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202300"/>
  <mc:AlternateContent xmlns:mc="http://schemas.openxmlformats.org/markup-compatibility/2006">
    <mc:Choice Requires="x15">
      <x15ac:absPath xmlns:x15ac="http://schemas.microsoft.com/office/spreadsheetml/2010/11/ac" url="https://uq-my.sharepoint.com/personal/uqsdimin_uq_edu_au/Documents/Desktop/"/>
    </mc:Choice>
  </mc:AlternateContent>
  <xr:revisionPtr revIDLastSave="1759" documentId="13_ncr:1_{983326E1-B034-480E-934D-8852500ACA33}" xr6:coauthVersionLast="47" xr6:coauthVersionMax="47" xr10:uidLastSave="{59B6C1F0-E35C-4626-9500-56D0D9C8E9D8}"/>
  <bookViews>
    <workbookView xWindow="-108" yWindow="-108" windowWidth="23256" windowHeight="12456" tabRatio="871" xr2:uid="{C7B3A137-529B-481D-9BD7-9665BE8AE99F}"/>
  </bookViews>
  <sheets>
    <sheet name="Cover" sheetId="1" r:id="rId1"/>
    <sheet name="Instructions" sheetId="2" r:id="rId2"/>
    <sheet name="Outputs" sheetId="3" r:id="rId3"/>
    <sheet name="Report data" sheetId="11" r:id="rId4"/>
    <sheet name="Care profile viewer" sheetId="22" r:id="rId5"/>
    <sheet name="Epidemiology" sheetId="4" r:id="rId6"/>
    <sheet name="Care profiles" sheetId="23" r:id="rId7"/>
    <sheet name="CP Levels of Evidence" sheetId="25" r:id="rId8"/>
    <sheet name="Workforce distribution" sheetId="20" r:id="rId9"/>
    <sheet name="Workforce hours" sheetId="21" r:id="rId10"/>
    <sheet name="Workforce costs" sheetId="24" r:id="rId11"/>
    <sheet name="Bed parameters" sheetId="26" r:id="rId12"/>
    <sheet name="Populations" sheetId="7" r:id="rId13"/>
    <sheet name="Formulas" sheetId="8" r:id="rId14"/>
  </sheets>
  <externalReferences>
    <externalReference r:id="rId15"/>
  </externalReferences>
  <definedNames>
    <definedName name="_12to17">'Care profile viewer'!$T$3:$T$9</definedName>
    <definedName name="_18to24">'Care profile viewer'!$U$3:$U$9</definedName>
    <definedName name="_25to64">'Care profile viewer'!$V$3:$V$9</definedName>
    <definedName name="_65">'Care profile viewer'!$W$3:$W$9</definedName>
    <definedName name="_ALL">'Care profile viewer'!$S$3:$S$11</definedName>
    <definedName name="_xlnm._FilterDatabase" localSheetId="6" hidden="1">'Care profiles'!$A$9:$W$549</definedName>
    <definedName name="_xlnm._FilterDatabase" localSheetId="5" hidden="1">Epidemiology!$A$10:$K$10</definedName>
    <definedName name="_xlnm._FilterDatabase" localSheetId="12" hidden="1">Populations!$A$15:$H$15</definedName>
    <definedName name="_xlnm._FilterDatabase" localSheetId="3" hidden="1">'Report data'!$A$8:$DF$546</definedName>
    <definedName name="ALL">'Care profile viewer'!$S$3:$S$11</definedName>
    <definedName name="Full">'[1]Explanatory Notes'!#REF!</definedName>
    <definedName name="Table">#REF!</definedName>
    <definedName name="table1">[1]Contents!#REF!</definedName>
    <definedName name="Table2">#REF!</definedName>
  </definedNames>
  <calcPr calcId="191029"/>
  <pivotCaches>
    <pivotCache cacheId="68"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 i="4" l="1"/>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H11" i="23" l="1"/>
  <c r="A10" i="11" l="1"/>
  <c r="F10" i="11"/>
  <c r="G10" i="11"/>
  <c r="H10" i="11"/>
  <c r="D10" i="11" s="1"/>
  <c r="I10" i="11"/>
  <c r="J10" i="11"/>
  <c r="K10" i="11"/>
  <c r="L10" i="11"/>
  <c r="M10" i="11"/>
  <c r="N10" i="11"/>
  <c r="O10" i="11"/>
  <c r="Y10" i="11" s="1"/>
  <c r="P10" i="11"/>
  <c r="Q10" i="11"/>
  <c r="BT10" i="11" s="1"/>
  <c r="CV10" i="11" s="1"/>
  <c r="A11" i="11"/>
  <c r="F11" i="11"/>
  <c r="G11" i="11"/>
  <c r="H11" i="11"/>
  <c r="D11" i="11" s="1"/>
  <c r="I11" i="11"/>
  <c r="J11" i="11"/>
  <c r="K11" i="11"/>
  <c r="L11" i="11"/>
  <c r="M11" i="11"/>
  <c r="W11" i="11" s="1"/>
  <c r="N11" i="11"/>
  <c r="X11" i="11" s="1"/>
  <c r="O11" i="11"/>
  <c r="Y11" i="11" s="1"/>
  <c r="P11" i="11"/>
  <c r="Q11" i="11"/>
  <c r="A12" i="11"/>
  <c r="F12" i="11"/>
  <c r="G12" i="11"/>
  <c r="H12" i="11"/>
  <c r="D12" i="11" s="1"/>
  <c r="I12" i="11"/>
  <c r="J12" i="11"/>
  <c r="K12" i="11"/>
  <c r="L12" i="11"/>
  <c r="M12" i="11"/>
  <c r="W12" i="11" s="1"/>
  <c r="N12" i="11"/>
  <c r="X12" i="11" s="1"/>
  <c r="O12" i="11"/>
  <c r="P12" i="11"/>
  <c r="Q12" i="11"/>
  <c r="BT12" i="11" s="1"/>
  <c r="CV12" i="11" s="1"/>
  <c r="A13" i="11"/>
  <c r="F13" i="11"/>
  <c r="G13" i="11"/>
  <c r="H13" i="11"/>
  <c r="D13" i="11" s="1"/>
  <c r="I13" i="11"/>
  <c r="J13" i="11"/>
  <c r="K13" i="11"/>
  <c r="L13" i="11"/>
  <c r="M13" i="11"/>
  <c r="W13" i="11" s="1"/>
  <c r="N13" i="11"/>
  <c r="X13" i="11" s="1"/>
  <c r="O13" i="11"/>
  <c r="P13" i="11"/>
  <c r="Q13" i="11"/>
  <c r="A14" i="11"/>
  <c r="F14" i="11"/>
  <c r="G14" i="11"/>
  <c r="H14" i="11"/>
  <c r="D14" i="11" s="1"/>
  <c r="I14" i="11"/>
  <c r="J14" i="11"/>
  <c r="K14" i="11"/>
  <c r="L14" i="11"/>
  <c r="M14" i="11"/>
  <c r="W14" i="11" s="1"/>
  <c r="N14" i="11"/>
  <c r="X14" i="11" s="1"/>
  <c r="O14" i="11"/>
  <c r="P14" i="11"/>
  <c r="Q14" i="11"/>
  <c r="BT14" i="11" s="1"/>
  <c r="CV14" i="11" s="1"/>
  <c r="A15" i="11"/>
  <c r="F15" i="11"/>
  <c r="G15" i="11"/>
  <c r="H15" i="11"/>
  <c r="D15" i="11" s="1"/>
  <c r="I15" i="11"/>
  <c r="J15" i="11"/>
  <c r="K15" i="11"/>
  <c r="L15" i="11"/>
  <c r="M15" i="11"/>
  <c r="W15" i="11" s="1"/>
  <c r="N15" i="11"/>
  <c r="X15" i="11" s="1"/>
  <c r="O15" i="11"/>
  <c r="P15" i="11"/>
  <c r="Q15" i="11"/>
  <c r="A16" i="11"/>
  <c r="F16" i="11"/>
  <c r="G16" i="11"/>
  <c r="H16" i="11"/>
  <c r="D16" i="11" s="1"/>
  <c r="I16" i="11"/>
  <c r="J16" i="11"/>
  <c r="K16" i="11"/>
  <c r="L16" i="11"/>
  <c r="M16" i="11"/>
  <c r="W16" i="11" s="1"/>
  <c r="N16" i="11"/>
  <c r="X16" i="11" s="1"/>
  <c r="O16" i="11"/>
  <c r="P16" i="11"/>
  <c r="Q16" i="11"/>
  <c r="BT16" i="11" s="1"/>
  <c r="CV16" i="11" s="1"/>
  <c r="A17" i="11"/>
  <c r="F17" i="11"/>
  <c r="G17" i="11"/>
  <c r="H17" i="11"/>
  <c r="D17" i="11" s="1"/>
  <c r="I17" i="11"/>
  <c r="J17" i="11"/>
  <c r="K17" i="11"/>
  <c r="L17" i="11"/>
  <c r="M17" i="11"/>
  <c r="W17" i="11" s="1"/>
  <c r="N17" i="11"/>
  <c r="X17" i="11" s="1"/>
  <c r="O17" i="11"/>
  <c r="P17" i="11"/>
  <c r="Q17" i="11"/>
  <c r="A18" i="11"/>
  <c r="F18" i="11"/>
  <c r="G18" i="11"/>
  <c r="H18" i="11"/>
  <c r="D18" i="11" s="1"/>
  <c r="I18" i="11"/>
  <c r="J18" i="11"/>
  <c r="K18" i="11"/>
  <c r="L18" i="11"/>
  <c r="M18" i="11"/>
  <c r="W18" i="11" s="1"/>
  <c r="N18" i="11"/>
  <c r="X18" i="11" s="1"/>
  <c r="O18" i="11"/>
  <c r="Y18" i="11" s="1"/>
  <c r="P18" i="11"/>
  <c r="Q18" i="11"/>
  <c r="BT18" i="11" s="1"/>
  <c r="CV18" i="11" s="1"/>
  <c r="A19" i="11"/>
  <c r="F19" i="11"/>
  <c r="G19" i="11"/>
  <c r="H19" i="11"/>
  <c r="D19" i="11" s="1"/>
  <c r="I19" i="11"/>
  <c r="J19" i="11"/>
  <c r="K19" i="11"/>
  <c r="L19" i="11"/>
  <c r="M19" i="11"/>
  <c r="W19" i="11" s="1"/>
  <c r="N19" i="11"/>
  <c r="X19" i="11" s="1"/>
  <c r="O19" i="11"/>
  <c r="P19" i="11"/>
  <c r="Q19" i="11"/>
  <c r="A20" i="11"/>
  <c r="F20" i="11"/>
  <c r="G20" i="11"/>
  <c r="H20" i="11"/>
  <c r="D20" i="11" s="1"/>
  <c r="I20" i="11"/>
  <c r="J20" i="11"/>
  <c r="K20" i="11"/>
  <c r="L20" i="11"/>
  <c r="M20" i="11"/>
  <c r="W20" i="11" s="1"/>
  <c r="N20" i="11"/>
  <c r="X20" i="11" s="1"/>
  <c r="O20" i="11"/>
  <c r="P20" i="11"/>
  <c r="Q20" i="11"/>
  <c r="A21" i="11"/>
  <c r="F21" i="11"/>
  <c r="G21" i="11"/>
  <c r="H21" i="11"/>
  <c r="D21" i="11" s="1"/>
  <c r="I21" i="11"/>
  <c r="J21" i="11"/>
  <c r="K21" i="11"/>
  <c r="L21" i="11"/>
  <c r="M21" i="11"/>
  <c r="N21" i="11"/>
  <c r="O21" i="11"/>
  <c r="Y21" i="11" s="1"/>
  <c r="P21" i="11"/>
  <c r="Q21" i="11"/>
  <c r="BS21" i="11" s="1"/>
  <c r="CU21" i="11" s="1"/>
  <c r="A22" i="11"/>
  <c r="F22" i="11"/>
  <c r="G22" i="11"/>
  <c r="H22" i="11"/>
  <c r="D22" i="11" s="1"/>
  <c r="I22" i="11"/>
  <c r="J22" i="11"/>
  <c r="K22" i="11"/>
  <c r="L22" i="11"/>
  <c r="M22" i="11"/>
  <c r="N22" i="11"/>
  <c r="X22" i="11" s="1"/>
  <c r="O22" i="11"/>
  <c r="P22" i="11"/>
  <c r="Q22" i="11"/>
  <c r="A23" i="11"/>
  <c r="F23" i="11"/>
  <c r="G23" i="11"/>
  <c r="H23" i="11"/>
  <c r="D23" i="11" s="1"/>
  <c r="I23" i="11"/>
  <c r="J23" i="11"/>
  <c r="K23" i="11"/>
  <c r="L23" i="11"/>
  <c r="M23" i="11"/>
  <c r="N23" i="11"/>
  <c r="O23" i="11"/>
  <c r="Y23" i="11" s="1"/>
  <c r="P23" i="11"/>
  <c r="Q23" i="11"/>
  <c r="BL23" i="11" s="1"/>
  <c r="CN23" i="11" s="1"/>
  <c r="A24" i="11"/>
  <c r="F24" i="11"/>
  <c r="G24" i="11"/>
  <c r="H24" i="11"/>
  <c r="D24" i="11" s="1"/>
  <c r="I24" i="11"/>
  <c r="J24" i="11"/>
  <c r="K24" i="11"/>
  <c r="L24" i="11"/>
  <c r="M24" i="11"/>
  <c r="N24" i="11"/>
  <c r="O24" i="11"/>
  <c r="P24" i="11"/>
  <c r="Q24" i="11"/>
  <c r="BX24" i="11" s="1"/>
  <c r="CZ24" i="11" s="1"/>
  <c r="A25" i="11"/>
  <c r="F25" i="11"/>
  <c r="G25" i="11"/>
  <c r="H25" i="11"/>
  <c r="D25" i="11" s="1"/>
  <c r="I25" i="11"/>
  <c r="J25" i="11"/>
  <c r="K25" i="11"/>
  <c r="L25" i="11"/>
  <c r="M25" i="11"/>
  <c r="W25" i="11" s="1"/>
  <c r="N25" i="11"/>
  <c r="X25" i="11" s="1"/>
  <c r="O25" i="11"/>
  <c r="P25" i="11"/>
  <c r="Q25" i="11"/>
  <c r="A26" i="11"/>
  <c r="F26" i="11"/>
  <c r="G26" i="11"/>
  <c r="H26" i="11"/>
  <c r="D26" i="11" s="1"/>
  <c r="I26" i="11"/>
  <c r="J26" i="11"/>
  <c r="K26" i="11"/>
  <c r="L26" i="11"/>
  <c r="M26" i="11"/>
  <c r="W26" i="11" s="1"/>
  <c r="N26" i="11"/>
  <c r="X26" i="11" s="1"/>
  <c r="O26" i="11"/>
  <c r="P26" i="11"/>
  <c r="Q26" i="11"/>
  <c r="BT26" i="11" s="1"/>
  <c r="CV26" i="11" s="1"/>
  <c r="A27" i="11"/>
  <c r="F27" i="11"/>
  <c r="G27" i="11"/>
  <c r="H27" i="11"/>
  <c r="D27" i="11" s="1"/>
  <c r="I27" i="11"/>
  <c r="J27" i="11"/>
  <c r="K27" i="11"/>
  <c r="L27" i="11"/>
  <c r="M27" i="11"/>
  <c r="W27" i="11" s="1"/>
  <c r="N27" i="11"/>
  <c r="X27" i="11" s="1"/>
  <c r="O27" i="11"/>
  <c r="P27" i="11"/>
  <c r="Q27" i="11"/>
  <c r="A28" i="11"/>
  <c r="F28" i="11"/>
  <c r="G28" i="11"/>
  <c r="H28" i="11"/>
  <c r="D28" i="11" s="1"/>
  <c r="I28" i="11"/>
  <c r="J28" i="11"/>
  <c r="K28" i="11"/>
  <c r="L28" i="11"/>
  <c r="M28" i="11"/>
  <c r="N28" i="11"/>
  <c r="O28" i="11"/>
  <c r="P28" i="11"/>
  <c r="Q28" i="11"/>
  <c r="BD28" i="11" s="1"/>
  <c r="A29" i="11"/>
  <c r="F29" i="11"/>
  <c r="G29" i="11"/>
  <c r="H29" i="11"/>
  <c r="D29" i="11" s="1"/>
  <c r="I29" i="11"/>
  <c r="J29" i="11"/>
  <c r="K29" i="11"/>
  <c r="L29" i="11"/>
  <c r="M29" i="11"/>
  <c r="W29" i="11" s="1"/>
  <c r="N29" i="11"/>
  <c r="X29" i="11" s="1"/>
  <c r="O29" i="11"/>
  <c r="Y29" i="11" s="1"/>
  <c r="P29" i="11"/>
  <c r="Q29" i="11"/>
  <c r="A30" i="11"/>
  <c r="F30" i="11"/>
  <c r="G30" i="11"/>
  <c r="H30" i="11"/>
  <c r="D30" i="11" s="1"/>
  <c r="I30" i="11"/>
  <c r="J30" i="11"/>
  <c r="K30" i="11"/>
  <c r="L30" i="11"/>
  <c r="M30" i="11"/>
  <c r="N30" i="11"/>
  <c r="O30" i="11"/>
  <c r="P30" i="11"/>
  <c r="Q30" i="11"/>
  <c r="A31" i="11"/>
  <c r="F31" i="11"/>
  <c r="G31" i="11"/>
  <c r="H31" i="11"/>
  <c r="D31" i="11" s="1"/>
  <c r="I31" i="11"/>
  <c r="J31" i="11"/>
  <c r="K31" i="11"/>
  <c r="L31" i="11"/>
  <c r="M31" i="11"/>
  <c r="N31" i="11"/>
  <c r="O31" i="11"/>
  <c r="P31" i="11"/>
  <c r="Q31" i="11"/>
  <c r="A32" i="11"/>
  <c r="F32" i="11"/>
  <c r="G32" i="11"/>
  <c r="H32" i="11"/>
  <c r="I32" i="11"/>
  <c r="J32" i="11"/>
  <c r="K32" i="11"/>
  <c r="L32" i="11"/>
  <c r="M32" i="11"/>
  <c r="W32" i="11" s="1"/>
  <c r="N32" i="11"/>
  <c r="X32" i="11" s="1"/>
  <c r="O32" i="11"/>
  <c r="Y32" i="11" s="1"/>
  <c r="P32" i="11"/>
  <c r="Q32" i="11"/>
  <c r="A33" i="11"/>
  <c r="F33" i="11"/>
  <c r="G33" i="11"/>
  <c r="H33" i="11"/>
  <c r="I33" i="11"/>
  <c r="J33" i="11"/>
  <c r="K33" i="11"/>
  <c r="L33" i="11"/>
  <c r="M33" i="11"/>
  <c r="W33" i="11" s="1"/>
  <c r="N33" i="11"/>
  <c r="X33" i="11" s="1"/>
  <c r="O33" i="11"/>
  <c r="P33" i="11"/>
  <c r="Q33" i="11"/>
  <c r="A34" i="11"/>
  <c r="F34" i="11"/>
  <c r="G34" i="11"/>
  <c r="H34" i="11"/>
  <c r="I34" i="11"/>
  <c r="J34" i="11"/>
  <c r="K34" i="11"/>
  <c r="L34" i="11"/>
  <c r="M34" i="11"/>
  <c r="W34" i="11" s="1"/>
  <c r="N34" i="11"/>
  <c r="X34" i="11" s="1"/>
  <c r="O34" i="11"/>
  <c r="P34" i="11"/>
  <c r="Q34" i="11"/>
  <c r="BT34" i="11" s="1"/>
  <c r="CV34" i="11" s="1"/>
  <c r="A35" i="11"/>
  <c r="F35" i="11"/>
  <c r="G35" i="11"/>
  <c r="H35" i="11"/>
  <c r="I35" i="11"/>
  <c r="J35" i="11"/>
  <c r="K35" i="11"/>
  <c r="L35" i="11"/>
  <c r="M35" i="11"/>
  <c r="N35" i="11"/>
  <c r="O35" i="11"/>
  <c r="Y35" i="11" s="1"/>
  <c r="P35" i="11"/>
  <c r="Q35" i="11"/>
  <c r="A36" i="11"/>
  <c r="F36" i="11"/>
  <c r="G36" i="11"/>
  <c r="H36" i="11"/>
  <c r="I36" i="11"/>
  <c r="J36" i="11"/>
  <c r="K36" i="11"/>
  <c r="L36" i="11"/>
  <c r="M36" i="11"/>
  <c r="N36" i="11"/>
  <c r="O36" i="11"/>
  <c r="Y36" i="11" s="1"/>
  <c r="P36" i="11"/>
  <c r="Q36" i="11"/>
  <c r="A37" i="11"/>
  <c r="F37" i="11"/>
  <c r="G37" i="11"/>
  <c r="H37" i="11"/>
  <c r="I37" i="11"/>
  <c r="J37" i="11"/>
  <c r="K37" i="11"/>
  <c r="L37" i="11"/>
  <c r="M37" i="11"/>
  <c r="N37" i="11"/>
  <c r="O37" i="11"/>
  <c r="P37" i="11"/>
  <c r="Q37" i="11"/>
  <c r="A38" i="11"/>
  <c r="F38" i="11"/>
  <c r="G38" i="11"/>
  <c r="H38" i="11"/>
  <c r="I38" i="11"/>
  <c r="J38" i="11"/>
  <c r="K38" i="11"/>
  <c r="L38" i="11"/>
  <c r="M38" i="11"/>
  <c r="N38" i="11"/>
  <c r="O38" i="11"/>
  <c r="P38" i="11"/>
  <c r="Q38" i="11"/>
  <c r="A39" i="11"/>
  <c r="F39" i="11"/>
  <c r="G39" i="11"/>
  <c r="H39" i="11"/>
  <c r="I39" i="11"/>
  <c r="J39" i="11"/>
  <c r="K39" i="11"/>
  <c r="L39" i="11"/>
  <c r="M39" i="11"/>
  <c r="N39" i="11"/>
  <c r="O39" i="11"/>
  <c r="Y39" i="11" s="1"/>
  <c r="P39" i="11"/>
  <c r="Q39" i="11"/>
  <c r="A40" i="11"/>
  <c r="F40" i="11"/>
  <c r="G40" i="11"/>
  <c r="H40" i="11"/>
  <c r="I40" i="11"/>
  <c r="J40" i="11"/>
  <c r="K40" i="11"/>
  <c r="L40" i="11"/>
  <c r="M40" i="11"/>
  <c r="W40" i="11" s="1"/>
  <c r="N40" i="11"/>
  <c r="X40" i="11" s="1"/>
  <c r="O40" i="11"/>
  <c r="P40" i="11"/>
  <c r="Q40" i="11"/>
  <c r="A41" i="11"/>
  <c r="F41" i="11"/>
  <c r="G41" i="11"/>
  <c r="H41" i="11"/>
  <c r="I41" i="11"/>
  <c r="J41" i="11"/>
  <c r="K41" i="11"/>
  <c r="L41" i="11"/>
  <c r="M41" i="11"/>
  <c r="W41" i="11" s="1"/>
  <c r="N41" i="11"/>
  <c r="X41" i="11" s="1"/>
  <c r="O41" i="11"/>
  <c r="P41" i="11"/>
  <c r="Q41" i="11"/>
  <c r="A42" i="11"/>
  <c r="F42" i="11"/>
  <c r="G42" i="11"/>
  <c r="H42" i="11"/>
  <c r="I42" i="11"/>
  <c r="J42" i="11"/>
  <c r="K42" i="11"/>
  <c r="L42" i="11"/>
  <c r="M42" i="11"/>
  <c r="W42" i="11" s="1"/>
  <c r="N42" i="11"/>
  <c r="X42" i="11" s="1"/>
  <c r="O42" i="11"/>
  <c r="P42" i="11"/>
  <c r="Q42" i="11"/>
  <c r="A43" i="11"/>
  <c r="F43" i="11"/>
  <c r="G43" i="11"/>
  <c r="H43" i="11"/>
  <c r="I43" i="11"/>
  <c r="J43" i="11"/>
  <c r="K43" i="11"/>
  <c r="L43" i="11"/>
  <c r="M43" i="11"/>
  <c r="N43" i="11"/>
  <c r="O43" i="11"/>
  <c r="P43" i="11"/>
  <c r="Q43" i="11"/>
  <c r="A44" i="11"/>
  <c r="F44" i="11"/>
  <c r="G44" i="11"/>
  <c r="H44" i="11"/>
  <c r="I44" i="11"/>
  <c r="J44" i="11"/>
  <c r="K44" i="11"/>
  <c r="L44" i="11"/>
  <c r="M44" i="11"/>
  <c r="N44" i="11"/>
  <c r="O44" i="11"/>
  <c r="P44" i="11"/>
  <c r="Q44" i="11"/>
  <c r="A45" i="11"/>
  <c r="F45" i="11"/>
  <c r="G45" i="11"/>
  <c r="H45" i="11"/>
  <c r="I45" i="11"/>
  <c r="J45" i="11"/>
  <c r="K45" i="11"/>
  <c r="L45" i="11"/>
  <c r="M45" i="11"/>
  <c r="N45" i="11"/>
  <c r="O45" i="11"/>
  <c r="P45" i="11"/>
  <c r="Q45" i="11"/>
  <c r="A46" i="11"/>
  <c r="F46" i="11"/>
  <c r="G46" i="11"/>
  <c r="H46" i="11"/>
  <c r="I46" i="11"/>
  <c r="J46" i="11"/>
  <c r="K46" i="11"/>
  <c r="L46" i="11"/>
  <c r="M46" i="11"/>
  <c r="N46" i="11"/>
  <c r="O46" i="11"/>
  <c r="Y46" i="11" s="1"/>
  <c r="P46" i="11"/>
  <c r="Q46" i="11"/>
  <c r="A47" i="11"/>
  <c r="F47" i="11"/>
  <c r="G47" i="11"/>
  <c r="H47" i="11"/>
  <c r="I47" i="11"/>
  <c r="J47" i="11"/>
  <c r="K47" i="11"/>
  <c r="L47" i="11"/>
  <c r="M47" i="11"/>
  <c r="N47" i="11"/>
  <c r="O47" i="11"/>
  <c r="P47" i="11"/>
  <c r="Q47" i="11"/>
  <c r="A48" i="11"/>
  <c r="F48" i="11"/>
  <c r="G48" i="11"/>
  <c r="H48" i="11"/>
  <c r="I48" i="11"/>
  <c r="J48" i="11"/>
  <c r="K48" i="11"/>
  <c r="L48" i="11"/>
  <c r="M48" i="11"/>
  <c r="W48" i="11" s="1"/>
  <c r="N48" i="11"/>
  <c r="X48" i="11" s="1"/>
  <c r="O48" i="11"/>
  <c r="P48" i="11"/>
  <c r="Q48" i="11"/>
  <c r="BT48" i="11" s="1"/>
  <c r="CV48" i="11" s="1"/>
  <c r="A49" i="11"/>
  <c r="F49" i="11"/>
  <c r="G49" i="11"/>
  <c r="H49" i="11"/>
  <c r="I49" i="11"/>
  <c r="J49" i="11"/>
  <c r="K49" i="11"/>
  <c r="L49" i="11"/>
  <c r="M49" i="11"/>
  <c r="W49" i="11" s="1"/>
  <c r="N49" i="11"/>
  <c r="X49" i="11" s="1"/>
  <c r="O49" i="11"/>
  <c r="P49" i="11"/>
  <c r="Q49" i="11"/>
  <c r="BT49" i="11" s="1"/>
  <c r="CV49" i="11" s="1"/>
  <c r="A50" i="11"/>
  <c r="F50" i="11"/>
  <c r="G50" i="11"/>
  <c r="H50" i="11"/>
  <c r="I50" i="11"/>
  <c r="J50" i="11"/>
  <c r="K50" i="11"/>
  <c r="L50" i="11"/>
  <c r="M50" i="11"/>
  <c r="W50" i="11" s="1"/>
  <c r="N50" i="11"/>
  <c r="X50" i="11" s="1"/>
  <c r="O50" i="11"/>
  <c r="P50" i="11"/>
  <c r="Q50" i="11"/>
  <c r="A51" i="11"/>
  <c r="F51" i="11"/>
  <c r="G51" i="11"/>
  <c r="H51" i="11"/>
  <c r="I51" i="11"/>
  <c r="J51" i="11"/>
  <c r="K51" i="11"/>
  <c r="L51" i="11"/>
  <c r="M51" i="11"/>
  <c r="N51" i="11"/>
  <c r="O51" i="11"/>
  <c r="P51" i="11"/>
  <c r="Q51" i="11"/>
  <c r="BT51" i="11" s="1"/>
  <c r="CV51" i="11" s="1"/>
  <c r="A52" i="11"/>
  <c r="F52" i="11"/>
  <c r="G52" i="11"/>
  <c r="H52" i="11"/>
  <c r="I52" i="11"/>
  <c r="J52" i="11"/>
  <c r="K52" i="11"/>
  <c r="L52" i="11"/>
  <c r="M52" i="11"/>
  <c r="N52" i="11"/>
  <c r="O52" i="11"/>
  <c r="P52" i="11"/>
  <c r="Q52" i="11"/>
  <c r="BT52" i="11" s="1"/>
  <c r="CV52" i="11" s="1"/>
  <c r="A53" i="11"/>
  <c r="F53" i="11"/>
  <c r="G53" i="11"/>
  <c r="H53" i="11"/>
  <c r="I53" i="11"/>
  <c r="J53" i="11"/>
  <c r="K53" i="11"/>
  <c r="L53" i="11"/>
  <c r="M53" i="11"/>
  <c r="N53" i="11"/>
  <c r="O53" i="11"/>
  <c r="P53" i="11"/>
  <c r="Q53" i="11"/>
  <c r="A54" i="11"/>
  <c r="F54" i="11"/>
  <c r="G54" i="11"/>
  <c r="H54" i="11"/>
  <c r="I54" i="11"/>
  <c r="J54" i="11"/>
  <c r="K54" i="11"/>
  <c r="L54" i="11"/>
  <c r="M54" i="11"/>
  <c r="N54" i="11"/>
  <c r="O54" i="11"/>
  <c r="P54" i="11"/>
  <c r="Q54" i="11"/>
  <c r="BT54" i="11" s="1"/>
  <c r="CV54" i="11" s="1"/>
  <c r="A55" i="11"/>
  <c r="F55" i="11"/>
  <c r="G55" i="11"/>
  <c r="H55" i="11"/>
  <c r="I55" i="11"/>
  <c r="J55" i="11"/>
  <c r="K55" i="11"/>
  <c r="L55" i="11"/>
  <c r="M55" i="11"/>
  <c r="N55" i="11"/>
  <c r="O55" i="11"/>
  <c r="P55" i="11"/>
  <c r="Q55" i="11"/>
  <c r="A56" i="11"/>
  <c r="F56" i="11"/>
  <c r="G56" i="11"/>
  <c r="H56" i="11"/>
  <c r="I56" i="11"/>
  <c r="J56" i="11"/>
  <c r="K56" i="11"/>
  <c r="L56" i="11"/>
  <c r="M56" i="11"/>
  <c r="W56" i="11" s="1"/>
  <c r="N56" i="11"/>
  <c r="X56" i="11" s="1"/>
  <c r="O56" i="11"/>
  <c r="P56" i="11"/>
  <c r="Q56" i="11"/>
  <c r="A57" i="11"/>
  <c r="F57" i="11"/>
  <c r="G57" i="11"/>
  <c r="H57" i="11"/>
  <c r="I57" i="11"/>
  <c r="J57" i="11"/>
  <c r="K57" i="11"/>
  <c r="L57" i="11"/>
  <c r="M57" i="11"/>
  <c r="W57" i="11" s="1"/>
  <c r="N57" i="11"/>
  <c r="X57" i="11" s="1"/>
  <c r="O57" i="11"/>
  <c r="P57" i="11"/>
  <c r="Q57" i="11"/>
  <c r="A58" i="11"/>
  <c r="F58" i="11"/>
  <c r="G58" i="11"/>
  <c r="H58" i="11"/>
  <c r="I58" i="11"/>
  <c r="J58" i="11"/>
  <c r="K58" i="11"/>
  <c r="L58" i="11"/>
  <c r="M58" i="11"/>
  <c r="W58" i="11" s="1"/>
  <c r="N58" i="11"/>
  <c r="X58" i="11" s="1"/>
  <c r="O58" i="11"/>
  <c r="P58" i="11"/>
  <c r="Q58" i="11"/>
  <c r="A59" i="11"/>
  <c r="F59" i="11"/>
  <c r="G59" i="11"/>
  <c r="H59" i="11"/>
  <c r="I59" i="11"/>
  <c r="J59" i="11"/>
  <c r="K59" i="11"/>
  <c r="L59" i="11"/>
  <c r="M59" i="11"/>
  <c r="N59" i="11"/>
  <c r="O59" i="11"/>
  <c r="P59" i="11"/>
  <c r="Q59" i="11"/>
  <c r="A60" i="11"/>
  <c r="F60" i="11"/>
  <c r="G60" i="11"/>
  <c r="H60" i="11"/>
  <c r="I60" i="11"/>
  <c r="J60" i="11"/>
  <c r="K60" i="11"/>
  <c r="L60" i="11"/>
  <c r="M60" i="11"/>
  <c r="N60" i="11"/>
  <c r="O60" i="11"/>
  <c r="P60" i="11"/>
  <c r="Q60" i="11"/>
  <c r="BT60" i="11" s="1"/>
  <c r="CV60" i="11" s="1"/>
  <c r="A61" i="11"/>
  <c r="F61" i="11"/>
  <c r="G61" i="11"/>
  <c r="H61" i="11"/>
  <c r="I61" i="11"/>
  <c r="J61" i="11"/>
  <c r="K61" i="11"/>
  <c r="L61" i="11"/>
  <c r="M61" i="11"/>
  <c r="N61" i="11"/>
  <c r="O61" i="11"/>
  <c r="Y61" i="11" s="1"/>
  <c r="P61" i="11"/>
  <c r="Q61" i="11"/>
  <c r="A62" i="11"/>
  <c r="F62" i="11"/>
  <c r="G62" i="11"/>
  <c r="H62" i="11"/>
  <c r="I62" i="11"/>
  <c r="J62" i="11"/>
  <c r="K62" i="11"/>
  <c r="L62" i="11"/>
  <c r="M62" i="11"/>
  <c r="N62" i="11"/>
  <c r="O62" i="11"/>
  <c r="Y62" i="11" s="1"/>
  <c r="P62" i="11"/>
  <c r="Q62" i="11"/>
  <c r="A63" i="11"/>
  <c r="F63" i="11"/>
  <c r="G63" i="11"/>
  <c r="H63" i="11"/>
  <c r="I63" i="11"/>
  <c r="J63" i="11"/>
  <c r="K63" i="11"/>
  <c r="L63" i="11"/>
  <c r="M63" i="11"/>
  <c r="N63" i="11"/>
  <c r="O63" i="11"/>
  <c r="Y63" i="11" s="1"/>
  <c r="P63" i="11"/>
  <c r="Q63" i="11"/>
  <c r="A64" i="11"/>
  <c r="F64" i="11"/>
  <c r="G64" i="11"/>
  <c r="H64" i="11"/>
  <c r="I64" i="11"/>
  <c r="J64" i="11"/>
  <c r="K64" i="11"/>
  <c r="L64" i="11"/>
  <c r="M64" i="11"/>
  <c r="W64" i="11" s="1"/>
  <c r="N64" i="11"/>
  <c r="X64" i="11" s="1"/>
  <c r="O64" i="11"/>
  <c r="P64" i="11"/>
  <c r="Q64" i="11"/>
  <c r="A65" i="11"/>
  <c r="F65" i="11"/>
  <c r="G65" i="11"/>
  <c r="H65" i="11"/>
  <c r="I65" i="11"/>
  <c r="J65" i="11"/>
  <c r="K65" i="11"/>
  <c r="L65" i="11"/>
  <c r="M65" i="11"/>
  <c r="W65" i="11" s="1"/>
  <c r="N65" i="11"/>
  <c r="X65" i="11" s="1"/>
  <c r="O65" i="11"/>
  <c r="P65" i="11"/>
  <c r="Q65" i="11"/>
  <c r="BT65" i="11" s="1"/>
  <c r="CV65" i="11" s="1"/>
  <c r="A66" i="11"/>
  <c r="F66" i="11"/>
  <c r="G66" i="11"/>
  <c r="H66" i="11"/>
  <c r="I66" i="11"/>
  <c r="J66" i="11"/>
  <c r="K66" i="11"/>
  <c r="L66" i="11"/>
  <c r="M66" i="11"/>
  <c r="W66" i="11" s="1"/>
  <c r="N66" i="11"/>
  <c r="X66" i="11" s="1"/>
  <c r="O66" i="11"/>
  <c r="P66" i="11"/>
  <c r="Q66" i="11"/>
  <c r="A67" i="11"/>
  <c r="F67" i="11"/>
  <c r="G67" i="11"/>
  <c r="H67" i="11"/>
  <c r="I67" i="11"/>
  <c r="J67" i="11"/>
  <c r="K67" i="11"/>
  <c r="L67" i="11"/>
  <c r="M67" i="11"/>
  <c r="N67" i="11"/>
  <c r="O67" i="11"/>
  <c r="P67" i="11"/>
  <c r="Q67" i="11"/>
  <c r="BT67" i="11" s="1"/>
  <c r="CV67" i="11" s="1"/>
  <c r="A68" i="11"/>
  <c r="F68" i="11"/>
  <c r="G68" i="11"/>
  <c r="H68" i="11"/>
  <c r="I68" i="11"/>
  <c r="J68" i="11"/>
  <c r="K68" i="11"/>
  <c r="L68" i="11"/>
  <c r="M68" i="11"/>
  <c r="N68" i="11"/>
  <c r="O68" i="11"/>
  <c r="P68" i="11"/>
  <c r="Q68" i="11"/>
  <c r="BT68" i="11" s="1"/>
  <c r="CV68" i="11" s="1"/>
  <c r="A69" i="11"/>
  <c r="F69" i="11"/>
  <c r="G69" i="11"/>
  <c r="H69" i="11"/>
  <c r="I69" i="11"/>
  <c r="J69" i="11"/>
  <c r="K69" i="11"/>
  <c r="L69" i="11"/>
  <c r="M69" i="11"/>
  <c r="N69" i="11"/>
  <c r="O69" i="11"/>
  <c r="Y69" i="11" s="1"/>
  <c r="P69" i="11"/>
  <c r="Q69" i="11"/>
  <c r="BT69" i="11" s="1"/>
  <c r="CV69" i="11" s="1"/>
  <c r="A70" i="11"/>
  <c r="F70" i="11"/>
  <c r="G70" i="11"/>
  <c r="H70" i="11"/>
  <c r="I70" i="11"/>
  <c r="J70" i="11"/>
  <c r="K70" i="11"/>
  <c r="L70" i="11"/>
  <c r="M70" i="11"/>
  <c r="N70" i="11"/>
  <c r="O70" i="11"/>
  <c r="Y70" i="11" s="1"/>
  <c r="P70" i="11"/>
  <c r="Q70" i="11"/>
  <c r="A71" i="11"/>
  <c r="F71" i="11"/>
  <c r="G71" i="11"/>
  <c r="H71" i="11"/>
  <c r="I71" i="11"/>
  <c r="J71" i="11"/>
  <c r="K71" i="11"/>
  <c r="L71" i="11"/>
  <c r="M71" i="11"/>
  <c r="N71" i="11"/>
  <c r="O71" i="11"/>
  <c r="P71" i="11"/>
  <c r="Q71" i="11"/>
  <c r="CC71" i="11" s="1"/>
  <c r="DE71" i="11" s="1"/>
  <c r="A72" i="11"/>
  <c r="F72" i="11"/>
  <c r="G72" i="11"/>
  <c r="H72" i="11"/>
  <c r="I72" i="11"/>
  <c r="J72" i="11"/>
  <c r="K72" i="11"/>
  <c r="L72" i="11"/>
  <c r="M72" i="11"/>
  <c r="N72" i="11"/>
  <c r="O72" i="11"/>
  <c r="P72" i="11"/>
  <c r="Q72" i="11"/>
  <c r="BD72" i="11" s="1"/>
  <c r="CF72" i="11" s="1"/>
  <c r="A73" i="11"/>
  <c r="F73" i="11"/>
  <c r="G73" i="11"/>
  <c r="H73" i="11"/>
  <c r="I73" i="11"/>
  <c r="J73" i="11"/>
  <c r="K73" i="11"/>
  <c r="L73" i="11"/>
  <c r="M73" i="11"/>
  <c r="N73" i="11"/>
  <c r="O73" i="11"/>
  <c r="Y73" i="11" s="1"/>
  <c r="P73" i="11"/>
  <c r="Q73" i="11"/>
  <c r="A74" i="11"/>
  <c r="F74" i="11"/>
  <c r="G74" i="11"/>
  <c r="H74" i="11"/>
  <c r="I74" i="11"/>
  <c r="J74" i="11"/>
  <c r="K74" i="11"/>
  <c r="L74" i="11"/>
  <c r="M74" i="11"/>
  <c r="N74" i="11"/>
  <c r="O74" i="11"/>
  <c r="P74" i="11"/>
  <c r="Q74" i="11"/>
  <c r="BT74" i="11" s="1"/>
  <c r="CV74" i="11" s="1"/>
  <c r="A75" i="11"/>
  <c r="F75" i="11"/>
  <c r="G75" i="11"/>
  <c r="H75" i="11"/>
  <c r="I75" i="11"/>
  <c r="J75" i="11"/>
  <c r="K75" i="11"/>
  <c r="L75" i="11"/>
  <c r="M75" i="11"/>
  <c r="N75" i="11"/>
  <c r="O75" i="11"/>
  <c r="P75" i="11"/>
  <c r="Q75" i="11"/>
  <c r="BT75" i="11" s="1"/>
  <c r="CV75" i="11" s="1"/>
  <c r="A76" i="11"/>
  <c r="F76" i="11"/>
  <c r="G76" i="11"/>
  <c r="H76" i="11"/>
  <c r="I76" i="11"/>
  <c r="J76" i="11"/>
  <c r="K76" i="11"/>
  <c r="L76" i="11"/>
  <c r="M76" i="11"/>
  <c r="N76" i="11"/>
  <c r="O76" i="11"/>
  <c r="Y76" i="11" s="1"/>
  <c r="P76" i="11"/>
  <c r="Q76" i="11"/>
  <c r="A77" i="11"/>
  <c r="F77" i="11"/>
  <c r="G77" i="11"/>
  <c r="H77" i="11"/>
  <c r="I77" i="11"/>
  <c r="J77" i="11"/>
  <c r="K77" i="11"/>
  <c r="L77" i="11"/>
  <c r="M77" i="11"/>
  <c r="N77" i="11"/>
  <c r="O77" i="11"/>
  <c r="P77" i="11"/>
  <c r="Q77" i="11"/>
  <c r="CB77" i="11" s="1"/>
  <c r="DD77" i="11" s="1"/>
  <c r="A78" i="11"/>
  <c r="F78" i="11"/>
  <c r="G78" i="11"/>
  <c r="H78" i="11"/>
  <c r="I78" i="11"/>
  <c r="J78" i="11"/>
  <c r="K78" i="11"/>
  <c r="L78" i="11"/>
  <c r="M78" i="11"/>
  <c r="N78" i="11"/>
  <c r="O78" i="11"/>
  <c r="P78" i="11"/>
  <c r="Q78" i="11"/>
  <c r="A79" i="11"/>
  <c r="F79" i="11"/>
  <c r="G79" i="11"/>
  <c r="H79" i="11"/>
  <c r="I79" i="11"/>
  <c r="J79" i="11"/>
  <c r="K79" i="11"/>
  <c r="L79" i="11"/>
  <c r="M79" i="11"/>
  <c r="N79" i="11"/>
  <c r="O79" i="11"/>
  <c r="P79" i="11"/>
  <c r="Q79" i="11"/>
  <c r="A80" i="11"/>
  <c r="F80" i="11"/>
  <c r="G80" i="11"/>
  <c r="H80" i="11"/>
  <c r="I80" i="11"/>
  <c r="J80" i="11"/>
  <c r="K80" i="11"/>
  <c r="L80" i="11"/>
  <c r="M80" i="11"/>
  <c r="N80" i="11"/>
  <c r="O80" i="11"/>
  <c r="P80" i="11"/>
  <c r="Q80" i="11"/>
  <c r="BT80" i="11" s="1"/>
  <c r="CV80" i="11" s="1"/>
  <c r="A81" i="11"/>
  <c r="F81" i="11"/>
  <c r="G81" i="11"/>
  <c r="H81" i="11"/>
  <c r="I81" i="11"/>
  <c r="J81" i="11"/>
  <c r="K81" i="11"/>
  <c r="L81" i="11"/>
  <c r="M81" i="11"/>
  <c r="W81" i="11" s="1"/>
  <c r="N81" i="11"/>
  <c r="X81" i="11" s="1"/>
  <c r="O81" i="11"/>
  <c r="P81" i="11"/>
  <c r="Q81" i="11"/>
  <c r="A82" i="11"/>
  <c r="F82" i="11"/>
  <c r="G82" i="11"/>
  <c r="H82" i="11"/>
  <c r="I82" i="11"/>
  <c r="J82" i="11"/>
  <c r="K82" i="11"/>
  <c r="L82" i="11"/>
  <c r="M82" i="11"/>
  <c r="W82" i="11" s="1"/>
  <c r="N82" i="11"/>
  <c r="X82" i="11" s="1"/>
  <c r="O82" i="11"/>
  <c r="P82" i="11"/>
  <c r="Q82" i="11"/>
  <c r="A83" i="11"/>
  <c r="F83" i="11"/>
  <c r="G83" i="11"/>
  <c r="H83" i="11"/>
  <c r="I83" i="11"/>
  <c r="J83" i="11"/>
  <c r="K83" i="11"/>
  <c r="L83" i="11"/>
  <c r="M83" i="11"/>
  <c r="W83" i="11" s="1"/>
  <c r="N83" i="11"/>
  <c r="X83" i="11" s="1"/>
  <c r="O83" i="11"/>
  <c r="P83" i="11"/>
  <c r="Q83" i="11"/>
  <c r="A84" i="11"/>
  <c r="F84" i="11"/>
  <c r="G84" i="11"/>
  <c r="H84" i="11"/>
  <c r="I84" i="11"/>
  <c r="J84" i="11"/>
  <c r="K84" i="11"/>
  <c r="L84" i="11"/>
  <c r="M84" i="11"/>
  <c r="N84" i="11"/>
  <c r="O84" i="11"/>
  <c r="Y84" i="11" s="1"/>
  <c r="P84" i="11"/>
  <c r="Q84" i="11"/>
  <c r="A85" i="11"/>
  <c r="F85" i="11"/>
  <c r="G85" i="11"/>
  <c r="H85" i="11"/>
  <c r="I85" i="11"/>
  <c r="J85" i="11"/>
  <c r="K85" i="11"/>
  <c r="L85" i="11"/>
  <c r="M85" i="11"/>
  <c r="N85" i="11"/>
  <c r="O85" i="11"/>
  <c r="P85" i="11"/>
  <c r="Q85" i="11"/>
  <c r="BT85" i="11" s="1"/>
  <c r="CV85" i="11" s="1"/>
  <c r="A86" i="11"/>
  <c r="F86" i="11"/>
  <c r="G86" i="11"/>
  <c r="H86" i="11"/>
  <c r="I86" i="11"/>
  <c r="J86" i="11"/>
  <c r="K86" i="11"/>
  <c r="L86" i="11"/>
  <c r="M86" i="11"/>
  <c r="N86" i="11"/>
  <c r="O86" i="11"/>
  <c r="P86" i="11"/>
  <c r="Q86" i="11"/>
  <c r="BT86" i="11" s="1"/>
  <c r="CV86" i="11" s="1"/>
  <c r="A87" i="11"/>
  <c r="F87" i="11"/>
  <c r="G87" i="11"/>
  <c r="H87" i="11"/>
  <c r="I87" i="11"/>
  <c r="J87" i="11"/>
  <c r="K87" i="11"/>
  <c r="L87" i="11"/>
  <c r="M87" i="11"/>
  <c r="N87" i="11"/>
  <c r="O87" i="11"/>
  <c r="Y87" i="11" s="1"/>
  <c r="P87" i="11"/>
  <c r="Q87" i="11"/>
  <c r="A88" i="11"/>
  <c r="F88" i="11"/>
  <c r="G88" i="11"/>
  <c r="H88" i="11"/>
  <c r="I88" i="11"/>
  <c r="J88" i="11"/>
  <c r="K88" i="11"/>
  <c r="L88" i="11"/>
  <c r="M88" i="11"/>
  <c r="N88" i="11"/>
  <c r="O88" i="11"/>
  <c r="P88" i="11"/>
  <c r="Q88" i="11"/>
  <c r="CB88" i="11" s="1"/>
  <c r="DD88" i="11" s="1"/>
  <c r="A89" i="11"/>
  <c r="F89" i="11"/>
  <c r="G89" i="11"/>
  <c r="H89" i="11"/>
  <c r="I89" i="11"/>
  <c r="J89" i="11"/>
  <c r="K89" i="11"/>
  <c r="L89" i="11"/>
  <c r="M89" i="11"/>
  <c r="N89" i="11"/>
  <c r="O89" i="11"/>
  <c r="P89" i="11"/>
  <c r="Q89" i="11"/>
  <c r="BT89" i="11" s="1"/>
  <c r="CV89" i="11" s="1"/>
  <c r="A90" i="11"/>
  <c r="F90" i="11"/>
  <c r="G90" i="11"/>
  <c r="H90" i="11"/>
  <c r="I90" i="11"/>
  <c r="J90" i="11"/>
  <c r="K90" i="11"/>
  <c r="L90" i="11"/>
  <c r="M90" i="11"/>
  <c r="N90" i="11"/>
  <c r="O90" i="11"/>
  <c r="Y90" i="11" s="1"/>
  <c r="P90" i="11"/>
  <c r="Q90" i="11"/>
  <c r="BH90" i="11" s="1"/>
  <c r="CJ90" i="11" s="1"/>
  <c r="A91" i="11"/>
  <c r="F91" i="11"/>
  <c r="G91" i="11"/>
  <c r="H91" i="11"/>
  <c r="I91" i="11"/>
  <c r="J91" i="11"/>
  <c r="K91" i="11"/>
  <c r="L91" i="11"/>
  <c r="M91" i="11"/>
  <c r="N91" i="11"/>
  <c r="O91" i="11"/>
  <c r="P91" i="11"/>
  <c r="Q91" i="11"/>
  <c r="BT91" i="11" s="1"/>
  <c r="CV91" i="11" s="1"/>
  <c r="A92" i="11"/>
  <c r="F92" i="11"/>
  <c r="G92" i="11"/>
  <c r="H92" i="11"/>
  <c r="I92" i="11"/>
  <c r="J92" i="11"/>
  <c r="K92" i="11"/>
  <c r="L92" i="11"/>
  <c r="M92" i="11"/>
  <c r="N92" i="11"/>
  <c r="O92" i="11"/>
  <c r="P92" i="11"/>
  <c r="Q92" i="11"/>
  <c r="A93" i="11"/>
  <c r="F93" i="11"/>
  <c r="G93" i="11"/>
  <c r="H93" i="11"/>
  <c r="I93" i="11"/>
  <c r="J93" i="11"/>
  <c r="K93" i="11"/>
  <c r="L93" i="11"/>
  <c r="M93" i="11"/>
  <c r="N93" i="11"/>
  <c r="O93" i="11"/>
  <c r="P93" i="11"/>
  <c r="Q93" i="11"/>
  <c r="A94" i="11"/>
  <c r="F94" i="11"/>
  <c r="G94" i="11"/>
  <c r="H94" i="11"/>
  <c r="I94" i="11"/>
  <c r="J94" i="11"/>
  <c r="K94" i="11"/>
  <c r="L94" i="11"/>
  <c r="M94" i="11"/>
  <c r="N94" i="11"/>
  <c r="O94" i="11"/>
  <c r="P94" i="11"/>
  <c r="Q94" i="11"/>
  <c r="BD94" i="11" s="1"/>
  <c r="A95" i="11"/>
  <c r="F95" i="11"/>
  <c r="G95" i="11"/>
  <c r="H95" i="11"/>
  <c r="I95" i="11"/>
  <c r="J95" i="11"/>
  <c r="K95" i="11"/>
  <c r="L95" i="11"/>
  <c r="M95" i="11"/>
  <c r="N95" i="11"/>
  <c r="O95" i="11"/>
  <c r="Y95" i="11" s="1"/>
  <c r="P95" i="11"/>
  <c r="Q95" i="11"/>
  <c r="A96" i="11"/>
  <c r="F96" i="11"/>
  <c r="G96" i="11"/>
  <c r="H96" i="11"/>
  <c r="I96" i="11"/>
  <c r="J96" i="11"/>
  <c r="K96" i="11"/>
  <c r="L96" i="11"/>
  <c r="M96" i="11"/>
  <c r="N96" i="11"/>
  <c r="O96" i="11"/>
  <c r="P96" i="11"/>
  <c r="Q96" i="11"/>
  <c r="A97" i="11"/>
  <c r="F97" i="11"/>
  <c r="G97" i="11"/>
  <c r="H97" i="11"/>
  <c r="I97" i="11"/>
  <c r="J97" i="11"/>
  <c r="K97" i="11"/>
  <c r="L97" i="11"/>
  <c r="M97" i="11"/>
  <c r="N97" i="11"/>
  <c r="O97" i="11"/>
  <c r="P97" i="11"/>
  <c r="Q97" i="11"/>
  <c r="A98" i="11"/>
  <c r="F98" i="11"/>
  <c r="G98" i="11"/>
  <c r="H98" i="11"/>
  <c r="I98" i="11"/>
  <c r="J98" i="11"/>
  <c r="K98" i="11"/>
  <c r="L98" i="11"/>
  <c r="M98" i="11"/>
  <c r="W98" i="11" s="1"/>
  <c r="N98" i="11"/>
  <c r="X98" i="11" s="1"/>
  <c r="O98" i="11"/>
  <c r="P98" i="11"/>
  <c r="Q98" i="11"/>
  <c r="A99" i="11"/>
  <c r="F99" i="11"/>
  <c r="G99" i="11"/>
  <c r="H99" i="11"/>
  <c r="I99" i="11"/>
  <c r="J99" i="11"/>
  <c r="K99" i="11"/>
  <c r="L99" i="11"/>
  <c r="M99" i="11"/>
  <c r="W99" i="11" s="1"/>
  <c r="N99" i="11"/>
  <c r="X99" i="11" s="1"/>
  <c r="O99" i="11"/>
  <c r="P99" i="11"/>
  <c r="Q99" i="11"/>
  <c r="BT99" i="11" s="1"/>
  <c r="CV99" i="11" s="1"/>
  <c r="A100" i="11"/>
  <c r="F100" i="11"/>
  <c r="G100" i="11"/>
  <c r="H100" i="11"/>
  <c r="I100" i="11"/>
  <c r="J100" i="11"/>
  <c r="K100" i="11"/>
  <c r="L100" i="11"/>
  <c r="M100" i="11"/>
  <c r="W100" i="11" s="1"/>
  <c r="N100" i="11"/>
  <c r="X100" i="11" s="1"/>
  <c r="O100" i="11"/>
  <c r="Y100" i="11" s="1"/>
  <c r="P100" i="11"/>
  <c r="Q100" i="11"/>
  <c r="A101" i="11"/>
  <c r="F101" i="11"/>
  <c r="G101" i="11"/>
  <c r="H101" i="11"/>
  <c r="I101" i="11"/>
  <c r="J101" i="11"/>
  <c r="K101" i="11"/>
  <c r="L101" i="11"/>
  <c r="M101" i="11"/>
  <c r="N101" i="11"/>
  <c r="O101" i="11"/>
  <c r="P101" i="11"/>
  <c r="Q101" i="11"/>
  <c r="A102" i="11"/>
  <c r="F102" i="11"/>
  <c r="G102" i="11"/>
  <c r="H102" i="11"/>
  <c r="I102" i="11"/>
  <c r="J102" i="11"/>
  <c r="K102" i="11"/>
  <c r="L102" i="11"/>
  <c r="M102" i="11"/>
  <c r="N102" i="11"/>
  <c r="O102" i="11"/>
  <c r="P102" i="11"/>
  <c r="Q102" i="11"/>
  <c r="A103" i="11"/>
  <c r="F103" i="11"/>
  <c r="G103" i="11"/>
  <c r="H103" i="11"/>
  <c r="I103" i="11"/>
  <c r="J103" i="11"/>
  <c r="K103" i="11"/>
  <c r="L103" i="11"/>
  <c r="M103" i="11"/>
  <c r="N103" i="11"/>
  <c r="O103" i="11"/>
  <c r="Y103" i="11" s="1"/>
  <c r="P103" i="11"/>
  <c r="Q103" i="11"/>
  <c r="A104" i="11"/>
  <c r="F104" i="11"/>
  <c r="G104" i="11"/>
  <c r="H104" i="11"/>
  <c r="I104" i="11"/>
  <c r="J104" i="11"/>
  <c r="K104" i="11"/>
  <c r="L104" i="11"/>
  <c r="M104" i="11"/>
  <c r="N104" i="11"/>
  <c r="O104" i="11"/>
  <c r="P104" i="11"/>
  <c r="Q104" i="11"/>
  <c r="BT104" i="11" s="1"/>
  <c r="CV104" i="11" s="1"/>
  <c r="A105" i="11"/>
  <c r="F105" i="11"/>
  <c r="G105" i="11"/>
  <c r="H105" i="11"/>
  <c r="I105" i="11"/>
  <c r="J105" i="11"/>
  <c r="K105" i="11"/>
  <c r="L105" i="11"/>
  <c r="M105" i="11"/>
  <c r="N105" i="11"/>
  <c r="O105" i="11"/>
  <c r="Y105" i="11" s="1"/>
  <c r="P105" i="11"/>
  <c r="Q105" i="11"/>
  <c r="BE105" i="11" s="1"/>
  <c r="CG105" i="11" s="1"/>
  <c r="A106" i="11"/>
  <c r="F106" i="11"/>
  <c r="G106" i="11"/>
  <c r="H106" i="11"/>
  <c r="I106" i="11"/>
  <c r="J106" i="11"/>
  <c r="K106" i="11"/>
  <c r="L106" i="11"/>
  <c r="M106" i="11"/>
  <c r="N106" i="11"/>
  <c r="O106" i="11"/>
  <c r="P106" i="11"/>
  <c r="Q106" i="11"/>
  <c r="A107" i="11"/>
  <c r="F107" i="11"/>
  <c r="G107" i="11"/>
  <c r="H107" i="11"/>
  <c r="I107" i="11"/>
  <c r="J107" i="11"/>
  <c r="K107" i="11"/>
  <c r="L107" i="11"/>
  <c r="M107" i="11"/>
  <c r="N107" i="11"/>
  <c r="O107" i="11"/>
  <c r="Y107" i="11" s="1"/>
  <c r="P107" i="11"/>
  <c r="Q107" i="11"/>
  <c r="A108" i="11"/>
  <c r="F108" i="11"/>
  <c r="G108" i="11"/>
  <c r="H108" i="11"/>
  <c r="I108" i="11"/>
  <c r="J108" i="11"/>
  <c r="K108" i="11"/>
  <c r="L108" i="11"/>
  <c r="M108" i="11"/>
  <c r="N108" i="11"/>
  <c r="O108" i="11"/>
  <c r="P108" i="11"/>
  <c r="Q108" i="11"/>
  <c r="A109" i="11"/>
  <c r="F109" i="11"/>
  <c r="G109" i="11"/>
  <c r="H109" i="11"/>
  <c r="I109" i="11"/>
  <c r="J109" i="11"/>
  <c r="K109" i="11"/>
  <c r="L109" i="11"/>
  <c r="M109" i="11"/>
  <c r="N109" i="11"/>
  <c r="O109" i="11"/>
  <c r="Y109" i="11" s="1"/>
  <c r="P109" i="11"/>
  <c r="Q109" i="11"/>
  <c r="A110" i="11"/>
  <c r="F110" i="11"/>
  <c r="G110" i="11"/>
  <c r="H110" i="11"/>
  <c r="I110" i="11"/>
  <c r="J110" i="11"/>
  <c r="K110" i="11"/>
  <c r="L110" i="11"/>
  <c r="M110" i="11"/>
  <c r="N110" i="11"/>
  <c r="O110" i="11"/>
  <c r="P110" i="11"/>
  <c r="Q110" i="11"/>
  <c r="BT110" i="11" s="1"/>
  <c r="CV110" i="11" s="1"/>
  <c r="A111" i="11"/>
  <c r="F111" i="11"/>
  <c r="G111" i="11"/>
  <c r="H111" i="11"/>
  <c r="I111" i="11"/>
  <c r="J111" i="11"/>
  <c r="K111" i="11"/>
  <c r="L111" i="11"/>
  <c r="M111" i="11"/>
  <c r="N111" i="11"/>
  <c r="O111" i="11"/>
  <c r="P111" i="11"/>
  <c r="Q111" i="11"/>
  <c r="CD111" i="11" s="1"/>
  <c r="DF111" i="11" s="1"/>
  <c r="A112" i="11"/>
  <c r="F112" i="11"/>
  <c r="G112" i="11"/>
  <c r="H112" i="11"/>
  <c r="I112" i="11"/>
  <c r="J112" i="11"/>
  <c r="K112" i="11"/>
  <c r="L112" i="11"/>
  <c r="M112" i="11"/>
  <c r="N112" i="11"/>
  <c r="O112" i="11"/>
  <c r="P112" i="11"/>
  <c r="Q112" i="11"/>
  <c r="BT112" i="11" s="1"/>
  <c r="CV112" i="11" s="1"/>
  <c r="A113" i="11"/>
  <c r="F113" i="11"/>
  <c r="G113" i="11"/>
  <c r="H113" i="11"/>
  <c r="I113" i="11"/>
  <c r="J113" i="11"/>
  <c r="K113" i="11"/>
  <c r="L113" i="11"/>
  <c r="M113" i="11"/>
  <c r="N113" i="11"/>
  <c r="O113" i="11"/>
  <c r="P113" i="11"/>
  <c r="Q113" i="11"/>
  <c r="BT113" i="11" s="1"/>
  <c r="CV113" i="11" s="1"/>
  <c r="A114" i="11"/>
  <c r="F114" i="11"/>
  <c r="G114" i="11"/>
  <c r="H114" i="11"/>
  <c r="I114" i="11"/>
  <c r="J114" i="11"/>
  <c r="K114" i="11"/>
  <c r="L114" i="11"/>
  <c r="M114" i="11"/>
  <c r="N114" i="11"/>
  <c r="O114" i="11"/>
  <c r="P114" i="11"/>
  <c r="Q114" i="11"/>
  <c r="A115" i="11"/>
  <c r="F115" i="11"/>
  <c r="G115" i="11"/>
  <c r="H115" i="11"/>
  <c r="I115" i="11"/>
  <c r="J115" i="11"/>
  <c r="K115" i="11"/>
  <c r="L115" i="11"/>
  <c r="M115" i="11"/>
  <c r="W115" i="11" s="1"/>
  <c r="N115" i="11"/>
  <c r="X115" i="11" s="1"/>
  <c r="O115" i="11"/>
  <c r="Y115" i="11" s="1"/>
  <c r="P115" i="11"/>
  <c r="Q115" i="11"/>
  <c r="A116" i="11"/>
  <c r="F116" i="11"/>
  <c r="G116" i="11"/>
  <c r="H116" i="11"/>
  <c r="I116" i="11"/>
  <c r="J116" i="11"/>
  <c r="K116" i="11"/>
  <c r="L116" i="11"/>
  <c r="M116" i="11"/>
  <c r="W116" i="11" s="1"/>
  <c r="N116" i="11"/>
  <c r="X116" i="11" s="1"/>
  <c r="O116" i="11"/>
  <c r="P116" i="11"/>
  <c r="Q116" i="11"/>
  <c r="BT116" i="11" s="1"/>
  <c r="CV116" i="11" s="1"/>
  <c r="A117" i="11"/>
  <c r="F117" i="11"/>
  <c r="G117" i="11"/>
  <c r="H117" i="11"/>
  <c r="I117" i="11"/>
  <c r="J117" i="11"/>
  <c r="K117" i="11"/>
  <c r="L117" i="11"/>
  <c r="M117" i="11"/>
  <c r="W117" i="11" s="1"/>
  <c r="N117" i="11"/>
  <c r="X117" i="11" s="1"/>
  <c r="O117" i="11"/>
  <c r="P117" i="11"/>
  <c r="Q117" i="11"/>
  <c r="A118" i="11"/>
  <c r="F118" i="11"/>
  <c r="G118" i="11"/>
  <c r="H118" i="11"/>
  <c r="I118" i="11"/>
  <c r="J118" i="11"/>
  <c r="K118" i="11"/>
  <c r="L118" i="11"/>
  <c r="M118" i="11"/>
  <c r="W118" i="11" s="1"/>
  <c r="N118" i="11"/>
  <c r="X118" i="11" s="1"/>
  <c r="O118" i="11"/>
  <c r="P118" i="11"/>
  <c r="Q118" i="11"/>
  <c r="BT118" i="11" s="1"/>
  <c r="CV118" i="11" s="1"/>
  <c r="A119" i="11"/>
  <c r="F119" i="11"/>
  <c r="G119" i="11"/>
  <c r="H119" i="11"/>
  <c r="I119" i="11"/>
  <c r="J119" i="11"/>
  <c r="K119" i="11"/>
  <c r="L119" i="11"/>
  <c r="M119" i="11"/>
  <c r="N119" i="11"/>
  <c r="O119" i="11"/>
  <c r="P119" i="11"/>
  <c r="Q119" i="11"/>
  <c r="A120" i="11"/>
  <c r="F120" i="11"/>
  <c r="G120" i="11"/>
  <c r="H120" i="11"/>
  <c r="I120" i="11"/>
  <c r="J120" i="11"/>
  <c r="K120" i="11"/>
  <c r="L120" i="11"/>
  <c r="M120" i="11"/>
  <c r="N120" i="11"/>
  <c r="O120" i="11"/>
  <c r="P120" i="11"/>
  <c r="Q120" i="11"/>
  <c r="BT120" i="11" s="1"/>
  <c r="CV120" i="11" s="1"/>
  <c r="A121" i="11"/>
  <c r="F121" i="11"/>
  <c r="G121" i="11"/>
  <c r="H121" i="11"/>
  <c r="I121" i="11"/>
  <c r="J121" i="11"/>
  <c r="K121" i="11"/>
  <c r="L121" i="11"/>
  <c r="M121" i="11"/>
  <c r="N121" i="11"/>
  <c r="O121" i="11"/>
  <c r="Y121" i="11" s="1"/>
  <c r="P121" i="11"/>
  <c r="Q121" i="11"/>
  <c r="A122" i="11"/>
  <c r="F122" i="11"/>
  <c r="G122" i="11"/>
  <c r="H122" i="11"/>
  <c r="I122" i="11"/>
  <c r="J122" i="11"/>
  <c r="K122" i="11"/>
  <c r="L122" i="11"/>
  <c r="M122" i="11"/>
  <c r="N122" i="11"/>
  <c r="O122" i="11"/>
  <c r="P122" i="11"/>
  <c r="Q122" i="11"/>
  <c r="A123" i="11"/>
  <c r="F123" i="11"/>
  <c r="G123" i="11"/>
  <c r="H123" i="11"/>
  <c r="I123" i="11"/>
  <c r="J123" i="11"/>
  <c r="K123" i="11"/>
  <c r="L123" i="11"/>
  <c r="M123" i="11"/>
  <c r="N123" i="11"/>
  <c r="O123" i="11"/>
  <c r="Y123" i="11" s="1"/>
  <c r="P123" i="11"/>
  <c r="Q123" i="11"/>
  <c r="BL123" i="11" s="1"/>
  <c r="CN123" i="11" s="1"/>
  <c r="A124" i="11"/>
  <c r="F124" i="11"/>
  <c r="G124" i="11"/>
  <c r="H124" i="11"/>
  <c r="I124" i="11"/>
  <c r="J124" i="11"/>
  <c r="K124" i="11"/>
  <c r="L124" i="11"/>
  <c r="M124" i="11"/>
  <c r="N124" i="11"/>
  <c r="O124" i="11"/>
  <c r="P124" i="11"/>
  <c r="Q124" i="11"/>
  <c r="BF124" i="11" s="1"/>
  <c r="CH124" i="11" s="1"/>
  <c r="A125" i="11"/>
  <c r="F125" i="11"/>
  <c r="G125" i="11"/>
  <c r="H125" i="11"/>
  <c r="I125" i="11"/>
  <c r="J125" i="11"/>
  <c r="K125" i="11"/>
  <c r="L125" i="11"/>
  <c r="M125" i="11"/>
  <c r="N125" i="11"/>
  <c r="O125" i="11"/>
  <c r="Y125" i="11" s="1"/>
  <c r="P125" i="11"/>
  <c r="Q125" i="11"/>
  <c r="A126" i="11"/>
  <c r="F126" i="11"/>
  <c r="G126" i="11"/>
  <c r="H126" i="11"/>
  <c r="I126" i="11"/>
  <c r="J126" i="11"/>
  <c r="K126" i="11"/>
  <c r="L126" i="11"/>
  <c r="M126" i="11"/>
  <c r="N126" i="11"/>
  <c r="O126" i="11"/>
  <c r="P126" i="11"/>
  <c r="Q126" i="11"/>
  <c r="A127" i="11"/>
  <c r="F127" i="11"/>
  <c r="G127" i="11"/>
  <c r="H127" i="11"/>
  <c r="I127" i="11"/>
  <c r="J127" i="11"/>
  <c r="K127" i="11"/>
  <c r="L127" i="11"/>
  <c r="M127" i="11"/>
  <c r="N127" i="11"/>
  <c r="O127" i="11"/>
  <c r="Y127" i="11" s="1"/>
  <c r="P127" i="11"/>
  <c r="Q127" i="11"/>
  <c r="BK127" i="11" s="1"/>
  <c r="CM127" i="11" s="1"/>
  <c r="A128" i="11"/>
  <c r="F128" i="11"/>
  <c r="G128" i="11"/>
  <c r="H128" i="11"/>
  <c r="I128" i="11"/>
  <c r="J128" i="11"/>
  <c r="K128" i="11"/>
  <c r="L128" i="11"/>
  <c r="M128" i="11"/>
  <c r="N128" i="11"/>
  <c r="O128" i="11"/>
  <c r="P128" i="11"/>
  <c r="Q128" i="11"/>
  <c r="BT128" i="11" s="1"/>
  <c r="CV128" i="11" s="1"/>
  <c r="A129" i="11"/>
  <c r="F129" i="11"/>
  <c r="G129" i="11"/>
  <c r="H129" i="11"/>
  <c r="I129" i="11"/>
  <c r="J129" i="11"/>
  <c r="K129" i="11"/>
  <c r="L129" i="11"/>
  <c r="M129" i="11"/>
  <c r="N129" i="11"/>
  <c r="O129" i="11"/>
  <c r="Y129" i="11" s="1"/>
  <c r="P129" i="11"/>
  <c r="Q129" i="11"/>
  <c r="BH129" i="11" s="1"/>
  <c r="CJ129" i="11" s="1"/>
  <c r="A130" i="11"/>
  <c r="F130" i="11"/>
  <c r="G130" i="11"/>
  <c r="H130" i="11"/>
  <c r="I130" i="11"/>
  <c r="J130" i="11"/>
  <c r="K130" i="11"/>
  <c r="L130" i="11"/>
  <c r="M130" i="11"/>
  <c r="N130" i="11"/>
  <c r="O130" i="11"/>
  <c r="P130" i="11"/>
  <c r="Q130" i="11"/>
  <c r="BT130" i="11" s="1"/>
  <c r="CV130" i="11" s="1"/>
  <c r="A131" i="11"/>
  <c r="F131" i="11"/>
  <c r="G131" i="11"/>
  <c r="H131" i="11"/>
  <c r="I131" i="11"/>
  <c r="J131" i="11"/>
  <c r="K131" i="11"/>
  <c r="L131" i="11"/>
  <c r="M131" i="11"/>
  <c r="N131" i="11"/>
  <c r="O131" i="11"/>
  <c r="P131" i="11"/>
  <c r="Q131" i="11"/>
  <c r="A132" i="11"/>
  <c r="F132" i="11"/>
  <c r="G132" i="11"/>
  <c r="H132" i="11"/>
  <c r="I132" i="11"/>
  <c r="J132" i="11"/>
  <c r="K132" i="11"/>
  <c r="L132" i="11"/>
  <c r="M132" i="11"/>
  <c r="N132" i="11"/>
  <c r="O132" i="11"/>
  <c r="P132" i="11"/>
  <c r="Q132" i="11"/>
  <c r="A133" i="11"/>
  <c r="F133" i="11"/>
  <c r="G133" i="11"/>
  <c r="H133" i="11"/>
  <c r="I133" i="11"/>
  <c r="J133" i="11"/>
  <c r="K133" i="11"/>
  <c r="L133" i="11"/>
  <c r="M133" i="11"/>
  <c r="W133" i="11" s="1"/>
  <c r="N133" i="11"/>
  <c r="X133" i="11" s="1"/>
  <c r="O133" i="11"/>
  <c r="P133" i="11"/>
  <c r="Q133" i="11"/>
  <c r="A134" i="11"/>
  <c r="F134" i="11"/>
  <c r="G134" i="11"/>
  <c r="H134" i="11"/>
  <c r="I134" i="11"/>
  <c r="J134" i="11"/>
  <c r="K134" i="11"/>
  <c r="L134" i="11"/>
  <c r="M134" i="11"/>
  <c r="W134" i="11" s="1"/>
  <c r="N134" i="11"/>
  <c r="X134" i="11" s="1"/>
  <c r="O134" i="11"/>
  <c r="Y134" i="11" s="1"/>
  <c r="P134" i="11"/>
  <c r="Q134" i="11"/>
  <c r="BT134" i="11" s="1"/>
  <c r="CV134" i="11" s="1"/>
  <c r="A135" i="11"/>
  <c r="F135" i="11"/>
  <c r="G135" i="11"/>
  <c r="H135" i="11"/>
  <c r="I135" i="11"/>
  <c r="J135" i="11"/>
  <c r="K135" i="11"/>
  <c r="L135" i="11"/>
  <c r="M135" i="11"/>
  <c r="W135" i="11" s="1"/>
  <c r="N135" i="11"/>
  <c r="X135" i="11" s="1"/>
  <c r="O135" i="11"/>
  <c r="P135" i="11"/>
  <c r="Q135" i="11"/>
  <c r="BT135" i="11" s="1"/>
  <c r="CV135" i="11" s="1"/>
  <c r="A136" i="11"/>
  <c r="F136" i="11"/>
  <c r="G136" i="11"/>
  <c r="H136" i="11"/>
  <c r="I136" i="11"/>
  <c r="J136" i="11"/>
  <c r="K136" i="11"/>
  <c r="L136" i="11"/>
  <c r="M136" i="11"/>
  <c r="N136" i="11"/>
  <c r="O136" i="11"/>
  <c r="Y136" i="11" s="1"/>
  <c r="P136" i="11"/>
  <c r="Q136" i="11"/>
  <c r="BH136" i="11" s="1"/>
  <c r="CJ136" i="11" s="1"/>
  <c r="A137" i="11"/>
  <c r="F137" i="11"/>
  <c r="G137" i="11"/>
  <c r="H137" i="11"/>
  <c r="I137" i="11"/>
  <c r="J137" i="11"/>
  <c r="K137" i="11"/>
  <c r="L137" i="11"/>
  <c r="M137" i="11"/>
  <c r="N137" i="11"/>
  <c r="O137" i="11"/>
  <c r="P137" i="11"/>
  <c r="Q137" i="11"/>
  <c r="BH137" i="11" s="1"/>
  <c r="CJ137" i="11" s="1"/>
  <c r="A138" i="11"/>
  <c r="F138" i="11"/>
  <c r="G138" i="11"/>
  <c r="H138" i="11"/>
  <c r="I138" i="11"/>
  <c r="J138" i="11"/>
  <c r="K138" i="11"/>
  <c r="L138" i="11"/>
  <c r="M138" i="11"/>
  <c r="N138" i="11"/>
  <c r="O138" i="11"/>
  <c r="Y138" i="11" s="1"/>
  <c r="P138" i="11"/>
  <c r="Q138" i="11"/>
  <c r="A139" i="11"/>
  <c r="F139" i="11"/>
  <c r="G139" i="11"/>
  <c r="H139" i="11"/>
  <c r="I139" i="11"/>
  <c r="J139" i="11"/>
  <c r="K139" i="11"/>
  <c r="L139" i="11"/>
  <c r="M139" i="11"/>
  <c r="N139" i="11"/>
  <c r="O139" i="11"/>
  <c r="P139" i="11"/>
  <c r="Q139" i="11"/>
  <c r="BK139" i="11" s="1"/>
  <c r="CM139" i="11" s="1"/>
  <c r="A140" i="11"/>
  <c r="F140" i="11"/>
  <c r="G140" i="11"/>
  <c r="H140" i="11"/>
  <c r="I140" i="11"/>
  <c r="J140" i="11"/>
  <c r="K140" i="11"/>
  <c r="L140" i="11"/>
  <c r="M140" i="11"/>
  <c r="N140" i="11"/>
  <c r="O140" i="11"/>
  <c r="P140" i="11"/>
  <c r="Q140" i="11"/>
  <c r="BL140" i="11" s="1"/>
  <c r="CN140" i="11" s="1"/>
  <c r="A141" i="11"/>
  <c r="F141" i="11"/>
  <c r="G141" i="11"/>
  <c r="H141" i="11"/>
  <c r="I141" i="11"/>
  <c r="J141" i="11"/>
  <c r="K141" i="11"/>
  <c r="L141" i="11"/>
  <c r="M141" i="11"/>
  <c r="N141" i="11"/>
  <c r="O141" i="11"/>
  <c r="P141" i="11"/>
  <c r="Q141" i="11"/>
  <c r="BL141" i="11" s="1"/>
  <c r="CN141" i="11" s="1"/>
  <c r="A142" i="11"/>
  <c r="F142" i="11"/>
  <c r="G142" i="11"/>
  <c r="H142" i="11"/>
  <c r="I142" i="11"/>
  <c r="J142" i="11"/>
  <c r="K142" i="11"/>
  <c r="L142" i="11"/>
  <c r="M142" i="11"/>
  <c r="N142" i="11"/>
  <c r="O142" i="11"/>
  <c r="Y142" i="11" s="1"/>
  <c r="P142" i="11"/>
  <c r="Q142" i="11"/>
  <c r="BF142" i="11" s="1"/>
  <c r="CH142" i="11" s="1"/>
  <c r="A143" i="11"/>
  <c r="F143" i="11"/>
  <c r="G143" i="11"/>
  <c r="H143" i="11"/>
  <c r="I143" i="11"/>
  <c r="J143" i="11"/>
  <c r="K143" i="11"/>
  <c r="L143" i="11"/>
  <c r="M143" i="11"/>
  <c r="N143" i="11"/>
  <c r="O143" i="11"/>
  <c r="P143" i="11"/>
  <c r="Q143" i="11"/>
  <c r="BD143" i="11" s="1"/>
  <c r="CF143" i="11" s="1"/>
  <c r="A144" i="11"/>
  <c r="F144" i="11"/>
  <c r="G144" i="11"/>
  <c r="H144" i="11"/>
  <c r="I144" i="11"/>
  <c r="J144" i="11"/>
  <c r="K144" i="11"/>
  <c r="L144" i="11"/>
  <c r="M144" i="11"/>
  <c r="N144" i="11"/>
  <c r="O144" i="11"/>
  <c r="Y144" i="11" s="1"/>
  <c r="P144" i="11"/>
  <c r="Q144" i="11"/>
  <c r="BH144" i="11" s="1"/>
  <c r="CJ144" i="11" s="1"/>
  <c r="A145" i="11"/>
  <c r="F145" i="11"/>
  <c r="G145" i="11"/>
  <c r="H145" i="11"/>
  <c r="I145" i="11"/>
  <c r="J145" i="11"/>
  <c r="K145" i="11"/>
  <c r="L145" i="11"/>
  <c r="M145" i="11"/>
  <c r="N145" i="11"/>
  <c r="O145" i="11"/>
  <c r="P145" i="11"/>
  <c r="Q145" i="11"/>
  <c r="A146" i="11"/>
  <c r="F146" i="11"/>
  <c r="G146" i="11"/>
  <c r="H146" i="11"/>
  <c r="I146" i="11"/>
  <c r="J146" i="11"/>
  <c r="K146" i="11"/>
  <c r="L146" i="11"/>
  <c r="M146" i="11"/>
  <c r="N146" i="11"/>
  <c r="O146" i="11"/>
  <c r="P146" i="11"/>
  <c r="Q146" i="11"/>
  <c r="BT146" i="11" s="1"/>
  <c r="CV146" i="11" s="1"/>
  <c r="A147" i="11"/>
  <c r="F147" i="11"/>
  <c r="G147" i="11"/>
  <c r="H147" i="11"/>
  <c r="I147" i="11"/>
  <c r="J147" i="11"/>
  <c r="K147" i="11"/>
  <c r="L147" i="11"/>
  <c r="M147" i="11"/>
  <c r="N147" i="11"/>
  <c r="O147" i="11"/>
  <c r="P147" i="11"/>
  <c r="Q147" i="11"/>
  <c r="BT147" i="11" s="1"/>
  <c r="CV147" i="11" s="1"/>
  <c r="A148" i="11"/>
  <c r="F148" i="11"/>
  <c r="G148" i="11"/>
  <c r="H148" i="11"/>
  <c r="I148" i="11"/>
  <c r="J148" i="11"/>
  <c r="K148" i="11"/>
  <c r="L148" i="11"/>
  <c r="M148" i="11"/>
  <c r="N148" i="11"/>
  <c r="O148" i="11"/>
  <c r="Y148" i="11" s="1"/>
  <c r="P148" i="11"/>
  <c r="Q148" i="11"/>
  <c r="BT148" i="11" s="1"/>
  <c r="CV148" i="11" s="1"/>
  <c r="A149" i="11"/>
  <c r="F149" i="11"/>
  <c r="G149" i="11"/>
  <c r="H149" i="11"/>
  <c r="I149" i="11"/>
  <c r="J149" i="11"/>
  <c r="K149" i="11"/>
  <c r="L149" i="11"/>
  <c r="M149" i="11"/>
  <c r="N149" i="11"/>
  <c r="O149" i="11"/>
  <c r="Y149" i="11" s="1"/>
  <c r="P149" i="11"/>
  <c r="Q149" i="11"/>
  <c r="A150" i="11"/>
  <c r="F150" i="11"/>
  <c r="G150" i="11"/>
  <c r="H150" i="11"/>
  <c r="I150" i="11"/>
  <c r="J150" i="11"/>
  <c r="K150" i="11"/>
  <c r="L150" i="11"/>
  <c r="M150" i="11"/>
  <c r="N150" i="11"/>
  <c r="O150" i="11"/>
  <c r="P150" i="11"/>
  <c r="Q150" i="11"/>
  <c r="A151" i="11"/>
  <c r="F151" i="11"/>
  <c r="G151" i="11"/>
  <c r="H151" i="11"/>
  <c r="I151" i="11"/>
  <c r="J151" i="11"/>
  <c r="K151" i="11"/>
  <c r="L151" i="11"/>
  <c r="M151" i="11"/>
  <c r="N151" i="11"/>
  <c r="O151" i="11"/>
  <c r="P151" i="11"/>
  <c r="Q151" i="11"/>
  <c r="A152" i="11"/>
  <c r="F152" i="11"/>
  <c r="G152" i="11"/>
  <c r="H152" i="11"/>
  <c r="I152" i="11"/>
  <c r="J152" i="11"/>
  <c r="K152" i="11"/>
  <c r="L152" i="11"/>
  <c r="M152" i="11"/>
  <c r="N152" i="11"/>
  <c r="O152" i="11"/>
  <c r="P152" i="11"/>
  <c r="Q152" i="11"/>
  <c r="BT152" i="11" s="1"/>
  <c r="CV152" i="11" s="1"/>
  <c r="A153" i="11"/>
  <c r="F153" i="11"/>
  <c r="G153" i="11"/>
  <c r="H153" i="11"/>
  <c r="I153" i="11"/>
  <c r="J153" i="11"/>
  <c r="K153" i="11"/>
  <c r="L153" i="11"/>
  <c r="M153" i="11"/>
  <c r="N153" i="11"/>
  <c r="O153" i="11"/>
  <c r="Y153" i="11" s="1"/>
  <c r="P153" i="11"/>
  <c r="Q153" i="11"/>
  <c r="BT153" i="11" s="1"/>
  <c r="CV153" i="11" s="1"/>
  <c r="A154" i="11"/>
  <c r="F154" i="11"/>
  <c r="G154" i="11"/>
  <c r="H154" i="11"/>
  <c r="I154" i="11"/>
  <c r="J154" i="11"/>
  <c r="K154" i="11"/>
  <c r="L154" i="11"/>
  <c r="M154" i="11"/>
  <c r="N154" i="11"/>
  <c r="O154" i="11"/>
  <c r="P154" i="11"/>
  <c r="Q154" i="11"/>
  <c r="A155" i="11"/>
  <c r="F155" i="11"/>
  <c r="G155" i="11"/>
  <c r="H155" i="11"/>
  <c r="I155" i="11"/>
  <c r="J155" i="11"/>
  <c r="K155" i="11"/>
  <c r="L155" i="11"/>
  <c r="M155" i="11"/>
  <c r="N155" i="11"/>
  <c r="O155" i="11"/>
  <c r="Y155" i="11" s="1"/>
  <c r="P155" i="11"/>
  <c r="Q155" i="11"/>
  <c r="A156" i="11"/>
  <c r="F156" i="11"/>
  <c r="G156" i="11"/>
  <c r="H156" i="11"/>
  <c r="I156" i="11"/>
  <c r="J156" i="11"/>
  <c r="K156" i="11"/>
  <c r="L156" i="11"/>
  <c r="M156" i="11"/>
  <c r="N156" i="11"/>
  <c r="O156" i="11"/>
  <c r="P156" i="11"/>
  <c r="Q156" i="11"/>
  <c r="A157" i="11"/>
  <c r="F157" i="11"/>
  <c r="G157" i="11"/>
  <c r="H157" i="11"/>
  <c r="I157" i="11"/>
  <c r="J157" i="11"/>
  <c r="K157" i="11"/>
  <c r="L157" i="11"/>
  <c r="M157" i="11"/>
  <c r="N157" i="11"/>
  <c r="O157" i="11"/>
  <c r="P157" i="11"/>
  <c r="Q157" i="11"/>
  <c r="BW157" i="11" s="1"/>
  <c r="CY157" i="11" s="1"/>
  <c r="A158" i="11"/>
  <c r="F158" i="11"/>
  <c r="G158" i="11"/>
  <c r="H158" i="11"/>
  <c r="I158" i="11"/>
  <c r="J158" i="11"/>
  <c r="K158" i="11"/>
  <c r="L158" i="11"/>
  <c r="M158" i="11"/>
  <c r="N158" i="11"/>
  <c r="O158" i="11"/>
  <c r="P158" i="11"/>
  <c r="Q158" i="11"/>
  <c r="A159" i="11"/>
  <c r="F159" i="11"/>
  <c r="G159" i="11"/>
  <c r="H159" i="11"/>
  <c r="I159" i="11"/>
  <c r="J159" i="11"/>
  <c r="K159" i="11"/>
  <c r="L159" i="11"/>
  <c r="M159" i="11"/>
  <c r="W159" i="11" s="1"/>
  <c r="N159" i="11"/>
  <c r="X159" i="11" s="1"/>
  <c r="O159" i="11"/>
  <c r="P159" i="11"/>
  <c r="Q159" i="11"/>
  <c r="BT159" i="11" s="1"/>
  <c r="CV159" i="11" s="1"/>
  <c r="A160" i="11"/>
  <c r="F160" i="11"/>
  <c r="G160" i="11"/>
  <c r="H160" i="11"/>
  <c r="I160" i="11"/>
  <c r="J160" i="11"/>
  <c r="K160" i="11"/>
  <c r="L160" i="11"/>
  <c r="M160" i="11"/>
  <c r="W160" i="11" s="1"/>
  <c r="N160" i="11"/>
  <c r="X160" i="11" s="1"/>
  <c r="O160" i="11"/>
  <c r="Y160" i="11" s="1"/>
  <c r="P160" i="11"/>
  <c r="Q160" i="11"/>
  <c r="A161" i="11"/>
  <c r="F161" i="11"/>
  <c r="G161" i="11"/>
  <c r="H161" i="11"/>
  <c r="I161" i="11"/>
  <c r="J161" i="11"/>
  <c r="K161" i="11"/>
  <c r="L161" i="11"/>
  <c r="M161" i="11"/>
  <c r="W161" i="11" s="1"/>
  <c r="N161" i="11"/>
  <c r="X161" i="11" s="1"/>
  <c r="O161" i="11"/>
  <c r="P161" i="11"/>
  <c r="Q161" i="11"/>
  <c r="A162" i="11"/>
  <c r="F162" i="11"/>
  <c r="G162" i="11"/>
  <c r="H162" i="11"/>
  <c r="I162" i="11"/>
  <c r="J162" i="11"/>
  <c r="K162" i="11"/>
  <c r="L162" i="11"/>
  <c r="M162" i="11"/>
  <c r="N162" i="11"/>
  <c r="O162" i="11"/>
  <c r="Y162" i="11" s="1"/>
  <c r="P162" i="11"/>
  <c r="Q162" i="11"/>
  <c r="BT162" i="11" s="1"/>
  <c r="CV162" i="11" s="1"/>
  <c r="A163" i="11"/>
  <c r="F163" i="11"/>
  <c r="G163" i="11"/>
  <c r="H163" i="11"/>
  <c r="I163" i="11"/>
  <c r="J163" i="11"/>
  <c r="K163" i="11"/>
  <c r="L163" i="11"/>
  <c r="M163" i="11"/>
  <c r="N163" i="11"/>
  <c r="O163" i="11"/>
  <c r="P163" i="11"/>
  <c r="Q163" i="11"/>
  <c r="BT163" i="11" s="1"/>
  <c r="CV163" i="11" s="1"/>
  <c r="A164" i="11"/>
  <c r="F164" i="11"/>
  <c r="G164" i="11"/>
  <c r="H164" i="11"/>
  <c r="I164" i="11"/>
  <c r="J164" i="11"/>
  <c r="K164" i="11"/>
  <c r="L164" i="11"/>
  <c r="M164" i="11"/>
  <c r="N164" i="11"/>
  <c r="O164" i="11"/>
  <c r="P164" i="11"/>
  <c r="Q164" i="11"/>
  <c r="A165" i="11"/>
  <c r="F165" i="11"/>
  <c r="G165" i="11"/>
  <c r="H165" i="11"/>
  <c r="I165" i="11"/>
  <c r="J165" i="11"/>
  <c r="K165" i="11"/>
  <c r="L165" i="11"/>
  <c r="M165" i="11"/>
  <c r="N165" i="11"/>
  <c r="O165" i="11"/>
  <c r="P165" i="11"/>
  <c r="Q165" i="11"/>
  <c r="A166" i="11"/>
  <c r="F166" i="11"/>
  <c r="G166" i="11"/>
  <c r="H166" i="11"/>
  <c r="I166" i="11"/>
  <c r="J166" i="11"/>
  <c r="K166" i="11"/>
  <c r="L166" i="11"/>
  <c r="M166" i="11"/>
  <c r="N166" i="11"/>
  <c r="O166" i="11"/>
  <c r="Y166" i="11" s="1"/>
  <c r="P166" i="11"/>
  <c r="Q166" i="11"/>
  <c r="A167" i="11"/>
  <c r="F167" i="11"/>
  <c r="G167" i="11"/>
  <c r="H167" i="11"/>
  <c r="I167" i="11"/>
  <c r="J167" i="11"/>
  <c r="K167" i="11"/>
  <c r="L167" i="11"/>
  <c r="M167" i="11"/>
  <c r="N167" i="11"/>
  <c r="O167" i="11"/>
  <c r="P167" i="11"/>
  <c r="Q167" i="11"/>
  <c r="BT167" i="11" s="1"/>
  <c r="CV167" i="11" s="1"/>
  <c r="A168" i="11"/>
  <c r="F168" i="11"/>
  <c r="G168" i="11"/>
  <c r="H168" i="11"/>
  <c r="I168" i="11"/>
  <c r="J168" i="11"/>
  <c r="K168" i="11"/>
  <c r="L168" i="11"/>
  <c r="M168" i="11"/>
  <c r="N168" i="11"/>
  <c r="O168" i="11"/>
  <c r="Y168" i="11" s="1"/>
  <c r="P168" i="11"/>
  <c r="Q168" i="11"/>
  <c r="BT168" i="11" s="1"/>
  <c r="CV168" i="11" s="1"/>
  <c r="A169" i="11"/>
  <c r="F169" i="11"/>
  <c r="G169" i="11"/>
  <c r="H169" i="11"/>
  <c r="I169" i="11"/>
  <c r="J169" i="11"/>
  <c r="K169" i="11"/>
  <c r="L169" i="11"/>
  <c r="M169" i="11"/>
  <c r="N169" i="11"/>
  <c r="O169" i="11"/>
  <c r="P169" i="11"/>
  <c r="Q169" i="11"/>
  <c r="BT169" i="11" s="1"/>
  <c r="CV169" i="11" s="1"/>
  <c r="A170" i="11"/>
  <c r="F170" i="11"/>
  <c r="G170" i="11"/>
  <c r="H170" i="11"/>
  <c r="I170" i="11"/>
  <c r="J170" i="11"/>
  <c r="K170" i="11"/>
  <c r="L170" i="11"/>
  <c r="M170" i="11"/>
  <c r="N170" i="11"/>
  <c r="O170" i="11"/>
  <c r="P170" i="11"/>
  <c r="Q170" i="11"/>
  <c r="A171" i="11"/>
  <c r="F171" i="11"/>
  <c r="G171" i="11"/>
  <c r="H171" i="11"/>
  <c r="I171" i="11"/>
  <c r="J171" i="11"/>
  <c r="K171" i="11"/>
  <c r="L171" i="11"/>
  <c r="M171" i="11"/>
  <c r="N171" i="11"/>
  <c r="O171" i="11"/>
  <c r="P171" i="11"/>
  <c r="Q171" i="11"/>
  <c r="BT171" i="11" s="1"/>
  <c r="CV171" i="11" s="1"/>
  <c r="A172" i="11"/>
  <c r="F172" i="11"/>
  <c r="G172" i="11"/>
  <c r="H172" i="11"/>
  <c r="I172" i="11"/>
  <c r="J172" i="11"/>
  <c r="K172" i="11"/>
  <c r="L172" i="11"/>
  <c r="M172" i="11"/>
  <c r="N172" i="11"/>
  <c r="O172" i="11"/>
  <c r="Y172" i="11" s="1"/>
  <c r="P172" i="11"/>
  <c r="Q172" i="11"/>
  <c r="BI172" i="11" s="1"/>
  <c r="CK172" i="11" s="1"/>
  <c r="A173" i="11"/>
  <c r="F173" i="11"/>
  <c r="G173" i="11"/>
  <c r="H173" i="11"/>
  <c r="I173" i="11"/>
  <c r="J173" i="11"/>
  <c r="K173" i="11"/>
  <c r="L173" i="11"/>
  <c r="M173" i="11"/>
  <c r="N173" i="11"/>
  <c r="O173" i="11"/>
  <c r="Y173" i="11" s="1"/>
  <c r="P173" i="11"/>
  <c r="Q173" i="11"/>
  <c r="BI173" i="11" s="1"/>
  <c r="CK173" i="11" s="1"/>
  <c r="A174" i="11"/>
  <c r="F174" i="11"/>
  <c r="G174" i="11"/>
  <c r="H174" i="11"/>
  <c r="I174" i="11"/>
  <c r="J174" i="11"/>
  <c r="K174" i="11"/>
  <c r="L174" i="11"/>
  <c r="M174" i="11"/>
  <c r="N174" i="11"/>
  <c r="O174" i="11"/>
  <c r="Y174" i="11" s="1"/>
  <c r="P174" i="11"/>
  <c r="Q174" i="11"/>
  <c r="BN174" i="11" s="1"/>
  <c r="CP174" i="11" s="1"/>
  <c r="A175" i="11"/>
  <c r="F175" i="11"/>
  <c r="G175" i="11"/>
  <c r="H175" i="11"/>
  <c r="I175" i="11"/>
  <c r="J175" i="11"/>
  <c r="K175" i="11"/>
  <c r="L175" i="11"/>
  <c r="M175" i="11"/>
  <c r="N175" i="11"/>
  <c r="O175" i="11"/>
  <c r="P175" i="11"/>
  <c r="Q175" i="11"/>
  <c r="BK175" i="11" s="1"/>
  <c r="CM175" i="11" s="1"/>
  <c r="A176" i="11"/>
  <c r="F176" i="11"/>
  <c r="G176" i="11"/>
  <c r="H176" i="11"/>
  <c r="I176" i="11"/>
  <c r="J176" i="11"/>
  <c r="K176" i="11"/>
  <c r="L176" i="11"/>
  <c r="M176" i="11"/>
  <c r="N176" i="11"/>
  <c r="O176" i="11"/>
  <c r="Y176" i="11" s="1"/>
  <c r="P176" i="11"/>
  <c r="Q176" i="11"/>
  <c r="A177" i="11"/>
  <c r="F177" i="11"/>
  <c r="G177" i="11"/>
  <c r="H177" i="11"/>
  <c r="I177" i="11"/>
  <c r="J177" i="11"/>
  <c r="K177" i="11"/>
  <c r="L177" i="11"/>
  <c r="M177" i="11"/>
  <c r="N177" i="11"/>
  <c r="O177" i="11"/>
  <c r="P177" i="11"/>
  <c r="Q177" i="11"/>
  <c r="BF177" i="11" s="1"/>
  <c r="A178" i="11"/>
  <c r="F178" i="11"/>
  <c r="G178" i="11"/>
  <c r="H178" i="11"/>
  <c r="I178" i="11"/>
  <c r="J178" i="11"/>
  <c r="K178" i="11"/>
  <c r="L178" i="11"/>
  <c r="M178" i="11"/>
  <c r="N178" i="11"/>
  <c r="O178" i="11"/>
  <c r="P178" i="11"/>
  <c r="Q178" i="11"/>
  <c r="BT178" i="11" s="1"/>
  <c r="CV178" i="11" s="1"/>
  <c r="A179" i="11"/>
  <c r="F179" i="11"/>
  <c r="G179" i="11"/>
  <c r="H179" i="11"/>
  <c r="I179" i="11"/>
  <c r="J179" i="11"/>
  <c r="K179" i="11"/>
  <c r="L179" i="11"/>
  <c r="M179" i="11"/>
  <c r="N179" i="11"/>
  <c r="O179" i="11"/>
  <c r="Y179" i="11" s="1"/>
  <c r="P179" i="11"/>
  <c r="Q179" i="11"/>
  <c r="BT179" i="11" s="1"/>
  <c r="CV179" i="11" s="1"/>
  <c r="A180" i="11"/>
  <c r="F180" i="11"/>
  <c r="G180" i="11"/>
  <c r="H180" i="11"/>
  <c r="I180" i="11"/>
  <c r="J180" i="11"/>
  <c r="K180" i="11"/>
  <c r="L180" i="11"/>
  <c r="M180" i="11"/>
  <c r="N180" i="11"/>
  <c r="O180" i="11"/>
  <c r="Y180" i="11" s="1"/>
  <c r="P180" i="11"/>
  <c r="Q180" i="11"/>
  <c r="A181" i="11"/>
  <c r="F181" i="11"/>
  <c r="G181" i="11"/>
  <c r="H181" i="11"/>
  <c r="I181" i="11"/>
  <c r="J181" i="11"/>
  <c r="K181" i="11"/>
  <c r="L181" i="11"/>
  <c r="M181" i="11"/>
  <c r="N181" i="11"/>
  <c r="O181" i="11"/>
  <c r="P181" i="11"/>
  <c r="Q181" i="11"/>
  <c r="BP181" i="11" s="1"/>
  <c r="CR181" i="11" s="1"/>
  <c r="A182" i="11"/>
  <c r="F182" i="11"/>
  <c r="G182" i="11"/>
  <c r="H182" i="11"/>
  <c r="I182" i="11"/>
  <c r="J182" i="11"/>
  <c r="K182" i="11"/>
  <c r="L182" i="11"/>
  <c r="M182" i="11"/>
  <c r="N182" i="11"/>
  <c r="O182" i="11"/>
  <c r="Y182" i="11" s="1"/>
  <c r="P182" i="11"/>
  <c r="Q182" i="11"/>
  <c r="BN182" i="11" s="1"/>
  <c r="CP182" i="11" s="1"/>
  <c r="A183" i="11"/>
  <c r="F183" i="11"/>
  <c r="G183" i="11"/>
  <c r="H183" i="11"/>
  <c r="I183" i="11"/>
  <c r="J183" i="11"/>
  <c r="K183" i="11"/>
  <c r="L183" i="11"/>
  <c r="M183" i="11"/>
  <c r="N183" i="11"/>
  <c r="O183" i="11"/>
  <c r="P183" i="11"/>
  <c r="Q183" i="11"/>
  <c r="BT183" i="11" s="1"/>
  <c r="CV183" i="11" s="1"/>
  <c r="A184" i="11"/>
  <c r="F184" i="11"/>
  <c r="G184" i="11"/>
  <c r="H184" i="11"/>
  <c r="I184" i="11"/>
  <c r="J184" i="11"/>
  <c r="K184" i="11"/>
  <c r="L184" i="11"/>
  <c r="M184" i="11"/>
  <c r="W184" i="11" s="1"/>
  <c r="N184" i="11"/>
  <c r="X184" i="11" s="1"/>
  <c r="O184" i="11"/>
  <c r="P184" i="11"/>
  <c r="Q184" i="11"/>
  <c r="A185" i="11"/>
  <c r="F185" i="11"/>
  <c r="G185" i="11"/>
  <c r="H185" i="11"/>
  <c r="I185" i="11"/>
  <c r="J185" i="11"/>
  <c r="K185" i="11"/>
  <c r="L185" i="11"/>
  <c r="M185" i="11"/>
  <c r="W185" i="11" s="1"/>
  <c r="N185" i="11"/>
  <c r="X185" i="11" s="1"/>
  <c r="O185" i="11"/>
  <c r="P185" i="11"/>
  <c r="Q185" i="11"/>
  <c r="BT185" i="11" s="1"/>
  <c r="CV185" i="11" s="1"/>
  <c r="A186" i="11"/>
  <c r="F186" i="11"/>
  <c r="G186" i="11"/>
  <c r="H186" i="11"/>
  <c r="I186" i="11"/>
  <c r="J186" i="11"/>
  <c r="K186" i="11"/>
  <c r="L186" i="11"/>
  <c r="M186" i="11"/>
  <c r="W186" i="11" s="1"/>
  <c r="N186" i="11"/>
  <c r="X186" i="11" s="1"/>
  <c r="O186" i="11"/>
  <c r="P186" i="11"/>
  <c r="Q186" i="11"/>
  <c r="A187" i="11"/>
  <c r="F187" i="11"/>
  <c r="G187" i="11"/>
  <c r="H187" i="11"/>
  <c r="I187" i="11"/>
  <c r="J187" i="11"/>
  <c r="K187" i="11"/>
  <c r="L187" i="11"/>
  <c r="M187" i="11"/>
  <c r="N187" i="11"/>
  <c r="O187" i="11"/>
  <c r="Y187" i="11" s="1"/>
  <c r="P187" i="11"/>
  <c r="Q187" i="11"/>
  <c r="A188" i="11"/>
  <c r="F188" i="11"/>
  <c r="G188" i="11"/>
  <c r="H188" i="11"/>
  <c r="I188" i="11"/>
  <c r="J188" i="11"/>
  <c r="K188" i="11"/>
  <c r="L188" i="11"/>
  <c r="M188" i="11"/>
  <c r="N188" i="11"/>
  <c r="O188" i="11"/>
  <c r="P188" i="11"/>
  <c r="Q188" i="11"/>
  <c r="A189" i="11"/>
  <c r="F189" i="11"/>
  <c r="G189" i="11"/>
  <c r="H189" i="11"/>
  <c r="I189" i="11"/>
  <c r="J189" i="11"/>
  <c r="K189" i="11"/>
  <c r="L189" i="11"/>
  <c r="M189" i="11"/>
  <c r="N189" i="11"/>
  <c r="O189" i="11"/>
  <c r="P189" i="11"/>
  <c r="Q189" i="11"/>
  <c r="A190" i="11"/>
  <c r="F190" i="11"/>
  <c r="G190" i="11"/>
  <c r="H190" i="11"/>
  <c r="I190" i="11"/>
  <c r="J190" i="11"/>
  <c r="K190" i="11"/>
  <c r="L190" i="11"/>
  <c r="M190" i="11"/>
  <c r="N190" i="11"/>
  <c r="O190" i="11"/>
  <c r="Y190" i="11" s="1"/>
  <c r="P190" i="11"/>
  <c r="Q190" i="11"/>
  <c r="A191" i="11"/>
  <c r="F191" i="11"/>
  <c r="G191" i="11"/>
  <c r="H191" i="11"/>
  <c r="I191" i="11"/>
  <c r="J191" i="11"/>
  <c r="K191" i="11"/>
  <c r="L191" i="11"/>
  <c r="M191" i="11"/>
  <c r="N191" i="11"/>
  <c r="O191" i="11"/>
  <c r="P191" i="11"/>
  <c r="Q191" i="11"/>
  <c r="A192" i="11"/>
  <c r="F192" i="11"/>
  <c r="G192" i="11"/>
  <c r="H192" i="11"/>
  <c r="I192" i="11"/>
  <c r="J192" i="11"/>
  <c r="K192" i="11"/>
  <c r="L192" i="11"/>
  <c r="M192" i="11"/>
  <c r="N192" i="11"/>
  <c r="O192" i="11"/>
  <c r="P192" i="11"/>
  <c r="Q192" i="11"/>
  <c r="A193" i="11"/>
  <c r="F193" i="11"/>
  <c r="G193" i="11"/>
  <c r="H193" i="11"/>
  <c r="I193" i="11"/>
  <c r="J193" i="11"/>
  <c r="K193" i="11"/>
  <c r="L193" i="11"/>
  <c r="M193" i="11"/>
  <c r="N193" i="11"/>
  <c r="O193" i="11"/>
  <c r="P193" i="11"/>
  <c r="Q193" i="11"/>
  <c r="BT193" i="11" s="1"/>
  <c r="CV193" i="11" s="1"/>
  <c r="A194" i="11"/>
  <c r="F194" i="11"/>
  <c r="G194" i="11"/>
  <c r="H194" i="11"/>
  <c r="I194" i="11"/>
  <c r="J194" i="11"/>
  <c r="K194" i="11"/>
  <c r="L194" i="11"/>
  <c r="M194" i="11"/>
  <c r="N194" i="11"/>
  <c r="O194" i="11"/>
  <c r="Y194" i="11" s="1"/>
  <c r="P194" i="11"/>
  <c r="Q194" i="11"/>
  <c r="A195" i="11"/>
  <c r="F195" i="11"/>
  <c r="G195" i="11"/>
  <c r="H195" i="11"/>
  <c r="I195" i="11"/>
  <c r="J195" i="11"/>
  <c r="K195" i="11"/>
  <c r="L195" i="11"/>
  <c r="M195" i="11"/>
  <c r="N195" i="11"/>
  <c r="O195" i="11"/>
  <c r="P195" i="11"/>
  <c r="Q195" i="11"/>
  <c r="BN195" i="11" s="1"/>
  <c r="CP195" i="11" s="1"/>
  <c r="A196" i="11"/>
  <c r="F196" i="11"/>
  <c r="G196" i="11"/>
  <c r="H196" i="11"/>
  <c r="I196" i="11"/>
  <c r="J196" i="11"/>
  <c r="K196" i="11"/>
  <c r="L196" i="11"/>
  <c r="M196" i="11"/>
  <c r="N196" i="11"/>
  <c r="O196" i="11"/>
  <c r="Y196" i="11" s="1"/>
  <c r="P196" i="11"/>
  <c r="Q196" i="11"/>
  <c r="A197" i="11"/>
  <c r="F197" i="11"/>
  <c r="G197" i="11"/>
  <c r="H197" i="11"/>
  <c r="I197" i="11"/>
  <c r="J197" i="11"/>
  <c r="K197" i="11"/>
  <c r="L197" i="11"/>
  <c r="M197" i="11"/>
  <c r="N197" i="11"/>
  <c r="O197" i="11"/>
  <c r="P197" i="11"/>
  <c r="Q197" i="11"/>
  <c r="A198" i="11"/>
  <c r="F198" i="11"/>
  <c r="G198" i="11"/>
  <c r="H198" i="11"/>
  <c r="I198" i="11"/>
  <c r="J198" i="11"/>
  <c r="K198" i="11"/>
  <c r="L198" i="11"/>
  <c r="M198" i="11"/>
  <c r="N198" i="11"/>
  <c r="O198" i="11"/>
  <c r="P198" i="11"/>
  <c r="Q198" i="11"/>
  <c r="A199" i="11"/>
  <c r="F199" i="11"/>
  <c r="G199" i="11"/>
  <c r="H199" i="11"/>
  <c r="I199" i="11"/>
  <c r="J199" i="11"/>
  <c r="K199" i="11"/>
  <c r="L199" i="11"/>
  <c r="M199" i="11"/>
  <c r="N199" i="11"/>
  <c r="O199" i="11"/>
  <c r="P199" i="11"/>
  <c r="Q199" i="11"/>
  <c r="BN199" i="11" s="1"/>
  <c r="CP199" i="11" s="1"/>
  <c r="A200" i="11"/>
  <c r="F200" i="11"/>
  <c r="G200" i="11"/>
  <c r="H200" i="11"/>
  <c r="I200" i="11"/>
  <c r="J200" i="11"/>
  <c r="K200" i="11"/>
  <c r="L200" i="11"/>
  <c r="M200" i="11"/>
  <c r="N200" i="11"/>
  <c r="O200" i="11"/>
  <c r="Y200" i="11" s="1"/>
  <c r="P200" i="11"/>
  <c r="Q200" i="11"/>
  <c r="CC200" i="11" s="1"/>
  <c r="DE200" i="11" s="1"/>
  <c r="A201" i="11"/>
  <c r="F201" i="11"/>
  <c r="G201" i="11"/>
  <c r="H201" i="11"/>
  <c r="I201" i="11"/>
  <c r="J201" i="11"/>
  <c r="K201" i="11"/>
  <c r="L201" i="11"/>
  <c r="M201" i="11"/>
  <c r="N201" i="11"/>
  <c r="O201" i="11"/>
  <c r="P201" i="11"/>
  <c r="Q201" i="11"/>
  <c r="BZ201" i="11" s="1"/>
  <c r="DB201" i="11" s="1"/>
  <c r="A202" i="11"/>
  <c r="F202" i="11"/>
  <c r="G202" i="11"/>
  <c r="H202" i="11"/>
  <c r="I202" i="11"/>
  <c r="J202" i="11"/>
  <c r="K202" i="11"/>
  <c r="L202" i="11"/>
  <c r="M202" i="11"/>
  <c r="N202" i="11"/>
  <c r="O202" i="11"/>
  <c r="Y202" i="11" s="1"/>
  <c r="P202" i="11"/>
  <c r="Q202" i="11"/>
  <c r="BL202" i="11" s="1"/>
  <c r="CN202" i="11" s="1"/>
  <c r="A203" i="11"/>
  <c r="F203" i="11"/>
  <c r="G203" i="11"/>
  <c r="H203" i="11"/>
  <c r="I203" i="11"/>
  <c r="J203" i="11"/>
  <c r="K203" i="11"/>
  <c r="L203" i="11"/>
  <c r="M203" i="11"/>
  <c r="N203" i="11"/>
  <c r="O203" i="11"/>
  <c r="P203" i="11"/>
  <c r="Q203" i="11"/>
  <c r="BR203" i="11" s="1"/>
  <c r="CT203" i="11" s="1"/>
  <c r="A204" i="11"/>
  <c r="F204" i="11"/>
  <c r="G204" i="11"/>
  <c r="H204" i="11"/>
  <c r="I204" i="11"/>
  <c r="J204" i="11"/>
  <c r="K204" i="11"/>
  <c r="L204" i="11"/>
  <c r="M204" i="11"/>
  <c r="N204" i="11"/>
  <c r="O204" i="11"/>
  <c r="P204" i="11"/>
  <c r="Q204" i="11"/>
  <c r="A205" i="11"/>
  <c r="F205" i="11"/>
  <c r="G205" i="11"/>
  <c r="H205" i="11"/>
  <c r="I205" i="11"/>
  <c r="J205" i="11"/>
  <c r="K205" i="11"/>
  <c r="L205" i="11"/>
  <c r="M205" i="11"/>
  <c r="N205" i="11"/>
  <c r="O205" i="11"/>
  <c r="Y205" i="11" s="1"/>
  <c r="P205" i="11"/>
  <c r="Q205" i="11"/>
  <c r="A206" i="11"/>
  <c r="F206" i="11"/>
  <c r="G206" i="11"/>
  <c r="H206" i="11"/>
  <c r="I206" i="11"/>
  <c r="J206" i="11"/>
  <c r="K206" i="11"/>
  <c r="L206" i="11"/>
  <c r="M206" i="11"/>
  <c r="N206" i="11"/>
  <c r="O206" i="11"/>
  <c r="P206" i="11"/>
  <c r="Q206" i="11"/>
  <c r="A207" i="11"/>
  <c r="F207" i="11"/>
  <c r="G207" i="11"/>
  <c r="H207" i="11"/>
  <c r="I207" i="11"/>
  <c r="J207" i="11"/>
  <c r="K207" i="11"/>
  <c r="L207" i="11"/>
  <c r="M207" i="11"/>
  <c r="N207" i="11"/>
  <c r="O207" i="11"/>
  <c r="Y207" i="11" s="1"/>
  <c r="P207" i="11"/>
  <c r="Q207" i="11"/>
  <c r="BD207" i="11" s="1"/>
  <c r="A208" i="11"/>
  <c r="F208" i="11"/>
  <c r="G208" i="11"/>
  <c r="H208" i="11"/>
  <c r="I208" i="11"/>
  <c r="J208" i="11"/>
  <c r="K208" i="11"/>
  <c r="L208" i="11"/>
  <c r="M208" i="11"/>
  <c r="N208" i="11"/>
  <c r="O208" i="11"/>
  <c r="P208" i="11"/>
  <c r="Q208" i="11"/>
  <c r="BO208" i="11" s="1"/>
  <c r="CQ208" i="11" s="1"/>
  <c r="A209" i="11"/>
  <c r="F209" i="11"/>
  <c r="G209" i="11"/>
  <c r="H209" i="11"/>
  <c r="I209" i="11"/>
  <c r="J209" i="11"/>
  <c r="K209" i="11"/>
  <c r="L209" i="11"/>
  <c r="M209" i="11"/>
  <c r="N209" i="11"/>
  <c r="O209" i="11"/>
  <c r="P209" i="11"/>
  <c r="Q209" i="11"/>
  <c r="A210" i="11"/>
  <c r="F210" i="11"/>
  <c r="G210" i="11"/>
  <c r="H210" i="11"/>
  <c r="I210" i="11"/>
  <c r="J210" i="11"/>
  <c r="K210" i="11"/>
  <c r="L210" i="11"/>
  <c r="M210" i="11"/>
  <c r="W210" i="11" s="1"/>
  <c r="N210" i="11"/>
  <c r="X210" i="11" s="1"/>
  <c r="O210" i="11"/>
  <c r="P210" i="11"/>
  <c r="Q210" i="11"/>
  <c r="BT210" i="11" s="1"/>
  <c r="CV210" i="11" s="1"/>
  <c r="A211" i="11"/>
  <c r="F211" i="11"/>
  <c r="G211" i="11"/>
  <c r="H211" i="11"/>
  <c r="I211" i="11"/>
  <c r="J211" i="11"/>
  <c r="K211" i="11"/>
  <c r="L211" i="11"/>
  <c r="M211" i="11"/>
  <c r="W211" i="11" s="1"/>
  <c r="N211" i="11"/>
  <c r="X211" i="11" s="1"/>
  <c r="O211" i="11"/>
  <c r="P211" i="11"/>
  <c r="Q211" i="11"/>
  <c r="BT211" i="11" s="1"/>
  <c r="CV211" i="11" s="1"/>
  <c r="A212" i="11"/>
  <c r="F212" i="11"/>
  <c r="G212" i="11"/>
  <c r="H212" i="11"/>
  <c r="I212" i="11"/>
  <c r="J212" i="11"/>
  <c r="K212" i="11"/>
  <c r="L212" i="11"/>
  <c r="M212" i="11"/>
  <c r="W212" i="11" s="1"/>
  <c r="N212" i="11"/>
  <c r="X212" i="11" s="1"/>
  <c r="O212" i="11"/>
  <c r="P212" i="11"/>
  <c r="Q212" i="11"/>
  <c r="BT212" i="11" s="1"/>
  <c r="CV212" i="11" s="1"/>
  <c r="A213" i="11"/>
  <c r="F213" i="11"/>
  <c r="G213" i="11"/>
  <c r="H213" i="11"/>
  <c r="I213" i="11"/>
  <c r="J213" i="11"/>
  <c r="K213" i="11"/>
  <c r="L213" i="11"/>
  <c r="M213" i="11"/>
  <c r="N213" i="11"/>
  <c r="O213" i="11"/>
  <c r="Y213" i="11" s="1"/>
  <c r="P213" i="11"/>
  <c r="Q213" i="11"/>
  <c r="A214" i="11"/>
  <c r="F214" i="11"/>
  <c r="G214" i="11"/>
  <c r="H214" i="11"/>
  <c r="I214" i="11"/>
  <c r="J214" i="11"/>
  <c r="K214" i="11"/>
  <c r="L214" i="11"/>
  <c r="M214" i="11"/>
  <c r="N214" i="11"/>
  <c r="O214" i="11"/>
  <c r="P214" i="11"/>
  <c r="Q214" i="11"/>
  <c r="A215" i="11"/>
  <c r="F215" i="11"/>
  <c r="G215" i="11"/>
  <c r="H215" i="11"/>
  <c r="I215" i="11"/>
  <c r="J215" i="11"/>
  <c r="K215" i="11"/>
  <c r="L215" i="11"/>
  <c r="M215" i="11"/>
  <c r="N215" i="11"/>
  <c r="O215" i="11"/>
  <c r="P215" i="11"/>
  <c r="Q215" i="11"/>
  <c r="A216" i="11"/>
  <c r="F216" i="11"/>
  <c r="G216" i="11"/>
  <c r="H216" i="11"/>
  <c r="I216" i="11"/>
  <c r="J216" i="11"/>
  <c r="K216" i="11"/>
  <c r="L216" i="11"/>
  <c r="M216" i="11"/>
  <c r="N216" i="11"/>
  <c r="O216" i="11"/>
  <c r="P216" i="11"/>
  <c r="Q216" i="11"/>
  <c r="BI216" i="11" s="1"/>
  <c r="CK216" i="11" s="1"/>
  <c r="A217" i="11"/>
  <c r="F217" i="11"/>
  <c r="G217" i="11"/>
  <c r="H217" i="11"/>
  <c r="I217" i="11"/>
  <c r="J217" i="11"/>
  <c r="K217" i="11"/>
  <c r="L217" i="11"/>
  <c r="M217" i="11"/>
  <c r="N217" i="11"/>
  <c r="O217" i="11"/>
  <c r="Y217" i="11" s="1"/>
  <c r="P217" i="11"/>
  <c r="Q217" i="11"/>
  <c r="A218" i="11"/>
  <c r="F218" i="11"/>
  <c r="G218" i="11"/>
  <c r="H218" i="11"/>
  <c r="I218" i="11"/>
  <c r="J218" i="11"/>
  <c r="K218" i="11"/>
  <c r="L218" i="11"/>
  <c r="M218" i="11"/>
  <c r="N218" i="11"/>
  <c r="O218" i="11"/>
  <c r="P218" i="11"/>
  <c r="Q218" i="11"/>
  <c r="BT218" i="11" s="1"/>
  <c r="CV218" i="11" s="1"/>
  <c r="A219" i="11"/>
  <c r="F219" i="11"/>
  <c r="G219" i="11"/>
  <c r="H219" i="11"/>
  <c r="I219" i="11"/>
  <c r="J219" i="11"/>
  <c r="K219" i="11"/>
  <c r="L219" i="11"/>
  <c r="M219" i="11"/>
  <c r="N219" i="11"/>
  <c r="O219" i="11"/>
  <c r="P219" i="11"/>
  <c r="Q219" i="11"/>
  <c r="A220" i="11"/>
  <c r="F220" i="11"/>
  <c r="G220" i="11"/>
  <c r="H220" i="11"/>
  <c r="I220" i="11"/>
  <c r="J220" i="11"/>
  <c r="K220" i="11"/>
  <c r="L220" i="11"/>
  <c r="M220" i="11"/>
  <c r="N220" i="11"/>
  <c r="O220" i="11"/>
  <c r="P220" i="11"/>
  <c r="Q220" i="11"/>
  <c r="A221" i="11"/>
  <c r="F221" i="11"/>
  <c r="G221" i="11"/>
  <c r="H221" i="11"/>
  <c r="I221" i="11"/>
  <c r="J221" i="11"/>
  <c r="K221" i="11"/>
  <c r="L221" i="11"/>
  <c r="M221" i="11"/>
  <c r="N221" i="11"/>
  <c r="O221" i="11"/>
  <c r="P221" i="11"/>
  <c r="Q221" i="11"/>
  <c r="BT221" i="11" s="1"/>
  <c r="CV221" i="11" s="1"/>
  <c r="A222" i="11"/>
  <c r="F222" i="11"/>
  <c r="G222" i="11"/>
  <c r="H222" i="11"/>
  <c r="I222" i="11"/>
  <c r="J222" i="11"/>
  <c r="K222" i="11"/>
  <c r="L222" i="11"/>
  <c r="M222" i="11"/>
  <c r="N222" i="11"/>
  <c r="O222" i="11"/>
  <c r="P222" i="11"/>
  <c r="Q222" i="11"/>
  <c r="BT222" i="11" s="1"/>
  <c r="CV222" i="11" s="1"/>
  <c r="A223" i="11"/>
  <c r="F223" i="11"/>
  <c r="G223" i="11"/>
  <c r="H223" i="11"/>
  <c r="I223" i="11"/>
  <c r="J223" i="11"/>
  <c r="K223" i="11"/>
  <c r="L223" i="11"/>
  <c r="M223" i="11"/>
  <c r="N223" i="11"/>
  <c r="O223" i="11"/>
  <c r="Y223" i="11" s="1"/>
  <c r="P223" i="11"/>
  <c r="Q223" i="11"/>
  <c r="A224" i="11"/>
  <c r="F224" i="11"/>
  <c r="G224" i="11"/>
  <c r="H224" i="11"/>
  <c r="I224" i="11"/>
  <c r="J224" i="11"/>
  <c r="K224" i="11"/>
  <c r="L224" i="11"/>
  <c r="M224" i="11"/>
  <c r="N224" i="11"/>
  <c r="O224" i="11"/>
  <c r="Y224" i="11" s="1"/>
  <c r="P224" i="11"/>
  <c r="Q224" i="11"/>
  <c r="A225" i="11"/>
  <c r="F225" i="11"/>
  <c r="G225" i="11"/>
  <c r="H225" i="11"/>
  <c r="I225" i="11"/>
  <c r="J225" i="11"/>
  <c r="K225" i="11"/>
  <c r="L225" i="11"/>
  <c r="M225" i="11"/>
  <c r="N225" i="11"/>
  <c r="O225" i="11"/>
  <c r="Y225" i="11" s="1"/>
  <c r="P225" i="11"/>
  <c r="Q225" i="11"/>
  <c r="BG225" i="11" s="1"/>
  <c r="CI225" i="11" s="1"/>
  <c r="A226" i="11"/>
  <c r="F226" i="11"/>
  <c r="G226" i="11"/>
  <c r="H226" i="11"/>
  <c r="I226" i="11"/>
  <c r="J226" i="11"/>
  <c r="K226" i="11"/>
  <c r="L226" i="11"/>
  <c r="M226" i="11"/>
  <c r="N226" i="11"/>
  <c r="O226" i="11"/>
  <c r="P226" i="11"/>
  <c r="Q226" i="11"/>
  <c r="BJ226" i="11" s="1"/>
  <c r="CL226" i="11" s="1"/>
  <c r="A227" i="11"/>
  <c r="F227" i="11"/>
  <c r="G227" i="11"/>
  <c r="H227" i="11"/>
  <c r="I227" i="11"/>
  <c r="J227" i="11"/>
  <c r="K227" i="11"/>
  <c r="L227" i="11"/>
  <c r="M227" i="11"/>
  <c r="N227" i="11"/>
  <c r="O227" i="11"/>
  <c r="P227" i="11"/>
  <c r="Q227" i="11"/>
  <c r="CB227" i="11" s="1"/>
  <c r="DD227" i="11" s="1"/>
  <c r="A228" i="11"/>
  <c r="F228" i="11"/>
  <c r="G228" i="11"/>
  <c r="H228" i="11"/>
  <c r="I228" i="11"/>
  <c r="J228" i="11"/>
  <c r="K228" i="11"/>
  <c r="L228" i="11"/>
  <c r="M228" i="11"/>
  <c r="N228" i="11"/>
  <c r="O228" i="11"/>
  <c r="P228" i="11"/>
  <c r="Q228" i="11"/>
  <c r="BI228" i="11" s="1"/>
  <c r="CK228" i="11" s="1"/>
  <c r="A229" i="11"/>
  <c r="F229" i="11"/>
  <c r="G229" i="11"/>
  <c r="H229" i="11"/>
  <c r="I229" i="11"/>
  <c r="J229" i="11"/>
  <c r="K229" i="11"/>
  <c r="L229" i="11"/>
  <c r="M229" i="11"/>
  <c r="N229" i="11"/>
  <c r="O229" i="11"/>
  <c r="Y229" i="11" s="1"/>
  <c r="P229" i="11"/>
  <c r="Q229" i="11"/>
  <c r="BK229" i="11" s="1"/>
  <c r="CM229" i="11" s="1"/>
  <c r="A230" i="11"/>
  <c r="F230" i="11"/>
  <c r="G230" i="11"/>
  <c r="H230" i="11"/>
  <c r="I230" i="11"/>
  <c r="J230" i="11"/>
  <c r="K230" i="11"/>
  <c r="L230" i="11"/>
  <c r="M230" i="11"/>
  <c r="N230" i="11"/>
  <c r="O230" i="11"/>
  <c r="Y230" i="11" s="1"/>
  <c r="P230" i="11"/>
  <c r="Q230" i="11"/>
  <c r="BS230" i="11" s="1"/>
  <c r="CU230" i="11" s="1"/>
  <c r="A231" i="11"/>
  <c r="F231" i="11"/>
  <c r="G231" i="11"/>
  <c r="H231" i="11"/>
  <c r="I231" i="11"/>
  <c r="J231" i="11"/>
  <c r="K231" i="11"/>
  <c r="L231" i="11"/>
  <c r="M231" i="11"/>
  <c r="N231" i="11"/>
  <c r="O231" i="11"/>
  <c r="Y231" i="11" s="1"/>
  <c r="P231" i="11"/>
  <c r="Q231" i="11"/>
  <c r="BL231" i="11" s="1"/>
  <c r="CN231" i="11" s="1"/>
  <c r="A232" i="11"/>
  <c r="F232" i="11"/>
  <c r="G232" i="11"/>
  <c r="H232" i="11"/>
  <c r="I232" i="11"/>
  <c r="J232" i="11"/>
  <c r="K232" i="11"/>
  <c r="L232" i="11"/>
  <c r="M232" i="11"/>
  <c r="N232" i="11"/>
  <c r="O232" i="11"/>
  <c r="P232" i="11"/>
  <c r="Q232" i="11"/>
  <c r="A233" i="11"/>
  <c r="F233" i="11"/>
  <c r="G233" i="11"/>
  <c r="H233" i="11"/>
  <c r="I233" i="11"/>
  <c r="J233" i="11"/>
  <c r="K233" i="11"/>
  <c r="L233" i="11"/>
  <c r="M233" i="11"/>
  <c r="N233" i="11"/>
  <c r="O233" i="11"/>
  <c r="P233" i="11"/>
  <c r="Q233" i="11"/>
  <c r="A234" i="11"/>
  <c r="F234" i="11"/>
  <c r="G234" i="11"/>
  <c r="H234" i="11"/>
  <c r="I234" i="11"/>
  <c r="J234" i="11"/>
  <c r="K234" i="11"/>
  <c r="L234" i="11"/>
  <c r="M234" i="11"/>
  <c r="N234" i="11"/>
  <c r="O234" i="11"/>
  <c r="P234" i="11"/>
  <c r="Q234" i="11"/>
  <c r="A235" i="11"/>
  <c r="F235" i="11"/>
  <c r="G235" i="11"/>
  <c r="H235" i="11"/>
  <c r="I235" i="11"/>
  <c r="J235" i="11"/>
  <c r="K235" i="11"/>
  <c r="L235" i="11"/>
  <c r="M235" i="11"/>
  <c r="N235" i="11"/>
  <c r="O235" i="11"/>
  <c r="Y235" i="11" s="1"/>
  <c r="P235" i="11"/>
  <c r="Q235" i="11"/>
  <c r="A236" i="11"/>
  <c r="F236" i="11"/>
  <c r="G236" i="11"/>
  <c r="H236" i="11"/>
  <c r="I236" i="11"/>
  <c r="J236" i="11"/>
  <c r="K236" i="11"/>
  <c r="L236" i="11"/>
  <c r="M236" i="11"/>
  <c r="N236" i="11"/>
  <c r="O236" i="11"/>
  <c r="Y236" i="11" s="1"/>
  <c r="P236" i="11"/>
  <c r="Q236" i="11"/>
  <c r="A237" i="11"/>
  <c r="F237" i="11"/>
  <c r="G237" i="11"/>
  <c r="H237" i="11"/>
  <c r="I237" i="11"/>
  <c r="J237" i="11"/>
  <c r="K237" i="11"/>
  <c r="L237" i="11"/>
  <c r="M237" i="11"/>
  <c r="N237" i="11"/>
  <c r="O237" i="11"/>
  <c r="Y237" i="11" s="1"/>
  <c r="P237" i="11"/>
  <c r="Q237" i="11"/>
  <c r="A238" i="11"/>
  <c r="F238" i="11"/>
  <c r="G238" i="11"/>
  <c r="H238" i="11"/>
  <c r="I238" i="11"/>
  <c r="J238" i="11"/>
  <c r="K238" i="11"/>
  <c r="L238" i="11"/>
  <c r="M238" i="11"/>
  <c r="W238" i="11" s="1"/>
  <c r="N238" i="11"/>
  <c r="X238" i="11" s="1"/>
  <c r="O238" i="11"/>
  <c r="P238" i="11"/>
  <c r="Q238" i="11"/>
  <c r="A239" i="11"/>
  <c r="F239" i="11"/>
  <c r="G239" i="11"/>
  <c r="H239" i="11"/>
  <c r="I239" i="11"/>
  <c r="J239" i="11"/>
  <c r="K239" i="11"/>
  <c r="L239" i="11"/>
  <c r="M239" i="11"/>
  <c r="W239" i="11" s="1"/>
  <c r="N239" i="11"/>
  <c r="X239" i="11" s="1"/>
  <c r="O239" i="11"/>
  <c r="P239" i="11"/>
  <c r="Q239" i="11"/>
  <c r="A240" i="11"/>
  <c r="F240" i="11"/>
  <c r="G240" i="11"/>
  <c r="H240" i="11"/>
  <c r="I240" i="11"/>
  <c r="J240" i="11"/>
  <c r="K240" i="11"/>
  <c r="L240" i="11"/>
  <c r="M240" i="11"/>
  <c r="W240" i="11" s="1"/>
  <c r="N240" i="11"/>
  <c r="X240" i="11" s="1"/>
  <c r="O240" i="11"/>
  <c r="P240" i="11"/>
  <c r="Q240" i="11"/>
  <c r="A241" i="11"/>
  <c r="F241" i="11"/>
  <c r="G241" i="11"/>
  <c r="H241" i="11"/>
  <c r="I241" i="11"/>
  <c r="J241" i="11"/>
  <c r="K241" i="11"/>
  <c r="L241" i="11"/>
  <c r="M241" i="11"/>
  <c r="N241" i="11"/>
  <c r="O241" i="11"/>
  <c r="Y241" i="11" s="1"/>
  <c r="P241" i="11"/>
  <c r="Q241" i="11"/>
  <c r="A242" i="11"/>
  <c r="F242" i="11"/>
  <c r="G242" i="11"/>
  <c r="H242" i="11"/>
  <c r="I242" i="11"/>
  <c r="J242" i="11"/>
  <c r="K242" i="11"/>
  <c r="L242" i="11"/>
  <c r="M242" i="11"/>
  <c r="N242" i="11"/>
  <c r="O242" i="11"/>
  <c r="Y242" i="11" s="1"/>
  <c r="P242" i="11"/>
  <c r="Q242" i="11"/>
  <c r="BI242" i="11" s="1"/>
  <c r="CK242" i="11" s="1"/>
  <c r="A243" i="11"/>
  <c r="F243" i="11"/>
  <c r="G243" i="11"/>
  <c r="H243" i="11"/>
  <c r="I243" i="11"/>
  <c r="J243" i="11"/>
  <c r="K243" i="11"/>
  <c r="L243" i="11"/>
  <c r="M243" i="11"/>
  <c r="N243" i="11"/>
  <c r="O243" i="11"/>
  <c r="P243" i="11"/>
  <c r="Q243" i="11"/>
  <c r="BT243" i="11" s="1"/>
  <c r="CV243" i="11" s="1"/>
  <c r="A244" i="11"/>
  <c r="F244" i="11"/>
  <c r="G244" i="11"/>
  <c r="H244" i="11"/>
  <c r="I244" i="11"/>
  <c r="J244" i="11"/>
  <c r="K244" i="11"/>
  <c r="L244" i="11"/>
  <c r="M244" i="11"/>
  <c r="N244" i="11"/>
  <c r="O244" i="11"/>
  <c r="P244" i="11"/>
  <c r="Q244" i="11"/>
  <c r="A245" i="11"/>
  <c r="F245" i="11"/>
  <c r="G245" i="11"/>
  <c r="H245" i="11"/>
  <c r="I245" i="11"/>
  <c r="J245" i="11"/>
  <c r="K245" i="11"/>
  <c r="L245" i="11"/>
  <c r="M245" i="11"/>
  <c r="N245" i="11"/>
  <c r="O245" i="11"/>
  <c r="P245" i="11"/>
  <c r="Q245" i="11"/>
  <c r="A246" i="11"/>
  <c r="F246" i="11"/>
  <c r="G246" i="11"/>
  <c r="H246" i="11"/>
  <c r="I246" i="11"/>
  <c r="J246" i="11"/>
  <c r="K246" i="11"/>
  <c r="L246" i="11"/>
  <c r="M246" i="11"/>
  <c r="N246" i="11"/>
  <c r="O246" i="11"/>
  <c r="P246" i="11"/>
  <c r="Q246" i="11"/>
  <c r="BS246" i="11" s="1"/>
  <c r="CU246" i="11" s="1"/>
  <c r="A247" i="11"/>
  <c r="F247" i="11"/>
  <c r="G247" i="11"/>
  <c r="H247" i="11"/>
  <c r="I247" i="11"/>
  <c r="J247" i="11"/>
  <c r="K247" i="11"/>
  <c r="L247" i="11"/>
  <c r="M247" i="11"/>
  <c r="N247" i="11"/>
  <c r="O247" i="11"/>
  <c r="Y247" i="11" s="1"/>
  <c r="P247" i="11"/>
  <c r="Q247" i="11"/>
  <c r="BE247" i="11" s="1"/>
  <c r="CG247" i="11" s="1"/>
  <c r="A248" i="11"/>
  <c r="F248" i="11"/>
  <c r="G248" i="11"/>
  <c r="H248" i="11"/>
  <c r="I248" i="11"/>
  <c r="J248" i="11"/>
  <c r="K248" i="11"/>
  <c r="L248" i="11"/>
  <c r="M248" i="11"/>
  <c r="N248" i="11"/>
  <c r="O248" i="11"/>
  <c r="Y248" i="11" s="1"/>
  <c r="P248" i="11"/>
  <c r="Q248" i="11"/>
  <c r="CD248" i="11" s="1"/>
  <c r="DF248" i="11" s="1"/>
  <c r="A249" i="11"/>
  <c r="F249" i="11"/>
  <c r="G249" i="11"/>
  <c r="H249" i="11"/>
  <c r="I249" i="11"/>
  <c r="J249" i="11"/>
  <c r="K249" i="11"/>
  <c r="L249" i="11"/>
  <c r="M249" i="11"/>
  <c r="N249" i="11"/>
  <c r="O249" i="11"/>
  <c r="Y249" i="11" s="1"/>
  <c r="P249" i="11"/>
  <c r="Q249" i="11"/>
  <c r="CD249" i="11" s="1"/>
  <c r="DF249" i="11" s="1"/>
  <c r="A250" i="11"/>
  <c r="F250" i="11"/>
  <c r="G250" i="11"/>
  <c r="H250" i="11"/>
  <c r="I250" i="11"/>
  <c r="J250" i="11"/>
  <c r="K250" i="11"/>
  <c r="L250" i="11"/>
  <c r="M250" i="11"/>
  <c r="N250" i="11"/>
  <c r="O250" i="11"/>
  <c r="P250" i="11"/>
  <c r="Q250" i="11"/>
  <c r="BT250" i="11" s="1"/>
  <c r="CV250" i="11" s="1"/>
  <c r="A251" i="11"/>
  <c r="F251" i="11"/>
  <c r="G251" i="11"/>
  <c r="H251" i="11"/>
  <c r="I251" i="11"/>
  <c r="J251" i="11"/>
  <c r="K251" i="11"/>
  <c r="L251" i="11"/>
  <c r="M251" i="11"/>
  <c r="N251" i="11"/>
  <c r="O251" i="11"/>
  <c r="Y251" i="11" s="1"/>
  <c r="P251" i="11"/>
  <c r="Q251" i="11"/>
  <c r="BT251" i="11" s="1"/>
  <c r="CV251" i="11" s="1"/>
  <c r="A252" i="11"/>
  <c r="F252" i="11"/>
  <c r="G252" i="11"/>
  <c r="H252" i="11"/>
  <c r="I252" i="11"/>
  <c r="J252" i="11"/>
  <c r="K252" i="11"/>
  <c r="L252" i="11"/>
  <c r="M252" i="11"/>
  <c r="N252" i="11"/>
  <c r="O252" i="11"/>
  <c r="P252" i="11"/>
  <c r="Q252" i="11"/>
  <c r="A253" i="11"/>
  <c r="F253" i="11"/>
  <c r="G253" i="11"/>
  <c r="H253" i="11"/>
  <c r="I253" i="11"/>
  <c r="J253" i="11"/>
  <c r="K253" i="11"/>
  <c r="L253" i="11"/>
  <c r="M253" i="11"/>
  <c r="N253" i="11"/>
  <c r="O253" i="11"/>
  <c r="P253" i="11"/>
  <c r="Q253" i="11"/>
  <c r="BT253" i="11" s="1"/>
  <c r="CV253" i="11" s="1"/>
  <c r="A254" i="11"/>
  <c r="F254" i="11"/>
  <c r="G254" i="11"/>
  <c r="H254" i="11"/>
  <c r="I254" i="11"/>
  <c r="J254" i="11"/>
  <c r="K254" i="11"/>
  <c r="L254" i="11"/>
  <c r="M254" i="11"/>
  <c r="N254" i="11"/>
  <c r="O254" i="11"/>
  <c r="P254" i="11"/>
  <c r="Q254" i="11"/>
  <c r="A255" i="11"/>
  <c r="F255" i="11"/>
  <c r="G255" i="11"/>
  <c r="H255" i="11"/>
  <c r="I255" i="11"/>
  <c r="J255" i="11"/>
  <c r="K255" i="11"/>
  <c r="L255" i="11"/>
  <c r="M255" i="11"/>
  <c r="N255" i="11"/>
  <c r="O255" i="11"/>
  <c r="Y255" i="11" s="1"/>
  <c r="P255" i="11"/>
  <c r="Q255" i="11"/>
  <c r="BH255" i="11" s="1"/>
  <c r="CJ255" i="11" s="1"/>
  <c r="A256" i="11"/>
  <c r="F256" i="11"/>
  <c r="G256" i="11"/>
  <c r="H256" i="11"/>
  <c r="I256" i="11"/>
  <c r="J256" i="11"/>
  <c r="K256" i="11"/>
  <c r="L256" i="11"/>
  <c r="M256" i="11"/>
  <c r="N256" i="11"/>
  <c r="O256" i="11"/>
  <c r="P256" i="11"/>
  <c r="Q256" i="11"/>
  <c r="A257" i="11"/>
  <c r="F257" i="11"/>
  <c r="G257" i="11"/>
  <c r="H257" i="11"/>
  <c r="I257" i="11"/>
  <c r="J257" i="11"/>
  <c r="K257" i="11"/>
  <c r="L257" i="11"/>
  <c r="M257" i="11"/>
  <c r="N257" i="11"/>
  <c r="O257" i="11"/>
  <c r="P257" i="11"/>
  <c r="Q257" i="11"/>
  <c r="A258" i="11"/>
  <c r="F258" i="11"/>
  <c r="G258" i="11"/>
  <c r="H258" i="11"/>
  <c r="I258" i="11"/>
  <c r="J258" i="11"/>
  <c r="K258" i="11"/>
  <c r="L258" i="11"/>
  <c r="M258" i="11"/>
  <c r="N258" i="11"/>
  <c r="O258" i="11"/>
  <c r="P258" i="11"/>
  <c r="Q258" i="11"/>
  <c r="A259" i="11"/>
  <c r="F259" i="11"/>
  <c r="G259" i="11"/>
  <c r="H259" i="11"/>
  <c r="I259" i="11"/>
  <c r="J259" i="11"/>
  <c r="K259" i="11"/>
  <c r="L259" i="11"/>
  <c r="M259" i="11"/>
  <c r="N259" i="11"/>
  <c r="O259" i="11"/>
  <c r="P259" i="11"/>
  <c r="Q259" i="11"/>
  <c r="A260" i="11"/>
  <c r="F260" i="11"/>
  <c r="G260" i="11"/>
  <c r="H260" i="11"/>
  <c r="I260" i="11"/>
  <c r="J260" i="11"/>
  <c r="K260" i="11"/>
  <c r="L260" i="11"/>
  <c r="M260" i="11"/>
  <c r="N260" i="11"/>
  <c r="O260" i="11"/>
  <c r="P260" i="11"/>
  <c r="Q260" i="11"/>
  <c r="A261" i="11"/>
  <c r="F261" i="11"/>
  <c r="G261" i="11"/>
  <c r="H261" i="11"/>
  <c r="I261" i="11"/>
  <c r="J261" i="11"/>
  <c r="K261" i="11"/>
  <c r="L261" i="11"/>
  <c r="M261" i="11"/>
  <c r="N261" i="11"/>
  <c r="O261" i="11"/>
  <c r="P261" i="11"/>
  <c r="Q261" i="11"/>
  <c r="A262" i="11"/>
  <c r="F262" i="11"/>
  <c r="G262" i="11"/>
  <c r="H262" i="11"/>
  <c r="I262" i="11"/>
  <c r="J262" i="11"/>
  <c r="K262" i="11"/>
  <c r="L262" i="11"/>
  <c r="M262" i="11"/>
  <c r="N262" i="11"/>
  <c r="O262" i="11"/>
  <c r="Y262" i="11" s="1"/>
  <c r="P262" i="11"/>
  <c r="Q262" i="11"/>
  <c r="CA262" i="11" s="1"/>
  <c r="DC262" i="11" s="1"/>
  <c r="A263" i="11"/>
  <c r="F263" i="11"/>
  <c r="G263" i="11"/>
  <c r="H263" i="11"/>
  <c r="I263" i="11"/>
  <c r="J263" i="11"/>
  <c r="K263" i="11"/>
  <c r="L263" i="11"/>
  <c r="M263" i="11"/>
  <c r="N263" i="11"/>
  <c r="O263" i="11"/>
  <c r="Y263" i="11" s="1"/>
  <c r="P263" i="11"/>
  <c r="Q263" i="11"/>
  <c r="BR263" i="11" s="1"/>
  <c r="CT263" i="11" s="1"/>
  <c r="A264" i="11"/>
  <c r="F264" i="11"/>
  <c r="G264" i="11"/>
  <c r="H264" i="11"/>
  <c r="I264" i="11"/>
  <c r="J264" i="11"/>
  <c r="K264" i="11"/>
  <c r="L264" i="11"/>
  <c r="M264" i="11"/>
  <c r="N264" i="11"/>
  <c r="O264" i="11"/>
  <c r="P264" i="11"/>
  <c r="Q264" i="11"/>
  <c r="BT264" i="11" s="1"/>
  <c r="CV264" i="11" s="1"/>
  <c r="A265" i="11"/>
  <c r="F265" i="11"/>
  <c r="G265" i="11"/>
  <c r="H265" i="11"/>
  <c r="I265" i="11"/>
  <c r="J265" i="11"/>
  <c r="K265" i="11"/>
  <c r="L265" i="11"/>
  <c r="M265" i="11"/>
  <c r="W265" i="11" s="1"/>
  <c r="N265" i="11"/>
  <c r="X265" i="11" s="1"/>
  <c r="O265" i="11"/>
  <c r="Y265" i="11" s="1"/>
  <c r="P265" i="11"/>
  <c r="Q265" i="11"/>
  <c r="A266" i="11"/>
  <c r="F266" i="11"/>
  <c r="G266" i="11"/>
  <c r="H266" i="11"/>
  <c r="I266" i="11"/>
  <c r="J266" i="11"/>
  <c r="K266" i="11"/>
  <c r="L266" i="11"/>
  <c r="M266" i="11"/>
  <c r="W266" i="11" s="1"/>
  <c r="N266" i="11"/>
  <c r="X266" i="11" s="1"/>
  <c r="O266" i="11"/>
  <c r="P266" i="11"/>
  <c r="Q266" i="11"/>
  <c r="A267" i="11"/>
  <c r="F267" i="11"/>
  <c r="G267" i="11"/>
  <c r="H267" i="11"/>
  <c r="I267" i="11"/>
  <c r="J267" i="11"/>
  <c r="K267" i="11"/>
  <c r="L267" i="11"/>
  <c r="M267" i="11"/>
  <c r="W267" i="11" s="1"/>
  <c r="N267" i="11"/>
  <c r="X267" i="11" s="1"/>
  <c r="O267" i="11"/>
  <c r="P267" i="11"/>
  <c r="Q267" i="11"/>
  <c r="BT267" i="11" s="1"/>
  <c r="CV267" i="11" s="1"/>
  <c r="A268" i="11"/>
  <c r="F268" i="11"/>
  <c r="G268" i="11"/>
  <c r="H268" i="11"/>
  <c r="I268" i="11"/>
  <c r="J268" i="11"/>
  <c r="K268" i="11"/>
  <c r="L268" i="11"/>
  <c r="M268" i="11"/>
  <c r="N268" i="11"/>
  <c r="O268" i="11"/>
  <c r="Y268" i="11" s="1"/>
  <c r="P268" i="11"/>
  <c r="Q268" i="11"/>
  <c r="BV268" i="11" s="1"/>
  <c r="CX268" i="11" s="1"/>
  <c r="A269" i="11"/>
  <c r="F269" i="11"/>
  <c r="G269" i="11"/>
  <c r="H269" i="11"/>
  <c r="I269" i="11"/>
  <c r="J269" i="11"/>
  <c r="K269" i="11"/>
  <c r="L269" i="11"/>
  <c r="M269" i="11"/>
  <c r="N269" i="11"/>
  <c r="O269" i="11"/>
  <c r="Y269" i="11" s="1"/>
  <c r="P269" i="11"/>
  <c r="Q269" i="11"/>
  <c r="BD269" i="11" s="1"/>
  <c r="CF269" i="11" s="1"/>
  <c r="A270" i="11"/>
  <c r="F270" i="11"/>
  <c r="G270" i="11"/>
  <c r="H270" i="11"/>
  <c r="I270" i="11"/>
  <c r="J270" i="11"/>
  <c r="K270" i="11"/>
  <c r="L270" i="11"/>
  <c r="M270" i="11"/>
  <c r="N270" i="11"/>
  <c r="O270" i="11"/>
  <c r="P270" i="11"/>
  <c r="Q270" i="11"/>
  <c r="BT270" i="11" s="1"/>
  <c r="CV270" i="11" s="1"/>
  <c r="A271" i="11"/>
  <c r="F271" i="11"/>
  <c r="G271" i="11"/>
  <c r="H271" i="11"/>
  <c r="I271" i="11"/>
  <c r="J271" i="11"/>
  <c r="K271" i="11"/>
  <c r="L271" i="11"/>
  <c r="M271" i="11"/>
  <c r="N271" i="11"/>
  <c r="O271" i="11"/>
  <c r="Y271" i="11" s="1"/>
  <c r="P271" i="11"/>
  <c r="Q271" i="11"/>
  <c r="BV271" i="11" s="1"/>
  <c r="CX271" i="11" s="1"/>
  <c r="A272" i="11"/>
  <c r="F272" i="11"/>
  <c r="G272" i="11"/>
  <c r="H272" i="11"/>
  <c r="I272" i="11"/>
  <c r="J272" i="11"/>
  <c r="K272" i="11"/>
  <c r="L272" i="11"/>
  <c r="M272" i="11"/>
  <c r="N272" i="11"/>
  <c r="O272" i="11"/>
  <c r="P272" i="11"/>
  <c r="Q272" i="11"/>
  <c r="BY272" i="11" s="1"/>
  <c r="DA272" i="11" s="1"/>
  <c r="A273" i="11"/>
  <c r="F273" i="11"/>
  <c r="G273" i="11"/>
  <c r="H273" i="11"/>
  <c r="I273" i="11"/>
  <c r="J273" i="11"/>
  <c r="K273" i="11"/>
  <c r="L273" i="11"/>
  <c r="M273" i="11"/>
  <c r="N273" i="11"/>
  <c r="O273" i="11"/>
  <c r="P273" i="11"/>
  <c r="Q273" i="11"/>
  <c r="A274" i="11"/>
  <c r="F274" i="11"/>
  <c r="G274" i="11"/>
  <c r="H274" i="11"/>
  <c r="I274" i="11"/>
  <c r="J274" i="11"/>
  <c r="K274" i="11"/>
  <c r="L274" i="11"/>
  <c r="M274" i="11"/>
  <c r="N274" i="11"/>
  <c r="O274" i="11"/>
  <c r="P274" i="11"/>
  <c r="Q274" i="11"/>
  <c r="BD274" i="11" s="1"/>
  <c r="CF274" i="11" s="1"/>
  <c r="A275" i="11"/>
  <c r="F275" i="11"/>
  <c r="G275" i="11"/>
  <c r="H275" i="11"/>
  <c r="I275" i="11"/>
  <c r="J275" i="11"/>
  <c r="K275" i="11"/>
  <c r="L275" i="11"/>
  <c r="M275" i="11"/>
  <c r="N275" i="11"/>
  <c r="O275" i="11"/>
  <c r="Y275" i="11" s="1"/>
  <c r="P275" i="11"/>
  <c r="Q275" i="11"/>
  <c r="BS275" i="11" s="1"/>
  <c r="CU275" i="11" s="1"/>
  <c r="A276" i="11"/>
  <c r="F276" i="11"/>
  <c r="G276" i="11"/>
  <c r="H276" i="11"/>
  <c r="I276" i="11"/>
  <c r="J276" i="11"/>
  <c r="K276" i="11"/>
  <c r="L276" i="11"/>
  <c r="M276" i="11"/>
  <c r="N276" i="11"/>
  <c r="O276" i="11"/>
  <c r="P276" i="11"/>
  <c r="Q276" i="11"/>
  <c r="BK276" i="11" s="1"/>
  <c r="CM276" i="11" s="1"/>
  <c r="A277" i="11"/>
  <c r="F277" i="11"/>
  <c r="G277" i="11"/>
  <c r="H277" i="11"/>
  <c r="I277" i="11"/>
  <c r="J277" i="11"/>
  <c r="K277" i="11"/>
  <c r="L277" i="11"/>
  <c r="M277" i="11"/>
  <c r="N277" i="11"/>
  <c r="O277" i="11"/>
  <c r="Y277" i="11" s="1"/>
  <c r="P277" i="11"/>
  <c r="Q277" i="11"/>
  <c r="BV277" i="11" s="1"/>
  <c r="CX277" i="11" s="1"/>
  <c r="A278" i="11"/>
  <c r="F278" i="11"/>
  <c r="G278" i="11"/>
  <c r="H278" i="11"/>
  <c r="I278" i="11"/>
  <c r="J278" i="11"/>
  <c r="K278" i="11"/>
  <c r="L278" i="11"/>
  <c r="M278" i="11"/>
  <c r="N278" i="11"/>
  <c r="O278" i="11"/>
  <c r="P278" i="11"/>
  <c r="Q278" i="11"/>
  <c r="BT278" i="11" s="1"/>
  <c r="CV278" i="11" s="1"/>
  <c r="A279" i="11"/>
  <c r="F279" i="11"/>
  <c r="G279" i="11"/>
  <c r="H279" i="11"/>
  <c r="I279" i="11"/>
  <c r="J279" i="11"/>
  <c r="K279" i="11"/>
  <c r="L279" i="11"/>
  <c r="M279" i="11"/>
  <c r="N279" i="11"/>
  <c r="O279" i="11"/>
  <c r="P279" i="11"/>
  <c r="Q279" i="11"/>
  <c r="A280" i="11"/>
  <c r="F280" i="11"/>
  <c r="G280" i="11"/>
  <c r="H280" i="11"/>
  <c r="I280" i="11"/>
  <c r="J280" i="11"/>
  <c r="K280" i="11"/>
  <c r="L280" i="11"/>
  <c r="M280" i="11"/>
  <c r="N280" i="11"/>
  <c r="O280" i="11"/>
  <c r="P280" i="11"/>
  <c r="Q280" i="11"/>
  <c r="BT280" i="11" s="1"/>
  <c r="CV280" i="11" s="1"/>
  <c r="A281" i="11"/>
  <c r="F281" i="11"/>
  <c r="G281" i="11"/>
  <c r="H281" i="11"/>
  <c r="I281" i="11"/>
  <c r="J281" i="11"/>
  <c r="K281" i="11"/>
  <c r="L281" i="11"/>
  <c r="M281" i="11"/>
  <c r="N281" i="11"/>
  <c r="O281" i="11"/>
  <c r="P281" i="11"/>
  <c r="Q281" i="11"/>
  <c r="A282" i="11"/>
  <c r="F282" i="11"/>
  <c r="G282" i="11"/>
  <c r="H282" i="11"/>
  <c r="I282" i="11"/>
  <c r="J282" i="11"/>
  <c r="K282" i="11"/>
  <c r="L282" i="11"/>
  <c r="M282" i="11"/>
  <c r="N282" i="11"/>
  <c r="O282" i="11"/>
  <c r="P282" i="11"/>
  <c r="Q282" i="11"/>
  <c r="A283" i="11"/>
  <c r="F283" i="11"/>
  <c r="G283" i="11"/>
  <c r="H283" i="11"/>
  <c r="I283" i="11"/>
  <c r="J283" i="11"/>
  <c r="K283" i="11"/>
  <c r="L283" i="11"/>
  <c r="M283" i="11"/>
  <c r="N283" i="11"/>
  <c r="O283" i="11"/>
  <c r="Y283" i="11" s="1"/>
  <c r="P283" i="11"/>
  <c r="Q283" i="11"/>
  <c r="BO283" i="11" s="1"/>
  <c r="CQ283" i="11" s="1"/>
  <c r="A284" i="11"/>
  <c r="F284" i="11"/>
  <c r="G284" i="11"/>
  <c r="H284" i="11"/>
  <c r="I284" i="11"/>
  <c r="J284" i="11"/>
  <c r="K284" i="11"/>
  <c r="L284" i="11"/>
  <c r="M284" i="11"/>
  <c r="N284" i="11"/>
  <c r="O284" i="11"/>
  <c r="P284" i="11"/>
  <c r="Q284" i="11"/>
  <c r="A285" i="11"/>
  <c r="F285" i="11"/>
  <c r="G285" i="11"/>
  <c r="H285" i="11"/>
  <c r="I285" i="11"/>
  <c r="J285" i="11"/>
  <c r="K285" i="11"/>
  <c r="L285" i="11"/>
  <c r="M285" i="11"/>
  <c r="N285" i="11"/>
  <c r="O285" i="11"/>
  <c r="P285" i="11"/>
  <c r="Q285" i="11"/>
  <c r="BT285" i="11" s="1"/>
  <c r="CV285" i="11" s="1"/>
  <c r="A286" i="11"/>
  <c r="F286" i="11"/>
  <c r="G286" i="11"/>
  <c r="H286" i="11"/>
  <c r="I286" i="11"/>
  <c r="J286" i="11"/>
  <c r="K286" i="11"/>
  <c r="L286" i="11"/>
  <c r="M286" i="11"/>
  <c r="N286" i="11"/>
  <c r="O286" i="11"/>
  <c r="Y286" i="11" s="1"/>
  <c r="P286" i="11"/>
  <c r="Q286" i="11"/>
  <c r="BT286" i="11" s="1"/>
  <c r="CV286" i="11" s="1"/>
  <c r="A287" i="11"/>
  <c r="F287" i="11"/>
  <c r="G287" i="11"/>
  <c r="H287" i="11"/>
  <c r="I287" i="11"/>
  <c r="J287" i="11"/>
  <c r="K287" i="11"/>
  <c r="L287" i="11"/>
  <c r="M287" i="11"/>
  <c r="N287" i="11"/>
  <c r="O287" i="11"/>
  <c r="P287" i="11"/>
  <c r="Q287" i="11"/>
  <c r="A288" i="11"/>
  <c r="F288" i="11"/>
  <c r="G288" i="11"/>
  <c r="H288" i="11"/>
  <c r="I288" i="11"/>
  <c r="J288" i="11"/>
  <c r="K288" i="11"/>
  <c r="L288" i="11"/>
  <c r="M288" i="11"/>
  <c r="N288" i="11"/>
  <c r="O288" i="11"/>
  <c r="P288" i="11"/>
  <c r="Q288" i="11"/>
  <c r="A289" i="11"/>
  <c r="F289" i="11"/>
  <c r="G289" i="11"/>
  <c r="H289" i="11"/>
  <c r="I289" i="11"/>
  <c r="J289" i="11"/>
  <c r="K289" i="11"/>
  <c r="L289" i="11"/>
  <c r="M289" i="11"/>
  <c r="N289" i="11"/>
  <c r="O289" i="11"/>
  <c r="P289" i="11"/>
  <c r="Q289" i="11"/>
  <c r="A290" i="11"/>
  <c r="F290" i="11"/>
  <c r="G290" i="11"/>
  <c r="H290" i="11"/>
  <c r="I290" i="11"/>
  <c r="J290" i="11"/>
  <c r="K290" i="11"/>
  <c r="L290" i="11"/>
  <c r="M290" i="11"/>
  <c r="N290" i="11"/>
  <c r="O290" i="11"/>
  <c r="P290" i="11"/>
  <c r="Q290" i="11"/>
  <c r="BI290" i="11" s="1"/>
  <c r="CK290" i="11" s="1"/>
  <c r="A291" i="11"/>
  <c r="F291" i="11"/>
  <c r="G291" i="11"/>
  <c r="H291" i="11"/>
  <c r="I291" i="11"/>
  <c r="J291" i="11"/>
  <c r="K291" i="11"/>
  <c r="L291" i="11"/>
  <c r="M291" i="11"/>
  <c r="N291" i="11"/>
  <c r="O291" i="11"/>
  <c r="P291" i="11"/>
  <c r="Q291" i="11"/>
  <c r="BL291" i="11" s="1"/>
  <c r="CN291" i="11" s="1"/>
  <c r="A292" i="11"/>
  <c r="F292" i="11"/>
  <c r="G292" i="11"/>
  <c r="H292" i="11"/>
  <c r="I292" i="11"/>
  <c r="J292" i="11"/>
  <c r="K292" i="11"/>
  <c r="L292" i="11"/>
  <c r="M292" i="11"/>
  <c r="N292" i="11"/>
  <c r="O292" i="11"/>
  <c r="P292" i="11"/>
  <c r="Q292" i="11"/>
  <c r="A293" i="11"/>
  <c r="F293" i="11"/>
  <c r="G293" i="11"/>
  <c r="H293" i="11"/>
  <c r="I293" i="11"/>
  <c r="J293" i="11"/>
  <c r="K293" i="11"/>
  <c r="L293" i="11"/>
  <c r="M293" i="11"/>
  <c r="W293" i="11" s="1"/>
  <c r="N293" i="11"/>
  <c r="X293" i="11" s="1"/>
  <c r="O293" i="11"/>
  <c r="P293" i="11"/>
  <c r="Q293" i="11"/>
  <c r="BT293" i="11" s="1"/>
  <c r="CV293" i="11" s="1"/>
  <c r="A294" i="11"/>
  <c r="F294" i="11"/>
  <c r="G294" i="11"/>
  <c r="H294" i="11"/>
  <c r="I294" i="11"/>
  <c r="J294" i="11"/>
  <c r="K294" i="11"/>
  <c r="L294" i="11"/>
  <c r="M294" i="11"/>
  <c r="W294" i="11" s="1"/>
  <c r="N294" i="11"/>
  <c r="X294" i="11" s="1"/>
  <c r="O294" i="11"/>
  <c r="Y294" i="11" s="1"/>
  <c r="P294" i="11"/>
  <c r="Q294" i="11"/>
  <c r="BT294" i="11" s="1"/>
  <c r="CV294" i="11" s="1"/>
  <c r="A295" i="11"/>
  <c r="F295" i="11"/>
  <c r="G295" i="11"/>
  <c r="H295" i="11"/>
  <c r="I295" i="11"/>
  <c r="J295" i="11"/>
  <c r="K295" i="11"/>
  <c r="L295" i="11"/>
  <c r="M295" i="11"/>
  <c r="W295" i="11" s="1"/>
  <c r="N295" i="11"/>
  <c r="X295" i="11" s="1"/>
  <c r="O295" i="11"/>
  <c r="Y295" i="11" s="1"/>
  <c r="P295" i="11"/>
  <c r="Q295" i="11"/>
  <c r="A296" i="11"/>
  <c r="F296" i="11"/>
  <c r="G296" i="11"/>
  <c r="H296" i="11"/>
  <c r="I296" i="11"/>
  <c r="J296" i="11"/>
  <c r="K296" i="11"/>
  <c r="L296" i="11"/>
  <c r="M296" i="11"/>
  <c r="N296" i="11"/>
  <c r="O296" i="11"/>
  <c r="P296" i="11"/>
  <c r="Q296" i="11"/>
  <c r="BQ296" i="11" s="1"/>
  <c r="CS296" i="11" s="1"/>
  <c r="A297" i="11"/>
  <c r="F297" i="11"/>
  <c r="G297" i="11"/>
  <c r="H297" i="11"/>
  <c r="I297" i="11"/>
  <c r="J297" i="11"/>
  <c r="K297" i="11"/>
  <c r="L297" i="11"/>
  <c r="M297" i="11"/>
  <c r="N297" i="11"/>
  <c r="O297" i="11"/>
  <c r="Y297" i="11" s="1"/>
  <c r="P297" i="11"/>
  <c r="Q297" i="11"/>
  <c r="BD297" i="11" s="1"/>
  <c r="CF297" i="11" s="1"/>
  <c r="A298" i="11"/>
  <c r="F298" i="11"/>
  <c r="G298" i="11"/>
  <c r="H298" i="11"/>
  <c r="I298" i="11"/>
  <c r="J298" i="11"/>
  <c r="K298" i="11"/>
  <c r="L298" i="11"/>
  <c r="M298" i="11"/>
  <c r="N298" i="11"/>
  <c r="O298" i="11"/>
  <c r="P298" i="11"/>
  <c r="Q298" i="11"/>
  <c r="A299" i="11"/>
  <c r="F299" i="11"/>
  <c r="G299" i="11"/>
  <c r="H299" i="11"/>
  <c r="I299" i="11"/>
  <c r="J299" i="11"/>
  <c r="K299" i="11"/>
  <c r="L299" i="11"/>
  <c r="M299" i="11"/>
  <c r="N299" i="11"/>
  <c r="O299" i="11"/>
  <c r="P299" i="11"/>
  <c r="Q299" i="11"/>
  <c r="BI299" i="11" s="1"/>
  <c r="CK299" i="11" s="1"/>
  <c r="A300" i="11"/>
  <c r="F300" i="11"/>
  <c r="G300" i="11"/>
  <c r="H300" i="11"/>
  <c r="I300" i="11"/>
  <c r="J300" i="11"/>
  <c r="K300" i="11"/>
  <c r="L300" i="11"/>
  <c r="M300" i="11"/>
  <c r="N300" i="11"/>
  <c r="O300" i="11"/>
  <c r="Y300" i="11" s="1"/>
  <c r="P300" i="11"/>
  <c r="Q300" i="11"/>
  <c r="BI300" i="11" s="1"/>
  <c r="CK300" i="11" s="1"/>
  <c r="A301" i="11"/>
  <c r="F301" i="11"/>
  <c r="G301" i="11"/>
  <c r="H301" i="11"/>
  <c r="I301" i="11"/>
  <c r="J301" i="11"/>
  <c r="K301" i="11"/>
  <c r="L301" i="11"/>
  <c r="M301" i="11"/>
  <c r="N301" i="11"/>
  <c r="O301" i="11"/>
  <c r="Y301" i="11" s="1"/>
  <c r="P301" i="11"/>
  <c r="Q301" i="11"/>
  <c r="BQ301" i="11" s="1"/>
  <c r="CS301" i="11" s="1"/>
  <c r="A302" i="11"/>
  <c r="F302" i="11"/>
  <c r="G302" i="11"/>
  <c r="H302" i="11"/>
  <c r="I302" i="11"/>
  <c r="J302" i="11"/>
  <c r="K302" i="11"/>
  <c r="L302" i="11"/>
  <c r="M302" i="11"/>
  <c r="N302" i="11"/>
  <c r="O302" i="11"/>
  <c r="P302" i="11"/>
  <c r="Q302" i="11"/>
  <c r="BK302" i="11" s="1"/>
  <c r="CM302" i="11" s="1"/>
  <c r="A303" i="11"/>
  <c r="F303" i="11"/>
  <c r="G303" i="11"/>
  <c r="H303" i="11"/>
  <c r="I303" i="11"/>
  <c r="J303" i="11"/>
  <c r="K303" i="11"/>
  <c r="L303" i="11"/>
  <c r="M303" i="11"/>
  <c r="N303" i="11"/>
  <c r="O303" i="11"/>
  <c r="Y303" i="11" s="1"/>
  <c r="P303" i="11"/>
  <c r="Q303" i="11"/>
  <c r="BL303" i="11" s="1"/>
  <c r="CN303" i="11" s="1"/>
  <c r="A304" i="11"/>
  <c r="F304" i="11"/>
  <c r="G304" i="11"/>
  <c r="H304" i="11"/>
  <c r="I304" i="11"/>
  <c r="J304" i="11"/>
  <c r="K304" i="11"/>
  <c r="L304" i="11"/>
  <c r="M304" i="11"/>
  <c r="N304" i="11"/>
  <c r="O304" i="11"/>
  <c r="P304" i="11"/>
  <c r="Q304" i="11"/>
  <c r="BV304" i="11" s="1"/>
  <c r="CX304" i="11" s="1"/>
  <c r="A305" i="11"/>
  <c r="F305" i="11"/>
  <c r="G305" i="11"/>
  <c r="H305" i="11"/>
  <c r="I305" i="11"/>
  <c r="J305" i="11"/>
  <c r="K305" i="11"/>
  <c r="L305" i="11"/>
  <c r="M305" i="11"/>
  <c r="N305" i="11"/>
  <c r="O305" i="11"/>
  <c r="P305" i="11"/>
  <c r="Q305" i="11"/>
  <c r="CD305" i="11" s="1"/>
  <c r="DF305" i="11" s="1"/>
  <c r="A306" i="11"/>
  <c r="F306" i="11"/>
  <c r="G306" i="11"/>
  <c r="H306" i="11"/>
  <c r="I306" i="11"/>
  <c r="J306" i="11"/>
  <c r="K306" i="11"/>
  <c r="L306" i="11"/>
  <c r="M306" i="11"/>
  <c r="N306" i="11"/>
  <c r="O306" i="11"/>
  <c r="Y306" i="11" s="1"/>
  <c r="P306" i="11"/>
  <c r="Q306" i="11"/>
  <c r="BD306" i="11" s="1"/>
  <c r="CF306" i="11" s="1"/>
  <c r="A307" i="11"/>
  <c r="F307" i="11"/>
  <c r="G307" i="11"/>
  <c r="H307" i="11"/>
  <c r="I307" i="11"/>
  <c r="J307" i="11"/>
  <c r="K307" i="11"/>
  <c r="L307" i="11"/>
  <c r="M307" i="11"/>
  <c r="N307" i="11"/>
  <c r="O307" i="11"/>
  <c r="Y307" i="11" s="1"/>
  <c r="P307" i="11"/>
  <c r="Q307" i="11"/>
  <c r="BD307" i="11" s="1"/>
  <c r="A308" i="11"/>
  <c r="F308" i="11"/>
  <c r="G308" i="11"/>
  <c r="H308" i="11"/>
  <c r="I308" i="11"/>
  <c r="J308" i="11"/>
  <c r="K308" i="11"/>
  <c r="L308" i="11"/>
  <c r="M308" i="11"/>
  <c r="N308" i="11"/>
  <c r="O308" i="11"/>
  <c r="P308" i="11"/>
  <c r="Q308" i="11"/>
  <c r="A309" i="11"/>
  <c r="F309" i="11"/>
  <c r="G309" i="11"/>
  <c r="H309" i="11"/>
  <c r="I309" i="11"/>
  <c r="J309" i="11"/>
  <c r="K309" i="11"/>
  <c r="L309" i="11"/>
  <c r="M309" i="11"/>
  <c r="N309" i="11"/>
  <c r="O309" i="11"/>
  <c r="Y309" i="11" s="1"/>
  <c r="P309" i="11"/>
  <c r="Q309" i="11"/>
  <c r="A310" i="11"/>
  <c r="F310" i="11"/>
  <c r="G310" i="11"/>
  <c r="H310" i="11"/>
  <c r="I310" i="11"/>
  <c r="J310" i="11"/>
  <c r="K310" i="11"/>
  <c r="L310" i="11"/>
  <c r="M310" i="11"/>
  <c r="N310" i="11"/>
  <c r="O310" i="11"/>
  <c r="P310" i="11"/>
  <c r="Q310" i="11"/>
  <c r="A311" i="11"/>
  <c r="F311" i="11"/>
  <c r="G311" i="11"/>
  <c r="H311" i="11"/>
  <c r="I311" i="11"/>
  <c r="J311" i="11"/>
  <c r="K311" i="11"/>
  <c r="L311" i="11"/>
  <c r="M311" i="11"/>
  <c r="N311" i="11"/>
  <c r="O311" i="11"/>
  <c r="P311" i="11"/>
  <c r="Q311" i="11"/>
  <c r="BT311" i="11" s="1"/>
  <c r="CV311" i="11" s="1"/>
  <c r="A312" i="11"/>
  <c r="F312" i="11"/>
  <c r="G312" i="11"/>
  <c r="H312" i="11"/>
  <c r="I312" i="11"/>
  <c r="J312" i="11"/>
  <c r="K312" i="11"/>
  <c r="L312" i="11"/>
  <c r="M312" i="11"/>
  <c r="N312" i="11"/>
  <c r="O312" i="11"/>
  <c r="Y312" i="11" s="1"/>
  <c r="P312" i="11"/>
  <c r="Q312" i="11"/>
  <c r="BQ312" i="11" s="1"/>
  <c r="CS312" i="11" s="1"/>
  <c r="A313" i="11"/>
  <c r="F313" i="11"/>
  <c r="G313" i="11"/>
  <c r="H313" i="11"/>
  <c r="I313" i="11"/>
  <c r="J313" i="11"/>
  <c r="K313" i="11"/>
  <c r="L313" i="11"/>
  <c r="M313" i="11"/>
  <c r="N313" i="11"/>
  <c r="O313" i="11"/>
  <c r="Y313" i="11" s="1"/>
  <c r="P313" i="11"/>
  <c r="Q313" i="11"/>
  <c r="A314" i="11"/>
  <c r="F314" i="11"/>
  <c r="G314" i="11"/>
  <c r="H314" i="11"/>
  <c r="I314" i="11"/>
  <c r="J314" i="11"/>
  <c r="K314" i="11"/>
  <c r="L314" i="11"/>
  <c r="M314" i="11"/>
  <c r="N314" i="11"/>
  <c r="O314" i="11"/>
  <c r="P314" i="11"/>
  <c r="Q314" i="11"/>
  <c r="A315" i="11"/>
  <c r="F315" i="11"/>
  <c r="G315" i="11"/>
  <c r="H315" i="11"/>
  <c r="I315" i="11"/>
  <c r="J315" i="11"/>
  <c r="K315" i="11"/>
  <c r="L315" i="11"/>
  <c r="M315" i="11"/>
  <c r="N315" i="11"/>
  <c r="O315" i="11"/>
  <c r="P315" i="11"/>
  <c r="Q315" i="11"/>
  <c r="A316" i="11"/>
  <c r="F316" i="11"/>
  <c r="G316" i="11"/>
  <c r="H316" i="11"/>
  <c r="I316" i="11"/>
  <c r="J316" i="11"/>
  <c r="K316" i="11"/>
  <c r="L316" i="11"/>
  <c r="M316" i="11"/>
  <c r="N316" i="11"/>
  <c r="O316" i="11"/>
  <c r="P316" i="11"/>
  <c r="Q316" i="11"/>
  <c r="A317" i="11"/>
  <c r="F317" i="11"/>
  <c r="G317" i="11"/>
  <c r="H317" i="11"/>
  <c r="I317" i="11"/>
  <c r="J317" i="11"/>
  <c r="K317" i="11"/>
  <c r="L317" i="11"/>
  <c r="M317" i="11"/>
  <c r="N317" i="11"/>
  <c r="O317" i="11"/>
  <c r="P317" i="11"/>
  <c r="Q317" i="11"/>
  <c r="BT317" i="11" s="1"/>
  <c r="CV317" i="11" s="1"/>
  <c r="A318" i="11"/>
  <c r="F318" i="11"/>
  <c r="G318" i="11"/>
  <c r="H318" i="11"/>
  <c r="I318" i="11"/>
  <c r="J318" i="11"/>
  <c r="K318" i="11"/>
  <c r="L318" i="11"/>
  <c r="M318" i="11"/>
  <c r="N318" i="11"/>
  <c r="O318" i="11"/>
  <c r="P318" i="11"/>
  <c r="Q318" i="11"/>
  <c r="A319" i="11"/>
  <c r="F319" i="11"/>
  <c r="G319" i="11"/>
  <c r="H319" i="11"/>
  <c r="I319" i="11"/>
  <c r="J319" i="11"/>
  <c r="K319" i="11"/>
  <c r="L319" i="11"/>
  <c r="M319" i="11"/>
  <c r="N319" i="11"/>
  <c r="O319" i="11"/>
  <c r="Y319" i="11" s="1"/>
  <c r="P319" i="11"/>
  <c r="Q319" i="11"/>
  <c r="A320" i="11"/>
  <c r="F320" i="11"/>
  <c r="G320" i="11"/>
  <c r="H320" i="11"/>
  <c r="I320" i="11"/>
  <c r="J320" i="11"/>
  <c r="K320" i="11"/>
  <c r="L320" i="11"/>
  <c r="M320" i="11"/>
  <c r="N320" i="11"/>
  <c r="O320" i="11"/>
  <c r="P320" i="11"/>
  <c r="Q320" i="11"/>
  <c r="A321" i="11"/>
  <c r="F321" i="11"/>
  <c r="G321" i="11"/>
  <c r="H321" i="11"/>
  <c r="I321" i="11"/>
  <c r="J321" i="11"/>
  <c r="K321" i="11"/>
  <c r="L321" i="11"/>
  <c r="M321" i="11"/>
  <c r="N321" i="11"/>
  <c r="O321" i="11"/>
  <c r="P321" i="11"/>
  <c r="Q321" i="11"/>
  <c r="A322" i="11"/>
  <c r="F322" i="11"/>
  <c r="G322" i="11"/>
  <c r="H322" i="11"/>
  <c r="I322" i="11"/>
  <c r="J322" i="11"/>
  <c r="K322" i="11"/>
  <c r="L322" i="11"/>
  <c r="M322" i="11"/>
  <c r="W322" i="11" s="1"/>
  <c r="N322" i="11"/>
  <c r="X322" i="11" s="1"/>
  <c r="O322" i="11"/>
  <c r="P322" i="11"/>
  <c r="Q322" i="11"/>
  <c r="A323" i="11"/>
  <c r="F323" i="11"/>
  <c r="G323" i="11"/>
  <c r="H323" i="11"/>
  <c r="I323" i="11"/>
  <c r="J323" i="11"/>
  <c r="K323" i="11"/>
  <c r="L323" i="11"/>
  <c r="M323" i="11"/>
  <c r="W323" i="11" s="1"/>
  <c r="N323" i="11"/>
  <c r="X323" i="11" s="1"/>
  <c r="O323" i="11"/>
  <c r="P323" i="11"/>
  <c r="Q323" i="11"/>
  <c r="A324" i="11"/>
  <c r="F324" i="11"/>
  <c r="G324" i="11"/>
  <c r="H324" i="11"/>
  <c r="I324" i="11"/>
  <c r="J324" i="11"/>
  <c r="K324" i="11"/>
  <c r="L324" i="11"/>
  <c r="M324" i="11"/>
  <c r="W324" i="11" s="1"/>
  <c r="N324" i="11"/>
  <c r="X324" i="11" s="1"/>
  <c r="O324" i="11"/>
  <c r="P324" i="11"/>
  <c r="Q324" i="11"/>
  <c r="A325" i="11"/>
  <c r="F325" i="11"/>
  <c r="G325" i="11"/>
  <c r="H325" i="11"/>
  <c r="I325" i="11"/>
  <c r="J325" i="11"/>
  <c r="K325" i="11"/>
  <c r="L325" i="11"/>
  <c r="M325" i="11"/>
  <c r="N325" i="11"/>
  <c r="O325" i="11"/>
  <c r="P325" i="11"/>
  <c r="Q325" i="11"/>
  <c r="BD325" i="11" s="1"/>
  <c r="A326" i="11"/>
  <c r="F326" i="11"/>
  <c r="G326" i="11"/>
  <c r="H326" i="11"/>
  <c r="I326" i="11"/>
  <c r="J326" i="11"/>
  <c r="K326" i="11"/>
  <c r="L326" i="11"/>
  <c r="M326" i="11"/>
  <c r="N326" i="11"/>
  <c r="O326" i="11"/>
  <c r="P326" i="11"/>
  <c r="Q326" i="11"/>
  <c r="BZ326" i="11" s="1"/>
  <c r="DB326" i="11" s="1"/>
  <c r="A327" i="11"/>
  <c r="F327" i="11"/>
  <c r="G327" i="11"/>
  <c r="H327" i="11"/>
  <c r="I327" i="11"/>
  <c r="J327" i="11"/>
  <c r="K327" i="11"/>
  <c r="L327" i="11"/>
  <c r="M327" i="11"/>
  <c r="N327" i="11"/>
  <c r="O327" i="11"/>
  <c r="Y327" i="11" s="1"/>
  <c r="P327" i="11"/>
  <c r="Q327" i="11"/>
  <c r="BI327" i="11" s="1"/>
  <c r="CK327" i="11" s="1"/>
  <c r="A328" i="11"/>
  <c r="F328" i="11"/>
  <c r="G328" i="11"/>
  <c r="H328" i="11"/>
  <c r="I328" i="11"/>
  <c r="J328" i="11"/>
  <c r="K328" i="11"/>
  <c r="L328" i="11"/>
  <c r="M328" i="11"/>
  <c r="N328" i="11"/>
  <c r="O328" i="11"/>
  <c r="Y328" i="11" s="1"/>
  <c r="P328" i="11"/>
  <c r="Q328" i="11"/>
  <c r="A329" i="11"/>
  <c r="F329" i="11"/>
  <c r="G329" i="11"/>
  <c r="H329" i="11"/>
  <c r="I329" i="11"/>
  <c r="J329" i="11"/>
  <c r="K329" i="11"/>
  <c r="L329" i="11"/>
  <c r="M329" i="11"/>
  <c r="N329" i="11"/>
  <c r="O329" i="11"/>
  <c r="Y329" i="11" s="1"/>
  <c r="P329" i="11"/>
  <c r="Q329" i="11"/>
  <c r="BT329" i="11" s="1"/>
  <c r="CV329" i="11" s="1"/>
  <c r="A330" i="11"/>
  <c r="F330" i="11"/>
  <c r="G330" i="11"/>
  <c r="H330" i="11"/>
  <c r="I330" i="11"/>
  <c r="J330" i="11"/>
  <c r="K330" i="11"/>
  <c r="L330" i="11"/>
  <c r="M330" i="11"/>
  <c r="N330" i="11"/>
  <c r="O330" i="11"/>
  <c r="P330" i="11"/>
  <c r="Q330" i="11"/>
  <c r="BF330" i="11" s="1"/>
  <c r="CH330" i="11" s="1"/>
  <c r="A331" i="11"/>
  <c r="F331" i="11"/>
  <c r="G331" i="11"/>
  <c r="H331" i="11"/>
  <c r="I331" i="11"/>
  <c r="J331" i="11"/>
  <c r="K331" i="11"/>
  <c r="L331" i="11"/>
  <c r="M331" i="11"/>
  <c r="N331" i="11"/>
  <c r="O331" i="11"/>
  <c r="P331" i="11"/>
  <c r="Q331" i="11"/>
  <c r="A332" i="11"/>
  <c r="F332" i="11"/>
  <c r="G332" i="11"/>
  <c r="H332" i="11"/>
  <c r="I332" i="11"/>
  <c r="J332" i="11"/>
  <c r="K332" i="11"/>
  <c r="L332" i="11"/>
  <c r="M332" i="11"/>
  <c r="N332" i="11"/>
  <c r="O332" i="11"/>
  <c r="P332" i="11"/>
  <c r="Q332" i="11"/>
  <c r="A333" i="11"/>
  <c r="F333" i="11"/>
  <c r="G333" i="11"/>
  <c r="H333" i="11"/>
  <c r="I333" i="11"/>
  <c r="J333" i="11"/>
  <c r="K333" i="11"/>
  <c r="L333" i="11"/>
  <c r="M333" i="11"/>
  <c r="N333" i="11"/>
  <c r="O333" i="11"/>
  <c r="P333" i="11"/>
  <c r="Q333" i="11"/>
  <c r="BJ333" i="11" s="1"/>
  <c r="CL333" i="11" s="1"/>
  <c r="A334" i="11"/>
  <c r="F334" i="11"/>
  <c r="G334" i="11"/>
  <c r="H334" i="11"/>
  <c r="I334" i="11"/>
  <c r="J334" i="11"/>
  <c r="K334" i="11"/>
  <c r="L334" i="11"/>
  <c r="M334" i="11"/>
  <c r="N334" i="11"/>
  <c r="O334" i="11"/>
  <c r="Y334" i="11" s="1"/>
  <c r="P334" i="11"/>
  <c r="Q334" i="11"/>
  <c r="BE334" i="11" s="1"/>
  <c r="CG334" i="11" s="1"/>
  <c r="A335" i="11"/>
  <c r="F335" i="11"/>
  <c r="G335" i="11"/>
  <c r="H335" i="11"/>
  <c r="I335" i="11"/>
  <c r="J335" i="11"/>
  <c r="K335" i="11"/>
  <c r="L335" i="11"/>
  <c r="M335" i="11"/>
  <c r="N335" i="11"/>
  <c r="O335" i="11"/>
  <c r="P335" i="11"/>
  <c r="Q335" i="11"/>
  <c r="A336" i="11"/>
  <c r="F336" i="11"/>
  <c r="G336" i="11"/>
  <c r="H336" i="11"/>
  <c r="I336" i="11"/>
  <c r="J336" i="11"/>
  <c r="K336" i="11"/>
  <c r="L336" i="11"/>
  <c r="M336" i="11"/>
  <c r="N336" i="11"/>
  <c r="O336" i="11"/>
  <c r="P336" i="11"/>
  <c r="Q336" i="11"/>
  <c r="A337" i="11"/>
  <c r="F337" i="11"/>
  <c r="G337" i="11"/>
  <c r="H337" i="11"/>
  <c r="I337" i="11"/>
  <c r="J337" i="11"/>
  <c r="K337" i="11"/>
  <c r="L337" i="11"/>
  <c r="M337" i="11"/>
  <c r="N337" i="11"/>
  <c r="O337" i="11"/>
  <c r="P337" i="11"/>
  <c r="Q337" i="11"/>
  <c r="BT337" i="11" s="1"/>
  <c r="CV337" i="11" s="1"/>
  <c r="A338" i="11"/>
  <c r="F338" i="11"/>
  <c r="G338" i="11"/>
  <c r="H338" i="11"/>
  <c r="I338" i="11"/>
  <c r="J338" i="11"/>
  <c r="K338" i="11"/>
  <c r="L338" i="11"/>
  <c r="M338" i="11"/>
  <c r="N338" i="11"/>
  <c r="O338" i="11"/>
  <c r="Y338" i="11" s="1"/>
  <c r="P338" i="11"/>
  <c r="Q338" i="11"/>
  <c r="A339" i="11"/>
  <c r="F339" i="11"/>
  <c r="G339" i="11"/>
  <c r="H339" i="11"/>
  <c r="I339" i="11"/>
  <c r="J339" i="11"/>
  <c r="K339" i="11"/>
  <c r="L339" i="11"/>
  <c r="M339" i="11"/>
  <c r="N339" i="11"/>
  <c r="O339" i="11"/>
  <c r="Y339" i="11" s="1"/>
  <c r="P339" i="11"/>
  <c r="Q339" i="11"/>
  <c r="A340" i="11"/>
  <c r="F340" i="11"/>
  <c r="G340" i="11"/>
  <c r="H340" i="11"/>
  <c r="I340" i="11"/>
  <c r="J340" i="11"/>
  <c r="K340" i="11"/>
  <c r="L340" i="11"/>
  <c r="M340" i="11"/>
  <c r="N340" i="11"/>
  <c r="O340" i="11"/>
  <c r="Y340" i="11" s="1"/>
  <c r="P340" i="11"/>
  <c r="Q340" i="11"/>
  <c r="BE340" i="11" s="1"/>
  <c r="CG340" i="11" s="1"/>
  <c r="A341" i="11"/>
  <c r="F341" i="11"/>
  <c r="G341" i="11"/>
  <c r="H341" i="11"/>
  <c r="I341" i="11"/>
  <c r="J341" i="11"/>
  <c r="K341" i="11"/>
  <c r="L341" i="11"/>
  <c r="M341" i="11"/>
  <c r="N341" i="11"/>
  <c r="O341" i="11"/>
  <c r="P341" i="11"/>
  <c r="Q341" i="11"/>
  <c r="A342" i="11"/>
  <c r="F342" i="11"/>
  <c r="G342" i="11"/>
  <c r="H342" i="11"/>
  <c r="I342" i="11"/>
  <c r="J342" i="11"/>
  <c r="K342" i="11"/>
  <c r="L342" i="11"/>
  <c r="M342" i="11"/>
  <c r="N342" i="11"/>
  <c r="O342" i="11"/>
  <c r="P342" i="11"/>
  <c r="Q342" i="11"/>
  <c r="A343" i="11"/>
  <c r="F343" i="11"/>
  <c r="G343" i="11"/>
  <c r="H343" i="11"/>
  <c r="I343" i="11"/>
  <c r="J343" i="11"/>
  <c r="K343" i="11"/>
  <c r="L343" i="11"/>
  <c r="M343" i="11"/>
  <c r="N343" i="11"/>
  <c r="O343" i="11"/>
  <c r="P343" i="11"/>
  <c r="Q343" i="11"/>
  <c r="BT343" i="11" s="1"/>
  <c r="CV343" i="11" s="1"/>
  <c r="A344" i="11"/>
  <c r="F344" i="11"/>
  <c r="G344" i="11"/>
  <c r="H344" i="11"/>
  <c r="I344" i="11"/>
  <c r="J344" i="11"/>
  <c r="K344" i="11"/>
  <c r="L344" i="11"/>
  <c r="M344" i="11"/>
  <c r="N344" i="11"/>
  <c r="O344" i="11"/>
  <c r="P344" i="11"/>
  <c r="Q344" i="11"/>
  <c r="BT344" i="11" s="1"/>
  <c r="CV344" i="11" s="1"/>
  <c r="A345" i="11"/>
  <c r="F345" i="11"/>
  <c r="G345" i="11"/>
  <c r="H345" i="11"/>
  <c r="I345" i="11"/>
  <c r="J345" i="11"/>
  <c r="K345" i="11"/>
  <c r="L345" i="11"/>
  <c r="M345" i="11"/>
  <c r="N345" i="11"/>
  <c r="O345" i="11"/>
  <c r="P345" i="11"/>
  <c r="Q345" i="11"/>
  <c r="A346" i="11"/>
  <c r="F346" i="11"/>
  <c r="G346" i="11"/>
  <c r="H346" i="11"/>
  <c r="I346" i="11"/>
  <c r="J346" i="11"/>
  <c r="K346" i="11"/>
  <c r="L346" i="11"/>
  <c r="M346" i="11"/>
  <c r="N346" i="11"/>
  <c r="O346" i="11"/>
  <c r="Y346" i="11" s="1"/>
  <c r="P346" i="11"/>
  <c r="Q346" i="11"/>
  <c r="A347" i="11"/>
  <c r="F347" i="11"/>
  <c r="G347" i="11"/>
  <c r="H347" i="11"/>
  <c r="I347" i="11"/>
  <c r="J347" i="11"/>
  <c r="K347" i="11"/>
  <c r="L347" i="11"/>
  <c r="M347" i="11"/>
  <c r="N347" i="11"/>
  <c r="O347" i="11"/>
  <c r="Y347" i="11" s="1"/>
  <c r="P347" i="11"/>
  <c r="Q347" i="11"/>
  <c r="BR347" i="11" s="1"/>
  <c r="CT347" i="11" s="1"/>
  <c r="A348" i="11"/>
  <c r="F348" i="11"/>
  <c r="G348" i="11"/>
  <c r="H348" i="11"/>
  <c r="I348" i="11"/>
  <c r="J348" i="11"/>
  <c r="K348" i="11"/>
  <c r="L348" i="11"/>
  <c r="M348" i="11"/>
  <c r="N348" i="11"/>
  <c r="O348" i="11"/>
  <c r="P348" i="11"/>
  <c r="Q348" i="11"/>
  <c r="BK348" i="11" s="1"/>
  <c r="CM348" i="11" s="1"/>
  <c r="A349" i="11"/>
  <c r="F349" i="11"/>
  <c r="G349" i="11"/>
  <c r="H349" i="11"/>
  <c r="I349" i="11"/>
  <c r="J349" i="11"/>
  <c r="K349" i="11"/>
  <c r="L349" i="11"/>
  <c r="M349" i="11"/>
  <c r="N349" i="11"/>
  <c r="O349" i="11"/>
  <c r="P349" i="11"/>
  <c r="Q349" i="11"/>
  <c r="BT349" i="11" s="1"/>
  <c r="CV349" i="11" s="1"/>
  <c r="A350" i="11"/>
  <c r="F350" i="11"/>
  <c r="G350" i="11"/>
  <c r="H350" i="11"/>
  <c r="I350" i="11"/>
  <c r="J350" i="11"/>
  <c r="K350" i="11"/>
  <c r="L350" i="11"/>
  <c r="M350" i="11"/>
  <c r="W350" i="11" s="1"/>
  <c r="N350" i="11"/>
  <c r="X350" i="11" s="1"/>
  <c r="O350" i="11"/>
  <c r="P350" i="11"/>
  <c r="Q350" i="11"/>
  <c r="A351" i="11"/>
  <c r="F351" i="11"/>
  <c r="G351" i="11"/>
  <c r="H351" i="11"/>
  <c r="I351" i="11"/>
  <c r="J351" i="11"/>
  <c r="K351" i="11"/>
  <c r="L351" i="11"/>
  <c r="M351" i="11"/>
  <c r="W351" i="11" s="1"/>
  <c r="N351" i="11"/>
  <c r="X351" i="11" s="1"/>
  <c r="O351" i="11"/>
  <c r="Y351" i="11" s="1"/>
  <c r="P351" i="11"/>
  <c r="Q351" i="11"/>
  <c r="A352" i="11"/>
  <c r="F352" i="11"/>
  <c r="G352" i="11"/>
  <c r="H352" i="11"/>
  <c r="I352" i="11"/>
  <c r="J352" i="11"/>
  <c r="K352" i="11"/>
  <c r="L352" i="11"/>
  <c r="M352" i="11"/>
  <c r="W352" i="11" s="1"/>
  <c r="N352" i="11"/>
  <c r="X352" i="11" s="1"/>
  <c r="O352" i="11"/>
  <c r="Y352" i="11" s="1"/>
  <c r="P352" i="11"/>
  <c r="Q352" i="11"/>
  <c r="A353" i="11"/>
  <c r="F353" i="11"/>
  <c r="G353" i="11"/>
  <c r="H353" i="11"/>
  <c r="I353" i="11"/>
  <c r="J353" i="11"/>
  <c r="K353" i="11"/>
  <c r="L353" i="11"/>
  <c r="M353" i="11"/>
  <c r="N353" i="11"/>
  <c r="O353" i="11"/>
  <c r="Y353" i="11" s="1"/>
  <c r="P353" i="11"/>
  <c r="Q353" i="11"/>
  <c r="A354" i="11"/>
  <c r="F354" i="11"/>
  <c r="G354" i="11"/>
  <c r="H354" i="11"/>
  <c r="I354" i="11"/>
  <c r="J354" i="11"/>
  <c r="K354" i="11"/>
  <c r="L354" i="11"/>
  <c r="M354" i="11"/>
  <c r="N354" i="11"/>
  <c r="O354" i="11"/>
  <c r="Y354" i="11" s="1"/>
  <c r="P354" i="11"/>
  <c r="Q354" i="11"/>
  <c r="CD354" i="11" s="1"/>
  <c r="DF354" i="11" s="1"/>
  <c r="A355" i="11"/>
  <c r="F355" i="11"/>
  <c r="G355" i="11"/>
  <c r="H355" i="11"/>
  <c r="I355" i="11"/>
  <c r="J355" i="11"/>
  <c r="K355" i="11"/>
  <c r="L355" i="11"/>
  <c r="M355" i="11"/>
  <c r="N355" i="11"/>
  <c r="O355" i="11"/>
  <c r="P355" i="11"/>
  <c r="Q355" i="11"/>
  <c r="A356" i="11"/>
  <c r="F356" i="11"/>
  <c r="G356" i="11"/>
  <c r="H356" i="11"/>
  <c r="I356" i="11"/>
  <c r="J356" i="11"/>
  <c r="K356" i="11"/>
  <c r="L356" i="11"/>
  <c r="M356" i="11"/>
  <c r="N356" i="11"/>
  <c r="O356" i="11"/>
  <c r="Y356" i="11" s="1"/>
  <c r="P356" i="11"/>
  <c r="Q356" i="11"/>
  <c r="A357" i="11"/>
  <c r="F357" i="11"/>
  <c r="G357" i="11"/>
  <c r="H357" i="11"/>
  <c r="I357" i="11"/>
  <c r="J357" i="11"/>
  <c r="K357" i="11"/>
  <c r="L357" i="11"/>
  <c r="M357" i="11"/>
  <c r="N357" i="11"/>
  <c r="O357" i="11"/>
  <c r="Y357" i="11" s="1"/>
  <c r="P357" i="11"/>
  <c r="Q357" i="11"/>
  <c r="BT357" i="11" s="1"/>
  <c r="CV357" i="11" s="1"/>
  <c r="A358" i="11"/>
  <c r="F358" i="11"/>
  <c r="G358" i="11"/>
  <c r="H358" i="11"/>
  <c r="I358" i="11"/>
  <c r="J358" i="11"/>
  <c r="K358" i="11"/>
  <c r="L358" i="11"/>
  <c r="M358" i="11"/>
  <c r="N358" i="11"/>
  <c r="O358" i="11"/>
  <c r="Y358" i="11" s="1"/>
  <c r="P358" i="11"/>
  <c r="Q358" i="11"/>
  <c r="A359" i="11"/>
  <c r="F359" i="11"/>
  <c r="G359" i="11"/>
  <c r="H359" i="11"/>
  <c r="I359" i="11"/>
  <c r="J359" i="11"/>
  <c r="K359" i="11"/>
  <c r="L359" i="11"/>
  <c r="M359" i="11"/>
  <c r="N359" i="11"/>
  <c r="O359" i="11"/>
  <c r="P359" i="11"/>
  <c r="Q359" i="11"/>
  <c r="A360" i="11"/>
  <c r="F360" i="11"/>
  <c r="G360" i="11"/>
  <c r="H360" i="11"/>
  <c r="I360" i="11"/>
  <c r="J360" i="11"/>
  <c r="K360" i="11"/>
  <c r="L360" i="11"/>
  <c r="M360" i="11"/>
  <c r="N360" i="11"/>
  <c r="O360" i="11"/>
  <c r="P360" i="11"/>
  <c r="Q360" i="11"/>
  <c r="A361" i="11"/>
  <c r="F361" i="11"/>
  <c r="G361" i="11"/>
  <c r="H361" i="11"/>
  <c r="I361" i="11"/>
  <c r="J361" i="11"/>
  <c r="K361" i="11"/>
  <c r="L361" i="11"/>
  <c r="M361" i="11"/>
  <c r="N361" i="11"/>
  <c r="O361" i="11"/>
  <c r="P361" i="11"/>
  <c r="Q361" i="11"/>
  <c r="BQ361" i="11" s="1"/>
  <c r="CS361" i="11" s="1"/>
  <c r="A362" i="11"/>
  <c r="F362" i="11"/>
  <c r="G362" i="11"/>
  <c r="H362" i="11"/>
  <c r="I362" i="11"/>
  <c r="J362" i="11"/>
  <c r="K362" i="11"/>
  <c r="L362" i="11"/>
  <c r="M362" i="11"/>
  <c r="N362" i="11"/>
  <c r="O362" i="11"/>
  <c r="P362" i="11"/>
  <c r="Q362" i="11"/>
  <c r="BN362" i="11" s="1"/>
  <c r="CP362" i="11" s="1"/>
  <c r="A363" i="11"/>
  <c r="F363" i="11"/>
  <c r="G363" i="11"/>
  <c r="H363" i="11"/>
  <c r="I363" i="11"/>
  <c r="J363" i="11"/>
  <c r="K363" i="11"/>
  <c r="L363" i="11"/>
  <c r="M363" i="11"/>
  <c r="N363" i="11"/>
  <c r="O363" i="11"/>
  <c r="P363" i="11"/>
  <c r="Q363" i="11"/>
  <c r="BD363" i="11" s="1"/>
  <c r="A364" i="11"/>
  <c r="F364" i="11"/>
  <c r="G364" i="11"/>
  <c r="H364" i="11"/>
  <c r="I364" i="11"/>
  <c r="J364" i="11"/>
  <c r="K364" i="11"/>
  <c r="L364" i="11"/>
  <c r="M364" i="11"/>
  <c r="N364" i="11"/>
  <c r="O364" i="11"/>
  <c r="Y364" i="11" s="1"/>
  <c r="P364" i="11"/>
  <c r="Q364" i="11"/>
  <c r="A365" i="11"/>
  <c r="F365" i="11"/>
  <c r="G365" i="11"/>
  <c r="H365" i="11"/>
  <c r="I365" i="11"/>
  <c r="J365" i="11"/>
  <c r="K365" i="11"/>
  <c r="L365" i="11"/>
  <c r="M365" i="11"/>
  <c r="N365" i="11"/>
  <c r="O365" i="11"/>
  <c r="Y365" i="11" s="1"/>
  <c r="P365" i="11"/>
  <c r="Q365" i="11"/>
  <c r="BQ365" i="11" s="1"/>
  <c r="CS365" i="11" s="1"/>
  <c r="A366" i="11"/>
  <c r="F366" i="11"/>
  <c r="G366" i="11"/>
  <c r="H366" i="11"/>
  <c r="I366" i="11"/>
  <c r="J366" i="11"/>
  <c r="K366" i="11"/>
  <c r="L366" i="11"/>
  <c r="M366" i="11"/>
  <c r="N366" i="11"/>
  <c r="O366" i="11"/>
  <c r="P366" i="11"/>
  <c r="Q366" i="11"/>
  <c r="BS366" i="11" s="1"/>
  <c r="CU366" i="11" s="1"/>
  <c r="A367" i="11"/>
  <c r="F367" i="11"/>
  <c r="G367" i="11"/>
  <c r="H367" i="11"/>
  <c r="I367" i="11"/>
  <c r="J367" i="11"/>
  <c r="K367" i="11"/>
  <c r="L367" i="11"/>
  <c r="M367" i="11"/>
  <c r="N367" i="11"/>
  <c r="O367" i="11"/>
  <c r="P367" i="11"/>
  <c r="Q367" i="11"/>
  <c r="BL367" i="11" s="1"/>
  <c r="CN367" i="11" s="1"/>
  <c r="A368" i="11"/>
  <c r="F368" i="11"/>
  <c r="G368" i="11"/>
  <c r="H368" i="11"/>
  <c r="I368" i="11"/>
  <c r="J368" i="11"/>
  <c r="K368" i="11"/>
  <c r="L368" i="11"/>
  <c r="M368" i="11"/>
  <c r="N368" i="11"/>
  <c r="O368" i="11"/>
  <c r="P368" i="11"/>
  <c r="Q368" i="11"/>
  <c r="BJ368" i="11" s="1"/>
  <c r="CL368" i="11" s="1"/>
  <c r="A369" i="11"/>
  <c r="F369" i="11"/>
  <c r="G369" i="11"/>
  <c r="H369" i="11"/>
  <c r="I369" i="11"/>
  <c r="J369" i="11"/>
  <c r="K369" i="11"/>
  <c r="L369" i="11"/>
  <c r="M369" i="11"/>
  <c r="N369" i="11"/>
  <c r="O369" i="11"/>
  <c r="P369" i="11"/>
  <c r="Q369" i="11"/>
  <c r="BW369" i="11" s="1"/>
  <c r="CY369" i="11" s="1"/>
  <c r="A370" i="11"/>
  <c r="F370" i="11"/>
  <c r="G370" i="11"/>
  <c r="H370" i="11"/>
  <c r="I370" i="11"/>
  <c r="J370" i="11"/>
  <c r="K370" i="11"/>
  <c r="L370" i="11"/>
  <c r="M370" i="11"/>
  <c r="N370" i="11"/>
  <c r="O370" i="11"/>
  <c r="Y370" i="11" s="1"/>
  <c r="P370" i="11"/>
  <c r="Q370" i="11"/>
  <c r="A371" i="11"/>
  <c r="F371" i="11"/>
  <c r="G371" i="11"/>
  <c r="H371" i="11"/>
  <c r="I371" i="11"/>
  <c r="J371" i="11"/>
  <c r="K371" i="11"/>
  <c r="L371" i="11"/>
  <c r="M371" i="11"/>
  <c r="N371" i="11"/>
  <c r="O371" i="11"/>
  <c r="P371" i="11"/>
  <c r="Q371" i="11"/>
  <c r="BT371" i="11" s="1"/>
  <c r="CV371" i="11" s="1"/>
  <c r="A372" i="11"/>
  <c r="F372" i="11"/>
  <c r="G372" i="11"/>
  <c r="H372" i="11"/>
  <c r="I372" i="11"/>
  <c r="J372" i="11"/>
  <c r="K372" i="11"/>
  <c r="L372" i="11"/>
  <c r="M372" i="11"/>
  <c r="N372" i="11"/>
  <c r="O372" i="11"/>
  <c r="P372" i="11"/>
  <c r="Q372" i="11"/>
  <c r="A373" i="11"/>
  <c r="F373" i="11"/>
  <c r="G373" i="11"/>
  <c r="H373" i="11"/>
  <c r="I373" i="11"/>
  <c r="J373" i="11"/>
  <c r="K373" i="11"/>
  <c r="L373" i="11"/>
  <c r="M373" i="11"/>
  <c r="N373" i="11"/>
  <c r="O373" i="11"/>
  <c r="P373" i="11"/>
  <c r="Q373" i="11"/>
  <c r="CB373" i="11" s="1"/>
  <c r="DD373" i="11" s="1"/>
  <c r="A374" i="11"/>
  <c r="F374" i="11"/>
  <c r="G374" i="11"/>
  <c r="H374" i="11"/>
  <c r="I374" i="11"/>
  <c r="J374" i="11"/>
  <c r="K374" i="11"/>
  <c r="L374" i="11"/>
  <c r="M374" i="11"/>
  <c r="N374" i="11"/>
  <c r="O374" i="11"/>
  <c r="P374" i="11"/>
  <c r="Q374" i="11"/>
  <c r="BO374" i="11" s="1"/>
  <c r="CQ374" i="11" s="1"/>
  <c r="A375" i="11"/>
  <c r="F375" i="11"/>
  <c r="G375" i="11"/>
  <c r="H375" i="11"/>
  <c r="I375" i="11"/>
  <c r="J375" i="11"/>
  <c r="K375" i="11"/>
  <c r="L375" i="11"/>
  <c r="M375" i="11"/>
  <c r="N375" i="11"/>
  <c r="O375" i="11"/>
  <c r="P375" i="11"/>
  <c r="Q375" i="11"/>
  <c r="BT375" i="11" s="1"/>
  <c r="CV375" i="11" s="1"/>
  <c r="A376" i="11"/>
  <c r="F376" i="11"/>
  <c r="G376" i="11"/>
  <c r="H376" i="11"/>
  <c r="I376" i="11"/>
  <c r="J376" i="11"/>
  <c r="K376" i="11"/>
  <c r="L376" i="11"/>
  <c r="M376" i="11"/>
  <c r="W376" i="11" s="1"/>
  <c r="N376" i="11"/>
  <c r="X376" i="11" s="1"/>
  <c r="O376" i="11"/>
  <c r="P376" i="11"/>
  <c r="Q376" i="11"/>
  <c r="A377" i="11"/>
  <c r="F377" i="11"/>
  <c r="G377" i="11"/>
  <c r="H377" i="11"/>
  <c r="I377" i="11"/>
  <c r="J377" i="11"/>
  <c r="K377" i="11"/>
  <c r="L377" i="11"/>
  <c r="M377" i="11"/>
  <c r="W377" i="11" s="1"/>
  <c r="N377" i="11"/>
  <c r="X377" i="11" s="1"/>
  <c r="O377" i="11"/>
  <c r="P377" i="11"/>
  <c r="Q377" i="11"/>
  <c r="BT377" i="11" s="1"/>
  <c r="CV377" i="11" s="1"/>
  <c r="A378" i="11"/>
  <c r="F378" i="11"/>
  <c r="G378" i="11"/>
  <c r="H378" i="11"/>
  <c r="I378" i="11"/>
  <c r="J378" i="11"/>
  <c r="K378" i="11"/>
  <c r="L378" i="11"/>
  <c r="M378" i="11"/>
  <c r="W378" i="11" s="1"/>
  <c r="N378" i="11"/>
  <c r="X378" i="11" s="1"/>
  <c r="O378" i="11"/>
  <c r="P378" i="11"/>
  <c r="Q378" i="11"/>
  <c r="A379" i="11"/>
  <c r="F379" i="11"/>
  <c r="G379" i="11"/>
  <c r="H379" i="11"/>
  <c r="I379" i="11"/>
  <c r="J379" i="11"/>
  <c r="K379" i="11"/>
  <c r="L379" i="11"/>
  <c r="M379" i="11"/>
  <c r="N379" i="11"/>
  <c r="O379" i="11"/>
  <c r="P379" i="11"/>
  <c r="Q379" i="11"/>
  <c r="A380" i="11"/>
  <c r="F380" i="11"/>
  <c r="G380" i="11"/>
  <c r="H380" i="11"/>
  <c r="I380" i="11"/>
  <c r="J380" i="11"/>
  <c r="K380" i="11"/>
  <c r="L380" i="11"/>
  <c r="M380" i="11"/>
  <c r="N380" i="11"/>
  <c r="O380" i="11"/>
  <c r="P380" i="11"/>
  <c r="Q380" i="11"/>
  <c r="BV380" i="11" s="1"/>
  <c r="CX380" i="11" s="1"/>
  <c r="A381" i="11"/>
  <c r="F381" i="11"/>
  <c r="G381" i="11"/>
  <c r="H381" i="11"/>
  <c r="I381" i="11"/>
  <c r="J381" i="11"/>
  <c r="K381" i="11"/>
  <c r="L381" i="11"/>
  <c r="M381" i="11"/>
  <c r="N381" i="11"/>
  <c r="O381" i="11"/>
  <c r="P381" i="11"/>
  <c r="Q381" i="11"/>
  <c r="BT381" i="11" s="1"/>
  <c r="CV381" i="11" s="1"/>
  <c r="A382" i="11"/>
  <c r="F382" i="11"/>
  <c r="G382" i="11"/>
  <c r="H382" i="11"/>
  <c r="I382" i="11"/>
  <c r="J382" i="11"/>
  <c r="K382" i="11"/>
  <c r="L382" i="11"/>
  <c r="M382" i="11"/>
  <c r="N382" i="11"/>
  <c r="O382" i="11"/>
  <c r="P382" i="11"/>
  <c r="Q382" i="11"/>
  <c r="A383" i="11"/>
  <c r="F383" i="11"/>
  <c r="G383" i="11"/>
  <c r="H383" i="11"/>
  <c r="I383" i="11"/>
  <c r="J383" i="11"/>
  <c r="K383" i="11"/>
  <c r="L383" i="11"/>
  <c r="M383" i="11"/>
  <c r="N383" i="11"/>
  <c r="O383" i="11"/>
  <c r="P383" i="11"/>
  <c r="Q383" i="11"/>
  <c r="BT383" i="11" s="1"/>
  <c r="CV383" i="11" s="1"/>
  <c r="A384" i="11"/>
  <c r="F384" i="11"/>
  <c r="G384" i="11"/>
  <c r="H384" i="11"/>
  <c r="I384" i="11"/>
  <c r="J384" i="11"/>
  <c r="K384" i="11"/>
  <c r="L384" i="11"/>
  <c r="M384" i="11"/>
  <c r="N384" i="11"/>
  <c r="O384" i="11"/>
  <c r="P384" i="11"/>
  <c r="Q384" i="11"/>
  <c r="A385" i="11"/>
  <c r="F385" i="11"/>
  <c r="G385" i="11"/>
  <c r="H385" i="11"/>
  <c r="I385" i="11"/>
  <c r="J385" i="11"/>
  <c r="K385" i="11"/>
  <c r="L385" i="11"/>
  <c r="M385" i="11"/>
  <c r="N385" i="11"/>
  <c r="O385" i="11"/>
  <c r="P385" i="11"/>
  <c r="Q385" i="11"/>
  <c r="A386" i="11"/>
  <c r="F386" i="11"/>
  <c r="G386" i="11"/>
  <c r="H386" i="11"/>
  <c r="I386" i="11"/>
  <c r="J386" i="11"/>
  <c r="K386" i="11"/>
  <c r="L386" i="11"/>
  <c r="M386" i="11"/>
  <c r="N386" i="11"/>
  <c r="O386" i="11"/>
  <c r="P386" i="11"/>
  <c r="Q386" i="11"/>
  <c r="BD386" i="11" s="1"/>
  <c r="A387" i="11"/>
  <c r="F387" i="11"/>
  <c r="G387" i="11"/>
  <c r="H387" i="11"/>
  <c r="I387" i="11"/>
  <c r="J387" i="11"/>
  <c r="K387" i="11"/>
  <c r="L387" i="11"/>
  <c r="M387" i="11"/>
  <c r="N387" i="11"/>
  <c r="O387" i="11"/>
  <c r="P387" i="11"/>
  <c r="Q387" i="11"/>
  <c r="BD387" i="11" s="1"/>
  <c r="A388" i="11"/>
  <c r="F388" i="11"/>
  <c r="G388" i="11"/>
  <c r="H388" i="11"/>
  <c r="I388" i="11"/>
  <c r="J388" i="11"/>
  <c r="K388" i="11"/>
  <c r="L388" i="11"/>
  <c r="M388" i="11"/>
  <c r="N388" i="11"/>
  <c r="O388" i="11"/>
  <c r="Y388" i="11" s="1"/>
  <c r="P388" i="11"/>
  <c r="Q388" i="11"/>
  <c r="A389" i="11"/>
  <c r="F389" i="11"/>
  <c r="G389" i="11"/>
  <c r="H389" i="11"/>
  <c r="I389" i="11"/>
  <c r="J389" i="11"/>
  <c r="K389" i="11"/>
  <c r="L389" i="11"/>
  <c r="M389" i="11"/>
  <c r="N389" i="11"/>
  <c r="O389" i="11"/>
  <c r="P389" i="11"/>
  <c r="Q389" i="11"/>
  <c r="BT389" i="11" s="1"/>
  <c r="CV389" i="11" s="1"/>
  <c r="A390" i="11"/>
  <c r="F390" i="11"/>
  <c r="G390" i="11"/>
  <c r="H390" i="11"/>
  <c r="I390" i="11"/>
  <c r="J390" i="11"/>
  <c r="K390" i="11"/>
  <c r="L390" i="11"/>
  <c r="M390" i="11"/>
  <c r="N390" i="11"/>
  <c r="O390" i="11"/>
  <c r="Y390" i="11" s="1"/>
  <c r="P390" i="11"/>
  <c r="Q390" i="11"/>
  <c r="BJ390" i="11" s="1"/>
  <c r="CL390" i="11" s="1"/>
  <c r="A391" i="11"/>
  <c r="F391" i="11"/>
  <c r="G391" i="11"/>
  <c r="H391" i="11"/>
  <c r="I391" i="11"/>
  <c r="J391" i="11"/>
  <c r="K391" i="11"/>
  <c r="L391" i="11"/>
  <c r="M391" i="11"/>
  <c r="N391" i="11"/>
  <c r="O391" i="11"/>
  <c r="P391" i="11"/>
  <c r="Q391" i="11"/>
  <c r="BP391" i="11" s="1"/>
  <c r="CR391" i="11" s="1"/>
  <c r="A392" i="11"/>
  <c r="F392" i="11"/>
  <c r="G392" i="11"/>
  <c r="H392" i="11"/>
  <c r="I392" i="11"/>
  <c r="J392" i="11"/>
  <c r="K392" i="11"/>
  <c r="L392" i="11"/>
  <c r="M392" i="11"/>
  <c r="N392" i="11"/>
  <c r="O392" i="11"/>
  <c r="P392" i="11"/>
  <c r="Q392" i="11"/>
  <c r="BE392" i="11" s="1"/>
  <c r="CG392" i="11" s="1"/>
  <c r="A393" i="11"/>
  <c r="F393" i="11"/>
  <c r="G393" i="11"/>
  <c r="H393" i="11"/>
  <c r="I393" i="11"/>
  <c r="J393" i="11"/>
  <c r="K393" i="11"/>
  <c r="L393" i="11"/>
  <c r="M393" i="11"/>
  <c r="N393" i="11"/>
  <c r="O393" i="11"/>
  <c r="P393" i="11"/>
  <c r="Q393" i="11"/>
  <c r="BH393" i="11" s="1"/>
  <c r="CJ393" i="11" s="1"/>
  <c r="A394" i="11"/>
  <c r="F394" i="11"/>
  <c r="G394" i="11"/>
  <c r="H394" i="11"/>
  <c r="I394" i="11"/>
  <c r="J394" i="11"/>
  <c r="K394" i="11"/>
  <c r="L394" i="11"/>
  <c r="M394" i="11"/>
  <c r="N394" i="11"/>
  <c r="O394" i="11"/>
  <c r="P394" i="11"/>
  <c r="Q394" i="11"/>
  <c r="A395" i="11"/>
  <c r="F395" i="11"/>
  <c r="G395" i="11"/>
  <c r="H395" i="11"/>
  <c r="I395" i="11"/>
  <c r="J395" i="11"/>
  <c r="K395" i="11"/>
  <c r="L395" i="11"/>
  <c r="M395" i="11"/>
  <c r="N395" i="11"/>
  <c r="O395" i="11"/>
  <c r="Y395" i="11" s="1"/>
  <c r="P395" i="11"/>
  <c r="Q395" i="11"/>
  <c r="BN395" i="11" s="1"/>
  <c r="CP395" i="11" s="1"/>
  <c r="A396" i="11"/>
  <c r="F396" i="11"/>
  <c r="G396" i="11"/>
  <c r="H396" i="11"/>
  <c r="I396" i="11"/>
  <c r="J396" i="11"/>
  <c r="K396" i="11"/>
  <c r="L396" i="11"/>
  <c r="M396" i="11"/>
  <c r="N396" i="11"/>
  <c r="O396" i="11"/>
  <c r="Y396" i="11" s="1"/>
  <c r="P396" i="11"/>
  <c r="Q396" i="11"/>
  <c r="A397" i="11"/>
  <c r="F397" i="11"/>
  <c r="G397" i="11"/>
  <c r="H397" i="11"/>
  <c r="I397" i="11"/>
  <c r="J397" i="11"/>
  <c r="K397" i="11"/>
  <c r="L397" i="11"/>
  <c r="M397" i="11"/>
  <c r="N397" i="11"/>
  <c r="O397" i="11"/>
  <c r="P397" i="11"/>
  <c r="Q397" i="11"/>
  <c r="A398" i="11"/>
  <c r="F398" i="11"/>
  <c r="G398" i="11"/>
  <c r="H398" i="11"/>
  <c r="I398" i="11"/>
  <c r="J398" i="11"/>
  <c r="K398" i="11"/>
  <c r="L398" i="11"/>
  <c r="M398" i="11"/>
  <c r="N398" i="11"/>
  <c r="O398" i="11"/>
  <c r="Y398" i="11" s="1"/>
  <c r="P398" i="11"/>
  <c r="Q398" i="11"/>
  <c r="BT398" i="11" s="1"/>
  <c r="CV398" i="11" s="1"/>
  <c r="A399" i="11"/>
  <c r="F399" i="11"/>
  <c r="G399" i="11"/>
  <c r="H399" i="11"/>
  <c r="I399" i="11"/>
  <c r="J399" i="11"/>
  <c r="K399" i="11"/>
  <c r="L399" i="11"/>
  <c r="M399" i="11"/>
  <c r="N399" i="11"/>
  <c r="O399" i="11"/>
  <c r="P399" i="11"/>
  <c r="Q399" i="11"/>
  <c r="A400" i="11"/>
  <c r="F400" i="11"/>
  <c r="G400" i="11"/>
  <c r="H400" i="11"/>
  <c r="I400" i="11"/>
  <c r="J400" i="11"/>
  <c r="K400" i="11"/>
  <c r="L400" i="11"/>
  <c r="M400" i="11"/>
  <c r="N400" i="11"/>
  <c r="O400" i="11"/>
  <c r="Y400" i="11" s="1"/>
  <c r="P400" i="11"/>
  <c r="Q400" i="11"/>
  <c r="BD400" i="11" s="1"/>
  <c r="A401" i="11"/>
  <c r="F401" i="11"/>
  <c r="G401" i="11"/>
  <c r="H401" i="11"/>
  <c r="I401" i="11"/>
  <c r="J401" i="11"/>
  <c r="K401" i="11"/>
  <c r="L401" i="11"/>
  <c r="M401" i="11"/>
  <c r="N401" i="11"/>
  <c r="O401" i="11"/>
  <c r="Y401" i="11" s="1"/>
  <c r="P401" i="11"/>
  <c r="Q401" i="11"/>
  <c r="BI401" i="11" s="1"/>
  <c r="CK401" i="11" s="1"/>
  <c r="A402" i="11"/>
  <c r="F402" i="11"/>
  <c r="G402" i="11"/>
  <c r="H402" i="11"/>
  <c r="I402" i="11"/>
  <c r="J402" i="11"/>
  <c r="K402" i="11"/>
  <c r="L402" i="11"/>
  <c r="M402" i="11"/>
  <c r="N402" i="11"/>
  <c r="O402" i="11"/>
  <c r="Y402" i="11" s="1"/>
  <c r="P402" i="11"/>
  <c r="Q402" i="11"/>
  <c r="BT402" i="11" s="1"/>
  <c r="CV402" i="11" s="1"/>
  <c r="A403" i="11"/>
  <c r="F403" i="11"/>
  <c r="G403" i="11"/>
  <c r="H403" i="11"/>
  <c r="I403" i="11"/>
  <c r="J403" i="11"/>
  <c r="K403" i="11"/>
  <c r="L403" i="11"/>
  <c r="M403" i="11"/>
  <c r="W403" i="11" s="1"/>
  <c r="N403" i="11"/>
  <c r="X403" i="11" s="1"/>
  <c r="O403" i="11"/>
  <c r="Y403" i="11" s="1"/>
  <c r="P403" i="11"/>
  <c r="Q403" i="11"/>
  <c r="A404" i="11"/>
  <c r="F404" i="11"/>
  <c r="G404" i="11"/>
  <c r="H404" i="11"/>
  <c r="I404" i="11"/>
  <c r="J404" i="11"/>
  <c r="K404" i="11"/>
  <c r="L404" i="11"/>
  <c r="M404" i="11"/>
  <c r="W404" i="11" s="1"/>
  <c r="N404" i="11"/>
  <c r="X404" i="11" s="1"/>
  <c r="O404" i="11"/>
  <c r="P404" i="11"/>
  <c r="Q404" i="11"/>
  <c r="A405" i="11"/>
  <c r="F405" i="11"/>
  <c r="G405" i="11"/>
  <c r="H405" i="11"/>
  <c r="I405" i="11"/>
  <c r="J405" i="11"/>
  <c r="K405" i="11"/>
  <c r="L405" i="11"/>
  <c r="M405" i="11"/>
  <c r="W405" i="11" s="1"/>
  <c r="N405" i="11"/>
  <c r="X405" i="11" s="1"/>
  <c r="O405" i="11"/>
  <c r="P405" i="11"/>
  <c r="Q405" i="11"/>
  <c r="BT405" i="11" s="1"/>
  <c r="CV405" i="11" s="1"/>
  <c r="A406" i="11"/>
  <c r="F406" i="11"/>
  <c r="G406" i="11"/>
  <c r="H406" i="11"/>
  <c r="I406" i="11"/>
  <c r="J406" i="11"/>
  <c r="K406" i="11"/>
  <c r="L406" i="11"/>
  <c r="M406" i="11"/>
  <c r="N406" i="11"/>
  <c r="O406" i="11"/>
  <c r="P406" i="11"/>
  <c r="Q406" i="11"/>
  <c r="A407" i="11"/>
  <c r="F407" i="11"/>
  <c r="G407" i="11"/>
  <c r="H407" i="11"/>
  <c r="I407" i="11"/>
  <c r="J407" i="11"/>
  <c r="K407" i="11"/>
  <c r="L407" i="11"/>
  <c r="M407" i="11"/>
  <c r="N407" i="11"/>
  <c r="O407" i="11"/>
  <c r="P407" i="11"/>
  <c r="Q407" i="11"/>
  <c r="A408" i="11"/>
  <c r="F408" i="11"/>
  <c r="G408" i="11"/>
  <c r="H408" i="11"/>
  <c r="I408" i="11"/>
  <c r="J408" i="11"/>
  <c r="K408" i="11"/>
  <c r="L408" i="11"/>
  <c r="M408" i="11"/>
  <c r="N408" i="11"/>
  <c r="O408" i="11"/>
  <c r="Y408" i="11" s="1"/>
  <c r="P408" i="11"/>
  <c r="Q408" i="11"/>
  <c r="A409" i="11"/>
  <c r="F409" i="11"/>
  <c r="G409" i="11"/>
  <c r="H409" i="11"/>
  <c r="I409" i="11"/>
  <c r="J409" i="11"/>
  <c r="K409" i="11"/>
  <c r="L409" i="11"/>
  <c r="M409" i="11"/>
  <c r="N409" i="11"/>
  <c r="O409" i="11"/>
  <c r="P409" i="11"/>
  <c r="Q409" i="11"/>
  <c r="A410" i="11"/>
  <c r="F410" i="11"/>
  <c r="G410" i="11"/>
  <c r="H410" i="11"/>
  <c r="I410" i="11"/>
  <c r="J410" i="11"/>
  <c r="K410" i="11"/>
  <c r="L410" i="11"/>
  <c r="M410" i="11"/>
  <c r="N410" i="11"/>
  <c r="O410" i="11"/>
  <c r="P410" i="11"/>
  <c r="Q410" i="11"/>
  <c r="BT410" i="11" s="1"/>
  <c r="CV410" i="11" s="1"/>
  <c r="A411" i="11"/>
  <c r="F411" i="11"/>
  <c r="G411" i="11"/>
  <c r="H411" i="11"/>
  <c r="I411" i="11"/>
  <c r="J411" i="11"/>
  <c r="K411" i="11"/>
  <c r="L411" i="11"/>
  <c r="M411" i="11"/>
  <c r="N411" i="11"/>
  <c r="O411" i="11"/>
  <c r="Y411" i="11" s="1"/>
  <c r="P411" i="11"/>
  <c r="Q411" i="11"/>
  <c r="BT411" i="11" s="1"/>
  <c r="CV411" i="11" s="1"/>
  <c r="A412" i="11"/>
  <c r="F412" i="11"/>
  <c r="G412" i="11"/>
  <c r="H412" i="11"/>
  <c r="I412" i="11"/>
  <c r="J412" i="11"/>
  <c r="K412" i="11"/>
  <c r="L412" i="11"/>
  <c r="M412" i="11"/>
  <c r="N412" i="11"/>
  <c r="O412" i="11"/>
  <c r="P412" i="11"/>
  <c r="Q412" i="11"/>
  <c r="A413" i="11"/>
  <c r="F413" i="11"/>
  <c r="G413" i="11"/>
  <c r="H413" i="11"/>
  <c r="I413" i="11"/>
  <c r="J413" i="11"/>
  <c r="K413" i="11"/>
  <c r="L413" i="11"/>
  <c r="M413" i="11"/>
  <c r="N413" i="11"/>
  <c r="O413" i="11"/>
  <c r="Y413" i="11" s="1"/>
  <c r="P413" i="11"/>
  <c r="Q413" i="11"/>
  <c r="BY413" i="11" s="1"/>
  <c r="DA413" i="11" s="1"/>
  <c r="A414" i="11"/>
  <c r="F414" i="11"/>
  <c r="G414" i="11"/>
  <c r="H414" i="11"/>
  <c r="I414" i="11"/>
  <c r="J414" i="11"/>
  <c r="K414" i="11"/>
  <c r="L414" i="11"/>
  <c r="M414" i="11"/>
  <c r="N414" i="11"/>
  <c r="O414" i="11"/>
  <c r="P414" i="11"/>
  <c r="Q414" i="11"/>
  <c r="BK414" i="11" s="1"/>
  <c r="CM414" i="11" s="1"/>
  <c r="A415" i="11"/>
  <c r="F415" i="11"/>
  <c r="G415" i="11"/>
  <c r="H415" i="11"/>
  <c r="I415" i="11"/>
  <c r="J415" i="11"/>
  <c r="K415" i="11"/>
  <c r="L415" i="11"/>
  <c r="M415" i="11"/>
  <c r="N415" i="11"/>
  <c r="O415" i="11"/>
  <c r="Y415" i="11" s="1"/>
  <c r="P415" i="11"/>
  <c r="Q415" i="11"/>
  <c r="BR415" i="11" s="1"/>
  <c r="CT415" i="11" s="1"/>
  <c r="A416" i="11"/>
  <c r="F416" i="11"/>
  <c r="G416" i="11"/>
  <c r="H416" i="11"/>
  <c r="I416" i="11"/>
  <c r="J416" i="11"/>
  <c r="K416" i="11"/>
  <c r="L416" i="11"/>
  <c r="M416" i="11"/>
  <c r="N416" i="11"/>
  <c r="O416" i="11"/>
  <c r="P416" i="11"/>
  <c r="Q416" i="11"/>
  <c r="BT416" i="11" s="1"/>
  <c r="CV416" i="11" s="1"/>
  <c r="A417" i="11"/>
  <c r="F417" i="11"/>
  <c r="G417" i="11"/>
  <c r="H417" i="11"/>
  <c r="I417" i="11"/>
  <c r="J417" i="11"/>
  <c r="K417" i="11"/>
  <c r="L417" i="11"/>
  <c r="M417" i="11"/>
  <c r="N417" i="11"/>
  <c r="O417" i="11"/>
  <c r="Y417" i="11" s="1"/>
  <c r="P417" i="11"/>
  <c r="Q417" i="11"/>
  <c r="BL417" i="11" s="1"/>
  <c r="CN417" i="11" s="1"/>
  <c r="A418" i="11"/>
  <c r="F418" i="11"/>
  <c r="G418" i="11"/>
  <c r="H418" i="11"/>
  <c r="I418" i="11"/>
  <c r="J418" i="11"/>
  <c r="K418" i="11"/>
  <c r="L418" i="11"/>
  <c r="M418" i="11"/>
  <c r="N418" i="11"/>
  <c r="O418" i="11"/>
  <c r="P418" i="11"/>
  <c r="Q418" i="11"/>
  <c r="BL418" i="11" s="1"/>
  <c r="CN418" i="11" s="1"/>
  <c r="A419" i="11"/>
  <c r="F419" i="11"/>
  <c r="G419" i="11"/>
  <c r="H419" i="11"/>
  <c r="I419" i="11"/>
  <c r="J419" i="11"/>
  <c r="K419" i="11"/>
  <c r="L419" i="11"/>
  <c r="M419" i="11"/>
  <c r="N419" i="11"/>
  <c r="O419" i="11"/>
  <c r="P419" i="11"/>
  <c r="Q419" i="11"/>
  <c r="BI419" i="11" s="1"/>
  <c r="CK419" i="11" s="1"/>
  <c r="A420" i="11"/>
  <c r="F420" i="11"/>
  <c r="G420" i="11"/>
  <c r="H420" i="11"/>
  <c r="I420" i="11"/>
  <c r="J420" i="11"/>
  <c r="K420" i="11"/>
  <c r="L420" i="11"/>
  <c r="M420" i="11"/>
  <c r="N420" i="11"/>
  <c r="O420" i="11"/>
  <c r="P420" i="11"/>
  <c r="Q420" i="11"/>
  <c r="BD420" i="11" s="1"/>
  <c r="CF420" i="11" s="1"/>
  <c r="A421" i="11"/>
  <c r="F421" i="11"/>
  <c r="G421" i="11"/>
  <c r="H421" i="11"/>
  <c r="I421" i="11"/>
  <c r="J421" i="11"/>
  <c r="K421" i="11"/>
  <c r="L421" i="11"/>
  <c r="M421" i="11"/>
  <c r="N421" i="11"/>
  <c r="O421" i="11"/>
  <c r="Y421" i="11" s="1"/>
  <c r="P421" i="11"/>
  <c r="Q421" i="11"/>
  <c r="BZ421" i="11" s="1"/>
  <c r="DB421" i="11" s="1"/>
  <c r="A422" i="11"/>
  <c r="F422" i="11"/>
  <c r="G422" i="11"/>
  <c r="H422" i="11"/>
  <c r="I422" i="11"/>
  <c r="J422" i="11"/>
  <c r="K422" i="11"/>
  <c r="L422" i="11"/>
  <c r="M422" i="11"/>
  <c r="N422" i="11"/>
  <c r="O422" i="11"/>
  <c r="P422" i="11"/>
  <c r="Q422" i="11"/>
  <c r="BF422" i="11" s="1"/>
  <c r="A423" i="11"/>
  <c r="F423" i="11"/>
  <c r="G423" i="11"/>
  <c r="H423" i="11"/>
  <c r="I423" i="11"/>
  <c r="J423" i="11"/>
  <c r="K423" i="11"/>
  <c r="L423" i="11"/>
  <c r="M423" i="11"/>
  <c r="N423" i="11"/>
  <c r="O423" i="11"/>
  <c r="Y423" i="11" s="1"/>
  <c r="P423" i="11"/>
  <c r="Q423" i="11"/>
  <c r="BQ423" i="11" s="1"/>
  <c r="CS423" i="11" s="1"/>
  <c r="A424" i="11"/>
  <c r="F424" i="11"/>
  <c r="G424" i="11"/>
  <c r="H424" i="11"/>
  <c r="I424" i="11"/>
  <c r="J424" i="11"/>
  <c r="K424" i="11"/>
  <c r="L424" i="11"/>
  <c r="M424" i="11"/>
  <c r="N424" i="11"/>
  <c r="O424" i="11"/>
  <c r="P424" i="11"/>
  <c r="Q424" i="11"/>
  <c r="BT424" i="11" s="1"/>
  <c r="CV424" i="11" s="1"/>
  <c r="A425" i="11"/>
  <c r="F425" i="11"/>
  <c r="G425" i="11"/>
  <c r="H425" i="11"/>
  <c r="I425" i="11"/>
  <c r="J425" i="11"/>
  <c r="K425" i="11"/>
  <c r="L425" i="11"/>
  <c r="M425" i="11"/>
  <c r="N425" i="11"/>
  <c r="O425" i="11"/>
  <c r="Y425" i="11" s="1"/>
  <c r="P425" i="11"/>
  <c r="Q425" i="11"/>
  <c r="BT425" i="11" s="1"/>
  <c r="CV425" i="11" s="1"/>
  <c r="A426" i="11"/>
  <c r="F426" i="11"/>
  <c r="G426" i="11"/>
  <c r="H426" i="11"/>
  <c r="I426" i="11"/>
  <c r="J426" i="11"/>
  <c r="K426" i="11"/>
  <c r="L426" i="11"/>
  <c r="M426" i="11"/>
  <c r="N426" i="11"/>
  <c r="O426" i="11"/>
  <c r="P426" i="11"/>
  <c r="Q426" i="11"/>
  <c r="BT426" i="11" s="1"/>
  <c r="CV426" i="11" s="1"/>
  <c r="A427" i="11"/>
  <c r="F427" i="11"/>
  <c r="G427" i="11"/>
  <c r="H427" i="11"/>
  <c r="I427" i="11"/>
  <c r="J427" i="11"/>
  <c r="K427" i="11"/>
  <c r="L427" i="11"/>
  <c r="M427" i="11"/>
  <c r="N427" i="11"/>
  <c r="O427" i="11"/>
  <c r="Y427" i="11" s="1"/>
  <c r="P427" i="11"/>
  <c r="Q427" i="11"/>
  <c r="A428" i="11"/>
  <c r="F428" i="11"/>
  <c r="G428" i="11"/>
  <c r="H428" i="11"/>
  <c r="I428" i="11"/>
  <c r="J428" i="11"/>
  <c r="K428" i="11"/>
  <c r="L428" i="11"/>
  <c r="M428" i="11"/>
  <c r="N428" i="11"/>
  <c r="O428" i="11"/>
  <c r="P428" i="11"/>
  <c r="Q428" i="11"/>
  <c r="BF428" i="11" s="1"/>
  <c r="A429" i="11"/>
  <c r="F429" i="11"/>
  <c r="G429" i="11"/>
  <c r="H429" i="11"/>
  <c r="I429" i="11"/>
  <c r="J429" i="11"/>
  <c r="K429" i="11"/>
  <c r="L429" i="11"/>
  <c r="M429" i="11"/>
  <c r="N429" i="11"/>
  <c r="O429" i="11"/>
  <c r="Y429" i="11" s="1"/>
  <c r="P429" i="11"/>
  <c r="Q429" i="11"/>
  <c r="BH429" i="11" s="1"/>
  <c r="CJ429" i="11" s="1"/>
  <c r="A430" i="11"/>
  <c r="F430" i="11"/>
  <c r="G430" i="11"/>
  <c r="H430" i="11"/>
  <c r="I430" i="11"/>
  <c r="J430" i="11"/>
  <c r="K430" i="11"/>
  <c r="L430" i="11"/>
  <c r="M430" i="11"/>
  <c r="N430" i="11"/>
  <c r="O430" i="11"/>
  <c r="P430" i="11"/>
  <c r="Q430" i="11"/>
  <c r="BT430" i="11" s="1"/>
  <c r="CV430" i="11" s="1"/>
  <c r="A431" i="11"/>
  <c r="F431" i="11"/>
  <c r="G431" i="11"/>
  <c r="H431" i="11"/>
  <c r="I431" i="11"/>
  <c r="J431" i="11"/>
  <c r="K431" i="11"/>
  <c r="L431" i="11"/>
  <c r="M431" i="11"/>
  <c r="W431" i="11" s="1"/>
  <c r="N431" i="11"/>
  <c r="X431" i="11" s="1"/>
  <c r="O431" i="11"/>
  <c r="P431" i="11"/>
  <c r="Q431" i="11"/>
  <c r="A432" i="11"/>
  <c r="F432" i="11"/>
  <c r="G432" i="11"/>
  <c r="H432" i="11"/>
  <c r="I432" i="11"/>
  <c r="J432" i="11"/>
  <c r="K432" i="11"/>
  <c r="L432" i="11"/>
  <c r="M432" i="11"/>
  <c r="W432" i="11" s="1"/>
  <c r="N432" i="11"/>
  <c r="X432" i="11" s="1"/>
  <c r="O432" i="11"/>
  <c r="P432" i="11"/>
  <c r="Q432" i="11"/>
  <c r="BT432" i="11" s="1"/>
  <c r="CV432" i="11" s="1"/>
  <c r="A433" i="11"/>
  <c r="F433" i="11"/>
  <c r="G433" i="11"/>
  <c r="H433" i="11"/>
  <c r="I433" i="11"/>
  <c r="J433" i="11"/>
  <c r="K433" i="11"/>
  <c r="L433" i="11"/>
  <c r="M433" i="11"/>
  <c r="W433" i="11" s="1"/>
  <c r="N433" i="11"/>
  <c r="X433" i="11" s="1"/>
  <c r="O433" i="11"/>
  <c r="P433" i="11"/>
  <c r="Q433" i="11"/>
  <c r="A434" i="11"/>
  <c r="F434" i="11"/>
  <c r="G434" i="11"/>
  <c r="H434" i="11"/>
  <c r="I434" i="11"/>
  <c r="J434" i="11"/>
  <c r="K434" i="11"/>
  <c r="L434" i="11"/>
  <c r="M434" i="11"/>
  <c r="N434" i="11"/>
  <c r="O434" i="11"/>
  <c r="P434" i="11"/>
  <c r="Q434" i="11"/>
  <c r="BF434" i="11" s="1"/>
  <c r="A435" i="11"/>
  <c r="F435" i="11"/>
  <c r="G435" i="11"/>
  <c r="H435" i="11"/>
  <c r="I435" i="11"/>
  <c r="J435" i="11"/>
  <c r="K435" i="11"/>
  <c r="L435" i="11"/>
  <c r="M435" i="11"/>
  <c r="N435" i="11"/>
  <c r="O435" i="11"/>
  <c r="Y435" i="11" s="1"/>
  <c r="P435" i="11"/>
  <c r="Q435" i="11"/>
  <c r="BX435" i="11" s="1"/>
  <c r="CZ435" i="11" s="1"/>
  <c r="A436" i="11"/>
  <c r="F436" i="11"/>
  <c r="G436" i="11"/>
  <c r="H436" i="11"/>
  <c r="I436" i="11"/>
  <c r="J436" i="11"/>
  <c r="K436" i="11"/>
  <c r="L436" i="11"/>
  <c r="M436" i="11"/>
  <c r="N436" i="11"/>
  <c r="O436" i="11"/>
  <c r="P436" i="11"/>
  <c r="Q436" i="11"/>
  <c r="BT436" i="11" s="1"/>
  <c r="CV436" i="11" s="1"/>
  <c r="A437" i="11"/>
  <c r="F437" i="11"/>
  <c r="G437" i="11"/>
  <c r="H437" i="11"/>
  <c r="I437" i="11"/>
  <c r="J437" i="11"/>
  <c r="K437" i="11"/>
  <c r="L437" i="11"/>
  <c r="M437" i="11"/>
  <c r="N437" i="11"/>
  <c r="O437" i="11"/>
  <c r="P437" i="11"/>
  <c r="Q437" i="11"/>
  <c r="A438" i="11"/>
  <c r="F438" i="11"/>
  <c r="G438" i="11"/>
  <c r="H438" i="11"/>
  <c r="I438" i="11"/>
  <c r="J438" i="11"/>
  <c r="K438" i="11"/>
  <c r="L438" i="11"/>
  <c r="M438" i="11"/>
  <c r="N438" i="11"/>
  <c r="O438" i="11"/>
  <c r="P438" i="11"/>
  <c r="Q438" i="11"/>
  <c r="A439" i="11"/>
  <c r="F439" i="11"/>
  <c r="G439" i="11"/>
  <c r="H439" i="11"/>
  <c r="I439" i="11"/>
  <c r="J439" i="11"/>
  <c r="K439" i="11"/>
  <c r="L439" i="11"/>
  <c r="M439" i="11"/>
  <c r="N439" i="11"/>
  <c r="O439" i="11"/>
  <c r="P439" i="11"/>
  <c r="Q439" i="11"/>
  <c r="A440" i="11"/>
  <c r="F440" i="11"/>
  <c r="G440" i="11"/>
  <c r="H440" i="11"/>
  <c r="I440" i="11"/>
  <c r="J440" i="11"/>
  <c r="K440" i="11"/>
  <c r="L440" i="11"/>
  <c r="M440" i="11"/>
  <c r="N440" i="11"/>
  <c r="O440" i="11"/>
  <c r="P440" i="11"/>
  <c r="Q440" i="11"/>
  <c r="BT440" i="11" s="1"/>
  <c r="CV440" i="11" s="1"/>
  <c r="A441" i="11"/>
  <c r="F441" i="11"/>
  <c r="G441" i="11"/>
  <c r="H441" i="11"/>
  <c r="I441" i="11"/>
  <c r="J441" i="11"/>
  <c r="K441" i="11"/>
  <c r="L441" i="11"/>
  <c r="M441" i="11"/>
  <c r="N441" i="11"/>
  <c r="O441" i="11"/>
  <c r="Y441" i="11" s="1"/>
  <c r="P441" i="11"/>
  <c r="Q441" i="11"/>
  <c r="BH441" i="11" s="1"/>
  <c r="CJ441" i="11" s="1"/>
  <c r="A442" i="11"/>
  <c r="F442" i="11"/>
  <c r="G442" i="11"/>
  <c r="H442" i="11"/>
  <c r="I442" i="11"/>
  <c r="J442" i="11"/>
  <c r="K442" i="11"/>
  <c r="L442" i="11"/>
  <c r="M442" i="11"/>
  <c r="N442" i="11"/>
  <c r="O442" i="11"/>
  <c r="P442" i="11"/>
  <c r="Q442" i="11"/>
  <c r="BH442" i="11" s="1"/>
  <c r="CJ442" i="11" s="1"/>
  <c r="A443" i="11"/>
  <c r="F443" i="11"/>
  <c r="G443" i="11"/>
  <c r="H443" i="11"/>
  <c r="I443" i="11"/>
  <c r="J443" i="11"/>
  <c r="K443" i="11"/>
  <c r="L443" i="11"/>
  <c r="M443" i="11"/>
  <c r="N443" i="11"/>
  <c r="O443" i="11"/>
  <c r="P443" i="11"/>
  <c r="Q443" i="11"/>
  <c r="BT443" i="11" s="1"/>
  <c r="CV443" i="11" s="1"/>
  <c r="A444" i="11"/>
  <c r="F444" i="11"/>
  <c r="G444" i="11"/>
  <c r="H444" i="11"/>
  <c r="I444" i="11"/>
  <c r="J444" i="11"/>
  <c r="K444" i="11"/>
  <c r="L444" i="11"/>
  <c r="M444" i="11"/>
  <c r="N444" i="11"/>
  <c r="O444" i="11"/>
  <c r="P444" i="11"/>
  <c r="Q444" i="11"/>
  <c r="BD444" i="11" s="1"/>
  <c r="CF444" i="11" s="1"/>
  <c r="A445" i="11"/>
  <c r="F445" i="11"/>
  <c r="G445" i="11"/>
  <c r="H445" i="11"/>
  <c r="I445" i="11"/>
  <c r="J445" i="11"/>
  <c r="K445" i="11"/>
  <c r="L445" i="11"/>
  <c r="M445" i="11"/>
  <c r="N445" i="11"/>
  <c r="O445" i="11"/>
  <c r="P445" i="11"/>
  <c r="Q445" i="11"/>
  <c r="A446" i="11"/>
  <c r="F446" i="11"/>
  <c r="G446" i="11"/>
  <c r="H446" i="11"/>
  <c r="I446" i="11"/>
  <c r="J446" i="11"/>
  <c r="K446" i="11"/>
  <c r="L446" i="11"/>
  <c r="M446" i="11"/>
  <c r="N446" i="11"/>
  <c r="O446" i="11"/>
  <c r="P446" i="11"/>
  <c r="Q446" i="11"/>
  <c r="BK446" i="11" s="1"/>
  <c r="CM446" i="11" s="1"/>
  <c r="A447" i="11"/>
  <c r="F447" i="11"/>
  <c r="G447" i="11"/>
  <c r="H447" i="11"/>
  <c r="I447" i="11"/>
  <c r="J447" i="11"/>
  <c r="K447" i="11"/>
  <c r="L447" i="11"/>
  <c r="M447" i="11"/>
  <c r="N447" i="11"/>
  <c r="O447" i="11"/>
  <c r="P447" i="11"/>
  <c r="Q447" i="11"/>
  <c r="BE447" i="11" s="1"/>
  <c r="CG447" i="11" s="1"/>
  <c r="A448" i="11"/>
  <c r="F448" i="11"/>
  <c r="G448" i="11"/>
  <c r="H448" i="11"/>
  <c r="I448" i="11"/>
  <c r="J448" i="11"/>
  <c r="K448" i="11"/>
  <c r="L448" i="11"/>
  <c r="M448" i="11"/>
  <c r="N448" i="11"/>
  <c r="O448" i="11"/>
  <c r="P448" i="11"/>
  <c r="Q448" i="11"/>
  <c r="BJ448" i="11" s="1"/>
  <c r="CL448" i="11" s="1"/>
  <c r="A449" i="11"/>
  <c r="F449" i="11"/>
  <c r="G449" i="11"/>
  <c r="H449" i="11"/>
  <c r="I449" i="11"/>
  <c r="J449" i="11"/>
  <c r="K449" i="11"/>
  <c r="L449" i="11"/>
  <c r="M449" i="11"/>
  <c r="N449" i="11"/>
  <c r="O449" i="11"/>
  <c r="Y449" i="11" s="1"/>
  <c r="P449" i="11"/>
  <c r="Q449" i="11"/>
  <c r="CC449" i="11" s="1"/>
  <c r="DE449" i="11" s="1"/>
  <c r="A450" i="11"/>
  <c r="F450" i="11"/>
  <c r="G450" i="11"/>
  <c r="H450" i="11"/>
  <c r="I450" i="11"/>
  <c r="J450" i="11"/>
  <c r="K450" i="11"/>
  <c r="L450" i="11"/>
  <c r="M450" i="11"/>
  <c r="N450" i="11"/>
  <c r="O450" i="11"/>
  <c r="P450" i="11"/>
  <c r="Q450" i="11"/>
  <c r="BN450" i="11" s="1"/>
  <c r="CP450" i="11" s="1"/>
  <c r="A451" i="11"/>
  <c r="F451" i="11"/>
  <c r="G451" i="11"/>
  <c r="H451" i="11"/>
  <c r="I451" i="11"/>
  <c r="J451" i="11"/>
  <c r="K451" i="11"/>
  <c r="L451" i="11"/>
  <c r="M451" i="11"/>
  <c r="N451" i="11"/>
  <c r="O451" i="11"/>
  <c r="P451" i="11"/>
  <c r="Q451" i="11"/>
  <c r="A452" i="11"/>
  <c r="F452" i="11"/>
  <c r="G452" i="11"/>
  <c r="H452" i="11"/>
  <c r="I452" i="11"/>
  <c r="J452" i="11"/>
  <c r="K452" i="11"/>
  <c r="L452" i="11"/>
  <c r="M452" i="11"/>
  <c r="N452" i="11"/>
  <c r="O452" i="11"/>
  <c r="P452" i="11"/>
  <c r="Q452" i="11"/>
  <c r="BT452" i="11" s="1"/>
  <c r="CV452" i="11" s="1"/>
  <c r="A453" i="11"/>
  <c r="F453" i="11"/>
  <c r="G453" i="11"/>
  <c r="H453" i="11"/>
  <c r="I453" i="11"/>
  <c r="J453" i="11"/>
  <c r="K453" i="11"/>
  <c r="L453" i="11"/>
  <c r="M453" i="11"/>
  <c r="N453" i="11"/>
  <c r="O453" i="11"/>
  <c r="Y453" i="11" s="1"/>
  <c r="P453" i="11"/>
  <c r="Q453" i="11"/>
  <c r="A454" i="11"/>
  <c r="F454" i="11"/>
  <c r="G454" i="11"/>
  <c r="H454" i="11"/>
  <c r="I454" i="11"/>
  <c r="J454" i="11"/>
  <c r="K454" i="11"/>
  <c r="L454" i="11"/>
  <c r="M454" i="11"/>
  <c r="N454" i="11"/>
  <c r="O454" i="11"/>
  <c r="P454" i="11"/>
  <c r="Q454" i="11"/>
  <c r="BT454" i="11" s="1"/>
  <c r="CV454" i="11" s="1"/>
  <c r="A455" i="11"/>
  <c r="F455" i="11"/>
  <c r="G455" i="11"/>
  <c r="H455" i="11"/>
  <c r="I455" i="11"/>
  <c r="J455" i="11"/>
  <c r="K455" i="11"/>
  <c r="L455" i="11"/>
  <c r="M455" i="11"/>
  <c r="N455" i="11"/>
  <c r="O455" i="11"/>
  <c r="Y455" i="11" s="1"/>
  <c r="P455" i="11"/>
  <c r="Q455" i="11"/>
  <c r="BH455" i="11" s="1"/>
  <c r="CJ455" i="11" s="1"/>
  <c r="A456" i="11"/>
  <c r="F456" i="11"/>
  <c r="G456" i="11"/>
  <c r="H456" i="11"/>
  <c r="I456" i="11"/>
  <c r="J456" i="11"/>
  <c r="K456" i="11"/>
  <c r="L456" i="11"/>
  <c r="M456" i="11"/>
  <c r="N456" i="11"/>
  <c r="O456" i="11"/>
  <c r="P456" i="11"/>
  <c r="Q456" i="11"/>
  <c r="BH456" i="11" s="1"/>
  <c r="CJ456" i="11" s="1"/>
  <c r="A457" i="11"/>
  <c r="F457" i="11"/>
  <c r="G457" i="11"/>
  <c r="H457" i="11"/>
  <c r="I457" i="11"/>
  <c r="J457" i="11"/>
  <c r="K457" i="11"/>
  <c r="L457" i="11"/>
  <c r="M457" i="11"/>
  <c r="N457" i="11"/>
  <c r="O457" i="11"/>
  <c r="P457" i="11"/>
  <c r="Q457" i="11"/>
  <c r="A458" i="11"/>
  <c r="F458" i="11"/>
  <c r="G458" i="11"/>
  <c r="H458" i="11"/>
  <c r="I458" i="11"/>
  <c r="J458" i="11"/>
  <c r="K458" i="11"/>
  <c r="L458" i="11"/>
  <c r="M458" i="11"/>
  <c r="N458" i="11"/>
  <c r="X458" i="11" s="1"/>
  <c r="O458" i="11"/>
  <c r="P458" i="11"/>
  <c r="Q458" i="11"/>
  <c r="BT458" i="11" s="1"/>
  <c r="CV458" i="11" s="1"/>
  <c r="A459" i="11"/>
  <c r="F459" i="11"/>
  <c r="G459" i="11"/>
  <c r="H459" i="11"/>
  <c r="I459" i="11"/>
  <c r="J459" i="11"/>
  <c r="K459" i="11"/>
  <c r="L459" i="11"/>
  <c r="M459" i="11"/>
  <c r="N459" i="11"/>
  <c r="O459" i="11"/>
  <c r="Y459" i="11" s="1"/>
  <c r="P459" i="11"/>
  <c r="Q459" i="11"/>
  <c r="BP459" i="11" s="1"/>
  <c r="CR459" i="11" s="1"/>
  <c r="A460" i="11"/>
  <c r="F460" i="11"/>
  <c r="G460" i="11"/>
  <c r="H460" i="11"/>
  <c r="I460" i="11"/>
  <c r="J460" i="11"/>
  <c r="K460" i="11"/>
  <c r="L460" i="11"/>
  <c r="M460" i="11"/>
  <c r="N460" i="11"/>
  <c r="O460" i="11"/>
  <c r="P460" i="11"/>
  <c r="Q460" i="11"/>
  <c r="BZ460" i="11" s="1"/>
  <c r="DB460" i="11" s="1"/>
  <c r="A461" i="11"/>
  <c r="F461" i="11"/>
  <c r="G461" i="11"/>
  <c r="H461" i="11"/>
  <c r="I461" i="11"/>
  <c r="J461" i="11"/>
  <c r="K461" i="11"/>
  <c r="L461" i="11"/>
  <c r="M461" i="11"/>
  <c r="N461" i="11"/>
  <c r="O461" i="11"/>
  <c r="Y461" i="11" s="1"/>
  <c r="P461" i="11"/>
  <c r="Q461" i="11"/>
  <c r="BT461" i="11" s="1"/>
  <c r="CV461" i="11" s="1"/>
  <c r="A462" i="11"/>
  <c r="F462" i="11"/>
  <c r="G462" i="11"/>
  <c r="H462" i="11"/>
  <c r="I462" i="11"/>
  <c r="J462" i="11"/>
  <c r="K462" i="11"/>
  <c r="L462" i="11"/>
  <c r="M462" i="11"/>
  <c r="N462" i="11"/>
  <c r="O462" i="11"/>
  <c r="P462" i="11"/>
  <c r="Q462" i="11"/>
  <c r="BL462" i="11" s="1"/>
  <c r="CN462" i="11" s="1"/>
  <c r="A463" i="11"/>
  <c r="F463" i="11"/>
  <c r="G463" i="11"/>
  <c r="H463" i="11"/>
  <c r="I463" i="11"/>
  <c r="J463" i="11"/>
  <c r="K463" i="11"/>
  <c r="L463" i="11"/>
  <c r="M463" i="11"/>
  <c r="N463" i="11"/>
  <c r="O463" i="11"/>
  <c r="P463" i="11"/>
  <c r="Q463" i="11"/>
  <c r="A464" i="11"/>
  <c r="F464" i="11"/>
  <c r="G464" i="11"/>
  <c r="H464" i="11"/>
  <c r="I464" i="11"/>
  <c r="J464" i="11"/>
  <c r="K464" i="11"/>
  <c r="L464" i="11"/>
  <c r="M464" i="11"/>
  <c r="N464" i="11"/>
  <c r="O464" i="11"/>
  <c r="P464" i="11"/>
  <c r="Q464" i="11"/>
  <c r="A465" i="11"/>
  <c r="F465" i="11"/>
  <c r="G465" i="11"/>
  <c r="H465" i="11"/>
  <c r="I465" i="11"/>
  <c r="J465" i="11"/>
  <c r="K465" i="11"/>
  <c r="L465" i="11"/>
  <c r="M465" i="11"/>
  <c r="N465" i="11"/>
  <c r="O465" i="11"/>
  <c r="P465" i="11"/>
  <c r="Q465" i="11"/>
  <c r="BK465" i="11" s="1"/>
  <c r="CM465" i="11" s="1"/>
  <c r="A466" i="11"/>
  <c r="F466" i="11"/>
  <c r="G466" i="11"/>
  <c r="H466" i="11"/>
  <c r="I466" i="11"/>
  <c r="J466" i="11"/>
  <c r="K466" i="11"/>
  <c r="L466" i="11"/>
  <c r="M466" i="11"/>
  <c r="N466" i="11"/>
  <c r="O466" i="11"/>
  <c r="P466" i="11"/>
  <c r="Q466" i="11"/>
  <c r="A467" i="11"/>
  <c r="F467" i="11"/>
  <c r="G467" i="11"/>
  <c r="H467" i="11"/>
  <c r="I467" i="11"/>
  <c r="J467" i="11"/>
  <c r="K467" i="11"/>
  <c r="L467" i="11"/>
  <c r="M467" i="11"/>
  <c r="N467" i="11"/>
  <c r="X467" i="11" s="1"/>
  <c r="O467" i="11"/>
  <c r="P467" i="11"/>
  <c r="Q467" i="11"/>
  <c r="A468" i="11"/>
  <c r="F468" i="11"/>
  <c r="G468" i="11"/>
  <c r="H468" i="11"/>
  <c r="I468" i="11"/>
  <c r="J468" i="11"/>
  <c r="K468" i="11"/>
  <c r="L468" i="11"/>
  <c r="M468" i="11"/>
  <c r="N468" i="11"/>
  <c r="O468" i="11"/>
  <c r="Y468" i="11" s="1"/>
  <c r="P468" i="11"/>
  <c r="Q468" i="11"/>
  <c r="BH468" i="11" s="1"/>
  <c r="CJ468" i="11" s="1"/>
  <c r="A469" i="11"/>
  <c r="F469" i="11"/>
  <c r="G469" i="11"/>
  <c r="H469" i="11"/>
  <c r="I469" i="11"/>
  <c r="J469" i="11"/>
  <c r="K469" i="11"/>
  <c r="L469" i="11"/>
  <c r="M469" i="11"/>
  <c r="N469" i="11"/>
  <c r="O469" i="11"/>
  <c r="Y469" i="11" s="1"/>
  <c r="P469" i="11"/>
  <c r="Q469" i="11"/>
  <c r="BQ469" i="11" s="1"/>
  <c r="CS469" i="11" s="1"/>
  <c r="A470" i="11"/>
  <c r="F470" i="11"/>
  <c r="G470" i="11"/>
  <c r="H470" i="11"/>
  <c r="I470" i="11"/>
  <c r="J470" i="11"/>
  <c r="K470" i="11"/>
  <c r="L470" i="11"/>
  <c r="M470" i="11"/>
  <c r="N470" i="11"/>
  <c r="O470" i="11"/>
  <c r="P470" i="11"/>
  <c r="Q470" i="11"/>
  <c r="A471" i="11"/>
  <c r="F471" i="11"/>
  <c r="G471" i="11"/>
  <c r="H471" i="11"/>
  <c r="I471" i="11"/>
  <c r="J471" i="11"/>
  <c r="K471" i="11"/>
  <c r="L471" i="11"/>
  <c r="M471" i="11"/>
  <c r="N471" i="11"/>
  <c r="O471" i="11"/>
  <c r="P471" i="11"/>
  <c r="Q471" i="11"/>
  <c r="BF471" i="11" s="1"/>
  <c r="CH471" i="11" s="1"/>
  <c r="A472" i="11"/>
  <c r="F472" i="11"/>
  <c r="G472" i="11"/>
  <c r="H472" i="11"/>
  <c r="I472" i="11"/>
  <c r="J472" i="11"/>
  <c r="K472" i="11"/>
  <c r="L472" i="11"/>
  <c r="M472" i="11"/>
  <c r="N472" i="11"/>
  <c r="O472" i="11"/>
  <c r="P472" i="11"/>
  <c r="Q472" i="11"/>
  <c r="A473" i="11"/>
  <c r="F473" i="11"/>
  <c r="G473" i="11"/>
  <c r="H473" i="11"/>
  <c r="I473" i="11"/>
  <c r="J473" i="11"/>
  <c r="K473" i="11"/>
  <c r="L473" i="11"/>
  <c r="M473" i="11"/>
  <c r="N473" i="11"/>
  <c r="O473" i="11"/>
  <c r="P473" i="11"/>
  <c r="Q473" i="11"/>
  <c r="A474" i="11"/>
  <c r="F474" i="11"/>
  <c r="G474" i="11"/>
  <c r="H474" i="11"/>
  <c r="I474" i="11"/>
  <c r="J474" i="11"/>
  <c r="K474" i="11"/>
  <c r="L474" i="11"/>
  <c r="M474" i="11"/>
  <c r="N474" i="11"/>
  <c r="O474" i="11"/>
  <c r="Y474" i="11" s="1"/>
  <c r="P474" i="11"/>
  <c r="Q474" i="11"/>
  <c r="BH474" i="11" s="1"/>
  <c r="CJ474" i="11" s="1"/>
  <c r="A475" i="11"/>
  <c r="F475" i="11"/>
  <c r="G475" i="11"/>
  <c r="H475" i="11"/>
  <c r="I475" i="11"/>
  <c r="J475" i="11"/>
  <c r="K475" i="11"/>
  <c r="L475" i="11"/>
  <c r="M475" i="11"/>
  <c r="N475" i="11"/>
  <c r="O475" i="11"/>
  <c r="P475" i="11"/>
  <c r="Q475" i="11"/>
  <c r="BT475" i="11" s="1"/>
  <c r="CV475" i="11" s="1"/>
  <c r="A476" i="11"/>
  <c r="F476" i="11"/>
  <c r="G476" i="11"/>
  <c r="H476" i="11"/>
  <c r="I476" i="11"/>
  <c r="J476" i="11"/>
  <c r="K476" i="11"/>
  <c r="L476" i="11"/>
  <c r="M476" i="11"/>
  <c r="N476" i="11"/>
  <c r="X476" i="11" s="1"/>
  <c r="O476" i="11"/>
  <c r="P476" i="11"/>
  <c r="Q476" i="11"/>
  <c r="A477" i="11"/>
  <c r="F477" i="11"/>
  <c r="G477" i="11"/>
  <c r="H477" i="11"/>
  <c r="I477" i="11"/>
  <c r="J477" i="11"/>
  <c r="K477" i="11"/>
  <c r="L477" i="11"/>
  <c r="M477" i="11"/>
  <c r="N477" i="11"/>
  <c r="O477" i="11"/>
  <c r="P477" i="11"/>
  <c r="Q477" i="11"/>
  <c r="BF477" i="11" s="1"/>
  <c r="CH477" i="11" s="1"/>
  <c r="A478" i="11"/>
  <c r="F478" i="11"/>
  <c r="G478" i="11"/>
  <c r="H478" i="11"/>
  <c r="I478" i="11"/>
  <c r="J478" i="11"/>
  <c r="K478" i="11"/>
  <c r="L478" i="11"/>
  <c r="M478" i="11"/>
  <c r="N478" i="11"/>
  <c r="O478" i="11"/>
  <c r="Y478" i="11" s="1"/>
  <c r="P478" i="11"/>
  <c r="Q478" i="11"/>
  <c r="BY478" i="11" s="1"/>
  <c r="DA478" i="11" s="1"/>
  <c r="A479" i="11"/>
  <c r="F479" i="11"/>
  <c r="G479" i="11"/>
  <c r="H479" i="11"/>
  <c r="I479" i="11"/>
  <c r="J479" i="11"/>
  <c r="K479" i="11"/>
  <c r="L479" i="11"/>
  <c r="M479" i="11"/>
  <c r="N479" i="11"/>
  <c r="O479" i="11"/>
  <c r="P479" i="11"/>
  <c r="Q479" i="11"/>
  <c r="BN479" i="11" s="1"/>
  <c r="CP479" i="11" s="1"/>
  <c r="A480" i="11"/>
  <c r="F480" i="11"/>
  <c r="G480" i="11"/>
  <c r="H480" i="11"/>
  <c r="I480" i="11"/>
  <c r="J480" i="11"/>
  <c r="K480" i="11"/>
  <c r="L480" i="11"/>
  <c r="M480" i="11"/>
  <c r="N480" i="11"/>
  <c r="O480" i="11"/>
  <c r="P480" i="11"/>
  <c r="Q480" i="11"/>
  <c r="A481" i="11"/>
  <c r="F481" i="11"/>
  <c r="G481" i="11"/>
  <c r="H481" i="11"/>
  <c r="I481" i="11"/>
  <c r="J481" i="11"/>
  <c r="K481" i="11"/>
  <c r="L481" i="11"/>
  <c r="M481" i="11"/>
  <c r="N481" i="11"/>
  <c r="O481" i="11"/>
  <c r="P481" i="11"/>
  <c r="Q481" i="11"/>
  <c r="BT481" i="11" s="1"/>
  <c r="CV481" i="11" s="1"/>
  <c r="A482" i="11"/>
  <c r="F482" i="11"/>
  <c r="G482" i="11"/>
  <c r="H482" i="11"/>
  <c r="I482" i="11"/>
  <c r="J482" i="11"/>
  <c r="K482" i="11"/>
  <c r="L482" i="11"/>
  <c r="M482" i="11"/>
  <c r="N482" i="11"/>
  <c r="O482" i="11"/>
  <c r="P482" i="11"/>
  <c r="Q482" i="11"/>
  <c r="A483" i="11"/>
  <c r="F483" i="11"/>
  <c r="G483" i="11"/>
  <c r="H483" i="11"/>
  <c r="I483" i="11"/>
  <c r="J483" i="11"/>
  <c r="K483" i="11"/>
  <c r="L483" i="11"/>
  <c r="M483" i="11"/>
  <c r="N483" i="11"/>
  <c r="O483" i="11"/>
  <c r="P483" i="11"/>
  <c r="Q483" i="11"/>
  <c r="BF483" i="11" s="1"/>
  <c r="CH483" i="11" s="1"/>
  <c r="A484" i="11"/>
  <c r="F484" i="11"/>
  <c r="G484" i="11"/>
  <c r="H484" i="11"/>
  <c r="I484" i="11"/>
  <c r="J484" i="11"/>
  <c r="K484" i="11"/>
  <c r="L484" i="11"/>
  <c r="M484" i="11"/>
  <c r="N484" i="11"/>
  <c r="O484" i="11"/>
  <c r="Y484" i="11" s="1"/>
  <c r="P484" i="11"/>
  <c r="Q484" i="11"/>
  <c r="A485" i="11"/>
  <c r="F485" i="11"/>
  <c r="G485" i="11"/>
  <c r="H485" i="11"/>
  <c r="I485" i="11"/>
  <c r="J485" i="11"/>
  <c r="K485" i="11"/>
  <c r="L485" i="11"/>
  <c r="M485" i="11"/>
  <c r="N485" i="11"/>
  <c r="X485" i="11" s="1"/>
  <c r="O485" i="11"/>
  <c r="P485" i="11"/>
  <c r="Q485" i="11"/>
  <c r="A486" i="11"/>
  <c r="F486" i="11"/>
  <c r="G486" i="11"/>
  <c r="H486" i="11"/>
  <c r="I486" i="11"/>
  <c r="J486" i="11"/>
  <c r="K486" i="11"/>
  <c r="L486" i="11"/>
  <c r="M486" i="11"/>
  <c r="N486" i="11"/>
  <c r="O486" i="11"/>
  <c r="P486" i="11"/>
  <c r="Q486" i="11"/>
  <c r="BL486" i="11" s="1"/>
  <c r="CN486" i="11" s="1"/>
  <c r="A487" i="11"/>
  <c r="F487" i="11"/>
  <c r="G487" i="11"/>
  <c r="H487" i="11"/>
  <c r="I487" i="11"/>
  <c r="J487" i="11"/>
  <c r="K487" i="11"/>
  <c r="L487" i="11"/>
  <c r="M487" i="11"/>
  <c r="N487" i="11"/>
  <c r="O487" i="11"/>
  <c r="Y487" i="11" s="1"/>
  <c r="P487" i="11"/>
  <c r="Q487" i="11"/>
  <c r="BJ487" i="11" s="1"/>
  <c r="CL487" i="11" s="1"/>
  <c r="A488" i="11"/>
  <c r="F488" i="11"/>
  <c r="G488" i="11"/>
  <c r="H488" i="11"/>
  <c r="I488" i="11"/>
  <c r="J488" i="11"/>
  <c r="K488" i="11"/>
  <c r="L488" i="11"/>
  <c r="M488" i="11"/>
  <c r="N488" i="11"/>
  <c r="O488" i="11"/>
  <c r="P488" i="11"/>
  <c r="Q488" i="11"/>
  <c r="BO488" i="11" s="1"/>
  <c r="CQ488" i="11" s="1"/>
  <c r="A489" i="11"/>
  <c r="F489" i="11"/>
  <c r="G489" i="11"/>
  <c r="H489" i="11"/>
  <c r="I489" i="11"/>
  <c r="J489" i="11"/>
  <c r="K489" i="11"/>
  <c r="L489" i="11"/>
  <c r="M489" i="11"/>
  <c r="N489" i="11"/>
  <c r="O489" i="11"/>
  <c r="P489" i="11"/>
  <c r="Q489" i="11"/>
  <c r="BT489" i="11" s="1"/>
  <c r="CV489" i="11" s="1"/>
  <c r="A490" i="11"/>
  <c r="F490" i="11"/>
  <c r="G490" i="11"/>
  <c r="H490" i="11"/>
  <c r="I490" i="11"/>
  <c r="J490" i="11"/>
  <c r="K490" i="11"/>
  <c r="L490" i="11"/>
  <c r="M490" i="11"/>
  <c r="N490" i="11"/>
  <c r="O490" i="11"/>
  <c r="P490" i="11"/>
  <c r="Q490" i="11"/>
  <c r="BT490" i="11" s="1"/>
  <c r="CV490" i="11" s="1"/>
  <c r="A491" i="11"/>
  <c r="F491" i="11"/>
  <c r="G491" i="11"/>
  <c r="H491" i="11"/>
  <c r="I491" i="11"/>
  <c r="J491" i="11"/>
  <c r="K491" i="11"/>
  <c r="L491" i="11"/>
  <c r="M491" i="11"/>
  <c r="N491" i="11"/>
  <c r="O491" i="11"/>
  <c r="P491" i="11"/>
  <c r="Q491" i="11"/>
  <c r="BT491" i="11" s="1"/>
  <c r="CV491" i="11" s="1"/>
  <c r="A492" i="11"/>
  <c r="F492" i="11"/>
  <c r="G492" i="11"/>
  <c r="H492" i="11"/>
  <c r="I492" i="11"/>
  <c r="J492" i="11"/>
  <c r="K492" i="11"/>
  <c r="L492" i="11"/>
  <c r="M492" i="11"/>
  <c r="N492" i="11"/>
  <c r="O492" i="11"/>
  <c r="P492" i="11"/>
  <c r="Q492" i="11"/>
  <c r="A493" i="11"/>
  <c r="F493" i="11"/>
  <c r="G493" i="11"/>
  <c r="H493" i="11"/>
  <c r="I493" i="11"/>
  <c r="J493" i="11"/>
  <c r="K493" i="11"/>
  <c r="L493" i="11"/>
  <c r="M493" i="11"/>
  <c r="N493" i="11"/>
  <c r="O493" i="11"/>
  <c r="Y493" i="11" s="1"/>
  <c r="P493" i="11"/>
  <c r="Q493" i="11"/>
  <c r="BJ493" i="11" s="1"/>
  <c r="CL493" i="11" s="1"/>
  <c r="A494" i="11"/>
  <c r="F494" i="11"/>
  <c r="G494" i="11"/>
  <c r="H494" i="11"/>
  <c r="I494" i="11"/>
  <c r="J494" i="11"/>
  <c r="K494" i="11"/>
  <c r="L494" i="11"/>
  <c r="M494" i="11"/>
  <c r="N494" i="11"/>
  <c r="O494" i="11"/>
  <c r="P494" i="11"/>
  <c r="Q494" i="11"/>
  <c r="A495" i="11"/>
  <c r="F495" i="11"/>
  <c r="G495" i="11"/>
  <c r="H495" i="11"/>
  <c r="I495" i="11"/>
  <c r="J495" i="11"/>
  <c r="K495" i="11"/>
  <c r="L495" i="11"/>
  <c r="M495" i="11"/>
  <c r="N495" i="11"/>
  <c r="X495" i="11" s="1"/>
  <c r="O495" i="11"/>
  <c r="P495" i="11"/>
  <c r="Q495" i="11"/>
  <c r="A496" i="11"/>
  <c r="F496" i="11"/>
  <c r="G496" i="11"/>
  <c r="H496" i="11"/>
  <c r="I496" i="11"/>
  <c r="J496" i="11"/>
  <c r="K496" i="11"/>
  <c r="L496" i="11"/>
  <c r="M496" i="11"/>
  <c r="N496" i="11"/>
  <c r="O496" i="11"/>
  <c r="P496" i="11"/>
  <c r="Q496" i="11"/>
  <c r="BE496" i="11" s="1"/>
  <c r="CG496" i="11" s="1"/>
  <c r="A497" i="11"/>
  <c r="F497" i="11"/>
  <c r="G497" i="11"/>
  <c r="H497" i="11"/>
  <c r="I497" i="11"/>
  <c r="J497" i="11"/>
  <c r="K497" i="11"/>
  <c r="L497" i="11"/>
  <c r="M497" i="11"/>
  <c r="N497" i="11"/>
  <c r="O497" i="11"/>
  <c r="Y497" i="11" s="1"/>
  <c r="P497" i="11"/>
  <c r="Q497" i="11"/>
  <c r="BW497" i="11" s="1"/>
  <c r="CY497" i="11" s="1"/>
  <c r="A498" i="11"/>
  <c r="F498" i="11"/>
  <c r="G498" i="11"/>
  <c r="H498" i="11"/>
  <c r="I498" i="11"/>
  <c r="J498" i="11"/>
  <c r="K498" i="11"/>
  <c r="L498" i="11"/>
  <c r="M498" i="11"/>
  <c r="N498" i="11"/>
  <c r="O498" i="11"/>
  <c r="P498" i="11"/>
  <c r="Q498" i="11"/>
  <c r="A499" i="11"/>
  <c r="F499" i="11"/>
  <c r="G499" i="11"/>
  <c r="H499" i="11"/>
  <c r="I499" i="11"/>
  <c r="J499" i="11"/>
  <c r="K499" i="11"/>
  <c r="L499" i="11"/>
  <c r="M499" i="11"/>
  <c r="N499" i="11"/>
  <c r="O499" i="11"/>
  <c r="P499" i="11"/>
  <c r="Q499" i="11"/>
  <c r="A500" i="11"/>
  <c r="F500" i="11"/>
  <c r="G500" i="11"/>
  <c r="H500" i="11"/>
  <c r="I500" i="11"/>
  <c r="J500" i="11"/>
  <c r="K500" i="11"/>
  <c r="L500" i="11"/>
  <c r="M500" i="11"/>
  <c r="N500" i="11"/>
  <c r="O500" i="11"/>
  <c r="P500" i="11"/>
  <c r="Q500" i="11"/>
  <c r="BT500" i="11" s="1"/>
  <c r="CV500" i="11" s="1"/>
  <c r="A501" i="11"/>
  <c r="F501" i="11"/>
  <c r="G501" i="11"/>
  <c r="H501" i="11"/>
  <c r="I501" i="11"/>
  <c r="J501" i="11"/>
  <c r="K501" i="11"/>
  <c r="L501" i="11"/>
  <c r="M501" i="11"/>
  <c r="N501" i="11"/>
  <c r="O501" i="11"/>
  <c r="P501" i="11"/>
  <c r="Q501" i="11"/>
  <c r="BQ501" i="11" s="1"/>
  <c r="CS501" i="11" s="1"/>
  <c r="A502" i="11"/>
  <c r="F502" i="11"/>
  <c r="G502" i="11"/>
  <c r="H502" i="11"/>
  <c r="I502" i="11"/>
  <c r="J502" i="11"/>
  <c r="K502" i="11"/>
  <c r="L502" i="11"/>
  <c r="M502" i="11"/>
  <c r="N502" i="11"/>
  <c r="O502" i="11"/>
  <c r="Y502" i="11" s="1"/>
  <c r="P502" i="11"/>
  <c r="Q502" i="11"/>
  <c r="A503" i="11"/>
  <c r="F503" i="11"/>
  <c r="G503" i="11"/>
  <c r="H503" i="11"/>
  <c r="I503" i="11"/>
  <c r="J503" i="11"/>
  <c r="K503" i="11"/>
  <c r="L503" i="11"/>
  <c r="M503" i="11"/>
  <c r="N503" i="11"/>
  <c r="X503" i="11" s="1"/>
  <c r="O503" i="11"/>
  <c r="Y503" i="11" s="1"/>
  <c r="P503" i="11"/>
  <c r="Q503" i="11"/>
  <c r="A504" i="11"/>
  <c r="F504" i="11"/>
  <c r="G504" i="11"/>
  <c r="H504" i="11"/>
  <c r="I504" i="11"/>
  <c r="J504" i="11"/>
  <c r="K504" i="11"/>
  <c r="L504" i="11"/>
  <c r="M504" i="11"/>
  <c r="N504" i="11"/>
  <c r="O504" i="11"/>
  <c r="P504" i="11"/>
  <c r="Q504" i="11"/>
  <c r="BN504" i="11" s="1"/>
  <c r="CP504" i="11" s="1"/>
  <c r="A505" i="11"/>
  <c r="F505" i="11"/>
  <c r="G505" i="11"/>
  <c r="H505" i="11"/>
  <c r="I505" i="11"/>
  <c r="J505" i="11"/>
  <c r="K505" i="11"/>
  <c r="L505" i="11"/>
  <c r="M505" i="11"/>
  <c r="N505" i="11"/>
  <c r="O505" i="11"/>
  <c r="P505" i="11"/>
  <c r="Q505" i="11"/>
  <c r="BE505" i="11" s="1"/>
  <c r="CG505" i="11" s="1"/>
  <c r="A506" i="11"/>
  <c r="F506" i="11"/>
  <c r="G506" i="11"/>
  <c r="H506" i="11"/>
  <c r="I506" i="11"/>
  <c r="J506" i="11"/>
  <c r="K506" i="11"/>
  <c r="L506" i="11"/>
  <c r="M506" i="11"/>
  <c r="N506" i="11"/>
  <c r="O506" i="11"/>
  <c r="Y506" i="11" s="1"/>
  <c r="P506" i="11"/>
  <c r="Q506" i="11"/>
  <c r="A507" i="11"/>
  <c r="F507" i="11"/>
  <c r="G507" i="11"/>
  <c r="H507" i="11"/>
  <c r="I507" i="11"/>
  <c r="J507" i="11"/>
  <c r="K507" i="11"/>
  <c r="L507" i="11"/>
  <c r="M507" i="11"/>
  <c r="N507" i="11"/>
  <c r="O507" i="11"/>
  <c r="P507" i="11"/>
  <c r="Q507" i="11"/>
  <c r="A508" i="11"/>
  <c r="F508" i="11"/>
  <c r="G508" i="11"/>
  <c r="H508" i="11"/>
  <c r="I508" i="11"/>
  <c r="J508" i="11"/>
  <c r="K508" i="11"/>
  <c r="L508" i="11"/>
  <c r="M508" i="11"/>
  <c r="N508" i="11"/>
  <c r="O508" i="11"/>
  <c r="P508" i="11"/>
  <c r="Q508" i="11"/>
  <c r="A509" i="11"/>
  <c r="F509" i="11"/>
  <c r="G509" i="11"/>
  <c r="H509" i="11"/>
  <c r="I509" i="11"/>
  <c r="J509" i="11"/>
  <c r="K509" i="11"/>
  <c r="L509" i="11"/>
  <c r="M509" i="11"/>
  <c r="N509" i="11"/>
  <c r="O509" i="11"/>
  <c r="Y509" i="11" s="1"/>
  <c r="P509" i="11"/>
  <c r="Q509" i="11"/>
  <c r="BI509" i="11" s="1"/>
  <c r="CK509" i="11" s="1"/>
  <c r="A510" i="11"/>
  <c r="F510" i="11"/>
  <c r="G510" i="11"/>
  <c r="H510" i="11"/>
  <c r="I510" i="11"/>
  <c r="J510" i="11"/>
  <c r="K510" i="11"/>
  <c r="L510" i="11"/>
  <c r="M510" i="11"/>
  <c r="N510" i="11"/>
  <c r="O510" i="11"/>
  <c r="P510" i="11"/>
  <c r="Q510" i="11"/>
  <c r="A511" i="11"/>
  <c r="F511" i="11"/>
  <c r="G511" i="11"/>
  <c r="H511" i="11"/>
  <c r="I511" i="11"/>
  <c r="J511" i="11"/>
  <c r="K511" i="11"/>
  <c r="L511" i="11"/>
  <c r="M511" i="11"/>
  <c r="N511" i="11"/>
  <c r="X511" i="11" s="1"/>
  <c r="O511" i="11"/>
  <c r="P511" i="11"/>
  <c r="Q511" i="11"/>
  <c r="A512" i="11"/>
  <c r="F512" i="11"/>
  <c r="G512" i="11"/>
  <c r="H512" i="11"/>
  <c r="I512" i="11"/>
  <c r="J512" i="11"/>
  <c r="K512" i="11"/>
  <c r="L512" i="11"/>
  <c r="M512" i="11"/>
  <c r="N512" i="11"/>
  <c r="O512" i="11"/>
  <c r="Y512" i="11" s="1"/>
  <c r="P512" i="11"/>
  <c r="Q512" i="11"/>
  <c r="BO512" i="11" s="1"/>
  <c r="CQ512" i="11" s="1"/>
  <c r="A513" i="11"/>
  <c r="F513" i="11"/>
  <c r="G513" i="11"/>
  <c r="H513" i="11"/>
  <c r="I513" i="11"/>
  <c r="J513" i="11"/>
  <c r="K513" i="11"/>
  <c r="L513" i="11"/>
  <c r="M513" i="11"/>
  <c r="N513" i="11"/>
  <c r="O513" i="11"/>
  <c r="P513" i="11"/>
  <c r="Q513" i="11"/>
  <c r="BF513" i="11" s="1"/>
  <c r="CH513" i="11" s="1"/>
  <c r="A514" i="11"/>
  <c r="F514" i="11"/>
  <c r="G514" i="11"/>
  <c r="H514" i="11"/>
  <c r="I514" i="11"/>
  <c r="J514" i="11"/>
  <c r="K514" i="11"/>
  <c r="L514" i="11"/>
  <c r="M514" i="11"/>
  <c r="N514" i="11"/>
  <c r="O514" i="11"/>
  <c r="Y514" i="11" s="1"/>
  <c r="P514" i="11"/>
  <c r="Q514" i="11"/>
  <c r="A515" i="11"/>
  <c r="F515" i="11"/>
  <c r="G515" i="11"/>
  <c r="H515" i="11"/>
  <c r="I515" i="11"/>
  <c r="J515" i="11"/>
  <c r="K515" i="11"/>
  <c r="L515" i="11"/>
  <c r="M515" i="11"/>
  <c r="N515" i="11"/>
  <c r="O515" i="11"/>
  <c r="Y515" i="11" s="1"/>
  <c r="P515" i="11"/>
  <c r="Q515" i="11"/>
  <c r="BT515" i="11" s="1"/>
  <c r="CV515" i="11" s="1"/>
  <c r="A516" i="11"/>
  <c r="F516" i="11"/>
  <c r="G516" i="11"/>
  <c r="H516" i="11"/>
  <c r="I516" i="11"/>
  <c r="J516" i="11"/>
  <c r="K516" i="11"/>
  <c r="L516" i="11"/>
  <c r="M516" i="11"/>
  <c r="N516" i="11"/>
  <c r="O516" i="11"/>
  <c r="P516" i="11"/>
  <c r="Q516" i="11"/>
  <c r="A517" i="11"/>
  <c r="F517" i="11"/>
  <c r="G517" i="11"/>
  <c r="H517" i="11"/>
  <c r="I517" i="11"/>
  <c r="J517" i="11"/>
  <c r="K517" i="11"/>
  <c r="L517" i="11"/>
  <c r="M517" i="11"/>
  <c r="N517" i="11"/>
  <c r="O517" i="11"/>
  <c r="P517" i="11"/>
  <c r="Q517" i="11"/>
  <c r="BE517" i="11" s="1"/>
  <c r="CG517" i="11" s="1"/>
  <c r="A518" i="11"/>
  <c r="F518" i="11"/>
  <c r="G518" i="11"/>
  <c r="H518" i="11"/>
  <c r="I518" i="11"/>
  <c r="J518" i="11"/>
  <c r="K518" i="11"/>
  <c r="L518" i="11"/>
  <c r="M518" i="11"/>
  <c r="N518" i="11"/>
  <c r="O518" i="11"/>
  <c r="P518" i="11"/>
  <c r="Q518" i="11"/>
  <c r="A519" i="11"/>
  <c r="F519" i="11"/>
  <c r="G519" i="11"/>
  <c r="H519" i="11"/>
  <c r="I519" i="11"/>
  <c r="J519" i="11"/>
  <c r="K519" i="11"/>
  <c r="L519" i="11"/>
  <c r="M519" i="11"/>
  <c r="N519" i="11"/>
  <c r="X519" i="11" s="1"/>
  <c r="O519" i="11"/>
  <c r="P519" i="11"/>
  <c r="Q519" i="11"/>
  <c r="BT519" i="11" s="1"/>
  <c r="CV519" i="11" s="1"/>
  <c r="A520" i="11"/>
  <c r="F520" i="11"/>
  <c r="G520" i="11"/>
  <c r="H520" i="11"/>
  <c r="I520" i="11"/>
  <c r="J520" i="11"/>
  <c r="K520" i="11"/>
  <c r="L520" i="11"/>
  <c r="M520" i="11"/>
  <c r="N520" i="11"/>
  <c r="O520" i="11"/>
  <c r="Y520" i="11" s="1"/>
  <c r="P520" i="11"/>
  <c r="Q520" i="11"/>
  <c r="BD520" i="11" s="1"/>
  <c r="CF520" i="11" s="1"/>
  <c r="A521" i="11"/>
  <c r="F521" i="11"/>
  <c r="G521" i="11"/>
  <c r="H521" i="11"/>
  <c r="I521" i="11"/>
  <c r="J521" i="11"/>
  <c r="K521" i="11"/>
  <c r="L521" i="11"/>
  <c r="M521" i="11"/>
  <c r="N521" i="11"/>
  <c r="O521" i="11"/>
  <c r="Y521" i="11" s="1"/>
  <c r="P521" i="11"/>
  <c r="Q521" i="11"/>
  <c r="BH521" i="11" s="1"/>
  <c r="CJ521" i="11" s="1"/>
  <c r="A522" i="11"/>
  <c r="F522" i="11"/>
  <c r="G522" i="11"/>
  <c r="H522" i="11"/>
  <c r="I522" i="11"/>
  <c r="J522" i="11"/>
  <c r="K522" i="11"/>
  <c r="L522" i="11"/>
  <c r="M522" i="11"/>
  <c r="N522" i="11"/>
  <c r="O522" i="11"/>
  <c r="P522" i="11"/>
  <c r="Q522" i="11"/>
  <c r="BT522" i="11" s="1"/>
  <c r="CV522" i="11" s="1"/>
  <c r="A523" i="11"/>
  <c r="F523" i="11"/>
  <c r="G523" i="11"/>
  <c r="H523" i="11"/>
  <c r="I523" i="11"/>
  <c r="J523" i="11"/>
  <c r="K523" i="11"/>
  <c r="L523" i="11"/>
  <c r="M523" i="11"/>
  <c r="N523" i="11"/>
  <c r="O523" i="11"/>
  <c r="P523" i="11"/>
  <c r="Q523" i="11"/>
  <c r="A524" i="11"/>
  <c r="F524" i="11"/>
  <c r="G524" i="11"/>
  <c r="H524" i="11"/>
  <c r="I524" i="11"/>
  <c r="J524" i="11"/>
  <c r="K524" i="11"/>
  <c r="L524" i="11"/>
  <c r="M524" i="11"/>
  <c r="N524" i="11"/>
  <c r="O524" i="11"/>
  <c r="Y524" i="11" s="1"/>
  <c r="P524" i="11"/>
  <c r="Q524" i="11"/>
  <c r="A525" i="11"/>
  <c r="F525" i="11"/>
  <c r="G525" i="11"/>
  <c r="H525" i="11"/>
  <c r="I525" i="11"/>
  <c r="J525" i="11"/>
  <c r="K525" i="11"/>
  <c r="L525" i="11"/>
  <c r="M525" i="11"/>
  <c r="N525" i="11"/>
  <c r="O525" i="11"/>
  <c r="Y525" i="11" s="1"/>
  <c r="P525" i="11"/>
  <c r="Q525" i="11"/>
  <c r="BH525" i="11" s="1"/>
  <c r="CJ525" i="11" s="1"/>
  <c r="A526" i="11"/>
  <c r="F526" i="11"/>
  <c r="G526" i="11"/>
  <c r="H526" i="11"/>
  <c r="I526" i="11"/>
  <c r="J526" i="11"/>
  <c r="K526" i="11"/>
  <c r="L526" i="11"/>
  <c r="M526" i="11"/>
  <c r="N526" i="11"/>
  <c r="O526" i="11"/>
  <c r="P526" i="11"/>
  <c r="Q526" i="11"/>
  <c r="A527" i="11"/>
  <c r="F527" i="11"/>
  <c r="G527" i="11"/>
  <c r="H527" i="11"/>
  <c r="I527" i="11"/>
  <c r="J527" i="11"/>
  <c r="K527" i="11"/>
  <c r="L527" i="11"/>
  <c r="M527" i="11"/>
  <c r="N527" i="11"/>
  <c r="O527" i="11"/>
  <c r="P527" i="11"/>
  <c r="Q527" i="11"/>
  <c r="A528" i="11"/>
  <c r="F528" i="11"/>
  <c r="G528" i="11"/>
  <c r="H528" i="11"/>
  <c r="I528" i="11"/>
  <c r="J528" i="11"/>
  <c r="K528" i="11"/>
  <c r="L528" i="11"/>
  <c r="M528" i="11"/>
  <c r="N528" i="11"/>
  <c r="X528" i="11" s="1"/>
  <c r="O528" i="11"/>
  <c r="Y528" i="11" s="1"/>
  <c r="P528" i="11"/>
  <c r="Q528" i="11"/>
  <c r="A529" i="11"/>
  <c r="F529" i="11"/>
  <c r="G529" i="11"/>
  <c r="H529" i="11"/>
  <c r="I529" i="11"/>
  <c r="J529" i="11"/>
  <c r="K529" i="11"/>
  <c r="L529" i="11"/>
  <c r="M529" i="11"/>
  <c r="N529" i="11"/>
  <c r="O529" i="11"/>
  <c r="P529" i="11"/>
  <c r="Q529" i="11"/>
  <c r="A530" i="11"/>
  <c r="F530" i="11"/>
  <c r="G530" i="11"/>
  <c r="H530" i="11"/>
  <c r="I530" i="11"/>
  <c r="J530" i="11"/>
  <c r="K530" i="11"/>
  <c r="L530" i="11"/>
  <c r="M530" i="11"/>
  <c r="N530" i="11"/>
  <c r="O530" i="11"/>
  <c r="P530" i="11"/>
  <c r="Q530" i="11"/>
  <c r="A531" i="11"/>
  <c r="F531" i="11"/>
  <c r="G531" i="11"/>
  <c r="H531" i="11"/>
  <c r="I531" i="11"/>
  <c r="J531" i="11"/>
  <c r="K531" i="11"/>
  <c r="L531" i="11"/>
  <c r="M531" i="11"/>
  <c r="N531" i="11"/>
  <c r="O531" i="11"/>
  <c r="P531" i="11"/>
  <c r="Q531" i="11"/>
  <c r="BT531" i="11" s="1"/>
  <c r="CV531" i="11" s="1"/>
  <c r="A532" i="11"/>
  <c r="F532" i="11"/>
  <c r="G532" i="11"/>
  <c r="H532" i="11"/>
  <c r="D532" i="11" s="1"/>
  <c r="I532" i="11"/>
  <c r="J532" i="11"/>
  <c r="K532" i="11"/>
  <c r="L532" i="11"/>
  <c r="M532" i="11"/>
  <c r="N532" i="11"/>
  <c r="O532" i="11"/>
  <c r="P532" i="11"/>
  <c r="Q532" i="11"/>
  <c r="A533" i="11"/>
  <c r="F533" i="11"/>
  <c r="G533" i="11"/>
  <c r="H533" i="11"/>
  <c r="D533" i="11" s="1"/>
  <c r="I533" i="11"/>
  <c r="J533" i="11"/>
  <c r="K533" i="11"/>
  <c r="L533" i="11"/>
  <c r="M533" i="11"/>
  <c r="N533" i="11"/>
  <c r="X533" i="11" s="1"/>
  <c r="O533" i="11"/>
  <c r="P533" i="11"/>
  <c r="Q533" i="11"/>
  <c r="BT533" i="11" s="1"/>
  <c r="CV533" i="11" s="1"/>
  <c r="A534" i="11"/>
  <c r="F534" i="11"/>
  <c r="G534" i="11"/>
  <c r="H534" i="11"/>
  <c r="D534" i="11" s="1"/>
  <c r="I534" i="11"/>
  <c r="J534" i="11"/>
  <c r="K534" i="11"/>
  <c r="L534" i="11"/>
  <c r="M534" i="11"/>
  <c r="N534" i="11"/>
  <c r="O534" i="11"/>
  <c r="P534" i="11"/>
  <c r="Q534" i="11"/>
  <c r="BT534" i="11" s="1"/>
  <c r="CV534" i="11" s="1"/>
  <c r="A535" i="11"/>
  <c r="F535" i="11"/>
  <c r="G535" i="11"/>
  <c r="H535" i="11"/>
  <c r="D535" i="11" s="1"/>
  <c r="I535" i="11"/>
  <c r="J535" i="11"/>
  <c r="K535" i="11"/>
  <c r="L535" i="11"/>
  <c r="M535" i="11"/>
  <c r="N535" i="11"/>
  <c r="O535" i="11"/>
  <c r="P535" i="11"/>
  <c r="Q535" i="11"/>
  <c r="A536" i="11"/>
  <c r="F536" i="11"/>
  <c r="G536" i="11"/>
  <c r="H536" i="11"/>
  <c r="D536" i="11" s="1"/>
  <c r="I536" i="11"/>
  <c r="J536" i="11"/>
  <c r="K536" i="11"/>
  <c r="L536" i="11"/>
  <c r="M536" i="11"/>
  <c r="N536" i="11"/>
  <c r="X536" i="11" s="1"/>
  <c r="O536" i="11"/>
  <c r="P536" i="11"/>
  <c r="Q536" i="11"/>
  <c r="A537" i="11"/>
  <c r="F537" i="11"/>
  <c r="G537" i="11"/>
  <c r="H537" i="11"/>
  <c r="D537" i="11" s="1"/>
  <c r="I537" i="11"/>
  <c r="J537" i="11"/>
  <c r="K537" i="11"/>
  <c r="L537" i="11"/>
  <c r="M537" i="11"/>
  <c r="N537" i="11"/>
  <c r="O537" i="11"/>
  <c r="Y537" i="11" s="1"/>
  <c r="P537" i="11"/>
  <c r="Q537" i="11"/>
  <c r="A538" i="11"/>
  <c r="F538" i="11"/>
  <c r="G538" i="11"/>
  <c r="H538" i="11"/>
  <c r="D538" i="11" s="1"/>
  <c r="I538" i="11"/>
  <c r="J538" i="11"/>
  <c r="K538" i="11"/>
  <c r="L538" i="11"/>
  <c r="M538" i="11"/>
  <c r="W538" i="11" s="1"/>
  <c r="N538" i="11"/>
  <c r="X538" i="11" s="1"/>
  <c r="O538" i="11"/>
  <c r="P538" i="11"/>
  <c r="Q538" i="11"/>
  <c r="A539" i="11"/>
  <c r="F539" i="11"/>
  <c r="G539" i="11"/>
  <c r="H539" i="11"/>
  <c r="D539" i="11" s="1"/>
  <c r="I539" i="11"/>
  <c r="J539" i="11"/>
  <c r="K539" i="11"/>
  <c r="L539" i="11"/>
  <c r="M539" i="11"/>
  <c r="N539" i="11"/>
  <c r="O539" i="11"/>
  <c r="P539" i="11"/>
  <c r="Q539" i="11"/>
  <c r="BT539" i="11" s="1"/>
  <c r="CV539" i="11" s="1"/>
  <c r="A540" i="11"/>
  <c r="F540" i="11"/>
  <c r="G540" i="11"/>
  <c r="H540" i="11"/>
  <c r="D540" i="11" s="1"/>
  <c r="I540" i="11"/>
  <c r="J540" i="11"/>
  <c r="K540" i="11"/>
  <c r="L540" i="11"/>
  <c r="M540" i="11"/>
  <c r="N540" i="11"/>
  <c r="O540" i="11"/>
  <c r="P540" i="11"/>
  <c r="Q540" i="11"/>
  <c r="BT540" i="11" s="1"/>
  <c r="CV540" i="11" s="1"/>
  <c r="A541" i="11"/>
  <c r="F541" i="11"/>
  <c r="G541" i="11"/>
  <c r="H541" i="11"/>
  <c r="D541" i="11" s="1"/>
  <c r="I541" i="11"/>
  <c r="J541" i="11"/>
  <c r="K541" i="11"/>
  <c r="L541" i="11"/>
  <c r="M541" i="11"/>
  <c r="N541" i="11"/>
  <c r="X541" i="11" s="1"/>
  <c r="O541" i="11"/>
  <c r="P541" i="11"/>
  <c r="Q541" i="11"/>
  <c r="A542" i="11"/>
  <c r="F542" i="11"/>
  <c r="G542" i="11"/>
  <c r="H542" i="11"/>
  <c r="D542" i="11" s="1"/>
  <c r="I542" i="11"/>
  <c r="J542" i="11"/>
  <c r="K542" i="11"/>
  <c r="L542" i="11"/>
  <c r="M542" i="11"/>
  <c r="N542" i="11"/>
  <c r="O542" i="11"/>
  <c r="P542" i="11"/>
  <c r="Q542" i="11"/>
  <c r="A543" i="11"/>
  <c r="F543" i="11"/>
  <c r="G543" i="11"/>
  <c r="H543" i="11"/>
  <c r="D543" i="11" s="1"/>
  <c r="I543" i="11"/>
  <c r="J543" i="11"/>
  <c r="K543" i="11"/>
  <c r="L543" i="11"/>
  <c r="M543" i="11"/>
  <c r="N543" i="11"/>
  <c r="O543" i="11"/>
  <c r="Y543" i="11" s="1"/>
  <c r="P543" i="11"/>
  <c r="Q543" i="11"/>
  <c r="A544" i="11"/>
  <c r="F544" i="11"/>
  <c r="G544" i="11"/>
  <c r="H544" i="11"/>
  <c r="D544" i="11" s="1"/>
  <c r="I544" i="11"/>
  <c r="J544" i="11"/>
  <c r="K544" i="11"/>
  <c r="L544" i="11"/>
  <c r="M544" i="11"/>
  <c r="N544" i="11"/>
  <c r="X544" i="11" s="1"/>
  <c r="O544" i="11"/>
  <c r="P544" i="11"/>
  <c r="Q544" i="11"/>
  <c r="A545" i="11"/>
  <c r="F545" i="11"/>
  <c r="G545" i="11"/>
  <c r="H545" i="11"/>
  <c r="D545" i="11" s="1"/>
  <c r="I545" i="11"/>
  <c r="J545" i="11"/>
  <c r="K545" i="11"/>
  <c r="L545" i="11"/>
  <c r="M545" i="11"/>
  <c r="N545" i="11"/>
  <c r="X545" i="11" s="1"/>
  <c r="O545" i="11"/>
  <c r="P545" i="11"/>
  <c r="Q545" i="11"/>
  <c r="BT545" i="11" s="1"/>
  <c r="CV545" i="11" s="1"/>
  <c r="A546" i="11"/>
  <c r="F546" i="11"/>
  <c r="G546" i="11"/>
  <c r="H546" i="11"/>
  <c r="I546" i="11"/>
  <c r="J546" i="11"/>
  <c r="K546" i="11"/>
  <c r="L546" i="11"/>
  <c r="M546" i="11"/>
  <c r="N546" i="11"/>
  <c r="O546" i="11"/>
  <c r="Y546" i="11" s="1"/>
  <c r="P546" i="11"/>
  <c r="Q546" i="11"/>
  <c r="BT546" i="11" s="1"/>
  <c r="CV546" i="11" s="1"/>
  <c r="A547" i="11"/>
  <c r="F547" i="11"/>
  <c r="G547" i="11"/>
  <c r="H547" i="11"/>
  <c r="D547" i="11" s="1"/>
  <c r="I547" i="11"/>
  <c r="J547" i="11"/>
  <c r="K547" i="11"/>
  <c r="L547" i="11"/>
  <c r="M547" i="11"/>
  <c r="N547" i="11"/>
  <c r="O547" i="11"/>
  <c r="Y547" i="11" s="1"/>
  <c r="P547" i="11"/>
  <c r="Q547" i="11"/>
  <c r="A548" i="11"/>
  <c r="F548" i="11"/>
  <c r="G548" i="11"/>
  <c r="H548" i="11"/>
  <c r="D548" i="11" s="1"/>
  <c r="I548" i="11"/>
  <c r="J548" i="11"/>
  <c r="K548" i="11"/>
  <c r="L548" i="11"/>
  <c r="M548" i="11"/>
  <c r="W548" i="11" s="1"/>
  <c r="N548" i="11"/>
  <c r="X548" i="11" s="1"/>
  <c r="O548" i="11"/>
  <c r="P548" i="11"/>
  <c r="Q548" i="11"/>
  <c r="Q539" i="23"/>
  <c r="T538" i="11" s="1"/>
  <c r="O539" i="23"/>
  <c r="S538" i="11" s="1"/>
  <c r="M539" i="23"/>
  <c r="R538" i="11" s="1"/>
  <c r="B539" i="11" l="1"/>
  <c r="B121" i="11"/>
  <c r="B496" i="11"/>
  <c r="B460" i="11"/>
  <c r="B436" i="11"/>
  <c r="B424" i="11"/>
  <c r="B463" i="11"/>
  <c r="B283" i="11"/>
  <c r="B373" i="11"/>
  <c r="B229" i="11"/>
  <c r="B157" i="11"/>
  <c r="B145" i="11"/>
  <c r="B508" i="11"/>
  <c r="B448" i="11"/>
  <c r="B325" i="11"/>
  <c r="B515" i="11"/>
  <c r="B511" i="11"/>
  <c r="B544" i="11"/>
  <c r="B520" i="11"/>
  <c r="B409" i="11"/>
  <c r="B259" i="11"/>
  <c r="B199" i="11"/>
  <c r="B139" i="11"/>
  <c r="B115" i="11"/>
  <c r="B91" i="11"/>
  <c r="B55" i="11"/>
  <c r="B43" i="11"/>
  <c r="B27" i="11"/>
  <c r="B354" i="11"/>
  <c r="B330" i="11"/>
  <c r="B210" i="11"/>
  <c r="B150" i="11"/>
  <c r="B114" i="11"/>
  <c r="B66" i="11"/>
  <c r="B30" i="11"/>
  <c r="B494" i="11"/>
  <c r="B154" i="11"/>
  <c r="B118" i="11"/>
  <c r="B94" i="11"/>
  <c r="B34" i="11"/>
  <c r="B389" i="11"/>
  <c r="B293" i="11"/>
  <c r="B281" i="11"/>
  <c r="B269" i="11"/>
  <c r="B221" i="11"/>
  <c r="B209" i="11"/>
  <c r="B256" i="11"/>
  <c r="B519" i="11"/>
  <c r="B470" i="11"/>
  <c r="B26" i="11"/>
  <c r="B61" i="11"/>
  <c r="B492" i="11"/>
  <c r="B480" i="11"/>
  <c r="B468" i="11"/>
  <c r="B360" i="11"/>
  <c r="B216" i="11"/>
  <c r="B192" i="11"/>
  <c r="B156" i="11"/>
  <c r="B120" i="11"/>
  <c r="B84" i="11"/>
  <c r="B489" i="11"/>
  <c r="B417" i="11"/>
  <c r="B321" i="11"/>
  <c r="B273" i="11"/>
  <c r="B261" i="11"/>
  <c r="B249" i="11"/>
  <c r="B201" i="11"/>
  <c r="B512" i="11"/>
  <c r="B476" i="11"/>
  <c r="B403" i="11"/>
  <c r="B391" i="11"/>
  <c r="B379" i="11"/>
  <c r="B271" i="11"/>
  <c r="B510" i="11"/>
  <c r="B474" i="11"/>
  <c r="B462" i="11"/>
  <c r="B342" i="11"/>
  <c r="B246" i="11"/>
  <c r="B18" i="11"/>
  <c r="B545" i="11"/>
  <c r="B509" i="11"/>
  <c r="B377" i="11"/>
  <c r="B137" i="11"/>
  <c r="B65" i="11"/>
  <c r="B53" i="11"/>
  <c r="B412" i="11"/>
  <c r="B376" i="11"/>
  <c r="B364" i="11"/>
  <c r="B328" i="11"/>
  <c r="B316" i="11"/>
  <c r="B304" i="11"/>
  <c r="B232" i="11"/>
  <c r="B220" i="11"/>
  <c r="B184" i="11"/>
  <c r="B100" i="11"/>
  <c r="B88" i="11"/>
  <c r="B64" i="11"/>
  <c r="B507" i="11"/>
  <c r="B495" i="11"/>
  <c r="B471" i="11"/>
  <c r="B363" i="11"/>
  <c r="B267" i="11"/>
  <c r="B243" i="11"/>
  <c r="B171" i="11"/>
  <c r="B422" i="11"/>
  <c r="B398" i="11"/>
  <c r="B374" i="11"/>
  <c r="B278" i="11"/>
  <c r="B242" i="11"/>
  <c r="B194" i="11"/>
  <c r="B122" i="11"/>
  <c r="B14" i="11"/>
  <c r="B505" i="11"/>
  <c r="B49" i="11"/>
  <c r="B529" i="11"/>
  <c r="B36" i="11"/>
  <c r="B455" i="11"/>
  <c r="B443" i="11"/>
  <c r="B383" i="11"/>
  <c r="B287" i="11"/>
  <c r="B275" i="11"/>
  <c r="B263" i="11"/>
  <c r="B215" i="11"/>
  <c r="B131" i="11"/>
  <c r="B47" i="11"/>
  <c r="B454" i="11"/>
  <c r="B430" i="11"/>
  <c r="B370" i="11"/>
  <c r="B346" i="11"/>
  <c r="B310" i="11"/>
  <c r="B250" i="11"/>
  <c r="B513" i="11"/>
  <c r="B501" i="11"/>
  <c r="B477" i="11"/>
  <c r="B453" i="11"/>
  <c r="B441" i="11"/>
  <c r="B429" i="11"/>
  <c r="B57" i="11"/>
  <c r="B537" i="11"/>
  <c r="B548" i="11"/>
  <c r="B536" i="11"/>
  <c r="B428" i="11"/>
  <c r="B404" i="11"/>
  <c r="B392" i="11"/>
  <c r="B296" i="11"/>
  <c r="B236" i="11"/>
  <c r="B188" i="11"/>
  <c r="B164" i="11"/>
  <c r="B116" i="11"/>
  <c r="B56" i="11"/>
  <c r="B32" i="11"/>
  <c r="B20" i="11"/>
  <c r="BE276" i="11"/>
  <c r="CG276" i="11" s="1"/>
  <c r="Z196" i="11"/>
  <c r="BY477" i="11"/>
  <c r="DA477" i="11" s="1"/>
  <c r="BQ477" i="11"/>
  <c r="CS477" i="11" s="1"/>
  <c r="BE477" i="11"/>
  <c r="CG477" i="11" s="1"/>
  <c r="BT434" i="11"/>
  <c r="CV434" i="11" s="1"/>
  <c r="BM434" i="11"/>
  <c r="CO434" i="11" s="1"/>
  <c r="BH449" i="11"/>
  <c r="CJ449" i="11" s="1"/>
  <c r="BH200" i="11"/>
  <c r="CJ200" i="11" s="1"/>
  <c r="BI177" i="11"/>
  <c r="CK177" i="11" s="1"/>
  <c r="B386" i="11"/>
  <c r="CC172" i="11"/>
  <c r="DE172" i="11" s="1"/>
  <c r="CB418" i="11"/>
  <c r="DD418" i="11" s="1"/>
  <c r="BV330" i="11"/>
  <c r="CX330" i="11" s="1"/>
  <c r="BW418" i="11"/>
  <c r="CY418" i="11" s="1"/>
  <c r="CB177" i="11"/>
  <c r="DD177" i="11" s="1"/>
  <c r="BW513" i="11"/>
  <c r="CY513" i="11" s="1"/>
  <c r="CC471" i="11"/>
  <c r="DE471" i="11" s="1"/>
  <c r="BV418" i="11"/>
  <c r="CX418" i="11" s="1"/>
  <c r="BM177" i="11"/>
  <c r="CO177" i="11" s="1"/>
  <c r="BN513" i="11"/>
  <c r="CP513" i="11" s="1"/>
  <c r="CA471" i="11"/>
  <c r="DC471" i="11" s="1"/>
  <c r="BT418" i="11"/>
  <c r="CV418" i="11" s="1"/>
  <c r="BZ374" i="11"/>
  <c r="DB374" i="11" s="1"/>
  <c r="BL177" i="11"/>
  <c r="CN177" i="11" s="1"/>
  <c r="BJ418" i="11"/>
  <c r="CL418" i="11" s="1"/>
  <c r="BE177" i="11"/>
  <c r="CG177" i="11" s="1"/>
  <c r="BR418" i="11"/>
  <c r="CT418" i="11" s="1"/>
  <c r="BH418" i="11"/>
  <c r="CJ418" i="11" s="1"/>
  <c r="Z528" i="11"/>
  <c r="CB462" i="11"/>
  <c r="DD462" i="11" s="1"/>
  <c r="BE330" i="11"/>
  <c r="CG330" i="11" s="1"/>
  <c r="BX230" i="11"/>
  <c r="CZ230" i="11" s="1"/>
  <c r="BF460" i="11"/>
  <c r="CH460" i="11" s="1"/>
  <c r="CB200" i="11"/>
  <c r="DD200" i="11" s="1"/>
  <c r="Z153" i="11"/>
  <c r="BK242" i="11"/>
  <c r="CM242" i="11" s="1"/>
  <c r="BS200" i="11"/>
  <c r="CU200" i="11" s="1"/>
  <c r="Z312" i="11"/>
  <c r="BE200" i="11"/>
  <c r="CG200" i="11" s="1"/>
  <c r="BX474" i="11"/>
  <c r="CZ474" i="11" s="1"/>
  <c r="BN446" i="11"/>
  <c r="CP446" i="11" s="1"/>
  <c r="BD200" i="11"/>
  <c r="CF200" i="11" s="1"/>
  <c r="AC76" i="11"/>
  <c r="BE76" i="11" s="1"/>
  <c r="CG76" i="11" s="1"/>
  <c r="AF42" i="11"/>
  <c r="BH42" i="11" s="1"/>
  <c r="CJ42" i="11" s="1"/>
  <c r="BL474" i="11"/>
  <c r="CN474" i="11" s="1"/>
  <c r="BO418" i="11"/>
  <c r="CQ418" i="11" s="1"/>
  <c r="BD330" i="11"/>
  <c r="CF330" i="11" s="1"/>
  <c r="BI474" i="11"/>
  <c r="CK474" i="11" s="1"/>
  <c r="AU120" i="11"/>
  <c r="BW120" i="11" s="1"/>
  <c r="CY120" i="11" s="1"/>
  <c r="BF488" i="11"/>
  <c r="CH488" i="11" s="1"/>
  <c r="CA441" i="11"/>
  <c r="DC441" i="11" s="1"/>
  <c r="BK362" i="11"/>
  <c r="CM362" i="11" s="1"/>
  <c r="BV230" i="11"/>
  <c r="CX230" i="11" s="1"/>
  <c r="AP288" i="11"/>
  <c r="BR288" i="11" s="1"/>
  <c r="CT288" i="11" s="1"/>
  <c r="BM230" i="11"/>
  <c r="CO230" i="11" s="1"/>
  <c r="CD200" i="11"/>
  <c r="DF200" i="11" s="1"/>
  <c r="AK57" i="11"/>
  <c r="BM57" i="11" s="1"/>
  <c r="CO57" i="11" s="1"/>
  <c r="B499" i="11"/>
  <c r="CC306" i="11"/>
  <c r="DE306" i="11" s="1"/>
  <c r="BK230" i="11"/>
  <c r="CM230" i="11" s="1"/>
  <c r="CB306" i="11"/>
  <c r="DD306" i="11" s="1"/>
  <c r="BD230" i="11"/>
  <c r="CF230" i="11" s="1"/>
  <c r="BZ200" i="11"/>
  <c r="DB200" i="11" s="1"/>
  <c r="BV181" i="11"/>
  <c r="CX181" i="11" s="1"/>
  <c r="BI157" i="11"/>
  <c r="CK157" i="11" s="1"/>
  <c r="BB315" i="11"/>
  <c r="CD315" i="11" s="1"/>
  <c r="DF315" i="11" s="1"/>
  <c r="Z249" i="11"/>
  <c r="CD173" i="11"/>
  <c r="DF173" i="11" s="1"/>
  <c r="AM424" i="11"/>
  <c r="BO424" i="11" s="1"/>
  <c r="CQ424" i="11" s="1"/>
  <c r="BS173" i="11"/>
  <c r="CU173" i="11" s="1"/>
  <c r="AP51" i="11"/>
  <c r="BR51" i="11" s="1"/>
  <c r="CT51" i="11" s="1"/>
  <c r="BO312" i="11"/>
  <c r="CQ312" i="11" s="1"/>
  <c r="B206" i="11"/>
  <c r="BR173" i="11"/>
  <c r="CT173" i="11" s="1"/>
  <c r="BR512" i="11"/>
  <c r="CT512" i="11" s="1"/>
  <c r="AQ464" i="11"/>
  <c r="BS464" i="11" s="1"/>
  <c r="CU464" i="11" s="1"/>
  <c r="BZ434" i="11"/>
  <c r="DB434" i="11" s="1"/>
  <c r="BR387" i="11"/>
  <c r="CT387" i="11" s="1"/>
  <c r="BP173" i="11"/>
  <c r="CR173" i="11" s="1"/>
  <c r="BF173" i="11"/>
  <c r="CH173" i="11" s="1"/>
  <c r="BI140" i="11"/>
  <c r="CK140" i="11" s="1"/>
  <c r="CD105" i="11"/>
  <c r="DF105" i="11" s="1"/>
  <c r="AF526" i="11"/>
  <c r="BH526" i="11" s="1"/>
  <c r="CJ526" i="11" s="1"/>
  <c r="BD471" i="11"/>
  <c r="CF471" i="11" s="1"/>
  <c r="B197" i="11"/>
  <c r="BI142" i="11"/>
  <c r="CK142" i="11" s="1"/>
  <c r="AJ508" i="11"/>
  <c r="BL508" i="11" s="1"/>
  <c r="CN508" i="11" s="1"/>
  <c r="B486" i="11"/>
  <c r="BX276" i="11"/>
  <c r="CZ276" i="11" s="1"/>
  <c r="AY546" i="11"/>
  <c r="CA546" i="11" s="1"/>
  <c r="DC546" i="11" s="1"/>
  <c r="BZ334" i="11"/>
  <c r="DB334" i="11" s="1"/>
  <c r="BL276" i="11"/>
  <c r="CN276" i="11" s="1"/>
  <c r="AG185" i="11"/>
  <c r="BI185" i="11" s="1"/>
  <c r="CK185" i="11" s="1"/>
  <c r="AZ50" i="11"/>
  <c r="CB50" i="11" s="1"/>
  <c r="DD50" i="11" s="1"/>
  <c r="CB468" i="11"/>
  <c r="DD468" i="11" s="1"/>
  <c r="AG433" i="11"/>
  <c r="BI433" i="11" s="1"/>
  <c r="CK433" i="11" s="1"/>
  <c r="Z357" i="11"/>
  <c r="CB327" i="11"/>
  <c r="DD327" i="11" s="1"/>
  <c r="Z255" i="11"/>
  <c r="AR254" i="11"/>
  <c r="BO207" i="11"/>
  <c r="CQ207" i="11" s="1"/>
  <c r="BF105" i="11"/>
  <c r="CH105" i="11" s="1"/>
  <c r="BL448" i="11"/>
  <c r="CN448" i="11" s="1"/>
  <c r="BE275" i="11"/>
  <c r="CG275" i="11" s="1"/>
  <c r="BX501" i="11"/>
  <c r="CZ501" i="11" s="1"/>
  <c r="B416" i="11"/>
  <c r="BX157" i="11"/>
  <c r="CZ157" i="11" s="1"/>
  <c r="Z35" i="11"/>
  <c r="B540" i="11"/>
  <c r="BP501" i="11"/>
  <c r="CR501" i="11" s="1"/>
  <c r="CB330" i="11"/>
  <c r="DD330" i="11" s="1"/>
  <c r="Z327" i="11"/>
  <c r="AX253" i="11"/>
  <c r="BZ253" i="11" s="1"/>
  <c r="DB253" i="11" s="1"/>
  <c r="CA173" i="11"/>
  <c r="DC173" i="11" s="1"/>
  <c r="BL157" i="11"/>
  <c r="CN157" i="11" s="1"/>
  <c r="BY21" i="11"/>
  <c r="DA21" i="11" s="1"/>
  <c r="CC199" i="11"/>
  <c r="DE199" i="11" s="1"/>
  <c r="BP361" i="11"/>
  <c r="CR361" i="11" s="1"/>
  <c r="AU351" i="11"/>
  <c r="BW351" i="11" s="1"/>
  <c r="CY351" i="11" s="1"/>
  <c r="AG530" i="11"/>
  <c r="BI530" i="11" s="1"/>
  <c r="CK530" i="11" s="1"/>
  <c r="BV517" i="11"/>
  <c r="CX517" i="11" s="1"/>
  <c r="BE361" i="11"/>
  <c r="CG361" i="11" s="1"/>
  <c r="BK330" i="11"/>
  <c r="CM330" i="11" s="1"/>
  <c r="AB323" i="11"/>
  <c r="BD323" i="11" s="1"/>
  <c r="B292" i="11"/>
  <c r="BL199" i="11"/>
  <c r="CN199" i="11" s="1"/>
  <c r="AX166" i="11"/>
  <c r="BZ166" i="11" s="1"/>
  <c r="DB166" i="11" s="1"/>
  <c r="AN66" i="11"/>
  <c r="BP66" i="11" s="1"/>
  <c r="CR66" i="11" s="1"/>
  <c r="CB483" i="11"/>
  <c r="DD483" i="11" s="1"/>
  <c r="BY471" i="11"/>
  <c r="DA471" i="11" s="1"/>
  <c r="Z346" i="11"/>
  <c r="AC295" i="11"/>
  <c r="BE295" i="11" s="1"/>
  <c r="CG295" i="11" s="1"/>
  <c r="BD275" i="11"/>
  <c r="CF275" i="11" s="1"/>
  <c r="AW211" i="11"/>
  <c r="BY211" i="11" s="1"/>
  <c r="DA211" i="11" s="1"/>
  <c r="BS181" i="11"/>
  <c r="CU181" i="11" s="1"/>
  <c r="BN173" i="11"/>
  <c r="CP173" i="11" s="1"/>
  <c r="AF169" i="11"/>
  <c r="BH169" i="11" s="1"/>
  <c r="CJ169" i="11" s="1"/>
  <c r="CC88" i="11"/>
  <c r="DE88" i="11" s="1"/>
  <c r="BQ77" i="11"/>
  <c r="CS77" i="11" s="1"/>
  <c r="AS50" i="11"/>
  <c r="BU50" i="11" s="1"/>
  <c r="CW50" i="11" s="1"/>
  <c r="B17" i="11"/>
  <c r="AV511" i="11"/>
  <c r="BX511" i="11" s="1"/>
  <c r="CZ511" i="11" s="1"/>
  <c r="BV509" i="11"/>
  <c r="CX509" i="11" s="1"/>
  <c r="BP483" i="11"/>
  <c r="CR483" i="11" s="1"/>
  <c r="BX471" i="11"/>
  <c r="CZ471" i="11" s="1"/>
  <c r="CD462" i="11"/>
  <c r="DF462" i="11" s="1"/>
  <c r="BV448" i="11"/>
  <c r="CX448" i="11" s="1"/>
  <c r="CC441" i="11"/>
  <c r="DE441" i="11" s="1"/>
  <c r="AU382" i="11"/>
  <c r="BW382" i="11" s="1"/>
  <c r="CY382" i="11" s="1"/>
  <c r="AJ335" i="11"/>
  <c r="BL335" i="11" s="1"/>
  <c r="CN335" i="11" s="1"/>
  <c r="BV229" i="11"/>
  <c r="CX229" i="11" s="1"/>
  <c r="AN190" i="11"/>
  <c r="BP190" i="11" s="1"/>
  <c r="CR190" i="11" s="1"/>
  <c r="BM181" i="11"/>
  <c r="CO181" i="11" s="1"/>
  <c r="BH173" i="11"/>
  <c r="CJ173" i="11" s="1"/>
  <c r="AL152" i="11"/>
  <c r="BN152" i="11" s="1"/>
  <c r="CP152" i="11" s="1"/>
  <c r="AN132" i="11"/>
  <c r="BP132" i="11" s="1"/>
  <c r="CR132" i="11" s="1"/>
  <c r="Z127" i="11"/>
  <c r="AY107" i="11"/>
  <c r="CA107" i="11" s="1"/>
  <c r="DC107" i="11" s="1"/>
  <c r="Z251" i="11"/>
  <c r="BA541" i="11"/>
  <c r="CC541" i="11" s="1"/>
  <c r="DE541" i="11" s="1"/>
  <c r="B522" i="11"/>
  <c r="AR516" i="11"/>
  <c r="AL500" i="11"/>
  <c r="BN500" i="11" s="1"/>
  <c r="CP500" i="11" s="1"/>
  <c r="AJ476" i="11"/>
  <c r="BL476" i="11" s="1"/>
  <c r="CN476" i="11" s="1"/>
  <c r="BQ471" i="11"/>
  <c r="CS471" i="11" s="1"/>
  <c r="CA468" i="11"/>
  <c r="DC468" i="11" s="1"/>
  <c r="BU455" i="11"/>
  <c r="CW455" i="11" s="1"/>
  <c r="BO441" i="11"/>
  <c r="CQ441" i="11" s="1"/>
  <c r="B369" i="11"/>
  <c r="BL327" i="11"/>
  <c r="CN327" i="11" s="1"/>
  <c r="B251" i="11"/>
  <c r="CC201" i="11"/>
  <c r="DE201" i="11" s="1"/>
  <c r="BE173" i="11"/>
  <c r="CG173" i="11" s="1"/>
  <c r="BV105" i="11"/>
  <c r="CX105" i="11" s="1"/>
  <c r="AJ25" i="11"/>
  <c r="BL25" i="11" s="1"/>
  <c r="CN25" i="11" s="1"/>
  <c r="BV471" i="11"/>
  <c r="CX471" i="11" s="1"/>
  <c r="CB521" i="11"/>
  <c r="DD521" i="11" s="1"/>
  <c r="Z509" i="11"/>
  <c r="B481" i="11"/>
  <c r="BK471" i="11"/>
  <c r="CM471" i="11" s="1"/>
  <c r="BL468" i="11"/>
  <c r="CN468" i="11" s="1"/>
  <c r="BT455" i="11"/>
  <c r="CV455" i="11" s="1"/>
  <c r="BJ441" i="11"/>
  <c r="CL441" i="11" s="1"/>
  <c r="Z354" i="11"/>
  <c r="BV299" i="11"/>
  <c r="CX299" i="11" s="1"/>
  <c r="B260" i="11"/>
  <c r="BX207" i="11"/>
  <c r="CZ207" i="11" s="1"/>
  <c r="Z190" i="11"/>
  <c r="CC127" i="11"/>
  <c r="DE127" i="11" s="1"/>
  <c r="B532" i="11"/>
  <c r="BZ127" i="11"/>
  <c r="DB127" i="11" s="1"/>
  <c r="BJ471" i="11"/>
  <c r="CL471" i="11" s="1"/>
  <c r="AZ531" i="11"/>
  <c r="CB531" i="11" s="1"/>
  <c r="DD531" i="11" s="1"/>
  <c r="CD520" i="11"/>
  <c r="DF520" i="11" s="1"/>
  <c r="BH471" i="11"/>
  <c r="CJ471" i="11" s="1"/>
  <c r="BW460" i="11"/>
  <c r="CY460" i="11" s="1"/>
  <c r="Z423" i="11"/>
  <c r="AP341" i="11"/>
  <c r="BR341" i="11" s="1"/>
  <c r="CT341" i="11" s="1"/>
  <c r="BT306" i="11"/>
  <c r="CV306" i="11" s="1"/>
  <c r="AF288" i="11"/>
  <c r="BH288" i="11" s="1"/>
  <c r="CJ288" i="11" s="1"/>
  <c r="AI218" i="11"/>
  <c r="BK218" i="11" s="1"/>
  <c r="CM218" i="11" s="1"/>
  <c r="BN207" i="11"/>
  <c r="CP207" i="11" s="1"/>
  <c r="BZ173" i="11"/>
  <c r="DB173" i="11" s="1"/>
  <c r="BV127" i="11"/>
  <c r="CX127" i="11" s="1"/>
  <c r="AY122" i="11"/>
  <c r="CA122" i="11" s="1"/>
  <c r="DC122" i="11" s="1"/>
  <c r="BR111" i="11"/>
  <c r="CT111" i="11" s="1"/>
  <c r="B92" i="11"/>
  <c r="Y42" i="11"/>
  <c r="Z42" i="11" s="1"/>
  <c r="Y530" i="11"/>
  <c r="Z530" i="11" s="1"/>
  <c r="BV520" i="11"/>
  <c r="CX520" i="11" s="1"/>
  <c r="B504" i="11"/>
  <c r="CA487" i="11"/>
  <c r="DC487" i="11" s="1"/>
  <c r="BZ478" i="11"/>
  <c r="DB478" i="11" s="1"/>
  <c r="B473" i="11"/>
  <c r="BE471" i="11"/>
  <c r="CG471" i="11" s="1"/>
  <c r="BP460" i="11"/>
  <c r="CR460" i="11" s="1"/>
  <c r="AT376" i="11"/>
  <c r="BV376" i="11" s="1"/>
  <c r="CX376" i="11" s="1"/>
  <c r="BF366" i="11"/>
  <c r="CH366" i="11" s="1"/>
  <c r="Z340" i="11"/>
  <c r="Z271" i="11"/>
  <c r="B257" i="11"/>
  <c r="BT230" i="11"/>
  <c r="CV230" i="11" s="1"/>
  <c r="BD226" i="11"/>
  <c r="CF226" i="11" s="1"/>
  <c r="BF207" i="11"/>
  <c r="CH207" i="11" s="1"/>
  <c r="BM195" i="11"/>
  <c r="CO195" i="11" s="1"/>
  <c r="Z187" i="11"/>
  <c r="AF178" i="11"/>
  <c r="BH178" i="11" s="1"/>
  <c r="CJ178" i="11" s="1"/>
  <c r="BY173" i="11"/>
  <c r="DA173" i="11" s="1"/>
  <c r="AK147" i="11"/>
  <c r="BM147" i="11" s="1"/>
  <c r="CO147" i="11" s="1"/>
  <c r="BM127" i="11"/>
  <c r="CO127" i="11" s="1"/>
  <c r="BH111" i="11"/>
  <c r="CJ111" i="11" s="1"/>
  <c r="AG43" i="11"/>
  <c r="BI43" i="11" s="1"/>
  <c r="CK43" i="11" s="1"/>
  <c r="B42" i="11"/>
  <c r="CB144" i="11"/>
  <c r="DD144" i="11" s="1"/>
  <c r="BJ127" i="11"/>
  <c r="CL127" i="11" s="1"/>
  <c r="AK119" i="11"/>
  <c r="BM119" i="11" s="1"/>
  <c r="CO119" i="11" s="1"/>
  <c r="AT91" i="11"/>
  <c r="BV91" i="11" s="1"/>
  <c r="CX91" i="11" s="1"/>
  <c r="BK90" i="11"/>
  <c r="CM90" i="11" s="1"/>
  <c r="AM31" i="11"/>
  <c r="BO31" i="11" s="1"/>
  <c r="CQ31" i="11" s="1"/>
  <c r="BT365" i="11"/>
  <c r="CV365" i="11" s="1"/>
  <c r="BE127" i="11"/>
  <c r="CG127" i="11" s="1"/>
  <c r="AU101" i="11"/>
  <c r="BW101" i="11" s="1"/>
  <c r="CY101" i="11" s="1"/>
  <c r="CB493" i="11"/>
  <c r="DD493" i="11" s="1"/>
  <c r="AC494" i="11"/>
  <c r="BE494" i="11" s="1"/>
  <c r="CG494" i="11" s="1"/>
  <c r="BY493" i="11"/>
  <c r="DA493" i="11" s="1"/>
  <c r="Z487" i="11"/>
  <c r="CB471" i="11"/>
  <c r="DD471" i="11" s="1"/>
  <c r="BF365" i="11"/>
  <c r="CH365" i="11" s="1"/>
  <c r="BH230" i="11"/>
  <c r="CJ230" i="11" s="1"/>
  <c r="BQ173" i="11"/>
  <c r="CS173" i="11" s="1"/>
  <c r="AZ158" i="11"/>
  <c r="CB158" i="11" s="1"/>
  <c r="DD158" i="11" s="1"/>
  <c r="AP133" i="11"/>
  <c r="BR133" i="11" s="1"/>
  <c r="CT133" i="11" s="1"/>
  <c r="BD127" i="11"/>
  <c r="CF127" i="11" s="1"/>
  <c r="Z61" i="11"/>
  <c r="AK59" i="11"/>
  <c r="BM59" i="11" s="1"/>
  <c r="CO59" i="11" s="1"/>
  <c r="B39" i="11"/>
  <c r="BJ517" i="11"/>
  <c r="CL517" i="11" s="1"/>
  <c r="BL512" i="11"/>
  <c r="CN512" i="11" s="1"/>
  <c r="AI499" i="11"/>
  <c r="BK499" i="11" s="1"/>
  <c r="CM499" i="11" s="1"/>
  <c r="BE474" i="11"/>
  <c r="CG474" i="11" s="1"/>
  <c r="AN440" i="11"/>
  <c r="BP440" i="11" s="1"/>
  <c r="CR440" i="11" s="1"/>
  <c r="B438" i="11"/>
  <c r="B414" i="11"/>
  <c r="BD392" i="11"/>
  <c r="CF392" i="11" s="1"/>
  <c r="BI387" i="11"/>
  <c r="CK387" i="11" s="1"/>
  <c r="BE366" i="11"/>
  <c r="CG366" i="11" s="1"/>
  <c r="B332" i="11"/>
  <c r="BK312" i="11"/>
  <c r="CM312" i="11" s="1"/>
  <c r="BX306" i="11"/>
  <c r="CZ306" i="11" s="1"/>
  <c r="AO281" i="11"/>
  <c r="BQ281" i="11" s="1"/>
  <c r="CS281" i="11" s="1"/>
  <c r="BZ269" i="11"/>
  <c r="DB269" i="11" s="1"/>
  <c r="BX201" i="11"/>
  <c r="CZ201" i="11" s="1"/>
  <c r="AV192" i="11"/>
  <c r="BX192" i="11" s="1"/>
  <c r="CZ192" i="11" s="1"/>
  <c r="BX177" i="11"/>
  <c r="CZ177" i="11" s="1"/>
  <c r="BS136" i="11"/>
  <c r="CU136" i="11" s="1"/>
  <c r="CD129" i="11"/>
  <c r="DF129" i="11" s="1"/>
  <c r="CD124" i="11"/>
  <c r="DF124" i="11" s="1"/>
  <c r="AJ103" i="11"/>
  <c r="BL103" i="11" s="1"/>
  <c r="CN103" i="11" s="1"/>
  <c r="AK93" i="11"/>
  <c r="BM93" i="11" s="1"/>
  <c r="CO93" i="11" s="1"/>
  <c r="AG42" i="11"/>
  <c r="BI42" i="11" s="1"/>
  <c r="CK42" i="11" s="1"/>
  <c r="AC544" i="11"/>
  <c r="BE544" i="11" s="1"/>
  <c r="CG544" i="11" s="1"/>
  <c r="BD517" i="11"/>
  <c r="CF517" i="11" s="1"/>
  <c r="BD504" i="11"/>
  <c r="CF504" i="11" s="1"/>
  <c r="AQ498" i="11"/>
  <c r="BS498" i="11" s="1"/>
  <c r="CU498" i="11" s="1"/>
  <c r="AR492" i="11"/>
  <c r="AN467" i="11"/>
  <c r="BP467" i="11" s="1"/>
  <c r="CR467" i="11" s="1"/>
  <c r="BZ455" i="11"/>
  <c r="DB455" i="11" s="1"/>
  <c r="CB450" i="11"/>
  <c r="DD450" i="11" s="1"/>
  <c r="BR443" i="11"/>
  <c r="CT443" i="11" s="1"/>
  <c r="AB439" i="11"/>
  <c r="BD439" i="11" s="1"/>
  <c r="CF439" i="11" s="1"/>
  <c r="BV423" i="11"/>
  <c r="CX423" i="11" s="1"/>
  <c r="BF387" i="11"/>
  <c r="CH387" i="11" s="1"/>
  <c r="BD366" i="11"/>
  <c r="CF366" i="11" s="1"/>
  <c r="BZ361" i="11"/>
  <c r="DB361" i="11" s="1"/>
  <c r="B355" i="11"/>
  <c r="BD312" i="11"/>
  <c r="CF312" i="11" s="1"/>
  <c r="BV306" i="11"/>
  <c r="CX306" i="11" s="1"/>
  <c r="BJ274" i="11"/>
  <c r="CL274" i="11" s="1"/>
  <c r="BQ269" i="11"/>
  <c r="CS269" i="11" s="1"/>
  <c r="Z237" i="11"/>
  <c r="B235" i="11"/>
  <c r="B223" i="11"/>
  <c r="AP215" i="11"/>
  <c r="BR215" i="11" s="1"/>
  <c r="CT215" i="11" s="1"/>
  <c r="BT201" i="11"/>
  <c r="CV201" i="11" s="1"/>
  <c r="AW158" i="11"/>
  <c r="BY158" i="11" s="1"/>
  <c r="DA158" i="11" s="1"/>
  <c r="AO145" i="11"/>
  <c r="BQ145" i="11" s="1"/>
  <c r="CS145" i="11" s="1"/>
  <c r="BX139" i="11"/>
  <c r="CZ139" i="11" s="1"/>
  <c r="BO136" i="11"/>
  <c r="CQ136" i="11" s="1"/>
  <c r="BZ129" i="11"/>
  <c r="DB129" i="11" s="1"/>
  <c r="BZ124" i="11"/>
  <c r="DB124" i="11" s="1"/>
  <c r="AC119" i="11"/>
  <c r="BE119" i="11" s="1"/>
  <c r="CG119" i="11" s="1"/>
  <c r="AC102" i="11"/>
  <c r="BE102" i="11" s="1"/>
  <c r="CG102" i="11" s="1"/>
  <c r="B75" i="11"/>
  <c r="AV59" i="11"/>
  <c r="BX59" i="11" s="1"/>
  <c r="CZ59" i="11" s="1"/>
  <c r="AG41" i="11"/>
  <c r="BI41" i="11" s="1"/>
  <c r="CK41" i="11" s="1"/>
  <c r="B41" i="11"/>
  <c r="B22" i="11"/>
  <c r="BW129" i="11"/>
  <c r="CY129" i="11" s="1"/>
  <c r="Z521" i="11"/>
  <c r="AV503" i="11"/>
  <c r="BX503" i="11" s="1"/>
  <c r="CZ503" i="11" s="1"/>
  <c r="Z474" i="11"/>
  <c r="BY450" i="11"/>
  <c r="DA450" i="11" s="1"/>
  <c r="BB399" i="11"/>
  <c r="CD399" i="11" s="1"/>
  <c r="DF399" i="11" s="1"/>
  <c r="Y335" i="11"/>
  <c r="Z335" i="11" s="1"/>
  <c r="BH306" i="11"/>
  <c r="CJ306" i="11" s="1"/>
  <c r="CC299" i="11"/>
  <c r="DE299" i="11" s="1"/>
  <c r="AZ288" i="11"/>
  <c r="CB288" i="11" s="1"/>
  <c r="DD288" i="11" s="1"/>
  <c r="AO278" i="11"/>
  <c r="BQ278" i="11" s="1"/>
  <c r="CS278" i="11" s="1"/>
  <c r="BT268" i="11"/>
  <c r="CV268" i="11" s="1"/>
  <c r="B233" i="11"/>
  <c r="BQ172" i="11"/>
  <c r="CS172" i="11" s="1"/>
  <c r="AW151" i="11"/>
  <c r="BY151" i="11" s="1"/>
  <c r="DA151" i="11" s="1"/>
  <c r="BV129" i="11"/>
  <c r="CX129" i="11" s="1"/>
  <c r="AZ102" i="11"/>
  <c r="CB102" i="11" s="1"/>
  <c r="DD102" i="11" s="1"/>
  <c r="AX31" i="11"/>
  <c r="BZ31" i="11" s="1"/>
  <c r="DB31" i="11" s="1"/>
  <c r="B527" i="11"/>
  <c r="BA490" i="11"/>
  <c r="CC490" i="11" s="1"/>
  <c r="DE490" i="11" s="1"/>
  <c r="CD488" i="11"/>
  <c r="DF488" i="11" s="1"/>
  <c r="AO472" i="11"/>
  <c r="BQ472" i="11" s="1"/>
  <c r="CS472" i="11" s="1"/>
  <c r="BT465" i="11"/>
  <c r="CV465" i="11" s="1"/>
  <c r="BL460" i="11"/>
  <c r="CN460" i="11" s="1"/>
  <c r="BE455" i="11"/>
  <c r="CG455" i="11" s="1"/>
  <c r="BX450" i="11"/>
  <c r="CZ450" i="11" s="1"/>
  <c r="B435" i="11"/>
  <c r="AC345" i="11"/>
  <c r="BE345" i="11" s="1"/>
  <c r="CG345" i="11" s="1"/>
  <c r="AT336" i="11"/>
  <c r="BV336" i="11" s="1"/>
  <c r="CX336" i="11" s="1"/>
  <c r="B335" i="11"/>
  <c r="BL272" i="11"/>
  <c r="CN272" i="11" s="1"/>
  <c r="BJ268" i="11"/>
  <c r="CL268" i="11" s="1"/>
  <c r="AG243" i="11"/>
  <c r="BI243" i="11" s="1"/>
  <c r="CK243" i="11" s="1"/>
  <c r="AX222" i="11"/>
  <c r="BZ222" i="11" s="1"/>
  <c r="DB222" i="11" s="1"/>
  <c r="B205" i="11"/>
  <c r="BT129" i="11"/>
  <c r="CV129" i="11" s="1"/>
  <c r="BA117" i="11"/>
  <c r="CC117" i="11" s="1"/>
  <c r="DE117" i="11" s="1"/>
  <c r="Z105" i="11"/>
  <c r="CC72" i="11"/>
  <c r="DE72" i="11" s="1"/>
  <c r="AY533" i="11"/>
  <c r="CA533" i="11" s="1"/>
  <c r="DC533" i="11" s="1"/>
  <c r="BX509" i="11"/>
  <c r="CZ509" i="11" s="1"/>
  <c r="AB495" i="11"/>
  <c r="BD495" i="11" s="1"/>
  <c r="BQ488" i="11"/>
  <c r="CS488" i="11" s="1"/>
  <c r="BT450" i="11"/>
  <c r="CV450" i="11" s="1"/>
  <c r="BQ428" i="11"/>
  <c r="CS428" i="11" s="1"/>
  <c r="B410" i="11"/>
  <c r="B352" i="11"/>
  <c r="BQ299" i="11"/>
  <c r="CS299" i="11" s="1"/>
  <c r="AG164" i="11"/>
  <c r="BI164" i="11" s="1"/>
  <c r="CK164" i="11" s="1"/>
  <c r="AY134" i="11"/>
  <c r="CA134" i="11" s="1"/>
  <c r="DC134" i="11" s="1"/>
  <c r="BS129" i="11"/>
  <c r="CU129" i="11" s="1"/>
  <c r="Z109" i="11"/>
  <c r="AC99" i="11"/>
  <c r="BE99" i="11" s="1"/>
  <c r="CG99" i="11" s="1"/>
  <c r="Z90" i="11"/>
  <c r="BX72" i="11"/>
  <c r="CZ72" i="11" s="1"/>
  <c r="Z39" i="11"/>
  <c r="Z21" i="11"/>
  <c r="AK13" i="11"/>
  <c r="BM13" i="11" s="1"/>
  <c r="CO13" i="11" s="1"/>
  <c r="BE460" i="11"/>
  <c r="CG460" i="11" s="1"/>
  <c r="BS450" i="11"/>
  <c r="CU450" i="11" s="1"/>
  <c r="BI447" i="11"/>
  <c r="CK447" i="11" s="1"/>
  <c r="BK428" i="11"/>
  <c r="CM428" i="11" s="1"/>
  <c r="Z403" i="11"/>
  <c r="CB401" i="11"/>
  <c r="DD401" i="11" s="1"/>
  <c r="AQ397" i="11"/>
  <c r="BS397" i="11" s="1"/>
  <c r="CU397" i="11" s="1"/>
  <c r="B388" i="11"/>
  <c r="CD366" i="11"/>
  <c r="DF366" i="11" s="1"/>
  <c r="AG360" i="11"/>
  <c r="BI360" i="11" s="1"/>
  <c r="CK360" i="11" s="1"/>
  <c r="B323" i="11"/>
  <c r="Z306" i="11"/>
  <c r="BL299" i="11"/>
  <c r="CN299" i="11" s="1"/>
  <c r="BZ271" i="11"/>
  <c r="DB271" i="11" s="1"/>
  <c r="BT200" i="11"/>
  <c r="CV200" i="11" s="1"/>
  <c r="AJ148" i="11"/>
  <c r="BL148" i="11" s="1"/>
  <c r="CN148" i="11" s="1"/>
  <c r="BZ141" i="11"/>
  <c r="DB141" i="11" s="1"/>
  <c r="BS137" i="11"/>
  <c r="CU137" i="11" s="1"/>
  <c r="BR129" i="11"/>
  <c r="CT129" i="11" s="1"/>
  <c r="AT63" i="11"/>
  <c r="BV63" i="11" s="1"/>
  <c r="CX63" i="11" s="1"/>
  <c r="BB46" i="11"/>
  <c r="CD46" i="11" s="1"/>
  <c r="DF46" i="11" s="1"/>
  <c r="AV519" i="11"/>
  <c r="BX519" i="11" s="1"/>
  <c r="CZ519" i="11" s="1"/>
  <c r="CB517" i="11"/>
  <c r="DD517" i="11" s="1"/>
  <c r="Z502" i="11"/>
  <c r="AJ482" i="11"/>
  <c r="BL482" i="11" s="1"/>
  <c r="CN482" i="11" s="1"/>
  <c r="AU481" i="11"/>
  <c r="BW481" i="11" s="1"/>
  <c r="CY481" i="11" s="1"/>
  <c r="BP450" i="11"/>
  <c r="CR450" i="11" s="1"/>
  <c r="B447" i="11"/>
  <c r="AP409" i="11"/>
  <c r="BR409" i="11" s="1"/>
  <c r="CT409" i="11" s="1"/>
  <c r="Z402" i="11"/>
  <c r="BV401" i="11"/>
  <c r="CX401" i="11" s="1"/>
  <c r="CA387" i="11"/>
  <c r="DC387" i="11" s="1"/>
  <c r="AN384" i="11"/>
  <c r="BP384" i="11" s="1"/>
  <c r="CR384" i="11" s="1"/>
  <c r="BY374" i="11"/>
  <c r="DA374" i="11" s="1"/>
  <c r="CC366" i="11"/>
  <c r="DE366" i="11" s="1"/>
  <c r="CD363" i="11"/>
  <c r="DF363" i="11" s="1"/>
  <c r="B359" i="11"/>
  <c r="BV333" i="11"/>
  <c r="CX333" i="11" s="1"/>
  <c r="CB312" i="11"/>
  <c r="DD312" i="11" s="1"/>
  <c r="Z286" i="11"/>
  <c r="B284" i="11"/>
  <c r="CD275" i="11"/>
  <c r="DF275" i="11" s="1"/>
  <c r="BY271" i="11"/>
  <c r="DA271" i="11" s="1"/>
  <c r="BT141" i="11"/>
  <c r="CV141" i="11" s="1"/>
  <c r="BR137" i="11"/>
  <c r="CT137" i="11" s="1"/>
  <c r="BN129" i="11"/>
  <c r="CP129" i="11" s="1"/>
  <c r="AH120" i="11"/>
  <c r="BJ120" i="11" s="1"/>
  <c r="CL120" i="11" s="1"/>
  <c r="AR114" i="11"/>
  <c r="BE88" i="11"/>
  <c r="CG88" i="11" s="1"/>
  <c r="AN55" i="11"/>
  <c r="BP55" i="11" s="1"/>
  <c r="CR55" i="11" s="1"/>
  <c r="AW25" i="11"/>
  <c r="BY25" i="11" s="1"/>
  <c r="DA25" i="11" s="1"/>
  <c r="AC13" i="11"/>
  <c r="BE13" i="11" s="1"/>
  <c r="CG13" i="11" s="1"/>
  <c r="CA517" i="11"/>
  <c r="DC517" i="11" s="1"/>
  <c r="Y508" i="11"/>
  <c r="Z508" i="11" s="1"/>
  <c r="BS493" i="11"/>
  <c r="CU493" i="11" s="1"/>
  <c r="CB479" i="11"/>
  <c r="DD479" i="11" s="1"/>
  <c r="BW474" i="11"/>
  <c r="CY474" i="11" s="1"/>
  <c r="AH453" i="11"/>
  <c r="BJ453" i="11" s="1"/>
  <c r="CL453" i="11" s="1"/>
  <c r="BO450" i="11"/>
  <c r="CQ450" i="11" s="1"/>
  <c r="BL434" i="11"/>
  <c r="CN434" i="11" s="1"/>
  <c r="Z417" i="11"/>
  <c r="BZ415" i="11"/>
  <c r="DB415" i="11" s="1"/>
  <c r="BT401" i="11"/>
  <c r="CV401" i="11" s="1"/>
  <c r="BZ387" i="11"/>
  <c r="DB387" i="11" s="1"/>
  <c r="CB366" i="11"/>
  <c r="DD366" i="11" s="1"/>
  <c r="BL363" i="11"/>
  <c r="CN363" i="11" s="1"/>
  <c r="BS333" i="11"/>
  <c r="CU333" i="11" s="1"/>
  <c r="BZ312" i="11"/>
  <c r="DB312" i="11" s="1"/>
  <c r="BZ275" i="11"/>
  <c r="DB275" i="11" s="1"/>
  <c r="BO271" i="11"/>
  <c r="CQ271" i="11" s="1"/>
  <c r="CD255" i="11"/>
  <c r="DF255" i="11" s="1"/>
  <c r="BL247" i="11"/>
  <c r="CN247" i="11" s="1"/>
  <c r="BZ202" i="11"/>
  <c r="DB202" i="11" s="1"/>
  <c r="Y169" i="11"/>
  <c r="Z169" i="11" s="1"/>
  <c r="Y147" i="11"/>
  <c r="Z147" i="11" s="1"/>
  <c r="BJ141" i="11"/>
  <c r="CL141" i="11" s="1"/>
  <c r="BQ137" i="11"/>
  <c r="CS137" i="11" s="1"/>
  <c r="AM133" i="11"/>
  <c r="BO133" i="11" s="1"/>
  <c r="CQ133" i="11" s="1"/>
  <c r="Y132" i="11"/>
  <c r="Z132" i="11" s="1"/>
  <c r="BK129" i="11"/>
  <c r="CM129" i="11" s="1"/>
  <c r="AM95" i="11"/>
  <c r="BO95" i="11" s="1"/>
  <c r="CQ95" i="11" s="1"/>
  <c r="Z63" i="11"/>
  <c r="Y25" i="11"/>
  <c r="Z25" i="11" s="1"/>
  <c r="AF18" i="11"/>
  <c r="BH18" i="11" s="1"/>
  <c r="CJ18" i="11" s="1"/>
  <c r="AT548" i="11"/>
  <c r="BV548" i="11" s="1"/>
  <c r="CX548" i="11" s="1"/>
  <c r="AY530" i="11"/>
  <c r="CA530" i="11" s="1"/>
  <c r="DC530" i="11" s="1"/>
  <c r="BZ517" i="11"/>
  <c r="DB517" i="11" s="1"/>
  <c r="AM508" i="11"/>
  <c r="BO508" i="11" s="1"/>
  <c r="CQ508" i="11" s="1"/>
  <c r="BO493" i="11"/>
  <c r="CQ493" i="11" s="1"/>
  <c r="BZ487" i="11"/>
  <c r="DB487" i="11" s="1"/>
  <c r="BP479" i="11"/>
  <c r="CR479" i="11" s="1"/>
  <c r="BO474" i="11"/>
  <c r="CQ474" i="11" s="1"/>
  <c r="BL450" i="11"/>
  <c r="CN450" i="11" s="1"/>
  <c r="BM415" i="11"/>
  <c r="CO415" i="11" s="1"/>
  <c r="AK408" i="11"/>
  <c r="BM408" i="11" s="1"/>
  <c r="CO408" i="11" s="1"/>
  <c r="B407" i="11"/>
  <c r="BK401" i="11"/>
  <c r="CM401" i="11" s="1"/>
  <c r="B394" i="11"/>
  <c r="BY387" i="11"/>
  <c r="DA387" i="11" s="1"/>
  <c r="BT366" i="11"/>
  <c r="CV366" i="11" s="1"/>
  <c r="BK363" i="11"/>
  <c r="CM363" i="11" s="1"/>
  <c r="BE333" i="11"/>
  <c r="CG333" i="11" s="1"/>
  <c r="AR328" i="11"/>
  <c r="BW312" i="11"/>
  <c r="CY312" i="11" s="1"/>
  <c r="AQ308" i="11"/>
  <c r="BS308" i="11" s="1"/>
  <c r="CU308" i="11" s="1"/>
  <c r="B307" i="11"/>
  <c r="BX297" i="11"/>
  <c r="CZ297" i="11" s="1"/>
  <c r="BJ290" i="11"/>
  <c r="CL290" i="11" s="1"/>
  <c r="BM275" i="11"/>
  <c r="CO275" i="11" s="1"/>
  <c r="BM271" i="11"/>
  <c r="CO271" i="11" s="1"/>
  <c r="AJ218" i="11"/>
  <c r="BL218" i="11" s="1"/>
  <c r="CN218" i="11" s="1"/>
  <c r="BD202" i="11"/>
  <c r="CF202" i="11" s="1"/>
  <c r="BF200" i="11"/>
  <c r="CH200" i="11" s="1"/>
  <c r="BF141" i="11"/>
  <c r="CH141" i="11" s="1"/>
  <c r="BK137" i="11"/>
  <c r="CM137" i="11" s="1"/>
  <c r="BI129" i="11"/>
  <c r="CK129" i="11" s="1"/>
  <c r="BT119" i="11"/>
  <c r="CV119" i="11" s="1"/>
  <c r="AR113" i="11"/>
  <c r="BW111" i="11"/>
  <c r="CY111" i="11" s="1"/>
  <c r="Z62" i="11"/>
  <c r="CA450" i="11"/>
  <c r="DC450" i="11" s="1"/>
  <c r="Z547" i="11"/>
  <c r="AX530" i="11"/>
  <c r="BZ530" i="11" s="1"/>
  <c r="DB530" i="11" s="1"/>
  <c r="BX517" i="11"/>
  <c r="CZ517" i="11" s="1"/>
  <c r="BZ512" i="11"/>
  <c r="DB512" i="11" s="1"/>
  <c r="AV499" i="11"/>
  <c r="BX499" i="11" s="1"/>
  <c r="CZ499" i="11" s="1"/>
  <c r="BD450" i="11"/>
  <c r="CF450" i="11" s="1"/>
  <c r="BI415" i="11"/>
  <c r="CK415" i="11" s="1"/>
  <c r="BD401" i="11"/>
  <c r="CF401" i="11" s="1"/>
  <c r="CD393" i="11"/>
  <c r="DF393" i="11" s="1"/>
  <c r="BT387" i="11"/>
  <c r="CV387" i="11" s="1"/>
  <c r="AX358" i="11"/>
  <c r="BZ358" i="11" s="1"/>
  <c r="DB358" i="11" s="1"/>
  <c r="BI348" i="11"/>
  <c r="CK348" i="11" s="1"/>
  <c r="BD333" i="11"/>
  <c r="CF333" i="11" s="1"/>
  <c r="BS312" i="11"/>
  <c r="CU312" i="11" s="1"/>
  <c r="CB302" i="11"/>
  <c r="DD302" i="11" s="1"/>
  <c r="BL297" i="11"/>
  <c r="CN297" i="11" s="1"/>
  <c r="BZ225" i="11"/>
  <c r="DB225" i="11" s="1"/>
  <c r="BO174" i="11"/>
  <c r="CQ174" i="11" s="1"/>
  <c r="BE137" i="11"/>
  <c r="CG137" i="11" s="1"/>
  <c r="AF131" i="11"/>
  <c r="BH131" i="11" s="1"/>
  <c r="CJ131" i="11" s="1"/>
  <c r="BF129" i="11"/>
  <c r="CH129" i="11" s="1"/>
  <c r="AI126" i="11"/>
  <c r="BK126" i="11" s="1"/>
  <c r="CM126" i="11" s="1"/>
  <c r="Z95" i="11"/>
  <c r="AN42" i="11"/>
  <c r="BP42" i="11" s="1"/>
  <c r="CR42" i="11" s="1"/>
  <c r="BZ505" i="11"/>
  <c r="DB505" i="11" s="1"/>
  <c r="AH257" i="11"/>
  <c r="BJ257" i="11" s="1"/>
  <c r="CL257" i="11" s="1"/>
  <c r="AR257" i="11"/>
  <c r="BB257" i="11"/>
  <c r="CD257" i="11" s="1"/>
  <c r="DF257" i="11" s="1"/>
  <c r="BY245" i="11"/>
  <c r="DA245" i="11" s="1"/>
  <c r="BX245" i="11"/>
  <c r="CZ245" i="11" s="1"/>
  <c r="CB245" i="11"/>
  <c r="DD245" i="11" s="1"/>
  <c r="BD245" i="11"/>
  <c r="CF245" i="11" s="1"/>
  <c r="AC537" i="11"/>
  <c r="BE537" i="11" s="1"/>
  <c r="CG537" i="11" s="1"/>
  <c r="AW530" i="11"/>
  <c r="BY530" i="11" s="1"/>
  <c r="DA530" i="11" s="1"/>
  <c r="AJ526" i="11"/>
  <c r="BL526" i="11" s="1"/>
  <c r="CN526" i="11" s="1"/>
  <c r="B526" i="11"/>
  <c r="BL520" i="11"/>
  <c r="CN520" i="11" s="1"/>
  <c r="BT517" i="11"/>
  <c r="CV517" i="11" s="1"/>
  <c r="AQ514" i="11"/>
  <c r="BS514" i="11" s="1"/>
  <c r="CU514" i="11" s="1"/>
  <c r="B514" i="11"/>
  <c r="BS509" i="11"/>
  <c r="CU509" i="11" s="1"/>
  <c r="BW505" i="11"/>
  <c r="CY505" i="11" s="1"/>
  <c r="BX504" i="11"/>
  <c r="CZ504" i="11" s="1"/>
  <c r="BF501" i="11"/>
  <c r="CH501" i="11" s="1"/>
  <c r="BH493" i="11"/>
  <c r="CJ493" i="11" s="1"/>
  <c r="AL489" i="11"/>
  <c r="BN489" i="11" s="1"/>
  <c r="CP489" i="11" s="1"/>
  <c r="CA488" i="11"/>
  <c r="DC488" i="11" s="1"/>
  <c r="BQ487" i="11"/>
  <c r="CS487" i="11" s="1"/>
  <c r="BK483" i="11"/>
  <c r="CM483" i="11" s="1"/>
  <c r="BT471" i="11"/>
  <c r="CV471" i="11" s="1"/>
  <c r="BZ469" i="11"/>
  <c r="DB469" i="11" s="1"/>
  <c r="AB467" i="11"/>
  <c r="BD467" i="11" s="1"/>
  <c r="CF467" i="11" s="1"/>
  <c r="BR455" i="11"/>
  <c r="CT455" i="11" s="1"/>
  <c r="BH450" i="11"/>
  <c r="CJ450" i="11" s="1"/>
  <c r="CB446" i="11"/>
  <c r="DD446" i="11" s="1"/>
  <c r="BF443" i="11"/>
  <c r="CH443" i="11" s="1"/>
  <c r="Z441" i="11"/>
  <c r="CD418" i="11"/>
  <c r="DF418" i="11" s="1"/>
  <c r="BF418" i="11"/>
  <c r="CH418" i="11" s="1"/>
  <c r="BE415" i="11"/>
  <c r="CG415" i="11" s="1"/>
  <c r="BS401" i="11"/>
  <c r="CU401" i="11" s="1"/>
  <c r="BZ393" i="11"/>
  <c r="DB393" i="11" s="1"/>
  <c r="BO387" i="11"/>
  <c r="CQ387" i="11" s="1"/>
  <c r="AQ385" i="11"/>
  <c r="BS385" i="11" s="1"/>
  <c r="CU385" i="11" s="1"/>
  <c r="AO360" i="11"/>
  <c r="BQ360" i="11" s="1"/>
  <c r="CS360" i="11" s="1"/>
  <c r="CB334" i="11"/>
  <c r="DD334" i="11" s="1"/>
  <c r="AF270" i="11"/>
  <c r="BH270" i="11" s="1"/>
  <c r="CJ270" i="11" s="1"/>
  <c r="BM196" i="11"/>
  <c r="CO196" i="11" s="1"/>
  <c r="BZ196" i="11"/>
  <c r="DB196" i="11" s="1"/>
  <c r="BH182" i="11"/>
  <c r="CJ182" i="11" s="1"/>
  <c r="BL182" i="11"/>
  <c r="CN182" i="11" s="1"/>
  <c r="B182" i="11"/>
  <c r="AX104" i="11"/>
  <c r="BZ104" i="11" s="1"/>
  <c r="DB104" i="11" s="1"/>
  <c r="Y104" i="11"/>
  <c r="Z104" i="11" s="1"/>
  <c r="AS104" i="11"/>
  <c r="BU104" i="11" s="1"/>
  <c r="CW104" i="11" s="1"/>
  <c r="AH470" i="11"/>
  <c r="BJ470" i="11" s="1"/>
  <c r="CL470" i="11" s="1"/>
  <c r="BJ197" i="11"/>
  <c r="CL197" i="11" s="1"/>
  <c r="BH197" i="11"/>
  <c r="CJ197" i="11" s="1"/>
  <c r="BK197" i="11"/>
  <c r="CM197" i="11" s="1"/>
  <c r="BW197" i="11"/>
  <c r="CY197" i="11" s="1"/>
  <c r="BY197" i="11"/>
  <c r="DA197" i="11" s="1"/>
  <c r="AO530" i="11"/>
  <c r="BQ530" i="11" s="1"/>
  <c r="CS530" i="11" s="1"/>
  <c r="BP517" i="11"/>
  <c r="CR517" i="11" s="1"/>
  <c r="BQ509" i="11"/>
  <c r="CS509" i="11" s="1"/>
  <c r="AZ506" i="11"/>
  <c r="CB506" i="11" s="1"/>
  <c r="DD506" i="11" s="1"/>
  <c r="BV505" i="11"/>
  <c r="CX505" i="11" s="1"/>
  <c r="BR504" i="11"/>
  <c r="CT504" i="11" s="1"/>
  <c r="BZ488" i="11"/>
  <c r="DB488" i="11" s="1"/>
  <c r="BP487" i="11"/>
  <c r="CR487" i="11" s="1"/>
  <c r="BS469" i="11"/>
  <c r="CU469" i="11" s="1"/>
  <c r="B457" i="11"/>
  <c r="BQ455" i="11"/>
  <c r="CS455" i="11" s="1"/>
  <c r="Z453" i="11"/>
  <c r="B451" i="11"/>
  <c r="AE430" i="11"/>
  <c r="BG430" i="11" s="1"/>
  <c r="CI430" i="11" s="1"/>
  <c r="CC421" i="11"/>
  <c r="DE421" i="11" s="1"/>
  <c r="AY412" i="11"/>
  <c r="CA412" i="11" s="1"/>
  <c r="DC412" i="11" s="1"/>
  <c r="AD404" i="11"/>
  <c r="BF404" i="11" s="1"/>
  <c r="CH404" i="11" s="1"/>
  <c r="AP403" i="11"/>
  <c r="BR403" i="11" s="1"/>
  <c r="CT403" i="11" s="1"/>
  <c r="BQ401" i="11"/>
  <c r="CS401" i="11" s="1"/>
  <c r="BA398" i="11"/>
  <c r="CC398" i="11" s="1"/>
  <c r="DE398" i="11" s="1"/>
  <c r="BT393" i="11"/>
  <c r="CV393" i="11" s="1"/>
  <c r="BN387" i="11"/>
  <c r="CP387" i="11" s="1"/>
  <c r="AN372" i="11"/>
  <c r="BP372" i="11" s="1"/>
  <c r="CR372" i="11" s="1"/>
  <c r="CA362" i="11"/>
  <c r="DC362" i="11" s="1"/>
  <c r="BE327" i="11"/>
  <c r="CG327" i="11" s="1"/>
  <c r="BM327" i="11"/>
  <c r="CO327" i="11" s="1"/>
  <c r="BQ327" i="11"/>
  <c r="CS327" i="11" s="1"/>
  <c r="BD327" i="11"/>
  <c r="CF327" i="11" s="1"/>
  <c r="BF327" i="11"/>
  <c r="CH327" i="11" s="1"/>
  <c r="BJ327" i="11"/>
  <c r="CL327" i="11" s="1"/>
  <c r="BF302" i="11"/>
  <c r="CH302" i="11" s="1"/>
  <c r="BN302" i="11"/>
  <c r="CP302" i="11" s="1"/>
  <c r="BZ302" i="11"/>
  <c r="DB302" i="11" s="1"/>
  <c r="BD302" i="11"/>
  <c r="CF302" i="11" s="1"/>
  <c r="BN299" i="11"/>
  <c r="CP299" i="11" s="1"/>
  <c r="BR299" i="11"/>
  <c r="CT299" i="11" s="1"/>
  <c r="BS299" i="11"/>
  <c r="CU299" i="11" s="1"/>
  <c r="BE299" i="11"/>
  <c r="CG299" i="11" s="1"/>
  <c r="BX299" i="11"/>
  <c r="CZ299" i="11" s="1"/>
  <c r="BH299" i="11"/>
  <c r="CJ299" i="11" s="1"/>
  <c r="BY299" i="11"/>
  <c r="DA299" i="11" s="1"/>
  <c r="BJ299" i="11"/>
  <c r="CL299" i="11" s="1"/>
  <c r="CD299" i="11"/>
  <c r="DF299" i="11" s="1"/>
  <c r="BK299" i="11"/>
  <c r="CM299" i="11" s="1"/>
  <c r="BM299" i="11"/>
  <c r="CO299" i="11" s="1"/>
  <c r="AF264" i="11"/>
  <c r="BH264" i="11" s="1"/>
  <c r="CJ264" i="11" s="1"/>
  <c r="BP263" i="11"/>
  <c r="CR263" i="11" s="1"/>
  <c r="BD263" i="11"/>
  <c r="CF263" i="11" s="1"/>
  <c r="BM263" i="11"/>
  <c r="CO263" i="11" s="1"/>
  <c r="BS263" i="11"/>
  <c r="CU263" i="11" s="1"/>
  <c r="CC263" i="11"/>
  <c r="DE263" i="11" s="1"/>
  <c r="AZ243" i="11"/>
  <c r="CB243" i="11" s="1"/>
  <c r="DD243" i="11" s="1"/>
  <c r="BZ226" i="11"/>
  <c r="DB226" i="11" s="1"/>
  <c r="AO214" i="11"/>
  <c r="BQ214" i="11" s="1"/>
  <c r="CS214" i="11" s="1"/>
  <c r="CC195" i="11"/>
  <c r="DE195" i="11" s="1"/>
  <c r="AI52" i="11"/>
  <c r="BK52" i="11" s="1"/>
  <c r="CM52" i="11" s="1"/>
  <c r="AZ52" i="11"/>
  <c r="CB52" i="11" s="1"/>
  <c r="DD52" i="11" s="1"/>
  <c r="AB543" i="11"/>
  <c r="BD543" i="11" s="1"/>
  <c r="AG542" i="11"/>
  <c r="BI542" i="11" s="1"/>
  <c r="CK542" i="11" s="1"/>
  <c r="AM536" i="11"/>
  <c r="BO536" i="11" s="1"/>
  <c r="CQ536" i="11" s="1"/>
  <c r="B534" i="11"/>
  <c r="AJ530" i="11"/>
  <c r="BL530" i="11" s="1"/>
  <c r="CN530" i="11" s="1"/>
  <c r="AQ526" i="11"/>
  <c r="BS526" i="11" s="1"/>
  <c r="CU526" i="11" s="1"/>
  <c r="B525" i="11"/>
  <c r="BN517" i="11"/>
  <c r="CP517" i="11" s="1"/>
  <c r="CD513" i="11"/>
  <c r="DF513" i="11" s="1"/>
  <c r="BP509" i="11"/>
  <c r="CR509" i="11" s="1"/>
  <c r="AB507" i="11"/>
  <c r="BD507" i="11" s="1"/>
  <c r="CF507" i="11" s="1"/>
  <c r="AB506" i="11"/>
  <c r="BD506" i="11" s="1"/>
  <c r="BT505" i="11"/>
  <c r="CV505" i="11" s="1"/>
  <c r="BQ504" i="11"/>
  <c r="CS504" i="11" s="1"/>
  <c r="AK492" i="11"/>
  <c r="BM492" i="11" s="1"/>
  <c r="CO492" i="11" s="1"/>
  <c r="BX488" i="11"/>
  <c r="CZ488" i="11" s="1"/>
  <c r="BH487" i="11"/>
  <c r="CJ487" i="11" s="1"/>
  <c r="BP471" i="11"/>
  <c r="CR471" i="11" s="1"/>
  <c r="BP469" i="11"/>
  <c r="CR469" i="11" s="1"/>
  <c r="BS465" i="11"/>
  <c r="CU465" i="11" s="1"/>
  <c r="CB460" i="11"/>
  <c r="DD460" i="11" s="1"/>
  <c r="AV458" i="11"/>
  <c r="BX458" i="11" s="1"/>
  <c r="CZ458" i="11" s="1"/>
  <c r="CB456" i="11"/>
  <c r="DD456" i="11" s="1"/>
  <c r="BN455" i="11"/>
  <c r="CP455" i="11" s="1"/>
  <c r="AB452" i="11"/>
  <c r="BD452" i="11" s="1"/>
  <c r="CF452" i="11" s="1"/>
  <c r="CD442" i="11"/>
  <c r="DF442" i="11" s="1"/>
  <c r="Z429" i="11"/>
  <c r="BZ428" i="11"/>
  <c r="DB428" i="11" s="1"/>
  <c r="BJ421" i="11"/>
  <c r="CL421" i="11" s="1"/>
  <c r="CA418" i="11"/>
  <c r="DC418" i="11" s="1"/>
  <c r="BT417" i="11"/>
  <c r="CV417" i="11" s="1"/>
  <c r="BZ414" i="11"/>
  <c r="DB414" i="11" s="1"/>
  <c r="AX411" i="11"/>
  <c r="BZ411" i="11" s="1"/>
  <c r="DB411" i="11" s="1"/>
  <c r="BO401" i="11"/>
  <c r="CQ401" i="11" s="1"/>
  <c r="AL398" i="11"/>
  <c r="BN398" i="11" s="1"/>
  <c r="CP398" i="11" s="1"/>
  <c r="BI393" i="11"/>
  <c r="CK393" i="11" s="1"/>
  <c r="BL387" i="11"/>
  <c r="CN387" i="11" s="1"/>
  <c r="Y377" i="11"/>
  <c r="Z377" i="11" s="1"/>
  <c r="AX377" i="11"/>
  <c r="BZ377" i="11" s="1"/>
  <c r="DB377" i="11" s="1"/>
  <c r="AC370" i="11"/>
  <c r="BE370" i="11" s="1"/>
  <c r="CG370" i="11" s="1"/>
  <c r="AK370" i="11"/>
  <c r="BM370" i="11" s="1"/>
  <c r="CO370" i="11" s="1"/>
  <c r="BX362" i="11"/>
  <c r="CZ362" i="11" s="1"/>
  <c r="AC288" i="11"/>
  <c r="BE288" i="11" s="1"/>
  <c r="CG288" i="11" s="1"/>
  <c r="AB288" i="11"/>
  <c r="BD288" i="11" s="1"/>
  <c r="CF288" i="11" s="1"/>
  <c r="AG288" i="11"/>
  <c r="BI288" i="11" s="1"/>
  <c r="CK288" i="11" s="1"/>
  <c r="AM288" i="11"/>
  <c r="BO288" i="11" s="1"/>
  <c r="CQ288" i="11" s="1"/>
  <c r="AR288" i="11"/>
  <c r="AK254" i="11"/>
  <c r="BM254" i="11" s="1"/>
  <c r="CO254" i="11" s="1"/>
  <c r="BZ247" i="11"/>
  <c r="DB247" i="11" s="1"/>
  <c r="AL243" i="11"/>
  <c r="BN243" i="11" s="1"/>
  <c r="CP243" i="11" s="1"/>
  <c r="Z229" i="11"/>
  <c r="BS226" i="11"/>
  <c r="CU226" i="11" s="1"/>
  <c r="Z213" i="11"/>
  <c r="BX195" i="11"/>
  <c r="CZ195" i="11" s="1"/>
  <c r="BY505" i="11"/>
  <c r="DA505" i="11" s="1"/>
  <c r="AN193" i="11"/>
  <c r="BP193" i="11" s="1"/>
  <c r="CR193" i="11" s="1"/>
  <c r="Y193" i="11"/>
  <c r="Z193" i="11" s="1"/>
  <c r="AX193" i="11"/>
  <c r="BZ193" i="11" s="1"/>
  <c r="DB193" i="11" s="1"/>
  <c r="AJ184" i="11"/>
  <c r="BL184" i="11" s="1"/>
  <c r="CN184" i="11" s="1"/>
  <c r="Y184" i="11"/>
  <c r="Z184" i="11" s="1"/>
  <c r="AV184" i="11"/>
  <c r="BX184" i="11" s="1"/>
  <c r="CZ184" i="11" s="1"/>
  <c r="AI548" i="11"/>
  <c r="BK548" i="11" s="1"/>
  <c r="CM548" i="11" s="1"/>
  <c r="AF535" i="11"/>
  <c r="BH535" i="11" s="1"/>
  <c r="CJ535" i="11" s="1"/>
  <c r="BK517" i="11"/>
  <c r="CM517" i="11" s="1"/>
  <c r="CA513" i="11"/>
  <c r="DC513" i="11" s="1"/>
  <c r="BN509" i="11"/>
  <c r="CP509" i="11" s="1"/>
  <c r="BP505" i="11"/>
  <c r="CR505" i="11" s="1"/>
  <c r="BE504" i="11"/>
  <c r="CG504" i="11" s="1"/>
  <c r="Y500" i="11"/>
  <c r="Z500" i="11" s="1"/>
  <c r="AG495" i="11"/>
  <c r="BI495" i="11" s="1"/>
  <c r="CK495" i="11" s="1"/>
  <c r="Y492" i="11"/>
  <c r="Z492" i="11" s="1"/>
  <c r="BS488" i="11"/>
  <c r="CU488" i="11" s="1"/>
  <c r="BO471" i="11"/>
  <c r="CQ471" i="11" s="1"/>
  <c r="BE469" i="11"/>
  <c r="CG469" i="11" s="1"/>
  <c r="Z461" i="11"/>
  <c r="BX456" i="11"/>
  <c r="CZ456" i="11" s="1"/>
  <c r="BM455" i="11"/>
  <c r="CO455" i="11" s="1"/>
  <c r="BB451" i="11"/>
  <c r="CD451" i="11" s="1"/>
  <c r="DF451" i="11" s="1"/>
  <c r="BY442" i="11"/>
  <c r="DA442" i="11" s="1"/>
  <c r="BV428" i="11"/>
  <c r="CX428" i="11" s="1"/>
  <c r="BD421" i="11"/>
  <c r="CF421" i="11" s="1"/>
  <c r="BY418" i="11"/>
  <c r="DA418" i="11" s="1"/>
  <c r="BS414" i="11"/>
  <c r="CU414" i="11" s="1"/>
  <c r="AG411" i="11"/>
  <c r="BI411" i="11" s="1"/>
  <c r="CK411" i="11" s="1"/>
  <c r="BN401" i="11"/>
  <c r="CP401" i="11" s="1"/>
  <c r="BF393" i="11"/>
  <c r="CH393" i="11" s="1"/>
  <c r="BK387" i="11"/>
  <c r="CM387" i="11" s="1"/>
  <c r="AL384" i="11"/>
  <c r="BN384" i="11" s="1"/>
  <c r="CP384" i="11" s="1"/>
  <c r="CD365" i="11"/>
  <c r="DF365" i="11" s="1"/>
  <c r="BL334" i="11"/>
  <c r="CN334" i="11" s="1"/>
  <c r="BS334" i="11"/>
  <c r="CU334" i="11" s="1"/>
  <c r="BV334" i="11"/>
  <c r="CX334" i="11" s="1"/>
  <c r="CC334" i="11"/>
  <c r="DE334" i="11" s="1"/>
  <c r="BD334" i="11"/>
  <c r="CF334" i="11" s="1"/>
  <c r="BM247" i="11"/>
  <c r="CO247" i="11" s="1"/>
  <c r="CB236" i="11"/>
  <c r="DD236" i="11" s="1"/>
  <c r="CA236" i="11"/>
  <c r="DC236" i="11" s="1"/>
  <c r="AY218" i="11"/>
  <c r="CA218" i="11" s="1"/>
  <c r="DC218" i="11" s="1"/>
  <c r="AC91" i="11"/>
  <c r="BE91" i="11" s="1"/>
  <c r="CG91" i="11" s="1"/>
  <c r="AL532" i="11"/>
  <c r="BN532" i="11" s="1"/>
  <c r="CP532" i="11" s="1"/>
  <c r="BJ509" i="11"/>
  <c r="CL509" i="11" s="1"/>
  <c r="BO505" i="11"/>
  <c r="CQ505" i="11" s="1"/>
  <c r="BM456" i="11"/>
  <c r="CO456" i="11" s="1"/>
  <c r="AG445" i="11"/>
  <c r="BI445" i="11" s="1"/>
  <c r="CK445" i="11" s="1"/>
  <c r="BE325" i="11"/>
  <c r="CG325" i="11" s="1"/>
  <c r="BP325" i="11"/>
  <c r="CR325" i="11" s="1"/>
  <c r="BP301" i="11"/>
  <c r="CR301" i="11" s="1"/>
  <c r="BE301" i="11"/>
  <c r="CG301" i="11" s="1"/>
  <c r="BF301" i="11"/>
  <c r="CH301" i="11" s="1"/>
  <c r="BY301" i="11"/>
  <c r="DA301" i="11" s="1"/>
  <c r="CB301" i="11"/>
  <c r="DD301" i="11" s="1"/>
  <c r="AH206" i="11"/>
  <c r="BJ206" i="11" s="1"/>
  <c r="CL206" i="11" s="1"/>
  <c r="AG547" i="11"/>
  <c r="BI547" i="11" s="1"/>
  <c r="CK547" i="11" s="1"/>
  <c r="AN473" i="11"/>
  <c r="BP473" i="11" s="1"/>
  <c r="CR473" i="11" s="1"/>
  <c r="BR442" i="11"/>
  <c r="CT442" i="11" s="1"/>
  <c r="BJ414" i="11"/>
  <c r="CL414" i="11" s="1"/>
  <c r="Z408" i="11"/>
  <c r="AF530" i="11"/>
  <c r="BH530" i="11" s="1"/>
  <c r="CJ530" i="11" s="1"/>
  <c r="AF519" i="11"/>
  <c r="BH519" i="11" s="1"/>
  <c r="CJ519" i="11" s="1"/>
  <c r="BH517" i="11"/>
  <c r="CJ517" i="11" s="1"/>
  <c r="BQ513" i="11"/>
  <c r="CS513" i="11" s="1"/>
  <c r="AQ511" i="11"/>
  <c r="BS511" i="11" s="1"/>
  <c r="CU511" i="11" s="1"/>
  <c r="BD509" i="11"/>
  <c r="CF509" i="11" s="1"/>
  <c r="BL505" i="11"/>
  <c r="CN505" i="11" s="1"/>
  <c r="AZ495" i="11"/>
  <c r="CB495" i="11" s="1"/>
  <c r="DD495" i="11" s="1"/>
  <c r="BN488" i="11"/>
  <c r="CP488" i="11" s="1"/>
  <c r="BJ486" i="11"/>
  <c r="CL486" i="11" s="1"/>
  <c r="BL456" i="11"/>
  <c r="CN456" i="11" s="1"/>
  <c r="BO442" i="11"/>
  <c r="CQ442" i="11" s="1"/>
  <c r="BP428" i="11"/>
  <c r="CR428" i="11" s="1"/>
  <c r="BY423" i="11"/>
  <c r="DA423" i="11" s="1"/>
  <c r="BH420" i="11"/>
  <c r="CJ420" i="11" s="1"/>
  <c r="BE414" i="11"/>
  <c r="CG414" i="11" s="1"/>
  <c r="BF401" i="11"/>
  <c r="CH401" i="11" s="1"/>
  <c r="BK392" i="11"/>
  <c r="CM392" i="11" s="1"/>
  <c r="CD387" i="11"/>
  <c r="DF387" i="11" s="1"/>
  <c r="BH387" i="11"/>
  <c r="CJ387" i="11" s="1"/>
  <c r="BD367" i="11"/>
  <c r="CF367" i="11" s="1"/>
  <c r="BM367" i="11"/>
  <c r="CO367" i="11" s="1"/>
  <c r="BP362" i="11"/>
  <c r="CR362" i="11" s="1"/>
  <c r="CB362" i="11"/>
  <c r="DD362" i="11" s="1"/>
  <c r="BL362" i="11"/>
  <c r="CN362" i="11" s="1"/>
  <c r="BM362" i="11"/>
  <c r="CO362" i="11" s="1"/>
  <c r="BO362" i="11"/>
  <c r="CQ362" i="11" s="1"/>
  <c r="BW362" i="11"/>
  <c r="CY362" i="11" s="1"/>
  <c r="BZ362" i="11"/>
  <c r="DB362" i="11" s="1"/>
  <c r="AL284" i="11"/>
  <c r="BN284" i="11" s="1"/>
  <c r="CP284" i="11" s="1"/>
  <c r="BK226" i="11"/>
  <c r="CM226" i="11" s="1"/>
  <c r="BE226" i="11"/>
  <c r="CG226" i="11" s="1"/>
  <c r="BG226" i="11"/>
  <c r="CI226" i="11" s="1"/>
  <c r="BM226" i="11"/>
  <c r="CO226" i="11" s="1"/>
  <c r="BQ226" i="11"/>
  <c r="CS226" i="11" s="1"/>
  <c r="BV226" i="11"/>
  <c r="CX226" i="11" s="1"/>
  <c r="BH195" i="11"/>
  <c r="CJ195" i="11" s="1"/>
  <c r="BF195" i="11"/>
  <c r="CH195" i="11" s="1"/>
  <c r="BK195" i="11"/>
  <c r="CM195" i="11" s="1"/>
  <c r="BO195" i="11"/>
  <c r="CQ195" i="11" s="1"/>
  <c r="BR195" i="11"/>
  <c r="CT195" i="11" s="1"/>
  <c r="BZ195" i="11"/>
  <c r="DB195" i="11" s="1"/>
  <c r="CB195" i="11"/>
  <c r="DD195" i="11" s="1"/>
  <c r="CD195" i="11"/>
  <c r="DF195" i="11" s="1"/>
  <c r="BR171" i="11"/>
  <c r="CT171" i="11" s="1"/>
  <c r="BW171" i="11"/>
  <c r="CY171" i="11" s="1"/>
  <c r="BX171" i="11"/>
  <c r="CZ171" i="11" s="1"/>
  <c r="BD171" i="11"/>
  <c r="CF171" i="11" s="1"/>
  <c r="AI64" i="11"/>
  <c r="BK64" i="11" s="1"/>
  <c r="CM64" i="11" s="1"/>
  <c r="BT64" i="11"/>
  <c r="CV64" i="11" s="1"/>
  <c r="BK505" i="11"/>
  <c r="CM505" i="11" s="1"/>
  <c r="Z421" i="11"/>
  <c r="BQ329" i="11"/>
  <c r="CS329" i="11" s="1"/>
  <c r="BZ329" i="11"/>
  <c r="DB329" i="11" s="1"/>
  <c r="BF329" i="11"/>
  <c r="CH329" i="11" s="1"/>
  <c r="BX300" i="11"/>
  <c r="CZ300" i="11" s="1"/>
  <c r="BS300" i="11"/>
  <c r="CU300" i="11" s="1"/>
  <c r="BV300" i="11"/>
  <c r="CX300" i="11" s="1"/>
  <c r="B300" i="11"/>
  <c r="CB296" i="11"/>
  <c r="DD296" i="11" s="1"/>
  <c r="BS247" i="11"/>
  <c r="CU247" i="11" s="1"/>
  <c r="BF247" i="11"/>
  <c r="CH247" i="11" s="1"/>
  <c r="BJ247" i="11"/>
  <c r="CL247" i="11" s="1"/>
  <c r="BT247" i="11"/>
  <c r="CV247" i="11" s="1"/>
  <c r="BX247" i="11"/>
  <c r="CZ247" i="11" s="1"/>
  <c r="CB247" i="11"/>
  <c r="DD247" i="11" s="1"/>
  <c r="BD247" i="11"/>
  <c r="CF247" i="11" s="1"/>
  <c r="Y243" i="11"/>
  <c r="Z243" i="11" s="1"/>
  <c r="AC243" i="11"/>
  <c r="BE243" i="11" s="1"/>
  <c r="CG243" i="11" s="1"/>
  <c r="AO243" i="11"/>
  <c r="BQ243" i="11" s="1"/>
  <c r="CS243" i="11" s="1"/>
  <c r="AT243" i="11"/>
  <c r="BV243" i="11" s="1"/>
  <c r="CX243" i="11" s="1"/>
  <c r="BZ444" i="11"/>
  <c r="DB444" i="11" s="1"/>
  <c r="AY539" i="11"/>
  <c r="CA539" i="11" s="1"/>
  <c r="DC539" i="11" s="1"/>
  <c r="AV530" i="11"/>
  <c r="BX530" i="11" s="1"/>
  <c r="CZ530" i="11" s="1"/>
  <c r="AN529" i="11"/>
  <c r="BP529" i="11" s="1"/>
  <c r="CR529" i="11" s="1"/>
  <c r="AH510" i="11"/>
  <c r="BJ510" i="11" s="1"/>
  <c r="CL510" i="11" s="1"/>
  <c r="CD509" i="11"/>
  <c r="DF509" i="11" s="1"/>
  <c r="AX508" i="11"/>
  <c r="BZ508" i="11" s="1"/>
  <c r="DB508" i="11" s="1"/>
  <c r="CD505" i="11"/>
  <c r="DF505" i="11" s="1"/>
  <c r="BJ505" i="11"/>
  <c r="CL505" i="11" s="1"/>
  <c r="AG498" i="11"/>
  <c r="BI498" i="11" s="1"/>
  <c r="CK498" i="11" s="1"/>
  <c r="BE488" i="11"/>
  <c r="CG488" i="11" s="1"/>
  <c r="AH485" i="11"/>
  <c r="BJ485" i="11" s="1"/>
  <c r="CL485" i="11" s="1"/>
  <c r="AC472" i="11"/>
  <c r="BE472" i="11" s="1"/>
  <c r="CG472" i="11" s="1"/>
  <c r="Z455" i="11"/>
  <c r="BL444" i="11"/>
  <c r="CN444" i="11" s="1"/>
  <c r="BE428" i="11"/>
  <c r="CG428" i="11" s="1"/>
  <c r="BL423" i="11"/>
  <c r="CN423" i="11" s="1"/>
  <c r="CD419" i="11"/>
  <c r="DF419" i="11" s="1"/>
  <c r="CD413" i="11"/>
  <c r="DF413" i="11" s="1"/>
  <c r="AH402" i="11"/>
  <c r="BJ402" i="11" s="1"/>
  <c r="CL402" i="11" s="1"/>
  <c r="AT396" i="11"/>
  <c r="BV396" i="11" s="1"/>
  <c r="CX396" i="11" s="1"/>
  <c r="B381" i="11"/>
  <c r="BR365" i="11"/>
  <c r="CT365" i="11" s="1"/>
  <c r="BN365" i="11"/>
  <c r="CP365" i="11" s="1"/>
  <c r="BP365" i="11"/>
  <c r="CR365" i="11" s="1"/>
  <c r="BW365" i="11"/>
  <c r="CY365" i="11" s="1"/>
  <c r="CA365" i="11"/>
  <c r="DC365" i="11" s="1"/>
  <c r="BE365" i="11"/>
  <c r="CG365" i="11" s="1"/>
  <c r="AM346" i="11"/>
  <c r="BO346" i="11" s="1"/>
  <c r="CQ346" i="11" s="1"/>
  <c r="BK305" i="11"/>
  <c r="CM305" i="11" s="1"/>
  <c r="BF305" i="11"/>
  <c r="CH305" i="11" s="1"/>
  <c r="BV305" i="11"/>
  <c r="CX305" i="11" s="1"/>
  <c r="Z268" i="11"/>
  <c r="AC233" i="11"/>
  <c r="BE233" i="11" s="1"/>
  <c r="CG233" i="11" s="1"/>
  <c r="BY208" i="11"/>
  <c r="DA208" i="11" s="1"/>
  <c r="BK199" i="11"/>
  <c r="CM199" i="11" s="1"/>
  <c r="BD199" i="11"/>
  <c r="CF199" i="11" s="1"/>
  <c r="BI199" i="11"/>
  <c r="CK199" i="11" s="1"/>
  <c r="BV199" i="11"/>
  <c r="CX199" i="11" s="1"/>
  <c r="BZ199" i="11"/>
  <c r="DB199" i="11" s="1"/>
  <c r="CB509" i="11"/>
  <c r="DD509" i="11" s="1"/>
  <c r="CB505" i="11"/>
  <c r="DD505" i="11" s="1"/>
  <c r="BH505" i="11"/>
  <c r="CJ505" i="11" s="1"/>
  <c r="B498" i="11"/>
  <c r="BB480" i="11"/>
  <c r="CD480" i="11" s="1"/>
  <c r="DF480" i="11" s="1"/>
  <c r="BF444" i="11"/>
  <c r="CH444" i="11" s="1"/>
  <c r="B419" i="11"/>
  <c r="BL354" i="11"/>
  <c r="CN354" i="11" s="1"/>
  <c r="BV354" i="11"/>
  <c r="CX354" i="11" s="1"/>
  <c r="B337" i="11"/>
  <c r="BO296" i="11"/>
  <c r="CQ296" i="11" s="1"/>
  <c r="BD296" i="11"/>
  <c r="CF296" i="11" s="1"/>
  <c r="BL296" i="11"/>
  <c r="CN296" i="11" s="1"/>
  <c r="BW296" i="11"/>
  <c r="CY296" i="11" s="1"/>
  <c r="BY296" i="11"/>
  <c r="DA296" i="11" s="1"/>
  <c r="AC257" i="11"/>
  <c r="BE257" i="11" s="1"/>
  <c r="CG257" i="11" s="1"/>
  <c r="BD246" i="11"/>
  <c r="CF246" i="11" s="1"/>
  <c r="BI246" i="11"/>
  <c r="CK246" i="11" s="1"/>
  <c r="BJ246" i="11"/>
  <c r="CL246" i="11" s="1"/>
  <c r="CB246" i="11"/>
  <c r="DD246" i="11" s="1"/>
  <c r="CD246" i="11"/>
  <c r="DF246" i="11" s="1"/>
  <c r="CD241" i="11"/>
  <c r="DF241" i="11" s="1"/>
  <c r="CC241" i="11"/>
  <c r="DE241" i="11" s="1"/>
  <c r="CB231" i="11"/>
  <c r="DD231" i="11" s="1"/>
  <c r="BM225" i="11"/>
  <c r="CO225" i="11" s="1"/>
  <c r="CB225" i="11"/>
  <c r="DD225" i="11" s="1"/>
  <c r="BE225" i="11"/>
  <c r="CG225" i="11" s="1"/>
  <c r="BF225" i="11"/>
  <c r="CH225" i="11" s="1"/>
  <c r="BI225" i="11"/>
  <c r="CK225" i="11" s="1"/>
  <c r="BX208" i="11"/>
  <c r="CZ208" i="11" s="1"/>
  <c r="BQ198" i="11"/>
  <c r="CS198" i="11" s="1"/>
  <c r="BP198" i="11"/>
  <c r="CR198" i="11" s="1"/>
  <c r="AV193" i="11"/>
  <c r="BX193" i="11" s="1"/>
  <c r="CZ193" i="11" s="1"/>
  <c r="Y80" i="11"/>
  <c r="Z80" i="11" s="1"/>
  <c r="AK80" i="11"/>
  <c r="BM80" i="11" s="1"/>
  <c r="CO80" i="11" s="1"/>
  <c r="AW80" i="11"/>
  <c r="BY80" i="11" s="1"/>
  <c r="DA80" i="11" s="1"/>
  <c r="AH45" i="11"/>
  <c r="BJ45" i="11" s="1"/>
  <c r="CL45" i="11" s="1"/>
  <c r="AZ45" i="11"/>
  <c r="CB45" i="11" s="1"/>
  <c r="DD45" i="11" s="1"/>
  <c r="AF516" i="11"/>
  <c r="BH516" i="11" s="1"/>
  <c r="CJ516" i="11" s="1"/>
  <c r="AT508" i="11"/>
  <c r="BV508" i="11" s="1"/>
  <c r="CX508" i="11" s="1"/>
  <c r="AO498" i="11"/>
  <c r="BQ498" i="11" s="1"/>
  <c r="CS498" i="11" s="1"/>
  <c r="AF491" i="11"/>
  <c r="BH491" i="11" s="1"/>
  <c r="CJ491" i="11" s="1"/>
  <c r="AB475" i="11"/>
  <c r="BD475" i="11" s="1"/>
  <c r="B432" i="11"/>
  <c r="BM413" i="11"/>
  <c r="CO413" i="11" s="1"/>
  <c r="BU400" i="11"/>
  <c r="CW400" i="11" s="1"/>
  <c r="BZ386" i="11"/>
  <c r="DB386" i="11" s="1"/>
  <c r="AY381" i="11"/>
  <c r="CA381" i="11" s="1"/>
  <c r="DC381" i="11" s="1"/>
  <c r="AH546" i="11"/>
  <c r="BJ546" i="11" s="1"/>
  <c r="CL546" i="11" s="1"/>
  <c r="AJ545" i="11"/>
  <c r="BL545" i="11" s="1"/>
  <c r="CN545" i="11" s="1"/>
  <c r="B538" i="11"/>
  <c r="BT530" i="11"/>
  <c r="CV530" i="11" s="1"/>
  <c r="AG528" i="11"/>
  <c r="BI528" i="11" s="1"/>
  <c r="CK528" i="11" s="1"/>
  <c r="B528" i="11"/>
  <c r="BY517" i="11"/>
  <c r="DA517" i="11" s="1"/>
  <c r="AX516" i="11"/>
  <c r="BZ516" i="11" s="1"/>
  <c r="DB516" i="11" s="1"/>
  <c r="B516" i="11"/>
  <c r="BY509" i="11"/>
  <c r="DA509" i="11" s="1"/>
  <c r="CA505" i="11"/>
  <c r="DC505" i="11" s="1"/>
  <c r="BD505" i="11"/>
  <c r="CF505" i="11" s="1"/>
  <c r="Z503" i="11"/>
  <c r="CB501" i="11"/>
  <c r="DD501" i="11" s="1"/>
  <c r="BT493" i="11"/>
  <c r="CV493" i="11" s="1"/>
  <c r="AY489" i="11"/>
  <c r="CA489" i="11" s="1"/>
  <c r="DC489" i="11" s="1"/>
  <c r="CC487" i="11"/>
  <c r="DE487" i="11" s="1"/>
  <c r="B479" i="11"/>
  <c r="BY455" i="11"/>
  <c r="DA455" i="11" s="1"/>
  <c r="BA453" i="11"/>
  <c r="CC453" i="11" s="1"/>
  <c r="DE453" i="11" s="1"/>
  <c r="BY441" i="11"/>
  <c r="DA441" i="11" s="1"/>
  <c r="BX422" i="11"/>
  <c r="CZ422" i="11" s="1"/>
  <c r="BK418" i="11"/>
  <c r="CM418" i="11" s="1"/>
  <c r="Z413" i="11"/>
  <c r="BZ401" i="11"/>
  <c r="DB401" i="11" s="1"/>
  <c r="BP400" i="11"/>
  <c r="CR400" i="11" s="1"/>
  <c r="BW387" i="11"/>
  <c r="CY387" i="11" s="1"/>
  <c r="BJ386" i="11"/>
  <c r="CL386" i="11" s="1"/>
  <c r="BL373" i="11"/>
  <c r="CN373" i="11" s="1"/>
  <c r="BD373" i="11"/>
  <c r="CF373" i="11" s="1"/>
  <c r="BM373" i="11"/>
  <c r="CO373" i="11" s="1"/>
  <c r="BM332" i="11"/>
  <c r="CO332" i="11" s="1"/>
  <c r="BK332" i="11"/>
  <c r="CM332" i="11" s="1"/>
  <c r="CC327" i="11"/>
  <c r="DE327" i="11" s="1"/>
  <c r="BT299" i="11"/>
  <c r="CV299" i="11" s="1"/>
  <c r="Z295" i="11"/>
  <c r="BF224" i="11"/>
  <c r="CH224" i="11" s="1"/>
  <c r="BZ224" i="11"/>
  <c r="DB224" i="11" s="1"/>
  <c r="BZ203" i="11"/>
  <c r="DB203" i="11" s="1"/>
  <c r="BE203" i="11"/>
  <c r="CG203" i="11" s="1"/>
  <c r="BN203" i="11"/>
  <c r="CP203" i="11" s="1"/>
  <c r="BS203" i="11"/>
  <c r="CU203" i="11" s="1"/>
  <c r="BM197" i="11"/>
  <c r="CO197" i="11" s="1"/>
  <c r="BH422" i="11"/>
  <c r="CJ422" i="11" s="1"/>
  <c r="BE331" i="11"/>
  <c r="CG331" i="11" s="1"/>
  <c r="CB331" i="11"/>
  <c r="DD331" i="11" s="1"/>
  <c r="BK245" i="11"/>
  <c r="CM245" i="11" s="1"/>
  <c r="BA239" i="11"/>
  <c r="CC239" i="11" s="1"/>
  <c r="DE239" i="11" s="1"/>
  <c r="BD231" i="11"/>
  <c r="CF231" i="11" s="1"/>
  <c r="CC231" i="11"/>
  <c r="DE231" i="11" s="1"/>
  <c r="CD231" i="11"/>
  <c r="DF231" i="11" s="1"/>
  <c r="BF231" i="11"/>
  <c r="CH231" i="11" s="1"/>
  <c r="BJ231" i="11"/>
  <c r="CL231" i="11" s="1"/>
  <c r="BY231" i="11"/>
  <c r="DA231" i="11" s="1"/>
  <c r="BE208" i="11"/>
  <c r="CG208" i="11" s="1"/>
  <c r="BS208" i="11"/>
  <c r="CU208" i="11" s="1"/>
  <c r="BV208" i="11"/>
  <c r="CX208" i="11" s="1"/>
  <c r="BZ208" i="11"/>
  <c r="DB208" i="11" s="1"/>
  <c r="BL208" i="11"/>
  <c r="CN208" i="11" s="1"/>
  <c r="BD197" i="11"/>
  <c r="CF197" i="11" s="1"/>
  <c r="AH193" i="11"/>
  <c r="BJ193" i="11" s="1"/>
  <c r="CL193" i="11" s="1"/>
  <c r="B380" i="11"/>
  <c r="Z370" i="11"/>
  <c r="BW361" i="11"/>
  <c r="CY361" i="11" s="1"/>
  <c r="AJ358" i="11"/>
  <c r="BL358" i="11" s="1"/>
  <c r="CN358" i="11" s="1"/>
  <c r="B357" i="11"/>
  <c r="AW338" i="11"/>
  <c r="BY338" i="11" s="1"/>
  <c r="DA338" i="11" s="1"/>
  <c r="B338" i="11"/>
  <c r="AH323" i="11"/>
  <c r="BJ323" i="11" s="1"/>
  <c r="CL323" i="11" s="1"/>
  <c r="BL312" i="11"/>
  <c r="CN312" i="11" s="1"/>
  <c r="AO295" i="11"/>
  <c r="BQ295" i="11" s="1"/>
  <c r="CS295" i="11" s="1"/>
  <c r="B274" i="11"/>
  <c r="BN271" i="11"/>
  <c r="CP271" i="11" s="1"/>
  <c r="CB268" i="11"/>
  <c r="DD268" i="11" s="1"/>
  <c r="AB265" i="11"/>
  <c r="BD265" i="11" s="1"/>
  <c r="BB254" i="11"/>
  <c r="CD254" i="11" s="1"/>
  <c r="DF254" i="11" s="1"/>
  <c r="B254" i="11"/>
  <c r="AD250" i="11"/>
  <c r="BF250" i="11" s="1"/>
  <c r="CH250" i="11" s="1"/>
  <c r="BX242" i="11"/>
  <c r="CZ242" i="11" s="1"/>
  <c r="BF230" i="11"/>
  <c r="CH230" i="11" s="1"/>
  <c r="Z207" i="11"/>
  <c r="Z205" i="11"/>
  <c r="Z202" i="11"/>
  <c r="BA194" i="11"/>
  <c r="CC194" i="11" s="1"/>
  <c r="DE194" i="11" s="1"/>
  <c r="BH177" i="11"/>
  <c r="CJ177" i="11" s="1"/>
  <c r="Z174" i="11"/>
  <c r="AE148" i="11"/>
  <c r="BG148" i="11" s="1"/>
  <c r="CI148" i="11" s="1"/>
  <c r="BV141" i="11"/>
  <c r="CX141" i="11" s="1"/>
  <c r="BH140" i="11"/>
  <c r="CJ140" i="11" s="1"/>
  <c r="BV137" i="11"/>
  <c r="CX137" i="11" s="1"/>
  <c r="AM135" i="11"/>
  <c r="BO135" i="11" s="1"/>
  <c r="CQ135" i="11" s="1"/>
  <c r="Z121" i="11"/>
  <c r="AY116" i="11"/>
  <c r="CA116" i="11" s="1"/>
  <c r="DC116" i="11" s="1"/>
  <c r="AS115" i="11"/>
  <c r="BU115" i="11" s="1"/>
  <c r="CW115" i="11" s="1"/>
  <c r="BO111" i="11"/>
  <c r="CQ111" i="11" s="1"/>
  <c r="AS103" i="11"/>
  <c r="BU103" i="11" s="1"/>
  <c r="CW103" i="11" s="1"/>
  <c r="AT96" i="11"/>
  <c r="BV96" i="11" s="1"/>
  <c r="CX96" i="11" s="1"/>
  <c r="AW84" i="11"/>
  <c r="BY84" i="11" s="1"/>
  <c r="DA84" i="11" s="1"/>
  <c r="BZ77" i="11"/>
  <c r="DB77" i="11" s="1"/>
  <c r="Z73" i="11"/>
  <c r="BZ72" i="11"/>
  <c r="DB72" i="11" s="1"/>
  <c r="AJ38" i="11"/>
  <c r="BL38" i="11" s="1"/>
  <c r="CN38" i="11" s="1"/>
  <c r="AT31" i="11"/>
  <c r="BV31" i="11" s="1"/>
  <c r="CX31" i="11" s="1"/>
  <c r="AL15" i="11"/>
  <c r="BN15" i="11" s="1"/>
  <c r="CP15" i="11" s="1"/>
  <c r="B140" i="11"/>
  <c r="AO131" i="11"/>
  <c r="BQ131" i="11" s="1"/>
  <c r="CS131" i="11" s="1"/>
  <c r="AZ64" i="11"/>
  <c r="CB64" i="11" s="1"/>
  <c r="DD64" i="11" s="1"/>
  <c r="B368" i="11"/>
  <c r="AL364" i="11"/>
  <c r="BN364" i="11" s="1"/>
  <c r="CP364" i="11" s="1"/>
  <c r="BN361" i="11"/>
  <c r="CP361" i="11" s="1"/>
  <c r="AM355" i="11"/>
  <c r="BO355" i="11" s="1"/>
  <c r="CQ355" i="11" s="1"/>
  <c r="CD330" i="11"/>
  <c r="DF330" i="11" s="1"/>
  <c r="AL328" i="11"/>
  <c r="BN328" i="11" s="1"/>
  <c r="CP328" i="11" s="1"/>
  <c r="BI312" i="11"/>
  <c r="CK312" i="11" s="1"/>
  <c r="Z297" i="11"/>
  <c r="CC275" i="11"/>
  <c r="DE275" i="11" s="1"/>
  <c r="BX272" i="11"/>
  <c r="CZ272" i="11" s="1"/>
  <c r="BL271" i="11"/>
  <c r="CN271" i="11" s="1"/>
  <c r="BP268" i="11"/>
  <c r="CR268" i="11" s="1"/>
  <c r="AP264" i="11"/>
  <c r="BR264" i="11" s="1"/>
  <c r="CT264" i="11" s="1"/>
  <c r="B248" i="11"/>
  <c r="BJ242" i="11"/>
  <c r="CL242" i="11" s="1"/>
  <c r="B219" i="11"/>
  <c r="CD207" i="11"/>
  <c r="DF207" i="11" s="1"/>
  <c r="AR205" i="11"/>
  <c r="AK178" i="11"/>
  <c r="BM178" i="11" s="1"/>
  <c r="CO178" i="11" s="1"/>
  <c r="CD177" i="11"/>
  <c r="DF177" i="11" s="1"/>
  <c r="BD177" i="11"/>
  <c r="CF177" i="11" s="1"/>
  <c r="BV172" i="11"/>
  <c r="CX172" i="11" s="1"/>
  <c r="AJ164" i="11"/>
  <c r="BL164" i="11" s="1"/>
  <c r="CN164" i="11" s="1"/>
  <c r="AZ147" i="11"/>
  <c r="CB147" i="11" s="1"/>
  <c r="DD147" i="11" s="1"/>
  <c r="B143" i="11"/>
  <c r="BS141" i="11"/>
  <c r="CU141" i="11" s="1"/>
  <c r="CD139" i="11"/>
  <c r="DF139" i="11" s="1"/>
  <c r="AS125" i="11"/>
  <c r="BU125" i="11" s="1"/>
  <c r="CW125" i="11" s="1"/>
  <c r="BE111" i="11"/>
  <c r="CG111" i="11" s="1"/>
  <c r="CC105" i="11"/>
  <c r="DE105" i="11" s="1"/>
  <c r="BT101" i="11"/>
  <c r="CV101" i="11" s="1"/>
  <c r="BQ94" i="11"/>
  <c r="CS94" i="11" s="1"/>
  <c r="B89" i="11"/>
  <c r="BL72" i="11"/>
  <c r="CN72" i="11" s="1"/>
  <c r="AL56" i="11"/>
  <c r="BN56" i="11" s="1"/>
  <c r="CP56" i="11" s="1"/>
  <c r="AX25" i="11"/>
  <c r="BZ25" i="11" s="1"/>
  <c r="DB25" i="11" s="1"/>
  <c r="B19" i="11"/>
  <c r="BK361" i="11"/>
  <c r="CM361" i="11" s="1"/>
  <c r="AR343" i="11"/>
  <c r="AX342" i="11"/>
  <c r="BZ342" i="11" s="1"/>
  <c r="DB342" i="11" s="1"/>
  <c r="Z334" i="11"/>
  <c r="CB333" i="11"/>
  <c r="DD333" i="11" s="1"/>
  <c r="CC330" i="11"/>
  <c r="DE330" i="11" s="1"/>
  <c r="CD312" i="11"/>
  <c r="DF312" i="11" s="1"/>
  <c r="BE312" i="11"/>
  <c r="CG312" i="11" s="1"/>
  <c r="CD306" i="11"/>
  <c r="DF306" i="11" s="1"/>
  <c r="CB275" i="11"/>
  <c r="DD275" i="11" s="1"/>
  <c r="BM272" i="11"/>
  <c r="CO272" i="11" s="1"/>
  <c r="BJ271" i="11"/>
  <c r="CL271" i="11" s="1"/>
  <c r="BM268" i="11"/>
  <c r="CO268" i="11" s="1"/>
  <c r="AD258" i="11"/>
  <c r="BF258" i="11" s="1"/>
  <c r="CH258" i="11" s="1"/>
  <c r="Z247" i="11"/>
  <c r="AU237" i="11"/>
  <c r="BW237" i="11" s="1"/>
  <c r="CY237" i="11" s="1"/>
  <c r="BZ207" i="11"/>
  <c r="DB207" i="11" s="1"/>
  <c r="AV205" i="11"/>
  <c r="BX205" i="11" s="1"/>
  <c r="CZ205" i="11" s="1"/>
  <c r="AM187" i="11"/>
  <c r="BO187" i="11" s="1"/>
  <c r="CQ187" i="11" s="1"/>
  <c r="B187" i="11"/>
  <c r="BR172" i="11"/>
  <c r="CT172" i="11" s="1"/>
  <c r="BB169" i="11"/>
  <c r="CD169" i="11" s="1"/>
  <c r="DF169" i="11" s="1"/>
  <c r="BB164" i="11"/>
  <c r="CD164" i="11" s="1"/>
  <c r="DF164" i="11" s="1"/>
  <c r="Z160" i="11"/>
  <c r="AJ158" i="11"/>
  <c r="BL158" i="11" s="1"/>
  <c r="CN158" i="11" s="1"/>
  <c r="AG147" i="11"/>
  <c r="BI147" i="11" s="1"/>
  <c r="CK147" i="11" s="1"/>
  <c r="BK142" i="11"/>
  <c r="CM142" i="11" s="1"/>
  <c r="BZ139" i="11"/>
  <c r="DB139" i="11" s="1"/>
  <c r="AM134" i="11"/>
  <c r="BO134" i="11" s="1"/>
  <c r="CQ134" i="11" s="1"/>
  <c r="B128" i="11"/>
  <c r="AX120" i="11"/>
  <c r="BZ120" i="11" s="1"/>
  <c r="DB120" i="11" s="1"/>
  <c r="BL94" i="11"/>
  <c r="CN94" i="11" s="1"/>
  <c r="Z84" i="11"/>
  <c r="BE72" i="11"/>
  <c r="CG72" i="11" s="1"/>
  <c r="AG63" i="11"/>
  <c r="BI63" i="11" s="1"/>
  <c r="CK63" i="11" s="1"/>
  <c r="AS56" i="11"/>
  <c r="BU56" i="11" s="1"/>
  <c r="CW56" i="11" s="1"/>
  <c r="AB50" i="11"/>
  <c r="BD50" i="11" s="1"/>
  <c r="CF50" i="11" s="1"/>
  <c r="AC37" i="11"/>
  <c r="BE37" i="11" s="1"/>
  <c r="CG37" i="11" s="1"/>
  <c r="AG30" i="11"/>
  <c r="BI30" i="11" s="1"/>
  <c r="CK30" i="11" s="1"/>
  <c r="Z162" i="11"/>
  <c r="Z129" i="11"/>
  <c r="AW35" i="11"/>
  <c r="BY35" i="11" s="1"/>
  <c r="DA35" i="11" s="1"/>
  <c r="B24" i="11"/>
  <c r="AZ335" i="11"/>
  <c r="CB335" i="11" s="1"/>
  <c r="DD335" i="11" s="1"/>
  <c r="AY257" i="11"/>
  <c r="CA257" i="11" s="1"/>
  <c r="DC257" i="11" s="1"/>
  <c r="B252" i="11"/>
  <c r="AM218" i="11"/>
  <c r="BO218" i="11" s="1"/>
  <c r="CQ218" i="11" s="1"/>
  <c r="BR207" i="11"/>
  <c r="CT207" i="11" s="1"/>
  <c r="BT177" i="11"/>
  <c r="CV177" i="11" s="1"/>
  <c r="B176" i="11"/>
  <c r="BP172" i="11"/>
  <c r="CR172" i="11" s="1"/>
  <c r="B162" i="11"/>
  <c r="B147" i="11"/>
  <c r="BH142" i="11"/>
  <c r="CJ142" i="11" s="1"/>
  <c r="BN139" i="11"/>
  <c r="CP139" i="11" s="1"/>
  <c r="AT114" i="11"/>
  <c r="BV114" i="11" s="1"/>
  <c r="CX114" i="11" s="1"/>
  <c r="B110" i="11"/>
  <c r="Z103" i="11"/>
  <c r="AE101" i="11"/>
  <c r="BG101" i="11" s="1"/>
  <c r="CI101" i="11" s="1"/>
  <c r="Y93" i="11"/>
  <c r="Z93" i="11" s="1"/>
  <c r="BA82" i="11"/>
  <c r="CC82" i="11" s="1"/>
  <c r="DE82" i="11" s="1"/>
  <c r="AS81" i="11"/>
  <c r="BU81" i="11" s="1"/>
  <c r="CW81" i="11" s="1"/>
  <c r="AH66" i="11"/>
  <c r="BJ66" i="11" s="1"/>
  <c r="CL66" i="11" s="1"/>
  <c r="B60" i="11"/>
  <c r="AB47" i="11"/>
  <c r="BD47" i="11" s="1"/>
  <c r="AV41" i="11"/>
  <c r="BX41" i="11" s="1"/>
  <c r="CZ41" i="11" s="1"/>
  <c r="BY23" i="11"/>
  <c r="DA23" i="11" s="1"/>
  <c r="BX363" i="11"/>
  <c r="CZ363" i="11" s="1"/>
  <c r="BI333" i="11"/>
  <c r="CK333" i="11" s="1"/>
  <c r="AU318" i="11"/>
  <c r="BW318" i="11" s="1"/>
  <c r="CY318" i="11" s="1"/>
  <c r="B318" i="11"/>
  <c r="BY312" i="11"/>
  <c r="DA312" i="11" s="1"/>
  <c r="BZ306" i="11"/>
  <c r="DB306" i="11" s="1"/>
  <c r="BF275" i="11"/>
  <c r="CH275" i="11" s="1"/>
  <c r="CA271" i="11"/>
  <c r="DC271" i="11" s="1"/>
  <c r="AS253" i="11"/>
  <c r="BU253" i="11" s="1"/>
  <c r="CW253" i="11" s="1"/>
  <c r="Z231" i="11"/>
  <c r="Z225" i="11"/>
  <c r="BA214" i="11"/>
  <c r="CC214" i="11" s="1"/>
  <c r="DE214" i="11" s="1"/>
  <c r="BP207" i="11"/>
  <c r="CR207" i="11" s="1"/>
  <c r="BS177" i="11"/>
  <c r="CU177" i="11" s="1"/>
  <c r="BH172" i="11"/>
  <c r="CJ172" i="11" s="1"/>
  <c r="CB140" i="11"/>
  <c r="DD140" i="11" s="1"/>
  <c r="BL139" i="11"/>
  <c r="CN139" i="11" s="1"/>
  <c r="AQ133" i="11"/>
  <c r="BS133" i="11" s="1"/>
  <c r="CU133" i="11" s="1"/>
  <c r="AO119" i="11"/>
  <c r="BQ119" i="11" s="1"/>
  <c r="CS119" i="11" s="1"/>
  <c r="AQ100" i="11"/>
  <c r="BS100" i="11" s="1"/>
  <c r="CU100" i="11" s="1"/>
  <c r="AI61" i="11"/>
  <c r="BK61" i="11" s="1"/>
  <c r="CM61" i="11" s="1"/>
  <c r="Z46" i="11"/>
  <c r="AL41" i="11"/>
  <c r="BN41" i="11" s="1"/>
  <c r="CP41" i="11" s="1"/>
  <c r="BD172" i="11"/>
  <c r="CF172" i="11" s="1"/>
  <c r="AN151" i="11"/>
  <c r="BP151" i="11" s="1"/>
  <c r="CR151" i="11" s="1"/>
  <c r="AC150" i="11"/>
  <c r="BE150" i="11" s="1"/>
  <c r="CG150" i="11" s="1"/>
  <c r="BX140" i="11"/>
  <c r="CZ140" i="11" s="1"/>
  <c r="BI139" i="11"/>
  <c r="CK139" i="11" s="1"/>
  <c r="BM123" i="11"/>
  <c r="CO123" i="11" s="1"/>
  <c r="BB93" i="11"/>
  <c r="CD93" i="11" s="1"/>
  <c r="DF93" i="11" s="1"/>
  <c r="AI92" i="11"/>
  <c r="BK92" i="11" s="1"/>
  <c r="CM92" i="11" s="1"/>
  <c r="AH87" i="11"/>
  <c r="BJ87" i="11" s="1"/>
  <c r="CL87" i="11" s="1"/>
  <c r="AE76" i="11"/>
  <c r="BG76" i="11" s="1"/>
  <c r="CI76" i="11" s="1"/>
  <c r="AC35" i="11"/>
  <c r="BE35" i="11" s="1"/>
  <c r="CG35" i="11" s="1"/>
  <c r="AO27" i="11"/>
  <c r="BQ27" i="11" s="1"/>
  <c r="CS27" i="11" s="1"/>
  <c r="BV140" i="11"/>
  <c r="CX140" i="11" s="1"/>
  <c r="AT64" i="11"/>
  <c r="BV64" i="11" s="1"/>
  <c r="CX64" i="11" s="1"/>
  <c r="B375" i="11"/>
  <c r="AL372" i="11"/>
  <c r="BN372" i="11" s="1"/>
  <c r="CP372" i="11" s="1"/>
  <c r="CC361" i="11"/>
  <c r="DE361" i="11" s="1"/>
  <c r="AK346" i="11"/>
  <c r="BM346" i="11" s="1"/>
  <c r="CO346" i="11" s="1"/>
  <c r="B339" i="11"/>
  <c r="B333" i="11"/>
  <c r="AU317" i="11"/>
  <c r="BW317" i="11" s="1"/>
  <c r="CY317" i="11" s="1"/>
  <c r="BR312" i="11"/>
  <c r="CT312" i="11" s="1"/>
  <c r="B290" i="11"/>
  <c r="AC287" i="11"/>
  <c r="BE287" i="11" s="1"/>
  <c r="CG287" i="11" s="1"/>
  <c r="Z277" i="11"/>
  <c r="BX271" i="11"/>
  <c r="CZ271" i="11" s="1"/>
  <c r="AR270" i="11"/>
  <c r="Z265" i="11"/>
  <c r="AE250" i="11"/>
  <c r="BG250" i="11" s="1"/>
  <c r="CI250" i="11" s="1"/>
  <c r="AV178" i="11"/>
  <c r="BX178" i="11" s="1"/>
  <c r="CZ178" i="11" s="1"/>
  <c r="BK177" i="11"/>
  <c r="CM177" i="11" s="1"/>
  <c r="Z149" i="11"/>
  <c r="AY146" i="11"/>
  <c r="CA146" i="11" s="1"/>
  <c r="DC146" i="11" s="1"/>
  <c r="CD141" i="11"/>
  <c r="DF141" i="11" s="1"/>
  <c r="BT140" i="11"/>
  <c r="CV140" i="11" s="1"/>
  <c r="Z138" i="11"/>
  <c r="AC132" i="11"/>
  <c r="BE132" i="11" s="1"/>
  <c r="CG132" i="11" s="1"/>
  <c r="BA131" i="11"/>
  <c r="CC131" i="11" s="1"/>
  <c r="DE131" i="11" s="1"/>
  <c r="BV111" i="11"/>
  <c r="CX111" i="11" s="1"/>
  <c r="AJ92" i="11"/>
  <c r="BL92" i="11" s="1"/>
  <c r="CN92" i="11" s="1"/>
  <c r="Y64" i="11"/>
  <c r="Z64" i="11" s="1"/>
  <c r="AJ46" i="11"/>
  <c r="BL46" i="11" s="1"/>
  <c r="CN46" i="11" s="1"/>
  <c r="AN41" i="11"/>
  <c r="BP41" i="11" s="1"/>
  <c r="CR41" i="11" s="1"/>
  <c r="B33" i="11"/>
  <c r="AT27" i="11"/>
  <c r="BV27" i="11" s="1"/>
  <c r="CX27" i="11" s="1"/>
  <c r="B16" i="11"/>
  <c r="CB361" i="11"/>
  <c r="DD361" i="11" s="1"/>
  <c r="B353" i="11"/>
  <c r="BA316" i="11"/>
  <c r="CC316" i="11" s="1"/>
  <c r="DE316" i="11" s="1"/>
  <c r="AQ309" i="11"/>
  <c r="BS309" i="11" s="1"/>
  <c r="CU309" i="11" s="1"/>
  <c r="B309" i="11"/>
  <c r="BK306" i="11"/>
  <c r="CM306" i="11" s="1"/>
  <c r="AD298" i="11"/>
  <c r="BF298" i="11" s="1"/>
  <c r="CH298" i="11" s="1"/>
  <c r="BM297" i="11"/>
  <c r="CO297" i="11" s="1"/>
  <c r="B295" i="11"/>
  <c r="BI276" i="11"/>
  <c r="CK276" i="11" s="1"/>
  <c r="CD274" i="11"/>
  <c r="DF274" i="11" s="1"/>
  <c r="AM251" i="11"/>
  <c r="BO251" i="11" s="1"/>
  <c r="CQ251" i="11" s="1"/>
  <c r="B202" i="11"/>
  <c r="AJ192" i="11"/>
  <c r="BL192" i="11" s="1"/>
  <c r="CN192" i="11" s="1"/>
  <c r="B191" i="11"/>
  <c r="AJ178" i="11"/>
  <c r="BL178" i="11" s="1"/>
  <c r="CN178" i="11" s="1"/>
  <c r="BJ177" i="11"/>
  <c r="CL177" i="11" s="1"/>
  <c r="B166" i="11"/>
  <c r="AL160" i="11"/>
  <c r="BN160" i="11" s="1"/>
  <c r="CP160" i="11" s="1"/>
  <c r="AJ155" i="11"/>
  <c r="BL155" i="11" s="1"/>
  <c r="CN155" i="11" s="1"/>
  <c r="CC141" i="11"/>
  <c r="DE141" i="11" s="1"/>
  <c r="BP140" i="11"/>
  <c r="CR140" i="11" s="1"/>
  <c r="B135" i="11"/>
  <c r="AS131" i="11"/>
  <c r="BU131" i="11" s="1"/>
  <c r="CW131" i="11" s="1"/>
  <c r="AB121" i="11"/>
  <c r="BD121" i="11" s="1"/>
  <c r="CF121" i="11" s="1"/>
  <c r="BT111" i="11"/>
  <c r="CV111" i="11" s="1"/>
  <c r="AD107" i="11"/>
  <c r="BF107" i="11" s="1"/>
  <c r="CH107" i="11" s="1"/>
  <c r="AM104" i="11"/>
  <c r="BO104" i="11" s="1"/>
  <c r="CQ104" i="11" s="1"/>
  <c r="AR98" i="11"/>
  <c r="AO96" i="11"/>
  <c r="BQ96" i="11" s="1"/>
  <c r="CS96" i="11" s="1"/>
  <c r="AJ80" i="11"/>
  <c r="BL80" i="11" s="1"/>
  <c r="CN80" i="11" s="1"/>
  <c r="AE79" i="11"/>
  <c r="BG79" i="11" s="1"/>
  <c r="CI79" i="11" s="1"/>
  <c r="AH59" i="11"/>
  <c r="BJ59" i="11" s="1"/>
  <c r="CL59" i="11" s="1"/>
  <c r="AY41" i="11"/>
  <c r="CA41" i="11" s="1"/>
  <c r="DC41" i="11" s="1"/>
  <c r="AP40" i="11"/>
  <c r="BR40" i="11" s="1"/>
  <c r="CT40" i="11" s="1"/>
  <c r="AY39" i="11"/>
  <c r="CA39" i="11" s="1"/>
  <c r="DC39" i="11" s="1"/>
  <c r="B15" i="11"/>
  <c r="AR548" i="11"/>
  <c r="AO544" i="11"/>
  <c r="BQ544" i="11" s="1"/>
  <c r="CS544" i="11" s="1"/>
  <c r="B530" i="11"/>
  <c r="Y526" i="11"/>
  <c r="Z526" i="11" s="1"/>
  <c r="AC514" i="11"/>
  <c r="BE514" i="11" s="1"/>
  <c r="CG514" i="11" s="1"/>
  <c r="BY512" i="11"/>
  <c r="DA512" i="11" s="1"/>
  <c r="AP511" i="11"/>
  <c r="BR511" i="11" s="1"/>
  <c r="CT511" i="11" s="1"/>
  <c r="BP504" i="11"/>
  <c r="CR504" i="11" s="1"/>
  <c r="AC498" i="11"/>
  <c r="BE498" i="11" s="1"/>
  <c r="CG498" i="11" s="1"/>
  <c r="Y495" i="11"/>
  <c r="Z495" i="11" s="1"/>
  <c r="B487" i="11"/>
  <c r="BN478" i="11"/>
  <c r="CP478" i="11" s="1"/>
  <c r="BX477" i="11"/>
  <c r="CZ477" i="11" s="1"/>
  <c r="BD477" i="11"/>
  <c r="CF477" i="11" s="1"/>
  <c r="AZ475" i="11"/>
  <c r="CB475" i="11" s="1"/>
  <c r="DD475" i="11" s="1"/>
  <c r="CC474" i="11"/>
  <c r="DE474" i="11" s="1"/>
  <c r="AM473" i="11"/>
  <c r="BO473" i="11" s="1"/>
  <c r="CQ473" i="11" s="1"/>
  <c r="AP472" i="11"/>
  <c r="BR472" i="11" s="1"/>
  <c r="CT472" i="11" s="1"/>
  <c r="BY468" i="11"/>
  <c r="DA468" i="11" s="1"/>
  <c r="Z468" i="11"/>
  <c r="BK460" i="11"/>
  <c r="CM460" i="11" s="1"/>
  <c r="BH460" i="11"/>
  <c r="CJ460" i="11" s="1"/>
  <c r="BX460" i="11"/>
  <c r="CZ460" i="11" s="1"/>
  <c r="BJ460" i="11"/>
  <c r="CL460" i="11" s="1"/>
  <c r="CA460" i="11"/>
  <c r="DC460" i="11" s="1"/>
  <c r="BN460" i="11"/>
  <c r="CP460" i="11" s="1"/>
  <c r="CC460" i="11"/>
  <c r="DE460" i="11" s="1"/>
  <c r="BQ460" i="11"/>
  <c r="CS460" i="11" s="1"/>
  <c r="BS460" i="11"/>
  <c r="CU460" i="11" s="1"/>
  <c r="BT460" i="11"/>
  <c r="CV460" i="11" s="1"/>
  <c r="BJ444" i="11"/>
  <c r="CL444" i="11" s="1"/>
  <c r="BG444" i="11"/>
  <c r="CI444" i="11" s="1"/>
  <c r="BK444" i="11"/>
  <c r="CM444" i="11" s="1"/>
  <c r="BR444" i="11"/>
  <c r="CT444" i="11" s="1"/>
  <c r="CB444" i="11"/>
  <c r="DD444" i="11" s="1"/>
  <c r="CD444" i="11"/>
  <c r="DF444" i="11" s="1"/>
  <c r="Y437" i="11"/>
  <c r="Z437" i="11" s="1"/>
  <c r="AO437" i="11"/>
  <c r="BQ437" i="11" s="1"/>
  <c r="CS437" i="11" s="1"/>
  <c r="AX436" i="11"/>
  <c r="BZ436" i="11" s="1"/>
  <c r="DB436" i="11" s="1"/>
  <c r="Y433" i="11"/>
  <c r="Z433" i="11" s="1"/>
  <c r="BB433" i="11"/>
  <c r="CD433" i="11" s="1"/>
  <c r="DF433" i="11" s="1"/>
  <c r="AM548" i="11"/>
  <c r="BO548" i="11" s="1"/>
  <c r="CQ548" i="11" s="1"/>
  <c r="AS542" i="11"/>
  <c r="BU542" i="11" s="1"/>
  <c r="CW542" i="11" s="1"/>
  <c r="Z537" i="11"/>
  <c r="BL517" i="11"/>
  <c r="CN517" i="11" s="1"/>
  <c r="BT514" i="11"/>
  <c r="CV514" i="11" s="1"/>
  <c r="BX512" i="11"/>
  <c r="CZ512" i="11" s="1"/>
  <c r="AF511" i="11"/>
  <c r="BH511" i="11" s="1"/>
  <c r="CJ511" i="11" s="1"/>
  <c r="BT509" i="11"/>
  <c r="CV509" i="11" s="1"/>
  <c r="B506" i="11"/>
  <c r="BL504" i="11"/>
  <c r="CN504" i="11" s="1"/>
  <c r="BZ493" i="11"/>
  <c r="DB493" i="11" s="1"/>
  <c r="BL488" i="11"/>
  <c r="CN488" i="11" s="1"/>
  <c r="BX487" i="11"/>
  <c r="CZ487" i="11" s="1"/>
  <c r="CA486" i="11"/>
  <c r="DC486" i="11" s="1"/>
  <c r="BW477" i="11"/>
  <c r="CY477" i="11" s="1"/>
  <c r="AV475" i="11"/>
  <c r="BX475" i="11" s="1"/>
  <c r="CZ475" i="11" s="1"/>
  <c r="CA474" i="11"/>
  <c r="DC474" i="11" s="1"/>
  <c r="BL469" i="11"/>
  <c r="CN469" i="11" s="1"/>
  <c r="BS468" i="11"/>
  <c r="CU468" i="11" s="1"/>
  <c r="CD460" i="11"/>
  <c r="DF460" i="11" s="1"/>
  <c r="Z427" i="11"/>
  <c r="CC420" i="11"/>
  <c r="DE420" i="11" s="1"/>
  <c r="BB408" i="11"/>
  <c r="CD408" i="11" s="1"/>
  <c r="DF408" i="11" s="1"/>
  <c r="BD394" i="11"/>
  <c r="CF394" i="11" s="1"/>
  <c r="BF394" i="11"/>
  <c r="CH394" i="11" s="1"/>
  <c r="BM394" i="11"/>
  <c r="CO394" i="11" s="1"/>
  <c r="AG548" i="11"/>
  <c r="BI548" i="11" s="1"/>
  <c r="CK548" i="11" s="1"/>
  <c r="AG536" i="11"/>
  <c r="BI536" i="11" s="1"/>
  <c r="CK536" i="11" s="1"/>
  <c r="AJ535" i="11"/>
  <c r="BL535" i="11" s="1"/>
  <c r="CN535" i="11" s="1"/>
  <c r="AT530" i="11"/>
  <c r="BV530" i="11" s="1"/>
  <c r="CX530" i="11" s="1"/>
  <c r="AI530" i="11"/>
  <c r="BK530" i="11" s="1"/>
  <c r="CM530" i="11" s="1"/>
  <c r="B518" i="11"/>
  <c r="AX514" i="11"/>
  <c r="BZ514" i="11" s="1"/>
  <c r="DB514" i="11" s="1"/>
  <c r="BT512" i="11"/>
  <c r="CV512" i="11" s="1"/>
  <c r="AD508" i="11"/>
  <c r="BF508" i="11" s="1"/>
  <c r="CH508" i="11" s="1"/>
  <c r="AZ507" i="11"/>
  <c r="CB507" i="11" s="1"/>
  <c r="DD507" i="11" s="1"/>
  <c r="Z506" i="11"/>
  <c r="BJ504" i="11"/>
  <c r="CL504" i="11" s="1"/>
  <c r="B502" i="11"/>
  <c r="B491" i="11"/>
  <c r="BT487" i="11"/>
  <c r="CV487" i="11" s="1"/>
  <c r="BS486" i="11"/>
  <c r="CU486" i="11" s="1"/>
  <c r="AS480" i="11"/>
  <c r="BU480" i="11" s="1"/>
  <c r="CW480" i="11" s="1"/>
  <c r="BV477" i="11"/>
  <c r="CX477" i="11" s="1"/>
  <c r="AN475" i="11"/>
  <c r="BP475" i="11" s="1"/>
  <c r="CR475" i="11" s="1"/>
  <c r="BZ474" i="11"/>
  <c r="DB474" i="11" s="1"/>
  <c r="BA470" i="11"/>
  <c r="CC470" i="11" s="1"/>
  <c r="DE470" i="11" s="1"/>
  <c r="BQ468" i="11"/>
  <c r="CS468" i="11" s="1"/>
  <c r="BW465" i="11"/>
  <c r="CY465" i="11" s="1"/>
  <c r="CC465" i="11"/>
  <c r="DE465" i="11" s="1"/>
  <c r="BJ465" i="11"/>
  <c r="CL465" i="11" s="1"/>
  <c r="BE448" i="11"/>
  <c r="CG448" i="11" s="1"/>
  <c r="BM448" i="11"/>
  <c r="CO448" i="11" s="1"/>
  <c r="BT448" i="11"/>
  <c r="CV448" i="11" s="1"/>
  <c r="CB448" i="11"/>
  <c r="DD448" i="11" s="1"/>
  <c r="BD448" i="11"/>
  <c r="CF448" i="11" s="1"/>
  <c r="BF448" i="11"/>
  <c r="CH448" i="11" s="1"/>
  <c r="BI448" i="11"/>
  <c r="CK448" i="11" s="1"/>
  <c r="BF446" i="11"/>
  <c r="CH446" i="11" s="1"/>
  <c r="BT446" i="11"/>
  <c r="CV446" i="11" s="1"/>
  <c r="BZ446" i="11"/>
  <c r="DB446" i="11" s="1"/>
  <c r="CC446" i="11"/>
  <c r="DE446" i="11" s="1"/>
  <c r="BD446" i="11"/>
  <c r="CF446" i="11" s="1"/>
  <c r="BE446" i="11"/>
  <c r="CG446" i="11" s="1"/>
  <c r="BJ446" i="11"/>
  <c r="CL446" i="11" s="1"/>
  <c r="BX420" i="11"/>
  <c r="CZ420" i="11" s="1"/>
  <c r="AS514" i="11"/>
  <c r="BU514" i="11" s="1"/>
  <c r="CW514" i="11" s="1"/>
  <c r="BP486" i="11"/>
  <c r="CR486" i="11" s="1"/>
  <c r="BT477" i="11"/>
  <c r="CV477" i="11" s="1"/>
  <c r="AI475" i="11"/>
  <c r="BK475" i="11" s="1"/>
  <c r="CM475" i="11" s="1"/>
  <c r="BN468" i="11"/>
  <c r="CP468" i="11" s="1"/>
  <c r="CB459" i="11"/>
  <c r="DD459" i="11" s="1"/>
  <c r="BV447" i="11"/>
  <c r="CX447" i="11" s="1"/>
  <c r="BM420" i="11"/>
  <c r="CO420" i="11" s="1"/>
  <c r="AU359" i="11"/>
  <c r="BW359" i="11" s="1"/>
  <c r="CY359" i="11" s="1"/>
  <c r="AC547" i="11"/>
  <c r="BE547" i="11" s="1"/>
  <c r="CG547" i="11" s="1"/>
  <c r="AJ523" i="11"/>
  <c r="BL523" i="11" s="1"/>
  <c r="CN523" i="11" s="1"/>
  <c r="AE518" i="11"/>
  <c r="BG518" i="11" s="1"/>
  <c r="CI518" i="11" s="1"/>
  <c r="AP514" i="11"/>
  <c r="BR514" i="11" s="1"/>
  <c r="CT514" i="11" s="1"/>
  <c r="AQ490" i="11"/>
  <c r="BS490" i="11" s="1"/>
  <c r="CU490" i="11" s="1"/>
  <c r="AT482" i="11"/>
  <c r="BV482" i="11" s="1"/>
  <c r="CX482" i="11" s="1"/>
  <c r="AE475" i="11"/>
  <c r="BG475" i="11" s="1"/>
  <c r="CI475" i="11" s="1"/>
  <c r="BY459" i="11"/>
  <c r="DA459" i="11" s="1"/>
  <c r="AD453" i="11"/>
  <c r="BF453" i="11" s="1"/>
  <c r="CH453" i="11" s="1"/>
  <c r="AK453" i="11"/>
  <c r="BM453" i="11" s="1"/>
  <c r="CO453" i="11" s="1"/>
  <c r="AW453" i="11"/>
  <c r="BY453" i="11" s="1"/>
  <c r="DA453" i="11" s="1"/>
  <c r="BB453" i="11"/>
  <c r="CD453" i="11" s="1"/>
  <c r="DF453" i="11" s="1"/>
  <c r="AH440" i="11"/>
  <c r="BJ440" i="11" s="1"/>
  <c r="CL440" i="11" s="1"/>
  <c r="AB440" i="11"/>
  <c r="BD440" i="11" s="1"/>
  <c r="AQ440" i="11"/>
  <c r="BS440" i="11" s="1"/>
  <c r="CU440" i="11" s="1"/>
  <c r="Y371" i="11"/>
  <c r="Z371" i="11" s="1"/>
  <c r="AM371" i="11"/>
  <c r="BO371" i="11" s="1"/>
  <c r="CQ371" i="11" s="1"/>
  <c r="AS371" i="11"/>
  <c r="BU371" i="11" s="1"/>
  <c r="CW371" i="11" s="1"/>
  <c r="AV371" i="11"/>
  <c r="BX371" i="11" s="1"/>
  <c r="CZ371" i="11" s="1"/>
  <c r="Y383" i="11"/>
  <c r="Z383" i="11" s="1"/>
  <c r="AG383" i="11"/>
  <c r="BI383" i="11" s="1"/>
  <c r="CK383" i="11" s="1"/>
  <c r="AJ383" i="11"/>
  <c r="BL383" i="11" s="1"/>
  <c r="CN383" i="11" s="1"/>
  <c r="AR383" i="11"/>
  <c r="AX383" i="11"/>
  <c r="BZ383" i="11" s="1"/>
  <c r="DB383" i="11" s="1"/>
  <c r="B543" i="11"/>
  <c r="B541" i="11"/>
  <c r="AH530" i="11"/>
  <c r="BJ530" i="11" s="1"/>
  <c r="CL530" i="11" s="1"/>
  <c r="CB525" i="11"/>
  <c r="DD525" i="11" s="1"/>
  <c r="CA520" i="11"/>
  <c r="DC520" i="11" s="1"/>
  <c r="AZ515" i="11"/>
  <c r="CB515" i="11" s="1"/>
  <c r="DD515" i="11" s="1"/>
  <c r="AI514" i="11"/>
  <c r="BK514" i="11" s="1"/>
  <c r="CM514" i="11" s="1"/>
  <c r="BH512" i="11"/>
  <c r="CJ512" i="11" s="1"/>
  <c r="BO509" i="11"/>
  <c r="CQ509" i="11" s="1"/>
  <c r="AN508" i="11"/>
  <c r="BP508" i="11" s="1"/>
  <c r="CR508" i="11" s="1"/>
  <c r="CD504" i="11"/>
  <c r="DF504" i="11" s="1"/>
  <c r="BR501" i="11"/>
  <c r="CT501" i="11" s="1"/>
  <c r="AC499" i="11"/>
  <c r="BE499" i="11" s="1"/>
  <c r="CG499" i="11" s="1"/>
  <c r="AF498" i="11"/>
  <c r="BH498" i="11" s="1"/>
  <c r="CJ498" i="11" s="1"/>
  <c r="BR497" i="11"/>
  <c r="CT497" i="11" s="1"/>
  <c r="BP493" i="11"/>
  <c r="CR493" i="11" s="1"/>
  <c r="Y490" i="11"/>
  <c r="Z490" i="11" s="1"/>
  <c r="AO489" i="11"/>
  <c r="BQ489" i="11" s="1"/>
  <c r="CS489" i="11" s="1"/>
  <c r="BL487" i="11"/>
  <c r="CN487" i="11" s="1"/>
  <c r="AG482" i="11"/>
  <c r="BI482" i="11" s="1"/>
  <c r="CK482" i="11" s="1"/>
  <c r="AL481" i="11"/>
  <c r="BN481" i="11" s="1"/>
  <c r="CP481" i="11" s="1"/>
  <c r="AY480" i="11"/>
  <c r="CA480" i="11" s="1"/>
  <c r="DC480" i="11" s="1"/>
  <c r="BP477" i="11"/>
  <c r="CR477" i="11" s="1"/>
  <c r="BA476" i="11"/>
  <c r="CC476" i="11" s="1"/>
  <c r="DE476" i="11" s="1"/>
  <c r="Y475" i="11"/>
  <c r="Z475" i="11" s="1"/>
  <c r="BS474" i="11"/>
  <c r="CU474" i="11" s="1"/>
  <c r="B472" i="11"/>
  <c r="BJ468" i="11"/>
  <c r="CL468" i="11" s="1"/>
  <c r="B467" i="11"/>
  <c r="BV460" i="11"/>
  <c r="CX460" i="11" s="1"/>
  <c r="BX459" i="11"/>
  <c r="CZ459" i="11" s="1"/>
  <c r="B439" i="11"/>
  <c r="CC435" i="11"/>
  <c r="DE435" i="11" s="1"/>
  <c r="Y431" i="11"/>
  <c r="Z431" i="11" s="1"/>
  <c r="AJ431" i="11"/>
  <c r="BL431" i="11" s="1"/>
  <c r="CN431" i="11" s="1"/>
  <c r="AK402" i="11"/>
  <c r="BM402" i="11" s="1"/>
  <c r="CO402" i="11" s="1"/>
  <c r="BD379" i="11"/>
  <c r="CF379" i="11" s="1"/>
  <c r="BL379" i="11"/>
  <c r="CN379" i="11" s="1"/>
  <c r="BX379" i="11"/>
  <c r="CZ379" i="11" s="1"/>
  <c r="CB379" i="11"/>
  <c r="DD379" i="11" s="1"/>
  <c r="BK353" i="11"/>
  <c r="CM353" i="11" s="1"/>
  <c r="BH353" i="11"/>
  <c r="CJ353" i="11" s="1"/>
  <c r="BT353" i="11"/>
  <c r="CV353" i="11" s="1"/>
  <c r="CC353" i="11"/>
  <c r="DE353" i="11" s="1"/>
  <c r="BE353" i="11"/>
  <c r="CG353" i="11" s="1"/>
  <c r="BF353" i="11"/>
  <c r="CH353" i="11" s="1"/>
  <c r="Z546" i="11"/>
  <c r="BB542" i="11"/>
  <c r="CD542" i="11" s="1"/>
  <c r="DF542" i="11" s="1"/>
  <c r="AY540" i="11"/>
  <c r="CA540" i="11" s="1"/>
  <c r="DC540" i="11" s="1"/>
  <c r="B535" i="11"/>
  <c r="B533" i="11"/>
  <c r="BY525" i="11"/>
  <c r="DA525" i="11" s="1"/>
  <c r="AB516" i="11"/>
  <c r="BD516" i="11" s="1"/>
  <c r="AT515" i="11"/>
  <c r="BV515" i="11" s="1"/>
  <c r="CX515" i="11" s="1"/>
  <c r="AD514" i="11"/>
  <c r="BF514" i="11" s="1"/>
  <c r="CH514" i="11" s="1"/>
  <c r="Z512" i="11"/>
  <c r="AD511" i="11"/>
  <c r="BF511" i="11" s="1"/>
  <c r="CH511" i="11" s="1"/>
  <c r="AN507" i="11"/>
  <c r="BP507" i="11" s="1"/>
  <c r="CR507" i="11" s="1"/>
  <c r="CB504" i="11"/>
  <c r="DD504" i="11" s="1"/>
  <c r="AX502" i="11"/>
  <c r="BZ502" i="11" s="1"/>
  <c r="DB502" i="11" s="1"/>
  <c r="AW495" i="11"/>
  <c r="BY495" i="11" s="1"/>
  <c r="DA495" i="11" s="1"/>
  <c r="AL495" i="11"/>
  <c r="BN495" i="11" s="1"/>
  <c r="CP495" i="11" s="1"/>
  <c r="AJ489" i="11"/>
  <c r="BL489" i="11" s="1"/>
  <c r="CN489" i="11" s="1"/>
  <c r="AQ484" i="11"/>
  <c r="BS484" i="11" s="1"/>
  <c r="CU484" i="11" s="1"/>
  <c r="AX480" i="11"/>
  <c r="BZ480" i="11" s="1"/>
  <c r="DB480" i="11" s="1"/>
  <c r="Z478" i="11"/>
  <c r="BO477" i="11"/>
  <c r="CQ477" i="11" s="1"/>
  <c r="BT473" i="11"/>
  <c r="CV473" i="11" s="1"/>
  <c r="BD468" i="11"/>
  <c r="CF468" i="11" s="1"/>
  <c r="AW461" i="11"/>
  <c r="BY461" i="11" s="1"/>
  <c r="DA461" i="11" s="1"/>
  <c r="BF447" i="11"/>
  <c r="CH447" i="11" s="1"/>
  <c r="BM447" i="11"/>
  <c r="CO447" i="11" s="1"/>
  <c r="CD447" i="11"/>
  <c r="DF447" i="11" s="1"/>
  <c r="BE420" i="11"/>
  <c r="CG420" i="11" s="1"/>
  <c r="BZ420" i="11"/>
  <c r="DB420" i="11" s="1"/>
  <c r="BF420" i="11"/>
  <c r="CH420" i="11" s="1"/>
  <c r="CB420" i="11"/>
  <c r="DD420" i="11" s="1"/>
  <c r="BI420" i="11"/>
  <c r="CK420" i="11" s="1"/>
  <c r="CD420" i="11"/>
  <c r="DF420" i="11" s="1"/>
  <c r="BJ420" i="11"/>
  <c r="CL420" i="11" s="1"/>
  <c r="BK420" i="11"/>
  <c r="CM420" i="11" s="1"/>
  <c r="BL420" i="11"/>
  <c r="CN420" i="11" s="1"/>
  <c r="BS420" i="11"/>
  <c r="CU420" i="11" s="1"/>
  <c r="BT420" i="11"/>
  <c r="CV420" i="11" s="1"/>
  <c r="BV420" i="11"/>
  <c r="CX420" i="11" s="1"/>
  <c r="BF459" i="11"/>
  <c r="CH459" i="11" s="1"/>
  <c r="BZ459" i="11"/>
  <c r="DB459" i="11" s="1"/>
  <c r="BD459" i="11"/>
  <c r="CF459" i="11" s="1"/>
  <c r="CD459" i="11"/>
  <c r="DF459" i="11" s="1"/>
  <c r="BJ459" i="11"/>
  <c r="CL459" i="11" s="1"/>
  <c r="BR459" i="11"/>
  <c r="CT459" i="11" s="1"/>
  <c r="BS459" i="11"/>
  <c r="CU459" i="11" s="1"/>
  <c r="BV459" i="11"/>
  <c r="CX459" i="11" s="1"/>
  <c r="BJ435" i="11"/>
  <c r="CL435" i="11" s="1"/>
  <c r="BH435" i="11"/>
  <c r="CJ435" i="11" s="1"/>
  <c r="BM435" i="11"/>
  <c r="CO435" i="11" s="1"/>
  <c r="BV435" i="11"/>
  <c r="CX435" i="11" s="1"/>
  <c r="AK540" i="11"/>
  <c r="BM540" i="11" s="1"/>
  <c r="CO540" i="11" s="1"/>
  <c r="BB536" i="11"/>
  <c r="CD536" i="11" s="1"/>
  <c r="DF536" i="11" s="1"/>
  <c r="AK534" i="11"/>
  <c r="BM534" i="11" s="1"/>
  <c r="CO534" i="11" s="1"/>
  <c r="AB530" i="11"/>
  <c r="BD530" i="11" s="1"/>
  <c r="BT525" i="11"/>
  <c r="CV525" i="11" s="1"/>
  <c r="AS522" i="11"/>
  <c r="BU522" i="11" s="1"/>
  <c r="CW522" i="11" s="1"/>
  <c r="BP520" i="11"/>
  <c r="CR520" i="11" s="1"/>
  <c r="AJ515" i="11"/>
  <c r="BL515" i="11" s="1"/>
  <c r="CN515" i="11" s="1"/>
  <c r="CC509" i="11"/>
  <c r="DE509" i="11" s="1"/>
  <c r="BM509" i="11"/>
  <c r="CO509" i="11" s="1"/>
  <c r="AF508" i="11"/>
  <c r="BH508" i="11" s="1"/>
  <c r="CJ508" i="11" s="1"/>
  <c r="BZ504" i="11"/>
  <c r="DB504" i="11" s="1"/>
  <c r="AT502" i="11"/>
  <c r="BV502" i="11" s="1"/>
  <c r="CX502" i="11" s="1"/>
  <c r="BL501" i="11"/>
  <c r="CN501" i="11" s="1"/>
  <c r="AS495" i="11"/>
  <c r="BU495" i="11" s="1"/>
  <c r="CW495" i="11" s="1"/>
  <c r="BL493" i="11"/>
  <c r="CN493" i="11" s="1"/>
  <c r="B488" i="11"/>
  <c r="BE487" i="11"/>
  <c r="CG487" i="11" s="1"/>
  <c r="AP480" i="11"/>
  <c r="BR480" i="11" s="1"/>
  <c r="CT480" i="11" s="1"/>
  <c r="BL477" i="11"/>
  <c r="CN477" i="11" s="1"/>
  <c r="BM474" i="11"/>
  <c r="CO474" i="11" s="1"/>
  <c r="BT464" i="11"/>
  <c r="CV464" i="11" s="1"/>
  <c r="AF464" i="11"/>
  <c r="BH464" i="11" s="1"/>
  <c r="CJ464" i="11" s="1"/>
  <c r="BA464" i="11"/>
  <c r="CC464" i="11" s="1"/>
  <c r="DE464" i="11" s="1"/>
  <c r="AE461" i="11"/>
  <c r="BG461" i="11" s="1"/>
  <c r="CI461" i="11" s="1"/>
  <c r="BO460" i="11"/>
  <c r="CQ460" i="11" s="1"/>
  <c r="BN459" i="11"/>
  <c r="CP459" i="11" s="1"/>
  <c r="AG457" i="11"/>
  <c r="BI457" i="11" s="1"/>
  <c r="CK457" i="11" s="1"/>
  <c r="AL451" i="11"/>
  <c r="BN451" i="11" s="1"/>
  <c r="CP451" i="11" s="1"/>
  <c r="CD448" i="11"/>
  <c r="DF448" i="11" s="1"/>
  <c r="BS444" i="11"/>
  <c r="CU444" i="11" s="1"/>
  <c r="AF438" i="11"/>
  <c r="BH438" i="11" s="1"/>
  <c r="CJ438" i="11" s="1"/>
  <c r="BT435" i="11"/>
  <c r="CV435" i="11" s="1"/>
  <c r="BY429" i="11"/>
  <c r="DA429" i="11" s="1"/>
  <c r="BD369" i="11"/>
  <c r="CF369" i="11" s="1"/>
  <c r="BX369" i="11"/>
  <c r="CZ369" i="11" s="1"/>
  <c r="BZ369" i="11"/>
  <c r="DB369" i="11" s="1"/>
  <c r="CA369" i="11"/>
  <c r="DC369" i="11" s="1"/>
  <c r="BF369" i="11"/>
  <c r="CH369" i="11" s="1"/>
  <c r="CD369" i="11"/>
  <c r="DF369" i="11" s="1"/>
  <c r="BH369" i="11"/>
  <c r="CJ369" i="11" s="1"/>
  <c r="BI369" i="11"/>
  <c r="CK369" i="11" s="1"/>
  <c r="BK369" i="11"/>
  <c r="CM369" i="11" s="1"/>
  <c r="BL369" i="11"/>
  <c r="CN369" i="11" s="1"/>
  <c r="BO369" i="11"/>
  <c r="CQ369" i="11" s="1"/>
  <c r="BR369" i="11"/>
  <c r="CT369" i="11" s="1"/>
  <c r="BT369" i="11"/>
  <c r="CV369" i="11" s="1"/>
  <c r="AB410" i="11"/>
  <c r="BD410" i="11" s="1"/>
  <c r="AG410" i="11"/>
  <c r="BI410" i="11" s="1"/>
  <c r="CK410" i="11" s="1"/>
  <c r="AT410" i="11"/>
  <c r="BV410" i="11" s="1"/>
  <c r="CX410" i="11" s="1"/>
  <c r="BA410" i="11"/>
  <c r="CC410" i="11" s="1"/>
  <c r="DE410" i="11" s="1"/>
  <c r="BT547" i="11"/>
  <c r="CV547" i="11" s="1"/>
  <c r="AP536" i="11"/>
  <c r="BR536" i="11" s="1"/>
  <c r="CT536" i="11" s="1"/>
  <c r="AL528" i="11"/>
  <c r="BN528" i="11" s="1"/>
  <c r="CP528" i="11" s="1"/>
  <c r="BO525" i="11"/>
  <c r="CQ525" i="11" s="1"/>
  <c r="Z520" i="11"/>
  <c r="AZ510" i="11"/>
  <c r="CB510" i="11" s="1"/>
  <c r="DD510" i="11" s="1"/>
  <c r="AL502" i="11"/>
  <c r="BN502" i="11" s="1"/>
  <c r="CP502" i="11" s="1"/>
  <c r="AW498" i="11"/>
  <c r="BY498" i="11" s="1"/>
  <c r="DA498" i="11" s="1"/>
  <c r="AM495" i="11"/>
  <c r="BO495" i="11" s="1"/>
  <c r="CQ495" i="11" s="1"/>
  <c r="AL480" i="11"/>
  <c r="BN480" i="11" s="1"/>
  <c r="CP480" i="11" s="1"/>
  <c r="CC477" i="11"/>
  <c r="DE477" i="11" s="1"/>
  <c r="BK477" i="11"/>
  <c r="CM477" i="11" s="1"/>
  <c r="BT466" i="11"/>
  <c r="CV466" i="11" s="1"/>
  <c r="BI459" i="11"/>
  <c r="CK459" i="11" s="1"/>
  <c r="BL435" i="11"/>
  <c r="CN435" i="11" s="1"/>
  <c r="BL429" i="11"/>
  <c r="CN429" i="11" s="1"/>
  <c r="BL388" i="11"/>
  <c r="CN388" i="11" s="1"/>
  <c r="BD388" i="11"/>
  <c r="CF388" i="11" s="1"/>
  <c r="BF388" i="11"/>
  <c r="CH388" i="11" s="1"/>
  <c r="BJ388" i="11"/>
  <c r="CL388" i="11" s="1"/>
  <c r="BM388" i="11"/>
  <c r="CO388" i="11" s="1"/>
  <c r="BR388" i="11"/>
  <c r="CT388" i="11" s="1"/>
  <c r="BX388" i="11"/>
  <c r="CZ388" i="11" s="1"/>
  <c r="CD388" i="11"/>
  <c r="DF388" i="11" s="1"/>
  <c r="AL378" i="11"/>
  <c r="BN378" i="11" s="1"/>
  <c r="CP378" i="11" s="1"/>
  <c r="AB378" i="11"/>
  <c r="BD378" i="11" s="1"/>
  <c r="AH378" i="11"/>
  <c r="BJ378" i="11" s="1"/>
  <c r="CL378" i="11" s="1"/>
  <c r="AP378" i="11"/>
  <c r="BR378" i="11" s="1"/>
  <c r="CT378" i="11" s="1"/>
  <c r="AT378" i="11"/>
  <c r="BV378" i="11" s="1"/>
  <c r="CX378" i="11" s="1"/>
  <c r="AZ378" i="11"/>
  <c r="CB378" i="11" s="1"/>
  <c r="DD378" i="11" s="1"/>
  <c r="AP548" i="11"/>
  <c r="BR548" i="11" s="1"/>
  <c r="CT548" i="11" s="1"/>
  <c r="AW547" i="11"/>
  <c r="BY547" i="11" s="1"/>
  <c r="DA547" i="11" s="1"/>
  <c r="AB536" i="11"/>
  <c r="BD536" i="11" s="1"/>
  <c r="CF536" i="11" s="1"/>
  <c r="BB530" i="11"/>
  <c r="CD530" i="11" s="1"/>
  <c r="DF530" i="11" s="1"/>
  <c r="BL525" i="11"/>
  <c r="CN525" i="11" s="1"/>
  <c r="Z525" i="11"/>
  <c r="B524" i="11"/>
  <c r="BF520" i="11"/>
  <c r="CH520" i="11" s="1"/>
  <c r="B517" i="11"/>
  <c r="AR510" i="11"/>
  <c r="CA509" i="11"/>
  <c r="DC509" i="11" s="1"/>
  <c r="BH509" i="11"/>
  <c r="CJ509" i="11" s="1"/>
  <c r="BV504" i="11"/>
  <c r="CX504" i="11" s="1"/>
  <c r="AH502" i="11"/>
  <c r="BJ502" i="11" s="1"/>
  <c r="CL502" i="11" s="1"/>
  <c r="AY500" i="11"/>
  <c r="CA500" i="11" s="1"/>
  <c r="DC500" i="11" s="1"/>
  <c r="BT499" i="11"/>
  <c r="CV499" i="11" s="1"/>
  <c r="AK495" i="11"/>
  <c r="BM495" i="11" s="1"/>
  <c r="CO495" i="11" s="1"/>
  <c r="BE493" i="11"/>
  <c r="CG493" i="11" s="1"/>
  <c r="AP492" i="11"/>
  <c r="BR492" i="11" s="1"/>
  <c r="CT492" i="11" s="1"/>
  <c r="B490" i="11"/>
  <c r="BV488" i="11"/>
  <c r="CX488" i="11" s="1"/>
  <c r="BV483" i="11"/>
  <c r="CX483" i="11" s="1"/>
  <c r="B482" i="11"/>
  <c r="AG480" i="11"/>
  <c r="BI480" i="11" s="1"/>
  <c r="CK480" i="11" s="1"/>
  <c r="CB477" i="11"/>
  <c r="DD477" i="11" s="1"/>
  <c r="BJ477" i="11"/>
  <c r="CL477" i="11" s="1"/>
  <c r="AL475" i="11"/>
  <c r="BN475" i="11" s="1"/>
  <c r="CP475" i="11" s="1"/>
  <c r="B475" i="11"/>
  <c r="BJ474" i="11"/>
  <c r="CL474" i="11" s="1"/>
  <c r="AJ470" i="11"/>
  <c r="BL470" i="11" s="1"/>
  <c r="CN470" i="11" s="1"/>
  <c r="CC469" i="11"/>
  <c r="DE469" i="11" s="1"/>
  <c r="BX465" i="11"/>
  <c r="CZ465" i="11" s="1"/>
  <c r="B461" i="11"/>
  <c r="BI460" i="11"/>
  <c r="CK460" i="11" s="1"/>
  <c r="AX453" i="11"/>
  <c r="BZ453" i="11" s="1"/>
  <c r="DB453" i="11" s="1"/>
  <c r="BS448" i="11"/>
  <c r="CU448" i="11" s="1"/>
  <c r="BV446" i="11"/>
  <c r="CX446" i="11" s="1"/>
  <c r="BH444" i="11"/>
  <c r="CJ444" i="11" s="1"/>
  <c r="BE435" i="11"/>
  <c r="CG435" i="11" s="1"/>
  <c r="AX523" i="11"/>
  <c r="BZ523" i="11" s="1"/>
  <c r="DB523" i="11" s="1"/>
  <c r="AH518" i="11"/>
  <c r="BJ518" i="11" s="1"/>
  <c r="CL518" i="11" s="1"/>
  <c r="BT503" i="11"/>
  <c r="CV503" i="11" s="1"/>
  <c r="AB502" i="11"/>
  <c r="BD502" i="11" s="1"/>
  <c r="CF502" i="11" s="1"/>
  <c r="AY490" i="11"/>
  <c r="CA490" i="11" s="1"/>
  <c r="DC490" i="11" s="1"/>
  <c r="Y480" i="11"/>
  <c r="Z480" i="11" s="1"/>
  <c r="CA477" i="11"/>
  <c r="DC477" i="11" s="1"/>
  <c r="BH477" i="11"/>
  <c r="CJ477" i="11" s="1"/>
  <c r="AF466" i="11"/>
  <c r="BH466" i="11" s="1"/>
  <c r="CJ466" i="11" s="1"/>
  <c r="AL466" i="11"/>
  <c r="BN466" i="11" s="1"/>
  <c r="CP466" i="11" s="1"/>
  <c r="AP453" i="11"/>
  <c r="BR453" i="11" s="1"/>
  <c r="CT453" i="11" s="1"/>
  <c r="BB440" i="11"/>
  <c r="CD440" i="11" s="1"/>
  <c r="DF440" i="11" s="1"/>
  <c r="BX429" i="11"/>
  <c r="CZ429" i="11" s="1"/>
  <c r="BM429" i="11"/>
  <c r="CO429" i="11" s="1"/>
  <c r="BT429" i="11"/>
  <c r="CV429" i="11" s="1"/>
  <c r="BV429" i="11"/>
  <c r="CX429" i="11" s="1"/>
  <c r="BT456" i="11"/>
  <c r="CV456" i="11" s="1"/>
  <c r="BJ455" i="11"/>
  <c r="CL455" i="11" s="1"/>
  <c r="BJ434" i="11"/>
  <c r="CL434" i="11" s="1"/>
  <c r="BU428" i="11"/>
  <c r="CW428" i="11" s="1"/>
  <c r="BD428" i="11"/>
  <c r="CF428" i="11" s="1"/>
  <c r="BJ423" i="11"/>
  <c r="CL423" i="11" s="1"/>
  <c r="BE422" i="11"/>
  <c r="CG422" i="11" s="1"/>
  <c r="BY414" i="11"/>
  <c r="DA414" i="11" s="1"/>
  <c r="B413" i="11"/>
  <c r="AV408" i="11"/>
  <c r="BX408" i="11" s="1"/>
  <c r="CZ408" i="11" s="1"/>
  <c r="AG402" i="11"/>
  <c r="BI402" i="11" s="1"/>
  <c r="CK402" i="11" s="1"/>
  <c r="BO390" i="11"/>
  <c r="CQ390" i="11" s="1"/>
  <c r="B384" i="11"/>
  <c r="AU377" i="11"/>
  <c r="BW377" i="11" s="1"/>
  <c r="CY377" i="11" s="1"/>
  <c r="BV374" i="11"/>
  <c r="CX374" i="11" s="1"/>
  <c r="BI363" i="11"/>
  <c r="CK363" i="11" s="1"/>
  <c r="Y359" i="11"/>
  <c r="Z359" i="11" s="1"/>
  <c r="AJ359" i="11"/>
  <c r="BL359" i="11" s="1"/>
  <c r="CN359" i="11" s="1"/>
  <c r="AD464" i="11"/>
  <c r="BF464" i="11" s="1"/>
  <c r="CH464" i="11" s="1"/>
  <c r="Z459" i="11"/>
  <c r="BP456" i="11"/>
  <c r="CR456" i="11" s="1"/>
  <c r="CD455" i="11"/>
  <c r="DF455" i="11" s="1"/>
  <c r="BI455" i="11"/>
  <c r="CK455" i="11" s="1"/>
  <c r="B449" i="11"/>
  <c r="BE434" i="11"/>
  <c r="CG434" i="11" s="1"/>
  <c r="BT428" i="11"/>
  <c r="CV428" i="11" s="1"/>
  <c r="BH423" i="11"/>
  <c r="CJ423" i="11" s="1"/>
  <c r="B421" i="11"/>
  <c r="BW414" i="11"/>
  <c r="CY414" i="11" s="1"/>
  <c r="AQ412" i="11"/>
  <c r="BS412" i="11" s="1"/>
  <c r="CU412" i="11" s="1"/>
  <c r="B405" i="11"/>
  <c r="BR401" i="11"/>
  <c r="CT401" i="11" s="1"/>
  <c r="AD399" i="11"/>
  <c r="BF399" i="11" s="1"/>
  <c r="CH399" i="11" s="1"/>
  <c r="AS396" i="11"/>
  <c r="BU396" i="11" s="1"/>
  <c r="CW396" i="11" s="1"/>
  <c r="B396" i="11"/>
  <c r="AP377" i="11"/>
  <c r="BR377" i="11" s="1"/>
  <c r="CT377" i="11" s="1"/>
  <c r="BM374" i="11"/>
  <c r="CO374" i="11" s="1"/>
  <c r="BZ368" i="11"/>
  <c r="DB368" i="11" s="1"/>
  <c r="BH363" i="11"/>
  <c r="CJ363" i="11" s="1"/>
  <c r="BY361" i="11"/>
  <c r="DA361" i="11" s="1"/>
  <c r="BX347" i="11"/>
  <c r="CZ347" i="11" s="1"/>
  <c r="BO456" i="11"/>
  <c r="CQ456" i="11" s="1"/>
  <c r="CC455" i="11"/>
  <c r="DE455" i="11" s="1"/>
  <c r="BF455" i="11"/>
  <c r="CH455" i="11" s="1"/>
  <c r="AV454" i="11"/>
  <c r="BX454" i="11" s="1"/>
  <c r="CZ454" i="11" s="1"/>
  <c r="AC453" i="11"/>
  <c r="BE453" i="11" s="1"/>
  <c r="CG453" i="11" s="1"/>
  <c r="BD434" i="11"/>
  <c r="CF434" i="11" s="1"/>
  <c r="AP433" i="11"/>
  <c r="BR433" i="11" s="1"/>
  <c r="CT433" i="11" s="1"/>
  <c r="BS428" i="11"/>
  <c r="CU428" i="11" s="1"/>
  <c r="BE423" i="11"/>
  <c r="CG423" i="11" s="1"/>
  <c r="BV414" i="11"/>
  <c r="CX414" i="11" s="1"/>
  <c r="AH412" i="11"/>
  <c r="BJ412" i="11" s="1"/>
  <c r="CL412" i="11" s="1"/>
  <c r="B411" i="11"/>
  <c r="AY409" i="11"/>
  <c r="CA409" i="11" s="1"/>
  <c r="DC409" i="11" s="1"/>
  <c r="AQ403" i="11"/>
  <c r="BS403" i="11" s="1"/>
  <c r="CU403" i="11" s="1"/>
  <c r="B401" i="11"/>
  <c r="Z398" i="11"/>
  <c r="AJ377" i="11"/>
  <c r="BL377" i="11" s="1"/>
  <c r="CN377" i="11" s="1"/>
  <c r="BJ374" i="11"/>
  <c r="CL374" i="11" s="1"/>
  <c r="B372" i="11"/>
  <c r="BV368" i="11"/>
  <c r="CX368" i="11" s="1"/>
  <c r="AT364" i="11"/>
  <c r="BV364" i="11" s="1"/>
  <c r="CX364" i="11" s="1"/>
  <c r="BF363" i="11"/>
  <c r="CH363" i="11" s="1"/>
  <c r="AM382" i="11"/>
  <c r="BO382" i="11" s="1"/>
  <c r="CQ382" i="11" s="1"/>
  <c r="AD377" i="11"/>
  <c r="BF377" i="11" s="1"/>
  <c r="CH377" i="11" s="1"/>
  <c r="AC376" i="11"/>
  <c r="BE376" i="11" s="1"/>
  <c r="CG376" i="11" s="1"/>
  <c r="AU370" i="11"/>
  <c r="BW370" i="11" s="1"/>
  <c r="CY370" i="11" s="1"/>
  <c r="BM368" i="11"/>
  <c r="CO368" i="11" s="1"/>
  <c r="AR364" i="11"/>
  <c r="CA347" i="11"/>
  <c r="DC347" i="11" s="1"/>
  <c r="BL347" i="11"/>
  <c r="CN347" i="11" s="1"/>
  <c r="AS294" i="11"/>
  <c r="BU294" i="11" s="1"/>
  <c r="CW294" i="11" s="1"/>
  <c r="AH426" i="11"/>
  <c r="BJ426" i="11" s="1"/>
  <c r="CL426" i="11" s="1"/>
  <c r="BR414" i="11"/>
  <c r="CT414" i="11" s="1"/>
  <c r="BA409" i="11"/>
  <c r="CC409" i="11" s="1"/>
  <c r="DE409" i="11" s="1"/>
  <c r="AC324" i="11"/>
  <c r="BE324" i="11" s="1"/>
  <c r="CG324" i="11" s="1"/>
  <c r="AM324" i="11"/>
  <c r="BO324" i="11" s="1"/>
  <c r="CQ324" i="11" s="1"/>
  <c r="AT324" i="11"/>
  <c r="BV324" i="11" s="1"/>
  <c r="CX324" i="11" s="1"/>
  <c r="BF248" i="11"/>
  <c r="CH248" i="11" s="1"/>
  <c r="BI248" i="11"/>
  <c r="CK248" i="11" s="1"/>
  <c r="BK248" i="11"/>
  <c r="CM248" i="11" s="1"/>
  <c r="BL248" i="11"/>
  <c r="CN248" i="11" s="1"/>
  <c r="BM248" i="11"/>
  <c r="CO248" i="11" s="1"/>
  <c r="BV248" i="11"/>
  <c r="CX248" i="11" s="1"/>
  <c r="CB248" i="11"/>
  <c r="DD248" i="11" s="1"/>
  <c r="AC463" i="11"/>
  <c r="BE463" i="11" s="1"/>
  <c r="CG463" i="11" s="1"/>
  <c r="AJ458" i="11"/>
  <c r="BL458" i="11" s="1"/>
  <c r="CN458" i="11" s="1"/>
  <c r="BV455" i="11"/>
  <c r="CX455" i="11" s="1"/>
  <c r="Z435" i="11"/>
  <c r="CB434" i="11"/>
  <c r="DD434" i="11" s="1"/>
  <c r="CC428" i="11"/>
  <c r="DE428" i="11" s="1"/>
  <c r="BO428" i="11"/>
  <c r="CQ428" i="11" s="1"/>
  <c r="AT424" i="11"/>
  <c r="BV424" i="11" s="1"/>
  <c r="CX424" i="11" s="1"/>
  <c r="CC423" i="11"/>
  <c r="DE423" i="11" s="1"/>
  <c r="BF419" i="11"/>
  <c r="CH419" i="11" s="1"/>
  <c r="BP414" i="11"/>
  <c r="CR414" i="11" s="1"/>
  <c r="BR413" i="11"/>
  <c r="CT413" i="11" s="1"/>
  <c r="AQ408" i="11"/>
  <c r="BS408" i="11" s="1"/>
  <c r="CU408" i="11" s="1"/>
  <c r="AD402" i="11"/>
  <c r="BF402" i="11" s="1"/>
  <c r="CH402" i="11" s="1"/>
  <c r="CC401" i="11"/>
  <c r="DE401" i="11" s="1"/>
  <c r="BM401" i="11"/>
  <c r="CO401" i="11" s="1"/>
  <c r="BT400" i="11"/>
  <c r="CV400" i="11" s="1"/>
  <c r="B395" i="11"/>
  <c r="BR391" i="11"/>
  <c r="CT391" i="11" s="1"/>
  <c r="BM361" i="11"/>
  <c r="CO361" i="11" s="1"/>
  <c r="AL358" i="11"/>
  <c r="BN358" i="11" s="1"/>
  <c r="CP358" i="11" s="1"/>
  <c r="AH212" i="11"/>
  <c r="BJ212" i="11" s="1"/>
  <c r="CL212" i="11" s="1"/>
  <c r="AJ212" i="11"/>
  <c r="BL212" i="11" s="1"/>
  <c r="CN212" i="11" s="1"/>
  <c r="AV212" i="11"/>
  <c r="BX212" i="11" s="1"/>
  <c r="CZ212" i="11" s="1"/>
  <c r="CB428" i="11"/>
  <c r="DD428" i="11" s="1"/>
  <c r="BN428" i="11"/>
  <c r="CP428" i="11" s="1"/>
  <c r="B423" i="11"/>
  <c r="BM414" i="11"/>
  <c r="CO414" i="11" s="1"/>
  <c r="BO391" i="11"/>
  <c r="CQ391" i="11" s="1"/>
  <c r="Z390" i="11"/>
  <c r="AZ372" i="11"/>
  <c r="CB372" i="11" s="1"/>
  <c r="DD372" i="11" s="1"/>
  <c r="AP346" i="11"/>
  <c r="BR346" i="11" s="1"/>
  <c r="CT346" i="11" s="1"/>
  <c r="AS346" i="11"/>
  <c r="BU346" i="11" s="1"/>
  <c r="CW346" i="11" s="1"/>
  <c r="BB346" i="11"/>
  <c r="CD346" i="11" s="1"/>
  <c r="DF346" i="11" s="1"/>
  <c r="BT346" i="11"/>
  <c r="CV346" i="11" s="1"/>
  <c r="BV434" i="11"/>
  <c r="CX434" i="11" s="1"/>
  <c r="CA428" i="11"/>
  <c r="DC428" i="11" s="1"/>
  <c r="BL428" i="11"/>
  <c r="CN428" i="11" s="1"/>
  <c r="BX423" i="11"/>
  <c r="CZ423" i="11" s="1"/>
  <c r="BZ422" i="11"/>
  <c r="DB422" i="11" s="1"/>
  <c r="Z415" i="11"/>
  <c r="BL414" i="11"/>
  <c r="CN414" i="11" s="1"/>
  <c r="BF413" i="11"/>
  <c r="CH413" i="11" s="1"/>
  <c r="AV412" i="11"/>
  <c r="BX412" i="11" s="1"/>
  <c r="CZ412" i="11" s="1"/>
  <c r="B406" i="11"/>
  <c r="CA401" i="11"/>
  <c r="DC401" i="11" s="1"/>
  <c r="BJ401" i="11"/>
  <c r="CL401" i="11" s="1"/>
  <c r="BF400" i="11"/>
  <c r="CH400" i="11" s="1"/>
  <c r="AP398" i="11"/>
  <c r="BR398" i="11" s="1"/>
  <c r="CT398" i="11" s="1"/>
  <c r="B397" i="11"/>
  <c r="Z395" i="11"/>
  <c r="AS372" i="11"/>
  <c r="BU372" i="11" s="1"/>
  <c r="CW372" i="11" s="1"/>
  <c r="B365" i="11"/>
  <c r="BZ363" i="11"/>
  <c r="DB363" i="11" s="1"/>
  <c r="BI361" i="11"/>
  <c r="CK361" i="11" s="1"/>
  <c r="AO359" i="11"/>
  <c r="BQ359" i="11" s="1"/>
  <c r="CS359" i="11" s="1"/>
  <c r="AO292" i="11"/>
  <c r="BQ292" i="11" s="1"/>
  <c r="CS292" i="11" s="1"/>
  <c r="BI273" i="11"/>
  <c r="CK273" i="11" s="1"/>
  <c r="BE273" i="11"/>
  <c r="CG273" i="11" s="1"/>
  <c r="BO273" i="11"/>
  <c r="CQ273" i="11" s="1"/>
  <c r="BX273" i="11"/>
  <c r="CZ273" i="11" s="1"/>
  <c r="CD273" i="11"/>
  <c r="DF273" i="11" s="1"/>
  <c r="AH252" i="11"/>
  <c r="BJ252" i="11" s="1"/>
  <c r="CL252" i="11" s="1"/>
  <c r="AV252" i="11"/>
  <c r="BX252" i="11" s="1"/>
  <c r="CZ252" i="11" s="1"/>
  <c r="Y221" i="11"/>
  <c r="Z221" i="11" s="1"/>
  <c r="AB221" i="11"/>
  <c r="BD221" i="11" s="1"/>
  <c r="AD221" i="11"/>
  <c r="BF221" i="11" s="1"/>
  <c r="CH221" i="11" s="1"/>
  <c r="AX221" i="11"/>
  <c r="BZ221" i="11" s="1"/>
  <c r="DB221" i="11" s="1"/>
  <c r="Z364" i="11"/>
  <c r="AL349" i="11"/>
  <c r="BN349" i="11" s="1"/>
  <c r="CP349" i="11" s="1"/>
  <c r="AU349" i="11"/>
  <c r="BW349" i="11" s="1"/>
  <c r="CY349" i="11" s="1"/>
  <c r="AB336" i="11"/>
  <c r="BD336" i="11" s="1"/>
  <c r="CF336" i="11" s="1"/>
  <c r="AG336" i="11"/>
  <c r="BI336" i="11" s="1"/>
  <c r="CK336" i="11" s="1"/>
  <c r="AM261" i="11"/>
  <c r="BO261" i="11" s="1"/>
  <c r="CQ261" i="11" s="1"/>
  <c r="BT261" i="11"/>
  <c r="CV261" i="11" s="1"/>
  <c r="AM452" i="11"/>
  <c r="BO452" i="11" s="1"/>
  <c r="CQ452" i="11" s="1"/>
  <c r="BS434" i="11"/>
  <c r="CU434" i="11" s="1"/>
  <c r="BY428" i="11"/>
  <c r="DA428" i="11" s="1"/>
  <c r="BI428" i="11"/>
  <c r="CK428" i="11" s="1"/>
  <c r="BT423" i="11"/>
  <c r="CV423" i="11" s="1"/>
  <c r="BT422" i="11"/>
  <c r="CV422" i="11" s="1"/>
  <c r="BI414" i="11"/>
  <c r="CK414" i="11" s="1"/>
  <c r="BY401" i="11"/>
  <c r="DA401" i="11" s="1"/>
  <c r="BE401" i="11"/>
  <c r="CG401" i="11" s="1"/>
  <c r="BK386" i="11"/>
  <c r="CM386" i="11" s="1"/>
  <c r="AV383" i="11"/>
  <c r="BX383" i="11" s="1"/>
  <c r="CZ383" i="11" s="1"/>
  <c r="B378" i="11"/>
  <c r="AV375" i="11"/>
  <c r="BX375" i="11" s="1"/>
  <c r="CZ375" i="11" s="1"/>
  <c r="BY373" i="11"/>
  <c r="DA373" i="11" s="1"/>
  <c r="AD372" i="11"/>
  <c r="BF372" i="11" s="1"/>
  <c r="CH372" i="11" s="1"/>
  <c r="B371" i="11"/>
  <c r="AH364" i="11"/>
  <c r="BJ364" i="11" s="1"/>
  <c r="CL364" i="11" s="1"/>
  <c r="BT363" i="11"/>
  <c r="CV363" i="11" s="1"/>
  <c r="BO235" i="11"/>
  <c r="CQ235" i="11" s="1"/>
  <c r="BK235" i="11"/>
  <c r="CM235" i="11" s="1"/>
  <c r="BT235" i="11"/>
  <c r="CV235" i="11" s="1"/>
  <c r="CB235" i="11"/>
  <c r="DD235" i="11" s="1"/>
  <c r="BF235" i="11"/>
  <c r="CH235" i="11" s="1"/>
  <c r="BI235" i="11"/>
  <c r="CK235" i="11" s="1"/>
  <c r="BJ235" i="11"/>
  <c r="CL235" i="11" s="1"/>
  <c r="BN235" i="11"/>
  <c r="CP235" i="11" s="1"/>
  <c r="BV235" i="11"/>
  <c r="CX235" i="11" s="1"/>
  <c r="BW235" i="11"/>
  <c r="CY235" i="11" s="1"/>
  <c r="BX235" i="11"/>
  <c r="CZ235" i="11" s="1"/>
  <c r="AF432" i="11"/>
  <c r="BH432" i="11" s="1"/>
  <c r="CJ432" i="11" s="1"/>
  <c r="AT430" i="11"/>
  <c r="BV430" i="11" s="1"/>
  <c r="CX430" i="11" s="1"/>
  <c r="BX428" i="11"/>
  <c r="CZ428" i="11" s="1"/>
  <c r="BH428" i="11"/>
  <c r="CJ428" i="11" s="1"/>
  <c r="AB427" i="11"/>
  <c r="BD427" i="11" s="1"/>
  <c r="CF427" i="11" s="1"/>
  <c r="BL422" i="11"/>
  <c r="CN422" i="11" s="1"/>
  <c r="CC414" i="11"/>
  <c r="DE414" i="11" s="1"/>
  <c r="BF414" i="11"/>
  <c r="CH414" i="11" s="1"/>
  <c r="Z411" i="11"/>
  <c r="AF389" i="11"/>
  <c r="BH389" i="11" s="1"/>
  <c r="CJ389" i="11" s="1"/>
  <c r="AM381" i="11"/>
  <c r="BO381" i="11" s="1"/>
  <c r="CQ381" i="11" s="1"/>
  <c r="AB375" i="11"/>
  <c r="BD375" i="11" s="1"/>
  <c r="CF375" i="11" s="1"/>
  <c r="Y372" i="11"/>
  <c r="Z372" i="11" s="1"/>
  <c r="AN370" i="11"/>
  <c r="BP370" i="11" s="1"/>
  <c r="CR370" i="11" s="1"/>
  <c r="AU352" i="11"/>
  <c r="BW352" i="11" s="1"/>
  <c r="CY352" i="11" s="1"/>
  <c r="AV349" i="11"/>
  <c r="BX349" i="11" s="1"/>
  <c r="CZ349" i="11" s="1"/>
  <c r="BX348" i="11"/>
  <c r="CZ348" i="11" s="1"/>
  <c r="B340" i="11"/>
  <c r="BM334" i="11"/>
  <c r="CO334" i="11" s="1"/>
  <c r="Z328" i="11"/>
  <c r="BV327" i="11"/>
  <c r="CX327" i="11" s="1"/>
  <c r="BT323" i="11"/>
  <c r="CV323" i="11" s="1"/>
  <c r="AL323" i="11"/>
  <c r="BN323" i="11" s="1"/>
  <c r="CP323" i="11" s="1"/>
  <c r="B313" i="11"/>
  <c r="BF306" i="11"/>
  <c r="CH306" i="11" s="1"/>
  <c r="BD301" i="11"/>
  <c r="CF301" i="11" s="1"/>
  <c r="BP300" i="11"/>
  <c r="CR300" i="11" s="1"/>
  <c r="AU294" i="11"/>
  <c r="BW294" i="11" s="1"/>
  <c r="CY294" i="11" s="1"/>
  <c r="BH290" i="11"/>
  <c r="CJ290" i="11" s="1"/>
  <c r="AY288" i="11"/>
  <c r="CA288" i="11" s="1"/>
  <c r="DC288" i="11" s="1"/>
  <c r="BB284" i="11"/>
  <c r="CD284" i="11" s="1"/>
  <c r="DF284" i="11" s="1"/>
  <c r="BS283" i="11"/>
  <c r="CU283" i="11" s="1"/>
  <c r="BM269" i="11"/>
  <c r="CO269" i="11" s="1"/>
  <c r="Y257" i="11"/>
  <c r="Z257" i="11" s="1"/>
  <c r="CB255" i="11"/>
  <c r="DD255" i="11" s="1"/>
  <c r="AI254" i="11"/>
  <c r="BK254" i="11" s="1"/>
  <c r="CM254" i="11" s="1"/>
  <c r="AT251" i="11"/>
  <c r="BV251" i="11" s="1"/>
  <c r="CX251" i="11" s="1"/>
  <c r="BF246" i="11"/>
  <c r="CH246" i="11" s="1"/>
  <c r="AD239" i="11"/>
  <c r="BF239" i="11" s="1"/>
  <c r="CH239" i="11" s="1"/>
  <c r="B239" i="11"/>
  <c r="AC237" i="11"/>
  <c r="BE237" i="11" s="1"/>
  <c r="CG237" i="11" s="1"/>
  <c r="BX224" i="11"/>
  <c r="CZ224" i="11" s="1"/>
  <c r="AT180" i="11"/>
  <c r="BV180" i="11" s="1"/>
  <c r="CX180" i="11" s="1"/>
  <c r="AB180" i="11"/>
  <c r="BD180" i="11" s="1"/>
  <c r="AG180" i="11"/>
  <c r="BI180" i="11" s="1"/>
  <c r="CK180" i="11" s="1"/>
  <c r="AH180" i="11"/>
  <c r="BJ180" i="11" s="1"/>
  <c r="CL180" i="11" s="1"/>
  <c r="AQ180" i="11"/>
  <c r="BS180" i="11" s="1"/>
  <c r="CU180" i="11" s="1"/>
  <c r="AP161" i="11"/>
  <c r="BR161" i="11" s="1"/>
  <c r="CT161" i="11" s="1"/>
  <c r="BB161" i="11"/>
  <c r="CD161" i="11" s="1"/>
  <c r="DF161" i="11" s="1"/>
  <c r="BT161" i="11"/>
  <c r="CV161" i="11" s="1"/>
  <c r="BW348" i="11"/>
  <c r="CY348" i="11" s="1"/>
  <c r="B344" i="11"/>
  <c r="BB341" i="11"/>
  <c r="CD341" i="11" s="1"/>
  <c r="DF341" i="11" s="1"/>
  <c r="BJ334" i="11"/>
  <c r="CL334" i="11" s="1"/>
  <c r="CD333" i="11"/>
  <c r="DF333" i="11" s="1"/>
  <c r="BS327" i="11"/>
  <c r="CU327" i="11" s="1"/>
  <c r="AV323" i="11"/>
  <c r="BX323" i="11" s="1"/>
  <c r="CZ323" i="11" s="1"/>
  <c r="AO309" i="11"/>
  <c r="BQ309" i="11" s="1"/>
  <c r="CS309" i="11" s="1"/>
  <c r="BE306" i="11"/>
  <c r="CG306" i="11" s="1"/>
  <c r="BM300" i="11"/>
  <c r="CO300" i="11" s="1"/>
  <c r="AW288" i="11"/>
  <c r="BY288" i="11" s="1"/>
  <c r="DA288" i="11" s="1"/>
  <c r="B286" i="11"/>
  <c r="BP283" i="11"/>
  <c r="CR283" i="11" s="1"/>
  <c r="AP282" i="11"/>
  <c r="BR282" i="11" s="1"/>
  <c r="CT282" i="11" s="1"/>
  <c r="B279" i="11"/>
  <c r="B277" i="11"/>
  <c r="BG269" i="11"/>
  <c r="CI269" i="11" s="1"/>
  <c r="BT255" i="11"/>
  <c r="CV255" i="11" s="1"/>
  <c r="AG254" i="11"/>
  <c r="BI254" i="11" s="1"/>
  <c r="CK254" i="11" s="1"/>
  <c r="AP251" i="11"/>
  <c r="BR251" i="11" s="1"/>
  <c r="CT251" i="11" s="1"/>
  <c r="Z235" i="11"/>
  <c r="B234" i="11"/>
  <c r="BT224" i="11"/>
  <c r="CV224" i="11" s="1"/>
  <c r="AN220" i="11"/>
  <c r="BP220" i="11" s="1"/>
  <c r="CR220" i="11" s="1"/>
  <c r="AS218" i="11"/>
  <c r="BU218" i="11" s="1"/>
  <c r="CW218" i="11" s="1"/>
  <c r="AD218" i="11"/>
  <c r="BF218" i="11" s="1"/>
  <c r="CH218" i="11" s="1"/>
  <c r="AG218" i="11"/>
  <c r="BI218" i="11" s="1"/>
  <c r="CK218" i="11" s="1"/>
  <c r="AH218" i="11"/>
  <c r="BJ218" i="11" s="1"/>
  <c r="CL218" i="11" s="1"/>
  <c r="Z217" i="11"/>
  <c r="AI204" i="11"/>
  <c r="BK204" i="11" s="1"/>
  <c r="CM204" i="11" s="1"/>
  <c r="AN204" i="11"/>
  <c r="BP204" i="11" s="1"/>
  <c r="CR204" i="11" s="1"/>
  <c r="BT204" i="11"/>
  <c r="CV204" i="11" s="1"/>
  <c r="BO348" i="11"/>
  <c r="CQ348" i="11" s="1"/>
  <c r="BI334" i="11"/>
  <c r="CK334" i="11" s="1"/>
  <c r="CC333" i="11"/>
  <c r="DE333" i="11" s="1"/>
  <c r="B331" i="11"/>
  <c r="BR327" i="11"/>
  <c r="CT327" i="11" s="1"/>
  <c r="AS323" i="11"/>
  <c r="BU323" i="11" s="1"/>
  <c r="CW323" i="11" s="1"/>
  <c r="CD301" i="11"/>
  <c r="DF301" i="11" s="1"/>
  <c r="BL300" i="11"/>
  <c r="CN300" i="11" s="1"/>
  <c r="B298" i="11"/>
  <c r="AZ270" i="11"/>
  <c r="CB270" i="11" s="1"/>
  <c r="DD270" i="11" s="1"/>
  <c r="AD265" i="11"/>
  <c r="BF265" i="11" s="1"/>
  <c r="CH265" i="11" s="1"/>
  <c r="BO255" i="11"/>
  <c r="CQ255" i="11" s="1"/>
  <c r="B253" i="11"/>
  <c r="AO251" i="11"/>
  <c r="BQ251" i="11" s="1"/>
  <c r="CS251" i="11" s="1"/>
  <c r="AD233" i="11"/>
  <c r="BF233" i="11" s="1"/>
  <c r="CH233" i="11" s="1"/>
  <c r="BK228" i="11"/>
  <c r="CM228" i="11" s="1"/>
  <c r="BQ224" i="11"/>
  <c r="CS224" i="11" s="1"/>
  <c r="CD198" i="11"/>
  <c r="DF198" i="11" s="1"/>
  <c r="BH176" i="11"/>
  <c r="CJ176" i="11" s="1"/>
  <c r="BI176" i="11"/>
  <c r="CK176" i="11" s="1"/>
  <c r="BT176" i="11"/>
  <c r="CV176" i="11" s="1"/>
  <c r="BX176" i="11"/>
  <c r="CZ176" i="11" s="1"/>
  <c r="BZ176" i="11"/>
  <c r="DB176" i="11" s="1"/>
  <c r="AG358" i="11"/>
  <c r="BI358" i="11" s="1"/>
  <c r="CK358" i="11" s="1"/>
  <c r="AI323" i="11"/>
  <c r="BK323" i="11" s="1"/>
  <c r="CM323" i="11" s="1"/>
  <c r="CC301" i="11"/>
  <c r="DE301" i="11" s="1"/>
  <c r="BK300" i="11"/>
  <c r="CM300" i="11" s="1"/>
  <c r="AG295" i="11"/>
  <c r="BI295" i="11" s="1"/>
  <c r="CK295" i="11" s="1"/>
  <c r="BL255" i="11"/>
  <c r="CN255" i="11" s="1"/>
  <c r="AB253" i="11"/>
  <c r="BD253" i="11" s="1"/>
  <c r="CF253" i="11" s="1"/>
  <c r="B247" i="11"/>
  <c r="AI243" i="11"/>
  <c r="BK243" i="11" s="1"/>
  <c r="CM243" i="11" s="1"/>
  <c r="AR243" i="11"/>
  <c r="AS243" i="11"/>
  <c r="BU243" i="11" s="1"/>
  <c r="CW243" i="11" s="1"/>
  <c r="B241" i="11"/>
  <c r="BP224" i="11"/>
  <c r="CR224" i="11" s="1"/>
  <c r="AK204" i="11"/>
  <c r="BM204" i="11" s="1"/>
  <c r="CO204" i="11" s="1"/>
  <c r="AF189" i="11"/>
  <c r="BH189" i="11" s="1"/>
  <c r="CJ189" i="11" s="1"/>
  <c r="AM189" i="11"/>
  <c r="BO189" i="11" s="1"/>
  <c r="CQ189" i="11" s="1"/>
  <c r="AP189" i="11"/>
  <c r="BR189" i="11" s="1"/>
  <c r="CT189" i="11" s="1"/>
  <c r="BB189" i="11"/>
  <c r="CD189" i="11" s="1"/>
  <c r="DF189" i="11" s="1"/>
  <c r="AY160" i="11"/>
  <c r="CA160" i="11" s="1"/>
  <c r="DC160" i="11" s="1"/>
  <c r="AB160" i="11"/>
  <c r="BD160" i="11" s="1"/>
  <c r="AM160" i="11"/>
  <c r="BO160" i="11" s="1"/>
  <c r="CQ160" i="11" s="1"/>
  <c r="AP160" i="11"/>
  <c r="BR160" i="11" s="1"/>
  <c r="CT160" i="11" s="1"/>
  <c r="AZ160" i="11"/>
  <c r="CB160" i="11" s="1"/>
  <c r="DD160" i="11" s="1"/>
  <c r="BT160" i="11"/>
  <c r="CV160" i="11" s="1"/>
  <c r="BN224" i="11"/>
  <c r="CP224" i="11" s="1"/>
  <c r="Y211" i="11"/>
  <c r="Z211" i="11" s="1"/>
  <c r="AC211" i="11"/>
  <c r="BE211" i="11" s="1"/>
  <c r="CG211" i="11" s="1"/>
  <c r="AE183" i="11"/>
  <c r="BG183" i="11" s="1"/>
  <c r="CI183" i="11" s="1"/>
  <c r="AV183" i="11"/>
  <c r="BX183" i="11" s="1"/>
  <c r="CZ183" i="11" s="1"/>
  <c r="AY183" i="11"/>
  <c r="CA183" i="11" s="1"/>
  <c r="DC183" i="11" s="1"/>
  <c r="AY138" i="11"/>
  <c r="CA138" i="11" s="1"/>
  <c r="DC138" i="11" s="1"/>
  <c r="AK138" i="11"/>
  <c r="BM138" i="11" s="1"/>
  <c r="CO138" i="11" s="1"/>
  <c r="BA138" i="11"/>
  <c r="CC138" i="11" s="1"/>
  <c r="DE138" i="11" s="1"/>
  <c r="AF337" i="11"/>
  <c r="BH337" i="11" s="1"/>
  <c r="CJ337" i="11" s="1"/>
  <c r="AP322" i="11"/>
  <c r="BR322" i="11" s="1"/>
  <c r="CT322" i="11" s="1"/>
  <c r="BE307" i="11"/>
  <c r="CG307" i="11" s="1"/>
  <c r="BF300" i="11"/>
  <c r="CH300" i="11" s="1"/>
  <c r="AH281" i="11"/>
  <c r="BJ281" i="11" s="1"/>
  <c r="CL281" i="11" s="1"/>
  <c r="BB264" i="11"/>
  <c r="CD264" i="11" s="1"/>
  <c r="DF264" i="11" s="1"/>
  <c r="AX257" i="11"/>
  <c r="BZ257" i="11" s="1"/>
  <c r="DB257" i="11" s="1"/>
  <c r="BL246" i="11"/>
  <c r="CN246" i="11" s="1"/>
  <c r="BV246" i="11"/>
  <c r="CX246" i="11" s="1"/>
  <c r="AF238" i="11"/>
  <c r="BH238" i="11" s="1"/>
  <c r="CJ238" i="11" s="1"/>
  <c r="BD228" i="11"/>
  <c r="CF228" i="11" s="1"/>
  <c r="BJ228" i="11"/>
  <c r="CL228" i="11" s="1"/>
  <c r="BV228" i="11"/>
  <c r="CX228" i="11" s="1"/>
  <c r="BZ228" i="11"/>
  <c r="DB228" i="11" s="1"/>
  <c r="CB228" i="11"/>
  <c r="DD228" i="11" s="1"/>
  <c r="BJ224" i="11"/>
  <c r="CL224" i="11" s="1"/>
  <c r="AB210" i="11"/>
  <c r="BD210" i="11" s="1"/>
  <c r="AL210" i="11"/>
  <c r="BN210" i="11" s="1"/>
  <c r="CP210" i="11" s="1"/>
  <c r="AZ210" i="11"/>
  <c r="CB210" i="11" s="1"/>
  <c r="DD210" i="11" s="1"/>
  <c r="BP156" i="11"/>
  <c r="CR156" i="11" s="1"/>
  <c r="BL156" i="11"/>
  <c r="CN156" i="11" s="1"/>
  <c r="BO156" i="11"/>
  <c r="CQ156" i="11" s="1"/>
  <c r="BZ156" i="11"/>
  <c r="DB156" i="11" s="1"/>
  <c r="CB156" i="11"/>
  <c r="DD156" i="11" s="1"/>
  <c r="BB138" i="11"/>
  <c r="CD138" i="11" s="1"/>
  <c r="DF138" i="11" s="1"/>
  <c r="AL346" i="11"/>
  <c r="BN346" i="11" s="1"/>
  <c r="CP346" i="11" s="1"/>
  <c r="AE341" i="11"/>
  <c r="BG341" i="11" s="1"/>
  <c r="CI341" i="11" s="1"/>
  <c r="AN335" i="11"/>
  <c r="BP335" i="11" s="1"/>
  <c r="CR335" i="11" s="1"/>
  <c r="BL333" i="11"/>
  <c r="CN333" i="11" s="1"/>
  <c r="AI328" i="11"/>
  <c r="BK328" i="11" s="1"/>
  <c r="CM328" i="11" s="1"/>
  <c r="BK327" i="11"/>
  <c r="CM327" i="11" s="1"/>
  <c r="AH317" i="11"/>
  <c r="BJ317" i="11" s="1"/>
  <c r="CL317" i="11" s="1"/>
  <c r="BS301" i="11"/>
  <c r="CU301" i="11" s="1"/>
  <c r="CC300" i="11"/>
  <c r="DE300" i="11" s="1"/>
  <c r="Z300" i="11"/>
  <c r="Z294" i="11"/>
  <c r="B285" i="11"/>
  <c r="AW257" i="11"/>
  <c r="BY257" i="11" s="1"/>
  <c r="DA257" i="11" s="1"/>
  <c r="Y219" i="11"/>
  <c r="Z219" i="11" s="1"/>
  <c r="AC219" i="11"/>
  <c r="BE219" i="11" s="1"/>
  <c r="CG219" i="11" s="1"/>
  <c r="BA219" i="11"/>
  <c r="CC219" i="11" s="1"/>
  <c r="DE219" i="11" s="1"/>
  <c r="BF198" i="11"/>
  <c r="CH198" i="11" s="1"/>
  <c r="BR198" i="11"/>
  <c r="CT198" i="11" s="1"/>
  <c r="BS198" i="11"/>
  <c r="CU198" i="11" s="1"/>
  <c r="BD198" i="11"/>
  <c r="CF198" i="11" s="1"/>
  <c r="BT198" i="11"/>
  <c r="CV198" i="11" s="1"/>
  <c r="BE198" i="11"/>
  <c r="CG198" i="11" s="1"/>
  <c r="BV198" i="11"/>
  <c r="CX198" i="11" s="1"/>
  <c r="BH198" i="11"/>
  <c r="CJ198" i="11" s="1"/>
  <c r="BW198" i="11"/>
  <c r="CY198" i="11" s="1"/>
  <c r="BI198" i="11"/>
  <c r="CK198" i="11" s="1"/>
  <c r="BY198" i="11"/>
  <c r="DA198" i="11" s="1"/>
  <c r="BK198" i="11"/>
  <c r="CM198" i="11" s="1"/>
  <c r="BZ198" i="11"/>
  <c r="DB198" i="11" s="1"/>
  <c r="BL198" i="11"/>
  <c r="CN198" i="11" s="1"/>
  <c r="CA198" i="11"/>
  <c r="DC198" i="11" s="1"/>
  <c r="BN198" i="11"/>
  <c r="CP198" i="11" s="1"/>
  <c r="CB198" i="11"/>
  <c r="DD198" i="11" s="1"/>
  <c r="BO198" i="11"/>
  <c r="CQ198" i="11" s="1"/>
  <c r="CC198" i="11"/>
  <c r="DE198" i="11" s="1"/>
  <c r="BK333" i="11"/>
  <c r="CM333" i="11" s="1"/>
  <c r="Z309" i="11"/>
  <c r="BR301" i="11"/>
  <c r="CT301" i="11" s="1"/>
  <c r="BZ300" i="11"/>
  <c r="DB300" i="11" s="1"/>
  <c r="BX290" i="11"/>
  <c r="CZ290" i="11" s="1"/>
  <c r="AD288" i="11"/>
  <c r="BF288" i="11" s="1"/>
  <c r="CH288" i="11" s="1"/>
  <c r="Z269" i="11"/>
  <c r="Z262" i="11"/>
  <c r="AT257" i="11"/>
  <c r="BV257" i="11" s="1"/>
  <c r="CX257" i="11" s="1"/>
  <c r="AV254" i="11"/>
  <c r="BX254" i="11" s="1"/>
  <c r="CZ254" i="11" s="1"/>
  <c r="Z248" i="11"/>
  <c r="BZ246" i="11"/>
  <c r="DB246" i="11" s="1"/>
  <c r="BB239" i="11"/>
  <c r="CD239" i="11" s="1"/>
  <c r="DF239" i="11" s="1"/>
  <c r="BT206" i="11"/>
  <c r="CV206" i="11" s="1"/>
  <c r="Z182" i="11"/>
  <c r="BB159" i="11"/>
  <c r="CD159" i="11" s="1"/>
  <c r="DF159" i="11" s="1"/>
  <c r="AB159" i="11"/>
  <c r="BD159" i="11" s="1"/>
  <c r="AG159" i="11"/>
  <c r="BI159" i="11" s="1"/>
  <c r="CK159" i="11" s="1"/>
  <c r="AI159" i="11"/>
  <c r="BK159" i="11" s="1"/>
  <c r="CM159" i="11" s="1"/>
  <c r="AO159" i="11"/>
  <c r="BQ159" i="11" s="1"/>
  <c r="CS159" i="11" s="1"/>
  <c r="AV159" i="11"/>
  <c r="BX159" i="11" s="1"/>
  <c r="CZ159" i="11" s="1"/>
  <c r="AI130" i="11"/>
  <c r="BK130" i="11" s="1"/>
  <c r="CM130" i="11" s="1"/>
  <c r="AS130" i="11"/>
  <c r="BU130" i="11" s="1"/>
  <c r="CW130" i="11" s="1"/>
  <c r="AG130" i="11"/>
  <c r="BI130" i="11" s="1"/>
  <c r="CK130" i="11" s="1"/>
  <c r="AZ130" i="11"/>
  <c r="CB130" i="11" s="1"/>
  <c r="DD130" i="11" s="1"/>
  <c r="BY300" i="11"/>
  <c r="DA300" i="11" s="1"/>
  <c r="AU295" i="11"/>
  <c r="BW295" i="11" s="1"/>
  <c r="CY295" i="11" s="1"/>
  <c r="BW290" i="11"/>
  <c r="CY290" i="11" s="1"/>
  <c r="AD163" i="11"/>
  <c r="BF163" i="11" s="1"/>
  <c r="CH163" i="11" s="1"/>
  <c r="AR163" i="11"/>
  <c r="Z358" i="11"/>
  <c r="B345" i="11"/>
  <c r="B334" i="11"/>
  <c r="BF333" i="11"/>
  <c r="CH333" i="11" s="1"/>
  <c r="B329" i="11"/>
  <c r="CD327" i="11"/>
  <c r="DF327" i="11" s="1"/>
  <c r="BG327" i="11"/>
  <c r="CI327" i="11" s="1"/>
  <c r="BY325" i="11"/>
  <c r="DA325" i="11" s="1"/>
  <c r="BL306" i="11"/>
  <c r="CN306" i="11" s="1"/>
  <c r="BL305" i="11"/>
  <c r="CN305" i="11" s="1"/>
  <c r="BM303" i="11"/>
  <c r="CO303" i="11" s="1"/>
  <c r="BV290" i="11"/>
  <c r="CX290" i="11" s="1"/>
  <c r="B289" i="11"/>
  <c r="Y288" i="11"/>
  <c r="Z288" i="11" s="1"/>
  <c r="B280" i="11"/>
  <c r="B272" i="11"/>
  <c r="AM270" i="11"/>
  <c r="BO270" i="11" s="1"/>
  <c r="CQ270" i="11" s="1"/>
  <c r="CD269" i="11"/>
  <c r="DF269" i="11" s="1"/>
  <c r="AR258" i="11"/>
  <c r="AH253" i="11"/>
  <c r="BJ253" i="11" s="1"/>
  <c r="CL253" i="11" s="1"/>
  <c r="BK246" i="11"/>
  <c r="CM246" i="11" s="1"/>
  <c r="CB242" i="11"/>
  <c r="DD242" i="11" s="1"/>
  <c r="CD242" i="11"/>
  <c r="DF242" i="11" s="1"/>
  <c r="AP239" i="11"/>
  <c r="BR239" i="11" s="1"/>
  <c r="CT239" i="11" s="1"/>
  <c r="AH154" i="11"/>
  <c r="BJ154" i="11" s="1"/>
  <c r="CL154" i="11" s="1"/>
  <c r="BT154" i="11"/>
  <c r="CV154" i="11" s="1"/>
  <c r="BU290" i="11"/>
  <c r="CW290" i="11" s="1"/>
  <c r="AT289" i="11"/>
  <c r="BV289" i="11" s="1"/>
  <c r="CX289" i="11" s="1"/>
  <c r="AX280" i="11"/>
  <c r="BZ280" i="11" s="1"/>
  <c r="DB280" i="11" s="1"/>
  <c r="BB270" i="11"/>
  <c r="CD270" i="11" s="1"/>
  <c r="DF270" i="11" s="1"/>
  <c r="AZ264" i="11"/>
  <c r="CB264" i="11" s="1"/>
  <c r="DD264" i="11" s="1"/>
  <c r="AG257" i="11"/>
  <c r="BI257" i="11" s="1"/>
  <c r="CK257" i="11" s="1"/>
  <c r="Y253" i="11"/>
  <c r="Z253" i="11" s="1"/>
  <c r="AC251" i="11"/>
  <c r="BE251" i="11" s="1"/>
  <c r="BS224" i="11"/>
  <c r="CU224" i="11" s="1"/>
  <c r="BW224" i="11"/>
  <c r="CY224" i="11" s="1"/>
  <c r="BH224" i="11"/>
  <c r="CJ224" i="11" s="1"/>
  <c r="BY224" i="11"/>
  <c r="DA224" i="11" s="1"/>
  <c r="BK224" i="11"/>
  <c r="CM224" i="11" s="1"/>
  <c r="CA224" i="11"/>
  <c r="DC224" i="11" s="1"/>
  <c r="BL224" i="11"/>
  <c r="CN224" i="11" s="1"/>
  <c r="CC224" i="11"/>
  <c r="DE224" i="11" s="1"/>
  <c r="BM224" i="11"/>
  <c r="CO224" i="11" s="1"/>
  <c r="CD224" i="11"/>
  <c r="DF224" i="11" s="1"/>
  <c r="AI206" i="11"/>
  <c r="BK206" i="11" s="1"/>
  <c r="CM206" i="11" s="1"/>
  <c r="Z241" i="11"/>
  <c r="BR231" i="11"/>
  <c r="CT231" i="11" s="1"/>
  <c r="CC230" i="11"/>
  <c r="DE230" i="11" s="1"/>
  <c r="BL226" i="11"/>
  <c r="CN226" i="11" s="1"/>
  <c r="BX225" i="11"/>
  <c r="CZ225" i="11" s="1"/>
  <c r="AI217" i="11"/>
  <c r="BK217" i="11" s="1"/>
  <c r="CM217" i="11" s="1"/>
  <c r="CC207" i="11"/>
  <c r="DE207" i="11" s="1"/>
  <c r="BM207" i="11"/>
  <c r="CO207" i="11" s="1"/>
  <c r="AY206" i="11"/>
  <c r="CA206" i="11" s="1"/>
  <c r="DC206" i="11" s="1"/>
  <c r="BM201" i="11"/>
  <c r="CO201" i="11" s="1"/>
  <c r="CD199" i="11"/>
  <c r="DF199" i="11" s="1"/>
  <c r="CB197" i="11"/>
  <c r="DD197" i="11" s="1"/>
  <c r="AX192" i="11"/>
  <c r="BZ192" i="11" s="1"/>
  <c r="DB192" i="11" s="1"/>
  <c r="BJ182" i="11"/>
  <c r="CL182" i="11" s="1"/>
  <c r="Z180" i="11"/>
  <c r="AP179" i="11"/>
  <c r="BR179" i="11" s="1"/>
  <c r="CT179" i="11" s="1"/>
  <c r="AC178" i="11"/>
  <c r="BE178" i="11" s="1"/>
  <c r="CG178" i="11" s="1"/>
  <c r="BZ175" i="11"/>
  <c r="DB175" i="11" s="1"/>
  <c r="BW173" i="11"/>
  <c r="CY173" i="11" s="1"/>
  <c r="BD173" i="11"/>
  <c r="CF173" i="11" s="1"/>
  <c r="BM172" i="11"/>
  <c r="CO172" i="11" s="1"/>
  <c r="BQ171" i="11"/>
  <c r="CS171" i="11" s="1"/>
  <c r="AP169" i="11"/>
  <c r="BR169" i="11" s="1"/>
  <c r="CT169" i="11" s="1"/>
  <c r="B161" i="11"/>
  <c r="B152" i="11"/>
  <c r="BZ143" i="11"/>
  <c r="DB143" i="11" s="1"/>
  <c r="BI136" i="11"/>
  <c r="CK136" i="11" s="1"/>
  <c r="BT124" i="11"/>
  <c r="CV124" i="11" s="1"/>
  <c r="Z115" i="11"/>
  <c r="AL29" i="11"/>
  <c r="BN29" i="11" s="1"/>
  <c r="CP29" i="11" s="1"/>
  <c r="BT29" i="11"/>
  <c r="CV29" i="11" s="1"/>
  <c r="AQ243" i="11"/>
  <c r="BS243" i="11" s="1"/>
  <c r="CU243" i="11" s="1"/>
  <c r="BO231" i="11"/>
  <c r="CQ231" i="11" s="1"/>
  <c r="CB230" i="11"/>
  <c r="DD230" i="11" s="1"/>
  <c r="B211" i="11"/>
  <c r="CB207" i="11"/>
  <c r="DD207" i="11" s="1"/>
  <c r="BL207" i="11"/>
  <c r="CN207" i="11" s="1"/>
  <c r="AJ206" i="11"/>
  <c r="BL206" i="11" s="1"/>
  <c r="CN206" i="11" s="1"/>
  <c r="BL201" i="11"/>
  <c r="CN201" i="11" s="1"/>
  <c r="BZ197" i="11"/>
  <c r="DB197" i="11" s="1"/>
  <c r="AU194" i="11"/>
  <c r="BW194" i="11" s="1"/>
  <c r="CY194" i="11" s="1"/>
  <c r="AB190" i="11"/>
  <c r="BD190" i="11" s="1"/>
  <c r="AT186" i="11"/>
  <c r="BV186" i="11" s="1"/>
  <c r="CX186" i="11" s="1"/>
  <c r="BB185" i="11"/>
  <c r="CD185" i="11" s="1"/>
  <c r="DF185" i="11" s="1"/>
  <c r="AI179" i="11"/>
  <c r="BK179" i="11" s="1"/>
  <c r="CM179" i="11" s="1"/>
  <c r="Y178" i="11"/>
  <c r="Z178" i="11" s="1"/>
  <c r="BJ175" i="11"/>
  <c r="CL175" i="11" s="1"/>
  <c r="BT173" i="11"/>
  <c r="CV173" i="11" s="1"/>
  <c r="BJ172" i="11"/>
  <c r="CL172" i="11" s="1"/>
  <c r="BI171" i="11"/>
  <c r="CK171" i="11" s="1"/>
  <c r="AG169" i="11"/>
  <c r="BI169" i="11" s="1"/>
  <c r="CK169" i="11" s="1"/>
  <c r="AH168" i="11"/>
  <c r="BJ168" i="11" s="1"/>
  <c r="CL168" i="11" s="1"/>
  <c r="B168" i="11"/>
  <c r="AQ155" i="11"/>
  <c r="BS155" i="11" s="1"/>
  <c r="CU155" i="11" s="1"/>
  <c r="BI143" i="11"/>
  <c r="CK143" i="11" s="1"/>
  <c r="BT142" i="11"/>
  <c r="CV142" i="11" s="1"/>
  <c r="BL142" i="11"/>
  <c r="CN142" i="11" s="1"/>
  <c r="BX142" i="11"/>
  <c r="CZ142" i="11" s="1"/>
  <c r="CC142" i="11"/>
  <c r="DE142" i="11" s="1"/>
  <c r="AH114" i="11"/>
  <c r="BJ114" i="11" s="1"/>
  <c r="CL114" i="11" s="1"/>
  <c r="BB114" i="11"/>
  <c r="CD114" i="11" s="1"/>
  <c r="DF114" i="11" s="1"/>
  <c r="BT114" i="11"/>
  <c r="CV114" i="11" s="1"/>
  <c r="AY85" i="11"/>
  <c r="CA85" i="11" s="1"/>
  <c r="DC85" i="11" s="1"/>
  <c r="AO211" i="11"/>
  <c r="BQ211" i="11" s="1"/>
  <c r="CS211" i="11" s="1"/>
  <c r="CA207" i="11"/>
  <c r="DC207" i="11" s="1"/>
  <c r="BI207" i="11"/>
  <c r="CK207" i="11" s="1"/>
  <c r="AL205" i="11"/>
  <c r="BN205" i="11" s="1"/>
  <c r="CP205" i="11" s="1"/>
  <c r="BJ201" i="11"/>
  <c r="CL201" i="11" s="1"/>
  <c r="AR194" i="11"/>
  <c r="AK187" i="11"/>
  <c r="BM187" i="11" s="1"/>
  <c r="CO187" i="11" s="1"/>
  <c r="AH184" i="11"/>
  <c r="BJ184" i="11" s="1"/>
  <c r="CL184" i="11" s="1"/>
  <c r="Z172" i="11"/>
  <c r="AP19" i="11"/>
  <c r="BR19" i="11" s="1"/>
  <c r="CT19" i="11" s="1"/>
  <c r="AS19" i="11"/>
  <c r="BU19" i="11" s="1"/>
  <c r="CW19" i="11" s="1"/>
  <c r="BE201" i="11"/>
  <c r="CG201" i="11" s="1"/>
  <c r="AC194" i="11"/>
  <c r="BE194" i="11" s="1"/>
  <c r="CG194" i="11" s="1"/>
  <c r="BJ136" i="11"/>
  <c r="CL136" i="11" s="1"/>
  <c r="BL136" i="11"/>
  <c r="CN136" i="11" s="1"/>
  <c r="BP136" i="11"/>
  <c r="CR136" i="11" s="1"/>
  <c r="BQ136" i="11"/>
  <c r="CS136" i="11" s="1"/>
  <c r="BR136" i="11"/>
  <c r="CT136" i="11" s="1"/>
  <c r="BX136" i="11"/>
  <c r="CZ136" i="11" s="1"/>
  <c r="CA136" i="11"/>
  <c r="DC136" i="11" s="1"/>
  <c r="BE136" i="11"/>
  <c r="CG136" i="11" s="1"/>
  <c r="CC136" i="11"/>
  <c r="DE136" i="11" s="1"/>
  <c r="AD131" i="11"/>
  <c r="BF131" i="11" s="1"/>
  <c r="CH131" i="11" s="1"/>
  <c r="AI131" i="11"/>
  <c r="BK131" i="11" s="1"/>
  <c r="CM131" i="11" s="1"/>
  <c r="AQ131" i="11"/>
  <c r="BS131" i="11" s="1"/>
  <c r="CU131" i="11" s="1"/>
  <c r="AT131" i="11"/>
  <c r="BV131" i="11" s="1"/>
  <c r="CX131" i="11" s="1"/>
  <c r="AU131" i="11"/>
  <c r="BW131" i="11" s="1"/>
  <c r="CY131" i="11" s="1"/>
  <c r="BD124" i="11"/>
  <c r="CF124" i="11" s="1"/>
  <c r="BI124" i="11"/>
  <c r="CK124" i="11" s="1"/>
  <c r="BK124" i="11"/>
  <c r="CM124" i="11" s="1"/>
  <c r="BM124" i="11"/>
  <c r="CO124" i="11" s="1"/>
  <c r="BV124" i="11"/>
  <c r="CX124" i="11" s="1"/>
  <c r="BX124" i="11"/>
  <c r="CZ124" i="11" s="1"/>
  <c r="CB124" i="11"/>
  <c r="DD124" i="11" s="1"/>
  <c r="AO233" i="11"/>
  <c r="BQ233" i="11" s="1"/>
  <c r="CS233" i="11" s="1"/>
  <c r="B230" i="11"/>
  <c r="BB209" i="11"/>
  <c r="CD209" i="11" s="1"/>
  <c r="DF209" i="11" s="1"/>
  <c r="BY207" i="11"/>
  <c r="DA207" i="11" s="1"/>
  <c r="BE207" i="11"/>
  <c r="CG207" i="11" s="1"/>
  <c r="BS197" i="11"/>
  <c r="CU197" i="11" s="1"/>
  <c r="AB191" i="11"/>
  <c r="BD191" i="11" s="1"/>
  <c r="AH148" i="11"/>
  <c r="BJ148" i="11" s="1"/>
  <c r="CL148" i="11" s="1"/>
  <c r="AC147" i="11"/>
  <c r="BE147" i="11" s="1"/>
  <c r="CG147" i="11" s="1"/>
  <c r="BK106" i="11"/>
  <c r="CM106" i="11" s="1"/>
  <c r="BD106" i="11"/>
  <c r="CF106" i="11" s="1"/>
  <c r="CB106" i="11"/>
  <c r="DD106" i="11" s="1"/>
  <c r="AG22" i="11"/>
  <c r="BI22" i="11" s="1"/>
  <c r="CK22" i="11" s="1"/>
  <c r="AS185" i="11"/>
  <c r="BU185" i="11" s="1"/>
  <c r="CW185" i="11" s="1"/>
  <c r="BE143" i="11"/>
  <c r="CG143" i="11" s="1"/>
  <c r="BK143" i="11"/>
  <c r="CM143" i="11" s="1"/>
  <c r="BM143" i="11"/>
  <c r="CO143" i="11" s="1"/>
  <c r="BS143" i="11"/>
  <c r="CU143" i="11" s="1"/>
  <c r="CB143" i="11"/>
  <c r="DD143" i="11" s="1"/>
  <c r="CD143" i="11"/>
  <c r="DF143" i="11" s="1"/>
  <c r="Y117" i="11"/>
  <c r="Z117" i="11" s="1"/>
  <c r="AB117" i="11"/>
  <c r="BD117" i="11" s="1"/>
  <c r="AC117" i="11"/>
  <c r="BE117" i="11" s="1"/>
  <c r="CG117" i="11" s="1"/>
  <c r="AN117" i="11"/>
  <c r="BP117" i="11" s="1"/>
  <c r="CR117" i="11" s="1"/>
  <c r="AE116" i="11"/>
  <c r="BG116" i="11" s="1"/>
  <c r="CI116" i="11" s="1"/>
  <c r="AV237" i="11"/>
  <c r="BX237" i="11" s="1"/>
  <c r="CZ237" i="11" s="1"/>
  <c r="AQ232" i="11"/>
  <c r="BS232" i="11" s="1"/>
  <c r="CU232" i="11" s="1"/>
  <c r="BL230" i="11"/>
  <c r="CN230" i="11" s="1"/>
  <c r="CC226" i="11"/>
  <c r="DE226" i="11" s="1"/>
  <c r="B218" i="11"/>
  <c r="BU207" i="11"/>
  <c r="CW207" i="11" s="1"/>
  <c r="CD201" i="11"/>
  <c r="DF201" i="11" s="1"/>
  <c r="BJ199" i="11"/>
  <c r="CL199" i="11" s="1"/>
  <c r="BL197" i="11"/>
  <c r="CN197" i="11" s="1"/>
  <c r="B193" i="11"/>
  <c r="AZ190" i="11"/>
  <c r="CB190" i="11" s="1"/>
  <c r="DD190" i="11" s="1"/>
  <c r="BT184" i="11"/>
  <c r="CV184" i="11" s="1"/>
  <c r="BW181" i="11"/>
  <c r="CY181" i="11" s="1"/>
  <c r="AM179" i="11"/>
  <c r="BO179" i="11" s="1"/>
  <c r="CQ179" i="11" s="1"/>
  <c r="AO178" i="11"/>
  <c r="BQ178" i="11" s="1"/>
  <c r="CS178" i="11" s="1"/>
  <c r="BO173" i="11"/>
  <c r="CQ173" i="11" s="1"/>
  <c r="Z173" i="11"/>
  <c r="BZ157" i="11"/>
  <c r="DB157" i="11" s="1"/>
  <c r="B153" i="11"/>
  <c r="AB151" i="11"/>
  <c r="BD151" i="11" s="1"/>
  <c r="CF151" i="11" s="1"/>
  <c r="AC149" i="11"/>
  <c r="BE149" i="11" s="1"/>
  <c r="CG149" i="11" s="1"/>
  <c r="AU147" i="11"/>
  <c r="BW147" i="11" s="1"/>
  <c r="CY147" i="11" s="1"/>
  <c r="AD126" i="11"/>
  <c r="BF126" i="11" s="1"/>
  <c r="CH126" i="11" s="1"/>
  <c r="AP126" i="11"/>
  <c r="BR126" i="11" s="1"/>
  <c r="CT126" i="11" s="1"/>
  <c r="AR126" i="11"/>
  <c r="AI81" i="11"/>
  <c r="BK81" i="11" s="1"/>
  <c r="CM81" i="11" s="1"/>
  <c r="AM60" i="11"/>
  <c r="BO60" i="11" s="1"/>
  <c r="CQ60" i="11" s="1"/>
  <c r="Y60" i="11"/>
  <c r="Z60" i="11" s="1"/>
  <c r="AI60" i="11"/>
  <c r="BK60" i="11" s="1"/>
  <c r="CM60" i="11" s="1"/>
  <c r="AV60" i="11"/>
  <c r="BX60" i="11" s="1"/>
  <c r="CZ60" i="11" s="1"/>
  <c r="AL12" i="11"/>
  <c r="BN12" i="11" s="1"/>
  <c r="CP12" i="11" s="1"/>
  <c r="AE12" i="11"/>
  <c r="BG12" i="11" s="1"/>
  <c r="CI12" i="11" s="1"/>
  <c r="AM12" i="11"/>
  <c r="BO12" i="11" s="1"/>
  <c r="CQ12" i="11" s="1"/>
  <c r="AS12" i="11"/>
  <c r="BU12" i="11" s="1"/>
  <c r="CW12" i="11" s="1"/>
  <c r="AY12" i="11"/>
  <c r="CA12" i="11" s="1"/>
  <c r="DC12" i="11" s="1"/>
  <c r="Z155" i="11"/>
  <c r="AS147" i="11"/>
  <c r="BU147" i="11" s="1"/>
  <c r="CW147" i="11" s="1"/>
  <c r="Y48" i="11"/>
  <c r="Z48" i="11" s="1"/>
  <c r="AN48" i="11"/>
  <c r="BP48" i="11" s="1"/>
  <c r="CR48" i="11" s="1"/>
  <c r="AX48" i="11"/>
  <c r="BZ48" i="11" s="1"/>
  <c r="DB48" i="11" s="1"/>
  <c r="BA233" i="11"/>
  <c r="CC233" i="11" s="1"/>
  <c r="DE233" i="11" s="1"/>
  <c r="BJ230" i="11"/>
  <c r="CL230" i="11" s="1"/>
  <c r="B225" i="11"/>
  <c r="B222" i="11"/>
  <c r="BQ207" i="11"/>
  <c r="CS207" i="11" s="1"/>
  <c r="CB201" i="11"/>
  <c r="DD201" i="11" s="1"/>
  <c r="BF199" i="11"/>
  <c r="CH199" i="11" s="1"/>
  <c r="AD189" i="11"/>
  <c r="BF189" i="11" s="1"/>
  <c r="CH189" i="11" s="1"/>
  <c r="AU178" i="11"/>
  <c r="BW178" i="11" s="1"/>
  <c r="CY178" i="11" s="1"/>
  <c r="CC173" i="11"/>
  <c r="DE173" i="11" s="1"/>
  <c r="BK173" i="11"/>
  <c r="CM173" i="11" s="1"/>
  <c r="B172" i="11"/>
  <c r="AX169" i="11"/>
  <c r="BZ169" i="11" s="1"/>
  <c r="DB169" i="11" s="1"/>
  <c r="B167" i="11"/>
  <c r="B163" i="11"/>
  <c r="AJ149" i="11"/>
  <c r="BL149" i="11" s="1"/>
  <c r="CN149" i="11" s="1"/>
  <c r="AN147" i="11"/>
  <c r="BP147" i="11" s="1"/>
  <c r="CR147" i="11" s="1"/>
  <c r="BE144" i="11"/>
  <c r="CG144" i="11" s="1"/>
  <c r="BT144" i="11"/>
  <c r="CV144" i="11" s="1"/>
  <c r="BZ144" i="11"/>
  <c r="DB144" i="11" s="1"/>
  <c r="AB132" i="11"/>
  <c r="BD132" i="11" s="1"/>
  <c r="CF132" i="11" s="1"/>
  <c r="AZ132" i="11"/>
  <c r="CB132" i="11" s="1"/>
  <c r="DD132" i="11" s="1"/>
  <c r="AD116" i="11"/>
  <c r="BF116" i="11" s="1"/>
  <c r="CH116" i="11" s="1"/>
  <c r="Y110" i="11"/>
  <c r="Z110" i="11" s="1"/>
  <c r="AS110" i="11"/>
  <c r="BU110" i="11" s="1"/>
  <c r="CW110" i="11" s="1"/>
  <c r="AI213" i="11"/>
  <c r="BK213" i="11" s="1"/>
  <c r="CM213" i="11" s="1"/>
  <c r="B213" i="11"/>
  <c r="AJ205" i="11"/>
  <c r="BL205" i="11" s="1"/>
  <c r="CN205" i="11" s="1"/>
  <c r="B183" i="11"/>
  <c r="AS178" i="11"/>
  <c r="BU178" i="11" s="1"/>
  <c r="CW178" i="11" s="1"/>
  <c r="AQ169" i="11"/>
  <c r="BS169" i="11" s="1"/>
  <c r="CU169" i="11" s="1"/>
  <c r="AP167" i="11"/>
  <c r="BR167" i="11" s="1"/>
  <c r="CT167" i="11" s="1"/>
  <c r="AO163" i="11"/>
  <c r="BQ163" i="11" s="1"/>
  <c r="CS163" i="11" s="1"/>
  <c r="B159" i="11"/>
  <c r="AM148" i="11"/>
  <c r="BO148" i="11" s="1"/>
  <c r="CQ148" i="11" s="1"/>
  <c r="Z148" i="11"/>
  <c r="CB136" i="11"/>
  <c r="DD136" i="11" s="1"/>
  <c r="AS119" i="11"/>
  <c r="BU119" i="11" s="1"/>
  <c r="CW119" i="11" s="1"/>
  <c r="BA119" i="11"/>
  <c r="CC119" i="11" s="1"/>
  <c r="DE119" i="11" s="1"/>
  <c r="BM137" i="11"/>
  <c r="CO137" i="11" s="1"/>
  <c r="AN126" i="11"/>
  <c r="BP126" i="11" s="1"/>
  <c r="CR126" i="11" s="1"/>
  <c r="BA125" i="11"/>
  <c r="CC125" i="11" s="1"/>
  <c r="DE125" i="11" s="1"/>
  <c r="AN119" i="11"/>
  <c r="BP119" i="11" s="1"/>
  <c r="CR119" i="11" s="1"/>
  <c r="AX116" i="11"/>
  <c r="BZ116" i="11" s="1"/>
  <c r="DB116" i="11" s="1"/>
  <c r="BT105" i="11"/>
  <c r="CV105" i="11" s="1"/>
  <c r="B101" i="11"/>
  <c r="BD88" i="11"/>
  <c r="CF88" i="11" s="1"/>
  <c r="AJ81" i="11"/>
  <c r="BL81" i="11" s="1"/>
  <c r="CN81" i="11" s="1"/>
  <c r="B68" i="11"/>
  <c r="AT61" i="11"/>
  <c r="BV61" i="11" s="1"/>
  <c r="CX61" i="11" s="1"/>
  <c r="AP59" i="11"/>
  <c r="BR59" i="11" s="1"/>
  <c r="CT59" i="11" s="1"/>
  <c r="B58" i="11"/>
  <c r="B54" i="11"/>
  <c r="AY50" i="11"/>
  <c r="CA50" i="11" s="1"/>
  <c r="DC50" i="11" s="1"/>
  <c r="AO46" i="11"/>
  <c r="BQ46" i="11" s="1"/>
  <c r="CS46" i="11" s="1"/>
  <c r="B46" i="11"/>
  <c r="AJ41" i="11"/>
  <c r="BL41" i="11" s="1"/>
  <c r="CN41" i="11" s="1"/>
  <c r="AB40" i="11"/>
  <c r="BD40" i="11" s="1"/>
  <c r="CF40" i="11" s="1"/>
  <c r="AQ31" i="11"/>
  <c r="BS31" i="11" s="1"/>
  <c r="CU31" i="11" s="1"/>
  <c r="AE29" i="11"/>
  <c r="BG29" i="11" s="1"/>
  <c r="CI29" i="11" s="1"/>
  <c r="BZ23" i="11"/>
  <c r="DB23" i="11" s="1"/>
  <c r="AL22" i="11"/>
  <c r="BN22" i="11" s="1"/>
  <c r="CP22" i="11" s="1"/>
  <c r="CC21" i="11"/>
  <c r="DE21" i="11" s="1"/>
  <c r="BA100" i="11"/>
  <c r="CC100" i="11" s="1"/>
  <c r="DE100" i="11" s="1"/>
  <c r="B97" i="11"/>
  <c r="BT92" i="11"/>
  <c r="CV92" i="11" s="1"/>
  <c r="B63" i="11"/>
  <c r="AV58" i="11"/>
  <c r="BX58" i="11" s="1"/>
  <c r="CZ58" i="11" s="1"/>
  <c r="B38" i="11"/>
  <c r="BJ137" i="11"/>
  <c r="CL137" i="11" s="1"/>
  <c r="AM131" i="11"/>
  <c r="BO131" i="11" s="1"/>
  <c r="CQ131" i="11" s="1"/>
  <c r="AL130" i="11"/>
  <c r="BN130" i="11" s="1"/>
  <c r="CP130" i="11" s="1"/>
  <c r="CB127" i="11"/>
  <c r="DD127" i="11" s="1"/>
  <c r="AJ125" i="11"/>
  <c r="BL125" i="11" s="1"/>
  <c r="CN125" i="11" s="1"/>
  <c r="BX123" i="11"/>
  <c r="CZ123" i="11" s="1"/>
  <c r="AG119" i="11"/>
  <c r="BI119" i="11" s="1"/>
  <c r="CK119" i="11" s="1"/>
  <c r="AB114" i="11"/>
  <c r="BD114" i="11" s="1"/>
  <c r="CF114" i="11" s="1"/>
  <c r="AN101" i="11"/>
  <c r="BP101" i="11" s="1"/>
  <c r="CR101" i="11" s="1"/>
  <c r="BT96" i="11"/>
  <c r="CV96" i="11" s="1"/>
  <c r="AV92" i="11"/>
  <c r="BX92" i="11" s="1"/>
  <c r="CZ92" i="11" s="1"/>
  <c r="AK87" i="11"/>
  <c r="BM87" i="11" s="1"/>
  <c r="CO87" i="11" s="1"/>
  <c r="BA80" i="11"/>
  <c r="CC80" i="11" s="1"/>
  <c r="DE80" i="11" s="1"/>
  <c r="BB78" i="11"/>
  <c r="CD78" i="11" s="1"/>
  <c r="DF78" i="11" s="1"/>
  <c r="B74" i="11"/>
  <c r="AD68" i="11"/>
  <c r="BF68" i="11" s="1"/>
  <c r="CH68" i="11" s="1"/>
  <c r="AQ64" i="11"/>
  <c r="BS64" i="11" s="1"/>
  <c r="CU64" i="11" s="1"/>
  <c r="BT63" i="11"/>
  <c r="CV63" i="11" s="1"/>
  <c r="AG59" i="11"/>
  <c r="BI59" i="11" s="1"/>
  <c r="CK59" i="11" s="1"/>
  <c r="AH39" i="11"/>
  <c r="BJ39" i="11" s="1"/>
  <c r="CL39" i="11" s="1"/>
  <c r="AR37" i="11"/>
  <c r="AT35" i="11"/>
  <c r="BV35" i="11" s="1"/>
  <c r="CX35" i="11" s="1"/>
  <c r="AQ35" i="11"/>
  <c r="BS35" i="11" s="1"/>
  <c r="CU35" i="11" s="1"/>
  <c r="AM33" i="11"/>
  <c r="BO33" i="11" s="1"/>
  <c r="CQ33" i="11" s="1"/>
  <c r="AB31" i="11"/>
  <c r="BD31" i="11" s="1"/>
  <c r="CF31" i="11" s="1"/>
  <c r="BX21" i="11"/>
  <c r="CZ21" i="11" s="1"/>
  <c r="BE141" i="11"/>
  <c r="CG141" i="11" s="1"/>
  <c r="BE140" i="11"/>
  <c r="CG140" i="11" s="1"/>
  <c r="BG137" i="11"/>
  <c r="CI137" i="11" s="1"/>
  <c r="B127" i="11"/>
  <c r="AE125" i="11"/>
  <c r="BG125" i="11" s="1"/>
  <c r="CI125" i="11" s="1"/>
  <c r="BT123" i="11"/>
  <c r="CV123" i="11" s="1"/>
  <c r="AC115" i="11"/>
  <c r="BE115" i="11" s="1"/>
  <c r="CG115" i="11" s="1"/>
  <c r="B111" i="11"/>
  <c r="AE87" i="11"/>
  <c r="BG87" i="11" s="1"/>
  <c r="CI87" i="11" s="1"/>
  <c r="AU81" i="11"/>
  <c r="BW81" i="11" s="1"/>
  <c r="CY81" i="11" s="1"/>
  <c r="AX80" i="11"/>
  <c r="BZ80" i="11" s="1"/>
  <c r="DB80" i="11" s="1"/>
  <c r="B80" i="11"/>
  <c r="AT76" i="11"/>
  <c r="BV76" i="11" s="1"/>
  <c r="CX76" i="11" s="1"/>
  <c r="B76" i="11"/>
  <c r="AJ74" i="11"/>
  <c r="BL74" i="11" s="1"/>
  <c r="CN74" i="11" s="1"/>
  <c r="AP66" i="11"/>
  <c r="BR66" i="11" s="1"/>
  <c r="CT66" i="11" s="1"/>
  <c r="AP64" i="11"/>
  <c r="BR64" i="11" s="1"/>
  <c r="CT64" i="11" s="1"/>
  <c r="AL64" i="11"/>
  <c r="BN64" i="11" s="1"/>
  <c r="CP64" i="11" s="1"/>
  <c r="AX63" i="11"/>
  <c r="BZ63" i="11" s="1"/>
  <c r="DB63" i="11" s="1"/>
  <c r="AT51" i="11"/>
  <c r="BV51" i="11" s="1"/>
  <c r="CX51" i="11" s="1"/>
  <c r="Y41" i="11"/>
  <c r="Z41" i="11" s="1"/>
  <c r="AS35" i="11"/>
  <c r="BU35" i="11" s="1"/>
  <c r="CW35" i="11" s="1"/>
  <c r="AP30" i="11"/>
  <c r="BR30" i="11" s="1"/>
  <c r="CT30" i="11" s="1"/>
  <c r="BB29" i="11"/>
  <c r="CD29" i="11" s="1"/>
  <c r="DF29" i="11" s="1"/>
  <c r="B28" i="11"/>
  <c r="BL21" i="11"/>
  <c r="CN21" i="11" s="1"/>
  <c r="AH13" i="11"/>
  <c r="BJ13" i="11" s="1"/>
  <c r="CL13" i="11" s="1"/>
  <c r="BA93" i="11"/>
  <c r="CC93" i="11" s="1"/>
  <c r="DE93" i="11" s="1"/>
  <c r="AN64" i="11"/>
  <c r="BP64" i="11" s="1"/>
  <c r="CR64" i="11" s="1"/>
  <c r="AV63" i="11"/>
  <c r="BX63" i="11" s="1"/>
  <c r="CZ63" i="11" s="1"/>
  <c r="AN35" i="11"/>
  <c r="BP35" i="11" s="1"/>
  <c r="CR35" i="11" s="1"/>
  <c r="AW29" i="11"/>
  <c r="BY29" i="11" s="1"/>
  <c r="DA29" i="11" s="1"/>
  <c r="BB27" i="11"/>
  <c r="CD27" i="11" s="1"/>
  <c r="DF27" i="11" s="1"/>
  <c r="BD21" i="11"/>
  <c r="CF21" i="11" s="1"/>
  <c r="B11" i="11"/>
  <c r="CC137" i="11"/>
  <c r="DE137" i="11" s="1"/>
  <c r="BD137" i="11"/>
  <c r="CF137" i="11" s="1"/>
  <c r="AE99" i="11"/>
  <c r="BG99" i="11" s="1"/>
  <c r="CI99" i="11" s="1"/>
  <c r="AZ93" i="11"/>
  <c r="CB93" i="11" s="1"/>
  <c r="DD93" i="11" s="1"/>
  <c r="CD90" i="11"/>
  <c r="DF90" i="11" s="1"/>
  <c r="AT87" i="11"/>
  <c r="BV87" i="11" s="1"/>
  <c r="CX87" i="11" s="1"/>
  <c r="AU80" i="11"/>
  <c r="BW80" i="11" s="1"/>
  <c r="CY80" i="11" s="1"/>
  <c r="AO80" i="11"/>
  <c r="BQ80" i="11" s="1"/>
  <c r="CS80" i="11" s="1"/>
  <c r="AJ64" i="11"/>
  <c r="BL64" i="11" s="1"/>
  <c r="CN64" i="11" s="1"/>
  <c r="AS63" i="11"/>
  <c r="BU63" i="11" s="1"/>
  <c r="CW63" i="11" s="1"/>
  <c r="AI51" i="11"/>
  <c r="BK51" i="11" s="1"/>
  <c r="CM51" i="11" s="1"/>
  <c r="AU46" i="11"/>
  <c r="BW46" i="11" s="1"/>
  <c r="CY46" i="11" s="1"/>
  <c r="AZ42" i="11"/>
  <c r="CB42" i="11" s="1"/>
  <c r="DD42" i="11" s="1"/>
  <c r="AJ35" i="11"/>
  <c r="BL35" i="11" s="1"/>
  <c r="CN35" i="11" s="1"/>
  <c r="AJ29" i="11"/>
  <c r="BL29" i="11" s="1"/>
  <c r="CN29" i="11" s="1"/>
  <c r="AU27" i="11"/>
  <c r="BW27" i="11" s="1"/>
  <c r="CY27" i="11" s="1"/>
  <c r="Z18" i="11"/>
  <c r="CB137" i="11"/>
  <c r="DD137" i="11" s="1"/>
  <c r="Z136" i="11"/>
  <c r="AJ130" i="11"/>
  <c r="BL130" i="11" s="1"/>
  <c r="CN130" i="11" s="1"/>
  <c r="B129" i="11"/>
  <c r="BL127" i="11"/>
  <c r="CN127" i="11" s="1"/>
  <c r="AU114" i="11"/>
  <c r="BW114" i="11" s="1"/>
  <c r="CY114" i="11" s="1"/>
  <c r="BB101" i="11"/>
  <c r="CD101" i="11" s="1"/>
  <c r="DF101" i="11" s="1"/>
  <c r="CA94" i="11"/>
  <c r="DC94" i="11" s="1"/>
  <c r="AT93" i="11"/>
  <c r="BV93" i="11" s="1"/>
  <c r="CX93" i="11" s="1"/>
  <c r="BV90" i="11"/>
  <c r="CX90" i="11" s="1"/>
  <c r="AR87" i="11"/>
  <c r="AP80" i="11"/>
  <c r="BR80" i="11" s="1"/>
  <c r="CT80" i="11" s="1"/>
  <c r="B73" i="11"/>
  <c r="B69" i="11"/>
  <c r="AG64" i="11"/>
  <c r="BI64" i="11" s="1"/>
  <c r="CK64" i="11" s="1"/>
  <c r="AJ63" i="11"/>
  <c r="BL63" i="11" s="1"/>
  <c r="CN63" i="11" s="1"/>
  <c r="AH62" i="11"/>
  <c r="BJ62" i="11" s="1"/>
  <c r="CL62" i="11" s="1"/>
  <c r="B62" i="11"/>
  <c r="AX56" i="11"/>
  <c r="BZ56" i="11" s="1"/>
  <c r="DB56" i="11" s="1"/>
  <c r="AF51" i="11"/>
  <c r="BH51" i="11" s="1"/>
  <c r="CJ51" i="11" s="1"/>
  <c r="B50" i="11"/>
  <c r="AT46" i="11"/>
  <c r="BV46" i="11" s="1"/>
  <c r="CX46" i="11" s="1"/>
  <c r="AX42" i="11"/>
  <c r="BZ42" i="11" s="1"/>
  <c r="DB42" i="11" s="1"/>
  <c r="BB41" i="11"/>
  <c r="CD41" i="11" s="1"/>
  <c r="DF41" i="11" s="1"/>
  <c r="AF35" i="11"/>
  <c r="BH35" i="11" s="1"/>
  <c r="CJ35" i="11" s="1"/>
  <c r="AR31" i="11"/>
  <c r="BT13" i="11"/>
  <c r="CV13" i="11" s="1"/>
  <c r="BZ137" i="11"/>
  <c r="DB137" i="11" s="1"/>
  <c r="AL125" i="11"/>
  <c r="BN125" i="11" s="1"/>
  <c r="CP125" i="11" s="1"/>
  <c r="B125" i="11"/>
  <c r="AM116" i="11"/>
  <c r="BO116" i="11" s="1"/>
  <c r="CQ116" i="11" s="1"/>
  <c r="B113" i="11"/>
  <c r="BS111" i="11"/>
  <c r="CU111" i="11" s="1"/>
  <c r="BA101" i="11"/>
  <c r="CC101" i="11" s="1"/>
  <c r="DE101" i="11" s="1"/>
  <c r="BS94" i="11"/>
  <c r="CU94" i="11" s="1"/>
  <c r="BL90" i="11"/>
  <c r="CN90" i="11" s="1"/>
  <c r="AI87" i="11"/>
  <c r="BK87" i="11" s="1"/>
  <c r="CM87" i="11" s="1"/>
  <c r="AG86" i="11"/>
  <c r="BI86" i="11" s="1"/>
  <c r="CK86" i="11" s="1"/>
  <c r="AE84" i="11"/>
  <c r="BG84" i="11" s="1"/>
  <c r="CI84" i="11" s="1"/>
  <c r="AM80" i="11"/>
  <c r="BO80" i="11" s="1"/>
  <c r="CQ80" i="11" s="1"/>
  <c r="AT66" i="11"/>
  <c r="BV66" i="11" s="1"/>
  <c r="CX66" i="11" s="1"/>
  <c r="AD64" i="11"/>
  <c r="BF64" i="11" s="1"/>
  <c r="CH64" i="11" s="1"/>
  <c r="AU58" i="11"/>
  <c r="BW58" i="11" s="1"/>
  <c r="CY58" i="11" s="1"/>
  <c r="AU42" i="11"/>
  <c r="BW42" i="11" s="1"/>
  <c r="CY42" i="11" s="1"/>
  <c r="AF37" i="11"/>
  <c r="BH37" i="11" s="1"/>
  <c r="CJ37" i="11" s="1"/>
  <c r="AU33" i="11"/>
  <c r="BW33" i="11" s="1"/>
  <c r="CY33" i="11" s="1"/>
  <c r="BT30" i="11"/>
  <c r="CV30" i="11" s="1"/>
  <c r="AN27" i="11"/>
  <c r="BP27" i="11" s="1"/>
  <c r="CR27" i="11" s="1"/>
  <c r="Z23" i="11"/>
  <c r="AF63" i="11"/>
  <c r="BH63" i="11" s="1"/>
  <c r="CJ63" i="11" s="1"/>
  <c r="BT38" i="11"/>
  <c r="CV38" i="11" s="1"/>
  <c r="AU30" i="11"/>
  <c r="BW30" i="11" s="1"/>
  <c r="CY30" i="11" s="1"/>
  <c r="AC27" i="11"/>
  <c r="BE27" i="11" s="1"/>
  <c r="CG27" i="11" s="1"/>
  <c r="Z125" i="11"/>
  <c r="AP119" i="11"/>
  <c r="BR119" i="11" s="1"/>
  <c r="CT119" i="11" s="1"/>
  <c r="AF115" i="11"/>
  <c r="BH115" i="11" s="1"/>
  <c r="CJ115" i="11" s="1"/>
  <c r="AU113" i="11"/>
  <c r="BW113" i="11" s="1"/>
  <c r="CY113" i="11" s="1"/>
  <c r="AL104" i="11"/>
  <c r="BN104" i="11" s="1"/>
  <c r="CP104" i="11" s="1"/>
  <c r="BB99" i="11"/>
  <c r="CD99" i="11" s="1"/>
  <c r="DF99" i="11" s="1"/>
  <c r="AD98" i="11"/>
  <c r="BF98" i="11" s="1"/>
  <c r="CH98" i="11" s="1"/>
  <c r="AU96" i="11"/>
  <c r="BW96" i="11" s="1"/>
  <c r="CY96" i="11" s="1"/>
  <c r="BA95" i="11"/>
  <c r="CC95" i="11" s="1"/>
  <c r="DE95" i="11" s="1"/>
  <c r="BO94" i="11"/>
  <c r="CQ94" i="11" s="1"/>
  <c r="AR92" i="11"/>
  <c r="BZ88" i="11"/>
  <c r="DB88" i="11" s="1"/>
  <c r="AI80" i="11"/>
  <c r="BK80" i="11" s="1"/>
  <c r="CM80" i="11" s="1"/>
  <c r="AO76" i="11"/>
  <c r="BQ76" i="11" s="1"/>
  <c r="CS76" i="11" s="1"/>
  <c r="AU74" i="11"/>
  <c r="BW74" i="11" s="1"/>
  <c r="CY74" i="11" s="1"/>
  <c r="AL66" i="11"/>
  <c r="BN66" i="11" s="1"/>
  <c r="CP66" i="11" s="1"/>
  <c r="AO52" i="11"/>
  <c r="BQ52" i="11" s="1"/>
  <c r="CS52" i="11" s="1"/>
  <c r="AJ42" i="11"/>
  <c r="BL42" i="11" s="1"/>
  <c r="CN42" i="11" s="1"/>
  <c r="AS41" i="11"/>
  <c r="BU41" i="11" s="1"/>
  <c r="CW41" i="11" s="1"/>
  <c r="AM41" i="11"/>
  <c r="BO41" i="11" s="1"/>
  <c r="CQ41" i="11" s="1"/>
  <c r="AZ39" i="11"/>
  <c r="CB39" i="11" s="1"/>
  <c r="DD39" i="11" s="1"/>
  <c r="BB122" i="11"/>
  <c r="CD122" i="11" s="1"/>
  <c r="DF122" i="11" s="1"/>
  <c r="AZ117" i="11"/>
  <c r="CB117" i="11" s="1"/>
  <c r="DD117" i="11" s="1"/>
  <c r="AE110" i="11"/>
  <c r="BG110" i="11" s="1"/>
  <c r="CI110" i="11" s="1"/>
  <c r="AE104" i="11"/>
  <c r="BG104" i="11" s="1"/>
  <c r="CI104" i="11" s="1"/>
  <c r="AF103" i="11"/>
  <c r="BH103" i="11" s="1"/>
  <c r="CJ103" i="11" s="1"/>
  <c r="AI96" i="11"/>
  <c r="BK96" i="11" s="1"/>
  <c r="CM96" i="11" s="1"/>
  <c r="AV95" i="11"/>
  <c r="BX95" i="11" s="1"/>
  <c r="CZ95" i="11" s="1"/>
  <c r="AW92" i="11"/>
  <c r="BY92" i="11" s="1"/>
  <c r="DA92" i="11" s="1"/>
  <c r="BK88" i="11"/>
  <c r="CM88" i="11" s="1"/>
  <c r="AG80" i="11"/>
  <c r="BI80" i="11" s="1"/>
  <c r="CK80" i="11" s="1"/>
  <c r="AH79" i="11"/>
  <c r="BJ79" i="11" s="1"/>
  <c r="CL79" i="11" s="1"/>
  <c r="AM75" i="11"/>
  <c r="BO75" i="11" s="1"/>
  <c r="CQ75" i="11" s="1"/>
  <c r="AZ60" i="11"/>
  <c r="CB60" i="11" s="1"/>
  <c r="DD60" i="11" s="1"/>
  <c r="BB59" i="11"/>
  <c r="CD59" i="11" s="1"/>
  <c r="DF59" i="11" s="1"/>
  <c r="AH52" i="11"/>
  <c r="BJ52" i="11" s="1"/>
  <c r="CL52" i="11" s="1"/>
  <c r="AF48" i="11"/>
  <c r="BH48" i="11" s="1"/>
  <c r="CJ48" i="11" s="1"/>
  <c r="AT44" i="11"/>
  <c r="BV44" i="11" s="1"/>
  <c r="CX44" i="11" s="1"/>
  <c r="AI42" i="11"/>
  <c r="BK42" i="11" s="1"/>
  <c r="CM42" i="11" s="1"/>
  <c r="AP41" i="11"/>
  <c r="BR41" i="11" s="1"/>
  <c r="CT41" i="11" s="1"/>
  <c r="AX22" i="11"/>
  <c r="BZ22" i="11" s="1"/>
  <c r="DB22" i="11" s="1"/>
  <c r="AG12" i="11"/>
  <c r="BI12" i="11" s="1"/>
  <c r="CK12" i="11" s="1"/>
  <c r="AT547" i="11"/>
  <c r="BV547" i="11" s="1"/>
  <c r="CX547" i="11" s="1"/>
  <c r="AB540" i="11"/>
  <c r="BD540" i="11" s="1"/>
  <c r="AH540" i="11"/>
  <c r="BJ540" i="11" s="1"/>
  <c r="CL540" i="11" s="1"/>
  <c r="AM540" i="11"/>
  <c r="BO540" i="11" s="1"/>
  <c r="CQ540" i="11" s="1"/>
  <c r="AT540" i="11"/>
  <c r="BV540" i="11" s="1"/>
  <c r="CX540" i="11" s="1"/>
  <c r="AW540" i="11"/>
  <c r="BY540" i="11" s="1"/>
  <c r="DA540" i="11" s="1"/>
  <c r="AL538" i="11"/>
  <c r="BN538" i="11" s="1"/>
  <c r="CP538" i="11" s="1"/>
  <c r="AO538" i="11"/>
  <c r="BQ538" i="11" s="1"/>
  <c r="CS538" i="11" s="1"/>
  <c r="AX538" i="11"/>
  <c r="BZ538" i="11" s="1"/>
  <c r="DB538" i="11" s="1"/>
  <c r="AX536" i="11"/>
  <c r="BZ536" i="11" s="1"/>
  <c r="DB536" i="11" s="1"/>
  <c r="AW535" i="11"/>
  <c r="BY535" i="11" s="1"/>
  <c r="DA535" i="11" s="1"/>
  <c r="AE531" i="11"/>
  <c r="BG531" i="11" s="1"/>
  <c r="CI531" i="11" s="1"/>
  <c r="AP531" i="11"/>
  <c r="BR531" i="11" s="1"/>
  <c r="CT531" i="11" s="1"/>
  <c r="AQ531" i="11"/>
  <c r="BS531" i="11" s="1"/>
  <c r="CU531" i="11" s="1"/>
  <c r="BB531" i="11"/>
  <c r="CD531" i="11" s="1"/>
  <c r="DF531" i="11" s="1"/>
  <c r="AB531" i="11"/>
  <c r="BD531" i="11" s="1"/>
  <c r="AF531" i="11"/>
  <c r="BH531" i="11" s="1"/>
  <c r="CJ531" i="11" s="1"/>
  <c r="AM531" i="11"/>
  <c r="BO531" i="11" s="1"/>
  <c r="CQ531" i="11" s="1"/>
  <c r="AZ528" i="11"/>
  <c r="CB528" i="11" s="1"/>
  <c r="DD528" i="11" s="1"/>
  <c r="AC528" i="11"/>
  <c r="BE528" i="11" s="1"/>
  <c r="CG528" i="11" s="1"/>
  <c r="AK547" i="11"/>
  <c r="BM547" i="11" s="1"/>
  <c r="CO547" i="11" s="1"/>
  <c r="AN543" i="11"/>
  <c r="BP543" i="11" s="1"/>
  <c r="CR543" i="11" s="1"/>
  <c r="AZ543" i="11"/>
  <c r="CB543" i="11" s="1"/>
  <c r="DD543" i="11" s="1"/>
  <c r="AP542" i="11"/>
  <c r="BR542" i="11" s="1"/>
  <c r="CT542" i="11" s="1"/>
  <c r="AQ542" i="11"/>
  <c r="BS542" i="11" s="1"/>
  <c r="CU542" i="11" s="1"/>
  <c r="AT542" i="11"/>
  <c r="BV542" i="11" s="1"/>
  <c r="CX542" i="11" s="1"/>
  <c r="AE542" i="11"/>
  <c r="BG542" i="11" s="1"/>
  <c r="CI542" i="11" s="1"/>
  <c r="AX542" i="11"/>
  <c r="BZ542" i="11" s="1"/>
  <c r="DB542" i="11" s="1"/>
  <c r="AF542" i="11"/>
  <c r="BH542" i="11" s="1"/>
  <c r="CJ542" i="11" s="1"/>
  <c r="AY542" i="11"/>
  <c r="CA542" i="11" s="1"/>
  <c r="DC542" i="11" s="1"/>
  <c r="AR536" i="11"/>
  <c r="AR535" i="11"/>
  <c r="AO532" i="11"/>
  <c r="BQ532" i="11" s="1"/>
  <c r="CS532" i="11" s="1"/>
  <c r="AX532" i="11"/>
  <c r="BZ532" i="11" s="1"/>
  <c r="DB532" i="11" s="1"/>
  <c r="BA532" i="11"/>
  <c r="CC532" i="11" s="1"/>
  <c r="DE532" i="11" s="1"/>
  <c r="AT528" i="11"/>
  <c r="BV528" i="11" s="1"/>
  <c r="CX528" i="11" s="1"/>
  <c r="AX524" i="11"/>
  <c r="BZ524" i="11" s="1"/>
  <c r="DB524" i="11" s="1"/>
  <c r="AY524" i="11"/>
  <c r="CA524" i="11" s="1"/>
  <c r="DC524" i="11" s="1"/>
  <c r="AB524" i="11"/>
  <c r="BD524" i="11" s="1"/>
  <c r="AZ524" i="11"/>
  <c r="CB524" i="11" s="1"/>
  <c r="DD524" i="11" s="1"/>
  <c r="AH524" i="11"/>
  <c r="BJ524" i="11" s="1"/>
  <c r="CL524" i="11" s="1"/>
  <c r="BA524" i="11"/>
  <c r="CC524" i="11" s="1"/>
  <c r="DE524" i="11" s="1"/>
  <c r="AI524" i="11"/>
  <c r="BK524" i="11" s="1"/>
  <c r="CM524" i="11" s="1"/>
  <c r="AJ524" i="11"/>
  <c r="BL524" i="11" s="1"/>
  <c r="CN524" i="11" s="1"/>
  <c r="AK524" i="11"/>
  <c r="BM524" i="11" s="1"/>
  <c r="CO524" i="11" s="1"/>
  <c r="AL524" i="11"/>
  <c r="BN524" i="11" s="1"/>
  <c r="CP524" i="11" s="1"/>
  <c r="AM524" i="11"/>
  <c r="BO524" i="11" s="1"/>
  <c r="CQ524" i="11" s="1"/>
  <c r="AV524" i="11"/>
  <c r="BX524" i="11" s="1"/>
  <c r="CZ524" i="11" s="1"/>
  <c r="AW524" i="11"/>
  <c r="BY524" i="11" s="1"/>
  <c r="DA524" i="11" s="1"/>
  <c r="AL536" i="11"/>
  <c r="BN536" i="11" s="1"/>
  <c r="CP536" i="11" s="1"/>
  <c r="AB534" i="11"/>
  <c r="BD534" i="11" s="1"/>
  <c r="Y534" i="11"/>
  <c r="Z534" i="11" s="1"/>
  <c r="AH534" i="11"/>
  <c r="BJ534" i="11" s="1"/>
  <c r="CL534" i="11" s="1"/>
  <c r="AM534" i="11"/>
  <c r="BO534" i="11" s="1"/>
  <c r="CQ534" i="11" s="1"/>
  <c r="AT534" i="11"/>
  <c r="BV534" i="11" s="1"/>
  <c r="CX534" i="11" s="1"/>
  <c r="AW534" i="11"/>
  <c r="BY534" i="11" s="1"/>
  <c r="DA534" i="11" s="1"/>
  <c r="AE527" i="11"/>
  <c r="BG527" i="11" s="1"/>
  <c r="CI527" i="11" s="1"/>
  <c r="AN527" i="11"/>
  <c r="BP527" i="11" s="1"/>
  <c r="CR527" i="11" s="1"/>
  <c r="AQ527" i="11"/>
  <c r="BS527" i="11" s="1"/>
  <c r="CU527" i="11" s="1"/>
  <c r="BA527" i="11"/>
  <c r="CC527" i="11" s="1"/>
  <c r="DE527" i="11" s="1"/>
  <c r="AM526" i="11"/>
  <c r="BO526" i="11" s="1"/>
  <c r="CQ526" i="11" s="1"/>
  <c r="AD526" i="11"/>
  <c r="BF526" i="11" s="1"/>
  <c r="CH526" i="11" s="1"/>
  <c r="AU526" i="11"/>
  <c r="BW526" i="11" s="1"/>
  <c r="CY526" i="11" s="1"/>
  <c r="BT526" i="11"/>
  <c r="CV526" i="11" s="1"/>
  <c r="AH526" i="11"/>
  <c r="BJ526" i="11" s="1"/>
  <c r="CL526" i="11" s="1"/>
  <c r="AZ526" i="11"/>
  <c r="CB526" i="11" s="1"/>
  <c r="DD526" i="11" s="1"/>
  <c r="AI526" i="11"/>
  <c r="BK526" i="11" s="1"/>
  <c r="CM526" i="11" s="1"/>
  <c r="BA526" i="11"/>
  <c r="CC526" i="11" s="1"/>
  <c r="DE526" i="11" s="1"/>
  <c r="AL526" i="11"/>
  <c r="BN526" i="11" s="1"/>
  <c r="CP526" i="11" s="1"/>
  <c r="AR526" i="11"/>
  <c r="AB526" i="11"/>
  <c r="BD526" i="11" s="1"/>
  <c r="CF526" i="11" s="1"/>
  <c r="AT526" i="11"/>
  <c r="BV526" i="11" s="1"/>
  <c r="CX526" i="11" s="1"/>
  <c r="AL541" i="11"/>
  <c r="BN541" i="11" s="1"/>
  <c r="CP541" i="11" s="1"/>
  <c r="Y541" i="11"/>
  <c r="Z541" i="11" s="1"/>
  <c r="AT541" i="11"/>
  <c r="BV541" i="11" s="1"/>
  <c r="CX541" i="11" s="1"/>
  <c r="AF541" i="11"/>
  <c r="BH541" i="11" s="1"/>
  <c r="CJ541" i="11" s="1"/>
  <c r="AV541" i="11"/>
  <c r="BX541" i="11" s="1"/>
  <c r="CZ541" i="11" s="1"/>
  <c r="AG541" i="11"/>
  <c r="BI541" i="11" s="1"/>
  <c r="CK541" i="11" s="1"/>
  <c r="AW541" i="11"/>
  <c r="BY541" i="11" s="1"/>
  <c r="DA541" i="11" s="1"/>
  <c r="AH541" i="11"/>
  <c r="BJ541" i="11" s="1"/>
  <c r="CL541" i="11" s="1"/>
  <c r="AZ541" i="11"/>
  <c r="CB541" i="11" s="1"/>
  <c r="DD541" i="11" s="1"/>
  <c r="AJ541" i="11"/>
  <c r="BL541" i="11" s="1"/>
  <c r="CN541" i="11" s="1"/>
  <c r="AK541" i="11"/>
  <c r="BM541" i="11" s="1"/>
  <c r="CO541" i="11" s="1"/>
  <c r="AO541" i="11"/>
  <c r="BQ541" i="11" s="1"/>
  <c r="CS541" i="11" s="1"/>
  <c r="AR541" i="11"/>
  <c r="AJ539" i="11"/>
  <c r="BL539" i="11" s="1"/>
  <c r="CN539" i="11" s="1"/>
  <c r="AM539" i="11"/>
  <c r="BO539" i="11" s="1"/>
  <c r="CQ539" i="11" s="1"/>
  <c r="AV539" i="11"/>
  <c r="BX539" i="11" s="1"/>
  <c r="CZ539" i="11" s="1"/>
  <c r="AU542" i="11"/>
  <c r="BW542" i="11" s="1"/>
  <c r="CY542" i="11" s="1"/>
  <c r="AU541" i="11"/>
  <c r="BW541" i="11" s="1"/>
  <c r="CY541" i="11" s="1"/>
  <c r="Y540" i="11"/>
  <c r="Z540" i="11" s="1"/>
  <c r="AD531" i="11"/>
  <c r="BF531" i="11" s="1"/>
  <c r="CH531" i="11" s="1"/>
  <c r="AE526" i="11"/>
  <c r="BG526" i="11" s="1"/>
  <c r="CI526" i="11" s="1"/>
  <c r="AR542" i="11"/>
  <c r="AS541" i="11"/>
  <c r="BU541" i="11" s="1"/>
  <c r="CW541" i="11" s="1"/>
  <c r="BA538" i="11"/>
  <c r="CC538" i="11" s="1"/>
  <c r="DE538" i="11" s="1"/>
  <c r="BE525" i="11"/>
  <c r="CG525" i="11" s="1"/>
  <c r="BR525" i="11"/>
  <c r="CT525" i="11" s="1"/>
  <c r="BF525" i="11"/>
  <c r="CH525" i="11" s="1"/>
  <c r="BS525" i="11"/>
  <c r="CU525" i="11" s="1"/>
  <c r="BI525" i="11"/>
  <c r="CK525" i="11" s="1"/>
  <c r="BV525" i="11"/>
  <c r="CX525" i="11" s="1"/>
  <c r="BJ525" i="11"/>
  <c r="CL525" i="11" s="1"/>
  <c r="BW525" i="11"/>
  <c r="CY525" i="11" s="1"/>
  <c r="BK525" i="11"/>
  <c r="CM525" i="11" s="1"/>
  <c r="BX525" i="11"/>
  <c r="CZ525" i="11" s="1"/>
  <c r="BM525" i="11"/>
  <c r="CO525" i="11" s="1"/>
  <c r="BZ525" i="11"/>
  <c r="DB525" i="11" s="1"/>
  <c r="BN525" i="11"/>
  <c r="CP525" i="11" s="1"/>
  <c r="CA525" i="11"/>
  <c r="DC525" i="11" s="1"/>
  <c r="BP525" i="11"/>
  <c r="CR525" i="11" s="1"/>
  <c r="CC525" i="11"/>
  <c r="DE525" i="11" s="1"/>
  <c r="BD525" i="11"/>
  <c r="CF525" i="11" s="1"/>
  <c r="BQ525" i="11"/>
  <c r="CS525" i="11" s="1"/>
  <c r="CD525" i="11"/>
  <c r="DF525" i="11" s="1"/>
  <c r="AF544" i="11"/>
  <c r="BH544" i="11" s="1"/>
  <c r="CJ544" i="11" s="1"/>
  <c r="AL544" i="11"/>
  <c r="BN544" i="11" s="1"/>
  <c r="CP544" i="11" s="1"/>
  <c r="AX544" i="11"/>
  <c r="BZ544" i="11" s="1"/>
  <c r="DB544" i="11" s="1"/>
  <c r="BA544" i="11"/>
  <c r="CC544" i="11" s="1"/>
  <c r="DE544" i="11" s="1"/>
  <c r="AI542" i="11"/>
  <c r="BK542" i="11" s="1"/>
  <c r="CM542" i="11" s="1"/>
  <c r="AN541" i="11"/>
  <c r="BP541" i="11" s="1"/>
  <c r="CR541" i="11" s="1"/>
  <c r="AC538" i="11"/>
  <c r="BE538" i="11" s="1"/>
  <c r="CG538" i="11" s="1"/>
  <c r="AY534" i="11"/>
  <c r="CA534" i="11" s="1"/>
  <c r="DC534" i="11" s="1"/>
  <c r="AD529" i="11"/>
  <c r="BF529" i="11" s="1"/>
  <c r="CH529" i="11" s="1"/>
  <c r="AQ529" i="11"/>
  <c r="BS529" i="11" s="1"/>
  <c r="CU529" i="11" s="1"/>
  <c r="BA529" i="11"/>
  <c r="CC529" i="11" s="1"/>
  <c r="DE529" i="11" s="1"/>
  <c r="AW526" i="11"/>
  <c r="BY526" i="11" s="1"/>
  <c r="DA526" i="11" s="1"/>
  <c r="BT524" i="11"/>
  <c r="CV524" i="11" s="1"/>
  <c r="AJ547" i="11"/>
  <c r="BL547" i="11" s="1"/>
  <c r="CN547" i="11" s="1"/>
  <c r="AR547" i="11"/>
  <c r="AU547" i="11"/>
  <c r="BW547" i="11" s="1"/>
  <c r="CY547" i="11" s="1"/>
  <c r="AV547" i="11"/>
  <c r="BX547" i="11" s="1"/>
  <c r="CZ547" i="11" s="1"/>
  <c r="AI541" i="11"/>
  <c r="BK541" i="11" s="1"/>
  <c r="CM541" i="11" s="1"/>
  <c r="AL535" i="11"/>
  <c r="BN535" i="11" s="1"/>
  <c r="CP535" i="11" s="1"/>
  <c r="Y535" i="11"/>
  <c r="Z535" i="11" s="1"/>
  <c r="AU535" i="11"/>
  <c r="BW535" i="11" s="1"/>
  <c r="CY535" i="11" s="1"/>
  <c r="AB535" i="11"/>
  <c r="BD535" i="11" s="1"/>
  <c r="CF535" i="11" s="1"/>
  <c r="AV535" i="11"/>
  <c r="BX535" i="11" s="1"/>
  <c r="CZ535" i="11" s="1"/>
  <c r="AG535" i="11"/>
  <c r="BI535" i="11" s="1"/>
  <c r="CK535" i="11" s="1"/>
  <c r="AZ535" i="11"/>
  <c r="CB535" i="11" s="1"/>
  <c r="DD535" i="11" s="1"/>
  <c r="AH535" i="11"/>
  <c r="BJ535" i="11" s="1"/>
  <c r="CL535" i="11" s="1"/>
  <c r="AI535" i="11"/>
  <c r="BK535" i="11" s="1"/>
  <c r="CM535" i="11" s="1"/>
  <c r="AK535" i="11"/>
  <c r="BM535" i="11" s="1"/>
  <c r="CO535" i="11" s="1"/>
  <c r="AN535" i="11"/>
  <c r="BP535" i="11" s="1"/>
  <c r="CR535" i="11" s="1"/>
  <c r="AS535" i="11"/>
  <c r="BU535" i="11" s="1"/>
  <c r="CW535" i="11" s="1"/>
  <c r="AT535" i="11"/>
  <c r="BV535" i="11" s="1"/>
  <c r="CX535" i="11" s="1"/>
  <c r="AP524" i="11"/>
  <c r="BR524" i="11" s="1"/>
  <c r="CT524" i="11" s="1"/>
  <c r="AO547" i="11"/>
  <c r="BQ547" i="11" s="1"/>
  <c r="CS547" i="11" s="1"/>
  <c r="AM546" i="11"/>
  <c r="BO546" i="11" s="1"/>
  <c r="CQ546" i="11" s="1"/>
  <c r="AM545" i="11"/>
  <c r="BO545" i="11" s="1"/>
  <c r="CQ545" i="11" s="1"/>
  <c r="AV545" i="11"/>
  <c r="BX545" i="11" s="1"/>
  <c r="CZ545" i="11" s="1"/>
  <c r="AY545" i="11"/>
  <c r="CA545" i="11" s="1"/>
  <c r="DC545" i="11" s="1"/>
  <c r="AC541" i="11"/>
  <c r="BE541" i="11" s="1"/>
  <c r="CG541" i="11" s="1"/>
  <c r="AI536" i="11"/>
  <c r="BK536" i="11" s="1"/>
  <c r="CM536" i="11" s="1"/>
  <c r="AZ536" i="11"/>
  <c r="CB536" i="11" s="1"/>
  <c r="DD536" i="11" s="1"/>
  <c r="AX528" i="11"/>
  <c r="BZ528" i="11" s="1"/>
  <c r="DB528" i="11" s="1"/>
  <c r="AJ528" i="11"/>
  <c r="BL528" i="11" s="1"/>
  <c r="CN528" i="11" s="1"/>
  <c r="BT528" i="11"/>
  <c r="CV528" i="11" s="1"/>
  <c r="AK528" i="11"/>
  <c r="BM528" i="11" s="1"/>
  <c r="CO528" i="11" s="1"/>
  <c r="AP528" i="11"/>
  <c r="BR528" i="11" s="1"/>
  <c r="CT528" i="11" s="1"/>
  <c r="AV528" i="11"/>
  <c r="BX528" i="11" s="1"/>
  <c r="CZ528" i="11" s="1"/>
  <c r="AW528" i="11"/>
  <c r="BY528" i="11" s="1"/>
  <c r="DA528" i="11" s="1"/>
  <c r="AQ548" i="11"/>
  <c r="BS548" i="11" s="1"/>
  <c r="CU548" i="11" s="1"/>
  <c r="BT541" i="11"/>
  <c r="CV541" i="11" s="1"/>
  <c r="AN536" i="11"/>
  <c r="BP536" i="11" s="1"/>
  <c r="CR536" i="11" s="1"/>
  <c r="BR520" i="11"/>
  <c r="CT520" i="11" s="1"/>
  <c r="AV515" i="11"/>
  <c r="BX515" i="11" s="1"/>
  <c r="CZ515" i="11" s="1"/>
  <c r="AU514" i="11"/>
  <c r="BW514" i="11" s="1"/>
  <c r="CY514" i="11" s="1"/>
  <c r="AF514" i="11"/>
  <c r="BH514" i="11" s="1"/>
  <c r="CJ514" i="11" s="1"/>
  <c r="BS513" i="11"/>
  <c r="CU513" i="11" s="1"/>
  <c r="BE513" i="11"/>
  <c r="CG513" i="11" s="1"/>
  <c r="AZ511" i="11"/>
  <c r="CB511" i="11" s="1"/>
  <c r="DD511" i="11" s="1"/>
  <c r="AB511" i="11"/>
  <c r="BD511" i="11" s="1"/>
  <c r="CF511" i="11" s="1"/>
  <c r="AX510" i="11"/>
  <c r="BZ510" i="11" s="1"/>
  <c r="DB510" i="11" s="1"/>
  <c r="AC510" i="11"/>
  <c r="BE510" i="11" s="1"/>
  <c r="CG510" i="11" s="1"/>
  <c r="AQ508" i="11"/>
  <c r="BS508" i="11" s="1"/>
  <c r="CU508" i="11" s="1"/>
  <c r="AL507" i="11"/>
  <c r="BN507" i="11" s="1"/>
  <c r="CP507" i="11" s="1"/>
  <c r="AP502" i="11"/>
  <c r="BR502" i="11" s="1"/>
  <c r="CT502" i="11" s="1"/>
  <c r="CD501" i="11"/>
  <c r="DF501" i="11" s="1"/>
  <c r="BO501" i="11"/>
  <c r="CQ501" i="11" s="1"/>
  <c r="AM498" i="11"/>
  <c r="BO498" i="11" s="1"/>
  <c r="CQ498" i="11" s="1"/>
  <c r="AE498" i="11"/>
  <c r="BG498" i="11" s="1"/>
  <c r="CI498" i="11" s="1"/>
  <c r="BT497" i="11"/>
  <c r="CV497" i="11" s="1"/>
  <c r="AY495" i="11"/>
  <c r="CA495" i="11" s="1"/>
  <c r="DC495" i="11" s="1"/>
  <c r="AJ495" i="11"/>
  <c r="BL495" i="11" s="1"/>
  <c r="CN495" i="11" s="1"/>
  <c r="AM492" i="11"/>
  <c r="BO492" i="11" s="1"/>
  <c r="CQ492" i="11" s="1"/>
  <c r="AV490" i="11"/>
  <c r="BX490" i="11" s="1"/>
  <c r="CZ490" i="11" s="1"/>
  <c r="AC489" i="11"/>
  <c r="BE489" i="11" s="1"/>
  <c r="CG489" i="11" s="1"/>
  <c r="BW486" i="11"/>
  <c r="CY486" i="11" s="1"/>
  <c r="BE486" i="11"/>
  <c r="CG486" i="11" s="1"/>
  <c r="BX483" i="11"/>
  <c r="CZ483" i="11" s="1"/>
  <c r="BE483" i="11"/>
  <c r="CG483" i="11" s="1"/>
  <c r="AL482" i="11"/>
  <c r="BN482" i="11" s="1"/>
  <c r="CP482" i="11" s="1"/>
  <c r="AZ481" i="11"/>
  <c r="CB481" i="11" s="1"/>
  <c r="DD481" i="11" s="1"/>
  <c r="AX481" i="11"/>
  <c r="BZ481" i="11" s="1"/>
  <c r="DB481" i="11" s="1"/>
  <c r="BW479" i="11"/>
  <c r="CY479" i="11" s="1"/>
  <c r="AI476" i="11"/>
  <c r="BK476" i="11" s="1"/>
  <c r="CM476" i="11" s="1"/>
  <c r="AC473" i="11"/>
  <c r="BE473" i="11" s="1"/>
  <c r="CG473" i="11" s="1"/>
  <c r="BB472" i="11"/>
  <c r="CD472" i="11" s="1"/>
  <c r="DF472" i="11" s="1"/>
  <c r="AF472" i="11"/>
  <c r="BH472" i="11" s="1"/>
  <c r="CJ472" i="11" s="1"/>
  <c r="BO469" i="11"/>
  <c r="CQ469" i="11" s="1"/>
  <c r="CD468" i="11"/>
  <c r="DF468" i="11" s="1"/>
  <c r="BP468" i="11"/>
  <c r="CR468" i="11" s="1"/>
  <c r="BA466" i="11"/>
  <c r="CC466" i="11" s="1"/>
  <c r="DE466" i="11" s="1"/>
  <c r="AE466" i="11"/>
  <c r="BG466" i="11" s="1"/>
  <c r="CI466" i="11" s="1"/>
  <c r="AI454" i="11"/>
  <c r="BK454" i="11" s="1"/>
  <c r="CM454" i="11" s="1"/>
  <c r="AR433" i="11"/>
  <c r="AW427" i="11"/>
  <c r="BY427" i="11" s="1"/>
  <c r="DA427" i="11" s="1"/>
  <c r="AK425" i="11"/>
  <c r="BM425" i="11" s="1"/>
  <c r="CO425" i="11" s="1"/>
  <c r="AJ425" i="11"/>
  <c r="BL425" i="11" s="1"/>
  <c r="CN425" i="11" s="1"/>
  <c r="AT425" i="11"/>
  <c r="BV425" i="11" s="1"/>
  <c r="CX425" i="11" s="1"/>
  <c r="AV425" i="11"/>
  <c r="BX425" i="11" s="1"/>
  <c r="CZ425" i="11" s="1"/>
  <c r="BA425" i="11"/>
  <c r="CC425" i="11" s="1"/>
  <c r="DE425" i="11" s="1"/>
  <c r="AC425" i="11"/>
  <c r="BE425" i="11" s="1"/>
  <c r="CG425" i="11" s="1"/>
  <c r="AX424" i="11"/>
  <c r="BZ424" i="11" s="1"/>
  <c r="DB424" i="11" s="1"/>
  <c r="CB395" i="11"/>
  <c r="DD395" i="11" s="1"/>
  <c r="AE522" i="11"/>
  <c r="BG522" i="11" s="1"/>
  <c r="CI522" i="11" s="1"/>
  <c r="BQ520" i="11"/>
  <c r="CS520" i="11" s="1"/>
  <c r="AZ516" i="11"/>
  <c r="CB516" i="11" s="1"/>
  <c r="DD516" i="11" s="1"/>
  <c r="AU515" i="11"/>
  <c r="BW515" i="11" s="1"/>
  <c r="CY515" i="11" s="1"/>
  <c r="Z515" i="11"/>
  <c r="AT514" i="11"/>
  <c r="BV514" i="11" s="1"/>
  <c r="CX514" i="11" s="1"/>
  <c r="AE514" i="11"/>
  <c r="BG514" i="11" s="1"/>
  <c r="CI514" i="11" s="1"/>
  <c r="BR513" i="11"/>
  <c r="CT513" i="11" s="1"/>
  <c r="BD513" i="11"/>
  <c r="CF513" i="11" s="1"/>
  <c r="AX511" i="11"/>
  <c r="BZ511" i="11" s="1"/>
  <c r="DB511" i="11" s="1"/>
  <c r="AT510" i="11"/>
  <c r="BV510" i="11" s="1"/>
  <c r="CX510" i="11" s="1"/>
  <c r="AI510" i="11"/>
  <c r="BK510" i="11" s="1"/>
  <c r="CM510" i="11" s="1"/>
  <c r="AP508" i="11"/>
  <c r="BR508" i="11" s="1"/>
  <c r="CT508" i="11" s="1"/>
  <c r="CC504" i="11"/>
  <c r="DE504" i="11" s="1"/>
  <c r="BF504" i="11"/>
  <c r="CH504" i="11" s="1"/>
  <c r="AZ503" i="11"/>
  <c r="CB503" i="11" s="1"/>
  <c r="DD503" i="11" s="1"/>
  <c r="AL503" i="11"/>
  <c r="BN503" i="11" s="1"/>
  <c r="CP503" i="11" s="1"/>
  <c r="AN502" i="11"/>
  <c r="BP502" i="11" s="1"/>
  <c r="CR502" i="11" s="1"/>
  <c r="CC501" i="11"/>
  <c r="DE501" i="11" s="1"/>
  <c r="BM501" i="11"/>
  <c r="CO501" i="11" s="1"/>
  <c r="B500" i="11"/>
  <c r="AH498" i="11"/>
  <c r="BJ498" i="11" s="1"/>
  <c r="CL498" i="11" s="1"/>
  <c r="BS497" i="11"/>
  <c r="CU497" i="11" s="1"/>
  <c r="AX495" i="11"/>
  <c r="BZ495" i="11" s="1"/>
  <c r="DB495" i="11" s="1"/>
  <c r="AI495" i="11"/>
  <c r="BK495" i="11" s="1"/>
  <c r="CM495" i="11" s="1"/>
  <c r="BX493" i="11"/>
  <c r="CZ493" i="11" s="1"/>
  <c r="BD493" i="11"/>
  <c r="CF493" i="11" s="1"/>
  <c r="AL492" i="11"/>
  <c r="BN492" i="11" s="1"/>
  <c r="CP492" i="11" s="1"/>
  <c r="AT490" i="11"/>
  <c r="BV490" i="11" s="1"/>
  <c r="CX490" i="11" s="1"/>
  <c r="AK490" i="11"/>
  <c r="BM490" i="11" s="1"/>
  <c r="CO490" i="11" s="1"/>
  <c r="CC488" i="11"/>
  <c r="DE488" i="11" s="1"/>
  <c r="BJ488" i="11"/>
  <c r="CL488" i="11" s="1"/>
  <c r="BY487" i="11"/>
  <c r="DA487" i="11" s="1"/>
  <c r="BD487" i="11"/>
  <c r="CF487" i="11" s="1"/>
  <c r="BV486" i="11"/>
  <c r="CX486" i="11" s="1"/>
  <c r="BD486" i="11"/>
  <c r="CF486" i="11" s="1"/>
  <c r="BW483" i="11"/>
  <c r="CY483" i="11" s="1"/>
  <c r="BD483" i="11"/>
  <c r="CF483" i="11" s="1"/>
  <c r="AH482" i="11"/>
  <c r="BJ482" i="11" s="1"/>
  <c r="CL482" i="11" s="1"/>
  <c r="AV481" i="11"/>
  <c r="BX481" i="11" s="1"/>
  <c r="CZ481" i="11" s="1"/>
  <c r="AK481" i="11"/>
  <c r="BM481" i="11" s="1"/>
  <c r="CO481" i="11" s="1"/>
  <c r="AD480" i="11"/>
  <c r="BF480" i="11" s="1"/>
  <c r="CH480" i="11" s="1"/>
  <c r="BS479" i="11"/>
  <c r="CU479" i="11" s="1"/>
  <c r="BY474" i="11"/>
  <c r="DA474" i="11" s="1"/>
  <c r="BK474" i="11"/>
  <c r="CM474" i="11" s="1"/>
  <c r="BA472" i="11"/>
  <c r="CC472" i="11" s="1"/>
  <c r="DE472" i="11" s="1"/>
  <c r="BN469" i="11"/>
  <c r="CP469" i="11" s="1"/>
  <c r="CC468" i="11"/>
  <c r="DE468" i="11" s="1"/>
  <c r="BO468" i="11"/>
  <c r="CQ468" i="11" s="1"/>
  <c r="AY466" i="11"/>
  <c r="CA466" i="11" s="1"/>
  <c r="DC466" i="11" s="1"/>
  <c r="AD466" i="11"/>
  <c r="BF466" i="11" s="1"/>
  <c r="CH466" i="11" s="1"/>
  <c r="BP465" i="11"/>
  <c r="CR465" i="11" s="1"/>
  <c r="B452" i="11"/>
  <c r="AM451" i="11"/>
  <c r="BO451" i="11" s="1"/>
  <c r="CQ451" i="11" s="1"/>
  <c r="BT442" i="11"/>
  <c r="CV442" i="11" s="1"/>
  <c r="AM436" i="11"/>
  <c r="BO436" i="11" s="1"/>
  <c r="CQ436" i="11" s="1"/>
  <c r="AL436" i="11"/>
  <c r="BN436" i="11" s="1"/>
  <c r="CP436" i="11" s="1"/>
  <c r="AT432" i="11"/>
  <c r="BV432" i="11" s="1"/>
  <c r="CX432" i="11" s="1"/>
  <c r="AP427" i="11"/>
  <c r="BR427" i="11" s="1"/>
  <c r="CT427" i="11" s="1"/>
  <c r="BQ415" i="11"/>
  <c r="CS415" i="11" s="1"/>
  <c r="BS415" i="11"/>
  <c r="CU415" i="11" s="1"/>
  <c r="BV415" i="11"/>
  <c r="CX415" i="11" s="1"/>
  <c r="BD415" i="11"/>
  <c r="CF415" i="11" s="1"/>
  <c r="BX415" i="11"/>
  <c r="CZ415" i="11" s="1"/>
  <c r="BF415" i="11"/>
  <c r="CH415" i="11" s="1"/>
  <c r="CB415" i="11"/>
  <c r="DD415" i="11" s="1"/>
  <c r="BG415" i="11"/>
  <c r="CI415" i="11" s="1"/>
  <c r="CC415" i="11"/>
  <c r="DE415" i="11" s="1"/>
  <c r="BJ415" i="11"/>
  <c r="CL415" i="11" s="1"/>
  <c r="BL415" i="11"/>
  <c r="CN415" i="11" s="1"/>
  <c r="B415" i="11"/>
  <c r="AX412" i="11"/>
  <c r="BZ412" i="11" s="1"/>
  <c r="DB412" i="11" s="1"/>
  <c r="AF406" i="11"/>
  <c r="BH406" i="11" s="1"/>
  <c r="CJ406" i="11" s="1"/>
  <c r="BT406" i="11"/>
  <c r="CV406" i="11" s="1"/>
  <c r="B399" i="11"/>
  <c r="AX466" i="11"/>
  <c r="BZ466" i="11" s="1"/>
  <c r="DB466" i="11" s="1"/>
  <c r="AC466" i="11"/>
  <c r="BE466" i="11" s="1"/>
  <c r="CG466" i="11" s="1"/>
  <c r="AS439" i="11"/>
  <c r="BU439" i="11" s="1"/>
  <c r="CW439" i="11" s="1"/>
  <c r="AR439" i="11"/>
  <c r="AF427" i="11"/>
  <c r="BH427" i="11" s="1"/>
  <c r="CJ427" i="11" s="1"/>
  <c r="AH416" i="11"/>
  <c r="BJ416" i="11" s="1"/>
  <c r="CL416" i="11" s="1"/>
  <c r="AB416" i="11"/>
  <c r="BD416" i="11" s="1"/>
  <c r="CF416" i="11" s="1"/>
  <c r="AN416" i="11"/>
  <c r="BP416" i="11" s="1"/>
  <c r="CR416" i="11" s="1"/>
  <c r="AZ416" i="11"/>
  <c r="CB416" i="11" s="1"/>
  <c r="DD416" i="11" s="1"/>
  <c r="AJ548" i="11"/>
  <c r="BL548" i="11" s="1"/>
  <c r="CN548" i="11" s="1"/>
  <c r="AC543" i="11"/>
  <c r="BE543" i="11" s="1"/>
  <c r="CG543" i="11" s="1"/>
  <c r="B542" i="11"/>
  <c r="AH537" i="11"/>
  <c r="BJ537" i="11" s="1"/>
  <c r="CL537" i="11" s="1"/>
  <c r="AJ536" i="11"/>
  <c r="BL536" i="11" s="1"/>
  <c r="CN536" i="11" s="1"/>
  <c r="AD533" i="11"/>
  <c r="BF533" i="11" s="1"/>
  <c r="CH533" i="11" s="1"/>
  <c r="AF523" i="11"/>
  <c r="BH523" i="11" s="1"/>
  <c r="CJ523" i="11" s="1"/>
  <c r="CC520" i="11"/>
  <c r="DE520" i="11" s="1"/>
  <c r="BO520" i="11"/>
  <c r="CQ520" i="11" s="1"/>
  <c r="AL518" i="11"/>
  <c r="BN518" i="11" s="1"/>
  <c r="CP518" i="11" s="1"/>
  <c r="AT516" i="11"/>
  <c r="BV516" i="11" s="1"/>
  <c r="CX516" i="11" s="1"/>
  <c r="AP515" i="11"/>
  <c r="BR515" i="11" s="1"/>
  <c r="CT515" i="11" s="1"/>
  <c r="AR514" i="11"/>
  <c r="AB514" i="11"/>
  <c r="BD514" i="11" s="1"/>
  <c r="CF514" i="11" s="1"/>
  <c r="CC513" i="11"/>
  <c r="DE513" i="11" s="1"/>
  <c r="BP513" i="11"/>
  <c r="CR513" i="11" s="1"/>
  <c r="AR511" i="11"/>
  <c r="AN510" i="11"/>
  <c r="BP510" i="11" s="1"/>
  <c r="CR510" i="11" s="1"/>
  <c r="BB508" i="11"/>
  <c r="CD508" i="11" s="1"/>
  <c r="DF508" i="11" s="1"/>
  <c r="AL508" i="11"/>
  <c r="BN508" i="11" s="1"/>
  <c r="CP508" i="11" s="1"/>
  <c r="AT503" i="11"/>
  <c r="BV503" i="11" s="1"/>
  <c r="CX503" i="11" s="1"/>
  <c r="BB502" i="11"/>
  <c r="CD502" i="11" s="1"/>
  <c r="DF502" i="11" s="1"/>
  <c r="AK502" i="11"/>
  <c r="BM502" i="11" s="1"/>
  <c r="CO502" i="11" s="1"/>
  <c r="AM502" i="11"/>
  <c r="BO502" i="11" s="1"/>
  <c r="CQ502" i="11" s="1"/>
  <c r="CA501" i="11"/>
  <c r="DC501" i="11" s="1"/>
  <c r="BK501" i="11"/>
  <c r="CM501" i="11" s="1"/>
  <c r="BB499" i="11"/>
  <c r="CD499" i="11" s="1"/>
  <c r="DF499" i="11" s="1"/>
  <c r="BB498" i="11"/>
  <c r="CD498" i="11" s="1"/>
  <c r="DF498" i="11" s="1"/>
  <c r="BQ497" i="11"/>
  <c r="CS497" i="11" s="1"/>
  <c r="BT495" i="11"/>
  <c r="CV495" i="11" s="1"/>
  <c r="AV495" i="11"/>
  <c r="BX495" i="11" s="1"/>
  <c r="CZ495" i="11" s="1"/>
  <c r="AF495" i="11"/>
  <c r="BH495" i="11" s="1"/>
  <c r="CJ495" i="11" s="1"/>
  <c r="AI492" i="11"/>
  <c r="BK492" i="11" s="1"/>
  <c r="CM492" i="11" s="1"/>
  <c r="AO490" i="11"/>
  <c r="BQ490" i="11" s="1"/>
  <c r="CS490" i="11" s="1"/>
  <c r="BR486" i="11"/>
  <c r="CT486" i="11" s="1"/>
  <c r="BT483" i="11"/>
  <c r="CV483" i="11" s="1"/>
  <c r="B483" i="11"/>
  <c r="AC482" i="11"/>
  <c r="BE482" i="11" s="1"/>
  <c r="CG482" i="11" s="1"/>
  <c r="AQ481" i="11"/>
  <c r="BS481" i="11" s="1"/>
  <c r="CU481" i="11" s="1"/>
  <c r="BL479" i="11"/>
  <c r="CN479" i="11" s="1"/>
  <c r="AT476" i="11"/>
  <c r="BV476" i="11" s="1"/>
  <c r="CX476" i="11" s="1"/>
  <c r="AI470" i="11"/>
  <c r="BK470" i="11" s="1"/>
  <c r="CM470" i="11" s="1"/>
  <c r="CB469" i="11"/>
  <c r="DD469" i="11" s="1"/>
  <c r="BI469" i="11"/>
  <c r="CK469" i="11" s="1"/>
  <c r="AM467" i="11"/>
  <c r="BO467" i="11" s="1"/>
  <c r="CQ467" i="11" s="1"/>
  <c r="AW466" i="11"/>
  <c r="BY466" i="11" s="1"/>
  <c r="DA466" i="11" s="1"/>
  <c r="Y466" i="11"/>
  <c r="Z466" i="11" s="1"/>
  <c r="AV464" i="11"/>
  <c r="BX464" i="11" s="1"/>
  <c r="CZ464" i="11" s="1"/>
  <c r="BB461" i="11"/>
  <c r="CD461" i="11" s="1"/>
  <c r="DF461" i="11" s="1"/>
  <c r="Y452" i="11"/>
  <c r="Z452" i="11" s="1"/>
  <c r="AJ452" i="11"/>
  <c r="BL452" i="11" s="1"/>
  <c r="CN452" i="11" s="1"/>
  <c r="AN452" i="11"/>
  <c r="BP452" i="11" s="1"/>
  <c r="CR452" i="11" s="1"/>
  <c r="AV452" i="11"/>
  <c r="BX452" i="11" s="1"/>
  <c r="CZ452" i="11" s="1"/>
  <c r="AB451" i="11"/>
  <c r="BD451" i="11" s="1"/>
  <c r="AC451" i="11"/>
  <c r="BE451" i="11" s="1"/>
  <c r="CG451" i="11" s="1"/>
  <c r="AD451" i="11"/>
  <c r="BF451" i="11" s="1"/>
  <c r="CH451" i="11" s="1"/>
  <c r="AH451" i="11"/>
  <c r="BJ451" i="11" s="1"/>
  <c r="CL451" i="11" s="1"/>
  <c r="AO451" i="11"/>
  <c r="BQ451" i="11" s="1"/>
  <c r="CS451" i="11" s="1"/>
  <c r="AX451" i="11"/>
  <c r="BZ451" i="11" s="1"/>
  <c r="DB451" i="11" s="1"/>
  <c r="BE449" i="11"/>
  <c r="CG449" i="11" s="1"/>
  <c r="BD449" i="11"/>
  <c r="CF449" i="11" s="1"/>
  <c r="BM449" i="11"/>
  <c r="CO449" i="11" s="1"/>
  <c r="CD449" i="11"/>
  <c r="DF449" i="11" s="1"/>
  <c r="BB439" i="11"/>
  <c r="CD439" i="11" s="1"/>
  <c r="DF439" i="11" s="1"/>
  <c r="AR437" i="11"/>
  <c r="AW433" i="11"/>
  <c r="BY433" i="11" s="1"/>
  <c r="DA433" i="11" s="1"/>
  <c r="AK431" i="11"/>
  <c r="BM431" i="11" s="1"/>
  <c r="CO431" i="11" s="1"/>
  <c r="AO431" i="11"/>
  <c r="BQ431" i="11" s="1"/>
  <c r="CS431" i="11" s="1"/>
  <c r="AT431" i="11"/>
  <c r="BV431" i="11" s="1"/>
  <c r="CX431" i="11" s="1"/>
  <c r="AV431" i="11"/>
  <c r="BX431" i="11" s="1"/>
  <c r="CZ431" i="11" s="1"/>
  <c r="BT431" i="11"/>
  <c r="CV431" i="11" s="1"/>
  <c r="AX430" i="11"/>
  <c r="BZ430" i="11" s="1"/>
  <c r="DB430" i="11" s="1"/>
  <c r="Y406" i="11"/>
  <c r="Z406" i="11" s="1"/>
  <c r="AC406" i="11"/>
  <c r="BE406" i="11" s="1"/>
  <c r="CG406" i="11" s="1"/>
  <c r="AI406" i="11"/>
  <c r="BK406" i="11" s="1"/>
  <c r="CM406" i="11" s="1"/>
  <c r="AR406" i="11"/>
  <c r="AW406" i="11"/>
  <c r="BY406" i="11" s="1"/>
  <c r="DA406" i="11" s="1"/>
  <c r="AH548" i="11"/>
  <c r="BJ548" i="11" s="1"/>
  <c r="CL548" i="11" s="1"/>
  <c r="B547" i="11"/>
  <c r="B546" i="11"/>
  <c r="AD545" i="11"/>
  <c r="BF545" i="11" s="1"/>
  <c r="CH545" i="11" s="1"/>
  <c r="AH543" i="11"/>
  <c r="BJ543" i="11" s="1"/>
  <c r="CL543" i="11" s="1"/>
  <c r="AF538" i="11"/>
  <c r="BH538" i="11" s="1"/>
  <c r="CJ538" i="11" s="1"/>
  <c r="AY536" i="11"/>
  <c r="CA536" i="11" s="1"/>
  <c r="DC536" i="11" s="1"/>
  <c r="AH536" i="11"/>
  <c r="BJ536" i="11" s="1"/>
  <c r="CL536" i="11" s="1"/>
  <c r="BT535" i="11"/>
  <c r="CV535" i="11" s="1"/>
  <c r="AC535" i="11"/>
  <c r="BE535" i="11" s="1"/>
  <c r="CG535" i="11" s="1"/>
  <c r="AF532" i="11"/>
  <c r="BH532" i="11" s="1"/>
  <c r="CJ532" i="11" s="1"/>
  <c r="AU530" i="11"/>
  <c r="BW530" i="11" s="1"/>
  <c r="CY530" i="11" s="1"/>
  <c r="AM528" i="11"/>
  <c r="BO528" i="11" s="1"/>
  <c r="CQ528" i="11" s="1"/>
  <c r="AK526" i="11"/>
  <c r="BM526" i="11" s="1"/>
  <c r="CO526" i="11" s="1"/>
  <c r="AC524" i="11"/>
  <c r="BE524" i="11" s="1"/>
  <c r="CG524" i="11" s="1"/>
  <c r="B523" i="11"/>
  <c r="CC521" i="11"/>
  <c r="DE521" i="11" s="1"/>
  <c r="CB520" i="11"/>
  <c r="DD520" i="11" s="1"/>
  <c r="BN520" i="11"/>
  <c r="CP520" i="11" s="1"/>
  <c r="AJ518" i="11"/>
  <c r="BL518" i="11" s="1"/>
  <c r="CN518" i="11" s="1"/>
  <c r="BW517" i="11"/>
  <c r="CY517" i="11" s="1"/>
  <c r="AS516" i="11"/>
  <c r="BU516" i="11" s="1"/>
  <c r="CW516" i="11" s="1"/>
  <c r="AN515" i="11"/>
  <c r="BP515" i="11" s="1"/>
  <c r="CR515" i="11" s="1"/>
  <c r="Z514" i="11"/>
  <c r="CB513" i="11"/>
  <c r="DD513" i="11" s="1"/>
  <c r="BO513" i="11"/>
  <c r="CQ513" i="11" s="1"/>
  <c r="BN512" i="11"/>
  <c r="CP512" i="11" s="1"/>
  <c r="AL510" i="11"/>
  <c r="BN510" i="11" s="1"/>
  <c r="CP510" i="11" s="1"/>
  <c r="BZ509" i="11"/>
  <c r="DB509" i="11" s="1"/>
  <c r="BL509" i="11"/>
  <c r="CN509" i="11" s="1"/>
  <c r="AZ508" i="11"/>
  <c r="CB508" i="11" s="1"/>
  <c r="DD508" i="11" s="1"/>
  <c r="AK508" i="11"/>
  <c r="BM508" i="11" s="1"/>
  <c r="CO508" i="11" s="1"/>
  <c r="BN505" i="11"/>
  <c r="CP505" i="11" s="1"/>
  <c r="BY504" i="11"/>
  <c r="DA504" i="11" s="1"/>
  <c r="AN503" i="11"/>
  <c r="BP503" i="11" s="1"/>
  <c r="CR503" i="11" s="1"/>
  <c r="AZ502" i="11"/>
  <c r="CB502" i="11" s="1"/>
  <c r="DD502" i="11" s="1"/>
  <c r="AJ502" i="11"/>
  <c r="BL502" i="11" s="1"/>
  <c r="CN502" i="11" s="1"/>
  <c r="AC502" i="11"/>
  <c r="BE502" i="11" s="1"/>
  <c r="CG502" i="11" s="1"/>
  <c r="BY501" i="11"/>
  <c r="DA501" i="11" s="1"/>
  <c r="BI501" i="11"/>
  <c r="CK501" i="11" s="1"/>
  <c r="BA500" i="11"/>
  <c r="CC500" i="11" s="1"/>
  <c r="DE500" i="11" s="1"/>
  <c r="AZ499" i="11"/>
  <c r="CB499" i="11" s="1"/>
  <c r="DD499" i="11" s="1"/>
  <c r="AY498" i="11"/>
  <c r="CA498" i="11" s="1"/>
  <c r="DC498" i="11" s="1"/>
  <c r="AD498" i="11"/>
  <c r="BF498" i="11" s="1"/>
  <c r="CH498" i="11" s="1"/>
  <c r="BP497" i="11"/>
  <c r="CR497" i="11" s="1"/>
  <c r="B497" i="11"/>
  <c r="AU495" i="11"/>
  <c r="BW495" i="11" s="1"/>
  <c r="CY495" i="11" s="1"/>
  <c r="AE495" i="11"/>
  <c r="BG495" i="11" s="1"/>
  <c r="CI495" i="11" s="1"/>
  <c r="BQ493" i="11"/>
  <c r="CS493" i="11" s="1"/>
  <c r="BB492" i="11"/>
  <c r="CD492" i="11" s="1"/>
  <c r="DF492" i="11" s="1"/>
  <c r="AH492" i="11"/>
  <c r="BJ492" i="11" s="1"/>
  <c r="CL492" i="11" s="1"/>
  <c r="AL490" i="11"/>
  <c r="BN490" i="11" s="1"/>
  <c r="CP490" i="11" s="1"/>
  <c r="BA489" i="11"/>
  <c r="CC489" i="11" s="1"/>
  <c r="DE489" i="11" s="1"/>
  <c r="BY488" i="11"/>
  <c r="DA488" i="11" s="1"/>
  <c r="BS487" i="11"/>
  <c r="CU487" i="11" s="1"/>
  <c r="BQ486" i="11"/>
  <c r="CS486" i="11" s="1"/>
  <c r="AI485" i="11"/>
  <c r="BK485" i="11" s="1"/>
  <c r="CM485" i="11" s="1"/>
  <c r="B485" i="11"/>
  <c r="BQ483" i="11"/>
  <c r="CS483" i="11" s="1"/>
  <c r="AN481" i="11"/>
  <c r="BP481" i="11" s="1"/>
  <c r="CR481" i="11" s="1"/>
  <c r="BK479" i="11"/>
  <c r="CM479" i="11" s="1"/>
  <c r="AS476" i="11"/>
  <c r="BU476" i="11" s="1"/>
  <c r="CW476" i="11" s="1"/>
  <c r="BV474" i="11"/>
  <c r="CX474" i="11" s="1"/>
  <c r="BF474" i="11"/>
  <c r="CH474" i="11" s="1"/>
  <c r="AZ473" i="11"/>
  <c r="CB473" i="11" s="1"/>
  <c r="DD473" i="11" s="1"/>
  <c r="AD472" i="11"/>
  <c r="BF472" i="11" s="1"/>
  <c r="CH472" i="11" s="1"/>
  <c r="BL471" i="11"/>
  <c r="CN471" i="11" s="1"/>
  <c r="CA469" i="11"/>
  <c r="DC469" i="11" s="1"/>
  <c r="BH469" i="11"/>
  <c r="CJ469" i="11" s="1"/>
  <c r="BZ468" i="11"/>
  <c r="DB468" i="11" s="1"/>
  <c r="BK468" i="11"/>
  <c r="CM468" i="11" s="1"/>
  <c r="AC467" i="11"/>
  <c r="BE467" i="11" s="1"/>
  <c r="CG467" i="11" s="1"/>
  <c r="AT466" i="11"/>
  <c r="BV466" i="11" s="1"/>
  <c r="CX466" i="11" s="1"/>
  <c r="BF465" i="11"/>
  <c r="CH465" i="11" s="1"/>
  <c r="AU464" i="11"/>
  <c r="BW464" i="11" s="1"/>
  <c r="CY464" i="11" s="1"/>
  <c r="BA461" i="11"/>
  <c r="CC461" i="11" s="1"/>
  <c r="DE461" i="11" s="1"/>
  <c r="AG461" i="11"/>
  <c r="BI461" i="11" s="1"/>
  <c r="CK461" i="11" s="1"/>
  <c r="BR460" i="11"/>
  <c r="CT460" i="11" s="1"/>
  <c r="BD460" i="11"/>
  <c r="CF460" i="11" s="1"/>
  <c r="BS456" i="11"/>
  <c r="CU456" i="11" s="1"/>
  <c r="BY456" i="11"/>
  <c r="DA456" i="11" s="1"/>
  <c r="CA456" i="11"/>
  <c r="DC456" i="11" s="1"/>
  <c r="BD456" i="11"/>
  <c r="CF456" i="11" s="1"/>
  <c r="AU438" i="11"/>
  <c r="BW438" i="11" s="1"/>
  <c r="CY438" i="11" s="1"/>
  <c r="AV424" i="11"/>
  <c r="BX424" i="11" s="1"/>
  <c r="CZ424" i="11" s="1"/>
  <c r="CB421" i="11"/>
  <c r="DD421" i="11" s="1"/>
  <c r="BE421" i="11"/>
  <c r="CG421" i="11" s="1"/>
  <c r="CD421" i="11"/>
  <c r="DF421" i="11" s="1"/>
  <c r="BF421" i="11"/>
  <c r="CH421" i="11" s="1"/>
  <c r="BI421" i="11"/>
  <c r="CK421" i="11" s="1"/>
  <c r="BL421" i="11"/>
  <c r="CN421" i="11" s="1"/>
  <c r="BM421" i="11"/>
  <c r="CO421" i="11" s="1"/>
  <c r="BV421" i="11"/>
  <c r="CX421" i="11" s="1"/>
  <c r="BX421" i="11"/>
  <c r="CZ421" i="11" s="1"/>
  <c r="CD415" i="11"/>
  <c r="DF415" i="11" s="1"/>
  <c r="AD411" i="11"/>
  <c r="BF411" i="11" s="1"/>
  <c r="CH411" i="11" s="1"/>
  <c r="AJ503" i="11"/>
  <c r="BL503" i="11" s="1"/>
  <c r="CN503" i="11" s="1"/>
  <c r="BO497" i="11"/>
  <c r="CQ497" i="11" s="1"/>
  <c r="AY492" i="11"/>
  <c r="CA492" i="11" s="1"/>
  <c r="DC492" i="11" s="1"/>
  <c r="AG492" i="11"/>
  <c r="BI492" i="11" s="1"/>
  <c r="CK492" i="11" s="1"/>
  <c r="BA491" i="11"/>
  <c r="CC491" i="11" s="1"/>
  <c r="DE491" i="11" s="1"/>
  <c r="AJ490" i="11"/>
  <c r="BL490" i="11" s="1"/>
  <c r="CN490" i="11" s="1"/>
  <c r="AJ481" i="11"/>
  <c r="BL481" i="11" s="1"/>
  <c r="CN481" i="11" s="1"/>
  <c r="BD479" i="11"/>
  <c r="CF479" i="11" s="1"/>
  <c r="AO476" i="11"/>
  <c r="BQ476" i="11" s="1"/>
  <c r="CS476" i="11" s="1"/>
  <c r="AQ466" i="11"/>
  <c r="BS466" i="11" s="1"/>
  <c r="CU466" i="11" s="1"/>
  <c r="AS463" i="11"/>
  <c r="BU463" i="11" s="1"/>
  <c r="CW463" i="11" s="1"/>
  <c r="Z449" i="11"/>
  <c r="AL445" i="11"/>
  <c r="BN445" i="11" s="1"/>
  <c r="CP445" i="11" s="1"/>
  <c r="AZ445" i="11"/>
  <c r="CB445" i="11" s="1"/>
  <c r="DD445" i="11" s="1"/>
  <c r="AT426" i="11"/>
  <c r="BV426" i="11" s="1"/>
  <c r="CX426" i="11" s="1"/>
  <c r="AY426" i="11"/>
  <c r="CA426" i="11" s="1"/>
  <c r="DC426" i="11" s="1"/>
  <c r="AF426" i="11"/>
  <c r="BH426" i="11" s="1"/>
  <c r="CJ426" i="11" s="1"/>
  <c r="AR397" i="11"/>
  <c r="AU397" i="11"/>
  <c r="BW397" i="11" s="1"/>
  <c r="CY397" i="11" s="1"/>
  <c r="AZ397" i="11"/>
  <c r="CB397" i="11" s="1"/>
  <c r="DD397" i="11" s="1"/>
  <c r="AB397" i="11"/>
  <c r="BD397" i="11" s="1"/>
  <c r="CF397" i="11" s="1"/>
  <c r="AF397" i="11"/>
  <c r="BH397" i="11" s="1"/>
  <c r="CJ397" i="11" s="1"/>
  <c r="AI397" i="11"/>
  <c r="BK397" i="11" s="1"/>
  <c r="CM397" i="11" s="1"/>
  <c r="AM397" i="11"/>
  <c r="BO397" i="11" s="1"/>
  <c r="CQ397" i="11" s="1"/>
  <c r="AN397" i="11"/>
  <c r="BP397" i="11" s="1"/>
  <c r="CR397" i="11" s="1"/>
  <c r="AO397" i="11"/>
  <c r="BQ397" i="11" s="1"/>
  <c r="CS397" i="11" s="1"/>
  <c r="BL395" i="11"/>
  <c r="CN395" i="11" s="1"/>
  <c r="BO395" i="11"/>
  <c r="CQ395" i="11" s="1"/>
  <c r="CC395" i="11"/>
  <c r="DE395" i="11" s="1"/>
  <c r="BP395" i="11"/>
  <c r="CR395" i="11" s="1"/>
  <c r="CD395" i="11"/>
  <c r="DF395" i="11" s="1"/>
  <c r="BQ395" i="11"/>
  <c r="CS395" i="11" s="1"/>
  <c r="BR395" i="11"/>
  <c r="CT395" i="11" s="1"/>
  <c r="BD395" i="11"/>
  <c r="CF395" i="11" s="1"/>
  <c r="BS395" i="11"/>
  <c r="CU395" i="11" s="1"/>
  <c r="BE395" i="11"/>
  <c r="CG395" i="11" s="1"/>
  <c r="BT395" i="11"/>
  <c r="CV395" i="11" s="1"/>
  <c r="BF395" i="11"/>
  <c r="CH395" i="11" s="1"/>
  <c r="BV395" i="11"/>
  <c r="CX395" i="11" s="1"/>
  <c r="BH395" i="11"/>
  <c r="CJ395" i="11" s="1"/>
  <c r="BW395" i="11"/>
  <c r="CY395" i="11" s="1"/>
  <c r="BI395" i="11"/>
  <c r="CK395" i="11" s="1"/>
  <c r="BY395" i="11"/>
  <c r="DA395" i="11" s="1"/>
  <c r="BJ395" i="11"/>
  <c r="CL395" i="11" s="1"/>
  <c r="BZ395" i="11"/>
  <c r="DB395" i="11" s="1"/>
  <c r="BK395" i="11"/>
  <c r="CM395" i="11" s="1"/>
  <c r="CA395" i="11"/>
  <c r="DC395" i="11" s="1"/>
  <c r="BB548" i="11"/>
  <c r="CD548" i="11" s="1"/>
  <c r="DF548" i="11" s="1"/>
  <c r="AF548" i="11"/>
  <c r="BH548" i="11" s="1"/>
  <c r="CJ548" i="11" s="1"/>
  <c r="AL547" i="11"/>
  <c r="BN547" i="11" s="1"/>
  <c r="CP547" i="11" s="1"/>
  <c r="AB546" i="11"/>
  <c r="BD546" i="11" s="1"/>
  <c r="AZ537" i="11"/>
  <c r="CB537" i="11" s="1"/>
  <c r="DD537" i="11" s="1"/>
  <c r="AU536" i="11"/>
  <c r="BW536" i="11" s="1"/>
  <c r="CY536" i="11" s="1"/>
  <c r="AF536" i="11"/>
  <c r="BH536" i="11" s="1"/>
  <c r="CJ536" i="11" s="1"/>
  <c r="AV533" i="11"/>
  <c r="BX533" i="11" s="1"/>
  <c r="CZ533" i="11" s="1"/>
  <c r="AD528" i="11"/>
  <c r="BF528" i="11" s="1"/>
  <c r="CH528" i="11" s="1"/>
  <c r="BZ521" i="11"/>
  <c r="DB521" i="11" s="1"/>
  <c r="BZ520" i="11"/>
  <c r="DB520" i="11" s="1"/>
  <c r="BJ520" i="11"/>
  <c r="CL520" i="11" s="1"/>
  <c r="BA518" i="11"/>
  <c r="CC518" i="11" s="1"/>
  <c r="DE518" i="11" s="1"/>
  <c r="AN516" i="11"/>
  <c r="BP516" i="11" s="1"/>
  <c r="CR516" i="11" s="1"/>
  <c r="AH515" i="11"/>
  <c r="BJ515" i="11" s="1"/>
  <c r="CL515" i="11" s="1"/>
  <c r="AN514" i="11"/>
  <c r="BP514" i="11" s="1"/>
  <c r="CR514" i="11" s="1"/>
  <c r="BZ513" i="11"/>
  <c r="DB513" i="11" s="1"/>
  <c r="BL513" i="11"/>
  <c r="CN513" i="11" s="1"/>
  <c r="AN511" i="11"/>
  <c r="BP511" i="11" s="1"/>
  <c r="CR511" i="11" s="1"/>
  <c r="AM511" i="11"/>
  <c r="BO511" i="11" s="1"/>
  <c r="CQ511" i="11" s="1"/>
  <c r="AF510" i="11"/>
  <c r="BH510" i="11" s="1"/>
  <c r="CJ510" i="11" s="1"/>
  <c r="AW508" i="11"/>
  <c r="BY508" i="11" s="1"/>
  <c r="DA508" i="11" s="1"/>
  <c r="AI508" i="11"/>
  <c r="BK508" i="11" s="1"/>
  <c r="CM508" i="11" s="1"/>
  <c r="AC508" i="11"/>
  <c r="BE508" i="11" s="1"/>
  <c r="CG508" i="11" s="1"/>
  <c r="AF507" i="11"/>
  <c r="BH507" i="11" s="1"/>
  <c r="CJ507" i="11" s="1"/>
  <c r="AH506" i="11"/>
  <c r="BJ506" i="11" s="1"/>
  <c r="CL506" i="11" s="1"/>
  <c r="AH503" i="11"/>
  <c r="BJ503" i="11" s="1"/>
  <c r="CL503" i="11" s="1"/>
  <c r="AW502" i="11"/>
  <c r="BY502" i="11" s="1"/>
  <c r="DA502" i="11" s="1"/>
  <c r="AG502" i="11"/>
  <c r="BI502" i="11" s="1"/>
  <c r="CK502" i="11" s="1"/>
  <c r="BV501" i="11"/>
  <c r="CX501" i="11" s="1"/>
  <c r="BE501" i="11"/>
  <c r="CG501" i="11" s="1"/>
  <c r="AS500" i="11"/>
  <c r="BU500" i="11" s="1"/>
  <c r="CW500" i="11" s="1"/>
  <c r="AS499" i="11"/>
  <c r="BU499" i="11" s="1"/>
  <c r="CW499" i="11" s="1"/>
  <c r="AU498" i="11"/>
  <c r="BW498" i="11" s="1"/>
  <c r="CY498" i="11" s="1"/>
  <c r="Y498" i="11"/>
  <c r="Z498" i="11" s="1"/>
  <c r="BK497" i="11"/>
  <c r="CM497" i="11" s="1"/>
  <c r="AQ495" i="11"/>
  <c r="BS495" i="11" s="1"/>
  <c r="CU495" i="11" s="1"/>
  <c r="AX492" i="11"/>
  <c r="BZ492" i="11" s="1"/>
  <c r="DB492" i="11" s="1"/>
  <c r="AF492" i="11"/>
  <c r="BH492" i="11" s="1"/>
  <c r="CJ492" i="11" s="1"/>
  <c r="AY491" i="11"/>
  <c r="CA491" i="11" s="1"/>
  <c r="DC491" i="11" s="1"/>
  <c r="AH490" i="11"/>
  <c r="BJ490" i="11" s="1"/>
  <c r="CL490" i="11" s="1"/>
  <c r="AV489" i="11"/>
  <c r="BX489" i="11" s="1"/>
  <c r="CZ489" i="11" s="1"/>
  <c r="CD486" i="11"/>
  <c r="DF486" i="11" s="1"/>
  <c r="BO486" i="11"/>
  <c r="CQ486" i="11" s="1"/>
  <c r="BT485" i="11"/>
  <c r="CV485" i="11" s="1"/>
  <c r="AP484" i="11"/>
  <c r="BR484" i="11" s="1"/>
  <c r="CT484" i="11" s="1"/>
  <c r="BO483" i="11"/>
  <c r="CQ483" i="11" s="1"/>
  <c r="AI481" i="11"/>
  <c r="BK481" i="11" s="1"/>
  <c r="CM481" i="11" s="1"/>
  <c r="AH476" i="11"/>
  <c r="BJ476" i="11" s="1"/>
  <c r="CL476" i="11" s="1"/>
  <c r="BR474" i="11"/>
  <c r="CT474" i="11" s="1"/>
  <c r="BD474" i="11"/>
  <c r="CF474" i="11" s="1"/>
  <c r="AB473" i="11"/>
  <c r="BD473" i="11" s="1"/>
  <c r="CF473" i="11" s="1"/>
  <c r="Y472" i="11"/>
  <c r="Z472" i="11" s="1"/>
  <c r="AT470" i="11"/>
  <c r="BV470" i="11" s="1"/>
  <c r="CX470" i="11" s="1"/>
  <c r="BY469" i="11"/>
  <c r="DA469" i="11" s="1"/>
  <c r="BD469" i="11"/>
  <c r="CF469" i="11" s="1"/>
  <c r="BX468" i="11"/>
  <c r="CZ468" i="11" s="1"/>
  <c r="BI468" i="11"/>
  <c r="CK468" i="11" s="1"/>
  <c r="BT467" i="11"/>
  <c r="CV467" i="11" s="1"/>
  <c r="AP466" i="11"/>
  <c r="BR466" i="11" s="1"/>
  <c r="CT466" i="11" s="1"/>
  <c r="AP464" i="11"/>
  <c r="BR464" i="11" s="1"/>
  <c r="CT464" i="11" s="1"/>
  <c r="AR463" i="11"/>
  <c r="AV461" i="11"/>
  <c r="BX461" i="11" s="1"/>
  <c r="CZ461" i="11" s="1"/>
  <c r="AR454" i="11"/>
  <c r="AZ452" i="11"/>
  <c r="CB452" i="11" s="1"/>
  <c r="DD452" i="11" s="1"/>
  <c r="BA451" i="11"/>
  <c r="CC451" i="11" s="1"/>
  <c r="DE451" i="11" s="1"/>
  <c r="AW439" i="11"/>
  <c r="BY439" i="11" s="1"/>
  <c r="DA439" i="11" s="1"/>
  <c r="AV436" i="11"/>
  <c r="BX436" i="11" s="1"/>
  <c r="CZ436" i="11" s="1"/>
  <c r="AM426" i="11"/>
  <c r="BO426" i="11" s="1"/>
  <c r="CQ426" i="11" s="1"/>
  <c r="AO425" i="11"/>
  <c r="BQ425" i="11" s="1"/>
  <c r="CS425" i="11" s="1"/>
  <c r="AE424" i="11"/>
  <c r="BG424" i="11" s="1"/>
  <c r="CI424" i="11" s="1"/>
  <c r="B418" i="11"/>
  <c r="CC417" i="11"/>
  <c r="DE417" i="11" s="1"/>
  <c r="BE417" i="11"/>
  <c r="CG417" i="11" s="1"/>
  <c r="BH417" i="11"/>
  <c r="CJ417" i="11" s="1"/>
  <c r="BJ417" i="11"/>
  <c r="CL417" i="11" s="1"/>
  <c r="BM417" i="11"/>
  <c r="CO417" i="11" s="1"/>
  <c r="BQ417" i="11"/>
  <c r="CS417" i="11" s="1"/>
  <c r="BV417" i="11"/>
  <c r="CX417" i="11" s="1"/>
  <c r="BX417" i="11"/>
  <c r="CZ417" i="11" s="1"/>
  <c r="AF411" i="11"/>
  <c r="BH411" i="11" s="1"/>
  <c r="CJ411" i="11" s="1"/>
  <c r="AS411" i="11"/>
  <c r="BU411" i="11" s="1"/>
  <c r="CW411" i="11" s="1"/>
  <c r="AZ411" i="11"/>
  <c r="CB411" i="11" s="1"/>
  <c r="DD411" i="11" s="1"/>
  <c r="BA411" i="11"/>
  <c r="CC411" i="11" s="1"/>
  <c r="DE411" i="11" s="1"/>
  <c r="AB411" i="11"/>
  <c r="BD411" i="11" s="1"/>
  <c r="AL411" i="11"/>
  <c r="BN411" i="11" s="1"/>
  <c r="CP411" i="11" s="1"/>
  <c r="AN411" i="11"/>
  <c r="BP411" i="11" s="1"/>
  <c r="CR411" i="11" s="1"/>
  <c r="AE409" i="11"/>
  <c r="BG409" i="11" s="1"/>
  <c r="CI409" i="11" s="1"/>
  <c r="AI409" i="11"/>
  <c r="BK409" i="11" s="1"/>
  <c r="CM409" i="11" s="1"/>
  <c r="AN409" i="11"/>
  <c r="BP409" i="11" s="1"/>
  <c r="CR409" i="11" s="1"/>
  <c r="AQ409" i="11"/>
  <c r="BS409" i="11" s="1"/>
  <c r="CU409" i="11" s="1"/>
  <c r="AV409" i="11"/>
  <c r="BX409" i="11" s="1"/>
  <c r="CZ409" i="11" s="1"/>
  <c r="AY548" i="11"/>
  <c r="CA548" i="11" s="1"/>
  <c r="DC548" i="11" s="1"/>
  <c r="AE548" i="11"/>
  <c r="BG548" i="11" s="1"/>
  <c r="CI548" i="11" s="1"/>
  <c r="AI547" i="11"/>
  <c r="BK547" i="11" s="1"/>
  <c r="CM547" i="11" s="1"/>
  <c r="AW546" i="11"/>
  <c r="BY546" i="11" s="1"/>
  <c r="DA546" i="11" s="1"/>
  <c r="AJ542" i="11"/>
  <c r="BL542" i="11" s="1"/>
  <c r="CN542" i="11" s="1"/>
  <c r="AN537" i="11"/>
  <c r="BP537" i="11" s="1"/>
  <c r="CR537" i="11" s="1"/>
  <c r="AT536" i="11"/>
  <c r="BV536" i="11" s="1"/>
  <c r="CX536" i="11" s="1"/>
  <c r="AE536" i="11"/>
  <c r="BG536" i="11" s="1"/>
  <c r="CI536" i="11" s="1"/>
  <c r="AM533" i="11"/>
  <c r="BO533" i="11" s="1"/>
  <c r="CQ533" i="11" s="1"/>
  <c r="B531" i="11"/>
  <c r="AL530" i="11"/>
  <c r="BN530" i="11" s="1"/>
  <c r="CP530" i="11" s="1"/>
  <c r="AC530" i="11"/>
  <c r="BE530" i="11" s="1"/>
  <c r="CG530" i="11" s="1"/>
  <c r="AD522" i="11"/>
  <c r="BF522" i="11" s="1"/>
  <c r="CH522" i="11" s="1"/>
  <c r="BN521" i="11"/>
  <c r="CP521" i="11" s="1"/>
  <c r="BY520" i="11"/>
  <c r="DA520" i="11" s="1"/>
  <c r="BI520" i="11"/>
  <c r="CK520" i="11" s="1"/>
  <c r="AZ518" i="11"/>
  <c r="CB518" i="11" s="1"/>
  <c r="DD518" i="11" s="1"/>
  <c r="AL516" i="11"/>
  <c r="BN516" i="11" s="1"/>
  <c r="CP516" i="11" s="1"/>
  <c r="AD515" i="11"/>
  <c r="BF515" i="11" s="1"/>
  <c r="CH515" i="11" s="1"/>
  <c r="BB514" i="11"/>
  <c r="CD514" i="11" s="1"/>
  <c r="DF514" i="11" s="1"/>
  <c r="AL514" i="11"/>
  <c r="BN514" i="11" s="1"/>
  <c r="CP514" i="11" s="1"/>
  <c r="BY513" i="11"/>
  <c r="DA513" i="11" s="1"/>
  <c r="BK513" i="11"/>
  <c r="CM513" i="11" s="1"/>
  <c r="BF512" i="11"/>
  <c r="CH512" i="11" s="1"/>
  <c r="BT511" i="11"/>
  <c r="CV511" i="11" s="1"/>
  <c r="AL511" i="11"/>
  <c r="BN511" i="11" s="1"/>
  <c r="CP511" i="11" s="1"/>
  <c r="AG511" i="11"/>
  <c r="BI511" i="11" s="1"/>
  <c r="CK511" i="11" s="1"/>
  <c r="AB510" i="11"/>
  <c r="BD510" i="11" s="1"/>
  <c r="CF510" i="11" s="1"/>
  <c r="BF509" i="11"/>
  <c r="CH509" i="11" s="1"/>
  <c r="AV508" i="11"/>
  <c r="BX508" i="11" s="1"/>
  <c r="CZ508" i="11" s="1"/>
  <c r="AH508" i="11"/>
  <c r="BJ508" i="11" s="1"/>
  <c r="CL508" i="11" s="1"/>
  <c r="AC507" i="11"/>
  <c r="BE507" i="11" s="1"/>
  <c r="CG507" i="11" s="1"/>
  <c r="AE506" i="11"/>
  <c r="BG506" i="11" s="1"/>
  <c r="CI506" i="11" s="1"/>
  <c r="AB503" i="11"/>
  <c r="BD503" i="11" s="1"/>
  <c r="BT502" i="11"/>
  <c r="CV502" i="11" s="1"/>
  <c r="AV502" i="11"/>
  <c r="BX502" i="11" s="1"/>
  <c r="CZ502" i="11" s="1"/>
  <c r="AF502" i="11"/>
  <c r="BH502" i="11" s="1"/>
  <c r="CJ502" i="11" s="1"/>
  <c r="BT501" i="11"/>
  <c r="CV501" i="11" s="1"/>
  <c r="BD501" i="11"/>
  <c r="CF501" i="11" s="1"/>
  <c r="AN500" i="11"/>
  <c r="BP500" i="11" s="1"/>
  <c r="CR500" i="11" s="1"/>
  <c r="AO499" i="11"/>
  <c r="BQ499" i="11" s="1"/>
  <c r="CS499" i="11" s="1"/>
  <c r="AT498" i="11"/>
  <c r="BV498" i="11" s="1"/>
  <c r="CX498" i="11" s="1"/>
  <c r="CD497" i="11"/>
  <c r="DF497" i="11" s="1"/>
  <c r="BH497" i="11"/>
  <c r="CJ497" i="11" s="1"/>
  <c r="BZ496" i="11"/>
  <c r="DB496" i="11" s="1"/>
  <c r="AO495" i="11"/>
  <c r="BQ495" i="11" s="1"/>
  <c r="CS495" i="11" s="1"/>
  <c r="AD494" i="11"/>
  <c r="BF494" i="11" s="1"/>
  <c r="CH494" i="11" s="1"/>
  <c r="BN493" i="11"/>
  <c r="CP493" i="11" s="1"/>
  <c r="AW492" i="11"/>
  <c r="BY492" i="11" s="1"/>
  <c r="DA492" i="11" s="1"/>
  <c r="AD492" i="11"/>
  <c r="BF492" i="11" s="1"/>
  <c r="CH492" i="11" s="1"/>
  <c r="AJ491" i="11"/>
  <c r="BL491" i="11" s="1"/>
  <c r="CN491" i="11" s="1"/>
  <c r="AC490" i="11"/>
  <c r="BE490" i="11" s="1"/>
  <c r="CG490" i="11" s="1"/>
  <c r="AR489" i="11"/>
  <c r="BO487" i="11"/>
  <c r="CQ487" i="11" s="1"/>
  <c r="CC486" i="11"/>
  <c r="DE486" i="11" s="1"/>
  <c r="BN486" i="11"/>
  <c r="CP486" i="11" s="1"/>
  <c r="BA485" i="11"/>
  <c r="CC485" i="11" s="1"/>
  <c r="DE485" i="11" s="1"/>
  <c r="Z484" i="11"/>
  <c r="BM483" i="11"/>
  <c r="CO483" i="11" s="1"/>
  <c r="BA482" i="11"/>
  <c r="CC482" i="11" s="1"/>
  <c r="DE482" i="11" s="1"/>
  <c r="AB481" i="11"/>
  <c r="BD481" i="11" s="1"/>
  <c r="AW480" i="11"/>
  <c r="BY480" i="11" s="1"/>
  <c r="DA480" i="11" s="1"/>
  <c r="AG476" i="11"/>
  <c r="BI476" i="11" s="1"/>
  <c r="CK476" i="11" s="1"/>
  <c r="AU475" i="11"/>
  <c r="BW475" i="11" s="1"/>
  <c r="CY475" i="11" s="1"/>
  <c r="AK475" i="11"/>
  <c r="BM475" i="11" s="1"/>
  <c r="CO475" i="11" s="1"/>
  <c r="BQ474" i="11"/>
  <c r="CS474" i="11" s="1"/>
  <c r="AS470" i="11"/>
  <c r="BU470" i="11" s="1"/>
  <c r="CW470" i="11" s="1"/>
  <c r="BX469" i="11"/>
  <c r="CZ469" i="11" s="1"/>
  <c r="Z469" i="11"/>
  <c r="BW468" i="11"/>
  <c r="CY468" i="11" s="1"/>
  <c r="BF468" i="11"/>
  <c r="CH468" i="11" s="1"/>
  <c r="AZ467" i="11"/>
  <c r="CB467" i="11" s="1"/>
  <c r="DD467" i="11" s="1"/>
  <c r="AO466" i="11"/>
  <c r="BQ466" i="11" s="1"/>
  <c r="CS466" i="11" s="1"/>
  <c r="B466" i="11"/>
  <c r="AM464" i="11"/>
  <c r="BO464" i="11" s="1"/>
  <c r="CQ464" i="11" s="1"/>
  <c r="AD463" i="11"/>
  <c r="BF463" i="11" s="1"/>
  <c r="CH463" i="11" s="1"/>
  <c r="AQ461" i="11"/>
  <c r="BS461" i="11" s="1"/>
  <c r="CU461" i="11" s="1"/>
  <c r="AR452" i="11"/>
  <c r="AT451" i="11"/>
  <c r="BV451" i="11" s="1"/>
  <c r="CX451" i="11" s="1"/>
  <c r="B445" i="11"/>
  <c r="AN439" i="11"/>
  <c r="BP439" i="11" s="1"/>
  <c r="CR439" i="11" s="1"/>
  <c r="AJ436" i="11"/>
  <c r="BL436" i="11" s="1"/>
  <c r="CN436" i="11" s="1"/>
  <c r="AV430" i="11"/>
  <c r="BX430" i="11" s="1"/>
  <c r="CZ430" i="11" s="1"/>
  <c r="AH425" i="11"/>
  <c r="BJ425" i="11" s="1"/>
  <c r="CL425" i="11" s="1"/>
  <c r="AU548" i="11"/>
  <c r="BW548" i="11" s="1"/>
  <c r="CY548" i="11" s="1"/>
  <c r="AD548" i="11"/>
  <c r="BF548" i="11" s="1"/>
  <c r="CH548" i="11" s="1"/>
  <c r="AH547" i="11"/>
  <c r="BJ547" i="11" s="1"/>
  <c r="CL547" i="11" s="1"/>
  <c r="AT546" i="11"/>
  <c r="BV546" i="11" s="1"/>
  <c r="CX546" i="11" s="1"/>
  <c r="AM542" i="11"/>
  <c r="BO542" i="11" s="1"/>
  <c r="CQ542" i="11" s="1"/>
  <c r="AB537" i="11"/>
  <c r="BD537" i="11" s="1"/>
  <c r="AS536" i="11"/>
  <c r="BU536" i="11" s="1"/>
  <c r="CW536" i="11" s="1"/>
  <c r="AD536" i="11"/>
  <c r="BF536" i="11" s="1"/>
  <c r="CH536" i="11" s="1"/>
  <c r="AJ533" i="11"/>
  <c r="BL533" i="11" s="1"/>
  <c r="CN533" i="11" s="1"/>
  <c r="AN531" i="11"/>
  <c r="BP531" i="11" s="1"/>
  <c r="CR531" i="11" s="1"/>
  <c r="AK530" i="11"/>
  <c r="BM530" i="11" s="1"/>
  <c r="CO530" i="11" s="1"/>
  <c r="AH528" i="11"/>
  <c r="BJ528" i="11" s="1"/>
  <c r="CL528" i="11" s="1"/>
  <c r="AX526" i="11"/>
  <c r="BZ526" i="11" s="1"/>
  <c r="DB526" i="11" s="1"/>
  <c r="AG526" i="11"/>
  <c r="BI526" i="11" s="1"/>
  <c r="CK526" i="11" s="1"/>
  <c r="BX520" i="11"/>
  <c r="CZ520" i="11" s="1"/>
  <c r="BH520" i="11"/>
  <c r="CJ520" i="11" s="1"/>
  <c r="AK518" i="11"/>
  <c r="BM518" i="11" s="1"/>
  <c r="CO518" i="11" s="1"/>
  <c r="BO517" i="11"/>
  <c r="CQ517" i="11" s="1"/>
  <c r="AG516" i="11"/>
  <c r="BI516" i="11" s="1"/>
  <c r="CK516" i="11" s="1"/>
  <c r="AZ514" i="11"/>
  <c r="CB514" i="11" s="1"/>
  <c r="DD514" i="11" s="1"/>
  <c r="AJ514" i="11"/>
  <c r="BL514" i="11" s="1"/>
  <c r="CN514" i="11" s="1"/>
  <c r="AM514" i="11"/>
  <c r="BO514" i="11" s="1"/>
  <c r="CQ514" i="11" s="1"/>
  <c r="BX513" i="11"/>
  <c r="CZ513" i="11" s="1"/>
  <c r="BJ513" i="11"/>
  <c r="CL513" i="11" s="1"/>
  <c r="AJ511" i="11"/>
  <c r="BL511" i="11" s="1"/>
  <c r="CN511" i="11" s="1"/>
  <c r="BE509" i="11"/>
  <c r="CG509" i="11" s="1"/>
  <c r="BT508" i="11"/>
  <c r="CV508" i="11" s="1"/>
  <c r="AU508" i="11"/>
  <c r="BW508" i="11" s="1"/>
  <c r="CY508" i="11" s="1"/>
  <c r="AG508" i="11"/>
  <c r="BI508" i="11" s="1"/>
  <c r="CK508" i="11" s="1"/>
  <c r="BT507" i="11"/>
  <c r="CV507" i="11" s="1"/>
  <c r="BT506" i="11"/>
  <c r="CV506" i="11" s="1"/>
  <c r="AU502" i="11"/>
  <c r="BW502" i="11" s="1"/>
  <c r="CY502" i="11" s="1"/>
  <c r="AD502" i="11"/>
  <c r="BF502" i="11" s="1"/>
  <c r="CH502" i="11" s="1"/>
  <c r="BS501" i="11"/>
  <c r="CU501" i="11" s="1"/>
  <c r="AM499" i="11"/>
  <c r="BO499" i="11" s="1"/>
  <c r="CQ499" i="11" s="1"/>
  <c r="AR498" i="11"/>
  <c r="CC497" i="11"/>
  <c r="DE497" i="11" s="1"/>
  <c r="BF497" i="11"/>
  <c r="CH497" i="11" s="1"/>
  <c r="BS496" i="11"/>
  <c r="CU496" i="11" s="1"/>
  <c r="AN495" i="11"/>
  <c r="BP495" i="11" s="1"/>
  <c r="CR495" i="11" s="1"/>
  <c r="CC493" i="11"/>
  <c r="DE493" i="11" s="1"/>
  <c r="BM493" i="11"/>
  <c r="CO493" i="11" s="1"/>
  <c r="AU492" i="11"/>
  <c r="BW492" i="11" s="1"/>
  <c r="CY492" i="11" s="1"/>
  <c r="AH491" i="11"/>
  <c r="BJ491" i="11" s="1"/>
  <c r="CL491" i="11" s="1"/>
  <c r="AM489" i="11"/>
  <c r="BO489" i="11" s="1"/>
  <c r="CQ489" i="11" s="1"/>
  <c r="BR488" i="11"/>
  <c r="CT488" i="11" s="1"/>
  <c r="BN487" i="11"/>
  <c r="CP487" i="11" s="1"/>
  <c r="CB486" i="11"/>
  <c r="DD486" i="11" s="1"/>
  <c r="BK486" i="11"/>
  <c r="CM486" i="11" s="1"/>
  <c r="AR485" i="11"/>
  <c r="CC483" i="11"/>
  <c r="DE483" i="11" s="1"/>
  <c r="BL483" i="11"/>
  <c r="CN483" i="11" s="1"/>
  <c r="AX482" i="11"/>
  <c r="BZ482" i="11" s="1"/>
  <c r="DB482" i="11" s="1"/>
  <c r="Y481" i="11"/>
  <c r="Z481" i="11" s="1"/>
  <c r="AB480" i="11"/>
  <c r="BD480" i="11" s="1"/>
  <c r="B478" i="11"/>
  <c r="AC476" i="11"/>
  <c r="BE476" i="11" s="1"/>
  <c r="CG476" i="11" s="1"/>
  <c r="AQ475" i="11"/>
  <c r="BS475" i="11" s="1"/>
  <c r="CU475" i="11" s="1"/>
  <c r="AH475" i="11"/>
  <c r="BJ475" i="11" s="1"/>
  <c r="CL475" i="11" s="1"/>
  <c r="CD474" i="11"/>
  <c r="DF474" i="11" s="1"/>
  <c r="BP474" i="11"/>
  <c r="CR474" i="11" s="1"/>
  <c r="AO470" i="11"/>
  <c r="BQ470" i="11" s="1"/>
  <c r="CS470" i="11" s="1"/>
  <c r="BT469" i="11"/>
  <c r="CV469" i="11" s="1"/>
  <c r="BV468" i="11"/>
  <c r="CX468" i="11" s="1"/>
  <c r="BE468" i="11"/>
  <c r="CG468" i="11" s="1"/>
  <c r="AM466" i="11"/>
  <c r="BO466" i="11" s="1"/>
  <c r="CQ466" i="11" s="1"/>
  <c r="B465" i="11"/>
  <c r="AH464" i="11"/>
  <c r="BJ464" i="11" s="1"/>
  <c r="CL464" i="11" s="1"/>
  <c r="AJ461" i="11"/>
  <c r="BL461" i="11" s="1"/>
  <c r="CN461" i="11" s="1"/>
  <c r="Y458" i="11"/>
  <c r="Z458" i="11" s="1"/>
  <c r="AB458" i="11"/>
  <c r="BD458" i="11" s="1"/>
  <c r="CF458" i="11" s="1"/>
  <c r="AW458" i="11"/>
  <c r="BY458" i="11" s="1"/>
  <c r="DA458" i="11" s="1"/>
  <c r="AH457" i="11"/>
  <c r="BJ457" i="11" s="1"/>
  <c r="CL457" i="11" s="1"/>
  <c r="AF452" i="11"/>
  <c r="BH452" i="11" s="1"/>
  <c r="CJ452" i="11" s="1"/>
  <c r="AP451" i="11"/>
  <c r="BR451" i="11" s="1"/>
  <c r="CT451" i="11" s="1"/>
  <c r="BD442" i="11"/>
  <c r="CF442" i="11" s="1"/>
  <c r="BF442" i="11"/>
  <c r="CH442" i="11" s="1"/>
  <c r="CA442" i="11"/>
  <c r="DC442" i="11" s="1"/>
  <c r="BJ442" i="11"/>
  <c r="CL442" i="11" s="1"/>
  <c r="BL442" i="11"/>
  <c r="CN442" i="11" s="1"/>
  <c r="BM442" i="11"/>
  <c r="CO442" i="11" s="1"/>
  <c r="BP442" i="11"/>
  <c r="CR442" i="11" s="1"/>
  <c r="BV442" i="11"/>
  <c r="CX442" i="11" s="1"/>
  <c r="BX442" i="11"/>
  <c r="CZ442" i="11" s="1"/>
  <c r="AG439" i="11"/>
  <c r="BI439" i="11" s="1"/>
  <c r="CK439" i="11" s="1"/>
  <c r="BA431" i="11"/>
  <c r="CC431" i="11" s="1"/>
  <c r="DE431" i="11" s="1"/>
  <c r="AM430" i="11"/>
  <c r="BO430" i="11" s="1"/>
  <c r="CQ430" i="11" s="1"/>
  <c r="BH407" i="11"/>
  <c r="CJ407" i="11" s="1"/>
  <c r="BV407" i="11"/>
  <c r="CX407" i="11" s="1"/>
  <c r="CB407" i="11"/>
  <c r="DD407" i="11" s="1"/>
  <c r="BI513" i="11"/>
  <c r="CK513" i="11" s="1"/>
  <c r="CB497" i="11"/>
  <c r="DD497" i="11" s="1"/>
  <c r="BD497" i="11"/>
  <c r="CF497" i="11" s="1"/>
  <c r="BK496" i="11"/>
  <c r="CM496" i="11" s="1"/>
  <c r="AS492" i="11"/>
  <c r="BU492" i="11" s="1"/>
  <c r="CW492" i="11" s="1"/>
  <c r="BB490" i="11"/>
  <c r="CD490" i="11" s="1"/>
  <c r="DF490" i="11" s="1"/>
  <c r="AI438" i="11"/>
  <c r="BK438" i="11" s="1"/>
  <c r="CM438" i="11" s="1"/>
  <c r="AP438" i="11"/>
  <c r="BR438" i="11" s="1"/>
  <c r="CT438" i="11" s="1"/>
  <c r="AR438" i="11"/>
  <c r="AY438" i="11"/>
  <c r="CA438" i="11" s="1"/>
  <c r="DC438" i="11" s="1"/>
  <c r="BT438" i="11"/>
  <c r="CV438" i="11" s="1"/>
  <c r="AI432" i="11"/>
  <c r="BK432" i="11" s="1"/>
  <c r="CM432" i="11" s="1"/>
  <c r="AH432" i="11"/>
  <c r="BJ432" i="11" s="1"/>
  <c r="CL432" i="11" s="1"/>
  <c r="AM432" i="11"/>
  <c r="BO432" i="11" s="1"/>
  <c r="CQ432" i="11" s="1"/>
  <c r="AR432" i="11"/>
  <c r="AY432" i="11"/>
  <c r="CA432" i="11" s="1"/>
  <c r="DC432" i="11" s="1"/>
  <c r="AH427" i="11"/>
  <c r="BJ427" i="11" s="1"/>
  <c r="CL427" i="11" s="1"/>
  <c r="AG427" i="11"/>
  <c r="BI427" i="11" s="1"/>
  <c r="CK427" i="11" s="1"/>
  <c r="AN427" i="11"/>
  <c r="BP427" i="11" s="1"/>
  <c r="CR427" i="11" s="1"/>
  <c r="AR427" i="11"/>
  <c r="AS427" i="11"/>
  <c r="BU427" i="11" s="1"/>
  <c r="CW427" i="11" s="1"/>
  <c r="AZ427" i="11"/>
  <c r="CB427" i="11" s="1"/>
  <c r="DD427" i="11" s="1"/>
  <c r="BB427" i="11"/>
  <c r="CD427" i="11" s="1"/>
  <c r="DF427" i="11" s="1"/>
  <c r="AP405" i="11"/>
  <c r="BR405" i="11" s="1"/>
  <c r="CT405" i="11" s="1"/>
  <c r="AV405" i="11"/>
  <c r="BX405" i="11" s="1"/>
  <c r="CZ405" i="11" s="1"/>
  <c r="AS548" i="11"/>
  <c r="BU548" i="11" s="1"/>
  <c r="CW548" i="11" s="1"/>
  <c r="BA547" i="11"/>
  <c r="CC547" i="11" s="1"/>
  <c r="DE547" i="11" s="1"/>
  <c r="AF547" i="11"/>
  <c r="BH547" i="11" s="1"/>
  <c r="CJ547" i="11" s="1"/>
  <c r="AK546" i="11"/>
  <c r="BM546" i="11" s="1"/>
  <c r="CO546" i="11" s="1"/>
  <c r="Z543" i="11"/>
  <c r="AH542" i="11"/>
  <c r="BJ542" i="11" s="1"/>
  <c r="CL542" i="11" s="1"/>
  <c r="AQ536" i="11"/>
  <c r="BS536" i="11" s="1"/>
  <c r="CU536" i="11" s="1"/>
  <c r="AC532" i="11"/>
  <c r="BE532" i="11" s="1"/>
  <c r="CG532" i="11" s="1"/>
  <c r="AY528" i="11"/>
  <c r="CA528" i="11" s="1"/>
  <c r="DC528" i="11" s="1"/>
  <c r="AV526" i="11"/>
  <c r="BX526" i="11" s="1"/>
  <c r="CZ526" i="11" s="1"/>
  <c r="Z524" i="11"/>
  <c r="AT523" i="11"/>
  <c r="BV523" i="11" s="1"/>
  <c r="CX523" i="11" s="1"/>
  <c r="B521" i="11"/>
  <c r="BT520" i="11"/>
  <c r="CV520" i="11" s="1"/>
  <c r="BE520" i="11"/>
  <c r="CG520" i="11" s="1"/>
  <c r="AR519" i="11"/>
  <c r="AD518" i="11"/>
  <c r="BF518" i="11" s="1"/>
  <c r="CH518" i="11" s="1"/>
  <c r="BM517" i="11"/>
  <c r="CO517" i="11" s="1"/>
  <c r="AW514" i="11"/>
  <c r="BY514" i="11" s="1"/>
  <c r="DA514" i="11" s="1"/>
  <c r="AH514" i="11"/>
  <c r="BJ514" i="11" s="1"/>
  <c r="CL514" i="11" s="1"/>
  <c r="BV513" i="11"/>
  <c r="CX513" i="11" s="1"/>
  <c r="BH513" i="11"/>
  <c r="CJ513" i="11" s="1"/>
  <c r="CD512" i="11"/>
  <c r="DF512" i="11" s="1"/>
  <c r="AE511" i="11"/>
  <c r="BG511" i="11" s="1"/>
  <c r="CI511" i="11" s="1"/>
  <c r="BR509" i="11"/>
  <c r="CT509" i="11" s="1"/>
  <c r="AS508" i="11"/>
  <c r="BU508" i="11" s="1"/>
  <c r="CW508" i="11" s="1"/>
  <c r="AX507" i="11"/>
  <c r="BZ507" i="11" s="1"/>
  <c r="DB507" i="11" s="1"/>
  <c r="AN506" i="11"/>
  <c r="BP506" i="11" s="1"/>
  <c r="CR506" i="11" s="1"/>
  <c r="BX505" i="11"/>
  <c r="CZ505" i="11" s="1"/>
  <c r="B503" i="11"/>
  <c r="AR502" i="11"/>
  <c r="AF499" i="11"/>
  <c r="BH499" i="11" s="1"/>
  <c r="CJ499" i="11" s="1"/>
  <c r="AP498" i="11"/>
  <c r="BR498" i="11" s="1"/>
  <c r="CT498" i="11" s="1"/>
  <c r="BY497" i="11"/>
  <c r="DA497" i="11" s="1"/>
  <c r="Z497" i="11"/>
  <c r="BA495" i="11"/>
  <c r="CC495" i="11" s="1"/>
  <c r="DE495" i="11" s="1"/>
  <c r="CA493" i="11"/>
  <c r="DC493" i="11" s="1"/>
  <c r="BI493" i="11"/>
  <c r="CK493" i="11" s="1"/>
  <c r="CB487" i="11"/>
  <c r="DD487" i="11" s="1"/>
  <c r="BI487" i="11"/>
  <c r="CK487" i="11" s="1"/>
  <c r="BZ486" i="11"/>
  <c r="DB486" i="11" s="1"/>
  <c r="BI486" i="11"/>
  <c r="CK486" i="11" s="1"/>
  <c r="CA483" i="11"/>
  <c r="DC483" i="11" s="1"/>
  <c r="BJ483" i="11"/>
  <c r="CL483" i="11" s="1"/>
  <c r="AS482" i="11"/>
  <c r="BU482" i="11" s="1"/>
  <c r="CW482" i="11" s="1"/>
  <c r="AM480" i="11"/>
  <c r="BO480" i="11" s="1"/>
  <c r="CQ480" i="11" s="1"/>
  <c r="BY479" i="11"/>
  <c r="DA479" i="11" s="1"/>
  <c r="AJ475" i="11"/>
  <c r="BL475" i="11" s="1"/>
  <c r="CN475" i="11" s="1"/>
  <c r="CB474" i="11"/>
  <c r="DD474" i="11" s="1"/>
  <c r="BN474" i="11"/>
  <c r="CP474" i="11" s="1"/>
  <c r="BW471" i="11"/>
  <c r="CY471" i="11" s="1"/>
  <c r="AG470" i="11"/>
  <c r="BI470" i="11" s="1"/>
  <c r="CK470" i="11" s="1"/>
  <c r="BR468" i="11"/>
  <c r="CT468" i="11" s="1"/>
  <c r="AK466" i="11"/>
  <c r="BM466" i="11" s="1"/>
  <c r="CO466" i="11" s="1"/>
  <c r="AC464" i="11"/>
  <c r="BE464" i="11" s="1"/>
  <c r="CG464" i="11" s="1"/>
  <c r="AD461" i="11"/>
  <c r="BF461" i="11" s="1"/>
  <c r="CH461" i="11" s="1"/>
  <c r="BY460" i="11"/>
  <c r="DA460" i="11" s="1"/>
  <c r="B459" i="11"/>
  <c r="AU454" i="11"/>
  <c r="BW454" i="11" s="1"/>
  <c r="CY454" i="11" s="1"/>
  <c r="AI453" i="11"/>
  <c r="BK453" i="11" s="1"/>
  <c r="CM453" i="11" s="1"/>
  <c r="AL453" i="11"/>
  <c r="BN453" i="11" s="1"/>
  <c r="CP453" i="11" s="1"/>
  <c r="AO453" i="11"/>
  <c r="BQ453" i="11" s="1"/>
  <c r="CS453" i="11" s="1"/>
  <c r="AT453" i="11"/>
  <c r="BV453" i="11" s="1"/>
  <c r="CX453" i="11" s="1"/>
  <c r="BZ449" i="11"/>
  <c r="DB449" i="11" s="1"/>
  <c r="B434" i="11"/>
  <c r="AC431" i="11"/>
  <c r="BE431" i="11" s="1"/>
  <c r="CG431" i="11" s="1"/>
  <c r="BS421" i="11"/>
  <c r="CU421" i="11" s="1"/>
  <c r="BY417" i="11"/>
  <c r="DA417" i="11" s="1"/>
  <c r="AO411" i="11"/>
  <c r="BQ411" i="11" s="1"/>
  <c r="CS411" i="11" s="1"/>
  <c r="BS520" i="11"/>
  <c r="CU520" i="11" s="1"/>
  <c r="AB519" i="11"/>
  <c r="BD519" i="11" s="1"/>
  <c r="CF519" i="11" s="1"/>
  <c r="Y518" i="11"/>
  <c r="Z518" i="11" s="1"/>
  <c r="AV514" i="11"/>
  <c r="BX514" i="11" s="1"/>
  <c r="CZ514" i="11" s="1"/>
  <c r="AG514" i="11"/>
  <c r="BI514" i="11" s="1"/>
  <c r="CK514" i="11" s="1"/>
  <c r="BT513" i="11"/>
  <c r="CV513" i="11" s="1"/>
  <c r="BB511" i="11"/>
  <c r="CD511" i="11" s="1"/>
  <c r="DF511" i="11" s="1"/>
  <c r="AR508" i="11"/>
  <c r="AB508" i="11"/>
  <c r="BD508" i="11" s="1"/>
  <c r="CF508" i="11" s="1"/>
  <c r="AQ502" i="11"/>
  <c r="BS502" i="11" s="1"/>
  <c r="CU502" i="11" s="1"/>
  <c r="AB499" i="11"/>
  <c r="BD499" i="11" s="1"/>
  <c r="AF489" i="11"/>
  <c r="BH489" i="11" s="1"/>
  <c r="CJ489" i="11" s="1"/>
  <c r="BY486" i="11"/>
  <c r="DA486" i="11" s="1"/>
  <c r="BF486" i="11"/>
  <c r="CH486" i="11" s="1"/>
  <c r="BY483" i="11"/>
  <c r="DA483" i="11" s="1"/>
  <c r="BH483" i="11"/>
  <c r="CJ483" i="11" s="1"/>
  <c r="AO482" i="11"/>
  <c r="BQ482" i="11" s="1"/>
  <c r="CS482" i="11" s="1"/>
  <c r="BX479" i="11"/>
  <c r="CZ479" i="11" s="1"/>
  <c r="AC470" i="11"/>
  <c r="BE470" i="11" s="1"/>
  <c r="CG470" i="11" s="1"/>
  <c r="B469" i="11"/>
  <c r="BB466" i="11"/>
  <c r="CD466" i="11" s="1"/>
  <c r="DF466" i="11" s="1"/>
  <c r="AH466" i="11"/>
  <c r="BJ466" i="11" s="1"/>
  <c r="CL466" i="11" s="1"/>
  <c r="AB464" i="11"/>
  <c r="BD464" i="11" s="1"/>
  <c r="CF464" i="11" s="1"/>
  <c r="AN454" i="11"/>
  <c r="BP454" i="11" s="1"/>
  <c r="CR454" i="11" s="1"/>
  <c r="AH433" i="11"/>
  <c r="BJ433" i="11" s="1"/>
  <c r="CL433" i="11" s="1"/>
  <c r="AN433" i="11"/>
  <c r="BP433" i="11" s="1"/>
  <c r="CR433" i="11" s="1"/>
  <c r="AR426" i="11"/>
  <c r="B442" i="11"/>
  <c r="B437" i="11"/>
  <c r="AS433" i="11"/>
  <c r="BU433" i="11" s="1"/>
  <c r="CW433" i="11" s="1"/>
  <c r="AY430" i="11"/>
  <c r="CA430" i="11" s="1"/>
  <c r="DC430" i="11" s="1"/>
  <c r="AY424" i="11"/>
  <c r="CA424" i="11" s="1"/>
  <c r="DC424" i="11" s="1"/>
  <c r="AD409" i="11"/>
  <c r="BF409" i="11" s="1"/>
  <c r="CH409" i="11" s="1"/>
  <c r="AZ408" i="11"/>
  <c r="CB408" i="11" s="1"/>
  <c r="DD408" i="11" s="1"/>
  <c r="AB405" i="11"/>
  <c r="BD405" i="11" s="1"/>
  <c r="BB403" i="11"/>
  <c r="CD403" i="11" s="1"/>
  <c r="DF403" i="11" s="1"/>
  <c r="CD400" i="11"/>
  <c r="DF400" i="11" s="1"/>
  <c r="AX398" i="11"/>
  <c r="BZ398" i="11" s="1"/>
  <c r="DB398" i="11" s="1"/>
  <c r="BT396" i="11"/>
  <c r="CV396" i="11" s="1"/>
  <c r="BV394" i="11"/>
  <c r="CX394" i="11" s="1"/>
  <c r="BJ391" i="11"/>
  <c r="CL391" i="11" s="1"/>
  <c r="BN390" i="11"/>
  <c r="CP390" i="11" s="1"/>
  <c r="B390" i="11"/>
  <c r="AG389" i="11"/>
  <c r="BI389" i="11" s="1"/>
  <c r="CK389" i="11" s="1"/>
  <c r="BI388" i="11"/>
  <c r="CK388" i="11" s="1"/>
  <c r="BV386" i="11"/>
  <c r="CX386" i="11" s="1"/>
  <c r="AJ385" i="11"/>
  <c r="BL385" i="11" s="1"/>
  <c r="CN385" i="11" s="1"/>
  <c r="AJ384" i="11"/>
  <c r="BL384" i="11" s="1"/>
  <c r="CN384" i="11" s="1"/>
  <c r="BB383" i="11"/>
  <c r="CD383" i="11" s="1"/>
  <c r="DF383" i="11" s="1"/>
  <c r="AF383" i="11"/>
  <c r="BH383" i="11" s="1"/>
  <c r="CJ383" i="11" s="1"/>
  <c r="AN382" i="11"/>
  <c r="BP382" i="11" s="1"/>
  <c r="CR382" i="11" s="1"/>
  <c r="AC382" i="11"/>
  <c r="BE382" i="11" s="1"/>
  <c r="CG382" i="11" s="1"/>
  <c r="B382" i="11"/>
  <c r="BZ380" i="11"/>
  <c r="DB380" i="11" s="1"/>
  <c r="AS378" i="11"/>
  <c r="BU378" i="11" s="1"/>
  <c r="CW378" i="11" s="1"/>
  <c r="AS377" i="11"/>
  <c r="BU377" i="11" s="1"/>
  <c r="CW377" i="11" s="1"/>
  <c r="AN376" i="11"/>
  <c r="BP376" i="11" s="1"/>
  <c r="CR376" i="11" s="1"/>
  <c r="AD376" i="11"/>
  <c r="BF376" i="11" s="1"/>
  <c r="CH376" i="11" s="1"/>
  <c r="AV372" i="11"/>
  <c r="BX372" i="11" s="1"/>
  <c r="CZ372" i="11" s="1"/>
  <c r="AR371" i="11"/>
  <c r="AI370" i="11"/>
  <c r="BK370" i="11" s="1"/>
  <c r="CM370" i="11" s="1"/>
  <c r="CB367" i="11"/>
  <c r="DD367" i="11" s="1"/>
  <c r="CC365" i="11"/>
  <c r="DE365" i="11" s="1"/>
  <c r="BK365" i="11"/>
  <c r="CM365" i="11" s="1"/>
  <c r="AF364" i="11"/>
  <c r="BH364" i="11" s="1"/>
  <c r="CJ364" i="11" s="1"/>
  <c r="AY355" i="11"/>
  <c r="CA355" i="11" s="1"/>
  <c r="DC355" i="11" s="1"/>
  <c r="AI349" i="11"/>
  <c r="BK349" i="11" s="1"/>
  <c r="CM349" i="11" s="1"/>
  <c r="CC340" i="11"/>
  <c r="DE340" i="11" s="1"/>
  <c r="AO336" i="11"/>
  <c r="BQ336" i="11" s="1"/>
  <c r="CS336" i="11" s="1"/>
  <c r="AU335" i="11"/>
  <c r="BW335" i="11" s="1"/>
  <c r="CY335" i="11" s="1"/>
  <c r="AL440" i="11"/>
  <c r="BN440" i="11" s="1"/>
  <c r="CP440" i="11" s="1"/>
  <c r="AP439" i="11"/>
  <c r="BR439" i="11" s="1"/>
  <c r="CT439" i="11" s="1"/>
  <c r="B433" i="11"/>
  <c r="BQ429" i="11"/>
  <c r="CS429" i="11" s="1"/>
  <c r="Z425" i="11"/>
  <c r="BK422" i="11"/>
  <c r="CM422" i="11" s="1"/>
  <c r="AE416" i="11"/>
  <c r="BG416" i="11" s="1"/>
  <c r="CI416" i="11" s="1"/>
  <c r="BT414" i="11"/>
  <c r="CV414" i="11" s="1"/>
  <c r="BH414" i="11"/>
  <c r="CJ414" i="11" s="1"/>
  <c r="AN410" i="11"/>
  <c r="BP410" i="11" s="1"/>
  <c r="CR410" i="11" s="1"/>
  <c r="AU404" i="11"/>
  <c r="BW404" i="11" s="1"/>
  <c r="CY404" i="11" s="1"/>
  <c r="AX403" i="11"/>
  <c r="BZ403" i="11" s="1"/>
  <c r="DB403" i="11" s="1"/>
  <c r="AN403" i="11"/>
  <c r="BP403" i="11" s="1"/>
  <c r="CR403" i="11" s="1"/>
  <c r="CB400" i="11"/>
  <c r="DD400" i="11" s="1"/>
  <c r="B400" i="11"/>
  <c r="AS398" i="11"/>
  <c r="BU398" i="11" s="1"/>
  <c r="CW398" i="11" s="1"/>
  <c r="BS394" i="11"/>
  <c r="CU394" i="11" s="1"/>
  <c r="BD391" i="11"/>
  <c r="CF391" i="11" s="1"/>
  <c r="CD390" i="11"/>
  <c r="DF390" i="11" s="1"/>
  <c r="BM390" i="11"/>
  <c r="CO390" i="11" s="1"/>
  <c r="BG388" i="11"/>
  <c r="CI388" i="11" s="1"/>
  <c r="BM386" i="11"/>
  <c r="CO386" i="11" s="1"/>
  <c r="BA385" i="11"/>
  <c r="CC385" i="11" s="1"/>
  <c r="DE385" i="11" s="1"/>
  <c r="BT384" i="11"/>
  <c r="CV384" i="11" s="1"/>
  <c r="AH384" i="11"/>
  <c r="BJ384" i="11" s="1"/>
  <c r="CL384" i="11" s="1"/>
  <c r="AY383" i="11"/>
  <c r="CA383" i="11" s="1"/>
  <c r="DC383" i="11" s="1"/>
  <c r="AD383" i="11"/>
  <c r="BF383" i="11" s="1"/>
  <c r="CH383" i="11" s="1"/>
  <c r="AL382" i="11"/>
  <c r="BN382" i="11" s="1"/>
  <c r="CP382" i="11" s="1"/>
  <c r="AD382" i="11"/>
  <c r="BF382" i="11" s="1"/>
  <c r="CH382" i="11" s="1"/>
  <c r="AQ378" i="11"/>
  <c r="BS378" i="11" s="1"/>
  <c r="CU378" i="11" s="1"/>
  <c r="AR377" i="11"/>
  <c r="AL376" i="11"/>
  <c r="BN376" i="11" s="1"/>
  <c r="CP376" i="11" s="1"/>
  <c r="AT372" i="11"/>
  <c r="BV372" i="11" s="1"/>
  <c r="CX372" i="11" s="1"/>
  <c r="AP371" i="11"/>
  <c r="BR371" i="11" s="1"/>
  <c r="CT371" i="11" s="1"/>
  <c r="AH370" i="11"/>
  <c r="BJ370" i="11" s="1"/>
  <c r="CL370" i="11" s="1"/>
  <c r="BX367" i="11"/>
  <c r="CZ367" i="11" s="1"/>
  <c r="BJ366" i="11"/>
  <c r="CL366" i="11" s="1"/>
  <c r="BI366" i="11"/>
  <c r="CK366" i="11" s="1"/>
  <c r="BL366" i="11"/>
  <c r="CN366" i="11" s="1"/>
  <c r="B366" i="11"/>
  <c r="CB365" i="11"/>
  <c r="DD365" i="11" s="1"/>
  <c r="BH365" i="11"/>
  <c r="CJ365" i="11" s="1"/>
  <c r="AC364" i="11"/>
  <c r="BE364" i="11" s="1"/>
  <c r="CG364" i="11" s="1"/>
  <c r="AD349" i="11"/>
  <c r="BF349" i="11" s="1"/>
  <c r="CH349" i="11" s="1"/>
  <c r="CA340" i="11"/>
  <c r="DC340" i="11" s="1"/>
  <c r="AY338" i="11"/>
  <c r="CA338" i="11" s="1"/>
  <c r="DC338" i="11" s="1"/>
  <c r="AM336" i="11"/>
  <c r="BO336" i="11" s="1"/>
  <c r="CQ336" i="11" s="1"/>
  <c r="AP335" i="11"/>
  <c r="BR335" i="11" s="1"/>
  <c r="CT335" i="11" s="1"/>
  <c r="BD319" i="11"/>
  <c r="CF319" i="11" s="1"/>
  <c r="CB319" i="11"/>
  <c r="DD319" i="11" s="1"/>
  <c r="BH319" i="11"/>
  <c r="CJ319" i="11" s="1"/>
  <c r="CD319" i="11"/>
  <c r="DF319" i="11" s="1"/>
  <c r="BQ319" i="11"/>
  <c r="CS319" i="11" s="1"/>
  <c r="BT319" i="11"/>
  <c r="CV319" i="11" s="1"/>
  <c r="CC319" i="11"/>
  <c r="DE319" i="11" s="1"/>
  <c r="BF319" i="11"/>
  <c r="CH319" i="11" s="1"/>
  <c r="BM319" i="11"/>
  <c r="CO319" i="11" s="1"/>
  <c r="BN319" i="11"/>
  <c r="CP319" i="11" s="1"/>
  <c r="BP319" i="11"/>
  <c r="CR319" i="11" s="1"/>
  <c r="BR319" i="11"/>
  <c r="CT319" i="11" s="1"/>
  <c r="BS319" i="11"/>
  <c r="CU319" i="11" s="1"/>
  <c r="BZ319" i="11"/>
  <c r="DB319" i="11" s="1"/>
  <c r="AF404" i="11"/>
  <c r="BH404" i="11" s="1"/>
  <c r="CJ404" i="11" s="1"/>
  <c r="AD396" i="11"/>
  <c r="BF396" i="11" s="1"/>
  <c r="CH396" i="11" s="1"/>
  <c r="CC390" i="11"/>
  <c r="DE390" i="11" s="1"/>
  <c r="BL390" i="11"/>
  <c r="CN390" i="11" s="1"/>
  <c r="AY389" i="11"/>
  <c r="CA389" i="11" s="1"/>
  <c r="DC389" i="11" s="1"/>
  <c r="AZ385" i="11"/>
  <c r="CB385" i="11" s="1"/>
  <c r="DD385" i="11" s="1"/>
  <c r="AG384" i="11"/>
  <c r="BI384" i="11" s="1"/>
  <c r="CK384" i="11" s="1"/>
  <c r="AK382" i="11"/>
  <c r="BM382" i="11" s="1"/>
  <c r="CO382" i="11" s="1"/>
  <c r="AK376" i="11"/>
  <c r="BM376" i="11" s="1"/>
  <c r="CO376" i="11" s="1"/>
  <c r="AB370" i="11"/>
  <c r="BD370" i="11" s="1"/>
  <c r="BA364" i="11"/>
  <c r="CC364" i="11" s="1"/>
  <c r="DE364" i="11" s="1"/>
  <c r="AB364" i="11"/>
  <c r="BD364" i="11" s="1"/>
  <c r="CF364" i="11" s="1"/>
  <c r="AP356" i="11"/>
  <c r="BR356" i="11" s="1"/>
  <c r="CT356" i="11" s="1"/>
  <c r="AC349" i="11"/>
  <c r="BE349" i="11" s="1"/>
  <c r="CG349" i="11" s="1"/>
  <c r="BW340" i="11"/>
  <c r="CY340" i="11" s="1"/>
  <c r="AJ433" i="11"/>
  <c r="BL433" i="11" s="1"/>
  <c r="CN433" i="11" s="1"/>
  <c r="AB430" i="11"/>
  <c r="BD430" i="11" s="1"/>
  <c r="AB424" i="11"/>
  <c r="BD424" i="11" s="1"/>
  <c r="AB412" i="11"/>
  <c r="BD412" i="11" s="1"/>
  <c r="AP408" i="11"/>
  <c r="BR408" i="11" s="1"/>
  <c r="CT408" i="11" s="1"/>
  <c r="AD408" i="11"/>
  <c r="BF408" i="11" s="1"/>
  <c r="CH408" i="11" s="1"/>
  <c r="AO403" i="11"/>
  <c r="BQ403" i="11" s="1"/>
  <c r="CS403" i="11" s="1"/>
  <c r="AX399" i="11"/>
  <c r="BZ399" i="11" s="1"/>
  <c r="DB399" i="11" s="1"/>
  <c r="AO398" i="11"/>
  <c r="BQ398" i="11" s="1"/>
  <c r="CS398" i="11" s="1"/>
  <c r="AC396" i="11"/>
  <c r="BE396" i="11" s="1"/>
  <c r="CG396" i="11" s="1"/>
  <c r="CA390" i="11"/>
  <c r="DC390" i="11" s="1"/>
  <c r="BI390" i="11"/>
  <c r="CK390" i="11" s="1"/>
  <c r="AV389" i="11"/>
  <c r="BX389" i="11" s="1"/>
  <c r="CZ389" i="11" s="1"/>
  <c r="AT385" i="11"/>
  <c r="BV385" i="11" s="1"/>
  <c r="CX385" i="11" s="1"/>
  <c r="AD384" i="11"/>
  <c r="BF384" i="11" s="1"/>
  <c r="CH384" i="11" s="1"/>
  <c r="AI382" i="11"/>
  <c r="BK382" i="11" s="1"/>
  <c r="CM382" i="11" s="1"/>
  <c r="AZ381" i="11"/>
  <c r="CB381" i="11" s="1"/>
  <c r="DD381" i="11" s="1"/>
  <c r="AN378" i="11"/>
  <c r="BP378" i="11" s="1"/>
  <c r="CR378" i="11" s="1"/>
  <c r="AM377" i="11"/>
  <c r="BO377" i="11" s="1"/>
  <c r="CQ377" i="11" s="1"/>
  <c r="AI376" i="11"/>
  <c r="BK376" i="11" s="1"/>
  <c r="CM376" i="11" s="1"/>
  <c r="AZ375" i="11"/>
  <c r="CB375" i="11" s="1"/>
  <c r="DD375" i="11" s="1"/>
  <c r="AQ372" i="11"/>
  <c r="BS372" i="11" s="1"/>
  <c r="CU372" i="11" s="1"/>
  <c r="AL371" i="11"/>
  <c r="BN371" i="11" s="1"/>
  <c r="CP371" i="11" s="1"/>
  <c r="AZ364" i="11"/>
  <c r="CB364" i="11" s="1"/>
  <c r="DD364" i="11" s="1"/>
  <c r="AN356" i="11"/>
  <c r="BP356" i="11" s="1"/>
  <c r="CR356" i="11" s="1"/>
  <c r="AE352" i="11"/>
  <c r="BG352" i="11" s="1"/>
  <c r="CI352" i="11" s="1"/>
  <c r="AR352" i="11"/>
  <c r="AC352" i="11"/>
  <c r="BE352" i="11" s="1"/>
  <c r="CG352" i="11" s="1"/>
  <c r="BA352" i="11"/>
  <c r="CC352" i="11" s="1"/>
  <c r="DE352" i="11" s="1"/>
  <c r="AD352" i="11"/>
  <c r="BF352" i="11" s="1"/>
  <c r="CH352" i="11" s="1"/>
  <c r="BB352" i="11"/>
  <c r="CD352" i="11" s="1"/>
  <c r="DF352" i="11" s="1"/>
  <c r="AJ352" i="11"/>
  <c r="BL352" i="11" s="1"/>
  <c r="CN352" i="11" s="1"/>
  <c r="AL352" i="11"/>
  <c r="BN352" i="11" s="1"/>
  <c r="CP352" i="11" s="1"/>
  <c r="AO352" i="11"/>
  <c r="BQ352" i="11" s="1"/>
  <c r="CS352" i="11" s="1"/>
  <c r="AP352" i="11"/>
  <c r="BR352" i="11" s="1"/>
  <c r="CT352" i="11" s="1"/>
  <c r="Y349" i="11"/>
  <c r="Z349" i="11" s="1"/>
  <c r="AW345" i="11"/>
  <c r="BY345" i="11" s="1"/>
  <c r="DA345" i="11" s="1"/>
  <c r="BS340" i="11"/>
  <c r="CU340" i="11" s="1"/>
  <c r="AJ337" i="11"/>
  <c r="BL337" i="11" s="1"/>
  <c r="CN337" i="11" s="1"/>
  <c r="AE335" i="11"/>
  <c r="BG335" i="11" s="1"/>
  <c r="CI335" i="11" s="1"/>
  <c r="AD458" i="11"/>
  <c r="BF458" i="11" s="1"/>
  <c r="CH458" i="11" s="1"/>
  <c r="BO455" i="11"/>
  <c r="CQ455" i="11" s="1"/>
  <c r="B446" i="11"/>
  <c r="AC445" i="11"/>
  <c r="BE445" i="11" s="1"/>
  <c r="CG445" i="11" s="1"/>
  <c r="BT444" i="11"/>
  <c r="CV444" i="11" s="1"/>
  <c r="B440" i="11"/>
  <c r="AF439" i="11"/>
  <c r="BH439" i="11" s="1"/>
  <c r="CJ439" i="11" s="1"/>
  <c r="AM438" i="11"/>
  <c r="BO438" i="11" s="1"/>
  <c r="CQ438" i="11" s="1"/>
  <c r="BK434" i="11"/>
  <c r="CM434" i="11" s="1"/>
  <c r="AK433" i="11"/>
  <c r="BM433" i="11" s="1"/>
  <c r="CO433" i="11" s="1"/>
  <c r="AQ430" i="11"/>
  <c r="BS430" i="11" s="1"/>
  <c r="CU430" i="11" s="1"/>
  <c r="BJ429" i="11"/>
  <c r="CL429" i="11" s="1"/>
  <c r="B427" i="11"/>
  <c r="B426" i="11"/>
  <c r="AQ424" i="11"/>
  <c r="BS424" i="11" s="1"/>
  <c r="CU424" i="11" s="1"/>
  <c r="BD422" i="11"/>
  <c r="CF422" i="11" s="1"/>
  <c r="CD414" i="11"/>
  <c r="DF414" i="11" s="1"/>
  <c r="BQ414" i="11"/>
  <c r="CS414" i="11" s="1"/>
  <c r="BD414" i="11"/>
  <c r="CF414" i="11" s="1"/>
  <c r="AT412" i="11"/>
  <c r="BV412" i="11" s="1"/>
  <c r="CX412" i="11" s="1"/>
  <c r="AL409" i="11"/>
  <c r="BN409" i="11" s="1"/>
  <c r="CP409" i="11" s="1"/>
  <c r="AN408" i="11"/>
  <c r="BP408" i="11" s="1"/>
  <c r="CR408" i="11" s="1"/>
  <c r="AH405" i="11"/>
  <c r="BJ405" i="11" s="1"/>
  <c r="CL405" i="11" s="1"/>
  <c r="AL403" i="11"/>
  <c r="BN403" i="11" s="1"/>
  <c r="CP403" i="11" s="1"/>
  <c r="B402" i="11"/>
  <c r="CD401" i="11"/>
  <c r="DF401" i="11" s="1"/>
  <c r="BP401" i="11"/>
  <c r="CR401" i="11" s="1"/>
  <c r="BS400" i="11"/>
  <c r="CU400" i="11" s="1"/>
  <c r="AM398" i="11"/>
  <c r="BO398" i="11" s="1"/>
  <c r="CQ398" i="11" s="1"/>
  <c r="BX393" i="11"/>
  <c r="CZ393" i="11" s="1"/>
  <c r="B393" i="11"/>
  <c r="BZ390" i="11"/>
  <c r="DB390" i="11" s="1"/>
  <c r="BH390" i="11"/>
  <c r="CJ390" i="11" s="1"/>
  <c r="AU389" i="11"/>
  <c r="BW389" i="11" s="1"/>
  <c r="CY389" i="11" s="1"/>
  <c r="CB388" i="11"/>
  <c r="DD388" i="11" s="1"/>
  <c r="Z388" i="11"/>
  <c r="BX387" i="11"/>
  <c r="CZ387" i="11" s="1"/>
  <c r="AR385" i="11"/>
  <c r="BB384" i="11"/>
  <c r="CD384" i="11" s="1"/>
  <c r="DF384" i="11" s="1"/>
  <c r="AB384" i="11"/>
  <c r="BD384" i="11" s="1"/>
  <c r="AU383" i="11"/>
  <c r="BW383" i="11" s="1"/>
  <c r="CY383" i="11" s="1"/>
  <c r="AH382" i="11"/>
  <c r="BJ382" i="11" s="1"/>
  <c r="CL382" i="11" s="1"/>
  <c r="AJ378" i="11"/>
  <c r="BL378" i="11" s="1"/>
  <c r="CN378" i="11" s="1"/>
  <c r="AI378" i="11"/>
  <c r="BK378" i="11" s="1"/>
  <c r="CM378" i="11" s="1"/>
  <c r="AL377" i="11"/>
  <c r="BN377" i="11" s="1"/>
  <c r="CP377" i="11" s="1"/>
  <c r="AH376" i="11"/>
  <c r="BJ376" i="11" s="1"/>
  <c r="CL376" i="11" s="1"/>
  <c r="AY375" i="11"/>
  <c r="CA375" i="11" s="1"/>
  <c r="DC375" i="11" s="1"/>
  <c r="BN374" i="11"/>
  <c r="CP374" i="11" s="1"/>
  <c r="CA373" i="11"/>
  <c r="DC373" i="11" s="1"/>
  <c r="AP372" i="11"/>
  <c r="BR372" i="11" s="1"/>
  <c r="CT372" i="11" s="1"/>
  <c r="AI372" i="11"/>
  <c r="BK372" i="11" s="1"/>
  <c r="CM372" i="11" s="1"/>
  <c r="AJ371" i="11"/>
  <c r="BL371" i="11" s="1"/>
  <c r="CN371" i="11" s="1"/>
  <c r="AZ370" i="11"/>
  <c r="CB370" i="11" s="1"/>
  <c r="DD370" i="11" s="1"/>
  <c r="BY369" i="11"/>
  <c r="DA369" i="11" s="1"/>
  <c r="BZ366" i="11"/>
  <c r="DB366" i="11" s="1"/>
  <c r="BV365" i="11"/>
  <c r="CX365" i="11" s="1"/>
  <c r="BD365" i="11"/>
  <c r="CF365" i="11" s="1"/>
  <c r="AX364" i="11"/>
  <c r="BZ364" i="11" s="1"/>
  <c r="DB364" i="11" s="1"/>
  <c r="AH359" i="11"/>
  <c r="BJ359" i="11" s="1"/>
  <c r="CL359" i="11" s="1"/>
  <c r="AG359" i="11"/>
  <c r="BI359" i="11" s="1"/>
  <c r="CK359" i="11" s="1"/>
  <c r="AQ359" i="11"/>
  <c r="BS359" i="11" s="1"/>
  <c r="CU359" i="11" s="1"/>
  <c r="AT359" i="11"/>
  <c r="BV359" i="11" s="1"/>
  <c r="CX359" i="11" s="1"/>
  <c r="AX359" i="11"/>
  <c r="BZ359" i="11" s="1"/>
  <c r="DB359" i="11" s="1"/>
  <c r="BA359" i="11"/>
  <c r="CC359" i="11" s="1"/>
  <c r="DE359" i="11" s="1"/>
  <c r="AI356" i="11"/>
  <c r="BK356" i="11" s="1"/>
  <c r="CM356" i="11" s="1"/>
  <c r="AX352" i="11"/>
  <c r="BZ352" i="11" s="1"/>
  <c r="DB352" i="11" s="1"/>
  <c r="AR345" i="11"/>
  <c r="BN340" i="11"/>
  <c r="CP340" i="11" s="1"/>
  <c r="AC335" i="11"/>
  <c r="BE335" i="11" s="1"/>
  <c r="CG335" i="11" s="1"/>
  <c r="AO324" i="11"/>
  <c r="BQ324" i="11" s="1"/>
  <c r="CS324" i="11" s="1"/>
  <c r="AQ324" i="11"/>
  <c r="BS324" i="11" s="1"/>
  <c r="CU324" i="11" s="1"/>
  <c r="AR324" i="11"/>
  <c r="AB324" i="11"/>
  <c r="BD324" i="11" s="1"/>
  <c r="CF324" i="11" s="1"/>
  <c r="AS324" i="11"/>
  <c r="BU324" i="11" s="1"/>
  <c r="CW324" i="11" s="1"/>
  <c r="AF324" i="11"/>
  <c r="BH324" i="11" s="1"/>
  <c r="CJ324" i="11" s="1"/>
  <c r="AY324" i="11"/>
  <c r="CA324" i="11" s="1"/>
  <c r="DC324" i="11" s="1"/>
  <c r="AG324" i="11"/>
  <c r="BI324" i="11" s="1"/>
  <c r="CK324" i="11" s="1"/>
  <c r="AZ324" i="11"/>
  <c r="CB324" i="11" s="1"/>
  <c r="DD324" i="11" s="1"/>
  <c r="AH324" i="11"/>
  <c r="BJ324" i="11" s="1"/>
  <c r="CL324" i="11" s="1"/>
  <c r="BA324" i="11"/>
  <c r="CC324" i="11" s="1"/>
  <c r="DE324" i="11" s="1"/>
  <c r="AL324" i="11"/>
  <c r="BN324" i="11" s="1"/>
  <c r="CP324" i="11" s="1"/>
  <c r="AF403" i="11"/>
  <c r="BH403" i="11" s="1"/>
  <c r="CJ403" i="11" s="1"/>
  <c r="BY390" i="11"/>
  <c r="DA390" i="11" s="1"/>
  <c r="BF390" i="11"/>
  <c r="CH390" i="11" s="1"/>
  <c r="AZ384" i="11"/>
  <c r="CB384" i="11" s="1"/>
  <c r="DD384" i="11" s="1"/>
  <c r="Y384" i="11"/>
  <c r="Z384" i="11" s="1"/>
  <c r="AB382" i="11"/>
  <c r="BD382" i="11" s="1"/>
  <c r="AB376" i="11"/>
  <c r="BD376" i="11" s="1"/>
  <c r="AN375" i="11"/>
  <c r="BP375" i="11" s="1"/>
  <c r="CR375" i="11" s="1"/>
  <c r="AI371" i="11"/>
  <c r="BK371" i="11" s="1"/>
  <c r="CM371" i="11" s="1"/>
  <c r="AX370" i="11"/>
  <c r="BZ370" i="11" s="1"/>
  <c r="DB370" i="11" s="1"/>
  <c r="AW364" i="11"/>
  <c r="BY364" i="11" s="1"/>
  <c r="DA364" i="11" s="1"/>
  <c r="BB355" i="11"/>
  <c r="CD355" i="11" s="1"/>
  <c r="DF355" i="11" s="1"/>
  <c r="AC355" i="11"/>
  <c r="BE355" i="11" s="1"/>
  <c r="CG355" i="11" s="1"/>
  <c r="AE355" i="11"/>
  <c r="BG355" i="11" s="1"/>
  <c r="CI355" i="11" s="1"/>
  <c r="AP355" i="11"/>
  <c r="BR355" i="11" s="1"/>
  <c r="CT355" i="11" s="1"/>
  <c r="AR355" i="11"/>
  <c r="BJ340" i="11"/>
  <c r="CL340" i="11" s="1"/>
  <c r="AG314" i="11"/>
  <c r="BI314" i="11" s="1"/>
  <c r="CK314" i="11" s="1"/>
  <c r="AO314" i="11"/>
  <c r="BQ314" i="11" s="1"/>
  <c r="CS314" i="11" s="1"/>
  <c r="AQ314" i="11"/>
  <c r="BS314" i="11" s="1"/>
  <c r="CU314" i="11" s="1"/>
  <c r="BA314" i="11"/>
  <c r="CC314" i="11" s="1"/>
  <c r="DE314" i="11" s="1"/>
  <c r="AD314" i="11"/>
  <c r="BF314" i="11" s="1"/>
  <c r="CH314" i="11" s="1"/>
  <c r="AZ314" i="11"/>
  <c r="CB314" i="11" s="1"/>
  <c r="DD314" i="11" s="1"/>
  <c r="BB314" i="11"/>
  <c r="CD314" i="11" s="1"/>
  <c r="DF314" i="11" s="1"/>
  <c r="AB314" i="11"/>
  <c r="BD314" i="11" s="1"/>
  <c r="CF314" i="11" s="1"/>
  <c r="AC314" i="11"/>
  <c r="BE314" i="11" s="1"/>
  <c r="CG314" i="11" s="1"/>
  <c r="AF314" i="11"/>
  <c r="BH314" i="11" s="1"/>
  <c r="CJ314" i="11" s="1"/>
  <c r="AN314" i="11"/>
  <c r="BP314" i="11" s="1"/>
  <c r="CR314" i="11" s="1"/>
  <c r="AP314" i="11"/>
  <c r="BR314" i="11" s="1"/>
  <c r="CT314" i="11" s="1"/>
  <c r="AS314" i="11"/>
  <c r="BU314" i="11" s="1"/>
  <c r="CW314" i="11" s="1"/>
  <c r="B456" i="11"/>
  <c r="Y439" i="11"/>
  <c r="Z439" i="11" s="1"/>
  <c r="AF437" i="11"/>
  <c r="BH437" i="11" s="1"/>
  <c r="CJ437" i="11" s="1"/>
  <c r="BI434" i="11"/>
  <c r="CK434" i="11" s="1"/>
  <c r="AF433" i="11"/>
  <c r="BH433" i="11" s="1"/>
  <c r="CJ433" i="11" s="1"/>
  <c r="B431" i="11"/>
  <c r="AL430" i="11"/>
  <c r="BN430" i="11" s="1"/>
  <c r="CP430" i="11" s="1"/>
  <c r="BE429" i="11"/>
  <c r="CG429" i="11" s="1"/>
  <c r="AJ427" i="11"/>
  <c r="BL427" i="11" s="1"/>
  <c r="CN427" i="11" s="1"/>
  <c r="B425" i="11"/>
  <c r="AL424" i="11"/>
  <c r="BN424" i="11" s="1"/>
  <c r="CP424" i="11" s="1"/>
  <c r="CC422" i="11"/>
  <c r="DE422" i="11" s="1"/>
  <c r="CB414" i="11"/>
  <c r="DD414" i="11" s="1"/>
  <c r="BO414" i="11"/>
  <c r="CQ414" i="11" s="1"/>
  <c r="AM412" i="11"/>
  <c r="BO412" i="11" s="1"/>
  <c r="CQ412" i="11" s="1"/>
  <c r="AC409" i="11"/>
  <c r="BE409" i="11" s="1"/>
  <c r="CG409" i="11" s="1"/>
  <c r="BT408" i="11"/>
  <c r="CV408" i="11" s="1"/>
  <c r="AG408" i="11"/>
  <c r="BI408" i="11" s="1"/>
  <c r="CK408" i="11" s="1"/>
  <c r="AC403" i="11"/>
  <c r="BE403" i="11" s="1"/>
  <c r="CG403" i="11" s="1"/>
  <c r="AW402" i="11"/>
  <c r="BY402" i="11" s="1"/>
  <c r="DA402" i="11" s="1"/>
  <c r="BJ400" i="11"/>
  <c r="CL400" i="11" s="1"/>
  <c r="AQ399" i="11"/>
  <c r="BS399" i="11" s="1"/>
  <c r="CU399" i="11" s="1"/>
  <c r="AK398" i="11"/>
  <c r="BM398" i="11" s="1"/>
  <c r="CO398" i="11" s="1"/>
  <c r="BM393" i="11"/>
  <c r="CO393" i="11" s="1"/>
  <c r="BZ392" i="11"/>
  <c r="DB392" i="11" s="1"/>
  <c r="CD391" i="11"/>
  <c r="DF391" i="11" s="1"/>
  <c r="BX390" i="11"/>
  <c r="CZ390" i="11" s="1"/>
  <c r="BE390" i="11"/>
  <c r="CG390" i="11" s="1"/>
  <c r="BV388" i="11"/>
  <c r="CX388" i="11" s="1"/>
  <c r="AN385" i="11"/>
  <c r="BP385" i="11" s="1"/>
  <c r="CR385" i="11" s="1"/>
  <c r="AV384" i="11"/>
  <c r="BX384" i="11" s="1"/>
  <c r="CZ384" i="11" s="1"/>
  <c r="AP383" i="11"/>
  <c r="BR383" i="11" s="1"/>
  <c r="CT383" i="11" s="1"/>
  <c r="BT378" i="11"/>
  <c r="CV378" i="11" s="1"/>
  <c r="AG378" i="11"/>
  <c r="BI378" i="11" s="1"/>
  <c r="CK378" i="11" s="1"/>
  <c r="AI377" i="11"/>
  <c r="BK377" i="11" s="1"/>
  <c r="CM377" i="11" s="1"/>
  <c r="Y376" i="11"/>
  <c r="Z376" i="11" s="1"/>
  <c r="BX373" i="11"/>
  <c r="CZ373" i="11" s="1"/>
  <c r="AJ372" i="11"/>
  <c r="BL372" i="11" s="1"/>
  <c r="CN372" i="11" s="1"/>
  <c r="BB371" i="11"/>
  <c r="CD371" i="11" s="1"/>
  <c r="DF371" i="11" s="1"/>
  <c r="AG371" i="11"/>
  <c r="BI371" i="11" s="1"/>
  <c r="CK371" i="11" s="1"/>
  <c r="AW370" i="11"/>
  <c r="BY370" i="11" s="1"/>
  <c r="DA370" i="11" s="1"/>
  <c r="B367" i="11"/>
  <c r="BS365" i="11"/>
  <c r="CU365" i="11" s="1"/>
  <c r="AU364" i="11"/>
  <c r="BW364" i="11" s="1"/>
  <c r="CY364" i="11" s="1"/>
  <c r="B362" i="11"/>
  <c r="AI358" i="11"/>
  <c r="BK358" i="11" s="1"/>
  <c r="CM358" i="11" s="1"/>
  <c r="BT358" i="11"/>
  <c r="CV358" i="11" s="1"/>
  <c r="AN358" i="11"/>
  <c r="BP358" i="11" s="1"/>
  <c r="CR358" i="11" s="1"/>
  <c r="AQ358" i="11"/>
  <c r="BS358" i="11" s="1"/>
  <c r="CU358" i="11" s="1"/>
  <c r="AU358" i="11"/>
  <c r="BW358" i="11" s="1"/>
  <c r="CY358" i="11" s="1"/>
  <c r="AV358" i="11"/>
  <c r="BX358" i="11" s="1"/>
  <c r="CZ358" i="11" s="1"/>
  <c r="AZ358" i="11"/>
  <c r="CB358" i="11" s="1"/>
  <c r="DD358" i="11" s="1"/>
  <c r="AB358" i="11"/>
  <c r="BD358" i="11" s="1"/>
  <c r="AW355" i="11"/>
  <c r="BY355" i="11" s="1"/>
  <c r="DA355" i="11" s="1"/>
  <c r="AQ352" i="11"/>
  <c r="BS352" i="11" s="1"/>
  <c r="CU352" i="11" s="1"/>
  <c r="AU338" i="11"/>
  <c r="BW338" i="11" s="1"/>
  <c r="CY338" i="11" s="1"/>
  <c r="AK318" i="11"/>
  <c r="BM318" i="11" s="1"/>
  <c r="CO318" i="11" s="1"/>
  <c r="AW318" i="11"/>
  <c r="BY318" i="11" s="1"/>
  <c r="DA318" i="11" s="1"/>
  <c r="AX318" i="11"/>
  <c r="BZ318" i="11" s="1"/>
  <c r="DB318" i="11" s="1"/>
  <c r="AY318" i="11"/>
  <c r="CA318" i="11" s="1"/>
  <c r="DC318" i="11" s="1"/>
  <c r="AF318" i="11"/>
  <c r="BH318" i="11" s="1"/>
  <c r="CJ318" i="11" s="1"/>
  <c r="AH318" i="11"/>
  <c r="BJ318" i="11" s="1"/>
  <c r="CL318" i="11" s="1"/>
  <c r="AI318" i="11"/>
  <c r="BK318" i="11" s="1"/>
  <c r="CM318" i="11" s="1"/>
  <c r="AJ318" i="11"/>
  <c r="BL318" i="11" s="1"/>
  <c r="CN318" i="11" s="1"/>
  <c r="BT318" i="11"/>
  <c r="CV318" i="11" s="1"/>
  <c r="AL318" i="11"/>
  <c r="BN318" i="11" s="1"/>
  <c r="CP318" i="11" s="1"/>
  <c r="AM318" i="11"/>
  <c r="BO318" i="11" s="1"/>
  <c r="CQ318" i="11" s="1"/>
  <c r="AR318" i="11"/>
  <c r="AS318" i="11"/>
  <c r="BU318" i="11" s="1"/>
  <c r="CW318" i="11" s="1"/>
  <c r="BL459" i="11"/>
  <c r="CN459" i="11" s="1"/>
  <c r="CA455" i="11"/>
  <c r="DC455" i="11" s="1"/>
  <c r="BL455" i="11"/>
  <c r="CN455" i="11" s="1"/>
  <c r="BL446" i="11"/>
  <c r="CN446" i="11" s="1"/>
  <c r="AU445" i="11"/>
  <c r="BW445" i="11" s="1"/>
  <c r="CY445" i="11" s="1"/>
  <c r="BM444" i="11"/>
  <c r="CO444" i="11" s="1"/>
  <c r="B444" i="11"/>
  <c r="BX441" i="11"/>
  <c r="CZ441" i="11" s="1"/>
  <c r="AP440" i="11"/>
  <c r="BR440" i="11" s="1"/>
  <c r="CT440" i="11" s="1"/>
  <c r="CC434" i="11"/>
  <c r="DE434" i="11" s="1"/>
  <c r="BH434" i="11"/>
  <c r="CJ434" i="11" s="1"/>
  <c r="AD433" i="11"/>
  <c r="BF433" i="11" s="1"/>
  <c r="CH433" i="11" s="1"/>
  <c r="AL431" i="11"/>
  <c r="BN431" i="11" s="1"/>
  <c r="CP431" i="11" s="1"/>
  <c r="AJ430" i="11"/>
  <c r="BL430" i="11" s="1"/>
  <c r="CN430" i="11" s="1"/>
  <c r="BM428" i="11"/>
  <c r="CO428" i="11" s="1"/>
  <c r="AK427" i="11"/>
  <c r="BM427" i="11" s="1"/>
  <c r="CO427" i="11" s="1"/>
  <c r="AL425" i="11"/>
  <c r="BN425" i="11" s="1"/>
  <c r="CP425" i="11" s="1"/>
  <c r="AJ424" i="11"/>
  <c r="BL424" i="11" s="1"/>
  <c r="CN424" i="11" s="1"/>
  <c r="CB422" i="11"/>
  <c r="DD422" i="11" s="1"/>
  <c r="CA414" i="11"/>
  <c r="DC414" i="11" s="1"/>
  <c r="BN414" i="11"/>
  <c r="CP414" i="11" s="1"/>
  <c r="AL412" i="11"/>
  <c r="BN412" i="11" s="1"/>
  <c r="CP412" i="11" s="1"/>
  <c r="Y409" i="11"/>
  <c r="Z409" i="11" s="1"/>
  <c r="AC408" i="11"/>
  <c r="BE408" i="11" s="1"/>
  <c r="CG408" i="11" s="1"/>
  <c r="AQ402" i="11"/>
  <c r="BS402" i="11" s="1"/>
  <c r="CU402" i="11" s="1"/>
  <c r="BI400" i="11"/>
  <c r="CK400" i="11" s="1"/>
  <c r="AO399" i="11"/>
  <c r="BQ399" i="11" s="1"/>
  <c r="CS399" i="11" s="1"/>
  <c r="AG398" i="11"/>
  <c r="BI398" i="11" s="1"/>
  <c r="CK398" i="11" s="1"/>
  <c r="BL393" i="11"/>
  <c r="CN393" i="11" s="1"/>
  <c r="BV392" i="11"/>
  <c r="CX392" i="11" s="1"/>
  <c r="BY391" i="11"/>
  <c r="DA391" i="11" s="1"/>
  <c r="BT390" i="11"/>
  <c r="CV390" i="11" s="1"/>
  <c r="BS388" i="11"/>
  <c r="CU388" i="11" s="1"/>
  <c r="AT384" i="11"/>
  <c r="BV384" i="11" s="1"/>
  <c r="CX384" i="11" s="1"/>
  <c r="AM383" i="11"/>
  <c r="BO383" i="11" s="1"/>
  <c r="CQ383" i="11" s="1"/>
  <c r="Y382" i="11"/>
  <c r="Z382" i="11" s="1"/>
  <c r="AE378" i="11"/>
  <c r="BG378" i="11" s="1"/>
  <c r="CI378" i="11" s="1"/>
  <c r="BB377" i="11"/>
  <c r="CD377" i="11" s="1"/>
  <c r="DF377" i="11" s="1"/>
  <c r="AG377" i="11"/>
  <c r="BI377" i="11" s="1"/>
  <c r="CK377" i="11" s="1"/>
  <c r="AZ376" i="11"/>
  <c r="CB376" i="11" s="1"/>
  <c r="DD376" i="11" s="1"/>
  <c r="BP373" i="11"/>
  <c r="CR373" i="11" s="1"/>
  <c r="BT372" i="11"/>
  <c r="CV372" i="11" s="1"/>
  <c r="AH372" i="11"/>
  <c r="BJ372" i="11" s="1"/>
  <c r="CL372" i="11" s="1"/>
  <c r="AY371" i="11"/>
  <c r="CA371" i="11" s="1"/>
  <c r="DC371" i="11" s="1"/>
  <c r="AF371" i="11"/>
  <c r="BH371" i="11" s="1"/>
  <c r="CJ371" i="11" s="1"/>
  <c r="AM352" i="11"/>
  <c r="BO352" i="11" s="1"/>
  <c r="CQ352" i="11" s="1"/>
  <c r="BA351" i="11"/>
  <c r="CC351" i="11" s="1"/>
  <c r="DE351" i="11" s="1"/>
  <c r="AY349" i="11"/>
  <c r="CA349" i="11" s="1"/>
  <c r="DC349" i="11" s="1"/>
  <c r="AM338" i="11"/>
  <c r="BO338" i="11" s="1"/>
  <c r="CQ338" i="11" s="1"/>
  <c r="BH329" i="11"/>
  <c r="CJ329" i="11" s="1"/>
  <c r="CA329" i="11"/>
  <c r="DC329" i="11" s="1"/>
  <c r="BL329" i="11"/>
  <c r="CN329" i="11" s="1"/>
  <c r="CC329" i="11"/>
  <c r="DE329" i="11" s="1"/>
  <c r="BM329" i="11"/>
  <c r="CO329" i="11" s="1"/>
  <c r="CD329" i="11"/>
  <c r="DF329" i="11" s="1"/>
  <c r="BN329" i="11"/>
  <c r="CP329" i="11" s="1"/>
  <c r="BO329" i="11"/>
  <c r="CQ329" i="11" s="1"/>
  <c r="BR329" i="11"/>
  <c r="CT329" i="11" s="1"/>
  <c r="BS329" i="11"/>
  <c r="CU329" i="11" s="1"/>
  <c r="BX329" i="11"/>
  <c r="CZ329" i="11" s="1"/>
  <c r="BE329" i="11"/>
  <c r="CG329" i="11" s="1"/>
  <c r="BY329" i="11"/>
  <c r="DA329" i="11" s="1"/>
  <c r="B450" i="11"/>
  <c r="AB433" i="11"/>
  <c r="BD433" i="11" s="1"/>
  <c r="CF433" i="11" s="1"/>
  <c r="AH430" i="11"/>
  <c r="BJ430" i="11" s="1"/>
  <c r="CL430" i="11" s="1"/>
  <c r="CC429" i="11"/>
  <c r="DE429" i="11" s="1"/>
  <c r="AH424" i="11"/>
  <c r="BJ424" i="11" s="1"/>
  <c r="CL424" i="11" s="1"/>
  <c r="AJ412" i="11"/>
  <c r="BL412" i="11" s="1"/>
  <c r="CN412" i="11" s="1"/>
  <c r="AB408" i="11"/>
  <c r="BD408" i="11" s="1"/>
  <c r="CF408" i="11" s="1"/>
  <c r="AP402" i="11"/>
  <c r="BR402" i="11" s="1"/>
  <c r="CT402" i="11" s="1"/>
  <c r="BH400" i="11"/>
  <c r="CJ400" i="11" s="1"/>
  <c r="AN399" i="11"/>
  <c r="BP399" i="11" s="1"/>
  <c r="CR399" i="11" s="1"/>
  <c r="AD398" i="11"/>
  <c r="BF398" i="11" s="1"/>
  <c r="CH398" i="11" s="1"/>
  <c r="BK393" i="11"/>
  <c r="CM393" i="11" s="1"/>
  <c r="BT392" i="11"/>
  <c r="CV392" i="11" s="1"/>
  <c r="BS391" i="11"/>
  <c r="CU391" i="11" s="1"/>
  <c r="BS390" i="11"/>
  <c r="CU390" i="11" s="1"/>
  <c r="B385" i="11"/>
  <c r="AS384" i="11"/>
  <c r="BU384" i="11" s="1"/>
  <c r="CW384" i="11" s="1"/>
  <c r="AL383" i="11"/>
  <c r="BN383" i="11" s="1"/>
  <c r="CP383" i="11" s="1"/>
  <c r="AZ382" i="11"/>
  <c r="CB382" i="11" s="1"/>
  <c r="DD382" i="11" s="1"/>
  <c r="BB378" i="11"/>
  <c r="CD378" i="11" s="1"/>
  <c r="DF378" i="11" s="1"/>
  <c r="AD378" i="11"/>
  <c r="BF378" i="11" s="1"/>
  <c r="CH378" i="11" s="1"/>
  <c r="AY377" i="11"/>
  <c r="CA377" i="11" s="1"/>
  <c r="DC377" i="11" s="1"/>
  <c r="AF377" i="11"/>
  <c r="BH377" i="11" s="1"/>
  <c r="CJ377" i="11" s="1"/>
  <c r="AX376" i="11"/>
  <c r="BZ376" i="11" s="1"/>
  <c r="DB376" i="11" s="1"/>
  <c r="BO373" i="11"/>
  <c r="CQ373" i="11" s="1"/>
  <c r="AG372" i="11"/>
  <c r="BI372" i="11" s="1"/>
  <c r="CK372" i="11" s="1"/>
  <c r="AX371" i="11"/>
  <c r="BZ371" i="11" s="1"/>
  <c r="DB371" i="11" s="1"/>
  <c r="AD371" i="11"/>
  <c r="BF371" i="11" s="1"/>
  <c r="CH371" i="11" s="1"/>
  <c r="AT370" i="11"/>
  <c r="BV370" i="11" s="1"/>
  <c r="CX370" i="11" s="1"/>
  <c r="AM370" i="11"/>
  <c r="BO370" i="11" s="1"/>
  <c r="CQ370" i="11" s="1"/>
  <c r="BL365" i="11"/>
  <c r="CN365" i="11" s="1"/>
  <c r="BI365" i="11"/>
  <c r="CK365" i="11" s="1"/>
  <c r="BY365" i="11"/>
  <c r="DA365" i="11" s="1"/>
  <c r="BJ365" i="11"/>
  <c r="CL365" i="11" s="1"/>
  <c r="BZ365" i="11"/>
  <c r="DB365" i="11" s="1"/>
  <c r="AM364" i="11"/>
  <c r="BO364" i="11" s="1"/>
  <c r="CQ364" i="11" s="1"/>
  <c r="AI364" i="11"/>
  <c r="BK364" i="11" s="1"/>
  <c r="CM364" i="11" s="1"/>
  <c r="AF352" i="11"/>
  <c r="BH352" i="11" s="1"/>
  <c r="CJ352" i="11" s="1"/>
  <c r="AG341" i="11"/>
  <c r="BI341" i="11" s="1"/>
  <c r="CK341" i="11" s="1"/>
  <c r="AN341" i="11"/>
  <c r="BP341" i="11" s="1"/>
  <c r="CR341" i="11" s="1"/>
  <c r="AT341" i="11"/>
  <c r="BV341" i="11" s="1"/>
  <c r="CX341" i="11" s="1"/>
  <c r="AV341" i="11"/>
  <c r="BX341" i="11" s="1"/>
  <c r="CZ341" i="11" s="1"/>
  <c r="AD338" i="11"/>
  <c r="BF338" i="11" s="1"/>
  <c r="CH338" i="11" s="1"/>
  <c r="AB328" i="11"/>
  <c r="BD328" i="11" s="1"/>
  <c r="AS328" i="11"/>
  <c r="BU328" i="11" s="1"/>
  <c r="CW328" i="11" s="1"/>
  <c r="AD328" i="11"/>
  <c r="BF328" i="11" s="1"/>
  <c r="CH328" i="11" s="1"/>
  <c r="AU328" i="11"/>
  <c r="BW328" i="11" s="1"/>
  <c r="CY328" i="11" s="1"/>
  <c r="AE328" i="11"/>
  <c r="BG328" i="11" s="1"/>
  <c r="CI328" i="11" s="1"/>
  <c r="AV328" i="11"/>
  <c r="BX328" i="11" s="1"/>
  <c r="CZ328" i="11" s="1"/>
  <c r="AF328" i="11"/>
  <c r="BH328" i="11" s="1"/>
  <c r="CJ328" i="11" s="1"/>
  <c r="AW328" i="11"/>
  <c r="BY328" i="11" s="1"/>
  <c r="DA328" i="11" s="1"/>
  <c r="AG328" i="11"/>
  <c r="BI328" i="11" s="1"/>
  <c r="CK328" i="11" s="1"/>
  <c r="AX328" i="11"/>
  <c r="BZ328" i="11" s="1"/>
  <c r="DB328" i="11" s="1"/>
  <c r="AJ328" i="11"/>
  <c r="BL328" i="11" s="1"/>
  <c r="CN328" i="11" s="1"/>
  <c r="BB328" i="11"/>
  <c r="CD328" i="11" s="1"/>
  <c r="DF328" i="11" s="1"/>
  <c r="AK328" i="11"/>
  <c r="BM328" i="11" s="1"/>
  <c r="CO328" i="11" s="1"/>
  <c r="AM328" i="11"/>
  <c r="BO328" i="11" s="1"/>
  <c r="CQ328" i="11" s="1"/>
  <c r="AQ328" i="11"/>
  <c r="BS328" i="11" s="1"/>
  <c r="CU328" i="11" s="1"/>
  <c r="CA319" i="11"/>
  <c r="DC319" i="11" s="1"/>
  <c r="Z400" i="11"/>
  <c r="AG397" i="11"/>
  <c r="BI397" i="11" s="1"/>
  <c r="CK397" i="11" s="1"/>
  <c r="BR390" i="11"/>
  <c r="CT390" i="11" s="1"/>
  <c r="AQ384" i="11"/>
  <c r="BS384" i="11" s="1"/>
  <c r="CU384" i="11" s="1"/>
  <c r="AX382" i="11"/>
  <c r="BZ382" i="11" s="1"/>
  <c r="DB382" i="11" s="1"/>
  <c r="AW376" i="11"/>
  <c r="BY376" i="11" s="1"/>
  <c r="DA376" i="11" s="1"/>
  <c r="AE349" i="11"/>
  <c r="BG349" i="11" s="1"/>
  <c r="CI349" i="11" s="1"/>
  <c r="AR349" i="11"/>
  <c r="AF349" i="11"/>
  <c r="BH349" i="11" s="1"/>
  <c r="CJ349" i="11" s="1"/>
  <c r="AW349" i="11"/>
  <c r="BY349" i="11" s="1"/>
  <c r="DA349" i="11" s="1"/>
  <c r="AG349" i="11"/>
  <c r="BI349" i="11" s="1"/>
  <c r="CK349" i="11" s="1"/>
  <c r="AX349" i="11"/>
  <c r="BZ349" i="11" s="1"/>
  <c r="DB349" i="11" s="1"/>
  <c r="AJ349" i="11"/>
  <c r="BL349" i="11" s="1"/>
  <c r="CN349" i="11" s="1"/>
  <c r="BA349" i="11"/>
  <c r="CC349" i="11" s="1"/>
  <c r="DE349" i="11" s="1"/>
  <c r="AK349" i="11"/>
  <c r="BM349" i="11" s="1"/>
  <c r="CO349" i="11" s="1"/>
  <c r="BB349" i="11"/>
  <c r="CD349" i="11" s="1"/>
  <c r="DF349" i="11" s="1"/>
  <c r="AM349" i="11"/>
  <c r="BO349" i="11" s="1"/>
  <c r="CQ349" i="11" s="1"/>
  <c r="AO349" i="11"/>
  <c r="BQ349" i="11" s="1"/>
  <c r="CS349" i="11" s="1"/>
  <c r="AN336" i="11"/>
  <c r="BP336" i="11" s="1"/>
  <c r="CR336" i="11" s="1"/>
  <c r="AQ336" i="11"/>
  <c r="BS336" i="11" s="1"/>
  <c r="CU336" i="11" s="1"/>
  <c r="AR336" i="11"/>
  <c r="AS336" i="11"/>
  <c r="BU336" i="11" s="1"/>
  <c r="CW336" i="11" s="1"/>
  <c r="AE336" i="11"/>
  <c r="BG336" i="11" s="1"/>
  <c r="CI336" i="11" s="1"/>
  <c r="AX336" i="11"/>
  <c r="BZ336" i="11" s="1"/>
  <c r="DB336" i="11" s="1"/>
  <c r="AF336" i="11"/>
  <c r="BH336" i="11" s="1"/>
  <c r="CJ336" i="11" s="1"/>
  <c r="AY336" i="11"/>
  <c r="CA336" i="11" s="1"/>
  <c r="DC336" i="11" s="1"/>
  <c r="AH336" i="11"/>
  <c r="BJ336" i="11" s="1"/>
  <c r="CL336" i="11" s="1"/>
  <c r="AL336" i="11"/>
  <c r="BN336" i="11" s="1"/>
  <c r="CP336" i="11" s="1"/>
  <c r="AK335" i="11"/>
  <c r="BM335" i="11" s="1"/>
  <c r="CO335" i="11" s="1"/>
  <c r="AG335" i="11"/>
  <c r="BI335" i="11" s="1"/>
  <c r="CK335" i="11" s="1"/>
  <c r="BA335" i="11"/>
  <c r="CC335" i="11" s="1"/>
  <c r="DE335" i="11" s="1"/>
  <c r="AH335" i="11"/>
  <c r="BJ335" i="11" s="1"/>
  <c r="CL335" i="11" s="1"/>
  <c r="BB335" i="11"/>
  <c r="CD335" i="11" s="1"/>
  <c r="DF335" i="11" s="1"/>
  <c r="AI335" i="11"/>
  <c r="BK335" i="11" s="1"/>
  <c r="CM335" i="11" s="1"/>
  <c r="AO335" i="11"/>
  <c r="BQ335" i="11" s="1"/>
  <c r="CS335" i="11" s="1"/>
  <c r="AQ335" i="11"/>
  <c r="BS335" i="11" s="1"/>
  <c r="CU335" i="11" s="1"/>
  <c r="AB335" i="11"/>
  <c r="BD335" i="11" s="1"/>
  <c r="AS335" i="11"/>
  <c r="BU335" i="11" s="1"/>
  <c r="CW335" i="11" s="1"/>
  <c r="BT335" i="11"/>
  <c r="CV335" i="11" s="1"/>
  <c r="BX455" i="11"/>
  <c r="CZ455" i="11" s="1"/>
  <c r="BZ447" i="11"/>
  <c r="DB447" i="11" s="1"/>
  <c r="BI446" i="11"/>
  <c r="CK446" i="11" s="1"/>
  <c r="AB445" i="11"/>
  <c r="BD445" i="11" s="1"/>
  <c r="BI444" i="11"/>
  <c r="CK444" i="11" s="1"/>
  <c r="AU440" i="11"/>
  <c r="BW440" i="11" s="1"/>
  <c r="CY440" i="11" s="1"/>
  <c r="AD438" i="11"/>
  <c r="BF438" i="11" s="1"/>
  <c r="CH438" i="11" s="1"/>
  <c r="BX434" i="11"/>
  <c r="CZ434" i="11" s="1"/>
  <c r="AZ433" i="11"/>
  <c r="CB433" i="11" s="1"/>
  <c r="DD433" i="11" s="1"/>
  <c r="AH431" i="11"/>
  <c r="BJ431" i="11" s="1"/>
  <c r="CL431" i="11" s="1"/>
  <c r="BW428" i="11"/>
  <c r="CY428" i="11" s="1"/>
  <c r="BJ428" i="11"/>
  <c r="CL428" i="11" s="1"/>
  <c r="AD427" i="11"/>
  <c r="BF427" i="11" s="1"/>
  <c r="CH427" i="11" s="1"/>
  <c r="BV422" i="11"/>
  <c r="CX422" i="11" s="1"/>
  <c r="B420" i="11"/>
  <c r="BX414" i="11"/>
  <c r="CZ414" i="11" s="1"/>
  <c r="BT412" i="11"/>
  <c r="CV412" i="11" s="1"/>
  <c r="AC411" i="11"/>
  <c r="BE411" i="11" s="1"/>
  <c r="CG411" i="11" s="1"/>
  <c r="AL406" i="11"/>
  <c r="BN406" i="11" s="1"/>
  <c r="CP406" i="11" s="1"/>
  <c r="BW401" i="11"/>
  <c r="CY401" i="11" s="1"/>
  <c r="BH401" i="11"/>
  <c r="CJ401" i="11" s="1"/>
  <c r="BB398" i="11"/>
  <c r="CD398" i="11" s="1"/>
  <c r="DF398" i="11" s="1"/>
  <c r="AL396" i="11"/>
  <c r="BN396" i="11" s="1"/>
  <c r="CP396" i="11" s="1"/>
  <c r="BQ390" i="11"/>
  <c r="CS390" i="11" s="1"/>
  <c r="BM387" i="11"/>
  <c r="CO387" i="11" s="1"/>
  <c r="B387" i="11"/>
  <c r="AP384" i="11"/>
  <c r="BR384" i="11" s="1"/>
  <c r="CT384" i="11" s="1"/>
  <c r="AI384" i="11"/>
  <c r="BK384" i="11" s="1"/>
  <c r="CM384" i="11" s="1"/>
  <c r="AI383" i="11"/>
  <c r="BK383" i="11" s="1"/>
  <c r="CM383" i="11" s="1"/>
  <c r="AW382" i="11"/>
  <c r="BY382" i="11" s="1"/>
  <c r="DA382" i="11" s="1"/>
  <c r="AV378" i="11"/>
  <c r="BX378" i="11" s="1"/>
  <c r="CZ378" i="11" s="1"/>
  <c r="Y378" i="11"/>
  <c r="Z378" i="11" s="1"/>
  <c r="AV377" i="11"/>
  <c r="BX377" i="11" s="1"/>
  <c r="CZ377" i="11" s="1"/>
  <c r="AU376" i="11"/>
  <c r="BW376" i="11" s="1"/>
  <c r="CY376" i="11" s="1"/>
  <c r="AM376" i="11"/>
  <c r="BO376" i="11" s="1"/>
  <c r="CQ376" i="11" s="1"/>
  <c r="BB372" i="11"/>
  <c r="CD372" i="11" s="1"/>
  <c r="DF372" i="11" s="1"/>
  <c r="AB372" i="11"/>
  <c r="BD372" i="11" s="1"/>
  <c r="AU371" i="11"/>
  <c r="BW371" i="11" s="1"/>
  <c r="CY371" i="11" s="1"/>
  <c r="AL370" i="11"/>
  <c r="BN370" i="11" s="1"/>
  <c r="CP370" i="11" s="1"/>
  <c r="AD370" i="11"/>
  <c r="BF370" i="11" s="1"/>
  <c r="CH370" i="11" s="1"/>
  <c r="BN369" i="11"/>
  <c r="CP369" i="11" s="1"/>
  <c r="BO365" i="11"/>
  <c r="CQ365" i="11" s="1"/>
  <c r="Z365" i="11"/>
  <c r="AK364" i="11"/>
  <c r="BM364" i="11" s="1"/>
  <c r="CO364" i="11" s="1"/>
  <c r="AN364" i="11"/>
  <c r="BP364" i="11" s="1"/>
  <c r="CR364" i="11" s="1"/>
  <c r="AE359" i="11"/>
  <c r="BG359" i="11" s="1"/>
  <c r="CI359" i="11" s="1"/>
  <c r="AS358" i="11"/>
  <c r="BU358" i="11" s="1"/>
  <c r="CW358" i="11" s="1"/>
  <c r="AQ349" i="11"/>
  <c r="BS349" i="11" s="1"/>
  <c r="CU349" i="11" s="1"/>
  <c r="BA336" i="11"/>
  <c r="CC336" i="11" s="1"/>
  <c r="DE336" i="11" s="1"/>
  <c r="AY328" i="11"/>
  <c r="CA328" i="11" s="1"/>
  <c r="DC328" i="11" s="1"/>
  <c r="AG356" i="11"/>
  <c r="BI356" i="11" s="1"/>
  <c r="CK356" i="11" s="1"/>
  <c r="AK356" i="11"/>
  <c r="BM356" i="11" s="1"/>
  <c r="CO356" i="11" s="1"/>
  <c r="AR356" i="11"/>
  <c r="AZ356" i="11"/>
  <c r="CB356" i="11" s="1"/>
  <c r="DD356" i="11" s="1"/>
  <c r="AB356" i="11"/>
  <c r="BD356" i="11" s="1"/>
  <c r="CF356" i="11" s="1"/>
  <c r="AD356" i="11"/>
  <c r="BF356" i="11" s="1"/>
  <c r="CH356" i="11" s="1"/>
  <c r="AF345" i="11"/>
  <c r="BH345" i="11" s="1"/>
  <c r="CJ345" i="11" s="1"/>
  <c r="AT345" i="11"/>
  <c r="BV345" i="11" s="1"/>
  <c r="CX345" i="11" s="1"/>
  <c r="AZ345" i="11"/>
  <c r="CB345" i="11" s="1"/>
  <c r="DD345" i="11" s="1"/>
  <c r="Y345" i="11"/>
  <c r="Z345" i="11" s="1"/>
  <c r="AG345" i="11"/>
  <c r="BI345" i="11" s="1"/>
  <c r="CK345" i="11" s="1"/>
  <c r="AK345" i="11"/>
  <c r="BM345" i="11" s="1"/>
  <c r="CO345" i="11" s="1"/>
  <c r="BL340" i="11"/>
  <c r="CN340" i="11" s="1"/>
  <c r="BK340" i="11"/>
  <c r="CM340" i="11" s="1"/>
  <c r="CB340" i="11"/>
  <c r="DD340" i="11" s="1"/>
  <c r="BO340" i="11"/>
  <c r="CQ340" i="11" s="1"/>
  <c r="BP340" i="11"/>
  <c r="CR340" i="11" s="1"/>
  <c r="BQ340" i="11"/>
  <c r="CS340" i="11" s="1"/>
  <c r="BT340" i="11"/>
  <c r="CV340" i="11" s="1"/>
  <c r="BD340" i="11"/>
  <c r="CF340" i="11" s="1"/>
  <c r="BV340" i="11"/>
  <c r="CX340" i="11" s="1"/>
  <c r="BH340" i="11"/>
  <c r="CJ340" i="11" s="1"/>
  <c r="BY340" i="11"/>
  <c r="DA340" i="11" s="1"/>
  <c r="BI340" i="11"/>
  <c r="CK340" i="11" s="1"/>
  <c r="BZ340" i="11"/>
  <c r="DB340" i="11" s="1"/>
  <c r="BK326" i="11"/>
  <c r="CM326" i="11" s="1"/>
  <c r="BM326" i="11"/>
  <c r="CO326" i="11" s="1"/>
  <c r="AN322" i="11"/>
  <c r="BP322" i="11" s="1"/>
  <c r="CR322" i="11" s="1"/>
  <c r="AW322" i="11"/>
  <c r="BY322" i="11" s="1"/>
  <c r="DA322" i="11" s="1"/>
  <c r="BB322" i="11"/>
  <c r="CD322" i="11" s="1"/>
  <c r="DF322" i="11" s="1"/>
  <c r="Y322" i="11"/>
  <c r="Z322" i="11" s="1"/>
  <c r="AE322" i="11"/>
  <c r="BG322" i="11" s="1"/>
  <c r="CI322" i="11" s="1"/>
  <c r="AM322" i="11"/>
  <c r="BO322" i="11" s="1"/>
  <c r="CQ322" i="11" s="1"/>
  <c r="AO322" i="11"/>
  <c r="BQ322" i="11" s="1"/>
  <c r="CS322" i="11" s="1"/>
  <c r="AY314" i="11"/>
  <c r="CA314" i="11" s="1"/>
  <c r="DC314" i="11" s="1"/>
  <c r="BL348" i="11"/>
  <c r="CN348" i="11" s="1"/>
  <c r="AI346" i="11"/>
  <c r="BK346" i="11" s="1"/>
  <c r="CM346" i="11" s="1"/>
  <c r="B343" i="11"/>
  <c r="B341" i="11"/>
  <c r="AJ338" i="11"/>
  <c r="BL338" i="11" s="1"/>
  <c r="CN338" i="11" s="1"/>
  <c r="Y323" i="11"/>
  <c r="Z323" i="11" s="1"/>
  <c r="AI295" i="11"/>
  <c r="BK295" i="11" s="1"/>
  <c r="CM295" i="11" s="1"/>
  <c r="AG284" i="11"/>
  <c r="BI284" i="11" s="1"/>
  <c r="CK284" i="11" s="1"/>
  <c r="AH280" i="11"/>
  <c r="BJ280" i="11" s="1"/>
  <c r="CL280" i="11" s="1"/>
  <c r="BT273" i="11"/>
  <c r="CV273" i="11" s="1"/>
  <c r="AH360" i="11"/>
  <c r="BJ360" i="11" s="1"/>
  <c r="CL360" i="11" s="1"/>
  <c r="BT352" i="11"/>
  <c r="CV352" i="11" s="1"/>
  <c r="B349" i="11"/>
  <c r="BJ348" i="11"/>
  <c r="CL348" i="11" s="1"/>
  <c r="AD346" i="11"/>
  <c r="BF346" i="11" s="1"/>
  <c r="CH346" i="11" s="1"/>
  <c r="AF343" i="11"/>
  <c r="BH343" i="11" s="1"/>
  <c r="CJ343" i="11" s="1"/>
  <c r="AL341" i="11"/>
  <c r="BN341" i="11" s="1"/>
  <c r="CP341" i="11" s="1"/>
  <c r="AH338" i="11"/>
  <c r="BJ338" i="11" s="1"/>
  <c r="CL338" i="11" s="1"/>
  <c r="Z329" i="11"/>
  <c r="AI324" i="11"/>
  <c r="BK324" i="11" s="1"/>
  <c r="CM324" i="11" s="1"/>
  <c r="AZ323" i="11"/>
  <c r="CB323" i="11" s="1"/>
  <c r="DD323" i="11" s="1"/>
  <c r="AQ318" i="11"/>
  <c r="BS318" i="11" s="1"/>
  <c r="CU318" i="11" s="1"/>
  <c r="AX317" i="11"/>
  <c r="BZ317" i="11" s="1"/>
  <c r="DB317" i="11" s="1"/>
  <c r="CC307" i="11"/>
  <c r="DE307" i="11" s="1"/>
  <c r="BH300" i="11"/>
  <c r="CJ300" i="11" s="1"/>
  <c r="BT300" i="11"/>
  <c r="CV300" i="11" s="1"/>
  <c r="BJ300" i="11"/>
  <c r="CL300" i="11" s="1"/>
  <c r="BW300" i="11"/>
  <c r="CY300" i="11" s="1"/>
  <c r="BN300" i="11"/>
  <c r="CP300" i="11" s="1"/>
  <c r="CA300" i="11"/>
  <c r="DC300" i="11" s="1"/>
  <c r="BO300" i="11"/>
  <c r="CQ300" i="11" s="1"/>
  <c r="CB300" i="11"/>
  <c r="DD300" i="11" s="1"/>
  <c r="BD300" i="11"/>
  <c r="CF300" i="11" s="1"/>
  <c r="BQ300" i="11"/>
  <c r="CS300" i="11" s="1"/>
  <c r="CD300" i="11"/>
  <c r="DF300" i="11" s="1"/>
  <c r="BE300" i="11"/>
  <c r="CG300" i="11" s="1"/>
  <c r="BR300" i="11"/>
  <c r="CT300" i="11" s="1"/>
  <c r="AY294" i="11"/>
  <c r="CA294" i="11" s="1"/>
  <c r="DC294" i="11" s="1"/>
  <c r="Z283" i="11"/>
  <c r="AE280" i="11"/>
  <c r="BG280" i="11" s="1"/>
  <c r="CI280" i="11" s="1"/>
  <c r="BQ273" i="11"/>
  <c r="CS273" i="11" s="1"/>
  <c r="AH308" i="11"/>
  <c r="BJ308" i="11" s="1"/>
  <c r="CL308" i="11" s="1"/>
  <c r="BB308" i="11"/>
  <c r="CD308" i="11" s="1"/>
  <c r="DF308" i="11" s="1"/>
  <c r="AD308" i="11"/>
  <c r="BF308" i="11" s="1"/>
  <c r="CH308" i="11" s="1"/>
  <c r="AM308" i="11"/>
  <c r="BO308" i="11" s="1"/>
  <c r="CQ308" i="11" s="1"/>
  <c r="AP308" i="11"/>
  <c r="BR308" i="11" s="1"/>
  <c r="CT308" i="11" s="1"/>
  <c r="AR308" i="11"/>
  <c r="AX294" i="11"/>
  <c r="BZ294" i="11" s="1"/>
  <c r="DB294" i="11" s="1"/>
  <c r="AM279" i="11"/>
  <c r="BO279" i="11" s="1"/>
  <c r="CQ279" i="11" s="1"/>
  <c r="AJ279" i="11"/>
  <c r="BL279" i="11" s="1"/>
  <c r="CN279" i="11" s="1"/>
  <c r="AK279" i="11"/>
  <c r="BM279" i="11" s="1"/>
  <c r="CO279" i="11" s="1"/>
  <c r="AF360" i="11"/>
  <c r="BH360" i="11" s="1"/>
  <c r="CJ360" i="11" s="1"/>
  <c r="B358" i="11"/>
  <c r="Z351" i="11"/>
  <c r="B350" i="11"/>
  <c r="BF348" i="11"/>
  <c r="CH348" i="11" s="1"/>
  <c r="AX346" i="11"/>
  <c r="BZ346" i="11" s="1"/>
  <c r="DB346" i="11" s="1"/>
  <c r="AB338" i="11"/>
  <c r="BD338" i="11" s="1"/>
  <c r="BM331" i="11"/>
  <c r="CO331" i="11" s="1"/>
  <c r="AU323" i="11"/>
  <c r="BW323" i="11" s="1"/>
  <c r="CY323" i="11" s="1"/>
  <c r="AY308" i="11"/>
  <c r="CA308" i="11" s="1"/>
  <c r="DC308" i="11" s="1"/>
  <c r="AW294" i="11"/>
  <c r="BY294" i="11" s="1"/>
  <c r="DA294" i="11" s="1"/>
  <c r="BT287" i="11"/>
  <c r="CV287" i="11" s="1"/>
  <c r="BN273" i="11"/>
  <c r="CP273" i="11" s="1"/>
  <c r="AH259" i="11"/>
  <c r="BJ259" i="11" s="1"/>
  <c r="CL259" i="11" s="1"/>
  <c r="Y259" i="11"/>
  <c r="Z259" i="11" s="1"/>
  <c r="AN259" i="11"/>
  <c r="BP259" i="11" s="1"/>
  <c r="CR259" i="11" s="1"/>
  <c r="AP259" i="11"/>
  <c r="BR259" i="11" s="1"/>
  <c r="CT259" i="11" s="1"/>
  <c r="AZ259" i="11"/>
  <c r="CB259" i="11" s="1"/>
  <c r="DD259" i="11" s="1"/>
  <c r="BB259" i="11"/>
  <c r="CD259" i="11" s="1"/>
  <c r="DF259" i="11" s="1"/>
  <c r="AB259" i="11"/>
  <c r="BD259" i="11" s="1"/>
  <c r="AD259" i="11"/>
  <c r="BF259" i="11" s="1"/>
  <c r="CH259" i="11" s="1"/>
  <c r="AQ259" i="11"/>
  <c r="BS259" i="11" s="1"/>
  <c r="CU259" i="11" s="1"/>
  <c r="AR256" i="11"/>
  <c r="AQ256" i="11"/>
  <c r="BS256" i="11" s="1"/>
  <c r="CU256" i="11" s="1"/>
  <c r="AD256" i="11"/>
  <c r="BF256" i="11" s="1"/>
  <c r="CH256" i="11" s="1"/>
  <c r="AE256" i="11"/>
  <c r="BG256" i="11" s="1"/>
  <c r="CI256" i="11" s="1"/>
  <c r="BD348" i="11"/>
  <c r="CF348" i="11" s="1"/>
  <c r="AU346" i="11"/>
  <c r="BW346" i="11" s="1"/>
  <c r="CY346" i="11" s="1"/>
  <c r="BA343" i="11"/>
  <c r="CC343" i="11" s="1"/>
  <c r="DE343" i="11" s="1"/>
  <c r="AI341" i="11"/>
  <c r="BK341" i="11" s="1"/>
  <c r="CM341" i="11" s="1"/>
  <c r="BT338" i="11"/>
  <c r="CV338" i="11" s="1"/>
  <c r="BT334" i="11"/>
  <c r="CV334" i="11" s="1"/>
  <c r="BX333" i="11"/>
  <c r="CZ333" i="11" s="1"/>
  <c r="BD331" i="11"/>
  <c r="CF331" i="11" s="1"/>
  <c r="BL330" i="11"/>
  <c r="CN330" i="11" s="1"/>
  <c r="AX324" i="11"/>
  <c r="BZ324" i="11" s="1"/>
  <c r="DB324" i="11" s="1"/>
  <c r="AE324" i="11"/>
  <c r="BG324" i="11" s="1"/>
  <c r="CI324" i="11" s="1"/>
  <c r="AT323" i="11"/>
  <c r="BV323" i="11" s="1"/>
  <c r="CX323" i="11" s="1"/>
  <c r="AS308" i="11"/>
  <c r="BU308" i="11" s="1"/>
  <c r="CW308" i="11" s="1"/>
  <c r="Z303" i="11"/>
  <c r="AQ288" i="11"/>
  <c r="BS288" i="11" s="1"/>
  <c r="CU288" i="11" s="1"/>
  <c r="BT288" i="11"/>
  <c r="CV288" i="11" s="1"/>
  <c r="AH288" i="11"/>
  <c r="BJ288" i="11" s="1"/>
  <c r="CL288" i="11" s="1"/>
  <c r="BA288" i="11"/>
  <c r="CC288" i="11" s="1"/>
  <c r="DE288" i="11" s="1"/>
  <c r="AK288" i="11"/>
  <c r="BM288" i="11" s="1"/>
  <c r="CO288" i="11" s="1"/>
  <c r="BB288" i="11"/>
  <c r="CD288" i="11" s="1"/>
  <c r="DF288" i="11" s="1"/>
  <c r="AO288" i="11"/>
  <c r="BQ288" i="11" s="1"/>
  <c r="CS288" i="11" s="1"/>
  <c r="Y281" i="11"/>
  <c r="Z281" i="11" s="1"/>
  <c r="AI281" i="11"/>
  <c r="BK281" i="11" s="1"/>
  <c r="CM281" i="11" s="1"/>
  <c r="AP281" i="11"/>
  <c r="BR281" i="11" s="1"/>
  <c r="CT281" i="11" s="1"/>
  <c r="AG281" i="11"/>
  <c r="BI281" i="11" s="1"/>
  <c r="CK281" i="11" s="1"/>
  <c r="AV278" i="11"/>
  <c r="BX278" i="11" s="1"/>
  <c r="CZ278" i="11" s="1"/>
  <c r="BK274" i="11"/>
  <c r="CM274" i="11" s="1"/>
  <c r="BS274" i="11"/>
  <c r="CU274" i="11" s="1"/>
  <c r="BT274" i="11"/>
  <c r="CV274" i="11" s="1"/>
  <c r="BV274" i="11"/>
  <c r="CX274" i="11" s="1"/>
  <c r="BF274" i="11"/>
  <c r="CH274" i="11" s="1"/>
  <c r="BI274" i="11"/>
  <c r="CK274" i="11" s="1"/>
  <c r="AL313" i="11"/>
  <c r="BN313" i="11" s="1"/>
  <c r="CP313" i="11" s="1"/>
  <c r="AF313" i="11"/>
  <c r="BH313" i="11" s="1"/>
  <c r="CJ313" i="11" s="1"/>
  <c r="AI313" i="11"/>
  <c r="BK313" i="11" s="1"/>
  <c r="CM313" i="11" s="1"/>
  <c r="AB294" i="11"/>
  <c r="BD294" i="11" s="1"/>
  <c r="AE294" i="11"/>
  <c r="BG294" i="11" s="1"/>
  <c r="CI294" i="11" s="1"/>
  <c r="AT294" i="11"/>
  <c r="BV294" i="11" s="1"/>
  <c r="CX294" i="11" s="1"/>
  <c r="AG294" i="11"/>
  <c r="BI294" i="11" s="1"/>
  <c r="CK294" i="11" s="1"/>
  <c r="AV294" i="11"/>
  <c r="BX294" i="11" s="1"/>
  <c r="CZ294" i="11" s="1"/>
  <c r="AK294" i="11"/>
  <c r="BM294" i="11" s="1"/>
  <c r="CO294" i="11" s="1"/>
  <c r="AL294" i="11"/>
  <c r="BN294" i="11" s="1"/>
  <c r="CP294" i="11" s="1"/>
  <c r="AQ294" i="11"/>
  <c r="BS294" i="11" s="1"/>
  <c r="CU294" i="11" s="1"/>
  <c r="AR294" i="11"/>
  <c r="AD292" i="11"/>
  <c r="BF292" i="11" s="1"/>
  <c r="CH292" i="11" s="1"/>
  <c r="AC292" i="11"/>
  <c r="BE292" i="11" s="1"/>
  <c r="CG292" i="11" s="1"/>
  <c r="BA292" i="11"/>
  <c r="CC292" i="11" s="1"/>
  <c r="DE292" i="11" s="1"/>
  <c r="BZ291" i="11"/>
  <c r="DB291" i="11" s="1"/>
  <c r="AQ287" i="11"/>
  <c r="BS287" i="11" s="1"/>
  <c r="CU287" i="11" s="1"/>
  <c r="AS287" i="11"/>
  <c r="BU287" i="11" s="1"/>
  <c r="CW287" i="11" s="1"/>
  <c r="AD287" i="11"/>
  <c r="BF287" i="11" s="1"/>
  <c r="CH287" i="11" s="1"/>
  <c r="AI287" i="11"/>
  <c r="BK287" i="11" s="1"/>
  <c r="CM287" i="11" s="1"/>
  <c r="AM287" i="11"/>
  <c r="BO287" i="11" s="1"/>
  <c r="CQ287" i="11" s="1"/>
  <c r="AO287" i="11"/>
  <c r="BQ287" i="11" s="1"/>
  <c r="CS287" i="11" s="1"/>
  <c r="AD286" i="11"/>
  <c r="BF286" i="11" s="1"/>
  <c r="CH286" i="11" s="1"/>
  <c r="AE286" i="11"/>
  <c r="BG286" i="11" s="1"/>
  <c r="CI286" i="11" s="1"/>
  <c r="AH286" i="11"/>
  <c r="BJ286" i="11" s="1"/>
  <c r="CL286" i="11" s="1"/>
  <c r="AV286" i="11"/>
  <c r="BX286" i="11" s="1"/>
  <c r="CZ286" i="11" s="1"/>
  <c r="AW286" i="11"/>
  <c r="BY286" i="11" s="1"/>
  <c r="DA286" i="11" s="1"/>
  <c r="BA286" i="11"/>
  <c r="CC286" i="11" s="1"/>
  <c r="DE286" i="11" s="1"/>
  <c r="AM280" i="11"/>
  <c r="BO280" i="11" s="1"/>
  <c r="CQ280" i="11" s="1"/>
  <c r="AO364" i="11"/>
  <c r="BQ364" i="11" s="1"/>
  <c r="CS364" i="11" s="1"/>
  <c r="BR363" i="11"/>
  <c r="CT363" i="11" s="1"/>
  <c r="BI362" i="11"/>
  <c r="CK362" i="11" s="1"/>
  <c r="B361" i="11"/>
  <c r="Z352" i="11"/>
  <c r="B351" i="11"/>
  <c r="CC348" i="11"/>
  <c r="DE348" i="11" s="1"/>
  <c r="B348" i="11"/>
  <c r="AR346" i="11"/>
  <c r="AO343" i="11"/>
  <c r="BQ343" i="11" s="1"/>
  <c r="CS343" i="11" s="1"/>
  <c r="AC341" i="11"/>
  <c r="BE341" i="11" s="1"/>
  <c r="CG341" i="11" s="1"/>
  <c r="BA338" i="11"/>
  <c r="CC338" i="11" s="1"/>
  <c r="DE338" i="11" s="1"/>
  <c r="BJ330" i="11"/>
  <c r="CL330" i="11" s="1"/>
  <c r="B326" i="11"/>
  <c r="AN323" i="11"/>
  <c r="BP323" i="11" s="1"/>
  <c r="CR323" i="11" s="1"/>
  <c r="AK323" i="11"/>
  <c r="BM323" i="11" s="1"/>
  <c r="CO323" i="11" s="1"/>
  <c r="AZ309" i="11"/>
  <c r="CB309" i="11" s="1"/>
  <c r="DD309" i="11" s="1"/>
  <c r="AG308" i="11"/>
  <c r="BI308" i="11" s="1"/>
  <c r="CK308" i="11" s="1"/>
  <c r="BT305" i="11"/>
  <c r="CV305" i="11" s="1"/>
  <c r="BX305" i="11"/>
  <c r="CZ305" i="11" s="1"/>
  <c r="BE305" i="11"/>
  <c r="CG305" i="11" s="1"/>
  <c r="BH305" i="11"/>
  <c r="CJ305" i="11" s="1"/>
  <c r="AC298" i="11"/>
  <c r="BE298" i="11" s="1"/>
  <c r="CG298" i="11" s="1"/>
  <c r="AM294" i="11"/>
  <c r="BO294" i="11" s="1"/>
  <c r="CQ294" i="11" s="1"/>
  <c r="BO291" i="11"/>
  <c r="CQ291" i="11" s="1"/>
  <c r="BB287" i="11"/>
  <c r="CD287" i="11" s="1"/>
  <c r="DF287" i="11" s="1"/>
  <c r="AX286" i="11"/>
  <c r="BZ286" i="11" s="1"/>
  <c r="DB286" i="11" s="1"/>
  <c r="AM284" i="11"/>
  <c r="BO284" i="11" s="1"/>
  <c r="CQ284" i="11" s="1"/>
  <c r="CD262" i="11"/>
  <c r="DF262" i="11" s="1"/>
  <c r="BM363" i="11"/>
  <c r="CO363" i="11" s="1"/>
  <c r="BA360" i="11"/>
  <c r="CC360" i="11" s="1"/>
  <c r="DE360" i="11" s="1"/>
  <c r="AU356" i="11"/>
  <c r="BW356" i="11" s="1"/>
  <c r="CY356" i="11" s="1"/>
  <c r="B356" i="11"/>
  <c r="CA348" i="11"/>
  <c r="DC348" i="11" s="1"/>
  <c r="AQ346" i="11"/>
  <c r="BS346" i="11" s="1"/>
  <c r="CU346" i="11" s="1"/>
  <c r="AJ343" i="11"/>
  <c r="BL343" i="11" s="1"/>
  <c r="CN343" i="11" s="1"/>
  <c r="Y341" i="11"/>
  <c r="Z341" i="11" s="1"/>
  <c r="B336" i="11"/>
  <c r="AL335" i="11"/>
  <c r="BN335" i="11" s="1"/>
  <c r="CP335" i="11" s="1"/>
  <c r="BK334" i="11"/>
  <c r="CM334" i="11" s="1"/>
  <c r="BM333" i="11"/>
  <c r="CO333" i="11" s="1"/>
  <c r="BZ332" i="11"/>
  <c r="DB332" i="11" s="1"/>
  <c r="CB325" i="11"/>
  <c r="DD325" i="11" s="1"/>
  <c r="AJ323" i="11"/>
  <c r="BL323" i="11" s="1"/>
  <c r="CN323" i="11" s="1"/>
  <c r="AC323" i="11"/>
  <c r="BE323" i="11" s="1"/>
  <c r="CG323" i="11" s="1"/>
  <c r="BT322" i="11"/>
  <c r="CV322" i="11" s="1"/>
  <c r="B320" i="11"/>
  <c r="B317" i="11"/>
  <c r="AK315" i="11"/>
  <c r="BM315" i="11" s="1"/>
  <c r="CO315" i="11" s="1"/>
  <c r="B315" i="11"/>
  <c r="B314" i="11"/>
  <c r="BN312" i="11"/>
  <c r="CP312" i="11" s="1"/>
  <c r="CA312" i="11"/>
  <c r="DC312" i="11" s="1"/>
  <c r="BP312" i="11"/>
  <c r="CR312" i="11" s="1"/>
  <c r="CC312" i="11"/>
  <c r="DE312" i="11" s="1"/>
  <c r="BF312" i="11"/>
  <c r="CH312" i="11" s="1"/>
  <c r="BT312" i="11"/>
  <c r="CV312" i="11" s="1"/>
  <c r="BH312" i="11"/>
  <c r="CJ312" i="11" s="1"/>
  <c r="BV312" i="11"/>
  <c r="CX312" i="11" s="1"/>
  <c r="BJ312" i="11"/>
  <c r="CL312" i="11" s="1"/>
  <c r="BX312" i="11"/>
  <c r="CZ312" i="11" s="1"/>
  <c r="B312" i="11"/>
  <c r="AF308" i="11"/>
  <c r="BH308" i="11" s="1"/>
  <c r="CJ308" i="11" s="1"/>
  <c r="BF296" i="11"/>
  <c r="CH296" i="11" s="1"/>
  <c r="BP296" i="11"/>
  <c r="CR296" i="11" s="1"/>
  <c r="BR296" i="11"/>
  <c r="CT296" i="11" s="1"/>
  <c r="BE296" i="11"/>
  <c r="CG296" i="11" s="1"/>
  <c r="BZ296" i="11"/>
  <c r="DB296" i="11" s="1"/>
  <c r="BK296" i="11"/>
  <c r="CM296" i="11" s="1"/>
  <c r="CA296" i="11"/>
  <c r="DC296" i="11" s="1"/>
  <c r="BM296" i="11"/>
  <c r="CO296" i="11" s="1"/>
  <c r="CC296" i="11"/>
  <c r="DE296" i="11" s="1"/>
  <c r="BN296" i="11"/>
  <c r="CP296" i="11" s="1"/>
  <c r="CD296" i="11"/>
  <c r="DF296" i="11" s="1"/>
  <c r="AJ294" i="11"/>
  <c r="BL294" i="11" s="1"/>
  <c r="CN294" i="11" s="1"/>
  <c r="BA287" i="11"/>
  <c r="CC287" i="11" s="1"/>
  <c r="DE287" i="11" s="1"/>
  <c r="AL286" i="11"/>
  <c r="BN286" i="11" s="1"/>
  <c r="CP286" i="11" s="1"/>
  <c r="AM282" i="11"/>
  <c r="BO282" i="11" s="1"/>
  <c r="CQ282" i="11" s="1"/>
  <c r="AG282" i="11"/>
  <c r="BI282" i="11" s="1"/>
  <c r="CK282" i="11" s="1"/>
  <c r="AS281" i="11"/>
  <c r="BU281" i="11" s="1"/>
  <c r="CW281" i="11" s="1"/>
  <c r="AV280" i="11"/>
  <c r="BX280" i="11" s="1"/>
  <c r="CZ280" i="11" s="1"/>
  <c r="AD280" i="11"/>
  <c r="BF280" i="11" s="1"/>
  <c r="CH280" i="11" s="1"/>
  <c r="AF280" i="11"/>
  <c r="BH280" i="11" s="1"/>
  <c r="CJ280" i="11" s="1"/>
  <c r="AW280" i="11"/>
  <c r="BY280" i="11" s="1"/>
  <c r="DA280" i="11" s="1"/>
  <c r="AI280" i="11"/>
  <c r="BK280" i="11" s="1"/>
  <c r="CM280" i="11" s="1"/>
  <c r="AO280" i="11"/>
  <c r="BQ280" i="11" s="1"/>
  <c r="CS280" i="11" s="1"/>
  <c r="AQ280" i="11"/>
  <c r="BS280" i="11" s="1"/>
  <c r="CU280" i="11" s="1"/>
  <c r="Y280" i="11"/>
  <c r="Z280" i="11" s="1"/>
  <c r="AT280" i="11"/>
  <c r="BV280" i="11" s="1"/>
  <c r="CX280" i="11" s="1"/>
  <c r="AC280" i="11"/>
  <c r="BE280" i="11" s="1"/>
  <c r="CG280" i="11" s="1"/>
  <c r="AU280" i="11"/>
  <c r="BW280" i="11" s="1"/>
  <c r="CY280" i="11" s="1"/>
  <c r="BT279" i="11"/>
  <c r="CV279" i="11" s="1"/>
  <c r="BD276" i="11"/>
  <c r="CF276" i="11" s="1"/>
  <c r="CD276" i="11"/>
  <c r="DF276" i="11" s="1"/>
  <c r="BF276" i="11"/>
  <c r="CH276" i="11" s="1"/>
  <c r="BM276" i="11"/>
  <c r="CO276" i="11" s="1"/>
  <c r="BT276" i="11"/>
  <c r="CV276" i="11" s="1"/>
  <c r="BZ276" i="11"/>
  <c r="DB276" i="11" s="1"/>
  <c r="CB276" i="11"/>
  <c r="DD276" i="11" s="1"/>
  <c r="AM345" i="11"/>
  <c r="BO345" i="11" s="1"/>
  <c r="CQ345" i="11" s="1"/>
  <c r="AI338" i="11"/>
  <c r="BK338" i="11" s="1"/>
  <c r="CM338" i="11" s="1"/>
  <c r="AE308" i="11"/>
  <c r="BG308" i="11" s="1"/>
  <c r="CI308" i="11" s="1"/>
  <c r="BF307" i="11"/>
  <c r="CH307" i="11" s="1"/>
  <c r="CB307" i="11"/>
  <c r="DD307" i="11" s="1"/>
  <c r="CD307" i="11"/>
  <c r="DF307" i="11" s="1"/>
  <c r="BD303" i="11"/>
  <c r="CF303" i="11" s="1"/>
  <c r="BX303" i="11"/>
  <c r="CZ303" i="11" s="1"/>
  <c r="AJ295" i="11"/>
  <c r="BL295" i="11" s="1"/>
  <c r="CN295" i="11" s="1"/>
  <c r="AF295" i="11"/>
  <c r="BH295" i="11" s="1"/>
  <c r="CJ295" i="11" s="1"/>
  <c r="AH295" i="11"/>
  <c r="BJ295" i="11" s="1"/>
  <c r="CL295" i="11" s="1"/>
  <c r="AS295" i="11"/>
  <c r="BU295" i="11" s="1"/>
  <c r="CW295" i="11" s="1"/>
  <c r="AT295" i="11"/>
  <c r="BV295" i="11" s="1"/>
  <c r="CX295" i="11" s="1"/>
  <c r="BA295" i="11"/>
  <c r="CC295" i="11" s="1"/>
  <c r="DE295" i="11" s="1"/>
  <c r="AI294" i="11"/>
  <c r="BK294" i="11" s="1"/>
  <c r="CM294" i="11" s="1"/>
  <c r="AR287" i="11"/>
  <c r="AJ286" i="11"/>
  <c r="BL286" i="11" s="1"/>
  <c r="CN286" i="11" s="1"/>
  <c r="AR281" i="11"/>
  <c r="AR280" i="11"/>
  <c r="AY279" i="11"/>
  <c r="CA279" i="11" s="1"/>
  <c r="DC279" i="11" s="1"/>
  <c r="B324" i="11"/>
  <c r="AI322" i="11"/>
  <c r="BK322" i="11" s="1"/>
  <c r="CM322" i="11" s="1"/>
  <c r="AH294" i="11"/>
  <c r="BJ294" i="11" s="1"/>
  <c r="CL294" i="11" s="1"/>
  <c r="AP287" i="11"/>
  <c r="BR287" i="11" s="1"/>
  <c r="CT287" i="11" s="1"/>
  <c r="AI286" i="11"/>
  <c r="BK286" i="11" s="1"/>
  <c r="CM286" i="11" s="1"/>
  <c r="AL280" i="11"/>
  <c r="BN280" i="11" s="1"/>
  <c r="CP280" i="11" s="1"/>
  <c r="AL279" i="11"/>
  <c r="BN279" i="11" s="1"/>
  <c r="CP279" i="11" s="1"/>
  <c r="BD273" i="11"/>
  <c r="CF273" i="11" s="1"/>
  <c r="BJ273" i="11"/>
  <c r="CL273" i="11" s="1"/>
  <c r="BY273" i="11"/>
  <c r="DA273" i="11" s="1"/>
  <c r="BK273" i="11"/>
  <c r="CM273" i="11" s="1"/>
  <c r="BZ273" i="11"/>
  <c r="DB273" i="11" s="1"/>
  <c r="BL273" i="11"/>
  <c r="CN273" i="11" s="1"/>
  <c r="CA273" i="11"/>
  <c r="DC273" i="11" s="1"/>
  <c r="BR273" i="11"/>
  <c r="CT273" i="11" s="1"/>
  <c r="BS273" i="11"/>
  <c r="CU273" i="11" s="1"/>
  <c r="BF273" i="11"/>
  <c r="CH273" i="11" s="1"/>
  <c r="BV273" i="11"/>
  <c r="CX273" i="11" s="1"/>
  <c r="BH273" i="11"/>
  <c r="CJ273" i="11" s="1"/>
  <c r="BW273" i="11"/>
  <c r="CY273" i="11" s="1"/>
  <c r="AD364" i="11"/>
  <c r="BF364" i="11" s="1"/>
  <c r="CH364" i="11" s="1"/>
  <c r="AD355" i="11"/>
  <c r="BF355" i="11" s="1"/>
  <c r="CH355" i="11" s="1"/>
  <c r="BR348" i="11"/>
  <c r="CT348" i="11" s="1"/>
  <c r="Z339" i="11"/>
  <c r="AO338" i="11"/>
  <c r="BQ338" i="11" s="1"/>
  <c r="CS338" i="11" s="1"/>
  <c r="AV335" i="11"/>
  <c r="BX335" i="11" s="1"/>
  <c r="CZ335" i="11" s="1"/>
  <c r="AD335" i="11"/>
  <c r="BF335" i="11" s="1"/>
  <c r="CH335" i="11" s="1"/>
  <c r="BH334" i="11"/>
  <c r="CJ334" i="11" s="1"/>
  <c r="BT328" i="11"/>
  <c r="CV328" i="11" s="1"/>
  <c r="B327" i="11"/>
  <c r="BM325" i="11"/>
  <c r="CO325" i="11" s="1"/>
  <c r="AN324" i="11"/>
  <c r="BP324" i="11" s="1"/>
  <c r="CR324" i="11" s="1"/>
  <c r="AG323" i="11"/>
  <c r="BI323" i="11" s="1"/>
  <c r="CK323" i="11" s="1"/>
  <c r="B322" i="11"/>
  <c r="AH313" i="11"/>
  <c r="BJ313" i="11" s="1"/>
  <c r="CL313" i="11" s="1"/>
  <c r="CC305" i="11"/>
  <c r="DE305" i="11" s="1"/>
  <c r="BX296" i="11"/>
  <c r="CZ296" i="11" s="1"/>
  <c r="AR295" i="11"/>
  <c r="AF294" i="11"/>
  <c r="BH294" i="11" s="1"/>
  <c r="CJ294" i="11" s="1"/>
  <c r="AJ287" i="11"/>
  <c r="BL287" i="11" s="1"/>
  <c r="CN287" i="11" s="1"/>
  <c r="AF286" i="11"/>
  <c r="BH286" i="11" s="1"/>
  <c r="CJ286" i="11" s="1"/>
  <c r="AO284" i="11"/>
  <c r="BQ284" i="11" s="1"/>
  <c r="CS284" i="11" s="1"/>
  <c r="AK280" i="11"/>
  <c r="BM280" i="11" s="1"/>
  <c r="CO280" i="11" s="1"/>
  <c r="AG279" i="11"/>
  <c r="BI279" i="11" s="1"/>
  <c r="CK279" i="11" s="1"/>
  <c r="CC276" i="11"/>
  <c r="DE276" i="11" s="1"/>
  <c r="CB274" i="11"/>
  <c r="DD274" i="11" s="1"/>
  <c r="CC273" i="11"/>
  <c r="DE273" i="11" s="1"/>
  <c r="BD291" i="11"/>
  <c r="CF291" i="11" s="1"/>
  <c r="CA291" i="11"/>
  <c r="DC291" i="11" s="1"/>
  <c r="BM291" i="11"/>
  <c r="CO291" i="11" s="1"/>
  <c r="BN291" i="11"/>
  <c r="CP291" i="11" s="1"/>
  <c r="BX291" i="11"/>
  <c r="CZ291" i="11" s="1"/>
  <c r="BY291" i="11"/>
  <c r="DA291" i="11" s="1"/>
  <c r="AJ280" i="11"/>
  <c r="BL280" i="11" s="1"/>
  <c r="CN280" i="11" s="1"/>
  <c r="AM278" i="11"/>
  <c r="BO278" i="11" s="1"/>
  <c r="CQ278" i="11" s="1"/>
  <c r="AU278" i="11"/>
  <c r="BW278" i="11" s="1"/>
  <c r="CY278" i="11" s="1"/>
  <c r="AX278" i="11"/>
  <c r="BZ278" i="11" s="1"/>
  <c r="DB278" i="11" s="1"/>
  <c r="AL278" i="11"/>
  <c r="BN278" i="11" s="1"/>
  <c r="CP278" i="11" s="1"/>
  <c r="BJ262" i="11"/>
  <c r="CL262" i="11" s="1"/>
  <c r="BY262" i="11"/>
  <c r="DA262" i="11" s="1"/>
  <c r="BM262" i="11"/>
  <c r="CO262" i="11" s="1"/>
  <c r="CB262" i="11"/>
  <c r="DD262" i="11" s="1"/>
  <c r="BS262" i="11"/>
  <c r="CU262" i="11" s="1"/>
  <c r="BT262" i="11"/>
  <c r="CV262" i="11" s="1"/>
  <c r="BF262" i="11"/>
  <c r="CH262" i="11" s="1"/>
  <c r="BV262" i="11"/>
  <c r="CX262" i="11" s="1"/>
  <c r="BH262" i="11"/>
  <c r="CJ262" i="11" s="1"/>
  <c r="BW262" i="11"/>
  <c r="CY262" i="11" s="1"/>
  <c r="BP262" i="11"/>
  <c r="CR262" i="11" s="1"/>
  <c r="BR262" i="11"/>
  <c r="CT262" i="11" s="1"/>
  <c r="BU262" i="11"/>
  <c r="CW262" i="11" s="1"/>
  <c r="BX262" i="11"/>
  <c r="CZ262" i="11" s="1"/>
  <c r="CC262" i="11"/>
  <c r="DE262" i="11" s="1"/>
  <c r="BD262" i="11"/>
  <c r="CF262" i="11" s="1"/>
  <c r="BI262" i="11"/>
  <c r="CK262" i="11" s="1"/>
  <c r="BL262" i="11"/>
  <c r="CN262" i="11" s="1"/>
  <c r="BO262" i="11"/>
  <c r="CQ262" i="11" s="1"/>
  <c r="AN270" i="11"/>
  <c r="BP270" i="11" s="1"/>
  <c r="CR270" i="11" s="1"/>
  <c r="CC269" i="11"/>
  <c r="DE269" i="11" s="1"/>
  <c r="BY268" i="11"/>
  <c r="DA268" i="11" s="1"/>
  <c r="AL265" i="11"/>
  <c r="BN265" i="11" s="1"/>
  <c r="CP265" i="11" s="1"/>
  <c r="AN265" i="11"/>
  <c r="BP265" i="11" s="1"/>
  <c r="CR265" i="11" s="1"/>
  <c r="AP265" i="11"/>
  <c r="BR265" i="11" s="1"/>
  <c r="CT265" i="11" s="1"/>
  <c r="AZ265" i="11"/>
  <c r="CB265" i="11" s="1"/>
  <c r="DD265" i="11" s="1"/>
  <c r="BB265" i="11"/>
  <c r="CD265" i="11" s="1"/>
  <c r="DF265" i="11" s="1"/>
  <c r="AC258" i="11"/>
  <c r="BE258" i="11" s="1"/>
  <c r="CG258" i="11" s="1"/>
  <c r="AE258" i="11"/>
  <c r="BG258" i="11" s="1"/>
  <c r="CI258" i="11" s="1"/>
  <c r="AQ258" i="11"/>
  <c r="BS258" i="11" s="1"/>
  <c r="CU258" i="11" s="1"/>
  <c r="BN255" i="11"/>
  <c r="CP255" i="11" s="1"/>
  <c r="CC255" i="11"/>
  <c r="DE255" i="11" s="1"/>
  <c r="BP255" i="11"/>
  <c r="CR255" i="11" s="1"/>
  <c r="BD255" i="11"/>
  <c r="CF255" i="11" s="1"/>
  <c r="BV255" i="11"/>
  <c r="CX255" i="11" s="1"/>
  <c r="BF255" i="11"/>
  <c r="CH255" i="11" s="1"/>
  <c r="BX255" i="11"/>
  <c r="CZ255" i="11" s="1"/>
  <c r="BI255" i="11"/>
  <c r="CK255" i="11" s="1"/>
  <c r="BZ255" i="11"/>
  <c r="DB255" i="11" s="1"/>
  <c r="BJ255" i="11"/>
  <c r="CL255" i="11" s="1"/>
  <c r="CA255" i="11"/>
  <c r="DC255" i="11" s="1"/>
  <c r="AX254" i="11"/>
  <c r="BZ254" i="11" s="1"/>
  <c r="DB254" i="11" s="1"/>
  <c r="BT254" i="11"/>
  <c r="CV254" i="11" s="1"/>
  <c r="BE242" i="11"/>
  <c r="CG242" i="11" s="1"/>
  <c r="BT242" i="11"/>
  <c r="CV242" i="11" s="1"/>
  <c r="BF242" i="11"/>
  <c r="CH242" i="11" s="1"/>
  <c r="BV242" i="11"/>
  <c r="CX242" i="11" s="1"/>
  <c r="BH242" i="11"/>
  <c r="CJ242" i="11" s="1"/>
  <c r="BZ242" i="11"/>
  <c r="DB242" i="11" s="1"/>
  <c r="BL242" i="11"/>
  <c r="CN242" i="11" s="1"/>
  <c r="BM242" i="11"/>
  <c r="CO242" i="11" s="1"/>
  <c r="BR242" i="11"/>
  <c r="CT242" i="11" s="1"/>
  <c r="BD242" i="11"/>
  <c r="CF242" i="11" s="1"/>
  <c r="BS242" i="11"/>
  <c r="CU242" i="11" s="1"/>
  <c r="BN241" i="11"/>
  <c r="CP241" i="11" s="1"/>
  <c r="AT237" i="11"/>
  <c r="BV237" i="11" s="1"/>
  <c r="CX237" i="11" s="1"/>
  <c r="BN236" i="11"/>
  <c r="CP236" i="11" s="1"/>
  <c r="BL229" i="11"/>
  <c r="CN229" i="11" s="1"/>
  <c r="BE227" i="11"/>
  <c r="CG227" i="11" s="1"/>
  <c r="BK227" i="11"/>
  <c r="CM227" i="11" s="1"/>
  <c r="BL227" i="11"/>
  <c r="CN227" i="11" s="1"/>
  <c r="BN227" i="11"/>
  <c r="CP227" i="11" s="1"/>
  <c r="BT227" i="11"/>
  <c r="CV227" i="11" s="1"/>
  <c r="CD227" i="11"/>
  <c r="DF227" i="11" s="1"/>
  <c r="BD227" i="11"/>
  <c r="CF227" i="11" s="1"/>
  <c r="BF227" i="11"/>
  <c r="CH227" i="11" s="1"/>
  <c r="BI227" i="11"/>
  <c r="CK227" i="11" s="1"/>
  <c r="BJ223" i="11"/>
  <c r="CL223" i="11" s="1"/>
  <c r="BT223" i="11"/>
  <c r="CV223" i="11" s="1"/>
  <c r="BV223" i="11"/>
  <c r="CX223" i="11" s="1"/>
  <c r="BE223" i="11"/>
  <c r="CG223" i="11" s="1"/>
  <c r="CB223" i="11"/>
  <c r="DD223" i="11" s="1"/>
  <c r="BM223" i="11"/>
  <c r="CO223" i="11" s="1"/>
  <c r="BP223" i="11"/>
  <c r="CR223" i="11" s="1"/>
  <c r="BQ223" i="11"/>
  <c r="CS223" i="11" s="1"/>
  <c r="BR223" i="11"/>
  <c r="CT223" i="11" s="1"/>
  <c r="BS223" i="11"/>
  <c r="CU223" i="11" s="1"/>
  <c r="CD223" i="11"/>
  <c r="DF223" i="11" s="1"/>
  <c r="BD223" i="11"/>
  <c r="CF223" i="11" s="1"/>
  <c r="BF223" i="11"/>
  <c r="CH223" i="11" s="1"/>
  <c r="BH223" i="11"/>
  <c r="CJ223" i="11" s="1"/>
  <c r="AB317" i="11"/>
  <c r="BD317" i="11" s="1"/>
  <c r="B306" i="11"/>
  <c r="B303" i="11"/>
  <c r="B302" i="11"/>
  <c r="B299" i="11"/>
  <c r="AN288" i="11"/>
  <c r="BP288" i="11" s="1"/>
  <c r="CR288" i="11" s="1"/>
  <c r="AY284" i="11"/>
  <c r="CA284" i="11" s="1"/>
  <c r="DC284" i="11" s="1"/>
  <c r="AG270" i="11"/>
  <c r="BI270" i="11" s="1"/>
  <c r="CK270" i="11" s="1"/>
  <c r="CB269" i="11"/>
  <c r="DD269" i="11" s="1"/>
  <c r="BY263" i="11"/>
  <c r="DA263" i="11" s="1"/>
  <c r="AM257" i="11"/>
  <c r="BO257" i="11" s="1"/>
  <c r="CQ257" i="11" s="1"/>
  <c r="BY255" i="11"/>
  <c r="DA255" i="11" s="1"/>
  <c r="CC242" i="11"/>
  <c r="DE242" i="11" s="1"/>
  <c r="BL241" i="11"/>
  <c r="CN241" i="11" s="1"/>
  <c r="AQ237" i="11"/>
  <c r="BS237" i="11" s="1"/>
  <c r="CU237" i="11" s="1"/>
  <c r="AB237" i="11"/>
  <c r="BD237" i="11" s="1"/>
  <c r="CF237" i="11" s="1"/>
  <c r="BL236" i="11"/>
  <c r="CN236" i="11" s="1"/>
  <c r="BO268" i="11"/>
  <c r="CQ268" i="11" s="1"/>
  <c r="BF268" i="11"/>
  <c r="CH268" i="11" s="1"/>
  <c r="CA268" i="11"/>
  <c r="DC268" i="11" s="1"/>
  <c r="B266" i="11"/>
  <c r="AC254" i="11"/>
  <c r="BE254" i="11" s="1"/>
  <c r="CG254" i="11" s="1"/>
  <c r="AH254" i="11"/>
  <c r="BJ254" i="11" s="1"/>
  <c r="CL254" i="11" s="1"/>
  <c r="AW254" i="11"/>
  <c r="BY254" i="11" s="1"/>
  <c r="DA254" i="11" s="1"/>
  <c r="AJ254" i="11"/>
  <c r="BL254" i="11" s="1"/>
  <c r="CN254" i="11" s="1"/>
  <c r="AZ254" i="11"/>
  <c r="CB254" i="11" s="1"/>
  <c r="DD254" i="11" s="1"/>
  <c r="AP254" i="11"/>
  <c r="BR254" i="11" s="1"/>
  <c r="CT254" i="11" s="1"/>
  <c r="Y254" i="11"/>
  <c r="Z254" i="11" s="1"/>
  <c r="AQ254" i="11"/>
  <c r="BS254" i="11" s="1"/>
  <c r="CU254" i="11" s="1"/>
  <c r="AD254" i="11"/>
  <c r="BF254" i="11" s="1"/>
  <c r="CH254" i="11" s="1"/>
  <c r="AT254" i="11"/>
  <c r="BV254" i="11" s="1"/>
  <c r="CX254" i="11" s="1"/>
  <c r="AF254" i="11"/>
  <c r="BH254" i="11" s="1"/>
  <c r="CJ254" i="11" s="1"/>
  <c r="AU254" i="11"/>
  <c r="BW254" i="11" s="1"/>
  <c r="CY254" i="11" s="1"/>
  <c r="BF241" i="11"/>
  <c r="CH241" i="11" s="1"/>
  <c r="AI237" i="11"/>
  <c r="BK237" i="11" s="1"/>
  <c r="CM237" i="11" s="1"/>
  <c r="BF236" i="11"/>
  <c r="CH236" i="11" s="1"/>
  <c r="AN284" i="11"/>
  <c r="BP284" i="11" s="1"/>
  <c r="CR284" i="11" s="1"/>
  <c r="AD270" i="11"/>
  <c r="BF270" i="11" s="1"/>
  <c r="CH270" i="11" s="1"/>
  <c r="BS269" i="11"/>
  <c r="CU269" i="11" s="1"/>
  <c r="BS268" i="11"/>
  <c r="CU268" i="11" s="1"/>
  <c r="AQ265" i="11"/>
  <c r="BS265" i="11" s="1"/>
  <c r="CU265" i="11" s="1"/>
  <c r="BS255" i="11"/>
  <c r="CU255" i="11" s="1"/>
  <c r="AN254" i="11"/>
  <c r="BP254" i="11" s="1"/>
  <c r="CR254" i="11" s="1"/>
  <c r="AF237" i="11"/>
  <c r="BH237" i="11" s="1"/>
  <c r="CJ237" i="11" s="1"/>
  <c r="AB318" i="11"/>
  <c r="BD318" i="11" s="1"/>
  <c r="CF318" i="11" s="1"/>
  <c r="AJ316" i="11"/>
  <c r="BL316" i="11" s="1"/>
  <c r="CN316" i="11" s="1"/>
  <c r="B311" i="11"/>
  <c r="CC302" i="11"/>
  <c r="DE302" i="11" s="1"/>
  <c r="B294" i="11"/>
  <c r="B282" i="11"/>
  <c r="AB270" i="11"/>
  <c r="BD270" i="11" s="1"/>
  <c r="CF270" i="11" s="1"/>
  <c r="BR269" i="11"/>
  <c r="CT269" i="11" s="1"/>
  <c r="BR268" i="11"/>
  <c r="CT268" i="11" s="1"/>
  <c r="AE265" i="11"/>
  <c r="BG265" i="11" s="1"/>
  <c r="CI265" i="11" s="1"/>
  <c r="AF257" i="11"/>
  <c r="BH257" i="11" s="1"/>
  <c r="CJ257" i="11" s="1"/>
  <c r="BQ255" i="11"/>
  <c r="CS255" i="11" s="1"/>
  <c r="AL254" i="11"/>
  <c r="BN254" i="11" s="1"/>
  <c r="CP254" i="11" s="1"/>
  <c r="CC249" i="11"/>
  <c r="DE249" i="11" s="1"/>
  <c r="BH248" i="11"/>
  <c r="CJ248" i="11" s="1"/>
  <c r="CC248" i="11"/>
  <c r="DE248" i="11" s="1"/>
  <c r="BJ248" i="11"/>
  <c r="CL248" i="11" s="1"/>
  <c r="BS248" i="11"/>
  <c r="CU248" i="11" s="1"/>
  <c r="BT248" i="11"/>
  <c r="CV248" i="11" s="1"/>
  <c r="BD248" i="11"/>
  <c r="CF248" i="11" s="1"/>
  <c r="BX248" i="11"/>
  <c r="CZ248" i="11" s="1"/>
  <c r="BE248" i="11"/>
  <c r="CG248" i="11" s="1"/>
  <c r="BZ248" i="11"/>
  <c r="DB248" i="11" s="1"/>
  <c r="BQ242" i="11"/>
  <c r="CS242" i="11" s="1"/>
  <c r="AE237" i="11"/>
  <c r="BG237" i="11" s="1"/>
  <c r="CI237" i="11" s="1"/>
  <c r="BN244" i="11"/>
  <c r="CP244" i="11" s="1"/>
  <c r="BD244" i="11"/>
  <c r="CF244" i="11" s="1"/>
  <c r="BM244" i="11"/>
  <c r="CO244" i="11" s="1"/>
  <c r="CC236" i="11"/>
  <c r="DE236" i="11" s="1"/>
  <c r="AK253" i="11"/>
  <c r="BM253" i="11" s="1"/>
  <c r="CO253" i="11" s="1"/>
  <c r="AJ253" i="11"/>
  <c r="BL253" i="11" s="1"/>
  <c r="CN253" i="11" s="1"/>
  <c r="BF229" i="11"/>
  <c r="CH229" i="11" s="1"/>
  <c r="CB229" i="11"/>
  <c r="DD229" i="11" s="1"/>
  <c r="BH229" i="11"/>
  <c r="CJ229" i="11" s="1"/>
  <c r="CC229" i="11"/>
  <c r="DE229" i="11" s="1"/>
  <c r="BI229" i="11"/>
  <c r="CK229" i="11" s="1"/>
  <c r="CD229" i="11"/>
  <c r="DF229" i="11" s="1"/>
  <c r="BJ229" i="11"/>
  <c r="CL229" i="11" s="1"/>
  <c r="BM229" i="11"/>
  <c r="CO229" i="11" s="1"/>
  <c r="BS229" i="11"/>
  <c r="CU229" i="11" s="1"/>
  <c r="BT229" i="11"/>
  <c r="CV229" i="11" s="1"/>
  <c r="BD229" i="11"/>
  <c r="CF229" i="11" s="1"/>
  <c r="BX229" i="11"/>
  <c r="CZ229" i="11" s="1"/>
  <c r="BE229" i="11"/>
  <c r="CG229" i="11" s="1"/>
  <c r="BZ229" i="11"/>
  <c r="DB229" i="11" s="1"/>
  <c r="BO241" i="11"/>
  <c r="CQ241" i="11" s="1"/>
  <c r="BJ241" i="11"/>
  <c r="CL241" i="11" s="1"/>
  <c r="BX241" i="11"/>
  <c r="CZ241" i="11" s="1"/>
  <c r="BK241" i="11"/>
  <c r="CM241" i="11" s="1"/>
  <c r="BY241" i="11"/>
  <c r="DA241" i="11" s="1"/>
  <c r="BM241" i="11"/>
  <c r="CO241" i="11" s="1"/>
  <c r="CB241" i="11"/>
  <c r="DD241" i="11" s="1"/>
  <c r="BD241" i="11"/>
  <c r="CF241" i="11" s="1"/>
  <c r="BR241" i="11"/>
  <c r="CT241" i="11" s="1"/>
  <c r="BE241" i="11"/>
  <c r="CG241" i="11" s="1"/>
  <c r="BS241" i="11"/>
  <c r="CU241" i="11" s="1"/>
  <c r="BH241" i="11"/>
  <c r="CJ241" i="11" s="1"/>
  <c r="BV241" i="11"/>
  <c r="CX241" i="11" s="1"/>
  <c r="BI241" i="11"/>
  <c r="CK241" i="11" s="1"/>
  <c r="BW241" i="11"/>
  <c r="CY241" i="11" s="1"/>
  <c r="AG238" i="11"/>
  <c r="BI238" i="11" s="1"/>
  <c r="CK238" i="11" s="1"/>
  <c r="AC238" i="11"/>
  <c r="BE238" i="11" s="1"/>
  <c r="CG238" i="11" s="1"/>
  <c r="AE238" i="11"/>
  <c r="BG238" i="11" s="1"/>
  <c r="CI238" i="11" s="1"/>
  <c r="AO238" i="11"/>
  <c r="BQ238" i="11" s="1"/>
  <c r="CS238" i="11" s="1"/>
  <c r="BJ236" i="11"/>
  <c r="CL236" i="11" s="1"/>
  <c r="BW236" i="11"/>
  <c r="CY236" i="11" s="1"/>
  <c r="BK236" i="11"/>
  <c r="CM236" i="11" s="1"/>
  <c r="BX236" i="11"/>
  <c r="CZ236" i="11" s="1"/>
  <c r="BM236" i="11"/>
  <c r="CO236" i="11" s="1"/>
  <c r="BZ236" i="11"/>
  <c r="DB236" i="11" s="1"/>
  <c r="BD236" i="11"/>
  <c r="CF236" i="11" s="1"/>
  <c r="BQ236" i="11"/>
  <c r="CS236" i="11" s="1"/>
  <c r="CD236" i="11"/>
  <c r="DF236" i="11" s="1"/>
  <c r="BE236" i="11"/>
  <c r="CG236" i="11" s="1"/>
  <c r="BR236" i="11"/>
  <c r="CT236" i="11" s="1"/>
  <c r="BH236" i="11"/>
  <c r="CJ236" i="11" s="1"/>
  <c r="BT236" i="11"/>
  <c r="CV236" i="11" s="1"/>
  <c r="BI236" i="11"/>
  <c r="CK236" i="11" s="1"/>
  <c r="BV236" i="11"/>
  <c r="CX236" i="11" s="1"/>
  <c r="AG232" i="11"/>
  <c r="BI232" i="11" s="1"/>
  <c r="CK232" i="11" s="1"/>
  <c r="AC232" i="11"/>
  <c r="BE232" i="11" s="1"/>
  <c r="CG232" i="11" s="1"/>
  <c r="AV318" i="11"/>
  <c r="BX318" i="11" s="1"/>
  <c r="CZ318" i="11" s="1"/>
  <c r="AG318" i="11"/>
  <c r="BI318" i="11" s="1"/>
  <c r="CK318" i="11" s="1"/>
  <c r="AX310" i="11"/>
  <c r="BZ310" i="11" s="1"/>
  <c r="DB310" i="11" s="1"/>
  <c r="AF309" i="11"/>
  <c r="BH309" i="11" s="1"/>
  <c r="CJ309" i="11" s="1"/>
  <c r="B305" i="11"/>
  <c r="BL302" i="11"/>
  <c r="CN302" i="11" s="1"/>
  <c r="B301" i="11"/>
  <c r="BW299" i="11"/>
  <c r="CY299" i="11" s="1"/>
  <c r="BF299" i="11"/>
  <c r="CH299" i="11" s="1"/>
  <c r="BZ297" i="11"/>
  <c r="DB297" i="11" s="1"/>
  <c r="AS288" i="11"/>
  <c r="BU288" i="11" s="1"/>
  <c r="CW288" i="11" s="1"/>
  <c r="AH279" i="11"/>
  <c r="BJ279" i="11" s="1"/>
  <c r="CL279" i="11" s="1"/>
  <c r="B270" i="11"/>
  <c r="BF269" i="11"/>
  <c r="CH269" i="11" s="1"/>
  <c r="BI268" i="11"/>
  <c r="CK268" i="11" s="1"/>
  <c r="AB254" i="11"/>
  <c r="BD254" i="11" s="1"/>
  <c r="CF254" i="11" s="1"/>
  <c r="AW253" i="11"/>
  <c r="BY253" i="11" s="1"/>
  <c r="DA253" i="11" s="1"/>
  <c r="AW252" i="11"/>
  <c r="BY252" i="11" s="1"/>
  <c r="DA252" i="11" s="1"/>
  <c r="AE251" i="11"/>
  <c r="BG251" i="11" s="1"/>
  <c r="CI251" i="11" s="1"/>
  <c r="AB251" i="11"/>
  <c r="BD251" i="11" s="1"/>
  <c r="CF251" i="11" s="1"/>
  <c r="AD251" i="11"/>
  <c r="BF251" i="11" s="1"/>
  <c r="CH251" i="11" s="1"/>
  <c r="AQ251" i="11"/>
  <c r="BS251" i="11" s="1"/>
  <c r="CU251" i="11" s="1"/>
  <c r="AR251" i="11"/>
  <c r="BA251" i="11"/>
  <c r="CC251" i="11" s="1"/>
  <c r="DE251" i="11" s="1"/>
  <c r="BB251" i="11"/>
  <c r="CD251" i="11" s="1"/>
  <c r="DF251" i="11" s="1"/>
  <c r="AS250" i="11"/>
  <c r="BU250" i="11" s="1"/>
  <c r="CW250" i="11" s="1"/>
  <c r="BG242" i="11"/>
  <c r="CI242" i="11" s="1"/>
  <c r="BZ241" i="11"/>
  <c r="DB241" i="11" s="1"/>
  <c r="BT237" i="11"/>
  <c r="CV237" i="11" s="1"/>
  <c r="BY236" i="11"/>
  <c r="DA236" i="11" s="1"/>
  <c r="BZ227" i="11"/>
  <c r="DB227" i="11" s="1"/>
  <c r="BW223" i="11"/>
  <c r="CY223" i="11" s="1"/>
  <c r="BE269" i="11"/>
  <c r="CG269" i="11" s="1"/>
  <c r="BH268" i="11"/>
  <c r="CJ268" i="11" s="1"/>
  <c r="B265" i="11"/>
  <c r="AU253" i="11"/>
  <c r="BW253" i="11" s="1"/>
  <c r="CY253" i="11" s="1"/>
  <c r="BT241" i="11"/>
  <c r="CV241" i="11" s="1"/>
  <c r="BA238" i="11"/>
  <c r="CC238" i="11" s="1"/>
  <c r="DE238" i="11" s="1"/>
  <c r="BA237" i="11"/>
  <c r="CC237" i="11" s="1"/>
  <c r="DE237" i="11" s="1"/>
  <c r="BS236" i="11"/>
  <c r="CU236" i="11" s="1"/>
  <c r="AF232" i="11"/>
  <c r="BH232" i="11" s="1"/>
  <c r="CJ232" i="11" s="1"/>
  <c r="AT318" i="11"/>
  <c r="BV318" i="11" s="1"/>
  <c r="CX318" i="11" s="1"/>
  <c r="Y318" i="11"/>
  <c r="Z318" i="11" s="1"/>
  <c r="BE302" i="11"/>
  <c r="CG302" i="11" s="1"/>
  <c r="B291" i="11"/>
  <c r="AI284" i="11"/>
  <c r="BK284" i="11" s="1"/>
  <c r="CM284" i="11" s="1"/>
  <c r="AS270" i="11"/>
  <c r="BU270" i="11" s="1"/>
  <c r="CW270" i="11" s="1"/>
  <c r="AH270" i="11"/>
  <c r="BJ270" i="11" s="1"/>
  <c r="CL270" i="11" s="1"/>
  <c r="CD268" i="11"/>
  <c r="DF268" i="11" s="1"/>
  <c r="BD268" i="11"/>
  <c r="CF268" i="11" s="1"/>
  <c r="AM264" i="11"/>
  <c r="BO264" i="11" s="1"/>
  <c r="CQ264" i="11" s="1"/>
  <c r="AR264" i="11"/>
  <c r="AN264" i="11"/>
  <c r="BP264" i="11" s="1"/>
  <c r="CR264" i="11" s="1"/>
  <c r="BN263" i="11"/>
  <c r="CP263" i="11" s="1"/>
  <c r="BQ263" i="11"/>
  <c r="CS263" i="11" s="1"/>
  <c r="BZ263" i="11"/>
  <c r="DB263" i="11" s="1"/>
  <c r="CB263" i="11"/>
  <c r="DD263" i="11" s="1"/>
  <c r="BE263" i="11"/>
  <c r="CG263" i="11" s="1"/>
  <c r="CD263" i="11"/>
  <c r="DF263" i="11" s="1"/>
  <c r="BF263" i="11"/>
  <c r="CH263" i="11" s="1"/>
  <c r="AS257" i="11"/>
  <c r="BU257" i="11" s="1"/>
  <c r="CW257" i="11" s="1"/>
  <c r="AE257" i="11"/>
  <c r="BG257" i="11" s="1"/>
  <c r="CI257" i="11" s="1"/>
  <c r="AV257" i="11"/>
  <c r="BX257" i="11" s="1"/>
  <c r="CZ257" i="11" s="1"/>
  <c r="BT257" i="11"/>
  <c r="CV257" i="11" s="1"/>
  <c r="AJ257" i="11"/>
  <c r="BL257" i="11" s="1"/>
  <c r="CN257" i="11" s="1"/>
  <c r="AZ257" i="11"/>
  <c r="CB257" i="11" s="1"/>
  <c r="DD257" i="11" s="1"/>
  <c r="AL257" i="11"/>
  <c r="BN257" i="11" s="1"/>
  <c r="CP257" i="11" s="1"/>
  <c r="BA257" i="11"/>
  <c r="CC257" i="11" s="1"/>
  <c r="DE257" i="11" s="1"/>
  <c r="AN257" i="11"/>
  <c r="BP257" i="11" s="1"/>
  <c r="CR257" i="11" s="1"/>
  <c r="AP257" i="11"/>
  <c r="BR257" i="11" s="1"/>
  <c r="CT257" i="11" s="1"/>
  <c r="B255" i="11"/>
  <c r="AR253" i="11"/>
  <c r="AT252" i="11"/>
  <c r="BV252" i="11" s="1"/>
  <c r="CX252" i="11" s="1"/>
  <c r="BQ241" i="11"/>
  <c r="CS241" i="11" s="1"/>
  <c r="AE239" i="11"/>
  <c r="BG239" i="11" s="1"/>
  <c r="CI239" i="11" s="1"/>
  <c r="AC239" i="11"/>
  <c r="BE239" i="11" s="1"/>
  <c r="CG239" i="11" s="1"/>
  <c r="AO239" i="11"/>
  <c r="BQ239" i="11" s="1"/>
  <c r="CS239" i="11" s="1"/>
  <c r="AR238" i="11"/>
  <c r="BP236" i="11"/>
  <c r="CR236" i="11" s="1"/>
  <c r="BP241" i="11"/>
  <c r="CR241" i="11" s="1"/>
  <c r="AQ238" i="11"/>
  <c r="BS238" i="11" s="1"/>
  <c r="CU238" i="11" s="1"/>
  <c r="AK237" i="11"/>
  <c r="BM237" i="11" s="1"/>
  <c r="CO237" i="11" s="1"/>
  <c r="AN237" i="11"/>
  <c r="BP237" i="11" s="1"/>
  <c r="CR237" i="11" s="1"/>
  <c r="AO237" i="11"/>
  <c r="BQ237" i="11" s="1"/>
  <c r="CS237" i="11" s="1"/>
  <c r="AG237" i="11"/>
  <c r="BI237" i="11" s="1"/>
  <c r="CK237" i="11" s="1"/>
  <c r="AX237" i="11"/>
  <c r="BZ237" i="11" s="1"/>
  <c r="DB237" i="11" s="1"/>
  <c r="AH237" i="11"/>
  <c r="BJ237" i="11" s="1"/>
  <c r="CL237" i="11" s="1"/>
  <c r="AZ237" i="11"/>
  <c r="CB237" i="11" s="1"/>
  <c r="DD237" i="11" s="1"/>
  <c r="AJ237" i="11"/>
  <c r="BL237" i="11" s="1"/>
  <c r="CN237" i="11" s="1"/>
  <c r="AL237" i="11"/>
  <c r="BN237" i="11" s="1"/>
  <c r="CP237" i="11" s="1"/>
  <c r="BO236" i="11"/>
  <c r="CQ236" i="11" s="1"/>
  <c r="AF259" i="11"/>
  <c r="BH259" i="11" s="1"/>
  <c r="CJ259" i="11" s="1"/>
  <c r="AJ243" i="11"/>
  <c r="BL243" i="11" s="1"/>
  <c r="CN243" i="11" s="1"/>
  <c r="B237" i="11"/>
  <c r="CD235" i="11"/>
  <c r="DF235" i="11" s="1"/>
  <c r="BQ235" i="11"/>
  <c r="CS235" i="11" s="1"/>
  <c r="BA232" i="11"/>
  <c r="CC232" i="11" s="1"/>
  <c r="DE232" i="11" s="1"/>
  <c r="BT231" i="11"/>
  <c r="CV231" i="11" s="1"/>
  <c r="AR219" i="11"/>
  <c r="BM216" i="11"/>
  <c r="CO216" i="11" s="1"/>
  <c r="AQ214" i="11"/>
  <c r="BS214" i="11" s="1"/>
  <c r="CU214" i="11" s="1"/>
  <c r="AZ213" i="11"/>
  <c r="CB213" i="11" s="1"/>
  <c r="DD213" i="11" s="1"/>
  <c r="AP212" i="11"/>
  <c r="BR212" i="11" s="1"/>
  <c r="CT212" i="11" s="1"/>
  <c r="BA211" i="11"/>
  <c r="CC211" i="11" s="1"/>
  <c r="DE211" i="11" s="1"/>
  <c r="AX205" i="11"/>
  <c r="BZ205" i="11" s="1"/>
  <c r="DB205" i="11" s="1"/>
  <c r="AJ204" i="11"/>
  <c r="BL204" i="11" s="1"/>
  <c r="CN204" i="11" s="1"/>
  <c r="AW204" i="11"/>
  <c r="BY204" i="11" s="1"/>
  <c r="DA204" i="11" s="1"/>
  <c r="AZ186" i="11"/>
  <c r="CB186" i="11" s="1"/>
  <c r="DD186" i="11" s="1"/>
  <c r="AF265" i="11"/>
  <c r="BH265" i="11" s="1"/>
  <c r="CJ265" i="11" s="1"/>
  <c r="AG264" i="11"/>
  <c r="BI264" i="11" s="1"/>
  <c r="CK264" i="11" s="1"/>
  <c r="AL259" i="11"/>
  <c r="BN259" i="11" s="1"/>
  <c r="CP259" i="11" s="1"/>
  <c r="AC256" i="11"/>
  <c r="BE256" i="11" s="1"/>
  <c r="CG256" i="11" s="1"/>
  <c r="AI253" i="11"/>
  <c r="BK253" i="11" s="1"/>
  <c r="CM253" i="11" s="1"/>
  <c r="BK247" i="11"/>
  <c r="CM247" i="11" s="1"/>
  <c r="BA243" i="11"/>
  <c r="CC243" i="11" s="1"/>
  <c r="DE243" i="11" s="1"/>
  <c r="AH243" i="11"/>
  <c r="BJ243" i="11" s="1"/>
  <c r="CL243" i="11" s="1"/>
  <c r="CC235" i="11"/>
  <c r="DE235" i="11" s="1"/>
  <c r="BP235" i="11"/>
  <c r="CR235" i="11" s="1"/>
  <c r="BB233" i="11"/>
  <c r="CD233" i="11" s="1"/>
  <c r="DF233" i="11" s="1"/>
  <c r="AR232" i="11"/>
  <c r="BS231" i="11"/>
  <c r="CU231" i="11" s="1"/>
  <c r="CD230" i="11"/>
  <c r="DF230" i="11" s="1"/>
  <c r="BI230" i="11"/>
  <c r="CK230" i="11" s="1"/>
  <c r="BX228" i="11"/>
  <c r="CZ228" i="11" s="1"/>
  <c r="B228" i="11"/>
  <c r="CB226" i="11"/>
  <c r="DD226" i="11" s="1"/>
  <c r="BI224" i="11"/>
  <c r="CK224" i="11" s="1"/>
  <c r="BV224" i="11"/>
  <c r="CX224" i="11" s="1"/>
  <c r="BO224" i="11"/>
  <c r="CQ224" i="11" s="1"/>
  <c r="CB224" i="11"/>
  <c r="DD224" i="11" s="1"/>
  <c r="BE224" i="11"/>
  <c r="CG224" i="11" s="1"/>
  <c r="BR224" i="11"/>
  <c r="CT224" i="11" s="1"/>
  <c r="AD219" i="11"/>
  <c r="BF219" i="11" s="1"/>
  <c r="CH219" i="11" s="1"/>
  <c r="BL216" i="11"/>
  <c r="CN216" i="11" s="1"/>
  <c r="AP214" i="11"/>
  <c r="BR214" i="11" s="1"/>
  <c r="CT214" i="11" s="1"/>
  <c r="AN213" i="11"/>
  <c r="BP213" i="11" s="1"/>
  <c r="CR213" i="11" s="1"/>
  <c r="AM212" i="11"/>
  <c r="BO212" i="11" s="1"/>
  <c r="CQ212" i="11" s="1"/>
  <c r="AX211" i="11"/>
  <c r="BZ211" i="11" s="1"/>
  <c r="DB211" i="11" s="1"/>
  <c r="Y206" i="11"/>
  <c r="Z206" i="11" s="1"/>
  <c r="BB206" i="11"/>
  <c r="CD206" i="11" s="1"/>
  <c r="DF206" i="11" s="1"/>
  <c r="AD206" i="11"/>
  <c r="BF206" i="11" s="1"/>
  <c r="CH206" i="11" s="1"/>
  <c r="AM206" i="11"/>
  <c r="BO206" i="11" s="1"/>
  <c r="CQ206" i="11" s="1"/>
  <c r="AP206" i="11"/>
  <c r="BR206" i="11" s="1"/>
  <c r="CT206" i="11" s="1"/>
  <c r="AU206" i="11"/>
  <c r="BW206" i="11" s="1"/>
  <c r="CY206" i="11" s="1"/>
  <c r="AV206" i="11"/>
  <c r="BX206" i="11" s="1"/>
  <c r="CZ206" i="11" s="1"/>
  <c r="AW205" i="11"/>
  <c r="BY205" i="11" s="1"/>
  <c r="DA205" i="11" s="1"/>
  <c r="BB204" i="11"/>
  <c r="CD204" i="11" s="1"/>
  <c r="DF204" i="11" s="1"/>
  <c r="AQ187" i="11"/>
  <c r="BS187" i="11" s="1"/>
  <c r="CU187" i="11" s="1"/>
  <c r="AJ185" i="11"/>
  <c r="BL185" i="11" s="1"/>
  <c r="CN185" i="11" s="1"/>
  <c r="BA185" i="11"/>
  <c r="CC185" i="11" s="1"/>
  <c r="DE185" i="11" s="1"/>
  <c r="AD185" i="11"/>
  <c r="BF185" i="11" s="1"/>
  <c r="CH185" i="11" s="1"/>
  <c r="BK216" i="11"/>
  <c r="CM216" i="11" s="1"/>
  <c r="AG265" i="11"/>
  <c r="BI265" i="11" s="1"/>
  <c r="CK265" i="11" s="1"/>
  <c r="AD264" i="11"/>
  <c r="BF264" i="11" s="1"/>
  <c r="CH264" i="11" s="1"/>
  <c r="AB257" i="11"/>
  <c r="BD257" i="11" s="1"/>
  <c r="AG253" i="11"/>
  <c r="BI253" i="11" s="1"/>
  <c r="CK253" i="11" s="1"/>
  <c r="CD247" i="11"/>
  <c r="DF247" i="11" s="1"/>
  <c r="BI247" i="11"/>
  <c r="CK247" i="11" s="1"/>
  <c r="B244" i="11"/>
  <c r="AX243" i="11"/>
  <c r="BZ243" i="11" s="1"/>
  <c r="DB243" i="11" s="1"/>
  <c r="AF243" i="11"/>
  <c r="BH243" i="11" s="1"/>
  <c r="CJ243" i="11" s="1"/>
  <c r="B238" i="11"/>
  <c r="Z236" i="11"/>
  <c r="BZ235" i="11"/>
  <c r="DB235" i="11" s="1"/>
  <c r="BM235" i="11"/>
  <c r="CO235" i="11" s="1"/>
  <c r="AP233" i="11"/>
  <c r="BR233" i="11" s="1"/>
  <c r="CT233" i="11" s="1"/>
  <c r="AO232" i="11"/>
  <c r="BQ232" i="11" s="1"/>
  <c r="CS232" i="11" s="1"/>
  <c r="BQ231" i="11"/>
  <c r="CS231" i="11" s="1"/>
  <c r="B231" i="11"/>
  <c r="BM228" i="11"/>
  <c r="CO228" i="11" s="1"/>
  <c r="AP221" i="11"/>
  <c r="BR221" i="11" s="1"/>
  <c r="CT221" i="11" s="1"/>
  <c r="AV221" i="11"/>
  <c r="BX221" i="11" s="1"/>
  <c r="CZ221" i="11" s="1"/>
  <c r="AB219" i="11"/>
  <c r="BD219" i="11" s="1"/>
  <c r="AL214" i="11"/>
  <c r="BN214" i="11" s="1"/>
  <c r="CP214" i="11" s="1"/>
  <c r="AI212" i="11"/>
  <c r="BK212" i="11" s="1"/>
  <c r="CM212" i="11" s="1"/>
  <c r="AR211" i="11"/>
  <c r="AX204" i="11"/>
  <c r="BZ204" i="11" s="1"/>
  <c r="DB204" i="11" s="1"/>
  <c r="BL203" i="11"/>
  <c r="CN203" i="11" s="1"/>
  <c r="BP203" i="11"/>
  <c r="CR203" i="11" s="1"/>
  <c r="BX203" i="11"/>
  <c r="CZ203" i="11" s="1"/>
  <c r="BD203" i="11"/>
  <c r="CF203" i="11" s="1"/>
  <c r="BY203" i="11"/>
  <c r="DA203" i="11" s="1"/>
  <c r="BF203" i="11"/>
  <c r="CH203" i="11" s="1"/>
  <c r="CB203" i="11"/>
  <c r="DD203" i="11" s="1"/>
  <c r="BH203" i="11"/>
  <c r="CJ203" i="11" s="1"/>
  <c r="CC203" i="11"/>
  <c r="DE203" i="11" s="1"/>
  <c r="AM193" i="11"/>
  <c r="BO193" i="11" s="1"/>
  <c r="CQ193" i="11" s="1"/>
  <c r="AT193" i="11"/>
  <c r="BV193" i="11" s="1"/>
  <c r="CX193" i="11" s="1"/>
  <c r="AU193" i="11"/>
  <c r="BW193" i="11" s="1"/>
  <c r="CY193" i="11" s="1"/>
  <c r="AF193" i="11"/>
  <c r="BH193" i="11" s="1"/>
  <c r="CJ193" i="11" s="1"/>
  <c r="AW193" i="11"/>
  <c r="BY193" i="11" s="1"/>
  <c r="DA193" i="11" s="1"/>
  <c r="AJ193" i="11"/>
  <c r="BL193" i="11" s="1"/>
  <c r="CN193" i="11" s="1"/>
  <c r="AK193" i="11"/>
  <c r="BM193" i="11" s="1"/>
  <c r="CO193" i="11" s="1"/>
  <c r="AL193" i="11"/>
  <c r="BN193" i="11" s="1"/>
  <c r="CP193" i="11" s="1"/>
  <c r="AQ193" i="11"/>
  <c r="BS193" i="11" s="1"/>
  <c r="CU193" i="11" s="1"/>
  <c r="AR193" i="11"/>
  <c r="AN191" i="11"/>
  <c r="BP191" i="11" s="1"/>
  <c r="CR191" i="11" s="1"/>
  <c r="BB187" i="11"/>
  <c r="CD187" i="11" s="1"/>
  <c r="DF187" i="11" s="1"/>
  <c r="AB264" i="11"/>
  <c r="BD264" i="11" s="1"/>
  <c r="CF264" i="11" s="1"/>
  <c r="AD257" i="11"/>
  <c r="BF257" i="11" s="1"/>
  <c r="CH257" i="11" s="1"/>
  <c r="AD253" i="11"/>
  <c r="BF253" i="11" s="1"/>
  <c r="CH253" i="11" s="1"/>
  <c r="AC252" i="11"/>
  <c r="BE252" i="11" s="1"/>
  <c r="CG252" i="11" s="1"/>
  <c r="CC247" i="11"/>
  <c r="DE247" i="11" s="1"/>
  <c r="BH247" i="11"/>
  <c r="CJ247" i="11" s="1"/>
  <c r="AV243" i="11"/>
  <c r="BX243" i="11" s="1"/>
  <c r="CZ243" i="11" s="1"/>
  <c r="AE243" i="11"/>
  <c r="BG243" i="11" s="1"/>
  <c r="CI243" i="11" s="1"/>
  <c r="B240" i="11"/>
  <c r="BY235" i="11"/>
  <c r="DA235" i="11" s="1"/>
  <c r="BL235" i="11"/>
  <c r="CN235" i="11" s="1"/>
  <c r="BP231" i="11"/>
  <c r="CR231" i="11" s="1"/>
  <c r="BZ230" i="11"/>
  <c r="DB230" i="11" s="1"/>
  <c r="BE230" i="11"/>
  <c r="CG230" i="11" s="1"/>
  <c r="Z230" i="11"/>
  <c r="BL228" i="11"/>
  <c r="CN228" i="11" s="1"/>
  <c r="B227" i="11"/>
  <c r="B226" i="11"/>
  <c r="AC221" i="11"/>
  <c r="BE221" i="11" s="1"/>
  <c r="CG221" i="11" s="1"/>
  <c r="AF218" i="11"/>
  <c r="BH218" i="11" s="1"/>
  <c r="CJ218" i="11" s="1"/>
  <c r="BB218" i="11"/>
  <c r="CD218" i="11" s="1"/>
  <c r="DF218" i="11" s="1"/>
  <c r="AP218" i="11"/>
  <c r="BR218" i="11" s="1"/>
  <c r="CT218" i="11" s="1"/>
  <c r="AR218" i="11"/>
  <c r="AU218" i="11"/>
  <c r="BW218" i="11" s="1"/>
  <c r="CY218" i="11" s="1"/>
  <c r="AV218" i="11"/>
  <c r="BX218" i="11" s="1"/>
  <c r="CZ218" i="11" s="1"/>
  <c r="AF214" i="11"/>
  <c r="BH214" i="11" s="1"/>
  <c r="CJ214" i="11" s="1"/>
  <c r="AK211" i="11"/>
  <c r="BM211" i="11" s="1"/>
  <c r="CO211" i="11" s="1"/>
  <c r="B208" i="11"/>
  <c r="AT206" i="11"/>
  <c r="BV206" i="11" s="1"/>
  <c r="CX206" i="11" s="1"/>
  <c r="AR204" i="11"/>
  <c r="CD203" i="11"/>
  <c r="DF203" i="11" s="1"/>
  <c r="B203" i="11"/>
  <c r="AZ193" i="11"/>
  <c r="CB193" i="11" s="1"/>
  <c r="DD193" i="11" s="1"/>
  <c r="AZ191" i="11"/>
  <c r="CB191" i="11" s="1"/>
  <c r="DD191" i="11" s="1"/>
  <c r="AN187" i="11"/>
  <c r="BP187" i="11" s="1"/>
  <c r="CR187" i="11" s="1"/>
  <c r="AY222" i="11"/>
  <c r="CA222" i="11" s="1"/>
  <c r="DC222" i="11" s="1"/>
  <c r="AB222" i="11"/>
  <c r="BD222" i="11" s="1"/>
  <c r="AI222" i="11"/>
  <c r="BK222" i="11" s="1"/>
  <c r="CM222" i="11" s="1"/>
  <c r="AC214" i="11"/>
  <c r="BE214" i="11" s="1"/>
  <c r="CG214" i="11" s="1"/>
  <c r="AS215" i="11"/>
  <c r="BU215" i="11" s="1"/>
  <c r="CW215" i="11" s="1"/>
  <c r="AN215" i="11"/>
  <c r="BP215" i="11" s="1"/>
  <c r="CR215" i="11" s="1"/>
  <c r="BJ216" i="11"/>
  <c r="CL216" i="11" s="1"/>
  <c r="BV216" i="11"/>
  <c r="CX216" i="11" s="1"/>
  <c r="BX216" i="11"/>
  <c r="CZ216" i="11" s="1"/>
  <c r="BF216" i="11"/>
  <c r="CH216" i="11" s="1"/>
  <c r="BH216" i="11"/>
  <c r="CJ216" i="11" s="1"/>
  <c r="AS213" i="11"/>
  <c r="BU213" i="11" s="1"/>
  <c r="CW213" i="11" s="1"/>
  <c r="AG186" i="11"/>
  <c r="BI186" i="11" s="1"/>
  <c r="CK186" i="11" s="1"/>
  <c r="AH186" i="11"/>
  <c r="BJ186" i="11" s="1"/>
  <c r="CL186" i="11" s="1"/>
  <c r="AY186" i="11"/>
  <c r="CA186" i="11" s="1"/>
  <c r="DC186" i="11" s="1"/>
  <c r="AE186" i="11"/>
  <c r="BG186" i="11" s="1"/>
  <c r="CI186" i="11" s="1"/>
  <c r="B268" i="11"/>
  <c r="B264" i="11"/>
  <c r="B262" i="11"/>
  <c r="AE254" i="11"/>
  <c r="BG254" i="11" s="1"/>
  <c r="CI254" i="11" s="1"/>
  <c r="AV253" i="11"/>
  <c r="BX253" i="11" s="1"/>
  <c r="CZ253" i="11" s="1"/>
  <c r="AI252" i="11"/>
  <c r="BK252" i="11" s="1"/>
  <c r="CM252" i="11" s="1"/>
  <c r="BV247" i="11"/>
  <c r="CX247" i="11" s="1"/>
  <c r="AR237" i="11"/>
  <c r="BU235" i="11"/>
  <c r="CW235" i="11" s="1"/>
  <c r="BH235" i="11"/>
  <c r="CJ235" i="11" s="1"/>
  <c r="CA231" i="11"/>
  <c r="DC231" i="11" s="1"/>
  <c r="BH231" i="11"/>
  <c r="CJ231" i="11" s="1"/>
  <c r="BD224" i="11"/>
  <c r="CF224" i="11" s="1"/>
  <c r="AS221" i="11"/>
  <c r="BU221" i="11" s="1"/>
  <c r="CW221" i="11" s="1"/>
  <c r="B217" i="11"/>
  <c r="AR213" i="11"/>
  <c r="AB213" i="11"/>
  <c r="BD213" i="11" s="1"/>
  <c r="AF213" i="11"/>
  <c r="BH213" i="11" s="1"/>
  <c r="CJ213" i="11" s="1"/>
  <c r="BQ203" i="11"/>
  <c r="CS203" i="11" s="1"/>
  <c r="AI193" i="11"/>
  <c r="BK193" i="11" s="1"/>
  <c r="CM193" i="11" s="1"/>
  <c r="AV185" i="11"/>
  <c r="BX185" i="11" s="1"/>
  <c r="CZ185" i="11" s="1"/>
  <c r="AL220" i="11"/>
  <c r="BN220" i="11" s="1"/>
  <c r="CP220" i="11" s="1"/>
  <c r="AI220" i="11"/>
  <c r="BK220" i="11" s="1"/>
  <c r="CM220" i="11" s="1"/>
  <c r="AM220" i="11"/>
  <c r="BO220" i="11" s="1"/>
  <c r="CQ220" i="11" s="1"/>
  <c r="BA220" i="11"/>
  <c r="CC220" i="11" s="1"/>
  <c r="DE220" i="11" s="1"/>
  <c r="CD216" i="11"/>
  <c r="DF216" i="11" s="1"/>
  <c r="AH264" i="11"/>
  <c r="BJ264" i="11" s="1"/>
  <c r="CL264" i="11" s="1"/>
  <c r="B258" i="11"/>
  <c r="AD252" i="11"/>
  <c r="BF252" i="11" s="1"/>
  <c r="CH252" i="11" s="1"/>
  <c r="B245" i="11"/>
  <c r="AN243" i="11"/>
  <c r="BP243" i="11" s="1"/>
  <c r="CR243" i="11" s="1"/>
  <c r="BS235" i="11"/>
  <c r="CU235" i="11" s="1"/>
  <c r="BE235" i="11"/>
  <c r="CG235" i="11" s="1"/>
  <c r="BX231" i="11"/>
  <c r="CZ231" i="11" s="1"/>
  <c r="BE231" i="11"/>
  <c r="CG231" i="11" s="1"/>
  <c r="AV222" i="11"/>
  <c r="BX222" i="11" s="1"/>
  <c r="CZ222" i="11" s="1"/>
  <c r="AJ219" i="11"/>
  <c r="BL219" i="11" s="1"/>
  <c r="CN219" i="11" s="1"/>
  <c r="AE219" i="11"/>
  <c r="BG219" i="11" s="1"/>
  <c r="CI219" i="11" s="1"/>
  <c r="AG219" i="11"/>
  <c r="BI219" i="11" s="1"/>
  <c r="CK219" i="11" s="1"/>
  <c r="AS219" i="11"/>
  <c r="BU219" i="11" s="1"/>
  <c r="CW219" i="11" s="1"/>
  <c r="AW219" i="11"/>
  <c r="BY219" i="11" s="1"/>
  <c r="DA219" i="11" s="1"/>
  <c r="AJ217" i="11"/>
  <c r="BL217" i="11" s="1"/>
  <c r="CN217" i="11" s="1"/>
  <c r="BT216" i="11"/>
  <c r="CV216" i="11" s="1"/>
  <c r="AM205" i="11"/>
  <c r="BO205" i="11" s="1"/>
  <c r="CQ205" i="11" s="1"/>
  <c r="AO205" i="11"/>
  <c r="BQ205" i="11" s="1"/>
  <c r="CS205" i="11" s="1"/>
  <c r="BT205" i="11"/>
  <c r="CV205" i="11" s="1"/>
  <c r="BK203" i="11"/>
  <c r="CM203" i="11" s="1"/>
  <c r="BX196" i="11"/>
  <c r="CZ196" i="11" s="1"/>
  <c r="BY196" i="11"/>
  <c r="DA196" i="11" s="1"/>
  <c r="CA196" i="11"/>
  <c r="DC196" i="11" s="1"/>
  <c r="BI196" i="11"/>
  <c r="CK196" i="11" s="1"/>
  <c r="BL196" i="11"/>
  <c r="CN196" i="11" s="1"/>
  <c r="BN196" i="11"/>
  <c r="CP196" i="11" s="1"/>
  <c r="BO196" i="11"/>
  <c r="CQ196" i="11" s="1"/>
  <c r="AB193" i="11"/>
  <c r="BD193" i="11" s="1"/>
  <c r="CF193" i="11" s="1"/>
  <c r="Z242" i="11"/>
  <c r="BR235" i="11"/>
  <c r="CT235" i="11" s="1"/>
  <c r="BD235" i="11"/>
  <c r="CF235" i="11" s="1"/>
  <c r="BV231" i="11"/>
  <c r="CX231" i="11" s="1"/>
  <c r="AH222" i="11"/>
  <c r="BJ222" i="11" s="1"/>
  <c r="CL222" i="11" s="1"/>
  <c r="BS216" i="11"/>
  <c r="CU216" i="11" s="1"/>
  <c r="AR214" i="11"/>
  <c r="AG214" i="11"/>
  <c r="BI214" i="11" s="1"/>
  <c r="CK214" i="11" s="1"/>
  <c r="AI214" i="11"/>
  <c r="BK214" i="11" s="1"/>
  <c r="CM214" i="11" s="1"/>
  <c r="AU214" i="11"/>
  <c r="BW214" i="11" s="1"/>
  <c r="CY214" i="11" s="1"/>
  <c r="AX214" i="11"/>
  <c r="BZ214" i="11" s="1"/>
  <c r="DB214" i="11" s="1"/>
  <c r="AD214" i="11"/>
  <c r="BF214" i="11" s="1"/>
  <c r="CH214" i="11" s="1"/>
  <c r="BB214" i="11"/>
  <c r="CD214" i="11" s="1"/>
  <c r="DF214" i="11" s="1"/>
  <c r="AE214" i="11"/>
  <c r="BG214" i="11" s="1"/>
  <c r="CI214" i="11" s="1"/>
  <c r="Y212" i="11"/>
  <c r="Z212" i="11" s="1"/>
  <c r="AD212" i="11"/>
  <c r="BF212" i="11" s="1"/>
  <c r="CH212" i="11" s="1"/>
  <c r="AT212" i="11"/>
  <c r="BV212" i="11" s="1"/>
  <c r="CX212" i="11" s="1"/>
  <c r="AU212" i="11"/>
  <c r="BW212" i="11" s="1"/>
  <c r="CY212" i="11" s="1"/>
  <c r="AY212" i="11"/>
  <c r="CA212" i="11" s="1"/>
  <c r="DC212" i="11" s="1"/>
  <c r="BB212" i="11"/>
  <c r="CD212" i="11" s="1"/>
  <c r="DF212" i="11" s="1"/>
  <c r="B204" i="11"/>
  <c r="AJ194" i="11"/>
  <c r="BL194" i="11" s="1"/>
  <c r="CN194" i="11" s="1"/>
  <c r="AI194" i="11"/>
  <c r="BK194" i="11" s="1"/>
  <c r="CM194" i="11" s="1"/>
  <c r="AT194" i="11"/>
  <c r="BV194" i="11" s="1"/>
  <c r="CX194" i="11" s="1"/>
  <c r="BD188" i="11"/>
  <c r="CF188" i="11" s="1"/>
  <c r="BF188" i="11"/>
  <c r="CH188" i="11" s="1"/>
  <c r="CB188" i="11"/>
  <c r="DD188" i="11" s="1"/>
  <c r="CD188" i="11"/>
  <c r="DF188" i="11" s="1"/>
  <c r="AG187" i="11"/>
  <c r="BI187" i="11" s="1"/>
  <c r="CK187" i="11" s="1"/>
  <c r="AZ187" i="11"/>
  <c r="CB187" i="11" s="1"/>
  <c r="DD187" i="11" s="1"/>
  <c r="AL187" i="11"/>
  <c r="BN187" i="11" s="1"/>
  <c r="CP187" i="11" s="1"/>
  <c r="AO187" i="11"/>
  <c r="BQ187" i="11" s="1"/>
  <c r="CS187" i="11" s="1"/>
  <c r="AV187" i="11"/>
  <c r="BX187" i="11" s="1"/>
  <c r="CZ187" i="11" s="1"/>
  <c r="AH219" i="11"/>
  <c r="BJ219" i="11" s="1"/>
  <c r="CL219" i="11" s="1"/>
  <c r="AB211" i="11"/>
  <c r="BD211" i="11" s="1"/>
  <c r="AY210" i="11"/>
  <c r="CA210" i="11" s="1"/>
  <c r="DC210" i="11" s="1"/>
  <c r="BN208" i="11"/>
  <c r="CP208" i="11" s="1"/>
  <c r="AF205" i="11"/>
  <c r="BH205" i="11" s="1"/>
  <c r="CJ205" i="11" s="1"/>
  <c r="BT202" i="11"/>
  <c r="CV202" i="11" s="1"/>
  <c r="BW195" i="11"/>
  <c r="CY195" i="11" s="1"/>
  <c r="BE195" i="11"/>
  <c r="CG195" i="11" s="1"/>
  <c r="AH194" i="11"/>
  <c r="BJ194" i="11" s="1"/>
  <c r="CL194" i="11" s="1"/>
  <c r="AQ190" i="11"/>
  <c r="BS190" i="11" s="1"/>
  <c r="CU190" i="11" s="1"/>
  <c r="AG190" i="11"/>
  <c r="BI190" i="11" s="1"/>
  <c r="CK190" i="11" s="1"/>
  <c r="B189" i="11"/>
  <c r="AY187" i="11"/>
  <c r="CA187" i="11" s="1"/>
  <c r="DC187" i="11" s="1"/>
  <c r="AB187" i="11"/>
  <c r="BD187" i="11" s="1"/>
  <c r="CF187" i="11" s="1"/>
  <c r="AI185" i="11"/>
  <c r="BK185" i="11" s="1"/>
  <c r="CM185" i="11" s="1"/>
  <c r="AO184" i="11"/>
  <c r="BQ184" i="11" s="1"/>
  <c r="CS184" i="11" s="1"/>
  <c r="AB183" i="11"/>
  <c r="BD183" i="11" s="1"/>
  <c r="CF183" i="11" s="1"/>
  <c r="BY182" i="11"/>
  <c r="DA182" i="11" s="1"/>
  <c r="BE182" i="11"/>
  <c r="CG182" i="11" s="1"/>
  <c r="AS180" i="11"/>
  <c r="BU180" i="11" s="1"/>
  <c r="CW180" i="11" s="1"/>
  <c r="AV179" i="11"/>
  <c r="BX179" i="11" s="1"/>
  <c r="CZ179" i="11" s="1"/>
  <c r="AF179" i="11"/>
  <c r="BH179" i="11" s="1"/>
  <c r="CJ179" i="11" s="1"/>
  <c r="AL178" i="11"/>
  <c r="BN178" i="11" s="1"/>
  <c r="CP178" i="11" s="1"/>
  <c r="B175" i="11"/>
  <c r="CB172" i="11"/>
  <c r="DD172" i="11" s="1"/>
  <c r="BF172" i="11"/>
  <c r="CH172" i="11" s="1"/>
  <c r="BK171" i="11"/>
  <c r="CM171" i="11" s="1"/>
  <c r="AV169" i="11"/>
  <c r="BX169" i="11" s="1"/>
  <c r="CZ169" i="11" s="1"/>
  <c r="AL163" i="11"/>
  <c r="BN163" i="11" s="1"/>
  <c r="CP163" i="11" s="1"/>
  <c r="BT155" i="11"/>
  <c r="CV155" i="11" s="1"/>
  <c r="AT150" i="11"/>
  <c r="BV150" i="11" s="1"/>
  <c r="CX150" i="11" s="1"/>
  <c r="AQ149" i="11"/>
  <c r="BS149" i="11" s="1"/>
  <c r="CU149" i="11" s="1"/>
  <c r="AM146" i="11"/>
  <c r="BO146" i="11" s="1"/>
  <c r="CQ146" i="11" s="1"/>
  <c r="AZ146" i="11"/>
  <c r="CB146" i="11" s="1"/>
  <c r="DD146" i="11" s="1"/>
  <c r="AX135" i="11"/>
  <c r="BZ135" i="11" s="1"/>
  <c r="DB135" i="11" s="1"/>
  <c r="AE133" i="11"/>
  <c r="BG133" i="11" s="1"/>
  <c r="CI133" i="11" s="1"/>
  <c r="AO133" i="11"/>
  <c r="BQ133" i="11" s="1"/>
  <c r="CS133" i="11" s="1"/>
  <c r="AX133" i="11"/>
  <c r="BZ133" i="11" s="1"/>
  <c r="DB133" i="11" s="1"/>
  <c r="AY133" i="11"/>
  <c r="CA133" i="11" s="1"/>
  <c r="DC133" i="11" s="1"/>
  <c r="BA133" i="11"/>
  <c r="CC133" i="11" s="1"/>
  <c r="DE133" i="11" s="1"/>
  <c r="AC133" i="11"/>
  <c r="BE133" i="11" s="1"/>
  <c r="CG133" i="11" s="1"/>
  <c r="AD133" i="11"/>
  <c r="BF133" i="11" s="1"/>
  <c r="CH133" i="11" s="1"/>
  <c r="AK221" i="11"/>
  <c r="BM221" i="11" s="1"/>
  <c r="CO221" i="11" s="1"/>
  <c r="AL211" i="11"/>
  <c r="BN211" i="11" s="1"/>
  <c r="CP211" i="11" s="1"/>
  <c r="BM208" i="11"/>
  <c r="CO208" i="11" s="1"/>
  <c r="AC205" i="11"/>
  <c r="BE205" i="11" s="1"/>
  <c r="CG205" i="11" s="1"/>
  <c r="BV200" i="11"/>
  <c r="CX200" i="11" s="1"/>
  <c r="CB199" i="11"/>
  <c r="DD199" i="11" s="1"/>
  <c r="BX198" i="11"/>
  <c r="CZ198" i="11" s="1"/>
  <c r="BJ198" i="11"/>
  <c r="CL198" i="11" s="1"/>
  <c r="BT195" i="11"/>
  <c r="CV195" i="11" s="1"/>
  <c r="BD195" i="11"/>
  <c r="CF195" i="11" s="1"/>
  <c r="AF194" i="11"/>
  <c r="BH194" i="11" s="1"/>
  <c r="CJ194" i="11" s="1"/>
  <c r="AP190" i="11"/>
  <c r="BR190" i="11" s="1"/>
  <c r="CT190" i="11" s="1"/>
  <c r="BT189" i="11"/>
  <c r="CV189" i="11" s="1"/>
  <c r="AX187" i="11"/>
  <c r="BZ187" i="11" s="1"/>
  <c r="DB187" i="11" s="1"/>
  <c r="AL184" i="11"/>
  <c r="BN184" i="11" s="1"/>
  <c r="CP184" i="11" s="1"/>
  <c r="BX182" i="11"/>
  <c r="CZ182" i="11" s="1"/>
  <c r="B181" i="11"/>
  <c r="AR180" i="11"/>
  <c r="AU179" i="11"/>
  <c r="BW179" i="11" s="1"/>
  <c r="CY179" i="11" s="1"/>
  <c r="AD179" i="11"/>
  <c r="BF179" i="11" s="1"/>
  <c r="CH179" i="11" s="1"/>
  <c r="AM178" i="11"/>
  <c r="BO178" i="11" s="1"/>
  <c r="CQ178" i="11" s="1"/>
  <c r="B178" i="11"/>
  <c r="BV177" i="11"/>
  <c r="CX177" i="11" s="1"/>
  <c r="B174" i="11"/>
  <c r="CB173" i="11"/>
  <c r="DD173" i="11" s="1"/>
  <c r="BM173" i="11"/>
  <c r="CO173" i="11" s="1"/>
  <c r="BY172" i="11"/>
  <c r="DA172" i="11" s="1"/>
  <c r="BE172" i="11"/>
  <c r="CG172" i="11" s="1"/>
  <c r="BJ171" i="11"/>
  <c r="CL171" i="11" s="1"/>
  <c r="B170" i="11"/>
  <c r="AU167" i="11"/>
  <c r="BW167" i="11" s="1"/>
  <c r="CY167" i="11" s="1"/>
  <c r="AJ163" i="11"/>
  <c r="BL163" i="11" s="1"/>
  <c r="CN163" i="11" s="1"/>
  <c r="AW155" i="11"/>
  <c r="BY155" i="11" s="1"/>
  <c r="DA155" i="11" s="1"/>
  <c r="AX152" i="11"/>
  <c r="BZ152" i="11" s="1"/>
  <c r="DB152" i="11" s="1"/>
  <c r="AO151" i="11"/>
  <c r="BQ151" i="11" s="1"/>
  <c r="CS151" i="11" s="1"/>
  <c r="AQ150" i="11"/>
  <c r="BS150" i="11" s="1"/>
  <c r="CU150" i="11" s="1"/>
  <c r="AH149" i="11"/>
  <c r="BJ149" i="11" s="1"/>
  <c r="CL149" i="11" s="1"/>
  <c r="AL148" i="11"/>
  <c r="BN148" i="11" s="1"/>
  <c r="CP148" i="11" s="1"/>
  <c r="AS148" i="11"/>
  <c r="BU148" i="11" s="1"/>
  <c r="CW148" i="11" s="1"/>
  <c r="AU148" i="11"/>
  <c r="BW148" i="11" s="1"/>
  <c r="CY148" i="11" s="1"/>
  <c r="AF148" i="11"/>
  <c r="BH148" i="11" s="1"/>
  <c r="CJ148" i="11" s="1"/>
  <c r="AX148" i="11"/>
  <c r="BZ148" i="11" s="1"/>
  <c r="DB148" i="11" s="1"/>
  <c r="AG148" i="11"/>
  <c r="BI148" i="11" s="1"/>
  <c r="CK148" i="11" s="1"/>
  <c r="AY148" i="11"/>
  <c r="CA148" i="11" s="1"/>
  <c r="DC148" i="11" s="1"/>
  <c r="BW182" i="11"/>
  <c r="CY182" i="11" s="1"/>
  <c r="AT179" i="11"/>
  <c r="BV179" i="11" s="1"/>
  <c r="CX179" i="11" s="1"/>
  <c r="AN167" i="11"/>
  <c r="BP167" i="11" s="1"/>
  <c r="CR167" i="11" s="1"/>
  <c r="AD164" i="11"/>
  <c r="BF164" i="11" s="1"/>
  <c r="CH164" i="11" s="1"/>
  <c r="AP164" i="11"/>
  <c r="BR164" i="11" s="1"/>
  <c r="CT164" i="11" s="1"/>
  <c r="AV164" i="11"/>
  <c r="BX164" i="11" s="1"/>
  <c r="CZ164" i="11" s="1"/>
  <c r="AG163" i="11"/>
  <c r="BI163" i="11" s="1"/>
  <c r="CK163" i="11" s="1"/>
  <c r="AR158" i="11"/>
  <c r="AX158" i="11"/>
  <c r="BZ158" i="11" s="1"/>
  <c r="DB158" i="11" s="1"/>
  <c r="AI158" i="11"/>
  <c r="BK158" i="11" s="1"/>
  <c r="CM158" i="11" s="1"/>
  <c r="AP152" i="11"/>
  <c r="BR152" i="11" s="1"/>
  <c r="CT152" i="11" s="1"/>
  <c r="AH150" i="11"/>
  <c r="BJ150" i="11" s="1"/>
  <c r="CL150" i="11" s="1"/>
  <c r="AJ211" i="11"/>
  <c r="BL211" i="11" s="1"/>
  <c r="CN211" i="11" s="1"/>
  <c r="AX210" i="11"/>
  <c r="BZ210" i="11" s="1"/>
  <c r="DB210" i="11" s="1"/>
  <c r="CB208" i="11"/>
  <c r="DD208" i="11" s="1"/>
  <c r="BJ208" i="11"/>
  <c r="CL208" i="11" s="1"/>
  <c r="BA205" i="11"/>
  <c r="CC205" i="11" s="1"/>
  <c r="DE205" i="11" s="1"/>
  <c r="AB204" i="11"/>
  <c r="BD204" i="11" s="1"/>
  <c r="BQ195" i="11"/>
  <c r="CS195" i="11" s="1"/>
  <c r="B195" i="11"/>
  <c r="AC193" i="11"/>
  <c r="BE193" i="11" s="1"/>
  <c r="CG193" i="11" s="1"/>
  <c r="BT192" i="11"/>
  <c r="CV192" i="11" s="1"/>
  <c r="AE190" i="11"/>
  <c r="BG190" i="11" s="1"/>
  <c r="CI190" i="11" s="1"/>
  <c r="AY189" i="11"/>
  <c r="CA189" i="11" s="1"/>
  <c r="DC189" i="11" s="1"/>
  <c r="AU187" i="11"/>
  <c r="BW187" i="11" s="1"/>
  <c r="CY187" i="11" s="1"/>
  <c r="AG184" i="11"/>
  <c r="BI184" i="11" s="1"/>
  <c r="CK184" i="11" s="1"/>
  <c r="BV182" i="11"/>
  <c r="CX182" i="11" s="1"/>
  <c r="AP180" i="11"/>
  <c r="BR180" i="11" s="1"/>
  <c r="CT180" i="11" s="1"/>
  <c r="AS179" i="11"/>
  <c r="BU179" i="11" s="1"/>
  <c r="CW179" i="11" s="1"/>
  <c r="BA178" i="11"/>
  <c r="CC178" i="11" s="1"/>
  <c r="DE178" i="11" s="1"/>
  <c r="AI178" i="11"/>
  <c r="BK178" i="11" s="1"/>
  <c r="CM178" i="11" s="1"/>
  <c r="AB178" i="11"/>
  <c r="BD178" i="11" s="1"/>
  <c r="BT172" i="11"/>
  <c r="CV172" i="11" s="1"/>
  <c r="BH171" i="11"/>
  <c r="CJ171" i="11" s="1"/>
  <c r="AO169" i="11"/>
  <c r="BQ169" i="11" s="1"/>
  <c r="CS169" i="11" s="1"/>
  <c r="AR169" i="11"/>
  <c r="AI169" i="11"/>
  <c r="BK169" i="11" s="1"/>
  <c r="CM169" i="11" s="1"/>
  <c r="AJ167" i="11"/>
  <c r="BL167" i="11" s="1"/>
  <c r="CN167" i="11" s="1"/>
  <c r="AP166" i="11"/>
  <c r="BR166" i="11" s="1"/>
  <c r="CT166" i="11" s="1"/>
  <c r="AT164" i="11"/>
  <c r="BV164" i="11" s="1"/>
  <c r="CX164" i="11" s="1"/>
  <c r="AE163" i="11"/>
  <c r="BG163" i="11" s="1"/>
  <c r="CI163" i="11" s="1"/>
  <c r="AC158" i="11"/>
  <c r="BE158" i="11" s="1"/>
  <c r="CG158" i="11" s="1"/>
  <c r="AL155" i="11"/>
  <c r="BN155" i="11" s="1"/>
  <c r="CP155" i="11" s="1"/>
  <c r="AF151" i="11"/>
  <c r="BH151" i="11" s="1"/>
  <c r="CJ151" i="11" s="1"/>
  <c r="AV148" i="11"/>
  <c r="BX148" i="11" s="1"/>
  <c r="CZ148" i="11" s="1"/>
  <c r="AM147" i="11"/>
  <c r="BO147" i="11" s="1"/>
  <c r="CQ147" i="11" s="1"/>
  <c r="AI147" i="11"/>
  <c r="BK147" i="11" s="1"/>
  <c r="CM147" i="11" s="1"/>
  <c r="AL147" i="11"/>
  <c r="BN147" i="11" s="1"/>
  <c r="CP147" i="11" s="1"/>
  <c r="AW147" i="11"/>
  <c r="BY147" i="11" s="1"/>
  <c r="DA147" i="11" s="1"/>
  <c r="AX147" i="11"/>
  <c r="BZ147" i="11" s="1"/>
  <c r="DB147" i="11" s="1"/>
  <c r="AB147" i="11"/>
  <c r="BD147" i="11" s="1"/>
  <c r="AG138" i="11"/>
  <c r="BI138" i="11" s="1"/>
  <c r="CK138" i="11" s="1"/>
  <c r="AM138" i="11"/>
  <c r="BO138" i="11" s="1"/>
  <c r="CQ138" i="11" s="1"/>
  <c r="AN134" i="11"/>
  <c r="BP134" i="11" s="1"/>
  <c r="CR134" i="11" s="1"/>
  <c r="AW134" i="11"/>
  <c r="BY134" i="11" s="1"/>
  <c r="DA134" i="11" s="1"/>
  <c r="AO134" i="11"/>
  <c r="BQ134" i="11" s="1"/>
  <c r="CS134" i="11" s="1"/>
  <c r="AV134" i="11"/>
  <c r="BX134" i="11" s="1"/>
  <c r="CZ134" i="11" s="1"/>
  <c r="AO221" i="11"/>
  <c r="BQ221" i="11" s="1"/>
  <c r="CS221" i="11" s="1"/>
  <c r="AO215" i="11"/>
  <c r="BQ215" i="11" s="1"/>
  <c r="CS215" i="11" s="1"/>
  <c r="B214" i="11"/>
  <c r="B212" i="11"/>
  <c r="AF211" i="11"/>
  <c r="BH211" i="11" s="1"/>
  <c r="CJ211" i="11" s="1"/>
  <c r="AM210" i="11"/>
  <c r="BO210" i="11" s="1"/>
  <c r="CQ210" i="11" s="1"/>
  <c r="CA208" i="11"/>
  <c r="DC208" i="11" s="1"/>
  <c r="BD208" i="11"/>
  <c r="CF208" i="11" s="1"/>
  <c r="B207" i="11"/>
  <c r="AV204" i="11"/>
  <c r="BX204" i="11" s="1"/>
  <c r="CZ204" i="11" s="1"/>
  <c r="BM200" i="11"/>
  <c r="CO200" i="11" s="1"/>
  <c r="BT199" i="11"/>
  <c r="CV199" i="11" s="1"/>
  <c r="BP195" i="11"/>
  <c r="CR195" i="11" s="1"/>
  <c r="AY192" i="11"/>
  <c r="CA192" i="11" s="1"/>
  <c r="DC192" i="11" s="1"/>
  <c r="AD190" i="11"/>
  <c r="BF190" i="11" s="1"/>
  <c r="CH190" i="11" s="1"/>
  <c r="AS189" i="11"/>
  <c r="BU189" i="11" s="1"/>
  <c r="CW189" i="11" s="1"/>
  <c r="AH189" i="11"/>
  <c r="BJ189" i="11" s="1"/>
  <c r="CL189" i="11" s="1"/>
  <c r="BT182" i="11"/>
  <c r="CV182" i="11" s="1"/>
  <c r="AO180" i="11"/>
  <c r="BQ180" i="11" s="1"/>
  <c r="CS180" i="11" s="1"/>
  <c r="AR179" i="11"/>
  <c r="AX178" i="11"/>
  <c r="BZ178" i="11" s="1"/>
  <c r="DB178" i="11" s="1"/>
  <c r="AH178" i="11"/>
  <c r="BJ178" i="11" s="1"/>
  <c r="CL178" i="11" s="1"/>
  <c r="B177" i="11"/>
  <c r="BS172" i="11"/>
  <c r="CU172" i="11" s="1"/>
  <c r="BF171" i="11"/>
  <c r="CH171" i="11" s="1"/>
  <c r="AL169" i="11"/>
  <c r="BN169" i="11" s="1"/>
  <c r="CP169" i="11" s="1"/>
  <c r="Z168" i="11"/>
  <c r="AS164" i="11"/>
  <c r="BU164" i="11" s="1"/>
  <c r="CW164" i="11" s="1"/>
  <c r="AB161" i="11"/>
  <c r="BD161" i="11" s="1"/>
  <c r="CF161" i="11" s="1"/>
  <c r="AN159" i="11"/>
  <c r="BP159" i="11" s="1"/>
  <c r="CR159" i="11" s="1"/>
  <c r="AT159" i="11"/>
  <c r="BV159" i="11" s="1"/>
  <c r="CX159" i="11" s="1"/>
  <c r="AR148" i="11"/>
  <c r="BB133" i="11"/>
  <c r="CD133" i="11" s="1"/>
  <c r="DF133" i="11" s="1"/>
  <c r="AR189" i="11"/>
  <c r="AB186" i="11"/>
  <c r="BD186" i="11" s="1"/>
  <c r="BQ182" i="11"/>
  <c r="CS182" i="11" s="1"/>
  <c r="AN180" i="11"/>
  <c r="BP180" i="11" s="1"/>
  <c r="CR180" i="11" s="1"/>
  <c r="AQ179" i="11"/>
  <c r="BS179" i="11" s="1"/>
  <c r="CU179" i="11" s="1"/>
  <c r="AW178" i="11"/>
  <c r="BY178" i="11" s="1"/>
  <c r="DA178" i="11" s="1"/>
  <c r="AG178" i="11"/>
  <c r="BI178" i="11" s="1"/>
  <c r="CK178" i="11" s="1"/>
  <c r="CD171" i="11"/>
  <c r="DF171" i="11" s="1"/>
  <c r="BE171" i="11"/>
  <c r="CG171" i="11" s="1"/>
  <c r="AJ169" i="11"/>
  <c r="BL169" i="11" s="1"/>
  <c r="CN169" i="11" s="1"/>
  <c r="AO166" i="11"/>
  <c r="BQ166" i="11" s="1"/>
  <c r="CS166" i="11" s="1"/>
  <c r="AY166" i="11"/>
  <c r="CA166" i="11" s="1"/>
  <c r="DC166" i="11" s="1"/>
  <c r="AO164" i="11"/>
  <c r="BQ164" i="11" s="1"/>
  <c r="CS164" i="11" s="1"/>
  <c r="AM161" i="11"/>
  <c r="BO161" i="11" s="1"/>
  <c r="CQ161" i="11" s="1"/>
  <c r="AY161" i="11"/>
  <c r="CA161" i="11" s="1"/>
  <c r="DC161" i="11" s="1"/>
  <c r="AF154" i="11"/>
  <c r="BH154" i="11" s="1"/>
  <c r="CJ154" i="11" s="1"/>
  <c r="AU154" i="11"/>
  <c r="BW154" i="11" s="1"/>
  <c r="CY154" i="11" s="1"/>
  <c r="AQ148" i="11"/>
  <c r="BS148" i="11" s="1"/>
  <c r="CU148" i="11" s="1"/>
  <c r="BA163" i="11"/>
  <c r="CC163" i="11" s="1"/>
  <c r="DE163" i="11" s="1"/>
  <c r="AV163" i="11"/>
  <c r="BX163" i="11" s="1"/>
  <c r="CZ163" i="11" s="1"/>
  <c r="AR150" i="11"/>
  <c r="AE150" i="11"/>
  <c r="BG150" i="11" s="1"/>
  <c r="CI150" i="11" s="1"/>
  <c r="AF150" i="11"/>
  <c r="BH150" i="11" s="1"/>
  <c r="CJ150" i="11" s="1"/>
  <c r="AT149" i="11"/>
  <c r="BV149" i="11" s="1"/>
  <c r="CX149" i="11" s="1"/>
  <c r="BT149" i="11"/>
  <c r="CV149" i="11" s="1"/>
  <c r="AO149" i="11"/>
  <c r="BQ149" i="11" s="1"/>
  <c r="CS149" i="11" s="1"/>
  <c r="AV149" i="11"/>
  <c r="BX149" i="11" s="1"/>
  <c r="CZ149" i="11" s="1"/>
  <c r="BA149" i="11"/>
  <c r="CC149" i="11" s="1"/>
  <c r="DE149" i="11" s="1"/>
  <c r="AK135" i="11"/>
  <c r="BM135" i="11" s="1"/>
  <c r="CO135" i="11" s="1"/>
  <c r="AI135" i="11"/>
  <c r="BK135" i="11" s="1"/>
  <c r="CM135" i="11" s="1"/>
  <c r="AL135" i="11"/>
  <c r="BN135" i="11" s="1"/>
  <c r="CP135" i="11" s="1"/>
  <c r="AW135" i="11"/>
  <c r="BY135" i="11" s="1"/>
  <c r="DA135" i="11" s="1"/>
  <c r="Y135" i="11"/>
  <c r="Z135" i="11" s="1"/>
  <c r="AH135" i="11"/>
  <c r="BJ135" i="11" s="1"/>
  <c r="CL135" i="11" s="1"/>
  <c r="AB205" i="11"/>
  <c r="BD205" i="11" s="1"/>
  <c r="CA195" i="11"/>
  <c r="DC195" i="11" s="1"/>
  <c r="BL195" i="11"/>
  <c r="CN195" i="11" s="1"/>
  <c r="AG189" i="11"/>
  <c r="BI189" i="11" s="1"/>
  <c r="CK189" i="11" s="1"/>
  <c r="AC187" i="11"/>
  <c r="BE187" i="11" s="1"/>
  <c r="CG187" i="11" s="1"/>
  <c r="B185" i="11"/>
  <c r="AX183" i="11"/>
  <c r="BZ183" i="11" s="1"/>
  <c r="DB183" i="11" s="1"/>
  <c r="BK182" i="11"/>
  <c r="CM182" i="11" s="1"/>
  <c r="AC180" i="11"/>
  <c r="BE180" i="11" s="1"/>
  <c r="CG180" i="11" s="1"/>
  <c r="AJ179" i="11"/>
  <c r="BL179" i="11" s="1"/>
  <c r="CN179" i="11" s="1"/>
  <c r="AT178" i="11"/>
  <c r="BV178" i="11" s="1"/>
  <c r="CX178" i="11" s="1"/>
  <c r="BL175" i="11"/>
  <c r="CN175" i="11" s="1"/>
  <c r="BV171" i="11"/>
  <c r="CX171" i="11" s="1"/>
  <c r="AI167" i="11"/>
  <c r="BK167" i="11" s="1"/>
  <c r="CM167" i="11" s="1"/>
  <c r="AC164" i="11"/>
  <c r="BE164" i="11" s="1"/>
  <c r="CG164" i="11" s="1"/>
  <c r="AU163" i="11"/>
  <c r="BW163" i="11" s="1"/>
  <c r="CY163" i="11" s="1"/>
  <c r="AK163" i="11"/>
  <c r="BM163" i="11" s="1"/>
  <c r="CO163" i="11" s="1"/>
  <c r="AZ161" i="11"/>
  <c r="CB161" i="11" s="1"/>
  <c r="DD161" i="11" s="1"/>
  <c r="AL158" i="11"/>
  <c r="BN158" i="11" s="1"/>
  <c r="CP158" i="11" s="1"/>
  <c r="B155" i="11"/>
  <c r="AD152" i="11"/>
  <c r="BF152" i="11" s="1"/>
  <c r="CH152" i="11" s="1"/>
  <c r="AY151" i="11"/>
  <c r="CA151" i="11" s="1"/>
  <c r="DC151" i="11" s="1"/>
  <c r="AP151" i="11"/>
  <c r="BR151" i="11" s="1"/>
  <c r="CT151" i="11" s="1"/>
  <c r="AR151" i="11"/>
  <c r="AZ151" i="11"/>
  <c r="CB151" i="11" s="1"/>
  <c r="DD151" i="11" s="1"/>
  <c r="BA151" i="11"/>
  <c r="CC151" i="11" s="1"/>
  <c r="DE151" i="11" s="1"/>
  <c r="AN152" i="11"/>
  <c r="BP152" i="11" s="1"/>
  <c r="CR152" i="11" s="1"/>
  <c r="AU152" i="11"/>
  <c r="BW152" i="11" s="1"/>
  <c r="CY152" i="11" s="1"/>
  <c r="AF220" i="11"/>
  <c r="BH220" i="11" s="1"/>
  <c r="CJ220" i="11" s="1"/>
  <c r="AV211" i="11"/>
  <c r="BX211" i="11" s="1"/>
  <c r="CZ211" i="11" s="1"/>
  <c r="AM211" i="11"/>
  <c r="BO211" i="11" s="1"/>
  <c r="CQ211" i="11" s="1"/>
  <c r="BP208" i="11"/>
  <c r="CR208" i="11" s="1"/>
  <c r="AK205" i="11"/>
  <c r="BM205" i="11" s="1"/>
  <c r="CO205" i="11" s="1"/>
  <c r="B200" i="11"/>
  <c r="BE199" i="11"/>
  <c r="CG199" i="11" s="1"/>
  <c r="B198" i="11"/>
  <c r="BY195" i="11"/>
  <c r="DA195" i="11" s="1"/>
  <c r="AO194" i="11"/>
  <c r="BQ194" i="11" s="1"/>
  <c r="CS194" i="11" s="1"/>
  <c r="BB190" i="11"/>
  <c r="CD190" i="11" s="1"/>
  <c r="DF190" i="11" s="1"/>
  <c r="AF190" i="11"/>
  <c r="BH190" i="11" s="1"/>
  <c r="CJ190" i="11" s="1"/>
  <c r="BA187" i="11"/>
  <c r="CC187" i="11" s="1"/>
  <c r="DE187" i="11" s="1"/>
  <c r="AI187" i="11"/>
  <c r="BK187" i="11" s="1"/>
  <c r="CM187" i="11" s="1"/>
  <c r="AE185" i="11"/>
  <c r="BG185" i="11" s="1"/>
  <c r="CI185" i="11" s="1"/>
  <c r="BA184" i="11"/>
  <c r="CC184" i="11" s="1"/>
  <c r="DE184" i="11" s="1"/>
  <c r="AI183" i="11"/>
  <c r="BK183" i="11" s="1"/>
  <c r="CM183" i="11" s="1"/>
  <c r="CC182" i="11"/>
  <c r="DE182" i="11" s="1"/>
  <c r="BI182" i="11"/>
  <c r="CK182" i="11" s="1"/>
  <c r="BA180" i="11"/>
  <c r="CC180" i="11" s="1"/>
  <c r="DE180" i="11" s="1"/>
  <c r="BB179" i="11"/>
  <c r="CD179" i="11" s="1"/>
  <c r="DF179" i="11" s="1"/>
  <c r="AH179" i="11"/>
  <c r="BJ179" i="11" s="1"/>
  <c r="CL179" i="11" s="1"/>
  <c r="AR178" i="11"/>
  <c r="CC177" i="11"/>
  <c r="DE177" i="11" s="1"/>
  <c r="BD175" i="11"/>
  <c r="CF175" i="11" s="1"/>
  <c r="CD172" i="11"/>
  <c r="DF172" i="11" s="1"/>
  <c r="BA169" i="11"/>
  <c r="CC169" i="11" s="1"/>
  <c r="DE169" i="11" s="1"/>
  <c r="AW166" i="11"/>
  <c r="BY166" i="11" s="1"/>
  <c r="DA166" i="11" s="1"/>
  <c r="AQ163" i="11"/>
  <c r="BS163" i="11" s="1"/>
  <c r="CU163" i="11" s="1"/>
  <c r="Y163" i="11"/>
  <c r="Z163" i="11" s="1"/>
  <c r="AF163" i="11"/>
  <c r="BH163" i="11" s="1"/>
  <c r="CJ163" i="11" s="1"/>
  <c r="AX163" i="11"/>
  <c r="BZ163" i="11" s="1"/>
  <c r="DB163" i="11" s="1"/>
  <c r="AI163" i="11"/>
  <c r="BK163" i="11" s="1"/>
  <c r="CM163" i="11" s="1"/>
  <c r="BB163" i="11"/>
  <c r="CD163" i="11" s="1"/>
  <c r="DF163" i="11" s="1"/>
  <c r="AP163" i="11"/>
  <c r="BR163" i="11" s="1"/>
  <c r="CT163" i="11" s="1"/>
  <c r="AC163" i="11"/>
  <c r="BE163" i="11" s="1"/>
  <c r="CG163" i="11" s="1"/>
  <c r="AS163" i="11"/>
  <c r="BU163" i="11" s="1"/>
  <c r="CW163" i="11" s="1"/>
  <c r="AD158" i="11"/>
  <c r="BF158" i="11" s="1"/>
  <c r="CH158" i="11" s="1"/>
  <c r="BN156" i="11"/>
  <c r="CP156" i="11" s="1"/>
  <c r="BS156" i="11"/>
  <c r="CU156" i="11" s="1"/>
  <c r="CA156" i="11"/>
  <c r="DC156" i="11" s="1"/>
  <c r="BK156" i="11"/>
  <c r="CM156" i="11" s="1"/>
  <c r="BM156" i="11"/>
  <c r="CO156" i="11" s="1"/>
  <c r="AX155" i="11"/>
  <c r="BZ155" i="11" s="1"/>
  <c r="DB155" i="11" s="1"/>
  <c r="AG155" i="11"/>
  <c r="BI155" i="11" s="1"/>
  <c r="CK155" i="11" s="1"/>
  <c r="AH155" i="11"/>
  <c r="BJ155" i="11" s="1"/>
  <c r="CL155" i="11" s="1"/>
  <c r="AO155" i="11"/>
  <c r="BQ155" i="11" s="1"/>
  <c r="CS155" i="11" s="1"/>
  <c r="AY154" i="11"/>
  <c r="CA154" i="11" s="1"/>
  <c r="DC154" i="11" s="1"/>
  <c r="BA150" i="11"/>
  <c r="CC150" i="11" s="1"/>
  <c r="DE150" i="11" s="1"/>
  <c r="AH183" i="11"/>
  <c r="BJ183" i="11" s="1"/>
  <c r="CL183" i="11" s="1"/>
  <c r="BZ182" i="11"/>
  <c r="DB182" i="11" s="1"/>
  <c r="AY179" i="11"/>
  <c r="CA179" i="11" s="1"/>
  <c r="DC179" i="11" s="1"/>
  <c r="AG179" i="11"/>
  <c r="BI179" i="11" s="1"/>
  <c r="CK179" i="11" s="1"/>
  <c r="Z176" i="11"/>
  <c r="Z166" i="11"/>
  <c r="AY150" i="11"/>
  <c r="CA150" i="11" s="1"/>
  <c r="DC150" i="11" s="1"/>
  <c r="Z144" i="11"/>
  <c r="AY135" i="11"/>
  <c r="CA135" i="11" s="1"/>
  <c r="DC135" i="11" s="1"/>
  <c r="AS132" i="11"/>
  <c r="BU132" i="11" s="1"/>
  <c r="CW132" i="11" s="1"/>
  <c r="AH132" i="11"/>
  <c r="BJ132" i="11" s="1"/>
  <c r="CL132" i="11" s="1"/>
  <c r="AJ131" i="11"/>
  <c r="BL131" i="11" s="1"/>
  <c r="CN131" i="11" s="1"/>
  <c r="AU130" i="11"/>
  <c r="BW130" i="11" s="1"/>
  <c r="CY130" i="11" s="1"/>
  <c r="Y130" i="11"/>
  <c r="Z130" i="11" s="1"/>
  <c r="AG126" i="11"/>
  <c r="BI126" i="11" s="1"/>
  <c r="CK126" i="11" s="1"/>
  <c r="AN125" i="11"/>
  <c r="BP125" i="11" s="1"/>
  <c r="CR125" i="11" s="1"/>
  <c r="AP122" i="11"/>
  <c r="BR122" i="11" s="1"/>
  <c r="CT122" i="11" s="1"/>
  <c r="AN121" i="11"/>
  <c r="BP121" i="11" s="1"/>
  <c r="CR121" i="11" s="1"/>
  <c r="AN120" i="11"/>
  <c r="BP120" i="11" s="1"/>
  <c r="CR120" i="11" s="1"/>
  <c r="AW119" i="11"/>
  <c r="BY119" i="11" s="1"/>
  <c r="DA119" i="11" s="1"/>
  <c r="Y119" i="11"/>
  <c r="Z119" i="11" s="1"/>
  <c r="AB115" i="11"/>
  <c r="BD115" i="11" s="1"/>
  <c r="CF115" i="11" s="1"/>
  <c r="AG115" i="11"/>
  <c r="BI115" i="11" s="1"/>
  <c r="CK115" i="11" s="1"/>
  <c r="AF114" i="11"/>
  <c r="BH114" i="11" s="1"/>
  <c r="CJ114" i="11" s="1"/>
  <c r="AF113" i="11"/>
  <c r="BH113" i="11" s="1"/>
  <c r="CJ113" i="11" s="1"/>
  <c r="AJ101" i="11"/>
  <c r="BL101" i="11" s="1"/>
  <c r="CN101" i="11" s="1"/>
  <c r="AI99" i="11"/>
  <c r="BK99" i="11" s="1"/>
  <c r="CM99" i="11" s="1"/>
  <c r="BE89" i="11"/>
  <c r="CG89" i="11" s="1"/>
  <c r="BV89" i="11"/>
  <c r="CX89" i="11" s="1"/>
  <c r="BZ89" i="11"/>
  <c r="DB89" i="11" s="1"/>
  <c r="BK89" i="11"/>
  <c r="CM89" i="11" s="1"/>
  <c r="B165" i="11"/>
  <c r="CC143" i="11"/>
  <c r="DE143" i="11" s="1"/>
  <c r="BS140" i="11"/>
  <c r="CU140" i="11" s="1"/>
  <c r="AR132" i="11"/>
  <c r="BB131" i="11"/>
  <c r="CD131" i="11" s="1"/>
  <c r="DF131" i="11" s="1"/>
  <c r="AL131" i="11"/>
  <c r="BN131" i="11" s="1"/>
  <c r="CP131" i="11" s="1"/>
  <c r="AT130" i="11"/>
  <c r="BV130" i="11" s="1"/>
  <c r="CX130" i="11" s="1"/>
  <c r="AE126" i="11"/>
  <c r="BG126" i="11" s="1"/>
  <c r="CI126" i="11" s="1"/>
  <c r="BB125" i="11"/>
  <c r="CD125" i="11" s="1"/>
  <c r="DF125" i="11" s="1"/>
  <c r="AK125" i="11"/>
  <c r="BM125" i="11" s="1"/>
  <c r="CO125" i="11" s="1"/>
  <c r="AL122" i="11"/>
  <c r="BN122" i="11" s="1"/>
  <c r="CP122" i="11" s="1"/>
  <c r="AG121" i="11"/>
  <c r="BI121" i="11" s="1"/>
  <c r="CK121" i="11" s="1"/>
  <c r="AI120" i="11"/>
  <c r="BK120" i="11" s="1"/>
  <c r="CM120" i="11" s="1"/>
  <c r="AV119" i="11"/>
  <c r="BX119" i="11" s="1"/>
  <c r="CZ119" i="11" s="1"/>
  <c r="BB116" i="11"/>
  <c r="CD116" i="11" s="1"/>
  <c r="DF116" i="11" s="1"/>
  <c r="AZ115" i="11"/>
  <c r="CB115" i="11" s="1"/>
  <c r="DD115" i="11" s="1"/>
  <c r="AB113" i="11"/>
  <c r="BD113" i="11" s="1"/>
  <c r="CF113" i="11" s="1"/>
  <c r="BA107" i="11"/>
  <c r="CC107" i="11" s="1"/>
  <c r="DE107" i="11" s="1"/>
  <c r="AJ54" i="11"/>
  <c r="BL54" i="11" s="1"/>
  <c r="CN54" i="11" s="1"/>
  <c r="AW54" i="11"/>
  <c r="BY54" i="11" s="1"/>
  <c r="DA54" i="11" s="1"/>
  <c r="AX54" i="11"/>
  <c r="BZ54" i="11" s="1"/>
  <c r="DB54" i="11" s="1"/>
  <c r="BB54" i="11"/>
  <c r="CD54" i="11" s="1"/>
  <c r="DF54" i="11" s="1"/>
  <c r="AE122" i="11"/>
  <c r="BG122" i="11" s="1"/>
  <c r="CI122" i="11" s="1"/>
  <c r="AG112" i="11"/>
  <c r="BI112" i="11" s="1"/>
  <c r="CK112" i="11" s="1"/>
  <c r="AQ112" i="11"/>
  <c r="BS112" i="11" s="1"/>
  <c r="CU112" i="11" s="1"/>
  <c r="AR112" i="11"/>
  <c r="AV112" i="11"/>
  <c r="BX112" i="11" s="1"/>
  <c r="CZ112" i="11" s="1"/>
  <c r="AG97" i="11"/>
  <c r="BI97" i="11" s="1"/>
  <c r="CK97" i="11" s="1"/>
  <c r="AH97" i="11"/>
  <c r="BJ97" i="11" s="1"/>
  <c r="CL97" i="11" s="1"/>
  <c r="AK97" i="11"/>
  <c r="BM97" i="11" s="1"/>
  <c r="CO97" i="11" s="1"/>
  <c r="AY97" i="11"/>
  <c r="CA97" i="11" s="1"/>
  <c r="DC97" i="11" s="1"/>
  <c r="AC159" i="11"/>
  <c r="BE159" i="11" s="1"/>
  <c r="CG159" i="11" s="1"/>
  <c r="AM153" i="11"/>
  <c r="BO153" i="11" s="1"/>
  <c r="CQ153" i="11" s="1"/>
  <c r="B151" i="11"/>
  <c r="BK140" i="11"/>
  <c r="CM140" i="11" s="1"/>
  <c r="AJ138" i="11"/>
  <c r="BL138" i="11" s="1"/>
  <c r="CN138" i="11" s="1"/>
  <c r="B136" i="11"/>
  <c r="Z134" i="11"/>
  <c r="AG132" i="11"/>
  <c r="BI132" i="11" s="1"/>
  <c r="CK132" i="11" s="1"/>
  <c r="AY131" i="11"/>
  <c r="CA131" i="11" s="1"/>
  <c r="DC131" i="11" s="1"/>
  <c r="AH131" i="11"/>
  <c r="BJ131" i="11" s="1"/>
  <c r="CL131" i="11" s="1"/>
  <c r="AR130" i="11"/>
  <c r="AZ126" i="11"/>
  <c r="CB126" i="11" s="1"/>
  <c r="DD126" i="11" s="1"/>
  <c r="AB126" i="11"/>
  <c r="BD126" i="11" s="1"/>
  <c r="AZ125" i="11"/>
  <c r="CB125" i="11" s="1"/>
  <c r="DD125" i="11" s="1"/>
  <c r="AI125" i="11"/>
  <c r="BK125" i="11" s="1"/>
  <c r="CM125" i="11" s="1"/>
  <c r="BJ124" i="11"/>
  <c r="CL124" i="11" s="1"/>
  <c r="BL124" i="11"/>
  <c r="CN124" i="11" s="1"/>
  <c r="AD122" i="11"/>
  <c r="BF122" i="11" s="1"/>
  <c r="CH122" i="11" s="1"/>
  <c r="AF120" i="11"/>
  <c r="BH120" i="11" s="1"/>
  <c r="CJ120" i="11" s="1"/>
  <c r="AR119" i="11"/>
  <c r="AP116" i="11"/>
  <c r="BR116" i="11" s="1"/>
  <c r="CT116" i="11" s="1"/>
  <c r="AR115" i="11"/>
  <c r="BB113" i="11"/>
  <c r="CD113" i="11" s="1"/>
  <c r="DF113" i="11" s="1"/>
  <c r="AR107" i="11"/>
  <c r="B103" i="11"/>
  <c r="AD100" i="11"/>
  <c r="BF100" i="11" s="1"/>
  <c r="CH100" i="11" s="1"/>
  <c r="AF100" i="11"/>
  <c r="BH100" i="11" s="1"/>
  <c r="CJ100" i="11" s="1"/>
  <c r="AN100" i="11"/>
  <c r="BP100" i="11" s="1"/>
  <c r="CR100" i="11" s="1"/>
  <c r="AR100" i="11"/>
  <c r="AS159" i="11"/>
  <c r="BU159" i="11" s="1"/>
  <c r="CW159" i="11" s="1"/>
  <c r="AM151" i="11"/>
  <c r="BO151" i="11" s="1"/>
  <c r="CQ151" i="11" s="1"/>
  <c r="B148" i="11"/>
  <c r="B146" i="11"/>
  <c r="CC144" i="11"/>
  <c r="DE144" i="11" s="1"/>
  <c r="B144" i="11"/>
  <c r="BV143" i="11"/>
  <c r="CX143" i="11" s="1"/>
  <c r="B141" i="11"/>
  <c r="BJ140" i="11"/>
  <c r="CL140" i="11" s="1"/>
  <c r="CA139" i="11"/>
  <c r="DC139" i="11" s="1"/>
  <c r="CD136" i="11"/>
  <c r="DF136" i="11" s="1"/>
  <c r="BM136" i="11"/>
  <c r="CO136" i="11" s="1"/>
  <c r="B133" i="11"/>
  <c r="AF132" i="11"/>
  <c r="BH132" i="11" s="1"/>
  <c r="CJ132" i="11" s="1"/>
  <c r="AX131" i="11"/>
  <c r="BZ131" i="11" s="1"/>
  <c r="DB131" i="11" s="1"/>
  <c r="AG131" i="11"/>
  <c r="BI131" i="11" s="1"/>
  <c r="CK131" i="11" s="1"/>
  <c r="AN130" i="11"/>
  <c r="BP130" i="11" s="1"/>
  <c r="CR130" i="11" s="1"/>
  <c r="B130" i="11"/>
  <c r="AU126" i="11"/>
  <c r="BW126" i="11" s="1"/>
  <c r="CY126" i="11" s="1"/>
  <c r="AW125" i="11"/>
  <c r="BY125" i="11" s="1"/>
  <c r="DA125" i="11" s="1"/>
  <c r="AH125" i="11"/>
  <c r="BJ125" i="11" s="1"/>
  <c r="CL125" i="11" s="1"/>
  <c r="BS124" i="11"/>
  <c r="CU124" i="11" s="1"/>
  <c r="B124" i="11"/>
  <c r="BT122" i="11"/>
  <c r="CV122" i="11" s="1"/>
  <c r="AD120" i="11"/>
  <c r="BF120" i="11" s="1"/>
  <c r="CH120" i="11" s="1"/>
  <c r="AL119" i="11"/>
  <c r="BN119" i="11" s="1"/>
  <c r="CP119" i="11" s="1"/>
  <c r="B119" i="11"/>
  <c r="AL116" i="11"/>
  <c r="BN116" i="11" s="1"/>
  <c r="CP116" i="11" s="1"/>
  <c r="AN115" i="11"/>
  <c r="BP115" i="11" s="1"/>
  <c r="CR115" i="11" s="1"/>
  <c r="AZ113" i="11"/>
  <c r="CB113" i="11" s="1"/>
  <c r="DD113" i="11" s="1"/>
  <c r="AQ104" i="11"/>
  <c r="BS104" i="11" s="1"/>
  <c r="CU104" i="11" s="1"/>
  <c r="AU104" i="11"/>
  <c r="BW104" i="11" s="1"/>
  <c r="CY104" i="11" s="1"/>
  <c r="AV104" i="11"/>
  <c r="BX104" i="11" s="1"/>
  <c r="CZ104" i="11" s="1"/>
  <c r="AB104" i="11"/>
  <c r="BD104" i="11" s="1"/>
  <c r="AW104" i="11"/>
  <c r="BY104" i="11" s="1"/>
  <c r="DA104" i="11" s="1"/>
  <c r="AG104" i="11"/>
  <c r="BI104" i="11" s="1"/>
  <c r="CK104" i="11" s="1"/>
  <c r="AZ104" i="11"/>
  <c r="CB104" i="11" s="1"/>
  <c r="DD104" i="11" s="1"/>
  <c r="AI104" i="11"/>
  <c r="BK104" i="11" s="1"/>
  <c r="CM104" i="11" s="1"/>
  <c r="AK104" i="11"/>
  <c r="BM104" i="11" s="1"/>
  <c r="CO104" i="11" s="1"/>
  <c r="B104" i="11"/>
  <c r="AD102" i="11"/>
  <c r="BF102" i="11" s="1"/>
  <c r="CH102" i="11" s="1"/>
  <c r="AE102" i="11"/>
  <c r="BG102" i="11" s="1"/>
  <c r="CI102" i="11" s="1"/>
  <c r="AM102" i="11"/>
  <c r="BO102" i="11" s="1"/>
  <c r="CQ102" i="11" s="1"/>
  <c r="AQ102" i="11"/>
  <c r="BS102" i="11" s="1"/>
  <c r="CU102" i="11" s="1"/>
  <c r="AS102" i="11"/>
  <c r="BU102" i="11" s="1"/>
  <c r="CW102" i="11" s="1"/>
  <c r="AK130" i="11"/>
  <c r="BM130" i="11" s="1"/>
  <c r="CO130" i="11" s="1"/>
  <c r="AC130" i="11"/>
  <c r="BE130" i="11" s="1"/>
  <c r="CG130" i="11" s="1"/>
  <c r="AT126" i="11"/>
  <c r="BV126" i="11" s="1"/>
  <c r="CX126" i="11" s="1"/>
  <c r="BT125" i="11"/>
  <c r="CV125" i="11" s="1"/>
  <c r="AV125" i="11"/>
  <c r="BX125" i="11" s="1"/>
  <c r="CZ125" i="11" s="1"/>
  <c r="AG125" i="11"/>
  <c r="BI125" i="11" s="1"/>
  <c r="CK125" i="11" s="1"/>
  <c r="AW113" i="11"/>
  <c r="BY113" i="11" s="1"/>
  <c r="DA113" i="11" s="1"/>
  <c r="AR103" i="11"/>
  <c r="AU103" i="11"/>
  <c r="BW103" i="11" s="1"/>
  <c r="CY103" i="11" s="1"/>
  <c r="AW103" i="11"/>
  <c r="BY103" i="11" s="1"/>
  <c r="DA103" i="11" s="1"/>
  <c r="AX103" i="11"/>
  <c r="BZ103" i="11" s="1"/>
  <c r="DB103" i="11" s="1"/>
  <c r="AC103" i="11"/>
  <c r="BE103" i="11" s="1"/>
  <c r="CG103" i="11" s="1"/>
  <c r="AZ103" i="11"/>
  <c r="CB103" i="11" s="1"/>
  <c r="DD103" i="11" s="1"/>
  <c r="AH103" i="11"/>
  <c r="BJ103" i="11" s="1"/>
  <c r="CL103" i="11" s="1"/>
  <c r="AI103" i="11"/>
  <c r="BK103" i="11" s="1"/>
  <c r="CM103" i="11" s="1"/>
  <c r="AK103" i="11"/>
  <c r="BM103" i="11" s="1"/>
  <c r="CO103" i="11" s="1"/>
  <c r="BT98" i="11"/>
  <c r="CV98" i="11" s="1"/>
  <c r="AI98" i="11"/>
  <c r="BK98" i="11" s="1"/>
  <c r="CM98" i="11" s="1"/>
  <c r="AJ98" i="11"/>
  <c r="BL98" i="11" s="1"/>
  <c r="CN98" i="11" s="1"/>
  <c r="AW98" i="11"/>
  <c r="BY98" i="11" s="1"/>
  <c r="DA98" i="11" s="1"/>
  <c r="AQ83" i="11"/>
  <c r="BS83" i="11" s="1"/>
  <c r="CU83" i="11" s="1"/>
  <c r="AN83" i="11"/>
  <c r="BP83" i="11" s="1"/>
  <c r="CR83" i="11" s="1"/>
  <c r="AS126" i="11"/>
  <c r="BU126" i="11" s="1"/>
  <c r="CW126" i="11" s="1"/>
  <c r="B126" i="11"/>
  <c r="AU125" i="11"/>
  <c r="BW125" i="11" s="1"/>
  <c r="CY125" i="11" s="1"/>
  <c r="AF125" i="11"/>
  <c r="BH125" i="11" s="1"/>
  <c r="CJ125" i="11" s="1"/>
  <c r="AD119" i="11"/>
  <c r="BF119" i="11" s="1"/>
  <c r="CH119" i="11" s="1"/>
  <c r="AU119" i="11"/>
  <c r="BW119" i="11" s="1"/>
  <c r="CY119" i="11" s="1"/>
  <c r="AH119" i="11"/>
  <c r="BJ119" i="11" s="1"/>
  <c r="CL119" i="11" s="1"/>
  <c r="AZ119" i="11"/>
  <c r="CB119" i="11" s="1"/>
  <c r="DD119" i="11" s="1"/>
  <c r="AJ119" i="11"/>
  <c r="BL119" i="11" s="1"/>
  <c r="CN119" i="11" s="1"/>
  <c r="BB119" i="11"/>
  <c r="CD119" i="11" s="1"/>
  <c r="DF119" i="11" s="1"/>
  <c r="AX114" i="11"/>
  <c r="BZ114" i="11" s="1"/>
  <c r="DB114" i="11" s="1"/>
  <c r="AD114" i="11"/>
  <c r="BF114" i="11" s="1"/>
  <c r="CH114" i="11" s="1"/>
  <c r="AZ114" i="11"/>
  <c r="CB114" i="11" s="1"/>
  <c r="DD114" i="11" s="1"/>
  <c r="AG114" i="11"/>
  <c r="BI114" i="11" s="1"/>
  <c r="CK114" i="11" s="1"/>
  <c r="AI114" i="11"/>
  <c r="BK114" i="11" s="1"/>
  <c r="CM114" i="11" s="1"/>
  <c r="AN114" i="11"/>
  <c r="BP114" i="11" s="1"/>
  <c r="CR114" i="11" s="1"/>
  <c r="AQ114" i="11"/>
  <c r="BS114" i="11" s="1"/>
  <c r="CU114" i="11" s="1"/>
  <c r="AL101" i="11"/>
  <c r="BN101" i="11" s="1"/>
  <c r="CP101" i="11" s="1"/>
  <c r="AO101" i="11"/>
  <c r="BQ101" i="11" s="1"/>
  <c r="CS101" i="11" s="1"/>
  <c r="BT95" i="11"/>
  <c r="CV95" i="11" s="1"/>
  <c r="AH95" i="11"/>
  <c r="BJ95" i="11" s="1"/>
  <c r="CL95" i="11" s="1"/>
  <c r="AN95" i="11"/>
  <c r="BP95" i="11" s="1"/>
  <c r="CR95" i="11" s="1"/>
  <c r="AJ113" i="11"/>
  <c r="BL113" i="11" s="1"/>
  <c r="CN113" i="11" s="1"/>
  <c r="BA113" i="11"/>
  <c r="CC113" i="11" s="1"/>
  <c r="DE113" i="11" s="1"/>
  <c r="AN113" i="11"/>
  <c r="BP113" i="11" s="1"/>
  <c r="CR113" i="11" s="1"/>
  <c r="Y113" i="11"/>
  <c r="Z113" i="11" s="1"/>
  <c r="AP113" i="11"/>
  <c r="BR113" i="11" s="1"/>
  <c r="CT113" i="11" s="1"/>
  <c r="AC113" i="11"/>
  <c r="BE113" i="11" s="1"/>
  <c r="CG113" i="11" s="1"/>
  <c r="AS113" i="11"/>
  <c r="BU113" i="11" s="1"/>
  <c r="CW113" i="11" s="1"/>
  <c r="AD113" i="11"/>
  <c r="BF113" i="11" s="1"/>
  <c r="CH113" i="11" s="1"/>
  <c r="AT113" i="11"/>
  <c r="BV113" i="11" s="1"/>
  <c r="CX113" i="11" s="1"/>
  <c r="AG113" i="11"/>
  <c r="BI113" i="11" s="1"/>
  <c r="CK113" i="11" s="1"/>
  <c r="AV113" i="11"/>
  <c r="BX113" i="11" s="1"/>
  <c r="CZ113" i="11" s="1"/>
  <c r="AW97" i="11"/>
  <c r="BY97" i="11" s="1"/>
  <c r="DA97" i="11" s="1"/>
  <c r="BT164" i="11"/>
  <c r="CV164" i="11" s="1"/>
  <c r="B160" i="11"/>
  <c r="AF159" i="11"/>
  <c r="BH159" i="11" s="1"/>
  <c r="CJ159" i="11" s="1"/>
  <c r="AE158" i="11"/>
  <c r="BG158" i="11" s="1"/>
  <c r="CI158" i="11" s="1"/>
  <c r="AC151" i="11"/>
  <c r="BE151" i="11" s="1"/>
  <c r="CG151" i="11" s="1"/>
  <c r="AO150" i="11"/>
  <c r="BQ150" i="11" s="1"/>
  <c r="CS150" i="11" s="1"/>
  <c r="AE147" i="11"/>
  <c r="BG147" i="11" s="1"/>
  <c r="CI147" i="11" s="1"/>
  <c r="BL144" i="11"/>
  <c r="CN144" i="11" s="1"/>
  <c r="BJ143" i="11"/>
  <c r="CL143" i="11" s="1"/>
  <c r="BK141" i="11"/>
  <c r="CM141" i="11" s="1"/>
  <c r="BY140" i="11"/>
  <c r="DA140" i="11" s="1"/>
  <c r="BD140" i="11"/>
  <c r="CF140" i="11" s="1"/>
  <c r="BM139" i="11"/>
  <c r="CO139" i="11" s="1"/>
  <c r="BY136" i="11"/>
  <c r="DA136" i="11" s="1"/>
  <c r="BF136" i="11"/>
  <c r="CH136" i="11" s="1"/>
  <c r="AF133" i="11"/>
  <c r="BH133" i="11" s="1"/>
  <c r="CJ133" i="11" s="1"/>
  <c r="AR131" i="11"/>
  <c r="AH130" i="11"/>
  <c r="BJ130" i="11" s="1"/>
  <c r="CL130" i="11" s="1"/>
  <c r="BJ129" i="11"/>
  <c r="CL129" i="11" s="1"/>
  <c r="AQ126" i="11"/>
  <c r="BS126" i="11" s="1"/>
  <c r="CU126" i="11" s="1"/>
  <c r="AR125" i="11"/>
  <c r="AD125" i="11"/>
  <c r="BF125" i="11" s="1"/>
  <c r="CH125" i="11" s="1"/>
  <c r="BH124" i="11"/>
  <c r="CJ124" i="11" s="1"/>
  <c r="BH123" i="11"/>
  <c r="CJ123" i="11" s="1"/>
  <c r="AZ120" i="11"/>
  <c r="CB120" i="11" s="1"/>
  <c r="DD120" i="11" s="1"/>
  <c r="AI119" i="11"/>
  <c r="BK119" i="11" s="1"/>
  <c r="CM119" i="11" s="1"/>
  <c r="AS114" i="11"/>
  <c r="BU114" i="11" s="1"/>
  <c r="CW114" i="11" s="1"/>
  <c r="AO113" i="11"/>
  <c r="BQ113" i="11" s="1"/>
  <c r="CS113" i="11" s="1"/>
  <c r="AU112" i="11"/>
  <c r="BW112" i="11" s="1"/>
  <c r="CY112" i="11" s="1"/>
  <c r="AN104" i="11"/>
  <c r="BP104" i="11" s="1"/>
  <c r="CR104" i="11" s="1"/>
  <c r="AV103" i="11"/>
  <c r="BX103" i="11" s="1"/>
  <c r="CZ103" i="11" s="1"/>
  <c r="AP102" i="11"/>
  <c r="BR102" i="11" s="1"/>
  <c r="CT102" i="11" s="1"/>
  <c r="AY101" i="11"/>
  <c r="CA101" i="11" s="1"/>
  <c r="DC101" i="11" s="1"/>
  <c r="AS100" i="11"/>
  <c r="BU100" i="11" s="1"/>
  <c r="CW100" i="11" s="1"/>
  <c r="AF97" i="11"/>
  <c r="BH97" i="11" s="1"/>
  <c r="CJ97" i="11" s="1"/>
  <c r="AU95" i="11"/>
  <c r="BW95" i="11" s="1"/>
  <c r="CY95" i="11" s="1"/>
  <c r="BL89" i="11"/>
  <c r="CN89" i="11" s="1"/>
  <c r="AQ125" i="11"/>
  <c r="BS125" i="11" s="1"/>
  <c r="CU125" i="11" s="1"/>
  <c r="AC125" i="11"/>
  <c r="BE125" i="11" s="1"/>
  <c r="CG125" i="11" s="1"/>
  <c r="Z123" i="11"/>
  <c r="AX122" i="11"/>
  <c r="BZ122" i="11" s="1"/>
  <c r="DB122" i="11" s="1"/>
  <c r="AF122" i="11"/>
  <c r="BH122" i="11" s="1"/>
  <c r="CJ122" i="11" s="1"/>
  <c r="AJ122" i="11"/>
  <c r="BL122" i="11" s="1"/>
  <c r="CN122" i="11" s="1"/>
  <c r="AM122" i="11"/>
  <c r="BO122" i="11" s="1"/>
  <c r="CQ122" i="11" s="1"/>
  <c r="AH121" i="11"/>
  <c r="BJ121" i="11" s="1"/>
  <c r="CL121" i="11" s="1"/>
  <c r="AK113" i="11"/>
  <c r="BM113" i="11" s="1"/>
  <c r="CO113" i="11" s="1"/>
  <c r="AH112" i="11"/>
  <c r="BJ112" i="11" s="1"/>
  <c r="CL112" i="11" s="1"/>
  <c r="AC107" i="11"/>
  <c r="BE107" i="11" s="1"/>
  <c r="CG107" i="11" s="1"/>
  <c r="AO107" i="11"/>
  <c r="BQ107" i="11" s="1"/>
  <c r="CS107" i="11" s="1"/>
  <c r="AQ107" i="11"/>
  <c r="BS107" i="11" s="1"/>
  <c r="CU107" i="11" s="1"/>
  <c r="AT107" i="11"/>
  <c r="BV107" i="11" s="1"/>
  <c r="CX107" i="11" s="1"/>
  <c r="AH99" i="11"/>
  <c r="BJ99" i="11" s="1"/>
  <c r="CL99" i="11" s="1"/>
  <c r="AJ99" i="11"/>
  <c r="BL99" i="11" s="1"/>
  <c r="CN99" i="11" s="1"/>
  <c r="AK99" i="11"/>
  <c r="BM99" i="11" s="1"/>
  <c r="CO99" i="11" s="1"/>
  <c r="AQ99" i="11"/>
  <c r="BS99" i="11" s="1"/>
  <c r="CU99" i="11" s="1"/>
  <c r="AV99" i="11"/>
  <c r="BX99" i="11" s="1"/>
  <c r="CZ99" i="11" s="1"/>
  <c r="AW99" i="11"/>
  <c r="BY99" i="11" s="1"/>
  <c r="DA99" i="11" s="1"/>
  <c r="Y99" i="11"/>
  <c r="Z99" i="11" s="1"/>
  <c r="AZ99" i="11"/>
  <c r="CB99" i="11" s="1"/>
  <c r="DD99" i="11" s="1"/>
  <c r="AH75" i="11"/>
  <c r="BJ75" i="11" s="1"/>
  <c r="CL75" i="11" s="1"/>
  <c r="AQ75" i="11"/>
  <c r="BS75" i="11" s="1"/>
  <c r="CU75" i="11" s="1"/>
  <c r="AV75" i="11"/>
  <c r="BX75" i="11" s="1"/>
  <c r="CZ75" i="11" s="1"/>
  <c r="AT75" i="11"/>
  <c r="BV75" i="11" s="1"/>
  <c r="CX75" i="11" s="1"/>
  <c r="AW75" i="11"/>
  <c r="BY75" i="11" s="1"/>
  <c r="DA75" i="11" s="1"/>
  <c r="Y75" i="11"/>
  <c r="Z75" i="11" s="1"/>
  <c r="AE75" i="11"/>
  <c r="BG75" i="11" s="1"/>
  <c r="CI75" i="11" s="1"/>
  <c r="AG75" i="11"/>
  <c r="BI75" i="11" s="1"/>
  <c r="CK75" i="11" s="1"/>
  <c r="AJ75" i="11"/>
  <c r="BL75" i="11" s="1"/>
  <c r="CN75" i="11" s="1"/>
  <c r="AK75" i="11"/>
  <c r="BM75" i="11" s="1"/>
  <c r="CO75" i="11" s="1"/>
  <c r="B169" i="11"/>
  <c r="Y151" i="11"/>
  <c r="Z151" i="11" s="1"/>
  <c r="AM150" i="11"/>
  <c r="BO150" i="11" s="1"/>
  <c r="CQ150" i="11" s="1"/>
  <c r="AI148" i="11"/>
  <c r="BK148" i="11" s="1"/>
  <c r="CM148" i="11" s="1"/>
  <c r="BI141" i="11"/>
  <c r="CK141" i="11" s="1"/>
  <c r="BW140" i="11"/>
  <c r="CY140" i="11" s="1"/>
  <c r="CD137" i="11"/>
  <c r="DF137" i="11" s="1"/>
  <c r="BF137" i="11"/>
  <c r="CH137" i="11" s="1"/>
  <c r="BT136" i="11"/>
  <c r="CV136" i="11" s="1"/>
  <c r="BD136" i="11"/>
  <c r="CF136" i="11" s="1"/>
  <c r="B134" i="11"/>
  <c r="AL133" i="11"/>
  <c r="BN133" i="11" s="1"/>
  <c r="CP133" i="11" s="1"/>
  <c r="B132" i="11"/>
  <c r="AP131" i="11"/>
  <c r="BR131" i="11" s="1"/>
  <c r="CT131" i="11" s="1"/>
  <c r="AW130" i="11"/>
  <c r="BY130" i="11" s="1"/>
  <c r="DA130" i="11" s="1"/>
  <c r="AF130" i="11"/>
  <c r="BH130" i="11" s="1"/>
  <c r="CJ130" i="11" s="1"/>
  <c r="AP125" i="11"/>
  <c r="BR125" i="11" s="1"/>
  <c r="CT125" i="11" s="1"/>
  <c r="CC124" i="11"/>
  <c r="DE124" i="11" s="1"/>
  <c r="BE124" i="11"/>
  <c r="CG124" i="11" s="1"/>
  <c r="AV122" i="11"/>
  <c r="BX122" i="11" s="1"/>
  <c r="CZ122" i="11" s="1"/>
  <c r="AQ120" i="11"/>
  <c r="BS120" i="11" s="1"/>
  <c r="CU120" i="11" s="1"/>
  <c r="AJ120" i="11"/>
  <c r="BL120" i="11" s="1"/>
  <c r="CN120" i="11" s="1"/>
  <c r="AR120" i="11"/>
  <c r="AB120" i="11"/>
  <c r="BD120" i="11" s="1"/>
  <c r="CF120" i="11" s="1"/>
  <c r="BB120" i="11"/>
  <c r="CD120" i="11" s="1"/>
  <c r="DF120" i="11" s="1"/>
  <c r="AE120" i="11"/>
  <c r="BG120" i="11" s="1"/>
  <c r="CI120" i="11" s="1"/>
  <c r="AF119" i="11"/>
  <c r="BH119" i="11" s="1"/>
  <c r="CJ119" i="11" s="1"/>
  <c r="AH115" i="11"/>
  <c r="BJ115" i="11" s="1"/>
  <c r="CL115" i="11" s="1"/>
  <c r="AP114" i="11"/>
  <c r="BR114" i="11" s="1"/>
  <c r="CT114" i="11" s="1"/>
  <c r="AI113" i="11"/>
  <c r="BK113" i="11" s="1"/>
  <c r="CM113" i="11" s="1"/>
  <c r="AB112" i="11"/>
  <c r="BD112" i="11" s="1"/>
  <c r="AJ104" i="11"/>
  <c r="BL104" i="11" s="1"/>
  <c r="CN104" i="11" s="1"/>
  <c r="AQ103" i="11"/>
  <c r="BS103" i="11" s="1"/>
  <c r="CU103" i="11" s="1"/>
  <c r="Y102" i="11"/>
  <c r="Z102" i="11" s="1"/>
  <c r="AM101" i="11"/>
  <c r="BO101" i="11" s="1"/>
  <c r="CQ101" i="11" s="1"/>
  <c r="AE100" i="11"/>
  <c r="BG100" i="11" s="1"/>
  <c r="CI100" i="11" s="1"/>
  <c r="AY99" i="11"/>
  <c r="CA99" i="11" s="1"/>
  <c r="DC99" i="11" s="1"/>
  <c r="AX98" i="11"/>
  <c r="BZ98" i="11" s="1"/>
  <c r="DB98" i="11" s="1"/>
  <c r="AZ95" i="11"/>
  <c r="CB95" i="11" s="1"/>
  <c r="DD95" i="11" s="1"/>
  <c r="AV130" i="11"/>
  <c r="BX130" i="11" s="1"/>
  <c r="CZ130" i="11" s="1"/>
  <c r="AB130" i="11"/>
  <c r="BD130" i="11" s="1"/>
  <c r="CF130" i="11" s="1"/>
  <c r="AH126" i="11"/>
  <c r="BJ126" i="11" s="1"/>
  <c r="CL126" i="11" s="1"/>
  <c r="AO125" i="11"/>
  <c r="BQ125" i="11" s="1"/>
  <c r="CS125" i="11" s="1"/>
  <c r="AQ122" i="11"/>
  <c r="BS122" i="11" s="1"/>
  <c r="CU122" i="11" s="1"/>
  <c r="AZ121" i="11"/>
  <c r="CB121" i="11" s="1"/>
  <c r="DD121" i="11" s="1"/>
  <c r="AI121" i="11"/>
  <c r="BK121" i="11" s="1"/>
  <c r="CM121" i="11" s="1"/>
  <c r="AF121" i="11"/>
  <c r="BH121" i="11" s="1"/>
  <c r="CJ121" i="11" s="1"/>
  <c r="AR121" i="11"/>
  <c r="AP120" i="11"/>
  <c r="BR120" i="11" s="1"/>
  <c r="CT120" i="11" s="1"/>
  <c r="AH113" i="11"/>
  <c r="BJ113" i="11" s="1"/>
  <c r="CL113" i="11" s="1"/>
  <c r="AK101" i="11"/>
  <c r="BM101" i="11" s="1"/>
  <c r="CO101" i="11" s="1"/>
  <c r="AT99" i="11"/>
  <c r="BV99" i="11" s="1"/>
  <c r="CX99" i="11" s="1"/>
  <c r="AH82" i="11"/>
  <c r="BJ82" i="11" s="1"/>
  <c r="CL82" i="11" s="1"/>
  <c r="AC82" i="11"/>
  <c r="BE82" i="11" s="1"/>
  <c r="CG82" i="11" s="1"/>
  <c r="AG82" i="11"/>
  <c r="BI82" i="11" s="1"/>
  <c r="CK82" i="11" s="1"/>
  <c r="AI82" i="11"/>
  <c r="BK82" i="11" s="1"/>
  <c r="CM82" i="11" s="1"/>
  <c r="AO82" i="11"/>
  <c r="BQ82" i="11" s="1"/>
  <c r="CS82" i="11" s="1"/>
  <c r="AS82" i="11"/>
  <c r="BU82" i="11" s="1"/>
  <c r="CW82" i="11" s="1"/>
  <c r="AI36" i="11"/>
  <c r="BK36" i="11" s="1"/>
  <c r="CM36" i="11" s="1"/>
  <c r="AJ36" i="11"/>
  <c r="BL36" i="11" s="1"/>
  <c r="CN36" i="11" s="1"/>
  <c r="AI11" i="11"/>
  <c r="BK11" i="11" s="1"/>
  <c r="CM11" i="11" s="1"/>
  <c r="AC11" i="11"/>
  <c r="BE11" i="11" s="1"/>
  <c r="CG11" i="11" s="1"/>
  <c r="AU11" i="11"/>
  <c r="BW11" i="11" s="1"/>
  <c r="CY11" i="11" s="1"/>
  <c r="AK10" i="11"/>
  <c r="BM10" i="11" s="1"/>
  <c r="CO10" i="11" s="1"/>
  <c r="AW10" i="11"/>
  <c r="BY10" i="11" s="1"/>
  <c r="DA10" i="11" s="1"/>
  <c r="AL10" i="11"/>
  <c r="BN10" i="11" s="1"/>
  <c r="CP10" i="11" s="1"/>
  <c r="AX10" i="11"/>
  <c r="BZ10" i="11" s="1"/>
  <c r="DB10" i="11" s="1"/>
  <c r="AM10" i="11"/>
  <c r="BO10" i="11" s="1"/>
  <c r="CQ10" i="11" s="1"/>
  <c r="AY10" i="11"/>
  <c r="CA10" i="11" s="1"/>
  <c r="DC10" i="11" s="1"/>
  <c r="AN10" i="11"/>
  <c r="BP10" i="11" s="1"/>
  <c r="CR10" i="11" s="1"/>
  <c r="AZ10" i="11"/>
  <c r="CB10" i="11" s="1"/>
  <c r="DD10" i="11" s="1"/>
  <c r="AD10" i="11"/>
  <c r="BF10" i="11" s="1"/>
  <c r="CH10" i="11" s="1"/>
  <c r="AP10" i="11"/>
  <c r="BR10" i="11" s="1"/>
  <c r="CT10" i="11" s="1"/>
  <c r="BB10" i="11"/>
  <c r="CD10" i="11" s="1"/>
  <c r="DF10" i="11" s="1"/>
  <c r="AE10" i="11"/>
  <c r="BG10" i="11" s="1"/>
  <c r="CI10" i="11" s="1"/>
  <c r="AQ10" i="11"/>
  <c r="BS10" i="11" s="1"/>
  <c r="CU10" i="11" s="1"/>
  <c r="AG10" i="11"/>
  <c r="BI10" i="11" s="1"/>
  <c r="CK10" i="11" s="1"/>
  <c r="AS10" i="11"/>
  <c r="BU10" i="11" s="1"/>
  <c r="CW10" i="11" s="1"/>
  <c r="AH10" i="11"/>
  <c r="BJ10" i="11" s="1"/>
  <c r="CL10" i="11" s="1"/>
  <c r="AT10" i="11"/>
  <c r="BV10" i="11" s="1"/>
  <c r="CX10" i="11" s="1"/>
  <c r="B123" i="11"/>
  <c r="AC112" i="11"/>
  <c r="BE112" i="11" s="1"/>
  <c r="CG112" i="11" s="1"/>
  <c r="BI111" i="11"/>
  <c r="CK111" i="11" s="1"/>
  <c r="AR110" i="11"/>
  <c r="AP107" i="11"/>
  <c r="BR107" i="11" s="1"/>
  <c r="CT107" i="11" s="1"/>
  <c r="BH105" i="11"/>
  <c r="CJ105" i="11" s="1"/>
  <c r="AC104" i="11"/>
  <c r="BE104" i="11" s="1"/>
  <c r="CG104" i="11" s="1"/>
  <c r="AB103" i="11"/>
  <c r="BD103" i="11" s="1"/>
  <c r="B102" i="11"/>
  <c r="AZ101" i="11"/>
  <c r="CB101" i="11" s="1"/>
  <c r="DD101" i="11" s="1"/>
  <c r="AG101" i="11"/>
  <c r="BI101" i="11" s="1"/>
  <c r="CK101" i="11" s="1"/>
  <c r="AE98" i="11"/>
  <c r="BG98" i="11" s="1"/>
  <c r="CI98" i="11" s="1"/>
  <c r="AY95" i="11"/>
  <c r="CA95" i="11" s="1"/>
  <c r="DC95" i="11" s="1"/>
  <c r="BP94" i="11"/>
  <c r="CR94" i="11" s="1"/>
  <c r="AU93" i="11"/>
  <c r="BW93" i="11" s="1"/>
  <c r="CY93" i="11" s="1"/>
  <c r="AH93" i="11"/>
  <c r="BJ93" i="11" s="1"/>
  <c r="CL93" i="11" s="1"/>
  <c r="AH92" i="11"/>
  <c r="BJ92" i="11" s="1"/>
  <c r="CL92" i="11" s="1"/>
  <c r="B86" i="11"/>
  <c r="AX84" i="11"/>
  <c r="BZ84" i="11" s="1"/>
  <c r="DB84" i="11" s="1"/>
  <c r="AR81" i="11"/>
  <c r="AV80" i="11"/>
  <c r="BX80" i="11" s="1"/>
  <c r="CZ80" i="11" s="1"/>
  <c r="AF80" i="11"/>
  <c r="BH80" i="11" s="1"/>
  <c r="CJ80" i="11" s="1"/>
  <c r="BD77" i="11"/>
  <c r="CF77" i="11" s="1"/>
  <c r="BA76" i="11"/>
  <c r="CC76" i="11" s="1"/>
  <c r="DE76" i="11" s="1"/>
  <c r="AP70" i="11"/>
  <c r="BR70" i="11" s="1"/>
  <c r="CT70" i="11" s="1"/>
  <c r="Z69" i="11"/>
  <c r="AD65" i="11"/>
  <c r="BF65" i="11" s="1"/>
  <c r="CH65" i="11" s="1"/>
  <c r="AH65" i="11"/>
  <c r="BJ65" i="11" s="1"/>
  <c r="CL65" i="11" s="1"/>
  <c r="AX65" i="11"/>
  <c r="BZ65" i="11" s="1"/>
  <c r="DB65" i="11" s="1"/>
  <c r="BB65" i="11"/>
  <c r="CD65" i="11" s="1"/>
  <c r="DF65" i="11" s="1"/>
  <c r="AT62" i="11"/>
  <c r="BV62" i="11" s="1"/>
  <c r="CX62" i="11" s="1"/>
  <c r="AM47" i="11"/>
  <c r="BO47" i="11" s="1"/>
  <c r="CQ47" i="11" s="1"/>
  <c r="AQ29" i="11"/>
  <c r="BS29" i="11" s="1"/>
  <c r="CU29" i="11" s="1"/>
  <c r="CD28" i="11"/>
  <c r="DF28" i="11" s="1"/>
  <c r="AJ10" i="11"/>
  <c r="BL10" i="11" s="1"/>
  <c r="CN10" i="11" s="1"/>
  <c r="B95" i="11"/>
  <c r="AE92" i="11"/>
  <c r="BG92" i="11" s="1"/>
  <c r="CI92" i="11" s="1"/>
  <c r="Z87" i="11"/>
  <c r="AQ81" i="11"/>
  <c r="BS81" i="11" s="1"/>
  <c r="CU81" i="11" s="1"/>
  <c r="AW76" i="11"/>
  <c r="BY76" i="11" s="1"/>
  <c r="DA76" i="11" s="1"/>
  <c r="AB38" i="11"/>
  <c r="BD38" i="11" s="1"/>
  <c r="CF38" i="11" s="1"/>
  <c r="AP38" i="11"/>
  <c r="BR38" i="11" s="1"/>
  <c r="CT38" i="11" s="1"/>
  <c r="AQ38" i="11"/>
  <c r="BS38" i="11" s="1"/>
  <c r="CU38" i="11" s="1"/>
  <c r="AX38" i="11"/>
  <c r="BZ38" i="11" s="1"/>
  <c r="DB38" i="11" s="1"/>
  <c r="AY38" i="11"/>
  <c r="CA38" i="11" s="1"/>
  <c r="DC38" i="11" s="1"/>
  <c r="BZ28" i="11"/>
  <c r="DB28" i="11" s="1"/>
  <c r="AQ16" i="11"/>
  <c r="BS16" i="11" s="1"/>
  <c r="CU16" i="11" s="1"/>
  <c r="AR16" i="11"/>
  <c r="AU16" i="11"/>
  <c r="BW16" i="11" s="1"/>
  <c r="CY16" i="11" s="1"/>
  <c r="AV16" i="11"/>
  <c r="BX16" i="11" s="1"/>
  <c r="CZ16" i="11" s="1"/>
  <c r="AC16" i="11"/>
  <c r="BE16" i="11" s="1"/>
  <c r="CG16" i="11" s="1"/>
  <c r="BA16" i="11"/>
  <c r="CC16" i="11" s="1"/>
  <c r="DE16" i="11" s="1"/>
  <c r="AD16" i="11"/>
  <c r="BF16" i="11" s="1"/>
  <c r="CH16" i="11" s="1"/>
  <c r="BB16" i="11"/>
  <c r="CD16" i="11" s="1"/>
  <c r="DF16" i="11" s="1"/>
  <c r="AI16" i="11"/>
  <c r="BK16" i="11" s="1"/>
  <c r="CM16" i="11" s="1"/>
  <c r="AJ16" i="11"/>
  <c r="BL16" i="11" s="1"/>
  <c r="CN16" i="11" s="1"/>
  <c r="AL121" i="11"/>
  <c r="BN121" i="11" s="1"/>
  <c r="CP121" i="11" s="1"/>
  <c r="AJ114" i="11"/>
  <c r="BL114" i="11" s="1"/>
  <c r="CN114" i="11" s="1"/>
  <c r="BF111" i="11"/>
  <c r="CH111" i="11" s="1"/>
  <c r="AC110" i="11"/>
  <c r="BE110" i="11" s="1"/>
  <c r="CG110" i="11" s="1"/>
  <c r="B109" i="11"/>
  <c r="AX101" i="11"/>
  <c r="BZ101" i="11" s="1"/>
  <c r="DB101" i="11" s="1"/>
  <c r="AB101" i="11"/>
  <c r="BD101" i="11" s="1"/>
  <c r="CC94" i="11"/>
  <c r="DE94" i="11" s="1"/>
  <c r="BN94" i="11"/>
  <c r="CP94" i="11" s="1"/>
  <c r="AN93" i="11"/>
  <c r="BP93" i="11" s="1"/>
  <c r="CR93" i="11" s="1"/>
  <c r="AD92" i="11"/>
  <c r="BF92" i="11" s="1"/>
  <c r="CH92" i="11" s="1"/>
  <c r="AO81" i="11"/>
  <c r="BQ81" i="11" s="1"/>
  <c r="CS81" i="11" s="1"/>
  <c r="B81" i="11"/>
  <c r="AS80" i="11"/>
  <c r="BU80" i="11" s="1"/>
  <c r="CW80" i="11" s="1"/>
  <c r="AU68" i="11"/>
  <c r="BW68" i="11" s="1"/>
  <c r="CY68" i="11" s="1"/>
  <c r="B67" i="11"/>
  <c r="BT66" i="11"/>
  <c r="CV66" i="11" s="1"/>
  <c r="AO66" i="11"/>
  <c r="BQ66" i="11" s="1"/>
  <c r="CS66" i="11" s="1"/>
  <c r="BB66" i="11"/>
  <c r="CD66" i="11" s="1"/>
  <c r="DF66" i="11" s="1"/>
  <c r="AB66" i="11"/>
  <c r="BD66" i="11" s="1"/>
  <c r="CF66" i="11" s="1"/>
  <c r="AM66" i="11"/>
  <c r="BO66" i="11" s="1"/>
  <c r="CQ66" i="11" s="1"/>
  <c r="AK63" i="11"/>
  <c r="BM63" i="11" s="1"/>
  <c r="CO63" i="11" s="1"/>
  <c r="AB63" i="11"/>
  <c r="BD63" i="11" s="1"/>
  <c r="CF63" i="11" s="1"/>
  <c r="AU63" i="11"/>
  <c r="BW63" i="11" s="1"/>
  <c r="CY63" i="11" s="1"/>
  <c r="AL63" i="11"/>
  <c r="BN63" i="11" s="1"/>
  <c r="CP63" i="11" s="1"/>
  <c r="AP63" i="11"/>
  <c r="BR63" i="11" s="1"/>
  <c r="CT63" i="11" s="1"/>
  <c r="BT62" i="11"/>
  <c r="CV62" i="11" s="1"/>
  <c r="BT59" i="11"/>
  <c r="CV59" i="11" s="1"/>
  <c r="AI59" i="11"/>
  <c r="BK59" i="11" s="1"/>
  <c r="CM59" i="11" s="1"/>
  <c r="AY59" i="11"/>
  <c r="CA59" i="11" s="1"/>
  <c r="DC59" i="11" s="1"/>
  <c r="AJ59" i="11"/>
  <c r="BL59" i="11" s="1"/>
  <c r="CN59" i="11" s="1"/>
  <c r="BA59" i="11"/>
  <c r="CC59" i="11" s="1"/>
  <c r="DE59" i="11" s="1"/>
  <c r="AF52" i="11"/>
  <c r="BH52" i="11" s="1"/>
  <c r="CJ52" i="11" s="1"/>
  <c r="AN52" i="11"/>
  <c r="BP52" i="11" s="1"/>
  <c r="CR52" i="11" s="1"/>
  <c r="BT39" i="11"/>
  <c r="CV39" i="11" s="1"/>
  <c r="AM39" i="11"/>
  <c r="BO39" i="11" s="1"/>
  <c r="CQ39" i="11" s="1"/>
  <c r="BU28" i="11"/>
  <c r="CW28" i="11" s="1"/>
  <c r="AM20" i="11"/>
  <c r="BO20" i="11" s="1"/>
  <c r="CQ20" i="11" s="1"/>
  <c r="AQ20" i="11"/>
  <c r="BS20" i="11" s="1"/>
  <c r="CU20" i="11" s="1"/>
  <c r="AW101" i="11"/>
  <c r="BY101" i="11" s="1"/>
  <c r="DA101" i="11" s="1"/>
  <c r="Y101" i="11"/>
  <c r="Z101" i="11" s="1"/>
  <c r="AI95" i="11"/>
  <c r="BK95" i="11" s="1"/>
  <c r="CM95" i="11" s="1"/>
  <c r="CB94" i="11"/>
  <c r="DD94" i="11" s="1"/>
  <c r="BM94" i="11"/>
  <c r="CO94" i="11" s="1"/>
  <c r="AM93" i="11"/>
  <c r="BO93" i="11" s="1"/>
  <c r="CQ93" i="11" s="1"/>
  <c r="BA85" i="11"/>
  <c r="CC85" i="11" s="1"/>
  <c r="DE85" i="11" s="1"/>
  <c r="AS85" i="11"/>
  <c r="BU85" i="11" s="1"/>
  <c r="CW85" i="11" s="1"/>
  <c r="B85" i="11"/>
  <c r="AK81" i="11"/>
  <c r="BM81" i="11" s="1"/>
  <c r="CO81" i="11" s="1"/>
  <c r="AQ80" i="11"/>
  <c r="BS80" i="11" s="1"/>
  <c r="CU80" i="11" s="1"/>
  <c r="AQ76" i="11"/>
  <c r="BS76" i="11" s="1"/>
  <c r="CU76" i="11" s="1"/>
  <c r="AI76" i="11"/>
  <c r="BK76" i="11" s="1"/>
  <c r="CM76" i="11" s="1"/>
  <c r="AR76" i="11"/>
  <c r="AU76" i="11"/>
  <c r="BW76" i="11" s="1"/>
  <c r="CY76" i="11" s="1"/>
  <c r="AM68" i="11"/>
  <c r="BO68" i="11" s="1"/>
  <c r="CQ68" i="11" s="1"/>
  <c r="AM57" i="11"/>
  <c r="BO57" i="11" s="1"/>
  <c r="CQ57" i="11" s="1"/>
  <c r="AV57" i="11"/>
  <c r="BX57" i="11" s="1"/>
  <c r="CZ57" i="11" s="1"/>
  <c r="AE57" i="11"/>
  <c r="BG57" i="11" s="1"/>
  <c r="CI57" i="11" s="1"/>
  <c r="BR28" i="11"/>
  <c r="CT28" i="11" s="1"/>
  <c r="AG19" i="11"/>
  <c r="BI19" i="11" s="1"/>
  <c r="CK19" i="11" s="1"/>
  <c r="BT19" i="11"/>
  <c r="CV19" i="11" s="1"/>
  <c r="AE19" i="11"/>
  <c r="BG19" i="11" s="1"/>
  <c r="CI19" i="11" s="1"/>
  <c r="AW19" i="11"/>
  <c r="BY19" i="11" s="1"/>
  <c r="DA19" i="11" s="1"/>
  <c r="AW62" i="11"/>
  <c r="BY62" i="11" s="1"/>
  <c r="DA62" i="11" s="1"/>
  <c r="AQ55" i="11"/>
  <c r="BS55" i="11" s="1"/>
  <c r="CU55" i="11" s="1"/>
  <c r="AB55" i="11"/>
  <c r="BD55" i="11" s="1"/>
  <c r="AF55" i="11"/>
  <c r="BH55" i="11" s="1"/>
  <c r="CJ55" i="11" s="1"/>
  <c r="AI55" i="11"/>
  <c r="BK55" i="11" s="1"/>
  <c r="CM55" i="11" s="1"/>
  <c r="AO55" i="11"/>
  <c r="BQ55" i="11" s="1"/>
  <c r="CS55" i="11" s="1"/>
  <c r="AS55" i="11"/>
  <c r="BU55" i="11" s="1"/>
  <c r="CW55" i="11" s="1"/>
  <c r="BA55" i="11"/>
  <c r="CC55" i="11" s="1"/>
  <c r="DE55" i="11" s="1"/>
  <c r="AK45" i="11"/>
  <c r="BM45" i="11" s="1"/>
  <c r="CO45" i="11" s="1"/>
  <c r="AQ45" i="11"/>
  <c r="BS45" i="11" s="1"/>
  <c r="CU45" i="11" s="1"/>
  <c r="AY45" i="11"/>
  <c r="CA45" i="11" s="1"/>
  <c r="DC45" i="11" s="1"/>
  <c r="AO43" i="11"/>
  <c r="BQ43" i="11" s="1"/>
  <c r="CS43" i="11" s="1"/>
  <c r="AP43" i="11"/>
  <c r="BR43" i="11" s="1"/>
  <c r="CT43" i="11" s="1"/>
  <c r="AQ43" i="11"/>
  <c r="BS43" i="11" s="1"/>
  <c r="CU43" i="11" s="1"/>
  <c r="Y43" i="11"/>
  <c r="Z43" i="11" s="1"/>
  <c r="AF43" i="11"/>
  <c r="BH43" i="11" s="1"/>
  <c r="CJ43" i="11" s="1"/>
  <c r="BN28" i="11"/>
  <c r="CP28" i="11" s="1"/>
  <c r="AU10" i="11"/>
  <c r="BW10" i="11" s="1"/>
  <c r="CY10" i="11" s="1"/>
  <c r="AQ116" i="11"/>
  <c r="BS116" i="11" s="1"/>
  <c r="CU116" i="11" s="1"/>
  <c r="AF116" i="11"/>
  <c r="BH116" i="11" s="1"/>
  <c r="CJ116" i="11" s="1"/>
  <c r="B105" i="11"/>
  <c r="AR101" i="11"/>
  <c r="AL95" i="11"/>
  <c r="BN95" i="11" s="1"/>
  <c r="CP95" i="11" s="1"/>
  <c r="BZ94" i="11"/>
  <c r="DB94" i="11" s="1"/>
  <c r="BK94" i="11"/>
  <c r="CM94" i="11" s="1"/>
  <c r="AG93" i="11"/>
  <c r="BI93" i="11" s="1"/>
  <c r="CK93" i="11" s="1"/>
  <c r="AW87" i="11"/>
  <c r="BY87" i="11" s="1"/>
  <c r="DA87" i="11" s="1"/>
  <c r="AO87" i="11"/>
  <c r="BQ87" i="11" s="1"/>
  <c r="CS87" i="11" s="1"/>
  <c r="AV85" i="11"/>
  <c r="BX85" i="11" s="1"/>
  <c r="CZ85" i="11" s="1"/>
  <c r="AQ84" i="11"/>
  <c r="BS84" i="11" s="1"/>
  <c r="CU84" i="11" s="1"/>
  <c r="AG81" i="11"/>
  <c r="BI81" i="11" s="1"/>
  <c r="CK81" i="11" s="1"/>
  <c r="AK76" i="11"/>
  <c r="BM76" i="11" s="1"/>
  <c r="CO76" i="11" s="1"/>
  <c r="AQ70" i="11"/>
  <c r="BS70" i="11" s="1"/>
  <c r="CU70" i="11" s="1"/>
  <c r="AZ66" i="11"/>
  <c r="CB66" i="11" s="1"/>
  <c r="DD66" i="11" s="1"/>
  <c r="AB51" i="11"/>
  <c r="BD51" i="11" s="1"/>
  <c r="Y51" i="11"/>
  <c r="Z51" i="11" s="1"/>
  <c r="AQ51" i="11"/>
  <c r="BS51" i="11" s="1"/>
  <c r="CU51" i="11" s="1"/>
  <c r="AR51" i="11"/>
  <c r="AD51" i="11"/>
  <c r="BF51" i="11" s="1"/>
  <c r="CH51" i="11" s="1"/>
  <c r="AS51" i="11"/>
  <c r="BU51" i="11" s="1"/>
  <c r="CW51" i="11" s="1"/>
  <c r="AG51" i="11"/>
  <c r="BI51" i="11" s="1"/>
  <c r="CK51" i="11" s="1"/>
  <c r="AU51" i="11"/>
  <c r="BW51" i="11" s="1"/>
  <c r="CY51" i="11" s="1"/>
  <c r="AH51" i="11"/>
  <c r="BJ51" i="11" s="1"/>
  <c r="CL51" i="11" s="1"/>
  <c r="AV51" i="11"/>
  <c r="BX51" i="11" s="1"/>
  <c r="CZ51" i="11" s="1"/>
  <c r="AJ51" i="11"/>
  <c r="BL51" i="11" s="1"/>
  <c r="CN51" i="11" s="1"/>
  <c r="AX51" i="11"/>
  <c r="BZ51" i="11" s="1"/>
  <c r="DB51" i="11" s="1"/>
  <c r="AK51" i="11"/>
  <c r="BM51" i="11" s="1"/>
  <c r="CO51" i="11" s="1"/>
  <c r="AY51" i="11"/>
  <c r="CA51" i="11" s="1"/>
  <c r="DC51" i="11" s="1"/>
  <c r="AL51" i="11"/>
  <c r="BN51" i="11" s="1"/>
  <c r="CP51" i="11" s="1"/>
  <c r="BB51" i="11"/>
  <c r="CD51" i="11" s="1"/>
  <c r="DF51" i="11" s="1"/>
  <c r="AM51" i="11"/>
  <c r="BO51" i="11" s="1"/>
  <c r="CQ51" i="11" s="1"/>
  <c r="AZ48" i="11"/>
  <c r="CB48" i="11" s="1"/>
  <c r="DD48" i="11" s="1"/>
  <c r="AB45" i="11"/>
  <c r="BD45" i="11" s="1"/>
  <c r="BI28" i="11"/>
  <c r="CK28" i="11" s="1"/>
  <c r="AI26" i="11"/>
  <c r="BK26" i="11" s="1"/>
  <c r="CM26" i="11" s="1"/>
  <c r="AI19" i="11"/>
  <c r="BK19" i="11" s="1"/>
  <c r="CM19" i="11" s="1"/>
  <c r="AI10" i="11"/>
  <c r="BK10" i="11" s="1"/>
  <c r="CM10" i="11" s="1"/>
  <c r="Z107" i="11"/>
  <c r="Z100" i="11"/>
  <c r="AG99" i="11"/>
  <c r="BI99" i="11" s="1"/>
  <c r="CK99" i="11" s="1"/>
  <c r="BY94" i="11"/>
  <c r="DA94" i="11" s="1"/>
  <c r="BJ94" i="11"/>
  <c r="CL94" i="11" s="1"/>
  <c r="AF93" i="11"/>
  <c r="BH93" i="11" s="1"/>
  <c r="CJ93" i="11" s="1"/>
  <c r="AY92" i="11"/>
  <c r="CA92" i="11" s="1"/>
  <c r="DC92" i="11" s="1"/>
  <c r="AO85" i="11"/>
  <c r="BQ85" i="11" s="1"/>
  <c r="CS85" i="11" s="1"/>
  <c r="AF81" i="11"/>
  <c r="BH81" i="11" s="1"/>
  <c r="CJ81" i="11" s="1"/>
  <c r="AH76" i="11"/>
  <c r="BJ76" i="11" s="1"/>
  <c r="CL76" i="11" s="1"/>
  <c r="BZ71" i="11"/>
  <c r="DB71" i="11" s="1"/>
  <c r="Z70" i="11"/>
  <c r="AC61" i="11"/>
  <c r="BE61" i="11" s="1"/>
  <c r="CG61" i="11" s="1"/>
  <c r="AJ48" i="11"/>
  <c r="BL48" i="11" s="1"/>
  <c r="CN48" i="11" s="1"/>
  <c r="AD48" i="11"/>
  <c r="BF48" i="11" s="1"/>
  <c r="CH48" i="11" s="1"/>
  <c r="BB48" i="11"/>
  <c r="CD48" i="11" s="1"/>
  <c r="DF48" i="11" s="1"/>
  <c r="AE48" i="11"/>
  <c r="BG48" i="11" s="1"/>
  <c r="CI48" i="11" s="1"/>
  <c r="AP48" i="11"/>
  <c r="BR48" i="11" s="1"/>
  <c r="CT48" i="11" s="1"/>
  <c r="AR48" i="11"/>
  <c r="AG40" i="11"/>
  <c r="BI40" i="11" s="1"/>
  <c r="CK40" i="11" s="1"/>
  <c r="AM40" i="11"/>
  <c r="BO40" i="11" s="1"/>
  <c r="CQ40" i="11" s="1"/>
  <c r="AN40" i="11"/>
  <c r="BP40" i="11" s="1"/>
  <c r="CR40" i="11" s="1"/>
  <c r="AZ40" i="11"/>
  <c r="CB40" i="11" s="1"/>
  <c r="DD40" i="11" s="1"/>
  <c r="BB40" i="11"/>
  <c r="CD40" i="11" s="1"/>
  <c r="DF40" i="11" s="1"/>
  <c r="BT40" i="11"/>
  <c r="CV40" i="11" s="1"/>
  <c r="AC17" i="11"/>
  <c r="BE17" i="11" s="1"/>
  <c r="CG17" i="11" s="1"/>
  <c r="AD17" i="11"/>
  <c r="BF17" i="11" s="1"/>
  <c r="CH17" i="11" s="1"/>
  <c r="AO17" i="11"/>
  <c r="BQ17" i="11" s="1"/>
  <c r="CS17" i="11" s="1"/>
  <c r="AV17" i="11"/>
  <c r="BX17" i="11" s="1"/>
  <c r="CZ17" i="11" s="1"/>
  <c r="B117" i="11"/>
  <c r="AM99" i="11"/>
  <c r="BO99" i="11" s="1"/>
  <c r="CQ99" i="11" s="1"/>
  <c r="B99" i="11"/>
  <c r="AJ96" i="11"/>
  <c r="BL96" i="11" s="1"/>
  <c r="CN96" i="11" s="1"/>
  <c r="B96" i="11"/>
  <c r="AG95" i="11"/>
  <c r="BI95" i="11" s="1"/>
  <c r="CK95" i="11" s="1"/>
  <c r="BX94" i="11"/>
  <c r="CZ94" i="11" s="1"/>
  <c r="BI94" i="11"/>
  <c r="CK94" i="11" s="1"/>
  <c r="AE93" i="11"/>
  <c r="BG93" i="11" s="1"/>
  <c r="CI93" i="11" s="1"/>
  <c r="AS87" i="11"/>
  <c r="BU87" i="11" s="1"/>
  <c r="CW87" i="11" s="1"/>
  <c r="AM85" i="11"/>
  <c r="BO85" i="11" s="1"/>
  <c r="CQ85" i="11" s="1"/>
  <c r="B82" i="11"/>
  <c r="AE81" i="11"/>
  <c r="BG81" i="11" s="1"/>
  <c r="CI81" i="11" s="1"/>
  <c r="BB80" i="11"/>
  <c r="CD80" i="11" s="1"/>
  <c r="DF80" i="11" s="1"/>
  <c r="AL80" i="11"/>
  <c r="BN80" i="11" s="1"/>
  <c r="CP80" i="11" s="1"/>
  <c r="AX79" i="11"/>
  <c r="BZ79" i="11" s="1"/>
  <c r="DB79" i="11" s="1"/>
  <c r="AG76" i="11"/>
  <c r="BI76" i="11" s="1"/>
  <c r="CK76" i="11" s="1"/>
  <c r="AX58" i="11"/>
  <c r="BZ58" i="11" s="1"/>
  <c r="DB58" i="11" s="1"/>
  <c r="AW51" i="11"/>
  <c r="BY51" i="11" s="1"/>
  <c r="DA51" i="11" s="1"/>
  <c r="AN49" i="11"/>
  <c r="BP49" i="11" s="1"/>
  <c r="CR49" i="11" s="1"/>
  <c r="AV49" i="11"/>
  <c r="BX49" i="11" s="1"/>
  <c r="CZ49" i="11" s="1"/>
  <c r="BA49" i="11"/>
  <c r="CC49" i="11" s="1"/>
  <c r="DE49" i="11" s="1"/>
  <c r="AZ38" i="11"/>
  <c r="CB38" i="11" s="1"/>
  <c r="DD38" i="11" s="1"/>
  <c r="Y33" i="11"/>
  <c r="Z33" i="11" s="1"/>
  <c r="AL33" i="11"/>
  <c r="BN33" i="11" s="1"/>
  <c r="CP33" i="11" s="1"/>
  <c r="AS33" i="11"/>
  <c r="BU33" i="11" s="1"/>
  <c r="CW33" i="11" s="1"/>
  <c r="AT33" i="11"/>
  <c r="BV33" i="11" s="1"/>
  <c r="CX33" i="11" s="1"/>
  <c r="AZ33" i="11"/>
  <c r="CB33" i="11" s="1"/>
  <c r="DD33" i="11" s="1"/>
  <c r="BA33" i="11"/>
  <c r="CC33" i="11" s="1"/>
  <c r="DE33" i="11" s="1"/>
  <c r="Z32" i="11"/>
  <c r="AM15" i="11"/>
  <c r="BO15" i="11" s="1"/>
  <c r="CQ15" i="11" s="1"/>
  <c r="AR15" i="11"/>
  <c r="AS15" i="11"/>
  <c r="BU15" i="11" s="1"/>
  <c r="CW15" i="11" s="1"/>
  <c r="AT15" i="11"/>
  <c r="BV15" i="11" s="1"/>
  <c r="CX15" i="11" s="1"/>
  <c r="AW15" i="11"/>
  <c r="BY15" i="11" s="1"/>
  <c r="DA15" i="11" s="1"/>
  <c r="Y15" i="11"/>
  <c r="Z15" i="11" s="1"/>
  <c r="AX15" i="11"/>
  <c r="BZ15" i="11" s="1"/>
  <c r="DB15" i="11" s="1"/>
  <c r="AY15" i="11"/>
  <c r="CA15" i="11" s="1"/>
  <c r="DC15" i="11" s="1"/>
  <c r="AF15" i="11"/>
  <c r="BH15" i="11" s="1"/>
  <c r="CJ15" i="11" s="1"/>
  <c r="AG15" i="11"/>
  <c r="BI15" i="11" s="1"/>
  <c r="CK15" i="11" s="1"/>
  <c r="AH15" i="11"/>
  <c r="BJ15" i="11" s="1"/>
  <c r="CL15" i="11" s="1"/>
  <c r="AK15" i="11"/>
  <c r="BM15" i="11" s="1"/>
  <c r="CO15" i="11" s="1"/>
  <c r="BW94" i="11"/>
  <c r="CY94" i="11" s="1"/>
  <c r="BE94" i="11"/>
  <c r="CG94" i="11" s="1"/>
  <c r="BA81" i="11"/>
  <c r="CC81" i="11" s="1"/>
  <c r="DE81" i="11" s="1"/>
  <c r="AC81" i="11"/>
  <c r="BE81" i="11" s="1"/>
  <c r="CG81" i="11" s="1"/>
  <c r="AO79" i="11"/>
  <c r="BQ79" i="11" s="1"/>
  <c r="CS79" i="11" s="1"/>
  <c r="AF76" i="11"/>
  <c r="BH76" i="11" s="1"/>
  <c r="CJ76" i="11" s="1"/>
  <c r="AM22" i="11"/>
  <c r="BO22" i="11" s="1"/>
  <c r="CQ22" i="11" s="1"/>
  <c r="AS22" i="11"/>
  <c r="BU22" i="11" s="1"/>
  <c r="CW22" i="11" s="1"/>
  <c r="BT22" i="11"/>
  <c r="CV22" i="11" s="1"/>
  <c r="AK16" i="11"/>
  <c r="BM16" i="11" s="1"/>
  <c r="CO16" i="11" s="1"/>
  <c r="AL113" i="11"/>
  <c r="BN113" i="11" s="1"/>
  <c r="CP113" i="11" s="1"/>
  <c r="B108" i="11"/>
  <c r="AC101" i="11"/>
  <c r="BE101" i="11" s="1"/>
  <c r="CG101" i="11" s="1"/>
  <c r="BV94" i="11"/>
  <c r="CX94" i="11" s="1"/>
  <c r="AF92" i="11"/>
  <c r="BH92" i="11" s="1"/>
  <c r="CJ92" i="11" s="1"/>
  <c r="AW81" i="11"/>
  <c r="BY81" i="11" s="1"/>
  <c r="DA81" i="11" s="1"/>
  <c r="Y81" i="11"/>
  <c r="Z81" i="11" s="1"/>
  <c r="AY80" i="11"/>
  <c r="CA80" i="11" s="1"/>
  <c r="DC80" i="11" s="1"/>
  <c r="AZ55" i="11"/>
  <c r="CB55" i="11" s="1"/>
  <c r="DD55" i="11" s="1"/>
  <c r="AV43" i="11"/>
  <c r="BX43" i="11" s="1"/>
  <c r="CZ43" i="11" s="1"/>
  <c r="Y30" i="11"/>
  <c r="Z30" i="11" s="1"/>
  <c r="AJ30" i="11"/>
  <c r="BL30" i="11" s="1"/>
  <c r="CN30" i="11" s="1"/>
  <c r="AN30" i="11"/>
  <c r="BP30" i="11" s="1"/>
  <c r="CR30" i="11" s="1"/>
  <c r="AO30" i="11"/>
  <c r="BQ30" i="11" s="1"/>
  <c r="CS30" i="11" s="1"/>
  <c r="AS30" i="11"/>
  <c r="BU30" i="11" s="1"/>
  <c r="CW30" i="11" s="1"/>
  <c r="AT30" i="11"/>
  <c r="BV30" i="11" s="1"/>
  <c r="CX30" i="11" s="1"/>
  <c r="AV30" i="11"/>
  <c r="BX30" i="11" s="1"/>
  <c r="CZ30" i="11" s="1"/>
  <c r="BA30" i="11"/>
  <c r="CC30" i="11" s="1"/>
  <c r="DE30" i="11" s="1"/>
  <c r="AB30" i="11"/>
  <c r="BD30" i="11" s="1"/>
  <c r="AC30" i="11"/>
  <c r="BE30" i="11" s="1"/>
  <c r="CG30" i="11" s="1"/>
  <c r="AC29" i="11"/>
  <c r="BE29" i="11" s="1"/>
  <c r="CG29" i="11" s="1"/>
  <c r="AU29" i="11"/>
  <c r="BW29" i="11" s="1"/>
  <c r="CY29" i="11" s="1"/>
  <c r="AD29" i="11"/>
  <c r="BF29" i="11" s="1"/>
  <c r="CH29" i="11" s="1"/>
  <c r="AV29" i="11"/>
  <c r="BX29" i="11" s="1"/>
  <c r="CZ29" i="11" s="1"/>
  <c r="AK29" i="11"/>
  <c r="BM29" i="11" s="1"/>
  <c r="CO29" i="11" s="1"/>
  <c r="AO29" i="11"/>
  <c r="BQ29" i="11" s="1"/>
  <c r="CS29" i="11" s="1"/>
  <c r="AH19" i="11"/>
  <c r="BJ19" i="11" s="1"/>
  <c r="CL19" i="11" s="1"/>
  <c r="Y68" i="11"/>
  <c r="Z68" i="11" s="1"/>
  <c r="BB68" i="11"/>
  <c r="CD68" i="11" s="1"/>
  <c r="DF68" i="11" s="1"/>
  <c r="AZ62" i="11"/>
  <c r="CB62" i="11" s="1"/>
  <c r="DD62" i="11" s="1"/>
  <c r="AN62" i="11"/>
  <c r="BP62" i="11" s="1"/>
  <c r="CR62" i="11" s="1"/>
  <c r="BO28" i="11"/>
  <c r="CQ28" i="11" s="1"/>
  <c r="CA28" i="11"/>
  <c r="DC28" i="11" s="1"/>
  <c r="BP28" i="11"/>
  <c r="CR28" i="11" s="1"/>
  <c r="CB28" i="11"/>
  <c r="DD28" i="11" s="1"/>
  <c r="BQ28" i="11"/>
  <c r="CS28" i="11" s="1"/>
  <c r="CC28" i="11"/>
  <c r="DE28" i="11" s="1"/>
  <c r="BG28" i="11"/>
  <c r="CI28" i="11" s="1"/>
  <c r="BS28" i="11"/>
  <c r="CU28" i="11" s="1"/>
  <c r="BH28" i="11"/>
  <c r="CJ28" i="11" s="1"/>
  <c r="BT28" i="11"/>
  <c r="CV28" i="11" s="1"/>
  <c r="BJ28" i="11"/>
  <c r="CL28" i="11" s="1"/>
  <c r="BV28" i="11"/>
  <c r="CX28" i="11" s="1"/>
  <c r="BK28" i="11"/>
  <c r="CM28" i="11" s="1"/>
  <c r="BW28" i="11"/>
  <c r="CY28" i="11" s="1"/>
  <c r="BL28" i="11"/>
  <c r="CN28" i="11" s="1"/>
  <c r="BX28" i="11"/>
  <c r="CZ28" i="11" s="1"/>
  <c r="BM28" i="11"/>
  <c r="CO28" i="11" s="1"/>
  <c r="BY28" i="11"/>
  <c r="DA28" i="11" s="1"/>
  <c r="Z76" i="11"/>
  <c r="BK72" i="11"/>
  <c r="CM72" i="11" s="1"/>
  <c r="B71" i="11"/>
  <c r="BB64" i="11"/>
  <c r="CD64" i="11" s="1"/>
  <c r="DF64" i="11" s="1"/>
  <c r="AH64" i="11"/>
  <c r="BJ64" i="11" s="1"/>
  <c r="CL64" i="11" s="1"/>
  <c r="AR63" i="11"/>
  <c r="AW61" i="11"/>
  <c r="BY61" i="11" s="1"/>
  <c r="DA61" i="11" s="1"/>
  <c r="AU59" i="11"/>
  <c r="BW59" i="11" s="1"/>
  <c r="CY59" i="11" s="1"/>
  <c r="AF59" i="11"/>
  <c r="BH59" i="11" s="1"/>
  <c r="CJ59" i="11" s="1"/>
  <c r="AR58" i="11"/>
  <c r="AG52" i="11"/>
  <c r="BI52" i="11" s="1"/>
  <c r="CK52" i="11" s="1"/>
  <c r="AN50" i="11"/>
  <c r="BP50" i="11" s="1"/>
  <c r="CR50" i="11" s="1"/>
  <c r="AW48" i="11"/>
  <c r="BY48" i="11" s="1"/>
  <c r="DA48" i="11" s="1"/>
  <c r="AI46" i="11"/>
  <c r="BK46" i="11" s="1"/>
  <c r="CM46" i="11" s="1"/>
  <c r="AT42" i="11"/>
  <c r="BV42" i="11" s="1"/>
  <c r="CX42" i="11" s="1"/>
  <c r="AE42" i="11"/>
  <c r="BG42" i="11" s="1"/>
  <c r="CI42" i="11" s="1"/>
  <c r="AZ41" i="11"/>
  <c r="CB41" i="11" s="1"/>
  <c r="DD41" i="11" s="1"/>
  <c r="AK41" i="11"/>
  <c r="BM41" i="11" s="1"/>
  <c r="CO41" i="11" s="1"/>
  <c r="AC41" i="11"/>
  <c r="BE41" i="11" s="1"/>
  <c r="CG41" i="11" s="1"/>
  <c r="AV39" i="11"/>
  <c r="BX39" i="11" s="1"/>
  <c r="CZ39" i="11" s="1"/>
  <c r="AL38" i="11"/>
  <c r="BN38" i="11" s="1"/>
  <c r="CP38" i="11" s="1"/>
  <c r="AL35" i="11"/>
  <c r="BN35" i="11" s="1"/>
  <c r="CP35" i="11" s="1"/>
  <c r="AM35" i="11"/>
  <c r="BO35" i="11" s="1"/>
  <c r="CQ35" i="11" s="1"/>
  <c r="AN31" i="11"/>
  <c r="BP31" i="11" s="1"/>
  <c r="CR31" i="11" s="1"/>
  <c r="AP29" i="11"/>
  <c r="BR29" i="11" s="1"/>
  <c r="CT29" i="11" s="1"/>
  <c r="AH27" i="11"/>
  <c r="BJ27" i="11" s="1"/>
  <c r="CL27" i="11" s="1"/>
  <c r="AN25" i="11"/>
  <c r="BP25" i="11" s="1"/>
  <c r="CR25" i="11" s="1"/>
  <c r="AX19" i="11"/>
  <c r="BZ19" i="11" s="1"/>
  <c r="DB19" i="11" s="1"/>
  <c r="AF19" i="11"/>
  <c r="BH19" i="11" s="1"/>
  <c r="CJ19" i="11" s="1"/>
  <c r="AG17" i="11"/>
  <c r="BI17" i="11" s="1"/>
  <c r="CK17" i="11" s="1"/>
  <c r="AB16" i="11"/>
  <c r="BD16" i="11" s="1"/>
  <c r="BB13" i="11"/>
  <c r="CD13" i="11" s="1"/>
  <c r="DF13" i="11" s="1"/>
  <c r="Y13" i="11"/>
  <c r="Z13" i="11" s="1"/>
  <c r="AX12" i="11"/>
  <c r="BZ12" i="11" s="1"/>
  <c r="DB12" i="11" s="1"/>
  <c r="AC62" i="11"/>
  <c r="BE62" i="11" s="1"/>
  <c r="CG62" i="11" s="1"/>
  <c r="AT59" i="11"/>
  <c r="BV59" i="11" s="1"/>
  <c r="CX59" i="11" s="1"/>
  <c r="AD59" i="11"/>
  <c r="BF59" i="11" s="1"/>
  <c r="CH59" i="11" s="1"/>
  <c r="AI58" i="11"/>
  <c r="BK58" i="11" s="1"/>
  <c r="CM58" i="11" s="1"/>
  <c r="AD52" i="11"/>
  <c r="BF52" i="11" s="1"/>
  <c r="CH52" i="11" s="1"/>
  <c r="AM50" i="11"/>
  <c r="BO50" i="11" s="1"/>
  <c r="CQ50" i="11" s="1"/>
  <c r="B48" i="11"/>
  <c r="AH46" i="11"/>
  <c r="BJ46" i="11" s="1"/>
  <c r="CL46" i="11" s="1"/>
  <c r="AS42" i="11"/>
  <c r="BU42" i="11" s="1"/>
  <c r="CW42" i="11" s="1"/>
  <c r="AB42" i="11"/>
  <c r="BD42" i="11" s="1"/>
  <c r="CF42" i="11" s="1"/>
  <c r="BA13" i="11"/>
  <c r="CC13" i="11" s="1"/>
  <c r="DE13" i="11" s="1"/>
  <c r="AX64" i="11"/>
  <c r="BZ64" i="11" s="1"/>
  <c r="DB64" i="11" s="1"/>
  <c r="AF64" i="11"/>
  <c r="BH64" i="11" s="1"/>
  <c r="CJ64" i="11" s="1"/>
  <c r="AC64" i="11"/>
  <c r="BE64" i="11" s="1"/>
  <c r="CG64" i="11" s="1"/>
  <c r="AN63" i="11"/>
  <c r="BP63" i="11" s="1"/>
  <c r="CR63" i="11" s="1"/>
  <c r="AL62" i="11"/>
  <c r="BN62" i="11" s="1"/>
  <c r="CP62" i="11" s="1"/>
  <c r="AS61" i="11"/>
  <c r="BU61" i="11" s="1"/>
  <c r="CW61" i="11" s="1"/>
  <c r="AR59" i="11"/>
  <c r="AC59" i="11"/>
  <c r="BE59" i="11" s="1"/>
  <c r="CG59" i="11" s="1"/>
  <c r="AG58" i="11"/>
  <c r="BI58" i="11" s="1"/>
  <c r="CK58" i="11" s="1"/>
  <c r="BB52" i="11"/>
  <c r="CD52" i="11" s="1"/>
  <c r="DF52" i="11" s="1"/>
  <c r="Y52" i="11"/>
  <c r="Z52" i="11" s="1"/>
  <c r="B51" i="11"/>
  <c r="AL50" i="11"/>
  <c r="BN50" i="11" s="1"/>
  <c r="CP50" i="11" s="1"/>
  <c r="AQ48" i="11"/>
  <c r="BS48" i="11" s="1"/>
  <c r="CU48" i="11" s="1"/>
  <c r="AD46" i="11"/>
  <c r="BF46" i="11" s="1"/>
  <c r="CH46" i="11" s="1"/>
  <c r="AP45" i="11"/>
  <c r="BR45" i="11" s="1"/>
  <c r="CT45" i="11" s="1"/>
  <c r="AR42" i="11"/>
  <c r="AX41" i="11"/>
  <c r="BZ41" i="11" s="1"/>
  <c r="DB41" i="11" s="1"/>
  <c r="AI41" i="11"/>
  <c r="BK41" i="11" s="1"/>
  <c r="CM41" i="11" s="1"/>
  <c r="AL39" i="11"/>
  <c r="BN39" i="11" s="1"/>
  <c r="CP39" i="11" s="1"/>
  <c r="AQ37" i="11"/>
  <c r="BS37" i="11" s="1"/>
  <c r="CU37" i="11" s="1"/>
  <c r="AZ35" i="11"/>
  <c r="CB35" i="11" s="1"/>
  <c r="DD35" i="11" s="1"/>
  <c r="AI35" i="11"/>
  <c r="BK35" i="11" s="1"/>
  <c r="CM35" i="11" s="1"/>
  <c r="AG31" i="11"/>
  <c r="BI31" i="11" s="1"/>
  <c r="CK31" i="11" s="1"/>
  <c r="AB27" i="11"/>
  <c r="BD27" i="11" s="1"/>
  <c r="BA26" i="11"/>
  <c r="CC26" i="11" s="1"/>
  <c r="DE26" i="11" s="1"/>
  <c r="AV19" i="11"/>
  <c r="BX19" i="11" s="1"/>
  <c r="CZ19" i="11" s="1"/>
  <c r="AD19" i="11"/>
  <c r="BF19" i="11" s="1"/>
  <c r="CH19" i="11" s="1"/>
  <c r="AP17" i="11"/>
  <c r="BR17" i="11" s="1"/>
  <c r="CT17" i="11" s="1"/>
  <c r="AE16" i="11"/>
  <c r="BG16" i="11" s="1"/>
  <c r="CI16" i="11" s="1"/>
  <c r="AW13" i="11"/>
  <c r="BY13" i="11" s="1"/>
  <c r="DA13" i="11" s="1"/>
  <c r="AR12" i="11"/>
  <c r="AT11" i="11"/>
  <c r="BV11" i="11" s="1"/>
  <c r="CX11" i="11" s="1"/>
  <c r="AR10" i="11"/>
  <c r="AF10" i="11"/>
  <c r="BH10" i="11" s="1"/>
  <c r="CJ10" i="11" s="1"/>
  <c r="AV64" i="11"/>
  <c r="BX64" i="11" s="1"/>
  <c r="CZ64" i="11" s="1"/>
  <c r="AE64" i="11"/>
  <c r="BG64" i="11" s="1"/>
  <c r="CI64" i="11" s="1"/>
  <c r="AK62" i="11"/>
  <c r="BM62" i="11" s="1"/>
  <c r="CO62" i="11" s="1"/>
  <c r="AP61" i="11"/>
  <c r="BR61" i="11" s="1"/>
  <c r="CT61" i="11" s="1"/>
  <c r="BA60" i="11"/>
  <c r="CC60" i="11" s="1"/>
  <c r="DE60" i="11" s="1"/>
  <c r="AQ59" i="11"/>
  <c r="BS59" i="11" s="1"/>
  <c r="CU59" i="11" s="1"/>
  <c r="Y59" i="11"/>
  <c r="Z59" i="11" s="1"/>
  <c r="AF58" i="11"/>
  <c r="BH58" i="11" s="1"/>
  <c r="CJ58" i="11" s="1"/>
  <c r="AM56" i="11"/>
  <c r="BO56" i="11" s="1"/>
  <c r="CQ56" i="11" s="1"/>
  <c r="BA52" i="11"/>
  <c r="CC52" i="11" s="1"/>
  <c r="DE52" i="11" s="1"/>
  <c r="AG50" i="11"/>
  <c r="BI50" i="11" s="1"/>
  <c r="CK50" i="11" s="1"/>
  <c r="BT46" i="11"/>
  <c r="CV46" i="11" s="1"/>
  <c r="AC46" i="11"/>
  <c r="BE46" i="11" s="1"/>
  <c r="CG46" i="11" s="1"/>
  <c r="BT42" i="11"/>
  <c r="CV42" i="11" s="1"/>
  <c r="AQ42" i="11"/>
  <c r="BS42" i="11" s="1"/>
  <c r="CU42" i="11" s="1"/>
  <c r="AW41" i="11"/>
  <c r="BY41" i="11" s="1"/>
  <c r="DA41" i="11" s="1"/>
  <c r="AH41" i="11"/>
  <c r="BJ41" i="11" s="1"/>
  <c r="CL41" i="11" s="1"/>
  <c r="AI39" i="11"/>
  <c r="BK39" i="11" s="1"/>
  <c r="CM39" i="11" s="1"/>
  <c r="AX35" i="11"/>
  <c r="BZ35" i="11" s="1"/>
  <c r="DB35" i="11" s="1"/>
  <c r="AG35" i="11"/>
  <c r="BI35" i="11" s="1"/>
  <c r="CK35" i="11" s="1"/>
  <c r="AE31" i="11"/>
  <c r="BG31" i="11" s="1"/>
  <c r="CI31" i="11" s="1"/>
  <c r="AM29" i="11"/>
  <c r="BO29" i="11" s="1"/>
  <c r="CQ29" i="11" s="1"/>
  <c r="AT19" i="11"/>
  <c r="BV19" i="11" s="1"/>
  <c r="CX19" i="11" s="1"/>
  <c r="AC19" i="11"/>
  <c r="BE19" i="11" s="1"/>
  <c r="CG19" i="11" s="1"/>
  <c r="AV13" i="11"/>
  <c r="BX13" i="11" s="1"/>
  <c r="CZ13" i="11" s="1"/>
  <c r="AQ12" i="11"/>
  <c r="BS12" i="11" s="1"/>
  <c r="CU12" i="11" s="1"/>
  <c r="AH11" i="11"/>
  <c r="BJ11" i="11" s="1"/>
  <c r="CL11" i="11" s="1"/>
  <c r="AQ13" i="11"/>
  <c r="BS13" i="11" s="1"/>
  <c r="CU13" i="11" s="1"/>
  <c r="B70" i="11"/>
  <c r="AS64" i="11"/>
  <c r="BU64" i="11" s="1"/>
  <c r="CW64" i="11" s="1"/>
  <c r="AB64" i="11"/>
  <c r="BD64" i="11" s="1"/>
  <c r="CF64" i="11" s="1"/>
  <c r="BB63" i="11"/>
  <c r="CD63" i="11" s="1"/>
  <c r="DF63" i="11" s="1"/>
  <c r="AI63" i="11"/>
  <c r="BK63" i="11" s="1"/>
  <c r="CM63" i="11" s="1"/>
  <c r="AC63" i="11"/>
  <c r="BE63" i="11" s="1"/>
  <c r="CG63" i="11" s="1"/>
  <c r="AB62" i="11"/>
  <c r="BD62" i="11" s="1"/>
  <c r="AF61" i="11"/>
  <c r="BH61" i="11" s="1"/>
  <c r="CJ61" i="11" s="1"/>
  <c r="AP60" i="11"/>
  <c r="BR60" i="11" s="1"/>
  <c r="CT60" i="11" s="1"/>
  <c r="AO59" i="11"/>
  <c r="BQ59" i="11" s="1"/>
  <c r="CS59" i="11" s="1"/>
  <c r="AU52" i="11"/>
  <c r="BW52" i="11" s="1"/>
  <c r="CY52" i="11" s="1"/>
  <c r="BT50" i="11"/>
  <c r="CV50" i="11" s="1"/>
  <c r="AL48" i="11"/>
  <c r="BN48" i="11" s="1"/>
  <c r="CP48" i="11" s="1"/>
  <c r="AG48" i="11"/>
  <c r="BI48" i="11" s="1"/>
  <c r="CK48" i="11" s="1"/>
  <c r="AR47" i="11"/>
  <c r="BA46" i="11"/>
  <c r="CC46" i="11" s="1"/>
  <c r="DE46" i="11" s="1"/>
  <c r="AF45" i="11"/>
  <c r="BH45" i="11" s="1"/>
  <c r="CJ45" i="11" s="1"/>
  <c r="B44" i="11"/>
  <c r="BA43" i="11"/>
  <c r="CC43" i="11" s="1"/>
  <c r="DE43" i="11" s="1"/>
  <c r="AL42" i="11"/>
  <c r="BN42" i="11" s="1"/>
  <c r="CP42" i="11" s="1"/>
  <c r="BT41" i="11"/>
  <c r="CV41" i="11" s="1"/>
  <c r="AU41" i="11"/>
  <c r="BW41" i="11" s="1"/>
  <c r="CY41" i="11" s="1"/>
  <c r="AD41" i="11"/>
  <c r="BF41" i="11" s="1"/>
  <c r="CH41" i="11" s="1"/>
  <c r="AG39" i="11"/>
  <c r="BI39" i="11" s="1"/>
  <c r="CK39" i="11" s="1"/>
  <c r="AC38" i="11"/>
  <c r="BE38" i="11" s="1"/>
  <c r="CG38" i="11" s="1"/>
  <c r="AV35" i="11"/>
  <c r="BX35" i="11" s="1"/>
  <c r="CZ35" i="11" s="1"/>
  <c r="AE35" i="11"/>
  <c r="BG35" i="11" s="1"/>
  <c r="CI35" i="11" s="1"/>
  <c r="BA29" i="11"/>
  <c r="CC29" i="11" s="1"/>
  <c r="DE29" i="11" s="1"/>
  <c r="AI29" i="11"/>
  <c r="BK29" i="11" s="1"/>
  <c r="CM29" i="11" s="1"/>
  <c r="BA27" i="11"/>
  <c r="CC27" i="11" s="1"/>
  <c r="DE27" i="11" s="1"/>
  <c r="AR19" i="11"/>
  <c r="Y19" i="11"/>
  <c r="Z19" i="11" s="1"/>
  <c r="AW16" i="11"/>
  <c r="BY16" i="11" s="1"/>
  <c r="DA16" i="11" s="1"/>
  <c r="Y16" i="11"/>
  <c r="Z16" i="11" s="1"/>
  <c r="AP13" i="11"/>
  <c r="BR13" i="11" s="1"/>
  <c r="CT13" i="11" s="1"/>
  <c r="BA10" i="11"/>
  <c r="CC10" i="11" s="1"/>
  <c r="DE10" i="11" s="1"/>
  <c r="AO10" i="11"/>
  <c r="BQ10" i="11" s="1"/>
  <c r="CS10" i="11" s="1"/>
  <c r="AC10" i="11"/>
  <c r="BE10" i="11" s="1"/>
  <c r="CG10" i="11" s="1"/>
  <c r="AJ76" i="11"/>
  <c r="BL76" i="11" s="1"/>
  <c r="CN76" i="11" s="1"/>
  <c r="AR64" i="11"/>
  <c r="AZ63" i="11"/>
  <c r="CB63" i="11" s="1"/>
  <c r="DD63" i="11" s="1"/>
  <c r="AH63" i="11"/>
  <c r="BJ63" i="11" s="1"/>
  <c r="CL63" i="11" s="1"/>
  <c r="AM59" i="11"/>
  <c r="BO59" i="11" s="1"/>
  <c r="CQ59" i="11" s="1"/>
  <c r="AR52" i="11"/>
  <c r="B52" i="11"/>
  <c r="AK48" i="11"/>
  <c r="BM48" i="11" s="1"/>
  <c r="CO48" i="11" s="1"/>
  <c r="AV46" i="11"/>
  <c r="BX46" i="11" s="1"/>
  <c r="CZ46" i="11" s="1"/>
  <c r="AY44" i="11"/>
  <c r="CA44" i="11" s="1"/>
  <c r="DC44" i="11" s="1"/>
  <c r="AK42" i="11"/>
  <c r="BM42" i="11" s="1"/>
  <c r="CO42" i="11" s="1"/>
  <c r="AT41" i="11"/>
  <c r="BV41" i="11" s="1"/>
  <c r="CX41" i="11" s="1"/>
  <c r="AB41" i="11"/>
  <c r="BD41" i="11" s="1"/>
  <c r="AH40" i="11"/>
  <c r="BJ40" i="11" s="1"/>
  <c r="CL40" i="11" s="1"/>
  <c r="B37" i="11"/>
  <c r="AU35" i="11"/>
  <c r="BW35" i="11" s="1"/>
  <c r="CY35" i="11" s="1"/>
  <c r="AB35" i="11"/>
  <c r="BD35" i="11" s="1"/>
  <c r="CF35" i="11" s="1"/>
  <c r="AY31" i="11"/>
  <c r="CA31" i="11" s="1"/>
  <c r="DC31" i="11" s="1"/>
  <c r="B31" i="11"/>
  <c r="AH30" i="11"/>
  <c r="BJ30" i="11" s="1"/>
  <c r="CL30" i="11" s="1"/>
  <c r="AX29" i="11"/>
  <c r="BZ29" i="11" s="1"/>
  <c r="DB29" i="11" s="1"/>
  <c r="AF29" i="11"/>
  <c r="BH29" i="11" s="1"/>
  <c r="CJ29" i="11" s="1"/>
  <c r="AZ27" i="11"/>
  <c r="CB27" i="11" s="1"/>
  <c r="DD27" i="11" s="1"/>
  <c r="AQ19" i="11"/>
  <c r="BS19" i="11" s="1"/>
  <c r="CU19" i="11" s="1"/>
  <c r="AO13" i="11"/>
  <c r="BQ13" i="11" s="1"/>
  <c r="CS13" i="11" s="1"/>
  <c r="B13" i="11"/>
  <c r="Z10" i="11"/>
  <c r="AO19" i="11"/>
  <c r="BQ19" i="11" s="1"/>
  <c r="CS19" i="11" s="1"/>
  <c r="AJ13" i="11"/>
  <c r="BL13" i="11" s="1"/>
  <c r="CN13" i="11" s="1"/>
  <c r="AJ52" i="11"/>
  <c r="BL52" i="11" s="1"/>
  <c r="CN52" i="11" s="1"/>
  <c r="AX50" i="11"/>
  <c r="BZ50" i="11" s="1"/>
  <c r="DB50" i="11" s="1"/>
  <c r="AH50" i="11"/>
  <c r="BJ50" i="11" s="1"/>
  <c r="CL50" i="11" s="1"/>
  <c r="AP46" i="11"/>
  <c r="BR46" i="11" s="1"/>
  <c r="CT46" i="11" s="1"/>
  <c r="AW42" i="11"/>
  <c r="BY42" i="11" s="1"/>
  <c r="DA42" i="11" s="1"/>
  <c r="AH42" i="11"/>
  <c r="BJ42" i="11" s="1"/>
  <c r="CL42" i="11" s="1"/>
  <c r="AM42" i="11"/>
  <c r="BO42" i="11" s="1"/>
  <c r="CQ42" i="11" s="1"/>
  <c r="AR35" i="11"/>
  <c r="AS31" i="11"/>
  <c r="BU31" i="11" s="1"/>
  <c r="CW31" i="11" s="1"/>
  <c r="AF31" i="11"/>
  <c r="BH31" i="11" s="1"/>
  <c r="CJ31" i="11" s="1"/>
  <c r="AP27" i="11"/>
  <c r="BR27" i="11" s="1"/>
  <c r="CT27" i="11" s="1"/>
  <c r="AN26" i="11"/>
  <c r="BP26" i="11" s="1"/>
  <c r="CR26" i="11" s="1"/>
  <c r="AJ19" i="11"/>
  <c r="BL19" i="11" s="1"/>
  <c r="CN19" i="11" s="1"/>
  <c r="AE13" i="11"/>
  <c r="BG13" i="11" s="1"/>
  <c r="CI13" i="11" s="1"/>
  <c r="AY67" i="11"/>
  <c r="CA67" i="11" s="1"/>
  <c r="DC67" i="11" s="1"/>
  <c r="AJ66" i="11"/>
  <c r="BL66" i="11" s="1"/>
  <c r="CN66" i="11" s="1"/>
  <c r="AX62" i="11"/>
  <c r="BZ62" i="11" s="1"/>
  <c r="DB62" i="11" s="1"/>
  <c r="AW59" i="11"/>
  <c r="BY59" i="11" s="1"/>
  <c r="DA59" i="11" s="1"/>
  <c r="AT50" i="11"/>
  <c r="BV50" i="11" s="1"/>
  <c r="CX50" i="11" s="1"/>
  <c r="AB48" i="11"/>
  <c r="BD48" i="11" s="1"/>
  <c r="CF48" i="11" s="1"/>
  <c r="AV42" i="11"/>
  <c r="BX42" i="11" s="1"/>
  <c r="CZ42" i="11" s="1"/>
  <c r="AQ36" i="11"/>
  <c r="BS36" i="11" s="1"/>
  <c r="CU36" i="11" s="1"/>
  <c r="BT35" i="11"/>
  <c r="CV35" i="11" s="1"/>
  <c r="AR29" i="11"/>
  <c r="Z29" i="11"/>
  <c r="AY25" i="11"/>
  <c r="CA25" i="11" s="1"/>
  <c r="DC25" i="11" s="1"/>
  <c r="AP16" i="11"/>
  <c r="BR16" i="11" s="1"/>
  <c r="CT16" i="11" s="1"/>
  <c r="AD13" i="11"/>
  <c r="BF13" i="11" s="1"/>
  <c r="CH13" i="11" s="1"/>
  <c r="B12" i="11"/>
  <c r="AV10" i="11"/>
  <c r="BX10" i="11" s="1"/>
  <c r="CZ10" i="11" s="1"/>
  <c r="B10" i="11"/>
  <c r="BA545" i="11"/>
  <c r="CC545" i="11" s="1"/>
  <c r="DE545" i="11" s="1"/>
  <c r="AO545" i="11"/>
  <c r="BQ545" i="11" s="1"/>
  <c r="CS545" i="11" s="1"/>
  <c r="AC545" i="11"/>
  <c r="BE545" i="11" s="1"/>
  <c r="CG545" i="11" s="1"/>
  <c r="AQ544" i="11"/>
  <c r="BS544" i="11" s="1"/>
  <c r="CU544" i="11" s="1"/>
  <c r="AE544" i="11"/>
  <c r="BG544" i="11" s="1"/>
  <c r="CI544" i="11" s="1"/>
  <c r="AS543" i="11"/>
  <c r="BU543" i="11" s="1"/>
  <c r="CW543" i="11" s="1"/>
  <c r="AG543" i="11"/>
  <c r="BI543" i="11" s="1"/>
  <c r="CK543" i="11" s="1"/>
  <c r="BA539" i="11"/>
  <c r="CC539" i="11" s="1"/>
  <c r="DE539" i="11" s="1"/>
  <c r="AO539" i="11"/>
  <c r="BQ539" i="11" s="1"/>
  <c r="CS539" i="11" s="1"/>
  <c r="AC539" i="11"/>
  <c r="BE539" i="11" s="1"/>
  <c r="CG539" i="11" s="1"/>
  <c r="AQ538" i="11"/>
  <c r="BS538" i="11" s="1"/>
  <c r="CU538" i="11" s="1"/>
  <c r="AE538" i="11"/>
  <c r="BG538" i="11" s="1"/>
  <c r="CI538" i="11" s="1"/>
  <c r="AS537" i="11"/>
  <c r="BU537" i="11" s="1"/>
  <c r="CW537" i="11" s="1"/>
  <c r="AG537" i="11"/>
  <c r="BI537" i="11" s="1"/>
  <c r="CK537" i="11" s="1"/>
  <c r="BA533" i="11"/>
  <c r="CC533" i="11" s="1"/>
  <c r="DE533" i="11" s="1"/>
  <c r="AO533" i="11"/>
  <c r="BQ533" i="11" s="1"/>
  <c r="CS533" i="11" s="1"/>
  <c r="AC533" i="11"/>
  <c r="BE533" i="11" s="1"/>
  <c r="CG533" i="11" s="1"/>
  <c r="AQ532" i="11"/>
  <c r="BS532" i="11" s="1"/>
  <c r="CU532" i="11" s="1"/>
  <c r="AE532" i="11"/>
  <c r="BG532" i="11" s="1"/>
  <c r="CI532" i="11" s="1"/>
  <c r="BT529" i="11"/>
  <c r="CV529" i="11" s="1"/>
  <c r="AT529" i="11"/>
  <c r="BV529" i="11" s="1"/>
  <c r="CX529" i="11" s="1"/>
  <c r="AF529" i="11"/>
  <c r="BH529" i="11" s="1"/>
  <c r="CJ529" i="11" s="1"/>
  <c r="AS527" i="11"/>
  <c r="BU527" i="11" s="1"/>
  <c r="CW527" i="11" s="1"/>
  <c r="AF527" i="11"/>
  <c r="BH527" i="11" s="1"/>
  <c r="CJ527" i="11" s="1"/>
  <c r="AZ523" i="11"/>
  <c r="CB523" i="11" s="1"/>
  <c r="DD523" i="11" s="1"/>
  <c r="AL523" i="11"/>
  <c r="BN523" i="11" s="1"/>
  <c r="CP523" i="11" s="1"/>
  <c r="AX522" i="11"/>
  <c r="BZ522" i="11" s="1"/>
  <c r="DB522" i="11" s="1"/>
  <c r="AF522" i="11"/>
  <c r="BH522" i="11" s="1"/>
  <c r="CJ522" i="11" s="1"/>
  <c r="BP521" i="11"/>
  <c r="CR521" i="11" s="1"/>
  <c r="AX519" i="11"/>
  <c r="BZ519" i="11" s="1"/>
  <c r="DB519" i="11" s="1"/>
  <c r="AH519" i="11"/>
  <c r="BJ519" i="11" s="1"/>
  <c r="CL519" i="11" s="1"/>
  <c r="AN518" i="11"/>
  <c r="BP518" i="11" s="1"/>
  <c r="CR518" i="11" s="1"/>
  <c r="AX546" i="11"/>
  <c r="BZ546" i="11" s="1"/>
  <c r="DB546" i="11" s="1"/>
  <c r="AL546" i="11"/>
  <c r="BN546" i="11" s="1"/>
  <c r="CP546" i="11" s="1"/>
  <c r="AZ545" i="11"/>
  <c r="CB545" i="11" s="1"/>
  <c r="DD545" i="11" s="1"/>
  <c r="AN545" i="11"/>
  <c r="BP545" i="11" s="1"/>
  <c r="CR545" i="11" s="1"/>
  <c r="AB545" i="11"/>
  <c r="BD545" i="11" s="1"/>
  <c r="BB544" i="11"/>
  <c r="CD544" i="11" s="1"/>
  <c r="DF544" i="11" s="1"/>
  <c r="AP544" i="11"/>
  <c r="BR544" i="11" s="1"/>
  <c r="CT544" i="11" s="1"/>
  <c r="AD544" i="11"/>
  <c r="BF544" i="11" s="1"/>
  <c r="CH544" i="11" s="1"/>
  <c r="AR543" i="11"/>
  <c r="AF543" i="11"/>
  <c r="BH543" i="11" s="1"/>
  <c r="CJ543" i="11" s="1"/>
  <c r="AX540" i="11"/>
  <c r="BZ540" i="11" s="1"/>
  <c r="DB540" i="11" s="1"/>
  <c r="AL540" i="11"/>
  <c r="BN540" i="11" s="1"/>
  <c r="CP540" i="11" s="1"/>
  <c r="AZ539" i="11"/>
  <c r="CB539" i="11" s="1"/>
  <c r="DD539" i="11" s="1"/>
  <c r="AN539" i="11"/>
  <c r="BP539" i="11" s="1"/>
  <c r="CR539" i="11" s="1"/>
  <c r="AB539" i="11"/>
  <c r="BD539" i="11" s="1"/>
  <c r="BB538" i="11"/>
  <c r="CD538" i="11" s="1"/>
  <c r="DF538" i="11" s="1"/>
  <c r="AP538" i="11"/>
  <c r="BR538" i="11" s="1"/>
  <c r="CT538" i="11" s="1"/>
  <c r="AD538" i="11"/>
  <c r="BF538" i="11" s="1"/>
  <c r="CH538" i="11" s="1"/>
  <c r="AR537" i="11"/>
  <c r="AF537" i="11"/>
  <c r="BH537" i="11" s="1"/>
  <c r="CJ537" i="11" s="1"/>
  <c r="AX534" i="11"/>
  <c r="BZ534" i="11" s="1"/>
  <c r="DB534" i="11" s="1"/>
  <c r="AL534" i="11"/>
  <c r="BN534" i="11" s="1"/>
  <c r="CP534" i="11" s="1"/>
  <c r="AZ533" i="11"/>
  <c r="CB533" i="11" s="1"/>
  <c r="DD533" i="11" s="1"/>
  <c r="AN533" i="11"/>
  <c r="BP533" i="11" s="1"/>
  <c r="CR533" i="11" s="1"/>
  <c r="AB533" i="11"/>
  <c r="BD533" i="11" s="1"/>
  <c r="BB532" i="11"/>
  <c r="CD532" i="11" s="1"/>
  <c r="DF532" i="11" s="1"/>
  <c r="AP532" i="11"/>
  <c r="BR532" i="11" s="1"/>
  <c r="CT532" i="11" s="1"/>
  <c r="AR531" i="11"/>
  <c r="AR529" i="11"/>
  <c r="AR527" i="11"/>
  <c r="AY523" i="11"/>
  <c r="CA523" i="11" s="1"/>
  <c r="DC523" i="11" s="1"/>
  <c r="AK523" i="11"/>
  <c r="BM523" i="11" s="1"/>
  <c r="CO523" i="11" s="1"/>
  <c r="AT522" i="11"/>
  <c r="BV522" i="11" s="1"/>
  <c r="CX522" i="11" s="1"/>
  <c r="CD521" i="11"/>
  <c r="DF521" i="11" s="1"/>
  <c r="BO521" i="11"/>
  <c r="CQ521" i="11" s="1"/>
  <c r="AW519" i="11"/>
  <c r="BY519" i="11" s="1"/>
  <c r="DA519" i="11" s="1"/>
  <c r="AQ543" i="11"/>
  <c r="BS543" i="11" s="1"/>
  <c r="CU543" i="11" s="1"/>
  <c r="AQ537" i="11"/>
  <c r="BS537" i="11" s="1"/>
  <c r="CU537" i="11" s="1"/>
  <c r="AE537" i="11"/>
  <c r="BG537" i="11" s="1"/>
  <c r="CI537" i="11" s="1"/>
  <c r="AI522" i="11"/>
  <c r="BK522" i="11" s="1"/>
  <c r="CM522" i="11" s="1"/>
  <c r="AU522" i="11"/>
  <c r="BW522" i="11" s="1"/>
  <c r="CY522" i="11" s="1"/>
  <c r="AJ522" i="11"/>
  <c r="BL522" i="11" s="1"/>
  <c r="CN522" i="11" s="1"/>
  <c r="AV522" i="11"/>
  <c r="BX522" i="11" s="1"/>
  <c r="CZ522" i="11" s="1"/>
  <c r="Y522" i="11"/>
  <c r="Z522" i="11" s="1"/>
  <c r="AK522" i="11"/>
  <c r="BM522" i="11" s="1"/>
  <c r="CO522" i="11" s="1"/>
  <c r="AW522" i="11"/>
  <c r="BY522" i="11" s="1"/>
  <c r="DA522" i="11" s="1"/>
  <c r="AC519" i="11"/>
  <c r="BE519" i="11" s="1"/>
  <c r="CG519" i="11" s="1"/>
  <c r="AO519" i="11"/>
  <c r="BQ519" i="11" s="1"/>
  <c r="CS519" i="11" s="1"/>
  <c r="BA519" i="11"/>
  <c r="CC519" i="11" s="1"/>
  <c r="DE519" i="11" s="1"/>
  <c r="AD519" i="11"/>
  <c r="BF519" i="11" s="1"/>
  <c r="CH519" i="11" s="1"/>
  <c r="AP519" i="11"/>
  <c r="BR519" i="11" s="1"/>
  <c r="CT519" i="11" s="1"/>
  <c r="BB519" i="11"/>
  <c r="CD519" i="11" s="1"/>
  <c r="DF519" i="11" s="1"/>
  <c r="AE519" i="11"/>
  <c r="BG519" i="11" s="1"/>
  <c r="CI519" i="11" s="1"/>
  <c r="AQ519" i="11"/>
  <c r="BS519" i="11" s="1"/>
  <c r="CU519" i="11" s="1"/>
  <c r="AG519" i="11"/>
  <c r="BI519" i="11" s="1"/>
  <c r="CK519" i="11" s="1"/>
  <c r="AS519" i="11"/>
  <c r="BU519" i="11" s="1"/>
  <c r="CW519" i="11" s="1"/>
  <c r="AV546" i="11"/>
  <c r="BX546" i="11" s="1"/>
  <c r="CZ546" i="11" s="1"/>
  <c r="AX545" i="11"/>
  <c r="BZ545" i="11" s="1"/>
  <c r="DB545" i="11" s="1"/>
  <c r="AL545" i="11"/>
  <c r="BN545" i="11" s="1"/>
  <c r="CP545" i="11" s="1"/>
  <c r="AZ544" i="11"/>
  <c r="CB544" i="11" s="1"/>
  <c r="DD544" i="11" s="1"/>
  <c r="AN544" i="11"/>
  <c r="BP544" i="11" s="1"/>
  <c r="CR544" i="11" s="1"/>
  <c r="AB544" i="11"/>
  <c r="BD544" i="11" s="1"/>
  <c r="BB543" i="11"/>
  <c r="CD543" i="11" s="1"/>
  <c r="DF543" i="11" s="1"/>
  <c r="AP543" i="11"/>
  <c r="BR543" i="11" s="1"/>
  <c r="CT543" i="11" s="1"/>
  <c r="AD543" i="11"/>
  <c r="AV540" i="11"/>
  <c r="BX540" i="11" s="1"/>
  <c r="CZ540" i="11" s="1"/>
  <c r="AJ540" i="11"/>
  <c r="BL540" i="11" s="1"/>
  <c r="CN540" i="11" s="1"/>
  <c r="AX539" i="11"/>
  <c r="BZ539" i="11" s="1"/>
  <c r="DB539" i="11" s="1"/>
  <c r="AL539" i="11"/>
  <c r="BN539" i="11" s="1"/>
  <c r="CP539" i="11" s="1"/>
  <c r="AZ538" i="11"/>
  <c r="CB538" i="11" s="1"/>
  <c r="DD538" i="11" s="1"/>
  <c r="AN538" i="11"/>
  <c r="BP538" i="11" s="1"/>
  <c r="CR538" i="11" s="1"/>
  <c r="AB538" i="11"/>
  <c r="BB537" i="11"/>
  <c r="CD537" i="11" s="1"/>
  <c r="DF537" i="11" s="1"/>
  <c r="AP537" i="11"/>
  <c r="BR537" i="11" s="1"/>
  <c r="CT537" i="11" s="1"/>
  <c r="AV534" i="11"/>
  <c r="BX534" i="11" s="1"/>
  <c r="CZ534" i="11" s="1"/>
  <c r="AJ534" i="11"/>
  <c r="BL534" i="11" s="1"/>
  <c r="CN534" i="11" s="1"/>
  <c r="AX533" i="11"/>
  <c r="BZ533" i="11" s="1"/>
  <c r="DB533" i="11" s="1"/>
  <c r="AL533" i="11"/>
  <c r="BN533" i="11" s="1"/>
  <c r="CP533" i="11" s="1"/>
  <c r="AZ532" i="11"/>
  <c r="CB532" i="11" s="1"/>
  <c r="DD532" i="11" s="1"/>
  <c r="AN532" i="11"/>
  <c r="BP532" i="11" s="1"/>
  <c r="CR532" i="11" s="1"/>
  <c r="AB532" i="11"/>
  <c r="BD532" i="11" s="1"/>
  <c r="AP529" i="11"/>
  <c r="BR529" i="11" s="1"/>
  <c r="CT529" i="11" s="1"/>
  <c r="AC529" i="11"/>
  <c r="BE529" i="11" s="1"/>
  <c r="CG529" i="11" s="1"/>
  <c r="AP527" i="11"/>
  <c r="BR527" i="11" s="1"/>
  <c r="CT527" i="11" s="1"/>
  <c r="AC527" i="11"/>
  <c r="BE527" i="11" s="1"/>
  <c r="CG527" i="11" s="1"/>
  <c r="AW523" i="11"/>
  <c r="BY523" i="11" s="1"/>
  <c r="DA523" i="11" s="1"/>
  <c r="AH523" i="11"/>
  <c r="BJ523" i="11" s="1"/>
  <c r="CL523" i="11" s="1"/>
  <c r="AR522" i="11"/>
  <c r="AC522" i="11"/>
  <c r="BE522" i="11" s="1"/>
  <c r="CG522" i="11" s="1"/>
  <c r="BI521" i="11"/>
  <c r="CK521" i="11" s="1"/>
  <c r="BJ521" i="11"/>
  <c r="CL521" i="11" s="1"/>
  <c r="BV521" i="11"/>
  <c r="CX521" i="11" s="1"/>
  <c r="BK521" i="11"/>
  <c r="CM521" i="11" s="1"/>
  <c r="BW521" i="11"/>
  <c r="CY521" i="11" s="1"/>
  <c r="AU519" i="11"/>
  <c r="BW519" i="11" s="1"/>
  <c r="CY519" i="11" s="1"/>
  <c r="BB518" i="11"/>
  <c r="CD518" i="11" s="1"/>
  <c r="DF518" i="11" s="1"/>
  <c r="AM518" i="11"/>
  <c r="BO518" i="11" s="1"/>
  <c r="CQ518" i="11" s="1"/>
  <c r="AY518" i="11"/>
  <c r="CA518" i="11" s="1"/>
  <c r="DC518" i="11" s="1"/>
  <c r="AU546" i="11"/>
  <c r="BW546" i="11" s="1"/>
  <c r="CY546" i="11" s="1"/>
  <c r="AI546" i="11"/>
  <c r="BK546" i="11" s="1"/>
  <c r="CM546" i="11" s="1"/>
  <c r="AW545" i="11"/>
  <c r="BY545" i="11" s="1"/>
  <c r="DA545" i="11" s="1"/>
  <c r="AK545" i="11"/>
  <c r="BM545" i="11" s="1"/>
  <c r="CO545" i="11" s="1"/>
  <c r="Y545" i="11"/>
  <c r="Z545" i="11" s="1"/>
  <c r="AY544" i="11"/>
  <c r="CA544" i="11" s="1"/>
  <c r="DC544" i="11" s="1"/>
  <c r="AM544" i="11"/>
  <c r="BO544" i="11" s="1"/>
  <c r="CQ544" i="11" s="1"/>
  <c r="BA543" i="11"/>
  <c r="CC543" i="11" s="1"/>
  <c r="DE543" i="11" s="1"/>
  <c r="AO543" i="11"/>
  <c r="BQ543" i="11" s="1"/>
  <c r="CS543" i="11" s="1"/>
  <c r="AU540" i="11"/>
  <c r="BW540" i="11" s="1"/>
  <c r="CY540" i="11" s="1"/>
  <c r="AI540" i="11"/>
  <c r="BK540" i="11" s="1"/>
  <c r="CM540" i="11" s="1"/>
  <c r="AW539" i="11"/>
  <c r="BY539" i="11" s="1"/>
  <c r="DA539" i="11" s="1"/>
  <c r="AK539" i="11"/>
  <c r="BM539" i="11" s="1"/>
  <c r="CO539" i="11" s="1"/>
  <c r="Y539" i="11"/>
  <c r="Z539" i="11" s="1"/>
  <c r="AY538" i="11"/>
  <c r="CA538" i="11" s="1"/>
  <c r="DC538" i="11" s="1"/>
  <c r="AM538" i="11"/>
  <c r="BO538" i="11" s="1"/>
  <c r="CQ538" i="11" s="1"/>
  <c r="BA537" i="11"/>
  <c r="CC537" i="11" s="1"/>
  <c r="DE537" i="11" s="1"/>
  <c r="AO537" i="11"/>
  <c r="BQ537" i="11" s="1"/>
  <c r="CS537" i="11" s="1"/>
  <c r="AU534" i="11"/>
  <c r="BW534" i="11" s="1"/>
  <c r="CY534" i="11" s="1"/>
  <c r="AI534" i="11"/>
  <c r="BK534" i="11" s="1"/>
  <c r="CM534" i="11" s="1"/>
  <c r="AW533" i="11"/>
  <c r="BY533" i="11" s="1"/>
  <c r="DA533" i="11" s="1"/>
  <c r="AK533" i="11"/>
  <c r="BM533" i="11" s="1"/>
  <c r="CO533" i="11" s="1"/>
  <c r="Y533" i="11"/>
  <c r="Z533" i="11" s="1"/>
  <c r="AY532" i="11"/>
  <c r="CA532" i="11" s="1"/>
  <c r="DC532" i="11" s="1"/>
  <c r="AM532" i="11"/>
  <c r="BO532" i="11" s="1"/>
  <c r="CQ532" i="11" s="1"/>
  <c r="BA531" i="11"/>
  <c r="CC531" i="11" s="1"/>
  <c r="DE531" i="11" s="1"/>
  <c r="AC531" i="11"/>
  <c r="BE531" i="11" s="1"/>
  <c r="CG531" i="11" s="1"/>
  <c r="AO531" i="11"/>
  <c r="BQ531" i="11" s="1"/>
  <c r="CS531" i="11" s="1"/>
  <c r="BB529" i="11"/>
  <c r="CD529" i="11" s="1"/>
  <c r="DF529" i="11" s="1"/>
  <c r="AO529" i="11"/>
  <c r="BQ529" i="11" s="1"/>
  <c r="CS529" i="11" s="1"/>
  <c r="AB529" i="11"/>
  <c r="AG529" i="11"/>
  <c r="BI529" i="11" s="1"/>
  <c r="CK529" i="11" s="1"/>
  <c r="AS529" i="11"/>
  <c r="BU529" i="11" s="1"/>
  <c r="CW529" i="11" s="1"/>
  <c r="BB527" i="11"/>
  <c r="CD527" i="11" s="1"/>
  <c r="DF527" i="11" s="1"/>
  <c r="AO527" i="11"/>
  <c r="BQ527" i="11" s="1"/>
  <c r="CS527" i="11" s="1"/>
  <c r="AB527" i="11"/>
  <c r="Y527" i="11"/>
  <c r="Z527" i="11" s="1"/>
  <c r="AK527" i="11"/>
  <c r="BM527" i="11" s="1"/>
  <c r="CO527" i="11" s="1"/>
  <c r="AW527" i="11"/>
  <c r="BY527" i="11" s="1"/>
  <c r="DA527" i="11" s="1"/>
  <c r="AV523" i="11"/>
  <c r="BX523" i="11" s="1"/>
  <c r="CZ523" i="11" s="1"/>
  <c r="AQ522" i="11"/>
  <c r="BS522" i="11" s="1"/>
  <c r="CU522" i="11" s="1"/>
  <c r="AB522" i="11"/>
  <c r="CA521" i="11"/>
  <c r="DC521" i="11" s="1"/>
  <c r="BL521" i="11"/>
  <c r="CN521" i="11" s="1"/>
  <c r="AT519" i="11"/>
  <c r="BV519" i="11" s="1"/>
  <c r="CX519" i="11" s="1"/>
  <c r="AP522" i="11"/>
  <c r="BR522" i="11" s="1"/>
  <c r="CT522" i="11" s="1"/>
  <c r="Y519" i="11"/>
  <c r="Z519" i="11" s="1"/>
  <c r="BA548" i="11"/>
  <c r="CC548" i="11" s="1"/>
  <c r="DE548" i="11" s="1"/>
  <c r="AO548" i="11"/>
  <c r="BQ548" i="11" s="1"/>
  <c r="CS548" i="11" s="1"/>
  <c r="AC548" i="11"/>
  <c r="BE548" i="11" s="1"/>
  <c r="CG548" i="11" s="1"/>
  <c r="AQ547" i="11"/>
  <c r="BS547" i="11" s="1"/>
  <c r="CU547" i="11" s="1"/>
  <c r="AE547" i="11"/>
  <c r="BG547" i="11" s="1"/>
  <c r="CI547" i="11" s="1"/>
  <c r="AS546" i="11"/>
  <c r="BU546" i="11" s="1"/>
  <c r="CW546" i="11" s="1"/>
  <c r="AG546" i="11"/>
  <c r="BI546" i="11" s="1"/>
  <c r="CK546" i="11" s="1"/>
  <c r="AU545" i="11"/>
  <c r="BW545" i="11" s="1"/>
  <c r="CY545" i="11" s="1"/>
  <c r="AI545" i="11"/>
  <c r="BK545" i="11" s="1"/>
  <c r="CM545" i="11" s="1"/>
  <c r="AW544" i="11"/>
  <c r="BY544" i="11" s="1"/>
  <c r="DA544" i="11" s="1"/>
  <c r="AK544" i="11"/>
  <c r="BM544" i="11" s="1"/>
  <c r="CO544" i="11" s="1"/>
  <c r="Y544" i="11"/>
  <c r="Z544" i="11" s="1"/>
  <c r="AY543" i="11"/>
  <c r="CA543" i="11" s="1"/>
  <c r="DC543" i="11" s="1"/>
  <c r="AM543" i="11"/>
  <c r="BO543" i="11" s="1"/>
  <c r="CQ543" i="11" s="1"/>
  <c r="BA542" i="11"/>
  <c r="CC542" i="11" s="1"/>
  <c r="DE542" i="11" s="1"/>
  <c r="AO542" i="11"/>
  <c r="BQ542" i="11" s="1"/>
  <c r="CS542" i="11" s="1"/>
  <c r="AC542" i="11"/>
  <c r="BE542" i="11" s="1"/>
  <c r="CG542" i="11" s="1"/>
  <c r="AQ541" i="11"/>
  <c r="BS541" i="11" s="1"/>
  <c r="CU541" i="11" s="1"/>
  <c r="AE541" i="11"/>
  <c r="BG541" i="11" s="1"/>
  <c r="CI541" i="11" s="1"/>
  <c r="AS540" i="11"/>
  <c r="BU540" i="11" s="1"/>
  <c r="CW540" i="11" s="1"/>
  <c r="AG540" i="11"/>
  <c r="BI540" i="11" s="1"/>
  <c r="CK540" i="11" s="1"/>
  <c r="AU539" i="11"/>
  <c r="BW539" i="11" s="1"/>
  <c r="CY539" i="11" s="1"/>
  <c r="AI539" i="11"/>
  <c r="BK539" i="11" s="1"/>
  <c r="CM539" i="11" s="1"/>
  <c r="AW538" i="11"/>
  <c r="BY538" i="11" s="1"/>
  <c r="DA538" i="11" s="1"/>
  <c r="AK538" i="11"/>
  <c r="BM538" i="11" s="1"/>
  <c r="CO538" i="11" s="1"/>
  <c r="Y538" i="11"/>
  <c r="Z538" i="11" s="1"/>
  <c r="AY537" i="11"/>
  <c r="CA537" i="11" s="1"/>
  <c r="DC537" i="11" s="1"/>
  <c r="AM537" i="11"/>
  <c r="BO537" i="11" s="1"/>
  <c r="CQ537" i="11" s="1"/>
  <c r="BA536" i="11"/>
  <c r="CC536" i="11" s="1"/>
  <c r="DE536" i="11" s="1"/>
  <c r="AO536" i="11"/>
  <c r="BQ536" i="11" s="1"/>
  <c r="CS536" i="11" s="1"/>
  <c r="AC536" i="11"/>
  <c r="BE536" i="11" s="1"/>
  <c r="CG536" i="11" s="1"/>
  <c r="AQ535" i="11"/>
  <c r="BS535" i="11" s="1"/>
  <c r="CU535" i="11" s="1"/>
  <c r="AE535" i="11"/>
  <c r="BG535" i="11" s="1"/>
  <c r="CI535" i="11" s="1"/>
  <c r="AS534" i="11"/>
  <c r="BU534" i="11" s="1"/>
  <c r="CW534" i="11" s="1"/>
  <c r="AG534" i="11"/>
  <c r="BI534" i="11" s="1"/>
  <c r="CK534" i="11" s="1"/>
  <c r="AU533" i="11"/>
  <c r="BW533" i="11" s="1"/>
  <c r="CY533" i="11" s="1"/>
  <c r="AI533" i="11"/>
  <c r="BK533" i="11" s="1"/>
  <c r="CM533" i="11" s="1"/>
  <c r="AW532" i="11"/>
  <c r="BY532" i="11" s="1"/>
  <c r="DA532" i="11" s="1"/>
  <c r="AK532" i="11"/>
  <c r="BM532" i="11" s="1"/>
  <c r="CO532" i="11" s="1"/>
  <c r="Y532" i="11"/>
  <c r="Z532" i="11" s="1"/>
  <c r="AY531" i="11"/>
  <c r="CA531" i="11" s="1"/>
  <c r="DC531" i="11" s="1"/>
  <c r="AL531" i="11"/>
  <c r="BN531" i="11" s="1"/>
  <c r="CP531" i="11" s="1"/>
  <c r="Y531" i="11"/>
  <c r="Z531" i="11" s="1"/>
  <c r="AZ529" i="11"/>
  <c r="CB529" i="11" s="1"/>
  <c r="DD529" i="11" s="1"/>
  <c r="AM529" i="11"/>
  <c r="BO529" i="11" s="1"/>
  <c r="CQ529" i="11" s="1"/>
  <c r="AS528" i="11"/>
  <c r="BU528" i="11" s="1"/>
  <c r="CW528" i="11" s="1"/>
  <c r="AF528" i="11"/>
  <c r="BH528" i="11" s="1"/>
  <c r="CJ528" i="11" s="1"/>
  <c r="AZ527" i="11"/>
  <c r="CB527" i="11" s="1"/>
  <c r="DD527" i="11" s="1"/>
  <c r="AM527" i="11"/>
  <c r="BO527" i="11" s="1"/>
  <c r="CQ527" i="11" s="1"/>
  <c r="AU524" i="11"/>
  <c r="BW524" i="11" s="1"/>
  <c r="CY524" i="11" s="1"/>
  <c r="AF524" i="11"/>
  <c r="BH524" i="11" s="1"/>
  <c r="CJ524" i="11" s="1"/>
  <c r="AR523" i="11"/>
  <c r="AD523" i="11"/>
  <c r="BF523" i="11" s="1"/>
  <c r="CH523" i="11" s="1"/>
  <c r="AO522" i="11"/>
  <c r="BQ522" i="11" s="1"/>
  <c r="CS522" i="11" s="1"/>
  <c r="BY521" i="11"/>
  <c r="DA521" i="11" s="1"/>
  <c r="AN519" i="11"/>
  <c r="BP519" i="11" s="1"/>
  <c r="CR519" i="11" s="1"/>
  <c r="BT518" i="11"/>
  <c r="CV518" i="11" s="1"/>
  <c r="AX518" i="11"/>
  <c r="BZ518" i="11" s="1"/>
  <c r="DB518" i="11" s="1"/>
  <c r="AC518" i="11"/>
  <c r="BE518" i="11" s="1"/>
  <c r="CG518" i="11" s="1"/>
  <c r="AC515" i="11"/>
  <c r="BE515" i="11" s="1"/>
  <c r="CG515" i="11" s="1"/>
  <c r="AO515" i="11"/>
  <c r="BQ515" i="11" s="1"/>
  <c r="CS515" i="11" s="1"/>
  <c r="BA515" i="11"/>
  <c r="CC515" i="11" s="1"/>
  <c r="DE515" i="11" s="1"/>
  <c r="AQ515" i="11"/>
  <c r="BS515" i="11" s="1"/>
  <c r="CU515" i="11" s="1"/>
  <c r="AF515" i="11"/>
  <c r="BH515" i="11" s="1"/>
  <c r="CJ515" i="11" s="1"/>
  <c r="AR515" i="11"/>
  <c r="AG515" i="11"/>
  <c r="BI515" i="11" s="1"/>
  <c r="CK515" i="11" s="1"/>
  <c r="AS515" i="11"/>
  <c r="BU515" i="11" s="1"/>
  <c r="CW515" i="11" s="1"/>
  <c r="AZ548" i="11"/>
  <c r="CB548" i="11" s="1"/>
  <c r="DD548" i="11" s="1"/>
  <c r="AN548" i="11"/>
  <c r="BP548" i="11" s="1"/>
  <c r="CR548" i="11" s="1"/>
  <c r="AB548" i="11"/>
  <c r="BB547" i="11"/>
  <c r="CD547" i="11" s="1"/>
  <c r="DF547" i="11" s="1"/>
  <c r="AP547" i="11"/>
  <c r="BR547" i="11" s="1"/>
  <c r="CT547" i="11" s="1"/>
  <c r="AD547" i="11"/>
  <c r="BF547" i="11" s="1"/>
  <c r="CH547" i="11" s="1"/>
  <c r="AR546" i="11"/>
  <c r="AF546" i="11"/>
  <c r="BH546" i="11" s="1"/>
  <c r="CJ546" i="11" s="1"/>
  <c r="AT545" i="11"/>
  <c r="BV545" i="11" s="1"/>
  <c r="CX545" i="11" s="1"/>
  <c r="AH545" i="11"/>
  <c r="BJ545" i="11" s="1"/>
  <c r="CL545" i="11" s="1"/>
  <c r="BT544" i="11"/>
  <c r="CV544" i="11" s="1"/>
  <c r="AV544" i="11"/>
  <c r="BX544" i="11" s="1"/>
  <c r="CZ544" i="11" s="1"/>
  <c r="AJ544" i="11"/>
  <c r="BL544" i="11" s="1"/>
  <c r="CN544" i="11" s="1"/>
  <c r="AX543" i="11"/>
  <c r="BZ543" i="11" s="1"/>
  <c r="DB543" i="11" s="1"/>
  <c r="AL543" i="11"/>
  <c r="BN543" i="11" s="1"/>
  <c r="CP543" i="11" s="1"/>
  <c r="AZ542" i="11"/>
  <c r="CB542" i="11" s="1"/>
  <c r="DD542" i="11" s="1"/>
  <c r="AN542" i="11"/>
  <c r="BP542" i="11" s="1"/>
  <c r="CR542" i="11" s="1"/>
  <c r="AB542" i="11"/>
  <c r="BB541" i="11"/>
  <c r="CD541" i="11" s="1"/>
  <c r="DF541" i="11" s="1"/>
  <c r="AP541" i="11"/>
  <c r="BR541" i="11" s="1"/>
  <c r="CT541" i="11" s="1"/>
  <c r="AD541" i="11"/>
  <c r="BF541" i="11" s="1"/>
  <c r="CH541" i="11" s="1"/>
  <c r="AR540" i="11"/>
  <c r="AF540" i="11"/>
  <c r="BH540" i="11" s="1"/>
  <c r="CJ540" i="11" s="1"/>
  <c r="AT539" i="11"/>
  <c r="BV539" i="11" s="1"/>
  <c r="CX539" i="11" s="1"/>
  <c r="AH539" i="11"/>
  <c r="BJ539" i="11" s="1"/>
  <c r="CL539" i="11" s="1"/>
  <c r="BT538" i="11"/>
  <c r="CV538" i="11" s="1"/>
  <c r="AV538" i="11"/>
  <c r="BX538" i="11" s="1"/>
  <c r="CZ538" i="11" s="1"/>
  <c r="AJ538" i="11"/>
  <c r="BL538" i="11" s="1"/>
  <c r="CN538" i="11" s="1"/>
  <c r="AX537" i="11"/>
  <c r="BZ537" i="11" s="1"/>
  <c r="DB537" i="11" s="1"/>
  <c r="AL537" i="11"/>
  <c r="BN537" i="11" s="1"/>
  <c r="CP537" i="11" s="1"/>
  <c r="BB535" i="11"/>
  <c r="CD535" i="11" s="1"/>
  <c r="DF535" i="11" s="1"/>
  <c r="AP535" i="11"/>
  <c r="BR535" i="11" s="1"/>
  <c r="CT535" i="11" s="1"/>
  <c r="AR534" i="11"/>
  <c r="AF534" i="11"/>
  <c r="BH534" i="11" s="1"/>
  <c r="CJ534" i="11" s="1"/>
  <c r="AT533" i="11"/>
  <c r="BV533" i="11" s="1"/>
  <c r="CX533" i="11" s="1"/>
  <c r="AH533" i="11"/>
  <c r="BJ533" i="11" s="1"/>
  <c r="CL533" i="11" s="1"/>
  <c r="BT532" i="11"/>
  <c r="CV532" i="11" s="1"/>
  <c r="AV532" i="11"/>
  <c r="BX532" i="11" s="1"/>
  <c r="CZ532" i="11" s="1"/>
  <c r="AJ532" i="11"/>
  <c r="BL532" i="11" s="1"/>
  <c r="CN532" i="11" s="1"/>
  <c r="AX531" i="11"/>
  <c r="BZ531" i="11" s="1"/>
  <c r="DB531" i="11" s="1"/>
  <c r="AK531" i="11"/>
  <c r="BM531" i="11" s="1"/>
  <c r="CO531" i="11" s="1"/>
  <c r="AR530" i="11"/>
  <c r="AD530" i="11"/>
  <c r="BF530" i="11" s="1"/>
  <c r="CH530" i="11" s="1"/>
  <c r="AY529" i="11"/>
  <c r="CA529" i="11" s="1"/>
  <c r="DC529" i="11" s="1"/>
  <c r="AL529" i="11"/>
  <c r="BN529" i="11" s="1"/>
  <c r="CP529" i="11" s="1"/>
  <c r="Y529" i="11"/>
  <c r="Z529" i="11" s="1"/>
  <c r="AR528" i="11"/>
  <c r="AE528" i="11"/>
  <c r="BG528" i="11" s="1"/>
  <c r="CI528" i="11" s="1"/>
  <c r="AY527" i="11"/>
  <c r="CA527" i="11" s="1"/>
  <c r="DC527" i="11" s="1"/>
  <c r="AL527" i="11"/>
  <c r="BN527" i="11" s="1"/>
  <c r="CP527" i="11" s="1"/>
  <c r="AT524" i="11"/>
  <c r="BV524" i="11" s="1"/>
  <c r="CX524" i="11" s="1"/>
  <c r="AD524" i="11"/>
  <c r="BF524" i="11" s="1"/>
  <c r="CH524" i="11" s="1"/>
  <c r="AQ523" i="11"/>
  <c r="BS523" i="11" s="1"/>
  <c r="CU523" i="11" s="1"/>
  <c r="AC523" i="11"/>
  <c r="BE523" i="11" s="1"/>
  <c r="CG523" i="11" s="1"/>
  <c r="AG523" i="11"/>
  <c r="BI523" i="11" s="1"/>
  <c r="CK523" i="11" s="1"/>
  <c r="AS523" i="11"/>
  <c r="BU523" i="11" s="1"/>
  <c r="CW523" i="11" s="1"/>
  <c r="AI523" i="11"/>
  <c r="BK523" i="11" s="1"/>
  <c r="CM523" i="11" s="1"/>
  <c r="AU523" i="11"/>
  <c r="BW523" i="11" s="1"/>
  <c r="CY523" i="11" s="1"/>
  <c r="AN522" i="11"/>
  <c r="BP522" i="11" s="1"/>
  <c r="CR522" i="11" s="1"/>
  <c r="BX521" i="11"/>
  <c r="CZ521" i="11" s="1"/>
  <c r="BF521" i="11"/>
  <c r="CH521" i="11" s="1"/>
  <c r="AM519" i="11"/>
  <c r="BO519" i="11" s="1"/>
  <c r="CQ519" i="11" s="1"/>
  <c r="AW518" i="11"/>
  <c r="BY518" i="11" s="1"/>
  <c r="DA518" i="11" s="1"/>
  <c r="AB518" i="11"/>
  <c r="BD518" i="11" s="1"/>
  <c r="AI515" i="11"/>
  <c r="BK515" i="11" s="1"/>
  <c r="CM515" i="11" s="1"/>
  <c r="AQ546" i="11"/>
  <c r="BS546" i="11" s="1"/>
  <c r="CU546" i="11" s="1"/>
  <c r="AE546" i="11"/>
  <c r="BG546" i="11" s="1"/>
  <c r="CI546" i="11" s="1"/>
  <c r="AS545" i="11"/>
  <c r="BU545" i="11" s="1"/>
  <c r="CW545" i="11" s="1"/>
  <c r="AG545" i="11"/>
  <c r="BI545" i="11" s="1"/>
  <c r="CK545" i="11" s="1"/>
  <c r="AU544" i="11"/>
  <c r="BW544" i="11" s="1"/>
  <c r="CY544" i="11" s="1"/>
  <c r="AI544" i="11"/>
  <c r="BK544" i="11" s="1"/>
  <c r="CM544" i="11" s="1"/>
  <c r="AW543" i="11"/>
  <c r="BY543" i="11" s="1"/>
  <c r="DA543" i="11" s="1"/>
  <c r="AK543" i="11"/>
  <c r="BM543" i="11" s="1"/>
  <c r="CO543" i="11" s="1"/>
  <c r="AQ540" i="11"/>
  <c r="BS540" i="11" s="1"/>
  <c r="CU540" i="11" s="1"/>
  <c r="AE540" i="11"/>
  <c r="BG540" i="11" s="1"/>
  <c r="CI540" i="11" s="1"/>
  <c r="AS539" i="11"/>
  <c r="BU539" i="11" s="1"/>
  <c r="CW539" i="11" s="1"/>
  <c r="AG539" i="11"/>
  <c r="BI539" i="11" s="1"/>
  <c r="CK539" i="11" s="1"/>
  <c r="AU538" i="11"/>
  <c r="BW538" i="11" s="1"/>
  <c r="CY538" i="11" s="1"/>
  <c r="AI538" i="11"/>
  <c r="BK538" i="11" s="1"/>
  <c r="CM538" i="11" s="1"/>
  <c r="AW537" i="11"/>
  <c r="BY537" i="11" s="1"/>
  <c r="DA537" i="11" s="1"/>
  <c r="AK537" i="11"/>
  <c r="BM537" i="11" s="1"/>
  <c r="CO537" i="11" s="1"/>
  <c r="BA535" i="11"/>
  <c r="CC535" i="11" s="1"/>
  <c r="DE535" i="11" s="1"/>
  <c r="AO535" i="11"/>
  <c r="BQ535" i="11" s="1"/>
  <c r="CS535" i="11" s="1"/>
  <c r="AQ534" i="11"/>
  <c r="BS534" i="11" s="1"/>
  <c r="CU534" i="11" s="1"/>
  <c r="AE534" i="11"/>
  <c r="BG534" i="11" s="1"/>
  <c r="CI534" i="11" s="1"/>
  <c r="AS533" i="11"/>
  <c r="BU533" i="11" s="1"/>
  <c r="CW533" i="11" s="1"/>
  <c r="AG533" i="11"/>
  <c r="BI533" i="11" s="1"/>
  <c r="CK533" i="11" s="1"/>
  <c r="AU532" i="11"/>
  <c r="BW532" i="11" s="1"/>
  <c r="CY532" i="11" s="1"/>
  <c r="AI532" i="11"/>
  <c r="BK532" i="11" s="1"/>
  <c r="CM532" i="11" s="1"/>
  <c r="AW531" i="11"/>
  <c r="BY531" i="11" s="1"/>
  <c r="DA531" i="11" s="1"/>
  <c r="AJ531" i="11"/>
  <c r="BL531" i="11" s="1"/>
  <c r="CN531" i="11" s="1"/>
  <c r="AP530" i="11"/>
  <c r="BR530" i="11" s="1"/>
  <c r="CT530" i="11" s="1"/>
  <c r="AX529" i="11"/>
  <c r="BZ529" i="11" s="1"/>
  <c r="DB529" i="11" s="1"/>
  <c r="AK529" i="11"/>
  <c r="BM529" i="11" s="1"/>
  <c r="CO529" i="11" s="1"/>
  <c r="AQ528" i="11"/>
  <c r="BS528" i="11" s="1"/>
  <c r="CU528" i="11" s="1"/>
  <c r="AX527" i="11"/>
  <c r="BZ527" i="11" s="1"/>
  <c r="DB527" i="11" s="1"/>
  <c r="AJ527" i="11"/>
  <c r="BL527" i="11" s="1"/>
  <c r="CN527" i="11" s="1"/>
  <c r="AC526" i="11"/>
  <c r="BE526" i="11" s="1"/>
  <c r="CG526" i="11" s="1"/>
  <c r="AO526" i="11"/>
  <c r="BQ526" i="11" s="1"/>
  <c r="CS526" i="11" s="1"/>
  <c r="AR524" i="11"/>
  <c r="BT523" i="11"/>
  <c r="CV523" i="11" s="1"/>
  <c r="AP523" i="11"/>
  <c r="BR523" i="11" s="1"/>
  <c r="CT523" i="11" s="1"/>
  <c r="AB523" i="11"/>
  <c r="BD523" i="11" s="1"/>
  <c r="BB522" i="11"/>
  <c r="CD522" i="11" s="1"/>
  <c r="DF522" i="11" s="1"/>
  <c r="AM522" i="11"/>
  <c r="BO522" i="11" s="1"/>
  <c r="CQ522" i="11" s="1"/>
  <c r="BT521" i="11"/>
  <c r="CV521" i="11" s="1"/>
  <c r="BE521" i="11"/>
  <c r="CG521" i="11" s="1"/>
  <c r="AL519" i="11"/>
  <c r="BN519" i="11" s="1"/>
  <c r="CP519" i="11" s="1"/>
  <c r="AV518" i="11"/>
  <c r="BX518" i="11" s="1"/>
  <c r="CZ518" i="11" s="1"/>
  <c r="AX548" i="11"/>
  <c r="BZ548" i="11" s="1"/>
  <c r="DB548" i="11" s="1"/>
  <c r="AL548" i="11"/>
  <c r="BN548" i="11" s="1"/>
  <c r="CP548" i="11" s="1"/>
  <c r="AZ547" i="11"/>
  <c r="CB547" i="11" s="1"/>
  <c r="DD547" i="11" s="1"/>
  <c r="AN547" i="11"/>
  <c r="BP547" i="11" s="1"/>
  <c r="CR547" i="11" s="1"/>
  <c r="AB547" i="11"/>
  <c r="BB546" i="11"/>
  <c r="CD546" i="11" s="1"/>
  <c r="DF546" i="11" s="1"/>
  <c r="AP546" i="11"/>
  <c r="BR546" i="11" s="1"/>
  <c r="CT546" i="11" s="1"/>
  <c r="AD546" i="11"/>
  <c r="BF546" i="11" s="1"/>
  <c r="CH546" i="11" s="1"/>
  <c r="AR545" i="11"/>
  <c r="AF545" i="11"/>
  <c r="BH545" i="11" s="1"/>
  <c r="CJ545" i="11" s="1"/>
  <c r="AT544" i="11"/>
  <c r="BV544" i="11" s="1"/>
  <c r="CX544" i="11" s="1"/>
  <c r="AH544" i="11"/>
  <c r="BJ544" i="11" s="1"/>
  <c r="CL544" i="11" s="1"/>
  <c r="BT543" i="11"/>
  <c r="CV543" i="11" s="1"/>
  <c r="AV543" i="11"/>
  <c r="BX543" i="11" s="1"/>
  <c r="CZ543" i="11" s="1"/>
  <c r="AJ543" i="11"/>
  <c r="BL543" i="11" s="1"/>
  <c r="CN543" i="11" s="1"/>
  <c r="AL542" i="11"/>
  <c r="BN542" i="11" s="1"/>
  <c r="CP542" i="11" s="1"/>
  <c r="AB541" i="11"/>
  <c r="BB540" i="11"/>
  <c r="CD540" i="11" s="1"/>
  <c r="DF540" i="11" s="1"/>
  <c r="AP540" i="11"/>
  <c r="BR540" i="11" s="1"/>
  <c r="CT540" i="11" s="1"/>
  <c r="AR539" i="11"/>
  <c r="AF539" i="11"/>
  <c r="BH539" i="11" s="1"/>
  <c r="CJ539" i="11" s="1"/>
  <c r="AT538" i="11"/>
  <c r="BV538" i="11" s="1"/>
  <c r="CX538" i="11" s="1"/>
  <c r="AH538" i="11"/>
  <c r="BJ538" i="11" s="1"/>
  <c r="CL538" i="11" s="1"/>
  <c r="BT537" i="11"/>
  <c r="CV537" i="11" s="1"/>
  <c r="AV537" i="11"/>
  <c r="BX537" i="11" s="1"/>
  <c r="CZ537" i="11" s="1"/>
  <c r="AJ537" i="11"/>
  <c r="BL537" i="11" s="1"/>
  <c r="CN537" i="11" s="1"/>
  <c r="BB534" i="11"/>
  <c r="CD534" i="11" s="1"/>
  <c r="DF534" i="11" s="1"/>
  <c r="AP534" i="11"/>
  <c r="BR534" i="11" s="1"/>
  <c r="CT534" i="11" s="1"/>
  <c r="AR533" i="11"/>
  <c r="AF533" i="11"/>
  <c r="BH533" i="11" s="1"/>
  <c r="CJ533" i="11" s="1"/>
  <c r="AT532" i="11"/>
  <c r="BV532" i="11" s="1"/>
  <c r="CX532" i="11" s="1"/>
  <c r="AH532" i="11"/>
  <c r="BJ532" i="11" s="1"/>
  <c r="CL532" i="11" s="1"/>
  <c r="AV531" i="11"/>
  <c r="BX531" i="11" s="1"/>
  <c r="CZ531" i="11" s="1"/>
  <c r="AI531" i="11"/>
  <c r="BK531" i="11" s="1"/>
  <c r="CM531" i="11" s="1"/>
  <c r="AW529" i="11"/>
  <c r="BY529" i="11" s="1"/>
  <c r="DA529" i="11" s="1"/>
  <c r="AJ529" i="11"/>
  <c r="BL529" i="11" s="1"/>
  <c r="CN529" i="11" s="1"/>
  <c r="AV527" i="11"/>
  <c r="BX527" i="11" s="1"/>
  <c r="CZ527" i="11" s="1"/>
  <c r="AI527" i="11"/>
  <c r="BK527" i="11" s="1"/>
  <c r="CM527" i="11" s="1"/>
  <c r="AQ524" i="11"/>
  <c r="BS524" i="11" s="1"/>
  <c r="CU524" i="11" s="1"/>
  <c r="AG524" i="11"/>
  <c r="BI524" i="11" s="1"/>
  <c r="CK524" i="11" s="1"/>
  <c r="AS524" i="11"/>
  <c r="BU524" i="11" s="1"/>
  <c r="CW524" i="11" s="1"/>
  <c r="AO523" i="11"/>
  <c r="BQ523" i="11" s="1"/>
  <c r="CS523" i="11" s="1"/>
  <c r="BA522" i="11"/>
  <c r="CC522" i="11" s="1"/>
  <c r="DE522" i="11" s="1"/>
  <c r="AL522" i="11"/>
  <c r="BN522" i="11" s="1"/>
  <c r="CP522" i="11" s="1"/>
  <c r="BS521" i="11"/>
  <c r="CU521" i="11" s="1"/>
  <c r="BD521" i="11"/>
  <c r="AK519" i="11"/>
  <c r="BM519" i="11" s="1"/>
  <c r="CO519" i="11" s="1"/>
  <c r="AT518" i="11"/>
  <c r="BV518" i="11" s="1"/>
  <c r="CX518" i="11" s="1"/>
  <c r="AW548" i="11"/>
  <c r="BY548" i="11" s="1"/>
  <c r="DA548" i="11" s="1"/>
  <c r="AK548" i="11"/>
  <c r="BM548" i="11" s="1"/>
  <c r="CO548" i="11" s="1"/>
  <c r="Y548" i="11"/>
  <c r="Z548" i="11" s="1"/>
  <c r="AY547" i="11"/>
  <c r="CA547" i="11" s="1"/>
  <c r="DC547" i="11" s="1"/>
  <c r="AM547" i="11"/>
  <c r="BO547" i="11" s="1"/>
  <c r="CQ547" i="11" s="1"/>
  <c r="BA546" i="11"/>
  <c r="CC546" i="11" s="1"/>
  <c r="DE546" i="11" s="1"/>
  <c r="AO546" i="11"/>
  <c r="BQ546" i="11" s="1"/>
  <c r="CS546" i="11" s="1"/>
  <c r="AC546" i="11"/>
  <c r="BE546" i="11" s="1"/>
  <c r="CG546" i="11" s="1"/>
  <c r="AQ545" i="11"/>
  <c r="BS545" i="11" s="1"/>
  <c r="CU545" i="11" s="1"/>
  <c r="AE545" i="11"/>
  <c r="BG545" i="11" s="1"/>
  <c r="CI545" i="11" s="1"/>
  <c r="AS544" i="11"/>
  <c r="BU544" i="11" s="1"/>
  <c r="CW544" i="11" s="1"/>
  <c r="AG544" i="11"/>
  <c r="BI544" i="11" s="1"/>
  <c r="CK544" i="11" s="1"/>
  <c r="AU543" i="11"/>
  <c r="BW543" i="11" s="1"/>
  <c r="CY543" i="11" s="1"/>
  <c r="AI543" i="11"/>
  <c r="BK543" i="11" s="1"/>
  <c r="CM543" i="11" s="1"/>
  <c r="AW542" i="11"/>
  <c r="BY542" i="11" s="1"/>
  <c r="DA542" i="11" s="1"/>
  <c r="AK542" i="11"/>
  <c r="BM542" i="11" s="1"/>
  <c r="CO542" i="11" s="1"/>
  <c r="Y542" i="11"/>
  <c r="Z542" i="11" s="1"/>
  <c r="AY541" i="11"/>
  <c r="CA541" i="11" s="1"/>
  <c r="DC541" i="11" s="1"/>
  <c r="AM541" i="11"/>
  <c r="BO541" i="11" s="1"/>
  <c r="CQ541" i="11" s="1"/>
  <c r="BA540" i="11"/>
  <c r="CC540" i="11" s="1"/>
  <c r="DE540" i="11" s="1"/>
  <c r="AO540" i="11"/>
  <c r="BQ540" i="11" s="1"/>
  <c r="CS540" i="11" s="1"/>
  <c r="AC540" i="11"/>
  <c r="BE540" i="11" s="1"/>
  <c r="CG540" i="11" s="1"/>
  <c r="AQ539" i="11"/>
  <c r="BS539" i="11" s="1"/>
  <c r="CU539" i="11" s="1"/>
  <c r="AE539" i="11"/>
  <c r="BG539" i="11" s="1"/>
  <c r="CI539" i="11" s="1"/>
  <c r="AS538" i="11"/>
  <c r="BU538" i="11" s="1"/>
  <c r="CW538" i="11" s="1"/>
  <c r="AG538" i="11"/>
  <c r="BI538" i="11" s="1"/>
  <c r="CK538" i="11" s="1"/>
  <c r="AU537" i="11"/>
  <c r="BW537" i="11" s="1"/>
  <c r="CY537" i="11" s="1"/>
  <c r="AI537" i="11"/>
  <c r="BK537" i="11" s="1"/>
  <c r="CM537" i="11" s="1"/>
  <c r="AW536" i="11"/>
  <c r="BY536" i="11" s="1"/>
  <c r="DA536" i="11" s="1"/>
  <c r="AK536" i="11"/>
  <c r="BM536" i="11" s="1"/>
  <c r="CO536" i="11" s="1"/>
  <c r="Y536" i="11"/>
  <c r="Z536" i="11" s="1"/>
  <c r="AY535" i="11"/>
  <c r="CA535" i="11" s="1"/>
  <c r="DC535" i="11" s="1"/>
  <c r="AM535" i="11"/>
  <c r="BO535" i="11" s="1"/>
  <c r="CQ535" i="11" s="1"/>
  <c r="BA534" i="11"/>
  <c r="CC534" i="11" s="1"/>
  <c r="DE534" i="11" s="1"/>
  <c r="AO534" i="11"/>
  <c r="BQ534" i="11" s="1"/>
  <c r="CS534" i="11" s="1"/>
  <c r="AC534" i="11"/>
  <c r="BE534" i="11" s="1"/>
  <c r="CG534" i="11" s="1"/>
  <c r="AQ533" i="11"/>
  <c r="BS533" i="11" s="1"/>
  <c r="CU533" i="11" s="1"/>
  <c r="AE533" i="11"/>
  <c r="BG533" i="11" s="1"/>
  <c r="CI533" i="11" s="1"/>
  <c r="AS532" i="11"/>
  <c r="BU532" i="11" s="1"/>
  <c r="CW532" i="11" s="1"/>
  <c r="AG532" i="11"/>
  <c r="BI532" i="11" s="1"/>
  <c r="CK532" i="11" s="1"/>
  <c r="AU531" i="11"/>
  <c r="BW531" i="11" s="1"/>
  <c r="CY531" i="11" s="1"/>
  <c r="AH531" i="11"/>
  <c r="BJ531" i="11" s="1"/>
  <c r="CL531" i="11" s="1"/>
  <c r="BA530" i="11"/>
  <c r="CC530" i="11" s="1"/>
  <c r="DE530" i="11" s="1"/>
  <c r="AN530" i="11"/>
  <c r="BP530" i="11" s="1"/>
  <c r="CR530" i="11" s="1"/>
  <c r="AE530" i="11"/>
  <c r="BG530" i="11" s="1"/>
  <c r="CI530" i="11" s="1"/>
  <c r="AQ530" i="11"/>
  <c r="BS530" i="11" s="1"/>
  <c r="CU530" i="11" s="1"/>
  <c r="AV529" i="11"/>
  <c r="BX529" i="11" s="1"/>
  <c r="CZ529" i="11" s="1"/>
  <c r="AI529" i="11"/>
  <c r="BK529" i="11" s="1"/>
  <c r="CM529" i="11" s="1"/>
  <c r="BB528" i="11"/>
  <c r="CD528" i="11" s="1"/>
  <c r="DF528" i="11" s="1"/>
  <c r="AO528" i="11"/>
  <c r="BQ528" i="11" s="1"/>
  <c r="CS528" i="11" s="1"/>
  <c r="AB528" i="11"/>
  <c r="AI528" i="11"/>
  <c r="BK528" i="11" s="1"/>
  <c r="CM528" i="11" s="1"/>
  <c r="AU528" i="11"/>
  <c r="BW528" i="11" s="1"/>
  <c r="CY528" i="11" s="1"/>
  <c r="AU527" i="11"/>
  <c r="BW527" i="11" s="1"/>
  <c r="CY527" i="11" s="1"/>
  <c r="AH527" i="11"/>
  <c r="BJ527" i="11" s="1"/>
  <c r="CL527" i="11" s="1"/>
  <c r="AP526" i="11"/>
  <c r="BR526" i="11" s="1"/>
  <c r="CT526" i="11" s="1"/>
  <c r="AO524" i="11"/>
  <c r="BQ524" i="11" s="1"/>
  <c r="CS524" i="11" s="1"/>
  <c r="BB523" i="11"/>
  <c r="CD523" i="11" s="1"/>
  <c r="DF523" i="11" s="1"/>
  <c r="AN523" i="11"/>
  <c r="BP523" i="11" s="1"/>
  <c r="CR523" i="11" s="1"/>
  <c r="AH522" i="11"/>
  <c r="BJ522" i="11" s="1"/>
  <c r="CL522" i="11" s="1"/>
  <c r="BR521" i="11"/>
  <c r="CT521" i="11" s="1"/>
  <c r="AZ519" i="11"/>
  <c r="CB519" i="11" s="1"/>
  <c r="DD519" i="11" s="1"/>
  <c r="AJ519" i="11"/>
  <c r="BL519" i="11" s="1"/>
  <c r="CN519" i="11" s="1"/>
  <c r="AP518" i="11"/>
  <c r="BR518" i="11" s="1"/>
  <c r="CT518" i="11" s="1"/>
  <c r="AC516" i="11"/>
  <c r="BE516" i="11" s="1"/>
  <c r="CG516" i="11" s="1"/>
  <c r="AO516" i="11"/>
  <c r="BQ516" i="11" s="1"/>
  <c r="CS516" i="11" s="1"/>
  <c r="BA516" i="11"/>
  <c r="CC516" i="11" s="1"/>
  <c r="DE516" i="11" s="1"/>
  <c r="AD516" i="11"/>
  <c r="BF516" i="11" s="1"/>
  <c r="CH516" i="11" s="1"/>
  <c r="AP516" i="11"/>
  <c r="BR516" i="11" s="1"/>
  <c r="CT516" i="11" s="1"/>
  <c r="BB516" i="11"/>
  <c r="CD516" i="11" s="1"/>
  <c r="DF516" i="11" s="1"/>
  <c r="AB515" i="11"/>
  <c r="BT548" i="11"/>
  <c r="CV548" i="11" s="1"/>
  <c r="AV548" i="11"/>
  <c r="BX548" i="11" s="1"/>
  <c r="CZ548" i="11" s="1"/>
  <c r="AX547" i="11"/>
  <c r="BZ547" i="11" s="1"/>
  <c r="DB547" i="11" s="1"/>
  <c r="AZ546" i="11"/>
  <c r="CB546" i="11" s="1"/>
  <c r="DD546" i="11" s="1"/>
  <c r="AN546" i="11"/>
  <c r="BP546" i="11" s="1"/>
  <c r="CR546" i="11" s="1"/>
  <c r="BB545" i="11"/>
  <c r="CD545" i="11" s="1"/>
  <c r="DF545" i="11" s="1"/>
  <c r="AP545" i="11"/>
  <c r="BR545" i="11" s="1"/>
  <c r="CT545" i="11" s="1"/>
  <c r="AR544" i="11"/>
  <c r="AT543" i="11"/>
  <c r="BV543" i="11" s="1"/>
  <c r="CX543" i="11" s="1"/>
  <c r="BT542" i="11"/>
  <c r="CV542" i="11" s="1"/>
  <c r="AV542" i="11"/>
  <c r="BX542" i="11" s="1"/>
  <c r="CZ542" i="11" s="1"/>
  <c r="AX541" i="11"/>
  <c r="BZ541" i="11" s="1"/>
  <c r="DB541" i="11" s="1"/>
  <c r="AZ540" i="11"/>
  <c r="CB540" i="11" s="1"/>
  <c r="DD540" i="11" s="1"/>
  <c r="AN540" i="11"/>
  <c r="BP540" i="11" s="1"/>
  <c r="CR540" i="11" s="1"/>
  <c r="BB539" i="11"/>
  <c r="CD539" i="11" s="1"/>
  <c r="DF539" i="11" s="1"/>
  <c r="AP539" i="11"/>
  <c r="BR539" i="11" s="1"/>
  <c r="CT539" i="11" s="1"/>
  <c r="AR538" i="11"/>
  <c r="AT537" i="11"/>
  <c r="BV537" i="11" s="1"/>
  <c r="CX537" i="11" s="1"/>
  <c r="BT536" i="11"/>
  <c r="CV536" i="11" s="1"/>
  <c r="AV536" i="11"/>
  <c r="BX536" i="11" s="1"/>
  <c r="CZ536" i="11" s="1"/>
  <c r="AX535" i="11"/>
  <c r="BZ535" i="11" s="1"/>
  <c r="DB535" i="11" s="1"/>
  <c r="AZ534" i="11"/>
  <c r="CB534" i="11" s="1"/>
  <c r="DD534" i="11" s="1"/>
  <c r="AN534" i="11"/>
  <c r="BP534" i="11" s="1"/>
  <c r="CR534" i="11" s="1"/>
  <c r="BB533" i="11"/>
  <c r="CD533" i="11" s="1"/>
  <c r="DF533" i="11" s="1"/>
  <c r="AP533" i="11"/>
  <c r="BR533" i="11" s="1"/>
  <c r="CT533" i="11" s="1"/>
  <c r="AR532" i="11"/>
  <c r="AT531" i="11"/>
  <c r="BV531" i="11" s="1"/>
  <c r="CX531" i="11" s="1"/>
  <c r="AG531" i="11"/>
  <c r="BI531" i="11" s="1"/>
  <c r="CK531" i="11" s="1"/>
  <c r="AZ530" i="11"/>
  <c r="CB530" i="11" s="1"/>
  <c r="DD530" i="11" s="1"/>
  <c r="AM530" i="11"/>
  <c r="BO530" i="11" s="1"/>
  <c r="CQ530" i="11" s="1"/>
  <c r="AU529" i="11"/>
  <c r="BW529" i="11" s="1"/>
  <c r="CY529" i="11" s="1"/>
  <c r="AH529" i="11"/>
  <c r="BJ529" i="11" s="1"/>
  <c r="CL529" i="11" s="1"/>
  <c r="BA528" i="11"/>
  <c r="CC528" i="11" s="1"/>
  <c r="DE528" i="11" s="1"/>
  <c r="AN528" i="11"/>
  <c r="BP528" i="11" s="1"/>
  <c r="CR528" i="11" s="1"/>
  <c r="BT527" i="11"/>
  <c r="CV527" i="11" s="1"/>
  <c r="AT527" i="11"/>
  <c r="BV527" i="11" s="1"/>
  <c r="CX527" i="11" s="1"/>
  <c r="AG527" i="11"/>
  <c r="BI527" i="11" s="1"/>
  <c r="CK527" i="11" s="1"/>
  <c r="BB526" i="11"/>
  <c r="CD526" i="11" s="1"/>
  <c r="DF526" i="11" s="1"/>
  <c r="AN526" i="11"/>
  <c r="BP526" i="11" s="1"/>
  <c r="CR526" i="11" s="1"/>
  <c r="BB524" i="11"/>
  <c r="CD524" i="11" s="1"/>
  <c r="DF524" i="11" s="1"/>
  <c r="AN524" i="11"/>
  <c r="BP524" i="11" s="1"/>
  <c r="CR524" i="11" s="1"/>
  <c r="BA523" i="11"/>
  <c r="CC523" i="11" s="1"/>
  <c r="DE523" i="11" s="1"/>
  <c r="AM523" i="11"/>
  <c r="BO523" i="11" s="1"/>
  <c r="CQ523" i="11" s="1"/>
  <c r="Y523" i="11"/>
  <c r="Z523" i="11" s="1"/>
  <c r="AY522" i="11"/>
  <c r="CA522" i="11" s="1"/>
  <c r="DC522" i="11" s="1"/>
  <c r="AG522" i="11"/>
  <c r="BI522" i="11" s="1"/>
  <c r="CK522" i="11" s="1"/>
  <c r="BQ521" i="11"/>
  <c r="CS521" i="11" s="1"/>
  <c r="AY519" i="11"/>
  <c r="CA519" i="11" s="1"/>
  <c r="DC519" i="11" s="1"/>
  <c r="AI519" i="11"/>
  <c r="BK519" i="11" s="1"/>
  <c r="CM519" i="11" s="1"/>
  <c r="AO518" i="11"/>
  <c r="BQ518" i="11" s="1"/>
  <c r="CS518" i="11" s="1"/>
  <c r="AH516" i="11"/>
  <c r="BJ516" i="11" s="1"/>
  <c r="CL516" i="11" s="1"/>
  <c r="AI516" i="11"/>
  <c r="BK516" i="11" s="1"/>
  <c r="CM516" i="11" s="1"/>
  <c r="BB515" i="11"/>
  <c r="CD515" i="11" s="1"/>
  <c r="DF515" i="11" s="1"/>
  <c r="BB506" i="11"/>
  <c r="CD506" i="11" s="1"/>
  <c r="DF506" i="11" s="1"/>
  <c r="AP506" i="11"/>
  <c r="BR506" i="11" s="1"/>
  <c r="CT506" i="11" s="1"/>
  <c r="AD506" i="11"/>
  <c r="BF506" i="11" s="1"/>
  <c r="CH506" i="11" s="1"/>
  <c r="AF500" i="11"/>
  <c r="BH500" i="11" s="1"/>
  <c r="CJ500" i="11" s="1"/>
  <c r="AR500" i="11"/>
  <c r="BD496" i="11"/>
  <c r="BP496" i="11"/>
  <c r="CR496" i="11" s="1"/>
  <c r="CB496" i="11"/>
  <c r="DD496" i="11" s="1"/>
  <c r="BL496" i="11"/>
  <c r="CN496" i="11" s="1"/>
  <c r="BX496" i="11"/>
  <c r="CZ496" i="11" s="1"/>
  <c r="AU494" i="11"/>
  <c r="BW494" i="11" s="1"/>
  <c r="CY494" i="11" s="1"/>
  <c r="AE494" i="11"/>
  <c r="BG494" i="11" s="1"/>
  <c r="CI494" i="11" s="1"/>
  <c r="BT494" i="11"/>
  <c r="CV494" i="11" s="1"/>
  <c r="AU485" i="11"/>
  <c r="BW485" i="11" s="1"/>
  <c r="CY485" i="11" s="1"/>
  <c r="AT484" i="11"/>
  <c r="BV484" i="11" s="1"/>
  <c r="CX484" i="11" s="1"/>
  <c r="AG510" i="11"/>
  <c r="BI510" i="11" s="1"/>
  <c r="CK510" i="11" s="1"/>
  <c r="AY507" i="11"/>
  <c r="CA507" i="11" s="1"/>
  <c r="DC507" i="11" s="1"/>
  <c r="AM507" i="11"/>
  <c r="BO507" i="11" s="1"/>
  <c r="CQ507" i="11" s="1"/>
  <c r="BA506" i="11"/>
  <c r="CC506" i="11" s="1"/>
  <c r="DE506" i="11" s="1"/>
  <c r="AO506" i="11"/>
  <c r="BQ506" i="11" s="1"/>
  <c r="CS506" i="11" s="1"/>
  <c r="AC506" i="11"/>
  <c r="BE506" i="11" s="1"/>
  <c r="CG506" i="11" s="1"/>
  <c r="AU503" i="11"/>
  <c r="BW503" i="11" s="1"/>
  <c r="CY503" i="11" s="1"/>
  <c r="AI503" i="11"/>
  <c r="BK503" i="11" s="1"/>
  <c r="CM503" i="11" s="1"/>
  <c r="AZ500" i="11"/>
  <c r="CB500" i="11" s="1"/>
  <c r="DD500" i="11" s="1"/>
  <c r="AM500" i="11"/>
  <c r="BO500" i="11" s="1"/>
  <c r="CQ500" i="11" s="1"/>
  <c r="AU499" i="11"/>
  <c r="BW499" i="11" s="1"/>
  <c r="CY499" i="11" s="1"/>
  <c r="AG499" i="11"/>
  <c r="BI499" i="11" s="1"/>
  <c r="CK499" i="11" s="1"/>
  <c r="BN497" i="11"/>
  <c r="CP497" i="11" s="1"/>
  <c r="BZ497" i="11"/>
  <c r="DB497" i="11" s="1"/>
  <c r="BJ497" i="11"/>
  <c r="CL497" i="11" s="1"/>
  <c r="BV497" i="11"/>
  <c r="CX497" i="11" s="1"/>
  <c r="BT496" i="11"/>
  <c r="CV496" i="11" s="1"/>
  <c r="BF496" i="11"/>
  <c r="CH496" i="11" s="1"/>
  <c r="AT494" i="11"/>
  <c r="BV494" i="11" s="1"/>
  <c r="CX494" i="11" s="1"/>
  <c r="AI491" i="11"/>
  <c r="BK491" i="11" s="1"/>
  <c r="CM491" i="11" s="1"/>
  <c r="AT485" i="11"/>
  <c r="BV485" i="11" s="1"/>
  <c r="CX485" i="11" s="1"/>
  <c r="Y483" i="11"/>
  <c r="Z483" i="11" s="1"/>
  <c r="AJ494" i="11"/>
  <c r="BL494" i="11" s="1"/>
  <c r="CN494" i="11" s="1"/>
  <c r="AV494" i="11"/>
  <c r="BX494" i="11" s="1"/>
  <c r="CZ494" i="11" s="1"/>
  <c r="Y494" i="11"/>
  <c r="Z494" i="11" s="1"/>
  <c r="AK494" i="11"/>
  <c r="BM494" i="11" s="1"/>
  <c r="CO494" i="11" s="1"/>
  <c r="AW494" i="11"/>
  <c r="BY494" i="11" s="1"/>
  <c r="DA494" i="11" s="1"/>
  <c r="AF494" i="11"/>
  <c r="BH494" i="11" s="1"/>
  <c r="CJ494" i="11" s="1"/>
  <c r="AR494" i="11"/>
  <c r="AJ484" i="11"/>
  <c r="BL484" i="11" s="1"/>
  <c r="CN484" i="11" s="1"/>
  <c r="AV484" i="11"/>
  <c r="BX484" i="11" s="1"/>
  <c r="CZ484" i="11" s="1"/>
  <c r="BT484" i="11"/>
  <c r="CV484" i="11" s="1"/>
  <c r="AL484" i="11"/>
  <c r="BN484" i="11" s="1"/>
  <c r="CP484" i="11" s="1"/>
  <c r="AX484" i="11"/>
  <c r="BZ484" i="11" s="1"/>
  <c r="DB484" i="11" s="1"/>
  <c r="AM484" i="11"/>
  <c r="BO484" i="11" s="1"/>
  <c r="CQ484" i="11" s="1"/>
  <c r="AY484" i="11"/>
  <c r="CA484" i="11" s="1"/>
  <c r="DC484" i="11" s="1"/>
  <c r="AQ516" i="11"/>
  <c r="BS516" i="11" s="1"/>
  <c r="CU516" i="11" s="1"/>
  <c r="Y513" i="11"/>
  <c r="Z513" i="11" s="1"/>
  <c r="BW512" i="11"/>
  <c r="CY512" i="11" s="1"/>
  <c r="BK512" i="11"/>
  <c r="CM512" i="11" s="1"/>
  <c r="BA511" i="11"/>
  <c r="CC511" i="11" s="1"/>
  <c r="DE511" i="11" s="1"/>
  <c r="AO511" i="11"/>
  <c r="BQ511" i="11" s="1"/>
  <c r="CS511" i="11" s="1"/>
  <c r="AC511" i="11"/>
  <c r="AQ510" i="11"/>
  <c r="BS510" i="11" s="1"/>
  <c r="CU510" i="11" s="1"/>
  <c r="AE510" i="11"/>
  <c r="BG510" i="11" s="1"/>
  <c r="CI510" i="11" s="1"/>
  <c r="AW507" i="11"/>
  <c r="BY507" i="11" s="1"/>
  <c r="DA507" i="11" s="1"/>
  <c r="AK507" i="11"/>
  <c r="BM507" i="11" s="1"/>
  <c r="CO507" i="11" s="1"/>
  <c r="Y507" i="11"/>
  <c r="Z507" i="11" s="1"/>
  <c r="AY506" i="11"/>
  <c r="CA506" i="11" s="1"/>
  <c r="DC506" i="11" s="1"/>
  <c r="AM506" i="11"/>
  <c r="BO506" i="11" s="1"/>
  <c r="CQ506" i="11" s="1"/>
  <c r="CA504" i="11"/>
  <c r="DC504" i="11" s="1"/>
  <c r="BO504" i="11"/>
  <c r="CQ504" i="11" s="1"/>
  <c r="AS503" i="11"/>
  <c r="BU503" i="11" s="1"/>
  <c r="CW503" i="11" s="1"/>
  <c r="AG503" i="11"/>
  <c r="BI503" i="11" s="1"/>
  <c r="CK503" i="11" s="1"/>
  <c r="AI502" i="11"/>
  <c r="BK502" i="11" s="1"/>
  <c r="CM502" i="11" s="1"/>
  <c r="BN501" i="11"/>
  <c r="CP501" i="11" s="1"/>
  <c r="BZ501" i="11"/>
  <c r="DB501" i="11" s="1"/>
  <c r="AX500" i="11"/>
  <c r="BZ500" i="11" s="1"/>
  <c r="DB500" i="11" s="1"/>
  <c r="AK500" i="11"/>
  <c r="BM500" i="11" s="1"/>
  <c r="CO500" i="11" s="1"/>
  <c r="AR499" i="11"/>
  <c r="AE499" i="11"/>
  <c r="BG499" i="11" s="1"/>
  <c r="CI499" i="11" s="1"/>
  <c r="AS498" i="11"/>
  <c r="BU498" i="11" s="1"/>
  <c r="CW498" i="11" s="1"/>
  <c r="BT498" i="11"/>
  <c r="CV498" i="11" s="1"/>
  <c r="BE497" i="11"/>
  <c r="CG497" i="11" s="1"/>
  <c r="BR496" i="11"/>
  <c r="CT496" i="11" s="1"/>
  <c r="AQ494" i="11"/>
  <c r="BS494" i="11" s="1"/>
  <c r="CU494" i="11" s="1"/>
  <c r="AB494" i="11"/>
  <c r="BD494" i="11" s="1"/>
  <c r="B493" i="11"/>
  <c r="AW491" i="11"/>
  <c r="BY491" i="11" s="1"/>
  <c r="DA491" i="11" s="1"/>
  <c r="AP490" i="11"/>
  <c r="BR490" i="11" s="1"/>
  <c r="CT490" i="11" s="1"/>
  <c r="AZ489" i="11"/>
  <c r="CB489" i="11" s="1"/>
  <c r="DD489" i="11" s="1"/>
  <c r="AG489" i="11"/>
  <c r="BI489" i="11" s="1"/>
  <c r="CK489" i="11" s="1"/>
  <c r="AO485" i="11"/>
  <c r="BQ485" i="11" s="1"/>
  <c r="CS485" i="11" s="1"/>
  <c r="AO484" i="11"/>
  <c r="BQ484" i="11" s="1"/>
  <c r="CS484" i="11" s="1"/>
  <c r="B484" i="11"/>
  <c r="BV512" i="11"/>
  <c r="CX512" i="11" s="1"/>
  <c r="BJ512" i="11"/>
  <c r="CL512" i="11" s="1"/>
  <c r="BB510" i="11"/>
  <c r="CD510" i="11" s="1"/>
  <c r="DF510" i="11" s="1"/>
  <c r="AP510" i="11"/>
  <c r="BR510" i="11" s="1"/>
  <c r="CT510" i="11" s="1"/>
  <c r="AD510" i="11"/>
  <c r="BF510" i="11" s="1"/>
  <c r="CH510" i="11" s="1"/>
  <c r="AV507" i="11"/>
  <c r="BX507" i="11" s="1"/>
  <c r="CZ507" i="11" s="1"/>
  <c r="AJ507" i="11"/>
  <c r="BL507" i="11" s="1"/>
  <c r="CN507" i="11" s="1"/>
  <c r="AX506" i="11"/>
  <c r="BZ506" i="11" s="1"/>
  <c r="DB506" i="11" s="1"/>
  <c r="AL506" i="11"/>
  <c r="BN506" i="11" s="1"/>
  <c r="CP506" i="11" s="1"/>
  <c r="AR503" i="11"/>
  <c r="AF503" i="11"/>
  <c r="BH503" i="11" s="1"/>
  <c r="CJ503" i="11" s="1"/>
  <c r="AW500" i="11"/>
  <c r="BY500" i="11" s="1"/>
  <c r="DA500" i="11" s="1"/>
  <c r="AJ500" i="11"/>
  <c r="BL500" i="11" s="1"/>
  <c r="CN500" i="11" s="1"/>
  <c r="AQ499" i="11"/>
  <c r="BS499" i="11" s="1"/>
  <c r="CU499" i="11" s="1"/>
  <c r="AD499" i="11"/>
  <c r="BF499" i="11" s="1"/>
  <c r="CH499" i="11" s="1"/>
  <c r="BQ496" i="11"/>
  <c r="CS496" i="11" s="1"/>
  <c r="Y496" i="11"/>
  <c r="Z496" i="11" s="1"/>
  <c r="AP494" i="11"/>
  <c r="BR494" i="11" s="1"/>
  <c r="CT494" i="11" s="1"/>
  <c r="AV491" i="11"/>
  <c r="BX491" i="11" s="1"/>
  <c r="CZ491" i="11" s="1"/>
  <c r="AC491" i="11"/>
  <c r="BE491" i="11" s="1"/>
  <c r="CG491" i="11" s="1"/>
  <c r="AD491" i="11"/>
  <c r="BF491" i="11" s="1"/>
  <c r="CH491" i="11" s="1"/>
  <c r="AP491" i="11"/>
  <c r="BR491" i="11" s="1"/>
  <c r="CT491" i="11" s="1"/>
  <c r="BB491" i="11"/>
  <c r="CD491" i="11" s="1"/>
  <c r="DF491" i="11" s="1"/>
  <c r="AE491" i="11"/>
  <c r="BG491" i="11" s="1"/>
  <c r="CI491" i="11" s="1"/>
  <c r="AQ491" i="11"/>
  <c r="BS491" i="11" s="1"/>
  <c r="CU491" i="11" s="1"/>
  <c r="AG491" i="11"/>
  <c r="BI491" i="11" s="1"/>
  <c r="CK491" i="11" s="1"/>
  <c r="AS491" i="11"/>
  <c r="BU491" i="11" s="1"/>
  <c r="CW491" i="11" s="1"/>
  <c r="AL491" i="11"/>
  <c r="BN491" i="11" s="1"/>
  <c r="CP491" i="11" s="1"/>
  <c r="AX491" i="11"/>
  <c r="BZ491" i="11" s="1"/>
  <c r="DB491" i="11" s="1"/>
  <c r="AN485" i="11"/>
  <c r="BP485" i="11" s="1"/>
  <c r="CR485" i="11" s="1"/>
  <c r="AK484" i="11"/>
  <c r="BM484" i="11" s="1"/>
  <c r="CO484" i="11" s="1"/>
  <c r="AF484" i="11"/>
  <c r="BH484" i="11" s="1"/>
  <c r="CJ484" i="11" s="1"/>
  <c r="BI512" i="11"/>
  <c r="CK512" i="11" s="1"/>
  <c r="AY511" i="11"/>
  <c r="CA511" i="11" s="1"/>
  <c r="DC511" i="11" s="1"/>
  <c r="BA510" i="11"/>
  <c r="CC510" i="11" s="1"/>
  <c r="DE510" i="11" s="1"/>
  <c r="AO510" i="11"/>
  <c r="BQ510" i="11" s="1"/>
  <c r="CS510" i="11" s="1"/>
  <c r="AU507" i="11"/>
  <c r="BW507" i="11" s="1"/>
  <c r="CY507" i="11" s="1"/>
  <c r="AI507" i="11"/>
  <c r="BK507" i="11" s="1"/>
  <c r="CM507" i="11" s="1"/>
  <c r="AW506" i="11"/>
  <c r="BY506" i="11" s="1"/>
  <c r="DA506" i="11" s="1"/>
  <c r="AQ503" i="11"/>
  <c r="BS503" i="11" s="1"/>
  <c r="CU503" i="11" s="1"/>
  <c r="AE503" i="11"/>
  <c r="BG503" i="11" s="1"/>
  <c r="CI503" i="11" s="1"/>
  <c r="AV500" i="11"/>
  <c r="BX500" i="11" s="1"/>
  <c r="CZ500" i="11" s="1"/>
  <c r="AI500" i="11"/>
  <c r="BK500" i="11" s="1"/>
  <c r="CM500" i="11" s="1"/>
  <c r="AP499" i="11"/>
  <c r="BR499" i="11" s="1"/>
  <c r="CT499" i="11" s="1"/>
  <c r="AB498" i="11"/>
  <c r="AN498" i="11"/>
  <c r="BP498" i="11" s="1"/>
  <c r="CR498" i="11" s="1"/>
  <c r="AZ498" i="11"/>
  <c r="CB498" i="11" s="1"/>
  <c r="DD498" i="11" s="1"/>
  <c r="AJ498" i="11"/>
  <c r="BL498" i="11" s="1"/>
  <c r="CN498" i="11" s="1"/>
  <c r="AV498" i="11"/>
  <c r="BX498" i="11" s="1"/>
  <c r="CZ498" i="11" s="1"/>
  <c r="CD496" i="11"/>
  <c r="DF496" i="11" s="1"/>
  <c r="BO496" i="11"/>
  <c r="CQ496" i="11" s="1"/>
  <c r="AO494" i="11"/>
  <c r="BQ494" i="11" s="1"/>
  <c r="CS494" i="11" s="1"/>
  <c r="AU491" i="11"/>
  <c r="BW491" i="11" s="1"/>
  <c r="CY491" i="11" s="1"/>
  <c r="AB491" i="11"/>
  <c r="AM490" i="11"/>
  <c r="BO490" i="11" s="1"/>
  <c r="CQ490" i="11" s="1"/>
  <c r="AX489" i="11"/>
  <c r="BZ489" i="11" s="1"/>
  <c r="DB489" i="11" s="1"/>
  <c r="AH489" i="11"/>
  <c r="BJ489" i="11" s="1"/>
  <c r="CL489" i="11" s="1"/>
  <c r="AT489" i="11"/>
  <c r="BV489" i="11" s="1"/>
  <c r="CX489" i="11" s="1"/>
  <c r="AI489" i="11"/>
  <c r="BK489" i="11" s="1"/>
  <c r="CM489" i="11" s="1"/>
  <c r="AU489" i="11"/>
  <c r="BW489" i="11" s="1"/>
  <c r="CY489" i="11" s="1"/>
  <c r="Y489" i="11"/>
  <c r="Z489" i="11" s="1"/>
  <c r="AK489" i="11"/>
  <c r="BM489" i="11" s="1"/>
  <c r="CO489" i="11" s="1"/>
  <c r="AW489" i="11"/>
  <c r="BY489" i="11" s="1"/>
  <c r="DA489" i="11" s="1"/>
  <c r="AD489" i="11"/>
  <c r="BF489" i="11" s="1"/>
  <c r="CH489" i="11" s="1"/>
  <c r="AP489" i="11"/>
  <c r="BR489" i="11" s="1"/>
  <c r="CT489" i="11" s="1"/>
  <c r="BB489" i="11"/>
  <c r="CD489" i="11" s="1"/>
  <c r="DF489" i="11" s="1"/>
  <c r="AM485" i="11"/>
  <c r="BO485" i="11" s="1"/>
  <c r="CQ485" i="11" s="1"/>
  <c r="AH484" i="11"/>
  <c r="BJ484" i="11" s="1"/>
  <c r="CL484" i="11" s="1"/>
  <c r="AT507" i="11"/>
  <c r="BV507" i="11" s="1"/>
  <c r="CX507" i="11" s="1"/>
  <c r="AH507" i="11"/>
  <c r="BJ507" i="11" s="1"/>
  <c r="CL507" i="11" s="1"/>
  <c r="AV506" i="11"/>
  <c r="BX506" i="11" s="1"/>
  <c r="CZ506" i="11" s="1"/>
  <c r="AJ506" i="11"/>
  <c r="BL506" i="11" s="1"/>
  <c r="CN506" i="11" s="1"/>
  <c r="BB503" i="11"/>
  <c r="CD503" i="11" s="1"/>
  <c r="DF503" i="11" s="1"/>
  <c r="AP503" i="11"/>
  <c r="BR503" i="11" s="1"/>
  <c r="CT503" i="11" s="1"/>
  <c r="AD503" i="11"/>
  <c r="BF503" i="11" s="1"/>
  <c r="CH503" i="11" s="1"/>
  <c r="AU500" i="11"/>
  <c r="BW500" i="11" s="1"/>
  <c r="CY500" i="11" s="1"/>
  <c r="AH500" i="11"/>
  <c r="BJ500" i="11" s="1"/>
  <c r="CL500" i="11" s="1"/>
  <c r="AH499" i="11"/>
  <c r="BJ499" i="11" s="1"/>
  <c r="CL499" i="11" s="1"/>
  <c r="AT499" i="11"/>
  <c r="BV499" i="11" s="1"/>
  <c r="CX499" i="11" s="1"/>
  <c r="CC496" i="11"/>
  <c r="DE496" i="11" s="1"/>
  <c r="BN496" i="11"/>
  <c r="CP496" i="11" s="1"/>
  <c r="AN494" i="11"/>
  <c r="BP494" i="11" s="1"/>
  <c r="CR494" i="11" s="1"/>
  <c r="AT491" i="11"/>
  <c r="BV491" i="11" s="1"/>
  <c r="CX491" i="11" s="1"/>
  <c r="AJ485" i="11"/>
  <c r="BL485" i="11" s="1"/>
  <c r="CN485" i="11" s="1"/>
  <c r="AE484" i="11"/>
  <c r="BG484" i="11" s="1"/>
  <c r="CI484" i="11" s="1"/>
  <c r="AU518" i="11"/>
  <c r="BW518" i="11" s="1"/>
  <c r="CY518" i="11" s="1"/>
  <c r="AI518" i="11"/>
  <c r="BK518" i="11" s="1"/>
  <c r="CM518" i="11" s="1"/>
  <c r="BI517" i="11"/>
  <c r="CK517" i="11" s="1"/>
  <c r="Y517" i="11"/>
  <c r="Z517" i="11" s="1"/>
  <c r="AY516" i="11"/>
  <c r="CA516" i="11" s="1"/>
  <c r="DC516" i="11" s="1"/>
  <c r="AM516" i="11"/>
  <c r="BO516" i="11" s="1"/>
  <c r="CQ516" i="11" s="1"/>
  <c r="BS512" i="11"/>
  <c r="CU512" i="11" s="1"/>
  <c r="AW511" i="11"/>
  <c r="BY511" i="11" s="1"/>
  <c r="DA511" i="11" s="1"/>
  <c r="AK511" i="11"/>
  <c r="BM511" i="11" s="1"/>
  <c r="CO511" i="11" s="1"/>
  <c r="Y511" i="11"/>
  <c r="Z511" i="11" s="1"/>
  <c r="AY510" i="11"/>
  <c r="CA510" i="11" s="1"/>
  <c r="DC510" i="11" s="1"/>
  <c r="AM510" i="11"/>
  <c r="BO510" i="11" s="1"/>
  <c r="CQ510" i="11" s="1"/>
  <c r="AS507" i="11"/>
  <c r="BU507" i="11" s="1"/>
  <c r="CW507" i="11" s="1"/>
  <c r="AG507" i="11"/>
  <c r="BI507" i="11" s="1"/>
  <c r="CK507" i="11" s="1"/>
  <c r="AU506" i="11"/>
  <c r="BW506" i="11" s="1"/>
  <c r="CY506" i="11" s="1"/>
  <c r="AI506" i="11"/>
  <c r="BK506" i="11" s="1"/>
  <c r="CM506" i="11" s="1"/>
  <c r="BI505" i="11"/>
  <c r="CK505" i="11" s="1"/>
  <c r="Y505" i="11"/>
  <c r="Z505" i="11" s="1"/>
  <c r="BW504" i="11"/>
  <c r="CY504" i="11" s="1"/>
  <c r="BK504" i="11"/>
  <c r="CM504" i="11" s="1"/>
  <c r="BA503" i="11"/>
  <c r="CC503" i="11" s="1"/>
  <c r="DE503" i="11" s="1"/>
  <c r="AO503" i="11"/>
  <c r="BQ503" i="11" s="1"/>
  <c r="CS503" i="11" s="1"/>
  <c r="AC503" i="11"/>
  <c r="BE503" i="11" s="1"/>
  <c r="CG503" i="11" s="1"/>
  <c r="AE502" i="11"/>
  <c r="BG502" i="11" s="1"/>
  <c r="CI502" i="11" s="1"/>
  <c r="Y501" i="11"/>
  <c r="Z501" i="11" s="1"/>
  <c r="AT500" i="11"/>
  <c r="BV500" i="11" s="1"/>
  <c r="CX500" i="11" s="1"/>
  <c r="AG500" i="11"/>
  <c r="BI500" i="11" s="1"/>
  <c r="CK500" i="11" s="1"/>
  <c r="BA499" i="11"/>
  <c r="CC499" i="11" s="1"/>
  <c r="DE499" i="11" s="1"/>
  <c r="AN499" i="11"/>
  <c r="BP499" i="11" s="1"/>
  <c r="CR499" i="11" s="1"/>
  <c r="CA496" i="11"/>
  <c r="DC496" i="11" s="1"/>
  <c r="BB494" i="11"/>
  <c r="CD494" i="11" s="1"/>
  <c r="DF494" i="11" s="1"/>
  <c r="AM494" i="11"/>
  <c r="BO494" i="11" s="1"/>
  <c r="CQ494" i="11" s="1"/>
  <c r="Z493" i="11"/>
  <c r="AR491" i="11"/>
  <c r="Y491" i="11"/>
  <c r="Z491" i="11" s="1"/>
  <c r="AS489" i="11"/>
  <c r="BU489" i="11" s="1"/>
  <c r="CW489" i="11" s="1"/>
  <c r="AB489" i="11"/>
  <c r="AD484" i="11"/>
  <c r="BF484" i="11" s="1"/>
  <c r="CH484" i="11" s="1"/>
  <c r="AR507" i="11"/>
  <c r="AT506" i="11"/>
  <c r="BV506" i="11" s="1"/>
  <c r="CX506" i="11" s="1"/>
  <c r="BA494" i="11"/>
  <c r="CC494" i="11" s="1"/>
  <c r="DE494" i="11" s="1"/>
  <c r="AL494" i="11"/>
  <c r="BN494" i="11" s="1"/>
  <c r="CP494" i="11" s="1"/>
  <c r="AO491" i="11"/>
  <c r="BQ491" i="11" s="1"/>
  <c r="CS491" i="11" s="1"/>
  <c r="AD485" i="11"/>
  <c r="BF485" i="11" s="1"/>
  <c r="CH485" i="11" s="1"/>
  <c r="AP485" i="11"/>
  <c r="BR485" i="11" s="1"/>
  <c r="CT485" i="11" s="1"/>
  <c r="BB485" i="11"/>
  <c r="CD485" i="11" s="1"/>
  <c r="DF485" i="11" s="1"/>
  <c r="AE485" i="11"/>
  <c r="BG485" i="11" s="1"/>
  <c r="CI485" i="11" s="1"/>
  <c r="AQ485" i="11"/>
  <c r="BS485" i="11" s="1"/>
  <c r="CU485" i="11" s="1"/>
  <c r="AG485" i="11"/>
  <c r="BI485" i="11" s="1"/>
  <c r="CK485" i="11" s="1"/>
  <c r="AS485" i="11"/>
  <c r="BU485" i="11" s="1"/>
  <c r="CW485" i="11" s="1"/>
  <c r="Y485" i="11"/>
  <c r="Z485" i="11" s="1"/>
  <c r="AK485" i="11"/>
  <c r="BM485" i="11" s="1"/>
  <c r="CO485" i="11" s="1"/>
  <c r="AW485" i="11"/>
  <c r="BY485" i="11" s="1"/>
  <c r="DA485" i="11" s="1"/>
  <c r="AL485" i="11"/>
  <c r="BN485" i="11" s="1"/>
  <c r="CP485" i="11" s="1"/>
  <c r="AX485" i="11"/>
  <c r="BZ485" i="11" s="1"/>
  <c r="DB485" i="11" s="1"/>
  <c r="AC484" i="11"/>
  <c r="BE484" i="11" s="1"/>
  <c r="CG484" i="11" s="1"/>
  <c r="AG518" i="11"/>
  <c r="BI518" i="11" s="1"/>
  <c r="CK518" i="11" s="1"/>
  <c r="BS517" i="11"/>
  <c r="CU517" i="11" s="1"/>
  <c r="AW516" i="11"/>
  <c r="BY516" i="11" s="1"/>
  <c r="DA516" i="11" s="1"/>
  <c r="AK516" i="11"/>
  <c r="BM516" i="11" s="1"/>
  <c r="CO516" i="11" s="1"/>
  <c r="Y516" i="11"/>
  <c r="Z516" i="11" s="1"/>
  <c r="AY515" i="11"/>
  <c r="CA515" i="11" s="1"/>
  <c r="DC515" i="11" s="1"/>
  <c r="AM515" i="11"/>
  <c r="BO515" i="11" s="1"/>
  <c r="CQ515" i="11" s="1"/>
  <c r="BA514" i="11"/>
  <c r="CC514" i="11" s="1"/>
  <c r="DE514" i="11" s="1"/>
  <c r="AO514" i="11"/>
  <c r="BQ514" i="11" s="1"/>
  <c r="CS514" i="11" s="1"/>
  <c r="CC512" i="11"/>
  <c r="DE512" i="11" s="1"/>
  <c r="BQ512" i="11"/>
  <c r="CS512" i="11" s="1"/>
  <c r="BE512" i="11"/>
  <c r="CG512" i="11" s="1"/>
  <c r="AU511" i="11"/>
  <c r="BW511" i="11" s="1"/>
  <c r="CY511" i="11" s="1"/>
  <c r="AI511" i="11"/>
  <c r="BK511" i="11" s="1"/>
  <c r="CM511" i="11" s="1"/>
  <c r="AW510" i="11"/>
  <c r="BY510" i="11" s="1"/>
  <c r="DA510" i="11" s="1"/>
  <c r="AK510" i="11"/>
  <c r="BM510" i="11" s="1"/>
  <c r="CO510" i="11" s="1"/>
  <c r="Y510" i="11"/>
  <c r="Z510" i="11" s="1"/>
  <c r="BW509" i="11"/>
  <c r="CY509" i="11" s="1"/>
  <c r="BK509" i="11"/>
  <c r="CM509" i="11" s="1"/>
  <c r="BA508" i="11"/>
  <c r="CC508" i="11" s="1"/>
  <c r="DE508" i="11" s="1"/>
  <c r="AO508" i="11"/>
  <c r="BQ508" i="11" s="1"/>
  <c r="CS508" i="11" s="1"/>
  <c r="AQ507" i="11"/>
  <c r="BS507" i="11" s="1"/>
  <c r="CU507" i="11" s="1"/>
  <c r="AS506" i="11"/>
  <c r="BU506" i="11" s="1"/>
  <c r="CW506" i="11" s="1"/>
  <c r="AG506" i="11"/>
  <c r="BI506" i="11" s="1"/>
  <c r="CK506" i="11" s="1"/>
  <c r="BS505" i="11"/>
  <c r="CU505" i="11" s="1"/>
  <c r="BI504" i="11"/>
  <c r="CK504" i="11" s="1"/>
  <c r="Y504" i="11"/>
  <c r="Z504" i="11" s="1"/>
  <c r="AY503" i="11"/>
  <c r="CA503" i="11" s="1"/>
  <c r="DC503" i="11" s="1"/>
  <c r="AM503" i="11"/>
  <c r="BO503" i="11" s="1"/>
  <c r="CQ503" i="11" s="1"/>
  <c r="BA502" i="11"/>
  <c r="CC502" i="11" s="1"/>
  <c r="DE502" i="11" s="1"/>
  <c r="AO502" i="11"/>
  <c r="BQ502" i="11" s="1"/>
  <c r="CS502" i="11" s="1"/>
  <c r="BW501" i="11"/>
  <c r="CY501" i="11" s="1"/>
  <c r="BJ501" i="11"/>
  <c r="CL501" i="11" s="1"/>
  <c r="AQ500" i="11"/>
  <c r="BS500" i="11" s="1"/>
  <c r="CU500" i="11" s="1"/>
  <c r="AD500" i="11"/>
  <c r="BF500" i="11" s="1"/>
  <c r="CH500" i="11" s="1"/>
  <c r="AY499" i="11"/>
  <c r="CA499" i="11" s="1"/>
  <c r="DC499" i="11" s="1"/>
  <c r="AL499" i="11"/>
  <c r="BN499" i="11" s="1"/>
  <c r="CP499" i="11" s="1"/>
  <c r="Y499" i="11"/>
  <c r="Z499" i="11" s="1"/>
  <c r="BA498" i="11"/>
  <c r="CC498" i="11" s="1"/>
  <c r="DE498" i="11" s="1"/>
  <c r="AL498" i="11"/>
  <c r="BN498" i="11" s="1"/>
  <c r="CP498" i="11" s="1"/>
  <c r="CA497" i="11"/>
  <c r="DC497" i="11" s="1"/>
  <c r="BL497" i="11"/>
  <c r="CN497" i="11" s="1"/>
  <c r="BY496" i="11"/>
  <c r="DA496" i="11" s="1"/>
  <c r="BJ496" i="11"/>
  <c r="CL496" i="11" s="1"/>
  <c r="AZ494" i="11"/>
  <c r="CB494" i="11" s="1"/>
  <c r="DD494" i="11" s="1"/>
  <c r="AI494" i="11"/>
  <c r="BK494" i="11" s="1"/>
  <c r="CM494" i="11" s="1"/>
  <c r="AN491" i="11"/>
  <c r="BP491" i="11" s="1"/>
  <c r="CR491" i="11" s="1"/>
  <c r="AQ489" i="11"/>
  <c r="BS489" i="11" s="1"/>
  <c r="CU489" i="11" s="1"/>
  <c r="Y486" i="11"/>
  <c r="Z486" i="11" s="1"/>
  <c r="AZ485" i="11"/>
  <c r="CB485" i="11" s="1"/>
  <c r="DD485" i="11" s="1"/>
  <c r="AF485" i="11"/>
  <c r="BH485" i="11" s="1"/>
  <c r="CJ485" i="11" s="1"/>
  <c r="BB484" i="11"/>
  <c r="CD484" i="11" s="1"/>
  <c r="DF484" i="11" s="1"/>
  <c r="AR518" i="11"/>
  <c r="AF518" i="11"/>
  <c r="BH518" i="11" s="1"/>
  <c r="CJ518" i="11" s="1"/>
  <c r="CD517" i="11"/>
  <c r="DF517" i="11" s="1"/>
  <c r="BR517" i="11"/>
  <c r="CT517" i="11" s="1"/>
  <c r="BF517" i="11"/>
  <c r="BT516" i="11"/>
  <c r="CV516" i="11" s="1"/>
  <c r="AV516" i="11"/>
  <c r="BX516" i="11" s="1"/>
  <c r="CZ516" i="11" s="1"/>
  <c r="AJ516" i="11"/>
  <c r="BL516" i="11" s="1"/>
  <c r="CN516" i="11" s="1"/>
  <c r="AX515" i="11"/>
  <c r="BZ515" i="11" s="1"/>
  <c r="DB515" i="11" s="1"/>
  <c r="AL515" i="11"/>
  <c r="BN515" i="11" s="1"/>
  <c r="CP515" i="11" s="1"/>
  <c r="CB512" i="11"/>
  <c r="DD512" i="11" s="1"/>
  <c r="BP512" i="11"/>
  <c r="CR512" i="11" s="1"/>
  <c r="BD512" i="11"/>
  <c r="AT511" i="11"/>
  <c r="BV511" i="11" s="1"/>
  <c r="CX511" i="11" s="1"/>
  <c r="AH511" i="11"/>
  <c r="BJ511" i="11" s="1"/>
  <c r="CL511" i="11" s="1"/>
  <c r="BT510" i="11"/>
  <c r="CV510" i="11" s="1"/>
  <c r="AV510" i="11"/>
  <c r="BX510" i="11" s="1"/>
  <c r="CZ510" i="11" s="1"/>
  <c r="AJ510" i="11"/>
  <c r="BL510" i="11" s="1"/>
  <c r="CN510" i="11" s="1"/>
  <c r="BB507" i="11"/>
  <c r="CD507" i="11" s="1"/>
  <c r="DF507" i="11" s="1"/>
  <c r="AP507" i="11"/>
  <c r="BR507" i="11" s="1"/>
  <c r="CT507" i="11" s="1"/>
  <c r="AD507" i="11"/>
  <c r="BF507" i="11" s="1"/>
  <c r="CH507" i="11" s="1"/>
  <c r="AR506" i="11"/>
  <c r="AF506" i="11"/>
  <c r="BH506" i="11" s="1"/>
  <c r="CJ506" i="11" s="1"/>
  <c r="BR505" i="11"/>
  <c r="CT505" i="11" s="1"/>
  <c r="BF505" i="11"/>
  <c r="CH505" i="11" s="1"/>
  <c r="BT504" i="11"/>
  <c r="CV504" i="11" s="1"/>
  <c r="BH504" i="11"/>
  <c r="CJ504" i="11" s="1"/>
  <c r="AX503" i="11"/>
  <c r="BZ503" i="11" s="1"/>
  <c r="DB503" i="11" s="1"/>
  <c r="AP500" i="11"/>
  <c r="BR500" i="11" s="1"/>
  <c r="CT500" i="11" s="1"/>
  <c r="AC500" i="11"/>
  <c r="BE500" i="11" s="1"/>
  <c r="CG500" i="11" s="1"/>
  <c r="AX499" i="11"/>
  <c r="BZ499" i="11" s="1"/>
  <c r="DB499" i="11" s="1"/>
  <c r="BW496" i="11"/>
  <c r="CY496" i="11" s="1"/>
  <c r="BI496" i="11"/>
  <c r="CK496" i="11" s="1"/>
  <c r="AY494" i="11"/>
  <c r="CA494" i="11" s="1"/>
  <c r="DC494" i="11" s="1"/>
  <c r="AH494" i="11"/>
  <c r="BJ494" i="11" s="1"/>
  <c r="CL494" i="11" s="1"/>
  <c r="AB492" i="11"/>
  <c r="AN492" i="11"/>
  <c r="BP492" i="11" s="1"/>
  <c r="CR492" i="11" s="1"/>
  <c r="AZ492" i="11"/>
  <c r="CB492" i="11" s="1"/>
  <c r="DD492" i="11" s="1"/>
  <c r="AC492" i="11"/>
  <c r="BE492" i="11" s="1"/>
  <c r="CG492" i="11" s="1"/>
  <c r="AO492" i="11"/>
  <c r="BQ492" i="11" s="1"/>
  <c r="CS492" i="11" s="1"/>
  <c r="BA492" i="11"/>
  <c r="CC492" i="11" s="1"/>
  <c r="DE492" i="11" s="1"/>
  <c r="AQ492" i="11"/>
  <c r="BS492" i="11" s="1"/>
  <c r="CU492" i="11" s="1"/>
  <c r="AJ492" i="11"/>
  <c r="BL492" i="11" s="1"/>
  <c r="CN492" i="11" s="1"/>
  <c r="AV492" i="11"/>
  <c r="BX492" i="11" s="1"/>
  <c r="CZ492" i="11" s="1"/>
  <c r="AM491" i="11"/>
  <c r="BO491" i="11" s="1"/>
  <c r="CQ491" i="11" s="1"/>
  <c r="AX490" i="11"/>
  <c r="BZ490" i="11" s="1"/>
  <c r="DB490" i="11" s="1"/>
  <c r="AE490" i="11"/>
  <c r="BG490" i="11" s="1"/>
  <c r="CI490" i="11" s="1"/>
  <c r="AY485" i="11"/>
  <c r="CA485" i="11" s="1"/>
  <c r="DC485" i="11" s="1"/>
  <c r="AC485" i="11"/>
  <c r="BE485" i="11" s="1"/>
  <c r="CG485" i="11" s="1"/>
  <c r="BA484" i="11"/>
  <c r="CC484" i="11" s="1"/>
  <c r="DE484" i="11" s="1"/>
  <c r="AY526" i="11"/>
  <c r="CA526" i="11" s="1"/>
  <c r="DC526" i="11" s="1"/>
  <c r="BW520" i="11"/>
  <c r="CY520" i="11" s="1"/>
  <c r="BK520" i="11"/>
  <c r="CM520" i="11" s="1"/>
  <c r="AQ518" i="11"/>
  <c r="BS518" i="11" s="1"/>
  <c r="CU518" i="11" s="1"/>
  <c r="CC517" i="11"/>
  <c r="DE517" i="11" s="1"/>
  <c r="BQ517" i="11"/>
  <c r="CS517" i="11" s="1"/>
  <c r="AU516" i="11"/>
  <c r="BW516" i="11" s="1"/>
  <c r="CY516" i="11" s="1"/>
  <c r="AW515" i="11"/>
  <c r="BY515" i="11" s="1"/>
  <c r="DA515" i="11" s="1"/>
  <c r="AK515" i="11"/>
  <c r="BM515" i="11" s="1"/>
  <c r="CO515" i="11" s="1"/>
  <c r="AY514" i="11"/>
  <c r="CA514" i="11" s="1"/>
  <c r="DC514" i="11" s="1"/>
  <c r="CA512" i="11"/>
  <c r="DC512" i="11" s="1"/>
  <c r="AS511" i="11"/>
  <c r="BU511" i="11" s="1"/>
  <c r="CW511" i="11" s="1"/>
  <c r="AU510" i="11"/>
  <c r="BW510" i="11" s="1"/>
  <c r="CY510" i="11" s="1"/>
  <c r="AY508" i="11"/>
  <c r="CA508" i="11" s="1"/>
  <c r="DC508" i="11" s="1"/>
  <c r="BA507" i="11"/>
  <c r="CC507" i="11" s="1"/>
  <c r="DE507" i="11" s="1"/>
  <c r="AO507" i="11"/>
  <c r="BQ507" i="11" s="1"/>
  <c r="CS507" i="11" s="1"/>
  <c r="AQ506" i="11"/>
  <c r="BS506" i="11" s="1"/>
  <c r="CU506" i="11" s="1"/>
  <c r="CC505" i="11"/>
  <c r="DE505" i="11" s="1"/>
  <c r="BQ505" i="11"/>
  <c r="CS505" i="11" s="1"/>
  <c r="BS504" i="11"/>
  <c r="CU504" i="11" s="1"/>
  <c r="AW503" i="11"/>
  <c r="BY503" i="11" s="1"/>
  <c r="DA503" i="11" s="1"/>
  <c r="AK503" i="11"/>
  <c r="BM503" i="11" s="1"/>
  <c r="CO503" i="11" s="1"/>
  <c r="AY502" i="11"/>
  <c r="CA502" i="11" s="1"/>
  <c r="DC502" i="11" s="1"/>
  <c r="BH501" i="11"/>
  <c r="CJ501" i="11" s="1"/>
  <c r="BB500" i="11"/>
  <c r="CD500" i="11" s="1"/>
  <c r="DF500" i="11" s="1"/>
  <c r="AO500" i="11"/>
  <c r="BQ500" i="11" s="1"/>
  <c r="CS500" i="11" s="1"/>
  <c r="AB500" i="11"/>
  <c r="AW499" i="11"/>
  <c r="BY499" i="11" s="1"/>
  <c r="DA499" i="11" s="1"/>
  <c r="AJ499" i="11"/>
  <c r="BL499" i="11" s="1"/>
  <c r="CN499" i="11" s="1"/>
  <c r="AX498" i="11"/>
  <c r="BZ498" i="11" s="1"/>
  <c r="DB498" i="11" s="1"/>
  <c r="AI498" i="11"/>
  <c r="BK498" i="11" s="1"/>
  <c r="CM498" i="11" s="1"/>
  <c r="BX497" i="11"/>
  <c r="CZ497" i="11" s="1"/>
  <c r="BI497" i="11"/>
  <c r="CK497" i="11" s="1"/>
  <c r="BV496" i="11"/>
  <c r="CX496" i="11" s="1"/>
  <c r="BH496" i="11"/>
  <c r="CJ496" i="11" s="1"/>
  <c r="AR495" i="11"/>
  <c r="AC495" i="11"/>
  <c r="BE495" i="11" s="1"/>
  <c r="CG495" i="11" s="1"/>
  <c r="AH495" i="11"/>
  <c r="BJ495" i="11" s="1"/>
  <c r="CL495" i="11" s="1"/>
  <c r="AT495" i="11"/>
  <c r="BV495" i="11" s="1"/>
  <c r="CX495" i="11" s="1"/>
  <c r="AD495" i="11"/>
  <c r="BF495" i="11" s="1"/>
  <c r="CH495" i="11" s="1"/>
  <c r="AP495" i="11"/>
  <c r="BR495" i="11" s="1"/>
  <c r="CT495" i="11" s="1"/>
  <c r="BB495" i="11"/>
  <c r="CD495" i="11" s="1"/>
  <c r="DF495" i="11" s="1"/>
  <c r="AX494" i="11"/>
  <c r="BZ494" i="11" s="1"/>
  <c r="DB494" i="11" s="1"/>
  <c r="AG494" i="11"/>
  <c r="BI494" i="11" s="1"/>
  <c r="CK494" i="11" s="1"/>
  <c r="AT492" i="11"/>
  <c r="BV492" i="11" s="1"/>
  <c r="CX492" i="11" s="1"/>
  <c r="AK491" i="11"/>
  <c r="BM491" i="11" s="1"/>
  <c r="CO491" i="11" s="1"/>
  <c r="AW490" i="11"/>
  <c r="BY490" i="11" s="1"/>
  <c r="DA490" i="11" s="1"/>
  <c r="AD490" i="11"/>
  <c r="BF490" i="11" s="1"/>
  <c r="CH490" i="11" s="1"/>
  <c r="AF490" i="11"/>
  <c r="BH490" i="11" s="1"/>
  <c r="CJ490" i="11" s="1"/>
  <c r="AR490" i="11"/>
  <c r="AG490" i="11"/>
  <c r="BI490" i="11" s="1"/>
  <c r="CK490" i="11" s="1"/>
  <c r="AS490" i="11"/>
  <c r="BU490" i="11" s="1"/>
  <c r="CW490" i="11" s="1"/>
  <c r="AI490" i="11"/>
  <c r="BK490" i="11" s="1"/>
  <c r="CM490" i="11" s="1"/>
  <c r="AU490" i="11"/>
  <c r="BW490" i="11" s="1"/>
  <c r="CY490" i="11" s="1"/>
  <c r="AB490" i="11"/>
  <c r="BD490" i="11" s="1"/>
  <c r="AN490" i="11"/>
  <c r="BP490" i="11" s="1"/>
  <c r="CR490" i="11" s="1"/>
  <c r="AN489" i="11"/>
  <c r="BP489" i="11" s="1"/>
  <c r="CR489" i="11" s="1"/>
  <c r="BH488" i="11"/>
  <c r="CJ488" i="11" s="1"/>
  <c r="BT488" i="11"/>
  <c r="CV488" i="11" s="1"/>
  <c r="BI488" i="11"/>
  <c r="CK488" i="11" s="1"/>
  <c r="BK488" i="11"/>
  <c r="CM488" i="11" s="1"/>
  <c r="BW488" i="11"/>
  <c r="CY488" i="11" s="1"/>
  <c r="BD488" i="11"/>
  <c r="BP488" i="11"/>
  <c r="CR488" i="11" s="1"/>
  <c r="CB488" i="11"/>
  <c r="DD488" i="11" s="1"/>
  <c r="AV485" i="11"/>
  <c r="BX485" i="11" s="1"/>
  <c r="CZ485" i="11" s="1"/>
  <c r="AB485" i="11"/>
  <c r="BD485" i="11" s="1"/>
  <c r="AW484" i="11"/>
  <c r="BY484" i="11" s="1"/>
  <c r="DA484" i="11" s="1"/>
  <c r="AI482" i="11"/>
  <c r="BK482" i="11" s="1"/>
  <c r="CM482" i="11" s="1"/>
  <c r="AU482" i="11"/>
  <c r="BW482" i="11" s="1"/>
  <c r="CY482" i="11" s="1"/>
  <c r="BT482" i="11"/>
  <c r="CV482" i="11" s="1"/>
  <c r="AM482" i="11"/>
  <c r="BO482" i="11" s="1"/>
  <c r="CQ482" i="11" s="1"/>
  <c r="AY482" i="11"/>
  <c r="CA482" i="11" s="1"/>
  <c r="DC482" i="11" s="1"/>
  <c r="AB482" i="11"/>
  <c r="BD482" i="11" s="1"/>
  <c r="AN482" i="11"/>
  <c r="BP482" i="11" s="1"/>
  <c r="CR482" i="11" s="1"/>
  <c r="AZ482" i="11"/>
  <c r="CB482" i="11" s="1"/>
  <c r="DD482" i="11" s="1"/>
  <c r="AD482" i="11"/>
  <c r="BF482" i="11" s="1"/>
  <c r="CH482" i="11" s="1"/>
  <c r="AP482" i="11"/>
  <c r="BR482" i="11" s="1"/>
  <c r="CT482" i="11" s="1"/>
  <c r="BB482" i="11"/>
  <c r="CD482" i="11" s="1"/>
  <c r="DF482" i="11" s="1"/>
  <c r="AQ482" i="11"/>
  <c r="BS482" i="11" s="1"/>
  <c r="CU482" i="11" s="1"/>
  <c r="AY473" i="11"/>
  <c r="CA473" i="11" s="1"/>
  <c r="DC473" i="11" s="1"/>
  <c r="AY467" i="11"/>
  <c r="CA467" i="11" s="1"/>
  <c r="DC467" i="11" s="1"/>
  <c r="AB463" i="11"/>
  <c r="BD463" i="11" s="1"/>
  <c r="AN463" i="11"/>
  <c r="BP463" i="11" s="1"/>
  <c r="CR463" i="11" s="1"/>
  <c r="AE463" i="11"/>
  <c r="BG463" i="11" s="1"/>
  <c r="CI463" i="11" s="1"/>
  <c r="AI463" i="11"/>
  <c r="BK463" i="11" s="1"/>
  <c r="CM463" i="11" s="1"/>
  <c r="AU463" i="11"/>
  <c r="BW463" i="11" s="1"/>
  <c r="CY463" i="11" s="1"/>
  <c r="BN462" i="11"/>
  <c r="CP462" i="11" s="1"/>
  <c r="BZ462" i="11"/>
  <c r="DB462" i="11" s="1"/>
  <c r="BE462" i="11"/>
  <c r="CG462" i="11" s="1"/>
  <c r="BQ462" i="11"/>
  <c r="CS462" i="11" s="1"/>
  <c r="CC462" i="11"/>
  <c r="DE462" i="11" s="1"/>
  <c r="BI462" i="11"/>
  <c r="CK462" i="11" s="1"/>
  <c r="AB457" i="11"/>
  <c r="BD457" i="11" s="1"/>
  <c r="AN457" i="11"/>
  <c r="BP457" i="11" s="1"/>
  <c r="CR457" i="11" s="1"/>
  <c r="AZ457" i="11"/>
  <c r="CB457" i="11" s="1"/>
  <c r="DD457" i="11" s="1"/>
  <c r="AE457" i="11"/>
  <c r="BG457" i="11" s="1"/>
  <c r="CI457" i="11" s="1"/>
  <c r="AQ457" i="11"/>
  <c r="BS457" i="11" s="1"/>
  <c r="CU457" i="11" s="1"/>
  <c r="AF457" i="11"/>
  <c r="BH457" i="11" s="1"/>
  <c r="CJ457" i="11" s="1"/>
  <c r="AR457" i="11"/>
  <c r="AI457" i="11"/>
  <c r="BK457" i="11" s="1"/>
  <c r="CM457" i="11" s="1"/>
  <c r="AU457" i="11"/>
  <c r="BW457" i="11" s="1"/>
  <c r="CY457" i="11" s="1"/>
  <c r="AJ457" i="11"/>
  <c r="BL457" i="11" s="1"/>
  <c r="CN457" i="11" s="1"/>
  <c r="AV457" i="11"/>
  <c r="BX457" i="11" s="1"/>
  <c r="CZ457" i="11" s="1"/>
  <c r="Y457" i="11"/>
  <c r="Z457" i="11" s="1"/>
  <c r="AK457" i="11"/>
  <c r="BM457" i="11" s="1"/>
  <c r="CO457" i="11" s="1"/>
  <c r="AW457" i="11"/>
  <c r="BY457" i="11" s="1"/>
  <c r="DA457" i="11" s="1"/>
  <c r="CD493" i="11"/>
  <c r="DF493" i="11" s="1"/>
  <c r="BR493" i="11"/>
  <c r="CT493" i="11" s="1"/>
  <c r="BF493" i="11"/>
  <c r="CH493" i="11" s="1"/>
  <c r="BT492" i="11"/>
  <c r="CV492" i="11" s="1"/>
  <c r="CD487" i="11"/>
  <c r="DF487" i="11" s="1"/>
  <c r="BR487" i="11"/>
  <c r="CT487" i="11" s="1"/>
  <c r="BF487" i="11"/>
  <c r="CH487" i="11" s="1"/>
  <c r="BT486" i="11"/>
  <c r="CV486" i="11" s="1"/>
  <c r="BH486" i="11"/>
  <c r="CJ486" i="11" s="1"/>
  <c r="AZ484" i="11"/>
  <c r="CB484" i="11" s="1"/>
  <c r="DD484" i="11" s="1"/>
  <c r="AN484" i="11"/>
  <c r="BP484" i="11" s="1"/>
  <c r="CR484" i="11" s="1"/>
  <c r="AB484" i="11"/>
  <c r="BD484" i="11" s="1"/>
  <c r="BZ483" i="11"/>
  <c r="DB483" i="11" s="1"/>
  <c r="BN483" i="11"/>
  <c r="CP483" i="11" s="1"/>
  <c r="AR482" i="11"/>
  <c r="AF482" i="11"/>
  <c r="BH482" i="11" s="1"/>
  <c r="CJ482" i="11" s="1"/>
  <c r="AT481" i="11"/>
  <c r="BV481" i="11" s="1"/>
  <c r="CX481" i="11" s="1"/>
  <c r="AH481" i="11"/>
  <c r="BJ481" i="11" s="1"/>
  <c r="CL481" i="11" s="1"/>
  <c r="BT480" i="11"/>
  <c r="CV480" i="11" s="1"/>
  <c r="AV480" i="11"/>
  <c r="BX480" i="11" s="1"/>
  <c r="CZ480" i="11" s="1"/>
  <c r="AJ480" i="11"/>
  <c r="BL480" i="11" s="1"/>
  <c r="CN480" i="11" s="1"/>
  <c r="BV479" i="11"/>
  <c r="CX479" i="11" s="1"/>
  <c r="BJ479" i="11"/>
  <c r="CL479" i="11" s="1"/>
  <c r="BX478" i="11"/>
  <c r="CZ478" i="11" s="1"/>
  <c r="BL478" i="11"/>
  <c r="CN478" i="11" s="1"/>
  <c r="BZ477" i="11"/>
  <c r="DB477" i="11" s="1"/>
  <c r="BN477" i="11"/>
  <c r="CP477" i="11" s="1"/>
  <c r="AR476" i="11"/>
  <c r="AF476" i="11"/>
  <c r="BH476" i="11" s="1"/>
  <c r="CJ476" i="11" s="1"/>
  <c r="AT475" i="11"/>
  <c r="BV475" i="11" s="1"/>
  <c r="CX475" i="11" s="1"/>
  <c r="BT474" i="11"/>
  <c r="CV474" i="11" s="1"/>
  <c r="AX473" i="11"/>
  <c r="BZ473" i="11" s="1"/>
  <c r="DB473" i="11" s="1"/>
  <c r="AL473" i="11"/>
  <c r="BN473" i="11" s="1"/>
  <c r="CP473" i="11" s="1"/>
  <c r="AZ472" i="11"/>
  <c r="CB472" i="11" s="1"/>
  <c r="DD472" i="11" s="1"/>
  <c r="AN472" i="11"/>
  <c r="BP472" i="11" s="1"/>
  <c r="CR472" i="11" s="1"/>
  <c r="AB472" i="11"/>
  <c r="BD472" i="11" s="1"/>
  <c r="BZ471" i="11"/>
  <c r="DB471" i="11" s="1"/>
  <c r="BN471" i="11"/>
  <c r="CP471" i="11" s="1"/>
  <c r="AR470" i="11"/>
  <c r="AF470" i="11"/>
  <c r="BH470" i="11" s="1"/>
  <c r="CJ470" i="11" s="1"/>
  <c r="CD469" i="11"/>
  <c r="DF469" i="11" s="1"/>
  <c r="BR469" i="11"/>
  <c r="CT469" i="11" s="1"/>
  <c r="BF469" i="11"/>
  <c r="BT468" i="11"/>
  <c r="CV468" i="11" s="1"/>
  <c r="AX467" i="11"/>
  <c r="BZ467" i="11" s="1"/>
  <c r="DB467" i="11" s="1"/>
  <c r="AL467" i="11"/>
  <c r="BN467" i="11" s="1"/>
  <c r="CP467" i="11" s="1"/>
  <c r="AZ466" i="11"/>
  <c r="CB466" i="11" s="1"/>
  <c r="DD466" i="11" s="1"/>
  <c r="AN466" i="11"/>
  <c r="BP466" i="11" s="1"/>
  <c r="CR466" i="11" s="1"/>
  <c r="AB466" i="11"/>
  <c r="BV465" i="11"/>
  <c r="CX465" i="11" s="1"/>
  <c r="BI465" i="11"/>
  <c r="CK465" i="11" s="1"/>
  <c r="AT464" i="11"/>
  <c r="BV464" i="11" s="1"/>
  <c r="CX464" i="11" s="1"/>
  <c r="BT463" i="11"/>
  <c r="CV463" i="11" s="1"/>
  <c r="AQ463" i="11"/>
  <c r="BS463" i="11" s="1"/>
  <c r="CU463" i="11" s="1"/>
  <c r="CA462" i="11"/>
  <c r="DC462" i="11" s="1"/>
  <c r="BK462" i="11"/>
  <c r="CM462" i="11" s="1"/>
  <c r="AZ461" i="11"/>
  <c r="CB461" i="11" s="1"/>
  <c r="DD461" i="11" s="1"/>
  <c r="AH461" i="11"/>
  <c r="BJ461" i="11" s="1"/>
  <c r="CL461" i="11" s="1"/>
  <c r="AR458" i="11"/>
  <c r="BB457" i="11"/>
  <c r="CD457" i="11" s="1"/>
  <c r="DF457" i="11" s="1"/>
  <c r="AD457" i="11"/>
  <c r="BF457" i="11" s="1"/>
  <c r="CH457" i="11" s="1"/>
  <c r="BN456" i="11"/>
  <c r="CP456" i="11" s="1"/>
  <c r="BZ456" i="11"/>
  <c r="DB456" i="11" s="1"/>
  <c r="BE456" i="11"/>
  <c r="CG456" i="11" s="1"/>
  <c r="BQ456" i="11"/>
  <c r="CS456" i="11" s="1"/>
  <c r="CC456" i="11"/>
  <c r="DE456" i="11" s="1"/>
  <c r="BF456" i="11"/>
  <c r="CH456" i="11" s="1"/>
  <c r="BR456" i="11"/>
  <c r="CT456" i="11" s="1"/>
  <c r="CD456" i="11"/>
  <c r="DF456" i="11" s="1"/>
  <c r="BI456" i="11"/>
  <c r="CK456" i="11" s="1"/>
  <c r="BJ456" i="11"/>
  <c r="CL456" i="11" s="1"/>
  <c r="BV456" i="11"/>
  <c r="CX456" i="11" s="1"/>
  <c r="BK456" i="11"/>
  <c r="CM456" i="11" s="1"/>
  <c r="BW456" i="11"/>
  <c r="CY456" i="11" s="1"/>
  <c r="AZ454" i="11"/>
  <c r="CB454" i="11" s="1"/>
  <c r="DD454" i="11" s="1"/>
  <c r="AS481" i="11"/>
  <c r="BU481" i="11" s="1"/>
  <c r="CW481" i="11" s="1"/>
  <c r="AG481" i="11"/>
  <c r="BI481" i="11" s="1"/>
  <c r="CK481" i="11" s="1"/>
  <c r="AU480" i="11"/>
  <c r="BW480" i="11" s="1"/>
  <c r="CY480" i="11" s="1"/>
  <c r="AI480" i="11"/>
  <c r="BK480" i="11" s="1"/>
  <c r="CM480" i="11" s="1"/>
  <c r="BI479" i="11"/>
  <c r="CK479" i="11" s="1"/>
  <c r="Y479" i="11"/>
  <c r="Z479" i="11" s="1"/>
  <c r="BW478" i="11"/>
  <c r="CY478" i="11" s="1"/>
  <c r="BK478" i="11"/>
  <c r="CM478" i="11" s="1"/>
  <c r="AQ476" i="11"/>
  <c r="BS476" i="11" s="1"/>
  <c r="CU476" i="11" s="1"/>
  <c r="AE476" i="11"/>
  <c r="BG476" i="11" s="1"/>
  <c r="CI476" i="11" s="1"/>
  <c r="AG475" i="11"/>
  <c r="BI475" i="11" s="1"/>
  <c r="CK475" i="11" s="1"/>
  <c r="AW473" i="11"/>
  <c r="BY473" i="11" s="1"/>
  <c r="DA473" i="11" s="1"/>
  <c r="AK473" i="11"/>
  <c r="BM473" i="11" s="1"/>
  <c r="CO473" i="11" s="1"/>
  <c r="Y473" i="11"/>
  <c r="Z473" i="11" s="1"/>
  <c r="AY472" i="11"/>
  <c r="CA472" i="11" s="1"/>
  <c r="DC472" i="11" s="1"/>
  <c r="AM472" i="11"/>
  <c r="BO472" i="11" s="1"/>
  <c r="CQ472" i="11" s="1"/>
  <c r="AQ470" i="11"/>
  <c r="BS470" i="11" s="1"/>
  <c r="CU470" i="11" s="1"/>
  <c r="AE470" i="11"/>
  <c r="BG470" i="11" s="1"/>
  <c r="CI470" i="11" s="1"/>
  <c r="AW467" i="11"/>
  <c r="BY467" i="11" s="1"/>
  <c r="DA467" i="11" s="1"/>
  <c r="AK467" i="11"/>
  <c r="BM467" i="11" s="1"/>
  <c r="CO467" i="11" s="1"/>
  <c r="Y467" i="11"/>
  <c r="Z467" i="11" s="1"/>
  <c r="BH465" i="11"/>
  <c r="CJ465" i="11" s="1"/>
  <c r="AR464" i="11"/>
  <c r="AP463" i="11"/>
  <c r="BR463" i="11" s="1"/>
  <c r="CT463" i="11" s="1"/>
  <c r="BY462" i="11"/>
  <c r="DA462" i="11" s="1"/>
  <c r="BJ462" i="11"/>
  <c r="CL462" i="11" s="1"/>
  <c r="Y462" i="11"/>
  <c r="Z462" i="11" s="1"/>
  <c r="AX461" i="11"/>
  <c r="BZ461" i="11" s="1"/>
  <c r="DB461" i="11" s="1"/>
  <c r="AF461" i="11"/>
  <c r="BH461" i="11" s="1"/>
  <c r="CJ461" i="11" s="1"/>
  <c r="AQ458" i="11"/>
  <c r="BS458" i="11" s="1"/>
  <c r="CU458" i="11" s="1"/>
  <c r="BA457" i="11"/>
  <c r="CC457" i="11" s="1"/>
  <c r="DE457" i="11" s="1"/>
  <c r="AC457" i="11"/>
  <c r="BE457" i="11" s="1"/>
  <c r="CG457" i="11" s="1"/>
  <c r="AR481" i="11"/>
  <c r="AF481" i="11"/>
  <c r="BH481" i="11" s="1"/>
  <c r="CJ481" i="11" s="1"/>
  <c r="AT480" i="11"/>
  <c r="BV480" i="11" s="1"/>
  <c r="CX480" i="11" s="1"/>
  <c r="AH480" i="11"/>
  <c r="BJ480" i="11" s="1"/>
  <c r="CL480" i="11" s="1"/>
  <c r="BT479" i="11"/>
  <c r="CV479" i="11" s="1"/>
  <c r="BH479" i="11"/>
  <c r="CJ479" i="11" s="1"/>
  <c r="BV478" i="11"/>
  <c r="CX478" i="11" s="1"/>
  <c r="BJ478" i="11"/>
  <c r="CL478" i="11" s="1"/>
  <c r="BB476" i="11"/>
  <c r="CD476" i="11" s="1"/>
  <c r="DF476" i="11" s="1"/>
  <c r="AP476" i="11"/>
  <c r="BR476" i="11" s="1"/>
  <c r="CT476" i="11" s="1"/>
  <c r="AD476" i="11"/>
  <c r="BF476" i="11" s="1"/>
  <c r="CH476" i="11" s="1"/>
  <c r="AR475" i="11"/>
  <c r="AF475" i="11"/>
  <c r="BH475" i="11" s="1"/>
  <c r="CJ475" i="11" s="1"/>
  <c r="AV473" i="11"/>
  <c r="BX473" i="11" s="1"/>
  <c r="CZ473" i="11" s="1"/>
  <c r="AJ473" i="11"/>
  <c r="BL473" i="11" s="1"/>
  <c r="CN473" i="11" s="1"/>
  <c r="AX472" i="11"/>
  <c r="BZ472" i="11" s="1"/>
  <c r="DB472" i="11" s="1"/>
  <c r="AL472" i="11"/>
  <c r="BN472" i="11" s="1"/>
  <c r="CP472" i="11" s="1"/>
  <c r="BB470" i="11"/>
  <c r="CD470" i="11" s="1"/>
  <c r="DF470" i="11" s="1"/>
  <c r="AP470" i="11"/>
  <c r="BR470" i="11" s="1"/>
  <c r="CT470" i="11" s="1"/>
  <c r="AD470" i="11"/>
  <c r="BF470" i="11" s="1"/>
  <c r="CH470" i="11" s="1"/>
  <c r="AV467" i="11"/>
  <c r="BX467" i="11" s="1"/>
  <c r="CZ467" i="11" s="1"/>
  <c r="AJ467" i="11"/>
  <c r="BL467" i="11" s="1"/>
  <c r="CN467" i="11" s="1"/>
  <c r="BO465" i="11"/>
  <c r="CQ465" i="11" s="1"/>
  <c r="CA465" i="11"/>
  <c r="DC465" i="11" s="1"/>
  <c r="AL464" i="11"/>
  <c r="BN464" i="11" s="1"/>
  <c r="CP464" i="11" s="1"/>
  <c r="AX464" i="11"/>
  <c r="BZ464" i="11" s="1"/>
  <c r="DB464" i="11" s="1"/>
  <c r="AG464" i="11"/>
  <c r="BI464" i="11" s="1"/>
  <c r="CK464" i="11" s="1"/>
  <c r="AS464" i="11"/>
  <c r="BU464" i="11" s="1"/>
  <c r="CW464" i="11" s="1"/>
  <c r="AO463" i="11"/>
  <c r="BQ463" i="11" s="1"/>
  <c r="CS463" i="11" s="1"/>
  <c r="Y463" i="11"/>
  <c r="Z463" i="11" s="1"/>
  <c r="BX462" i="11"/>
  <c r="CZ462" i="11" s="1"/>
  <c r="BH462" i="11"/>
  <c r="CJ462" i="11" s="1"/>
  <c r="AC461" i="11"/>
  <c r="BE461" i="11" s="1"/>
  <c r="CG461" i="11" s="1"/>
  <c r="AO461" i="11"/>
  <c r="BQ461" i="11" s="1"/>
  <c r="CS461" i="11" s="1"/>
  <c r="AP458" i="11"/>
  <c r="BR458" i="11" s="1"/>
  <c r="CT458" i="11" s="1"/>
  <c r="AY457" i="11"/>
  <c r="CA457" i="11" s="1"/>
  <c r="DC457" i="11" s="1"/>
  <c r="BI478" i="11"/>
  <c r="CK478" i="11" s="1"/>
  <c r="AU473" i="11"/>
  <c r="BW473" i="11" s="1"/>
  <c r="CY473" i="11" s="1"/>
  <c r="AI473" i="11"/>
  <c r="BK473" i="11" s="1"/>
  <c r="CM473" i="11" s="1"/>
  <c r="AW472" i="11"/>
  <c r="BY472" i="11" s="1"/>
  <c r="DA472" i="11" s="1"/>
  <c r="AK472" i="11"/>
  <c r="BM472" i="11" s="1"/>
  <c r="CO472" i="11" s="1"/>
  <c r="AU467" i="11"/>
  <c r="BW467" i="11" s="1"/>
  <c r="CY467" i="11" s="1"/>
  <c r="AI467" i="11"/>
  <c r="BK467" i="11" s="1"/>
  <c r="CM467" i="11" s="1"/>
  <c r="B464" i="11"/>
  <c r="BB463" i="11"/>
  <c r="CD463" i="11" s="1"/>
  <c r="DF463" i="11" s="1"/>
  <c r="AM463" i="11"/>
  <c r="BO463" i="11" s="1"/>
  <c r="CQ463" i="11" s="1"/>
  <c r="BW462" i="11"/>
  <c r="CY462" i="11" s="1"/>
  <c r="AN458" i="11"/>
  <c r="BP458" i="11" s="1"/>
  <c r="CR458" i="11" s="1"/>
  <c r="AX457" i="11"/>
  <c r="BZ457" i="11" s="1"/>
  <c r="DB457" i="11" s="1"/>
  <c r="AM454" i="11"/>
  <c r="BO454" i="11" s="1"/>
  <c r="CQ454" i="11" s="1"/>
  <c r="AY454" i="11"/>
  <c r="CA454" i="11" s="1"/>
  <c r="DC454" i="11" s="1"/>
  <c r="BB481" i="11"/>
  <c r="CD481" i="11" s="1"/>
  <c r="DF481" i="11" s="1"/>
  <c r="AP481" i="11"/>
  <c r="BR481" i="11" s="1"/>
  <c r="CT481" i="11" s="1"/>
  <c r="AD481" i="11"/>
  <c r="BF481" i="11" s="1"/>
  <c r="CH481" i="11" s="1"/>
  <c r="AR480" i="11"/>
  <c r="AF480" i="11"/>
  <c r="BH480" i="11" s="1"/>
  <c r="CJ480" i="11" s="1"/>
  <c r="CD479" i="11"/>
  <c r="DF479" i="11" s="1"/>
  <c r="BR479" i="11"/>
  <c r="CT479" i="11" s="1"/>
  <c r="BF479" i="11"/>
  <c r="CH479" i="11" s="1"/>
  <c r="BT478" i="11"/>
  <c r="CV478" i="11" s="1"/>
  <c r="BH478" i="11"/>
  <c r="CJ478" i="11" s="1"/>
  <c r="AZ476" i="11"/>
  <c r="CB476" i="11" s="1"/>
  <c r="DD476" i="11" s="1"/>
  <c r="AN476" i="11"/>
  <c r="BP476" i="11" s="1"/>
  <c r="CR476" i="11" s="1"/>
  <c r="AB476" i="11"/>
  <c r="BD476" i="11" s="1"/>
  <c r="BB475" i="11"/>
  <c r="CD475" i="11" s="1"/>
  <c r="DF475" i="11" s="1"/>
  <c r="AP475" i="11"/>
  <c r="BR475" i="11" s="1"/>
  <c r="CT475" i="11" s="1"/>
  <c r="AD475" i="11"/>
  <c r="BF475" i="11" s="1"/>
  <c r="CH475" i="11" s="1"/>
  <c r="AT473" i="11"/>
  <c r="BV473" i="11" s="1"/>
  <c r="CX473" i="11" s="1"/>
  <c r="AH473" i="11"/>
  <c r="BJ473" i="11" s="1"/>
  <c r="CL473" i="11" s="1"/>
  <c r="BT472" i="11"/>
  <c r="CV472" i="11" s="1"/>
  <c r="AV472" i="11"/>
  <c r="BX472" i="11" s="1"/>
  <c r="CZ472" i="11" s="1"/>
  <c r="AJ472" i="11"/>
  <c r="BL472" i="11" s="1"/>
  <c r="CN472" i="11" s="1"/>
  <c r="AZ470" i="11"/>
  <c r="CB470" i="11" s="1"/>
  <c r="DD470" i="11" s="1"/>
  <c r="AN470" i="11"/>
  <c r="BP470" i="11" s="1"/>
  <c r="CR470" i="11" s="1"/>
  <c r="AB470" i="11"/>
  <c r="BD470" i="11" s="1"/>
  <c r="AT467" i="11"/>
  <c r="BV467" i="11" s="1"/>
  <c r="CX467" i="11" s="1"/>
  <c r="AH467" i="11"/>
  <c r="BJ467" i="11" s="1"/>
  <c r="CL467" i="11" s="1"/>
  <c r="AV466" i="11"/>
  <c r="BX466" i="11" s="1"/>
  <c r="CZ466" i="11" s="1"/>
  <c r="AJ466" i="11"/>
  <c r="BL466" i="11" s="1"/>
  <c r="CN466" i="11" s="1"/>
  <c r="BR465" i="11"/>
  <c r="CT465" i="11" s="1"/>
  <c r="BE465" i="11"/>
  <c r="CG465" i="11" s="1"/>
  <c r="AO464" i="11"/>
  <c r="BQ464" i="11" s="1"/>
  <c r="CS464" i="11" s="1"/>
  <c r="BA463" i="11"/>
  <c r="CC463" i="11" s="1"/>
  <c r="DE463" i="11" s="1"/>
  <c r="AL463" i="11"/>
  <c r="BN463" i="11" s="1"/>
  <c r="CP463" i="11" s="1"/>
  <c r="BV462" i="11"/>
  <c r="CX462" i="11" s="1"/>
  <c r="BF462" i="11"/>
  <c r="CH462" i="11" s="1"/>
  <c r="AT461" i="11"/>
  <c r="BV461" i="11" s="1"/>
  <c r="CX461" i="11" s="1"/>
  <c r="AB461" i="11"/>
  <c r="BD461" i="11" s="1"/>
  <c r="Y460" i="11"/>
  <c r="Z460" i="11" s="1"/>
  <c r="AM458" i="11"/>
  <c r="BO458" i="11" s="1"/>
  <c r="CQ458" i="11" s="1"/>
  <c r="AT457" i="11"/>
  <c r="BV457" i="11" s="1"/>
  <c r="CX457" i="11" s="1"/>
  <c r="AG454" i="11"/>
  <c r="BI454" i="11" s="1"/>
  <c r="CK454" i="11" s="1"/>
  <c r="AU484" i="11"/>
  <c r="BW484" i="11" s="1"/>
  <c r="CY484" i="11" s="1"/>
  <c r="AI484" i="11"/>
  <c r="BK484" i="11" s="1"/>
  <c r="CM484" i="11" s="1"/>
  <c r="BI483" i="11"/>
  <c r="CK483" i="11" s="1"/>
  <c r="BA481" i="11"/>
  <c r="CC481" i="11" s="1"/>
  <c r="DE481" i="11" s="1"/>
  <c r="AO481" i="11"/>
  <c r="BQ481" i="11" s="1"/>
  <c r="CS481" i="11" s="1"/>
  <c r="AC481" i="11"/>
  <c r="BE481" i="11" s="1"/>
  <c r="CG481" i="11" s="1"/>
  <c r="AQ480" i="11"/>
  <c r="BS480" i="11" s="1"/>
  <c r="CU480" i="11" s="1"/>
  <c r="AE480" i="11"/>
  <c r="BG480" i="11" s="1"/>
  <c r="CI480" i="11" s="1"/>
  <c r="CC479" i="11"/>
  <c r="DE479" i="11" s="1"/>
  <c r="BQ479" i="11"/>
  <c r="CS479" i="11" s="1"/>
  <c r="BE479" i="11"/>
  <c r="CG479" i="11" s="1"/>
  <c r="BS478" i="11"/>
  <c r="CU478" i="11" s="1"/>
  <c r="BI477" i="11"/>
  <c r="CK477" i="11" s="1"/>
  <c r="Y477" i="11"/>
  <c r="Z477" i="11" s="1"/>
  <c r="AY476" i="11"/>
  <c r="CA476" i="11" s="1"/>
  <c r="DC476" i="11" s="1"/>
  <c r="AM476" i="11"/>
  <c r="BO476" i="11" s="1"/>
  <c r="CQ476" i="11" s="1"/>
  <c r="BA475" i="11"/>
  <c r="CC475" i="11" s="1"/>
  <c r="DE475" i="11" s="1"/>
  <c r="AO475" i="11"/>
  <c r="BQ475" i="11" s="1"/>
  <c r="CS475" i="11" s="1"/>
  <c r="AC475" i="11"/>
  <c r="BE475" i="11" s="1"/>
  <c r="CG475" i="11" s="1"/>
  <c r="AS473" i="11"/>
  <c r="BU473" i="11" s="1"/>
  <c r="CW473" i="11" s="1"/>
  <c r="AG473" i="11"/>
  <c r="BI473" i="11" s="1"/>
  <c r="CK473" i="11" s="1"/>
  <c r="AU472" i="11"/>
  <c r="BW472" i="11" s="1"/>
  <c r="CY472" i="11" s="1"/>
  <c r="AI472" i="11"/>
  <c r="BK472" i="11" s="1"/>
  <c r="CM472" i="11" s="1"/>
  <c r="BI471" i="11"/>
  <c r="CK471" i="11" s="1"/>
  <c r="Y471" i="11"/>
  <c r="Z471" i="11" s="1"/>
  <c r="AY470" i="11"/>
  <c r="CA470" i="11" s="1"/>
  <c r="DC470" i="11" s="1"/>
  <c r="AM470" i="11"/>
  <c r="BO470" i="11" s="1"/>
  <c r="CQ470" i="11" s="1"/>
  <c r="AS467" i="11"/>
  <c r="BU467" i="11" s="1"/>
  <c r="CW467" i="11" s="1"/>
  <c r="AG467" i="11"/>
  <c r="BI467" i="11" s="1"/>
  <c r="CK467" i="11" s="1"/>
  <c r="AU466" i="11"/>
  <c r="BW466" i="11" s="1"/>
  <c r="CY466" i="11" s="1"/>
  <c r="AI466" i="11"/>
  <c r="BK466" i="11" s="1"/>
  <c r="CM466" i="11" s="1"/>
  <c r="CD465" i="11"/>
  <c r="DF465" i="11" s="1"/>
  <c r="BQ465" i="11"/>
  <c r="CS465" i="11" s="1"/>
  <c r="BD465" i="11"/>
  <c r="BB464" i="11"/>
  <c r="CD464" i="11" s="1"/>
  <c r="DF464" i="11" s="1"/>
  <c r="AN464" i="11"/>
  <c r="BP464" i="11" s="1"/>
  <c r="CR464" i="11" s="1"/>
  <c r="Y464" i="11"/>
  <c r="Z464" i="11" s="1"/>
  <c r="AY463" i="11"/>
  <c r="CA463" i="11" s="1"/>
  <c r="DC463" i="11" s="1"/>
  <c r="AK463" i="11"/>
  <c r="BM463" i="11" s="1"/>
  <c r="CO463" i="11" s="1"/>
  <c r="BT462" i="11"/>
  <c r="CV462" i="11" s="1"/>
  <c r="BD462" i="11"/>
  <c r="AS461" i="11"/>
  <c r="BU461" i="11" s="1"/>
  <c r="CW461" i="11" s="1"/>
  <c r="AK458" i="11"/>
  <c r="BM458" i="11" s="1"/>
  <c r="CO458" i="11" s="1"/>
  <c r="AJ454" i="11"/>
  <c r="BL454" i="11" s="1"/>
  <c r="CN454" i="11" s="1"/>
  <c r="CD478" i="11"/>
  <c r="DF478" i="11" s="1"/>
  <c r="BR478" i="11"/>
  <c r="CT478" i="11" s="1"/>
  <c r="BF478" i="11"/>
  <c r="CH478" i="11" s="1"/>
  <c r="AX476" i="11"/>
  <c r="BZ476" i="11" s="1"/>
  <c r="DB476" i="11" s="1"/>
  <c r="AL476" i="11"/>
  <c r="BN476" i="11" s="1"/>
  <c r="CP476" i="11" s="1"/>
  <c r="AR473" i="11"/>
  <c r="AF473" i="11"/>
  <c r="BH473" i="11" s="1"/>
  <c r="CJ473" i="11" s="1"/>
  <c r="AT472" i="11"/>
  <c r="BV472" i="11" s="1"/>
  <c r="CX472" i="11" s="1"/>
  <c r="AH472" i="11"/>
  <c r="BJ472" i="11" s="1"/>
  <c r="CL472" i="11" s="1"/>
  <c r="AX470" i="11"/>
  <c r="BZ470" i="11" s="1"/>
  <c r="DB470" i="11" s="1"/>
  <c r="AL470" i="11"/>
  <c r="BN470" i="11" s="1"/>
  <c r="CP470" i="11" s="1"/>
  <c r="AR467" i="11"/>
  <c r="AF467" i="11"/>
  <c r="BH467" i="11" s="1"/>
  <c r="CJ467" i="11" s="1"/>
  <c r="AX463" i="11"/>
  <c r="BZ463" i="11" s="1"/>
  <c r="DB463" i="11" s="1"/>
  <c r="AJ463" i="11"/>
  <c r="BL463" i="11" s="1"/>
  <c r="CN463" i="11" s="1"/>
  <c r="BS462" i="11"/>
  <c r="CU462" i="11" s="1"/>
  <c r="AP457" i="11"/>
  <c r="BR457" i="11" s="1"/>
  <c r="CT457" i="11" s="1"/>
  <c r="BW493" i="11"/>
  <c r="CY493" i="11" s="1"/>
  <c r="BK493" i="11"/>
  <c r="CM493" i="11" s="1"/>
  <c r="Y488" i="11"/>
  <c r="Z488" i="11" s="1"/>
  <c r="BW487" i="11"/>
  <c r="CY487" i="11" s="1"/>
  <c r="BK487" i="11"/>
  <c r="CM487" i="11" s="1"/>
  <c r="AG484" i="11"/>
  <c r="BI484" i="11" s="1"/>
  <c r="CK484" i="11" s="1"/>
  <c r="BS483" i="11"/>
  <c r="CU483" i="11" s="1"/>
  <c r="AW482" i="11"/>
  <c r="BY482" i="11" s="1"/>
  <c r="DA482" i="11" s="1"/>
  <c r="AK482" i="11"/>
  <c r="BM482" i="11" s="1"/>
  <c r="CO482" i="11" s="1"/>
  <c r="Y482" i="11"/>
  <c r="Z482" i="11" s="1"/>
  <c r="AY481" i="11"/>
  <c r="CA481" i="11" s="1"/>
  <c r="DC481" i="11" s="1"/>
  <c r="AM481" i="11"/>
  <c r="BO481" i="11" s="1"/>
  <c r="CQ481" i="11" s="1"/>
  <c r="BA480" i="11"/>
  <c r="CC480" i="11" s="1"/>
  <c r="DE480" i="11" s="1"/>
  <c r="AO480" i="11"/>
  <c r="BQ480" i="11" s="1"/>
  <c r="CS480" i="11" s="1"/>
  <c r="AC480" i="11"/>
  <c r="BE480" i="11" s="1"/>
  <c r="CG480" i="11" s="1"/>
  <c r="CA479" i="11"/>
  <c r="DC479" i="11" s="1"/>
  <c r="BO479" i="11"/>
  <c r="CQ479" i="11" s="1"/>
  <c r="CC478" i="11"/>
  <c r="DE478" i="11" s="1"/>
  <c r="BQ478" i="11"/>
  <c r="CS478" i="11" s="1"/>
  <c r="BE478" i="11"/>
  <c r="CG478" i="11" s="1"/>
  <c r="BS477" i="11"/>
  <c r="CU477" i="11" s="1"/>
  <c r="AW476" i="11"/>
  <c r="BY476" i="11" s="1"/>
  <c r="DA476" i="11" s="1"/>
  <c r="AK476" i="11"/>
  <c r="BM476" i="11" s="1"/>
  <c r="CO476" i="11" s="1"/>
  <c r="Y476" i="11"/>
  <c r="Z476" i="11" s="1"/>
  <c r="AY475" i="11"/>
  <c r="CA475" i="11" s="1"/>
  <c r="DC475" i="11" s="1"/>
  <c r="AM475" i="11"/>
  <c r="BO475" i="11" s="1"/>
  <c r="CQ475" i="11" s="1"/>
  <c r="AQ473" i="11"/>
  <c r="BS473" i="11" s="1"/>
  <c r="CU473" i="11" s="1"/>
  <c r="AS472" i="11"/>
  <c r="BU472" i="11" s="1"/>
  <c r="CW472" i="11" s="1"/>
  <c r="AG472" i="11"/>
  <c r="BI472" i="11" s="1"/>
  <c r="CK472" i="11" s="1"/>
  <c r="BS471" i="11"/>
  <c r="CU471" i="11" s="1"/>
  <c r="AW470" i="11"/>
  <c r="BY470" i="11" s="1"/>
  <c r="DA470" i="11" s="1"/>
  <c r="Y470" i="11"/>
  <c r="Z470" i="11" s="1"/>
  <c r="BW469" i="11"/>
  <c r="CY469" i="11" s="1"/>
  <c r="BK469" i="11"/>
  <c r="CM469" i="11" s="1"/>
  <c r="AQ467" i="11"/>
  <c r="BS467" i="11" s="1"/>
  <c r="CU467" i="11" s="1"/>
  <c r="AE467" i="11"/>
  <c r="BG467" i="11" s="1"/>
  <c r="CI467" i="11" s="1"/>
  <c r="AG466" i="11"/>
  <c r="BI466" i="11" s="1"/>
  <c r="CK466" i="11" s="1"/>
  <c r="CB465" i="11"/>
  <c r="DD465" i="11" s="1"/>
  <c r="BN465" i="11"/>
  <c r="CP465" i="11" s="1"/>
  <c r="Y465" i="11"/>
  <c r="Z465" i="11" s="1"/>
  <c r="AZ464" i="11"/>
  <c r="CB464" i="11" s="1"/>
  <c r="DD464" i="11" s="1"/>
  <c r="AK464" i="11"/>
  <c r="BM464" i="11" s="1"/>
  <c r="CO464" i="11" s="1"/>
  <c r="AW463" i="11"/>
  <c r="BY463" i="11" s="1"/>
  <c r="DA463" i="11" s="1"/>
  <c r="AH463" i="11"/>
  <c r="BJ463" i="11" s="1"/>
  <c r="CL463" i="11" s="1"/>
  <c r="BR462" i="11"/>
  <c r="CT462" i="11" s="1"/>
  <c r="AP461" i="11"/>
  <c r="BR461" i="11" s="1"/>
  <c r="CT461" i="11" s="1"/>
  <c r="BH459" i="11"/>
  <c r="CJ459" i="11" s="1"/>
  <c r="BT459" i="11"/>
  <c r="CV459" i="11" s="1"/>
  <c r="BK459" i="11"/>
  <c r="CM459" i="11" s="1"/>
  <c r="BW459" i="11"/>
  <c r="CY459" i="11" s="1"/>
  <c r="BO459" i="11"/>
  <c r="CQ459" i="11" s="1"/>
  <c r="CA459" i="11"/>
  <c r="DC459" i="11" s="1"/>
  <c r="BE459" i="11"/>
  <c r="CG459" i="11" s="1"/>
  <c r="BQ459" i="11"/>
  <c r="CS459" i="11" s="1"/>
  <c r="CC459" i="11"/>
  <c r="DE459" i="11" s="1"/>
  <c r="BB458" i="11"/>
  <c r="CD458" i="11" s="1"/>
  <c r="DF458" i="11" s="1"/>
  <c r="AF458" i="11"/>
  <c r="BH458" i="11" s="1"/>
  <c r="CJ458" i="11" s="1"/>
  <c r="AL458" i="11"/>
  <c r="BN458" i="11" s="1"/>
  <c r="CP458" i="11" s="1"/>
  <c r="AX458" i="11"/>
  <c r="BZ458" i="11" s="1"/>
  <c r="DB458" i="11" s="1"/>
  <c r="AC458" i="11"/>
  <c r="BE458" i="11" s="1"/>
  <c r="AO458" i="11"/>
  <c r="BQ458" i="11" s="1"/>
  <c r="CS458" i="11" s="1"/>
  <c r="BA458" i="11"/>
  <c r="CC458" i="11" s="1"/>
  <c r="DE458" i="11" s="1"/>
  <c r="AG458" i="11"/>
  <c r="BI458" i="11" s="1"/>
  <c r="CK458" i="11" s="1"/>
  <c r="AS458" i="11"/>
  <c r="BU458" i="11" s="1"/>
  <c r="CW458" i="11" s="1"/>
  <c r="AH458" i="11"/>
  <c r="BJ458" i="11" s="1"/>
  <c r="CL458" i="11" s="1"/>
  <c r="AT458" i="11"/>
  <c r="BV458" i="11" s="1"/>
  <c r="CX458" i="11" s="1"/>
  <c r="AI458" i="11"/>
  <c r="BK458" i="11" s="1"/>
  <c r="CM458" i="11" s="1"/>
  <c r="AU458" i="11"/>
  <c r="BW458" i="11" s="1"/>
  <c r="CY458" i="11" s="1"/>
  <c r="AO457" i="11"/>
  <c r="BQ457" i="11" s="1"/>
  <c r="CS457" i="11" s="1"/>
  <c r="AF454" i="11"/>
  <c r="BH454" i="11" s="1"/>
  <c r="CJ454" i="11" s="1"/>
  <c r="BV493" i="11"/>
  <c r="CX493" i="11" s="1"/>
  <c r="BV487" i="11"/>
  <c r="CX487" i="11" s="1"/>
  <c r="BX486" i="11"/>
  <c r="CZ486" i="11" s="1"/>
  <c r="AR484" i="11"/>
  <c r="CD483" i="11"/>
  <c r="DF483" i="11" s="1"/>
  <c r="BR483" i="11"/>
  <c r="CT483" i="11" s="1"/>
  <c r="AV482" i="11"/>
  <c r="BX482" i="11" s="1"/>
  <c r="CZ482" i="11" s="1"/>
  <c r="AZ480" i="11"/>
  <c r="CB480" i="11" s="1"/>
  <c r="DD480" i="11" s="1"/>
  <c r="AN480" i="11"/>
  <c r="BP480" i="11" s="1"/>
  <c r="CR480" i="11" s="1"/>
  <c r="BZ479" i="11"/>
  <c r="DB479" i="11" s="1"/>
  <c r="CB478" i="11"/>
  <c r="DD478" i="11" s="1"/>
  <c r="BP478" i="11"/>
  <c r="CR478" i="11" s="1"/>
  <c r="BD478" i="11"/>
  <c r="CD477" i="11"/>
  <c r="DF477" i="11" s="1"/>
  <c r="BR477" i="11"/>
  <c r="CT477" i="11" s="1"/>
  <c r="BT476" i="11"/>
  <c r="CV476" i="11" s="1"/>
  <c r="AV476" i="11"/>
  <c r="BX476" i="11" s="1"/>
  <c r="CZ476" i="11" s="1"/>
  <c r="AX475" i="11"/>
  <c r="BZ475" i="11" s="1"/>
  <c r="DB475" i="11" s="1"/>
  <c r="BB473" i="11"/>
  <c r="CD473" i="11" s="1"/>
  <c r="DF473" i="11" s="1"/>
  <c r="AP473" i="11"/>
  <c r="BR473" i="11" s="1"/>
  <c r="CT473" i="11" s="1"/>
  <c r="AD473" i="11"/>
  <c r="AR472" i="11"/>
  <c r="CD471" i="11"/>
  <c r="DF471" i="11" s="1"/>
  <c r="BR471" i="11"/>
  <c r="CT471" i="11" s="1"/>
  <c r="BT470" i="11"/>
  <c r="CV470" i="11" s="1"/>
  <c r="AV470" i="11"/>
  <c r="BX470" i="11" s="1"/>
  <c r="CZ470" i="11" s="1"/>
  <c r="BV469" i="11"/>
  <c r="CX469" i="11" s="1"/>
  <c r="BJ469" i="11"/>
  <c r="CL469" i="11" s="1"/>
  <c r="BB467" i="11"/>
  <c r="CD467" i="11" s="1"/>
  <c r="DF467" i="11" s="1"/>
  <c r="AP467" i="11"/>
  <c r="BR467" i="11" s="1"/>
  <c r="CT467" i="11" s="1"/>
  <c r="AD467" i="11"/>
  <c r="AR466" i="11"/>
  <c r="BZ465" i="11"/>
  <c r="DB465" i="11" s="1"/>
  <c r="BM465" i="11"/>
  <c r="CO465" i="11" s="1"/>
  <c r="AY464" i="11"/>
  <c r="CA464" i="11" s="1"/>
  <c r="DC464" i="11" s="1"/>
  <c r="AJ464" i="11"/>
  <c r="BL464" i="11" s="1"/>
  <c r="CN464" i="11" s="1"/>
  <c r="AV463" i="11"/>
  <c r="BX463" i="11" s="1"/>
  <c r="CZ463" i="11" s="1"/>
  <c r="AG463" i="11"/>
  <c r="BI463" i="11" s="1"/>
  <c r="CK463" i="11" s="1"/>
  <c r="BP462" i="11"/>
  <c r="CR462" i="11" s="1"/>
  <c r="AN461" i="11"/>
  <c r="BP461" i="11" s="1"/>
  <c r="CR461" i="11" s="1"/>
  <c r="AZ458" i="11"/>
  <c r="CB458" i="11" s="1"/>
  <c r="DD458" i="11" s="1"/>
  <c r="AE458" i="11"/>
  <c r="BG458" i="11" s="1"/>
  <c r="CI458" i="11" s="1"/>
  <c r="B458" i="11"/>
  <c r="AM457" i="11"/>
  <c r="BO457" i="11" s="1"/>
  <c r="CQ457" i="11" s="1"/>
  <c r="AB454" i="11"/>
  <c r="AW481" i="11"/>
  <c r="BY481" i="11" s="1"/>
  <c r="DA481" i="11" s="1"/>
  <c r="CA478" i="11"/>
  <c r="DC478" i="11" s="1"/>
  <c r="BO478" i="11"/>
  <c r="CQ478" i="11" s="1"/>
  <c r="AU476" i="11"/>
  <c r="BW476" i="11" s="1"/>
  <c r="CY476" i="11" s="1"/>
  <c r="AW475" i="11"/>
  <c r="BY475" i="11" s="1"/>
  <c r="DA475" i="11" s="1"/>
  <c r="BA473" i="11"/>
  <c r="CC473" i="11" s="1"/>
  <c r="DE473" i="11" s="1"/>
  <c r="AO473" i="11"/>
  <c r="BQ473" i="11" s="1"/>
  <c r="CS473" i="11" s="1"/>
  <c r="AQ472" i="11"/>
  <c r="BS472" i="11" s="1"/>
  <c r="CU472" i="11" s="1"/>
  <c r="AU470" i="11"/>
  <c r="BW470" i="11" s="1"/>
  <c r="CY470" i="11" s="1"/>
  <c r="BA467" i="11"/>
  <c r="CC467" i="11" s="1"/>
  <c r="DE467" i="11" s="1"/>
  <c r="AO467" i="11"/>
  <c r="BQ467" i="11" s="1"/>
  <c r="CS467" i="11" s="1"/>
  <c r="BY465" i="11"/>
  <c r="DA465" i="11" s="1"/>
  <c r="BL465" i="11"/>
  <c r="CN465" i="11" s="1"/>
  <c r="AW464" i="11"/>
  <c r="BY464" i="11" s="1"/>
  <c r="DA464" i="11" s="1"/>
  <c r="AI464" i="11"/>
  <c r="BK464" i="11" s="1"/>
  <c r="CM464" i="11" s="1"/>
  <c r="AT463" i="11"/>
  <c r="BV463" i="11" s="1"/>
  <c r="CX463" i="11" s="1"/>
  <c r="AF463" i="11"/>
  <c r="BH463" i="11" s="1"/>
  <c r="CJ463" i="11" s="1"/>
  <c r="BO462" i="11"/>
  <c r="CQ462" i="11" s="1"/>
  <c r="AL461" i="11"/>
  <c r="BN461" i="11" s="1"/>
  <c r="CP461" i="11" s="1"/>
  <c r="AY458" i="11"/>
  <c r="CA458" i="11" s="1"/>
  <c r="DC458" i="11" s="1"/>
  <c r="AL457" i="11"/>
  <c r="BN457" i="11" s="1"/>
  <c r="CP457" i="11" s="1"/>
  <c r="BT457" i="11"/>
  <c r="CV457" i="11" s="1"/>
  <c r="AQ454" i="11"/>
  <c r="BS454" i="11" s="1"/>
  <c r="CU454" i="11" s="1"/>
  <c r="AS453" i="11"/>
  <c r="BU453" i="11" s="1"/>
  <c r="CW453" i="11" s="1"/>
  <c r="AG453" i="11"/>
  <c r="BI453" i="11" s="1"/>
  <c r="CK453" i="11" s="1"/>
  <c r="AU452" i="11"/>
  <c r="BW452" i="11" s="1"/>
  <c r="CY452" i="11" s="1"/>
  <c r="AI452" i="11"/>
  <c r="BK452" i="11" s="1"/>
  <c r="CM452" i="11" s="1"/>
  <c r="AW451" i="11"/>
  <c r="BY451" i="11" s="1"/>
  <c r="DA451" i="11" s="1"/>
  <c r="AK451" i="11"/>
  <c r="BM451" i="11" s="1"/>
  <c r="CO451" i="11" s="1"/>
  <c r="Y451" i="11"/>
  <c r="Z451" i="11" s="1"/>
  <c r="BW450" i="11"/>
  <c r="CY450" i="11" s="1"/>
  <c r="BK450" i="11"/>
  <c r="CM450" i="11" s="1"/>
  <c r="BK449" i="11"/>
  <c r="CM449" i="11" s="1"/>
  <c r="BL447" i="11"/>
  <c r="CN447" i="11" s="1"/>
  <c r="Y447" i="11"/>
  <c r="Z447" i="11" s="1"/>
  <c r="AY445" i="11"/>
  <c r="CA445" i="11" s="1"/>
  <c r="DC445" i="11" s="1"/>
  <c r="AK445" i="11"/>
  <c r="BM445" i="11" s="1"/>
  <c r="CO445" i="11" s="1"/>
  <c r="BV443" i="11"/>
  <c r="CX443" i="11" s="1"/>
  <c r="BD443" i="11"/>
  <c r="BV441" i="11"/>
  <c r="CX441" i="11" s="1"/>
  <c r="AI440" i="11"/>
  <c r="BK440" i="11" s="1"/>
  <c r="CM440" i="11" s="1"/>
  <c r="AZ439" i="11"/>
  <c r="CB439" i="11" s="1"/>
  <c r="DD439" i="11" s="1"/>
  <c r="AC437" i="11"/>
  <c r="BE437" i="11" s="1"/>
  <c r="CG437" i="11" s="1"/>
  <c r="BB454" i="11"/>
  <c r="CD454" i="11" s="1"/>
  <c r="DF454" i="11" s="1"/>
  <c r="AP454" i="11"/>
  <c r="BR454" i="11" s="1"/>
  <c r="CT454" i="11" s="1"/>
  <c r="AD454" i="11"/>
  <c r="BF454" i="11" s="1"/>
  <c r="CH454" i="11" s="1"/>
  <c r="AR453" i="11"/>
  <c r="AF453" i="11"/>
  <c r="BH453" i="11" s="1"/>
  <c r="CJ453" i="11" s="1"/>
  <c r="AT452" i="11"/>
  <c r="BV452" i="11" s="1"/>
  <c r="CX452" i="11" s="1"/>
  <c r="AH452" i="11"/>
  <c r="BJ452" i="11" s="1"/>
  <c r="CL452" i="11" s="1"/>
  <c r="BT451" i="11"/>
  <c r="CV451" i="11" s="1"/>
  <c r="AV451" i="11"/>
  <c r="BX451" i="11" s="1"/>
  <c r="CZ451" i="11" s="1"/>
  <c r="AJ451" i="11"/>
  <c r="BL451" i="11" s="1"/>
  <c r="CN451" i="11" s="1"/>
  <c r="BV450" i="11"/>
  <c r="CX450" i="11" s="1"/>
  <c r="BJ450" i="11"/>
  <c r="CL450" i="11" s="1"/>
  <c r="BJ449" i="11"/>
  <c r="CL449" i="11" s="1"/>
  <c r="BZ448" i="11"/>
  <c r="DB448" i="11" s="1"/>
  <c r="BX447" i="11"/>
  <c r="CZ447" i="11" s="1"/>
  <c r="BK447" i="11"/>
  <c r="CM447" i="11" s="1"/>
  <c r="AX445" i="11"/>
  <c r="BZ445" i="11" s="1"/>
  <c r="DB445" i="11" s="1"/>
  <c r="AI445" i="11"/>
  <c r="BK445" i="11" s="1"/>
  <c r="CM445" i="11" s="1"/>
  <c r="Y444" i="11"/>
  <c r="Z444" i="11" s="1"/>
  <c r="BT441" i="11"/>
  <c r="CV441" i="11" s="1"/>
  <c r="AJ438" i="11"/>
  <c r="BL438" i="11" s="1"/>
  <c r="CN438" i="11" s="1"/>
  <c r="AV438" i="11"/>
  <c r="BX438" i="11" s="1"/>
  <c r="CZ438" i="11" s="1"/>
  <c r="Y438" i="11"/>
  <c r="Z438" i="11" s="1"/>
  <c r="AK438" i="11"/>
  <c r="BM438" i="11" s="1"/>
  <c r="CO438" i="11" s="1"/>
  <c r="AW438" i="11"/>
  <c r="BY438" i="11" s="1"/>
  <c r="DA438" i="11" s="1"/>
  <c r="AL438" i="11"/>
  <c r="BN438" i="11" s="1"/>
  <c r="CP438" i="11" s="1"/>
  <c r="AX438" i="11"/>
  <c r="BZ438" i="11" s="1"/>
  <c r="DB438" i="11" s="1"/>
  <c r="AB438" i="11"/>
  <c r="AN438" i="11"/>
  <c r="BP438" i="11" s="1"/>
  <c r="CR438" i="11" s="1"/>
  <c r="AZ438" i="11"/>
  <c r="CB438" i="11" s="1"/>
  <c r="DD438" i="11" s="1"/>
  <c r="AC438" i="11"/>
  <c r="BE438" i="11" s="1"/>
  <c r="CG438" i="11" s="1"/>
  <c r="AO438" i="11"/>
  <c r="BQ438" i="11" s="1"/>
  <c r="CS438" i="11" s="1"/>
  <c r="BA438" i="11"/>
  <c r="CC438" i="11" s="1"/>
  <c r="DE438" i="11" s="1"/>
  <c r="AE438" i="11"/>
  <c r="BG438" i="11" s="1"/>
  <c r="CI438" i="11" s="1"/>
  <c r="AQ438" i="11"/>
  <c r="BS438" i="11" s="1"/>
  <c r="CU438" i="11" s="1"/>
  <c r="AG438" i="11"/>
  <c r="BI438" i="11" s="1"/>
  <c r="CK438" i="11" s="1"/>
  <c r="AQ436" i="11"/>
  <c r="BS436" i="11" s="1"/>
  <c r="CU436" i="11" s="1"/>
  <c r="AY461" i="11"/>
  <c r="CA461" i="11" s="1"/>
  <c r="DC461" i="11" s="1"/>
  <c r="AM461" i="11"/>
  <c r="BO461" i="11" s="1"/>
  <c r="CQ461" i="11" s="1"/>
  <c r="Y456" i="11"/>
  <c r="Z456" i="11" s="1"/>
  <c r="BW455" i="11"/>
  <c r="CY455" i="11" s="1"/>
  <c r="BK455" i="11"/>
  <c r="CM455" i="11" s="1"/>
  <c r="BA454" i="11"/>
  <c r="CC454" i="11" s="1"/>
  <c r="DE454" i="11" s="1"/>
  <c r="AO454" i="11"/>
  <c r="BQ454" i="11" s="1"/>
  <c r="CS454" i="11" s="1"/>
  <c r="AC454" i="11"/>
  <c r="BE454" i="11" s="1"/>
  <c r="CG454" i="11" s="1"/>
  <c r="AQ453" i="11"/>
  <c r="BS453" i="11" s="1"/>
  <c r="CU453" i="11" s="1"/>
  <c r="AS452" i="11"/>
  <c r="BU452" i="11" s="1"/>
  <c r="CW452" i="11" s="1"/>
  <c r="AG452" i="11"/>
  <c r="BI452" i="11" s="1"/>
  <c r="CK452" i="11" s="1"/>
  <c r="AU451" i="11"/>
  <c r="BW451" i="11" s="1"/>
  <c r="CY451" i="11" s="1"/>
  <c r="AI451" i="11"/>
  <c r="BK451" i="11" s="1"/>
  <c r="CM451" i="11" s="1"/>
  <c r="BI450" i="11"/>
  <c r="CK450" i="11" s="1"/>
  <c r="Y450" i="11"/>
  <c r="Z450" i="11" s="1"/>
  <c r="BV449" i="11"/>
  <c r="CX449" i="11" s="1"/>
  <c r="BI449" i="11"/>
  <c r="CK449" i="11" s="1"/>
  <c r="CC448" i="11"/>
  <c r="DE448" i="11" s="1"/>
  <c r="BJ447" i="11"/>
  <c r="CL447" i="11" s="1"/>
  <c r="AW445" i="11"/>
  <c r="BY445" i="11" s="1"/>
  <c r="DA445" i="11" s="1"/>
  <c r="AH445" i="11"/>
  <c r="BJ445" i="11" s="1"/>
  <c r="CL445" i="11" s="1"/>
  <c r="CB442" i="11"/>
  <c r="DD442" i="11" s="1"/>
  <c r="BK442" i="11"/>
  <c r="CM442" i="11" s="1"/>
  <c r="BQ441" i="11"/>
  <c r="CS441" i="11" s="1"/>
  <c r="AD440" i="11"/>
  <c r="BF440" i="11" s="1"/>
  <c r="CH440" i="11" s="1"/>
  <c r="AH438" i="11"/>
  <c r="BJ438" i="11" s="1"/>
  <c r="CL438" i="11" s="1"/>
  <c r="BA437" i="11"/>
  <c r="CC437" i="11" s="1"/>
  <c r="DE437" i="11" s="1"/>
  <c r="BL443" i="11"/>
  <c r="CN443" i="11" s="1"/>
  <c r="BX443" i="11"/>
  <c r="CZ443" i="11" s="1"/>
  <c r="BE443" i="11"/>
  <c r="CG443" i="11" s="1"/>
  <c r="BQ443" i="11"/>
  <c r="CS443" i="11" s="1"/>
  <c r="CC443" i="11"/>
  <c r="DE443" i="11" s="1"/>
  <c r="BG443" i="11"/>
  <c r="CI443" i="11" s="1"/>
  <c r="BS443" i="11"/>
  <c r="CU443" i="11" s="1"/>
  <c r="AW437" i="11"/>
  <c r="BY437" i="11" s="1"/>
  <c r="DA437" i="11" s="1"/>
  <c r="CH428" i="11"/>
  <c r="AQ452" i="11"/>
  <c r="BS452" i="11" s="1"/>
  <c r="CU452" i="11" s="1"/>
  <c r="AS451" i="11"/>
  <c r="BU451" i="11" s="1"/>
  <c r="CW451" i="11" s="1"/>
  <c r="AG451" i="11"/>
  <c r="BI451" i="11" s="1"/>
  <c r="CK451" i="11" s="1"/>
  <c r="BT449" i="11"/>
  <c r="CV449" i="11" s="1"/>
  <c r="BH447" i="11"/>
  <c r="CJ447" i="11" s="1"/>
  <c r="AT445" i="11"/>
  <c r="BV445" i="11" s="1"/>
  <c r="CX445" i="11" s="1"/>
  <c r="AF445" i="11"/>
  <c r="BH445" i="11" s="1"/>
  <c r="CJ445" i="11" s="1"/>
  <c r="BN441" i="11"/>
  <c r="CP441" i="11" s="1"/>
  <c r="AV437" i="11"/>
  <c r="BX437" i="11" s="1"/>
  <c r="CZ437" i="11" s="1"/>
  <c r="AB436" i="11"/>
  <c r="AN436" i="11"/>
  <c r="BP436" i="11" s="1"/>
  <c r="CR436" i="11" s="1"/>
  <c r="AZ436" i="11"/>
  <c r="CB436" i="11" s="1"/>
  <c r="DD436" i="11" s="1"/>
  <c r="AC436" i="11"/>
  <c r="BE436" i="11" s="1"/>
  <c r="CG436" i="11" s="1"/>
  <c r="AO436" i="11"/>
  <c r="BQ436" i="11" s="1"/>
  <c r="CS436" i="11" s="1"/>
  <c r="BA436" i="11"/>
  <c r="CC436" i="11" s="1"/>
  <c r="DE436" i="11" s="1"/>
  <c r="AD436" i="11"/>
  <c r="BF436" i="11" s="1"/>
  <c r="CH436" i="11" s="1"/>
  <c r="AP436" i="11"/>
  <c r="BR436" i="11" s="1"/>
  <c r="CT436" i="11" s="1"/>
  <c r="BB436" i="11"/>
  <c r="CD436" i="11" s="1"/>
  <c r="DF436" i="11" s="1"/>
  <c r="AF436" i="11"/>
  <c r="BH436" i="11" s="1"/>
  <c r="CJ436" i="11" s="1"/>
  <c r="AR436" i="11"/>
  <c r="AG436" i="11"/>
  <c r="BI436" i="11" s="1"/>
  <c r="CK436" i="11" s="1"/>
  <c r="AS436" i="11"/>
  <c r="BU436" i="11" s="1"/>
  <c r="CW436" i="11" s="1"/>
  <c r="AI436" i="11"/>
  <c r="BK436" i="11" s="1"/>
  <c r="CM436" i="11" s="1"/>
  <c r="AU436" i="11"/>
  <c r="BW436" i="11" s="1"/>
  <c r="CY436" i="11" s="1"/>
  <c r="Y436" i="11"/>
  <c r="Z436" i="11" s="1"/>
  <c r="AK436" i="11"/>
  <c r="BM436" i="11" s="1"/>
  <c r="CO436" i="11" s="1"/>
  <c r="AW436" i="11"/>
  <c r="BY436" i="11" s="1"/>
  <c r="DA436" i="11" s="1"/>
  <c r="AX454" i="11"/>
  <c r="BZ454" i="11" s="1"/>
  <c r="DB454" i="11" s="1"/>
  <c r="AL454" i="11"/>
  <c r="BN454" i="11" s="1"/>
  <c r="CP454" i="11" s="1"/>
  <c r="AZ453" i="11"/>
  <c r="CB453" i="11" s="1"/>
  <c r="DD453" i="11" s="1"/>
  <c r="AN453" i="11"/>
  <c r="BP453" i="11" s="1"/>
  <c r="CR453" i="11" s="1"/>
  <c r="AB453" i="11"/>
  <c r="BD453" i="11" s="1"/>
  <c r="BB452" i="11"/>
  <c r="CD452" i="11" s="1"/>
  <c r="DF452" i="11" s="1"/>
  <c r="AP452" i="11"/>
  <c r="BR452" i="11" s="1"/>
  <c r="CT452" i="11" s="1"/>
  <c r="AD452" i="11"/>
  <c r="BF452" i="11" s="1"/>
  <c r="CH452" i="11" s="1"/>
  <c r="AR451" i="11"/>
  <c r="AF451" i="11"/>
  <c r="BH451" i="11" s="1"/>
  <c r="CJ451" i="11" s="1"/>
  <c r="CD450" i="11"/>
  <c r="DF450" i="11" s="1"/>
  <c r="BR450" i="11"/>
  <c r="CT450" i="11" s="1"/>
  <c r="BF450" i="11"/>
  <c r="CH450" i="11" s="1"/>
  <c r="BS449" i="11"/>
  <c r="CU449" i="11" s="1"/>
  <c r="BF449" i="11"/>
  <c r="CH449" i="11" s="1"/>
  <c r="Y448" i="11"/>
  <c r="Z448" i="11" s="1"/>
  <c r="BT447" i="11"/>
  <c r="CV447" i="11" s="1"/>
  <c r="AS445" i="11"/>
  <c r="BU445" i="11" s="1"/>
  <c r="CW445" i="11" s="1"/>
  <c r="AD445" i="11"/>
  <c r="BF445" i="11" s="1"/>
  <c r="CH445" i="11" s="1"/>
  <c r="BT445" i="11"/>
  <c r="CV445" i="11" s="1"/>
  <c r="BM441" i="11"/>
  <c r="CO441" i="11" s="1"/>
  <c r="AZ440" i="11"/>
  <c r="CB440" i="11" s="1"/>
  <c r="DD440" i="11" s="1"/>
  <c r="AH439" i="11"/>
  <c r="BJ439" i="11" s="1"/>
  <c r="CL439" i="11" s="1"/>
  <c r="AT439" i="11"/>
  <c r="BV439" i="11" s="1"/>
  <c r="CX439" i="11" s="1"/>
  <c r="AI439" i="11"/>
  <c r="BK439" i="11" s="1"/>
  <c r="CM439" i="11" s="1"/>
  <c r="AU439" i="11"/>
  <c r="BW439" i="11" s="1"/>
  <c r="CY439" i="11" s="1"/>
  <c r="AL439" i="11"/>
  <c r="BN439" i="11" s="1"/>
  <c r="CP439" i="11" s="1"/>
  <c r="AX439" i="11"/>
  <c r="BZ439" i="11" s="1"/>
  <c r="DB439" i="11" s="1"/>
  <c r="AC439" i="11"/>
  <c r="BE439" i="11" s="1"/>
  <c r="CG439" i="11" s="1"/>
  <c r="AO439" i="11"/>
  <c r="BQ439" i="11" s="1"/>
  <c r="CS439" i="11" s="1"/>
  <c r="BA439" i="11"/>
  <c r="CC439" i="11" s="1"/>
  <c r="DE439" i="11" s="1"/>
  <c r="AH436" i="11"/>
  <c r="BJ436" i="11" s="1"/>
  <c r="CL436" i="11" s="1"/>
  <c r="CH422" i="11"/>
  <c r="AU461" i="11"/>
  <c r="BW461" i="11" s="1"/>
  <c r="CY461" i="11" s="1"/>
  <c r="AI461" i="11"/>
  <c r="BK461" i="11" s="1"/>
  <c r="CM461" i="11" s="1"/>
  <c r="BS455" i="11"/>
  <c r="CU455" i="11" s="1"/>
  <c r="AW454" i="11"/>
  <c r="BY454" i="11" s="1"/>
  <c r="DA454" i="11" s="1"/>
  <c r="AK454" i="11"/>
  <c r="BM454" i="11" s="1"/>
  <c r="CO454" i="11" s="1"/>
  <c r="Y454" i="11"/>
  <c r="Z454" i="11" s="1"/>
  <c r="AY453" i="11"/>
  <c r="CA453" i="11" s="1"/>
  <c r="DC453" i="11" s="1"/>
  <c r="AM453" i="11"/>
  <c r="BO453" i="11" s="1"/>
  <c r="CQ453" i="11" s="1"/>
  <c r="BA452" i="11"/>
  <c r="CC452" i="11" s="1"/>
  <c r="DE452" i="11" s="1"/>
  <c r="AO452" i="11"/>
  <c r="BQ452" i="11" s="1"/>
  <c r="CS452" i="11" s="1"/>
  <c r="AC452" i="11"/>
  <c r="BE452" i="11" s="1"/>
  <c r="AQ451" i="11"/>
  <c r="BS451" i="11" s="1"/>
  <c r="CU451" i="11" s="1"/>
  <c r="AE451" i="11"/>
  <c r="CC450" i="11"/>
  <c r="DE450" i="11" s="1"/>
  <c r="BQ450" i="11"/>
  <c r="CS450" i="11" s="1"/>
  <c r="BE450" i="11"/>
  <c r="CG450" i="11" s="1"/>
  <c r="BX448" i="11"/>
  <c r="CZ448" i="11" s="1"/>
  <c r="BK448" i="11"/>
  <c r="CM448" i="11" s="1"/>
  <c r="BS447" i="11"/>
  <c r="CU447" i="11" s="1"/>
  <c r="AR445" i="11"/>
  <c r="BM443" i="11"/>
  <c r="CO443" i="11" s="1"/>
  <c r="BW442" i="11"/>
  <c r="CY442" i="11" s="1"/>
  <c r="BL441" i="11"/>
  <c r="CN441" i="11" s="1"/>
  <c r="AX440" i="11"/>
  <c r="BZ440" i="11" s="1"/>
  <c r="DB440" i="11" s="1"/>
  <c r="AK439" i="11"/>
  <c r="BM439" i="11" s="1"/>
  <c r="CO439" i="11" s="1"/>
  <c r="AJ439" i="11"/>
  <c r="BL439" i="11" s="1"/>
  <c r="CN439" i="11" s="1"/>
  <c r="BB438" i="11"/>
  <c r="CD438" i="11" s="1"/>
  <c r="DF438" i="11" s="1"/>
  <c r="BT437" i="11"/>
  <c r="CV437" i="11" s="1"/>
  <c r="AE436" i="11"/>
  <c r="BG436" i="11" s="1"/>
  <c r="CI436" i="11" s="1"/>
  <c r="BL449" i="11"/>
  <c r="CN449" i="11" s="1"/>
  <c r="BX449" i="11"/>
  <c r="CZ449" i="11" s="1"/>
  <c r="AJ445" i="11"/>
  <c r="BL445" i="11" s="1"/>
  <c r="CN445" i="11" s="1"/>
  <c r="AV445" i="11"/>
  <c r="BX445" i="11" s="1"/>
  <c r="CZ445" i="11" s="1"/>
  <c r="AE445" i="11"/>
  <c r="BG445" i="11" s="1"/>
  <c r="CI445" i="11" s="1"/>
  <c r="AQ445" i="11"/>
  <c r="BS445" i="11" s="1"/>
  <c r="CU445" i="11" s="1"/>
  <c r="CD443" i="11"/>
  <c r="DF443" i="11" s="1"/>
  <c r="BK443" i="11"/>
  <c r="CM443" i="11" s="1"/>
  <c r="AM437" i="11"/>
  <c r="BO437" i="11" s="1"/>
  <c r="CQ437" i="11" s="1"/>
  <c r="AY437" i="11"/>
  <c r="CA437" i="11" s="1"/>
  <c r="DC437" i="11" s="1"/>
  <c r="AY452" i="11"/>
  <c r="CA452" i="11" s="1"/>
  <c r="DC452" i="11" s="1"/>
  <c r="BD447" i="11"/>
  <c r="CB447" i="11"/>
  <c r="DD447" i="11" s="1"/>
  <c r="AO445" i="11"/>
  <c r="CB443" i="11"/>
  <c r="DD443" i="11" s="1"/>
  <c r="BJ443" i="11"/>
  <c r="CL443" i="11" s="1"/>
  <c r="AK437" i="11"/>
  <c r="BM437" i="11" s="1"/>
  <c r="CO437" i="11" s="1"/>
  <c r="AR461" i="11"/>
  <c r="CB455" i="11"/>
  <c r="DD455" i="11" s="1"/>
  <c r="BP455" i="11"/>
  <c r="CR455" i="11" s="1"/>
  <c r="BD455" i="11"/>
  <c r="AT454" i="11"/>
  <c r="BV454" i="11" s="1"/>
  <c r="CX454" i="11" s="1"/>
  <c r="AH454" i="11"/>
  <c r="BJ454" i="11" s="1"/>
  <c r="CL454" i="11" s="1"/>
  <c r="BT453" i="11"/>
  <c r="CV453" i="11" s="1"/>
  <c r="AV453" i="11"/>
  <c r="BX453" i="11" s="1"/>
  <c r="CZ453" i="11" s="1"/>
  <c r="AJ453" i="11"/>
  <c r="BL453" i="11" s="1"/>
  <c r="CN453" i="11" s="1"/>
  <c r="AX452" i="11"/>
  <c r="BZ452" i="11" s="1"/>
  <c r="DB452" i="11" s="1"/>
  <c r="AL452" i="11"/>
  <c r="BN452" i="11" s="1"/>
  <c r="CP452" i="11" s="1"/>
  <c r="AN451" i="11"/>
  <c r="BP451" i="11" s="1"/>
  <c r="CR451" i="11" s="1"/>
  <c r="BZ450" i="11"/>
  <c r="DB450" i="11" s="1"/>
  <c r="CB449" i="11"/>
  <c r="DD449" i="11" s="1"/>
  <c r="BH448" i="11"/>
  <c r="CJ448" i="11" s="1"/>
  <c r="CC447" i="11"/>
  <c r="DE447" i="11" s="1"/>
  <c r="BB445" i="11"/>
  <c r="CD445" i="11" s="1"/>
  <c r="DF445" i="11" s="1"/>
  <c r="AN445" i="11"/>
  <c r="BP445" i="11" s="1"/>
  <c r="CR445" i="11" s="1"/>
  <c r="BZ443" i="11"/>
  <c r="DB443" i="11" s="1"/>
  <c r="BI443" i="11"/>
  <c r="CK443" i="11" s="1"/>
  <c r="Y443" i="11"/>
  <c r="Z443" i="11" s="1"/>
  <c r="BN442" i="11"/>
  <c r="CP442" i="11" s="1"/>
  <c r="BZ442" i="11"/>
  <c r="DB442" i="11" s="1"/>
  <c r="BE442" i="11"/>
  <c r="CG442" i="11" s="1"/>
  <c r="BQ442" i="11"/>
  <c r="CS442" i="11" s="1"/>
  <c r="CC442" i="11"/>
  <c r="DE442" i="11" s="1"/>
  <c r="BS442" i="11"/>
  <c r="CU442" i="11" s="1"/>
  <c r="BI442" i="11"/>
  <c r="CK442" i="11" s="1"/>
  <c r="BZ441" i="11"/>
  <c r="DB441" i="11" s="1"/>
  <c r="BE441" i="11"/>
  <c r="CG441" i="11" s="1"/>
  <c r="AD439" i="11"/>
  <c r="BF439" i="11" s="1"/>
  <c r="CH439" i="11" s="1"/>
  <c r="AT438" i="11"/>
  <c r="BV438" i="11" s="1"/>
  <c r="CX438" i="11" s="1"/>
  <c r="AJ437" i="11"/>
  <c r="BL437" i="11" s="1"/>
  <c r="CN437" i="11" s="1"/>
  <c r="AL437" i="11"/>
  <c r="BN437" i="11" s="1"/>
  <c r="CP437" i="11" s="1"/>
  <c r="AY436" i="11"/>
  <c r="CA436" i="11" s="1"/>
  <c r="DC436" i="11" s="1"/>
  <c r="AS454" i="11"/>
  <c r="BU454" i="11" s="1"/>
  <c r="CW454" i="11" s="1"/>
  <c r="AU453" i="11"/>
  <c r="BW453" i="11" s="1"/>
  <c r="CY453" i="11" s="1"/>
  <c r="AW452" i="11"/>
  <c r="BY452" i="11" s="1"/>
  <c r="DA452" i="11" s="1"/>
  <c r="AK452" i="11"/>
  <c r="BM452" i="11" s="1"/>
  <c r="CO452" i="11" s="1"/>
  <c r="AY451" i="11"/>
  <c r="CA451" i="11" s="1"/>
  <c r="DC451" i="11" s="1"/>
  <c r="BA445" i="11"/>
  <c r="CC445" i="11" s="1"/>
  <c r="DE445" i="11" s="1"/>
  <c r="AM445" i="11"/>
  <c r="BO445" i="11" s="1"/>
  <c r="CQ445" i="11" s="1"/>
  <c r="Y445" i="11"/>
  <c r="Z445" i="11" s="1"/>
  <c r="BH443" i="11"/>
  <c r="CJ443" i="11" s="1"/>
  <c r="BD441" i="11"/>
  <c r="BP441" i="11"/>
  <c r="CR441" i="11" s="1"/>
  <c r="CB441" i="11"/>
  <c r="DD441" i="11" s="1"/>
  <c r="BF441" i="11"/>
  <c r="CH441" i="11" s="1"/>
  <c r="BR441" i="11"/>
  <c r="CT441" i="11" s="1"/>
  <c r="CD441" i="11"/>
  <c r="DF441" i="11" s="1"/>
  <c r="BS441" i="11"/>
  <c r="CU441" i="11" s="1"/>
  <c r="BI441" i="11"/>
  <c r="CK441" i="11" s="1"/>
  <c r="BK441" i="11"/>
  <c r="CM441" i="11" s="1"/>
  <c r="BW441" i="11"/>
  <c r="CY441" i="11" s="1"/>
  <c r="AF440" i="11"/>
  <c r="BH440" i="11" s="1"/>
  <c r="CJ440" i="11" s="1"/>
  <c r="AR440" i="11"/>
  <c r="AG440" i="11"/>
  <c r="BI440" i="11" s="1"/>
  <c r="CK440" i="11" s="1"/>
  <c r="AS440" i="11"/>
  <c r="BU440" i="11" s="1"/>
  <c r="CW440" i="11" s="1"/>
  <c r="AJ440" i="11"/>
  <c r="BL440" i="11" s="1"/>
  <c r="CN440" i="11" s="1"/>
  <c r="AV440" i="11"/>
  <c r="BX440" i="11" s="1"/>
  <c r="CZ440" i="11" s="1"/>
  <c r="AM440" i="11"/>
  <c r="BO440" i="11" s="1"/>
  <c r="CQ440" i="11" s="1"/>
  <c r="AY440" i="11"/>
  <c r="CA440" i="11" s="1"/>
  <c r="DC440" i="11" s="1"/>
  <c r="AH437" i="11"/>
  <c r="BJ437" i="11" s="1"/>
  <c r="CL437" i="11" s="1"/>
  <c r="Y442" i="11"/>
  <c r="Z442" i="11" s="1"/>
  <c r="CH434" i="11"/>
  <c r="BT419" i="11"/>
  <c r="CV419" i="11" s="1"/>
  <c r="BB416" i="11"/>
  <c r="CD416" i="11" s="1"/>
  <c r="DF416" i="11" s="1"/>
  <c r="AD416" i="11"/>
  <c r="BF416" i="11" s="1"/>
  <c r="CH416" i="11" s="1"/>
  <c r="BT413" i="11"/>
  <c r="CV413" i="11" s="1"/>
  <c r="BH413" i="11"/>
  <c r="CJ413" i="11" s="1"/>
  <c r="AV410" i="11"/>
  <c r="BX410" i="11" s="1"/>
  <c r="CZ410" i="11" s="1"/>
  <c r="AI410" i="11"/>
  <c r="BK410" i="11" s="1"/>
  <c r="CM410" i="11" s="1"/>
  <c r="B408" i="11"/>
  <c r="CD407" i="11"/>
  <c r="DF407" i="11" s="1"/>
  <c r="AK406" i="11"/>
  <c r="BM406" i="11" s="1"/>
  <c r="CO406" i="11" s="1"/>
  <c r="AX405" i="11"/>
  <c r="BZ405" i="11" s="1"/>
  <c r="DB405" i="11" s="1"/>
  <c r="AJ405" i="11"/>
  <c r="BL405" i="11" s="1"/>
  <c r="CN405" i="11" s="1"/>
  <c r="AW404" i="11"/>
  <c r="BY404" i="11" s="1"/>
  <c r="DA404" i="11" s="1"/>
  <c r="AI404" i="11"/>
  <c r="BK404" i="11" s="1"/>
  <c r="CM404" i="11" s="1"/>
  <c r="CC444" i="11"/>
  <c r="DE444" i="11" s="1"/>
  <c r="BQ444" i="11"/>
  <c r="CS444" i="11" s="1"/>
  <c r="BE444" i="11"/>
  <c r="CG444" i="11" s="1"/>
  <c r="BA440" i="11"/>
  <c r="CC440" i="11" s="1"/>
  <c r="DE440" i="11" s="1"/>
  <c r="AO440" i="11"/>
  <c r="BQ440" i="11" s="1"/>
  <c r="CS440" i="11" s="1"/>
  <c r="AC440" i="11"/>
  <c r="BE440" i="11" s="1"/>
  <c r="CG440" i="11" s="1"/>
  <c r="AQ439" i="11"/>
  <c r="BS439" i="11" s="1"/>
  <c r="CU439" i="11" s="1"/>
  <c r="AU437" i="11"/>
  <c r="BW437" i="11" s="1"/>
  <c r="CY437" i="11" s="1"/>
  <c r="AI437" i="11"/>
  <c r="BK437" i="11" s="1"/>
  <c r="CM437" i="11" s="1"/>
  <c r="BK435" i="11"/>
  <c r="CM435" i="11" s="1"/>
  <c r="AQ433" i="11"/>
  <c r="BS433" i="11" s="1"/>
  <c r="CU433" i="11" s="1"/>
  <c r="AE433" i="11"/>
  <c r="BG433" i="11" s="1"/>
  <c r="CI433" i="11" s="1"/>
  <c r="AS432" i="11"/>
  <c r="BU432" i="11" s="1"/>
  <c r="CW432" i="11" s="1"/>
  <c r="AG432" i="11"/>
  <c r="BI432" i="11" s="1"/>
  <c r="CK432" i="11" s="1"/>
  <c r="AU431" i="11"/>
  <c r="BW431" i="11" s="1"/>
  <c r="CY431" i="11" s="1"/>
  <c r="AI431" i="11"/>
  <c r="BK431" i="11" s="1"/>
  <c r="CM431" i="11" s="1"/>
  <c r="AW430" i="11"/>
  <c r="BY430" i="11" s="1"/>
  <c r="DA430" i="11" s="1"/>
  <c r="AK430" i="11"/>
  <c r="BM430" i="11" s="1"/>
  <c r="CO430" i="11" s="1"/>
  <c r="Y430" i="11"/>
  <c r="Z430" i="11" s="1"/>
  <c r="BW429" i="11"/>
  <c r="CY429" i="11" s="1"/>
  <c r="BK429" i="11"/>
  <c r="CM429" i="11" s="1"/>
  <c r="AQ427" i="11"/>
  <c r="BS427" i="11" s="1"/>
  <c r="CU427" i="11" s="1"/>
  <c r="AS426" i="11"/>
  <c r="BU426" i="11" s="1"/>
  <c r="CW426" i="11" s="1"/>
  <c r="AG426" i="11"/>
  <c r="BI426" i="11" s="1"/>
  <c r="CK426" i="11" s="1"/>
  <c r="AU425" i="11"/>
  <c r="BW425" i="11" s="1"/>
  <c r="CY425" i="11" s="1"/>
  <c r="AI425" i="11"/>
  <c r="BK425" i="11" s="1"/>
  <c r="CM425" i="11" s="1"/>
  <c r="AW424" i="11"/>
  <c r="BY424" i="11" s="1"/>
  <c r="DA424" i="11" s="1"/>
  <c r="Y424" i="11"/>
  <c r="Z424" i="11" s="1"/>
  <c r="BW423" i="11"/>
  <c r="CY423" i="11" s="1"/>
  <c r="BK423" i="11"/>
  <c r="CM423" i="11" s="1"/>
  <c r="BI418" i="11"/>
  <c r="CK418" i="11" s="1"/>
  <c r="Y418" i="11"/>
  <c r="Z418" i="11" s="1"/>
  <c r="BW417" i="11"/>
  <c r="CY417" i="11" s="1"/>
  <c r="BK417" i="11"/>
  <c r="CM417" i="11" s="1"/>
  <c r="BA416" i="11"/>
  <c r="CC416" i="11" s="1"/>
  <c r="DE416" i="11" s="1"/>
  <c r="AO416" i="11"/>
  <c r="BQ416" i="11" s="1"/>
  <c r="CS416" i="11" s="1"/>
  <c r="AC416" i="11"/>
  <c r="BE416" i="11" s="1"/>
  <c r="CG416" i="11" s="1"/>
  <c r="BS413" i="11"/>
  <c r="CU413" i="11" s="1"/>
  <c r="AW412" i="11"/>
  <c r="BY412" i="11" s="1"/>
  <c r="DA412" i="11" s="1"/>
  <c r="AK412" i="11"/>
  <c r="BM412" i="11" s="1"/>
  <c r="CO412" i="11" s="1"/>
  <c r="Y412" i="11"/>
  <c r="Z412" i="11" s="1"/>
  <c r="AY411" i="11"/>
  <c r="CA411" i="11" s="1"/>
  <c r="DC411" i="11" s="1"/>
  <c r="AM411" i="11"/>
  <c r="BO411" i="11" s="1"/>
  <c r="CQ411" i="11" s="1"/>
  <c r="AU410" i="11"/>
  <c r="BW410" i="11" s="1"/>
  <c r="CY410" i="11" s="1"/>
  <c r="AH410" i="11"/>
  <c r="BJ410" i="11" s="1"/>
  <c r="CL410" i="11" s="1"/>
  <c r="BB409" i="11"/>
  <c r="CD409" i="11" s="1"/>
  <c r="DF409" i="11" s="1"/>
  <c r="AO409" i="11"/>
  <c r="BQ409" i="11" s="1"/>
  <c r="CS409" i="11" s="1"/>
  <c r="AB409" i="11"/>
  <c r="AG409" i="11"/>
  <c r="BI409" i="11" s="1"/>
  <c r="CK409" i="11" s="1"/>
  <c r="AS409" i="11"/>
  <c r="BU409" i="11" s="1"/>
  <c r="CW409" i="11" s="1"/>
  <c r="AO408" i="11"/>
  <c r="BQ408" i="11" s="1"/>
  <c r="CS408" i="11" s="1"/>
  <c r="CC407" i="11"/>
  <c r="DE407" i="11" s="1"/>
  <c r="AX406" i="11"/>
  <c r="BZ406" i="11" s="1"/>
  <c r="DB406" i="11" s="1"/>
  <c r="AJ406" i="11"/>
  <c r="BL406" i="11" s="1"/>
  <c r="CN406" i="11" s="1"/>
  <c r="AW405" i="11"/>
  <c r="BY405" i="11" s="1"/>
  <c r="DA405" i="11" s="1"/>
  <c r="AI405" i="11"/>
  <c r="BK405" i="11" s="1"/>
  <c r="CM405" i="11" s="1"/>
  <c r="AV404" i="11"/>
  <c r="BX404" i="11" s="1"/>
  <c r="CZ404" i="11" s="1"/>
  <c r="AG404" i="11"/>
  <c r="BI404" i="11" s="1"/>
  <c r="CK404" i="11" s="1"/>
  <c r="AN402" i="11"/>
  <c r="BP402" i="11" s="1"/>
  <c r="CR402" i="11" s="1"/>
  <c r="BV400" i="11"/>
  <c r="CX400" i="11" s="1"/>
  <c r="AK399" i="11"/>
  <c r="BM399" i="11" s="1"/>
  <c r="CO399" i="11" s="1"/>
  <c r="AS437" i="11"/>
  <c r="BU437" i="11" s="1"/>
  <c r="CW437" i="11" s="1"/>
  <c r="AG437" i="11"/>
  <c r="BI437" i="11" s="1"/>
  <c r="CK437" i="11" s="1"/>
  <c r="BI435" i="11"/>
  <c r="CK435" i="11" s="1"/>
  <c r="BA433" i="11"/>
  <c r="CC433" i="11" s="1"/>
  <c r="DE433" i="11" s="1"/>
  <c r="AO433" i="11"/>
  <c r="BQ433" i="11" s="1"/>
  <c r="CS433" i="11" s="1"/>
  <c r="AC433" i="11"/>
  <c r="BE433" i="11" s="1"/>
  <c r="CG433" i="11" s="1"/>
  <c r="AQ432" i="11"/>
  <c r="BS432" i="11" s="1"/>
  <c r="CU432" i="11" s="1"/>
  <c r="AE432" i="11"/>
  <c r="BG432" i="11" s="1"/>
  <c r="CI432" i="11" s="1"/>
  <c r="AS431" i="11"/>
  <c r="BU431" i="11" s="1"/>
  <c r="CW431" i="11" s="1"/>
  <c r="AG431" i="11"/>
  <c r="BI431" i="11" s="1"/>
  <c r="CK431" i="11" s="1"/>
  <c r="AU430" i="11"/>
  <c r="BW430" i="11" s="1"/>
  <c r="CY430" i="11" s="1"/>
  <c r="AI430" i="11"/>
  <c r="BK430" i="11" s="1"/>
  <c r="CM430" i="11" s="1"/>
  <c r="BI429" i="11"/>
  <c r="CK429" i="11" s="1"/>
  <c r="BA427" i="11"/>
  <c r="CC427" i="11" s="1"/>
  <c r="DE427" i="11" s="1"/>
  <c r="AO427" i="11"/>
  <c r="BQ427" i="11" s="1"/>
  <c r="CS427" i="11" s="1"/>
  <c r="AC427" i="11"/>
  <c r="BE427" i="11" s="1"/>
  <c r="CG427" i="11" s="1"/>
  <c r="AQ426" i="11"/>
  <c r="BS426" i="11" s="1"/>
  <c r="CU426" i="11" s="1"/>
  <c r="AS425" i="11"/>
  <c r="BU425" i="11" s="1"/>
  <c r="CW425" i="11" s="1"/>
  <c r="AG425" i="11"/>
  <c r="BI425" i="11" s="1"/>
  <c r="CK425" i="11" s="1"/>
  <c r="AU424" i="11"/>
  <c r="BW424" i="11" s="1"/>
  <c r="CY424" i="11" s="1"/>
  <c r="AI424" i="11"/>
  <c r="BK424" i="11" s="1"/>
  <c r="CM424" i="11" s="1"/>
  <c r="BI423" i="11"/>
  <c r="CK423" i="11" s="1"/>
  <c r="CC419" i="11"/>
  <c r="DE419" i="11" s="1"/>
  <c r="BE419" i="11"/>
  <c r="CG419" i="11" s="1"/>
  <c r="BS418" i="11"/>
  <c r="CU418" i="11" s="1"/>
  <c r="BI417" i="11"/>
  <c r="CK417" i="11" s="1"/>
  <c r="AY416" i="11"/>
  <c r="CA416" i="11" s="1"/>
  <c r="DC416" i="11" s="1"/>
  <c r="AM416" i="11"/>
  <c r="BO416" i="11" s="1"/>
  <c r="CQ416" i="11" s="1"/>
  <c r="CC413" i="11"/>
  <c r="DE413" i="11" s="1"/>
  <c r="BQ413" i="11"/>
  <c r="CS413" i="11" s="1"/>
  <c r="BE413" i="11"/>
  <c r="CG413" i="11" s="1"/>
  <c r="AU412" i="11"/>
  <c r="BW412" i="11" s="1"/>
  <c r="CY412" i="11" s="1"/>
  <c r="AI412" i="11"/>
  <c r="BK412" i="11" s="1"/>
  <c r="CM412" i="11" s="1"/>
  <c r="AW411" i="11"/>
  <c r="BY411" i="11" s="1"/>
  <c r="DA411" i="11" s="1"/>
  <c r="AK411" i="11"/>
  <c r="BM411" i="11" s="1"/>
  <c r="CO411" i="11" s="1"/>
  <c r="AF410" i="11"/>
  <c r="BH410" i="11" s="1"/>
  <c r="CJ410" i="11" s="1"/>
  <c r="AZ409" i="11"/>
  <c r="CB409" i="11" s="1"/>
  <c r="DD409" i="11" s="1"/>
  <c r="AM409" i="11"/>
  <c r="BO409" i="11" s="1"/>
  <c r="CQ409" i="11" s="1"/>
  <c r="BA408" i="11"/>
  <c r="CC408" i="11" s="1"/>
  <c r="DE408" i="11" s="1"/>
  <c r="AM408" i="11"/>
  <c r="BO408" i="11" s="1"/>
  <c r="CQ408" i="11" s="1"/>
  <c r="AV406" i="11"/>
  <c r="BX406" i="11" s="1"/>
  <c r="CZ406" i="11" s="1"/>
  <c r="AH406" i="11"/>
  <c r="BJ406" i="11" s="1"/>
  <c r="CL406" i="11" s="1"/>
  <c r="AU405" i="11"/>
  <c r="BW405" i="11" s="1"/>
  <c r="CY405" i="11" s="1"/>
  <c r="AG405" i="11"/>
  <c r="BI405" i="11" s="1"/>
  <c r="CK405" i="11" s="1"/>
  <c r="AS404" i="11"/>
  <c r="BU404" i="11" s="1"/>
  <c r="CW404" i="11" s="1"/>
  <c r="AI403" i="11"/>
  <c r="BK403" i="11" s="1"/>
  <c r="CM403" i="11" s="1"/>
  <c r="AH403" i="11"/>
  <c r="BJ403" i="11" s="1"/>
  <c r="CL403" i="11" s="1"/>
  <c r="AT403" i="11"/>
  <c r="BV403" i="11" s="1"/>
  <c r="CX403" i="11" s="1"/>
  <c r="BT403" i="11"/>
  <c r="CV403" i="11" s="1"/>
  <c r="AK403" i="11"/>
  <c r="BM403" i="11" s="1"/>
  <c r="CO403" i="11" s="1"/>
  <c r="AW403" i="11"/>
  <c r="BY403" i="11" s="1"/>
  <c r="DA403" i="11" s="1"/>
  <c r="AM403" i="11"/>
  <c r="BO403" i="11" s="1"/>
  <c r="CQ403" i="11" s="1"/>
  <c r="AY403" i="11"/>
  <c r="CA403" i="11" s="1"/>
  <c r="DC403" i="11" s="1"/>
  <c r="AB399" i="11"/>
  <c r="BD399" i="11" s="1"/>
  <c r="BB432" i="11"/>
  <c r="CD432" i="11" s="1"/>
  <c r="DF432" i="11" s="1"/>
  <c r="AP432" i="11"/>
  <c r="BR432" i="11" s="1"/>
  <c r="CT432" i="11" s="1"/>
  <c r="AD432" i="11"/>
  <c r="BF432" i="11" s="1"/>
  <c r="CH432" i="11" s="1"/>
  <c r="AR431" i="11"/>
  <c r="AF431" i="11"/>
  <c r="BH431" i="11" s="1"/>
  <c r="CJ431" i="11" s="1"/>
  <c r="BB426" i="11"/>
  <c r="CD426" i="11" s="1"/>
  <c r="DF426" i="11" s="1"/>
  <c r="AP426" i="11"/>
  <c r="BR426" i="11" s="1"/>
  <c r="CT426" i="11" s="1"/>
  <c r="AD426" i="11"/>
  <c r="BF426" i="11" s="1"/>
  <c r="CH426" i="11" s="1"/>
  <c r="AR425" i="11"/>
  <c r="AF425" i="11"/>
  <c r="BH425" i="11" s="1"/>
  <c r="CJ425" i="11" s="1"/>
  <c r="CB419" i="11"/>
  <c r="DD419" i="11" s="1"/>
  <c r="BD419" i="11"/>
  <c r="AX416" i="11"/>
  <c r="BZ416" i="11" s="1"/>
  <c r="DB416" i="11" s="1"/>
  <c r="AL416" i="11"/>
  <c r="BN416" i="11" s="1"/>
  <c r="CP416" i="11" s="1"/>
  <c r="CB413" i="11"/>
  <c r="DD413" i="11" s="1"/>
  <c r="BP413" i="11"/>
  <c r="CR413" i="11" s="1"/>
  <c r="BD413" i="11"/>
  <c r="AV411" i="11"/>
  <c r="BX411" i="11" s="1"/>
  <c r="CZ411" i="11" s="1"/>
  <c r="AJ411" i="11"/>
  <c r="BL411" i="11" s="1"/>
  <c r="CN411" i="11" s="1"/>
  <c r="AR410" i="11"/>
  <c r="AD410" i="11"/>
  <c r="BF410" i="11" s="1"/>
  <c r="CH410" i="11" s="1"/>
  <c r="BZ407" i="11"/>
  <c r="DB407" i="11" s="1"/>
  <c r="BK407" i="11"/>
  <c r="CM407" i="11" s="1"/>
  <c r="AU406" i="11"/>
  <c r="BW406" i="11" s="1"/>
  <c r="CY406" i="11" s="1"/>
  <c r="AG406" i="11"/>
  <c r="BI406" i="11" s="1"/>
  <c r="CK406" i="11" s="1"/>
  <c r="AT405" i="11"/>
  <c r="BV405" i="11" s="1"/>
  <c r="CX405" i="11" s="1"/>
  <c r="AE405" i="11"/>
  <c r="BG405" i="11" s="1"/>
  <c r="CI405" i="11" s="1"/>
  <c r="AR404" i="11"/>
  <c r="AC404" i="11"/>
  <c r="BE404" i="11" s="1"/>
  <c r="CG404" i="11" s="1"/>
  <c r="AE404" i="11"/>
  <c r="BG404" i="11" s="1"/>
  <c r="CI404" i="11" s="1"/>
  <c r="AQ404" i="11"/>
  <c r="BS404" i="11" s="1"/>
  <c r="CU404" i="11" s="1"/>
  <c r="AH404" i="11"/>
  <c r="BJ404" i="11" s="1"/>
  <c r="CL404" i="11" s="1"/>
  <c r="AT404" i="11"/>
  <c r="BV404" i="11" s="1"/>
  <c r="CX404" i="11" s="1"/>
  <c r="AJ402" i="11"/>
  <c r="BL402" i="11" s="1"/>
  <c r="CN402" i="11" s="1"/>
  <c r="AV402" i="11"/>
  <c r="BX402" i="11" s="1"/>
  <c r="CZ402" i="11" s="1"/>
  <c r="AM402" i="11"/>
  <c r="BO402" i="11" s="1"/>
  <c r="CQ402" i="11" s="1"/>
  <c r="AY402" i="11"/>
  <c r="CA402" i="11" s="1"/>
  <c r="DC402" i="11" s="1"/>
  <c r="AC402" i="11"/>
  <c r="BE402" i="11" s="1"/>
  <c r="CG402" i="11" s="1"/>
  <c r="AO402" i="11"/>
  <c r="BQ402" i="11" s="1"/>
  <c r="CS402" i="11" s="1"/>
  <c r="BA402" i="11"/>
  <c r="CC402" i="11" s="1"/>
  <c r="DE402" i="11" s="1"/>
  <c r="AW440" i="11"/>
  <c r="BY440" i="11" s="1"/>
  <c r="DA440" i="11" s="1"/>
  <c r="AK440" i="11"/>
  <c r="BM440" i="11" s="1"/>
  <c r="CO440" i="11" s="1"/>
  <c r="Y440" i="11"/>
  <c r="Z440" i="11" s="1"/>
  <c r="AY439" i="11"/>
  <c r="CA439" i="11" s="1"/>
  <c r="DC439" i="11" s="1"/>
  <c r="AM439" i="11"/>
  <c r="BO439" i="11" s="1"/>
  <c r="CQ439" i="11" s="1"/>
  <c r="AQ437" i="11"/>
  <c r="BS437" i="11" s="1"/>
  <c r="CU437" i="11" s="1"/>
  <c r="AE437" i="11"/>
  <c r="BG437" i="11" s="1"/>
  <c r="CI437" i="11" s="1"/>
  <c r="BS435" i="11"/>
  <c r="CU435" i="11" s="1"/>
  <c r="Y434" i="11"/>
  <c r="Z434" i="11" s="1"/>
  <c r="AY433" i="11"/>
  <c r="CA433" i="11" s="1"/>
  <c r="DC433" i="11" s="1"/>
  <c r="AM433" i="11"/>
  <c r="BO433" i="11" s="1"/>
  <c r="CQ433" i="11" s="1"/>
  <c r="BA432" i="11"/>
  <c r="CC432" i="11" s="1"/>
  <c r="DE432" i="11" s="1"/>
  <c r="AO432" i="11"/>
  <c r="BQ432" i="11" s="1"/>
  <c r="CS432" i="11" s="1"/>
  <c r="AC432" i="11"/>
  <c r="BE432" i="11" s="1"/>
  <c r="CG432" i="11" s="1"/>
  <c r="AQ431" i="11"/>
  <c r="BS431" i="11" s="1"/>
  <c r="CU431" i="11" s="1"/>
  <c r="AE431" i="11"/>
  <c r="BG431" i="11" s="1"/>
  <c r="CI431" i="11" s="1"/>
  <c r="AG430" i="11"/>
  <c r="BI430" i="11" s="1"/>
  <c r="CK430" i="11" s="1"/>
  <c r="BS429" i="11"/>
  <c r="CU429" i="11" s="1"/>
  <c r="Y428" i="11"/>
  <c r="Z428" i="11" s="1"/>
  <c r="AY427" i="11"/>
  <c r="CA427" i="11" s="1"/>
  <c r="DC427" i="11" s="1"/>
  <c r="AM427" i="11"/>
  <c r="BO427" i="11" s="1"/>
  <c r="CQ427" i="11" s="1"/>
  <c r="BA426" i="11"/>
  <c r="CC426" i="11" s="1"/>
  <c r="DE426" i="11" s="1"/>
  <c r="AO426" i="11"/>
  <c r="BQ426" i="11" s="1"/>
  <c r="CS426" i="11" s="1"/>
  <c r="AC426" i="11"/>
  <c r="BE426" i="11" s="1"/>
  <c r="CG426" i="11" s="1"/>
  <c r="AQ425" i="11"/>
  <c r="BS425" i="11" s="1"/>
  <c r="CU425" i="11" s="1"/>
  <c r="AS424" i="11"/>
  <c r="BU424" i="11" s="1"/>
  <c r="CW424" i="11" s="1"/>
  <c r="AG424" i="11"/>
  <c r="BI424" i="11" s="1"/>
  <c r="CK424" i="11" s="1"/>
  <c r="BS423" i="11"/>
  <c r="CU423" i="11" s="1"/>
  <c r="Y422" i="11"/>
  <c r="Z422" i="11" s="1"/>
  <c r="BK421" i="11"/>
  <c r="CM421" i="11" s="1"/>
  <c r="CC418" i="11"/>
  <c r="DE418" i="11" s="1"/>
  <c r="BQ418" i="11"/>
  <c r="CS418" i="11" s="1"/>
  <c r="BE418" i="11"/>
  <c r="CG418" i="11" s="1"/>
  <c r="BS417" i="11"/>
  <c r="CU417" i="11" s="1"/>
  <c r="AW416" i="11"/>
  <c r="BY416" i="11" s="1"/>
  <c r="DA416" i="11" s="1"/>
  <c r="AK416" i="11"/>
  <c r="BM416" i="11" s="1"/>
  <c r="CO416" i="11" s="1"/>
  <c r="Y416" i="11"/>
  <c r="Z416" i="11" s="1"/>
  <c r="BK415" i="11"/>
  <c r="CM415" i="11" s="1"/>
  <c r="CA413" i="11"/>
  <c r="DC413" i="11" s="1"/>
  <c r="BO413" i="11"/>
  <c r="CQ413" i="11" s="1"/>
  <c r="AS412" i="11"/>
  <c r="BU412" i="11" s="1"/>
  <c r="CW412" i="11" s="1"/>
  <c r="AG412" i="11"/>
  <c r="BI412" i="11" s="1"/>
  <c r="CK412" i="11" s="1"/>
  <c r="AU411" i="11"/>
  <c r="BW411" i="11" s="1"/>
  <c r="CY411" i="11" s="1"/>
  <c r="AI411" i="11"/>
  <c r="BK411" i="11" s="1"/>
  <c r="CM411" i="11" s="1"/>
  <c r="AP410" i="11"/>
  <c r="BR410" i="11" s="1"/>
  <c r="CT410" i="11" s="1"/>
  <c r="AC410" i="11"/>
  <c r="BE410" i="11" s="1"/>
  <c r="CG410" i="11" s="1"/>
  <c r="AX409" i="11"/>
  <c r="BZ409" i="11" s="1"/>
  <c r="DB409" i="11" s="1"/>
  <c r="AK409" i="11"/>
  <c r="BM409" i="11" s="1"/>
  <c r="CO409" i="11" s="1"/>
  <c r="AY408" i="11"/>
  <c r="CA408" i="11" s="1"/>
  <c r="DC408" i="11" s="1"/>
  <c r="AJ408" i="11"/>
  <c r="BL408" i="11" s="1"/>
  <c r="CN408" i="11" s="1"/>
  <c r="AT406" i="11"/>
  <c r="BV406" i="11" s="1"/>
  <c r="CX406" i="11" s="1"/>
  <c r="AS405" i="11"/>
  <c r="BU405" i="11" s="1"/>
  <c r="CW405" i="11" s="1"/>
  <c r="AD405" i="11"/>
  <c r="BF405" i="11" s="1"/>
  <c r="CH405" i="11" s="1"/>
  <c r="BT404" i="11"/>
  <c r="CV404" i="11" s="1"/>
  <c r="AP404" i="11"/>
  <c r="BR404" i="11" s="1"/>
  <c r="CT404" i="11" s="1"/>
  <c r="AB404" i="11"/>
  <c r="BD404" i="11" s="1"/>
  <c r="BA403" i="11"/>
  <c r="CC403" i="11" s="1"/>
  <c r="DE403" i="11" s="1"/>
  <c r="AE403" i="11"/>
  <c r="BG403" i="11" s="1"/>
  <c r="CI403" i="11" s="1"/>
  <c r="AG403" i="11"/>
  <c r="BI403" i="11" s="1"/>
  <c r="CK403" i="11" s="1"/>
  <c r="BB402" i="11"/>
  <c r="CD402" i="11" s="1"/>
  <c r="DF402" i="11" s="1"/>
  <c r="AF402" i="11"/>
  <c r="BH402" i="11" s="1"/>
  <c r="CJ402" i="11" s="1"/>
  <c r="AI402" i="11"/>
  <c r="BK402" i="11" s="1"/>
  <c r="CM402" i="11" s="1"/>
  <c r="BR400" i="11"/>
  <c r="CT400" i="11" s="1"/>
  <c r="BB437" i="11"/>
  <c r="CD437" i="11" s="1"/>
  <c r="DF437" i="11" s="1"/>
  <c r="AP437" i="11"/>
  <c r="BR437" i="11" s="1"/>
  <c r="CT437" i="11" s="1"/>
  <c r="AD437" i="11"/>
  <c r="BF437" i="11" s="1"/>
  <c r="CH437" i="11" s="1"/>
  <c r="CD435" i="11"/>
  <c r="DF435" i="11" s="1"/>
  <c r="BF435" i="11"/>
  <c r="CH435" i="11" s="1"/>
  <c r="AX433" i="11"/>
  <c r="BZ433" i="11" s="1"/>
  <c r="DB433" i="11" s="1"/>
  <c r="AL433" i="11"/>
  <c r="AZ432" i="11"/>
  <c r="CB432" i="11" s="1"/>
  <c r="DD432" i="11" s="1"/>
  <c r="AN432" i="11"/>
  <c r="BP432" i="11" s="1"/>
  <c r="CR432" i="11" s="1"/>
  <c r="AB432" i="11"/>
  <c r="BB431" i="11"/>
  <c r="CD431" i="11" s="1"/>
  <c r="DF431" i="11" s="1"/>
  <c r="AP431" i="11"/>
  <c r="BR431" i="11" s="1"/>
  <c r="CT431" i="11" s="1"/>
  <c r="AD431" i="11"/>
  <c r="BF431" i="11" s="1"/>
  <c r="CH431" i="11" s="1"/>
  <c r="AR430" i="11"/>
  <c r="AF430" i="11"/>
  <c r="BH430" i="11" s="1"/>
  <c r="CJ430" i="11" s="1"/>
  <c r="CD429" i="11"/>
  <c r="DF429" i="11" s="1"/>
  <c r="BR429" i="11"/>
  <c r="CT429" i="11" s="1"/>
  <c r="BF429" i="11"/>
  <c r="CH429" i="11" s="1"/>
  <c r="AX427" i="11"/>
  <c r="BZ427" i="11" s="1"/>
  <c r="DB427" i="11" s="1"/>
  <c r="AL427" i="11"/>
  <c r="BN427" i="11" s="1"/>
  <c r="CP427" i="11" s="1"/>
  <c r="AZ426" i="11"/>
  <c r="CB426" i="11" s="1"/>
  <c r="DD426" i="11" s="1"/>
  <c r="AN426" i="11"/>
  <c r="BP426" i="11" s="1"/>
  <c r="CR426" i="11" s="1"/>
  <c r="AB426" i="11"/>
  <c r="BB425" i="11"/>
  <c r="CD425" i="11" s="1"/>
  <c r="DF425" i="11" s="1"/>
  <c r="AP425" i="11"/>
  <c r="BR425" i="11" s="1"/>
  <c r="CT425" i="11" s="1"/>
  <c r="AD425" i="11"/>
  <c r="BF425" i="11" s="1"/>
  <c r="CH425" i="11" s="1"/>
  <c r="AR424" i="11"/>
  <c r="AF424" i="11"/>
  <c r="BH424" i="11" s="1"/>
  <c r="CJ424" i="11" s="1"/>
  <c r="CD423" i="11"/>
  <c r="DF423" i="11" s="1"/>
  <c r="BR423" i="11"/>
  <c r="CT423" i="11" s="1"/>
  <c r="BF423" i="11"/>
  <c r="CH423" i="11" s="1"/>
  <c r="BZ419" i="11"/>
  <c r="DB419" i="11" s="1"/>
  <c r="BN419" i="11"/>
  <c r="CP419" i="11" s="1"/>
  <c r="BP418" i="11"/>
  <c r="CR418" i="11" s="1"/>
  <c r="BD418" i="11"/>
  <c r="CD417" i="11"/>
  <c r="DF417" i="11" s="1"/>
  <c r="BR417" i="11"/>
  <c r="CT417" i="11" s="1"/>
  <c r="BF417" i="11"/>
  <c r="CH417" i="11" s="1"/>
  <c r="AV416" i="11"/>
  <c r="BX416" i="11" s="1"/>
  <c r="CZ416" i="11" s="1"/>
  <c r="AJ416" i="11"/>
  <c r="BL416" i="11" s="1"/>
  <c r="CN416" i="11" s="1"/>
  <c r="BZ413" i="11"/>
  <c r="DB413" i="11" s="1"/>
  <c r="BN413" i="11"/>
  <c r="CP413" i="11" s="1"/>
  <c r="AR412" i="11"/>
  <c r="AF412" i="11"/>
  <c r="BH412" i="11" s="1"/>
  <c r="CJ412" i="11" s="1"/>
  <c r="AT411" i="11"/>
  <c r="BV411" i="11" s="1"/>
  <c r="CX411" i="11" s="1"/>
  <c r="AH411" i="11"/>
  <c r="BJ411" i="11" s="1"/>
  <c r="CL411" i="11" s="1"/>
  <c r="BB410" i="11"/>
  <c r="CD410" i="11" s="1"/>
  <c r="DF410" i="11" s="1"/>
  <c r="AO410" i="11"/>
  <c r="BQ410" i="11" s="1"/>
  <c r="CS410" i="11" s="1"/>
  <c r="AW409" i="11"/>
  <c r="BY409" i="11" s="1"/>
  <c r="DA409" i="11" s="1"/>
  <c r="AJ409" i="11"/>
  <c r="BL409" i="11" s="1"/>
  <c r="CN409" i="11" s="1"/>
  <c r="AW408" i="11"/>
  <c r="BY408" i="11" s="1"/>
  <c r="DA408" i="11" s="1"/>
  <c r="AH408" i="11"/>
  <c r="BJ408" i="11" s="1"/>
  <c r="CL408" i="11" s="1"/>
  <c r="AS406" i="11"/>
  <c r="BU406" i="11" s="1"/>
  <c r="CW406" i="11" s="1"/>
  <c r="AE406" i="11"/>
  <c r="BG406" i="11" s="1"/>
  <c r="CI406" i="11" s="1"/>
  <c r="AM406" i="11"/>
  <c r="BO406" i="11" s="1"/>
  <c r="CQ406" i="11" s="1"/>
  <c r="AY406" i="11"/>
  <c r="CA406" i="11" s="1"/>
  <c r="DC406" i="11" s="1"/>
  <c r="AD406" i="11"/>
  <c r="BF406" i="11" s="1"/>
  <c r="CH406" i="11" s="1"/>
  <c r="AP406" i="11"/>
  <c r="BR406" i="11" s="1"/>
  <c r="CT406" i="11" s="1"/>
  <c r="BB406" i="11"/>
  <c r="CD406" i="11" s="1"/>
  <c r="DF406" i="11" s="1"/>
  <c r="AQ405" i="11"/>
  <c r="BS405" i="11" s="1"/>
  <c r="CU405" i="11" s="1"/>
  <c r="AO404" i="11"/>
  <c r="BQ404" i="11" s="1"/>
  <c r="CS404" i="11" s="1"/>
  <c r="AZ403" i="11"/>
  <c r="CB403" i="11" s="1"/>
  <c r="DD403" i="11" s="1"/>
  <c r="AD403" i="11"/>
  <c r="BF403" i="11" s="1"/>
  <c r="CH403" i="11" s="1"/>
  <c r="AZ402" i="11"/>
  <c r="CB402" i="11" s="1"/>
  <c r="DD402" i="11" s="1"/>
  <c r="AE402" i="11"/>
  <c r="BG402" i="11" s="1"/>
  <c r="CI402" i="11" s="1"/>
  <c r="Z401" i="11"/>
  <c r="AU416" i="11"/>
  <c r="BW416" i="11" s="1"/>
  <c r="CY416" i="11" s="1"/>
  <c r="AI416" i="11"/>
  <c r="BK416" i="11" s="1"/>
  <c r="CM416" i="11" s="1"/>
  <c r="AE410" i="11"/>
  <c r="BG410" i="11" s="1"/>
  <c r="CI410" i="11" s="1"/>
  <c r="AQ410" i="11"/>
  <c r="BS410" i="11" s="1"/>
  <c r="CU410" i="11" s="1"/>
  <c r="BL407" i="11"/>
  <c r="CN407" i="11" s="1"/>
  <c r="BX407" i="11"/>
  <c r="CZ407" i="11" s="1"/>
  <c r="AC405" i="11"/>
  <c r="BE405" i="11" s="1"/>
  <c r="CG405" i="11" s="1"/>
  <c r="AO405" i="11"/>
  <c r="BQ405" i="11" s="1"/>
  <c r="CS405" i="11" s="1"/>
  <c r="BA405" i="11"/>
  <c r="CC405" i="11" s="1"/>
  <c r="DE405" i="11" s="1"/>
  <c r="AF405" i="11"/>
  <c r="BH405" i="11" s="1"/>
  <c r="CJ405" i="11" s="1"/>
  <c r="AR405" i="11"/>
  <c r="BB404" i="11"/>
  <c r="CD404" i="11" s="1"/>
  <c r="DF404" i="11" s="1"/>
  <c r="AN404" i="11"/>
  <c r="BP404" i="11" s="1"/>
  <c r="CR404" i="11" s="1"/>
  <c r="CF387" i="11"/>
  <c r="CD446" i="11"/>
  <c r="DF446" i="11" s="1"/>
  <c r="BV444" i="11"/>
  <c r="CX444" i="11" s="1"/>
  <c r="AT440" i="11"/>
  <c r="BV440" i="11" s="1"/>
  <c r="CX440" i="11" s="1"/>
  <c r="BT439" i="11"/>
  <c r="CV439" i="11" s="1"/>
  <c r="AV439" i="11"/>
  <c r="BX439" i="11" s="1"/>
  <c r="CZ439" i="11" s="1"/>
  <c r="AZ437" i="11"/>
  <c r="CB437" i="11" s="1"/>
  <c r="DD437" i="11" s="1"/>
  <c r="AN437" i="11"/>
  <c r="BP437" i="11" s="1"/>
  <c r="CR437" i="11" s="1"/>
  <c r="AB437" i="11"/>
  <c r="BD437" i="11" s="1"/>
  <c r="CB435" i="11"/>
  <c r="DD435" i="11" s="1"/>
  <c r="BD435" i="11"/>
  <c r="CD434" i="11"/>
  <c r="DF434" i="11" s="1"/>
  <c r="BT433" i="11"/>
  <c r="CV433" i="11" s="1"/>
  <c r="AV433" i="11"/>
  <c r="BX433" i="11" s="1"/>
  <c r="CZ433" i="11" s="1"/>
  <c r="AX432" i="11"/>
  <c r="BZ432" i="11" s="1"/>
  <c r="DB432" i="11" s="1"/>
  <c r="AL432" i="11"/>
  <c r="BN432" i="11" s="1"/>
  <c r="CP432" i="11" s="1"/>
  <c r="AZ431" i="11"/>
  <c r="CB431" i="11" s="1"/>
  <c r="DD431" i="11" s="1"/>
  <c r="AN431" i="11"/>
  <c r="BP431" i="11" s="1"/>
  <c r="CR431" i="11" s="1"/>
  <c r="AB431" i="11"/>
  <c r="BD431" i="11" s="1"/>
  <c r="BB430" i="11"/>
  <c r="CD430" i="11" s="1"/>
  <c r="DF430" i="11" s="1"/>
  <c r="AP430" i="11"/>
  <c r="BR430" i="11" s="1"/>
  <c r="CT430" i="11" s="1"/>
  <c r="AD430" i="11"/>
  <c r="BF430" i="11" s="1"/>
  <c r="CH430" i="11" s="1"/>
  <c r="CB429" i="11"/>
  <c r="DD429" i="11" s="1"/>
  <c r="BP429" i="11"/>
  <c r="CR429" i="11" s="1"/>
  <c r="BD429" i="11"/>
  <c r="CD428" i="11"/>
  <c r="DF428" i="11" s="1"/>
  <c r="BR428" i="11"/>
  <c r="CT428" i="11" s="1"/>
  <c r="BT427" i="11"/>
  <c r="CV427" i="11" s="1"/>
  <c r="AV427" i="11"/>
  <c r="BX427" i="11" s="1"/>
  <c r="CZ427" i="11" s="1"/>
  <c r="AX426" i="11"/>
  <c r="BZ426" i="11" s="1"/>
  <c r="DB426" i="11" s="1"/>
  <c r="AL426" i="11"/>
  <c r="BN426" i="11" s="1"/>
  <c r="CP426" i="11" s="1"/>
  <c r="AZ425" i="11"/>
  <c r="CB425" i="11" s="1"/>
  <c r="DD425" i="11" s="1"/>
  <c r="AN425" i="11"/>
  <c r="BP425" i="11" s="1"/>
  <c r="CR425" i="11" s="1"/>
  <c r="AB425" i="11"/>
  <c r="BB424" i="11"/>
  <c r="CD424" i="11" s="1"/>
  <c r="DF424" i="11" s="1"/>
  <c r="AP424" i="11"/>
  <c r="BR424" i="11" s="1"/>
  <c r="CT424" i="11" s="1"/>
  <c r="AD424" i="11"/>
  <c r="BF424" i="11" s="1"/>
  <c r="CH424" i="11" s="1"/>
  <c r="CB423" i="11"/>
  <c r="DD423" i="11" s="1"/>
  <c r="BP423" i="11"/>
  <c r="CR423" i="11" s="1"/>
  <c r="BD423" i="11"/>
  <c r="CD422" i="11"/>
  <c r="DF422" i="11" s="1"/>
  <c r="BT421" i="11"/>
  <c r="CV421" i="11" s="1"/>
  <c r="BH421" i="11"/>
  <c r="CJ421" i="11" s="1"/>
  <c r="BL419" i="11"/>
  <c r="CN419" i="11" s="1"/>
  <c r="BZ418" i="11"/>
  <c r="DB418" i="11" s="1"/>
  <c r="BN418" i="11"/>
  <c r="CP418" i="11" s="1"/>
  <c r="CB417" i="11"/>
  <c r="DD417" i="11" s="1"/>
  <c r="BP417" i="11"/>
  <c r="CR417" i="11" s="1"/>
  <c r="BD417" i="11"/>
  <c r="AT416" i="11"/>
  <c r="BV416" i="11" s="1"/>
  <c r="CX416" i="11" s="1"/>
  <c r="BT415" i="11"/>
  <c r="CV415" i="11" s="1"/>
  <c r="BH415" i="11"/>
  <c r="CJ415" i="11" s="1"/>
  <c r="BX413" i="11"/>
  <c r="CZ413" i="11" s="1"/>
  <c r="BL413" i="11"/>
  <c r="CN413" i="11" s="1"/>
  <c r="BB412" i="11"/>
  <c r="CD412" i="11" s="1"/>
  <c r="DF412" i="11" s="1"/>
  <c r="AP412" i="11"/>
  <c r="BR412" i="11" s="1"/>
  <c r="CT412" i="11" s="1"/>
  <c r="AD412" i="11"/>
  <c r="BF412" i="11" s="1"/>
  <c r="CH412" i="11" s="1"/>
  <c r="AR411" i="11"/>
  <c r="AZ410" i="11"/>
  <c r="CB410" i="11" s="1"/>
  <c r="DD410" i="11" s="1"/>
  <c r="AM410" i="11"/>
  <c r="BO410" i="11" s="1"/>
  <c r="CQ410" i="11" s="1"/>
  <c r="AU409" i="11"/>
  <c r="BW409" i="11" s="1"/>
  <c r="CY409" i="11" s="1"/>
  <c r="AH409" i="11"/>
  <c r="BJ409" i="11" s="1"/>
  <c r="CL409" i="11" s="1"/>
  <c r="AF408" i="11"/>
  <c r="BH408" i="11" s="1"/>
  <c r="CJ408" i="11" s="1"/>
  <c r="BT407" i="11"/>
  <c r="CV407" i="11" s="1"/>
  <c r="BF407" i="11"/>
  <c r="CH407" i="11" s="1"/>
  <c r="AQ406" i="11"/>
  <c r="BS406" i="11" s="1"/>
  <c r="CU406" i="11" s="1"/>
  <c r="AB406" i="11"/>
  <c r="AN405" i="11"/>
  <c r="BP405" i="11" s="1"/>
  <c r="CR405" i="11" s="1"/>
  <c r="BA404" i="11"/>
  <c r="CC404" i="11" s="1"/>
  <c r="DE404" i="11" s="1"/>
  <c r="AM404" i="11"/>
  <c r="BO404" i="11" s="1"/>
  <c r="CQ404" i="11" s="1"/>
  <c r="Y404" i="11"/>
  <c r="Z404" i="11" s="1"/>
  <c r="AU403" i="11"/>
  <c r="BW403" i="11" s="1"/>
  <c r="CY403" i="11" s="1"/>
  <c r="AB403" i="11"/>
  <c r="AT402" i="11"/>
  <c r="BV402" i="11" s="1"/>
  <c r="CX402" i="11" s="1"/>
  <c r="AB402" i="11"/>
  <c r="BK400" i="11"/>
  <c r="CM400" i="11" s="1"/>
  <c r="BW400" i="11"/>
  <c r="CY400" i="11" s="1"/>
  <c r="BL400" i="11"/>
  <c r="CN400" i="11" s="1"/>
  <c r="BX400" i="11"/>
  <c r="CZ400" i="11" s="1"/>
  <c r="BM400" i="11"/>
  <c r="CO400" i="11" s="1"/>
  <c r="BY400" i="11"/>
  <c r="DA400" i="11" s="1"/>
  <c r="BN400" i="11"/>
  <c r="CP400" i="11" s="1"/>
  <c r="BZ400" i="11"/>
  <c r="DB400" i="11" s="1"/>
  <c r="BO400" i="11"/>
  <c r="CQ400" i="11" s="1"/>
  <c r="CA400" i="11"/>
  <c r="DC400" i="11" s="1"/>
  <c r="BE400" i="11"/>
  <c r="CG400" i="11" s="1"/>
  <c r="BQ400" i="11"/>
  <c r="CS400" i="11" s="1"/>
  <c r="CC400" i="11"/>
  <c r="DE400" i="11" s="1"/>
  <c r="BA399" i="11"/>
  <c r="CC399" i="11" s="1"/>
  <c r="DE399" i="11" s="1"/>
  <c r="AU433" i="11"/>
  <c r="BW433" i="11" s="1"/>
  <c r="CY433" i="11" s="1"/>
  <c r="AI433" i="11"/>
  <c r="BK433" i="11" s="1"/>
  <c r="CM433" i="11" s="1"/>
  <c r="AW432" i="11"/>
  <c r="BY432" i="11" s="1"/>
  <c r="DA432" i="11" s="1"/>
  <c r="AK432" i="11"/>
  <c r="BM432" i="11" s="1"/>
  <c r="CO432" i="11" s="1"/>
  <c r="Y432" i="11"/>
  <c r="Z432" i="11" s="1"/>
  <c r="AY431" i="11"/>
  <c r="CA431" i="11" s="1"/>
  <c r="DC431" i="11" s="1"/>
  <c r="AM431" i="11"/>
  <c r="BO431" i="11" s="1"/>
  <c r="CQ431" i="11" s="1"/>
  <c r="BA430" i="11"/>
  <c r="CC430" i="11" s="1"/>
  <c r="DE430" i="11" s="1"/>
  <c r="AO430" i="11"/>
  <c r="BQ430" i="11" s="1"/>
  <c r="CS430" i="11" s="1"/>
  <c r="AC430" i="11"/>
  <c r="BE430" i="11" s="1"/>
  <c r="CG430" i="11" s="1"/>
  <c r="CA429" i="11"/>
  <c r="DC429" i="11" s="1"/>
  <c r="BO429" i="11"/>
  <c r="CQ429" i="11" s="1"/>
  <c r="AU427" i="11"/>
  <c r="BW427" i="11" s="1"/>
  <c r="CY427" i="11" s="1"/>
  <c r="AI427" i="11"/>
  <c r="BK427" i="11" s="1"/>
  <c r="CM427" i="11" s="1"/>
  <c r="AW426" i="11"/>
  <c r="BY426" i="11" s="1"/>
  <c r="DA426" i="11" s="1"/>
  <c r="AK426" i="11"/>
  <c r="BM426" i="11" s="1"/>
  <c r="CO426" i="11" s="1"/>
  <c r="Y426" i="11"/>
  <c r="Z426" i="11" s="1"/>
  <c r="AY425" i="11"/>
  <c r="CA425" i="11" s="1"/>
  <c r="DC425" i="11" s="1"/>
  <c r="AM425" i="11"/>
  <c r="BO425" i="11" s="1"/>
  <c r="CQ425" i="11" s="1"/>
  <c r="BA424" i="11"/>
  <c r="CC424" i="11" s="1"/>
  <c r="DE424" i="11" s="1"/>
  <c r="AO424" i="11"/>
  <c r="BQ424" i="11" s="1"/>
  <c r="CS424" i="11" s="1"/>
  <c r="AC424" i="11"/>
  <c r="BE424" i="11" s="1"/>
  <c r="CG424" i="11" s="1"/>
  <c r="CA423" i="11"/>
  <c r="DC423" i="11" s="1"/>
  <c r="BO423" i="11"/>
  <c r="CQ423" i="11" s="1"/>
  <c r="Y420" i="11"/>
  <c r="Z420" i="11" s="1"/>
  <c r="BK419" i="11"/>
  <c r="CM419" i="11" s="1"/>
  <c r="CA417" i="11"/>
  <c r="DC417" i="11" s="1"/>
  <c r="BO417" i="11"/>
  <c r="CQ417" i="11" s="1"/>
  <c r="AS416" i="11"/>
  <c r="BU416" i="11" s="1"/>
  <c r="CW416" i="11" s="1"/>
  <c r="AG416" i="11"/>
  <c r="BI416" i="11" s="1"/>
  <c r="CK416" i="11" s="1"/>
  <c r="Y414" i="11"/>
  <c r="Z414" i="11" s="1"/>
  <c r="BW413" i="11"/>
  <c r="CY413" i="11" s="1"/>
  <c r="BK413" i="11"/>
  <c r="CM413" i="11" s="1"/>
  <c r="BA412" i="11"/>
  <c r="CC412" i="11" s="1"/>
  <c r="DE412" i="11" s="1"/>
  <c r="AO412" i="11"/>
  <c r="BQ412" i="11" s="1"/>
  <c r="CS412" i="11" s="1"/>
  <c r="AC412" i="11"/>
  <c r="AQ411" i="11"/>
  <c r="BS411" i="11" s="1"/>
  <c r="CU411" i="11" s="1"/>
  <c r="AY410" i="11"/>
  <c r="CA410" i="11" s="1"/>
  <c r="DC410" i="11" s="1"/>
  <c r="AL410" i="11"/>
  <c r="BN410" i="11" s="1"/>
  <c r="CP410" i="11" s="1"/>
  <c r="Y410" i="11"/>
  <c r="Z410" i="11" s="1"/>
  <c r="BT409" i="11"/>
  <c r="CV409" i="11" s="1"/>
  <c r="AF409" i="11"/>
  <c r="BH409" i="11" s="1"/>
  <c r="CJ409" i="11" s="1"/>
  <c r="AS408" i="11"/>
  <c r="BU408" i="11" s="1"/>
  <c r="CW408" i="11" s="1"/>
  <c r="AE408" i="11"/>
  <c r="BG408" i="11" s="1"/>
  <c r="CI408" i="11" s="1"/>
  <c r="BE407" i="11"/>
  <c r="CG407" i="11" s="1"/>
  <c r="Y407" i="11"/>
  <c r="Z407" i="11" s="1"/>
  <c r="AO406" i="11"/>
  <c r="BQ406" i="11" s="1"/>
  <c r="CS406" i="11" s="1"/>
  <c r="BB405" i="11"/>
  <c r="CD405" i="11" s="1"/>
  <c r="DF405" i="11" s="1"/>
  <c r="AM405" i="11"/>
  <c r="BO405" i="11" s="1"/>
  <c r="CQ405" i="11" s="1"/>
  <c r="Y405" i="11"/>
  <c r="Z405" i="11" s="1"/>
  <c r="AZ404" i="11"/>
  <c r="CB404" i="11" s="1"/>
  <c r="DD404" i="11" s="1"/>
  <c r="AL404" i="11"/>
  <c r="BN404" i="11" s="1"/>
  <c r="CP404" i="11" s="1"/>
  <c r="AR403" i="11"/>
  <c r="CF400" i="11"/>
  <c r="AG396" i="11"/>
  <c r="BI396" i="11" s="1"/>
  <c r="CK396" i="11" s="1"/>
  <c r="AV396" i="11"/>
  <c r="BX396" i="11" s="1"/>
  <c r="CZ396" i="11" s="1"/>
  <c r="AO396" i="11"/>
  <c r="BQ396" i="11" s="1"/>
  <c r="CS396" i="11" s="1"/>
  <c r="AE396" i="11"/>
  <c r="BG396" i="11" s="1"/>
  <c r="CI396" i="11" s="1"/>
  <c r="AU396" i="11"/>
  <c r="BW396" i="11" s="1"/>
  <c r="CY396" i="11" s="1"/>
  <c r="AX437" i="11"/>
  <c r="BZ437" i="11" s="1"/>
  <c r="DB437" i="11" s="1"/>
  <c r="BZ435" i="11"/>
  <c r="DB435" i="11" s="1"/>
  <c r="AT433" i="11"/>
  <c r="BV433" i="11" s="1"/>
  <c r="CX433" i="11" s="1"/>
  <c r="AV432" i="11"/>
  <c r="BX432" i="11" s="1"/>
  <c r="CZ432" i="11" s="1"/>
  <c r="AJ432" i="11"/>
  <c r="BL432" i="11" s="1"/>
  <c r="CN432" i="11" s="1"/>
  <c r="AX431" i="11"/>
  <c r="BZ431" i="11" s="1"/>
  <c r="DB431" i="11" s="1"/>
  <c r="AZ430" i="11"/>
  <c r="CB430" i="11" s="1"/>
  <c r="DD430" i="11" s="1"/>
  <c r="AN430" i="11"/>
  <c r="BP430" i="11" s="1"/>
  <c r="CR430" i="11" s="1"/>
  <c r="BZ429" i="11"/>
  <c r="DB429" i="11" s="1"/>
  <c r="BN429" i="11"/>
  <c r="CP429" i="11" s="1"/>
  <c r="AT427" i="11"/>
  <c r="BV427" i="11" s="1"/>
  <c r="CX427" i="11" s="1"/>
  <c r="AV426" i="11"/>
  <c r="BX426" i="11" s="1"/>
  <c r="CZ426" i="11" s="1"/>
  <c r="AJ426" i="11"/>
  <c r="BL426" i="11" s="1"/>
  <c r="CN426" i="11" s="1"/>
  <c r="AX425" i="11"/>
  <c r="BZ425" i="11" s="1"/>
  <c r="DB425" i="11" s="1"/>
  <c r="AZ424" i="11"/>
  <c r="CB424" i="11" s="1"/>
  <c r="DD424" i="11" s="1"/>
  <c r="AN424" i="11"/>
  <c r="BP424" i="11" s="1"/>
  <c r="CR424" i="11" s="1"/>
  <c r="BZ423" i="11"/>
  <c r="DB423" i="11" s="1"/>
  <c r="BN423" i="11"/>
  <c r="CP423" i="11" s="1"/>
  <c r="BV419" i="11"/>
  <c r="CX419" i="11" s="1"/>
  <c r="BJ419" i="11"/>
  <c r="CL419" i="11" s="1"/>
  <c r="BX418" i="11"/>
  <c r="CZ418" i="11" s="1"/>
  <c r="BZ417" i="11"/>
  <c r="DB417" i="11" s="1"/>
  <c r="BN417" i="11"/>
  <c r="CP417" i="11" s="1"/>
  <c r="AR416" i="11"/>
  <c r="AF416" i="11"/>
  <c r="BH416" i="11" s="1"/>
  <c r="CJ416" i="11" s="1"/>
  <c r="BV413" i="11"/>
  <c r="CX413" i="11" s="1"/>
  <c r="BJ413" i="11"/>
  <c r="CL413" i="11" s="1"/>
  <c r="AZ412" i="11"/>
  <c r="CB412" i="11" s="1"/>
  <c r="DD412" i="11" s="1"/>
  <c r="AN412" i="11"/>
  <c r="BP412" i="11" s="1"/>
  <c r="CR412" i="11" s="1"/>
  <c r="BB411" i="11"/>
  <c r="CD411" i="11" s="1"/>
  <c r="DF411" i="11" s="1"/>
  <c r="AP411" i="11"/>
  <c r="BR411" i="11" s="1"/>
  <c r="CT411" i="11" s="1"/>
  <c r="AX410" i="11"/>
  <c r="BZ410" i="11" s="1"/>
  <c r="DB410" i="11" s="1"/>
  <c r="AK410" i="11"/>
  <c r="BM410" i="11" s="1"/>
  <c r="CO410" i="11" s="1"/>
  <c r="AR409" i="11"/>
  <c r="AR408" i="11"/>
  <c r="BD407" i="11"/>
  <c r="AN406" i="11"/>
  <c r="BP406" i="11" s="1"/>
  <c r="CR406" i="11" s="1"/>
  <c r="AZ405" i="11"/>
  <c r="CB405" i="11" s="1"/>
  <c r="DD405" i="11" s="1"/>
  <c r="AL405" i="11"/>
  <c r="BN405" i="11" s="1"/>
  <c r="CP405" i="11" s="1"/>
  <c r="AY404" i="11"/>
  <c r="CA404" i="11" s="1"/>
  <c r="DC404" i="11" s="1"/>
  <c r="AK404" i="11"/>
  <c r="BM404" i="11" s="1"/>
  <c r="CO404" i="11" s="1"/>
  <c r="AR402" i="11"/>
  <c r="AU432" i="11"/>
  <c r="BW432" i="11" s="1"/>
  <c r="CY432" i="11" s="1"/>
  <c r="AW431" i="11"/>
  <c r="BY431" i="11" s="1"/>
  <c r="DA431" i="11" s="1"/>
  <c r="AU426" i="11"/>
  <c r="BW426" i="11" s="1"/>
  <c r="CY426" i="11" s="1"/>
  <c r="AI426" i="11"/>
  <c r="BK426" i="11" s="1"/>
  <c r="CM426" i="11" s="1"/>
  <c r="AW425" i="11"/>
  <c r="BY425" i="11" s="1"/>
  <c r="DA425" i="11" s="1"/>
  <c r="AQ416" i="11"/>
  <c r="BS416" i="11" s="1"/>
  <c r="CU416" i="11" s="1"/>
  <c r="BI413" i="11"/>
  <c r="CK413" i="11" s="1"/>
  <c r="AW410" i="11"/>
  <c r="BY410" i="11" s="1"/>
  <c r="DA410" i="11" s="1"/>
  <c r="AJ410" i="11"/>
  <c r="BL410" i="11" s="1"/>
  <c r="CN410" i="11" s="1"/>
  <c r="AI408" i="11"/>
  <c r="BK408" i="11" s="1"/>
  <c r="CM408" i="11" s="1"/>
  <c r="AU408" i="11"/>
  <c r="BW408" i="11" s="1"/>
  <c r="CY408" i="11" s="1"/>
  <c r="AL408" i="11"/>
  <c r="BN408" i="11" s="1"/>
  <c r="CP408" i="11" s="1"/>
  <c r="AX408" i="11"/>
  <c r="BZ408" i="11" s="1"/>
  <c r="DB408" i="11" s="1"/>
  <c r="BA406" i="11"/>
  <c r="CC406" i="11" s="1"/>
  <c r="DE406" i="11" s="1"/>
  <c r="AY405" i="11"/>
  <c r="CA405" i="11" s="1"/>
  <c r="DC405" i="11" s="1"/>
  <c r="AK405" i="11"/>
  <c r="AX404" i="11"/>
  <c r="BZ404" i="11" s="1"/>
  <c r="DB404" i="11" s="1"/>
  <c r="AJ404" i="11"/>
  <c r="BL404" i="11" s="1"/>
  <c r="CN404" i="11" s="1"/>
  <c r="AF399" i="11"/>
  <c r="BH399" i="11" s="1"/>
  <c r="CJ399" i="11" s="1"/>
  <c r="AR399" i="11"/>
  <c r="AS399" i="11"/>
  <c r="BU399" i="11" s="1"/>
  <c r="CW399" i="11" s="1"/>
  <c r="AG399" i="11"/>
  <c r="BI399" i="11" s="1"/>
  <c r="CK399" i="11" s="1"/>
  <c r="AT399" i="11"/>
  <c r="BV399" i="11" s="1"/>
  <c r="CX399" i="11" s="1"/>
  <c r="AH399" i="11"/>
  <c r="BJ399" i="11" s="1"/>
  <c r="CL399" i="11" s="1"/>
  <c r="AU399" i="11"/>
  <c r="BW399" i="11" s="1"/>
  <c r="CY399" i="11" s="1"/>
  <c r="AI399" i="11"/>
  <c r="BK399" i="11" s="1"/>
  <c r="CM399" i="11" s="1"/>
  <c r="AV399" i="11"/>
  <c r="BX399" i="11" s="1"/>
  <c r="CZ399" i="11" s="1"/>
  <c r="AJ399" i="11"/>
  <c r="BL399" i="11" s="1"/>
  <c r="CN399" i="11" s="1"/>
  <c r="AW399" i="11"/>
  <c r="BY399" i="11" s="1"/>
  <c r="DA399" i="11" s="1"/>
  <c r="Y399" i="11"/>
  <c r="Z399" i="11" s="1"/>
  <c r="AL399" i="11"/>
  <c r="BN399" i="11" s="1"/>
  <c r="CP399" i="11" s="1"/>
  <c r="AY399" i="11"/>
  <c r="CA399" i="11" s="1"/>
  <c r="DC399" i="11" s="1"/>
  <c r="AM399" i="11"/>
  <c r="BO399" i="11" s="1"/>
  <c r="CQ399" i="11" s="1"/>
  <c r="AZ399" i="11"/>
  <c r="CB399" i="11" s="1"/>
  <c r="DD399" i="11" s="1"/>
  <c r="AC399" i="11"/>
  <c r="BE399" i="11" s="1"/>
  <c r="CG399" i="11" s="1"/>
  <c r="AP399" i="11"/>
  <c r="BR399" i="11" s="1"/>
  <c r="CT399" i="11" s="1"/>
  <c r="AM396" i="11"/>
  <c r="BO396" i="11" s="1"/>
  <c r="CQ396" i="11" s="1"/>
  <c r="AY396" i="11"/>
  <c r="CA396" i="11" s="1"/>
  <c r="DC396" i="11" s="1"/>
  <c r="AF396" i="11"/>
  <c r="BH396" i="11" s="1"/>
  <c r="CJ396" i="11" s="1"/>
  <c r="AR396" i="11"/>
  <c r="AX389" i="11"/>
  <c r="BZ389" i="11" s="1"/>
  <c r="DB389" i="11" s="1"/>
  <c r="AD389" i="11"/>
  <c r="BF389" i="11" s="1"/>
  <c r="CH389" i="11" s="1"/>
  <c r="AM357" i="11"/>
  <c r="BO357" i="11" s="1"/>
  <c r="CQ357" i="11" s="1"/>
  <c r="AY357" i="11"/>
  <c r="CA357" i="11" s="1"/>
  <c r="DC357" i="11" s="1"/>
  <c r="AK357" i="11"/>
  <c r="BM357" i="11" s="1"/>
  <c r="CO357" i="11" s="1"/>
  <c r="AL357" i="11"/>
  <c r="BN357" i="11" s="1"/>
  <c r="CP357" i="11" s="1"/>
  <c r="AN357" i="11"/>
  <c r="BP357" i="11" s="1"/>
  <c r="CR357" i="11" s="1"/>
  <c r="AP357" i="11"/>
  <c r="BR357" i="11" s="1"/>
  <c r="CT357" i="11" s="1"/>
  <c r="AU357" i="11"/>
  <c r="BW357" i="11" s="1"/>
  <c r="CY357" i="11" s="1"/>
  <c r="AW357" i="11"/>
  <c r="BY357" i="11" s="1"/>
  <c r="DA357" i="11" s="1"/>
  <c r="AX357" i="11"/>
  <c r="BZ357" i="11" s="1"/>
  <c r="DB357" i="11" s="1"/>
  <c r="AB357" i="11"/>
  <c r="BD357" i="11" s="1"/>
  <c r="AZ357" i="11"/>
  <c r="CB357" i="11" s="1"/>
  <c r="DD357" i="11" s="1"/>
  <c r="AD357" i="11"/>
  <c r="BF357" i="11" s="1"/>
  <c r="CH357" i="11" s="1"/>
  <c r="BB357" i="11"/>
  <c r="CD357" i="11" s="1"/>
  <c r="DF357" i="11" s="1"/>
  <c r="AG357" i="11"/>
  <c r="BI357" i="11" s="1"/>
  <c r="CK357" i="11" s="1"/>
  <c r="CF386" i="11"/>
  <c r="AQ396" i="11"/>
  <c r="BS396" i="11" s="1"/>
  <c r="CU396" i="11" s="1"/>
  <c r="AB396" i="11"/>
  <c r="BD396" i="11" s="1"/>
  <c r="BZ394" i="11"/>
  <c r="DB394" i="11" s="1"/>
  <c r="BE394" i="11"/>
  <c r="CG394" i="11" s="1"/>
  <c r="BH394" i="11"/>
  <c r="CJ394" i="11" s="1"/>
  <c r="BT394" i="11"/>
  <c r="CV394" i="11" s="1"/>
  <c r="AS389" i="11"/>
  <c r="BU389" i="11" s="1"/>
  <c r="CW389" i="11" s="1"/>
  <c r="AG385" i="11"/>
  <c r="BI385" i="11" s="1"/>
  <c r="CK385" i="11" s="1"/>
  <c r="AS385" i="11"/>
  <c r="BU385" i="11" s="1"/>
  <c r="CW385" i="11" s="1"/>
  <c r="AI385" i="11"/>
  <c r="BK385" i="11" s="1"/>
  <c r="CM385" i="11" s="1"/>
  <c r="AU385" i="11"/>
  <c r="BW385" i="11" s="1"/>
  <c r="CY385" i="11" s="1"/>
  <c r="BT385" i="11"/>
  <c r="CV385" i="11" s="1"/>
  <c r="AL385" i="11"/>
  <c r="BN385" i="11" s="1"/>
  <c r="CP385" i="11" s="1"/>
  <c r="AX385" i="11"/>
  <c r="BZ385" i="11" s="1"/>
  <c r="DB385" i="11" s="1"/>
  <c r="AM385" i="11"/>
  <c r="BO385" i="11" s="1"/>
  <c r="CQ385" i="11" s="1"/>
  <c r="AY385" i="11"/>
  <c r="CA385" i="11" s="1"/>
  <c r="DC385" i="11" s="1"/>
  <c r="AV381" i="11"/>
  <c r="BX381" i="11" s="1"/>
  <c r="CZ381" i="11" s="1"/>
  <c r="AC381" i="11"/>
  <c r="BE381" i="11" s="1"/>
  <c r="CG381" i="11" s="1"/>
  <c r="AO381" i="11"/>
  <c r="BQ381" i="11" s="1"/>
  <c r="CS381" i="11" s="1"/>
  <c r="BA381" i="11"/>
  <c r="CC381" i="11" s="1"/>
  <c r="DE381" i="11" s="1"/>
  <c r="AD381" i="11"/>
  <c r="BF381" i="11" s="1"/>
  <c r="CH381" i="11" s="1"/>
  <c r="AP381" i="11"/>
  <c r="BR381" i="11" s="1"/>
  <c r="CT381" i="11" s="1"/>
  <c r="BB381" i="11"/>
  <c r="CD381" i="11" s="1"/>
  <c r="DF381" i="11" s="1"/>
  <c r="AE381" i="11"/>
  <c r="BG381" i="11" s="1"/>
  <c r="CI381" i="11" s="1"/>
  <c r="AQ381" i="11"/>
  <c r="BS381" i="11" s="1"/>
  <c r="CU381" i="11" s="1"/>
  <c r="AF381" i="11"/>
  <c r="BH381" i="11" s="1"/>
  <c r="CJ381" i="11" s="1"/>
  <c r="AR381" i="11"/>
  <c r="AG381" i="11"/>
  <c r="BI381" i="11" s="1"/>
  <c r="CK381" i="11" s="1"/>
  <c r="AS381" i="11"/>
  <c r="BU381" i="11" s="1"/>
  <c r="CW381" i="11" s="1"/>
  <c r="AH381" i="11"/>
  <c r="BJ381" i="11" s="1"/>
  <c r="CL381" i="11" s="1"/>
  <c r="AI381" i="11"/>
  <c r="BK381" i="11" s="1"/>
  <c r="CM381" i="11" s="1"/>
  <c r="AU381" i="11"/>
  <c r="BW381" i="11" s="1"/>
  <c r="CY381" i="11" s="1"/>
  <c r="Y381" i="11"/>
  <c r="Z381" i="11" s="1"/>
  <c r="AK381" i="11"/>
  <c r="BM381" i="11" s="1"/>
  <c r="CO381" i="11" s="1"/>
  <c r="AW381" i="11"/>
  <c r="BY381" i="11" s="1"/>
  <c r="DA381" i="11" s="1"/>
  <c r="AL381" i="11"/>
  <c r="BN381" i="11" s="1"/>
  <c r="CP381" i="11" s="1"/>
  <c r="AX381" i="11"/>
  <c r="BZ381" i="11" s="1"/>
  <c r="DB381" i="11" s="1"/>
  <c r="Y361" i="11"/>
  <c r="Z361" i="11" s="1"/>
  <c r="AY398" i="11"/>
  <c r="CA398" i="11" s="1"/>
  <c r="DC398" i="11" s="1"/>
  <c r="AJ398" i="11"/>
  <c r="BL398" i="11" s="1"/>
  <c r="CN398" i="11" s="1"/>
  <c r="BA397" i="11"/>
  <c r="CC397" i="11" s="1"/>
  <c r="DE397" i="11" s="1"/>
  <c r="AL397" i="11"/>
  <c r="BN397" i="11" s="1"/>
  <c r="CP397" i="11" s="1"/>
  <c r="AP396" i="11"/>
  <c r="BR396" i="11" s="1"/>
  <c r="CT396" i="11" s="1"/>
  <c r="Z396" i="11"/>
  <c r="Y393" i="11"/>
  <c r="Z393" i="11" s="1"/>
  <c r="BL391" i="11"/>
  <c r="CN391" i="11" s="1"/>
  <c r="AR389" i="11"/>
  <c r="CB386" i="11"/>
  <c r="DD386" i="11" s="1"/>
  <c r="AO385" i="11"/>
  <c r="BQ385" i="11" s="1"/>
  <c r="CS385" i="11" s="1"/>
  <c r="AN381" i="11"/>
  <c r="BP381" i="11" s="1"/>
  <c r="CR381" i="11" s="1"/>
  <c r="AC375" i="11"/>
  <c r="BE375" i="11" s="1"/>
  <c r="CG375" i="11" s="1"/>
  <c r="AO375" i="11"/>
  <c r="BQ375" i="11" s="1"/>
  <c r="CS375" i="11" s="1"/>
  <c r="BA375" i="11"/>
  <c r="CC375" i="11" s="1"/>
  <c r="DE375" i="11" s="1"/>
  <c r="AD375" i="11"/>
  <c r="AP375" i="11"/>
  <c r="BR375" i="11" s="1"/>
  <c r="CT375" i="11" s="1"/>
  <c r="BB375" i="11"/>
  <c r="CD375" i="11" s="1"/>
  <c r="DF375" i="11" s="1"/>
  <c r="AE375" i="11"/>
  <c r="BG375" i="11" s="1"/>
  <c r="CI375" i="11" s="1"/>
  <c r="AQ375" i="11"/>
  <c r="BS375" i="11" s="1"/>
  <c r="CU375" i="11" s="1"/>
  <c r="AF375" i="11"/>
  <c r="BH375" i="11" s="1"/>
  <c r="CJ375" i="11" s="1"/>
  <c r="AR375" i="11"/>
  <c r="AG375" i="11"/>
  <c r="BI375" i="11" s="1"/>
  <c r="CK375" i="11" s="1"/>
  <c r="AH375" i="11"/>
  <c r="BJ375" i="11" s="1"/>
  <c r="CL375" i="11" s="1"/>
  <c r="AT375" i="11"/>
  <c r="BV375" i="11" s="1"/>
  <c r="CX375" i="11" s="1"/>
  <c r="AI375" i="11"/>
  <c r="BK375" i="11" s="1"/>
  <c r="CM375" i="11" s="1"/>
  <c r="AU375" i="11"/>
  <c r="BW375" i="11" s="1"/>
  <c r="CY375" i="11" s="1"/>
  <c r="Y375" i="11"/>
  <c r="Z375" i="11" s="1"/>
  <c r="AK375" i="11"/>
  <c r="BM375" i="11" s="1"/>
  <c r="CO375" i="11" s="1"/>
  <c r="AW375" i="11"/>
  <c r="BY375" i="11" s="1"/>
  <c r="DA375" i="11" s="1"/>
  <c r="AL375" i="11"/>
  <c r="BN375" i="11" s="1"/>
  <c r="CP375" i="11" s="1"/>
  <c r="AX375" i="11"/>
  <c r="BZ375" i="11" s="1"/>
  <c r="DB375" i="11" s="1"/>
  <c r="AI357" i="11"/>
  <c r="BK357" i="11" s="1"/>
  <c r="CM357" i="11" s="1"/>
  <c r="AW398" i="11"/>
  <c r="BY398" i="11" s="1"/>
  <c r="DA398" i="11" s="1"/>
  <c r="AF398" i="11"/>
  <c r="BH398" i="11" s="1"/>
  <c r="CJ398" i="11" s="1"/>
  <c r="AY397" i="11"/>
  <c r="CA397" i="11" s="1"/>
  <c r="DC397" i="11" s="1"/>
  <c r="AH397" i="11"/>
  <c r="BJ397" i="11" s="1"/>
  <c r="CL397" i="11" s="1"/>
  <c r="AN396" i="11"/>
  <c r="BP396" i="11" s="1"/>
  <c r="CR396" i="11" s="1"/>
  <c r="CD394" i="11"/>
  <c r="DF394" i="11" s="1"/>
  <c r="BL394" i="11"/>
  <c r="CN394" i="11" s="1"/>
  <c r="CC392" i="11"/>
  <c r="DE392" i="11" s="1"/>
  <c r="BJ392" i="11"/>
  <c r="CL392" i="11" s="1"/>
  <c r="CB391" i="11"/>
  <c r="DD391" i="11" s="1"/>
  <c r="AM389" i="11"/>
  <c r="BO389" i="11" s="1"/>
  <c r="CQ389" i="11" s="1"/>
  <c r="BY386" i="11"/>
  <c r="DA386" i="11" s="1"/>
  <c r="AH385" i="11"/>
  <c r="BJ385" i="11" s="1"/>
  <c r="CL385" i="11" s="1"/>
  <c r="AJ381" i="11"/>
  <c r="BL381" i="11" s="1"/>
  <c r="CN381" i="11" s="1"/>
  <c r="BD380" i="11"/>
  <c r="CB380" i="11"/>
  <c r="DD380" i="11" s="1"/>
  <c r="BE380" i="11"/>
  <c r="CG380" i="11" s="1"/>
  <c r="CC380" i="11"/>
  <c r="DE380" i="11" s="1"/>
  <c r="BF380" i="11"/>
  <c r="CH380" i="11" s="1"/>
  <c r="CD380" i="11"/>
  <c r="DF380" i="11" s="1"/>
  <c r="BH380" i="11"/>
  <c r="CJ380" i="11" s="1"/>
  <c r="BT380" i="11"/>
  <c r="CV380" i="11" s="1"/>
  <c r="BK380" i="11"/>
  <c r="CM380" i="11" s="1"/>
  <c r="BL380" i="11"/>
  <c r="CN380" i="11" s="1"/>
  <c r="BX380" i="11"/>
  <c r="CZ380" i="11" s="1"/>
  <c r="AM375" i="11"/>
  <c r="BO375" i="11" s="1"/>
  <c r="CQ375" i="11" s="1"/>
  <c r="AV403" i="11"/>
  <c r="BX403" i="11" s="1"/>
  <c r="CZ403" i="11" s="1"/>
  <c r="AJ403" i="11"/>
  <c r="BL403" i="11" s="1"/>
  <c r="CN403" i="11" s="1"/>
  <c r="AX402" i="11"/>
  <c r="BZ402" i="11" s="1"/>
  <c r="DB402" i="11" s="1"/>
  <c r="AL402" i="11"/>
  <c r="BN402" i="11" s="1"/>
  <c r="CP402" i="11" s="1"/>
  <c r="BX401" i="11"/>
  <c r="CZ401" i="11" s="1"/>
  <c r="BL401" i="11"/>
  <c r="CN401" i="11" s="1"/>
  <c r="AV398" i="11"/>
  <c r="BX398" i="11" s="1"/>
  <c r="CZ398" i="11" s="1"/>
  <c r="AX397" i="11"/>
  <c r="BZ397" i="11" s="1"/>
  <c r="DB397" i="11" s="1"/>
  <c r="BB396" i="11"/>
  <c r="CD396" i="11" s="1"/>
  <c r="DF396" i="11" s="1"/>
  <c r="CC394" i="11"/>
  <c r="DE394" i="11" s="1"/>
  <c r="BK394" i="11"/>
  <c r="CM394" i="11" s="1"/>
  <c r="CB392" i="11"/>
  <c r="DD392" i="11" s="1"/>
  <c r="CA391" i="11"/>
  <c r="DC391" i="11" s="1"/>
  <c r="BF391" i="11"/>
  <c r="CH391" i="11" s="1"/>
  <c r="AL389" i="11"/>
  <c r="BN389" i="11" s="1"/>
  <c r="CP389" i="11" s="1"/>
  <c r="Y387" i="11"/>
  <c r="Z387" i="11" s="1"/>
  <c r="BW386" i="11"/>
  <c r="CY386" i="11" s="1"/>
  <c r="AF385" i="11"/>
  <c r="BH385" i="11" s="1"/>
  <c r="CJ385" i="11" s="1"/>
  <c r="AB381" i="11"/>
  <c r="AJ375" i="11"/>
  <c r="BL375" i="11" s="1"/>
  <c r="CN375" i="11" s="1"/>
  <c r="CF363" i="11"/>
  <c r="AH398" i="11"/>
  <c r="BJ398" i="11" s="1"/>
  <c r="CL398" i="11" s="1"/>
  <c r="AT398" i="11"/>
  <c r="BV398" i="11" s="1"/>
  <c r="CX398" i="11" s="1"/>
  <c r="AI398" i="11"/>
  <c r="BK398" i="11" s="1"/>
  <c r="CM398" i="11" s="1"/>
  <c r="AU398" i="11"/>
  <c r="BW398" i="11" s="1"/>
  <c r="CY398" i="11" s="1"/>
  <c r="AB398" i="11"/>
  <c r="AN398" i="11"/>
  <c r="BP398" i="11" s="1"/>
  <c r="CR398" i="11" s="1"/>
  <c r="AZ398" i="11"/>
  <c r="CB398" i="11" s="1"/>
  <c r="DD398" i="11" s="1"/>
  <c r="BT397" i="11"/>
  <c r="CV397" i="11" s="1"/>
  <c r="BA396" i="11"/>
  <c r="CC396" i="11" s="1"/>
  <c r="DE396" i="11" s="1"/>
  <c r="AJ396" i="11"/>
  <c r="BL396" i="11" s="1"/>
  <c r="CN396" i="11" s="1"/>
  <c r="CB394" i="11"/>
  <c r="DD394" i="11" s="1"/>
  <c r="BJ394" i="11"/>
  <c r="CL394" i="11" s="1"/>
  <c r="BE391" i="11"/>
  <c r="CG391" i="11" s="1"/>
  <c r="BQ391" i="11"/>
  <c r="CS391" i="11" s="1"/>
  <c r="CC391" i="11"/>
  <c r="DE391" i="11" s="1"/>
  <c r="BH391" i="11"/>
  <c r="CJ391" i="11" s="1"/>
  <c r="BT391" i="11"/>
  <c r="CV391" i="11" s="1"/>
  <c r="BI391" i="11"/>
  <c r="CK391" i="11" s="1"/>
  <c r="BK391" i="11"/>
  <c r="CM391" i="11" s="1"/>
  <c r="BW391" i="11"/>
  <c r="CY391" i="11" s="1"/>
  <c r="BN391" i="11"/>
  <c r="CP391" i="11" s="1"/>
  <c r="BZ391" i="11"/>
  <c r="DB391" i="11" s="1"/>
  <c r="AJ389" i="11"/>
  <c r="BL389" i="11" s="1"/>
  <c r="CN389" i="11" s="1"/>
  <c r="BO386" i="11"/>
  <c r="CQ386" i="11" s="1"/>
  <c r="CA386" i="11"/>
  <c r="DC386" i="11" s="1"/>
  <c r="BE386" i="11"/>
  <c r="BQ386" i="11"/>
  <c r="CS386" i="11" s="1"/>
  <c r="CC386" i="11"/>
  <c r="DE386" i="11" s="1"/>
  <c r="BF386" i="11"/>
  <c r="CH386" i="11" s="1"/>
  <c r="BR386" i="11"/>
  <c r="CT386" i="11" s="1"/>
  <c r="CD386" i="11"/>
  <c r="DF386" i="11" s="1"/>
  <c r="BS386" i="11"/>
  <c r="CU386" i="11" s="1"/>
  <c r="BH386" i="11"/>
  <c r="CJ386" i="11" s="1"/>
  <c r="BT386" i="11"/>
  <c r="CV386" i="11" s="1"/>
  <c r="BI386" i="11"/>
  <c r="CK386" i="11" s="1"/>
  <c r="BL386" i="11"/>
  <c r="CN386" i="11" s="1"/>
  <c r="BX386" i="11"/>
  <c r="CZ386" i="11" s="1"/>
  <c r="BT399" i="11"/>
  <c r="CV399" i="11" s="1"/>
  <c r="AR398" i="11"/>
  <c r="AC398" i="11"/>
  <c r="BE398" i="11" s="1"/>
  <c r="CG398" i="11" s="1"/>
  <c r="AT397" i="11"/>
  <c r="BV397" i="11" s="1"/>
  <c r="CX397" i="11" s="1"/>
  <c r="AZ396" i="11"/>
  <c r="CB396" i="11" s="1"/>
  <c r="DD396" i="11" s="1"/>
  <c r="AI396" i="11"/>
  <c r="BK396" i="11" s="1"/>
  <c r="CM396" i="11" s="1"/>
  <c r="BI394" i="11"/>
  <c r="CK394" i="11" s="1"/>
  <c r="Y394" i="11"/>
  <c r="Z394" i="11" s="1"/>
  <c r="BF392" i="11"/>
  <c r="CH392" i="11" s="1"/>
  <c r="CD392" i="11"/>
  <c r="DF392" i="11" s="1"/>
  <c r="BS392" i="11"/>
  <c r="CU392" i="11" s="1"/>
  <c r="BI392" i="11"/>
  <c r="CK392" i="11" s="1"/>
  <c r="BL392" i="11"/>
  <c r="CN392" i="11" s="1"/>
  <c r="BX391" i="11"/>
  <c r="CZ391" i="11" s="1"/>
  <c r="AI389" i="11"/>
  <c r="BK389" i="11" s="1"/>
  <c r="CM389" i="11" s="1"/>
  <c r="BP386" i="11"/>
  <c r="CR386" i="11" s="1"/>
  <c r="AC385" i="11"/>
  <c r="BE385" i="11" s="1"/>
  <c r="CG385" i="11" s="1"/>
  <c r="AX339" i="11"/>
  <c r="BZ339" i="11" s="1"/>
  <c r="DB339" i="11" s="1"/>
  <c r="AH339" i="11"/>
  <c r="BJ339" i="11" s="1"/>
  <c r="CL339" i="11" s="1"/>
  <c r="AY339" i="11"/>
  <c r="CA339" i="11" s="1"/>
  <c r="DC339" i="11" s="1"/>
  <c r="AI339" i="11"/>
  <c r="BK339" i="11" s="1"/>
  <c r="CM339" i="11" s="1"/>
  <c r="AZ339" i="11"/>
  <c r="CB339" i="11" s="1"/>
  <c r="DD339" i="11" s="1"/>
  <c r="AL339" i="11"/>
  <c r="BN339" i="11" s="1"/>
  <c r="CP339" i="11" s="1"/>
  <c r="AM339" i="11"/>
  <c r="BO339" i="11" s="1"/>
  <c r="CQ339" i="11" s="1"/>
  <c r="AN339" i="11"/>
  <c r="BP339" i="11" s="1"/>
  <c r="CR339" i="11" s="1"/>
  <c r="AR339" i="11"/>
  <c r="AT339" i="11"/>
  <c r="BV339" i="11" s="1"/>
  <c r="CX339" i="11" s="1"/>
  <c r="AB339" i="11"/>
  <c r="AU339" i="11"/>
  <c r="BW339" i="11" s="1"/>
  <c r="CY339" i="11" s="1"/>
  <c r="AF339" i="11"/>
  <c r="BH339" i="11" s="1"/>
  <c r="CJ339" i="11" s="1"/>
  <c r="AW339" i="11"/>
  <c r="BY339" i="11" s="1"/>
  <c r="DA339" i="11" s="1"/>
  <c r="AS403" i="11"/>
  <c r="BU403" i="11" s="1"/>
  <c r="CW403" i="11" s="1"/>
  <c r="AU402" i="11"/>
  <c r="BW402" i="11" s="1"/>
  <c r="CY402" i="11" s="1"/>
  <c r="AQ398" i="11"/>
  <c r="BS398" i="11" s="1"/>
  <c r="CU398" i="11" s="1"/>
  <c r="AS397" i="11"/>
  <c r="BU397" i="11" s="1"/>
  <c r="CW397" i="11" s="1"/>
  <c r="AC397" i="11"/>
  <c r="AJ397" i="11"/>
  <c r="BL397" i="11" s="1"/>
  <c r="CN397" i="11" s="1"/>
  <c r="AV397" i="11"/>
  <c r="BX397" i="11" s="1"/>
  <c r="CZ397" i="11" s="1"/>
  <c r="Y397" i="11"/>
  <c r="Z397" i="11" s="1"/>
  <c r="AK397" i="11"/>
  <c r="BM397" i="11" s="1"/>
  <c r="CO397" i="11" s="1"/>
  <c r="AW397" i="11"/>
  <c r="BY397" i="11" s="1"/>
  <c r="DA397" i="11" s="1"/>
  <c r="AD397" i="11"/>
  <c r="BF397" i="11" s="1"/>
  <c r="CH397" i="11" s="1"/>
  <c r="AP397" i="11"/>
  <c r="BR397" i="11" s="1"/>
  <c r="CT397" i="11" s="1"/>
  <c r="BB397" i="11"/>
  <c r="CD397" i="11" s="1"/>
  <c r="DF397" i="11" s="1"/>
  <c r="AW396" i="11"/>
  <c r="BY396" i="11" s="1"/>
  <c r="DA396" i="11" s="1"/>
  <c r="AH396" i="11"/>
  <c r="BJ396" i="11" s="1"/>
  <c r="CL396" i="11" s="1"/>
  <c r="BX394" i="11"/>
  <c r="CZ394" i="11" s="1"/>
  <c r="BD393" i="11"/>
  <c r="CB393" i="11"/>
  <c r="DD393" i="11" s="1"/>
  <c r="BE393" i="11"/>
  <c r="CG393" i="11" s="1"/>
  <c r="CC393" i="11"/>
  <c r="DE393" i="11" s="1"/>
  <c r="BS393" i="11"/>
  <c r="CU393" i="11" s="1"/>
  <c r="BJ393" i="11"/>
  <c r="CL393" i="11" s="1"/>
  <c r="BV393" i="11"/>
  <c r="CX393" i="11" s="1"/>
  <c r="BV391" i="11"/>
  <c r="CX391" i="11" s="1"/>
  <c r="BB389" i="11"/>
  <c r="CD389" i="11" s="1"/>
  <c r="DF389" i="11" s="1"/>
  <c r="BN386" i="11"/>
  <c r="CP386" i="11" s="1"/>
  <c r="Y386" i="11"/>
  <c r="Z386" i="11" s="1"/>
  <c r="AB385" i="11"/>
  <c r="Y389" i="11"/>
  <c r="Z389" i="11" s="1"/>
  <c r="AK389" i="11"/>
  <c r="BM389" i="11" s="1"/>
  <c r="CO389" i="11" s="1"/>
  <c r="AW389" i="11"/>
  <c r="BY389" i="11" s="1"/>
  <c r="DA389" i="11" s="1"/>
  <c r="AB389" i="11"/>
  <c r="AN389" i="11"/>
  <c r="BP389" i="11" s="1"/>
  <c r="CR389" i="11" s="1"/>
  <c r="AZ389" i="11"/>
  <c r="CB389" i="11" s="1"/>
  <c r="DD389" i="11" s="1"/>
  <c r="AC389" i="11"/>
  <c r="BE389" i="11" s="1"/>
  <c r="CG389" i="11" s="1"/>
  <c r="AO389" i="11"/>
  <c r="BQ389" i="11" s="1"/>
  <c r="CS389" i="11" s="1"/>
  <c r="BA389" i="11"/>
  <c r="CC389" i="11" s="1"/>
  <c r="DE389" i="11" s="1"/>
  <c r="AE389" i="11"/>
  <c r="BG389" i="11" s="1"/>
  <c r="CI389" i="11" s="1"/>
  <c r="AQ389" i="11"/>
  <c r="BS389" i="11" s="1"/>
  <c r="CU389" i="11" s="1"/>
  <c r="AH389" i="11"/>
  <c r="BJ389" i="11" s="1"/>
  <c r="CL389" i="11" s="1"/>
  <c r="AT389" i="11"/>
  <c r="BV389" i="11" s="1"/>
  <c r="CX389" i="11" s="1"/>
  <c r="AM360" i="11"/>
  <c r="BO360" i="11" s="1"/>
  <c r="CQ360" i="11" s="1"/>
  <c r="AE357" i="11"/>
  <c r="BG357" i="11" s="1"/>
  <c r="CI357" i="11" s="1"/>
  <c r="CB390" i="11"/>
  <c r="DD390" i="11" s="1"/>
  <c r="BP390" i="11"/>
  <c r="CR390" i="11" s="1"/>
  <c r="BD390" i="11"/>
  <c r="BT388" i="11"/>
  <c r="CV388" i="11" s="1"/>
  <c r="BH388" i="11"/>
  <c r="CJ388" i="11" s="1"/>
  <c r="BV387" i="11"/>
  <c r="CX387" i="11" s="1"/>
  <c r="BJ387" i="11"/>
  <c r="CL387" i="11" s="1"/>
  <c r="BB385" i="11"/>
  <c r="CD385" i="11" s="1"/>
  <c r="DF385" i="11" s="1"/>
  <c r="AP385" i="11"/>
  <c r="BR385" i="11" s="1"/>
  <c r="CT385" i="11" s="1"/>
  <c r="AD385" i="11"/>
  <c r="BF385" i="11" s="1"/>
  <c r="CH385" i="11" s="1"/>
  <c r="AR384" i="11"/>
  <c r="AF384" i="11"/>
  <c r="BH384" i="11" s="1"/>
  <c r="CJ384" i="11" s="1"/>
  <c r="AT383" i="11"/>
  <c r="BV383" i="11" s="1"/>
  <c r="CX383" i="11" s="1"/>
  <c r="AH383" i="11"/>
  <c r="BJ383" i="11" s="1"/>
  <c r="CL383" i="11" s="1"/>
  <c r="BT382" i="11"/>
  <c r="CV382" i="11" s="1"/>
  <c r="AV382" i="11"/>
  <c r="BX382" i="11" s="1"/>
  <c r="CZ382" i="11" s="1"/>
  <c r="AJ382" i="11"/>
  <c r="BL382" i="11" s="1"/>
  <c r="CN382" i="11" s="1"/>
  <c r="BZ379" i="11"/>
  <c r="DB379" i="11" s="1"/>
  <c r="AR378" i="11"/>
  <c r="AF378" i="11"/>
  <c r="BH378" i="11" s="1"/>
  <c r="CJ378" i="11" s="1"/>
  <c r="AT377" i="11"/>
  <c r="BV377" i="11" s="1"/>
  <c r="CX377" i="11" s="1"/>
  <c r="AH377" i="11"/>
  <c r="BJ377" i="11" s="1"/>
  <c r="CL377" i="11" s="1"/>
  <c r="BT376" i="11"/>
  <c r="CV376" i="11" s="1"/>
  <c r="AV376" i="11"/>
  <c r="BX376" i="11" s="1"/>
  <c r="CZ376" i="11" s="1"/>
  <c r="AJ376" i="11"/>
  <c r="BL376" i="11" s="1"/>
  <c r="CN376" i="11" s="1"/>
  <c r="BX374" i="11"/>
  <c r="CZ374" i="11" s="1"/>
  <c r="BL374" i="11"/>
  <c r="CN374" i="11" s="1"/>
  <c r="BZ373" i="11"/>
  <c r="DB373" i="11" s="1"/>
  <c r="BN373" i="11"/>
  <c r="CP373" i="11" s="1"/>
  <c r="AR372" i="11"/>
  <c r="AF372" i="11"/>
  <c r="BH372" i="11" s="1"/>
  <c r="CJ372" i="11" s="1"/>
  <c r="AT371" i="11"/>
  <c r="BV371" i="11" s="1"/>
  <c r="CX371" i="11" s="1"/>
  <c r="AH371" i="11"/>
  <c r="BJ371" i="11" s="1"/>
  <c r="CL371" i="11" s="1"/>
  <c r="BT370" i="11"/>
  <c r="CV370" i="11" s="1"/>
  <c r="AV370" i="11"/>
  <c r="BX370" i="11" s="1"/>
  <c r="CZ370" i="11" s="1"/>
  <c r="AJ370" i="11"/>
  <c r="BL370" i="11" s="1"/>
  <c r="CN370" i="11" s="1"/>
  <c r="BV369" i="11"/>
  <c r="CX369" i="11" s="1"/>
  <c r="BJ369" i="11"/>
  <c r="CL369" i="11" s="1"/>
  <c r="BX368" i="11"/>
  <c r="CZ368" i="11" s="1"/>
  <c r="BL368" i="11"/>
  <c r="CN368" i="11" s="1"/>
  <c r="BZ367" i="11"/>
  <c r="DB367" i="11" s="1"/>
  <c r="BT364" i="11"/>
  <c r="CV364" i="11" s="1"/>
  <c r="AV364" i="11"/>
  <c r="BX364" i="11" s="1"/>
  <c r="CZ364" i="11" s="1"/>
  <c r="AJ364" i="11"/>
  <c r="BL364" i="11" s="1"/>
  <c r="CN364" i="11" s="1"/>
  <c r="BV363" i="11"/>
  <c r="CX363" i="11" s="1"/>
  <c r="BJ363" i="11"/>
  <c r="CL363" i="11" s="1"/>
  <c r="Y363" i="11"/>
  <c r="Z363" i="11" s="1"/>
  <c r="BY362" i="11"/>
  <c r="DA362" i="11" s="1"/>
  <c r="BJ362" i="11"/>
  <c r="CL362" i="11" s="1"/>
  <c r="CA361" i="11"/>
  <c r="DC361" i="11" s="1"/>
  <c r="BL361" i="11"/>
  <c r="CN361" i="11" s="1"/>
  <c r="BT360" i="11"/>
  <c r="CV360" i="11" s="1"/>
  <c r="AJ360" i="11"/>
  <c r="BL360" i="11" s="1"/>
  <c r="CN360" i="11" s="1"/>
  <c r="AS359" i="11"/>
  <c r="BU359" i="11" s="1"/>
  <c r="CW359" i="11" s="1"/>
  <c r="AF356" i="11"/>
  <c r="BH356" i="11" s="1"/>
  <c r="CJ356" i="11" s="1"/>
  <c r="BW374" i="11"/>
  <c r="CY374" i="11" s="1"/>
  <c r="BK374" i="11"/>
  <c r="CM374" i="11" s="1"/>
  <c r="Y369" i="11"/>
  <c r="Z369" i="11" s="1"/>
  <c r="BK368" i="11"/>
  <c r="CM368" i="11" s="1"/>
  <c r="BB360" i="11"/>
  <c r="CD360" i="11" s="1"/>
  <c r="DF360" i="11" s="1"/>
  <c r="AI351" i="11"/>
  <c r="BK351" i="11" s="1"/>
  <c r="CM351" i="11" s="1"/>
  <c r="AX351" i="11"/>
  <c r="BZ351" i="11" s="1"/>
  <c r="DB351" i="11" s="1"/>
  <c r="AK351" i="11"/>
  <c r="BM351" i="11" s="1"/>
  <c r="CO351" i="11" s="1"/>
  <c r="AY351" i="11"/>
  <c r="CA351" i="11" s="1"/>
  <c r="DC351" i="11" s="1"/>
  <c r="AL351" i="11"/>
  <c r="BN351" i="11" s="1"/>
  <c r="CP351" i="11" s="1"/>
  <c r="AZ351" i="11"/>
  <c r="CB351" i="11" s="1"/>
  <c r="DD351" i="11" s="1"/>
  <c r="AN351" i="11"/>
  <c r="BP351" i="11" s="1"/>
  <c r="CR351" i="11" s="1"/>
  <c r="AO351" i="11"/>
  <c r="BQ351" i="11" s="1"/>
  <c r="CS351" i="11" s="1"/>
  <c r="AB351" i="11"/>
  <c r="AQ351" i="11"/>
  <c r="BS351" i="11" s="1"/>
  <c r="CU351" i="11" s="1"/>
  <c r="AQ344" i="11"/>
  <c r="BS344" i="11" s="1"/>
  <c r="CU344" i="11" s="1"/>
  <c r="AF344" i="11"/>
  <c r="BH344" i="11" s="1"/>
  <c r="CJ344" i="11" s="1"/>
  <c r="AR344" i="11"/>
  <c r="AG344" i="11"/>
  <c r="BI344" i="11" s="1"/>
  <c r="CK344" i="11" s="1"/>
  <c r="AS344" i="11"/>
  <c r="BU344" i="11" s="1"/>
  <c r="CW344" i="11" s="1"/>
  <c r="AL344" i="11"/>
  <c r="BN344" i="11" s="1"/>
  <c r="CP344" i="11" s="1"/>
  <c r="AX344" i="11"/>
  <c r="BZ344" i="11" s="1"/>
  <c r="DB344" i="11" s="1"/>
  <c r="AD344" i="11"/>
  <c r="BF344" i="11" s="1"/>
  <c r="CH344" i="11" s="1"/>
  <c r="AW344" i="11"/>
  <c r="BY344" i="11" s="1"/>
  <c r="DA344" i="11" s="1"/>
  <c r="AH344" i="11"/>
  <c r="BJ344" i="11" s="1"/>
  <c r="CL344" i="11" s="1"/>
  <c r="AY344" i="11"/>
  <c r="CA344" i="11" s="1"/>
  <c r="DC344" i="11" s="1"/>
  <c r="AI344" i="11"/>
  <c r="BK344" i="11" s="1"/>
  <c r="CM344" i="11" s="1"/>
  <c r="AZ344" i="11"/>
  <c r="CB344" i="11" s="1"/>
  <c r="DD344" i="11" s="1"/>
  <c r="AJ344" i="11"/>
  <c r="BL344" i="11" s="1"/>
  <c r="CN344" i="11" s="1"/>
  <c r="BA344" i="11"/>
  <c r="CC344" i="11" s="1"/>
  <c r="DE344" i="11" s="1"/>
  <c r="AK344" i="11"/>
  <c r="BM344" i="11" s="1"/>
  <c r="CO344" i="11" s="1"/>
  <c r="BB344" i="11"/>
  <c r="CD344" i="11" s="1"/>
  <c r="DF344" i="11" s="1"/>
  <c r="AM344" i="11"/>
  <c r="BO344" i="11" s="1"/>
  <c r="CQ344" i="11" s="1"/>
  <c r="AN344" i="11"/>
  <c r="BP344" i="11" s="1"/>
  <c r="CR344" i="11" s="1"/>
  <c r="AO344" i="11"/>
  <c r="BQ344" i="11" s="1"/>
  <c r="CS344" i="11" s="1"/>
  <c r="Y344" i="11"/>
  <c r="Z344" i="11" s="1"/>
  <c r="AP344" i="11"/>
  <c r="BR344" i="11" s="1"/>
  <c r="CT344" i="11" s="1"/>
  <c r="AT344" i="11"/>
  <c r="BV344" i="11" s="1"/>
  <c r="CX344" i="11" s="1"/>
  <c r="AB344" i="11"/>
  <c r="BD344" i="11" s="1"/>
  <c r="AU344" i="11"/>
  <c r="BW344" i="11" s="1"/>
  <c r="CY344" i="11" s="1"/>
  <c r="CC388" i="11"/>
  <c r="DE388" i="11" s="1"/>
  <c r="BQ388" i="11"/>
  <c r="CS388" i="11" s="1"/>
  <c r="BE388" i="11"/>
  <c r="CG388" i="11" s="1"/>
  <c r="BS387" i="11"/>
  <c r="CU387" i="11" s="1"/>
  <c r="BA384" i="11"/>
  <c r="CC384" i="11" s="1"/>
  <c r="DE384" i="11" s="1"/>
  <c r="AO384" i="11"/>
  <c r="BQ384" i="11" s="1"/>
  <c r="CS384" i="11" s="1"/>
  <c r="AC384" i="11"/>
  <c r="AQ383" i="11"/>
  <c r="BS383" i="11" s="1"/>
  <c r="CU383" i="11" s="1"/>
  <c r="AE383" i="11"/>
  <c r="BG383" i="11" s="1"/>
  <c r="CI383" i="11" s="1"/>
  <c r="AS382" i="11"/>
  <c r="BU382" i="11" s="1"/>
  <c r="CW382" i="11" s="1"/>
  <c r="AG382" i="11"/>
  <c r="BI382" i="11" s="1"/>
  <c r="CK382" i="11" s="1"/>
  <c r="Y380" i="11"/>
  <c r="Z380" i="11" s="1"/>
  <c r="BK379" i="11"/>
  <c r="CM379" i="11" s="1"/>
  <c r="BA378" i="11"/>
  <c r="CC378" i="11" s="1"/>
  <c r="DE378" i="11" s="1"/>
  <c r="AO378" i="11"/>
  <c r="BQ378" i="11" s="1"/>
  <c r="CS378" i="11" s="1"/>
  <c r="AC378" i="11"/>
  <c r="BE378" i="11" s="1"/>
  <c r="CG378" i="11" s="1"/>
  <c r="AQ377" i="11"/>
  <c r="BS377" i="11" s="1"/>
  <c r="CU377" i="11" s="1"/>
  <c r="AE377" i="11"/>
  <c r="BG377" i="11" s="1"/>
  <c r="CI377" i="11" s="1"/>
  <c r="AS376" i="11"/>
  <c r="BU376" i="11" s="1"/>
  <c r="CW376" i="11" s="1"/>
  <c r="AG376" i="11"/>
  <c r="BI376" i="11" s="1"/>
  <c r="CK376" i="11" s="1"/>
  <c r="BI374" i="11"/>
  <c r="CK374" i="11" s="1"/>
  <c r="Y374" i="11"/>
  <c r="Z374" i="11" s="1"/>
  <c r="BW373" i="11"/>
  <c r="CY373" i="11" s="1"/>
  <c r="BK373" i="11"/>
  <c r="CM373" i="11" s="1"/>
  <c r="BA372" i="11"/>
  <c r="CC372" i="11" s="1"/>
  <c r="DE372" i="11" s="1"/>
  <c r="AO372" i="11"/>
  <c r="BQ372" i="11" s="1"/>
  <c r="CS372" i="11" s="1"/>
  <c r="AC372" i="11"/>
  <c r="AQ371" i="11"/>
  <c r="BS371" i="11" s="1"/>
  <c r="CU371" i="11" s="1"/>
  <c r="AS370" i="11"/>
  <c r="BU370" i="11" s="1"/>
  <c r="CW370" i="11" s="1"/>
  <c r="AG370" i="11"/>
  <c r="BI370" i="11" s="1"/>
  <c r="CK370" i="11" s="1"/>
  <c r="BS369" i="11"/>
  <c r="CU369" i="11" s="1"/>
  <c r="BI368" i="11"/>
  <c r="CK368" i="11" s="1"/>
  <c r="Y368" i="11"/>
  <c r="Z368" i="11" s="1"/>
  <c r="BK367" i="11"/>
  <c r="CM367" i="11" s="1"/>
  <c r="AS364" i="11"/>
  <c r="BU364" i="11" s="1"/>
  <c r="CW364" i="11" s="1"/>
  <c r="AG364" i="11"/>
  <c r="BI364" i="11" s="1"/>
  <c r="CK364" i="11" s="1"/>
  <c r="BS363" i="11"/>
  <c r="CU363" i="11" s="1"/>
  <c r="BG363" i="11"/>
  <c r="CI363" i="11" s="1"/>
  <c r="BV362" i="11"/>
  <c r="CX362" i="11" s="1"/>
  <c r="BD362" i="11"/>
  <c r="BX361" i="11"/>
  <c r="CZ361" i="11" s="1"/>
  <c r="BF361" i="11"/>
  <c r="CH361" i="11" s="1"/>
  <c r="AY360" i="11"/>
  <c r="CA360" i="11" s="1"/>
  <c r="DC360" i="11" s="1"/>
  <c r="AL359" i="11"/>
  <c r="BN359" i="11" s="1"/>
  <c r="CP359" i="11" s="1"/>
  <c r="BB356" i="11"/>
  <c r="CD356" i="11" s="1"/>
  <c r="DF356" i="11" s="1"/>
  <c r="Z356" i="11"/>
  <c r="AB355" i="11"/>
  <c r="AO355" i="11"/>
  <c r="BQ355" i="11" s="1"/>
  <c r="CS355" i="11" s="1"/>
  <c r="BA355" i="11"/>
  <c r="CC355" i="11" s="1"/>
  <c r="DE355" i="11" s="1"/>
  <c r="AR351" i="11"/>
  <c r="AI342" i="11"/>
  <c r="BK342" i="11" s="1"/>
  <c r="CM342" i="11" s="1"/>
  <c r="AU342" i="11"/>
  <c r="BW342" i="11" s="1"/>
  <c r="CY342" i="11" s="1"/>
  <c r="AJ342" i="11"/>
  <c r="BL342" i="11" s="1"/>
  <c r="CN342" i="11" s="1"/>
  <c r="AV342" i="11"/>
  <c r="BX342" i="11" s="1"/>
  <c r="CZ342" i="11" s="1"/>
  <c r="Y342" i="11"/>
  <c r="Z342" i="11" s="1"/>
  <c r="AK342" i="11"/>
  <c r="BM342" i="11" s="1"/>
  <c r="CO342" i="11" s="1"/>
  <c r="AW342" i="11"/>
  <c r="BY342" i="11" s="1"/>
  <c r="DA342" i="11" s="1"/>
  <c r="AD342" i="11"/>
  <c r="BF342" i="11" s="1"/>
  <c r="CH342" i="11" s="1"/>
  <c r="AP342" i="11"/>
  <c r="BR342" i="11" s="1"/>
  <c r="CT342" i="11" s="1"/>
  <c r="BB342" i="11"/>
  <c r="CD342" i="11" s="1"/>
  <c r="DF342" i="11" s="1"/>
  <c r="AF342" i="11"/>
  <c r="BH342" i="11" s="1"/>
  <c r="CJ342" i="11" s="1"/>
  <c r="AY342" i="11"/>
  <c r="CA342" i="11" s="1"/>
  <c r="DC342" i="11" s="1"/>
  <c r="AG342" i="11"/>
  <c r="BI342" i="11" s="1"/>
  <c r="CK342" i="11" s="1"/>
  <c r="AZ342" i="11"/>
  <c r="CB342" i="11" s="1"/>
  <c r="DD342" i="11" s="1"/>
  <c r="AH342" i="11"/>
  <c r="BJ342" i="11" s="1"/>
  <c r="CL342" i="11" s="1"/>
  <c r="BA342" i="11"/>
  <c r="CC342" i="11" s="1"/>
  <c r="DE342" i="11" s="1"/>
  <c r="AL342" i="11"/>
  <c r="BN342" i="11" s="1"/>
  <c r="CP342" i="11" s="1"/>
  <c r="AM342" i="11"/>
  <c r="BO342" i="11" s="1"/>
  <c r="CQ342" i="11" s="1"/>
  <c r="AN342" i="11"/>
  <c r="BP342" i="11" s="1"/>
  <c r="CR342" i="11" s="1"/>
  <c r="AO342" i="11"/>
  <c r="BQ342" i="11" s="1"/>
  <c r="CS342" i="11" s="1"/>
  <c r="AQ342" i="11"/>
  <c r="BS342" i="11" s="1"/>
  <c r="CU342" i="11" s="1"/>
  <c r="AR342" i="11"/>
  <c r="AB342" i="11"/>
  <c r="AS342" i="11"/>
  <c r="BU342" i="11" s="1"/>
  <c r="CW342" i="11" s="1"/>
  <c r="AC342" i="11"/>
  <c r="BE342" i="11" s="1"/>
  <c r="CG342" i="11" s="1"/>
  <c r="AT342" i="11"/>
  <c r="BV342" i="11" s="1"/>
  <c r="CX342" i="11" s="1"/>
  <c r="AR382" i="11"/>
  <c r="AF382" i="11"/>
  <c r="BH382" i="11" s="1"/>
  <c r="CJ382" i="11" s="1"/>
  <c r="BV379" i="11"/>
  <c r="CX379" i="11" s="1"/>
  <c r="AR376" i="11"/>
  <c r="AF376" i="11"/>
  <c r="BH376" i="11" s="1"/>
  <c r="CJ376" i="11" s="1"/>
  <c r="BT374" i="11"/>
  <c r="CV374" i="11" s="1"/>
  <c r="BH374" i="11"/>
  <c r="CJ374" i="11" s="1"/>
  <c r="BV373" i="11"/>
  <c r="CX373" i="11" s="1"/>
  <c r="BJ373" i="11"/>
  <c r="CL373" i="11" s="1"/>
  <c r="AR370" i="11"/>
  <c r="AF370" i="11"/>
  <c r="BH370" i="11" s="1"/>
  <c r="CJ370" i="11" s="1"/>
  <c r="BT368" i="11"/>
  <c r="CV368" i="11" s="1"/>
  <c r="BH368" i="11"/>
  <c r="CJ368" i="11" s="1"/>
  <c r="BV367" i="11"/>
  <c r="CX367" i="11" s="1"/>
  <c r="BJ367" i="11"/>
  <c r="CL367" i="11" s="1"/>
  <c r="Y362" i="11"/>
  <c r="Z362" i="11" s="1"/>
  <c r="AV360" i="11"/>
  <c r="BX360" i="11" s="1"/>
  <c r="CZ360" i="11" s="1"/>
  <c r="AE360" i="11"/>
  <c r="BG360" i="11" s="1"/>
  <c r="CI360" i="11" s="1"/>
  <c r="Y360" i="11"/>
  <c r="Z360" i="11" s="1"/>
  <c r="AW360" i="11"/>
  <c r="BY360" i="11" s="1"/>
  <c r="DA360" i="11" s="1"/>
  <c r="AL360" i="11"/>
  <c r="BN360" i="11" s="1"/>
  <c r="CP360" i="11" s="1"/>
  <c r="AX360" i="11"/>
  <c r="BZ360" i="11" s="1"/>
  <c r="DB360" i="11" s="1"/>
  <c r="AB360" i="11"/>
  <c r="AN360" i="11"/>
  <c r="BP360" i="11" s="1"/>
  <c r="CR360" i="11" s="1"/>
  <c r="AZ360" i="11"/>
  <c r="CB360" i="11" s="1"/>
  <c r="DD360" i="11" s="1"/>
  <c r="AI360" i="11"/>
  <c r="BK360" i="11" s="1"/>
  <c r="CM360" i="11" s="1"/>
  <c r="AU360" i="11"/>
  <c r="BW360" i="11" s="1"/>
  <c r="CY360" i="11" s="1"/>
  <c r="BH354" i="11"/>
  <c r="CJ354" i="11" s="1"/>
  <c r="BT354" i="11"/>
  <c r="CV354" i="11" s="1"/>
  <c r="BZ354" i="11"/>
  <c r="DB354" i="11" s="1"/>
  <c r="CB354" i="11"/>
  <c r="DD354" i="11" s="1"/>
  <c r="CC354" i="11"/>
  <c r="DE354" i="11" s="1"/>
  <c r="BD354" i="11"/>
  <c r="BE354" i="11"/>
  <c r="CG354" i="11" s="1"/>
  <c r="BF354" i="11"/>
  <c r="CH354" i="11" s="1"/>
  <c r="BX354" i="11"/>
  <c r="CZ354" i="11" s="1"/>
  <c r="BK354" i="11"/>
  <c r="CM354" i="11" s="1"/>
  <c r="AM351" i="11"/>
  <c r="BO351" i="11" s="1"/>
  <c r="CQ351" i="11" s="1"/>
  <c r="AF350" i="11"/>
  <c r="BH350" i="11" s="1"/>
  <c r="CJ350" i="11" s="1"/>
  <c r="AR350" i="11"/>
  <c r="AL350" i="11"/>
  <c r="BN350" i="11" s="1"/>
  <c r="CP350" i="11" s="1"/>
  <c r="AX350" i="11"/>
  <c r="BZ350" i="11" s="1"/>
  <c r="DB350" i="11" s="1"/>
  <c r="AC350" i="11"/>
  <c r="BE350" i="11" s="1"/>
  <c r="CG350" i="11" s="1"/>
  <c r="AQ350" i="11"/>
  <c r="BS350" i="11" s="1"/>
  <c r="CU350" i="11" s="1"/>
  <c r="AD350" i="11"/>
  <c r="BF350" i="11" s="1"/>
  <c r="CH350" i="11" s="1"/>
  <c r="AS350" i="11"/>
  <c r="BU350" i="11" s="1"/>
  <c r="CW350" i="11" s="1"/>
  <c r="AE350" i="11"/>
  <c r="BG350" i="11" s="1"/>
  <c r="CI350" i="11" s="1"/>
  <c r="AT350" i="11"/>
  <c r="BV350" i="11" s="1"/>
  <c r="CX350" i="11" s="1"/>
  <c r="AG350" i="11"/>
  <c r="BI350" i="11" s="1"/>
  <c r="CK350" i="11" s="1"/>
  <c r="AU350" i="11"/>
  <c r="BW350" i="11" s="1"/>
  <c r="CY350" i="11" s="1"/>
  <c r="AH350" i="11"/>
  <c r="BJ350" i="11" s="1"/>
  <c r="CL350" i="11" s="1"/>
  <c r="AV350" i="11"/>
  <c r="BX350" i="11" s="1"/>
  <c r="CZ350" i="11" s="1"/>
  <c r="AI350" i="11"/>
  <c r="BK350" i="11" s="1"/>
  <c r="CM350" i="11" s="1"/>
  <c r="AW350" i="11"/>
  <c r="BY350" i="11" s="1"/>
  <c r="DA350" i="11" s="1"/>
  <c r="AJ350" i="11"/>
  <c r="BL350" i="11" s="1"/>
  <c r="CN350" i="11" s="1"/>
  <c r="AY350" i="11"/>
  <c r="CA350" i="11" s="1"/>
  <c r="DC350" i="11" s="1"/>
  <c r="AK350" i="11"/>
  <c r="BM350" i="11" s="1"/>
  <c r="CO350" i="11" s="1"/>
  <c r="AZ350" i="11"/>
  <c r="CB350" i="11" s="1"/>
  <c r="DD350" i="11" s="1"/>
  <c r="AM350" i="11"/>
  <c r="BO350" i="11" s="1"/>
  <c r="CQ350" i="11" s="1"/>
  <c r="BA350" i="11"/>
  <c r="CC350" i="11" s="1"/>
  <c r="DE350" i="11" s="1"/>
  <c r="Y350" i="11"/>
  <c r="Z350" i="11" s="1"/>
  <c r="AN350" i="11"/>
  <c r="BP350" i="11" s="1"/>
  <c r="CR350" i="11" s="1"/>
  <c r="BB350" i="11"/>
  <c r="CD350" i="11" s="1"/>
  <c r="DF350" i="11" s="1"/>
  <c r="AO350" i="11"/>
  <c r="BQ350" i="11" s="1"/>
  <c r="CS350" i="11" s="1"/>
  <c r="Y391" i="11"/>
  <c r="Z391" i="11" s="1"/>
  <c r="BW390" i="11"/>
  <c r="CY390" i="11" s="1"/>
  <c r="BK390" i="11"/>
  <c r="CM390" i="11" s="1"/>
  <c r="CC387" i="11"/>
  <c r="DE387" i="11" s="1"/>
  <c r="BQ387" i="11"/>
  <c r="CS387" i="11" s="1"/>
  <c r="BE387" i="11"/>
  <c r="CG387" i="11" s="1"/>
  <c r="AW385" i="11"/>
  <c r="BY385" i="11" s="1"/>
  <c r="DA385" i="11" s="1"/>
  <c r="AK385" i="11"/>
  <c r="BM385" i="11" s="1"/>
  <c r="CO385" i="11" s="1"/>
  <c r="Y385" i="11"/>
  <c r="Z385" i="11" s="1"/>
  <c r="AY384" i="11"/>
  <c r="CA384" i="11" s="1"/>
  <c r="DC384" i="11" s="1"/>
  <c r="AM384" i="11"/>
  <c r="BO384" i="11" s="1"/>
  <c r="CQ384" i="11" s="1"/>
  <c r="BA383" i="11"/>
  <c r="CC383" i="11" s="1"/>
  <c r="DE383" i="11" s="1"/>
  <c r="AO383" i="11"/>
  <c r="BQ383" i="11" s="1"/>
  <c r="CS383" i="11" s="1"/>
  <c r="AC383" i="11"/>
  <c r="BE383" i="11" s="1"/>
  <c r="CG383" i="11" s="1"/>
  <c r="AQ382" i="11"/>
  <c r="BS382" i="11" s="1"/>
  <c r="CU382" i="11" s="1"/>
  <c r="AE382" i="11"/>
  <c r="BG382" i="11" s="1"/>
  <c r="CI382" i="11" s="1"/>
  <c r="Y379" i="11"/>
  <c r="Z379" i="11" s="1"/>
  <c r="AY378" i="11"/>
  <c r="CA378" i="11" s="1"/>
  <c r="DC378" i="11" s="1"/>
  <c r="AM378" i="11"/>
  <c r="BO378" i="11" s="1"/>
  <c r="CQ378" i="11" s="1"/>
  <c r="BA377" i="11"/>
  <c r="CC377" i="11" s="1"/>
  <c r="DE377" i="11" s="1"/>
  <c r="AO377" i="11"/>
  <c r="BQ377" i="11" s="1"/>
  <c r="CS377" i="11" s="1"/>
  <c r="AC377" i="11"/>
  <c r="BE377" i="11" s="1"/>
  <c r="CG377" i="11" s="1"/>
  <c r="AQ376" i="11"/>
  <c r="BS376" i="11" s="1"/>
  <c r="CU376" i="11" s="1"/>
  <c r="AE376" i="11"/>
  <c r="BS374" i="11"/>
  <c r="CU374" i="11" s="1"/>
  <c r="BU373" i="11"/>
  <c r="CW373" i="11" s="1"/>
  <c r="BI373" i="11"/>
  <c r="CK373" i="11" s="1"/>
  <c r="Y373" i="11"/>
  <c r="Z373" i="11" s="1"/>
  <c r="AY372" i="11"/>
  <c r="CA372" i="11" s="1"/>
  <c r="DC372" i="11" s="1"/>
  <c r="AM372" i="11"/>
  <c r="BO372" i="11" s="1"/>
  <c r="CQ372" i="11" s="1"/>
  <c r="BA371" i="11"/>
  <c r="CC371" i="11" s="1"/>
  <c r="DE371" i="11" s="1"/>
  <c r="AO371" i="11"/>
  <c r="BQ371" i="11" s="1"/>
  <c r="CS371" i="11" s="1"/>
  <c r="AC371" i="11"/>
  <c r="BE371" i="11" s="1"/>
  <c r="CG371" i="11" s="1"/>
  <c r="AQ370" i="11"/>
  <c r="BS370" i="11" s="1"/>
  <c r="CU370" i="11" s="1"/>
  <c r="CC369" i="11"/>
  <c r="DE369" i="11" s="1"/>
  <c r="BQ369" i="11"/>
  <c r="CS369" i="11" s="1"/>
  <c r="BE369" i="11"/>
  <c r="CG369" i="11" s="1"/>
  <c r="BS368" i="11"/>
  <c r="CU368" i="11" s="1"/>
  <c r="BI367" i="11"/>
  <c r="CK367" i="11" s="1"/>
  <c r="Y367" i="11"/>
  <c r="Z367" i="11" s="1"/>
  <c r="BK366" i="11"/>
  <c r="CM366" i="11" s="1"/>
  <c r="AQ364" i="11"/>
  <c r="BS364" i="11" s="1"/>
  <c r="CU364" i="11" s="1"/>
  <c r="AE364" i="11"/>
  <c r="BG364" i="11" s="1"/>
  <c r="CI364" i="11" s="1"/>
  <c r="CC363" i="11"/>
  <c r="DE363" i="11" s="1"/>
  <c r="BQ363" i="11"/>
  <c r="CS363" i="11" s="1"/>
  <c r="BE363" i="11"/>
  <c r="CG363" i="11" s="1"/>
  <c r="BS362" i="11"/>
  <c r="CU362" i="11" s="1"/>
  <c r="BD361" i="11"/>
  <c r="AT360" i="11"/>
  <c r="BV360" i="11" s="1"/>
  <c r="CX360" i="11" s="1"/>
  <c r="AD360" i="11"/>
  <c r="BF360" i="11" s="1"/>
  <c r="CH360" i="11" s="1"/>
  <c r="AI359" i="11"/>
  <c r="BK359" i="11" s="1"/>
  <c r="CM359" i="11" s="1"/>
  <c r="AH358" i="11"/>
  <c r="BJ358" i="11" s="1"/>
  <c r="CL358" i="11" s="1"/>
  <c r="AT358" i="11"/>
  <c r="BV358" i="11" s="1"/>
  <c r="CX358" i="11" s="1"/>
  <c r="AW358" i="11"/>
  <c r="BY358" i="11" s="1"/>
  <c r="DA358" i="11" s="1"/>
  <c r="AM358" i="11"/>
  <c r="BO358" i="11" s="1"/>
  <c r="CQ358" i="11" s="1"/>
  <c r="AY358" i="11"/>
  <c r="CA358" i="11" s="1"/>
  <c r="DC358" i="11" s="1"/>
  <c r="AW356" i="11"/>
  <c r="BY356" i="11" s="1"/>
  <c r="DA356" i="11" s="1"/>
  <c r="AK355" i="11"/>
  <c r="BM355" i="11" s="1"/>
  <c r="CO355" i="11" s="1"/>
  <c r="AG351" i="11"/>
  <c r="BI351" i="11" s="1"/>
  <c r="CK351" i="11" s="1"/>
  <c r="AM337" i="11"/>
  <c r="BO337" i="11" s="1"/>
  <c r="CQ337" i="11" s="1"/>
  <c r="AC337" i="11"/>
  <c r="BE337" i="11" s="1"/>
  <c r="CG337" i="11" s="1"/>
  <c r="AV337" i="11"/>
  <c r="BX337" i="11" s="1"/>
  <c r="CZ337" i="11" s="1"/>
  <c r="AE337" i="11"/>
  <c r="BG337" i="11" s="1"/>
  <c r="CI337" i="11" s="1"/>
  <c r="AX337" i="11"/>
  <c r="BZ337" i="11" s="1"/>
  <c r="DB337" i="11" s="1"/>
  <c r="AX396" i="11"/>
  <c r="BZ396" i="11" s="1"/>
  <c r="DB396" i="11" s="1"/>
  <c r="BX395" i="11"/>
  <c r="CZ395" i="11" s="1"/>
  <c r="BV390" i="11"/>
  <c r="CX390" i="11" s="1"/>
  <c r="BZ388" i="11"/>
  <c r="DB388" i="11" s="1"/>
  <c r="CB387" i="11"/>
  <c r="DD387" i="11" s="1"/>
  <c r="BP387" i="11"/>
  <c r="CR387" i="11" s="1"/>
  <c r="AV385" i="11"/>
  <c r="BX385" i="11" s="1"/>
  <c r="CZ385" i="11" s="1"/>
  <c r="AX384" i="11"/>
  <c r="BZ384" i="11" s="1"/>
  <c r="DB384" i="11" s="1"/>
  <c r="AZ383" i="11"/>
  <c r="CB383" i="11" s="1"/>
  <c r="DD383" i="11" s="1"/>
  <c r="AN383" i="11"/>
  <c r="BP383" i="11" s="1"/>
  <c r="CR383" i="11" s="1"/>
  <c r="AB383" i="11"/>
  <c r="BB382" i="11"/>
  <c r="CD382" i="11" s="1"/>
  <c r="DF382" i="11" s="1"/>
  <c r="AP382" i="11"/>
  <c r="BR382" i="11" s="1"/>
  <c r="CT382" i="11" s="1"/>
  <c r="BT379" i="11"/>
  <c r="CV379" i="11" s="1"/>
  <c r="BH379" i="11"/>
  <c r="CJ379" i="11" s="1"/>
  <c r="AX378" i="11"/>
  <c r="BZ378" i="11" s="1"/>
  <c r="DB378" i="11" s="1"/>
  <c r="AZ377" i="11"/>
  <c r="CB377" i="11" s="1"/>
  <c r="DD377" i="11" s="1"/>
  <c r="AN377" i="11"/>
  <c r="BP377" i="11" s="1"/>
  <c r="CR377" i="11" s="1"/>
  <c r="AB377" i="11"/>
  <c r="BB376" i="11"/>
  <c r="CD376" i="11" s="1"/>
  <c r="DF376" i="11" s="1"/>
  <c r="AP376" i="11"/>
  <c r="BR376" i="11" s="1"/>
  <c r="CT376" i="11" s="1"/>
  <c r="CD374" i="11"/>
  <c r="DF374" i="11" s="1"/>
  <c r="BR374" i="11"/>
  <c r="CT374" i="11" s="1"/>
  <c r="BF374" i="11"/>
  <c r="CH374" i="11" s="1"/>
  <c r="BT373" i="11"/>
  <c r="CV373" i="11" s="1"/>
  <c r="BH373" i="11"/>
  <c r="CJ373" i="11" s="1"/>
  <c r="AX372" i="11"/>
  <c r="BZ372" i="11" s="1"/>
  <c r="DB372" i="11" s="1"/>
  <c r="AZ371" i="11"/>
  <c r="CB371" i="11" s="1"/>
  <c r="DD371" i="11" s="1"/>
  <c r="AN371" i="11"/>
  <c r="BP371" i="11" s="1"/>
  <c r="CR371" i="11" s="1"/>
  <c r="AB371" i="11"/>
  <c r="BB370" i="11"/>
  <c r="CD370" i="11" s="1"/>
  <c r="DF370" i="11" s="1"/>
  <c r="AP370" i="11"/>
  <c r="BR370" i="11" s="1"/>
  <c r="CT370" i="11" s="1"/>
  <c r="CB369" i="11"/>
  <c r="DD369" i="11" s="1"/>
  <c r="BP369" i="11"/>
  <c r="CR369" i="11" s="1"/>
  <c r="CD368" i="11"/>
  <c r="DF368" i="11" s="1"/>
  <c r="BF368" i="11"/>
  <c r="CH368" i="11" s="1"/>
  <c r="BT367" i="11"/>
  <c r="CV367" i="11" s="1"/>
  <c r="BH367" i="11"/>
  <c r="CJ367" i="11" s="1"/>
  <c r="BV366" i="11"/>
  <c r="CX366" i="11" s="1"/>
  <c r="BX365" i="11"/>
  <c r="CZ365" i="11" s="1"/>
  <c r="BB364" i="11"/>
  <c r="CD364" i="11" s="1"/>
  <c r="DF364" i="11" s="1"/>
  <c r="CB363" i="11"/>
  <c r="DD363" i="11" s="1"/>
  <c r="BR361" i="11"/>
  <c r="CT361" i="11" s="1"/>
  <c r="AS360" i="11"/>
  <c r="BU360" i="11" s="1"/>
  <c r="CW360" i="11" s="1"/>
  <c r="AC360" i="11"/>
  <c r="BE360" i="11" s="1"/>
  <c r="CG360" i="11" s="1"/>
  <c r="BT359" i="11"/>
  <c r="CV359" i="11" s="1"/>
  <c r="AE358" i="11"/>
  <c r="BG358" i="11" s="1"/>
  <c r="CI358" i="11" s="1"/>
  <c r="AC358" i="11"/>
  <c r="BE358" i="11" s="1"/>
  <c r="CG358" i="11" s="1"/>
  <c r="AG355" i="11"/>
  <c r="BI355" i="11" s="1"/>
  <c r="CK355" i="11" s="1"/>
  <c r="AC351" i="11"/>
  <c r="BE351" i="11" s="1"/>
  <c r="CG351" i="11" s="1"/>
  <c r="AW384" i="11"/>
  <c r="BY384" i="11" s="1"/>
  <c r="DA384" i="11" s="1"/>
  <c r="AK384" i="11"/>
  <c r="BM384" i="11" s="1"/>
  <c r="CO384" i="11" s="1"/>
  <c r="BA382" i="11"/>
  <c r="CC382" i="11" s="1"/>
  <c r="DE382" i="11" s="1"/>
  <c r="AO382" i="11"/>
  <c r="BQ382" i="11" s="1"/>
  <c r="CS382" i="11" s="1"/>
  <c r="AW378" i="11"/>
  <c r="BY378" i="11" s="1"/>
  <c r="DA378" i="11" s="1"/>
  <c r="AK378" i="11"/>
  <c r="BM378" i="11" s="1"/>
  <c r="CO378" i="11" s="1"/>
  <c r="BA376" i="11"/>
  <c r="CC376" i="11" s="1"/>
  <c r="DE376" i="11" s="1"/>
  <c r="AO376" i="11"/>
  <c r="BQ376" i="11" s="1"/>
  <c r="CS376" i="11" s="1"/>
  <c r="CC374" i="11"/>
  <c r="DE374" i="11" s="1"/>
  <c r="BQ374" i="11"/>
  <c r="CS374" i="11" s="1"/>
  <c r="BE374" i="11"/>
  <c r="CG374" i="11" s="1"/>
  <c r="BS373" i="11"/>
  <c r="CU373" i="11" s="1"/>
  <c r="AW372" i="11"/>
  <c r="BY372" i="11" s="1"/>
  <c r="DA372" i="11" s="1"/>
  <c r="AK372" i="11"/>
  <c r="BM372" i="11" s="1"/>
  <c r="CO372" i="11" s="1"/>
  <c r="BA370" i="11"/>
  <c r="CC370" i="11" s="1"/>
  <c r="DE370" i="11" s="1"/>
  <c r="AO370" i="11"/>
  <c r="BQ370" i="11" s="1"/>
  <c r="CS370" i="11" s="1"/>
  <c r="CC368" i="11"/>
  <c r="DE368" i="11" s="1"/>
  <c r="BE368" i="11"/>
  <c r="CG368" i="11" s="1"/>
  <c r="BS367" i="11"/>
  <c r="CU367" i="11" s="1"/>
  <c r="AR360" i="11"/>
  <c r="AM359" i="11"/>
  <c r="BO359" i="11" s="1"/>
  <c r="CQ359" i="11" s="1"/>
  <c r="AY359" i="11"/>
  <c r="CA359" i="11" s="1"/>
  <c r="DC359" i="11" s="1"/>
  <c r="AB359" i="11"/>
  <c r="BD359" i="11" s="1"/>
  <c r="AN359" i="11"/>
  <c r="BP359" i="11" s="1"/>
  <c r="CR359" i="11" s="1"/>
  <c r="AZ359" i="11"/>
  <c r="CB359" i="11" s="1"/>
  <c r="DD359" i="11" s="1"/>
  <c r="AD359" i="11"/>
  <c r="BF359" i="11" s="1"/>
  <c r="CH359" i="11" s="1"/>
  <c r="AP359" i="11"/>
  <c r="BR359" i="11" s="1"/>
  <c r="CT359" i="11" s="1"/>
  <c r="BB359" i="11"/>
  <c r="CD359" i="11" s="1"/>
  <c r="DF359" i="11" s="1"/>
  <c r="AF359" i="11"/>
  <c r="BH359" i="11" s="1"/>
  <c r="CJ359" i="11" s="1"/>
  <c r="AR359" i="11"/>
  <c r="AW359" i="11"/>
  <c r="BY359" i="11" s="1"/>
  <c r="DA359" i="11" s="1"/>
  <c r="AP350" i="11"/>
  <c r="BR350" i="11" s="1"/>
  <c r="CT350" i="11" s="1"/>
  <c r="AV344" i="11"/>
  <c r="BX344" i="11" s="1"/>
  <c r="CZ344" i="11" s="1"/>
  <c r="CD379" i="11"/>
  <c r="DF379" i="11" s="1"/>
  <c r="BF379" i="11"/>
  <c r="CH379" i="11" s="1"/>
  <c r="CB374" i="11"/>
  <c r="DD374" i="11" s="1"/>
  <c r="BP374" i="11"/>
  <c r="CR374" i="11" s="1"/>
  <c r="BD374" i="11"/>
  <c r="CD373" i="11"/>
  <c r="DF373" i="11" s="1"/>
  <c r="BR373" i="11"/>
  <c r="CT373" i="11" s="1"/>
  <c r="BF373" i="11"/>
  <c r="CH373" i="11" s="1"/>
  <c r="CB368" i="11"/>
  <c r="DD368" i="11" s="1"/>
  <c r="BD368" i="11"/>
  <c r="CD367" i="11"/>
  <c r="DF367" i="11" s="1"/>
  <c r="BF367" i="11"/>
  <c r="CH367" i="11" s="1"/>
  <c r="BS361" i="11"/>
  <c r="CU361" i="11" s="1"/>
  <c r="BH361" i="11"/>
  <c r="CJ361" i="11" s="1"/>
  <c r="BT361" i="11"/>
  <c r="CV361" i="11" s="1"/>
  <c r="BJ361" i="11"/>
  <c r="CL361" i="11" s="1"/>
  <c r="BV361" i="11"/>
  <c r="CX361" i="11" s="1"/>
  <c r="AQ360" i="11"/>
  <c r="BS360" i="11" s="1"/>
  <c r="CU360" i="11" s="1"/>
  <c r="AB350" i="11"/>
  <c r="BD350" i="11" s="1"/>
  <c r="AC344" i="11"/>
  <c r="BE344" i="11" s="1"/>
  <c r="CG344" i="11" s="1"/>
  <c r="AH321" i="11"/>
  <c r="BJ321" i="11" s="1"/>
  <c r="CL321" i="11" s="1"/>
  <c r="AT321" i="11"/>
  <c r="BV321" i="11" s="1"/>
  <c r="CX321" i="11" s="1"/>
  <c r="AI321" i="11"/>
  <c r="BK321" i="11" s="1"/>
  <c r="CM321" i="11" s="1"/>
  <c r="AU321" i="11"/>
  <c r="BW321" i="11" s="1"/>
  <c r="CY321" i="11" s="1"/>
  <c r="AJ321" i="11"/>
  <c r="BL321" i="11" s="1"/>
  <c r="CN321" i="11" s="1"/>
  <c r="AV321" i="11"/>
  <c r="BX321" i="11" s="1"/>
  <c r="CZ321" i="11" s="1"/>
  <c r="AE321" i="11"/>
  <c r="BG321" i="11" s="1"/>
  <c r="CI321" i="11" s="1"/>
  <c r="AW321" i="11"/>
  <c r="BY321" i="11" s="1"/>
  <c r="DA321" i="11" s="1"/>
  <c r="AF321" i="11"/>
  <c r="BH321" i="11" s="1"/>
  <c r="CJ321" i="11" s="1"/>
  <c r="AX321" i="11"/>
  <c r="BZ321" i="11" s="1"/>
  <c r="DB321" i="11" s="1"/>
  <c r="AG321" i="11"/>
  <c r="BI321" i="11" s="1"/>
  <c r="CK321" i="11" s="1"/>
  <c r="AY321" i="11"/>
  <c r="CA321" i="11" s="1"/>
  <c r="DC321" i="11" s="1"/>
  <c r="AK321" i="11"/>
  <c r="BM321" i="11" s="1"/>
  <c r="CO321" i="11" s="1"/>
  <c r="AZ321" i="11"/>
  <c r="CB321" i="11" s="1"/>
  <c r="DD321" i="11" s="1"/>
  <c r="AL321" i="11"/>
  <c r="BN321" i="11" s="1"/>
  <c r="CP321" i="11" s="1"/>
  <c r="BA321" i="11"/>
  <c r="CC321" i="11" s="1"/>
  <c r="DE321" i="11" s="1"/>
  <c r="AM321" i="11"/>
  <c r="BO321" i="11" s="1"/>
  <c r="CQ321" i="11" s="1"/>
  <c r="BB321" i="11"/>
  <c r="CD321" i="11" s="1"/>
  <c r="DF321" i="11" s="1"/>
  <c r="Y321" i="11"/>
  <c r="Z321" i="11" s="1"/>
  <c r="AN321" i="11"/>
  <c r="BP321" i="11" s="1"/>
  <c r="CR321" i="11" s="1"/>
  <c r="AO321" i="11"/>
  <c r="BQ321" i="11" s="1"/>
  <c r="CS321" i="11" s="1"/>
  <c r="AP321" i="11"/>
  <c r="BR321" i="11" s="1"/>
  <c r="CT321" i="11" s="1"/>
  <c r="AB321" i="11"/>
  <c r="AQ321" i="11"/>
  <c r="BS321" i="11" s="1"/>
  <c r="CU321" i="11" s="1"/>
  <c r="AC321" i="11"/>
  <c r="BE321" i="11" s="1"/>
  <c r="CG321" i="11" s="1"/>
  <c r="AR321" i="11"/>
  <c r="AD321" i="11"/>
  <c r="BF321" i="11" s="1"/>
  <c r="CH321" i="11" s="1"/>
  <c r="BK388" i="11"/>
  <c r="CM388" i="11" s="1"/>
  <c r="AU384" i="11"/>
  <c r="BW384" i="11" s="1"/>
  <c r="CY384" i="11" s="1"/>
  <c r="AW383" i="11"/>
  <c r="BY383" i="11" s="1"/>
  <c r="DA383" i="11" s="1"/>
  <c r="AK383" i="11"/>
  <c r="BM383" i="11" s="1"/>
  <c r="CO383" i="11" s="1"/>
  <c r="AY382" i="11"/>
  <c r="CA382" i="11" s="1"/>
  <c r="DC382" i="11" s="1"/>
  <c r="CC379" i="11"/>
  <c r="DE379" i="11" s="1"/>
  <c r="BE379" i="11"/>
  <c r="CG379" i="11" s="1"/>
  <c r="AU378" i="11"/>
  <c r="BW378" i="11" s="1"/>
  <c r="CY378" i="11" s="1"/>
  <c r="AW377" i="11"/>
  <c r="BY377" i="11" s="1"/>
  <c r="DA377" i="11" s="1"/>
  <c r="AK377" i="11"/>
  <c r="BM377" i="11" s="1"/>
  <c r="CO377" i="11" s="1"/>
  <c r="AY376" i="11"/>
  <c r="CA376" i="11" s="1"/>
  <c r="DC376" i="11" s="1"/>
  <c r="CA374" i="11"/>
  <c r="DC374" i="11" s="1"/>
  <c r="CC373" i="11"/>
  <c r="DE373" i="11" s="1"/>
  <c r="BQ373" i="11"/>
  <c r="CS373" i="11" s="1"/>
  <c r="BE373" i="11"/>
  <c r="CG373" i="11" s="1"/>
  <c r="AU372" i="11"/>
  <c r="BW372" i="11" s="1"/>
  <c r="CY372" i="11" s="1"/>
  <c r="AW371" i="11"/>
  <c r="BY371" i="11" s="1"/>
  <c r="DA371" i="11" s="1"/>
  <c r="AK371" i="11"/>
  <c r="BM371" i="11" s="1"/>
  <c r="CO371" i="11" s="1"/>
  <c r="AY370" i="11"/>
  <c r="CA370" i="11" s="1"/>
  <c r="DC370" i="11" s="1"/>
  <c r="CC367" i="11"/>
  <c r="DE367" i="11" s="1"/>
  <c r="BE367" i="11"/>
  <c r="CG367" i="11" s="1"/>
  <c r="AY364" i="11"/>
  <c r="CA364" i="11" s="1"/>
  <c r="DC364" i="11" s="1"/>
  <c r="BE362" i="11"/>
  <c r="CG362" i="11" s="1"/>
  <c r="BQ362" i="11"/>
  <c r="CS362" i="11" s="1"/>
  <c r="CC362" i="11"/>
  <c r="DE362" i="11" s="1"/>
  <c r="BF362" i="11"/>
  <c r="CH362" i="11" s="1"/>
  <c r="BR362" i="11"/>
  <c r="CT362" i="11" s="1"/>
  <c r="CD362" i="11"/>
  <c r="DF362" i="11" s="1"/>
  <c r="BH362" i="11"/>
  <c r="CJ362" i="11" s="1"/>
  <c r="BT362" i="11"/>
  <c r="CV362" i="11" s="1"/>
  <c r="CD361" i="11"/>
  <c r="DF361" i="11" s="1"/>
  <c r="BO361" i="11"/>
  <c r="CQ361" i="11" s="1"/>
  <c r="AP360" i="11"/>
  <c r="BR360" i="11" s="1"/>
  <c r="CT360" i="11" s="1"/>
  <c r="AV359" i="11"/>
  <c r="BX359" i="11" s="1"/>
  <c r="CZ359" i="11" s="1"/>
  <c r="AC359" i="11"/>
  <c r="BE359" i="11" s="1"/>
  <c r="CG359" i="11" s="1"/>
  <c r="AM356" i="11"/>
  <c r="BO356" i="11" s="1"/>
  <c r="CQ356" i="11" s="1"/>
  <c r="AY356" i="11"/>
  <c r="CA356" i="11" s="1"/>
  <c r="DC356" i="11" s="1"/>
  <c r="BA357" i="11"/>
  <c r="CC357" i="11" s="1"/>
  <c r="DE357" i="11" s="1"/>
  <c r="AO357" i="11"/>
  <c r="BQ357" i="11" s="1"/>
  <c r="CS357" i="11" s="1"/>
  <c r="AC357" i="11"/>
  <c r="BE357" i="11" s="1"/>
  <c r="CG357" i="11" s="1"/>
  <c r="AQ356" i="11"/>
  <c r="BS356" i="11" s="1"/>
  <c r="CU356" i="11" s="1"/>
  <c r="AE356" i="11"/>
  <c r="BG356" i="11" s="1"/>
  <c r="CI356" i="11" s="1"/>
  <c r="AS355" i="11"/>
  <c r="BU355" i="11" s="1"/>
  <c r="CW355" i="11" s="1"/>
  <c r="AF355" i="11"/>
  <c r="BH355" i="11" s="1"/>
  <c r="CJ355" i="11" s="1"/>
  <c r="BX353" i="11"/>
  <c r="CZ353" i="11" s="1"/>
  <c r="AS352" i="11"/>
  <c r="BU352" i="11" s="1"/>
  <c r="CW352" i="11" s="1"/>
  <c r="AD351" i="11"/>
  <c r="BF351" i="11" s="1"/>
  <c r="CH351" i="11" s="1"/>
  <c r="AP351" i="11"/>
  <c r="BR351" i="11" s="1"/>
  <c r="CT351" i="11" s="1"/>
  <c r="BB351" i="11"/>
  <c r="CD351" i="11" s="1"/>
  <c r="DF351" i="11" s="1"/>
  <c r="AJ351" i="11"/>
  <c r="BL351" i="11" s="1"/>
  <c r="CN351" i="11" s="1"/>
  <c r="AV351" i="11"/>
  <c r="BX351" i="11" s="1"/>
  <c r="CZ351" i="11" s="1"/>
  <c r="CB348" i="11"/>
  <c r="DD348" i="11" s="1"/>
  <c r="BM348" i="11"/>
  <c r="CO348" i="11" s="1"/>
  <c r="BU347" i="11"/>
  <c r="CW347" i="11" s="1"/>
  <c r="BF347" i="11"/>
  <c r="CH347" i="11" s="1"/>
  <c r="Z347" i="11"/>
  <c r="AB346" i="11"/>
  <c r="AN346" i="11"/>
  <c r="BP346" i="11" s="1"/>
  <c r="CR346" i="11" s="1"/>
  <c r="AZ346" i="11"/>
  <c r="CB346" i="11" s="1"/>
  <c r="DD346" i="11" s="1"/>
  <c r="AC346" i="11"/>
  <c r="BE346" i="11" s="1"/>
  <c r="CG346" i="11" s="1"/>
  <c r="AO346" i="11"/>
  <c r="BQ346" i="11" s="1"/>
  <c r="CS346" i="11" s="1"/>
  <c r="BA346" i="11"/>
  <c r="CC346" i="11" s="1"/>
  <c r="DE346" i="11" s="1"/>
  <c r="AH346" i="11"/>
  <c r="BJ346" i="11" s="1"/>
  <c r="CL346" i="11" s="1"/>
  <c r="AT346" i="11"/>
  <c r="BV346" i="11" s="1"/>
  <c r="CX346" i="11" s="1"/>
  <c r="AU345" i="11"/>
  <c r="BW345" i="11" s="1"/>
  <c r="CY345" i="11" s="1"/>
  <c r="BT345" i="11"/>
  <c r="CV345" i="11" s="1"/>
  <c r="AM343" i="11"/>
  <c r="BO343" i="11" s="1"/>
  <c r="CQ343" i="11" s="1"/>
  <c r="AO341" i="11"/>
  <c r="BQ341" i="11" s="1"/>
  <c r="CS341" i="11" s="1"/>
  <c r="AC339" i="11"/>
  <c r="BE339" i="11" s="1"/>
  <c r="CG339" i="11" s="1"/>
  <c r="AO339" i="11"/>
  <c r="BQ339" i="11" s="1"/>
  <c r="CS339" i="11" s="1"/>
  <c r="BA339" i="11"/>
  <c r="CC339" i="11" s="1"/>
  <c r="DE339" i="11" s="1"/>
  <c r="AD339" i="11"/>
  <c r="BF339" i="11" s="1"/>
  <c r="CH339" i="11" s="1"/>
  <c r="AP339" i="11"/>
  <c r="BR339" i="11" s="1"/>
  <c r="CT339" i="11" s="1"/>
  <c r="BB339" i="11"/>
  <c r="CD339" i="11" s="1"/>
  <c r="DF339" i="11" s="1"/>
  <c r="AE339" i="11"/>
  <c r="BG339" i="11" s="1"/>
  <c r="CI339" i="11" s="1"/>
  <c r="AQ339" i="11"/>
  <c r="BS339" i="11" s="1"/>
  <c r="CU339" i="11" s="1"/>
  <c r="AJ339" i="11"/>
  <c r="BL339" i="11" s="1"/>
  <c r="CN339" i="11" s="1"/>
  <c r="AV339" i="11"/>
  <c r="BX339" i="11" s="1"/>
  <c r="CZ339" i="11" s="1"/>
  <c r="AN338" i="11"/>
  <c r="BP338" i="11" s="1"/>
  <c r="CR338" i="11" s="1"/>
  <c r="AY337" i="11"/>
  <c r="CA337" i="11" s="1"/>
  <c r="DC337" i="11" s="1"/>
  <c r="AB311" i="11"/>
  <c r="BD311" i="11" s="1"/>
  <c r="AN311" i="11"/>
  <c r="BP311" i="11" s="1"/>
  <c r="CR311" i="11" s="1"/>
  <c r="AZ311" i="11"/>
  <c r="CB311" i="11" s="1"/>
  <c r="DD311" i="11" s="1"/>
  <c r="AC311" i="11"/>
  <c r="BE311" i="11" s="1"/>
  <c r="CG311" i="11" s="1"/>
  <c r="AO311" i="11"/>
  <c r="BQ311" i="11" s="1"/>
  <c r="CS311" i="11" s="1"/>
  <c r="BA311" i="11"/>
  <c r="CC311" i="11" s="1"/>
  <c r="DE311" i="11" s="1"/>
  <c r="AD311" i="11"/>
  <c r="BF311" i="11" s="1"/>
  <c r="CH311" i="11" s="1"/>
  <c r="AP311" i="11"/>
  <c r="BR311" i="11" s="1"/>
  <c r="CT311" i="11" s="1"/>
  <c r="BB311" i="11"/>
  <c r="CD311" i="11" s="1"/>
  <c r="DF311" i="11" s="1"/>
  <c r="AE311" i="11"/>
  <c r="BG311" i="11" s="1"/>
  <c r="CI311" i="11" s="1"/>
  <c r="AQ311" i="11"/>
  <c r="BS311" i="11" s="1"/>
  <c r="CU311" i="11" s="1"/>
  <c r="AF311" i="11"/>
  <c r="BH311" i="11" s="1"/>
  <c r="CJ311" i="11" s="1"/>
  <c r="AR311" i="11"/>
  <c r="AH311" i="11"/>
  <c r="BJ311" i="11" s="1"/>
  <c r="CL311" i="11" s="1"/>
  <c r="AT311" i="11"/>
  <c r="BV311" i="11" s="1"/>
  <c r="CX311" i="11" s="1"/>
  <c r="AI311" i="11"/>
  <c r="BK311" i="11" s="1"/>
  <c r="CM311" i="11" s="1"/>
  <c r="AU311" i="11"/>
  <c r="BW311" i="11" s="1"/>
  <c r="CY311" i="11" s="1"/>
  <c r="AK311" i="11"/>
  <c r="BM311" i="11" s="1"/>
  <c r="CO311" i="11" s="1"/>
  <c r="AL311" i="11"/>
  <c r="BN311" i="11" s="1"/>
  <c r="CP311" i="11" s="1"/>
  <c r="AM311" i="11"/>
  <c r="BO311" i="11" s="1"/>
  <c r="CQ311" i="11" s="1"/>
  <c r="AV311" i="11"/>
  <c r="BX311" i="11" s="1"/>
  <c r="CZ311" i="11" s="1"/>
  <c r="AW311" i="11"/>
  <c r="BY311" i="11" s="1"/>
  <c r="DA311" i="11" s="1"/>
  <c r="AX311" i="11"/>
  <c r="BZ311" i="11" s="1"/>
  <c r="DB311" i="11" s="1"/>
  <c r="Y311" i="11"/>
  <c r="Z311" i="11" s="1"/>
  <c r="AY311" i="11"/>
  <c r="CA311" i="11" s="1"/>
  <c r="DC311" i="11" s="1"/>
  <c r="AG311" i="11"/>
  <c r="BI311" i="11" s="1"/>
  <c r="CK311" i="11" s="1"/>
  <c r="BT347" i="11"/>
  <c r="CV347" i="11" s="1"/>
  <c r="BE347" i="11"/>
  <c r="CG347" i="11" s="1"/>
  <c r="AL343" i="11"/>
  <c r="BN343" i="11" s="1"/>
  <c r="CP343" i="11" s="1"/>
  <c r="AG337" i="11"/>
  <c r="BI337" i="11" s="1"/>
  <c r="CK337" i="11" s="1"/>
  <c r="AS337" i="11"/>
  <c r="BU337" i="11" s="1"/>
  <c r="CW337" i="11" s="1"/>
  <c r="AH337" i="11"/>
  <c r="BJ337" i="11" s="1"/>
  <c r="CL337" i="11" s="1"/>
  <c r="AT337" i="11"/>
  <c r="BV337" i="11" s="1"/>
  <c r="CX337" i="11" s="1"/>
  <c r="AI337" i="11"/>
  <c r="BK337" i="11" s="1"/>
  <c r="CM337" i="11" s="1"/>
  <c r="AU337" i="11"/>
  <c r="BW337" i="11" s="1"/>
  <c r="CY337" i="11" s="1"/>
  <c r="AB337" i="11"/>
  <c r="AN337" i="11"/>
  <c r="BP337" i="11" s="1"/>
  <c r="CR337" i="11" s="1"/>
  <c r="AZ337" i="11"/>
  <c r="CB337" i="11" s="1"/>
  <c r="DD337" i="11" s="1"/>
  <c r="CB320" i="11"/>
  <c r="DD320" i="11" s="1"/>
  <c r="BA356" i="11"/>
  <c r="CC356" i="11" s="1"/>
  <c r="DE356" i="11" s="1"/>
  <c r="AO356" i="11"/>
  <c r="BQ356" i="11" s="1"/>
  <c r="CS356" i="11" s="1"/>
  <c r="AC356" i="11"/>
  <c r="BE356" i="11" s="1"/>
  <c r="AQ355" i="11"/>
  <c r="BS355" i="11" s="1"/>
  <c r="CU355" i="11" s="1"/>
  <c r="BV353" i="11"/>
  <c r="CX353" i="11" s="1"/>
  <c r="BD353" i="11"/>
  <c r="CB353" i="11"/>
  <c r="DD353" i="11" s="1"/>
  <c r="AB352" i="11"/>
  <c r="AN352" i="11"/>
  <c r="BP352" i="11" s="1"/>
  <c r="CR352" i="11" s="1"/>
  <c r="AZ352" i="11"/>
  <c r="CB352" i="11" s="1"/>
  <c r="DD352" i="11" s="1"/>
  <c r="AH352" i="11"/>
  <c r="BJ352" i="11" s="1"/>
  <c r="CL352" i="11" s="1"/>
  <c r="AT352" i="11"/>
  <c r="BV352" i="11" s="1"/>
  <c r="CX352" i="11" s="1"/>
  <c r="BY348" i="11"/>
  <c r="DA348" i="11" s="1"/>
  <c r="BS347" i="11"/>
  <c r="CU347" i="11" s="1"/>
  <c r="AS345" i="11"/>
  <c r="BU345" i="11" s="1"/>
  <c r="CW345" i="11" s="1"/>
  <c r="AB345" i="11"/>
  <c r="AD345" i="11"/>
  <c r="BF345" i="11" s="1"/>
  <c r="CH345" i="11" s="1"/>
  <c r="AP345" i="11"/>
  <c r="BR345" i="11" s="1"/>
  <c r="CT345" i="11" s="1"/>
  <c r="BB345" i="11"/>
  <c r="CD345" i="11" s="1"/>
  <c r="DF345" i="11" s="1"/>
  <c r="AQ345" i="11"/>
  <c r="BS345" i="11" s="1"/>
  <c r="CU345" i="11" s="1"/>
  <c r="AJ345" i="11"/>
  <c r="BL345" i="11" s="1"/>
  <c r="CN345" i="11" s="1"/>
  <c r="AV345" i="11"/>
  <c r="BX345" i="11" s="1"/>
  <c r="CZ345" i="11" s="1"/>
  <c r="BB343" i="11"/>
  <c r="CD343" i="11" s="1"/>
  <c r="DF343" i="11" s="1"/>
  <c r="AK343" i="11"/>
  <c r="BM343" i="11" s="1"/>
  <c r="CO343" i="11" s="1"/>
  <c r="BT341" i="11"/>
  <c r="CV341" i="11" s="1"/>
  <c r="AJ341" i="11"/>
  <c r="BL341" i="11" s="1"/>
  <c r="CN341" i="11" s="1"/>
  <c r="BB338" i="11"/>
  <c r="CD338" i="11" s="1"/>
  <c r="DF338" i="11" s="1"/>
  <c r="AK338" i="11"/>
  <c r="BM338" i="11" s="1"/>
  <c r="CO338" i="11" s="1"/>
  <c r="AW337" i="11"/>
  <c r="BY337" i="11" s="1"/>
  <c r="DA337" i="11" s="1"/>
  <c r="AD337" i="11"/>
  <c r="BF337" i="11" s="1"/>
  <c r="CH337" i="11" s="1"/>
  <c r="Y333" i="11"/>
  <c r="Z333" i="11" s="1"/>
  <c r="BM320" i="11"/>
  <c r="CO320" i="11" s="1"/>
  <c r="AH355" i="11"/>
  <c r="BJ355" i="11" s="1"/>
  <c r="CL355" i="11" s="1"/>
  <c r="BH348" i="11"/>
  <c r="CJ348" i="11" s="1"/>
  <c r="BT348" i="11"/>
  <c r="CV348" i="11" s="1"/>
  <c r="BN348" i="11"/>
  <c r="CP348" i="11" s="1"/>
  <c r="BZ348" i="11"/>
  <c r="DB348" i="11" s="1"/>
  <c r="BQ347" i="11"/>
  <c r="CS347" i="11" s="1"/>
  <c r="AO345" i="11"/>
  <c r="BQ345" i="11" s="1"/>
  <c r="CS345" i="11" s="1"/>
  <c r="AY343" i="11"/>
  <c r="CA343" i="11" s="1"/>
  <c r="DC343" i="11" s="1"/>
  <c r="BA341" i="11"/>
  <c r="CC341" i="11" s="1"/>
  <c r="DE341" i="11" s="1"/>
  <c r="AH341" i="11"/>
  <c r="BJ341" i="11" s="1"/>
  <c r="CL341" i="11" s="1"/>
  <c r="AZ338" i="11"/>
  <c r="CB338" i="11" s="1"/>
  <c r="DD338" i="11" s="1"/>
  <c r="AR337" i="11"/>
  <c r="BT310" i="11"/>
  <c r="CV310" i="11" s="1"/>
  <c r="AM310" i="11"/>
  <c r="BO310" i="11" s="1"/>
  <c r="CQ310" i="11" s="1"/>
  <c r="AN310" i="11"/>
  <c r="BP310" i="11" s="1"/>
  <c r="CR310" i="11" s="1"/>
  <c r="AO310" i="11"/>
  <c r="BQ310" i="11" s="1"/>
  <c r="CS310" i="11" s="1"/>
  <c r="AV357" i="11"/>
  <c r="BX357" i="11" s="1"/>
  <c r="CZ357" i="11" s="1"/>
  <c r="AJ357" i="11"/>
  <c r="BL357" i="11" s="1"/>
  <c r="CN357" i="11" s="1"/>
  <c r="AX356" i="11"/>
  <c r="BZ356" i="11" s="1"/>
  <c r="DB356" i="11" s="1"/>
  <c r="AL356" i="11"/>
  <c r="BN356" i="11" s="1"/>
  <c r="CP356" i="11" s="1"/>
  <c r="AZ355" i="11"/>
  <c r="CB355" i="11" s="1"/>
  <c r="DD355" i="11" s="1"/>
  <c r="AN355" i="11"/>
  <c r="BP355" i="11" s="1"/>
  <c r="CR355" i="11" s="1"/>
  <c r="BV348" i="11"/>
  <c r="CX348" i="11" s="1"/>
  <c r="BO347" i="11"/>
  <c r="CQ347" i="11" s="1"/>
  <c r="AN345" i="11"/>
  <c r="BP345" i="11" s="1"/>
  <c r="CR345" i="11" s="1"/>
  <c r="AX343" i="11"/>
  <c r="BZ343" i="11" s="1"/>
  <c r="DB343" i="11" s="1"/>
  <c r="AG343" i="11"/>
  <c r="BI343" i="11" s="1"/>
  <c r="CK343" i="11" s="1"/>
  <c r="AS343" i="11"/>
  <c r="BU343" i="11" s="1"/>
  <c r="CW343" i="11" s="1"/>
  <c r="AH343" i="11"/>
  <c r="BJ343" i="11" s="1"/>
  <c r="CL343" i="11" s="1"/>
  <c r="AT343" i="11"/>
  <c r="BV343" i="11" s="1"/>
  <c r="CX343" i="11" s="1"/>
  <c r="AI343" i="11"/>
  <c r="BK343" i="11" s="1"/>
  <c r="CM343" i="11" s="1"/>
  <c r="AU343" i="11"/>
  <c r="BW343" i="11" s="1"/>
  <c r="CY343" i="11" s="1"/>
  <c r="AB343" i="11"/>
  <c r="AN343" i="11"/>
  <c r="BP343" i="11" s="1"/>
  <c r="CR343" i="11" s="1"/>
  <c r="AZ343" i="11"/>
  <c r="CB343" i="11" s="1"/>
  <c r="DD343" i="11" s="1"/>
  <c r="AQ337" i="11"/>
  <c r="BS337" i="11" s="1"/>
  <c r="CU337" i="11" s="1"/>
  <c r="CF325" i="11"/>
  <c r="Z353" i="11"/>
  <c r="Y348" i="11"/>
  <c r="Z348" i="11" s="1"/>
  <c r="CD347" i="11"/>
  <c r="DF347" i="11" s="1"/>
  <c r="BN347" i="11"/>
  <c r="CP347" i="11" s="1"/>
  <c r="AW343" i="11"/>
  <c r="BY343" i="11" s="1"/>
  <c r="DA343" i="11" s="1"/>
  <c r="AD343" i="11"/>
  <c r="BF343" i="11" s="1"/>
  <c r="CH343" i="11" s="1"/>
  <c r="AK341" i="11"/>
  <c r="BM341" i="11" s="1"/>
  <c r="CO341" i="11" s="1"/>
  <c r="AW341" i="11"/>
  <c r="BY341" i="11" s="1"/>
  <c r="DA341" i="11" s="1"/>
  <c r="AM341" i="11"/>
  <c r="BO341" i="11" s="1"/>
  <c r="CQ341" i="11" s="1"/>
  <c r="AY341" i="11"/>
  <c r="CA341" i="11" s="1"/>
  <c r="DC341" i="11" s="1"/>
  <c r="AP337" i="11"/>
  <c r="BR337" i="11" s="1"/>
  <c r="CT337" i="11" s="1"/>
  <c r="Y337" i="11"/>
  <c r="Z337" i="11" s="1"/>
  <c r="AJ311" i="11"/>
  <c r="BL311" i="11" s="1"/>
  <c r="CN311" i="11" s="1"/>
  <c r="AR358" i="11"/>
  <c r="AF358" i="11"/>
  <c r="BH358" i="11" s="1"/>
  <c r="CJ358" i="11" s="1"/>
  <c r="AT357" i="11"/>
  <c r="BV357" i="11" s="1"/>
  <c r="CX357" i="11" s="1"/>
  <c r="AH357" i="11"/>
  <c r="BJ357" i="11" s="1"/>
  <c r="CL357" i="11" s="1"/>
  <c r="BT356" i="11"/>
  <c r="CV356" i="11" s="1"/>
  <c r="AV356" i="11"/>
  <c r="BX356" i="11" s="1"/>
  <c r="CZ356" i="11" s="1"/>
  <c r="AJ356" i="11"/>
  <c r="BL356" i="11" s="1"/>
  <c r="CN356" i="11" s="1"/>
  <c r="AX355" i="11"/>
  <c r="BZ355" i="11" s="1"/>
  <c r="DB355" i="11" s="1"/>
  <c r="AL355" i="11"/>
  <c r="BN355" i="11" s="1"/>
  <c r="CP355" i="11" s="1"/>
  <c r="Y355" i="11"/>
  <c r="Z355" i="11" s="1"/>
  <c r="CD353" i="11"/>
  <c r="DF353" i="11" s="1"/>
  <c r="AY352" i="11"/>
  <c r="CA352" i="11" s="1"/>
  <c r="DC352" i="11" s="1"/>
  <c r="AK352" i="11"/>
  <c r="BM352" i="11" s="1"/>
  <c r="CO352" i="11" s="1"/>
  <c r="AW351" i="11"/>
  <c r="BY351" i="11" s="1"/>
  <c r="DA351" i="11" s="1"/>
  <c r="AH351" i="11"/>
  <c r="BJ351" i="11" s="1"/>
  <c r="CL351" i="11" s="1"/>
  <c r="BS348" i="11"/>
  <c r="CU348" i="11" s="1"/>
  <c r="BE348" i="11"/>
  <c r="CG348" i="11" s="1"/>
  <c r="CC347" i="11"/>
  <c r="DE347" i="11" s="1"/>
  <c r="BM347" i="11"/>
  <c r="CO347" i="11" s="1"/>
  <c r="AY346" i="11"/>
  <c r="CA346" i="11" s="1"/>
  <c r="DC346" i="11" s="1"/>
  <c r="AJ346" i="11"/>
  <c r="BL346" i="11" s="1"/>
  <c r="CN346" i="11" s="1"/>
  <c r="BA345" i="11"/>
  <c r="CC345" i="11" s="1"/>
  <c r="DE345" i="11" s="1"/>
  <c r="AL345" i="11"/>
  <c r="BN345" i="11" s="1"/>
  <c r="CP345" i="11" s="1"/>
  <c r="AV343" i="11"/>
  <c r="BX343" i="11" s="1"/>
  <c r="CZ343" i="11" s="1"/>
  <c r="AC343" i="11"/>
  <c r="BE343" i="11" s="1"/>
  <c r="CG343" i="11" s="1"/>
  <c r="AU341" i="11"/>
  <c r="BW341" i="11" s="1"/>
  <c r="CY341" i="11" s="1"/>
  <c r="AD341" i="11"/>
  <c r="BF341" i="11" s="1"/>
  <c r="CH341" i="11" s="1"/>
  <c r="AK339" i="11"/>
  <c r="BM339" i="11" s="1"/>
  <c r="CO339" i="11" s="1"/>
  <c r="AV338" i="11"/>
  <c r="BX338" i="11" s="1"/>
  <c r="CZ338" i="11" s="1"/>
  <c r="AC338" i="11"/>
  <c r="AE338" i="11"/>
  <c r="BG338" i="11" s="1"/>
  <c r="CI338" i="11" s="1"/>
  <c r="AQ338" i="11"/>
  <c r="BS338" i="11" s="1"/>
  <c r="CU338" i="11" s="1"/>
  <c r="AF338" i="11"/>
  <c r="BH338" i="11" s="1"/>
  <c r="CJ338" i="11" s="1"/>
  <c r="AR338" i="11"/>
  <c r="AG338" i="11"/>
  <c r="BI338" i="11" s="1"/>
  <c r="CK338" i="11" s="1"/>
  <c r="AS338" i="11"/>
  <c r="BU338" i="11" s="1"/>
  <c r="CW338" i="11" s="1"/>
  <c r="AL338" i="11"/>
  <c r="BN338" i="11" s="1"/>
  <c r="CP338" i="11" s="1"/>
  <c r="AX338" i="11"/>
  <c r="BZ338" i="11" s="1"/>
  <c r="DB338" i="11" s="1"/>
  <c r="AO337" i="11"/>
  <c r="BQ337" i="11" s="1"/>
  <c r="CS337" i="11" s="1"/>
  <c r="AC315" i="11"/>
  <c r="BE315" i="11" s="1"/>
  <c r="CG315" i="11" s="1"/>
  <c r="AY315" i="11"/>
  <c r="CA315" i="11" s="1"/>
  <c r="DC315" i="11" s="1"/>
  <c r="BA315" i="11"/>
  <c r="CC315" i="11" s="1"/>
  <c r="DE315" i="11" s="1"/>
  <c r="BJ347" i="11"/>
  <c r="CL347" i="11" s="1"/>
  <c r="BV347" i="11"/>
  <c r="CX347" i="11" s="1"/>
  <c r="BK347" i="11"/>
  <c r="CM347" i="11" s="1"/>
  <c r="BW347" i="11"/>
  <c r="CY347" i="11" s="1"/>
  <c r="BD347" i="11"/>
  <c r="BP347" i="11"/>
  <c r="CR347" i="11" s="1"/>
  <c r="CB347" i="11"/>
  <c r="DD347" i="11" s="1"/>
  <c r="BD332" i="11"/>
  <c r="CB332" i="11"/>
  <c r="DD332" i="11" s="1"/>
  <c r="BE332" i="11"/>
  <c r="CG332" i="11" s="1"/>
  <c r="CC332" i="11"/>
  <c r="DE332" i="11" s="1"/>
  <c r="BF332" i="11"/>
  <c r="CH332" i="11" s="1"/>
  <c r="CD332" i="11"/>
  <c r="DF332" i="11" s="1"/>
  <c r="BS332" i="11"/>
  <c r="CU332" i="11" s="1"/>
  <c r="BH332" i="11"/>
  <c r="CJ332" i="11" s="1"/>
  <c r="BT332" i="11"/>
  <c r="CV332" i="11" s="1"/>
  <c r="BI332" i="11"/>
  <c r="CK332" i="11" s="1"/>
  <c r="BJ332" i="11"/>
  <c r="CL332" i="11" s="1"/>
  <c r="BV332" i="11"/>
  <c r="CX332" i="11" s="1"/>
  <c r="BL332" i="11"/>
  <c r="CN332" i="11" s="1"/>
  <c r="BX332" i="11"/>
  <c r="CZ332" i="11" s="1"/>
  <c r="BH320" i="11"/>
  <c r="CJ320" i="11" s="1"/>
  <c r="BT320" i="11"/>
  <c r="CV320" i="11" s="1"/>
  <c r="BI320" i="11"/>
  <c r="CK320" i="11" s="1"/>
  <c r="BJ320" i="11"/>
  <c r="CL320" i="11" s="1"/>
  <c r="BV320" i="11"/>
  <c r="CX320" i="11" s="1"/>
  <c r="BN320" i="11"/>
  <c r="CP320" i="11" s="1"/>
  <c r="CC320" i="11"/>
  <c r="DE320" i="11" s="1"/>
  <c r="BO320" i="11"/>
  <c r="CQ320" i="11" s="1"/>
  <c r="CD320" i="11"/>
  <c r="DF320" i="11" s="1"/>
  <c r="BP320" i="11"/>
  <c r="CR320" i="11" s="1"/>
  <c r="BQ320" i="11"/>
  <c r="CS320" i="11" s="1"/>
  <c r="BR320" i="11"/>
  <c r="CT320" i="11" s="1"/>
  <c r="BD320" i="11"/>
  <c r="BS320" i="11"/>
  <c r="CU320" i="11" s="1"/>
  <c r="BE320" i="11"/>
  <c r="CG320" i="11" s="1"/>
  <c r="BW320" i="11"/>
  <c r="CY320" i="11" s="1"/>
  <c r="BF320" i="11"/>
  <c r="CH320" i="11" s="1"/>
  <c r="BX320" i="11"/>
  <c r="CZ320" i="11" s="1"/>
  <c r="BY320" i="11"/>
  <c r="DA320" i="11" s="1"/>
  <c r="BK320" i="11"/>
  <c r="CM320" i="11" s="1"/>
  <c r="BZ320" i="11"/>
  <c r="DB320" i="11" s="1"/>
  <c r="BL320" i="11"/>
  <c r="CN320" i="11" s="1"/>
  <c r="CA320" i="11"/>
  <c r="DC320" i="11" s="1"/>
  <c r="AB316" i="11"/>
  <c r="AX316" i="11"/>
  <c r="BZ316" i="11" s="1"/>
  <c r="DB316" i="11" s="1"/>
  <c r="BT316" i="11"/>
  <c r="CV316" i="11" s="1"/>
  <c r="AC316" i="11"/>
  <c r="BE316" i="11" s="1"/>
  <c r="CG316" i="11" s="1"/>
  <c r="AY316" i="11"/>
  <c r="CA316" i="11" s="1"/>
  <c r="DC316" i="11" s="1"/>
  <c r="AI316" i="11"/>
  <c r="BK316" i="11" s="1"/>
  <c r="CM316" i="11" s="1"/>
  <c r="AZ316" i="11"/>
  <c r="CB316" i="11" s="1"/>
  <c r="DD316" i="11" s="1"/>
  <c r="BB358" i="11"/>
  <c r="CD358" i="11" s="1"/>
  <c r="DF358" i="11" s="1"/>
  <c r="AP358" i="11"/>
  <c r="BR358" i="11" s="1"/>
  <c r="CT358" i="11" s="1"/>
  <c r="AD358" i="11"/>
  <c r="BF358" i="11" s="1"/>
  <c r="CH358" i="11" s="1"/>
  <c r="AR357" i="11"/>
  <c r="AF357" i="11"/>
  <c r="BH357" i="11" s="1"/>
  <c r="CJ357" i="11" s="1"/>
  <c r="AH356" i="11"/>
  <c r="BJ356" i="11" s="1"/>
  <c r="CL356" i="11" s="1"/>
  <c r="BT355" i="11"/>
  <c r="CV355" i="11" s="1"/>
  <c r="AV355" i="11"/>
  <c r="BX355" i="11" s="1"/>
  <c r="CZ355" i="11" s="1"/>
  <c r="AJ355" i="11"/>
  <c r="BL355" i="11" s="1"/>
  <c r="CN355" i="11" s="1"/>
  <c r="AW352" i="11"/>
  <c r="BY352" i="11" s="1"/>
  <c r="DA352" i="11" s="1"/>
  <c r="AI352" i="11"/>
  <c r="BK352" i="11" s="1"/>
  <c r="CM352" i="11" s="1"/>
  <c r="AT351" i="11"/>
  <c r="BV351" i="11" s="1"/>
  <c r="CX351" i="11" s="1"/>
  <c r="AF351" i="11"/>
  <c r="BH351" i="11" s="1"/>
  <c r="CJ351" i="11" s="1"/>
  <c r="AH349" i="11"/>
  <c r="BJ349" i="11" s="1"/>
  <c r="CL349" i="11" s="1"/>
  <c r="AT349" i="11"/>
  <c r="BV349" i="11" s="1"/>
  <c r="CX349" i="11" s="1"/>
  <c r="AB349" i="11"/>
  <c r="BD349" i="11" s="1"/>
  <c r="AN349" i="11"/>
  <c r="BP349" i="11" s="1"/>
  <c r="CR349" i="11" s="1"/>
  <c r="AZ349" i="11"/>
  <c r="CB349" i="11" s="1"/>
  <c r="DD349" i="11" s="1"/>
  <c r="BQ348" i="11"/>
  <c r="CS348" i="11" s="1"/>
  <c r="BZ347" i="11"/>
  <c r="DB347" i="11" s="1"/>
  <c r="BI347" i="11"/>
  <c r="CK347" i="11" s="1"/>
  <c r="AW346" i="11"/>
  <c r="BY346" i="11" s="1"/>
  <c r="DA346" i="11" s="1"/>
  <c r="AG346" i="11"/>
  <c r="BI346" i="11" s="1"/>
  <c r="CK346" i="11" s="1"/>
  <c r="AY345" i="11"/>
  <c r="CA345" i="11" s="1"/>
  <c r="DC345" i="11" s="1"/>
  <c r="AI345" i="11"/>
  <c r="BK345" i="11" s="1"/>
  <c r="CM345" i="11" s="1"/>
  <c r="AQ343" i="11"/>
  <c r="BS343" i="11" s="1"/>
  <c r="CU343" i="11" s="1"/>
  <c r="BT342" i="11"/>
  <c r="CV342" i="11" s="1"/>
  <c r="AS341" i="11"/>
  <c r="BU341" i="11" s="1"/>
  <c r="CW341" i="11" s="1"/>
  <c r="AB341" i="11"/>
  <c r="BD341" i="11" s="1"/>
  <c r="AL337" i="11"/>
  <c r="BN337" i="11" s="1"/>
  <c r="CP337" i="11" s="1"/>
  <c r="BA358" i="11"/>
  <c r="CC358" i="11" s="1"/>
  <c r="DE358" i="11" s="1"/>
  <c r="AO358" i="11"/>
  <c r="BQ358" i="11" s="1"/>
  <c r="CS358" i="11" s="1"/>
  <c r="AQ357" i="11"/>
  <c r="BS357" i="11" s="1"/>
  <c r="CU357" i="11" s="1"/>
  <c r="AS356" i="11"/>
  <c r="BU356" i="11" s="1"/>
  <c r="CW356" i="11" s="1"/>
  <c r="AU355" i="11"/>
  <c r="BW355" i="11" s="1"/>
  <c r="CY355" i="11" s="1"/>
  <c r="AI355" i="11"/>
  <c r="BK355" i="11" s="1"/>
  <c r="CM355" i="11" s="1"/>
  <c r="BZ353" i="11"/>
  <c r="DB353" i="11" s="1"/>
  <c r="BL353" i="11"/>
  <c r="CN353" i="11" s="1"/>
  <c r="AV352" i="11"/>
  <c r="BX352" i="11" s="1"/>
  <c r="CZ352" i="11" s="1"/>
  <c r="AG352" i="11"/>
  <c r="BI352" i="11" s="1"/>
  <c r="CK352" i="11" s="1"/>
  <c r="AS351" i="11"/>
  <c r="BU351" i="11" s="1"/>
  <c r="CW351" i="11" s="1"/>
  <c r="AE351" i="11"/>
  <c r="BG351" i="11" s="1"/>
  <c r="CI351" i="11" s="1"/>
  <c r="BT351" i="11"/>
  <c r="CV351" i="11" s="1"/>
  <c r="BT350" i="11"/>
  <c r="CV350" i="11" s="1"/>
  <c r="AP349" i="11"/>
  <c r="BR349" i="11" s="1"/>
  <c r="CT349" i="11" s="1"/>
  <c r="CD348" i="11"/>
  <c r="DF348" i="11" s="1"/>
  <c r="BP348" i="11"/>
  <c r="CR348" i="11" s="1"/>
  <c r="BY347" i="11"/>
  <c r="DA347" i="11" s="1"/>
  <c r="BH347" i="11"/>
  <c r="CJ347" i="11" s="1"/>
  <c r="B347" i="11"/>
  <c r="AV346" i="11"/>
  <c r="BX346" i="11" s="1"/>
  <c r="CZ346" i="11" s="1"/>
  <c r="AF346" i="11"/>
  <c r="BH346" i="11" s="1"/>
  <c r="CJ346" i="11" s="1"/>
  <c r="AX345" i="11"/>
  <c r="BZ345" i="11" s="1"/>
  <c r="DB345" i="11" s="1"/>
  <c r="AH345" i="11"/>
  <c r="BJ345" i="11" s="1"/>
  <c r="CL345" i="11" s="1"/>
  <c r="AP343" i="11"/>
  <c r="BR343" i="11" s="1"/>
  <c r="CT343" i="11" s="1"/>
  <c r="Y343" i="11"/>
  <c r="Z343" i="11" s="1"/>
  <c r="AQ341" i="11"/>
  <c r="BS341" i="11" s="1"/>
  <c r="CU341" i="11" s="1"/>
  <c r="AG339" i="11"/>
  <c r="BI339" i="11" s="1"/>
  <c r="CK339" i="11" s="1"/>
  <c r="AP338" i="11"/>
  <c r="BR338" i="11" s="1"/>
  <c r="CT338" i="11" s="1"/>
  <c r="Z338" i="11"/>
  <c r="BB337" i="11"/>
  <c r="CD337" i="11" s="1"/>
  <c r="DF337" i="11" s="1"/>
  <c r="AK337" i="11"/>
  <c r="BM337" i="11" s="1"/>
  <c r="CO337" i="11" s="1"/>
  <c r="CA325" i="11"/>
  <c r="DC325" i="11" s="1"/>
  <c r="BO325" i="11"/>
  <c r="CQ325" i="11" s="1"/>
  <c r="Z319" i="11"/>
  <c r="AW317" i="11"/>
  <c r="BY317" i="11" s="1"/>
  <c r="DA317" i="11" s="1"/>
  <c r="AG317" i="11"/>
  <c r="BI317" i="11" s="1"/>
  <c r="CK317" i="11" s="1"/>
  <c r="AF315" i="11"/>
  <c r="BH315" i="11" s="1"/>
  <c r="CJ315" i="11" s="1"/>
  <c r="AR315" i="11"/>
  <c r="AG315" i="11"/>
  <c r="BI315" i="11" s="1"/>
  <c r="CK315" i="11" s="1"/>
  <c r="AS315" i="11"/>
  <c r="BU315" i="11" s="1"/>
  <c r="CW315" i="11" s="1"/>
  <c r="AH315" i="11"/>
  <c r="BJ315" i="11" s="1"/>
  <c r="CL315" i="11" s="1"/>
  <c r="AT315" i="11"/>
  <c r="BV315" i="11" s="1"/>
  <c r="CX315" i="11" s="1"/>
  <c r="AI315" i="11"/>
  <c r="BK315" i="11" s="1"/>
  <c r="CM315" i="11" s="1"/>
  <c r="AU315" i="11"/>
  <c r="BW315" i="11" s="1"/>
  <c r="CY315" i="11" s="1"/>
  <c r="AJ315" i="11"/>
  <c r="BL315" i="11" s="1"/>
  <c r="CN315" i="11" s="1"/>
  <c r="AV315" i="11"/>
  <c r="BX315" i="11" s="1"/>
  <c r="CZ315" i="11" s="1"/>
  <c r="AJ313" i="11"/>
  <c r="BL313" i="11" s="1"/>
  <c r="CN313" i="11" s="1"/>
  <c r="AV313" i="11"/>
  <c r="BX313" i="11" s="1"/>
  <c r="CZ313" i="11" s="1"/>
  <c r="BT313" i="11"/>
  <c r="CV313" i="11" s="1"/>
  <c r="AW313" i="11"/>
  <c r="BY313" i="11" s="1"/>
  <c r="DA313" i="11" s="1"/>
  <c r="AX313" i="11"/>
  <c r="BZ313" i="11" s="1"/>
  <c r="DB313" i="11" s="1"/>
  <c r="AM313" i="11"/>
  <c r="BO313" i="11" s="1"/>
  <c r="CQ313" i="11" s="1"/>
  <c r="AY313" i="11"/>
  <c r="CA313" i="11" s="1"/>
  <c r="DC313" i="11" s="1"/>
  <c r="AB313" i="11"/>
  <c r="AN313" i="11"/>
  <c r="BP313" i="11" s="1"/>
  <c r="CR313" i="11" s="1"/>
  <c r="AZ313" i="11"/>
  <c r="CB313" i="11" s="1"/>
  <c r="DD313" i="11" s="1"/>
  <c r="AE313" i="11"/>
  <c r="BG313" i="11" s="1"/>
  <c r="CI313" i="11" s="1"/>
  <c r="AQ313" i="11"/>
  <c r="BS313" i="11" s="1"/>
  <c r="CU313" i="11" s="1"/>
  <c r="BT309" i="11"/>
  <c r="CV309" i="11" s="1"/>
  <c r="AK309" i="11"/>
  <c r="BM309" i="11" s="1"/>
  <c r="CO309" i="11" s="1"/>
  <c r="AW309" i="11"/>
  <c r="BY309" i="11" s="1"/>
  <c r="DA309" i="11" s="1"/>
  <c r="AL309" i="11"/>
  <c r="BN309" i="11" s="1"/>
  <c r="CP309" i="11" s="1"/>
  <c r="AX309" i="11"/>
  <c r="BZ309" i="11" s="1"/>
  <c r="DB309" i="11" s="1"/>
  <c r="AM309" i="11"/>
  <c r="BO309" i="11" s="1"/>
  <c r="CQ309" i="11" s="1"/>
  <c r="AY309" i="11"/>
  <c r="CA309" i="11" s="1"/>
  <c r="DC309" i="11" s="1"/>
  <c r="Y299" i="11"/>
  <c r="Z299" i="11" s="1"/>
  <c r="BZ331" i="11"/>
  <c r="DB331" i="11" s="1"/>
  <c r="BX326" i="11"/>
  <c r="CZ326" i="11" s="1"/>
  <c r="BL326" i="11"/>
  <c r="CN326" i="11" s="1"/>
  <c r="BZ325" i="11"/>
  <c r="DB325" i="11" s="1"/>
  <c r="BN325" i="11"/>
  <c r="CP325" i="11" s="1"/>
  <c r="Y320" i="11"/>
  <c r="Z320" i="11" s="1"/>
  <c r="AV317" i="11"/>
  <c r="BX317" i="11" s="1"/>
  <c r="CZ317" i="11" s="1"/>
  <c r="AD316" i="11"/>
  <c r="BF316" i="11" s="1"/>
  <c r="CH316" i="11" s="1"/>
  <c r="AP316" i="11"/>
  <c r="BR316" i="11" s="1"/>
  <c r="CT316" i="11" s="1"/>
  <c r="BB316" i="11"/>
  <c r="CD316" i="11" s="1"/>
  <c r="DF316" i="11" s="1"/>
  <c r="AQ316" i="11"/>
  <c r="BS316" i="11" s="1"/>
  <c r="CU316" i="11" s="1"/>
  <c r="AF316" i="11"/>
  <c r="BH316" i="11" s="1"/>
  <c r="CJ316" i="11" s="1"/>
  <c r="AR316" i="11"/>
  <c r="AG316" i="11"/>
  <c r="BI316" i="11" s="1"/>
  <c r="CK316" i="11" s="1"/>
  <c r="AS316" i="11"/>
  <c r="BU316" i="11" s="1"/>
  <c r="CW316" i="11" s="1"/>
  <c r="AH316" i="11"/>
  <c r="BJ316" i="11" s="1"/>
  <c r="CL316" i="11" s="1"/>
  <c r="AT316" i="11"/>
  <c r="BV316" i="11" s="1"/>
  <c r="CX316" i="11" s="1"/>
  <c r="AZ315" i="11"/>
  <c r="CB315" i="11" s="1"/>
  <c r="DD315" i="11" s="1"/>
  <c r="AD315" i="11"/>
  <c r="BF315" i="11" s="1"/>
  <c r="CH315" i="11" s="1"/>
  <c r="AG313" i="11"/>
  <c r="BI313" i="11" s="1"/>
  <c r="CK313" i="11" s="1"/>
  <c r="AD310" i="11"/>
  <c r="BF310" i="11" s="1"/>
  <c r="CH310" i="11" s="1"/>
  <c r="AP310" i="11"/>
  <c r="BR310" i="11" s="1"/>
  <c r="CT310" i="11" s="1"/>
  <c r="BB310" i="11"/>
  <c r="CD310" i="11" s="1"/>
  <c r="DF310" i="11" s="1"/>
  <c r="AE310" i="11"/>
  <c r="BG310" i="11" s="1"/>
  <c r="CI310" i="11" s="1"/>
  <c r="AQ310" i="11"/>
  <c r="BS310" i="11" s="1"/>
  <c r="CU310" i="11" s="1"/>
  <c r="AF310" i="11"/>
  <c r="BH310" i="11" s="1"/>
  <c r="CJ310" i="11" s="1"/>
  <c r="AR310" i="11"/>
  <c r="AG310" i="11"/>
  <c r="BI310" i="11" s="1"/>
  <c r="CK310" i="11" s="1"/>
  <c r="AS310" i="11"/>
  <c r="BU310" i="11" s="1"/>
  <c r="CW310" i="11" s="1"/>
  <c r="AH310" i="11"/>
  <c r="BJ310" i="11" s="1"/>
  <c r="CL310" i="11" s="1"/>
  <c r="AI310" i="11"/>
  <c r="BK310" i="11" s="1"/>
  <c r="CM310" i="11" s="1"/>
  <c r="AU310" i="11"/>
  <c r="BW310" i="11" s="1"/>
  <c r="CY310" i="11" s="1"/>
  <c r="AJ310" i="11"/>
  <c r="BL310" i="11" s="1"/>
  <c r="CN310" i="11" s="1"/>
  <c r="AV310" i="11"/>
  <c r="BX310" i="11" s="1"/>
  <c r="CZ310" i="11" s="1"/>
  <c r="Y310" i="11"/>
  <c r="Z310" i="11" s="1"/>
  <c r="AK310" i="11"/>
  <c r="BM310" i="11" s="1"/>
  <c r="CO310" i="11" s="1"/>
  <c r="AW310" i="11"/>
  <c r="BY310" i="11" s="1"/>
  <c r="DA310" i="11" s="1"/>
  <c r="AP309" i="11"/>
  <c r="BR309" i="11" s="1"/>
  <c r="CT309" i="11" s="1"/>
  <c r="B308" i="11"/>
  <c r="AS285" i="11"/>
  <c r="BU285" i="11" s="1"/>
  <c r="CW285" i="11" s="1"/>
  <c r="AT285" i="11"/>
  <c r="BV285" i="11" s="1"/>
  <c r="CX285" i="11" s="1"/>
  <c r="AB285" i="11"/>
  <c r="BD285" i="11" s="1"/>
  <c r="AV285" i="11"/>
  <c r="BX285" i="11" s="1"/>
  <c r="CZ285" i="11" s="1"/>
  <c r="AC317" i="11"/>
  <c r="BE317" i="11" s="1"/>
  <c r="CG317" i="11" s="1"/>
  <c r="AO317" i="11"/>
  <c r="BQ317" i="11" s="1"/>
  <c r="CS317" i="11" s="1"/>
  <c r="BA317" i="11"/>
  <c r="CC317" i="11" s="1"/>
  <c r="DE317" i="11" s="1"/>
  <c r="AD317" i="11"/>
  <c r="BF317" i="11" s="1"/>
  <c r="CH317" i="11" s="1"/>
  <c r="AP317" i="11"/>
  <c r="BR317" i="11" s="1"/>
  <c r="CT317" i="11" s="1"/>
  <c r="BB317" i="11"/>
  <c r="CD317" i="11" s="1"/>
  <c r="DF317" i="11" s="1"/>
  <c r="AQ317" i="11"/>
  <c r="BS317" i="11" s="1"/>
  <c r="CU317" i="11" s="1"/>
  <c r="AF317" i="11"/>
  <c r="BH317" i="11" s="1"/>
  <c r="CJ317" i="11" s="1"/>
  <c r="AR317" i="11"/>
  <c r="AR341" i="11"/>
  <c r="AF341" i="11"/>
  <c r="BH341" i="11" s="1"/>
  <c r="CJ341" i="11" s="1"/>
  <c r="CD340" i="11"/>
  <c r="DF340" i="11" s="1"/>
  <c r="BR340" i="11"/>
  <c r="CT340" i="11" s="1"/>
  <c r="BF340" i="11"/>
  <c r="BT339" i="11"/>
  <c r="CV339" i="11" s="1"/>
  <c r="BB336" i="11"/>
  <c r="CD336" i="11" s="1"/>
  <c r="DF336" i="11" s="1"/>
  <c r="AP336" i="11"/>
  <c r="BR336" i="11" s="1"/>
  <c r="CT336" i="11" s="1"/>
  <c r="AD336" i="11"/>
  <c r="BF336" i="11" s="1"/>
  <c r="CH336" i="11" s="1"/>
  <c r="AR335" i="11"/>
  <c r="AF335" i="11"/>
  <c r="BH335" i="11" s="1"/>
  <c r="CJ335" i="11" s="1"/>
  <c r="CD334" i="11"/>
  <c r="DF334" i="11" s="1"/>
  <c r="BF334" i="11"/>
  <c r="CH334" i="11" s="1"/>
  <c r="BT333" i="11"/>
  <c r="CV333" i="11" s="1"/>
  <c r="BH333" i="11"/>
  <c r="CJ333" i="11" s="1"/>
  <c r="BX331" i="11"/>
  <c r="CZ331" i="11" s="1"/>
  <c r="BL331" i="11"/>
  <c r="CN331" i="11" s="1"/>
  <c r="BZ330" i="11"/>
  <c r="DB330" i="11" s="1"/>
  <c r="BN330" i="11"/>
  <c r="CP330" i="11" s="1"/>
  <c r="CB329" i="11"/>
  <c r="DD329" i="11" s="1"/>
  <c r="BP329" i="11"/>
  <c r="CR329" i="11" s="1"/>
  <c r="BD329" i="11"/>
  <c r="AT328" i="11"/>
  <c r="BV328" i="11" s="1"/>
  <c r="CX328" i="11" s="1"/>
  <c r="AH328" i="11"/>
  <c r="BJ328" i="11" s="1"/>
  <c r="CL328" i="11" s="1"/>
  <c r="BT327" i="11"/>
  <c r="CV327" i="11" s="1"/>
  <c r="BH327" i="11"/>
  <c r="CJ327" i="11" s="1"/>
  <c r="BV326" i="11"/>
  <c r="CX326" i="11" s="1"/>
  <c r="BJ326" i="11"/>
  <c r="CL326" i="11" s="1"/>
  <c r="BX325" i="11"/>
  <c r="CZ325" i="11" s="1"/>
  <c r="BL325" i="11"/>
  <c r="CN325" i="11" s="1"/>
  <c r="BB324" i="11"/>
  <c r="CD324" i="11" s="1"/>
  <c r="DF324" i="11" s="1"/>
  <c r="AP324" i="11"/>
  <c r="BR324" i="11" s="1"/>
  <c r="CT324" i="11" s="1"/>
  <c r="AD324" i="11"/>
  <c r="BF324" i="11" s="1"/>
  <c r="AR323" i="11"/>
  <c r="AF323" i="11"/>
  <c r="BH323" i="11" s="1"/>
  <c r="CJ323" i="11" s="1"/>
  <c r="BA322" i="11"/>
  <c r="CC322" i="11" s="1"/>
  <c r="DE322" i="11" s="1"/>
  <c r="AL322" i="11"/>
  <c r="BN322" i="11" s="1"/>
  <c r="CP322" i="11" s="1"/>
  <c r="BY319" i="11"/>
  <c r="DA319" i="11" s="1"/>
  <c r="BE319" i="11"/>
  <c r="CG319" i="11" s="1"/>
  <c r="AT317" i="11"/>
  <c r="BV317" i="11" s="1"/>
  <c r="CX317" i="11" s="1"/>
  <c r="AW316" i="11"/>
  <c r="BY316" i="11" s="1"/>
  <c r="DA316" i="11" s="1"/>
  <c r="AX315" i="11"/>
  <c r="BZ315" i="11" s="1"/>
  <c r="DB315" i="11" s="1"/>
  <c r="AB315" i="11"/>
  <c r="BD315" i="11" s="1"/>
  <c r="AR314" i="11"/>
  <c r="BB313" i="11"/>
  <c r="CD313" i="11" s="1"/>
  <c r="DF313" i="11" s="1"/>
  <c r="AD313" i="11"/>
  <c r="BF313" i="11" s="1"/>
  <c r="CH313" i="11" s="1"/>
  <c r="AL310" i="11"/>
  <c r="BN310" i="11" s="1"/>
  <c r="CP310" i="11" s="1"/>
  <c r="AN309" i="11"/>
  <c r="BP309" i="11" s="1"/>
  <c r="CR309" i="11" s="1"/>
  <c r="AC336" i="11"/>
  <c r="BE336" i="11" s="1"/>
  <c r="Y332" i="11"/>
  <c r="Z332" i="11" s="1"/>
  <c r="BK331" i="11"/>
  <c r="CM331" i="11" s="1"/>
  <c r="BI326" i="11"/>
  <c r="CK326" i="11" s="1"/>
  <c r="Y326" i="11"/>
  <c r="Z326" i="11" s="1"/>
  <c r="BW325" i="11"/>
  <c r="CY325" i="11" s="1"/>
  <c r="BK325" i="11"/>
  <c r="CM325" i="11" s="1"/>
  <c r="AQ323" i="11"/>
  <c r="BS323" i="11" s="1"/>
  <c r="CU323" i="11" s="1"/>
  <c r="AE323" i="11"/>
  <c r="BG323" i="11" s="1"/>
  <c r="CI323" i="11" s="1"/>
  <c r="AZ322" i="11"/>
  <c r="CB322" i="11" s="1"/>
  <c r="DD322" i="11" s="1"/>
  <c r="AK322" i="11"/>
  <c r="BM322" i="11" s="1"/>
  <c r="CO322" i="11" s="1"/>
  <c r="AS317" i="11"/>
  <c r="BU317" i="11" s="1"/>
  <c r="CW317" i="11" s="1"/>
  <c r="Y317" i="11"/>
  <c r="Z317" i="11" s="1"/>
  <c r="AV316" i="11"/>
  <c r="BX316" i="11" s="1"/>
  <c r="CZ316" i="11" s="1"/>
  <c r="AW315" i="11"/>
  <c r="BY315" i="11" s="1"/>
  <c r="DA315" i="11" s="1"/>
  <c r="BA313" i="11"/>
  <c r="CC313" i="11" s="1"/>
  <c r="DE313" i="11" s="1"/>
  <c r="AC313" i="11"/>
  <c r="BE313" i="11" s="1"/>
  <c r="CG313" i="11" s="1"/>
  <c r="AC310" i="11"/>
  <c r="BE310" i="11" s="1"/>
  <c r="CG310" i="11" s="1"/>
  <c r="AE309" i="11"/>
  <c r="BG309" i="11" s="1"/>
  <c r="CI309" i="11" s="1"/>
  <c r="BA298" i="11"/>
  <c r="CC298" i="11" s="1"/>
  <c r="DE298" i="11" s="1"/>
  <c r="BV331" i="11"/>
  <c r="CX331" i="11" s="1"/>
  <c r="BJ331" i="11"/>
  <c r="CL331" i="11" s="1"/>
  <c r="BT326" i="11"/>
  <c r="CV326" i="11" s="1"/>
  <c r="BH326" i="11"/>
  <c r="CJ326" i="11" s="1"/>
  <c r="BV325" i="11"/>
  <c r="CX325" i="11" s="1"/>
  <c r="BJ325" i="11"/>
  <c r="CL325" i="11" s="1"/>
  <c r="BB323" i="11"/>
  <c r="CD323" i="11" s="1"/>
  <c r="DF323" i="11" s="1"/>
  <c r="AP323" i="11"/>
  <c r="BR323" i="11" s="1"/>
  <c r="CT323" i="11" s="1"/>
  <c r="AD323" i="11"/>
  <c r="BF323" i="11" s="1"/>
  <c r="CH323" i="11" s="1"/>
  <c r="AY322" i="11"/>
  <c r="CA322" i="11" s="1"/>
  <c r="DC322" i="11" s="1"/>
  <c r="AJ322" i="11"/>
  <c r="BL322" i="11" s="1"/>
  <c r="CN322" i="11" s="1"/>
  <c r="AN317" i="11"/>
  <c r="BP317" i="11" s="1"/>
  <c r="CR317" i="11" s="1"/>
  <c r="AU316" i="11"/>
  <c r="BW316" i="11" s="1"/>
  <c r="CY316" i="11" s="1"/>
  <c r="Y316" i="11"/>
  <c r="Z316" i="11" s="1"/>
  <c r="AQ315" i="11"/>
  <c r="BS315" i="11" s="1"/>
  <c r="CU315" i="11" s="1"/>
  <c r="AU313" i="11"/>
  <c r="BW313" i="11" s="1"/>
  <c r="CY313" i="11" s="1"/>
  <c r="Z313" i="11"/>
  <c r="AB310" i="11"/>
  <c r="AD309" i="11"/>
  <c r="BF309" i="11" s="1"/>
  <c r="CH309" i="11" s="1"/>
  <c r="Z301" i="11"/>
  <c r="AO298" i="11"/>
  <c r="BQ298" i="11" s="1"/>
  <c r="CS298" i="11" s="1"/>
  <c r="B297" i="11"/>
  <c r="BT292" i="11"/>
  <c r="CV292" i="11" s="1"/>
  <c r="AL292" i="11"/>
  <c r="BN292" i="11" s="1"/>
  <c r="CP292" i="11" s="1"/>
  <c r="AX292" i="11"/>
  <c r="BZ292" i="11" s="1"/>
  <c r="DB292" i="11" s="1"/>
  <c r="AM292" i="11"/>
  <c r="BO292" i="11" s="1"/>
  <c r="CQ292" i="11" s="1"/>
  <c r="AY292" i="11"/>
  <c r="CA292" i="11" s="1"/>
  <c r="DC292" i="11" s="1"/>
  <c r="AB292" i="11"/>
  <c r="BD292" i="11" s="1"/>
  <c r="AN292" i="11"/>
  <c r="BP292" i="11" s="1"/>
  <c r="CR292" i="11" s="1"/>
  <c r="AZ292" i="11"/>
  <c r="CB292" i="11" s="1"/>
  <c r="DD292" i="11" s="1"/>
  <c r="BI331" i="11"/>
  <c r="CK331" i="11" s="1"/>
  <c r="Y331" i="11"/>
  <c r="Z331" i="11" s="1"/>
  <c r="BS326" i="11"/>
  <c r="CU326" i="11" s="1"/>
  <c r="BG326" i="11"/>
  <c r="CI326" i="11" s="1"/>
  <c r="BI325" i="11"/>
  <c r="CK325" i="11" s="1"/>
  <c r="Y325" i="11"/>
  <c r="Z325" i="11" s="1"/>
  <c r="BA323" i="11"/>
  <c r="CC323" i="11" s="1"/>
  <c r="DE323" i="11" s="1"/>
  <c r="AO323" i="11"/>
  <c r="BQ323" i="11" s="1"/>
  <c r="CS323" i="11" s="1"/>
  <c r="AX322" i="11"/>
  <c r="BZ322" i="11" s="1"/>
  <c r="DB322" i="11" s="1"/>
  <c r="AM317" i="11"/>
  <c r="BO317" i="11" s="1"/>
  <c r="CQ317" i="11" s="1"/>
  <c r="AO316" i="11"/>
  <c r="BQ316" i="11" s="1"/>
  <c r="CS316" i="11" s="1"/>
  <c r="AP315" i="11"/>
  <c r="BR315" i="11" s="1"/>
  <c r="CT315" i="11" s="1"/>
  <c r="Y315" i="11"/>
  <c r="Z315" i="11" s="1"/>
  <c r="AT313" i="11"/>
  <c r="BV313" i="11" s="1"/>
  <c r="CX313" i="11" s="1"/>
  <c r="AC309" i="11"/>
  <c r="BE309" i="11" s="1"/>
  <c r="CG309" i="11" s="1"/>
  <c r="Z307" i="11"/>
  <c r="Y305" i="11"/>
  <c r="Z305" i="11" s="1"/>
  <c r="AB293" i="11"/>
  <c r="BD293" i="11" s="1"/>
  <c r="AN293" i="11"/>
  <c r="BP293" i="11" s="1"/>
  <c r="CR293" i="11" s="1"/>
  <c r="AZ293" i="11"/>
  <c r="CB293" i="11" s="1"/>
  <c r="DD293" i="11" s="1"/>
  <c r="AC293" i="11"/>
  <c r="BE293" i="11" s="1"/>
  <c r="CG293" i="11" s="1"/>
  <c r="AO293" i="11"/>
  <c r="BQ293" i="11" s="1"/>
  <c r="CS293" i="11" s="1"/>
  <c r="BA293" i="11"/>
  <c r="CC293" i="11" s="1"/>
  <c r="DE293" i="11" s="1"/>
  <c r="AD293" i="11"/>
  <c r="BF293" i="11" s="1"/>
  <c r="CH293" i="11" s="1"/>
  <c r="AP293" i="11"/>
  <c r="BR293" i="11" s="1"/>
  <c r="CT293" i="11" s="1"/>
  <c r="BB293" i="11"/>
  <c r="CD293" i="11" s="1"/>
  <c r="DF293" i="11" s="1"/>
  <c r="AE293" i="11"/>
  <c r="BG293" i="11" s="1"/>
  <c r="CI293" i="11" s="1"/>
  <c r="AQ293" i="11"/>
  <c r="BS293" i="11" s="1"/>
  <c r="CU293" i="11" s="1"/>
  <c r="AF293" i="11"/>
  <c r="BH293" i="11" s="1"/>
  <c r="CJ293" i="11" s="1"/>
  <c r="AR293" i="11"/>
  <c r="AG293" i="11"/>
  <c r="BI293" i="11" s="1"/>
  <c r="CK293" i="11" s="1"/>
  <c r="AS293" i="11"/>
  <c r="BU293" i="11" s="1"/>
  <c r="CW293" i="11" s="1"/>
  <c r="AH293" i="11"/>
  <c r="BJ293" i="11" s="1"/>
  <c r="CL293" i="11" s="1"/>
  <c r="AT293" i="11"/>
  <c r="BV293" i="11" s="1"/>
  <c r="CX293" i="11" s="1"/>
  <c r="AI293" i="11"/>
  <c r="BK293" i="11" s="1"/>
  <c r="CM293" i="11" s="1"/>
  <c r="AU293" i="11"/>
  <c r="BW293" i="11" s="1"/>
  <c r="CY293" i="11" s="1"/>
  <c r="AJ293" i="11"/>
  <c r="BL293" i="11" s="1"/>
  <c r="CN293" i="11" s="1"/>
  <c r="AV293" i="11"/>
  <c r="BX293" i="11" s="1"/>
  <c r="CZ293" i="11" s="1"/>
  <c r="Y293" i="11"/>
  <c r="Z293" i="11" s="1"/>
  <c r="AK293" i="11"/>
  <c r="BM293" i="11" s="1"/>
  <c r="CO293" i="11" s="1"/>
  <c r="AW293" i="11"/>
  <c r="BY293" i="11" s="1"/>
  <c r="DA293" i="11" s="1"/>
  <c r="AL293" i="11"/>
  <c r="BN293" i="11" s="1"/>
  <c r="CP293" i="11" s="1"/>
  <c r="AX293" i="11"/>
  <c r="BZ293" i="11" s="1"/>
  <c r="DB293" i="11" s="1"/>
  <c r="BT289" i="11"/>
  <c r="CV289" i="11" s="1"/>
  <c r="AB289" i="11"/>
  <c r="BD289" i="11" s="1"/>
  <c r="AP289" i="11"/>
  <c r="BR289" i="11" s="1"/>
  <c r="CT289" i="11" s="1"/>
  <c r="AC289" i="11"/>
  <c r="BE289" i="11" s="1"/>
  <c r="CG289" i="11" s="1"/>
  <c r="AQ289" i="11"/>
  <c r="BS289" i="11" s="1"/>
  <c r="CU289" i="11" s="1"/>
  <c r="AD289" i="11"/>
  <c r="BF289" i="11" s="1"/>
  <c r="CH289" i="11" s="1"/>
  <c r="AR289" i="11"/>
  <c r="BT331" i="11"/>
  <c r="CV331" i="11" s="1"/>
  <c r="BH331" i="11"/>
  <c r="CJ331" i="11" s="1"/>
  <c r="CD326" i="11"/>
  <c r="DF326" i="11" s="1"/>
  <c r="BR326" i="11"/>
  <c r="CT326" i="11" s="1"/>
  <c r="BF326" i="11"/>
  <c r="CH326" i="11" s="1"/>
  <c r="BT325" i="11"/>
  <c r="CV325" i="11" s="1"/>
  <c r="BH325" i="11"/>
  <c r="CJ325" i="11" s="1"/>
  <c r="AL317" i="11"/>
  <c r="BN317" i="11" s="1"/>
  <c r="CP317" i="11" s="1"/>
  <c r="AN316" i="11"/>
  <c r="BP316" i="11" s="1"/>
  <c r="CR316" i="11" s="1"/>
  <c r="AO315" i="11"/>
  <c r="BQ315" i="11" s="1"/>
  <c r="CS315" i="11" s="1"/>
  <c r="AS313" i="11"/>
  <c r="BU313" i="11" s="1"/>
  <c r="CW313" i="11" s="1"/>
  <c r="AB309" i="11"/>
  <c r="BD309" i="11" s="1"/>
  <c r="BZ304" i="11"/>
  <c r="DB304" i="11" s="1"/>
  <c r="BD304" i="11"/>
  <c r="CB304" i="11"/>
  <c r="DD304" i="11" s="1"/>
  <c r="BE304" i="11"/>
  <c r="CG304" i="11" s="1"/>
  <c r="CC304" i="11"/>
  <c r="DE304" i="11" s="1"/>
  <c r="BF304" i="11"/>
  <c r="CH304" i="11" s="1"/>
  <c r="CD304" i="11"/>
  <c r="DF304" i="11" s="1"/>
  <c r="BS304" i="11"/>
  <c r="CU304" i="11" s="1"/>
  <c r="BH304" i="11"/>
  <c r="CJ304" i="11" s="1"/>
  <c r="BT304" i="11"/>
  <c r="CV304" i="11" s="1"/>
  <c r="BI304" i="11"/>
  <c r="CK304" i="11" s="1"/>
  <c r="BK304" i="11"/>
  <c r="CM304" i="11" s="1"/>
  <c r="BL304" i="11"/>
  <c r="CN304" i="11" s="1"/>
  <c r="BX304" i="11"/>
  <c r="CZ304" i="11" s="1"/>
  <c r="AW285" i="11"/>
  <c r="BY285" i="11" s="1"/>
  <c r="DA285" i="11" s="1"/>
  <c r="AW336" i="11"/>
  <c r="BY336" i="11" s="1"/>
  <c r="DA336" i="11" s="1"/>
  <c r="AK336" i="11"/>
  <c r="BM336" i="11" s="1"/>
  <c r="CO336" i="11" s="1"/>
  <c r="Y336" i="11"/>
  <c r="Z336" i="11" s="1"/>
  <c r="AY335" i="11"/>
  <c r="CA335" i="11" s="1"/>
  <c r="DC335" i="11" s="1"/>
  <c r="AM335" i="11"/>
  <c r="BO335" i="11" s="1"/>
  <c r="CQ335" i="11" s="1"/>
  <c r="BS331" i="11"/>
  <c r="CU331" i="11" s="1"/>
  <c r="BI330" i="11"/>
  <c r="CK330" i="11" s="1"/>
  <c r="BW329" i="11"/>
  <c r="CY329" i="11" s="1"/>
  <c r="BK329" i="11"/>
  <c r="CM329" i="11" s="1"/>
  <c r="BA328" i="11"/>
  <c r="CC328" i="11" s="1"/>
  <c r="DE328" i="11" s="1"/>
  <c r="AO328" i="11"/>
  <c r="BQ328" i="11" s="1"/>
  <c r="CS328" i="11" s="1"/>
  <c r="AC328" i="11"/>
  <c r="BE328" i="11" s="1"/>
  <c r="CG328" i="11" s="1"/>
  <c r="CC326" i="11"/>
  <c r="DE326" i="11" s="1"/>
  <c r="BQ326" i="11"/>
  <c r="CS326" i="11" s="1"/>
  <c r="BE326" i="11"/>
  <c r="CG326" i="11" s="1"/>
  <c r="BS325" i="11"/>
  <c r="CU325" i="11" s="1"/>
  <c r="AW324" i="11"/>
  <c r="BY324" i="11" s="1"/>
  <c r="DA324" i="11" s="1"/>
  <c r="AK324" i="11"/>
  <c r="BM324" i="11" s="1"/>
  <c r="CO324" i="11" s="1"/>
  <c r="Y324" i="11"/>
  <c r="Z324" i="11" s="1"/>
  <c r="AY323" i="11"/>
  <c r="CA323" i="11" s="1"/>
  <c r="DC323" i="11" s="1"/>
  <c r="AM323" i="11"/>
  <c r="BO323" i="11" s="1"/>
  <c r="CQ323" i="11" s="1"/>
  <c r="AV322" i="11"/>
  <c r="BX322" i="11" s="1"/>
  <c r="CZ322" i="11" s="1"/>
  <c r="AD322" i="11"/>
  <c r="BF322" i="11" s="1"/>
  <c r="CH322" i="11" s="1"/>
  <c r="BI319" i="11"/>
  <c r="CK319" i="11" s="1"/>
  <c r="BU319" i="11"/>
  <c r="CW319" i="11" s="1"/>
  <c r="BJ319" i="11"/>
  <c r="CL319" i="11" s="1"/>
  <c r="BV319" i="11"/>
  <c r="CX319" i="11" s="1"/>
  <c r="BK319" i="11"/>
  <c r="CM319" i="11" s="1"/>
  <c r="BW319" i="11"/>
  <c r="CY319" i="11" s="1"/>
  <c r="BL319" i="11"/>
  <c r="CN319" i="11" s="1"/>
  <c r="BX319" i="11"/>
  <c r="CZ319" i="11" s="1"/>
  <c r="AK317" i="11"/>
  <c r="BM317" i="11" s="1"/>
  <c r="CO317" i="11" s="1"/>
  <c r="AM316" i="11"/>
  <c r="BO316" i="11" s="1"/>
  <c r="CQ316" i="11" s="1"/>
  <c r="AN315" i="11"/>
  <c r="BP315" i="11" s="1"/>
  <c r="CR315" i="11" s="1"/>
  <c r="AM314" i="11"/>
  <c r="BO314" i="11" s="1"/>
  <c r="CQ314" i="11" s="1"/>
  <c r="AR313" i="11"/>
  <c r="BA310" i="11"/>
  <c r="CC310" i="11" s="1"/>
  <c r="DE310" i="11" s="1"/>
  <c r="BM304" i="11"/>
  <c r="CO304" i="11" s="1"/>
  <c r="AX341" i="11"/>
  <c r="BZ341" i="11" s="1"/>
  <c r="DB341" i="11" s="1"/>
  <c r="BX340" i="11"/>
  <c r="CZ340" i="11" s="1"/>
  <c r="BT336" i="11"/>
  <c r="CV336" i="11" s="1"/>
  <c r="AV336" i="11"/>
  <c r="BX336" i="11" s="1"/>
  <c r="CZ336" i="11" s="1"/>
  <c r="AJ336" i="11"/>
  <c r="BL336" i="11" s="1"/>
  <c r="CN336" i="11" s="1"/>
  <c r="AX335" i="11"/>
  <c r="BZ335" i="11" s="1"/>
  <c r="DB335" i="11" s="1"/>
  <c r="BX334" i="11"/>
  <c r="CZ334" i="11" s="1"/>
  <c r="BZ333" i="11"/>
  <c r="DB333" i="11" s="1"/>
  <c r="CD331" i="11"/>
  <c r="DF331" i="11" s="1"/>
  <c r="BF331" i="11"/>
  <c r="BT330" i="11"/>
  <c r="CV330" i="11" s="1"/>
  <c r="BV329" i="11"/>
  <c r="CX329" i="11" s="1"/>
  <c r="BJ329" i="11"/>
  <c r="CL329" i="11" s="1"/>
  <c r="AZ328" i="11"/>
  <c r="CB328" i="11" s="1"/>
  <c r="DD328" i="11" s="1"/>
  <c r="AN328" i="11"/>
  <c r="BP328" i="11" s="1"/>
  <c r="CR328" i="11" s="1"/>
  <c r="BZ327" i="11"/>
  <c r="DB327" i="11" s="1"/>
  <c r="CB326" i="11"/>
  <c r="DD326" i="11" s="1"/>
  <c r="BD326" i="11"/>
  <c r="CD325" i="11"/>
  <c r="DF325" i="11" s="1"/>
  <c r="BR325" i="11"/>
  <c r="CT325" i="11" s="1"/>
  <c r="BF325" i="11"/>
  <c r="CH325" i="11" s="1"/>
  <c r="BT324" i="11"/>
  <c r="CV324" i="11" s="1"/>
  <c r="AV324" i="11"/>
  <c r="BX324" i="11" s="1"/>
  <c r="CZ324" i="11" s="1"/>
  <c r="AJ324" i="11"/>
  <c r="BL324" i="11" s="1"/>
  <c r="CN324" i="11" s="1"/>
  <c r="AX323" i="11"/>
  <c r="BZ323" i="11" s="1"/>
  <c r="DB323" i="11" s="1"/>
  <c r="AU322" i="11"/>
  <c r="BW322" i="11" s="1"/>
  <c r="CY322" i="11" s="1"/>
  <c r="AC322" i="11"/>
  <c r="BE322" i="11" s="1"/>
  <c r="CG322" i="11" s="1"/>
  <c r="AF322" i="11"/>
  <c r="BH322" i="11" s="1"/>
  <c r="CJ322" i="11" s="1"/>
  <c r="AR322" i="11"/>
  <c r="AG322" i="11"/>
  <c r="BI322" i="11" s="1"/>
  <c r="CK322" i="11" s="1"/>
  <c r="AS322" i="11"/>
  <c r="BU322" i="11" s="1"/>
  <c r="CW322" i="11" s="1"/>
  <c r="AH322" i="11"/>
  <c r="BJ322" i="11" s="1"/>
  <c r="CL322" i="11" s="1"/>
  <c r="AT322" i="11"/>
  <c r="BV322" i="11" s="1"/>
  <c r="CX322" i="11" s="1"/>
  <c r="BT321" i="11"/>
  <c r="CV321" i="11" s="1"/>
  <c r="BO319" i="11"/>
  <c r="CQ319" i="11" s="1"/>
  <c r="B319" i="11"/>
  <c r="AZ317" i="11"/>
  <c r="CB317" i="11" s="1"/>
  <c r="DD317" i="11" s="1"/>
  <c r="AJ317" i="11"/>
  <c r="BL317" i="11" s="1"/>
  <c r="CN317" i="11" s="1"/>
  <c r="AL316" i="11"/>
  <c r="BN316" i="11" s="1"/>
  <c r="CP316" i="11" s="1"/>
  <c r="AM315" i="11"/>
  <c r="BO315" i="11" s="1"/>
  <c r="CQ315" i="11" s="1"/>
  <c r="AP313" i="11"/>
  <c r="BR313" i="11" s="1"/>
  <c r="CT313" i="11" s="1"/>
  <c r="AZ310" i="11"/>
  <c r="CB310" i="11" s="1"/>
  <c r="DD310" i="11" s="1"/>
  <c r="BB309" i="11"/>
  <c r="CD309" i="11" s="1"/>
  <c r="DF309" i="11" s="1"/>
  <c r="CF307" i="11"/>
  <c r="BJ304" i="11"/>
  <c r="CL304" i="11" s="1"/>
  <c r="AY293" i="11"/>
  <c r="CA293" i="11" s="1"/>
  <c r="DC293" i="11" s="1"/>
  <c r="AU336" i="11"/>
  <c r="BW336" i="11" s="1"/>
  <c r="CY336" i="11" s="1"/>
  <c r="AI336" i="11"/>
  <c r="BK336" i="11" s="1"/>
  <c r="CM336" i="11" s="1"/>
  <c r="AW335" i="11"/>
  <c r="BY335" i="11" s="1"/>
  <c r="DA335" i="11" s="1"/>
  <c r="CC331" i="11"/>
  <c r="DE331" i="11" s="1"/>
  <c r="BI329" i="11"/>
  <c r="CK329" i="11" s="1"/>
  <c r="CC325" i="11"/>
  <c r="DE325" i="11" s="1"/>
  <c r="BQ325" i="11"/>
  <c r="CS325" i="11" s="1"/>
  <c r="AU324" i="11"/>
  <c r="BW324" i="11" s="1"/>
  <c r="CY324" i="11" s="1"/>
  <c r="AW323" i="11"/>
  <c r="BY323" i="11" s="1"/>
  <c r="DA323" i="11" s="1"/>
  <c r="AQ322" i="11"/>
  <c r="BS322" i="11" s="1"/>
  <c r="CU322" i="11" s="1"/>
  <c r="AB322" i="11"/>
  <c r="BD322" i="11" s="1"/>
  <c r="AY317" i="11"/>
  <c r="CA317" i="11" s="1"/>
  <c r="DC317" i="11" s="1"/>
  <c r="AI317" i="11"/>
  <c r="BK317" i="11" s="1"/>
  <c r="CM317" i="11" s="1"/>
  <c r="AK316" i="11"/>
  <c r="BM316" i="11" s="1"/>
  <c r="CO316" i="11" s="1"/>
  <c r="AL315" i="11"/>
  <c r="BN315" i="11" s="1"/>
  <c r="CP315" i="11" s="1"/>
  <c r="BT315" i="11"/>
  <c r="CV315" i="11" s="1"/>
  <c r="AH314" i="11"/>
  <c r="BJ314" i="11" s="1"/>
  <c r="CL314" i="11" s="1"/>
  <c r="AT314" i="11"/>
  <c r="BV314" i="11" s="1"/>
  <c r="CX314" i="11" s="1"/>
  <c r="AI314" i="11"/>
  <c r="BK314" i="11" s="1"/>
  <c r="CM314" i="11" s="1"/>
  <c r="AU314" i="11"/>
  <c r="BW314" i="11" s="1"/>
  <c r="CY314" i="11" s="1"/>
  <c r="AJ314" i="11"/>
  <c r="BL314" i="11" s="1"/>
  <c r="CN314" i="11" s="1"/>
  <c r="AV314" i="11"/>
  <c r="BX314" i="11" s="1"/>
  <c r="CZ314" i="11" s="1"/>
  <c r="Y314" i="11"/>
  <c r="Z314" i="11" s="1"/>
  <c r="AK314" i="11"/>
  <c r="BM314" i="11" s="1"/>
  <c r="CO314" i="11" s="1"/>
  <c r="AW314" i="11"/>
  <c r="BY314" i="11" s="1"/>
  <c r="DA314" i="11" s="1"/>
  <c r="AL314" i="11"/>
  <c r="BN314" i="11" s="1"/>
  <c r="CP314" i="11" s="1"/>
  <c r="AX314" i="11"/>
  <c r="BZ314" i="11" s="1"/>
  <c r="DB314" i="11" s="1"/>
  <c r="AO313" i="11"/>
  <c r="BQ313" i="11" s="1"/>
  <c r="CS313" i="11" s="1"/>
  <c r="AY310" i="11"/>
  <c r="CA310" i="11" s="1"/>
  <c r="DC310" i="11" s="1"/>
  <c r="BT298" i="11"/>
  <c r="CV298" i="11" s="1"/>
  <c r="AL298" i="11"/>
  <c r="BN298" i="11" s="1"/>
  <c r="CP298" i="11" s="1"/>
  <c r="AX298" i="11"/>
  <c r="BZ298" i="11" s="1"/>
  <c r="DB298" i="11" s="1"/>
  <c r="AM298" i="11"/>
  <c r="BO298" i="11" s="1"/>
  <c r="CQ298" i="11" s="1"/>
  <c r="AY298" i="11"/>
  <c r="CA298" i="11" s="1"/>
  <c r="DC298" i="11" s="1"/>
  <c r="AM293" i="11"/>
  <c r="BO293" i="11" s="1"/>
  <c r="CQ293" i="11" s="1"/>
  <c r="BZ303" i="11"/>
  <c r="DB303" i="11" s="1"/>
  <c r="AZ298" i="11"/>
  <c r="CB298" i="11" s="1"/>
  <c r="DD298" i="11" s="1"/>
  <c r="AN298" i="11"/>
  <c r="BP298" i="11" s="1"/>
  <c r="CR298" i="11" s="1"/>
  <c r="AB298" i="11"/>
  <c r="BD298" i="11" s="1"/>
  <c r="AC285" i="11"/>
  <c r="BE285" i="11" s="1"/>
  <c r="CG285" i="11" s="1"/>
  <c r="AO285" i="11"/>
  <c r="BQ285" i="11" s="1"/>
  <c r="CS285" i="11" s="1"/>
  <c r="BA285" i="11"/>
  <c r="CC285" i="11" s="1"/>
  <c r="DE285" i="11" s="1"/>
  <c r="AD285" i="11"/>
  <c r="BF285" i="11" s="1"/>
  <c r="CH285" i="11" s="1"/>
  <c r="AP285" i="11"/>
  <c r="BR285" i="11" s="1"/>
  <c r="CT285" i="11" s="1"/>
  <c r="BB285" i="11"/>
  <c r="CD285" i="11" s="1"/>
  <c r="DF285" i="11" s="1"/>
  <c r="AF285" i="11"/>
  <c r="BH285" i="11" s="1"/>
  <c r="CJ285" i="11" s="1"/>
  <c r="AR285" i="11"/>
  <c r="AI285" i="11"/>
  <c r="BK285" i="11" s="1"/>
  <c r="CM285" i="11" s="1"/>
  <c r="AU285" i="11"/>
  <c r="BW285" i="11" s="1"/>
  <c r="CY285" i="11" s="1"/>
  <c r="BE283" i="11"/>
  <c r="CG283" i="11" s="1"/>
  <c r="BQ283" i="11"/>
  <c r="CS283" i="11" s="1"/>
  <c r="CC283" i="11"/>
  <c r="DE283" i="11" s="1"/>
  <c r="BF283" i="11"/>
  <c r="CH283" i="11" s="1"/>
  <c r="BR283" i="11"/>
  <c r="CT283" i="11" s="1"/>
  <c r="CD283" i="11"/>
  <c r="DF283" i="11" s="1"/>
  <c r="BH283" i="11"/>
  <c r="CJ283" i="11" s="1"/>
  <c r="BT283" i="11"/>
  <c r="CV283" i="11" s="1"/>
  <c r="BK283" i="11"/>
  <c r="CM283" i="11" s="1"/>
  <c r="BW283" i="11"/>
  <c r="CY283" i="11" s="1"/>
  <c r="AN282" i="11"/>
  <c r="BP282" i="11" s="1"/>
  <c r="CR282" i="11" s="1"/>
  <c r="BD277" i="11"/>
  <c r="CB277" i="11"/>
  <c r="DD277" i="11" s="1"/>
  <c r="BE277" i="11"/>
  <c r="CG277" i="11" s="1"/>
  <c r="CC277" i="11"/>
  <c r="DE277" i="11" s="1"/>
  <c r="BF277" i="11"/>
  <c r="CH277" i="11" s="1"/>
  <c r="CD277" i="11"/>
  <c r="DF277" i="11" s="1"/>
  <c r="BH277" i="11"/>
  <c r="CJ277" i="11" s="1"/>
  <c r="BT277" i="11"/>
  <c r="CV277" i="11" s="1"/>
  <c r="BK277" i="11"/>
  <c r="CM277" i="11" s="1"/>
  <c r="BO290" i="11"/>
  <c r="CQ290" i="11" s="1"/>
  <c r="CA290" i="11"/>
  <c r="DC290" i="11" s="1"/>
  <c r="BF290" i="11"/>
  <c r="CH290" i="11" s="1"/>
  <c r="BR290" i="11"/>
  <c r="CT290" i="11" s="1"/>
  <c r="CD290" i="11"/>
  <c r="DF290" i="11" s="1"/>
  <c r="AG289" i="11"/>
  <c r="BI289" i="11" s="1"/>
  <c r="CK289" i="11" s="1"/>
  <c r="AS289" i="11"/>
  <c r="BU289" i="11" s="1"/>
  <c r="CW289" i="11" s="1"/>
  <c r="AJ289" i="11"/>
  <c r="BL289" i="11" s="1"/>
  <c r="CN289" i="11" s="1"/>
  <c r="AV289" i="11"/>
  <c r="BX289" i="11" s="1"/>
  <c r="CZ289" i="11" s="1"/>
  <c r="AH282" i="11"/>
  <c r="BJ282" i="11" s="1"/>
  <c r="CL282" i="11" s="1"/>
  <c r="AI282" i="11"/>
  <c r="BK282" i="11" s="1"/>
  <c r="CM282" i="11" s="1"/>
  <c r="AU282" i="11"/>
  <c r="BW282" i="11" s="1"/>
  <c r="CY282" i="11" s="1"/>
  <c r="AJ282" i="11"/>
  <c r="BL282" i="11" s="1"/>
  <c r="CN282" i="11" s="1"/>
  <c r="AV282" i="11"/>
  <c r="BX282" i="11" s="1"/>
  <c r="CZ282" i="11" s="1"/>
  <c r="Y282" i="11"/>
  <c r="Z282" i="11" s="1"/>
  <c r="AK282" i="11"/>
  <c r="BM282" i="11" s="1"/>
  <c r="CO282" i="11" s="1"/>
  <c r="AW282" i="11"/>
  <c r="BY282" i="11" s="1"/>
  <c r="DA282" i="11" s="1"/>
  <c r="AL282" i="11"/>
  <c r="BN282" i="11" s="1"/>
  <c r="CP282" i="11" s="1"/>
  <c r="AX282" i="11"/>
  <c r="BZ282" i="11" s="1"/>
  <c r="DB282" i="11" s="1"/>
  <c r="AC282" i="11"/>
  <c r="BE282" i="11" s="1"/>
  <c r="CG282" i="11" s="1"/>
  <c r="AO282" i="11"/>
  <c r="BQ282" i="11" s="1"/>
  <c r="CS282" i="11" s="1"/>
  <c r="BA282" i="11"/>
  <c r="CC282" i="11" s="1"/>
  <c r="DE282" i="11" s="1"/>
  <c r="B276" i="11"/>
  <c r="AB267" i="11"/>
  <c r="BD267" i="11" s="1"/>
  <c r="AN267" i="11"/>
  <c r="BP267" i="11" s="1"/>
  <c r="CR267" i="11" s="1"/>
  <c r="AZ267" i="11"/>
  <c r="CB267" i="11" s="1"/>
  <c r="DD267" i="11" s="1"/>
  <c r="AC267" i="11"/>
  <c r="BE267" i="11" s="1"/>
  <c r="CG267" i="11" s="1"/>
  <c r="AO267" i="11"/>
  <c r="BQ267" i="11" s="1"/>
  <c r="CS267" i="11" s="1"/>
  <c r="BA267" i="11"/>
  <c r="CC267" i="11" s="1"/>
  <c r="DE267" i="11" s="1"/>
  <c r="AD267" i="11"/>
  <c r="BF267" i="11" s="1"/>
  <c r="CH267" i="11" s="1"/>
  <c r="AP267" i="11"/>
  <c r="BR267" i="11" s="1"/>
  <c r="CT267" i="11" s="1"/>
  <c r="BB267" i="11"/>
  <c r="CD267" i="11" s="1"/>
  <c r="DF267" i="11" s="1"/>
  <c r="AE267" i="11"/>
  <c r="BG267" i="11" s="1"/>
  <c r="CI267" i="11" s="1"/>
  <c r="AQ267" i="11"/>
  <c r="BS267" i="11" s="1"/>
  <c r="CU267" i="11" s="1"/>
  <c r="AF267" i="11"/>
  <c r="BH267" i="11" s="1"/>
  <c r="CJ267" i="11" s="1"/>
  <c r="AR267" i="11"/>
  <c r="AG267" i="11"/>
  <c r="BI267" i="11" s="1"/>
  <c r="CK267" i="11" s="1"/>
  <c r="AS267" i="11"/>
  <c r="BU267" i="11" s="1"/>
  <c r="CW267" i="11" s="1"/>
  <c r="AH267" i="11"/>
  <c r="BJ267" i="11" s="1"/>
  <c r="CL267" i="11" s="1"/>
  <c r="AT267" i="11"/>
  <c r="BV267" i="11" s="1"/>
  <c r="CX267" i="11" s="1"/>
  <c r="AI267" i="11"/>
  <c r="BK267" i="11" s="1"/>
  <c r="CM267" i="11" s="1"/>
  <c r="AU267" i="11"/>
  <c r="BW267" i="11" s="1"/>
  <c r="CY267" i="11" s="1"/>
  <c r="AJ267" i="11"/>
  <c r="BL267" i="11" s="1"/>
  <c r="CN267" i="11" s="1"/>
  <c r="AV267" i="11"/>
  <c r="BX267" i="11" s="1"/>
  <c r="CZ267" i="11" s="1"/>
  <c r="Y267" i="11"/>
  <c r="Z267" i="11" s="1"/>
  <c r="AK267" i="11"/>
  <c r="BM267" i="11" s="1"/>
  <c r="CO267" i="11" s="1"/>
  <c r="AW267" i="11"/>
  <c r="BY267" i="11" s="1"/>
  <c r="DA267" i="11" s="1"/>
  <c r="AL267" i="11"/>
  <c r="BN267" i="11" s="1"/>
  <c r="CP267" i="11" s="1"/>
  <c r="AX267" i="11"/>
  <c r="BZ267" i="11" s="1"/>
  <c r="DB267" i="11" s="1"/>
  <c r="AJ266" i="11"/>
  <c r="BL266" i="11" s="1"/>
  <c r="CN266" i="11" s="1"/>
  <c r="AV266" i="11"/>
  <c r="BX266" i="11" s="1"/>
  <c r="CZ266" i="11" s="1"/>
  <c r="BT266" i="11"/>
  <c r="CV266" i="11" s="1"/>
  <c r="AL266" i="11"/>
  <c r="BN266" i="11" s="1"/>
  <c r="CP266" i="11" s="1"/>
  <c r="AX266" i="11"/>
  <c r="BZ266" i="11" s="1"/>
  <c r="DB266" i="11" s="1"/>
  <c r="AM266" i="11"/>
  <c r="BO266" i="11" s="1"/>
  <c r="CQ266" i="11" s="1"/>
  <c r="AY266" i="11"/>
  <c r="CA266" i="11" s="1"/>
  <c r="DC266" i="11" s="1"/>
  <c r="AB266" i="11"/>
  <c r="BD266" i="11" s="1"/>
  <c r="AN266" i="11"/>
  <c r="BP266" i="11" s="1"/>
  <c r="CR266" i="11" s="1"/>
  <c r="AZ266" i="11"/>
  <c r="CB266" i="11" s="1"/>
  <c r="DD266" i="11" s="1"/>
  <c r="AJ260" i="11"/>
  <c r="BL260" i="11" s="1"/>
  <c r="CN260" i="11" s="1"/>
  <c r="AV260" i="11"/>
  <c r="BX260" i="11" s="1"/>
  <c r="CZ260" i="11" s="1"/>
  <c r="BT260" i="11"/>
  <c r="CV260" i="11" s="1"/>
  <c r="AL260" i="11"/>
  <c r="BN260" i="11" s="1"/>
  <c r="CP260" i="11" s="1"/>
  <c r="AX260" i="11"/>
  <c r="BZ260" i="11" s="1"/>
  <c r="DB260" i="11" s="1"/>
  <c r="AM260" i="11"/>
  <c r="BO260" i="11" s="1"/>
  <c r="CQ260" i="11" s="1"/>
  <c r="AY260" i="11"/>
  <c r="CA260" i="11" s="1"/>
  <c r="DC260" i="11" s="1"/>
  <c r="AB260" i="11"/>
  <c r="AN260" i="11"/>
  <c r="BP260" i="11" s="1"/>
  <c r="CR260" i="11" s="1"/>
  <c r="AZ260" i="11"/>
  <c r="CB260" i="11" s="1"/>
  <c r="DD260" i="11" s="1"/>
  <c r="BA308" i="11"/>
  <c r="CC308" i="11" s="1"/>
  <c r="DE308" i="11" s="1"/>
  <c r="AO308" i="11"/>
  <c r="BQ308" i="11" s="1"/>
  <c r="CS308" i="11" s="1"/>
  <c r="AC308" i="11"/>
  <c r="BE308" i="11" s="1"/>
  <c r="CG308" i="11" s="1"/>
  <c r="Y304" i="11"/>
  <c r="Z304" i="11" s="1"/>
  <c r="BK303" i="11"/>
  <c r="CM303" i="11" s="1"/>
  <c r="CA301" i="11"/>
  <c r="DC301" i="11" s="1"/>
  <c r="BO301" i="11"/>
  <c r="CQ301" i="11" s="1"/>
  <c r="AW298" i="11"/>
  <c r="BY298" i="11" s="1"/>
  <c r="DA298" i="11" s="1"/>
  <c r="AK298" i="11"/>
  <c r="BM298" i="11" s="1"/>
  <c r="CO298" i="11" s="1"/>
  <c r="Y298" i="11"/>
  <c r="Z298" i="11" s="1"/>
  <c r="BK297" i="11"/>
  <c r="CM297" i="11" s="1"/>
  <c r="AQ295" i="11"/>
  <c r="BS295" i="11" s="1"/>
  <c r="CU295" i="11" s="1"/>
  <c r="AE295" i="11"/>
  <c r="BG295" i="11" s="1"/>
  <c r="CI295" i="11" s="1"/>
  <c r="AW292" i="11"/>
  <c r="BY292" i="11" s="1"/>
  <c r="DA292" i="11" s="1"/>
  <c r="AK292" i="11"/>
  <c r="BM292" i="11" s="1"/>
  <c r="CO292" i="11" s="1"/>
  <c r="Y292" i="11"/>
  <c r="Z292" i="11" s="1"/>
  <c r="BW291" i="11"/>
  <c r="CY291" i="11" s="1"/>
  <c r="BK291" i="11"/>
  <c r="CM291" i="11" s="1"/>
  <c r="BT290" i="11"/>
  <c r="CV290" i="11" s="1"/>
  <c r="BE290" i="11"/>
  <c r="CG290" i="11" s="1"/>
  <c r="AO289" i="11"/>
  <c r="BQ289" i="11" s="1"/>
  <c r="CS289" i="11" s="1"/>
  <c r="AM286" i="11"/>
  <c r="BO286" i="11" s="1"/>
  <c r="CQ286" i="11" s="1"/>
  <c r="AY286" i="11"/>
  <c r="CA286" i="11" s="1"/>
  <c r="DC286" i="11" s="1"/>
  <c r="AB286" i="11"/>
  <c r="AN286" i="11"/>
  <c r="BP286" i="11" s="1"/>
  <c r="CR286" i="11" s="1"/>
  <c r="AZ286" i="11"/>
  <c r="CB286" i="11" s="1"/>
  <c r="DD286" i="11" s="1"/>
  <c r="AG286" i="11"/>
  <c r="BI286" i="11" s="1"/>
  <c r="CK286" i="11" s="1"/>
  <c r="AS286" i="11"/>
  <c r="BU286" i="11" s="1"/>
  <c r="CW286" i="11" s="1"/>
  <c r="AQ285" i="11"/>
  <c r="BS285" i="11" s="1"/>
  <c r="CU285" i="11" s="1"/>
  <c r="Y285" i="11"/>
  <c r="Z285" i="11" s="1"/>
  <c r="BT284" i="11"/>
  <c r="CV284" i="11" s="1"/>
  <c r="BA284" i="11"/>
  <c r="CC284" i="11" s="1"/>
  <c r="DE284" i="11" s="1"/>
  <c r="AJ284" i="11"/>
  <c r="BL284" i="11" s="1"/>
  <c r="CN284" i="11" s="1"/>
  <c r="BN283" i="11"/>
  <c r="CP283" i="11" s="1"/>
  <c r="AF282" i="11"/>
  <c r="BH282" i="11" s="1"/>
  <c r="CJ282" i="11" s="1"/>
  <c r="AJ281" i="11"/>
  <c r="BL281" i="11" s="1"/>
  <c r="CN281" i="11" s="1"/>
  <c r="AV281" i="11"/>
  <c r="BX281" i="11" s="1"/>
  <c r="CZ281" i="11" s="1"/>
  <c r="BT281" i="11"/>
  <c r="CV281" i="11" s="1"/>
  <c r="AM281" i="11"/>
  <c r="BO281" i="11" s="1"/>
  <c r="CQ281" i="11" s="1"/>
  <c r="AY281" i="11"/>
  <c r="CA281" i="11" s="1"/>
  <c r="DC281" i="11" s="1"/>
  <c r="AN278" i="11"/>
  <c r="BP278" i="11" s="1"/>
  <c r="CR278" i="11" s="1"/>
  <c r="BL277" i="11"/>
  <c r="CN277" i="11" s="1"/>
  <c r="AB261" i="11"/>
  <c r="BD261" i="11" s="1"/>
  <c r="AN261" i="11"/>
  <c r="BP261" i="11" s="1"/>
  <c r="CR261" i="11" s="1"/>
  <c r="AZ261" i="11"/>
  <c r="CB261" i="11" s="1"/>
  <c r="DD261" i="11" s="1"/>
  <c r="AC261" i="11"/>
  <c r="BE261" i="11" s="1"/>
  <c r="CG261" i="11" s="1"/>
  <c r="AO261" i="11"/>
  <c r="BQ261" i="11" s="1"/>
  <c r="CS261" i="11" s="1"/>
  <c r="BA261" i="11"/>
  <c r="CC261" i="11" s="1"/>
  <c r="DE261" i="11" s="1"/>
  <c r="AD261" i="11"/>
  <c r="BF261" i="11" s="1"/>
  <c r="CH261" i="11" s="1"/>
  <c r="AP261" i="11"/>
  <c r="BR261" i="11" s="1"/>
  <c r="CT261" i="11" s="1"/>
  <c r="BB261" i="11"/>
  <c r="CD261" i="11" s="1"/>
  <c r="DF261" i="11" s="1"/>
  <c r="AQ261" i="11"/>
  <c r="BS261" i="11" s="1"/>
  <c r="CU261" i="11" s="1"/>
  <c r="AF261" i="11"/>
  <c r="BH261" i="11" s="1"/>
  <c r="CJ261" i="11" s="1"/>
  <c r="AR261" i="11"/>
  <c r="AG261" i="11"/>
  <c r="BI261" i="11" s="1"/>
  <c r="CK261" i="11" s="1"/>
  <c r="AS261" i="11"/>
  <c r="BU261" i="11" s="1"/>
  <c r="CW261" i="11" s="1"/>
  <c r="AH261" i="11"/>
  <c r="BJ261" i="11" s="1"/>
  <c r="CL261" i="11" s="1"/>
  <c r="AT261" i="11"/>
  <c r="BV261" i="11" s="1"/>
  <c r="CX261" i="11" s="1"/>
  <c r="AI261" i="11"/>
  <c r="BK261" i="11" s="1"/>
  <c r="CM261" i="11" s="1"/>
  <c r="AU261" i="11"/>
  <c r="BW261" i="11" s="1"/>
  <c r="CY261" i="11" s="1"/>
  <c r="AJ261" i="11"/>
  <c r="BL261" i="11" s="1"/>
  <c r="CN261" i="11" s="1"/>
  <c r="AV261" i="11"/>
  <c r="BX261" i="11" s="1"/>
  <c r="CZ261" i="11" s="1"/>
  <c r="Y261" i="11"/>
  <c r="Z261" i="11" s="1"/>
  <c r="AK261" i="11"/>
  <c r="BM261" i="11" s="1"/>
  <c r="CO261" i="11" s="1"/>
  <c r="AW261" i="11"/>
  <c r="BY261" i="11" s="1"/>
  <c r="DA261" i="11" s="1"/>
  <c r="AL261" i="11"/>
  <c r="BN261" i="11" s="1"/>
  <c r="CP261" i="11" s="1"/>
  <c r="AX261" i="11"/>
  <c r="BZ261" i="11" s="1"/>
  <c r="DB261" i="11" s="1"/>
  <c r="AZ308" i="11"/>
  <c r="CB308" i="11" s="1"/>
  <c r="DD308" i="11" s="1"/>
  <c r="AN308" i="11"/>
  <c r="BP308" i="11" s="1"/>
  <c r="CR308" i="11" s="1"/>
  <c r="AB308" i="11"/>
  <c r="BZ307" i="11"/>
  <c r="DB307" i="11" s="1"/>
  <c r="BV303" i="11"/>
  <c r="CX303" i="11" s="1"/>
  <c r="BJ303" i="11"/>
  <c r="CL303" i="11" s="1"/>
  <c r="BZ301" i="11"/>
  <c r="DB301" i="11" s="1"/>
  <c r="BN301" i="11"/>
  <c r="CP301" i="11" s="1"/>
  <c r="AV298" i="11"/>
  <c r="BX298" i="11" s="1"/>
  <c r="CZ298" i="11" s="1"/>
  <c r="AJ298" i="11"/>
  <c r="BL298" i="11" s="1"/>
  <c r="CN298" i="11" s="1"/>
  <c r="BV297" i="11"/>
  <c r="CX297" i="11" s="1"/>
  <c r="BJ297" i="11"/>
  <c r="CL297" i="11" s="1"/>
  <c r="BB295" i="11"/>
  <c r="CD295" i="11" s="1"/>
  <c r="DF295" i="11" s="1"/>
  <c r="AP295" i="11"/>
  <c r="BR295" i="11" s="1"/>
  <c r="CT295" i="11" s="1"/>
  <c r="AD295" i="11"/>
  <c r="BF295" i="11" s="1"/>
  <c r="CH295" i="11" s="1"/>
  <c r="AV292" i="11"/>
  <c r="BX292" i="11" s="1"/>
  <c r="CZ292" i="11" s="1"/>
  <c r="AJ292" i="11"/>
  <c r="BL292" i="11" s="1"/>
  <c r="CN292" i="11" s="1"/>
  <c r="BV291" i="11"/>
  <c r="CX291" i="11" s="1"/>
  <c r="BJ291" i="11"/>
  <c r="CL291" i="11" s="1"/>
  <c r="Y291" i="11"/>
  <c r="Z291" i="11" s="1"/>
  <c r="BS290" i="11"/>
  <c r="CU290" i="11" s="1"/>
  <c r="BD290" i="11"/>
  <c r="BB289" i="11"/>
  <c r="CD289" i="11" s="1"/>
  <c r="DF289" i="11" s="1"/>
  <c r="AN289" i="11"/>
  <c r="BP289" i="11" s="1"/>
  <c r="CR289" i="11" s="1"/>
  <c r="AN285" i="11"/>
  <c r="BP285" i="11" s="1"/>
  <c r="CR285" i="11" s="1"/>
  <c r="AZ284" i="11"/>
  <c r="CB284" i="11" s="1"/>
  <c r="DD284" i="11" s="1"/>
  <c r="BB282" i="11"/>
  <c r="CD282" i="11" s="1"/>
  <c r="DF282" i="11" s="1"/>
  <c r="AE282" i="11"/>
  <c r="BG282" i="11" s="1"/>
  <c r="CI282" i="11" s="1"/>
  <c r="AB279" i="11"/>
  <c r="BD279" i="11" s="1"/>
  <c r="AN279" i="11"/>
  <c r="BP279" i="11" s="1"/>
  <c r="CR279" i="11" s="1"/>
  <c r="AC279" i="11"/>
  <c r="BE279" i="11" s="1"/>
  <c r="CG279" i="11" s="1"/>
  <c r="AO279" i="11"/>
  <c r="BQ279" i="11" s="1"/>
  <c r="CS279" i="11" s="1"/>
  <c r="BA279" i="11"/>
  <c r="CC279" i="11" s="1"/>
  <c r="DE279" i="11" s="1"/>
  <c r="AD279" i="11"/>
  <c r="BF279" i="11" s="1"/>
  <c r="CH279" i="11" s="1"/>
  <c r="AP279" i="11"/>
  <c r="BR279" i="11" s="1"/>
  <c r="CT279" i="11" s="1"/>
  <c r="BB279" i="11"/>
  <c r="CD279" i="11" s="1"/>
  <c r="DF279" i="11" s="1"/>
  <c r="AE279" i="11"/>
  <c r="BG279" i="11" s="1"/>
  <c r="CI279" i="11" s="1"/>
  <c r="AQ279" i="11"/>
  <c r="BS279" i="11" s="1"/>
  <c r="CU279" i="11" s="1"/>
  <c r="AF279" i="11"/>
  <c r="BH279" i="11" s="1"/>
  <c r="CJ279" i="11" s="1"/>
  <c r="AR279" i="11"/>
  <c r="AI279" i="11"/>
  <c r="BK279" i="11" s="1"/>
  <c r="CM279" i="11" s="1"/>
  <c r="AU279" i="11"/>
  <c r="BW279" i="11" s="1"/>
  <c r="CY279" i="11" s="1"/>
  <c r="Y273" i="11"/>
  <c r="Z273" i="11" s="1"/>
  <c r="AD266" i="11"/>
  <c r="BF266" i="11" s="1"/>
  <c r="CH266" i="11" s="1"/>
  <c r="AD260" i="11"/>
  <c r="BF260" i="11" s="1"/>
  <c r="CH260" i="11" s="1"/>
  <c r="BI303" i="11"/>
  <c r="CK303" i="11" s="1"/>
  <c r="AU298" i="11"/>
  <c r="BW298" i="11" s="1"/>
  <c r="CY298" i="11" s="1"/>
  <c r="AI298" i="11"/>
  <c r="BK298" i="11" s="1"/>
  <c r="CM298" i="11" s="1"/>
  <c r="BI297" i="11"/>
  <c r="CK297" i="11" s="1"/>
  <c r="AU292" i="11"/>
  <c r="BW292" i="11" s="1"/>
  <c r="CY292" i="11" s="1"/>
  <c r="AI292" i="11"/>
  <c r="BK292" i="11" s="1"/>
  <c r="CM292" i="11" s="1"/>
  <c r="BI291" i="11"/>
  <c r="CK291" i="11" s="1"/>
  <c r="BQ290" i="11"/>
  <c r="CS290" i="11" s="1"/>
  <c r="BA289" i="11"/>
  <c r="CC289" i="11" s="1"/>
  <c r="DE289" i="11" s="1"/>
  <c r="AM289" i="11"/>
  <c r="BO289" i="11" s="1"/>
  <c r="CQ289" i="11" s="1"/>
  <c r="Y289" i="11"/>
  <c r="Z289" i="11" s="1"/>
  <c r="AM285" i="11"/>
  <c r="BO285" i="11" s="1"/>
  <c r="CQ285" i="11" s="1"/>
  <c r="CB283" i="11"/>
  <c r="DD283" i="11" s="1"/>
  <c r="BL283" i="11"/>
  <c r="CN283" i="11" s="1"/>
  <c r="AZ282" i="11"/>
  <c r="CB282" i="11" s="1"/>
  <c r="DD282" i="11" s="1"/>
  <c r="AD282" i="11"/>
  <c r="BF282" i="11" s="1"/>
  <c r="CH282" i="11" s="1"/>
  <c r="AD278" i="11"/>
  <c r="BF278" i="11" s="1"/>
  <c r="CH278" i="11" s="1"/>
  <c r="AP278" i="11"/>
  <c r="BR278" i="11" s="1"/>
  <c r="CT278" i="11" s="1"/>
  <c r="BB278" i="11"/>
  <c r="CD278" i="11" s="1"/>
  <c r="DF278" i="11" s="1"/>
  <c r="AE278" i="11"/>
  <c r="BG278" i="11" s="1"/>
  <c r="CI278" i="11" s="1"/>
  <c r="AQ278" i="11"/>
  <c r="BS278" i="11" s="1"/>
  <c r="CU278" i="11" s="1"/>
  <c r="AF278" i="11"/>
  <c r="BH278" i="11" s="1"/>
  <c r="CJ278" i="11" s="1"/>
  <c r="AR278" i="11"/>
  <c r="AG278" i="11"/>
  <c r="BI278" i="11" s="1"/>
  <c r="CK278" i="11" s="1"/>
  <c r="AS278" i="11"/>
  <c r="BU278" i="11" s="1"/>
  <c r="CW278" i="11" s="1"/>
  <c r="AH278" i="11"/>
  <c r="BJ278" i="11" s="1"/>
  <c r="CL278" i="11" s="1"/>
  <c r="AI278" i="11"/>
  <c r="BK278" i="11" s="1"/>
  <c r="CM278" i="11" s="1"/>
  <c r="Y278" i="11"/>
  <c r="Z278" i="11" s="1"/>
  <c r="AK278" i="11"/>
  <c r="BM278" i="11" s="1"/>
  <c r="CO278" i="11" s="1"/>
  <c r="AW278" i="11"/>
  <c r="BY278" i="11" s="1"/>
  <c r="DA278" i="11" s="1"/>
  <c r="AM234" i="11"/>
  <c r="BO234" i="11" s="1"/>
  <c r="CQ234" i="11" s="1"/>
  <c r="AY234" i="11"/>
  <c r="CA234" i="11" s="1"/>
  <c r="DC234" i="11" s="1"/>
  <c r="AB234" i="11"/>
  <c r="AN234" i="11"/>
  <c r="BP234" i="11" s="1"/>
  <c r="CR234" i="11" s="1"/>
  <c r="AZ234" i="11"/>
  <c r="CB234" i="11" s="1"/>
  <c r="DD234" i="11" s="1"/>
  <c r="BB318" i="11"/>
  <c r="CD318" i="11" s="1"/>
  <c r="DF318" i="11" s="1"/>
  <c r="AP318" i="11"/>
  <c r="BR318" i="11" s="1"/>
  <c r="CT318" i="11" s="1"/>
  <c r="AD318" i="11"/>
  <c r="BF318" i="11" s="1"/>
  <c r="CH318" i="11" s="1"/>
  <c r="AV309" i="11"/>
  <c r="BX309" i="11" s="1"/>
  <c r="CZ309" i="11" s="1"/>
  <c r="AJ309" i="11"/>
  <c r="BL309" i="11" s="1"/>
  <c r="CN309" i="11" s="1"/>
  <c r="AX308" i="11"/>
  <c r="BZ308" i="11" s="1"/>
  <c r="DB308" i="11" s="1"/>
  <c r="AL308" i="11"/>
  <c r="BN308" i="11" s="1"/>
  <c r="CP308" i="11" s="1"/>
  <c r="BX307" i="11"/>
  <c r="CZ307" i="11" s="1"/>
  <c r="BL307" i="11"/>
  <c r="CN307" i="11" s="1"/>
  <c r="CB305" i="11"/>
  <c r="DD305" i="11" s="1"/>
  <c r="BD305" i="11"/>
  <c r="BT303" i="11"/>
  <c r="CV303" i="11" s="1"/>
  <c r="BH303" i="11"/>
  <c r="CJ303" i="11" s="1"/>
  <c r="BV302" i="11"/>
  <c r="CX302" i="11" s="1"/>
  <c r="BJ302" i="11"/>
  <c r="CL302" i="11" s="1"/>
  <c r="BX301" i="11"/>
  <c r="CZ301" i="11" s="1"/>
  <c r="BL301" i="11"/>
  <c r="CN301" i="11" s="1"/>
  <c r="CB299" i="11"/>
  <c r="DD299" i="11" s="1"/>
  <c r="BP299" i="11"/>
  <c r="CR299" i="11" s="1"/>
  <c r="BD299" i="11"/>
  <c r="AT298" i="11"/>
  <c r="BV298" i="11" s="1"/>
  <c r="CX298" i="11" s="1"/>
  <c r="AH298" i="11"/>
  <c r="BJ298" i="11" s="1"/>
  <c r="CL298" i="11" s="1"/>
  <c r="BT297" i="11"/>
  <c r="CV297" i="11" s="1"/>
  <c r="BH297" i="11"/>
  <c r="CJ297" i="11" s="1"/>
  <c r="BV296" i="11"/>
  <c r="CX296" i="11" s="1"/>
  <c r="BJ296" i="11"/>
  <c r="CL296" i="11" s="1"/>
  <c r="AZ295" i="11"/>
  <c r="CB295" i="11" s="1"/>
  <c r="DD295" i="11" s="1"/>
  <c r="AN295" i="11"/>
  <c r="BP295" i="11" s="1"/>
  <c r="CR295" i="11" s="1"/>
  <c r="AB295" i="11"/>
  <c r="BB294" i="11"/>
  <c r="CD294" i="11" s="1"/>
  <c r="DF294" i="11" s="1"/>
  <c r="AP294" i="11"/>
  <c r="BR294" i="11" s="1"/>
  <c r="CT294" i="11" s="1"/>
  <c r="AD294" i="11"/>
  <c r="BF294" i="11" s="1"/>
  <c r="CH294" i="11" s="1"/>
  <c r="AT292" i="11"/>
  <c r="BV292" i="11" s="1"/>
  <c r="CX292" i="11" s="1"/>
  <c r="AH292" i="11"/>
  <c r="BJ292" i="11" s="1"/>
  <c r="CL292" i="11" s="1"/>
  <c r="BT291" i="11"/>
  <c r="CV291" i="11" s="1"/>
  <c r="BH291" i="11"/>
  <c r="CJ291" i="11" s="1"/>
  <c r="BP290" i="11"/>
  <c r="CR290" i="11" s="1"/>
  <c r="Y290" i="11"/>
  <c r="Z290" i="11" s="1"/>
  <c r="AZ289" i="11"/>
  <c r="CB289" i="11" s="1"/>
  <c r="DD289" i="11" s="1"/>
  <c r="AL289" i="11"/>
  <c r="BN289" i="11" s="1"/>
  <c r="CP289" i="11" s="1"/>
  <c r="AY287" i="11"/>
  <c r="CA287" i="11" s="1"/>
  <c r="DC287" i="11" s="1"/>
  <c r="AH287" i="11"/>
  <c r="BJ287" i="11" s="1"/>
  <c r="CL287" i="11" s="1"/>
  <c r="AU286" i="11"/>
  <c r="BW286" i="11" s="1"/>
  <c r="CY286" i="11" s="1"/>
  <c r="AC286" i="11"/>
  <c r="BE286" i="11" s="1"/>
  <c r="CG286" i="11" s="1"/>
  <c r="AL285" i="11"/>
  <c r="BN285" i="11" s="1"/>
  <c r="CP285" i="11" s="1"/>
  <c r="AX284" i="11"/>
  <c r="BZ284" i="11" s="1"/>
  <c r="DB284" i="11" s="1"/>
  <c r="AD284" i="11"/>
  <c r="BF284" i="11" s="1"/>
  <c r="CH284" i="11" s="1"/>
  <c r="CA283" i="11"/>
  <c r="DC283" i="11" s="1"/>
  <c r="BJ283" i="11"/>
  <c r="CL283" i="11" s="1"/>
  <c r="AY282" i="11"/>
  <c r="CA282" i="11" s="1"/>
  <c r="DC282" i="11" s="1"/>
  <c r="AB282" i="11"/>
  <c r="AF281" i="11"/>
  <c r="BH281" i="11" s="1"/>
  <c r="CJ281" i="11" s="1"/>
  <c r="AX279" i="11"/>
  <c r="BZ279" i="11" s="1"/>
  <c r="DB279" i="11" s="1"/>
  <c r="AJ278" i="11"/>
  <c r="BL278" i="11" s="1"/>
  <c r="CN278" i="11" s="1"/>
  <c r="AY267" i="11"/>
  <c r="CA267" i="11" s="1"/>
  <c r="DC267" i="11" s="1"/>
  <c r="BA318" i="11"/>
  <c r="CC318" i="11" s="1"/>
  <c r="DE318" i="11" s="1"/>
  <c r="AO318" i="11"/>
  <c r="BQ318" i="11" s="1"/>
  <c r="CS318" i="11" s="1"/>
  <c r="AC318" i="11"/>
  <c r="BE318" i="11" s="1"/>
  <c r="CG318" i="11" s="1"/>
  <c r="AU309" i="11"/>
  <c r="BW309" i="11" s="1"/>
  <c r="CY309" i="11" s="1"/>
  <c r="AI309" i="11"/>
  <c r="BK309" i="11" s="1"/>
  <c r="CM309" i="11" s="1"/>
  <c r="AW308" i="11"/>
  <c r="BY308" i="11" s="1"/>
  <c r="DA308" i="11" s="1"/>
  <c r="AK308" i="11"/>
  <c r="BM308" i="11" s="1"/>
  <c r="CO308" i="11" s="1"/>
  <c r="Y308" i="11"/>
  <c r="Z308" i="11" s="1"/>
  <c r="BK307" i="11"/>
  <c r="CM307" i="11" s="1"/>
  <c r="BS303" i="11"/>
  <c r="CU303" i="11" s="1"/>
  <c r="BI302" i="11"/>
  <c r="CK302" i="11" s="1"/>
  <c r="BW301" i="11"/>
  <c r="CY301" i="11" s="1"/>
  <c r="BK301" i="11"/>
  <c r="CM301" i="11" s="1"/>
  <c r="CA299" i="11"/>
  <c r="DC299" i="11" s="1"/>
  <c r="BO299" i="11"/>
  <c r="CQ299" i="11" s="1"/>
  <c r="AS298" i="11"/>
  <c r="BU298" i="11" s="1"/>
  <c r="CW298" i="11" s="1"/>
  <c r="AG298" i="11"/>
  <c r="BI298" i="11" s="1"/>
  <c r="CK298" i="11" s="1"/>
  <c r="BS297" i="11"/>
  <c r="CU297" i="11" s="1"/>
  <c r="BG297" i="11"/>
  <c r="CI297" i="11" s="1"/>
  <c r="BI296" i="11"/>
  <c r="CK296" i="11" s="1"/>
  <c r="Y296" i="11"/>
  <c r="Z296" i="11" s="1"/>
  <c r="AY295" i="11"/>
  <c r="CA295" i="11" s="1"/>
  <c r="DC295" i="11" s="1"/>
  <c r="AM295" i="11"/>
  <c r="BO295" i="11" s="1"/>
  <c r="CQ295" i="11" s="1"/>
  <c r="BA294" i="11"/>
  <c r="CC294" i="11" s="1"/>
  <c r="DE294" i="11" s="1"/>
  <c r="AO294" i="11"/>
  <c r="BQ294" i="11" s="1"/>
  <c r="CS294" i="11" s="1"/>
  <c r="AC294" i="11"/>
  <c r="AG292" i="11"/>
  <c r="BI292" i="11" s="1"/>
  <c r="CK292" i="11" s="1"/>
  <c r="BS291" i="11"/>
  <c r="CU291" i="11" s="1"/>
  <c r="CC290" i="11"/>
  <c r="DE290" i="11" s="1"/>
  <c r="BN290" i="11"/>
  <c r="CP290" i="11" s="1"/>
  <c r="AY289" i="11"/>
  <c r="CA289" i="11" s="1"/>
  <c r="DC289" i="11" s="1"/>
  <c r="AK289" i="11"/>
  <c r="BM289" i="11" s="1"/>
  <c r="CO289" i="11" s="1"/>
  <c r="AT288" i="11"/>
  <c r="BV288" i="11" s="1"/>
  <c r="CX288" i="11" s="1"/>
  <c r="AV287" i="11"/>
  <c r="BX287" i="11" s="1"/>
  <c r="CZ287" i="11" s="1"/>
  <c r="AG287" i="11"/>
  <c r="BI287" i="11" s="1"/>
  <c r="CK287" i="11" s="1"/>
  <c r="AT286" i="11"/>
  <c r="BV286" i="11" s="1"/>
  <c r="CX286" i="11" s="1"/>
  <c r="AK285" i="11"/>
  <c r="BM285" i="11" s="1"/>
  <c r="CO285" i="11" s="1"/>
  <c r="AV284" i="11"/>
  <c r="BX284" i="11" s="1"/>
  <c r="CZ284" i="11" s="1"/>
  <c r="AC284" i="11"/>
  <c r="BE284" i="11" s="1"/>
  <c r="CG284" i="11" s="1"/>
  <c r="AQ284" i="11"/>
  <c r="BS284" i="11" s="1"/>
  <c r="CU284" i="11" s="1"/>
  <c r="AF284" i="11"/>
  <c r="BH284" i="11" s="1"/>
  <c r="CJ284" i="11" s="1"/>
  <c r="AR284" i="11"/>
  <c r="AH284" i="11"/>
  <c r="BJ284" i="11" s="1"/>
  <c r="CL284" i="11" s="1"/>
  <c r="AT284" i="11"/>
  <c r="BV284" i="11" s="1"/>
  <c r="CX284" i="11" s="1"/>
  <c r="Y284" i="11"/>
  <c r="Z284" i="11" s="1"/>
  <c r="AK284" i="11"/>
  <c r="BM284" i="11" s="1"/>
  <c r="CO284" i="11" s="1"/>
  <c r="AW284" i="11"/>
  <c r="BY284" i="11" s="1"/>
  <c r="DA284" i="11" s="1"/>
  <c r="BZ283" i="11"/>
  <c r="DB283" i="11" s="1"/>
  <c r="BI283" i="11"/>
  <c r="CK283" i="11" s="1"/>
  <c r="AT282" i="11"/>
  <c r="BV282" i="11" s="1"/>
  <c r="CX282" i="11" s="1"/>
  <c r="BB281" i="11"/>
  <c r="CD281" i="11" s="1"/>
  <c r="DF281" i="11" s="1"/>
  <c r="AD281" i="11"/>
  <c r="BF281" i="11" s="1"/>
  <c r="CH281" i="11" s="1"/>
  <c r="AW279" i="11"/>
  <c r="BY279" i="11" s="1"/>
  <c r="DA279" i="11" s="1"/>
  <c r="Y279" i="11"/>
  <c r="Z279" i="11" s="1"/>
  <c r="AC278" i="11"/>
  <c r="BE278" i="11" s="1"/>
  <c r="CG278" i="11" s="1"/>
  <c r="Z275" i="11"/>
  <c r="AM267" i="11"/>
  <c r="BO267" i="11" s="1"/>
  <c r="CQ267" i="11" s="1"/>
  <c r="BA266" i="11"/>
  <c r="CC266" i="11" s="1"/>
  <c r="DE266" i="11" s="1"/>
  <c r="AY261" i="11"/>
  <c r="CA261" i="11" s="1"/>
  <c r="DC261" i="11" s="1"/>
  <c r="AZ318" i="11"/>
  <c r="CB318" i="11" s="1"/>
  <c r="DD318" i="11" s="1"/>
  <c r="AN318" i="11"/>
  <c r="BP318" i="11" s="1"/>
  <c r="CR318" i="11" s="1"/>
  <c r="BT314" i="11"/>
  <c r="CV314" i="11" s="1"/>
  <c r="AT309" i="11"/>
  <c r="BV309" i="11" s="1"/>
  <c r="CX309" i="11" s="1"/>
  <c r="AH309" i="11"/>
  <c r="BJ309" i="11" s="1"/>
  <c r="CL309" i="11" s="1"/>
  <c r="BT308" i="11"/>
  <c r="CV308" i="11" s="1"/>
  <c r="AV308" i="11"/>
  <c r="BX308" i="11" s="1"/>
  <c r="CZ308" i="11" s="1"/>
  <c r="AJ308" i="11"/>
  <c r="BL308" i="11" s="1"/>
  <c r="CN308" i="11" s="1"/>
  <c r="BV307" i="11"/>
  <c r="CX307" i="11" s="1"/>
  <c r="BZ305" i="11"/>
  <c r="DB305" i="11" s="1"/>
  <c r="CD303" i="11"/>
  <c r="DF303" i="11" s="1"/>
  <c r="BF303" i="11"/>
  <c r="CH303" i="11" s="1"/>
  <c r="BT302" i="11"/>
  <c r="CV302" i="11" s="1"/>
  <c r="BV301" i="11"/>
  <c r="CX301" i="11" s="1"/>
  <c r="BJ301" i="11"/>
  <c r="CL301" i="11" s="1"/>
  <c r="BZ299" i="11"/>
  <c r="DB299" i="11" s="1"/>
  <c r="AR298" i="11"/>
  <c r="AF298" i="11"/>
  <c r="BH298" i="11" s="1"/>
  <c r="CJ298" i="11" s="1"/>
  <c r="CD297" i="11"/>
  <c r="DF297" i="11" s="1"/>
  <c r="BR297" i="11"/>
  <c r="CT297" i="11" s="1"/>
  <c r="BF297" i="11"/>
  <c r="CH297" i="11" s="1"/>
  <c r="BT296" i="11"/>
  <c r="CV296" i="11" s="1"/>
  <c r="BH296" i="11"/>
  <c r="CJ296" i="11" s="1"/>
  <c r="AX295" i="11"/>
  <c r="BZ295" i="11" s="1"/>
  <c r="DB295" i="11" s="1"/>
  <c r="AL295" i="11"/>
  <c r="BN295" i="11" s="1"/>
  <c r="CP295" i="11" s="1"/>
  <c r="AZ294" i="11"/>
  <c r="CB294" i="11" s="1"/>
  <c r="DD294" i="11" s="1"/>
  <c r="AN294" i="11"/>
  <c r="BP294" i="11" s="1"/>
  <c r="CR294" i="11" s="1"/>
  <c r="AR292" i="11"/>
  <c r="AF292" i="11"/>
  <c r="BH292" i="11" s="1"/>
  <c r="CJ292" i="11" s="1"/>
  <c r="CD291" i="11"/>
  <c r="DF291" i="11" s="1"/>
  <c r="BR291" i="11"/>
  <c r="CT291" i="11" s="1"/>
  <c r="BF291" i="11"/>
  <c r="CH291" i="11" s="1"/>
  <c r="CB290" i="11"/>
  <c r="DD290" i="11" s="1"/>
  <c r="BM290" i="11"/>
  <c r="CO290" i="11" s="1"/>
  <c r="AX289" i="11"/>
  <c r="BZ289" i="11" s="1"/>
  <c r="DB289" i="11" s="1"/>
  <c r="AI289" i="11"/>
  <c r="BK289" i="11" s="1"/>
  <c r="CM289" i="11" s="1"/>
  <c r="AI288" i="11"/>
  <c r="BK288" i="11" s="1"/>
  <c r="CM288" i="11" s="1"/>
  <c r="AU288" i="11"/>
  <c r="BW288" i="11" s="1"/>
  <c r="CY288" i="11" s="1"/>
  <c r="AJ288" i="11"/>
  <c r="BL288" i="11" s="1"/>
  <c r="CN288" i="11" s="1"/>
  <c r="AV288" i="11"/>
  <c r="BX288" i="11" s="1"/>
  <c r="CZ288" i="11" s="1"/>
  <c r="AL288" i="11"/>
  <c r="BN288" i="11" s="1"/>
  <c r="CP288" i="11" s="1"/>
  <c r="AX288" i="11"/>
  <c r="BZ288" i="11" s="1"/>
  <c r="DB288" i="11" s="1"/>
  <c r="AU287" i="11"/>
  <c r="BW287" i="11" s="1"/>
  <c r="CY287" i="11" s="1"/>
  <c r="AF287" i="11"/>
  <c r="BH287" i="11" s="1"/>
  <c r="CJ287" i="11" s="1"/>
  <c r="AR286" i="11"/>
  <c r="AZ285" i="11"/>
  <c r="CB285" i="11" s="1"/>
  <c r="DD285" i="11" s="1"/>
  <c r="AJ285" i="11"/>
  <c r="BL285" i="11" s="1"/>
  <c r="CN285" i="11" s="1"/>
  <c r="AU284" i="11"/>
  <c r="BW284" i="11" s="1"/>
  <c r="CY284" i="11" s="1"/>
  <c r="AB284" i="11"/>
  <c r="BY283" i="11"/>
  <c r="DA283" i="11" s="1"/>
  <c r="BA281" i="11"/>
  <c r="CC281" i="11" s="1"/>
  <c r="DE281" i="11" s="1"/>
  <c r="AC281" i="11"/>
  <c r="BE281" i="11" s="1"/>
  <c r="CG281" i="11" s="1"/>
  <c r="AV279" i="11"/>
  <c r="BX279" i="11" s="1"/>
  <c r="CZ279" i="11" s="1"/>
  <c r="BA278" i="11"/>
  <c r="CC278" i="11" s="1"/>
  <c r="DE278" i="11" s="1"/>
  <c r="AB278" i="11"/>
  <c r="BZ277" i="11"/>
  <c r="DB277" i="11" s="1"/>
  <c r="AO266" i="11"/>
  <c r="BQ266" i="11" s="1"/>
  <c r="CS266" i="11" s="1"/>
  <c r="BA260" i="11"/>
  <c r="CC260" i="11" s="1"/>
  <c r="DE260" i="11" s="1"/>
  <c r="AS309" i="11"/>
  <c r="BU309" i="11" s="1"/>
  <c r="CW309" i="11" s="1"/>
  <c r="AG309" i="11"/>
  <c r="BI309" i="11" s="1"/>
  <c r="CK309" i="11" s="1"/>
  <c r="AU308" i="11"/>
  <c r="BW308" i="11" s="1"/>
  <c r="CY308" i="11" s="1"/>
  <c r="AI308" i="11"/>
  <c r="BK308" i="11" s="1"/>
  <c r="CM308" i="11" s="1"/>
  <c r="CC303" i="11"/>
  <c r="DE303" i="11" s="1"/>
  <c r="BE303" i="11"/>
  <c r="BI301" i="11"/>
  <c r="CK301" i="11" s="1"/>
  <c r="AQ298" i="11"/>
  <c r="BS298" i="11" s="1"/>
  <c r="CU298" i="11" s="1"/>
  <c r="AE298" i="11"/>
  <c r="BG298" i="11" s="1"/>
  <c r="CI298" i="11" s="1"/>
  <c r="CC297" i="11"/>
  <c r="DE297" i="11" s="1"/>
  <c r="BQ297" i="11"/>
  <c r="CS297" i="11" s="1"/>
  <c r="BE297" i="11"/>
  <c r="BS296" i="11"/>
  <c r="CU296" i="11" s="1"/>
  <c r="AW295" i="11"/>
  <c r="BY295" i="11" s="1"/>
  <c r="DA295" i="11" s="1"/>
  <c r="AK295" i="11"/>
  <c r="BM295" i="11" s="1"/>
  <c r="CO295" i="11" s="1"/>
  <c r="AQ292" i="11"/>
  <c r="BS292" i="11" s="1"/>
  <c r="CU292" i="11" s="1"/>
  <c r="AE292" i="11"/>
  <c r="BG292" i="11" s="1"/>
  <c r="CI292" i="11" s="1"/>
  <c r="CC291" i="11"/>
  <c r="DE291" i="11" s="1"/>
  <c r="BQ291" i="11"/>
  <c r="CS291" i="11" s="1"/>
  <c r="BE291" i="11"/>
  <c r="BZ290" i="11"/>
  <c r="DB290" i="11" s="1"/>
  <c r="BL290" i="11"/>
  <c r="CN290" i="11" s="1"/>
  <c r="AW289" i="11"/>
  <c r="BY289" i="11" s="1"/>
  <c r="DA289" i="11" s="1"/>
  <c r="AH289" i="11"/>
  <c r="BJ289" i="11" s="1"/>
  <c r="CL289" i="11" s="1"/>
  <c r="B288" i="11"/>
  <c r="AT287" i="11"/>
  <c r="BV287" i="11" s="1"/>
  <c r="CX287" i="11" s="1"/>
  <c r="AQ286" i="11"/>
  <c r="BS286" i="11" s="1"/>
  <c r="CU286" i="11" s="1"/>
  <c r="AY285" i="11"/>
  <c r="CA285" i="11" s="1"/>
  <c r="DC285" i="11" s="1"/>
  <c r="AH285" i="11"/>
  <c r="BJ285" i="11" s="1"/>
  <c r="CL285" i="11" s="1"/>
  <c r="AS284" i="11"/>
  <c r="BU284" i="11" s="1"/>
  <c r="CW284" i="11" s="1"/>
  <c r="BX283" i="11"/>
  <c r="CZ283" i="11" s="1"/>
  <c r="BD283" i="11"/>
  <c r="AR282" i="11"/>
  <c r="AU281" i="11"/>
  <c r="BW281" i="11" s="1"/>
  <c r="CY281" i="11" s="1"/>
  <c r="AT279" i="11"/>
  <c r="BV279" i="11" s="1"/>
  <c r="CX279" i="11" s="1"/>
  <c r="AZ278" i="11"/>
  <c r="CB278" i="11" s="1"/>
  <c r="DD278" i="11" s="1"/>
  <c r="AC266" i="11"/>
  <c r="BE266" i="11" s="1"/>
  <c r="CG266" i="11" s="1"/>
  <c r="Z263" i="11"/>
  <c r="AO260" i="11"/>
  <c r="BQ260" i="11" s="1"/>
  <c r="CS260" i="11" s="1"/>
  <c r="AR309" i="11"/>
  <c r="BT307" i="11"/>
  <c r="CV307" i="11" s="1"/>
  <c r="BH307" i="11"/>
  <c r="CJ307" i="11" s="1"/>
  <c r="CB303" i="11"/>
  <c r="DD303" i="11" s="1"/>
  <c r="CD302" i="11"/>
  <c r="DF302" i="11" s="1"/>
  <c r="BT301" i="11"/>
  <c r="CV301" i="11" s="1"/>
  <c r="BH301" i="11"/>
  <c r="CJ301" i="11" s="1"/>
  <c r="BB298" i="11"/>
  <c r="CD298" i="11" s="1"/>
  <c r="DF298" i="11" s="1"/>
  <c r="CB297" i="11"/>
  <c r="DD297" i="11" s="1"/>
  <c r="BT295" i="11"/>
  <c r="CV295" i="11" s="1"/>
  <c r="AV295" i="11"/>
  <c r="BX295" i="11" s="1"/>
  <c r="CZ295" i="11" s="1"/>
  <c r="BB292" i="11"/>
  <c r="CD292" i="11" s="1"/>
  <c r="DF292" i="11" s="1"/>
  <c r="AP292" i="11"/>
  <c r="BR292" i="11" s="1"/>
  <c r="CT292" i="11" s="1"/>
  <c r="CB291" i="11"/>
  <c r="DD291" i="11" s="1"/>
  <c r="BP291" i="11"/>
  <c r="CR291" i="11" s="1"/>
  <c r="BY290" i="11"/>
  <c r="DA290" i="11" s="1"/>
  <c r="BK290" i="11"/>
  <c r="CM290" i="11" s="1"/>
  <c r="AU289" i="11"/>
  <c r="BW289" i="11" s="1"/>
  <c r="CY289" i="11" s="1"/>
  <c r="AF289" i="11"/>
  <c r="BH289" i="11" s="1"/>
  <c r="CJ289" i="11" s="1"/>
  <c r="Y287" i="11"/>
  <c r="Z287" i="11" s="1"/>
  <c r="AK287" i="11"/>
  <c r="BM287" i="11" s="1"/>
  <c r="CO287" i="11" s="1"/>
  <c r="AW287" i="11"/>
  <c r="BY287" i="11" s="1"/>
  <c r="DA287" i="11" s="1"/>
  <c r="AL287" i="11"/>
  <c r="BN287" i="11" s="1"/>
  <c r="CP287" i="11" s="1"/>
  <c r="AX287" i="11"/>
  <c r="BZ287" i="11" s="1"/>
  <c r="DB287" i="11" s="1"/>
  <c r="AB287" i="11"/>
  <c r="AN287" i="11"/>
  <c r="BP287" i="11" s="1"/>
  <c r="CR287" i="11" s="1"/>
  <c r="AZ287" i="11"/>
  <c r="CB287" i="11" s="1"/>
  <c r="DD287" i="11" s="1"/>
  <c r="AO286" i="11"/>
  <c r="BQ286" i="11" s="1"/>
  <c r="CS286" i="11" s="1"/>
  <c r="AX285" i="11"/>
  <c r="BZ285" i="11" s="1"/>
  <c r="DB285" i="11" s="1"/>
  <c r="AG285" i="11"/>
  <c r="BI285" i="11" s="1"/>
  <c r="CK285" i="11" s="1"/>
  <c r="AP284" i="11"/>
  <c r="BR284" i="11" s="1"/>
  <c r="CT284" i="11" s="1"/>
  <c r="BV283" i="11"/>
  <c r="CX283" i="11" s="1"/>
  <c r="AQ282" i="11"/>
  <c r="BS282" i="11" s="1"/>
  <c r="CU282" i="11" s="1"/>
  <c r="AS279" i="11"/>
  <c r="BU279" i="11" s="1"/>
  <c r="CW279" i="11" s="1"/>
  <c r="AY278" i="11"/>
  <c r="CA278" i="11" s="1"/>
  <c r="DC278" i="11" s="1"/>
  <c r="BX277" i="11"/>
  <c r="CZ277" i="11" s="1"/>
  <c r="BN272" i="11"/>
  <c r="CP272" i="11" s="1"/>
  <c r="BZ272" i="11"/>
  <c r="DB272" i="11" s="1"/>
  <c r="BO272" i="11"/>
  <c r="CQ272" i="11" s="1"/>
  <c r="CA272" i="11"/>
  <c r="DC272" i="11" s="1"/>
  <c r="BD272" i="11"/>
  <c r="BP272" i="11"/>
  <c r="CR272" i="11" s="1"/>
  <c r="CB272" i="11"/>
  <c r="DD272" i="11" s="1"/>
  <c r="BE272" i="11"/>
  <c r="CG272" i="11" s="1"/>
  <c r="BQ272" i="11"/>
  <c r="CS272" i="11" s="1"/>
  <c r="CC272" i="11"/>
  <c r="DE272" i="11" s="1"/>
  <c r="BF272" i="11"/>
  <c r="CH272" i="11" s="1"/>
  <c r="BR272" i="11"/>
  <c r="CT272" i="11" s="1"/>
  <c r="CD272" i="11"/>
  <c r="DF272" i="11" s="1"/>
  <c r="BS272" i="11"/>
  <c r="CU272" i="11" s="1"/>
  <c r="BH272" i="11"/>
  <c r="CJ272" i="11" s="1"/>
  <c r="BT272" i="11"/>
  <c r="CV272" i="11" s="1"/>
  <c r="BI272" i="11"/>
  <c r="CK272" i="11" s="1"/>
  <c r="BJ272" i="11"/>
  <c r="CL272" i="11" s="1"/>
  <c r="BV272" i="11"/>
  <c r="CX272" i="11" s="1"/>
  <c r="BK272" i="11"/>
  <c r="CM272" i="11" s="1"/>
  <c r="BW272" i="11"/>
  <c r="CY272" i="11" s="1"/>
  <c r="AC260" i="11"/>
  <c r="BE260" i="11" s="1"/>
  <c r="CG260" i="11" s="1"/>
  <c r="AI250" i="11"/>
  <c r="BK250" i="11" s="1"/>
  <c r="CM250" i="11" s="1"/>
  <c r="AU250" i="11"/>
  <c r="BW250" i="11" s="1"/>
  <c r="CY250" i="11" s="1"/>
  <c r="Y250" i="11"/>
  <c r="Z250" i="11" s="1"/>
  <c r="AK250" i="11"/>
  <c r="BM250" i="11" s="1"/>
  <c r="CO250" i="11" s="1"/>
  <c r="AW250" i="11"/>
  <c r="BY250" i="11" s="1"/>
  <c r="DA250" i="11" s="1"/>
  <c r="AB250" i="11"/>
  <c r="AN250" i="11"/>
  <c r="BP250" i="11" s="1"/>
  <c r="CR250" i="11" s="1"/>
  <c r="AZ250" i="11"/>
  <c r="CB250" i="11" s="1"/>
  <c r="DD250" i="11" s="1"/>
  <c r="AC240" i="11"/>
  <c r="BE240" i="11" s="1"/>
  <c r="CG240" i="11" s="1"/>
  <c r="AO240" i="11"/>
  <c r="BQ240" i="11" s="1"/>
  <c r="CS240" i="11" s="1"/>
  <c r="BA240" i="11"/>
  <c r="CC240" i="11" s="1"/>
  <c r="DE240" i="11" s="1"/>
  <c r="AD240" i="11"/>
  <c r="BF240" i="11" s="1"/>
  <c r="CH240" i="11" s="1"/>
  <c r="AP240" i="11"/>
  <c r="BR240" i="11" s="1"/>
  <c r="CT240" i="11" s="1"/>
  <c r="BB240" i="11"/>
  <c r="CD240" i="11" s="1"/>
  <c r="DF240" i="11" s="1"/>
  <c r="AE240" i="11"/>
  <c r="BG240" i="11" s="1"/>
  <c r="CI240" i="11" s="1"/>
  <c r="AQ240" i="11"/>
  <c r="BS240" i="11" s="1"/>
  <c r="CU240" i="11" s="1"/>
  <c r="AF240" i="11"/>
  <c r="BH240" i="11" s="1"/>
  <c r="CJ240" i="11" s="1"/>
  <c r="AR240" i="11"/>
  <c r="AG240" i="11"/>
  <c r="BI240" i="11" s="1"/>
  <c r="CK240" i="11" s="1"/>
  <c r="AS240" i="11"/>
  <c r="BU240" i="11" s="1"/>
  <c r="CW240" i="11" s="1"/>
  <c r="AH240" i="11"/>
  <c r="BJ240" i="11" s="1"/>
  <c r="CL240" i="11" s="1"/>
  <c r="AT240" i="11"/>
  <c r="BV240" i="11" s="1"/>
  <c r="CX240" i="11" s="1"/>
  <c r="AI240" i="11"/>
  <c r="BK240" i="11" s="1"/>
  <c r="CM240" i="11" s="1"/>
  <c r="AU240" i="11"/>
  <c r="BW240" i="11" s="1"/>
  <c r="CY240" i="11" s="1"/>
  <c r="AJ240" i="11"/>
  <c r="BL240" i="11" s="1"/>
  <c r="CN240" i="11" s="1"/>
  <c r="AV240" i="11"/>
  <c r="BX240" i="11" s="1"/>
  <c r="CZ240" i="11" s="1"/>
  <c r="Y240" i="11"/>
  <c r="Z240" i="11" s="1"/>
  <c r="AK240" i="11"/>
  <c r="BM240" i="11" s="1"/>
  <c r="CO240" i="11" s="1"/>
  <c r="AW240" i="11"/>
  <c r="BY240" i="11" s="1"/>
  <c r="DA240" i="11" s="1"/>
  <c r="AL240" i="11"/>
  <c r="BN240" i="11" s="1"/>
  <c r="CP240" i="11" s="1"/>
  <c r="AX240" i="11"/>
  <c r="BZ240" i="11" s="1"/>
  <c r="DB240" i="11" s="1"/>
  <c r="AC234" i="11"/>
  <c r="BE234" i="11" s="1"/>
  <c r="CG234" i="11" s="1"/>
  <c r="AQ270" i="11"/>
  <c r="BS270" i="11" s="1"/>
  <c r="CU270" i="11" s="1"/>
  <c r="AE270" i="11"/>
  <c r="BG270" i="11" s="1"/>
  <c r="CI270" i="11" s="1"/>
  <c r="BA265" i="11"/>
  <c r="CC265" i="11" s="1"/>
  <c r="DE265" i="11" s="1"/>
  <c r="AO265" i="11"/>
  <c r="BQ265" i="11" s="1"/>
  <c r="CS265" i="11" s="1"/>
  <c r="AC265" i="11"/>
  <c r="BE265" i="11" s="1"/>
  <c r="CG265" i="11" s="1"/>
  <c r="AQ264" i="11"/>
  <c r="BS264" i="11" s="1"/>
  <c r="CU264" i="11" s="1"/>
  <c r="AE264" i="11"/>
  <c r="BG264" i="11" s="1"/>
  <c r="CI264" i="11" s="1"/>
  <c r="BA259" i="11"/>
  <c r="CC259" i="11" s="1"/>
  <c r="DE259" i="11" s="1"/>
  <c r="AO259" i="11"/>
  <c r="BQ259" i="11" s="1"/>
  <c r="CS259" i="11" s="1"/>
  <c r="AC259" i="11"/>
  <c r="BE259" i="11" s="1"/>
  <c r="CG259" i="11" s="1"/>
  <c r="AP258" i="11"/>
  <c r="BR258" i="11" s="1"/>
  <c r="CT258" i="11" s="1"/>
  <c r="AP256" i="11"/>
  <c r="BR256" i="11" s="1"/>
  <c r="CT256" i="11" s="1"/>
  <c r="AU252" i="11"/>
  <c r="BW252" i="11" s="1"/>
  <c r="CY252" i="11" s="1"/>
  <c r="AF252" i="11"/>
  <c r="BH252" i="11" s="1"/>
  <c r="CJ252" i="11" s="1"/>
  <c r="AR250" i="11"/>
  <c r="AC250" i="11"/>
  <c r="BE250" i="11" s="1"/>
  <c r="CG250" i="11" s="1"/>
  <c r="CB249" i="11"/>
  <c r="DD249" i="11" s="1"/>
  <c r="BL249" i="11"/>
  <c r="CN249" i="11" s="1"/>
  <c r="AZ240" i="11"/>
  <c r="CB240" i="11" s="1"/>
  <c r="DD240" i="11" s="1"/>
  <c r="BB258" i="11"/>
  <c r="CD258" i="11" s="1"/>
  <c r="DF258" i="11" s="1"/>
  <c r="AO258" i="11"/>
  <c r="BQ258" i="11" s="1"/>
  <c r="CS258" i="11" s="1"/>
  <c r="AB258" i="11"/>
  <c r="AG258" i="11"/>
  <c r="BI258" i="11" s="1"/>
  <c r="CK258" i="11" s="1"/>
  <c r="AS258" i="11"/>
  <c r="BU258" i="11" s="1"/>
  <c r="CW258" i="11" s="1"/>
  <c r="BB256" i="11"/>
  <c r="CD256" i="11" s="1"/>
  <c r="DF256" i="11" s="1"/>
  <c r="AO256" i="11"/>
  <c r="BQ256" i="11" s="1"/>
  <c r="CS256" i="11" s="1"/>
  <c r="AB256" i="11"/>
  <c r="Y256" i="11"/>
  <c r="Z256" i="11" s="1"/>
  <c r="AW256" i="11"/>
  <c r="BY256" i="11" s="1"/>
  <c r="DA256" i="11" s="1"/>
  <c r="AQ250" i="11"/>
  <c r="BS250" i="11" s="1"/>
  <c r="CU250" i="11" s="1"/>
  <c r="BK249" i="11"/>
  <c r="CM249" i="11" s="1"/>
  <c r="BZ249" i="11"/>
  <c r="DB249" i="11" s="1"/>
  <c r="AY240" i="11"/>
  <c r="CA240" i="11" s="1"/>
  <c r="DC240" i="11" s="1"/>
  <c r="AQ281" i="11"/>
  <c r="BS281" i="11" s="1"/>
  <c r="CU281" i="11" s="1"/>
  <c r="AE281" i="11"/>
  <c r="BG281" i="11" s="1"/>
  <c r="CI281" i="11" s="1"/>
  <c r="AS280" i="11"/>
  <c r="BU280" i="11" s="1"/>
  <c r="CW280" i="11" s="1"/>
  <c r="AG280" i="11"/>
  <c r="BI280" i="11" s="1"/>
  <c r="CK280" i="11" s="1"/>
  <c r="CC274" i="11"/>
  <c r="DE274" i="11" s="1"/>
  <c r="BE274" i="11"/>
  <c r="Y272" i="11"/>
  <c r="Z272" i="11" s="1"/>
  <c r="BW271" i="11"/>
  <c r="CY271" i="11" s="1"/>
  <c r="BK271" i="11"/>
  <c r="CM271" i="11" s="1"/>
  <c r="BA270" i="11"/>
  <c r="CC270" i="11" s="1"/>
  <c r="DE270" i="11" s="1"/>
  <c r="AO270" i="11"/>
  <c r="BQ270" i="11" s="1"/>
  <c r="CS270" i="11" s="1"/>
  <c r="AC270" i="11"/>
  <c r="CC268" i="11"/>
  <c r="DE268" i="11" s="1"/>
  <c r="BQ268" i="11"/>
  <c r="CS268" i="11" s="1"/>
  <c r="BE268" i="11"/>
  <c r="AW266" i="11"/>
  <c r="BY266" i="11" s="1"/>
  <c r="DA266" i="11" s="1"/>
  <c r="AK266" i="11"/>
  <c r="BM266" i="11" s="1"/>
  <c r="CO266" i="11" s="1"/>
  <c r="Y266" i="11"/>
  <c r="Z266" i="11" s="1"/>
  <c r="AY265" i="11"/>
  <c r="CA265" i="11" s="1"/>
  <c r="DC265" i="11" s="1"/>
  <c r="AM265" i="11"/>
  <c r="BO265" i="11" s="1"/>
  <c r="CQ265" i="11" s="1"/>
  <c r="BA264" i="11"/>
  <c r="CC264" i="11" s="1"/>
  <c r="DE264" i="11" s="1"/>
  <c r="AO264" i="11"/>
  <c r="BQ264" i="11" s="1"/>
  <c r="CS264" i="11" s="1"/>
  <c r="AC264" i="11"/>
  <c r="CA263" i="11"/>
  <c r="DC263" i="11" s="1"/>
  <c r="BO263" i="11"/>
  <c r="CQ263" i="11" s="1"/>
  <c r="BQ262" i="11"/>
  <c r="CS262" i="11" s="1"/>
  <c r="BE262" i="11"/>
  <c r="AW260" i="11"/>
  <c r="BY260" i="11" s="1"/>
  <c r="DA260" i="11" s="1"/>
  <c r="AK260" i="11"/>
  <c r="BM260" i="11" s="1"/>
  <c r="CO260" i="11" s="1"/>
  <c r="Y260" i="11"/>
  <c r="Z260" i="11" s="1"/>
  <c r="AY259" i="11"/>
  <c r="CA259" i="11" s="1"/>
  <c r="DC259" i="11" s="1"/>
  <c r="AM259" i="11"/>
  <c r="BO259" i="11" s="1"/>
  <c r="CQ259" i="11" s="1"/>
  <c r="BA258" i="11"/>
  <c r="CC258" i="11" s="1"/>
  <c r="DE258" i="11" s="1"/>
  <c r="AN258" i="11"/>
  <c r="BP258" i="11" s="1"/>
  <c r="CR258" i="11" s="1"/>
  <c r="BA256" i="11"/>
  <c r="CC256" i="11" s="1"/>
  <c r="DE256" i="11" s="1"/>
  <c r="AN256" i="11"/>
  <c r="BP256" i="11" s="1"/>
  <c r="CR256" i="11" s="1"/>
  <c r="AF253" i="11"/>
  <c r="BH253" i="11" s="1"/>
  <c r="CJ253" i="11" s="1"/>
  <c r="AR252" i="11"/>
  <c r="AN251" i="11"/>
  <c r="BP251" i="11" s="1"/>
  <c r="CR251" i="11" s="1"/>
  <c r="AP250" i="11"/>
  <c r="BR250" i="11" s="1"/>
  <c r="CT250" i="11" s="1"/>
  <c r="BH249" i="11"/>
  <c r="CJ249" i="11" s="1"/>
  <c r="BZ245" i="11"/>
  <c r="DB245" i="11" s="1"/>
  <c r="AN240" i="11"/>
  <c r="BP240" i="11" s="1"/>
  <c r="CR240" i="11" s="1"/>
  <c r="AX265" i="11"/>
  <c r="BZ265" i="11" s="1"/>
  <c r="DB265" i="11" s="1"/>
  <c r="AX259" i="11"/>
  <c r="BZ259" i="11" s="1"/>
  <c r="DB259" i="11" s="1"/>
  <c r="AZ258" i="11"/>
  <c r="CB258" i="11" s="1"/>
  <c r="DD258" i="11" s="1"/>
  <c r="AM258" i="11"/>
  <c r="BO258" i="11" s="1"/>
  <c r="CQ258" i="11" s="1"/>
  <c r="AZ256" i="11"/>
  <c r="CB256" i="11" s="1"/>
  <c r="DD256" i="11" s="1"/>
  <c r="AM256" i="11"/>
  <c r="BO256" i="11" s="1"/>
  <c r="CQ256" i="11" s="1"/>
  <c r="BT252" i="11"/>
  <c r="CV252" i="11" s="1"/>
  <c r="AP252" i="11"/>
  <c r="BR252" i="11" s="1"/>
  <c r="CT252" i="11" s="1"/>
  <c r="AB252" i="11"/>
  <c r="AE252" i="11"/>
  <c r="BG252" i="11" s="1"/>
  <c r="CI252" i="11" s="1"/>
  <c r="AQ252" i="11"/>
  <c r="BS252" i="11" s="1"/>
  <c r="CU252" i="11" s="1"/>
  <c r="AG252" i="11"/>
  <c r="BI252" i="11" s="1"/>
  <c r="CK252" i="11" s="1"/>
  <c r="AS252" i="11"/>
  <c r="BU252" i="11" s="1"/>
  <c r="CW252" i="11" s="1"/>
  <c r="AO250" i="11"/>
  <c r="BQ250" i="11" s="1"/>
  <c r="CS250" i="11" s="1"/>
  <c r="BX249" i="11"/>
  <c r="CZ249" i="11" s="1"/>
  <c r="BE244" i="11"/>
  <c r="BQ244" i="11"/>
  <c r="CS244" i="11" s="1"/>
  <c r="CC244" i="11"/>
  <c r="DE244" i="11" s="1"/>
  <c r="BF244" i="11"/>
  <c r="CH244" i="11" s="1"/>
  <c r="BR244" i="11"/>
  <c r="CT244" i="11" s="1"/>
  <c r="CD244" i="11"/>
  <c r="DF244" i="11" s="1"/>
  <c r="BS244" i="11"/>
  <c r="CU244" i="11" s="1"/>
  <c r="BH244" i="11"/>
  <c r="CJ244" i="11" s="1"/>
  <c r="BT244" i="11"/>
  <c r="CV244" i="11" s="1"/>
  <c r="BI244" i="11"/>
  <c r="CK244" i="11" s="1"/>
  <c r="BJ244" i="11"/>
  <c r="CL244" i="11" s="1"/>
  <c r="BV244" i="11"/>
  <c r="CX244" i="11" s="1"/>
  <c r="BK244" i="11"/>
  <c r="CM244" i="11" s="1"/>
  <c r="BW244" i="11"/>
  <c r="CY244" i="11" s="1"/>
  <c r="BL244" i="11"/>
  <c r="CN244" i="11" s="1"/>
  <c r="BX244" i="11"/>
  <c r="CZ244" i="11" s="1"/>
  <c r="AM240" i="11"/>
  <c r="BO240" i="11" s="1"/>
  <c r="CQ240" i="11" s="1"/>
  <c r="BI271" i="11"/>
  <c r="CK271" i="11" s="1"/>
  <c r="AY270" i="11"/>
  <c r="CA270" i="11" s="1"/>
  <c r="DC270" i="11" s="1"/>
  <c r="AU266" i="11"/>
  <c r="BW266" i="11" s="1"/>
  <c r="CY266" i="11" s="1"/>
  <c r="AI266" i="11"/>
  <c r="BK266" i="11" s="1"/>
  <c r="CM266" i="11" s="1"/>
  <c r="AW265" i="11"/>
  <c r="BY265" i="11" s="1"/>
  <c r="DA265" i="11" s="1"/>
  <c r="AK265" i="11"/>
  <c r="BM265" i="11" s="1"/>
  <c r="CO265" i="11" s="1"/>
  <c r="AY264" i="11"/>
  <c r="CA264" i="11" s="1"/>
  <c r="DC264" i="11" s="1"/>
  <c r="AU260" i="11"/>
  <c r="BW260" i="11" s="1"/>
  <c r="CY260" i="11" s="1"/>
  <c r="AI260" i="11"/>
  <c r="BK260" i="11" s="1"/>
  <c r="CM260" i="11" s="1"/>
  <c r="AW259" i="11"/>
  <c r="BY259" i="11" s="1"/>
  <c r="DA259" i="11" s="1"/>
  <c r="AK259" i="11"/>
  <c r="BM259" i="11" s="1"/>
  <c r="CO259" i="11" s="1"/>
  <c r="AY258" i="11"/>
  <c r="CA258" i="11" s="1"/>
  <c r="DC258" i="11" s="1"/>
  <c r="AL258" i="11"/>
  <c r="BN258" i="11" s="1"/>
  <c r="CP258" i="11" s="1"/>
  <c r="Y258" i="11"/>
  <c r="Z258" i="11" s="1"/>
  <c r="AY256" i="11"/>
  <c r="CA256" i="11" s="1"/>
  <c r="DC256" i="11" s="1"/>
  <c r="AL256" i="11"/>
  <c r="BN256" i="11" s="1"/>
  <c r="CP256" i="11" s="1"/>
  <c r="AO252" i="11"/>
  <c r="BQ252" i="11" s="1"/>
  <c r="CS252" i="11" s="1"/>
  <c r="AM250" i="11"/>
  <c r="BO250" i="11" s="1"/>
  <c r="CQ250" i="11" s="1"/>
  <c r="BV249" i="11"/>
  <c r="CX249" i="11" s="1"/>
  <c r="BF249" i="11"/>
  <c r="CH249" i="11" s="1"/>
  <c r="BO245" i="11"/>
  <c r="CQ245" i="11" s="1"/>
  <c r="CA245" i="11"/>
  <c r="DC245" i="11" s="1"/>
  <c r="BE245" i="11"/>
  <c r="BQ245" i="11"/>
  <c r="CS245" i="11" s="1"/>
  <c r="CC245" i="11"/>
  <c r="DE245" i="11" s="1"/>
  <c r="BF245" i="11"/>
  <c r="CH245" i="11" s="1"/>
  <c r="BR245" i="11"/>
  <c r="CT245" i="11" s="1"/>
  <c r="CD245" i="11"/>
  <c r="DF245" i="11" s="1"/>
  <c r="BS245" i="11"/>
  <c r="CU245" i="11" s="1"/>
  <c r="BH245" i="11"/>
  <c r="CJ245" i="11" s="1"/>
  <c r="BT245" i="11"/>
  <c r="CV245" i="11" s="1"/>
  <c r="BI245" i="11"/>
  <c r="CK245" i="11" s="1"/>
  <c r="BJ245" i="11"/>
  <c r="CL245" i="11" s="1"/>
  <c r="BV245" i="11"/>
  <c r="CX245" i="11" s="1"/>
  <c r="CB244" i="11"/>
  <c r="DD244" i="11" s="1"/>
  <c r="AB240" i="11"/>
  <c r="BB286" i="11"/>
  <c r="CD286" i="11" s="1"/>
  <c r="DF286" i="11" s="1"/>
  <c r="AP286" i="11"/>
  <c r="BR286" i="11" s="1"/>
  <c r="CT286" i="11" s="1"/>
  <c r="AZ281" i="11"/>
  <c r="CB281" i="11" s="1"/>
  <c r="DD281" i="11" s="1"/>
  <c r="AN281" i="11"/>
  <c r="BP281" i="11" s="1"/>
  <c r="CR281" i="11" s="1"/>
  <c r="AB281" i="11"/>
  <c r="BB280" i="11"/>
  <c r="CD280" i="11" s="1"/>
  <c r="DF280" i="11" s="1"/>
  <c r="AP280" i="11"/>
  <c r="BR280" i="11" s="1"/>
  <c r="CT280" i="11" s="1"/>
  <c r="BV276" i="11"/>
  <c r="CX276" i="11" s="1"/>
  <c r="BJ276" i="11"/>
  <c r="CL276" i="11" s="1"/>
  <c r="BX275" i="11"/>
  <c r="CZ275" i="11" s="1"/>
  <c r="BL275" i="11"/>
  <c r="CN275" i="11" s="1"/>
  <c r="BZ274" i="11"/>
  <c r="DB274" i="11" s="1"/>
  <c r="CB273" i="11"/>
  <c r="DD273" i="11" s="1"/>
  <c r="BP273" i="11"/>
  <c r="CR273" i="11" s="1"/>
  <c r="BT271" i="11"/>
  <c r="CV271" i="11" s="1"/>
  <c r="BH271" i="11"/>
  <c r="CJ271" i="11" s="1"/>
  <c r="AX270" i="11"/>
  <c r="BZ270" i="11" s="1"/>
  <c r="DB270" i="11" s="1"/>
  <c r="AL270" i="11"/>
  <c r="BN270" i="11" s="1"/>
  <c r="CP270" i="11" s="1"/>
  <c r="BX269" i="11"/>
  <c r="CZ269" i="11" s="1"/>
  <c r="BL269" i="11"/>
  <c r="CN269" i="11" s="1"/>
  <c r="BZ268" i="11"/>
  <c r="DB268" i="11" s="1"/>
  <c r="BN268" i="11"/>
  <c r="CP268" i="11" s="1"/>
  <c r="AT266" i="11"/>
  <c r="BV266" i="11" s="1"/>
  <c r="CX266" i="11" s="1"/>
  <c r="AH266" i="11"/>
  <c r="BJ266" i="11" s="1"/>
  <c r="CL266" i="11" s="1"/>
  <c r="BT265" i="11"/>
  <c r="CV265" i="11" s="1"/>
  <c r="AV265" i="11"/>
  <c r="BX265" i="11" s="1"/>
  <c r="CZ265" i="11" s="1"/>
  <c r="AJ265" i="11"/>
  <c r="BL265" i="11" s="1"/>
  <c r="CN265" i="11" s="1"/>
  <c r="AX264" i="11"/>
  <c r="BZ264" i="11" s="1"/>
  <c r="DB264" i="11" s="1"/>
  <c r="AL264" i="11"/>
  <c r="BN264" i="11" s="1"/>
  <c r="CP264" i="11" s="1"/>
  <c r="BX263" i="11"/>
  <c r="CZ263" i="11" s="1"/>
  <c r="BL263" i="11"/>
  <c r="CN263" i="11" s="1"/>
  <c r="BZ262" i="11"/>
  <c r="DB262" i="11" s="1"/>
  <c r="BN262" i="11"/>
  <c r="CP262" i="11" s="1"/>
  <c r="AT260" i="11"/>
  <c r="BV260" i="11" s="1"/>
  <c r="CX260" i="11" s="1"/>
  <c r="AH260" i="11"/>
  <c r="BJ260" i="11" s="1"/>
  <c r="CL260" i="11" s="1"/>
  <c r="BT259" i="11"/>
  <c r="CV259" i="11" s="1"/>
  <c r="AV259" i="11"/>
  <c r="BX259" i="11" s="1"/>
  <c r="CZ259" i="11" s="1"/>
  <c r="AJ259" i="11"/>
  <c r="BL259" i="11" s="1"/>
  <c r="CN259" i="11" s="1"/>
  <c r="AX258" i="11"/>
  <c r="BZ258" i="11" s="1"/>
  <c r="DB258" i="11" s="1"/>
  <c r="AQ257" i="11"/>
  <c r="BS257" i="11" s="1"/>
  <c r="CU257" i="11" s="1"/>
  <c r="AX256" i="11"/>
  <c r="BZ256" i="11" s="1"/>
  <c r="DB256" i="11" s="1"/>
  <c r="AJ256" i="11"/>
  <c r="BL256" i="11" s="1"/>
  <c r="CN256" i="11" s="1"/>
  <c r="BR255" i="11"/>
  <c r="CT255" i="11" s="1"/>
  <c r="BE255" i="11"/>
  <c r="AP253" i="11"/>
  <c r="BR253" i="11" s="1"/>
  <c r="CT253" i="11" s="1"/>
  <c r="AC253" i="11"/>
  <c r="BE253" i="11" s="1"/>
  <c r="AO253" i="11"/>
  <c r="BQ253" i="11" s="1"/>
  <c r="CS253" i="11" s="1"/>
  <c r="BA253" i="11"/>
  <c r="CC253" i="11" s="1"/>
  <c r="DE253" i="11" s="1"/>
  <c r="AE253" i="11"/>
  <c r="BG253" i="11" s="1"/>
  <c r="CI253" i="11" s="1"/>
  <c r="AQ253" i="11"/>
  <c r="BS253" i="11" s="1"/>
  <c r="CU253" i="11" s="1"/>
  <c r="BB252" i="11"/>
  <c r="CD252" i="11" s="1"/>
  <c r="DF252" i="11" s="1"/>
  <c r="AN252" i="11"/>
  <c r="BP252" i="11" s="1"/>
  <c r="CR252" i="11" s="1"/>
  <c r="AZ251" i="11"/>
  <c r="CB251" i="11" s="1"/>
  <c r="DD251" i="11" s="1"/>
  <c r="AJ251" i="11"/>
  <c r="BL251" i="11" s="1"/>
  <c r="CN251" i="11" s="1"/>
  <c r="BB250" i="11"/>
  <c r="CD250" i="11" s="1"/>
  <c r="DF250" i="11" s="1"/>
  <c r="AL250" i="11"/>
  <c r="BN250" i="11" s="1"/>
  <c r="CP250" i="11" s="1"/>
  <c r="BT249" i="11"/>
  <c r="CV249" i="11" s="1"/>
  <c r="BE249" i="11"/>
  <c r="CG249" i="11" s="1"/>
  <c r="BW245" i="11"/>
  <c r="CY245" i="11" s="1"/>
  <c r="CA244" i="11"/>
  <c r="DC244" i="11" s="1"/>
  <c r="Z223" i="11"/>
  <c r="Y276" i="11"/>
  <c r="Z276" i="11" s="1"/>
  <c r="BK275" i="11"/>
  <c r="CM275" i="11" s="1"/>
  <c r="BS271" i="11"/>
  <c r="CU271" i="11" s="1"/>
  <c r="AW270" i="11"/>
  <c r="BY270" i="11" s="1"/>
  <c r="DA270" i="11" s="1"/>
  <c r="AK270" i="11"/>
  <c r="BM270" i="11" s="1"/>
  <c r="CO270" i="11" s="1"/>
  <c r="Y270" i="11"/>
  <c r="Z270" i="11" s="1"/>
  <c r="BK269" i="11"/>
  <c r="CM269" i="11" s="1"/>
  <c r="AS266" i="11"/>
  <c r="BU266" i="11" s="1"/>
  <c r="CW266" i="11" s="1"/>
  <c r="AG266" i="11"/>
  <c r="BI266" i="11" s="1"/>
  <c r="CK266" i="11" s="1"/>
  <c r="AU265" i="11"/>
  <c r="BW265" i="11" s="1"/>
  <c r="CY265" i="11" s="1"/>
  <c r="AI265" i="11"/>
  <c r="BK265" i="11" s="1"/>
  <c r="CM265" i="11" s="1"/>
  <c r="AW264" i="11"/>
  <c r="BY264" i="11" s="1"/>
  <c r="DA264" i="11" s="1"/>
  <c r="AK264" i="11"/>
  <c r="BM264" i="11" s="1"/>
  <c r="CO264" i="11" s="1"/>
  <c r="Y264" i="11"/>
  <c r="Z264" i="11" s="1"/>
  <c r="BW263" i="11"/>
  <c r="CY263" i="11" s="1"/>
  <c r="BK263" i="11"/>
  <c r="CM263" i="11" s="1"/>
  <c r="AS260" i="11"/>
  <c r="BU260" i="11" s="1"/>
  <c r="CW260" i="11" s="1"/>
  <c r="AG260" i="11"/>
  <c r="BI260" i="11" s="1"/>
  <c r="CK260" i="11" s="1"/>
  <c r="AU259" i="11"/>
  <c r="BW259" i="11" s="1"/>
  <c r="CY259" i="11" s="1"/>
  <c r="AI259" i="11"/>
  <c r="BK259" i="11" s="1"/>
  <c r="CM259" i="11" s="1"/>
  <c r="AW258" i="11"/>
  <c r="BY258" i="11" s="1"/>
  <c r="DA258" i="11" s="1"/>
  <c r="AJ258" i="11"/>
  <c r="BL258" i="11" s="1"/>
  <c r="CN258" i="11" s="1"/>
  <c r="AV256" i="11"/>
  <c r="BX256" i="11" s="1"/>
  <c r="CZ256" i="11" s="1"/>
  <c r="AI256" i="11"/>
  <c r="BK256" i="11" s="1"/>
  <c r="CM256" i="11" s="1"/>
  <c r="BK255" i="11"/>
  <c r="CM255" i="11" s="1"/>
  <c r="BW255" i="11"/>
  <c r="CY255" i="11" s="1"/>
  <c r="AM254" i="11"/>
  <c r="BO254" i="11" s="1"/>
  <c r="CQ254" i="11" s="1"/>
  <c r="AY254" i="11"/>
  <c r="CA254" i="11" s="1"/>
  <c r="DC254" i="11" s="1"/>
  <c r="AN253" i="11"/>
  <c r="BP253" i="11" s="1"/>
  <c r="CR253" i="11" s="1"/>
  <c r="AM252" i="11"/>
  <c r="BO252" i="11" s="1"/>
  <c r="CQ252" i="11" s="1"/>
  <c r="Y252" i="11"/>
  <c r="Z252" i="11" s="1"/>
  <c r="AY251" i="11"/>
  <c r="CA251" i="11" s="1"/>
  <c r="DC251" i="11" s="1"/>
  <c r="AH251" i="11"/>
  <c r="BJ251" i="11" s="1"/>
  <c r="CL251" i="11" s="1"/>
  <c r="BA250" i="11"/>
  <c r="CC250" i="11" s="1"/>
  <c r="DE250" i="11" s="1"/>
  <c r="AJ250" i="11"/>
  <c r="BL250" i="11" s="1"/>
  <c r="CN250" i="11" s="1"/>
  <c r="BD249" i="11"/>
  <c r="BP245" i="11"/>
  <c r="CR245" i="11" s="1"/>
  <c r="Y245" i="11"/>
  <c r="Z245" i="11" s="1"/>
  <c r="BZ244" i="11"/>
  <c r="DB244" i="11" s="1"/>
  <c r="BT282" i="11"/>
  <c r="CV282" i="11" s="1"/>
  <c r="AX281" i="11"/>
  <c r="BZ281" i="11" s="1"/>
  <c r="DB281" i="11" s="1"/>
  <c r="AL281" i="11"/>
  <c r="BN281" i="11" s="1"/>
  <c r="CP281" i="11" s="1"/>
  <c r="AZ280" i="11"/>
  <c r="CB280" i="11" s="1"/>
  <c r="DD280" i="11" s="1"/>
  <c r="AN280" i="11"/>
  <c r="BP280" i="11" s="1"/>
  <c r="CR280" i="11" s="1"/>
  <c r="AB280" i="11"/>
  <c r="BH276" i="11"/>
  <c r="CJ276" i="11" s="1"/>
  <c r="BV275" i="11"/>
  <c r="CX275" i="11" s="1"/>
  <c r="BJ275" i="11"/>
  <c r="CL275" i="11" s="1"/>
  <c r="BL274" i="11"/>
  <c r="CN274" i="11" s="1"/>
  <c r="CD271" i="11"/>
  <c r="DF271" i="11" s="1"/>
  <c r="BR271" i="11"/>
  <c r="CT271" i="11" s="1"/>
  <c r="BF271" i="11"/>
  <c r="CH271" i="11" s="1"/>
  <c r="AV270" i="11"/>
  <c r="BX270" i="11" s="1"/>
  <c r="CZ270" i="11" s="1"/>
  <c r="AJ270" i="11"/>
  <c r="BL270" i="11" s="1"/>
  <c r="CN270" i="11" s="1"/>
  <c r="BV269" i="11"/>
  <c r="CX269" i="11" s="1"/>
  <c r="BJ269" i="11"/>
  <c r="CL269" i="11" s="1"/>
  <c r="BX268" i="11"/>
  <c r="CZ268" i="11" s="1"/>
  <c r="BL268" i="11"/>
  <c r="CN268" i="11" s="1"/>
  <c r="AR266" i="11"/>
  <c r="AF266" i="11"/>
  <c r="BH266" i="11" s="1"/>
  <c r="CJ266" i="11" s="1"/>
  <c r="AT265" i="11"/>
  <c r="BV265" i="11" s="1"/>
  <c r="CX265" i="11" s="1"/>
  <c r="AH265" i="11"/>
  <c r="BJ265" i="11" s="1"/>
  <c r="CL265" i="11" s="1"/>
  <c r="AV264" i="11"/>
  <c r="BX264" i="11" s="1"/>
  <c r="CZ264" i="11" s="1"/>
  <c r="AJ264" i="11"/>
  <c r="BL264" i="11" s="1"/>
  <c r="CN264" i="11" s="1"/>
  <c r="BV263" i="11"/>
  <c r="CX263" i="11" s="1"/>
  <c r="BJ263" i="11"/>
  <c r="CL263" i="11" s="1"/>
  <c r="AR260" i="11"/>
  <c r="AF260" i="11"/>
  <c r="BH260" i="11" s="1"/>
  <c r="CJ260" i="11" s="1"/>
  <c r="AT259" i="11"/>
  <c r="BV259" i="11" s="1"/>
  <c r="CX259" i="11" s="1"/>
  <c r="BT258" i="11"/>
  <c r="CV258" i="11" s="1"/>
  <c r="AV258" i="11"/>
  <c r="BX258" i="11" s="1"/>
  <c r="CZ258" i="11" s="1"/>
  <c r="AI258" i="11"/>
  <c r="BK258" i="11" s="1"/>
  <c r="CM258" i="11" s="1"/>
  <c r="AO257" i="11"/>
  <c r="BQ257" i="11" s="1"/>
  <c r="CS257" i="11" s="1"/>
  <c r="AI257" i="11"/>
  <c r="BK257" i="11" s="1"/>
  <c r="CM257" i="11" s="1"/>
  <c r="AU257" i="11"/>
  <c r="BW257" i="11" s="1"/>
  <c r="CY257" i="11" s="1"/>
  <c r="AU256" i="11"/>
  <c r="BW256" i="11" s="1"/>
  <c r="CY256" i="11" s="1"/>
  <c r="AH256" i="11"/>
  <c r="BJ256" i="11" s="1"/>
  <c r="CL256" i="11" s="1"/>
  <c r="BB253" i="11"/>
  <c r="CD253" i="11" s="1"/>
  <c r="DF253" i="11" s="1"/>
  <c r="AM253" i="11"/>
  <c r="BO253" i="11" s="1"/>
  <c r="CQ253" i="11" s="1"/>
  <c r="AZ252" i="11"/>
  <c r="CB252" i="11" s="1"/>
  <c r="DD252" i="11" s="1"/>
  <c r="AL252" i="11"/>
  <c r="BN252" i="11" s="1"/>
  <c r="CP252" i="11" s="1"/>
  <c r="AW251" i="11"/>
  <c r="BY251" i="11" s="1"/>
  <c r="DA251" i="11" s="1"/>
  <c r="AF251" i="11"/>
  <c r="AY250" i="11"/>
  <c r="CA250" i="11" s="1"/>
  <c r="DC250" i="11" s="1"/>
  <c r="AH250" i="11"/>
  <c r="BJ250" i="11" s="1"/>
  <c r="CL250" i="11" s="1"/>
  <c r="BN245" i="11"/>
  <c r="CP245" i="11" s="1"/>
  <c r="BY244" i="11"/>
  <c r="DA244" i="11" s="1"/>
  <c r="AW281" i="11"/>
  <c r="BY281" i="11" s="1"/>
  <c r="DA281" i="11" s="1"/>
  <c r="AK281" i="11"/>
  <c r="BM281" i="11" s="1"/>
  <c r="CO281" i="11" s="1"/>
  <c r="AY280" i="11"/>
  <c r="CA280" i="11" s="1"/>
  <c r="DC280" i="11" s="1"/>
  <c r="BS276" i="11"/>
  <c r="CU276" i="11" s="1"/>
  <c r="BI275" i="11"/>
  <c r="CK275" i="11" s="1"/>
  <c r="CC271" i="11"/>
  <c r="DE271" i="11" s="1"/>
  <c r="BQ271" i="11"/>
  <c r="CS271" i="11" s="1"/>
  <c r="BE271" i="11"/>
  <c r="CG271" i="11" s="1"/>
  <c r="AU270" i="11"/>
  <c r="BW270" i="11" s="1"/>
  <c r="CY270" i="11" s="1"/>
  <c r="AI270" i="11"/>
  <c r="BK270" i="11" s="1"/>
  <c r="CM270" i="11" s="1"/>
  <c r="BI269" i="11"/>
  <c r="CK269" i="11" s="1"/>
  <c r="BW268" i="11"/>
  <c r="CY268" i="11" s="1"/>
  <c r="BK268" i="11"/>
  <c r="CM268" i="11" s="1"/>
  <c r="AQ266" i="11"/>
  <c r="BS266" i="11" s="1"/>
  <c r="CU266" i="11" s="1"/>
  <c r="AE266" i="11"/>
  <c r="BG266" i="11" s="1"/>
  <c r="CI266" i="11" s="1"/>
  <c r="AS265" i="11"/>
  <c r="BU265" i="11" s="1"/>
  <c r="CW265" i="11" s="1"/>
  <c r="AU264" i="11"/>
  <c r="BW264" i="11" s="1"/>
  <c r="CY264" i="11" s="1"/>
  <c r="AI264" i="11"/>
  <c r="BK264" i="11" s="1"/>
  <c r="CM264" i="11" s="1"/>
  <c r="BI263" i="11"/>
  <c r="CK263" i="11" s="1"/>
  <c r="BK262" i="11"/>
  <c r="CM262" i="11" s="1"/>
  <c r="AQ260" i="11"/>
  <c r="BS260" i="11" s="1"/>
  <c r="CU260" i="11" s="1"/>
  <c r="AS259" i="11"/>
  <c r="BU259" i="11" s="1"/>
  <c r="CW259" i="11" s="1"/>
  <c r="AG259" i="11"/>
  <c r="BI259" i="11" s="1"/>
  <c r="CK259" i="11" s="1"/>
  <c r="AU258" i="11"/>
  <c r="BW258" i="11" s="1"/>
  <c r="CY258" i="11" s="1"/>
  <c r="AH258" i="11"/>
  <c r="BJ258" i="11" s="1"/>
  <c r="CL258" i="11" s="1"/>
  <c r="BT256" i="11"/>
  <c r="CV256" i="11" s="1"/>
  <c r="AT256" i="11"/>
  <c r="BV256" i="11" s="1"/>
  <c r="CX256" i="11" s="1"/>
  <c r="AG256" i="11"/>
  <c r="BI256" i="11" s="1"/>
  <c r="CK256" i="11" s="1"/>
  <c r="AZ253" i="11"/>
  <c r="CB253" i="11" s="1"/>
  <c r="DD253" i="11" s="1"/>
  <c r="AL253" i="11"/>
  <c r="BN253" i="11" s="1"/>
  <c r="CP253" i="11" s="1"/>
  <c r="AY252" i="11"/>
  <c r="CA252" i="11" s="1"/>
  <c r="DC252" i="11" s="1"/>
  <c r="AK252" i="11"/>
  <c r="BM252" i="11" s="1"/>
  <c r="CO252" i="11" s="1"/>
  <c r="AV251" i="11"/>
  <c r="BX251" i="11" s="1"/>
  <c r="CZ251" i="11" s="1"/>
  <c r="AX250" i="11"/>
  <c r="BZ250" i="11" s="1"/>
  <c r="DB250" i="11" s="1"/>
  <c r="AG250" i="11"/>
  <c r="BI250" i="11" s="1"/>
  <c r="CK250" i="11" s="1"/>
  <c r="BP244" i="11"/>
  <c r="CR244" i="11" s="1"/>
  <c r="BT275" i="11"/>
  <c r="CV275" i="11" s="1"/>
  <c r="BH275" i="11"/>
  <c r="CJ275" i="11" s="1"/>
  <c r="CB271" i="11"/>
  <c r="DD271" i="11" s="1"/>
  <c r="BP271" i="11"/>
  <c r="CR271" i="11" s="1"/>
  <c r="BD271" i="11"/>
  <c r="AT270" i="11"/>
  <c r="BV270" i="11" s="1"/>
  <c r="CX270" i="11" s="1"/>
  <c r="BT269" i="11"/>
  <c r="CV269" i="11" s="1"/>
  <c r="BH269" i="11"/>
  <c r="CJ269" i="11" s="1"/>
  <c r="BB266" i="11"/>
  <c r="CD266" i="11" s="1"/>
  <c r="DF266" i="11" s="1"/>
  <c r="AP266" i="11"/>
  <c r="BR266" i="11" s="1"/>
  <c r="CT266" i="11" s="1"/>
  <c r="AR265" i="11"/>
  <c r="AT264" i="11"/>
  <c r="BV264" i="11" s="1"/>
  <c r="CX264" i="11" s="1"/>
  <c r="BT263" i="11"/>
  <c r="CV263" i="11" s="1"/>
  <c r="BH263" i="11"/>
  <c r="CJ263" i="11" s="1"/>
  <c r="BB260" i="11"/>
  <c r="CD260" i="11" s="1"/>
  <c r="DF260" i="11" s="1"/>
  <c r="AP260" i="11"/>
  <c r="BR260" i="11" s="1"/>
  <c r="CT260" i="11" s="1"/>
  <c r="AR259" i="11"/>
  <c r="AT258" i="11"/>
  <c r="BV258" i="11" s="1"/>
  <c r="CX258" i="11" s="1"/>
  <c r="AF258" i="11"/>
  <c r="BH258" i="11" s="1"/>
  <c r="CJ258" i="11" s="1"/>
  <c r="AS256" i="11"/>
  <c r="BU256" i="11" s="1"/>
  <c r="CW256" i="11" s="1"/>
  <c r="AF256" i="11"/>
  <c r="BH256" i="11" s="1"/>
  <c r="CJ256" i="11" s="1"/>
  <c r="AY253" i="11"/>
  <c r="CA253" i="11" s="1"/>
  <c r="DC253" i="11" s="1"/>
  <c r="AX252" i="11"/>
  <c r="BZ252" i="11" s="1"/>
  <c r="DB252" i="11" s="1"/>
  <c r="AJ252" i="11"/>
  <c r="BL252" i="11" s="1"/>
  <c r="CN252" i="11" s="1"/>
  <c r="AG251" i="11"/>
  <c r="BI251" i="11" s="1"/>
  <c r="CK251" i="11" s="1"/>
  <c r="AS251" i="11"/>
  <c r="BU251" i="11" s="1"/>
  <c r="CW251" i="11" s="1"/>
  <c r="AI251" i="11"/>
  <c r="BK251" i="11" s="1"/>
  <c r="CM251" i="11" s="1"/>
  <c r="AU251" i="11"/>
  <c r="BW251" i="11" s="1"/>
  <c r="CY251" i="11" s="1"/>
  <c r="AL251" i="11"/>
  <c r="BN251" i="11" s="1"/>
  <c r="CP251" i="11" s="1"/>
  <c r="AX251" i="11"/>
  <c r="BZ251" i="11" s="1"/>
  <c r="DB251" i="11" s="1"/>
  <c r="AV250" i="11"/>
  <c r="BX250" i="11" s="1"/>
  <c r="CZ250" i="11" s="1"/>
  <c r="AF250" i="11"/>
  <c r="BH250" i="11" s="1"/>
  <c r="CJ250" i="11" s="1"/>
  <c r="BL245" i="11"/>
  <c r="CN245" i="11" s="1"/>
  <c r="BO244" i="11"/>
  <c r="CQ244" i="11" s="1"/>
  <c r="AM217" i="11"/>
  <c r="BO217" i="11" s="1"/>
  <c r="CQ217" i="11" s="1"/>
  <c r="AY217" i="11"/>
  <c r="CA217" i="11" s="1"/>
  <c r="DC217" i="11" s="1"/>
  <c r="AG217" i="11"/>
  <c r="BI217" i="11" s="1"/>
  <c r="CK217" i="11" s="1"/>
  <c r="AS217" i="11"/>
  <c r="BU217" i="11" s="1"/>
  <c r="CW217" i="11" s="1"/>
  <c r="AG209" i="11"/>
  <c r="BI209" i="11" s="1"/>
  <c r="CK209" i="11" s="1"/>
  <c r="AJ209" i="11"/>
  <c r="BL209" i="11" s="1"/>
  <c r="CN209" i="11" s="1"/>
  <c r="AV209" i="11"/>
  <c r="BX209" i="11" s="1"/>
  <c r="CZ209" i="11" s="1"/>
  <c r="BT209" i="11"/>
  <c r="CV209" i="11" s="1"/>
  <c r="AM209" i="11"/>
  <c r="BO209" i="11" s="1"/>
  <c r="CQ209" i="11" s="1"/>
  <c r="AY209" i="11"/>
  <c r="CA209" i="11" s="1"/>
  <c r="DC209" i="11" s="1"/>
  <c r="AZ239" i="11"/>
  <c r="CB239" i="11" s="1"/>
  <c r="DD239" i="11" s="1"/>
  <c r="AN239" i="11"/>
  <c r="BP239" i="11" s="1"/>
  <c r="CR239" i="11" s="1"/>
  <c r="AB239" i="11"/>
  <c r="BD239" i="11" s="1"/>
  <c r="BB238" i="11"/>
  <c r="CD238" i="11" s="1"/>
  <c r="DF238" i="11" s="1"/>
  <c r="AP238" i="11"/>
  <c r="BR238" i="11" s="1"/>
  <c r="CT238" i="11" s="1"/>
  <c r="AD238" i="11"/>
  <c r="BF238" i="11" s="1"/>
  <c r="CH238" i="11" s="1"/>
  <c r="AX234" i="11"/>
  <c r="BZ234" i="11" s="1"/>
  <c r="DB234" i="11" s="1"/>
  <c r="AL234" i="11"/>
  <c r="BN234" i="11" s="1"/>
  <c r="CP234" i="11" s="1"/>
  <c r="AZ233" i="11"/>
  <c r="CB233" i="11" s="1"/>
  <c r="DD233" i="11" s="1"/>
  <c r="AN233" i="11"/>
  <c r="BP233" i="11" s="1"/>
  <c r="CR233" i="11" s="1"/>
  <c r="AB233" i="11"/>
  <c r="BD233" i="11" s="1"/>
  <c r="BB232" i="11"/>
  <c r="CD232" i="11" s="1"/>
  <c r="DF232" i="11" s="1"/>
  <c r="AP232" i="11"/>
  <c r="BR232" i="11" s="1"/>
  <c r="CT232" i="11" s="1"/>
  <c r="AD232" i="11"/>
  <c r="BF232" i="11" s="1"/>
  <c r="CH232" i="11" s="1"/>
  <c r="AW222" i="11"/>
  <c r="BY222" i="11" s="1"/>
  <c r="DA222" i="11" s="1"/>
  <c r="BB220" i="11"/>
  <c r="CD220" i="11" s="1"/>
  <c r="DF220" i="11" s="1"/>
  <c r="AH217" i="11"/>
  <c r="BJ217" i="11" s="1"/>
  <c r="CL217" i="11" s="1"/>
  <c r="BA209" i="11"/>
  <c r="CC209" i="11" s="1"/>
  <c r="DE209" i="11" s="1"/>
  <c r="Y203" i="11"/>
  <c r="Z203" i="11" s="1"/>
  <c r="AY239" i="11"/>
  <c r="CA239" i="11" s="1"/>
  <c r="DC239" i="11" s="1"/>
  <c r="AM239" i="11"/>
  <c r="BO239" i="11" s="1"/>
  <c r="CQ239" i="11" s="1"/>
  <c r="AW234" i="11"/>
  <c r="BY234" i="11" s="1"/>
  <c r="DA234" i="11" s="1"/>
  <c r="AK234" i="11"/>
  <c r="BM234" i="11" s="1"/>
  <c r="CO234" i="11" s="1"/>
  <c r="Y234" i="11"/>
  <c r="Z234" i="11" s="1"/>
  <c r="AY233" i="11"/>
  <c r="CA233" i="11" s="1"/>
  <c r="DC233" i="11" s="1"/>
  <c r="AM233" i="11"/>
  <c r="BO233" i="11" s="1"/>
  <c r="CQ233" i="11" s="1"/>
  <c r="Y228" i="11"/>
  <c r="Z228" i="11" s="1"/>
  <c r="AC222" i="11"/>
  <c r="BE222" i="11" s="1"/>
  <c r="CG222" i="11" s="1"/>
  <c r="AO222" i="11"/>
  <c r="BQ222" i="11" s="1"/>
  <c r="CS222" i="11" s="1"/>
  <c r="BA222" i="11"/>
  <c r="CC222" i="11" s="1"/>
  <c r="DE222" i="11" s="1"/>
  <c r="AD222" i="11"/>
  <c r="BF222" i="11" s="1"/>
  <c r="CH222" i="11" s="1"/>
  <c r="AP222" i="11"/>
  <c r="BR222" i="11" s="1"/>
  <c r="CT222" i="11" s="1"/>
  <c r="BB222" i="11"/>
  <c r="CD222" i="11" s="1"/>
  <c r="DF222" i="11" s="1"/>
  <c r="AF222" i="11"/>
  <c r="BH222" i="11" s="1"/>
  <c r="CJ222" i="11" s="1"/>
  <c r="AR222" i="11"/>
  <c r="AG222" i="11"/>
  <c r="BI222" i="11" s="1"/>
  <c r="CK222" i="11" s="1"/>
  <c r="AS222" i="11"/>
  <c r="BU222" i="11" s="1"/>
  <c r="CW222" i="11" s="1"/>
  <c r="BT220" i="11"/>
  <c r="CV220" i="11" s="1"/>
  <c r="BT217" i="11"/>
  <c r="CV217" i="11" s="1"/>
  <c r="AX217" i="11"/>
  <c r="BZ217" i="11" s="1"/>
  <c r="DB217" i="11" s="1"/>
  <c r="AF217" i="11"/>
  <c r="BH217" i="11" s="1"/>
  <c r="CJ217" i="11" s="1"/>
  <c r="AB217" i="11"/>
  <c r="AZ209" i="11"/>
  <c r="CB209" i="11" s="1"/>
  <c r="DD209" i="11" s="1"/>
  <c r="AE209" i="11"/>
  <c r="BG209" i="11" s="1"/>
  <c r="CI209" i="11" s="1"/>
  <c r="CF207" i="11"/>
  <c r="BT246" i="11"/>
  <c r="CV246" i="11" s="1"/>
  <c r="BB243" i="11"/>
  <c r="CD243" i="11" s="1"/>
  <c r="DF243" i="11" s="1"/>
  <c r="AD243" i="11"/>
  <c r="BF243" i="11" s="1"/>
  <c r="CH243" i="11" s="1"/>
  <c r="BT240" i="11"/>
  <c r="CV240" i="11" s="1"/>
  <c r="AX239" i="11"/>
  <c r="BZ239" i="11" s="1"/>
  <c r="DB239" i="11" s="1"/>
  <c r="AL239" i="11"/>
  <c r="BN239" i="11" s="1"/>
  <c r="CP239" i="11" s="1"/>
  <c r="AZ238" i="11"/>
  <c r="CB238" i="11" s="1"/>
  <c r="DD238" i="11" s="1"/>
  <c r="AN238" i="11"/>
  <c r="BP238" i="11" s="1"/>
  <c r="CR238" i="11" s="1"/>
  <c r="AB238" i="11"/>
  <c r="BB237" i="11"/>
  <c r="CD237" i="11" s="1"/>
  <c r="DF237" i="11" s="1"/>
  <c r="AP237" i="11"/>
  <c r="BR237" i="11" s="1"/>
  <c r="CT237" i="11" s="1"/>
  <c r="AD237" i="11"/>
  <c r="BF237" i="11" s="1"/>
  <c r="CH237" i="11" s="1"/>
  <c r="BT234" i="11"/>
  <c r="CV234" i="11" s="1"/>
  <c r="AV234" i="11"/>
  <c r="BX234" i="11" s="1"/>
  <c r="CZ234" i="11" s="1"/>
  <c r="AJ234" i="11"/>
  <c r="BL234" i="11" s="1"/>
  <c r="CN234" i="11" s="1"/>
  <c r="AX233" i="11"/>
  <c r="BZ233" i="11" s="1"/>
  <c r="DB233" i="11" s="1"/>
  <c r="AL233" i="11"/>
  <c r="BN233" i="11" s="1"/>
  <c r="CP233" i="11" s="1"/>
  <c r="AZ232" i="11"/>
  <c r="CB232" i="11" s="1"/>
  <c r="DD232" i="11" s="1"/>
  <c r="AN232" i="11"/>
  <c r="BP232" i="11" s="1"/>
  <c r="CR232" i="11" s="1"/>
  <c r="AB232" i="11"/>
  <c r="BZ231" i="11"/>
  <c r="DB231" i="11" s="1"/>
  <c r="BN231" i="11"/>
  <c r="CP231" i="11" s="1"/>
  <c r="BT228" i="11"/>
  <c r="CV228" i="11" s="1"/>
  <c r="BH228" i="11"/>
  <c r="CJ228" i="11" s="1"/>
  <c r="BV227" i="11"/>
  <c r="CX227" i="11" s="1"/>
  <c r="BJ227" i="11"/>
  <c r="CL227" i="11" s="1"/>
  <c r="BS225" i="11"/>
  <c r="CU225" i="11" s="1"/>
  <c r="BD225" i="11"/>
  <c r="AU222" i="11"/>
  <c r="BW222" i="11" s="1"/>
  <c r="CY222" i="11" s="1"/>
  <c r="AN221" i="11"/>
  <c r="BP221" i="11" s="1"/>
  <c r="CR221" i="11" s="1"/>
  <c r="AZ220" i="11"/>
  <c r="CB220" i="11" s="1"/>
  <c r="DD220" i="11" s="1"/>
  <c r="AQ219" i="11"/>
  <c r="BS219" i="11" s="1"/>
  <c r="CU219" i="11" s="1"/>
  <c r="Y218" i="11"/>
  <c r="Z218" i="11" s="1"/>
  <c r="AW218" i="11"/>
  <c r="BY218" i="11" s="1"/>
  <c r="DA218" i="11" s="1"/>
  <c r="AL218" i="11"/>
  <c r="BN218" i="11" s="1"/>
  <c r="CP218" i="11" s="1"/>
  <c r="AX218" i="11"/>
  <c r="BZ218" i="11" s="1"/>
  <c r="DB218" i="11" s="1"/>
  <c r="AB218" i="11"/>
  <c r="AN218" i="11"/>
  <c r="BP218" i="11" s="1"/>
  <c r="CR218" i="11" s="1"/>
  <c r="AZ218" i="11"/>
  <c r="CB218" i="11" s="1"/>
  <c r="DD218" i="11" s="1"/>
  <c r="AC218" i="11"/>
  <c r="BE218" i="11" s="1"/>
  <c r="CG218" i="11" s="1"/>
  <c r="AO218" i="11"/>
  <c r="BQ218" i="11" s="1"/>
  <c r="CS218" i="11" s="1"/>
  <c r="BA218" i="11"/>
  <c r="CC218" i="11" s="1"/>
  <c r="DE218" i="11" s="1"/>
  <c r="AE218" i="11"/>
  <c r="BG218" i="11" s="1"/>
  <c r="CI218" i="11" s="1"/>
  <c r="AQ218" i="11"/>
  <c r="BS218" i="11" s="1"/>
  <c r="CU218" i="11" s="1"/>
  <c r="AW217" i="11"/>
  <c r="BY217" i="11" s="1"/>
  <c r="DA217" i="11" s="1"/>
  <c r="AC217" i="11"/>
  <c r="BE217" i="11" s="1"/>
  <c r="CG217" i="11" s="1"/>
  <c r="AM215" i="11"/>
  <c r="BO215" i="11" s="1"/>
  <c r="CQ215" i="11" s="1"/>
  <c r="AP209" i="11"/>
  <c r="BR209" i="11" s="1"/>
  <c r="CT209" i="11" s="1"/>
  <c r="Z200" i="11"/>
  <c r="AW239" i="11"/>
  <c r="BY239" i="11" s="1"/>
  <c r="DA239" i="11" s="1"/>
  <c r="AK239" i="11"/>
  <c r="BM239" i="11" s="1"/>
  <c r="CO239" i="11" s="1"/>
  <c r="Y239" i="11"/>
  <c r="Z239" i="11" s="1"/>
  <c r="AY238" i="11"/>
  <c r="CA238" i="11" s="1"/>
  <c r="DC238" i="11" s="1"/>
  <c r="AM238" i="11"/>
  <c r="BO238" i="11" s="1"/>
  <c r="CQ238" i="11" s="1"/>
  <c r="AU234" i="11"/>
  <c r="BW234" i="11" s="1"/>
  <c r="CY234" i="11" s="1"/>
  <c r="AI234" i="11"/>
  <c r="BK234" i="11" s="1"/>
  <c r="CM234" i="11" s="1"/>
  <c r="AW233" i="11"/>
  <c r="BY233" i="11" s="1"/>
  <c r="DA233" i="11" s="1"/>
  <c r="AK233" i="11"/>
  <c r="BM233" i="11" s="1"/>
  <c r="CO233" i="11" s="1"/>
  <c r="Y233" i="11"/>
  <c r="Z233" i="11" s="1"/>
  <c r="AY232" i="11"/>
  <c r="CA232" i="11" s="1"/>
  <c r="DC232" i="11" s="1"/>
  <c r="AM232" i="11"/>
  <c r="BO232" i="11" s="1"/>
  <c r="CQ232" i="11" s="1"/>
  <c r="BS228" i="11"/>
  <c r="CU228" i="11" s="1"/>
  <c r="BR225" i="11"/>
  <c r="CT225" i="11" s="1"/>
  <c r="AT222" i="11"/>
  <c r="BV222" i="11" s="1"/>
  <c r="CX222" i="11" s="1"/>
  <c r="AM221" i="11"/>
  <c r="BO221" i="11" s="1"/>
  <c r="CQ221" i="11" s="1"/>
  <c r="AY220" i="11"/>
  <c r="CA220" i="11" s="1"/>
  <c r="DC220" i="11" s="1"/>
  <c r="AE220" i="11"/>
  <c r="BG220" i="11" s="1"/>
  <c r="CI220" i="11" s="1"/>
  <c r="AG220" i="11"/>
  <c r="BI220" i="11" s="1"/>
  <c r="CK220" i="11" s="1"/>
  <c r="AH220" i="11"/>
  <c r="BJ220" i="11" s="1"/>
  <c r="CL220" i="11" s="1"/>
  <c r="AT220" i="11"/>
  <c r="BV220" i="11" s="1"/>
  <c r="CX220" i="11" s="1"/>
  <c r="AJ220" i="11"/>
  <c r="BL220" i="11" s="1"/>
  <c r="CN220" i="11" s="1"/>
  <c r="AV220" i="11"/>
  <c r="BX220" i="11" s="1"/>
  <c r="CZ220" i="11" s="1"/>
  <c r="Y220" i="11"/>
  <c r="Z220" i="11" s="1"/>
  <c r="AK220" i="11"/>
  <c r="BM220" i="11" s="1"/>
  <c r="CO220" i="11" s="1"/>
  <c r="AW220" i="11"/>
  <c r="BY220" i="11" s="1"/>
  <c r="DA220" i="11" s="1"/>
  <c r="AP219" i="11"/>
  <c r="BR219" i="11" s="1"/>
  <c r="CT219" i="11" s="1"/>
  <c r="AV217" i="11"/>
  <c r="BX217" i="11" s="1"/>
  <c r="CZ217" i="11" s="1"/>
  <c r="AJ215" i="11"/>
  <c r="BL215" i="11" s="1"/>
  <c r="CN215" i="11" s="1"/>
  <c r="AE215" i="11"/>
  <c r="BG215" i="11" s="1"/>
  <c r="CI215" i="11" s="1"/>
  <c r="AO209" i="11"/>
  <c r="BQ209" i="11" s="1"/>
  <c r="CS209" i="11" s="1"/>
  <c r="AB243" i="11"/>
  <c r="BT239" i="11"/>
  <c r="CV239" i="11" s="1"/>
  <c r="AV239" i="11"/>
  <c r="BX239" i="11" s="1"/>
  <c r="CZ239" i="11" s="1"/>
  <c r="AJ239" i="11"/>
  <c r="BL239" i="11" s="1"/>
  <c r="CN239" i="11" s="1"/>
  <c r="AX238" i="11"/>
  <c r="BZ238" i="11" s="1"/>
  <c r="DB238" i="11" s="1"/>
  <c r="AL238" i="11"/>
  <c r="BN238" i="11" s="1"/>
  <c r="CP238" i="11" s="1"/>
  <c r="AT234" i="11"/>
  <c r="BV234" i="11" s="1"/>
  <c r="CX234" i="11" s="1"/>
  <c r="AH234" i="11"/>
  <c r="BJ234" i="11" s="1"/>
  <c r="CL234" i="11" s="1"/>
  <c r="BT233" i="11"/>
  <c r="CV233" i="11" s="1"/>
  <c r="AV233" i="11"/>
  <c r="BX233" i="11" s="1"/>
  <c r="CZ233" i="11" s="1"/>
  <c r="AJ233" i="11"/>
  <c r="BL233" i="11" s="1"/>
  <c r="CN233" i="11" s="1"/>
  <c r="AX232" i="11"/>
  <c r="BZ232" i="11" s="1"/>
  <c r="DB232" i="11" s="1"/>
  <c r="AL232" i="11"/>
  <c r="BN232" i="11" s="1"/>
  <c r="CP232" i="11" s="1"/>
  <c r="CD228" i="11"/>
  <c r="DF228" i="11" s="1"/>
  <c r="BF228" i="11"/>
  <c r="CH228" i="11" s="1"/>
  <c r="BQ225" i="11"/>
  <c r="CS225" i="11" s="1"/>
  <c r="BL223" i="11"/>
  <c r="CN223" i="11" s="1"/>
  <c r="BX223" i="11"/>
  <c r="CZ223" i="11" s="1"/>
  <c r="BN223" i="11"/>
  <c r="CP223" i="11" s="1"/>
  <c r="BZ223" i="11"/>
  <c r="DB223" i="11" s="1"/>
  <c r="BO223" i="11"/>
  <c r="CQ223" i="11" s="1"/>
  <c r="CA223" i="11"/>
  <c r="DC223" i="11" s="1"/>
  <c r="AQ222" i="11"/>
  <c r="BS222" i="11" s="1"/>
  <c r="CU222" i="11" s="1"/>
  <c r="Y222" i="11"/>
  <c r="Z222" i="11" s="1"/>
  <c r="BB221" i="11"/>
  <c r="CD221" i="11" s="1"/>
  <c r="DF221" i="11" s="1"/>
  <c r="AL221" i="11"/>
  <c r="BN221" i="11" s="1"/>
  <c r="CP221" i="11" s="1"/>
  <c r="AX220" i="11"/>
  <c r="BZ220" i="11" s="1"/>
  <c r="DB220" i="11" s="1"/>
  <c r="AD220" i="11"/>
  <c r="BF220" i="11" s="1"/>
  <c r="CH220" i="11" s="1"/>
  <c r="AO219" i="11"/>
  <c r="BQ219" i="11" s="1"/>
  <c r="CS219" i="11" s="1"/>
  <c r="AU217" i="11"/>
  <c r="BW217" i="11" s="1"/>
  <c r="CY217" i="11" s="1"/>
  <c r="AG215" i="11"/>
  <c r="BI215" i="11" s="1"/>
  <c r="CK215" i="11" s="1"/>
  <c r="AN209" i="11"/>
  <c r="BP209" i="11" s="1"/>
  <c r="CR209" i="11" s="1"/>
  <c r="BA254" i="11"/>
  <c r="CC254" i="11" s="1"/>
  <c r="DE254" i="11" s="1"/>
  <c r="AO254" i="11"/>
  <c r="BQ254" i="11" s="1"/>
  <c r="CS254" i="11" s="1"/>
  <c r="CC246" i="11"/>
  <c r="DE246" i="11" s="1"/>
  <c r="BE246" i="11"/>
  <c r="CG246" i="11" s="1"/>
  <c r="Y244" i="11"/>
  <c r="Z244" i="11" s="1"/>
  <c r="AY243" i="11"/>
  <c r="CA243" i="11" s="1"/>
  <c r="DC243" i="11" s="1"/>
  <c r="AM243" i="11"/>
  <c r="BO243" i="11" s="1"/>
  <c r="CQ243" i="11" s="1"/>
  <c r="CA241" i="11"/>
  <c r="DC241" i="11" s="1"/>
  <c r="AU239" i="11"/>
  <c r="BW239" i="11" s="1"/>
  <c r="CY239" i="11" s="1"/>
  <c r="AI239" i="11"/>
  <c r="BK239" i="11" s="1"/>
  <c r="CM239" i="11" s="1"/>
  <c r="AW238" i="11"/>
  <c r="BY238" i="11" s="1"/>
  <c r="DA238" i="11" s="1"/>
  <c r="AK238" i="11"/>
  <c r="BM238" i="11" s="1"/>
  <c r="CO238" i="11" s="1"/>
  <c r="Y238" i="11"/>
  <c r="Z238" i="11" s="1"/>
  <c r="AY237" i="11"/>
  <c r="CA237" i="11" s="1"/>
  <c r="DC237" i="11" s="1"/>
  <c r="AM237" i="11"/>
  <c r="BO237" i="11" s="1"/>
  <c r="CQ237" i="11" s="1"/>
  <c r="CA235" i="11"/>
  <c r="DC235" i="11" s="1"/>
  <c r="AS234" i="11"/>
  <c r="BU234" i="11" s="1"/>
  <c r="CW234" i="11" s="1"/>
  <c r="AG234" i="11"/>
  <c r="BI234" i="11" s="1"/>
  <c r="CK234" i="11" s="1"/>
  <c r="AU233" i="11"/>
  <c r="BW233" i="11" s="1"/>
  <c r="CY233" i="11" s="1"/>
  <c r="AI233" i="11"/>
  <c r="BK233" i="11" s="1"/>
  <c r="CM233" i="11" s="1"/>
  <c r="AW232" i="11"/>
  <c r="BY232" i="11" s="1"/>
  <c r="DA232" i="11" s="1"/>
  <c r="AK232" i="11"/>
  <c r="BM232" i="11" s="1"/>
  <c r="CO232" i="11" s="1"/>
  <c r="Y232" i="11"/>
  <c r="Z232" i="11" s="1"/>
  <c r="BW231" i="11"/>
  <c r="CY231" i="11" s="1"/>
  <c r="BK231" i="11"/>
  <c r="CM231" i="11" s="1"/>
  <c r="CC228" i="11"/>
  <c r="DE228" i="11" s="1"/>
  <c r="BE228" i="11"/>
  <c r="CG228" i="11" s="1"/>
  <c r="BF226" i="11"/>
  <c r="CH226" i="11" s="1"/>
  <c r="BR226" i="11"/>
  <c r="CT226" i="11" s="1"/>
  <c r="CD226" i="11"/>
  <c r="DF226" i="11" s="1"/>
  <c r="BH226" i="11"/>
  <c r="CJ226" i="11" s="1"/>
  <c r="BT226" i="11"/>
  <c r="CV226" i="11" s="1"/>
  <c r="BI226" i="11"/>
  <c r="CK226" i="11" s="1"/>
  <c r="B224" i="11"/>
  <c r="CC223" i="11"/>
  <c r="DE223" i="11" s="1"/>
  <c r="BK223" i="11"/>
  <c r="CM223" i="11" s="1"/>
  <c r="AN222" i="11"/>
  <c r="BP222" i="11" s="1"/>
  <c r="CR222" i="11" s="1"/>
  <c r="BA221" i="11"/>
  <c r="CC221" i="11" s="1"/>
  <c r="DE221" i="11" s="1"/>
  <c r="AU220" i="11"/>
  <c r="BW220" i="11" s="1"/>
  <c r="CY220" i="11" s="1"/>
  <c r="AC220" i="11"/>
  <c r="BE220" i="11" s="1"/>
  <c r="CG220" i="11" s="1"/>
  <c r="AN219" i="11"/>
  <c r="BP219" i="11" s="1"/>
  <c r="CR219" i="11" s="1"/>
  <c r="AT218" i="11"/>
  <c r="BV218" i="11" s="1"/>
  <c r="CX218" i="11" s="1"/>
  <c r="AT217" i="11"/>
  <c r="BV217" i="11" s="1"/>
  <c r="CX217" i="11" s="1"/>
  <c r="Y216" i="11"/>
  <c r="Z216" i="11" s="1"/>
  <c r="BB215" i="11"/>
  <c r="CD215" i="11" s="1"/>
  <c r="DF215" i="11" s="1"/>
  <c r="AD215" i="11"/>
  <c r="BF215" i="11" s="1"/>
  <c r="CH215" i="11" s="1"/>
  <c r="AD209" i="11"/>
  <c r="BF209" i="11" s="1"/>
  <c r="CH209" i="11" s="1"/>
  <c r="AT239" i="11"/>
  <c r="BV239" i="11" s="1"/>
  <c r="CX239" i="11" s="1"/>
  <c r="AH239" i="11"/>
  <c r="BJ239" i="11" s="1"/>
  <c r="CL239" i="11" s="1"/>
  <c r="BT238" i="11"/>
  <c r="CV238" i="11" s="1"/>
  <c r="AV238" i="11"/>
  <c r="BX238" i="11" s="1"/>
  <c r="CZ238" i="11" s="1"/>
  <c r="AJ238" i="11"/>
  <c r="BL238" i="11" s="1"/>
  <c r="CN238" i="11" s="1"/>
  <c r="AR234" i="11"/>
  <c r="AF234" i="11"/>
  <c r="BH234" i="11" s="1"/>
  <c r="CJ234" i="11" s="1"/>
  <c r="AT233" i="11"/>
  <c r="BV233" i="11" s="1"/>
  <c r="CX233" i="11" s="1"/>
  <c r="AH233" i="11"/>
  <c r="BJ233" i="11" s="1"/>
  <c r="CL233" i="11" s="1"/>
  <c r="BT232" i="11"/>
  <c r="CV232" i="11" s="1"/>
  <c r="AV232" i="11"/>
  <c r="BX232" i="11" s="1"/>
  <c r="CZ232" i="11" s="1"/>
  <c r="AJ232" i="11"/>
  <c r="BL232" i="11" s="1"/>
  <c r="CN232" i="11" s="1"/>
  <c r="CD225" i="11"/>
  <c r="DF225" i="11" s="1"/>
  <c r="AM222" i="11"/>
  <c r="BO222" i="11" s="1"/>
  <c r="CQ222" i="11" s="1"/>
  <c r="AZ221" i="11"/>
  <c r="CB221" i="11" s="1"/>
  <c r="DD221" i="11" s="1"/>
  <c r="AJ221" i="11"/>
  <c r="BL221" i="11" s="1"/>
  <c r="CN221" i="11" s="1"/>
  <c r="AR220" i="11"/>
  <c r="AB220" i="11"/>
  <c r="AK219" i="11"/>
  <c r="BM219" i="11" s="1"/>
  <c r="CO219" i="11" s="1"/>
  <c r="AR217" i="11"/>
  <c r="BA215" i="11"/>
  <c r="CC215" i="11" s="1"/>
  <c r="DE215" i="11" s="1"/>
  <c r="AC215" i="11"/>
  <c r="BE215" i="11" s="1"/>
  <c r="CG215" i="11" s="1"/>
  <c r="AC209" i="11"/>
  <c r="BE209" i="11" s="1"/>
  <c r="CG209" i="11" s="1"/>
  <c r="AW243" i="11"/>
  <c r="BY243" i="11" s="1"/>
  <c r="DA243" i="11" s="1"/>
  <c r="AK243" i="11"/>
  <c r="BM243" i="11" s="1"/>
  <c r="CO243" i="11" s="1"/>
  <c r="AS239" i="11"/>
  <c r="BU239" i="11" s="1"/>
  <c r="CW239" i="11" s="1"/>
  <c r="AG239" i="11"/>
  <c r="BI239" i="11" s="1"/>
  <c r="CK239" i="11" s="1"/>
  <c r="AU238" i="11"/>
  <c r="BW238" i="11" s="1"/>
  <c r="CY238" i="11" s="1"/>
  <c r="AI238" i="11"/>
  <c r="BK238" i="11" s="1"/>
  <c r="CM238" i="11" s="1"/>
  <c r="AW237" i="11"/>
  <c r="BY237" i="11" s="1"/>
  <c r="DA237" i="11" s="1"/>
  <c r="AQ234" i="11"/>
  <c r="BS234" i="11" s="1"/>
  <c r="CU234" i="11" s="1"/>
  <c r="AS233" i="11"/>
  <c r="BU233" i="11" s="1"/>
  <c r="CW233" i="11" s="1"/>
  <c r="AG233" i="11"/>
  <c r="BI233" i="11" s="1"/>
  <c r="CK233" i="11" s="1"/>
  <c r="AU232" i="11"/>
  <c r="BW232" i="11" s="1"/>
  <c r="CY232" i="11" s="1"/>
  <c r="AI232" i="11"/>
  <c r="BK232" i="11" s="1"/>
  <c r="CM232" i="11" s="1"/>
  <c r="BI231" i="11"/>
  <c r="CK231" i="11" s="1"/>
  <c r="CC227" i="11"/>
  <c r="DE227" i="11" s="1"/>
  <c r="Y226" i="11"/>
  <c r="Z226" i="11" s="1"/>
  <c r="CC225" i="11"/>
  <c r="DE225" i="11" s="1"/>
  <c r="BY223" i="11"/>
  <c r="DA223" i="11" s="1"/>
  <c r="BI223" i="11"/>
  <c r="CK223" i="11" s="1"/>
  <c r="AL222" i="11"/>
  <c r="BN222" i="11" s="1"/>
  <c r="CP222" i="11" s="1"/>
  <c r="AY221" i="11"/>
  <c r="CA221" i="11" s="1"/>
  <c r="DC221" i="11" s="1"/>
  <c r="AG221" i="11"/>
  <c r="BI221" i="11" s="1"/>
  <c r="CK221" i="11" s="1"/>
  <c r="AQ220" i="11"/>
  <c r="BS220" i="11" s="1"/>
  <c r="CU220" i="11" s="1"/>
  <c r="BB219" i="11"/>
  <c r="CD219" i="11" s="1"/>
  <c r="DF219" i="11" s="1"/>
  <c r="AO217" i="11"/>
  <c r="BQ217" i="11" s="1"/>
  <c r="CS217" i="11" s="1"/>
  <c r="AZ215" i="11"/>
  <c r="CB215" i="11" s="1"/>
  <c r="DD215" i="11" s="1"/>
  <c r="AB215" i="11"/>
  <c r="BD215" i="11" s="1"/>
  <c r="AK213" i="11"/>
  <c r="BM213" i="11" s="1"/>
  <c r="CO213" i="11" s="1"/>
  <c r="AW213" i="11"/>
  <c r="BY213" i="11" s="1"/>
  <c r="DA213" i="11" s="1"/>
  <c r="AC213" i="11"/>
  <c r="BE213" i="11" s="1"/>
  <c r="CG213" i="11" s="1"/>
  <c r="AO213" i="11"/>
  <c r="BQ213" i="11" s="1"/>
  <c r="CS213" i="11" s="1"/>
  <c r="BA213" i="11"/>
  <c r="CC213" i="11" s="1"/>
  <c r="DE213" i="11" s="1"/>
  <c r="AD213" i="11"/>
  <c r="BF213" i="11" s="1"/>
  <c r="CH213" i="11" s="1"/>
  <c r="AP213" i="11"/>
  <c r="BR213" i="11" s="1"/>
  <c r="CT213" i="11" s="1"/>
  <c r="BB213" i="11"/>
  <c r="CD213" i="11" s="1"/>
  <c r="DF213" i="11" s="1"/>
  <c r="AE213" i="11"/>
  <c r="BG213" i="11" s="1"/>
  <c r="CI213" i="11" s="1"/>
  <c r="AQ213" i="11"/>
  <c r="BS213" i="11" s="1"/>
  <c r="CU213" i="11" s="1"/>
  <c r="AB209" i="11"/>
  <c r="AR239" i="11"/>
  <c r="AF239" i="11"/>
  <c r="BH239" i="11" s="1"/>
  <c r="CJ239" i="11" s="1"/>
  <c r="AT238" i="11"/>
  <c r="BV238" i="11" s="1"/>
  <c r="CX238" i="11" s="1"/>
  <c r="AH238" i="11"/>
  <c r="BJ238" i="11" s="1"/>
  <c r="CL238" i="11" s="1"/>
  <c r="BB234" i="11"/>
  <c r="CD234" i="11" s="1"/>
  <c r="DF234" i="11" s="1"/>
  <c r="AP234" i="11"/>
  <c r="BR234" i="11" s="1"/>
  <c r="CT234" i="11" s="1"/>
  <c r="AD234" i="11"/>
  <c r="BF234" i="11" s="1"/>
  <c r="CH234" i="11" s="1"/>
  <c r="AR233" i="11"/>
  <c r="AF233" i="11"/>
  <c r="BH233" i="11" s="1"/>
  <c r="CJ233" i="11" s="1"/>
  <c r="AT232" i="11"/>
  <c r="BV232" i="11" s="1"/>
  <c r="CX232" i="11" s="1"/>
  <c r="AH232" i="11"/>
  <c r="BJ232" i="11" s="1"/>
  <c r="CL232" i="11" s="1"/>
  <c r="BH225" i="11"/>
  <c r="CJ225" i="11" s="1"/>
  <c r="BT225" i="11"/>
  <c r="CV225" i="11" s="1"/>
  <c r="BJ225" i="11"/>
  <c r="CL225" i="11" s="1"/>
  <c r="BV225" i="11"/>
  <c r="CX225" i="11" s="1"/>
  <c r="BK225" i="11"/>
  <c r="CM225" i="11" s="1"/>
  <c r="Z224" i="11"/>
  <c r="AK222" i="11"/>
  <c r="BM222" i="11" s="1"/>
  <c r="CO222" i="11" s="1"/>
  <c r="AP220" i="11"/>
  <c r="BR220" i="11" s="1"/>
  <c r="CT220" i="11" s="1"/>
  <c r="AI219" i="11"/>
  <c r="BK219" i="11" s="1"/>
  <c r="CM219" i="11" s="1"/>
  <c r="AU219" i="11"/>
  <c r="BW219" i="11" s="1"/>
  <c r="CY219" i="11" s="1"/>
  <c r="BT219" i="11"/>
  <c r="CV219" i="11" s="1"/>
  <c r="AM219" i="11"/>
  <c r="BO219" i="11" s="1"/>
  <c r="CQ219" i="11" s="1"/>
  <c r="AY219" i="11"/>
  <c r="CA219" i="11" s="1"/>
  <c r="DC219" i="11" s="1"/>
  <c r="AL217" i="11"/>
  <c r="BN217" i="11" s="1"/>
  <c r="CP217" i="11" s="1"/>
  <c r="AH213" i="11"/>
  <c r="BJ213" i="11" s="1"/>
  <c r="CL213" i="11" s="1"/>
  <c r="AC210" i="11"/>
  <c r="BE210" i="11" s="1"/>
  <c r="CG210" i="11" s="1"/>
  <c r="AO210" i="11"/>
  <c r="BQ210" i="11" s="1"/>
  <c r="CS210" i="11" s="1"/>
  <c r="BA210" i="11"/>
  <c r="CC210" i="11" s="1"/>
  <c r="DE210" i="11" s="1"/>
  <c r="AD210" i="11"/>
  <c r="BF210" i="11" s="1"/>
  <c r="CH210" i="11" s="1"/>
  <c r="AP210" i="11"/>
  <c r="BR210" i="11" s="1"/>
  <c r="CT210" i="11" s="1"/>
  <c r="BB210" i="11"/>
  <c r="CD210" i="11" s="1"/>
  <c r="DF210" i="11" s="1"/>
  <c r="AE210" i="11"/>
  <c r="BG210" i="11" s="1"/>
  <c r="CI210" i="11" s="1"/>
  <c r="AQ210" i="11"/>
  <c r="BS210" i="11" s="1"/>
  <c r="CU210" i="11" s="1"/>
  <c r="AF210" i="11"/>
  <c r="BH210" i="11" s="1"/>
  <c r="CJ210" i="11" s="1"/>
  <c r="AR210" i="11"/>
  <c r="AG210" i="11"/>
  <c r="BI210" i="11" s="1"/>
  <c r="CK210" i="11" s="1"/>
  <c r="AS210" i="11"/>
  <c r="BU210" i="11" s="1"/>
  <c r="CW210" i="11" s="1"/>
  <c r="AH210" i="11"/>
  <c r="BJ210" i="11" s="1"/>
  <c r="CL210" i="11" s="1"/>
  <c r="AT210" i="11"/>
  <c r="BV210" i="11" s="1"/>
  <c r="CX210" i="11" s="1"/>
  <c r="AI210" i="11"/>
  <c r="BK210" i="11" s="1"/>
  <c r="CM210" i="11" s="1"/>
  <c r="AU210" i="11"/>
  <c r="BW210" i="11" s="1"/>
  <c r="CY210" i="11" s="1"/>
  <c r="AJ210" i="11"/>
  <c r="BL210" i="11" s="1"/>
  <c r="CN210" i="11" s="1"/>
  <c r="AV210" i="11"/>
  <c r="BX210" i="11" s="1"/>
  <c r="CZ210" i="11" s="1"/>
  <c r="Y210" i="11"/>
  <c r="Z210" i="11" s="1"/>
  <c r="AK210" i="11"/>
  <c r="BM210" i="11" s="1"/>
  <c r="CO210" i="11" s="1"/>
  <c r="AW210" i="11"/>
  <c r="BY210" i="11" s="1"/>
  <c r="DA210" i="11" s="1"/>
  <c r="AU243" i="11"/>
  <c r="BW243" i="11" s="1"/>
  <c r="CY243" i="11" s="1"/>
  <c r="AQ239" i="11"/>
  <c r="BS239" i="11" s="1"/>
  <c r="CU239" i="11" s="1"/>
  <c r="AS238" i="11"/>
  <c r="BU238" i="11" s="1"/>
  <c r="CW238" i="11" s="1"/>
  <c r="BA234" i="11"/>
  <c r="CC234" i="11" s="1"/>
  <c r="DE234" i="11" s="1"/>
  <c r="AO234" i="11"/>
  <c r="BQ234" i="11" s="1"/>
  <c r="CS234" i="11" s="1"/>
  <c r="AQ233" i="11"/>
  <c r="BS233" i="11" s="1"/>
  <c r="CU233" i="11" s="1"/>
  <c r="AS232" i="11"/>
  <c r="BU232" i="11" s="1"/>
  <c r="CW232" i="11" s="1"/>
  <c r="BL225" i="11"/>
  <c r="CN225" i="11" s="1"/>
  <c r="AZ222" i="11"/>
  <c r="CB222" i="11" s="1"/>
  <c r="DD222" i="11" s="1"/>
  <c r="AJ222" i="11"/>
  <c r="BL222" i="11" s="1"/>
  <c r="CN222" i="11" s="1"/>
  <c r="AW221" i="11"/>
  <c r="BY221" i="11" s="1"/>
  <c r="DA221" i="11" s="1"/>
  <c r="AQ221" i="11"/>
  <c r="BS221" i="11" s="1"/>
  <c r="CU221" i="11" s="1"/>
  <c r="AF221" i="11"/>
  <c r="BH221" i="11" s="1"/>
  <c r="CJ221" i="11" s="1"/>
  <c r="AR221" i="11"/>
  <c r="AH221" i="11"/>
  <c r="BJ221" i="11" s="1"/>
  <c r="CL221" i="11" s="1"/>
  <c r="AT221" i="11"/>
  <c r="BV221" i="11" s="1"/>
  <c r="CX221" i="11" s="1"/>
  <c r="AI221" i="11"/>
  <c r="BK221" i="11" s="1"/>
  <c r="CM221" i="11" s="1"/>
  <c r="AU221" i="11"/>
  <c r="BW221" i="11" s="1"/>
  <c r="CY221" i="11" s="1"/>
  <c r="AO220" i="11"/>
  <c r="BQ220" i="11" s="1"/>
  <c r="CS220" i="11" s="1"/>
  <c r="AZ219" i="11"/>
  <c r="CB219" i="11" s="1"/>
  <c r="DD219" i="11" s="1"/>
  <c r="AF219" i="11"/>
  <c r="AK217" i="11"/>
  <c r="BM217" i="11" s="1"/>
  <c r="CO217" i="11" s="1"/>
  <c r="BT215" i="11"/>
  <c r="CV215" i="11" s="1"/>
  <c r="AV215" i="11"/>
  <c r="BX215" i="11" s="1"/>
  <c r="CZ215" i="11" s="1"/>
  <c r="AG213" i="11"/>
  <c r="BI213" i="11" s="1"/>
  <c r="CK213" i="11" s="1"/>
  <c r="AN210" i="11"/>
  <c r="BP210" i="11" s="1"/>
  <c r="CR210" i="11" s="1"/>
  <c r="Y170" i="11"/>
  <c r="Z170" i="11" s="1"/>
  <c r="AK170" i="11"/>
  <c r="BM170" i="11" s="1"/>
  <c r="CO170" i="11" s="1"/>
  <c r="AW170" i="11"/>
  <c r="BY170" i="11" s="1"/>
  <c r="DA170" i="11" s="1"/>
  <c r="AR170" i="11"/>
  <c r="AF170" i="11"/>
  <c r="BH170" i="11" s="1"/>
  <c r="CJ170" i="11" s="1"/>
  <c r="AS170" i="11"/>
  <c r="BU170" i="11" s="1"/>
  <c r="CW170" i="11" s="1"/>
  <c r="AG170" i="11"/>
  <c r="BI170" i="11" s="1"/>
  <c r="CK170" i="11" s="1"/>
  <c r="AT170" i="11"/>
  <c r="BV170" i="11" s="1"/>
  <c r="CX170" i="11" s="1"/>
  <c r="AH170" i="11"/>
  <c r="BJ170" i="11" s="1"/>
  <c r="CL170" i="11" s="1"/>
  <c r="AU170" i="11"/>
  <c r="BW170" i="11" s="1"/>
  <c r="CY170" i="11" s="1"/>
  <c r="AI170" i="11"/>
  <c r="BK170" i="11" s="1"/>
  <c r="CM170" i="11" s="1"/>
  <c r="AV170" i="11"/>
  <c r="BX170" i="11" s="1"/>
  <c r="CZ170" i="11" s="1"/>
  <c r="AJ170" i="11"/>
  <c r="BL170" i="11" s="1"/>
  <c r="CN170" i="11" s="1"/>
  <c r="AX170" i="11"/>
  <c r="BZ170" i="11" s="1"/>
  <c r="DB170" i="11" s="1"/>
  <c r="AL170" i="11"/>
  <c r="BN170" i="11" s="1"/>
  <c r="CP170" i="11" s="1"/>
  <c r="AY170" i="11"/>
  <c r="CA170" i="11" s="1"/>
  <c r="DC170" i="11" s="1"/>
  <c r="AM170" i="11"/>
  <c r="BO170" i="11" s="1"/>
  <c r="CQ170" i="11" s="1"/>
  <c r="AZ170" i="11"/>
  <c r="CB170" i="11" s="1"/>
  <c r="DD170" i="11" s="1"/>
  <c r="AN170" i="11"/>
  <c r="BP170" i="11" s="1"/>
  <c r="CR170" i="11" s="1"/>
  <c r="BA170" i="11"/>
  <c r="CC170" i="11" s="1"/>
  <c r="DE170" i="11" s="1"/>
  <c r="AB170" i="11"/>
  <c r="AC170" i="11"/>
  <c r="BE170" i="11" s="1"/>
  <c r="CG170" i="11" s="1"/>
  <c r="AD170" i="11"/>
  <c r="BF170" i="11" s="1"/>
  <c r="CH170" i="11" s="1"/>
  <c r="AO170" i="11"/>
  <c r="BQ170" i="11" s="1"/>
  <c r="CS170" i="11" s="1"/>
  <c r="AP170" i="11"/>
  <c r="BR170" i="11" s="1"/>
  <c r="CT170" i="11" s="1"/>
  <c r="AQ170" i="11"/>
  <c r="BS170" i="11" s="1"/>
  <c r="CU170" i="11" s="1"/>
  <c r="BB170" i="11"/>
  <c r="CD170" i="11" s="1"/>
  <c r="DF170" i="11" s="1"/>
  <c r="AS212" i="11"/>
  <c r="BU212" i="11" s="1"/>
  <c r="CW212" i="11" s="1"/>
  <c r="AG212" i="11"/>
  <c r="BI212" i="11" s="1"/>
  <c r="CK212" i="11" s="1"/>
  <c r="AU211" i="11"/>
  <c r="BW211" i="11" s="1"/>
  <c r="CY211" i="11" s="1"/>
  <c r="AI211" i="11"/>
  <c r="BK211" i="11" s="1"/>
  <c r="CM211" i="11" s="1"/>
  <c r="AS206" i="11"/>
  <c r="BU206" i="11" s="1"/>
  <c r="CW206" i="11" s="1"/>
  <c r="AG206" i="11"/>
  <c r="BI206" i="11" s="1"/>
  <c r="CK206" i="11" s="1"/>
  <c r="AU205" i="11"/>
  <c r="BW205" i="11" s="1"/>
  <c r="CY205" i="11" s="1"/>
  <c r="AI205" i="11"/>
  <c r="BK205" i="11" s="1"/>
  <c r="CM205" i="11" s="1"/>
  <c r="AU204" i="11"/>
  <c r="BW204" i="11" s="1"/>
  <c r="CY204" i="11" s="1"/>
  <c r="AH204" i="11"/>
  <c r="BJ204" i="11" s="1"/>
  <c r="CL204" i="11" s="1"/>
  <c r="CD202" i="11"/>
  <c r="DF202" i="11" s="1"/>
  <c r="BO197" i="11"/>
  <c r="CQ197" i="11" s="1"/>
  <c r="CA197" i="11"/>
  <c r="DC197" i="11" s="1"/>
  <c r="BE197" i="11"/>
  <c r="CG197" i="11" s="1"/>
  <c r="BQ197" i="11"/>
  <c r="CS197" i="11" s="1"/>
  <c r="CC197" i="11"/>
  <c r="DE197" i="11" s="1"/>
  <c r="BF197" i="11"/>
  <c r="CH197" i="11" s="1"/>
  <c r="BR197" i="11"/>
  <c r="CT197" i="11" s="1"/>
  <c r="CD197" i="11"/>
  <c r="DF197" i="11" s="1"/>
  <c r="BI197" i="11"/>
  <c r="CK197" i="11" s="1"/>
  <c r="AB192" i="11"/>
  <c r="AN192" i="11"/>
  <c r="BP192" i="11" s="1"/>
  <c r="CR192" i="11" s="1"/>
  <c r="AZ192" i="11"/>
  <c r="CB192" i="11" s="1"/>
  <c r="DD192" i="11" s="1"/>
  <c r="AC192" i="11"/>
  <c r="BE192" i="11" s="1"/>
  <c r="CG192" i="11" s="1"/>
  <c r="AO192" i="11"/>
  <c r="BQ192" i="11" s="1"/>
  <c r="CS192" i="11" s="1"/>
  <c r="BA192" i="11"/>
  <c r="CC192" i="11" s="1"/>
  <c r="DE192" i="11" s="1"/>
  <c r="AD192" i="11"/>
  <c r="BF192" i="11" s="1"/>
  <c r="CH192" i="11" s="1"/>
  <c r="AP192" i="11"/>
  <c r="BR192" i="11" s="1"/>
  <c r="CT192" i="11" s="1"/>
  <c r="BB192" i="11"/>
  <c r="CD192" i="11" s="1"/>
  <c r="DF192" i="11" s="1"/>
  <c r="AE192" i="11"/>
  <c r="BG192" i="11" s="1"/>
  <c r="CI192" i="11" s="1"/>
  <c r="AQ192" i="11"/>
  <c r="BS192" i="11" s="1"/>
  <c r="CU192" i="11" s="1"/>
  <c r="AF192" i="11"/>
  <c r="BH192" i="11" s="1"/>
  <c r="CJ192" i="11" s="1"/>
  <c r="AR192" i="11"/>
  <c r="AG192" i="11"/>
  <c r="BI192" i="11" s="1"/>
  <c r="CK192" i="11" s="1"/>
  <c r="AH192" i="11"/>
  <c r="BJ192" i="11" s="1"/>
  <c r="CL192" i="11" s="1"/>
  <c r="AT192" i="11"/>
  <c r="BV192" i="11" s="1"/>
  <c r="CX192" i="11" s="1"/>
  <c r="AI192" i="11"/>
  <c r="BK192" i="11" s="1"/>
  <c r="CM192" i="11" s="1"/>
  <c r="AU192" i="11"/>
  <c r="BW192" i="11" s="1"/>
  <c r="CY192" i="11" s="1"/>
  <c r="Y192" i="11"/>
  <c r="Z192" i="11" s="1"/>
  <c r="AK192" i="11"/>
  <c r="BM192" i="11" s="1"/>
  <c r="CO192" i="11" s="1"/>
  <c r="AW192" i="11"/>
  <c r="BY192" i="11" s="1"/>
  <c r="DA192" i="11" s="1"/>
  <c r="AX215" i="11"/>
  <c r="BZ215" i="11" s="1"/>
  <c r="DB215" i="11" s="1"/>
  <c r="AL215" i="11"/>
  <c r="BN215" i="11" s="1"/>
  <c r="CP215" i="11" s="1"/>
  <c r="AN214" i="11"/>
  <c r="BP214" i="11" s="1"/>
  <c r="CR214" i="11" s="1"/>
  <c r="AB214" i="11"/>
  <c r="AR212" i="11"/>
  <c r="AF212" i="11"/>
  <c r="BH212" i="11" s="1"/>
  <c r="CJ212" i="11" s="1"/>
  <c r="AT211" i="11"/>
  <c r="BV211" i="11" s="1"/>
  <c r="CX211" i="11" s="1"/>
  <c r="AH211" i="11"/>
  <c r="BJ211" i="11" s="1"/>
  <c r="CL211" i="11" s="1"/>
  <c r="AX209" i="11"/>
  <c r="BZ209" i="11" s="1"/>
  <c r="DB209" i="11" s="1"/>
  <c r="AL209" i="11"/>
  <c r="BN209" i="11" s="1"/>
  <c r="CP209" i="11" s="1"/>
  <c r="AR206" i="11"/>
  <c r="AF206" i="11"/>
  <c r="BH206" i="11" s="1"/>
  <c r="CJ206" i="11" s="1"/>
  <c r="AT205" i="11"/>
  <c r="BV205" i="11" s="1"/>
  <c r="CX205" i="11" s="1"/>
  <c r="AH205" i="11"/>
  <c r="BJ205" i="11" s="1"/>
  <c r="CL205" i="11" s="1"/>
  <c r="AT204" i="11"/>
  <c r="BV204" i="11" s="1"/>
  <c r="CX204" i="11" s="1"/>
  <c r="AG204" i="11"/>
  <c r="BI204" i="11" s="1"/>
  <c r="CK204" i="11" s="1"/>
  <c r="CB202" i="11"/>
  <c r="DD202" i="11" s="1"/>
  <c r="BS201" i="11"/>
  <c r="CU201" i="11" s="1"/>
  <c r="BI201" i="11"/>
  <c r="CK201" i="11" s="1"/>
  <c r="AM192" i="11"/>
  <c r="BO192" i="11" s="1"/>
  <c r="CQ192" i="11" s="1"/>
  <c r="CH177" i="11"/>
  <c r="AW215" i="11"/>
  <c r="BY215" i="11" s="1"/>
  <c r="DA215" i="11" s="1"/>
  <c r="AK215" i="11"/>
  <c r="BM215" i="11" s="1"/>
  <c r="CO215" i="11" s="1"/>
  <c r="Y215" i="11"/>
  <c r="Z215" i="11" s="1"/>
  <c r="AY214" i="11"/>
  <c r="CA214" i="11" s="1"/>
  <c r="DC214" i="11" s="1"/>
  <c r="AM214" i="11"/>
  <c r="BO214" i="11" s="1"/>
  <c r="CQ214" i="11" s="1"/>
  <c r="AQ212" i="11"/>
  <c r="BS212" i="11" s="1"/>
  <c r="CU212" i="11" s="1"/>
  <c r="AE212" i="11"/>
  <c r="BG212" i="11" s="1"/>
  <c r="CI212" i="11" s="1"/>
  <c r="AS211" i="11"/>
  <c r="BU211" i="11" s="1"/>
  <c r="CW211" i="11" s="1"/>
  <c r="AG211" i="11"/>
  <c r="BI211" i="11" s="1"/>
  <c r="CK211" i="11" s="1"/>
  <c r="AW209" i="11"/>
  <c r="BY209" i="11" s="1"/>
  <c r="DA209" i="11" s="1"/>
  <c r="AK209" i="11"/>
  <c r="BM209" i="11" s="1"/>
  <c r="CO209" i="11" s="1"/>
  <c r="Y209" i="11"/>
  <c r="Z209" i="11" s="1"/>
  <c r="BW208" i="11"/>
  <c r="CY208" i="11" s="1"/>
  <c r="BK208" i="11"/>
  <c r="CM208" i="11" s="1"/>
  <c r="AQ206" i="11"/>
  <c r="BS206" i="11" s="1"/>
  <c r="CU206" i="11" s="1"/>
  <c r="AS205" i="11"/>
  <c r="BU205" i="11" s="1"/>
  <c r="CW205" i="11" s="1"/>
  <c r="AG205" i="11"/>
  <c r="BI205" i="11" s="1"/>
  <c r="CK205" i="11" s="1"/>
  <c r="AS204" i="11"/>
  <c r="BU204" i="11" s="1"/>
  <c r="CW204" i="11" s="1"/>
  <c r="AF204" i="11"/>
  <c r="BH204" i="11" s="1"/>
  <c r="CJ204" i="11" s="1"/>
  <c r="BK201" i="11"/>
  <c r="CM201" i="11" s="1"/>
  <c r="BX197" i="11"/>
  <c r="CZ197" i="11" s="1"/>
  <c r="Y197" i="11"/>
  <c r="Z197" i="11" s="1"/>
  <c r="Z194" i="11"/>
  <c r="AL192" i="11"/>
  <c r="BN192" i="11" s="1"/>
  <c r="CP192" i="11" s="1"/>
  <c r="BA191" i="11"/>
  <c r="CC191" i="11" s="1"/>
  <c r="DE191" i="11" s="1"/>
  <c r="AI191" i="11"/>
  <c r="BK191" i="11" s="1"/>
  <c r="CM191" i="11" s="1"/>
  <c r="AU191" i="11"/>
  <c r="BW191" i="11" s="1"/>
  <c r="CY191" i="11" s="1"/>
  <c r="BT191" i="11"/>
  <c r="CV191" i="11" s="1"/>
  <c r="AM191" i="11"/>
  <c r="BO191" i="11" s="1"/>
  <c r="CQ191" i="11" s="1"/>
  <c r="AY191" i="11"/>
  <c r="CA191" i="11" s="1"/>
  <c r="DC191" i="11" s="1"/>
  <c r="Y201" i="11"/>
  <c r="Z201" i="11" s="1"/>
  <c r="AQ217" i="11"/>
  <c r="BS217" i="11" s="1"/>
  <c r="CU217" i="11" s="1"/>
  <c r="AE217" i="11"/>
  <c r="BG217" i="11" s="1"/>
  <c r="CI217" i="11" s="1"/>
  <c r="CC216" i="11"/>
  <c r="DE216" i="11" s="1"/>
  <c r="BE216" i="11"/>
  <c r="CG216" i="11" s="1"/>
  <c r="AU215" i="11"/>
  <c r="BW215" i="11" s="1"/>
  <c r="CY215" i="11" s="1"/>
  <c r="AI215" i="11"/>
  <c r="BK215" i="11" s="1"/>
  <c r="CM215" i="11" s="1"/>
  <c r="AW214" i="11"/>
  <c r="BY214" i="11" s="1"/>
  <c r="DA214" i="11" s="1"/>
  <c r="AK214" i="11"/>
  <c r="BM214" i="11" s="1"/>
  <c r="CO214" i="11" s="1"/>
  <c r="Y214" i="11"/>
  <c r="Z214" i="11" s="1"/>
  <c r="AY213" i="11"/>
  <c r="CA213" i="11" s="1"/>
  <c r="DC213" i="11" s="1"/>
  <c r="AM213" i="11"/>
  <c r="BO213" i="11" s="1"/>
  <c r="CQ213" i="11" s="1"/>
  <c r="BA212" i="11"/>
  <c r="CC212" i="11" s="1"/>
  <c r="DE212" i="11" s="1"/>
  <c r="AO212" i="11"/>
  <c r="BQ212" i="11" s="1"/>
  <c r="CS212" i="11" s="1"/>
  <c r="AC212" i="11"/>
  <c r="BE212" i="11" s="1"/>
  <c r="CG212" i="11" s="1"/>
  <c r="AQ211" i="11"/>
  <c r="BS211" i="11" s="1"/>
  <c r="CU211" i="11" s="1"/>
  <c r="AE211" i="11"/>
  <c r="BG211" i="11" s="1"/>
  <c r="CI211" i="11" s="1"/>
  <c r="AU209" i="11"/>
  <c r="BW209" i="11" s="1"/>
  <c r="CY209" i="11" s="1"/>
  <c r="AI209" i="11"/>
  <c r="BK209" i="11" s="1"/>
  <c r="CM209" i="11" s="1"/>
  <c r="BI208" i="11"/>
  <c r="CK208" i="11" s="1"/>
  <c r="Y208" i="11"/>
  <c r="Z208" i="11" s="1"/>
  <c r="BW207" i="11"/>
  <c r="CY207" i="11" s="1"/>
  <c r="BK207" i="11"/>
  <c r="CM207" i="11" s="1"/>
  <c r="BA206" i="11"/>
  <c r="CC206" i="11" s="1"/>
  <c r="DE206" i="11" s="1"/>
  <c r="AO206" i="11"/>
  <c r="BQ206" i="11" s="1"/>
  <c r="CS206" i="11" s="1"/>
  <c r="AC206" i="11"/>
  <c r="BE206" i="11" s="1"/>
  <c r="CG206" i="11" s="1"/>
  <c r="AQ205" i="11"/>
  <c r="BS205" i="11" s="1"/>
  <c r="CU205" i="11" s="1"/>
  <c r="AQ204" i="11"/>
  <c r="BS204" i="11" s="1"/>
  <c r="CU204" i="11" s="1"/>
  <c r="AD204" i="11"/>
  <c r="BF204" i="11" s="1"/>
  <c r="CH204" i="11" s="1"/>
  <c r="BW203" i="11"/>
  <c r="CY203" i="11" s="1"/>
  <c r="BJ203" i="11"/>
  <c r="CL203" i="11" s="1"/>
  <c r="BK202" i="11"/>
  <c r="CM202" i="11" s="1"/>
  <c r="BH201" i="11"/>
  <c r="CJ201" i="11" s="1"/>
  <c r="BI200" i="11"/>
  <c r="CK200" i="11" s="1"/>
  <c r="BK200" i="11"/>
  <c r="CM200" i="11" s="1"/>
  <c r="BL200" i="11"/>
  <c r="CN200" i="11" s="1"/>
  <c r="BX200" i="11"/>
  <c r="CZ200" i="11" s="1"/>
  <c r="BV197" i="11"/>
  <c r="CX197" i="11" s="1"/>
  <c r="AX191" i="11"/>
  <c r="BZ191" i="11" s="1"/>
  <c r="DB191" i="11" s="1"/>
  <c r="AD191" i="11"/>
  <c r="BF191" i="11" s="1"/>
  <c r="CH191" i="11" s="1"/>
  <c r="AX219" i="11"/>
  <c r="BZ219" i="11" s="1"/>
  <c r="DB219" i="11" s="1"/>
  <c r="AL219" i="11"/>
  <c r="BN219" i="11" s="1"/>
  <c r="CP219" i="11" s="1"/>
  <c r="BB217" i="11"/>
  <c r="CD217" i="11" s="1"/>
  <c r="DF217" i="11" s="1"/>
  <c r="AP217" i="11"/>
  <c r="BR217" i="11" s="1"/>
  <c r="CT217" i="11" s="1"/>
  <c r="AD217" i="11"/>
  <c r="BF217" i="11" s="1"/>
  <c r="CH217" i="11" s="1"/>
  <c r="CB216" i="11"/>
  <c r="DD216" i="11" s="1"/>
  <c r="BD216" i="11"/>
  <c r="AT215" i="11"/>
  <c r="BV215" i="11" s="1"/>
  <c r="CX215" i="11" s="1"/>
  <c r="AH215" i="11"/>
  <c r="BJ215" i="11" s="1"/>
  <c r="CL215" i="11" s="1"/>
  <c r="BT214" i="11"/>
  <c r="CV214" i="11" s="1"/>
  <c r="AV214" i="11"/>
  <c r="BX214" i="11" s="1"/>
  <c r="CZ214" i="11" s="1"/>
  <c r="AJ214" i="11"/>
  <c r="BL214" i="11" s="1"/>
  <c r="CN214" i="11" s="1"/>
  <c r="AX213" i="11"/>
  <c r="BZ213" i="11" s="1"/>
  <c r="DB213" i="11" s="1"/>
  <c r="AL213" i="11"/>
  <c r="BN213" i="11" s="1"/>
  <c r="CP213" i="11" s="1"/>
  <c r="AZ212" i="11"/>
  <c r="CB212" i="11" s="1"/>
  <c r="DD212" i="11" s="1"/>
  <c r="AN212" i="11"/>
  <c r="BP212" i="11" s="1"/>
  <c r="CR212" i="11" s="1"/>
  <c r="AB212" i="11"/>
  <c r="BB211" i="11"/>
  <c r="CD211" i="11" s="1"/>
  <c r="DF211" i="11" s="1"/>
  <c r="AP211" i="11"/>
  <c r="BR211" i="11" s="1"/>
  <c r="CT211" i="11" s="1"/>
  <c r="AD211" i="11"/>
  <c r="AT209" i="11"/>
  <c r="BV209" i="11" s="1"/>
  <c r="CX209" i="11" s="1"/>
  <c r="AH209" i="11"/>
  <c r="BJ209" i="11" s="1"/>
  <c r="CL209" i="11" s="1"/>
  <c r="BT208" i="11"/>
  <c r="CV208" i="11" s="1"/>
  <c r="BH208" i="11"/>
  <c r="CJ208" i="11" s="1"/>
  <c r="BV207" i="11"/>
  <c r="CX207" i="11" s="1"/>
  <c r="BJ207" i="11"/>
  <c r="CL207" i="11" s="1"/>
  <c r="AZ206" i="11"/>
  <c r="CB206" i="11" s="1"/>
  <c r="DD206" i="11" s="1"/>
  <c r="AN206" i="11"/>
  <c r="BP206" i="11" s="1"/>
  <c r="CR206" i="11" s="1"/>
  <c r="AB206" i="11"/>
  <c r="BB205" i="11"/>
  <c r="CD205" i="11" s="1"/>
  <c r="DF205" i="11" s="1"/>
  <c r="AP205" i="11"/>
  <c r="BR205" i="11" s="1"/>
  <c r="CT205" i="11" s="1"/>
  <c r="AD205" i="11"/>
  <c r="AP204" i="11"/>
  <c r="BR204" i="11" s="1"/>
  <c r="CT204" i="11" s="1"/>
  <c r="BV203" i="11"/>
  <c r="CX203" i="11" s="1"/>
  <c r="BI203" i="11"/>
  <c r="CK203" i="11" s="1"/>
  <c r="BX202" i="11"/>
  <c r="CZ202" i="11" s="1"/>
  <c r="BV201" i="11"/>
  <c r="CX201" i="11" s="1"/>
  <c r="BF201" i="11"/>
  <c r="CH201" i="11" s="1"/>
  <c r="BJ200" i="11"/>
  <c r="CL200" i="11" s="1"/>
  <c r="Y198" i="11"/>
  <c r="Z198" i="11" s="1"/>
  <c r="BT197" i="11"/>
  <c r="CV197" i="11" s="1"/>
  <c r="AO191" i="11"/>
  <c r="BQ191" i="11" s="1"/>
  <c r="CS191" i="11" s="1"/>
  <c r="AC204" i="11"/>
  <c r="BE204" i="11" s="1"/>
  <c r="CG204" i="11" s="1"/>
  <c r="AO204" i="11"/>
  <c r="BQ204" i="11" s="1"/>
  <c r="CS204" i="11" s="1"/>
  <c r="BA204" i="11"/>
  <c r="CC204" i="11" s="1"/>
  <c r="DE204" i="11" s="1"/>
  <c r="BE202" i="11"/>
  <c r="CC202" i="11"/>
  <c r="DE202" i="11" s="1"/>
  <c r="AV219" i="11"/>
  <c r="BX219" i="11" s="1"/>
  <c r="CZ219" i="11" s="1"/>
  <c r="AZ217" i="11"/>
  <c r="CB217" i="11" s="1"/>
  <c r="DD217" i="11" s="1"/>
  <c r="AN217" i="11"/>
  <c r="BP217" i="11" s="1"/>
  <c r="CR217" i="11" s="1"/>
  <c r="BZ216" i="11"/>
  <c r="DB216" i="11" s="1"/>
  <c r="AR215" i="11"/>
  <c r="AF215" i="11"/>
  <c r="BH215" i="11" s="1"/>
  <c r="CJ215" i="11" s="1"/>
  <c r="AT214" i="11"/>
  <c r="BV214" i="11" s="1"/>
  <c r="CX214" i="11" s="1"/>
  <c r="AH214" i="11"/>
  <c r="BJ214" i="11" s="1"/>
  <c r="CL214" i="11" s="1"/>
  <c r="BT213" i="11"/>
  <c r="CV213" i="11" s="1"/>
  <c r="AV213" i="11"/>
  <c r="BX213" i="11" s="1"/>
  <c r="CZ213" i="11" s="1"/>
  <c r="AJ213" i="11"/>
  <c r="BL213" i="11" s="1"/>
  <c r="CN213" i="11" s="1"/>
  <c r="AX212" i="11"/>
  <c r="BZ212" i="11" s="1"/>
  <c r="DB212" i="11" s="1"/>
  <c r="AL212" i="11"/>
  <c r="BN212" i="11" s="1"/>
  <c r="CP212" i="11" s="1"/>
  <c r="AZ211" i="11"/>
  <c r="CB211" i="11" s="1"/>
  <c r="DD211" i="11" s="1"/>
  <c r="AN211" i="11"/>
  <c r="BP211" i="11" s="1"/>
  <c r="CR211" i="11" s="1"/>
  <c r="AR209" i="11"/>
  <c r="AF209" i="11"/>
  <c r="BH209" i="11" s="1"/>
  <c r="CJ209" i="11" s="1"/>
  <c r="CD208" i="11"/>
  <c r="DF208" i="11" s="1"/>
  <c r="BR208" i="11"/>
  <c r="CT208" i="11" s="1"/>
  <c r="BF208" i="11"/>
  <c r="CH208" i="11" s="1"/>
  <c r="BT207" i="11"/>
  <c r="CV207" i="11" s="1"/>
  <c r="BH207" i="11"/>
  <c r="CJ207" i="11" s="1"/>
  <c r="AX206" i="11"/>
  <c r="BZ206" i="11" s="1"/>
  <c r="DB206" i="11" s="1"/>
  <c r="AL206" i="11"/>
  <c r="BN206" i="11" s="1"/>
  <c r="CP206" i="11" s="1"/>
  <c r="AZ205" i="11"/>
  <c r="CB205" i="11" s="1"/>
  <c r="DD205" i="11" s="1"/>
  <c r="AN205" i="11"/>
  <c r="BP205" i="11" s="1"/>
  <c r="CR205" i="11" s="1"/>
  <c r="AZ204" i="11"/>
  <c r="CB204" i="11" s="1"/>
  <c r="DD204" i="11" s="1"/>
  <c r="AM204" i="11"/>
  <c r="BO204" i="11" s="1"/>
  <c r="CQ204" i="11" s="1"/>
  <c r="BT203" i="11"/>
  <c r="CV203" i="11" s="1"/>
  <c r="BV202" i="11"/>
  <c r="CX202" i="11" s="1"/>
  <c r="BH202" i="11"/>
  <c r="CJ202" i="11" s="1"/>
  <c r="BD201" i="11"/>
  <c r="BP197" i="11"/>
  <c r="CR197" i="11" s="1"/>
  <c r="AL191" i="11"/>
  <c r="BN191" i="11" s="1"/>
  <c r="CP191" i="11" s="1"/>
  <c r="BS174" i="11"/>
  <c r="CU174" i="11" s="1"/>
  <c r="BH174" i="11"/>
  <c r="CJ174" i="11" s="1"/>
  <c r="BT174" i="11"/>
  <c r="CV174" i="11" s="1"/>
  <c r="BI174" i="11"/>
  <c r="CK174" i="11" s="1"/>
  <c r="BJ174" i="11"/>
  <c r="CL174" i="11" s="1"/>
  <c r="BV174" i="11"/>
  <c r="CX174" i="11" s="1"/>
  <c r="BK174" i="11"/>
  <c r="CM174" i="11" s="1"/>
  <c r="BW174" i="11"/>
  <c r="CY174" i="11" s="1"/>
  <c r="BL174" i="11"/>
  <c r="CN174" i="11" s="1"/>
  <c r="BX174" i="11"/>
  <c r="CZ174" i="11" s="1"/>
  <c r="BP174" i="11"/>
  <c r="CR174" i="11" s="1"/>
  <c r="BQ174" i="11"/>
  <c r="CS174" i="11" s="1"/>
  <c r="BR174" i="11"/>
  <c r="CT174" i="11" s="1"/>
  <c r="BY174" i="11"/>
  <c r="DA174" i="11" s="1"/>
  <c r="BZ174" i="11"/>
  <c r="DB174" i="11" s="1"/>
  <c r="CA174" i="11"/>
  <c r="DC174" i="11" s="1"/>
  <c r="BD174" i="11"/>
  <c r="CB174" i="11"/>
  <c r="DD174" i="11" s="1"/>
  <c r="BE174" i="11"/>
  <c r="CG174" i="11" s="1"/>
  <c r="CC174" i="11"/>
  <c r="DE174" i="11" s="1"/>
  <c r="BF174" i="11"/>
  <c r="CH174" i="11" s="1"/>
  <c r="CD174" i="11"/>
  <c r="DF174" i="11" s="1"/>
  <c r="AQ215" i="11"/>
  <c r="BS215" i="11" s="1"/>
  <c r="CU215" i="11" s="1"/>
  <c r="AS214" i="11"/>
  <c r="BU214" i="11" s="1"/>
  <c r="CW214" i="11" s="1"/>
  <c r="AU213" i="11"/>
  <c r="BW213" i="11" s="1"/>
  <c r="CY213" i="11" s="1"/>
  <c r="AW212" i="11"/>
  <c r="BY212" i="11" s="1"/>
  <c r="DA212" i="11" s="1"/>
  <c r="AK212" i="11"/>
  <c r="BM212" i="11" s="1"/>
  <c r="CO212" i="11" s="1"/>
  <c r="AY211" i="11"/>
  <c r="CA211" i="11" s="1"/>
  <c r="DC211" i="11" s="1"/>
  <c r="AQ209" i="11"/>
  <c r="BS209" i="11" s="1"/>
  <c r="CU209" i="11" s="1"/>
  <c r="CC208" i="11"/>
  <c r="DE208" i="11" s="1"/>
  <c r="BQ208" i="11"/>
  <c r="CS208" i="11" s="1"/>
  <c r="BS207" i="11"/>
  <c r="CU207" i="11" s="1"/>
  <c r="AW206" i="11"/>
  <c r="BY206" i="11" s="1"/>
  <c r="DA206" i="11" s="1"/>
  <c r="AK206" i="11"/>
  <c r="BM206" i="11" s="1"/>
  <c r="CO206" i="11" s="1"/>
  <c r="AY205" i="11"/>
  <c r="CA205" i="11" s="1"/>
  <c r="DC205" i="11" s="1"/>
  <c r="AY204" i="11"/>
  <c r="CA204" i="11" s="1"/>
  <c r="DC204" i="11" s="1"/>
  <c r="AL204" i="11"/>
  <c r="BN204" i="11" s="1"/>
  <c r="CP204" i="11" s="1"/>
  <c r="Y204" i="11"/>
  <c r="Z204" i="11" s="1"/>
  <c r="BO203" i="11"/>
  <c r="CQ203" i="11" s="1"/>
  <c r="CA203" i="11"/>
  <c r="DC203" i="11" s="1"/>
  <c r="BF202" i="11"/>
  <c r="CH202" i="11" s="1"/>
  <c r="BN197" i="11"/>
  <c r="CP197" i="11" s="1"/>
  <c r="B196" i="11"/>
  <c r="Y195" i="11"/>
  <c r="Z195" i="11" s="1"/>
  <c r="AC191" i="11"/>
  <c r="BE191" i="11" s="1"/>
  <c r="CG191" i="11" s="1"/>
  <c r="B190" i="11"/>
  <c r="AG165" i="11"/>
  <c r="BI165" i="11" s="1"/>
  <c r="CK165" i="11" s="1"/>
  <c r="AS165" i="11"/>
  <c r="BU165" i="11" s="1"/>
  <c r="CW165" i="11" s="1"/>
  <c r="AI165" i="11"/>
  <c r="BK165" i="11" s="1"/>
  <c r="CM165" i="11" s="1"/>
  <c r="AU165" i="11"/>
  <c r="BW165" i="11" s="1"/>
  <c r="CY165" i="11" s="1"/>
  <c r="AJ165" i="11"/>
  <c r="BL165" i="11" s="1"/>
  <c r="CN165" i="11" s="1"/>
  <c r="AV165" i="11"/>
  <c r="BX165" i="11" s="1"/>
  <c r="CZ165" i="11" s="1"/>
  <c r="Y165" i="11"/>
  <c r="Z165" i="11" s="1"/>
  <c r="AW165" i="11"/>
  <c r="BY165" i="11" s="1"/>
  <c r="DA165" i="11" s="1"/>
  <c r="AL165" i="11"/>
  <c r="BN165" i="11" s="1"/>
  <c r="CP165" i="11" s="1"/>
  <c r="AX165" i="11"/>
  <c r="BZ165" i="11" s="1"/>
  <c r="DB165" i="11" s="1"/>
  <c r="AC165" i="11"/>
  <c r="BE165" i="11" s="1"/>
  <c r="CG165" i="11" s="1"/>
  <c r="AO165" i="11"/>
  <c r="BQ165" i="11" s="1"/>
  <c r="CS165" i="11" s="1"/>
  <c r="BA165" i="11"/>
  <c r="CC165" i="11" s="1"/>
  <c r="DE165" i="11" s="1"/>
  <c r="AD165" i="11"/>
  <c r="BF165" i="11" s="1"/>
  <c r="CH165" i="11" s="1"/>
  <c r="AP165" i="11"/>
  <c r="BR165" i="11" s="1"/>
  <c r="CT165" i="11" s="1"/>
  <c r="BB165" i="11"/>
  <c r="CD165" i="11" s="1"/>
  <c r="DF165" i="11" s="1"/>
  <c r="AQ165" i="11"/>
  <c r="BS165" i="11" s="1"/>
  <c r="CU165" i="11" s="1"/>
  <c r="AR165" i="11"/>
  <c r="AT165" i="11"/>
  <c r="BV165" i="11" s="1"/>
  <c r="CX165" i="11" s="1"/>
  <c r="AY165" i="11"/>
  <c r="CA165" i="11" s="1"/>
  <c r="DC165" i="11" s="1"/>
  <c r="AZ165" i="11"/>
  <c r="CB165" i="11" s="1"/>
  <c r="DD165" i="11" s="1"/>
  <c r="AB165" i="11"/>
  <c r="AE165" i="11"/>
  <c r="BG165" i="11" s="1"/>
  <c r="CI165" i="11" s="1"/>
  <c r="AF165" i="11"/>
  <c r="BH165" i="11" s="1"/>
  <c r="CJ165" i="11" s="1"/>
  <c r="AH165" i="11"/>
  <c r="BJ165" i="11" s="1"/>
  <c r="CL165" i="11" s="1"/>
  <c r="AM165" i="11"/>
  <c r="BO165" i="11" s="1"/>
  <c r="CQ165" i="11" s="1"/>
  <c r="AN165" i="11"/>
  <c r="BP165" i="11" s="1"/>
  <c r="CR165" i="11" s="1"/>
  <c r="AS194" i="11"/>
  <c r="BU194" i="11" s="1"/>
  <c r="CW194" i="11" s="1"/>
  <c r="AG194" i="11"/>
  <c r="BI194" i="11" s="1"/>
  <c r="CK194" i="11" s="1"/>
  <c r="BA190" i="11"/>
  <c r="CC190" i="11" s="1"/>
  <c r="DE190" i="11" s="1"/>
  <c r="AO190" i="11"/>
  <c r="BQ190" i="11" s="1"/>
  <c r="CS190" i="11" s="1"/>
  <c r="AC190" i="11"/>
  <c r="BE190" i="11" s="1"/>
  <c r="CG190" i="11" s="1"/>
  <c r="AQ189" i="11"/>
  <c r="BS189" i="11" s="1"/>
  <c r="CU189" i="11" s="1"/>
  <c r="AE189" i="11"/>
  <c r="BG189" i="11" s="1"/>
  <c r="CI189" i="11" s="1"/>
  <c r="CC188" i="11"/>
  <c r="DE188" i="11" s="1"/>
  <c r="BE188" i="11"/>
  <c r="AW186" i="11"/>
  <c r="BY186" i="11" s="1"/>
  <c r="DA186" i="11" s="1"/>
  <c r="AF186" i="11"/>
  <c r="BH186" i="11" s="1"/>
  <c r="CJ186" i="11" s="1"/>
  <c r="BT186" i="11"/>
  <c r="CV186" i="11" s="1"/>
  <c r="AY185" i="11"/>
  <c r="CA185" i="11" s="1"/>
  <c r="DC185" i="11" s="1"/>
  <c r="AH185" i="11"/>
  <c r="BJ185" i="11" s="1"/>
  <c r="CL185" i="11" s="1"/>
  <c r="AK184" i="11"/>
  <c r="BM184" i="11" s="1"/>
  <c r="CO184" i="11" s="1"/>
  <c r="AW183" i="11"/>
  <c r="BY183" i="11" s="1"/>
  <c r="DA183" i="11" s="1"/>
  <c r="BE181" i="11"/>
  <c r="CG181" i="11" s="1"/>
  <c r="BQ181" i="11"/>
  <c r="CS181" i="11" s="1"/>
  <c r="CC181" i="11"/>
  <c r="DE181" i="11" s="1"/>
  <c r="BF181" i="11"/>
  <c r="CH181" i="11" s="1"/>
  <c r="BR181" i="11"/>
  <c r="CT181" i="11" s="1"/>
  <c r="CD181" i="11"/>
  <c r="DF181" i="11" s="1"/>
  <c r="BH181" i="11"/>
  <c r="CJ181" i="11" s="1"/>
  <c r="BT181" i="11"/>
  <c r="CV181" i="11" s="1"/>
  <c r="BI181" i="11"/>
  <c r="CK181" i="11" s="1"/>
  <c r="BU181" i="11"/>
  <c r="CW181" i="11" s="1"/>
  <c r="BD176" i="11"/>
  <c r="CB176" i="11"/>
  <c r="DD176" i="11" s="1"/>
  <c r="BE176" i="11"/>
  <c r="CG176" i="11" s="1"/>
  <c r="CC176" i="11"/>
  <c r="DE176" i="11" s="1"/>
  <c r="BF176" i="11"/>
  <c r="CH176" i="11" s="1"/>
  <c r="CD176" i="11"/>
  <c r="DF176" i="11" s="1"/>
  <c r="BS176" i="11"/>
  <c r="CU176" i="11" s="1"/>
  <c r="AC183" i="11"/>
  <c r="BE183" i="11" s="1"/>
  <c r="CG183" i="11" s="1"/>
  <c r="AO183" i="11"/>
  <c r="BQ183" i="11" s="1"/>
  <c r="CS183" i="11" s="1"/>
  <c r="BA183" i="11"/>
  <c r="CC183" i="11" s="1"/>
  <c r="DE183" i="11" s="1"/>
  <c r="AD183" i="11"/>
  <c r="BF183" i="11" s="1"/>
  <c r="CH183" i="11" s="1"/>
  <c r="AP183" i="11"/>
  <c r="BR183" i="11" s="1"/>
  <c r="CT183" i="11" s="1"/>
  <c r="BB183" i="11"/>
  <c r="CD183" i="11" s="1"/>
  <c r="DF183" i="11" s="1"/>
  <c r="AF183" i="11"/>
  <c r="BH183" i="11" s="1"/>
  <c r="CJ183" i="11" s="1"/>
  <c r="AR183" i="11"/>
  <c r="AG183" i="11"/>
  <c r="BI183" i="11" s="1"/>
  <c r="CK183" i="11" s="1"/>
  <c r="B173" i="11"/>
  <c r="AM162" i="11"/>
  <c r="BO162" i="11" s="1"/>
  <c r="CQ162" i="11" s="1"/>
  <c r="AY162" i="11"/>
  <c r="CA162" i="11" s="1"/>
  <c r="DC162" i="11" s="1"/>
  <c r="AO162" i="11"/>
  <c r="BQ162" i="11" s="1"/>
  <c r="CS162" i="11" s="1"/>
  <c r="BA162" i="11"/>
  <c r="CC162" i="11" s="1"/>
  <c r="DE162" i="11" s="1"/>
  <c r="AD162" i="11"/>
  <c r="BF162" i="11" s="1"/>
  <c r="CH162" i="11" s="1"/>
  <c r="AP162" i="11"/>
  <c r="BR162" i="11" s="1"/>
  <c r="CT162" i="11" s="1"/>
  <c r="BB162" i="11"/>
  <c r="CD162" i="11" s="1"/>
  <c r="DF162" i="11" s="1"/>
  <c r="AE162" i="11"/>
  <c r="BG162" i="11" s="1"/>
  <c r="CI162" i="11" s="1"/>
  <c r="AQ162" i="11"/>
  <c r="BS162" i="11" s="1"/>
  <c r="CU162" i="11" s="1"/>
  <c r="AF162" i="11"/>
  <c r="BH162" i="11" s="1"/>
  <c r="CJ162" i="11" s="1"/>
  <c r="AR162" i="11"/>
  <c r="AG162" i="11"/>
  <c r="BI162" i="11" s="1"/>
  <c r="CK162" i="11" s="1"/>
  <c r="AS162" i="11"/>
  <c r="BU162" i="11" s="1"/>
  <c r="CW162" i="11" s="1"/>
  <c r="AI162" i="11"/>
  <c r="BK162" i="11" s="1"/>
  <c r="CM162" i="11" s="1"/>
  <c r="AU162" i="11"/>
  <c r="BW162" i="11" s="1"/>
  <c r="CY162" i="11" s="1"/>
  <c r="AJ162" i="11"/>
  <c r="BL162" i="11" s="1"/>
  <c r="CN162" i="11" s="1"/>
  <c r="AV162" i="11"/>
  <c r="BX162" i="11" s="1"/>
  <c r="CZ162" i="11" s="1"/>
  <c r="AW162" i="11"/>
  <c r="BY162" i="11" s="1"/>
  <c r="DA162" i="11" s="1"/>
  <c r="AX162" i="11"/>
  <c r="BZ162" i="11" s="1"/>
  <c r="DB162" i="11" s="1"/>
  <c r="AZ162" i="11"/>
  <c r="CB162" i="11" s="1"/>
  <c r="DD162" i="11" s="1"/>
  <c r="AB162" i="11"/>
  <c r="AH162" i="11"/>
  <c r="BJ162" i="11" s="1"/>
  <c r="CL162" i="11" s="1"/>
  <c r="AK162" i="11"/>
  <c r="BM162" i="11" s="1"/>
  <c r="CO162" i="11" s="1"/>
  <c r="AB118" i="11"/>
  <c r="AN118" i="11"/>
  <c r="BP118" i="11" s="1"/>
  <c r="CR118" i="11" s="1"/>
  <c r="AZ118" i="11"/>
  <c r="CB118" i="11" s="1"/>
  <c r="DD118" i="11" s="1"/>
  <c r="AC118" i="11"/>
  <c r="BE118" i="11" s="1"/>
  <c r="CG118" i="11" s="1"/>
  <c r="AO118" i="11"/>
  <c r="BQ118" i="11" s="1"/>
  <c r="CS118" i="11" s="1"/>
  <c r="BA118" i="11"/>
  <c r="CC118" i="11" s="1"/>
  <c r="DE118" i="11" s="1"/>
  <c r="AD118" i="11"/>
  <c r="BF118" i="11" s="1"/>
  <c r="CH118" i="11" s="1"/>
  <c r="AP118" i="11"/>
  <c r="BR118" i="11" s="1"/>
  <c r="CT118" i="11" s="1"/>
  <c r="BB118" i="11"/>
  <c r="CD118" i="11" s="1"/>
  <c r="DF118" i="11" s="1"/>
  <c r="AE118" i="11"/>
  <c r="BG118" i="11" s="1"/>
  <c r="CI118" i="11" s="1"/>
  <c r="AQ118" i="11"/>
  <c r="BS118" i="11" s="1"/>
  <c r="CU118" i="11" s="1"/>
  <c r="AF118" i="11"/>
  <c r="BH118" i="11" s="1"/>
  <c r="CJ118" i="11" s="1"/>
  <c r="AR118" i="11"/>
  <c r="AG118" i="11"/>
  <c r="BI118" i="11" s="1"/>
  <c r="CK118" i="11" s="1"/>
  <c r="AS118" i="11"/>
  <c r="BU118" i="11" s="1"/>
  <c r="CW118" i="11" s="1"/>
  <c r="AH118" i="11"/>
  <c r="BJ118" i="11" s="1"/>
  <c r="CL118" i="11" s="1"/>
  <c r="AT118" i="11"/>
  <c r="BV118" i="11" s="1"/>
  <c r="CX118" i="11" s="1"/>
  <c r="AI118" i="11"/>
  <c r="BK118" i="11" s="1"/>
  <c r="CM118" i="11" s="1"/>
  <c r="AU118" i="11"/>
  <c r="BW118" i="11" s="1"/>
  <c r="CY118" i="11" s="1"/>
  <c r="AJ118" i="11"/>
  <c r="BL118" i="11" s="1"/>
  <c r="CN118" i="11" s="1"/>
  <c r="AV118" i="11"/>
  <c r="BX118" i="11" s="1"/>
  <c r="CZ118" i="11" s="1"/>
  <c r="Y118" i="11"/>
  <c r="Z118" i="11" s="1"/>
  <c r="AK118" i="11"/>
  <c r="BM118" i="11" s="1"/>
  <c r="CO118" i="11" s="1"/>
  <c r="AW118" i="11"/>
  <c r="BY118" i="11" s="1"/>
  <c r="DA118" i="11" s="1"/>
  <c r="AL118" i="11"/>
  <c r="BN118" i="11" s="1"/>
  <c r="CP118" i="11" s="1"/>
  <c r="AM118" i="11"/>
  <c r="BO118" i="11" s="1"/>
  <c r="CQ118" i="11" s="1"/>
  <c r="AX118" i="11"/>
  <c r="BZ118" i="11" s="1"/>
  <c r="DB118" i="11" s="1"/>
  <c r="AY118" i="11"/>
  <c r="CA118" i="11" s="1"/>
  <c r="DC118" i="11" s="1"/>
  <c r="BW196" i="11"/>
  <c r="CY196" i="11" s="1"/>
  <c r="BK196" i="11"/>
  <c r="CM196" i="11" s="1"/>
  <c r="AQ194" i="11"/>
  <c r="BS194" i="11" s="1"/>
  <c r="CU194" i="11" s="1"/>
  <c r="AS193" i="11"/>
  <c r="BU193" i="11" s="1"/>
  <c r="CW193" i="11" s="1"/>
  <c r="AG193" i="11"/>
  <c r="BI193" i="11" s="1"/>
  <c r="CK193" i="11" s="1"/>
  <c r="AW191" i="11"/>
  <c r="BY191" i="11" s="1"/>
  <c r="DA191" i="11" s="1"/>
  <c r="AK191" i="11"/>
  <c r="BM191" i="11" s="1"/>
  <c r="CO191" i="11" s="1"/>
  <c r="Y191" i="11"/>
  <c r="Z191" i="11" s="1"/>
  <c r="AY190" i="11"/>
  <c r="CA190" i="11" s="1"/>
  <c r="DC190" i="11" s="1"/>
  <c r="AM190" i="11"/>
  <c r="BO190" i="11" s="1"/>
  <c r="CQ190" i="11" s="1"/>
  <c r="AO189" i="11"/>
  <c r="BQ189" i="11" s="1"/>
  <c r="CS189" i="11" s="1"/>
  <c r="AC189" i="11"/>
  <c r="BE189" i="11" s="1"/>
  <c r="CG189" i="11" s="1"/>
  <c r="AW187" i="11"/>
  <c r="BY187" i="11" s="1"/>
  <c r="DA187" i="11" s="1"/>
  <c r="AJ187" i="11"/>
  <c r="BL187" i="11" s="1"/>
  <c r="CN187" i="11" s="1"/>
  <c r="AS186" i="11"/>
  <c r="BU186" i="11" s="1"/>
  <c r="CW186" i="11" s="1"/>
  <c r="AD186" i="11"/>
  <c r="BF186" i="11" s="1"/>
  <c r="CH186" i="11" s="1"/>
  <c r="AI186" i="11"/>
  <c r="BK186" i="11" s="1"/>
  <c r="CM186" i="11" s="1"/>
  <c r="AU186" i="11"/>
  <c r="BW186" i="11" s="1"/>
  <c r="CY186" i="11" s="1"/>
  <c r="AJ186" i="11"/>
  <c r="BL186" i="11" s="1"/>
  <c r="CN186" i="11" s="1"/>
  <c r="AV186" i="11"/>
  <c r="BX186" i="11" s="1"/>
  <c r="CZ186" i="11" s="1"/>
  <c r="AL186" i="11"/>
  <c r="BN186" i="11" s="1"/>
  <c r="CP186" i="11" s="1"/>
  <c r="AX186" i="11"/>
  <c r="BZ186" i="11" s="1"/>
  <c r="DB186" i="11" s="1"/>
  <c r="AU185" i="11"/>
  <c r="BW185" i="11" s="1"/>
  <c r="CY185" i="11" s="1"/>
  <c r="AF185" i="11"/>
  <c r="BH185" i="11" s="1"/>
  <c r="CJ185" i="11" s="1"/>
  <c r="AX184" i="11"/>
  <c r="BZ184" i="11" s="1"/>
  <c r="DB184" i="11" s="1"/>
  <c r="AI184" i="11"/>
  <c r="BK184" i="11" s="1"/>
  <c r="CM184" i="11" s="1"/>
  <c r="AU183" i="11"/>
  <c r="BW183" i="11" s="1"/>
  <c r="CY183" i="11" s="1"/>
  <c r="BO181" i="11"/>
  <c r="CQ181" i="11" s="1"/>
  <c r="Y181" i="11"/>
  <c r="Z181" i="11" s="1"/>
  <c r="BV176" i="11"/>
  <c r="CX176" i="11" s="1"/>
  <c r="BV175" i="11"/>
  <c r="CX175" i="11" s="1"/>
  <c r="AC162" i="11"/>
  <c r="BE162" i="11" s="1"/>
  <c r="CG162" i="11" s="1"/>
  <c r="BV196" i="11"/>
  <c r="CX196" i="11" s="1"/>
  <c r="BJ196" i="11"/>
  <c r="CL196" i="11" s="1"/>
  <c r="BB194" i="11"/>
  <c r="CD194" i="11" s="1"/>
  <c r="DF194" i="11" s="1"/>
  <c r="AP194" i="11"/>
  <c r="BR194" i="11" s="1"/>
  <c r="CT194" i="11" s="1"/>
  <c r="AD194" i="11"/>
  <c r="BF194" i="11" s="1"/>
  <c r="CH194" i="11" s="1"/>
  <c r="AV191" i="11"/>
  <c r="BX191" i="11" s="1"/>
  <c r="CZ191" i="11" s="1"/>
  <c r="AJ191" i="11"/>
  <c r="BL191" i="11" s="1"/>
  <c r="CN191" i="11" s="1"/>
  <c r="AX190" i="11"/>
  <c r="BZ190" i="11" s="1"/>
  <c r="DB190" i="11" s="1"/>
  <c r="AL190" i="11"/>
  <c r="BN190" i="11" s="1"/>
  <c r="CP190" i="11" s="1"/>
  <c r="AZ189" i="11"/>
  <c r="CB189" i="11" s="1"/>
  <c r="DD189" i="11" s="1"/>
  <c r="AN189" i="11"/>
  <c r="BP189" i="11" s="1"/>
  <c r="CR189" i="11" s="1"/>
  <c r="AB189" i="11"/>
  <c r="BZ188" i="11"/>
  <c r="DB188" i="11" s="1"/>
  <c r="AR186" i="11"/>
  <c r="AC186" i="11"/>
  <c r="BE186" i="11" s="1"/>
  <c r="CG186" i="11" s="1"/>
  <c r="B186" i="11"/>
  <c r="AT185" i="11"/>
  <c r="BV185" i="11" s="1"/>
  <c r="CX185" i="11" s="1"/>
  <c r="AW184" i="11"/>
  <c r="BY184" i="11" s="1"/>
  <c r="DA184" i="11" s="1"/>
  <c r="AT183" i="11"/>
  <c r="BV183" i="11" s="1"/>
  <c r="CX183" i="11" s="1"/>
  <c r="BN181" i="11"/>
  <c r="CP181" i="11" s="1"/>
  <c r="AW190" i="11"/>
  <c r="BY190" i="11" s="1"/>
  <c r="DA190" i="11" s="1"/>
  <c r="AQ186" i="11"/>
  <c r="BS186" i="11" s="1"/>
  <c r="CU186" i="11" s="1"/>
  <c r="Y185" i="11"/>
  <c r="Z185" i="11" s="1"/>
  <c r="AK185" i="11"/>
  <c r="BM185" i="11" s="1"/>
  <c r="CO185" i="11" s="1"/>
  <c r="AW185" i="11"/>
  <c r="BY185" i="11" s="1"/>
  <c r="DA185" i="11" s="1"/>
  <c r="AL185" i="11"/>
  <c r="BN185" i="11" s="1"/>
  <c r="CP185" i="11" s="1"/>
  <c r="AX185" i="11"/>
  <c r="BZ185" i="11" s="1"/>
  <c r="DB185" i="11" s="1"/>
  <c r="AB185" i="11"/>
  <c r="BD185" i="11" s="1"/>
  <c r="AN185" i="11"/>
  <c r="BP185" i="11" s="1"/>
  <c r="CR185" i="11" s="1"/>
  <c r="AZ185" i="11"/>
  <c r="CB185" i="11" s="1"/>
  <c r="DD185" i="11" s="1"/>
  <c r="AM184" i="11"/>
  <c r="BO184" i="11" s="1"/>
  <c r="CQ184" i="11" s="1"/>
  <c r="AY184" i="11"/>
  <c r="CA184" i="11" s="1"/>
  <c r="DC184" i="11" s="1"/>
  <c r="AD184" i="11"/>
  <c r="BF184" i="11" s="1"/>
  <c r="CH184" i="11" s="1"/>
  <c r="AP184" i="11"/>
  <c r="BR184" i="11" s="1"/>
  <c r="CT184" i="11" s="1"/>
  <c r="BB184" i="11"/>
  <c r="CD184" i="11" s="1"/>
  <c r="DF184" i="11" s="1"/>
  <c r="AE184" i="11"/>
  <c r="BG184" i="11" s="1"/>
  <c r="CI184" i="11" s="1"/>
  <c r="AQ183" i="11"/>
  <c r="BS183" i="11" s="1"/>
  <c r="CU183" i="11" s="1"/>
  <c r="Y183" i="11"/>
  <c r="Z183" i="11" s="1"/>
  <c r="BT196" i="11"/>
  <c r="CV196" i="11" s="1"/>
  <c r="BH196" i="11"/>
  <c r="CJ196" i="11" s="1"/>
  <c r="BV195" i="11"/>
  <c r="CX195" i="11" s="1"/>
  <c r="BJ195" i="11"/>
  <c r="CL195" i="11" s="1"/>
  <c r="AZ194" i="11"/>
  <c r="CB194" i="11" s="1"/>
  <c r="DD194" i="11" s="1"/>
  <c r="AN194" i="11"/>
  <c r="BP194" i="11" s="1"/>
  <c r="CR194" i="11" s="1"/>
  <c r="AB194" i="11"/>
  <c r="BB193" i="11"/>
  <c r="CD193" i="11" s="1"/>
  <c r="DF193" i="11" s="1"/>
  <c r="AP193" i="11"/>
  <c r="BR193" i="11" s="1"/>
  <c r="CT193" i="11" s="1"/>
  <c r="AD193" i="11"/>
  <c r="BF193" i="11" s="1"/>
  <c r="CH193" i="11" s="1"/>
  <c r="AT191" i="11"/>
  <c r="BV191" i="11" s="1"/>
  <c r="CX191" i="11" s="1"/>
  <c r="AH191" i="11"/>
  <c r="BJ191" i="11" s="1"/>
  <c r="CL191" i="11" s="1"/>
  <c r="BT190" i="11"/>
  <c r="CV190" i="11" s="1"/>
  <c r="AV190" i="11"/>
  <c r="BX190" i="11" s="1"/>
  <c r="CZ190" i="11" s="1"/>
  <c r="AJ190" i="11"/>
  <c r="BL190" i="11" s="1"/>
  <c r="CN190" i="11" s="1"/>
  <c r="AX189" i="11"/>
  <c r="BZ189" i="11" s="1"/>
  <c r="DB189" i="11" s="1"/>
  <c r="AL189" i="11"/>
  <c r="BN189" i="11" s="1"/>
  <c r="CP189" i="11" s="1"/>
  <c r="BX188" i="11"/>
  <c r="CZ188" i="11" s="1"/>
  <c r="BL188" i="11"/>
  <c r="CN188" i="11" s="1"/>
  <c r="Y188" i="11"/>
  <c r="Z188" i="11" s="1"/>
  <c r="BT187" i="11"/>
  <c r="CV187" i="11" s="1"/>
  <c r="AS187" i="11"/>
  <c r="BU187" i="11" s="1"/>
  <c r="CW187" i="11" s="1"/>
  <c r="AF187" i="11"/>
  <c r="BH187" i="11" s="1"/>
  <c r="CJ187" i="11" s="1"/>
  <c r="AP186" i="11"/>
  <c r="BR186" i="11" s="1"/>
  <c r="CT186" i="11" s="1"/>
  <c r="AR185" i="11"/>
  <c r="AC185" i="11"/>
  <c r="BE185" i="11" s="1"/>
  <c r="CG185" i="11" s="1"/>
  <c r="AU184" i="11"/>
  <c r="BW184" i="11" s="1"/>
  <c r="CY184" i="11" s="1"/>
  <c r="AF184" i="11"/>
  <c r="BH184" i="11" s="1"/>
  <c r="CJ184" i="11" s="1"/>
  <c r="AN183" i="11"/>
  <c r="BP183" i="11" s="1"/>
  <c r="CR183" i="11" s="1"/>
  <c r="CB181" i="11"/>
  <c r="DD181" i="11" s="1"/>
  <c r="BL181" i="11"/>
  <c r="CN181" i="11" s="1"/>
  <c r="BT180" i="11"/>
  <c r="CV180" i="11" s="1"/>
  <c r="AK180" i="11"/>
  <c r="BM180" i="11" s="1"/>
  <c r="CO180" i="11" s="1"/>
  <c r="AW180" i="11"/>
  <c r="BY180" i="11" s="1"/>
  <c r="DA180" i="11" s="1"/>
  <c r="AM180" i="11"/>
  <c r="BO180" i="11" s="1"/>
  <c r="CQ180" i="11" s="1"/>
  <c r="AY180" i="11"/>
  <c r="CA180" i="11" s="1"/>
  <c r="DC180" i="11" s="1"/>
  <c r="AM168" i="11"/>
  <c r="BO168" i="11" s="1"/>
  <c r="CQ168" i="11" s="1"/>
  <c r="AY168" i="11"/>
  <c r="CA168" i="11" s="1"/>
  <c r="DC168" i="11" s="1"/>
  <c r="AD168" i="11"/>
  <c r="BF168" i="11" s="1"/>
  <c r="CH168" i="11" s="1"/>
  <c r="AP168" i="11"/>
  <c r="BR168" i="11" s="1"/>
  <c r="CT168" i="11" s="1"/>
  <c r="BB168" i="11"/>
  <c r="CD168" i="11" s="1"/>
  <c r="DF168" i="11" s="1"/>
  <c r="AE168" i="11"/>
  <c r="BG168" i="11" s="1"/>
  <c r="CI168" i="11" s="1"/>
  <c r="AQ168" i="11"/>
  <c r="BS168" i="11" s="1"/>
  <c r="CU168" i="11" s="1"/>
  <c r="AF168" i="11"/>
  <c r="BH168" i="11" s="1"/>
  <c r="CJ168" i="11" s="1"/>
  <c r="AJ168" i="11"/>
  <c r="BL168" i="11" s="1"/>
  <c r="CN168" i="11" s="1"/>
  <c r="AV168" i="11"/>
  <c r="BX168" i="11" s="1"/>
  <c r="CZ168" i="11" s="1"/>
  <c r="AL168" i="11"/>
  <c r="BN168" i="11" s="1"/>
  <c r="CP168" i="11" s="1"/>
  <c r="AN168" i="11"/>
  <c r="BP168" i="11" s="1"/>
  <c r="CR168" i="11" s="1"/>
  <c r="AR168" i="11"/>
  <c r="AS168" i="11"/>
  <c r="BU168" i="11" s="1"/>
  <c r="CW168" i="11" s="1"/>
  <c r="AT168" i="11"/>
  <c r="BV168" i="11" s="1"/>
  <c r="CX168" i="11" s="1"/>
  <c r="AU168" i="11"/>
  <c r="BW168" i="11" s="1"/>
  <c r="CY168" i="11" s="1"/>
  <c r="AW168" i="11"/>
  <c r="BY168" i="11" s="1"/>
  <c r="DA168" i="11" s="1"/>
  <c r="AB168" i="11"/>
  <c r="AX168" i="11"/>
  <c r="BZ168" i="11" s="1"/>
  <c r="DB168" i="11" s="1"/>
  <c r="AG168" i="11"/>
  <c r="BI168" i="11" s="1"/>
  <c r="CK168" i="11" s="1"/>
  <c r="AZ168" i="11"/>
  <c r="CB168" i="11" s="1"/>
  <c r="DD168" i="11" s="1"/>
  <c r="AN162" i="11"/>
  <c r="BP162" i="11" s="1"/>
  <c r="CR162" i="11" s="1"/>
  <c r="BS196" i="11"/>
  <c r="CU196" i="11" s="1"/>
  <c r="BI195" i="11"/>
  <c r="CK195" i="11" s="1"/>
  <c r="AY194" i="11"/>
  <c r="CA194" i="11" s="1"/>
  <c r="DC194" i="11" s="1"/>
  <c r="AM194" i="11"/>
  <c r="BO194" i="11" s="1"/>
  <c r="CQ194" i="11" s="1"/>
  <c r="BA193" i="11"/>
  <c r="CC193" i="11" s="1"/>
  <c r="DE193" i="11" s="1"/>
  <c r="AO193" i="11"/>
  <c r="BQ193" i="11" s="1"/>
  <c r="CS193" i="11" s="1"/>
  <c r="AG191" i="11"/>
  <c r="BI191" i="11" s="1"/>
  <c r="CK191" i="11" s="1"/>
  <c r="AU190" i="11"/>
  <c r="BW190" i="11" s="1"/>
  <c r="CY190" i="11" s="1"/>
  <c r="AI190" i="11"/>
  <c r="BK190" i="11" s="1"/>
  <c r="CM190" i="11" s="1"/>
  <c r="AW189" i="11"/>
  <c r="BY189" i="11" s="1"/>
  <c r="DA189" i="11" s="1"/>
  <c r="AK189" i="11"/>
  <c r="BM189" i="11" s="1"/>
  <c r="CO189" i="11" s="1"/>
  <c r="Y189" i="11"/>
  <c r="Z189" i="11" s="1"/>
  <c r="BK188" i="11"/>
  <c r="CM188" i="11" s="1"/>
  <c r="AR187" i="11"/>
  <c r="AE187" i="11"/>
  <c r="BG187" i="11" s="1"/>
  <c r="CI187" i="11" s="1"/>
  <c r="AO186" i="11"/>
  <c r="BQ186" i="11" s="1"/>
  <c r="CS186" i="11" s="1"/>
  <c r="Y186" i="11"/>
  <c r="Z186" i="11" s="1"/>
  <c r="AQ185" i="11"/>
  <c r="BS185" i="11" s="1"/>
  <c r="CU185" i="11" s="1"/>
  <c r="AT184" i="11"/>
  <c r="BV184" i="11" s="1"/>
  <c r="CX184" i="11" s="1"/>
  <c r="AC184" i="11"/>
  <c r="BE184" i="11" s="1"/>
  <c r="CG184" i="11" s="1"/>
  <c r="AB184" i="11"/>
  <c r="AM183" i="11"/>
  <c r="BO183" i="11" s="1"/>
  <c r="CQ183" i="11" s="1"/>
  <c r="BO182" i="11"/>
  <c r="CQ182" i="11" s="1"/>
  <c r="CA182" i="11"/>
  <c r="DC182" i="11" s="1"/>
  <c r="BD182" i="11"/>
  <c r="BP182" i="11"/>
  <c r="CR182" i="11" s="1"/>
  <c r="CB182" i="11"/>
  <c r="DD182" i="11" s="1"/>
  <c r="BF182" i="11"/>
  <c r="CH182" i="11" s="1"/>
  <c r="BR182" i="11"/>
  <c r="CT182" i="11" s="1"/>
  <c r="CD182" i="11"/>
  <c r="DF182" i="11" s="1"/>
  <c r="BS182" i="11"/>
  <c r="CU182" i="11" s="1"/>
  <c r="CA181" i="11"/>
  <c r="DC181" i="11" s="1"/>
  <c r="BK181" i="11"/>
  <c r="CM181" i="11" s="1"/>
  <c r="BB180" i="11"/>
  <c r="CD180" i="11" s="1"/>
  <c r="DF180" i="11" s="1"/>
  <c r="AF180" i="11"/>
  <c r="BH180" i="11" s="1"/>
  <c r="CJ180" i="11" s="1"/>
  <c r="B179" i="11"/>
  <c r="Y177" i="11"/>
  <c r="Z177" i="11" s="1"/>
  <c r="BM176" i="11"/>
  <c r="CO176" i="11" s="1"/>
  <c r="AL162" i="11"/>
  <c r="BN162" i="11" s="1"/>
  <c r="CP162" i="11" s="1"/>
  <c r="CD196" i="11"/>
  <c r="DF196" i="11" s="1"/>
  <c r="BR196" i="11"/>
  <c r="CT196" i="11" s="1"/>
  <c r="BF196" i="11"/>
  <c r="CH196" i="11" s="1"/>
  <c r="AX194" i="11"/>
  <c r="BZ194" i="11" s="1"/>
  <c r="DB194" i="11" s="1"/>
  <c r="AL194" i="11"/>
  <c r="BN194" i="11" s="1"/>
  <c r="CP194" i="11" s="1"/>
  <c r="AR191" i="11"/>
  <c r="AF191" i="11"/>
  <c r="BH191" i="11" s="1"/>
  <c r="CJ191" i="11" s="1"/>
  <c r="AT190" i="11"/>
  <c r="BV190" i="11" s="1"/>
  <c r="CX190" i="11" s="1"/>
  <c r="AH190" i="11"/>
  <c r="BJ190" i="11" s="1"/>
  <c r="CL190" i="11" s="1"/>
  <c r="AV189" i="11"/>
  <c r="BX189" i="11" s="1"/>
  <c r="CZ189" i="11" s="1"/>
  <c r="AJ189" i="11"/>
  <c r="BL189" i="11" s="1"/>
  <c r="CN189" i="11" s="1"/>
  <c r="BV188" i="11"/>
  <c r="CX188" i="11" s="1"/>
  <c r="AD187" i="11"/>
  <c r="AN186" i="11"/>
  <c r="BP186" i="11" s="1"/>
  <c r="CR186" i="11" s="1"/>
  <c r="AP185" i="11"/>
  <c r="BR185" i="11" s="1"/>
  <c r="CT185" i="11" s="1"/>
  <c r="AS184" i="11"/>
  <c r="BU184" i="11" s="1"/>
  <c r="CW184" i="11" s="1"/>
  <c r="AL183" i="11"/>
  <c r="BN183" i="11" s="1"/>
  <c r="CP183" i="11" s="1"/>
  <c r="BZ181" i="11"/>
  <c r="DB181" i="11" s="1"/>
  <c r="BJ181" i="11"/>
  <c r="CL181" i="11" s="1"/>
  <c r="AI180" i="11"/>
  <c r="BK180" i="11" s="1"/>
  <c r="CM180" i="11" s="1"/>
  <c r="B180" i="11"/>
  <c r="BL176" i="11"/>
  <c r="CN176" i="11" s="1"/>
  <c r="CC196" i="11"/>
  <c r="DE196" i="11" s="1"/>
  <c r="BQ196" i="11"/>
  <c r="CS196" i="11" s="1"/>
  <c r="BE196" i="11"/>
  <c r="CG196" i="11" s="1"/>
  <c r="BS195" i="11"/>
  <c r="CU195" i="11" s="1"/>
  <c r="AW194" i="11"/>
  <c r="BY194" i="11" s="1"/>
  <c r="DA194" i="11" s="1"/>
  <c r="AK194" i="11"/>
  <c r="BM194" i="11" s="1"/>
  <c r="CO194" i="11" s="1"/>
  <c r="AY193" i="11"/>
  <c r="CA193" i="11" s="1"/>
  <c r="DC193" i="11" s="1"/>
  <c r="AQ191" i="11"/>
  <c r="BS191" i="11" s="1"/>
  <c r="CU191" i="11" s="1"/>
  <c r="AE191" i="11"/>
  <c r="BG191" i="11" s="1"/>
  <c r="CI191" i="11" s="1"/>
  <c r="AS190" i="11"/>
  <c r="BU190" i="11" s="1"/>
  <c r="CW190" i="11" s="1"/>
  <c r="AU189" i="11"/>
  <c r="BW189" i="11" s="1"/>
  <c r="CY189" i="11" s="1"/>
  <c r="AI189" i="11"/>
  <c r="BK189" i="11" s="1"/>
  <c r="CM189" i="11" s="1"/>
  <c r="AP187" i="11"/>
  <c r="BR187" i="11" s="1"/>
  <c r="CT187" i="11" s="1"/>
  <c r="BB186" i="11"/>
  <c r="CD186" i="11" s="1"/>
  <c r="DF186" i="11" s="1"/>
  <c r="AM186" i="11"/>
  <c r="BO186" i="11" s="1"/>
  <c r="CQ186" i="11" s="1"/>
  <c r="AO185" i="11"/>
  <c r="BQ185" i="11" s="1"/>
  <c r="CS185" i="11" s="1"/>
  <c r="AR184" i="11"/>
  <c r="AK183" i="11"/>
  <c r="BM183" i="11" s="1"/>
  <c r="CO183" i="11" s="1"/>
  <c r="BM182" i="11"/>
  <c r="CO182" i="11" s="1"/>
  <c r="BY181" i="11"/>
  <c r="DA181" i="11" s="1"/>
  <c r="AZ180" i="11"/>
  <c r="CB180" i="11" s="1"/>
  <c r="DD180" i="11" s="1"/>
  <c r="AD180" i="11"/>
  <c r="BF180" i="11" s="1"/>
  <c r="CH180" i="11" s="1"/>
  <c r="Z179" i="11"/>
  <c r="BK176" i="11"/>
  <c r="CM176" i="11" s="1"/>
  <c r="CB175" i="11"/>
  <c r="DD175" i="11" s="1"/>
  <c r="CB196" i="11"/>
  <c r="DD196" i="11" s="1"/>
  <c r="BP196" i="11"/>
  <c r="CR196" i="11" s="1"/>
  <c r="BD196" i="11"/>
  <c r="BT194" i="11"/>
  <c r="CV194" i="11" s="1"/>
  <c r="AV194" i="11"/>
  <c r="BX194" i="11" s="1"/>
  <c r="CZ194" i="11" s="1"/>
  <c r="BB191" i="11"/>
  <c r="CD191" i="11" s="1"/>
  <c r="DF191" i="11" s="1"/>
  <c r="AP191" i="11"/>
  <c r="BR191" i="11" s="1"/>
  <c r="CT191" i="11" s="1"/>
  <c r="AR190" i="11"/>
  <c r="AT189" i="11"/>
  <c r="BV189" i="11" s="1"/>
  <c r="CX189" i="11" s="1"/>
  <c r="BT188" i="11"/>
  <c r="CV188" i="11" s="1"/>
  <c r="BH188" i="11"/>
  <c r="CJ188" i="11" s="1"/>
  <c r="AH187" i="11"/>
  <c r="BJ187" i="11" s="1"/>
  <c r="CL187" i="11" s="1"/>
  <c r="BA186" i="11"/>
  <c r="CC186" i="11" s="1"/>
  <c r="DE186" i="11" s="1"/>
  <c r="AK186" i="11"/>
  <c r="BM186" i="11" s="1"/>
  <c r="CO186" i="11" s="1"/>
  <c r="AM185" i="11"/>
  <c r="BO185" i="11" s="1"/>
  <c r="CQ185" i="11" s="1"/>
  <c r="AQ184" i="11"/>
  <c r="BS184" i="11" s="1"/>
  <c r="CU184" i="11" s="1"/>
  <c r="AZ183" i="11"/>
  <c r="CB183" i="11" s="1"/>
  <c r="DD183" i="11" s="1"/>
  <c r="AJ183" i="11"/>
  <c r="BL183" i="11" s="1"/>
  <c r="CN183" i="11" s="1"/>
  <c r="BX181" i="11"/>
  <c r="CZ181" i="11" s="1"/>
  <c r="BD181" i="11"/>
  <c r="BJ176" i="11"/>
  <c r="CL176" i="11" s="1"/>
  <c r="BE175" i="11"/>
  <c r="CG175" i="11" s="1"/>
  <c r="CC175" i="11"/>
  <c r="DE175" i="11" s="1"/>
  <c r="BF175" i="11"/>
  <c r="CH175" i="11" s="1"/>
  <c r="CD175" i="11"/>
  <c r="DF175" i="11" s="1"/>
  <c r="BS175" i="11"/>
  <c r="CU175" i="11" s="1"/>
  <c r="BT175" i="11"/>
  <c r="CV175" i="11" s="1"/>
  <c r="BI175" i="11"/>
  <c r="CK175" i="11" s="1"/>
  <c r="BT170" i="11"/>
  <c r="CV170" i="11" s="1"/>
  <c r="AI168" i="11"/>
  <c r="BK168" i="11" s="1"/>
  <c r="CM168" i="11" s="1"/>
  <c r="AC168" i="11"/>
  <c r="BE168" i="11" s="1"/>
  <c r="CG168" i="11" s="1"/>
  <c r="AM167" i="11"/>
  <c r="BO167" i="11" s="1"/>
  <c r="CQ167" i="11" s="1"/>
  <c r="AR166" i="11"/>
  <c r="BS157" i="11"/>
  <c r="CU157" i="11" s="1"/>
  <c r="BH157" i="11"/>
  <c r="CJ157" i="11" s="1"/>
  <c r="BT157" i="11"/>
  <c r="CV157" i="11" s="1"/>
  <c r="BK157" i="11"/>
  <c r="CM157" i="11" s="1"/>
  <c r="BY157" i="11"/>
  <c r="DA157" i="11" s="1"/>
  <c r="BM157" i="11"/>
  <c r="CO157" i="11" s="1"/>
  <c r="CA157" i="11"/>
  <c r="DC157" i="11" s="1"/>
  <c r="BN157" i="11"/>
  <c r="CP157" i="11" s="1"/>
  <c r="CB157" i="11"/>
  <c r="DD157" i="11" s="1"/>
  <c r="BO157" i="11"/>
  <c r="CQ157" i="11" s="1"/>
  <c r="CC157" i="11"/>
  <c r="DE157" i="11" s="1"/>
  <c r="BP157" i="11"/>
  <c r="CR157" i="11" s="1"/>
  <c r="CD157" i="11"/>
  <c r="DF157" i="11" s="1"/>
  <c r="BQ157" i="11"/>
  <c r="CS157" i="11" s="1"/>
  <c r="BD157" i="11"/>
  <c r="BR157" i="11"/>
  <c r="CT157" i="11" s="1"/>
  <c r="BE157" i="11"/>
  <c r="CG157" i="11" s="1"/>
  <c r="BF157" i="11"/>
  <c r="CH157" i="11" s="1"/>
  <c r="BV157" i="11"/>
  <c r="CX157" i="11" s="1"/>
  <c r="AJ153" i="11"/>
  <c r="BL153" i="11" s="1"/>
  <c r="CN153" i="11" s="1"/>
  <c r="AL153" i="11"/>
  <c r="BN153" i="11" s="1"/>
  <c r="CP153" i="11" s="1"/>
  <c r="AN153" i="11"/>
  <c r="BP153" i="11" s="1"/>
  <c r="CR153" i="11" s="1"/>
  <c r="AO153" i="11"/>
  <c r="BQ153" i="11" s="1"/>
  <c r="CS153" i="11" s="1"/>
  <c r="AS153" i="11"/>
  <c r="BU153" i="11" s="1"/>
  <c r="CW153" i="11" s="1"/>
  <c r="AU153" i="11"/>
  <c r="BW153" i="11" s="1"/>
  <c r="CY153" i="11" s="1"/>
  <c r="AV153" i="11"/>
  <c r="BX153" i="11" s="1"/>
  <c r="CZ153" i="11" s="1"/>
  <c r="AB153" i="11"/>
  <c r="BD153" i="11" s="1"/>
  <c r="AW153" i="11"/>
  <c r="BY153" i="11" s="1"/>
  <c r="DA153" i="11" s="1"/>
  <c r="AC153" i="11"/>
  <c r="BE153" i="11" s="1"/>
  <c r="CG153" i="11" s="1"/>
  <c r="AX153" i="11"/>
  <c r="BZ153" i="11" s="1"/>
  <c r="DB153" i="11" s="1"/>
  <c r="AK167" i="11"/>
  <c r="BM167" i="11" s="1"/>
  <c r="CO167" i="11" s="1"/>
  <c r="BJ157" i="11"/>
  <c r="CL157" i="11" s="1"/>
  <c r="BA153" i="11"/>
  <c r="CC153" i="11" s="1"/>
  <c r="DE153" i="11" s="1"/>
  <c r="BT166" i="11"/>
  <c r="CV166" i="11" s="1"/>
  <c r="B158" i="11"/>
  <c r="AZ153" i="11"/>
  <c r="CB153" i="11" s="1"/>
  <c r="DD153" i="11" s="1"/>
  <c r="BS171" i="11"/>
  <c r="CU171" i="11" s="1"/>
  <c r="AC167" i="11"/>
  <c r="BE167" i="11" s="1"/>
  <c r="CG167" i="11" s="1"/>
  <c r="AO167" i="11"/>
  <c r="BQ167" i="11" s="1"/>
  <c r="CS167" i="11" s="1"/>
  <c r="BA167" i="11"/>
  <c r="CC167" i="11" s="1"/>
  <c r="DE167" i="11" s="1"/>
  <c r="AE167" i="11"/>
  <c r="BG167" i="11" s="1"/>
  <c r="CI167" i="11" s="1"/>
  <c r="AQ167" i="11"/>
  <c r="BS167" i="11" s="1"/>
  <c r="CU167" i="11" s="1"/>
  <c r="AF167" i="11"/>
  <c r="BH167" i="11" s="1"/>
  <c r="CJ167" i="11" s="1"/>
  <c r="AR167" i="11"/>
  <c r="AG167" i="11"/>
  <c r="BI167" i="11" s="1"/>
  <c r="CK167" i="11" s="1"/>
  <c r="AH167" i="11"/>
  <c r="BJ167" i="11" s="1"/>
  <c r="CL167" i="11" s="1"/>
  <c r="AT167" i="11"/>
  <c r="BV167" i="11" s="1"/>
  <c r="CX167" i="11" s="1"/>
  <c r="AL167" i="11"/>
  <c r="BN167" i="11" s="1"/>
  <c r="CP167" i="11" s="1"/>
  <c r="AX167" i="11"/>
  <c r="BZ167" i="11" s="1"/>
  <c r="DB167" i="11" s="1"/>
  <c r="AM166" i="11"/>
  <c r="BO166" i="11" s="1"/>
  <c r="CQ166" i="11" s="1"/>
  <c r="AK153" i="11"/>
  <c r="BM153" i="11" s="1"/>
  <c r="CO153" i="11" s="1"/>
  <c r="BA179" i="11"/>
  <c r="CC179" i="11" s="1"/>
  <c r="DE179" i="11" s="1"/>
  <c r="AO179" i="11"/>
  <c r="BQ179" i="11" s="1"/>
  <c r="CS179" i="11" s="1"/>
  <c r="AC179" i="11"/>
  <c r="BE179" i="11" s="1"/>
  <c r="CG179" i="11" s="1"/>
  <c r="AQ178" i="11"/>
  <c r="BS178" i="11" s="1"/>
  <c r="CU178" i="11" s="1"/>
  <c r="CA172" i="11"/>
  <c r="DC172" i="11" s="1"/>
  <c r="BO172" i="11"/>
  <c r="CQ172" i="11" s="1"/>
  <c r="CC171" i="11"/>
  <c r="DE171" i="11" s="1"/>
  <c r="BP171" i="11"/>
  <c r="CR171" i="11" s="1"/>
  <c r="BB167" i="11"/>
  <c r="CD167" i="11" s="1"/>
  <c r="DF167" i="11" s="1"/>
  <c r="AD167" i="11"/>
  <c r="BF167" i="11" s="1"/>
  <c r="CH167" i="11" s="1"/>
  <c r="AL166" i="11"/>
  <c r="BN166" i="11" s="1"/>
  <c r="CP166" i="11" s="1"/>
  <c r="AE166" i="11"/>
  <c r="BG166" i="11" s="1"/>
  <c r="CI166" i="11" s="1"/>
  <c r="AI153" i="11"/>
  <c r="BK153" i="11" s="1"/>
  <c r="CM153" i="11" s="1"/>
  <c r="AX180" i="11"/>
  <c r="BZ180" i="11" s="1"/>
  <c r="DB180" i="11" s="1"/>
  <c r="AL180" i="11"/>
  <c r="BN180" i="11" s="1"/>
  <c r="CP180" i="11" s="1"/>
  <c r="AZ179" i="11"/>
  <c r="CB179" i="11" s="1"/>
  <c r="DD179" i="11" s="1"/>
  <c r="AN179" i="11"/>
  <c r="BP179" i="11" s="1"/>
  <c r="CR179" i="11" s="1"/>
  <c r="AB179" i="11"/>
  <c r="BB178" i="11"/>
  <c r="CD178" i="11" s="1"/>
  <c r="DF178" i="11" s="1"/>
  <c r="AP178" i="11"/>
  <c r="BR178" i="11" s="1"/>
  <c r="CT178" i="11" s="1"/>
  <c r="AD178" i="11"/>
  <c r="BF178" i="11" s="1"/>
  <c r="CH178" i="11" s="1"/>
  <c r="BX173" i="11"/>
  <c r="CZ173" i="11" s="1"/>
  <c r="BL173" i="11"/>
  <c r="CN173" i="11" s="1"/>
  <c r="BZ172" i="11"/>
  <c r="DB172" i="11" s="1"/>
  <c r="BN172" i="11"/>
  <c r="CP172" i="11" s="1"/>
  <c r="CB171" i="11"/>
  <c r="DD171" i="11" s="1"/>
  <c r="BO171" i="11"/>
  <c r="CQ171" i="11" s="1"/>
  <c r="AK169" i="11"/>
  <c r="BM169" i="11" s="1"/>
  <c r="CO169" i="11" s="1"/>
  <c r="AW169" i="11"/>
  <c r="BY169" i="11" s="1"/>
  <c r="DA169" i="11" s="1"/>
  <c r="AM169" i="11"/>
  <c r="BO169" i="11" s="1"/>
  <c r="CQ169" i="11" s="1"/>
  <c r="AY169" i="11"/>
  <c r="CA169" i="11" s="1"/>
  <c r="DC169" i="11" s="1"/>
  <c r="AB169" i="11"/>
  <c r="AN169" i="11"/>
  <c r="BP169" i="11" s="1"/>
  <c r="CR169" i="11" s="1"/>
  <c r="AZ169" i="11"/>
  <c r="CB169" i="11" s="1"/>
  <c r="DD169" i="11" s="1"/>
  <c r="AH169" i="11"/>
  <c r="BJ169" i="11" s="1"/>
  <c r="CL169" i="11" s="1"/>
  <c r="AT169" i="11"/>
  <c r="BV169" i="11" s="1"/>
  <c r="CX169" i="11" s="1"/>
  <c r="AZ167" i="11"/>
  <c r="CB167" i="11" s="1"/>
  <c r="DD167" i="11" s="1"/>
  <c r="AB167" i="11"/>
  <c r="AK166" i="11"/>
  <c r="BM166" i="11" s="1"/>
  <c r="CO166" i="11" s="1"/>
  <c r="AM164" i="11"/>
  <c r="BO164" i="11" s="1"/>
  <c r="CQ164" i="11" s="1"/>
  <c r="AY164" i="11"/>
  <c r="CA164" i="11" s="1"/>
  <c r="DC164" i="11" s="1"/>
  <c r="AB164" i="11"/>
  <c r="AN164" i="11"/>
  <c r="BP164" i="11" s="1"/>
  <c r="CR164" i="11" s="1"/>
  <c r="AZ164" i="11"/>
  <c r="CB164" i="11" s="1"/>
  <c r="DD164" i="11" s="1"/>
  <c r="AE164" i="11"/>
  <c r="BG164" i="11" s="1"/>
  <c r="CI164" i="11" s="1"/>
  <c r="AQ164" i="11"/>
  <c r="BS164" i="11" s="1"/>
  <c r="CU164" i="11" s="1"/>
  <c r="AN161" i="11"/>
  <c r="BP161" i="11" s="1"/>
  <c r="CR161" i="11" s="1"/>
  <c r="AC161" i="11"/>
  <c r="AO161" i="11"/>
  <c r="BQ161" i="11" s="1"/>
  <c r="CS161" i="11" s="1"/>
  <c r="BA161" i="11"/>
  <c r="CC161" i="11" s="1"/>
  <c r="DE161" i="11" s="1"/>
  <c r="AE161" i="11"/>
  <c r="BG161" i="11" s="1"/>
  <c r="CI161" i="11" s="1"/>
  <c r="AQ161" i="11"/>
  <c r="BS161" i="11" s="1"/>
  <c r="CU161" i="11" s="1"/>
  <c r="AF161" i="11"/>
  <c r="BH161" i="11" s="1"/>
  <c r="CJ161" i="11" s="1"/>
  <c r="AR161" i="11"/>
  <c r="AG161" i="11"/>
  <c r="BI161" i="11" s="1"/>
  <c r="CK161" i="11" s="1"/>
  <c r="AS161" i="11"/>
  <c r="BU161" i="11" s="1"/>
  <c r="CW161" i="11" s="1"/>
  <c r="AH161" i="11"/>
  <c r="BJ161" i="11" s="1"/>
  <c r="CL161" i="11" s="1"/>
  <c r="AT161" i="11"/>
  <c r="BV161" i="11" s="1"/>
  <c r="CX161" i="11" s="1"/>
  <c r="AI161" i="11"/>
  <c r="BK161" i="11" s="1"/>
  <c r="CM161" i="11" s="1"/>
  <c r="AU161" i="11"/>
  <c r="BW161" i="11" s="1"/>
  <c r="CY161" i="11" s="1"/>
  <c r="AJ161" i="11"/>
  <c r="BL161" i="11" s="1"/>
  <c r="CN161" i="11" s="1"/>
  <c r="AV161" i="11"/>
  <c r="BX161" i="11" s="1"/>
  <c r="CZ161" i="11" s="1"/>
  <c r="Y161" i="11"/>
  <c r="Z161" i="11" s="1"/>
  <c r="AK161" i="11"/>
  <c r="BM161" i="11" s="1"/>
  <c r="CO161" i="11" s="1"/>
  <c r="AW161" i="11"/>
  <c r="BY161" i="11" s="1"/>
  <c r="DA161" i="11" s="1"/>
  <c r="AL161" i="11"/>
  <c r="BN161" i="11" s="1"/>
  <c r="CP161" i="11" s="1"/>
  <c r="AX161" i="11"/>
  <c r="BZ161" i="11" s="1"/>
  <c r="DB161" i="11" s="1"/>
  <c r="Y154" i="11"/>
  <c r="Z154" i="11" s="1"/>
  <c r="AK154" i="11"/>
  <c r="BM154" i="11" s="1"/>
  <c r="CO154" i="11" s="1"/>
  <c r="AW154" i="11"/>
  <c r="BY154" i="11" s="1"/>
  <c r="DA154" i="11" s="1"/>
  <c r="AB154" i="11"/>
  <c r="AN154" i="11"/>
  <c r="BP154" i="11" s="1"/>
  <c r="CR154" i="11" s="1"/>
  <c r="AZ154" i="11"/>
  <c r="CB154" i="11" s="1"/>
  <c r="DD154" i="11" s="1"/>
  <c r="AC154" i="11"/>
  <c r="BE154" i="11" s="1"/>
  <c r="CG154" i="11" s="1"/>
  <c r="AO154" i="11"/>
  <c r="BQ154" i="11" s="1"/>
  <c r="CS154" i="11" s="1"/>
  <c r="BA154" i="11"/>
  <c r="CC154" i="11" s="1"/>
  <c r="DE154" i="11" s="1"/>
  <c r="AD154" i="11"/>
  <c r="BF154" i="11" s="1"/>
  <c r="CH154" i="11" s="1"/>
  <c r="AP154" i="11"/>
  <c r="BR154" i="11" s="1"/>
  <c r="CT154" i="11" s="1"/>
  <c r="BB154" i="11"/>
  <c r="CD154" i="11" s="1"/>
  <c r="DF154" i="11" s="1"/>
  <c r="AG154" i="11"/>
  <c r="BI154" i="11" s="1"/>
  <c r="CK154" i="11" s="1"/>
  <c r="AX154" i="11"/>
  <c r="BZ154" i="11" s="1"/>
  <c r="DB154" i="11" s="1"/>
  <c r="AI154" i="11"/>
  <c r="BK154" i="11" s="1"/>
  <c r="CM154" i="11" s="1"/>
  <c r="AJ154" i="11"/>
  <c r="BL154" i="11" s="1"/>
  <c r="CN154" i="11" s="1"/>
  <c r="AL154" i="11"/>
  <c r="BN154" i="11" s="1"/>
  <c r="CP154" i="11" s="1"/>
  <c r="AM154" i="11"/>
  <c r="BO154" i="11" s="1"/>
  <c r="CQ154" i="11" s="1"/>
  <c r="AQ154" i="11"/>
  <c r="BS154" i="11" s="1"/>
  <c r="CU154" i="11" s="1"/>
  <c r="AR154" i="11"/>
  <c r="AS154" i="11"/>
  <c r="BU154" i="11" s="1"/>
  <c r="CW154" i="11" s="1"/>
  <c r="AT154" i="11"/>
  <c r="BV154" i="11" s="1"/>
  <c r="CX154" i="11" s="1"/>
  <c r="AG153" i="11"/>
  <c r="BI153" i="11" s="1"/>
  <c r="CK153" i="11" s="1"/>
  <c r="CA171" i="11"/>
  <c r="DC171" i="11" s="1"/>
  <c r="BN171" i="11"/>
  <c r="CP171" i="11" s="1"/>
  <c r="AY167" i="11"/>
  <c r="CA167" i="11" s="1"/>
  <c r="DC167" i="11" s="1"/>
  <c r="AF166" i="11"/>
  <c r="BH166" i="11" s="1"/>
  <c r="CJ166" i="11" s="1"/>
  <c r="AZ184" i="11"/>
  <c r="CB184" i="11" s="1"/>
  <c r="DD184" i="11" s="1"/>
  <c r="AN184" i="11"/>
  <c r="BP184" i="11" s="1"/>
  <c r="CR184" i="11" s="1"/>
  <c r="AV180" i="11"/>
  <c r="BX180" i="11" s="1"/>
  <c r="CZ180" i="11" s="1"/>
  <c r="AJ180" i="11"/>
  <c r="BL180" i="11" s="1"/>
  <c r="CN180" i="11" s="1"/>
  <c r="AX179" i="11"/>
  <c r="BZ179" i="11" s="1"/>
  <c r="DB179" i="11" s="1"/>
  <c r="AL179" i="11"/>
  <c r="BN179" i="11" s="1"/>
  <c r="CP179" i="11" s="1"/>
  <c r="AZ178" i="11"/>
  <c r="CB178" i="11" s="1"/>
  <c r="DD178" i="11" s="1"/>
  <c r="AN178" i="11"/>
  <c r="BP178" i="11" s="1"/>
  <c r="CR178" i="11" s="1"/>
  <c r="BZ177" i="11"/>
  <c r="DB177" i="11" s="1"/>
  <c r="BV173" i="11"/>
  <c r="CX173" i="11" s="1"/>
  <c r="BJ173" i="11"/>
  <c r="CL173" i="11" s="1"/>
  <c r="BX172" i="11"/>
  <c r="CZ172" i="11" s="1"/>
  <c r="BL172" i="11"/>
  <c r="CN172" i="11" s="1"/>
  <c r="BZ171" i="11"/>
  <c r="DB171" i="11" s="1"/>
  <c r="BM171" i="11"/>
  <c r="CO171" i="11" s="1"/>
  <c r="AU169" i="11"/>
  <c r="BW169" i="11" s="1"/>
  <c r="CY169" i="11" s="1"/>
  <c r="AD169" i="11"/>
  <c r="BF169" i="11" s="1"/>
  <c r="CH169" i="11" s="1"/>
  <c r="AW167" i="11"/>
  <c r="BY167" i="11" s="1"/>
  <c r="DA167" i="11" s="1"/>
  <c r="Y167" i="11"/>
  <c r="Z167" i="11" s="1"/>
  <c r="BB166" i="11"/>
  <c r="CD166" i="11" s="1"/>
  <c r="DF166" i="11" s="1"/>
  <c r="AD166" i="11"/>
  <c r="BF166" i="11" s="1"/>
  <c r="CH166" i="11" s="1"/>
  <c r="AH164" i="11"/>
  <c r="BJ164" i="11" s="1"/>
  <c r="CL164" i="11" s="1"/>
  <c r="AD161" i="11"/>
  <c r="BF161" i="11" s="1"/>
  <c r="CH161" i="11" s="1"/>
  <c r="AV154" i="11"/>
  <c r="BX154" i="11" s="1"/>
  <c r="CZ154" i="11" s="1"/>
  <c r="AU180" i="11"/>
  <c r="BW180" i="11" s="1"/>
  <c r="CY180" i="11" s="1"/>
  <c r="AW179" i="11"/>
  <c r="BY179" i="11" s="1"/>
  <c r="DA179" i="11" s="1"/>
  <c r="AK179" i="11"/>
  <c r="BM179" i="11" s="1"/>
  <c r="CO179" i="11" s="1"/>
  <c r="AY178" i="11"/>
  <c r="CA178" i="11" s="1"/>
  <c r="DC178" i="11" s="1"/>
  <c r="BW172" i="11"/>
  <c r="CY172" i="11" s="1"/>
  <c r="BK172" i="11"/>
  <c r="CM172" i="11" s="1"/>
  <c r="BY171" i="11"/>
  <c r="DA171" i="11" s="1"/>
  <c r="BL171" i="11"/>
  <c r="CN171" i="11" s="1"/>
  <c r="Y171" i="11"/>
  <c r="Z171" i="11" s="1"/>
  <c r="AS169" i="11"/>
  <c r="BU169" i="11" s="1"/>
  <c r="CW169" i="11" s="1"/>
  <c r="AC169" i="11"/>
  <c r="BE169" i="11" s="1"/>
  <c r="CG169" i="11" s="1"/>
  <c r="AV167" i="11"/>
  <c r="BX167" i="11" s="1"/>
  <c r="CZ167" i="11" s="1"/>
  <c r="BA166" i="11"/>
  <c r="CC166" i="11" s="1"/>
  <c r="DE166" i="11" s="1"/>
  <c r="AC166" i="11"/>
  <c r="BE166" i="11" s="1"/>
  <c r="CG166" i="11" s="1"/>
  <c r="AN160" i="11"/>
  <c r="BP160" i="11" s="1"/>
  <c r="CR160" i="11" s="1"/>
  <c r="BB160" i="11"/>
  <c r="CD160" i="11" s="1"/>
  <c r="DF160" i="11" s="1"/>
  <c r="AD160" i="11"/>
  <c r="BF160" i="11" s="1"/>
  <c r="CH160" i="11" s="1"/>
  <c r="AQ160" i="11"/>
  <c r="BS160" i="11" s="1"/>
  <c r="CU160" i="11" s="1"/>
  <c r="AE160" i="11"/>
  <c r="BG160" i="11" s="1"/>
  <c r="CI160" i="11" s="1"/>
  <c r="AR160" i="11"/>
  <c r="AF160" i="11"/>
  <c r="BH160" i="11" s="1"/>
  <c r="CJ160" i="11" s="1"/>
  <c r="AS160" i="11"/>
  <c r="BU160" i="11" s="1"/>
  <c r="CW160" i="11" s="1"/>
  <c r="AG160" i="11"/>
  <c r="BI160" i="11" s="1"/>
  <c r="CK160" i="11" s="1"/>
  <c r="AT160" i="11"/>
  <c r="BV160" i="11" s="1"/>
  <c r="CX160" i="11" s="1"/>
  <c r="AH160" i="11"/>
  <c r="BJ160" i="11" s="1"/>
  <c r="CL160" i="11" s="1"/>
  <c r="AU160" i="11"/>
  <c r="BW160" i="11" s="1"/>
  <c r="CY160" i="11" s="1"/>
  <c r="AI160" i="11"/>
  <c r="BK160" i="11" s="1"/>
  <c r="CM160" i="11" s="1"/>
  <c r="AV160" i="11"/>
  <c r="BX160" i="11" s="1"/>
  <c r="CZ160" i="11" s="1"/>
  <c r="AJ160" i="11"/>
  <c r="BL160" i="11" s="1"/>
  <c r="CN160" i="11" s="1"/>
  <c r="AW160" i="11"/>
  <c r="BY160" i="11" s="1"/>
  <c r="DA160" i="11" s="1"/>
  <c r="AK160" i="11"/>
  <c r="BM160" i="11" s="1"/>
  <c r="CO160" i="11" s="1"/>
  <c r="AX160" i="11"/>
  <c r="BZ160" i="11" s="1"/>
  <c r="DB160" i="11" s="1"/>
  <c r="AB146" i="11"/>
  <c r="AN146" i="11"/>
  <c r="BP146" i="11" s="1"/>
  <c r="CR146" i="11" s="1"/>
  <c r="AZ166" i="11"/>
  <c r="CB166" i="11" s="1"/>
  <c r="DD166" i="11" s="1"/>
  <c r="AN166" i="11"/>
  <c r="BP166" i="11" s="1"/>
  <c r="CR166" i="11" s="1"/>
  <c r="AB166" i="11"/>
  <c r="AR164" i="11"/>
  <c r="AF164" i="11"/>
  <c r="BH164" i="11" s="1"/>
  <c r="CJ164" i="11" s="1"/>
  <c r="AT163" i="11"/>
  <c r="BV163" i="11" s="1"/>
  <c r="CX163" i="11" s="1"/>
  <c r="AH163" i="11"/>
  <c r="BJ163" i="11" s="1"/>
  <c r="CL163" i="11" s="1"/>
  <c r="AR159" i="11"/>
  <c r="AD159" i="11"/>
  <c r="BF159" i="11" s="1"/>
  <c r="CH159" i="11" s="1"/>
  <c r="AV158" i="11"/>
  <c r="BX158" i="11" s="1"/>
  <c r="CZ158" i="11" s="1"/>
  <c r="AF158" i="11"/>
  <c r="BH158" i="11" s="1"/>
  <c r="CJ158" i="11" s="1"/>
  <c r="CD156" i="11"/>
  <c r="DF156" i="11" s="1"/>
  <c r="BB155" i="11"/>
  <c r="CD155" i="11" s="1"/>
  <c r="DF155" i="11" s="1"/>
  <c r="AK155" i="11"/>
  <c r="BM155" i="11" s="1"/>
  <c r="CO155" i="11" s="1"/>
  <c r="BB150" i="11"/>
  <c r="CD150" i="11" s="1"/>
  <c r="DF150" i="11" s="1"/>
  <c r="AD150" i="11"/>
  <c r="BF150" i="11" s="1"/>
  <c r="CH150" i="11" s="1"/>
  <c r="AP159" i="11"/>
  <c r="BR159" i="11" s="1"/>
  <c r="CT159" i="11" s="1"/>
  <c r="AU158" i="11"/>
  <c r="BW158" i="11" s="1"/>
  <c r="CY158" i="11" s="1"/>
  <c r="BE156" i="11"/>
  <c r="CG156" i="11" s="1"/>
  <c r="BQ156" i="11"/>
  <c r="CS156" i="11" s="1"/>
  <c r="CC156" i="11"/>
  <c r="DE156" i="11" s="1"/>
  <c r="BI156" i="11"/>
  <c r="CK156" i="11" s="1"/>
  <c r="BU156" i="11"/>
  <c r="CW156" i="11" s="1"/>
  <c r="BJ156" i="11"/>
  <c r="CL156" i="11" s="1"/>
  <c r="BV156" i="11"/>
  <c r="CX156" i="11" s="1"/>
  <c r="BA155" i="11"/>
  <c r="CC155" i="11" s="1"/>
  <c r="DE155" i="11" s="1"/>
  <c r="AM152" i="11"/>
  <c r="BO152" i="11" s="1"/>
  <c r="CQ152" i="11" s="1"/>
  <c r="BA159" i="11"/>
  <c r="CC159" i="11" s="1"/>
  <c r="DE159" i="11" s="1"/>
  <c r="AE159" i="11"/>
  <c r="BG159" i="11" s="1"/>
  <c r="CI159" i="11" s="1"/>
  <c r="AQ159" i="11"/>
  <c r="BS159" i="11" s="1"/>
  <c r="CU159" i="11" s="1"/>
  <c r="AQ158" i="11"/>
  <c r="BS158" i="11" s="1"/>
  <c r="CU158" i="11" s="1"/>
  <c r="AG158" i="11"/>
  <c r="BI158" i="11" s="1"/>
  <c r="CK158" i="11" s="1"/>
  <c r="AH158" i="11"/>
  <c r="BJ158" i="11" s="1"/>
  <c r="CL158" i="11" s="1"/>
  <c r="AT158" i="11"/>
  <c r="BV158" i="11" s="1"/>
  <c r="CX158" i="11" s="1"/>
  <c r="Y156" i="11"/>
  <c r="Z156" i="11" s="1"/>
  <c r="AI155" i="11"/>
  <c r="BK155" i="11" s="1"/>
  <c r="CM155" i="11" s="1"/>
  <c r="AU155" i="11"/>
  <c r="BW155" i="11" s="1"/>
  <c r="CY155" i="11" s="1"/>
  <c r="AM155" i="11"/>
  <c r="BO155" i="11" s="1"/>
  <c r="CQ155" i="11" s="1"/>
  <c r="AY155" i="11"/>
  <c r="CA155" i="11" s="1"/>
  <c r="DC155" i="11" s="1"/>
  <c r="AB155" i="11"/>
  <c r="AN155" i="11"/>
  <c r="BP155" i="11" s="1"/>
  <c r="CR155" i="11" s="1"/>
  <c r="AZ155" i="11"/>
  <c r="CB155" i="11" s="1"/>
  <c r="DD155" i="11" s="1"/>
  <c r="AV166" i="11"/>
  <c r="BX166" i="11" s="1"/>
  <c r="CZ166" i="11" s="1"/>
  <c r="AJ166" i="11"/>
  <c r="BL166" i="11" s="1"/>
  <c r="CN166" i="11" s="1"/>
  <c r="AZ159" i="11"/>
  <c r="CB159" i="11" s="1"/>
  <c r="DD159" i="11" s="1"/>
  <c r="AM159" i="11"/>
  <c r="BO159" i="11" s="1"/>
  <c r="CQ159" i="11" s="1"/>
  <c r="BT158" i="11"/>
  <c r="CV158" i="11" s="1"/>
  <c r="AP158" i="11"/>
  <c r="BR158" i="11" s="1"/>
  <c r="CT158" i="11" s="1"/>
  <c r="AB158" i="11"/>
  <c r="BY156" i="11"/>
  <c r="DA156" i="11" s="1"/>
  <c r="BH156" i="11"/>
  <c r="CJ156" i="11" s="1"/>
  <c r="AV155" i="11"/>
  <c r="BX155" i="11" s="1"/>
  <c r="CZ155" i="11" s="1"/>
  <c r="AF155" i="11"/>
  <c r="BH155" i="11" s="1"/>
  <c r="CJ155" i="11" s="1"/>
  <c r="AI152" i="11"/>
  <c r="BK152" i="11" s="1"/>
  <c r="CM152" i="11" s="1"/>
  <c r="AC152" i="11"/>
  <c r="BE152" i="11" s="1"/>
  <c r="CG152" i="11" s="1"/>
  <c r="AO152" i="11"/>
  <c r="BQ152" i="11" s="1"/>
  <c r="CS152" i="11" s="1"/>
  <c r="BA152" i="11"/>
  <c r="CC152" i="11" s="1"/>
  <c r="DE152" i="11" s="1"/>
  <c r="AE152" i="11"/>
  <c r="BG152" i="11" s="1"/>
  <c r="CI152" i="11" s="1"/>
  <c r="AQ152" i="11"/>
  <c r="BS152" i="11" s="1"/>
  <c r="CU152" i="11" s="1"/>
  <c r="AF152" i="11"/>
  <c r="BH152" i="11" s="1"/>
  <c r="CJ152" i="11" s="1"/>
  <c r="AR152" i="11"/>
  <c r="AG152" i="11"/>
  <c r="BI152" i="11" s="1"/>
  <c r="CK152" i="11" s="1"/>
  <c r="AS152" i="11"/>
  <c r="BU152" i="11" s="1"/>
  <c r="CW152" i="11" s="1"/>
  <c r="AH152" i="11"/>
  <c r="BJ152" i="11" s="1"/>
  <c r="CL152" i="11" s="1"/>
  <c r="AT152" i="11"/>
  <c r="BV152" i="11" s="1"/>
  <c r="CX152" i="11" s="1"/>
  <c r="AJ152" i="11"/>
  <c r="BL152" i="11" s="1"/>
  <c r="CN152" i="11" s="1"/>
  <c r="AV152" i="11"/>
  <c r="BX152" i="11" s="1"/>
  <c r="CZ152" i="11" s="1"/>
  <c r="AI149" i="11"/>
  <c r="BK149" i="11" s="1"/>
  <c r="CM149" i="11" s="1"/>
  <c r="AU149" i="11"/>
  <c r="BW149" i="11" s="1"/>
  <c r="CY149" i="11" s="1"/>
  <c r="AK149" i="11"/>
  <c r="BM149" i="11" s="1"/>
  <c r="CO149" i="11" s="1"/>
  <c r="AW149" i="11"/>
  <c r="BY149" i="11" s="1"/>
  <c r="DA149" i="11" s="1"/>
  <c r="AL149" i="11"/>
  <c r="BN149" i="11" s="1"/>
  <c r="CP149" i="11" s="1"/>
  <c r="AX149" i="11"/>
  <c r="BZ149" i="11" s="1"/>
  <c r="DB149" i="11" s="1"/>
  <c r="AM149" i="11"/>
  <c r="BO149" i="11" s="1"/>
  <c r="CQ149" i="11" s="1"/>
  <c r="AY149" i="11"/>
  <c r="CA149" i="11" s="1"/>
  <c r="DC149" i="11" s="1"/>
  <c r="AB149" i="11"/>
  <c r="BD149" i="11" s="1"/>
  <c r="AN149" i="11"/>
  <c r="BP149" i="11" s="1"/>
  <c r="CR149" i="11" s="1"/>
  <c r="AZ149" i="11"/>
  <c r="CB149" i="11" s="1"/>
  <c r="DD149" i="11" s="1"/>
  <c r="AD149" i="11"/>
  <c r="BF149" i="11" s="1"/>
  <c r="CH149" i="11" s="1"/>
  <c r="AP149" i="11"/>
  <c r="BR149" i="11" s="1"/>
  <c r="CT149" i="11" s="1"/>
  <c r="BB149" i="11"/>
  <c r="CD149" i="11" s="1"/>
  <c r="DF149" i="11" s="1"/>
  <c r="AF149" i="11"/>
  <c r="BH149" i="11" s="1"/>
  <c r="CJ149" i="11" s="1"/>
  <c r="AR149" i="11"/>
  <c r="AF145" i="11"/>
  <c r="BH145" i="11" s="1"/>
  <c r="CJ145" i="11" s="1"/>
  <c r="AR145" i="11"/>
  <c r="AJ145" i="11"/>
  <c r="BL145" i="11" s="1"/>
  <c r="CN145" i="11" s="1"/>
  <c r="AV145" i="11"/>
  <c r="BX145" i="11" s="1"/>
  <c r="CZ145" i="11" s="1"/>
  <c r="AC145" i="11"/>
  <c r="BE145" i="11" s="1"/>
  <c r="CG145" i="11" s="1"/>
  <c r="AQ145" i="11"/>
  <c r="BS145" i="11" s="1"/>
  <c r="CU145" i="11" s="1"/>
  <c r="AD145" i="11"/>
  <c r="BF145" i="11" s="1"/>
  <c r="CH145" i="11" s="1"/>
  <c r="AS145" i="11"/>
  <c r="BU145" i="11" s="1"/>
  <c r="CW145" i="11" s="1"/>
  <c r="AE145" i="11"/>
  <c r="BG145" i="11" s="1"/>
  <c r="CI145" i="11" s="1"/>
  <c r="AG145" i="11"/>
  <c r="BI145" i="11" s="1"/>
  <c r="CK145" i="11" s="1"/>
  <c r="AU145" i="11"/>
  <c r="BW145" i="11" s="1"/>
  <c r="CY145" i="11" s="1"/>
  <c r="AH145" i="11"/>
  <c r="BJ145" i="11" s="1"/>
  <c r="CL145" i="11" s="1"/>
  <c r="AW145" i="11"/>
  <c r="BY145" i="11" s="1"/>
  <c r="DA145" i="11" s="1"/>
  <c r="AI145" i="11"/>
  <c r="BK145" i="11" s="1"/>
  <c r="CM145" i="11" s="1"/>
  <c r="AX145" i="11"/>
  <c r="BZ145" i="11" s="1"/>
  <c r="DB145" i="11" s="1"/>
  <c r="AK145" i="11"/>
  <c r="BM145" i="11" s="1"/>
  <c r="CO145" i="11" s="1"/>
  <c r="AY145" i="11"/>
  <c r="CA145" i="11" s="1"/>
  <c r="DC145" i="11" s="1"/>
  <c r="AL145" i="11"/>
  <c r="BN145" i="11" s="1"/>
  <c r="CP145" i="11" s="1"/>
  <c r="AZ145" i="11"/>
  <c r="CB145" i="11" s="1"/>
  <c r="DD145" i="11" s="1"/>
  <c r="Y145" i="11"/>
  <c r="Z145" i="11" s="1"/>
  <c r="AM145" i="11"/>
  <c r="BO145" i="11" s="1"/>
  <c r="CQ145" i="11" s="1"/>
  <c r="BA145" i="11"/>
  <c r="CC145" i="11" s="1"/>
  <c r="DE145" i="11" s="1"/>
  <c r="AN145" i="11"/>
  <c r="BP145" i="11" s="1"/>
  <c r="CR145" i="11" s="1"/>
  <c r="BB145" i="11"/>
  <c r="CD145" i="11" s="1"/>
  <c r="DF145" i="11" s="1"/>
  <c r="AU166" i="11"/>
  <c r="BW166" i="11" s="1"/>
  <c r="CY166" i="11" s="1"/>
  <c r="AI166" i="11"/>
  <c r="BK166" i="11" s="1"/>
  <c r="CM166" i="11" s="1"/>
  <c r="AY159" i="11"/>
  <c r="CA159" i="11" s="1"/>
  <c r="DC159" i="11" s="1"/>
  <c r="AL159" i="11"/>
  <c r="BN159" i="11" s="1"/>
  <c r="CP159" i="11" s="1"/>
  <c r="Y159" i="11"/>
  <c r="Z159" i="11" s="1"/>
  <c r="AO158" i="11"/>
  <c r="BQ158" i="11" s="1"/>
  <c r="CS158" i="11" s="1"/>
  <c r="Y157" i="11"/>
  <c r="Z157" i="11" s="1"/>
  <c r="BX156" i="11"/>
  <c r="CZ156" i="11" s="1"/>
  <c r="AT155" i="11"/>
  <c r="BV155" i="11" s="1"/>
  <c r="CX155" i="11" s="1"/>
  <c r="BB152" i="11"/>
  <c r="CD152" i="11" s="1"/>
  <c r="DF152" i="11" s="1"/>
  <c r="BT151" i="11"/>
  <c r="CV151" i="11" s="1"/>
  <c r="B149" i="11"/>
  <c r="Y140" i="11"/>
  <c r="Z140" i="11" s="1"/>
  <c r="AH166" i="11"/>
  <c r="BJ166" i="11" s="1"/>
  <c r="CL166" i="11" s="1"/>
  <c r="BT165" i="11"/>
  <c r="CV165" i="11" s="1"/>
  <c r="AX164" i="11"/>
  <c r="BZ164" i="11" s="1"/>
  <c r="DB164" i="11" s="1"/>
  <c r="AL164" i="11"/>
  <c r="BN164" i="11" s="1"/>
  <c r="CP164" i="11" s="1"/>
  <c r="AN163" i="11"/>
  <c r="BP163" i="11" s="1"/>
  <c r="CR163" i="11" s="1"/>
  <c r="AB163" i="11"/>
  <c r="AX159" i="11"/>
  <c r="BZ159" i="11" s="1"/>
  <c r="DB159" i="11" s="1"/>
  <c r="AK159" i="11"/>
  <c r="BM159" i="11" s="1"/>
  <c r="CO159" i="11" s="1"/>
  <c r="BB158" i="11"/>
  <c r="CD158" i="11" s="1"/>
  <c r="DF158" i="11" s="1"/>
  <c r="AN158" i="11"/>
  <c r="BP158" i="11" s="1"/>
  <c r="CR158" i="11" s="1"/>
  <c r="BW156" i="11"/>
  <c r="CY156" i="11" s="1"/>
  <c r="BF156" i="11"/>
  <c r="CH156" i="11" s="1"/>
  <c r="AS155" i="11"/>
  <c r="BU155" i="11" s="1"/>
  <c r="CW155" i="11" s="1"/>
  <c r="AD155" i="11"/>
  <c r="BF155" i="11" s="1"/>
  <c r="CH155" i="11" s="1"/>
  <c r="AZ152" i="11"/>
  <c r="CB152" i="11" s="1"/>
  <c r="DD152" i="11" s="1"/>
  <c r="AB152" i="11"/>
  <c r="AP150" i="11"/>
  <c r="BR150" i="11" s="1"/>
  <c r="CT150" i="11" s="1"/>
  <c r="AG149" i="11"/>
  <c r="BI149" i="11" s="1"/>
  <c r="CK149" i="11" s="1"/>
  <c r="BA168" i="11"/>
  <c r="CC168" i="11" s="1"/>
  <c r="DE168" i="11" s="1"/>
  <c r="AO168" i="11"/>
  <c r="BQ168" i="11" s="1"/>
  <c r="CS168" i="11" s="1"/>
  <c r="AS166" i="11"/>
  <c r="BU166" i="11" s="1"/>
  <c r="CW166" i="11" s="1"/>
  <c r="AG166" i="11"/>
  <c r="BI166" i="11" s="1"/>
  <c r="CK166" i="11" s="1"/>
  <c r="AW164" i="11"/>
  <c r="BY164" i="11" s="1"/>
  <c r="DA164" i="11" s="1"/>
  <c r="AK164" i="11"/>
  <c r="BM164" i="11" s="1"/>
  <c r="CO164" i="11" s="1"/>
  <c r="Y164" i="11"/>
  <c r="Z164" i="11" s="1"/>
  <c r="AY163" i="11"/>
  <c r="CA163" i="11" s="1"/>
  <c r="DC163" i="11" s="1"/>
  <c r="AM163" i="11"/>
  <c r="BO163" i="11" s="1"/>
  <c r="CQ163" i="11" s="1"/>
  <c r="AW159" i="11"/>
  <c r="BY159" i="11" s="1"/>
  <c r="DA159" i="11" s="1"/>
  <c r="AJ159" i="11"/>
  <c r="BL159" i="11" s="1"/>
  <c r="CN159" i="11" s="1"/>
  <c r="BA158" i="11"/>
  <c r="CC158" i="11" s="1"/>
  <c r="DE158" i="11" s="1"/>
  <c r="AM158" i="11"/>
  <c r="BO158" i="11" s="1"/>
  <c r="CQ158" i="11" s="1"/>
  <c r="Y158" i="11"/>
  <c r="Z158" i="11" s="1"/>
  <c r="BT156" i="11"/>
  <c r="CV156" i="11" s="1"/>
  <c r="BD156" i="11"/>
  <c r="AR155" i="11"/>
  <c r="AC155" i="11"/>
  <c r="BE155" i="11" s="1"/>
  <c r="CG155" i="11" s="1"/>
  <c r="AY152" i="11"/>
  <c r="CA152" i="11" s="1"/>
  <c r="DC152" i="11" s="1"/>
  <c r="AE151" i="11"/>
  <c r="BG151" i="11" s="1"/>
  <c r="CI151" i="11" s="1"/>
  <c r="AQ151" i="11"/>
  <c r="BS151" i="11" s="1"/>
  <c r="CU151" i="11" s="1"/>
  <c r="AG151" i="11"/>
  <c r="BI151" i="11" s="1"/>
  <c r="CK151" i="11" s="1"/>
  <c r="AS151" i="11"/>
  <c r="BU151" i="11" s="1"/>
  <c r="CW151" i="11" s="1"/>
  <c r="AH151" i="11"/>
  <c r="BJ151" i="11" s="1"/>
  <c r="CL151" i="11" s="1"/>
  <c r="AT151" i="11"/>
  <c r="BV151" i="11" s="1"/>
  <c r="CX151" i="11" s="1"/>
  <c r="AI151" i="11"/>
  <c r="BK151" i="11" s="1"/>
  <c r="CM151" i="11" s="1"/>
  <c r="AU151" i="11"/>
  <c r="BW151" i="11" s="1"/>
  <c r="CY151" i="11" s="1"/>
  <c r="AJ151" i="11"/>
  <c r="BL151" i="11" s="1"/>
  <c r="CN151" i="11" s="1"/>
  <c r="AV151" i="11"/>
  <c r="BX151" i="11" s="1"/>
  <c r="CZ151" i="11" s="1"/>
  <c r="AL151" i="11"/>
  <c r="BN151" i="11" s="1"/>
  <c r="CP151" i="11" s="1"/>
  <c r="AX151" i="11"/>
  <c r="BZ151" i="11" s="1"/>
  <c r="DB151" i="11" s="1"/>
  <c r="BT150" i="11"/>
  <c r="CV150" i="11" s="1"/>
  <c r="AE149" i="11"/>
  <c r="BG149" i="11" s="1"/>
  <c r="CI149" i="11" s="1"/>
  <c r="AP145" i="11"/>
  <c r="BR145" i="11" s="1"/>
  <c r="CT145" i="11" s="1"/>
  <c r="AQ166" i="11"/>
  <c r="BS166" i="11" s="1"/>
  <c r="CU166" i="11" s="1"/>
  <c r="AU164" i="11"/>
  <c r="BW164" i="11" s="1"/>
  <c r="CY164" i="11" s="1"/>
  <c r="AI164" i="11"/>
  <c r="BK164" i="11" s="1"/>
  <c r="CM164" i="11" s="1"/>
  <c r="AW163" i="11"/>
  <c r="BY163" i="11" s="1"/>
  <c r="DA163" i="11" s="1"/>
  <c r="AC160" i="11"/>
  <c r="BE160" i="11" s="1"/>
  <c r="CG160" i="11" s="1"/>
  <c r="AO160" i="11"/>
  <c r="BQ160" i="11" s="1"/>
  <c r="CS160" i="11" s="1"/>
  <c r="BA160" i="11"/>
  <c r="CC160" i="11" s="1"/>
  <c r="DE160" i="11" s="1"/>
  <c r="AU159" i="11"/>
  <c r="BW159" i="11" s="1"/>
  <c r="CY159" i="11" s="1"/>
  <c r="AH159" i="11"/>
  <c r="BJ159" i="11" s="1"/>
  <c r="CL159" i="11" s="1"/>
  <c r="AY158" i="11"/>
  <c r="CA158" i="11" s="1"/>
  <c r="DC158" i="11" s="1"/>
  <c r="AK158" i="11"/>
  <c r="BM158" i="11" s="1"/>
  <c r="CO158" i="11" s="1"/>
  <c r="BR156" i="11"/>
  <c r="CT156" i="11" s="1"/>
  <c r="AP155" i="11"/>
  <c r="BR155" i="11" s="1"/>
  <c r="CT155" i="11" s="1"/>
  <c r="AW152" i="11"/>
  <c r="BY152" i="11" s="1"/>
  <c r="DA152" i="11" s="1"/>
  <c r="Y152" i="11"/>
  <c r="Z152" i="11" s="1"/>
  <c r="BB151" i="11"/>
  <c r="CD151" i="11" s="1"/>
  <c r="DF151" i="11" s="1"/>
  <c r="AD151" i="11"/>
  <c r="AG150" i="11"/>
  <c r="BI150" i="11" s="1"/>
  <c r="CK150" i="11" s="1"/>
  <c r="AS150" i="11"/>
  <c r="BU150" i="11" s="1"/>
  <c r="CW150" i="11" s="1"/>
  <c r="AI150" i="11"/>
  <c r="BK150" i="11" s="1"/>
  <c r="CM150" i="11" s="1"/>
  <c r="AU150" i="11"/>
  <c r="BW150" i="11" s="1"/>
  <c r="CY150" i="11" s="1"/>
  <c r="AJ150" i="11"/>
  <c r="BL150" i="11" s="1"/>
  <c r="CN150" i="11" s="1"/>
  <c r="AV150" i="11"/>
  <c r="BX150" i="11" s="1"/>
  <c r="CZ150" i="11" s="1"/>
  <c r="Y150" i="11"/>
  <c r="Z150" i="11" s="1"/>
  <c r="AW150" i="11"/>
  <c r="BY150" i="11" s="1"/>
  <c r="DA150" i="11" s="1"/>
  <c r="AL150" i="11"/>
  <c r="BN150" i="11" s="1"/>
  <c r="CP150" i="11" s="1"/>
  <c r="AX150" i="11"/>
  <c r="BZ150" i="11" s="1"/>
  <c r="DB150" i="11" s="1"/>
  <c r="AB150" i="11"/>
  <c r="AN150" i="11"/>
  <c r="BP150" i="11" s="1"/>
  <c r="CR150" i="11" s="1"/>
  <c r="AZ150" i="11"/>
  <c r="CB150" i="11" s="1"/>
  <c r="DD150" i="11" s="1"/>
  <c r="AC146" i="11"/>
  <c r="BE146" i="11" s="1"/>
  <c r="CG146" i="11" s="1"/>
  <c r="AO146" i="11"/>
  <c r="BQ146" i="11" s="1"/>
  <c r="CS146" i="11" s="1"/>
  <c r="BA146" i="11"/>
  <c r="CC146" i="11" s="1"/>
  <c r="DE146" i="11" s="1"/>
  <c r="AD146" i="11"/>
  <c r="BF146" i="11" s="1"/>
  <c r="CH146" i="11" s="1"/>
  <c r="AP146" i="11"/>
  <c r="BR146" i="11" s="1"/>
  <c r="CT146" i="11" s="1"/>
  <c r="BB146" i="11"/>
  <c r="CD146" i="11" s="1"/>
  <c r="DF146" i="11" s="1"/>
  <c r="AE146" i="11"/>
  <c r="BG146" i="11" s="1"/>
  <c r="CI146" i="11" s="1"/>
  <c r="AQ146" i="11"/>
  <c r="BS146" i="11" s="1"/>
  <c r="CU146" i="11" s="1"/>
  <c r="AF146" i="11"/>
  <c r="BH146" i="11" s="1"/>
  <c r="CJ146" i="11" s="1"/>
  <c r="AR146" i="11"/>
  <c r="AG146" i="11"/>
  <c r="BI146" i="11" s="1"/>
  <c r="CK146" i="11" s="1"/>
  <c r="AS146" i="11"/>
  <c r="BU146" i="11" s="1"/>
  <c r="CW146" i="11" s="1"/>
  <c r="AH146" i="11"/>
  <c r="BJ146" i="11" s="1"/>
  <c r="CL146" i="11" s="1"/>
  <c r="AT146" i="11"/>
  <c r="BV146" i="11" s="1"/>
  <c r="CX146" i="11" s="1"/>
  <c r="AI146" i="11"/>
  <c r="BK146" i="11" s="1"/>
  <c r="CM146" i="11" s="1"/>
  <c r="AU146" i="11"/>
  <c r="BW146" i="11" s="1"/>
  <c r="CY146" i="11" s="1"/>
  <c r="AJ146" i="11"/>
  <c r="BL146" i="11" s="1"/>
  <c r="CN146" i="11" s="1"/>
  <c r="AV146" i="11"/>
  <c r="BX146" i="11" s="1"/>
  <c r="CZ146" i="11" s="1"/>
  <c r="Y146" i="11"/>
  <c r="Z146" i="11" s="1"/>
  <c r="AK146" i="11"/>
  <c r="BM146" i="11" s="1"/>
  <c r="CO146" i="11" s="1"/>
  <c r="AW146" i="11"/>
  <c r="BY146" i="11" s="1"/>
  <c r="DA146" i="11" s="1"/>
  <c r="AL146" i="11"/>
  <c r="BN146" i="11" s="1"/>
  <c r="CP146" i="11" s="1"/>
  <c r="AX146" i="11"/>
  <c r="BZ146" i="11" s="1"/>
  <c r="DB146" i="11" s="1"/>
  <c r="AB145" i="11"/>
  <c r="BD145" i="11" s="1"/>
  <c r="AV147" i="11"/>
  <c r="BX147" i="11" s="1"/>
  <c r="CZ147" i="11" s="1"/>
  <c r="AJ147" i="11"/>
  <c r="BL147" i="11" s="1"/>
  <c r="CN147" i="11" s="1"/>
  <c r="BD139" i="11"/>
  <c r="BP139" i="11"/>
  <c r="CR139" i="11" s="1"/>
  <c r="CB139" i="11"/>
  <c r="DD139" i="11" s="1"/>
  <c r="BE139" i="11"/>
  <c r="CG139" i="11" s="1"/>
  <c r="BQ139" i="11"/>
  <c r="CS139" i="11" s="1"/>
  <c r="CC139" i="11"/>
  <c r="DE139" i="11" s="1"/>
  <c r="BH139" i="11"/>
  <c r="CJ139" i="11" s="1"/>
  <c r="BT139" i="11"/>
  <c r="CV139" i="11" s="1"/>
  <c r="AZ138" i="11"/>
  <c r="CB138" i="11" s="1"/>
  <c r="DD138" i="11" s="1"/>
  <c r="BT109" i="11"/>
  <c r="CV109" i="11" s="1"/>
  <c r="AO109" i="11"/>
  <c r="BQ109" i="11" s="1"/>
  <c r="CS109" i="11" s="1"/>
  <c r="AB109" i="11"/>
  <c r="BD109" i="11" s="1"/>
  <c r="AT109" i="11"/>
  <c r="BV109" i="11" s="1"/>
  <c r="CX109" i="11" s="1"/>
  <c r="AC109" i="11"/>
  <c r="BE109" i="11" s="1"/>
  <c r="CG109" i="11" s="1"/>
  <c r="AU109" i="11"/>
  <c r="BW109" i="11" s="1"/>
  <c r="CY109" i="11" s="1"/>
  <c r="AG109" i="11"/>
  <c r="BI109" i="11" s="1"/>
  <c r="CK109" i="11" s="1"/>
  <c r="AI109" i="11"/>
  <c r="BK109" i="11" s="1"/>
  <c r="CM109" i="11" s="1"/>
  <c r="AX109" i="11"/>
  <c r="BZ109" i="11" s="1"/>
  <c r="DB109" i="11" s="1"/>
  <c r="AY109" i="11"/>
  <c r="CA109" i="11" s="1"/>
  <c r="DC109" i="11" s="1"/>
  <c r="AT153" i="11"/>
  <c r="BV153" i="11" s="1"/>
  <c r="CX153" i="11" s="1"/>
  <c r="AH153" i="11"/>
  <c r="BJ153" i="11" s="1"/>
  <c r="CL153" i="11" s="1"/>
  <c r="AT147" i="11"/>
  <c r="BV147" i="11" s="1"/>
  <c r="CX147" i="11" s="1"/>
  <c r="AH147" i="11"/>
  <c r="BJ147" i="11" s="1"/>
  <c r="CL147" i="11" s="1"/>
  <c r="BJ142" i="11"/>
  <c r="CL142" i="11" s="1"/>
  <c r="BV142" i="11"/>
  <c r="CX142" i="11" s="1"/>
  <c r="BZ142" i="11"/>
  <c r="DB142" i="11" s="1"/>
  <c r="BY139" i="11"/>
  <c r="DA139" i="11" s="1"/>
  <c r="BJ139" i="11"/>
  <c r="CL139" i="11" s="1"/>
  <c r="AW138" i="11"/>
  <c r="BY138" i="11" s="1"/>
  <c r="DA138" i="11" s="1"/>
  <c r="AF138" i="11"/>
  <c r="BH138" i="11" s="1"/>
  <c r="CJ138" i="11" s="1"/>
  <c r="AF128" i="11"/>
  <c r="BH128" i="11" s="1"/>
  <c r="CJ128" i="11" s="1"/>
  <c r="AR128" i="11"/>
  <c r="AG128" i="11"/>
  <c r="BI128" i="11" s="1"/>
  <c r="CK128" i="11" s="1"/>
  <c r="AD128" i="11"/>
  <c r="BF128" i="11" s="1"/>
  <c r="CH128" i="11" s="1"/>
  <c r="AT128" i="11"/>
  <c r="BV128" i="11" s="1"/>
  <c r="CX128" i="11" s="1"/>
  <c r="AE128" i="11"/>
  <c r="BG128" i="11" s="1"/>
  <c r="CI128" i="11" s="1"/>
  <c r="AU128" i="11"/>
  <c r="BW128" i="11" s="1"/>
  <c r="CY128" i="11" s="1"/>
  <c r="AH128" i="11"/>
  <c r="BJ128" i="11" s="1"/>
  <c r="CL128" i="11" s="1"/>
  <c r="AV128" i="11"/>
  <c r="BX128" i="11" s="1"/>
  <c r="CZ128" i="11" s="1"/>
  <c r="AI128" i="11"/>
  <c r="BK128" i="11" s="1"/>
  <c r="CM128" i="11" s="1"/>
  <c r="AW128" i="11"/>
  <c r="BY128" i="11" s="1"/>
  <c r="DA128" i="11" s="1"/>
  <c r="AJ128" i="11"/>
  <c r="BL128" i="11" s="1"/>
  <c r="CN128" i="11" s="1"/>
  <c r="AX128" i="11"/>
  <c r="BZ128" i="11" s="1"/>
  <c r="DB128" i="11" s="1"/>
  <c r="AK128" i="11"/>
  <c r="BM128" i="11" s="1"/>
  <c r="CO128" i="11" s="1"/>
  <c r="AY128" i="11"/>
  <c r="CA128" i="11" s="1"/>
  <c r="DC128" i="11" s="1"/>
  <c r="AL128" i="11"/>
  <c r="BN128" i="11" s="1"/>
  <c r="CP128" i="11" s="1"/>
  <c r="AZ128" i="11"/>
  <c r="CB128" i="11" s="1"/>
  <c r="DD128" i="11" s="1"/>
  <c r="Y128" i="11"/>
  <c r="Z128" i="11" s="1"/>
  <c r="AM128" i="11"/>
  <c r="BO128" i="11" s="1"/>
  <c r="CQ128" i="11" s="1"/>
  <c r="BA128" i="11"/>
  <c r="CC128" i="11" s="1"/>
  <c r="DE128" i="11" s="1"/>
  <c r="AN128" i="11"/>
  <c r="BP128" i="11" s="1"/>
  <c r="CR128" i="11" s="1"/>
  <c r="BB128" i="11"/>
  <c r="CD128" i="11" s="1"/>
  <c r="DF128" i="11" s="1"/>
  <c r="AO128" i="11"/>
  <c r="BQ128" i="11" s="1"/>
  <c r="CS128" i="11" s="1"/>
  <c r="AV138" i="11"/>
  <c r="BX138" i="11" s="1"/>
  <c r="CZ138" i="11" s="1"/>
  <c r="AE138" i="11"/>
  <c r="BG138" i="11" s="1"/>
  <c r="CI138" i="11" s="1"/>
  <c r="AH138" i="11"/>
  <c r="BJ138" i="11" s="1"/>
  <c r="CL138" i="11" s="1"/>
  <c r="B138" i="11"/>
  <c r="AR153" i="11"/>
  <c r="AF153" i="11"/>
  <c r="BH153" i="11" s="1"/>
  <c r="CJ153" i="11" s="1"/>
  <c r="BB148" i="11"/>
  <c r="CD148" i="11" s="1"/>
  <c r="DF148" i="11" s="1"/>
  <c r="AP148" i="11"/>
  <c r="BR148" i="11" s="1"/>
  <c r="CT148" i="11" s="1"/>
  <c r="AD148" i="11"/>
  <c r="BF148" i="11" s="1"/>
  <c r="CH148" i="11" s="1"/>
  <c r="AR147" i="11"/>
  <c r="AF147" i="11"/>
  <c r="BH147" i="11" s="1"/>
  <c r="CJ147" i="11" s="1"/>
  <c r="BK144" i="11"/>
  <c r="CM144" i="11" s="1"/>
  <c r="BH143" i="11"/>
  <c r="CJ143" i="11" s="1"/>
  <c r="BT143" i="11"/>
  <c r="CV143" i="11" s="1"/>
  <c r="BL143" i="11"/>
  <c r="CN143" i="11" s="1"/>
  <c r="BX143" i="11"/>
  <c r="CZ143" i="11" s="1"/>
  <c r="BS142" i="11"/>
  <c r="CU142" i="11" s="1"/>
  <c r="BE142" i="11"/>
  <c r="CG142" i="11" s="1"/>
  <c r="BW139" i="11"/>
  <c r="CY139" i="11" s="1"/>
  <c r="AS138" i="11"/>
  <c r="BU138" i="11" s="1"/>
  <c r="CW138" i="11" s="1"/>
  <c r="AD138" i="11"/>
  <c r="BF138" i="11" s="1"/>
  <c r="CH138" i="11" s="1"/>
  <c r="AU135" i="11"/>
  <c r="BW135" i="11" s="1"/>
  <c r="CY135" i="11" s="1"/>
  <c r="AK134" i="11"/>
  <c r="BM134" i="11" s="1"/>
  <c r="CO134" i="11" s="1"/>
  <c r="AD134" i="11"/>
  <c r="BF134" i="11" s="1"/>
  <c r="CH134" i="11" s="1"/>
  <c r="AP134" i="11"/>
  <c r="BR134" i="11" s="1"/>
  <c r="CT134" i="11" s="1"/>
  <c r="BB134" i="11"/>
  <c r="CD134" i="11" s="1"/>
  <c r="DF134" i="11" s="1"/>
  <c r="AE134" i="11"/>
  <c r="BG134" i="11" s="1"/>
  <c r="CI134" i="11" s="1"/>
  <c r="AQ134" i="11"/>
  <c r="BS134" i="11" s="1"/>
  <c r="CU134" i="11" s="1"/>
  <c r="AF134" i="11"/>
  <c r="BH134" i="11" s="1"/>
  <c r="CJ134" i="11" s="1"/>
  <c r="AR134" i="11"/>
  <c r="AG134" i="11"/>
  <c r="BI134" i="11" s="1"/>
  <c r="CK134" i="11" s="1"/>
  <c r="AS134" i="11"/>
  <c r="BU134" i="11" s="1"/>
  <c r="CW134" i="11" s="1"/>
  <c r="AH134" i="11"/>
  <c r="BJ134" i="11" s="1"/>
  <c r="CL134" i="11" s="1"/>
  <c r="AT134" i="11"/>
  <c r="BV134" i="11" s="1"/>
  <c r="CX134" i="11" s="1"/>
  <c r="AI134" i="11"/>
  <c r="BK134" i="11" s="1"/>
  <c r="CM134" i="11" s="1"/>
  <c r="AU134" i="11"/>
  <c r="BW134" i="11" s="1"/>
  <c r="CY134" i="11" s="1"/>
  <c r="AL134" i="11"/>
  <c r="BN134" i="11" s="1"/>
  <c r="CP134" i="11" s="1"/>
  <c r="AX134" i="11"/>
  <c r="BZ134" i="11" s="1"/>
  <c r="DB134" i="11" s="1"/>
  <c r="AQ153" i="11"/>
  <c r="BS153" i="11" s="1"/>
  <c r="CU153" i="11" s="1"/>
  <c r="BA148" i="11"/>
  <c r="CC148" i="11" s="1"/>
  <c r="DE148" i="11" s="1"/>
  <c r="AO148" i="11"/>
  <c r="BQ148" i="11" s="1"/>
  <c r="CS148" i="11" s="1"/>
  <c r="AC148" i="11"/>
  <c r="BE148" i="11" s="1"/>
  <c r="CG148" i="11" s="1"/>
  <c r="AQ147" i="11"/>
  <c r="BS147" i="11" s="1"/>
  <c r="CU147" i="11" s="1"/>
  <c r="BX144" i="11"/>
  <c r="CZ144" i="11" s="1"/>
  <c r="BF143" i="11"/>
  <c r="BD142" i="11"/>
  <c r="B142" i="11"/>
  <c r="BQ140" i="11"/>
  <c r="CS140" i="11" s="1"/>
  <c r="BV139" i="11"/>
  <c r="CX139" i="11" s="1"/>
  <c r="BF139" i="11"/>
  <c r="CH139" i="11" s="1"/>
  <c r="AR138" i="11"/>
  <c r="AC138" i="11"/>
  <c r="BE138" i="11" s="1"/>
  <c r="CG138" i="11" s="1"/>
  <c r="AT135" i="11"/>
  <c r="BV135" i="11" s="1"/>
  <c r="CX135" i="11" s="1"/>
  <c r="AJ134" i="11"/>
  <c r="BL134" i="11" s="1"/>
  <c r="CN134" i="11" s="1"/>
  <c r="AQ128" i="11"/>
  <c r="BS128" i="11" s="1"/>
  <c r="CU128" i="11" s="1"/>
  <c r="BB153" i="11"/>
  <c r="CD153" i="11" s="1"/>
  <c r="DF153" i="11" s="1"/>
  <c r="AP153" i="11"/>
  <c r="BR153" i="11" s="1"/>
  <c r="CT153" i="11" s="1"/>
  <c r="AD153" i="11"/>
  <c r="BF153" i="11" s="1"/>
  <c r="CH153" i="11" s="1"/>
  <c r="AZ148" i="11"/>
  <c r="CB148" i="11" s="1"/>
  <c r="DD148" i="11" s="1"/>
  <c r="AN148" i="11"/>
  <c r="BP148" i="11" s="1"/>
  <c r="CR148" i="11" s="1"/>
  <c r="AB148" i="11"/>
  <c r="BB147" i="11"/>
  <c r="CD147" i="11" s="1"/>
  <c r="DF147" i="11" s="1"/>
  <c r="AP147" i="11"/>
  <c r="BR147" i="11" s="1"/>
  <c r="CT147" i="11" s="1"/>
  <c r="AD147" i="11"/>
  <c r="BF147" i="11" s="1"/>
  <c r="CH147" i="11" s="1"/>
  <c r="BF144" i="11"/>
  <c r="CH144" i="11" s="1"/>
  <c r="CD144" i="11"/>
  <c r="DF144" i="11" s="1"/>
  <c r="BV144" i="11"/>
  <c r="CX144" i="11" s="1"/>
  <c r="Z142" i="11"/>
  <c r="Y139" i="11"/>
  <c r="Z139" i="11" s="1"/>
  <c r="AQ138" i="11"/>
  <c r="BS138" i="11" s="1"/>
  <c r="CU138" i="11" s="1"/>
  <c r="AB138" i="11"/>
  <c r="BD138" i="11" s="1"/>
  <c r="AC134" i="11"/>
  <c r="BE134" i="11" s="1"/>
  <c r="CG134" i="11" s="1"/>
  <c r="AP128" i="11"/>
  <c r="BR128" i="11" s="1"/>
  <c r="CT128" i="11" s="1"/>
  <c r="AO147" i="11"/>
  <c r="BQ147" i="11" s="1"/>
  <c r="CS147" i="11" s="1"/>
  <c r="CD142" i="11"/>
  <c r="DF142" i="11" s="1"/>
  <c r="BS139" i="11"/>
  <c r="CU139" i="11" s="1"/>
  <c r="AB134" i="11"/>
  <c r="AC128" i="11"/>
  <c r="BE128" i="11" s="1"/>
  <c r="CG128" i="11" s="1"/>
  <c r="BT145" i="11"/>
  <c r="CV145" i="11" s="1"/>
  <c r="CC140" i="11"/>
  <c r="DE140" i="11" s="1"/>
  <c r="BR139" i="11"/>
  <c r="CT139" i="11" s="1"/>
  <c r="AO138" i="11"/>
  <c r="BQ138" i="11" s="1"/>
  <c r="CS138" i="11" s="1"/>
  <c r="BA134" i="11"/>
  <c r="CC134" i="11" s="1"/>
  <c r="DE134" i="11" s="1"/>
  <c r="AB128" i="11"/>
  <c r="BD128" i="11" s="1"/>
  <c r="AY153" i="11"/>
  <c r="CA153" i="11" s="1"/>
  <c r="DC153" i="11" s="1"/>
  <c r="AW148" i="11"/>
  <c r="BY148" i="11" s="1"/>
  <c r="DA148" i="11" s="1"/>
  <c r="AK148" i="11"/>
  <c r="BM148" i="11" s="1"/>
  <c r="CO148" i="11" s="1"/>
  <c r="AY147" i="11"/>
  <c r="CA147" i="11" s="1"/>
  <c r="DC147" i="11" s="1"/>
  <c r="BD144" i="11"/>
  <c r="Y143" i="11"/>
  <c r="Z143" i="11" s="1"/>
  <c r="CB142" i="11"/>
  <c r="DD142" i="11" s="1"/>
  <c r="BM142" i="11"/>
  <c r="CO142" i="11" s="1"/>
  <c r="BN140" i="11"/>
  <c r="CP140" i="11" s="1"/>
  <c r="BZ140" i="11"/>
  <c r="DB140" i="11" s="1"/>
  <c r="BO140" i="11"/>
  <c r="CQ140" i="11" s="1"/>
  <c r="CA140" i="11"/>
  <c r="DC140" i="11" s="1"/>
  <c r="BF140" i="11"/>
  <c r="CH140" i="11" s="1"/>
  <c r="BR140" i="11"/>
  <c r="CT140" i="11" s="1"/>
  <c r="CD140" i="11"/>
  <c r="DF140" i="11" s="1"/>
  <c r="BO139" i="11"/>
  <c r="CQ139" i="11" s="1"/>
  <c r="BT138" i="11"/>
  <c r="CV138" i="11" s="1"/>
  <c r="AN138" i="11"/>
  <c r="BP138" i="11" s="1"/>
  <c r="CR138" i="11" s="1"/>
  <c r="AB135" i="11"/>
  <c r="BD135" i="11" s="1"/>
  <c r="AN135" i="11"/>
  <c r="BP135" i="11" s="1"/>
  <c r="CR135" i="11" s="1"/>
  <c r="AZ135" i="11"/>
  <c r="CB135" i="11" s="1"/>
  <c r="DD135" i="11" s="1"/>
  <c r="AC135" i="11"/>
  <c r="BE135" i="11" s="1"/>
  <c r="CG135" i="11" s="1"/>
  <c r="AO135" i="11"/>
  <c r="BQ135" i="11" s="1"/>
  <c r="CS135" i="11" s="1"/>
  <c r="BA135" i="11"/>
  <c r="CC135" i="11" s="1"/>
  <c r="DE135" i="11" s="1"/>
  <c r="AD135" i="11"/>
  <c r="BF135" i="11" s="1"/>
  <c r="CH135" i="11" s="1"/>
  <c r="AP135" i="11"/>
  <c r="BR135" i="11" s="1"/>
  <c r="CT135" i="11" s="1"/>
  <c r="BB135" i="11"/>
  <c r="CD135" i="11" s="1"/>
  <c r="DF135" i="11" s="1"/>
  <c r="AE135" i="11"/>
  <c r="BG135" i="11" s="1"/>
  <c r="CI135" i="11" s="1"/>
  <c r="AQ135" i="11"/>
  <c r="BS135" i="11" s="1"/>
  <c r="CU135" i="11" s="1"/>
  <c r="AF135" i="11"/>
  <c r="BH135" i="11" s="1"/>
  <c r="CJ135" i="11" s="1"/>
  <c r="AR135" i="11"/>
  <c r="AG135" i="11"/>
  <c r="BI135" i="11" s="1"/>
  <c r="CK135" i="11" s="1"/>
  <c r="AS135" i="11"/>
  <c r="BU135" i="11" s="1"/>
  <c r="CW135" i="11" s="1"/>
  <c r="AJ135" i="11"/>
  <c r="BL135" i="11" s="1"/>
  <c r="CN135" i="11" s="1"/>
  <c r="AV135" i="11"/>
  <c r="BX135" i="11" s="1"/>
  <c r="CZ135" i="11" s="1"/>
  <c r="AZ134" i="11"/>
  <c r="CB134" i="11" s="1"/>
  <c r="DD134" i="11" s="1"/>
  <c r="AQ132" i="11"/>
  <c r="BS132" i="11" s="1"/>
  <c r="CU132" i="11" s="1"/>
  <c r="Y89" i="11"/>
  <c r="Z89" i="11" s="1"/>
  <c r="AZ133" i="11"/>
  <c r="CB133" i="11" s="1"/>
  <c r="DD133" i="11" s="1"/>
  <c r="AN133" i="11"/>
  <c r="BP133" i="11" s="1"/>
  <c r="CR133" i="11" s="1"/>
  <c r="AB133" i="11"/>
  <c r="BB132" i="11"/>
  <c r="CD132" i="11" s="1"/>
  <c r="DF132" i="11" s="1"/>
  <c r="AP132" i="11"/>
  <c r="BR132" i="11" s="1"/>
  <c r="CT132" i="11" s="1"/>
  <c r="AD132" i="11"/>
  <c r="AD109" i="11"/>
  <c r="BF109" i="11" s="1"/>
  <c r="CH109" i="11" s="1"/>
  <c r="BA132" i="11"/>
  <c r="CC132" i="11" s="1"/>
  <c r="DE132" i="11" s="1"/>
  <c r="AO132" i="11"/>
  <c r="BQ132" i="11" s="1"/>
  <c r="CS132" i="11" s="1"/>
  <c r="AE108" i="11"/>
  <c r="BG108" i="11" s="1"/>
  <c r="CI108" i="11" s="1"/>
  <c r="AQ108" i="11"/>
  <c r="BS108" i="11" s="1"/>
  <c r="CU108" i="11" s="1"/>
  <c r="AG108" i="11"/>
  <c r="BI108" i="11" s="1"/>
  <c r="CK108" i="11" s="1"/>
  <c r="AH108" i="11"/>
  <c r="BJ108" i="11" s="1"/>
  <c r="CL108" i="11" s="1"/>
  <c r="AT108" i="11"/>
  <c r="BV108" i="11" s="1"/>
  <c r="CX108" i="11" s="1"/>
  <c r="AJ108" i="11"/>
  <c r="BL108" i="11" s="1"/>
  <c r="CN108" i="11" s="1"/>
  <c r="AV108" i="11"/>
  <c r="BX108" i="11" s="1"/>
  <c r="CZ108" i="11" s="1"/>
  <c r="AL108" i="11"/>
  <c r="BN108" i="11" s="1"/>
  <c r="CP108" i="11" s="1"/>
  <c r="AX108" i="11"/>
  <c r="BZ108" i="11" s="1"/>
  <c r="DB108" i="11" s="1"/>
  <c r="AK108" i="11"/>
  <c r="BM108" i="11" s="1"/>
  <c r="CO108" i="11" s="1"/>
  <c r="AM108" i="11"/>
  <c r="BO108" i="11" s="1"/>
  <c r="CQ108" i="11" s="1"/>
  <c r="AN108" i="11"/>
  <c r="BP108" i="11" s="1"/>
  <c r="CR108" i="11" s="1"/>
  <c r="AO108" i="11"/>
  <c r="BQ108" i="11" s="1"/>
  <c r="CS108" i="11" s="1"/>
  <c r="AP108" i="11"/>
  <c r="BR108" i="11" s="1"/>
  <c r="CT108" i="11" s="1"/>
  <c r="Y108" i="11"/>
  <c r="Z108" i="11" s="1"/>
  <c r="AR108" i="11"/>
  <c r="AU108" i="11"/>
  <c r="BW108" i="11" s="1"/>
  <c r="CY108" i="11" s="1"/>
  <c r="AB108" i="11"/>
  <c r="AW108" i="11"/>
  <c r="BY108" i="11" s="1"/>
  <c r="DA108" i="11" s="1"/>
  <c r="AC108" i="11"/>
  <c r="BE108" i="11" s="1"/>
  <c r="CG108" i="11" s="1"/>
  <c r="AY108" i="11"/>
  <c r="CA108" i="11" s="1"/>
  <c r="DC108" i="11" s="1"/>
  <c r="AD108" i="11"/>
  <c r="BF108" i="11" s="1"/>
  <c r="CH108" i="11" s="1"/>
  <c r="AZ108" i="11"/>
  <c r="CB108" i="11" s="1"/>
  <c r="DD108" i="11" s="1"/>
  <c r="CF94" i="11"/>
  <c r="AW133" i="11"/>
  <c r="BY133" i="11" s="1"/>
  <c r="DA133" i="11" s="1"/>
  <c r="AK133" i="11"/>
  <c r="BM133" i="11" s="1"/>
  <c r="CO133" i="11" s="1"/>
  <c r="Y133" i="11"/>
  <c r="Z133" i="11" s="1"/>
  <c r="AY132" i="11"/>
  <c r="CA132" i="11" s="1"/>
  <c r="DC132" i="11" s="1"/>
  <c r="AM132" i="11"/>
  <c r="BO132" i="11" s="1"/>
  <c r="CQ132" i="11" s="1"/>
  <c r="AC131" i="11"/>
  <c r="BE131" i="11" s="1"/>
  <c r="CG131" i="11" s="1"/>
  <c r="AQ130" i="11"/>
  <c r="BS130" i="11" s="1"/>
  <c r="CU130" i="11" s="1"/>
  <c r="CC129" i="11"/>
  <c r="DE129" i="11" s="1"/>
  <c r="BQ129" i="11"/>
  <c r="CS129" i="11" s="1"/>
  <c r="BE129" i="11"/>
  <c r="CG129" i="11" s="1"/>
  <c r="CB141" i="11"/>
  <c r="DD141" i="11" s="1"/>
  <c r="BD141" i="11"/>
  <c r="AX138" i="11"/>
  <c r="BZ138" i="11" s="1"/>
  <c r="DB138" i="11" s="1"/>
  <c r="AL138" i="11"/>
  <c r="BN138" i="11" s="1"/>
  <c r="CP138" i="11" s="1"/>
  <c r="BX137" i="11"/>
  <c r="CZ137" i="11" s="1"/>
  <c r="BL137" i="11"/>
  <c r="CN137" i="11" s="1"/>
  <c r="BZ136" i="11"/>
  <c r="DB136" i="11" s="1"/>
  <c r="BN136" i="11"/>
  <c r="CP136" i="11" s="1"/>
  <c r="BT133" i="11"/>
  <c r="CV133" i="11" s="1"/>
  <c r="AV133" i="11"/>
  <c r="BX133" i="11" s="1"/>
  <c r="CZ133" i="11" s="1"/>
  <c r="AJ133" i="11"/>
  <c r="BL133" i="11" s="1"/>
  <c r="CN133" i="11" s="1"/>
  <c r="AX132" i="11"/>
  <c r="BZ132" i="11" s="1"/>
  <c r="DB132" i="11" s="1"/>
  <c r="AL132" i="11"/>
  <c r="BN132" i="11" s="1"/>
  <c r="CP132" i="11" s="1"/>
  <c r="AZ131" i="11"/>
  <c r="CB131" i="11" s="1"/>
  <c r="DD131" i="11" s="1"/>
  <c r="AN131" i="11"/>
  <c r="BP131" i="11" s="1"/>
  <c r="CR131" i="11" s="1"/>
  <c r="AB131" i="11"/>
  <c r="BB130" i="11"/>
  <c r="CD130" i="11" s="1"/>
  <c r="DF130" i="11" s="1"/>
  <c r="AP130" i="11"/>
  <c r="BR130" i="11" s="1"/>
  <c r="CT130" i="11" s="1"/>
  <c r="AD130" i="11"/>
  <c r="BF130" i="11" s="1"/>
  <c r="CH130" i="11" s="1"/>
  <c r="CB129" i="11"/>
  <c r="DD129" i="11" s="1"/>
  <c r="BP129" i="11"/>
  <c r="CR129" i="11" s="1"/>
  <c r="BD129" i="11"/>
  <c r="BX127" i="11"/>
  <c r="CZ127" i="11" s="1"/>
  <c r="BI127" i="11"/>
  <c r="CK127" i="11" s="1"/>
  <c r="Y124" i="11"/>
  <c r="Z124" i="11" s="1"/>
  <c r="BB108" i="11"/>
  <c r="CD108" i="11" s="1"/>
  <c r="DF108" i="11" s="1"/>
  <c r="AU133" i="11"/>
  <c r="BW133" i="11" s="1"/>
  <c r="CY133" i="11" s="1"/>
  <c r="AI133" i="11"/>
  <c r="BK133" i="11" s="1"/>
  <c r="CM133" i="11" s="1"/>
  <c r="AW132" i="11"/>
  <c r="BY132" i="11" s="1"/>
  <c r="DA132" i="11" s="1"/>
  <c r="AK132" i="11"/>
  <c r="BM132" i="11" s="1"/>
  <c r="CO132" i="11" s="1"/>
  <c r="BA130" i="11"/>
  <c r="CC130" i="11" s="1"/>
  <c r="DE130" i="11" s="1"/>
  <c r="AO130" i="11"/>
  <c r="BQ130" i="11" s="1"/>
  <c r="CS130" i="11" s="1"/>
  <c r="CA129" i="11"/>
  <c r="DC129" i="11" s="1"/>
  <c r="BO129" i="11"/>
  <c r="CQ129" i="11" s="1"/>
  <c r="AT117" i="11"/>
  <c r="BV117" i="11" s="1"/>
  <c r="CX117" i="11" s="1"/>
  <c r="AJ117" i="11"/>
  <c r="BL117" i="11" s="1"/>
  <c r="CN117" i="11" s="1"/>
  <c r="AV117" i="11"/>
  <c r="BX117" i="11" s="1"/>
  <c r="CZ117" i="11" s="1"/>
  <c r="BT117" i="11"/>
  <c r="CV117" i="11" s="1"/>
  <c r="AK117" i="11"/>
  <c r="BM117" i="11" s="1"/>
  <c r="CO117" i="11" s="1"/>
  <c r="AW117" i="11"/>
  <c r="BY117" i="11" s="1"/>
  <c r="DA117" i="11" s="1"/>
  <c r="AL117" i="11"/>
  <c r="BN117" i="11" s="1"/>
  <c r="CP117" i="11" s="1"/>
  <c r="AX117" i="11"/>
  <c r="BZ117" i="11" s="1"/>
  <c r="DB117" i="11" s="1"/>
  <c r="AM117" i="11"/>
  <c r="BO117" i="11" s="1"/>
  <c r="CQ117" i="11" s="1"/>
  <c r="AY117" i="11"/>
  <c r="CA117" i="11" s="1"/>
  <c r="DC117" i="11" s="1"/>
  <c r="BA108" i="11"/>
  <c r="CC108" i="11" s="1"/>
  <c r="DE108" i="11" s="1"/>
  <c r="AT133" i="11"/>
  <c r="BV133" i="11" s="1"/>
  <c r="CX133" i="11" s="1"/>
  <c r="AH133" i="11"/>
  <c r="BJ133" i="11" s="1"/>
  <c r="CL133" i="11" s="1"/>
  <c r="BT132" i="11"/>
  <c r="CV132" i="11" s="1"/>
  <c r="AV132" i="11"/>
  <c r="BX132" i="11" s="1"/>
  <c r="CZ132" i="11" s="1"/>
  <c r="AJ132" i="11"/>
  <c r="BL132" i="11" s="1"/>
  <c r="CN132" i="11" s="1"/>
  <c r="AI110" i="11"/>
  <c r="BK110" i="11" s="1"/>
  <c r="CM110" i="11" s="1"/>
  <c r="AW110" i="11"/>
  <c r="BY110" i="11" s="1"/>
  <c r="DA110" i="11" s="1"/>
  <c r="AJ110" i="11"/>
  <c r="BL110" i="11" s="1"/>
  <c r="CN110" i="11" s="1"/>
  <c r="AX110" i="11"/>
  <c r="BZ110" i="11" s="1"/>
  <c r="DB110" i="11" s="1"/>
  <c r="AK110" i="11"/>
  <c r="BM110" i="11" s="1"/>
  <c r="CO110" i="11" s="1"/>
  <c r="AY110" i="11"/>
  <c r="CA110" i="11" s="1"/>
  <c r="DC110" i="11" s="1"/>
  <c r="AM110" i="11"/>
  <c r="BO110" i="11" s="1"/>
  <c r="CQ110" i="11" s="1"/>
  <c r="BA110" i="11"/>
  <c r="CC110" i="11" s="1"/>
  <c r="DE110" i="11" s="1"/>
  <c r="AN110" i="11"/>
  <c r="BP110" i="11" s="1"/>
  <c r="CR110" i="11" s="1"/>
  <c r="AO110" i="11"/>
  <c r="BQ110" i="11" s="1"/>
  <c r="CS110" i="11" s="1"/>
  <c r="AB110" i="11"/>
  <c r="AQ110" i="11"/>
  <c r="BS110" i="11" s="1"/>
  <c r="CU110" i="11" s="1"/>
  <c r="AI108" i="11"/>
  <c r="BK108" i="11" s="1"/>
  <c r="CM108" i="11" s="1"/>
  <c r="AU138" i="11"/>
  <c r="BW138" i="11" s="1"/>
  <c r="CY138" i="11" s="1"/>
  <c r="AI138" i="11"/>
  <c r="BK138" i="11" s="1"/>
  <c r="CM138" i="11" s="1"/>
  <c r="BI137" i="11"/>
  <c r="CK137" i="11" s="1"/>
  <c r="Y137" i="11"/>
  <c r="Z137" i="11" s="1"/>
  <c r="BW136" i="11"/>
  <c r="CY136" i="11" s="1"/>
  <c r="BK136" i="11"/>
  <c r="CM136" i="11" s="1"/>
  <c r="AS133" i="11"/>
  <c r="BU133" i="11" s="1"/>
  <c r="CW133" i="11" s="1"/>
  <c r="AG133" i="11"/>
  <c r="BI133" i="11" s="1"/>
  <c r="CK133" i="11" s="1"/>
  <c r="AU132" i="11"/>
  <c r="BW132" i="11" s="1"/>
  <c r="CY132" i="11" s="1"/>
  <c r="AI132" i="11"/>
  <c r="BK132" i="11" s="1"/>
  <c r="CM132" i="11" s="1"/>
  <c r="AW131" i="11"/>
  <c r="BY131" i="11" s="1"/>
  <c r="DA131" i="11" s="1"/>
  <c r="AK131" i="11"/>
  <c r="BM131" i="11" s="1"/>
  <c r="CO131" i="11" s="1"/>
  <c r="Y131" i="11"/>
  <c r="Z131" i="11" s="1"/>
  <c r="AY130" i="11"/>
  <c r="CA130" i="11" s="1"/>
  <c r="DC130" i="11" s="1"/>
  <c r="AM130" i="11"/>
  <c r="BO130" i="11" s="1"/>
  <c r="CQ130" i="11" s="1"/>
  <c r="BY129" i="11"/>
  <c r="DA129" i="11" s="1"/>
  <c r="BM129" i="11"/>
  <c r="CO129" i="11" s="1"/>
  <c r="BF127" i="11"/>
  <c r="CH127" i="11" s="1"/>
  <c r="CD127" i="11"/>
  <c r="DF127" i="11" s="1"/>
  <c r="BS127" i="11"/>
  <c r="CU127" i="11" s="1"/>
  <c r="BH127" i="11"/>
  <c r="CJ127" i="11" s="1"/>
  <c r="BT127" i="11"/>
  <c r="CV127" i="11" s="1"/>
  <c r="AL126" i="11"/>
  <c r="BN126" i="11" s="1"/>
  <c r="CP126" i="11" s="1"/>
  <c r="AX126" i="11"/>
  <c r="BZ126" i="11" s="1"/>
  <c r="DB126" i="11" s="1"/>
  <c r="AM126" i="11"/>
  <c r="BO126" i="11" s="1"/>
  <c r="CQ126" i="11" s="1"/>
  <c r="AY126" i="11"/>
  <c r="CA126" i="11" s="1"/>
  <c r="DC126" i="11" s="1"/>
  <c r="AC126" i="11"/>
  <c r="BE126" i="11" s="1"/>
  <c r="CG126" i="11" s="1"/>
  <c r="AO126" i="11"/>
  <c r="BQ126" i="11" s="1"/>
  <c r="CS126" i="11" s="1"/>
  <c r="BZ123" i="11"/>
  <c r="DB123" i="11" s="1"/>
  <c r="BD123" i="11"/>
  <c r="CB123" i="11"/>
  <c r="DD123" i="11" s="1"/>
  <c r="BE123" i="11"/>
  <c r="CG123" i="11" s="1"/>
  <c r="CC123" i="11"/>
  <c r="DE123" i="11" s="1"/>
  <c r="BF123" i="11"/>
  <c r="CH123" i="11" s="1"/>
  <c r="CD123" i="11"/>
  <c r="DF123" i="11" s="1"/>
  <c r="BS123" i="11"/>
  <c r="CU123" i="11" s="1"/>
  <c r="BI123" i="11"/>
  <c r="CK123" i="11" s="1"/>
  <c r="BJ123" i="11"/>
  <c r="CL123" i="11" s="1"/>
  <c r="BV123" i="11"/>
  <c r="CX123" i="11" s="1"/>
  <c r="BK123" i="11"/>
  <c r="CM123" i="11" s="1"/>
  <c r="AD117" i="11"/>
  <c r="AF108" i="11"/>
  <c r="BH108" i="11" s="1"/>
  <c r="CJ108" i="11" s="1"/>
  <c r="AT138" i="11"/>
  <c r="BV138" i="11" s="1"/>
  <c r="CX138" i="11" s="1"/>
  <c r="BT137" i="11"/>
  <c r="CV137" i="11" s="1"/>
  <c r="BV136" i="11"/>
  <c r="CX136" i="11" s="1"/>
  <c r="AR133" i="11"/>
  <c r="AT132" i="11"/>
  <c r="BV132" i="11" s="1"/>
  <c r="CX132" i="11" s="1"/>
  <c r="BT131" i="11"/>
  <c r="CV131" i="11" s="1"/>
  <c r="AV131" i="11"/>
  <c r="BX131" i="11" s="1"/>
  <c r="CZ131" i="11" s="1"/>
  <c r="AX130" i="11"/>
  <c r="BZ130" i="11" s="1"/>
  <c r="DB130" i="11" s="1"/>
  <c r="BX129" i="11"/>
  <c r="CZ129" i="11" s="1"/>
  <c r="BL129" i="11"/>
  <c r="CN129" i="11" s="1"/>
  <c r="BB126" i="11"/>
  <c r="CD126" i="11" s="1"/>
  <c r="DF126" i="11" s="1"/>
  <c r="AF126" i="11"/>
  <c r="BH126" i="11" s="1"/>
  <c r="CJ126" i="11" s="1"/>
  <c r="AJ126" i="11"/>
  <c r="BL126" i="11" s="1"/>
  <c r="CN126" i="11" s="1"/>
  <c r="AO117" i="11"/>
  <c r="BQ117" i="11" s="1"/>
  <c r="CS117" i="11" s="1"/>
  <c r="BA122" i="11"/>
  <c r="CC122" i="11" s="1"/>
  <c r="DE122" i="11" s="1"/>
  <c r="AO122" i="11"/>
  <c r="BQ122" i="11" s="1"/>
  <c r="CS122" i="11" s="1"/>
  <c r="AC122" i="11"/>
  <c r="BE122" i="11" s="1"/>
  <c r="CG122" i="11" s="1"/>
  <c r="AQ121" i="11"/>
  <c r="BS121" i="11" s="1"/>
  <c r="CU121" i="11" s="1"/>
  <c r="AE121" i="11"/>
  <c r="BG121" i="11" s="1"/>
  <c r="CI121" i="11" s="1"/>
  <c r="AS120" i="11"/>
  <c r="BU120" i="11" s="1"/>
  <c r="CW120" i="11" s="1"/>
  <c r="AG120" i="11"/>
  <c r="BI120" i="11" s="1"/>
  <c r="CK120" i="11" s="1"/>
  <c r="BA116" i="11"/>
  <c r="CC116" i="11" s="1"/>
  <c r="DE116" i="11" s="1"/>
  <c r="AO116" i="11"/>
  <c r="BQ116" i="11" s="1"/>
  <c r="CS116" i="11" s="1"/>
  <c r="AC116" i="11"/>
  <c r="BE116" i="11" s="1"/>
  <c r="CG116" i="11" s="1"/>
  <c r="AQ115" i="11"/>
  <c r="BS115" i="11" s="1"/>
  <c r="CU115" i="11" s="1"/>
  <c r="AE115" i="11"/>
  <c r="BG115" i="11" s="1"/>
  <c r="CI115" i="11" s="1"/>
  <c r="AT112" i="11"/>
  <c r="BV112" i="11" s="1"/>
  <c r="CX112" i="11" s="1"/>
  <c r="AF112" i="11"/>
  <c r="BH112" i="11" s="1"/>
  <c r="CJ112" i="11" s="1"/>
  <c r="BL111" i="11"/>
  <c r="CN111" i="11" s="1"/>
  <c r="BX111" i="11"/>
  <c r="CZ111" i="11" s="1"/>
  <c r="BD111" i="11"/>
  <c r="BP111" i="11"/>
  <c r="CR111" i="11" s="1"/>
  <c r="CB111" i="11"/>
  <c r="DD111" i="11" s="1"/>
  <c r="AD110" i="11"/>
  <c r="BF110" i="11" s="1"/>
  <c r="CH110" i="11" s="1"/>
  <c r="AP110" i="11"/>
  <c r="BR110" i="11" s="1"/>
  <c r="CT110" i="11" s="1"/>
  <c r="BB110" i="11"/>
  <c r="CD110" i="11" s="1"/>
  <c r="DF110" i="11" s="1"/>
  <c r="AH110" i="11"/>
  <c r="BJ110" i="11" s="1"/>
  <c r="CL110" i="11" s="1"/>
  <c r="AW109" i="11"/>
  <c r="BY109" i="11" s="1"/>
  <c r="DA109" i="11" s="1"/>
  <c r="AW107" i="11"/>
  <c r="BY107" i="11" s="1"/>
  <c r="DA107" i="11" s="1"/>
  <c r="AZ122" i="11"/>
  <c r="CB122" i="11" s="1"/>
  <c r="DD122" i="11" s="1"/>
  <c r="AN122" i="11"/>
  <c r="BP122" i="11" s="1"/>
  <c r="CR122" i="11" s="1"/>
  <c r="AB122" i="11"/>
  <c r="BB121" i="11"/>
  <c r="CD121" i="11" s="1"/>
  <c r="DF121" i="11" s="1"/>
  <c r="AP121" i="11"/>
  <c r="BR121" i="11" s="1"/>
  <c r="CT121" i="11" s="1"/>
  <c r="AD121" i="11"/>
  <c r="BF121" i="11" s="1"/>
  <c r="CH121" i="11" s="1"/>
  <c r="AZ116" i="11"/>
  <c r="CB116" i="11" s="1"/>
  <c r="DD116" i="11" s="1"/>
  <c r="AN116" i="11"/>
  <c r="BP116" i="11" s="1"/>
  <c r="CR116" i="11" s="1"/>
  <c r="AB116" i="11"/>
  <c r="BB115" i="11"/>
  <c r="CD115" i="11" s="1"/>
  <c r="DF115" i="11" s="1"/>
  <c r="AP115" i="11"/>
  <c r="BR115" i="11" s="1"/>
  <c r="CT115" i="11" s="1"/>
  <c r="AD115" i="11"/>
  <c r="BF115" i="11" s="1"/>
  <c r="CH115" i="11" s="1"/>
  <c r="AS112" i="11"/>
  <c r="BU112" i="11" s="1"/>
  <c r="CW112" i="11" s="1"/>
  <c r="AE109" i="11"/>
  <c r="BG109" i="11" s="1"/>
  <c r="CI109" i="11" s="1"/>
  <c r="AQ109" i="11"/>
  <c r="BS109" i="11" s="1"/>
  <c r="CU109" i="11" s="1"/>
  <c r="AF109" i="11"/>
  <c r="BH109" i="11" s="1"/>
  <c r="CJ109" i="11" s="1"/>
  <c r="AR109" i="11"/>
  <c r="AH109" i="11"/>
  <c r="BJ109" i="11" s="1"/>
  <c r="CL109" i="11" s="1"/>
  <c r="AJ109" i="11"/>
  <c r="BL109" i="11" s="1"/>
  <c r="CN109" i="11" s="1"/>
  <c r="AV109" i="11"/>
  <c r="BX109" i="11" s="1"/>
  <c r="CZ109" i="11" s="1"/>
  <c r="BA121" i="11"/>
  <c r="CC121" i="11" s="1"/>
  <c r="DE121" i="11" s="1"/>
  <c r="AO121" i="11"/>
  <c r="BQ121" i="11" s="1"/>
  <c r="CS121" i="11" s="1"/>
  <c r="AC121" i="11"/>
  <c r="BE121" i="11" s="1"/>
  <c r="CG121" i="11" s="1"/>
  <c r="BA115" i="11"/>
  <c r="CC115" i="11" s="1"/>
  <c r="DE115" i="11" s="1"/>
  <c r="AO115" i="11"/>
  <c r="BQ115" i="11" s="1"/>
  <c r="CS115" i="11" s="1"/>
  <c r="AL112" i="11"/>
  <c r="BN112" i="11" s="1"/>
  <c r="CP112" i="11" s="1"/>
  <c r="AX112" i="11"/>
  <c r="BZ112" i="11" s="1"/>
  <c r="DB112" i="11" s="1"/>
  <c r="AD112" i="11"/>
  <c r="BF112" i="11" s="1"/>
  <c r="CH112" i="11" s="1"/>
  <c r="AP112" i="11"/>
  <c r="BR112" i="11" s="1"/>
  <c r="CT112" i="11" s="1"/>
  <c r="BB112" i="11"/>
  <c r="CD112" i="11" s="1"/>
  <c r="DF112" i="11" s="1"/>
  <c r="AW122" i="11"/>
  <c r="BY122" i="11" s="1"/>
  <c r="DA122" i="11" s="1"/>
  <c r="AK122" i="11"/>
  <c r="BM122" i="11" s="1"/>
  <c r="CO122" i="11" s="1"/>
  <c r="Y122" i="11"/>
  <c r="Z122" i="11" s="1"/>
  <c r="AY121" i="11"/>
  <c r="CA121" i="11" s="1"/>
  <c r="DC121" i="11" s="1"/>
  <c r="AM121" i="11"/>
  <c r="BO121" i="11" s="1"/>
  <c r="CQ121" i="11" s="1"/>
  <c r="BA120" i="11"/>
  <c r="CC120" i="11" s="1"/>
  <c r="DE120" i="11" s="1"/>
  <c r="AO120" i="11"/>
  <c r="BQ120" i="11" s="1"/>
  <c r="CS120" i="11" s="1"/>
  <c r="AC120" i="11"/>
  <c r="BE120" i="11" s="1"/>
  <c r="AQ119" i="11"/>
  <c r="BS119" i="11" s="1"/>
  <c r="CU119" i="11" s="1"/>
  <c r="AE119" i="11"/>
  <c r="BG119" i="11" s="1"/>
  <c r="CI119" i="11" s="1"/>
  <c r="AU117" i="11"/>
  <c r="BW117" i="11" s="1"/>
  <c r="CY117" i="11" s="1"/>
  <c r="AI117" i="11"/>
  <c r="BK117" i="11" s="1"/>
  <c r="CM117" i="11" s="1"/>
  <c r="AW116" i="11"/>
  <c r="BY116" i="11" s="1"/>
  <c r="DA116" i="11" s="1"/>
  <c r="AK116" i="11"/>
  <c r="BM116" i="11" s="1"/>
  <c r="CO116" i="11" s="1"/>
  <c r="Y116" i="11"/>
  <c r="Z116" i="11" s="1"/>
  <c r="AY115" i="11"/>
  <c r="CA115" i="11" s="1"/>
  <c r="DC115" i="11" s="1"/>
  <c r="AM115" i="11"/>
  <c r="BO115" i="11" s="1"/>
  <c r="CQ115" i="11" s="1"/>
  <c r="BA114" i="11"/>
  <c r="CC114" i="11" s="1"/>
  <c r="DE114" i="11" s="1"/>
  <c r="AO114" i="11"/>
  <c r="BQ114" i="11" s="1"/>
  <c r="CS114" i="11" s="1"/>
  <c r="AC114" i="11"/>
  <c r="BE114" i="11" s="1"/>
  <c r="AQ113" i="11"/>
  <c r="BS113" i="11" s="1"/>
  <c r="CU113" i="11" s="1"/>
  <c r="AO112" i="11"/>
  <c r="BQ112" i="11" s="1"/>
  <c r="CS112" i="11" s="1"/>
  <c r="B112" i="11"/>
  <c r="BQ111" i="11"/>
  <c r="CS111" i="11" s="1"/>
  <c r="Y111" i="11"/>
  <c r="Z111" i="11" s="1"/>
  <c r="AZ110" i="11"/>
  <c r="CB110" i="11" s="1"/>
  <c r="DD110" i="11" s="1"/>
  <c r="AL110" i="11"/>
  <c r="BN110" i="11" s="1"/>
  <c r="CP110" i="11" s="1"/>
  <c r="AP109" i="11"/>
  <c r="BR109" i="11" s="1"/>
  <c r="CT109" i="11" s="1"/>
  <c r="AX121" i="11"/>
  <c r="BZ121" i="11" s="1"/>
  <c r="DB121" i="11" s="1"/>
  <c r="AH117" i="11"/>
  <c r="BJ117" i="11" s="1"/>
  <c r="CL117" i="11" s="1"/>
  <c r="AV116" i="11"/>
  <c r="BX116" i="11" s="1"/>
  <c r="CZ116" i="11" s="1"/>
  <c r="AJ116" i="11"/>
  <c r="BL116" i="11" s="1"/>
  <c r="CN116" i="11" s="1"/>
  <c r="AX115" i="11"/>
  <c r="BZ115" i="11" s="1"/>
  <c r="DB115" i="11" s="1"/>
  <c r="AL115" i="11"/>
  <c r="BN115" i="11" s="1"/>
  <c r="CP115" i="11" s="1"/>
  <c r="AN112" i="11"/>
  <c r="BP112" i="11" s="1"/>
  <c r="CR112" i="11" s="1"/>
  <c r="Y112" i="11"/>
  <c r="Z112" i="11" s="1"/>
  <c r="BT107" i="11"/>
  <c r="CV107" i="11" s="1"/>
  <c r="AU122" i="11"/>
  <c r="BW122" i="11" s="1"/>
  <c r="CY122" i="11" s="1"/>
  <c r="AI122" i="11"/>
  <c r="BK122" i="11" s="1"/>
  <c r="CM122" i="11" s="1"/>
  <c r="AW121" i="11"/>
  <c r="BY121" i="11" s="1"/>
  <c r="DA121" i="11" s="1"/>
  <c r="AK121" i="11"/>
  <c r="BM121" i="11" s="1"/>
  <c r="CO121" i="11" s="1"/>
  <c r="AY120" i="11"/>
  <c r="CA120" i="11" s="1"/>
  <c r="DC120" i="11" s="1"/>
  <c r="AM120" i="11"/>
  <c r="BO120" i="11" s="1"/>
  <c r="CQ120" i="11" s="1"/>
  <c r="AS117" i="11"/>
  <c r="BU117" i="11" s="1"/>
  <c r="CW117" i="11" s="1"/>
  <c r="AG117" i="11"/>
  <c r="BI117" i="11" s="1"/>
  <c r="CK117" i="11" s="1"/>
  <c r="AU116" i="11"/>
  <c r="BW116" i="11" s="1"/>
  <c r="CY116" i="11" s="1"/>
  <c r="AI116" i="11"/>
  <c r="BK116" i="11" s="1"/>
  <c r="CM116" i="11" s="1"/>
  <c r="AW115" i="11"/>
  <c r="BY115" i="11" s="1"/>
  <c r="DA115" i="11" s="1"/>
  <c r="AK115" i="11"/>
  <c r="BM115" i="11" s="1"/>
  <c r="CO115" i="11" s="1"/>
  <c r="AY114" i="11"/>
  <c r="CA114" i="11" s="1"/>
  <c r="DC114" i="11" s="1"/>
  <c r="AM114" i="11"/>
  <c r="BO114" i="11" s="1"/>
  <c r="CQ114" i="11" s="1"/>
  <c r="BA112" i="11"/>
  <c r="CC112" i="11" s="1"/>
  <c r="DE112" i="11" s="1"/>
  <c r="AM112" i="11"/>
  <c r="BO112" i="11" s="1"/>
  <c r="CQ112" i="11" s="1"/>
  <c r="CC111" i="11"/>
  <c r="DE111" i="11" s="1"/>
  <c r="BN111" i="11"/>
  <c r="CP111" i="11" s="1"/>
  <c r="AN109" i="11"/>
  <c r="BP109" i="11" s="1"/>
  <c r="CR109" i="11" s="1"/>
  <c r="AM107" i="11"/>
  <c r="BO107" i="11" s="1"/>
  <c r="CQ107" i="11" s="1"/>
  <c r="AB125" i="11"/>
  <c r="AT122" i="11"/>
  <c r="BV122" i="11" s="1"/>
  <c r="CX122" i="11" s="1"/>
  <c r="AH122" i="11"/>
  <c r="BJ122" i="11" s="1"/>
  <c r="CL122" i="11" s="1"/>
  <c r="BT121" i="11"/>
  <c r="CV121" i="11" s="1"/>
  <c r="AV121" i="11"/>
  <c r="BX121" i="11" s="1"/>
  <c r="CZ121" i="11" s="1"/>
  <c r="AJ121" i="11"/>
  <c r="BL121" i="11" s="1"/>
  <c r="CN121" i="11" s="1"/>
  <c r="AL120" i="11"/>
  <c r="BN120" i="11" s="1"/>
  <c r="CP120" i="11" s="1"/>
  <c r="AB119" i="11"/>
  <c r="AR117" i="11"/>
  <c r="AF117" i="11"/>
  <c r="BH117" i="11" s="1"/>
  <c r="CJ117" i="11" s="1"/>
  <c r="AT116" i="11"/>
  <c r="BV116" i="11" s="1"/>
  <c r="CX116" i="11" s="1"/>
  <c r="AH116" i="11"/>
  <c r="BJ116" i="11" s="1"/>
  <c r="CL116" i="11" s="1"/>
  <c r="BT115" i="11"/>
  <c r="CV115" i="11" s="1"/>
  <c r="AV115" i="11"/>
  <c r="BX115" i="11" s="1"/>
  <c r="CZ115" i="11" s="1"/>
  <c r="AJ115" i="11"/>
  <c r="BL115" i="11" s="1"/>
  <c r="CN115" i="11" s="1"/>
  <c r="AL114" i="11"/>
  <c r="BN114" i="11" s="1"/>
  <c r="CP114" i="11" s="1"/>
  <c r="AZ112" i="11"/>
  <c r="CB112" i="11" s="1"/>
  <c r="DD112" i="11" s="1"/>
  <c r="AK112" i="11"/>
  <c r="BM112" i="11" s="1"/>
  <c r="CO112" i="11" s="1"/>
  <c r="CA111" i="11"/>
  <c r="DC111" i="11" s="1"/>
  <c r="BM111" i="11"/>
  <c r="CO111" i="11" s="1"/>
  <c r="BB109" i="11"/>
  <c r="CD109" i="11" s="1"/>
  <c r="DF109" i="11" s="1"/>
  <c r="AM109" i="11"/>
  <c r="BO109" i="11" s="1"/>
  <c r="CQ109" i="11" s="1"/>
  <c r="AK107" i="11"/>
  <c r="BM107" i="11" s="1"/>
  <c r="CO107" i="11" s="1"/>
  <c r="AG107" i="11"/>
  <c r="BI107" i="11" s="1"/>
  <c r="CK107" i="11" s="1"/>
  <c r="AS107" i="11"/>
  <c r="BU107" i="11" s="1"/>
  <c r="CW107" i="11" s="1"/>
  <c r="AH107" i="11"/>
  <c r="BJ107" i="11" s="1"/>
  <c r="CL107" i="11" s="1"/>
  <c r="AI107" i="11"/>
  <c r="BK107" i="11" s="1"/>
  <c r="CM107" i="11" s="1"/>
  <c r="AU107" i="11"/>
  <c r="BW107" i="11" s="1"/>
  <c r="CY107" i="11" s="1"/>
  <c r="AJ107" i="11"/>
  <c r="BL107" i="11" s="1"/>
  <c r="CN107" i="11" s="1"/>
  <c r="AV107" i="11"/>
  <c r="BX107" i="11" s="1"/>
  <c r="CZ107" i="11" s="1"/>
  <c r="AL107" i="11"/>
  <c r="BN107" i="11" s="1"/>
  <c r="CP107" i="11" s="1"/>
  <c r="AX107" i="11"/>
  <c r="BZ107" i="11" s="1"/>
  <c r="DB107" i="11" s="1"/>
  <c r="AB107" i="11"/>
  <c r="BD107" i="11" s="1"/>
  <c r="AN107" i="11"/>
  <c r="BP107" i="11" s="1"/>
  <c r="CR107" i="11" s="1"/>
  <c r="B107" i="11"/>
  <c r="BH106" i="11"/>
  <c r="CJ106" i="11" s="1"/>
  <c r="BT106" i="11"/>
  <c r="CV106" i="11" s="1"/>
  <c r="BV106" i="11"/>
  <c r="CX106" i="11" s="1"/>
  <c r="BL106" i="11"/>
  <c r="CN106" i="11" s="1"/>
  <c r="BX106" i="11"/>
  <c r="CZ106" i="11" s="1"/>
  <c r="BZ106" i="11"/>
  <c r="DB106" i="11" s="1"/>
  <c r="AW126" i="11"/>
  <c r="BY126" i="11" s="1"/>
  <c r="DA126" i="11" s="1"/>
  <c r="AK126" i="11"/>
  <c r="BM126" i="11" s="1"/>
  <c r="CO126" i="11" s="1"/>
  <c r="Y126" i="11"/>
  <c r="Z126" i="11" s="1"/>
  <c r="AY125" i="11"/>
  <c r="CA125" i="11" s="1"/>
  <c r="DC125" i="11" s="1"/>
  <c r="AM125" i="11"/>
  <c r="BO125" i="11" s="1"/>
  <c r="CQ125" i="11" s="1"/>
  <c r="AG122" i="11"/>
  <c r="BI122" i="11" s="1"/>
  <c r="CK122" i="11" s="1"/>
  <c r="AU121" i="11"/>
  <c r="BW121" i="11" s="1"/>
  <c r="CY121" i="11" s="1"/>
  <c r="AW120" i="11"/>
  <c r="BY120" i="11" s="1"/>
  <c r="DA120" i="11" s="1"/>
  <c r="AK120" i="11"/>
  <c r="BM120" i="11" s="1"/>
  <c r="CO120" i="11" s="1"/>
  <c r="Y120" i="11"/>
  <c r="Z120" i="11" s="1"/>
  <c r="AY119" i="11"/>
  <c r="CA119" i="11" s="1"/>
  <c r="DC119" i="11" s="1"/>
  <c r="AM119" i="11"/>
  <c r="BO119" i="11" s="1"/>
  <c r="CQ119" i="11" s="1"/>
  <c r="AQ117" i="11"/>
  <c r="BS117" i="11" s="1"/>
  <c r="CU117" i="11" s="1"/>
  <c r="AE117" i="11"/>
  <c r="BG117" i="11" s="1"/>
  <c r="CI117" i="11" s="1"/>
  <c r="AS116" i="11"/>
  <c r="BU116" i="11" s="1"/>
  <c r="CW116" i="11" s="1"/>
  <c r="AG116" i="11"/>
  <c r="BI116" i="11" s="1"/>
  <c r="CK116" i="11" s="1"/>
  <c r="AU115" i="11"/>
  <c r="BW115" i="11" s="1"/>
  <c r="CY115" i="11" s="1"/>
  <c r="AI115" i="11"/>
  <c r="BK115" i="11" s="1"/>
  <c r="CM115" i="11" s="1"/>
  <c r="AW114" i="11"/>
  <c r="BY114" i="11" s="1"/>
  <c r="DA114" i="11" s="1"/>
  <c r="AK114" i="11"/>
  <c r="BM114" i="11" s="1"/>
  <c r="CO114" i="11" s="1"/>
  <c r="Y114" i="11"/>
  <c r="Z114" i="11" s="1"/>
  <c r="AY113" i="11"/>
  <c r="CA113" i="11" s="1"/>
  <c r="DC113" i="11" s="1"/>
  <c r="AM113" i="11"/>
  <c r="BO113" i="11" s="1"/>
  <c r="CQ113" i="11" s="1"/>
  <c r="AY112" i="11"/>
  <c r="CA112" i="11" s="1"/>
  <c r="DC112" i="11" s="1"/>
  <c r="AJ112" i="11"/>
  <c r="BL112" i="11" s="1"/>
  <c r="CN112" i="11" s="1"/>
  <c r="BZ111" i="11"/>
  <c r="DB111" i="11" s="1"/>
  <c r="BK111" i="11"/>
  <c r="CM111" i="11" s="1"/>
  <c r="AV110" i="11"/>
  <c r="BX110" i="11" s="1"/>
  <c r="CZ110" i="11" s="1"/>
  <c r="AG110" i="11"/>
  <c r="BI110" i="11" s="1"/>
  <c r="CK110" i="11" s="1"/>
  <c r="BA109" i="11"/>
  <c r="CC109" i="11" s="1"/>
  <c r="DE109" i="11" s="1"/>
  <c r="AL109" i="11"/>
  <c r="BN109" i="11" s="1"/>
  <c r="CP109" i="11" s="1"/>
  <c r="AF107" i="11"/>
  <c r="BH107" i="11" s="1"/>
  <c r="CJ107" i="11" s="1"/>
  <c r="CD106" i="11"/>
  <c r="DF106" i="11" s="1"/>
  <c r="BF106" i="11"/>
  <c r="CH106" i="11" s="1"/>
  <c r="B106" i="11"/>
  <c r="BT126" i="11"/>
  <c r="CV126" i="11" s="1"/>
  <c r="AV126" i="11"/>
  <c r="BX126" i="11" s="1"/>
  <c r="CZ126" i="11" s="1"/>
  <c r="AX125" i="11"/>
  <c r="BZ125" i="11" s="1"/>
  <c r="DB125" i="11" s="1"/>
  <c r="AR122" i="11"/>
  <c r="AT121" i="11"/>
  <c r="BV121" i="11" s="1"/>
  <c r="CX121" i="11" s="1"/>
  <c r="AV120" i="11"/>
  <c r="BX120" i="11" s="1"/>
  <c r="CZ120" i="11" s="1"/>
  <c r="AX119" i="11"/>
  <c r="BZ119" i="11" s="1"/>
  <c r="DB119" i="11" s="1"/>
  <c r="BB117" i="11"/>
  <c r="CD117" i="11" s="1"/>
  <c r="DF117" i="11" s="1"/>
  <c r="AP117" i="11"/>
  <c r="BR117" i="11" s="1"/>
  <c r="CT117" i="11" s="1"/>
  <c r="AR116" i="11"/>
  <c r="AT115" i="11"/>
  <c r="BV115" i="11" s="1"/>
  <c r="CX115" i="11" s="1"/>
  <c r="AV114" i="11"/>
  <c r="BX114" i="11" s="1"/>
  <c r="CZ114" i="11" s="1"/>
  <c r="AX113" i="11"/>
  <c r="BZ113" i="11" s="1"/>
  <c r="DB113" i="11" s="1"/>
  <c r="AW112" i="11"/>
  <c r="BY112" i="11" s="1"/>
  <c r="DA112" i="11" s="1"/>
  <c r="AI112" i="11"/>
  <c r="BK112" i="11" s="1"/>
  <c r="CM112" i="11" s="1"/>
  <c r="BY111" i="11"/>
  <c r="DA111" i="11" s="1"/>
  <c r="BJ111" i="11"/>
  <c r="CL111" i="11" s="1"/>
  <c r="AU110" i="11"/>
  <c r="BW110" i="11" s="1"/>
  <c r="CY110" i="11" s="1"/>
  <c r="AF110" i="11"/>
  <c r="BH110" i="11" s="1"/>
  <c r="CJ110" i="11" s="1"/>
  <c r="AZ109" i="11"/>
  <c r="CB109" i="11" s="1"/>
  <c r="DD109" i="11" s="1"/>
  <c r="AK109" i="11"/>
  <c r="BM109" i="11" s="1"/>
  <c r="CO109" i="11" s="1"/>
  <c r="BT108" i="11"/>
  <c r="CV108" i="11" s="1"/>
  <c r="BB107" i="11"/>
  <c r="CD107" i="11" s="1"/>
  <c r="DF107" i="11" s="1"/>
  <c r="AE107" i="11"/>
  <c r="BG107" i="11" s="1"/>
  <c r="CI107" i="11" s="1"/>
  <c r="CC106" i="11"/>
  <c r="DE106" i="11" s="1"/>
  <c r="BE106" i="11"/>
  <c r="CG106" i="11" s="1"/>
  <c r="BT100" i="11"/>
  <c r="CV100" i="11" s="1"/>
  <c r="AV98" i="11"/>
  <c r="BX98" i="11" s="1"/>
  <c r="CZ98" i="11" s="1"/>
  <c r="AG98" i="11"/>
  <c r="BI98" i="11" s="1"/>
  <c r="CK98" i="11" s="1"/>
  <c r="BA97" i="11"/>
  <c r="CC97" i="11" s="1"/>
  <c r="DE97" i="11" s="1"/>
  <c r="AN96" i="11"/>
  <c r="BP96" i="11" s="1"/>
  <c r="CR96" i="11" s="1"/>
  <c r="BB102" i="11"/>
  <c r="CD102" i="11" s="1"/>
  <c r="DF102" i="11" s="1"/>
  <c r="AO102" i="11"/>
  <c r="BQ102" i="11" s="1"/>
  <c r="CS102" i="11" s="1"/>
  <c r="AB102" i="11"/>
  <c r="BD102" i="11" s="1"/>
  <c r="AP100" i="11"/>
  <c r="BR100" i="11" s="1"/>
  <c r="CT100" i="11" s="1"/>
  <c r="AC100" i="11"/>
  <c r="BE100" i="11" s="1"/>
  <c r="CG100" i="11" s="1"/>
  <c r="AU98" i="11"/>
  <c r="BW98" i="11" s="1"/>
  <c r="CY98" i="11" s="1"/>
  <c r="AF98" i="11"/>
  <c r="BH98" i="11" s="1"/>
  <c r="CJ98" i="11" s="1"/>
  <c r="AB97" i="11"/>
  <c r="AN97" i="11"/>
  <c r="BP97" i="11" s="1"/>
  <c r="CR97" i="11" s="1"/>
  <c r="AZ97" i="11"/>
  <c r="CB97" i="11" s="1"/>
  <c r="DD97" i="11" s="1"/>
  <c r="AD97" i="11"/>
  <c r="BF97" i="11" s="1"/>
  <c r="CH97" i="11" s="1"/>
  <c r="AP97" i="11"/>
  <c r="BR97" i="11" s="1"/>
  <c r="CT97" i="11" s="1"/>
  <c r="BB97" i="11"/>
  <c r="CD97" i="11" s="1"/>
  <c r="DF97" i="11" s="1"/>
  <c r="AQ97" i="11"/>
  <c r="BS97" i="11" s="1"/>
  <c r="CU97" i="11" s="1"/>
  <c r="AI97" i="11"/>
  <c r="BK97" i="11" s="1"/>
  <c r="CM97" i="11" s="1"/>
  <c r="AU97" i="11"/>
  <c r="BW97" i="11" s="1"/>
  <c r="CY97" i="11" s="1"/>
  <c r="AJ97" i="11"/>
  <c r="BL97" i="11" s="1"/>
  <c r="CN97" i="11" s="1"/>
  <c r="AV97" i="11"/>
  <c r="BX97" i="11" s="1"/>
  <c r="CZ97" i="11" s="1"/>
  <c r="AM96" i="11"/>
  <c r="BO96" i="11" s="1"/>
  <c r="CQ96" i="11" s="1"/>
  <c r="CB105" i="11"/>
  <c r="DD105" i="11" s="1"/>
  <c r="BD105" i="11"/>
  <c r="AT104" i="11"/>
  <c r="BV104" i="11" s="1"/>
  <c r="CX104" i="11" s="1"/>
  <c r="AH104" i="11"/>
  <c r="BJ104" i="11" s="1"/>
  <c r="CL104" i="11" s="1"/>
  <c r="BT103" i="11"/>
  <c r="CV103" i="11" s="1"/>
  <c r="AG103" i="11"/>
  <c r="BI103" i="11" s="1"/>
  <c r="CK103" i="11" s="1"/>
  <c r="BA102" i="11"/>
  <c r="CC102" i="11" s="1"/>
  <c r="DE102" i="11" s="1"/>
  <c r="AN102" i="11"/>
  <c r="BP102" i="11" s="1"/>
  <c r="CR102" i="11" s="1"/>
  <c r="AF102" i="11"/>
  <c r="BH102" i="11" s="1"/>
  <c r="CJ102" i="11" s="1"/>
  <c r="AR102" i="11"/>
  <c r="AV101" i="11"/>
  <c r="BX101" i="11" s="1"/>
  <c r="CZ101" i="11" s="1"/>
  <c r="AI101" i="11"/>
  <c r="BK101" i="11" s="1"/>
  <c r="CM101" i="11" s="1"/>
  <c r="BB100" i="11"/>
  <c r="CD100" i="11" s="1"/>
  <c r="DF100" i="11" s="1"/>
  <c r="AO100" i="11"/>
  <c r="BQ100" i="11" s="1"/>
  <c r="CS100" i="11" s="1"/>
  <c r="AB100" i="11"/>
  <c r="AJ100" i="11"/>
  <c r="BL100" i="11" s="1"/>
  <c r="CN100" i="11" s="1"/>
  <c r="AV100" i="11"/>
  <c r="BX100" i="11" s="1"/>
  <c r="CZ100" i="11" s="1"/>
  <c r="AU99" i="11"/>
  <c r="BW99" i="11" s="1"/>
  <c r="CY99" i="11" s="1"/>
  <c r="AS98" i="11"/>
  <c r="BU98" i="11" s="1"/>
  <c r="CW98" i="11" s="1"/>
  <c r="B98" i="11"/>
  <c r="AX97" i="11"/>
  <c r="BZ97" i="11" s="1"/>
  <c r="DB97" i="11" s="1"/>
  <c r="AC97" i="11"/>
  <c r="BE97" i="11" s="1"/>
  <c r="CG97" i="11" s="1"/>
  <c r="AT95" i="11"/>
  <c r="BV95" i="11" s="1"/>
  <c r="CX95" i="11" s="1"/>
  <c r="B90" i="11"/>
  <c r="AB98" i="11"/>
  <c r="AN98" i="11"/>
  <c r="BP98" i="11" s="1"/>
  <c r="CR98" i="11" s="1"/>
  <c r="AZ98" i="11"/>
  <c r="CB98" i="11" s="1"/>
  <c r="DD98" i="11" s="1"/>
  <c r="AH98" i="11"/>
  <c r="BJ98" i="11" s="1"/>
  <c r="CL98" i="11" s="1"/>
  <c r="AT98" i="11"/>
  <c r="BV98" i="11" s="1"/>
  <c r="CX98" i="11" s="1"/>
  <c r="BZ105" i="11"/>
  <c r="DB105" i="11" s="1"/>
  <c r="AR104" i="11"/>
  <c r="AF104" i="11"/>
  <c r="BH104" i="11" s="1"/>
  <c r="CJ104" i="11" s="1"/>
  <c r="AE103" i="11"/>
  <c r="BG103" i="11" s="1"/>
  <c r="CI103" i="11" s="1"/>
  <c r="AY102" i="11"/>
  <c r="CA102" i="11" s="1"/>
  <c r="DC102" i="11" s="1"/>
  <c r="AL102" i="11"/>
  <c r="BN102" i="11" s="1"/>
  <c r="CP102" i="11" s="1"/>
  <c r="AS101" i="11"/>
  <c r="BU101" i="11" s="1"/>
  <c r="CW101" i="11" s="1"/>
  <c r="AF101" i="11"/>
  <c r="BH101" i="11" s="1"/>
  <c r="CJ101" i="11" s="1"/>
  <c r="AZ100" i="11"/>
  <c r="CB100" i="11" s="1"/>
  <c r="DD100" i="11" s="1"/>
  <c r="AM100" i="11"/>
  <c r="BO100" i="11" s="1"/>
  <c r="CQ100" i="11" s="1"/>
  <c r="AS99" i="11"/>
  <c r="BU99" i="11" s="1"/>
  <c r="CW99" i="11" s="1"/>
  <c r="AD99" i="11"/>
  <c r="BF99" i="11" s="1"/>
  <c r="CH99" i="11" s="1"/>
  <c r="AQ98" i="11"/>
  <c r="BS98" i="11" s="1"/>
  <c r="CU98" i="11" s="1"/>
  <c r="AC98" i="11"/>
  <c r="BE98" i="11" s="1"/>
  <c r="CG98" i="11" s="1"/>
  <c r="AT97" i="11"/>
  <c r="BV97" i="11" s="1"/>
  <c r="CX97" i="11" s="1"/>
  <c r="AH96" i="11"/>
  <c r="BJ96" i="11" s="1"/>
  <c r="CL96" i="11" s="1"/>
  <c r="AD96" i="11"/>
  <c r="BF96" i="11" s="1"/>
  <c r="CH96" i="11" s="1"/>
  <c r="AP96" i="11"/>
  <c r="BR96" i="11" s="1"/>
  <c r="CT96" i="11" s="1"/>
  <c r="BB96" i="11"/>
  <c r="CD96" i="11" s="1"/>
  <c r="DF96" i="11" s="1"/>
  <c r="AQ96" i="11"/>
  <c r="BS96" i="11" s="1"/>
  <c r="CU96" i="11" s="1"/>
  <c r="AF96" i="11"/>
  <c r="BH96" i="11" s="1"/>
  <c r="CJ96" i="11" s="1"/>
  <c r="AR96" i="11"/>
  <c r="AG96" i="11"/>
  <c r="BI96" i="11" s="1"/>
  <c r="CK96" i="11" s="1"/>
  <c r="AS96" i="11"/>
  <c r="BU96" i="11" s="1"/>
  <c r="CW96" i="11" s="1"/>
  <c r="Y96" i="11"/>
  <c r="Z96" i="11" s="1"/>
  <c r="AK96" i="11"/>
  <c r="BM96" i="11" s="1"/>
  <c r="CO96" i="11" s="1"/>
  <c r="AW96" i="11"/>
  <c r="BY96" i="11" s="1"/>
  <c r="DA96" i="11" s="1"/>
  <c r="AL96" i="11"/>
  <c r="BN96" i="11" s="1"/>
  <c r="CP96" i="11" s="1"/>
  <c r="AX96" i="11"/>
  <c r="BZ96" i="11" s="1"/>
  <c r="DB96" i="11" s="1"/>
  <c r="AL86" i="11"/>
  <c r="BN86" i="11" s="1"/>
  <c r="CP86" i="11" s="1"/>
  <c r="AX86" i="11"/>
  <c r="BZ86" i="11" s="1"/>
  <c r="DB86" i="11" s="1"/>
  <c r="AB86" i="11"/>
  <c r="AN86" i="11"/>
  <c r="BP86" i="11" s="1"/>
  <c r="CR86" i="11" s="1"/>
  <c r="AZ86" i="11"/>
  <c r="CB86" i="11" s="1"/>
  <c r="DD86" i="11" s="1"/>
  <c r="AC86" i="11"/>
  <c r="BE86" i="11" s="1"/>
  <c r="CG86" i="11" s="1"/>
  <c r="AO86" i="11"/>
  <c r="BQ86" i="11" s="1"/>
  <c r="CS86" i="11" s="1"/>
  <c r="BA86" i="11"/>
  <c r="CC86" i="11" s="1"/>
  <c r="DE86" i="11" s="1"/>
  <c r="AD86" i="11"/>
  <c r="BF86" i="11" s="1"/>
  <c r="CH86" i="11" s="1"/>
  <c r="AP86" i="11"/>
  <c r="BR86" i="11" s="1"/>
  <c r="CT86" i="11" s="1"/>
  <c r="BB86" i="11"/>
  <c r="CD86" i="11" s="1"/>
  <c r="DF86" i="11" s="1"/>
  <c r="AF86" i="11"/>
  <c r="BH86" i="11" s="1"/>
  <c r="CJ86" i="11" s="1"/>
  <c r="AR86" i="11"/>
  <c r="AJ86" i="11"/>
  <c r="BL86" i="11" s="1"/>
  <c r="CN86" i="11" s="1"/>
  <c r="AV86" i="11"/>
  <c r="BX86" i="11" s="1"/>
  <c r="CZ86" i="11" s="1"/>
  <c r="AI86" i="11"/>
  <c r="BK86" i="11" s="1"/>
  <c r="CM86" i="11" s="1"/>
  <c r="AK86" i="11"/>
  <c r="BM86" i="11" s="1"/>
  <c r="CO86" i="11" s="1"/>
  <c r="AM86" i="11"/>
  <c r="BO86" i="11" s="1"/>
  <c r="CQ86" i="11" s="1"/>
  <c r="AQ86" i="11"/>
  <c r="BS86" i="11" s="1"/>
  <c r="CU86" i="11" s="1"/>
  <c r="AS86" i="11"/>
  <c r="BU86" i="11" s="1"/>
  <c r="CW86" i="11" s="1"/>
  <c r="AU86" i="11"/>
  <c r="BW86" i="11" s="1"/>
  <c r="CY86" i="11" s="1"/>
  <c r="Y86" i="11"/>
  <c r="Z86" i="11" s="1"/>
  <c r="AW86" i="11"/>
  <c r="BY86" i="11" s="1"/>
  <c r="DA86" i="11" s="1"/>
  <c r="AY86" i="11"/>
  <c r="CA86" i="11" s="1"/>
  <c r="DC86" i="11" s="1"/>
  <c r="AE86" i="11"/>
  <c r="BG86" i="11" s="1"/>
  <c r="CI86" i="11" s="1"/>
  <c r="AX102" i="11"/>
  <c r="BZ102" i="11" s="1"/>
  <c r="DB102" i="11" s="1"/>
  <c r="AK102" i="11"/>
  <c r="BM102" i="11" s="1"/>
  <c r="CO102" i="11" s="1"/>
  <c r="AY100" i="11"/>
  <c r="CA100" i="11" s="1"/>
  <c r="DC100" i="11" s="1"/>
  <c r="AL100" i="11"/>
  <c r="BN100" i="11" s="1"/>
  <c r="CP100" i="11" s="1"/>
  <c r="AP98" i="11"/>
  <c r="BR98" i="11" s="1"/>
  <c r="CT98" i="11" s="1"/>
  <c r="AS97" i="11"/>
  <c r="BU97" i="11" s="1"/>
  <c r="CW97" i="11" s="1"/>
  <c r="Y97" i="11"/>
  <c r="Z97" i="11" s="1"/>
  <c r="BA96" i="11"/>
  <c r="CC96" i="11" s="1"/>
  <c r="DE96" i="11" s="1"/>
  <c r="AC96" i="11"/>
  <c r="BE96" i="11" s="1"/>
  <c r="CG96" i="11" s="1"/>
  <c r="AB91" i="11"/>
  <c r="AN91" i="11"/>
  <c r="BP91" i="11" s="1"/>
  <c r="CR91" i="11" s="1"/>
  <c r="AZ91" i="11"/>
  <c r="CB91" i="11" s="1"/>
  <c r="DD91" i="11" s="1"/>
  <c r="AD91" i="11"/>
  <c r="BF91" i="11" s="1"/>
  <c r="CH91" i="11" s="1"/>
  <c r="AP91" i="11"/>
  <c r="BR91" i="11" s="1"/>
  <c r="CT91" i="11" s="1"/>
  <c r="BB91" i="11"/>
  <c r="CD91" i="11" s="1"/>
  <c r="DF91" i="11" s="1"/>
  <c r="AE91" i="11"/>
  <c r="BG91" i="11" s="1"/>
  <c r="CI91" i="11" s="1"/>
  <c r="AQ91" i="11"/>
  <c r="BS91" i="11" s="1"/>
  <c r="CU91" i="11" s="1"/>
  <c r="AF91" i="11"/>
  <c r="BH91" i="11" s="1"/>
  <c r="CJ91" i="11" s="1"/>
  <c r="AU91" i="11"/>
  <c r="BW91" i="11" s="1"/>
  <c r="CY91" i="11" s="1"/>
  <c r="AG91" i="11"/>
  <c r="BI91" i="11" s="1"/>
  <c r="CK91" i="11" s="1"/>
  <c r="AV91" i="11"/>
  <c r="BX91" i="11" s="1"/>
  <c r="CZ91" i="11" s="1"/>
  <c r="AH91" i="11"/>
  <c r="BJ91" i="11" s="1"/>
  <c r="CL91" i="11" s="1"/>
  <c r="AW91" i="11"/>
  <c r="BY91" i="11" s="1"/>
  <c r="DA91" i="11" s="1"/>
  <c r="AI91" i="11"/>
  <c r="BK91" i="11" s="1"/>
  <c r="CM91" i="11" s="1"/>
  <c r="AX91" i="11"/>
  <c r="BZ91" i="11" s="1"/>
  <c r="DB91" i="11" s="1"/>
  <c r="AJ91" i="11"/>
  <c r="BL91" i="11" s="1"/>
  <c r="CN91" i="11" s="1"/>
  <c r="AY91" i="11"/>
  <c r="CA91" i="11" s="1"/>
  <c r="DC91" i="11" s="1"/>
  <c r="AK91" i="11"/>
  <c r="BM91" i="11" s="1"/>
  <c r="CO91" i="11" s="1"/>
  <c r="BA91" i="11"/>
  <c r="CC91" i="11" s="1"/>
  <c r="DE91" i="11" s="1"/>
  <c r="AL91" i="11"/>
  <c r="BN91" i="11" s="1"/>
  <c r="CP91" i="11" s="1"/>
  <c r="AM91" i="11"/>
  <c r="BO91" i="11" s="1"/>
  <c r="CQ91" i="11" s="1"/>
  <c r="Y91" i="11"/>
  <c r="Z91" i="11" s="1"/>
  <c r="AO91" i="11"/>
  <c r="BQ91" i="11" s="1"/>
  <c r="CS91" i="11" s="1"/>
  <c r="AR91" i="11"/>
  <c r="BX105" i="11"/>
  <c r="CZ105" i="11" s="1"/>
  <c r="BL105" i="11"/>
  <c r="CN105" i="11" s="1"/>
  <c r="BB104" i="11"/>
  <c r="CD104" i="11" s="1"/>
  <c r="DF104" i="11" s="1"/>
  <c r="AP104" i="11"/>
  <c r="BR104" i="11" s="1"/>
  <c r="CT104" i="11" s="1"/>
  <c r="AD104" i="11"/>
  <c r="BF104" i="11" s="1"/>
  <c r="CH104" i="11" s="1"/>
  <c r="AO103" i="11"/>
  <c r="BQ103" i="11" s="1"/>
  <c r="CS103" i="11" s="1"/>
  <c r="AW102" i="11"/>
  <c r="BY102" i="11" s="1"/>
  <c r="DA102" i="11" s="1"/>
  <c r="AJ102" i="11"/>
  <c r="BL102" i="11" s="1"/>
  <c r="CN102" i="11" s="1"/>
  <c r="AQ101" i="11"/>
  <c r="BS101" i="11" s="1"/>
  <c r="CU101" i="11" s="1"/>
  <c r="AD101" i="11"/>
  <c r="BF101" i="11" s="1"/>
  <c r="CH101" i="11" s="1"/>
  <c r="AX100" i="11"/>
  <c r="BZ100" i="11" s="1"/>
  <c r="DB100" i="11" s="1"/>
  <c r="AK100" i="11"/>
  <c r="BM100" i="11" s="1"/>
  <c r="CO100" i="11" s="1"/>
  <c r="AP99" i="11"/>
  <c r="BR99" i="11" s="1"/>
  <c r="CT99" i="11" s="1"/>
  <c r="AB99" i="11"/>
  <c r="BD99" i="11" s="1"/>
  <c r="AL99" i="11"/>
  <c r="BN99" i="11" s="1"/>
  <c r="CP99" i="11" s="1"/>
  <c r="AX99" i="11"/>
  <c r="BZ99" i="11" s="1"/>
  <c r="DB99" i="11" s="1"/>
  <c r="AF99" i="11"/>
  <c r="BH99" i="11" s="1"/>
  <c r="CJ99" i="11" s="1"/>
  <c r="AR99" i="11"/>
  <c r="AO98" i="11"/>
  <c r="BQ98" i="11" s="1"/>
  <c r="CS98" i="11" s="1"/>
  <c r="Y98" i="11"/>
  <c r="Z98" i="11" s="1"/>
  <c r="AR97" i="11"/>
  <c r="AZ96" i="11"/>
  <c r="CB96" i="11" s="1"/>
  <c r="DD96" i="11" s="1"/>
  <c r="AB96" i="11"/>
  <c r="BD96" i="11" s="1"/>
  <c r="Y106" i="11"/>
  <c r="Z106" i="11" s="1"/>
  <c r="BK105" i="11"/>
  <c r="CM105" i="11" s="1"/>
  <c r="AO104" i="11"/>
  <c r="BQ104" i="11" s="1"/>
  <c r="CS104" i="11" s="1"/>
  <c r="BA103" i="11"/>
  <c r="CC103" i="11" s="1"/>
  <c r="DE103" i="11" s="1"/>
  <c r="AN103" i="11"/>
  <c r="BP103" i="11" s="1"/>
  <c r="CR103" i="11" s="1"/>
  <c r="AD103" i="11"/>
  <c r="BF103" i="11" s="1"/>
  <c r="CH103" i="11" s="1"/>
  <c r="AP103" i="11"/>
  <c r="BR103" i="11" s="1"/>
  <c r="CT103" i="11" s="1"/>
  <c r="BB103" i="11"/>
  <c r="CD103" i="11" s="1"/>
  <c r="DF103" i="11" s="1"/>
  <c r="AV102" i="11"/>
  <c r="BX102" i="11" s="1"/>
  <c r="CZ102" i="11" s="1"/>
  <c r="AI102" i="11"/>
  <c r="BK102" i="11" s="1"/>
  <c r="CM102" i="11" s="1"/>
  <c r="AP101" i="11"/>
  <c r="BR101" i="11" s="1"/>
  <c r="CT101" i="11" s="1"/>
  <c r="AW100" i="11"/>
  <c r="BY100" i="11" s="1"/>
  <c r="DA100" i="11" s="1"/>
  <c r="AI100" i="11"/>
  <c r="BK100" i="11" s="1"/>
  <c r="CM100" i="11" s="1"/>
  <c r="AO99" i="11"/>
  <c r="BQ99" i="11" s="1"/>
  <c r="CS99" i="11" s="1"/>
  <c r="BB98" i="11"/>
  <c r="CD98" i="11" s="1"/>
  <c r="DF98" i="11" s="1"/>
  <c r="AM98" i="11"/>
  <c r="BO98" i="11" s="1"/>
  <c r="CQ98" i="11" s="1"/>
  <c r="AO97" i="11"/>
  <c r="BQ97" i="11" s="1"/>
  <c r="CS97" i="11" s="1"/>
  <c r="AY96" i="11"/>
  <c r="CA96" i="11" s="1"/>
  <c r="DC96" i="11" s="1"/>
  <c r="AF95" i="11"/>
  <c r="BH95" i="11" s="1"/>
  <c r="CJ95" i="11" s="1"/>
  <c r="AR95" i="11"/>
  <c r="AB95" i="11"/>
  <c r="BD95" i="11" s="1"/>
  <c r="AO95" i="11"/>
  <c r="BQ95" i="11" s="1"/>
  <c r="CS95" i="11" s="1"/>
  <c r="BB95" i="11"/>
  <c r="CD95" i="11" s="1"/>
  <c r="DF95" i="11" s="1"/>
  <c r="AC95" i="11"/>
  <c r="BE95" i="11" s="1"/>
  <c r="CG95" i="11" s="1"/>
  <c r="AP95" i="11"/>
  <c r="BR95" i="11" s="1"/>
  <c r="CT95" i="11" s="1"/>
  <c r="AD95" i="11"/>
  <c r="BF95" i="11" s="1"/>
  <c r="CH95" i="11" s="1"/>
  <c r="AQ95" i="11"/>
  <c r="BS95" i="11" s="1"/>
  <c r="CU95" i="11" s="1"/>
  <c r="AS95" i="11"/>
  <c r="BU95" i="11" s="1"/>
  <c r="CW95" i="11" s="1"/>
  <c r="AJ95" i="11"/>
  <c r="BL95" i="11" s="1"/>
  <c r="CN95" i="11" s="1"/>
  <c r="AW95" i="11"/>
  <c r="BY95" i="11" s="1"/>
  <c r="DA95" i="11" s="1"/>
  <c r="AK95" i="11"/>
  <c r="BM95" i="11" s="1"/>
  <c r="CO95" i="11" s="1"/>
  <c r="AX95" i="11"/>
  <c r="BZ95" i="11" s="1"/>
  <c r="DB95" i="11" s="1"/>
  <c r="AM103" i="11"/>
  <c r="BO103" i="11" s="1"/>
  <c r="CQ103" i="11" s="1"/>
  <c r="AU102" i="11"/>
  <c r="BW102" i="11" s="1"/>
  <c r="CY102" i="11" s="1"/>
  <c r="AH102" i="11"/>
  <c r="BJ102" i="11" s="1"/>
  <c r="CL102" i="11" s="1"/>
  <c r="AH101" i="11"/>
  <c r="BJ101" i="11" s="1"/>
  <c r="CL101" i="11" s="1"/>
  <c r="AU100" i="11"/>
  <c r="BW100" i="11" s="1"/>
  <c r="CY100" i="11" s="1"/>
  <c r="AH100" i="11"/>
  <c r="BJ100" i="11" s="1"/>
  <c r="CL100" i="11" s="1"/>
  <c r="AN99" i="11"/>
  <c r="BP99" i="11" s="1"/>
  <c r="CR99" i="11" s="1"/>
  <c r="BA98" i="11"/>
  <c r="CC98" i="11" s="1"/>
  <c r="DE98" i="11" s="1"/>
  <c r="AL98" i="11"/>
  <c r="BN98" i="11" s="1"/>
  <c r="CP98" i="11" s="1"/>
  <c r="AM97" i="11"/>
  <c r="BO97" i="11" s="1"/>
  <c r="CQ97" i="11" s="1"/>
  <c r="AV96" i="11"/>
  <c r="BX96" i="11" s="1"/>
  <c r="CZ96" i="11" s="1"/>
  <c r="AY104" i="11"/>
  <c r="CA104" i="11" s="1"/>
  <c r="DC104" i="11" s="1"/>
  <c r="AY103" i="11"/>
  <c r="CA103" i="11" s="1"/>
  <c r="DC103" i="11" s="1"/>
  <c r="AL103" i="11"/>
  <c r="BN103" i="11" s="1"/>
  <c r="CP103" i="11" s="1"/>
  <c r="BT102" i="11"/>
  <c r="CV102" i="11" s="1"/>
  <c r="AG102" i="11"/>
  <c r="BI102" i="11" s="1"/>
  <c r="CK102" i="11" s="1"/>
  <c r="AT100" i="11"/>
  <c r="BV100" i="11" s="1"/>
  <c r="CX100" i="11" s="1"/>
  <c r="AG100" i="11"/>
  <c r="BI100" i="11" s="1"/>
  <c r="CK100" i="11" s="1"/>
  <c r="BA99" i="11"/>
  <c r="CC99" i="11" s="1"/>
  <c r="DE99" i="11" s="1"/>
  <c r="AY98" i="11"/>
  <c r="CA98" i="11" s="1"/>
  <c r="DC98" i="11" s="1"/>
  <c r="AK98" i="11"/>
  <c r="BM98" i="11" s="1"/>
  <c r="CO98" i="11" s="1"/>
  <c r="AL97" i="11"/>
  <c r="BN97" i="11" s="1"/>
  <c r="CP97" i="11" s="1"/>
  <c r="AH86" i="11"/>
  <c r="BJ86" i="11" s="1"/>
  <c r="CL86" i="11" s="1"/>
  <c r="AM69" i="11"/>
  <c r="BO69" i="11" s="1"/>
  <c r="CQ69" i="11" s="1"/>
  <c r="AY69" i="11"/>
  <c r="CA69" i="11" s="1"/>
  <c r="DC69" i="11" s="1"/>
  <c r="AH69" i="11"/>
  <c r="BJ69" i="11" s="1"/>
  <c r="CL69" i="11" s="1"/>
  <c r="AV69" i="11"/>
  <c r="BX69" i="11" s="1"/>
  <c r="CZ69" i="11" s="1"/>
  <c r="AJ69" i="11"/>
  <c r="BL69" i="11" s="1"/>
  <c r="CN69" i="11" s="1"/>
  <c r="AX69" i="11"/>
  <c r="BZ69" i="11" s="1"/>
  <c r="DB69" i="11" s="1"/>
  <c r="AK69" i="11"/>
  <c r="BM69" i="11" s="1"/>
  <c r="CO69" i="11" s="1"/>
  <c r="AZ69" i="11"/>
  <c r="CB69" i="11" s="1"/>
  <c r="DD69" i="11" s="1"/>
  <c r="AL69" i="11"/>
  <c r="BN69" i="11" s="1"/>
  <c r="CP69" i="11" s="1"/>
  <c r="BB69" i="11"/>
  <c r="CD69" i="11" s="1"/>
  <c r="DF69" i="11" s="1"/>
  <c r="AN69" i="11"/>
  <c r="BP69" i="11" s="1"/>
  <c r="CR69" i="11" s="1"/>
  <c r="AP69" i="11"/>
  <c r="BR69" i="11" s="1"/>
  <c r="CT69" i="11" s="1"/>
  <c r="AE69" i="11"/>
  <c r="BG69" i="11" s="1"/>
  <c r="CI69" i="11" s="1"/>
  <c r="AS69" i="11"/>
  <c r="BU69" i="11" s="1"/>
  <c r="CW69" i="11" s="1"/>
  <c r="AF69" i="11"/>
  <c r="BH69" i="11" s="1"/>
  <c r="CJ69" i="11" s="1"/>
  <c r="AU69" i="11"/>
  <c r="BW69" i="11" s="1"/>
  <c r="CY69" i="11" s="1"/>
  <c r="AW69" i="11"/>
  <c r="BY69" i="11" s="1"/>
  <c r="DA69" i="11" s="1"/>
  <c r="AB69" i="11"/>
  <c r="AD69" i="11"/>
  <c r="BF69" i="11" s="1"/>
  <c r="CH69" i="11" s="1"/>
  <c r="AG69" i="11"/>
  <c r="BI69" i="11" s="1"/>
  <c r="CK69" i="11" s="1"/>
  <c r="AI69" i="11"/>
  <c r="BK69" i="11" s="1"/>
  <c r="CM69" i="11" s="1"/>
  <c r="AQ69" i="11"/>
  <c r="BS69" i="11" s="1"/>
  <c r="CU69" i="11" s="1"/>
  <c r="BZ90" i="11"/>
  <c r="DB90" i="11" s="1"/>
  <c r="BD90" i="11"/>
  <c r="CB90" i="11"/>
  <c r="DD90" i="11" s="1"/>
  <c r="BE90" i="11"/>
  <c r="CG90" i="11" s="1"/>
  <c r="CC90" i="11"/>
  <c r="DE90" i="11" s="1"/>
  <c r="AZ83" i="11"/>
  <c r="CB83" i="11" s="1"/>
  <c r="DD83" i="11" s="1"/>
  <c r="BT97" i="11"/>
  <c r="CV97" i="11" s="1"/>
  <c r="Y94" i="11"/>
  <c r="Z94" i="11" s="1"/>
  <c r="AY93" i="11"/>
  <c r="CA93" i="11" s="1"/>
  <c r="DC93" i="11" s="1"/>
  <c r="AI93" i="11"/>
  <c r="BK93" i="11" s="1"/>
  <c r="CM93" i="11" s="1"/>
  <c r="AU92" i="11"/>
  <c r="BW92" i="11" s="1"/>
  <c r="CY92" i="11" s="1"/>
  <c r="AG92" i="11"/>
  <c r="BI92" i="11" s="1"/>
  <c r="CK92" i="11" s="1"/>
  <c r="AQ87" i="11"/>
  <c r="BS87" i="11" s="1"/>
  <c r="CU87" i="11" s="1"/>
  <c r="AU85" i="11"/>
  <c r="BW85" i="11" s="1"/>
  <c r="CY85" i="11" s="1"/>
  <c r="BA84" i="11"/>
  <c r="CC84" i="11" s="1"/>
  <c r="DE84" i="11" s="1"/>
  <c r="AY83" i="11"/>
  <c r="CA83" i="11" s="1"/>
  <c r="DC83" i="11" s="1"/>
  <c r="AW93" i="11"/>
  <c r="BY93" i="11" s="1"/>
  <c r="DA93" i="11" s="1"/>
  <c r="AT92" i="11"/>
  <c r="BV92" i="11" s="1"/>
  <c r="CX92" i="11" s="1"/>
  <c r="BX90" i="11"/>
  <c r="CZ90" i="11" s="1"/>
  <c r="CC89" i="11"/>
  <c r="DE89" i="11" s="1"/>
  <c r="AS83" i="11"/>
  <c r="BU83" i="11" s="1"/>
  <c r="CW83" i="11" s="1"/>
  <c r="AI84" i="11"/>
  <c r="BK84" i="11" s="1"/>
  <c r="CM84" i="11" s="1"/>
  <c r="AU84" i="11"/>
  <c r="BW84" i="11" s="1"/>
  <c r="CY84" i="11" s="1"/>
  <c r="BT84" i="11"/>
  <c r="CV84" i="11" s="1"/>
  <c r="AM84" i="11"/>
  <c r="BO84" i="11" s="1"/>
  <c r="CQ84" i="11" s="1"/>
  <c r="AY84" i="11"/>
  <c r="CA84" i="11" s="1"/>
  <c r="DC84" i="11" s="1"/>
  <c r="B83" i="11"/>
  <c r="AF83" i="11"/>
  <c r="BH83" i="11" s="1"/>
  <c r="CJ83" i="11" s="1"/>
  <c r="AR83" i="11"/>
  <c r="AH83" i="11"/>
  <c r="BJ83" i="11" s="1"/>
  <c r="CL83" i="11" s="1"/>
  <c r="AT83" i="11"/>
  <c r="BV83" i="11" s="1"/>
  <c r="CX83" i="11" s="1"/>
  <c r="AI83" i="11"/>
  <c r="BK83" i="11" s="1"/>
  <c r="CM83" i="11" s="1"/>
  <c r="AU83" i="11"/>
  <c r="BW83" i="11" s="1"/>
  <c r="CY83" i="11" s="1"/>
  <c r="AJ83" i="11"/>
  <c r="BL83" i="11" s="1"/>
  <c r="CN83" i="11" s="1"/>
  <c r="AV83" i="11"/>
  <c r="BX83" i="11" s="1"/>
  <c r="CZ83" i="11" s="1"/>
  <c r="Y83" i="11"/>
  <c r="Z83" i="11" s="1"/>
  <c r="AK83" i="11"/>
  <c r="BM83" i="11" s="1"/>
  <c r="CO83" i="11" s="1"/>
  <c r="AW83" i="11"/>
  <c r="BY83" i="11" s="1"/>
  <c r="DA83" i="11" s="1"/>
  <c r="AL83" i="11"/>
  <c r="BN83" i="11" s="1"/>
  <c r="CP83" i="11" s="1"/>
  <c r="AX83" i="11"/>
  <c r="BZ83" i="11" s="1"/>
  <c r="DB83" i="11" s="1"/>
  <c r="AB83" i="11"/>
  <c r="AC83" i="11"/>
  <c r="BE83" i="11" s="1"/>
  <c r="CG83" i="11" s="1"/>
  <c r="AO83" i="11"/>
  <c r="BQ83" i="11" s="1"/>
  <c r="CS83" i="11" s="1"/>
  <c r="BA83" i="11"/>
  <c r="CC83" i="11" s="1"/>
  <c r="DE83" i="11" s="1"/>
  <c r="AD83" i="11"/>
  <c r="BF83" i="11" s="1"/>
  <c r="CH83" i="11" s="1"/>
  <c r="AP83" i="11"/>
  <c r="BR83" i="11" s="1"/>
  <c r="CT83" i="11" s="1"/>
  <c r="BB83" i="11"/>
  <c r="CD83" i="11" s="1"/>
  <c r="DF83" i="11" s="1"/>
  <c r="AF78" i="11"/>
  <c r="BH78" i="11" s="1"/>
  <c r="CJ78" i="11" s="1"/>
  <c r="AR78" i="11"/>
  <c r="AH78" i="11"/>
  <c r="BJ78" i="11" s="1"/>
  <c r="CL78" i="11" s="1"/>
  <c r="AT78" i="11"/>
  <c r="BV78" i="11" s="1"/>
  <c r="CX78" i="11" s="1"/>
  <c r="AL78" i="11"/>
  <c r="BN78" i="11" s="1"/>
  <c r="CP78" i="11" s="1"/>
  <c r="AX78" i="11"/>
  <c r="BZ78" i="11" s="1"/>
  <c r="DB78" i="11" s="1"/>
  <c r="BA78" i="11"/>
  <c r="CC78" i="11" s="1"/>
  <c r="DE78" i="11" s="1"/>
  <c r="AN78" i="11"/>
  <c r="BP78" i="11" s="1"/>
  <c r="CR78" i="11" s="1"/>
  <c r="Y78" i="11"/>
  <c r="Z78" i="11" s="1"/>
  <c r="AO78" i="11"/>
  <c r="BQ78" i="11" s="1"/>
  <c r="CS78" i="11" s="1"/>
  <c r="AP78" i="11"/>
  <c r="BR78" i="11" s="1"/>
  <c r="CT78" i="11" s="1"/>
  <c r="AB78" i="11"/>
  <c r="BD78" i="11" s="1"/>
  <c r="AQ78" i="11"/>
  <c r="BS78" i="11" s="1"/>
  <c r="CU78" i="11" s="1"/>
  <c r="AC78" i="11"/>
  <c r="BE78" i="11" s="1"/>
  <c r="CG78" i="11" s="1"/>
  <c r="AS78" i="11"/>
  <c r="BU78" i="11" s="1"/>
  <c r="CW78" i="11" s="1"/>
  <c r="AE78" i="11"/>
  <c r="BG78" i="11" s="1"/>
  <c r="CI78" i="11" s="1"/>
  <c r="AV78" i="11"/>
  <c r="BX78" i="11" s="1"/>
  <c r="CZ78" i="11" s="1"/>
  <c r="AG78" i="11"/>
  <c r="BI78" i="11" s="1"/>
  <c r="CK78" i="11" s="1"/>
  <c r="AW78" i="11"/>
  <c r="BY78" i="11" s="1"/>
  <c r="DA78" i="11" s="1"/>
  <c r="AI78" i="11"/>
  <c r="BK78" i="11" s="1"/>
  <c r="CM78" i="11" s="1"/>
  <c r="AY78" i="11"/>
  <c r="CA78" i="11" s="1"/>
  <c r="DC78" i="11" s="1"/>
  <c r="BT93" i="11"/>
  <c r="CV93" i="11" s="1"/>
  <c r="AQ92" i="11"/>
  <c r="BS92" i="11" s="1"/>
  <c r="CU92" i="11" s="1"/>
  <c r="AC92" i="11"/>
  <c r="BE92" i="11" s="1"/>
  <c r="CG92" i="11" s="1"/>
  <c r="AL92" i="11"/>
  <c r="BN92" i="11" s="1"/>
  <c r="CP92" i="11" s="1"/>
  <c r="AX92" i="11"/>
  <c r="BZ92" i="11" s="1"/>
  <c r="DB92" i="11" s="1"/>
  <c r="AB92" i="11"/>
  <c r="BD92" i="11" s="1"/>
  <c r="AN92" i="11"/>
  <c r="BP92" i="11" s="1"/>
  <c r="CR92" i="11" s="1"/>
  <c r="AZ92" i="11"/>
  <c r="CB92" i="11" s="1"/>
  <c r="DD92" i="11" s="1"/>
  <c r="BF90" i="11"/>
  <c r="CH90" i="11" s="1"/>
  <c r="BT87" i="11"/>
  <c r="CV87" i="11" s="1"/>
  <c r="AM87" i="11"/>
  <c r="BO87" i="11" s="1"/>
  <c r="CQ87" i="11" s="1"/>
  <c r="AY87" i="11"/>
  <c r="CA87" i="11" s="1"/>
  <c r="DC87" i="11" s="1"/>
  <c r="AB87" i="11"/>
  <c r="AN87" i="11"/>
  <c r="BP87" i="11" s="1"/>
  <c r="CR87" i="11" s="1"/>
  <c r="AZ87" i="11"/>
  <c r="CB87" i="11" s="1"/>
  <c r="DD87" i="11" s="1"/>
  <c r="AD87" i="11"/>
  <c r="BF87" i="11" s="1"/>
  <c r="CH87" i="11" s="1"/>
  <c r="AP87" i="11"/>
  <c r="BR87" i="11" s="1"/>
  <c r="CT87" i="11" s="1"/>
  <c r="BB87" i="11"/>
  <c r="CD87" i="11" s="1"/>
  <c r="DF87" i="11" s="1"/>
  <c r="AJ85" i="11"/>
  <c r="BL85" i="11" s="1"/>
  <c r="CN85" i="11" s="1"/>
  <c r="AB85" i="11"/>
  <c r="AN85" i="11"/>
  <c r="BP85" i="11" s="1"/>
  <c r="CR85" i="11" s="1"/>
  <c r="AZ85" i="11"/>
  <c r="CB85" i="11" s="1"/>
  <c r="DD85" i="11" s="1"/>
  <c r="AD85" i="11"/>
  <c r="BF85" i="11" s="1"/>
  <c r="CH85" i="11" s="1"/>
  <c r="AP85" i="11"/>
  <c r="BR85" i="11" s="1"/>
  <c r="CT85" i="11" s="1"/>
  <c r="BB85" i="11"/>
  <c r="CD85" i="11" s="1"/>
  <c r="DF85" i="11" s="1"/>
  <c r="AE85" i="11"/>
  <c r="BG85" i="11" s="1"/>
  <c r="CI85" i="11" s="1"/>
  <c r="AQ85" i="11"/>
  <c r="BS85" i="11" s="1"/>
  <c r="CU85" i="11" s="1"/>
  <c r="AF85" i="11"/>
  <c r="BH85" i="11" s="1"/>
  <c r="CJ85" i="11" s="1"/>
  <c r="AR85" i="11"/>
  <c r="AH85" i="11"/>
  <c r="BJ85" i="11" s="1"/>
  <c r="CL85" i="11" s="1"/>
  <c r="Y85" i="11"/>
  <c r="Z85" i="11" s="1"/>
  <c r="AK85" i="11"/>
  <c r="BM85" i="11" s="1"/>
  <c r="CO85" i="11" s="1"/>
  <c r="AW85" i="11"/>
  <c r="BY85" i="11" s="1"/>
  <c r="DA85" i="11" s="1"/>
  <c r="AL85" i="11"/>
  <c r="BN85" i="11" s="1"/>
  <c r="CP85" i="11" s="1"/>
  <c r="AX85" i="11"/>
  <c r="BZ85" i="11" s="1"/>
  <c r="DB85" i="11" s="1"/>
  <c r="AO84" i="11"/>
  <c r="BQ84" i="11" s="1"/>
  <c r="CS84" i="11" s="1"/>
  <c r="AD84" i="11"/>
  <c r="BF84" i="11" s="1"/>
  <c r="CH84" i="11" s="1"/>
  <c r="AM83" i="11"/>
  <c r="BO83" i="11" s="1"/>
  <c r="CQ83" i="11" s="1"/>
  <c r="BT79" i="11"/>
  <c r="CV79" i="11" s="1"/>
  <c r="AQ79" i="11"/>
  <c r="BS79" i="11" s="1"/>
  <c r="CU79" i="11" s="1"/>
  <c r="AB79" i="11"/>
  <c r="BD79" i="11" s="1"/>
  <c r="AS79" i="11"/>
  <c r="BU79" i="11" s="1"/>
  <c r="CW79" i="11" s="1"/>
  <c r="AZ78" i="11"/>
  <c r="CB78" i="11" s="1"/>
  <c r="DD78" i="11" s="1"/>
  <c r="AR69" i="11"/>
  <c r="AR93" i="11"/>
  <c r="AD93" i="11"/>
  <c r="BF93" i="11" s="1"/>
  <c r="CH93" i="11" s="1"/>
  <c r="AP92" i="11"/>
  <c r="BR92" i="11" s="1"/>
  <c r="CT92" i="11" s="1"/>
  <c r="BT90" i="11"/>
  <c r="CV90" i="11" s="1"/>
  <c r="BX89" i="11"/>
  <c r="CZ89" i="11" s="1"/>
  <c r="BF88" i="11"/>
  <c r="CH88" i="11" s="1"/>
  <c r="CD88" i="11"/>
  <c r="DF88" i="11" s="1"/>
  <c r="BH88" i="11"/>
  <c r="CJ88" i="11" s="1"/>
  <c r="BT88" i="11"/>
  <c r="CV88" i="11" s="1"/>
  <c r="BV88" i="11"/>
  <c r="CX88" i="11" s="1"/>
  <c r="BL88" i="11"/>
  <c r="CN88" i="11" s="1"/>
  <c r="BX88" i="11"/>
  <c r="CZ88" i="11" s="1"/>
  <c r="AG87" i="11"/>
  <c r="BI87" i="11" s="1"/>
  <c r="CK87" i="11" s="1"/>
  <c r="B87" i="11"/>
  <c r="AI85" i="11"/>
  <c r="BK85" i="11" s="1"/>
  <c r="CM85" i="11" s="1"/>
  <c r="AL84" i="11"/>
  <c r="BN84" i="11" s="1"/>
  <c r="CP84" i="11" s="1"/>
  <c r="AG83" i="11"/>
  <c r="BI83" i="11" s="1"/>
  <c r="CK83" i="11" s="1"/>
  <c r="BT82" i="11"/>
  <c r="CV82" i="11" s="1"/>
  <c r="AM82" i="11"/>
  <c r="BO82" i="11" s="1"/>
  <c r="CQ82" i="11" s="1"/>
  <c r="AY82" i="11"/>
  <c r="CA82" i="11" s="1"/>
  <c r="DC82" i="11" s="1"/>
  <c r="AD82" i="11"/>
  <c r="BF82" i="11" s="1"/>
  <c r="CH82" i="11" s="1"/>
  <c r="AP82" i="11"/>
  <c r="BR82" i="11" s="1"/>
  <c r="CT82" i="11" s="1"/>
  <c r="BB82" i="11"/>
  <c r="CD82" i="11" s="1"/>
  <c r="DF82" i="11" s="1"/>
  <c r="AE82" i="11"/>
  <c r="BG82" i="11" s="1"/>
  <c r="CI82" i="11" s="1"/>
  <c r="AQ82" i="11"/>
  <c r="BS82" i="11" s="1"/>
  <c r="CU82" i="11" s="1"/>
  <c r="B79" i="11"/>
  <c r="AU78" i="11"/>
  <c r="BW78" i="11" s="1"/>
  <c r="CY78" i="11" s="1"/>
  <c r="BF94" i="11"/>
  <c r="CH94" i="11" s="1"/>
  <c r="BR94" i="11"/>
  <c r="CT94" i="11" s="1"/>
  <c r="CD94" i="11"/>
  <c r="DF94" i="11" s="1"/>
  <c r="BH94" i="11"/>
  <c r="CJ94" i="11" s="1"/>
  <c r="BT94" i="11"/>
  <c r="CV94" i="11" s="1"/>
  <c r="AQ93" i="11"/>
  <c r="BS93" i="11" s="1"/>
  <c r="CU93" i="11" s="1"/>
  <c r="AC93" i="11"/>
  <c r="BE93" i="11" s="1"/>
  <c r="CG93" i="11" s="1"/>
  <c r="AJ93" i="11"/>
  <c r="BL93" i="11" s="1"/>
  <c r="CN93" i="11" s="1"/>
  <c r="AV93" i="11"/>
  <c r="BX93" i="11" s="1"/>
  <c r="CZ93" i="11" s="1"/>
  <c r="AL93" i="11"/>
  <c r="BN93" i="11" s="1"/>
  <c r="CP93" i="11" s="1"/>
  <c r="AX93" i="11"/>
  <c r="BZ93" i="11" s="1"/>
  <c r="DB93" i="11" s="1"/>
  <c r="AO92" i="11"/>
  <c r="BQ92" i="11" s="1"/>
  <c r="CS92" i="11" s="1"/>
  <c r="Y92" i="11"/>
  <c r="Z92" i="11" s="1"/>
  <c r="AF87" i="11"/>
  <c r="BH87" i="11" s="1"/>
  <c r="CJ87" i="11" s="1"/>
  <c r="AJ87" i="11"/>
  <c r="BL87" i="11" s="1"/>
  <c r="CN87" i="11" s="1"/>
  <c r="AG85" i="11"/>
  <c r="BI85" i="11" s="1"/>
  <c r="CK85" i="11" s="1"/>
  <c r="AK84" i="11"/>
  <c r="BM84" i="11" s="1"/>
  <c r="CO84" i="11" s="1"/>
  <c r="AE83" i="11"/>
  <c r="BG83" i="11" s="1"/>
  <c r="CI83" i="11" s="1"/>
  <c r="AU82" i="11"/>
  <c r="BW82" i="11" s="1"/>
  <c r="CY82" i="11" s="1"/>
  <c r="AC79" i="11"/>
  <c r="BE79" i="11" s="1"/>
  <c r="CG79" i="11" s="1"/>
  <c r="AM78" i="11"/>
  <c r="BO78" i="11" s="1"/>
  <c r="CQ78" i="11" s="1"/>
  <c r="BF77" i="11"/>
  <c r="CH77" i="11" s="1"/>
  <c r="BR77" i="11"/>
  <c r="CT77" i="11" s="1"/>
  <c r="CD77" i="11"/>
  <c r="DF77" i="11" s="1"/>
  <c r="BH77" i="11"/>
  <c r="CJ77" i="11" s="1"/>
  <c r="BT77" i="11"/>
  <c r="CV77" i="11" s="1"/>
  <c r="BI77" i="11"/>
  <c r="CK77" i="11" s="1"/>
  <c r="BJ77" i="11"/>
  <c r="CL77" i="11" s="1"/>
  <c r="BV77" i="11"/>
  <c r="CX77" i="11" s="1"/>
  <c r="BL77" i="11"/>
  <c r="CN77" i="11" s="1"/>
  <c r="BX77" i="11"/>
  <c r="CZ77" i="11" s="1"/>
  <c r="BE77" i="11"/>
  <c r="CG77" i="11" s="1"/>
  <c r="CA77" i="11"/>
  <c r="DC77" i="11" s="1"/>
  <c r="BK77" i="11"/>
  <c r="CM77" i="11" s="1"/>
  <c r="CC77" i="11"/>
  <c r="DE77" i="11" s="1"/>
  <c r="BM77" i="11"/>
  <c r="CO77" i="11" s="1"/>
  <c r="BN77" i="11"/>
  <c r="CP77" i="11" s="1"/>
  <c r="BO77" i="11"/>
  <c r="CQ77" i="11" s="1"/>
  <c r="BP77" i="11"/>
  <c r="CR77" i="11" s="1"/>
  <c r="BS77" i="11"/>
  <c r="CU77" i="11" s="1"/>
  <c r="BW77" i="11"/>
  <c r="CY77" i="11" s="1"/>
  <c r="BY77" i="11"/>
  <c r="DA77" i="11" s="1"/>
  <c r="AP93" i="11"/>
  <c r="BR93" i="11" s="1"/>
  <c r="CT93" i="11" s="1"/>
  <c r="AB93" i="11"/>
  <c r="B93" i="11"/>
  <c r="BB92" i="11"/>
  <c r="CD92" i="11" s="1"/>
  <c r="DF92" i="11" s="1"/>
  <c r="AM92" i="11"/>
  <c r="BO92" i="11" s="1"/>
  <c r="CQ92" i="11" s="1"/>
  <c r="BD89" i="11"/>
  <c r="CB89" i="11"/>
  <c r="DD89" i="11" s="1"/>
  <c r="BF89" i="11"/>
  <c r="CH89" i="11" s="1"/>
  <c r="CD89" i="11"/>
  <c r="DF89" i="11" s="1"/>
  <c r="BH89" i="11"/>
  <c r="CJ89" i="11" s="1"/>
  <c r="Y88" i="11"/>
  <c r="Z88" i="11" s="1"/>
  <c r="AC85" i="11"/>
  <c r="BE85" i="11" s="1"/>
  <c r="CG85" i="11" s="1"/>
  <c r="AJ78" i="11"/>
  <c r="BL78" i="11" s="1"/>
  <c r="CN78" i="11" s="1"/>
  <c r="AD67" i="11"/>
  <c r="BF67" i="11" s="1"/>
  <c r="CH67" i="11" s="1"/>
  <c r="AV67" i="11"/>
  <c r="BX67" i="11" s="1"/>
  <c r="CZ67" i="11" s="1"/>
  <c r="AF67" i="11"/>
  <c r="BH67" i="11" s="1"/>
  <c r="CJ67" i="11" s="1"/>
  <c r="AJ67" i="11"/>
  <c r="BL67" i="11" s="1"/>
  <c r="CN67" i="11" s="1"/>
  <c r="AR67" i="11"/>
  <c r="AW67" i="11"/>
  <c r="BY67" i="11" s="1"/>
  <c r="DA67" i="11" s="1"/>
  <c r="AO93" i="11"/>
  <c r="BQ93" i="11" s="1"/>
  <c r="CS93" i="11" s="1"/>
  <c r="BA92" i="11"/>
  <c r="CC92" i="11" s="1"/>
  <c r="DE92" i="11" s="1"/>
  <c r="AK92" i="11"/>
  <c r="BM92" i="11" s="1"/>
  <c r="CO92" i="11" s="1"/>
  <c r="AU87" i="11"/>
  <c r="BW87" i="11" s="1"/>
  <c r="CY87" i="11" s="1"/>
  <c r="AC87" i="11"/>
  <c r="BE87" i="11" s="1"/>
  <c r="CG87" i="11" s="1"/>
  <c r="AC84" i="11"/>
  <c r="BE84" i="11" s="1"/>
  <c r="CG84" i="11" s="1"/>
  <c r="AU79" i="11"/>
  <c r="BW79" i="11" s="1"/>
  <c r="CY79" i="11" s="1"/>
  <c r="AD78" i="11"/>
  <c r="BF78" i="11" s="1"/>
  <c r="CH78" i="11" s="1"/>
  <c r="AB74" i="11"/>
  <c r="AN74" i="11"/>
  <c r="BP74" i="11" s="1"/>
  <c r="CR74" i="11" s="1"/>
  <c r="AZ74" i="11"/>
  <c r="CB74" i="11" s="1"/>
  <c r="DD74" i="11" s="1"/>
  <c r="AD74" i="11"/>
  <c r="BF74" i="11" s="1"/>
  <c r="CH74" i="11" s="1"/>
  <c r="AP74" i="11"/>
  <c r="BR74" i="11" s="1"/>
  <c r="CT74" i="11" s="1"/>
  <c r="BB74" i="11"/>
  <c r="CD74" i="11" s="1"/>
  <c r="DF74" i="11" s="1"/>
  <c r="AE74" i="11"/>
  <c r="BG74" i="11" s="1"/>
  <c r="CI74" i="11" s="1"/>
  <c r="AQ74" i="11"/>
  <c r="BS74" i="11" s="1"/>
  <c r="CU74" i="11" s="1"/>
  <c r="AF74" i="11"/>
  <c r="BH74" i="11" s="1"/>
  <c r="CJ74" i="11" s="1"/>
  <c r="AR74" i="11"/>
  <c r="AG74" i="11"/>
  <c r="BI74" i="11" s="1"/>
  <c r="CK74" i="11" s="1"/>
  <c r="AH74" i="11"/>
  <c r="BJ74" i="11" s="1"/>
  <c r="CL74" i="11" s="1"/>
  <c r="AT74" i="11"/>
  <c r="BV74" i="11" s="1"/>
  <c r="CX74" i="11" s="1"/>
  <c r="Y74" i="11"/>
  <c r="Z74" i="11" s="1"/>
  <c r="AK74" i="11"/>
  <c r="BM74" i="11" s="1"/>
  <c r="CO74" i="11" s="1"/>
  <c r="AW74" i="11"/>
  <c r="BY74" i="11" s="1"/>
  <c r="DA74" i="11" s="1"/>
  <c r="AV74" i="11"/>
  <c r="BX74" i="11" s="1"/>
  <c r="CZ74" i="11" s="1"/>
  <c r="AX74" i="11"/>
  <c r="BZ74" i="11" s="1"/>
  <c r="DB74" i="11" s="1"/>
  <c r="AY74" i="11"/>
  <c r="CA74" i="11" s="1"/>
  <c r="DC74" i="11" s="1"/>
  <c r="BA74" i="11"/>
  <c r="CC74" i="11" s="1"/>
  <c r="DE74" i="11" s="1"/>
  <c r="AC74" i="11"/>
  <c r="BE74" i="11" s="1"/>
  <c r="CG74" i="11" s="1"/>
  <c r="AI74" i="11"/>
  <c r="BK74" i="11" s="1"/>
  <c r="CM74" i="11" s="1"/>
  <c r="AL74" i="11"/>
  <c r="BN74" i="11" s="1"/>
  <c r="CP74" i="11" s="1"/>
  <c r="AM74" i="11"/>
  <c r="BO74" i="11" s="1"/>
  <c r="CQ74" i="11" s="1"/>
  <c r="AO74" i="11"/>
  <c r="BQ74" i="11" s="1"/>
  <c r="CS74" i="11" s="1"/>
  <c r="AZ84" i="11"/>
  <c r="CB84" i="11" s="1"/>
  <c r="DD84" i="11" s="1"/>
  <c r="AN84" i="11"/>
  <c r="BP84" i="11" s="1"/>
  <c r="CR84" i="11" s="1"/>
  <c r="AB84" i="11"/>
  <c r="BD84" i="11" s="1"/>
  <c r="AR82" i="11"/>
  <c r="AF82" i="11"/>
  <c r="BH82" i="11" s="1"/>
  <c r="CJ82" i="11" s="1"/>
  <c r="AT81" i="11"/>
  <c r="BV81" i="11" s="1"/>
  <c r="CX81" i="11" s="1"/>
  <c r="AH81" i="11"/>
  <c r="BJ81" i="11" s="1"/>
  <c r="CL81" i="11" s="1"/>
  <c r="AT79" i="11"/>
  <c r="BV79" i="11" s="1"/>
  <c r="CX79" i="11" s="1"/>
  <c r="AV70" i="11"/>
  <c r="BX70" i="11" s="1"/>
  <c r="CZ70" i="11" s="1"/>
  <c r="AC69" i="11"/>
  <c r="BE69" i="11" s="1"/>
  <c r="CG69" i="11" s="1"/>
  <c r="AD79" i="11"/>
  <c r="BF79" i="11" s="1"/>
  <c r="CH79" i="11" s="1"/>
  <c r="AP79" i="11"/>
  <c r="BR79" i="11" s="1"/>
  <c r="CT79" i="11" s="1"/>
  <c r="BB79" i="11"/>
  <c r="CD79" i="11" s="1"/>
  <c r="DF79" i="11" s="1"/>
  <c r="AF79" i="11"/>
  <c r="BH79" i="11" s="1"/>
  <c r="CJ79" i="11" s="1"/>
  <c r="AR79" i="11"/>
  <c r="AJ79" i="11"/>
  <c r="BL79" i="11" s="1"/>
  <c r="CN79" i="11" s="1"/>
  <c r="AV79" i="11"/>
  <c r="BX79" i="11" s="1"/>
  <c r="CZ79" i="11" s="1"/>
  <c r="Y77" i="11"/>
  <c r="Z77" i="11" s="1"/>
  <c r="B77" i="11"/>
  <c r="AT70" i="11"/>
  <c r="BV70" i="11" s="1"/>
  <c r="CX70" i="11" s="1"/>
  <c r="BZ73" i="11"/>
  <c r="DB73" i="11" s="1"/>
  <c r="BD73" i="11"/>
  <c r="CB73" i="11"/>
  <c r="DD73" i="11" s="1"/>
  <c r="BE73" i="11"/>
  <c r="CG73" i="11" s="1"/>
  <c r="CC73" i="11"/>
  <c r="DE73" i="11" s="1"/>
  <c r="BF73" i="11"/>
  <c r="CH73" i="11" s="1"/>
  <c r="CD73" i="11"/>
  <c r="DF73" i="11" s="1"/>
  <c r="BH73" i="11"/>
  <c r="CJ73" i="11" s="1"/>
  <c r="BT73" i="11"/>
  <c r="CV73" i="11" s="1"/>
  <c r="BK73" i="11"/>
  <c r="CM73" i="11" s="1"/>
  <c r="BL73" i="11"/>
  <c r="CN73" i="11" s="1"/>
  <c r="BX73" i="11"/>
  <c r="CZ73" i="11" s="1"/>
  <c r="BF71" i="11"/>
  <c r="CH71" i="11" s="1"/>
  <c r="CD71" i="11"/>
  <c r="DF71" i="11" s="1"/>
  <c r="BH71" i="11"/>
  <c r="CJ71" i="11" s="1"/>
  <c r="BT71" i="11"/>
  <c r="CV71" i="11" s="1"/>
  <c r="BV71" i="11"/>
  <c r="CX71" i="11" s="1"/>
  <c r="BK71" i="11"/>
  <c r="CM71" i="11" s="1"/>
  <c r="BL71" i="11"/>
  <c r="CN71" i="11" s="1"/>
  <c r="BX71" i="11"/>
  <c r="CZ71" i="11" s="1"/>
  <c r="BD71" i="11"/>
  <c r="CB71" i="11"/>
  <c r="DD71" i="11" s="1"/>
  <c r="AM70" i="11"/>
  <c r="BO70" i="11" s="1"/>
  <c r="CQ70" i="11" s="1"/>
  <c r="AY70" i="11"/>
  <c r="CA70" i="11" s="1"/>
  <c r="DC70" i="11" s="1"/>
  <c r="AH70" i="11"/>
  <c r="BJ70" i="11" s="1"/>
  <c r="CL70" i="11" s="1"/>
  <c r="AU70" i="11"/>
  <c r="BW70" i="11" s="1"/>
  <c r="CY70" i="11" s="1"/>
  <c r="BT70" i="11"/>
  <c r="CV70" i="11" s="1"/>
  <c r="AJ70" i="11"/>
  <c r="BL70" i="11" s="1"/>
  <c r="CN70" i="11" s="1"/>
  <c r="AW70" i="11"/>
  <c r="BY70" i="11" s="1"/>
  <c r="DA70" i="11" s="1"/>
  <c r="AK70" i="11"/>
  <c r="BM70" i="11" s="1"/>
  <c r="CO70" i="11" s="1"/>
  <c r="AX70" i="11"/>
  <c r="BZ70" i="11" s="1"/>
  <c r="DB70" i="11" s="1"/>
  <c r="AL70" i="11"/>
  <c r="BN70" i="11" s="1"/>
  <c r="CP70" i="11" s="1"/>
  <c r="AZ70" i="11"/>
  <c r="CB70" i="11" s="1"/>
  <c r="DD70" i="11" s="1"/>
  <c r="AN70" i="11"/>
  <c r="BP70" i="11" s="1"/>
  <c r="CR70" i="11" s="1"/>
  <c r="AB70" i="11"/>
  <c r="AO70" i="11"/>
  <c r="BQ70" i="11" s="1"/>
  <c r="CS70" i="11" s="1"/>
  <c r="BB70" i="11"/>
  <c r="CD70" i="11" s="1"/>
  <c r="DF70" i="11" s="1"/>
  <c r="AE70" i="11"/>
  <c r="BG70" i="11" s="1"/>
  <c r="CI70" i="11" s="1"/>
  <c r="AR70" i="11"/>
  <c r="AF70" i="11"/>
  <c r="BH70" i="11" s="1"/>
  <c r="CJ70" i="11" s="1"/>
  <c r="AS70" i="11"/>
  <c r="BU70" i="11" s="1"/>
  <c r="CW70" i="11" s="1"/>
  <c r="AV84" i="11"/>
  <c r="BX84" i="11" s="1"/>
  <c r="CZ84" i="11" s="1"/>
  <c r="AJ84" i="11"/>
  <c r="BL84" i="11" s="1"/>
  <c r="CN84" i="11" s="1"/>
  <c r="AZ82" i="11"/>
  <c r="CB82" i="11" s="1"/>
  <c r="DD82" i="11" s="1"/>
  <c r="AN82" i="11"/>
  <c r="BP82" i="11" s="1"/>
  <c r="CR82" i="11" s="1"/>
  <c r="AB82" i="11"/>
  <c r="BD82" i="11" s="1"/>
  <c r="BB81" i="11"/>
  <c r="CD81" i="11" s="1"/>
  <c r="DF81" i="11" s="1"/>
  <c r="AP81" i="11"/>
  <c r="BR81" i="11" s="1"/>
  <c r="CT81" i="11" s="1"/>
  <c r="AD81" i="11"/>
  <c r="BF81" i="11" s="1"/>
  <c r="CH81" i="11" s="1"/>
  <c r="AN79" i="11"/>
  <c r="BP79" i="11" s="1"/>
  <c r="CR79" i="11" s="1"/>
  <c r="Y79" i="11"/>
  <c r="Z79" i="11" s="1"/>
  <c r="B78" i="11"/>
  <c r="Y72" i="11"/>
  <c r="Z72" i="11" s="1"/>
  <c r="B72" i="11"/>
  <c r="AI70" i="11"/>
  <c r="BK70" i="11" s="1"/>
  <c r="CM70" i="11" s="1"/>
  <c r="AM79" i="11"/>
  <c r="BO79" i="11" s="1"/>
  <c r="CQ79" i="11" s="1"/>
  <c r="BV73" i="11"/>
  <c r="CX73" i="11" s="1"/>
  <c r="AG70" i="11"/>
  <c r="BI70" i="11" s="1"/>
  <c r="CK70" i="11" s="1"/>
  <c r="AH84" i="11"/>
  <c r="BJ84" i="11" s="1"/>
  <c r="CL84" i="11" s="1"/>
  <c r="BT83" i="11"/>
  <c r="CV83" i="11" s="1"/>
  <c r="AX82" i="11"/>
  <c r="BZ82" i="11" s="1"/>
  <c r="DB82" i="11" s="1"/>
  <c r="AL82" i="11"/>
  <c r="BN82" i="11" s="1"/>
  <c r="CP82" i="11" s="1"/>
  <c r="AZ81" i="11"/>
  <c r="CB81" i="11" s="1"/>
  <c r="DD81" i="11" s="1"/>
  <c r="AN81" i="11"/>
  <c r="BP81" i="11" s="1"/>
  <c r="CR81" i="11" s="1"/>
  <c r="AB81" i="11"/>
  <c r="BA79" i="11"/>
  <c r="CC79" i="11" s="1"/>
  <c r="DE79" i="11" s="1"/>
  <c r="AL79" i="11"/>
  <c r="BN79" i="11" s="1"/>
  <c r="CP79" i="11" s="1"/>
  <c r="AD70" i="11"/>
  <c r="BF70" i="11" s="1"/>
  <c r="CH70" i="11" s="1"/>
  <c r="AF68" i="11"/>
  <c r="BH68" i="11" s="1"/>
  <c r="CJ68" i="11" s="1"/>
  <c r="AH68" i="11"/>
  <c r="BJ68" i="11" s="1"/>
  <c r="CL68" i="11" s="1"/>
  <c r="AV68" i="11"/>
  <c r="BX68" i="11" s="1"/>
  <c r="CZ68" i="11" s="1"/>
  <c r="AI68" i="11"/>
  <c r="BK68" i="11" s="1"/>
  <c r="CM68" i="11" s="1"/>
  <c r="AW68" i="11"/>
  <c r="BY68" i="11" s="1"/>
  <c r="DA68" i="11" s="1"/>
  <c r="AJ68" i="11"/>
  <c r="BL68" i="11" s="1"/>
  <c r="CN68" i="11" s="1"/>
  <c r="AX68" i="11"/>
  <c r="BZ68" i="11" s="1"/>
  <c r="DB68" i="11" s="1"/>
  <c r="AK68" i="11"/>
  <c r="BM68" i="11" s="1"/>
  <c r="CO68" i="11" s="1"/>
  <c r="AY68" i="11"/>
  <c r="CA68" i="11" s="1"/>
  <c r="DC68" i="11" s="1"/>
  <c r="AL68" i="11"/>
  <c r="BN68" i="11" s="1"/>
  <c r="CP68" i="11" s="1"/>
  <c r="AZ68" i="11"/>
  <c r="CB68" i="11" s="1"/>
  <c r="DD68" i="11" s="1"/>
  <c r="AP68" i="11"/>
  <c r="BR68" i="11" s="1"/>
  <c r="CT68" i="11" s="1"/>
  <c r="AB68" i="11"/>
  <c r="AR68" i="11"/>
  <c r="AS84" i="11"/>
  <c r="BU84" i="11" s="1"/>
  <c r="CW84" i="11" s="1"/>
  <c r="AG84" i="11"/>
  <c r="BI84" i="11" s="1"/>
  <c r="CK84" i="11" s="1"/>
  <c r="AW82" i="11"/>
  <c r="BY82" i="11" s="1"/>
  <c r="DA82" i="11" s="1"/>
  <c r="AK82" i="11"/>
  <c r="BM82" i="11" s="1"/>
  <c r="CO82" i="11" s="1"/>
  <c r="Y82" i="11"/>
  <c r="Z82" i="11" s="1"/>
  <c r="AY81" i="11"/>
  <c r="CA81" i="11" s="1"/>
  <c r="DC81" i="11" s="1"/>
  <c r="AM81" i="11"/>
  <c r="BO81" i="11" s="1"/>
  <c r="CQ81" i="11" s="1"/>
  <c r="AZ79" i="11"/>
  <c r="CB79" i="11" s="1"/>
  <c r="DD79" i="11" s="1"/>
  <c r="AC70" i="11"/>
  <c r="BE70" i="11" s="1"/>
  <c r="CG70" i="11" s="1"/>
  <c r="AS68" i="11"/>
  <c r="BU68" i="11" s="1"/>
  <c r="CW68" i="11" s="1"/>
  <c r="AX87" i="11"/>
  <c r="BZ87" i="11" s="1"/>
  <c r="DB87" i="11" s="1"/>
  <c r="AL87" i="11"/>
  <c r="BN87" i="11" s="1"/>
  <c r="CP87" i="11" s="1"/>
  <c r="AR84" i="11"/>
  <c r="AF84" i="11"/>
  <c r="BH84" i="11" s="1"/>
  <c r="CJ84" i="11" s="1"/>
  <c r="AV82" i="11"/>
  <c r="BX82" i="11" s="1"/>
  <c r="CZ82" i="11" s="1"/>
  <c r="AJ82" i="11"/>
  <c r="BL82" i="11" s="1"/>
  <c r="CN82" i="11" s="1"/>
  <c r="AX81" i="11"/>
  <c r="BZ81" i="11" s="1"/>
  <c r="DB81" i="11" s="1"/>
  <c r="AL81" i="11"/>
  <c r="BN81" i="11" s="1"/>
  <c r="CP81" i="11" s="1"/>
  <c r="AY79" i="11"/>
  <c r="CA79" i="11" s="1"/>
  <c r="DC79" i="11" s="1"/>
  <c r="AI79" i="11"/>
  <c r="BK79" i="11" s="1"/>
  <c r="CM79" i="11" s="1"/>
  <c r="BT78" i="11"/>
  <c r="CV78" i="11" s="1"/>
  <c r="AL75" i="11"/>
  <c r="BN75" i="11" s="1"/>
  <c r="CP75" i="11" s="1"/>
  <c r="AX75" i="11"/>
  <c r="BZ75" i="11" s="1"/>
  <c r="DB75" i="11" s="1"/>
  <c r="AB75" i="11"/>
  <c r="BD75" i="11" s="1"/>
  <c r="AN75" i="11"/>
  <c r="BP75" i="11" s="1"/>
  <c r="CR75" i="11" s="1"/>
  <c r="AZ75" i="11"/>
  <c r="CB75" i="11" s="1"/>
  <c r="DD75" i="11" s="1"/>
  <c r="AC75" i="11"/>
  <c r="BE75" i="11" s="1"/>
  <c r="CG75" i="11" s="1"/>
  <c r="AO75" i="11"/>
  <c r="BQ75" i="11" s="1"/>
  <c r="CS75" i="11" s="1"/>
  <c r="BA75" i="11"/>
  <c r="CC75" i="11" s="1"/>
  <c r="DE75" i="11" s="1"/>
  <c r="AD75" i="11"/>
  <c r="BF75" i="11" s="1"/>
  <c r="CH75" i="11" s="1"/>
  <c r="AP75" i="11"/>
  <c r="BR75" i="11" s="1"/>
  <c r="CT75" i="11" s="1"/>
  <c r="BB75" i="11"/>
  <c r="CD75" i="11" s="1"/>
  <c r="DF75" i="11" s="1"/>
  <c r="AF75" i="11"/>
  <c r="BH75" i="11" s="1"/>
  <c r="CJ75" i="11" s="1"/>
  <c r="AR75" i="11"/>
  <c r="AI75" i="11"/>
  <c r="BK75" i="11" s="1"/>
  <c r="CM75" i="11" s="1"/>
  <c r="AU75" i="11"/>
  <c r="BW75" i="11" s="1"/>
  <c r="CY75" i="11" s="1"/>
  <c r="AN68" i="11"/>
  <c r="BP68" i="11" s="1"/>
  <c r="CR68" i="11" s="1"/>
  <c r="AL65" i="11"/>
  <c r="BN65" i="11" s="1"/>
  <c r="CP65" i="11" s="1"/>
  <c r="AM65" i="11"/>
  <c r="BO65" i="11" s="1"/>
  <c r="CQ65" i="11" s="1"/>
  <c r="AY65" i="11"/>
  <c r="CA65" i="11" s="1"/>
  <c r="DC65" i="11" s="1"/>
  <c r="AJ65" i="11"/>
  <c r="BL65" i="11" s="1"/>
  <c r="CN65" i="11" s="1"/>
  <c r="AN65" i="11"/>
  <c r="BP65" i="11" s="1"/>
  <c r="CR65" i="11" s="1"/>
  <c r="AO65" i="11"/>
  <c r="BQ65" i="11" s="1"/>
  <c r="CS65" i="11" s="1"/>
  <c r="AP65" i="11"/>
  <c r="BR65" i="11" s="1"/>
  <c r="CT65" i="11" s="1"/>
  <c r="AQ65" i="11"/>
  <c r="BS65" i="11" s="1"/>
  <c r="CU65" i="11" s="1"/>
  <c r="AR65" i="11"/>
  <c r="AB65" i="11"/>
  <c r="AT65" i="11"/>
  <c r="BV65" i="11" s="1"/>
  <c r="CX65" i="11" s="1"/>
  <c r="AC65" i="11"/>
  <c r="BE65" i="11" s="1"/>
  <c r="CG65" i="11" s="1"/>
  <c r="AV65" i="11"/>
  <c r="BX65" i="11" s="1"/>
  <c r="CZ65" i="11" s="1"/>
  <c r="AE65" i="11"/>
  <c r="BG65" i="11" s="1"/>
  <c r="CI65" i="11" s="1"/>
  <c r="AZ65" i="11"/>
  <c r="CB65" i="11" s="1"/>
  <c r="DD65" i="11" s="1"/>
  <c r="AF65" i="11"/>
  <c r="BH65" i="11" s="1"/>
  <c r="CJ65" i="11" s="1"/>
  <c r="BA65" i="11"/>
  <c r="CC65" i="11" s="1"/>
  <c r="DE65" i="11" s="1"/>
  <c r="AV87" i="11"/>
  <c r="BX87" i="11" s="1"/>
  <c r="CZ87" i="11" s="1"/>
  <c r="BB84" i="11"/>
  <c r="CD84" i="11" s="1"/>
  <c r="DF84" i="11" s="1"/>
  <c r="AP84" i="11"/>
  <c r="BR84" i="11" s="1"/>
  <c r="CT84" i="11" s="1"/>
  <c r="AT82" i="11"/>
  <c r="BV82" i="11" s="1"/>
  <c r="CX82" i="11" s="1"/>
  <c r="BT81" i="11"/>
  <c r="CV81" i="11" s="1"/>
  <c r="AV81" i="11"/>
  <c r="BX81" i="11" s="1"/>
  <c r="CZ81" i="11" s="1"/>
  <c r="AR80" i="11"/>
  <c r="AC80" i="11"/>
  <c r="BE80" i="11" s="1"/>
  <c r="CG80" i="11" s="1"/>
  <c r="AB80" i="11"/>
  <c r="AN80" i="11"/>
  <c r="BP80" i="11" s="1"/>
  <c r="CR80" i="11" s="1"/>
  <c r="AZ80" i="11"/>
  <c r="CB80" i="11" s="1"/>
  <c r="DD80" i="11" s="1"/>
  <c r="AD80" i="11"/>
  <c r="BF80" i="11" s="1"/>
  <c r="CH80" i="11" s="1"/>
  <c r="AH80" i="11"/>
  <c r="BJ80" i="11" s="1"/>
  <c r="CL80" i="11" s="1"/>
  <c r="AT80" i="11"/>
  <c r="BV80" i="11" s="1"/>
  <c r="CX80" i="11" s="1"/>
  <c r="AW79" i="11"/>
  <c r="BY79" i="11" s="1"/>
  <c r="DA79" i="11" s="1"/>
  <c r="AG79" i="11"/>
  <c r="BI79" i="11" s="1"/>
  <c r="CK79" i="11" s="1"/>
  <c r="BT76" i="11"/>
  <c r="CV76" i="11" s="1"/>
  <c r="AM76" i="11"/>
  <c r="BO76" i="11" s="1"/>
  <c r="CQ76" i="11" s="1"/>
  <c r="AY76" i="11"/>
  <c r="CA76" i="11" s="1"/>
  <c r="DC76" i="11" s="1"/>
  <c r="AB76" i="11"/>
  <c r="AN76" i="11"/>
  <c r="BP76" i="11" s="1"/>
  <c r="CR76" i="11" s="1"/>
  <c r="AZ76" i="11"/>
  <c r="CB76" i="11" s="1"/>
  <c r="DD76" i="11" s="1"/>
  <c r="AY75" i="11"/>
  <c r="CA75" i="11" s="1"/>
  <c r="DC75" i="11" s="1"/>
  <c r="BE71" i="11"/>
  <c r="CG71" i="11" s="1"/>
  <c r="AG68" i="11"/>
  <c r="BI68" i="11" s="1"/>
  <c r="CK68" i="11" s="1"/>
  <c r="AC68" i="11"/>
  <c r="BE68" i="11" s="1"/>
  <c r="CG68" i="11" s="1"/>
  <c r="AC67" i="11"/>
  <c r="BE67" i="11" s="1"/>
  <c r="CG67" i="11" s="1"/>
  <c r="AO67" i="11"/>
  <c r="BQ67" i="11" s="1"/>
  <c r="CS67" i="11" s="1"/>
  <c r="BA67" i="11"/>
  <c r="CC67" i="11" s="1"/>
  <c r="DE67" i="11" s="1"/>
  <c r="AE67" i="11"/>
  <c r="BG67" i="11" s="1"/>
  <c r="CI67" i="11" s="1"/>
  <c r="AQ67" i="11"/>
  <c r="BS67" i="11" s="1"/>
  <c r="CU67" i="11" s="1"/>
  <c r="AG67" i="11"/>
  <c r="BI67" i="11" s="1"/>
  <c r="CK67" i="11" s="1"/>
  <c r="AS67" i="11"/>
  <c r="BU67" i="11" s="1"/>
  <c r="CW67" i="11" s="1"/>
  <c r="AI67" i="11"/>
  <c r="BK67" i="11" s="1"/>
  <c r="CM67" i="11" s="1"/>
  <c r="AU67" i="11"/>
  <c r="BW67" i="11" s="1"/>
  <c r="CY67" i="11" s="1"/>
  <c r="AB67" i="11"/>
  <c r="AG65" i="11"/>
  <c r="BI65" i="11" s="1"/>
  <c r="CK65" i="11" s="1"/>
  <c r="BB76" i="11"/>
  <c r="CD76" i="11" s="1"/>
  <c r="DF76" i="11" s="1"/>
  <c r="AP76" i="11"/>
  <c r="BR76" i="11" s="1"/>
  <c r="CT76" i="11" s="1"/>
  <c r="AD76" i="11"/>
  <c r="BF76" i="11" s="1"/>
  <c r="CH76" i="11" s="1"/>
  <c r="BV72" i="11"/>
  <c r="CX72" i="11" s="1"/>
  <c r="AP67" i="11"/>
  <c r="BR67" i="11" s="1"/>
  <c r="CT67" i="11" s="1"/>
  <c r="Y67" i="11"/>
  <c r="Z67" i="11" s="1"/>
  <c r="BA66" i="11"/>
  <c r="CC66" i="11" s="1"/>
  <c r="DE66" i="11" s="1"/>
  <c r="AN67" i="11"/>
  <c r="BP67" i="11" s="1"/>
  <c r="CR67" i="11" s="1"/>
  <c r="AI53" i="11"/>
  <c r="BK53" i="11" s="1"/>
  <c r="CM53" i="11" s="1"/>
  <c r="AU53" i="11"/>
  <c r="BW53" i="11" s="1"/>
  <c r="CY53" i="11" s="1"/>
  <c r="AJ53" i="11"/>
  <c r="BL53" i="11" s="1"/>
  <c r="CN53" i="11" s="1"/>
  <c r="AV53" i="11"/>
  <c r="BX53" i="11" s="1"/>
  <c r="CZ53" i="11" s="1"/>
  <c r="Y53" i="11"/>
  <c r="Z53" i="11" s="1"/>
  <c r="AK53" i="11"/>
  <c r="BM53" i="11" s="1"/>
  <c r="CO53" i="11" s="1"/>
  <c r="AW53" i="11"/>
  <c r="BY53" i="11" s="1"/>
  <c r="DA53" i="11" s="1"/>
  <c r="AC53" i="11"/>
  <c r="BE53" i="11" s="1"/>
  <c r="CG53" i="11" s="1"/>
  <c r="AO53" i="11"/>
  <c r="BQ53" i="11" s="1"/>
  <c r="CS53" i="11" s="1"/>
  <c r="BA53" i="11"/>
  <c r="CC53" i="11" s="1"/>
  <c r="DE53" i="11" s="1"/>
  <c r="AF53" i="11"/>
  <c r="BH53" i="11" s="1"/>
  <c r="CJ53" i="11" s="1"/>
  <c r="AY53" i="11"/>
  <c r="CA53" i="11" s="1"/>
  <c r="DC53" i="11" s="1"/>
  <c r="AH53" i="11"/>
  <c r="BJ53" i="11" s="1"/>
  <c r="CL53" i="11" s="1"/>
  <c r="BB53" i="11"/>
  <c r="CD53" i="11" s="1"/>
  <c r="DF53" i="11" s="1"/>
  <c r="AL53" i="11"/>
  <c r="BN53" i="11" s="1"/>
  <c r="CP53" i="11" s="1"/>
  <c r="AM53" i="11"/>
  <c r="BO53" i="11" s="1"/>
  <c r="CQ53" i="11" s="1"/>
  <c r="AN53" i="11"/>
  <c r="BP53" i="11" s="1"/>
  <c r="CR53" i="11" s="1"/>
  <c r="AP53" i="11"/>
  <c r="BR53" i="11" s="1"/>
  <c r="CT53" i="11" s="1"/>
  <c r="AR53" i="11"/>
  <c r="AB53" i="11"/>
  <c r="AS53" i="11"/>
  <c r="BU53" i="11" s="1"/>
  <c r="CW53" i="11" s="1"/>
  <c r="AD53" i="11"/>
  <c r="BF53" i="11" s="1"/>
  <c r="CH53" i="11" s="1"/>
  <c r="AT53" i="11"/>
  <c r="BV53" i="11" s="1"/>
  <c r="CX53" i="11" s="1"/>
  <c r="AG53" i="11"/>
  <c r="BI53" i="11" s="1"/>
  <c r="CK53" i="11" s="1"/>
  <c r="AQ53" i="11"/>
  <c r="BS53" i="11" s="1"/>
  <c r="CU53" i="11" s="1"/>
  <c r="AX53" i="11"/>
  <c r="BZ53" i="11" s="1"/>
  <c r="DB53" i="11" s="1"/>
  <c r="AZ53" i="11"/>
  <c r="CB53" i="11" s="1"/>
  <c r="DD53" i="11" s="1"/>
  <c r="BT72" i="11"/>
  <c r="CV72" i="11" s="1"/>
  <c r="BH72" i="11"/>
  <c r="CJ72" i="11" s="1"/>
  <c r="AM67" i="11"/>
  <c r="BO67" i="11" s="1"/>
  <c r="CQ67" i="11" s="1"/>
  <c r="AY66" i="11"/>
  <c r="CA66" i="11" s="1"/>
  <c r="DC66" i="11" s="1"/>
  <c r="AF66" i="11"/>
  <c r="BH66" i="11" s="1"/>
  <c r="CJ66" i="11" s="1"/>
  <c r="AB60" i="11"/>
  <c r="AO60" i="11"/>
  <c r="BQ60" i="11" s="1"/>
  <c r="CS60" i="11" s="1"/>
  <c r="BB60" i="11"/>
  <c r="CD60" i="11" s="1"/>
  <c r="DF60" i="11" s="1"/>
  <c r="AR60" i="11"/>
  <c r="AG60" i="11"/>
  <c r="BI60" i="11" s="1"/>
  <c r="CK60" i="11" s="1"/>
  <c r="AT60" i="11"/>
  <c r="BV60" i="11" s="1"/>
  <c r="CX60" i="11" s="1"/>
  <c r="AH60" i="11"/>
  <c r="BJ60" i="11" s="1"/>
  <c r="CL60" i="11" s="1"/>
  <c r="AU60" i="11"/>
  <c r="BW60" i="11" s="1"/>
  <c r="CY60" i="11" s="1"/>
  <c r="AJ60" i="11"/>
  <c r="BL60" i="11" s="1"/>
  <c r="CN60" i="11" s="1"/>
  <c r="AW60" i="11"/>
  <c r="BY60" i="11" s="1"/>
  <c r="DA60" i="11" s="1"/>
  <c r="AK60" i="11"/>
  <c r="BM60" i="11" s="1"/>
  <c r="CO60" i="11" s="1"/>
  <c r="AY60" i="11"/>
  <c r="CA60" i="11" s="1"/>
  <c r="DC60" i="11" s="1"/>
  <c r="BT57" i="11"/>
  <c r="CV57" i="11" s="1"/>
  <c r="Y71" i="11"/>
  <c r="Z71" i="11" s="1"/>
  <c r="BB67" i="11"/>
  <c r="CD67" i="11" s="1"/>
  <c r="DF67" i="11" s="1"/>
  <c r="AL67" i="11"/>
  <c r="BN67" i="11" s="1"/>
  <c r="CP67" i="11" s="1"/>
  <c r="AX66" i="11"/>
  <c r="BZ66" i="11" s="1"/>
  <c r="DB66" i="11" s="1"/>
  <c r="AD66" i="11"/>
  <c r="BF66" i="11" s="1"/>
  <c r="CH66" i="11" s="1"/>
  <c r="AE66" i="11"/>
  <c r="BG66" i="11" s="1"/>
  <c r="CI66" i="11" s="1"/>
  <c r="AQ66" i="11"/>
  <c r="BS66" i="11" s="1"/>
  <c r="CU66" i="11" s="1"/>
  <c r="AG66" i="11"/>
  <c r="BI66" i="11" s="1"/>
  <c r="CK66" i="11" s="1"/>
  <c r="AS66" i="11"/>
  <c r="BU66" i="11" s="1"/>
  <c r="CW66" i="11" s="1"/>
  <c r="AI66" i="11"/>
  <c r="BK66" i="11" s="1"/>
  <c r="CM66" i="11" s="1"/>
  <c r="AU66" i="11"/>
  <c r="BW66" i="11" s="1"/>
  <c r="CY66" i="11" s="1"/>
  <c r="Y66" i="11"/>
  <c r="Z66" i="11" s="1"/>
  <c r="AK66" i="11"/>
  <c r="BM66" i="11" s="1"/>
  <c r="CO66" i="11" s="1"/>
  <c r="AW66" i="11"/>
  <c r="BY66" i="11" s="1"/>
  <c r="DA66" i="11" s="1"/>
  <c r="AD61" i="11"/>
  <c r="BF61" i="11" s="1"/>
  <c r="CH61" i="11" s="1"/>
  <c r="AQ61" i="11"/>
  <c r="BS61" i="11" s="1"/>
  <c r="CU61" i="11" s="1"/>
  <c r="AN60" i="11"/>
  <c r="BP60" i="11" s="1"/>
  <c r="CR60" i="11" s="1"/>
  <c r="AD60" i="11"/>
  <c r="BF60" i="11" s="1"/>
  <c r="CH60" i="11" s="1"/>
  <c r="AX76" i="11"/>
  <c r="BZ76" i="11" s="1"/>
  <c r="DB76" i="11" s="1"/>
  <c r="AL76" i="11"/>
  <c r="BN76" i="11" s="1"/>
  <c r="CP76" i="11" s="1"/>
  <c r="CD72" i="11"/>
  <c r="DF72" i="11" s="1"/>
  <c r="BF72" i="11"/>
  <c r="AZ67" i="11"/>
  <c r="CB67" i="11" s="1"/>
  <c r="DD67" i="11" s="1"/>
  <c r="AK67" i="11"/>
  <c r="BM67" i="11" s="1"/>
  <c r="CO67" i="11" s="1"/>
  <c r="AV66" i="11"/>
  <c r="BX66" i="11" s="1"/>
  <c r="CZ66" i="11" s="1"/>
  <c r="AC66" i="11"/>
  <c r="BE66" i="11" s="1"/>
  <c r="CG66" i="11" s="1"/>
  <c r="AO57" i="11"/>
  <c r="BQ57" i="11" s="1"/>
  <c r="CS57" i="11" s="1"/>
  <c r="AB57" i="11"/>
  <c r="AT57" i="11"/>
  <c r="BV57" i="11" s="1"/>
  <c r="CX57" i="11" s="1"/>
  <c r="AU57" i="11"/>
  <c r="BW57" i="11" s="1"/>
  <c r="CY57" i="11" s="1"/>
  <c r="AH57" i="11"/>
  <c r="BJ57" i="11" s="1"/>
  <c r="CL57" i="11" s="1"/>
  <c r="AW57" i="11"/>
  <c r="BY57" i="11" s="1"/>
  <c r="DA57" i="11" s="1"/>
  <c r="AI57" i="11"/>
  <c r="BK57" i="11" s="1"/>
  <c r="CM57" i="11" s="1"/>
  <c r="AX57" i="11"/>
  <c r="BZ57" i="11" s="1"/>
  <c r="DB57" i="11" s="1"/>
  <c r="AJ57" i="11"/>
  <c r="BL57" i="11" s="1"/>
  <c r="CN57" i="11" s="1"/>
  <c r="AY57" i="11"/>
  <c r="CA57" i="11" s="1"/>
  <c r="DC57" i="11" s="1"/>
  <c r="AV76" i="11"/>
  <c r="BX76" i="11" s="1"/>
  <c r="CZ76" i="11" s="1"/>
  <c r="CB72" i="11"/>
  <c r="DD72" i="11" s="1"/>
  <c r="AX67" i="11"/>
  <c r="BZ67" i="11" s="1"/>
  <c r="DB67" i="11" s="1"/>
  <c r="AH67" i="11"/>
  <c r="BJ67" i="11" s="1"/>
  <c r="CL67" i="11" s="1"/>
  <c r="AR66" i="11"/>
  <c r="AM62" i="11"/>
  <c r="BO62" i="11" s="1"/>
  <c r="CQ62" i="11" s="1"/>
  <c r="AY62" i="11"/>
  <c r="CA62" i="11" s="1"/>
  <c r="DC62" i="11" s="1"/>
  <c r="AD62" i="11"/>
  <c r="BF62" i="11" s="1"/>
  <c r="CH62" i="11" s="1"/>
  <c r="AP62" i="11"/>
  <c r="BR62" i="11" s="1"/>
  <c r="CT62" i="11" s="1"/>
  <c r="BB62" i="11"/>
  <c r="CD62" i="11" s="1"/>
  <c r="DF62" i="11" s="1"/>
  <c r="AF62" i="11"/>
  <c r="BH62" i="11" s="1"/>
  <c r="CJ62" i="11" s="1"/>
  <c r="AR62" i="11"/>
  <c r="AG62" i="11"/>
  <c r="BI62" i="11" s="1"/>
  <c r="CK62" i="11" s="1"/>
  <c r="AS62" i="11"/>
  <c r="BU62" i="11" s="1"/>
  <c r="CW62" i="11" s="1"/>
  <c r="AI62" i="11"/>
  <c r="BK62" i="11" s="1"/>
  <c r="CM62" i="11" s="1"/>
  <c r="AU62" i="11"/>
  <c r="BW62" i="11" s="1"/>
  <c r="CY62" i="11" s="1"/>
  <c r="AJ62" i="11"/>
  <c r="BL62" i="11" s="1"/>
  <c r="CN62" i="11" s="1"/>
  <c r="AV62" i="11"/>
  <c r="BX62" i="11" s="1"/>
  <c r="CZ62" i="11" s="1"/>
  <c r="AG61" i="11"/>
  <c r="BI61" i="11" s="1"/>
  <c r="CK61" i="11" s="1"/>
  <c r="AC60" i="11"/>
  <c r="BE60" i="11" s="1"/>
  <c r="CG60" i="11" s="1"/>
  <c r="AZ57" i="11"/>
  <c r="CB57" i="11" s="1"/>
  <c r="DD57" i="11" s="1"/>
  <c r="AC57" i="11"/>
  <c r="BE57" i="11" s="1"/>
  <c r="CG57" i="11" s="1"/>
  <c r="AQ56" i="11"/>
  <c r="BS56" i="11" s="1"/>
  <c r="CU56" i="11" s="1"/>
  <c r="AR61" i="11"/>
  <c r="AT58" i="11"/>
  <c r="BV58" i="11" s="1"/>
  <c r="CX58" i="11" s="1"/>
  <c r="AC58" i="11"/>
  <c r="BE58" i="11" s="1"/>
  <c r="CG58" i="11" s="1"/>
  <c r="AO56" i="11"/>
  <c r="BQ56" i="11" s="1"/>
  <c r="CS56" i="11" s="1"/>
  <c r="BT56" i="11"/>
  <c r="CV56" i="11" s="1"/>
  <c r="AR54" i="11"/>
  <c r="AD54" i="11"/>
  <c r="BF54" i="11" s="1"/>
  <c r="CH54" i="11" s="1"/>
  <c r="AV54" i="11"/>
  <c r="BX54" i="11" s="1"/>
  <c r="CZ54" i="11" s="1"/>
  <c r="AK54" i="11"/>
  <c r="BM54" i="11" s="1"/>
  <c r="CO54" i="11" s="1"/>
  <c r="AZ54" i="11"/>
  <c r="CB54" i="11" s="1"/>
  <c r="DD54" i="11" s="1"/>
  <c r="BT61" i="11"/>
  <c r="CV61" i="11" s="1"/>
  <c r="AS58" i="11"/>
  <c r="BU58" i="11" s="1"/>
  <c r="CW58" i="11" s="1"/>
  <c r="AB58" i="11"/>
  <c r="BD58" i="11" s="1"/>
  <c r="AN58" i="11"/>
  <c r="BP58" i="11" s="1"/>
  <c r="CR58" i="11" s="1"/>
  <c r="AZ58" i="11"/>
  <c r="CB58" i="11" s="1"/>
  <c r="DD58" i="11" s="1"/>
  <c r="AD58" i="11"/>
  <c r="BF58" i="11" s="1"/>
  <c r="CH58" i="11" s="1"/>
  <c r="AP58" i="11"/>
  <c r="BR58" i="11" s="1"/>
  <c r="CT58" i="11" s="1"/>
  <c r="BB58" i="11"/>
  <c r="CD58" i="11" s="1"/>
  <c r="DF58" i="11" s="1"/>
  <c r="AE58" i="11"/>
  <c r="BG58" i="11" s="1"/>
  <c r="CI58" i="11" s="1"/>
  <c r="AQ58" i="11"/>
  <c r="BS58" i="11" s="1"/>
  <c r="CU58" i="11" s="1"/>
  <c r="AP44" i="11"/>
  <c r="BR44" i="11" s="1"/>
  <c r="CT44" i="11" s="1"/>
  <c r="AZ44" i="11"/>
  <c r="CB44" i="11" s="1"/>
  <c r="DD44" i="11" s="1"/>
  <c r="AF56" i="11"/>
  <c r="BH56" i="11" s="1"/>
  <c r="CJ56" i="11" s="1"/>
  <c r="AR56" i="11"/>
  <c r="AH56" i="11"/>
  <c r="BJ56" i="11" s="1"/>
  <c r="CL56" i="11" s="1"/>
  <c r="AT56" i="11"/>
  <c r="BV56" i="11" s="1"/>
  <c r="CX56" i="11" s="1"/>
  <c r="AI56" i="11"/>
  <c r="BK56" i="11" s="1"/>
  <c r="CM56" i="11" s="1"/>
  <c r="AU56" i="11"/>
  <c r="BW56" i="11" s="1"/>
  <c r="CY56" i="11" s="1"/>
  <c r="AJ56" i="11"/>
  <c r="BL56" i="11" s="1"/>
  <c r="CN56" i="11" s="1"/>
  <c r="AV56" i="11"/>
  <c r="BX56" i="11" s="1"/>
  <c r="CZ56" i="11" s="1"/>
  <c r="Y56" i="11"/>
  <c r="Z56" i="11" s="1"/>
  <c r="AK56" i="11"/>
  <c r="BM56" i="11" s="1"/>
  <c r="CO56" i="11" s="1"/>
  <c r="AB56" i="11"/>
  <c r="BD56" i="11" s="1"/>
  <c r="AN56" i="11"/>
  <c r="BP56" i="11" s="1"/>
  <c r="CR56" i="11" s="1"/>
  <c r="AD56" i="11"/>
  <c r="BF56" i="11" s="1"/>
  <c r="CH56" i="11" s="1"/>
  <c r="AP56" i="11"/>
  <c r="BR56" i="11" s="1"/>
  <c r="CT56" i="11" s="1"/>
  <c r="BB56" i="11"/>
  <c r="CD56" i="11" s="1"/>
  <c r="DF56" i="11" s="1"/>
  <c r="BA64" i="11"/>
  <c r="CC64" i="11" s="1"/>
  <c r="DE64" i="11" s="1"/>
  <c r="AO64" i="11"/>
  <c r="BQ64" i="11" s="1"/>
  <c r="CS64" i="11" s="1"/>
  <c r="AQ63" i="11"/>
  <c r="BS63" i="11" s="1"/>
  <c r="CU63" i="11" s="1"/>
  <c r="AE63" i="11"/>
  <c r="BG63" i="11" s="1"/>
  <c r="CI63" i="11" s="1"/>
  <c r="BB61" i="11"/>
  <c r="CD61" i="11" s="1"/>
  <c r="DF61" i="11" s="1"/>
  <c r="AO61" i="11"/>
  <c r="BQ61" i="11" s="1"/>
  <c r="CS61" i="11" s="1"/>
  <c r="AB61" i="11"/>
  <c r="AJ61" i="11"/>
  <c r="BL61" i="11" s="1"/>
  <c r="CN61" i="11" s="1"/>
  <c r="AV61" i="11"/>
  <c r="BX61" i="11" s="1"/>
  <c r="CZ61" i="11" s="1"/>
  <c r="AO58" i="11"/>
  <c r="BQ58" i="11" s="1"/>
  <c r="CS58" i="11" s="1"/>
  <c r="Y58" i="11"/>
  <c r="Z58" i="11" s="1"/>
  <c r="AG56" i="11"/>
  <c r="BI56" i="11" s="1"/>
  <c r="CK56" i="11" s="1"/>
  <c r="AO54" i="11"/>
  <c r="BQ54" i="11" s="1"/>
  <c r="CS54" i="11" s="1"/>
  <c r="BA61" i="11"/>
  <c r="CC61" i="11" s="1"/>
  <c r="DE61" i="11" s="1"/>
  <c r="AN61" i="11"/>
  <c r="BP61" i="11" s="1"/>
  <c r="CR61" i="11" s="1"/>
  <c r="BT58" i="11"/>
  <c r="CV58" i="11" s="1"/>
  <c r="AM58" i="11"/>
  <c r="BO58" i="11" s="1"/>
  <c r="CQ58" i="11" s="1"/>
  <c r="AD57" i="11"/>
  <c r="BF57" i="11" s="1"/>
  <c r="CH57" i="11" s="1"/>
  <c r="AP57" i="11"/>
  <c r="BR57" i="11" s="1"/>
  <c r="CT57" i="11" s="1"/>
  <c r="BB57" i="11"/>
  <c r="CD57" i="11" s="1"/>
  <c r="DF57" i="11" s="1"/>
  <c r="AF57" i="11"/>
  <c r="BH57" i="11" s="1"/>
  <c r="CJ57" i="11" s="1"/>
  <c r="AR57" i="11"/>
  <c r="AG57" i="11"/>
  <c r="BI57" i="11" s="1"/>
  <c r="CK57" i="11" s="1"/>
  <c r="AS57" i="11"/>
  <c r="BU57" i="11" s="1"/>
  <c r="CW57" i="11" s="1"/>
  <c r="AE56" i="11"/>
  <c r="BG56" i="11" s="1"/>
  <c r="CI56" i="11" s="1"/>
  <c r="AM54" i="11"/>
  <c r="BO54" i="11" s="1"/>
  <c r="CQ54" i="11" s="1"/>
  <c r="BA69" i="11"/>
  <c r="CC69" i="11" s="1"/>
  <c r="DE69" i="11" s="1"/>
  <c r="AO69" i="11"/>
  <c r="BQ69" i="11" s="1"/>
  <c r="CS69" i="11" s="1"/>
  <c r="AQ68" i="11"/>
  <c r="BS68" i="11" s="1"/>
  <c r="CU68" i="11" s="1"/>
  <c r="AE68" i="11"/>
  <c r="BG68" i="11" s="1"/>
  <c r="CI68" i="11" s="1"/>
  <c r="AW65" i="11"/>
  <c r="BY65" i="11" s="1"/>
  <c r="DA65" i="11" s="1"/>
  <c r="AK65" i="11"/>
  <c r="BM65" i="11" s="1"/>
  <c r="CO65" i="11" s="1"/>
  <c r="Y65" i="11"/>
  <c r="Z65" i="11" s="1"/>
  <c r="AY64" i="11"/>
  <c r="CA64" i="11" s="1"/>
  <c r="DC64" i="11" s="1"/>
  <c r="AM64" i="11"/>
  <c r="BO64" i="11" s="1"/>
  <c r="CQ64" i="11" s="1"/>
  <c r="BA63" i="11"/>
  <c r="CC63" i="11" s="1"/>
  <c r="DE63" i="11" s="1"/>
  <c r="AO63" i="11"/>
  <c r="BQ63" i="11" s="1"/>
  <c r="CS63" i="11" s="1"/>
  <c r="AQ62" i="11"/>
  <c r="BS62" i="11" s="1"/>
  <c r="CU62" i="11" s="1"/>
  <c r="AZ61" i="11"/>
  <c r="CB61" i="11" s="1"/>
  <c r="DD61" i="11" s="1"/>
  <c r="AM61" i="11"/>
  <c r="BO61" i="11" s="1"/>
  <c r="CQ61" i="11" s="1"/>
  <c r="AS60" i="11"/>
  <c r="BU60" i="11" s="1"/>
  <c r="CW60" i="11" s="1"/>
  <c r="AF60" i="11"/>
  <c r="BH60" i="11" s="1"/>
  <c r="CJ60" i="11" s="1"/>
  <c r="AS59" i="11"/>
  <c r="BU59" i="11" s="1"/>
  <c r="CW59" i="11" s="1"/>
  <c r="AL58" i="11"/>
  <c r="BN58" i="11" s="1"/>
  <c r="CP58" i="11" s="1"/>
  <c r="AQ57" i="11"/>
  <c r="BS57" i="11" s="1"/>
  <c r="CU57" i="11" s="1"/>
  <c r="BA56" i="11"/>
  <c r="CC56" i="11" s="1"/>
  <c r="DE56" i="11" s="1"/>
  <c r="AC56" i="11"/>
  <c r="BE56" i="11" s="1"/>
  <c r="CG56" i="11" s="1"/>
  <c r="AU55" i="11"/>
  <c r="BW55" i="11" s="1"/>
  <c r="CY55" i="11" s="1"/>
  <c r="AF54" i="11"/>
  <c r="BH54" i="11" s="1"/>
  <c r="CJ54" i="11" s="1"/>
  <c r="AY61" i="11"/>
  <c r="CA61" i="11" s="1"/>
  <c r="DC61" i="11" s="1"/>
  <c r="AL61" i="11"/>
  <c r="BN61" i="11" s="1"/>
  <c r="CP61" i="11" s="1"/>
  <c r="BA58" i="11"/>
  <c r="CC58" i="11" s="1"/>
  <c r="DE58" i="11" s="1"/>
  <c r="AK58" i="11"/>
  <c r="BM58" i="11" s="1"/>
  <c r="CO58" i="11" s="1"/>
  <c r="AZ56" i="11"/>
  <c r="CB56" i="11" s="1"/>
  <c r="DD56" i="11" s="1"/>
  <c r="AG47" i="11"/>
  <c r="BI47" i="11" s="1"/>
  <c r="CK47" i="11" s="1"/>
  <c r="AH47" i="11"/>
  <c r="BJ47" i="11" s="1"/>
  <c r="CL47" i="11" s="1"/>
  <c r="BA68" i="11"/>
  <c r="CC68" i="11" s="1"/>
  <c r="DE68" i="11" s="1"/>
  <c r="AO68" i="11"/>
  <c r="BQ68" i="11" s="1"/>
  <c r="CS68" i="11" s="1"/>
  <c r="AU65" i="11"/>
  <c r="BW65" i="11" s="1"/>
  <c r="CY65" i="11" s="1"/>
  <c r="AI65" i="11"/>
  <c r="BK65" i="11" s="1"/>
  <c r="CM65" i="11" s="1"/>
  <c r="AW64" i="11"/>
  <c r="BY64" i="11" s="1"/>
  <c r="DA64" i="11" s="1"/>
  <c r="AK64" i="11"/>
  <c r="BM64" i="11" s="1"/>
  <c r="CO64" i="11" s="1"/>
  <c r="AY63" i="11"/>
  <c r="CA63" i="11" s="1"/>
  <c r="DC63" i="11" s="1"/>
  <c r="AM63" i="11"/>
  <c r="BO63" i="11" s="1"/>
  <c r="CQ63" i="11" s="1"/>
  <c r="BA62" i="11"/>
  <c r="CC62" i="11" s="1"/>
  <c r="DE62" i="11" s="1"/>
  <c r="AO62" i="11"/>
  <c r="BQ62" i="11" s="1"/>
  <c r="CS62" i="11" s="1"/>
  <c r="AX61" i="11"/>
  <c r="BZ61" i="11" s="1"/>
  <c r="DB61" i="11" s="1"/>
  <c r="AK61" i="11"/>
  <c r="BM61" i="11" s="1"/>
  <c r="CO61" i="11" s="1"/>
  <c r="AQ60" i="11"/>
  <c r="BS60" i="11" s="1"/>
  <c r="CU60" i="11" s="1"/>
  <c r="AL59" i="11"/>
  <c r="BN59" i="11" s="1"/>
  <c r="CP59" i="11" s="1"/>
  <c r="AX59" i="11"/>
  <c r="BZ59" i="11" s="1"/>
  <c r="DB59" i="11" s="1"/>
  <c r="AB59" i="11"/>
  <c r="AN59" i="11"/>
  <c r="BP59" i="11" s="1"/>
  <c r="CR59" i="11" s="1"/>
  <c r="AZ59" i="11"/>
  <c r="CB59" i="11" s="1"/>
  <c r="DD59" i="11" s="1"/>
  <c r="B59" i="11"/>
  <c r="AY58" i="11"/>
  <c r="CA58" i="11" s="1"/>
  <c r="DC58" i="11" s="1"/>
  <c r="AJ58" i="11"/>
  <c r="BL58" i="11" s="1"/>
  <c r="CN58" i="11" s="1"/>
  <c r="AN57" i="11"/>
  <c r="BP57" i="11" s="1"/>
  <c r="CR57" i="11" s="1"/>
  <c r="Y57" i="11"/>
  <c r="Z57" i="11" s="1"/>
  <c r="AY56" i="11"/>
  <c r="CA56" i="11" s="1"/>
  <c r="DC56" i="11" s="1"/>
  <c r="AD49" i="11"/>
  <c r="BF49" i="11" s="1"/>
  <c r="CH49" i="11" s="1"/>
  <c r="AI49" i="11"/>
  <c r="BK49" i="11" s="1"/>
  <c r="CM49" i="11" s="1"/>
  <c r="AJ49" i="11"/>
  <c r="BL49" i="11" s="1"/>
  <c r="CN49" i="11" s="1"/>
  <c r="AO49" i="11"/>
  <c r="BQ49" i="11" s="1"/>
  <c r="CS49" i="11" s="1"/>
  <c r="AP49" i="11"/>
  <c r="BR49" i="11" s="1"/>
  <c r="CT49" i="11" s="1"/>
  <c r="AU49" i="11"/>
  <c r="BW49" i="11" s="1"/>
  <c r="CY49" i="11" s="1"/>
  <c r="AS65" i="11"/>
  <c r="BU65" i="11" s="1"/>
  <c r="CW65" i="11" s="1"/>
  <c r="AU64" i="11"/>
  <c r="BW64" i="11" s="1"/>
  <c r="CY64" i="11" s="1"/>
  <c r="AW63" i="11"/>
  <c r="BY63" i="11" s="1"/>
  <c r="DA63" i="11" s="1"/>
  <c r="AU61" i="11"/>
  <c r="BW61" i="11" s="1"/>
  <c r="CY61" i="11" s="1"/>
  <c r="AH61" i="11"/>
  <c r="BJ61" i="11" s="1"/>
  <c r="CL61" i="11" s="1"/>
  <c r="AL60" i="11"/>
  <c r="BN60" i="11" s="1"/>
  <c r="CP60" i="11" s="1"/>
  <c r="AX60" i="11"/>
  <c r="BZ60" i="11" s="1"/>
  <c r="DB60" i="11" s="1"/>
  <c r="AW58" i="11"/>
  <c r="BY58" i="11" s="1"/>
  <c r="DA58" i="11" s="1"/>
  <c r="AH58" i="11"/>
  <c r="BJ58" i="11" s="1"/>
  <c r="CL58" i="11" s="1"/>
  <c r="BA57" i="11"/>
  <c r="CC57" i="11" s="1"/>
  <c r="DE57" i="11" s="1"/>
  <c r="AL57" i="11"/>
  <c r="BN57" i="11" s="1"/>
  <c r="CP57" i="11" s="1"/>
  <c r="AW56" i="11"/>
  <c r="BY56" i="11" s="1"/>
  <c r="DA56" i="11" s="1"/>
  <c r="AG55" i="11"/>
  <c r="BI55" i="11" s="1"/>
  <c r="CK55" i="11" s="1"/>
  <c r="AH55" i="11"/>
  <c r="BJ55" i="11" s="1"/>
  <c r="CL55" i="11" s="1"/>
  <c r="AT55" i="11"/>
  <c r="BV55" i="11" s="1"/>
  <c r="CX55" i="11" s="1"/>
  <c r="AJ55" i="11"/>
  <c r="BL55" i="11" s="1"/>
  <c r="CN55" i="11" s="1"/>
  <c r="AV55" i="11"/>
  <c r="BX55" i="11" s="1"/>
  <c r="CZ55" i="11" s="1"/>
  <c r="AK55" i="11"/>
  <c r="BM55" i="11" s="1"/>
  <c r="CO55" i="11" s="1"/>
  <c r="AW55" i="11"/>
  <c r="BY55" i="11" s="1"/>
  <c r="DA55" i="11" s="1"/>
  <c r="Y55" i="11"/>
  <c r="Z55" i="11" s="1"/>
  <c r="AL55" i="11"/>
  <c r="BN55" i="11" s="1"/>
  <c r="CP55" i="11" s="1"/>
  <c r="AX55" i="11"/>
  <c r="BZ55" i="11" s="1"/>
  <c r="DB55" i="11" s="1"/>
  <c r="AM55" i="11"/>
  <c r="BO55" i="11" s="1"/>
  <c r="CQ55" i="11" s="1"/>
  <c r="AY55" i="11"/>
  <c r="CA55" i="11" s="1"/>
  <c r="DC55" i="11" s="1"/>
  <c r="AC55" i="11"/>
  <c r="AP55" i="11"/>
  <c r="BR55" i="11" s="1"/>
  <c r="CT55" i="11" s="1"/>
  <c r="BB55" i="11"/>
  <c r="CD55" i="11" s="1"/>
  <c r="DF55" i="11" s="1"/>
  <c r="AE55" i="11"/>
  <c r="BG55" i="11" s="1"/>
  <c r="CI55" i="11" s="1"/>
  <c r="AR55" i="11"/>
  <c r="BA54" i="11"/>
  <c r="CC54" i="11" s="1"/>
  <c r="DE54" i="11" s="1"/>
  <c r="AL54" i="11"/>
  <c r="BN54" i="11" s="1"/>
  <c r="CP54" i="11" s="1"/>
  <c r="AI47" i="11"/>
  <c r="BK47" i="11" s="1"/>
  <c r="CM47" i="11" s="1"/>
  <c r="AU47" i="11"/>
  <c r="BW47" i="11" s="1"/>
  <c r="CY47" i="11" s="1"/>
  <c r="AJ47" i="11"/>
  <c r="BL47" i="11" s="1"/>
  <c r="CN47" i="11" s="1"/>
  <c r="AV47" i="11"/>
  <c r="BX47" i="11" s="1"/>
  <c r="CZ47" i="11" s="1"/>
  <c r="Y47" i="11"/>
  <c r="Z47" i="11" s="1"/>
  <c r="AK47" i="11"/>
  <c r="BM47" i="11" s="1"/>
  <c r="CO47" i="11" s="1"/>
  <c r="AW47" i="11"/>
  <c r="BY47" i="11" s="1"/>
  <c r="DA47" i="11" s="1"/>
  <c r="AL47" i="11"/>
  <c r="BN47" i="11" s="1"/>
  <c r="CP47" i="11" s="1"/>
  <c r="AX47" i="11"/>
  <c r="BZ47" i="11" s="1"/>
  <c r="DB47" i="11" s="1"/>
  <c r="AC47" i="11"/>
  <c r="BE47" i="11" s="1"/>
  <c r="CG47" i="11" s="1"/>
  <c r="AO47" i="11"/>
  <c r="BQ47" i="11" s="1"/>
  <c r="CS47" i="11" s="1"/>
  <c r="BA47" i="11"/>
  <c r="CC47" i="11" s="1"/>
  <c r="DE47" i="11" s="1"/>
  <c r="AP47" i="11"/>
  <c r="BR47" i="11" s="1"/>
  <c r="CT47" i="11" s="1"/>
  <c r="BB47" i="11"/>
  <c r="CD47" i="11" s="1"/>
  <c r="DF47" i="11" s="1"/>
  <c r="AE47" i="11"/>
  <c r="BG47" i="11" s="1"/>
  <c r="CI47" i="11" s="1"/>
  <c r="AQ47" i="11"/>
  <c r="BS47" i="11" s="1"/>
  <c r="CU47" i="11" s="1"/>
  <c r="AY54" i="11"/>
  <c r="CA54" i="11" s="1"/>
  <c r="DC54" i="11" s="1"/>
  <c r="AH49" i="11"/>
  <c r="BJ49" i="11" s="1"/>
  <c r="CL49" i="11" s="1"/>
  <c r="AT49" i="11"/>
  <c r="BV49" i="11" s="1"/>
  <c r="CX49" i="11" s="1"/>
  <c r="AL49" i="11"/>
  <c r="BN49" i="11" s="1"/>
  <c r="CP49" i="11" s="1"/>
  <c r="AX49" i="11"/>
  <c r="BZ49" i="11" s="1"/>
  <c r="DB49" i="11" s="1"/>
  <c r="AM49" i="11"/>
  <c r="BO49" i="11" s="1"/>
  <c r="CQ49" i="11" s="1"/>
  <c r="AY49" i="11"/>
  <c r="CA49" i="11" s="1"/>
  <c r="DC49" i="11" s="1"/>
  <c r="AF47" i="11"/>
  <c r="BH47" i="11" s="1"/>
  <c r="CJ47" i="11" s="1"/>
  <c r="AE49" i="11"/>
  <c r="BG49" i="11" s="1"/>
  <c r="CI49" i="11" s="1"/>
  <c r="AI44" i="11"/>
  <c r="BK44" i="11" s="1"/>
  <c r="CM44" i="11" s="1"/>
  <c r="AU44" i="11"/>
  <c r="BW44" i="11" s="1"/>
  <c r="CY44" i="11" s="1"/>
  <c r="AJ44" i="11"/>
  <c r="BL44" i="11" s="1"/>
  <c r="CN44" i="11" s="1"/>
  <c r="AV44" i="11"/>
  <c r="BX44" i="11" s="1"/>
  <c r="CZ44" i="11" s="1"/>
  <c r="Y44" i="11"/>
  <c r="Z44" i="11" s="1"/>
  <c r="AK44" i="11"/>
  <c r="BM44" i="11" s="1"/>
  <c r="CO44" i="11" s="1"/>
  <c r="AW44" i="11"/>
  <c r="BY44" i="11" s="1"/>
  <c r="DA44" i="11" s="1"/>
  <c r="AL44" i="11"/>
  <c r="BN44" i="11" s="1"/>
  <c r="CP44" i="11" s="1"/>
  <c r="AX44" i="11"/>
  <c r="BZ44" i="11" s="1"/>
  <c r="DB44" i="11" s="1"/>
  <c r="AG44" i="11"/>
  <c r="BI44" i="11" s="1"/>
  <c r="CK44" i="11" s="1"/>
  <c r="BA44" i="11"/>
  <c r="CC44" i="11" s="1"/>
  <c r="DE44" i="11" s="1"/>
  <c r="AH44" i="11"/>
  <c r="BJ44" i="11" s="1"/>
  <c r="CL44" i="11" s="1"/>
  <c r="BB44" i="11"/>
  <c r="CD44" i="11" s="1"/>
  <c r="DF44" i="11" s="1"/>
  <c r="AM44" i="11"/>
  <c r="BO44" i="11" s="1"/>
  <c r="CQ44" i="11" s="1"/>
  <c r="AN44" i="11"/>
  <c r="BP44" i="11" s="1"/>
  <c r="CR44" i="11" s="1"/>
  <c r="AQ44" i="11"/>
  <c r="BS44" i="11" s="1"/>
  <c r="CU44" i="11" s="1"/>
  <c r="AB44" i="11"/>
  <c r="AR44" i="11"/>
  <c r="AC44" i="11"/>
  <c r="BE44" i="11" s="1"/>
  <c r="CG44" i="11" s="1"/>
  <c r="AS44" i="11"/>
  <c r="BU44" i="11" s="1"/>
  <c r="CW44" i="11" s="1"/>
  <c r="B40" i="11"/>
  <c r="AG54" i="11"/>
  <c r="BI54" i="11" s="1"/>
  <c r="CK54" i="11" s="1"/>
  <c r="AS54" i="11"/>
  <c r="BU54" i="11" s="1"/>
  <c r="CW54" i="11" s="1"/>
  <c r="AH54" i="11"/>
  <c r="BJ54" i="11" s="1"/>
  <c r="CL54" i="11" s="1"/>
  <c r="AT54" i="11"/>
  <c r="BV54" i="11" s="1"/>
  <c r="CX54" i="11" s="1"/>
  <c r="AI54" i="11"/>
  <c r="BK54" i="11" s="1"/>
  <c r="CM54" i="11" s="1"/>
  <c r="AU54" i="11"/>
  <c r="BW54" i="11" s="1"/>
  <c r="CY54" i="11" s="1"/>
  <c r="AV52" i="11"/>
  <c r="BX52" i="11" s="1"/>
  <c r="CZ52" i="11" s="1"/>
  <c r="AK52" i="11"/>
  <c r="BM52" i="11" s="1"/>
  <c r="CO52" i="11" s="1"/>
  <c r="AW52" i="11"/>
  <c r="BY52" i="11" s="1"/>
  <c r="DA52" i="11" s="1"/>
  <c r="AL52" i="11"/>
  <c r="BN52" i="11" s="1"/>
  <c r="CP52" i="11" s="1"/>
  <c r="AX52" i="11"/>
  <c r="BZ52" i="11" s="1"/>
  <c r="DB52" i="11" s="1"/>
  <c r="AM52" i="11"/>
  <c r="BO52" i="11" s="1"/>
  <c r="CQ52" i="11" s="1"/>
  <c r="AY52" i="11"/>
  <c r="CA52" i="11" s="1"/>
  <c r="DC52" i="11" s="1"/>
  <c r="AQ52" i="11"/>
  <c r="BS52" i="11" s="1"/>
  <c r="CU52" i="11" s="1"/>
  <c r="AZ47" i="11"/>
  <c r="CB47" i="11" s="1"/>
  <c r="DD47" i="11" s="1"/>
  <c r="AO44" i="11"/>
  <c r="BQ44" i="11" s="1"/>
  <c r="CS44" i="11" s="1"/>
  <c r="AC54" i="11"/>
  <c r="BE54" i="11" s="1"/>
  <c r="CG54" i="11" s="1"/>
  <c r="AY47" i="11"/>
  <c r="CA47" i="11" s="1"/>
  <c r="DC47" i="11" s="1"/>
  <c r="AF44" i="11"/>
  <c r="BH44" i="11" s="1"/>
  <c r="CJ44" i="11" s="1"/>
  <c r="BT37" i="11"/>
  <c r="CV37" i="11" s="1"/>
  <c r="AD37" i="11"/>
  <c r="BF37" i="11" s="1"/>
  <c r="CH37" i="11" s="1"/>
  <c r="AS37" i="11"/>
  <c r="BU37" i="11" s="1"/>
  <c r="CW37" i="11" s="1"/>
  <c r="AT37" i="11"/>
  <c r="BV37" i="11" s="1"/>
  <c r="CX37" i="11" s="1"/>
  <c r="AY37" i="11"/>
  <c r="CA37" i="11" s="1"/>
  <c r="DC37" i="11" s="1"/>
  <c r="AZ37" i="11"/>
  <c r="CB37" i="11" s="1"/>
  <c r="DD37" i="11" s="1"/>
  <c r="AB37" i="11"/>
  <c r="BD37" i="11" s="1"/>
  <c r="AG37" i="11"/>
  <c r="BI37" i="11" s="1"/>
  <c r="CK37" i="11" s="1"/>
  <c r="AH37" i="11"/>
  <c r="BJ37" i="11" s="1"/>
  <c r="CL37" i="11" s="1"/>
  <c r="AP37" i="11"/>
  <c r="BR37" i="11" s="1"/>
  <c r="CT37" i="11" s="1"/>
  <c r="AL34" i="11"/>
  <c r="BN34" i="11" s="1"/>
  <c r="CP34" i="11" s="1"/>
  <c r="AM34" i="11"/>
  <c r="BO34" i="11" s="1"/>
  <c r="CQ34" i="11" s="1"/>
  <c r="AZ34" i="11"/>
  <c r="CB34" i="11" s="1"/>
  <c r="DD34" i="11" s="1"/>
  <c r="AG34" i="11"/>
  <c r="BI34" i="11" s="1"/>
  <c r="CK34" i="11" s="1"/>
  <c r="AH34" i="11"/>
  <c r="BJ34" i="11" s="1"/>
  <c r="CL34" i="11" s="1"/>
  <c r="AY34" i="11"/>
  <c r="CA34" i="11" s="1"/>
  <c r="DC34" i="11" s="1"/>
  <c r="AQ54" i="11"/>
  <c r="BS54" i="11" s="1"/>
  <c r="CU54" i="11" s="1"/>
  <c r="AB54" i="11"/>
  <c r="AT52" i="11"/>
  <c r="BV52" i="11" s="1"/>
  <c r="CX52" i="11" s="1"/>
  <c r="AC52" i="11"/>
  <c r="BE52" i="11" s="1"/>
  <c r="CG52" i="11" s="1"/>
  <c r="AC49" i="11"/>
  <c r="BE49" i="11" s="1"/>
  <c r="CG49" i="11" s="1"/>
  <c r="AT47" i="11"/>
  <c r="BV47" i="11" s="1"/>
  <c r="CX47" i="11" s="1"/>
  <c r="BT45" i="11"/>
  <c r="CV45" i="11" s="1"/>
  <c r="AD45" i="11"/>
  <c r="BF45" i="11" s="1"/>
  <c r="CH45" i="11" s="1"/>
  <c r="AT45" i="11"/>
  <c r="BV45" i="11" s="1"/>
  <c r="CX45" i="11" s="1"/>
  <c r="BT55" i="11"/>
  <c r="CV55" i="11" s="1"/>
  <c r="AP54" i="11"/>
  <c r="BR54" i="11" s="1"/>
  <c r="CT54" i="11" s="1"/>
  <c r="AS52" i="11"/>
  <c r="BU52" i="11" s="1"/>
  <c r="CW52" i="11" s="1"/>
  <c r="AB52" i="11"/>
  <c r="AC50" i="11"/>
  <c r="AO50" i="11"/>
  <c r="BQ50" i="11" s="1"/>
  <c r="CS50" i="11" s="1"/>
  <c r="BA50" i="11"/>
  <c r="CC50" i="11" s="1"/>
  <c r="DE50" i="11" s="1"/>
  <c r="AD50" i="11"/>
  <c r="BF50" i="11" s="1"/>
  <c r="CH50" i="11" s="1"/>
  <c r="AP50" i="11"/>
  <c r="BR50" i="11" s="1"/>
  <c r="CT50" i="11" s="1"/>
  <c r="BB50" i="11"/>
  <c r="CD50" i="11" s="1"/>
  <c r="DF50" i="11" s="1"/>
  <c r="AE50" i="11"/>
  <c r="BG50" i="11" s="1"/>
  <c r="CI50" i="11" s="1"/>
  <c r="AQ50" i="11"/>
  <c r="BS50" i="11" s="1"/>
  <c r="CU50" i="11" s="1"/>
  <c r="AF50" i="11"/>
  <c r="BH50" i="11" s="1"/>
  <c r="CJ50" i="11" s="1"/>
  <c r="AR50" i="11"/>
  <c r="AI50" i="11"/>
  <c r="BK50" i="11" s="1"/>
  <c r="CM50" i="11" s="1"/>
  <c r="AU50" i="11"/>
  <c r="BW50" i="11" s="1"/>
  <c r="CY50" i="11" s="1"/>
  <c r="AJ50" i="11"/>
  <c r="BL50" i="11" s="1"/>
  <c r="CN50" i="11" s="1"/>
  <c r="AV50" i="11"/>
  <c r="BX50" i="11" s="1"/>
  <c r="CZ50" i="11" s="1"/>
  <c r="Y50" i="11"/>
  <c r="Z50" i="11" s="1"/>
  <c r="AK50" i="11"/>
  <c r="BM50" i="11" s="1"/>
  <c r="CO50" i="11" s="1"/>
  <c r="AW50" i="11"/>
  <c r="BY50" i="11" s="1"/>
  <c r="DA50" i="11" s="1"/>
  <c r="BB49" i="11"/>
  <c r="CD49" i="11" s="1"/>
  <c r="DF49" i="11" s="1"/>
  <c r="AB49" i="11"/>
  <c r="AS47" i="11"/>
  <c r="BU47" i="11" s="1"/>
  <c r="CW47" i="11" s="1"/>
  <c r="AK46" i="11"/>
  <c r="BM46" i="11" s="1"/>
  <c r="CO46" i="11" s="1"/>
  <c r="AW46" i="11"/>
  <c r="BY46" i="11" s="1"/>
  <c r="DA46" i="11" s="1"/>
  <c r="AL46" i="11"/>
  <c r="BN46" i="11" s="1"/>
  <c r="CP46" i="11" s="1"/>
  <c r="AX46" i="11"/>
  <c r="BZ46" i="11" s="1"/>
  <c r="DB46" i="11" s="1"/>
  <c r="AM46" i="11"/>
  <c r="BO46" i="11" s="1"/>
  <c r="CQ46" i="11" s="1"/>
  <c r="AY46" i="11"/>
  <c r="CA46" i="11" s="1"/>
  <c r="DC46" i="11" s="1"/>
  <c r="AB46" i="11"/>
  <c r="AN46" i="11"/>
  <c r="BP46" i="11" s="1"/>
  <c r="CR46" i="11" s="1"/>
  <c r="AZ46" i="11"/>
  <c r="CB46" i="11" s="1"/>
  <c r="DD46" i="11" s="1"/>
  <c r="AQ46" i="11"/>
  <c r="BS46" i="11" s="1"/>
  <c r="CU46" i="11" s="1"/>
  <c r="AF46" i="11"/>
  <c r="BH46" i="11" s="1"/>
  <c r="CJ46" i="11" s="1"/>
  <c r="AR46" i="11"/>
  <c r="AG46" i="11"/>
  <c r="BI46" i="11" s="1"/>
  <c r="CK46" i="11" s="1"/>
  <c r="AS46" i="11"/>
  <c r="BU46" i="11" s="1"/>
  <c r="CW46" i="11" s="1"/>
  <c r="AX45" i="11"/>
  <c r="BZ45" i="11" s="1"/>
  <c r="DB45" i="11" s="1"/>
  <c r="B45" i="11"/>
  <c r="AD44" i="11"/>
  <c r="BF44" i="11" s="1"/>
  <c r="CH44" i="11" s="1"/>
  <c r="AN54" i="11"/>
  <c r="BP54" i="11" s="1"/>
  <c r="CR54" i="11" s="1"/>
  <c r="Y54" i="11"/>
  <c r="Z54" i="11" s="1"/>
  <c r="AP52" i="11"/>
  <c r="BR52" i="11" s="1"/>
  <c r="CT52" i="11" s="1"/>
  <c r="AZ49" i="11"/>
  <c r="CB49" i="11" s="1"/>
  <c r="DD49" i="11" s="1"/>
  <c r="AN47" i="11"/>
  <c r="BP47" i="11" s="1"/>
  <c r="CR47" i="11" s="1"/>
  <c r="AK43" i="11"/>
  <c r="BM43" i="11" s="1"/>
  <c r="CO43" i="11" s="1"/>
  <c r="AW43" i="11"/>
  <c r="BY43" i="11" s="1"/>
  <c r="DA43" i="11" s="1"/>
  <c r="AL43" i="11"/>
  <c r="BN43" i="11" s="1"/>
  <c r="CP43" i="11" s="1"/>
  <c r="AX43" i="11"/>
  <c r="BZ43" i="11" s="1"/>
  <c r="DB43" i="11" s="1"/>
  <c r="AM43" i="11"/>
  <c r="BO43" i="11" s="1"/>
  <c r="CQ43" i="11" s="1"/>
  <c r="AY43" i="11"/>
  <c r="CA43" i="11" s="1"/>
  <c r="DC43" i="11" s="1"/>
  <c r="AB43" i="11"/>
  <c r="AN43" i="11"/>
  <c r="BP43" i="11" s="1"/>
  <c r="CR43" i="11" s="1"/>
  <c r="AZ43" i="11"/>
  <c r="CB43" i="11" s="1"/>
  <c r="DD43" i="11" s="1"/>
  <c r="AR43" i="11"/>
  <c r="AC43" i="11"/>
  <c r="BE43" i="11" s="1"/>
  <c r="CG43" i="11" s="1"/>
  <c r="AS43" i="11"/>
  <c r="BU43" i="11" s="1"/>
  <c r="CW43" i="11" s="1"/>
  <c r="AD43" i="11"/>
  <c r="BF43" i="11" s="1"/>
  <c r="CH43" i="11" s="1"/>
  <c r="AT43" i="11"/>
  <c r="BV43" i="11" s="1"/>
  <c r="CX43" i="11" s="1"/>
  <c r="AU43" i="11"/>
  <c r="BW43" i="11" s="1"/>
  <c r="CY43" i="11" s="1"/>
  <c r="AH43" i="11"/>
  <c r="BJ43" i="11" s="1"/>
  <c r="CL43" i="11" s="1"/>
  <c r="BB43" i="11"/>
  <c r="CD43" i="11" s="1"/>
  <c r="DF43" i="11" s="1"/>
  <c r="AI43" i="11"/>
  <c r="BK43" i="11" s="1"/>
  <c r="CM43" i="11" s="1"/>
  <c r="AJ43" i="11"/>
  <c r="BL43" i="11" s="1"/>
  <c r="CN43" i="11" s="1"/>
  <c r="BT43" i="11"/>
  <c r="CV43" i="11" s="1"/>
  <c r="AV37" i="11"/>
  <c r="BX37" i="11" s="1"/>
  <c r="CZ37" i="11" s="1"/>
  <c r="AM32" i="11"/>
  <c r="BO32" i="11" s="1"/>
  <c r="CQ32" i="11" s="1"/>
  <c r="AY32" i="11"/>
  <c r="CA32" i="11" s="1"/>
  <c r="DC32" i="11" s="1"/>
  <c r="AB32" i="11"/>
  <c r="BD32" i="11" s="1"/>
  <c r="AN32" i="11"/>
  <c r="BP32" i="11" s="1"/>
  <c r="CR32" i="11" s="1"/>
  <c r="AZ32" i="11"/>
  <c r="CB32" i="11" s="1"/>
  <c r="DD32" i="11" s="1"/>
  <c r="AR32" i="11"/>
  <c r="AC32" i="11"/>
  <c r="BE32" i="11" s="1"/>
  <c r="CG32" i="11" s="1"/>
  <c r="AU32" i="11"/>
  <c r="BW32" i="11" s="1"/>
  <c r="CY32" i="11" s="1"/>
  <c r="AD32" i="11"/>
  <c r="BF32" i="11" s="1"/>
  <c r="CH32" i="11" s="1"/>
  <c r="AV32" i="11"/>
  <c r="BX32" i="11" s="1"/>
  <c r="CZ32" i="11" s="1"/>
  <c r="AE32" i="11"/>
  <c r="BG32" i="11" s="1"/>
  <c r="CI32" i="11" s="1"/>
  <c r="AW32" i="11"/>
  <c r="BY32" i="11" s="1"/>
  <c r="DA32" i="11" s="1"/>
  <c r="AJ32" i="11"/>
  <c r="BL32" i="11" s="1"/>
  <c r="CN32" i="11" s="1"/>
  <c r="BB32" i="11"/>
  <c r="CD32" i="11" s="1"/>
  <c r="DF32" i="11" s="1"/>
  <c r="AK32" i="11"/>
  <c r="BM32" i="11" s="1"/>
  <c r="CO32" i="11" s="1"/>
  <c r="AL32" i="11"/>
  <c r="BN32" i="11" s="1"/>
  <c r="CP32" i="11" s="1"/>
  <c r="BT32" i="11"/>
  <c r="CV32" i="11" s="1"/>
  <c r="BA32" i="11"/>
  <c r="CC32" i="11" s="1"/>
  <c r="DE32" i="11" s="1"/>
  <c r="AF32" i="11"/>
  <c r="BH32" i="11" s="1"/>
  <c r="CJ32" i="11" s="1"/>
  <c r="AI32" i="11"/>
  <c r="BK32" i="11" s="1"/>
  <c r="CM32" i="11" s="1"/>
  <c r="AP32" i="11"/>
  <c r="BR32" i="11" s="1"/>
  <c r="CT32" i="11" s="1"/>
  <c r="AQ32" i="11"/>
  <c r="BS32" i="11" s="1"/>
  <c r="CU32" i="11" s="1"/>
  <c r="AO32" i="11"/>
  <c r="BQ32" i="11" s="1"/>
  <c r="CS32" i="11" s="1"/>
  <c r="AX32" i="11"/>
  <c r="BZ32" i="11" s="1"/>
  <c r="DB32" i="11" s="1"/>
  <c r="BA48" i="11"/>
  <c r="CC48" i="11" s="1"/>
  <c r="DE48" i="11" s="1"/>
  <c r="AO48" i="11"/>
  <c r="BQ48" i="11" s="1"/>
  <c r="CS48" i="11" s="1"/>
  <c r="AC48" i="11"/>
  <c r="BE48" i="11" s="1"/>
  <c r="AW45" i="11"/>
  <c r="BY45" i="11" s="1"/>
  <c r="DA45" i="11" s="1"/>
  <c r="AE39" i="11"/>
  <c r="BG39" i="11" s="1"/>
  <c r="CI39" i="11" s="1"/>
  <c r="AQ39" i="11"/>
  <c r="BS39" i="11" s="1"/>
  <c r="CU39" i="11" s="1"/>
  <c r="AB39" i="11"/>
  <c r="AO39" i="11"/>
  <c r="BQ39" i="11" s="1"/>
  <c r="CS39" i="11" s="1"/>
  <c r="BB39" i="11"/>
  <c r="CD39" i="11" s="1"/>
  <c r="DF39" i="11" s="1"/>
  <c r="AC39" i="11"/>
  <c r="BE39" i="11" s="1"/>
  <c r="CG39" i="11" s="1"/>
  <c r="AP39" i="11"/>
  <c r="BR39" i="11" s="1"/>
  <c r="CT39" i="11" s="1"/>
  <c r="AR39" i="11"/>
  <c r="AF39" i="11"/>
  <c r="BH39" i="11" s="1"/>
  <c r="CJ39" i="11" s="1"/>
  <c r="AS39" i="11"/>
  <c r="BU39" i="11" s="1"/>
  <c r="CW39" i="11" s="1"/>
  <c r="AJ39" i="11"/>
  <c r="BL39" i="11" s="1"/>
  <c r="CN39" i="11" s="1"/>
  <c r="AW39" i="11"/>
  <c r="BY39" i="11" s="1"/>
  <c r="DA39" i="11" s="1"/>
  <c r="AK39" i="11"/>
  <c r="BM39" i="11" s="1"/>
  <c r="CO39" i="11" s="1"/>
  <c r="AX39" i="11"/>
  <c r="BZ39" i="11" s="1"/>
  <c r="DB39" i="11" s="1"/>
  <c r="AE37" i="11"/>
  <c r="BG37" i="11" s="1"/>
  <c r="CI37" i="11" s="1"/>
  <c r="AH36" i="11"/>
  <c r="BJ36" i="11" s="1"/>
  <c r="CL36" i="11" s="1"/>
  <c r="AG45" i="11"/>
  <c r="BI45" i="11" s="1"/>
  <c r="CK45" i="11" s="1"/>
  <c r="AS45" i="11"/>
  <c r="BU45" i="11" s="1"/>
  <c r="CW45" i="11" s="1"/>
  <c r="AI45" i="11"/>
  <c r="BK45" i="11" s="1"/>
  <c r="CM45" i="11" s="1"/>
  <c r="AU45" i="11"/>
  <c r="BW45" i="11" s="1"/>
  <c r="CY45" i="11" s="1"/>
  <c r="AJ45" i="11"/>
  <c r="BL45" i="11" s="1"/>
  <c r="CN45" i="11" s="1"/>
  <c r="AV45" i="11"/>
  <c r="BX45" i="11" s="1"/>
  <c r="CZ45" i="11" s="1"/>
  <c r="AC40" i="11"/>
  <c r="BE40" i="11" s="1"/>
  <c r="CG40" i="11" s="1"/>
  <c r="AO40" i="11"/>
  <c r="BQ40" i="11" s="1"/>
  <c r="CS40" i="11" s="1"/>
  <c r="BA40" i="11"/>
  <c r="CC40" i="11" s="1"/>
  <c r="DE40" i="11" s="1"/>
  <c r="AI40" i="11"/>
  <c r="BK40" i="11" s="1"/>
  <c r="CM40" i="11" s="1"/>
  <c r="AV40" i="11"/>
  <c r="BX40" i="11" s="1"/>
  <c r="CZ40" i="11" s="1"/>
  <c r="AJ40" i="11"/>
  <c r="BL40" i="11" s="1"/>
  <c r="CN40" i="11" s="1"/>
  <c r="AW40" i="11"/>
  <c r="BY40" i="11" s="1"/>
  <c r="DA40" i="11" s="1"/>
  <c r="AK40" i="11"/>
  <c r="BM40" i="11" s="1"/>
  <c r="CO40" i="11" s="1"/>
  <c r="AX40" i="11"/>
  <c r="BZ40" i="11" s="1"/>
  <c r="DB40" i="11" s="1"/>
  <c r="Y40" i="11"/>
  <c r="Z40" i="11" s="1"/>
  <c r="AL40" i="11"/>
  <c r="BN40" i="11" s="1"/>
  <c r="CP40" i="11" s="1"/>
  <c r="AY40" i="11"/>
  <c r="CA40" i="11" s="1"/>
  <c r="DC40" i="11" s="1"/>
  <c r="AD40" i="11"/>
  <c r="BF40" i="11" s="1"/>
  <c r="CH40" i="11" s="1"/>
  <c r="AQ40" i="11"/>
  <c r="BS40" i="11" s="1"/>
  <c r="CU40" i="11" s="1"/>
  <c r="AE40" i="11"/>
  <c r="BG40" i="11" s="1"/>
  <c r="CI40" i="11" s="1"/>
  <c r="AR40" i="11"/>
  <c r="BT36" i="11"/>
  <c r="CV36" i="11" s="1"/>
  <c r="AW49" i="11"/>
  <c r="BY49" i="11" s="1"/>
  <c r="DA49" i="11" s="1"/>
  <c r="AK49" i="11"/>
  <c r="BM49" i="11" s="1"/>
  <c r="CO49" i="11" s="1"/>
  <c r="Y49" i="11"/>
  <c r="Z49" i="11" s="1"/>
  <c r="AY48" i="11"/>
  <c r="CA48" i="11" s="1"/>
  <c r="DC48" i="11" s="1"/>
  <c r="AM48" i="11"/>
  <c r="BO48" i="11" s="1"/>
  <c r="CQ48" i="11" s="1"/>
  <c r="AR45" i="11"/>
  <c r="AC45" i="11"/>
  <c r="AF40" i="11"/>
  <c r="BH40" i="11" s="1"/>
  <c r="CJ40" i="11" s="1"/>
  <c r="BA39" i="11"/>
  <c r="CC39" i="11" s="1"/>
  <c r="DE39" i="11" s="1"/>
  <c r="AV48" i="11"/>
  <c r="BX48" i="11" s="1"/>
  <c r="CZ48" i="11" s="1"/>
  <c r="AO45" i="11"/>
  <c r="BQ45" i="11" s="1"/>
  <c r="CS45" i="11" s="1"/>
  <c r="AL36" i="11"/>
  <c r="BN36" i="11" s="1"/>
  <c r="CP36" i="11" s="1"/>
  <c r="AX36" i="11"/>
  <c r="BZ36" i="11" s="1"/>
  <c r="DB36" i="11" s="1"/>
  <c r="AM36" i="11"/>
  <c r="BO36" i="11" s="1"/>
  <c r="CQ36" i="11" s="1"/>
  <c r="AY36" i="11"/>
  <c r="CA36" i="11" s="1"/>
  <c r="DC36" i="11" s="1"/>
  <c r="AB36" i="11"/>
  <c r="BD36" i="11" s="1"/>
  <c r="AN36" i="11"/>
  <c r="BP36" i="11" s="1"/>
  <c r="CR36" i="11" s="1"/>
  <c r="AZ36" i="11"/>
  <c r="CB36" i="11" s="1"/>
  <c r="DD36" i="11" s="1"/>
  <c r="AF36" i="11"/>
  <c r="BH36" i="11" s="1"/>
  <c r="CJ36" i="11" s="1"/>
  <c r="AR36" i="11"/>
  <c r="AS36" i="11"/>
  <c r="BU36" i="11" s="1"/>
  <c r="CW36" i="11" s="1"/>
  <c r="AC36" i="11"/>
  <c r="BE36" i="11" s="1"/>
  <c r="CG36" i="11" s="1"/>
  <c r="AU36" i="11"/>
  <c r="BW36" i="11" s="1"/>
  <c r="CY36" i="11" s="1"/>
  <c r="AD36" i="11"/>
  <c r="BF36" i="11" s="1"/>
  <c r="CH36" i="11" s="1"/>
  <c r="AV36" i="11"/>
  <c r="BX36" i="11" s="1"/>
  <c r="CZ36" i="11" s="1"/>
  <c r="AE36" i="11"/>
  <c r="BG36" i="11" s="1"/>
  <c r="CI36" i="11" s="1"/>
  <c r="BA36" i="11"/>
  <c r="CC36" i="11" s="1"/>
  <c r="DE36" i="11" s="1"/>
  <c r="AG36" i="11"/>
  <c r="BI36" i="11" s="1"/>
  <c r="CK36" i="11" s="1"/>
  <c r="BB36" i="11"/>
  <c r="CD36" i="11" s="1"/>
  <c r="DF36" i="11" s="1"/>
  <c r="AO36" i="11"/>
  <c r="BQ36" i="11" s="1"/>
  <c r="CS36" i="11" s="1"/>
  <c r="AP36" i="11"/>
  <c r="BR36" i="11" s="1"/>
  <c r="CT36" i="11" s="1"/>
  <c r="B35" i="11"/>
  <c r="BA51" i="11"/>
  <c r="CC51" i="11" s="1"/>
  <c r="DE51" i="11" s="1"/>
  <c r="AO51" i="11"/>
  <c r="BQ51" i="11" s="1"/>
  <c r="CS51" i="11" s="1"/>
  <c r="AC51" i="11"/>
  <c r="BE51" i="11" s="1"/>
  <c r="CG51" i="11" s="1"/>
  <c r="AS49" i="11"/>
  <c r="BU49" i="11" s="1"/>
  <c r="CW49" i="11" s="1"/>
  <c r="AG49" i="11"/>
  <c r="BI49" i="11" s="1"/>
  <c r="CK49" i="11" s="1"/>
  <c r="AU48" i="11"/>
  <c r="BW48" i="11" s="1"/>
  <c r="CY48" i="11" s="1"/>
  <c r="AI48" i="11"/>
  <c r="BK48" i="11" s="1"/>
  <c r="CM48" i="11" s="1"/>
  <c r="AN45" i="11"/>
  <c r="BP45" i="11" s="1"/>
  <c r="CR45" i="11" s="1"/>
  <c r="Y45" i="11"/>
  <c r="Z45" i="11" s="1"/>
  <c r="AU40" i="11"/>
  <c r="BW40" i="11" s="1"/>
  <c r="CY40" i="11" s="1"/>
  <c r="AU39" i="11"/>
  <c r="BW39" i="11" s="1"/>
  <c r="CY39" i="11" s="1"/>
  <c r="AO38" i="11"/>
  <c r="BQ38" i="11" s="1"/>
  <c r="CS38" i="11" s="1"/>
  <c r="BT53" i="11"/>
  <c r="CV53" i="11" s="1"/>
  <c r="AZ51" i="11"/>
  <c r="CB51" i="11" s="1"/>
  <c r="DD51" i="11" s="1"/>
  <c r="AN51" i="11"/>
  <c r="BP51" i="11" s="1"/>
  <c r="CR51" i="11" s="1"/>
  <c r="AR49" i="11"/>
  <c r="AF49" i="11"/>
  <c r="BH49" i="11" s="1"/>
  <c r="CJ49" i="11" s="1"/>
  <c r="AT48" i="11"/>
  <c r="BV48" i="11" s="1"/>
  <c r="CX48" i="11" s="1"/>
  <c r="AH48" i="11"/>
  <c r="BJ48" i="11" s="1"/>
  <c r="CL48" i="11" s="1"/>
  <c r="BT47" i="11"/>
  <c r="CV47" i="11" s="1"/>
  <c r="BB45" i="11"/>
  <c r="CD45" i="11" s="1"/>
  <c r="DF45" i="11" s="1"/>
  <c r="AM45" i="11"/>
  <c r="BO45" i="11" s="1"/>
  <c r="CQ45" i="11" s="1"/>
  <c r="AT40" i="11"/>
  <c r="BV40" i="11" s="1"/>
  <c r="CX40" i="11" s="1"/>
  <c r="AT39" i="11"/>
  <c r="BV39" i="11" s="1"/>
  <c r="CX39" i="11" s="1"/>
  <c r="AQ49" i="11"/>
  <c r="BS49" i="11" s="1"/>
  <c r="CU49" i="11" s="1"/>
  <c r="AS48" i="11"/>
  <c r="BU48" i="11" s="1"/>
  <c r="CW48" i="11" s="1"/>
  <c r="BA45" i="11"/>
  <c r="CC45" i="11" s="1"/>
  <c r="DE45" i="11" s="1"/>
  <c r="AL45" i="11"/>
  <c r="BN45" i="11" s="1"/>
  <c r="CP45" i="11" s="1"/>
  <c r="BT44" i="11"/>
  <c r="CV44" i="11" s="1"/>
  <c r="AS40" i="11"/>
  <c r="BU40" i="11" s="1"/>
  <c r="CW40" i="11" s="1"/>
  <c r="AN39" i="11"/>
  <c r="BP39" i="11" s="1"/>
  <c r="CR39" i="11" s="1"/>
  <c r="AG38" i="11"/>
  <c r="BI38" i="11" s="1"/>
  <c r="CK38" i="11" s="1"/>
  <c r="AS38" i="11"/>
  <c r="BU38" i="11" s="1"/>
  <c r="CW38" i="11" s="1"/>
  <c r="AI38" i="11"/>
  <c r="BK38" i="11" s="1"/>
  <c r="CM38" i="11" s="1"/>
  <c r="AU38" i="11"/>
  <c r="BW38" i="11" s="1"/>
  <c r="CY38" i="11" s="1"/>
  <c r="AD38" i="11"/>
  <c r="BF38" i="11" s="1"/>
  <c r="CH38" i="11" s="1"/>
  <c r="AR38" i="11"/>
  <c r="AE38" i="11"/>
  <c r="BG38" i="11" s="1"/>
  <c r="CI38" i="11" s="1"/>
  <c r="AT38" i="11"/>
  <c r="BV38" i="11" s="1"/>
  <c r="CX38" i="11" s="1"/>
  <c r="AF38" i="11"/>
  <c r="BH38" i="11" s="1"/>
  <c r="CJ38" i="11" s="1"/>
  <c r="AV38" i="11"/>
  <c r="BX38" i="11" s="1"/>
  <c r="CZ38" i="11" s="1"/>
  <c r="AH38" i="11"/>
  <c r="BJ38" i="11" s="1"/>
  <c r="CL38" i="11" s="1"/>
  <c r="AW38" i="11"/>
  <c r="BY38" i="11" s="1"/>
  <c r="DA38" i="11" s="1"/>
  <c r="Y38" i="11"/>
  <c r="Z38" i="11" s="1"/>
  <c r="AM38" i="11"/>
  <c r="BO38" i="11" s="1"/>
  <c r="CQ38" i="11" s="1"/>
  <c r="BA38" i="11"/>
  <c r="CC38" i="11" s="1"/>
  <c r="DE38" i="11" s="1"/>
  <c r="AN38" i="11"/>
  <c r="BP38" i="11" s="1"/>
  <c r="CR38" i="11" s="1"/>
  <c r="BB38" i="11"/>
  <c r="CD38" i="11" s="1"/>
  <c r="DF38" i="11" s="1"/>
  <c r="AT36" i="11"/>
  <c r="BV36" i="11" s="1"/>
  <c r="CX36" i="11" s="1"/>
  <c r="AC34" i="11"/>
  <c r="BE34" i="11" s="1"/>
  <c r="CG34" i="11" s="1"/>
  <c r="AO34" i="11"/>
  <c r="BQ34" i="11" s="1"/>
  <c r="CS34" i="11" s="1"/>
  <c r="BA34" i="11"/>
  <c r="CC34" i="11" s="1"/>
  <c r="DE34" i="11" s="1"/>
  <c r="AD34" i="11"/>
  <c r="BF34" i="11" s="1"/>
  <c r="CH34" i="11" s="1"/>
  <c r="AP34" i="11"/>
  <c r="BR34" i="11" s="1"/>
  <c r="CT34" i="11" s="1"/>
  <c r="BB34" i="11"/>
  <c r="CD34" i="11" s="1"/>
  <c r="DF34" i="11" s="1"/>
  <c r="AE34" i="11"/>
  <c r="BG34" i="11" s="1"/>
  <c r="CI34" i="11" s="1"/>
  <c r="AQ34" i="11"/>
  <c r="BS34" i="11" s="1"/>
  <c r="CU34" i="11" s="1"/>
  <c r="AF34" i="11"/>
  <c r="BH34" i="11" s="1"/>
  <c r="CJ34" i="11" s="1"/>
  <c r="AR34" i="11"/>
  <c r="AI34" i="11"/>
  <c r="BK34" i="11" s="1"/>
  <c r="CM34" i="11" s="1"/>
  <c r="AU34" i="11"/>
  <c r="BW34" i="11" s="1"/>
  <c r="CY34" i="11" s="1"/>
  <c r="AJ34" i="11"/>
  <c r="BL34" i="11" s="1"/>
  <c r="CN34" i="11" s="1"/>
  <c r="AV34" i="11"/>
  <c r="BX34" i="11" s="1"/>
  <c r="CZ34" i="11" s="1"/>
  <c r="Y34" i="11"/>
  <c r="Z34" i="11" s="1"/>
  <c r="AK34" i="11"/>
  <c r="BM34" i="11" s="1"/>
  <c r="CO34" i="11" s="1"/>
  <c r="AW34" i="11"/>
  <c r="BY34" i="11" s="1"/>
  <c r="DA34" i="11" s="1"/>
  <c r="AV26" i="11"/>
  <c r="BX26" i="11" s="1"/>
  <c r="CZ26" i="11" s="1"/>
  <c r="BR24" i="11"/>
  <c r="CT24" i="11" s="1"/>
  <c r="AI37" i="11"/>
  <c r="BK37" i="11" s="1"/>
  <c r="CM37" i="11" s="1"/>
  <c r="AU37" i="11"/>
  <c r="BW37" i="11" s="1"/>
  <c r="CY37" i="11" s="1"/>
  <c r="Y37" i="11"/>
  <c r="Z37" i="11" s="1"/>
  <c r="AW37" i="11"/>
  <c r="BY37" i="11" s="1"/>
  <c r="DA37" i="11" s="1"/>
  <c r="AL37" i="11"/>
  <c r="BN37" i="11" s="1"/>
  <c r="CP37" i="11" s="1"/>
  <c r="AX37" i="11"/>
  <c r="BZ37" i="11" s="1"/>
  <c r="DB37" i="11" s="1"/>
  <c r="AB34" i="11"/>
  <c r="AI33" i="11"/>
  <c r="BK33" i="11" s="1"/>
  <c r="CM33" i="11" s="1"/>
  <c r="AW33" i="11"/>
  <c r="BY33" i="11" s="1"/>
  <c r="DA33" i="11" s="1"/>
  <c r="AN33" i="11"/>
  <c r="BP33" i="11" s="1"/>
  <c r="CR33" i="11" s="1"/>
  <c r="BB33" i="11"/>
  <c r="CD33" i="11" s="1"/>
  <c r="DF33" i="11" s="1"/>
  <c r="AO33" i="11"/>
  <c r="BQ33" i="11" s="1"/>
  <c r="CS33" i="11" s="1"/>
  <c r="AB33" i="11"/>
  <c r="BD33" i="11" s="1"/>
  <c r="AP33" i="11"/>
  <c r="BR33" i="11" s="1"/>
  <c r="CT33" i="11" s="1"/>
  <c r="BT33" i="11"/>
  <c r="CV33" i="11" s="1"/>
  <c r="B29" i="11"/>
  <c r="BB42" i="11"/>
  <c r="CD42" i="11" s="1"/>
  <c r="DF42" i="11" s="1"/>
  <c r="AP42" i="11"/>
  <c r="BR42" i="11" s="1"/>
  <c r="CT42" i="11" s="1"/>
  <c r="AD42" i="11"/>
  <c r="BF42" i="11" s="1"/>
  <c r="CH42" i="11" s="1"/>
  <c r="AR41" i="11"/>
  <c r="AF41" i="11"/>
  <c r="BH41" i="11" s="1"/>
  <c r="CJ41" i="11" s="1"/>
  <c r="AO37" i="11"/>
  <c r="BQ37" i="11" s="1"/>
  <c r="CS37" i="11" s="1"/>
  <c r="AX34" i="11"/>
  <c r="BZ34" i="11" s="1"/>
  <c r="DB34" i="11" s="1"/>
  <c r="AG33" i="11"/>
  <c r="BI33" i="11" s="1"/>
  <c r="CK33" i="11" s="1"/>
  <c r="BA42" i="11"/>
  <c r="CC42" i="11" s="1"/>
  <c r="DE42" i="11" s="1"/>
  <c r="AO42" i="11"/>
  <c r="BQ42" i="11" s="1"/>
  <c r="CS42" i="11" s="1"/>
  <c r="AC42" i="11"/>
  <c r="BE42" i="11" s="1"/>
  <c r="CG42" i="11" s="1"/>
  <c r="AQ41" i="11"/>
  <c r="BS41" i="11" s="1"/>
  <c r="CU41" i="11" s="1"/>
  <c r="AE41" i="11"/>
  <c r="BG41" i="11" s="1"/>
  <c r="CI41" i="11" s="1"/>
  <c r="AN37" i="11"/>
  <c r="BP37" i="11" s="1"/>
  <c r="CR37" i="11" s="1"/>
  <c r="Z36" i="11"/>
  <c r="AT34" i="11"/>
  <c r="BV34" i="11" s="1"/>
  <c r="CX34" i="11" s="1"/>
  <c r="AD33" i="11"/>
  <c r="BF33" i="11" s="1"/>
  <c r="CH33" i="11" s="1"/>
  <c r="Y28" i="11"/>
  <c r="Z28" i="11" s="1"/>
  <c r="B25" i="11"/>
  <c r="BB37" i="11"/>
  <c r="CD37" i="11" s="1"/>
  <c r="DF37" i="11" s="1"/>
  <c r="AM37" i="11"/>
  <c r="BO37" i="11" s="1"/>
  <c r="CQ37" i="11" s="1"/>
  <c r="AS34" i="11"/>
  <c r="BU34" i="11" s="1"/>
  <c r="CW34" i="11" s="1"/>
  <c r="AC33" i="11"/>
  <c r="BE33" i="11" s="1"/>
  <c r="CG33" i="11" s="1"/>
  <c r="AY42" i="11"/>
  <c r="CA42" i="11" s="1"/>
  <c r="DC42" i="11" s="1"/>
  <c r="BA41" i="11"/>
  <c r="CC41" i="11" s="1"/>
  <c r="DE41" i="11" s="1"/>
  <c r="AO41" i="11"/>
  <c r="BQ41" i="11" s="1"/>
  <c r="CS41" i="11" s="1"/>
  <c r="BA37" i="11"/>
  <c r="CC37" i="11" s="1"/>
  <c r="DE37" i="11" s="1"/>
  <c r="AJ37" i="11"/>
  <c r="BL37" i="11" s="1"/>
  <c r="CN37" i="11" s="1"/>
  <c r="AN34" i="11"/>
  <c r="BP34" i="11" s="1"/>
  <c r="CR34" i="11" s="1"/>
  <c r="AG26" i="11"/>
  <c r="BI26" i="11" s="1"/>
  <c r="CK26" i="11" s="1"/>
  <c r="AS26" i="11"/>
  <c r="BU26" i="11" s="1"/>
  <c r="CW26" i="11" s="1"/>
  <c r="AD26" i="11"/>
  <c r="BF26" i="11" s="1"/>
  <c r="CH26" i="11" s="1"/>
  <c r="AQ26" i="11"/>
  <c r="BS26" i="11" s="1"/>
  <c r="CU26" i="11" s="1"/>
  <c r="AE26" i="11"/>
  <c r="BG26" i="11" s="1"/>
  <c r="CI26" i="11" s="1"/>
  <c r="AR26" i="11"/>
  <c r="AF26" i="11"/>
  <c r="BH26" i="11" s="1"/>
  <c r="CJ26" i="11" s="1"/>
  <c r="AT26" i="11"/>
  <c r="BV26" i="11" s="1"/>
  <c r="CX26" i="11" s="1"/>
  <c r="AJ26" i="11"/>
  <c r="BL26" i="11" s="1"/>
  <c r="CN26" i="11" s="1"/>
  <c r="AW26" i="11"/>
  <c r="BY26" i="11" s="1"/>
  <c r="DA26" i="11" s="1"/>
  <c r="AK26" i="11"/>
  <c r="BM26" i="11" s="1"/>
  <c r="CO26" i="11" s="1"/>
  <c r="AX26" i="11"/>
  <c r="BZ26" i="11" s="1"/>
  <c r="DB26" i="11" s="1"/>
  <c r="Y26" i="11"/>
  <c r="Z26" i="11" s="1"/>
  <c r="AL26" i="11"/>
  <c r="BN26" i="11" s="1"/>
  <c r="CP26" i="11" s="1"/>
  <c r="AY26" i="11"/>
  <c r="CA26" i="11" s="1"/>
  <c r="DC26" i="11" s="1"/>
  <c r="AM26" i="11"/>
  <c r="BO26" i="11" s="1"/>
  <c r="CQ26" i="11" s="1"/>
  <c r="AZ26" i="11"/>
  <c r="CB26" i="11" s="1"/>
  <c r="DD26" i="11" s="1"/>
  <c r="AB26" i="11"/>
  <c r="AC26" i="11"/>
  <c r="BE26" i="11" s="1"/>
  <c r="CG26" i="11" s="1"/>
  <c r="AH26" i="11"/>
  <c r="BJ26" i="11" s="1"/>
  <c r="CL26" i="11" s="1"/>
  <c r="AO26" i="11"/>
  <c r="BQ26" i="11" s="1"/>
  <c r="CS26" i="11" s="1"/>
  <c r="AP26" i="11"/>
  <c r="BR26" i="11" s="1"/>
  <c r="CT26" i="11" s="1"/>
  <c r="AU26" i="11"/>
  <c r="BW26" i="11" s="1"/>
  <c r="CY26" i="11" s="1"/>
  <c r="BH24" i="11"/>
  <c r="CJ24" i="11" s="1"/>
  <c r="BT24" i="11"/>
  <c r="CV24" i="11" s="1"/>
  <c r="BI24" i="11"/>
  <c r="CK24" i="11" s="1"/>
  <c r="BU24" i="11"/>
  <c r="CW24" i="11" s="1"/>
  <c r="BN24" i="11"/>
  <c r="CP24" i="11" s="1"/>
  <c r="BD24" i="11"/>
  <c r="BP24" i="11"/>
  <c r="CR24" i="11" s="1"/>
  <c r="CB24" i="11"/>
  <c r="DD24" i="11" s="1"/>
  <c r="BS24" i="11"/>
  <c r="CU24" i="11" s="1"/>
  <c r="BV24" i="11"/>
  <c r="CX24" i="11" s="1"/>
  <c r="BW24" i="11"/>
  <c r="CY24" i="11" s="1"/>
  <c r="BJ24" i="11"/>
  <c r="CL24" i="11" s="1"/>
  <c r="BZ24" i="11"/>
  <c r="DB24" i="11" s="1"/>
  <c r="BK24" i="11"/>
  <c r="CM24" i="11" s="1"/>
  <c r="CA24" i="11"/>
  <c r="DC24" i="11" s="1"/>
  <c r="BL24" i="11"/>
  <c r="CN24" i="11" s="1"/>
  <c r="CC24" i="11"/>
  <c r="DE24" i="11" s="1"/>
  <c r="BM24" i="11"/>
  <c r="CO24" i="11" s="1"/>
  <c r="CD24" i="11"/>
  <c r="DF24" i="11" s="1"/>
  <c r="BG24" i="11"/>
  <c r="CI24" i="11" s="1"/>
  <c r="BO24" i="11"/>
  <c r="CQ24" i="11" s="1"/>
  <c r="BQ24" i="11"/>
  <c r="CS24" i="11" s="1"/>
  <c r="BY24" i="11"/>
  <c r="DA24" i="11" s="1"/>
  <c r="BB26" i="11"/>
  <c r="CD26" i="11" s="1"/>
  <c r="DF26" i="11" s="1"/>
  <c r="BX23" i="11"/>
  <c r="CZ23" i="11" s="1"/>
  <c r="AH35" i="11"/>
  <c r="BJ35" i="11" s="1"/>
  <c r="CL35" i="11" s="1"/>
  <c r="AE33" i="11"/>
  <c r="BG33" i="11" s="1"/>
  <c r="CI33" i="11" s="1"/>
  <c r="AQ33" i="11"/>
  <c r="BS33" i="11" s="1"/>
  <c r="CU33" i="11" s="1"/>
  <c r="AF33" i="11"/>
  <c r="BH33" i="11" s="1"/>
  <c r="CJ33" i="11" s="1"/>
  <c r="AR33" i="11"/>
  <c r="AL25" i="11"/>
  <c r="BN25" i="11" s="1"/>
  <c r="CP25" i="11" s="1"/>
  <c r="BA25" i="11"/>
  <c r="CC25" i="11" s="1"/>
  <c r="DE25" i="11" s="1"/>
  <c r="BT25" i="11"/>
  <c r="CV25" i="11" s="1"/>
  <c r="AQ25" i="11"/>
  <c r="BS25" i="11" s="1"/>
  <c r="CU25" i="11" s="1"/>
  <c r="AC25" i="11"/>
  <c r="BE25" i="11" s="1"/>
  <c r="CG25" i="11" s="1"/>
  <c r="AS25" i="11"/>
  <c r="BU25" i="11" s="1"/>
  <c r="CW25" i="11" s="1"/>
  <c r="AE25" i="11"/>
  <c r="BG25" i="11" s="1"/>
  <c r="CI25" i="11" s="1"/>
  <c r="AV25" i="11"/>
  <c r="BX25" i="11" s="1"/>
  <c r="CZ25" i="11" s="1"/>
  <c r="BM23" i="11"/>
  <c r="CO23" i="11" s="1"/>
  <c r="CF28" i="11"/>
  <c r="AO25" i="11"/>
  <c r="BQ25" i="11" s="1"/>
  <c r="CS25" i="11" s="1"/>
  <c r="BJ23" i="11"/>
  <c r="CL23" i="11" s="1"/>
  <c r="BV23" i="11"/>
  <c r="CX23" i="11" s="1"/>
  <c r="BK23" i="11"/>
  <c r="CM23" i="11" s="1"/>
  <c r="BW23" i="11"/>
  <c r="CY23" i="11" s="1"/>
  <c r="BD23" i="11"/>
  <c r="BP23" i="11"/>
  <c r="CR23" i="11" s="1"/>
  <c r="CB23" i="11"/>
  <c r="DD23" i="11" s="1"/>
  <c r="BQ23" i="11"/>
  <c r="CS23" i="11" s="1"/>
  <c r="CC23" i="11"/>
  <c r="DE23" i="11" s="1"/>
  <c r="BR23" i="11"/>
  <c r="CT23" i="11" s="1"/>
  <c r="CD23" i="11"/>
  <c r="DF23" i="11" s="1"/>
  <c r="BG23" i="11"/>
  <c r="CI23" i="11" s="1"/>
  <c r="BS23" i="11"/>
  <c r="CU23" i="11" s="1"/>
  <c r="CA23" i="11"/>
  <c r="DC23" i="11" s="1"/>
  <c r="BH23" i="11"/>
  <c r="CJ23" i="11" s="1"/>
  <c r="BI23" i="11"/>
  <c r="CK23" i="11" s="1"/>
  <c r="BN23" i="11"/>
  <c r="CP23" i="11" s="1"/>
  <c r="BO23" i="11"/>
  <c r="CQ23" i="11" s="1"/>
  <c r="BT23" i="11"/>
  <c r="CV23" i="11" s="1"/>
  <c r="BU23" i="11"/>
  <c r="CW23" i="11" s="1"/>
  <c r="B21" i="11"/>
  <c r="BB35" i="11"/>
  <c r="CD35" i="11" s="1"/>
  <c r="DF35" i="11" s="1"/>
  <c r="AP35" i="11"/>
  <c r="BR35" i="11" s="1"/>
  <c r="CT35" i="11" s="1"/>
  <c r="AD35" i="11"/>
  <c r="BF35" i="11" s="1"/>
  <c r="CH35" i="11" s="1"/>
  <c r="AY33" i="11"/>
  <c r="CA33" i="11" s="1"/>
  <c r="DC33" i="11" s="1"/>
  <c r="AK33" i="11"/>
  <c r="BM33" i="11" s="1"/>
  <c r="CO33" i="11" s="1"/>
  <c r="AG32" i="11"/>
  <c r="BI32" i="11" s="1"/>
  <c r="CK32" i="11" s="1"/>
  <c r="AL31" i="11"/>
  <c r="BN31" i="11" s="1"/>
  <c r="CP31" i="11" s="1"/>
  <c r="AI30" i="11"/>
  <c r="BK30" i="11" s="1"/>
  <c r="CM30" i="11" s="1"/>
  <c r="BT27" i="11"/>
  <c r="CV27" i="11" s="1"/>
  <c r="AM27" i="11"/>
  <c r="BO27" i="11" s="1"/>
  <c r="CQ27" i="11" s="1"/>
  <c r="AY27" i="11"/>
  <c r="CA27" i="11" s="1"/>
  <c r="DC27" i="11" s="1"/>
  <c r="AG25" i="11"/>
  <c r="BI25" i="11" s="1"/>
  <c r="CK25" i="11" s="1"/>
  <c r="BA35" i="11"/>
  <c r="CC35" i="11" s="1"/>
  <c r="DE35" i="11" s="1"/>
  <c r="AO35" i="11"/>
  <c r="BQ35" i="11" s="1"/>
  <c r="CS35" i="11" s="1"/>
  <c r="AX33" i="11"/>
  <c r="BZ33" i="11" s="1"/>
  <c r="DB33" i="11" s="1"/>
  <c r="AJ33" i="11"/>
  <c r="BL33" i="11" s="1"/>
  <c r="CN33" i="11" s="1"/>
  <c r="AH31" i="11"/>
  <c r="BJ31" i="11" s="1"/>
  <c r="CL31" i="11" s="1"/>
  <c r="BB30" i="11"/>
  <c r="CD30" i="11" s="1"/>
  <c r="DF30" i="11" s="1"/>
  <c r="AM30" i="11"/>
  <c r="BO30" i="11" s="1"/>
  <c r="CQ30" i="11" s="1"/>
  <c r="AY30" i="11"/>
  <c r="CA30" i="11" s="1"/>
  <c r="DC30" i="11" s="1"/>
  <c r="AI27" i="11"/>
  <c r="BK27" i="11" s="1"/>
  <c r="CM27" i="11" s="1"/>
  <c r="AF25" i="11"/>
  <c r="BH25" i="11" s="1"/>
  <c r="CJ25" i="11" s="1"/>
  <c r="AD14" i="11"/>
  <c r="BF14" i="11" s="1"/>
  <c r="CH14" i="11" s="1"/>
  <c r="AP14" i="11"/>
  <c r="BR14" i="11" s="1"/>
  <c r="CT14" i="11" s="1"/>
  <c r="BB14" i="11"/>
  <c r="CD14" i="11" s="1"/>
  <c r="DF14" i="11" s="1"/>
  <c r="AE14" i="11"/>
  <c r="BG14" i="11" s="1"/>
  <c r="CI14" i="11" s="1"/>
  <c r="AQ14" i="11"/>
  <c r="BS14" i="11" s="1"/>
  <c r="CU14" i="11" s="1"/>
  <c r="AF14" i="11"/>
  <c r="BH14" i="11" s="1"/>
  <c r="CJ14" i="11" s="1"/>
  <c r="AR14" i="11"/>
  <c r="AG14" i="11"/>
  <c r="BI14" i="11" s="1"/>
  <c r="CK14" i="11" s="1"/>
  <c r="AS14" i="11"/>
  <c r="BU14" i="11" s="1"/>
  <c r="CW14" i="11" s="1"/>
  <c r="Y14" i="11"/>
  <c r="Z14" i="11" s="1"/>
  <c r="AK14" i="11"/>
  <c r="BM14" i="11" s="1"/>
  <c r="CO14" i="11" s="1"/>
  <c r="AW14" i="11"/>
  <c r="BY14" i="11" s="1"/>
  <c r="DA14" i="11" s="1"/>
  <c r="AL14" i="11"/>
  <c r="BN14" i="11" s="1"/>
  <c r="CP14" i="11" s="1"/>
  <c r="AX14" i="11"/>
  <c r="BZ14" i="11" s="1"/>
  <c r="DB14" i="11" s="1"/>
  <c r="AI14" i="11"/>
  <c r="BK14" i="11" s="1"/>
  <c r="CM14" i="11" s="1"/>
  <c r="AJ14" i="11"/>
  <c r="BL14" i="11" s="1"/>
  <c r="CN14" i="11" s="1"/>
  <c r="AM14" i="11"/>
  <c r="BO14" i="11" s="1"/>
  <c r="CQ14" i="11" s="1"/>
  <c r="AN14" i="11"/>
  <c r="BP14" i="11" s="1"/>
  <c r="CR14" i="11" s="1"/>
  <c r="AO14" i="11"/>
  <c r="BQ14" i="11" s="1"/>
  <c r="CS14" i="11" s="1"/>
  <c r="AT14" i="11"/>
  <c r="BV14" i="11" s="1"/>
  <c r="CX14" i="11" s="1"/>
  <c r="AU14" i="11"/>
  <c r="BW14" i="11" s="1"/>
  <c r="CY14" i="11" s="1"/>
  <c r="AV14" i="11"/>
  <c r="BX14" i="11" s="1"/>
  <c r="CZ14" i="11" s="1"/>
  <c r="AY14" i="11"/>
  <c r="CA14" i="11" s="1"/>
  <c r="DC14" i="11" s="1"/>
  <c r="AB14" i="11"/>
  <c r="BD14" i="11" s="1"/>
  <c r="AZ14" i="11"/>
  <c r="CB14" i="11" s="1"/>
  <c r="DD14" i="11" s="1"/>
  <c r="AC14" i="11"/>
  <c r="BE14" i="11" s="1"/>
  <c r="CG14" i="11" s="1"/>
  <c r="BA14" i="11"/>
  <c r="CC14" i="11" s="1"/>
  <c r="DE14" i="11" s="1"/>
  <c r="AH14" i="11"/>
  <c r="BJ14" i="11" s="1"/>
  <c r="CL14" i="11" s="1"/>
  <c r="AE27" i="11"/>
  <c r="BG27" i="11" s="1"/>
  <c r="CI27" i="11" s="1"/>
  <c r="AW36" i="11"/>
  <c r="BY36" i="11" s="1"/>
  <c r="DA36" i="11" s="1"/>
  <c r="AY35" i="11"/>
  <c r="CA35" i="11" s="1"/>
  <c r="DC35" i="11" s="1"/>
  <c r="AV33" i="11"/>
  <c r="BX33" i="11" s="1"/>
  <c r="CZ33" i="11" s="1"/>
  <c r="AH33" i="11"/>
  <c r="BJ33" i="11" s="1"/>
  <c r="CL33" i="11" s="1"/>
  <c r="AZ31" i="11"/>
  <c r="CB31" i="11" s="1"/>
  <c r="DD31" i="11" s="1"/>
  <c r="AI31" i="11"/>
  <c r="BK31" i="11" s="1"/>
  <c r="CM31" i="11" s="1"/>
  <c r="AU31" i="11"/>
  <c r="BW31" i="11" s="1"/>
  <c r="CY31" i="11" s="1"/>
  <c r="AJ31" i="11"/>
  <c r="BL31" i="11" s="1"/>
  <c r="CN31" i="11" s="1"/>
  <c r="AV31" i="11"/>
  <c r="BX31" i="11" s="1"/>
  <c r="CZ31" i="11" s="1"/>
  <c r="Y31" i="11"/>
  <c r="Z31" i="11" s="1"/>
  <c r="AW31" i="11"/>
  <c r="BY31" i="11" s="1"/>
  <c r="DA31" i="11" s="1"/>
  <c r="AC31" i="11"/>
  <c r="BE31" i="11" s="1"/>
  <c r="CG31" i="11" s="1"/>
  <c r="AO31" i="11"/>
  <c r="BQ31" i="11" s="1"/>
  <c r="CS31" i="11" s="1"/>
  <c r="BA31" i="11"/>
  <c r="CC31" i="11" s="1"/>
  <c r="DE31" i="11" s="1"/>
  <c r="AD31" i="11"/>
  <c r="BF31" i="11" s="1"/>
  <c r="CH31" i="11" s="1"/>
  <c r="AP31" i="11"/>
  <c r="BR31" i="11" s="1"/>
  <c r="CT31" i="11" s="1"/>
  <c r="BB31" i="11"/>
  <c r="CD31" i="11" s="1"/>
  <c r="DF31" i="11" s="1"/>
  <c r="AZ30" i="11"/>
  <c r="CB30" i="11" s="1"/>
  <c r="DD30" i="11" s="1"/>
  <c r="AD30" i="11"/>
  <c r="BF30" i="11" s="1"/>
  <c r="CH30" i="11" s="1"/>
  <c r="AD27" i="11"/>
  <c r="BF27" i="11" s="1"/>
  <c r="CH27" i="11" s="1"/>
  <c r="AB22" i="11"/>
  <c r="AN22" i="11"/>
  <c r="BP22" i="11" s="1"/>
  <c r="CR22" i="11" s="1"/>
  <c r="AZ22" i="11"/>
  <c r="CB22" i="11" s="1"/>
  <c r="DD22" i="11" s="1"/>
  <c r="AC22" i="11"/>
  <c r="BE22" i="11" s="1"/>
  <c r="CG22" i="11" s="1"/>
  <c r="AO22" i="11"/>
  <c r="BQ22" i="11" s="1"/>
  <c r="CS22" i="11" s="1"/>
  <c r="BA22" i="11"/>
  <c r="CC22" i="11" s="1"/>
  <c r="DE22" i="11" s="1"/>
  <c r="AH22" i="11"/>
  <c r="BJ22" i="11" s="1"/>
  <c r="CL22" i="11" s="1"/>
  <c r="AT22" i="11"/>
  <c r="BV22" i="11" s="1"/>
  <c r="CX22" i="11" s="1"/>
  <c r="AI22" i="11"/>
  <c r="BK22" i="11" s="1"/>
  <c r="CM22" i="11" s="1"/>
  <c r="AU22" i="11"/>
  <c r="BW22" i="11" s="1"/>
  <c r="CY22" i="11" s="1"/>
  <c r="AJ22" i="11"/>
  <c r="BL22" i="11" s="1"/>
  <c r="CN22" i="11" s="1"/>
  <c r="AV22" i="11"/>
  <c r="BX22" i="11" s="1"/>
  <c r="CZ22" i="11" s="1"/>
  <c r="Y22" i="11"/>
  <c r="Z22" i="11" s="1"/>
  <c r="AK22" i="11"/>
  <c r="BM22" i="11" s="1"/>
  <c r="CO22" i="11" s="1"/>
  <c r="AW22" i="11"/>
  <c r="BY22" i="11" s="1"/>
  <c r="DA22" i="11" s="1"/>
  <c r="AP22" i="11"/>
  <c r="BR22" i="11" s="1"/>
  <c r="CT22" i="11" s="1"/>
  <c r="AQ22" i="11"/>
  <c r="BS22" i="11" s="1"/>
  <c r="CU22" i="11" s="1"/>
  <c r="AR22" i="11"/>
  <c r="AY22" i="11"/>
  <c r="CA22" i="11" s="1"/>
  <c r="DC22" i="11" s="1"/>
  <c r="AD22" i="11"/>
  <c r="BF22" i="11" s="1"/>
  <c r="CH22" i="11" s="1"/>
  <c r="BB22" i="11"/>
  <c r="CD22" i="11" s="1"/>
  <c r="DF22" i="11" s="1"/>
  <c r="AE22" i="11"/>
  <c r="BG22" i="11" s="1"/>
  <c r="CI22" i="11" s="1"/>
  <c r="AF22" i="11"/>
  <c r="BH22" i="11" s="1"/>
  <c r="CJ22" i="11" s="1"/>
  <c r="Y20" i="11"/>
  <c r="Z20" i="11" s="1"/>
  <c r="AK20" i="11"/>
  <c r="BM20" i="11" s="1"/>
  <c r="CO20" i="11" s="1"/>
  <c r="AW20" i="11"/>
  <c r="BY20" i="11" s="1"/>
  <c r="DA20" i="11" s="1"/>
  <c r="AL20" i="11"/>
  <c r="BN20" i="11" s="1"/>
  <c r="CP20" i="11" s="1"/>
  <c r="AX20" i="11"/>
  <c r="BZ20" i="11" s="1"/>
  <c r="DB20" i="11" s="1"/>
  <c r="AN20" i="11"/>
  <c r="BP20" i="11" s="1"/>
  <c r="CR20" i="11" s="1"/>
  <c r="BB20" i="11"/>
  <c r="CD20" i="11" s="1"/>
  <c r="DF20" i="11" s="1"/>
  <c r="AO20" i="11"/>
  <c r="BQ20" i="11" s="1"/>
  <c r="CS20" i="11" s="1"/>
  <c r="AB20" i="11"/>
  <c r="BD20" i="11" s="1"/>
  <c r="AP20" i="11"/>
  <c r="BR20" i="11" s="1"/>
  <c r="CT20" i="11" s="1"/>
  <c r="AD20" i="11"/>
  <c r="BF20" i="11" s="1"/>
  <c r="CH20" i="11" s="1"/>
  <c r="AR20" i="11"/>
  <c r="AF20" i="11"/>
  <c r="BH20" i="11" s="1"/>
  <c r="CJ20" i="11" s="1"/>
  <c r="AT20" i="11"/>
  <c r="BV20" i="11" s="1"/>
  <c r="CX20" i="11" s="1"/>
  <c r="AG20" i="11"/>
  <c r="BI20" i="11" s="1"/>
  <c r="CK20" i="11" s="1"/>
  <c r="AU20" i="11"/>
  <c r="BW20" i="11" s="1"/>
  <c r="CY20" i="11" s="1"/>
  <c r="AH20" i="11"/>
  <c r="BJ20" i="11" s="1"/>
  <c r="CL20" i="11" s="1"/>
  <c r="AV20" i="11"/>
  <c r="BX20" i="11" s="1"/>
  <c r="CZ20" i="11" s="1"/>
  <c r="AI20" i="11"/>
  <c r="BK20" i="11" s="1"/>
  <c r="CM20" i="11" s="1"/>
  <c r="AY20" i="11"/>
  <c r="CA20" i="11" s="1"/>
  <c r="DC20" i="11" s="1"/>
  <c r="AC20" i="11"/>
  <c r="BE20" i="11" s="1"/>
  <c r="CG20" i="11" s="1"/>
  <c r="AE20" i="11"/>
  <c r="BG20" i="11" s="1"/>
  <c r="CI20" i="11" s="1"/>
  <c r="AJ20" i="11"/>
  <c r="BL20" i="11" s="1"/>
  <c r="CN20" i="11" s="1"/>
  <c r="AS20" i="11"/>
  <c r="BU20" i="11" s="1"/>
  <c r="CW20" i="11" s="1"/>
  <c r="AZ20" i="11"/>
  <c r="CB20" i="11" s="1"/>
  <c r="DD20" i="11" s="1"/>
  <c r="BA20" i="11"/>
  <c r="CC20" i="11" s="1"/>
  <c r="DE20" i="11" s="1"/>
  <c r="Y24" i="11"/>
  <c r="Z24" i="11" s="1"/>
  <c r="AR30" i="11"/>
  <c r="AF30" i="11"/>
  <c r="BH30" i="11" s="1"/>
  <c r="CJ30" i="11" s="1"/>
  <c r="AT29" i="11"/>
  <c r="BV29" i="11" s="1"/>
  <c r="CX29" i="11" s="1"/>
  <c r="AH29" i="11"/>
  <c r="BJ29" i="11" s="1"/>
  <c r="CL29" i="11" s="1"/>
  <c r="AX27" i="11"/>
  <c r="BZ27" i="11" s="1"/>
  <c r="DB27" i="11" s="1"/>
  <c r="AL27" i="11"/>
  <c r="BN27" i="11" s="1"/>
  <c r="CP27" i="11" s="1"/>
  <c r="AH25" i="11"/>
  <c r="BJ25" i="11" s="1"/>
  <c r="CL25" i="11" s="1"/>
  <c r="AT25" i="11"/>
  <c r="BV25" i="11" s="1"/>
  <c r="CX25" i="11" s="1"/>
  <c r="AI25" i="11"/>
  <c r="BK25" i="11" s="1"/>
  <c r="CM25" i="11" s="1"/>
  <c r="AU25" i="11"/>
  <c r="BW25" i="11" s="1"/>
  <c r="CY25" i="11" s="1"/>
  <c r="AD25" i="11"/>
  <c r="BF25" i="11" s="1"/>
  <c r="CH25" i="11" s="1"/>
  <c r="AP25" i="11"/>
  <c r="BR25" i="11" s="1"/>
  <c r="CT25" i="11" s="1"/>
  <c r="BB25" i="11"/>
  <c r="CD25" i="11" s="1"/>
  <c r="DF25" i="11" s="1"/>
  <c r="BQ21" i="11"/>
  <c r="CS21" i="11" s="1"/>
  <c r="AQ30" i="11"/>
  <c r="BS30" i="11" s="1"/>
  <c r="CU30" i="11" s="1"/>
  <c r="AS29" i="11"/>
  <c r="BU29" i="11" s="1"/>
  <c r="CW29" i="11" s="1"/>
  <c r="AG29" i="11"/>
  <c r="BI29" i="11" s="1"/>
  <c r="CK29" i="11" s="1"/>
  <c r="AW27" i="11"/>
  <c r="BY27" i="11" s="1"/>
  <c r="DA27" i="11" s="1"/>
  <c r="AK27" i="11"/>
  <c r="BM27" i="11" s="1"/>
  <c r="CO27" i="11" s="1"/>
  <c r="Y27" i="11"/>
  <c r="Z27" i="11" s="1"/>
  <c r="AR25" i="11"/>
  <c r="AB25" i="11"/>
  <c r="BM21" i="11"/>
  <c r="CO21" i="11" s="1"/>
  <c r="AV27" i="11"/>
  <c r="BX27" i="11" s="1"/>
  <c r="CZ27" i="11" s="1"/>
  <c r="AJ27" i="11"/>
  <c r="BL27" i="11" s="1"/>
  <c r="CN27" i="11" s="1"/>
  <c r="AG18" i="11"/>
  <c r="BI18" i="11" s="1"/>
  <c r="CK18" i="11" s="1"/>
  <c r="AY18" i="11"/>
  <c r="CA18" i="11" s="1"/>
  <c r="DC18" i="11" s="1"/>
  <c r="AL18" i="11"/>
  <c r="BN18" i="11" s="1"/>
  <c r="CP18" i="11" s="1"/>
  <c r="AM18" i="11"/>
  <c r="BO18" i="11" s="1"/>
  <c r="CQ18" i="11" s="1"/>
  <c r="AN18" i="11"/>
  <c r="BP18" i="11" s="1"/>
  <c r="CR18" i="11" s="1"/>
  <c r="AQ18" i="11"/>
  <c r="BS18" i="11" s="1"/>
  <c r="CU18" i="11" s="1"/>
  <c r="AS18" i="11"/>
  <c r="BU18" i="11" s="1"/>
  <c r="CW18" i="11" s="1"/>
  <c r="AE18" i="11"/>
  <c r="BG18" i="11" s="1"/>
  <c r="CI18" i="11" s="1"/>
  <c r="AW18" i="11"/>
  <c r="BY18" i="11" s="1"/>
  <c r="DA18" i="11" s="1"/>
  <c r="AS27" i="11"/>
  <c r="BU27" i="11" s="1"/>
  <c r="CW27" i="11" s="1"/>
  <c r="AG27" i="11"/>
  <c r="BI27" i="11" s="1"/>
  <c r="CK27" i="11" s="1"/>
  <c r="AM25" i="11"/>
  <c r="BO25" i="11" s="1"/>
  <c r="CQ25" i="11" s="1"/>
  <c r="AT32" i="11"/>
  <c r="BV32" i="11" s="1"/>
  <c r="CX32" i="11" s="1"/>
  <c r="AH32" i="11"/>
  <c r="BJ32" i="11" s="1"/>
  <c r="CL32" i="11" s="1"/>
  <c r="BT31" i="11"/>
  <c r="CV31" i="11" s="1"/>
  <c r="AX30" i="11"/>
  <c r="BZ30" i="11" s="1"/>
  <c r="DB30" i="11" s="1"/>
  <c r="AL30" i="11"/>
  <c r="BN30" i="11" s="1"/>
  <c r="CP30" i="11" s="1"/>
  <c r="AZ29" i="11"/>
  <c r="CB29" i="11" s="1"/>
  <c r="DD29" i="11" s="1"/>
  <c r="AN29" i="11"/>
  <c r="BP29" i="11" s="1"/>
  <c r="CR29" i="11" s="1"/>
  <c r="AB29" i="11"/>
  <c r="AR27" i="11"/>
  <c r="AF27" i="11"/>
  <c r="BH27" i="11" s="1"/>
  <c r="CJ27" i="11" s="1"/>
  <c r="B23" i="11"/>
  <c r="BG21" i="11"/>
  <c r="CI21" i="11" s="1"/>
  <c r="BN21" i="11"/>
  <c r="CP21" i="11" s="1"/>
  <c r="BZ21" i="11"/>
  <c r="DB21" i="11" s="1"/>
  <c r="BO21" i="11"/>
  <c r="CQ21" i="11" s="1"/>
  <c r="CA21" i="11"/>
  <c r="DC21" i="11" s="1"/>
  <c r="BP21" i="11"/>
  <c r="CR21" i="11" s="1"/>
  <c r="CB21" i="11"/>
  <c r="DD21" i="11" s="1"/>
  <c r="BR21" i="11"/>
  <c r="CT21" i="11" s="1"/>
  <c r="CD21" i="11"/>
  <c r="DF21" i="11" s="1"/>
  <c r="BH21" i="11"/>
  <c r="CJ21" i="11" s="1"/>
  <c r="BT21" i="11"/>
  <c r="CV21" i="11" s="1"/>
  <c r="BI21" i="11"/>
  <c r="CK21" i="11" s="1"/>
  <c r="BU21" i="11"/>
  <c r="CW21" i="11" s="1"/>
  <c r="BJ21" i="11"/>
  <c r="CL21" i="11" s="1"/>
  <c r="BV21" i="11"/>
  <c r="CX21" i="11" s="1"/>
  <c r="BK21" i="11"/>
  <c r="CM21" i="11" s="1"/>
  <c r="BW21" i="11"/>
  <c r="CY21" i="11" s="1"/>
  <c r="AS32" i="11"/>
  <c r="BU32" i="11" s="1"/>
  <c r="CW32" i="11" s="1"/>
  <c r="AW30" i="11"/>
  <c r="BY30" i="11" s="1"/>
  <c r="DA30" i="11" s="1"/>
  <c r="AK30" i="11"/>
  <c r="BM30" i="11" s="1"/>
  <c r="CO30" i="11" s="1"/>
  <c r="AY29" i="11"/>
  <c r="CA29" i="11" s="1"/>
  <c r="DC29" i="11" s="1"/>
  <c r="AQ27" i="11"/>
  <c r="BS27" i="11" s="1"/>
  <c r="CU27" i="11" s="1"/>
  <c r="AZ25" i="11"/>
  <c r="CB25" i="11" s="1"/>
  <c r="DD25" i="11" s="1"/>
  <c r="AK25" i="11"/>
  <c r="BM25" i="11" s="1"/>
  <c r="CO25" i="11" s="1"/>
  <c r="AX18" i="11"/>
  <c r="BZ18" i="11" s="1"/>
  <c r="DB18" i="11" s="1"/>
  <c r="AI18" i="11"/>
  <c r="BK18" i="11" s="1"/>
  <c r="CM18" i="11" s="1"/>
  <c r="AU18" i="11"/>
  <c r="BW18" i="11" s="1"/>
  <c r="CY18" i="11" s="1"/>
  <c r="AJ18" i="11"/>
  <c r="BL18" i="11" s="1"/>
  <c r="CN18" i="11" s="1"/>
  <c r="AV18" i="11"/>
  <c r="BX18" i="11" s="1"/>
  <c r="CZ18" i="11" s="1"/>
  <c r="AC18" i="11"/>
  <c r="BE18" i="11" s="1"/>
  <c r="CG18" i="11" s="1"/>
  <c r="AO18" i="11"/>
  <c r="BQ18" i="11" s="1"/>
  <c r="CS18" i="11" s="1"/>
  <c r="BA18" i="11"/>
  <c r="CC18" i="11" s="1"/>
  <c r="DE18" i="11" s="1"/>
  <c r="AD18" i="11"/>
  <c r="BF18" i="11" s="1"/>
  <c r="CH18" i="11" s="1"/>
  <c r="AP18" i="11"/>
  <c r="BR18" i="11" s="1"/>
  <c r="CT18" i="11" s="1"/>
  <c r="BB18" i="11"/>
  <c r="CD18" i="11" s="1"/>
  <c r="DF18" i="11" s="1"/>
  <c r="AN17" i="11"/>
  <c r="BP17" i="11" s="1"/>
  <c r="CR17" i="11" s="1"/>
  <c r="AM16" i="11"/>
  <c r="BO16" i="11" s="1"/>
  <c r="CQ16" i="11" s="1"/>
  <c r="AY16" i="11"/>
  <c r="CA16" i="11" s="1"/>
  <c r="DC16" i="11" s="1"/>
  <c r="AN16" i="11"/>
  <c r="BP16" i="11" s="1"/>
  <c r="CR16" i="11" s="1"/>
  <c r="AZ16" i="11"/>
  <c r="CB16" i="11" s="1"/>
  <c r="DD16" i="11" s="1"/>
  <c r="AS11" i="11"/>
  <c r="BU11" i="11" s="1"/>
  <c r="CW11" i="11" s="1"/>
  <c r="AU19" i="11"/>
  <c r="BW19" i="11" s="1"/>
  <c r="CY19" i="11" s="1"/>
  <c r="AT18" i="11"/>
  <c r="BV18" i="11" s="1"/>
  <c r="CX18" i="11" s="1"/>
  <c r="AB18" i="11"/>
  <c r="AM17" i="11"/>
  <c r="BO17" i="11" s="1"/>
  <c r="CQ17" i="11" s="1"/>
  <c r="AX16" i="11"/>
  <c r="BZ16" i="11" s="1"/>
  <c r="DB16" i="11" s="1"/>
  <c r="AF16" i="11"/>
  <c r="BH16" i="11" s="1"/>
  <c r="CJ16" i="11" s="1"/>
  <c r="AO11" i="11"/>
  <c r="BQ11" i="11" s="1"/>
  <c r="CS11" i="11" s="1"/>
  <c r="BT17" i="11"/>
  <c r="CV17" i="11" s="1"/>
  <c r="BB17" i="11"/>
  <c r="CD17" i="11" s="1"/>
  <c r="DF17" i="11" s="1"/>
  <c r="AJ17" i="11"/>
  <c r="BL17" i="11" s="1"/>
  <c r="CN17" i="11" s="1"/>
  <c r="AN11" i="11"/>
  <c r="BP11" i="11" s="1"/>
  <c r="CR11" i="11" s="1"/>
  <c r="AM19" i="11"/>
  <c r="BO19" i="11" s="1"/>
  <c r="CQ19" i="11" s="1"/>
  <c r="AY19" i="11"/>
  <c r="CA19" i="11" s="1"/>
  <c r="DC19" i="11" s="1"/>
  <c r="AB19" i="11"/>
  <c r="AN19" i="11"/>
  <c r="BP19" i="11" s="1"/>
  <c r="CR19" i="11" s="1"/>
  <c r="AZ19" i="11"/>
  <c r="CB19" i="11" s="1"/>
  <c r="DD19" i="11" s="1"/>
  <c r="AR18" i="11"/>
  <c r="BA17" i="11"/>
  <c r="CC17" i="11" s="1"/>
  <c r="DE17" i="11" s="1"/>
  <c r="AI17" i="11"/>
  <c r="BK17" i="11" s="1"/>
  <c r="CM17" i="11" s="1"/>
  <c r="AZ17" i="11"/>
  <c r="CB17" i="11" s="1"/>
  <c r="DD17" i="11" s="1"/>
  <c r="AH17" i="11"/>
  <c r="BJ17" i="11" s="1"/>
  <c r="CL17" i="11" s="1"/>
  <c r="AJ11" i="11"/>
  <c r="BL11" i="11" s="1"/>
  <c r="CN11" i="11" s="1"/>
  <c r="AV11" i="11"/>
  <c r="BX11" i="11" s="1"/>
  <c r="CZ11" i="11" s="1"/>
  <c r="BT11" i="11"/>
  <c r="CV11" i="11" s="1"/>
  <c r="AK11" i="11"/>
  <c r="BM11" i="11" s="1"/>
  <c r="CO11" i="11" s="1"/>
  <c r="AW11" i="11"/>
  <c r="BY11" i="11" s="1"/>
  <c r="DA11" i="11" s="1"/>
  <c r="AL11" i="11"/>
  <c r="BN11" i="11" s="1"/>
  <c r="CP11" i="11" s="1"/>
  <c r="AX11" i="11"/>
  <c r="BZ11" i="11" s="1"/>
  <c r="DB11" i="11" s="1"/>
  <c r="AM11" i="11"/>
  <c r="BO11" i="11" s="1"/>
  <c r="CQ11" i="11" s="1"/>
  <c r="AY11" i="11"/>
  <c r="CA11" i="11" s="1"/>
  <c r="DC11" i="11" s="1"/>
  <c r="AD11" i="11"/>
  <c r="BF11" i="11" s="1"/>
  <c r="CH11" i="11" s="1"/>
  <c r="AP11" i="11"/>
  <c r="BR11" i="11" s="1"/>
  <c r="CT11" i="11" s="1"/>
  <c r="BB11" i="11"/>
  <c r="CD11" i="11" s="1"/>
  <c r="DF11" i="11" s="1"/>
  <c r="AE11" i="11"/>
  <c r="BG11" i="11" s="1"/>
  <c r="CI11" i="11" s="1"/>
  <c r="AQ11" i="11"/>
  <c r="BS11" i="11" s="1"/>
  <c r="CU11" i="11" s="1"/>
  <c r="AF11" i="11"/>
  <c r="BH11" i="11" s="1"/>
  <c r="CJ11" i="11" s="1"/>
  <c r="AR11" i="11"/>
  <c r="BT20" i="11"/>
  <c r="CV20" i="11" s="1"/>
  <c r="AY17" i="11"/>
  <c r="CA17" i="11" s="1"/>
  <c r="DC17" i="11" s="1"/>
  <c r="AG11" i="11"/>
  <c r="BI11" i="11" s="1"/>
  <c r="CK11" i="11" s="1"/>
  <c r="AU17" i="11"/>
  <c r="BW17" i="11" s="1"/>
  <c r="CY17" i="11" s="1"/>
  <c r="Y17" i="11"/>
  <c r="Z17" i="11" s="1"/>
  <c r="AK17" i="11"/>
  <c r="BM17" i="11" s="1"/>
  <c r="CO17" i="11" s="1"/>
  <c r="AW17" i="11"/>
  <c r="BY17" i="11" s="1"/>
  <c r="DA17" i="11" s="1"/>
  <c r="AL17" i="11"/>
  <c r="BN17" i="11" s="1"/>
  <c r="CP17" i="11" s="1"/>
  <c r="AX17" i="11"/>
  <c r="BZ17" i="11" s="1"/>
  <c r="DB17" i="11" s="1"/>
  <c r="AE17" i="11"/>
  <c r="BG17" i="11" s="1"/>
  <c r="CI17" i="11" s="1"/>
  <c r="AQ17" i="11"/>
  <c r="BS17" i="11" s="1"/>
  <c r="CU17" i="11" s="1"/>
  <c r="AF17" i="11"/>
  <c r="BH17" i="11" s="1"/>
  <c r="CJ17" i="11" s="1"/>
  <c r="AR17" i="11"/>
  <c r="AB11" i="11"/>
  <c r="BD11" i="11" s="1"/>
  <c r="BB19" i="11"/>
  <c r="CD19" i="11" s="1"/>
  <c r="DF19" i="11" s="1"/>
  <c r="AL19" i="11"/>
  <c r="BN19" i="11" s="1"/>
  <c r="CP19" i="11" s="1"/>
  <c r="AK18" i="11"/>
  <c r="BM18" i="11" s="1"/>
  <c r="CO18" i="11" s="1"/>
  <c r="AT17" i="11"/>
  <c r="BV17" i="11" s="1"/>
  <c r="CX17" i="11" s="1"/>
  <c r="AB17" i="11"/>
  <c r="BD17" i="11" s="1"/>
  <c r="AO16" i="11"/>
  <c r="BQ16" i="11" s="1"/>
  <c r="CS16" i="11" s="1"/>
  <c r="AB15" i="11"/>
  <c r="AN15" i="11"/>
  <c r="BP15" i="11" s="1"/>
  <c r="CR15" i="11" s="1"/>
  <c r="AZ15" i="11"/>
  <c r="CB15" i="11" s="1"/>
  <c r="DD15" i="11" s="1"/>
  <c r="AC15" i="11"/>
  <c r="BE15" i="11" s="1"/>
  <c r="CG15" i="11" s="1"/>
  <c r="AO15" i="11"/>
  <c r="BQ15" i="11" s="1"/>
  <c r="CS15" i="11" s="1"/>
  <c r="BA15" i="11"/>
  <c r="CC15" i="11" s="1"/>
  <c r="DE15" i="11" s="1"/>
  <c r="AD15" i="11"/>
  <c r="BF15" i="11" s="1"/>
  <c r="CH15" i="11" s="1"/>
  <c r="AP15" i="11"/>
  <c r="BR15" i="11" s="1"/>
  <c r="CT15" i="11" s="1"/>
  <c r="BB15" i="11"/>
  <c r="CD15" i="11" s="1"/>
  <c r="DF15" i="11" s="1"/>
  <c r="AE15" i="11"/>
  <c r="BG15" i="11" s="1"/>
  <c r="CI15" i="11" s="1"/>
  <c r="AQ15" i="11"/>
  <c r="BS15" i="11" s="1"/>
  <c r="CU15" i="11" s="1"/>
  <c r="AI15" i="11"/>
  <c r="BK15" i="11" s="1"/>
  <c r="CM15" i="11" s="1"/>
  <c r="AU15" i="11"/>
  <c r="BW15" i="11" s="1"/>
  <c r="CY15" i="11" s="1"/>
  <c r="AJ15" i="11"/>
  <c r="BL15" i="11" s="1"/>
  <c r="CN15" i="11" s="1"/>
  <c r="AV15" i="11"/>
  <c r="BX15" i="11" s="1"/>
  <c r="CZ15" i="11" s="1"/>
  <c r="AH12" i="11"/>
  <c r="BJ12" i="11" s="1"/>
  <c r="CL12" i="11" s="1"/>
  <c r="AT12" i="11"/>
  <c r="BV12" i="11" s="1"/>
  <c r="CX12" i="11" s="1"/>
  <c r="AI12" i="11"/>
  <c r="BK12" i="11" s="1"/>
  <c r="CM12" i="11" s="1"/>
  <c r="AU12" i="11"/>
  <c r="BW12" i="11" s="1"/>
  <c r="CY12" i="11" s="1"/>
  <c r="AJ12" i="11"/>
  <c r="BL12" i="11" s="1"/>
  <c r="CN12" i="11" s="1"/>
  <c r="AV12" i="11"/>
  <c r="BX12" i="11" s="1"/>
  <c r="CZ12" i="11" s="1"/>
  <c r="Y12" i="11"/>
  <c r="Z12" i="11" s="1"/>
  <c r="AK12" i="11"/>
  <c r="BM12" i="11" s="1"/>
  <c r="CO12" i="11" s="1"/>
  <c r="AW12" i="11"/>
  <c r="BY12" i="11" s="1"/>
  <c r="DA12" i="11" s="1"/>
  <c r="AB12" i="11"/>
  <c r="AN12" i="11"/>
  <c r="BP12" i="11" s="1"/>
  <c r="CR12" i="11" s="1"/>
  <c r="AZ12" i="11"/>
  <c r="CB12" i="11" s="1"/>
  <c r="DD12" i="11" s="1"/>
  <c r="AC12" i="11"/>
  <c r="BE12" i="11" s="1"/>
  <c r="CG12" i="11" s="1"/>
  <c r="AO12" i="11"/>
  <c r="BQ12" i="11" s="1"/>
  <c r="CS12" i="11" s="1"/>
  <c r="BA12" i="11"/>
  <c r="CC12" i="11" s="1"/>
  <c r="DE12" i="11" s="1"/>
  <c r="AD12" i="11"/>
  <c r="BF12" i="11" s="1"/>
  <c r="CH12" i="11" s="1"/>
  <c r="AP12" i="11"/>
  <c r="BR12" i="11" s="1"/>
  <c r="CT12" i="11" s="1"/>
  <c r="BB12" i="11"/>
  <c r="CD12" i="11" s="1"/>
  <c r="DF12" i="11" s="1"/>
  <c r="BA11" i="11"/>
  <c r="CC11" i="11" s="1"/>
  <c r="DE11" i="11" s="1"/>
  <c r="Z11" i="11"/>
  <c r="BA19" i="11"/>
  <c r="CC19" i="11" s="1"/>
  <c r="DE19" i="11" s="1"/>
  <c r="AK19" i="11"/>
  <c r="BM19" i="11" s="1"/>
  <c r="CO19" i="11" s="1"/>
  <c r="AZ18" i="11"/>
  <c r="CB18" i="11" s="1"/>
  <c r="DD18" i="11" s="1"/>
  <c r="AH18" i="11"/>
  <c r="BJ18" i="11" s="1"/>
  <c r="CL18" i="11" s="1"/>
  <c r="AS17" i="11"/>
  <c r="BU17" i="11" s="1"/>
  <c r="CW17" i="11" s="1"/>
  <c r="AL16" i="11"/>
  <c r="BN16" i="11" s="1"/>
  <c r="CP16" i="11" s="1"/>
  <c r="AF13" i="11"/>
  <c r="BH13" i="11" s="1"/>
  <c r="CJ13" i="11" s="1"/>
  <c r="AR13" i="11"/>
  <c r="AG13" i="11"/>
  <c r="BI13" i="11" s="1"/>
  <c r="CK13" i="11" s="1"/>
  <c r="AS13" i="11"/>
  <c r="BU13" i="11" s="1"/>
  <c r="CW13" i="11" s="1"/>
  <c r="AT13" i="11"/>
  <c r="BV13" i="11" s="1"/>
  <c r="CX13" i="11" s="1"/>
  <c r="AL13" i="11"/>
  <c r="BN13" i="11" s="1"/>
  <c r="CP13" i="11" s="1"/>
  <c r="AX13" i="11"/>
  <c r="BZ13" i="11" s="1"/>
  <c r="DB13" i="11" s="1"/>
  <c r="AM13" i="11"/>
  <c r="BO13" i="11" s="1"/>
  <c r="CQ13" i="11" s="1"/>
  <c r="AY13" i="11"/>
  <c r="CA13" i="11" s="1"/>
  <c r="DC13" i="11" s="1"/>
  <c r="AB13" i="11"/>
  <c r="AN13" i="11"/>
  <c r="BP13" i="11" s="1"/>
  <c r="CR13" i="11" s="1"/>
  <c r="AZ13" i="11"/>
  <c r="CB13" i="11" s="1"/>
  <c r="DD13" i="11" s="1"/>
  <c r="AF12" i="11"/>
  <c r="BH12" i="11" s="1"/>
  <c r="CJ12" i="11" s="1"/>
  <c r="AZ11" i="11"/>
  <c r="CB11" i="11" s="1"/>
  <c r="DD11" i="11" s="1"/>
  <c r="AT16" i="11"/>
  <c r="BV16" i="11" s="1"/>
  <c r="CX16" i="11" s="1"/>
  <c r="AH16" i="11"/>
  <c r="BJ16" i="11" s="1"/>
  <c r="CL16" i="11" s="1"/>
  <c r="BT15" i="11"/>
  <c r="CV15" i="11" s="1"/>
  <c r="AS16" i="11"/>
  <c r="BU16" i="11" s="1"/>
  <c r="CW16" i="11" s="1"/>
  <c r="AG16" i="11"/>
  <c r="BI16" i="11" s="1"/>
  <c r="CK16" i="11" s="1"/>
  <c r="AU13" i="11"/>
  <c r="BW13" i="11" s="1"/>
  <c r="CY13" i="11" s="1"/>
  <c r="AI13" i="11"/>
  <c r="BK13" i="11" s="1"/>
  <c r="CM13" i="11" s="1"/>
  <c r="CE40" i="11" l="1"/>
  <c r="AA13" i="11"/>
  <c r="CE42" i="11"/>
  <c r="AA115" i="11"/>
  <c r="AA117" i="11"/>
  <c r="AA511" i="11"/>
  <c r="AA467" i="11"/>
  <c r="AA265" i="11"/>
  <c r="AA378" i="11"/>
  <c r="AA211" i="11"/>
  <c r="BF543" i="11"/>
  <c r="CH543" i="11" s="1"/>
  <c r="CE536" i="11"/>
  <c r="CF215" i="11"/>
  <c r="CF96" i="11"/>
  <c r="BC267" i="11"/>
  <c r="CF267" i="11"/>
  <c r="CE267" i="11" s="1"/>
  <c r="CF11" i="11"/>
  <c r="CE11" i="11" s="1"/>
  <c r="BC11" i="11"/>
  <c r="CF84" i="11"/>
  <c r="CG356" i="11"/>
  <c r="BC17" i="11"/>
  <c r="CF17" i="11"/>
  <c r="CE17" i="11" s="1"/>
  <c r="CF82" i="11"/>
  <c r="CE82" i="11" s="1"/>
  <c r="BC82" i="11"/>
  <c r="BC56" i="11"/>
  <c r="CF56" i="11"/>
  <c r="CE56" i="11" s="1"/>
  <c r="CF102" i="11"/>
  <c r="CG48" i="11"/>
  <c r="CE48" i="11" s="1"/>
  <c r="BC48" i="11"/>
  <c r="CF109" i="11"/>
  <c r="CF30" i="11"/>
  <c r="CF36" i="11"/>
  <c r="CF45" i="11"/>
  <c r="AA58" i="11"/>
  <c r="CF73" i="11"/>
  <c r="CF78" i="11"/>
  <c r="AA83" i="11"/>
  <c r="AA98" i="11"/>
  <c r="BD98" i="11"/>
  <c r="CG120" i="11"/>
  <c r="CF103" i="11"/>
  <c r="CF144" i="11"/>
  <c r="AA160" i="11"/>
  <c r="CF182" i="11"/>
  <c r="BD165" i="11"/>
  <c r="BC210" i="11"/>
  <c r="CF210" i="11"/>
  <c r="CE210" i="11" s="1"/>
  <c r="BF205" i="11"/>
  <c r="CH205" i="11" s="1"/>
  <c r="BF211" i="11"/>
  <c r="CH211" i="11" s="1"/>
  <c r="CF272" i="11"/>
  <c r="BD343" i="11"/>
  <c r="BE397" i="11"/>
  <c r="CF423" i="11"/>
  <c r="CF494" i="11"/>
  <c r="AA27" i="11"/>
  <c r="BC33" i="11"/>
  <c r="CF33" i="11"/>
  <c r="CE33" i="11" s="1"/>
  <c r="BE50" i="11"/>
  <c r="AA50" i="11"/>
  <c r="BE55" i="11"/>
  <c r="CG55" i="11" s="1"/>
  <c r="AA48" i="11"/>
  <c r="AA81" i="11"/>
  <c r="BD81" i="11"/>
  <c r="BD86" i="11"/>
  <c r="BC115" i="11"/>
  <c r="BF151" i="11"/>
  <c r="CH151" i="11" s="1"/>
  <c r="BD169" i="11"/>
  <c r="CF180" i="11"/>
  <c r="CF225" i="11"/>
  <c r="AA238" i="11"/>
  <c r="BD238" i="11"/>
  <c r="AA239" i="11"/>
  <c r="CG251" i="11"/>
  <c r="BE264" i="11"/>
  <c r="CG268" i="11"/>
  <c r="BD355" i="11"/>
  <c r="BM405" i="11"/>
  <c r="CO405" i="11" s="1"/>
  <c r="AA405" i="11"/>
  <c r="AA22" i="11"/>
  <c r="BD22" i="11"/>
  <c r="BD26" i="11"/>
  <c r="AA26" i="11"/>
  <c r="BD52" i="11"/>
  <c r="CF51" i="11"/>
  <c r="BD67" i="11"/>
  <c r="CF71" i="11"/>
  <c r="CE115" i="11"/>
  <c r="CF126" i="11"/>
  <c r="BD108" i="11"/>
  <c r="CF153" i="11"/>
  <c r="CF156" i="11"/>
  <c r="BD167" i="11"/>
  <c r="CF190" i="11"/>
  <c r="CF186" i="11"/>
  <c r="CE186" i="11" s="1"/>
  <c r="BC186" i="11"/>
  <c r="CF176" i="11"/>
  <c r="BD170" i="11"/>
  <c r="BH219" i="11"/>
  <c r="CJ219" i="11" s="1"/>
  <c r="BH251" i="11"/>
  <c r="CJ251" i="11" s="1"/>
  <c r="CG253" i="11"/>
  <c r="CF283" i="11"/>
  <c r="CF309" i="11"/>
  <c r="AA352" i="11"/>
  <c r="BD352" i="11"/>
  <c r="CF368" i="11"/>
  <c r="BE384" i="11"/>
  <c r="CG384" i="11" s="1"/>
  <c r="CF470" i="11"/>
  <c r="BC27" i="11"/>
  <c r="CF27" i="11"/>
  <c r="CE27" i="11" s="1"/>
  <c r="CF24" i="11"/>
  <c r="BC41" i="11"/>
  <c r="CF41" i="11"/>
  <c r="CE41" i="11" s="1"/>
  <c r="CF55" i="11"/>
  <c r="AA66" i="11"/>
  <c r="CF79" i="11"/>
  <c r="BD87" i="11"/>
  <c r="CF111" i="11"/>
  <c r="CF147" i="11"/>
  <c r="BD152" i="11"/>
  <c r="AA159" i="11"/>
  <c r="BD164" i="11"/>
  <c r="CF157" i="11"/>
  <c r="AA185" i="11"/>
  <c r="BD162" i="11"/>
  <c r="CF178" i="11"/>
  <c r="CF204" i="11"/>
  <c r="BD220" i="11"/>
  <c r="AA186" i="11"/>
  <c r="CF271" i="11"/>
  <c r="BD240" i="11"/>
  <c r="AA240" i="11"/>
  <c r="CG244" i="11"/>
  <c r="CF285" i="11"/>
  <c r="CF341" i="11"/>
  <c r="BD316" i="11"/>
  <c r="CF544" i="11"/>
  <c r="CE544" i="11" s="1"/>
  <c r="BC544" i="11"/>
  <c r="BC16" i="11"/>
  <c r="CF16" i="11"/>
  <c r="CE16" i="11" s="1"/>
  <c r="BD12" i="11"/>
  <c r="AA12" i="11"/>
  <c r="AA15" i="11"/>
  <c r="BD15" i="11"/>
  <c r="AA16" i="11"/>
  <c r="AA29" i="11"/>
  <c r="BD29" i="11"/>
  <c r="BD34" i="11"/>
  <c r="AA34" i="11"/>
  <c r="CF37" i="11"/>
  <c r="CF89" i="11"/>
  <c r="BD85" i="11"/>
  <c r="AA100" i="11"/>
  <c r="BD100" i="11"/>
  <c r="CF105" i="11"/>
  <c r="AA134" i="11"/>
  <c r="CF142" i="11"/>
  <c r="AA184" i="11"/>
  <c r="BD184" i="11"/>
  <c r="CF213" i="11"/>
  <c r="BD280" i="11"/>
  <c r="BC322" i="11"/>
  <c r="CF322" i="11"/>
  <c r="CE322" i="11" s="1"/>
  <c r="CH340" i="11"/>
  <c r="CF390" i="11"/>
  <c r="BC431" i="11"/>
  <c r="CF431" i="11"/>
  <c r="CE431" i="11" s="1"/>
  <c r="CF484" i="11"/>
  <c r="AA14" i="11"/>
  <c r="BC58" i="11"/>
  <c r="CF58" i="11"/>
  <c r="CE58" i="11" s="1"/>
  <c r="BD80" i="11"/>
  <c r="CF62" i="11"/>
  <c r="BD93" i="11"/>
  <c r="CF92" i="11"/>
  <c r="BD69" i="11"/>
  <c r="BD97" i="11"/>
  <c r="BD131" i="11"/>
  <c r="BD122" i="11"/>
  <c r="BD134" i="11"/>
  <c r="CF139" i="11"/>
  <c r="BF132" i="11"/>
  <c r="BD158" i="11"/>
  <c r="BD214" i="11"/>
  <c r="BD232" i="11"/>
  <c r="BD217" i="11"/>
  <c r="CF265" i="11"/>
  <c r="CE265" i="11" s="1"/>
  <c r="BC265" i="11"/>
  <c r="CG303" i="11"/>
  <c r="BD308" i="11"/>
  <c r="BD383" i="11"/>
  <c r="BF375" i="11"/>
  <c r="CF518" i="11"/>
  <c r="BD18" i="11"/>
  <c r="AA18" i="11"/>
  <c r="AA20" i="11"/>
  <c r="AA33" i="11"/>
  <c r="BD46" i="11"/>
  <c r="AA57" i="11"/>
  <c r="CH72" i="11"/>
  <c r="BD53" i="11"/>
  <c r="CE64" i="11"/>
  <c r="CF75" i="11"/>
  <c r="BD68" i="11"/>
  <c r="BD83" i="11"/>
  <c r="AA99" i="11"/>
  <c r="CG114" i="11"/>
  <c r="CF117" i="11"/>
  <c r="BC135" i="11"/>
  <c r="CF135" i="11"/>
  <c r="CE135" i="11" s="1"/>
  <c r="AA135" i="11"/>
  <c r="CF138" i="11"/>
  <c r="BD150" i="11"/>
  <c r="BD166" i="11"/>
  <c r="BD189" i="11"/>
  <c r="CG188" i="11"/>
  <c r="CF201" i="11"/>
  <c r="BD243" i="11"/>
  <c r="CF211" i="11"/>
  <c r="CF205" i="11"/>
  <c r="CG262" i="11"/>
  <c r="CG297" i="11"/>
  <c r="CF335" i="11"/>
  <c r="BG376" i="11"/>
  <c r="CI376" i="11" s="1"/>
  <c r="AA376" i="11"/>
  <c r="BD385" i="11"/>
  <c r="CG386" i="11"/>
  <c r="AA42" i="11"/>
  <c r="AA41" i="11"/>
  <c r="AA49" i="11"/>
  <c r="BC40" i="11"/>
  <c r="BD49" i="11"/>
  <c r="AA64" i="11"/>
  <c r="CE66" i="11"/>
  <c r="BC64" i="11"/>
  <c r="BD91" i="11"/>
  <c r="CF104" i="11"/>
  <c r="AA116" i="11"/>
  <c r="BD116" i="11"/>
  <c r="CH143" i="11"/>
  <c r="CF181" i="11"/>
  <c r="BD168" i="11"/>
  <c r="CF259" i="11"/>
  <c r="CG255" i="11"/>
  <c r="BD281" i="11"/>
  <c r="BD252" i="11"/>
  <c r="CG274" i="11"/>
  <c r="BD250" i="11"/>
  <c r="CG291" i="11"/>
  <c r="BE294" i="11"/>
  <c r="CG294" i="11" s="1"/>
  <c r="AA294" i="11"/>
  <c r="BD360" i="11"/>
  <c r="AA17" i="11"/>
  <c r="AA11" i="11"/>
  <c r="BC20" i="11"/>
  <c r="CF20" i="11"/>
  <c r="CE20" i="11" s="1"/>
  <c r="AA19" i="11"/>
  <c r="BD19" i="11"/>
  <c r="BD59" i="11"/>
  <c r="BD57" i="11"/>
  <c r="BC66" i="11"/>
  <c r="BD74" i="11"/>
  <c r="CF95" i="11"/>
  <c r="BC99" i="11"/>
  <c r="CF99" i="11"/>
  <c r="CE99" i="11" s="1"/>
  <c r="CF101" i="11"/>
  <c r="CF123" i="11"/>
  <c r="AA133" i="11"/>
  <c r="AA212" i="11"/>
  <c r="BD212" i="11"/>
  <c r="CF191" i="11"/>
  <c r="CF233" i="11"/>
  <c r="BD218" i="11"/>
  <c r="CF437" i="11"/>
  <c r="CF418" i="11"/>
  <c r="BN433" i="11"/>
  <c r="CP433" i="11" s="1"/>
  <c r="CE433" i="11" s="1"/>
  <c r="AA433" i="11"/>
  <c r="CG458" i="11"/>
  <c r="CE458" i="11" s="1"/>
  <c r="BC458" i="11"/>
  <c r="AA40" i="11"/>
  <c r="BD54" i="11"/>
  <c r="BD44" i="11"/>
  <c r="BD61" i="11"/>
  <c r="AA65" i="11"/>
  <c r="CF107" i="11"/>
  <c r="BD119" i="11"/>
  <c r="CF129" i="11"/>
  <c r="CF141" i="11"/>
  <c r="CF145" i="11"/>
  <c r="BD194" i="11"/>
  <c r="BD206" i="11"/>
  <c r="CF222" i="11"/>
  <c r="AA210" i="11"/>
  <c r="BC239" i="11"/>
  <c r="CF239" i="11"/>
  <c r="CE239" i="11" s="1"/>
  <c r="BE270" i="11"/>
  <c r="AA267" i="11"/>
  <c r="BD342" i="11"/>
  <c r="CF372" i="11"/>
  <c r="CF407" i="11"/>
  <c r="BD13" i="11"/>
  <c r="BC14" i="11"/>
  <c r="CF14" i="11"/>
  <c r="CE14" i="11" s="1"/>
  <c r="CF23" i="11"/>
  <c r="BE45" i="11"/>
  <c r="CG45" i="11" s="1"/>
  <c r="BC42" i="11"/>
  <c r="AA56" i="11"/>
  <c r="BD60" i="11"/>
  <c r="BD70" i="11"/>
  <c r="AA82" i="11"/>
  <c r="CF90" i="11"/>
  <c r="BD125" i="11"/>
  <c r="CF128" i="11"/>
  <c r="BD110" i="11"/>
  <c r="BD148" i="11"/>
  <c r="BD163" i="11"/>
  <c r="CF149" i="11"/>
  <c r="BD155" i="11"/>
  <c r="BC159" i="11"/>
  <c r="CF159" i="11"/>
  <c r="CE159" i="11" s="1"/>
  <c r="BD146" i="11"/>
  <c r="AA146" i="11"/>
  <c r="BD154" i="11"/>
  <c r="BD179" i="11"/>
  <c r="CG202" i="11"/>
  <c r="CG245" i="11"/>
  <c r="BD258" i="11"/>
  <c r="AA295" i="11"/>
  <c r="BD295" i="11"/>
  <c r="CF305" i="11"/>
  <c r="AA323" i="11"/>
  <c r="BE372" i="11"/>
  <c r="CG372" i="11" s="1"/>
  <c r="BD402" i="11"/>
  <c r="AA25" i="11"/>
  <c r="BD25" i="11"/>
  <c r="BD39" i="11"/>
  <c r="CF32" i="11"/>
  <c r="CE32" i="11" s="1"/>
  <c r="BC32" i="11"/>
  <c r="AA32" i="11"/>
  <c r="BD43" i="11"/>
  <c r="CF47" i="11"/>
  <c r="BD76" i="11"/>
  <c r="BD65" i="11"/>
  <c r="CF112" i="11"/>
  <c r="BF117" i="11"/>
  <c r="CH117" i="11" s="1"/>
  <c r="BD133" i="11"/>
  <c r="BE161" i="11"/>
  <c r="AA161" i="11"/>
  <c r="CF160" i="11"/>
  <c r="CE160" i="11" s="1"/>
  <c r="BC160" i="11"/>
  <c r="CF196" i="11"/>
  <c r="BC185" i="11"/>
  <c r="CF185" i="11"/>
  <c r="CE185" i="11" s="1"/>
  <c r="BF187" i="11"/>
  <c r="BD118" i="11"/>
  <c r="AA118" i="11"/>
  <c r="CF174" i="11"/>
  <c r="CF216" i="11"/>
  <c r="BD192" i="11"/>
  <c r="CF221" i="11"/>
  <c r="CF219" i="11"/>
  <c r="BD209" i="11"/>
  <c r="CF249" i="11"/>
  <c r="BD287" i="11"/>
  <c r="CF328" i="11"/>
  <c r="CG452" i="11"/>
  <c r="BC485" i="11"/>
  <c r="CF485" i="11"/>
  <c r="CE485" i="11" s="1"/>
  <c r="CF451" i="11"/>
  <c r="CF481" i="11"/>
  <c r="CH517" i="11"/>
  <c r="AA528" i="11"/>
  <c r="BD528" i="11"/>
  <c r="BC533" i="11"/>
  <c r="CF533" i="11"/>
  <c r="CE533" i="11" s="1"/>
  <c r="BC545" i="11"/>
  <c r="CF545" i="11"/>
  <c r="CE545" i="11" s="1"/>
  <c r="CF534" i="11"/>
  <c r="AA266" i="11"/>
  <c r="CH331" i="11"/>
  <c r="CF289" i="11"/>
  <c r="CF338" i="11"/>
  <c r="BD345" i="11"/>
  <c r="CF393" i="11"/>
  <c r="BD398" i="11"/>
  <c r="BD426" i="11"/>
  <c r="CF430" i="11"/>
  <c r="AA404" i="11"/>
  <c r="CF413" i="11"/>
  <c r="CF441" i="11"/>
  <c r="CF445" i="11"/>
  <c r="CF440" i="11"/>
  <c r="CF457" i="11"/>
  <c r="CF475" i="11"/>
  <c r="CF499" i="11"/>
  <c r="AA495" i="11"/>
  <c r="AA538" i="11"/>
  <c r="CF537" i="11"/>
  <c r="CE519" i="11"/>
  <c r="BD284" i="11"/>
  <c r="BC266" i="11"/>
  <c r="CF266" i="11"/>
  <c r="CE266" i="11" s="1"/>
  <c r="CF261" i="11"/>
  <c r="CF315" i="11"/>
  <c r="AA293" i="11"/>
  <c r="BC323" i="11"/>
  <c r="CF323" i="11"/>
  <c r="CE323" i="11" s="1"/>
  <c r="AA403" i="11"/>
  <c r="BD403" i="11"/>
  <c r="AA431" i="11"/>
  <c r="BG451" i="11"/>
  <c r="CI451" i="11" s="1"/>
  <c r="BD438" i="11"/>
  <c r="CF453" i="11"/>
  <c r="BF467" i="11"/>
  <c r="CH467" i="11" s="1"/>
  <c r="CE467" i="11" s="1"/>
  <c r="CF480" i="11"/>
  <c r="CF530" i="11"/>
  <c r="CF516" i="11"/>
  <c r="AA536" i="11"/>
  <c r="CF546" i="11"/>
  <c r="BC519" i="11"/>
  <c r="CF257" i="11"/>
  <c r="BD282" i="11"/>
  <c r="BD260" i="11"/>
  <c r="CF277" i="11"/>
  <c r="CF294" i="11"/>
  <c r="CG336" i="11"/>
  <c r="CF353" i="11"/>
  <c r="AA377" i="11"/>
  <c r="BD377" i="11"/>
  <c r="CF354" i="11"/>
  <c r="CF382" i="11"/>
  <c r="CF380" i="11"/>
  <c r="CF399" i="11"/>
  <c r="CF411" i="11"/>
  <c r="CF461" i="11"/>
  <c r="CF463" i="11"/>
  <c r="CF482" i="11"/>
  <c r="CF506" i="11"/>
  <c r="CF524" i="11"/>
  <c r="CF521" i="11"/>
  <c r="CF523" i="11"/>
  <c r="BD527" i="11"/>
  <c r="AA533" i="11"/>
  <c r="CF540" i="11"/>
  <c r="CF279" i="11"/>
  <c r="CF344" i="11"/>
  <c r="BC350" i="11"/>
  <c r="CF350" i="11"/>
  <c r="CE350" i="11" s="1"/>
  <c r="BD310" i="11"/>
  <c r="CF358" i="11"/>
  <c r="CF361" i="11"/>
  <c r="CF396" i="11"/>
  <c r="CF435" i="11"/>
  <c r="CF447" i="11"/>
  <c r="CF410" i="11"/>
  <c r="CF478" i="11"/>
  <c r="AA458" i="11"/>
  <c r="CF488" i="11"/>
  <c r="CF490" i="11"/>
  <c r="BD498" i="11"/>
  <c r="AA544" i="11"/>
  <c r="CF543" i="11"/>
  <c r="CF317" i="11"/>
  <c r="CH324" i="11"/>
  <c r="CE324" i="11" s="1"/>
  <c r="BC324" i="11"/>
  <c r="CF320" i="11"/>
  <c r="BD389" i="11"/>
  <c r="BD339" i="11"/>
  <c r="CF412" i="11"/>
  <c r="CF424" i="11"/>
  <c r="BD425" i="11"/>
  <c r="CF405" i="11"/>
  <c r="BQ445" i="11"/>
  <c r="CS445" i="11" s="1"/>
  <c r="CF476" i="11"/>
  <c r="CE476" i="11" s="1"/>
  <c r="BC476" i="11"/>
  <c r="BD491" i="11"/>
  <c r="BD492" i="11"/>
  <c r="CF496" i="11"/>
  <c r="CF539" i="11"/>
  <c r="BC536" i="11"/>
  <c r="AA519" i="11"/>
  <c r="CF290" i="11"/>
  <c r="BD286" i="11"/>
  <c r="CF326" i="11"/>
  <c r="CF349" i="11"/>
  <c r="CF357" i="11"/>
  <c r="CF332" i="11"/>
  <c r="CF376" i="11"/>
  <c r="CF384" i="11"/>
  <c r="CF429" i="11"/>
  <c r="AA476" i="11"/>
  <c r="BC503" i="11"/>
  <c r="CF503" i="11"/>
  <c r="CE503" i="11" s="1"/>
  <c r="BD515" i="11"/>
  <c r="BD547" i="11"/>
  <c r="AA548" i="11"/>
  <c r="BD548" i="11"/>
  <c r="BD256" i="11"/>
  <c r="CF299" i="11"/>
  <c r="BD234" i="11"/>
  <c r="CF329" i="11"/>
  <c r="CF347" i="11"/>
  <c r="AA324" i="11"/>
  <c r="BD346" i="11"/>
  <c r="BD321" i="11"/>
  <c r="BD371" i="11"/>
  <c r="CF370" i="11"/>
  <c r="AA351" i="11"/>
  <c r="BD351" i="11"/>
  <c r="BC404" i="11"/>
  <c r="CF404" i="11"/>
  <c r="CE404" i="11" s="1"/>
  <c r="BD436" i="11"/>
  <c r="BD409" i="11"/>
  <c r="CF455" i="11"/>
  <c r="CF443" i="11"/>
  <c r="BD454" i="11"/>
  <c r="BD542" i="11"/>
  <c r="BE511" i="11"/>
  <c r="BD522" i="11"/>
  <c r="CF472" i="11"/>
  <c r="CF512" i="11"/>
  <c r="CF311" i="11"/>
  <c r="AA350" i="11"/>
  <c r="CF374" i="11"/>
  <c r="CF359" i="11"/>
  <c r="BD337" i="11"/>
  <c r="CF378" i="11"/>
  <c r="CE378" i="11" s="1"/>
  <c r="BC378" i="11"/>
  <c r="AA432" i="11"/>
  <c r="BD432" i="11"/>
  <c r="BE412" i="11"/>
  <c r="CG412" i="11" s="1"/>
  <c r="CF419" i="11"/>
  <c r="CF465" i="11"/>
  <c r="BF473" i="11"/>
  <c r="CH473" i="11" s="1"/>
  <c r="BD466" i="11"/>
  <c r="CH469" i="11"/>
  <c r="CF531" i="11"/>
  <c r="CF532" i="11"/>
  <c r="BC293" i="11"/>
  <c r="CF293" i="11"/>
  <c r="CE293" i="11" s="1"/>
  <c r="BD278" i="11"/>
  <c r="CF298" i="11"/>
  <c r="AA322" i="11"/>
  <c r="CF304" i="11"/>
  <c r="CF292" i="11"/>
  <c r="BD313" i="11"/>
  <c r="BE338" i="11"/>
  <c r="CG338" i="11" s="1"/>
  <c r="BD406" i="11"/>
  <c r="BD381" i="11"/>
  <c r="CF462" i="11"/>
  <c r="AA485" i="11"/>
  <c r="BD489" i="11"/>
  <c r="AA503" i="11"/>
  <c r="BD529" i="11"/>
  <c r="AA545" i="11"/>
  <c r="BD538" i="11"/>
  <c r="CF362" i="11"/>
  <c r="CF417" i="11"/>
  <c r="BD500" i="11"/>
  <c r="BC495" i="11"/>
  <c r="CF495" i="11"/>
  <c r="CE495" i="11" s="1"/>
  <c r="AA541" i="11"/>
  <c r="BD541" i="11"/>
  <c r="BC376" i="11" l="1"/>
  <c r="CE376" i="11"/>
  <c r="CE405" i="11"/>
  <c r="BC405" i="11"/>
  <c r="CF529" i="11"/>
  <c r="CF406" i="11"/>
  <c r="BC541" i="11"/>
  <c r="CF541" i="11"/>
  <c r="CE541" i="11" s="1"/>
  <c r="CF542" i="11"/>
  <c r="CF371" i="11"/>
  <c r="CF256" i="11"/>
  <c r="BC294" i="11"/>
  <c r="CF179" i="11"/>
  <c r="CG270" i="11"/>
  <c r="CF57" i="11"/>
  <c r="CE57" i="11" s="1"/>
  <c r="BC57" i="11"/>
  <c r="CF252" i="11"/>
  <c r="CH132" i="11"/>
  <c r="CF69" i="11"/>
  <c r="CF100" i="11"/>
  <c r="CE100" i="11" s="1"/>
  <c r="BC100" i="11"/>
  <c r="CF162" i="11"/>
  <c r="CF170" i="11"/>
  <c r="CF46" i="11"/>
  <c r="CF466" i="11"/>
  <c r="BC377" i="11"/>
  <c r="CF377" i="11"/>
  <c r="CE377" i="11" s="1"/>
  <c r="CF192" i="11"/>
  <c r="BC25" i="11"/>
  <c r="CF25" i="11"/>
  <c r="CE25" i="11" s="1"/>
  <c r="CF218" i="11"/>
  <c r="CF59" i="11"/>
  <c r="CF281" i="11"/>
  <c r="CF385" i="11"/>
  <c r="CE211" i="11"/>
  <c r="CF68" i="11"/>
  <c r="CF85" i="11"/>
  <c r="BC15" i="11"/>
  <c r="CF15" i="11"/>
  <c r="CE15" i="11" s="1"/>
  <c r="CF220" i="11"/>
  <c r="BC26" i="11"/>
  <c r="CF26" i="11"/>
  <c r="CE26" i="11" s="1"/>
  <c r="CF169" i="11"/>
  <c r="CF489" i="11"/>
  <c r="CF321" i="11"/>
  <c r="CF515" i="11"/>
  <c r="CF491" i="11"/>
  <c r="CF43" i="11"/>
  <c r="BC211" i="11"/>
  <c r="CF166" i="11"/>
  <c r="CE117" i="11"/>
  <c r="CF280" i="11"/>
  <c r="CF108" i="11"/>
  <c r="CF86" i="11"/>
  <c r="CG50" i="11"/>
  <c r="CE50" i="11" s="1"/>
  <c r="BC50" i="11"/>
  <c r="CF260" i="11"/>
  <c r="CF284" i="11"/>
  <c r="CF209" i="11"/>
  <c r="CG161" i="11"/>
  <c r="CE161" i="11" s="1"/>
  <c r="BC161" i="11"/>
  <c r="CF154" i="11"/>
  <c r="CF163" i="11"/>
  <c r="CF125" i="11"/>
  <c r="CF206" i="11"/>
  <c r="CF243" i="11"/>
  <c r="BC117" i="11"/>
  <c r="CF232" i="11"/>
  <c r="BC134" i="11"/>
  <c r="CF134" i="11"/>
  <c r="CE134" i="11" s="1"/>
  <c r="CF93" i="11"/>
  <c r="CF22" i="11"/>
  <c r="CE22" i="11" s="1"/>
  <c r="BC22" i="11"/>
  <c r="CF432" i="11"/>
  <c r="CE432" i="11" s="1"/>
  <c r="BC432" i="11"/>
  <c r="CF346" i="11"/>
  <c r="CF282" i="11"/>
  <c r="CF295" i="11"/>
  <c r="CE295" i="11" s="1"/>
  <c r="BC295" i="11"/>
  <c r="CF168" i="11"/>
  <c r="CF150" i="11"/>
  <c r="CF12" i="11"/>
  <c r="CE12" i="11" s="1"/>
  <c r="BC12" i="11"/>
  <c r="CF164" i="11"/>
  <c r="CG397" i="11"/>
  <c r="CF165" i="11"/>
  <c r="CF547" i="11"/>
  <c r="CF60" i="11"/>
  <c r="CF308" i="11"/>
  <c r="CF500" i="11"/>
  <c r="CF538" i="11"/>
  <c r="CE538" i="11" s="1"/>
  <c r="BC538" i="11"/>
  <c r="CF278" i="11"/>
  <c r="CF425" i="11"/>
  <c r="CF310" i="11"/>
  <c r="BC118" i="11"/>
  <c r="CF118" i="11"/>
  <c r="CE118" i="11" s="1"/>
  <c r="CF133" i="11"/>
  <c r="CE133" i="11" s="1"/>
  <c r="BC133" i="11"/>
  <c r="BC65" i="11"/>
  <c r="CF65" i="11"/>
  <c r="CE65" i="11" s="1"/>
  <c r="CF148" i="11"/>
  <c r="BC19" i="11"/>
  <c r="CF19" i="11"/>
  <c r="CE19" i="11" s="1"/>
  <c r="CF122" i="11"/>
  <c r="CF184" i="11"/>
  <c r="CE184" i="11" s="1"/>
  <c r="BC184" i="11"/>
  <c r="CF316" i="11"/>
  <c r="CF67" i="11"/>
  <c r="CG264" i="11"/>
  <c r="CF313" i="11"/>
  <c r="CF339" i="11"/>
  <c r="CF403" i="11"/>
  <c r="CE403" i="11" s="1"/>
  <c r="BC403" i="11"/>
  <c r="CF345" i="11"/>
  <c r="CH187" i="11"/>
  <c r="CF76" i="11"/>
  <c r="BC146" i="11"/>
  <c r="CF146" i="11"/>
  <c r="CE146" i="11" s="1"/>
  <c r="CF342" i="11"/>
  <c r="CF194" i="11"/>
  <c r="CF61" i="11"/>
  <c r="CF250" i="11"/>
  <c r="CF116" i="11"/>
  <c r="CE116" i="11" s="1"/>
  <c r="BC116" i="11"/>
  <c r="CF18" i="11"/>
  <c r="CE18" i="11" s="1"/>
  <c r="BC18" i="11"/>
  <c r="CH375" i="11"/>
  <c r="CF131" i="11"/>
  <c r="BC352" i="11"/>
  <c r="CF352" i="11"/>
  <c r="CE352" i="11" s="1"/>
  <c r="CF355" i="11"/>
  <c r="CF343" i="11"/>
  <c r="CF492" i="11"/>
  <c r="CF91" i="11"/>
  <c r="CF217" i="11"/>
  <c r="CF409" i="11"/>
  <c r="CF351" i="11"/>
  <c r="CE351" i="11" s="1"/>
  <c r="BC351" i="11"/>
  <c r="CF234" i="11"/>
  <c r="CF527" i="11"/>
  <c r="BC528" i="11"/>
  <c r="CF528" i="11"/>
  <c r="CE528" i="11" s="1"/>
  <c r="CF287" i="11"/>
  <c r="CF39" i="11"/>
  <c r="CF53" i="11"/>
  <c r="CF383" i="11"/>
  <c r="CF214" i="11"/>
  <c r="CF80" i="11"/>
  <c r="BC34" i="11"/>
  <c r="CF34" i="11"/>
  <c r="CE34" i="11" s="1"/>
  <c r="BC240" i="11"/>
  <c r="CF240" i="11"/>
  <c r="CE240" i="11" s="1"/>
  <c r="CF167" i="11"/>
  <c r="CF381" i="11"/>
  <c r="CF337" i="11"/>
  <c r="CF522" i="11"/>
  <c r="CF454" i="11"/>
  <c r="CF548" i="11"/>
  <c r="CE548" i="11" s="1"/>
  <c r="BC548" i="11"/>
  <c r="CF389" i="11"/>
  <c r="CF438" i="11"/>
  <c r="CF402" i="11"/>
  <c r="CF258" i="11"/>
  <c r="CF74" i="11"/>
  <c r="CF360" i="11"/>
  <c r="CF81" i="11"/>
  <c r="CE81" i="11" s="1"/>
  <c r="BC81" i="11"/>
  <c r="BC433" i="11"/>
  <c r="CG511" i="11"/>
  <c r="CE511" i="11" s="1"/>
  <c r="BC511" i="11"/>
  <c r="CF498" i="11"/>
  <c r="BC467" i="11"/>
  <c r="CF426" i="11"/>
  <c r="CF398" i="11"/>
  <c r="CF44" i="11"/>
  <c r="BC212" i="11"/>
  <c r="CF212" i="11"/>
  <c r="CE212" i="11" s="1"/>
  <c r="CF83" i="11"/>
  <c r="CE83" i="11" s="1"/>
  <c r="BC83" i="11"/>
  <c r="CF97" i="11"/>
  <c r="CF52" i="11"/>
  <c r="BC98" i="11"/>
  <c r="CF98" i="11"/>
  <c r="CE98" i="11" s="1"/>
  <c r="CF189" i="11"/>
  <c r="CF238" i="11"/>
  <c r="CE238" i="11" s="1"/>
  <c r="BC238" i="11"/>
  <c r="CF436" i="11"/>
  <c r="CF286" i="11"/>
  <c r="CE294" i="11"/>
  <c r="CF155" i="11"/>
  <c r="CF110" i="11"/>
  <c r="CF70" i="11"/>
  <c r="BC13" i="11"/>
  <c r="CF13" i="11"/>
  <c r="CE13" i="11" s="1"/>
  <c r="CF119" i="11"/>
  <c r="CF54" i="11"/>
  <c r="BC49" i="11"/>
  <c r="CF49" i="11"/>
  <c r="CE49" i="11" s="1"/>
  <c r="CF158" i="11"/>
  <c r="CF29" i="11"/>
  <c r="CE29" i="11" s="1"/>
  <c r="BC29" i="11"/>
  <c r="CF152" i="11"/>
  <c r="CF87" i="11"/>
  <c r="G45" i="4" l="1"/>
  <c r="G43" i="4"/>
  <c r="G38" i="4"/>
  <c r="G36" i="4"/>
  <c r="G31" i="4"/>
  <c r="G29" i="4"/>
  <c r="G44" i="4"/>
  <c r="G37" i="4"/>
  <c r="G30" i="4"/>
  <c r="G21" i="4" l="1"/>
  <c r="G25" i="4"/>
  <c r="G24" i="4"/>
  <c r="G22" i="4"/>
  <c r="G23" i="4"/>
  <c r="G46" i="4"/>
  <c r="G39" i="4"/>
  <c r="G32" i="4"/>
  <c r="Q425" i="23"/>
  <c r="T424" i="11" s="1"/>
  <c r="O425" i="23"/>
  <c r="S424" i="11" s="1"/>
  <c r="M425" i="23"/>
  <c r="R424" i="11" s="1"/>
  <c r="G47" i="4" l="1"/>
  <c r="G40" i="4"/>
  <c r="G33" i="4"/>
  <c r="G26" i="4"/>
  <c r="F10" i="21" l="1"/>
  <c r="F11" i="21"/>
  <c r="F30" i="21"/>
  <c r="F24" i="23" l="1"/>
  <c r="F23" i="23"/>
  <c r="F22" i="23"/>
  <c r="P20" i="22" a="1"/>
  <c r="P20" i="22" s="1"/>
  <c r="P21" i="22" a="1"/>
  <c r="P21" i="22" s="1"/>
  <c r="P22" i="22" a="1"/>
  <c r="P22" i="22" s="1"/>
  <c r="P23" i="22" a="1"/>
  <c r="P23" i="22" s="1"/>
  <c r="P24" i="22" a="1"/>
  <c r="P24" i="22" s="1"/>
  <c r="P25" i="22" a="1"/>
  <c r="P25" i="22" s="1"/>
  <c r="P26" i="22" a="1"/>
  <c r="P26" i="22" s="1"/>
  <c r="P27" i="22" a="1"/>
  <c r="P27" i="22" s="1"/>
  <c r="P28" i="22" a="1"/>
  <c r="P28" i="22" s="1"/>
  <c r="P29" i="22" a="1"/>
  <c r="P29" i="22" s="1"/>
  <c r="P30" i="22" a="1"/>
  <c r="P30" i="22" s="1"/>
  <c r="P31" i="22" a="1"/>
  <c r="P31" i="22" s="1"/>
  <c r="P32" i="22" a="1"/>
  <c r="P32" i="22" s="1"/>
  <c r="P33" i="22" a="1"/>
  <c r="P33" i="22" s="1"/>
  <c r="P34" i="22" a="1"/>
  <c r="P34" i="22" s="1"/>
  <c r="P35" i="22" a="1"/>
  <c r="P35" i="22" s="1"/>
  <c r="P36" i="22" a="1"/>
  <c r="P36" i="22" s="1"/>
  <c r="P37" i="22" a="1"/>
  <c r="P37" i="22" s="1"/>
  <c r="P38" i="22" a="1"/>
  <c r="P38" i="22" s="1"/>
  <c r="P39" i="22" a="1"/>
  <c r="P39" i="22" s="1"/>
  <c r="P40" i="22" a="1"/>
  <c r="P40" i="22" s="1"/>
  <c r="P41" i="22" a="1"/>
  <c r="P41" i="22" s="1"/>
  <c r="P42" i="22" a="1"/>
  <c r="P42" i="22" s="1"/>
  <c r="P43" i="22" a="1"/>
  <c r="P43" i="22" s="1"/>
  <c r="P44" i="22" a="1"/>
  <c r="P44" i="22" s="1"/>
  <c r="P45" i="22" a="1"/>
  <c r="P45" i="22" s="1"/>
  <c r="P46" i="22" a="1"/>
  <c r="P46" i="22" s="1"/>
  <c r="P47" i="22" a="1"/>
  <c r="P47" i="22" s="1"/>
  <c r="P48" i="22" a="1"/>
  <c r="P48" i="22" s="1"/>
  <c r="P19" i="22" a="1"/>
  <c r="P19" i="22" s="1"/>
  <c r="O20" i="22" a="1"/>
  <c r="O20" i="22" s="1"/>
  <c r="O21" i="22" a="1"/>
  <c r="O21" i="22" s="1"/>
  <c r="O22" i="22" a="1"/>
  <c r="O22" i="22" s="1"/>
  <c r="O23" i="22" a="1"/>
  <c r="O23" i="22" s="1"/>
  <c r="O24" i="22" a="1"/>
  <c r="O24" i="22" s="1"/>
  <c r="O25" i="22" a="1"/>
  <c r="O25" i="22" s="1"/>
  <c r="O26" i="22" a="1"/>
  <c r="O26" i="22" s="1"/>
  <c r="O27" i="22" a="1"/>
  <c r="O27" i="22" s="1"/>
  <c r="O28" i="22" a="1"/>
  <c r="O28" i="22" s="1"/>
  <c r="O29" i="22" a="1"/>
  <c r="O29" i="22" s="1"/>
  <c r="O30" i="22" a="1"/>
  <c r="O30" i="22" s="1"/>
  <c r="O31" i="22" a="1"/>
  <c r="O31" i="22" s="1"/>
  <c r="O32" i="22" a="1"/>
  <c r="O32" i="22" s="1"/>
  <c r="O33" i="22" a="1"/>
  <c r="O33" i="22" s="1"/>
  <c r="O34" i="22" a="1"/>
  <c r="O34" i="22" s="1"/>
  <c r="O35" i="22" a="1"/>
  <c r="O35" i="22" s="1"/>
  <c r="O36" i="22" a="1"/>
  <c r="O36" i="22" s="1"/>
  <c r="O37" i="22" a="1"/>
  <c r="O37" i="22" s="1"/>
  <c r="O38" i="22" a="1"/>
  <c r="O38" i="22" s="1"/>
  <c r="O39" i="22" a="1"/>
  <c r="O39" i="22" s="1"/>
  <c r="O40" i="22" a="1"/>
  <c r="O40" i="22" s="1"/>
  <c r="O41" i="22" a="1"/>
  <c r="O41" i="22" s="1"/>
  <c r="O42" i="22" a="1"/>
  <c r="O42" i="22" s="1"/>
  <c r="O43" i="22" a="1"/>
  <c r="O43" i="22" s="1"/>
  <c r="O44" i="22" a="1"/>
  <c r="O44" i="22" s="1"/>
  <c r="O45" i="22" a="1"/>
  <c r="O45" i="22" s="1"/>
  <c r="O46" i="22" a="1"/>
  <c r="O46" i="22" s="1"/>
  <c r="O47" i="22" a="1"/>
  <c r="O47" i="22" s="1"/>
  <c r="O48" i="22" a="1"/>
  <c r="O48" i="22" s="1"/>
  <c r="O19" i="22" a="1"/>
  <c r="O19" i="22" s="1"/>
  <c r="N20" i="22" a="1"/>
  <c r="N20" i="22" s="1"/>
  <c r="N21" i="22" a="1"/>
  <c r="N21" i="22" s="1"/>
  <c r="N22" i="22" a="1"/>
  <c r="N22" i="22" s="1"/>
  <c r="N23" i="22" a="1"/>
  <c r="N23" i="22" s="1"/>
  <c r="N24" i="22" a="1"/>
  <c r="N24" i="22" s="1"/>
  <c r="N25" i="22" a="1"/>
  <c r="N25" i="22" s="1"/>
  <c r="N26" i="22" a="1"/>
  <c r="N26" i="22" s="1"/>
  <c r="N27" i="22" a="1"/>
  <c r="N27" i="22" s="1"/>
  <c r="N28" i="22" a="1"/>
  <c r="N28" i="22" s="1"/>
  <c r="N29" i="22" a="1"/>
  <c r="N29" i="22" s="1"/>
  <c r="N30" i="22" a="1"/>
  <c r="N30" i="22" s="1"/>
  <c r="N31" i="22" a="1"/>
  <c r="N31" i="22" s="1"/>
  <c r="N32" i="22" a="1"/>
  <c r="N32" i="22" s="1"/>
  <c r="N33" i="22" a="1"/>
  <c r="N33" i="22" s="1"/>
  <c r="N34" i="22" a="1"/>
  <c r="N34" i="22" s="1"/>
  <c r="N35" i="22" a="1"/>
  <c r="N35" i="22" s="1"/>
  <c r="N36" i="22" a="1"/>
  <c r="N36" i="22" s="1"/>
  <c r="N37" i="22" a="1"/>
  <c r="N37" i="22" s="1"/>
  <c r="N38" i="22" a="1"/>
  <c r="N38" i="22" s="1"/>
  <c r="N39" i="22" a="1"/>
  <c r="N39" i="22" s="1"/>
  <c r="N40" i="22" a="1"/>
  <c r="N40" i="22" s="1"/>
  <c r="N41" i="22" a="1"/>
  <c r="N41" i="22" s="1"/>
  <c r="N42" i="22" a="1"/>
  <c r="N42" i="22" s="1"/>
  <c r="N43" i="22" a="1"/>
  <c r="N43" i="22" s="1"/>
  <c r="N44" i="22" a="1"/>
  <c r="N44" i="22" s="1"/>
  <c r="N45" i="22" a="1"/>
  <c r="N45" i="22" s="1"/>
  <c r="N46" i="22" a="1"/>
  <c r="N46" i="22" s="1"/>
  <c r="N47" i="22" a="1"/>
  <c r="N47" i="22" s="1"/>
  <c r="N48" i="22" a="1"/>
  <c r="N48" i="22" s="1"/>
  <c r="N19" i="22" a="1"/>
  <c r="N19" i="22" s="1"/>
  <c r="M19" i="22" a="1"/>
  <c r="M19" i="22" s="1"/>
  <c r="M20" i="22" a="1"/>
  <c r="M20" i="22" s="1"/>
  <c r="M21" i="22" a="1"/>
  <c r="M21" i="22" s="1"/>
  <c r="M22" i="22" a="1"/>
  <c r="M22" i="22" s="1"/>
  <c r="M23" i="22" a="1"/>
  <c r="M23" i="22" s="1"/>
  <c r="M24" i="22" a="1"/>
  <c r="M24" i="22" s="1"/>
  <c r="M25" i="22" a="1"/>
  <c r="M25" i="22" s="1"/>
  <c r="M26" i="22" a="1"/>
  <c r="M26" i="22" s="1"/>
  <c r="M27" i="22" a="1"/>
  <c r="M27" i="22" s="1"/>
  <c r="M28" i="22" a="1"/>
  <c r="M28" i="22" s="1"/>
  <c r="M29" i="22" a="1"/>
  <c r="M29" i="22" s="1"/>
  <c r="M30" i="22" a="1"/>
  <c r="M30" i="22" s="1"/>
  <c r="M31" i="22" a="1"/>
  <c r="M31" i="22" s="1"/>
  <c r="M32" i="22" a="1"/>
  <c r="M32" i="22" s="1"/>
  <c r="M33" i="22" a="1"/>
  <c r="M33" i="22" s="1"/>
  <c r="M34" i="22" a="1"/>
  <c r="M34" i="22" s="1"/>
  <c r="M35" i="22" a="1"/>
  <c r="M35" i="22" s="1"/>
  <c r="M36" i="22" a="1"/>
  <c r="M36" i="22" s="1"/>
  <c r="M37" i="22" a="1"/>
  <c r="M37" i="22" s="1"/>
  <c r="M38" i="22" a="1"/>
  <c r="M38" i="22" s="1"/>
  <c r="M39" i="22" a="1"/>
  <c r="M39" i="22" s="1"/>
  <c r="M40" i="22" a="1"/>
  <c r="M40" i="22" s="1"/>
  <c r="M41" i="22" a="1"/>
  <c r="M41" i="22" s="1"/>
  <c r="M42" i="22" a="1"/>
  <c r="M42" i="22" s="1"/>
  <c r="M43" i="22" a="1"/>
  <c r="M43" i="22" s="1"/>
  <c r="M44" i="22" a="1"/>
  <c r="M44" i="22" s="1"/>
  <c r="M45" i="22" a="1"/>
  <c r="M45" i="22" s="1"/>
  <c r="M46" i="22" a="1"/>
  <c r="M46" i="22" s="1"/>
  <c r="M47" i="22" a="1"/>
  <c r="M47" i="22" s="1"/>
  <c r="M48" i="22" a="1"/>
  <c r="M48" i="22" s="1"/>
  <c r="L19" i="22" a="1"/>
  <c r="L19" i="22" s="1"/>
  <c r="L20" i="22" a="1"/>
  <c r="L20" i="22" s="1"/>
  <c r="L21" i="22" a="1"/>
  <c r="L21" i="22" s="1"/>
  <c r="L22" i="22" a="1"/>
  <c r="L22" i="22" s="1"/>
  <c r="L23" i="22" a="1"/>
  <c r="L23" i="22" s="1"/>
  <c r="L24" i="22" a="1"/>
  <c r="L24" i="22" s="1"/>
  <c r="L25" i="22" a="1"/>
  <c r="L25" i="22" s="1"/>
  <c r="L26" i="22" a="1"/>
  <c r="L26" i="22" s="1"/>
  <c r="L27" i="22" a="1"/>
  <c r="L27" i="22" s="1"/>
  <c r="L28" i="22" a="1"/>
  <c r="L28" i="22" s="1"/>
  <c r="L29" i="22" a="1"/>
  <c r="L29" i="22" s="1"/>
  <c r="L30" i="22" a="1"/>
  <c r="L30" i="22" s="1"/>
  <c r="L31" i="22" a="1"/>
  <c r="L31" i="22" s="1"/>
  <c r="L32" i="22" a="1"/>
  <c r="L32" i="22" s="1"/>
  <c r="L33" i="22" a="1"/>
  <c r="L33" i="22" s="1"/>
  <c r="L34" i="22" a="1"/>
  <c r="L34" i="22" s="1"/>
  <c r="L35" i="22" a="1"/>
  <c r="L35" i="22" s="1"/>
  <c r="L36" i="22" a="1"/>
  <c r="L36" i="22" s="1"/>
  <c r="L37" i="22" a="1"/>
  <c r="L37" i="22" s="1"/>
  <c r="L38" i="22" a="1"/>
  <c r="L38" i="22" s="1"/>
  <c r="L39" i="22" a="1"/>
  <c r="L39" i="22" s="1"/>
  <c r="L40" i="22" a="1"/>
  <c r="L40" i="22" s="1"/>
  <c r="L41" i="22" a="1"/>
  <c r="L41" i="22" s="1"/>
  <c r="L42" i="22" a="1"/>
  <c r="L42" i="22" s="1"/>
  <c r="L43" i="22" a="1"/>
  <c r="L43" i="22" s="1"/>
  <c r="L44" i="22" a="1"/>
  <c r="L44" i="22" s="1"/>
  <c r="L45" i="22" a="1"/>
  <c r="L45" i="22" s="1"/>
  <c r="L46" i="22" a="1"/>
  <c r="L46" i="22" s="1"/>
  <c r="L47" i="22" a="1"/>
  <c r="L47" i="22" s="1"/>
  <c r="L48" i="22" a="1"/>
  <c r="L48" i="22" s="1"/>
  <c r="K20" i="22" a="1"/>
  <c r="K20" i="22" s="1"/>
  <c r="K21" i="22" a="1"/>
  <c r="K21" i="22" s="1"/>
  <c r="K22" i="22" a="1"/>
  <c r="K22" i="22" s="1"/>
  <c r="K23" i="22" a="1"/>
  <c r="K23" i="22" s="1"/>
  <c r="K24" i="22" a="1"/>
  <c r="K24" i="22" s="1"/>
  <c r="K25" i="22" a="1"/>
  <c r="K25" i="22" s="1"/>
  <c r="K26" i="22" a="1"/>
  <c r="K26" i="22" s="1"/>
  <c r="K27" i="22" a="1"/>
  <c r="K27" i="22" s="1"/>
  <c r="K28" i="22" a="1"/>
  <c r="K28" i="22" s="1"/>
  <c r="K29" i="22" a="1"/>
  <c r="K29" i="22" s="1"/>
  <c r="K30" i="22" a="1"/>
  <c r="K30" i="22" s="1"/>
  <c r="K31" i="22" a="1"/>
  <c r="K31" i="22" s="1"/>
  <c r="K32" i="22" a="1"/>
  <c r="K32" i="22" s="1"/>
  <c r="K33" i="22" a="1"/>
  <c r="K33" i="22" s="1"/>
  <c r="K34" i="22" a="1"/>
  <c r="K34" i="22" s="1"/>
  <c r="K35" i="22" a="1"/>
  <c r="K35" i="22" s="1"/>
  <c r="K36" i="22" a="1"/>
  <c r="K36" i="22" s="1"/>
  <c r="K37" i="22" a="1"/>
  <c r="K37" i="22" s="1"/>
  <c r="K38" i="22" a="1"/>
  <c r="K38" i="22" s="1"/>
  <c r="K39" i="22" a="1"/>
  <c r="K39" i="22" s="1"/>
  <c r="K40" i="22" a="1"/>
  <c r="K40" i="22" s="1"/>
  <c r="K41" i="22" a="1"/>
  <c r="K41" i="22" s="1"/>
  <c r="K42" i="22" a="1"/>
  <c r="K42" i="22" s="1"/>
  <c r="K43" i="22" a="1"/>
  <c r="K43" i="22" s="1"/>
  <c r="K44" i="22" a="1"/>
  <c r="K44" i="22" s="1"/>
  <c r="K45" i="22" a="1"/>
  <c r="K45" i="22" s="1"/>
  <c r="K46" i="22" a="1"/>
  <c r="K46" i="22" s="1"/>
  <c r="K47" i="22" a="1"/>
  <c r="K47" i="22" s="1"/>
  <c r="K48" i="22" a="1"/>
  <c r="K48" i="22" s="1"/>
  <c r="K19" i="22" a="1"/>
  <c r="K19" i="22" s="1"/>
  <c r="J45" i="22" a="1"/>
  <c r="J45" i="22" s="1"/>
  <c r="J46" i="22" a="1"/>
  <c r="J46" i="22" s="1"/>
  <c r="J47" i="22" a="1"/>
  <c r="J47" i="22" s="1"/>
  <c r="J48" i="22" a="1"/>
  <c r="J48" i="22" s="1"/>
  <c r="I48" i="22" a="1"/>
  <c r="I48" i="22" s="1"/>
  <c r="I45" i="22" a="1"/>
  <c r="I45" i="22" s="1"/>
  <c r="I46" i="22" a="1"/>
  <c r="I46" i="22" s="1"/>
  <c r="I47" i="22" a="1"/>
  <c r="I47" i="22" s="1"/>
  <c r="H45" i="22" a="1"/>
  <c r="H45" i="22" s="1"/>
  <c r="H46" i="22" a="1"/>
  <c r="H46" i="22" s="1"/>
  <c r="H47" i="22" a="1"/>
  <c r="H47" i="22" s="1"/>
  <c r="H48" i="22" a="1"/>
  <c r="H48" i="22" s="1"/>
  <c r="G20" i="22" a="1"/>
  <c r="G20" i="22" s="1"/>
  <c r="G21" i="22" a="1"/>
  <c r="G21" i="22" s="1"/>
  <c r="G22" i="22" a="1"/>
  <c r="G22" i="22" s="1"/>
  <c r="G23" i="22" a="1"/>
  <c r="G23" i="22" s="1"/>
  <c r="G24" i="22" a="1"/>
  <c r="G24" i="22" s="1"/>
  <c r="G25" i="22" a="1"/>
  <c r="G25" i="22" s="1"/>
  <c r="G26" i="22" a="1"/>
  <c r="G26" i="22" s="1"/>
  <c r="G27" i="22" a="1"/>
  <c r="G27" i="22" s="1"/>
  <c r="G28" i="22" a="1"/>
  <c r="G28" i="22" s="1"/>
  <c r="G29" i="22" a="1"/>
  <c r="G29" i="22" s="1"/>
  <c r="G30" i="22" a="1"/>
  <c r="G30" i="22" s="1"/>
  <c r="G31" i="22" a="1"/>
  <c r="G31" i="22" s="1"/>
  <c r="G32" i="22" a="1"/>
  <c r="G32" i="22" s="1"/>
  <c r="G33" i="22" a="1"/>
  <c r="G33" i="22" s="1"/>
  <c r="G34" i="22" a="1"/>
  <c r="G34" i="22" s="1"/>
  <c r="G35" i="22" a="1"/>
  <c r="G35" i="22" s="1"/>
  <c r="G36" i="22" a="1"/>
  <c r="G36" i="22" s="1"/>
  <c r="G37" i="22" a="1"/>
  <c r="G37" i="22" s="1"/>
  <c r="G38" i="22" a="1"/>
  <c r="G38" i="22" s="1"/>
  <c r="G39" i="22" a="1"/>
  <c r="G39" i="22" s="1"/>
  <c r="G40" i="22" a="1"/>
  <c r="G40" i="22" s="1"/>
  <c r="G41" i="22" a="1"/>
  <c r="G41" i="22" s="1"/>
  <c r="G42" i="22" a="1"/>
  <c r="G42" i="22" s="1"/>
  <c r="G43" i="22" a="1"/>
  <c r="G43" i="22" s="1"/>
  <c r="G44" i="22" a="1"/>
  <c r="G44" i="22" s="1"/>
  <c r="G45" i="22" a="1"/>
  <c r="G45" i="22" s="1"/>
  <c r="G46" i="22" a="1"/>
  <c r="G46" i="22" s="1"/>
  <c r="G47" i="22" a="1"/>
  <c r="G47" i="22" s="1"/>
  <c r="G48" i="22" a="1"/>
  <c r="G48" i="22" s="1"/>
  <c r="G19" i="22" a="1"/>
  <c r="G19" i="22" s="1"/>
  <c r="F20" i="22" a="1"/>
  <c r="F20" i="22" s="1"/>
  <c r="F21" i="22" a="1"/>
  <c r="F21" i="22" s="1"/>
  <c r="F22" i="22" a="1"/>
  <c r="F22" i="22" s="1"/>
  <c r="F23" i="22" a="1"/>
  <c r="F23" i="22" s="1"/>
  <c r="F24" i="22" a="1"/>
  <c r="F24" i="22" s="1"/>
  <c r="F25" i="22" a="1"/>
  <c r="F25" i="22" s="1"/>
  <c r="F26" i="22" a="1"/>
  <c r="F26" i="22" s="1"/>
  <c r="F27" i="22" a="1"/>
  <c r="F27" i="22" s="1"/>
  <c r="F28" i="22" a="1"/>
  <c r="F28" i="22" s="1"/>
  <c r="F29" i="22" a="1"/>
  <c r="F29" i="22" s="1"/>
  <c r="F30" i="22" a="1"/>
  <c r="F30" i="22" s="1"/>
  <c r="F31" i="22" a="1"/>
  <c r="F31" i="22" s="1"/>
  <c r="F32" i="22" a="1"/>
  <c r="F32" i="22" s="1"/>
  <c r="F33" i="22" a="1"/>
  <c r="F33" i="22" s="1"/>
  <c r="F34" i="22" a="1"/>
  <c r="F34" i="22" s="1"/>
  <c r="F35" i="22" a="1"/>
  <c r="F35" i="22" s="1"/>
  <c r="F36" i="22" a="1"/>
  <c r="F36" i="22" s="1"/>
  <c r="F37" i="22" a="1"/>
  <c r="F37" i="22" s="1"/>
  <c r="F38" i="22" a="1"/>
  <c r="F38" i="22" s="1"/>
  <c r="F39" i="22" a="1"/>
  <c r="F39" i="22" s="1"/>
  <c r="F40" i="22" a="1"/>
  <c r="F40" i="22" s="1"/>
  <c r="F41" i="22" a="1"/>
  <c r="F41" i="22" s="1"/>
  <c r="F42" i="22" a="1"/>
  <c r="F42" i="22" s="1"/>
  <c r="F43" i="22" a="1"/>
  <c r="F43" i="22" s="1"/>
  <c r="F44" i="22" a="1"/>
  <c r="F44" i="22" s="1"/>
  <c r="F45" i="22" a="1"/>
  <c r="F45" i="22" s="1"/>
  <c r="F46" i="22" a="1"/>
  <c r="F46" i="22" s="1"/>
  <c r="F47" i="22" a="1"/>
  <c r="F47" i="22" s="1"/>
  <c r="F48" i="22" a="1"/>
  <c r="F48" i="22" s="1"/>
  <c r="F19" i="22" a="1"/>
  <c r="F19" i="22" s="1"/>
  <c r="E20" i="22" a="1"/>
  <c r="E20" i="22" s="1"/>
  <c r="E21" i="22" a="1"/>
  <c r="E21" i="22" s="1"/>
  <c r="E22" i="22" a="1"/>
  <c r="E22" i="22" s="1"/>
  <c r="E23" i="22" a="1"/>
  <c r="E23" i="22" s="1"/>
  <c r="E24" i="22" a="1"/>
  <c r="E24" i="22" s="1"/>
  <c r="E25" i="22" a="1"/>
  <c r="E25" i="22" s="1"/>
  <c r="E26" i="22" a="1"/>
  <c r="E26" i="22" s="1"/>
  <c r="E27" i="22" a="1"/>
  <c r="E27" i="22" s="1"/>
  <c r="E28" i="22" a="1"/>
  <c r="E28" i="22" s="1"/>
  <c r="E29" i="22" a="1"/>
  <c r="E29" i="22" s="1"/>
  <c r="E30" i="22" a="1"/>
  <c r="E30" i="22" s="1"/>
  <c r="E31" i="22" a="1"/>
  <c r="E31" i="22" s="1"/>
  <c r="E32" i="22" a="1"/>
  <c r="E32" i="22" s="1"/>
  <c r="E33" i="22" a="1"/>
  <c r="E33" i="22" s="1"/>
  <c r="E34" i="22" a="1"/>
  <c r="E34" i="22" s="1"/>
  <c r="E35" i="22" a="1"/>
  <c r="E35" i="22" s="1"/>
  <c r="E36" i="22" a="1"/>
  <c r="E36" i="22" s="1"/>
  <c r="E37" i="22" a="1"/>
  <c r="E37" i="22" s="1"/>
  <c r="E38" i="22" a="1"/>
  <c r="E38" i="22" s="1"/>
  <c r="E39" i="22" a="1"/>
  <c r="E39" i="22" s="1"/>
  <c r="E40" i="22" a="1"/>
  <c r="E40" i="22" s="1"/>
  <c r="E41" i="22" a="1"/>
  <c r="E41" i="22" s="1"/>
  <c r="E42" i="22" a="1"/>
  <c r="E42" i="22" s="1"/>
  <c r="E43" i="22" a="1"/>
  <c r="E43" i="22" s="1"/>
  <c r="E44" i="22" a="1"/>
  <c r="E44" i="22" s="1"/>
  <c r="E45" i="22" a="1"/>
  <c r="E45" i="22" s="1"/>
  <c r="E46" i="22" a="1"/>
  <c r="E46" i="22" s="1"/>
  <c r="E47" i="22" a="1"/>
  <c r="E47" i="22" s="1"/>
  <c r="E48" i="22" a="1"/>
  <c r="E48" i="22" s="1"/>
  <c r="E19" i="22" a="1"/>
  <c r="E19" i="22" s="1"/>
  <c r="D21" i="22" a="1"/>
  <c r="D21" i="22" s="1"/>
  <c r="D22" i="22" a="1"/>
  <c r="D22" i="22" s="1"/>
  <c r="D23" i="22" a="1"/>
  <c r="D23" i="22" s="1"/>
  <c r="D24" i="22" a="1"/>
  <c r="D24" i="22" s="1"/>
  <c r="D25" i="22" a="1"/>
  <c r="D25" i="22" s="1"/>
  <c r="D26" i="22" a="1"/>
  <c r="D26" i="22" s="1"/>
  <c r="D27" i="22" a="1"/>
  <c r="D27" i="22" s="1"/>
  <c r="D28" i="22" a="1"/>
  <c r="D28" i="22" s="1"/>
  <c r="D29" i="22" a="1"/>
  <c r="D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41" i="22" a="1"/>
  <c r="D41" i="22" s="1"/>
  <c r="D42" i="22" a="1"/>
  <c r="D42" i="22" s="1"/>
  <c r="D43" i="22" a="1"/>
  <c r="D43" i="22" s="1"/>
  <c r="D44" i="22" a="1"/>
  <c r="D44" i="22" s="1"/>
  <c r="D45" i="22" a="1"/>
  <c r="D45" i="22" s="1"/>
  <c r="D46" i="22" a="1"/>
  <c r="D46" i="22" s="1"/>
  <c r="D47" i="22" a="1"/>
  <c r="D47" i="22" s="1"/>
  <c r="D48" i="22" a="1"/>
  <c r="D48" i="22" s="1"/>
  <c r="D19" i="22" a="1"/>
  <c r="D19" i="22" s="1"/>
  <c r="C20" i="22" a="1"/>
  <c r="C20" i="22" s="1"/>
  <c r="C21" i="22" a="1"/>
  <c r="C21" i="22" s="1"/>
  <c r="C22" i="22" a="1"/>
  <c r="C22" i="22" s="1"/>
  <c r="C23" i="22" a="1"/>
  <c r="C23" i="22" s="1"/>
  <c r="C24" i="22" a="1"/>
  <c r="C24" i="22" s="1"/>
  <c r="C25" i="22" a="1"/>
  <c r="C25" i="22" s="1"/>
  <c r="C26" i="22" a="1"/>
  <c r="C26" i="22" s="1"/>
  <c r="C27" i="22" a="1"/>
  <c r="C27" i="22" s="1"/>
  <c r="C28" i="22" a="1"/>
  <c r="C28" i="22" s="1"/>
  <c r="C29" i="22" a="1"/>
  <c r="C29" i="22" s="1"/>
  <c r="C30" i="22" a="1"/>
  <c r="C30" i="22" s="1"/>
  <c r="C31" i="22" a="1"/>
  <c r="C31" i="22" s="1"/>
  <c r="C32" i="22" a="1"/>
  <c r="C32" i="22" s="1"/>
  <c r="C33" i="22" a="1"/>
  <c r="C33" i="22" s="1"/>
  <c r="C34" i="22" a="1"/>
  <c r="C34" i="22" s="1"/>
  <c r="C35" i="22" a="1"/>
  <c r="C35" i="22" s="1"/>
  <c r="C36" i="22" a="1"/>
  <c r="C36" i="22" s="1"/>
  <c r="C37" i="22" a="1"/>
  <c r="C37" i="22" s="1"/>
  <c r="C38" i="22" a="1"/>
  <c r="C38" i="22" s="1"/>
  <c r="C39" i="22" a="1"/>
  <c r="C39" i="22" s="1"/>
  <c r="C40" i="22" a="1"/>
  <c r="C40" i="22" s="1"/>
  <c r="C41" i="22" a="1"/>
  <c r="C41" i="22" s="1"/>
  <c r="C42" i="22" a="1"/>
  <c r="C42" i="22" s="1"/>
  <c r="C43" i="22" a="1"/>
  <c r="C43" i="22" s="1"/>
  <c r="C44" i="22" a="1"/>
  <c r="C44" i="22" s="1"/>
  <c r="C45" i="22" a="1"/>
  <c r="C45" i="22" s="1"/>
  <c r="C46" i="22" a="1"/>
  <c r="C46" i="22" s="1"/>
  <c r="C47" i="22" a="1"/>
  <c r="C47" i="22" s="1"/>
  <c r="C48" i="22" a="1"/>
  <c r="C48" i="22" s="1"/>
  <c r="C19" i="22" a="1"/>
  <c r="C19" i="22" s="1"/>
  <c r="B20" i="22" a="1"/>
  <c r="B20" i="22" s="1"/>
  <c r="B21" i="22" a="1"/>
  <c r="B21" i="22" s="1"/>
  <c r="B22" i="22" a="1"/>
  <c r="B22" i="22" s="1"/>
  <c r="B23" i="22" a="1"/>
  <c r="B23" i="22" s="1"/>
  <c r="B24" i="22" a="1"/>
  <c r="B24" i="22" s="1"/>
  <c r="B25" i="22" a="1"/>
  <c r="B25" i="22" s="1"/>
  <c r="B26" i="22" a="1"/>
  <c r="B26" i="22" s="1"/>
  <c r="B27" i="22" a="1"/>
  <c r="B27" i="22" s="1"/>
  <c r="B28" i="22" a="1"/>
  <c r="B28" i="22" s="1"/>
  <c r="B29" i="22" a="1"/>
  <c r="B29" i="22" s="1"/>
  <c r="B30" i="22" a="1"/>
  <c r="B30" i="22" s="1"/>
  <c r="B31" i="22" a="1"/>
  <c r="B31" i="22" s="1"/>
  <c r="B32" i="22" a="1"/>
  <c r="B32" i="22" s="1"/>
  <c r="B33" i="22" a="1"/>
  <c r="B33" i="22" s="1"/>
  <c r="B34" i="22" a="1"/>
  <c r="B34" i="22" s="1"/>
  <c r="B35" i="22" a="1"/>
  <c r="B35" i="22" s="1"/>
  <c r="B36" i="22" a="1"/>
  <c r="B36" i="22" s="1"/>
  <c r="B37" i="22" a="1"/>
  <c r="B37" i="22" s="1"/>
  <c r="B38" i="22" a="1"/>
  <c r="B38" i="22" s="1"/>
  <c r="B39" i="22" a="1"/>
  <c r="B39" i="22" s="1"/>
  <c r="B40" i="22" a="1"/>
  <c r="B40" i="22" s="1"/>
  <c r="B41" i="22" a="1"/>
  <c r="B41" i="22" s="1"/>
  <c r="B42" i="22" a="1"/>
  <c r="B42" i="22" s="1"/>
  <c r="B43" i="22" a="1"/>
  <c r="B43" i="22" s="1"/>
  <c r="B44" i="22" a="1"/>
  <c r="B44" i="22" s="1"/>
  <c r="B45" i="22" a="1"/>
  <c r="B45" i="22" s="1"/>
  <c r="B46" i="22" a="1"/>
  <c r="B46" i="22" s="1"/>
  <c r="B47" i="22" a="1"/>
  <c r="B47" i="22" s="1"/>
  <c r="B48" i="22" a="1"/>
  <c r="B48" i="22" s="1"/>
  <c r="B19" i="22" a="1"/>
  <c r="B19" i="22" s="1"/>
  <c r="A20" i="22" a="1"/>
  <c r="A20" i="22" s="1"/>
  <c r="A21" i="22" a="1"/>
  <c r="A21" i="22" s="1"/>
  <c r="A22" i="22" a="1"/>
  <c r="A22" i="22" s="1"/>
  <c r="A23" i="22" a="1"/>
  <c r="A23" i="22" s="1"/>
  <c r="A24" i="22" a="1"/>
  <c r="A24" i="22" s="1"/>
  <c r="A25" i="22" a="1"/>
  <c r="A25" i="22" s="1"/>
  <c r="A26" i="22" a="1"/>
  <c r="A26" i="22" s="1"/>
  <c r="A27" i="22" a="1"/>
  <c r="A27" i="22" s="1"/>
  <c r="A28" i="22" a="1"/>
  <c r="A28" i="22" s="1"/>
  <c r="A29" i="22" a="1"/>
  <c r="A29" i="22" s="1"/>
  <c r="A30" i="22" a="1"/>
  <c r="A30" i="22" s="1"/>
  <c r="A31" i="22" a="1"/>
  <c r="A31" i="22" s="1"/>
  <c r="A32" i="22" a="1"/>
  <c r="A32" i="22" s="1"/>
  <c r="A33" i="22" a="1"/>
  <c r="A33" i="22" s="1"/>
  <c r="A34" i="22" a="1"/>
  <c r="A34" i="22" s="1"/>
  <c r="A35" i="22" a="1"/>
  <c r="A35" i="22" s="1"/>
  <c r="A36" i="22" a="1"/>
  <c r="A36" i="22" s="1"/>
  <c r="A37" i="22" a="1"/>
  <c r="A37" i="22" s="1"/>
  <c r="A38" i="22" a="1"/>
  <c r="A38" i="22" s="1"/>
  <c r="A39" i="22" a="1"/>
  <c r="A39" i="22" s="1"/>
  <c r="A40" i="22" a="1"/>
  <c r="A40" i="22" s="1"/>
  <c r="A41" i="22" a="1"/>
  <c r="A41" i="22" s="1"/>
  <c r="A42" i="22" a="1"/>
  <c r="A42" i="22" s="1"/>
  <c r="A43" i="22" a="1"/>
  <c r="A43" i="22" s="1"/>
  <c r="A44" i="22" a="1"/>
  <c r="A44" i="22" s="1"/>
  <c r="A45" i="22" a="1"/>
  <c r="A45" i="22" s="1"/>
  <c r="A46" i="22" a="1"/>
  <c r="A46" i="22" s="1"/>
  <c r="A47" i="22" a="1"/>
  <c r="A47" i="22" s="1"/>
  <c r="A48" i="22" a="1"/>
  <c r="A48" i="22" s="1"/>
  <c r="A19" i="22" a="1"/>
  <c r="A19" i="22" s="1"/>
  <c r="E8" i="22" l="1"/>
  <c r="F8" i="22" s="1"/>
  <c r="A16" i="22"/>
  <c r="A14" i="22"/>
  <c r="D10" i="21" l="1"/>
  <c r="D11" i="21"/>
  <c r="D12" i="21"/>
  <c r="D13" i="21"/>
  <c r="D14" i="21"/>
  <c r="D15" i="21"/>
  <c r="D16" i="21"/>
  <c r="D17" i="21"/>
  <c r="D18" i="21"/>
  <c r="D19" i="21"/>
  <c r="D20" i="21"/>
  <c r="D21" i="21"/>
  <c r="D22" i="21"/>
  <c r="D23" i="21"/>
  <c r="D24" i="21"/>
  <c r="D25" i="21"/>
  <c r="D26" i="21"/>
  <c r="D27" i="21"/>
  <c r="D28" i="21"/>
  <c r="D29" i="21"/>
  <c r="E29" i="21"/>
  <c r="E28" i="21"/>
  <c r="E27" i="21"/>
  <c r="E26" i="21"/>
  <c r="E25" i="21"/>
  <c r="E24" i="21"/>
  <c r="E23" i="21"/>
  <c r="E22" i="21"/>
  <c r="E21" i="21"/>
  <c r="E20" i="21"/>
  <c r="E19" i="21"/>
  <c r="E18" i="21"/>
  <c r="E17" i="21"/>
  <c r="E15" i="21"/>
  <c r="E14" i="21"/>
  <c r="E13" i="21"/>
  <c r="E12" i="21"/>
  <c r="E16" i="21"/>
  <c r="F12" i="21"/>
  <c r="F13" i="21"/>
  <c r="F14" i="21"/>
  <c r="F15" i="21"/>
  <c r="F16" i="21"/>
  <c r="F17" i="21"/>
  <c r="F18" i="21"/>
  <c r="F19" i="21"/>
  <c r="F20" i="21"/>
  <c r="F21" i="21"/>
  <c r="F22" i="21"/>
  <c r="F23" i="21"/>
  <c r="F24" i="21"/>
  <c r="F25" i="21"/>
  <c r="F26" i="21"/>
  <c r="F27" i="21"/>
  <c r="F28" i="21"/>
  <c r="F29" i="21"/>
  <c r="H29" i="21"/>
  <c r="H28" i="21"/>
  <c r="H27" i="21"/>
  <c r="H26" i="21"/>
  <c r="H25" i="21"/>
  <c r="H21" i="21"/>
  <c r="H20" i="21"/>
  <c r="H19" i="21"/>
  <c r="H18" i="21"/>
  <c r="H17" i="21"/>
  <c r="H16" i="21"/>
  <c r="H15" i="21"/>
  <c r="H14" i="21"/>
  <c r="H13" i="21"/>
  <c r="H12" i="21"/>
  <c r="H11" i="21"/>
  <c r="H10" i="21"/>
  <c r="G10" i="21"/>
  <c r="G11" i="21"/>
  <c r="G17" i="21"/>
  <c r="G18" i="21"/>
  <c r="I10" i="21"/>
  <c r="I11" i="21"/>
  <c r="I12" i="21"/>
  <c r="I13" i="21"/>
  <c r="I14" i="21"/>
  <c r="I15" i="21"/>
  <c r="I16" i="21"/>
  <c r="I17" i="21"/>
  <c r="I18" i="21"/>
  <c r="I21" i="21"/>
  <c r="I22" i="21"/>
  <c r="I23" i="21"/>
  <c r="I24" i="21"/>
  <c r="I25" i="21"/>
  <c r="I26" i="21"/>
  <c r="I27" i="21"/>
  <c r="I28" i="21"/>
  <c r="I29" i="21"/>
  <c r="J10" i="21"/>
  <c r="K10" i="21"/>
  <c r="L10" i="21"/>
  <c r="J11" i="21"/>
  <c r="K11" i="21"/>
  <c r="L11" i="21"/>
  <c r="J12" i="21"/>
  <c r="K12" i="21"/>
  <c r="L12" i="21"/>
  <c r="J13" i="21"/>
  <c r="K13" i="21"/>
  <c r="L13" i="21"/>
  <c r="J14" i="21"/>
  <c r="K14" i="21"/>
  <c r="L14" i="21"/>
  <c r="J15" i="21"/>
  <c r="K15" i="21"/>
  <c r="L15" i="21"/>
  <c r="J16" i="21"/>
  <c r="K16" i="21"/>
  <c r="L16" i="21"/>
  <c r="J17" i="21"/>
  <c r="K17" i="21"/>
  <c r="L17" i="21"/>
  <c r="J18" i="21"/>
  <c r="K18" i="21"/>
  <c r="L18" i="21"/>
  <c r="J21" i="21"/>
  <c r="K21" i="21"/>
  <c r="L21" i="21"/>
  <c r="J22" i="21"/>
  <c r="K22" i="21"/>
  <c r="L22" i="21"/>
  <c r="J23" i="21"/>
  <c r="K23" i="21"/>
  <c r="L23" i="21"/>
  <c r="J24" i="21"/>
  <c r="K24" i="21"/>
  <c r="L24" i="21"/>
  <c r="J25" i="21"/>
  <c r="K25" i="21"/>
  <c r="L25" i="21"/>
  <c r="J26" i="21"/>
  <c r="K26" i="21"/>
  <c r="L26" i="21"/>
  <c r="J27" i="21"/>
  <c r="K27" i="21"/>
  <c r="L27" i="21"/>
  <c r="J28" i="21"/>
  <c r="K28" i="21"/>
  <c r="L28" i="21"/>
  <c r="J29" i="21"/>
  <c r="K29" i="21"/>
  <c r="L29" i="21"/>
  <c r="K19" i="21"/>
  <c r="L19" i="21"/>
  <c r="K20" i="21"/>
  <c r="L20" i="21"/>
  <c r="I12" i="26"/>
  <c r="I11" i="26"/>
  <c r="I10" i="26"/>
  <c r="AD56" i="21"/>
  <c r="AC56" i="21"/>
  <c r="AB56" i="21"/>
  <c r="AB11" i="21"/>
  <c r="AC11" i="21"/>
  <c r="AD11" i="21"/>
  <c r="AB12" i="21"/>
  <c r="AC12" i="21"/>
  <c r="AD12" i="21"/>
  <c r="AB13" i="21"/>
  <c r="AC13" i="21"/>
  <c r="AD13" i="21"/>
  <c r="AB14" i="21"/>
  <c r="AC14" i="21"/>
  <c r="AD14" i="21"/>
  <c r="AB15" i="21"/>
  <c r="AC15" i="21"/>
  <c r="AD15" i="21"/>
  <c r="AB16" i="21"/>
  <c r="AC16" i="21"/>
  <c r="AD16" i="21"/>
  <c r="AB17" i="21"/>
  <c r="AC17" i="21"/>
  <c r="AD17" i="21"/>
  <c r="AB18" i="21"/>
  <c r="AC18" i="21"/>
  <c r="AD18" i="21"/>
  <c r="AB19" i="21"/>
  <c r="AC19" i="21"/>
  <c r="AD19" i="21"/>
  <c r="AB20" i="21"/>
  <c r="AC20" i="21"/>
  <c r="AD20" i="21"/>
  <c r="AB21" i="21"/>
  <c r="AC21" i="21"/>
  <c r="AD21" i="21"/>
  <c r="AB22" i="21"/>
  <c r="AC22" i="21"/>
  <c r="AD22" i="21"/>
  <c r="AB23" i="21"/>
  <c r="AC23" i="21"/>
  <c r="AD23" i="21"/>
  <c r="AB24" i="21"/>
  <c r="AC24" i="21"/>
  <c r="AD24" i="21"/>
  <c r="AB25" i="21"/>
  <c r="AC25" i="21"/>
  <c r="AD25" i="21"/>
  <c r="AB26" i="21"/>
  <c r="AC26" i="21"/>
  <c r="AD26" i="21"/>
  <c r="AB27" i="21"/>
  <c r="AC27" i="21"/>
  <c r="AD27" i="21"/>
  <c r="AB28" i="21"/>
  <c r="AC28" i="21"/>
  <c r="AD28" i="21"/>
  <c r="AB29" i="21"/>
  <c r="AC29" i="21"/>
  <c r="AD29" i="21"/>
  <c r="AB30" i="21"/>
  <c r="AC30" i="21"/>
  <c r="AD30" i="21"/>
  <c r="AB10" i="21"/>
  <c r="AC10" i="21"/>
  <c r="AD10" i="21"/>
  <c r="AB10" i="20"/>
  <c r="AC10" i="20"/>
  <c r="AD10" i="20"/>
  <c r="AB11" i="20"/>
  <c r="AC11" i="20"/>
  <c r="AD11" i="20"/>
  <c r="AB12" i="20"/>
  <c r="AC12" i="20"/>
  <c r="AD12" i="20"/>
  <c r="AB13" i="20"/>
  <c r="AC13" i="20"/>
  <c r="AD13" i="20"/>
  <c r="AB14" i="20"/>
  <c r="AC14" i="20"/>
  <c r="AD14" i="20"/>
  <c r="AB15" i="20"/>
  <c r="AC15" i="20"/>
  <c r="AD15" i="20"/>
  <c r="AB16" i="20"/>
  <c r="AC16" i="20"/>
  <c r="AD16" i="20"/>
  <c r="AB17" i="20"/>
  <c r="AC17" i="20"/>
  <c r="AD17" i="20"/>
  <c r="AB18" i="20"/>
  <c r="AC18" i="20"/>
  <c r="AD18" i="20"/>
  <c r="AB19" i="20"/>
  <c r="AC19" i="20"/>
  <c r="AD19" i="20"/>
  <c r="AB20" i="20"/>
  <c r="AC20" i="20"/>
  <c r="AD20" i="20"/>
  <c r="AB21" i="20"/>
  <c r="AC21" i="20"/>
  <c r="AD21" i="20"/>
  <c r="AB22" i="20"/>
  <c r="AC22" i="20"/>
  <c r="AD22" i="20"/>
  <c r="AB23" i="20"/>
  <c r="AC23" i="20"/>
  <c r="AD23" i="20"/>
  <c r="AB24" i="20"/>
  <c r="AC24" i="20"/>
  <c r="AD24" i="20"/>
  <c r="AB25" i="20"/>
  <c r="AC25" i="20"/>
  <c r="AD25" i="20"/>
  <c r="AB26" i="20"/>
  <c r="AC26" i="20"/>
  <c r="AD26" i="20"/>
  <c r="AB27" i="20"/>
  <c r="AC27" i="20"/>
  <c r="AD27" i="20"/>
  <c r="AB28" i="20"/>
  <c r="AC28" i="20"/>
  <c r="AD28" i="20"/>
  <c r="AB29" i="20"/>
  <c r="AC29" i="20"/>
  <c r="AD29" i="20"/>
  <c r="AB30" i="20"/>
  <c r="AC30" i="20"/>
  <c r="AD30" i="20"/>
  <c r="AA10" i="20"/>
  <c r="AA10" i="21"/>
  <c r="AA11" i="21"/>
  <c r="AA12" i="21"/>
  <c r="AA13" i="21"/>
  <c r="AA14" i="21"/>
  <c r="AA15" i="21"/>
  <c r="AA16" i="21"/>
  <c r="AA17" i="21"/>
  <c r="AA18" i="21"/>
  <c r="AA19" i="21"/>
  <c r="AA20" i="21"/>
  <c r="AA21" i="21"/>
  <c r="AA22" i="21"/>
  <c r="AA23" i="21"/>
  <c r="AA24" i="21"/>
  <c r="AA25" i="21"/>
  <c r="AA26" i="21"/>
  <c r="AA27" i="21"/>
  <c r="AA28" i="21"/>
  <c r="AA29" i="21"/>
  <c r="AA30" i="21"/>
  <c r="Z11" i="21"/>
  <c r="Z12" i="21"/>
  <c r="Z13" i="21"/>
  <c r="Z14" i="21"/>
  <c r="Z15" i="21"/>
  <c r="Z16" i="21"/>
  <c r="Z17" i="21"/>
  <c r="Z18" i="21"/>
  <c r="Z19" i="21"/>
  <c r="Z20" i="21"/>
  <c r="Z21" i="21"/>
  <c r="Z22" i="21"/>
  <c r="Z23" i="21"/>
  <c r="Z24" i="21"/>
  <c r="Z25" i="21"/>
  <c r="AK37" i="20"/>
  <c r="AK38" i="20"/>
  <c r="AK39" i="20"/>
  <c r="AK40" i="20"/>
  <c r="AK41" i="20"/>
  <c r="AK42" i="20"/>
  <c r="AK43" i="20"/>
  <c r="AK44" i="20"/>
  <c r="AK45" i="20"/>
  <c r="AK46" i="20"/>
  <c r="AK47" i="20"/>
  <c r="AK48" i="20"/>
  <c r="AK49" i="20"/>
  <c r="AK50" i="20"/>
  <c r="AK51" i="20"/>
  <c r="AK52" i="20"/>
  <c r="AK53" i="20"/>
  <c r="AK54" i="20"/>
  <c r="AK55" i="20"/>
  <c r="AK36" i="20"/>
  <c r="AF30" i="20"/>
  <c r="AG30" i="20"/>
  <c r="AH30" i="20"/>
  <c r="AI30" i="20"/>
  <c r="AJ30" i="20"/>
  <c r="AK30" i="20"/>
  <c r="AE30" i="20"/>
  <c r="AK11" i="20"/>
  <c r="AA11" i="20"/>
  <c r="AA12" i="20"/>
  <c r="AA13" i="20"/>
  <c r="AA14" i="20"/>
  <c r="AA15" i="20"/>
  <c r="AA16" i="20"/>
  <c r="AA17" i="20"/>
  <c r="AA18" i="20"/>
  <c r="AA19" i="20"/>
  <c r="AA20" i="20"/>
  <c r="AA21" i="20"/>
  <c r="AA22" i="20"/>
  <c r="AA23" i="20"/>
  <c r="AA24" i="20"/>
  <c r="AA25" i="20"/>
  <c r="AA26" i="20"/>
  <c r="AA27" i="20"/>
  <c r="AA28" i="20"/>
  <c r="AA29" i="20"/>
  <c r="AA30" i="20"/>
  <c r="L30" i="21"/>
  <c r="L30" i="20"/>
  <c r="L11" i="20"/>
  <c r="L12" i="20"/>
  <c r="L13" i="20"/>
  <c r="L14" i="20"/>
  <c r="L15" i="20"/>
  <c r="L16" i="20"/>
  <c r="L17" i="20"/>
  <c r="L18" i="20"/>
  <c r="L19" i="20"/>
  <c r="L20" i="20"/>
  <c r="L21" i="20"/>
  <c r="L22" i="20"/>
  <c r="L23" i="20"/>
  <c r="L24" i="20"/>
  <c r="L25" i="20"/>
  <c r="L26" i="20"/>
  <c r="L27" i="20"/>
  <c r="L28" i="20"/>
  <c r="L29" i="20"/>
  <c r="L10" i="20"/>
  <c r="E30" i="21"/>
  <c r="G30" i="21"/>
  <c r="H30" i="21"/>
  <c r="I30" i="21"/>
  <c r="J30" i="21"/>
  <c r="K30" i="21"/>
  <c r="M30" i="21"/>
  <c r="N30" i="21"/>
  <c r="O30" i="21"/>
  <c r="P30" i="21"/>
  <c r="Q30" i="21"/>
  <c r="R30" i="21"/>
  <c r="S30" i="21"/>
  <c r="T30" i="21"/>
  <c r="U30" i="21"/>
  <c r="V30" i="21"/>
  <c r="W30" i="21"/>
  <c r="X30" i="21"/>
  <c r="Y30" i="21"/>
  <c r="Z30" i="21"/>
  <c r="D30" i="21"/>
  <c r="Z29" i="21"/>
  <c r="Y29" i="21"/>
  <c r="X29" i="21"/>
  <c r="W29" i="21"/>
  <c r="V29" i="21"/>
  <c r="U29" i="21"/>
  <c r="T29" i="21"/>
  <c r="S29" i="21"/>
  <c r="R29" i="21"/>
  <c r="Q29" i="21"/>
  <c r="P29" i="21"/>
  <c r="O29" i="21"/>
  <c r="N29" i="21"/>
  <c r="M29" i="21"/>
  <c r="G29" i="21"/>
  <c r="Z28" i="21"/>
  <c r="Y28" i="21"/>
  <c r="X28" i="21"/>
  <c r="W28" i="21"/>
  <c r="V28" i="21"/>
  <c r="U28" i="21"/>
  <c r="T28" i="21"/>
  <c r="S28" i="21"/>
  <c r="R28" i="21"/>
  <c r="Q28" i="21"/>
  <c r="P28" i="21"/>
  <c r="O28" i="21"/>
  <c r="N28" i="21"/>
  <c r="M28" i="21"/>
  <c r="G28" i="21"/>
  <c r="Z27" i="21"/>
  <c r="Y27" i="21"/>
  <c r="X27" i="21"/>
  <c r="W27" i="21"/>
  <c r="V27" i="21"/>
  <c r="U27" i="21"/>
  <c r="T27" i="21"/>
  <c r="S27" i="21"/>
  <c r="R27" i="21"/>
  <c r="Q27" i="21"/>
  <c r="P27" i="21"/>
  <c r="O27" i="21"/>
  <c r="N27" i="21"/>
  <c r="M27" i="21"/>
  <c r="G27" i="21"/>
  <c r="Z26" i="21"/>
  <c r="Y26" i="21"/>
  <c r="X26" i="21"/>
  <c r="W26" i="21"/>
  <c r="V26" i="21"/>
  <c r="U26" i="21"/>
  <c r="T26" i="21"/>
  <c r="S26" i="21"/>
  <c r="R26" i="21"/>
  <c r="Q26" i="21"/>
  <c r="P26" i="21"/>
  <c r="O26" i="21"/>
  <c r="N26" i="21"/>
  <c r="M26" i="21"/>
  <c r="G26" i="21"/>
  <c r="Y25" i="21"/>
  <c r="X25" i="21"/>
  <c r="W25" i="21"/>
  <c r="V25" i="21"/>
  <c r="U25" i="21"/>
  <c r="T25" i="21"/>
  <c r="S25" i="21"/>
  <c r="R25" i="21"/>
  <c r="Q25" i="21"/>
  <c r="P25" i="21"/>
  <c r="O25" i="21"/>
  <c r="N25" i="21"/>
  <c r="M25" i="21"/>
  <c r="G25" i="21"/>
  <c r="Y24" i="21"/>
  <c r="X24" i="21"/>
  <c r="W24" i="21"/>
  <c r="V24" i="21"/>
  <c r="U24" i="21"/>
  <c r="T24" i="21"/>
  <c r="S24" i="21"/>
  <c r="R24" i="21"/>
  <c r="Q24" i="21"/>
  <c r="P24" i="21"/>
  <c r="O24" i="21"/>
  <c r="N24" i="21"/>
  <c r="M24" i="21"/>
  <c r="H24" i="21"/>
  <c r="G24" i="21"/>
  <c r="Y23" i="21"/>
  <c r="X23" i="21"/>
  <c r="W23" i="21"/>
  <c r="V23" i="21"/>
  <c r="U23" i="21"/>
  <c r="T23" i="21"/>
  <c r="S23" i="21"/>
  <c r="R23" i="21"/>
  <c r="Q23" i="21"/>
  <c r="P23" i="21"/>
  <c r="O23" i="21"/>
  <c r="N23" i="21"/>
  <c r="M23" i="21"/>
  <c r="H23" i="21"/>
  <c r="G23" i="21"/>
  <c r="Y22" i="21"/>
  <c r="X22" i="21"/>
  <c r="W22" i="21"/>
  <c r="V22" i="21"/>
  <c r="U22" i="21"/>
  <c r="T22" i="21"/>
  <c r="S22" i="21"/>
  <c r="R22" i="21"/>
  <c r="Q22" i="21"/>
  <c r="P22" i="21"/>
  <c r="O22" i="21"/>
  <c r="N22" i="21"/>
  <c r="M22" i="21"/>
  <c r="H22" i="21"/>
  <c r="G22" i="21"/>
  <c r="Y21" i="21"/>
  <c r="X21" i="21"/>
  <c r="W21" i="21"/>
  <c r="V21" i="21"/>
  <c r="U21" i="21"/>
  <c r="T21" i="21"/>
  <c r="S21" i="21"/>
  <c r="R21" i="21"/>
  <c r="Q21" i="21"/>
  <c r="P21" i="21"/>
  <c r="O21" i="21"/>
  <c r="N21" i="21"/>
  <c r="M21" i="21"/>
  <c r="G21" i="21"/>
  <c r="Y20" i="21"/>
  <c r="X20" i="21"/>
  <c r="W20" i="21"/>
  <c r="V20" i="21"/>
  <c r="U20" i="21"/>
  <c r="T20" i="21"/>
  <c r="S20" i="21"/>
  <c r="R20" i="21"/>
  <c r="Q20" i="21"/>
  <c r="P20" i="21"/>
  <c r="O20" i="21"/>
  <c r="N20" i="21"/>
  <c r="M20" i="21"/>
  <c r="J20" i="21"/>
  <c r="I20" i="21"/>
  <c r="G20" i="21"/>
  <c r="Y19" i="21"/>
  <c r="X19" i="21"/>
  <c r="W19" i="21"/>
  <c r="V19" i="21"/>
  <c r="U19" i="21"/>
  <c r="T19" i="21"/>
  <c r="S19" i="21"/>
  <c r="R19" i="21"/>
  <c r="Q19" i="21"/>
  <c r="P19" i="21"/>
  <c r="O19" i="21"/>
  <c r="N19" i="21"/>
  <c r="M19" i="21"/>
  <c r="J19" i="21"/>
  <c r="I19" i="21"/>
  <c r="G19" i="21"/>
  <c r="Y18" i="21"/>
  <c r="X18" i="21"/>
  <c r="W18" i="21"/>
  <c r="V18" i="21"/>
  <c r="U18" i="21"/>
  <c r="T18" i="21"/>
  <c r="S18" i="21"/>
  <c r="R18" i="21"/>
  <c r="Q18" i="21"/>
  <c r="P18" i="21"/>
  <c r="O18" i="21"/>
  <c r="N18" i="21"/>
  <c r="M18" i="21"/>
  <c r="Y17" i="21"/>
  <c r="X17" i="21"/>
  <c r="W17" i="21"/>
  <c r="V17" i="21"/>
  <c r="U17" i="21"/>
  <c r="T17" i="21"/>
  <c r="S17" i="21"/>
  <c r="R17" i="21"/>
  <c r="Q17" i="21"/>
  <c r="P17" i="21"/>
  <c r="O17" i="21"/>
  <c r="N17" i="21"/>
  <c r="M17" i="21"/>
  <c r="Y16" i="21"/>
  <c r="X16" i="21"/>
  <c r="W16" i="21"/>
  <c r="V16" i="21"/>
  <c r="U16" i="21"/>
  <c r="T16" i="21"/>
  <c r="S16" i="21"/>
  <c r="R16" i="21"/>
  <c r="Q16" i="21"/>
  <c r="P16" i="21"/>
  <c r="O16" i="21"/>
  <c r="N16" i="21"/>
  <c r="M16" i="21"/>
  <c r="G16" i="21"/>
  <c r="Y15" i="21"/>
  <c r="X15" i="21"/>
  <c r="W15" i="21"/>
  <c r="V15" i="21"/>
  <c r="U15" i="21"/>
  <c r="T15" i="21"/>
  <c r="S15" i="21"/>
  <c r="R15" i="21"/>
  <c r="Q15" i="21"/>
  <c r="P15" i="21"/>
  <c r="O15" i="21"/>
  <c r="N15" i="21"/>
  <c r="M15" i="21"/>
  <c r="G15" i="21"/>
  <c r="Y14" i="21"/>
  <c r="X14" i="21"/>
  <c r="W14" i="21"/>
  <c r="V14" i="21"/>
  <c r="U14" i="21"/>
  <c r="T14" i="21"/>
  <c r="S14" i="21"/>
  <c r="R14" i="21"/>
  <c r="Q14" i="21"/>
  <c r="P14" i="21"/>
  <c r="O14" i="21"/>
  <c r="N14" i="21"/>
  <c r="M14" i="21"/>
  <c r="G14" i="21"/>
  <c r="Y13" i="21"/>
  <c r="X13" i="21"/>
  <c r="W13" i="21"/>
  <c r="V13" i="21"/>
  <c r="U13" i="21"/>
  <c r="T13" i="21"/>
  <c r="S13" i="21"/>
  <c r="R13" i="21"/>
  <c r="Q13" i="21"/>
  <c r="P13" i="21"/>
  <c r="O13" i="21"/>
  <c r="N13" i="21"/>
  <c r="M13" i="21"/>
  <c r="G13" i="21"/>
  <c r="Y12" i="21"/>
  <c r="X12" i="21"/>
  <c r="W12" i="21"/>
  <c r="V12" i="21"/>
  <c r="U12" i="21"/>
  <c r="T12" i="21"/>
  <c r="S12" i="21"/>
  <c r="R12" i="21"/>
  <c r="Q12" i="21"/>
  <c r="P12" i="21"/>
  <c r="O12" i="21"/>
  <c r="N12" i="21"/>
  <c r="M12" i="21"/>
  <c r="G12" i="21"/>
  <c r="Y11" i="21"/>
  <c r="X11" i="21"/>
  <c r="W11" i="21"/>
  <c r="V11" i="21"/>
  <c r="U11" i="21"/>
  <c r="T11" i="21"/>
  <c r="S11" i="21"/>
  <c r="R11" i="21"/>
  <c r="Q11" i="21"/>
  <c r="P11" i="21"/>
  <c r="O11" i="21"/>
  <c r="N11" i="21"/>
  <c r="M11" i="21"/>
  <c r="E11" i="21"/>
  <c r="Z10" i="21"/>
  <c r="Y10" i="21"/>
  <c r="X10" i="21"/>
  <c r="W10" i="21"/>
  <c r="V10" i="21"/>
  <c r="U10" i="21"/>
  <c r="T10" i="21"/>
  <c r="S10" i="21"/>
  <c r="R10" i="21"/>
  <c r="Q10" i="21"/>
  <c r="P10" i="21"/>
  <c r="O10" i="21"/>
  <c r="N10" i="21"/>
  <c r="M10" i="21"/>
  <c r="E10" i="21"/>
  <c r="E30" i="20"/>
  <c r="F30" i="20"/>
  <c r="G30" i="20"/>
  <c r="H30" i="20"/>
  <c r="I30" i="20"/>
  <c r="J30" i="20"/>
  <c r="K30" i="20"/>
  <c r="M30" i="20"/>
  <c r="N30" i="20"/>
  <c r="O30" i="20"/>
  <c r="P30" i="20"/>
  <c r="Q30" i="20"/>
  <c r="R30" i="20"/>
  <c r="S30" i="20"/>
  <c r="T30" i="20"/>
  <c r="U30" i="20"/>
  <c r="V30" i="20"/>
  <c r="W30" i="20"/>
  <c r="X30" i="20"/>
  <c r="Y30" i="20"/>
  <c r="Z30" i="20"/>
  <c r="D30" i="20"/>
  <c r="D11" i="20"/>
  <c r="AE11" i="20" s="1"/>
  <c r="E11" i="20"/>
  <c r="AF11" i="20" s="1"/>
  <c r="F11" i="20"/>
  <c r="AG11" i="20" s="1"/>
  <c r="G11" i="20"/>
  <c r="AH11" i="20" s="1"/>
  <c r="H11" i="20"/>
  <c r="I11" i="20"/>
  <c r="J11" i="20"/>
  <c r="K11" i="20"/>
  <c r="M11" i="20"/>
  <c r="N11" i="20"/>
  <c r="O11" i="20"/>
  <c r="P11" i="20"/>
  <c r="Q11" i="20"/>
  <c r="R11" i="20"/>
  <c r="S11" i="20"/>
  <c r="T11" i="20"/>
  <c r="U11" i="20"/>
  <c r="V11" i="20"/>
  <c r="W11" i="20"/>
  <c r="X11" i="20"/>
  <c r="Y11" i="20"/>
  <c r="Z11" i="20"/>
  <c r="D12" i="20"/>
  <c r="AE12" i="20" s="1"/>
  <c r="E12" i="20"/>
  <c r="AF12" i="20" s="1"/>
  <c r="F12" i="20"/>
  <c r="AG12" i="20" s="1"/>
  <c r="G12" i="20"/>
  <c r="AH12" i="20" s="1"/>
  <c r="H12" i="20"/>
  <c r="I12" i="20"/>
  <c r="J12" i="20"/>
  <c r="K12" i="20"/>
  <c r="M12" i="20"/>
  <c r="N12" i="20"/>
  <c r="O12" i="20"/>
  <c r="P12" i="20"/>
  <c r="Q12" i="20"/>
  <c r="R12" i="20"/>
  <c r="S12" i="20"/>
  <c r="T12" i="20"/>
  <c r="U12" i="20"/>
  <c r="V12" i="20"/>
  <c r="AK12" i="20" s="1"/>
  <c r="W12" i="20"/>
  <c r="X12" i="20"/>
  <c r="Y12" i="20"/>
  <c r="Z12" i="20"/>
  <c r="D13" i="20"/>
  <c r="AE13" i="20" s="1"/>
  <c r="E13" i="20"/>
  <c r="AF13" i="20" s="1"/>
  <c r="F13" i="20"/>
  <c r="AG13" i="20" s="1"/>
  <c r="G13" i="20"/>
  <c r="AH13" i="20" s="1"/>
  <c r="H13" i="20"/>
  <c r="I13" i="20"/>
  <c r="J13" i="20"/>
  <c r="K13" i="20"/>
  <c r="M13" i="20"/>
  <c r="N13" i="20"/>
  <c r="O13" i="20"/>
  <c r="P13" i="20"/>
  <c r="Q13" i="20"/>
  <c r="R13" i="20"/>
  <c r="S13" i="20"/>
  <c r="T13" i="20"/>
  <c r="U13" i="20"/>
  <c r="V13" i="20"/>
  <c r="W13" i="20"/>
  <c r="AK13" i="20" s="1"/>
  <c r="X13" i="20"/>
  <c r="Y13" i="20"/>
  <c r="Z13" i="20"/>
  <c r="D14" i="20"/>
  <c r="AE14" i="20" s="1"/>
  <c r="E14" i="20"/>
  <c r="AF14" i="20" s="1"/>
  <c r="F14" i="20"/>
  <c r="G14" i="20"/>
  <c r="AH14" i="20" s="1"/>
  <c r="H14" i="20"/>
  <c r="I14" i="20"/>
  <c r="J14" i="20"/>
  <c r="K14" i="20"/>
  <c r="M14" i="20"/>
  <c r="N14" i="20"/>
  <c r="O14" i="20"/>
  <c r="P14" i="20"/>
  <c r="Q14" i="20"/>
  <c r="R14" i="20"/>
  <c r="S14" i="20"/>
  <c r="T14" i="20"/>
  <c r="U14" i="20"/>
  <c r="V14" i="20"/>
  <c r="W14" i="20"/>
  <c r="AK14" i="20" s="1"/>
  <c r="X14" i="20"/>
  <c r="Y14" i="20"/>
  <c r="Z14" i="20"/>
  <c r="D15" i="20"/>
  <c r="AE15" i="20" s="1"/>
  <c r="E15" i="20"/>
  <c r="AF15" i="20" s="1"/>
  <c r="F15" i="20"/>
  <c r="AG15" i="20" s="1"/>
  <c r="G15" i="20"/>
  <c r="AH15" i="20" s="1"/>
  <c r="H15" i="20"/>
  <c r="I15" i="20"/>
  <c r="J15" i="20"/>
  <c r="K15" i="20"/>
  <c r="M15" i="20"/>
  <c r="N15" i="20"/>
  <c r="O15" i="20"/>
  <c r="P15" i="20"/>
  <c r="Q15" i="20"/>
  <c r="R15" i="20"/>
  <c r="S15" i="20"/>
  <c r="T15" i="20"/>
  <c r="U15" i="20"/>
  <c r="V15" i="20"/>
  <c r="W15" i="20"/>
  <c r="AK15" i="20" s="1"/>
  <c r="X15" i="20"/>
  <c r="Y15" i="20"/>
  <c r="Z15" i="20"/>
  <c r="D16" i="20"/>
  <c r="AE16" i="20" s="1"/>
  <c r="E16" i="20"/>
  <c r="AF16" i="20" s="1"/>
  <c r="F16" i="20"/>
  <c r="AG16" i="20" s="1"/>
  <c r="G16" i="20"/>
  <c r="AH16" i="20" s="1"/>
  <c r="H16" i="20"/>
  <c r="I16" i="20"/>
  <c r="J16" i="20"/>
  <c r="K16" i="20"/>
  <c r="M16" i="20"/>
  <c r="N16" i="20"/>
  <c r="O16" i="20"/>
  <c r="P16" i="20"/>
  <c r="Q16" i="20"/>
  <c r="R16" i="20"/>
  <c r="S16" i="20"/>
  <c r="T16" i="20"/>
  <c r="U16" i="20"/>
  <c r="V16" i="20"/>
  <c r="AK16" i="20" s="1"/>
  <c r="W16" i="20"/>
  <c r="X16" i="20"/>
  <c r="Y16" i="20"/>
  <c r="Z16" i="20"/>
  <c r="D17" i="20"/>
  <c r="AE17" i="20" s="1"/>
  <c r="E17" i="20"/>
  <c r="AF17" i="20" s="1"/>
  <c r="F17" i="20"/>
  <c r="AG17" i="20" s="1"/>
  <c r="G17" i="20"/>
  <c r="AH17" i="20" s="1"/>
  <c r="H17" i="20"/>
  <c r="I17" i="20"/>
  <c r="J17" i="20"/>
  <c r="K17" i="20"/>
  <c r="M17" i="20"/>
  <c r="N17" i="20"/>
  <c r="O17" i="20"/>
  <c r="P17" i="20"/>
  <c r="Q17" i="20"/>
  <c r="R17" i="20"/>
  <c r="S17" i="20"/>
  <c r="T17" i="20"/>
  <c r="U17" i="20"/>
  <c r="V17" i="20"/>
  <c r="W17" i="20"/>
  <c r="AK17" i="20" s="1"/>
  <c r="X17" i="20"/>
  <c r="Y17" i="20"/>
  <c r="Z17" i="20"/>
  <c r="D18" i="20"/>
  <c r="AE18" i="20" s="1"/>
  <c r="E18" i="20"/>
  <c r="AF18" i="20" s="1"/>
  <c r="F18" i="20"/>
  <c r="AG18" i="20" s="1"/>
  <c r="G18" i="20"/>
  <c r="AH18" i="20" s="1"/>
  <c r="H18" i="20"/>
  <c r="I18" i="20"/>
  <c r="J18" i="20"/>
  <c r="K18" i="20"/>
  <c r="M18" i="20"/>
  <c r="N18" i="20"/>
  <c r="O18" i="20"/>
  <c r="P18" i="20"/>
  <c r="Q18" i="20"/>
  <c r="R18" i="20"/>
  <c r="S18" i="20"/>
  <c r="T18" i="20"/>
  <c r="U18" i="20"/>
  <c r="V18" i="20"/>
  <c r="AK18" i="20" s="1"/>
  <c r="W18" i="20"/>
  <c r="X18" i="20"/>
  <c r="Y18" i="20"/>
  <c r="Z18" i="20"/>
  <c r="D19" i="20"/>
  <c r="E19" i="20"/>
  <c r="AF19" i="20" s="1"/>
  <c r="F19" i="20"/>
  <c r="AG19" i="20" s="1"/>
  <c r="G19" i="20"/>
  <c r="AH19" i="20" s="1"/>
  <c r="H19" i="20"/>
  <c r="I19" i="20"/>
  <c r="J19" i="20"/>
  <c r="K19" i="20"/>
  <c r="M19" i="20"/>
  <c r="N19" i="20"/>
  <c r="O19" i="20"/>
  <c r="P19" i="20"/>
  <c r="Q19" i="20"/>
  <c r="R19" i="20"/>
  <c r="S19" i="20"/>
  <c r="T19" i="20"/>
  <c r="U19" i="20"/>
  <c r="V19" i="20"/>
  <c r="AK19" i="20" s="1"/>
  <c r="W19" i="20"/>
  <c r="X19" i="20"/>
  <c r="Y19" i="20"/>
  <c r="Z19" i="20"/>
  <c r="D20" i="20"/>
  <c r="AE20" i="20" s="1"/>
  <c r="E20" i="20"/>
  <c r="AF20" i="20" s="1"/>
  <c r="F20" i="20"/>
  <c r="G20" i="20"/>
  <c r="AH20" i="20" s="1"/>
  <c r="H20" i="20"/>
  <c r="I20" i="20"/>
  <c r="J20" i="20"/>
  <c r="K20" i="20"/>
  <c r="M20" i="20"/>
  <c r="N20" i="20"/>
  <c r="O20" i="20"/>
  <c r="P20" i="20"/>
  <c r="Q20" i="20"/>
  <c r="R20" i="20"/>
  <c r="S20" i="20"/>
  <c r="T20" i="20"/>
  <c r="U20" i="20"/>
  <c r="V20" i="20"/>
  <c r="AK20" i="20" s="1"/>
  <c r="W20" i="20"/>
  <c r="X20" i="20"/>
  <c r="Y20" i="20"/>
  <c r="Z20" i="20"/>
  <c r="D21" i="20"/>
  <c r="AE21" i="20" s="1"/>
  <c r="E21" i="20"/>
  <c r="AF21" i="20" s="1"/>
  <c r="F21" i="20"/>
  <c r="AG21" i="20" s="1"/>
  <c r="G21" i="20"/>
  <c r="AH21" i="20" s="1"/>
  <c r="H21" i="20"/>
  <c r="I21" i="20"/>
  <c r="J21" i="20"/>
  <c r="K21" i="20"/>
  <c r="M21" i="20"/>
  <c r="N21" i="20"/>
  <c r="O21" i="20"/>
  <c r="P21" i="20"/>
  <c r="Q21" i="20"/>
  <c r="R21" i="20"/>
  <c r="S21" i="20"/>
  <c r="T21" i="20"/>
  <c r="U21" i="20"/>
  <c r="V21" i="20"/>
  <c r="W21" i="20"/>
  <c r="AK21" i="20" s="1"/>
  <c r="X21" i="20"/>
  <c r="Y21" i="20"/>
  <c r="Z21" i="20"/>
  <c r="D22" i="20"/>
  <c r="AE22" i="20" s="1"/>
  <c r="E22" i="20"/>
  <c r="AF22" i="20" s="1"/>
  <c r="F22" i="20"/>
  <c r="AG22" i="20" s="1"/>
  <c r="G22" i="20"/>
  <c r="AH22" i="20" s="1"/>
  <c r="H22" i="20"/>
  <c r="I22" i="20"/>
  <c r="J22" i="20"/>
  <c r="K22" i="20"/>
  <c r="M22" i="20"/>
  <c r="N22" i="20"/>
  <c r="O22" i="20"/>
  <c r="P22" i="20"/>
  <c r="Q22" i="20"/>
  <c r="R22" i="20"/>
  <c r="S22" i="20"/>
  <c r="T22" i="20"/>
  <c r="U22" i="20"/>
  <c r="V22" i="20"/>
  <c r="AK22" i="20" s="1"/>
  <c r="W22" i="20"/>
  <c r="X22" i="20"/>
  <c r="Y22" i="20"/>
  <c r="Z22" i="20"/>
  <c r="D23" i="20"/>
  <c r="AE23" i="20" s="1"/>
  <c r="E23" i="20"/>
  <c r="AF23" i="20" s="1"/>
  <c r="F23" i="20"/>
  <c r="AG23" i="20" s="1"/>
  <c r="G23" i="20"/>
  <c r="AH23" i="20" s="1"/>
  <c r="H23" i="20"/>
  <c r="I23" i="20"/>
  <c r="J23" i="20"/>
  <c r="K23" i="20"/>
  <c r="M23" i="20"/>
  <c r="N23" i="20"/>
  <c r="O23" i="20"/>
  <c r="P23" i="20"/>
  <c r="Q23" i="20"/>
  <c r="R23" i="20"/>
  <c r="S23" i="20"/>
  <c r="T23" i="20"/>
  <c r="U23" i="20"/>
  <c r="V23" i="20"/>
  <c r="W23" i="20"/>
  <c r="AK23" i="20" s="1"/>
  <c r="X23" i="20"/>
  <c r="Y23" i="20"/>
  <c r="Z23" i="20"/>
  <c r="D24" i="20"/>
  <c r="AE24" i="20" s="1"/>
  <c r="E24" i="20"/>
  <c r="AF24" i="20" s="1"/>
  <c r="F24" i="20"/>
  <c r="AG24" i="20" s="1"/>
  <c r="G24" i="20"/>
  <c r="AH24" i="20" s="1"/>
  <c r="H24" i="20"/>
  <c r="I24" i="20"/>
  <c r="J24" i="20"/>
  <c r="K24" i="20"/>
  <c r="M24" i="20"/>
  <c r="N24" i="20"/>
  <c r="O24" i="20"/>
  <c r="P24" i="20"/>
  <c r="Q24" i="20"/>
  <c r="R24" i="20"/>
  <c r="S24" i="20"/>
  <c r="T24" i="20"/>
  <c r="U24" i="20"/>
  <c r="V24" i="20"/>
  <c r="AK24" i="20" s="1"/>
  <c r="W24" i="20"/>
  <c r="X24" i="20"/>
  <c r="Y24" i="20"/>
  <c r="Z24" i="20"/>
  <c r="D25" i="20"/>
  <c r="E25" i="20"/>
  <c r="AF25" i="20" s="1"/>
  <c r="F25" i="20"/>
  <c r="AG25" i="20" s="1"/>
  <c r="G25" i="20"/>
  <c r="AH25" i="20" s="1"/>
  <c r="H25" i="20"/>
  <c r="I25" i="20"/>
  <c r="J25" i="20"/>
  <c r="K25" i="20"/>
  <c r="M25" i="20"/>
  <c r="N25" i="20"/>
  <c r="O25" i="20"/>
  <c r="P25" i="20"/>
  <c r="Q25" i="20"/>
  <c r="R25" i="20"/>
  <c r="S25" i="20"/>
  <c r="T25" i="20"/>
  <c r="U25" i="20"/>
  <c r="V25" i="20"/>
  <c r="W25" i="20"/>
  <c r="AK25" i="20" s="1"/>
  <c r="X25" i="20"/>
  <c r="Y25" i="20"/>
  <c r="Z25" i="20"/>
  <c r="D26" i="20"/>
  <c r="E26" i="20"/>
  <c r="AF26" i="20" s="1"/>
  <c r="F26" i="20"/>
  <c r="AG26" i="20" s="1"/>
  <c r="G26" i="20"/>
  <c r="AH26" i="20" s="1"/>
  <c r="H26" i="20"/>
  <c r="I26" i="20"/>
  <c r="J26" i="20"/>
  <c r="K26" i="20"/>
  <c r="M26" i="20"/>
  <c r="N26" i="20"/>
  <c r="O26" i="20"/>
  <c r="P26" i="20"/>
  <c r="Q26" i="20"/>
  <c r="R26" i="20"/>
  <c r="S26" i="20"/>
  <c r="T26" i="20"/>
  <c r="U26" i="20"/>
  <c r="V26" i="20"/>
  <c r="W26" i="20"/>
  <c r="AK26" i="20" s="1"/>
  <c r="X26" i="20"/>
  <c r="Y26" i="20"/>
  <c r="Z26" i="20"/>
  <c r="D27" i="20"/>
  <c r="AE27" i="20" s="1"/>
  <c r="E27" i="20"/>
  <c r="AF27" i="20" s="1"/>
  <c r="F27" i="20"/>
  <c r="AG27" i="20" s="1"/>
  <c r="G27" i="20"/>
  <c r="AH27" i="20" s="1"/>
  <c r="H27" i="20"/>
  <c r="I27" i="20"/>
  <c r="J27" i="20"/>
  <c r="K27" i="20"/>
  <c r="M27" i="20"/>
  <c r="N27" i="20"/>
  <c r="O27" i="20"/>
  <c r="P27" i="20"/>
  <c r="Q27" i="20"/>
  <c r="R27" i="20"/>
  <c r="S27" i="20"/>
  <c r="T27" i="20"/>
  <c r="U27" i="20"/>
  <c r="V27" i="20"/>
  <c r="W27" i="20"/>
  <c r="AK27" i="20" s="1"/>
  <c r="X27" i="20"/>
  <c r="Y27" i="20"/>
  <c r="Z27" i="20"/>
  <c r="D28" i="20"/>
  <c r="AE28" i="20" s="1"/>
  <c r="E28" i="20"/>
  <c r="AF28" i="20" s="1"/>
  <c r="F28" i="20"/>
  <c r="AG28" i="20" s="1"/>
  <c r="G28" i="20"/>
  <c r="AH28" i="20" s="1"/>
  <c r="H28" i="20"/>
  <c r="I28" i="20"/>
  <c r="J28" i="20"/>
  <c r="K28" i="20"/>
  <c r="M28" i="20"/>
  <c r="N28" i="20"/>
  <c r="O28" i="20"/>
  <c r="P28" i="20"/>
  <c r="Q28" i="20"/>
  <c r="R28" i="20"/>
  <c r="S28" i="20"/>
  <c r="T28" i="20"/>
  <c r="U28" i="20"/>
  <c r="V28" i="20"/>
  <c r="AK28" i="20" s="1"/>
  <c r="W28" i="20"/>
  <c r="X28" i="20"/>
  <c r="Y28" i="20"/>
  <c r="Z28" i="20"/>
  <c r="D29" i="20"/>
  <c r="AE29" i="20" s="1"/>
  <c r="E29" i="20"/>
  <c r="AF29" i="20" s="1"/>
  <c r="F29" i="20"/>
  <c r="AG29" i="20" s="1"/>
  <c r="G29" i="20"/>
  <c r="AH29" i="20" s="1"/>
  <c r="H29" i="20"/>
  <c r="I29" i="20"/>
  <c r="J29" i="20"/>
  <c r="K29" i="20"/>
  <c r="M29" i="20"/>
  <c r="N29" i="20"/>
  <c r="O29" i="20"/>
  <c r="P29" i="20"/>
  <c r="Q29" i="20"/>
  <c r="R29" i="20"/>
  <c r="S29" i="20"/>
  <c r="T29" i="20"/>
  <c r="U29" i="20"/>
  <c r="V29" i="20"/>
  <c r="W29" i="20"/>
  <c r="AK29" i="20" s="1"/>
  <c r="X29" i="20"/>
  <c r="Y29" i="20"/>
  <c r="Z29" i="20"/>
  <c r="AG14" i="20"/>
  <c r="AG20" i="20"/>
  <c r="AE25" i="20"/>
  <c r="E10" i="20"/>
  <c r="AF10" i="20" s="1"/>
  <c r="F10" i="20"/>
  <c r="AG10" i="20" s="1"/>
  <c r="G10" i="20"/>
  <c r="AH10" i="20" s="1"/>
  <c r="H10" i="20"/>
  <c r="I10" i="20"/>
  <c r="J10" i="20"/>
  <c r="K10" i="20"/>
  <c r="M10" i="20"/>
  <c r="N10" i="20"/>
  <c r="O10" i="20"/>
  <c r="P10" i="20"/>
  <c r="Q10" i="20"/>
  <c r="R10" i="20"/>
  <c r="S10" i="20"/>
  <c r="T10" i="20"/>
  <c r="U10" i="20"/>
  <c r="V10" i="20"/>
  <c r="AK10" i="20" s="1"/>
  <c r="W10" i="20"/>
  <c r="X10" i="20"/>
  <c r="Y10" i="20"/>
  <c r="Z10" i="20"/>
  <c r="D10" i="20"/>
  <c r="AE10" i="20" s="1"/>
  <c r="AE26" i="20"/>
  <c r="AE19" i="20"/>
  <c r="AJ55" i="20"/>
  <c r="AJ54" i="20"/>
  <c r="AJ53" i="20"/>
  <c r="AJ52" i="20"/>
  <c r="AJ51" i="20"/>
  <c r="AJ50" i="20"/>
  <c r="AJ49" i="20"/>
  <c r="AJ48" i="20"/>
  <c r="AJ47" i="20"/>
  <c r="AJ46" i="20"/>
  <c r="AJ45" i="20"/>
  <c r="AJ44" i="20"/>
  <c r="AJ43" i="20"/>
  <c r="AJ42" i="20"/>
  <c r="AJ41" i="20"/>
  <c r="AJ40" i="20"/>
  <c r="AJ39" i="20"/>
  <c r="AJ38" i="20"/>
  <c r="AJ37" i="20"/>
  <c r="AJ36" i="20"/>
  <c r="AI55" i="20"/>
  <c r="AI54" i="20"/>
  <c r="AI53" i="20"/>
  <c r="AI52" i="20"/>
  <c r="AI51" i="20"/>
  <c r="AI50" i="20"/>
  <c r="AI49" i="20"/>
  <c r="AI48" i="20"/>
  <c r="AI47" i="20"/>
  <c r="AI46" i="20"/>
  <c r="AI45" i="20"/>
  <c r="AI44" i="20"/>
  <c r="AI43" i="20"/>
  <c r="AI42" i="20"/>
  <c r="AI41" i="20"/>
  <c r="AI40" i="20"/>
  <c r="AI39" i="20"/>
  <c r="AI38" i="20"/>
  <c r="AI37" i="20"/>
  <c r="AI36" i="20"/>
  <c r="AH55" i="20"/>
  <c r="AG55" i="20"/>
  <c r="AF55" i="20"/>
  <c r="AE55" i="20"/>
  <c r="AH54" i="20"/>
  <c r="AG54" i="20"/>
  <c r="AF54" i="20"/>
  <c r="AE54" i="20"/>
  <c r="AH53" i="20"/>
  <c r="AG53" i="20"/>
  <c r="AF53" i="20"/>
  <c r="AE53" i="20"/>
  <c r="AH52" i="20"/>
  <c r="AG52" i="20"/>
  <c r="AF52" i="20"/>
  <c r="AE52" i="20"/>
  <c r="AH51" i="20"/>
  <c r="AG51" i="20"/>
  <c r="AF51" i="20"/>
  <c r="AE51" i="20"/>
  <c r="AH50" i="20"/>
  <c r="AG50" i="20"/>
  <c r="AF50" i="20"/>
  <c r="AE50" i="20"/>
  <c r="AH49" i="20"/>
  <c r="AG49" i="20"/>
  <c r="AF49" i="20"/>
  <c r="AE49" i="20"/>
  <c r="AH48" i="20"/>
  <c r="AG48" i="20"/>
  <c r="AF48" i="20"/>
  <c r="AE48" i="20"/>
  <c r="AH47" i="20"/>
  <c r="AG47" i="20"/>
  <c r="AF47" i="20"/>
  <c r="AE47" i="20"/>
  <c r="AH46" i="20"/>
  <c r="AG46" i="20"/>
  <c r="AF46" i="20"/>
  <c r="AE46" i="20"/>
  <c r="AH45" i="20"/>
  <c r="AG45" i="20"/>
  <c r="AF45" i="20"/>
  <c r="AE45" i="20"/>
  <c r="AH44" i="20"/>
  <c r="AG44" i="20"/>
  <c r="AF44" i="20"/>
  <c r="AE44" i="20"/>
  <c r="AH43" i="20"/>
  <c r="AG43" i="20"/>
  <c r="AF43" i="20"/>
  <c r="AE43" i="20"/>
  <c r="AH42" i="20"/>
  <c r="AG42" i="20"/>
  <c r="AF42" i="20"/>
  <c r="AE42" i="20"/>
  <c r="AH41" i="20"/>
  <c r="AG41" i="20"/>
  <c r="AF41" i="20"/>
  <c r="AE41" i="20"/>
  <c r="AH40" i="20"/>
  <c r="AG40" i="20"/>
  <c r="AF40" i="20"/>
  <c r="AE40" i="20"/>
  <c r="AH39" i="20"/>
  <c r="AG39" i="20"/>
  <c r="AF39" i="20"/>
  <c r="AE39" i="20"/>
  <c r="AH38" i="20"/>
  <c r="AG38" i="20"/>
  <c r="AF38" i="20"/>
  <c r="AE38" i="20"/>
  <c r="AH37" i="20"/>
  <c r="AG37" i="20"/>
  <c r="AF37" i="20"/>
  <c r="AE37" i="20"/>
  <c r="AF36" i="20"/>
  <c r="AG36" i="20"/>
  <c r="AH36" i="20"/>
  <c r="AE36" i="20"/>
  <c r="C11" i="26"/>
  <c r="C12" i="26"/>
  <c r="C10" i="26"/>
  <c r="E11" i="26"/>
  <c r="E12" i="26"/>
  <c r="E10" i="26"/>
  <c r="G11" i="26"/>
  <c r="G12" i="26"/>
  <c r="G10" i="26"/>
  <c r="AI12" i="20" l="1"/>
  <c r="AI16" i="20"/>
  <c r="AI20" i="20"/>
  <c r="AI27" i="20"/>
  <c r="AI26" i="20"/>
  <c r="AI22" i="20"/>
  <c r="AI19" i="20"/>
  <c r="AI15" i="20"/>
  <c r="AI13" i="20"/>
  <c r="AJ29" i="20"/>
  <c r="AJ27" i="20"/>
  <c r="AJ26" i="20"/>
  <c r="AJ25" i="20"/>
  <c r="AJ24" i="20"/>
  <c r="AJ23" i="20"/>
  <c r="AJ22" i="20"/>
  <c r="AJ21" i="20"/>
  <c r="AJ20" i="20"/>
  <c r="AJ19" i="20"/>
  <c r="AJ18" i="20"/>
  <c r="AJ17" i="20"/>
  <c r="AJ16" i="20"/>
  <c r="AJ15" i="20"/>
  <c r="AJ14" i="20"/>
  <c r="AJ13" i="20"/>
  <c r="AJ12" i="20"/>
  <c r="AJ11" i="20"/>
  <c r="AJ28" i="20"/>
  <c r="AI28" i="20"/>
  <c r="AI25" i="20"/>
  <c r="AI24" i="20"/>
  <c r="AI23" i="20"/>
  <c r="AI21" i="20"/>
  <c r="AI18" i="20"/>
  <c r="AI10" i="20"/>
  <c r="AJ10" i="20"/>
  <c r="AI29" i="20"/>
  <c r="AI17" i="20"/>
  <c r="AI14" i="20"/>
  <c r="AI11" i="20"/>
  <c r="G14" i="4"/>
  <c r="G16" i="4"/>
  <c r="G17" i="4"/>
  <c r="G15" i="4"/>
  <c r="G13" i="4"/>
  <c r="F9" i="11" l="1"/>
  <c r="L9" i="11"/>
  <c r="M9" i="11"/>
  <c r="N9" i="11"/>
  <c r="O9" i="11"/>
  <c r="P9" i="11"/>
  <c r="Q9" i="11"/>
  <c r="K9" i="11"/>
  <c r="H9" i="11"/>
  <c r="D9" i="11" s="1"/>
  <c r="I9" i="11"/>
  <c r="J9" i="11"/>
  <c r="G9" i="11"/>
  <c r="H12" i="4"/>
  <c r="Q549" i="23"/>
  <c r="T548" i="11" s="1"/>
  <c r="O549" i="23"/>
  <c r="S548" i="11" s="1"/>
  <c r="M549" i="23"/>
  <c r="R548" i="11" s="1"/>
  <c r="E548" i="11" l="1"/>
  <c r="J12" i="4"/>
  <c r="AE9" i="11"/>
  <c r="BG9" i="11" s="1"/>
  <c r="CI9" i="11" s="1"/>
  <c r="AQ9" i="11"/>
  <c r="BS9" i="11" s="1"/>
  <c r="CU9" i="11" s="1"/>
  <c r="AF9" i="11"/>
  <c r="BH9" i="11" s="1"/>
  <c r="CJ9" i="11" s="1"/>
  <c r="AR9" i="11"/>
  <c r="AC9" i="11"/>
  <c r="BE9" i="11" s="1"/>
  <c r="CG9" i="11" s="1"/>
  <c r="AG9" i="11"/>
  <c r="BI9" i="11" s="1"/>
  <c r="CK9" i="11" s="1"/>
  <c r="AS9" i="11"/>
  <c r="BU9" i="11" s="1"/>
  <c r="CW9" i="11" s="1"/>
  <c r="AB9" i="11"/>
  <c r="BD9" i="11" s="1"/>
  <c r="CF9" i="11" s="1"/>
  <c r="AH9" i="11"/>
  <c r="BJ9" i="11" s="1"/>
  <c r="CL9" i="11" s="1"/>
  <c r="AT9" i="11"/>
  <c r="BV9" i="11" s="1"/>
  <c r="CX9" i="11" s="1"/>
  <c r="AI9" i="11"/>
  <c r="BK9" i="11" s="1"/>
  <c r="CM9" i="11" s="1"/>
  <c r="AU9" i="11"/>
  <c r="BW9" i="11" s="1"/>
  <c r="CY9" i="11" s="1"/>
  <c r="AJ9" i="11"/>
  <c r="BL9" i="11" s="1"/>
  <c r="CN9" i="11" s="1"/>
  <c r="AV9" i="11"/>
  <c r="BX9" i="11" s="1"/>
  <c r="CZ9" i="11" s="1"/>
  <c r="AK9" i="11"/>
  <c r="BM9" i="11" s="1"/>
  <c r="CO9" i="11" s="1"/>
  <c r="AW9" i="11"/>
  <c r="BY9" i="11" s="1"/>
  <c r="DA9" i="11" s="1"/>
  <c r="AL9" i="11"/>
  <c r="BN9" i="11" s="1"/>
  <c r="CP9" i="11" s="1"/>
  <c r="AX9" i="11"/>
  <c r="BZ9" i="11" s="1"/>
  <c r="DB9" i="11" s="1"/>
  <c r="AP9" i="11"/>
  <c r="BR9" i="11" s="1"/>
  <c r="CT9" i="11" s="1"/>
  <c r="AM9" i="11"/>
  <c r="BO9" i="11" s="1"/>
  <c r="CQ9" i="11" s="1"/>
  <c r="AY9" i="11"/>
  <c r="CA9" i="11" s="1"/>
  <c r="DC9" i="11" s="1"/>
  <c r="AN9" i="11"/>
  <c r="BP9" i="11" s="1"/>
  <c r="CR9" i="11" s="1"/>
  <c r="AZ9" i="11"/>
  <c r="CB9" i="11" s="1"/>
  <c r="DD9" i="11" s="1"/>
  <c r="BB9" i="11"/>
  <c r="CD9" i="11" s="1"/>
  <c r="DF9" i="11" s="1"/>
  <c r="AO9" i="11"/>
  <c r="BQ9" i="11" s="1"/>
  <c r="CS9" i="11" s="1"/>
  <c r="BA9" i="11"/>
  <c r="CC9" i="11" s="1"/>
  <c r="DE9" i="11" s="1"/>
  <c r="Y9" i="11"/>
  <c r="Z9" i="11" s="1"/>
  <c r="BT9" i="11"/>
  <c r="CV9" i="11" s="1"/>
  <c r="Q548" i="23"/>
  <c r="T547" i="11" s="1"/>
  <c r="Q547" i="23"/>
  <c r="T546" i="11" s="1"/>
  <c r="Q546" i="23"/>
  <c r="T545" i="11" s="1"/>
  <c r="Q545" i="23"/>
  <c r="T544" i="11" s="1"/>
  <c r="Q544" i="23"/>
  <c r="T543" i="11" s="1"/>
  <c r="Q543" i="23"/>
  <c r="T542" i="11" s="1"/>
  <c r="Q542" i="23"/>
  <c r="T541" i="11" s="1"/>
  <c r="Q541" i="23"/>
  <c r="T540" i="11" s="1"/>
  <c r="Q540" i="23"/>
  <c r="T539" i="11" s="1"/>
  <c r="Q538" i="23"/>
  <c r="T537" i="11" s="1"/>
  <c r="Q537" i="23"/>
  <c r="T536" i="11" s="1"/>
  <c r="Q536" i="23"/>
  <c r="T535" i="11" s="1"/>
  <c r="Q535" i="23"/>
  <c r="T534" i="11" s="1"/>
  <c r="Q534" i="23"/>
  <c r="T533" i="11" s="1"/>
  <c r="Q533" i="23"/>
  <c r="T532" i="11" s="1"/>
  <c r="Q532" i="23"/>
  <c r="T531" i="11" s="1"/>
  <c r="Q531" i="23"/>
  <c r="T530" i="11" s="1"/>
  <c r="Q530" i="23"/>
  <c r="T529" i="11" s="1"/>
  <c r="Q529" i="23"/>
  <c r="T528" i="11" s="1"/>
  <c r="Q528" i="23"/>
  <c r="T527" i="11" s="1"/>
  <c r="Q527" i="23"/>
  <c r="T526" i="11" s="1"/>
  <c r="Q526" i="23"/>
  <c r="T525" i="11" s="1"/>
  <c r="Q525" i="23"/>
  <c r="T524" i="11" s="1"/>
  <c r="Q524" i="23"/>
  <c r="T523" i="11" s="1"/>
  <c r="Q523" i="23"/>
  <c r="T522" i="11" s="1"/>
  <c r="Q522" i="23"/>
  <c r="T521" i="11" s="1"/>
  <c r="Q521" i="23"/>
  <c r="T520" i="11" s="1"/>
  <c r="Q520" i="23"/>
  <c r="T519" i="11" s="1"/>
  <c r="Q519" i="23"/>
  <c r="T518" i="11" s="1"/>
  <c r="Q518" i="23"/>
  <c r="T517" i="11" s="1"/>
  <c r="Q517" i="23"/>
  <c r="T516" i="11" s="1"/>
  <c r="Q516" i="23"/>
  <c r="T515" i="11" s="1"/>
  <c r="Q515" i="23"/>
  <c r="T514" i="11" s="1"/>
  <c r="Q514" i="23"/>
  <c r="T513" i="11" s="1"/>
  <c r="Q513" i="23"/>
  <c r="T512" i="11" s="1"/>
  <c r="Q512" i="23"/>
  <c r="T511" i="11" s="1"/>
  <c r="Q511" i="23"/>
  <c r="T510" i="11" s="1"/>
  <c r="Q510" i="23"/>
  <c r="T509" i="11" s="1"/>
  <c r="Q509" i="23"/>
  <c r="T508" i="11" s="1"/>
  <c r="Q508" i="23"/>
  <c r="T507" i="11" s="1"/>
  <c r="Q507" i="23"/>
  <c r="T506" i="11" s="1"/>
  <c r="Q506" i="23"/>
  <c r="T505" i="11" s="1"/>
  <c r="Q505" i="23"/>
  <c r="T504" i="11" s="1"/>
  <c r="Q504" i="23"/>
  <c r="T503" i="11" s="1"/>
  <c r="Q503" i="23"/>
  <c r="T502" i="11" s="1"/>
  <c r="Q502" i="23"/>
  <c r="T501" i="11" s="1"/>
  <c r="Q501" i="23"/>
  <c r="T500" i="11" s="1"/>
  <c r="Q500" i="23"/>
  <c r="T499" i="11" s="1"/>
  <c r="Q499" i="23"/>
  <c r="T498" i="11" s="1"/>
  <c r="Q498" i="23"/>
  <c r="T497" i="11" s="1"/>
  <c r="Q497" i="23"/>
  <c r="T496" i="11" s="1"/>
  <c r="Q496" i="23"/>
  <c r="T495" i="11" s="1"/>
  <c r="Q495" i="23"/>
  <c r="T494" i="11" s="1"/>
  <c r="Q494" i="23"/>
  <c r="T493" i="11" s="1"/>
  <c r="Q493" i="23"/>
  <c r="T492" i="11" s="1"/>
  <c r="Q492" i="23"/>
  <c r="T491" i="11" s="1"/>
  <c r="Q491" i="23"/>
  <c r="T490" i="11" s="1"/>
  <c r="Q490" i="23"/>
  <c r="T489" i="11" s="1"/>
  <c r="Q489" i="23"/>
  <c r="T488" i="11" s="1"/>
  <c r="Q488" i="23"/>
  <c r="T487" i="11" s="1"/>
  <c r="Q487" i="23"/>
  <c r="T486" i="11" s="1"/>
  <c r="Q486" i="23"/>
  <c r="T485" i="11" s="1"/>
  <c r="Q485" i="23"/>
  <c r="T484" i="11" s="1"/>
  <c r="Q484" i="23"/>
  <c r="T483" i="11" s="1"/>
  <c r="Q483" i="23"/>
  <c r="T482" i="11" s="1"/>
  <c r="Q482" i="23"/>
  <c r="T481" i="11" s="1"/>
  <c r="Q481" i="23"/>
  <c r="T480" i="11" s="1"/>
  <c r="Q480" i="23"/>
  <c r="T479" i="11" s="1"/>
  <c r="Q479" i="23"/>
  <c r="T478" i="11" s="1"/>
  <c r="Q478" i="23"/>
  <c r="T477" i="11" s="1"/>
  <c r="Q477" i="23"/>
  <c r="T476" i="11" s="1"/>
  <c r="Q476" i="23"/>
  <c r="T475" i="11" s="1"/>
  <c r="Q475" i="23"/>
  <c r="T474" i="11" s="1"/>
  <c r="Q474" i="23"/>
  <c r="T473" i="11" s="1"/>
  <c r="Q473" i="23"/>
  <c r="T472" i="11" s="1"/>
  <c r="Q472" i="23"/>
  <c r="T471" i="11" s="1"/>
  <c r="Q471" i="23"/>
  <c r="T470" i="11" s="1"/>
  <c r="Q470" i="23"/>
  <c r="T469" i="11" s="1"/>
  <c r="Q469" i="23"/>
  <c r="T468" i="11" s="1"/>
  <c r="Q468" i="23"/>
  <c r="T467" i="11" s="1"/>
  <c r="Q467" i="23"/>
  <c r="T466" i="11" s="1"/>
  <c r="Q466" i="23"/>
  <c r="T465" i="11" s="1"/>
  <c r="Q465" i="23"/>
  <c r="T464" i="11" s="1"/>
  <c r="Q464" i="23"/>
  <c r="T463" i="11" s="1"/>
  <c r="Q463" i="23"/>
  <c r="T462" i="11" s="1"/>
  <c r="Q462" i="23"/>
  <c r="T461" i="11" s="1"/>
  <c r="Q461" i="23"/>
  <c r="T460" i="11" s="1"/>
  <c r="Q460" i="23"/>
  <c r="T459" i="11" s="1"/>
  <c r="Q459" i="23"/>
  <c r="T458" i="11" s="1"/>
  <c r="Q458" i="23"/>
  <c r="T457" i="11" s="1"/>
  <c r="Q457" i="23"/>
  <c r="T456" i="11" s="1"/>
  <c r="Q456" i="23"/>
  <c r="T455" i="11" s="1"/>
  <c r="Q455" i="23"/>
  <c r="T454" i="11" s="1"/>
  <c r="Q454" i="23"/>
  <c r="T453" i="11" s="1"/>
  <c r="Q453" i="23"/>
  <c r="T452" i="11" s="1"/>
  <c r="Q452" i="23"/>
  <c r="T451" i="11" s="1"/>
  <c r="Q451" i="23"/>
  <c r="T450" i="11" s="1"/>
  <c r="Q450" i="23"/>
  <c r="T449" i="11" s="1"/>
  <c r="Q449" i="23"/>
  <c r="T448" i="11" s="1"/>
  <c r="Q448" i="23"/>
  <c r="T447" i="11" s="1"/>
  <c r="Q447" i="23"/>
  <c r="T446" i="11" s="1"/>
  <c r="Q446" i="23"/>
  <c r="T445" i="11" s="1"/>
  <c r="Q445" i="23"/>
  <c r="T444" i="11" s="1"/>
  <c r="Q444" i="23"/>
  <c r="T443" i="11" s="1"/>
  <c r="Q443" i="23"/>
  <c r="T442" i="11" s="1"/>
  <c r="Q442" i="23"/>
  <c r="T441" i="11" s="1"/>
  <c r="Q441" i="23"/>
  <c r="T440" i="11" s="1"/>
  <c r="Q440" i="23"/>
  <c r="T439" i="11" s="1"/>
  <c r="Q439" i="23"/>
  <c r="T438" i="11" s="1"/>
  <c r="Q438" i="23"/>
  <c r="T437" i="11" s="1"/>
  <c r="Q437" i="23"/>
  <c r="T436" i="11" s="1"/>
  <c r="Q436" i="23"/>
  <c r="T435" i="11" s="1"/>
  <c r="Q435" i="23"/>
  <c r="T434" i="11" s="1"/>
  <c r="Q434" i="23"/>
  <c r="T433" i="11" s="1"/>
  <c r="Q433" i="23"/>
  <c r="T432" i="11" s="1"/>
  <c r="Q432" i="23"/>
  <c r="T431" i="11" s="1"/>
  <c r="Q431" i="23"/>
  <c r="T430" i="11" s="1"/>
  <c r="Q430" i="23"/>
  <c r="T429" i="11" s="1"/>
  <c r="Q429" i="23"/>
  <c r="T428" i="11" s="1"/>
  <c r="Q428" i="23"/>
  <c r="T427" i="11" s="1"/>
  <c r="Q427" i="23"/>
  <c r="T426" i="11" s="1"/>
  <c r="Q426" i="23"/>
  <c r="T425" i="11" s="1"/>
  <c r="Q424" i="23"/>
  <c r="T423" i="11" s="1"/>
  <c r="Q423" i="23"/>
  <c r="T422" i="11" s="1"/>
  <c r="Q422" i="23"/>
  <c r="T421" i="11" s="1"/>
  <c r="Q421" i="23"/>
  <c r="T420" i="11" s="1"/>
  <c r="Q420" i="23"/>
  <c r="T419" i="11" s="1"/>
  <c r="Q419" i="23"/>
  <c r="T418" i="11" s="1"/>
  <c r="Q418" i="23"/>
  <c r="T417" i="11" s="1"/>
  <c r="Q417" i="23"/>
  <c r="T416" i="11" s="1"/>
  <c r="Q416" i="23"/>
  <c r="T415" i="11" s="1"/>
  <c r="Q415" i="23"/>
  <c r="T414" i="11" s="1"/>
  <c r="Q414" i="23"/>
  <c r="T413" i="11" s="1"/>
  <c r="Q413" i="23"/>
  <c r="T412" i="11" s="1"/>
  <c r="Q412" i="23"/>
  <c r="T411" i="11" s="1"/>
  <c r="Q411" i="23"/>
  <c r="T410" i="11" s="1"/>
  <c r="Q309" i="23"/>
  <c r="T308" i="11" s="1"/>
  <c r="Q409" i="23"/>
  <c r="T408" i="11" s="1"/>
  <c r="Q408" i="23"/>
  <c r="T407" i="11" s="1"/>
  <c r="Q308" i="23"/>
  <c r="T307" i="11" s="1"/>
  <c r="Q406" i="23"/>
  <c r="T405" i="11" s="1"/>
  <c r="Q405" i="23"/>
  <c r="T404" i="11" s="1"/>
  <c r="Q404" i="23"/>
  <c r="T403" i="11" s="1"/>
  <c r="Q403" i="23"/>
  <c r="T402" i="11" s="1"/>
  <c r="Q402" i="23"/>
  <c r="T401" i="11" s="1"/>
  <c r="Q401" i="23"/>
  <c r="T400" i="11" s="1"/>
  <c r="Q400" i="23"/>
  <c r="T399" i="11" s="1"/>
  <c r="Q399" i="23"/>
  <c r="T398" i="11" s="1"/>
  <c r="Q398" i="23"/>
  <c r="T397" i="11" s="1"/>
  <c r="Q397" i="23"/>
  <c r="T396" i="11" s="1"/>
  <c r="Q396" i="23"/>
  <c r="T395" i="11" s="1"/>
  <c r="Q395" i="23"/>
  <c r="T394" i="11" s="1"/>
  <c r="Q394" i="23"/>
  <c r="T393" i="11" s="1"/>
  <c r="Q393" i="23"/>
  <c r="T392" i="11" s="1"/>
  <c r="Q392" i="23"/>
  <c r="T391" i="11" s="1"/>
  <c r="Q391" i="23"/>
  <c r="T390" i="11" s="1"/>
  <c r="Q390" i="23"/>
  <c r="T389" i="11" s="1"/>
  <c r="Q389" i="23"/>
  <c r="T388" i="11" s="1"/>
  <c r="Q388" i="23"/>
  <c r="T387" i="11" s="1"/>
  <c r="Q387" i="23"/>
  <c r="T386" i="11" s="1"/>
  <c r="Q386" i="23"/>
  <c r="T385" i="11" s="1"/>
  <c r="Q385" i="23"/>
  <c r="T384" i="11" s="1"/>
  <c r="Q384" i="23"/>
  <c r="T383" i="11" s="1"/>
  <c r="Q383" i="23"/>
  <c r="T382" i="11" s="1"/>
  <c r="Q382" i="23"/>
  <c r="T381" i="11" s="1"/>
  <c r="Q381" i="23"/>
  <c r="T380" i="11" s="1"/>
  <c r="Q380" i="23"/>
  <c r="T379" i="11" s="1"/>
  <c r="Q379" i="23"/>
  <c r="T378" i="11" s="1"/>
  <c r="Q378" i="23"/>
  <c r="T377" i="11" s="1"/>
  <c r="Q377" i="23"/>
  <c r="T376" i="11" s="1"/>
  <c r="Q376" i="23"/>
  <c r="T375" i="11" s="1"/>
  <c r="Q375" i="23"/>
  <c r="T374" i="11" s="1"/>
  <c r="Q374" i="23"/>
  <c r="T373" i="11" s="1"/>
  <c r="Q373" i="23"/>
  <c r="T372" i="11" s="1"/>
  <c r="Q372" i="23"/>
  <c r="T371" i="11" s="1"/>
  <c r="Q371" i="23"/>
  <c r="T370" i="11" s="1"/>
  <c r="Q370" i="23"/>
  <c r="T369" i="11" s="1"/>
  <c r="Q369" i="23"/>
  <c r="T368" i="11" s="1"/>
  <c r="Q368" i="23"/>
  <c r="T367" i="11" s="1"/>
  <c r="Q367" i="23"/>
  <c r="T366" i="11" s="1"/>
  <c r="Q366" i="23"/>
  <c r="T365" i="11" s="1"/>
  <c r="Q365" i="23"/>
  <c r="T364" i="11" s="1"/>
  <c r="Q364" i="23"/>
  <c r="T363" i="11" s="1"/>
  <c r="Q363" i="23"/>
  <c r="T362" i="11" s="1"/>
  <c r="Q362" i="23"/>
  <c r="T361" i="11" s="1"/>
  <c r="Q361" i="23"/>
  <c r="T360" i="11" s="1"/>
  <c r="Q360" i="23"/>
  <c r="T359" i="11" s="1"/>
  <c r="Q359" i="23"/>
  <c r="T358" i="11" s="1"/>
  <c r="Q358" i="23"/>
  <c r="T357" i="11" s="1"/>
  <c r="Q357" i="23"/>
  <c r="T356" i="11" s="1"/>
  <c r="Q356" i="23"/>
  <c r="T355" i="11" s="1"/>
  <c r="Q355" i="23"/>
  <c r="T354" i="11" s="1"/>
  <c r="Q354" i="23"/>
  <c r="T353" i="11" s="1"/>
  <c r="Q353" i="23"/>
  <c r="T352" i="11" s="1"/>
  <c r="Q352" i="23"/>
  <c r="T351" i="11" s="1"/>
  <c r="Q351" i="23"/>
  <c r="T350" i="11" s="1"/>
  <c r="Q350" i="23"/>
  <c r="T349" i="11" s="1"/>
  <c r="Q349" i="23"/>
  <c r="T348" i="11" s="1"/>
  <c r="Q348" i="23"/>
  <c r="T347" i="11" s="1"/>
  <c r="Q347" i="23"/>
  <c r="T346" i="11" s="1"/>
  <c r="Q346" i="23"/>
  <c r="T345" i="11" s="1"/>
  <c r="Q345" i="23"/>
  <c r="T344" i="11" s="1"/>
  <c r="Q344" i="23"/>
  <c r="T343" i="11" s="1"/>
  <c r="Q343" i="23"/>
  <c r="T342" i="11" s="1"/>
  <c r="Q342" i="23"/>
  <c r="T341" i="11" s="1"/>
  <c r="Q341" i="23"/>
  <c r="T340" i="11" s="1"/>
  <c r="Q340" i="23"/>
  <c r="T339" i="11" s="1"/>
  <c r="Q339" i="23"/>
  <c r="T338" i="11" s="1"/>
  <c r="Q338" i="23"/>
  <c r="T337" i="11" s="1"/>
  <c r="Q337" i="23"/>
  <c r="T336" i="11" s="1"/>
  <c r="Q336" i="23"/>
  <c r="T335" i="11" s="1"/>
  <c r="Q335" i="23"/>
  <c r="T334" i="11" s="1"/>
  <c r="Q334" i="23"/>
  <c r="T333" i="11" s="1"/>
  <c r="Q333" i="23"/>
  <c r="T332" i="11" s="1"/>
  <c r="Q332" i="23"/>
  <c r="T331" i="11" s="1"/>
  <c r="Q331" i="23"/>
  <c r="T330" i="11" s="1"/>
  <c r="Q330" i="23"/>
  <c r="T329" i="11" s="1"/>
  <c r="Q329" i="23"/>
  <c r="T328" i="11" s="1"/>
  <c r="Q328" i="23"/>
  <c r="T327" i="11" s="1"/>
  <c r="Q327" i="23"/>
  <c r="T326" i="11" s="1"/>
  <c r="Q326" i="23"/>
  <c r="T325" i="11" s="1"/>
  <c r="Q325" i="23"/>
  <c r="T324" i="11" s="1"/>
  <c r="Q324" i="23"/>
  <c r="T323" i="11" s="1"/>
  <c r="Q323" i="23"/>
  <c r="T322" i="11" s="1"/>
  <c r="Q322" i="23"/>
  <c r="T321" i="11" s="1"/>
  <c r="Q321" i="23"/>
  <c r="T320" i="11" s="1"/>
  <c r="Q320" i="23"/>
  <c r="T319" i="11" s="1"/>
  <c r="Q319" i="23"/>
  <c r="T318" i="11" s="1"/>
  <c r="Q318" i="23"/>
  <c r="T317" i="11" s="1"/>
  <c r="Q317" i="23"/>
  <c r="T316" i="11" s="1"/>
  <c r="Q316" i="23"/>
  <c r="T315" i="11" s="1"/>
  <c r="Q315" i="23"/>
  <c r="T314" i="11" s="1"/>
  <c r="Q314" i="23"/>
  <c r="T313" i="11" s="1"/>
  <c r="Q313" i="23"/>
  <c r="T312" i="11" s="1"/>
  <c r="Q312" i="23"/>
  <c r="T311" i="11" s="1"/>
  <c r="Q111" i="23"/>
  <c r="T110" i="11" s="1"/>
  <c r="Q310" i="23"/>
  <c r="T309" i="11" s="1"/>
  <c r="Q108" i="23"/>
  <c r="T107" i="11" s="1"/>
  <c r="Q104" i="23"/>
  <c r="T103" i="11" s="1"/>
  <c r="Q307" i="23"/>
  <c r="T306" i="11" s="1"/>
  <c r="Q306" i="23"/>
  <c r="T305" i="11" s="1"/>
  <c r="Q305" i="23"/>
  <c r="T304" i="11" s="1"/>
  <c r="Q304" i="23"/>
  <c r="T303" i="11" s="1"/>
  <c r="Q303" i="23"/>
  <c r="T302" i="11" s="1"/>
  <c r="Q302" i="23"/>
  <c r="T301" i="11" s="1"/>
  <c r="Q301" i="23"/>
  <c r="T300" i="11" s="1"/>
  <c r="Q300" i="23"/>
  <c r="T299" i="11" s="1"/>
  <c r="Q299" i="23"/>
  <c r="T298" i="11" s="1"/>
  <c r="Q298" i="23"/>
  <c r="T297" i="11" s="1"/>
  <c r="Q297" i="23"/>
  <c r="T296" i="11" s="1"/>
  <c r="Q296" i="23"/>
  <c r="T295" i="11" s="1"/>
  <c r="Q295" i="23"/>
  <c r="T294" i="11" s="1"/>
  <c r="Q294" i="23"/>
  <c r="T293" i="11" s="1"/>
  <c r="Q293" i="23"/>
  <c r="T292" i="11" s="1"/>
  <c r="Q292" i="23"/>
  <c r="T291" i="11" s="1"/>
  <c r="Q291" i="23"/>
  <c r="T290" i="11" s="1"/>
  <c r="Q290" i="23"/>
  <c r="T289" i="11" s="1"/>
  <c r="Q289" i="23"/>
  <c r="T288" i="11" s="1"/>
  <c r="Q288" i="23"/>
  <c r="T287" i="11" s="1"/>
  <c r="Q287" i="23"/>
  <c r="T286" i="11" s="1"/>
  <c r="Q286" i="23"/>
  <c r="T285" i="11" s="1"/>
  <c r="Q285" i="23"/>
  <c r="T284" i="11" s="1"/>
  <c r="Q284" i="23"/>
  <c r="T283" i="11" s="1"/>
  <c r="Q283" i="23"/>
  <c r="T282" i="11" s="1"/>
  <c r="Q282" i="23"/>
  <c r="T281" i="11" s="1"/>
  <c r="Q281" i="23"/>
  <c r="T280" i="11" s="1"/>
  <c r="Q280" i="23"/>
  <c r="T279" i="11" s="1"/>
  <c r="Q279" i="23"/>
  <c r="T278" i="11" s="1"/>
  <c r="Q278" i="23"/>
  <c r="T277" i="11" s="1"/>
  <c r="Q277" i="23"/>
  <c r="T276" i="11" s="1"/>
  <c r="Q276" i="23"/>
  <c r="T275" i="11" s="1"/>
  <c r="Q275" i="23"/>
  <c r="T274" i="11" s="1"/>
  <c r="Q274" i="23"/>
  <c r="T273" i="11" s="1"/>
  <c r="Q273" i="23"/>
  <c r="T272" i="11" s="1"/>
  <c r="Q272" i="23"/>
  <c r="T271" i="11" s="1"/>
  <c r="Q271" i="23"/>
  <c r="T270" i="11" s="1"/>
  <c r="Q270" i="23"/>
  <c r="T269" i="11" s="1"/>
  <c r="Q269" i="23"/>
  <c r="T268" i="11" s="1"/>
  <c r="Q268" i="23"/>
  <c r="T267" i="11" s="1"/>
  <c r="Q267" i="23"/>
  <c r="T266" i="11" s="1"/>
  <c r="Q266" i="23"/>
  <c r="T265" i="11" s="1"/>
  <c r="Q265" i="23"/>
  <c r="T264" i="11" s="1"/>
  <c r="Q264" i="23"/>
  <c r="T263" i="11" s="1"/>
  <c r="Q263" i="23"/>
  <c r="T262" i="11" s="1"/>
  <c r="Q262" i="23"/>
  <c r="T261" i="11" s="1"/>
  <c r="Q261" i="23"/>
  <c r="T260" i="11" s="1"/>
  <c r="Q260" i="23"/>
  <c r="T259" i="11" s="1"/>
  <c r="Q259" i="23"/>
  <c r="T258" i="11" s="1"/>
  <c r="Q258" i="23"/>
  <c r="T257" i="11" s="1"/>
  <c r="Q257" i="23"/>
  <c r="T256" i="11" s="1"/>
  <c r="Q256" i="23"/>
  <c r="T255" i="11" s="1"/>
  <c r="Q255" i="23"/>
  <c r="T254" i="11" s="1"/>
  <c r="Q254" i="23"/>
  <c r="T253" i="11" s="1"/>
  <c r="Q253" i="23"/>
  <c r="T252" i="11" s="1"/>
  <c r="Q252" i="23"/>
  <c r="T251" i="11" s="1"/>
  <c r="Q251" i="23"/>
  <c r="T250" i="11" s="1"/>
  <c r="Q250" i="23"/>
  <c r="T249" i="11" s="1"/>
  <c r="Q249" i="23"/>
  <c r="T248" i="11" s="1"/>
  <c r="Q248" i="23"/>
  <c r="T247" i="11" s="1"/>
  <c r="Q247" i="23"/>
  <c r="T246" i="11" s="1"/>
  <c r="Q246" i="23"/>
  <c r="T245" i="11" s="1"/>
  <c r="Q245" i="23"/>
  <c r="T244" i="11" s="1"/>
  <c r="Q244" i="23"/>
  <c r="T243" i="11" s="1"/>
  <c r="Q243" i="23"/>
  <c r="T242" i="11" s="1"/>
  <c r="Q242" i="23"/>
  <c r="T241" i="11" s="1"/>
  <c r="Q241" i="23"/>
  <c r="T240" i="11" s="1"/>
  <c r="Q240" i="23"/>
  <c r="T239" i="11" s="1"/>
  <c r="Q239" i="23"/>
  <c r="T238" i="11" s="1"/>
  <c r="Q238" i="23"/>
  <c r="T237" i="11" s="1"/>
  <c r="Q237" i="23"/>
  <c r="T236" i="11" s="1"/>
  <c r="Q236" i="23"/>
  <c r="T235" i="11" s="1"/>
  <c r="Q235" i="23"/>
  <c r="T234" i="11" s="1"/>
  <c r="Q234" i="23"/>
  <c r="T233" i="11" s="1"/>
  <c r="Q233" i="23"/>
  <c r="T232" i="11" s="1"/>
  <c r="Q232" i="23"/>
  <c r="T231" i="11" s="1"/>
  <c r="Q231" i="23"/>
  <c r="T230" i="11" s="1"/>
  <c r="Q230" i="23"/>
  <c r="T229" i="11" s="1"/>
  <c r="Q229" i="23"/>
  <c r="T228" i="11" s="1"/>
  <c r="Q228" i="23"/>
  <c r="T227" i="11" s="1"/>
  <c r="Q227" i="23"/>
  <c r="T226" i="11" s="1"/>
  <c r="Q226" i="23"/>
  <c r="T225" i="11" s="1"/>
  <c r="Q225" i="23"/>
  <c r="T224" i="11" s="1"/>
  <c r="Q224" i="23"/>
  <c r="T223" i="11" s="1"/>
  <c r="Q223" i="23"/>
  <c r="T222" i="11" s="1"/>
  <c r="Q222" i="23"/>
  <c r="T221" i="11" s="1"/>
  <c r="Q221" i="23"/>
  <c r="T220" i="11" s="1"/>
  <c r="Q220" i="23"/>
  <c r="T219" i="11" s="1"/>
  <c r="Q219" i="23"/>
  <c r="T218" i="11" s="1"/>
  <c r="Q218" i="23"/>
  <c r="T217" i="11" s="1"/>
  <c r="Q217" i="23"/>
  <c r="T216" i="11" s="1"/>
  <c r="Q216" i="23"/>
  <c r="T215" i="11" s="1"/>
  <c r="Q215" i="23"/>
  <c r="T214" i="11" s="1"/>
  <c r="Q214" i="23"/>
  <c r="T213" i="11" s="1"/>
  <c r="Q213" i="23"/>
  <c r="T212" i="11" s="1"/>
  <c r="Q212" i="23"/>
  <c r="T211" i="11" s="1"/>
  <c r="Q211" i="23"/>
  <c r="T210" i="11" s="1"/>
  <c r="Q210" i="23"/>
  <c r="T209" i="11" s="1"/>
  <c r="Q209" i="23"/>
  <c r="T208" i="11" s="1"/>
  <c r="Q208" i="23"/>
  <c r="T207" i="11" s="1"/>
  <c r="Q207" i="23"/>
  <c r="T206" i="11" s="1"/>
  <c r="Q206" i="23"/>
  <c r="T205" i="11" s="1"/>
  <c r="Q205" i="23"/>
  <c r="T204" i="11" s="1"/>
  <c r="Q204" i="23"/>
  <c r="T203" i="11" s="1"/>
  <c r="Q203" i="23"/>
  <c r="T202" i="11" s="1"/>
  <c r="Q202" i="23"/>
  <c r="T201" i="11" s="1"/>
  <c r="Q201" i="23"/>
  <c r="T200" i="11" s="1"/>
  <c r="Q200" i="23"/>
  <c r="T199" i="11" s="1"/>
  <c r="Q199" i="23"/>
  <c r="T198" i="11" s="1"/>
  <c r="Q198" i="23"/>
  <c r="T197" i="11" s="1"/>
  <c r="Q197" i="23"/>
  <c r="T196" i="11" s="1"/>
  <c r="Q196" i="23"/>
  <c r="T195" i="11" s="1"/>
  <c r="Q195" i="23"/>
  <c r="T194" i="11" s="1"/>
  <c r="Q194" i="23"/>
  <c r="T193" i="11" s="1"/>
  <c r="Q193" i="23"/>
  <c r="T192" i="11" s="1"/>
  <c r="Q410" i="23"/>
  <c r="T409" i="11" s="1"/>
  <c r="Q191" i="23"/>
  <c r="T190" i="11" s="1"/>
  <c r="Q190" i="23"/>
  <c r="T189" i="11" s="1"/>
  <c r="Q407" i="23"/>
  <c r="T406" i="11" s="1"/>
  <c r="Q311" i="23"/>
  <c r="T310" i="11" s="1"/>
  <c r="Q187" i="23"/>
  <c r="T186" i="11" s="1"/>
  <c r="Q186" i="23"/>
  <c r="T185" i="11" s="1"/>
  <c r="Q185" i="23"/>
  <c r="T184" i="11" s="1"/>
  <c r="Q184" i="23"/>
  <c r="T183" i="11" s="1"/>
  <c r="Q183" i="23"/>
  <c r="T182" i="11" s="1"/>
  <c r="Q182" i="23"/>
  <c r="T181" i="11" s="1"/>
  <c r="Q181" i="23"/>
  <c r="T180" i="11" s="1"/>
  <c r="Q180" i="23"/>
  <c r="T179" i="11" s="1"/>
  <c r="Q179" i="23"/>
  <c r="T178" i="11" s="1"/>
  <c r="Q178" i="23"/>
  <c r="T177" i="11" s="1"/>
  <c r="Q177" i="23"/>
  <c r="T176" i="11" s="1"/>
  <c r="Q176" i="23"/>
  <c r="T175" i="11" s="1"/>
  <c r="Q175" i="23"/>
  <c r="T174" i="11" s="1"/>
  <c r="Q174" i="23"/>
  <c r="T173" i="11" s="1"/>
  <c r="Q173" i="23"/>
  <c r="T172" i="11" s="1"/>
  <c r="Q172" i="23"/>
  <c r="T171" i="11" s="1"/>
  <c r="Q171" i="23"/>
  <c r="T170" i="11" s="1"/>
  <c r="Q170" i="23"/>
  <c r="T169" i="11" s="1"/>
  <c r="Q169" i="23"/>
  <c r="T168" i="11" s="1"/>
  <c r="Q168" i="23"/>
  <c r="T167" i="11" s="1"/>
  <c r="Q167" i="23"/>
  <c r="T166" i="11" s="1"/>
  <c r="Q166" i="23"/>
  <c r="T165" i="11" s="1"/>
  <c r="Q165" i="23"/>
  <c r="T164" i="11" s="1"/>
  <c r="Q164" i="23"/>
  <c r="T163" i="11" s="1"/>
  <c r="Q163" i="23"/>
  <c r="T162" i="11" s="1"/>
  <c r="Q162" i="23"/>
  <c r="T161" i="11" s="1"/>
  <c r="Q161" i="23"/>
  <c r="T160" i="11" s="1"/>
  <c r="Q160" i="23"/>
  <c r="T159" i="11" s="1"/>
  <c r="Q159" i="23"/>
  <c r="T158" i="11" s="1"/>
  <c r="Q158" i="23"/>
  <c r="T157" i="11" s="1"/>
  <c r="Q157" i="23"/>
  <c r="T156" i="11" s="1"/>
  <c r="Q156" i="23"/>
  <c r="T155" i="11" s="1"/>
  <c r="Q155" i="23"/>
  <c r="T154" i="11" s="1"/>
  <c r="Q154" i="23"/>
  <c r="T153" i="11" s="1"/>
  <c r="Q153" i="23"/>
  <c r="T152" i="11" s="1"/>
  <c r="Q152" i="23"/>
  <c r="T151" i="11" s="1"/>
  <c r="Q151" i="23"/>
  <c r="T150" i="11" s="1"/>
  <c r="Q150" i="23"/>
  <c r="T149" i="11" s="1"/>
  <c r="Q149" i="23"/>
  <c r="T148" i="11" s="1"/>
  <c r="Q148" i="23"/>
  <c r="T147" i="11" s="1"/>
  <c r="Q147" i="23"/>
  <c r="T146" i="11" s="1"/>
  <c r="Q146" i="23"/>
  <c r="T145" i="11" s="1"/>
  <c r="Q145" i="23"/>
  <c r="T144" i="11" s="1"/>
  <c r="Q144" i="23"/>
  <c r="T143" i="11" s="1"/>
  <c r="Q143" i="23"/>
  <c r="T142" i="11" s="1"/>
  <c r="Q142" i="23"/>
  <c r="T141" i="11" s="1"/>
  <c r="Q141" i="23"/>
  <c r="T140" i="11" s="1"/>
  <c r="Q140" i="23"/>
  <c r="T139" i="11" s="1"/>
  <c r="Q139" i="23"/>
  <c r="T138" i="11" s="1"/>
  <c r="Q138" i="23"/>
  <c r="T137" i="11" s="1"/>
  <c r="Q137" i="23"/>
  <c r="T136" i="11" s="1"/>
  <c r="Q136" i="23"/>
  <c r="T135" i="11" s="1"/>
  <c r="Q135" i="23"/>
  <c r="T134" i="11" s="1"/>
  <c r="Q134" i="23"/>
  <c r="T133" i="11" s="1"/>
  <c r="Q133" i="23"/>
  <c r="T132" i="11" s="1"/>
  <c r="Q132" i="23"/>
  <c r="T131" i="11" s="1"/>
  <c r="Q131" i="23"/>
  <c r="T130" i="11" s="1"/>
  <c r="Q130" i="23"/>
  <c r="T129" i="11" s="1"/>
  <c r="Q129" i="23"/>
  <c r="T128" i="11" s="1"/>
  <c r="Q128" i="23"/>
  <c r="T127" i="11" s="1"/>
  <c r="Q127" i="23"/>
  <c r="T126" i="11" s="1"/>
  <c r="Q126" i="23"/>
  <c r="T125" i="11" s="1"/>
  <c r="Q125" i="23"/>
  <c r="T124" i="11" s="1"/>
  <c r="Q124" i="23"/>
  <c r="T123" i="11" s="1"/>
  <c r="Q123" i="23"/>
  <c r="T122" i="11" s="1"/>
  <c r="Q122" i="23"/>
  <c r="T121" i="11" s="1"/>
  <c r="Q121" i="23"/>
  <c r="T120" i="11" s="1"/>
  <c r="Q120" i="23"/>
  <c r="T119" i="11" s="1"/>
  <c r="Q119" i="23"/>
  <c r="T118" i="11" s="1"/>
  <c r="Q118" i="23"/>
  <c r="T117" i="11" s="1"/>
  <c r="Q117" i="23"/>
  <c r="T116" i="11" s="1"/>
  <c r="Q116" i="23"/>
  <c r="T115" i="11" s="1"/>
  <c r="Q115" i="23"/>
  <c r="T114" i="11" s="1"/>
  <c r="Q114" i="23"/>
  <c r="T113" i="11" s="1"/>
  <c r="Q113" i="23"/>
  <c r="T112" i="11" s="1"/>
  <c r="Q112" i="23"/>
  <c r="T111" i="11" s="1"/>
  <c r="Q192" i="23"/>
  <c r="T191" i="11" s="1"/>
  <c r="Q110" i="23"/>
  <c r="T109" i="11" s="1"/>
  <c r="Q109" i="23"/>
  <c r="T108" i="11" s="1"/>
  <c r="Q189" i="23"/>
  <c r="T188" i="11" s="1"/>
  <c r="Q107" i="23"/>
  <c r="T106" i="11" s="1"/>
  <c r="Q106" i="23"/>
  <c r="T105" i="11" s="1"/>
  <c r="Q105" i="23"/>
  <c r="T104" i="11" s="1"/>
  <c r="Q188" i="23"/>
  <c r="T187" i="11" s="1"/>
  <c r="Q103" i="23"/>
  <c r="T102" i="11" s="1"/>
  <c r="Q102" i="23"/>
  <c r="T101" i="11" s="1"/>
  <c r="Q101" i="23"/>
  <c r="T100" i="11" s="1"/>
  <c r="Q100" i="23"/>
  <c r="T99" i="11" s="1"/>
  <c r="Q99" i="23"/>
  <c r="T98" i="11" s="1"/>
  <c r="Q98" i="23"/>
  <c r="T97" i="11" s="1"/>
  <c r="Q97" i="23"/>
  <c r="T96" i="11" s="1"/>
  <c r="Q96" i="23"/>
  <c r="T95" i="11" s="1"/>
  <c r="Q95" i="23"/>
  <c r="T94" i="11" s="1"/>
  <c r="Q94" i="23"/>
  <c r="T93" i="11" s="1"/>
  <c r="Q93" i="23"/>
  <c r="T92" i="11" s="1"/>
  <c r="Q92" i="23"/>
  <c r="T91" i="11" s="1"/>
  <c r="Q91" i="23"/>
  <c r="T90" i="11" s="1"/>
  <c r="Q90" i="23"/>
  <c r="T89" i="11" s="1"/>
  <c r="Q89" i="23"/>
  <c r="T88" i="11" s="1"/>
  <c r="Q88" i="23"/>
  <c r="T87" i="11" s="1"/>
  <c r="Q87" i="23"/>
  <c r="T86" i="11" s="1"/>
  <c r="Q86" i="23"/>
  <c r="T85" i="11" s="1"/>
  <c r="Q85" i="23"/>
  <c r="T84" i="11" s="1"/>
  <c r="Q84" i="23"/>
  <c r="T83" i="11" s="1"/>
  <c r="Q83" i="23"/>
  <c r="T82" i="11" s="1"/>
  <c r="Q82" i="23"/>
  <c r="T81" i="11" s="1"/>
  <c r="Q81" i="23"/>
  <c r="T80" i="11" s="1"/>
  <c r="Q80" i="23"/>
  <c r="T79" i="11" s="1"/>
  <c r="Q79" i="23"/>
  <c r="T78" i="11" s="1"/>
  <c r="Q78" i="23"/>
  <c r="T77" i="11" s="1"/>
  <c r="Q77" i="23"/>
  <c r="T76" i="11" s="1"/>
  <c r="Q76" i="23"/>
  <c r="T75" i="11" s="1"/>
  <c r="Q75" i="23"/>
  <c r="T74" i="11" s="1"/>
  <c r="Q74" i="23"/>
  <c r="T73" i="11" s="1"/>
  <c r="Q73" i="23"/>
  <c r="T72" i="11" s="1"/>
  <c r="Q72" i="23"/>
  <c r="T71" i="11" s="1"/>
  <c r="Q71" i="23"/>
  <c r="T70" i="11" s="1"/>
  <c r="Q70" i="23"/>
  <c r="T69" i="11" s="1"/>
  <c r="Q69" i="23"/>
  <c r="T68" i="11" s="1"/>
  <c r="Q68" i="23"/>
  <c r="T67" i="11" s="1"/>
  <c r="Q67" i="23"/>
  <c r="T66" i="11" s="1"/>
  <c r="Q66" i="23"/>
  <c r="T65" i="11" s="1"/>
  <c r="Q65" i="23"/>
  <c r="T64" i="11" s="1"/>
  <c r="Q64" i="23"/>
  <c r="T63" i="11" s="1"/>
  <c r="Q63" i="23"/>
  <c r="T62" i="11" s="1"/>
  <c r="Q62" i="23"/>
  <c r="T61" i="11" s="1"/>
  <c r="Q61" i="23"/>
  <c r="T60" i="11" s="1"/>
  <c r="Q60" i="23"/>
  <c r="T59" i="11" s="1"/>
  <c r="Q59" i="23"/>
  <c r="T58" i="11" s="1"/>
  <c r="Q58" i="23"/>
  <c r="T57" i="11" s="1"/>
  <c r="Q57" i="23"/>
  <c r="T56" i="11" s="1"/>
  <c r="Q56" i="23"/>
  <c r="T55" i="11" s="1"/>
  <c r="Q55" i="23"/>
  <c r="T54" i="11" s="1"/>
  <c r="Q54" i="23"/>
  <c r="T53" i="11" s="1"/>
  <c r="Q53" i="23"/>
  <c r="T52" i="11" s="1"/>
  <c r="Q52" i="23"/>
  <c r="T51" i="11" s="1"/>
  <c r="Q51" i="23"/>
  <c r="T50" i="11" s="1"/>
  <c r="Q50" i="23"/>
  <c r="T49" i="11" s="1"/>
  <c r="Q49" i="23"/>
  <c r="T48" i="11" s="1"/>
  <c r="Q48" i="23"/>
  <c r="T47" i="11" s="1"/>
  <c r="Q47" i="23"/>
  <c r="T46" i="11" s="1"/>
  <c r="Q46" i="23"/>
  <c r="T45" i="11" s="1"/>
  <c r="Q45" i="23"/>
  <c r="T44" i="11" s="1"/>
  <c r="Q44" i="23"/>
  <c r="T43" i="11" s="1"/>
  <c r="Q43" i="23"/>
  <c r="T42" i="11" s="1"/>
  <c r="Q42" i="23"/>
  <c r="T41" i="11" s="1"/>
  <c r="Q41" i="23"/>
  <c r="T40" i="11" s="1"/>
  <c r="Q40" i="23"/>
  <c r="T39" i="11" s="1"/>
  <c r="Q39" i="23"/>
  <c r="T38" i="11" s="1"/>
  <c r="Q38" i="23"/>
  <c r="T37" i="11" s="1"/>
  <c r="Q37" i="23"/>
  <c r="T36" i="11" s="1"/>
  <c r="Q36" i="23"/>
  <c r="T35" i="11" s="1"/>
  <c r="Q35" i="23"/>
  <c r="T34" i="11" s="1"/>
  <c r="Q34" i="23"/>
  <c r="T33" i="11" s="1"/>
  <c r="Q33" i="23"/>
  <c r="T32" i="11" s="1"/>
  <c r="Q32" i="23"/>
  <c r="T31" i="11" s="1"/>
  <c r="Q31" i="23"/>
  <c r="T30" i="11" s="1"/>
  <c r="Q30" i="23"/>
  <c r="T29" i="11" s="1"/>
  <c r="Q29" i="23"/>
  <c r="T28" i="11" s="1"/>
  <c r="Q28" i="23"/>
  <c r="T27" i="11" s="1"/>
  <c r="Q27" i="23"/>
  <c r="T26" i="11" s="1"/>
  <c r="Q26" i="23"/>
  <c r="T25" i="11" s="1"/>
  <c r="Q25" i="23"/>
  <c r="T24" i="11" s="1"/>
  <c r="Q24" i="23"/>
  <c r="T23" i="11" s="1"/>
  <c r="Q23" i="23"/>
  <c r="T22" i="11" s="1"/>
  <c r="Q22" i="23"/>
  <c r="T21" i="11" s="1"/>
  <c r="Q21" i="23"/>
  <c r="T20" i="11" s="1"/>
  <c r="Q20" i="23"/>
  <c r="T19" i="11" s="1"/>
  <c r="Q19" i="23"/>
  <c r="T18" i="11" s="1"/>
  <c r="Q18" i="23"/>
  <c r="T17" i="11" s="1"/>
  <c r="Q17" i="23"/>
  <c r="T16" i="11" s="1"/>
  <c r="Q16" i="23"/>
  <c r="T15" i="11" s="1"/>
  <c r="Q15" i="23"/>
  <c r="T14" i="11" s="1"/>
  <c r="Q14" i="23"/>
  <c r="T13" i="11" s="1"/>
  <c r="Q13" i="23"/>
  <c r="T12" i="11" s="1"/>
  <c r="Q12" i="23"/>
  <c r="T11" i="11" s="1"/>
  <c r="Q11" i="23"/>
  <c r="T10" i="11" s="1"/>
  <c r="Q10" i="23"/>
  <c r="T9" i="11" s="1"/>
  <c r="O548" i="23"/>
  <c r="S547" i="11" s="1"/>
  <c r="O547" i="23"/>
  <c r="S546" i="11" s="1"/>
  <c r="O546" i="23"/>
  <c r="S545" i="11" s="1"/>
  <c r="O545" i="23"/>
  <c r="S544" i="11" s="1"/>
  <c r="O544" i="23"/>
  <c r="S543" i="11" s="1"/>
  <c r="O543" i="23"/>
  <c r="S542" i="11" s="1"/>
  <c r="O542" i="23"/>
  <c r="S541" i="11" s="1"/>
  <c r="O541" i="23"/>
  <c r="S540" i="11" s="1"/>
  <c r="O540" i="23"/>
  <c r="S539" i="11" s="1"/>
  <c r="O538" i="23"/>
  <c r="S537" i="11" s="1"/>
  <c r="O537" i="23"/>
  <c r="S536" i="11" s="1"/>
  <c r="O536" i="23"/>
  <c r="S535" i="11" s="1"/>
  <c r="O535" i="23"/>
  <c r="S534" i="11" s="1"/>
  <c r="O534" i="23"/>
  <c r="S533" i="11" s="1"/>
  <c r="O533" i="23"/>
  <c r="S532" i="11" s="1"/>
  <c r="O532" i="23"/>
  <c r="S531" i="11" s="1"/>
  <c r="O531" i="23"/>
  <c r="S530" i="11" s="1"/>
  <c r="O530" i="23"/>
  <c r="S529" i="11" s="1"/>
  <c r="O529" i="23"/>
  <c r="S528" i="11" s="1"/>
  <c r="O528" i="23"/>
  <c r="S527" i="11" s="1"/>
  <c r="O527" i="23"/>
  <c r="S526" i="11" s="1"/>
  <c r="O526" i="23"/>
  <c r="S525" i="11" s="1"/>
  <c r="O525" i="23"/>
  <c r="S524" i="11" s="1"/>
  <c r="O524" i="23"/>
  <c r="S523" i="11" s="1"/>
  <c r="O523" i="23"/>
  <c r="S522" i="11" s="1"/>
  <c r="O522" i="23"/>
  <c r="S521" i="11" s="1"/>
  <c r="O521" i="23"/>
  <c r="S520" i="11" s="1"/>
  <c r="O520" i="23"/>
  <c r="S519" i="11" s="1"/>
  <c r="O519" i="23"/>
  <c r="S518" i="11" s="1"/>
  <c r="O518" i="23"/>
  <c r="S517" i="11" s="1"/>
  <c r="O517" i="23"/>
  <c r="S516" i="11" s="1"/>
  <c r="O516" i="23"/>
  <c r="S515" i="11" s="1"/>
  <c r="O515" i="23"/>
  <c r="S514" i="11" s="1"/>
  <c r="O514" i="23"/>
  <c r="S513" i="11" s="1"/>
  <c r="O513" i="23"/>
  <c r="S512" i="11" s="1"/>
  <c r="O512" i="23"/>
  <c r="S511" i="11" s="1"/>
  <c r="O511" i="23"/>
  <c r="S510" i="11" s="1"/>
  <c r="O510" i="23"/>
  <c r="S509" i="11" s="1"/>
  <c r="O509" i="23"/>
  <c r="S508" i="11" s="1"/>
  <c r="O508" i="23"/>
  <c r="S507" i="11" s="1"/>
  <c r="O507" i="23"/>
  <c r="S506" i="11" s="1"/>
  <c r="O506" i="23"/>
  <c r="S505" i="11" s="1"/>
  <c r="O505" i="23"/>
  <c r="S504" i="11" s="1"/>
  <c r="O504" i="23"/>
  <c r="S503" i="11" s="1"/>
  <c r="O503" i="23"/>
  <c r="S502" i="11" s="1"/>
  <c r="O502" i="23"/>
  <c r="S501" i="11" s="1"/>
  <c r="O501" i="23"/>
  <c r="S500" i="11" s="1"/>
  <c r="O500" i="23"/>
  <c r="S499" i="11" s="1"/>
  <c r="O499" i="23"/>
  <c r="S498" i="11" s="1"/>
  <c r="O498" i="23"/>
  <c r="S497" i="11" s="1"/>
  <c r="O497" i="23"/>
  <c r="S496" i="11" s="1"/>
  <c r="O496" i="23"/>
  <c r="S495" i="11" s="1"/>
  <c r="O495" i="23"/>
  <c r="S494" i="11" s="1"/>
  <c r="O494" i="23"/>
  <c r="S493" i="11" s="1"/>
  <c r="O493" i="23"/>
  <c r="S492" i="11" s="1"/>
  <c r="O492" i="23"/>
  <c r="S491" i="11" s="1"/>
  <c r="O491" i="23"/>
  <c r="S490" i="11" s="1"/>
  <c r="O490" i="23"/>
  <c r="S489" i="11" s="1"/>
  <c r="O489" i="23"/>
  <c r="S488" i="11" s="1"/>
  <c r="O488" i="23"/>
  <c r="S487" i="11" s="1"/>
  <c r="O487" i="23"/>
  <c r="S486" i="11" s="1"/>
  <c r="O486" i="23"/>
  <c r="S485" i="11" s="1"/>
  <c r="O485" i="23"/>
  <c r="S484" i="11" s="1"/>
  <c r="O484" i="23"/>
  <c r="S483" i="11" s="1"/>
  <c r="O483" i="23"/>
  <c r="S482" i="11" s="1"/>
  <c r="O482" i="23"/>
  <c r="S481" i="11" s="1"/>
  <c r="O481" i="23"/>
  <c r="S480" i="11" s="1"/>
  <c r="O480" i="23"/>
  <c r="S479" i="11" s="1"/>
  <c r="O479" i="23"/>
  <c r="S478" i="11" s="1"/>
  <c r="O478" i="23"/>
  <c r="S477" i="11" s="1"/>
  <c r="O477" i="23"/>
  <c r="S476" i="11" s="1"/>
  <c r="O476" i="23"/>
  <c r="S475" i="11" s="1"/>
  <c r="O475" i="23"/>
  <c r="S474" i="11" s="1"/>
  <c r="O474" i="23"/>
  <c r="S473" i="11" s="1"/>
  <c r="O473" i="23"/>
  <c r="S472" i="11" s="1"/>
  <c r="O472" i="23"/>
  <c r="S471" i="11" s="1"/>
  <c r="O471" i="23"/>
  <c r="S470" i="11" s="1"/>
  <c r="O470" i="23"/>
  <c r="S469" i="11" s="1"/>
  <c r="O469" i="23"/>
  <c r="S468" i="11" s="1"/>
  <c r="O468" i="23"/>
  <c r="S467" i="11" s="1"/>
  <c r="O467" i="23"/>
  <c r="S466" i="11" s="1"/>
  <c r="O466" i="23"/>
  <c r="S465" i="11" s="1"/>
  <c r="O465" i="23"/>
  <c r="S464" i="11" s="1"/>
  <c r="O464" i="23"/>
  <c r="S463" i="11" s="1"/>
  <c r="O463" i="23"/>
  <c r="S462" i="11" s="1"/>
  <c r="O462" i="23"/>
  <c r="S461" i="11" s="1"/>
  <c r="O461" i="23"/>
  <c r="S460" i="11" s="1"/>
  <c r="O460" i="23"/>
  <c r="S459" i="11" s="1"/>
  <c r="O459" i="23"/>
  <c r="S458" i="11" s="1"/>
  <c r="O458" i="23"/>
  <c r="S457" i="11" s="1"/>
  <c r="O457" i="23"/>
  <c r="S456" i="11" s="1"/>
  <c r="O456" i="23"/>
  <c r="S455" i="11" s="1"/>
  <c r="O455" i="23"/>
  <c r="S454" i="11" s="1"/>
  <c r="O454" i="23"/>
  <c r="S453" i="11" s="1"/>
  <c r="O453" i="23"/>
  <c r="S452" i="11" s="1"/>
  <c r="O452" i="23"/>
  <c r="S451" i="11" s="1"/>
  <c r="O451" i="23"/>
  <c r="S450" i="11" s="1"/>
  <c r="O450" i="23"/>
  <c r="S449" i="11" s="1"/>
  <c r="O449" i="23"/>
  <c r="S448" i="11" s="1"/>
  <c r="O448" i="23"/>
  <c r="S447" i="11" s="1"/>
  <c r="O447" i="23"/>
  <c r="S446" i="11" s="1"/>
  <c r="O446" i="23"/>
  <c r="S445" i="11" s="1"/>
  <c r="O445" i="23"/>
  <c r="S444" i="11" s="1"/>
  <c r="O444" i="23"/>
  <c r="S443" i="11" s="1"/>
  <c r="O443" i="23"/>
  <c r="S442" i="11" s="1"/>
  <c r="O442" i="23"/>
  <c r="S441" i="11" s="1"/>
  <c r="O441" i="23"/>
  <c r="S440" i="11" s="1"/>
  <c r="O440" i="23"/>
  <c r="S439" i="11" s="1"/>
  <c r="O439" i="23"/>
  <c r="S438" i="11" s="1"/>
  <c r="O438" i="23"/>
  <c r="S437" i="11" s="1"/>
  <c r="O437" i="23"/>
  <c r="S436" i="11" s="1"/>
  <c r="O436" i="23"/>
  <c r="S435" i="11" s="1"/>
  <c r="O435" i="23"/>
  <c r="S434" i="11" s="1"/>
  <c r="O434" i="23"/>
  <c r="S433" i="11" s="1"/>
  <c r="O433" i="23"/>
  <c r="S432" i="11" s="1"/>
  <c r="O432" i="23"/>
  <c r="S431" i="11" s="1"/>
  <c r="O431" i="23"/>
  <c r="S430" i="11" s="1"/>
  <c r="O430" i="23"/>
  <c r="S429" i="11" s="1"/>
  <c r="O429" i="23"/>
  <c r="S428" i="11" s="1"/>
  <c r="O428" i="23"/>
  <c r="S427" i="11" s="1"/>
  <c r="O427" i="23"/>
  <c r="S426" i="11" s="1"/>
  <c r="O426" i="23"/>
  <c r="S425" i="11" s="1"/>
  <c r="O424" i="23"/>
  <c r="S423" i="11" s="1"/>
  <c r="O423" i="23"/>
  <c r="S422" i="11" s="1"/>
  <c r="O422" i="23"/>
  <c r="S421" i="11" s="1"/>
  <c r="O421" i="23"/>
  <c r="S420" i="11" s="1"/>
  <c r="O420" i="23"/>
  <c r="S419" i="11" s="1"/>
  <c r="O419" i="23"/>
  <c r="S418" i="11" s="1"/>
  <c r="O418" i="23"/>
  <c r="S417" i="11" s="1"/>
  <c r="O417" i="23"/>
  <c r="S416" i="11" s="1"/>
  <c r="O416" i="23"/>
  <c r="S415" i="11" s="1"/>
  <c r="O415" i="23"/>
  <c r="S414" i="11" s="1"/>
  <c r="O414" i="23"/>
  <c r="S413" i="11" s="1"/>
  <c r="O413" i="23"/>
  <c r="S412" i="11" s="1"/>
  <c r="O412" i="23"/>
  <c r="S411" i="11" s="1"/>
  <c r="O411" i="23"/>
  <c r="S410" i="11" s="1"/>
  <c r="O309" i="23"/>
  <c r="S308" i="11" s="1"/>
  <c r="O409" i="23"/>
  <c r="S408" i="11" s="1"/>
  <c r="O408" i="23"/>
  <c r="S407" i="11" s="1"/>
  <c r="O308" i="23"/>
  <c r="S307" i="11" s="1"/>
  <c r="O406" i="23"/>
  <c r="S405" i="11" s="1"/>
  <c r="O405" i="23"/>
  <c r="S404" i="11" s="1"/>
  <c r="O404" i="23"/>
  <c r="S403" i="11" s="1"/>
  <c r="O403" i="23"/>
  <c r="S402" i="11" s="1"/>
  <c r="O402" i="23"/>
  <c r="S401" i="11" s="1"/>
  <c r="O401" i="23"/>
  <c r="S400" i="11" s="1"/>
  <c r="O400" i="23"/>
  <c r="S399" i="11" s="1"/>
  <c r="O399" i="23"/>
  <c r="S398" i="11" s="1"/>
  <c r="O398" i="23"/>
  <c r="S397" i="11" s="1"/>
  <c r="O397" i="23"/>
  <c r="S396" i="11" s="1"/>
  <c r="O396" i="23"/>
  <c r="S395" i="11" s="1"/>
  <c r="O395" i="23"/>
  <c r="S394" i="11" s="1"/>
  <c r="O394" i="23"/>
  <c r="S393" i="11" s="1"/>
  <c r="O393" i="23"/>
  <c r="S392" i="11" s="1"/>
  <c r="O392" i="23"/>
  <c r="S391" i="11" s="1"/>
  <c r="O391" i="23"/>
  <c r="S390" i="11" s="1"/>
  <c r="O390" i="23"/>
  <c r="S389" i="11" s="1"/>
  <c r="O389" i="23"/>
  <c r="S388" i="11" s="1"/>
  <c r="O388" i="23"/>
  <c r="S387" i="11" s="1"/>
  <c r="O387" i="23"/>
  <c r="S386" i="11" s="1"/>
  <c r="O386" i="23"/>
  <c r="S385" i="11" s="1"/>
  <c r="O385" i="23"/>
  <c r="S384" i="11" s="1"/>
  <c r="O384" i="23"/>
  <c r="S383" i="11" s="1"/>
  <c r="O383" i="23"/>
  <c r="S382" i="11" s="1"/>
  <c r="O382" i="23"/>
  <c r="S381" i="11" s="1"/>
  <c r="O381" i="23"/>
  <c r="S380" i="11" s="1"/>
  <c r="O380" i="23"/>
  <c r="S379" i="11" s="1"/>
  <c r="O379" i="23"/>
  <c r="S378" i="11" s="1"/>
  <c r="O378" i="23"/>
  <c r="S377" i="11" s="1"/>
  <c r="O377" i="23"/>
  <c r="S376" i="11" s="1"/>
  <c r="O376" i="23"/>
  <c r="S375" i="11" s="1"/>
  <c r="O375" i="23"/>
  <c r="S374" i="11" s="1"/>
  <c r="O374" i="23"/>
  <c r="S373" i="11" s="1"/>
  <c r="O373" i="23"/>
  <c r="S372" i="11" s="1"/>
  <c r="O372" i="23"/>
  <c r="S371" i="11" s="1"/>
  <c r="O371" i="23"/>
  <c r="S370" i="11" s="1"/>
  <c r="O370" i="23"/>
  <c r="S369" i="11" s="1"/>
  <c r="O369" i="23"/>
  <c r="S368" i="11" s="1"/>
  <c r="O368" i="23"/>
  <c r="S367" i="11" s="1"/>
  <c r="O367" i="23"/>
  <c r="S366" i="11" s="1"/>
  <c r="O366" i="23"/>
  <c r="S365" i="11" s="1"/>
  <c r="O365" i="23"/>
  <c r="S364" i="11" s="1"/>
  <c r="O364" i="23"/>
  <c r="S363" i="11" s="1"/>
  <c r="O363" i="23"/>
  <c r="S362" i="11" s="1"/>
  <c r="O362" i="23"/>
  <c r="S361" i="11" s="1"/>
  <c r="O361" i="23"/>
  <c r="S360" i="11" s="1"/>
  <c r="O360" i="23"/>
  <c r="S359" i="11" s="1"/>
  <c r="O359" i="23"/>
  <c r="S358" i="11" s="1"/>
  <c r="O358" i="23"/>
  <c r="S357" i="11" s="1"/>
  <c r="O357" i="23"/>
  <c r="S356" i="11" s="1"/>
  <c r="O356" i="23"/>
  <c r="S355" i="11" s="1"/>
  <c r="O355" i="23"/>
  <c r="S354" i="11" s="1"/>
  <c r="O354" i="23"/>
  <c r="S353" i="11" s="1"/>
  <c r="O353" i="23"/>
  <c r="S352" i="11" s="1"/>
  <c r="O352" i="23"/>
  <c r="S351" i="11" s="1"/>
  <c r="O351" i="23"/>
  <c r="S350" i="11" s="1"/>
  <c r="O350" i="23"/>
  <c r="S349" i="11" s="1"/>
  <c r="O349" i="23"/>
  <c r="S348" i="11" s="1"/>
  <c r="O348" i="23"/>
  <c r="S347" i="11" s="1"/>
  <c r="O347" i="23"/>
  <c r="S346" i="11" s="1"/>
  <c r="O346" i="23"/>
  <c r="S345" i="11" s="1"/>
  <c r="O345" i="23"/>
  <c r="S344" i="11" s="1"/>
  <c r="O344" i="23"/>
  <c r="S343" i="11" s="1"/>
  <c r="O343" i="23"/>
  <c r="S342" i="11" s="1"/>
  <c r="O342" i="23"/>
  <c r="S341" i="11" s="1"/>
  <c r="O341" i="23"/>
  <c r="S340" i="11" s="1"/>
  <c r="O340" i="23"/>
  <c r="S339" i="11" s="1"/>
  <c r="O339" i="23"/>
  <c r="S338" i="11" s="1"/>
  <c r="O338" i="23"/>
  <c r="S337" i="11" s="1"/>
  <c r="O337" i="23"/>
  <c r="S336" i="11" s="1"/>
  <c r="O336" i="23"/>
  <c r="S335" i="11" s="1"/>
  <c r="O335" i="23"/>
  <c r="S334" i="11" s="1"/>
  <c r="O334" i="23"/>
  <c r="S333" i="11" s="1"/>
  <c r="O333" i="23"/>
  <c r="S332" i="11" s="1"/>
  <c r="O332" i="23"/>
  <c r="S331" i="11" s="1"/>
  <c r="O331" i="23"/>
  <c r="S330" i="11" s="1"/>
  <c r="O330" i="23"/>
  <c r="S329" i="11" s="1"/>
  <c r="O329" i="23"/>
  <c r="S328" i="11" s="1"/>
  <c r="O328" i="23"/>
  <c r="S327" i="11" s="1"/>
  <c r="O327" i="23"/>
  <c r="S326" i="11" s="1"/>
  <c r="O326" i="23"/>
  <c r="S325" i="11" s="1"/>
  <c r="O325" i="23"/>
  <c r="S324" i="11" s="1"/>
  <c r="O324" i="23"/>
  <c r="S323" i="11" s="1"/>
  <c r="O323" i="23"/>
  <c r="S322" i="11" s="1"/>
  <c r="O322" i="23"/>
  <c r="S321" i="11" s="1"/>
  <c r="O321" i="23"/>
  <c r="S320" i="11" s="1"/>
  <c r="O320" i="23"/>
  <c r="S319" i="11" s="1"/>
  <c r="O319" i="23"/>
  <c r="S318" i="11" s="1"/>
  <c r="O318" i="23"/>
  <c r="S317" i="11" s="1"/>
  <c r="O317" i="23"/>
  <c r="S316" i="11" s="1"/>
  <c r="O316" i="23"/>
  <c r="S315" i="11" s="1"/>
  <c r="O315" i="23"/>
  <c r="S314" i="11" s="1"/>
  <c r="O314" i="23"/>
  <c r="S313" i="11" s="1"/>
  <c r="O313" i="23"/>
  <c r="S312" i="11" s="1"/>
  <c r="O312" i="23"/>
  <c r="S311" i="11" s="1"/>
  <c r="O111" i="23"/>
  <c r="S110" i="11" s="1"/>
  <c r="O310" i="23"/>
  <c r="S309" i="11" s="1"/>
  <c r="O108" i="23"/>
  <c r="S107" i="11" s="1"/>
  <c r="O104" i="23"/>
  <c r="S103" i="11" s="1"/>
  <c r="O307" i="23"/>
  <c r="S306" i="11" s="1"/>
  <c r="O306" i="23"/>
  <c r="S305" i="11" s="1"/>
  <c r="O305" i="23"/>
  <c r="S304" i="11" s="1"/>
  <c r="O304" i="23"/>
  <c r="S303" i="11" s="1"/>
  <c r="O303" i="23"/>
  <c r="S302" i="11" s="1"/>
  <c r="O302" i="23"/>
  <c r="S301" i="11" s="1"/>
  <c r="O301" i="23"/>
  <c r="S300" i="11" s="1"/>
  <c r="O300" i="23"/>
  <c r="S299" i="11" s="1"/>
  <c r="O299" i="23"/>
  <c r="S298" i="11" s="1"/>
  <c r="O298" i="23"/>
  <c r="S297" i="11" s="1"/>
  <c r="O297" i="23"/>
  <c r="S296" i="11" s="1"/>
  <c r="O296" i="23"/>
  <c r="S295" i="11" s="1"/>
  <c r="O295" i="23"/>
  <c r="S294" i="11" s="1"/>
  <c r="O294" i="23"/>
  <c r="S293" i="11" s="1"/>
  <c r="O293" i="23"/>
  <c r="S292" i="11" s="1"/>
  <c r="O292" i="23"/>
  <c r="S291" i="11" s="1"/>
  <c r="O291" i="23"/>
  <c r="S290" i="11" s="1"/>
  <c r="O290" i="23"/>
  <c r="S289" i="11" s="1"/>
  <c r="O289" i="23"/>
  <c r="S288" i="11" s="1"/>
  <c r="O288" i="23"/>
  <c r="S287" i="11" s="1"/>
  <c r="O287" i="23"/>
  <c r="S286" i="11" s="1"/>
  <c r="O286" i="23"/>
  <c r="S285" i="11" s="1"/>
  <c r="O285" i="23"/>
  <c r="S284" i="11" s="1"/>
  <c r="O284" i="23"/>
  <c r="S283" i="11" s="1"/>
  <c r="O283" i="23"/>
  <c r="S282" i="11" s="1"/>
  <c r="O282" i="23"/>
  <c r="S281" i="11" s="1"/>
  <c r="O281" i="23"/>
  <c r="S280" i="11" s="1"/>
  <c r="O280" i="23"/>
  <c r="S279" i="11" s="1"/>
  <c r="O279" i="23"/>
  <c r="S278" i="11" s="1"/>
  <c r="O278" i="23"/>
  <c r="S277" i="11" s="1"/>
  <c r="O277" i="23"/>
  <c r="S276" i="11" s="1"/>
  <c r="O276" i="23"/>
  <c r="S275" i="11" s="1"/>
  <c r="O275" i="23"/>
  <c r="S274" i="11" s="1"/>
  <c r="O274" i="23"/>
  <c r="S273" i="11" s="1"/>
  <c r="O273" i="23"/>
  <c r="S272" i="11" s="1"/>
  <c r="O272" i="23"/>
  <c r="S271" i="11" s="1"/>
  <c r="O271" i="23"/>
  <c r="S270" i="11" s="1"/>
  <c r="O270" i="23"/>
  <c r="S269" i="11" s="1"/>
  <c r="O269" i="23"/>
  <c r="S268" i="11" s="1"/>
  <c r="O268" i="23"/>
  <c r="S267" i="11" s="1"/>
  <c r="O267" i="23"/>
  <c r="S266" i="11" s="1"/>
  <c r="O266" i="23"/>
  <c r="S265" i="11" s="1"/>
  <c r="O265" i="23"/>
  <c r="S264" i="11" s="1"/>
  <c r="O264" i="23"/>
  <c r="S263" i="11" s="1"/>
  <c r="O263" i="23"/>
  <c r="S262" i="11" s="1"/>
  <c r="O262" i="23"/>
  <c r="S261" i="11" s="1"/>
  <c r="O261" i="23"/>
  <c r="S260" i="11" s="1"/>
  <c r="O260" i="23"/>
  <c r="S259" i="11" s="1"/>
  <c r="O259" i="23"/>
  <c r="S258" i="11" s="1"/>
  <c r="O258" i="23"/>
  <c r="S257" i="11" s="1"/>
  <c r="O257" i="23"/>
  <c r="S256" i="11" s="1"/>
  <c r="O256" i="23"/>
  <c r="S255" i="11" s="1"/>
  <c r="O255" i="23"/>
  <c r="S254" i="11" s="1"/>
  <c r="O254" i="23"/>
  <c r="S253" i="11" s="1"/>
  <c r="O253" i="23"/>
  <c r="S252" i="11" s="1"/>
  <c r="O252" i="23"/>
  <c r="S251" i="11" s="1"/>
  <c r="O251" i="23"/>
  <c r="S250" i="11" s="1"/>
  <c r="O250" i="23"/>
  <c r="S249" i="11" s="1"/>
  <c r="O249" i="23"/>
  <c r="S248" i="11" s="1"/>
  <c r="O248" i="23"/>
  <c r="S247" i="11" s="1"/>
  <c r="O247" i="23"/>
  <c r="S246" i="11" s="1"/>
  <c r="O246" i="23"/>
  <c r="S245" i="11" s="1"/>
  <c r="O245" i="23"/>
  <c r="S244" i="11" s="1"/>
  <c r="O244" i="23"/>
  <c r="S243" i="11" s="1"/>
  <c r="O243" i="23"/>
  <c r="S242" i="11" s="1"/>
  <c r="O242" i="23"/>
  <c r="S241" i="11" s="1"/>
  <c r="O241" i="23"/>
  <c r="S240" i="11" s="1"/>
  <c r="O240" i="23"/>
  <c r="S239" i="11" s="1"/>
  <c r="O239" i="23"/>
  <c r="S238" i="11" s="1"/>
  <c r="O238" i="23"/>
  <c r="S237" i="11" s="1"/>
  <c r="O237" i="23"/>
  <c r="S236" i="11" s="1"/>
  <c r="O236" i="23"/>
  <c r="S235" i="11" s="1"/>
  <c r="O235" i="23"/>
  <c r="S234" i="11" s="1"/>
  <c r="O234" i="23"/>
  <c r="S233" i="11" s="1"/>
  <c r="O233" i="23"/>
  <c r="S232" i="11" s="1"/>
  <c r="O232" i="23"/>
  <c r="S231" i="11" s="1"/>
  <c r="O231" i="23"/>
  <c r="S230" i="11" s="1"/>
  <c r="O230" i="23"/>
  <c r="S229" i="11" s="1"/>
  <c r="O229" i="23"/>
  <c r="S228" i="11" s="1"/>
  <c r="O228" i="23"/>
  <c r="S227" i="11" s="1"/>
  <c r="O227" i="23"/>
  <c r="S226" i="11" s="1"/>
  <c r="O226" i="23"/>
  <c r="S225" i="11" s="1"/>
  <c r="O225" i="23"/>
  <c r="S224" i="11" s="1"/>
  <c r="O224" i="23"/>
  <c r="S223" i="11" s="1"/>
  <c r="O223" i="23"/>
  <c r="S222" i="11" s="1"/>
  <c r="O222" i="23"/>
  <c r="S221" i="11" s="1"/>
  <c r="O221" i="23"/>
  <c r="S220" i="11" s="1"/>
  <c r="O220" i="23"/>
  <c r="S219" i="11" s="1"/>
  <c r="O219" i="23"/>
  <c r="S218" i="11" s="1"/>
  <c r="O218" i="23"/>
  <c r="S217" i="11" s="1"/>
  <c r="O217" i="23"/>
  <c r="S216" i="11" s="1"/>
  <c r="O216" i="23"/>
  <c r="S215" i="11" s="1"/>
  <c r="O215" i="23"/>
  <c r="S214" i="11" s="1"/>
  <c r="O214" i="23"/>
  <c r="S213" i="11" s="1"/>
  <c r="O213" i="23"/>
  <c r="S212" i="11" s="1"/>
  <c r="O212" i="23"/>
  <c r="S211" i="11" s="1"/>
  <c r="O211" i="23"/>
  <c r="S210" i="11" s="1"/>
  <c r="O210" i="23"/>
  <c r="S209" i="11" s="1"/>
  <c r="O209" i="23"/>
  <c r="S208" i="11" s="1"/>
  <c r="O208" i="23"/>
  <c r="S207" i="11" s="1"/>
  <c r="O207" i="23"/>
  <c r="S206" i="11" s="1"/>
  <c r="O206" i="23"/>
  <c r="S205" i="11" s="1"/>
  <c r="O205" i="23"/>
  <c r="S204" i="11" s="1"/>
  <c r="O204" i="23"/>
  <c r="S203" i="11" s="1"/>
  <c r="O203" i="23"/>
  <c r="S202" i="11" s="1"/>
  <c r="O202" i="23"/>
  <c r="S201" i="11" s="1"/>
  <c r="O201" i="23"/>
  <c r="S200" i="11" s="1"/>
  <c r="O200" i="23"/>
  <c r="S199" i="11" s="1"/>
  <c r="O199" i="23"/>
  <c r="S198" i="11" s="1"/>
  <c r="O198" i="23"/>
  <c r="S197" i="11" s="1"/>
  <c r="O197" i="23"/>
  <c r="S196" i="11" s="1"/>
  <c r="O196" i="23"/>
  <c r="S195" i="11" s="1"/>
  <c r="O195" i="23"/>
  <c r="S194" i="11" s="1"/>
  <c r="O194" i="23"/>
  <c r="S193" i="11" s="1"/>
  <c r="O193" i="23"/>
  <c r="S192" i="11" s="1"/>
  <c r="O410" i="23"/>
  <c r="S409" i="11" s="1"/>
  <c r="O191" i="23"/>
  <c r="S190" i="11" s="1"/>
  <c r="O190" i="23"/>
  <c r="S189" i="11" s="1"/>
  <c r="O407" i="23"/>
  <c r="S406" i="11" s="1"/>
  <c r="O311" i="23"/>
  <c r="S310" i="11" s="1"/>
  <c r="O187" i="23"/>
  <c r="S186" i="11" s="1"/>
  <c r="O186" i="23"/>
  <c r="S185" i="11" s="1"/>
  <c r="O185" i="23"/>
  <c r="S184" i="11" s="1"/>
  <c r="O184" i="23"/>
  <c r="S183" i="11" s="1"/>
  <c r="O183" i="23"/>
  <c r="S182" i="11" s="1"/>
  <c r="O182" i="23"/>
  <c r="S181" i="11" s="1"/>
  <c r="O181" i="23"/>
  <c r="S180" i="11" s="1"/>
  <c r="O180" i="23"/>
  <c r="S179" i="11" s="1"/>
  <c r="O179" i="23"/>
  <c r="S178" i="11" s="1"/>
  <c r="O178" i="23"/>
  <c r="S177" i="11" s="1"/>
  <c r="O177" i="23"/>
  <c r="S176" i="11" s="1"/>
  <c r="O176" i="23"/>
  <c r="S175" i="11" s="1"/>
  <c r="O175" i="23"/>
  <c r="S174" i="11" s="1"/>
  <c r="O174" i="23"/>
  <c r="S173" i="11" s="1"/>
  <c r="O173" i="23"/>
  <c r="S172" i="11" s="1"/>
  <c r="O172" i="23"/>
  <c r="S171" i="11" s="1"/>
  <c r="O171" i="23"/>
  <c r="S170" i="11" s="1"/>
  <c r="O170" i="23"/>
  <c r="S169" i="11" s="1"/>
  <c r="O169" i="23"/>
  <c r="S168" i="11" s="1"/>
  <c r="O168" i="23"/>
  <c r="S167" i="11" s="1"/>
  <c r="O167" i="23"/>
  <c r="S166" i="11" s="1"/>
  <c r="O166" i="23"/>
  <c r="S165" i="11" s="1"/>
  <c r="O165" i="23"/>
  <c r="S164" i="11" s="1"/>
  <c r="O164" i="23"/>
  <c r="S163" i="11" s="1"/>
  <c r="O163" i="23"/>
  <c r="S162" i="11" s="1"/>
  <c r="O162" i="23"/>
  <c r="S161" i="11" s="1"/>
  <c r="O161" i="23"/>
  <c r="S160" i="11" s="1"/>
  <c r="O160" i="23"/>
  <c r="S159" i="11" s="1"/>
  <c r="O159" i="23"/>
  <c r="S158" i="11" s="1"/>
  <c r="O158" i="23"/>
  <c r="S157" i="11" s="1"/>
  <c r="O157" i="23"/>
  <c r="S156" i="11" s="1"/>
  <c r="O156" i="23"/>
  <c r="S155" i="11" s="1"/>
  <c r="O155" i="23"/>
  <c r="S154" i="11" s="1"/>
  <c r="O154" i="23"/>
  <c r="S153" i="11" s="1"/>
  <c r="O153" i="23"/>
  <c r="S152" i="11" s="1"/>
  <c r="O152" i="23"/>
  <c r="S151" i="11" s="1"/>
  <c r="O151" i="23"/>
  <c r="S150" i="11" s="1"/>
  <c r="O150" i="23"/>
  <c r="S149" i="11" s="1"/>
  <c r="O149" i="23"/>
  <c r="S148" i="11" s="1"/>
  <c r="O148" i="23"/>
  <c r="S147" i="11" s="1"/>
  <c r="O147" i="23"/>
  <c r="S146" i="11" s="1"/>
  <c r="O146" i="23"/>
  <c r="S145" i="11" s="1"/>
  <c r="O145" i="23"/>
  <c r="S144" i="11" s="1"/>
  <c r="O144" i="23"/>
  <c r="S143" i="11" s="1"/>
  <c r="O143" i="23"/>
  <c r="S142" i="11" s="1"/>
  <c r="O142" i="23"/>
  <c r="S141" i="11" s="1"/>
  <c r="O141" i="23"/>
  <c r="S140" i="11" s="1"/>
  <c r="O140" i="23"/>
  <c r="S139" i="11" s="1"/>
  <c r="O139" i="23"/>
  <c r="S138" i="11" s="1"/>
  <c r="O138" i="23"/>
  <c r="S137" i="11" s="1"/>
  <c r="O137" i="23"/>
  <c r="S136" i="11" s="1"/>
  <c r="O136" i="23"/>
  <c r="S135" i="11" s="1"/>
  <c r="O135" i="23"/>
  <c r="S134" i="11" s="1"/>
  <c r="O134" i="23"/>
  <c r="S133" i="11" s="1"/>
  <c r="O133" i="23"/>
  <c r="S132" i="11" s="1"/>
  <c r="O132" i="23"/>
  <c r="S131" i="11" s="1"/>
  <c r="O131" i="23"/>
  <c r="S130" i="11" s="1"/>
  <c r="O130" i="23"/>
  <c r="S129" i="11" s="1"/>
  <c r="O129" i="23"/>
  <c r="S128" i="11" s="1"/>
  <c r="O128" i="23"/>
  <c r="S127" i="11" s="1"/>
  <c r="O127" i="23"/>
  <c r="S126" i="11" s="1"/>
  <c r="O126" i="23"/>
  <c r="S125" i="11" s="1"/>
  <c r="O125" i="23"/>
  <c r="S124" i="11" s="1"/>
  <c r="O124" i="23"/>
  <c r="S123" i="11" s="1"/>
  <c r="O123" i="23"/>
  <c r="S122" i="11" s="1"/>
  <c r="O122" i="23"/>
  <c r="S121" i="11" s="1"/>
  <c r="O121" i="23"/>
  <c r="S120" i="11" s="1"/>
  <c r="O120" i="23"/>
  <c r="S119" i="11" s="1"/>
  <c r="O119" i="23"/>
  <c r="S118" i="11" s="1"/>
  <c r="O118" i="23"/>
  <c r="S117" i="11" s="1"/>
  <c r="O117" i="23"/>
  <c r="S116" i="11" s="1"/>
  <c r="O116" i="23"/>
  <c r="S115" i="11" s="1"/>
  <c r="O115" i="23"/>
  <c r="S114" i="11" s="1"/>
  <c r="O114" i="23"/>
  <c r="S113" i="11" s="1"/>
  <c r="O113" i="23"/>
  <c r="S112" i="11" s="1"/>
  <c r="O112" i="23"/>
  <c r="S111" i="11" s="1"/>
  <c r="O192" i="23"/>
  <c r="S191" i="11" s="1"/>
  <c r="O110" i="23"/>
  <c r="S109" i="11" s="1"/>
  <c r="O109" i="23"/>
  <c r="S108" i="11" s="1"/>
  <c r="O189" i="23"/>
  <c r="S188" i="11" s="1"/>
  <c r="O107" i="23"/>
  <c r="S106" i="11" s="1"/>
  <c r="O106" i="23"/>
  <c r="S105" i="11" s="1"/>
  <c r="O105" i="23"/>
  <c r="S104" i="11" s="1"/>
  <c r="O188" i="23"/>
  <c r="S187" i="11" s="1"/>
  <c r="O103" i="23"/>
  <c r="S102" i="11" s="1"/>
  <c r="O102" i="23"/>
  <c r="S101" i="11" s="1"/>
  <c r="O101" i="23"/>
  <c r="S100" i="11" s="1"/>
  <c r="O100" i="23"/>
  <c r="S99" i="11" s="1"/>
  <c r="O99" i="23"/>
  <c r="S98" i="11" s="1"/>
  <c r="O98" i="23"/>
  <c r="S97" i="11" s="1"/>
  <c r="O97" i="23"/>
  <c r="S96" i="11" s="1"/>
  <c r="O96" i="23"/>
  <c r="S95" i="11" s="1"/>
  <c r="O95" i="23"/>
  <c r="S94" i="11" s="1"/>
  <c r="O94" i="23"/>
  <c r="S93" i="11" s="1"/>
  <c r="O93" i="23"/>
  <c r="S92" i="11" s="1"/>
  <c r="O92" i="23"/>
  <c r="S91" i="11" s="1"/>
  <c r="O91" i="23"/>
  <c r="S90" i="11" s="1"/>
  <c r="O90" i="23"/>
  <c r="S89" i="11" s="1"/>
  <c r="O89" i="23"/>
  <c r="S88" i="11" s="1"/>
  <c r="O88" i="23"/>
  <c r="S87" i="11" s="1"/>
  <c r="O87" i="23"/>
  <c r="S86" i="11" s="1"/>
  <c r="O86" i="23"/>
  <c r="S85" i="11" s="1"/>
  <c r="O85" i="23"/>
  <c r="S84" i="11" s="1"/>
  <c r="O84" i="23"/>
  <c r="S83" i="11" s="1"/>
  <c r="O83" i="23"/>
  <c r="S82" i="11" s="1"/>
  <c r="O82" i="23"/>
  <c r="S81" i="11" s="1"/>
  <c r="O81" i="23"/>
  <c r="S80" i="11" s="1"/>
  <c r="O80" i="23"/>
  <c r="S79" i="11" s="1"/>
  <c r="O79" i="23"/>
  <c r="S78" i="11" s="1"/>
  <c r="O78" i="23"/>
  <c r="S77" i="11" s="1"/>
  <c r="O77" i="23"/>
  <c r="S76" i="11" s="1"/>
  <c r="O76" i="23"/>
  <c r="S75" i="11" s="1"/>
  <c r="O75" i="23"/>
  <c r="S74" i="11" s="1"/>
  <c r="O74" i="23"/>
  <c r="S73" i="11" s="1"/>
  <c r="O73" i="23"/>
  <c r="S72" i="11" s="1"/>
  <c r="O72" i="23"/>
  <c r="S71" i="11" s="1"/>
  <c r="O71" i="23"/>
  <c r="S70" i="11" s="1"/>
  <c r="O70" i="23"/>
  <c r="S69" i="11" s="1"/>
  <c r="O69" i="23"/>
  <c r="S68" i="11" s="1"/>
  <c r="O68" i="23"/>
  <c r="S67" i="11" s="1"/>
  <c r="O67" i="23"/>
  <c r="S66" i="11" s="1"/>
  <c r="O66" i="23"/>
  <c r="S65" i="11" s="1"/>
  <c r="O65" i="23"/>
  <c r="S64" i="11" s="1"/>
  <c r="O64" i="23"/>
  <c r="S63" i="11" s="1"/>
  <c r="O63" i="23"/>
  <c r="S62" i="11" s="1"/>
  <c r="O62" i="23"/>
  <c r="S61" i="11" s="1"/>
  <c r="O61" i="23"/>
  <c r="S60" i="11" s="1"/>
  <c r="O60" i="23"/>
  <c r="S59" i="11" s="1"/>
  <c r="O59" i="23"/>
  <c r="S58" i="11" s="1"/>
  <c r="O58" i="23"/>
  <c r="S57" i="11" s="1"/>
  <c r="O57" i="23"/>
  <c r="S56" i="11" s="1"/>
  <c r="O56" i="23"/>
  <c r="S55" i="11" s="1"/>
  <c r="O55" i="23"/>
  <c r="S54" i="11" s="1"/>
  <c r="O54" i="23"/>
  <c r="S53" i="11" s="1"/>
  <c r="O53" i="23"/>
  <c r="S52" i="11" s="1"/>
  <c r="O52" i="23"/>
  <c r="S51" i="11" s="1"/>
  <c r="O51" i="23"/>
  <c r="S50" i="11" s="1"/>
  <c r="O50" i="23"/>
  <c r="S49" i="11" s="1"/>
  <c r="O49" i="23"/>
  <c r="S48" i="11" s="1"/>
  <c r="O48" i="23"/>
  <c r="S47" i="11" s="1"/>
  <c r="O47" i="23"/>
  <c r="S46" i="11" s="1"/>
  <c r="O46" i="23"/>
  <c r="S45" i="11" s="1"/>
  <c r="O45" i="23"/>
  <c r="S44" i="11" s="1"/>
  <c r="O44" i="23"/>
  <c r="S43" i="11" s="1"/>
  <c r="O43" i="23"/>
  <c r="S42" i="11" s="1"/>
  <c r="O42" i="23"/>
  <c r="S41" i="11" s="1"/>
  <c r="O41" i="23"/>
  <c r="S40" i="11" s="1"/>
  <c r="O40" i="23"/>
  <c r="S39" i="11" s="1"/>
  <c r="O39" i="23"/>
  <c r="S38" i="11" s="1"/>
  <c r="O38" i="23"/>
  <c r="S37" i="11" s="1"/>
  <c r="O37" i="23"/>
  <c r="S36" i="11" s="1"/>
  <c r="O36" i="23"/>
  <c r="S35" i="11" s="1"/>
  <c r="O35" i="23"/>
  <c r="S34" i="11" s="1"/>
  <c r="O34" i="23"/>
  <c r="S33" i="11" s="1"/>
  <c r="O33" i="23"/>
  <c r="S32" i="11" s="1"/>
  <c r="O32" i="23"/>
  <c r="S31" i="11" s="1"/>
  <c r="O31" i="23"/>
  <c r="S30" i="11" s="1"/>
  <c r="O30" i="23"/>
  <c r="S29" i="11" s="1"/>
  <c r="O29" i="23"/>
  <c r="S28" i="11" s="1"/>
  <c r="O28" i="23"/>
  <c r="S27" i="11" s="1"/>
  <c r="O27" i="23"/>
  <c r="S26" i="11" s="1"/>
  <c r="O26" i="23"/>
  <c r="S25" i="11" s="1"/>
  <c r="O25" i="23"/>
  <c r="S24" i="11" s="1"/>
  <c r="O24" i="23"/>
  <c r="S23" i="11" s="1"/>
  <c r="O23" i="23"/>
  <c r="S22" i="11" s="1"/>
  <c r="O22" i="23"/>
  <c r="S21" i="11" s="1"/>
  <c r="O21" i="23"/>
  <c r="S20" i="11" s="1"/>
  <c r="O20" i="23"/>
  <c r="S19" i="11" s="1"/>
  <c r="O19" i="23"/>
  <c r="S18" i="11" s="1"/>
  <c r="O18" i="23"/>
  <c r="S17" i="11" s="1"/>
  <c r="O17" i="23"/>
  <c r="S16" i="11" s="1"/>
  <c r="O16" i="23"/>
  <c r="S15" i="11" s="1"/>
  <c r="O15" i="23"/>
  <c r="S14" i="11" s="1"/>
  <c r="O14" i="23"/>
  <c r="S13" i="11" s="1"/>
  <c r="O13" i="23"/>
  <c r="S12" i="11" s="1"/>
  <c r="O12" i="23"/>
  <c r="S11" i="11" s="1"/>
  <c r="O11" i="23"/>
  <c r="S10" i="11" s="1"/>
  <c r="O10" i="23"/>
  <c r="S9" i="11" s="1"/>
  <c r="M10" i="23"/>
  <c r="R9" i="11" s="1"/>
  <c r="M11" i="23"/>
  <c r="R10" i="11" s="1"/>
  <c r="M12" i="23"/>
  <c r="R11" i="11" s="1"/>
  <c r="M13" i="23"/>
  <c r="R12" i="11" s="1"/>
  <c r="M14" i="23"/>
  <c r="R13" i="11" s="1"/>
  <c r="M15" i="23"/>
  <c r="R14" i="11" s="1"/>
  <c r="M16" i="23"/>
  <c r="R15" i="11" s="1"/>
  <c r="M17" i="23"/>
  <c r="R16" i="11" s="1"/>
  <c r="M18" i="23"/>
  <c r="R17" i="11" s="1"/>
  <c r="M19" i="23"/>
  <c r="R18" i="11" s="1"/>
  <c r="M20" i="23"/>
  <c r="R19" i="11" s="1"/>
  <c r="M21" i="23"/>
  <c r="R20" i="11" s="1"/>
  <c r="M22" i="23"/>
  <c r="R21" i="11" s="1"/>
  <c r="M23" i="23"/>
  <c r="R22" i="11" s="1"/>
  <c r="M24" i="23"/>
  <c r="R23" i="11" s="1"/>
  <c r="M25" i="23"/>
  <c r="R24" i="11" s="1"/>
  <c r="M26" i="23"/>
  <c r="R25" i="11" s="1"/>
  <c r="M27" i="23"/>
  <c r="R26" i="11" s="1"/>
  <c r="M28" i="23"/>
  <c r="R27" i="11" s="1"/>
  <c r="M29" i="23"/>
  <c r="R28" i="11" s="1"/>
  <c r="M30" i="23"/>
  <c r="R29" i="11" s="1"/>
  <c r="M31" i="23"/>
  <c r="R30" i="11" s="1"/>
  <c r="M32" i="23"/>
  <c r="R31" i="11" s="1"/>
  <c r="M33" i="23"/>
  <c r="R32" i="11" s="1"/>
  <c r="M34" i="23"/>
  <c r="R33" i="11" s="1"/>
  <c r="M35" i="23"/>
  <c r="R34" i="11" s="1"/>
  <c r="M36" i="23"/>
  <c r="R35" i="11" s="1"/>
  <c r="M37" i="23"/>
  <c r="R36" i="11" s="1"/>
  <c r="M38" i="23"/>
  <c r="R37" i="11" s="1"/>
  <c r="M39" i="23"/>
  <c r="R38" i="11" s="1"/>
  <c r="M40" i="23"/>
  <c r="R39" i="11" s="1"/>
  <c r="M41" i="23"/>
  <c r="R40" i="11" s="1"/>
  <c r="M42" i="23"/>
  <c r="R41" i="11" s="1"/>
  <c r="M43" i="23"/>
  <c r="R42" i="11" s="1"/>
  <c r="M44" i="23"/>
  <c r="R43" i="11" s="1"/>
  <c r="M45" i="23"/>
  <c r="R44" i="11" s="1"/>
  <c r="M46" i="23"/>
  <c r="R45" i="11" s="1"/>
  <c r="M47" i="23"/>
  <c r="R46" i="11" s="1"/>
  <c r="M48" i="23"/>
  <c r="R47" i="11" s="1"/>
  <c r="M49" i="23"/>
  <c r="R48" i="11" s="1"/>
  <c r="M50" i="23"/>
  <c r="R49" i="11" s="1"/>
  <c r="M51" i="23"/>
  <c r="R50" i="11" s="1"/>
  <c r="M52" i="23"/>
  <c r="R51" i="11" s="1"/>
  <c r="M53" i="23"/>
  <c r="R52" i="11" s="1"/>
  <c r="M54" i="23"/>
  <c r="R53" i="11" s="1"/>
  <c r="M55" i="23"/>
  <c r="R54" i="11" s="1"/>
  <c r="M56" i="23"/>
  <c r="R55" i="11" s="1"/>
  <c r="M57" i="23"/>
  <c r="R56" i="11" s="1"/>
  <c r="M58" i="23"/>
  <c r="R57" i="11" s="1"/>
  <c r="M59" i="23"/>
  <c r="R58" i="11" s="1"/>
  <c r="M60" i="23"/>
  <c r="R59" i="11" s="1"/>
  <c r="M61" i="23"/>
  <c r="R60" i="11" s="1"/>
  <c r="M62" i="23"/>
  <c r="R61" i="11" s="1"/>
  <c r="M63" i="23"/>
  <c r="R62" i="11" s="1"/>
  <c r="M64" i="23"/>
  <c r="R63" i="11" s="1"/>
  <c r="M65" i="23"/>
  <c r="R64" i="11" s="1"/>
  <c r="M66" i="23"/>
  <c r="R65" i="11" s="1"/>
  <c r="M67" i="23"/>
  <c r="R66" i="11" s="1"/>
  <c r="M68" i="23"/>
  <c r="R67" i="11" s="1"/>
  <c r="M69" i="23"/>
  <c r="R68" i="11" s="1"/>
  <c r="M70" i="23"/>
  <c r="R69" i="11" s="1"/>
  <c r="M71" i="23"/>
  <c r="R70" i="11" s="1"/>
  <c r="M72" i="23"/>
  <c r="R71" i="11" s="1"/>
  <c r="M73" i="23"/>
  <c r="R72" i="11" s="1"/>
  <c r="M74" i="23"/>
  <c r="R73" i="11" s="1"/>
  <c r="M75" i="23"/>
  <c r="R74" i="11" s="1"/>
  <c r="M76" i="23"/>
  <c r="R75" i="11" s="1"/>
  <c r="M77" i="23"/>
  <c r="R76" i="11" s="1"/>
  <c r="M78" i="23"/>
  <c r="R77" i="11" s="1"/>
  <c r="M79" i="23"/>
  <c r="R78" i="11" s="1"/>
  <c r="M80" i="23"/>
  <c r="R79" i="11" s="1"/>
  <c r="M81" i="23"/>
  <c r="R80" i="11" s="1"/>
  <c r="M82" i="23"/>
  <c r="R81" i="11" s="1"/>
  <c r="M83" i="23"/>
  <c r="R82" i="11" s="1"/>
  <c r="M84" i="23"/>
  <c r="R83" i="11" s="1"/>
  <c r="M85" i="23"/>
  <c r="R84" i="11" s="1"/>
  <c r="M86" i="23"/>
  <c r="R85" i="11" s="1"/>
  <c r="M87" i="23"/>
  <c r="R86" i="11" s="1"/>
  <c r="M88" i="23"/>
  <c r="R87" i="11" s="1"/>
  <c r="M89" i="23"/>
  <c r="R88" i="11" s="1"/>
  <c r="M90" i="23"/>
  <c r="R89" i="11" s="1"/>
  <c r="M91" i="23"/>
  <c r="R90" i="11" s="1"/>
  <c r="M92" i="23"/>
  <c r="R91" i="11" s="1"/>
  <c r="M93" i="23"/>
  <c r="R92" i="11" s="1"/>
  <c r="M94" i="23"/>
  <c r="R93" i="11" s="1"/>
  <c r="M95" i="23"/>
  <c r="R94" i="11" s="1"/>
  <c r="M96" i="23"/>
  <c r="R95" i="11" s="1"/>
  <c r="M97" i="23"/>
  <c r="R96" i="11" s="1"/>
  <c r="M98" i="23"/>
  <c r="R97" i="11" s="1"/>
  <c r="M99" i="23"/>
  <c r="R98" i="11" s="1"/>
  <c r="M100" i="23"/>
  <c r="R99" i="11" s="1"/>
  <c r="M101" i="23"/>
  <c r="R100" i="11" s="1"/>
  <c r="M102" i="23"/>
  <c r="R101" i="11" s="1"/>
  <c r="M103" i="23"/>
  <c r="R102" i="11" s="1"/>
  <c r="M188" i="23"/>
  <c r="R187" i="11" s="1"/>
  <c r="M105" i="23"/>
  <c r="R104" i="11" s="1"/>
  <c r="M106" i="23"/>
  <c r="R105" i="11" s="1"/>
  <c r="M107" i="23"/>
  <c r="R106" i="11" s="1"/>
  <c r="M189" i="23"/>
  <c r="R188" i="11" s="1"/>
  <c r="M109" i="23"/>
  <c r="R108" i="11" s="1"/>
  <c r="M110" i="23"/>
  <c r="R109" i="11" s="1"/>
  <c r="M192" i="23"/>
  <c r="R191" i="11" s="1"/>
  <c r="M112" i="23"/>
  <c r="R111" i="11" s="1"/>
  <c r="M113" i="23"/>
  <c r="R112" i="11" s="1"/>
  <c r="M114" i="23"/>
  <c r="R113" i="11" s="1"/>
  <c r="M115" i="23"/>
  <c r="R114" i="11" s="1"/>
  <c r="M116" i="23"/>
  <c r="R115" i="11" s="1"/>
  <c r="M117" i="23"/>
  <c r="R116" i="11" s="1"/>
  <c r="M118" i="23"/>
  <c r="R117" i="11" s="1"/>
  <c r="M119" i="23"/>
  <c r="R118" i="11" s="1"/>
  <c r="M120" i="23"/>
  <c r="R119" i="11" s="1"/>
  <c r="M121" i="23"/>
  <c r="R120" i="11" s="1"/>
  <c r="M122" i="23"/>
  <c r="R121" i="11" s="1"/>
  <c r="M123" i="23"/>
  <c r="R122" i="11" s="1"/>
  <c r="M124" i="23"/>
  <c r="R123" i="11" s="1"/>
  <c r="M125" i="23"/>
  <c r="R124" i="11" s="1"/>
  <c r="M126" i="23"/>
  <c r="R125" i="11" s="1"/>
  <c r="M127" i="23"/>
  <c r="R126" i="11" s="1"/>
  <c r="M128" i="23"/>
  <c r="R127" i="11" s="1"/>
  <c r="M129" i="23"/>
  <c r="R128" i="11" s="1"/>
  <c r="M130" i="23"/>
  <c r="R129" i="11" s="1"/>
  <c r="M131" i="23"/>
  <c r="R130" i="11" s="1"/>
  <c r="M132" i="23"/>
  <c r="R131" i="11" s="1"/>
  <c r="M133" i="23"/>
  <c r="R132" i="11" s="1"/>
  <c r="M134" i="23"/>
  <c r="R133" i="11" s="1"/>
  <c r="M135" i="23"/>
  <c r="R134" i="11" s="1"/>
  <c r="M136" i="23"/>
  <c r="R135" i="11" s="1"/>
  <c r="M137" i="23"/>
  <c r="R136" i="11" s="1"/>
  <c r="M138" i="23"/>
  <c r="R137" i="11" s="1"/>
  <c r="M139" i="23"/>
  <c r="R138" i="11" s="1"/>
  <c r="M140" i="23"/>
  <c r="R139" i="11" s="1"/>
  <c r="M141" i="23"/>
  <c r="R140" i="11" s="1"/>
  <c r="M142" i="23"/>
  <c r="R141" i="11" s="1"/>
  <c r="M143" i="23"/>
  <c r="R142" i="11" s="1"/>
  <c r="M144" i="23"/>
  <c r="R143" i="11" s="1"/>
  <c r="M145" i="23"/>
  <c r="R144" i="11" s="1"/>
  <c r="M146" i="23"/>
  <c r="R145" i="11" s="1"/>
  <c r="M147" i="23"/>
  <c r="R146" i="11" s="1"/>
  <c r="M148" i="23"/>
  <c r="R147" i="11" s="1"/>
  <c r="M149" i="23"/>
  <c r="R148" i="11" s="1"/>
  <c r="M150" i="23"/>
  <c r="R149" i="11" s="1"/>
  <c r="M151" i="23"/>
  <c r="R150" i="11" s="1"/>
  <c r="M152" i="23"/>
  <c r="R151" i="11" s="1"/>
  <c r="M153" i="23"/>
  <c r="R152" i="11" s="1"/>
  <c r="M154" i="23"/>
  <c r="R153" i="11" s="1"/>
  <c r="M155" i="23"/>
  <c r="R154" i="11" s="1"/>
  <c r="M156" i="23"/>
  <c r="R155" i="11" s="1"/>
  <c r="M157" i="23"/>
  <c r="R156" i="11" s="1"/>
  <c r="M158" i="23"/>
  <c r="R157" i="11" s="1"/>
  <c r="M159" i="23"/>
  <c r="R158" i="11" s="1"/>
  <c r="M160" i="23"/>
  <c r="R159" i="11" s="1"/>
  <c r="M161" i="23"/>
  <c r="R160" i="11" s="1"/>
  <c r="M162" i="23"/>
  <c r="R161" i="11" s="1"/>
  <c r="M163" i="23"/>
  <c r="R162" i="11" s="1"/>
  <c r="M164" i="23"/>
  <c r="R163" i="11" s="1"/>
  <c r="M165" i="23"/>
  <c r="R164" i="11" s="1"/>
  <c r="M166" i="23"/>
  <c r="R165" i="11" s="1"/>
  <c r="M167" i="23"/>
  <c r="R166" i="11" s="1"/>
  <c r="M168" i="23"/>
  <c r="R167" i="11" s="1"/>
  <c r="M169" i="23"/>
  <c r="R168" i="11" s="1"/>
  <c r="M170" i="23"/>
  <c r="R169" i="11" s="1"/>
  <c r="M171" i="23"/>
  <c r="R170" i="11" s="1"/>
  <c r="M172" i="23"/>
  <c r="R171" i="11" s="1"/>
  <c r="M173" i="23"/>
  <c r="R172" i="11" s="1"/>
  <c r="M174" i="23"/>
  <c r="R173" i="11" s="1"/>
  <c r="M175" i="23"/>
  <c r="R174" i="11" s="1"/>
  <c r="M176" i="23"/>
  <c r="R175" i="11" s="1"/>
  <c r="M177" i="23"/>
  <c r="R176" i="11" s="1"/>
  <c r="M178" i="23"/>
  <c r="R177" i="11" s="1"/>
  <c r="M179" i="23"/>
  <c r="R178" i="11" s="1"/>
  <c r="M180" i="23"/>
  <c r="R179" i="11" s="1"/>
  <c r="M181" i="23"/>
  <c r="R180" i="11" s="1"/>
  <c r="M182" i="23"/>
  <c r="R181" i="11" s="1"/>
  <c r="M183" i="23"/>
  <c r="R182" i="11" s="1"/>
  <c r="M184" i="23"/>
  <c r="R183" i="11" s="1"/>
  <c r="M185" i="23"/>
  <c r="R184" i="11" s="1"/>
  <c r="M186" i="23"/>
  <c r="R185" i="11" s="1"/>
  <c r="M187" i="23"/>
  <c r="R186" i="11" s="1"/>
  <c r="M311" i="23"/>
  <c r="R310" i="11" s="1"/>
  <c r="M407" i="23"/>
  <c r="R406" i="11" s="1"/>
  <c r="M190" i="23"/>
  <c r="R189" i="11" s="1"/>
  <c r="M191" i="23"/>
  <c r="R190" i="11" s="1"/>
  <c r="M410" i="23"/>
  <c r="R409" i="11" s="1"/>
  <c r="M193" i="23"/>
  <c r="R192" i="11" s="1"/>
  <c r="M194" i="23"/>
  <c r="R193" i="11" s="1"/>
  <c r="M195" i="23"/>
  <c r="R194" i="11" s="1"/>
  <c r="M196" i="23"/>
  <c r="R195" i="11" s="1"/>
  <c r="M197" i="23"/>
  <c r="R196" i="11" s="1"/>
  <c r="M198" i="23"/>
  <c r="R197" i="11" s="1"/>
  <c r="M199" i="23"/>
  <c r="R198" i="11" s="1"/>
  <c r="M200" i="23"/>
  <c r="R199" i="11" s="1"/>
  <c r="M201" i="23"/>
  <c r="R200" i="11" s="1"/>
  <c r="M202" i="23"/>
  <c r="R201" i="11" s="1"/>
  <c r="M203" i="23"/>
  <c r="R202" i="11" s="1"/>
  <c r="M204" i="23"/>
  <c r="R203" i="11" s="1"/>
  <c r="M205" i="23"/>
  <c r="R204" i="11" s="1"/>
  <c r="M206" i="23"/>
  <c r="R205" i="11" s="1"/>
  <c r="M207" i="23"/>
  <c r="R206" i="11" s="1"/>
  <c r="M208" i="23"/>
  <c r="R207" i="11" s="1"/>
  <c r="M209" i="23"/>
  <c r="R208" i="11" s="1"/>
  <c r="M210" i="23"/>
  <c r="R209" i="11" s="1"/>
  <c r="M211" i="23"/>
  <c r="R210" i="11" s="1"/>
  <c r="M212" i="23"/>
  <c r="R211" i="11" s="1"/>
  <c r="M213" i="23"/>
  <c r="R212" i="11" s="1"/>
  <c r="M214" i="23"/>
  <c r="R213" i="11" s="1"/>
  <c r="M215" i="23"/>
  <c r="R214" i="11" s="1"/>
  <c r="M216" i="23"/>
  <c r="R215" i="11" s="1"/>
  <c r="M217" i="23"/>
  <c r="R216" i="11" s="1"/>
  <c r="M218" i="23"/>
  <c r="R217" i="11" s="1"/>
  <c r="M219" i="23"/>
  <c r="R218" i="11" s="1"/>
  <c r="M220" i="23"/>
  <c r="R219" i="11" s="1"/>
  <c r="M221" i="23"/>
  <c r="R220" i="11" s="1"/>
  <c r="M222" i="23"/>
  <c r="R221" i="11" s="1"/>
  <c r="M223" i="23"/>
  <c r="R222" i="11" s="1"/>
  <c r="M224" i="23"/>
  <c r="R223" i="11" s="1"/>
  <c r="M225" i="23"/>
  <c r="R224" i="11" s="1"/>
  <c r="M226" i="23"/>
  <c r="R225" i="11" s="1"/>
  <c r="M227" i="23"/>
  <c r="R226" i="11" s="1"/>
  <c r="M228" i="23"/>
  <c r="R227" i="11" s="1"/>
  <c r="M229" i="23"/>
  <c r="R228" i="11" s="1"/>
  <c r="M230" i="23"/>
  <c r="R229" i="11" s="1"/>
  <c r="M231" i="23"/>
  <c r="R230" i="11" s="1"/>
  <c r="M232" i="23"/>
  <c r="R231" i="11" s="1"/>
  <c r="M233" i="23"/>
  <c r="R232" i="11" s="1"/>
  <c r="M234" i="23"/>
  <c r="R233" i="11" s="1"/>
  <c r="M235" i="23"/>
  <c r="R234" i="11" s="1"/>
  <c r="M236" i="23"/>
  <c r="R235" i="11" s="1"/>
  <c r="M237" i="23"/>
  <c r="R236" i="11" s="1"/>
  <c r="M238" i="23"/>
  <c r="R237" i="11" s="1"/>
  <c r="M239" i="23"/>
  <c r="R238" i="11" s="1"/>
  <c r="M240" i="23"/>
  <c r="R239" i="11" s="1"/>
  <c r="M241" i="23"/>
  <c r="R240" i="11" s="1"/>
  <c r="M242" i="23"/>
  <c r="R241" i="11" s="1"/>
  <c r="M243" i="23"/>
  <c r="R242" i="11" s="1"/>
  <c r="M244" i="23"/>
  <c r="R243" i="11" s="1"/>
  <c r="M245" i="23"/>
  <c r="R244" i="11" s="1"/>
  <c r="M246" i="23"/>
  <c r="R245" i="11" s="1"/>
  <c r="M247" i="23"/>
  <c r="R246" i="11" s="1"/>
  <c r="M248" i="23"/>
  <c r="R247" i="11" s="1"/>
  <c r="M249" i="23"/>
  <c r="R248" i="11" s="1"/>
  <c r="M250" i="23"/>
  <c r="R249" i="11" s="1"/>
  <c r="M251" i="23"/>
  <c r="R250" i="11" s="1"/>
  <c r="M252" i="23"/>
  <c r="R251" i="11" s="1"/>
  <c r="M253" i="23"/>
  <c r="R252" i="11" s="1"/>
  <c r="M254" i="23"/>
  <c r="R253" i="11" s="1"/>
  <c r="M255" i="23"/>
  <c r="R254" i="11" s="1"/>
  <c r="M256" i="23"/>
  <c r="R255" i="11" s="1"/>
  <c r="M257" i="23"/>
  <c r="R256" i="11" s="1"/>
  <c r="M258" i="23"/>
  <c r="R257" i="11" s="1"/>
  <c r="M259" i="23"/>
  <c r="R258" i="11" s="1"/>
  <c r="M260" i="23"/>
  <c r="R259" i="11" s="1"/>
  <c r="M261" i="23"/>
  <c r="R260" i="11" s="1"/>
  <c r="M262" i="23"/>
  <c r="R261" i="11" s="1"/>
  <c r="M263" i="23"/>
  <c r="R262" i="11" s="1"/>
  <c r="M264" i="23"/>
  <c r="R263" i="11" s="1"/>
  <c r="M265" i="23"/>
  <c r="R264" i="11" s="1"/>
  <c r="M266" i="23"/>
  <c r="R265" i="11" s="1"/>
  <c r="M267" i="23"/>
  <c r="R266" i="11" s="1"/>
  <c r="M268" i="23"/>
  <c r="R267" i="11" s="1"/>
  <c r="M269" i="23"/>
  <c r="R268" i="11" s="1"/>
  <c r="M270" i="23"/>
  <c r="R269" i="11" s="1"/>
  <c r="M271" i="23"/>
  <c r="R270" i="11" s="1"/>
  <c r="M272" i="23"/>
  <c r="R271" i="11" s="1"/>
  <c r="M273" i="23"/>
  <c r="R272" i="11" s="1"/>
  <c r="M274" i="23"/>
  <c r="R273" i="11" s="1"/>
  <c r="M275" i="23"/>
  <c r="R274" i="11" s="1"/>
  <c r="M276" i="23"/>
  <c r="R275" i="11" s="1"/>
  <c r="M277" i="23"/>
  <c r="R276" i="11" s="1"/>
  <c r="M278" i="23"/>
  <c r="R277" i="11" s="1"/>
  <c r="M279" i="23"/>
  <c r="R278" i="11" s="1"/>
  <c r="M280" i="23"/>
  <c r="R279" i="11" s="1"/>
  <c r="M281" i="23"/>
  <c r="R280" i="11" s="1"/>
  <c r="M282" i="23"/>
  <c r="R281" i="11" s="1"/>
  <c r="M283" i="23"/>
  <c r="R282" i="11" s="1"/>
  <c r="M284" i="23"/>
  <c r="R283" i="11" s="1"/>
  <c r="M285" i="23"/>
  <c r="R284" i="11" s="1"/>
  <c r="M286" i="23"/>
  <c r="R285" i="11" s="1"/>
  <c r="M287" i="23"/>
  <c r="R286" i="11" s="1"/>
  <c r="M288" i="23"/>
  <c r="R287" i="11" s="1"/>
  <c r="M289" i="23"/>
  <c r="R288" i="11" s="1"/>
  <c r="M290" i="23"/>
  <c r="R289" i="11" s="1"/>
  <c r="M291" i="23"/>
  <c r="R290" i="11" s="1"/>
  <c r="M292" i="23"/>
  <c r="R291" i="11" s="1"/>
  <c r="M293" i="23"/>
  <c r="R292" i="11" s="1"/>
  <c r="M294" i="23"/>
  <c r="R293" i="11" s="1"/>
  <c r="M295" i="23"/>
  <c r="R294" i="11" s="1"/>
  <c r="M296" i="23"/>
  <c r="R295" i="11" s="1"/>
  <c r="M297" i="23"/>
  <c r="R296" i="11" s="1"/>
  <c r="M298" i="23"/>
  <c r="R297" i="11" s="1"/>
  <c r="M299" i="23"/>
  <c r="R298" i="11" s="1"/>
  <c r="M300" i="23"/>
  <c r="R299" i="11" s="1"/>
  <c r="M301" i="23"/>
  <c r="R300" i="11" s="1"/>
  <c r="M302" i="23"/>
  <c r="R301" i="11" s="1"/>
  <c r="M303" i="23"/>
  <c r="R302" i="11" s="1"/>
  <c r="M304" i="23"/>
  <c r="R303" i="11" s="1"/>
  <c r="M305" i="23"/>
  <c r="R304" i="11" s="1"/>
  <c r="M306" i="23"/>
  <c r="R305" i="11" s="1"/>
  <c r="M307" i="23"/>
  <c r="R306" i="11" s="1"/>
  <c r="M104" i="23"/>
  <c r="R103" i="11" s="1"/>
  <c r="M108" i="23"/>
  <c r="R107" i="11" s="1"/>
  <c r="M310" i="23"/>
  <c r="R309" i="11" s="1"/>
  <c r="M111" i="23"/>
  <c r="R110" i="11" s="1"/>
  <c r="M312" i="23"/>
  <c r="R311" i="11" s="1"/>
  <c r="M313" i="23"/>
  <c r="R312" i="11" s="1"/>
  <c r="M314" i="23"/>
  <c r="R313" i="11" s="1"/>
  <c r="M315" i="23"/>
  <c r="R314" i="11" s="1"/>
  <c r="M316" i="23"/>
  <c r="R315" i="11" s="1"/>
  <c r="M317" i="23"/>
  <c r="R316" i="11" s="1"/>
  <c r="M318" i="23"/>
  <c r="R317" i="11" s="1"/>
  <c r="M319" i="23"/>
  <c r="R318" i="11" s="1"/>
  <c r="M320" i="23"/>
  <c r="R319" i="11" s="1"/>
  <c r="M321" i="23"/>
  <c r="R320" i="11" s="1"/>
  <c r="M322" i="23"/>
  <c r="R321" i="11" s="1"/>
  <c r="M323" i="23"/>
  <c r="R322" i="11" s="1"/>
  <c r="M324" i="23"/>
  <c r="R323" i="11" s="1"/>
  <c r="M325" i="23"/>
  <c r="R324" i="11" s="1"/>
  <c r="M326" i="23"/>
  <c r="R325" i="11" s="1"/>
  <c r="M327" i="23"/>
  <c r="R326" i="11" s="1"/>
  <c r="M328" i="23"/>
  <c r="R327" i="11" s="1"/>
  <c r="M329" i="23"/>
  <c r="R328" i="11" s="1"/>
  <c r="M330" i="23"/>
  <c r="R329" i="11" s="1"/>
  <c r="M331" i="23"/>
  <c r="R330" i="11" s="1"/>
  <c r="M332" i="23"/>
  <c r="R331" i="11" s="1"/>
  <c r="M333" i="23"/>
  <c r="R332" i="11" s="1"/>
  <c r="M334" i="23"/>
  <c r="R333" i="11" s="1"/>
  <c r="M335" i="23"/>
  <c r="R334" i="11" s="1"/>
  <c r="M336" i="23"/>
  <c r="R335" i="11" s="1"/>
  <c r="M337" i="23"/>
  <c r="R336" i="11" s="1"/>
  <c r="M338" i="23"/>
  <c r="R337" i="11" s="1"/>
  <c r="M339" i="23"/>
  <c r="R338" i="11" s="1"/>
  <c r="M340" i="23"/>
  <c r="R339" i="11" s="1"/>
  <c r="M341" i="23"/>
  <c r="R340" i="11" s="1"/>
  <c r="M342" i="23"/>
  <c r="R341" i="11" s="1"/>
  <c r="M343" i="23"/>
  <c r="R342" i="11" s="1"/>
  <c r="M344" i="23"/>
  <c r="R343" i="11" s="1"/>
  <c r="M345" i="23"/>
  <c r="R344" i="11" s="1"/>
  <c r="M346" i="23"/>
  <c r="R345" i="11" s="1"/>
  <c r="M347" i="23"/>
  <c r="R346" i="11" s="1"/>
  <c r="M348" i="23"/>
  <c r="R347" i="11" s="1"/>
  <c r="M349" i="23"/>
  <c r="R348" i="11" s="1"/>
  <c r="M350" i="23"/>
  <c r="R349" i="11" s="1"/>
  <c r="M351" i="23"/>
  <c r="R350" i="11" s="1"/>
  <c r="M352" i="23"/>
  <c r="R351" i="11" s="1"/>
  <c r="M353" i="23"/>
  <c r="R352" i="11" s="1"/>
  <c r="M354" i="23"/>
  <c r="R353" i="11" s="1"/>
  <c r="M355" i="23"/>
  <c r="R354" i="11" s="1"/>
  <c r="M356" i="23"/>
  <c r="R355" i="11" s="1"/>
  <c r="M357" i="23"/>
  <c r="R356" i="11" s="1"/>
  <c r="M358" i="23"/>
  <c r="R357" i="11" s="1"/>
  <c r="M359" i="23"/>
  <c r="R358" i="11" s="1"/>
  <c r="M360" i="23"/>
  <c r="R359" i="11" s="1"/>
  <c r="M361" i="23"/>
  <c r="R360" i="11" s="1"/>
  <c r="M362" i="23"/>
  <c r="R361" i="11" s="1"/>
  <c r="M363" i="23"/>
  <c r="R362" i="11" s="1"/>
  <c r="M364" i="23"/>
  <c r="R363" i="11" s="1"/>
  <c r="M365" i="23"/>
  <c r="R364" i="11" s="1"/>
  <c r="M366" i="23"/>
  <c r="R365" i="11" s="1"/>
  <c r="M367" i="23"/>
  <c r="R366" i="11" s="1"/>
  <c r="M368" i="23"/>
  <c r="R367" i="11" s="1"/>
  <c r="M369" i="23"/>
  <c r="R368" i="11" s="1"/>
  <c r="M370" i="23"/>
  <c r="R369" i="11" s="1"/>
  <c r="M371" i="23"/>
  <c r="R370" i="11" s="1"/>
  <c r="M372" i="23"/>
  <c r="R371" i="11" s="1"/>
  <c r="M373" i="23"/>
  <c r="R372" i="11" s="1"/>
  <c r="M374" i="23"/>
  <c r="R373" i="11" s="1"/>
  <c r="M375" i="23"/>
  <c r="R374" i="11" s="1"/>
  <c r="M376" i="23"/>
  <c r="R375" i="11" s="1"/>
  <c r="M377" i="23"/>
  <c r="R376" i="11" s="1"/>
  <c r="M378" i="23"/>
  <c r="R377" i="11" s="1"/>
  <c r="M379" i="23"/>
  <c r="R378" i="11" s="1"/>
  <c r="M380" i="23"/>
  <c r="R379" i="11" s="1"/>
  <c r="M381" i="23"/>
  <c r="R380" i="11" s="1"/>
  <c r="M382" i="23"/>
  <c r="R381" i="11" s="1"/>
  <c r="M383" i="23"/>
  <c r="R382" i="11" s="1"/>
  <c r="M384" i="23"/>
  <c r="R383" i="11" s="1"/>
  <c r="M385" i="23"/>
  <c r="R384" i="11" s="1"/>
  <c r="M386" i="23"/>
  <c r="R385" i="11" s="1"/>
  <c r="M387" i="23"/>
  <c r="R386" i="11" s="1"/>
  <c r="M388" i="23"/>
  <c r="R387" i="11" s="1"/>
  <c r="M389" i="23"/>
  <c r="R388" i="11" s="1"/>
  <c r="M390" i="23"/>
  <c r="R389" i="11" s="1"/>
  <c r="M391" i="23"/>
  <c r="R390" i="11" s="1"/>
  <c r="M392" i="23"/>
  <c r="R391" i="11" s="1"/>
  <c r="M393" i="23"/>
  <c r="R392" i="11" s="1"/>
  <c r="M394" i="23"/>
  <c r="R393" i="11" s="1"/>
  <c r="M395" i="23"/>
  <c r="R394" i="11" s="1"/>
  <c r="M396" i="23"/>
  <c r="R395" i="11" s="1"/>
  <c r="M397" i="23"/>
  <c r="R396" i="11" s="1"/>
  <c r="M398" i="23"/>
  <c r="R397" i="11" s="1"/>
  <c r="M399" i="23"/>
  <c r="R398" i="11" s="1"/>
  <c r="M400" i="23"/>
  <c r="R399" i="11" s="1"/>
  <c r="M401" i="23"/>
  <c r="R400" i="11" s="1"/>
  <c r="M402" i="23"/>
  <c r="R401" i="11" s="1"/>
  <c r="M403" i="23"/>
  <c r="R402" i="11" s="1"/>
  <c r="M404" i="23"/>
  <c r="R403" i="11" s="1"/>
  <c r="M405" i="23"/>
  <c r="R404" i="11" s="1"/>
  <c r="M406" i="23"/>
  <c r="R405" i="11" s="1"/>
  <c r="M308" i="23"/>
  <c r="R307" i="11" s="1"/>
  <c r="M408" i="23"/>
  <c r="R407" i="11" s="1"/>
  <c r="M409" i="23"/>
  <c r="R408" i="11" s="1"/>
  <c r="M309" i="23"/>
  <c r="R308" i="11" s="1"/>
  <c r="M411" i="23"/>
  <c r="R410" i="11" s="1"/>
  <c r="M412" i="23"/>
  <c r="R411" i="11" s="1"/>
  <c r="M413" i="23"/>
  <c r="R412" i="11" s="1"/>
  <c r="M414" i="23"/>
  <c r="R413" i="11" s="1"/>
  <c r="M415" i="23"/>
  <c r="R414" i="11" s="1"/>
  <c r="M416" i="23"/>
  <c r="R415" i="11" s="1"/>
  <c r="M417" i="23"/>
  <c r="R416" i="11" s="1"/>
  <c r="M418" i="23"/>
  <c r="R417" i="11" s="1"/>
  <c r="M419" i="23"/>
  <c r="R418" i="11" s="1"/>
  <c r="M420" i="23"/>
  <c r="R419" i="11" s="1"/>
  <c r="M421" i="23"/>
  <c r="R420" i="11" s="1"/>
  <c r="M422" i="23"/>
  <c r="R421" i="11" s="1"/>
  <c r="M423" i="23"/>
  <c r="R422" i="11" s="1"/>
  <c r="M424" i="23"/>
  <c r="R423" i="11" s="1"/>
  <c r="M426" i="23"/>
  <c r="R425" i="11" s="1"/>
  <c r="M427" i="23"/>
  <c r="R426" i="11" s="1"/>
  <c r="M428" i="23"/>
  <c r="R427" i="11" s="1"/>
  <c r="M429" i="23"/>
  <c r="R428" i="11" s="1"/>
  <c r="M430" i="23"/>
  <c r="R429" i="11" s="1"/>
  <c r="M431" i="23"/>
  <c r="R430" i="11" s="1"/>
  <c r="M432" i="23"/>
  <c r="R431" i="11" s="1"/>
  <c r="M433" i="23"/>
  <c r="R432" i="11" s="1"/>
  <c r="M434" i="23"/>
  <c r="R433" i="11" s="1"/>
  <c r="M435" i="23"/>
  <c r="R434" i="11" s="1"/>
  <c r="M436" i="23"/>
  <c r="R435" i="11" s="1"/>
  <c r="M437" i="23"/>
  <c r="R436" i="11" s="1"/>
  <c r="M438" i="23"/>
  <c r="R437" i="11" s="1"/>
  <c r="M439" i="23"/>
  <c r="R438" i="11" s="1"/>
  <c r="M440" i="23"/>
  <c r="R439" i="11" s="1"/>
  <c r="M441" i="23"/>
  <c r="R440" i="11" s="1"/>
  <c r="M442" i="23"/>
  <c r="R441" i="11" s="1"/>
  <c r="M443" i="23"/>
  <c r="R442" i="11" s="1"/>
  <c r="M444" i="23"/>
  <c r="R443" i="11" s="1"/>
  <c r="M445" i="23"/>
  <c r="R444" i="11" s="1"/>
  <c r="M446" i="23"/>
  <c r="R445" i="11" s="1"/>
  <c r="M447" i="23"/>
  <c r="R446" i="11" s="1"/>
  <c r="M448" i="23"/>
  <c r="R447" i="11" s="1"/>
  <c r="M449" i="23"/>
  <c r="R448" i="11" s="1"/>
  <c r="M450" i="23"/>
  <c r="R449" i="11" s="1"/>
  <c r="M451" i="23"/>
  <c r="R450" i="11" s="1"/>
  <c r="M452" i="23"/>
  <c r="R451" i="11" s="1"/>
  <c r="M453" i="23"/>
  <c r="R452" i="11" s="1"/>
  <c r="M454" i="23"/>
  <c r="R453" i="11" s="1"/>
  <c r="M455" i="23"/>
  <c r="R454" i="11" s="1"/>
  <c r="M456" i="23"/>
  <c r="R455" i="11" s="1"/>
  <c r="M457" i="23"/>
  <c r="R456" i="11" s="1"/>
  <c r="M458" i="23"/>
  <c r="R457" i="11" s="1"/>
  <c r="M459" i="23"/>
  <c r="R458" i="11" s="1"/>
  <c r="M460" i="23"/>
  <c r="R459" i="11" s="1"/>
  <c r="M461" i="23"/>
  <c r="R460" i="11" s="1"/>
  <c r="M462" i="23"/>
  <c r="R461" i="11" s="1"/>
  <c r="M463" i="23"/>
  <c r="R462" i="11" s="1"/>
  <c r="M464" i="23"/>
  <c r="R463" i="11" s="1"/>
  <c r="M465" i="23"/>
  <c r="R464" i="11" s="1"/>
  <c r="M466" i="23"/>
  <c r="R465" i="11" s="1"/>
  <c r="M467" i="23"/>
  <c r="R466" i="11" s="1"/>
  <c r="M468" i="23"/>
  <c r="R467" i="11" s="1"/>
  <c r="M469" i="23"/>
  <c r="R468" i="11" s="1"/>
  <c r="M470" i="23"/>
  <c r="R469" i="11" s="1"/>
  <c r="M471" i="23"/>
  <c r="R470" i="11" s="1"/>
  <c r="M472" i="23"/>
  <c r="R471" i="11" s="1"/>
  <c r="M473" i="23"/>
  <c r="R472" i="11" s="1"/>
  <c r="M474" i="23"/>
  <c r="R473" i="11" s="1"/>
  <c r="M475" i="23"/>
  <c r="R474" i="11" s="1"/>
  <c r="M476" i="23"/>
  <c r="R475" i="11" s="1"/>
  <c r="M477" i="23"/>
  <c r="R476" i="11" s="1"/>
  <c r="M478" i="23"/>
  <c r="R477" i="11" s="1"/>
  <c r="M479" i="23"/>
  <c r="R478" i="11" s="1"/>
  <c r="M480" i="23"/>
  <c r="R479" i="11" s="1"/>
  <c r="M481" i="23"/>
  <c r="R480" i="11" s="1"/>
  <c r="M482" i="23"/>
  <c r="R481" i="11" s="1"/>
  <c r="M483" i="23"/>
  <c r="R482" i="11" s="1"/>
  <c r="M484" i="23"/>
  <c r="R483" i="11" s="1"/>
  <c r="M485" i="23"/>
  <c r="R484" i="11" s="1"/>
  <c r="M486" i="23"/>
  <c r="R485" i="11" s="1"/>
  <c r="M487" i="23"/>
  <c r="R486" i="11" s="1"/>
  <c r="M488" i="23"/>
  <c r="R487" i="11" s="1"/>
  <c r="M489" i="23"/>
  <c r="R488" i="11" s="1"/>
  <c r="M490" i="23"/>
  <c r="R489" i="11" s="1"/>
  <c r="M491" i="23"/>
  <c r="R490" i="11" s="1"/>
  <c r="M492" i="23"/>
  <c r="R491" i="11" s="1"/>
  <c r="M493" i="23"/>
  <c r="R492" i="11" s="1"/>
  <c r="M494" i="23"/>
  <c r="R493" i="11" s="1"/>
  <c r="M495" i="23"/>
  <c r="R494" i="11" s="1"/>
  <c r="M496" i="23"/>
  <c r="R495" i="11" s="1"/>
  <c r="M497" i="23"/>
  <c r="R496" i="11" s="1"/>
  <c r="M498" i="23"/>
  <c r="R497" i="11" s="1"/>
  <c r="M499" i="23"/>
  <c r="R498" i="11" s="1"/>
  <c r="M500" i="23"/>
  <c r="R499" i="11" s="1"/>
  <c r="M501" i="23"/>
  <c r="R500" i="11" s="1"/>
  <c r="M502" i="23"/>
  <c r="R501" i="11" s="1"/>
  <c r="M503" i="23"/>
  <c r="R502" i="11" s="1"/>
  <c r="M504" i="23"/>
  <c r="R503" i="11" s="1"/>
  <c r="M505" i="23"/>
  <c r="R504" i="11" s="1"/>
  <c r="M506" i="23"/>
  <c r="R505" i="11" s="1"/>
  <c r="M507" i="23"/>
  <c r="R506" i="11" s="1"/>
  <c r="M508" i="23"/>
  <c r="R507" i="11" s="1"/>
  <c r="M509" i="23"/>
  <c r="R508" i="11" s="1"/>
  <c r="M510" i="23"/>
  <c r="R509" i="11" s="1"/>
  <c r="M511" i="23"/>
  <c r="R510" i="11" s="1"/>
  <c r="M512" i="23"/>
  <c r="R511" i="11" s="1"/>
  <c r="M513" i="23"/>
  <c r="R512" i="11" s="1"/>
  <c r="M514" i="23"/>
  <c r="R513" i="11" s="1"/>
  <c r="M515" i="23"/>
  <c r="R514" i="11" s="1"/>
  <c r="M516" i="23"/>
  <c r="R515" i="11" s="1"/>
  <c r="M517" i="23"/>
  <c r="R516" i="11" s="1"/>
  <c r="M518" i="23"/>
  <c r="R517" i="11" s="1"/>
  <c r="M519" i="23"/>
  <c r="R518" i="11" s="1"/>
  <c r="M520" i="23"/>
  <c r="R519" i="11" s="1"/>
  <c r="M521" i="23"/>
  <c r="R520" i="11" s="1"/>
  <c r="M522" i="23"/>
  <c r="R521" i="11" s="1"/>
  <c r="M523" i="23"/>
  <c r="R522" i="11" s="1"/>
  <c r="M524" i="23"/>
  <c r="R523" i="11" s="1"/>
  <c r="M525" i="23"/>
  <c r="R524" i="11" s="1"/>
  <c r="M526" i="23"/>
  <c r="R525" i="11" s="1"/>
  <c r="M527" i="23"/>
  <c r="R526" i="11" s="1"/>
  <c r="M528" i="23"/>
  <c r="R527" i="11" s="1"/>
  <c r="M529" i="23"/>
  <c r="R528" i="11" s="1"/>
  <c r="M530" i="23"/>
  <c r="R529" i="11" s="1"/>
  <c r="M531" i="23"/>
  <c r="R530" i="11" s="1"/>
  <c r="M532" i="23"/>
  <c r="R531" i="11" s="1"/>
  <c r="M533" i="23"/>
  <c r="R532" i="11" s="1"/>
  <c r="M534" i="23"/>
  <c r="R533" i="11" s="1"/>
  <c r="M535" i="23"/>
  <c r="R534" i="11" s="1"/>
  <c r="M536" i="23"/>
  <c r="R535" i="11" s="1"/>
  <c r="M537" i="23"/>
  <c r="R536" i="11" s="1"/>
  <c r="M538" i="23"/>
  <c r="R537" i="11" s="1"/>
  <c r="M540" i="23"/>
  <c r="R539" i="11" s="1"/>
  <c r="M541" i="23"/>
  <c r="R540" i="11" s="1"/>
  <c r="M542" i="23"/>
  <c r="R541" i="11" s="1"/>
  <c r="M543" i="23"/>
  <c r="R542" i="11" s="1"/>
  <c r="M544" i="23"/>
  <c r="R543" i="11" s="1"/>
  <c r="M545" i="23"/>
  <c r="R544" i="11" s="1"/>
  <c r="M546" i="23"/>
  <c r="R545" i="11" s="1"/>
  <c r="M547" i="23"/>
  <c r="R546" i="11" s="1"/>
  <c r="M548" i="23"/>
  <c r="R547" i="11" s="1"/>
  <c r="R526" i="23"/>
  <c r="R525" i="23"/>
  <c r="R518" i="23"/>
  <c r="R517" i="23"/>
  <c r="R510" i="23"/>
  <c r="R509" i="23"/>
  <c r="R502" i="23"/>
  <c r="R501" i="23"/>
  <c r="R494" i="23"/>
  <c r="R493" i="23"/>
  <c r="R484" i="23"/>
  <c r="R483" i="23"/>
  <c r="R475" i="23"/>
  <c r="R474" i="23"/>
  <c r="R466" i="23"/>
  <c r="R465" i="23"/>
  <c r="R457" i="23"/>
  <c r="R456" i="23"/>
  <c r="R430" i="23"/>
  <c r="R429" i="23"/>
  <c r="R402" i="23"/>
  <c r="R401" i="23"/>
  <c r="R375" i="23"/>
  <c r="R374" i="23"/>
  <c r="R349" i="23"/>
  <c r="R348" i="23"/>
  <c r="R321" i="23"/>
  <c r="R320" i="23"/>
  <c r="R292" i="23"/>
  <c r="R291" i="23"/>
  <c r="R264" i="23"/>
  <c r="R263" i="23"/>
  <c r="R237" i="23"/>
  <c r="R236" i="23"/>
  <c r="R209" i="23"/>
  <c r="R208" i="23"/>
  <c r="R183" i="23"/>
  <c r="R182" i="23"/>
  <c r="R158" i="23"/>
  <c r="R157" i="23"/>
  <c r="D20" i="22" l="1" a="1"/>
  <c r="D20" i="22" s="1"/>
  <c r="H41" i="22" a="1"/>
  <c r="H41" i="22" s="1"/>
  <c r="H29" i="22" a="1"/>
  <c r="H29" i="22" s="1"/>
  <c r="I26" i="22" a="1"/>
  <c r="I26" i="22" s="1"/>
  <c r="I38" i="22" a="1"/>
  <c r="I38" i="22" s="1"/>
  <c r="J23" i="22" a="1"/>
  <c r="J23" i="22" s="1"/>
  <c r="J35" i="22" a="1"/>
  <c r="J35" i="22" s="1"/>
  <c r="H28" i="22" a="1"/>
  <c r="H28" i="22" s="1"/>
  <c r="I27" i="22" a="1"/>
  <c r="I27" i="22" s="1"/>
  <c r="I39" i="22" a="1"/>
  <c r="I39" i="22" s="1"/>
  <c r="J24" i="22" a="1"/>
  <c r="J24" i="22" s="1"/>
  <c r="J36" i="22" a="1"/>
  <c r="J36" i="22" s="1"/>
  <c r="H40" i="22" a="1"/>
  <c r="H40" i="22" s="1"/>
  <c r="H39" i="22" a="1"/>
  <c r="H39" i="22" s="1"/>
  <c r="I28" i="22" a="1"/>
  <c r="I28" i="22" s="1"/>
  <c r="I40" i="22" a="1"/>
  <c r="I40" i="22" s="1"/>
  <c r="J25" i="22" a="1"/>
  <c r="J25" i="22" s="1"/>
  <c r="J37" i="22" a="1"/>
  <c r="J37" i="22" s="1"/>
  <c r="H42" i="22" a="1"/>
  <c r="H42" i="22" s="1"/>
  <c r="H30" i="22" a="1"/>
  <c r="H30" i="22" s="1"/>
  <c r="H38" i="22" a="1"/>
  <c r="H38" i="22" s="1"/>
  <c r="H26" i="22" a="1"/>
  <c r="H26" i="22" s="1"/>
  <c r="I29" i="22" a="1"/>
  <c r="I29" i="22" s="1"/>
  <c r="I41" i="22" a="1"/>
  <c r="I41" i="22" s="1"/>
  <c r="J26" i="22" a="1"/>
  <c r="J26" i="22" s="1"/>
  <c r="J38" i="22" a="1"/>
  <c r="J38" i="22" s="1"/>
  <c r="H27" i="22" a="1"/>
  <c r="H27" i="22" s="1"/>
  <c r="H37" i="22" a="1"/>
  <c r="H37" i="22" s="1"/>
  <c r="H25" i="22" a="1"/>
  <c r="H25" i="22" s="1"/>
  <c r="I30" i="22" a="1"/>
  <c r="I30" i="22" s="1"/>
  <c r="I42" i="22" a="1"/>
  <c r="I42" i="22" s="1"/>
  <c r="J27" i="22" a="1"/>
  <c r="J27" i="22" s="1"/>
  <c r="J39" i="22" a="1"/>
  <c r="J39" i="22" s="1"/>
  <c r="H24" i="22" a="1"/>
  <c r="H24" i="22" s="1"/>
  <c r="I19" i="22" a="1"/>
  <c r="I19" i="22" s="1"/>
  <c r="I31" i="22" a="1"/>
  <c r="I31" i="22" s="1"/>
  <c r="I43" i="22" a="1"/>
  <c r="I43" i="22" s="1"/>
  <c r="J28" i="22" a="1"/>
  <c r="J28" i="22" s="1"/>
  <c r="J40" i="22" a="1"/>
  <c r="J40" i="22" s="1"/>
  <c r="H36" i="22" a="1"/>
  <c r="H36" i="22" s="1"/>
  <c r="H35" i="22" a="1"/>
  <c r="H35" i="22" s="1"/>
  <c r="H23" i="22" a="1"/>
  <c r="H23" i="22" s="1"/>
  <c r="I20" i="22" a="1"/>
  <c r="I20" i="22" s="1"/>
  <c r="I32" i="22" a="1"/>
  <c r="I32" i="22" s="1"/>
  <c r="I44" i="22" a="1"/>
  <c r="I44" i="22" s="1"/>
  <c r="J29" i="22" a="1"/>
  <c r="J29" i="22" s="1"/>
  <c r="J41" i="22" a="1"/>
  <c r="J41" i="22" s="1"/>
  <c r="I25" i="22" a="1"/>
  <c r="I25" i="22" s="1"/>
  <c r="J22" i="22" a="1"/>
  <c r="J22" i="22" s="1"/>
  <c r="H34" i="22" a="1"/>
  <c r="H34" i="22" s="1"/>
  <c r="H22" i="22" a="1"/>
  <c r="H22" i="22" s="1"/>
  <c r="I21" i="22" a="1"/>
  <c r="I21" i="22" s="1"/>
  <c r="I33" i="22" a="1"/>
  <c r="I33" i="22" s="1"/>
  <c r="J30" i="22" a="1"/>
  <c r="J30" i="22" s="1"/>
  <c r="J42" i="22" a="1"/>
  <c r="J42" i="22" s="1"/>
  <c r="I37" i="22" a="1"/>
  <c r="I37" i="22" s="1"/>
  <c r="H33" i="22" a="1"/>
  <c r="H33" i="22" s="1"/>
  <c r="J34" i="22" a="1"/>
  <c r="J34" i="22" s="1"/>
  <c r="J19" i="22" a="1"/>
  <c r="J19" i="22" s="1"/>
  <c r="J43" i="22" a="1"/>
  <c r="J43" i="22" s="1"/>
  <c r="H32" i="22" a="1"/>
  <c r="H32" i="22" s="1"/>
  <c r="I23" i="22" a="1"/>
  <c r="I23" i="22" s="1"/>
  <c r="I35" i="22" a="1"/>
  <c r="I35" i="22" s="1"/>
  <c r="J20" i="22" a="1"/>
  <c r="J20" i="22" s="1"/>
  <c r="J32" i="22" a="1"/>
  <c r="J32" i="22" s="1"/>
  <c r="J44" i="22" a="1"/>
  <c r="J44" i="22" s="1"/>
  <c r="H21" i="22" a="1"/>
  <c r="H21" i="22" s="1"/>
  <c r="I22" i="22" a="1"/>
  <c r="I22" i="22" s="1"/>
  <c r="I34" i="22" a="1"/>
  <c r="I34" i="22" s="1"/>
  <c r="J31" i="22" a="1"/>
  <c r="J31" i="22" s="1"/>
  <c r="H44" i="22" a="1"/>
  <c r="H44" i="22" s="1"/>
  <c r="H20" i="22" a="1"/>
  <c r="H20" i="22" s="1"/>
  <c r="H43" i="22" a="1"/>
  <c r="H43" i="22" s="1"/>
  <c r="H31" i="22" a="1"/>
  <c r="H31" i="22" s="1"/>
  <c r="H19" i="22" a="1"/>
  <c r="H19" i="22" s="1"/>
  <c r="I24" i="22" a="1"/>
  <c r="I24" i="22" s="1"/>
  <c r="I36" i="22" a="1"/>
  <c r="I36" i="22" s="1"/>
  <c r="J21" i="22" a="1"/>
  <c r="J21" i="22" s="1"/>
  <c r="J33" i="22" a="1"/>
  <c r="J33" i="22" s="1"/>
  <c r="H20" i="7"/>
  <c r="H16" i="7"/>
  <c r="H17" i="7"/>
  <c r="H18" i="7"/>
  <c r="H19" i="7"/>
  <c r="H13" i="4" l="1"/>
  <c r="J13" i="4" s="1"/>
  <c r="H14" i="4"/>
  <c r="J14" i="4" s="1"/>
  <c r="H17" i="4"/>
  <c r="E546" i="11" s="1"/>
  <c r="H15" i="4"/>
  <c r="J15" i="4" s="1"/>
  <c r="H16" i="4"/>
  <c r="J16" i="4" s="1"/>
  <c r="H18" i="4"/>
  <c r="J18" i="4" s="1"/>
  <c r="H20" i="4"/>
  <c r="H21" i="4"/>
  <c r="H22" i="4"/>
  <c r="H23" i="4"/>
  <c r="H24" i="4"/>
  <c r="H25" i="4"/>
  <c r="H19" i="4"/>
  <c r="H26" i="4"/>
  <c r="H27" i="4"/>
  <c r="H28" i="4"/>
  <c r="H29" i="4"/>
  <c r="H30" i="4"/>
  <c r="H31" i="4"/>
  <c r="H32" i="4"/>
  <c r="H33" i="4"/>
  <c r="H34" i="4"/>
  <c r="H35" i="4"/>
  <c r="H36" i="4"/>
  <c r="H37" i="4"/>
  <c r="H38" i="4"/>
  <c r="H39" i="4"/>
  <c r="H40" i="4"/>
  <c r="H41" i="4"/>
  <c r="H42" i="4"/>
  <c r="H43" i="4"/>
  <c r="H44" i="4"/>
  <c r="H45" i="4"/>
  <c r="H46" i="4"/>
  <c r="H47" i="4"/>
  <c r="H11" i="4"/>
  <c r="J11" i="4" s="1"/>
  <c r="A9" i="11"/>
  <c r="B9" i="11" s="1"/>
  <c r="E253" i="11" l="1"/>
  <c r="E240" i="11"/>
  <c r="E249" i="11"/>
  <c r="E254" i="11"/>
  <c r="E241" i="11"/>
  <c r="E242" i="11"/>
  <c r="E258" i="11"/>
  <c r="E246" i="11"/>
  <c r="E255" i="11"/>
  <c r="E262" i="11"/>
  <c r="E243" i="11"/>
  <c r="E263" i="11"/>
  <c r="E250" i="11"/>
  <c r="E251" i="11"/>
  <c r="E238" i="11"/>
  <c r="E259" i="11"/>
  <c r="E256" i="11"/>
  <c r="E239" i="11"/>
  <c r="E247" i="11"/>
  <c r="E244" i="11"/>
  <c r="E260" i="11"/>
  <c r="E257" i="11"/>
  <c r="E264" i="11"/>
  <c r="E248" i="11"/>
  <c r="E245" i="11"/>
  <c r="E252" i="11"/>
  <c r="E261" i="11"/>
  <c r="E15" i="11"/>
  <c r="E10" i="11"/>
  <c r="E11" i="11"/>
  <c r="E19" i="11"/>
  <c r="E16" i="11"/>
  <c r="E538" i="11"/>
  <c r="E20" i="11"/>
  <c r="E17" i="11"/>
  <c r="E12" i="11"/>
  <c r="E535" i="11"/>
  <c r="E13" i="11"/>
  <c r="E537" i="11"/>
  <c r="E14" i="11"/>
  <c r="E536" i="11"/>
  <c r="E18" i="11"/>
  <c r="E467" i="11"/>
  <c r="E475" i="11"/>
  <c r="E472" i="11"/>
  <c r="E473" i="11"/>
  <c r="E468" i="11"/>
  <c r="E469" i="11"/>
  <c r="E470" i="11"/>
  <c r="E474" i="11"/>
  <c r="E471" i="11"/>
  <c r="E196" i="11"/>
  <c r="E310" i="11"/>
  <c r="E184" i="11"/>
  <c r="E209" i="11"/>
  <c r="E200" i="11"/>
  <c r="E197" i="11"/>
  <c r="E204" i="11"/>
  <c r="E185" i="11"/>
  <c r="E205" i="11"/>
  <c r="E192" i="11"/>
  <c r="E406" i="11"/>
  <c r="E201" i="11"/>
  <c r="E206" i="11"/>
  <c r="E193" i="11"/>
  <c r="E189" i="11"/>
  <c r="E194" i="11"/>
  <c r="E198" i="11"/>
  <c r="E207" i="11"/>
  <c r="E186" i="11"/>
  <c r="E195" i="11"/>
  <c r="E202" i="11"/>
  <c r="E203" i="11"/>
  <c r="E190" i="11"/>
  <c r="E208" i="11"/>
  <c r="E409" i="11"/>
  <c r="E199" i="11"/>
  <c r="E521" i="11"/>
  <c r="E525" i="11"/>
  <c r="E522" i="11"/>
  <c r="E519" i="11"/>
  <c r="E526" i="11"/>
  <c r="E523" i="11"/>
  <c r="E520" i="11"/>
  <c r="E524" i="11"/>
  <c r="E368" i="11"/>
  <c r="E365" i="11"/>
  <c r="E372" i="11"/>
  <c r="E356" i="11"/>
  <c r="E353" i="11"/>
  <c r="E373" i="11"/>
  <c r="E360" i="11"/>
  <c r="E369" i="11"/>
  <c r="E374" i="11"/>
  <c r="E361" i="11"/>
  <c r="E357" i="11"/>
  <c r="E362" i="11"/>
  <c r="E350" i="11"/>
  <c r="E366" i="11"/>
  <c r="E375" i="11"/>
  <c r="E354" i="11"/>
  <c r="E363" i="11"/>
  <c r="E370" i="11"/>
  <c r="E351" i="11"/>
  <c r="E371" i="11"/>
  <c r="E358" i="11"/>
  <c r="E359" i="11"/>
  <c r="E367" i="11"/>
  <c r="E364" i="11"/>
  <c r="E355" i="11"/>
  <c r="E352" i="11"/>
  <c r="E52" i="11"/>
  <c r="E53" i="11"/>
  <c r="E48" i="11"/>
  <c r="E49" i="11"/>
  <c r="E50" i="11"/>
  <c r="E54" i="11"/>
  <c r="E51" i="11"/>
  <c r="E55" i="11"/>
  <c r="E138" i="11"/>
  <c r="E147" i="11"/>
  <c r="E154" i="11"/>
  <c r="E135" i="11"/>
  <c r="E155" i="11"/>
  <c r="E142" i="11"/>
  <c r="E143" i="11"/>
  <c r="E151" i="11"/>
  <c r="E148" i="11"/>
  <c r="E139" i="11"/>
  <c r="E136" i="11"/>
  <c r="E152" i="11"/>
  <c r="E149" i="11"/>
  <c r="E156" i="11"/>
  <c r="E140" i="11"/>
  <c r="E137" i="11"/>
  <c r="E157" i="11"/>
  <c r="E144" i="11"/>
  <c r="E153" i="11"/>
  <c r="E158" i="11"/>
  <c r="E145" i="11"/>
  <c r="E141" i="11"/>
  <c r="E146" i="11"/>
  <c r="E133" i="11"/>
  <c r="E134" i="11"/>
  <c r="E150" i="11"/>
  <c r="E340" i="11"/>
  <c r="E323" i="11"/>
  <c r="E331" i="11"/>
  <c r="E328" i="11"/>
  <c r="E344" i="11"/>
  <c r="E341" i="11"/>
  <c r="E348" i="11"/>
  <c r="E332" i="11"/>
  <c r="E329" i="11"/>
  <c r="E349" i="11"/>
  <c r="E336" i="11"/>
  <c r="E345" i="11"/>
  <c r="E337" i="11"/>
  <c r="E324" i="11"/>
  <c r="E333" i="11"/>
  <c r="E338" i="11"/>
  <c r="E325" i="11"/>
  <c r="E326" i="11"/>
  <c r="E342" i="11"/>
  <c r="E330" i="11"/>
  <c r="E339" i="11"/>
  <c r="E346" i="11"/>
  <c r="E327" i="11"/>
  <c r="E347" i="11"/>
  <c r="E334" i="11"/>
  <c r="E335" i="11"/>
  <c r="E322" i="11"/>
  <c r="E343" i="11"/>
  <c r="E233" i="11"/>
  <c r="E224" i="11"/>
  <c r="E221" i="11"/>
  <c r="E228" i="11"/>
  <c r="E237" i="11"/>
  <c r="E212" i="11"/>
  <c r="E229" i="11"/>
  <c r="E216" i="11"/>
  <c r="E225" i="11"/>
  <c r="E230" i="11"/>
  <c r="E217" i="11"/>
  <c r="E213" i="11"/>
  <c r="E218" i="11"/>
  <c r="E234" i="11"/>
  <c r="E222" i="11"/>
  <c r="E231" i="11"/>
  <c r="E210" i="11"/>
  <c r="E219" i="11"/>
  <c r="E226" i="11"/>
  <c r="E227" i="11"/>
  <c r="E214" i="11"/>
  <c r="E235" i="11"/>
  <c r="E232" i="11"/>
  <c r="E215" i="11"/>
  <c r="E223" i="11"/>
  <c r="E220" i="11"/>
  <c r="E211" i="11"/>
  <c r="E236" i="11"/>
  <c r="E56" i="11"/>
  <c r="E60" i="11"/>
  <c r="E61" i="11"/>
  <c r="E57" i="11"/>
  <c r="E62" i="11"/>
  <c r="E63" i="11"/>
  <c r="E58" i="11"/>
  <c r="E59" i="11"/>
  <c r="E463" i="11"/>
  <c r="E460" i="11"/>
  <c r="E464" i="11"/>
  <c r="E461" i="11"/>
  <c r="E465" i="11"/>
  <c r="E458" i="11"/>
  <c r="E462" i="11"/>
  <c r="E459" i="11"/>
  <c r="E466" i="11"/>
  <c r="E109" i="11"/>
  <c r="E105" i="11"/>
  <c r="E187" i="11"/>
  <c r="E98" i="11"/>
  <c r="E114" i="11"/>
  <c r="E188" i="11"/>
  <c r="E102" i="11"/>
  <c r="E111" i="11"/>
  <c r="E99" i="11"/>
  <c r="E106" i="11"/>
  <c r="E112" i="11"/>
  <c r="E100" i="11"/>
  <c r="E113" i="11"/>
  <c r="E104" i="11"/>
  <c r="E101" i="11"/>
  <c r="E108" i="11"/>
  <c r="E191" i="11"/>
  <c r="E488" i="11"/>
  <c r="E485" i="11"/>
  <c r="E492" i="11"/>
  <c r="E493" i="11"/>
  <c r="E489" i="11"/>
  <c r="E494" i="11"/>
  <c r="E486" i="11"/>
  <c r="E490" i="11"/>
  <c r="E491" i="11"/>
  <c r="E487" i="11"/>
  <c r="E447" i="11"/>
  <c r="E454" i="11"/>
  <c r="E435" i="11"/>
  <c r="E455" i="11"/>
  <c r="E442" i="11"/>
  <c r="E443" i="11"/>
  <c r="E451" i="11"/>
  <c r="E448" i="11"/>
  <c r="E431" i="11"/>
  <c r="E439" i="11"/>
  <c r="E436" i="11"/>
  <c r="E452" i="11"/>
  <c r="E449" i="11"/>
  <c r="E456" i="11"/>
  <c r="E440" i="11"/>
  <c r="E437" i="11"/>
  <c r="E457" i="11"/>
  <c r="E444" i="11"/>
  <c r="E453" i="11"/>
  <c r="E445" i="11"/>
  <c r="E432" i="11"/>
  <c r="E441" i="11"/>
  <c r="E446" i="11"/>
  <c r="E433" i="11"/>
  <c r="E434" i="11"/>
  <c r="E450" i="11"/>
  <c r="E438" i="11"/>
  <c r="E509" i="11"/>
  <c r="E504" i="11"/>
  <c r="E505" i="11"/>
  <c r="E506" i="11"/>
  <c r="E510" i="11"/>
  <c r="E507" i="11"/>
  <c r="E503" i="11"/>
  <c r="E508" i="11"/>
  <c r="E80" i="11"/>
  <c r="E77" i="11"/>
  <c r="E68" i="11"/>
  <c r="E65" i="11"/>
  <c r="E72" i="11"/>
  <c r="E73" i="11"/>
  <c r="E69" i="11"/>
  <c r="E74" i="11"/>
  <c r="E78" i="11"/>
  <c r="E66" i="11"/>
  <c r="E75" i="11"/>
  <c r="E70" i="11"/>
  <c r="E71" i="11"/>
  <c r="E79" i="11"/>
  <c r="E76" i="11"/>
  <c r="E67" i="11"/>
  <c r="E64" i="11"/>
  <c r="E377" i="11"/>
  <c r="E397" i="11"/>
  <c r="E384" i="11"/>
  <c r="E393" i="11"/>
  <c r="E398" i="11"/>
  <c r="E385" i="11"/>
  <c r="E381" i="11"/>
  <c r="E386" i="11"/>
  <c r="E402" i="11"/>
  <c r="E390" i="11"/>
  <c r="E399" i="11"/>
  <c r="E378" i="11"/>
  <c r="E387" i="11"/>
  <c r="E394" i="11"/>
  <c r="E395" i="11"/>
  <c r="E382" i="11"/>
  <c r="E400" i="11"/>
  <c r="E383" i="11"/>
  <c r="E391" i="11"/>
  <c r="E388" i="11"/>
  <c r="E379" i="11"/>
  <c r="E376" i="11"/>
  <c r="E401" i="11"/>
  <c r="E392" i="11"/>
  <c r="E389" i="11"/>
  <c r="E396" i="11"/>
  <c r="E380" i="11"/>
  <c r="E35" i="11"/>
  <c r="E32" i="11"/>
  <c r="E36" i="11"/>
  <c r="E37" i="11"/>
  <c r="E33" i="11"/>
  <c r="E38" i="11"/>
  <c r="E39" i="11"/>
  <c r="E34" i="11"/>
  <c r="E43" i="11"/>
  <c r="E40" i="11"/>
  <c r="E44" i="11"/>
  <c r="E41" i="11"/>
  <c r="E45" i="11"/>
  <c r="E42" i="11"/>
  <c r="E46" i="11"/>
  <c r="E47" i="11"/>
  <c r="E122" i="11"/>
  <c r="E126" i="11"/>
  <c r="E123" i="11"/>
  <c r="E130" i="11"/>
  <c r="E131" i="11"/>
  <c r="E118" i="11"/>
  <c r="E119" i="11"/>
  <c r="E127" i="11"/>
  <c r="E124" i="11"/>
  <c r="E115" i="11"/>
  <c r="E128" i="11"/>
  <c r="E125" i="11"/>
  <c r="E132" i="11"/>
  <c r="E116" i="11"/>
  <c r="E120" i="11"/>
  <c r="E129" i="11"/>
  <c r="E121" i="11"/>
  <c r="E117" i="11"/>
  <c r="E266" i="11"/>
  <c r="E282" i="11"/>
  <c r="E291" i="11"/>
  <c r="E270" i="11"/>
  <c r="E279" i="11"/>
  <c r="E286" i="11"/>
  <c r="E267" i="11"/>
  <c r="E287" i="11"/>
  <c r="E274" i="11"/>
  <c r="E292" i="11"/>
  <c r="E275" i="11"/>
  <c r="E283" i="11"/>
  <c r="E280" i="11"/>
  <c r="E271" i="11"/>
  <c r="E268" i="11"/>
  <c r="E284" i="11"/>
  <c r="E281" i="11"/>
  <c r="E288" i="11"/>
  <c r="E272" i="11"/>
  <c r="E269" i="11"/>
  <c r="E289" i="11"/>
  <c r="E276" i="11"/>
  <c r="E285" i="11"/>
  <c r="E290" i="11"/>
  <c r="E277" i="11"/>
  <c r="E273" i="11"/>
  <c r="E278" i="11"/>
  <c r="E265" i="11"/>
  <c r="E543" i="11"/>
  <c r="E547" i="11"/>
  <c r="E544" i="11"/>
  <c r="E545" i="11"/>
  <c r="E159" i="11"/>
  <c r="E179" i="11"/>
  <c r="E166" i="11"/>
  <c r="E167" i="11"/>
  <c r="E175" i="11"/>
  <c r="E172" i="11"/>
  <c r="E163" i="11"/>
  <c r="E160" i="11"/>
  <c r="E176" i="11"/>
  <c r="E173" i="11"/>
  <c r="E180" i="11"/>
  <c r="E164" i="11"/>
  <c r="E161" i="11"/>
  <c r="E181" i="11"/>
  <c r="E168" i="11"/>
  <c r="E177" i="11"/>
  <c r="E182" i="11"/>
  <c r="E169" i="11"/>
  <c r="E165" i="11"/>
  <c r="E170" i="11"/>
  <c r="E174" i="11"/>
  <c r="E183" i="11"/>
  <c r="E162" i="11"/>
  <c r="E171" i="11"/>
  <c r="E178" i="11"/>
  <c r="E541" i="11"/>
  <c r="E542" i="11"/>
  <c r="E540" i="11"/>
  <c r="E512" i="11"/>
  <c r="E516" i="11"/>
  <c r="E517" i="11"/>
  <c r="E513" i="11"/>
  <c r="E518" i="11"/>
  <c r="E514" i="11"/>
  <c r="E515" i="11"/>
  <c r="E511" i="11"/>
  <c r="E89" i="11"/>
  <c r="E96" i="11"/>
  <c r="E97" i="11"/>
  <c r="E84" i="11"/>
  <c r="E93" i="11"/>
  <c r="E85" i="11"/>
  <c r="E81" i="11"/>
  <c r="E86" i="11"/>
  <c r="E90" i="11"/>
  <c r="E87" i="11"/>
  <c r="E94" i="11"/>
  <c r="E95" i="11"/>
  <c r="E82" i="11"/>
  <c r="E83" i="11"/>
  <c r="E91" i="11"/>
  <c r="E88" i="11"/>
  <c r="E92" i="11"/>
  <c r="E534" i="11"/>
  <c r="E532" i="11"/>
  <c r="E533" i="11"/>
  <c r="E484" i="11"/>
  <c r="E476" i="11"/>
  <c r="E480" i="11"/>
  <c r="E481" i="11"/>
  <c r="E477" i="11"/>
  <c r="E482" i="11"/>
  <c r="E483" i="11"/>
  <c r="E478" i="11"/>
  <c r="E479" i="11"/>
  <c r="E31" i="11"/>
  <c r="E28" i="11"/>
  <c r="E539" i="11"/>
  <c r="E29" i="11"/>
  <c r="E30" i="11"/>
  <c r="E410" i="11"/>
  <c r="E426" i="11"/>
  <c r="E414" i="11"/>
  <c r="E423" i="11"/>
  <c r="E430" i="11"/>
  <c r="E307" i="11"/>
  <c r="E411" i="11"/>
  <c r="E418" i="11"/>
  <c r="E419" i="11"/>
  <c r="E427" i="11"/>
  <c r="E424" i="11"/>
  <c r="E407" i="11"/>
  <c r="E308" i="11"/>
  <c r="E415" i="11"/>
  <c r="E412" i="11"/>
  <c r="E403" i="11"/>
  <c r="E428" i="11"/>
  <c r="E425" i="11"/>
  <c r="E416" i="11"/>
  <c r="E413" i="11"/>
  <c r="E420" i="11"/>
  <c r="E429" i="11"/>
  <c r="E404" i="11"/>
  <c r="E421" i="11"/>
  <c r="E408" i="11"/>
  <c r="E417" i="11"/>
  <c r="E422" i="11"/>
  <c r="E405" i="11"/>
  <c r="E500" i="11"/>
  <c r="E497" i="11"/>
  <c r="E501" i="11"/>
  <c r="E498" i="11"/>
  <c r="E495" i="11"/>
  <c r="E502" i="11"/>
  <c r="E499" i="11"/>
  <c r="E496" i="11"/>
  <c r="E303" i="11"/>
  <c r="E110" i="11"/>
  <c r="E311" i="11"/>
  <c r="E298" i="11"/>
  <c r="E319" i="11"/>
  <c r="E316" i="11"/>
  <c r="E299" i="11"/>
  <c r="E304" i="11"/>
  <c r="E295" i="11"/>
  <c r="E320" i="11"/>
  <c r="E317" i="11"/>
  <c r="E305" i="11"/>
  <c r="E312" i="11"/>
  <c r="E107" i="11"/>
  <c r="E321" i="11"/>
  <c r="E296" i="11"/>
  <c r="E293" i="11"/>
  <c r="E313" i="11"/>
  <c r="E300" i="11"/>
  <c r="E309" i="11"/>
  <c r="E103" i="11"/>
  <c r="E314" i="11"/>
  <c r="E301" i="11"/>
  <c r="E297" i="11"/>
  <c r="E302" i="11"/>
  <c r="E318" i="11"/>
  <c r="E306" i="11"/>
  <c r="E315" i="11"/>
  <c r="E294" i="11"/>
  <c r="E528" i="11"/>
  <c r="E529" i="11"/>
  <c r="E530" i="11"/>
  <c r="E527" i="11"/>
  <c r="E531" i="11"/>
  <c r="E22" i="11"/>
  <c r="E23" i="11"/>
  <c r="E24" i="11"/>
  <c r="E25" i="11"/>
  <c r="E21" i="11"/>
  <c r="E26" i="11"/>
  <c r="E27" i="11"/>
  <c r="E9" i="11"/>
  <c r="A12" i="22"/>
  <c r="F16" i="7" l="1"/>
  <c r="A12" i="3" l="1"/>
  <c r="A13" i="3"/>
  <c r="A14" i="3"/>
  <c r="A15" i="3"/>
  <c r="A11" i="3"/>
  <c r="D20" i="7"/>
  <c r="D16" i="7"/>
  <c r="D17" i="7"/>
  <c r="D18" i="7"/>
  <c r="D19" i="7"/>
  <c r="F20" i="7"/>
  <c r="F17" i="7"/>
  <c r="F18" i="7"/>
  <c r="F19" i="7"/>
  <c r="H66" i="7"/>
  <c r="H71" i="7"/>
  <c r="H76" i="7"/>
  <c r="H81" i="7"/>
  <c r="H86" i="7"/>
  <c r="H91" i="7"/>
  <c r="H96" i="7"/>
  <c r="H101" i="7"/>
  <c r="H106" i="7"/>
  <c r="H111" i="7"/>
  <c r="H116" i="7"/>
  <c r="H121" i="7"/>
  <c r="H126" i="7"/>
  <c r="H131" i="7"/>
  <c r="H136" i="7"/>
  <c r="H141" i="7"/>
  <c r="H146" i="7"/>
  <c r="H151" i="7"/>
  <c r="H156" i="7"/>
  <c r="H161" i="7"/>
  <c r="H166" i="7"/>
  <c r="H171" i="7"/>
  <c r="H176" i="7"/>
  <c r="H181" i="7"/>
  <c r="H186" i="7"/>
  <c r="H191" i="7"/>
  <c r="H196" i="7"/>
  <c r="H201" i="7"/>
  <c r="H206" i="7"/>
  <c r="H211" i="7"/>
  <c r="H216" i="7"/>
  <c r="H67" i="7"/>
  <c r="H72" i="7"/>
  <c r="H77" i="7"/>
  <c r="H82" i="7"/>
  <c r="H87" i="7"/>
  <c r="H92" i="7"/>
  <c r="H97" i="7"/>
  <c r="H102" i="7"/>
  <c r="H107" i="7"/>
  <c r="H112" i="7"/>
  <c r="H117" i="7"/>
  <c r="H122" i="7"/>
  <c r="H127" i="7"/>
  <c r="H132" i="7"/>
  <c r="H137" i="7"/>
  <c r="H142" i="7"/>
  <c r="H147" i="7"/>
  <c r="H152" i="7"/>
  <c r="H157" i="7"/>
  <c r="H162" i="7"/>
  <c r="H167" i="7"/>
  <c r="H172" i="7"/>
  <c r="H177" i="7"/>
  <c r="H182" i="7"/>
  <c r="H187" i="7"/>
  <c r="H192" i="7"/>
  <c r="H197" i="7"/>
  <c r="H202" i="7"/>
  <c r="H207" i="7"/>
  <c r="H212" i="7"/>
  <c r="H217" i="7"/>
  <c r="H68" i="7"/>
  <c r="H73" i="7"/>
  <c r="H78" i="7"/>
  <c r="H83" i="7"/>
  <c r="H88" i="7"/>
  <c r="H93" i="7"/>
  <c r="H98" i="7"/>
  <c r="H103" i="7"/>
  <c r="H108" i="7"/>
  <c r="H113" i="7"/>
  <c r="H118" i="7"/>
  <c r="H123" i="7"/>
  <c r="H128" i="7"/>
  <c r="H133" i="7"/>
  <c r="H138" i="7"/>
  <c r="H143" i="7"/>
  <c r="H148" i="7"/>
  <c r="H153" i="7"/>
  <c r="H158" i="7"/>
  <c r="H163" i="7"/>
  <c r="H168" i="7"/>
  <c r="H173" i="7"/>
  <c r="H178" i="7"/>
  <c r="H183" i="7"/>
  <c r="H188" i="7"/>
  <c r="H193" i="7"/>
  <c r="H198" i="7"/>
  <c r="H203" i="7"/>
  <c r="H208" i="7"/>
  <c r="H213" i="7"/>
  <c r="H218" i="7"/>
  <c r="H69" i="7"/>
  <c r="H74" i="7"/>
  <c r="H79" i="7"/>
  <c r="H84" i="7"/>
  <c r="H89" i="7"/>
  <c r="H94" i="7"/>
  <c r="H99" i="7"/>
  <c r="H104" i="7"/>
  <c r="H109" i="7"/>
  <c r="H114" i="7"/>
  <c r="H119" i="7"/>
  <c r="H124" i="7"/>
  <c r="H129" i="7"/>
  <c r="H134" i="7"/>
  <c r="H139" i="7"/>
  <c r="H144" i="7"/>
  <c r="H149" i="7"/>
  <c r="H154" i="7"/>
  <c r="H159" i="7"/>
  <c r="H164" i="7"/>
  <c r="H169" i="7"/>
  <c r="H174" i="7"/>
  <c r="H179" i="7"/>
  <c r="H184" i="7"/>
  <c r="H189" i="7"/>
  <c r="H194" i="7"/>
  <c r="H199" i="7"/>
  <c r="H204" i="7"/>
  <c r="H209" i="7"/>
  <c r="H214" i="7"/>
  <c r="H219" i="7"/>
  <c r="H70" i="7"/>
  <c r="H75" i="7"/>
  <c r="H80" i="7"/>
  <c r="H85" i="7"/>
  <c r="H90" i="7"/>
  <c r="H95" i="7"/>
  <c r="H100" i="7"/>
  <c r="H105" i="7"/>
  <c r="H110" i="7"/>
  <c r="H115" i="7"/>
  <c r="H120" i="7"/>
  <c r="H125" i="7"/>
  <c r="H130" i="7"/>
  <c r="H135" i="7"/>
  <c r="H140" i="7"/>
  <c r="H145" i="7"/>
  <c r="H150" i="7"/>
  <c r="H155" i="7"/>
  <c r="H160" i="7"/>
  <c r="H165" i="7"/>
  <c r="H170" i="7"/>
  <c r="H175" i="7"/>
  <c r="H180" i="7"/>
  <c r="H185" i="7"/>
  <c r="H190" i="7"/>
  <c r="H195" i="7"/>
  <c r="H200" i="7"/>
  <c r="H205" i="7"/>
  <c r="H210" i="7"/>
  <c r="H215" i="7"/>
  <c r="H220" i="7"/>
  <c r="F66" i="7"/>
  <c r="F71" i="7"/>
  <c r="F76" i="7"/>
  <c r="F81" i="7"/>
  <c r="F86" i="7"/>
  <c r="F91" i="7"/>
  <c r="F96" i="7"/>
  <c r="F101" i="7"/>
  <c r="F106" i="7"/>
  <c r="F111" i="7"/>
  <c r="F116" i="7"/>
  <c r="F121" i="7"/>
  <c r="F126" i="7"/>
  <c r="F131" i="7"/>
  <c r="F136" i="7"/>
  <c r="F141" i="7"/>
  <c r="F146" i="7"/>
  <c r="F151" i="7"/>
  <c r="F156" i="7"/>
  <c r="F161" i="7"/>
  <c r="F166" i="7"/>
  <c r="F171" i="7"/>
  <c r="F176" i="7"/>
  <c r="F181" i="7"/>
  <c r="F186" i="7"/>
  <c r="F191" i="7"/>
  <c r="F196" i="7"/>
  <c r="F201" i="7"/>
  <c r="F206" i="7"/>
  <c r="F211" i="7"/>
  <c r="F216" i="7"/>
  <c r="F67" i="7"/>
  <c r="F72" i="7"/>
  <c r="F77" i="7"/>
  <c r="F82" i="7"/>
  <c r="F87" i="7"/>
  <c r="F92" i="7"/>
  <c r="F97" i="7"/>
  <c r="F102" i="7"/>
  <c r="F107" i="7"/>
  <c r="F112" i="7"/>
  <c r="F117" i="7"/>
  <c r="F122" i="7"/>
  <c r="F127" i="7"/>
  <c r="F132" i="7"/>
  <c r="F137" i="7"/>
  <c r="F142" i="7"/>
  <c r="F147" i="7"/>
  <c r="F152" i="7"/>
  <c r="F157" i="7"/>
  <c r="F162" i="7"/>
  <c r="F167" i="7"/>
  <c r="F172" i="7"/>
  <c r="F177" i="7"/>
  <c r="F182" i="7"/>
  <c r="F187" i="7"/>
  <c r="F192" i="7"/>
  <c r="F197" i="7"/>
  <c r="F202" i="7"/>
  <c r="F207" i="7"/>
  <c r="F212" i="7"/>
  <c r="F217" i="7"/>
  <c r="F68" i="7"/>
  <c r="F73" i="7"/>
  <c r="F78" i="7"/>
  <c r="F83" i="7"/>
  <c r="F88" i="7"/>
  <c r="F93" i="7"/>
  <c r="F98" i="7"/>
  <c r="F103" i="7"/>
  <c r="F108" i="7"/>
  <c r="F113" i="7"/>
  <c r="F118" i="7"/>
  <c r="F123" i="7"/>
  <c r="F128" i="7"/>
  <c r="F133" i="7"/>
  <c r="F138" i="7"/>
  <c r="F143" i="7"/>
  <c r="F148" i="7"/>
  <c r="F153" i="7"/>
  <c r="F158" i="7"/>
  <c r="F163" i="7"/>
  <c r="F168" i="7"/>
  <c r="F173" i="7"/>
  <c r="F178" i="7"/>
  <c r="F183" i="7"/>
  <c r="F188" i="7"/>
  <c r="F193" i="7"/>
  <c r="F198" i="7"/>
  <c r="F203" i="7"/>
  <c r="F208" i="7"/>
  <c r="F213" i="7"/>
  <c r="F218" i="7"/>
  <c r="F69" i="7"/>
  <c r="F74" i="7"/>
  <c r="F79" i="7"/>
  <c r="F84" i="7"/>
  <c r="F89" i="7"/>
  <c r="F94" i="7"/>
  <c r="F99" i="7"/>
  <c r="F104" i="7"/>
  <c r="F109" i="7"/>
  <c r="F114" i="7"/>
  <c r="F119" i="7"/>
  <c r="F124" i="7"/>
  <c r="F129" i="7"/>
  <c r="F134" i="7"/>
  <c r="F139" i="7"/>
  <c r="F144" i="7"/>
  <c r="F149" i="7"/>
  <c r="F154" i="7"/>
  <c r="F159" i="7"/>
  <c r="F164" i="7"/>
  <c r="F169" i="7"/>
  <c r="F174" i="7"/>
  <c r="F179" i="7"/>
  <c r="F184" i="7"/>
  <c r="F189" i="7"/>
  <c r="F194" i="7"/>
  <c r="F199" i="7"/>
  <c r="F204" i="7"/>
  <c r="F209" i="7"/>
  <c r="F214" i="7"/>
  <c r="F219" i="7"/>
  <c r="F70" i="7"/>
  <c r="F75" i="7"/>
  <c r="F80" i="7"/>
  <c r="F85" i="7"/>
  <c r="F90" i="7"/>
  <c r="F95" i="7"/>
  <c r="F100" i="7"/>
  <c r="F105" i="7"/>
  <c r="F110" i="7"/>
  <c r="F115" i="7"/>
  <c r="F120" i="7"/>
  <c r="F125" i="7"/>
  <c r="F130" i="7"/>
  <c r="F135" i="7"/>
  <c r="F140" i="7"/>
  <c r="F145" i="7"/>
  <c r="F150" i="7"/>
  <c r="F155" i="7"/>
  <c r="F160" i="7"/>
  <c r="F165" i="7"/>
  <c r="F170" i="7"/>
  <c r="F175" i="7"/>
  <c r="F180" i="7"/>
  <c r="F185" i="7"/>
  <c r="F190" i="7"/>
  <c r="F195" i="7"/>
  <c r="F200" i="7"/>
  <c r="F205" i="7"/>
  <c r="F210" i="7"/>
  <c r="F215" i="7"/>
  <c r="F220" i="7"/>
  <c r="D71" i="7"/>
  <c r="D76" i="7"/>
  <c r="D81" i="7"/>
  <c r="D86" i="7"/>
  <c r="D91" i="7"/>
  <c r="D96" i="7"/>
  <c r="D101" i="7"/>
  <c r="D106" i="7"/>
  <c r="D111" i="7"/>
  <c r="D116" i="7"/>
  <c r="D121" i="7"/>
  <c r="D126" i="7"/>
  <c r="D131" i="7"/>
  <c r="D136" i="7"/>
  <c r="D141" i="7"/>
  <c r="D146" i="7"/>
  <c r="D151" i="7"/>
  <c r="D156" i="7"/>
  <c r="D161" i="7"/>
  <c r="D166" i="7"/>
  <c r="D171" i="7"/>
  <c r="D176" i="7"/>
  <c r="D181" i="7"/>
  <c r="D186" i="7"/>
  <c r="D191" i="7"/>
  <c r="D196" i="7"/>
  <c r="D201" i="7"/>
  <c r="D206" i="7"/>
  <c r="D211" i="7"/>
  <c r="D216" i="7"/>
  <c r="D67" i="7"/>
  <c r="D72" i="7"/>
  <c r="D77" i="7"/>
  <c r="D82" i="7"/>
  <c r="D87" i="7"/>
  <c r="D92" i="7"/>
  <c r="D97" i="7"/>
  <c r="D102" i="7"/>
  <c r="D107" i="7"/>
  <c r="D112" i="7"/>
  <c r="D117" i="7"/>
  <c r="D122" i="7"/>
  <c r="D127" i="7"/>
  <c r="D132" i="7"/>
  <c r="D137" i="7"/>
  <c r="D142" i="7"/>
  <c r="D147" i="7"/>
  <c r="D152" i="7"/>
  <c r="D157" i="7"/>
  <c r="D162" i="7"/>
  <c r="D167" i="7"/>
  <c r="D172" i="7"/>
  <c r="D177" i="7"/>
  <c r="D182" i="7"/>
  <c r="D187" i="7"/>
  <c r="D192" i="7"/>
  <c r="D197" i="7"/>
  <c r="D202" i="7"/>
  <c r="D207" i="7"/>
  <c r="D212" i="7"/>
  <c r="D217" i="7"/>
  <c r="D68" i="7"/>
  <c r="D73" i="7"/>
  <c r="D78" i="7"/>
  <c r="D83" i="7"/>
  <c r="D88" i="7"/>
  <c r="D93" i="7"/>
  <c r="D98" i="7"/>
  <c r="D103" i="7"/>
  <c r="D108" i="7"/>
  <c r="D113" i="7"/>
  <c r="D118" i="7"/>
  <c r="D123" i="7"/>
  <c r="D128" i="7"/>
  <c r="D133" i="7"/>
  <c r="D138" i="7"/>
  <c r="D143" i="7"/>
  <c r="D148" i="7"/>
  <c r="D153" i="7"/>
  <c r="D158" i="7"/>
  <c r="D163" i="7"/>
  <c r="D168" i="7"/>
  <c r="D173" i="7"/>
  <c r="D178" i="7"/>
  <c r="D183" i="7"/>
  <c r="D188" i="7"/>
  <c r="D193" i="7"/>
  <c r="D198" i="7"/>
  <c r="D203" i="7"/>
  <c r="D208" i="7"/>
  <c r="D213" i="7"/>
  <c r="D218" i="7"/>
  <c r="D69" i="7"/>
  <c r="D74" i="7"/>
  <c r="D79" i="7"/>
  <c r="D84" i="7"/>
  <c r="D89" i="7"/>
  <c r="D94" i="7"/>
  <c r="D99" i="7"/>
  <c r="D104" i="7"/>
  <c r="D109" i="7"/>
  <c r="D114" i="7"/>
  <c r="D119" i="7"/>
  <c r="D124" i="7"/>
  <c r="D129" i="7"/>
  <c r="D134" i="7"/>
  <c r="D139" i="7"/>
  <c r="D144" i="7"/>
  <c r="D149" i="7"/>
  <c r="D154" i="7"/>
  <c r="D159" i="7"/>
  <c r="D164" i="7"/>
  <c r="D169" i="7"/>
  <c r="D174" i="7"/>
  <c r="D179" i="7"/>
  <c r="D184" i="7"/>
  <c r="D189" i="7"/>
  <c r="D194" i="7"/>
  <c r="D199" i="7"/>
  <c r="D204" i="7"/>
  <c r="D209" i="7"/>
  <c r="D214" i="7"/>
  <c r="D219" i="7"/>
  <c r="D70" i="7"/>
  <c r="D75" i="7"/>
  <c r="D80" i="7"/>
  <c r="D85" i="7"/>
  <c r="D90" i="7"/>
  <c r="D95" i="7"/>
  <c r="D100" i="7"/>
  <c r="D105" i="7"/>
  <c r="D110" i="7"/>
  <c r="D115" i="7"/>
  <c r="D120" i="7"/>
  <c r="D125" i="7"/>
  <c r="D130" i="7"/>
  <c r="D135" i="7"/>
  <c r="D140" i="7"/>
  <c r="D145" i="7"/>
  <c r="D150" i="7"/>
  <c r="D155" i="7"/>
  <c r="D160" i="7"/>
  <c r="D165" i="7"/>
  <c r="D170" i="7"/>
  <c r="D175" i="7"/>
  <c r="D180" i="7"/>
  <c r="D185" i="7"/>
  <c r="D190" i="7"/>
  <c r="D195" i="7"/>
  <c r="D200" i="7"/>
  <c r="D205" i="7"/>
  <c r="D210" i="7"/>
  <c r="D215" i="7"/>
  <c r="D220" i="7"/>
  <c r="D66" i="7"/>
  <c r="H226" i="7"/>
  <c r="H231" i="7"/>
  <c r="H236" i="7"/>
  <c r="H241" i="7"/>
  <c r="H246" i="7"/>
  <c r="H251" i="7"/>
  <c r="H256" i="7"/>
  <c r="H261" i="7"/>
  <c r="H266" i="7"/>
  <c r="H271" i="7"/>
  <c r="H276" i="7"/>
  <c r="H281" i="7"/>
  <c r="H286" i="7"/>
  <c r="H291" i="7"/>
  <c r="H296" i="7"/>
  <c r="H301" i="7"/>
  <c r="H306" i="7"/>
  <c r="H311" i="7"/>
  <c r="H316" i="7"/>
  <c r="H321" i="7"/>
  <c r="H326" i="7"/>
  <c r="H331" i="7"/>
  <c r="H336" i="7"/>
  <c r="H341" i="7"/>
  <c r="H346" i="7"/>
  <c r="H351" i="7"/>
  <c r="H356" i="7"/>
  <c r="H361" i="7"/>
  <c r="H366" i="7"/>
  <c r="H371" i="7"/>
  <c r="H376" i="7"/>
  <c r="H381" i="7"/>
  <c r="H386" i="7"/>
  <c r="H391" i="7"/>
  <c r="H396" i="7"/>
  <c r="H401" i="7"/>
  <c r="H406" i="7"/>
  <c r="H411" i="7"/>
  <c r="H416" i="7"/>
  <c r="H421" i="7"/>
  <c r="H426" i="7"/>
  <c r="H431" i="7"/>
  <c r="H436" i="7"/>
  <c r="H441" i="7"/>
  <c r="H446" i="7"/>
  <c r="H451" i="7"/>
  <c r="H456" i="7"/>
  <c r="H461" i="7"/>
  <c r="H466" i="7"/>
  <c r="H471" i="7"/>
  <c r="H476" i="7"/>
  <c r="H481" i="7"/>
  <c r="H486" i="7"/>
  <c r="H491" i="7"/>
  <c r="H496" i="7"/>
  <c r="H501" i="7"/>
  <c r="H506" i="7"/>
  <c r="H511" i="7"/>
  <c r="H516" i="7"/>
  <c r="H521" i="7"/>
  <c r="H526" i="7"/>
  <c r="H531" i="7"/>
  <c r="H536" i="7"/>
  <c r="H541" i="7"/>
  <c r="H546" i="7"/>
  <c r="H551" i="7"/>
  <c r="H556" i="7"/>
  <c r="H561" i="7"/>
  <c r="H566" i="7"/>
  <c r="H571" i="7"/>
  <c r="H576" i="7"/>
  <c r="H581" i="7"/>
  <c r="H586" i="7"/>
  <c r="H591" i="7"/>
  <c r="H596" i="7"/>
  <c r="H601" i="7"/>
  <c r="H606" i="7"/>
  <c r="H611" i="7"/>
  <c r="H616" i="7"/>
  <c r="H621" i="7"/>
  <c r="H626" i="7"/>
  <c r="H631" i="7"/>
  <c r="H636" i="7"/>
  <c r="H641" i="7"/>
  <c r="H646" i="7"/>
  <c r="H651" i="7"/>
  <c r="H656" i="7"/>
  <c r="H661" i="7"/>
  <c r="H666" i="7"/>
  <c r="H671" i="7"/>
  <c r="H676" i="7"/>
  <c r="H681" i="7"/>
  <c r="H686" i="7"/>
  <c r="H691" i="7"/>
  <c r="H696" i="7"/>
  <c r="H701" i="7"/>
  <c r="H706" i="7"/>
  <c r="H711" i="7"/>
  <c r="H716" i="7"/>
  <c r="H721" i="7"/>
  <c r="H726" i="7"/>
  <c r="H731" i="7"/>
  <c r="H736" i="7"/>
  <c r="H741" i="7"/>
  <c r="H746" i="7"/>
  <c r="H751" i="7"/>
  <c r="H756" i="7"/>
  <c r="H761" i="7"/>
  <c r="H766" i="7"/>
  <c r="H771" i="7"/>
  <c r="H776" i="7"/>
  <c r="H781" i="7"/>
  <c r="H786" i="7"/>
  <c r="H791" i="7"/>
  <c r="H796" i="7"/>
  <c r="H801" i="7"/>
  <c r="H806" i="7"/>
  <c r="H811" i="7"/>
  <c r="H816" i="7"/>
  <c r="H821" i="7"/>
  <c r="H826" i="7"/>
  <c r="H831" i="7"/>
  <c r="H836" i="7"/>
  <c r="H841" i="7"/>
  <c r="H846" i="7"/>
  <c r="H851" i="7"/>
  <c r="H856" i="7"/>
  <c r="H861" i="7"/>
  <c r="H866" i="7"/>
  <c r="H871" i="7"/>
  <c r="H876" i="7"/>
  <c r="H881" i="7"/>
  <c r="H886" i="7"/>
  <c r="H891" i="7"/>
  <c r="H896" i="7"/>
  <c r="H901" i="7"/>
  <c r="H906" i="7"/>
  <c r="H911" i="7"/>
  <c r="H916" i="7"/>
  <c r="H921" i="7"/>
  <c r="H926" i="7"/>
  <c r="H931" i="7"/>
  <c r="H936" i="7"/>
  <c r="H941" i="7"/>
  <c r="H946" i="7"/>
  <c r="H951" i="7"/>
  <c r="H956" i="7"/>
  <c r="H961" i="7"/>
  <c r="H966" i="7"/>
  <c r="H971" i="7"/>
  <c r="H976" i="7"/>
  <c r="H981" i="7"/>
  <c r="H986" i="7"/>
  <c r="H991" i="7"/>
  <c r="H996" i="7"/>
  <c r="H1001" i="7"/>
  <c r="H1006" i="7"/>
  <c r="H1011" i="7"/>
  <c r="H1016" i="7"/>
  <c r="H1021" i="7"/>
  <c r="H1026" i="7"/>
  <c r="H1031" i="7"/>
  <c r="H1036" i="7"/>
  <c r="H1041" i="7"/>
  <c r="H1046" i="7"/>
  <c r="H1051" i="7"/>
  <c r="H1056" i="7"/>
  <c r="H1061" i="7"/>
  <c r="H1066" i="7"/>
  <c r="H1071" i="7"/>
  <c r="H1076" i="7"/>
  <c r="H1081" i="7"/>
  <c r="H1086" i="7"/>
  <c r="H1091" i="7"/>
  <c r="H1096" i="7"/>
  <c r="H1101" i="7"/>
  <c r="H1106" i="7"/>
  <c r="H1111" i="7"/>
  <c r="H1116" i="7"/>
  <c r="H1121" i="7"/>
  <c r="H1126" i="7"/>
  <c r="H1131" i="7"/>
  <c r="H1136" i="7"/>
  <c r="H1141" i="7"/>
  <c r="H1146" i="7"/>
  <c r="H1151" i="7"/>
  <c r="H1156" i="7"/>
  <c r="H1161" i="7"/>
  <c r="H1166" i="7"/>
  <c r="H1171" i="7"/>
  <c r="H1176" i="7"/>
  <c r="H1181" i="7"/>
  <c r="H1186" i="7"/>
  <c r="H1191" i="7"/>
  <c r="H1196" i="7"/>
  <c r="H1201" i="7"/>
  <c r="H1206" i="7"/>
  <c r="H1211" i="7"/>
  <c r="H1216" i="7"/>
  <c r="H1221" i="7"/>
  <c r="H1226" i="7"/>
  <c r="H1231" i="7"/>
  <c r="H1236" i="7"/>
  <c r="H1241" i="7"/>
  <c r="H1246" i="7"/>
  <c r="H1251" i="7"/>
  <c r="H1256" i="7"/>
  <c r="H1261" i="7"/>
  <c r="H1266" i="7"/>
  <c r="H1271" i="7"/>
  <c r="H1276" i="7"/>
  <c r="H1281" i="7"/>
  <c r="H1286" i="7"/>
  <c r="H1291" i="7"/>
  <c r="H1296" i="7"/>
  <c r="H1301" i="7"/>
  <c r="H1306" i="7"/>
  <c r="H1311" i="7"/>
  <c r="H1316" i="7"/>
  <c r="H1321" i="7"/>
  <c r="H1326" i="7"/>
  <c r="H1331" i="7"/>
  <c r="H1336" i="7"/>
  <c r="H1341" i="7"/>
  <c r="H1346" i="7"/>
  <c r="H1351" i="7"/>
  <c r="H1356" i="7"/>
  <c r="H1361" i="7"/>
  <c r="H1366" i="7"/>
  <c r="H1371" i="7"/>
  <c r="H1376" i="7"/>
  <c r="H1381" i="7"/>
  <c r="H1386" i="7"/>
  <c r="H1391" i="7"/>
  <c r="H1396" i="7"/>
  <c r="H1401" i="7"/>
  <c r="H1406" i="7"/>
  <c r="H1411" i="7"/>
  <c r="H1416" i="7"/>
  <c r="H1421" i="7"/>
  <c r="H1426" i="7"/>
  <c r="H1431" i="7"/>
  <c r="H1436" i="7"/>
  <c r="H1441" i="7"/>
  <c r="H1446" i="7"/>
  <c r="H1451" i="7"/>
  <c r="H1456" i="7"/>
  <c r="H1461" i="7"/>
  <c r="H1466" i="7"/>
  <c r="H1471" i="7"/>
  <c r="H1476" i="7"/>
  <c r="H1481" i="7"/>
  <c r="H1486" i="7"/>
  <c r="H1491" i="7"/>
  <c r="H1496" i="7"/>
  <c r="H1501" i="7"/>
  <c r="H1506" i="7"/>
  <c r="H1511" i="7"/>
  <c r="H1516" i="7"/>
  <c r="H1521" i="7"/>
  <c r="H1526" i="7"/>
  <c r="H1531" i="7"/>
  <c r="H1536" i="7"/>
  <c r="H1541" i="7"/>
  <c r="H1546" i="7"/>
  <c r="H1551" i="7"/>
  <c r="H1556" i="7"/>
  <c r="H1561" i="7"/>
  <c r="H1566" i="7"/>
  <c r="H1571" i="7"/>
  <c r="H1576" i="7"/>
  <c r="H1581" i="7"/>
  <c r="H1586" i="7"/>
  <c r="H1591" i="7"/>
  <c r="H1596" i="7"/>
  <c r="H1601" i="7"/>
  <c r="H1606" i="7"/>
  <c r="H1611" i="7"/>
  <c r="H1616" i="7"/>
  <c r="H1621" i="7"/>
  <c r="H1626" i="7"/>
  <c r="H1631" i="7"/>
  <c r="H1636" i="7"/>
  <c r="H1641" i="7"/>
  <c r="H1646" i="7"/>
  <c r="H1651" i="7"/>
  <c r="H1656" i="7"/>
  <c r="H1661" i="7"/>
  <c r="H1666" i="7"/>
  <c r="H1671" i="7"/>
  <c r="H1676" i="7"/>
  <c r="H1681" i="7"/>
  <c r="H1686" i="7"/>
  <c r="H1691" i="7"/>
  <c r="H1696" i="7"/>
  <c r="H1701" i="7"/>
  <c r="H1706" i="7"/>
  <c r="H1711" i="7"/>
  <c r="H1716" i="7"/>
  <c r="H1721" i="7"/>
  <c r="H1726" i="7"/>
  <c r="H1731" i="7"/>
  <c r="H1736" i="7"/>
  <c r="H1741" i="7"/>
  <c r="H1746" i="7"/>
  <c r="H1751" i="7"/>
  <c r="H1756" i="7"/>
  <c r="H1761" i="7"/>
  <c r="H1766" i="7"/>
  <c r="H1771" i="7"/>
  <c r="H1776" i="7"/>
  <c r="H1781" i="7"/>
  <c r="H1786" i="7"/>
  <c r="H1791" i="7"/>
  <c r="H1796" i="7"/>
  <c r="H1801" i="7"/>
  <c r="H1806" i="7"/>
  <c r="H1811" i="7"/>
  <c r="H1816" i="7"/>
  <c r="H1821" i="7"/>
  <c r="H1826" i="7"/>
  <c r="H1831" i="7"/>
  <c r="H1836" i="7"/>
  <c r="H1841" i="7"/>
  <c r="H1846" i="7"/>
  <c r="H1851" i="7"/>
  <c r="H1856" i="7"/>
  <c r="H1861" i="7"/>
  <c r="H1866" i="7"/>
  <c r="H1871" i="7"/>
  <c r="H1876" i="7"/>
  <c r="H1881" i="7"/>
  <c r="H1886" i="7"/>
  <c r="H1891" i="7"/>
  <c r="H1896" i="7"/>
  <c r="H1901" i="7"/>
  <c r="H1906" i="7"/>
  <c r="H1911" i="7"/>
  <c r="H1916" i="7"/>
  <c r="H222" i="7"/>
  <c r="H227" i="7"/>
  <c r="H232" i="7"/>
  <c r="H237" i="7"/>
  <c r="H242" i="7"/>
  <c r="H247" i="7"/>
  <c r="H252" i="7"/>
  <c r="H257" i="7"/>
  <c r="H262" i="7"/>
  <c r="H267" i="7"/>
  <c r="H272" i="7"/>
  <c r="H277" i="7"/>
  <c r="H282" i="7"/>
  <c r="H287" i="7"/>
  <c r="H292" i="7"/>
  <c r="H297" i="7"/>
  <c r="H302" i="7"/>
  <c r="H307" i="7"/>
  <c r="H312" i="7"/>
  <c r="H317" i="7"/>
  <c r="H322" i="7"/>
  <c r="H327" i="7"/>
  <c r="H332" i="7"/>
  <c r="H337" i="7"/>
  <c r="H342" i="7"/>
  <c r="H347" i="7"/>
  <c r="H352" i="7"/>
  <c r="H357" i="7"/>
  <c r="H362" i="7"/>
  <c r="H367" i="7"/>
  <c r="H372" i="7"/>
  <c r="H377" i="7"/>
  <c r="H382" i="7"/>
  <c r="H387" i="7"/>
  <c r="H392" i="7"/>
  <c r="H397" i="7"/>
  <c r="H402" i="7"/>
  <c r="H407" i="7"/>
  <c r="H412" i="7"/>
  <c r="H417" i="7"/>
  <c r="H422" i="7"/>
  <c r="H427" i="7"/>
  <c r="H432" i="7"/>
  <c r="H437" i="7"/>
  <c r="H442" i="7"/>
  <c r="H447" i="7"/>
  <c r="H452" i="7"/>
  <c r="H457" i="7"/>
  <c r="H462" i="7"/>
  <c r="H467" i="7"/>
  <c r="H472" i="7"/>
  <c r="H477" i="7"/>
  <c r="H482" i="7"/>
  <c r="H487" i="7"/>
  <c r="H492" i="7"/>
  <c r="H497" i="7"/>
  <c r="H502" i="7"/>
  <c r="H507" i="7"/>
  <c r="H512" i="7"/>
  <c r="H517" i="7"/>
  <c r="H522" i="7"/>
  <c r="H527" i="7"/>
  <c r="H532" i="7"/>
  <c r="H537" i="7"/>
  <c r="H542" i="7"/>
  <c r="H547" i="7"/>
  <c r="H552" i="7"/>
  <c r="H557" i="7"/>
  <c r="H562" i="7"/>
  <c r="H567" i="7"/>
  <c r="H572" i="7"/>
  <c r="H577" i="7"/>
  <c r="H582" i="7"/>
  <c r="H587" i="7"/>
  <c r="H592" i="7"/>
  <c r="H597" i="7"/>
  <c r="H602" i="7"/>
  <c r="H607" i="7"/>
  <c r="H612" i="7"/>
  <c r="H617" i="7"/>
  <c r="H622" i="7"/>
  <c r="H627" i="7"/>
  <c r="H632" i="7"/>
  <c r="H637" i="7"/>
  <c r="H642" i="7"/>
  <c r="H647" i="7"/>
  <c r="H652" i="7"/>
  <c r="H657" i="7"/>
  <c r="H662" i="7"/>
  <c r="H667" i="7"/>
  <c r="H672" i="7"/>
  <c r="H677" i="7"/>
  <c r="H682" i="7"/>
  <c r="H687" i="7"/>
  <c r="H692" i="7"/>
  <c r="H697" i="7"/>
  <c r="H702" i="7"/>
  <c r="H707" i="7"/>
  <c r="H712" i="7"/>
  <c r="H717" i="7"/>
  <c r="H722" i="7"/>
  <c r="H727" i="7"/>
  <c r="H732" i="7"/>
  <c r="H737" i="7"/>
  <c r="H742" i="7"/>
  <c r="H747" i="7"/>
  <c r="H752" i="7"/>
  <c r="H757" i="7"/>
  <c r="H762" i="7"/>
  <c r="H767" i="7"/>
  <c r="H772" i="7"/>
  <c r="H777" i="7"/>
  <c r="H782" i="7"/>
  <c r="H787" i="7"/>
  <c r="H792" i="7"/>
  <c r="H797" i="7"/>
  <c r="H802" i="7"/>
  <c r="H807" i="7"/>
  <c r="H812" i="7"/>
  <c r="H817" i="7"/>
  <c r="H822" i="7"/>
  <c r="H827" i="7"/>
  <c r="H832" i="7"/>
  <c r="H837" i="7"/>
  <c r="H842" i="7"/>
  <c r="H847" i="7"/>
  <c r="H852" i="7"/>
  <c r="H857" i="7"/>
  <c r="H862" i="7"/>
  <c r="H867" i="7"/>
  <c r="H872" i="7"/>
  <c r="H877" i="7"/>
  <c r="H882" i="7"/>
  <c r="H887" i="7"/>
  <c r="H892" i="7"/>
  <c r="H897" i="7"/>
  <c r="H902" i="7"/>
  <c r="H907" i="7"/>
  <c r="H912" i="7"/>
  <c r="H917" i="7"/>
  <c r="H922" i="7"/>
  <c r="H927" i="7"/>
  <c r="H932" i="7"/>
  <c r="H937" i="7"/>
  <c r="H942" i="7"/>
  <c r="H947" i="7"/>
  <c r="H952" i="7"/>
  <c r="H957" i="7"/>
  <c r="H962" i="7"/>
  <c r="H967" i="7"/>
  <c r="H972" i="7"/>
  <c r="H977" i="7"/>
  <c r="H982" i="7"/>
  <c r="H987" i="7"/>
  <c r="H992" i="7"/>
  <c r="H997" i="7"/>
  <c r="H1002" i="7"/>
  <c r="H1007" i="7"/>
  <c r="H1012" i="7"/>
  <c r="H1017" i="7"/>
  <c r="H1022" i="7"/>
  <c r="H1027" i="7"/>
  <c r="H1032" i="7"/>
  <c r="H1037" i="7"/>
  <c r="H1042" i="7"/>
  <c r="H1047" i="7"/>
  <c r="H1052" i="7"/>
  <c r="H1057" i="7"/>
  <c r="H1062" i="7"/>
  <c r="H1067" i="7"/>
  <c r="H1072" i="7"/>
  <c r="H1077" i="7"/>
  <c r="H1082" i="7"/>
  <c r="H1087" i="7"/>
  <c r="H1092" i="7"/>
  <c r="H1097" i="7"/>
  <c r="H1102" i="7"/>
  <c r="H1107" i="7"/>
  <c r="H1112" i="7"/>
  <c r="H1117" i="7"/>
  <c r="H1122" i="7"/>
  <c r="H1127" i="7"/>
  <c r="H1132" i="7"/>
  <c r="H1137" i="7"/>
  <c r="H1142" i="7"/>
  <c r="H1147" i="7"/>
  <c r="H1152" i="7"/>
  <c r="H1157" i="7"/>
  <c r="H1162" i="7"/>
  <c r="H1167" i="7"/>
  <c r="H1172" i="7"/>
  <c r="H1177" i="7"/>
  <c r="H1182" i="7"/>
  <c r="H1187" i="7"/>
  <c r="H1192" i="7"/>
  <c r="H1197" i="7"/>
  <c r="H1202" i="7"/>
  <c r="H1207" i="7"/>
  <c r="H1212" i="7"/>
  <c r="H1217" i="7"/>
  <c r="H1222" i="7"/>
  <c r="H1227" i="7"/>
  <c r="H1232" i="7"/>
  <c r="H1237" i="7"/>
  <c r="H1242" i="7"/>
  <c r="H1247" i="7"/>
  <c r="H1252" i="7"/>
  <c r="H1257" i="7"/>
  <c r="H1262" i="7"/>
  <c r="H1267" i="7"/>
  <c r="H1272" i="7"/>
  <c r="H1277" i="7"/>
  <c r="H1282" i="7"/>
  <c r="H1287" i="7"/>
  <c r="H1292" i="7"/>
  <c r="H1297" i="7"/>
  <c r="H1302" i="7"/>
  <c r="H1307" i="7"/>
  <c r="H1312" i="7"/>
  <c r="H1317" i="7"/>
  <c r="H1322" i="7"/>
  <c r="H1327" i="7"/>
  <c r="H1332" i="7"/>
  <c r="H1337" i="7"/>
  <c r="H1342" i="7"/>
  <c r="H1347" i="7"/>
  <c r="H1352" i="7"/>
  <c r="H1357" i="7"/>
  <c r="H1362" i="7"/>
  <c r="H1367" i="7"/>
  <c r="H1372" i="7"/>
  <c r="H1377" i="7"/>
  <c r="H1382" i="7"/>
  <c r="H1387" i="7"/>
  <c r="H1392" i="7"/>
  <c r="H1397" i="7"/>
  <c r="H1402" i="7"/>
  <c r="H1407" i="7"/>
  <c r="H1412" i="7"/>
  <c r="H1417" i="7"/>
  <c r="H1422" i="7"/>
  <c r="H1427" i="7"/>
  <c r="H1432" i="7"/>
  <c r="H1437" i="7"/>
  <c r="H1442" i="7"/>
  <c r="H1447" i="7"/>
  <c r="H1452" i="7"/>
  <c r="H1457" i="7"/>
  <c r="H1462" i="7"/>
  <c r="H1467" i="7"/>
  <c r="H1472" i="7"/>
  <c r="H1477" i="7"/>
  <c r="H1482" i="7"/>
  <c r="H1487" i="7"/>
  <c r="H1492" i="7"/>
  <c r="H1497" i="7"/>
  <c r="H1502" i="7"/>
  <c r="H1507" i="7"/>
  <c r="H1512" i="7"/>
  <c r="H1517" i="7"/>
  <c r="H1522" i="7"/>
  <c r="H1527" i="7"/>
  <c r="H1532" i="7"/>
  <c r="H1537" i="7"/>
  <c r="H1542" i="7"/>
  <c r="H1547" i="7"/>
  <c r="H1552" i="7"/>
  <c r="H1557" i="7"/>
  <c r="H1562" i="7"/>
  <c r="H1567" i="7"/>
  <c r="H1572" i="7"/>
  <c r="H1577" i="7"/>
  <c r="H1582" i="7"/>
  <c r="H1587" i="7"/>
  <c r="H1592" i="7"/>
  <c r="H1597" i="7"/>
  <c r="H1602" i="7"/>
  <c r="H1607" i="7"/>
  <c r="H1612" i="7"/>
  <c r="H1617" i="7"/>
  <c r="H1622" i="7"/>
  <c r="H1627" i="7"/>
  <c r="H1632" i="7"/>
  <c r="H1637" i="7"/>
  <c r="H1642" i="7"/>
  <c r="H1647" i="7"/>
  <c r="H1652" i="7"/>
  <c r="H1657" i="7"/>
  <c r="H1662" i="7"/>
  <c r="H1667" i="7"/>
  <c r="H1672" i="7"/>
  <c r="H1677" i="7"/>
  <c r="H1682" i="7"/>
  <c r="H1687" i="7"/>
  <c r="H1692" i="7"/>
  <c r="H1697" i="7"/>
  <c r="H1702" i="7"/>
  <c r="H1707" i="7"/>
  <c r="H1712" i="7"/>
  <c r="H1717" i="7"/>
  <c r="H1722" i="7"/>
  <c r="H1727" i="7"/>
  <c r="H1732" i="7"/>
  <c r="H1737" i="7"/>
  <c r="H1742" i="7"/>
  <c r="H1747" i="7"/>
  <c r="H1752" i="7"/>
  <c r="H1757" i="7"/>
  <c r="H1762" i="7"/>
  <c r="H1767" i="7"/>
  <c r="H1772" i="7"/>
  <c r="H1777" i="7"/>
  <c r="H1782" i="7"/>
  <c r="H1787" i="7"/>
  <c r="H1792" i="7"/>
  <c r="H1797" i="7"/>
  <c r="H1802" i="7"/>
  <c r="H1807" i="7"/>
  <c r="H1812" i="7"/>
  <c r="H1817" i="7"/>
  <c r="H1822" i="7"/>
  <c r="H1827" i="7"/>
  <c r="H1832" i="7"/>
  <c r="H1837" i="7"/>
  <c r="H1842" i="7"/>
  <c r="H1847" i="7"/>
  <c r="H1852" i="7"/>
  <c r="H1857" i="7"/>
  <c r="H1862" i="7"/>
  <c r="H1867" i="7"/>
  <c r="H1872" i="7"/>
  <c r="H1877" i="7"/>
  <c r="H1882" i="7"/>
  <c r="H1887" i="7"/>
  <c r="H1892" i="7"/>
  <c r="H1897" i="7"/>
  <c r="H1902" i="7"/>
  <c r="H1907" i="7"/>
  <c r="H1912" i="7"/>
  <c r="H1917" i="7"/>
  <c r="H223" i="7"/>
  <c r="H228" i="7"/>
  <c r="H233" i="7"/>
  <c r="H238" i="7"/>
  <c r="H243" i="7"/>
  <c r="H248" i="7"/>
  <c r="H253" i="7"/>
  <c r="H258" i="7"/>
  <c r="H263" i="7"/>
  <c r="H268" i="7"/>
  <c r="H273" i="7"/>
  <c r="H278" i="7"/>
  <c r="H283" i="7"/>
  <c r="H288" i="7"/>
  <c r="H293" i="7"/>
  <c r="H298" i="7"/>
  <c r="H303" i="7"/>
  <c r="H308" i="7"/>
  <c r="H313" i="7"/>
  <c r="H318" i="7"/>
  <c r="H323" i="7"/>
  <c r="H328" i="7"/>
  <c r="H333" i="7"/>
  <c r="H338" i="7"/>
  <c r="H343" i="7"/>
  <c r="H348" i="7"/>
  <c r="H353" i="7"/>
  <c r="H358" i="7"/>
  <c r="H363" i="7"/>
  <c r="H368" i="7"/>
  <c r="H373" i="7"/>
  <c r="H378" i="7"/>
  <c r="H383" i="7"/>
  <c r="H388" i="7"/>
  <c r="H393" i="7"/>
  <c r="H398" i="7"/>
  <c r="H403" i="7"/>
  <c r="H408" i="7"/>
  <c r="H413" i="7"/>
  <c r="H418" i="7"/>
  <c r="H423" i="7"/>
  <c r="H428" i="7"/>
  <c r="H433" i="7"/>
  <c r="H438" i="7"/>
  <c r="H443" i="7"/>
  <c r="H448" i="7"/>
  <c r="H453" i="7"/>
  <c r="H458" i="7"/>
  <c r="H463" i="7"/>
  <c r="H468" i="7"/>
  <c r="H473" i="7"/>
  <c r="H478" i="7"/>
  <c r="H483" i="7"/>
  <c r="H488" i="7"/>
  <c r="H493" i="7"/>
  <c r="H498" i="7"/>
  <c r="H503" i="7"/>
  <c r="H508" i="7"/>
  <c r="H513" i="7"/>
  <c r="H518" i="7"/>
  <c r="H523" i="7"/>
  <c r="H528" i="7"/>
  <c r="H533" i="7"/>
  <c r="H538" i="7"/>
  <c r="H543" i="7"/>
  <c r="H548" i="7"/>
  <c r="H553" i="7"/>
  <c r="H558" i="7"/>
  <c r="H563" i="7"/>
  <c r="H568" i="7"/>
  <c r="H573" i="7"/>
  <c r="H578" i="7"/>
  <c r="H583" i="7"/>
  <c r="H588" i="7"/>
  <c r="H593" i="7"/>
  <c r="H598" i="7"/>
  <c r="H603" i="7"/>
  <c r="H608" i="7"/>
  <c r="H613" i="7"/>
  <c r="H618" i="7"/>
  <c r="H623" i="7"/>
  <c r="H628" i="7"/>
  <c r="H633" i="7"/>
  <c r="H638" i="7"/>
  <c r="H643" i="7"/>
  <c r="H648" i="7"/>
  <c r="H653" i="7"/>
  <c r="H658" i="7"/>
  <c r="H663" i="7"/>
  <c r="H668" i="7"/>
  <c r="H673" i="7"/>
  <c r="H678" i="7"/>
  <c r="H683" i="7"/>
  <c r="H688" i="7"/>
  <c r="H693" i="7"/>
  <c r="H698" i="7"/>
  <c r="H703" i="7"/>
  <c r="H708" i="7"/>
  <c r="H713" i="7"/>
  <c r="H718" i="7"/>
  <c r="H723" i="7"/>
  <c r="H728" i="7"/>
  <c r="H733" i="7"/>
  <c r="H738" i="7"/>
  <c r="H743" i="7"/>
  <c r="H748" i="7"/>
  <c r="H753" i="7"/>
  <c r="H758" i="7"/>
  <c r="H763" i="7"/>
  <c r="H768" i="7"/>
  <c r="H773" i="7"/>
  <c r="H778" i="7"/>
  <c r="H783" i="7"/>
  <c r="H788" i="7"/>
  <c r="H793" i="7"/>
  <c r="H798" i="7"/>
  <c r="H803" i="7"/>
  <c r="H808" i="7"/>
  <c r="H813" i="7"/>
  <c r="H818" i="7"/>
  <c r="H823" i="7"/>
  <c r="H828" i="7"/>
  <c r="H833" i="7"/>
  <c r="H838" i="7"/>
  <c r="H843" i="7"/>
  <c r="H848" i="7"/>
  <c r="H853" i="7"/>
  <c r="H858" i="7"/>
  <c r="H863" i="7"/>
  <c r="H868" i="7"/>
  <c r="H873" i="7"/>
  <c r="H878" i="7"/>
  <c r="H883" i="7"/>
  <c r="H888" i="7"/>
  <c r="H893" i="7"/>
  <c r="H898" i="7"/>
  <c r="H903" i="7"/>
  <c r="H908" i="7"/>
  <c r="H913" i="7"/>
  <c r="H918" i="7"/>
  <c r="H923" i="7"/>
  <c r="H928" i="7"/>
  <c r="H933" i="7"/>
  <c r="H938" i="7"/>
  <c r="H943" i="7"/>
  <c r="H948" i="7"/>
  <c r="H953" i="7"/>
  <c r="H958" i="7"/>
  <c r="H963" i="7"/>
  <c r="H968" i="7"/>
  <c r="H973" i="7"/>
  <c r="H978" i="7"/>
  <c r="H983" i="7"/>
  <c r="H988" i="7"/>
  <c r="H993" i="7"/>
  <c r="H998" i="7"/>
  <c r="H1003" i="7"/>
  <c r="H1008" i="7"/>
  <c r="H1013" i="7"/>
  <c r="H1018" i="7"/>
  <c r="H1023" i="7"/>
  <c r="H1028" i="7"/>
  <c r="H1033" i="7"/>
  <c r="H1038" i="7"/>
  <c r="H1043" i="7"/>
  <c r="H1048" i="7"/>
  <c r="H1053" i="7"/>
  <c r="H1058" i="7"/>
  <c r="H1063" i="7"/>
  <c r="H1068" i="7"/>
  <c r="H1073" i="7"/>
  <c r="H1078" i="7"/>
  <c r="H1083" i="7"/>
  <c r="H1088" i="7"/>
  <c r="H1093" i="7"/>
  <c r="H1098" i="7"/>
  <c r="H1103" i="7"/>
  <c r="H1108" i="7"/>
  <c r="H1113" i="7"/>
  <c r="H1118" i="7"/>
  <c r="H1123" i="7"/>
  <c r="H1128" i="7"/>
  <c r="H1133" i="7"/>
  <c r="H1138" i="7"/>
  <c r="H1143" i="7"/>
  <c r="H1148" i="7"/>
  <c r="H1153" i="7"/>
  <c r="H1158" i="7"/>
  <c r="H1163" i="7"/>
  <c r="H1168" i="7"/>
  <c r="H1173" i="7"/>
  <c r="H1178" i="7"/>
  <c r="H1183" i="7"/>
  <c r="H1188" i="7"/>
  <c r="H1193" i="7"/>
  <c r="H1198" i="7"/>
  <c r="H1203" i="7"/>
  <c r="H1208" i="7"/>
  <c r="H1213" i="7"/>
  <c r="H1218" i="7"/>
  <c r="H1223" i="7"/>
  <c r="H1228" i="7"/>
  <c r="H1233" i="7"/>
  <c r="H1238" i="7"/>
  <c r="H1243" i="7"/>
  <c r="H1248" i="7"/>
  <c r="H1253" i="7"/>
  <c r="H1258" i="7"/>
  <c r="H1263" i="7"/>
  <c r="H1268" i="7"/>
  <c r="H1273" i="7"/>
  <c r="H1278" i="7"/>
  <c r="H1283" i="7"/>
  <c r="H1288" i="7"/>
  <c r="H1293" i="7"/>
  <c r="H1298" i="7"/>
  <c r="H1303" i="7"/>
  <c r="H1308" i="7"/>
  <c r="H1313" i="7"/>
  <c r="H1318" i="7"/>
  <c r="H1323" i="7"/>
  <c r="H1328" i="7"/>
  <c r="H1333" i="7"/>
  <c r="H1338" i="7"/>
  <c r="H1343" i="7"/>
  <c r="H1348" i="7"/>
  <c r="H1353" i="7"/>
  <c r="H1358" i="7"/>
  <c r="H1363" i="7"/>
  <c r="H1368" i="7"/>
  <c r="H1373" i="7"/>
  <c r="H1378" i="7"/>
  <c r="H1383" i="7"/>
  <c r="H1388" i="7"/>
  <c r="H1393" i="7"/>
  <c r="H1398" i="7"/>
  <c r="H1403" i="7"/>
  <c r="H1408" i="7"/>
  <c r="H1413" i="7"/>
  <c r="H1418" i="7"/>
  <c r="H1423" i="7"/>
  <c r="H1428" i="7"/>
  <c r="H1433" i="7"/>
  <c r="H1438" i="7"/>
  <c r="H1443" i="7"/>
  <c r="H1448" i="7"/>
  <c r="H1453" i="7"/>
  <c r="H1458" i="7"/>
  <c r="H1463" i="7"/>
  <c r="H1468" i="7"/>
  <c r="H1473" i="7"/>
  <c r="H1478" i="7"/>
  <c r="H1483" i="7"/>
  <c r="H1488" i="7"/>
  <c r="H1493" i="7"/>
  <c r="H1498" i="7"/>
  <c r="H1503" i="7"/>
  <c r="H1508" i="7"/>
  <c r="H1513" i="7"/>
  <c r="H1518" i="7"/>
  <c r="H1523" i="7"/>
  <c r="H1528" i="7"/>
  <c r="H1533" i="7"/>
  <c r="H1538" i="7"/>
  <c r="H1543" i="7"/>
  <c r="H1548" i="7"/>
  <c r="H1553" i="7"/>
  <c r="H1558" i="7"/>
  <c r="H1563" i="7"/>
  <c r="H1568" i="7"/>
  <c r="H1573" i="7"/>
  <c r="H1578" i="7"/>
  <c r="H1583" i="7"/>
  <c r="H1588" i="7"/>
  <c r="H1593" i="7"/>
  <c r="H1598" i="7"/>
  <c r="H1603" i="7"/>
  <c r="H1608" i="7"/>
  <c r="H1613" i="7"/>
  <c r="H1618" i="7"/>
  <c r="H1623" i="7"/>
  <c r="H1628" i="7"/>
  <c r="H1633" i="7"/>
  <c r="H1638" i="7"/>
  <c r="H1643" i="7"/>
  <c r="H1648" i="7"/>
  <c r="H1653" i="7"/>
  <c r="H1658" i="7"/>
  <c r="H1663" i="7"/>
  <c r="H1668" i="7"/>
  <c r="H1673" i="7"/>
  <c r="H1678" i="7"/>
  <c r="H1683" i="7"/>
  <c r="H1688" i="7"/>
  <c r="H1693" i="7"/>
  <c r="H1698" i="7"/>
  <c r="H1703" i="7"/>
  <c r="H1708" i="7"/>
  <c r="H1713" i="7"/>
  <c r="H1718" i="7"/>
  <c r="H1723" i="7"/>
  <c r="H1728" i="7"/>
  <c r="H1733" i="7"/>
  <c r="H1738" i="7"/>
  <c r="H1743" i="7"/>
  <c r="H1748" i="7"/>
  <c r="H1753" i="7"/>
  <c r="H1758" i="7"/>
  <c r="H1763" i="7"/>
  <c r="H1768" i="7"/>
  <c r="H1773" i="7"/>
  <c r="H1778" i="7"/>
  <c r="H1783" i="7"/>
  <c r="H1788" i="7"/>
  <c r="H1793" i="7"/>
  <c r="H1798" i="7"/>
  <c r="H1803" i="7"/>
  <c r="H1808" i="7"/>
  <c r="H1813" i="7"/>
  <c r="H1818" i="7"/>
  <c r="H1823" i="7"/>
  <c r="H1828" i="7"/>
  <c r="H1833" i="7"/>
  <c r="H1838" i="7"/>
  <c r="H1843" i="7"/>
  <c r="H1848" i="7"/>
  <c r="H1853" i="7"/>
  <c r="H1858" i="7"/>
  <c r="H1863" i="7"/>
  <c r="H1868" i="7"/>
  <c r="H1873" i="7"/>
  <c r="H1878" i="7"/>
  <c r="H1883" i="7"/>
  <c r="H1888" i="7"/>
  <c r="H1893" i="7"/>
  <c r="H1898" i="7"/>
  <c r="H1903" i="7"/>
  <c r="H1908" i="7"/>
  <c r="H1913" i="7"/>
  <c r="H1918" i="7"/>
  <c r="H224" i="7"/>
  <c r="H229" i="7"/>
  <c r="H234" i="7"/>
  <c r="H239" i="7"/>
  <c r="H244" i="7"/>
  <c r="H249" i="7"/>
  <c r="H254" i="7"/>
  <c r="H259" i="7"/>
  <c r="H264" i="7"/>
  <c r="H269" i="7"/>
  <c r="H274" i="7"/>
  <c r="H279" i="7"/>
  <c r="H284" i="7"/>
  <c r="H289" i="7"/>
  <c r="H294" i="7"/>
  <c r="H299" i="7"/>
  <c r="H304" i="7"/>
  <c r="H309" i="7"/>
  <c r="H314" i="7"/>
  <c r="H319" i="7"/>
  <c r="H324" i="7"/>
  <c r="H329" i="7"/>
  <c r="H334" i="7"/>
  <c r="H339" i="7"/>
  <c r="H344" i="7"/>
  <c r="H349" i="7"/>
  <c r="H354" i="7"/>
  <c r="H359" i="7"/>
  <c r="H364" i="7"/>
  <c r="H369" i="7"/>
  <c r="H374" i="7"/>
  <c r="H379" i="7"/>
  <c r="H384" i="7"/>
  <c r="H389" i="7"/>
  <c r="H394" i="7"/>
  <c r="H399" i="7"/>
  <c r="H404" i="7"/>
  <c r="H409" i="7"/>
  <c r="H414" i="7"/>
  <c r="H419" i="7"/>
  <c r="H424" i="7"/>
  <c r="H429" i="7"/>
  <c r="H434" i="7"/>
  <c r="H439" i="7"/>
  <c r="H444" i="7"/>
  <c r="H449" i="7"/>
  <c r="H454" i="7"/>
  <c r="H459" i="7"/>
  <c r="H464" i="7"/>
  <c r="H469" i="7"/>
  <c r="H474" i="7"/>
  <c r="H479" i="7"/>
  <c r="H484" i="7"/>
  <c r="H489" i="7"/>
  <c r="H494" i="7"/>
  <c r="H499" i="7"/>
  <c r="H504" i="7"/>
  <c r="H509" i="7"/>
  <c r="H514" i="7"/>
  <c r="H519" i="7"/>
  <c r="H524" i="7"/>
  <c r="H529" i="7"/>
  <c r="H534" i="7"/>
  <c r="H539" i="7"/>
  <c r="H544" i="7"/>
  <c r="H549" i="7"/>
  <c r="H554" i="7"/>
  <c r="H559" i="7"/>
  <c r="H564" i="7"/>
  <c r="H569" i="7"/>
  <c r="H574" i="7"/>
  <c r="H579" i="7"/>
  <c r="H584" i="7"/>
  <c r="H589" i="7"/>
  <c r="H594" i="7"/>
  <c r="H599" i="7"/>
  <c r="H604" i="7"/>
  <c r="H609" i="7"/>
  <c r="H614" i="7"/>
  <c r="H619" i="7"/>
  <c r="H624" i="7"/>
  <c r="H629" i="7"/>
  <c r="H634" i="7"/>
  <c r="H639" i="7"/>
  <c r="H644" i="7"/>
  <c r="H649" i="7"/>
  <c r="H654" i="7"/>
  <c r="H659" i="7"/>
  <c r="H664" i="7"/>
  <c r="H669" i="7"/>
  <c r="H674" i="7"/>
  <c r="H679" i="7"/>
  <c r="H684" i="7"/>
  <c r="H689" i="7"/>
  <c r="H694" i="7"/>
  <c r="H699" i="7"/>
  <c r="H704" i="7"/>
  <c r="H709" i="7"/>
  <c r="H714" i="7"/>
  <c r="H719" i="7"/>
  <c r="H724" i="7"/>
  <c r="H729" i="7"/>
  <c r="H734" i="7"/>
  <c r="H739" i="7"/>
  <c r="H744" i="7"/>
  <c r="H749" i="7"/>
  <c r="H754" i="7"/>
  <c r="H759" i="7"/>
  <c r="H764" i="7"/>
  <c r="H769" i="7"/>
  <c r="H774" i="7"/>
  <c r="H779" i="7"/>
  <c r="H784" i="7"/>
  <c r="H789" i="7"/>
  <c r="H794" i="7"/>
  <c r="H799" i="7"/>
  <c r="H804" i="7"/>
  <c r="H809" i="7"/>
  <c r="H814" i="7"/>
  <c r="H819" i="7"/>
  <c r="H824" i="7"/>
  <c r="H829" i="7"/>
  <c r="H834" i="7"/>
  <c r="H839" i="7"/>
  <c r="H844" i="7"/>
  <c r="H849" i="7"/>
  <c r="H854" i="7"/>
  <c r="H859" i="7"/>
  <c r="H864" i="7"/>
  <c r="H869" i="7"/>
  <c r="H874" i="7"/>
  <c r="H879" i="7"/>
  <c r="H884" i="7"/>
  <c r="H889" i="7"/>
  <c r="H894" i="7"/>
  <c r="H899" i="7"/>
  <c r="H904" i="7"/>
  <c r="H909" i="7"/>
  <c r="H914" i="7"/>
  <c r="H919" i="7"/>
  <c r="H924" i="7"/>
  <c r="H929" i="7"/>
  <c r="H934" i="7"/>
  <c r="H939" i="7"/>
  <c r="H944" i="7"/>
  <c r="H949" i="7"/>
  <c r="H954" i="7"/>
  <c r="H959" i="7"/>
  <c r="H964" i="7"/>
  <c r="H969" i="7"/>
  <c r="H974" i="7"/>
  <c r="H979" i="7"/>
  <c r="H984" i="7"/>
  <c r="H989" i="7"/>
  <c r="H994" i="7"/>
  <c r="H999" i="7"/>
  <c r="H1004" i="7"/>
  <c r="H1009" i="7"/>
  <c r="H1014" i="7"/>
  <c r="H1019" i="7"/>
  <c r="H1024" i="7"/>
  <c r="H1029" i="7"/>
  <c r="H1034" i="7"/>
  <c r="H1039" i="7"/>
  <c r="H1044" i="7"/>
  <c r="H1049" i="7"/>
  <c r="H1054" i="7"/>
  <c r="H1059" i="7"/>
  <c r="H1064" i="7"/>
  <c r="H1069" i="7"/>
  <c r="H1074" i="7"/>
  <c r="H1079" i="7"/>
  <c r="H1084" i="7"/>
  <c r="H1089" i="7"/>
  <c r="H1094" i="7"/>
  <c r="H1099" i="7"/>
  <c r="H1104" i="7"/>
  <c r="H1109" i="7"/>
  <c r="H1114" i="7"/>
  <c r="H1119" i="7"/>
  <c r="H1124" i="7"/>
  <c r="H1129" i="7"/>
  <c r="H1134" i="7"/>
  <c r="H1139" i="7"/>
  <c r="H1144" i="7"/>
  <c r="H1149" i="7"/>
  <c r="H1154" i="7"/>
  <c r="H1159" i="7"/>
  <c r="H1164" i="7"/>
  <c r="H1169" i="7"/>
  <c r="H1174" i="7"/>
  <c r="H1179" i="7"/>
  <c r="H1184" i="7"/>
  <c r="H1189" i="7"/>
  <c r="H1194" i="7"/>
  <c r="H1199" i="7"/>
  <c r="H1204" i="7"/>
  <c r="H1209" i="7"/>
  <c r="H1214" i="7"/>
  <c r="H1219" i="7"/>
  <c r="H1224" i="7"/>
  <c r="H1229" i="7"/>
  <c r="H1234" i="7"/>
  <c r="H1239" i="7"/>
  <c r="H1244" i="7"/>
  <c r="H1249" i="7"/>
  <c r="H1254" i="7"/>
  <c r="H1259" i="7"/>
  <c r="H1264" i="7"/>
  <c r="H1269" i="7"/>
  <c r="H1274" i="7"/>
  <c r="H1279" i="7"/>
  <c r="H1284" i="7"/>
  <c r="H1289" i="7"/>
  <c r="H1294" i="7"/>
  <c r="H1299" i="7"/>
  <c r="H1304" i="7"/>
  <c r="H1309" i="7"/>
  <c r="H1314" i="7"/>
  <c r="H1319" i="7"/>
  <c r="H1324" i="7"/>
  <c r="H1329" i="7"/>
  <c r="H1334" i="7"/>
  <c r="H1339" i="7"/>
  <c r="H1344" i="7"/>
  <c r="H1349" i="7"/>
  <c r="H1354" i="7"/>
  <c r="H1359" i="7"/>
  <c r="H1364" i="7"/>
  <c r="H1369" i="7"/>
  <c r="H1374" i="7"/>
  <c r="H1379" i="7"/>
  <c r="H1384" i="7"/>
  <c r="H1389" i="7"/>
  <c r="H1394" i="7"/>
  <c r="H1399" i="7"/>
  <c r="H1404" i="7"/>
  <c r="H1409" i="7"/>
  <c r="H1414" i="7"/>
  <c r="H1419" i="7"/>
  <c r="H1424" i="7"/>
  <c r="H1429" i="7"/>
  <c r="H1434" i="7"/>
  <c r="H1439" i="7"/>
  <c r="H1444" i="7"/>
  <c r="H1449" i="7"/>
  <c r="H1454" i="7"/>
  <c r="H1459" i="7"/>
  <c r="H1464" i="7"/>
  <c r="H1469" i="7"/>
  <c r="H1474" i="7"/>
  <c r="H1479" i="7"/>
  <c r="H1484" i="7"/>
  <c r="H1489" i="7"/>
  <c r="H1494" i="7"/>
  <c r="H1499" i="7"/>
  <c r="H1504" i="7"/>
  <c r="H1509" i="7"/>
  <c r="H1514" i="7"/>
  <c r="H1519" i="7"/>
  <c r="H1524" i="7"/>
  <c r="H1529" i="7"/>
  <c r="H1534" i="7"/>
  <c r="H1539" i="7"/>
  <c r="H1544" i="7"/>
  <c r="H1549" i="7"/>
  <c r="H1554" i="7"/>
  <c r="H1559" i="7"/>
  <c r="H1564" i="7"/>
  <c r="H1569" i="7"/>
  <c r="H1574" i="7"/>
  <c r="H1579" i="7"/>
  <c r="H1584" i="7"/>
  <c r="H1589" i="7"/>
  <c r="H1594" i="7"/>
  <c r="H1599" i="7"/>
  <c r="H1604" i="7"/>
  <c r="H1609" i="7"/>
  <c r="H1614" i="7"/>
  <c r="H1619" i="7"/>
  <c r="H1624" i="7"/>
  <c r="H1629" i="7"/>
  <c r="H1634" i="7"/>
  <c r="H1639" i="7"/>
  <c r="H1644" i="7"/>
  <c r="H1649" i="7"/>
  <c r="H1654" i="7"/>
  <c r="H1659" i="7"/>
  <c r="H1664" i="7"/>
  <c r="H1669" i="7"/>
  <c r="H1674" i="7"/>
  <c r="H1679" i="7"/>
  <c r="H1684" i="7"/>
  <c r="H1689" i="7"/>
  <c r="H1694" i="7"/>
  <c r="H1699" i="7"/>
  <c r="H1704" i="7"/>
  <c r="H1709" i="7"/>
  <c r="H1714" i="7"/>
  <c r="H1719" i="7"/>
  <c r="H1724" i="7"/>
  <c r="H1729" i="7"/>
  <c r="H1734" i="7"/>
  <c r="H1739" i="7"/>
  <c r="H1744" i="7"/>
  <c r="H1749" i="7"/>
  <c r="H1754" i="7"/>
  <c r="H1759" i="7"/>
  <c r="H1764" i="7"/>
  <c r="H1769" i="7"/>
  <c r="H1774" i="7"/>
  <c r="H1779" i="7"/>
  <c r="H1784" i="7"/>
  <c r="H1789" i="7"/>
  <c r="H1794" i="7"/>
  <c r="H1799" i="7"/>
  <c r="H1804" i="7"/>
  <c r="H1809" i="7"/>
  <c r="H1814" i="7"/>
  <c r="H1819" i="7"/>
  <c r="H1824" i="7"/>
  <c r="H1829" i="7"/>
  <c r="H1834" i="7"/>
  <c r="H1839" i="7"/>
  <c r="H1844" i="7"/>
  <c r="H1849" i="7"/>
  <c r="H1854" i="7"/>
  <c r="H1859" i="7"/>
  <c r="H1864" i="7"/>
  <c r="H1869" i="7"/>
  <c r="H1874" i="7"/>
  <c r="H1879" i="7"/>
  <c r="H1884" i="7"/>
  <c r="H1889" i="7"/>
  <c r="H1894" i="7"/>
  <c r="H1899" i="7"/>
  <c r="H1904" i="7"/>
  <c r="H1909" i="7"/>
  <c r="H1914" i="7"/>
  <c r="H1919" i="7"/>
  <c r="H225" i="7"/>
  <c r="H230" i="7"/>
  <c r="H235" i="7"/>
  <c r="H240" i="7"/>
  <c r="H245" i="7"/>
  <c r="H250" i="7"/>
  <c r="H255" i="7"/>
  <c r="H260" i="7"/>
  <c r="H265" i="7"/>
  <c r="H270" i="7"/>
  <c r="H275" i="7"/>
  <c r="H280" i="7"/>
  <c r="H285" i="7"/>
  <c r="H290" i="7"/>
  <c r="H295" i="7"/>
  <c r="H300" i="7"/>
  <c r="H305" i="7"/>
  <c r="H310" i="7"/>
  <c r="H315" i="7"/>
  <c r="H320" i="7"/>
  <c r="H325" i="7"/>
  <c r="H330" i="7"/>
  <c r="H335" i="7"/>
  <c r="H340" i="7"/>
  <c r="H345" i="7"/>
  <c r="H350" i="7"/>
  <c r="H355" i="7"/>
  <c r="H360" i="7"/>
  <c r="H365" i="7"/>
  <c r="H370" i="7"/>
  <c r="H375" i="7"/>
  <c r="H380" i="7"/>
  <c r="H385" i="7"/>
  <c r="H390" i="7"/>
  <c r="H395" i="7"/>
  <c r="H400" i="7"/>
  <c r="H405" i="7"/>
  <c r="H410" i="7"/>
  <c r="H415" i="7"/>
  <c r="H420" i="7"/>
  <c r="H425" i="7"/>
  <c r="H430" i="7"/>
  <c r="H435" i="7"/>
  <c r="H440" i="7"/>
  <c r="H445" i="7"/>
  <c r="H450" i="7"/>
  <c r="H455" i="7"/>
  <c r="H460" i="7"/>
  <c r="H465" i="7"/>
  <c r="H470" i="7"/>
  <c r="H475" i="7"/>
  <c r="H480" i="7"/>
  <c r="H485" i="7"/>
  <c r="H490" i="7"/>
  <c r="H495" i="7"/>
  <c r="H500" i="7"/>
  <c r="H505" i="7"/>
  <c r="H510" i="7"/>
  <c r="H515" i="7"/>
  <c r="H520" i="7"/>
  <c r="H525" i="7"/>
  <c r="H530" i="7"/>
  <c r="H535" i="7"/>
  <c r="H540" i="7"/>
  <c r="H545" i="7"/>
  <c r="H550" i="7"/>
  <c r="H555" i="7"/>
  <c r="H560" i="7"/>
  <c r="H565" i="7"/>
  <c r="H570" i="7"/>
  <c r="H575" i="7"/>
  <c r="H580" i="7"/>
  <c r="H585" i="7"/>
  <c r="H590" i="7"/>
  <c r="H595" i="7"/>
  <c r="H600" i="7"/>
  <c r="H605" i="7"/>
  <c r="H610" i="7"/>
  <c r="H615" i="7"/>
  <c r="H620" i="7"/>
  <c r="H625" i="7"/>
  <c r="H630" i="7"/>
  <c r="H635" i="7"/>
  <c r="H640" i="7"/>
  <c r="H645" i="7"/>
  <c r="H650" i="7"/>
  <c r="H655" i="7"/>
  <c r="H660" i="7"/>
  <c r="H665" i="7"/>
  <c r="H670" i="7"/>
  <c r="H675" i="7"/>
  <c r="H680" i="7"/>
  <c r="H685" i="7"/>
  <c r="H690" i="7"/>
  <c r="H695" i="7"/>
  <c r="H700" i="7"/>
  <c r="H705" i="7"/>
  <c r="H710" i="7"/>
  <c r="H715" i="7"/>
  <c r="H720" i="7"/>
  <c r="H725" i="7"/>
  <c r="H730" i="7"/>
  <c r="H735" i="7"/>
  <c r="H740" i="7"/>
  <c r="H745" i="7"/>
  <c r="H750" i="7"/>
  <c r="H755" i="7"/>
  <c r="H760" i="7"/>
  <c r="H765" i="7"/>
  <c r="H770" i="7"/>
  <c r="H775" i="7"/>
  <c r="H780" i="7"/>
  <c r="H785" i="7"/>
  <c r="H790" i="7"/>
  <c r="H795" i="7"/>
  <c r="H800" i="7"/>
  <c r="H805" i="7"/>
  <c r="H810" i="7"/>
  <c r="H815" i="7"/>
  <c r="H820" i="7"/>
  <c r="H825" i="7"/>
  <c r="H830" i="7"/>
  <c r="H835" i="7"/>
  <c r="H840" i="7"/>
  <c r="H845" i="7"/>
  <c r="H850" i="7"/>
  <c r="H855" i="7"/>
  <c r="H860" i="7"/>
  <c r="H865" i="7"/>
  <c r="H870" i="7"/>
  <c r="H875" i="7"/>
  <c r="H880" i="7"/>
  <c r="H885" i="7"/>
  <c r="H890" i="7"/>
  <c r="H895" i="7"/>
  <c r="H900" i="7"/>
  <c r="H905" i="7"/>
  <c r="H910" i="7"/>
  <c r="H915" i="7"/>
  <c r="H920" i="7"/>
  <c r="H925" i="7"/>
  <c r="H930" i="7"/>
  <c r="H935" i="7"/>
  <c r="H940" i="7"/>
  <c r="H945" i="7"/>
  <c r="H950" i="7"/>
  <c r="H955" i="7"/>
  <c r="H960" i="7"/>
  <c r="H965" i="7"/>
  <c r="H970" i="7"/>
  <c r="H975" i="7"/>
  <c r="H980" i="7"/>
  <c r="H985" i="7"/>
  <c r="H990" i="7"/>
  <c r="H995" i="7"/>
  <c r="H1000" i="7"/>
  <c r="H1005" i="7"/>
  <c r="H1010" i="7"/>
  <c r="H1015" i="7"/>
  <c r="H1020" i="7"/>
  <c r="H1025" i="7"/>
  <c r="H1030" i="7"/>
  <c r="H1035" i="7"/>
  <c r="H1040" i="7"/>
  <c r="H1045" i="7"/>
  <c r="H1050" i="7"/>
  <c r="H1055" i="7"/>
  <c r="H1060" i="7"/>
  <c r="H1065" i="7"/>
  <c r="H1070" i="7"/>
  <c r="H1075" i="7"/>
  <c r="H1080" i="7"/>
  <c r="H1085" i="7"/>
  <c r="H1090" i="7"/>
  <c r="H1095" i="7"/>
  <c r="H1100" i="7"/>
  <c r="H1105" i="7"/>
  <c r="H1110" i="7"/>
  <c r="H1115" i="7"/>
  <c r="H1120" i="7"/>
  <c r="H1125" i="7"/>
  <c r="H1130" i="7"/>
  <c r="H1135" i="7"/>
  <c r="H1140" i="7"/>
  <c r="H1145" i="7"/>
  <c r="H1150" i="7"/>
  <c r="H1155" i="7"/>
  <c r="H1160" i="7"/>
  <c r="H1165" i="7"/>
  <c r="H1170" i="7"/>
  <c r="H1175" i="7"/>
  <c r="H1180" i="7"/>
  <c r="H1185" i="7"/>
  <c r="H1190" i="7"/>
  <c r="H1195" i="7"/>
  <c r="H1200" i="7"/>
  <c r="H1205" i="7"/>
  <c r="H1210" i="7"/>
  <c r="H1215" i="7"/>
  <c r="H1220" i="7"/>
  <c r="H1225" i="7"/>
  <c r="H1230" i="7"/>
  <c r="H1235" i="7"/>
  <c r="H1240" i="7"/>
  <c r="H1245" i="7"/>
  <c r="H1250" i="7"/>
  <c r="H1255" i="7"/>
  <c r="H1260" i="7"/>
  <c r="H1265" i="7"/>
  <c r="H1270" i="7"/>
  <c r="H1275" i="7"/>
  <c r="H1280" i="7"/>
  <c r="H1285" i="7"/>
  <c r="H1290" i="7"/>
  <c r="H1295" i="7"/>
  <c r="H1300" i="7"/>
  <c r="H1305" i="7"/>
  <c r="H1310" i="7"/>
  <c r="H1315" i="7"/>
  <c r="H1320" i="7"/>
  <c r="H1325" i="7"/>
  <c r="H1330" i="7"/>
  <c r="H1335" i="7"/>
  <c r="H1340" i="7"/>
  <c r="H1345" i="7"/>
  <c r="H1350" i="7"/>
  <c r="H1355" i="7"/>
  <c r="H1360" i="7"/>
  <c r="H1365" i="7"/>
  <c r="H1370" i="7"/>
  <c r="H1375" i="7"/>
  <c r="H1380" i="7"/>
  <c r="H1385" i="7"/>
  <c r="H1390" i="7"/>
  <c r="H1395" i="7"/>
  <c r="H1400" i="7"/>
  <c r="H1405" i="7"/>
  <c r="H1410" i="7"/>
  <c r="H1415" i="7"/>
  <c r="H1420" i="7"/>
  <c r="H1425" i="7"/>
  <c r="H1430" i="7"/>
  <c r="H1435" i="7"/>
  <c r="H1440" i="7"/>
  <c r="H1445" i="7"/>
  <c r="H1450" i="7"/>
  <c r="H1455" i="7"/>
  <c r="H1460" i="7"/>
  <c r="H1465" i="7"/>
  <c r="H1470" i="7"/>
  <c r="H1475" i="7"/>
  <c r="H1480" i="7"/>
  <c r="H1485" i="7"/>
  <c r="H1490" i="7"/>
  <c r="H1495" i="7"/>
  <c r="H1500" i="7"/>
  <c r="H1505" i="7"/>
  <c r="H1510" i="7"/>
  <c r="H1515" i="7"/>
  <c r="H1520" i="7"/>
  <c r="H1525" i="7"/>
  <c r="H1530" i="7"/>
  <c r="H1535" i="7"/>
  <c r="H1540" i="7"/>
  <c r="H1545" i="7"/>
  <c r="H1550" i="7"/>
  <c r="H1555" i="7"/>
  <c r="H1560" i="7"/>
  <c r="H1565" i="7"/>
  <c r="H1570" i="7"/>
  <c r="H1575" i="7"/>
  <c r="H1580" i="7"/>
  <c r="H1585" i="7"/>
  <c r="H1590" i="7"/>
  <c r="H1595" i="7"/>
  <c r="H1600" i="7"/>
  <c r="H1605" i="7"/>
  <c r="H1610" i="7"/>
  <c r="H1615" i="7"/>
  <c r="H1620" i="7"/>
  <c r="H1625" i="7"/>
  <c r="H1630" i="7"/>
  <c r="H1635" i="7"/>
  <c r="H1640" i="7"/>
  <c r="H1645" i="7"/>
  <c r="H1650" i="7"/>
  <c r="H1655" i="7"/>
  <c r="H1660" i="7"/>
  <c r="H1665" i="7"/>
  <c r="H1670" i="7"/>
  <c r="H1675" i="7"/>
  <c r="H1680" i="7"/>
  <c r="H1685" i="7"/>
  <c r="H1690" i="7"/>
  <c r="H1695" i="7"/>
  <c r="H1700" i="7"/>
  <c r="H1705" i="7"/>
  <c r="H1710" i="7"/>
  <c r="H1715" i="7"/>
  <c r="H1720" i="7"/>
  <c r="H1725" i="7"/>
  <c r="H1730" i="7"/>
  <c r="H1735" i="7"/>
  <c r="H1740" i="7"/>
  <c r="H1745" i="7"/>
  <c r="H1750" i="7"/>
  <c r="H1755" i="7"/>
  <c r="H1760" i="7"/>
  <c r="H1765" i="7"/>
  <c r="H1770" i="7"/>
  <c r="H1775" i="7"/>
  <c r="H1780" i="7"/>
  <c r="H1785" i="7"/>
  <c r="H1790" i="7"/>
  <c r="H1795" i="7"/>
  <c r="H1800" i="7"/>
  <c r="H1805" i="7"/>
  <c r="H1810" i="7"/>
  <c r="H1815" i="7"/>
  <c r="H1820" i="7"/>
  <c r="H1825" i="7"/>
  <c r="H1830" i="7"/>
  <c r="H1835" i="7"/>
  <c r="H1840" i="7"/>
  <c r="H1845" i="7"/>
  <c r="H1850" i="7"/>
  <c r="H1855" i="7"/>
  <c r="H1860" i="7"/>
  <c r="H1865" i="7"/>
  <c r="H1870" i="7"/>
  <c r="H1875" i="7"/>
  <c r="H1880" i="7"/>
  <c r="H1885" i="7"/>
  <c r="H1890" i="7"/>
  <c r="H1895" i="7"/>
  <c r="H1900" i="7"/>
  <c r="H1905" i="7"/>
  <c r="H1910" i="7"/>
  <c r="H1915" i="7"/>
  <c r="H1920" i="7"/>
  <c r="H21" i="7"/>
  <c r="H26" i="7"/>
  <c r="H31" i="7"/>
  <c r="H36" i="7"/>
  <c r="H41" i="7"/>
  <c r="H46" i="7"/>
  <c r="H51" i="7"/>
  <c r="H56" i="7"/>
  <c r="H61" i="7"/>
  <c r="H22" i="7"/>
  <c r="H27" i="7"/>
  <c r="H32" i="7"/>
  <c r="H37" i="7"/>
  <c r="H42" i="7"/>
  <c r="H47" i="7"/>
  <c r="H52" i="7"/>
  <c r="H57" i="7"/>
  <c r="H62" i="7"/>
  <c r="H23" i="7"/>
  <c r="H28" i="7"/>
  <c r="H33" i="7"/>
  <c r="H38" i="7"/>
  <c r="H43" i="7"/>
  <c r="H48" i="7"/>
  <c r="H53" i="7"/>
  <c r="H58" i="7"/>
  <c r="H63" i="7"/>
  <c r="H24" i="7"/>
  <c r="H29" i="7"/>
  <c r="H34" i="7"/>
  <c r="H39" i="7"/>
  <c r="H44" i="7"/>
  <c r="H49" i="7"/>
  <c r="H54" i="7"/>
  <c r="H59" i="7"/>
  <c r="H64" i="7"/>
  <c r="H25" i="7"/>
  <c r="H30" i="7"/>
  <c r="H35" i="7"/>
  <c r="H40" i="7"/>
  <c r="H45" i="7"/>
  <c r="H50" i="7"/>
  <c r="H55" i="7"/>
  <c r="H60" i="7"/>
  <c r="H65" i="7"/>
  <c r="F42" i="7"/>
  <c r="F45" i="7"/>
  <c r="F30" i="7"/>
  <c r="F35" i="7"/>
  <c r="F40" i="7"/>
  <c r="F50" i="7"/>
  <c r="F55" i="7"/>
  <c r="F60" i="7"/>
  <c r="F65" i="7"/>
  <c r="F25" i="7"/>
  <c r="F29" i="7"/>
  <c r="F34" i="7"/>
  <c r="F39" i="7"/>
  <c r="F44" i="7"/>
  <c r="F49" i="7"/>
  <c r="F54" i="7"/>
  <c r="F59" i="7"/>
  <c r="F64" i="7"/>
  <c r="F24" i="7"/>
  <c r="F28" i="7"/>
  <c r="F33" i="7"/>
  <c r="F38" i="7"/>
  <c r="F43" i="7"/>
  <c r="F48" i="7"/>
  <c r="F53" i="7"/>
  <c r="F58" i="7"/>
  <c r="F63" i="7"/>
  <c r="F23" i="7"/>
  <c r="F27" i="7"/>
  <c r="F32" i="7"/>
  <c r="F37" i="7"/>
  <c r="F47" i="7"/>
  <c r="F52" i="7"/>
  <c r="F57" i="7"/>
  <c r="F62" i="7"/>
  <c r="F22" i="7"/>
  <c r="F26" i="7"/>
  <c r="F31" i="7"/>
  <c r="F36" i="7"/>
  <c r="F41" i="7"/>
  <c r="F46" i="7"/>
  <c r="F51" i="7"/>
  <c r="F56" i="7"/>
  <c r="F61" i="7"/>
  <c r="F21" i="7"/>
  <c r="D26" i="7"/>
  <c r="D31" i="7"/>
  <c r="D36" i="7"/>
  <c r="D41" i="7"/>
  <c r="D46" i="7"/>
  <c r="D51" i="7"/>
  <c r="D56" i="7"/>
  <c r="D61" i="7"/>
  <c r="D22" i="7"/>
  <c r="D27" i="7"/>
  <c r="D32" i="7"/>
  <c r="D37" i="7"/>
  <c r="D42" i="7"/>
  <c r="D47" i="7"/>
  <c r="D52" i="7"/>
  <c r="D57" i="7"/>
  <c r="D62" i="7"/>
  <c r="D23" i="7"/>
  <c r="D28" i="7"/>
  <c r="D33" i="7"/>
  <c r="D38" i="7"/>
  <c r="D43" i="7"/>
  <c r="D48" i="7"/>
  <c r="D53" i="7"/>
  <c r="D58" i="7"/>
  <c r="D63" i="7"/>
  <c r="D24" i="7"/>
  <c r="D29" i="7"/>
  <c r="D34" i="7"/>
  <c r="D39" i="7"/>
  <c r="D44" i="7"/>
  <c r="D49" i="7"/>
  <c r="D54" i="7"/>
  <c r="D59" i="7"/>
  <c r="D64" i="7"/>
  <c r="D25" i="7"/>
  <c r="D30" i="7"/>
  <c r="D35" i="7"/>
  <c r="D40" i="7"/>
  <c r="D45" i="7"/>
  <c r="D50" i="7"/>
  <c r="D55" i="7"/>
  <c r="D60" i="7"/>
  <c r="D65" i="7"/>
  <c r="D21" i="7"/>
  <c r="F230" i="7"/>
  <c r="F235" i="7"/>
  <c r="F240" i="7"/>
  <c r="F245" i="7"/>
  <c r="F250" i="7"/>
  <c r="F255" i="7"/>
  <c r="F260" i="7"/>
  <c r="F265" i="7"/>
  <c r="F270" i="7"/>
  <c r="F275" i="7"/>
  <c r="F280" i="7"/>
  <c r="F285" i="7"/>
  <c r="F290" i="7"/>
  <c r="F295" i="7"/>
  <c r="F300" i="7"/>
  <c r="F305" i="7"/>
  <c r="F310" i="7"/>
  <c r="F315" i="7"/>
  <c r="F320" i="7"/>
  <c r="F325" i="7"/>
  <c r="F330" i="7"/>
  <c r="F335" i="7"/>
  <c r="F340" i="7"/>
  <c r="F345" i="7"/>
  <c r="F350" i="7"/>
  <c r="F355" i="7"/>
  <c r="F360" i="7"/>
  <c r="F365" i="7"/>
  <c r="F370" i="7"/>
  <c r="F375" i="7"/>
  <c r="F380" i="7"/>
  <c r="F385" i="7"/>
  <c r="F390" i="7"/>
  <c r="F395" i="7"/>
  <c r="F400" i="7"/>
  <c r="F405" i="7"/>
  <c r="F410" i="7"/>
  <c r="F415" i="7"/>
  <c r="F420" i="7"/>
  <c r="F425" i="7"/>
  <c r="F430" i="7"/>
  <c r="F435" i="7"/>
  <c r="F440" i="7"/>
  <c r="F445" i="7"/>
  <c r="F450" i="7"/>
  <c r="F455" i="7"/>
  <c r="F460" i="7"/>
  <c r="F465" i="7"/>
  <c r="F470" i="7"/>
  <c r="F475" i="7"/>
  <c r="F480" i="7"/>
  <c r="F485" i="7"/>
  <c r="F490" i="7"/>
  <c r="F495" i="7"/>
  <c r="F500" i="7"/>
  <c r="F505" i="7"/>
  <c r="F510" i="7"/>
  <c r="F515" i="7"/>
  <c r="F520" i="7"/>
  <c r="F525" i="7"/>
  <c r="F530" i="7"/>
  <c r="F535" i="7"/>
  <c r="F540" i="7"/>
  <c r="F545" i="7"/>
  <c r="F550" i="7"/>
  <c r="F555" i="7"/>
  <c r="F560" i="7"/>
  <c r="F565" i="7"/>
  <c r="F570" i="7"/>
  <c r="F575" i="7"/>
  <c r="F580" i="7"/>
  <c r="F585" i="7"/>
  <c r="F590" i="7"/>
  <c r="F595" i="7"/>
  <c r="F600" i="7"/>
  <c r="F605" i="7"/>
  <c r="F610" i="7"/>
  <c r="F615" i="7"/>
  <c r="F620" i="7"/>
  <c r="F625" i="7"/>
  <c r="F630" i="7"/>
  <c r="F635" i="7"/>
  <c r="F640" i="7"/>
  <c r="F645" i="7"/>
  <c r="F650" i="7"/>
  <c r="F655" i="7"/>
  <c r="F660" i="7"/>
  <c r="F665" i="7"/>
  <c r="F670" i="7"/>
  <c r="F675" i="7"/>
  <c r="F680" i="7"/>
  <c r="F685" i="7"/>
  <c r="F690" i="7"/>
  <c r="F695" i="7"/>
  <c r="F700" i="7"/>
  <c r="F705" i="7"/>
  <c r="F710" i="7"/>
  <c r="F715" i="7"/>
  <c r="F720" i="7"/>
  <c r="F725" i="7"/>
  <c r="F730" i="7"/>
  <c r="F735" i="7"/>
  <c r="F740" i="7"/>
  <c r="F745" i="7"/>
  <c r="F750" i="7"/>
  <c r="F755" i="7"/>
  <c r="F760" i="7"/>
  <c r="F765" i="7"/>
  <c r="F770" i="7"/>
  <c r="F775" i="7"/>
  <c r="F780" i="7"/>
  <c r="F785" i="7"/>
  <c r="F790" i="7"/>
  <c r="F795" i="7"/>
  <c r="F800" i="7"/>
  <c r="F805" i="7"/>
  <c r="F810" i="7"/>
  <c r="F815" i="7"/>
  <c r="F820" i="7"/>
  <c r="F825" i="7"/>
  <c r="F830" i="7"/>
  <c r="F835" i="7"/>
  <c r="F840" i="7"/>
  <c r="F845" i="7"/>
  <c r="F850" i="7"/>
  <c r="F855" i="7"/>
  <c r="F860" i="7"/>
  <c r="F865" i="7"/>
  <c r="F870" i="7"/>
  <c r="F875" i="7"/>
  <c r="F880" i="7"/>
  <c r="F885" i="7"/>
  <c r="F890" i="7"/>
  <c r="F895" i="7"/>
  <c r="F900" i="7"/>
  <c r="F905" i="7"/>
  <c r="F910" i="7"/>
  <c r="F915" i="7"/>
  <c r="F920" i="7"/>
  <c r="F925" i="7"/>
  <c r="F930" i="7"/>
  <c r="F935" i="7"/>
  <c r="F940" i="7"/>
  <c r="F945" i="7"/>
  <c r="F950" i="7"/>
  <c r="F955" i="7"/>
  <c r="F960" i="7"/>
  <c r="F965" i="7"/>
  <c r="F970" i="7"/>
  <c r="F975" i="7"/>
  <c r="F980" i="7"/>
  <c r="F985" i="7"/>
  <c r="F990" i="7"/>
  <c r="F995" i="7"/>
  <c r="F1000" i="7"/>
  <c r="F1005" i="7"/>
  <c r="F1010" i="7"/>
  <c r="F1015" i="7"/>
  <c r="F1020" i="7"/>
  <c r="F1025" i="7"/>
  <c r="F1030" i="7"/>
  <c r="F1035" i="7"/>
  <c r="F1040" i="7"/>
  <c r="F1045" i="7"/>
  <c r="F1050" i="7"/>
  <c r="F1055" i="7"/>
  <c r="F1060" i="7"/>
  <c r="F1065" i="7"/>
  <c r="F1070" i="7"/>
  <c r="F1075" i="7"/>
  <c r="F1080" i="7"/>
  <c r="F1085" i="7"/>
  <c r="F1090" i="7"/>
  <c r="F1095" i="7"/>
  <c r="F1100" i="7"/>
  <c r="F1105" i="7"/>
  <c r="F1110" i="7"/>
  <c r="F1115" i="7"/>
  <c r="F1120" i="7"/>
  <c r="F1125" i="7"/>
  <c r="F1130" i="7"/>
  <c r="F1135" i="7"/>
  <c r="F1140" i="7"/>
  <c r="F1145" i="7"/>
  <c r="F1150" i="7"/>
  <c r="F1155" i="7"/>
  <c r="F1160" i="7"/>
  <c r="F1165" i="7"/>
  <c r="F1170" i="7"/>
  <c r="F1175" i="7"/>
  <c r="F1180" i="7"/>
  <c r="F1185" i="7"/>
  <c r="F1190" i="7"/>
  <c r="F1195" i="7"/>
  <c r="F1200" i="7"/>
  <c r="F1205" i="7"/>
  <c r="F1210" i="7"/>
  <c r="F1215" i="7"/>
  <c r="F1220" i="7"/>
  <c r="F1225" i="7"/>
  <c r="F1230" i="7"/>
  <c r="F1235" i="7"/>
  <c r="F1240" i="7"/>
  <c r="F1245" i="7"/>
  <c r="F1250" i="7"/>
  <c r="F1255" i="7"/>
  <c r="F1260" i="7"/>
  <c r="F1265" i="7"/>
  <c r="F1270" i="7"/>
  <c r="F1275" i="7"/>
  <c r="F1280" i="7"/>
  <c r="F1285" i="7"/>
  <c r="F1290" i="7"/>
  <c r="F1295" i="7"/>
  <c r="F1300" i="7"/>
  <c r="F1305" i="7"/>
  <c r="F1310" i="7"/>
  <c r="F1315" i="7"/>
  <c r="F1320" i="7"/>
  <c r="F1325" i="7"/>
  <c r="F1330" i="7"/>
  <c r="F1335" i="7"/>
  <c r="F1340" i="7"/>
  <c r="F1345" i="7"/>
  <c r="F1350" i="7"/>
  <c r="F1355" i="7"/>
  <c r="F1360" i="7"/>
  <c r="F1365" i="7"/>
  <c r="F1370" i="7"/>
  <c r="F1375" i="7"/>
  <c r="F1380" i="7"/>
  <c r="F1385" i="7"/>
  <c r="F1390" i="7"/>
  <c r="F1395" i="7"/>
  <c r="F1400" i="7"/>
  <c r="F1405" i="7"/>
  <c r="F1410" i="7"/>
  <c r="F1415" i="7"/>
  <c r="F1420" i="7"/>
  <c r="F1425" i="7"/>
  <c r="F1430" i="7"/>
  <c r="F1435" i="7"/>
  <c r="F1440" i="7"/>
  <c r="F1445" i="7"/>
  <c r="F1450" i="7"/>
  <c r="F1455" i="7"/>
  <c r="F1460" i="7"/>
  <c r="F1465" i="7"/>
  <c r="F1470" i="7"/>
  <c r="F1475" i="7"/>
  <c r="F1480" i="7"/>
  <c r="F1485" i="7"/>
  <c r="F1490" i="7"/>
  <c r="F1495" i="7"/>
  <c r="F1500" i="7"/>
  <c r="F1505" i="7"/>
  <c r="F1510" i="7"/>
  <c r="F1515" i="7"/>
  <c r="F1520" i="7"/>
  <c r="F1525" i="7"/>
  <c r="F1530" i="7"/>
  <c r="F1535" i="7"/>
  <c r="F1540" i="7"/>
  <c r="F1545" i="7"/>
  <c r="F1550" i="7"/>
  <c r="F1555" i="7"/>
  <c r="F1560" i="7"/>
  <c r="F1565" i="7"/>
  <c r="F1570" i="7"/>
  <c r="F1575" i="7"/>
  <c r="F1580" i="7"/>
  <c r="F1585" i="7"/>
  <c r="F1590" i="7"/>
  <c r="F1595" i="7"/>
  <c r="F1600" i="7"/>
  <c r="F1605" i="7"/>
  <c r="F1610" i="7"/>
  <c r="F1615" i="7"/>
  <c r="F1620" i="7"/>
  <c r="F1625" i="7"/>
  <c r="F1630" i="7"/>
  <c r="F1635" i="7"/>
  <c r="F1640" i="7"/>
  <c r="F1645" i="7"/>
  <c r="F1650" i="7"/>
  <c r="F1655" i="7"/>
  <c r="F1660" i="7"/>
  <c r="F1665" i="7"/>
  <c r="F1670" i="7"/>
  <c r="F1675" i="7"/>
  <c r="F1680" i="7"/>
  <c r="F1685" i="7"/>
  <c r="F1690" i="7"/>
  <c r="F1695" i="7"/>
  <c r="F1700" i="7"/>
  <c r="F1705" i="7"/>
  <c r="F1710" i="7"/>
  <c r="F1715" i="7"/>
  <c r="F1720" i="7"/>
  <c r="F1725" i="7"/>
  <c r="F1730" i="7"/>
  <c r="F1735" i="7"/>
  <c r="F1740" i="7"/>
  <c r="F1745" i="7"/>
  <c r="F1750" i="7"/>
  <c r="F1755" i="7"/>
  <c r="F1760" i="7"/>
  <c r="F1765" i="7"/>
  <c r="F1770" i="7"/>
  <c r="F1775" i="7"/>
  <c r="F1780" i="7"/>
  <c r="F1785" i="7"/>
  <c r="F1790" i="7"/>
  <c r="F1795" i="7"/>
  <c r="F1800" i="7"/>
  <c r="F1805" i="7"/>
  <c r="F1810" i="7"/>
  <c r="F1815" i="7"/>
  <c r="F1820" i="7"/>
  <c r="F1825" i="7"/>
  <c r="F1830" i="7"/>
  <c r="F1835" i="7"/>
  <c r="F1840" i="7"/>
  <c r="F1845" i="7"/>
  <c r="F1850" i="7"/>
  <c r="F1855" i="7"/>
  <c r="F1860" i="7"/>
  <c r="F1865" i="7"/>
  <c r="F1870" i="7"/>
  <c r="F1875" i="7"/>
  <c r="F1880" i="7"/>
  <c r="F1885" i="7"/>
  <c r="F1890" i="7"/>
  <c r="F1895" i="7"/>
  <c r="F1900" i="7"/>
  <c r="F1905" i="7"/>
  <c r="F1910" i="7"/>
  <c r="F1915" i="7"/>
  <c r="F1920" i="7"/>
  <c r="F229" i="7"/>
  <c r="F234" i="7"/>
  <c r="F239" i="7"/>
  <c r="F244" i="7"/>
  <c r="F249" i="7"/>
  <c r="F254" i="7"/>
  <c r="F259" i="7"/>
  <c r="F264" i="7"/>
  <c r="F269" i="7"/>
  <c r="F274" i="7"/>
  <c r="F279" i="7"/>
  <c r="F284" i="7"/>
  <c r="F289" i="7"/>
  <c r="F294" i="7"/>
  <c r="F299" i="7"/>
  <c r="F304" i="7"/>
  <c r="F309" i="7"/>
  <c r="F314" i="7"/>
  <c r="F319" i="7"/>
  <c r="F324" i="7"/>
  <c r="F329" i="7"/>
  <c r="F334" i="7"/>
  <c r="F339" i="7"/>
  <c r="F344" i="7"/>
  <c r="F349" i="7"/>
  <c r="F354" i="7"/>
  <c r="F359" i="7"/>
  <c r="F364" i="7"/>
  <c r="F369" i="7"/>
  <c r="F374" i="7"/>
  <c r="F379" i="7"/>
  <c r="F384" i="7"/>
  <c r="F389" i="7"/>
  <c r="F394" i="7"/>
  <c r="F399" i="7"/>
  <c r="F404" i="7"/>
  <c r="F409" i="7"/>
  <c r="F414" i="7"/>
  <c r="F419" i="7"/>
  <c r="F424" i="7"/>
  <c r="F429" i="7"/>
  <c r="F434" i="7"/>
  <c r="F439" i="7"/>
  <c r="F444" i="7"/>
  <c r="F449" i="7"/>
  <c r="F454" i="7"/>
  <c r="F459" i="7"/>
  <c r="F464" i="7"/>
  <c r="F469" i="7"/>
  <c r="F474" i="7"/>
  <c r="F479" i="7"/>
  <c r="F484" i="7"/>
  <c r="F489" i="7"/>
  <c r="F494" i="7"/>
  <c r="F499" i="7"/>
  <c r="F504" i="7"/>
  <c r="F509" i="7"/>
  <c r="F514" i="7"/>
  <c r="F519" i="7"/>
  <c r="F524" i="7"/>
  <c r="F529" i="7"/>
  <c r="F534" i="7"/>
  <c r="F539" i="7"/>
  <c r="F544" i="7"/>
  <c r="F549" i="7"/>
  <c r="F554" i="7"/>
  <c r="F559" i="7"/>
  <c r="F564" i="7"/>
  <c r="F569" i="7"/>
  <c r="F574" i="7"/>
  <c r="F579" i="7"/>
  <c r="F584" i="7"/>
  <c r="F589" i="7"/>
  <c r="F594" i="7"/>
  <c r="F599" i="7"/>
  <c r="F604" i="7"/>
  <c r="F609" i="7"/>
  <c r="F614" i="7"/>
  <c r="F619" i="7"/>
  <c r="F624" i="7"/>
  <c r="F629" i="7"/>
  <c r="F634" i="7"/>
  <c r="F639" i="7"/>
  <c r="F644" i="7"/>
  <c r="F649" i="7"/>
  <c r="F654" i="7"/>
  <c r="F659" i="7"/>
  <c r="F664" i="7"/>
  <c r="F669" i="7"/>
  <c r="F674" i="7"/>
  <c r="F679" i="7"/>
  <c r="F684" i="7"/>
  <c r="F689" i="7"/>
  <c r="F694" i="7"/>
  <c r="F699" i="7"/>
  <c r="F704" i="7"/>
  <c r="F709" i="7"/>
  <c r="F714" i="7"/>
  <c r="F719" i="7"/>
  <c r="F724" i="7"/>
  <c r="F729" i="7"/>
  <c r="F734" i="7"/>
  <c r="F739" i="7"/>
  <c r="F744" i="7"/>
  <c r="F749" i="7"/>
  <c r="F754" i="7"/>
  <c r="F759" i="7"/>
  <c r="F764" i="7"/>
  <c r="F769" i="7"/>
  <c r="F774" i="7"/>
  <c r="F779" i="7"/>
  <c r="F784" i="7"/>
  <c r="F789" i="7"/>
  <c r="F794" i="7"/>
  <c r="F799" i="7"/>
  <c r="F804" i="7"/>
  <c r="F809" i="7"/>
  <c r="F814" i="7"/>
  <c r="F819" i="7"/>
  <c r="F824" i="7"/>
  <c r="F829" i="7"/>
  <c r="F834" i="7"/>
  <c r="F839" i="7"/>
  <c r="F844" i="7"/>
  <c r="F849" i="7"/>
  <c r="F854" i="7"/>
  <c r="F859" i="7"/>
  <c r="F864" i="7"/>
  <c r="F869" i="7"/>
  <c r="F874" i="7"/>
  <c r="F879" i="7"/>
  <c r="F884" i="7"/>
  <c r="F889" i="7"/>
  <c r="F894" i="7"/>
  <c r="F899" i="7"/>
  <c r="F904" i="7"/>
  <c r="F909" i="7"/>
  <c r="F914" i="7"/>
  <c r="F919" i="7"/>
  <c r="F924" i="7"/>
  <c r="F929" i="7"/>
  <c r="F934" i="7"/>
  <c r="F939" i="7"/>
  <c r="F944" i="7"/>
  <c r="F949" i="7"/>
  <c r="F954" i="7"/>
  <c r="F959" i="7"/>
  <c r="F964" i="7"/>
  <c r="F969" i="7"/>
  <c r="F974" i="7"/>
  <c r="F979" i="7"/>
  <c r="F984" i="7"/>
  <c r="F989" i="7"/>
  <c r="F994" i="7"/>
  <c r="F999" i="7"/>
  <c r="F1004" i="7"/>
  <c r="F1009" i="7"/>
  <c r="F1014" i="7"/>
  <c r="F1019" i="7"/>
  <c r="F1024" i="7"/>
  <c r="F1029" i="7"/>
  <c r="F1034" i="7"/>
  <c r="F1039" i="7"/>
  <c r="F1044" i="7"/>
  <c r="F1049" i="7"/>
  <c r="F1054" i="7"/>
  <c r="F1059" i="7"/>
  <c r="F1064" i="7"/>
  <c r="F1069" i="7"/>
  <c r="F1074" i="7"/>
  <c r="F1079" i="7"/>
  <c r="F1084" i="7"/>
  <c r="F1089" i="7"/>
  <c r="F1094" i="7"/>
  <c r="F1099" i="7"/>
  <c r="F1104" i="7"/>
  <c r="F1109" i="7"/>
  <c r="F1114" i="7"/>
  <c r="F1119" i="7"/>
  <c r="F1124" i="7"/>
  <c r="F1129" i="7"/>
  <c r="F1134" i="7"/>
  <c r="F1139" i="7"/>
  <c r="F1144" i="7"/>
  <c r="F1149" i="7"/>
  <c r="F1154" i="7"/>
  <c r="F1159" i="7"/>
  <c r="F1164" i="7"/>
  <c r="F1169" i="7"/>
  <c r="F1174" i="7"/>
  <c r="F1179" i="7"/>
  <c r="F1184" i="7"/>
  <c r="F1189" i="7"/>
  <c r="F1194" i="7"/>
  <c r="F1199" i="7"/>
  <c r="F1204" i="7"/>
  <c r="F1209" i="7"/>
  <c r="F1214" i="7"/>
  <c r="F1219" i="7"/>
  <c r="F1224" i="7"/>
  <c r="F1229" i="7"/>
  <c r="F1234" i="7"/>
  <c r="F1239" i="7"/>
  <c r="F1244" i="7"/>
  <c r="F1249" i="7"/>
  <c r="F1254" i="7"/>
  <c r="F1259" i="7"/>
  <c r="F1264" i="7"/>
  <c r="F1269" i="7"/>
  <c r="F1274" i="7"/>
  <c r="F1279" i="7"/>
  <c r="F1284" i="7"/>
  <c r="F1289" i="7"/>
  <c r="F1294" i="7"/>
  <c r="F1299" i="7"/>
  <c r="F1304" i="7"/>
  <c r="F1309" i="7"/>
  <c r="F1314" i="7"/>
  <c r="F1319" i="7"/>
  <c r="F1324" i="7"/>
  <c r="F1329" i="7"/>
  <c r="F1334" i="7"/>
  <c r="F1339" i="7"/>
  <c r="F1344" i="7"/>
  <c r="F1349" i="7"/>
  <c r="F1354" i="7"/>
  <c r="F1359" i="7"/>
  <c r="F1364" i="7"/>
  <c r="F1369" i="7"/>
  <c r="F1374" i="7"/>
  <c r="F1379" i="7"/>
  <c r="F1384" i="7"/>
  <c r="F1389" i="7"/>
  <c r="F1394" i="7"/>
  <c r="F1399" i="7"/>
  <c r="F1404" i="7"/>
  <c r="F1409" i="7"/>
  <c r="F1414" i="7"/>
  <c r="F1419" i="7"/>
  <c r="F1424" i="7"/>
  <c r="F1429" i="7"/>
  <c r="F1434" i="7"/>
  <c r="F1439" i="7"/>
  <c r="F1444" i="7"/>
  <c r="F1449" i="7"/>
  <c r="F1454" i="7"/>
  <c r="F1459" i="7"/>
  <c r="F1464" i="7"/>
  <c r="F1469" i="7"/>
  <c r="F1474" i="7"/>
  <c r="F1479" i="7"/>
  <c r="F1484" i="7"/>
  <c r="F1489" i="7"/>
  <c r="F1494" i="7"/>
  <c r="F1499" i="7"/>
  <c r="F1504" i="7"/>
  <c r="F1509" i="7"/>
  <c r="F1514" i="7"/>
  <c r="F1519" i="7"/>
  <c r="F1524" i="7"/>
  <c r="F1529" i="7"/>
  <c r="F1534" i="7"/>
  <c r="F1539" i="7"/>
  <c r="F1544" i="7"/>
  <c r="F1549" i="7"/>
  <c r="F1554" i="7"/>
  <c r="F1559" i="7"/>
  <c r="F1564" i="7"/>
  <c r="F1569" i="7"/>
  <c r="F1574" i="7"/>
  <c r="F1579" i="7"/>
  <c r="F1584" i="7"/>
  <c r="F1589" i="7"/>
  <c r="F1594" i="7"/>
  <c r="F1599" i="7"/>
  <c r="F1604" i="7"/>
  <c r="F1609" i="7"/>
  <c r="F1614" i="7"/>
  <c r="F1619" i="7"/>
  <c r="F1624" i="7"/>
  <c r="F1629" i="7"/>
  <c r="F1634" i="7"/>
  <c r="F1639" i="7"/>
  <c r="F1644" i="7"/>
  <c r="F1649" i="7"/>
  <c r="F1654" i="7"/>
  <c r="F1659" i="7"/>
  <c r="F1664" i="7"/>
  <c r="F1669" i="7"/>
  <c r="F1674" i="7"/>
  <c r="F1679" i="7"/>
  <c r="F1684" i="7"/>
  <c r="F1689" i="7"/>
  <c r="F1694" i="7"/>
  <c r="F1699" i="7"/>
  <c r="F1704" i="7"/>
  <c r="F1709" i="7"/>
  <c r="F1714" i="7"/>
  <c r="F1719" i="7"/>
  <c r="F1724" i="7"/>
  <c r="F1729" i="7"/>
  <c r="F1734" i="7"/>
  <c r="F1739" i="7"/>
  <c r="F1744" i="7"/>
  <c r="F1749" i="7"/>
  <c r="F1754" i="7"/>
  <c r="F1759" i="7"/>
  <c r="F1764" i="7"/>
  <c r="F1769" i="7"/>
  <c r="F1774" i="7"/>
  <c r="F1779" i="7"/>
  <c r="F1784" i="7"/>
  <c r="F1789" i="7"/>
  <c r="F1794" i="7"/>
  <c r="F1799" i="7"/>
  <c r="F1804" i="7"/>
  <c r="F1809" i="7"/>
  <c r="F1814" i="7"/>
  <c r="F1819" i="7"/>
  <c r="F1824" i="7"/>
  <c r="F1829" i="7"/>
  <c r="F1834" i="7"/>
  <c r="F1839" i="7"/>
  <c r="F1844" i="7"/>
  <c r="F1849" i="7"/>
  <c r="F1854" i="7"/>
  <c r="F1859" i="7"/>
  <c r="F1864" i="7"/>
  <c r="F1869" i="7"/>
  <c r="F1874" i="7"/>
  <c r="F1879" i="7"/>
  <c r="F1884" i="7"/>
  <c r="F1889" i="7"/>
  <c r="F1894" i="7"/>
  <c r="F1899" i="7"/>
  <c r="F1904" i="7"/>
  <c r="F1909" i="7"/>
  <c r="F1914" i="7"/>
  <c r="F1919" i="7"/>
  <c r="F224" i="7"/>
  <c r="F228" i="7"/>
  <c r="F233" i="7"/>
  <c r="F238" i="7"/>
  <c r="F243" i="7"/>
  <c r="F248" i="7"/>
  <c r="F253" i="7"/>
  <c r="F258" i="7"/>
  <c r="F263" i="7"/>
  <c r="F268" i="7"/>
  <c r="F273" i="7"/>
  <c r="F278" i="7"/>
  <c r="F283" i="7"/>
  <c r="F288" i="7"/>
  <c r="F293" i="7"/>
  <c r="F298" i="7"/>
  <c r="F303" i="7"/>
  <c r="F308" i="7"/>
  <c r="F313" i="7"/>
  <c r="F318" i="7"/>
  <c r="F323" i="7"/>
  <c r="F328" i="7"/>
  <c r="F333" i="7"/>
  <c r="F338" i="7"/>
  <c r="F343" i="7"/>
  <c r="F348" i="7"/>
  <c r="F353" i="7"/>
  <c r="F358" i="7"/>
  <c r="F363" i="7"/>
  <c r="F368" i="7"/>
  <c r="F373" i="7"/>
  <c r="F378" i="7"/>
  <c r="F383" i="7"/>
  <c r="F388" i="7"/>
  <c r="F393" i="7"/>
  <c r="F398" i="7"/>
  <c r="F403" i="7"/>
  <c r="F408" i="7"/>
  <c r="F413" i="7"/>
  <c r="F418" i="7"/>
  <c r="F423" i="7"/>
  <c r="F428" i="7"/>
  <c r="F433" i="7"/>
  <c r="F438" i="7"/>
  <c r="F443" i="7"/>
  <c r="F448" i="7"/>
  <c r="F453" i="7"/>
  <c r="F458" i="7"/>
  <c r="F463" i="7"/>
  <c r="F468" i="7"/>
  <c r="F473" i="7"/>
  <c r="F478" i="7"/>
  <c r="F483" i="7"/>
  <c r="F488" i="7"/>
  <c r="F493" i="7"/>
  <c r="F498" i="7"/>
  <c r="F503" i="7"/>
  <c r="F508" i="7"/>
  <c r="F513" i="7"/>
  <c r="F518" i="7"/>
  <c r="F523" i="7"/>
  <c r="F528" i="7"/>
  <c r="F533" i="7"/>
  <c r="F538" i="7"/>
  <c r="F543" i="7"/>
  <c r="F548" i="7"/>
  <c r="F553" i="7"/>
  <c r="F558" i="7"/>
  <c r="F563" i="7"/>
  <c r="F568" i="7"/>
  <c r="F573" i="7"/>
  <c r="F578" i="7"/>
  <c r="F583" i="7"/>
  <c r="F588" i="7"/>
  <c r="F593" i="7"/>
  <c r="F598" i="7"/>
  <c r="F603" i="7"/>
  <c r="F608" i="7"/>
  <c r="F613" i="7"/>
  <c r="F618" i="7"/>
  <c r="F623" i="7"/>
  <c r="F628" i="7"/>
  <c r="F633" i="7"/>
  <c r="F638" i="7"/>
  <c r="F643" i="7"/>
  <c r="F648" i="7"/>
  <c r="F653" i="7"/>
  <c r="F658" i="7"/>
  <c r="F663" i="7"/>
  <c r="F668" i="7"/>
  <c r="F673" i="7"/>
  <c r="F678" i="7"/>
  <c r="F683" i="7"/>
  <c r="F688" i="7"/>
  <c r="F693" i="7"/>
  <c r="F698" i="7"/>
  <c r="F703" i="7"/>
  <c r="F708" i="7"/>
  <c r="F713" i="7"/>
  <c r="F718" i="7"/>
  <c r="F723" i="7"/>
  <c r="F728" i="7"/>
  <c r="F733" i="7"/>
  <c r="F738" i="7"/>
  <c r="F743" i="7"/>
  <c r="F748" i="7"/>
  <c r="F753" i="7"/>
  <c r="F758" i="7"/>
  <c r="F763" i="7"/>
  <c r="F768" i="7"/>
  <c r="F773" i="7"/>
  <c r="F778" i="7"/>
  <c r="F783" i="7"/>
  <c r="F788" i="7"/>
  <c r="F793" i="7"/>
  <c r="F798" i="7"/>
  <c r="F803" i="7"/>
  <c r="F808" i="7"/>
  <c r="F813" i="7"/>
  <c r="F818" i="7"/>
  <c r="F823" i="7"/>
  <c r="F828" i="7"/>
  <c r="F833" i="7"/>
  <c r="F838" i="7"/>
  <c r="F843" i="7"/>
  <c r="F848" i="7"/>
  <c r="F853" i="7"/>
  <c r="F858" i="7"/>
  <c r="F863" i="7"/>
  <c r="F868" i="7"/>
  <c r="F873" i="7"/>
  <c r="F878" i="7"/>
  <c r="F883" i="7"/>
  <c r="F888" i="7"/>
  <c r="F893" i="7"/>
  <c r="F898" i="7"/>
  <c r="F903" i="7"/>
  <c r="F908" i="7"/>
  <c r="F913" i="7"/>
  <c r="F918" i="7"/>
  <c r="F923" i="7"/>
  <c r="F928" i="7"/>
  <c r="F933" i="7"/>
  <c r="F938" i="7"/>
  <c r="F943" i="7"/>
  <c r="F948" i="7"/>
  <c r="F953" i="7"/>
  <c r="F958" i="7"/>
  <c r="F963" i="7"/>
  <c r="F968" i="7"/>
  <c r="F973" i="7"/>
  <c r="F978" i="7"/>
  <c r="F983" i="7"/>
  <c r="F988" i="7"/>
  <c r="F993" i="7"/>
  <c r="F998" i="7"/>
  <c r="F1003" i="7"/>
  <c r="F1008" i="7"/>
  <c r="F1013" i="7"/>
  <c r="F1018" i="7"/>
  <c r="F1023" i="7"/>
  <c r="F1028" i="7"/>
  <c r="F1033" i="7"/>
  <c r="F1038" i="7"/>
  <c r="F1043" i="7"/>
  <c r="F1048" i="7"/>
  <c r="F1053" i="7"/>
  <c r="F1058" i="7"/>
  <c r="F1063" i="7"/>
  <c r="F1068" i="7"/>
  <c r="F1073" i="7"/>
  <c r="F1078" i="7"/>
  <c r="F1083" i="7"/>
  <c r="F1088" i="7"/>
  <c r="F1093" i="7"/>
  <c r="F1098" i="7"/>
  <c r="F1103" i="7"/>
  <c r="F1108" i="7"/>
  <c r="F1113" i="7"/>
  <c r="F1118" i="7"/>
  <c r="F1123" i="7"/>
  <c r="F1128" i="7"/>
  <c r="F1133" i="7"/>
  <c r="F1138" i="7"/>
  <c r="F1143" i="7"/>
  <c r="F1148" i="7"/>
  <c r="F1153" i="7"/>
  <c r="F1158" i="7"/>
  <c r="F1163" i="7"/>
  <c r="F1168" i="7"/>
  <c r="F1173" i="7"/>
  <c r="F1178" i="7"/>
  <c r="F1183" i="7"/>
  <c r="F1188" i="7"/>
  <c r="F1193" i="7"/>
  <c r="F1198" i="7"/>
  <c r="F1203" i="7"/>
  <c r="F1208" i="7"/>
  <c r="F1213" i="7"/>
  <c r="F1218" i="7"/>
  <c r="F1223" i="7"/>
  <c r="F1228" i="7"/>
  <c r="F1233" i="7"/>
  <c r="F1238" i="7"/>
  <c r="F1243" i="7"/>
  <c r="F1248" i="7"/>
  <c r="F1253" i="7"/>
  <c r="F1258" i="7"/>
  <c r="F1263" i="7"/>
  <c r="F1268" i="7"/>
  <c r="F1273" i="7"/>
  <c r="F1278" i="7"/>
  <c r="F1283" i="7"/>
  <c r="F1288" i="7"/>
  <c r="F1293" i="7"/>
  <c r="F1298" i="7"/>
  <c r="F1303" i="7"/>
  <c r="F1308" i="7"/>
  <c r="F1313" i="7"/>
  <c r="F1318" i="7"/>
  <c r="F1323" i="7"/>
  <c r="F1328" i="7"/>
  <c r="F1333" i="7"/>
  <c r="F1338" i="7"/>
  <c r="F1343" i="7"/>
  <c r="F1348" i="7"/>
  <c r="F1353" i="7"/>
  <c r="F1358" i="7"/>
  <c r="F1363" i="7"/>
  <c r="F1368" i="7"/>
  <c r="F1373" i="7"/>
  <c r="F1378" i="7"/>
  <c r="F1383" i="7"/>
  <c r="F1388" i="7"/>
  <c r="F1393" i="7"/>
  <c r="F1398" i="7"/>
  <c r="F1403" i="7"/>
  <c r="F1408" i="7"/>
  <c r="F1413" i="7"/>
  <c r="F1418" i="7"/>
  <c r="F1423" i="7"/>
  <c r="F1428" i="7"/>
  <c r="F1433" i="7"/>
  <c r="F1438" i="7"/>
  <c r="F1443" i="7"/>
  <c r="F1448" i="7"/>
  <c r="F1453" i="7"/>
  <c r="F1458" i="7"/>
  <c r="F1463" i="7"/>
  <c r="F1468" i="7"/>
  <c r="F1473" i="7"/>
  <c r="F1478" i="7"/>
  <c r="F1483" i="7"/>
  <c r="F1488" i="7"/>
  <c r="F1493" i="7"/>
  <c r="F1498" i="7"/>
  <c r="F1503" i="7"/>
  <c r="F1508" i="7"/>
  <c r="F1513" i="7"/>
  <c r="F1518" i="7"/>
  <c r="F1523" i="7"/>
  <c r="F1528" i="7"/>
  <c r="F1533" i="7"/>
  <c r="F1538" i="7"/>
  <c r="F1543" i="7"/>
  <c r="F1548" i="7"/>
  <c r="F1553" i="7"/>
  <c r="F1558" i="7"/>
  <c r="F1563" i="7"/>
  <c r="F1568" i="7"/>
  <c r="F1573" i="7"/>
  <c r="F1578" i="7"/>
  <c r="F1583" i="7"/>
  <c r="F1588" i="7"/>
  <c r="F1593" i="7"/>
  <c r="F1598" i="7"/>
  <c r="F1603" i="7"/>
  <c r="F1608" i="7"/>
  <c r="F1613" i="7"/>
  <c r="F1618" i="7"/>
  <c r="F1623" i="7"/>
  <c r="F1628" i="7"/>
  <c r="F1633" i="7"/>
  <c r="F1638" i="7"/>
  <c r="F1643" i="7"/>
  <c r="F1648" i="7"/>
  <c r="F1653" i="7"/>
  <c r="F1658" i="7"/>
  <c r="F1663" i="7"/>
  <c r="F1668" i="7"/>
  <c r="F1673" i="7"/>
  <c r="F1678" i="7"/>
  <c r="F1683" i="7"/>
  <c r="F1688" i="7"/>
  <c r="F1693" i="7"/>
  <c r="F1698" i="7"/>
  <c r="F1703" i="7"/>
  <c r="F1708" i="7"/>
  <c r="F1713" i="7"/>
  <c r="F1718" i="7"/>
  <c r="F1723" i="7"/>
  <c r="F1728" i="7"/>
  <c r="F1733" i="7"/>
  <c r="F1738" i="7"/>
  <c r="F1743" i="7"/>
  <c r="F1748" i="7"/>
  <c r="F1753" i="7"/>
  <c r="F1758" i="7"/>
  <c r="F1763" i="7"/>
  <c r="F1768" i="7"/>
  <c r="F1773" i="7"/>
  <c r="F1778" i="7"/>
  <c r="F1783" i="7"/>
  <c r="F1788" i="7"/>
  <c r="F1793" i="7"/>
  <c r="F1798" i="7"/>
  <c r="F1803" i="7"/>
  <c r="F1808" i="7"/>
  <c r="F1813" i="7"/>
  <c r="F1818" i="7"/>
  <c r="F1823" i="7"/>
  <c r="F1828" i="7"/>
  <c r="F1833" i="7"/>
  <c r="F1838" i="7"/>
  <c r="F1843" i="7"/>
  <c r="F1848" i="7"/>
  <c r="F1853" i="7"/>
  <c r="F1858" i="7"/>
  <c r="F1863" i="7"/>
  <c r="F1868" i="7"/>
  <c r="F1873" i="7"/>
  <c r="F1878" i="7"/>
  <c r="F1883" i="7"/>
  <c r="F1888" i="7"/>
  <c r="F1893" i="7"/>
  <c r="F1898" i="7"/>
  <c r="F1903" i="7"/>
  <c r="F1908" i="7"/>
  <c r="F1913" i="7"/>
  <c r="F1918" i="7"/>
  <c r="F223" i="7"/>
  <c r="D226" i="7"/>
  <c r="D231" i="7"/>
  <c r="D236" i="7"/>
  <c r="D241" i="7"/>
  <c r="D246" i="7"/>
  <c r="D251" i="7"/>
  <c r="D256" i="7"/>
  <c r="D261" i="7"/>
  <c r="D266" i="7"/>
  <c r="D271" i="7"/>
  <c r="D276" i="7"/>
  <c r="D281" i="7"/>
  <c r="D286" i="7"/>
  <c r="D291" i="7"/>
  <c r="D296" i="7"/>
  <c r="D301" i="7"/>
  <c r="D306" i="7"/>
  <c r="D311" i="7"/>
  <c r="D316" i="7"/>
  <c r="D321" i="7"/>
  <c r="D326" i="7"/>
  <c r="D331" i="7"/>
  <c r="D336" i="7"/>
  <c r="D341" i="7"/>
  <c r="D346" i="7"/>
  <c r="D351" i="7"/>
  <c r="D356" i="7"/>
  <c r="D361" i="7"/>
  <c r="D366" i="7"/>
  <c r="D371" i="7"/>
  <c r="D376" i="7"/>
  <c r="D381" i="7"/>
  <c r="D386" i="7"/>
  <c r="D391" i="7"/>
  <c r="D396" i="7"/>
  <c r="D401" i="7"/>
  <c r="D406" i="7"/>
  <c r="D411" i="7"/>
  <c r="D416" i="7"/>
  <c r="D421" i="7"/>
  <c r="D426" i="7"/>
  <c r="D431" i="7"/>
  <c r="D436" i="7"/>
  <c r="D441" i="7"/>
  <c r="D446" i="7"/>
  <c r="D451" i="7"/>
  <c r="D456" i="7"/>
  <c r="D461" i="7"/>
  <c r="D466" i="7"/>
  <c r="D471" i="7"/>
  <c r="D476" i="7"/>
  <c r="D481" i="7"/>
  <c r="D486" i="7"/>
  <c r="D491" i="7"/>
  <c r="D496" i="7"/>
  <c r="D501" i="7"/>
  <c r="D506" i="7"/>
  <c r="D511" i="7"/>
  <c r="D516" i="7"/>
  <c r="D521" i="7"/>
  <c r="D526" i="7"/>
  <c r="D531" i="7"/>
  <c r="D536" i="7"/>
  <c r="D541" i="7"/>
  <c r="D546" i="7"/>
  <c r="D551" i="7"/>
  <c r="D556" i="7"/>
  <c r="D561" i="7"/>
  <c r="D566" i="7"/>
  <c r="D571" i="7"/>
  <c r="D576" i="7"/>
  <c r="D581" i="7"/>
  <c r="D586" i="7"/>
  <c r="D591" i="7"/>
  <c r="D596" i="7"/>
  <c r="D601" i="7"/>
  <c r="D606" i="7"/>
  <c r="D611" i="7"/>
  <c r="D616" i="7"/>
  <c r="D621" i="7"/>
  <c r="D626" i="7"/>
  <c r="D631" i="7"/>
  <c r="D636" i="7"/>
  <c r="D641" i="7"/>
  <c r="D646" i="7"/>
  <c r="D651" i="7"/>
  <c r="D656" i="7"/>
  <c r="D661" i="7"/>
  <c r="D666" i="7"/>
  <c r="D671" i="7"/>
  <c r="D676" i="7"/>
  <c r="D681" i="7"/>
  <c r="D686" i="7"/>
  <c r="D691" i="7"/>
  <c r="D696" i="7"/>
  <c r="D701" i="7"/>
  <c r="D706" i="7"/>
  <c r="D711" i="7"/>
  <c r="D716" i="7"/>
  <c r="D721" i="7"/>
  <c r="D726" i="7"/>
  <c r="D731" i="7"/>
  <c r="D736" i="7"/>
  <c r="D741" i="7"/>
  <c r="D746" i="7"/>
  <c r="D751" i="7"/>
  <c r="D756" i="7"/>
  <c r="D761" i="7"/>
  <c r="D766" i="7"/>
  <c r="D771" i="7"/>
  <c r="D776" i="7"/>
  <c r="D781" i="7"/>
  <c r="D786" i="7"/>
  <c r="D791" i="7"/>
  <c r="D796" i="7"/>
  <c r="D801" i="7"/>
  <c r="D806" i="7"/>
  <c r="D811" i="7"/>
  <c r="D816" i="7"/>
  <c r="D821" i="7"/>
  <c r="D826" i="7"/>
  <c r="D831" i="7"/>
  <c r="D836" i="7"/>
  <c r="D841" i="7"/>
  <c r="D846" i="7"/>
  <c r="D851" i="7"/>
  <c r="D856" i="7"/>
  <c r="D861" i="7"/>
  <c r="D866" i="7"/>
  <c r="D871" i="7"/>
  <c r="D876" i="7"/>
  <c r="D881" i="7"/>
  <c r="D886" i="7"/>
  <c r="D891" i="7"/>
  <c r="D896" i="7"/>
  <c r="D901" i="7"/>
  <c r="D906" i="7"/>
  <c r="D911" i="7"/>
  <c r="D916" i="7"/>
  <c r="D921" i="7"/>
  <c r="D926" i="7"/>
  <c r="D931" i="7"/>
  <c r="D936" i="7"/>
  <c r="D941" i="7"/>
  <c r="D946" i="7"/>
  <c r="D951" i="7"/>
  <c r="D956" i="7"/>
  <c r="D961" i="7"/>
  <c r="D966" i="7"/>
  <c r="D971" i="7"/>
  <c r="D976" i="7"/>
  <c r="D981" i="7"/>
  <c r="D986" i="7"/>
  <c r="D991" i="7"/>
  <c r="D996" i="7"/>
  <c r="D1001" i="7"/>
  <c r="D1006" i="7"/>
  <c r="D1011" i="7"/>
  <c r="D1016" i="7"/>
  <c r="D1021" i="7"/>
  <c r="D1026" i="7"/>
  <c r="D1031" i="7"/>
  <c r="D1036" i="7"/>
  <c r="D1041" i="7"/>
  <c r="D1046" i="7"/>
  <c r="D1051" i="7"/>
  <c r="D1056" i="7"/>
  <c r="D1061" i="7"/>
  <c r="D1066" i="7"/>
  <c r="D1071" i="7"/>
  <c r="D1076" i="7"/>
  <c r="D1081" i="7"/>
  <c r="D1086" i="7"/>
  <c r="D1091" i="7"/>
  <c r="D1096" i="7"/>
  <c r="D1101" i="7"/>
  <c r="D1106" i="7"/>
  <c r="D1111" i="7"/>
  <c r="D1116" i="7"/>
  <c r="D1121" i="7"/>
  <c r="D1126" i="7"/>
  <c r="D1131" i="7"/>
  <c r="D1136" i="7"/>
  <c r="D1141" i="7"/>
  <c r="D1146" i="7"/>
  <c r="D1151" i="7"/>
  <c r="D1156" i="7"/>
  <c r="D1161" i="7"/>
  <c r="D1166" i="7"/>
  <c r="D1171" i="7"/>
  <c r="D1176" i="7"/>
  <c r="D1181" i="7"/>
  <c r="D1186" i="7"/>
  <c r="D1191" i="7"/>
  <c r="D1196" i="7"/>
  <c r="D1201" i="7"/>
  <c r="D1206" i="7"/>
  <c r="D1211" i="7"/>
  <c r="D1216" i="7"/>
  <c r="D1221" i="7"/>
  <c r="D1226" i="7"/>
  <c r="D1231" i="7"/>
  <c r="D1236" i="7"/>
  <c r="D1241" i="7"/>
  <c r="D1246" i="7"/>
  <c r="D1251" i="7"/>
  <c r="D1256" i="7"/>
  <c r="D1261" i="7"/>
  <c r="D1266" i="7"/>
  <c r="D1271" i="7"/>
  <c r="D1276" i="7"/>
  <c r="D1281" i="7"/>
  <c r="D1286" i="7"/>
  <c r="D1291" i="7"/>
  <c r="D1296" i="7"/>
  <c r="D1301" i="7"/>
  <c r="D1306" i="7"/>
  <c r="D1311" i="7"/>
  <c r="D1316" i="7"/>
  <c r="D1321" i="7"/>
  <c r="D1326" i="7"/>
  <c r="D1331" i="7"/>
  <c r="D1336" i="7"/>
  <c r="D1341" i="7"/>
  <c r="D1346" i="7"/>
  <c r="D1351" i="7"/>
  <c r="D1356" i="7"/>
  <c r="D1361" i="7"/>
  <c r="D1366" i="7"/>
  <c r="D1371" i="7"/>
  <c r="D1376" i="7"/>
  <c r="D1381" i="7"/>
  <c r="D1386" i="7"/>
  <c r="D1391" i="7"/>
  <c r="D1396" i="7"/>
  <c r="D1401" i="7"/>
  <c r="D1406" i="7"/>
  <c r="D1411" i="7"/>
  <c r="D1416" i="7"/>
  <c r="D1421" i="7"/>
  <c r="D1426" i="7"/>
  <c r="D1431" i="7"/>
  <c r="D1436" i="7"/>
  <c r="D1441" i="7"/>
  <c r="D1446" i="7"/>
  <c r="D1451" i="7"/>
  <c r="D1456" i="7"/>
  <c r="D1461" i="7"/>
  <c r="D1466" i="7"/>
  <c r="D1471" i="7"/>
  <c r="D1476" i="7"/>
  <c r="D1481" i="7"/>
  <c r="D1486" i="7"/>
  <c r="D1491" i="7"/>
  <c r="D1496" i="7"/>
  <c r="D1501" i="7"/>
  <c r="D1506" i="7"/>
  <c r="D1511" i="7"/>
  <c r="D1516" i="7"/>
  <c r="D1521" i="7"/>
  <c r="D1526" i="7"/>
  <c r="D1531" i="7"/>
  <c r="D1536" i="7"/>
  <c r="D1541" i="7"/>
  <c r="D1546" i="7"/>
  <c r="D1551" i="7"/>
  <c r="D1556" i="7"/>
  <c r="D1561" i="7"/>
  <c r="D1566" i="7"/>
  <c r="D1571" i="7"/>
  <c r="D1576" i="7"/>
  <c r="D1581" i="7"/>
  <c r="D1586" i="7"/>
  <c r="D1591" i="7"/>
  <c r="D1596" i="7"/>
  <c r="D1601" i="7"/>
  <c r="D1606" i="7"/>
  <c r="D1611" i="7"/>
  <c r="D1616" i="7"/>
  <c r="D1621" i="7"/>
  <c r="D1626" i="7"/>
  <c r="D1631" i="7"/>
  <c r="D1636" i="7"/>
  <c r="D1641" i="7"/>
  <c r="D1646" i="7"/>
  <c r="D1651" i="7"/>
  <c r="D1656" i="7"/>
  <c r="D1661" i="7"/>
  <c r="D1666" i="7"/>
  <c r="D1671" i="7"/>
  <c r="D1676" i="7"/>
  <c r="D1681" i="7"/>
  <c r="D1686" i="7"/>
  <c r="D1691" i="7"/>
  <c r="D1696" i="7"/>
  <c r="D1701" i="7"/>
  <c r="D1706" i="7"/>
  <c r="D1711" i="7"/>
  <c r="D1716" i="7"/>
  <c r="D1721" i="7"/>
  <c r="D1726" i="7"/>
  <c r="D1731" i="7"/>
  <c r="D1736" i="7"/>
  <c r="D1741" i="7"/>
  <c r="D1746" i="7"/>
  <c r="D1751" i="7"/>
  <c r="D1756" i="7"/>
  <c r="D1761" i="7"/>
  <c r="D1766" i="7"/>
  <c r="D1771" i="7"/>
  <c r="D1776" i="7"/>
  <c r="D1781" i="7"/>
  <c r="D1786" i="7"/>
  <c r="D1791" i="7"/>
  <c r="D1796" i="7"/>
  <c r="D1801" i="7"/>
  <c r="D1806" i="7"/>
  <c r="D1811" i="7"/>
  <c r="D1816" i="7"/>
  <c r="D1821" i="7"/>
  <c r="D1826" i="7"/>
  <c r="D1831" i="7"/>
  <c r="D1836" i="7"/>
  <c r="D1841" i="7"/>
  <c r="D1846" i="7"/>
  <c r="D1851" i="7"/>
  <c r="D1856" i="7"/>
  <c r="D1861" i="7"/>
  <c r="D1866" i="7"/>
  <c r="D1871" i="7"/>
  <c r="D1876" i="7"/>
  <c r="D1881" i="7"/>
  <c r="D1886" i="7"/>
  <c r="D1891" i="7"/>
  <c r="D1896" i="7"/>
  <c r="D1901" i="7"/>
  <c r="D1906" i="7"/>
  <c r="D1911" i="7"/>
  <c r="D1916" i="7"/>
  <c r="D222" i="7"/>
  <c r="D227" i="7"/>
  <c r="D232" i="7"/>
  <c r="D237" i="7"/>
  <c r="D242" i="7"/>
  <c r="D247" i="7"/>
  <c r="D252" i="7"/>
  <c r="D257" i="7"/>
  <c r="D262" i="7"/>
  <c r="D267" i="7"/>
  <c r="D272" i="7"/>
  <c r="D277" i="7"/>
  <c r="D282" i="7"/>
  <c r="D287" i="7"/>
  <c r="D292" i="7"/>
  <c r="D297" i="7"/>
  <c r="D302" i="7"/>
  <c r="D307" i="7"/>
  <c r="D312" i="7"/>
  <c r="D317" i="7"/>
  <c r="D322" i="7"/>
  <c r="D327" i="7"/>
  <c r="D332" i="7"/>
  <c r="D337" i="7"/>
  <c r="D342" i="7"/>
  <c r="D347" i="7"/>
  <c r="D352" i="7"/>
  <c r="D357" i="7"/>
  <c r="D362" i="7"/>
  <c r="D367" i="7"/>
  <c r="D372" i="7"/>
  <c r="D377" i="7"/>
  <c r="D382" i="7"/>
  <c r="D387" i="7"/>
  <c r="D392" i="7"/>
  <c r="D397" i="7"/>
  <c r="D402" i="7"/>
  <c r="D407" i="7"/>
  <c r="D412" i="7"/>
  <c r="D417" i="7"/>
  <c r="D422" i="7"/>
  <c r="D427" i="7"/>
  <c r="D432" i="7"/>
  <c r="D437" i="7"/>
  <c r="D442" i="7"/>
  <c r="D447" i="7"/>
  <c r="D452" i="7"/>
  <c r="D457" i="7"/>
  <c r="D462" i="7"/>
  <c r="D467" i="7"/>
  <c r="D472" i="7"/>
  <c r="D477" i="7"/>
  <c r="D482" i="7"/>
  <c r="D487" i="7"/>
  <c r="D492" i="7"/>
  <c r="D497" i="7"/>
  <c r="D502" i="7"/>
  <c r="D507" i="7"/>
  <c r="D512" i="7"/>
  <c r="D517" i="7"/>
  <c r="D522" i="7"/>
  <c r="D527" i="7"/>
  <c r="D532" i="7"/>
  <c r="D537" i="7"/>
  <c r="D542" i="7"/>
  <c r="D547" i="7"/>
  <c r="D552" i="7"/>
  <c r="D557" i="7"/>
  <c r="D562" i="7"/>
  <c r="D567" i="7"/>
  <c r="D572" i="7"/>
  <c r="D577" i="7"/>
  <c r="D582" i="7"/>
  <c r="D587" i="7"/>
  <c r="D592" i="7"/>
  <c r="D597" i="7"/>
  <c r="D602" i="7"/>
  <c r="D607" i="7"/>
  <c r="D612" i="7"/>
  <c r="D617" i="7"/>
  <c r="D622" i="7"/>
  <c r="D627" i="7"/>
  <c r="D632" i="7"/>
  <c r="D637" i="7"/>
  <c r="D642" i="7"/>
  <c r="D647" i="7"/>
  <c r="D652" i="7"/>
  <c r="D657" i="7"/>
  <c r="D662" i="7"/>
  <c r="D667" i="7"/>
  <c r="D672" i="7"/>
  <c r="D677" i="7"/>
  <c r="D682" i="7"/>
  <c r="D687" i="7"/>
  <c r="D692" i="7"/>
  <c r="D697" i="7"/>
  <c r="D702" i="7"/>
  <c r="D707" i="7"/>
  <c r="D712" i="7"/>
  <c r="D717" i="7"/>
  <c r="D722" i="7"/>
  <c r="D727" i="7"/>
  <c r="D732" i="7"/>
  <c r="D737" i="7"/>
  <c r="D742" i="7"/>
  <c r="D747" i="7"/>
  <c r="D752" i="7"/>
  <c r="D757" i="7"/>
  <c r="D762" i="7"/>
  <c r="D767" i="7"/>
  <c r="D772" i="7"/>
  <c r="D777" i="7"/>
  <c r="D782" i="7"/>
  <c r="D787" i="7"/>
  <c r="D792" i="7"/>
  <c r="D797" i="7"/>
  <c r="D802" i="7"/>
  <c r="D807" i="7"/>
  <c r="D812" i="7"/>
  <c r="D817" i="7"/>
  <c r="D822" i="7"/>
  <c r="D827" i="7"/>
  <c r="D832" i="7"/>
  <c r="D837" i="7"/>
  <c r="D842" i="7"/>
  <c r="D847" i="7"/>
  <c r="D852" i="7"/>
  <c r="D857" i="7"/>
  <c r="D862" i="7"/>
  <c r="D867" i="7"/>
  <c r="D872" i="7"/>
  <c r="D877" i="7"/>
  <c r="D882" i="7"/>
  <c r="D887" i="7"/>
  <c r="D892" i="7"/>
  <c r="D897" i="7"/>
  <c r="D902" i="7"/>
  <c r="D907" i="7"/>
  <c r="D912" i="7"/>
  <c r="D917" i="7"/>
  <c r="D922" i="7"/>
  <c r="D927" i="7"/>
  <c r="D932" i="7"/>
  <c r="D937" i="7"/>
  <c r="D942" i="7"/>
  <c r="D947" i="7"/>
  <c r="D952" i="7"/>
  <c r="D957" i="7"/>
  <c r="D962" i="7"/>
  <c r="D967" i="7"/>
  <c r="D972" i="7"/>
  <c r="D977" i="7"/>
  <c r="D982" i="7"/>
  <c r="D987" i="7"/>
  <c r="D992" i="7"/>
  <c r="D997" i="7"/>
  <c r="D1002" i="7"/>
  <c r="D1007" i="7"/>
  <c r="D1012" i="7"/>
  <c r="D1017" i="7"/>
  <c r="D1022" i="7"/>
  <c r="D1027" i="7"/>
  <c r="D1032" i="7"/>
  <c r="D1037" i="7"/>
  <c r="D1042" i="7"/>
  <c r="D1047" i="7"/>
  <c r="D1052" i="7"/>
  <c r="D1057" i="7"/>
  <c r="D1062" i="7"/>
  <c r="D1067" i="7"/>
  <c r="D1072" i="7"/>
  <c r="D1077" i="7"/>
  <c r="D1082" i="7"/>
  <c r="D1087" i="7"/>
  <c r="D1092" i="7"/>
  <c r="D1097" i="7"/>
  <c r="D1102" i="7"/>
  <c r="D1107" i="7"/>
  <c r="D1112" i="7"/>
  <c r="D1117" i="7"/>
  <c r="D1122" i="7"/>
  <c r="D1127" i="7"/>
  <c r="D1132" i="7"/>
  <c r="D1137" i="7"/>
  <c r="D1142" i="7"/>
  <c r="D1147" i="7"/>
  <c r="D1152" i="7"/>
  <c r="D1157" i="7"/>
  <c r="D1162" i="7"/>
  <c r="D1167" i="7"/>
  <c r="D1172" i="7"/>
  <c r="D1177" i="7"/>
  <c r="D1182" i="7"/>
  <c r="D1187" i="7"/>
  <c r="D1192" i="7"/>
  <c r="D1197" i="7"/>
  <c r="D1202" i="7"/>
  <c r="D1207" i="7"/>
  <c r="D1212" i="7"/>
  <c r="D1217" i="7"/>
  <c r="D1222" i="7"/>
  <c r="D1227" i="7"/>
  <c r="D1232" i="7"/>
  <c r="D1237" i="7"/>
  <c r="D1242" i="7"/>
  <c r="D1247" i="7"/>
  <c r="D1252" i="7"/>
  <c r="D1257" i="7"/>
  <c r="D1262" i="7"/>
  <c r="D1267" i="7"/>
  <c r="D1272" i="7"/>
  <c r="D1277" i="7"/>
  <c r="D1282" i="7"/>
  <c r="D1287" i="7"/>
  <c r="D1292" i="7"/>
  <c r="D1297" i="7"/>
  <c r="D1302" i="7"/>
  <c r="D1307" i="7"/>
  <c r="D1312" i="7"/>
  <c r="D1317" i="7"/>
  <c r="D1322" i="7"/>
  <c r="D1327" i="7"/>
  <c r="D1332" i="7"/>
  <c r="D1337" i="7"/>
  <c r="D1342" i="7"/>
  <c r="D1347" i="7"/>
  <c r="D1352" i="7"/>
  <c r="D1357" i="7"/>
  <c r="D1362" i="7"/>
  <c r="D1367" i="7"/>
  <c r="D1372" i="7"/>
  <c r="D1377" i="7"/>
  <c r="D1382" i="7"/>
  <c r="D1387" i="7"/>
  <c r="D1392" i="7"/>
  <c r="D1397" i="7"/>
  <c r="D1402" i="7"/>
  <c r="D1407" i="7"/>
  <c r="D1412" i="7"/>
  <c r="D1417" i="7"/>
  <c r="D1422" i="7"/>
  <c r="D1427" i="7"/>
  <c r="D1432" i="7"/>
  <c r="D1437" i="7"/>
  <c r="D1442" i="7"/>
  <c r="D1447" i="7"/>
  <c r="D1452" i="7"/>
  <c r="D1457" i="7"/>
  <c r="D1462" i="7"/>
  <c r="D1467" i="7"/>
  <c r="D1472" i="7"/>
  <c r="D1477" i="7"/>
  <c r="D1482" i="7"/>
  <c r="D1487" i="7"/>
  <c r="D1492" i="7"/>
  <c r="D1497" i="7"/>
  <c r="D1502" i="7"/>
  <c r="D1507" i="7"/>
  <c r="D1512" i="7"/>
  <c r="D1517" i="7"/>
  <c r="D1522" i="7"/>
  <c r="D1527" i="7"/>
  <c r="D1532" i="7"/>
  <c r="D1537" i="7"/>
  <c r="D1542" i="7"/>
  <c r="D1547" i="7"/>
  <c r="D1552" i="7"/>
  <c r="D1557" i="7"/>
  <c r="D1562" i="7"/>
  <c r="D1567" i="7"/>
  <c r="D1572" i="7"/>
  <c r="D1577" i="7"/>
  <c r="D1582" i="7"/>
  <c r="D1587" i="7"/>
  <c r="D1592" i="7"/>
  <c r="D1597" i="7"/>
  <c r="D1602" i="7"/>
  <c r="D1607" i="7"/>
  <c r="D1612" i="7"/>
  <c r="D1617" i="7"/>
  <c r="D1622" i="7"/>
  <c r="D1627" i="7"/>
  <c r="D1632" i="7"/>
  <c r="D1637" i="7"/>
  <c r="D1642" i="7"/>
  <c r="D1647" i="7"/>
  <c r="D1652" i="7"/>
  <c r="D1657" i="7"/>
  <c r="D1662" i="7"/>
  <c r="D1667" i="7"/>
  <c r="D1672" i="7"/>
  <c r="D1677" i="7"/>
  <c r="D1682" i="7"/>
  <c r="D1687" i="7"/>
  <c r="D1692" i="7"/>
  <c r="D1697" i="7"/>
  <c r="D1702" i="7"/>
  <c r="D1707" i="7"/>
  <c r="D1712" i="7"/>
  <c r="D1717" i="7"/>
  <c r="D1722" i="7"/>
  <c r="D1727" i="7"/>
  <c r="D1732" i="7"/>
  <c r="D1737" i="7"/>
  <c r="D1742" i="7"/>
  <c r="D1747" i="7"/>
  <c r="D1752" i="7"/>
  <c r="D1757" i="7"/>
  <c r="D1762" i="7"/>
  <c r="D1767" i="7"/>
  <c r="D1772" i="7"/>
  <c r="D1777" i="7"/>
  <c r="D1782" i="7"/>
  <c r="D1787" i="7"/>
  <c r="D1792" i="7"/>
  <c r="D1797" i="7"/>
  <c r="D1802" i="7"/>
  <c r="D1807" i="7"/>
  <c r="D1812" i="7"/>
  <c r="D1817" i="7"/>
  <c r="D1822" i="7"/>
  <c r="D1827" i="7"/>
  <c r="D1832" i="7"/>
  <c r="D1837" i="7"/>
  <c r="D1842" i="7"/>
  <c r="D1847" i="7"/>
  <c r="D1852" i="7"/>
  <c r="D1857" i="7"/>
  <c r="D1862" i="7"/>
  <c r="D1867" i="7"/>
  <c r="D1872" i="7"/>
  <c r="D1877" i="7"/>
  <c r="D1882" i="7"/>
  <c r="D1887" i="7"/>
  <c r="D1892" i="7"/>
  <c r="D1897" i="7"/>
  <c r="D1902" i="7"/>
  <c r="D1907" i="7"/>
  <c r="D1912" i="7"/>
  <c r="D1917" i="7"/>
  <c r="D223" i="7"/>
  <c r="D228" i="7"/>
  <c r="D233" i="7"/>
  <c r="D238" i="7"/>
  <c r="D243" i="7"/>
  <c r="D248" i="7"/>
  <c r="D253" i="7"/>
  <c r="D258" i="7"/>
  <c r="D263" i="7"/>
  <c r="D268" i="7"/>
  <c r="D273" i="7"/>
  <c r="D278" i="7"/>
  <c r="D283" i="7"/>
  <c r="D288" i="7"/>
  <c r="D293" i="7"/>
  <c r="D298" i="7"/>
  <c r="D303" i="7"/>
  <c r="D308" i="7"/>
  <c r="D313" i="7"/>
  <c r="D318" i="7"/>
  <c r="D323" i="7"/>
  <c r="D328" i="7"/>
  <c r="D333" i="7"/>
  <c r="D338" i="7"/>
  <c r="D343" i="7"/>
  <c r="D348" i="7"/>
  <c r="D353" i="7"/>
  <c r="D358" i="7"/>
  <c r="D363" i="7"/>
  <c r="D368" i="7"/>
  <c r="D373" i="7"/>
  <c r="D378" i="7"/>
  <c r="D383" i="7"/>
  <c r="D388" i="7"/>
  <c r="D393" i="7"/>
  <c r="D398" i="7"/>
  <c r="D403" i="7"/>
  <c r="D408" i="7"/>
  <c r="D413" i="7"/>
  <c r="D418" i="7"/>
  <c r="D423" i="7"/>
  <c r="D428" i="7"/>
  <c r="D433" i="7"/>
  <c r="D438" i="7"/>
  <c r="D443" i="7"/>
  <c r="D448" i="7"/>
  <c r="D453" i="7"/>
  <c r="D458" i="7"/>
  <c r="D463" i="7"/>
  <c r="D468" i="7"/>
  <c r="D473" i="7"/>
  <c r="D478" i="7"/>
  <c r="D483" i="7"/>
  <c r="D488" i="7"/>
  <c r="D493" i="7"/>
  <c r="D498" i="7"/>
  <c r="D503" i="7"/>
  <c r="D508" i="7"/>
  <c r="D513" i="7"/>
  <c r="D518" i="7"/>
  <c r="D523" i="7"/>
  <c r="D528" i="7"/>
  <c r="D533" i="7"/>
  <c r="D538" i="7"/>
  <c r="D543" i="7"/>
  <c r="D548" i="7"/>
  <c r="D553" i="7"/>
  <c r="D558" i="7"/>
  <c r="D563" i="7"/>
  <c r="D568" i="7"/>
  <c r="D573" i="7"/>
  <c r="D578" i="7"/>
  <c r="D583" i="7"/>
  <c r="D588" i="7"/>
  <c r="D593" i="7"/>
  <c r="D598" i="7"/>
  <c r="D603" i="7"/>
  <c r="D608" i="7"/>
  <c r="D613" i="7"/>
  <c r="D618" i="7"/>
  <c r="D623" i="7"/>
  <c r="D628" i="7"/>
  <c r="D633" i="7"/>
  <c r="D638" i="7"/>
  <c r="D643" i="7"/>
  <c r="D648" i="7"/>
  <c r="D653" i="7"/>
  <c r="D658" i="7"/>
  <c r="D663" i="7"/>
  <c r="D668" i="7"/>
  <c r="D673" i="7"/>
  <c r="D678" i="7"/>
  <c r="D683" i="7"/>
  <c r="D688" i="7"/>
  <c r="D693" i="7"/>
  <c r="D698" i="7"/>
  <c r="D703" i="7"/>
  <c r="D708" i="7"/>
  <c r="D713" i="7"/>
  <c r="D718" i="7"/>
  <c r="D723" i="7"/>
  <c r="D728" i="7"/>
  <c r="D733" i="7"/>
  <c r="D738" i="7"/>
  <c r="D743" i="7"/>
  <c r="D748" i="7"/>
  <c r="D753" i="7"/>
  <c r="D758" i="7"/>
  <c r="D763" i="7"/>
  <c r="D768" i="7"/>
  <c r="D773" i="7"/>
  <c r="D778" i="7"/>
  <c r="D783" i="7"/>
  <c r="D788" i="7"/>
  <c r="D793" i="7"/>
  <c r="D798" i="7"/>
  <c r="D803" i="7"/>
  <c r="D808" i="7"/>
  <c r="D813" i="7"/>
  <c r="D818" i="7"/>
  <c r="D823" i="7"/>
  <c r="D828" i="7"/>
  <c r="D833" i="7"/>
  <c r="D838" i="7"/>
  <c r="D843" i="7"/>
  <c r="D848" i="7"/>
  <c r="D853" i="7"/>
  <c r="D858" i="7"/>
  <c r="D863" i="7"/>
  <c r="D868" i="7"/>
  <c r="D873" i="7"/>
  <c r="D878" i="7"/>
  <c r="D883" i="7"/>
  <c r="D888" i="7"/>
  <c r="D893" i="7"/>
  <c r="D898" i="7"/>
  <c r="D903" i="7"/>
  <c r="D908" i="7"/>
  <c r="D913" i="7"/>
  <c r="D918" i="7"/>
  <c r="D923" i="7"/>
  <c r="D928" i="7"/>
  <c r="D933" i="7"/>
  <c r="D938" i="7"/>
  <c r="D943" i="7"/>
  <c r="D948" i="7"/>
  <c r="D953" i="7"/>
  <c r="D958" i="7"/>
  <c r="D963" i="7"/>
  <c r="D968" i="7"/>
  <c r="D973" i="7"/>
  <c r="D978" i="7"/>
  <c r="D983" i="7"/>
  <c r="D988" i="7"/>
  <c r="D993" i="7"/>
  <c r="D998" i="7"/>
  <c r="D1003" i="7"/>
  <c r="D1008" i="7"/>
  <c r="D1013" i="7"/>
  <c r="D1018" i="7"/>
  <c r="D1023" i="7"/>
  <c r="D1028" i="7"/>
  <c r="D1033" i="7"/>
  <c r="D1038" i="7"/>
  <c r="D1043" i="7"/>
  <c r="D1048" i="7"/>
  <c r="D1053" i="7"/>
  <c r="D1058" i="7"/>
  <c r="D1063" i="7"/>
  <c r="D1068" i="7"/>
  <c r="D1073" i="7"/>
  <c r="D1078" i="7"/>
  <c r="D1083" i="7"/>
  <c r="D1088" i="7"/>
  <c r="D1093" i="7"/>
  <c r="D1098" i="7"/>
  <c r="D1103" i="7"/>
  <c r="D1108" i="7"/>
  <c r="D1113" i="7"/>
  <c r="D1118" i="7"/>
  <c r="D1123" i="7"/>
  <c r="D1128" i="7"/>
  <c r="D1133" i="7"/>
  <c r="D1138" i="7"/>
  <c r="D1143" i="7"/>
  <c r="D1148" i="7"/>
  <c r="D1153" i="7"/>
  <c r="D1158" i="7"/>
  <c r="D1163" i="7"/>
  <c r="D1168" i="7"/>
  <c r="D1173" i="7"/>
  <c r="D1178" i="7"/>
  <c r="D1183" i="7"/>
  <c r="D1188" i="7"/>
  <c r="D1193" i="7"/>
  <c r="D1198" i="7"/>
  <c r="D1203" i="7"/>
  <c r="D1208" i="7"/>
  <c r="D1213" i="7"/>
  <c r="D1218" i="7"/>
  <c r="D1223" i="7"/>
  <c r="D1228" i="7"/>
  <c r="D1233" i="7"/>
  <c r="D1238" i="7"/>
  <c r="D1243" i="7"/>
  <c r="D1248" i="7"/>
  <c r="D1253" i="7"/>
  <c r="D1258" i="7"/>
  <c r="D1263" i="7"/>
  <c r="D1268" i="7"/>
  <c r="D1273" i="7"/>
  <c r="D1278" i="7"/>
  <c r="D1283" i="7"/>
  <c r="D1288" i="7"/>
  <c r="D1293" i="7"/>
  <c r="D1298" i="7"/>
  <c r="D1303" i="7"/>
  <c r="D1308" i="7"/>
  <c r="D1313" i="7"/>
  <c r="D1318" i="7"/>
  <c r="D1323" i="7"/>
  <c r="D1328" i="7"/>
  <c r="D1333" i="7"/>
  <c r="D1338" i="7"/>
  <c r="D1343" i="7"/>
  <c r="D1348" i="7"/>
  <c r="D1353" i="7"/>
  <c r="D1358" i="7"/>
  <c r="D1363" i="7"/>
  <c r="D1368" i="7"/>
  <c r="D1373" i="7"/>
  <c r="D1378" i="7"/>
  <c r="D1383" i="7"/>
  <c r="D1388" i="7"/>
  <c r="D1393" i="7"/>
  <c r="D1398" i="7"/>
  <c r="D1403" i="7"/>
  <c r="D1408" i="7"/>
  <c r="D1413" i="7"/>
  <c r="D1418" i="7"/>
  <c r="D1423" i="7"/>
  <c r="D1428" i="7"/>
  <c r="D1433" i="7"/>
  <c r="D1438" i="7"/>
  <c r="D1443" i="7"/>
  <c r="D1448" i="7"/>
  <c r="D1453" i="7"/>
  <c r="D1458" i="7"/>
  <c r="D1463" i="7"/>
  <c r="D1468" i="7"/>
  <c r="D1473" i="7"/>
  <c r="D1478" i="7"/>
  <c r="D1483" i="7"/>
  <c r="D1488" i="7"/>
  <c r="D1493" i="7"/>
  <c r="D1498" i="7"/>
  <c r="D1503" i="7"/>
  <c r="D1508" i="7"/>
  <c r="D1513" i="7"/>
  <c r="D1518" i="7"/>
  <c r="D1523" i="7"/>
  <c r="D1528" i="7"/>
  <c r="D1533" i="7"/>
  <c r="D1538" i="7"/>
  <c r="D1543" i="7"/>
  <c r="D1548" i="7"/>
  <c r="D1553" i="7"/>
  <c r="D1558" i="7"/>
  <c r="D1563" i="7"/>
  <c r="D1568" i="7"/>
  <c r="D1573" i="7"/>
  <c r="D1578" i="7"/>
  <c r="D1583" i="7"/>
  <c r="D1588" i="7"/>
  <c r="D1593" i="7"/>
  <c r="D1598" i="7"/>
  <c r="D1603" i="7"/>
  <c r="D1608" i="7"/>
  <c r="D1613" i="7"/>
  <c r="D1618" i="7"/>
  <c r="D1623" i="7"/>
  <c r="D1628" i="7"/>
  <c r="D1633" i="7"/>
  <c r="D1638" i="7"/>
  <c r="D1643" i="7"/>
  <c r="D1648" i="7"/>
  <c r="D1653" i="7"/>
  <c r="D1658" i="7"/>
  <c r="D1663" i="7"/>
  <c r="D1668" i="7"/>
  <c r="D1673" i="7"/>
  <c r="D1678" i="7"/>
  <c r="D1683" i="7"/>
  <c r="D1688" i="7"/>
  <c r="D1693" i="7"/>
  <c r="D1698" i="7"/>
  <c r="D1703" i="7"/>
  <c r="D1708" i="7"/>
  <c r="D1713" i="7"/>
  <c r="D1718" i="7"/>
  <c r="D1723" i="7"/>
  <c r="D1728" i="7"/>
  <c r="D1733" i="7"/>
  <c r="D1738" i="7"/>
  <c r="D1743" i="7"/>
  <c r="D1748" i="7"/>
  <c r="D1753" i="7"/>
  <c r="D1758" i="7"/>
  <c r="D1763" i="7"/>
  <c r="D1768" i="7"/>
  <c r="D1773" i="7"/>
  <c r="D1778" i="7"/>
  <c r="D1783" i="7"/>
  <c r="D1788" i="7"/>
  <c r="D1793" i="7"/>
  <c r="D1798" i="7"/>
  <c r="D1803" i="7"/>
  <c r="D1808" i="7"/>
  <c r="D1813" i="7"/>
  <c r="D1818" i="7"/>
  <c r="D1823" i="7"/>
  <c r="D1828" i="7"/>
  <c r="D1833" i="7"/>
  <c r="D1838" i="7"/>
  <c r="D1843" i="7"/>
  <c r="D1848" i="7"/>
  <c r="D1853" i="7"/>
  <c r="D1858" i="7"/>
  <c r="D1863" i="7"/>
  <c r="D1868" i="7"/>
  <c r="D1873" i="7"/>
  <c r="D1878" i="7"/>
  <c r="D1883" i="7"/>
  <c r="D1888" i="7"/>
  <c r="D1893" i="7"/>
  <c r="D1898" i="7"/>
  <c r="D1903" i="7"/>
  <c r="D1908" i="7"/>
  <c r="D1913" i="7"/>
  <c r="D1918" i="7"/>
  <c r="D224" i="7"/>
  <c r="D229" i="7"/>
  <c r="D234" i="7"/>
  <c r="D239" i="7"/>
  <c r="D244" i="7"/>
  <c r="D249" i="7"/>
  <c r="D254" i="7"/>
  <c r="D259" i="7"/>
  <c r="D264" i="7"/>
  <c r="D269" i="7"/>
  <c r="D274" i="7"/>
  <c r="D279" i="7"/>
  <c r="D284" i="7"/>
  <c r="D289" i="7"/>
  <c r="D294" i="7"/>
  <c r="D299" i="7"/>
  <c r="D304" i="7"/>
  <c r="D309" i="7"/>
  <c r="D314" i="7"/>
  <c r="D319" i="7"/>
  <c r="D324" i="7"/>
  <c r="D329" i="7"/>
  <c r="D334" i="7"/>
  <c r="D339" i="7"/>
  <c r="D344" i="7"/>
  <c r="D349" i="7"/>
  <c r="D354" i="7"/>
  <c r="D359" i="7"/>
  <c r="D364" i="7"/>
  <c r="D369" i="7"/>
  <c r="D374" i="7"/>
  <c r="D379" i="7"/>
  <c r="D384" i="7"/>
  <c r="D389" i="7"/>
  <c r="D394" i="7"/>
  <c r="D399" i="7"/>
  <c r="D404" i="7"/>
  <c r="D409" i="7"/>
  <c r="D414" i="7"/>
  <c r="D419" i="7"/>
  <c r="D424" i="7"/>
  <c r="D429" i="7"/>
  <c r="D434" i="7"/>
  <c r="D439" i="7"/>
  <c r="D444" i="7"/>
  <c r="D449" i="7"/>
  <c r="D454" i="7"/>
  <c r="D459" i="7"/>
  <c r="D464" i="7"/>
  <c r="D469" i="7"/>
  <c r="D474" i="7"/>
  <c r="D479" i="7"/>
  <c r="D484" i="7"/>
  <c r="D489" i="7"/>
  <c r="D494" i="7"/>
  <c r="D499" i="7"/>
  <c r="D504" i="7"/>
  <c r="D509" i="7"/>
  <c r="D514" i="7"/>
  <c r="D519" i="7"/>
  <c r="D524" i="7"/>
  <c r="D529" i="7"/>
  <c r="D534" i="7"/>
  <c r="D539" i="7"/>
  <c r="D544" i="7"/>
  <c r="D549" i="7"/>
  <c r="D554" i="7"/>
  <c r="D559" i="7"/>
  <c r="D564" i="7"/>
  <c r="D569" i="7"/>
  <c r="D574" i="7"/>
  <c r="D579" i="7"/>
  <c r="D584" i="7"/>
  <c r="D589" i="7"/>
  <c r="D594" i="7"/>
  <c r="D599" i="7"/>
  <c r="D604" i="7"/>
  <c r="D609" i="7"/>
  <c r="D614" i="7"/>
  <c r="D619" i="7"/>
  <c r="D624" i="7"/>
  <c r="D629" i="7"/>
  <c r="D634" i="7"/>
  <c r="D639" i="7"/>
  <c r="D644" i="7"/>
  <c r="D649" i="7"/>
  <c r="D654" i="7"/>
  <c r="D659" i="7"/>
  <c r="D664" i="7"/>
  <c r="D669" i="7"/>
  <c r="D674" i="7"/>
  <c r="D679" i="7"/>
  <c r="D684" i="7"/>
  <c r="D689" i="7"/>
  <c r="D694" i="7"/>
  <c r="D699" i="7"/>
  <c r="D704" i="7"/>
  <c r="D709" i="7"/>
  <c r="D714" i="7"/>
  <c r="D719" i="7"/>
  <c r="D724" i="7"/>
  <c r="D729" i="7"/>
  <c r="D734" i="7"/>
  <c r="D739" i="7"/>
  <c r="D744" i="7"/>
  <c r="D749" i="7"/>
  <c r="D754" i="7"/>
  <c r="D759" i="7"/>
  <c r="D764" i="7"/>
  <c r="D769" i="7"/>
  <c r="D774" i="7"/>
  <c r="D779" i="7"/>
  <c r="D784" i="7"/>
  <c r="D789" i="7"/>
  <c r="D794" i="7"/>
  <c r="D799" i="7"/>
  <c r="D804" i="7"/>
  <c r="D809" i="7"/>
  <c r="D814" i="7"/>
  <c r="D819" i="7"/>
  <c r="D824" i="7"/>
  <c r="D829" i="7"/>
  <c r="D834" i="7"/>
  <c r="D839" i="7"/>
  <c r="D844" i="7"/>
  <c r="D849" i="7"/>
  <c r="D854" i="7"/>
  <c r="D859" i="7"/>
  <c r="D864" i="7"/>
  <c r="D869" i="7"/>
  <c r="D874" i="7"/>
  <c r="D879" i="7"/>
  <c r="D884" i="7"/>
  <c r="D889" i="7"/>
  <c r="D894" i="7"/>
  <c r="D899" i="7"/>
  <c r="D904" i="7"/>
  <c r="D909" i="7"/>
  <c r="D914" i="7"/>
  <c r="D919" i="7"/>
  <c r="D924" i="7"/>
  <c r="D929" i="7"/>
  <c r="D934" i="7"/>
  <c r="D939" i="7"/>
  <c r="D944" i="7"/>
  <c r="D949" i="7"/>
  <c r="D954" i="7"/>
  <c r="D959" i="7"/>
  <c r="D964" i="7"/>
  <c r="D969" i="7"/>
  <c r="D974" i="7"/>
  <c r="D979" i="7"/>
  <c r="D984" i="7"/>
  <c r="D989" i="7"/>
  <c r="D994" i="7"/>
  <c r="D999" i="7"/>
  <c r="D1004" i="7"/>
  <c r="D1009" i="7"/>
  <c r="D1014" i="7"/>
  <c r="D1019" i="7"/>
  <c r="D1024" i="7"/>
  <c r="D1029" i="7"/>
  <c r="D1034" i="7"/>
  <c r="D1039" i="7"/>
  <c r="D1044" i="7"/>
  <c r="D1049" i="7"/>
  <c r="D1054" i="7"/>
  <c r="D1059" i="7"/>
  <c r="D1064" i="7"/>
  <c r="D1069" i="7"/>
  <c r="D1074" i="7"/>
  <c r="D1079" i="7"/>
  <c r="D1084" i="7"/>
  <c r="D1089" i="7"/>
  <c r="D1094" i="7"/>
  <c r="D1099" i="7"/>
  <c r="D1104" i="7"/>
  <c r="D1109" i="7"/>
  <c r="D1114" i="7"/>
  <c r="D1119" i="7"/>
  <c r="D1124" i="7"/>
  <c r="D1129" i="7"/>
  <c r="D1134" i="7"/>
  <c r="D1139" i="7"/>
  <c r="D1144" i="7"/>
  <c r="D1149" i="7"/>
  <c r="D1154" i="7"/>
  <c r="D1159" i="7"/>
  <c r="D1164" i="7"/>
  <c r="D1169" i="7"/>
  <c r="D1174" i="7"/>
  <c r="D1179" i="7"/>
  <c r="D1184" i="7"/>
  <c r="D1189" i="7"/>
  <c r="D1194" i="7"/>
  <c r="D1199" i="7"/>
  <c r="D1204" i="7"/>
  <c r="D1209" i="7"/>
  <c r="D1214" i="7"/>
  <c r="D1219" i="7"/>
  <c r="D1224" i="7"/>
  <c r="D1229" i="7"/>
  <c r="D1234" i="7"/>
  <c r="D1239" i="7"/>
  <c r="D1244" i="7"/>
  <c r="D1249" i="7"/>
  <c r="D1254" i="7"/>
  <c r="D1259" i="7"/>
  <c r="D1264" i="7"/>
  <c r="D1269" i="7"/>
  <c r="D1274" i="7"/>
  <c r="D1279" i="7"/>
  <c r="D1284" i="7"/>
  <c r="D1289" i="7"/>
  <c r="D1294" i="7"/>
  <c r="D1299" i="7"/>
  <c r="D1304" i="7"/>
  <c r="D1309" i="7"/>
  <c r="D1314" i="7"/>
  <c r="D1319" i="7"/>
  <c r="D1324" i="7"/>
  <c r="D1329" i="7"/>
  <c r="D1334" i="7"/>
  <c r="D1339" i="7"/>
  <c r="D1344" i="7"/>
  <c r="D1349" i="7"/>
  <c r="D1354" i="7"/>
  <c r="D1359" i="7"/>
  <c r="D1364" i="7"/>
  <c r="D1369" i="7"/>
  <c r="D1374" i="7"/>
  <c r="D1379" i="7"/>
  <c r="D1384" i="7"/>
  <c r="D1389" i="7"/>
  <c r="D1394" i="7"/>
  <c r="D1399" i="7"/>
  <c r="D1404" i="7"/>
  <c r="D1409" i="7"/>
  <c r="D1414" i="7"/>
  <c r="D1419" i="7"/>
  <c r="D1424" i="7"/>
  <c r="D1429" i="7"/>
  <c r="D1434" i="7"/>
  <c r="D1439" i="7"/>
  <c r="D1444" i="7"/>
  <c r="D1449" i="7"/>
  <c r="D1454" i="7"/>
  <c r="D1459" i="7"/>
  <c r="D1464" i="7"/>
  <c r="D1469" i="7"/>
  <c r="D1474" i="7"/>
  <c r="D1479" i="7"/>
  <c r="D1484" i="7"/>
  <c r="D1489" i="7"/>
  <c r="D1494" i="7"/>
  <c r="D1499" i="7"/>
  <c r="D1504" i="7"/>
  <c r="D1509" i="7"/>
  <c r="D1514" i="7"/>
  <c r="D1519" i="7"/>
  <c r="D1524" i="7"/>
  <c r="D1529" i="7"/>
  <c r="D1534" i="7"/>
  <c r="D1539" i="7"/>
  <c r="D1544" i="7"/>
  <c r="D1549" i="7"/>
  <c r="D1554" i="7"/>
  <c r="D1559" i="7"/>
  <c r="D1564" i="7"/>
  <c r="D1569" i="7"/>
  <c r="D1574" i="7"/>
  <c r="D1579" i="7"/>
  <c r="D1584" i="7"/>
  <c r="D1589" i="7"/>
  <c r="D1594" i="7"/>
  <c r="D1599" i="7"/>
  <c r="D1604" i="7"/>
  <c r="D1609" i="7"/>
  <c r="D1614" i="7"/>
  <c r="D1619" i="7"/>
  <c r="D1624" i="7"/>
  <c r="D1629" i="7"/>
  <c r="D1634" i="7"/>
  <c r="D1639" i="7"/>
  <c r="D1644" i="7"/>
  <c r="D1649" i="7"/>
  <c r="D1654" i="7"/>
  <c r="D1659" i="7"/>
  <c r="D1664" i="7"/>
  <c r="D1669" i="7"/>
  <c r="D1674" i="7"/>
  <c r="D1679" i="7"/>
  <c r="D1684" i="7"/>
  <c r="D1689" i="7"/>
  <c r="D1694" i="7"/>
  <c r="D1699" i="7"/>
  <c r="D1704" i="7"/>
  <c r="D1709" i="7"/>
  <c r="D1714" i="7"/>
  <c r="D1719" i="7"/>
  <c r="D1724" i="7"/>
  <c r="D1729" i="7"/>
  <c r="D1734" i="7"/>
  <c r="D1739" i="7"/>
  <c r="D1744" i="7"/>
  <c r="D1749" i="7"/>
  <c r="D1754" i="7"/>
  <c r="D1759" i="7"/>
  <c r="D1764" i="7"/>
  <c r="D1769" i="7"/>
  <c r="D1774" i="7"/>
  <c r="D1779" i="7"/>
  <c r="D1784" i="7"/>
  <c r="D1789" i="7"/>
  <c r="D1794" i="7"/>
  <c r="D1799" i="7"/>
  <c r="D1804" i="7"/>
  <c r="D1809" i="7"/>
  <c r="D1814" i="7"/>
  <c r="D1819" i="7"/>
  <c r="D1824" i="7"/>
  <c r="D1829" i="7"/>
  <c r="D1834" i="7"/>
  <c r="D1839" i="7"/>
  <c r="D1844" i="7"/>
  <c r="D1849" i="7"/>
  <c r="D1854" i="7"/>
  <c r="D1859" i="7"/>
  <c r="D1864" i="7"/>
  <c r="D1869" i="7"/>
  <c r="D1874" i="7"/>
  <c r="D1879" i="7"/>
  <c r="D1884" i="7"/>
  <c r="D1889" i="7"/>
  <c r="D1894" i="7"/>
  <c r="D1899" i="7"/>
  <c r="D1904" i="7"/>
  <c r="D1909" i="7"/>
  <c r="D1914" i="7"/>
  <c r="D1919" i="7"/>
  <c r="D225" i="7"/>
  <c r="D230" i="7"/>
  <c r="D235" i="7"/>
  <c r="D240" i="7"/>
  <c r="D245" i="7"/>
  <c r="D250" i="7"/>
  <c r="D255" i="7"/>
  <c r="D260" i="7"/>
  <c r="D265" i="7"/>
  <c r="D270" i="7"/>
  <c r="D275" i="7"/>
  <c r="D280" i="7"/>
  <c r="D285" i="7"/>
  <c r="D290" i="7"/>
  <c r="D295" i="7"/>
  <c r="D300" i="7"/>
  <c r="D305" i="7"/>
  <c r="D310" i="7"/>
  <c r="D315" i="7"/>
  <c r="D320" i="7"/>
  <c r="D325" i="7"/>
  <c r="D330" i="7"/>
  <c r="D335" i="7"/>
  <c r="D340" i="7"/>
  <c r="D345" i="7"/>
  <c r="D350" i="7"/>
  <c r="D355" i="7"/>
  <c r="D360" i="7"/>
  <c r="D365" i="7"/>
  <c r="D370" i="7"/>
  <c r="D375" i="7"/>
  <c r="D380" i="7"/>
  <c r="D385" i="7"/>
  <c r="D390" i="7"/>
  <c r="D395" i="7"/>
  <c r="D400" i="7"/>
  <c r="D405" i="7"/>
  <c r="D410" i="7"/>
  <c r="D415" i="7"/>
  <c r="D420" i="7"/>
  <c r="D425" i="7"/>
  <c r="D430" i="7"/>
  <c r="D435" i="7"/>
  <c r="D440" i="7"/>
  <c r="D445" i="7"/>
  <c r="D450" i="7"/>
  <c r="D455" i="7"/>
  <c r="D460" i="7"/>
  <c r="D465" i="7"/>
  <c r="D470" i="7"/>
  <c r="D475" i="7"/>
  <c r="D480" i="7"/>
  <c r="D485" i="7"/>
  <c r="D490" i="7"/>
  <c r="D495" i="7"/>
  <c r="D500" i="7"/>
  <c r="D505" i="7"/>
  <c r="D510" i="7"/>
  <c r="D515" i="7"/>
  <c r="D520" i="7"/>
  <c r="D525" i="7"/>
  <c r="D530" i="7"/>
  <c r="D535" i="7"/>
  <c r="D540" i="7"/>
  <c r="D545" i="7"/>
  <c r="D550" i="7"/>
  <c r="D555" i="7"/>
  <c r="D560" i="7"/>
  <c r="D565" i="7"/>
  <c r="D570" i="7"/>
  <c r="D575" i="7"/>
  <c r="D580" i="7"/>
  <c r="D585" i="7"/>
  <c r="D590" i="7"/>
  <c r="D595" i="7"/>
  <c r="D600" i="7"/>
  <c r="D605" i="7"/>
  <c r="D610" i="7"/>
  <c r="D615" i="7"/>
  <c r="D620" i="7"/>
  <c r="D625" i="7"/>
  <c r="D630" i="7"/>
  <c r="D635" i="7"/>
  <c r="D640" i="7"/>
  <c r="D645" i="7"/>
  <c r="D650" i="7"/>
  <c r="D655" i="7"/>
  <c r="D660" i="7"/>
  <c r="D665" i="7"/>
  <c r="D670" i="7"/>
  <c r="D675" i="7"/>
  <c r="D680" i="7"/>
  <c r="D685" i="7"/>
  <c r="D690" i="7"/>
  <c r="D695" i="7"/>
  <c r="D700" i="7"/>
  <c r="D705" i="7"/>
  <c r="D710" i="7"/>
  <c r="D715" i="7"/>
  <c r="D720" i="7"/>
  <c r="D725" i="7"/>
  <c r="D730" i="7"/>
  <c r="D735" i="7"/>
  <c r="D740" i="7"/>
  <c r="D745" i="7"/>
  <c r="D750" i="7"/>
  <c r="D755" i="7"/>
  <c r="D760" i="7"/>
  <c r="D765" i="7"/>
  <c r="D770" i="7"/>
  <c r="D775" i="7"/>
  <c r="D780" i="7"/>
  <c r="D785" i="7"/>
  <c r="D790" i="7"/>
  <c r="D795" i="7"/>
  <c r="D800" i="7"/>
  <c r="D805" i="7"/>
  <c r="D810" i="7"/>
  <c r="D815" i="7"/>
  <c r="D820" i="7"/>
  <c r="D825" i="7"/>
  <c r="D830" i="7"/>
  <c r="D835" i="7"/>
  <c r="D840" i="7"/>
  <c r="D845" i="7"/>
  <c r="D850" i="7"/>
  <c r="D855" i="7"/>
  <c r="D860" i="7"/>
  <c r="D865" i="7"/>
  <c r="D870" i="7"/>
  <c r="D875" i="7"/>
  <c r="D880" i="7"/>
  <c r="D885" i="7"/>
  <c r="D890" i="7"/>
  <c r="D895" i="7"/>
  <c r="D900" i="7"/>
  <c r="D905" i="7"/>
  <c r="D910" i="7"/>
  <c r="D915" i="7"/>
  <c r="D920" i="7"/>
  <c r="D925" i="7"/>
  <c r="D930" i="7"/>
  <c r="D935" i="7"/>
  <c r="D940" i="7"/>
  <c r="D945" i="7"/>
  <c r="D950" i="7"/>
  <c r="D955" i="7"/>
  <c r="D960" i="7"/>
  <c r="D965" i="7"/>
  <c r="D970" i="7"/>
  <c r="D975" i="7"/>
  <c r="D980" i="7"/>
  <c r="D985" i="7"/>
  <c r="D990" i="7"/>
  <c r="D995" i="7"/>
  <c r="D1000" i="7"/>
  <c r="D1005" i="7"/>
  <c r="D1010" i="7"/>
  <c r="D1015" i="7"/>
  <c r="D1020" i="7"/>
  <c r="D1025" i="7"/>
  <c r="D1030" i="7"/>
  <c r="D1035" i="7"/>
  <c r="D1040" i="7"/>
  <c r="D1045" i="7"/>
  <c r="D1050" i="7"/>
  <c r="D1055" i="7"/>
  <c r="D1060" i="7"/>
  <c r="D1065" i="7"/>
  <c r="D1070" i="7"/>
  <c r="D1075" i="7"/>
  <c r="D1080" i="7"/>
  <c r="D1085" i="7"/>
  <c r="D1090" i="7"/>
  <c r="D1095" i="7"/>
  <c r="D1100" i="7"/>
  <c r="D1105" i="7"/>
  <c r="D1110" i="7"/>
  <c r="D1115" i="7"/>
  <c r="D1120" i="7"/>
  <c r="D1125" i="7"/>
  <c r="D1130" i="7"/>
  <c r="D1135" i="7"/>
  <c r="D1140" i="7"/>
  <c r="D1145" i="7"/>
  <c r="D1150" i="7"/>
  <c r="D1155" i="7"/>
  <c r="D1160" i="7"/>
  <c r="D1165" i="7"/>
  <c r="D1170" i="7"/>
  <c r="D1175" i="7"/>
  <c r="D1180" i="7"/>
  <c r="D1185" i="7"/>
  <c r="D1190" i="7"/>
  <c r="D1195" i="7"/>
  <c r="D1200" i="7"/>
  <c r="D1205" i="7"/>
  <c r="D1210" i="7"/>
  <c r="D1215" i="7"/>
  <c r="D1220" i="7"/>
  <c r="D1225" i="7"/>
  <c r="D1230" i="7"/>
  <c r="D1235" i="7"/>
  <c r="D1240" i="7"/>
  <c r="D1245" i="7"/>
  <c r="D1250" i="7"/>
  <c r="D1255" i="7"/>
  <c r="D1260" i="7"/>
  <c r="D1265" i="7"/>
  <c r="D1270" i="7"/>
  <c r="D1275" i="7"/>
  <c r="D1280" i="7"/>
  <c r="D1285" i="7"/>
  <c r="D1290" i="7"/>
  <c r="D1295" i="7"/>
  <c r="D1300" i="7"/>
  <c r="D1305" i="7"/>
  <c r="D1310" i="7"/>
  <c r="D1315" i="7"/>
  <c r="D1320" i="7"/>
  <c r="D1325" i="7"/>
  <c r="D1330" i="7"/>
  <c r="D1335" i="7"/>
  <c r="D1340" i="7"/>
  <c r="D1345" i="7"/>
  <c r="D1350" i="7"/>
  <c r="D1355" i="7"/>
  <c r="D1360" i="7"/>
  <c r="D1365" i="7"/>
  <c r="D1370" i="7"/>
  <c r="D1375" i="7"/>
  <c r="D1380" i="7"/>
  <c r="D1385" i="7"/>
  <c r="D1390" i="7"/>
  <c r="D1395" i="7"/>
  <c r="D1400" i="7"/>
  <c r="D1405" i="7"/>
  <c r="D1410" i="7"/>
  <c r="D1415" i="7"/>
  <c r="D1420" i="7"/>
  <c r="D1425" i="7"/>
  <c r="D1430" i="7"/>
  <c r="D1435" i="7"/>
  <c r="D1440" i="7"/>
  <c r="D1445" i="7"/>
  <c r="D1450" i="7"/>
  <c r="D1455" i="7"/>
  <c r="D1460" i="7"/>
  <c r="D1465" i="7"/>
  <c r="D1470" i="7"/>
  <c r="D1475" i="7"/>
  <c r="D1480" i="7"/>
  <c r="D1485" i="7"/>
  <c r="D1490" i="7"/>
  <c r="D1495" i="7"/>
  <c r="D1500" i="7"/>
  <c r="D1505" i="7"/>
  <c r="D1510" i="7"/>
  <c r="D1515" i="7"/>
  <c r="D1520" i="7"/>
  <c r="D1525" i="7"/>
  <c r="D1530" i="7"/>
  <c r="D1535" i="7"/>
  <c r="D1540" i="7"/>
  <c r="D1545" i="7"/>
  <c r="D1550" i="7"/>
  <c r="D1555" i="7"/>
  <c r="D1560" i="7"/>
  <c r="D1565" i="7"/>
  <c r="D1570" i="7"/>
  <c r="D1575" i="7"/>
  <c r="D1580" i="7"/>
  <c r="D1585" i="7"/>
  <c r="D1590" i="7"/>
  <c r="D1595" i="7"/>
  <c r="D1600" i="7"/>
  <c r="D1605" i="7"/>
  <c r="D1610" i="7"/>
  <c r="D1615" i="7"/>
  <c r="D1620" i="7"/>
  <c r="D1625" i="7"/>
  <c r="D1630" i="7"/>
  <c r="D1635" i="7"/>
  <c r="D1640" i="7"/>
  <c r="D1645" i="7"/>
  <c r="D1650" i="7"/>
  <c r="D1655" i="7"/>
  <c r="D1660" i="7"/>
  <c r="D1665" i="7"/>
  <c r="D1670" i="7"/>
  <c r="D1675" i="7"/>
  <c r="D1680" i="7"/>
  <c r="D1685" i="7"/>
  <c r="D1690" i="7"/>
  <c r="D1695" i="7"/>
  <c r="D1700" i="7"/>
  <c r="D1705" i="7"/>
  <c r="D1710" i="7"/>
  <c r="D1715" i="7"/>
  <c r="D1720" i="7"/>
  <c r="D1725" i="7"/>
  <c r="D1730" i="7"/>
  <c r="D1735" i="7"/>
  <c r="D1740" i="7"/>
  <c r="D1745" i="7"/>
  <c r="D1750" i="7"/>
  <c r="D1755" i="7"/>
  <c r="D1760" i="7"/>
  <c r="D1765" i="7"/>
  <c r="D1770" i="7"/>
  <c r="D1775" i="7"/>
  <c r="D1780" i="7"/>
  <c r="D1785" i="7"/>
  <c r="D1790" i="7"/>
  <c r="D1795" i="7"/>
  <c r="D1800" i="7"/>
  <c r="D1805" i="7"/>
  <c r="D1810" i="7"/>
  <c r="D1815" i="7"/>
  <c r="D1820" i="7"/>
  <c r="D1825" i="7"/>
  <c r="D1830" i="7"/>
  <c r="D1835" i="7"/>
  <c r="D1840" i="7"/>
  <c r="D1845" i="7"/>
  <c r="D1850" i="7"/>
  <c r="D1855" i="7"/>
  <c r="D1860" i="7"/>
  <c r="D1865" i="7"/>
  <c r="D1870" i="7"/>
  <c r="D1875" i="7"/>
  <c r="D1880" i="7"/>
  <c r="D1885" i="7"/>
  <c r="D1890" i="7"/>
  <c r="D1895" i="7"/>
  <c r="D1900" i="7"/>
  <c r="D1905" i="7"/>
  <c r="D1910" i="7"/>
  <c r="D1915" i="7"/>
  <c r="D1920" i="7"/>
  <c r="F227" i="7"/>
  <c r="F232" i="7"/>
  <c r="F237" i="7"/>
  <c r="F242" i="7"/>
  <c r="F247" i="7"/>
  <c r="F252" i="7"/>
  <c r="F257" i="7"/>
  <c r="F262" i="7"/>
  <c r="F267" i="7"/>
  <c r="F272" i="7"/>
  <c r="F277" i="7"/>
  <c r="F282" i="7"/>
  <c r="F287" i="7"/>
  <c r="F292" i="7"/>
  <c r="F297" i="7"/>
  <c r="F302" i="7"/>
  <c r="F307" i="7"/>
  <c r="F312" i="7"/>
  <c r="F317" i="7"/>
  <c r="F322" i="7"/>
  <c r="F327" i="7"/>
  <c r="F332" i="7"/>
  <c r="F337" i="7"/>
  <c r="F342" i="7"/>
  <c r="F347" i="7"/>
  <c r="F352" i="7"/>
  <c r="F357" i="7"/>
  <c r="F362" i="7"/>
  <c r="F367" i="7"/>
  <c r="F372" i="7"/>
  <c r="F377" i="7"/>
  <c r="F382" i="7"/>
  <c r="F387" i="7"/>
  <c r="F392" i="7"/>
  <c r="F397" i="7"/>
  <c r="F402" i="7"/>
  <c r="F407" i="7"/>
  <c r="F412" i="7"/>
  <c r="F417" i="7"/>
  <c r="F422" i="7"/>
  <c r="F427" i="7"/>
  <c r="F432" i="7"/>
  <c r="F437" i="7"/>
  <c r="F442" i="7"/>
  <c r="F447" i="7"/>
  <c r="F452" i="7"/>
  <c r="F457" i="7"/>
  <c r="F462" i="7"/>
  <c r="F467" i="7"/>
  <c r="F472" i="7"/>
  <c r="F477" i="7"/>
  <c r="F482" i="7"/>
  <c r="F487" i="7"/>
  <c r="F492" i="7"/>
  <c r="F497" i="7"/>
  <c r="F502" i="7"/>
  <c r="F507" i="7"/>
  <c r="F512" i="7"/>
  <c r="F517" i="7"/>
  <c r="F522" i="7"/>
  <c r="F527" i="7"/>
  <c r="F532" i="7"/>
  <c r="F537" i="7"/>
  <c r="F542" i="7"/>
  <c r="F547" i="7"/>
  <c r="F552" i="7"/>
  <c r="F557" i="7"/>
  <c r="F562" i="7"/>
  <c r="F567" i="7"/>
  <c r="F572" i="7"/>
  <c r="F577" i="7"/>
  <c r="F582" i="7"/>
  <c r="F587" i="7"/>
  <c r="F592" i="7"/>
  <c r="F597" i="7"/>
  <c r="F602" i="7"/>
  <c r="F607" i="7"/>
  <c r="F612" i="7"/>
  <c r="F617" i="7"/>
  <c r="F622" i="7"/>
  <c r="F627" i="7"/>
  <c r="F632" i="7"/>
  <c r="F637" i="7"/>
  <c r="F642" i="7"/>
  <c r="F647" i="7"/>
  <c r="F652" i="7"/>
  <c r="F657" i="7"/>
  <c r="F662" i="7"/>
  <c r="F667" i="7"/>
  <c r="F672" i="7"/>
  <c r="F677" i="7"/>
  <c r="F682" i="7"/>
  <c r="F687" i="7"/>
  <c r="F692" i="7"/>
  <c r="F697" i="7"/>
  <c r="F702" i="7"/>
  <c r="F707" i="7"/>
  <c r="F712" i="7"/>
  <c r="F717" i="7"/>
  <c r="F722" i="7"/>
  <c r="F727" i="7"/>
  <c r="F732" i="7"/>
  <c r="F737" i="7"/>
  <c r="F742" i="7"/>
  <c r="F747" i="7"/>
  <c r="F752" i="7"/>
  <c r="F757" i="7"/>
  <c r="F762" i="7"/>
  <c r="F767" i="7"/>
  <c r="F772" i="7"/>
  <c r="F777" i="7"/>
  <c r="F782" i="7"/>
  <c r="F787" i="7"/>
  <c r="F792" i="7"/>
  <c r="F797" i="7"/>
  <c r="F802" i="7"/>
  <c r="F807" i="7"/>
  <c r="F812" i="7"/>
  <c r="F817" i="7"/>
  <c r="F822" i="7"/>
  <c r="F827" i="7"/>
  <c r="F832" i="7"/>
  <c r="F837" i="7"/>
  <c r="F842" i="7"/>
  <c r="F847" i="7"/>
  <c r="F852" i="7"/>
  <c r="F857" i="7"/>
  <c r="F862" i="7"/>
  <c r="F867" i="7"/>
  <c r="F872" i="7"/>
  <c r="F877" i="7"/>
  <c r="F882" i="7"/>
  <c r="F887" i="7"/>
  <c r="F892" i="7"/>
  <c r="F897" i="7"/>
  <c r="F902" i="7"/>
  <c r="F907" i="7"/>
  <c r="F912" i="7"/>
  <c r="F917" i="7"/>
  <c r="F922" i="7"/>
  <c r="F927" i="7"/>
  <c r="F932" i="7"/>
  <c r="F937" i="7"/>
  <c r="F942" i="7"/>
  <c r="F947" i="7"/>
  <c r="F952" i="7"/>
  <c r="F957" i="7"/>
  <c r="F962" i="7"/>
  <c r="F967" i="7"/>
  <c r="F972" i="7"/>
  <c r="F977" i="7"/>
  <c r="F982" i="7"/>
  <c r="F987" i="7"/>
  <c r="F992" i="7"/>
  <c r="F997" i="7"/>
  <c r="F1002" i="7"/>
  <c r="F1007" i="7"/>
  <c r="F1012" i="7"/>
  <c r="F1017" i="7"/>
  <c r="F1022" i="7"/>
  <c r="F1027" i="7"/>
  <c r="F1032" i="7"/>
  <c r="F1037" i="7"/>
  <c r="F1042" i="7"/>
  <c r="F1047" i="7"/>
  <c r="F1052" i="7"/>
  <c r="F1057" i="7"/>
  <c r="F1062" i="7"/>
  <c r="F1067" i="7"/>
  <c r="F1072" i="7"/>
  <c r="F1077" i="7"/>
  <c r="F1082" i="7"/>
  <c r="F1087" i="7"/>
  <c r="F1092" i="7"/>
  <c r="F1097" i="7"/>
  <c r="F1102" i="7"/>
  <c r="F1107" i="7"/>
  <c r="F1112" i="7"/>
  <c r="F1117" i="7"/>
  <c r="F1122" i="7"/>
  <c r="F1127" i="7"/>
  <c r="F1132" i="7"/>
  <c r="F1137" i="7"/>
  <c r="F1142" i="7"/>
  <c r="F1147" i="7"/>
  <c r="F1152" i="7"/>
  <c r="F1157" i="7"/>
  <c r="F1162" i="7"/>
  <c r="F1167" i="7"/>
  <c r="F1172" i="7"/>
  <c r="F1177" i="7"/>
  <c r="F1182" i="7"/>
  <c r="F1187" i="7"/>
  <c r="F1192" i="7"/>
  <c r="F1197" i="7"/>
  <c r="F1202" i="7"/>
  <c r="F1207" i="7"/>
  <c r="F1212" i="7"/>
  <c r="F1217" i="7"/>
  <c r="F1222" i="7"/>
  <c r="F1227" i="7"/>
  <c r="F1232" i="7"/>
  <c r="F1237" i="7"/>
  <c r="F1242" i="7"/>
  <c r="F1247" i="7"/>
  <c r="F1252" i="7"/>
  <c r="F1257" i="7"/>
  <c r="F1262" i="7"/>
  <c r="F1267" i="7"/>
  <c r="F1272" i="7"/>
  <c r="F1277" i="7"/>
  <c r="F1282" i="7"/>
  <c r="F1287" i="7"/>
  <c r="F1292" i="7"/>
  <c r="F1297" i="7"/>
  <c r="F1302" i="7"/>
  <c r="F1307" i="7"/>
  <c r="F1312" i="7"/>
  <c r="F1317" i="7"/>
  <c r="F1322" i="7"/>
  <c r="F1327" i="7"/>
  <c r="F1332" i="7"/>
  <c r="F1337" i="7"/>
  <c r="F1342" i="7"/>
  <c r="F1347" i="7"/>
  <c r="F1352" i="7"/>
  <c r="F1357" i="7"/>
  <c r="F1362" i="7"/>
  <c r="F1367" i="7"/>
  <c r="F1372" i="7"/>
  <c r="F1377" i="7"/>
  <c r="F1382" i="7"/>
  <c r="F1387" i="7"/>
  <c r="F1392" i="7"/>
  <c r="F1397" i="7"/>
  <c r="F1402" i="7"/>
  <c r="F1407" i="7"/>
  <c r="F1412" i="7"/>
  <c r="F1417" i="7"/>
  <c r="F1422" i="7"/>
  <c r="F1427" i="7"/>
  <c r="F1432" i="7"/>
  <c r="F1437" i="7"/>
  <c r="F1442" i="7"/>
  <c r="F1447" i="7"/>
  <c r="F1452" i="7"/>
  <c r="F1457" i="7"/>
  <c r="F1462" i="7"/>
  <c r="F1467" i="7"/>
  <c r="F1472" i="7"/>
  <c r="F1477" i="7"/>
  <c r="F1482" i="7"/>
  <c r="F1487" i="7"/>
  <c r="F1492" i="7"/>
  <c r="F1497" i="7"/>
  <c r="F1502" i="7"/>
  <c r="F1507" i="7"/>
  <c r="F1512" i="7"/>
  <c r="F1517" i="7"/>
  <c r="F1522" i="7"/>
  <c r="F1527" i="7"/>
  <c r="F1532" i="7"/>
  <c r="F1537" i="7"/>
  <c r="F1542" i="7"/>
  <c r="F1547" i="7"/>
  <c r="F1552" i="7"/>
  <c r="F1557" i="7"/>
  <c r="F1562" i="7"/>
  <c r="F1567" i="7"/>
  <c r="F1572" i="7"/>
  <c r="F1577" i="7"/>
  <c r="F1582" i="7"/>
  <c r="F1587" i="7"/>
  <c r="F1592" i="7"/>
  <c r="F1597" i="7"/>
  <c r="F1602" i="7"/>
  <c r="F1607" i="7"/>
  <c r="F1612" i="7"/>
  <c r="F1617" i="7"/>
  <c r="F1622" i="7"/>
  <c r="F1627" i="7"/>
  <c r="F1632" i="7"/>
  <c r="F1637" i="7"/>
  <c r="F1642" i="7"/>
  <c r="F1647" i="7"/>
  <c r="F1652" i="7"/>
  <c r="F1657" i="7"/>
  <c r="F1662" i="7"/>
  <c r="F1667" i="7"/>
  <c r="F1672" i="7"/>
  <c r="F1677" i="7"/>
  <c r="F1682" i="7"/>
  <c r="F1687" i="7"/>
  <c r="F1692" i="7"/>
  <c r="F1697" i="7"/>
  <c r="F1702" i="7"/>
  <c r="F1707" i="7"/>
  <c r="F1712" i="7"/>
  <c r="F1717" i="7"/>
  <c r="F1722" i="7"/>
  <c r="F1727" i="7"/>
  <c r="F1732" i="7"/>
  <c r="F1737" i="7"/>
  <c r="F1742" i="7"/>
  <c r="F1747" i="7"/>
  <c r="F1752" i="7"/>
  <c r="F1757" i="7"/>
  <c r="F1762" i="7"/>
  <c r="F1767" i="7"/>
  <c r="F1772" i="7"/>
  <c r="F1777" i="7"/>
  <c r="F1782" i="7"/>
  <c r="F1787" i="7"/>
  <c r="F1792" i="7"/>
  <c r="F1797" i="7"/>
  <c r="F1802" i="7"/>
  <c r="F1807" i="7"/>
  <c r="F1812" i="7"/>
  <c r="F1817" i="7"/>
  <c r="F1822" i="7"/>
  <c r="F1827" i="7"/>
  <c r="F1832" i="7"/>
  <c r="F1837" i="7"/>
  <c r="F1842" i="7"/>
  <c r="F1847" i="7"/>
  <c r="F1852" i="7"/>
  <c r="F1857" i="7"/>
  <c r="F1862" i="7"/>
  <c r="F1867" i="7"/>
  <c r="F1872" i="7"/>
  <c r="F1877" i="7"/>
  <c r="F1882" i="7"/>
  <c r="F1887" i="7"/>
  <c r="F1892" i="7"/>
  <c r="F1897" i="7"/>
  <c r="F1902" i="7"/>
  <c r="F1907" i="7"/>
  <c r="F1912" i="7"/>
  <c r="F1917" i="7"/>
  <c r="F222" i="7"/>
  <c r="F226" i="7"/>
  <c r="F231" i="7"/>
  <c r="F236" i="7"/>
  <c r="F241" i="7"/>
  <c r="F246" i="7"/>
  <c r="F251" i="7"/>
  <c r="F256" i="7"/>
  <c r="F261" i="7"/>
  <c r="F266" i="7"/>
  <c r="F271" i="7"/>
  <c r="F276" i="7"/>
  <c r="F281" i="7"/>
  <c r="F286" i="7"/>
  <c r="F291" i="7"/>
  <c r="F296" i="7"/>
  <c r="F301" i="7"/>
  <c r="F306" i="7"/>
  <c r="F311" i="7"/>
  <c r="F316" i="7"/>
  <c r="F321" i="7"/>
  <c r="F326" i="7"/>
  <c r="F331" i="7"/>
  <c r="F336" i="7"/>
  <c r="F341" i="7"/>
  <c r="F346" i="7"/>
  <c r="F351" i="7"/>
  <c r="F356" i="7"/>
  <c r="F361" i="7"/>
  <c r="F366" i="7"/>
  <c r="F371" i="7"/>
  <c r="F376" i="7"/>
  <c r="F381" i="7"/>
  <c r="F386" i="7"/>
  <c r="F391" i="7"/>
  <c r="F396" i="7"/>
  <c r="F401" i="7"/>
  <c r="F406" i="7"/>
  <c r="F411" i="7"/>
  <c r="F416" i="7"/>
  <c r="F421" i="7"/>
  <c r="F426" i="7"/>
  <c r="F431" i="7"/>
  <c r="F436" i="7"/>
  <c r="F441" i="7"/>
  <c r="F446" i="7"/>
  <c r="F451" i="7"/>
  <c r="F456" i="7"/>
  <c r="F461" i="7"/>
  <c r="F466" i="7"/>
  <c r="F471" i="7"/>
  <c r="F476" i="7"/>
  <c r="F481" i="7"/>
  <c r="F486" i="7"/>
  <c r="F491" i="7"/>
  <c r="F496" i="7"/>
  <c r="F501" i="7"/>
  <c r="F506" i="7"/>
  <c r="F511" i="7"/>
  <c r="F516" i="7"/>
  <c r="F521" i="7"/>
  <c r="F526" i="7"/>
  <c r="F531" i="7"/>
  <c r="F536" i="7"/>
  <c r="F541" i="7"/>
  <c r="F546" i="7"/>
  <c r="F551" i="7"/>
  <c r="F556" i="7"/>
  <c r="F561" i="7"/>
  <c r="F566" i="7"/>
  <c r="F571" i="7"/>
  <c r="F576" i="7"/>
  <c r="F581" i="7"/>
  <c r="F586" i="7"/>
  <c r="F591" i="7"/>
  <c r="F596" i="7"/>
  <c r="F601" i="7"/>
  <c r="F606" i="7"/>
  <c r="F611" i="7"/>
  <c r="F616" i="7"/>
  <c r="F621" i="7"/>
  <c r="F626" i="7"/>
  <c r="F631" i="7"/>
  <c r="F636" i="7"/>
  <c r="F641" i="7"/>
  <c r="F646" i="7"/>
  <c r="F651" i="7"/>
  <c r="F656" i="7"/>
  <c r="F661" i="7"/>
  <c r="F666" i="7"/>
  <c r="F671" i="7"/>
  <c r="F676" i="7"/>
  <c r="F681" i="7"/>
  <c r="F686" i="7"/>
  <c r="F691" i="7"/>
  <c r="F696" i="7"/>
  <c r="F701" i="7"/>
  <c r="F706" i="7"/>
  <c r="F711" i="7"/>
  <c r="F716" i="7"/>
  <c r="F721" i="7"/>
  <c r="F726" i="7"/>
  <c r="F731" i="7"/>
  <c r="F736" i="7"/>
  <c r="F741" i="7"/>
  <c r="F746" i="7"/>
  <c r="F751" i="7"/>
  <c r="F756" i="7"/>
  <c r="F761" i="7"/>
  <c r="F766" i="7"/>
  <c r="F771" i="7"/>
  <c r="F776" i="7"/>
  <c r="F781" i="7"/>
  <c r="F786" i="7"/>
  <c r="F791" i="7"/>
  <c r="F796" i="7"/>
  <c r="F801" i="7"/>
  <c r="F806" i="7"/>
  <c r="F811" i="7"/>
  <c r="F816" i="7"/>
  <c r="F821" i="7"/>
  <c r="F826" i="7"/>
  <c r="F831" i="7"/>
  <c r="F836" i="7"/>
  <c r="F841" i="7"/>
  <c r="F846" i="7"/>
  <c r="F851" i="7"/>
  <c r="F856" i="7"/>
  <c r="F861" i="7"/>
  <c r="F866" i="7"/>
  <c r="F871" i="7"/>
  <c r="F876" i="7"/>
  <c r="F881" i="7"/>
  <c r="F886" i="7"/>
  <c r="F891" i="7"/>
  <c r="F896" i="7"/>
  <c r="F901" i="7"/>
  <c r="F906" i="7"/>
  <c r="F911" i="7"/>
  <c r="F916" i="7"/>
  <c r="F921" i="7"/>
  <c r="F926" i="7"/>
  <c r="F931" i="7"/>
  <c r="F936" i="7"/>
  <c r="F941" i="7"/>
  <c r="F946" i="7"/>
  <c r="F951" i="7"/>
  <c r="F956" i="7"/>
  <c r="F961" i="7"/>
  <c r="F966" i="7"/>
  <c r="F971" i="7"/>
  <c r="F976" i="7"/>
  <c r="F981" i="7"/>
  <c r="F986" i="7"/>
  <c r="F991" i="7"/>
  <c r="F996" i="7"/>
  <c r="F1001" i="7"/>
  <c r="F1006" i="7"/>
  <c r="F1011" i="7"/>
  <c r="F1016" i="7"/>
  <c r="F1021" i="7"/>
  <c r="F1026" i="7"/>
  <c r="F1031" i="7"/>
  <c r="F1036" i="7"/>
  <c r="F1041" i="7"/>
  <c r="F1046" i="7"/>
  <c r="F1051" i="7"/>
  <c r="F1056" i="7"/>
  <c r="F1061" i="7"/>
  <c r="F1066" i="7"/>
  <c r="F1071" i="7"/>
  <c r="F1076" i="7"/>
  <c r="F1081" i="7"/>
  <c r="F1086" i="7"/>
  <c r="F1091" i="7"/>
  <c r="F1096" i="7"/>
  <c r="F1101" i="7"/>
  <c r="F1106" i="7"/>
  <c r="F1111" i="7"/>
  <c r="F1116" i="7"/>
  <c r="F1121" i="7"/>
  <c r="F1126" i="7"/>
  <c r="F1131" i="7"/>
  <c r="F1136" i="7"/>
  <c r="F1141" i="7"/>
  <c r="F1146" i="7"/>
  <c r="F1151" i="7"/>
  <c r="F1156" i="7"/>
  <c r="F1161" i="7"/>
  <c r="F1166" i="7"/>
  <c r="F1171" i="7"/>
  <c r="F1176" i="7"/>
  <c r="F1181" i="7"/>
  <c r="F1186" i="7"/>
  <c r="F1191" i="7"/>
  <c r="F1196" i="7"/>
  <c r="F1201" i="7"/>
  <c r="F1206" i="7"/>
  <c r="F1211" i="7"/>
  <c r="F1216" i="7"/>
  <c r="F1221" i="7"/>
  <c r="F1226" i="7"/>
  <c r="F1231" i="7"/>
  <c r="F1236" i="7"/>
  <c r="F1241" i="7"/>
  <c r="F1246" i="7"/>
  <c r="F1251" i="7"/>
  <c r="F1256" i="7"/>
  <c r="F1261" i="7"/>
  <c r="F1266" i="7"/>
  <c r="F1271" i="7"/>
  <c r="F1276" i="7"/>
  <c r="F1281" i="7"/>
  <c r="F1286" i="7"/>
  <c r="F1291" i="7"/>
  <c r="F1296" i="7"/>
  <c r="F1301" i="7"/>
  <c r="F1306" i="7"/>
  <c r="F1311" i="7"/>
  <c r="F1316" i="7"/>
  <c r="F1321" i="7"/>
  <c r="F1326" i="7"/>
  <c r="F1331" i="7"/>
  <c r="F1336" i="7"/>
  <c r="F1341" i="7"/>
  <c r="F1346" i="7"/>
  <c r="F1351" i="7"/>
  <c r="F1356" i="7"/>
  <c r="F1361" i="7"/>
  <c r="F1366" i="7"/>
  <c r="F1371" i="7"/>
  <c r="F1376" i="7"/>
  <c r="F1381" i="7"/>
  <c r="F1386" i="7"/>
  <c r="F1391" i="7"/>
  <c r="F1396" i="7"/>
  <c r="F1401" i="7"/>
  <c r="F1406" i="7"/>
  <c r="F1411" i="7"/>
  <c r="F1416" i="7"/>
  <c r="F1421" i="7"/>
  <c r="F1426" i="7"/>
  <c r="F1431" i="7"/>
  <c r="F1436" i="7"/>
  <c r="F1441" i="7"/>
  <c r="F1446" i="7"/>
  <c r="F1451" i="7"/>
  <c r="F1456" i="7"/>
  <c r="F1461" i="7"/>
  <c r="F1466" i="7"/>
  <c r="F1471" i="7"/>
  <c r="F1476" i="7"/>
  <c r="F1481" i="7"/>
  <c r="F1486" i="7"/>
  <c r="F1491" i="7"/>
  <c r="F1496" i="7"/>
  <c r="F1501" i="7"/>
  <c r="F1506" i="7"/>
  <c r="F1511" i="7"/>
  <c r="F1516" i="7"/>
  <c r="F1521" i="7"/>
  <c r="F1526" i="7"/>
  <c r="F1531" i="7"/>
  <c r="F1536" i="7"/>
  <c r="F1541" i="7"/>
  <c r="F1546" i="7"/>
  <c r="F1551" i="7"/>
  <c r="F1556" i="7"/>
  <c r="F1561" i="7"/>
  <c r="F1566" i="7"/>
  <c r="F1571" i="7"/>
  <c r="F1576" i="7"/>
  <c r="F1581" i="7"/>
  <c r="F1586" i="7"/>
  <c r="F1591" i="7"/>
  <c r="F1596" i="7"/>
  <c r="F1601" i="7"/>
  <c r="F1606" i="7"/>
  <c r="F1611" i="7"/>
  <c r="F1616" i="7"/>
  <c r="F1621" i="7"/>
  <c r="F1626" i="7"/>
  <c r="F1631" i="7"/>
  <c r="F1636" i="7"/>
  <c r="F1641" i="7"/>
  <c r="F1646" i="7"/>
  <c r="F1651" i="7"/>
  <c r="F1656" i="7"/>
  <c r="F1661" i="7"/>
  <c r="F1666" i="7"/>
  <c r="F1671" i="7"/>
  <c r="F1676" i="7"/>
  <c r="F1681" i="7"/>
  <c r="F1686" i="7"/>
  <c r="F1691" i="7"/>
  <c r="F1696" i="7"/>
  <c r="F1701" i="7"/>
  <c r="F1706" i="7"/>
  <c r="F1711" i="7"/>
  <c r="F1716" i="7"/>
  <c r="F1721" i="7"/>
  <c r="F1726" i="7"/>
  <c r="F1731" i="7"/>
  <c r="F1736" i="7"/>
  <c r="F1741" i="7"/>
  <c r="F1746" i="7"/>
  <c r="F1751" i="7"/>
  <c r="F1756" i="7"/>
  <c r="F1761" i="7"/>
  <c r="F1766" i="7"/>
  <c r="F1771" i="7"/>
  <c r="F1776" i="7"/>
  <c r="F1781" i="7"/>
  <c r="F1786" i="7"/>
  <c r="F1791" i="7"/>
  <c r="F1796" i="7"/>
  <c r="F1801" i="7"/>
  <c r="F1806" i="7"/>
  <c r="F1811" i="7"/>
  <c r="F1816" i="7"/>
  <c r="F1821" i="7"/>
  <c r="F1826" i="7"/>
  <c r="F1831" i="7"/>
  <c r="F1836" i="7"/>
  <c r="F1841" i="7"/>
  <c r="F1846" i="7"/>
  <c r="F1851" i="7"/>
  <c r="F1856" i="7"/>
  <c r="F1861" i="7"/>
  <c r="F1866" i="7"/>
  <c r="F1871" i="7"/>
  <c r="F1876" i="7"/>
  <c r="F1881" i="7"/>
  <c r="F1886" i="7"/>
  <c r="F1891" i="7"/>
  <c r="F1896" i="7"/>
  <c r="F1901" i="7"/>
  <c r="F1906" i="7"/>
  <c r="F1911" i="7"/>
  <c r="F1916" i="7"/>
  <c r="F221" i="7"/>
  <c r="H221" i="7"/>
  <c r="D221" i="7"/>
  <c r="J11" i="3" l="1"/>
  <c r="I11" i="3"/>
  <c r="H11" i="3"/>
  <c r="G11" i="3"/>
  <c r="C11" i="3"/>
  <c r="F11" i="3"/>
  <c r="E11" i="3"/>
  <c r="D11" i="3"/>
  <c r="C15" i="3"/>
  <c r="E15" i="3"/>
  <c r="F15" i="3"/>
  <c r="G15" i="3"/>
  <c r="J15" i="3"/>
  <c r="H15" i="3"/>
  <c r="D15" i="3"/>
  <c r="I15" i="3"/>
  <c r="E14" i="3"/>
  <c r="F14" i="3"/>
  <c r="C14" i="3"/>
  <c r="G14" i="3"/>
  <c r="H14" i="3"/>
  <c r="I14" i="3"/>
  <c r="J14" i="3"/>
  <c r="D14" i="3"/>
  <c r="C13" i="3"/>
  <c r="E13" i="3"/>
  <c r="F13" i="3"/>
  <c r="D13" i="3"/>
  <c r="G13" i="3"/>
  <c r="H13" i="3"/>
  <c r="I13" i="3"/>
  <c r="J13" i="3"/>
  <c r="E12" i="3"/>
  <c r="F12" i="3"/>
  <c r="G12" i="3"/>
  <c r="H12" i="3"/>
  <c r="I12" i="3"/>
  <c r="J12" i="3"/>
  <c r="C12" i="3"/>
  <c r="D12" i="3"/>
  <c r="I39" i="4"/>
  <c r="J39" i="4" s="1"/>
  <c r="I22" i="4"/>
  <c r="J22" i="4" s="1"/>
  <c r="I19" i="4"/>
  <c r="J19" i="4" s="1"/>
  <c r="I27" i="4"/>
  <c r="J27" i="4" s="1"/>
  <c r="I21" i="4"/>
  <c r="J21" i="4" s="1"/>
  <c r="I42" i="4"/>
  <c r="J42" i="4" s="1"/>
  <c r="I38" i="4"/>
  <c r="J38" i="4" s="1"/>
  <c r="I20" i="4"/>
  <c r="J20" i="4" s="1"/>
  <c r="I30" i="4"/>
  <c r="J30" i="4" s="1"/>
  <c r="I26" i="4"/>
  <c r="J26" i="4" s="1"/>
  <c r="I41" i="4"/>
  <c r="J41" i="4" s="1"/>
  <c r="I17" i="4"/>
  <c r="J17" i="4" s="1"/>
  <c r="I25" i="4"/>
  <c r="J25" i="4" s="1"/>
  <c r="I46" i="4"/>
  <c r="J46" i="4" s="1"/>
  <c r="I43" i="4"/>
  <c r="J43" i="4" s="1"/>
  <c r="I31" i="4"/>
  <c r="J31" i="4" s="1"/>
  <c r="I29" i="4"/>
  <c r="J29" i="4" s="1"/>
  <c r="I34" i="4"/>
  <c r="J34" i="4" s="1"/>
  <c r="I45" i="4"/>
  <c r="J45" i="4" s="1"/>
  <c r="I24" i="4"/>
  <c r="J24" i="4" s="1"/>
  <c r="I44" i="4"/>
  <c r="J44" i="4" s="1"/>
  <c r="I32" i="4"/>
  <c r="J32" i="4" s="1"/>
  <c r="I35" i="4"/>
  <c r="J35" i="4" s="1"/>
  <c r="I23" i="4"/>
  <c r="J23" i="4" s="1"/>
  <c r="I37" i="4"/>
  <c r="J37" i="4" s="1"/>
  <c r="I33" i="4"/>
  <c r="J33" i="4" s="1"/>
  <c r="I36" i="4"/>
  <c r="J36" i="4" s="1"/>
  <c r="I47" i="4"/>
  <c r="J47" i="4" s="1"/>
  <c r="I40" i="4"/>
  <c r="J40" i="4" s="1"/>
  <c r="I28" i="4"/>
  <c r="J28" i="4" s="1"/>
  <c r="C539" i="11"/>
  <c r="U539" i="11" s="1"/>
  <c r="V539" i="11" s="1"/>
  <c r="W539" i="11" s="1"/>
  <c r="X539" i="11" s="1"/>
  <c r="AD539" i="11" s="1"/>
  <c r="D269" i="11"/>
  <c r="D463" i="11"/>
  <c r="D376" i="11"/>
  <c r="C304" i="11"/>
  <c r="D281" i="11"/>
  <c r="D94" i="11"/>
  <c r="D321" i="11"/>
  <c r="D210" i="11"/>
  <c r="D150" i="11"/>
  <c r="D460" i="11"/>
  <c r="D215" i="11"/>
  <c r="C370" i="11"/>
  <c r="D304" i="11"/>
  <c r="C221" i="11"/>
  <c r="D377" i="11"/>
  <c r="D404" i="11"/>
  <c r="D360" i="11"/>
  <c r="C509" i="11"/>
  <c r="D403" i="11"/>
  <c r="D370" i="11"/>
  <c r="D310" i="11"/>
  <c r="D221" i="11"/>
  <c r="D32" i="11"/>
  <c r="D383" i="11"/>
  <c r="D495" i="11"/>
  <c r="D43" i="11"/>
  <c r="D509" i="11"/>
  <c r="D529" i="11"/>
  <c r="C455" i="11"/>
  <c r="D443" i="11"/>
  <c r="C256" i="11"/>
  <c r="D243" i="11"/>
  <c r="C192" i="11"/>
  <c r="C100" i="11"/>
  <c r="C512" i="11"/>
  <c r="D145" i="11"/>
  <c r="D66" i="11"/>
  <c r="D455" i="11"/>
  <c r="D430" i="11"/>
  <c r="D256" i="11"/>
  <c r="C122" i="11"/>
  <c r="D100" i="11"/>
  <c r="D512" i="11"/>
  <c r="D373" i="11"/>
  <c r="C145" i="11"/>
  <c r="D496" i="11"/>
  <c r="C188" i="11"/>
  <c r="C139" i="11"/>
  <c r="D122" i="11"/>
  <c r="D192" i="11"/>
  <c r="D422" i="11"/>
  <c r="C229" i="11"/>
  <c r="D188" i="11"/>
  <c r="D139" i="11"/>
  <c r="D120" i="11"/>
  <c r="D114" i="11"/>
  <c r="D436" i="11"/>
  <c r="D515" i="11"/>
  <c r="D398" i="11"/>
  <c r="D216" i="11"/>
  <c r="D171" i="11"/>
  <c r="D391" i="11"/>
  <c r="D283" i="11"/>
  <c r="C259" i="11"/>
  <c r="D229" i="11"/>
  <c r="D201" i="11"/>
  <c r="C436" i="11"/>
  <c r="D374" i="11"/>
  <c r="D157" i="11"/>
  <c r="D121" i="11"/>
  <c r="D476" i="11"/>
  <c r="D346" i="11"/>
  <c r="D249" i="11"/>
  <c r="D259" i="11"/>
  <c r="D250" i="11"/>
  <c r="D474" i="11"/>
  <c r="C428" i="11"/>
  <c r="D232" i="11"/>
  <c r="D156" i="11"/>
  <c r="D220" i="11"/>
  <c r="D424" i="11"/>
  <c r="C453" i="11"/>
  <c r="D428" i="11"/>
  <c r="D409" i="11"/>
  <c r="C199" i="11"/>
  <c r="D325" i="11"/>
  <c r="D209" i="11"/>
  <c r="D520" i="11"/>
  <c r="D61" i="11"/>
  <c r="D511" i="11"/>
  <c r="D184" i="11"/>
  <c r="D137" i="11"/>
  <c r="D453" i="11"/>
  <c r="C376" i="11"/>
  <c r="D199" i="11"/>
  <c r="D36" i="11"/>
  <c r="C107" i="11"/>
  <c r="C497" i="11"/>
  <c r="C339" i="11"/>
  <c r="C84" i="11"/>
  <c r="D393" i="11"/>
  <c r="C75" i="11"/>
  <c r="C464" i="11"/>
  <c r="C247" i="11"/>
  <c r="C540" i="11"/>
  <c r="U540" i="11" s="1"/>
  <c r="V540" i="11" s="1"/>
  <c r="W540" i="11" s="1"/>
  <c r="X540" i="11" s="1"/>
  <c r="AD540" i="11" s="1"/>
  <c r="C35" i="11"/>
  <c r="C244" i="11"/>
  <c r="D344" i="11"/>
  <c r="C536" i="11"/>
  <c r="U536" i="11" s="1"/>
  <c r="V536" i="11" s="1"/>
  <c r="W536" i="11" s="1"/>
  <c r="C312" i="11"/>
  <c r="C345" i="11"/>
  <c r="C532" i="11"/>
  <c r="U532" i="11" s="1"/>
  <c r="V532" i="11" s="1"/>
  <c r="W532" i="11" s="1"/>
  <c r="X532" i="11" s="1"/>
  <c r="AD532" i="11" s="1"/>
  <c r="C142" i="11"/>
  <c r="C46" i="11"/>
  <c r="C386" i="11"/>
  <c r="C463" i="11"/>
  <c r="U463" i="11" s="1"/>
  <c r="V463" i="11" s="1"/>
  <c r="W463" i="11" s="1"/>
  <c r="X463" i="11" s="1"/>
  <c r="AZ463" i="11" s="1"/>
  <c r="C129" i="11"/>
  <c r="C300" i="11"/>
  <c r="C468" i="11"/>
  <c r="C141" i="11"/>
  <c r="C402" i="11"/>
  <c r="C202" i="11"/>
  <c r="C342" i="11"/>
  <c r="C322" i="11"/>
  <c r="C543" i="11"/>
  <c r="U543" i="11" s="1"/>
  <c r="V543" i="11" s="1"/>
  <c r="W543" i="11" s="1"/>
  <c r="X543" i="11" s="1"/>
  <c r="AE543" i="11" s="1"/>
  <c r="C260" i="11"/>
  <c r="C515" i="11"/>
  <c r="C306" i="11"/>
  <c r="C254" i="11"/>
  <c r="C94" i="11"/>
  <c r="C348" i="11"/>
  <c r="C359" i="11"/>
  <c r="C412" i="11"/>
  <c r="C52" i="11"/>
  <c r="C466" i="11"/>
  <c r="C407" i="11"/>
  <c r="C271" i="11"/>
  <c r="D263" i="11"/>
  <c r="C56" i="11"/>
  <c r="D379" i="11"/>
  <c r="D275" i="11"/>
  <c r="D328" i="11"/>
  <c r="D307" i="11"/>
  <c r="D333" i="11"/>
  <c r="C382" i="11"/>
  <c r="D82" i="11"/>
  <c r="D473" i="11"/>
  <c r="D479" i="11"/>
  <c r="D487" i="11"/>
  <c r="D368" i="11"/>
  <c r="C522" i="11"/>
  <c r="D372" i="11"/>
  <c r="D102" i="11"/>
  <c r="D291" i="11"/>
  <c r="D358" i="11"/>
  <c r="D204" i="11"/>
  <c r="D306" i="11"/>
  <c r="D414" i="11"/>
  <c r="D301" i="11"/>
  <c r="D320" i="11"/>
  <c r="D469" i="11"/>
  <c r="D185" i="11"/>
  <c r="D128" i="11"/>
  <c r="D312" i="11"/>
  <c r="C344" i="11"/>
  <c r="D485" i="11"/>
  <c r="C350" i="11"/>
  <c r="D426" i="11"/>
  <c r="D208" i="11"/>
  <c r="C390" i="11"/>
  <c r="D173" i="11"/>
  <c r="C45" i="11"/>
  <c r="C276" i="11"/>
  <c r="C493" i="11"/>
  <c r="D464" i="11"/>
  <c r="C138" i="11"/>
  <c r="C542" i="11"/>
  <c r="U542" i="11" s="1"/>
  <c r="V542" i="11" s="1"/>
  <c r="W542" i="11" s="1"/>
  <c r="X542" i="11" s="1"/>
  <c r="AD542" i="11" s="1"/>
  <c r="D176" i="11"/>
  <c r="C519" i="11"/>
  <c r="D382" i="11"/>
  <c r="C235" i="11"/>
  <c r="C133" i="11"/>
  <c r="C279" i="11"/>
  <c r="C197" i="11"/>
  <c r="C77" i="11"/>
  <c r="C314" i="11"/>
  <c r="C239" i="11"/>
  <c r="C346" i="11"/>
  <c r="C315" i="11"/>
  <c r="C372" i="11"/>
  <c r="C20" i="11"/>
  <c r="U20" i="11" s="1"/>
  <c r="V20" i="11" s="1"/>
  <c r="C48" i="11"/>
  <c r="C289" i="11"/>
  <c r="C32" i="11"/>
  <c r="C23" i="11"/>
  <c r="U23" i="11" s="1"/>
  <c r="V23" i="11" s="1"/>
  <c r="W23" i="11" s="1"/>
  <c r="X23" i="11" s="1"/>
  <c r="C111" i="11"/>
  <c r="C284" i="11"/>
  <c r="D293" i="11"/>
  <c r="C103" i="11"/>
  <c r="C426" i="11"/>
  <c r="C24" i="11"/>
  <c r="U24" i="11" s="1"/>
  <c r="V24" i="11" s="1"/>
  <c r="W24" i="11" s="1"/>
  <c r="X24" i="11" s="1"/>
  <c r="C261" i="11"/>
  <c r="C358" i="11"/>
  <c r="U358" i="11" s="1"/>
  <c r="V358" i="11" s="1"/>
  <c r="W358" i="11" s="1"/>
  <c r="X358" i="11" s="1"/>
  <c r="AK358" i="11" s="1"/>
  <c r="D491" i="11"/>
  <c r="C164" i="11"/>
  <c r="C460" i="11"/>
  <c r="C356" i="11"/>
  <c r="C182" i="11"/>
  <c r="C43" i="11"/>
  <c r="U43" i="11" s="1"/>
  <c r="V43" i="11" s="1"/>
  <c r="W43" i="11" s="1"/>
  <c r="X43" i="11" s="1"/>
  <c r="AE43" i="11" s="1"/>
  <c r="C343" i="11"/>
  <c r="C352" i="11"/>
  <c r="C510" i="11"/>
  <c r="C132" i="11"/>
  <c r="C452" i="11"/>
  <c r="C410" i="11"/>
  <c r="C489" i="11"/>
  <c r="D448" i="11"/>
  <c r="D316" i="11"/>
  <c r="D513" i="11"/>
  <c r="D34" i="11"/>
  <c r="D53" i="11"/>
  <c r="D339" i="11"/>
  <c r="D395" i="11"/>
  <c r="D523" i="11"/>
  <c r="D189" i="11"/>
  <c r="D381" i="11"/>
  <c r="C503" i="11"/>
  <c r="D202" i="11"/>
  <c r="D524" i="11"/>
  <c r="D143" i="11"/>
  <c r="D111" i="11"/>
  <c r="D172" i="11"/>
  <c r="D148" i="11"/>
  <c r="D527" i="11"/>
  <c r="D313" i="11"/>
  <c r="D257" i="11"/>
  <c r="D103" i="11"/>
  <c r="D415" i="11"/>
  <c r="D345" i="11"/>
  <c r="C500" i="11"/>
  <c r="D322" i="11"/>
  <c r="D119" i="11"/>
  <c r="D153" i="11"/>
  <c r="D51" i="11"/>
  <c r="C485" i="11"/>
  <c r="D108" i="11"/>
  <c r="D497" i="11"/>
  <c r="C434" i="11"/>
  <c r="D427" i="11"/>
  <c r="D390" i="11"/>
  <c r="D180" i="11"/>
  <c r="D45" i="11"/>
  <c r="D138" i="11"/>
  <c r="D112" i="11"/>
  <c r="D276" i="11"/>
  <c r="C347" i="11"/>
  <c r="D493" i="11"/>
  <c r="D521" i="11"/>
  <c r="D106" i="11"/>
  <c r="D347" i="11"/>
  <c r="C408" i="11"/>
  <c r="C76" i="11"/>
  <c r="C380" i="11"/>
  <c r="C494" i="11"/>
  <c r="C50" i="11"/>
  <c r="C404" i="11"/>
  <c r="U404" i="11" s="1"/>
  <c r="V404" i="11" s="1"/>
  <c r="C136" i="11"/>
  <c r="C461" i="11"/>
  <c r="C206" i="11"/>
  <c r="C37" i="11"/>
  <c r="C440" i="11"/>
  <c r="C384" i="11"/>
  <c r="C422" i="11"/>
  <c r="U422" i="11" s="1"/>
  <c r="V422" i="11" s="1"/>
  <c r="W422" i="11" s="1"/>
  <c r="X422" i="11" s="1"/>
  <c r="C336" i="11"/>
  <c r="C449" i="11"/>
  <c r="C548" i="11"/>
  <c r="U548" i="11" s="1"/>
  <c r="V548" i="11" s="1"/>
  <c r="C151" i="11"/>
  <c r="C331" i="11"/>
  <c r="C537" i="11"/>
  <c r="U537" i="11" s="1"/>
  <c r="V537" i="11" s="1"/>
  <c r="W537" i="11" s="1"/>
  <c r="X537" i="11" s="1"/>
  <c r="AD537" i="11" s="1"/>
  <c r="C288" i="11"/>
  <c r="C63" i="11"/>
  <c r="C435" i="11"/>
  <c r="C330" i="11"/>
  <c r="C200" i="11"/>
  <c r="C459" i="11"/>
  <c r="C419" i="11"/>
  <c r="C480" i="11"/>
  <c r="C427" i="11"/>
  <c r="C487" i="11"/>
  <c r="C441" i="11"/>
  <c r="C40" i="11"/>
  <c r="C341" i="11"/>
  <c r="C526" i="11"/>
  <c r="C325" i="11"/>
  <c r="U325" i="11" s="1"/>
  <c r="V325" i="11" s="1"/>
  <c r="W325" i="11" s="1"/>
  <c r="X325" i="11" s="1"/>
  <c r="C418" i="11"/>
  <c r="C205" i="11"/>
  <c r="C417" i="11"/>
  <c r="C169" i="11"/>
  <c r="C163" i="11"/>
  <c r="C332" i="11"/>
  <c r="C470" i="11"/>
  <c r="D417" i="11"/>
  <c r="C57" i="11"/>
  <c r="D88" i="11"/>
  <c r="C116" i="11"/>
  <c r="D364" i="11"/>
  <c r="D63" i="11"/>
  <c r="D272" i="11"/>
  <c r="D386" i="11"/>
  <c r="D438" i="11"/>
  <c r="D50" i="11"/>
  <c r="D48" i="11"/>
  <c r="D286" i="11"/>
  <c r="D223" i="11"/>
  <c r="D198" i="11"/>
  <c r="C140" i="11"/>
  <c r="D218" i="11"/>
  <c r="D239" i="11"/>
  <c r="C110" i="11"/>
  <c r="D449" i="11"/>
  <c r="D205" i="11"/>
  <c r="D178" i="11"/>
  <c r="D355" i="11"/>
  <c r="D394" i="11"/>
  <c r="D213" i="11"/>
  <c r="D337" i="11"/>
  <c r="D280" i="11"/>
  <c r="D385" i="11"/>
  <c r="D327" i="11"/>
  <c r="C67" i="11"/>
  <c r="D245" i="11"/>
  <c r="D434" i="11"/>
  <c r="D444" i="11"/>
  <c r="C90" i="11"/>
  <c r="C484" i="11"/>
  <c r="C68" i="11"/>
  <c r="C323" i="11"/>
  <c r="C115" i="11"/>
  <c r="C28" i="11"/>
  <c r="U28" i="11" s="1"/>
  <c r="V28" i="11" s="1"/>
  <c r="W28" i="11" s="1"/>
  <c r="X28" i="11" s="1"/>
  <c r="C250" i="11"/>
  <c r="U250" i="11" s="1"/>
  <c r="V250" i="11" s="1"/>
  <c r="W250" i="11" s="1"/>
  <c r="X250" i="11" s="1"/>
  <c r="AT250" i="11" s="1"/>
  <c r="C266" i="11"/>
  <c r="C517" i="11"/>
  <c r="C310" i="11"/>
  <c r="U310" i="11" s="1"/>
  <c r="V310" i="11" s="1"/>
  <c r="W310" i="11" s="1"/>
  <c r="X310" i="11" s="1"/>
  <c r="AT310" i="11" s="1"/>
  <c r="C82" i="11"/>
  <c r="U82" i="11" s="1"/>
  <c r="V82" i="11" s="1"/>
  <c r="C400" i="11"/>
  <c r="C490" i="11"/>
  <c r="C220" i="11"/>
  <c r="U220" i="11" s="1"/>
  <c r="V220" i="11" s="1"/>
  <c r="W220" i="11" s="1"/>
  <c r="X220" i="11" s="1"/>
  <c r="AS220" i="11" s="1"/>
  <c r="C326" i="11"/>
  <c r="C524" i="11"/>
  <c r="C36" i="11"/>
  <c r="C198" i="11"/>
  <c r="U198" i="11" s="1"/>
  <c r="V198" i="11" s="1"/>
  <c r="W198" i="11" s="1"/>
  <c r="X198" i="11" s="1"/>
  <c r="C286" i="11"/>
  <c r="C430" i="11"/>
  <c r="U430" i="11" s="1"/>
  <c r="V430" i="11" s="1"/>
  <c r="W430" i="11" s="1"/>
  <c r="X430" i="11" s="1"/>
  <c r="AS430" i="11" s="1"/>
  <c r="C10" i="11"/>
  <c r="U10" i="11" s="1"/>
  <c r="V10" i="11" s="1"/>
  <c r="W10" i="11" s="1"/>
  <c r="X10" i="11" s="1"/>
  <c r="AB10" i="11" s="1"/>
  <c r="C230" i="11"/>
  <c r="C17" i="11"/>
  <c r="U17" i="11" s="1"/>
  <c r="V17" i="11" s="1"/>
  <c r="C544" i="11"/>
  <c r="U544" i="11" s="1"/>
  <c r="V544" i="11" s="1"/>
  <c r="W544" i="11" s="1"/>
  <c r="C207" i="11"/>
  <c r="C546" i="11"/>
  <c r="C447" i="11"/>
  <c r="C389" i="11"/>
  <c r="C547" i="11"/>
  <c r="U547" i="11" s="1"/>
  <c r="V547" i="11" s="1"/>
  <c r="W547" i="11" s="1"/>
  <c r="X547" i="11" s="1"/>
  <c r="AS547" i="11" s="1"/>
  <c r="C16" i="11"/>
  <c r="U16" i="11" s="1"/>
  <c r="V16" i="11" s="1"/>
  <c r="C131" i="11"/>
  <c r="C87" i="11"/>
  <c r="C73" i="11"/>
  <c r="C394" i="11"/>
  <c r="C496" i="11"/>
  <c r="C127" i="11"/>
  <c r="C41" i="11"/>
  <c r="C26" i="11"/>
  <c r="U26" i="11" s="1"/>
  <c r="V26" i="11" s="1"/>
  <c r="C104" i="11"/>
  <c r="C222" i="11"/>
  <c r="C92" i="11"/>
  <c r="C154" i="11"/>
  <c r="D507" i="11"/>
  <c r="D468" i="11"/>
  <c r="D470" i="11"/>
  <c r="D363" i="11"/>
  <c r="D164" i="11"/>
  <c r="D104" i="11"/>
  <c r="D405" i="11"/>
  <c r="D435" i="11"/>
  <c r="D169" i="11"/>
  <c r="D315" i="11"/>
  <c r="D289" i="11"/>
  <c r="D439" i="11"/>
  <c r="D331" i="11"/>
  <c r="D214" i="11"/>
  <c r="D253" i="11"/>
  <c r="D407" i="11"/>
  <c r="D167" i="11"/>
  <c r="D516" i="11"/>
  <c r="D329" i="11"/>
  <c r="D135" i="11"/>
  <c r="D81" i="11"/>
  <c r="D530" i="11"/>
  <c r="D248" i="11"/>
  <c r="D410" i="11"/>
  <c r="D228" i="11"/>
  <c r="D446" i="11"/>
  <c r="D467" i="11"/>
  <c r="D71" i="11"/>
  <c r="D67" i="11"/>
  <c r="D402" i="11"/>
  <c r="C96" i="11"/>
  <c r="D425" i="11"/>
  <c r="D367" i="11"/>
  <c r="C399" i="11"/>
  <c r="D90" i="11"/>
  <c r="C186" i="11"/>
  <c r="C79" i="11"/>
  <c r="D179" i="11"/>
  <c r="C119" i="11"/>
  <c r="U119" i="11" s="1"/>
  <c r="V119" i="11" s="1"/>
  <c r="W119" i="11" s="1"/>
  <c r="X119" i="11" s="1"/>
  <c r="AT119" i="11" s="1"/>
  <c r="C167" i="11"/>
  <c r="C223" i="11"/>
  <c r="C59" i="11"/>
  <c r="C74" i="11"/>
  <c r="C383" i="11"/>
  <c r="C366" i="11"/>
  <c r="C166" i="11"/>
  <c r="C443" i="11"/>
  <c r="U443" i="11" s="1"/>
  <c r="V443" i="11" s="1"/>
  <c r="W443" i="11" s="1"/>
  <c r="X443" i="11" s="1"/>
  <c r="C109" i="11"/>
  <c r="C433" i="11"/>
  <c r="C488" i="11"/>
  <c r="C476" i="11"/>
  <c r="U476" i="11" s="1"/>
  <c r="V476" i="11" s="1"/>
  <c r="W476" i="11" s="1"/>
  <c r="D450" i="11"/>
  <c r="C467" i="11"/>
  <c r="C171" i="11"/>
  <c r="C177" i="11"/>
  <c r="C396" i="11"/>
  <c r="C529" i="11"/>
  <c r="U529" i="11" s="1"/>
  <c r="V529" i="11" s="1"/>
  <c r="W529" i="11" s="1"/>
  <c r="X529" i="11" s="1"/>
  <c r="AE529" i="11" s="1"/>
  <c r="C126" i="11"/>
  <c r="C406" i="11"/>
  <c r="D56" i="11"/>
  <c r="C424" i="11"/>
  <c r="U424" i="11" s="1"/>
  <c r="V424" i="11" s="1"/>
  <c r="W424" i="11" s="1"/>
  <c r="X424" i="11" s="1"/>
  <c r="AK424" i="11" s="1"/>
  <c r="C268" i="11"/>
  <c r="D500" i="11"/>
  <c r="C355" i="11"/>
  <c r="C354" i="11"/>
  <c r="D69" i="11"/>
  <c r="C290" i="11"/>
  <c r="C14" i="11"/>
  <c r="U14" i="11" s="1"/>
  <c r="V14" i="11" s="1"/>
  <c r="C173" i="11"/>
  <c r="U173" i="11" s="1"/>
  <c r="V173" i="11" s="1"/>
  <c r="W173" i="11" s="1"/>
  <c r="X173" i="11" s="1"/>
  <c r="C58" i="11"/>
  <c r="C22" i="11"/>
  <c r="U22" i="11" s="1"/>
  <c r="V22" i="11" s="1"/>
  <c r="W22" i="11" s="1"/>
  <c r="C149" i="11"/>
  <c r="C213" i="11"/>
  <c r="C39" i="11"/>
  <c r="C118" i="11"/>
  <c r="C146" i="11"/>
  <c r="D285" i="11"/>
  <c r="C251" i="11"/>
  <c r="C91" i="11"/>
  <c r="D477" i="11"/>
  <c r="D287" i="11"/>
  <c r="D154" i="11"/>
  <c r="D429" i="11"/>
  <c r="D492" i="11"/>
  <c r="D89" i="11"/>
  <c r="D277" i="11"/>
  <c r="D282" i="11"/>
  <c r="D279" i="11"/>
  <c r="D60" i="11"/>
  <c r="C123" i="11"/>
  <c r="D252" i="11"/>
  <c r="D268" i="11"/>
  <c r="D432" i="11"/>
  <c r="D335" i="11"/>
  <c r="D39" i="11"/>
  <c r="D499" i="11"/>
  <c r="C299" i="11"/>
  <c r="D241" i="11"/>
  <c r="D225" i="11"/>
  <c r="D58" i="11"/>
  <c r="D309" i="11"/>
  <c r="D375" i="11"/>
  <c r="D200" i="11"/>
  <c r="D244" i="11"/>
  <c r="D274" i="11"/>
  <c r="D255" i="11"/>
  <c r="D193" i="11"/>
  <c r="D70" i="11"/>
  <c r="D465" i="11"/>
  <c r="D96" i="11"/>
  <c r="D445" i="11"/>
  <c r="D399" i="11"/>
  <c r="D107" i="11"/>
  <c r="C148" i="11"/>
  <c r="C225" i="11"/>
  <c r="C392" i="11"/>
  <c r="C51" i="11"/>
  <c r="U51" i="11" s="1"/>
  <c r="V51" i="11" s="1"/>
  <c r="W51" i="11" s="1"/>
  <c r="X51" i="11" s="1"/>
  <c r="AE51" i="11" s="1"/>
  <c r="C329" i="11"/>
  <c r="C374" i="11"/>
  <c r="U374" i="11" s="1"/>
  <c r="V374" i="11" s="1"/>
  <c r="W374" i="11" s="1"/>
  <c r="X374" i="11" s="1"/>
  <c r="C437" i="11"/>
  <c r="C19" i="11"/>
  <c r="U19" i="11" s="1"/>
  <c r="V19" i="11" s="1"/>
  <c r="C398" i="11"/>
  <c r="U398" i="11" s="1"/>
  <c r="V398" i="11" s="1"/>
  <c r="W398" i="11" s="1"/>
  <c r="X398" i="11" s="1"/>
  <c r="AE398" i="11" s="1"/>
  <c r="D123" i="11"/>
  <c r="C442" i="11"/>
  <c r="C506" i="11"/>
  <c r="C114" i="11"/>
  <c r="U114" i="11" s="1"/>
  <c r="V114" i="11" s="1"/>
  <c r="W114" i="11" s="1"/>
  <c r="X114" i="11" s="1"/>
  <c r="AE114" i="11" s="1"/>
  <c r="C456" i="11"/>
  <c r="C518" i="11"/>
  <c r="C232" i="11"/>
  <c r="U232" i="11" s="1"/>
  <c r="V232" i="11" s="1"/>
  <c r="W232" i="11" s="1"/>
  <c r="X232" i="11" s="1"/>
  <c r="AE232" i="11" s="1"/>
  <c r="C195" i="11"/>
  <c r="C191" i="11"/>
  <c r="C243" i="11"/>
  <c r="U243" i="11" s="1"/>
  <c r="V243" i="11" s="1"/>
  <c r="W243" i="11" s="1"/>
  <c r="X243" i="11" s="1"/>
  <c r="AP243" i="11" s="1"/>
  <c r="C264" i="11"/>
  <c r="C533" i="11"/>
  <c r="U533" i="11" s="1"/>
  <c r="V533" i="11" s="1"/>
  <c r="W533" i="11" s="1"/>
  <c r="D57" i="11"/>
  <c r="C21" i="11"/>
  <c r="U21" i="11" s="1"/>
  <c r="V21" i="11" s="1"/>
  <c r="W21" i="11" s="1"/>
  <c r="X21" i="11" s="1"/>
  <c r="C208" i="11"/>
  <c r="C234" i="11"/>
  <c r="C504" i="11"/>
  <c r="C511" i="11"/>
  <c r="U511" i="11" s="1"/>
  <c r="V511" i="11" s="1"/>
  <c r="W511" i="11" s="1"/>
  <c r="C97" i="11"/>
  <c r="C128" i="11"/>
  <c r="U128" i="11" s="1"/>
  <c r="V128" i="11" s="1"/>
  <c r="W128" i="11" s="1"/>
  <c r="X128" i="11" s="1"/>
  <c r="AS128" i="11" s="1"/>
  <c r="C471" i="11"/>
  <c r="C108" i="11"/>
  <c r="U108" i="11" s="1"/>
  <c r="V108" i="11" s="1"/>
  <c r="W108" i="11" s="1"/>
  <c r="X108" i="11" s="1"/>
  <c r="AS108" i="11" s="1"/>
  <c r="C193" i="11"/>
  <c r="C42" i="11"/>
  <c r="C180" i="11"/>
  <c r="C211" i="11"/>
  <c r="D522" i="11"/>
  <c r="D55" i="11"/>
  <c r="C178" i="11"/>
  <c r="U178" i="11" s="1"/>
  <c r="V178" i="11" s="1"/>
  <c r="W178" i="11" s="1"/>
  <c r="X178" i="11" s="1"/>
  <c r="AE178" i="11" s="1"/>
  <c r="D411" i="11"/>
  <c r="C486" i="11"/>
  <c r="C508" i="11"/>
  <c r="D510" i="11"/>
  <c r="D519" i="11"/>
  <c r="D296" i="11"/>
  <c r="D389" i="11"/>
  <c r="D273" i="11"/>
  <c r="D514" i="11"/>
  <c r="D129" i="11"/>
  <c r="D265" i="11"/>
  <c r="D146" i="11"/>
  <c r="D416" i="11"/>
  <c r="D136" i="11"/>
  <c r="D187" i="11"/>
  <c r="C62" i="11"/>
  <c r="D251" i="11"/>
  <c r="D457" i="11"/>
  <c r="D451" i="11"/>
  <c r="D498" i="11"/>
  <c r="D486" i="11"/>
  <c r="D352" i="11"/>
  <c r="D300" i="11"/>
  <c r="D504" i="11"/>
  <c r="D380" i="11"/>
  <c r="D526" i="11"/>
  <c r="D270" i="11"/>
  <c r="D334" i="11"/>
  <c r="D421" i="11"/>
  <c r="D165" i="11"/>
  <c r="D168" i="11"/>
  <c r="D195" i="11"/>
  <c r="D456" i="11"/>
  <c r="C240" i="11"/>
  <c r="C445" i="11"/>
  <c r="C134" i="11"/>
  <c r="D142" i="11"/>
  <c r="D158" i="11"/>
  <c r="D93" i="11"/>
  <c r="C212" i="11"/>
  <c r="C153" i="11"/>
  <c r="U153" i="11" s="1"/>
  <c r="V153" i="11" s="1"/>
  <c r="W153" i="11" s="1"/>
  <c r="X153" i="11" s="1"/>
  <c r="AE153" i="11" s="1"/>
  <c r="C513" i="11"/>
  <c r="U513" i="11" s="1"/>
  <c r="V513" i="11" s="1"/>
  <c r="W513" i="11" s="1"/>
  <c r="X513" i="11" s="1"/>
  <c r="C185" i="11"/>
  <c r="U185" i="11" s="1"/>
  <c r="V185" i="11" s="1"/>
  <c r="C277" i="11"/>
  <c r="C137" i="11"/>
  <c r="U137" i="11" s="1"/>
  <c r="V137" i="11" s="1"/>
  <c r="W137" i="11" s="1"/>
  <c r="X137" i="11" s="1"/>
  <c r="C483" i="11"/>
  <c r="C143" i="11"/>
  <c r="C184" i="11"/>
  <c r="U184" i="11" s="1"/>
  <c r="V184" i="11" s="1"/>
  <c r="C170" i="11"/>
  <c r="C531" i="11"/>
  <c r="C309" i="11"/>
  <c r="U309" i="11" s="1"/>
  <c r="V309" i="11" s="1"/>
  <c r="W309" i="11" s="1"/>
  <c r="X309" i="11" s="1"/>
  <c r="BA309" i="11" s="1"/>
  <c r="C373" i="11"/>
  <c r="U373" i="11" s="1"/>
  <c r="V373" i="11" s="1"/>
  <c r="W373" i="11" s="1"/>
  <c r="X373" i="11" s="1"/>
  <c r="C521" i="11"/>
  <c r="U521" i="11" s="1"/>
  <c r="V521" i="11" s="1"/>
  <c r="W521" i="11" s="1"/>
  <c r="X521" i="11" s="1"/>
  <c r="C530" i="11"/>
  <c r="C545" i="11"/>
  <c r="U545" i="11" s="1"/>
  <c r="V545" i="11" s="1"/>
  <c r="W545" i="11" s="1"/>
  <c r="C217" i="11"/>
  <c r="D110" i="11"/>
  <c r="C18" i="11"/>
  <c r="U18" i="11" s="1"/>
  <c r="V18" i="11" s="1"/>
  <c r="C226" i="11"/>
  <c r="C472" i="11"/>
  <c r="C454" i="11"/>
  <c r="C25" i="11"/>
  <c r="U25" i="11" s="1"/>
  <c r="V25" i="11" s="1"/>
  <c r="C227" i="11"/>
  <c r="C313" i="11"/>
  <c r="U313" i="11" s="1"/>
  <c r="V313" i="11" s="1"/>
  <c r="W313" i="11" s="1"/>
  <c r="X313" i="11" s="1"/>
  <c r="AK313" i="11" s="1"/>
  <c r="D116" i="11"/>
  <c r="C98" i="11"/>
  <c r="C54" i="11"/>
  <c r="C357" i="11"/>
  <c r="C364" i="11"/>
  <c r="C130" i="11"/>
  <c r="C161" i="11"/>
  <c r="C257" i="11"/>
  <c r="U257" i="11" s="1"/>
  <c r="V257" i="11" s="1"/>
  <c r="W257" i="11" s="1"/>
  <c r="X257" i="11" s="1"/>
  <c r="AK257" i="11" s="1"/>
  <c r="C179" i="11"/>
  <c r="C241" i="11"/>
  <c r="C292" i="11"/>
  <c r="C448" i="11"/>
  <c r="C301" i="11"/>
  <c r="U301" i="11" s="1"/>
  <c r="V301" i="11" s="1"/>
  <c r="W301" i="11" s="1"/>
  <c r="X301" i="11" s="1"/>
  <c r="C295" i="11"/>
  <c r="C296" i="11"/>
  <c r="U296" i="11" s="1"/>
  <c r="V296" i="11" s="1"/>
  <c r="W296" i="11" s="1"/>
  <c r="X296" i="11" s="1"/>
  <c r="D508" i="11"/>
  <c r="D330" i="11"/>
  <c r="D65" i="11"/>
  <c r="D489" i="11"/>
  <c r="D261" i="11"/>
  <c r="D131" i="11"/>
  <c r="D365" i="11"/>
  <c r="D478" i="11"/>
  <c r="D357" i="11"/>
  <c r="D217" i="11"/>
  <c r="D452" i="11"/>
  <c r="D366" i="11"/>
  <c r="C311" i="11"/>
  <c r="D206" i="11"/>
  <c r="D80" i="11"/>
  <c r="D101" i="11"/>
  <c r="D518" i="11"/>
  <c r="D397" i="11"/>
  <c r="D191" i="11"/>
  <c r="D41" i="11"/>
  <c r="D369" i="11"/>
  <c r="D76" i="11"/>
  <c r="D466" i="11"/>
  <c r="D260" i="11"/>
  <c r="D343" i="11"/>
  <c r="D308" i="11"/>
  <c r="D166" i="11"/>
  <c r="D230" i="11"/>
  <c r="D174" i="11"/>
  <c r="C117" i="11"/>
  <c r="D85" i="11"/>
  <c r="D240" i="11"/>
  <c r="D483" i="11"/>
  <c r="D134" i="11"/>
  <c r="D175" i="11"/>
  <c r="D83" i="11"/>
  <c r="C72" i="11"/>
  <c r="C238" i="11"/>
  <c r="C298" i="11"/>
  <c r="C287" i="11"/>
  <c r="C214" i="11"/>
  <c r="C340" i="11"/>
  <c r="C391" i="11"/>
  <c r="U391" i="11" s="1"/>
  <c r="V391" i="11" s="1"/>
  <c r="W391" i="11" s="1"/>
  <c r="X391" i="11" s="1"/>
  <c r="C113" i="11"/>
  <c r="C368" i="11"/>
  <c r="U368" i="11" s="1"/>
  <c r="V368" i="11" s="1"/>
  <c r="W368" i="11" s="1"/>
  <c r="X368" i="11" s="1"/>
  <c r="C377" i="11"/>
  <c r="U377" i="11" s="1"/>
  <c r="V377" i="11" s="1"/>
  <c r="C175" i="11"/>
  <c r="U175" i="11" s="1"/>
  <c r="V175" i="11" s="1"/>
  <c r="W175" i="11" s="1"/>
  <c r="C11" i="11"/>
  <c r="U11" i="11" s="1"/>
  <c r="V11" i="11" s="1"/>
  <c r="C318" i="11"/>
  <c r="C13" i="11"/>
  <c r="U13" i="11" s="1"/>
  <c r="V13" i="11" s="1"/>
  <c r="C478" i="11"/>
  <c r="C375" i="11"/>
  <c r="U375" i="11" s="1"/>
  <c r="V375" i="11" s="1"/>
  <c r="W375" i="11" s="1"/>
  <c r="X375" i="11" s="1"/>
  <c r="AS375" i="11" s="1"/>
  <c r="C216" i="11"/>
  <c r="C262" i="11"/>
  <c r="D140" i="11"/>
  <c r="C201" i="11"/>
  <c r="U201" i="11" s="1"/>
  <c r="V201" i="11" s="1"/>
  <c r="W201" i="11" s="1"/>
  <c r="X201" i="11" s="1"/>
  <c r="D299" i="11"/>
  <c r="C353" i="11"/>
  <c r="C49" i="11"/>
  <c r="C106" i="11"/>
  <c r="U106" i="11" s="1"/>
  <c r="V106" i="11" s="1"/>
  <c r="W106" i="11" s="1"/>
  <c r="X106" i="11" s="1"/>
  <c r="C255" i="11"/>
  <c r="C413" i="11"/>
  <c r="C429" i="11"/>
  <c r="C12" i="11"/>
  <c r="U12" i="11" s="1"/>
  <c r="V12" i="11" s="1"/>
  <c r="C183" i="11"/>
  <c r="C479" i="11"/>
  <c r="U479" i="11" s="1"/>
  <c r="V479" i="11" s="1"/>
  <c r="W479" i="11" s="1"/>
  <c r="X479" i="11" s="1"/>
  <c r="C462" i="11"/>
  <c r="C144" i="11"/>
  <c r="C395" i="11"/>
  <c r="U395" i="11" s="1"/>
  <c r="V395" i="11" s="1"/>
  <c r="W395" i="11" s="1"/>
  <c r="X395" i="11" s="1"/>
  <c r="C215" i="11"/>
  <c r="U215" i="11" s="1"/>
  <c r="V215" i="11" s="1"/>
  <c r="W215" i="11" s="1"/>
  <c r="X215" i="11" s="1"/>
  <c r="AY215" i="11" s="1"/>
  <c r="C224" i="11"/>
  <c r="C365" i="11"/>
  <c r="C236" i="11"/>
  <c r="C121" i="11"/>
  <c r="C420" i="11"/>
  <c r="C333" i="11"/>
  <c r="C501" i="11"/>
  <c r="D412" i="11"/>
  <c r="D49" i="11"/>
  <c r="D115" i="11"/>
  <c r="D242" i="11"/>
  <c r="D342" i="11"/>
  <c r="D441" i="11"/>
  <c r="C219" i="11"/>
  <c r="D378" i="11"/>
  <c r="D181" i="11"/>
  <c r="D132" i="11"/>
  <c r="D284" i="11"/>
  <c r="D222" i="11"/>
  <c r="D338" i="11"/>
  <c r="D235" i="11"/>
  <c r="D151" i="11"/>
  <c r="D388" i="11"/>
  <c r="D506" i="11"/>
  <c r="D68" i="11"/>
  <c r="C95" i="11"/>
  <c r="D127" i="11"/>
  <c r="D237" i="11"/>
  <c r="D233" i="11"/>
  <c r="D133" i="11"/>
  <c r="D298" i="11"/>
  <c r="D356" i="11"/>
  <c r="D433" i="11"/>
  <c r="D40" i="11"/>
  <c r="D247" i="11"/>
  <c r="D442" i="11"/>
  <c r="D117" i="11"/>
  <c r="D130" i="11"/>
  <c r="D44" i="11"/>
  <c r="C362" i="11"/>
  <c r="D431" i="11"/>
  <c r="D160" i="11"/>
  <c r="D305" i="11"/>
  <c r="D78" i="11"/>
  <c r="C83" i="11"/>
  <c r="D72" i="11"/>
  <c r="C458" i="11"/>
  <c r="D458" i="11"/>
  <c r="D99" i="11"/>
  <c r="D190" i="11"/>
  <c r="D311" i="11"/>
  <c r="C378" i="11"/>
  <c r="C278" i="11"/>
  <c r="C245" i="11"/>
  <c r="U245" i="11" s="1"/>
  <c r="V245" i="11" s="1"/>
  <c r="W245" i="11" s="1"/>
  <c r="X245" i="11" s="1"/>
  <c r="C397" i="11"/>
  <c r="C120" i="11"/>
  <c r="U120" i="11" s="1"/>
  <c r="V120" i="11" s="1"/>
  <c r="W120" i="11" s="1"/>
  <c r="X120" i="11" s="1"/>
  <c r="AT120" i="11" s="1"/>
  <c r="C80" i="11"/>
  <c r="U80" i="11" s="1"/>
  <c r="V80" i="11" s="1"/>
  <c r="W80" i="11" s="1"/>
  <c r="X80" i="11" s="1"/>
  <c r="AE80" i="11" s="1"/>
  <c r="C274" i="11"/>
  <c r="C403" i="11"/>
  <c r="U403" i="11" s="1"/>
  <c r="V403" i="11" s="1"/>
  <c r="C189" i="11"/>
  <c r="U189" i="11" s="1"/>
  <c r="V189" i="11" s="1"/>
  <c r="W189" i="11" s="1"/>
  <c r="X189" i="11" s="1"/>
  <c r="BA189" i="11" s="1"/>
  <c r="C101" i="11"/>
  <c r="C388" i="11"/>
  <c r="D95" i="11"/>
  <c r="C125" i="11"/>
  <c r="C252" i="11"/>
  <c r="C269" i="11"/>
  <c r="C231" i="11"/>
  <c r="C516" i="11"/>
  <c r="C360" i="11"/>
  <c r="C324" i="11"/>
  <c r="C187" i="11"/>
  <c r="D267" i="11"/>
  <c r="C71" i="11"/>
  <c r="U71" i="11" s="1"/>
  <c r="V71" i="11" s="1"/>
  <c r="W71" i="11" s="1"/>
  <c r="X71" i="11" s="1"/>
  <c r="C265" i="11"/>
  <c r="U265" i="11" s="1"/>
  <c r="V265" i="11" s="1"/>
  <c r="C475" i="11"/>
  <c r="C47" i="11"/>
  <c r="C70" i="11"/>
  <c r="C152" i="11"/>
  <c r="C528" i="11"/>
  <c r="C273" i="11"/>
  <c r="U273" i="11" s="1"/>
  <c r="V273" i="11" s="1"/>
  <c r="W273" i="11" s="1"/>
  <c r="X273" i="11" s="1"/>
  <c r="C155" i="11"/>
  <c r="C405" i="11"/>
  <c r="C495" i="11"/>
  <c r="C319" i="11"/>
  <c r="C33" i="11"/>
  <c r="C477" i="11"/>
  <c r="U477" i="11" s="1"/>
  <c r="V477" i="11" s="1"/>
  <c r="W477" i="11" s="1"/>
  <c r="X477" i="11" s="1"/>
  <c r="C93" i="11"/>
  <c r="C367" i="11"/>
  <c r="D219" i="11"/>
  <c r="C275" i="11"/>
  <c r="U275" i="11" s="1"/>
  <c r="V275" i="11" s="1"/>
  <c r="W275" i="11" s="1"/>
  <c r="X275" i="11" s="1"/>
  <c r="D194" i="11"/>
  <c r="C293" i="11"/>
  <c r="U293" i="11" s="1"/>
  <c r="V293" i="11" s="1"/>
  <c r="D278" i="11"/>
  <c r="D271" i="11"/>
  <c r="D354" i="11"/>
  <c r="D471" i="11"/>
  <c r="C351" i="11"/>
  <c r="D46" i="11"/>
  <c r="D302" i="11"/>
  <c r="D147" i="11"/>
  <c r="D324" i="11"/>
  <c r="D317" i="11"/>
  <c r="D75" i="11"/>
  <c r="D531" i="11"/>
  <c r="D336" i="11"/>
  <c r="D38" i="11"/>
  <c r="C482" i="11"/>
  <c r="D295" i="11"/>
  <c r="D413" i="11"/>
  <c r="D461" i="11"/>
  <c r="D340" i="11"/>
  <c r="D258" i="11"/>
  <c r="D349" i="11"/>
  <c r="D74" i="11"/>
  <c r="D400" i="11"/>
  <c r="D141" i="11"/>
  <c r="D73" i="11"/>
  <c r="D396" i="11"/>
  <c r="D211" i="11"/>
  <c r="D126" i="11"/>
  <c r="D361" i="11"/>
  <c r="C44" i="11"/>
  <c r="D362" i="11"/>
  <c r="C99" i="11"/>
  <c r="D264" i="11"/>
  <c r="C305" i="11"/>
  <c r="C78" i="11"/>
  <c r="C190" i="11"/>
  <c r="D144" i="11"/>
  <c r="C303" i="11"/>
  <c r="C327" i="11"/>
  <c r="C423" i="11"/>
  <c r="C88" i="11"/>
  <c r="U88" i="11" s="1"/>
  <c r="V88" i="11" s="1"/>
  <c r="W88" i="11" s="1"/>
  <c r="X88" i="11" s="1"/>
  <c r="C228" i="11"/>
  <c r="U228" i="11" s="1"/>
  <c r="V228" i="11" s="1"/>
  <c r="W228" i="11" s="1"/>
  <c r="X228" i="11" s="1"/>
  <c r="C439" i="11"/>
  <c r="U439" i="11" s="1"/>
  <c r="V439" i="11" s="1"/>
  <c r="W439" i="11" s="1"/>
  <c r="X439" i="11" s="1"/>
  <c r="AE439" i="11" s="1"/>
  <c r="C30" i="11"/>
  <c r="U30" i="11" s="1"/>
  <c r="V30" i="11" s="1"/>
  <c r="W30" i="11" s="1"/>
  <c r="X30" i="11" s="1"/>
  <c r="AE30" i="11" s="1"/>
  <c r="C172" i="11"/>
  <c r="U172" i="11" s="1"/>
  <c r="V172" i="11" s="1"/>
  <c r="W172" i="11" s="1"/>
  <c r="X172" i="11" s="1"/>
  <c r="C457" i="11"/>
  <c r="C156" i="11"/>
  <c r="U156" i="11" s="1"/>
  <c r="V156" i="11" s="1"/>
  <c r="W156" i="11" s="1"/>
  <c r="X156" i="11" s="1"/>
  <c r="C204" i="11"/>
  <c r="C159" i="11"/>
  <c r="C335" i="11"/>
  <c r="U335" i="11" s="1"/>
  <c r="V335" i="11" s="1"/>
  <c r="W335" i="11" s="1"/>
  <c r="X335" i="11" s="1"/>
  <c r="AT335" i="11" s="1"/>
  <c r="C124" i="11"/>
  <c r="D62" i="11"/>
  <c r="C337" i="11"/>
  <c r="U337" i="11" s="1"/>
  <c r="V337" i="11" s="1"/>
  <c r="W337" i="11" s="1"/>
  <c r="X337" i="11" s="1"/>
  <c r="BA337" i="11" s="1"/>
  <c r="C150" i="11"/>
  <c r="U150" i="11" s="1"/>
  <c r="V150" i="11" s="1"/>
  <c r="W150" i="11" s="1"/>
  <c r="X150" i="11" s="1"/>
  <c r="AK150" i="11" s="1"/>
  <c r="C270" i="11"/>
  <c r="C514" i="11"/>
  <c r="U514" i="11" s="1"/>
  <c r="V514" i="11" s="1"/>
  <c r="W514" i="11" s="1"/>
  <c r="X514" i="11" s="1"/>
  <c r="AK514" i="11" s="1"/>
  <c r="C281" i="11"/>
  <c r="C317" i="11"/>
  <c r="U317" i="11" s="1"/>
  <c r="V317" i="11" s="1"/>
  <c r="W317" i="11" s="1"/>
  <c r="X317" i="11" s="1"/>
  <c r="AE317" i="11" s="1"/>
  <c r="C89" i="11"/>
  <c r="U89" i="11" s="1"/>
  <c r="V89" i="11" s="1"/>
  <c r="W89" i="11" s="1"/>
  <c r="X89" i="11" s="1"/>
  <c r="C316" i="11"/>
  <c r="U316" i="11" s="1"/>
  <c r="V316" i="11" s="1"/>
  <c r="W316" i="11" s="1"/>
  <c r="X316" i="11" s="1"/>
  <c r="AE316" i="11" s="1"/>
  <c r="C81" i="11"/>
  <c r="U81" i="11" s="1"/>
  <c r="V81" i="11" s="1"/>
  <c r="C302" i="11"/>
  <c r="C535" i="11"/>
  <c r="U535" i="11" s="1"/>
  <c r="V535" i="11" s="1"/>
  <c r="W535" i="11" s="1"/>
  <c r="X535" i="11" s="1"/>
  <c r="AD535" i="11" s="1"/>
  <c r="C505" i="11"/>
  <c r="C105" i="11"/>
  <c r="C253" i="11"/>
  <c r="U253" i="11" s="1"/>
  <c r="V253" i="11" s="1"/>
  <c r="W253" i="11" s="1"/>
  <c r="X253" i="11" s="1"/>
  <c r="AT253" i="11" s="1"/>
  <c r="C381" i="11"/>
  <c r="C492" i="11"/>
  <c r="C174" i="11"/>
  <c r="C502" i="11"/>
  <c r="C474" i="11"/>
  <c r="U474" i="11" s="1"/>
  <c r="V474" i="11" s="1"/>
  <c r="W474" i="11" s="1"/>
  <c r="X474" i="11" s="1"/>
  <c r="C308" i="11"/>
  <c r="U308" i="11" s="1"/>
  <c r="V308" i="11" s="1"/>
  <c r="W308" i="11" s="1"/>
  <c r="X308" i="11" s="1"/>
  <c r="AT308" i="11" s="1"/>
  <c r="C60" i="11"/>
  <c r="U60" i="11" s="1"/>
  <c r="V60" i="11" s="1"/>
  <c r="W60" i="11" s="1"/>
  <c r="X60" i="11" s="1"/>
  <c r="AE60" i="11" s="1"/>
  <c r="C263" i="11"/>
  <c r="U263" i="11" s="1"/>
  <c r="V263" i="11" s="1"/>
  <c r="W263" i="11" s="1"/>
  <c r="X263" i="11" s="1"/>
  <c r="C112" i="11"/>
  <c r="U112" i="11" s="1"/>
  <c r="V112" i="11" s="1"/>
  <c r="W112" i="11" s="1"/>
  <c r="X112" i="11" s="1"/>
  <c r="AE112" i="11" s="1"/>
  <c r="C431" i="11"/>
  <c r="U431" i="11" s="1"/>
  <c r="V431" i="11" s="1"/>
  <c r="C538" i="11"/>
  <c r="U538" i="11" s="1"/>
  <c r="V538" i="11" s="1"/>
  <c r="C242" i="11"/>
  <c r="U242" i="11" s="1"/>
  <c r="V242" i="11" s="1"/>
  <c r="W242" i="11" s="1"/>
  <c r="X242" i="11" s="1"/>
  <c r="D118" i="11"/>
  <c r="D454" i="11"/>
  <c r="D84" i="11"/>
  <c r="D501" i="11"/>
  <c r="D505" i="11"/>
  <c r="D462" i="11"/>
  <c r="D420" i="11"/>
  <c r="D254" i="11"/>
  <c r="D238" i="11"/>
  <c r="D488" i="11"/>
  <c r="D332" i="11"/>
  <c r="D163" i="11"/>
  <c r="D159" i="11"/>
  <c r="D92" i="11"/>
  <c r="D502" i="11"/>
  <c r="C393" i="11"/>
  <c r="D42" i="11"/>
  <c r="D423" i="11"/>
  <c r="D353" i="11"/>
  <c r="C285" i="11"/>
  <c r="U285" i="11" s="1"/>
  <c r="V285" i="11" s="1"/>
  <c r="W285" i="11" s="1"/>
  <c r="X285" i="11" s="1"/>
  <c r="AE285" i="11" s="1"/>
  <c r="D152" i="11"/>
  <c r="D525" i="11"/>
  <c r="D490" i="11"/>
  <c r="D226" i="11"/>
  <c r="C411" i="11"/>
  <c r="U411" i="11" s="1"/>
  <c r="V411" i="11" s="1"/>
  <c r="W411" i="11" s="1"/>
  <c r="X411" i="11" s="1"/>
  <c r="AE411" i="11" s="1"/>
  <c r="D290" i="11"/>
  <c r="D155" i="11"/>
  <c r="D262" i="11"/>
  <c r="D77" i="11"/>
  <c r="D207" i="11"/>
  <c r="C361" i="11"/>
  <c r="D351" i="11"/>
  <c r="C421" i="11"/>
  <c r="U421" i="11" s="1"/>
  <c r="V421" i="11" s="1"/>
  <c r="W421" i="11" s="1"/>
  <c r="X421" i="11" s="1"/>
  <c r="C65" i="11"/>
  <c r="U65" i="11" s="1"/>
  <c r="V65" i="11" s="1"/>
  <c r="C385" i="11"/>
  <c r="U385" i="11" s="1"/>
  <c r="V385" i="11" s="1"/>
  <c r="W385" i="11" s="1"/>
  <c r="X385" i="11" s="1"/>
  <c r="AE385" i="11" s="1"/>
  <c r="C248" i="11"/>
  <c r="U248" i="11" s="1"/>
  <c r="V248" i="11" s="1"/>
  <c r="W248" i="11" s="1"/>
  <c r="X248" i="11" s="1"/>
  <c r="C157" i="11"/>
  <c r="U157" i="11" s="1"/>
  <c r="V157" i="11" s="1"/>
  <c r="W157" i="11" s="1"/>
  <c r="X157" i="11" s="1"/>
  <c r="C218" i="11"/>
  <c r="C527" i="11"/>
  <c r="U527" i="11" s="1"/>
  <c r="V527" i="11" s="1"/>
  <c r="W527" i="11" s="1"/>
  <c r="X527" i="11" s="1"/>
  <c r="AD527" i="11" s="1"/>
  <c r="C209" i="11"/>
  <c r="U209" i="11" s="1"/>
  <c r="V209" i="11" s="1"/>
  <c r="W209" i="11" s="1"/>
  <c r="X209" i="11" s="1"/>
  <c r="AS209" i="11" s="1"/>
  <c r="C258" i="11"/>
  <c r="U258" i="11" s="1"/>
  <c r="V258" i="11" s="1"/>
  <c r="W258" i="11" s="1"/>
  <c r="X258" i="11" s="1"/>
  <c r="AK258" i="11" s="1"/>
  <c r="C280" i="11"/>
  <c r="U280" i="11" s="1"/>
  <c r="V280" i="11" s="1"/>
  <c r="W280" i="11" s="1"/>
  <c r="X280" i="11" s="1"/>
  <c r="BA280" i="11" s="1"/>
  <c r="C414" i="11"/>
  <c r="U414" i="11" s="1"/>
  <c r="V414" i="11" s="1"/>
  <c r="W414" i="11" s="1"/>
  <c r="X414" i="11" s="1"/>
  <c r="C165" i="11"/>
  <c r="U165" i="11" s="1"/>
  <c r="V165" i="11" s="1"/>
  <c r="W165" i="11" s="1"/>
  <c r="X165" i="11" s="1"/>
  <c r="AK165" i="11" s="1"/>
  <c r="C38" i="11"/>
  <c r="C438" i="11"/>
  <c r="C409" i="11"/>
  <c r="C465" i="11"/>
  <c r="U465" i="11" s="1"/>
  <c r="V465" i="11" s="1"/>
  <c r="W465" i="11" s="1"/>
  <c r="X465" i="11" s="1"/>
  <c r="C416" i="11"/>
  <c r="U416" i="11" s="1"/>
  <c r="V416" i="11" s="1"/>
  <c r="W416" i="11" s="1"/>
  <c r="X416" i="11" s="1"/>
  <c r="AP416" i="11" s="1"/>
  <c r="C210" i="11"/>
  <c r="U210" i="11" s="1"/>
  <c r="V210" i="11" s="1"/>
  <c r="C446" i="11"/>
  <c r="C338" i="11"/>
  <c r="C246" i="11"/>
  <c r="C102" i="11"/>
  <c r="C320" i="11"/>
  <c r="U320" i="11" s="1"/>
  <c r="V320" i="11" s="1"/>
  <c r="W320" i="11" s="1"/>
  <c r="X320" i="11" s="1"/>
  <c r="C541" i="11"/>
  <c r="U541" i="11" s="1"/>
  <c r="V541" i="11" s="1"/>
  <c r="W541" i="11" s="1"/>
  <c r="C363" i="11"/>
  <c r="U363" i="11" s="1"/>
  <c r="V363" i="11" s="1"/>
  <c r="W363" i="11" s="1"/>
  <c r="X363" i="11" s="1"/>
  <c r="C85" i="11"/>
  <c r="C371" i="11"/>
  <c r="C525" i="11"/>
  <c r="C34" i="11"/>
  <c r="U34" i="11" s="1"/>
  <c r="V34" i="11" s="1"/>
  <c r="C291" i="11"/>
  <c r="C135" i="11"/>
  <c r="U135" i="11" s="1"/>
  <c r="V135" i="11" s="1"/>
  <c r="C321" i="11"/>
  <c r="U321" i="11" s="1"/>
  <c r="V321" i="11" s="1"/>
  <c r="W321" i="11" s="1"/>
  <c r="X321" i="11" s="1"/>
  <c r="AS321" i="11" s="1"/>
  <c r="C86" i="11"/>
  <c r="C162" i="11"/>
  <c r="C194" i="11"/>
  <c r="C158" i="11"/>
  <c r="C469" i="11"/>
  <c r="C534" i="11"/>
  <c r="U534" i="11" s="1"/>
  <c r="V534" i="11" s="1"/>
  <c r="W534" i="11" s="1"/>
  <c r="X534" i="11" s="1"/>
  <c r="AD534" i="11" s="1"/>
  <c r="C64" i="11"/>
  <c r="C55" i="11"/>
  <c r="U55" i="11" s="1"/>
  <c r="V55" i="11" s="1"/>
  <c r="W55" i="11" s="1"/>
  <c r="X55" i="11" s="1"/>
  <c r="AD55" i="11" s="1"/>
  <c r="D246" i="11"/>
  <c r="D392" i="11"/>
  <c r="D64" i="11"/>
  <c r="D480" i="11"/>
  <c r="D472" i="11"/>
  <c r="D197" i="11"/>
  <c r="D33" i="11"/>
  <c r="D447" i="11"/>
  <c r="D54" i="11"/>
  <c r="D528" i="11"/>
  <c r="D484" i="11"/>
  <c r="D292" i="11"/>
  <c r="D326" i="11"/>
  <c r="D437" i="11"/>
  <c r="D234" i="11"/>
  <c r="D359" i="11"/>
  <c r="D125" i="11"/>
  <c r="C491" i="11"/>
  <c r="D318" i="11"/>
  <c r="D419" i="11"/>
  <c r="D371" i="11"/>
  <c r="D182" i="11"/>
  <c r="D177" i="11"/>
  <c r="D227" i="11"/>
  <c r="D440" i="11"/>
  <c r="D348" i="11"/>
  <c r="D459" i="11"/>
  <c r="D341" i="11"/>
  <c r="C387" i="11"/>
  <c r="D212" i="11"/>
  <c r="D109" i="11"/>
  <c r="D105" i="11"/>
  <c r="D124" i="11"/>
  <c r="D303" i="11"/>
  <c r="C196" i="11"/>
  <c r="C349" i="11"/>
  <c r="D482" i="11"/>
  <c r="C379" i="11"/>
  <c r="C444" i="11"/>
  <c r="C307" i="11"/>
  <c r="U307" i="11" s="1"/>
  <c r="V307" i="11" s="1"/>
  <c r="W307" i="11" s="1"/>
  <c r="X307" i="11" s="1"/>
  <c r="C29" i="11"/>
  <c r="U29" i="11" s="1"/>
  <c r="V29" i="11" s="1"/>
  <c r="C272" i="11"/>
  <c r="U272" i="11" s="1"/>
  <c r="V272" i="11" s="1"/>
  <c r="W272" i="11" s="1"/>
  <c r="X272" i="11" s="1"/>
  <c r="C369" i="11"/>
  <c r="U369" i="11" s="1"/>
  <c r="V369" i="11" s="1"/>
  <c r="W369" i="11" s="1"/>
  <c r="X369" i="11" s="1"/>
  <c r="C66" i="11"/>
  <c r="U66" i="11" s="1"/>
  <c r="V66" i="11" s="1"/>
  <c r="C203" i="11"/>
  <c r="C334" i="11"/>
  <c r="U334" i="11" s="1"/>
  <c r="V334" i="11" s="1"/>
  <c r="W334" i="11" s="1"/>
  <c r="X334" i="11" s="1"/>
  <c r="C481" i="11"/>
  <c r="C181" i="11"/>
  <c r="U181" i="11" s="1"/>
  <c r="V181" i="11" s="1"/>
  <c r="W181" i="11" s="1"/>
  <c r="X181" i="11" s="1"/>
  <c r="C168" i="11"/>
  <c r="C473" i="11"/>
  <c r="C283" i="11"/>
  <c r="U283" i="11" s="1"/>
  <c r="V283" i="11" s="1"/>
  <c r="W283" i="11" s="1"/>
  <c r="X283" i="11" s="1"/>
  <c r="C415" i="11"/>
  <c r="C499" i="11"/>
  <c r="U499" i="11" s="1"/>
  <c r="V499" i="11" s="1"/>
  <c r="W499" i="11" s="1"/>
  <c r="X499" i="11" s="1"/>
  <c r="AK499" i="11" s="1"/>
  <c r="C520" i="11"/>
  <c r="U520" i="11" s="1"/>
  <c r="V520" i="11" s="1"/>
  <c r="W520" i="11" s="1"/>
  <c r="X520" i="11" s="1"/>
  <c r="C523" i="11"/>
  <c r="U523" i="11" s="1"/>
  <c r="V523" i="11" s="1"/>
  <c r="W523" i="11" s="1"/>
  <c r="X523" i="11" s="1"/>
  <c r="AE523" i="11" s="1"/>
  <c r="C432" i="11"/>
  <c r="C249" i="11"/>
  <c r="C160" i="11"/>
  <c r="C425" i="11"/>
  <c r="U425" i="11" s="1"/>
  <c r="V425" i="11" s="1"/>
  <c r="W425" i="11" s="1"/>
  <c r="X425" i="11" s="1"/>
  <c r="AE425" i="11" s="1"/>
  <c r="C15" i="11"/>
  <c r="U15" i="11" s="1"/>
  <c r="V15" i="11" s="1"/>
  <c r="C328" i="11"/>
  <c r="C237" i="11"/>
  <c r="U237" i="11" s="1"/>
  <c r="V237" i="11" s="1"/>
  <c r="W237" i="11" s="1"/>
  <c r="X237" i="11" s="1"/>
  <c r="AS237" i="11" s="1"/>
  <c r="C401" i="11"/>
  <c r="C233" i="11"/>
  <c r="U233" i="11" s="1"/>
  <c r="V233" i="11" s="1"/>
  <c r="W233" i="11" s="1"/>
  <c r="X233" i="11" s="1"/>
  <c r="AE233" i="11" s="1"/>
  <c r="C27" i="11"/>
  <c r="U27" i="11" s="1"/>
  <c r="V27" i="11" s="1"/>
  <c r="C282" i="11"/>
  <c r="U282" i="11" s="1"/>
  <c r="V282" i="11" s="1"/>
  <c r="W282" i="11" s="1"/>
  <c r="X282" i="11" s="1"/>
  <c r="AS282" i="11" s="1"/>
  <c r="C147" i="11"/>
  <c r="U147" i="11" s="1"/>
  <c r="V147" i="11" s="1"/>
  <c r="W147" i="11" s="1"/>
  <c r="X147" i="11" s="1"/>
  <c r="BA147" i="11" s="1"/>
  <c r="C61" i="11"/>
  <c r="C294" i="11"/>
  <c r="C498" i="11"/>
  <c r="U498" i="11" s="1"/>
  <c r="V498" i="11" s="1"/>
  <c r="W498" i="11" s="1"/>
  <c r="X498" i="11" s="1"/>
  <c r="AK498" i="11" s="1"/>
  <c r="C507" i="11"/>
  <c r="U507" i="11" s="1"/>
  <c r="V507" i="11" s="1"/>
  <c r="W507" i="11" s="1"/>
  <c r="X507" i="11" s="1"/>
  <c r="AE507" i="11" s="1"/>
  <c r="C31" i="11"/>
  <c r="U31" i="11" s="1"/>
  <c r="V31" i="11" s="1"/>
  <c r="W31" i="11" s="1"/>
  <c r="X31" i="11" s="1"/>
  <c r="AK31" i="11" s="1"/>
  <c r="D503" i="11"/>
  <c r="C451" i="11"/>
  <c r="C53" i="11"/>
  <c r="D236" i="11"/>
  <c r="C267" i="11"/>
  <c r="D494" i="11"/>
  <c r="D91" i="11"/>
  <c r="D47" i="11"/>
  <c r="D475" i="11"/>
  <c r="D162" i="11"/>
  <c r="C176" i="11"/>
  <c r="D183" i="11"/>
  <c r="D231" i="11"/>
  <c r="D401" i="11"/>
  <c r="D323" i="11"/>
  <c r="C450" i="11"/>
  <c r="U450" i="11" s="1"/>
  <c r="V450" i="11" s="1"/>
  <c r="W450" i="11" s="1"/>
  <c r="X450" i="11" s="1"/>
  <c r="D384" i="11"/>
  <c r="C69" i="11"/>
  <c r="U69" i="11" s="1"/>
  <c r="V69" i="11" s="1"/>
  <c r="W69" i="11" s="1"/>
  <c r="X69" i="11" s="1"/>
  <c r="AT69" i="11" s="1"/>
  <c r="D517" i="11"/>
  <c r="D203" i="11"/>
  <c r="D314" i="11"/>
  <c r="D97" i="11"/>
  <c r="D37" i="11"/>
  <c r="D481" i="11"/>
  <c r="D406" i="11"/>
  <c r="D86" i="11"/>
  <c r="D113" i="11"/>
  <c r="D35" i="11"/>
  <c r="D418" i="11"/>
  <c r="D161" i="11"/>
  <c r="D52" i="11"/>
  <c r="D546" i="11"/>
  <c r="D387" i="11"/>
  <c r="D408" i="11"/>
  <c r="D350" i="11"/>
  <c r="D294" i="11"/>
  <c r="D170" i="11"/>
  <c r="D266" i="11"/>
  <c r="D59" i="11"/>
  <c r="D196" i="11"/>
  <c r="D149" i="11"/>
  <c r="D98" i="11"/>
  <c r="C297" i="11"/>
  <c r="D297" i="11"/>
  <c r="D186" i="11"/>
  <c r="D87" i="11"/>
  <c r="D224" i="11"/>
  <c r="D319" i="11"/>
  <c r="D288" i="11"/>
  <c r="D79" i="11"/>
  <c r="C9" i="11"/>
  <c r="F225" i="7"/>
  <c r="U180" i="11" l="1"/>
  <c r="V180" i="11" s="1"/>
  <c r="W180" i="11" s="1"/>
  <c r="X180" i="11" s="1"/>
  <c r="AE180" i="11" s="1"/>
  <c r="U361" i="11"/>
  <c r="V361" i="11" s="1"/>
  <c r="W361" i="11" s="1"/>
  <c r="X361" i="11" s="1"/>
  <c r="U457" i="11"/>
  <c r="V457" i="11" s="1"/>
  <c r="W457" i="11" s="1"/>
  <c r="X457" i="11" s="1"/>
  <c r="AS457" i="11" s="1"/>
  <c r="U143" i="11"/>
  <c r="V143" i="11" s="1"/>
  <c r="W143" i="11" s="1"/>
  <c r="X143" i="11" s="1"/>
  <c r="U338" i="11"/>
  <c r="V338" i="11" s="1"/>
  <c r="W338" i="11" s="1"/>
  <c r="X338" i="11" s="1"/>
  <c r="AT338" i="11" s="1"/>
  <c r="U70" i="11"/>
  <c r="V70" i="11" s="1"/>
  <c r="W70" i="11" s="1"/>
  <c r="X70" i="11" s="1"/>
  <c r="BA70" i="11" s="1"/>
  <c r="U429" i="11"/>
  <c r="V429" i="11" s="1"/>
  <c r="W429" i="11" s="1"/>
  <c r="X429" i="11" s="1"/>
  <c r="U223" i="11"/>
  <c r="V223" i="11" s="1"/>
  <c r="W223" i="11" s="1"/>
  <c r="X223" i="11" s="1"/>
  <c r="U473" i="11"/>
  <c r="V473" i="11" s="1"/>
  <c r="W473" i="11" s="1"/>
  <c r="X473" i="11" s="1"/>
  <c r="AE473" i="11" s="1"/>
  <c r="U379" i="11"/>
  <c r="V379" i="11" s="1"/>
  <c r="W379" i="11" s="1"/>
  <c r="X379" i="11" s="1"/>
  <c r="U364" i="11"/>
  <c r="V364" i="11" s="1"/>
  <c r="W364" i="11" s="1"/>
  <c r="X364" i="11" s="1"/>
  <c r="AP364" i="11" s="1"/>
  <c r="BR364" i="11" s="1"/>
  <c r="U436" i="11"/>
  <c r="V436" i="11" s="1"/>
  <c r="W436" i="11" s="1"/>
  <c r="X436" i="11" s="1"/>
  <c r="AT436" i="11" s="1"/>
  <c r="BV436" i="11" s="1"/>
  <c r="U486" i="11"/>
  <c r="V486" i="11" s="1"/>
  <c r="W486" i="11" s="1"/>
  <c r="X486" i="11" s="1"/>
  <c r="AK486" i="11" s="1"/>
  <c r="BM486" i="11" s="1"/>
  <c r="CO486" i="11" s="1"/>
  <c r="U405" i="11"/>
  <c r="V405" i="11" s="1"/>
  <c r="U160" i="11"/>
  <c r="V160" i="11" s="1"/>
  <c r="U524" i="11"/>
  <c r="V524" i="11" s="1"/>
  <c r="W524" i="11" s="1"/>
  <c r="X524" i="11" s="1"/>
  <c r="AE524" i="11" s="1"/>
  <c r="U432" i="11"/>
  <c r="V432" i="11" s="1"/>
  <c r="U158" i="11"/>
  <c r="V158" i="11" s="1"/>
  <c r="W158" i="11" s="1"/>
  <c r="X158" i="11" s="1"/>
  <c r="AS158" i="11" s="1"/>
  <c r="U274" i="11"/>
  <c r="V274" i="11" s="1"/>
  <c r="W274" i="11" s="1"/>
  <c r="U491" i="11"/>
  <c r="V491" i="11" s="1"/>
  <c r="W491" i="11" s="1"/>
  <c r="X491" i="11" s="1"/>
  <c r="AZ491" i="11" s="1"/>
  <c r="U204" i="11"/>
  <c r="V204" i="11" s="1"/>
  <c r="W204" i="11" s="1"/>
  <c r="X204" i="11" s="1"/>
  <c r="AE204" i="11" s="1"/>
  <c r="U216" i="11"/>
  <c r="V216" i="11" s="1"/>
  <c r="W216" i="11" s="1"/>
  <c r="X216" i="11" s="1"/>
  <c r="AU216" i="11" s="1"/>
  <c r="BW216" i="11" s="1"/>
  <c r="CY216" i="11" s="1"/>
  <c r="U333" i="11"/>
  <c r="V333" i="11" s="1"/>
  <c r="W333" i="11" s="1"/>
  <c r="X333" i="11" s="1"/>
  <c r="AD333" i="11" s="1"/>
  <c r="U417" i="11"/>
  <c r="V417" i="11" s="1"/>
  <c r="W417" i="11" s="1"/>
  <c r="X417" i="11" s="1"/>
  <c r="AU417" i="11" s="1"/>
  <c r="U409" i="11"/>
  <c r="V409" i="11" s="1"/>
  <c r="W409" i="11" s="1"/>
  <c r="X409" i="11" s="1"/>
  <c r="AT409" i="11" s="1"/>
  <c r="BV409" i="11" s="1"/>
  <c r="U427" i="11"/>
  <c r="V427" i="11" s="1"/>
  <c r="W427" i="11" s="1"/>
  <c r="X427" i="11" s="1"/>
  <c r="AE427" i="11" s="1"/>
  <c r="U370" i="11"/>
  <c r="V370" i="11" s="1"/>
  <c r="W370" i="11" s="1"/>
  <c r="X370" i="11" s="1"/>
  <c r="AE370" i="11" s="1"/>
  <c r="AA370" i="11" s="1"/>
  <c r="U102" i="11"/>
  <c r="V102" i="11" s="1"/>
  <c r="W102" i="11" s="1"/>
  <c r="X102" i="11" s="1"/>
  <c r="AT102" i="11" s="1"/>
  <c r="U516" i="11"/>
  <c r="V516" i="11" s="1"/>
  <c r="W516" i="11" s="1"/>
  <c r="X516" i="11" s="1"/>
  <c r="AE516" i="11" s="1"/>
  <c r="U267" i="11"/>
  <c r="V267" i="11" s="1"/>
  <c r="U444" i="11"/>
  <c r="V444" i="11" s="1"/>
  <c r="W444" i="11" s="1"/>
  <c r="X444" i="11" s="1"/>
  <c r="U492" i="11"/>
  <c r="V492" i="11" s="1"/>
  <c r="W492" i="11" s="1"/>
  <c r="X492" i="11" s="1"/>
  <c r="AE492" i="11" s="1"/>
  <c r="U99" i="11"/>
  <c r="V99" i="11" s="1"/>
  <c r="U167" i="11"/>
  <c r="V167" i="11" s="1"/>
  <c r="W167" i="11" s="1"/>
  <c r="X167" i="11" s="1"/>
  <c r="AS167" i="11" s="1"/>
  <c r="BU167" i="11" s="1"/>
  <c r="U101" i="11"/>
  <c r="V101" i="11" s="1"/>
  <c r="W101" i="11" s="1"/>
  <c r="X101" i="11" s="1"/>
  <c r="AT101" i="11" s="1"/>
  <c r="AA101" i="11" s="1"/>
  <c r="U329" i="11"/>
  <c r="V329" i="11" s="1"/>
  <c r="W329" i="11" s="1"/>
  <c r="X329" i="11" s="1"/>
  <c r="AQ329" i="11" s="1"/>
  <c r="U194" i="11"/>
  <c r="V194" i="11" s="1"/>
  <c r="W194" i="11" s="1"/>
  <c r="X194" i="11" s="1"/>
  <c r="AE194" i="11" s="1"/>
  <c r="BG194" i="11" s="1"/>
  <c r="U415" i="11"/>
  <c r="V415" i="11" s="1"/>
  <c r="W415" i="11" s="1"/>
  <c r="X415" i="11" s="1"/>
  <c r="U502" i="11"/>
  <c r="V502" i="11" s="1"/>
  <c r="W502" i="11" s="1"/>
  <c r="X502" i="11" s="1"/>
  <c r="AS502" i="11" s="1"/>
  <c r="BU502" i="11" s="1"/>
  <c r="U305" i="11"/>
  <c r="V305" i="11" s="1"/>
  <c r="W305" i="11" s="1"/>
  <c r="X305" i="11" s="1"/>
  <c r="U174" i="11"/>
  <c r="V174" i="11" s="1"/>
  <c r="W174" i="11" s="1"/>
  <c r="X174" i="11" s="1"/>
  <c r="U252" i="11"/>
  <c r="V252" i="11" s="1"/>
  <c r="W252" i="11" s="1"/>
  <c r="X252" i="11" s="1"/>
  <c r="BA252" i="11" s="1"/>
  <c r="U496" i="11"/>
  <c r="V496" i="11" s="1"/>
  <c r="W496" i="11" s="1"/>
  <c r="X496" i="11" s="1"/>
  <c r="U291" i="11"/>
  <c r="V291" i="11" s="1"/>
  <c r="W291" i="11" s="1"/>
  <c r="X291" i="11" s="1"/>
  <c r="U121" i="11"/>
  <c r="V121" i="11" s="1"/>
  <c r="W121" i="11" s="1"/>
  <c r="X121" i="11" s="1"/>
  <c r="AS121" i="11" s="1"/>
  <c r="U515" i="11"/>
  <c r="V515" i="11" s="1"/>
  <c r="W515" i="11" s="1"/>
  <c r="X515" i="11" s="1"/>
  <c r="AE515" i="11" s="1"/>
  <c r="BG515" i="11" s="1"/>
  <c r="U328" i="11"/>
  <c r="V328" i="11" s="1"/>
  <c r="W328" i="11" s="1"/>
  <c r="X328" i="11" s="1"/>
  <c r="AP328" i="11" s="1"/>
  <c r="BR328" i="11" s="1"/>
  <c r="U381" i="11"/>
  <c r="V381" i="11" s="1"/>
  <c r="W381" i="11" s="1"/>
  <c r="X381" i="11" s="1"/>
  <c r="AT381" i="11" s="1"/>
  <c r="BV381" i="11" s="1"/>
  <c r="U349" i="11"/>
  <c r="V349" i="11" s="1"/>
  <c r="W349" i="11" s="1"/>
  <c r="X349" i="11" s="1"/>
  <c r="AS349" i="11" s="1"/>
  <c r="BU349" i="11" s="1"/>
  <c r="U485" i="11"/>
  <c r="V485" i="11" s="1"/>
  <c r="W485" i="11" s="1"/>
  <c r="U176" i="11"/>
  <c r="V176" i="11" s="1"/>
  <c r="W176" i="11" s="1"/>
  <c r="X176" i="11" s="1"/>
  <c r="AP176" i="11" s="1"/>
  <c r="BR176" i="11" s="1"/>
  <c r="CT176" i="11" s="1"/>
  <c r="U438" i="11"/>
  <c r="V438" i="11" s="1"/>
  <c r="W438" i="11" s="1"/>
  <c r="X438" i="11" s="1"/>
  <c r="AS438" i="11" s="1"/>
  <c r="U460" i="11"/>
  <c r="V460" i="11" s="1"/>
  <c r="W460" i="11" s="1"/>
  <c r="X460" i="11" s="1"/>
  <c r="U383" i="11"/>
  <c r="V383" i="11" s="1"/>
  <c r="W383" i="11" s="1"/>
  <c r="X383" i="11" s="1"/>
  <c r="AS383" i="11" s="1"/>
  <c r="U269" i="11"/>
  <c r="V269" i="11" s="1"/>
  <c r="W269" i="11" s="1"/>
  <c r="X269" i="11" s="1"/>
  <c r="U287" i="11"/>
  <c r="V287" i="11" s="1"/>
  <c r="W287" i="11" s="1"/>
  <c r="X287" i="11" s="1"/>
  <c r="AE287" i="11" s="1"/>
  <c r="U171" i="11"/>
  <c r="V171" i="11" s="1"/>
  <c r="W171" i="11" s="1"/>
  <c r="X171" i="11" s="1"/>
  <c r="U344" i="11"/>
  <c r="V344" i="11" s="1"/>
  <c r="W344" i="11" s="1"/>
  <c r="X344" i="11" s="1"/>
  <c r="AE344" i="11" s="1"/>
  <c r="BG344" i="11" s="1"/>
  <c r="U478" i="11"/>
  <c r="V478" i="11" s="1"/>
  <c r="W478" i="11" s="1"/>
  <c r="X478" i="11" s="1"/>
  <c r="AC478" i="11" s="1"/>
  <c r="U208" i="11"/>
  <c r="V208" i="11" s="1"/>
  <c r="W208" i="11" s="1"/>
  <c r="X208" i="11" s="1"/>
  <c r="BB208" i="11" s="1"/>
  <c r="U346" i="11"/>
  <c r="V346" i="11" s="1"/>
  <c r="W346" i="11" s="1"/>
  <c r="X346" i="11" s="1"/>
  <c r="AE346" i="11" s="1"/>
  <c r="AA346" i="11" s="1"/>
  <c r="U297" i="11"/>
  <c r="V297" i="11" s="1"/>
  <c r="W297" i="11" s="1"/>
  <c r="X297" i="11" s="1"/>
  <c r="U367" i="11"/>
  <c r="V367" i="11" s="1"/>
  <c r="W367" i="11" s="1"/>
  <c r="X367" i="11" s="1"/>
  <c r="AP367" i="11" s="1"/>
  <c r="BR367" i="11" s="1"/>
  <c r="CT367" i="11" s="1"/>
  <c r="U270" i="11"/>
  <c r="V270" i="11" s="1"/>
  <c r="W270" i="11" s="1"/>
  <c r="X270" i="11" s="1"/>
  <c r="AP270" i="11" s="1"/>
  <c r="U93" i="11"/>
  <c r="V93" i="11" s="1"/>
  <c r="W93" i="11" s="1"/>
  <c r="X93" i="11" s="1"/>
  <c r="AS93" i="11" s="1"/>
  <c r="AA93" i="11" s="1"/>
  <c r="U255" i="11"/>
  <c r="V255" i="11" s="1"/>
  <c r="W255" i="11" s="1"/>
  <c r="X255" i="11" s="1"/>
  <c r="U530" i="11"/>
  <c r="V530" i="11" s="1"/>
  <c r="W530" i="11" s="1"/>
  <c r="X530" i="11" s="1"/>
  <c r="AS530" i="11" s="1"/>
  <c r="U213" i="11"/>
  <c r="V213" i="11" s="1"/>
  <c r="W213" i="11" s="1"/>
  <c r="X213" i="11" s="1"/>
  <c r="AT213" i="11" s="1"/>
  <c r="U286" i="11"/>
  <c r="V286" i="11" s="1"/>
  <c r="W286" i="11" s="1"/>
  <c r="X286" i="11" s="1"/>
  <c r="AK286" i="11" s="1"/>
  <c r="BM286" i="11" s="1"/>
  <c r="U85" i="11"/>
  <c r="V85" i="11" s="1"/>
  <c r="W85" i="11" s="1"/>
  <c r="X85" i="11" s="1"/>
  <c r="AT85" i="11" s="1"/>
  <c r="AA85" i="11" s="1"/>
  <c r="U249" i="11"/>
  <c r="V249" i="11" s="1"/>
  <c r="W249" i="11" s="1"/>
  <c r="X249" i="11" s="1"/>
  <c r="AP249" i="11" s="1"/>
  <c r="BR249" i="11" s="1"/>
  <c r="CT249" i="11" s="1"/>
  <c r="U38" i="11"/>
  <c r="V38" i="11" s="1"/>
  <c r="W38" i="11" s="1"/>
  <c r="X38" i="11" s="1"/>
  <c r="AK38" i="11" s="1"/>
  <c r="BM38" i="11" s="1"/>
  <c r="U495" i="11"/>
  <c r="V495" i="11" s="1"/>
  <c r="W495" i="11" s="1"/>
  <c r="U187" i="11"/>
  <c r="V187" i="11" s="1"/>
  <c r="W187" i="11" s="1"/>
  <c r="X187" i="11" s="1"/>
  <c r="AT187" i="11" s="1"/>
  <c r="U448" i="11"/>
  <c r="V448" i="11" s="1"/>
  <c r="W448" i="11" s="1"/>
  <c r="X448" i="11" s="1"/>
  <c r="AS448" i="11" s="1"/>
  <c r="BU448" i="11" s="1"/>
  <c r="CW448" i="11" s="1"/>
  <c r="U36" i="11"/>
  <c r="V36" i="11" s="1"/>
  <c r="W36" i="11" s="1"/>
  <c r="X36" i="11" s="1"/>
  <c r="AK36" i="11" s="1"/>
  <c r="U525" i="11"/>
  <c r="V525" i="11" s="1"/>
  <c r="W525" i="11" s="1"/>
  <c r="X525" i="11" s="1"/>
  <c r="AF525" i="11" s="1"/>
  <c r="U44" i="11"/>
  <c r="V44" i="11" s="1"/>
  <c r="W44" i="11" s="1"/>
  <c r="X44" i="11" s="1"/>
  <c r="AE44" i="11" s="1"/>
  <c r="U388" i="11"/>
  <c r="V388" i="11" s="1"/>
  <c r="W388" i="11" s="1"/>
  <c r="X388" i="11" s="1"/>
  <c r="U95" i="11"/>
  <c r="V95" i="11" s="1"/>
  <c r="W95" i="11" s="1"/>
  <c r="X95" i="11" s="1"/>
  <c r="AE95" i="11" s="1"/>
  <c r="AA95" i="11" s="1"/>
  <c r="U219" i="11"/>
  <c r="V219" i="11" s="1"/>
  <c r="W219" i="11" s="1"/>
  <c r="X219" i="11" s="1"/>
  <c r="AT219" i="11" s="1"/>
  <c r="U365" i="11"/>
  <c r="V365" i="11" s="1"/>
  <c r="W365" i="11" s="1"/>
  <c r="X365" i="11" s="1"/>
  <c r="AC365" i="11" s="1"/>
  <c r="U54" i="11"/>
  <c r="V54" i="11" s="1"/>
  <c r="W54" i="11" s="1"/>
  <c r="X54" i="11" s="1"/>
  <c r="AE54" i="11" s="1"/>
  <c r="BG54" i="11" s="1"/>
  <c r="U42" i="11"/>
  <c r="V42" i="11" s="1"/>
  <c r="U39" i="11"/>
  <c r="V39" i="11" s="1"/>
  <c r="W39" i="11" s="1"/>
  <c r="X39" i="11" s="1"/>
  <c r="AD39" i="11" s="1"/>
  <c r="BF39" i="11" s="1"/>
  <c r="U268" i="11"/>
  <c r="V268" i="11" s="1"/>
  <c r="W268" i="11" s="1"/>
  <c r="X268" i="11" s="1"/>
  <c r="U488" i="11"/>
  <c r="V488" i="11" s="1"/>
  <c r="W488" i="11" s="1"/>
  <c r="X488" i="11" s="1"/>
  <c r="AS488" i="11" s="1"/>
  <c r="BU488" i="11" s="1"/>
  <c r="CW488" i="11" s="1"/>
  <c r="U87" i="11"/>
  <c r="V87" i="11" s="1"/>
  <c r="W87" i="11" s="1"/>
  <c r="X87" i="11" s="1"/>
  <c r="BA87" i="11" s="1"/>
  <c r="AA87" i="11" s="1"/>
  <c r="U266" i="11"/>
  <c r="V266" i="11" s="1"/>
  <c r="U116" i="11"/>
  <c r="V116" i="11" s="1"/>
  <c r="U526" i="11"/>
  <c r="V526" i="11" s="1"/>
  <c r="W526" i="11" s="1"/>
  <c r="X526" i="11" s="1"/>
  <c r="AS526" i="11" s="1"/>
  <c r="U63" i="11"/>
  <c r="V63" i="11" s="1"/>
  <c r="W63" i="11" s="1"/>
  <c r="X63" i="11" s="1"/>
  <c r="AD63" i="11" s="1"/>
  <c r="U206" i="11"/>
  <c r="V206" i="11" s="1"/>
  <c r="W206" i="11" s="1"/>
  <c r="X206" i="11" s="1"/>
  <c r="AE206" i="11" s="1"/>
  <c r="U284" i="11"/>
  <c r="V284" i="11" s="1"/>
  <c r="W284" i="11" s="1"/>
  <c r="X284" i="11" s="1"/>
  <c r="AE284" i="11" s="1"/>
  <c r="BG284" i="11" s="1"/>
  <c r="U77" i="11"/>
  <c r="V77" i="11" s="1"/>
  <c r="W77" i="11" s="1"/>
  <c r="X77" i="11" s="1"/>
  <c r="AM77" i="11" s="1"/>
  <c r="U276" i="11"/>
  <c r="V276" i="11" s="1"/>
  <c r="W276" i="11" s="1"/>
  <c r="X276" i="11" s="1"/>
  <c r="AP276" i="11" s="1"/>
  <c r="BR276" i="11" s="1"/>
  <c r="CT276" i="11" s="1"/>
  <c r="U271" i="11"/>
  <c r="V271" i="11" s="1"/>
  <c r="W271" i="11" s="1"/>
  <c r="X271" i="11" s="1"/>
  <c r="AZ271" i="11" s="1"/>
  <c r="U142" i="11"/>
  <c r="V142" i="11" s="1"/>
  <c r="W142" i="11" s="1"/>
  <c r="X142" i="11" s="1"/>
  <c r="U428" i="11"/>
  <c r="V428" i="11" s="1"/>
  <c r="W428" i="11" s="1"/>
  <c r="X428" i="11" s="1"/>
  <c r="AJ428" i="11" s="1"/>
  <c r="U122" i="11"/>
  <c r="V122" i="11" s="1"/>
  <c r="W122" i="11" s="1"/>
  <c r="X122" i="11" s="1"/>
  <c r="AS122" i="11" s="1"/>
  <c r="U455" i="11"/>
  <c r="V455" i="11" s="1"/>
  <c r="W455" i="11" s="1"/>
  <c r="X455" i="11" s="1"/>
  <c r="AC455" i="11" s="1"/>
  <c r="U64" i="11"/>
  <c r="V64" i="11" s="1"/>
  <c r="U193" i="11"/>
  <c r="V193" i="11" s="1"/>
  <c r="W193" i="11" s="1"/>
  <c r="X193" i="11" s="1"/>
  <c r="AE193" i="11" s="1"/>
  <c r="U203" i="11"/>
  <c r="V203" i="11" s="1"/>
  <c r="W203" i="11" s="1"/>
  <c r="X203" i="11" s="1"/>
  <c r="U458" i="11"/>
  <c r="V458" i="11" s="1"/>
  <c r="W458" i="11" s="1"/>
  <c r="U32" i="11"/>
  <c r="V32" i="11" s="1"/>
  <c r="U302" i="11"/>
  <c r="V302" i="11" s="1"/>
  <c r="W302" i="11" s="1"/>
  <c r="X302" i="11" s="1"/>
  <c r="U139" i="11"/>
  <c r="V139" i="11" s="1"/>
  <c r="W139" i="11" s="1"/>
  <c r="X139" i="11" s="1"/>
  <c r="AW139" i="11" s="1"/>
  <c r="U78" i="11"/>
  <c r="V78" i="11" s="1"/>
  <c r="W78" i="11" s="1"/>
  <c r="X78" i="11" s="1"/>
  <c r="AK78" i="11" s="1"/>
  <c r="BM78" i="11" s="1"/>
  <c r="U397" i="11"/>
  <c r="V397" i="11" s="1"/>
  <c r="W397" i="11" s="1"/>
  <c r="X397" i="11" s="1"/>
  <c r="AE397" i="11" s="1"/>
  <c r="U372" i="11"/>
  <c r="V372" i="11" s="1"/>
  <c r="W372" i="11" s="1"/>
  <c r="X372" i="11" s="1"/>
  <c r="AE372" i="11" s="1"/>
  <c r="BG372" i="11" s="1"/>
  <c r="U94" i="11"/>
  <c r="V94" i="11" s="1"/>
  <c r="W94" i="11" s="1"/>
  <c r="X94" i="11" s="1"/>
  <c r="U376" i="11"/>
  <c r="V376" i="11" s="1"/>
  <c r="U445" i="11"/>
  <c r="V445" i="11" s="1"/>
  <c r="W445" i="11" s="1"/>
  <c r="X445" i="11" s="1"/>
  <c r="AP445" i="11" s="1"/>
  <c r="U467" i="11"/>
  <c r="V467" i="11" s="1"/>
  <c r="W467" i="11" s="1"/>
  <c r="U378" i="11"/>
  <c r="V378" i="11" s="1"/>
  <c r="U355" i="11"/>
  <c r="V355" i="11" s="1"/>
  <c r="W355" i="11" s="1"/>
  <c r="X355" i="11" s="1"/>
  <c r="AT355" i="11" s="1"/>
  <c r="BF55" i="11"/>
  <c r="AA55" i="11"/>
  <c r="BG95" i="11"/>
  <c r="CC87" i="11"/>
  <c r="BG507" i="11"/>
  <c r="AA507" i="11"/>
  <c r="AA425" i="11"/>
  <c r="BG425" i="11"/>
  <c r="U481" i="11"/>
  <c r="V481" i="11" s="1"/>
  <c r="W481" i="11" s="1"/>
  <c r="X481" i="11" s="1"/>
  <c r="AE481" i="11" s="1"/>
  <c r="U196" i="11"/>
  <c r="V196" i="11" s="1"/>
  <c r="W196" i="11" s="1"/>
  <c r="X196" i="11" s="1"/>
  <c r="U371" i="11"/>
  <c r="V371" i="11" s="1"/>
  <c r="W371" i="11" s="1"/>
  <c r="X371" i="11" s="1"/>
  <c r="AE371" i="11" s="1"/>
  <c r="BG385" i="11"/>
  <c r="AA385" i="11"/>
  <c r="U105" i="11"/>
  <c r="V105" i="11" s="1"/>
  <c r="W105" i="11" s="1"/>
  <c r="X105" i="11" s="1"/>
  <c r="AA337" i="11"/>
  <c r="CC337" i="11"/>
  <c r="AE88" i="11"/>
  <c r="BG88" i="11" s="1"/>
  <c r="AP88" i="11"/>
  <c r="BR88" i="11" s="1"/>
  <c r="CT88" i="11" s="1"/>
  <c r="AI88" i="11"/>
  <c r="AH88" i="11"/>
  <c r="BJ88" i="11" s="1"/>
  <c r="CL88" i="11" s="1"/>
  <c r="AK88" i="11"/>
  <c r="BM88" i="11" s="1"/>
  <c r="CO88" i="11" s="1"/>
  <c r="AS88" i="11"/>
  <c r="BU88" i="11" s="1"/>
  <c r="CW88" i="11" s="1"/>
  <c r="AU88" i="11"/>
  <c r="BW88" i="11" s="1"/>
  <c r="CY88" i="11" s="1"/>
  <c r="AF88" i="11"/>
  <c r="AC88" i="11"/>
  <c r="AT88" i="11"/>
  <c r="AB88" i="11"/>
  <c r="AR88" i="11"/>
  <c r="AY88" i="11"/>
  <c r="CA88" i="11" s="1"/>
  <c r="DC88" i="11" s="1"/>
  <c r="AW88" i="11"/>
  <c r="BY88" i="11" s="1"/>
  <c r="DA88" i="11" s="1"/>
  <c r="BA88" i="11"/>
  <c r="AJ88" i="11"/>
  <c r="BB88" i="11"/>
  <c r="AD88" i="11"/>
  <c r="AN88" i="11"/>
  <c r="BP88" i="11" s="1"/>
  <c r="CR88" i="11" s="1"/>
  <c r="AG88" i="11"/>
  <c r="BI88" i="11" s="1"/>
  <c r="CK88" i="11" s="1"/>
  <c r="AM88" i="11"/>
  <c r="BO88" i="11" s="1"/>
  <c r="CQ88" i="11" s="1"/>
  <c r="AQ88" i="11"/>
  <c r="BS88" i="11" s="1"/>
  <c r="CU88" i="11" s="1"/>
  <c r="AO88" i="11"/>
  <c r="BQ88" i="11" s="1"/>
  <c r="CS88" i="11" s="1"/>
  <c r="AV88" i="11"/>
  <c r="AZ88" i="11"/>
  <c r="AX88" i="11"/>
  <c r="AL88" i="11"/>
  <c r="BN88" i="11" s="1"/>
  <c r="CP88" i="11" s="1"/>
  <c r="U351" i="11"/>
  <c r="V351" i="11" s="1"/>
  <c r="U33" i="11"/>
  <c r="V33" i="11" s="1"/>
  <c r="AJ71" i="11"/>
  <c r="AP71" i="11"/>
  <c r="BR71" i="11" s="1"/>
  <c r="CT71" i="11" s="1"/>
  <c r="AO71" i="11"/>
  <c r="BQ71" i="11" s="1"/>
  <c r="CS71" i="11" s="1"/>
  <c r="AT71" i="11"/>
  <c r="AY71" i="11"/>
  <c r="CA71" i="11" s="1"/>
  <c r="DC71" i="11" s="1"/>
  <c r="AZ71" i="11"/>
  <c r="AV71" i="11"/>
  <c r="AW71" i="11"/>
  <c r="BY71" i="11" s="1"/>
  <c r="DA71" i="11" s="1"/>
  <c r="AR71" i="11"/>
  <c r="AK71" i="11"/>
  <c r="BM71" i="11" s="1"/>
  <c r="CO71" i="11" s="1"/>
  <c r="AX71" i="11"/>
  <c r="BA71" i="11"/>
  <c r="AE71" i="11"/>
  <c r="BG71" i="11" s="1"/>
  <c r="AG71" i="11"/>
  <c r="BI71" i="11" s="1"/>
  <c r="CK71" i="11" s="1"/>
  <c r="AC71" i="11"/>
  <c r="AF71" i="11"/>
  <c r="AN71" i="11"/>
  <c r="BP71" i="11" s="1"/>
  <c r="CR71" i="11" s="1"/>
  <c r="AU71" i="11"/>
  <c r="BW71" i="11" s="1"/>
  <c r="CY71" i="11" s="1"/>
  <c r="BB71" i="11"/>
  <c r="AH71" i="11"/>
  <c r="BJ71" i="11" s="1"/>
  <c r="CL71" i="11" s="1"/>
  <c r="AM71" i="11"/>
  <c r="BO71" i="11" s="1"/>
  <c r="CQ71" i="11" s="1"/>
  <c r="AS71" i="11"/>
  <c r="BU71" i="11" s="1"/>
  <c r="CW71" i="11" s="1"/>
  <c r="AB71" i="11"/>
  <c r="AQ71" i="11"/>
  <c r="BS71" i="11" s="1"/>
  <c r="CU71" i="11" s="1"/>
  <c r="AL71" i="11"/>
  <c r="BN71" i="11" s="1"/>
  <c r="CP71" i="11" s="1"/>
  <c r="AD71" i="11"/>
  <c r="AI71" i="11"/>
  <c r="U224" i="11"/>
  <c r="V224" i="11" s="1"/>
  <c r="W224" i="11" s="1"/>
  <c r="X224" i="11" s="1"/>
  <c r="U49" i="11"/>
  <c r="V49" i="11" s="1"/>
  <c r="X175" i="11"/>
  <c r="Y175" i="11"/>
  <c r="U295" i="11"/>
  <c r="V295" i="11" s="1"/>
  <c r="U98" i="11"/>
  <c r="V98" i="11" s="1"/>
  <c r="BU530" i="11"/>
  <c r="AA530" i="11"/>
  <c r="BA513" i="11"/>
  <c r="AM513" i="11"/>
  <c r="AE513" i="11"/>
  <c r="BG513" i="11" s="1"/>
  <c r="AV513" i="11"/>
  <c r="AO513" i="11"/>
  <c r="AT513" i="11"/>
  <c r="AB513" i="11"/>
  <c r="AF513" i="11"/>
  <c r="AY513" i="11"/>
  <c r="AS513" i="11"/>
  <c r="BU513" i="11" s="1"/>
  <c r="CW513" i="11" s="1"/>
  <c r="AD513" i="11"/>
  <c r="AJ513" i="11"/>
  <c r="AL513" i="11"/>
  <c r="BB513" i="11"/>
  <c r="AK513" i="11"/>
  <c r="BM513" i="11" s="1"/>
  <c r="CO513" i="11" s="1"/>
  <c r="AZ513" i="11"/>
  <c r="AU513" i="11"/>
  <c r="AR513" i="11"/>
  <c r="AN513" i="11"/>
  <c r="AC513" i="11"/>
  <c r="AG513" i="11"/>
  <c r="AQ513" i="11"/>
  <c r="AX513" i="11"/>
  <c r="AH513" i="11"/>
  <c r="AP513" i="11"/>
  <c r="AI513" i="11"/>
  <c r="AW513" i="11"/>
  <c r="BG193" i="11"/>
  <c r="AA193" i="11"/>
  <c r="U264" i="11"/>
  <c r="V264" i="11" s="1"/>
  <c r="W264" i="11" s="1"/>
  <c r="X264" i="11" s="1"/>
  <c r="AS264" i="11" s="1"/>
  <c r="U299" i="11"/>
  <c r="V299" i="11" s="1"/>
  <c r="W299" i="11" s="1"/>
  <c r="X299" i="11" s="1"/>
  <c r="AA213" i="11"/>
  <c r="BV213" i="11"/>
  <c r="BM424" i="11"/>
  <c r="AA424" i="11"/>
  <c r="U433" i="11"/>
  <c r="V433" i="11" s="1"/>
  <c r="U79" i="11"/>
  <c r="V79" i="11" s="1"/>
  <c r="W79" i="11" s="1"/>
  <c r="X79" i="11" s="1"/>
  <c r="AK79" i="11" s="1"/>
  <c r="U131" i="11"/>
  <c r="V131" i="11" s="1"/>
  <c r="W131" i="11" s="1"/>
  <c r="X131" i="11" s="1"/>
  <c r="AE131" i="11" s="1"/>
  <c r="BV250" i="11"/>
  <c r="AA250" i="11"/>
  <c r="U140" i="11"/>
  <c r="V140" i="11" s="1"/>
  <c r="W140" i="11" s="1"/>
  <c r="X140" i="11" s="1"/>
  <c r="U341" i="11"/>
  <c r="V341" i="11" s="1"/>
  <c r="W341" i="11" s="1"/>
  <c r="X341" i="11" s="1"/>
  <c r="AZ341" i="11" s="1"/>
  <c r="U288" i="11"/>
  <c r="V288" i="11" s="1"/>
  <c r="W288" i="11" s="1"/>
  <c r="X288" i="11" s="1"/>
  <c r="AE288" i="11" s="1"/>
  <c r="U461" i="11"/>
  <c r="V461" i="11" s="1"/>
  <c r="W461" i="11" s="1"/>
  <c r="X461" i="11" s="1"/>
  <c r="AK461" i="11" s="1"/>
  <c r="U347" i="11"/>
  <c r="V347" i="11" s="1"/>
  <c r="W347" i="11" s="1"/>
  <c r="X347" i="11" s="1"/>
  <c r="U182" i="11"/>
  <c r="V182" i="11" s="1"/>
  <c r="W182" i="11" s="1"/>
  <c r="X182" i="11" s="1"/>
  <c r="U111" i="11"/>
  <c r="V111" i="11" s="1"/>
  <c r="W111" i="11" s="1"/>
  <c r="X111" i="11" s="1"/>
  <c r="U197" i="11"/>
  <c r="V197" i="11" s="1"/>
  <c r="W197" i="11" s="1"/>
  <c r="X197" i="11" s="1"/>
  <c r="U45" i="11"/>
  <c r="V45" i="11" s="1"/>
  <c r="W45" i="11" s="1"/>
  <c r="X45" i="11" s="1"/>
  <c r="AE45" i="11" s="1"/>
  <c r="U407" i="11"/>
  <c r="V407" i="11" s="1"/>
  <c r="W407" i="11" s="1"/>
  <c r="X407" i="11" s="1"/>
  <c r="U322" i="11"/>
  <c r="V322" i="11" s="1"/>
  <c r="BF532" i="11"/>
  <c r="AA532" i="11"/>
  <c r="U84" i="11"/>
  <c r="V84" i="11" s="1"/>
  <c r="W84" i="11" s="1"/>
  <c r="X84" i="11" s="1"/>
  <c r="AT84" i="11" s="1"/>
  <c r="U259" i="11"/>
  <c r="V259" i="11" s="1"/>
  <c r="W259" i="11" s="1"/>
  <c r="X259" i="11" s="1"/>
  <c r="AE259" i="11" s="1"/>
  <c r="U229" i="11"/>
  <c r="V229" i="11" s="1"/>
  <c r="W229" i="11" s="1"/>
  <c r="X229" i="11" s="1"/>
  <c r="U304" i="11"/>
  <c r="V304" i="11" s="1"/>
  <c r="W304" i="11" s="1"/>
  <c r="X304" i="11" s="1"/>
  <c r="AC248" i="11"/>
  <c r="AP248" i="11"/>
  <c r="BR248" i="11" s="1"/>
  <c r="CT248" i="11" s="1"/>
  <c r="AY248" i="11"/>
  <c r="CA248" i="11" s="1"/>
  <c r="DC248" i="11" s="1"/>
  <c r="AV248" i="11"/>
  <c r="AZ248" i="11"/>
  <c r="AQ248" i="11"/>
  <c r="BA248" i="11"/>
  <c r="AE248" i="11"/>
  <c r="BG248" i="11" s="1"/>
  <c r="AF248" i="11"/>
  <c r="AH248" i="11"/>
  <c r="AK248" i="11"/>
  <c r="AW248" i="11"/>
  <c r="BY248" i="11" s="1"/>
  <c r="DA248" i="11" s="1"/>
  <c r="AI248" i="11"/>
  <c r="AO248" i="11"/>
  <c r="BQ248" i="11" s="1"/>
  <c r="CS248" i="11" s="1"/>
  <c r="AL248" i="11"/>
  <c r="BN248" i="11" s="1"/>
  <c r="CP248" i="11" s="1"/>
  <c r="AD248" i="11"/>
  <c r="AR248" i="11"/>
  <c r="AB248" i="11"/>
  <c r="AX248" i="11"/>
  <c r="BB248" i="11"/>
  <c r="AS248" i="11"/>
  <c r="BU248" i="11" s="1"/>
  <c r="CW248" i="11" s="1"/>
  <c r="AT248" i="11"/>
  <c r="AU248" i="11"/>
  <c r="BW248" i="11" s="1"/>
  <c r="CY248" i="11" s="1"/>
  <c r="AM248" i="11"/>
  <c r="BO248" i="11" s="1"/>
  <c r="CQ248" i="11" s="1"/>
  <c r="AN248" i="11"/>
  <c r="BP248" i="11" s="1"/>
  <c r="CR248" i="11" s="1"/>
  <c r="AJ248" i="11"/>
  <c r="AG248" i="11"/>
  <c r="AR388" i="11"/>
  <c r="AW388" i="11"/>
  <c r="BY388" i="11" s="1"/>
  <c r="DA388" i="11" s="1"/>
  <c r="AM388" i="11"/>
  <c r="BO388" i="11" s="1"/>
  <c r="CQ388" i="11" s="1"/>
  <c r="AH388" i="11"/>
  <c r="AY388" i="11"/>
  <c r="CA388" i="11" s="1"/>
  <c r="DC388" i="11" s="1"/>
  <c r="AF388" i="11"/>
  <c r="AD388" i="11"/>
  <c r="AC388" i="11"/>
  <c r="AU388" i="11"/>
  <c r="BW388" i="11" s="1"/>
  <c r="CY388" i="11" s="1"/>
  <c r="AN388" i="11"/>
  <c r="BP388" i="11" s="1"/>
  <c r="CR388" i="11" s="1"/>
  <c r="AL388" i="11"/>
  <c r="BN388" i="11" s="1"/>
  <c r="AS388" i="11"/>
  <c r="BU388" i="11" s="1"/>
  <c r="CW388" i="11" s="1"/>
  <c r="BB388" i="11"/>
  <c r="AJ388" i="11"/>
  <c r="AO388" i="11"/>
  <c r="AV388" i="11"/>
  <c r="AZ388" i="11"/>
  <c r="BA388" i="11"/>
  <c r="AQ388" i="11"/>
  <c r="AX388" i="11"/>
  <c r="AK388" i="11"/>
  <c r="AE388" i="11"/>
  <c r="AG388" i="11"/>
  <c r="AB388" i="11"/>
  <c r="AT388" i="11"/>
  <c r="AI388" i="11"/>
  <c r="AP388" i="11"/>
  <c r="AR142" i="11"/>
  <c r="AZ142" i="11"/>
  <c r="AB142" i="11"/>
  <c r="AG142" i="11"/>
  <c r="AE142" i="11"/>
  <c r="BG142" i="11" s="1"/>
  <c r="AO142" i="11"/>
  <c r="BQ142" i="11" s="1"/>
  <c r="CS142" i="11" s="1"/>
  <c r="AM142" i="11"/>
  <c r="BO142" i="11" s="1"/>
  <c r="CQ142" i="11" s="1"/>
  <c r="AL142" i="11"/>
  <c r="BN142" i="11" s="1"/>
  <c r="CP142" i="11" s="1"/>
  <c r="AU142" i="11"/>
  <c r="BW142" i="11" s="1"/>
  <c r="CY142" i="11" s="1"/>
  <c r="AD142" i="11"/>
  <c r="AS142" i="11"/>
  <c r="BU142" i="11" s="1"/>
  <c r="CW142" i="11" s="1"/>
  <c r="BA142" i="11"/>
  <c r="AN142" i="11"/>
  <c r="BP142" i="11" s="1"/>
  <c r="CR142" i="11" s="1"/>
  <c r="AX142" i="11"/>
  <c r="AJ142" i="11"/>
  <c r="BB142" i="11"/>
  <c r="AV142" i="11"/>
  <c r="AF142" i="11"/>
  <c r="AH142" i="11"/>
  <c r="AY142" i="11"/>
  <c r="CA142" i="11" s="1"/>
  <c r="DC142" i="11" s="1"/>
  <c r="AK142" i="11"/>
  <c r="AC142" i="11"/>
  <c r="AW142" i="11"/>
  <c r="BY142" i="11" s="1"/>
  <c r="DA142" i="11" s="1"/>
  <c r="AI142" i="11"/>
  <c r="AQ142" i="11"/>
  <c r="AT142" i="11"/>
  <c r="AP142" i="11"/>
  <c r="BR142" i="11" s="1"/>
  <c r="CT142" i="11" s="1"/>
  <c r="BM498" i="11"/>
  <c r="AA498" i="11"/>
  <c r="AW334" i="11"/>
  <c r="BY334" i="11" s="1"/>
  <c r="DA334" i="11" s="1"/>
  <c r="AI334" i="11"/>
  <c r="AE334" i="11"/>
  <c r="BG334" i="11" s="1"/>
  <c r="BB334" i="11"/>
  <c r="AO334" i="11"/>
  <c r="BQ334" i="11" s="1"/>
  <c r="CS334" i="11" s="1"/>
  <c r="AY334" i="11"/>
  <c r="CA334" i="11" s="1"/>
  <c r="DC334" i="11" s="1"/>
  <c r="AZ334" i="11"/>
  <c r="AX334" i="11"/>
  <c r="AG334" i="11"/>
  <c r="AQ334" i="11"/>
  <c r="AN334" i="11"/>
  <c r="BP334" i="11" s="1"/>
  <c r="CR334" i="11" s="1"/>
  <c r="AC334" i="11"/>
  <c r="AT334" i="11"/>
  <c r="BA334" i="11"/>
  <c r="AM334" i="11"/>
  <c r="BO334" i="11" s="1"/>
  <c r="CQ334" i="11" s="1"/>
  <c r="AP334" i="11"/>
  <c r="BR334" i="11" s="1"/>
  <c r="CT334" i="11" s="1"/>
  <c r="AF334" i="11"/>
  <c r="AH334" i="11"/>
  <c r="AU334" i="11"/>
  <c r="BW334" i="11" s="1"/>
  <c r="CY334" i="11" s="1"/>
  <c r="AV334" i="11"/>
  <c r="AD334" i="11"/>
  <c r="AS334" i="11"/>
  <c r="BU334" i="11" s="1"/>
  <c r="CW334" i="11" s="1"/>
  <c r="AL334" i="11"/>
  <c r="BN334" i="11" s="1"/>
  <c r="CP334" i="11" s="1"/>
  <c r="AB334" i="11"/>
  <c r="AR334" i="11"/>
  <c r="AK334" i="11"/>
  <c r="AJ334" i="11"/>
  <c r="BF534" i="11"/>
  <c r="AA534" i="11"/>
  <c r="BU438" i="11"/>
  <c r="AA438" i="11"/>
  <c r="U505" i="11"/>
  <c r="V505" i="11" s="1"/>
  <c r="W505" i="11" s="1"/>
  <c r="X505" i="11" s="1"/>
  <c r="U423" i="11"/>
  <c r="V423" i="11" s="1"/>
  <c r="W423" i="11" s="1"/>
  <c r="X423" i="11" s="1"/>
  <c r="U319" i="11"/>
  <c r="V319" i="11" s="1"/>
  <c r="W319" i="11" s="1"/>
  <c r="X319" i="11" s="1"/>
  <c r="CC189" i="11"/>
  <c r="AA189" i="11"/>
  <c r="CA215" i="11"/>
  <c r="AA215" i="11"/>
  <c r="U353" i="11"/>
  <c r="V353" i="11" s="1"/>
  <c r="W353" i="11" s="1"/>
  <c r="X353" i="11" s="1"/>
  <c r="AL301" i="11"/>
  <c r="AB301" i="11"/>
  <c r="AJ301" i="11"/>
  <c r="AK301" i="11"/>
  <c r="BM301" i="11" s="1"/>
  <c r="CO301" i="11" s="1"/>
  <c r="AC301" i="11"/>
  <c r="AN301" i="11"/>
  <c r="AP301" i="11"/>
  <c r="AW301" i="11"/>
  <c r="AO301" i="11"/>
  <c r="AS301" i="11"/>
  <c r="BU301" i="11" s="1"/>
  <c r="CW301" i="11" s="1"/>
  <c r="AZ301" i="11"/>
  <c r="AT301" i="11"/>
  <c r="AV301" i="11"/>
  <c r="AQ301" i="11"/>
  <c r="AG301" i="11"/>
  <c r="AD301" i="11"/>
  <c r="BB301" i="11"/>
  <c r="AU301" i="11"/>
  <c r="BA301" i="11"/>
  <c r="AI301" i="11"/>
  <c r="AX301" i="11"/>
  <c r="AF301" i="11"/>
  <c r="AY301" i="11"/>
  <c r="AE301" i="11"/>
  <c r="BG301" i="11" s="1"/>
  <c r="AM301" i="11"/>
  <c r="AR301" i="11"/>
  <c r="AH301" i="11"/>
  <c r="AS521" i="11"/>
  <c r="BU521" i="11" s="1"/>
  <c r="CW521" i="11" s="1"/>
  <c r="AC521" i="11"/>
  <c r="AR521" i="11"/>
  <c r="AB521" i="11"/>
  <c r="BB521" i="11"/>
  <c r="AJ521" i="11"/>
  <c r="AP521" i="11"/>
  <c r="AU521" i="11"/>
  <c r="AW521" i="11"/>
  <c r="BA521" i="11"/>
  <c r="AG521" i="11"/>
  <c r="AD521" i="11"/>
  <c r="AN521" i="11"/>
  <c r="AQ521" i="11"/>
  <c r="AH521" i="11"/>
  <c r="AK521" i="11"/>
  <c r="BM521" i="11" s="1"/>
  <c r="CO521" i="11" s="1"/>
  <c r="AY521" i="11"/>
  <c r="AZ521" i="11"/>
  <c r="AO521" i="11"/>
  <c r="AM521" i="11"/>
  <c r="AT521" i="11"/>
  <c r="AF521" i="11"/>
  <c r="AL521" i="11"/>
  <c r="AI521" i="11"/>
  <c r="AE521" i="11"/>
  <c r="BG521" i="11" s="1"/>
  <c r="AV521" i="11"/>
  <c r="AX521" i="11"/>
  <c r="BG153" i="11"/>
  <c r="AA153" i="11"/>
  <c r="BU108" i="11"/>
  <c r="AA108" i="11"/>
  <c r="BR243" i="11"/>
  <c r="AA243" i="11"/>
  <c r="U437" i="11"/>
  <c r="V437" i="11" s="1"/>
  <c r="W437" i="11" s="1"/>
  <c r="X437" i="11" s="1"/>
  <c r="AT437" i="11" s="1"/>
  <c r="U149" i="11"/>
  <c r="V149" i="11" s="1"/>
  <c r="W149" i="11" s="1"/>
  <c r="X149" i="11" s="1"/>
  <c r="AS149" i="11" s="1"/>
  <c r="U109" i="11"/>
  <c r="V109" i="11" s="1"/>
  <c r="W109" i="11" s="1"/>
  <c r="X109" i="11" s="1"/>
  <c r="AS109" i="11" s="1"/>
  <c r="U186" i="11"/>
  <c r="V186" i="11" s="1"/>
  <c r="U154" i="11"/>
  <c r="V154" i="11" s="1"/>
  <c r="W154" i="11" s="1"/>
  <c r="X154" i="11" s="1"/>
  <c r="AE154" i="11" s="1"/>
  <c r="AI198" i="11"/>
  <c r="BA198" i="11"/>
  <c r="AJ198" i="11"/>
  <c r="AG198" i="11"/>
  <c r="BB198" i="11"/>
  <c r="AS198" i="11"/>
  <c r="BU198" i="11" s="1"/>
  <c r="CW198" i="11" s="1"/>
  <c r="AW198" i="11"/>
  <c r="AQ198" i="11"/>
  <c r="AK198" i="11"/>
  <c r="BM198" i="11" s="1"/>
  <c r="CO198" i="11" s="1"/>
  <c r="AO198" i="11"/>
  <c r="AB198" i="11"/>
  <c r="AN198" i="11"/>
  <c r="AX198" i="11"/>
  <c r="AT198" i="11"/>
  <c r="AH198" i="11"/>
  <c r="AD198" i="11"/>
  <c r="AZ198" i="11"/>
  <c r="AP198" i="11"/>
  <c r="AU198" i="11"/>
  <c r="AR198" i="11"/>
  <c r="AE198" i="11"/>
  <c r="BG198" i="11" s="1"/>
  <c r="AF198" i="11"/>
  <c r="AC198" i="11"/>
  <c r="AL198" i="11"/>
  <c r="AV198" i="11"/>
  <c r="AM198" i="11"/>
  <c r="AY198" i="11"/>
  <c r="AP28" i="11"/>
  <c r="AH28" i="11"/>
  <c r="AI28" i="11"/>
  <c r="AX28" i="11"/>
  <c r="AY28" i="11"/>
  <c r="AL28" i="11"/>
  <c r="AJ28" i="11"/>
  <c r="AR28" i="11"/>
  <c r="AW28" i="11"/>
  <c r="AV28" i="11"/>
  <c r="AO28" i="11"/>
  <c r="AF28" i="11"/>
  <c r="BA28" i="11"/>
  <c r="AQ28" i="11"/>
  <c r="AZ28" i="11"/>
  <c r="AD28" i="11"/>
  <c r="BF28" i="11" s="1"/>
  <c r="CH28" i="11" s="1"/>
  <c r="BB28" i="11"/>
  <c r="AK28" i="11"/>
  <c r="AU28" i="11"/>
  <c r="AT28" i="11"/>
  <c r="AC28" i="11"/>
  <c r="BE28" i="11" s="1"/>
  <c r="AM28" i="11"/>
  <c r="AN28" i="11"/>
  <c r="AB28" i="11"/>
  <c r="AE28" i="11"/>
  <c r="AG28" i="11"/>
  <c r="AS28" i="11"/>
  <c r="U57" i="11"/>
  <c r="V57" i="11" s="1"/>
  <c r="U40" i="11"/>
  <c r="V40" i="11" s="1"/>
  <c r="BF537" i="11"/>
  <c r="AA537" i="11"/>
  <c r="U136" i="11"/>
  <c r="V136" i="11" s="1"/>
  <c r="W136" i="11" s="1"/>
  <c r="X136" i="11" s="1"/>
  <c r="U356" i="11"/>
  <c r="V356" i="11" s="1"/>
  <c r="W356" i="11" s="1"/>
  <c r="X356" i="11" s="1"/>
  <c r="AT356" i="11" s="1"/>
  <c r="AE23" i="11"/>
  <c r="AD23" i="11"/>
  <c r="BF23" i="11" s="1"/>
  <c r="CH23" i="11" s="1"/>
  <c r="AP23" i="11"/>
  <c r="AC23" i="11"/>
  <c r="BE23" i="11" s="1"/>
  <c r="AW23" i="11"/>
  <c r="AU23" i="11"/>
  <c r="AX23" i="11"/>
  <c r="AI23" i="11"/>
  <c r="AV23" i="11"/>
  <c r="BA23" i="11"/>
  <c r="AO23" i="11"/>
  <c r="AH23" i="11"/>
  <c r="AB23" i="11"/>
  <c r="AQ23" i="11"/>
  <c r="AK23" i="11"/>
  <c r="AG23" i="11"/>
  <c r="AM23" i="11"/>
  <c r="AT23" i="11"/>
  <c r="AZ23" i="11"/>
  <c r="BB23" i="11"/>
  <c r="AY23" i="11"/>
  <c r="AS23" i="11"/>
  <c r="AN23" i="11"/>
  <c r="AF23" i="11"/>
  <c r="AJ23" i="11"/>
  <c r="AR23" i="11"/>
  <c r="AL23" i="11"/>
  <c r="U279" i="11"/>
  <c r="V279" i="11" s="1"/>
  <c r="W279" i="11" s="1"/>
  <c r="X279" i="11" s="1"/>
  <c r="AZ279" i="11" s="1"/>
  <c r="U466" i="11"/>
  <c r="V466" i="11" s="1"/>
  <c r="W466" i="11" s="1"/>
  <c r="X466" i="11" s="1"/>
  <c r="AS466" i="11" s="1"/>
  <c r="U342" i="11"/>
  <c r="V342" i="11" s="1"/>
  <c r="W342" i="11" s="1"/>
  <c r="X342" i="11" s="1"/>
  <c r="AE342" i="11" s="1"/>
  <c r="U345" i="11"/>
  <c r="V345" i="11" s="1"/>
  <c r="W345" i="11" s="1"/>
  <c r="X345" i="11" s="1"/>
  <c r="AE345" i="11" s="1"/>
  <c r="U339" i="11"/>
  <c r="V339" i="11" s="1"/>
  <c r="W339" i="11" s="1"/>
  <c r="X339" i="11" s="1"/>
  <c r="AS339" i="11" s="1"/>
  <c r="AC228" i="11"/>
  <c r="AN228" i="11"/>
  <c r="BP228" i="11" s="1"/>
  <c r="CR228" i="11" s="1"/>
  <c r="AK228" i="11"/>
  <c r="AE228" i="11"/>
  <c r="BG228" i="11" s="1"/>
  <c r="BB228" i="11"/>
  <c r="AM228" i="11"/>
  <c r="BO228" i="11" s="1"/>
  <c r="CQ228" i="11" s="1"/>
  <c r="AF228" i="11"/>
  <c r="AT228" i="11"/>
  <c r="AQ228" i="11"/>
  <c r="BA228" i="11"/>
  <c r="AV228" i="11"/>
  <c r="AX228" i="11"/>
  <c r="AI228" i="11"/>
  <c r="AS228" i="11"/>
  <c r="BU228" i="11" s="1"/>
  <c r="CW228" i="11" s="1"/>
  <c r="AJ228" i="11"/>
  <c r="AW228" i="11"/>
  <c r="BY228" i="11" s="1"/>
  <c r="DA228" i="11" s="1"/>
  <c r="AU228" i="11"/>
  <c r="BW228" i="11" s="1"/>
  <c r="CY228" i="11" s="1"/>
  <c r="AB228" i="11"/>
  <c r="AH228" i="11"/>
  <c r="AY228" i="11"/>
  <c r="CA228" i="11" s="1"/>
  <c r="DC228" i="11" s="1"/>
  <c r="AL228" i="11"/>
  <c r="BN228" i="11" s="1"/>
  <c r="CP228" i="11" s="1"/>
  <c r="AR228" i="11"/>
  <c r="AZ228" i="11"/>
  <c r="AO228" i="11"/>
  <c r="BQ228" i="11" s="1"/>
  <c r="CS228" i="11" s="1"/>
  <c r="AD228" i="11"/>
  <c r="AG228" i="11"/>
  <c r="AP228" i="11"/>
  <c r="BR228" i="11" s="1"/>
  <c r="CT228" i="11" s="1"/>
  <c r="AA526" i="11"/>
  <c r="BU526" i="11"/>
  <c r="U294" i="11"/>
  <c r="V294" i="11" s="1"/>
  <c r="AN203" i="11"/>
  <c r="AU203" i="11"/>
  <c r="AJ203" i="11"/>
  <c r="BB203" i="11"/>
  <c r="AE203" i="11"/>
  <c r="BG203" i="11" s="1"/>
  <c r="AS203" i="11"/>
  <c r="BU203" i="11" s="1"/>
  <c r="CW203" i="11" s="1"/>
  <c r="AF203" i="11"/>
  <c r="AP203" i="11"/>
  <c r="AW203" i="11"/>
  <c r="AX203" i="11"/>
  <c r="AI203" i="11"/>
  <c r="AT203" i="11"/>
  <c r="AQ203" i="11"/>
  <c r="AD203" i="11"/>
  <c r="AC203" i="11"/>
  <c r="AY203" i="11"/>
  <c r="AV203" i="11"/>
  <c r="AZ203" i="11"/>
  <c r="AB203" i="11"/>
  <c r="AH203" i="11"/>
  <c r="AG203" i="11"/>
  <c r="BA203" i="11"/>
  <c r="AO203" i="11"/>
  <c r="AK203" i="11"/>
  <c r="BM203" i="11" s="1"/>
  <c r="CO203" i="11" s="1"/>
  <c r="AL203" i="11"/>
  <c r="AM203" i="11"/>
  <c r="AR203" i="11"/>
  <c r="U469" i="11"/>
  <c r="V469" i="11" s="1"/>
  <c r="W469" i="11" s="1"/>
  <c r="X469" i="11" s="1"/>
  <c r="AH363" i="11"/>
  <c r="AQ363" i="11"/>
  <c r="AJ363" i="11"/>
  <c r="BA363" i="11"/>
  <c r="AR363" i="11"/>
  <c r="AX363" i="11"/>
  <c r="AM363" i="11"/>
  <c r="BO363" i="11" s="1"/>
  <c r="CQ363" i="11" s="1"/>
  <c r="AS363" i="11"/>
  <c r="BU363" i="11" s="1"/>
  <c r="CW363" i="11" s="1"/>
  <c r="AV363" i="11"/>
  <c r="AI363" i="11"/>
  <c r="AL363" i="11"/>
  <c r="BN363" i="11" s="1"/>
  <c r="AC363" i="11"/>
  <c r="AF363" i="11"/>
  <c r="AY363" i="11"/>
  <c r="CA363" i="11" s="1"/>
  <c r="DC363" i="11" s="1"/>
  <c r="AB363" i="11"/>
  <c r="AP363" i="11"/>
  <c r="AK363" i="11"/>
  <c r="AN363" i="11"/>
  <c r="BP363" i="11" s="1"/>
  <c r="CR363" i="11" s="1"/>
  <c r="AU363" i="11"/>
  <c r="BW363" i="11" s="1"/>
  <c r="CY363" i="11" s="1"/>
  <c r="AD363" i="11"/>
  <c r="AT363" i="11"/>
  <c r="AG363" i="11"/>
  <c r="AO363" i="11"/>
  <c r="BB363" i="11"/>
  <c r="AE363" i="11"/>
  <c r="AW363" i="11"/>
  <c r="BY363" i="11" s="1"/>
  <c r="DA363" i="11" s="1"/>
  <c r="AZ363" i="11"/>
  <c r="AL421" i="11"/>
  <c r="BN421" i="11" s="1"/>
  <c r="CP421" i="11" s="1"/>
  <c r="AP421" i="11"/>
  <c r="BR421" i="11" s="1"/>
  <c r="CT421" i="11" s="1"/>
  <c r="AH421" i="11"/>
  <c r="AZ421" i="11"/>
  <c r="AR421" i="11"/>
  <c r="AK421" i="11"/>
  <c r="AX421" i="11"/>
  <c r="AE421" i="11"/>
  <c r="BG421" i="11" s="1"/>
  <c r="BB421" i="11"/>
  <c r="AT421" i="11"/>
  <c r="AJ421" i="11"/>
  <c r="AQ421" i="11"/>
  <c r="AD421" i="11"/>
  <c r="AY421" i="11"/>
  <c r="CA421" i="11" s="1"/>
  <c r="DC421" i="11" s="1"/>
  <c r="AS421" i="11"/>
  <c r="BU421" i="11" s="1"/>
  <c r="CW421" i="11" s="1"/>
  <c r="AB421" i="11"/>
  <c r="AI421" i="11"/>
  <c r="AO421" i="11"/>
  <c r="BQ421" i="11" s="1"/>
  <c r="CS421" i="11" s="1"/>
  <c r="AN421" i="11"/>
  <c r="BP421" i="11" s="1"/>
  <c r="CR421" i="11" s="1"/>
  <c r="AW421" i="11"/>
  <c r="BY421" i="11" s="1"/>
  <c r="DA421" i="11" s="1"/>
  <c r="BA421" i="11"/>
  <c r="AC421" i="11"/>
  <c r="AM421" i="11"/>
  <c r="BO421" i="11" s="1"/>
  <c r="CQ421" i="11" s="1"/>
  <c r="AF421" i="11"/>
  <c r="AU421" i="11"/>
  <c r="BW421" i="11" s="1"/>
  <c r="CY421" i="11" s="1"/>
  <c r="AV421" i="11"/>
  <c r="AG421" i="11"/>
  <c r="BG112" i="11"/>
  <c r="AA112" i="11"/>
  <c r="BF535" i="11"/>
  <c r="AA535" i="11"/>
  <c r="U124" i="11"/>
  <c r="V124" i="11" s="1"/>
  <c r="W124" i="11" s="1"/>
  <c r="X124" i="11" s="1"/>
  <c r="U327" i="11"/>
  <c r="V327" i="11" s="1"/>
  <c r="W327" i="11" s="1"/>
  <c r="X327" i="11" s="1"/>
  <c r="U482" i="11"/>
  <c r="V482" i="11" s="1"/>
  <c r="W482" i="11" s="1"/>
  <c r="X482" i="11" s="1"/>
  <c r="AE482" i="11" s="1"/>
  <c r="BV187" i="11"/>
  <c r="AA187" i="11"/>
  <c r="AQ395" i="11"/>
  <c r="AW395" i="11"/>
  <c r="AX395" i="11"/>
  <c r="AG395" i="11"/>
  <c r="AY395" i="11"/>
  <c r="AM395" i="11"/>
  <c r="AT395" i="11"/>
  <c r="AZ395" i="11"/>
  <c r="AK395" i="11"/>
  <c r="BM395" i="11" s="1"/>
  <c r="CO395" i="11" s="1"/>
  <c r="AF395" i="11"/>
  <c r="BA395" i="11"/>
  <c r="AJ395" i="11"/>
  <c r="AI395" i="11"/>
  <c r="AL395" i="11"/>
  <c r="AE395" i="11"/>
  <c r="BG395" i="11" s="1"/>
  <c r="AR395" i="11"/>
  <c r="BB395" i="11"/>
  <c r="AU395" i="11"/>
  <c r="AD395" i="11"/>
  <c r="AV395" i="11"/>
  <c r="AH395" i="11"/>
  <c r="AO395" i="11"/>
  <c r="AN395" i="11"/>
  <c r="AP395" i="11"/>
  <c r="AS395" i="11"/>
  <c r="BU395" i="11" s="1"/>
  <c r="CW395" i="11" s="1"/>
  <c r="AB395" i="11"/>
  <c r="AC395" i="11"/>
  <c r="BB368" i="11"/>
  <c r="AS368" i="11"/>
  <c r="BU368" i="11" s="1"/>
  <c r="CW368" i="11" s="1"/>
  <c r="AI368" i="11"/>
  <c r="AT368" i="11"/>
  <c r="AX368" i="11"/>
  <c r="AD368" i="11"/>
  <c r="AJ368" i="11"/>
  <c r="AH368" i="11"/>
  <c r="AZ368" i="11"/>
  <c r="AB368" i="11"/>
  <c r="AK368" i="11"/>
  <c r="AU368" i="11"/>
  <c r="BW368" i="11" s="1"/>
  <c r="CY368" i="11" s="1"/>
  <c r="AM368" i="11"/>
  <c r="BO368" i="11" s="1"/>
  <c r="CQ368" i="11" s="1"/>
  <c r="AQ368" i="11"/>
  <c r="BA368" i="11"/>
  <c r="AC368" i="11"/>
  <c r="AV368" i="11"/>
  <c r="AO368" i="11"/>
  <c r="BQ368" i="11" s="1"/>
  <c r="CS368" i="11" s="1"/>
  <c r="AN368" i="11"/>
  <c r="BP368" i="11" s="1"/>
  <c r="CR368" i="11" s="1"/>
  <c r="AR368" i="11"/>
  <c r="AW368" i="11"/>
  <c r="BY368" i="11" s="1"/>
  <c r="DA368" i="11" s="1"/>
  <c r="AL368" i="11"/>
  <c r="BN368" i="11" s="1"/>
  <c r="CP368" i="11" s="1"/>
  <c r="AG368" i="11"/>
  <c r="AE368" i="11"/>
  <c r="BG368" i="11" s="1"/>
  <c r="AF368" i="11"/>
  <c r="AY368" i="11"/>
  <c r="CA368" i="11" s="1"/>
  <c r="DC368" i="11" s="1"/>
  <c r="AP368" i="11"/>
  <c r="BR368" i="11" s="1"/>
  <c r="CT368" i="11" s="1"/>
  <c r="BM313" i="11"/>
  <c r="AA313" i="11"/>
  <c r="AQ373" i="11"/>
  <c r="AN373" i="11"/>
  <c r="AS373" i="11"/>
  <c r="AW373" i="11"/>
  <c r="AX373" i="11"/>
  <c r="AY373" i="11"/>
  <c r="AF373" i="11"/>
  <c r="AZ373" i="11"/>
  <c r="AL373" i="11"/>
  <c r="AH373" i="11"/>
  <c r="AG373" i="11"/>
  <c r="AC373" i="11"/>
  <c r="AR373" i="11"/>
  <c r="AJ373" i="11"/>
  <c r="AD373" i="11"/>
  <c r="AO373" i="11"/>
  <c r="AM373" i="11"/>
  <c r="BB373" i="11"/>
  <c r="AK373" i="11"/>
  <c r="BA373" i="11"/>
  <c r="AU373" i="11"/>
  <c r="AT373" i="11"/>
  <c r="AV373" i="11"/>
  <c r="AE373" i="11"/>
  <c r="BG373" i="11" s="1"/>
  <c r="AB373" i="11"/>
  <c r="AP373" i="11"/>
  <c r="AI373" i="11"/>
  <c r="U212" i="11"/>
  <c r="V212" i="11" s="1"/>
  <c r="U62" i="11"/>
  <c r="V62" i="11" s="1"/>
  <c r="W62" i="11" s="1"/>
  <c r="X62" i="11" s="1"/>
  <c r="AE62" i="11" s="1"/>
  <c r="U471" i="11"/>
  <c r="V471" i="11" s="1"/>
  <c r="W471" i="11" s="1"/>
  <c r="X471" i="11" s="1"/>
  <c r="U191" i="11"/>
  <c r="V191" i="11" s="1"/>
  <c r="W191" i="11" s="1"/>
  <c r="X191" i="11" s="1"/>
  <c r="AS191" i="11" s="1"/>
  <c r="AJ374" i="11"/>
  <c r="AX374" i="11"/>
  <c r="BB374" i="11"/>
  <c r="AZ374" i="11"/>
  <c r="AY374" i="11"/>
  <c r="AH374" i="11"/>
  <c r="AQ374" i="11"/>
  <c r="AW374" i="11"/>
  <c r="AN374" i="11"/>
  <c r="AO374" i="11"/>
  <c r="AS374" i="11"/>
  <c r="BU374" i="11" s="1"/>
  <c r="CW374" i="11" s="1"/>
  <c r="AI374" i="11"/>
  <c r="AF374" i="11"/>
  <c r="BA374" i="11"/>
  <c r="AG374" i="11"/>
  <c r="AT374" i="11"/>
  <c r="AB374" i="11"/>
  <c r="AD374" i="11"/>
  <c r="AE374" i="11"/>
  <c r="BG374" i="11" s="1"/>
  <c r="AM374" i="11"/>
  <c r="AU374" i="11"/>
  <c r="AP374" i="11"/>
  <c r="AC374" i="11"/>
  <c r="AK374" i="11"/>
  <c r="AR374" i="11"/>
  <c r="AL374" i="11"/>
  <c r="AV374" i="11"/>
  <c r="U406" i="11"/>
  <c r="V406" i="11" s="1"/>
  <c r="W406" i="11" s="1"/>
  <c r="X406" i="11" s="1"/>
  <c r="AZ406" i="11" s="1"/>
  <c r="AM443" i="11"/>
  <c r="BO443" i="11" s="1"/>
  <c r="CQ443" i="11" s="1"/>
  <c r="AB443" i="11"/>
  <c r="AW443" i="11"/>
  <c r="BY443" i="11" s="1"/>
  <c r="DA443" i="11" s="1"/>
  <c r="AL443" i="11"/>
  <c r="BN443" i="11" s="1"/>
  <c r="AX443" i="11"/>
  <c r="AJ443" i="11"/>
  <c r="AN443" i="11"/>
  <c r="BP443" i="11" s="1"/>
  <c r="CR443" i="11" s="1"/>
  <c r="AH443" i="11"/>
  <c r="AI443" i="11"/>
  <c r="BB443" i="11"/>
  <c r="AV443" i="11"/>
  <c r="BA443" i="11"/>
  <c r="AF443" i="11"/>
  <c r="AY443" i="11"/>
  <c r="CA443" i="11" s="1"/>
  <c r="DC443" i="11" s="1"/>
  <c r="AO443" i="11"/>
  <c r="AD443" i="11"/>
  <c r="AU443" i="11"/>
  <c r="BW443" i="11" s="1"/>
  <c r="CY443" i="11" s="1"/>
  <c r="AG443" i="11"/>
  <c r="AZ443" i="11"/>
  <c r="AS443" i="11"/>
  <c r="BU443" i="11" s="1"/>
  <c r="CW443" i="11" s="1"/>
  <c r="AR443" i="11"/>
  <c r="AT443" i="11"/>
  <c r="AK443" i="11"/>
  <c r="AC443" i="11"/>
  <c r="AQ443" i="11"/>
  <c r="AP443" i="11"/>
  <c r="AE443" i="11"/>
  <c r="U92" i="11"/>
  <c r="V92" i="11" s="1"/>
  <c r="W92" i="11" s="1"/>
  <c r="X92" i="11" s="1"/>
  <c r="AS92" i="11" s="1"/>
  <c r="BU547" i="11"/>
  <c r="AA547" i="11"/>
  <c r="AA36" i="11"/>
  <c r="BM36" i="11"/>
  <c r="U115" i="11"/>
  <c r="V115" i="11" s="1"/>
  <c r="U441" i="11"/>
  <c r="V441" i="11" s="1"/>
  <c r="W441" i="11" s="1"/>
  <c r="X441" i="11" s="1"/>
  <c r="U331" i="11"/>
  <c r="V331" i="11" s="1"/>
  <c r="W331" i="11" s="1"/>
  <c r="X331" i="11" s="1"/>
  <c r="AU460" i="11"/>
  <c r="AV460" i="11"/>
  <c r="AB460" i="11"/>
  <c r="AF460" i="11"/>
  <c r="AO460" i="11"/>
  <c r="AD460" i="11"/>
  <c r="AR460" i="11"/>
  <c r="AX460" i="11"/>
  <c r="AI460" i="11"/>
  <c r="AQ460" i="11"/>
  <c r="AG460" i="11"/>
  <c r="AE460" i="11"/>
  <c r="BG460" i="11" s="1"/>
  <c r="AH460" i="11"/>
  <c r="AY460" i="11"/>
  <c r="BB460" i="11"/>
  <c r="BA460" i="11"/>
  <c r="AL460" i="11"/>
  <c r="AK460" i="11"/>
  <c r="BM460" i="11" s="1"/>
  <c r="CO460" i="11" s="1"/>
  <c r="AT460" i="11"/>
  <c r="AJ460" i="11"/>
  <c r="AP460" i="11"/>
  <c r="AW460" i="11"/>
  <c r="AM460" i="11"/>
  <c r="AZ460" i="11"/>
  <c r="AN460" i="11"/>
  <c r="AC460" i="11"/>
  <c r="AS460" i="11"/>
  <c r="BU460" i="11" s="1"/>
  <c r="CW460" i="11" s="1"/>
  <c r="U133" i="11"/>
  <c r="V133" i="11" s="1"/>
  <c r="U390" i="11"/>
  <c r="V390" i="11" s="1"/>
  <c r="W390" i="11" s="1"/>
  <c r="X390" i="11" s="1"/>
  <c r="U52" i="11"/>
  <c r="V52" i="11" s="1"/>
  <c r="W52" i="11" s="1"/>
  <c r="X52" i="11" s="1"/>
  <c r="AE52" i="11" s="1"/>
  <c r="U202" i="11"/>
  <c r="V202" i="11" s="1"/>
  <c r="W202" i="11" s="1"/>
  <c r="X202" i="11" s="1"/>
  <c r="U312" i="11"/>
  <c r="V312" i="11" s="1"/>
  <c r="W312" i="11" s="1"/>
  <c r="X312" i="11" s="1"/>
  <c r="U497" i="11"/>
  <c r="V497" i="11" s="1"/>
  <c r="W497" i="11" s="1"/>
  <c r="X497" i="11" s="1"/>
  <c r="U221" i="11"/>
  <c r="V221" i="11" s="1"/>
  <c r="W221" i="11" s="1"/>
  <c r="X221" i="11" s="1"/>
  <c r="AE221" i="11" s="1"/>
  <c r="BM31" i="11"/>
  <c r="AA31" i="11"/>
  <c r="BG44" i="11"/>
  <c r="AA44" i="11"/>
  <c r="AP365" i="11"/>
  <c r="AN365" i="11"/>
  <c r="BG43" i="11"/>
  <c r="AA43" i="11"/>
  <c r="U61" i="11"/>
  <c r="V61" i="11" s="1"/>
  <c r="W61" i="11" s="1"/>
  <c r="X61" i="11" s="1"/>
  <c r="AE61" i="11" s="1"/>
  <c r="BU158" i="11"/>
  <c r="AA158" i="11"/>
  <c r="BM165" i="11"/>
  <c r="AA165" i="11"/>
  <c r="BG285" i="11"/>
  <c r="AA285" i="11"/>
  <c r="AF263" i="11"/>
  <c r="AW263" i="11"/>
  <c r="AN263" i="11"/>
  <c r="AP263" i="11"/>
  <c r="AR263" i="11"/>
  <c r="AB263" i="11"/>
  <c r="AU263" i="11"/>
  <c r="AM263" i="11"/>
  <c r="AT263" i="11"/>
  <c r="AK263" i="11"/>
  <c r="AY263" i="11"/>
  <c r="AI263" i="11"/>
  <c r="AO263" i="11"/>
  <c r="AS263" i="11"/>
  <c r="BU263" i="11" s="1"/>
  <c r="CW263" i="11" s="1"/>
  <c r="AH263" i="11"/>
  <c r="AZ263" i="11"/>
  <c r="AG263" i="11"/>
  <c r="AQ263" i="11"/>
  <c r="AD263" i="11"/>
  <c r="BB263" i="11"/>
  <c r="AC263" i="11"/>
  <c r="AX263" i="11"/>
  <c r="BA263" i="11"/>
  <c r="AE263" i="11"/>
  <c r="BG263" i="11" s="1"/>
  <c r="AV263" i="11"/>
  <c r="AL263" i="11"/>
  <c r="AJ263" i="11"/>
  <c r="BV335" i="11"/>
  <c r="AA335" i="11"/>
  <c r="U303" i="11"/>
  <c r="V303" i="11" s="1"/>
  <c r="W303" i="11" s="1"/>
  <c r="X303" i="11" s="1"/>
  <c r="U324" i="11"/>
  <c r="V324" i="11" s="1"/>
  <c r="Y274" i="11"/>
  <c r="X274" i="11"/>
  <c r="U144" i="11"/>
  <c r="V144" i="11" s="1"/>
  <c r="W144" i="11" s="1"/>
  <c r="X144" i="11" s="1"/>
  <c r="AK201" i="11"/>
  <c r="AT201" i="11"/>
  <c r="AW201" i="11"/>
  <c r="BY201" i="11" s="1"/>
  <c r="DA201" i="11" s="1"/>
  <c r="AX201" i="11"/>
  <c r="AB201" i="11"/>
  <c r="AI201" i="11"/>
  <c r="AZ201" i="11"/>
  <c r="AV201" i="11"/>
  <c r="AD201" i="11"/>
  <c r="BA201" i="11"/>
  <c r="AN201" i="11"/>
  <c r="BP201" i="11" s="1"/>
  <c r="CR201" i="11" s="1"/>
  <c r="AG201" i="11"/>
  <c r="AF201" i="11"/>
  <c r="AC201" i="11"/>
  <c r="AS201" i="11"/>
  <c r="BU201" i="11" s="1"/>
  <c r="CW201" i="11" s="1"/>
  <c r="BB201" i="11"/>
  <c r="AQ201" i="11"/>
  <c r="AO201" i="11"/>
  <c r="BQ201" i="11" s="1"/>
  <c r="CS201" i="11" s="1"/>
  <c r="AJ201" i="11"/>
  <c r="AE201" i="11"/>
  <c r="BG201" i="11" s="1"/>
  <c r="AY201" i="11"/>
  <c r="CA201" i="11" s="1"/>
  <c r="DC201" i="11" s="1"/>
  <c r="AU201" i="11"/>
  <c r="BW201" i="11" s="1"/>
  <c r="CY201" i="11" s="1"/>
  <c r="AL201" i="11"/>
  <c r="BN201" i="11" s="1"/>
  <c r="CP201" i="11" s="1"/>
  <c r="AR201" i="11"/>
  <c r="AP201" i="11"/>
  <c r="BR201" i="11" s="1"/>
  <c r="CT201" i="11" s="1"/>
  <c r="AH201" i="11"/>
  <c r="AM201" i="11"/>
  <c r="BO201" i="11" s="1"/>
  <c r="CQ201" i="11" s="1"/>
  <c r="U113" i="11"/>
  <c r="V113" i="11" s="1"/>
  <c r="W113" i="11" s="1"/>
  <c r="X113" i="11" s="1"/>
  <c r="AE113" i="11" s="1"/>
  <c r="U292" i="11"/>
  <c r="V292" i="11" s="1"/>
  <c r="W292" i="11" s="1"/>
  <c r="X292" i="11" s="1"/>
  <c r="AS292" i="11" s="1"/>
  <c r="U227" i="11"/>
  <c r="V227" i="11" s="1"/>
  <c r="W227" i="11" s="1"/>
  <c r="CC309" i="11"/>
  <c r="AA309" i="11"/>
  <c r="U508" i="11"/>
  <c r="V508" i="11" s="1"/>
  <c r="W508" i="11" s="1"/>
  <c r="X508" i="11" s="1"/>
  <c r="AE508" i="11" s="1"/>
  <c r="BU128" i="11"/>
  <c r="AA128" i="11"/>
  <c r="U195" i="11"/>
  <c r="V195" i="11" s="1"/>
  <c r="W195" i="11" s="1"/>
  <c r="X195" i="11" s="1"/>
  <c r="U58" i="11"/>
  <c r="V58" i="11" s="1"/>
  <c r="U126" i="11"/>
  <c r="V126" i="11" s="1"/>
  <c r="W126" i="11" s="1"/>
  <c r="X126" i="11" s="1"/>
  <c r="BA126" i="11" s="1"/>
  <c r="U166" i="11"/>
  <c r="V166" i="11" s="1"/>
  <c r="W166" i="11" s="1"/>
  <c r="X166" i="11" s="1"/>
  <c r="AT166" i="11" s="1"/>
  <c r="U399" i="11"/>
  <c r="V399" i="11" s="1"/>
  <c r="W399" i="11" s="1"/>
  <c r="X399" i="11" s="1"/>
  <c r="AE399" i="11" s="1"/>
  <c r="U222" i="11"/>
  <c r="V222" i="11" s="1"/>
  <c r="W222" i="11" s="1"/>
  <c r="X222" i="11" s="1"/>
  <c r="AE222" i="11" s="1"/>
  <c r="U389" i="11"/>
  <c r="V389" i="11" s="1"/>
  <c r="W389" i="11" s="1"/>
  <c r="X389" i="11" s="1"/>
  <c r="AP389" i="11" s="1"/>
  <c r="BG524" i="11"/>
  <c r="AA524" i="11"/>
  <c r="U323" i="11"/>
  <c r="V323" i="11" s="1"/>
  <c r="U470" i="11"/>
  <c r="V470" i="11" s="1"/>
  <c r="W470" i="11" s="1"/>
  <c r="X470" i="11" s="1"/>
  <c r="AK470" i="11" s="1"/>
  <c r="U487" i="11"/>
  <c r="V487" i="11" s="1"/>
  <c r="W487" i="11" s="1"/>
  <c r="X487" i="11" s="1"/>
  <c r="U151" i="11"/>
  <c r="V151" i="11" s="1"/>
  <c r="W151" i="11" s="1"/>
  <c r="X151" i="11" s="1"/>
  <c r="AK151" i="11" s="1"/>
  <c r="U50" i="11"/>
  <c r="V50" i="11" s="1"/>
  <c r="U164" i="11"/>
  <c r="V164" i="11" s="1"/>
  <c r="W164" i="11" s="1"/>
  <c r="X164" i="11" s="1"/>
  <c r="BA164" i="11" s="1"/>
  <c r="U289" i="11"/>
  <c r="V289" i="11" s="1"/>
  <c r="W289" i="11" s="1"/>
  <c r="X289" i="11" s="1"/>
  <c r="AE289" i="11" s="1"/>
  <c r="U235" i="11"/>
  <c r="V235" i="11" s="1"/>
  <c r="W235" i="11" s="1"/>
  <c r="X235" i="11" s="1"/>
  <c r="U382" i="11"/>
  <c r="V382" i="11" s="1"/>
  <c r="W382" i="11" s="1"/>
  <c r="X382" i="11" s="1"/>
  <c r="AT382" i="11" s="1"/>
  <c r="U412" i="11"/>
  <c r="V412" i="11" s="1"/>
  <c r="W412" i="11" s="1"/>
  <c r="X412" i="11" s="1"/>
  <c r="AE412" i="11" s="1"/>
  <c r="U402" i="11"/>
  <c r="V402" i="11" s="1"/>
  <c r="W402" i="11" s="1"/>
  <c r="X402" i="11" s="1"/>
  <c r="AS402" i="11" s="1"/>
  <c r="U107" i="11"/>
  <c r="V107" i="11" s="1"/>
  <c r="W107" i="11" s="1"/>
  <c r="X107" i="11" s="1"/>
  <c r="AZ107" i="11" s="1"/>
  <c r="U199" i="11"/>
  <c r="V199" i="11" s="1"/>
  <c r="W199" i="11" s="1"/>
  <c r="AZ465" i="11"/>
  <c r="AR465" i="11"/>
  <c r="AX465" i="11"/>
  <c r="AC465" i="11"/>
  <c r="AT465" i="11"/>
  <c r="AW465" i="11"/>
  <c r="AD465" i="11"/>
  <c r="AH465" i="11"/>
  <c r="AI465" i="11"/>
  <c r="AM465" i="11"/>
  <c r="AS465" i="11"/>
  <c r="BU465" i="11" s="1"/>
  <c r="CW465" i="11" s="1"/>
  <c r="AG465" i="11"/>
  <c r="AE465" i="11"/>
  <c r="BG465" i="11" s="1"/>
  <c r="AL465" i="11"/>
  <c r="AK465" i="11"/>
  <c r="AU465" i="11"/>
  <c r="AV465" i="11"/>
  <c r="AY465" i="11"/>
  <c r="AB465" i="11"/>
  <c r="BA465" i="11"/>
  <c r="AQ465" i="11"/>
  <c r="AF465" i="11"/>
  <c r="AP465" i="11"/>
  <c r="AN465" i="11"/>
  <c r="AJ465" i="11"/>
  <c r="AO465" i="11"/>
  <c r="BB465" i="11"/>
  <c r="AQ455" i="11"/>
  <c r="AV455" i="11"/>
  <c r="AB297" i="11"/>
  <c r="AG297" i="11"/>
  <c r="AT297" i="11"/>
  <c r="AD297" i="11"/>
  <c r="AU297" i="11"/>
  <c r="BW297" i="11" s="1"/>
  <c r="CY297" i="11" s="1"/>
  <c r="AY297" i="11"/>
  <c r="CA297" i="11" s="1"/>
  <c r="DC297" i="11" s="1"/>
  <c r="AE297" i="11"/>
  <c r="AH297" i="11"/>
  <c r="AI297" i="11"/>
  <c r="AR297" i="11"/>
  <c r="AL297" i="11"/>
  <c r="BN297" i="11" s="1"/>
  <c r="AS297" i="11"/>
  <c r="BU297" i="11" s="1"/>
  <c r="CW297" i="11" s="1"/>
  <c r="AO297" i="11"/>
  <c r="AF297" i="11"/>
  <c r="BA297" i="11"/>
  <c r="AJ297" i="11"/>
  <c r="AN297" i="11"/>
  <c r="BP297" i="11" s="1"/>
  <c r="CR297" i="11" s="1"/>
  <c r="AW297" i="11"/>
  <c r="BY297" i="11" s="1"/>
  <c r="DA297" i="11" s="1"/>
  <c r="AK297" i="11"/>
  <c r="AV297" i="11"/>
  <c r="AZ297" i="11"/>
  <c r="BB297" i="11"/>
  <c r="AX297" i="11"/>
  <c r="AC297" i="11"/>
  <c r="AQ297" i="11"/>
  <c r="AM297" i="11"/>
  <c r="BO297" i="11" s="1"/>
  <c r="CQ297" i="11" s="1"/>
  <c r="AP297" i="11"/>
  <c r="CC147" i="11"/>
  <c r="AA147" i="11"/>
  <c r="BG523" i="11"/>
  <c r="AA523" i="11"/>
  <c r="AZ369" i="11"/>
  <c r="AB369" i="11"/>
  <c r="AT369" i="11"/>
  <c r="AS369" i="11"/>
  <c r="BU369" i="11" s="1"/>
  <c r="CW369" i="11" s="1"/>
  <c r="AW369" i="11"/>
  <c r="BB369" i="11"/>
  <c r="AX369" i="11"/>
  <c r="AH369" i="11"/>
  <c r="AJ369" i="11"/>
  <c r="AP369" i="11"/>
  <c r="AF369" i="11"/>
  <c r="AN369" i="11"/>
  <c r="AU369" i="11"/>
  <c r="AD369" i="11"/>
  <c r="AV369" i="11"/>
  <c r="AI369" i="11"/>
  <c r="AO369" i="11"/>
  <c r="AC369" i="11"/>
  <c r="AE369" i="11"/>
  <c r="BG369" i="11" s="1"/>
  <c r="AM369" i="11"/>
  <c r="AR369" i="11"/>
  <c r="AK369" i="11"/>
  <c r="BM369" i="11" s="1"/>
  <c r="CO369" i="11" s="1"/>
  <c r="AY369" i="11"/>
  <c r="AL369" i="11"/>
  <c r="AG369" i="11"/>
  <c r="BA369" i="11"/>
  <c r="AQ369" i="11"/>
  <c r="AX320" i="11"/>
  <c r="AF320" i="11"/>
  <c r="AQ320" i="11"/>
  <c r="AO320" i="11"/>
  <c r="AU320" i="11"/>
  <c r="BA320" i="11"/>
  <c r="AG320" i="11"/>
  <c r="AW320" i="11"/>
  <c r="AC320" i="11"/>
  <c r="AB320" i="11"/>
  <c r="BB320" i="11"/>
  <c r="AI320" i="11"/>
  <c r="AP320" i="11"/>
  <c r="AS320" i="11"/>
  <c r="BU320" i="11" s="1"/>
  <c r="CW320" i="11" s="1"/>
  <c r="AK320" i="11"/>
  <c r="AN320" i="11"/>
  <c r="AL320" i="11"/>
  <c r="AJ320" i="11"/>
  <c r="AD320" i="11"/>
  <c r="AH320" i="11"/>
  <c r="AZ320" i="11"/>
  <c r="AM320" i="11"/>
  <c r="AR320" i="11"/>
  <c r="AV320" i="11"/>
  <c r="AE320" i="11"/>
  <c r="BG320" i="11" s="1"/>
  <c r="AT320" i="11"/>
  <c r="AY320" i="11"/>
  <c r="AO414" i="11"/>
  <c r="AQ414" i="11"/>
  <c r="AI414" i="11"/>
  <c r="AX414" i="11"/>
  <c r="AJ414" i="11"/>
  <c r="AP414" i="11"/>
  <c r="AN414" i="11"/>
  <c r="AH414" i="11"/>
  <c r="AB414" i="11"/>
  <c r="AY414" i="11"/>
  <c r="AK414" i="11"/>
  <c r="AE414" i="11"/>
  <c r="BG414" i="11" s="1"/>
  <c r="AT414" i="11"/>
  <c r="AZ414" i="11"/>
  <c r="AV414" i="11"/>
  <c r="AU414" i="11"/>
  <c r="AS414" i="11"/>
  <c r="BU414" i="11" s="1"/>
  <c r="CW414" i="11" s="1"/>
  <c r="AM414" i="11"/>
  <c r="AC414" i="11"/>
  <c r="AW414" i="11"/>
  <c r="AL414" i="11"/>
  <c r="AR414" i="11"/>
  <c r="AD414" i="11"/>
  <c r="AG414" i="11"/>
  <c r="BA414" i="11"/>
  <c r="BB414" i="11"/>
  <c r="AF414" i="11"/>
  <c r="AP361" i="11"/>
  <c r="AS361" i="11"/>
  <c r="BU361" i="11" s="1"/>
  <c r="CW361" i="11" s="1"/>
  <c r="AT361" i="11"/>
  <c r="AQ361" i="11"/>
  <c r="AN361" i="11"/>
  <c r="AD361" i="11"/>
  <c r="AW361" i="11"/>
  <c r="BA361" i="11"/>
  <c r="AV361" i="11"/>
  <c r="AM361" i="11"/>
  <c r="AU361" i="11"/>
  <c r="AX361" i="11"/>
  <c r="AE361" i="11"/>
  <c r="BG361" i="11" s="1"/>
  <c r="AZ361" i="11"/>
  <c r="AJ361" i="11"/>
  <c r="AF361" i="11"/>
  <c r="AL361" i="11"/>
  <c r="AO361" i="11"/>
  <c r="AI361" i="11"/>
  <c r="AH361" i="11"/>
  <c r="AG361" i="11"/>
  <c r="BB361" i="11"/>
  <c r="AR361" i="11"/>
  <c r="AY361" i="11"/>
  <c r="AC361" i="11"/>
  <c r="AK361" i="11"/>
  <c r="AB361" i="11"/>
  <c r="BG60" i="11"/>
  <c r="AA60" i="11"/>
  <c r="U159" i="11"/>
  <c r="V159" i="11" s="1"/>
  <c r="U155" i="11"/>
  <c r="V155" i="11" s="1"/>
  <c r="W155" i="11" s="1"/>
  <c r="X155" i="11" s="1"/>
  <c r="AE155" i="11" s="1"/>
  <c r="U360" i="11"/>
  <c r="V360" i="11" s="1"/>
  <c r="W360" i="11" s="1"/>
  <c r="X360" i="11" s="1"/>
  <c r="AK360" i="11" s="1"/>
  <c r="BG80" i="11"/>
  <c r="AA80" i="11"/>
  <c r="U83" i="11"/>
  <c r="V83" i="11" s="1"/>
  <c r="U462" i="11"/>
  <c r="V462" i="11" s="1"/>
  <c r="W462" i="11" s="1"/>
  <c r="X462" i="11" s="1"/>
  <c r="AX391" i="11"/>
  <c r="AD391" i="11"/>
  <c r="AN391" i="11"/>
  <c r="AI391" i="11"/>
  <c r="AU391" i="11"/>
  <c r="AK391" i="11"/>
  <c r="BM391" i="11" s="1"/>
  <c r="CO391" i="11" s="1"/>
  <c r="AL391" i="11"/>
  <c r="AM391" i="11"/>
  <c r="AO391" i="11"/>
  <c r="BA391" i="11"/>
  <c r="AB391" i="11"/>
  <c r="AQ391" i="11"/>
  <c r="AW391" i="11"/>
  <c r="AY391" i="11"/>
  <c r="AR391" i="11"/>
  <c r="AP391" i="11"/>
  <c r="AG391" i="11"/>
  <c r="AS391" i="11"/>
  <c r="BU391" i="11" s="1"/>
  <c r="CW391" i="11" s="1"/>
  <c r="AV391" i="11"/>
  <c r="BB391" i="11"/>
  <c r="AT391" i="11"/>
  <c r="AH391" i="11"/>
  <c r="AJ391" i="11"/>
  <c r="AE391" i="11"/>
  <c r="BG391" i="11" s="1"/>
  <c r="AZ391" i="11"/>
  <c r="AC391" i="11"/>
  <c r="AF391" i="11"/>
  <c r="U241" i="11"/>
  <c r="V241" i="11" s="1"/>
  <c r="W241" i="11" s="1"/>
  <c r="X241" i="11" s="1"/>
  <c r="U531" i="11"/>
  <c r="V531" i="11" s="1"/>
  <c r="W531" i="11" s="1"/>
  <c r="X531" i="11" s="1"/>
  <c r="AS531" i="11" s="1"/>
  <c r="AD486" i="11"/>
  <c r="U97" i="11"/>
  <c r="V97" i="11" s="1"/>
  <c r="W97" i="11" s="1"/>
  <c r="X97" i="11" s="1"/>
  <c r="AE97" i="11" s="1"/>
  <c r="BG232" i="11"/>
  <c r="AA232" i="11"/>
  <c r="BG51" i="11"/>
  <c r="AA51" i="11"/>
  <c r="AJ173" i="11"/>
  <c r="AC173" i="11"/>
  <c r="AG173" i="11"/>
  <c r="AL173" i="11"/>
  <c r="AN173" i="11"/>
  <c r="AB173" i="11"/>
  <c r="AY173" i="11"/>
  <c r="AR173" i="11"/>
  <c r="AS173" i="11"/>
  <c r="BU173" i="11" s="1"/>
  <c r="CW173" i="11" s="1"/>
  <c r="AQ173" i="11"/>
  <c r="AF173" i="11"/>
  <c r="AW173" i="11"/>
  <c r="AO173" i="11"/>
  <c r="AV173" i="11"/>
  <c r="AE173" i="11"/>
  <c r="BG173" i="11" s="1"/>
  <c r="AD173" i="11"/>
  <c r="AM173" i="11"/>
  <c r="AK173" i="11"/>
  <c r="AT173" i="11"/>
  <c r="AH173" i="11"/>
  <c r="AZ173" i="11"/>
  <c r="AX173" i="11"/>
  <c r="AP173" i="11"/>
  <c r="AI173" i="11"/>
  <c r="AU173" i="11"/>
  <c r="BA173" i="11"/>
  <c r="BB173" i="11"/>
  <c r="BG529" i="11"/>
  <c r="AA529" i="11"/>
  <c r="U366" i="11"/>
  <c r="V366" i="11" s="1"/>
  <c r="W366" i="11" s="1"/>
  <c r="U104" i="11"/>
  <c r="V104" i="11" s="1"/>
  <c r="W104" i="11" s="1"/>
  <c r="X104" i="11" s="1"/>
  <c r="BA104" i="11" s="1"/>
  <c r="U447" i="11"/>
  <c r="V447" i="11" s="1"/>
  <c r="W447" i="11" s="1"/>
  <c r="X447" i="11" s="1"/>
  <c r="U326" i="11"/>
  <c r="V326" i="11" s="1"/>
  <c r="W326" i="11" s="1"/>
  <c r="X326" i="11" s="1"/>
  <c r="U68" i="11"/>
  <c r="V68" i="11" s="1"/>
  <c r="W68" i="11" s="1"/>
  <c r="X68" i="11" s="1"/>
  <c r="AT68" i="11" s="1"/>
  <c r="U332" i="11"/>
  <c r="V332" i="11" s="1"/>
  <c r="W332" i="11" s="1"/>
  <c r="X332" i="11" s="1"/>
  <c r="BG427" i="11"/>
  <c r="AA427" i="11"/>
  <c r="U494" i="11"/>
  <c r="V494" i="11" s="1"/>
  <c r="W494" i="11" s="1"/>
  <c r="X494" i="11" s="1"/>
  <c r="AS494" i="11" s="1"/>
  <c r="U500" i="11"/>
  <c r="V500" i="11" s="1"/>
  <c r="W500" i="11" s="1"/>
  <c r="X500" i="11" s="1"/>
  <c r="AE500" i="11" s="1"/>
  <c r="U489" i="11"/>
  <c r="V489" i="11" s="1"/>
  <c r="W489" i="11" s="1"/>
  <c r="X489" i="11" s="1"/>
  <c r="AE489" i="11" s="1"/>
  <c r="U48" i="11"/>
  <c r="V48" i="11" s="1"/>
  <c r="U359" i="11"/>
  <c r="V359" i="11" s="1"/>
  <c r="W359" i="11" s="1"/>
  <c r="X359" i="11" s="1"/>
  <c r="AK359" i="11" s="1"/>
  <c r="U141" i="11"/>
  <c r="V141" i="11" s="1"/>
  <c r="W141" i="11" s="1"/>
  <c r="AA539" i="11"/>
  <c r="BF539" i="11"/>
  <c r="AW181" i="11"/>
  <c r="AC181" i="11"/>
  <c r="AB181" i="11"/>
  <c r="AT181" i="11"/>
  <c r="BB181" i="11"/>
  <c r="AG181" i="11"/>
  <c r="AO181" i="11"/>
  <c r="AI181" i="11"/>
  <c r="AH181" i="11"/>
  <c r="AU181" i="11"/>
  <c r="AY181" i="11"/>
  <c r="AJ181" i="11"/>
  <c r="AK181" i="11"/>
  <c r="AS181" i="11"/>
  <c r="AD181" i="11"/>
  <c r="AF181" i="11"/>
  <c r="AE181" i="11"/>
  <c r="BG181" i="11" s="1"/>
  <c r="AV181" i="11"/>
  <c r="AL181" i="11"/>
  <c r="AQ181" i="11"/>
  <c r="AX181" i="11"/>
  <c r="AN181" i="11"/>
  <c r="BA181" i="11"/>
  <c r="AZ181" i="11"/>
  <c r="AP181" i="11"/>
  <c r="AR181" i="11"/>
  <c r="AM181" i="11"/>
  <c r="AK242" i="11"/>
  <c r="AY242" i="11"/>
  <c r="CA242" i="11" s="1"/>
  <c r="DC242" i="11" s="1"/>
  <c r="AE242" i="11"/>
  <c r="AS242" i="11"/>
  <c r="BU242" i="11" s="1"/>
  <c r="CW242" i="11" s="1"/>
  <c r="AO242" i="11"/>
  <c r="AV242" i="11"/>
  <c r="AW242" i="11"/>
  <c r="BY242" i="11" s="1"/>
  <c r="DA242" i="11" s="1"/>
  <c r="BA242" i="11"/>
  <c r="AQ242" i="11"/>
  <c r="AB242" i="11"/>
  <c r="AC242" i="11"/>
  <c r="AD242" i="11"/>
  <c r="AL242" i="11"/>
  <c r="BN242" i="11" s="1"/>
  <c r="AP242" i="11"/>
  <c r="AI242" i="11"/>
  <c r="AF242" i="11"/>
  <c r="BB242" i="11"/>
  <c r="AG242" i="11"/>
  <c r="AN242" i="11"/>
  <c r="BP242" i="11" s="1"/>
  <c r="CR242" i="11" s="1"/>
  <c r="AX242" i="11"/>
  <c r="AH242" i="11"/>
  <c r="AT242" i="11"/>
  <c r="AR242" i="11"/>
  <c r="AJ242" i="11"/>
  <c r="AZ242" i="11"/>
  <c r="AM242" i="11"/>
  <c r="BO242" i="11" s="1"/>
  <c r="CQ242" i="11" s="1"/>
  <c r="AU242" i="11"/>
  <c r="BW242" i="11" s="1"/>
  <c r="CY242" i="11" s="1"/>
  <c r="AA206" i="11"/>
  <c r="BG206" i="11"/>
  <c r="BV69" i="11"/>
  <c r="AA69" i="11"/>
  <c r="BU282" i="11"/>
  <c r="AA282" i="11"/>
  <c r="AM520" i="11"/>
  <c r="AO520" i="11"/>
  <c r="AD520" i="11"/>
  <c r="AW520" i="11"/>
  <c r="AL520" i="11"/>
  <c r="BA520" i="11"/>
  <c r="AB520" i="11"/>
  <c r="AH520" i="11"/>
  <c r="AU520" i="11"/>
  <c r="AQ520" i="11"/>
  <c r="AP520" i="11"/>
  <c r="AE520" i="11"/>
  <c r="BG520" i="11" s="1"/>
  <c r="AN520" i="11"/>
  <c r="AR520" i="11"/>
  <c r="AY520" i="11"/>
  <c r="AF520" i="11"/>
  <c r="AX520" i="11"/>
  <c r="AS520" i="11"/>
  <c r="BU520" i="11" s="1"/>
  <c r="CW520" i="11" s="1"/>
  <c r="AZ520" i="11"/>
  <c r="BB520" i="11"/>
  <c r="AJ520" i="11"/>
  <c r="AV520" i="11"/>
  <c r="AI520" i="11"/>
  <c r="AT520" i="11"/>
  <c r="AC520" i="11"/>
  <c r="AK520" i="11"/>
  <c r="BM520" i="11" s="1"/>
  <c r="CO520" i="11" s="1"/>
  <c r="AG520" i="11"/>
  <c r="AZ272" i="11"/>
  <c r="AE272" i="11"/>
  <c r="BG272" i="11" s="1"/>
  <c r="AL272" i="11"/>
  <c r="AU272" i="11"/>
  <c r="AM272" i="11"/>
  <c r="AS272" i="11"/>
  <c r="BU272" i="11" s="1"/>
  <c r="CW272" i="11" s="1"/>
  <c r="AY272" i="11"/>
  <c r="AB272" i="11"/>
  <c r="AH272" i="11"/>
  <c r="AI272" i="11"/>
  <c r="AR272" i="11"/>
  <c r="AX272" i="11"/>
  <c r="AQ272" i="11"/>
  <c r="AG272" i="11"/>
  <c r="BA272" i="11"/>
  <c r="AP272" i="11"/>
  <c r="AD272" i="11"/>
  <c r="AV272" i="11"/>
  <c r="AC272" i="11"/>
  <c r="AF272" i="11"/>
  <c r="AN272" i="11"/>
  <c r="AJ272" i="11"/>
  <c r="BB272" i="11"/>
  <c r="AO272" i="11"/>
  <c r="AT272" i="11"/>
  <c r="AW272" i="11"/>
  <c r="AK272" i="11"/>
  <c r="CB491" i="11"/>
  <c r="AA491" i="11"/>
  <c r="U162" i="11"/>
  <c r="V162" i="11" s="1"/>
  <c r="W162" i="11" s="1"/>
  <c r="X162" i="11" s="1"/>
  <c r="AT162" i="11" s="1"/>
  <c r="BV102" i="11"/>
  <c r="AA102" i="11"/>
  <c r="CC280" i="11"/>
  <c r="AA280" i="11"/>
  <c r="BV308" i="11"/>
  <c r="AA308" i="11"/>
  <c r="BG316" i="11"/>
  <c r="AA316" i="11"/>
  <c r="BG204" i="11"/>
  <c r="AA204" i="11"/>
  <c r="U190" i="11"/>
  <c r="V190" i="11" s="1"/>
  <c r="W190" i="11" s="1"/>
  <c r="X190" i="11" s="1"/>
  <c r="AK190" i="11" s="1"/>
  <c r="AZ273" i="11"/>
  <c r="BB273" i="11"/>
  <c r="AB273" i="11"/>
  <c r="AE273" i="11"/>
  <c r="BG273" i="11" s="1"/>
  <c r="AQ273" i="11"/>
  <c r="AS273" i="11"/>
  <c r="BU273" i="11" s="1"/>
  <c r="CW273" i="11" s="1"/>
  <c r="AR273" i="11"/>
  <c r="AK273" i="11"/>
  <c r="BM273" i="11" s="1"/>
  <c r="CO273" i="11" s="1"/>
  <c r="AL273" i="11"/>
  <c r="AD273" i="11"/>
  <c r="AG273" i="11"/>
  <c r="AH273" i="11"/>
  <c r="AN273" i="11"/>
  <c r="AW273" i="11"/>
  <c r="AU273" i="11"/>
  <c r="AI273" i="11"/>
  <c r="AM273" i="11"/>
  <c r="AV273" i="11"/>
  <c r="AJ273" i="11"/>
  <c r="AP273" i="11"/>
  <c r="AY273" i="11"/>
  <c r="AC273" i="11"/>
  <c r="AO273" i="11"/>
  <c r="AT273" i="11"/>
  <c r="AX273" i="11"/>
  <c r="AF273" i="11"/>
  <c r="BA273" i="11"/>
  <c r="BG516" i="11"/>
  <c r="AA516" i="11"/>
  <c r="BV120" i="11"/>
  <c r="AA120" i="11"/>
  <c r="BB479" i="11"/>
  <c r="AF479" i="11"/>
  <c r="AG479" i="11"/>
  <c r="AR479" i="11"/>
  <c r="AJ479" i="11"/>
  <c r="AY479" i="11"/>
  <c r="AP479" i="11"/>
  <c r="AD479" i="11"/>
  <c r="AW479" i="11"/>
  <c r="AC479" i="11"/>
  <c r="AT479" i="11"/>
  <c r="AH479" i="11"/>
  <c r="AV479" i="11"/>
  <c r="AS479" i="11"/>
  <c r="BU479" i="11" s="1"/>
  <c r="CW479" i="11" s="1"/>
  <c r="BA479" i="11"/>
  <c r="AZ479" i="11"/>
  <c r="AU479" i="11"/>
  <c r="AO479" i="11"/>
  <c r="AE479" i="11"/>
  <c r="BG479" i="11" s="1"/>
  <c r="AB479" i="11"/>
  <c r="AI479" i="11"/>
  <c r="AN479" i="11"/>
  <c r="AM479" i="11"/>
  <c r="AQ479" i="11"/>
  <c r="AL479" i="11"/>
  <c r="AX479" i="11"/>
  <c r="AK479" i="11"/>
  <c r="BM479" i="11" s="1"/>
  <c r="CO479" i="11" s="1"/>
  <c r="U262" i="11"/>
  <c r="V262" i="11" s="1"/>
  <c r="W262" i="11" s="1"/>
  <c r="X262" i="11" s="1"/>
  <c r="U340" i="11"/>
  <c r="V340" i="11" s="1"/>
  <c r="W340" i="11" s="1"/>
  <c r="X340" i="11" s="1"/>
  <c r="U117" i="11"/>
  <c r="V117" i="11" s="1"/>
  <c r="U179" i="11"/>
  <c r="V179" i="11" s="1"/>
  <c r="W179" i="11" s="1"/>
  <c r="X179" i="11" s="1"/>
  <c r="AE179" i="11" s="1"/>
  <c r="U454" i="11"/>
  <c r="V454" i="11" s="1"/>
  <c r="W454" i="11" s="1"/>
  <c r="X454" i="11" s="1"/>
  <c r="AE454" i="11" s="1"/>
  <c r="U170" i="11"/>
  <c r="V170" i="11" s="1"/>
  <c r="W170" i="11" s="1"/>
  <c r="X170" i="11" s="1"/>
  <c r="AE170" i="11" s="1"/>
  <c r="U518" i="11"/>
  <c r="V518" i="11" s="1"/>
  <c r="W518" i="11" s="1"/>
  <c r="X518" i="11" s="1"/>
  <c r="AS518" i="11" s="1"/>
  <c r="U392" i="11"/>
  <c r="V392" i="11" s="1"/>
  <c r="W392" i="11" s="1"/>
  <c r="U396" i="11"/>
  <c r="V396" i="11" s="1"/>
  <c r="W396" i="11" s="1"/>
  <c r="X396" i="11" s="1"/>
  <c r="AK396" i="11" s="1"/>
  <c r="BU383" i="11"/>
  <c r="AA383" i="11"/>
  <c r="U546" i="11"/>
  <c r="V546" i="11" s="1"/>
  <c r="W546" i="11" s="1"/>
  <c r="X546" i="11" s="1"/>
  <c r="AJ546" i="11" s="1"/>
  <c r="BU220" i="11"/>
  <c r="AA220" i="11"/>
  <c r="U484" i="11"/>
  <c r="V484" i="11" s="1"/>
  <c r="W484" i="11" s="1"/>
  <c r="X484" i="11" s="1"/>
  <c r="AS484" i="11" s="1"/>
  <c r="U163" i="11"/>
  <c r="V163" i="11" s="1"/>
  <c r="W163" i="11" s="1"/>
  <c r="X163" i="11" s="1"/>
  <c r="AZ163" i="11" s="1"/>
  <c r="U480" i="11"/>
  <c r="V480" i="11" s="1"/>
  <c r="W480" i="11" s="1"/>
  <c r="X480" i="11" s="1"/>
  <c r="AK480" i="11" s="1"/>
  <c r="U449" i="11"/>
  <c r="V449" i="11" s="1"/>
  <c r="W449" i="11" s="1"/>
  <c r="X449" i="11" s="1"/>
  <c r="U380" i="11"/>
  <c r="V380" i="11" s="1"/>
  <c r="W380" i="11" s="1"/>
  <c r="X380" i="11" s="1"/>
  <c r="U503" i="11"/>
  <c r="V503" i="11" s="1"/>
  <c r="W503" i="11" s="1"/>
  <c r="U410" i="11"/>
  <c r="V410" i="11" s="1"/>
  <c r="W410" i="11" s="1"/>
  <c r="X410" i="11" s="1"/>
  <c r="AS410" i="11" s="1"/>
  <c r="BM358" i="11"/>
  <c r="AA358" i="11"/>
  <c r="U519" i="11"/>
  <c r="V519" i="11" s="1"/>
  <c r="W519" i="11" s="1"/>
  <c r="U350" i="11"/>
  <c r="V350" i="11" s="1"/>
  <c r="U348" i="11"/>
  <c r="V348" i="11" s="1"/>
  <c r="W348" i="11" s="1"/>
  <c r="X348" i="11" s="1"/>
  <c r="U468" i="11"/>
  <c r="V468" i="11" s="1"/>
  <c r="W468" i="11" s="1"/>
  <c r="X468" i="11" s="1"/>
  <c r="U244" i="11"/>
  <c r="V244" i="11" s="1"/>
  <c r="W244" i="11" s="1"/>
  <c r="X244" i="11" s="1"/>
  <c r="U188" i="11"/>
  <c r="V188" i="11" s="1"/>
  <c r="W188" i="11" s="1"/>
  <c r="X188" i="11" s="1"/>
  <c r="U512" i="11"/>
  <c r="V512" i="11" s="1"/>
  <c r="W512" i="11" s="1"/>
  <c r="X512" i="11" s="1"/>
  <c r="AA430" i="11"/>
  <c r="BU430" i="11"/>
  <c r="BM499" i="11"/>
  <c r="AA499" i="11"/>
  <c r="U387" i="11"/>
  <c r="V387" i="11" s="1"/>
  <c r="W387" i="11" s="1"/>
  <c r="X387" i="11" s="1"/>
  <c r="U86" i="11"/>
  <c r="V86" i="11" s="1"/>
  <c r="W86" i="11" s="1"/>
  <c r="X86" i="11" s="1"/>
  <c r="AT86" i="11" s="1"/>
  <c r="U246" i="11"/>
  <c r="V246" i="11" s="1"/>
  <c r="W246" i="11" s="1"/>
  <c r="BM258" i="11"/>
  <c r="AA258" i="11"/>
  <c r="AU474" i="11"/>
  <c r="AG474" i="11"/>
  <c r="AJ474" i="11"/>
  <c r="AR474" i="11"/>
  <c r="BA474" i="11"/>
  <c r="AY474" i="11"/>
  <c r="AK474" i="11"/>
  <c r="AH474" i="11"/>
  <c r="AO474" i="11"/>
  <c r="AB474" i="11"/>
  <c r="AS474" i="11"/>
  <c r="BU474" i="11" s="1"/>
  <c r="CW474" i="11" s="1"/>
  <c r="AL474" i="11"/>
  <c r="AD474" i="11"/>
  <c r="AW474" i="11"/>
  <c r="AE474" i="11"/>
  <c r="BG474" i="11" s="1"/>
  <c r="AV474" i="11"/>
  <c r="AQ474" i="11"/>
  <c r="AM474" i="11"/>
  <c r="AX474" i="11"/>
  <c r="AF474" i="11"/>
  <c r="AZ474" i="11"/>
  <c r="AC474" i="11"/>
  <c r="AP474" i="11"/>
  <c r="AT474" i="11"/>
  <c r="AI474" i="11"/>
  <c r="AN474" i="11"/>
  <c r="BB474" i="11"/>
  <c r="AO89" i="11"/>
  <c r="BQ89" i="11" s="1"/>
  <c r="CS89" i="11" s="1"/>
  <c r="AH89" i="11"/>
  <c r="BJ89" i="11" s="1"/>
  <c r="CL89" i="11" s="1"/>
  <c r="AB89" i="11"/>
  <c r="AQ89" i="11"/>
  <c r="BS89" i="11" s="1"/>
  <c r="CU89" i="11" s="1"/>
  <c r="AV89" i="11"/>
  <c r="AC89" i="11"/>
  <c r="BB89" i="11"/>
  <c r="AX89" i="11"/>
  <c r="BA89" i="11"/>
  <c r="AR89" i="11"/>
  <c r="AG89" i="11"/>
  <c r="BI89" i="11" s="1"/>
  <c r="CK89" i="11" s="1"/>
  <c r="AM89" i="11"/>
  <c r="BO89" i="11" s="1"/>
  <c r="CQ89" i="11" s="1"/>
  <c r="AS89" i="11"/>
  <c r="BU89" i="11" s="1"/>
  <c r="CW89" i="11" s="1"/>
  <c r="AW89" i="11"/>
  <c r="BY89" i="11" s="1"/>
  <c r="DA89" i="11" s="1"/>
  <c r="AP89" i="11"/>
  <c r="BR89" i="11" s="1"/>
  <c r="CT89" i="11" s="1"/>
  <c r="AI89" i="11"/>
  <c r="AN89" i="11"/>
  <c r="BP89" i="11" s="1"/>
  <c r="CR89" i="11" s="1"/>
  <c r="AY89" i="11"/>
  <c r="CA89" i="11" s="1"/>
  <c r="DC89" i="11" s="1"/>
  <c r="AZ89" i="11"/>
  <c r="AF89" i="11"/>
  <c r="AL89" i="11"/>
  <c r="BN89" i="11" s="1"/>
  <c r="CP89" i="11" s="1"/>
  <c r="AJ89" i="11"/>
  <c r="AK89" i="11"/>
  <c r="BM89" i="11" s="1"/>
  <c r="CO89" i="11" s="1"/>
  <c r="AE89" i="11"/>
  <c r="BG89" i="11" s="1"/>
  <c r="AU89" i="11"/>
  <c r="BW89" i="11" s="1"/>
  <c r="CY89" i="11" s="1"/>
  <c r="AD89" i="11"/>
  <c r="AT89" i="11"/>
  <c r="AJ156" i="11"/>
  <c r="AU156" i="11"/>
  <c r="AM156" i="11"/>
  <c r="AZ156" i="11"/>
  <c r="AD156" i="11"/>
  <c r="AN156" i="11"/>
  <c r="AR156" i="11"/>
  <c r="AP156" i="11"/>
  <c r="AQ156" i="11"/>
  <c r="AC156" i="11"/>
  <c r="AO156" i="11"/>
  <c r="AH156" i="11"/>
  <c r="AL156" i="11"/>
  <c r="AT156" i="11"/>
  <c r="AF156" i="11"/>
  <c r="AW156" i="11"/>
  <c r="AK156" i="11"/>
  <c r="AE156" i="11"/>
  <c r="BG156" i="11" s="1"/>
  <c r="AY156" i="11"/>
  <c r="AG156" i="11"/>
  <c r="BA156" i="11"/>
  <c r="AV156" i="11"/>
  <c r="AX156" i="11"/>
  <c r="AB156" i="11"/>
  <c r="AI156" i="11"/>
  <c r="AS156" i="11"/>
  <c r="BB156" i="11"/>
  <c r="U528" i="11"/>
  <c r="V528" i="11" s="1"/>
  <c r="W528" i="11" s="1"/>
  <c r="U231" i="11"/>
  <c r="V231" i="11" s="1"/>
  <c r="W231" i="11" s="1"/>
  <c r="X231" i="11" s="1"/>
  <c r="BG397" i="11"/>
  <c r="AA397" i="11"/>
  <c r="U501" i="11"/>
  <c r="V501" i="11" s="1"/>
  <c r="W501" i="11" s="1"/>
  <c r="X501" i="11" s="1"/>
  <c r="U183" i="11"/>
  <c r="V183" i="11" s="1"/>
  <c r="W183" i="11" s="1"/>
  <c r="X183" i="11" s="1"/>
  <c r="AS183" i="11" s="1"/>
  <c r="AL216" i="11"/>
  <c r="BN216" i="11" s="1"/>
  <c r="CP216" i="11" s="1"/>
  <c r="AX216" i="11"/>
  <c r="U214" i="11"/>
  <c r="V214" i="11" s="1"/>
  <c r="W214" i="11" s="1"/>
  <c r="X214" i="11" s="1"/>
  <c r="AZ214" i="11" s="1"/>
  <c r="BM257" i="11"/>
  <c r="AA257" i="11"/>
  <c r="U472" i="11"/>
  <c r="V472" i="11" s="1"/>
  <c r="W472" i="11" s="1"/>
  <c r="X472" i="11" s="1"/>
  <c r="AE472" i="11" s="1"/>
  <c r="U134" i="11"/>
  <c r="V134" i="11" s="1"/>
  <c r="BG178" i="11"/>
  <c r="AA178" i="11"/>
  <c r="U504" i="11"/>
  <c r="V504" i="11" s="1"/>
  <c r="W504" i="11" s="1"/>
  <c r="X504" i="11" s="1"/>
  <c r="U456" i="11"/>
  <c r="V456" i="11" s="1"/>
  <c r="W456" i="11" s="1"/>
  <c r="X456" i="11" s="1"/>
  <c r="U225" i="11"/>
  <c r="V225" i="11" s="1"/>
  <c r="W225" i="11" s="1"/>
  <c r="X225" i="11" s="1"/>
  <c r="U91" i="11"/>
  <c r="V91" i="11" s="1"/>
  <c r="W91" i="11" s="1"/>
  <c r="X91" i="11" s="1"/>
  <c r="AS91" i="11" s="1"/>
  <c r="U290" i="11"/>
  <c r="V290" i="11" s="1"/>
  <c r="W290" i="11" s="1"/>
  <c r="X290" i="11" s="1"/>
  <c r="U177" i="11"/>
  <c r="V177" i="11" s="1"/>
  <c r="W177" i="11" s="1"/>
  <c r="X177" i="11" s="1"/>
  <c r="U74" i="11"/>
  <c r="V74" i="11" s="1"/>
  <c r="W74" i="11" s="1"/>
  <c r="X74" i="11" s="1"/>
  <c r="AS74" i="11" s="1"/>
  <c r="U96" i="11"/>
  <c r="V96" i="11" s="1"/>
  <c r="W96" i="11" s="1"/>
  <c r="X96" i="11" s="1"/>
  <c r="AE96" i="11" s="1"/>
  <c r="U41" i="11"/>
  <c r="V41" i="11" s="1"/>
  <c r="U207" i="11"/>
  <c r="V207" i="11" s="1"/>
  <c r="W207" i="11" s="1"/>
  <c r="X207" i="11" s="1"/>
  <c r="U490" i="11"/>
  <c r="V490" i="11" s="1"/>
  <c r="W490" i="11" s="1"/>
  <c r="X490" i="11" s="1"/>
  <c r="AZ490" i="11" s="1"/>
  <c r="U90" i="11"/>
  <c r="V90" i="11" s="1"/>
  <c r="W90" i="11" s="1"/>
  <c r="X90" i="11" s="1"/>
  <c r="U169" i="11"/>
  <c r="V169" i="11" s="1"/>
  <c r="W169" i="11" s="1"/>
  <c r="X169" i="11" s="1"/>
  <c r="AE169" i="11" s="1"/>
  <c r="U419" i="11"/>
  <c r="V419" i="11" s="1"/>
  <c r="W419" i="11" s="1"/>
  <c r="U336" i="11"/>
  <c r="V336" i="11" s="1"/>
  <c r="W336" i="11" s="1"/>
  <c r="X336" i="11" s="1"/>
  <c r="AZ336" i="11" s="1"/>
  <c r="U76" i="11"/>
  <c r="V76" i="11" s="1"/>
  <c r="W76" i="11" s="1"/>
  <c r="X76" i="11" s="1"/>
  <c r="AS76" i="11" s="1"/>
  <c r="U452" i="11"/>
  <c r="V452" i="11" s="1"/>
  <c r="W452" i="11" s="1"/>
  <c r="X452" i="11" s="1"/>
  <c r="AE452" i="11" s="1"/>
  <c r="U261" i="11"/>
  <c r="V261" i="11" s="1"/>
  <c r="W261" i="11" s="1"/>
  <c r="X261" i="11" s="1"/>
  <c r="AE261" i="11" s="1"/>
  <c r="AV94" i="11"/>
  <c r="AR94" i="11"/>
  <c r="AF94" i="11"/>
  <c r="BA94" i="11"/>
  <c r="AG94" i="11"/>
  <c r="AO94" i="11"/>
  <c r="AE94" i="11"/>
  <c r="BG94" i="11" s="1"/>
  <c r="AN94" i="11"/>
  <c r="AU94" i="11"/>
  <c r="AC94" i="11"/>
  <c r="AX94" i="11"/>
  <c r="AP94" i="11"/>
  <c r="AB94" i="11"/>
  <c r="AW94" i="11"/>
  <c r="AH94" i="11"/>
  <c r="AY94" i="11"/>
  <c r="AQ94" i="11"/>
  <c r="AL94" i="11"/>
  <c r="AI94" i="11"/>
  <c r="BB94" i="11"/>
  <c r="AS94" i="11"/>
  <c r="BU94" i="11" s="1"/>
  <c r="CW94" i="11" s="1"/>
  <c r="AT94" i="11"/>
  <c r="AZ94" i="11"/>
  <c r="AD94" i="11"/>
  <c r="AJ94" i="11"/>
  <c r="AK94" i="11"/>
  <c r="AM94" i="11"/>
  <c r="U300" i="11"/>
  <c r="V300" i="11" s="1"/>
  <c r="W300" i="11" s="1"/>
  <c r="X300" i="11" s="1"/>
  <c r="U35" i="11"/>
  <c r="V35" i="11" s="1"/>
  <c r="W35" i="11" s="1"/>
  <c r="X35" i="11" s="1"/>
  <c r="AK35" i="11" s="1"/>
  <c r="U453" i="11"/>
  <c r="V453" i="11" s="1"/>
  <c r="W453" i="11" s="1"/>
  <c r="X453" i="11" s="1"/>
  <c r="AE453" i="11" s="1"/>
  <c r="U100" i="11"/>
  <c r="V100" i="11" s="1"/>
  <c r="BM150" i="11"/>
  <c r="AA150" i="11"/>
  <c r="BU122" i="11"/>
  <c r="AA122" i="11"/>
  <c r="BG233" i="11"/>
  <c r="AA233" i="11"/>
  <c r="AM307" i="11"/>
  <c r="BO307" i="11" s="1"/>
  <c r="CQ307" i="11" s="1"/>
  <c r="AF307" i="11"/>
  <c r="AL307" i="11"/>
  <c r="BN307" i="11" s="1"/>
  <c r="CP307" i="11" s="1"/>
  <c r="BB307" i="11"/>
  <c r="AC307" i="11"/>
  <c r="AP307" i="11"/>
  <c r="BR307" i="11" s="1"/>
  <c r="CT307" i="11" s="1"/>
  <c r="AE307" i="11"/>
  <c r="BG307" i="11" s="1"/>
  <c r="AJ307" i="11"/>
  <c r="AU307" i="11"/>
  <c r="BW307" i="11" s="1"/>
  <c r="CY307" i="11" s="1"/>
  <c r="AY307" i="11"/>
  <c r="CA307" i="11" s="1"/>
  <c r="DC307" i="11" s="1"/>
  <c r="AO307" i="11"/>
  <c r="BQ307" i="11" s="1"/>
  <c r="CS307" i="11" s="1"/>
  <c r="AW307" i="11"/>
  <c r="BY307" i="11" s="1"/>
  <c r="DA307" i="11" s="1"/>
  <c r="BA307" i="11"/>
  <c r="AX307" i="11"/>
  <c r="AZ307" i="11"/>
  <c r="AH307" i="11"/>
  <c r="BJ307" i="11" s="1"/>
  <c r="CL307" i="11" s="1"/>
  <c r="AR307" i="11"/>
  <c r="AS307" i="11"/>
  <c r="BU307" i="11" s="1"/>
  <c r="CW307" i="11" s="1"/>
  <c r="AV307" i="11"/>
  <c r="AT307" i="11"/>
  <c r="AI307" i="11"/>
  <c r="AN307" i="11"/>
  <c r="BP307" i="11" s="1"/>
  <c r="CR307" i="11" s="1"/>
  <c r="AD307" i="11"/>
  <c r="AB307" i="11"/>
  <c r="AG307" i="11"/>
  <c r="BI307" i="11" s="1"/>
  <c r="CK307" i="11" s="1"/>
  <c r="AK307" i="11"/>
  <c r="BM307" i="11" s="1"/>
  <c r="CO307" i="11" s="1"/>
  <c r="AQ307" i="11"/>
  <c r="BS307" i="11" s="1"/>
  <c r="CU307" i="11" s="1"/>
  <c r="BU321" i="11"/>
  <c r="AA321" i="11"/>
  <c r="BV338" i="11"/>
  <c r="AA338" i="11"/>
  <c r="BU209" i="11"/>
  <c r="AA209" i="11"/>
  <c r="U393" i="11"/>
  <c r="V393" i="11" s="1"/>
  <c r="W393" i="11" s="1"/>
  <c r="X393" i="11" s="1"/>
  <c r="AA317" i="11"/>
  <c r="BG317" i="11"/>
  <c r="BU457" i="11"/>
  <c r="AA457" i="11"/>
  <c r="AT305" i="11"/>
  <c r="BA305" i="11"/>
  <c r="AM305" i="11"/>
  <c r="BO305" i="11" s="1"/>
  <c r="CQ305" i="11" s="1"/>
  <c r="AY305" i="11"/>
  <c r="CA305" i="11" s="1"/>
  <c r="DC305" i="11" s="1"/>
  <c r="AJ305" i="11"/>
  <c r="AF305" i="11"/>
  <c r="AR305" i="11"/>
  <c r="AC305" i="11"/>
  <c r="AK305" i="11"/>
  <c r="BM305" i="11" s="1"/>
  <c r="CO305" i="11" s="1"/>
  <c r="AB305" i="11"/>
  <c r="AS305" i="11"/>
  <c r="BU305" i="11" s="1"/>
  <c r="CW305" i="11" s="1"/>
  <c r="AN305" i="11"/>
  <c r="BP305" i="11" s="1"/>
  <c r="CR305" i="11" s="1"/>
  <c r="AP305" i="11"/>
  <c r="BR305" i="11" s="1"/>
  <c r="CT305" i="11" s="1"/>
  <c r="AO305" i="11"/>
  <c r="BQ305" i="11" s="1"/>
  <c r="CS305" i="11" s="1"/>
  <c r="AX305" i="11"/>
  <c r="AD305" i="11"/>
  <c r="AV305" i="11"/>
  <c r="AG305" i="11"/>
  <c r="BI305" i="11" s="1"/>
  <c r="CK305" i="11" s="1"/>
  <c r="AL305" i="11"/>
  <c r="BN305" i="11" s="1"/>
  <c r="CP305" i="11" s="1"/>
  <c r="AE305" i="11"/>
  <c r="BG305" i="11" s="1"/>
  <c r="BB305" i="11"/>
  <c r="AH305" i="11"/>
  <c r="BJ305" i="11" s="1"/>
  <c r="CL305" i="11" s="1"/>
  <c r="AW305" i="11"/>
  <c r="BY305" i="11" s="1"/>
  <c r="DA305" i="11" s="1"/>
  <c r="AI305" i="11"/>
  <c r="AU305" i="11"/>
  <c r="BW305" i="11" s="1"/>
  <c r="CY305" i="11" s="1"/>
  <c r="AQ305" i="11"/>
  <c r="BS305" i="11" s="1"/>
  <c r="CU305" i="11" s="1"/>
  <c r="AZ305" i="11"/>
  <c r="AM275" i="11"/>
  <c r="BO275" i="11" s="1"/>
  <c r="CQ275" i="11" s="1"/>
  <c r="AG275" i="11"/>
  <c r="AZ275" i="11"/>
  <c r="AS275" i="11"/>
  <c r="BU275" i="11" s="1"/>
  <c r="CW275" i="11" s="1"/>
  <c r="AN275" i="11"/>
  <c r="BP275" i="11" s="1"/>
  <c r="CR275" i="11" s="1"/>
  <c r="AF275" i="11"/>
  <c r="AJ275" i="11"/>
  <c r="AQ275" i="11"/>
  <c r="AI275" i="11"/>
  <c r="AV275" i="11"/>
  <c r="AR275" i="11"/>
  <c r="AP275" i="11"/>
  <c r="BR275" i="11" s="1"/>
  <c r="CT275" i="11" s="1"/>
  <c r="AE275" i="11"/>
  <c r="BG275" i="11" s="1"/>
  <c r="AT275" i="11"/>
  <c r="AH275" i="11"/>
  <c r="AX275" i="11"/>
  <c r="AU275" i="11"/>
  <c r="BW275" i="11" s="1"/>
  <c r="CY275" i="11" s="1"/>
  <c r="AK275" i="11"/>
  <c r="AC275" i="11"/>
  <c r="AY275" i="11"/>
  <c r="CA275" i="11" s="1"/>
  <c r="DC275" i="11" s="1"/>
  <c r="BB275" i="11"/>
  <c r="AB275" i="11"/>
  <c r="AO275" i="11"/>
  <c r="BQ275" i="11" s="1"/>
  <c r="CS275" i="11" s="1"/>
  <c r="AL275" i="11"/>
  <c r="BN275" i="11" s="1"/>
  <c r="CP275" i="11" s="1"/>
  <c r="AD275" i="11"/>
  <c r="AW275" i="11"/>
  <c r="BY275" i="11" s="1"/>
  <c r="DA275" i="11" s="1"/>
  <c r="BA275" i="11"/>
  <c r="U152" i="11"/>
  <c r="V152" i="11" s="1"/>
  <c r="W152" i="11" s="1"/>
  <c r="X152" i="11" s="1"/>
  <c r="AK152" i="11" s="1"/>
  <c r="AV269" i="11"/>
  <c r="AD269" i="11"/>
  <c r="AN269" i="11"/>
  <c r="BP269" i="11" s="1"/>
  <c r="CR269" i="11" s="1"/>
  <c r="BA269" i="11"/>
  <c r="AM269" i="11"/>
  <c r="BO269" i="11" s="1"/>
  <c r="CQ269" i="11" s="1"/>
  <c r="AP269" i="11"/>
  <c r="AX269" i="11"/>
  <c r="BB269" i="11"/>
  <c r="AW269" i="11"/>
  <c r="BY269" i="11" s="1"/>
  <c r="DA269" i="11" s="1"/>
  <c r="AF269" i="11"/>
  <c r="AY269" i="11"/>
  <c r="CA269" i="11" s="1"/>
  <c r="DC269" i="11" s="1"/>
  <c r="AR269" i="11"/>
  <c r="AB269" i="11"/>
  <c r="AG269" i="11"/>
  <c r="AI269" i="11"/>
  <c r="AZ269" i="11"/>
  <c r="AS269" i="11"/>
  <c r="BU269" i="11" s="1"/>
  <c r="CW269" i="11" s="1"/>
  <c r="AU269" i="11"/>
  <c r="BW269" i="11" s="1"/>
  <c r="CY269" i="11" s="1"/>
  <c r="AJ269" i="11"/>
  <c r="AH269" i="11"/>
  <c r="AO269" i="11"/>
  <c r="AL269" i="11"/>
  <c r="BN269" i="11" s="1"/>
  <c r="AT269" i="11"/>
  <c r="AE269" i="11"/>
  <c r="AC269" i="11"/>
  <c r="AK269" i="11"/>
  <c r="AQ269" i="11"/>
  <c r="AP245" i="11"/>
  <c r="AV245" i="11"/>
  <c r="AY245" i="11"/>
  <c r="AF245" i="11"/>
  <c r="AL245" i="11"/>
  <c r="AX245" i="11"/>
  <c r="AE245" i="11"/>
  <c r="BG245" i="11" s="1"/>
  <c r="AB245" i="11"/>
  <c r="AC245" i="11"/>
  <c r="AN245" i="11"/>
  <c r="AR245" i="11"/>
  <c r="AD245" i="11"/>
  <c r="BA245" i="11"/>
  <c r="AM245" i="11"/>
  <c r="AI245" i="11"/>
  <c r="AW245" i="11"/>
  <c r="AJ245" i="11"/>
  <c r="AO245" i="11"/>
  <c r="AZ245" i="11"/>
  <c r="AU245" i="11"/>
  <c r="AT245" i="11"/>
  <c r="AH245" i="11"/>
  <c r="AS245" i="11"/>
  <c r="BU245" i="11" s="1"/>
  <c r="CW245" i="11" s="1"/>
  <c r="AG245" i="11"/>
  <c r="AQ245" i="11"/>
  <c r="BB245" i="11"/>
  <c r="AK245" i="11"/>
  <c r="BM245" i="11" s="1"/>
  <c r="CO245" i="11" s="1"/>
  <c r="AC333" i="11"/>
  <c r="BU375" i="11"/>
  <c r="AA375" i="11"/>
  <c r="BG287" i="11"/>
  <c r="AA287" i="11"/>
  <c r="U161" i="11"/>
  <c r="V161" i="11" s="1"/>
  <c r="U226" i="11"/>
  <c r="V226" i="11" s="1"/>
  <c r="W226" i="11" s="1"/>
  <c r="X226" i="11" s="1"/>
  <c r="AO143" i="11"/>
  <c r="BQ143" i="11" s="1"/>
  <c r="CS143" i="11" s="1"/>
  <c r="AT143" i="11"/>
  <c r="AW143" i="11"/>
  <c r="BY143" i="11" s="1"/>
  <c r="DA143" i="11" s="1"/>
  <c r="AE143" i="11"/>
  <c r="BG143" i="11" s="1"/>
  <c r="AJ143" i="11"/>
  <c r="BA143" i="11"/>
  <c r="AF143" i="11"/>
  <c r="AB143" i="11"/>
  <c r="AK143" i="11"/>
  <c r="AN143" i="11"/>
  <c r="BP143" i="11" s="1"/>
  <c r="CR143" i="11" s="1"/>
  <c r="AZ143" i="11"/>
  <c r="AQ143" i="11"/>
  <c r="AS143" i="11"/>
  <c r="BU143" i="11" s="1"/>
  <c r="CW143" i="11" s="1"/>
  <c r="AI143" i="11"/>
  <c r="AM143" i="11"/>
  <c r="BO143" i="11" s="1"/>
  <c r="CQ143" i="11" s="1"/>
  <c r="AP143" i="11"/>
  <c r="BR143" i="11" s="1"/>
  <c r="CT143" i="11" s="1"/>
  <c r="AL143" i="11"/>
  <c r="BN143" i="11" s="1"/>
  <c r="CP143" i="11" s="1"/>
  <c r="AU143" i="11"/>
  <c r="BW143" i="11" s="1"/>
  <c r="CY143" i="11" s="1"/>
  <c r="AY143" i="11"/>
  <c r="CA143" i="11" s="1"/>
  <c r="DC143" i="11" s="1"/>
  <c r="AD143" i="11"/>
  <c r="AX143" i="11"/>
  <c r="BB143" i="11"/>
  <c r="AC143" i="11"/>
  <c r="AR143" i="11"/>
  <c r="AV143" i="11"/>
  <c r="AG143" i="11"/>
  <c r="AH143" i="11"/>
  <c r="AA445" i="11"/>
  <c r="BR445" i="11"/>
  <c r="U234" i="11"/>
  <c r="V234" i="11" s="1"/>
  <c r="W234" i="11" s="1"/>
  <c r="X234" i="11" s="1"/>
  <c r="AE234" i="11" s="1"/>
  <c r="BG114" i="11"/>
  <c r="AA114" i="11"/>
  <c r="U148" i="11"/>
  <c r="V148" i="11" s="1"/>
  <c r="W148" i="11" s="1"/>
  <c r="X148" i="11" s="1"/>
  <c r="AT148" i="11" s="1"/>
  <c r="U123" i="11"/>
  <c r="V123" i="11" s="1"/>
  <c r="W123" i="11" s="1"/>
  <c r="X123" i="11" s="1"/>
  <c r="U251" i="11"/>
  <c r="V251" i="11" s="1"/>
  <c r="W251" i="11" s="1"/>
  <c r="X251" i="11" s="1"/>
  <c r="AK251" i="11" s="1"/>
  <c r="AS171" i="11"/>
  <c r="BU171" i="11" s="1"/>
  <c r="CW171" i="11" s="1"/>
  <c r="AK171" i="11"/>
  <c r="AC171" i="11"/>
  <c r="AB171" i="11"/>
  <c r="AM171" i="11"/>
  <c r="AO171" i="11"/>
  <c r="BB171" i="11"/>
  <c r="AQ171" i="11"/>
  <c r="AL171" i="11"/>
  <c r="AG171" i="11"/>
  <c r="AV171" i="11"/>
  <c r="AZ171" i="11"/>
  <c r="AU171" i="11"/>
  <c r="AY171" i="11"/>
  <c r="AT171" i="11"/>
  <c r="AE171" i="11"/>
  <c r="BG171" i="11" s="1"/>
  <c r="AW171" i="11"/>
  <c r="AP171" i="11"/>
  <c r="AI171" i="11"/>
  <c r="AN171" i="11"/>
  <c r="AX171" i="11"/>
  <c r="AR171" i="11"/>
  <c r="AH171" i="11"/>
  <c r="BA171" i="11"/>
  <c r="AJ171" i="11"/>
  <c r="AF171" i="11"/>
  <c r="AD171" i="11"/>
  <c r="U59" i="11"/>
  <c r="V59" i="11" s="1"/>
  <c r="W59" i="11" s="1"/>
  <c r="X59" i="11" s="1"/>
  <c r="AE59" i="11" s="1"/>
  <c r="U127" i="11"/>
  <c r="V127" i="11" s="1"/>
  <c r="W127" i="11" s="1"/>
  <c r="X127" i="11" s="1"/>
  <c r="U400" i="11"/>
  <c r="V400" i="11" s="1"/>
  <c r="W400" i="11" s="1"/>
  <c r="X400" i="11" s="1"/>
  <c r="U459" i="11"/>
  <c r="V459" i="11" s="1"/>
  <c r="W459" i="11" s="1"/>
  <c r="X459" i="11" s="1"/>
  <c r="AJ422" i="11"/>
  <c r="AY422" i="11"/>
  <c r="CA422" i="11" s="1"/>
  <c r="DC422" i="11" s="1"/>
  <c r="AD422" i="11"/>
  <c r="BA422" i="11"/>
  <c r="AT422" i="11"/>
  <c r="BB422" i="11"/>
  <c r="AV422" i="11"/>
  <c r="AF422" i="11"/>
  <c r="AS422" i="11"/>
  <c r="BU422" i="11" s="1"/>
  <c r="CW422" i="11" s="1"/>
  <c r="AK422" i="11"/>
  <c r="BM422" i="11" s="1"/>
  <c r="CO422" i="11" s="1"/>
  <c r="AB422" i="11"/>
  <c r="AL422" i="11"/>
  <c r="BN422" i="11" s="1"/>
  <c r="CP422" i="11" s="1"/>
  <c r="AW422" i="11"/>
  <c r="BY422" i="11" s="1"/>
  <c r="DA422" i="11" s="1"/>
  <c r="AO422" i="11"/>
  <c r="BQ422" i="11" s="1"/>
  <c r="CS422" i="11" s="1"/>
  <c r="AR422" i="11"/>
  <c r="AX422" i="11"/>
  <c r="AN422" i="11"/>
  <c r="BP422" i="11" s="1"/>
  <c r="CR422" i="11" s="1"/>
  <c r="AC422" i="11"/>
  <c r="AG422" i="11"/>
  <c r="BI422" i="11" s="1"/>
  <c r="CK422" i="11" s="1"/>
  <c r="AE422" i="11"/>
  <c r="BG422" i="11" s="1"/>
  <c r="AZ422" i="11"/>
  <c r="AM422" i="11"/>
  <c r="BO422" i="11" s="1"/>
  <c r="CQ422" i="11" s="1"/>
  <c r="AI422" i="11"/>
  <c r="AH422" i="11"/>
  <c r="BJ422" i="11" s="1"/>
  <c r="CL422" i="11" s="1"/>
  <c r="AP422" i="11"/>
  <c r="BR422" i="11" s="1"/>
  <c r="CT422" i="11" s="1"/>
  <c r="AQ422" i="11"/>
  <c r="BS422" i="11" s="1"/>
  <c r="CU422" i="11" s="1"/>
  <c r="AU422" i="11"/>
  <c r="BW422" i="11" s="1"/>
  <c r="CY422" i="11" s="1"/>
  <c r="U408" i="11"/>
  <c r="V408" i="11" s="1"/>
  <c r="W408" i="11" s="1"/>
  <c r="X408" i="11" s="1"/>
  <c r="AT408" i="11" s="1"/>
  <c r="U132" i="11"/>
  <c r="V132" i="11" s="1"/>
  <c r="W132" i="11" s="1"/>
  <c r="X132" i="11" s="1"/>
  <c r="AE132" i="11" s="1"/>
  <c r="BB24" i="11"/>
  <c r="AB24" i="11"/>
  <c r="AE24" i="11"/>
  <c r="AP24" i="11"/>
  <c r="BA24" i="11"/>
  <c r="AW24" i="11"/>
  <c r="AO24" i="11"/>
  <c r="AL24" i="11"/>
  <c r="AG24" i="11"/>
  <c r="AU24" i="11"/>
  <c r="AM24" i="11"/>
  <c r="AT24" i="11"/>
  <c r="AZ24" i="11"/>
  <c r="AD24" i="11"/>
  <c r="BF24" i="11" s="1"/>
  <c r="CH24" i="11" s="1"/>
  <c r="AY24" i="11"/>
  <c r="AQ24" i="11"/>
  <c r="AV24" i="11"/>
  <c r="AR24" i="11"/>
  <c r="AX24" i="11"/>
  <c r="AJ24" i="11"/>
  <c r="AC24" i="11"/>
  <c r="BE24" i="11" s="1"/>
  <c r="AK24" i="11"/>
  <c r="AH24" i="11"/>
  <c r="AI24" i="11"/>
  <c r="AF24" i="11"/>
  <c r="AS24" i="11"/>
  <c r="AN24" i="11"/>
  <c r="U315" i="11"/>
  <c r="V315" i="11" s="1"/>
  <c r="W315" i="11" s="1"/>
  <c r="X315" i="11" s="1"/>
  <c r="AE315" i="11" s="1"/>
  <c r="BF542" i="11"/>
  <c r="AA542" i="11"/>
  <c r="U254" i="11"/>
  <c r="V254" i="11" s="1"/>
  <c r="W254" i="11" s="1"/>
  <c r="X254" i="11" s="1"/>
  <c r="AS254" i="11" s="1"/>
  <c r="U129" i="11"/>
  <c r="V129" i="11" s="1"/>
  <c r="W129" i="11" s="1"/>
  <c r="X129" i="11" s="1"/>
  <c r="BF540" i="11"/>
  <c r="AA540" i="11"/>
  <c r="U145" i="11"/>
  <c r="V145" i="11" s="1"/>
  <c r="W145" i="11" s="1"/>
  <c r="X145" i="11" s="1"/>
  <c r="AT145" i="11" s="1"/>
  <c r="U192" i="11"/>
  <c r="V192" i="11" s="1"/>
  <c r="W192" i="11" s="1"/>
  <c r="X192" i="11" s="1"/>
  <c r="AS192" i="11" s="1"/>
  <c r="AD525" i="11"/>
  <c r="AS525" i="11"/>
  <c r="BU525" i="11" s="1"/>
  <c r="CW525" i="11" s="1"/>
  <c r="AH525" i="11"/>
  <c r="AO477" i="11"/>
  <c r="AY477" i="11"/>
  <c r="AL477" i="11"/>
  <c r="AP477" i="11"/>
  <c r="AE477" i="11"/>
  <c r="BG477" i="11" s="1"/>
  <c r="AC477" i="11"/>
  <c r="AV477" i="11"/>
  <c r="AN477" i="11"/>
  <c r="AJ477" i="11"/>
  <c r="AD477" i="11"/>
  <c r="AT477" i="11"/>
  <c r="AU477" i="11"/>
  <c r="AK477" i="11"/>
  <c r="BM477" i="11" s="1"/>
  <c r="CO477" i="11" s="1"/>
  <c r="AQ477" i="11"/>
  <c r="AH477" i="11"/>
  <c r="AB477" i="11"/>
  <c r="AI477" i="11"/>
  <c r="AF477" i="11"/>
  <c r="BB477" i="11"/>
  <c r="BA477" i="11"/>
  <c r="AW477" i="11"/>
  <c r="AR477" i="11"/>
  <c r="AM477" i="11"/>
  <c r="AS477" i="11"/>
  <c r="BU477" i="11" s="1"/>
  <c r="CW477" i="11" s="1"/>
  <c r="AZ477" i="11"/>
  <c r="AX477" i="11"/>
  <c r="AG477" i="11"/>
  <c r="AV296" i="11"/>
  <c r="AC296" i="11"/>
  <c r="AD296" i="11"/>
  <c r="AR296" i="11"/>
  <c r="BA296" i="11"/>
  <c r="AU296" i="11"/>
  <c r="AP296" i="11"/>
  <c r="AG296" i="11"/>
  <c r="AK296" i="11"/>
  <c r="AN296" i="11"/>
  <c r="AI296" i="11"/>
  <c r="AT296" i="11"/>
  <c r="BB296" i="11"/>
  <c r="AH296" i="11"/>
  <c r="AB296" i="11"/>
  <c r="AL296" i="11"/>
  <c r="AS296" i="11"/>
  <c r="BU296" i="11" s="1"/>
  <c r="CW296" i="11" s="1"/>
  <c r="AZ296" i="11"/>
  <c r="AE296" i="11"/>
  <c r="BG296" i="11" s="1"/>
  <c r="AM296" i="11"/>
  <c r="AW296" i="11"/>
  <c r="AX296" i="11"/>
  <c r="AQ296" i="11"/>
  <c r="AO296" i="11"/>
  <c r="AJ296" i="11"/>
  <c r="AY296" i="11"/>
  <c r="AF296" i="11"/>
  <c r="AE488" i="11"/>
  <c r="BG488" i="11" s="1"/>
  <c r="AJ450" i="11"/>
  <c r="BB450" i="11"/>
  <c r="AO450" i="11"/>
  <c r="AX450" i="11"/>
  <c r="AG450" i="11"/>
  <c r="AP450" i="11"/>
  <c r="BA450" i="11"/>
  <c r="AI450" i="11"/>
  <c r="AN450" i="11"/>
  <c r="AK450" i="11"/>
  <c r="BM450" i="11" s="1"/>
  <c r="CO450" i="11" s="1"/>
  <c r="AY450" i="11"/>
  <c r="AV450" i="11"/>
  <c r="AE450" i="11"/>
  <c r="BG450" i="11" s="1"/>
  <c r="AU450" i="11"/>
  <c r="AM450" i="11"/>
  <c r="AD450" i="11"/>
  <c r="AB450" i="11"/>
  <c r="AZ450" i="11"/>
  <c r="AQ450" i="11"/>
  <c r="AS450" i="11"/>
  <c r="BU450" i="11" s="1"/>
  <c r="CW450" i="11" s="1"/>
  <c r="AT450" i="11"/>
  <c r="AL450" i="11"/>
  <c r="AF450" i="11"/>
  <c r="AC450" i="11"/>
  <c r="AH450" i="11"/>
  <c r="AW450" i="11"/>
  <c r="AR450" i="11"/>
  <c r="AT415" i="11"/>
  <c r="AL415" i="11"/>
  <c r="BN415" i="11" s="1"/>
  <c r="AK415" i="11"/>
  <c r="AM415" i="11"/>
  <c r="BO415" i="11" s="1"/>
  <c r="CQ415" i="11" s="1"/>
  <c r="AD415" i="11"/>
  <c r="AY415" i="11"/>
  <c r="CA415" i="11" s="1"/>
  <c r="DC415" i="11" s="1"/>
  <c r="AB415" i="11"/>
  <c r="AH415" i="11"/>
  <c r="AE415" i="11"/>
  <c r="BA415" i="11"/>
  <c r="AP415" i="11"/>
  <c r="AJ415" i="11"/>
  <c r="AX415" i="11"/>
  <c r="AC415" i="11"/>
  <c r="AU415" i="11"/>
  <c r="BW415" i="11" s="1"/>
  <c r="CY415" i="11" s="1"/>
  <c r="AO415" i="11"/>
  <c r="AQ415" i="11"/>
  <c r="AF415" i="11"/>
  <c r="AI415" i="11"/>
  <c r="AG415" i="11"/>
  <c r="AV415" i="11"/>
  <c r="AW415" i="11"/>
  <c r="BY415" i="11" s="1"/>
  <c r="DA415" i="11" s="1"/>
  <c r="AN415" i="11"/>
  <c r="BP415" i="11" s="1"/>
  <c r="CR415" i="11" s="1"/>
  <c r="AS415" i="11"/>
  <c r="BU415" i="11" s="1"/>
  <c r="CW415" i="11" s="1"/>
  <c r="BB415" i="11"/>
  <c r="AR415" i="11"/>
  <c r="AZ415" i="11"/>
  <c r="U53" i="11"/>
  <c r="V53" i="11" s="1"/>
  <c r="W53" i="11" s="1"/>
  <c r="X53" i="11" s="1"/>
  <c r="AE53" i="11" s="1"/>
  <c r="U401" i="11"/>
  <c r="V401" i="11" s="1"/>
  <c r="W401" i="11" s="1"/>
  <c r="X401" i="11" s="1"/>
  <c r="AY283" i="11"/>
  <c r="BA283" i="11"/>
  <c r="AE283" i="11"/>
  <c r="BG283" i="11" s="1"/>
  <c r="AM283" i="11"/>
  <c r="AC283" i="11"/>
  <c r="AK283" i="11"/>
  <c r="BM283" i="11" s="1"/>
  <c r="CO283" i="11" s="1"/>
  <c r="AX283" i="11"/>
  <c r="BB283" i="11"/>
  <c r="AP283" i="11"/>
  <c r="AD283" i="11"/>
  <c r="AF283" i="11"/>
  <c r="AO283" i="11"/>
  <c r="AR283" i="11"/>
  <c r="AQ283" i="11"/>
  <c r="AU283" i="11"/>
  <c r="AV283" i="11"/>
  <c r="AZ283" i="11"/>
  <c r="AN283" i="11"/>
  <c r="AH283" i="11"/>
  <c r="AB283" i="11"/>
  <c r="AG283" i="11"/>
  <c r="AT283" i="11"/>
  <c r="AW283" i="11"/>
  <c r="AS283" i="11"/>
  <c r="BU283" i="11" s="1"/>
  <c r="CW283" i="11" s="1"/>
  <c r="AI283" i="11"/>
  <c r="AJ283" i="11"/>
  <c r="AL283" i="11"/>
  <c r="AV444" i="11"/>
  <c r="BX444" i="11" s="1"/>
  <c r="CZ444" i="11" s="1"/>
  <c r="AR444" i="11"/>
  <c r="AU444" i="11"/>
  <c r="BW444" i="11" s="1"/>
  <c r="CY444" i="11" s="1"/>
  <c r="BA444" i="11"/>
  <c r="AF444" i="11"/>
  <c r="AE444" i="11"/>
  <c r="AB444" i="11"/>
  <c r="AQ444" i="11"/>
  <c r="AZ444" i="11"/>
  <c r="AL444" i="11"/>
  <c r="BN444" i="11" s="1"/>
  <c r="AW444" i="11"/>
  <c r="BY444" i="11" s="1"/>
  <c r="DA444" i="11" s="1"/>
  <c r="AP444" i="11"/>
  <c r="AS444" i="11"/>
  <c r="BU444" i="11" s="1"/>
  <c r="CW444" i="11" s="1"/>
  <c r="AX444" i="11"/>
  <c r="AI444" i="11"/>
  <c r="AC444" i="11"/>
  <c r="BB444" i="11"/>
  <c r="AY444" i="11"/>
  <c r="CA444" i="11" s="1"/>
  <c r="DC444" i="11" s="1"/>
  <c r="AT444" i="11"/>
  <c r="AG444" i="11"/>
  <c r="AH444" i="11"/>
  <c r="AK444" i="11"/>
  <c r="AM444" i="11"/>
  <c r="BO444" i="11" s="1"/>
  <c r="CQ444" i="11" s="1"/>
  <c r="AN444" i="11"/>
  <c r="BP444" i="11" s="1"/>
  <c r="CR444" i="11" s="1"/>
  <c r="AJ444" i="11"/>
  <c r="AD444" i="11"/>
  <c r="AO444" i="11"/>
  <c r="U446" i="11"/>
  <c r="V446" i="11" s="1"/>
  <c r="W446" i="11" s="1"/>
  <c r="BF527" i="11"/>
  <c r="AA527" i="11"/>
  <c r="AG174" i="11"/>
  <c r="AX174" i="11"/>
  <c r="AP174" i="11"/>
  <c r="AJ174" i="11"/>
  <c r="AR174" i="11"/>
  <c r="AT174" i="11"/>
  <c r="AO174" i="11"/>
  <c r="AY174" i="11"/>
  <c r="AK174" i="11"/>
  <c r="BM174" i="11" s="1"/>
  <c r="CO174" i="11" s="1"/>
  <c r="AI174" i="11"/>
  <c r="AU174" i="11"/>
  <c r="AE174" i="11"/>
  <c r="BG174" i="11" s="1"/>
  <c r="AW174" i="11"/>
  <c r="AM174" i="11"/>
  <c r="AL174" i="11"/>
  <c r="AQ174" i="11"/>
  <c r="BA174" i="11"/>
  <c r="AH174" i="11"/>
  <c r="AZ174" i="11"/>
  <c r="BB174" i="11"/>
  <c r="AF174" i="11"/>
  <c r="AD174" i="11"/>
  <c r="AS174" i="11"/>
  <c r="BU174" i="11" s="1"/>
  <c r="CW174" i="11" s="1"/>
  <c r="AC174" i="11"/>
  <c r="AN174" i="11"/>
  <c r="AB174" i="11"/>
  <c r="AV174" i="11"/>
  <c r="U281" i="11"/>
  <c r="V281" i="11" s="1"/>
  <c r="W281" i="11" s="1"/>
  <c r="X281" i="11" s="1"/>
  <c r="AT281" i="11" s="1"/>
  <c r="AV172" i="11"/>
  <c r="AF172" i="11"/>
  <c r="BB172" i="11"/>
  <c r="AD172" i="11"/>
  <c r="AM172" i="11"/>
  <c r="AI172" i="11"/>
  <c r="AO172" i="11"/>
  <c r="AG172" i="11"/>
  <c r="AX172" i="11"/>
  <c r="AZ172" i="11"/>
  <c r="AE172" i="11"/>
  <c r="BG172" i="11" s="1"/>
  <c r="AS172" i="11"/>
  <c r="BU172" i="11" s="1"/>
  <c r="CW172" i="11" s="1"/>
  <c r="AJ172" i="11"/>
  <c r="AB172" i="11"/>
  <c r="AN172" i="11"/>
  <c r="AH172" i="11"/>
  <c r="AU172" i="11"/>
  <c r="AQ172" i="11"/>
  <c r="AK172" i="11"/>
  <c r="BA172" i="11"/>
  <c r="AT172" i="11"/>
  <c r="AR172" i="11"/>
  <c r="AC172" i="11"/>
  <c r="AP172" i="11"/>
  <c r="AY172" i="11"/>
  <c r="AL172" i="11"/>
  <c r="AW172" i="11"/>
  <c r="CC70" i="11"/>
  <c r="AA70" i="11"/>
  <c r="CC252" i="11"/>
  <c r="AA252" i="11"/>
  <c r="U278" i="11"/>
  <c r="V278" i="11" s="1"/>
  <c r="W278" i="11" s="1"/>
  <c r="X278" i="11" s="1"/>
  <c r="AT278" i="11" s="1"/>
  <c r="U420" i="11"/>
  <c r="V420" i="11" s="1"/>
  <c r="W420" i="11" s="1"/>
  <c r="X420" i="11" s="1"/>
  <c r="AO429" i="11"/>
  <c r="AV429" i="11"/>
  <c r="AF429" i="11"/>
  <c r="AP429" i="11"/>
  <c r="AD429" i="11"/>
  <c r="AL429" i="11"/>
  <c r="BA429" i="11"/>
  <c r="AK429" i="11"/>
  <c r="AI429" i="11"/>
  <c r="AT429" i="11"/>
  <c r="AX429" i="11"/>
  <c r="AY429" i="11"/>
  <c r="AR429" i="11"/>
  <c r="AG429" i="11"/>
  <c r="AN429" i="11"/>
  <c r="BB429" i="11"/>
  <c r="AE429" i="11"/>
  <c r="BG429" i="11" s="1"/>
  <c r="AU429" i="11"/>
  <c r="AS429" i="11"/>
  <c r="BU429" i="11" s="1"/>
  <c r="CW429" i="11" s="1"/>
  <c r="AB429" i="11"/>
  <c r="AH429" i="11"/>
  <c r="AC429" i="11"/>
  <c r="AW429" i="11"/>
  <c r="AZ429" i="11"/>
  <c r="AM429" i="11"/>
  <c r="AJ429" i="11"/>
  <c r="AQ429" i="11"/>
  <c r="U298" i="11"/>
  <c r="V298" i="11" s="1"/>
  <c r="W298" i="11" s="1"/>
  <c r="X298" i="11" s="1"/>
  <c r="AP298" i="11" s="1"/>
  <c r="U130" i="11"/>
  <c r="V130" i="11" s="1"/>
  <c r="W130" i="11" s="1"/>
  <c r="X130" i="11" s="1"/>
  <c r="AE130" i="11" s="1"/>
  <c r="U483" i="11"/>
  <c r="V483" i="11" s="1"/>
  <c r="W483" i="11" s="1"/>
  <c r="X483" i="11" s="1"/>
  <c r="U240" i="11"/>
  <c r="V240" i="11" s="1"/>
  <c r="U506" i="11"/>
  <c r="V506" i="11" s="1"/>
  <c r="W506" i="11" s="1"/>
  <c r="X506" i="11" s="1"/>
  <c r="AK506" i="11" s="1"/>
  <c r="U354" i="11"/>
  <c r="V354" i="11" s="1"/>
  <c r="W354" i="11" s="1"/>
  <c r="X354" i="11" s="1"/>
  <c r="AT223" i="11"/>
  <c r="AP223" i="11"/>
  <c r="AD223" i="11"/>
  <c r="AE223" i="11"/>
  <c r="BG223" i="11" s="1"/>
  <c r="AZ223" i="11"/>
  <c r="AB223" i="11"/>
  <c r="AW223" i="11"/>
  <c r="BA223" i="11"/>
  <c r="AH223" i="11"/>
  <c r="AM223" i="11"/>
  <c r="AF223" i="11"/>
  <c r="AX223" i="11"/>
  <c r="AS223" i="11"/>
  <c r="BU223" i="11" s="1"/>
  <c r="CW223" i="11" s="1"/>
  <c r="AU223" i="11"/>
  <c r="AI223" i="11"/>
  <c r="AL223" i="11"/>
  <c r="AK223" i="11"/>
  <c r="AV223" i="11"/>
  <c r="AG223" i="11"/>
  <c r="AR223" i="11"/>
  <c r="AQ223" i="11"/>
  <c r="AO223" i="11"/>
  <c r="AY223" i="11"/>
  <c r="AC223" i="11"/>
  <c r="AJ223" i="11"/>
  <c r="BB223" i="11"/>
  <c r="AN223" i="11"/>
  <c r="BA496" i="11"/>
  <c r="AO496" i="11"/>
  <c r="AE496" i="11"/>
  <c r="BG496" i="11" s="1"/>
  <c r="AF496" i="11"/>
  <c r="AU496" i="11"/>
  <c r="AY496" i="11"/>
  <c r="AX496" i="11"/>
  <c r="AD496" i="11"/>
  <c r="AK496" i="11"/>
  <c r="BM496" i="11" s="1"/>
  <c r="CO496" i="11" s="1"/>
  <c r="AR496" i="11"/>
  <c r="AT496" i="11"/>
  <c r="AP496" i="11"/>
  <c r="BB496" i="11"/>
  <c r="AL496" i="11"/>
  <c r="AC496" i="11"/>
  <c r="AQ496" i="11"/>
  <c r="AV496" i="11"/>
  <c r="AN496" i="11"/>
  <c r="AZ496" i="11"/>
  <c r="AJ496" i="11"/>
  <c r="AM496" i="11"/>
  <c r="AB496" i="11"/>
  <c r="AG496" i="11"/>
  <c r="AW496" i="11"/>
  <c r="AH496" i="11"/>
  <c r="AI496" i="11"/>
  <c r="AS496" i="11"/>
  <c r="BU496" i="11" s="1"/>
  <c r="CW496" i="11" s="1"/>
  <c r="U205" i="11"/>
  <c r="V205" i="11" s="1"/>
  <c r="W205" i="11" s="1"/>
  <c r="X205" i="11" s="1"/>
  <c r="AE205" i="11" s="1"/>
  <c r="U200" i="11"/>
  <c r="V200" i="11" s="1"/>
  <c r="W200" i="11" s="1"/>
  <c r="X200" i="11" s="1"/>
  <c r="U384" i="11"/>
  <c r="V384" i="11" s="1"/>
  <c r="W384" i="11" s="1"/>
  <c r="X384" i="11" s="1"/>
  <c r="AE384" i="11" s="1"/>
  <c r="U434" i="11"/>
  <c r="V434" i="11" s="1"/>
  <c r="W434" i="11" s="1"/>
  <c r="X434" i="11" s="1"/>
  <c r="U510" i="11"/>
  <c r="V510" i="11" s="1"/>
  <c r="W510" i="11" s="1"/>
  <c r="X510" i="11" s="1"/>
  <c r="AS510" i="11" s="1"/>
  <c r="U426" i="11"/>
  <c r="V426" i="11" s="1"/>
  <c r="W426" i="11" s="1"/>
  <c r="X426" i="11" s="1"/>
  <c r="AE426" i="11" s="1"/>
  <c r="U138" i="11"/>
  <c r="V138" i="11" s="1"/>
  <c r="W138" i="11" s="1"/>
  <c r="X138" i="11" s="1"/>
  <c r="AP138" i="11" s="1"/>
  <c r="U306" i="11"/>
  <c r="V306" i="11" s="1"/>
  <c r="W306" i="11" s="1"/>
  <c r="X306" i="11" s="1"/>
  <c r="CB463" i="11"/>
  <c r="AA463" i="11"/>
  <c r="U247" i="11"/>
  <c r="V247" i="11" s="1"/>
  <c r="W247" i="11" s="1"/>
  <c r="X247" i="11" s="1"/>
  <c r="BV219" i="11"/>
  <c r="AA219" i="11"/>
  <c r="AS268" i="11"/>
  <c r="BU268" i="11" s="1"/>
  <c r="CW268" i="11" s="1"/>
  <c r="AQ268" i="11"/>
  <c r="AF268" i="11"/>
  <c r="AX268" i="11"/>
  <c r="AN268" i="11"/>
  <c r="AT268" i="11"/>
  <c r="AH268" i="11"/>
  <c r="AZ268" i="11"/>
  <c r="BB268" i="11"/>
  <c r="AM268" i="11"/>
  <c r="AG268" i="11"/>
  <c r="AC268" i="11"/>
  <c r="AE268" i="11"/>
  <c r="BG268" i="11" s="1"/>
  <c r="AV268" i="11"/>
  <c r="AI268" i="11"/>
  <c r="AO268" i="11"/>
  <c r="AU268" i="11"/>
  <c r="BA268" i="11"/>
  <c r="AB268" i="11"/>
  <c r="AW268" i="11"/>
  <c r="AY268" i="11"/>
  <c r="AD268" i="11"/>
  <c r="AJ268" i="11"/>
  <c r="AL268" i="11"/>
  <c r="AR268" i="11"/>
  <c r="AK268" i="11"/>
  <c r="AP268" i="11"/>
  <c r="U451" i="11"/>
  <c r="V451" i="11" s="1"/>
  <c r="W451" i="11" s="1"/>
  <c r="X451" i="11" s="1"/>
  <c r="AZ451" i="11" s="1"/>
  <c r="BU237" i="11"/>
  <c r="AA237" i="11"/>
  <c r="BG473" i="11"/>
  <c r="AA473" i="11"/>
  <c r="AT379" i="11"/>
  <c r="AJ379" i="11"/>
  <c r="AR379" i="11"/>
  <c r="AH379" i="11"/>
  <c r="BJ379" i="11" s="1"/>
  <c r="CL379" i="11" s="1"/>
  <c r="AQ379" i="11"/>
  <c r="BS379" i="11" s="1"/>
  <c r="CU379" i="11" s="1"/>
  <c r="AB379" i="11"/>
  <c r="AD379" i="11"/>
  <c r="AG379" i="11"/>
  <c r="BI379" i="11" s="1"/>
  <c r="CK379" i="11" s="1"/>
  <c r="BB379" i="11"/>
  <c r="AK379" i="11"/>
  <c r="BM379" i="11" s="1"/>
  <c r="CO379" i="11" s="1"/>
  <c r="AI379" i="11"/>
  <c r="AE379" i="11"/>
  <c r="BG379" i="11" s="1"/>
  <c r="AS379" i="11"/>
  <c r="BU379" i="11" s="1"/>
  <c r="CW379" i="11" s="1"/>
  <c r="AC379" i="11"/>
  <c r="AP379" i="11"/>
  <c r="BR379" i="11" s="1"/>
  <c r="CT379" i="11" s="1"/>
  <c r="AM379" i="11"/>
  <c r="BO379" i="11" s="1"/>
  <c r="CQ379" i="11" s="1"/>
  <c r="AY379" i="11"/>
  <c r="CA379" i="11" s="1"/>
  <c r="DC379" i="11" s="1"/>
  <c r="AU379" i="11"/>
  <c r="BW379" i="11" s="1"/>
  <c r="CY379" i="11" s="1"/>
  <c r="AO379" i="11"/>
  <c r="BQ379" i="11" s="1"/>
  <c r="CS379" i="11" s="1"/>
  <c r="AX379" i="11"/>
  <c r="AV379" i="11"/>
  <c r="AF379" i="11"/>
  <c r="BA379" i="11"/>
  <c r="AW379" i="11"/>
  <c r="BY379" i="11" s="1"/>
  <c r="DA379" i="11" s="1"/>
  <c r="AL379" i="11"/>
  <c r="BN379" i="11" s="1"/>
  <c r="CP379" i="11" s="1"/>
  <c r="AZ379" i="11"/>
  <c r="AN379" i="11"/>
  <c r="BP379" i="11" s="1"/>
  <c r="CR379" i="11" s="1"/>
  <c r="AH291" i="11"/>
  <c r="AY291" i="11"/>
  <c r="AW291" i="11"/>
  <c r="AG291" i="11"/>
  <c r="AN291" i="11"/>
  <c r="AD291" i="11"/>
  <c r="AX291" i="11"/>
  <c r="AT291" i="11"/>
  <c r="AR291" i="11"/>
  <c r="AQ291" i="11"/>
  <c r="BB291" i="11"/>
  <c r="AK291" i="11"/>
  <c r="AZ291" i="11"/>
  <c r="AP291" i="11"/>
  <c r="AC291" i="11"/>
  <c r="AO291" i="11"/>
  <c r="AM291" i="11"/>
  <c r="AV291" i="11"/>
  <c r="AS291" i="11"/>
  <c r="BU291" i="11" s="1"/>
  <c r="CW291" i="11" s="1"/>
  <c r="AL291" i="11"/>
  <c r="AE291" i="11"/>
  <c r="BG291" i="11" s="1"/>
  <c r="AF291" i="11"/>
  <c r="BA291" i="11"/>
  <c r="AB291" i="11"/>
  <c r="AI291" i="11"/>
  <c r="AJ291" i="11"/>
  <c r="AU291" i="11"/>
  <c r="U218" i="11"/>
  <c r="V218" i="11" s="1"/>
  <c r="W218" i="11" s="1"/>
  <c r="X218" i="11" s="1"/>
  <c r="AK218" i="11" s="1"/>
  <c r="BG492" i="11"/>
  <c r="AA492" i="11"/>
  <c r="AA514" i="11"/>
  <c r="BM514" i="11"/>
  <c r="BG30" i="11"/>
  <c r="AA30" i="11"/>
  <c r="U47" i="11"/>
  <c r="V47" i="11" s="1"/>
  <c r="W47" i="11" s="1"/>
  <c r="X47" i="11" s="1"/>
  <c r="AD47" i="11" s="1"/>
  <c r="U125" i="11"/>
  <c r="V125" i="11" s="1"/>
  <c r="W125" i="11" s="1"/>
  <c r="X125" i="11" s="1"/>
  <c r="AT125" i="11" s="1"/>
  <c r="U362" i="11"/>
  <c r="V362" i="11" s="1"/>
  <c r="W362" i="11" s="1"/>
  <c r="X362" i="11" s="1"/>
  <c r="BU121" i="11"/>
  <c r="AA121" i="11"/>
  <c r="U413" i="11"/>
  <c r="V413" i="11" s="1"/>
  <c r="W413" i="11" s="1"/>
  <c r="X413" i="11" s="1"/>
  <c r="U238" i="11"/>
  <c r="V238" i="11" s="1"/>
  <c r="AE137" i="11"/>
  <c r="AS137" i="11"/>
  <c r="BU137" i="11" s="1"/>
  <c r="CW137" i="11" s="1"/>
  <c r="AW137" i="11"/>
  <c r="BY137" i="11" s="1"/>
  <c r="DA137" i="11" s="1"/>
  <c r="AN137" i="11"/>
  <c r="BP137" i="11" s="1"/>
  <c r="CR137" i="11" s="1"/>
  <c r="AP137" i="11"/>
  <c r="AX137" i="11"/>
  <c r="AT137" i="11"/>
  <c r="AK137" i="11"/>
  <c r="AF137" i="11"/>
  <c r="AJ137" i="11"/>
  <c r="AB137" i="11"/>
  <c r="BB137" i="11"/>
  <c r="AD137" i="11"/>
  <c r="AV137" i="11"/>
  <c r="AH137" i="11"/>
  <c r="AU137" i="11"/>
  <c r="BW137" i="11" s="1"/>
  <c r="CY137" i="11" s="1"/>
  <c r="BA137" i="11"/>
  <c r="AM137" i="11"/>
  <c r="BO137" i="11" s="1"/>
  <c r="CQ137" i="11" s="1"/>
  <c r="AO137" i="11"/>
  <c r="AI137" i="11"/>
  <c r="AC137" i="11"/>
  <c r="AY137" i="11"/>
  <c r="CA137" i="11" s="1"/>
  <c r="DC137" i="11" s="1"/>
  <c r="AQ137" i="11"/>
  <c r="AG137" i="11"/>
  <c r="AL137" i="11"/>
  <c r="BN137" i="11" s="1"/>
  <c r="AZ137" i="11"/>
  <c r="AR137" i="11"/>
  <c r="U211" i="11"/>
  <c r="V211" i="11" s="1"/>
  <c r="AT21" i="11"/>
  <c r="AM21" i="11"/>
  <c r="AR21" i="11"/>
  <c r="AB21" i="11"/>
  <c r="AZ21" i="11"/>
  <c r="AQ21" i="11"/>
  <c r="AY21" i="11"/>
  <c r="AU21" i="11"/>
  <c r="AJ21" i="11"/>
  <c r="AV21" i="11"/>
  <c r="AC21" i="11"/>
  <c r="BE21" i="11" s="1"/>
  <c r="AO21" i="11"/>
  <c r="AF21" i="11"/>
  <c r="AS21" i="11"/>
  <c r="AW21" i="11"/>
  <c r="BB21" i="11"/>
  <c r="AP21" i="11"/>
  <c r="AN21" i="11"/>
  <c r="AD21" i="11"/>
  <c r="BF21" i="11" s="1"/>
  <c r="CH21" i="11" s="1"/>
  <c r="AL21" i="11"/>
  <c r="AE21" i="11"/>
  <c r="AK21" i="11"/>
  <c r="AI21" i="11"/>
  <c r="AG21" i="11"/>
  <c r="AH21" i="11"/>
  <c r="AX21" i="11"/>
  <c r="BA21" i="11"/>
  <c r="U442" i="11"/>
  <c r="V442" i="11" s="1"/>
  <c r="W442" i="11" s="1"/>
  <c r="X442" i="11" s="1"/>
  <c r="U146" i="11"/>
  <c r="V146" i="11" s="1"/>
  <c r="W146" i="11" s="1"/>
  <c r="X146" i="11" s="1"/>
  <c r="BV355" i="11"/>
  <c r="AA355" i="11"/>
  <c r="U394" i="11"/>
  <c r="V394" i="11" s="1"/>
  <c r="W394" i="11" s="1"/>
  <c r="X394" i="11" s="1"/>
  <c r="U230" i="11"/>
  <c r="V230" i="11" s="1"/>
  <c r="W230" i="11" s="1"/>
  <c r="X230" i="11" s="1"/>
  <c r="AA310" i="11"/>
  <c r="BV310" i="11"/>
  <c r="U110" i="11"/>
  <c r="V110" i="11" s="1"/>
  <c r="W110" i="11" s="1"/>
  <c r="X110" i="11" s="1"/>
  <c r="AT110" i="11" s="1"/>
  <c r="U418" i="11"/>
  <c r="V418" i="11" s="1"/>
  <c r="W418" i="11" s="1"/>
  <c r="X418" i="11" s="1"/>
  <c r="U330" i="11"/>
  <c r="V330" i="11" s="1"/>
  <c r="W330" i="11" s="1"/>
  <c r="U440" i="11"/>
  <c r="V440" i="11" s="1"/>
  <c r="W440" i="11" s="1"/>
  <c r="X440" i="11" s="1"/>
  <c r="AE440" i="11" s="1"/>
  <c r="U352" i="11"/>
  <c r="V352" i="11" s="1"/>
  <c r="U103" i="11"/>
  <c r="V103" i="11" s="1"/>
  <c r="W103" i="11" s="1"/>
  <c r="X103" i="11" s="1"/>
  <c r="AT103" i="11" s="1"/>
  <c r="U239" i="11"/>
  <c r="V239" i="11" s="1"/>
  <c r="U522" i="11"/>
  <c r="V522" i="11" s="1"/>
  <c r="W522" i="11" s="1"/>
  <c r="X522" i="11" s="1"/>
  <c r="AZ522" i="11" s="1"/>
  <c r="U56" i="11"/>
  <c r="V56" i="11" s="1"/>
  <c r="U386" i="11"/>
  <c r="V386" i="11" s="1"/>
  <c r="W386" i="11" s="1"/>
  <c r="X386" i="11" s="1"/>
  <c r="U464" i="11"/>
  <c r="V464" i="11" s="1"/>
  <c r="W464" i="11" s="1"/>
  <c r="X464" i="11" s="1"/>
  <c r="AE464" i="11" s="1"/>
  <c r="U256" i="11"/>
  <c r="V256" i="11" s="1"/>
  <c r="W256" i="11" s="1"/>
  <c r="X256" i="11" s="1"/>
  <c r="AK256" i="11" s="1"/>
  <c r="BV253" i="11"/>
  <c r="AA253" i="11"/>
  <c r="AK106" i="11"/>
  <c r="BM106" i="11" s="1"/>
  <c r="CO106" i="11" s="1"/>
  <c r="AX106" i="11"/>
  <c r="AF106" i="11"/>
  <c r="AQ106" i="11"/>
  <c r="BS106" i="11" s="1"/>
  <c r="CU106" i="11" s="1"/>
  <c r="AU106" i="11"/>
  <c r="BW106" i="11" s="1"/>
  <c r="CY106" i="11" s="1"/>
  <c r="AS106" i="11"/>
  <c r="BU106" i="11" s="1"/>
  <c r="CW106" i="11" s="1"/>
  <c r="AT106" i="11"/>
  <c r="BB106" i="11"/>
  <c r="AV106" i="11"/>
  <c r="AJ106" i="11"/>
  <c r="AN106" i="11"/>
  <c r="BP106" i="11" s="1"/>
  <c r="CR106" i="11" s="1"/>
  <c r="AR106" i="11"/>
  <c r="AY106" i="11"/>
  <c r="CA106" i="11" s="1"/>
  <c r="DC106" i="11" s="1"/>
  <c r="AG106" i="11"/>
  <c r="BI106" i="11" s="1"/>
  <c r="CK106" i="11" s="1"/>
  <c r="AL106" i="11"/>
  <c r="BN106" i="11" s="1"/>
  <c r="CP106" i="11" s="1"/>
  <c r="AW106" i="11"/>
  <c r="BY106" i="11" s="1"/>
  <c r="DA106" i="11" s="1"/>
  <c r="AI106" i="11"/>
  <c r="AC106" i="11"/>
  <c r="AM106" i="11"/>
  <c r="BO106" i="11" s="1"/>
  <c r="CQ106" i="11" s="1"/>
  <c r="AH106" i="11"/>
  <c r="BJ106" i="11" s="1"/>
  <c r="CL106" i="11" s="1"/>
  <c r="AP106" i="11"/>
  <c r="BR106" i="11" s="1"/>
  <c r="CT106" i="11" s="1"/>
  <c r="BA106" i="11"/>
  <c r="AB106" i="11"/>
  <c r="AZ106" i="11"/>
  <c r="AO106" i="11"/>
  <c r="BQ106" i="11" s="1"/>
  <c r="CS106" i="11" s="1"/>
  <c r="AE106" i="11"/>
  <c r="BG106" i="11" s="1"/>
  <c r="AD106" i="11"/>
  <c r="BG398" i="11"/>
  <c r="AA398" i="11"/>
  <c r="BF63" i="11"/>
  <c r="AA63" i="11"/>
  <c r="BG543" i="11"/>
  <c r="AA543" i="11"/>
  <c r="U168" i="11"/>
  <c r="V168" i="11" s="1"/>
  <c r="W168" i="11" s="1"/>
  <c r="X168" i="11" s="1"/>
  <c r="AK168" i="11" s="1"/>
  <c r="AA416" i="11"/>
  <c r="BR416" i="11"/>
  <c r="AV157" i="11"/>
  <c r="AP157" i="11"/>
  <c r="AB157" i="11"/>
  <c r="AM157" i="11"/>
  <c r="AT157" i="11"/>
  <c r="AI157" i="11"/>
  <c r="AH157" i="11"/>
  <c r="AR157" i="11"/>
  <c r="AN157" i="11"/>
  <c r="AO157" i="11"/>
  <c r="AW157" i="11"/>
  <c r="AE157" i="11"/>
  <c r="BG157" i="11" s="1"/>
  <c r="AG157" i="11"/>
  <c r="AF157" i="11"/>
  <c r="AQ157" i="11"/>
  <c r="AD157" i="11"/>
  <c r="AS157" i="11"/>
  <c r="BU157" i="11" s="1"/>
  <c r="CW157" i="11" s="1"/>
  <c r="AU157" i="11"/>
  <c r="AL157" i="11"/>
  <c r="AY157" i="11"/>
  <c r="AK157" i="11"/>
  <c r="AZ157" i="11"/>
  <c r="AX157" i="11"/>
  <c r="AC157" i="11"/>
  <c r="BA157" i="11"/>
  <c r="BB157" i="11"/>
  <c r="AJ157" i="11"/>
  <c r="BG411" i="11"/>
  <c r="AA411" i="11"/>
  <c r="AA270" i="11"/>
  <c r="BR270" i="11"/>
  <c r="BG439" i="11"/>
  <c r="AA439" i="11"/>
  <c r="U475" i="11"/>
  <c r="V475" i="11" s="1"/>
  <c r="W475" i="11" s="1"/>
  <c r="X475" i="11" s="1"/>
  <c r="AS475" i="11" s="1"/>
  <c r="U236" i="11"/>
  <c r="V236" i="11" s="1"/>
  <c r="W236" i="11" s="1"/>
  <c r="X236" i="11" s="1"/>
  <c r="AM255" i="11"/>
  <c r="AX255" i="11"/>
  <c r="AH255" i="11"/>
  <c r="AQ255" i="11"/>
  <c r="AJ255" i="11"/>
  <c r="AW255" i="11"/>
  <c r="AY255" i="11"/>
  <c r="AT255" i="11"/>
  <c r="BA255" i="11"/>
  <c r="AN255" i="11"/>
  <c r="AO255" i="11"/>
  <c r="AZ255" i="11"/>
  <c r="AL255" i="11"/>
  <c r="AG255" i="11"/>
  <c r="AC255" i="11"/>
  <c r="AK255" i="11"/>
  <c r="BM255" i="11" s="1"/>
  <c r="CO255" i="11" s="1"/>
  <c r="AS255" i="11"/>
  <c r="BU255" i="11" s="1"/>
  <c r="CW255" i="11" s="1"/>
  <c r="BB255" i="11"/>
  <c r="AP255" i="11"/>
  <c r="AV255" i="11"/>
  <c r="AE255" i="11"/>
  <c r="BG255" i="11" s="1"/>
  <c r="AR255" i="11"/>
  <c r="AU255" i="11"/>
  <c r="AF255" i="11"/>
  <c r="AI255" i="11"/>
  <c r="AD255" i="11"/>
  <c r="AB255" i="11"/>
  <c r="U318" i="11"/>
  <c r="V318" i="11" s="1"/>
  <c r="W318" i="11" s="1"/>
  <c r="X318" i="11" s="1"/>
  <c r="AE318" i="11" s="1"/>
  <c r="U72" i="11"/>
  <c r="V72" i="11" s="1"/>
  <c r="W72" i="11" s="1"/>
  <c r="X72" i="11" s="1"/>
  <c r="U311" i="11"/>
  <c r="V311" i="11" s="1"/>
  <c r="W311" i="11" s="1"/>
  <c r="X311" i="11" s="1"/>
  <c r="AS311" i="11" s="1"/>
  <c r="U357" i="11"/>
  <c r="V357" i="11" s="1"/>
  <c r="W357" i="11" s="1"/>
  <c r="X357" i="11" s="1"/>
  <c r="AS357" i="11" s="1"/>
  <c r="U217" i="11"/>
  <c r="V217" i="11" s="1"/>
  <c r="W217" i="11" s="1"/>
  <c r="X217" i="11" s="1"/>
  <c r="BA217" i="11" s="1"/>
  <c r="U277" i="11"/>
  <c r="V277" i="11" s="1"/>
  <c r="W277" i="11" s="1"/>
  <c r="X277" i="11" s="1"/>
  <c r="BG180" i="11"/>
  <c r="AA180" i="11"/>
  <c r="U118" i="11"/>
  <c r="V118" i="11" s="1"/>
  <c r="BV119" i="11"/>
  <c r="AA119" i="11"/>
  <c r="U73" i="11"/>
  <c r="V73" i="11" s="1"/>
  <c r="W73" i="11" s="1"/>
  <c r="X73" i="11" s="1"/>
  <c r="BD10" i="11"/>
  <c r="AA10" i="11"/>
  <c r="U517" i="11"/>
  <c r="V517" i="11" s="1"/>
  <c r="W517" i="11" s="1"/>
  <c r="X517" i="11" s="1"/>
  <c r="U67" i="11"/>
  <c r="V67" i="11" s="1"/>
  <c r="W67" i="11" s="1"/>
  <c r="X67" i="11" s="1"/>
  <c r="AT67" i="11" s="1"/>
  <c r="AK325" i="11"/>
  <c r="AO325" i="11"/>
  <c r="BB325" i="11"/>
  <c r="AN325" i="11"/>
  <c r="AB325" i="11"/>
  <c r="BA325" i="11"/>
  <c r="AC325" i="11"/>
  <c r="AQ325" i="11"/>
  <c r="AF325" i="11"/>
  <c r="AV325" i="11"/>
  <c r="AR325" i="11"/>
  <c r="AT325" i="11"/>
  <c r="AM325" i="11"/>
  <c r="AS325" i="11"/>
  <c r="BU325" i="11" s="1"/>
  <c r="CW325" i="11" s="1"/>
  <c r="AJ325" i="11"/>
  <c r="AG325" i="11"/>
  <c r="AH325" i="11"/>
  <c r="AE325" i="11"/>
  <c r="BG325" i="11" s="1"/>
  <c r="AZ325" i="11"/>
  <c r="AY325" i="11"/>
  <c r="AD325" i="11"/>
  <c r="AU325" i="11"/>
  <c r="AX325" i="11"/>
  <c r="AW325" i="11"/>
  <c r="AL325" i="11"/>
  <c r="AI325" i="11"/>
  <c r="AP325" i="11"/>
  <c r="U435" i="11"/>
  <c r="V435" i="11" s="1"/>
  <c r="W435" i="11" s="1"/>
  <c r="X435" i="11" s="1"/>
  <c r="U37" i="11"/>
  <c r="V37" i="11" s="1"/>
  <c r="W37" i="11" s="1"/>
  <c r="X37" i="11" s="1"/>
  <c r="AK37" i="11" s="1"/>
  <c r="U343" i="11"/>
  <c r="V343" i="11" s="1"/>
  <c r="W343" i="11" s="1"/>
  <c r="X343" i="11" s="1"/>
  <c r="AE343" i="11" s="1"/>
  <c r="U314" i="11"/>
  <c r="V314" i="11" s="1"/>
  <c r="W314" i="11" s="1"/>
  <c r="X314" i="11" s="1"/>
  <c r="AE314" i="11" s="1"/>
  <c r="U493" i="11"/>
  <c r="V493" i="11" s="1"/>
  <c r="W493" i="11" s="1"/>
  <c r="X493" i="11" s="1"/>
  <c r="U260" i="11"/>
  <c r="V260" i="11" s="1"/>
  <c r="W260" i="11" s="1"/>
  <c r="X260" i="11" s="1"/>
  <c r="AE260" i="11" s="1"/>
  <c r="U46" i="11"/>
  <c r="V46" i="11" s="1"/>
  <c r="W46" i="11" s="1"/>
  <c r="X46" i="11" s="1"/>
  <c r="AE46" i="11" s="1"/>
  <c r="U75" i="11"/>
  <c r="V75" i="11" s="1"/>
  <c r="W75" i="11" s="1"/>
  <c r="X75" i="11" s="1"/>
  <c r="AS75" i="11" s="1"/>
  <c r="U509" i="11"/>
  <c r="V509" i="11" s="1"/>
  <c r="W509" i="11" s="1"/>
  <c r="X509" i="11" s="1"/>
  <c r="U9" i="11"/>
  <c r="V9" i="11" s="1"/>
  <c r="AW333" i="11" l="1"/>
  <c r="BY333" i="11" s="1"/>
  <c r="DA333" i="11" s="1"/>
  <c r="AF333" i="11"/>
  <c r="BV101" i="11"/>
  <c r="AM333" i="11"/>
  <c r="BO333" i="11" s="1"/>
  <c r="CQ333" i="11" s="1"/>
  <c r="AT486" i="11"/>
  <c r="AJ486" i="11"/>
  <c r="AZ486" i="11"/>
  <c r="AQ486" i="11"/>
  <c r="AC486" i="11"/>
  <c r="BA486" i="11"/>
  <c r="AH486" i="11"/>
  <c r="AA409" i="11"/>
  <c r="AU486" i="11"/>
  <c r="AV486" i="11"/>
  <c r="AB486" i="11"/>
  <c r="BB486" i="11"/>
  <c r="AG486" i="11"/>
  <c r="AX486" i="11"/>
  <c r="AS486" i="11"/>
  <c r="BU486" i="11" s="1"/>
  <c r="CW486" i="11" s="1"/>
  <c r="AL486" i="11"/>
  <c r="AW486" i="11"/>
  <c r="AM486" i="11"/>
  <c r="AY486" i="11"/>
  <c r="AF486" i="11"/>
  <c r="AP486" i="11"/>
  <c r="AN486" i="11"/>
  <c r="AO486" i="11"/>
  <c r="AR486" i="11"/>
  <c r="AI486" i="11"/>
  <c r="AE486" i="11"/>
  <c r="BG486" i="11" s="1"/>
  <c r="AS478" i="11"/>
  <c r="BU478" i="11" s="1"/>
  <c r="CW478" i="11" s="1"/>
  <c r="AI333" i="11"/>
  <c r="AH333" i="11"/>
  <c r="AR417" i="11"/>
  <c r="AR333" i="11"/>
  <c r="BB333" i="11"/>
  <c r="AT333" i="11"/>
  <c r="AP478" i="11"/>
  <c r="AE333" i="11"/>
  <c r="BG333" i="11" s="1"/>
  <c r="AJ333" i="11"/>
  <c r="AQ333" i="11"/>
  <c r="AA436" i="11"/>
  <c r="AZ478" i="11"/>
  <c r="AX333" i="11"/>
  <c r="AN333" i="11"/>
  <c r="BP333" i="11" s="1"/>
  <c r="CR333" i="11" s="1"/>
  <c r="AK333" i="11"/>
  <c r="AG77" i="11"/>
  <c r="AS417" i="11"/>
  <c r="BU417" i="11" s="1"/>
  <c r="CW417" i="11" s="1"/>
  <c r="AN478" i="11"/>
  <c r="AB333" i="11"/>
  <c r="AV333" i="11"/>
  <c r="AW77" i="11"/>
  <c r="AU478" i="11"/>
  <c r="BA333" i="11"/>
  <c r="AZ333" i="11"/>
  <c r="AI249" i="11"/>
  <c r="AA381" i="11"/>
  <c r="AM478" i="11"/>
  <c r="AY333" i="11"/>
  <c r="CA333" i="11" s="1"/>
  <c r="DC333" i="11" s="1"/>
  <c r="AP333" i="11"/>
  <c r="BR333" i="11" s="1"/>
  <c r="CT333" i="11" s="1"/>
  <c r="BA249" i="11"/>
  <c r="AA364" i="11"/>
  <c r="AO478" i="11"/>
  <c r="AU333" i="11"/>
  <c r="BW333" i="11" s="1"/>
  <c r="CY333" i="11" s="1"/>
  <c r="AL333" i="11"/>
  <c r="BN333" i="11" s="1"/>
  <c r="CP333" i="11" s="1"/>
  <c r="AM249" i="11"/>
  <c r="BO249" i="11" s="1"/>
  <c r="CQ249" i="11" s="1"/>
  <c r="AL478" i="11"/>
  <c r="AO333" i="11"/>
  <c r="BQ333" i="11" s="1"/>
  <c r="CS333" i="11" s="1"/>
  <c r="AG333" i="11"/>
  <c r="AV478" i="11"/>
  <c r="AS333" i="11"/>
  <c r="BU333" i="11" s="1"/>
  <c r="CW333" i="11" s="1"/>
  <c r="AZ417" i="11"/>
  <c r="AX417" i="11"/>
  <c r="AW417" i="11"/>
  <c r="AO417" i="11"/>
  <c r="AO329" i="11"/>
  <c r="AK417" i="11"/>
  <c r="AY417" i="11"/>
  <c r="BB417" i="11"/>
  <c r="AB329" i="11"/>
  <c r="AE417" i="11"/>
  <c r="BG417" i="11" s="1"/>
  <c r="AG417" i="11"/>
  <c r="AD417" i="11"/>
  <c r="AX329" i="11"/>
  <c r="AN208" i="11"/>
  <c r="AH417" i="11"/>
  <c r="AN417" i="11"/>
  <c r="AL417" i="11"/>
  <c r="AM139" i="11"/>
  <c r="AM329" i="11"/>
  <c r="AK208" i="11"/>
  <c r="AJ417" i="11"/>
  <c r="AF417" i="11"/>
  <c r="AS139" i="11"/>
  <c r="BU139" i="11" s="1"/>
  <c r="CW139" i="11" s="1"/>
  <c r="AD208" i="11"/>
  <c r="AU276" i="11"/>
  <c r="BW276" i="11" s="1"/>
  <c r="CY276" i="11" s="1"/>
  <c r="AC417" i="11"/>
  <c r="AP417" i="11"/>
  <c r="AQ139" i="11"/>
  <c r="AL208" i="11"/>
  <c r="AJ276" i="11"/>
  <c r="AV417" i="11"/>
  <c r="BA417" i="11"/>
  <c r="AY139" i="11"/>
  <c r="AQ276" i="11"/>
  <c r="AT417" i="11"/>
  <c r="AB417" i="11"/>
  <c r="AD139" i="11"/>
  <c r="AS276" i="11"/>
  <c r="BU276" i="11" s="1"/>
  <c r="CW276" i="11" s="1"/>
  <c r="AI417" i="11"/>
  <c r="AM417" i="11"/>
  <c r="AQ417" i="11"/>
  <c r="AO216" i="11"/>
  <c r="BQ216" i="11" s="1"/>
  <c r="CS216" i="11" s="1"/>
  <c r="AF216" i="11"/>
  <c r="BB365" i="11"/>
  <c r="AR365" i="11"/>
  <c r="BV85" i="11"/>
  <c r="AA286" i="11"/>
  <c r="AA515" i="11"/>
  <c r="AB216" i="11"/>
  <c r="AC216" i="11"/>
  <c r="AL365" i="11"/>
  <c r="AQ365" i="11"/>
  <c r="AW216" i="11"/>
  <c r="BY216" i="11" s="1"/>
  <c r="DA216" i="11" s="1"/>
  <c r="AP216" i="11"/>
  <c r="BR216" i="11" s="1"/>
  <c r="CT216" i="11" s="1"/>
  <c r="AI365" i="11"/>
  <c r="AG365" i="11"/>
  <c r="AA167" i="11"/>
  <c r="AE216" i="11"/>
  <c r="BG216" i="11" s="1"/>
  <c r="AV216" i="11"/>
  <c r="AO365" i="11"/>
  <c r="AV365" i="11"/>
  <c r="AR216" i="11"/>
  <c r="AD216" i="11"/>
  <c r="AF365" i="11"/>
  <c r="AY365" i="11"/>
  <c r="AA344" i="11"/>
  <c r="AT216" i="11"/>
  <c r="AY216" i="11"/>
  <c r="CA216" i="11" s="1"/>
  <c r="DC216" i="11" s="1"/>
  <c r="AM216" i="11"/>
  <c r="BO216" i="11" s="1"/>
  <c r="CQ216" i="11" s="1"/>
  <c r="AB365" i="11"/>
  <c r="AX365" i="11"/>
  <c r="AQ216" i="11"/>
  <c r="AJ216" i="11"/>
  <c r="AI216" i="11"/>
  <c r="AA284" i="11"/>
  <c r="AM365" i="11"/>
  <c r="AJ365" i="11"/>
  <c r="BA216" i="11"/>
  <c r="BB216" i="11"/>
  <c r="AK216" i="11"/>
  <c r="AH365" i="11"/>
  <c r="AZ365" i="11"/>
  <c r="AH216" i="11"/>
  <c r="AZ216" i="11"/>
  <c r="AU365" i="11"/>
  <c r="AK365" i="11"/>
  <c r="BM365" i="11" s="1"/>
  <c r="CO365" i="11" s="1"/>
  <c r="AS365" i="11"/>
  <c r="BU365" i="11" s="1"/>
  <c r="CW365" i="11" s="1"/>
  <c r="AS216" i="11"/>
  <c r="BU216" i="11" s="1"/>
  <c r="CW216" i="11" s="1"/>
  <c r="AG216" i="11"/>
  <c r="BA365" i="11"/>
  <c r="AT365" i="11"/>
  <c r="AW365" i="11"/>
  <c r="AN216" i="11"/>
  <c r="BP216" i="11" s="1"/>
  <c r="CR216" i="11" s="1"/>
  <c r="AD365" i="11"/>
  <c r="AE365" i="11"/>
  <c r="BG365" i="11" s="1"/>
  <c r="AI488" i="11"/>
  <c r="AY448" i="11"/>
  <c r="CA448" i="11" s="1"/>
  <c r="DC448" i="11" s="1"/>
  <c r="AT448" i="11"/>
  <c r="AB448" i="11"/>
  <c r="AN428" i="11"/>
  <c r="AG428" i="11"/>
  <c r="BA367" i="11"/>
  <c r="AY367" i="11"/>
  <c r="CA367" i="11" s="1"/>
  <c r="DC367" i="11" s="1"/>
  <c r="AQ367" i="11"/>
  <c r="AG367" i="11"/>
  <c r="AO428" i="11"/>
  <c r="AW428" i="11"/>
  <c r="AP488" i="11"/>
  <c r="AB488" i="11"/>
  <c r="AF448" i="11"/>
  <c r="AU448" i="11"/>
  <c r="BW448" i="11" s="1"/>
  <c r="CY448" i="11" s="1"/>
  <c r="AH448" i="11"/>
  <c r="AD176" i="11"/>
  <c r="AN176" i="11"/>
  <c r="BP176" i="11" s="1"/>
  <c r="CR176" i="11" s="1"/>
  <c r="AH176" i="11"/>
  <c r="AR176" i="11"/>
  <c r="BA176" i="11"/>
  <c r="AF367" i="11"/>
  <c r="AB367" i="11"/>
  <c r="AF428" i="11"/>
  <c r="AS428" i="11"/>
  <c r="AK488" i="11"/>
  <c r="BM488" i="11" s="1"/>
  <c r="CO488" i="11" s="1"/>
  <c r="AZ488" i="11"/>
  <c r="AG448" i="11"/>
  <c r="AQ448" i="11"/>
  <c r="AC176" i="11"/>
  <c r="AW176" i="11"/>
  <c r="BY176" i="11" s="1"/>
  <c r="DA176" i="11" s="1"/>
  <c r="BB176" i="11"/>
  <c r="AV428" i="11"/>
  <c r="AR488" i="11"/>
  <c r="AD488" i="11"/>
  <c r="AV488" i="11"/>
  <c r="AV448" i="11"/>
  <c r="AN448" i="11"/>
  <c r="BP448" i="11" s="1"/>
  <c r="CR448" i="11" s="1"/>
  <c r="AY176" i="11"/>
  <c r="CA176" i="11" s="1"/>
  <c r="DC176" i="11" s="1"/>
  <c r="AS176" i="11"/>
  <c r="BU176" i="11" s="1"/>
  <c r="CW176" i="11" s="1"/>
  <c r="AQ428" i="11"/>
  <c r="AH367" i="11"/>
  <c r="AO367" i="11"/>
  <c r="BQ367" i="11" s="1"/>
  <c r="CS367" i="11" s="1"/>
  <c r="AY428" i="11"/>
  <c r="AD428" i="11"/>
  <c r="AX488" i="11"/>
  <c r="AM488" i="11"/>
  <c r="AC488" i="11"/>
  <c r="AX448" i="11"/>
  <c r="AZ448" i="11"/>
  <c r="AU176" i="11"/>
  <c r="BW176" i="11" s="1"/>
  <c r="CY176" i="11" s="1"/>
  <c r="AM176" i="11"/>
  <c r="BO176" i="11" s="1"/>
  <c r="CQ176" i="11" s="1"/>
  <c r="AC367" i="11"/>
  <c r="AN367" i="11"/>
  <c r="BP367" i="11" s="1"/>
  <c r="CR367" i="11" s="1"/>
  <c r="AK367" i="11"/>
  <c r="AI428" i="11"/>
  <c r="AE428" i="11"/>
  <c r="BG428" i="11" s="1"/>
  <c r="AO488" i="11"/>
  <c r="AW488" i="11"/>
  <c r="AL488" i="11"/>
  <c r="AM448" i="11"/>
  <c r="BO448" i="11" s="1"/>
  <c r="CQ448" i="11" s="1"/>
  <c r="AL448" i="11"/>
  <c r="BN448" i="11" s="1"/>
  <c r="CP448" i="11" s="1"/>
  <c r="AK176" i="11"/>
  <c r="AJ176" i="11"/>
  <c r="AM367" i="11"/>
  <c r="BO367" i="11" s="1"/>
  <c r="CQ367" i="11" s="1"/>
  <c r="BB367" i="11"/>
  <c r="AS367" i="11"/>
  <c r="BU367" i="11" s="1"/>
  <c r="CW367" i="11" s="1"/>
  <c r="BA428" i="11"/>
  <c r="AR428" i="11"/>
  <c r="AC428" i="11"/>
  <c r="AU488" i="11"/>
  <c r="AY488" i="11"/>
  <c r="BA448" i="11"/>
  <c r="AD448" i="11"/>
  <c r="AX176" i="11"/>
  <c r="AB176" i="11"/>
  <c r="AV176" i="11"/>
  <c r="AJ367" i="11"/>
  <c r="AR367" i="11"/>
  <c r="AM428" i="11"/>
  <c r="AT428" i="11"/>
  <c r="AZ428" i="11"/>
  <c r="BB488" i="11"/>
  <c r="AT488" i="11"/>
  <c r="AP448" i="11"/>
  <c r="BR448" i="11" s="1"/>
  <c r="CT448" i="11" s="1"/>
  <c r="AO448" i="11"/>
  <c r="BQ448" i="11" s="1"/>
  <c r="CS448" i="11" s="1"/>
  <c r="AF176" i="11"/>
  <c r="AT176" i="11"/>
  <c r="AD367" i="11"/>
  <c r="AW367" i="11"/>
  <c r="BY367" i="11" s="1"/>
  <c r="DA367" i="11" s="1"/>
  <c r="AH428" i="11"/>
  <c r="AB428" i="11"/>
  <c r="BB428" i="11"/>
  <c r="AQ488" i="11"/>
  <c r="AG488" i="11"/>
  <c r="BG370" i="11"/>
  <c r="AK448" i="11"/>
  <c r="AJ448" i="11"/>
  <c r="AO176" i="11"/>
  <c r="BQ176" i="11" s="1"/>
  <c r="CS176" i="11" s="1"/>
  <c r="AZ176" i="11"/>
  <c r="AX367" i="11"/>
  <c r="AL367" i="11"/>
  <c r="BN367" i="11" s="1"/>
  <c r="CP367" i="11" s="1"/>
  <c r="AZ367" i="11"/>
  <c r="AK428" i="11"/>
  <c r="AU428" i="11"/>
  <c r="BA488" i="11"/>
  <c r="AN488" i="11"/>
  <c r="AA502" i="11"/>
  <c r="BB448" i="11"/>
  <c r="AI448" i="11"/>
  <c r="AI176" i="11"/>
  <c r="AL176" i="11"/>
  <c r="BN176" i="11" s="1"/>
  <c r="CP176" i="11" s="1"/>
  <c r="AE367" i="11"/>
  <c r="BG367" i="11" s="1"/>
  <c r="CI367" i="11" s="1"/>
  <c r="AT367" i="11"/>
  <c r="AI367" i="11"/>
  <c r="AL428" i="11"/>
  <c r="AP428" i="11"/>
  <c r="AH488" i="11"/>
  <c r="AF488" i="11"/>
  <c r="AA372" i="11"/>
  <c r="AE448" i="11"/>
  <c r="BG448" i="11" s="1"/>
  <c r="CI448" i="11" s="1"/>
  <c r="AR448" i="11"/>
  <c r="AE176" i="11"/>
  <c r="BG176" i="11" s="1"/>
  <c r="AG176" i="11"/>
  <c r="AU367" i="11"/>
  <c r="BW367" i="11" s="1"/>
  <c r="CY367" i="11" s="1"/>
  <c r="AV367" i="11"/>
  <c r="AX428" i="11"/>
  <c r="AJ488" i="11"/>
  <c r="AW448" i="11"/>
  <c r="BY448" i="11" s="1"/>
  <c r="DA448" i="11" s="1"/>
  <c r="AC448" i="11"/>
  <c r="AQ176" i="11"/>
  <c r="BG346" i="11"/>
  <c r="CI346" i="11" s="1"/>
  <c r="CE346" i="11" s="1"/>
  <c r="AJ208" i="11"/>
  <c r="AX208" i="11"/>
  <c r="AW276" i="11"/>
  <c r="BY276" i="11" s="1"/>
  <c r="DA276" i="11" s="1"/>
  <c r="AC276" i="11"/>
  <c r="AE139" i="11"/>
  <c r="BG139" i="11" s="1"/>
  <c r="CI139" i="11" s="1"/>
  <c r="CE139" i="11" s="1"/>
  <c r="AK139" i="11"/>
  <c r="AI329" i="11"/>
  <c r="AV329" i="11"/>
  <c r="AM208" i="11"/>
  <c r="AG208" i="11"/>
  <c r="AM276" i="11"/>
  <c r="BO276" i="11" s="1"/>
  <c r="CQ276" i="11" s="1"/>
  <c r="AX276" i="11"/>
  <c r="AT139" i="11"/>
  <c r="AV139" i="11"/>
  <c r="AA194" i="11"/>
  <c r="AL329" i="11"/>
  <c r="AH329" i="11"/>
  <c r="AQ208" i="11"/>
  <c r="AZ208" i="11"/>
  <c r="AE276" i="11"/>
  <c r="BG276" i="11" s="1"/>
  <c r="AY276" i="11"/>
  <c r="CA276" i="11" s="1"/>
  <c r="DC276" i="11" s="1"/>
  <c r="AX139" i="11"/>
  <c r="AN139" i="11"/>
  <c r="AC329" i="11"/>
  <c r="AE329" i="11"/>
  <c r="BG329" i="11" s="1"/>
  <c r="CI329" i="11" s="1"/>
  <c r="AN271" i="11"/>
  <c r="BA208" i="11"/>
  <c r="AH208" i="11"/>
  <c r="AR208" i="11"/>
  <c r="AV276" i="11"/>
  <c r="AK276" i="11"/>
  <c r="AO139" i="11"/>
  <c r="AP139" i="11"/>
  <c r="AR329" i="11"/>
  <c r="BA329" i="11"/>
  <c r="AE271" i="11"/>
  <c r="BG271" i="11" s="1"/>
  <c r="CI271" i="11" s="1"/>
  <c r="AT208" i="11"/>
  <c r="AS208" i="11"/>
  <c r="BU208" i="11" s="1"/>
  <c r="CW208" i="11" s="1"/>
  <c r="AY208" i="11"/>
  <c r="AN276" i="11"/>
  <c r="BP276" i="11" s="1"/>
  <c r="CR276" i="11" s="1"/>
  <c r="AL276" i="11"/>
  <c r="BN276" i="11" s="1"/>
  <c r="CP276" i="11" s="1"/>
  <c r="AB276" i="11"/>
  <c r="AA78" i="11"/>
  <c r="AB139" i="11"/>
  <c r="AZ139" i="11"/>
  <c r="AW329" i="11"/>
  <c r="AP329" i="11"/>
  <c r="AM271" i="11"/>
  <c r="AW208" i="11"/>
  <c r="AV208" i="11"/>
  <c r="AI208" i="11"/>
  <c r="AT276" i="11"/>
  <c r="AZ276" i="11"/>
  <c r="AG276" i="11"/>
  <c r="AG139" i="11"/>
  <c r="AI139" i="11"/>
  <c r="AJ329" i="11"/>
  <c r="AG329" i="11"/>
  <c r="BB329" i="11"/>
  <c r="AA38" i="11"/>
  <c r="AJ271" i="11"/>
  <c r="AP208" i="11"/>
  <c r="AC208" i="11"/>
  <c r="BA276" i="11"/>
  <c r="AO276" i="11"/>
  <c r="BQ276" i="11" s="1"/>
  <c r="CS276" i="11" s="1"/>
  <c r="AH276" i="11"/>
  <c r="AU139" i="11"/>
  <c r="BB139" i="11"/>
  <c r="AU329" i="11"/>
  <c r="AT329" i="11"/>
  <c r="AD329" i="11"/>
  <c r="AF271" i="11"/>
  <c r="AE208" i="11"/>
  <c r="BG208" i="11" s="1"/>
  <c r="CI208" i="11" s="1"/>
  <c r="AB208" i="11"/>
  <c r="BB276" i="11"/>
  <c r="AD276" i="11"/>
  <c r="AA349" i="11"/>
  <c r="AH139" i="11"/>
  <c r="AF139" i="11"/>
  <c r="AN329" i="11"/>
  <c r="AK329" i="11"/>
  <c r="AF329" i="11"/>
  <c r="AG271" i="11"/>
  <c r="AU208" i="11"/>
  <c r="AO208" i="11"/>
  <c r="AF276" i="11"/>
  <c r="AI276" i="11"/>
  <c r="AA39" i="11"/>
  <c r="AL139" i="11"/>
  <c r="AC139" i="11"/>
  <c r="BA139" i="11"/>
  <c r="AS329" i="11"/>
  <c r="BU329" i="11" s="1"/>
  <c r="CW329" i="11" s="1"/>
  <c r="AZ329" i="11"/>
  <c r="BA271" i="11"/>
  <c r="AF208" i="11"/>
  <c r="AR276" i="11"/>
  <c r="AJ139" i="11"/>
  <c r="AR139" i="11"/>
  <c r="AY329" i="11"/>
  <c r="AL271" i="11"/>
  <c r="AH478" i="11"/>
  <c r="AQ478" i="11"/>
  <c r="AY77" i="11"/>
  <c r="AD77" i="11"/>
  <c r="AE249" i="11"/>
  <c r="BG249" i="11" s="1"/>
  <c r="AN249" i="11"/>
  <c r="BP249" i="11" s="1"/>
  <c r="CR249" i="11" s="1"/>
  <c r="AJ478" i="11"/>
  <c r="BB478" i="11"/>
  <c r="BA77" i="11"/>
  <c r="AU77" i="11"/>
  <c r="AO249" i="11"/>
  <c r="BQ249" i="11" s="1"/>
  <c r="CS249" i="11" s="1"/>
  <c r="BB249" i="11"/>
  <c r="AG478" i="11"/>
  <c r="AD478" i="11"/>
  <c r="AF77" i="11"/>
  <c r="AI77" i="11"/>
  <c r="AG249" i="11"/>
  <c r="BI249" i="11" s="1"/>
  <c r="CK249" i="11" s="1"/>
  <c r="AY249" i="11"/>
  <c r="CA249" i="11" s="1"/>
  <c r="DC249" i="11" s="1"/>
  <c r="AL77" i="11"/>
  <c r="AH77" i="11"/>
  <c r="AW249" i="11"/>
  <c r="BY249" i="11" s="1"/>
  <c r="DA249" i="11" s="1"/>
  <c r="AX249" i="11"/>
  <c r="AA54" i="11"/>
  <c r="AA328" i="11"/>
  <c r="BA478" i="11"/>
  <c r="AT478" i="11"/>
  <c r="AB77" i="11"/>
  <c r="AZ77" i="11"/>
  <c r="AR249" i="11"/>
  <c r="AB249" i="11"/>
  <c r="AK478" i="11"/>
  <c r="BM478" i="11" s="1"/>
  <c r="CO478" i="11" s="1"/>
  <c r="AI478" i="11"/>
  <c r="AP77" i="11"/>
  <c r="AV77" i="11"/>
  <c r="AF249" i="11"/>
  <c r="AJ249" i="11"/>
  <c r="AO77" i="11"/>
  <c r="AE77" i="11"/>
  <c r="BG77" i="11" s="1"/>
  <c r="CI77" i="11" s="1"/>
  <c r="AQ249" i="11"/>
  <c r="BS249" i="11" s="1"/>
  <c r="CU249" i="11" s="1"/>
  <c r="AH249" i="11"/>
  <c r="BJ249" i="11" s="1"/>
  <c r="CL249" i="11" s="1"/>
  <c r="AE478" i="11"/>
  <c r="BG478" i="11" s="1"/>
  <c r="AY478" i="11"/>
  <c r="AK77" i="11"/>
  <c r="AC77" i="11"/>
  <c r="BB77" i="11"/>
  <c r="AU249" i="11"/>
  <c r="BW249" i="11" s="1"/>
  <c r="CY249" i="11" s="1"/>
  <c r="AS249" i="11"/>
  <c r="BU249" i="11" s="1"/>
  <c r="CW249" i="11" s="1"/>
  <c r="AW478" i="11"/>
  <c r="AB478" i="11"/>
  <c r="AR478" i="11"/>
  <c r="AJ77" i="11"/>
  <c r="AQ77" i="11"/>
  <c r="AR77" i="11"/>
  <c r="Y302" i="11"/>
  <c r="Z302" i="11" s="1"/>
  <c r="AD249" i="11"/>
  <c r="AC249" i="11"/>
  <c r="AN77" i="11"/>
  <c r="AT77" i="11"/>
  <c r="AS77" i="11"/>
  <c r="BU77" i="11" s="1"/>
  <c r="CW77" i="11" s="1"/>
  <c r="AL249" i="11"/>
  <c r="BN249" i="11" s="1"/>
  <c r="CP249" i="11" s="1"/>
  <c r="AK249" i="11"/>
  <c r="BM249" i="11" s="1"/>
  <c r="CO249" i="11" s="1"/>
  <c r="AV249" i="11"/>
  <c r="AX478" i="11"/>
  <c r="AF478" i="11"/>
  <c r="AX77" i="11"/>
  <c r="AT249" i="11"/>
  <c r="AZ249" i="11"/>
  <c r="AB525" i="11"/>
  <c r="AV525" i="11"/>
  <c r="AF455" i="11"/>
  <c r="AO455" i="11"/>
  <c r="AX525" i="11"/>
  <c r="BA525" i="11"/>
  <c r="BB455" i="11"/>
  <c r="AE455" i="11"/>
  <c r="BG455" i="11" s="1"/>
  <c r="CI455" i="11" s="1"/>
  <c r="CE455" i="11" s="1"/>
  <c r="AT525" i="11"/>
  <c r="BB525" i="11"/>
  <c r="AS455" i="11"/>
  <c r="AI455" i="11"/>
  <c r="AK525" i="11"/>
  <c r="AR525" i="11"/>
  <c r="AL455" i="11"/>
  <c r="AG455" i="11"/>
  <c r="BU93" i="11"/>
  <c r="BC93" i="11" s="1"/>
  <c r="AJ525" i="11"/>
  <c r="AO525" i="11"/>
  <c r="AK455" i="11"/>
  <c r="AZ455" i="11"/>
  <c r="AL525" i="11"/>
  <c r="AI525" i="11"/>
  <c r="AX455" i="11"/>
  <c r="AJ455" i="11"/>
  <c r="AN525" i="11"/>
  <c r="AC525" i="11"/>
  <c r="AM455" i="11"/>
  <c r="BA455" i="11"/>
  <c r="AD455" i="11"/>
  <c r="BB271" i="11"/>
  <c r="AQ525" i="11"/>
  <c r="AY525" i="11"/>
  <c r="AU455" i="11"/>
  <c r="AB455" i="11"/>
  <c r="AR455" i="11"/>
  <c r="AU525" i="11"/>
  <c r="AZ525" i="11"/>
  <c r="AY455" i="11"/>
  <c r="AP455" i="11"/>
  <c r="AH455" i="11"/>
  <c r="AI271" i="11"/>
  <c r="AM525" i="11"/>
  <c r="AP525" i="11"/>
  <c r="AG525" i="11"/>
  <c r="AW455" i="11"/>
  <c r="AT455" i="11"/>
  <c r="AC271" i="11"/>
  <c r="AW525" i="11"/>
  <c r="AE525" i="11"/>
  <c r="BG525" i="11" s="1"/>
  <c r="BC525" i="11" s="1"/>
  <c r="AN455" i="11"/>
  <c r="AX271" i="11"/>
  <c r="AD271" i="11"/>
  <c r="AB271" i="11"/>
  <c r="AU271" i="11"/>
  <c r="AV271" i="11"/>
  <c r="AO271" i="11"/>
  <c r="AH271" i="11"/>
  <c r="AR271" i="11"/>
  <c r="AY271" i="11"/>
  <c r="AK271" i="11"/>
  <c r="AW271" i="11"/>
  <c r="AP271" i="11"/>
  <c r="AQ271" i="11"/>
  <c r="AA174" i="11"/>
  <c r="AA156" i="11"/>
  <c r="AS271" i="11"/>
  <c r="BU271" i="11" s="1"/>
  <c r="CW271" i="11" s="1"/>
  <c r="AT271" i="11"/>
  <c r="BC106" i="11"/>
  <c r="CI106" i="11"/>
  <c r="CE106" i="11" s="1"/>
  <c r="AO517" i="11"/>
  <c r="AT517" i="11"/>
  <c r="AH517" i="11"/>
  <c r="AS517" i="11"/>
  <c r="BU517" i="11" s="1"/>
  <c r="CW517" i="11" s="1"/>
  <c r="AZ517" i="11"/>
  <c r="AW517" i="11"/>
  <c r="AV517" i="11"/>
  <c r="AF517" i="11"/>
  <c r="AX517" i="11"/>
  <c r="BB517" i="11"/>
  <c r="AU517" i="11"/>
  <c r="AG517" i="11"/>
  <c r="AN517" i="11"/>
  <c r="AM517" i="11"/>
  <c r="AE517" i="11"/>
  <c r="BG517" i="11" s="1"/>
  <c r="AI517" i="11"/>
  <c r="AC517" i="11"/>
  <c r="AK517" i="11"/>
  <c r="AB517" i="11"/>
  <c r="AQ517" i="11"/>
  <c r="AL517" i="11"/>
  <c r="AP517" i="11"/>
  <c r="AR517" i="11"/>
  <c r="BA517" i="11"/>
  <c r="AY517" i="11"/>
  <c r="AD517" i="11"/>
  <c r="AJ517" i="11"/>
  <c r="CT270" i="11"/>
  <c r="CE270" i="11" s="1"/>
  <c r="BC270" i="11"/>
  <c r="CX253" i="11"/>
  <c r="CE253" i="11" s="1"/>
  <c r="BC253" i="11"/>
  <c r="AA268" i="11"/>
  <c r="BG343" i="11"/>
  <c r="AA343" i="11"/>
  <c r="CI325" i="11"/>
  <c r="CE325" i="11" s="1"/>
  <c r="BC325" i="11"/>
  <c r="CX119" i="11"/>
  <c r="CE119" i="11" s="1"/>
  <c r="BC119" i="11"/>
  <c r="BC411" i="11"/>
  <c r="CI411" i="11"/>
  <c r="CE411" i="11" s="1"/>
  <c r="BC63" i="11"/>
  <c r="CH63" i="11"/>
  <c r="CE63" i="11" s="1"/>
  <c r="AW386" i="11"/>
  <c r="AD386" i="11"/>
  <c r="AT386" i="11"/>
  <c r="AK386" i="11"/>
  <c r="AF386" i="11"/>
  <c r="AC386" i="11"/>
  <c r="AB386" i="11"/>
  <c r="AN386" i="11"/>
  <c r="AP386" i="11"/>
  <c r="AE386" i="11"/>
  <c r="BG386" i="11" s="1"/>
  <c r="AJ386" i="11"/>
  <c r="AV386" i="11"/>
  <c r="AI386" i="11"/>
  <c r="AH386" i="11"/>
  <c r="AY386" i="11"/>
  <c r="AR386" i="11"/>
  <c r="BB386" i="11"/>
  <c r="AO386" i="11"/>
  <c r="AG386" i="11"/>
  <c r="AU386" i="11"/>
  <c r="AZ386" i="11"/>
  <c r="AL386" i="11"/>
  <c r="AM386" i="11"/>
  <c r="AQ386" i="11"/>
  <c r="BA386" i="11"/>
  <c r="AX386" i="11"/>
  <c r="AS386" i="11"/>
  <c r="BU386" i="11" s="1"/>
  <c r="CW386" i="11" s="1"/>
  <c r="CX310" i="11"/>
  <c r="CE310" i="11" s="1"/>
  <c r="BC310" i="11"/>
  <c r="AA125" i="11"/>
  <c r="BV125" i="11"/>
  <c r="AA379" i="11"/>
  <c r="CI429" i="11"/>
  <c r="CE429" i="11" s="1"/>
  <c r="BC429" i="11"/>
  <c r="AA172" i="11"/>
  <c r="BC283" i="11"/>
  <c r="CI283" i="11"/>
  <c r="CE283" i="11" s="1"/>
  <c r="CI488" i="11"/>
  <c r="BG315" i="11"/>
  <c r="AA315" i="11"/>
  <c r="AA234" i="11"/>
  <c r="BG234" i="11"/>
  <c r="CI275" i="11"/>
  <c r="CE275" i="11" s="1"/>
  <c r="BC275" i="11"/>
  <c r="CW209" i="11"/>
  <c r="CE209" i="11" s="1"/>
  <c r="BC209" i="11"/>
  <c r="CI372" i="11"/>
  <c r="CE372" i="11" s="1"/>
  <c r="BC372" i="11"/>
  <c r="BU74" i="11"/>
  <c r="AA74" i="11"/>
  <c r="BC257" i="11"/>
  <c r="CO257" i="11"/>
  <c r="CE257" i="11" s="1"/>
  <c r="CI216" i="11"/>
  <c r="BC78" i="11"/>
  <c r="CO78" i="11"/>
  <c r="CE78" i="11" s="1"/>
  <c r="AA474" i="11"/>
  <c r="X246" i="11"/>
  <c r="Y246" i="11"/>
  <c r="AT468" i="11"/>
  <c r="AD468" i="11"/>
  <c r="AF468" i="11"/>
  <c r="AX468" i="11"/>
  <c r="AP468" i="11"/>
  <c r="AK468" i="11"/>
  <c r="BM468" i="11" s="1"/>
  <c r="CO468" i="11" s="1"/>
  <c r="AZ468" i="11"/>
  <c r="AE468" i="11"/>
  <c r="BG468" i="11" s="1"/>
  <c r="AJ468" i="11"/>
  <c r="AO468" i="11"/>
  <c r="BB468" i="11"/>
  <c r="AW468" i="11"/>
  <c r="AC468" i="11"/>
  <c r="AN468" i="11"/>
  <c r="BA468" i="11"/>
  <c r="AG468" i="11"/>
  <c r="AL468" i="11"/>
  <c r="AB468" i="11"/>
  <c r="AU468" i="11"/>
  <c r="AS468" i="11"/>
  <c r="BU468" i="11" s="1"/>
  <c r="CW468" i="11" s="1"/>
  <c r="AY468" i="11"/>
  <c r="AR468" i="11"/>
  <c r="AQ468" i="11"/>
  <c r="AH468" i="11"/>
  <c r="AI468" i="11"/>
  <c r="AV468" i="11"/>
  <c r="AM468" i="11"/>
  <c r="AA484" i="11"/>
  <c r="BU484" i="11"/>
  <c r="AA162" i="11"/>
  <c r="BV162" i="11"/>
  <c r="CX69" i="11"/>
  <c r="CE69" i="11" s="1"/>
  <c r="BC69" i="11"/>
  <c r="CC164" i="11"/>
  <c r="AA164" i="11"/>
  <c r="AA126" i="11"/>
  <c r="CC126" i="11"/>
  <c r="BU292" i="11"/>
  <c r="AA292" i="11"/>
  <c r="AA201" i="11"/>
  <c r="AZ302" i="11"/>
  <c r="AJ302" i="11"/>
  <c r="AM202" i="11"/>
  <c r="BO202" i="11" s="1"/>
  <c r="CQ202" i="11" s="1"/>
  <c r="AQ202" i="11"/>
  <c r="BS202" i="11" s="1"/>
  <c r="CU202" i="11" s="1"/>
  <c r="AE202" i="11"/>
  <c r="BG202" i="11" s="1"/>
  <c r="BA202" i="11"/>
  <c r="BB202" i="11"/>
  <c r="AU202" i="11"/>
  <c r="BW202" i="11" s="1"/>
  <c r="CY202" i="11" s="1"/>
  <c r="AC202" i="11"/>
  <c r="AZ202" i="11"/>
  <c r="AX202" i="11"/>
  <c r="AI202" i="11"/>
  <c r="AD202" i="11"/>
  <c r="AV202" i="11"/>
  <c r="AL202" i="11"/>
  <c r="BN202" i="11" s="1"/>
  <c r="CP202" i="11" s="1"/>
  <c r="AW202" i="11"/>
  <c r="BY202" i="11" s="1"/>
  <c r="DA202" i="11" s="1"/>
  <c r="AO202" i="11"/>
  <c r="BQ202" i="11" s="1"/>
  <c r="CS202" i="11" s="1"/>
  <c r="AK202" i="11"/>
  <c r="BM202" i="11" s="1"/>
  <c r="CO202" i="11" s="1"/>
  <c r="AF202" i="11"/>
  <c r="AH202" i="11"/>
  <c r="BJ202" i="11" s="1"/>
  <c r="CL202" i="11" s="1"/>
  <c r="AJ202" i="11"/>
  <c r="AG202" i="11"/>
  <c r="BI202" i="11" s="1"/>
  <c r="CK202" i="11" s="1"/>
  <c r="AS202" i="11"/>
  <c r="BU202" i="11" s="1"/>
  <c r="CW202" i="11" s="1"/>
  <c r="AB202" i="11"/>
  <c r="AR202" i="11"/>
  <c r="AP202" i="11"/>
  <c r="BR202" i="11" s="1"/>
  <c r="CT202" i="11" s="1"/>
  <c r="AT202" i="11"/>
  <c r="AN202" i="11"/>
  <c r="BP202" i="11" s="1"/>
  <c r="CR202" i="11" s="1"/>
  <c r="AY202" i="11"/>
  <c r="CA202" i="11" s="1"/>
  <c r="DC202" i="11" s="1"/>
  <c r="BG62" i="11"/>
  <c r="AA62" i="11"/>
  <c r="BC112" i="11"/>
  <c r="CI112" i="11"/>
  <c r="CE112" i="11" s="1"/>
  <c r="AA421" i="11"/>
  <c r="AA339" i="11"/>
  <c r="BU339" i="11"/>
  <c r="BV437" i="11"/>
  <c r="AA437" i="11"/>
  <c r="CX85" i="11"/>
  <c r="CE85" i="11" s="1"/>
  <c r="BC85" i="11"/>
  <c r="AX407" i="11"/>
  <c r="AM407" i="11"/>
  <c r="BO407" i="11" s="1"/>
  <c r="CQ407" i="11" s="1"/>
  <c r="AU407" i="11"/>
  <c r="BW407" i="11" s="1"/>
  <c r="CY407" i="11" s="1"/>
  <c r="AG407" i="11"/>
  <c r="BI407" i="11" s="1"/>
  <c r="CK407" i="11" s="1"/>
  <c r="AO407" i="11"/>
  <c r="BQ407" i="11" s="1"/>
  <c r="CS407" i="11" s="1"/>
  <c r="AL407" i="11"/>
  <c r="BN407" i="11" s="1"/>
  <c r="CP407" i="11" s="1"/>
  <c r="AR407" i="11"/>
  <c r="AW407" i="11"/>
  <c r="BY407" i="11" s="1"/>
  <c r="DA407" i="11" s="1"/>
  <c r="AZ407" i="11"/>
  <c r="AP407" i="11"/>
  <c r="BR407" i="11" s="1"/>
  <c r="CT407" i="11" s="1"/>
  <c r="AH407" i="11"/>
  <c r="BJ407" i="11" s="1"/>
  <c r="CL407" i="11" s="1"/>
  <c r="AJ407" i="11"/>
  <c r="AK407" i="11"/>
  <c r="BM407" i="11" s="1"/>
  <c r="CO407" i="11" s="1"/>
  <c r="AS407" i="11"/>
  <c r="BU407" i="11" s="1"/>
  <c r="CW407" i="11" s="1"/>
  <c r="BB407" i="11"/>
  <c r="AN407" i="11"/>
  <c r="BP407" i="11" s="1"/>
  <c r="CR407" i="11" s="1"/>
  <c r="BA407" i="11"/>
  <c r="AE407" i="11"/>
  <c r="BG407" i="11" s="1"/>
  <c r="AD407" i="11"/>
  <c r="AY407" i="11"/>
  <c r="CA407" i="11" s="1"/>
  <c r="DC407" i="11" s="1"/>
  <c r="AC407" i="11"/>
  <c r="AI407" i="11"/>
  <c r="AB407" i="11"/>
  <c r="AT407" i="11"/>
  <c r="AF407" i="11"/>
  <c r="AV407" i="11"/>
  <c r="AQ407" i="11"/>
  <c r="BS407" i="11" s="1"/>
  <c r="CU407" i="11" s="1"/>
  <c r="CI193" i="11"/>
  <c r="CE193" i="11" s="1"/>
  <c r="BC193" i="11"/>
  <c r="AI105" i="11"/>
  <c r="AD105" i="11"/>
  <c r="AR105" i="11"/>
  <c r="BA105" i="11"/>
  <c r="AZ105" i="11"/>
  <c r="AU105" i="11"/>
  <c r="BW105" i="11" s="1"/>
  <c r="CY105" i="11" s="1"/>
  <c r="AB105" i="11"/>
  <c r="AW105" i="11"/>
  <c r="BY105" i="11" s="1"/>
  <c r="DA105" i="11" s="1"/>
  <c r="AQ105" i="11"/>
  <c r="BS105" i="11" s="1"/>
  <c r="CU105" i="11" s="1"/>
  <c r="AF105" i="11"/>
  <c r="AG105" i="11"/>
  <c r="BI105" i="11" s="1"/>
  <c r="CK105" i="11" s="1"/>
  <c r="AN105" i="11"/>
  <c r="BP105" i="11" s="1"/>
  <c r="CR105" i="11" s="1"/>
  <c r="AO105" i="11"/>
  <c r="BQ105" i="11" s="1"/>
  <c r="CS105" i="11" s="1"/>
  <c r="AY105" i="11"/>
  <c r="CA105" i="11" s="1"/>
  <c r="DC105" i="11" s="1"/>
  <c r="AV105" i="11"/>
  <c r="AX105" i="11"/>
  <c r="AP105" i="11"/>
  <c r="BR105" i="11" s="1"/>
  <c r="CT105" i="11" s="1"/>
  <c r="AH105" i="11"/>
  <c r="BJ105" i="11" s="1"/>
  <c r="CL105" i="11" s="1"/>
  <c r="AK105" i="11"/>
  <c r="BM105" i="11" s="1"/>
  <c r="CO105" i="11" s="1"/>
  <c r="AC105" i="11"/>
  <c r="AL105" i="11"/>
  <c r="BN105" i="11" s="1"/>
  <c r="CP105" i="11" s="1"/>
  <c r="AT105" i="11"/>
  <c r="AS105" i="11"/>
  <c r="BU105" i="11" s="1"/>
  <c r="CW105" i="11" s="1"/>
  <c r="BB105" i="11"/>
  <c r="AJ105" i="11"/>
  <c r="AE105" i="11"/>
  <c r="BG105" i="11" s="1"/>
  <c r="AM105" i="11"/>
  <c r="BO105" i="11" s="1"/>
  <c r="CQ105" i="11" s="1"/>
  <c r="CT416" i="11"/>
  <c r="CE416" i="11" s="1"/>
  <c r="BC416" i="11"/>
  <c r="AM73" i="11"/>
  <c r="BO73" i="11" s="1"/>
  <c r="CQ73" i="11" s="1"/>
  <c r="AJ73" i="11"/>
  <c r="AS73" i="11"/>
  <c r="BU73" i="11" s="1"/>
  <c r="CW73" i="11" s="1"/>
  <c r="AH73" i="11"/>
  <c r="BJ73" i="11" s="1"/>
  <c r="CL73" i="11" s="1"/>
  <c r="AW73" i="11"/>
  <c r="BY73" i="11" s="1"/>
  <c r="DA73" i="11" s="1"/>
  <c r="AC73" i="11"/>
  <c r="AG73" i="11"/>
  <c r="BI73" i="11" s="1"/>
  <c r="CK73" i="11" s="1"/>
  <c r="BB73" i="11"/>
  <c r="AP73" i="11"/>
  <c r="BR73" i="11" s="1"/>
  <c r="CT73" i="11" s="1"/>
  <c r="AO73" i="11"/>
  <c r="BQ73" i="11" s="1"/>
  <c r="CS73" i="11" s="1"/>
  <c r="BA73" i="11"/>
  <c r="AT73" i="11"/>
  <c r="AI73" i="11"/>
  <c r="AD73" i="11"/>
  <c r="AX73" i="11"/>
  <c r="AE73" i="11"/>
  <c r="BG73" i="11" s="1"/>
  <c r="AF73" i="11"/>
  <c r="AB73" i="11"/>
  <c r="AN73" i="11"/>
  <c r="BP73" i="11" s="1"/>
  <c r="CR73" i="11" s="1"/>
  <c r="AU73" i="11"/>
  <c r="BW73" i="11" s="1"/>
  <c r="CY73" i="11" s="1"/>
  <c r="AY73" i="11"/>
  <c r="CA73" i="11" s="1"/>
  <c r="DC73" i="11" s="1"/>
  <c r="AR73" i="11"/>
  <c r="AK73" i="11"/>
  <c r="BM73" i="11" s="1"/>
  <c r="CO73" i="11" s="1"/>
  <c r="AV73" i="11"/>
  <c r="AL73" i="11"/>
  <c r="BN73" i="11" s="1"/>
  <c r="CP73" i="11" s="1"/>
  <c r="AZ73" i="11"/>
  <c r="AQ73" i="11"/>
  <c r="BS73" i="11" s="1"/>
  <c r="CU73" i="11" s="1"/>
  <c r="AA451" i="11"/>
  <c r="CB451" i="11"/>
  <c r="BM37" i="11"/>
  <c r="AA37" i="11"/>
  <c r="AA325" i="11"/>
  <c r="AS236" i="11"/>
  <c r="BU236" i="11" s="1"/>
  <c r="CW236" i="11" s="1"/>
  <c r="AV236" i="11"/>
  <c r="AB236" i="11"/>
  <c r="AO236" i="11"/>
  <c r="AH236" i="11"/>
  <c r="AL236" i="11"/>
  <c r="AZ236" i="11"/>
  <c r="AX236" i="11"/>
  <c r="AI236" i="11"/>
  <c r="AM236" i="11"/>
  <c r="AK236" i="11"/>
  <c r="AD236" i="11"/>
  <c r="AN236" i="11"/>
  <c r="AE236" i="11"/>
  <c r="BG236" i="11" s="1"/>
  <c r="AU236" i="11"/>
  <c r="BB236" i="11"/>
  <c r="AC236" i="11"/>
  <c r="AP236" i="11"/>
  <c r="AF236" i="11"/>
  <c r="AW236" i="11"/>
  <c r="AJ236" i="11"/>
  <c r="AQ236" i="11"/>
  <c r="AR236" i="11"/>
  <c r="BA236" i="11"/>
  <c r="AG236" i="11"/>
  <c r="AY236" i="11"/>
  <c r="AT236" i="11"/>
  <c r="AA157" i="11"/>
  <c r="BF47" i="11"/>
  <c r="AA47" i="11"/>
  <c r="BC346" i="11"/>
  <c r="AA496" i="11"/>
  <c r="AA415" i="11"/>
  <c r="CI296" i="11"/>
  <c r="CE296" i="11" s="1"/>
  <c r="BC296" i="11"/>
  <c r="CI422" i="11"/>
  <c r="CE422" i="11" s="1"/>
  <c r="BC422" i="11"/>
  <c r="AP400" i="11"/>
  <c r="AS400" i="11"/>
  <c r="AI400" i="11"/>
  <c r="AC400" i="11"/>
  <c r="AL400" i="11"/>
  <c r="AO400" i="11"/>
  <c r="AT400" i="11"/>
  <c r="AV400" i="11"/>
  <c r="AH400" i="11"/>
  <c r="AZ400" i="11"/>
  <c r="AN400" i="11"/>
  <c r="AK400" i="11"/>
  <c r="AY400" i="11"/>
  <c r="AG400" i="11"/>
  <c r="AF400" i="11"/>
  <c r="AU400" i="11"/>
  <c r="AQ400" i="11"/>
  <c r="BB400" i="11"/>
  <c r="AW400" i="11"/>
  <c r="BA400" i="11"/>
  <c r="AX400" i="11"/>
  <c r="AR400" i="11"/>
  <c r="AJ400" i="11"/>
  <c r="AD400" i="11"/>
  <c r="AM400" i="11"/>
  <c r="AE400" i="11"/>
  <c r="BG400" i="11" s="1"/>
  <c r="AB400" i="11"/>
  <c r="BC445" i="11"/>
  <c r="CT445" i="11"/>
  <c r="CE445" i="11" s="1"/>
  <c r="CI333" i="11"/>
  <c r="CI307" i="11"/>
  <c r="CE307" i="11" s="1"/>
  <c r="BC307" i="11"/>
  <c r="CO150" i="11"/>
  <c r="CE150" i="11" s="1"/>
  <c r="BC150" i="11"/>
  <c r="AA261" i="11"/>
  <c r="BG261" i="11"/>
  <c r="AL177" i="11"/>
  <c r="BN177" i="11" s="1"/>
  <c r="CP177" i="11" s="1"/>
  <c r="AV177" i="11"/>
  <c r="AE177" i="11"/>
  <c r="BG177" i="11" s="1"/>
  <c r="AY177" i="11"/>
  <c r="CA177" i="11" s="1"/>
  <c r="DC177" i="11" s="1"/>
  <c r="AN177" i="11"/>
  <c r="BP177" i="11" s="1"/>
  <c r="CR177" i="11" s="1"/>
  <c r="AC177" i="11"/>
  <c r="AZ177" i="11"/>
  <c r="AF177" i="11"/>
  <c r="AP177" i="11"/>
  <c r="BR177" i="11" s="1"/>
  <c r="CT177" i="11" s="1"/>
  <c r="AU177" i="11"/>
  <c r="BW177" i="11" s="1"/>
  <c r="CY177" i="11" s="1"/>
  <c r="AK177" i="11"/>
  <c r="AW177" i="11"/>
  <c r="BY177" i="11" s="1"/>
  <c r="DA177" i="11" s="1"/>
  <c r="AM177" i="11"/>
  <c r="BO177" i="11" s="1"/>
  <c r="CQ177" i="11" s="1"/>
  <c r="AT177" i="11"/>
  <c r="AS177" i="11"/>
  <c r="BU177" i="11" s="1"/>
  <c r="CW177" i="11" s="1"/>
  <c r="AB177" i="11"/>
  <c r="AR177" i="11"/>
  <c r="AO177" i="11"/>
  <c r="BQ177" i="11" s="1"/>
  <c r="CS177" i="11" s="1"/>
  <c r="BB177" i="11"/>
  <c r="AX177" i="11"/>
  <c r="AQ177" i="11"/>
  <c r="AJ177" i="11"/>
  <c r="BA177" i="11"/>
  <c r="AG177" i="11"/>
  <c r="AI177" i="11"/>
  <c r="AH177" i="11"/>
  <c r="AD177" i="11"/>
  <c r="CB214" i="11"/>
  <c r="AA214" i="11"/>
  <c r="BV86" i="11"/>
  <c r="AA86" i="11"/>
  <c r="AZ348" i="11"/>
  <c r="AU348" i="11"/>
  <c r="AH348" i="11"/>
  <c r="AT348" i="11"/>
  <c r="BA348" i="11"/>
  <c r="AJ348" i="11"/>
  <c r="AG348" i="11"/>
  <c r="AW348" i="11"/>
  <c r="AP348" i="11"/>
  <c r="AD348" i="11"/>
  <c r="AO348" i="11"/>
  <c r="AR348" i="11"/>
  <c r="AY348" i="11"/>
  <c r="AX348" i="11"/>
  <c r="AF348" i="11"/>
  <c r="BB348" i="11"/>
  <c r="AC348" i="11"/>
  <c r="AN348" i="11"/>
  <c r="AM348" i="11"/>
  <c r="AV348" i="11"/>
  <c r="AS348" i="11"/>
  <c r="BU348" i="11" s="1"/>
  <c r="CW348" i="11" s="1"/>
  <c r="AL348" i="11"/>
  <c r="AE348" i="11"/>
  <c r="BG348" i="11" s="1"/>
  <c r="AK348" i="11"/>
  <c r="AI348" i="11"/>
  <c r="AB348" i="11"/>
  <c r="AQ348" i="11"/>
  <c r="AR340" i="11"/>
  <c r="AL340" i="11"/>
  <c r="BB340" i="11"/>
  <c r="AQ340" i="11"/>
  <c r="AT340" i="11"/>
  <c r="AS340" i="11"/>
  <c r="BU340" i="11" s="1"/>
  <c r="CW340" i="11" s="1"/>
  <c r="AM340" i="11"/>
  <c r="AV340" i="11"/>
  <c r="AD340" i="11"/>
  <c r="BA340" i="11"/>
  <c r="AP340" i="11"/>
  <c r="AC340" i="11"/>
  <c r="AJ340" i="11"/>
  <c r="AZ340" i="11"/>
  <c r="AB340" i="11"/>
  <c r="AE340" i="11"/>
  <c r="BG340" i="11" s="1"/>
  <c r="AU340" i="11"/>
  <c r="AI340" i="11"/>
  <c r="AH340" i="11"/>
  <c r="AO340" i="11"/>
  <c r="AN340" i="11"/>
  <c r="AF340" i="11"/>
  <c r="AW340" i="11"/>
  <c r="AY340" i="11"/>
  <c r="AK340" i="11"/>
  <c r="BM340" i="11" s="1"/>
  <c r="CO340" i="11" s="1"/>
  <c r="AX340" i="11"/>
  <c r="AG340" i="11"/>
  <c r="BM190" i="11"/>
  <c r="AA190" i="11"/>
  <c r="CI206" i="11"/>
  <c r="CE206" i="11" s="1"/>
  <c r="BC206" i="11"/>
  <c r="CI370" i="11"/>
  <c r="CE370" i="11" s="1"/>
  <c r="BC370" i="11"/>
  <c r="CI427" i="11"/>
  <c r="CE427" i="11" s="1"/>
  <c r="BC427" i="11"/>
  <c r="BC361" i="11"/>
  <c r="CI361" i="11"/>
  <c r="CE361" i="11" s="1"/>
  <c r="BG113" i="11"/>
  <c r="AA113" i="11"/>
  <c r="CI43" i="11"/>
  <c r="CE43" i="11" s="1"/>
  <c r="BC43" i="11"/>
  <c r="BG52" i="11"/>
  <c r="AA52" i="11"/>
  <c r="CW547" i="11"/>
  <c r="CE547" i="11" s="1"/>
  <c r="BC547" i="11"/>
  <c r="CI368" i="11"/>
  <c r="CE368" i="11" s="1"/>
  <c r="BC368" i="11"/>
  <c r="CI395" i="11"/>
  <c r="CE395" i="11" s="1"/>
  <c r="BC395" i="11"/>
  <c r="AA345" i="11"/>
  <c r="BG345" i="11"/>
  <c r="CI301" i="11"/>
  <c r="CE301" i="11" s="1"/>
  <c r="BC301" i="11"/>
  <c r="BB353" i="11"/>
  <c r="AP353" i="11"/>
  <c r="BR353" i="11" s="1"/>
  <c r="CT353" i="11" s="1"/>
  <c r="AW353" i="11"/>
  <c r="BY353" i="11" s="1"/>
  <c r="DA353" i="11" s="1"/>
  <c r="AF353" i="11"/>
  <c r="AT353" i="11"/>
  <c r="AE353" i="11"/>
  <c r="BG353" i="11" s="1"/>
  <c r="AD353" i="11"/>
  <c r="AV353" i="11"/>
  <c r="AO353" i="11"/>
  <c r="BQ353" i="11" s="1"/>
  <c r="CS353" i="11" s="1"/>
  <c r="AN353" i="11"/>
  <c r="BP353" i="11" s="1"/>
  <c r="CR353" i="11" s="1"/>
  <c r="AJ353" i="11"/>
  <c r="AY353" i="11"/>
  <c r="CA353" i="11" s="1"/>
  <c r="DC353" i="11" s="1"/>
  <c r="AC353" i="11"/>
  <c r="AG353" i="11"/>
  <c r="BI353" i="11" s="1"/>
  <c r="CK353" i="11" s="1"/>
  <c r="AH353" i="11"/>
  <c r="BJ353" i="11" s="1"/>
  <c r="CL353" i="11" s="1"/>
  <c r="AK353" i="11"/>
  <c r="BM353" i="11" s="1"/>
  <c r="CO353" i="11" s="1"/>
  <c r="BA353" i="11"/>
  <c r="AR353" i="11"/>
  <c r="AQ353" i="11"/>
  <c r="BS353" i="11" s="1"/>
  <c r="CU353" i="11" s="1"/>
  <c r="AM353" i="11"/>
  <c r="BO353" i="11" s="1"/>
  <c r="CQ353" i="11" s="1"/>
  <c r="AL353" i="11"/>
  <c r="BN353" i="11" s="1"/>
  <c r="CP353" i="11" s="1"/>
  <c r="AB353" i="11"/>
  <c r="AX353" i="11"/>
  <c r="AI353" i="11"/>
  <c r="AS353" i="11"/>
  <c r="BU353" i="11" s="1"/>
  <c r="CW353" i="11" s="1"/>
  <c r="AU353" i="11"/>
  <c r="BW353" i="11" s="1"/>
  <c r="CY353" i="11" s="1"/>
  <c r="AZ353" i="11"/>
  <c r="BG45" i="11"/>
  <c r="AA45" i="11"/>
  <c r="CO286" i="11"/>
  <c r="CE286" i="11" s="1"/>
  <c r="BC286" i="11"/>
  <c r="CI513" i="11"/>
  <c r="CE513" i="11" s="1"/>
  <c r="BC513" i="11"/>
  <c r="CX101" i="11"/>
  <c r="CE101" i="11" s="1"/>
  <c r="BC101" i="11"/>
  <c r="AI277" i="11"/>
  <c r="AJ277" i="11"/>
  <c r="AS277" i="11"/>
  <c r="BU277" i="11" s="1"/>
  <c r="CW277" i="11" s="1"/>
  <c r="BB277" i="11"/>
  <c r="AM277" i="11"/>
  <c r="BO277" i="11" s="1"/>
  <c r="CQ277" i="11" s="1"/>
  <c r="AF277" i="11"/>
  <c r="AT277" i="11"/>
  <c r="AK277" i="11"/>
  <c r="BM277" i="11" s="1"/>
  <c r="CO277" i="11" s="1"/>
  <c r="AQ277" i="11"/>
  <c r="BS277" i="11" s="1"/>
  <c r="CU277" i="11" s="1"/>
  <c r="AY277" i="11"/>
  <c r="CA277" i="11" s="1"/>
  <c r="DC277" i="11" s="1"/>
  <c r="AZ277" i="11"/>
  <c r="AE277" i="11"/>
  <c r="BG277" i="11" s="1"/>
  <c r="AV277" i="11"/>
  <c r="AW277" i="11"/>
  <c r="BY277" i="11" s="1"/>
  <c r="DA277" i="11" s="1"/>
  <c r="BA277" i="11"/>
  <c r="AP277" i="11"/>
  <c r="BR277" i="11" s="1"/>
  <c r="CT277" i="11" s="1"/>
  <c r="AD277" i="11"/>
  <c r="AR277" i="11"/>
  <c r="AL277" i="11"/>
  <c r="BN277" i="11" s="1"/>
  <c r="CP277" i="11" s="1"/>
  <c r="AN277" i="11"/>
  <c r="BP277" i="11" s="1"/>
  <c r="CR277" i="11" s="1"/>
  <c r="AX277" i="11"/>
  <c r="AH277" i="11"/>
  <c r="BJ277" i="11" s="1"/>
  <c r="CL277" i="11" s="1"/>
  <c r="AO277" i="11"/>
  <c r="BQ277" i="11" s="1"/>
  <c r="CS277" i="11" s="1"/>
  <c r="AB277" i="11"/>
  <c r="AC277" i="11"/>
  <c r="AU277" i="11"/>
  <c r="BW277" i="11" s="1"/>
  <c r="CY277" i="11" s="1"/>
  <c r="AG277" i="11"/>
  <c r="BI277" i="11" s="1"/>
  <c r="CK277" i="11" s="1"/>
  <c r="CI268" i="11"/>
  <c r="CE268" i="11" s="1"/>
  <c r="BC268" i="11"/>
  <c r="AT493" i="11"/>
  <c r="AX493" i="11"/>
  <c r="AO493" i="11"/>
  <c r="AC493" i="11"/>
  <c r="AP493" i="11"/>
  <c r="AW493" i="11"/>
  <c r="AU493" i="11"/>
  <c r="BB493" i="11"/>
  <c r="AQ493" i="11"/>
  <c r="AL493" i="11"/>
  <c r="AN493" i="11"/>
  <c r="AZ493" i="11"/>
  <c r="AK493" i="11"/>
  <c r="AB493" i="11"/>
  <c r="AF493" i="11"/>
  <c r="AJ493" i="11"/>
  <c r="AH493" i="11"/>
  <c r="AR493" i="11"/>
  <c r="AE493" i="11"/>
  <c r="BG493" i="11" s="1"/>
  <c r="BA493" i="11"/>
  <c r="AV493" i="11"/>
  <c r="AD493" i="11"/>
  <c r="AG493" i="11"/>
  <c r="AY493" i="11"/>
  <c r="AI493" i="11"/>
  <c r="AS493" i="11"/>
  <c r="BU493" i="11" s="1"/>
  <c r="CW493" i="11" s="1"/>
  <c r="AM493" i="11"/>
  <c r="AA255" i="11"/>
  <c r="CX381" i="11"/>
  <c r="CE381" i="11" s="1"/>
  <c r="BC381" i="11"/>
  <c r="CX436" i="11"/>
  <c r="CE436" i="11" s="1"/>
  <c r="BC436" i="11"/>
  <c r="BU475" i="11"/>
  <c r="AA475" i="11"/>
  <c r="CI398" i="11"/>
  <c r="CE398" i="11" s="1"/>
  <c r="BC398" i="11"/>
  <c r="BC515" i="11"/>
  <c r="CI515" i="11"/>
  <c r="CE515" i="11" s="1"/>
  <c r="AI230" i="11"/>
  <c r="BB230" i="11"/>
  <c r="AC230" i="11"/>
  <c r="AT230" i="11"/>
  <c r="AH230" i="11"/>
  <c r="AL230" i="11"/>
  <c r="BN230" i="11" s="1"/>
  <c r="CP230" i="11" s="1"/>
  <c r="AE230" i="11"/>
  <c r="BG230" i="11" s="1"/>
  <c r="AF230" i="11"/>
  <c r="AZ230" i="11"/>
  <c r="AU230" i="11"/>
  <c r="BW230" i="11" s="1"/>
  <c r="CY230" i="11" s="1"/>
  <c r="AY230" i="11"/>
  <c r="CA230" i="11" s="1"/>
  <c r="DC230" i="11" s="1"/>
  <c r="AN230" i="11"/>
  <c r="BP230" i="11" s="1"/>
  <c r="CR230" i="11" s="1"/>
  <c r="AB230" i="11"/>
  <c r="AV230" i="11"/>
  <c r="AK230" i="11"/>
  <c r="AR230" i="11"/>
  <c r="AO230" i="11"/>
  <c r="BQ230" i="11" s="1"/>
  <c r="CS230" i="11" s="1"/>
  <c r="AJ230" i="11"/>
  <c r="AD230" i="11"/>
  <c r="AX230" i="11"/>
  <c r="BA230" i="11"/>
  <c r="AP230" i="11"/>
  <c r="BR230" i="11" s="1"/>
  <c r="CT230" i="11" s="1"/>
  <c r="AQ230" i="11"/>
  <c r="AM230" i="11"/>
  <c r="BO230" i="11" s="1"/>
  <c r="CQ230" i="11" s="1"/>
  <c r="AS230" i="11"/>
  <c r="BU230" i="11" s="1"/>
  <c r="CW230" i="11" s="1"/>
  <c r="AG230" i="11"/>
  <c r="AW230" i="11"/>
  <c r="BY230" i="11" s="1"/>
  <c r="DA230" i="11" s="1"/>
  <c r="CG21" i="11"/>
  <c r="CE21" i="11" s="1"/>
  <c r="BC21" i="11"/>
  <c r="BG426" i="11"/>
  <c r="AA426" i="11"/>
  <c r="AI354" i="11"/>
  <c r="AF354" i="11"/>
  <c r="AK354" i="11"/>
  <c r="BM354" i="11" s="1"/>
  <c r="CO354" i="11" s="1"/>
  <c r="AG354" i="11"/>
  <c r="BI354" i="11" s="1"/>
  <c r="CK354" i="11" s="1"/>
  <c r="AL354" i="11"/>
  <c r="BN354" i="11" s="1"/>
  <c r="CP354" i="11" s="1"/>
  <c r="AP354" i="11"/>
  <c r="BR354" i="11" s="1"/>
  <c r="CT354" i="11" s="1"/>
  <c r="AZ354" i="11"/>
  <c r="AR354" i="11"/>
  <c r="AH354" i="11"/>
  <c r="BJ354" i="11" s="1"/>
  <c r="CL354" i="11" s="1"/>
  <c r="AX354" i="11"/>
  <c r="AO354" i="11"/>
  <c r="BQ354" i="11" s="1"/>
  <c r="CS354" i="11" s="1"/>
  <c r="AC354" i="11"/>
  <c r="AQ354" i="11"/>
  <c r="BS354" i="11" s="1"/>
  <c r="CU354" i="11" s="1"/>
  <c r="BA354" i="11"/>
  <c r="AS354" i="11"/>
  <c r="BU354" i="11" s="1"/>
  <c r="CW354" i="11" s="1"/>
  <c r="AV354" i="11"/>
  <c r="AW354" i="11"/>
  <c r="BY354" i="11" s="1"/>
  <c r="DA354" i="11" s="1"/>
  <c r="AE354" i="11"/>
  <c r="BG354" i="11" s="1"/>
  <c r="BB354" i="11"/>
  <c r="AN354" i="11"/>
  <c r="BP354" i="11" s="1"/>
  <c r="CR354" i="11" s="1"/>
  <c r="AT354" i="11"/>
  <c r="AY354" i="11"/>
  <c r="CA354" i="11" s="1"/>
  <c r="DC354" i="11" s="1"/>
  <c r="AU354" i="11"/>
  <c r="BW354" i="11" s="1"/>
  <c r="CY354" i="11" s="1"/>
  <c r="AJ354" i="11"/>
  <c r="AD354" i="11"/>
  <c r="AM354" i="11"/>
  <c r="BO354" i="11" s="1"/>
  <c r="CQ354" i="11" s="1"/>
  <c r="AB354" i="11"/>
  <c r="BV281" i="11"/>
  <c r="AA281" i="11"/>
  <c r="CP444" i="11"/>
  <c r="CE444" i="11" s="1"/>
  <c r="BC444" i="11"/>
  <c r="BU192" i="11"/>
  <c r="AA192" i="11"/>
  <c r="AA24" i="11"/>
  <c r="AL127" i="11"/>
  <c r="BN127" i="11" s="1"/>
  <c r="CP127" i="11" s="1"/>
  <c r="AN127" i="11"/>
  <c r="BP127" i="11" s="1"/>
  <c r="CR127" i="11" s="1"/>
  <c r="AZ127" i="11"/>
  <c r="AU127" i="11"/>
  <c r="BW127" i="11" s="1"/>
  <c r="CY127" i="11" s="1"/>
  <c r="AM127" i="11"/>
  <c r="BO127" i="11" s="1"/>
  <c r="CQ127" i="11" s="1"/>
  <c r="AB127" i="11"/>
  <c r="AR127" i="11"/>
  <c r="AT127" i="11"/>
  <c r="AW127" i="11"/>
  <c r="BY127" i="11" s="1"/>
  <c r="DA127" i="11" s="1"/>
  <c r="AG127" i="11"/>
  <c r="AY127" i="11"/>
  <c r="CA127" i="11" s="1"/>
  <c r="DC127" i="11" s="1"/>
  <c r="AK127" i="11"/>
  <c r="BB127" i="11"/>
  <c r="AS127" i="11"/>
  <c r="BU127" i="11" s="1"/>
  <c r="CW127" i="11" s="1"/>
  <c r="AE127" i="11"/>
  <c r="BG127" i="11" s="1"/>
  <c r="AX127" i="11"/>
  <c r="AQ127" i="11"/>
  <c r="AH127" i="11"/>
  <c r="BA127" i="11"/>
  <c r="AP127" i="11"/>
  <c r="BR127" i="11" s="1"/>
  <c r="CT127" i="11" s="1"/>
  <c r="AV127" i="11"/>
  <c r="AD127" i="11"/>
  <c r="AI127" i="11"/>
  <c r="AF127" i="11"/>
  <c r="AO127" i="11"/>
  <c r="BQ127" i="11" s="1"/>
  <c r="CS127" i="11" s="1"/>
  <c r="AJ127" i="11"/>
  <c r="AC127" i="11"/>
  <c r="CI143" i="11"/>
  <c r="CE143" i="11" s="1"/>
  <c r="BC143" i="11"/>
  <c r="CX338" i="11"/>
  <c r="CE338" i="11" s="1"/>
  <c r="BC338" i="11"/>
  <c r="BG452" i="11"/>
  <c r="AA452" i="11"/>
  <c r="AM290" i="11"/>
  <c r="AN290" i="11"/>
  <c r="BB290" i="11"/>
  <c r="AE290" i="11"/>
  <c r="BG290" i="11" s="1"/>
  <c r="AZ290" i="11"/>
  <c r="AK290" i="11"/>
  <c r="AS290" i="11"/>
  <c r="AP290" i="11"/>
  <c r="AI290" i="11"/>
  <c r="AX290" i="11"/>
  <c r="AY290" i="11"/>
  <c r="AT290" i="11"/>
  <c r="AF290" i="11"/>
  <c r="AO290" i="11"/>
  <c r="AL290" i="11"/>
  <c r="AQ290" i="11"/>
  <c r="AW290" i="11"/>
  <c r="AU290" i="11"/>
  <c r="AC290" i="11"/>
  <c r="BA290" i="11"/>
  <c r="AB290" i="11"/>
  <c r="AG290" i="11"/>
  <c r="AJ290" i="11"/>
  <c r="AH290" i="11"/>
  <c r="AR290" i="11"/>
  <c r="AV290" i="11"/>
  <c r="AD290" i="11"/>
  <c r="AD387" i="11"/>
  <c r="AV387" i="11"/>
  <c r="BA387" i="11"/>
  <c r="AX387" i="11"/>
  <c r="AG387" i="11"/>
  <c r="AQ387" i="11"/>
  <c r="AR387" i="11"/>
  <c r="AK387" i="11"/>
  <c r="AU387" i="11"/>
  <c r="AB387" i="11"/>
  <c r="AO387" i="11"/>
  <c r="AC387" i="11"/>
  <c r="AY387" i="11"/>
  <c r="AT387" i="11"/>
  <c r="AJ387" i="11"/>
  <c r="BB387" i="11"/>
  <c r="AF387" i="11"/>
  <c r="AI387" i="11"/>
  <c r="AL387" i="11"/>
  <c r="AZ387" i="11"/>
  <c r="AS387" i="11"/>
  <c r="BU387" i="11" s="1"/>
  <c r="CW387" i="11" s="1"/>
  <c r="AE387" i="11"/>
  <c r="BG387" i="11" s="1"/>
  <c r="AM387" i="11"/>
  <c r="AH387" i="11"/>
  <c r="AP387" i="11"/>
  <c r="AN387" i="11"/>
  <c r="AW387" i="11"/>
  <c r="CW220" i="11"/>
  <c r="CE220" i="11" s="1"/>
  <c r="BC220" i="11"/>
  <c r="BA262" i="11"/>
  <c r="AX262" i="11"/>
  <c r="AG262" i="11"/>
  <c r="AV262" i="11"/>
  <c r="AM262" i="11"/>
  <c r="AQ262" i="11"/>
  <c r="BB262" i="11"/>
  <c r="AC262" i="11"/>
  <c r="AT262" i="11"/>
  <c r="AI262" i="11"/>
  <c r="AD262" i="11"/>
  <c r="AK262" i="11"/>
  <c r="AY262" i="11"/>
  <c r="AH262" i="11"/>
  <c r="AP262" i="11"/>
  <c r="AJ262" i="11"/>
  <c r="AZ262" i="11"/>
  <c r="AO262" i="11"/>
  <c r="AN262" i="11"/>
  <c r="AE262" i="11"/>
  <c r="BG262" i="11" s="1"/>
  <c r="AU262" i="11"/>
  <c r="AS262" i="11"/>
  <c r="AW262" i="11"/>
  <c r="AR262" i="11"/>
  <c r="AL262" i="11"/>
  <c r="AF262" i="11"/>
  <c r="AB262" i="11"/>
  <c r="DD491" i="11"/>
  <c r="CE491" i="11" s="1"/>
  <c r="BC491" i="11"/>
  <c r="AA520" i="11"/>
  <c r="AR332" i="11"/>
  <c r="AS332" i="11"/>
  <c r="BU332" i="11" s="1"/>
  <c r="CW332" i="11" s="1"/>
  <c r="BA332" i="11"/>
  <c r="AG332" i="11"/>
  <c r="AP332" i="11"/>
  <c r="BR332" i="11" s="1"/>
  <c r="CT332" i="11" s="1"/>
  <c r="AN332" i="11"/>
  <c r="BP332" i="11" s="1"/>
  <c r="CR332" i="11" s="1"/>
  <c r="BB332" i="11"/>
  <c r="AD332" i="11"/>
  <c r="AF332" i="11"/>
  <c r="AT332" i="11"/>
  <c r="AH332" i="11"/>
  <c r="AM332" i="11"/>
  <c r="BO332" i="11" s="1"/>
  <c r="CQ332" i="11" s="1"/>
  <c r="AX332" i="11"/>
  <c r="AC332" i="11"/>
  <c r="AV332" i="11"/>
  <c r="AJ332" i="11"/>
  <c r="AY332" i="11"/>
  <c r="CA332" i="11" s="1"/>
  <c r="DC332" i="11" s="1"/>
  <c r="AZ332" i="11"/>
  <c r="AW332" i="11"/>
  <c r="BY332" i="11" s="1"/>
  <c r="DA332" i="11" s="1"/>
  <c r="AK332" i="11"/>
  <c r="AB332" i="11"/>
  <c r="AU332" i="11"/>
  <c r="BW332" i="11" s="1"/>
  <c r="CY332" i="11" s="1"/>
  <c r="AE332" i="11"/>
  <c r="BG332" i="11" s="1"/>
  <c r="AO332" i="11"/>
  <c r="BQ332" i="11" s="1"/>
  <c r="CS332" i="11" s="1"/>
  <c r="AQ332" i="11"/>
  <c r="AI332" i="11"/>
  <c r="AL332" i="11"/>
  <c r="BN332" i="11" s="1"/>
  <c r="CP332" i="11" s="1"/>
  <c r="CI51" i="11"/>
  <c r="CE51" i="11" s="1"/>
  <c r="BC51" i="11"/>
  <c r="CI391" i="11"/>
  <c r="CE391" i="11" s="1"/>
  <c r="BC391" i="11"/>
  <c r="AO462" i="11"/>
  <c r="AY462" i="11"/>
  <c r="AF462" i="11"/>
  <c r="AB462" i="11"/>
  <c r="AH462" i="11"/>
  <c r="AE462" i="11"/>
  <c r="BG462" i="11" s="1"/>
  <c r="AZ462" i="11"/>
  <c r="BA462" i="11"/>
  <c r="AV462" i="11"/>
  <c r="AU462" i="11"/>
  <c r="AW462" i="11"/>
  <c r="AT462" i="11"/>
  <c r="AC462" i="11"/>
  <c r="AP462" i="11"/>
  <c r="BB462" i="11"/>
  <c r="AG462" i="11"/>
  <c r="AK462" i="11"/>
  <c r="BM462" i="11" s="1"/>
  <c r="CO462" i="11" s="1"/>
  <c r="AL462" i="11"/>
  <c r="AM462" i="11"/>
  <c r="AX462" i="11"/>
  <c r="AI462" i="11"/>
  <c r="AS462" i="11"/>
  <c r="BU462" i="11" s="1"/>
  <c r="CW462" i="11" s="1"/>
  <c r="AJ462" i="11"/>
  <c r="AD462" i="11"/>
  <c r="AQ462" i="11"/>
  <c r="AN462" i="11"/>
  <c r="AR462" i="11"/>
  <c r="CI523" i="11"/>
  <c r="CE523" i="11" s="1"/>
  <c r="BC523" i="11"/>
  <c r="BM151" i="11"/>
  <c r="AA151" i="11"/>
  <c r="AC390" i="11"/>
  <c r="AW390" i="11"/>
  <c r="AK390" i="11"/>
  <c r="AS390" i="11"/>
  <c r="BU390" i="11" s="1"/>
  <c r="CW390" i="11" s="1"/>
  <c r="AY390" i="11"/>
  <c r="AN390" i="11"/>
  <c r="AV390" i="11"/>
  <c r="BA390" i="11"/>
  <c r="AE390" i="11"/>
  <c r="BG390" i="11" s="1"/>
  <c r="AH390" i="11"/>
  <c r="AM390" i="11"/>
  <c r="AG390" i="11"/>
  <c r="AO390" i="11"/>
  <c r="BB390" i="11"/>
  <c r="AX390" i="11"/>
  <c r="AB390" i="11"/>
  <c r="AD390" i="11"/>
  <c r="AT390" i="11"/>
  <c r="AU390" i="11"/>
  <c r="AP390" i="11"/>
  <c r="AR390" i="11"/>
  <c r="AJ390" i="11"/>
  <c r="AL390" i="11"/>
  <c r="AQ390" i="11"/>
  <c r="AF390" i="11"/>
  <c r="AZ390" i="11"/>
  <c r="AI390" i="11"/>
  <c r="BU92" i="11"/>
  <c r="AA92" i="11"/>
  <c r="CP443" i="11"/>
  <c r="CE443" i="11" s="1"/>
  <c r="BC443" i="11"/>
  <c r="AA395" i="11"/>
  <c r="BG342" i="11"/>
  <c r="AA342" i="11"/>
  <c r="CT243" i="11"/>
  <c r="CE243" i="11" s="1"/>
  <c r="BC243" i="11"/>
  <c r="BC534" i="11"/>
  <c r="CH534" i="11"/>
  <c r="CE534" i="11" s="1"/>
  <c r="AA388" i="11"/>
  <c r="AQ197" i="11"/>
  <c r="AC197" i="11"/>
  <c r="AJ197" i="11"/>
  <c r="AK197" i="11"/>
  <c r="AO197" i="11"/>
  <c r="AF197" i="11"/>
  <c r="AH197" i="11"/>
  <c r="AY197" i="11"/>
  <c r="AG197" i="11"/>
  <c r="AM197" i="11"/>
  <c r="AS197" i="11"/>
  <c r="BU197" i="11" s="1"/>
  <c r="CW197" i="11" s="1"/>
  <c r="AX197" i="11"/>
  <c r="AP197" i="11"/>
  <c r="AZ197" i="11"/>
  <c r="AB197" i="11"/>
  <c r="AU197" i="11"/>
  <c r="AV197" i="11"/>
  <c r="BA197" i="11"/>
  <c r="BB197" i="11"/>
  <c r="AT197" i="11"/>
  <c r="AN197" i="11"/>
  <c r="AI197" i="11"/>
  <c r="AE197" i="11"/>
  <c r="BG197" i="11" s="1"/>
  <c r="AR197" i="11"/>
  <c r="AD197" i="11"/>
  <c r="AL197" i="11"/>
  <c r="AW197" i="11"/>
  <c r="BG131" i="11"/>
  <c r="AA131" i="11"/>
  <c r="CI385" i="11"/>
  <c r="CE385" i="11" s="1"/>
  <c r="BC385" i="11"/>
  <c r="AA106" i="11"/>
  <c r="AH418" i="11"/>
  <c r="AP418" i="11"/>
  <c r="AW418" i="11"/>
  <c r="AU418" i="11"/>
  <c r="AV418" i="11"/>
  <c r="AC418" i="11"/>
  <c r="AO418" i="11"/>
  <c r="AN418" i="11"/>
  <c r="BB418" i="11"/>
  <c r="AS418" i="11"/>
  <c r="BU418" i="11" s="1"/>
  <c r="CW418" i="11" s="1"/>
  <c r="AT418" i="11"/>
  <c r="AM418" i="11"/>
  <c r="AE418" i="11"/>
  <c r="BG418" i="11" s="1"/>
  <c r="AB418" i="11"/>
  <c r="AQ418" i="11"/>
  <c r="AG418" i="11"/>
  <c r="AD418" i="11"/>
  <c r="AX418" i="11"/>
  <c r="AZ418" i="11"/>
  <c r="AJ418" i="11"/>
  <c r="AL418" i="11"/>
  <c r="AR418" i="11"/>
  <c r="AI418" i="11"/>
  <c r="AK418" i="11"/>
  <c r="BM418" i="11" s="1"/>
  <c r="CO418" i="11" s="1"/>
  <c r="AY418" i="11"/>
  <c r="AF418" i="11"/>
  <c r="BA418" i="11"/>
  <c r="AN435" i="11"/>
  <c r="BP435" i="11" s="1"/>
  <c r="CR435" i="11" s="1"/>
  <c r="AE435" i="11"/>
  <c r="BG435" i="11" s="1"/>
  <c r="AP435" i="11"/>
  <c r="BR435" i="11" s="1"/>
  <c r="CT435" i="11" s="1"/>
  <c r="AD435" i="11"/>
  <c r="AS435" i="11"/>
  <c r="BU435" i="11" s="1"/>
  <c r="CW435" i="11" s="1"/>
  <c r="AI435" i="11"/>
  <c r="AT435" i="11"/>
  <c r="AU435" i="11"/>
  <c r="BW435" i="11" s="1"/>
  <c r="CY435" i="11" s="1"/>
  <c r="AL435" i="11"/>
  <c r="BN435" i="11" s="1"/>
  <c r="CP435" i="11" s="1"/>
  <c r="AJ435" i="11"/>
  <c r="AR435" i="11"/>
  <c r="AZ435" i="11"/>
  <c r="AC435" i="11"/>
  <c r="AV435" i="11"/>
  <c r="AG435" i="11"/>
  <c r="AW435" i="11"/>
  <c r="BY435" i="11" s="1"/>
  <c r="DA435" i="11" s="1"/>
  <c r="AK435" i="11"/>
  <c r="AB435" i="11"/>
  <c r="AY435" i="11"/>
  <c r="CA435" i="11" s="1"/>
  <c r="DC435" i="11" s="1"/>
  <c r="AX435" i="11"/>
  <c r="AF435" i="11"/>
  <c r="AM435" i="11"/>
  <c r="BO435" i="11" s="1"/>
  <c r="CQ435" i="11" s="1"/>
  <c r="AH435" i="11"/>
  <c r="BA435" i="11"/>
  <c r="AO435" i="11"/>
  <c r="BQ435" i="11" s="1"/>
  <c r="CS435" i="11" s="1"/>
  <c r="AQ435" i="11"/>
  <c r="BB435" i="11"/>
  <c r="BC180" i="11"/>
  <c r="CI180" i="11"/>
  <c r="CE180" i="11" s="1"/>
  <c r="AC394" i="11"/>
  <c r="AX394" i="11"/>
  <c r="AB394" i="11"/>
  <c r="AT394" i="11"/>
  <c r="AG394" i="11"/>
  <c r="AW394" i="11"/>
  <c r="BY394" i="11" s="1"/>
  <c r="DA394" i="11" s="1"/>
  <c r="AO394" i="11"/>
  <c r="BQ394" i="11" s="1"/>
  <c r="CS394" i="11" s="1"/>
  <c r="AS394" i="11"/>
  <c r="BU394" i="11" s="1"/>
  <c r="CW394" i="11" s="1"/>
  <c r="AK394" i="11"/>
  <c r="BA394" i="11"/>
  <c r="AV394" i="11"/>
  <c r="AY394" i="11"/>
  <c r="CA394" i="11" s="1"/>
  <c r="DC394" i="11" s="1"/>
  <c r="AI394" i="11"/>
  <c r="AQ394" i="11"/>
  <c r="AH394" i="11"/>
  <c r="AF394" i="11"/>
  <c r="AP394" i="11"/>
  <c r="BR394" i="11" s="1"/>
  <c r="CT394" i="11" s="1"/>
  <c r="AL394" i="11"/>
  <c r="BN394" i="11" s="1"/>
  <c r="CP394" i="11" s="1"/>
  <c r="AD394" i="11"/>
  <c r="AE394" i="11"/>
  <c r="BG394" i="11" s="1"/>
  <c r="AJ394" i="11"/>
  <c r="AU394" i="11"/>
  <c r="BW394" i="11" s="1"/>
  <c r="CY394" i="11" s="1"/>
  <c r="AZ394" i="11"/>
  <c r="AN394" i="11"/>
  <c r="BP394" i="11" s="1"/>
  <c r="CR394" i="11" s="1"/>
  <c r="BB394" i="11"/>
  <c r="AM394" i="11"/>
  <c r="BO394" i="11" s="1"/>
  <c r="CQ394" i="11" s="1"/>
  <c r="AR394" i="11"/>
  <c r="AA291" i="11"/>
  <c r="BU510" i="11"/>
  <c r="AA510" i="11"/>
  <c r="BM506" i="11"/>
  <c r="AA506" i="11"/>
  <c r="CI172" i="11"/>
  <c r="CE172" i="11" s="1"/>
  <c r="BC172" i="11"/>
  <c r="AX401" i="11"/>
  <c r="AB401" i="11"/>
  <c r="AU401" i="11"/>
  <c r="AJ401" i="11"/>
  <c r="AQ401" i="11"/>
  <c r="AT401" i="11"/>
  <c r="AO401" i="11"/>
  <c r="AN401" i="11"/>
  <c r="AW401" i="11"/>
  <c r="AV401" i="11"/>
  <c r="AF401" i="11"/>
  <c r="AD401" i="11"/>
  <c r="BA401" i="11"/>
  <c r="AM401" i="11"/>
  <c r="AS401" i="11"/>
  <c r="BU401" i="11" s="1"/>
  <c r="CW401" i="11" s="1"/>
  <c r="AG401" i="11"/>
  <c r="AK401" i="11"/>
  <c r="AE401" i="11"/>
  <c r="BG401" i="11" s="1"/>
  <c r="BB401" i="11"/>
  <c r="AL401" i="11"/>
  <c r="AZ401" i="11"/>
  <c r="AY401" i="11"/>
  <c r="AP401" i="11"/>
  <c r="AR401" i="11"/>
  <c r="AI401" i="11"/>
  <c r="AH401" i="11"/>
  <c r="AC401" i="11"/>
  <c r="BV145" i="11"/>
  <c r="AA145" i="11"/>
  <c r="BG59" i="11"/>
  <c r="AA59" i="11"/>
  <c r="CI171" i="11"/>
  <c r="CE171" i="11" s="1"/>
  <c r="BC171" i="11"/>
  <c r="AA171" i="11"/>
  <c r="AA275" i="11"/>
  <c r="BC349" i="11"/>
  <c r="CW349" i="11"/>
  <c r="CE349" i="11" s="1"/>
  <c r="BU76" i="11"/>
  <c r="AA76" i="11"/>
  <c r="BU91" i="11"/>
  <c r="AA91" i="11"/>
  <c r="BL546" i="11"/>
  <c r="AA546" i="11"/>
  <c r="BC204" i="11"/>
  <c r="CI204" i="11"/>
  <c r="CE204" i="11" s="1"/>
  <c r="AA68" i="11"/>
  <c r="BV68" i="11"/>
  <c r="AA391" i="11"/>
  <c r="AR487" i="11"/>
  <c r="AP487" i="11"/>
  <c r="AD487" i="11"/>
  <c r="AU487" i="11"/>
  <c r="AH487" i="11"/>
  <c r="AE487" i="11"/>
  <c r="BG487" i="11" s="1"/>
  <c r="AY487" i="11"/>
  <c r="AZ487" i="11"/>
  <c r="AK487" i="11"/>
  <c r="BM487" i="11" s="1"/>
  <c r="CO487" i="11" s="1"/>
  <c r="AV487" i="11"/>
  <c r="AM487" i="11"/>
  <c r="AJ487" i="11"/>
  <c r="AC487" i="11"/>
  <c r="AI487" i="11"/>
  <c r="AN487" i="11"/>
  <c r="BB487" i="11"/>
  <c r="AT487" i="11"/>
  <c r="AW487" i="11"/>
  <c r="AS487" i="11"/>
  <c r="BU487" i="11" s="1"/>
  <c r="CW487" i="11" s="1"/>
  <c r="AX487" i="11"/>
  <c r="AF487" i="11"/>
  <c r="BA487" i="11"/>
  <c r="AL487" i="11"/>
  <c r="AQ487" i="11"/>
  <c r="AO487" i="11"/>
  <c r="AB487" i="11"/>
  <c r="AG487" i="11"/>
  <c r="CI374" i="11"/>
  <c r="CE374" i="11" s="1"/>
  <c r="BC374" i="11"/>
  <c r="AA368" i="11"/>
  <c r="AA466" i="11"/>
  <c r="BU466" i="11"/>
  <c r="DC215" i="11"/>
  <c r="CE215" i="11" s="1"/>
  <c r="BC215" i="11"/>
  <c r="BC334" i="11"/>
  <c r="CI334" i="11"/>
  <c r="CE334" i="11" s="1"/>
  <c r="CP388" i="11"/>
  <c r="CE388" i="11" s="1"/>
  <c r="BC388" i="11"/>
  <c r="AV111" i="11"/>
  <c r="AI111" i="11"/>
  <c r="AR111" i="11"/>
  <c r="AL111" i="11"/>
  <c r="BA111" i="11"/>
  <c r="AO111" i="11"/>
  <c r="AY111" i="11"/>
  <c r="AG111" i="11"/>
  <c r="AM111" i="11"/>
  <c r="AJ111" i="11"/>
  <c r="AE111" i="11"/>
  <c r="BG111" i="11" s="1"/>
  <c r="AC111" i="11"/>
  <c r="AX111" i="11"/>
  <c r="AW111" i="11"/>
  <c r="AH111" i="11"/>
  <c r="AK111" i="11"/>
  <c r="AZ111" i="11"/>
  <c r="BB111" i="11"/>
  <c r="AF111" i="11"/>
  <c r="AS111" i="11"/>
  <c r="BU111" i="11" s="1"/>
  <c r="CW111" i="11" s="1"/>
  <c r="AQ111" i="11"/>
  <c r="AD111" i="11"/>
  <c r="AN111" i="11"/>
  <c r="AT111" i="11"/>
  <c r="AB111" i="11"/>
  <c r="AU111" i="11"/>
  <c r="AP111" i="11"/>
  <c r="BM79" i="11"/>
  <c r="AA79" i="11"/>
  <c r="CW321" i="11"/>
  <c r="CE321" i="11" s="1"/>
  <c r="BC321" i="11"/>
  <c r="BC94" i="11"/>
  <c r="CI94" i="11"/>
  <c r="CE94" i="11" s="1"/>
  <c r="CB336" i="11"/>
  <c r="AA336" i="11"/>
  <c r="AX225" i="11"/>
  <c r="AN225" i="11"/>
  <c r="BP225" i="11" s="1"/>
  <c r="CR225" i="11" s="1"/>
  <c r="AR225" i="11"/>
  <c r="AJ225" i="11"/>
  <c r="AI225" i="11"/>
  <c r="AM225" i="11"/>
  <c r="BO225" i="11" s="1"/>
  <c r="CQ225" i="11" s="1"/>
  <c r="AP225" i="11"/>
  <c r="BA225" i="11"/>
  <c r="AS225" i="11"/>
  <c r="BU225" i="11" s="1"/>
  <c r="CW225" i="11" s="1"/>
  <c r="AG225" i="11"/>
  <c r="AB225" i="11"/>
  <c r="AO225" i="11"/>
  <c r="AT225" i="11"/>
  <c r="AF225" i="11"/>
  <c r="AW225" i="11"/>
  <c r="BY225" i="11" s="1"/>
  <c r="DA225" i="11" s="1"/>
  <c r="AK225" i="11"/>
  <c r="AQ225" i="11"/>
  <c r="AD225" i="11"/>
  <c r="AH225" i="11"/>
  <c r="BB225" i="11"/>
  <c r="AU225" i="11"/>
  <c r="BW225" i="11" s="1"/>
  <c r="CY225" i="11" s="1"/>
  <c r="AY225" i="11"/>
  <c r="CA225" i="11" s="1"/>
  <c r="DC225" i="11" s="1"/>
  <c r="AE225" i="11"/>
  <c r="AV225" i="11"/>
  <c r="AZ225" i="11"/>
  <c r="AL225" i="11"/>
  <c r="BN225" i="11" s="1"/>
  <c r="AC225" i="11"/>
  <c r="AA89" i="11"/>
  <c r="CO499" i="11"/>
  <c r="CE499" i="11" s="1"/>
  <c r="BC499" i="11"/>
  <c r="CI272" i="11"/>
  <c r="CE272" i="11" s="1"/>
  <c r="BC272" i="11"/>
  <c r="CH39" i="11"/>
  <c r="CE39" i="11" s="1"/>
  <c r="BC39" i="11"/>
  <c r="AY326" i="11"/>
  <c r="CA326" i="11" s="1"/>
  <c r="DC326" i="11" s="1"/>
  <c r="AG326" i="11"/>
  <c r="AF326" i="11"/>
  <c r="AC326" i="11"/>
  <c r="AR326" i="11"/>
  <c r="AE326" i="11"/>
  <c r="AS326" i="11"/>
  <c r="BU326" i="11" s="1"/>
  <c r="CW326" i="11" s="1"/>
  <c r="AK326" i="11"/>
  <c r="AB326" i="11"/>
  <c r="AU326" i="11"/>
  <c r="BW326" i="11" s="1"/>
  <c r="CY326" i="11" s="1"/>
  <c r="AZ326" i="11"/>
  <c r="AD326" i="11"/>
  <c r="AT326" i="11"/>
  <c r="AI326" i="11"/>
  <c r="AN326" i="11"/>
  <c r="BP326" i="11" s="1"/>
  <c r="CR326" i="11" s="1"/>
  <c r="AX326" i="11"/>
  <c r="AO326" i="11"/>
  <c r="AH326" i="11"/>
  <c r="AP326" i="11"/>
  <c r="AM326" i="11"/>
  <c r="BO326" i="11" s="1"/>
  <c r="CQ326" i="11" s="1"/>
  <c r="AL326" i="11"/>
  <c r="BN326" i="11" s="1"/>
  <c r="AV326" i="11"/>
  <c r="BB326" i="11"/>
  <c r="BA326" i="11"/>
  <c r="AW326" i="11"/>
  <c r="BY326" i="11" s="1"/>
  <c r="DA326" i="11" s="1"/>
  <c r="AQ326" i="11"/>
  <c r="AJ326" i="11"/>
  <c r="CI232" i="11"/>
  <c r="CE232" i="11" s="1"/>
  <c r="BC232" i="11"/>
  <c r="DE147" i="11"/>
  <c r="CE147" i="11" s="1"/>
  <c r="BC147" i="11"/>
  <c r="CI465" i="11"/>
  <c r="CE465" i="11" s="1"/>
  <c r="BC465" i="11"/>
  <c r="BM470" i="11"/>
  <c r="AA470" i="11"/>
  <c r="CI365" i="11"/>
  <c r="AA460" i="11"/>
  <c r="AA443" i="11"/>
  <c r="AA373" i="11"/>
  <c r="CI249" i="11"/>
  <c r="CB279" i="11"/>
  <c r="AA279" i="11"/>
  <c r="CG23" i="11"/>
  <c r="CE23" i="11" s="1"/>
  <c r="BC23" i="11"/>
  <c r="CW108" i="11"/>
  <c r="CE108" i="11" s="1"/>
  <c r="BC108" i="11"/>
  <c r="AL182" i="11"/>
  <c r="AZ182" i="11"/>
  <c r="AO182" i="11"/>
  <c r="AJ182" i="11"/>
  <c r="AP182" i="11"/>
  <c r="AF182" i="11"/>
  <c r="AD182" i="11"/>
  <c r="AR182" i="11"/>
  <c r="AX182" i="11"/>
  <c r="AH182" i="11"/>
  <c r="AY182" i="11"/>
  <c r="AM182" i="11"/>
  <c r="AT182" i="11"/>
  <c r="AV182" i="11"/>
  <c r="AB182" i="11"/>
  <c r="AI182" i="11"/>
  <c r="AG182" i="11"/>
  <c r="AW182" i="11"/>
  <c r="AU182" i="11"/>
  <c r="AS182" i="11"/>
  <c r="BU182" i="11" s="1"/>
  <c r="CW182" i="11" s="1"/>
  <c r="AC182" i="11"/>
  <c r="AN182" i="11"/>
  <c r="BA182" i="11"/>
  <c r="BB182" i="11"/>
  <c r="AE182" i="11"/>
  <c r="BG182" i="11" s="1"/>
  <c r="AK182" i="11"/>
  <c r="AQ182" i="11"/>
  <c r="CI71" i="11"/>
  <c r="CE71" i="11" s="1"/>
  <c r="BC71" i="11"/>
  <c r="CX409" i="11"/>
  <c r="CE409" i="11" s="1"/>
  <c r="BC409" i="11"/>
  <c r="CI157" i="11"/>
  <c r="CE157" i="11" s="1"/>
  <c r="BC157" i="11"/>
  <c r="AN434" i="11"/>
  <c r="BP434" i="11" s="1"/>
  <c r="CR434" i="11" s="1"/>
  <c r="AT434" i="11"/>
  <c r="AE434" i="11"/>
  <c r="BG434" i="11" s="1"/>
  <c r="AD434" i="11"/>
  <c r="AS434" i="11"/>
  <c r="BU434" i="11" s="1"/>
  <c r="CW434" i="11" s="1"/>
  <c r="AP434" i="11"/>
  <c r="BR434" i="11" s="1"/>
  <c r="CT434" i="11" s="1"/>
  <c r="AV434" i="11"/>
  <c r="AL434" i="11"/>
  <c r="BN434" i="11" s="1"/>
  <c r="CP434" i="11" s="1"/>
  <c r="AK434" i="11"/>
  <c r="AH434" i="11"/>
  <c r="AF434" i="11"/>
  <c r="AC434" i="11"/>
  <c r="AM434" i="11"/>
  <c r="BO434" i="11" s="1"/>
  <c r="CQ434" i="11" s="1"/>
  <c r="BA434" i="11"/>
  <c r="AJ434" i="11"/>
  <c r="AX434" i="11"/>
  <c r="AR434" i="11"/>
  <c r="AW434" i="11"/>
  <c r="BY434" i="11" s="1"/>
  <c r="DA434" i="11" s="1"/>
  <c r="AZ434" i="11"/>
  <c r="AQ434" i="11"/>
  <c r="AI434" i="11"/>
  <c r="AU434" i="11"/>
  <c r="BW434" i="11" s="1"/>
  <c r="CY434" i="11" s="1"/>
  <c r="AY434" i="11"/>
  <c r="CA434" i="11" s="1"/>
  <c r="DC434" i="11" s="1"/>
  <c r="BB434" i="11"/>
  <c r="AG434" i="11"/>
  <c r="AB434" i="11"/>
  <c r="AO434" i="11"/>
  <c r="BQ434" i="11" s="1"/>
  <c r="CS434" i="11" s="1"/>
  <c r="BG53" i="11"/>
  <c r="AA53" i="11"/>
  <c r="BG132" i="11"/>
  <c r="AA132" i="11"/>
  <c r="CC217" i="11"/>
  <c r="AA217" i="11"/>
  <c r="CW167" i="11"/>
  <c r="CE167" i="11" s="1"/>
  <c r="BC167" i="11"/>
  <c r="BG384" i="11"/>
  <c r="AA384" i="11"/>
  <c r="AH420" i="11"/>
  <c r="AN420" i="11"/>
  <c r="BP420" i="11" s="1"/>
  <c r="CR420" i="11" s="1"/>
  <c r="AE420" i="11"/>
  <c r="BG420" i="11" s="1"/>
  <c r="AO420" i="11"/>
  <c r="BQ420" i="11" s="1"/>
  <c r="CS420" i="11" s="1"/>
  <c r="AC420" i="11"/>
  <c r="AP420" i="11"/>
  <c r="BR420" i="11" s="1"/>
  <c r="CT420" i="11" s="1"/>
  <c r="AY420" i="11"/>
  <c r="CA420" i="11" s="1"/>
  <c r="DC420" i="11" s="1"/>
  <c r="AT420" i="11"/>
  <c r="AG420" i="11"/>
  <c r="AW420" i="11"/>
  <c r="BY420" i="11" s="1"/>
  <c r="DA420" i="11" s="1"/>
  <c r="AM420" i="11"/>
  <c r="BO420" i="11" s="1"/>
  <c r="CQ420" i="11" s="1"/>
  <c r="AD420" i="11"/>
  <c r="AV420" i="11"/>
  <c r="AK420" i="11"/>
  <c r="AI420" i="11"/>
  <c r="AJ420" i="11"/>
  <c r="AR420" i="11"/>
  <c r="AZ420" i="11"/>
  <c r="AB420" i="11"/>
  <c r="AL420" i="11"/>
  <c r="BN420" i="11" s="1"/>
  <c r="CP420" i="11" s="1"/>
  <c r="AF420" i="11"/>
  <c r="AU420" i="11"/>
  <c r="BW420" i="11" s="1"/>
  <c r="CY420" i="11" s="1"/>
  <c r="BB420" i="11"/>
  <c r="BA420" i="11"/>
  <c r="AX420" i="11"/>
  <c r="AQ420" i="11"/>
  <c r="AS420" i="11"/>
  <c r="BU420" i="11" s="1"/>
  <c r="CW420" i="11" s="1"/>
  <c r="AA444" i="11"/>
  <c r="AA296" i="11"/>
  <c r="CH540" i="11"/>
  <c r="CE540" i="11" s="1"/>
  <c r="BC540" i="11"/>
  <c r="BV408" i="11"/>
  <c r="AA408" i="11"/>
  <c r="CW457" i="11"/>
  <c r="CE457" i="11" s="1"/>
  <c r="BC457" i="11"/>
  <c r="BG453" i="11"/>
  <c r="AA453" i="11"/>
  <c r="X419" i="11"/>
  <c r="Y419" i="11"/>
  <c r="AU456" i="11"/>
  <c r="AM456" i="11"/>
  <c r="AQ456" i="11"/>
  <c r="AS456" i="11"/>
  <c r="BU456" i="11" s="1"/>
  <c r="CW456" i="11" s="1"/>
  <c r="AY456" i="11"/>
  <c r="AG456" i="11"/>
  <c r="AR456" i="11"/>
  <c r="AT456" i="11"/>
  <c r="AL456" i="11"/>
  <c r="AH456" i="11"/>
  <c r="AN456" i="11"/>
  <c r="AW456" i="11"/>
  <c r="AE456" i="11"/>
  <c r="BG456" i="11" s="1"/>
  <c r="AX456" i="11"/>
  <c r="AB456" i="11"/>
  <c r="BA456" i="11"/>
  <c r="AK456" i="11"/>
  <c r="AD456" i="11"/>
  <c r="AC456" i="11"/>
  <c r="BB456" i="11"/>
  <c r="AV456" i="11"/>
  <c r="AO456" i="11"/>
  <c r="AP456" i="11"/>
  <c r="AJ456" i="11"/>
  <c r="AZ456" i="11"/>
  <c r="AF456" i="11"/>
  <c r="AI456" i="11"/>
  <c r="AA183" i="11"/>
  <c r="BU183" i="11"/>
  <c r="BC358" i="11"/>
  <c r="CO358" i="11"/>
  <c r="CE358" i="11" s="1"/>
  <c r="CW383" i="11"/>
  <c r="CE383" i="11" s="1"/>
  <c r="BC383" i="11"/>
  <c r="CI316" i="11"/>
  <c r="CE316" i="11" s="1"/>
  <c r="BC316" i="11"/>
  <c r="AF447" i="11"/>
  <c r="AZ447" i="11"/>
  <c r="AU447" i="11"/>
  <c r="BW447" i="11" s="1"/>
  <c r="CY447" i="11" s="1"/>
  <c r="BA447" i="11"/>
  <c r="AH447" i="11"/>
  <c r="AP447" i="11"/>
  <c r="BR447" i="11" s="1"/>
  <c r="CT447" i="11" s="1"/>
  <c r="AN447" i="11"/>
  <c r="BP447" i="11" s="1"/>
  <c r="CR447" i="11" s="1"/>
  <c r="AS447" i="11"/>
  <c r="BU447" i="11" s="1"/>
  <c r="CW447" i="11" s="1"/>
  <c r="AW447" i="11"/>
  <c r="BY447" i="11" s="1"/>
  <c r="DA447" i="11" s="1"/>
  <c r="BB447" i="11"/>
  <c r="AT447" i="11"/>
  <c r="AC447" i="11"/>
  <c r="AM447" i="11"/>
  <c r="BO447" i="11" s="1"/>
  <c r="CQ447" i="11" s="1"/>
  <c r="AL447" i="11"/>
  <c r="BN447" i="11" s="1"/>
  <c r="CP447" i="11" s="1"/>
  <c r="AI447" i="11"/>
  <c r="AE447" i="11"/>
  <c r="BG447" i="11" s="1"/>
  <c r="AR447" i="11"/>
  <c r="AJ447" i="11"/>
  <c r="AG447" i="11"/>
  <c r="AD447" i="11"/>
  <c r="AX447" i="11"/>
  <c r="AK447" i="11"/>
  <c r="AQ447" i="11"/>
  <c r="AB447" i="11"/>
  <c r="AV447" i="11"/>
  <c r="AY447" i="11"/>
  <c r="CA447" i="11" s="1"/>
  <c r="DC447" i="11" s="1"/>
  <c r="AO447" i="11"/>
  <c r="BQ447" i="11" s="1"/>
  <c r="CS447" i="11" s="1"/>
  <c r="BG97" i="11"/>
  <c r="AA97" i="11"/>
  <c r="BC80" i="11"/>
  <c r="CI80" i="11"/>
  <c r="CE80" i="11" s="1"/>
  <c r="CI414" i="11"/>
  <c r="CE414" i="11" s="1"/>
  <c r="BC414" i="11"/>
  <c r="Y199" i="11"/>
  <c r="X199" i="11"/>
  <c r="AS195" i="11"/>
  <c r="BU195" i="11" s="1"/>
  <c r="CW195" i="11" s="1"/>
  <c r="AE195" i="11"/>
  <c r="BG195" i="11" s="1"/>
  <c r="AG195" i="11"/>
  <c r="AI195" i="11"/>
  <c r="AQ195" i="11"/>
  <c r="AV195" i="11"/>
  <c r="AK195" i="11"/>
  <c r="AD195" i="11"/>
  <c r="AL195" i="11"/>
  <c r="AR195" i="11"/>
  <c r="AO195" i="11"/>
  <c r="AF195" i="11"/>
  <c r="AB195" i="11"/>
  <c r="AH195" i="11"/>
  <c r="AP195" i="11"/>
  <c r="AY195" i="11"/>
  <c r="AU195" i="11"/>
  <c r="AJ195" i="11"/>
  <c r="BB195" i="11"/>
  <c r="AX195" i="11"/>
  <c r="BA195" i="11"/>
  <c r="AT195" i="11"/>
  <c r="AW195" i="11"/>
  <c r="AC195" i="11"/>
  <c r="AM195" i="11"/>
  <c r="AZ195" i="11"/>
  <c r="AN195" i="11"/>
  <c r="AZ144" i="11"/>
  <c r="AM144" i="11"/>
  <c r="BO144" i="11" s="1"/>
  <c r="CQ144" i="11" s="1"/>
  <c r="AQ144" i="11"/>
  <c r="BS144" i="11" s="1"/>
  <c r="CU144" i="11" s="1"/>
  <c r="AC144" i="11"/>
  <c r="AD144" i="11"/>
  <c r="AT144" i="11"/>
  <c r="AN144" i="11"/>
  <c r="BP144" i="11" s="1"/>
  <c r="CR144" i="11" s="1"/>
  <c r="AO144" i="11"/>
  <c r="BQ144" i="11" s="1"/>
  <c r="CS144" i="11" s="1"/>
  <c r="BB144" i="11"/>
  <c r="AB144" i="11"/>
  <c r="AE144" i="11"/>
  <c r="BG144" i="11" s="1"/>
  <c r="AK144" i="11"/>
  <c r="BM144" i="11" s="1"/>
  <c r="CO144" i="11" s="1"/>
  <c r="AU144" i="11"/>
  <c r="BW144" i="11" s="1"/>
  <c r="CY144" i="11" s="1"/>
  <c r="AP144" i="11"/>
  <c r="BR144" i="11" s="1"/>
  <c r="CT144" i="11" s="1"/>
  <c r="AY144" i="11"/>
  <c r="CA144" i="11" s="1"/>
  <c r="DC144" i="11" s="1"/>
  <c r="AL144" i="11"/>
  <c r="BN144" i="11" s="1"/>
  <c r="CP144" i="11" s="1"/>
  <c r="AV144" i="11"/>
  <c r="AI144" i="11"/>
  <c r="AF144" i="11"/>
  <c r="AH144" i="11"/>
  <c r="BJ144" i="11" s="1"/>
  <c r="CL144" i="11" s="1"/>
  <c r="AJ144" i="11"/>
  <c r="AX144" i="11"/>
  <c r="AS144" i="11"/>
  <c r="BU144" i="11" s="1"/>
  <c r="CW144" i="11" s="1"/>
  <c r="BA144" i="11"/>
  <c r="AR144" i="11"/>
  <c r="AW144" i="11"/>
  <c r="BY144" i="11" s="1"/>
  <c r="DA144" i="11" s="1"/>
  <c r="AG144" i="11"/>
  <c r="BI144" i="11" s="1"/>
  <c r="CK144" i="11" s="1"/>
  <c r="CI263" i="11"/>
  <c r="CE263" i="11" s="1"/>
  <c r="BC263" i="11"/>
  <c r="AA374" i="11"/>
  <c r="BC373" i="11"/>
  <c r="CI373" i="11"/>
  <c r="CE373" i="11" s="1"/>
  <c r="BC187" i="11"/>
  <c r="CX187" i="11"/>
  <c r="CE187" i="11" s="1"/>
  <c r="CO38" i="11"/>
  <c r="CE38" i="11" s="1"/>
  <c r="BC38" i="11"/>
  <c r="CW526" i="11"/>
  <c r="CE526" i="11" s="1"/>
  <c r="BC526" i="11"/>
  <c r="AA28" i="11"/>
  <c r="DE189" i="11"/>
  <c r="CE189" i="11" s="1"/>
  <c r="BC189" i="11"/>
  <c r="AM304" i="11"/>
  <c r="BO304" i="11" s="1"/>
  <c r="CQ304" i="11" s="1"/>
  <c r="AG304" i="11"/>
  <c r="AN304" i="11"/>
  <c r="BP304" i="11" s="1"/>
  <c r="CR304" i="11" s="1"/>
  <c r="AL304" i="11"/>
  <c r="BN304" i="11" s="1"/>
  <c r="CP304" i="11" s="1"/>
  <c r="AW304" i="11"/>
  <c r="BY304" i="11" s="1"/>
  <c r="DA304" i="11" s="1"/>
  <c r="BB304" i="11"/>
  <c r="AH304" i="11"/>
  <c r="AJ304" i="11"/>
  <c r="AO304" i="11"/>
  <c r="BQ304" i="11" s="1"/>
  <c r="CS304" i="11" s="1"/>
  <c r="AE304" i="11"/>
  <c r="BG304" i="11" s="1"/>
  <c r="AQ304" i="11"/>
  <c r="AP304" i="11"/>
  <c r="BR304" i="11" s="1"/>
  <c r="CT304" i="11" s="1"/>
  <c r="AB304" i="11"/>
  <c r="AF304" i="11"/>
  <c r="AX304" i="11"/>
  <c r="AY304" i="11"/>
  <c r="CA304" i="11" s="1"/>
  <c r="DC304" i="11" s="1"/>
  <c r="AC304" i="11"/>
  <c r="AZ304" i="11"/>
  <c r="AS304" i="11"/>
  <c r="BU304" i="11" s="1"/>
  <c r="CW304" i="11" s="1"/>
  <c r="AU304" i="11"/>
  <c r="BW304" i="11" s="1"/>
  <c r="CY304" i="11" s="1"/>
  <c r="AK304" i="11"/>
  <c r="AT304" i="11"/>
  <c r="AR304" i="11"/>
  <c r="AI304" i="11"/>
  <c r="BA304" i="11"/>
  <c r="AD304" i="11"/>
  <c r="AV304" i="11"/>
  <c r="AW347" i="11"/>
  <c r="AK347" i="11"/>
  <c r="AT347" i="11"/>
  <c r="AM347" i="11"/>
  <c r="AJ347" i="11"/>
  <c r="AQ347" i="11"/>
  <c r="AN347" i="11"/>
  <c r="AR347" i="11"/>
  <c r="AB347" i="11"/>
  <c r="AF347" i="11"/>
  <c r="AI347" i="11"/>
  <c r="BA347" i="11"/>
  <c r="BB347" i="11"/>
  <c r="AD347" i="11"/>
  <c r="AE347" i="11"/>
  <c r="BG347" i="11" s="1"/>
  <c r="AC347" i="11"/>
  <c r="AY347" i="11"/>
  <c r="AZ347" i="11"/>
  <c r="AH347" i="11"/>
  <c r="AV347" i="11"/>
  <c r="AL347" i="11"/>
  <c r="AS347" i="11"/>
  <c r="AU347" i="11"/>
  <c r="AX347" i="11"/>
  <c r="AG347" i="11"/>
  <c r="AP347" i="11"/>
  <c r="AO347" i="11"/>
  <c r="BC530" i="11"/>
  <c r="CW530" i="11"/>
  <c r="CE530" i="11" s="1"/>
  <c r="BG371" i="11"/>
  <c r="AA371" i="11"/>
  <c r="AI509" i="11"/>
  <c r="AK509" i="11"/>
  <c r="AD509" i="11"/>
  <c r="AG509" i="11"/>
  <c r="AU509" i="11"/>
  <c r="AW509" i="11"/>
  <c r="AP509" i="11"/>
  <c r="AR509" i="11"/>
  <c r="AJ509" i="11"/>
  <c r="AX509" i="11"/>
  <c r="AZ509" i="11"/>
  <c r="AN509" i="11"/>
  <c r="AF509" i="11"/>
  <c r="AS509" i="11"/>
  <c r="BU509" i="11" s="1"/>
  <c r="CW509" i="11" s="1"/>
  <c r="BB509" i="11"/>
  <c r="AM509" i="11"/>
  <c r="AC509" i="11"/>
  <c r="AV509" i="11"/>
  <c r="AB509" i="11"/>
  <c r="AH509" i="11"/>
  <c r="AE509" i="11"/>
  <c r="BG509" i="11" s="1"/>
  <c r="AO509" i="11"/>
  <c r="AY509" i="11"/>
  <c r="AT509" i="11"/>
  <c r="AL509" i="11"/>
  <c r="BA509" i="11"/>
  <c r="AQ509" i="11"/>
  <c r="BV67" i="11"/>
  <c r="AA67" i="11"/>
  <c r="BU357" i="11"/>
  <c r="AA357" i="11"/>
  <c r="CI439" i="11"/>
  <c r="CE439" i="11" s="1"/>
  <c r="BC439" i="11"/>
  <c r="BM168" i="11"/>
  <c r="AA168" i="11"/>
  <c r="BV103" i="11"/>
  <c r="AA103" i="11"/>
  <c r="AA137" i="11"/>
  <c r="CT364" i="11"/>
  <c r="CE364" i="11" s="1"/>
  <c r="BC364" i="11"/>
  <c r="CI30" i="11"/>
  <c r="CE30" i="11" s="1"/>
  <c r="BC30" i="11"/>
  <c r="CI291" i="11"/>
  <c r="CE291" i="11" s="1"/>
  <c r="BC291" i="11"/>
  <c r="CI379" i="11"/>
  <c r="CE379" i="11" s="1"/>
  <c r="BC379" i="11"/>
  <c r="BC219" i="11"/>
  <c r="CX219" i="11"/>
  <c r="CE219" i="11" s="1"/>
  <c r="AZ200" i="11"/>
  <c r="AH200" i="11"/>
  <c r="AX200" i="11"/>
  <c r="AU200" i="11"/>
  <c r="BW200" i="11" s="1"/>
  <c r="CY200" i="11" s="1"/>
  <c r="AF200" i="11"/>
  <c r="AC200" i="11"/>
  <c r="BA200" i="11"/>
  <c r="AB200" i="11"/>
  <c r="AG200" i="11"/>
  <c r="AN200" i="11"/>
  <c r="BP200" i="11" s="1"/>
  <c r="CR200" i="11" s="1"/>
  <c r="BB200" i="11"/>
  <c r="AT200" i="11"/>
  <c r="AI200" i="11"/>
  <c r="AM200" i="11"/>
  <c r="BO200" i="11" s="1"/>
  <c r="CQ200" i="11" s="1"/>
  <c r="AE200" i="11"/>
  <c r="BG200" i="11" s="1"/>
  <c r="AL200" i="11"/>
  <c r="BN200" i="11" s="1"/>
  <c r="CP200" i="11" s="1"/>
  <c r="AO200" i="11"/>
  <c r="BQ200" i="11" s="1"/>
  <c r="CS200" i="11" s="1"/>
  <c r="AW200" i="11"/>
  <c r="BY200" i="11" s="1"/>
  <c r="DA200" i="11" s="1"/>
  <c r="AJ200" i="11"/>
  <c r="AQ200" i="11"/>
  <c r="AK200" i="11"/>
  <c r="AV200" i="11"/>
  <c r="AY200" i="11"/>
  <c r="CA200" i="11" s="1"/>
  <c r="DC200" i="11" s="1"/>
  <c r="AP200" i="11"/>
  <c r="BR200" i="11" s="1"/>
  <c r="CT200" i="11" s="1"/>
  <c r="AS200" i="11"/>
  <c r="BU200" i="11" s="1"/>
  <c r="CW200" i="11" s="1"/>
  <c r="AR200" i="11"/>
  <c r="AD200" i="11"/>
  <c r="BV278" i="11"/>
  <c r="AA278" i="11"/>
  <c r="CI174" i="11"/>
  <c r="CE174" i="11" s="1"/>
  <c r="BC174" i="11"/>
  <c r="CP415" i="11"/>
  <c r="CE415" i="11" s="1"/>
  <c r="BC415" i="11"/>
  <c r="AA450" i="11"/>
  <c r="CI477" i="11"/>
  <c r="CE477" i="11" s="1"/>
  <c r="BC477" i="11"/>
  <c r="AB129" i="11"/>
  <c r="AS129" i="11"/>
  <c r="BU129" i="11" s="1"/>
  <c r="CW129" i="11" s="1"/>
  <c r="AC129" i="11"/>
  <c r="AZ129" i="11"/>
  <c r="AG129" i="11"/>
  <c r="AX129" i="11"/>
  <c r="AD129" i="11"/>
  <c r="AV129" i="11"/>
  <c r="AN129" i="11"/>
  <c r="AJ129" i="11"/>
  <c r="AW129" i="11"/>
  <c r="AK129" i="11"/>
  <c r="AT129" i="11"/>
  <c r="AH129" i="11"/>
  <c r="AP129" i="11"/>
  <c r="BA129" i="11"/>
  <c r="AR129" i="11"/>
  <c r="AU129" i="11"/>
  <c r="AF129" i="11"/>
  <c r="AY129" i="11"/>
  <c r="AO129" i="11"/>
  <c r="AL129" i="11"/>
  <c r="BB129" i="11"/>
  <c r="AI129" i="11"/>
  <c r="AE129" i="11"/>
  <c r="BG129" i="11" s="1"/>
  <c r="AQ129" i="11"/>
  <c r="AM129" i="11"/>
  <c r="AQ226" i="11"/>
  <c r="AU226" i="11"/>
  <c r="BW226" i="11" s="1"/>
  <c r="CY226" i="11" s="1"/>
  <c r="BA226" i="11"/>
  <c r="AE226" i="11"/>
  <c r="BB226" i="11"/>
  <c r="AP226" i="11"/>
  <c r="AW226" i="11"/>
  <c r="BY226" i="11" s="1"/>
  <c r="DA226" i="11" s="1"/>
  <c r="AR226" i="11"/>
  <c r="AN226" i="11"/>
  <c r="BP226" i="11" s="1"/>
  <c r="CR226" i="11" s="1"/>
  <c r="AT226" i="11"/>
  <c r="AM226" i="11"/>
  <c r="BO226" i="11" s="1"/>
  <c r="CQ226" i="11" s="1"/>
  <c r="AB226" i="11"/>
  <c r="AH226" i="11"/>
  <c r="AZ226" i="11"/>
  <c r="AX226" i="11"/>
  <c r="AO226" i="11"/>
  <c r="AJ226" i="11"/>
  <c r="AF226" i="11"/>
  <c r="AL226" i="11"/>
  <c r="BN226" i="11" s="1"/>
  <c r="AS226" i="11"/>
  <c r="BU226" i="11" s="1"/>
  <c r="CW226" i="11" s="1"/>
  <c r="AV226" i="11"/>
  <c r="BX226" i="11" s="1"/>
  <c r="CZ226" i="11" s="1"/>
  <c r="AG226" i="11"/>
  <c r="AC226" i="11"/>
  <c r="AK226" i="11"/>
  <c r="AD226" i="11"/>
  <c r="AY226" i="11"/>
  <c r="CA226" i="11" s="1"/>
  <c r="DC226" i="11" s="1"/>
  <c r="AI226" i="11"/>
  <c r="AA305" i="11"/>
  <c r="CI317" i="11"/>
  <c r="CE317" i="11" s="1"/>
  <c r="BC317" i="11"/>
  <c r="BM35" i="11"/>
  <c r="AA35" i="11"/>
  <c r="BG169" i="11"/>
  <c r="AA169" i="11"/>
  <c r="AV504" i="11"/>
  <c r="AL504" i="11"/>
  <c r="AO504" i="11"/>
  <c r="AQ504" i="11"/>
  <c r="AR504" i="11"/>
  <c r="AT504" i="11"/>
  <c r="AJ504" i="11"/>
  <c r="AU504" i="11"/>
  <c r="AE504" i="11"/>
  <c r="BG504" i="11" s="1"/>
  <c r="AS504" i="11"/>
  <c r="BU504" i="11" s="1"/>
  <c r="CW504" i="11" s="1"/>
  <c r="BA504" i="11"/>
  <c r="AG504" i="11"/>
  <c r="AB504" i="11"/>
  <c r="AZ504" i="11"/>
  <c r="AD504" i="11"/>
  <c r="AF504" i="11"/>
  <c r="AP504" i="11"/>
  <c r="AX504" i="11"/>
  <c r="AW504" i="11"/>
  <c r="AN504" i="11"/>
  <c r="BB504" i="11"/>
  <c r="AY504" i="11"/>
  <c r="AK504" i="11"/>
  <c r="BM504" i="11" s="1"/>
  <c r="CO504" i="11" s="1"/>
  <c r="AC504" i="11"/>
  <c r="AM504" i="11"/>
  <c r="AI504" i="11"/>
  <c r="AH504" i="11"/>
  <c r="AH501" i="11"/>
  <c r="AL501" i="11"/>
  <c r="AI501" i="11"/>
  <c r="AM501" i="11"/>
  <c r="AY501" i="11"/>
  <c r="AZ501" i="11"/>
  <c r="AQ501" i="11"/>
  <c r="AN501" i="11"/>
  <c r="AU501" i="11"/>
  <c r="BA501" i="11"/>
  <c r="AV501" i="11"/>
  <c r="AB501" i="11"/>
  <c r="BB501" i="11"/>
  <c r="AO501" i="11"/>
  <c r="AW501" i="11"/>
  <c r="AE501" i="11"/>
  <c r="BG501" i="11" s="1"/>
  <c r="AK501" i="11"/>
  <c r="AC501" i="11"/>
  <c r="AD501" i="11"/>
  <c r="AG501" i="11"/>
  <c r="AF501" i="11"/>
  <c r="AJ501" i="11"/>
  <c r="AX501" i="11"/>
  <c r="AS501" i="11"/>
  <c r="BU501" i="11" s="1"/>
  <c r="CW501" i="11" s="1"/>
  <c r="AP501" i="11"/>
  <c r="AT501" i="11"/>
  <c r="AR501" i="11"/>
  <c r="CI284" i="11"/>
  <c r="CE284" i="11" s="1"/>
  <c r="BC284" i="11"/>
  <c r="BU410" i="11"/>
  <c r="AA410" i="11"/>
  <c r="BM396" i="11"/>
  <c r="AA396" i="11"/>
  <c r="CI181" i="11"/>
  <c r="CE181" i="11" s="1"/>
  <c r="BC181" i="11"/>
  <c r="Y141" i="11"/>
  <c r="X141" i="11"/>
  <c r="CC104" i="11"/>
  <c r="AA104" i="11"/>
  <c r="AA360" i="11"/>
  <c r="BM360" i="11"/>
  <c r="BC369" i="11"/>
  <c r="CI369" i="11"/>
  <c r="CE369" i="11" s="1"/>
  <c r="CB107" i="11"/>
  <c r="AA107" i="11"/>
  <c r="CI285" i="11"/>
  <c r="CE285" i="11" s="1"/>
  <c r="BC285" i="11"/>
  <c r="BC44" i="11"/>
  <c r="CI44" i="11"/>
  <c r="CE44" i="11" s="1"/>
  <c r="CB406" i="11"/>
  <c r="AA406" i="11"/>
  <c r="CO313" i="11"/>
  <c r="CE313" i="11" s="1"/>
  <c r="BC313" i="11"/>
  <c r="BG482" i="11"/>
  <c r="AA482" i="11"/>
  <c r="AA363" i="11"/>
  <c r="AA203" i="11"/>
  <c r="AA228" i="11"/>
  <c r="CI153" i="11"/>
  <c r="CE153" i="11" s="1"/>
  <c r="BC153" i="11"/>
  <c r="AA521" i="11"/>
  <c r="AY319" i="11"/>
  <c r="AV319" i="11"/>
  <c r="AM319" i="11"/>
  <c r="AQ319" i="11"/>
  <c r="AL319" i="11"/>
  <c r="AE319" i="11"/>
  <c r="BG319" i="11" s="1"/>
  <c r="AK319" i="11"/>
  <c r="AG319" i="11"/>
  <c r="AD319" i="11"/>
  <c r="AX319" i="11"/>
  <c r="AR319" i="11"/>
  <c r="BA319" i="11"/>
  <c r="AN319" i="11"/>
  <c r="AU319" i="11"/>
  <c r="AT319" i="11"/>
  <c r="AH319" i="11"/>
  <c r="AC319" i="11"/>
  <c r="AB319" i="11"/>
  <c r="AW319" i="11"/>
  <c r="BB319" i="11"/>
  <c r="AF319" i="11"/>
  <c r="AO319" i="11"/>
  <c r="AS319" i="11"/>
  <c r="AI319" i="11"/>
  <c r="AZ319" i="11"/>
  <c r="AJ319" i="11"/>
  <c r="AP319" i="11"/>
  <c r="AA334" i="11"/>
  <c r="CI142" i="11"/>
  <c r="CE142" i="11" s="1"/>
  <c r="BC142" i="11"/>
  <c r="AV229" i="11"/>
  <c r="AE229" i="11"/>
  <c r="BG229" i="11" s="1"/>
  <c r="AD229" i="11"/>
  <c r="AB229" i="11"/>
  <c r="AH229" i="11"/>
  <c r="AK229" i="11"/>
  <c r="AJ229" i="11"/>
  <c r="AY229" i="11"/>
  <c r="CA229" i="11" s="1"/>
  <c r="DC229" i="11" s="1"/>
  <c r="AP229" i="11"/>
  <c r="BR229" i="11" s="1"/>
  <c r="CT229" i="11" s="1"/>
  <c r="AR229" i="11"/>
  <c r="AW229" i="11"/>
  <c r="BY229" i="11" s="1"/>
  <c r="DA229" i="11" s="1"/>
  <c r="AG229" i="11"/>
  <c r="AT229" i="11"/>
  <c r="AC229" i="11"/>
  <c r="AM229" i="11"/>
  <c r="BO229" i="11" s="1"/>
  <c r="CQ229" i="11" s="1"/>
  <c r="AX229" i="11"/>
  <c r="AF229" i="11"/>
  <c r="AS229" i="11"/>
  <c r="BU229" i="11" s="1"/>
  <c r="CW229" i="11" s="1"/>
  <c r="AU229" i="11"/>
  <c r="BW229" i="11" s="1"/>
  <c r="CY229" i="11" s="1"/>
  <c r="AN229" i="11"/>
  <c r="BP229" i="11" s="1"/>
  <c r="CR229" i="11" s="1"/>
  <c r="AQ229" i="11"/>
  <c r="BA229" i="11"/>
  <c r="AL229" i="11"/>
  <c r="BN229" i="11" s="1"/>
  <c r="CP229" i="11" s="1"/>
  <c r="AI229" i="11"/>
  <c r="AO229" i="11"/>
  <c r="BQ229" i="11" s="1"/>
  <c r="CS229" i="11" s="1"/>
  <c r="AZ229" i="11"/>
  <c r="BB229" i="11"/>
  <c r="BM461" i="11"/>
  <c r="AA461" i="11"/>
  <c r="BC424" i="11"/>
  <c r="CO424" i="11"/>
  <c r="CE424" i="11" s="1"/>
  <c r="AA71" i="11"/>
  <c r="AX196" i="11"/>
  <c r="AW196" i="11"/>
  <c r="AD196" i="11"/>
  <c r="AS196" i="11"/>
  <c r="BU196" i="11" s="1"/>
  <c r="CW196" i="11" s="1"/>
  <c r="AE196" i="11"/>
  <c r="BG196" i="11" s="1"/>
  <c r="AY196" i="11"/>
  <c r="AQ196" i="11"/>
  <c r="AB196" i="11"/>
  <c r="AK196" i="11"/>
  <c r="AL196" i="11"/>
  <c r="BB196" i="11"/>
  <c r="AV196" i="11"/>
  <c r="AF196" i="11"/>
  <c r="AZ196" i="11"/>
  <c r="AP196" i="11"/>
  <c r="AC196" i="11"/>
  <c r="AT196" i="11"/>
  <c r="AN196" i="11"/>
  <c r="BA196" i="11"/>
  <c r="AM196" i="11"/>
  <c r="AI196" i="11"/>
  <c r="AO196" i="11"/>
  <c r="AU196" i="11"/>
  <c r="AR196" i="11"/>
  <c r="AH196" i="11"/>
  <c r="AJ196" i="11"/>
  <c r="AG196" i="11"/>
  <c r="CI255" i="11"/>
  <c r="CE255" i="11" s="1"/>
  <c r="BC255" i="11"/>
  <c r="AA283" i="11"/>
  <c r="AA477" i="11"/>
  <c r="BU254" i="11"/>
  <c r="AA254" i="11"/>
  <c r="CG24" i="11"/>
  <c r="CE24" i="11" s="1"/>
  <c r="BC24" i="11"/>
  <c r="AA251" i="11"/>
  <c r="BM251" i="11"/>
  <c r="AE300" i="11"/>
  <c r="BG300" i="11" s="1"/>
  <c r="AB300" i="11"/>
  <c r="AS300" i="11"/>
  <c r="BU300" i="11" s="1"/>
  <c r="CW300" i="11" s="1"/>
  <c r="AP300" i="11"/>
  <c r="AV300" i="11"/>
  <c r="AI300" i="11"/>
  <c r="AU300" i="11"/>
  <c r="AF300" i="11"/>
  <c r="BA300" i="11"/>
  <c r="AL300" i="11"/>
  <c r="AY300" i="11"/>
  <c r="AQ300" i="11"/>
  <c r="AX300" i="11"/>
  <c r="AD300" i="11"/>
  <c r="AC300" i="11"/>
  <c r="AG300" i="11"/>
  <c r="AN300" i="11"/>
  <c r="AT300" i="11"/>
  <c r="AJ300" i="11"/>
  <c r="AK300" i="11"/>
  <c r="AR300" i="11"/>
  <c r="AH300" i="11"/>
  <c r="AW300" i="11"/>
  <c r="AO300" i="11"/>
  <c r="BB300" i="11"/>
  <c r="AZ300" i="11"/>
  <c r="AM300" i="11"/>
  <c r="AW90" i="11"/>
  <c r="BY90" i="11" s="1"/>
  <c r="DA90" i="11" s="1"/>
  <c r="AL90" i="11"/>
  <c r="BN90" i="11" s="1"/>
  <c r="CP90" i="11" s="1"/>
  <c r="AE90" i="11"/>
  <c r="BG90" i="11" s="1"/>
  <c r="BA90" i="11"/>
  <c r="AN90" i="11"/>
  <c r="BP90" i="11" s="1"/>
  <c r="CR90" i="11" s="1"/>
  <c r="AJ90" i="11"/>
  <c r="AQ90" i="11"/>
  <c r="BS90" i="11" s="1"/>
  <c r="CU90" i="11" s="1"/>
  <c r="AD90" i="11"/>
  <c r="AR90" i="11"/>
  <c r="AM90" i="11"/>
  <c r="BO90" i="11" s="1"/>
  <c r="CQ90" i="11" s="1"/>
  <c r="AX90" i="11"/>
  <c r="AG90" i="11"/>
  <c r="BI90" i="11" s="1"/>
  <c r="CK90" i="11" s="1"/>
  <c r="BB90" i="11"/>
  <c r="AK90" i="11"/>
  <c r="BM90" i="11" s="1"/>
  <c r="CO90" i="11" s="1"/>
  <c r="AV90" i="11"/>
  <c r="AY90" i="11"/>
  <c r="CA90" i="11" s="1"/>
  <c r="DC90" i="11" s="1"/>
  <c r="AH90" i="11"/>
  <c r="BJ90" i="11" s="1"/>
  <c r="CL90" i="11" s="1"/>
  <c r="AT90" i="11"/>
  <c r="AZ90" i="11"/>
  <c r="AC90" i="11"/>
  <c r="AU90" i="11"/>
  <c r="BW90" i="11" s="1"/>
  <c r="CY90" i="11" s="1"/>
  <c r="AS90" i="11"/>
  <c r="BU90" i="11" s="1"/>
  <c r="CW90" i="11" s="1"/>
  <c r="AO90" i="11"/>
  <c r="BQ90" i="11" s="1"/>
  <c r="CS90" i="11" s="1"/>
  <c r="AP90" i="11"/>
  <c r="BR90" i="11" s="1"/>
  <c r="CT90" i="11" s="1"/>
  <c r="AF90" i="11"/>
  <c r="AI90" i="11"/>
  <c r="AB90" i="11"/>
  <c r="CI89" i="11"/>
  <c r="CE89" i="11" s="1"/>
  <c r="BC89" i="11"/>
  <c r="BC474" i="11"/>
  <c r="CI474" i="11"/>
  <c r="CE474" i="11" s="1"/>
  <c r="CW430" i="11"/>
  <c r="CE430" i="11" s="1"/>
  <c r="BC430" i="11"/>
  <c r="X392" i="11"/>
  <c r="Y392" i="11"/>
  <c r="CX120" i="11"/>
  <c r="CE120" i="11" s="1"/>
  <c r="BC120" i="11"/>
  <c r="CX308" i="11"/>
  <c r="CE308" i="11" s="1"/>
  <c r="BC308" i="11"/>
  <c r="CP242" i="11"/>
  <c r="CE242" i="11" s="1"/>
  <c r="BC242" i="11"/>
  <c r="BM359" i="11"/>
  <c r="AA359" i="11"/>
  <c r="X366" i="11"/>
  <c r="Y366" i="11"/>
  <c r="AA173" i="11"/>
  <c r="BG155" i="11"/>
  <c r="AA155" i="11"/>
  <c r="CI320" i="11"/>
  <c r="CE320" i="11" s="1"/>
  <c r="BC320" i="11"/>
  <c r="AA297" i="11"/>
  <c r="BU402" i="11"/>
  <c r="AA402" i="11"/>
  <c r="CI524" i="11"/>
  <c r="CE524" i="11" s="1"/>
  <c r="BC524" i="11"/>
  <c r="CW128" i="11"/>
  <c r="CE128" i="11" s="1"/>
  <c r="BC128" i="11"/>
  <c r="BA274" i="11"/>
  <c r="AN274" i="11"/>
  <c r="BP274" i="11" s="1"/>
  <c r="CR274" i="11" s="1"/>
  <c r="AD274" i="11"/>
  <c r="Z274" i="11"/>
  <c r="AK274" i="11"/>
  <c r="BM274" i="11" s="1"/>
  <c r="CO274" i="11" s="1"/>
  <c r="AH274" i="11"/>
  <c r="AP274" i="11"/>
  <c r="BR274" i="11" s="1"/>
  <c r="CT274" i="11" s="1"/>
  <c r="AF274" i="11"/>
  <c r="BH274" i="11" s="1"/>
  <c r="CJ274" i="11" s="1"/>
  <c r="AC274" i="11"/>
  <c r="AO274" i="11"/>
  <c r="BQ274" i="11" s="1"/>
  <c r="CS274" i="11" s="1"/>
  <c r="AM274" i="11"/>
  <c r="BO274" i="11" s="1"/>
  <c r="CQ274" i="11" s="1"/>
  <c r="AI274" i="11"/>
  <c r="AS274" i="11"/>
  <c r="BU274" i="11" s="1"/>
  <c r="CW274" i="11" s="1"/>
  <c r="AL274" i="11"/>
  <c r="BN274" i="11" s="1"/>
  <c r="CP274" i="11" s="1"/>
  <c r="AY274" i="11"/>
  <c r="CA274" i="11" s="1"/>
  <c r="DC274" i="11" s="1"/>
  <c r="AZ274" i="11"/>
  <c r="AG274" i="11"/>
  <c r="AQ274" i="11"/>
  <c r="AU274" i="11"/>
  <c r="BW274" i="11" s="1"/>
  <c r="CY274" i="11" s="1"/>
  <c r="AB274" i="11"/>
  <c r="AT274" i="11"/>
  <c r="BB274" i="11"/>
  <c r="AW274" i="11"/>
  <c r="BY274" i="11" s="1"/>
  <c r="DA274" i="11" s="1"/>
  <c r="AR274" i="11"/>
  <c r="AX274" i="11"/>
  <c r="AE274" i="11"/>
  <c r="BG274" i="11" s="1"/>
  <c r="AJ274" i="11"/>
  <c r="AV274" i="11"/>
  <c r="BX274" i="11" s="1"/>
  <c r="CZ274" i="11" s="1"/>
  <c r="CI460" i="11"/>
  <c r="CE460" i="11" s="1"/>
  <c r="BC460" i="11"/>
  <c r="BA331" i="11"/>
  <c r="AH331" i="11"/>
  <c r="BB331" i="11"/>
  <c r="AO331" i="11"/>
  <c r="BQ331" i="11" s="1"/>
  <c r="CS331" i="11" s="1"/>
  <c r="AQ331" i="11"/>
  <c r="AE331" i="11"/>
  <c r="BG331" i="11" s="1"/>
  <c r="AN331" i="11"/>
  <c r="BP331" i="11" s="1"/>
  <c r="CR331" i="11" s="1"/>
  <c r="AP331" i="11"/>
  <c r="BR331" i="11" s="1"/>
  <c r="CT331" i="11" s="1"/>
  <c r="AS331" i="11"/>
  <c r="BU331" i="11" s="1"/>
  <c r="CW331" i="11" s="1"/>
  <c r="AR331" i="11"/>
  <c r="AZ331" i="11"/>
  <c r="AJ331" i="11"/>
  <c r="AM331" i="11"/>
  <c r="BO331" i="11" s="1"/>
  <c r="CQ331" i="11" s="1"/>
  <c r="AK331" i="11"/>
  <c r="AX331" i="11"/>
  <c r="AC331" i="11"/>
  <c r="AL331" i="11"/>
  <c r="BN331" i="11" s="1"/>
  <c r="CP331" i="11" s="1"/>
  <c r="AG331" i="11"/>
  <c r="AD331" i="11"/>
  <c r="AI331" i="11"/>
  <c r="AF331" i="11"/>
  <c r="AV331" i="11"/>
  <c r="AY331" i="11"/>
  <c r="CA331" i="11" s="1"/>
  <c r="DC331" i="11" s="1"/>
  <c r="AU331" i="11"/>
  <c r="BW331" i="11" s="1"/>
  <c r="CY331" i="11" s="1"/>
  <c r="AT331" i="11"/>
  <c r="AB331" i="11"/>
  <c r="AW331" i="11"/>
  <c r="BY331" i="11" s="1"/>
  <c r="DA331" i="11" s="1"/>
  <c r="AJ327" i="11"/>
  <c r="AX327" i="11"/>
  <c r="AP327" i="11"/>
  <c r="AE327" i="11"/>
  <c r="AY327" i="11"/>
  <c r="CA327" i="11" s="1"/>
  <c r="DC327" i="11" s="1"/>
  <c r="AT327" i="11"/>
  <c r="AL327" i="11"/>
  <c r="BN327" i="11" s="1"/>
  <c r="AI327" i="11"/>
  <c r="BA327" i="11"/>
  <c r="AV327" i="11"/>
  <c r="BX327" i="11" s="1"/>
  <c r="CZ327" i="11" s="1"/>
  <c r="BB327" i="11"/>
  <c r="AU327" i="11"/>
  <c r="BW327" i="11" s="1"/>
  <c r="CY327" i="11" s="1"/>
  <c r="AO327" i="11"/>
  <c r="AG327" i="11"/>
  <c r="AD327" i="11"/>
  <c r="AR327" i="11"/>
  <c r="AB327" i="11"/>
  <c r="AZ327" i="11"/>
  <c r="AQ327" i="11"/>
  <c r="AN327" i="11"/>
  <c r="BP327" i="11" s="1"/>
  <c r="CR327" i="11" s="1"/>
  <c r="AK327" i="11"/>
  <c r="AW327" i="11"/>
  <c r="BY327" i="11" s="1"/>
  <c r="DA327" i="11" s="1"/>
  <c r="AC327" i="11"/>
  <c r="AS327" i="11"/>
  <c r="BU327" i="11" s="1"/>
  <c r="CW327" i="11" s="1"/>
  <c r="AF327" i="11"/>
  <c r="AM327" i="11"/>
  <c r="BO327" i="11" s="1"/>
  <c r="CQ327" i="11" s="1"/>
  <c r="AH327" i="11"/>
  <c r="AA23" i="11"/>
  <c r="AP423" i="11"/>
  <c r="AL423" i="11"/>
  <c r="AG423" i="11"/>
  <c r="AY423" i="11"/>
  <c r="BA423" i="11"/>
  <c r="AH423" i="11"/>
  <c r="AN423" i="11"/>
  <c r="AW423" i="11"/>
  <c r="AB423" i="11"/>
  <c r="AZ423" i="11"/>
  <c r="AT423" i="11"/>
  <c r="AJ423" i="11"/>
  <c r="AK423" i="11"/>
  <c r="BM423" i="11" s="1"/>
  <c r="CO423" i="11" s="1"/>
  <c r="AC423" i="11"/>
  <c r="AO423" i="11"/>
  <c r="AD423" i="11"/>
  <c r="AM423" i="11"/>
  <c r="BB423" i="11"/>
  <c r="AQ423" i="11"/>
  <c r="AS423" i="11"/>
  <c r="BU423" i="11" s="1"/>
  <c r="CW423" i="11" s="1"/>
  <c r="AV423" i="11"/>
  <c r="AF423" i="11"/>
  <c r="AR423" i="11"/>
  <c r="AX423" i="11"/>
  <c r="AU423" i="11"/>
  <c r="AI423" i="11"/>
  <c r="AE423" i="11"/>
  <c r="BG423" i="11" s="1"/>
  <c r="CO498" i="11"/>
  <c r="CE498" i="11" s="1"/>
  <c r="BC498" i="11"/>
  <c r="BG259" i="11"/>
  <c r="AA259" i="11"/>
  <c r="AA288" i="11"/>
  <c r="BG288" i="11"/>
  <c r="CX213" i="11"/>
  <c r="CE213" i="11" s="1"/>
  <c r="BC213" i="11"/>
  <c r="BG481" i="11"/>
  <c r="AA481" i="11"/>
  <c r="DE87" i="11"/>
  <c r="CE87" i="11" s="1"/>
  <c r="BC87" i="11"/>
  <c r="AR247" i="11"/>
  <c r="AN247" i="11"/>
  <c r="BP247" i="11" s="1"/>
  <c r="CR247" i="11" s="1"/>
  <c r="BA247" i="11"/>
  <c r="AV247" i="11"/>
  <c r="AZ247" i="11"/>
  <c r="AM247" i="11"/>
  <c r="BO247" i="11" s="1"/>
  <c r="CQ247" i="11" s="1"/>
  <c r="AF247" i="11"/>
  <c r="BB247" i="11"/>
  <c r="AY247" i="11"/>
  <c r="CA247" i="11" s="1"/>
  <c r="DC247" i="11" s="1"/>
  <c r="AP247" i="11"/>
  <c r="BR247" i="11" s="1"/>
  <c r="CT247" i="11" s="1"/>
  <c r="AL247" i="11"/>
  <c r="BN247" i="11" s="1"/>
  <c r="CP247" i="11" s="1"/>
  <c r="AW247" i="11"/>
  <c r="BY247" i="11" s="1"/>
  <c r="DA247" i="11" s="1"/>
  <c r="AU247" i="11"/>
  <c r="BW247" i="11" s="1"/>
  <c r="CY247" i="11" s="1"/>
  <c r="AS247" i="11"/>
  <c r="BU247" i="11" s="1"/>
  <c r="CW247" i="11" s="1"/>
  <c r="AE247" i="11"/>
  <c r="BG247" i="11" s="1"/>
  <c r="AJ247" i="11"/>
  <c r="AI247" i="11"/>
  <c r="AX247" i="11"/>
  <c r="AO247" i="11"/>
  <c r="BQ247" i="11" s="1"/>
  <c r="CS247" i="11" s="1"/>
  <c r="AK247" i="11"/>
  <c r="AD247" i="11"/>
  <c r="AC247" i="11"/>
  <c r="AT247" i="11"/>
  <c r="AQ247" i="11"/>
  <c r="AH247" i="11"/>
  <c r="AG247" i="11"/>
  <c r="AB247" i="11"/>
  <c r="CH527" i="11"/>
  <c r="CE527" i="11" s="1"/>
  <c r="BC527" i="11"/>
  <c r="CT328" i="11"/>
  <c r="CE328" i="11" s="1"/>
  <c r="BC328" i="11"/>
  <c r="BM256" i="11"/>
  <c r="AA256" i="11"/>
  <c r="BG440" i="11"/>
  <c r="AA440" i="11"/>
  <c r="AW413" i="11"/>
  <c r="AH413" i="11"/>
  <c r="AP413" i="11"/>
  <c r="BB413" i="11"/>
  <c r="AL413" i="11"/>
  <c r="AZ413" i="11"/>
  <c r="AY413" i="11"/>
  <c r="AF413" i="11"/>
  <c r="AI413" i="11"/>
  <c r="AJ413" i="11"/>
  <c r="AU413" i="11"/>
  <c r="AN413" i="11"/>
  <c r="AT413" i="11"/>
  <c r="AG413" i="11"/>
  <c r="AE413" i="11"/>
  <c r="BG413" i="11" s="1"/>
  <c r="AK413" i="11"/>
  <c r="AS413" i="11"/>
  <c r="BU413" i="11" s="1"/>
  <c r="CW413" i="11" s="1"/>
  <c r="AB413" i="11"/>
  <c r="AX413" i="11"/>
  <c r="AR413" i="11"/>
  <c r="AO413" i="11"/>
  <c r="BA413" i="11"/>
  <c r="AD413" i="11"/>
  <c r="AQ413" i="11"/>
  <c r="AM413" i="11"/>
  <c r="AC413" i="11"/>
  <c r="AV413" i="11"/>
  <c r="CI496" i="11"/>
  <c r="CE496" i="11" s="1"/>
  <c r="BC496" i="11"/>
  <c r="AA223" i="11"/>
  <c r="BC208" i="11"/>
  <c r="AW483" i="11"/>
  <c r="AP483" i="11"/>
  <c r="BB483" i="11"/>
  <c r="AN483" i="11"/>
  <c r="AX483" i="11"/>
  <c r="AG483" i="11"/>
  <c r="AJ483" i="11"/>
  <c r="AD483" i="11"/>
  <c r="BA483" i="11"/>
  <c r="AE483" i="11"/>
  <c r="BG483" i="11" s="1"/>
  <c r="AQ483" i="11"/>
  <c r="AL483" i="11"/>
  <c r="AO483" i="11"/>
  <c r="AY483" i="11"/>
  <c r="AH483" i="11"/>
  <c r="AM483" i="11"/>
  <c r="AB483" i="11"/>
  <c r="AT483" i="11"/>
  <c r="AK483" i="11"/>
  <c r="AU483" i="11"/>
  <c r="AI483" i="11"/>
  <c r="AV483" i="11"/>
  <c r="AR483" i="11"/>
  <c r="AF483" i="11"/>
  <c r="AZ483" i="11"/>
  <c r="AS483" i="11"/>
  <c r="BU483" i="11" s="1"/>
  <c r="CW483" i="11" s="1"/>
  <c r="AC483" i="11"/>
  <c r="DE252" i="11"/>
  <c r="CE252" i="11" s="1"/>
  <c r="BC252" i="11"/>
  <c r="Y446" i="11"/>
  <c r="X446" i="11"/>
  <c r="AQ123" i="11"/>
  <c r="AL123" i="11"/>
  <c r="BN123" i="11" s="1"/>
  <c r="CP123" i="11" s="1"/>
  <c r="AJ123" i="11"/>
  <c r="AK123" i="11"/>
  <c r="AW123" i="11"/>
  <c r="BY123" i="11" s="1"/>
  <c r="DA123" i="11" s="1"/>
  <c r="AX123" i="11"/>
  <c r="AT123" i="11"/>
  <c r="AR123" i="11"/>
  <c r="AZ123" i="11"/>
  <c r="AN123" i="11"/>
  <c r="BP123" i="11" s="1"/>
  <c r="CR123" i="11" s="1"/>
  <c r="AS123" i="11"/>
  <c r="BU123" i="11" s="1"/>
  <c r="CW123" i="11" s="1"/>
  <c r="AD123" i="11"/>
  <c r="AI123" i="11"/>
  <c r="AG123" i="11"/>
  <c r="AH123" i="11"/>
  <c r="AY123" i="11"/>
  <c r="CA123" i="11" s="1"/>
  <c r="DC123" i="11" s="1"/>
  <c r="AU123" i="11"/>
  <c r="BW123" i="11" s="1"/>
  <c r="CY123" i="11" s="1"/>
  <c r="AO123" i="11"/>
  <c r="BQ123" i="11" s="1"/>
  <c r="CS123" i="11" s="1"/>
  <c r="AF123" i="11"/>
  <c r="AC123" i="11"/>
  <c r="AP123" i="11"/>
  <c r="BR123" i="11" s="1"/>
  <c r="CT123" i="11" s="1"/>
  <c r="AM123" i="11"/>
  <c r="BO123" i="11" s="1"/>
  <c r="CQ123" i="11" s="1"/>
  <c r="AE123" i="11"/>
  <c r="BG123" i="11" s="1"/>
  <c r="BA123" i="11"/>
  <c r="AV123" i="11"/>
  <c r="BB123" i="11"/>
  <c r="AB123" i="11"/>
  <c r="AA269" i="11"/>
  <c r="CI305" i="11"/>
  <c r="CE305" i="11" s="1"/>
  <c r="BC305" i="11"/>
  <c r="AA307" i="11"/>
  <c r="AA490" i="11"/>
  <c r="CB490" i="11"/>
  <c r="CI178" i="11"/>
  <c r="CE178" i="11" s="1"/>
  <c r="BC178" i="11"/>
  <c r="CI397" i="11"/>
  <c r="CE397" i="11" s="1"/>
  <c r="BC397" i="11"/>
  <c r="AO380" i="11"/>
  <c r="BQ380" i="11" s="1"/>
  <c r="CS380" i="11" s="1"/>
  <c r="AR380" i="11"/>
  <c r="BB380" i="11"/>
  <c r="AL380" i="11"/>
  <c r="BN380" i="11" s="1"/>
  <c r="CP380" i="11" s="1"/>
  <c r="AC380" i="11"/>
  <c r="AM380" i="11"/>
  <c r="BO380" i="11" s="1"/>
  <c r="CQ380" i="11" s="1"/>
  <c r="AF380" i="11"/>
  <c r="AS380" i="11"/>
  <c r="BU380" i="11" s="1"/>
  <c r="CW380" i="11" s="1"/>
  <c r="BA380" i="11"/>
  <c r="AI380" i="11"/>
  <c r="AT380" i="11"/>
  <c r="AD380" i="11"/>
  <c r="AZ380" i="11"/>
  <c r="AU380" i="11"/>
  <c r="BW380" i="11" s="1"/>
  <c r="CY380" i="11" s="1"/>
  <c r="AH380" i="11"/>
  <c r="BJ380" i="11" s="1"/>
  <c r="CL380" i="11" s="1"/>
  <c r="AP380" i="11"/>
  <c r="BR380" i="11" s="1"/>
  <c r="CT380" i="11" s="1"/>
  <c r="AV380" i="11"/>
  <c r="AW380" i="11"/>
  <c r="BY380" i="11" s="1"/>
  <c r="DA380" i="11" s="1"/>
  <c r="AX380" i="11"/>
  <c r="AJ380" i="11"/>
  <c r="AG380" i="11"/>
  <c r="BI380" i="11" s="1"/>
  <c r="CK380" i="11" s="1"/>
  <c r="AN380" i="11"/>
  <c r="BP380" i="11" s="1"/>
  <c r="CR380" i="11" s="1"/>
  <c r="AB380" i="11"/>
  <c r="AK380" i="11"/>
  <c r="BM380" i="11" s="1"/>
  <c r="CO380" i="11" s="1"/>
  <c r="AE380" i="11"/>
  <c r="BG380" i="11" s="1"/>
  <c r="AQ380" i="11"/>
  <c r="BS380" i="11" s="1"/>
  <c r="CU380" i="11" s="1"/>
  <c r="AY380" i="11"/>
  <c r="CA380" i="11" s="1"/>
  <c r="DC380" i="11" s="1"/>
  <c r="BU518" i="11"/>
  <c r="AA518" i="11"/>
  <c r="AA181" i="11"/>
  <c r="BC486" i="11"/>
  <c r="CI486" i="11"/>
  <c r="CE486" i="11" s="1"/>
  <c r="AA414" i="11"/>
  <c r="BG412" i="11"/>
  <c r="AA412" i="11"/>
  <c r="BR389" i="11"/>
  <c r="AA389" i="11"/>
  <c r="BG508" i="11"/>
  <c r="AA508" i="11"/>
  <c r="CO165" i="11"/>
  <c r="CE165" i="11" s="1"/>
  <c r="BC165" i="11"/>
  <c r="BC31" i="11"/>
  <c r="CO31" i="11"/>
  <c r="CE31" i="11" s="1"/>
  <c r="AR441" i="11"/>
  <c r="BA441" i="11"/>
  <c r="AC441" i="11"/>
  <c r="AM441" i="11"/>
  <c r="AT441" i="11"/>
  <c r="AV441" i="11"/>
  <c r="AL441" i="11"/>
  <c r="AI441" i="11"/>
  <c r="AZ441" i="11"/>
  <c r="AF441" i="11"/>
  <c r="AE441" i="11"/>
  <c r="BG441" i="11" s="1"/>
  <c r="AS441" i="11"/>
  <c r="BU441" i="11" s="1"/>
  <c r="CW441" i="11" s="1"/>
  <c r="AY441" i="11"/>
  <c r="AO441" i="11"/>
  <c r="AJ441" i="11"/>
  <c r="AP441" i="11"/>
  <c r="AK441" i="11"/>
  <c r="AB441" i="11"/>
  <c r="AU441" i="11"/>
  <c r="AG441" i="11"/>
  <c r="AW441" i="11"/>
  <c r="BB441" i="11"/>
  <c r="AX441" i="11"/>
  <c r="AN441" i="11"/>
  <c r="AH441" i="11"/>
  <c r="AQ441" i="11"/>
  <c r="AD441" i="11"/>
  <c r="AJ124" i="11"/>
  <c r="AM124" i="11"/>
  <c r="BO124" i="11" s="1"/>
  <c r="CQ124" i="11" s="1"/>
  <c r="AT124" i="11"/>
  <c r="AD124" i="11"/>
  <c r="AO124" i="11"/>
  <c r="BQ124" i="11" s="1"/>
  <c r="CS124" i="11" s="1"/>
  <c r="AP124" i="11"/>
  <c r="BR124" i="11" s="1"/>
  <c r="CT124" i="11" s="1"/>
  <c r="AE124" i="11"/>
  <c r="BG124" i="11" s="1"/>
  <c r="AN124" i="11"/>
  <c r="BP124" i="11" s="1"/>
  <c r="CR124" i="11" s="1"/>
  <c r="AW124" i="11"/>
  <c r="BY124" i="11" s="1"/>
  <c r="DA124" i="11" s="1"/>
  <c r="BA124" i="11"/>
  <c r="AX124" i="11"/>
  <c r="AB124" i="11"/>
  <c r="AF124" i="11"/>
  <c r="BB124" i="11"/>
  <c r="AI124" i="11"/>
  <c r="AS124" i="11"/>
  <c r="BU124" i="11" s="1"/>
  <c r="CW124" i="11" s="1"/>
  <c r="AQ124" i="11"/>
  <c r="AR124" i="11"/>
  <c r="AZ124" i="11"/>
  <c r="AL124" i="11"/>
  <c r="BN124" i="11" s="1"/>
  <c r="CP124" i="11" s="1"/>
  <c r="AK124" i="11"/>
  <c r="AH124" i="11"/>
  <c r="AG124" i="11"/>
  <c r="AU124" i="11"/>
  <c r="BW124" i="11" s="1"/>
  <c r="CY124" i="11" s="1"/>
  <c r="AY124" i="11"/>
  <c r="CA124" i="11" s="1"/>
  <c r="DC124" i="11" s="1"/>
  <c r="AC124" i="11"/>
  <c r="AV124" i="11"/>
  <c r="CI421" i="11"/>
  <c r="CE421" i="11" s="1"/>
  <c r="BC421" i="11"/>
  <c r="CI203" i="11"/>
  <c r="CE203" i="11" s="1"/>
  <c r="BC203" i="11"/>
  <c r="CI54" i="11"/>
  <c r="CE54" i="11" s="1"/>
  <c r="BC54" i="11"/>
  <c r="CI228" i="11"/>
  <c r="CE228" i="11" s="1"/>
  <c r="BC228" i="11"/>
  <c r="BV356" i="11"/>
  <c r="AA356" i="11"/>
  <c r="CG28" i="11"/>
  <c r="CE28" i="11" s="1"/>
  <c r="BC28" i="11"/>
  <c r="BG154" i="11"/>
  <c r="AA154" i="11"/>
  <c r="BA505" i="11"/>
  <c r="AG505" i="11"/>
  <c r="AM505" i="11"/>
  <c r="AV505" i="11"/>
  <c r="AY505" i="11"/>
  <c r="AL505" i="11"/>
  <c r="AB505" i="11"/>
  <c r="AX505" i="11"/>
  <c r="AC505" i="11"/>
  <c r="AN505" i="11"/>
  <c r="AR505" i="11"/>
  <c r="AU505" i="11"/>
  <c r="AZ505" i="11"/>
  <c r="AQ505" i="11"/>
  <c r="AW505" i="11"/>
  <c r="AD505" i="11"/>
  <c r="AF505" i="11"/>
  <c r="AI505" i="11"/>
  <c r="AO505" i="11"/>
  <c r="AK505" i="11"/>
  <c r="BM505" i="11" s="1"/>
  <c r="CO505" i="11" s="1"/>
  <c r="AP505" i="11"/>
  <c r="AT505" i="11"/>
  <c r="BB505" i="11"/>
  <c r="AH505" i="11"/>
  <c r="AJ505" i="11"/>
  <c r="AS505" i="11"/>
  <c r="BU505" i="11" s="1"/>
  <c r="CW505" i="11" s="1"/>
  <c r="AE505" i="11"/>
  <c r="BG505" i="11" s="1"/>
  <c r="AA142" i="11"/>
  <c r="BV84" i="11"/>
  <c r="AA84" i="11"/>
  <c r="CB341" i="11"/>
  <c r="AA341" i="11"/>
  <c r="AB175" i="11"/>
  <c r="AC175" i="11"/>
  <c r="Z175" i="11"/>
  <c r="AV175" i="11"/>
  <c r="BX175" i="11" s="1"/>
  <c r="CZ175" i="11" s="1"/>
  <c r="AM175" i="11"/>
  <c r="BO175" i="11" s="1"/>
  <c r="CQ175" i="11" s="1"/>
  <c r="AI175" i="11"/>
  <c r="AJ175" i="11"/>
  <c r="BA175" i="11"/>
  <c r="AD175" i="11"/>
  <c r="AW175" i="11"/>
  <c r="BY175" i="11" s="1"/>
  <c r="DA175" i="11" s="1"/>
  <c r="AX175" i="11"/>
  <c r="AY175" i="11"/>
  <c r="CA175" i="11" s="1"/>
  <c r="DC175" i="11" s="1"/>
  <c r="AH175" i="11"/>
  <c r="AE175" i="11"/>
  <c r="BG175" i="11" s="1"/>
  <c r="BB175" i="11"/>
  <c r="AL175" i="11"/>
  <c r="BN175" i="11" s="1"/>
  <c r="CP175" i="11" s="1"/>
  <c r="AP175" i="11"/>
  <c r="BR175" i="11" s="1"/>
  <c r="CT175" i="11" s="1"/>
  <c r="AN175" i="11"/>
  <c r="BP175" i="11" s="1"/>
  <c r="CR175" i="11" s="1"/>
  <c r="AK175" i="11"/>
  <c r="BM175" i="11" s="1"/>
  <c r="CO175" i="11" s="1"/>
  <c r="AR175" i="11"/>
  <c r="AT175" i="11"/>
  <c r="AU175" i="11"/>
  <c r="BW175" i="11" s="1"/>
  <c r="CY175" i="11" s="1"/>
  <c r="AG175" i="11"/>
  <c r="AF175" i="11"/>
  <c r="BH175" i="11" s="1"/>
  <c r="CJ175" i="11" s="1"/>
  <c r="AZ175" i="11"/>
  <c r="AO175" i="11"/>
  <c r="BQ175" i="11" s="1"/>
  <c r="CS175" i="11" s="1"/>
  <c r="AS175" i="11"/>
  <c r="BU175" i="11" s="1"/>
  <c r="CW175" i="11" s="1"/>
  <c r="AQ175" i="11"/>
  <c r="CI425" i="11"/>
  <c r="CE425" i="11" s="1"/>
  <c r="BC425" i="11"/>
  <c r="CI95" i="11"/>
  <c r="CE95" i="11" s="1"/>
  <c r="BC95" i="11"/>
  <c r="CB522" i="11"/>
  <c r="AA522" i="11"/>
  <c r="BU311" i="11"/>
  <c r="AA311" i="11"/>
  <c r="BC355" i="11"/>
  <c r="CX355" i="11"/>
  <c r="CE355" i="11" s="1"/>
  <c r="BG205" i="11"/>
  <c r="AA205" i="11"/>
  <c r="BG46" i="11"/>
  <c r="AA46" i="11"/>
  <c r="AD72" i="11"/>
  <c r="AJ72" i="11"/>
  <c r="AM72" i="11"/>
  <c r="BO72" i="11" s="1"/>
  <c r="CQ72" i="11" s="1"/>
  <c r="AB72" i="11"/>
  <c r="AP72" i="11"/>
  <c r="BR72" i="11" s="1"/>
  <c r="CT72" i="11" s="1"/>
  <c r="AV72" i="11"/>
  <c r="AG72" i="11"/>
  <c r="BI72" i="11" s="1"/>
  <c r="CK72" i="11" s="1"/>
  <c r="AR72" i="11"/>
  <c r="AF72" i="11"/>
  <c r="BB72" i="11"/>
  <c r="AC72" i="11"/>
  <c r="AX72" i="11"/>
  <c r="AY72" i="11"/>
  <c r="CA72" i="11" s="1"/>
  <c r="DC72" i="11" s="1"/>
  <c r="AE72" i="11"/>
  <c r="BG72" i="11" s="1"/>
  <c r="AU72" i="11"/>
  <c r="BW72" i="11" s="1"/>
  <c r="CY72" i="11" s="1"/>
  <c r="AL72" i="11"/>
  <c r="BN72" i="11" s="1"/>
  <c r="CP72" i="11" s="1"/>
  <c r="AI72" i="11"/>
  <c r="BA72" i="11"/>
  <c r="AT72" i="11"/>
  <c r="AS72" i="11"/>
  <c r="BU72" i="11" s="1"/>
  <c r="CW72" i="11" s="1"/>
  <c r="AQ72" i="11"/>
  <c r="BS72" i="11" s="1"/>
  <c r="CU72" i="11" s="1"/>
  <c r="AK72" i="11"/>
  <c r="BM72" i="11" s="1"/>
  <c r="CO72" i="11" s="1"/>
  <c r="AW72" i="11"/>
  <c r="BY72" i="11" s="1"/>
  <c r="DA72" i="11" s="1"/>
  <c r="AO72" i="11"/>
  <c r="BQ72" i="11" s="1"/>
  <c r="CS72" i="11" s="1"/>
  <c r="AN72" i="11"/>
  <c r="BP72" i="11" s="1"/>
  <c r="CR72" i="11" s="1"/>
  <c r="AH72" i="11"/>
  <c r="BJ72" i="11" s="1"/>
  <c r="CL72" i="11" s="1"/>
  <c r="AZ72" i="11"/>
  <c r="BG260" i="11"/>
  <c r="AA260" i="11"/>
  <c r="CF10" i="11"/>
  <c r="CE10" i="11" s="1"/>
  <c r="BC10" i="11"/>
  <c r="BG318" i="11"/>
  <c r="AA318" i="11"/>
  <c r="X330" i="11"/>
  <c r="Y330" i="11"/>
  <c r="AU442" i="11"/>
  <c r="AH442" i="11"/>
  <c r="AY442" i="11"/>
  <c r="AD442" i="11"/>
  <c r="BB442" i="11"/>
  <c r="AM442" i="11"/>
  <c r="AZ442" i="11"/>
  <c r="AR442" i="11"/>
  <c r="AT442" i="11"/>
  <c r="AI442" i="11"/>
  <c r="AN442" i="11"/>
  <c r="AJ442" i="11"/>
  <c r="AC442" i="11"/>
  <c r="AP442" i="11"/>
  <c r="AG442" i="11"/>
  <c r="AX442" i="11"/>
  <c r="AQ442" i="11"/>
  <c r="AW442" i="11"/>
  <c r="AK442" i="11"/>
  <c r="BA442" i="11"/>
  <c r="AS442" i="11"/>
  <c r="BU442" i="11" s="1"/>
  <c r="CW442" i="11" s="1"/>
  <c r="AV442" i="11"/>
  <c r="AE442" i="11"/>
  <c r="BG442" i="11" s="1"/>
  <c r="AL442" i="11"/>
  <c r="AB442" i="11"/>
  <c r="AO442" i="11"/>
  <c r="AF442" i="11"/>
  <c r="AA21" i="11"/>
  <c r="CW237" i="11"/>
  <c r="CE237" i="11" s="1"/>
  <c r="BC237" i="11"/>
  <c r="DD463" i="11"/>
  <c r="CE463" i="11" s="1"/>
  <c r="BC463" i="11"/>
  <c r="BG130" i="11"/>
  <c r="AA130" i="11"/>
  <c r="AA429" i="11"/>
  <c r="CI276" i="11"/>
  <c r="CI344" i="11"/>
  <c r="CE344" i="11" s="1"/>
  <c r="BC344" i="11"/>
  <c r="AQ459" i="11"/>
  <c r="AI459" i="11"/>
  <c r="AO459" i="11"/>
  <c r="AD459" i="11"/>
  <c r="AJ459" i="11"/>
  <c r="AM459" i="11"/>
  <c r="AB459" i="11"/>
  <c r="BB459" i="11"/>
  <c r="AV459" i="11"/>
  <c r="AF459" i="11"/>
  <c r="AZ459" i="11"/>
  <c r="AP459" i="11"/>
  <c r="AX459" i="11"/>
  <c r="AW459" i="11"/>
  <c r="AK459" i="11"/>
  <c r="BM459" i="11" s="1"/>
  <c r="CO459" i="11" s="1"/>
  <c r="AY459" i="11"/>
  <c r="AR459" i="11"/>
  <c r="AH459" i="11"/>
  <c r="AL459" i="11"/>
  <c r="AT459" i="11"/>
  <c r="AC459" i="11"/>
  <c r="AG459" i="11"/>
  <c r="AE459" i="11"/>
  <c r="BG459" i="11" s="1"/>
  <c r="AS459" i="11"/>
  <c r="BU459" i="11" s="1"/>
  <c r="CW459" i="11" s="1"/>
  <c r="AU459" i="11"/>
  <c r="BA459" i="11"/>
  <c r="AN459" i="11"/>
  <c r="BV148" i="11"/>
  <c r="AA148" i="11"/>
  <c r="CI287" i="11"/>
  <c r="CE287" i="11" s="1"/>
  <c r="BC287" i="11"/>
  <c r="BM152" i="11"/>
  <c r="AA152" i="11"/>
  <c r="CW502" i="11"/>
  <c r="CE502" i="11" s="1"/>
  <c r="BC502" i="11"/>
  <c r="BC233" i="11"/>
  <c r="CI233" i="11"/>
  <c r="CE233" i="11" s="1"/>
  <c r="AF207" i="11"/>
  <c r="AT207" i="11"/>
  <c r="AZ207" i="11"/>
  <c r="AE207" i="11"/>
  <c r="BG207" i="11" s="1"/>
  <c r="AP207" i="11"/>
  <c r="AB207" i="11"/>
  <c r="AL207" i="11"/>
  <c r="AU207" i="11"/>
  <c r="AR207" i="11"/>
  <c r="BA207" i="11"/>
  <c r="AJ207" i="11"/>
  <c r="AK207" i="11"/>
  <c r="AC207" i="11"/>
  <c r="AV207" i="11"/>
  <c r="AN207" i="11"/>
  <c r="BB207" i="11"/>
  <c r="AD207" i="11"/>
  <c r="AY207" i="11"/>
  <c r="AS207" i="11"/>
  <c r="AQ207" i="11"/>
  <c r="AW207" i="11"/>
  <c r="AM207" i="11"/>
  <c r="AX207" i="11"/>
  <c r="AH207" i="11"/>
  <c r="AO207" i="11"/>
  <c r="AG207" i="11"/>
  <c r="AI207" i="11"/>
  <c r="AO231" i="11"/>
  <c r="AT231" i="11"/>
  <c r="AH231" i="11"/>
  <c r="AR231" i="11"/>
  <c r="AL231" i="11"/>
  <c r="AV231" i="11"/>
  <c r="AB231" i="11"/>
  <c r="AI231" i="11"/>
  <c r="AW231" i="11"/>
  <c r="AN231" i="11"/>
  <c r="AK231" i="11"/>
  <c r="BM231" i="11" s="1"/>
  <c r="CO231" i="11" s="1"/>
  <c r="AP231" i="11"/>
  <c r="AS231" i="11"/>
  <c r="BU231" i="11" s="1"/>
  <c r="CW231" i="11" s="1"/>
  <c r="AU231" i="11"/>
  <c r="BA231" i="11"/>
  <c r="AM231" i="11"/>
  <c r="AZ231" i="11"/>
  <c r="AX231" i="11"/>
  <c r="BB231" i="11"/>
  <c r="AJ231" i="11"/>
  <c r="AQ231" i="11"/>
  <c r="AE231" i="11"/>
  <c r="BG231" i="11" s="1"/>
  <c r="AC231" i="11"/>
  <c r="AF231" i="11"/>
  <c r="AY231" i="11"/>
  <c r="AG231" i="11"/>
  <c r="AD231" i="11"/>
  <c r="AK512" i="11"/>
  <c r="BM512" i="11" s="1"/>
  <c r="CO512" i="11" s="1"/>
  <c r="AZ512" i="11"/>
  <c r="AH512" i="11"/>
  <c r="AP512" i="11"/>
  <c r="AI512" i="11"/>
  <c r="AG512" i="11"/>
  <c r="AU512" i="11"/>
  <c r="AN512" i="11"/>
  <c r="BA512" i="11"/>
  <c r="AS512" i="11"/>
  <c r="BU512" i="11" s="1"/>
  <c r="CW512" i="11" s="1"/>
  <c r="AV512" i="11"/>
  <c r="AJ512" i="11"/>
  <c r="AW512" i="11"/>
  <c r="AB512" i="11"/>
  <c r="AR512" i="11"/>
  <c r="AQ512" i="11"/>
  <c r="AX512" i="11"/>
  <c r="AL512" i="11"/>
  <c r="AT512" i="11"/>
  <c r="AC512" i="11"/>
  <c r="BB512" i="11"/>
  <c r="AY512" i="11"/>
  <c r="AD512" i="11"/>
  <c r="AF512" i="11"/>
  <c r="AO512" i="11"/>
  <c r="AE512" i="11"/>
  <c r="BG512" i="11" s="1"/>
  <c r="AM512" i="11"/>
  <c r="AS449" i="11"/>
  <c r="BU449" i="11" s="1"/>
  <c r="CW449" i="11" s="1"/>
  <c r="AB449" i="11"/>
  <c r="AZ449" i="11"/>
  <c r="AQ449" i="11"/>
  <c r="AD449" i="11"/>
  <c r="AG449" i="11"/>
  <c r="AY449" i="11"/>
  <c r="CA449" i="11" s="1"/>
  <c r="DC449" i="11" s="1"/>
  <c r="AC449" i="11"/>
  <c r="AW449" i="11"/>
  <c r="BY449" i="11" s="1"/>
  <c r="DA449" i="11" s="1"/>
  <c r="AH449" i="11"/>
  <c r="BA449" i="11"/>
  <c r="AP449" i="11"/>
  <c r="BR449" i="11" s="1"/>
  <c r="CT449" i="11" s="1"/>
  <c r="AL449" i="11"/>
  <c r="BN449" i="11" s="1"/>
  <c r="CP449" i="11" s="1"/>
  <c r="AR449" i="11"/>
  <c r="AO449" i="11"/>
  <c r="BQ449" i="11" s="1"/>
  <c r="CS449" i="11" s="1"/>
  <c r="AX449" i="11"/>
  <c r="AT449" i="11"/>
  <c r="BB449" i="11"/>
  <c r="AM449" i="11"/>
  <c r="BO449" i="11" s="1"/>
  <c r="CQ449" i="11" s="1"/>
  <c r="AU449" i="11"/>
  <c r="BW449" i="11" s="1"/>
  <c r="CY449" i="11" s="1"/>
  <c r="AE449" i="11"/>
  <c r="BG449" i="11" s="1"/>
  <c r="AV449" i="11"/>
  <c r="AI449" i="11"/>
  <c r="AN449" i="11"/>
  <c r="BP449" i="11" s="1"/>
  <c r="CR449" i="11" s="1"/>
  <c r="AF449" i="11"/>
  <c r="AJ449" i="11"/>
  <c r="AK449" i="11"/>
  <c r="BG170" i="11"/>
  <c r="AA170" i="11"/>
  <c r="BC516" i="11"/>
  <c r="CI516" i="11"/>
  <c r="CE516" i="11" s="1"/>
  <c r="CI273" i="11"/>
  <c r="CE273" i="11" s="1"/>
  <c r="BC273" i="11"/>
  <c r="DE280" i="11"/>
  <c r="CE280" i="11" s="1"/>
  <c r="BC280" i="11"/>
  <c r="BC520" i="11"/>
  <c r="CI520" i="11"/>
  <c r="CE520" i="11" s="1"/>
  <c r="BG489" i="11"/>
  <c r="AA489" i="11"/>
  <c r="BC529" i="11"/>
  <c r="CI529" i="11"/>
  <c r="CE529" i="11" s="1"/>
  <c r="BU531" i="11"/>
  <c r="AA531" i="11"/>
  <c r="CI194" i="11"/>
  <c r="CE194" i="11" s="1"/>
  <c r="BC194" i="11"/>
  <c r="CP297" i="11"/>
  <c r="CE297" i="11" s="1"/>
  <c r="BC297" i="11"/>
  <c r="BV382" i="11"/>
  <c r="AA382" i="11"/>
  <c r="BG222" i="11"/>
  <c r="AA222" i="11"/>
  <c r="CI201" i="11"/>
  <c r="CE201" i="11" s="1"/>
  <c r="BC201" i="11"/>
  <c r="AN303" i="11"/>
  <c r="BP303" i="11" s="1"/>
  <c r="CR303" i="11" s="1"/>
  <c r="AW303" i="11"/>
  <c r="BY303" i="11" s="1"/>
  <c r="DA303" i="11" s="1"/>
  <c r="AM303" i="11"/>
  <c r="BO303" i="11" s="1"/>
  <c r="CQ303" i="11" s="1"/>
  <c r="AV303" i="11"/>
  <c r="AP303" i="11"/>
  <c r="BR303" i="11" s="1"/>
  <c r="CT303" i="11" s="1"/>
  <c r="AX303" i="11"/>
  <c r="AC303" i="11"/>
  <c r="AJ303" i="11"/>
  <c r="AI303" i="11"/>
  <c r="BB303" i="11"/>
  <c r="AF303" i="11"/>
  <c r="AD303" i="11"/>
  <c r="AH303" i="11"/>
  <c r="AL303" i="11"/>
  <c r="BN303" i="11" s="1"/>
  <c r="CP303" i="11" s="1"/>
  <c r="AT303" i="11"/>
  <c r="AQ303" i="11"/>
  <c r="AZ303" i="11"/>
  <c r="AB303" i="11"/>
  <c r="AS303" i="11"/>
  <c r="BU303" i="11" s="1"/>
  <c r="CW303" i="11" s="1"/>
  <c r="BA303" i="11"/>
  <c r="AY303" i="11"/>
  <c r="CA303" i="11" s="1"/>
  <c r="DC303" i="11" s="1"/>
  <c r="AU303" i="11"/>
  <c r="BW303" i="11" s="1"/>
  <c r="CY303" i="11" s="1"/>
  <c r="AK303" i="11"/>
  <c r="AR303" i="11"/>
  <c r="AO303" i="11"/>
  <c r="BQ303" i="11" s="1"/>
  <c r="CS303" i="11" s="1"/>
  <c r="AE303" i="11"/>
  <c r="BG303" i="11" s="1"/>
  <c r="AG303" i="11"/>
  <c r="BG221" i="11"/>
  <c r="AA221" i="11"/>
  <c r="AD469" i="11"/>
  <c r="AM469" i="11"/>
  <c r="AV469" i="11"/>
  <c r="AH469" i="11"/>
  <c r="AG469" i="11"/>
  <c r="AW469" i="11"/>
  <c r="AZ469" i="11"/>
  <c r="AP469" i="11"/>
  <c r="AF469" i="11"/>
  <c r="AS469" i="11"/>
  <c r="BU469" i="11" s="1"/>
  <c r="CW469" i="11" s="1"/>
  <c r="AX469" i="11"/>
  <c r="AL469" i="11"/>
  <c r="AN469" i="11"/>
  <c r="BB469" i="11"/>
  <c r="AR469" i="11"/>
  <c r="AC469" i="11"/>
  <c r="AT469" i="11"/>
  <c r="AI469" i="11"/>
  <c r="AE469" i="11"/>
  <c r="BG469" i="11" s="1"/>
  <c r="AO469" i="11"/>
  <c r="AY469" i="11"/>
  <c r="AU469" i="11"/>
  <c r="AB469" i="11"/>
  <c r="BA469" i="11"/>
  <c r="AK469" i="11"/>
  <c r="BM469" i="11" s="1"/>
  <c r="CO469" i="11" s="1"/>
  <c r="AJ469" i="11"/>
  <c r="AQ469" i="11"/>
  <c r="AW136" i="11"/>
  <c r="AR136" i="11"/>
  <c r="AL136" i="11"/>
  <c r="AF136" i="11"/>
  <c r="AD136" i="11"/>
  <c r="AQ136" i="11"/>
  <c r="AT136" i="11"/>
  <c r="AB136" i="11"/>
  <c r="AY136" i="11"/>
  <c r="AZ136" i="11"/>
  <c r="AS136" i="11"/>
  <c r="BU136" i="11" s="1"/>
  <c r="CW136" i="11" s="1"/>
  <c r="AK136" i="11"/>
  <c r="AI136" i="11"/>
  <c r="AO136" i="11"/>
  <c r="AU136" i="11"/>
  <c r="AJ136" i="11"/>
  <c r="AG136" i="11"/>
  <c r="AV136" i="11"/>
  <c r="AC136" i="11"/>
  <c r="AE136" i="11"/>
  <c r="BG136" i="11" s="1"/>
  <c r="BB136" i="11"/>
  <c r="BA136" i="11"/>
  <c r="AX136" i="11"/>
  <c r="AM136" i="11"/>
  <c r="AN136" i="11"/>
  <c r="AH136" i="11"/>
  <c r="AP136" i="11"/>
  <c r="AA198" i="11"/>
  <c r="CI521" i="11"/>
  <c r="CE521" i="11" s="1"/>
  <c r="BC521" i="11"/>
  <c r="BC248" i="11"/>
  <c r="CI248" i="11"/>
  <c r="CE248" i="11" s="1"/>
  <c r="AV140" i="11"/>
  <c r="AC140" i="11"/>
  <c r="AU140" i="11"/>
  <c r="AP140" i="11"/>
  <c r="AJ140" i="11"/>
  <c r="AX140" i="11"/>
  <c r="AR140" i="11"/>
  <c r="AT140" i="11"/>
  <c r="AD140" i="11"/>
  <c r="AL140" i="11"/>
  <c r="AS140" i="11"/>
  <c r="BU140" i="11" s="1"/>
  <c r="CW140" i="11" s="1"/>
  <c r="AN140" i="11"/>
  <c r="AM140" i="11"/>
  <c r="AW140" i="11"/>
  <c r="AG140" i="11"/>
  <c r="BB140" i="11"/>
  <c r="AH140" i="11"/>
  <c r="AQ140" i="11"/>
  <c r="AI140" i="11"/>
  <c r="AE140" i="11"/>
  <c r="BG140" i="11" s="1"/>
  <c r="AK140" i="11"/>
  <c r="BM140" i="11" s="1"/>
  <c r="CO140" i="11" s="1"/>
  <c r="BA140" i="11"/>
  <c r="AY140" i="11"/>
  <c r="AO140" i="11"/>
  <c r="AZ140" i="11"/>
  <c r="AB140" i="11"/>
  <c r="AF140" i="11"/>
  <c r="AD299" i="11"/>
  <c r="AW299" i="11"/>
  <c r="AB299" i="11"/>
  <c r="AY299" i="11"/>
  <c r="AR299" i="11"/>
  <c r="AC299" i="11"/>
  <c r="AF299" i="11"/>
  <c r="AM299" i="11"/>
  <c r="AE299" i="11"/>
  <c r="BG299" i="11" s="1"/>
  <c r="AS299" i="11"/>
  <c r="BU299" i="11" s="1"/>
  <c r="CW299" i="11" s="1"/>
  <c r="AQ299" i="11"/>
  <c r="AH299" i="11"/>
  <c r="BA299" i="11"/>
  <c r="AZ299" i="11"/>
  <c r="AJ299" i="11"/>
  <c r="AT299" i="11"/>
  <c r="AK299" i="11"/>
  <c r="AP299" i="11"/>
  <c r="AV299" i="11"/>
  <c r="AX299" i="11"/>
  <c r="AI299" i="11"/>
  <c r="BB299" i="11"/>
  <c r="AU299" i="11"/>
  <c r="AL299" i="11"/>
  <c r="AO299" i="11"/>
  <c r="AN299" i="11"/>
  <c r="AG299" i="11"/>
  <c r="AA513" i="11"/>
  <c r="CI88" i="11"/>
  <c r="CE88" i="11" s="1"/>
  <c r="BC88" i="11"/>
  <c r="BU75" i="11"/>
  <c r="AA75" i="11"/>
  <c r="CO514" i="11"/>
  <c r="CE514" i="11" s="1"/>
  <c r="BC514" i="11"/>
  <c r="CI543" i="11"/>
  <c r="CE543" i="11" s="1"/>
  <c r="BC543" i="11"/>
  <c r="BC121" i="11"/>
  <c r="CW121" i="11"/>
  <c r="CE121" i="11" s="1"/>
  <c r="CI492" i="11"/>
  <c r="CE492" i="11" s="1"/>
  <c r="BC492" i="11"/>
  <c r="AU306" i="11"/>
  <c r="BW306" i="11" s="1"/>
  <c r="CY306" i="11" s="1"/>
  <c r="AV306" i="11"/>
  <c r="AE306" i="11"/>
  <c r="BG306" i="11" s="1"/>
  <c r="AQ306" i="11"/>
  <c r="BS306" i="11" s="1"/>
  <c r="CU306" i="11" s="1"/>
  <c r="AI306" i="11"/>
  <c r="AK306" i="11"/>
  <c r="BM306" i="11" s="1"/>
  <c r="CO306" i="11" s="1"/>
  <c r="AX306" i="11"/>
  <c r="AB306" i="11"/>
  <c r="BB306" i="11"/>
  <c r="AZ306" i="11"/>
  <c r="AT306" i="11"/>
  <c r="AD306" i="11"/>
  <c r="AN306" i="11"/>
  <c r="BP306" i="11" s="1"/>
  <c r="CR306" i="11" s="1"/>
  <c r="AM306" i="11"/>
  <c r="BO306" i="11" s="1"/>
  <c r="CQ306" i="11" s="1"/>
  <c r="AF306" i="11"/>
  <c r="AH306" i="11"/>
  <c r="BJ306" i="11" s="1"/>
  <c r="CL306" i="11" s="1"/>
  <c r="AY306" i="11"/>
  <c r="CA306" i="11" s="1"/>
  <c r="DC306" i="11" s="1"/>
  <c r="AC306" i="11"/>
  <c r="AJ306" i="11"/>
  <c r="AW306" i="11"/>
  <c r="BY306" i="11" s="1"/>
  <c r="DA306" i="11" s="1"/>
  <c r="AR306" i="11"/>
  <c r="AO306" i="11"/>
  <c r="BQ306" i="11" s="1"/>
  <c r="CS306" i="11" s="1"/>
  <c r="BA306" i="11"/>
  <c r="AL306" i="11"/>
  <c r="BN306" i="11" s="1"/>
  <c r="CP306" i="11" s="1"/>
  <c r="AS306" i="11"/>
  <c r="BU306" i="11" s="1"/>
  <c r="CW306" i="11" s="1"/>
  <c r="AG306" i="11"/>
  <c r="BI306" i="11" s="1"/>
  <c r="CK306" i="11" s="1"/>
  <c r="AP306" i="11"/>
  <c r="BR306" i="11" s="1"/>
  <c r="CT306" i="11" s="1"/>
  <c r="CI223" i="11"/>
  <c r="CE223" i="11" s="1"/>
  <c r="BC223" i="11"/>
  <c r="BR298" i="11"/>
  <c r="AA298" i="11"/>
  <c r="CI478" i="11"/>
  <c r="BC70" i="11"/>
  <c r="DE70" i="11"/>
  <c r="CE70" i="11" s="1"/>
  <c r="CI450" i="11"/>
  <c r="CE450" i="11" s="1"/>
  <c r="BC450" i="11"/>
  <c r="AA422" i="11"/>
  <c r="AA143" i="11"/>
  <c r="AA245" i="11"/>
  <c r="AL393" i="11"/>
  <c r="BN393" i="11" s="1"/>
  <c r="CP393" i="11" s="1"/>
  <c r="AK393" i="11"/>
  <c r="AB393" i="11"/>
  <c r="AE393" i="11"/>
  <c r="BG393" i="11" s="1"/>
  <c r="AM393" i="11"/>
  <c r="BO393" i="11" s="1"/>
  <c r="CQ393" i="11" s="1"/>
  <c r="AQ393" i="11"/>
  <c r="BB393" i="11"/>
  <c r="AT393" i="11"/>
  <c r="AN393" i="11"/>
  <c r="BP393" i="11" s="1"/>
  <c r="CR393" i="11" s="1"/>
  <c r="AU393" i="11"/>
  <c r="BW393" i="11" s="1"/>
  <c r="CY393" i="11" s="1"/>
  <c r="BA393" i="11"/>
  <c r="AY393" i="11"/>
  <c r="CA393" i="11" s="1"/>
  <c r="DC393" i="11" s="1"/>
  <c r="AD393" i="11"/>
  <c r="AW393" i="11"/>
  <c r="BY393" i="11" s="1"/>
  <c r="DA393" i="11" s="1"/>
  <c r="AG393" i="11"/>
  <c r="AH393" i="11"/>
  <c r="AI393" i="11"/>
  <c r="AV393" i="11"/>
  <c r="AR393" i="11"/>
  <c r="AO393" i="11"/>
  <c r="BQ393" i="11" s="1"/>
  <c r="CS393" i="11" s="1"/>
  <c r="AP393" i="11"/>
  <c r="BR393" i="11" s="1"/>
  <c r="CT393" i="11" s="1"/>
  <c r="AC393" i="11"/>
  <c r="AJ393" i="11"/>
  <c r="AF393" i="11"/>
  <c r="AZ393" i="11"/>
  <c r="AS393" i="11"/>
  <c r="BU393" i="11" s="1"/>
  <c r="CW393" i="11" s="1"/>
  <c r="AX393" i="11"/>
  <c r="AA94" i="11"/>
  <c r="BG472" i="11"/>
  <c r="AA472" i="11"/>
  <c r="CI156" i="11"/>
  <c r="CE156" i="11" s="1"/>
  <c r="BC156" i="11"/>
  <c r="AQ188" i="11"/>
  <c r="BS188" i="11" s="1"/>
  <c r="CU188" i="11" s="1"/>
  <c r="AW188" i="11"/>
  <c r="BY188" i="11" s="1"/>
  <c r="DA188" i="11" s="1"/>
  <c r="AK188" i="11"/>
  <c r="BM188" i="11" s="1"/>
  <c r="CO188" i="11" s="1"/>
  <c r="AP188" i="11"/>
  <c r="BR188" i="11" s="1"/>
  <c r="CT188" i="11" s="1"/>
  <c r="AS188" i="11"/>
  <c r="BU188" i="11" s="1"/>
  <c r="CW188" i="11" s="1"/>
  <c r="BB188" i="11"/>
  <c r="AD188" i="11"/>
  <c r="AF188" i="11"/>
  <c r="AE188" i="11"/>
  <c r="BG188" i="11" s="1"/>
  <c r="AZ188" i="11"/>
  <c r="AL188" i="11"/>
  <c r="BN188" i="11" s="1"/>
  <c r="CP188" i="11" s="1"/>
  <c r="AR188" i="11"/>
  <c r="AY188" i="11"/>
  <c r="CA188" i="11" s="1"/>
  <c r="DC188" i="11" s="1"/>
  <c r="AH188" i="11"/>
  <c r="BJ188" i="11" s="1"/>
  <c r="CL188" i="11" s="1"/>
  <c r="AM188" i="11"/>
  <c r="BO188" i="11" s="1"/>
  <c r="CQ188" i="11" s="1"/>
  <c r="BA188" i="11"/>
  <c r="AC188" i="11"/>
  <c r="AX188" i="11"/>
  <c r="AV188" i="11"/>
  <c r="AN188" i="11"/>
  <c r="BP188" i="11" s="1"/>
  <c r="CR188" i="11" s="1"/>
  <c r="AB188" i="11"/>
  <c r="AG188" i="11"/>
  <c r="BI188" i="11" s="1"/>
  <c r="CK188" i="11" s="1"/>
  <c r="AJ188" i="11"/>
  <c r="AO188" i="11"/>
  <c r="BQ188" i="11" s="1"/>
  <c r="CS188" i="11" s="1"/>
  <c r="AI188" i="11"/>
  <c r="AU188" i="11"/>
  <c r="BW188" i="11" s="1"/>
  <c r="CY188" i="11" s="1"/>
  <c r="AT188" i="11"/>
  <c r="BM480" i="11"/>
  <c r="AA480" i="11"/>
  <c r="BG454" i="11"/>
  <c r="AA454" i="11"/>
  <c r="AA479" i="11"/>
  <c r="AA273" i="11"/>
  <c r="AA272" i="11"/>
  <c r="CW282" i="11"/>
  <c r="CE282" i="11" s="1"/>
  <c r="BC282" i="11"/>
  <c r="AA242" i="11"/>
  <c r="BG500" i="11"/>
  <c r="AA500" i="11"/>
  <c r="BC173" i="11"/>
  <c r="CI173" i="11"/>
  <c r="CE173" i="11" s="1"/>
  <c r="AL241" i="11"/>
  <c r="BB241" i="11"/>
  <c r="AH241" i="11"/>
  <c r="AO241" i="11"/>
  <c r="AC241" i="11"/>
  <c r="AI241" i="11"/>
  <c r="AN241" i="11"/>
  <c r="AX241" i="11"/>
  <c r="AZ241" i="11"/>
  <c r="AY241" i="11"/>
  <c r="AS241" i="11"/>
  <c r="BU241" i="11" s="1"/>
  <c r="CW241" i="11" s="1"/>
  <c r="AF241" i="11"/>
  <c r="AR241" i="11"/>
  <c r="AV241" i="11"/>
  <c r="AU241" i="11"/>
  <c r="AB241" i="11"/>
  <c r="AP241" i="11"/>
  <c r="BA241" i="11"/>
  <c r="AQ241" i="11"/>
  <c r="AE241" i="11"/>
  <c r="BG241" i="11" s="1"/>
  <c r="AT241" i="11"/>
  <c r="AJ241" i="11"/>
  <c r="AW241" i="11"/>
  <c r="AD241" i="11"/>
  <c r="AM241" i="11"/>
  <c r="AG241" i="11"/>
  <c r="AK241" i="11"/>
  <c r="CI60" i="11"/>
  <c r="CE60" i="11" s="1"/>
  <c r="BC60" i="11"/>
  <c r="AA320" i="11"/>
  <c r="AA465" i="11"/>
  <c r="AF235" i="11"/>
  <c r="AO235" i="11"/>
  <c r="AU235" i="11"/>
  <c r="AB235" i="11"/>
  <c r="AT235" i="11"/>
  <c r="AL235" i="11"/>
  <c r="AJ235" i="11"/>
  <c r="AD235" i="11"/>
  <c r="AG235" i="11"/>
  <c r="AQ235" i="11"/>
  <c r="AI235" i="11"/>
  <c r="AV235" i="11"/>
  <c r="AE235" i="11"/>
  <c r="BG235" i="11" s="1"/>
  <c r="BA235" i="11"/>
  <c r="AN235" i="11"/>
  <c r="AP235" i="11"/>
  <c r="AM235" i="11"/>
  <c r="AX235" i="11"/>
  <c r="AR235" i="11"/>
  <c r="AK235" i="11"/>
  <c r="AZ235" i="11"/>
  <c r="BB235" i="11"/>
  <c r="AH235" i="11"/>
  <c r="AC235" i="11"/>
  <c r="AW235" i="11"/>
  <c r="AS235" i="11"/>
  <c r="AY235" i="11"/>
  <c r="BG399" i="11"/>
  <c r="AA399" i="11"/>
  <c r="DE309" i="11"/>
  <c r="CE309" i="11" s="1"/>
  <c r="BC309" i="11"/>
  <c r="CW158" i="11"/>
  <c r="CE158" i="11" s="1"/>
  <c r="BC158" i="11"/>
  <c r="AQ497" i="11"/>
  <c r="AX497" i="11"/>
  <c r="AT497" i="11"/>
  <c r="BB497" i="11"/>
  <c r="AV497" i="11"/>
  <c r="AK497" i="11"/>
  <c r="BM497" i="11" s="1"/>
  <c r="CO497" i="11" s="1"/>
  <c r="BA497" i="11"/>
  <c r="AC497" i="11"/>
  <c r="AF497" i="11"/>
  <c r="AE497" i="11"/>
  <c r="BG497" i="11" s="1"/>
  <c r="AD497" i="11"/>
  <c r="AM497" i="11"/>
  <c r="AI497" i="11"/>
  <c r="AL497" i="11"/>
  <c r="AH497" i="11"/>
  <c r="AB497" i="11"/>
  <c r="AG497" i="11"/>
  <c r="AR497" i="11"/>
  <c r="AN497" i="11"/>
  <c r="AZ497" i="11"/>
  <c r="AW497" i="11"/>
  <c r="AP497" i="11"/>
  <c r="AO497" i="11"/>
  <c r="AU497" i="11"/>
  <c r="AY497" i="11"/>
  <c r="AS497" i="11"/>
  <c r="BU497" i="11" s="1"/>
  <c r="CW497" i="11" s="1"/>
  <c r="AJ497" i="11"/>
  <c r="CO36" i="11"/>
  <c r="CE36" i="11" s="1"/>
  <c r="BC36" i="11"/>
  <c r="BU191" i="11"/>
  <c r="AA191" i="11"/>
  <c r="CH535" i="11"/>
  <c r="CE535" i="11" s="1"/>
  <c r="BC535" i="11"/>
  <c r="CP363" i="11"/>
  <c r="CE363" i="11" s="1"/>
  <c r="BC363" i="11"/>
  <c r="BU109" i="11"/>
  <c r="AA109" i="11"/>
  <c r="CW438" i="11"/>
  <c r="CE438" i="11" s="1"/>
  <c r="BC438" i="11"/>
  <c r="CH532" i="11"/>
  <c r="CE532" i="11" s="1"/>
  <c r="BC532" i="11"/>
  <c r="BU264" i="11"/>
  <c r="AA264" i="11"/>
  <c r="BC337" i="11"/>
  <c r="DE337" i="11"/>
  <c r="CE337" i="11" s="1"/>
  <c r="CI176" i="11"/>
  <c r="CP137" i="11"/>
  <c r="CE137" i="11" s="1"/>
  <c r="BC137" i="11"/>
  <c r="CI473" i="11"/>
  <c r="CE473" i="11" s="1"/>
  <c r="BC473" i="11"/>
  <c r="CI428" i="11"/>
  <c r="CE428" i="11" s="1"/>
  <c r="BC428" i="11"/>
  <c r="BG314" i="11"/>
  <c r="AA314" i="11"/>
  <c r="BG464" i="11"/>
  <c r="AA464" i="11"/>
  <c r="BV110" i="11"/>
  <c r="AA110" i="11"/>
  <c r="AG362" i="11"/>
  <c r="AE362" i="11"/>
  <c r="BG362" i="11" s="1"/>
  <c r="AX362" i="11"/>
  <c r="AP362" i="11"/>
  <c r="AH362" i="11"/>
  <c r="AJ362" i="11"/>
  <c r="AW362" i="11"/>
  <c r="AI362" i="11"/>
  <c r="AK362" i="11"/>
  <c r="AB362" i="11"/>
  <c r="AQ362" i="11"/>
  <c r="AF362" i="11"/>
  <c r="AL362" i="11"/>
  <c r="AD362" i="11"/>
  <c r="AT362" i="11"/>
  <c r="AC362" i="11"/>
  <c r="AR362" i="11"/>
  <c r="AO362" i="11"/>
  <c r="AN362" i="11"/>
  <c r="BA362" i="11"/>
  <c r="AV362" i="11"/>
  <c r="AY362" i="11"/>
  <c r="AS362" i="11"/>
  <c r="BU362" i="11" s="1"/>
  <c r="CW362" i="11" s="1"/>
  <c r="AM362" i="11"/>
  <c r="BB362" i="11"/>
  <c r="AU362" i="11"/>
  <c r="AZ362" i="11"/>
  <c r="BM218" i="11"/>
  <c r="AA218" i="11"/>
  <c r="AA138" i="11"/>
  <c r="BR138" i="11"/>
  <c r="CH542" i="11"/>
  <c r="CE542" i="11" s="1"/>
  <c r="BC542" i="11"/>
  <c r="CI417" i="11"/>
  <c r="CI114" i="11"/>
  <c r="CE114" i="11" s="1"/>
  <c r="BC114" i="11"/>
  <c r="CW375" i="11"/>
  <c r="CE375" i="11" s="1"/>
  <c r="BC375" i="11"/>
  <c r="BC245" i="11"/>
  <c r="CI245" i="11"/>
  <c r="CE245" i="11" s="1"/>
  <c r="CP269" i="11"/>
  <c r="CE269" i="11" s="1"/>
  <c r="BC269" i="11"/>
  <c r="CW122" i="11"/>
  <c r="CE122" i="11" s="1"/>
  <c r="BC122" i="11"/>
  <c r="BG96" i="11"/>
  <c r="AA96" i="11"/>
  <c r="CO258" i="11"/>
  <c r="CE258" i="11" s="1"/>
  <c r="BC258" i="11"/>
  <c r="AZ244" i="11"/>
  <c r="AK244" i="11"/>
  <c r="AO244" i="11"/>
  <c r="AE244" i="11"/>
  <c r="BG244" i="11" s="1"/>
  <c r="AW244" i="11"/>
  <c r="AG244" i="11"/>
  <c r="AH244" i="11"/>
  <c r="AP244" i="11"/>
  <c r="AX244" i="11"/>
  <c r="AD244" i="11"/>
  <c r="AJ244" i="11"/>
  <c r="AL244" i="11"/>
  <c r="AV244" i="11"/>
  <c r="AQ244" i="11"/>
  <c r="AS244" i="11"/>
  <c r="BU244" i="11" s="1"/>
  <c r="CW244" i="11" s="1"/>
  <c r="AF244" i="11"/>
  <c r="AR244" i="11"/>
  <c r="AN244" i="11"/>
  <c r="BB244" i="11"/>
  <c r="AY244" i="11"/>
  <c r="BA244" i="11"/>
  <c r="AB244" i="11"/>
  <c r="AU244" i="11"/>
  <c r="AT244" i="11"/>
  <c r="AM244" i="11"/>
  <c r="AI244" i="11"/>
  <c r="AC244" i="11"/>
  <c r="CB163" i="11"/>
  <c r="AA163" i="11"/>
  <c r="BG179" i="11"/>
  <c r="AA179" i="11"/>
  <c r="CI479" i="11"/>
  <c r="CE479" i="11" s="1"/>
  <c r="BC479" i="11"/>
  <c r="CX102" i="11"/>
  <c r="CE102" i="11" s="1"/>
  <c r="BC102" i="11"/>
  <c r="CH539" i="11"/>
  <c r="CE539" i="11" s="1"/>
  <c r="BC539" i="11"/>
  <c r="BU494" i="11"/>
  <c r="AA494" i="11"/>
  <c r="AA361" i="11"/>
  <c r="AA369" i="11"/>
  <c r="BG289" i="11"/>
  <c r="AA289" i="11"/>
  <c r="AA166" i="11"/>
  <c r="BV166" i="11"/>
  <c r="Y227" i="11"/>
  <c r="X227" i="11"/>
  <c r="CX335" i="11"/>
  <c r="CE335" i="11" s="1"/>
  <c r="BC335" i="11"/>
  <c r="AA263" i="11"/>
  <c r="BG61" i="11"/>
  <c r="AA61" i="11"/>
  <c r="AT312" i="11"/>
  <c r="AJ312" i="11"/>
  <c r="AK312" i="11"/>
  <c r="BM312" i="11" s="1"/>
  <c r="CO312" i="11" s="1"/>
  <c r="AQ312" i="11"/>
  <c r="AX312" i="11"/>
  <c r="AE312" i="11"/>
  <c r="BG312" i="11" s="1"/>
  <c r="BA312" i="11"/>
  <c r="AW312" i="11"/>
  <c r="AF312" i="11"/>
  <c r="AC312" i="11"/>
  <c r="AZ312" i="11"/>
  <c r="AM312" i="11"/>
  <c r="AD312" i="11"/>
  <c r="AR312" i="11"/>
  <c r="AO312" i="11"/>
  <c r="AP312" i="11"/>
  <c r="BB312" i="11"/>
  <c r="AU312" i="11"/>
  <c r="AS312" i="11"/>
  <c r="BU312" i="11" s="1"/>
  <c r="CW312" i="11" s="1"/>
  <c r="AY312" i="11"/>
  <c r="AH312" i="11"/>
  <c r="AI312" i="11"/>
  <c r="AB312" i="11"/>
  <c r="AL312" i="11"/>
  <c r="AV312" i="11"/>
  <c r="AN312" i="11"/>
  <c r="AG312" i="11"/>
  <c r="AK471" i="11"/>
  <c r="BM471" i="11" s="1"/>
  <c r="CO471" i="11" s="1"/>
  <c r="AP471" i="11"/>
  <c r="AJ471" i="11"/>
  <c r="AN471" i="11"/>
  <c r="AI471" i="11"/>
  <c r="AF471" i="11"/>
  <c r="AO471" i="11"/>
  <c r="AC471" i="11"/>
  <c r="AT471" i="11"/>
  <c r="AZ471" i="11"/>
  <c r="AQ471" i="11"/>
  <c r="AE471" i="11"/>
  <c r="BG471" i="11" s="1"/>
  <c r="AB471" i="11"/>
  <c r="AM471" i="11"/>
  <c r="AR471" i="11"/>
  <c r="AU471" i="11"/>
  <c r="AS471" i="11"/>
  <c r="BU471" i="11" s="1"/>
  <c r="CW471" i="11" s="1"/>
  <c r="AD471" i="11"/>
  <c r="BA471" i="11"/>
  <c r="AL471" i="11"/>
  <c r="AW471" i="11"/>
  <c r="AH471" i="11"/>
  <c r="AY471" i="11"/>
  <c r="AV471" i="11"/>
  <c r="BB471" i="11"/>
  <c r="AX471" i="11"/>
  <c r="AG471" i="11"/>
  <c r="CH537" i="11"/>
  <c r="CE537" i="11" s="1"/>
  <c r="BC537" i="11"/>
  <c r="BC198" i="11"/>
  <c r="CI198" i="11"/>
  <c r="CE198" i="11" s="1"/>
  <c r="BU149" i="11"/>
  <c r="AA149" i="11"/>
  <c r="AA301" i="11"/>
  <c r="AA248" i="11"/>
  <c r="CX250" i="11"/>
  <c r="CE250" i="11" s="1"/>
  <c r="BC250" i="11"/>
  <c r="AP224" i="11"/>
  <c r="AK224" i="11"/>
  <c r="AZ224" i="11"/>
  <c r="BA224" i="11"/>
  <c r="AF224" i="11"/>
  <c r="AC224" i="11"/>
  <c r="AD224" i="11"/>
  <c r="AM224" i="11"/>
  <c r="AI224" i="11"/>
  <c r="AB224" i="11"/>
  <c r="AG224" i="11"/>
  <c r="AW224" i="11"/>
  <c r="AO224" i="11"/>
  <c r="AN224" i="11"/>
  <c r="AY224" i="11"/>
  <c r="AT224" i="11"/>
  <c r="AL224" i="11"/>
  <c r="AE224" i="11"/>
  <c r="BG224" i="11" s="1"/>
  <c r="AJ224" i="11"/>
  <c r="AV224" i="11"/>
  <c r="AU224" i="11"/>
  <c r="AR224" i="11"/>
  <c r="BB224" i="11"/>
  <c r="AQ224" i="11"/>
  <c r="AS224" i="11"/>
  <c r="BU224" i="11" s="1"/>
  <c r="CW224" i="11" s="1"/>
  <c r="AX224" i="11"/>
  <c r="AH224" i="11"/>
  <c r="AA88" i="11"/>
  <c r="CI507" i="11"/>
  <c r="CE507" i="11" s="1"/>
  <c r="BC507" i="11"/>
  <c r="BC55" i="11"/>
  <c r="CH55" i="11"/>
  <c r="CE55" i="11" s="1"/>
  <c r="W9" i="11"/>
  <c r="X9" i="11" s="1"/>
  <c r="AD9" i="11" s="1"/>
  <c r="CE329" i="11" l="1"/>
  <c r="BC329" i="11"/>
  <c r="BC417" i="11"/>
  <c r="CE417" i="11"/>
  <c r="CI525" i="11"/>
  <c r="CE525" i="11" s="1"/>
  <c r="BC139" i="11"/>
  <c r="CE77" i="11"/>
  <c r="AA486" i="11"/>
  <c r="BC333" i="11"/>
  <c r="CE333" i="11"/>
  <c r="BC77" i="11"/>
  <c r="BC216" i="11"/>
  <c r="CE271" i="11"/>
  <c r="CE216" i="11"/>
  <c r="BC271" i="11"/>
  <c r="AA417" i="11"/>
  <c r="AA333" i="11"/>
  <c r="CE367" i="11"/>
  <c r="AA216" i="11"/>
  <c r="CE488" i="11"/>
  <c r="CE208" i="11"/>
  <c r="CE448" i="11"/>
  <c r="AA365" i="11"/>
  <c r="BC448" i="11"/>
  <c r="AA329" i="11"/>
  <c r="AA176" i="11"/>
  <c r="AA488" i="11"/>
  <c r="BC365" i="11"/>
  <c r="CE365" i="11"/>
  <c r="BC488" i="11"/>
  <c r="BC478" i="11"/>
  <c r="AA367" i="11"/>
  <c r="AA428" i="11"/>
  <c r="CE478" i="11"/>
  <c r="AA276" i="11"/>
  <c r="AA448" i="11"/>
  <c r="AS302" i="11"/>
  <c r="BU302" i="11" s="1"/>
  <c r="CW302" i="11" s="1"/>
  <c r="BC176" i="11"/>
  <c r="BC367" i="11"/>
  <c r="CE176" i="11"/>
  <c r="BC455" i="11"/>
  <c r="CE276" i="11"/>
  <c r="BC276" i="11"/>
  <c r="AA139" i="11"/>
  <c r="AA208" i="11"/>
  <c r="AA77" i="11"/>
  <c r="AC302" i="11"/>
  <c r="AB302" i="11"/>
  <c r="AR302" i="11"/>
  <c r="AO302" i="11"/>
  <c r="BQ302" i="11" s="1"/>
  <c r="CS302" i="11" s="1"/>
  <c r="AE302" i="11"/>
  <c r="BG302" i="11" s="1"/>
  <c r="AP302" i="11"/>
  <c r="BR302" i="11" s="1"/>
  <c r="CT302" i="11" s="1"/>
  <c r="AQ302" i="11"/>
  <c r="BS302" i="11" s="1"/>
  <c r="CU302" i="11" s="1"/>
  <c r="BB302" i="11"/>
  <c r="AU302" i="11"/>
  <c r="BW302" i="11" s="1"/>
  <c r="CY302" i="11" s="1"/>
  <c r="AK302" i="11"/>
  <c r="BM302" i="11" s="1"/>
  <c r="CO302" i="11" s="1"/>
  <c r="AM302" i="11"/>
  <c r="BO302" i="11" s="1"/>
  <c r="CQ302" i="11" s="1"/>
  <c r="BA302" i="11"/>
  <c r="AL302" i="11"/>
  <c r="AY302" i="11"/>
  <c r="CA302" i="11" s="1"/>
  <c r="DC302" i="11" s="1"/>
  <c r="AN302" i="11"/>
  <c r="BP302" i="11" s="1"/>
  <c r="CR302" i="11" s="1"/>
  <c r="AA271" i="11"/>
  <c r="AA525" i="11"/>
  <c r="AA478" i="11"/>
  <c r="AA249" i="11"/>
  <c r="AF302" i="11"/>
  <c r="BH302" i="11" s="1"/>
  <c r="CJ302" i="11" s="1"/>
  <c r="AW302" i="11"/>
  <c r="BY302" i="11" s="1"/>
  <c r="DA302" i="11" s="1"/>
  <c r="AG302" i="11"/>
  <c r="AD302" i="11"/>
  <c r="AV302" i="11"/>
  <c r="BX302" i="11" s="1"/>
  <c r="CZ302" i="11" s="1"/>
  <c r="AT302" i="11"/>
  <c r="AI302" i="11"/>
  <c r="AX302" i="11"/>
  <c r="AH302" i="11"/>
  <c r="CW93" i="11"/>
  <c r="CE93" i="11" s="1"/>
  <c r="AA455" i="11"/>
  <c r="BC249" i="11"/>
  <c r="CE249" i="11"/>
  <c r="AA140" i="11"/>
  <c r="AA231" i="11"/>
  <c r="AA111" i="11"/>
  <c r="AA73" i="11"/>
  <c r="BC264" i="11"/>
  <c r="CW264" i="11"/>
  <c r="CE264" i="11" s="1"/>
  <c r="CI123" i="11"/>
  <c r="CE123" i="11" s="1"/>
  <c r="BC123" i="11"/>
  <c r="BC410" i="11"/>
  <c r="CW410" i="11"/>
  <c r="CE410" i="11" s="1"/>
  <c r="CI504" i="11"/>
  <c r="CE504" i="11" s="1"/>
  <c r="BC504" i="11"/>
  <c r="BC35" i="11"/>
  <c r="CO35" i="11"/>
  <c r="CE35" i="11" s="1"/>
  <c r="BC226" i="11"/>
  <c r="CP226" i="11"/>
  <c r="CE226" i="11" s="1"/>
  <c r="CO168" i="11"/>
  <c r="CE168" i="11" s="1"/>
  <c r="BC168" i="11"/>
  <c r="CI132" i="11"/>
  <c r="CE132" i="11" s="1"/>
  <c r="BC132" i="11"/>
  <c r="AA182" i="11"/>
  <c r="CI59" i="11"/>
  <c r="CE59" i="11" s="1"/>
  <c r="BC59" i="11"/>
  <c r="CI401" i="11"/>
  <c r="CE401" i="11" s="1"/>
  <c r="BC401" i="11"/>
  <c r="AA418" i="11"/>
  <c r="CI127" i="11"/>
  <c r="CE127" i="11" s="1"/>
  <c r="BC127" i="11"/>
  <c r="CI348" i="11"/>
  <c r="CE348" i="11" s="1"/>
  <c r="BC348" i="11"/>
  <c r="CX86" i="11"/>
  <c r="CE86" i="11" s="1"/>
  <c r="BC86" i="11"/>
  <c r="CO37" i="11"/>
  <c r="CE37" i="11" s="1"/>
  <c r="BC37" i="11"/>
  <c r="BC292" i="11"/>
  <c r="CW292" i="11"/>
  <c r="CE292" i="11" s="1"/>
  <c r="CW74" i="11"/>
  <c r="CE74" i="11" s="1"/>
  <c r="BC74" i="11"/>
  <c r="AY446" i="11"/>
  <c r="CA446" i="11" s="1"/>
  <c r="DC446" i="11" s="1"/>
  <c r="AW446" i="11"/>
  <c r="BY446" i="11" s="1"/>
  <c r="DA446" i="11" s="1"/>
  <c r="AB446" i="11"/>
  <c r="AI446" i="11"/>
  <c r="Z446" i="11"/>
  <c r="AD446" i="11"/>
  <c r="AX446" i="11"/>
  <c r="AL446" i="11"/>
  <c r="AO446" i="11"/>
  <c r="BQ446" i="11" s="1"/>
  <c r="CS446" i="11" s="1"/>
  <c r="AS446" i="11"/>
  <c r="BU446" i="11" s="1"/>
  <c r="CW446" i="11" s="1"/>
  <c r="AH446" i="11"/>
  <c r="AT446" i="11"/>
  <c r="AF446" i="11"/>
  <c r="BH446" i="11" s="1"/>
  <c r="CJ446" i="11" s="1"/>
  <c r="BA446" i="11"/>
  <c r="AM446" i="11"/>
  <c r="BO446" i="11" s="1"/>
  <c r="CQ446" i="11" s="1"/>
  <c r="AQ446" i="11"/>
  <c r="BS446" i="11" s="1"/>
  <c r="CU446" i="11" s="1"/>
  <c r="AN446" i="11"/>
  <c r="BP446" i="11" s="1"/>
  <c r="CR446" i="11" s="1"/>
  <c r="AJ446" i="11"/>
  <c r="AV446" i="11"/>
  <c r="BX446" i="11" s="1"/>
  <c r="CZ446" i="11" s="1"/>
  <c r="AR446" i="11"/>
  <c r="BB446" i="11"/>
  <c r="AC446" i="11"/>
  <c r="AK446" i="11"/>
  <c r="BM446" i="11" s="1"/>
  <c r="CO446" i="11" s="1"/>
  <c r="AP446" i="11"/>
  <c r="BR446" i="11" s="1"/>
  <c r="CT446" i="11" s="1"/>
  <c r="AZ446" i="11"/>
  <c r="AG446" i="11"/>
  <c r="AE446" i="11"/>
  <c r="BG446" i="11" s="1"/>
  <c r="AU446" i="11"/>
  <c r="BW446" i="11" s="1"/>
  <c r="CY446" i="11" s="1"/>
  <c r="CI312" i="11"/>
  <c r="CE312" i="11" s="1"/>
  <c r="BC312" i="11"/>
  <c r="CO480" i="11"/>
  <c r="CE480" i="11" s="1"/>
  <c r="BC480" i="11"/>
  <c r="AA303" i="11"/>
  <c r="BC459" i="11"/>
  <c r="CI459" i="11"/>
  <c r="CE459" i="11" s="1"/>
  <c r="BC505" i="11"/>
  <c r="CI505" i="11"/>
  <c r="CE505" i="11" s="1"/>
  <c r="AA483" i="11"/>
  <c r="BC254" i="11"/>
  <c r="CW254" i="11"/>
  <c r="CE254" i="11" s="1"/>
  <c r="CO360" i="11"/>
  <c r="CE360" i="11" s="1"/>
  <c r="BC360" i="11"/>
  <c r="CI509" i="11"/>
  <c r="CE509" i="11" s="1"/>
  <c r="BC509" i="11"/>
  <c r="CI456" i="11"/>
  <c r="CE456" i="11" s="1"/>
  <c r="BC456" i="11"/>
  <c r="AA487" i="11"/>
  <c r="CW91" i="11"/>
  <c r="CE91" i="11" s="1"/>
  <c r="BC91" i="11"/>
  <c r="CI418" i="11"/>
  <c r="CE418" i="11" s="1"/>
  <c r="BC418" i="11"/>
  <c r="DD451" i="11"/>
  <c r="CE451" i="11" s="1"/>
  <c r="BC451" i="11"/>
  <c r="BC126" i="11"/>
  <c r="DE126" i="11"/>
  <c r="CE126" i="11" s="1"/>
  <c r="CI343" i="11"/>
  <c r="CE343" i="11" s="1"/>
  <c r="BC343" i="11"/>
  <c r="BC299" i="11"/>
  <c r="CI299" i="11"/>
  <c r="CE299" i="11" s="1"/>
  <c r="CI423" i="11"/>
  <c r="CE423" i="11" s="1"/>
  <c r="BC423" i="11"/>
  <c r="CP327" i="11"/>
  <c r="CE327" i="11" s="1"/>
  <c r="BC327" i="11"/>
  <c r="AA90" i="11"/>
  <c r="BC90" i="11"/>
  <c r="CI90" i="11"/>
  <c r="CE90" i="11" s="1"/>
  <c r="BC501" i="11"/>
  <c r="CI501" i="11"/>
  <c r="CE501" i="11" s="1"/>
  <c r="AA200" i="11"/>
  <c r="BC347" i="11"/>
  <c r="CI347" i="11"/>
  <c r="CE347" i="11" s="1"/>
  <c r="CI144" i="11"/>
  <c r="CE144" i="11" s="1"/>
  <c r="BC144" i="11"/>
  <c r="CI195" i="11"/>
  <c r="CE195" i="11" s="1"/>
  <c r="BC195" i="11"/>
  <c r="AD419" i="11"/>
  <c r="AF419" i="11"/>
  <c r="BH419" i="11" s="1"/>
  <c r="CJ419" i="11" s="1"/>
  <c r="AH419" i="11"/>
  <c r="AG419" i="11"/>
  <c r="AY419" i="11"/>
  <c r="CA419" i="11" s="1"/>
  <c r="DC419" i="11" s="1"/>
  <c r="AQ419" i="11"/>
  <c r="BS419" i="11" s="1"/>
  <c r="CU419" i="11" s="1"/>
  <c r="AV419" i="11"/>
  <c r="BX419" i="11" s="1"/>
  <c r="CZ419" i="11" s="1"/>
  <c r="AJ419" i="11"/>
  <c r="AX419" i="11"/>
  <c r="AR419" i="11"/>
  <c r="AS419" i="11"/>
  <c r="BU419" i="11" s="1"/>
  <c r="CW419" i="11" s="1"/>
  <c r="Z419" i="11"/>
  <c r="AE419" i="11"/>
  <c r="BG419" i="11" s="1"/>
  <c r="BA419" i="11"/>
  <c r="AK419" i="11"/>
  <c r="BM419" i="11" s="1"/>
  <c r="CO419" i="11" s="1"/>
  <c r="AL419" i="11"/>
  <c r="AI419" i="11"/>
  <c r="BB419" i="11"/>
  <c r="AB419" i="11"/>
  <c r="AZ419" i="11"/>
  <c r="AN419" i="11"/>
  <c r="BP419" i="11" s="1"/>
  <c r="CR419" i="11" s="1"/>
  <c r="AM419" i="11"/>
  <c r="BO419" i="11" s="1"/>
  <c r="CQ419" i="11" s="1"/>
  <c r="AW419" i="11"/>
  <c r="BY419" i="11" s="1"/>
  <c r="DA419" i="11" s="1"/>
  <c r="AT419" i="11"/>
  <c r="AC419" i="11"/>
  <c r="AO419" i="11"/>
  <c r="BQ419" i="11" s="1"/>
  <c r="CS419" i="11" s="1"/>
  <c r="AP419" i="11"/>
  <c r="BR419" i="11" s="1"/>
  <c r="CT419" i="11" s="1"/>
  <c r="AU419" i="11"/>
  <c r="BW419" i="11" s="1"/>
  <c r="CY419" i="11" s="1"/>
  <c r="BC420" i="11"/>
  <c r="CI420" i="11"/>
  <c r="CE420" i="11" s="1"/>
  <c r="BC53" i="11"/>
  <c r="CI53" i="11"/>
  <c r="CE53" i="11" s="1"/>
  <c r="CI182" i="11"/>
  <c r="CE182" i="11" s="1"/>
  <c r="BC182" i="11"/>
  <c r="AA225" i="11"/>
  <c r="DD336" i="11"/>
  <c r="CE336" i="11" s="1"/>
  <c r="BC336" i="11"/>
  <c r="CI111" i="11"/>
  <c r="CE111" i="11" s="1"/>
  <c r="BC111" i="11"/>
  <c r="CX145" i="11"/>
  <c r="CE145" i="11" s="1"/>
  <c r="BC145" i="11"/>
  <c r="CO151" i="11"/>
  <c r="CE151" i="11" s="1"/>
  <c r="BC151" i="11"/>
  <c r="CI462" i="11"/>
  <c r="CE462" i="11" s="1"/>
  <c r="BC462" i="11"/>
  <c r="CI262" i="11"/>
  <c r="CE262" i="11" s="1"/>
  <c r="BC262" i="11"/>
  <c r="CI290" i="11"/>
  <c r="CE290" i="11" s="1"/>
  <c r="BC290" i="11"/>
  <c r="BC230" i="11"/>
  <c r="CI230" i="11"/>
  <c r="CE230" i="11" s="1"/>
  <c r="BC475" i="11"/>
  <c r="CW475" i="11"/>
  <c r="CE475" i="11" s="1"/>
  <c r="CI52" i="11"/>
  <c r="CE52" i="11" s="1"/>
  <c r="BC52" i="11"/>
  <c r="DD214" i="11"/>
  <c r="CE214" i="11" s="1"/>
  <c r="BC214" i="11"/>
  <c r="AA177" i="11"/>
  <c r="BC73" i="11"/>
  <c r="CI73" i="11"/>
  <c r="CE73" i="11" s="1"/>
  <c r="CI62" i="11"/>
  <c r="CE62" i="11" s="1"/>
  <c r="BC62" i="11"/>
  <c r="AH246" i="11"/>
  <c r="AF246" i="11"/>
  <c r="BH246" i="11" s="1"/>
  <c r="CJ246" i="11" s="1"/>
  <c r="AM246" i="11"/>
  <c r="BO246" i="11" s="1"/>
  <c r="CQ246" i="11" s="1"/>
  <c r="BB246" i="11"/>
  <c r="AZ246" i="11"/>
  <c r="AK246" i="11"/>
  <c r="BM246" i="11" s="1"/>
  <c r="CO246" i="11" s="1"/>
  <c r="AX246" i="11"/>
  <c r="AY246" i="11"/>
  <c r="CA246" i="11" s="1"/>
  <c r="DC246" i="11" s="1"/>
  <c r="AS246" i="11"/>
  <c r="BU246" i="11" s="1"/>
  <c r="CW246" i="11" s="1"/>
  <c r="AG246" i="11"/>
  <c r="AT246" i="11"/>
  <c r="AO246" i="11"/>
  <c r="BQ246" i="11" s="1"/>
  <c r="CS246" i="11" s="1"/>
  <c r="Z246" i="11"/>
  <c r="AI246" i="11"/>
  <c r="AQ246" i="11"/>
  <c r="AV246" i="11"/>
  <c r="BX246" i="11" s="1"/>
  <c r="CZ246" i="11" s="1"/>
  <c r="AC246" i="11"/>
  <c r="BA246" i="11"/>
  <c r="AP246" i="11"/>
  <c r="BR246" i="11" s="1"/>
  <c r="CT246" i="11" s="1"/>
  <c r="AN246" i="11"/>
  <c r="BP246" i="11" s="1"/>
  <c r="CR246" i="11" s="1"/>
  <c r="AR246" i="11"/>
  <c r="AD246" i="11"/>
  <c r="AL246" i="11"/>
  <c r="BN246" i="11" s="1"/>
  <c r="CP246" i="11" s="1"/>
  <c r="AW246" i="11"/>
  <c r="BY246" i="11" s="1"/>
  <c r="DA246" i="11" s="1"/>
  <c r="AJ246" i="11"/>
  <c r="AB246" i="11"/>
  <c r="AE246" i="11"/>
  <c r="BG246" i="11" s="1"/>
  <c r="AU246" i="11"/>
  <c r="BW246" i="11" s="1"/>
  <c r="CY246" i="11" s="1"/>
  <c r="DD490" i="11"/>
  <c r="CE490" i="11" s="1"/>
  <c r="BC490" i="11"/>
  <c r="AA471" i="11"/>
  <c r="CO218" i="11"/>
  <c r="CE218" i="11" s="1"/>
  <c r="BC218" i="11"/>
  <c r="CI500" i="11"/>
  <c r="CE500" i="11" s="1"/>
  <c r="BC500" i="11"/>
  <c r="CI221" i="11"/>
  <c r="CE221" i="11" s="1"/>
  <c r="BC221" i="11"/>
  <c r="AR330" i="11"/>
  <c r="AN330" i="11"/>
  <c r="BP330" i="11" s="1"/>
  <c r="CR330" i="11" s="1"/>
  <c r="AL330" i="11"/>
  <c r="AU330" i="11"/>
  <c r="BW330" i="11" s="1"/>
  <c r="CY330" i="11" s="1"/>
  <c r="AG330" i="11"/>
  <c r="AC330" i="11"/>
  <c r="AX330" i="11"/>
  <c r="AI330" i="11"/>
  <c r="AS330" i="11"/>
  <c r="BU330" i="11" s="1"/>
  <c r="CW330" i="11" s="1"/>
  <c r="BB330" i="11"/>
  <c r="Z330" i="11"/>
  <c r="AM330" i="11"/>
  <c r="BO330" i="11" s="1"/>
  <c r="CQ330" i="11" s="1"/>
  <c r="BA330" i="11"/>
  <c r="AH330" i="11"/>
  <c r="AW330" i="11"/>
  <c r="BY330" i="11" s="1"/>
  <c r="DA330" i="11" s="1"/>
  <c r="AZ330" i="11"/>
  <c r="AF330" i="11"/>
  <c r="BH330" i="11" s="1"/>
  <c r="CJ330" i="11" s="1"/>
  <c r="AE330" i="11"/>
  <c r="BG330" i="11" s="1"/>
  <c r="AP330" i="11"/>
  <c r="BR330" i="11" s="1"/>
  <c r="CT330" i="11" s="1"/>
  <c r="AY330" i="11"/>
  <c r="CA330" i="11" s="1"/>
  <c r="DC330" i="11" s="1"/>
  <c r="AK330" i="11"/>
  <c r="BM330" i="11" s="1"/>
  <c r="CO330" i="11" s="1"/>
  <c r="AO330" i="11"/>
  <c r="BQ330" i="11" s="1"/>
  <c r="CS330" i="11" s="1"/>
  <c r="AT330" i="11"/>
  <c r="AQ330" i="11"/>
  <c r="BS330" i="11" s="1"/>
  <c r="CU330" i="11" s="1"/>
  <c r="AJ330" i="11"/>
  <c r="AB330" i="11"/>
  <c r="AV330" i="11"/>
  <c r="BX330" i="11" s="1"/>
  <c r="CZ330" i="11" s="1"/>
  <c r="AD330" i="11"/>
  <c r="CI46" i="11"/>
  <c r="CE46" i="11" s="1"/>
  <c r="BC46" i="11"/>
  <c r="BC124" i="11"/>
  <c r="CI124" i="11"/>
  <c r="CE124" i="11" s="1"/>
  <c r="AA509" i="11"/>
  <c r="AA144" i="11"/>
  <c r="AA195" i="11"/>
  <c r="AA447" i="11"/>
  <c r="BC434" i="11"/>
  <c r="CI434" i="11"/>
  <c r="CE434" i="11" s="1"/>
  <c r="CW76" i="11"/>
  <c r="CE76" i="11" s="1"/>
  <c r="BC76" i="11"/>
  <c r="AA394" i="11"/>
  <c r="BC426" i="11"/>
  <c r="CI426" i="11"/>
  <c r="CE426" i="11" s="1"/>
  <c r="BC177" i="11"/>
  <c r="CI177" i="11"/>
  <c r="CE177" i="11" s="1"/>
  <c r="CI202" i="11"/>
  <c r="CE202" i="11" s="1"/>
  <c r="BC202" i="11"/>
  <c r="AA517" i="11"/>
  <c r="CI314" i="11"/>
  <c r="CE314" i="11" s="1"/>
  <c r="BC314" i="11"/>
  <c r="CI413" i="11"/>
  <c r="CE413" i="11" s="1"/>
  <c r="BC413" i="11"/>
  <c r="CO152" i="11"/>
  <c r="CE152" i="11" s="1"/>
  <c r="BC152" i="11"/>
  <c r="CI442" i="11"/>
  <c r="CE442" i="11" s="1"/>
  <c r="BC442" i="11"/>
  <c r="CI440" i="11"/>
  <c r="CE440" i="11" s="1"/>
  <c r="BC440" i="11"/>
  <c r="AA327" i="11"/>
  <c r="CI274" i="11"/>
  <c r="CE274" i="11" s="1"/>
  <c r="BC274" i="11"/>
  <c r="CI155" i="11"/>
  <c r="CE155" i="11" s="1"/>
  <c r="BC155" i="11"/>
  <c r="DD406" i="11"/>
  <c r="CE406" i="11" s="1"/>
  <c r="BC406" i="11"/>
  <c r="DE104" i="11"/>
  <c r="CE104" i="11" s="1"/>
  <c r="BC104" i="11"/>
  <c r="CW357" i="11"/>
  <c r="CE357" i="11" s="1"/>
  <c r="BC357" i="11"/>
  <c r="AA434" i="11"/>
  <c r="AA401" i="11"/>
  <c r="CI342" i="11"/>
  <c r="CE342" i="11" s="1"/>
  <c r="BC342" i="11"/>
  <c r="BC390" i="11"/>
  <c r="CI390" i="11"/>
  <c r="CE390" i="11" s="1"/>
  <c r="AA462" i="11"/>
  <c r="BC493" i="11"/>
  <c r="CI493" i="11"/>
  <c r="CE493" i="11" s="1"/>
  <c r="AA277" i="11"/>
  <c r="CI277" i="11"/>
  <c r="CE277" i="11" s="1"/>
  <c r="BC277" i="11"/>
  <c r="CO190" i="11"/>
  <c r="CE190" i="11" s="1"/>
  <c r="BC190" i="11"/>
  <c r="CI340" i="11"/>
  <c r="CE340" i="11" s="1"/>
  <c r="BC340" i="11"/>
  <c r="AA400" i="11"/>
  <c r="AA105" i="11"/>
  <c r="DE164" i="11"/>
  <c r="CE164" i="11" s="1"/>
  <c r="BC164" i="11"/>
  <c r="Z227" i="11"/>
  <c r="AM227" i="11"/>
  <c r="BO227" i="11" s="1"/>
  <c r="CQ227" i="11" s="1"/>
  <c r="AS227" i="11"/>
  <c r="BU227" i="11" s="1"/>
  <c r="CW227" i="11" s="1"/>
  <c r="AX227" i="11"/>
  <c r="AT227" i="11"/>
  <c r="BA227" i="11"/>
  <c r="AH227" i="11"/>
  <c r="AI227" i="11"/>
  <c r="AR227" i="11"/>
  <c r="AL227" i="11"/>
  <c r="AV227" i="11"/>
  <c r="BX227" i="11" s="1"/>
  <c r="CZ227" i="11" s="1"/>
  <c r="AP227" i="11"/>
  <c r="BR227" i="11" s="1"/>
  <c r="CT227" i="11" s="1"/>
  <c r="AO227" i="11"/>
  <c r="BQ227" i="11" s="1"/>
  <c r="CS227" i="11" s="1"/>
  <c r="BB227" i="11"/>
  <c r="AB227" i="11"/>
  <c r="AQ227" i="11"/>
  <c r="BS227" i="11" s="1"/>
  <c r="CU227" i="11" s="1"/>
  <c r="AE227" i="11"/>
  <c r="BG227" i="11" s="1"/>
  <c r="AJ227" i="11"/>
  <c r="AU227" i="11"/>
  <c r="BW227" i="11" s="1"/>
  <c r="CY227" i="11" s="1"/>
  <c r="AY227" i="11"/>
  <c r="CA227" i="11" s="1"/>
  <c r="DC227" i="11" s="1"/>
  <c r="AW227" i="11"/>
  <c r="BY227" i="11" s="1"/>
  <c r="DA227" i="11" s="1"/>
  <c r="AK227" i="11"/>
  <c r="BM227" i="11" s="1"/>
  <c r="CO227" i="11" s="1"/>
  <c r="AF227" i="11"/>
  <c r="BH227" i="11" s="1"/>
  <c r="CJ227" i="11" s="1"/>
  <c r="AD227" i="11"/>
  <c r="AN227" i="11"/>
  <c r="BP227" i="11" s="1"/>
  <c r="CR227" i="11" s="1"/>
  <c r="AZ227" i="11"/>
  <c r="AG227" i="11"/>
  <c r="AC227" i="11"/>
  <c r="AA512" i="11"/>
  <c r="AA442" i="11"/>
  <c r="CI441" i="11"/>
  <c r="CE441" i="11" s="1"/>
  <c r="BC441" i="11"/>
  <c r="BC449" i="11"/>
  <c r="CI449" i="11"/>
  <c r="CE449" i="11" s="1"/>
  <c r="AA224" i="11"/>
  <c r="CX166" i="11"/>
  <c r="CE166" i="11" s="1"/>
  <c r="BC166" i="11"/>
  <c r="AA244" i="11"/>
  <c r="CI362" i="11"/>
  <c r="CE362" i="11" s="1"/>
  <c r="BC362" i="11"/>
  <c r="BC303" i="11"/>
  <c r="CI303" i="11"/>
  <c r="CE303" i="11" s="1"/>
  <c r="AA207" i="11"/>
  <c r="AA459" i="11"/>
  <c r="CI205" i="11"/>
  <c r="CE205" i="11" s="1"/>
  <c r="BC205" i="11"/>
  <c r="CI154" i="11"/>
  <c r="CE154" i="11" s="1"/>
  <c r="BC154" i="11"/>
  <c r="BC481" i="11"/>
  <c r="CI481" i="11"/>
  <c r="CE481" i="11" s="1"/>
  <c r="AA196" i="11"/>
  <c r="CO461" i="11"/>
  <c r="CE461" i="11" s="1"/>
  <c r="BC461" i="11"/>
  <c r="AA229" i="11"/>
  <c r="AU199" i="11"/>
  <c r="BW199" i="11" s="1"/>
  <c r="CY199" i="11" s="1"/>
  <c r="AZ199" i="11"/>
  <c r="BB199" i="11"/>
  <c r="AO199" i="11"/>
  <c r="BQ199" i="11" s="1"/>
  <c r="CS199" i="11" s="1"/>
  <c r="AG199" i="11"/>
  <c r="AL199" i="11"/>
  <c r="AM199" i="11"/>
  <c r="BO199" i="11" s="1"/>
  <c r="CQ199" i="11" s="1"/>
  <c r="AQ199" i="11"/>
  <c r="BS199" i="11" s="1"/>
  <c r="CU199" i="11" s="1"/>
  <c r="AI199" i="11"/>
  <c r="Z199" i="11"/>
  <c r="AV199" i="11"/>
  <c r="BX199" i="11" s="1"/>
  <c r="CZ199" i="11" s="1"/>
  <c r="AF199" i="11"/>
  <c r="BH199" i="11" s="1"/>
  <c r="CJ199" i="11" s="1"/>
  <c r="BA199" i="11"/>
  <c r="AR199" i="11"/>
  <c r="AS199" i="11"/>
  <c r="BU199" i="11" s="1"/>
  <c r="CW199" i="11" s="1"/>
  <c r="AK199" i="11"/>
  <c r="BM199" i="11" s="1"/>
  <c r="CO199" i="11" s="1"/>
  <c r="AH199" i="11"/>
  <c r="AD199" i="11"/>
  <c r="AP199" i="11"/>
  <c r="BR199" i="11" s="1"/>
  <c r="CT199" i="11" s="1"/>
  <c r="AJ199" i="11"/>
  <c r="AB199" i="11"/>
  <c r="AY199" i="11"/>
  <c r="CA199" i="11" s="1"/>
  <c r="DC199" i="11" s="1"/>
  <c r="AN199" i="11"/>
  <c r="BP199" i="11" s="1"/>
  <c r="CR199" i="11" s="1"/>
  <c r="AT199" i="11"/>
  <c r="AW199" i="11"/>
  <c r="BY199" i="11" s="1"/>
  <c r="DA199" i="11" s="1"/>
  <c r="AX199" i="11"/>
  <c r="AE199" i="11"/>
  <c r="BG199" i="11" s="1"/>
  <c r="AC199" i="11"/>
  <c r="CI453" i="11"/>
  <c r="CE453" i="11" s="1"/>
  <c r="BC453" i="11"/>
  <c r="BC470" i="11"/>
  <c r="CO470" i="11"/>
  <c r="CE470" i="11" s="1"/>
  <c r="AA435" i="11"/>
  <c r="CI332" i="11"/>
  <c r="CE332" i="11" s="1"/>
  <c r="BC332" i="11"/>
  <c r="CI387" i="11"/>
  <c r="CE387" i="11" s="1"/>
  <c r="BC387" i="11"/>
  <c r="AA387" i="11"/>
  <c r="CW192" i="11"/>
  <c r="CE192" i="11" s="1"/>
  <c r="BC192" i="11"/>
  <c r="AA353" i="11"/>
  <c r="CI345" i="11"/>
  <c r="CE345" i="11" s="1"/>
  <c r="BC345" i="11"/>
  <c r="AA340" i="11"/>
  <c r="CI400" i="11"/>
  <c r="CE400" i="11" s="1"/>
  <c r="BC400" i="11"/>
  <c r="CH47" i="11"/>
  <c r="CE47" i="11" s="1"/>
  <c r="BC47" i="11"/>
  <c r="AA407" i="11"/>
  <c r="CT138" i="11"/>
  <c r="CE138" i="11" s="1"/>
  <c r="BC138" i="11"/>
  <c r="CI241" i="11"/>
  <c r="CE241" i="11" s="1"/>
  <c r="BC241" i="11"/>
  <c r="CI96" i="11"/>
  <c r="CE96" i="11" s="1"/>
  <c r="BC96" i="11"/>
  <c r="CW109" i="11"/>
  <c r="CE109" i="11" s="1"/>
  <c r="BC109" i="11"/>
  <c r="CI140" i="11"/>
  <c r="CE140" i="11" s="1"/>
  <c r="BC140" i="11"/>
  <c r="BC469" i="11"/>
  <c r="CI469" i="11"/>
  <c r="CE469" i="11" s="1"/>
  <c r="CI130" i="11"/>
  <c r="CE130" i="11" s="1"/>
  <c r="BC130" i="11"/>
  <c r="CI318" i="11"/>
  <c r="CE318" i="11" s="1"/>
  <c r="BC318" i="11"/>
  <c r="BC175" i="11"/>
  <c r="CI175" i="11"/>
  <c r="CE175" i="11" s="1"/>
  <c r="CI508" i="11"/>
  <c r="CE508" i="11" s="1"/>
  <c r="BC508" i="11"/>
  <c r="CW518" i="11"/>
  <c r="CE518" i="11" s="1"/>
  <c r="BC518" i="11"/>
  <c r="CO256" i="11"/>
  <c r="CE256" i="11" s="1"/>
  <c r="BC256" i="11"/>
  <c r="CI331" i="11"/>
  <c r="CE331" i="11" s="1"/>
  <c r="BC331" i="11"/>
  <c r="AE366" i="11"/>
  <c r="BG366" i="11" s="1"/>
  <c r="AC366" i="11"/>
  <c r="AJ366" i="11"/>
  <c r="AB366" i="11"/>
  <c r="AW366" i="11"/>
  <c r="BY366" i="11" s="1"/>
  <c r="DA366" i="11" s="1"/>
  <c r="AF366" i="11"/>
  <c r="BH366" i="11" s="1"/>
  <c r="CJ366" i="11" s="1"/>
  <c r="AX366" i="11"/>
  <c r="AG366" i="11"/>
  <c r="AI366" i="11"/>
  <c r="AD366" i="11"/>
  <c r="AL366" i="11"/>
  <c r="BN366" i="11" s="1"/>
  <c r="CP366" i="11" s="1"/>
  <c r="AP366" i="11"/>
  <c r="BR366" i="11" s="1"/>
  <c r="CT366" i="11" s="1"/>
  <c r="AS366" i="11"/>
  <c r="BU366" i="11" s="1"/>
  <c r="CW366" i="11" s="1"/>
  <c r="AN366" i="11"/>
  <c r="BP366" i="11" s="1"/>
  <c r="CR366" i="11" s="1"/>
  <c r="AZ366" i="11"/>
  <c r="AM366" i="11"/>
  <c r="BO366" i="11" s="1"/>
  <c r="CQ366" i="11" s="1"/>
  <c r="AV366" i="11"/>
  <c r="BX366" i="11" s="1"/>
  <c r="CZ366" i="11" s="1"/>
  <c r="BA366" i="11"/>
  <c r="BB366" i="11"/>
  <c r="AK366" i="11"/>
  <c r="BM366" i="11" s="1"/>
  <c r="CO366" i="11" s="1"/>
  <c r="AQ366" i="11"/>
  <c r="AU366" i="11"/>
  <c r="BW366" i="11" s="1"/>
  <c r="CY366" i="11" s="1"/>
  <c r="AH366" i="11"/>
  <c r="Z366" i="11"/>
  <c r="AT366" i="11"/>
  <c r="AY366" i="11"/>
  <c r="CA366" i="11" s="1"/>
  <c r="DC366" i="11" s="1"/>
  <c r="AR366" i="11"/>
  <c r="AO366" i="11"/>
  <c r="BQ366" i="11" s="1"/>
  <c r="CS366" i="11" s="1"/>
  <c r="AW392" i="11"/>
  <c r="BY392" i="11" s="1"/>
  <c r="DA392" i="11" s="1"/>
  <c r="AC392" i="11"/>
  <c r="AY392" i="11"/>
  <c r="CA392" i="11" s="1"/>
  <c r="DC392" i="11" s="1"/>
  <c r="BA392" i="11"/>
  <c r="AK392" i="11"/>
  <c r="BM392" i="11" s="1"/>
  <c r="CO392" i="11" s="1"/>
  <c r="AT392" i="11"/>
  <c r="AV392" i="11"/>
  <c r="BX392" i="11" s="1"/>
  <c r="CZ392" i="11" s="1"/>
  <c r="AB392" i="11"/>
  <c r="AQ392" i="11"/>
  <c r="AD392" i="11"/>
  <c r="AH392" i="11"/>
  <c r="AS392" i="11"/>
  <c r="BU392" i="11" s="1"/>
  <c r="CW392" i="11" s="1"/>
  <c r="AR392" i="11"/>
  <c r="AI392" i="11"/>
  <c r="AX392" i="11"/>
  <c r="AG392" i="11"/>
  <c r="AJ392" i="11"/>
  <c r="AM392" i="11"/>
  <c r="BO392" i="11" s="1"/>
  <c r="CQ392" i="11" s="1"/>
  <c r="AO392" i="11"/>
  <c r="BQ392" i="11" s="1"/>
  <c r="CS392" i="11" s="1"/>
  <c r="AZ392" i="11"/>
  <c r="AF392" i="11"/>
  <c r="BH392" i="11" s="1"/>
  <c r="CJ392" i="11" s="1"/>
  <c r="AN392" i="11"/>
  <c r="BP392" i="11" s="1"/>
  <c r="CR392" i="11" s="1"/>
  <c r="BB392" i="11"/>
  <c r="AU392" i="11"/>
  <c r="BW392" i="11" s="1"/>
  <c r="CY392" i="11" s="1"/>
  <c r="AL392" i="11"/>
  <c r="BN392" i="11" s="1"/>
  <c r="CP392" i="11" s="1"/>
  <c r="AE392" i="11"/>
  <c r="BG392" i="11" s="1"/>
  <c r="Z392" i="11"/>
  <c r="AP392" i="11"/>
  <c r="BR392" i="11" s="1"/>
  <c r="CT392" i="11" s="1"/>
  <c r="AA300" i="11"/>
  <c r="AS141" i="11"/>
  <c r="BU141" i="11" s="1"/>
  <c r="CW141" i="11" s="1"/>
  <c r="AV141" i="11"/>
  <c r="BX141" i="11" s="1"/>
  <c r="CZ141" i="11" s="1"/>
  <c r="Z141" i="11"/>
  <c r="AZ141" i="11"/>
  <c r="AP141" i="11"/>
  <c r="BR141" i="11" s="1"/>
  <c r="CT141" i="11" s="1"/>
  <c r="AO141" i="11"/>
  <c r="BQ141" i="11" s="1"/>
  <c r="CS141" i="11" s="1"/>
  <c r="AF141" i="11"/>
  <c r="BH141" i="11" s="1"/>
  <c r="CJ141" i="11" s="1"/>
  <c r="AX141" i="11"/>
  <c r="AJ141" i="11"/>
  <c r="AW141" i="11"/>
  <c r="BY141" i="11" s="1"/>
  <c r="DA141" i="11" s="1"/>
  <c r="AE141" i="11"/>
  <c r="BG141" i="11" s="1"/>
  <c r="BA141" i="11"/>
  <c r="AN141" i="11"/>
  <c r="BP141" i="11" s="1"/>
  <c r="CR141" i="11" s="1"/>
  <c r="AM141" i="11"/>
  <c r="BO141" i="11" s="1"/>
  <c r="CQ141" i="11" s="1"/>
  <c r="AQ141" i="11"/>
  <c r="AK141" i="11"/>
  <c r="BM141" i="11" s="1"/>
  <c r="CO141" i="11" s="1"/>
  <c r="AH141" i="11"/>
  <c r="AD141" i="11"/>
  <c r="AU141" i="11"/>
  <c r="BW141" i="11" s="1"/>
  <c r="CY141" i="11" s="1"/>
  <c r="BB141" i="11"/>
  <c r="AI141" i="11"/>
  <c r="AR141" i="11"/>
  <c r="AT141" i="11"/>
  <c r="AL141" i="11"/>
  <c r="BN141" i="11" s="1"/>
  <c r="CP141" i="11" s="1"/>
  <c r="AG141" i="11"/>
  <c r="AB141" i="11"/>
  <c r="AC141" i="11"/>
  <c r="AY141" i="11"/>
  <c r="CA141" i="11" s="1"/>
  <c r="DC141" i="11" s="1"/>
  <c r="AA501" i="11"/>
  <c r="CX278" i="11"/>
  <c r="CE278" i="11" s="1"/>
  <c r="BC278" i="11"/>
  <c r="CX67" i="11"/>
  <c r="CE67" i="11" s="1"/>
  <c r="BC67" i="11"/>
  <c r="CI384" i="11"/>
  <c r="CE384" i="11" s="1"/>
  <c r="BC384" i="11"/>
  <c r="CP326" i="11"/>
  <c r="CE326" i="11" s="1"/>
  <c r="BC326" i="11"/>
  <c r="AA326" i="11"/>
  <c r="BC68" i="11"/>
  <c r="CX68" i="11"/>
  <c r="CE68" i="11" s="1"/>
  <c r="CI131" i="11"/>
  <c r="CE131" i="11" s="1"/>
  <c r="BC131" i="11"/>
  <c r="CI113" i="11"/>
  <c r="CE113" i="11" s="1"/>
  <c r="BC113" i="11"/>
  <c r="BC261" i="11"/>
  <c r="CI261" i="11"/>
  <c r="CE261" i="11" s="1"/>
  <c r="BC468" i="11"/>
  <c r="CI468" i="11"/>
  <c r="CE468" i="11" s="1"/>
  <c r="BC386" i="11"/>
  <c r="CI386" i="11"/>
  <c r="CE386" i="11" s="1"/>
  <c r="CW494" i="11"/>
  <c r="CE494" i="11" s="1"/>
  <c r="BC494" i="11"/>
  <c r="CI235" i="11"/>
  <c r="CE235" i="11" s="1"/>
  <c r="BC235" i="11"/>
  <c r="BC136" i="11"/>
  <c r="CI136" i="11"/>
  <c r="CE136" i="11" s="1"/>
  <c r="CW531" i="11"/>
  <c r="CE531" i="11" s="1"/>
  <c r="BC531" i="11"/>
  <c r="CI207" i="11"/>
  <c r="CE207" i="11" s="1"/>
  <c r="BC207" i="11"/>
  <c r="AA175" i="11"/>
  <c r="AA441" i="11"/>
  <c r="CI300" i="11"/>
  <c r="CE300" i="11" s="1"/>
  <c r="BC300" i="11"/>
  <c r="CI229" i="11"/>
  <c r="CE229" i="11" s="1"/>
  <c r="BC229" i="11"/>
  <c r="AA226" i="11"/>
  <c r="CI200" i="11"/>
  <c r="CE200" i="11" s="1"/>
  <c r="BC200" i="11"/>
  <c r="AA304" i="11"/>
  <c r="CW466" i="11"/>
  <c r="CE466" i="11" s="1"/>
  <c r="BC466" i="11"/>
  <c r="AA197" i="11"/>
  <c r="AA332" i="11"/>
  <c r="AA262" i="11"/>
  <c r="CI452" i="11"/>
  <c r="CE452" i="11" s="1"/>
  <c r="BC452" i="11"/>
  <c r="AA236" i="11"/>
  <c r="CX437" i="11"/>
  <c r="CE437" i="11" s="1"/>
  <c r="BC437" i="11"/>
  <c r="CX162" i="11"/>
  <c r="CE162" i="11" s="1"/>
  <c r="BC162" i="11"/>
  <c r="CI234" i="11"/>
  <c r="CE234" i="11" s="1"/>
  <c r="BC234" i="11"/>
  <c r="CI517" i="11"/>
  <c r="CE517" i="11" s="1"/>
  <c r="BC517" i="11"/>
  <c r="AA469" i="11"/>
  <c r="BC471" i="11"/>
  <c r="CI471" i="11"/>
  <c r="CE471" i="11" s="1"/>
  <c r="AA312" i="11"/>
  <c r="CI289" i="11"/>
  <c r="CE289" i="11" s="1"/>
  <c r="BC289" i="11"/>
  <c r="CX110" i="11"/>
  <c r="CE110" i="11" s="1"/>
  <c r="BC110" i="11"/>
  <c r="CI497" i="11"/>
  <c r="CE497" i="11" s="1"/>
  <c r="BC497" i="11"/>
  <c r="AA241" i="11"/>
  <c r="AA188" i="11"/>
  <c r="CI188" i="11"/>
  <c r="CE188" i="11" s="1"/>
  <c r="BC188" i="11"/>
  <c r="BC472" i="11"/>
  <c r="CI472" i="11"/>
  <c r="CE472" i="11" s="1"/>
  <c r="AA299" i="11"/>
  <c r="CX148" i="11"/>
  <c r="CE148" i="11" s="1"/>
  <c r="BC148" i="11"/>
  <c r="AA123" i="11"/>
  <c r="CI483" i="11"/>
  <c r="CE483" i="11" s="1"/>
  <c r="BC483" i="11"/>
  <c r="BC288" i="11"/>
  <c r="CI288" i="11"/>
  <c r="CE288" i="11" s="1"/>
  <c r="AA423" i="11"/>
  <c r="CO251" i="11"/>
  <c r="CE251" i="11" s="1"/>
  <c r="BC251" i="11"/>
  <c r="CI196" i="11"/>
  <c r="CE196" i="11" s="1"/>
  <c r="BC196" i="11"/>
  <c r="AA504" i="11"/>
  <c r="AA347" i="11"/>
  <c r="DD279" i="11"/>
  <c r="CE279" i="11" s="1"/>
  <c r="BC279" i="11"/>
  <c r="CI354" i="11"/>
  <c r="CE354" i="11" s="1"/>
  <c r="BC354" i="11"/>
  <c r="AA230" i="11"/>
  <c r="CI236" i="11"/>
  <c r="CE236" i="11" s="1"/>
  <c r="BC236" i="11"/>
  <c r="CW339" i="11"/>
  <c r="CE339" i="11" s="1"/>
  <c r="BC339" i="11"/>
  <c r="AA202" i="11"/>
  <c r="AA468" i="11"/>
  <c r="CI306" i="11"/>
  <c r="CE306" i="11" s="1"/>
  <c r="BC306" i="11"/>
  <c r="AA136" i="11"/>
  <c r="CW149" i="11"/>
  <c r="CE149" i="11" s="1"/>
  <c r="BC149" i="11"/>
  <c r="BC224" i="11"/>
  <c r="CI224" i="11"/>
  <c r="CE224" i="11" s="1"/>
  <c r="CI61" i="11"/>
  <c r="CE61" i="11" s="1"/>
  <c r="BC61" i="11"/>
  <c r="CI179" i="11"/>
  <c r="CE179" i="11" s="1"/>
  <c r="BC179" i="11"/>
  <c r="AA362" i="11"/>
  <c r="CI393" i="11"/>
  <c r="CE393" i="11" s="1"/>
  <c r="BC393" i="11"/>
  <c r="AA306" i="11"/>
  <c r="CI170" i="11"/>
  <c r="CE170" i="11" s="1"/>
  <c r="BC170" i="11"/>
  <c r="BC231" i="11"/>
  <c r="CI231" i="11"/>
  <c r="CE231" i="11" s="1"/>
  <c r="CW311" i="11"/>
  <c r="CE311" i="11" s="1"/>
  <c r="BC311" i="11"/>
  <c r="DD341" i="11"/>
  <c r="CE341" i="11" s="1"/>
  <c r="BC341" i="11"/>
  <c r="AA505" i="11"/>
  <c r="CX356" i="11"/>
  <c r="CE356" i="11" s="1"/>
  <c r="BC356" i="11"/>
  <c r="CT389" i="11"/>
  <c r="CE389" i="11" s="1"/>
  <c r="BC389" i="11"/>
  <c r="CI380" i="11"/>
  <c r="CE380" i="11" s="1"/>
  <c r="BC380" i="11"/>
  <c r="AA413" i="11"/>
  <c r="BC359" i="11"/>
  <c r="CO359" i="11"/>
  <c r="CE359" i="11" s="1"/>
  <c r="AA319" i="11"/>
  <c r="CI319" i="11"/>
  <c r="CE319" i="11" s="1"/>
  <c r="BC319" i="11"/>
  <c r="CI129" i="11"/>
  <c r="CE129" i="11" s="1"/>
  <c r="BC129" i="11"/>
  <c r="AA129" i="11"/>
  <c r="BC183" i="11"/>
  <c r="CW183" i="11"/>
  <c r="CE183" i="11" s="1"/>
  <c r="CX408" i="11"/>
  <c r="CE408" i="11" s="1"/>
  <c r="BC408" i="11"/>
  <c r="CO79" i="11"/>
  <c r="CE79" i="11" s="1"/>
  <c r="BC79" i="11"/>
  <c r="CI487" i="11"/>
  <c r="CE487" i="11" s="1"/>
  <c r="BC487" i="11"/>
  <c r="CO506" i="11"/>
  <c r="CE506" i="11" s="1"/>
  <c r="BC506" i="11"/>
  <c r="CI435" i="11"/>
  <c r="CE435" i="11" s="1"/>
  <c r="BC435" i="11"/>
  <c r="CW92" i="11"/>
  <c r="CE92" i="11" s="1"/>
  <c r="BC92" i="11"/>
  <c r="AA390" i="11"/>
  <c r="AA290" i="11"/>
  <c r="AA127" i="11"/>
  <c r="AA493" i="11"/>
  <c r="CI353" i="11"/>
  <c r="CE353" i="11" s="1"/>
  <c r="BC353" i="11"/>
  <c r="AA348" i="11"/>
  <c r="BC105" i="11"/>
  <c r="CI105" i="11"/>
  <c r="CE105" i="11" s="1"/>
  <c r="CW484" i="11"/>
  <c r="CE484" i="11" s="1"/>
  <c r="BC484" i="11"/>
  <c r="CX125" i="11"/>
  <c r="CE125" i="11" s="1"/>
  <c r="BC125" i="11"/>
  <c r="AA386" i="11"/>
  <c r="CW191" i="11"/>
  <c r="CE191" i="11" s="1"/>
  <c r="BC191" i="11"/>
  <c r="AA497" i="11"/>
  <c r="CI512" i="11"/>
  <c r="CE512" i="11" s="1"/>
  <c r="BC512" i="11"/>
  <c r="CI464" i="11"/>
  <c r="CE464" i="11" s="1"/>
  <c r="BC464" i="11"/>
  <c r="AA393" i="11"/>
  <c r="CI222" i="11"/>
  <c r="CE222" i="11" s="1"/>
  <c r="BC222" i="11"/>
  <c r="CI260" i="11"/>
  <c r="CE260" i="11" s="1"/>
  <c r="BC260" i="11"/>
  <c r="AA72" i="11"/>
  <c r="AA124" i="11"/>
  <c r="AA331" i="11"/>
  <c r="AA274" i="11"/>
  <c r="CI482" i="11"/>
  <c r="CE482" i="11" s="1"/>
  <c r="BC482" i="11"/>
  <c r="DD107" i="11"/>
  <c r="CE107" i="11" s="1"/>
  <c r="BC107" i="11"/>
  <c r="CO396" i="11"/>
  <c r="CE396" i="11" s="1"/>
  <c r="BC396" i="11"/>
  <c r="CI169" i="11"/>
  <c r="CE169" i="11" s="1"/>
  <c r="BC169" i="11"/>
  <c r="BC103" i="11"/>
  <c r="CX103" i="11"/>
  <c r="CE103" i="11" s="1"/>
  <c r="CI304" i="11"/>
  <c r="CE304" i="11" s="1"/>
  <c r="BC304" i="11"/>
  <c r="AA420" i="11"/>
  <c r="BC217" i="11"/>
  <c r="DE217" i="11"/>
  <c r="CE217" i="11" s="1"/>
  <c r="BC394" i="11"/>
  <c r="CI394" i="11"/>
  <c r="CE394" i="11" s="1"/>
  <c r="CX281" i="11"/>
  <c r="CE281" i="11" s="1"/>
  <c r="BC281" i="11"/>
  <c r="CI407" i="11"/>
  <c r="CE407" i="11" s="1"/>
  <c r="BC407" i="11"/>
  <c r="CI302" i="11"/>
  <c r="CI315" i="11"/>
  <c r="CE315" i="11" s="1"/>
  <c r="BC315" i="11"/>
  <c r="CX382" i="11"/>
  <c r="CE382" i="11" s="1"/>
  <c r="BC382" i="11"/>
  <c r="CI72" i="11"/>
  <c r="CE72" i="11" s="1"/>
  <c r="BC72" i="11"/>
  <c r="CW75" i="11"/>
  <c r="CE75" i="11" s="1"/>
  <c r="BC75" i="11"/>
  <c r="DD163" i="11"/>
  <c r="CE163" i="11" s="1"/>
  <c r="BC163" i="11"/>
  <c r="CI244" i="11"/>
  <c r="CE244" i="11" s="1"/>
  <c r="BC244" i="11"/>
  <c r="CI399" i="11"/>
  <c r="CE399" i="11" s="1"/>
  <c r="BC399" i="11"/>
  <c r="AA235" i="11"/>
  <c r="CI454" i="11"/>
  <c r="CE454" i="11" s="1"/>
  <c r="BC454" i="11"/>
  <c r="CT298" i="11"/>
  <c r="CE298" i="11" s="1"/>
  <c r="BC298" i="11"/>
  <c r="CI489" i="11"/>
  <c r="CE489" i="11" s="1"/>
  <c r="BC489" i="11"/>
  <c r="AA449" i="11"/>
  <c r="DD522" i="11"/>
  <c r="CE522" i="11" s="1"/>
  <c r="BC522" i="11"/>
  <c r="CX84" i="11"/>
  <c r="CE84" i="11" s="1"/>
  <c r="BC84" i="11"/>
  <c r="CI412" i="11"/>
  <c r="CE412" i="11" s="1"/>
  <c r="BC412" i="11"/>
  <c r="AA380" i="11"/>
  <c r="AA247" i="11"/>
  <c r="CI247" i="11"/>
  <c r="CE247" i="11" s="1"/>
  <c r="BC247" i="11"/>
  <c r="CI259" i="11"/>
  <c r="CE259" i="11" s="1"/>
  <c r="BC259" i="11"/>
  <c r="CW402" i="11"/>
  <c r="CE402" i="11" s="1"/>
  <c r="BC402" i="11"/>
  <c r="CI371" i="11"/>
  <c r="CE371" i="11" s="1"/>
  <c r="BC371" i="11"/>
  <c r="BC97" i="11"/>
  <c r="CI97" i="11"/>
  <c r="CE97" i="11" s="1"/>
  <c r="CI447" i="11"/>
  <c r="CE447" i="11" s="1"/>
  <c r="BC447" i="11"/>
  <c r="AA456" i="11"/>
  <c r="CP225" i="11"/>
  <c r="CE225" i="11" s="1"/>
  <c r="BC225" i="11"/>
  <c r="BC546" i="11"/>
  <c r="CN546" i="11"/>
  <c r="CE546" i="11" s="1"/>
  <c r="BC510" i="11"/>
  <c r="CW510" i="11"/>
  <c r="CE510" i="11" s="1"/>
  <c r="BC197" i="11"/>
  <c r="CI197" i="11"/>
  <c r="CE197" i="11" s="1"/>
  <c r="AA354" i="11"/>
  <c r="CI45" i="11"/>
  <c r="CE45" i="11" s="1"/>
  <c r="BC45" i="11"/>
  <c r="BF9" i="11"/>
  <c r="AA9" i="11"/>
  <c r="AA302" i="11" l="1"/>
  <c r="BC302" i="11"/>
  <c r="CE302" i="11"/>
  <c r="BC392" i="11"/>
  <c r="CI392" i="11"/>
  <c r="CE392" i="11" s="1"/>
  <c r="AA199" i="11"/>
  <c r="AA227" i="11"/>
  <c r="AA366" i="11"/>
  <c r="CI330" i="11"/>
  <c r="CE330" i="11" s="1"/>
  <c r="BC330" i="11"/>
  <c r="AA419" i="11"/>
  <c r="CI366" i="11"/>
  <c r="CE366" i="11" s="1"/>
  <c r="BC366" i="11"/>
  <c r="AA392" i="11"/>
  <c r="CI199" i="11"/>
  <c r="CE199" i="11" s="1"/>
  <c r="BC199" i="11"/>
  <c r="AA330" i="11"/>
  <c r="BC246" i="11"/>
  <c r="CI246" i="11"/>
  <c r="CE246" i="11" s="1"/>
  <c r="AA141" i="11"/>
  <c r="AA246" i="11"/>
  <c r="CI141" i="11"/>
  <c r="CE141" i="11" s="1"/>
  <c r="BC141" i="11"/>
  <c r="CI227" i="11"/>
  <c r="CE227" i="11" s="1"/>
  <c r="BC227" i="11"/>
  <c r="CI419" i="11"/>
  <c r="CE419" i="11" s="1"/>
  <c r="BC419" i="11"/>
  <c r="CI446" i="11"/>
  <c r="CE446" i="11" s="1"/>
  <c r="BC446" i="11"/>
  <c r="AA446" i="11"/>
  <c r="CH9" i="11"/>
  <c r="CE9" i="11" s="1"/>
  <c r="BC9" i="1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<sst xmlns="http://schemas.openxmlformats.org/spreadsheetml/2006/main" count="16657" uniqueCount="1357">
  <si>
    <t>Age group</t>
  </si>
  <si>
    <t>Population</t>
  </si>
  <si>
    <t>Needs multiplier</t>
  </si>
  <si>
    <t>Care profile population</t>
  </si>
  <si>
    <t>Care profile rate</t>
  </si>
  <si>
    <t>Taxonomy item</t>
  </si>
  <si>
    <t>Element population</t>
  </si>
  <si>
    <t>Bed days</t>
  </si>
  <si>
    <t>Beds</t>
  </si>
  <si>
    <t>65+</t>
  </si>
  <si>
    <t>New South Wales</t>
  </si>
  <si>
    <t>Queanbeyan</t>
  </si>
  <si>
    <t>Snowy Mountains</t>
  </si>
  <si>
    <t>South Coast</t>
  </si>
  <si>
    <t>Goulburn - Mulwaree</t>
  </si>
  <si>
    <t>Young - Yass</t>
  </si>
  <si>
    <t>Gosford</t>
  </si>
  <si>
    <t>Wyong</t>
  </si>
  <si>
    <t>Bathurst</t>
  </si>
  <si>
    <t>Lachlan Valley</t>
  </si>
  <si>
    <t>Lithgow - Mudgee</t>
  </si>
  <si>
    <t>Orange</t>
  </si>
  <si>
    <t>Clarence Valley</t>
  </si>
  <si>
    <t>Coffs Harbour</t>
  </si>
  <si>
    <t>Bourke - Cobar - Coonamble</t>
  </si>
  <si>
    <t>Broken Hill and Far West</t>
  </si>
  <si>
    <t>Dubbo</t>
  </si>
  <si>
    <t>Wellington</t>
  </si>
  <si>
    <t>Lower Hunter</t>
  </si>
  <si>
    <t>Maitland</t>
  </si>
  <si>
    <t>Port Stephens</t>
  </si>
  <si>
    <t>Upper Hunter</t>
  </si>
  <si>
    <t>Dapto - Port Kembla</t>
  </si>
  <si>
    <t>Illawarra Catchment Reserve</t>
  </si>
  <si>
    <t>Kiama - Shellharbour</t>
  </si>
  <si>
    <t>Wollongong</t>
  </si>
  <si>
    <t>Great Lakes</t>
  </si>
  <si>
    <t>Kempsey - Nambucca</t>
  </si>
  <si>
    <t>Lord Howe Island</t>
  </si>
  <si>
    <t>Port Macquarie</t>
  </si>
  <si>
    <t>Taree - Gloucester</t>
  </si>
  <si>
    <t>Albury</t>
  </si>
  <si>
    <t>Lower Murray</t>
  </si>
  <si>
    <t>Upper Murray exc. Albury</t>
  </si>
  <si>
    <t>Armidale</t>
  </si>
  <si>
    <t>Inverell - Tenterfield</t>
  </si>
  <si>
    <t>Moree - Narrabri</t>
  </si>
  <si>
    <t>Tamworth - Gunnedah</t>
  </si>
  <si>
    <t>Lake Macquarie - East</t>
  </si>
  <si>
    <t>Lake Macquarie - West</t>
  </si>
  <si>
    <t>Newcastle</t>
  </si>
  <si>
    <t>Richmond Valley - Coastal</t>
  </si>
  <si>
    <t>Richmond Valley - Hinterland</t>
  </si>
  <si>
    <t>Tweed Valley</t>
  </si>
  <si>
    <t>Griffith - Murrumbidgee (West)</t>
  </si>
  <si>
    <t>Tumut - Tumbarumba</t>
  </si>
  <si>
    <t>Wagga Wagga</t>
  </si>
  <si>
    <t>Shoalhaven</t>
  </si>
  <si>
    <t>Southern Highlands</t>
  </si>
  <si>
    <t>Baulkham Hills</t>
  </si>
  <si>
    <t>Dural - Wisemans Ferry</t>
  </si>
  <si>
    <t>Hawkesbury</t>
  </si>
  <si>
    <t>Rouse Hill - McGraths Hill</t>
  </si>
  <si>
    <t>Blacktown</t>
  </si>
  <si>
    <t>Blacktown - North</t>
  </si>
  <si>
    <t>Mount Druitt</t>
  </si>
  <si>
    <t>Botany</t>
  </si>
  <si>
    <t>Marrickville - Sydenham - Petersham</t>
  </si>
  <si>
    <t>Sydney Inner City</t>
  </si>
  <si>
    <t>Eastern Suburbs - North</t>
  </si>
  <si>
    <t>Eastern Suburbs - South</t>
  </si>
  <si>
    <t>Bankstown</t>
  </si>
  <si>
    <t>Canterbury</t>
  </si>
  <si>
    <t>Hurstville</t>
  </si>
  <si>
    <t>Kogarah - Rockdale</t>
  </si>
  <si>
    <t>Canada Bay</t>
  </si>
  <si>
    <t>Leichhardt</t>
  </si>
  <si>
    <t>Strathfield - Burwood - Ashfield</t>
  </si>
  <si>
    <t>Chatswood - Lane Cove</t>
  </si>
  <si>
    <t>Hornsby</t>
  </si>
  <si>
    <t>Ku-ring-gai</t>
  </si>
  <si>
    <t>North Sydney - Mosman</t>
  </si>
  <si>
    <t>Manly</t>
  </si>
  <si>
    <t>Pittwater</t>
  </si>
  <si>
    <t>Warringah</t>
  </si>
  <si>
    <t>Camden</t>
  </si>
  <si>
    <t>Campbelltown (NSW)</t>
  </si>
  <si>
    <t>Wollondilly</t>
  </si>
  <si>
    <t>Blue Mountains</t>
  </si>
  <si>
    <t>Blue Mountains - South</t>
  </si>
  <si>
    <t>Penrith</t>
  </si>
  <si>
    <t>Richmond - Windsor</t>
  </si>
  <si>
    <t>St Marys</t>
  </si>
  <si>
    <t>Auburn</t>
  </si>
  <si>
    <t>Carlingford</t>
  </si>
  <si>
    <t>Merrylands - Guildford</t>
  </si>
  <si>
    <t>Parramatta</t>
  </si>
  <si>
    <t>Pennant Hills - Epping</t>
  </si>
  <si>
    <t>Ryde - Hunters Hill</t>
  </si>
  <si>
    <t>Bringelly - Green Valley</t>
  </si>
  <si>
    <t>Fairfield</t>
  </si>
  <si>
    <t>Liverpool</t>
  </si>
  <si>
    <t>Cronulla - Miranda - Caringbah</t>
  </si>
  <si>
    <t>Sutherland - Menai - Heathcote</t>
  </si>
  <si>
    <t>Victoria</t>
  </si>
  <si>
    <t>Ballarat</t>
  </si>
  <si>
    <t>Creswick - Daylesford - Ballan</t>
  </si>
  <si>
    <t>Maryborough - Pyrenees</t>
  </si>
  <si>
    <t>Bendigo</t>
  </si>
  <si>
    <t>Heathcote - Castlemaine - Kyneton</t>
  </si>
  <si>
    <t>Loddon - Elmore</t>
  </si>
  <si>
    <t>Geelong</t>
  </si>
  <si>
    <t>Barwon - West</t>
  </si>
  <si>
    <t>Surf Coast - Bellarine Peninsula</t>
  </si>
  <si>
    <t>Upper Goulburn Valley</t>
  </si>
  <si>
    <t>Wangaratta - Benalla</t>
  </si>
  <si>
    <t>Wodonga - Alpine</t>
  </si>
  <si>
    <t>Baw Baw</t>
  </si>
  <si>
    <t>Gippsland - East</t>
  </si>
  <si>
    <t>Gippsland - South West</t>
  </si>
  <si>
    <t>Latrobe Valley</t>
  </si>
  <si>
    <t>Brunswick - Coburg</t>
  </si>
  <si>
    <t>Darebin - South</t>
  </si>
  <si>
    <t>Essendon</t>
  </si>
  <si>
    <t>Melbourne City</t>
  </si>
  <si>
    <t>Port Phillip</t>
  </si>
  <si>
    <t>Stonnington - West</t>
  </si>
  <si>
    <t>Armadale</t>
  </si>
  <si>
    <t>Yarra</t>
  </si>
  <si>
    <t>Boroondara</t>
  </si>
  <si>
    <t>Manningham - West</t>
  </si>
  <si>
    <t>Whitehorse - West</t>
  </si>
  <si>
    <t>Bayside</t>
  </si>
  <si>
    <t>Glen Eira</t>
  </si>
  <si>
    <t>Kingston</t>
  </si>
  <si>
    <t>Stonnington - East</t>
  </si>
  <si>
    <t>Banyule</t>
  </si>
  <si>
    <t>Darebin - North</t>
  </si>
  <si>
    <t>Nillumbik - Kinglake</t>
  </si>
  <si>
    <t>Whittlesea - Wallan</t>
  </si>
  <si>
    <t>Keilor</t>
  </si>
  <si>
    <t>Macedon Ranges</t>
  </si>
  <si>
    <t>Moreland - North</t>
  </si>
  <si>
    <t>Sunbury</t>
  </si>
  <si>
    <t>Tullamarine - Broadmeadows</t>
  </si>
  <si>
    <t>Knox</t>
  </si>
  <si>
    <t>Manningham - East</t>
  </si>
  <si>
    <t>Maroondah</t>
  </si>
  <si>
    <t>Whitehorse - East</t>
  </si>
  <si>
    <t>Yarra Ranges</t>
  </si>
  <si>
    <t>Cardinia</t>
  </si>
  <si>
    <t>Casey - North</t>
  </si>
  <si>
    <t>Casey - South</t>
  </si>
  <si>
    <t>Dandenong</t>
  </si>
  <si>
    <t>Monash</t>
  </si>
  <si>
    <t>Brimbank</t>
  </si>
  <si>
    <t>Hobsons Bay</t>
  </si>
  <si>
    <t>Maribyrnong</t>
  </si>
  <si>
    <t>Melton - Bacchus Marsh</t>
  </si>
  <si>
    <t>Burnside</t>
  </si>
  <si>
    <t>Wyndham</t>
  </si>
  <si>
    <t>Mornington Peninsula</t>
  </si>
  <si>
    <t>Frankston</t>
  </si>
  <si>
    <t>Grampians</t>
  </si>
  <si>
    <t>Mildura</t>
  </si>
  <si>
    <t>Murray River - Swan Hill</t>
  </si>
  <si>
    <t>Shepparton</t>
  </si>
  <si>
    <t>Campaspe</t>
  </si>
  <si>
    <t>Moira</t>
  </si>
  <si>
    <t>Glenelg - Southern Grampians</t>
  </si>
  <si>
    <t>Colac - Corangamite</t>
  </si>
  <si>
    <t>Warrnambool</t>
  </si>
  <si>
    <t>Queensland</t>
  </si>
  <si>
    <t>Capalaba</t>
  </si>
  <si>
    <t>Cleveland - Stradbroke</t>
  </si>
  <si>
    <t>Wynnum - Manly</t>
  </si>
  <si>
    <t>Bald Hills - Everton Park</t>
  </si>
  <si>
    <t>Chermside</t>
  </si>
  <si>
    <t>Nundah</t>
  </si>
  <si>
    <t>Sandgate</t>
  </si>
  <si>
    <t>Carindale</t>
  </si>
  <si>
    <t>Holland Park - Yeronga</t>
  </si>
  <si>
    <t>Mt Gravatt</t>
  </si>
  <si>
    <t>Nathan</t>
  </si>
  <si>
    <t>Rocklea - Acacia Ridge</t>
  </si>
  <si>
    <t>Sunnybank</t>
  </si>
  <si>
    <t>Centenary</t>
  </si>
  <si>
    <t>Kenmore - Brookfield - Moggill</t>
  </si>
  <si>
    <t>Sherwood - Indooroopilly</t>
  </si>
  <si>
    <t>The Gap - Enoggera</t>
  </si>
  <si>
    <t>Brisbane Inner</t>
  </si>
  <si>
    <t>Brisbane Inner - East</t>
  </si>
  <si>
    <t>Brisbane Inner - North</t>
  </si>
  <si>
    <t>Brisbane Inner - West</t>
  </si>
  <si>
    <t>Cairns - North</t>
  </si>
  <si>
    <t>Cairns - South</t>
  </si>
  <si>
    <t>Innisfail - Cassowary Coast</t>
  </si>
  <si>
    <t>Port Douglas - Daintree</t>
  </si>
  <si>
    <t>Tablelands (East) - Kuranda</t>
  </si>
  <si>
    <t>Darling Downs (West) - Maranoa</t>
  </si>
  <si>
    <t>Darling Downs - East</t>
  </si>
  <si>
    <t>Granite Belt</t>
  </si>
  <si>
    <t>Central Highlands (Qld)</t>
  </si>
  <si>
    <t>Rockhampton</t>
  </si>
  <si>
    <t>Biloela</t>
  </si>
  <si>
    <t>Gladstone</t>
  </si>
  <si>
    <t>Broadbeach - Burleigh</t>
  </si>
  <si>
    <t>Coolangatta</t>
  </si>
  <si>
    <t>Gold Coast - North</t>
  </si>
  <si>
    <t>Gold Coast Hinterland</t>
  </si>
  <si>
    <t>Mudgeeraba - Tallebudgera</t>
  </si>
  <si>
    <t>Nerang</t>
  </si>
  <si>
    <t>Ormeau - Oxenford</t>
  </si>
  <si>
    <t>Robina</t>
  </si>
  <si>
    <t>Southport</t>
  </si>
  <si>
    <t>Surfers Paradise</t>
  </si>
  <si>
    <t>Forest Lake - Oxley</t>
  </si>
  <si>
    <t>Ipswich Hinterland</t>
  </si>
  <si>
    <t>Ipswich Inner</t>
  </si>
  <si>
    <t>Springfield - Redbank</t>
  </si>
  <si>
    <t>Beaudesert</t>
  </si>
  <si>
    <t>Beenleigh</t>
  </si>
  <si>
    <t>Browns Plains</t>
  </si>
  <si>
    <t>Jimboomba</t>
  </si>
  <si>
    <t>Loganlea - Carbrook</t>
  </si>
  <si>
    <t>Springwood - Kingston</t>
  </si>
  <si>
    <t>Bowen Basin - North</t>
  </si>
  <si>
    <t>Mackay</t>
  </si>
  <si>
    <t>Whitsunday</t>
  </si>
  <si>
    <t>Bribie - Beachmere</t>
  </si>
  <si>
    <t>Caboolture</t>
  </si>
  <si>
    <t>Caboolture Hinterland</t>
  </si>
  <si>
    <t>Narangba - Burpengary</t>
  </si>
  <si>
    <t>Redcliffe</t>
  </si>
  <si>
    <t>The Hills District</t>
  </si>
  <si>
    <t>North Lakes</t>
  </si>
  <si>
    <t>Strathpine</t>
  </si>
  <si>
    <t>Far North</t>
  </si>
  <si>
    <t>Outback - North</t>
  </si>
  <si>
    <t>Outback - South</t>
  </si>
  <si>
    <t>Buderim</t>
  </si>
  <si>
    <t>Caloundra</t>
  </si>
  <si>
    <t>Maroochy</t>
  </si>
  <si>
    <t>Noosa</t>
  </si>
  <si>
    <t>Sunshine Coast Hinterland</t>
  </si>
  <si>
    <t>Nambour</t>
  </si>
  <si>
    <t>Noosa Hinterland</t>
  </si>
  <si>
    <t>Toowoomba</t>
  </si>
  <si>
    <t>Townsville</t>
  </si>
  <si>
    <t>Charters Towers - Ayr - Ingham</t>
  </si>
  <si>
    <t>Bundaberg</t>
  </si>
  <si>
    <t>Burnett</t>
  </si>
  <si>
    <t>Gympie - Cooloola</t>
  </si>
  <si>
    <t>Hervey Bay</t>
  </si>
  <si>
    <t>Maryborough</t>
  </si>
  <si>
    <t>South Australia</t>
  </si>
  <si>
    <t>Adelaide City</t>
  </si>
  <si>
    <t>Adelaide Hills</t>
  </si>
  <si>
    <t>Campbelltown (SA)</t>
  </si>
  <si>
    <t>Norwood - Payneham - St Peters</t>
  </si>
  <si>
    <t>Prospect - Walkerville</t>
  </si>
  <si>
    <t>Unley</t>
  </si>
  <si>
    <t>Gawler - Two Wells</t>
  </si>
  <si>
    <t>Playford</t>
  </si>
  <si>
    <t>Port Adelaide - East</t>
  </si>
  <si>
    <t>Salisbury</t>
  </si>
  <si>
    <t>Tea Tree Gully</t>
  </si>
  <si>
    <t>Holdfast Bay</t>
  </si>
  <si>
    <t>Marion</t>
  </si>
  <si>
    <t>Mitcham</t>
  </si>
  <si>
    <t>Onkaparinga</t>
  </si>
  <si>
    <t>Charles Sturt</t>
  </si>
  <si>
    <t>Port Adelaide - West</t>
  </si>
  <si>
    <t>West Torrens</t>
  </si>
  <si>
    <t>Barossa</t>
  </si>
  <si>
    <t>Lower North</t>
  </si>
  <si>
    <t>Mid North</t>
  </si>
  <si>
    <t>Yorke Peninsula</t>
  </si>
  <si>
    <t>Eyre Peninsula and South West</t>
  </si>
  <si>
    <t>Outback - North and East</t>
  </si>
  <si>
    <t>Fleurieu - Kangaroo Island</t>
  </si>
  <si>
    <t>Limestone Coast</t>
  </si>
  <si>
    <t>Murray and Mallee</t>
  </si>
  <si>
    <t>Western Australia</t>
  </si>
  <si>
    <t>Bunbury</t>
  </si>
  <si>
    <t>Augusta - Margaret River - Busselton</t>
  </si>
  <si>
    <t>Manjimup</t>
  </si>
  <si>
    <t>Mandurah</t>
  </si>
  <si>
    <t>Cottesloe - Claremont</t>
  </si>
  <si>
    <t>Perth City</t>
  </si>
  <si>
    <t>Bayswater - Bassendean</t>
  </si>
  <si>
    <t>Mundaring</t>
  </si>
  <si>
    <t>Swan</t>
  </si>
  <si>
    <t>Joondalup</t>
  </si>
  <si>
    <t>Stirling</t>
  </si>
  <si>
    <t>Wanneroo</t>
  </si>
  <si>
    <t>Belmont - Victoria Park</t>
  </si>
  <si>
    <t>Canning</t>
  </si>
  <si>
    <t>Gosnells</t>
  </si>
  <si>
    <t>Kalamunda</t>
  </si>
  <si>
    <t>Serpentine - Jarrahdale</t>
  </si>
  <si>
    <t>South Perth</t>
  </si>
  <si>
    <t>Cockburn</t>
  </si>
  <si>
    <t>Fremantle</t>
  </si>
  <si>
    <t>Kwinana</t>
  </si>
  <si>
    <t>Melville</t>
  </si>
  <si>
    <t>Rockingham</t>
  </si>
  <si>
    <t>Albany</t>
  </si>
  <si>
    <t>Wheat Belt - North</t>
  </si>
  <si>
    <t>Wheat Belt - South</t>
  </si>
  <si>
    <t>Kimberley</t>
  </si>
  <si>
    <t>East Pilbara</t>
  </si>
  <si>
    <t>West Pilbara</t>
  </si>
  <si>
    <t>Esperance</t>
  </si>
  <si>
    <t>Gascoyne</t>
  </si>
  <si>
    <t>Goldfields</t>
  </si>
  <si>
    <t>Mid West</t>
  </si>
  <si>
    <t>Tasmania</t>
  </si>
  <si>
    <t>Brighton</t>
  </si>
  <si>
    <t>Hobart - North East</t>
  </si>
  <si>
    <t>Hobart - North West</t>
  </si>
  <si>
    <t>Hobart - South and West</t>
  </si>
  <si>
    <t>Hobart Inner</t>
  </si>
  <si>
    <t>Sorell - Dodges Ferry</t>
  </si>
  <si>
    <t>Launceston</t>
  </si>
  <si>
    <t>Meander Valley - West Tamar</t>
  </si>
  <si>
    <t>North East</t>
  </si>
  <si>
    <t>Central Highlands (Tas.)</t>
  </si>
  <si>
    <t>Huon - Bruny Island</t>
  </si>
  <si>
    <t>South East Coast</t>
  </si>
  <si>
    <t>Burnie - Ulverstone</t>
  </si>
  <si>
    <t>Devonport</t>
  </si>
  <si>
    <t>West Coast</t>
  </si>
  <si>
    <t>Northern Territory</t>
  </si>
  <si>
    <t>Darwin City</t>
  </si>
  <si>
    <t>Darwin Suburbs</t>
  </si>
  <si>
    <t>Litchfield</t>
  </si>
  <si>
    <t>Palmerston</t>
  </si>
  <si>
    <t>Alice Springs</t>
  </si>
  <si>
    <t>Barkly</t>
  </si>
  <si>
    <t>Daly - Tiwi - West Arnhem</t>
  </si>
  <si>
    <t>East Arnhem</t>
  </si>
  <si>
    <t>Katherine</t>
  </si>
  <si>
    <t>Australian Capital Territory</t>
  </si>
  <si>
    <t>Belconnen</t>
  </si>
  <si>
    <t>Canberra East</t>
  </si>
  <si>
    <t>Gungahlin</t>
  </si>
  <si>
    <t>North Canberra</t>
  </si>
  <si>
    <t>South Canberra</t>
  </si>
  <si>
    <t>Tuggeranong</t>
  </si>
  <si>
    <t>Weston Creek</t>
  </si>
  <si>
    <t>Woden Valley</t>
  </si>
  <si>
    <t>Molonglo</t>
  </si>
  <si>
    <t>Uriarra - Namadgi</t>
  </si>
  <si>
    <t>Other Territories</t>
  </si>
  <si>
    <t>Christmas Island</t>
  </si>
  <si>
    <t>Cocos (Keeling) Islands</t>
  </si>
  <si>
    <t>Jervis Bay</t>
  </si>
  <si>
    <t>Norfolk Island</t>
  </si>
  <si>
    <t>Row Labels</t>
  </si>
  <si>
    <t>Geographic area</t>
  </si>
  <si>
    <t>12to17</t>
  </si>
  <si>
    <t>18to24</t>
  </si>
  <si>
    <t>https://www.abs.gov.au/statistics/people/population/regional-population-age-and-sex</t>
  </si>
  <si>
    <t>25to64</t>
  </si>
  <si>
    <t>Default 2023 population</t>
  </si>
  <si>
    <t>Default area needs multiplier</t>
  </si>
  <si>
    <t>Area X age</t>
  </si>
  <si>
    <t>https://www.health.gov.au/resources/publications/primary-health-networks-phn-2023-statistical-area-level-2-2021?language=en</t>
  </si>
  <si>
    <t>Australian Capital Territory PHN</t>
  </si>
  <si>
    <t>Adelaide PHN</t>
  </si>
  <si>
    <t>Brisbane North PHN</t>
  </si>
  <si>
    <t>Brisbane South PHN</t>
  </si>
  <si>
    <t>Central and Eastern Sydney PHN</t>
  </si>
  <si>
    <t>Central Queensland, Wide Bay, Sunshine Coast PHN</t>
  </si>
  <si>
    <t>Country SA PHN</t>
  </si>
  <si>
    <t>Country WA PHN</t>
  </si>
  <si>
    <t>Darling Downs and West Moreton PHN</t>
  </si>
  <si>
    <t>Eastern Melbourne PHN</t>
  </si>
  <si>
    <t>Gippsland PHN</t>
  </si>
  <si>
    <t>Gold Coast PHN</t>
  </si>
  <si>
    <t>Hunter New England and Central Coast PHN</t>
  </si>
  <si>
    <t>Murray PHN</t>
  </si>
  <si>
    <t>Murrumbidgee PHN</t>
  </si>
  <si>
    <t>Nepean Blue Mountains PHN</t>
  </si>
  <si>
    <t>North Coast PHN</t>
  </si>
  <si>
    <t>North Western Melbourne PHN</t>
  </si>
  <si>
    <t>Northern Queensland PHN</t>
  </si>
  <si>
    <t>Northern Sydney PHN</t>
  </si>
  <si>
    <t>Northern Territory PHN</t>
  </si>
  <si>
    <t>Perth North PHN</t>
  </si>
  <si>
    <t>Perth South PHN</t>
  </si>
  <si>
    <t>South Eastern Melbourne PHN</t>
  </si>
  <si>
    <t>South Eastern NSW PHN</t>
  </si>
  <si>
    <t>South Western Sydney PHN</t>
  </si>
  <si>
    <t>Tasmania PHN</t>
  </si>
  <si>
    <t>Western NSW PHN</t>
  </si>
  <si>
    <t>Western Queensland PHN</t>
  </si>
  <si>
    <t>Western Sydney PHN</t>
  </si>
  <si>
    <t>Western Victoria PHN</t>
  </si>
  <si>
    <t>Australia</t>
  </si>
  <si>
    <t>VIEW MODEL OUTPUTS</t>
  </si>
  <si>
    <t>POPULATION INPUT DATA</t>
  </si>
  <si>
    <t>This tab shows the population input data for each state/territory, PHN, and SA3 area by age group.</t>
  </si>
  <si>
    <t>Default population estimates are for the year 2023 and sourced from the ABS.</t>
  </si>
  <si>
    <t>PHN populations are derived from SA2 concordances and rounded to the nearest whole number.</t>
  </si>
  <si>
    <t>The 12to17 and 18to24 age groups have been split proportionately from the ABS's 5-year age groups (i.e., three fifths of 10-14 years, and two or three fifths of 15-19 years respectively) and rounded to the nearest whole number.</t>
  </si>
  <si>
    <t>Workforce distribution</t>
  </si>
  <si>
    <t>Individual practitioners</t>
  </si>
  <si>
    <t>Consultation Liaison</t>
  </si>
  <si>
    <t>Acute Care Services</t>
  </si>
  <si>
    <t>Clinical Community Treatment Team</t>
  </si>
  <si>
    <t>Aftercare Services</t>
  </si>
  <si>
    <t>Group Carer Peer Support</t>
  </si>
  <si>
    <t>Consultant</t>
  </si>
  <si>
    <t>Peer worker</t>
  </si>
  <si>
    <t>Enrolled Nurse</t>
  </si>
  <si>
    <t>VQMH Worker</t>
  </si>
  <si>
    <t>VQ Other</t>
  </si>
  <si>
    <t>Indigenous Mental Health Worker</t>
  </si>
  <si>
    <t>Nurse Practitioner</t>
  </si>
  <si>
    <t>Registered Nurse</t>
  </si>
  <si>
    <t>Psychologist</t>
  </si>
  <si>
    <t>Occupational Therapist</t>
  </si>
  <si>
    <t>Social Worker</t>
  </si>
  <si>
    <t>Other TQ (eg pharmacist)</t>
  </si>
  <si>
    <t>Indigenous Mental Health Clinician</t>
  </si>
  <si>
    <t>Medical</t>
  </si>
  <si>
    <t>General Practitioner</t>
  </si>
  <si>
    <t>Psychiatrist</t>
  </si>
  <si>
    <t>Junior Medical Officer</t>
  </si>
  <si>
    <t>Registrar</t>
  </si>
  <si>
    <t>Other Medical Specialist</t>
  </si>
  <si>
    <t>Peer Worker</t>
  </si>
  <si>
    <t>Tertiary Qualified</t>
  </si>
  <si>
    <t>Filters</t>
  </si>
  <si>
    <t>NOTE: Please select both filters to ensure the relevant care profile will be presented</t>
  </si>
  <si>
    <t>Description of epidemiology</t>
  </si>
  <si>
    <t>% pop applicable</t>
  </si>
  <si>
    <t>No. of occasions of service</t>
  </si>
  <si>
    <t>Activity duration</t>
  </si>
  <si>
    <t>Activity measure</t>
  </si>
  <si>
    <t>Workforce</t>
  </si>
  <si>
    <t>Team</t>
  </si>
  <si>
    <t>Staff ratio</t>
  </si>
  <si>
    <t>Notes</t>
  </si>
  <si>
    <t>CARE PROFILE VIEWER</t>
  </si>
  <si>
    <t>Care profile type</t>
  </si>
  <si>
    <t>Description of modelling decisions/method</t>
  </si>
  <si>
    <t>Care profile</t>
  </si>
  <si>
    <t>General pop</t>
  </si>
  <si>
    <t>Psychoeducation and Community-Building – Selective Populations</t>
  </si>
  <si>
    <t>min</t>
  </si>
  <si>
    <t>Training Facilitator</t>
  </si>
  <si>
    <t>n/a</t>
  </si>
  <si>
    <t>Service Development and Coordination</t>
  </si>
  <si>
    <t>Supports and initiatives to (1) identify and implement suicide prevention initiatives that meet local needs; and/or (2) develop cross-sector partnerships across different areas of the care system to ensure a connected, whole-of-government approach to suicide prevention. Includes suicide prevention networks and coordinators, development of cross-sector partnerships, and lived experience leadership.</t>
  </si>
  <si>
    <t>All employees should have access to workplace-based training. Among certain populations there are additional risks and an associated need to intervene differently; see the 'Workplace populations' care profile.</t>
  </si>
  <si>
    <t>Policy and Strategy Development</t>
  </si>
  <si>
    <t xml:space="preserve">Policies, plans, and vision statements that target suicide prevention as well as general wellbeing as a means to reducing suicide risk in the community (e.g., including economic policy, social welfare, housing, early childhood, healthcare access and affordability).  </t>
  </si>
  <si>
    <t>Workforce Development</t>
  </si>
  <si>
    <t>General training and development of the workforce to meet the needs of those experiencing suicidality. This includes medical, tertiary qualified, and vocationally qualified professionals, including the peer workforce.  Examples: Suicide prevention peer worker development services/programs</t>
  </si>
  <si>
    <t>Population-Level Suicide Prevention Communication Guidelines</t>
  </si>
  <si>
    <t>Implementation of evidence-based guidelines for responsible and safe communication of suicide, including safe, effective, and responsible reporting, portrayal and communication of suicide in the media, and guidelines on how to communicate safely about self-harm and suicide designed for the general public (e.g. Mindframe, Life in Mind, MindOUT National Media and Communications Strategy, #chatsafe).</t>
  </si>
  <si>
    <t>Psychoeducation – General, Media-Based</t>
  </si>
  <si>
    <t>Population-level delivery of suicide prevention messaging over a range of media (i.e., radio, television, the internet, social media, and other public communication platforms). Dissemination of psychoeducational resources online or as hard-copy resources available in community clinics/non-government organisations. The focus of these materials is to help the public to better understand suicide, identify risk and protective factors, and promote help-seeking and help offering behaviours. Examples: Connect to Feel Better, MindOUT National Media and Communications Strategy, Addressing the Stigma of Suicide Through Mental Health First Aid, The Community Radio Suicide Prevention Project, R U Ok? Day</t>
  </si>
  <si>
    <t>Enhancing Protective Factors and Promoting General Wellbeing</t>
  </si>
  <si>
    <t xml:space="preserve">General campaigns and programs designed to enhance protective factors and promote wellbeing. This may include school-based programs focusing on the development of prosocial behaviours and resilience, population level physical and mental health literacy campaigns, and programs and services to increase parents’ and cares’ mental health literacy. Campaigns and programs may be delivered in school-settings, workplaces, or may be population-wide. </t>
  </si>
  <si>
    <t>Stigma Reduction and Behaviour Change Initiatives</t>
  </si>
  <si>
    <t>Campaigns and programs designed to reduce the risk and incidence of sucide and increase help-seeking for domestic violence, sexual assault, child abuse, drug and alcohol problems, gambling, financial problems and other potential risk factors for suicide through the reduction of associated stigma, community education and behaviour change.</t>
  </si>
  <si>
    <t>Reducing or restricting access to methods of suicide with the aim to reduce or prevent the lethality of an attempt. Examples of means restriction include: reducing the amount of medication dispensed to an individual at a single point in time; changes to infrastructure (i.e., building of fencing along bridge balustrades); gun control laws.</t>
  </si>
  <si>
    <t>Environmental Controls</t>
  </si>
  <si>
    <t>Controls put in place to reduce high-risk behaviours that may have a negative impact on wellbeing, such as consumer protections to restrict risky gambling behaviours that may lead to financial distress, and taxation and regulation to reduce alcohol use and alcohol-related harms.</t>
  </si>
  <si>
    <t>Development and monitoring of data systems, research and evaluation of services and programs for continuous improvement. Includes, for example, suicide registers and suicide surveillance systems, program evaluations, region/state/national indicators for suicide prevention.</t>
  </si>
  <si>
    <t>Schools</t>
  </si>
  <si>
    <t>Secondary school and upper primary school populations who may receive school-based suicide prevention programs. Universal school-based interventions are part of a suite of support services for students, including skills training for teachers.</t>
  </si>
  <si>
    <t>Skills Training – Other Non-Health Professionals</t>
  </si>
  <si>
    <t xml:space="preserve">Refresher training to maintain currency of skills and knowledge retention. Refresher training is assumed to take half the duration of initial training time. </t>
  </si>
  <si>
    <t>Psychoeducation and Community-Building – School-Based</t>
  </si>
  <si>
    <t xml:space="preserve">Delivery of evidence-based mental health and suicide prevention to high school and upper primary school students with a focus on psychoeducation including the development of sustainable coping skills and access to support services. Programs should be built into school curriculums, developmentally appropriate, and offered on multiple occasions across a student's school years. Programs may also include universal screening and follow-up care for identified individuals requiring more support. Delivery of psychoeducation and the development of sustainable coping skills may be led by peer workers and follow-up psychological intervention delivered by school counsellors or web-based self-guided supports. </t>
  </si>
  <si>
    <t>Identifying Distress</t>
  </si>
  <si>
    <t xml:space="preserve">This may include school-based programs focusing on the development of prosocial behaviours and resilience, population level physical and mental health literacy campaigns, and programs and services to increase parents’ and cares’ mental health literacy </t>
  </si>
  <si>
    <t>Brief Intervention</t>
  </si>
  <si>
    <t>Brief supportive and therapeutic interventions, provision of information and referral to support services for students identified as distressed through contact with education staff/as part of screening. Likely to be delivered by school counsellors.</t>
  </si>
  <si>
    <t>Workplace</t>
  </si>
  <si>
    <t>Psychoeducation and Community-Building – Workplace-Based</t>
  </si>
  <si>
    <t>Evidence-based psychoeducation/general awareness training tailored to employees of certain workplaces or industries. The focus of these programs is general mental health and suicide psychoeducation, identifying warning signs, reducing stigma, the promotion of help-seeking, and encouraging workers to offer active support to co-workers displaying any warning signs.</t>
  </si>
  <si>
    <t>Individual Suicide Prevention Support Services</t>
  </si>
  <si>
    <t>Support services delivered to individuals with a focus on psychoeducation, skill development, and service linkage. Services may be delivered online or face-to-face and are generally delivered by trained peers.</t>
  </si>
  <si>
    <t>Service Navigation</t>
  </si>
  <si>
    <t>Case management and linkage to support services for workers identified as needing further support/in distress. May be delivered through in-house employee assistance programs or through dedicated suicide prevention workplace programs.</t>
  </si>
  <si>
    <t>Selective</t>
  </si>
  <si>
    <t>Selective_12-17yrs</t>
  </si>
  <si>
    <t>Socioeconomic and Situational Support Services</t>
  </si>
  <si>
    <t>Targeted and opportunistic conversations about suicidal distress, risk and protective factors conducted within routine service delivery across general healthcare (e.g. AOD, chronic disease, disability) and non-healthcare settings (e.g. housing, social services). Psychoeducation and skills training for these workforces is covered under the Top-Up: Skills Training</t>
  </si>
  <si>
    <t>Brief supportive intervention, provision of information and referral to support services for persons identified as distressed through contact with general health and non-health services/as part of screening. Psychoeducation and skills training for these workforces is covered under the Top-Up: Skills Training.</t>
  </si>
  <si>
    <t>Service navigation</t>
  </si>
  <si>
    <t xml:space="preserve">Offer to 100% of people in distress. Time to identify available services, make a phone call to check in and offer support, care coordination, service navigation/linkage. The vocationally qualified professional designated to deliver the service may be an older peer worker, youth worker, or some other vocationally qualified professional. Persons under the age of 18 years may engage with the service directly or via a parent, carer, or support person. </t>
  </si>
  <si>
    <t>Individual Peer Support</t>
  </si>
  <si>
    <t>Offer to 100% of people in distress but expected uptake 30% of this group. Provision of information, education, links to practical supports and other services. The vocationally qualified professional designated to deliver the service may be an older peer worker, youth worker, or some other vocationally qualified professional.</t>
  </si>
  <si>
    <t>Group Suicide Prevention Support Services</t>
  </si>
  <si>
    <t xml:space="preserve">Group-based community support services generally focusing on psychoeducation, skill development, and service linkage. May be delivered online or face-to-face. Groups may be specific to certain populations (e.g., LGBTQIA+, Indigenous, CALD, persons bereaved). For this age group, the service may focus on addressing/discussing common themes related to the experience of suicidal thoughts among young people (e.g., difficulties at school/managing school-related stress, bullying, difficult family/peer dynamics) and coping strategies as opposed to the sharing of detailed experiences related to suicidal distress. Generally delivered by a vocationally qualified professional who may be an older peer worker, youth worker, or some other vocationally qualified professional.  </t>
  </si>
  <si>
    <t>Support services delivered to individuals with a focus on psychoeducation, skill development, and service linkage. Services may be delivered online or face-to-face and are generally delivered by a vocationally qualified professional who may be an older peer worker, youth worker, or some other vocationally qualified professional.</t>
  </si>
  <si>
    <t>Psychoeducation and Community-Building – Selective Individuals</t>
  </si>
  <si>
    <t xml:space="preserve">Delivery of suicide prevention messaging and dissemination of psychoeducational resources, information on identifying warning signs, reducing stigma, and promoting help-seeking, that is tailored to meet the needs of specific at risk sub-populations in the community (e.g. LGBTQIA+, CALD, Indigenous). These services are delivered within existing services (e.g., housing services, financial services, centrelink) where an individual has been identified as at-risk. </t>
  </si>
  <si>
    <t>Selective_18-24yrs</t>
  </si>
  <si>
    <t xml:space="preserve">Services that support and build resilience of people who are negatively impacted by socioeconomic or situational factors that may increase risk of suicide, e.g. domestic violence, relationship counselling, employment, housing, financial counselling, legal support, school engagement social isolation and transition services. The types of services required for young people in this age group will vary given the significant diversity of the group. </t>
  </si>
  <si>
    <t>Targeted and opportunistic conversations about suicidal distress, risk and protective factors conducted within routine service delivery across general healthcare (e.g. AOD, chronic disease, disability) and non-healthcare settings (e.g. housing, employment, social services). Psychoeducation and skills training for these workforces is covered under the Top-Up: Skills Training</t>
  </si>
  <si>
    <t xml:space="preserve">Offer to 100% of people in distress. Time to identify available services, make a phone call to check in and offer support, care coordination, service navigation/linkage. </t>
  </si>
  <si>
    <t>Offer to 100% of people in distress but expected uptake 30% of this group. Provision of peer support including information, education, links to practical supports and other services.</t>
  </si>
  <si>
    <t xml:space="preserve">Group-based community support services generally targeted to at risk sub-population specific groups  (e.g., LGBTQ+, Indigenous, CALD, persons bereaved) with a focus on reducing social isolation and enhancing wellbeing, sharing experiences and support with peers, psychoeducation, skill development, early identification of suicide warning signs/risk and service linkage to other supports as required. Services may be delivered online or face-to-face and are generally delivered by trained peers. </t>
  </si>
  <si>
    <t>Selective_25-64yrs</t>
  </si>
  <si>
    <t xml:space="preserve">Services that support and build resilience of people who are negatively impacted by socioeconomic or situational factors that may increase risk of suicide, (e.g. domestic violence, relationship counselling, employment, housing, financial counselling, legal support, social isolation and transition services). </t>
  </si>
  <si>
    <t>Brief supportive intervention, provision of information and referral to support services for persons identified as distressed through contact with general health and non-health services/as part of screening. Psychoeducation and skills training for these workforces is covered under the Top-Up: Gatekeeper Training.</t>
  </si>
  <si>
    <t>Group-based community support services generally targeted to at risk sub-population specific groups (e.g. young people, parents, bereaved) with a focus on reducing social isolation and enhancing wellbeing, sharing experiences and support with peers, psychoeducation, skill development, early identification of suicide warning signs/risk and service linkage to other supports as required. Services may be delivered online or face-to-face and are generally delivered by trained peers. Examples: Parents Beyond Breakup, BuddyUp, Youth Insearch.</t>
  </si>
  <si>
    <t>Selective_65+yrs</t>
  </si>
  <si>
    <t xml:space="preserve">Services that support and build resilience of people who are negatively impacted by socioeconomic or situational factors that may increase risk of suicide (e.g. housing, financial and legal issues, social isolation, bereavement and chronic health issues). </t>
  </si>
  <si>
    <t>Targeted and opportunistic conversations about suicidal distress, risk and protective factors conducted within routine service delivery across general healthcare (e.g. AOD, chronic disease, disability) and non-healthcare settings (e.g. housing, employment, social services, aged care). Psychoeducation and skills training for these workforces is covered under the Top-Up: Skills Training.</t>
  </si>
  <si>
    <t>Group-based community support services generally focusing on psychoeducation, skill development, and service linkage. Services may be delivered online or face-to-face and are generally delivered by trained peers.</t>
  </si>
  <si>
    <t>Distress</t>
  </si>
  <si>
    <t>Distress_12-17yrs</t>
  </si>
  <si>
    <t>Supports for Mental Illness</t>
  </si>
  <si>
    <t>Support services/programs for persons experiencing mental illness to reduce potential further distress. May include inpatient and community clinical care, community and peer-based support services, and family/carer support services. Estimates of resourcing for mental health services are modelled separately in the National Mental Health Service Planning Framework (NMHSPF).</t>
  </si>
  <si>
    <t xml:space="preserve">Supports for Drug and Alcohol Use </t>
  </si>
  <si>
    <t>Support services/programs for persons experiencing problems with their drug and alcohol use to reduce potential further harmful behaviours and distress. May include peer based community support services, withdrawal management and rehabilitation, and family support services. Estimates of resourcing for drug and alcohol services are modelled separately in the Drug and Alcohol Service Planning Model (DASPM).</t>
  </si>
  <si>
    <t>Identifying distress</t>
  </si>
  <si>
    <t xml:space="preserve">Targeted screening for suicidal distress, risk and protective factors across healthcare settings such as primary care and mental health services. Initial preventative discussion and referral to other supports. </t>
  </si>
  <si>
    <t>Brief intervention</t>
  </si>
  <si>
    <t xml:space="preserve">One-off, brief, supportive and therapeutic interventions and/or social prescribing to navigate people to social and economic support options. Includes people who are newly presenting with distress. </t>
  </si>
  <si>
    <t>Review +/- Ongoing Management</t>
  </si>
  <si>
    <t>Follow up visit with GP.</t>
  </si>
  <si>
    <t>Care Coordination and Liaison</t>
  </si>
  <si>
    <t>Peer Worker/Vocationally Qualified/Tertiary Qualified</t>
  </si>
  <si>
    <t>Provided within GP practice by a practice nurse, support worker, or peer worker. Includes coordination of care between different services types and sectors of the health system via liaison with a range of providers.</t>
  </si>
  <si>
    <t>Follow up visit with case manager.</t>
  </si>
  <si>
    <t>Follow up visit with private psychologist.</t>
  </si>
  <si>
    <t>Home-like community based setting offering an alternative to emergency department and psychiatric hospitalisation and providing ambulatory care and support with a focus on suicide prevention. The aim of the service is to provide a safe environment, relieve crisis symptoms immediately, provide observation, determine level of care and to deflect from unnecessary higher levels of care. May be a peer-led or a multidisciplinary team. Average presentation duration is 2 to 4 hours. This service is a preferred alternative for people who do not need a medical response following their attempt. 
Example services: Crisis Stabilisation Units, The Living Room, Safe Haven Cafes, Safe Spaces</t>
  </si>
  <si>
    <t>Estimates of activity duration based on average service duration per contact for the the Brisbane North Safe Spaces network (https://brisbanenorthphn.org.au/web/uploads/downloads/Mental-health-services/REP_Safe-Space-Evaluation-Interim-Report-May-2023_FINAL.pdf)</t>
  </si>
  <si>
    <t>Focus on psychoeducation, skill development, and service linkage. May be delivered online or face-to-face. The vocationally qualified professional designated to deliver the service may be an older peer worker, youth worker, or some other vocationally qualified professional.</t>
  </si>
  <si>
    <t xml:space="preserve">Group-based community support services generally focusing on psychoeducation, skill development, and service linkage. May be delivered online or face-to-face. Groups may be specific to certain populations (e.g., LGBTQ+, Indigenous, CALD, persons bereaved). For this age group, the service may focus on addressing/discussing common themes related to the experience of suicidal thoughts among young people (e.g., difficulties at school/managing school-related stress, bullying, difficult peer dynamics) and coping strategies as opposed to the sharing of detailed experiences related to suicidal distress. Generally delivered by a vocationally qualified professional who may be an older peer worker, youth worker, or some other vocationally qualified professional.  </t>
  </si>
  <si>
    <t>Individual Carer Peer Support</t>
  </si>
  <si>
    <t xml:space="preserve">Individualised peer support and provision of resources, skill development, education, and strategies for coping to empower and support family/carers/support people by sharing life experiences with people who have similar experiences and to help develop support networks for crisis situations. </t>
  </si>
  <si>
    <t>Distress_18-24yrs</t>
  </si>
  <si>
    <t xml:space="preserve">Services that support and build resilience of people who are negatively impacted by socioeconomic or situational factors that may increase risk of suicide, (e.g. domestic violence, relationship counselling, employment, housing, financial counselling, legal support, school engagement social isolation and transition services). The types of services required for young people in this age group will vary given the significant diversity of the group. </t>
  </si>
  <si>
    <t>Service navigation via phone lines (e.g. MHCALL or PHN lines using IAR tool, suicide call back service, head to health phone services). May include assessment/triage. Some are clinically staffed.</t>
  </si>
  <si>
    <t>Focus on psychoeducation, skill development, and service linkage. May be delivered online or face-to-face.</t>
  </si>
  <si>
    <t>Focus on psychoeducation, skill development, and service linkage. May be delivered online or face-to-face. Groups may be specific to certain populations (e.g., LGBTQ+, Indigenous, CALD) or experiences (e.g., domestic and family violence).  
E.g., Alt2Su groups</t>
  </si>
  <si>
    <t>Distress_25-64yrs</t>
  </si>
  <si>
    <t>Distress_65+yrs</t>
  </si>
  <si>
    <t>Support services/programs for persons experiencing problems with their drug and alcohol use to reduce potential further harmful behaviours and distress, this includes persons using prescription opioids to manage chronic pain. May include peer based community support services, withdrawal management and rehabilitation, and family support services. Estimates of resourcing for drug and alcohol services are modelled separately in the Drug and Alcohol Service Planning Model (DASPM).</t>
  </si>
  <si>
    <t>Vocationally Qualified/Tertiary Qualified/Medical</t>
  </si>
  <si>
    <t>Targeted screening for suicidal distress, risk and protective factors across healthcare settings (i.e., physical and cognitive healthcare clinics) and aged care assessment services.  Initial preventative discussion and referral to other supports. For older adults, the threshold for referral for further assessment and support is generally lower than for other age cohorts. The aim is for early identification of older persons at risk of suicide due to the high ratio of attempts to suicide death in this population.</t>
  </si>
  <si>
    <t>Targeted screening for suicidal distress, risk and protective factors across healthcare settings such as primary care and mental health services. Initial preventative discussion and referral to other supports. For older adults, the threshold for referral for further assessment and support is generally lower than for other age cohorts. The aim is for early identification of older persons at risk of suicide due to the high ratio of attempts to suicide death in this population.</t>
  </si>
  <si>
    <t>Thoughts</t>
  </si>
  <si>
    <t>Thoughts_12-17yrs</t>
  </si>
  <si>
    <t>Co-Response Team</t>
  </si>
  <si>
    <t>Co-response to persons in suicidal crisis by mental health clinician and peer/Indigenous workforce, +/- police and/or paramedics. Initialised by a call from public emergency services. May provide advice, conduct mobile assessments, and connect the person to further relevant supports.</t>
  </si>
  <si>
    <t xml:space="preserve">Provision of assessment and services to persons in the emergency department within the hospital setting. This group require medical support related to their attempt (e.g., injuries, poisoning). Psychosocial assessment is essential for reducing repeated attempts. Everyone needs to receive a safety plan. </t>
  </si>
  <si>
    <t>Applies to 100% of the population accessing ED. Support from social worker embedded within ED team to help facilitate connections to other services prior to discharge.</t>
  </si>
  <si>
    <t>days</t>
  </si>
  <si>
    <t xml:space="preserve">Home-like short-stay residential units located on hospital campuses offering an alternative to hospital emergency department presentation and psychiatric hospitalisation. Service delivery is offered on a 24 hour basis, delivering ‘sub-acute’ care. Services may consist of assessment, diagnosis, treatment planning, observation, case management, individual and group counselling, skills training  prescription and monitoring of psychotropic medication, referral and service linkage. Psychosocial assessment is essential for reducing repeated attempts. Staffed by both clinical and non-clinical professionals, including peer workers. The service may act as a respite for families. Acknowledging developmental differences across the 12 - 17 year age range, service units should cater for the younger (12 - 14 years) and upper ends (15 - 17 years) of this cohort separately with care tailored to meet age-related needs.
Example service: The Luminos Project </t>
  </si>
  <si>
    <t xml:space="preserve">Specialist short term 24-hour hospital inpatient assessment and treatment for people experiencing acute suicidality, in mental health acute inpatient or intensive care units. Consideration for admission includes: limited resources or supports in the community, unbale to mitigate foreseeable changes or manage risks in a community setting, requires treatment that cannot be monitored safely in the community. Psychosocial assessment is essential for reducing repeated attempts. The proportion admitted to this service reflects admissions for people with the greatest level of risk and monitoring requirements. </t>
  </si>
  <si>
    <t>Post-discharge follow-up for the population with crisis presentations (e.g., emergency department,  short stay (multidisciplinary) units or acute inpatient unit). Structured follow-up services generally delivered in a person’s home or outreach basis, including triage, crisis assessment and resolution, identifying and addressing drivers of suicidality (including substance use), engaging with families, safety planning, counselling on lethal means, and onward referral to other services including primary care. Aim for everybody to have at least one face to face follow up in the community within 48 hours after presenting to ED or after discharge from hospital, hospital emergency department, or short stay (multidisciplinary) service.</t>
  </si>
  <si>
    <t>10% of the population who require Acute Care Services would require six weeks of follow up. This is usually for management of ongoing acute risks that other services are uncomfortable managing or due to the presence of mental illness.</t>
  </si>
  <si>
    <t xml:space="preserve">Applies to the proportion of the population who may present to their case manager and/or existing clinician for support. Includes assessment of crisis situation, liaison with other suicide prevention services and the young persons school, as well as  follow-up sessions to check in. A function of the team is to provide a warm handover to adult services once the young person reaches the age threshold. </t>
  </si>
  <si>
    <t>Assessment and Planning</t>
  </si>
  <si>
    <t>Psychosocial assessment of suicide risk and protective factors and need for care including the person’s history, presenting signs of distress, situational and supporting factors provided by a GP. Where needed, includes development of care plans and safety plans to support the individual. Also includes social prescribing to navigate people to social and economic support options.</t>
  </si>
  <si>
    <t>Psychosocial assessment of suicide risk and protective factors and need for care including the person’s history, presenting signs of distress, situational and supporting factors provided by staff within a GP practice (e.g., practice nurse, support worker or peer worker). Where needed, includes development of care plans and safety plans to support the individual. Also includes social prescribing to navigate people to social and economic support options.</t>
  </si>
  <si>
    <t>Provided by staff within a GP practice (e.g., practice nurse, support worker or peer worker). Coordination of care between different services types and sectors of the health system via liaison with a range of providers. 
As per NICE guidelines, when a person presents in primary care after an episode of self-harm, consider referring them to mental health or social care services for a psychosocial assessment or informing their existing mental health team, with consent.</t>
  </si>
  <si>
    <t xml:space="preserve">Ongoing check-ins with a GP who has relevant skills. Consistency with the same GP over time is important. </t>
  </si>
  <si>
    <t xml:space="preserve">The provision of a structured, person-centred, evidence-based psychological intervention/supportive counselling specifically tailored for young people who self-harm. Ensure that the intervention: starts as soon as possible; is typically between 4 and 10 sessions (more sessions may be needed depending on individual needs); is tailored to the person's needs and preferences.
N.B. Individuals requiring more intensive and ongoing trauma-related therapeutic support would be considered in the persistent suicidality need group. </t>
  </si>
  <si>
    <t>Individual Psychosocial Support Services</t>
  </si>
  <si>
    <t xml:space="preserve">Support to improve the quality of life and psychosocial functioning of persons with suicidal thoughts. A key focus of care may be supporting the young person to maintain engagement with school and/or employment and the meeting of developmental milestones (e.g., obtaining a drivers license). Support may take the form of recovery planning/goal setting, skill development, and the provision of information and resources, as well as service linkage and referral. The development of return to school plans are particularly important for this group.  The support person acts as an advocate for the young person. Support may be provided in the persons home or wherever they are residing. </t>
  </si>
  <si>
    <t>Focus on psychoeducation, skill development, and service linkage. May be delivered online or face-to-face. Generally delivered by a vocationally qualified professional who may be an older peer worker, youth worker, or some other vocationally qualified professional. 
E.g., Peer CARE Companion in Community</t>
  </si>
  <si>
    <t xml:space="preserve">Offer to families/support people of 100% of people using a state-funded service for suicide attempt/self-injury (e.g. ED/crisis stabilisation unit/co-response team/acute care team/clinical community treatment team). Time to identify family/carers/support people, make a phone call to check in and offer support, care coordination, service navigation/linkage. </t>
  </si>
  <si>
    <t>Offer to families/support people of 100% of people using a state-funded service but expected uptake 40% of this group. Provision of peer support for family/carers/support people including information, education, links to practical supports and other services.</t>
  </si>
  <si>
    <t>Individualised peer support and provision of resources, skill development, education, and strategies for coping to empower and support family/carers/support people by sharing life experiences with people who have similar experiences and to help develop support networks for crisis situations.</t>
  </si>
  <si>
    <t>Group-based peer support and provision of resources, skill development, education, and strategies for coping to empower and support family/carers/support people by sharing life experiences with people who have similar experiences and to help develop support networks for crisis situations. Groups may be specific to certain populations (e.g. parents, LGBTQIA+ supporters, Indigenous, CALD, veterans' families).</t>
  </si>
  <si>
    <t>Group Carer Support</t>
  </si>
  <si>
    <t>Group-based support led by a professional facilitator(s) and providing resources, skill development, education, and strategies for coping to empower and support family/carers/support people. Groups may be specific to certain populations (e.g. parents, LGBTQIA+ supporters, Indigenous, CALD, veterans' families).</t>
  </si>
  <si>
    <t xml:space="preserve">Structured interaction between the person’s family and a qualified mental health professional using a recognised, psychological method - e.g. CBT, family therapy or psycho-education counselling. Family interventions focus on building personal capacity, resilience, coping skills and mutual support for family, friends, support people and carers. One of the key components of the intervention, where the focus is supporting the young person and their biological family, is recognising and supporting the needs of the siblings of the young person who has attempted.  Includes services such as access to education and information, individual advocacy, intensive support to assist in navigating the mental wellbeing and community care systems. </t>
  </si>
  <si>
    <t>Thoughts_18-24yrs</t>
  </si>
  <si>
    <t xml:space="preserve">Psychosocial assessment of suicide risk and protective factors and need for care including the person’s history, presenting signs of distress, situational and supporting factors provided by a GP. Where needed, includes development of care plans and safety plans to support the individual. Also includes Brief Intervention and social prescribing to navigate people to social and economic support options. </t>
  </si>
  <si>
    <t>Peer Worker/Vocationally Qualified</t>
  </si>
  <si>
    <t xml:space="preserve">Provided within GP practice by a practice nurse, support worker, or peer worker. Includes psychosocial assessment of suicide risk and protective factors and need for care including the person’s history, presenting signs of distress, situational and supporting factors. Where needed, includes development of care plans and safety plans to support the individual. Also includes Brief Intervention and social prescribing to navigate people to social and economic support options. </t>
  </si>
  <si>
    <t>Brief Support</t>
  </si>
  <si>
    <t>Brief, nonclinical program (two weeks) supporting people experiencing psychological distress who may be at heightened risk of suicide. Offers non clinical support including practical solutions to manage distress and help to identify additional services to aid longer term recovery. Individuals do not need to present to mental health/other health services before accessing service.
E.g.: Distress Brief Support</t>
  </si>
  <si>
    <t>GPs who have skills to support this; consistency with same GP</t>
  </si>
  <si>
    <t xml:space="preserve">Support to improve the quality of life and psychosocial functioning of persons who have thoughts of suicide. A key focus of care may be supporting the young person to maintain engagement with education and/or employment and the meeting of developmental milestones (e.g., obtaining a drivers license). Support may take the form of goal setting, skill development, and the provision of information and resources, as well as service linkage and referral. The support person acts as an advocate for the young person. Support may be provided in the persons home or wherever they are residing. </t>
  </si>
  <si>
    <t>Support services delivered to individuals with a focus on psychoeducation, skill development, and service linkage. A key focus of care may be the management of suicidal thoughts during for example, stressful periods of transition in and out of home/university and during exam time.  Services may be delivered online or face-to-face and are generally delivered by trained peers.</t>
  </si>
  <si>
    <t>Short-stay residential houses located in the community offering an alternative to hospital emergency department presentation and psychiatric hospitalisation. Service delivery offered on a 24 hour basis. Provides intensive, short-term, non-clinical support to allow individuals in suicidal crisis who do not require medical attention a space to manage and resolve the crisis. Staffed by peers with a lived experience of suicide crisis/attempt. Example service: Safe Houses, Afiya Peer Respite</t>
  </si>
  <si>
    <t>Home-like short-stay residential units located on hospital campuses offering an alternative to hospital emergency department presentation and psychiatric hospitalisation. Service delivery is offered on a 24 hour basis, delivering ‘sub-acute’ care. Services may consist of assessment, diagnosis, treatment planning, observation, case management, individual and group counselling, skills training  prescription and monitoring of psychotropic medication, referral and service linkage. Psychosocial assessment is essential for reducing repeated attempts. Staffed by both clinical and non-clinical professionals, including peer workers. Example service: Crisis Stabilisation Residential Centres</t>
  </si>
  <si>
    <t xml:space="preserve">Offer to families/friends/carers/support people of 100% of people using a state-funded service for suicide attempt/self-injury (e.g. ED/crisis stabilisation unit/co-response team/acute care team/clinical community treatment team). Time to identify family/friends/carers/support people, make a phone call to check in and offer support, care coordination, service navigation/linkage. </t>
  </si>
  <si>
    <t>Offer to families/friends/carers/support people of 100% of people using a state-funded service but expected uptake 40% of this group. Provision of peer support for family/friends/carers/support people including information, education, links to practical supports and other services.</t>
  </si>
  <si>
    <t>Individualised peer support and provision of resources, skill development, education, and strategies for coping to empower and support family/friends/carers/support people by sharing life experiences with people who have similar experiences and to help develop support networks for crisis situations.</t>
  </si>
  <si>
    <t>Group-based peer support and provision of resources, skill development, education, and strategies for coping to empower and support family/friends/carers/support people by sharing life experiences with people who have similar experiences and to help develop support networks for crisis situations. Groups may be specific to certain populations (e.g. parents, friends, LGBTQIA+ supporters, Indigenous, CALD, veterans' families).</t>
  </si>
  <si>
    <t>Group-based support led by a professional facilitator(s) and providing resources, skill development, education, and strategies for coping to empower and support family/friends/carers/support people. Groups may be specific to certain populations (e.g. parents, friends, LGBTQIA+ supporters, Indigenous, CALD, veterans' families).</t>
  </si>
  <si>
    <t xml:space="preserve">Structured interaction between the person’s family and a qualified mental health professional using a recognised, psychological method - e.g. CBT, family therapy or psycho-education counselling. The term 'family' may be used to describe the young persons support network of friends, peers, and partners and not just biological relatives. Family interventions focus on building personal capacity, resilience, coping skills and mutual support. Includes services such as access to education and information, individual advocacy, intensive support to assist in navigating the mental wellbeing and community care systems. </t>
  </si>
  <si>
    <t>Thoughts_25-64yrs</t>
  </si>
  <si>
    <t xml:space="preserve">Psychosocial assessment of suicide risk and protective factors and need for care including the person’s history, presenting signs of distress, situational and supporting factors. Where needed, includes development of care plans and safety plans to support the individual. Also includes Brief Intervention and social prescribing to navigate people to social and economic support options. </t>
  </si>
  <si>
    <t>Structured interaction between the impacted person and a qualified mental health professional using a recognised, psychological method - e.g. CBT, psychoeducation.</t>
  </si>
  <si>
    <t>Applies to a subgroup of the population with crisis presentations requiring a bed-based response (e.g., emergency department,  short stay (multidisciplinary) units or acute inpatient unit). Immediate follow up and support on an outpatient basis post-ED or hospital discharge. Provides a brief, clinical intervention. 
E.g.: Gold Card Clinics, Green Card Clinics</t>
  </si>
  <si>
    <t>Applies to the population with crisis presentations. Multidisciplinary, non-clinical and/or peer-led short-term support services that focus on recovery, safety plans and coping skills, advocacy and linkages to services and support networks in the first three months after a suicidal crisis. E.g.: The Way Back Support Service; Peer, Acceptance, Support, Understanding and Empathy (PAUSE); Home transition programs (i.e., Choices Post Discharge Service, Peer2Peer); Hospital Outreach Post Suicidal Engagement (HOPE) service. May also incorporate brief contact interventions such as automated text messages or postcards/letters post-discharge (e.g. Reconnecting After Self-Harm, Postcards from the Edge).</t>
  </si>
  <si>
    <t>Offer to families/support people of 100% of people using a state-funded service but expected uptake 30% of this group. Provision of peer support for family/carers/support people including information, education, links to practical supports and other services.</t>
  </si>
  <si>
    <t>Structured interaction between the person’s family and a qualified mental health professional using a recognised, psychological method - e.g. CBT, family therapy or psycho-education counselling. Family interventions focus on building personal capacity, resilience, coping skills and mutual support for family, friends, support people and carers. Includes services such as access to education and information, individual advocacy, intensive support to assist in navigating the mental wellbeing and community care systems.</t>
  </si>
  <si>
    <t>Thoughts_65+yrs</t>
  </si>
  <si>
    <t xml:space="preserve">Psychosocial assessment of suicide risk and protective factors and need for care including the person’s history, presenting signs of distress, situational and supporting factors. Where needed, includes development of care plans and safety plans to support the individual. Includes Brief Intervention and social prescribing to navigate people to social and economic support options.  For older adults, the threshold for referral for further assessment and support is generally lower than for other age cohorts. The aim is for early identification of older persons at risk of suicide due to the high ratio of attempts to suicide death in this population. Most older persons presenting with suicidal thoughts will require more specialised early assessment given their unique presentation which may be overlooked by general staff who have not received older persons training.  </t>
  </si>
  <si>
    <t xml:space="preserve">Assessment and planning and general support undertaken by a psychiatrist/gereontologist; this is specific to a proportion of older persons who have received an initial assessment from a non-specialist workforce and require further specialist assessment and care planning. </t>
  </si>
  <si>
    <t>Compared to other age cohorts, the threshold for referral to specialised older persons mental health care supports is generally lower. The aim is for early identification of older persons at risk of suicide due to the high ratio of attempts to suicide death in this population.</t>
  </si>
  <si>
    <t xml:space="preserve">Provision of assessment and services to  persons in the emergency department within the hospital setting. Psychosocial assessment is essential for reducing repeated attempts. Everyone needs to receive a safety plan. </t>
  </si>
  <si>
    <t xml:space="preserve">Provision of assessment and services to persons admitted to general hospital wards who require psychiatry input. Everyone needs to receive a safety plan. </t>
  </si>
  <si>
    <t>Specialist short term 24-hour hospital inpatient assessment and treatment for people experiencing acute suicidality, in mental health acute inpatient or intensive care units. Consideration for admission includes: limited resources or supports in the community, unbale to mitigate foreseeable changes or manage risks in a community setting, requires treatment that cannot be monitored safely in the community. Psychosocial assessment is essential for reducing repeated attempts. The proportion admitted to this service reflects admissions for people with the greatest level of risk and monitoring requirements. Length of stay modelled here represents the notion that older people with admission for suicide attempt usually also have severe/complex depression without or without psychotic symptoms and therefore require a lengthy admission.</t>
  </si>
  <si>
    <t>Attempts</t>
  </si>
  <si>
    <t>Attempts_12-17yrs</t>
  </si>
  <si>
    <t>Services that support and build resilience of people who are negatively impacted by socioeconomic or situational factors that may increase risk of suicide (e.g. domestic violence, family counselling, bullying, social isolation, school disengagement, and transition services). For persons under that age of 18 years, engagement with socioeconomic and situational support factors may be direct or via a young persons parents, carer, or support person.</t>
  </si>
  <si>
    <t>Home-like community based setting offering an alternative to emergency department and psychiatric hospitalisation and providing ambulatory care and support with a focus on suicide prevention. The aim of the service is to provide a safe environment, relieve crisis symptoms immediately, provide observation, determine level of care and to deflect from unnecessary higher levels of care. May be a peer-led or a multidisciplinary team. Average presentation duration is 2 to 4 hours. This service is a preferred alternative for people who do not need a medical response following their attempt. 
Example services: Safe Haven Cafes, Safe Spaces</t>
  </si>
  <si>
    <t>Home-like short-stay residential units located on hospital campuses offering an alternative to hospital emergency department presentation and psychiatric hospitalisation. Service delivery is offered on a 24 hour basis, delivering ‘sub-acute’ care. Services may consist of assessment, diagnosis, treatment planning, observation, case management, individual and group counselling, skills training  prescription and monitoring of psychotropic medication, referral and service linkage. Psychosocial assessment is essential for reducing repeated attempts. The service is staffed by both clinical and non-clinical professionals, including peer workers. The service may act as a respite for families. Acknowledging developmental differences across the 12 - 17 year age range, service units should cater for the younger (12 - 14 years) and upper ends (15 - 17 years) of this cohort separately with care tailored to meet age-related needs.
Example service: The Luminos Project</t>
  </si>
  <si>
    <t xml:space="preserve">Applies to the proportion of the population who may present to their case manager and/or existing clinician for support. Includes assessment of crisis situation, liaison with other suicide prevention services and the young persons school, as well as  follow-up sessions to check in. A function of the team is to provide a warmhandover to adult services once the young person reaches the upper end of the service age threshold. </t>
  </si>
  <si>
    <t xml:space="preserve">Structured, person-centred, evidence-based psychological intervention/supportive counselling specifically tailored for young people who self-harm. Ensure that the intervention: starts as soon as possible; is typically between 4 and 10 sessions (more sessions may be needed depending on individual needs); is tailored to the person's needs and preferences. N.B. Individuals requiring more intensive and ongoing trauma-related therapeutic support would be considered in the persistent suicidality need group. </t>
  </si>
  <si>
    <t>Focus on psychoeducation, skill development, and service linkage. May be delivered online or face-to-face. Generally delivered by a vocationally qualified professional who may be an older peer worker, youth worker, or some other vocationally qualified professional
E.g., Peer CARE Companion in Community</t>
  </si>
  <si>
    <t>Support to improve the quality of life and psychosocial functioning of persons who have attempted suicide. A key focus of care may be supporting the young person to maintain engagement with school and/or employment and the meeting of developmental milestones (e.g., obtaining a drivers license). Support may take the form of goal setting, skill development, and the provision of information and resources, as well as service linkage and referral. The development of return to school plans are particularly important for this group.  The support person acts as an advocate for the young person. Support may be provided in the persons home or wherever they are residing.</t>
  </si>
  <si>
    <t>Attempts_18-24yrs</t>
  </si>
  <si>
    <t>Persons who have attempted suicide and/or required paramedic/emergency department/hospital care for self-harm in the last 12 months. People in this group may have varying preferences for support options; a range of service options have been modelled to enable access to preferred supports. Developmentally, 18 - 24 years is a very broad and varied age range and there is significant diversity in this group in terms of their care needs. Some young people will be living at home with their families while others will be disengaged from their families and living independently, others may be involved in employment and/or education and some not. Care should always be tailored to meet the unique, developmental needs of the individual. It is important to acknowledge that cost of services is often a significant barrier to service access for this group.</t>
  </si>
  <si>
    <t>Short-stay residential houses located in the community offering an alternative to hospital emergency department presentation and psychiatric hospitalisation. Service delivery offered on a 24 hour basis. Provides intensive, short-term, non-clinical support to allow individuals in suicidal crisis who do not require medical attention a space to manage and resolve the crisis. Staffed by peers with a lived experience of suicide crisis/attempt with supervision provided by teratiry qualified clinicians. 
Example services: Safe Houses, Afiya Peer Respite</t>
  </si>
  <si>
    <t>Home-like short-stay residential units located on hospital campuses offering an alternative to hospital emergency department presentation and psychiatric hospitalisation. Service delivery is offered on a 24 hour basis, delivering ‘sub-acute’ care. Services may consist of assessment, diagnosis, treatment planning, observation, case management, individual and group counselling, skills training  prescription and monitoring of psychotropic medication, referral and service linkage. Psychosocial assessment is essential for reducing repeated attempts. Staffed by both clinical and non-clinical professionals, including peer workers. These types of services are important alternatives for young people who do not meet the threshold for hospital-based inpatient care. 
Example service: Crisis Stabilisation Residential Centres</t>
  </si>
  <si>
    <t>Specialist short term 24-hour hospital inpatient assessment and treatment for people experiencing acute suicidality, in mental health acute inpatient or intensive care units. Consideration for admission includes: limited resources or supports in the community, unbale to mitigate foreseeable changes or manage risks in a community setting, requires treatment that cannot be monitored safely in the community. Psychosocial assessment is essential for reducing repeated attempts. The proportion admitted to this service reflects admissions for people with the greatest level of risk and monitoring requirements. Due to access issues, some young people may be taking up private insurance to access privately funded inpatient care.</t>
  </si>
  <si>
    <t xml:space="preserve">Ongoing check-ins with a GP who has relevant skills. Acknowledging that why not always feasible due to cost barriers, consistency with the same GP over time is important. </t>
  </si>
  <si>
    <t xml:space="preserve">Structured, person-centred, evidence-informed psychological intervention and/or supportive counselling specifically tailored for young people who self-harm. Ensure that the intervention: starts as soon as possible; is typically between 4 and 10 sessions (more sessions may be needed depending on individual needs); is tailored to the person's needs and preferences.
N.B. Individuals requiring more intensive and ongoing trauma-related therapeutic support would be considered in the persistent suicidality need group. </t>
  </si>
  <si>
    <t>Multidisciplinary, non-clinical and/or peer-led short-term support services that focus on recovery, safety plans and coping skills, advocacy and linkages to services and support networks in the first three months after a suicide attempt.  E.g.: The Way Back Support Service; Peer, Acceptance, Support, Understanding and Empathy (PAUSE); Home transition programs (i.e., Choices Post Discharge Service, Peer2Peer); Hospital Outreach Post Suicidal Engagement (HOPE) service. May also incorporate brief contact interventions such as automated text messages or postcards/letters post-discharge (e.g. Reconnecting After Self-Harm, Postcards from the Edge).</t>
  </si>
  <si>
    <t>Focus on psychoeducation, skill development, and service linkage. May be delivered online or face-to-face.
E.g., Peer CARE Companion in Community</t>
  </si>
  <si>
    <t>Support groups focusing on psychoeducation, skill development, and service linkage. May be delivered online or face-to-face. Groups may be specific to certain populations (e.g., LGBTQ+, Indigenous, CALD) or experiences (e.g., domestic and family violence). E.g., Alt2Su groups</t>
  </si>
  <si>
    <t xml:space="preserve">Support to improve the quality of life and psychosocial functioning of persons who have attempted suicide. A key focus of care may be supporting the young person to maintain engagement with school and/or employment and the meeting of developmental milestones (e.g., obtaining a drivers license, finding employment opportunities). Support may take the form of recovery planning/goal setting, skill development, and the provision of information and resources, as well as service linkage and referral. The support person acts as an advocate for the young person. Support may be provided in the persons home or wherever they are residing. </t>
  </si>
  <si>
    <t>Attempts_25-64yrs</t>
  </si>
  <si>
    <t>Persons who have attempted suicide and/or required paramedic/emergency department/hospital care for self-harm in the last 12 months. People in this group may have varying preferences for support options; a range of service options have been modelled to enable access to preferred supports.</t>
  </si>
  <si>
    <t>Short-stay residential houses located in the community offering an alternative to hospital emergency department presentation and psychiatric hospitalisation. Service delivery offered on a 24 hour basis. Provides intensive, short-term, non-clinical support to allow individuals in suicidal crisis who do not require medical attention a space to manage and resolve the crisis. Staffed by peers with a lived experience of suicide crisis/attempt. 
Example services: Safe Houses, Afiya Peer Respite</t>
  </si>
  <si>
    <t xml:space="preserve">Applies to the proportion of the population who may present to their case manager and/or existing clinician for support. Includes assessment of crisis situation, liaison with other suicide prevention services and follow-up session to check in. </t>
  </si>
  <si>
    <t xml:space="preserve">As per NICE guidelines, it is important to offer structured, person-centred, cognitive behavioural therapy (CBT)-informed psychological intervention specifically tailored for adults who self-harm. Ensure that the intervention: starts as soon as possible; is typically between 4 and 10 sessions (more sessions may be needed depending on individual needs); is tailored to the person's needs and preferences. N.B. Individuals requiring more intensive and ongoing trauma-related therapeutic support would be considered in the persistent suicidality need group. </t>
  </si>
  <si>
    <t>Attempts_65+yrs</t>
  </si>
  <si>
    <t xml:space="preserve">Applies to 100% of the population accessing ED. Support person embedded within ED team to help facilitate connections to other services prior to discharge, including age care. Important that a partnerships is created between state health services and aged care to ensure ognoing management of physical, social and mental health needs. </t>
  </si>
  <si>
    <t>Applies to the proportion of the population who may present to their case manager and/or existing clinician for support. Includes assessment of crisis situation, care coordination and liaison with other suicide prevention services and follow-up session to check in. Need early and frequent contact with specialised older persons mental health services is crucial for this group (e.g. over a 3 month period).</t>
  </si>
  <si>
    <t>Provided by staff within a GP practice (e.g., practice nurse, support worker or peer worker). Coordination of care between different services types and sectors of the health system via liaison with a range of providers. For older persons, this includes liasion with other health care practitioners and the aged care sector. 
As per NICE guidelines, when a person presents in primary care after an episode of self-harm, consider referring them to mental health or social care services for a psychosocial assessment or informing their existing mental health team, with consent.</t>
  </si>
  <si>
    <t>Support to improve quality of life and psychosocial functioning. A key focus of care may be supporting the older person with the management of everyday activities. Supports may take the form of goal setting, skill development, the povision of information and resources,  as well as linkage and referral to other services. The support person acts as an advocate for the older person. Support may be provided in the persons home or wherever they are residing.</t>
  </si>
  <si>
    <t>Support groups focusing on psychoeducation, skill development, and service linkage. May be delivered online or face-to-face. Groups may be specific to certain populations (e.g., LGBTQ+, Indigenous, CALD) or experiences (e.g., domestic and family violence). E.g., Alt2Su groups, Lifeline Eclipse program</t>
  </si>
  <si>
    <t>Persistent</t>
  </si>
  <si>
    <t>Persistent_12-17yrs</t>
  </si>
  <si>
    <t>Psychosocial assessment of suicide risk and protective factors and need for care including the person’s history, presenting signs of distress, situational and supporting factors. Where needed, includes development of care plans and safety plans to support the individual.</t>
  </si>
  <si>
    <t xml:space="preserve">Ongoing therapeutic interventions, support and liaison with other services and the young persons school to achieve longer-term stabilisation. Includes ongoing  follow-up sessions to check in. A function of the team is to provide a warm handover to youth services once the young person reaches the upper end of the  service age threshold. </t>
  </si>
  <si>
    <t>Participation in shared care/multidisciplinary review of care plans with other providers.</t>
  </si>
  <si>
    <t xml:space="preserve">The whole need group population should be in contact with a regular, affordable GP who has the skills to support them. Consistency with same GP is important. </t>
  </si>
  <si>
    <t>Structured, person-centred, evidence-informed psychological intervention and/or supportive counselling specifically tailored for young people who self-harm. Ensure that the intervention: starts as soon as possible; is typically between 4 and 10 sessions (more sessions may be needed depending on individual needs); is tailored to the person's needs and preferences. Continuity of service provider is important. Some people will only require a short course of therapy however a portion will require intensive and ongoing trauma-related therapeutic support (e.g., 'Victims of Crime' support services). Some sessions may need to be review or therapy by a psychiatrist if ongoing therapy is needed.</t>
  </si>
  <si>
    <t>Support to improve the quality of life and psychosocial functioning of persons who have attempted suicide. A key focus of care may be supporting the young person to maintain engagement with school and/or employment and the meeting of developmental milestones (e.g., obtaining a drivers license). Support may take the form of goal setting, skill development, and the provision of information and resources, as well as service linkage and referral. The development of return to school plans are particularly important for this group.  The support person acts as an advocate for the young person. Support may provided in the persons home or wherever they are residing.</t>
  </si>
  <si>
    <t>Ongoing community connection.  Focus on psychoeducation, skill development, and service linkage. May be delivered online or face-to-face. Groups may be specific to certain populations (e.g., LGBTQ+, Indigenous, CALD) or experiences (e.g., domestic and family violence).  Generally delivered by a vocationally qualified professional who may be an older peer worker, youth worker, or some other vocationally qualified professional E.g., Alt2Su groups</t>
  </si>
  <si>
    <t>Home-like community based setting offering an alternative to emergency department and psychiatric hospitalisation and providing ambulatory care and support with a focus on suicide prevention. The aim of the service is to provide a safe environment, relieve crisis symptoms immediately, provide observation, determine level of care and to deflect from unnecessary higher levels of care. May be a peer-led or multidisciplinary service. Average presentation duration is 2 to 4 hours. This service is a preferred alternative for people who do not need a medical response following their attempt. 
Example services: Crisis Stabilisation Units, The Living Room, Safe Haven Cafes, Safe Spaces</t>
  </si>
  <si>
    <t>Home-like short-stay residential units located in the community or on hospital campuses offering an alternative to hospital emergency department presentation and psychiatric hospitalisation. Service delivery is offered on a 24 hour basis, delivering ‘sub-acute’ care. Services may consist of assessment, diagnosis, treatment planning, observation, case management, individual and group counselling, skills training  prescription and monitoring of psychotropic medication, referral and service linkage. Psychosocial assessment is essential for reducing repeated attempts. Staffed by both clinical and non-clinical professionals, including peer workers. Example service: Crisis Stabilisation Residential Centres</t>
  </si>
  <si>
    <t>Persistent_18-24yrs</t>
  </si>
  <si>
    <t>Persons experiencing persistent suicidality defined as ongoing or recurring suicidal thoughts or attempts in a year or across multiple years. People in this group are often familiar with available systems and processes relating to their suicidality but their needs fluctuate over time. They are likely to have some ongoing supports in place, including a safety plan. Although people in this group have significant distress and persistent suicidal thoughts, they may not be planning to act on them immediately. Developmentally, 18 - 24 years is a very broad and varied age range and there is significant diversity in this group in terms of their care needs. Some young people will be living at home with their families while others will be disengaged from their families and living independently, others may be involved in employment and/or education and some not. Care should always be tailored to meet the unique, developmental needs of the individual. It is important to acknowledge that cost of services is often a significant barrier to service access for this group.</t>
  </si>
  <si>
    <t xml:space="preserve">Ongoing therapeutic interventions, support and liaison with other services and the young persons school, as relevant, to achieve longer-term stabilisation.  A function of the team is to provide a warm handover to adult services once the young person reaches the upper end of  the service age threshold. 
</t>
  </si>
  <si>
    <t>Ongoing community connection.  Focus on psychoeducation, skill development, and service linkage. May be delivered online or face-to-face. Groups may be specific to certain populations (e.g., LGBTQ+, Indigenous, CALD) or experiences (e.g., domestic and family violence). E.g., Alt2Su groups</t>
  </si>
  <si>
    <t>Home-like short-stay residential units located in the community or on hospital campuses offering an alternative to hospital emergency department presentation and psychiatric hospitalisation. Service delivery is offered on a 24 hour basis, delivering ‘sub-acute’ care. Services may consist of assessment, diagnosis, treatment planning, observation, case management, individual and group counselling, skills training  prescription and monitoring of psychotropic medication, referral and service linkage. Psychosocial assessment is essential for reducing repeated attempts. Staffed by both clinical and non-clinical professionals, including peer workers. These types of services are important alternatives for young people who do not meet the threshold for hospital-based inpatient care.  Example service: Crisis Stabilisation Residential Centres</t>
  </si>
  <si>
    <t xml:space="preserve">Support to improve the quality of life and psychosocial functioning of persons with persistent suicidality. A key focus of care may be supporting the young person to maintain engagement with school and/or employment and the meeting of developmental milestones (e.g., obtaining a drivers license, finding employment opportunities). Support may take the form of recovery goal setting, skill development, and the provision of information and resources, as well as service linkage and referral. The support person acts as an advocate for the young person. Support may be provided in the persons home or wherever they are residing. </t>
  </si>
  <si>
    <t>Persistent_25-64yrs</t>
  </si>
  <si>
    <t>Persons experiencing persistent suicidality defined as ongoing or recurring suicidal thoughts or attempts in a year or across multiple years. People in this group are often familiar with available systems and processes relating to their suicidality but their needs fluctuate over time. They are likely to have some ongoing supports in place, including a safety plan. Although people in this group have significant distress and persistent suicidal thoughts, they may not be planning to act on them immediately.</t>
  </si>
  <si>
    <t>Ongoing therapeutic interventions, support and liaison with other services to achieve longer-term stabilisation.</t>
  </si>
  <si>
    <t>Continuity of service provider is important. Some people will only require a short course of therapy however a portion will require intensive and ongoing trauma-related therapeutic support (e.g., 'Victims of Crime' support services). 
Some sessions may need to be review or therapy by a psychiatrist if ongoing therapy is needed.</t>
  </si>
  <si>
    <t>Ongoing community connection.  Focus on psychoeducation, skill development, and service linkage. May be delivered online or face-to-face. Groups may be specific to certain populations (e.g., LGBTQ+, Indigenous, CALD) or experiences (e.g., domestic and family violence).  E.g., Alt2Su groups</t>
  </si>
  <si>
    <t>Applies to a subgroup of the population with crisis presentations requiring a bed-based response (e.g., emergency department,  short stay (multidisciplinary) units or acute inpatient unit). Immediate follow up and support on an outpatient basis post-ED or hospital discharge. Provides a brief, clinical intervention and service linkage and warm handover back to usual care team. 
E.g.: Gold Card Clinics, Green Card Clinics</t>
  </si>
  <si>
    <t>Persistent_65+yrs</t>
  </si>
  <si>
    <t>Continuity of service provider is important. Some people will only require a short course of therapy however a portion will require intensive and ongoing trauma-related therapeutic support (e.g., 'Victims of Crime' support services). Some sessions may need to be review or therapy by a psychiatrist if ongoing therapy is needed.</t>
  </si>
  <si>
    <t>Ongoing community connection.  Focus on psychoeducation, skill development, and service linkage. May be delivered online or face-to-face. Groups may be specific to certain populations (e.g., LGBTQ+, Indigenous, CALD) or experiences (e.g., domestic and family violence).  E.g., Alt2Su groups, Lifeline Eclipse Program</t>
  </si>
  <si>
    <t xml:space="preserve">Applies to 100% of the population accessing ED. Support embedded within ED team to help facilitate connections to other services prior to discharge. </t>
  </si>
  <si>
    <t>Bereaved_Year1</t>
  </si>
  <si>
    <t>Bereaved_Year1_12-17yrs</t>
  </si>
  <si>
    <t>Self-guided digital supports that provide users with general psychoeducation and allow them to explore their coping strategies and find additional resources and information. Irish National Quality Standards suggest information provision for people experiencing a normal level of distress following bereavement.</t>
  </si>
  <si>
    <t>Postvention Family Support Services</t>
  </si>
  <si>
    <t xml:space="preserve">Immediate, counselling-oriented support for people who have lost a friend, peer, family member or other loved one to suicide. Typically includes a crisis intervention shortly after death by suicide (e.g., 1-5 days). Support can include practical and emotional support, psychological first aid and information relating to self-care (e.g., sleep hygiene, nutrition, managing relationships). Available face-to-face or via telephone, staffed by vocationally qualified crisis response workers and lived experience workers). In one study half those offered outreach accepted further support. For young people who are bereaved, the approach is to engage with the parents/carer and/or the family together.  Supports may also be filtered through the young person's school. For young people who have lost a parent or care giver, more intensive supports may be required. </t>
  </si>
  <si>
    <t xml:space="preserve">Follow-up and coordination support provided at 1 week, 1 month, 3 months, 6 months and 12 months after initial contact to check in and provide further support and/or referrals to services where needed. Available face-to-face or via telephone, staffed by vocationally qualified crisis response workers and lived experience workers). For young people who are bereaved, the approach is to engage with the parents/carer and/or the family together. Most young people prefer group supports, such as activity or art-based sessions.  Supports may also be filtered through the young person's school. For young people who have lost a parent or care giver, more intensive supports may be required. </t>
  </si>
  <si>
    <t xml:space="preserve">Support to improve the quality of life and psychosocial functioning of persons who have attempted suicide. A key focus of care may be supporting the young person to maintain engagement with school and/or employment and the meeting of developmental milestones (e.g., obtaining a drivers license). Support may take the form of recovery planning/goal setting, skill development, and the provision of information and resources, as well as service linkage and referral. The development of return to school plans are particularly important for this group.  The support person acts as an advocate for the young person. Support may provided in the persons home or wherever they are residing. </t>
  </si>
  <si>
    <t xml:space="preserve">Coordination of care between different services types and sectors of the health system via liaison with a range of providers, according to individual needs. Referrals can include linkages to relevant health professionals (e.g., psychologists, social workers, general practitioners), social support (e.g., support groups), and other local relevant support services. </t>
  </si>
  <si>
    <t>Postvention Individual Support Services</t>
  </si>
  <si>
    <t xml:space="preserve">Provision of evidence-based individualised peer support and resources, including connections to local services and groups, for persons bereaved by suicide. Generally delivered by a vocationally qualified professional who may be youth worker, or some other vocationally qualified professional or an older peer worker. </t>
  </si>
  <si>
    <t>Postvention Group Peer Support Services</t>
  </si>
  <si>
    <t>Open, monthly drop-in goup sessions. Group-based peer support for persons bereaved by suicide. Focus is sharing experiences and information with other bereaved people, normalising feelings and reactions of those bereaved by suicide. Groups may be peer-matched (i.e., specific to certain populations) or experience-matched (i.e., carers, domestic and family violence).  Generally delivered by a vocationally qualified professional who may be youth worker, or some other vocationally qualified professional or an older peer worker. 
Example service: Jesuit Social Services: Support after Suicide.</t>
  </si>
  <si>
    <t>Postvention Group Support Services</t>
  </si>
  <si>
    <t>Structured group-based support co-led by a professional facilitator(s)/grief counsellor/therapist and peer for persons bereaved by suicide. Focus of care is to assist persons in managing intense and complex feelings associated with losing a loved one to suicide.. For young people, group supports are more likely to be activity-based (e.g., art sessions, camps). Postvention group based support services may be delivered in the community or in the school environment. 
Example service: Jesuit Social Services: Support after Suicide, Seasons for Growth</t>
  </si>
  <si>
    <t xml:space="preserve">Structured interaction between the bereaved person/family and a qualified mental health professional using a recognised, psychological method - e.g. CBT, psychoeducation, grief therapy. reactions. Important that there is capacity for people who are bereaved to re-engage with SPT at any time. 
Irish National Quality Standards suggest counselling for severe grief reactions and psychotherapy for mental health and complicated grief </t>
  </si>
  <si>
    <t>Bereaved_Year1_18-24yrs</t>
  </si>
  <si>
    <t xml:space="preserve">Immediate, counselling-oriented support for people who have lost a loved one to suicide. Typically includes a crisis intervention shortly after death by suicide (e.g., 1-5 days). Support can include practical and emotional support, psychological first aid and information relating to self-care (e.g., sleep hygiene, nutrition, managing relationships). Available face-to-face or via telephone, staffed by vocationally qualified crisis response workers and lived experience workers). In one study half those offered outreach accepted further support. Example service: StandBy Support After Suicide, Jesuit Social Services: Support after Suicide
Irish National Quality Standards suggest support services/groups/helplines for moderate grief reactions.
When the bereaved person is under 18, the support services required look different. The approach is to engage with the parents/carer and/or the family together. Most young people prefer group supports, such as activity or art-based sessions.  Supports may also be filtered through the young person's school. </t>
  </si>
  <si>
    <t>Follow-up and coordination support provided at 1 week, 1 month, 3 months, 6 months and 12 months after initial contact to check in and provide further support and/or referrals to services where needed. Available face-to-face or via telephone, staffed by vocationally qualified crisis response workers and lived experience workers). Example service: StandBy Support After Suicide, Jesuit Social Services: Support after Suicide</t>
  </si>
  <si>
    <t xml:space="preserve">Support to improve the quality of life and psychosocial functioning of persons who have attempted suicide. A key focus of care may be supporting the young person to maintain engagement with school and/or employment and the meeting of developmental milestones (e.g., obtaining a drivers license). Support may take the form of goal setting, skill development, and the provision of information and resources, as well as service linkage and referral.  The support person acts as an advocate for the young person. Support may provided in the persons home or wherever they are residing. </t>
  </si>
  <si>
    <t>Provision of evidence-based individualised peer support and resources, including connections to local services and groups, for persons bereaved by suicide.</t>
  </si>
  <si>
    <t>Open, monthly drop-in goup sessions. Group-based peer support for persons bereaved by suicide. Focus is sharing experiences and information with other bereaved people, normalising feelings and reactions of those bereaved by suicide. Groups may be peer-matched (i.e., specific to certain populations) or experience-matched (i.e., carers, domestic and family violence). 
Example service: Jesuit Social Services: Support after Suicide.</t>
  </si>
  <si>
    <t>Structured group-based support co-led by a professional facilitator(s)/grief counsellor/therapist and peer for persons bereaved by suicide. Focus of care is to assist persons in managing intense and complex feelings associated with losing a loved one to suicide.  Groups may be peer-matched (i.e., specific to certain populations) or experience-matched (i.e., carers, domestic and family violence). For young people, group supports are more likely to be activity-based (e.g., art sessions, camps). 
Example service: Jesuit Social Services: Support after Suicide.</t>
  </si>
  <si>
    <t xml:space="preserve">Structured interaction between the bereaved person/family and a qualified mental health professional using a recognised, psychological method - e.g. CBT, psychoeducation, grief therapy. The term 'family' may be used to describe the young persons support network of friends, peers, and partners and not just biological relatives. 
Irish National Quality Standards suggest counselling for severe grief reactions and psychotherapy for mental health and complicated grief reactions.
Important that there is capacity for people who are bereaved to re-engage with SPT at any time. </t>
  </si>
  <si>
    <t>Bereaved_Year1_25-64yrs</t>
  </si>
  <si>
    <t>Open, monthly drop-in goup sessions. Group-based peer support for persons bereaved by suicide. Focus is sharing experiences and information with other bereaved people, normalising feelings and reactions of those bereaved by suicide. Groups may be peer-matched (i.e., specific to certain populations) or experience-matched (i.e., carers, domestic and family violence). For young people, group supports are more likely to be activity-based (e.g., art sessions, camps). 
Example service: Jesuit Social Services: Support after Suicide.</t>
  </si>
  <si>
    <t xml:space="preserve">Structured interaction between the bereaved person/family and a qualified mental health professional using a recognised, psychological method - e.g. CBT, psychoeducation, grief therapy.
Irish National Quality Standards suggest counselling for severe grief reactions and psychotherapy for mental health and complicated grief reactions.
Important that there is capacity for people who are bereaved to re-engage with SPT at any time. </t>
  </si>
  <si>
    <t>Bereaved_Year1_65+yrs</t>
  </si>
  <si>
    <t>Self-guided digital supports that provide users with general psychoeducation and allow them to explore their coping strategies and find additional resources and information. A proportion of this group may require assistance with using technology required to access these supports. Irish National Quality Standards suggest information provision for people experiencing a normal level of distress following bereavement.</t>
  </si>
  <si>
    <t>Immediate, counselling-oriented support for people who have lost a loved one to suicide. Typically includes a crisis intervention shortly after death by suicide (e.g., 1-5 days). Support can include practical and emotional support, psychological first aid and information relating to self-care (e.g., sleep hygiene, nutrition, managing relationships). Available face-to-face in the persons home or via telephone, staffed by vocationally qualified crisis response workers and lived experience workers). 
Example service: StandBy Support After Suicide, Jesuit Social Services: Support after Suicide
Irish National Quality Standards suggest support services/groups/helplines for moderate grief reactions.</t>
  </si>
  <si>
    <t>Follow-up and coordination support provided at 1 week, 1 month, 3 months, 6 months and 12 months after initial contact to check in and provide further support and/or referrals to services where needed. Available face-to-face in persons home or via telephone, staffed by vocationally qualified crisis response workers and lived experience workers). Example service: StandBy Support After Suicide, Jesuit Social Services: Support after Suicide</t>
  </si>
  <si>
    <t xml:space="preserve">Provision of evidence-based individualised peer support and resources, including connections to local services and groups, for persons bereaved by suicide. </t>
  </si>
  <si>
    <t>Support to improve quality of life and psychosocial functioning. A key focus of care may be supporting the older person with the management of everyday activities; this may be particularly important for older persons who have lost their partner who was their carer. Supports may take the form of goal setting, skill development, the povision of information and resources,  as well as linkage and referral to other services (e.g., financial  or legal services). For some older persons, they may need assistance learning to navigate systems they have previously never used (e.g., My Aged Care).  The support person acts as an advocate for the older person. Support may be provided in the persons home or wherever they are residing.</t>
  </si>
  <si>
    <t xml:space="preserve">On-going follow-up support in the form of goal setting, skill development, the provision of information and resources, as well as linkage and referral to other services. </t>
  </si>
  <si>
    <t xml:space="preserve">Bereaved_Subsequent_12-17yrs </t>
  </si>
  <si>
    <t>Immediate, counselling-oriented support for people who have lost a loved one to suicide. Typically includes a crisis intervention shortly after death by suicide (e.g., 1-5 days). Support can include practical and emotional support, psychological first aid and information relating to self-care (e.g., sleep hygiene, nutrition, managing relationships). Available face-to-face or via telephone, staffed by vocationally qualified crisis response workers and lived experience workers). In one study half those offered outreach accepted further support. For young people who are bereaved, the approach is to engage with the parents/carer and/or the family together. Most young people prefer group supports, such as activity or art-based sessions.  Supports may also be filtered through the young person's school. 
Example service: StandBy Support After Suicide, Jesuit Social Services: Support after Suicide
Irish National Quality Standards suggest support services/groups/helplines for moderate grief reactions.</t>
  </si>
  <si>
    <t xml:space="preserve">Support to improve the quality of life and psychosocial functioning of persons who have attempted suicide. A key focus of care may be supporting the young person to maintain engagement with school and/or employment and the meeting of developmental milestones (e.g., obtaining a drivers license). Support may take the form of goal setting, skill development, and the provision of information and resources, as well as service linkage and referral. The development of return to school plans are particularly important for this group.  The support person acts as an advocate for the young person. Support may provided in the persons home or wherever they are residing. </t>
  </si>
  <si>
    <t>Open, monthly drop-in goup sessions. Group-based peer support for persons bereaved by suicide. Focus is sharing experiences and information with other bereaved people, normalising feelings and reactions of those bereaved by suicide. Groups may be peer-matched (i.e., specific to certain populations) or experience-matched (i.e., carers, domestic and family violence). Generally delivered by a vocationally qualified professional who may be an older peer worker, youth worker, or some other vocationally qualified professional
Example service: Jesuit Social Services: Support after Suicide.</t>
  </si>
  <si>
    <t>Structured interaction between the bereaved person/family and a qualified mental health professional using a recognised, psychological method - e.g. CBT, psychoeducation, grief therapy. Irish National Quality Standards suggest counselling for severe grief reactions and psychotherapy for mental health and complicated grief reactions.</t>
  </si>
  <si>
    <t>Bereaved_Subsequent_18-24yrs</t>
  </si>
  <si>
    <t>Persons in the community bereaved by suicide more than 12 months ago who require ongoing supports. Some individuals may also experience suicidality and receive indicated prevention supports.</t>
  </si>
  <si>
    <t xml:space="preserve">Follow-up and coordination support provided at key time points such as birthdays and anniversaries to check in and provide further support and/or referrals to services where needed. Available face-to-face or via telephone, staffed by vocationally qualified crisis response workers and lived experience workers). 
Example service: StandBy Support After Suicide, Jesuit Social Services: Support after Suicide
When the bereaved person is under 18, the support services required look different. The approach is to engage with the parents/carer and/or the family together. Most young people prefer group supports, such as activity or art-based sessions.  Supports may also be filtered through the young person's school. </t>
  </si>
  <si>
    <t xml:space="preserve">Support to improve the quality of life and psychosocial functioning of persons who have attempted suicide. A key focus of care may be supporting the young person to maintain engagement with school and/or employment and the meeting of developmental milestones (e.g., obtaining a drivers license). Support may take the form of recovery planning/goal setting, skill development, and the provision of information and resources, as well as service linkage and referral.  The support person acts as an advocate for the young person. Support may provided in the persons home or wherever they are residing. </t>
  </si>
  <si>
    <t>Bereaved_Subsequent_25-64yrs</t>
  </si>
  <si>
    <t>Bereaved_Subsequent_65+yrs</t>
  </si>
  <si>
    <t>Persons in the community bereaved by suicide more than 12 months ago who require ongoing supports. Bereavement for older persons may reflect the loss of a range of different types of relationships (e.g., child, partner, sibling). In instances where an older person loses a partner who is their carer, the impact this has on their everyday lives can be extremely profound and increase the need for psychosocial supports to manage and navigate systems they had never previously used. Some individuals may also experience suicidality and receive indicated prevention supports.</t>
  </si>
  <si>
    <t>Follow-up and coordination support provided at key time points such as birthdays and anniversaries to check in and provide further support and/or referrals to services where needed. Available face-to-face or via telephone, staffed by vocationally qualified crisis response workers and lived experience workers). 
Example service: StandBy Support After Suicide, Jesuit Social Services: Support after Suicide</t>
  </si>
  <si>
    <t>Impacted</t>
  </si>
  <si>
    <t>Structured interaction between a person who has witnessed a suicide and a qualified mental health professional using a recognised, trauma-informed, psychological method - e.g. psychoeducation</t>
  </si>
  <si>
    <t>Top-up</t>
  </si>
  <si>
    <t>Skills Training</t>
  </si>
  <si>
    <t>Skills Training - Health Professionals</t>
  </si>
  <si>
    <t>Skills Training – Health Professionals</t>
  </si>
  <si>
    <t xml:space="preserve">Evidence-based training that teaches health professionals working in general health, mental health or emergency settings to recognise and respond to persons at potential risk of suicide and support those bereaved by suicide. Training may be specific to certain sub-populations based on the health professional’s place of work (e.g., LGBTQI+, youth, Aboriginal and Torres Strait Islander, or older adult populations). A proportion of people in this setting may choose to undertake longer training (accounted for in averages). 
100% of health practitioners who are likely to come into contact with people needing support (e.g., GPs, mental health professionals, ED/hospital workforce) should be doing initial or refresher training as part of their annual training requirements.
It is assumed that 20% of this workforce require intial training each year. </t>
  </si>
  <si>
    <t xml:space="preserve">Evidence-based training that teaches peers to recognise and respond to persons at potential risk of suicide. Training is likely specific to the sub-population to which the ‘peer’ belongs (e.g., LGBTQI+, youth, Aboriginal and Torres Strait Islander). A proportion of people in this setting may choose to undertake longer training (accounted for in averages).
</t>
  </si>
  <si>
    <t>Skills Training - Other Non-Health Professionals</t>
  </si>
  <si>
    <t xml:space="preserve">Evidence-based training that teaches other non-health professionals, including first responders (other than health professionals in this role), persons employed in government agencies or financial institutions who have contact with the public, employment services, housing services, prisons, Centrelink, financial counselling and insurance, university staff, aged care staff, early childhood educators, child protection and/or other social services, to recognise and respond to warning signs for persons at potential risk of suicide and support those bereaved by suicide.  Training programs may be tailored accordingly for certain sub-populations. A proportion of people in this setting may choose to undertake longer training (accounted for in averages). It is assumed that 20% of this workforce will require intial training each year. </t>
  </si>
  <si>
    <t>Digital Supports</t>
  </si>
  <si>
    <t>Self-guided digital supports that provide users with general psychoeducation and allow them to explore their coping strategies and find additional resources and information. Some programs may include aspects of a range of structured psychological interventions (e.g., CBT, DBT, and/or ACT).</t>
  </si>
  <si>
    <t>Self-guided digital supports that provide users with general psychoeducation and allow them to explore their coping strategies and find additional resources and information.</t>
  </si>
  <si>
    <t>Crisis Lines</t>
  </si>
  <si>
    <t>Resource top-up for 24 hour free crisis helplines with response provided by trained volunteers and/or mental health clinicians. The focus is on establishing rapport, exploring suicidal risk, triage and identifying coping strategies. In the context of acute, imminent suicidal risk, the provider may obtain caller location and dispatch emergency personnel. May be delivered through a range of modalities including telephone, web-based, instant message, SMS, video conference. Example service: Lifeline, Kids Helpline, Suicide Call Back Service.</t>
  </si>
  <si>
    <t>Time Limited Interventions – Telephone/Digital Helplines</t>
  </si>
  <si>
    <t>VQ Crisis Counsellor</t>
  </si>
  <si>
    <t>May be delivered through a range of modalities including telephone, web-based, instant message, SMS, video conference.</t>
  </si>
  <si>
    <t xml:space="preserve">Delivery of suicide prevention messaging and dissemination of psychoeducational resources, information on identifying warning signs, reducing stigma, and promoting help-seeking, that is tailored to meet the needs of specific at risk sub-populations in the community (e.g. people experiencing domestic violence, homelessness). These services are delivered within existing services (e.g., housing services, financial services, centrelink) where an individual has been identified as at-risk. </t>
  </si>
  <si>
    <r>
      <t>Services that support and build resilience of people who are negatively impacted by socioeconomic or situational factors that may increase suicide risk (e.g. domestic violence, family breakdown</t>
    </r>
    <r>
      <rPr>
        <sz val="11"/>
        <rFont val="Calibri"/>
        <family val="2"/>
      </rPr>
      <t>, bullying, social isolation, school disengagement). For persons under the age of 18 years, engagement with socioeconomic and situational support factors may be direct or via a young persons parents, carer, or support person.</t>
    </r>
  </si>
  <si>
    <r>
      <t xml:space="preserve">Delivery of suicide prevention messaging and dissemination of psychoeducational resources, information on identifying warning signs, reducing stigma, and promoting help-seeking, that is tailored to meet the needs of </t>
    </r>
    <r>
      <rPr>
        <sz val="11"/>
        <rFont val="Calibri"/>
        <family val="2"/>
      </rPr>
      <t xml:space="preserve">specific at risk sub-populations in the community (e.g. people experiencing domestic violence, homelessness). These services are delivered within existing services (e.g., housing services, financial services, centrelink) where an individual has been identified as at-risk. </t>
    </r>
  </si>
  <si>
    <r>
      <t>Services that support and build resilience of people who are negatively impacted by socioeconomic or situational factors that may increase risk of suicide (e.g. domestic violence, family breakdown</t>
    </r>
    <r>
      <rPr>
        <sz val="11"/>
        <rFont val="Calibri"/>
        <family val="2"/>
      </rPr>
      <t>, bullying, social isolation, school disengagement). For persons under that age of 18 years, engagement with socioeconomic and situational support factors may be direct or via a young persons parents, carer, or support person.</t>
    </r>
  </si>
  <si>
    <r>
      <t>Co-response to persons in suicidal crisis by mental health clinician and peer/Indigenous workforce, +/- police and/or paramedics. Initialised by a call from public emergency services. May provide advice, conduct mobile assessments, and connect the person to further relevant supports.</t>
    </r>
    <r>
      <rPr>
        <sz val="11"/>
        <color rgb="FFFF0000"/>
        <rFont val="Calibri"/>
        <family val="2"/>
      </rPr>
      <t xml:space="preserve"> </t>
    </r>
  </si>
  <si>
    <r>
      <t xml:space="preserve">Applies to 100% of the population accessing emergency department care. Support is provided from a social worker embedded within the emergency department team to help facilitate connections to other services prior to discharge and follow-up review is provided at three months post-discharge. </t>
    </r>
    <r>
      <rPr>
        <sz val="11"/>
        <color rgb="FFFF0000"/>
        <rFont val="Calibri"/>
        <family val="2"/>
      </rPr>
      <t xml:space="preserve"> </t>
    </r>
  </si>
  <si>
    <r>
      <t>Multidisciplinary, non-clinical and/or peer-led short-term support services that focus on recovery, safety plans and coping skills, advocacy and linkages to services and support networks in the first three months after a suicide attempt.  E.g.: The Way Back Support Service; Peer, Acceptance, Support, Understanding and Empathy (PAUSE); Home transition programs (i.e., Choices Post Discharge Service, Peer2Peer); Hospital Outreach Post Suicidal Engagement (HOPE) service. May also incorporate brief contact interventions such as automated text messages or postcards/letters post-discharge (e.g. Reconnecting After Self-Harm, Postcards from the Edge).</t>
    </r>
    <r>
      <rPr>
        <sz val="11"/>
        <color rgb="FFFF0000"/>
        <rFont val="Calibri"/>
        <family val="2"/>
      </rPr>
      <t xml:space="preserve"> </t>
    </r>
  </si>
  <si>
    <r>
      <t>Support groups focusing on psychoeducation, skill development, and service linkage. May be delivered online or face-to-face. Groups may be specific to certain populations (e.g., LGBTQ+, Indigenous, CALD).</t>
    </r>
    <r>
      <rPr>
        <b/>
        <sz val="11"/>
        <rFont val="Calibri"/>
        <family val="2"/>
      </rPr>
      <t xml:space="preserve"> </t>
    </r>
    <r>
      <rPr>
        <sz val="11"/>
        <rFont val="Calibri"/>
        <family val="2"/>
      </rPr>
      <t>The service may focus on addressing/discussing common themes related to the experience of suicidal thoughts among young people (e.g., difficulties at school/managing school-related stress, bullying, difficult peer dynamics) and coping strategies as opposed to the sharing of detailed experiences related to suicidal distress</t>
    </r>
    <r>
      <rPr>
        <b/>
        <sz val="11"/>
        <rFont val="Calibri"/>
        <family val="2"/>
      </rPr>
      <t xml:space="preserve">. </t>
    </r>
    <r>
      <rPr>
        <sz val="11"/>
        <rFont val="Calibri"/>
        <family val="2"/>
      </rPr>
      <t>Generally delivered by a vocationally qualified professional who may be an older peer worker, youth worker, or some other vocationally qualified professional.  
E.g., Alt2Su groups.</t>
    </r>
  </si>
  <si>
    <r>
      <t xml:space="preserve">Specialist </t>
    </r>
    <r>
      <rPr>
        <strike/>
        <sz val="11"/>
        <rFont val="Calibri"/>
        <family val="2"/>
      </rPr>
      <t>2</t>
    </r>
    <r>
      <rPr>
        <sz val="11"/>
        <rFont val="Calibri"/>
        <family val="2"/>
      </rPr>
      <t>4-hour hospital inpatient assessment and treatment for people experiencing acute suicidality, in mental health acute inpatient or intensive care units. Consideration for admission includes: limited resources or supports in the community, unbale to mitigate foreseeable changes or manage risks in a community setting, requires treatment that cannot be monitored safely in the community. Psychosocial assessment is essential for reducing repeated attempts. The proportion admitted to this service reflects admissions for people with the greatest level of risk and monitoring requirements. Length of stay modelled here represents the notion that older people with admission for suicide attempt usually also have severe/complex depression without or without psychotic symptoms and therefore require a lengthy admission.</t>
    </r>
  </si>
  <si>
    <r>
      <t>Open, monthly drop-in goup sessions. Group-based peer support for persons bereaved by suicide. Focus is sharing experiences and information with other bereaved people, normalising feelings and reactions of those bereaved by suicide. Groups may be peer-matched (i.e., specific to certain populations) or experience-matched (i.e., carers, domestic and family violence). 
Example service: Jesuit Social Services: Support after Suicide.</t>
    </r>
    <r>
      <rPr>
        <sz val="11"/>
        <color rgb="FFFF0000"/>
        <rFont val="Calibri"/>
        <family val="2"/>
      </rPr>
      <t xml:space="preserve"> </t>
    </r>
  </si>
  <si>
    <t>Need group</t>
  </si>
  <si>
    <t>Description</t>
  </si>
  <si>
    <t>SELECT GEOGRAPHIC AREA</t>
  </si>
  <si>
    <t>Total population</t>
  </si>
  <si>
    <t>(All)</t>
  </si>
  <si>
    <t>Sum of Bed days</t>
  </si>
  <si>
    <t>Sum of Beds</t>
  </si>
  <si>
    <t>Grand Total</t>
  </si>
  <si>
    <t>Care profile rate per 100,000 age-specific population</t>
  </si>
  <si>
    <t>The selected area's age group population and area needs multiplier estimates are shown below. Default population estimates are for the year 2023.</t>
  </si>
  <si>
    <t>To edit these with another year or source of data, please change the input data in the relevant yellow columns only. Please note that the epidemiology rates may also need to be changed to reflect changes in suicidality over time (not modelled).</t>
  </si>
  <si>
    <t>Description of need group</t>
  </si>
  <si>
    <t>Australian Suicide Prevention Planning Model (AuSPPM)</t>
  </si>
  <si>
    <t>Planning Support Tool</t>
  </si>
  <si>
    <t>Version:</t>
  </si>
  <si>
    <t>Suggested citation:</t>
  </si>
  <si>
    <t>Acknowledgements:</t>
  </si>
  <si>
    <t>Tab</t>
  </si>
  <si>
    <t>Customisation options</t>
  </si>
  <si>
    <t>HOW TO USE THIS TOOL</t>
  </si>
  <si>
    <t>This tool should be used in conjunction with the AuSPPM documentation that describes the model development, assumptions, limitations and applications, and provides more background on the modelled services and links to additional resources.</t>
  </si>
  <si>
    <t>This tool can produce estimates of the numbers of people requiring different services, the amounts of services required in hours and sessions or bed days (and beds), and the full-time equivalent (FTE) workforce needed.</t>
  </si>
  <si>
    <t>Elements of the model can be customised by users to better reflect local data and services.</t>
  </si>
  <si>
    <t>The AuSPPM Planning Support Tool is designed to provide customisable estimates of suicide prevention needs in Australia at national, state/territory, Primary Health Network (PHN), and Statistical Area 3 (SA3) levels.</t>
  </si>
  <si>
    <t>These elements appear in yellow highlighted cells and are described below.</t>
  </si>
  <si>
    <t>Outputs</t>
  </si>
  <si>
    <t>Report data</t>
  </si>
  <si>
    <t>Care profile viewer</t>
  </si>
  <si>
    <t>Epidemiology</t>
  </si>
  <si>
    <t>Care profiles</t>
  </si>
  <si>
    <t>Workforce hours</t>
  </si>
  <si>
    <t>Workforce costs</t>
  </si>
  <si>
    <t>Populations</t>
  </si>
  <si>
    <t>Formulas</t>
  </si>
  <si>
    <t>This document also includes detailed information on the model inputs such as descriptions of population need groups and care profiles outlining the types and quantities of different services required for each group.</t>
  </si>
  <si>
    <t>Bereaved_Subsequent</t>
  </si>
  <si>
    <t>NATIONAL EPIDEMIOLOGY (NEED GROUP) ESTIMATES</t>
  </si>
  <si>
    <t>This tab describes each of the need groups in the model epidemiology, by age group, and includes the estimated national prevalence rate per 100,000 population in that age group.</t>
  </si>
  <si>
    <t>These rates are applied to your selected region's population data, with the associated area needs multiplier, to calculate the numbers of people in each need group and the amounts of care and workforce from the relevant care profile for that group.</t>
  </si>
  <si>
    <t>Area needs multipliers are applied to adjust national average epidemiology rates for the selected area when reviewing planning estimates on the "Outputs" and "Report data" tabs.</t>
  </si>
  <si>
    <t>Area needs multipliers for 12to17 are derived from estimates of regional prevalence of suicide attempts in 2019 from the Youth Self-Harm Atlas.</t>
  </si>
  <si>
    <t>https://www.aihw.gov.au/suicide-self-harm-monitoring/population-groups/young-people/youth-self-harm-atlas</t>
  </si>
  <si>
    <t>https://www.aihw.gov.au/suicide-self-harm-monitoring/geography/regions-and-local-areas</t>
  </si>
  <si>
    <t>Age-standardised suicide death rates were unavailable for some regions due to low numbers - these regions have been assigned a default multiplier of 1 and are highlighted in orange. Please interpret results with caution for these areas.</t>
  </si>
  <si>
    <t>Area needs multipliers are calculated as the ratio of area-specific prevalence of suicide/suicide attempt versus national average prevalence of the same. E.g. Area prevalence of 3.6% vs national prevalence of 2.4% yields a multiplier of 1.5</t>
  </si>
  <si>
    <t>N</t>
  </si>
  <si>
    <t>Y</t>
  </si>
  <si>
    <t>One-off, brief, supportive and therapeutic interventions and/or social prescribing to navigate people to social and economic support options. Includes people who are newly presenting with distress. It is expected that 10% of persons receiving 'identifying distress' would require a brief intervention</t>
  </si>
  <si>
    <t>Funder: National</t>
  </si>
  <si>
    <t>Funder: State</t>
  </si>
  <si>
    <t>Level of evidence for % pop. applicable</t>
  </si>
  <si>
    <t>Level of evidence for no. of occasions of service</t>
  </si>
  <si>
    <t>Level of evidence for activity duration</t>
  </si>
  <si>
    <t>Care profile name</t>
  </si>
  <si>
    <t>CARE PROFILE DATA</t>
  </si>
  <si>
    <t>These numbers are multiplied through with the epidemiology, workforce parameters, and your selected region's population data (see "Report data" tab) to calculate the estimated resources required (see "Outputs" tab).</t>
  </si>
  <si>
    <t>Information for specific need groups can be viewed more easily in the "Care profile viewer" tab.</t>
  </si>
  <si>
    <t>This tab is the master data sheet for the care profiles, including the types, quantities and duration of different services and associated workforce/team allocated to each need group, and notes on the modelling.</t>
  </si>
  <si>
    <t>Each line of a care profile is allocated an indicative funder or funders (e.g. national, state) based on current systems; more than one funder indicates possible shared responsibilities.</t>
  </si>
  <si>
    <t>To edit indicative funders to reflect local practice in your area, please change the input data in the relevant yellow columns only.</t>
  </si>
  <si>
    <t>Default funder: National</t>
  </si>
  <si>
    <t>Default funder: State</t>
  </si>
  <si>
    <t>Resource top-up for training that teaches health professionals working in general health, mental health or emergency settings to recognise and respond to persons at potential risk of suicide and support those bereaved by suicide. Training may be specific to certain sub-populations based on the health professional’s place of work (e.g., LGBTQIA+, youth, Aboriginal and Torres Strait Islander, or older adult populations).</t>
  </si>
  <si>
    <t>Population-level delivery of suicide prevention messaging and dissemination of psychoeducational resources for populations disproportionately impacted by suicide. Psychoeducation is delivered in a community setting and targeted at specific groups (e.g., males, Aboriginal and Torres Strait Islander, culturally and linguistically diverse, youth, LGBTQI+, sporting groups, TAFE students). The aim is to help the public to better understand suicide, identify risk and protective factors, and promote help-seeking and help offering behaviours, recognising the different risk factors and structural and social barriers that uniquely impact certain high priority populations. E.g. NACCHO Suicide Story program</t>
  </si>
  <si>
    <t>A large proportion of the population fall into groups such as male (49% in 2021), youth (18% 10-24yrs in 2021) and CALD (approx. one quarter), while smaller proportions such as Aboriginal and Torres Strait Islander (3.8% in 2021) and LGBTQIA+ (4.5% aged 16+ in 2022) may require more exposure to supports. Overall % population applicable estimated at reaching 5% of the population aged 12+ per year assuming not everyone in these disproportionately impacted groups will attend a community setting (e.g. health centre, social hub, sports group, faith centre), want to participate in a session, or receive something every year.</t>
  </si>
  <si>
    <t>CARE PROFILES: LEVELS OF EVIDENCE CLASSIFICATION</t>
  </si>
  <si>
    <t>Data related to the percentage population applicable, no. of occasions of service, and activity duration in each line of the care profiles has been classified based on the type of information used to inform these parameters.</t>
  </si>
  <si>
    <t>Please note that all these modelling parameters within the care profiles were presented to focus group participants for discussion, and relevant data and information were searched for in both the grey and academic literature.</t>
  </si>
  <si>
    <t>Classification name</t>
  </si>
  <si>
    <t>Classification code</t>
  </si>
  <si>
    <t>Data and information</t>
  </si>
  <si>
    <t>DAI</t>
  </si>
  <si>
    <t xml:space="preserve">Estimates informed by available data and information that closely matched our requirements. This may include survey data, and or data and information available in research articles, reports, or descriptions of service models. </t>
  </si>
  <si>
    <t>Focus group agreement</t>
  </si>
  <si>
    <t>FGA</t>
  </si>
  <si>
    <t xml:space="preserve">General acceptances of estimates from multiple focus group participants. </t>
  </si>
  <si>
    <t>Data and information with some assumptions applied</t>
  </si>
  <si>
    <t>DAIA</t>
  </si>
  <si>
    <t xml:space="preserve">A best estimate based on available data and information with some assumptions applied by the project team. </t>
  </si>
  <si>
    <t xml:space="preserve">Best estimate </t>
  </si>
  <si>
    <t>BE</t>
  </si>
  <si>
    <t>Total population that may be targeted for general campaigns and strategies, including strategies targeted at certain population groups (e.g., males, Aboriginal and Torres Strait Islander, culturally and linguistically diverse, youth, LGBTQIA+, sporting groups, TAFE students) or in response to traumatic events or natural disasters. These activities also include overall national, state/territory and local policy development, sector coordination, and workforce development.</t>
  </si>
  <si>
    <t>Community-wide events</t>
  </si>
  <si>
    <t>Targeted, time-limited needs to reduce suicide risk in communities impacted by significant, unplanned events such as natural or man-made disasters, economic crises, or epidemics. Services are usually time-limited and available during/in the months following a disaster, and may provide psychoeducation, resilience building, therapeutic interventions, practical supports and/or referral to other services.</t>
  </si>
  <si>
    <t>Suicide prevention outreach services as part of recovery responses to disasters or economic crises. Services may provide psychoeducation, resilience building, therapeutic interventions, practical supports and/or referral to other services.</t>
  </si>
  <si>
    <t>Service needs will vary based on the specific event. For further information, see the service category description.</t>
  </si>
  <si>
    <t>NOTE: This need group is a placeholder. The size of the impacted population will vary depending on the specific event and will not be predictable on an annual basis. Service responses should be tailored to the impacted population and local service resources.</t>
  </si>
  <si>
    <t>Describes each of the need groups in the model epidemiology, by age group, and includes the estimated national prevalence rate per 100,000 population in that age group.</t>
  </si>
  <si>
    <t>The master data sheet for the care profiles, including the types, quantities and duration of different services and associated workforce/team allocated to each need group, and notes on the modelling.</t>
  </si>
  <si>
    <t>Indicative funders for each care profile line can be edited to reflect local practice in your area.</t>
  </si>
  <si>
    <t>CP Levels of Evidence</t>
  </si>
  <si>
    <t>N/A</t>
  </si>
  <si>
    <t>Describes the classification codes used in the "Care profiles" tab to identify the level of evidence supporting each line's percentage population applicable, no. of occasions of service, and activity duration.</t>
  </si>
  <si>
    <t>Shows the population input data for each state/territory, PHN, and SA3 area by age group (i.e., number of people and area needs multiplier relative to the national average rate of suicidality/suicide).</t>
  </si>
  <si>
    <t>Epidemiology rates can be adjusted using another source or year of relevant data.</t>
  </si>
  <si>
    <t>Populations and area needs multipliers can be adjusted using another source or year of relevant data. Rates on the "Epidemiology" tab may also need to be changed accordingly.</t>
  </si>
  <si>
    <t>OUTPUT DATA FOR SELECTED GEOGRAPHIC AREA</t>
  </si>
  <si>
    <t>This table draws on the epidemiology, care profiles, workforce, population data and resource formulas displayed in other tabs to calculate service resourcing estimates for the geographic area selected on the "Outputs" tab.</t>
  </si>
  <si>
    <t>Data and formulas on this tab should not be modified. Please refer to the "Instructions" and yellow cells in other tabs to make any required adjustments to model inputs.</t>
  </si>
  <si>
    <t>The pivot table on the "Outputs" tab then draw on this data table to display customised tables of estimates relevant to different planning questions.</t>
  </si>
  <si>
    <t>WORKFORCE DISTRIBUTION WITHIN TEAM-BASED SERVICES</t>
  </si>
  <si>
    <t>WORKFORCE ANNUAL SERVICE HOURS PER FTE</t>
  </si>
  <si>
    <t>WORKFORCE FTE PRICES (CUSTOM)</t>
  </si>
  <si>
    <t>RESOURCE FORMULAS</t>
  </si>
  <si>
    <t>This table summarises the formulas used to calculate resource estimates, as displayed in the "Report data" and "Outputs" tabs.</t>
  </si>
  <si>
    <t>Development of this proof-of-concept needs-based planning model for suicide prevention services was funded by the Australian Government Department of Health and Aged Care via the LIFEWAYS project on suicide prevention research translation, under the National Suicide Prevention Leadership and Support Program. The model contents and documentation are the work of the project team and should not be interpreted as government policy.</t>
  </si>
  <si>
    <t>ALL</t>
  </si>
  <si>
    <t>Area needs multipliers for 18to24, 25to64, 65+ and ALL are derived from regional suicide deaths (all ages) in 2023 from the National Mortality Database.</t>
  </si>
  <si>
    <t>Applies to the whole population.</t>
  </si>
  <si>
    <t>Estimated based on 1.1m employees in relevant ANZSCO occupations in May 2024 (https://www.abs.gov.au/statistics/labour/employment-and-unemployment/labour-force-australia-detailed/latest-release#data-downloads), converted to a rate per 100,000 population in 2024. Selected occupations included: 
2420 Tertiary Education Teachers nfd
2421 University Lecturers and Tutors
2422 Vocational Education Teachers
2721 Counsellors
2722 Ministers of Religion
2725 Social Workers
2726 Welfare, Recreation and Community Arts Workers
4117 Welfare Support Workers
4211 Child Carers
4231 Aged and Disabled Carers
4234 Special Care Workers
4412 Fire and Emergency Workers
4413 Police
4421 Prison Officers
4513 Funeral Workers
5521 Bank Workers
5522 Credit and Loans Officers
5523 Insurance, Money Market and Statistical Clerks
5993 Debt Collectors
5996 Insurance Investigators, Loss Adjusters and Risk Surveyors
Note the use of this data to estimate the overall rate does not preclude other employees or organisations being targeted for this training as relevant.</t>
  </si>
  <si>
    <t>Estimated as a number of occasions of service (calls/sessions) rather than number of unique callers. Rate estimated based on current demand, including 1.3m Lifeline call/text/chat contacts in 2023-24 (https://www.lifeline.org.au/about/our-impact/) and 12,000 Kids Helpline suicide-related counselling contacts in 2023 (https://www.yourtown.com.au/insights/annual-overviews), converted to a rate per 100,000 population in 2023.</t>
  </si>
  <si>
    <t>Employed populations, especially in certain workplaces or industries that are at higher risk for suicide (e.g., construction, mining and farm labourers; technicians and trades workers; protective services officers, including defence; machinery operators and drivers; arts and media professionals), who may receive targeted workplace-based suicide prevention programs.</t>
  </si>
  <si>
    <t>Applies to the whole population. Although not everyone in the population will need or seek out digital support services, these should be generally available for people who need them.</t>
  </si>
  <si>
    <t>Resource top-up for digital support services that reduce barriers to access to supports and focus on minimising distress, exploring coping strategies, and finding additional resources, information and services.</t>
  </si>
  <si>
    <t>Estimated based on 2.3m employees in relevant ANZSCO occupation groups in May 2024 (https://www.abs.gov.au/statistics/labour/employment-and-unemployment/labour-force-australia-detailed/latest-release#data-downloads), converted to a rate per 100,000 population in 2024. Selected occupation groups were based on the top 10 high-risk occupations accounting for 41.8% of all suicides among persons with an occupation at the time of death (https://doi.org/10.1097/NMD.0000000000001234): 
21 Arts and Media Professionals
32 Automotive and Engineering Trades Workers
33 Construction Trades Workers
36 Skilled Animal and Horticultural Workers
39 Other Technicians and Trades Workers
44 Protective Service Officers
71 Machine and Stationary Plant Operators
73 Road and Rail Drivers
82 Construction and Mining Labourers
84 Farm, Forestry and Garden Workers
Note the use of this data to estimate the overall rate does not preclude other employees or industries being targeted for these programs as relevant, which may include employer-sponsored in-house programs as well.</t>
  </si>
  <si>
    <t>Default funder: Regional</t>
  </si>
  <si>
    <t>Funder: Regional</t>
  </si>
  <si>
    <t>Provision of evidence-based individualised peer support and resources, including connections to local services and groups, for persons impacted by suicide and experiencing distress. Generally delivered by a peer worker but for adolescents this may include an older peer worker, youth worker, or some other vocationally qualified professional.</t>
  </si>
  <si>
    <t>These formulas are adapted from the National Mental Health Service Planning Framework (see https://www.aihw.gov.au/nmhspf/support-material/general-documentation).</t>
  </si>
  <si>
    <t>Occasions of service</t>
  </si>
  <si>
    <t>Hours of client demand</t>
  </si>
  <si>
    <t>Client-related staff hours</t>
  </si>
  <si>
    <t>Workforce full-time equivalent (FTE) estimates take into account the consumer to staff ratio for group-based services, the amount of time spent on consumer-directed versus other activities, working hours and staff leave.</t>
  </si>
  <si>
    <t>Hours of client demand (bed-based services)</t>
  </si>
  <si>
    <t>Client-related staff hours (bed-based services)</t>
  </si>
  <si>
    <t>There are no default workforce costs included in the model. Users can enter their own data on the "Workforce costs" tab to produce cost estimates for the services modelled.</t>
  </si>
  <si>
    <t>Model output</t>
  </si>
  <si>
    <t>Formula</t>
  </si>
  <si>
    <t>Bed Type</t>
  </si>
  <si>
    <t>BED-BASED SERVICE PARAMETERS</t>
  </si>
  <si>
    <t>This table summarises the operational parameters for bed-based services used to calculated bed-related resource estimates for acute inpatient care in the model, as displayed in the "Report data" and "Outputs" tabs.</t>
  </si>
  <si>
    <t>Unlike in the NMHSPF, for the AuSPPM model annual readmission rates are set to 0% by default, assuming patients will receive appropriate post-discharge support (as outlined in the care profiles) to prevent readmission.</t>
  </si>
  <si>
    <t>To edit these estimates, please change the input data in the relevant yellow columns only.</t>
  </si>
  <si>
    <t>Bed-based service modelling parameters</t>
  </si>
  <si>
    <t>Table of contents</t>
  </si>
  <si>
    <t>System for classifying evidence used to inform care profile modelling</t>
  </si>
  <si>
    <t>Resource formulas used for model outputs</t>
  </si>
  <si>
    <t>Area needs multiplier</t>
  </si>
  <si>
    <t>Care profile population * % pop applicable</t>
  </si>
  <si>
    <t>Occasions of service (bed-based services)</t>
  </si>
  <si>
    <t>Annual readmission rate</t>
  </si>
  <si>
    <t>Client-related staff hours and workforce FTE estimates are calculated separately for each workforce type and then summed to produce the total client-related staff hours and total workforce FTE estimates.</t>
  </si>
  <si>
    <t>Total population (for selected geographic area) * Area needs multiplier * Care profile rate / 100,000</t>
  </si>
  <si>
    <t>Element population * No. of occasions of service</t>
  </si>
  <si>
    <t>Element population * No. of occasions of service * (1 + Annual readmission rate)</t>
  </si>
  <si>
    <t>Occasions of service * Activity duration (min) / 60</t>
  </si>
  <si>
    <t>Occasions of service * Activity duration (days) * 24</t>
  </si>
  <si>
    <t>Occasions of service * Activity duration (days)</t>
  </si>
  <si>
    <t>Bed days / (Available bed days * Occupancy rate)</t>
  </si>
  <si>
    <t>Default occupancy rate</t>
  </si>
  <si>
    <t>Occupancy rate</t>
  </si>
  <si>
    <t>Default available bed days (per bed in a year)</t>
  </si>
  <si>
    <t>Available bed days</t>
  </si>
  <si>
    <t>Default annual readmission rate</t>
  </si>
  <si>
    <t>Service Stream</t>
  </si>
  <si>
    <t>Service Category</t>
  </si>
  <si>
    <t>Service Element</t>
  </si>
  <si>
    <t>Vocationally Qualified - Unspecified</t>
  </si>
  <si>
    <t>Tertiary Qualified - Unspecified</t>
  </si>
  <si>
    <t>Medical - Unspecified</t>
  </si>
  <si>
    <t>TOTAL</t>
  </si>
  <si>
    <t>Distribution of workforce types across teams</t>
  </si>
  <si>
    <t>Default distribution of workforce types across teams</t>
  </si>
  <si>
    <t>This table summarises the distribution of workforce types in team-based services, used to calculated workforce-related resource estimates as displayed in the "Report data" and "Outputs" tabs.</t>
  </si>
  <si>
    <t>Where relevant, some of these estimates are adapted from the National Mental Health Service Planning Framework (see https://www.aihw.gov.au/nmhspf/support-material/general-documentation).</t>
  </si>
  <si>
    <t>To edit these estimates, please change the input data in the relevant yellow cells only.</t>
  </si>
  <si>
    <t>Where relevant, these estimates are adapted from the National Mental Health Service Planning Framework (see https://www.aihw.gov.au/nmhspf/support-material/general-documentation).</t>
  </si>
  <si>
    <t>This table summarises the annual service delivery hours (i.e. consumer-related time) for one full-time equivalent (FTE) for each workforce type, used to calculated workforce-related resource estimates as displayed in the "Report data" and "Outputs" tabs.</t>
  </si>
  <si>
    <t>Annual service hours per FTE by workforce type and team</t>
  </si>
  <si>
    <t>Default annual service hours per FTE by workforce type and team</t>
  </si>
  <si>
    <t>This table is set up to allow users to enter workforce prices, oncost and overhead rates for the model to estimate service delivery costs, which will then be displayed in the "Report data" and "Outputs" tabs.</t>
  </si>
  <si>
    <t>To edit these estimates, please change the input data in the relevant yellow cells.</t>
  </si>
  <si>
    <t>Custom workforce prices</t>
  </si>
  <si>
    <t>Base salary ($)</t>
  </si>
  <si>
    <t>Oncost rate (%)</t>
  </si>
  <si>
    <t>Overhead rate (%)</t>
  </si>
  <si>
    <t>Client-related staff hours TOTAL</t>
  </si>
  <si>
    <t>Workforce FTE TOTAL</t>
  </si>
  <si>
    <t xml:space="preserve">FTE price TOTAL </t>
  </si>
  <si>
    <t>Client-related staff hours (Consultant)</t>
  </si>
  <si>
    <t>Client-related staff hours (Enrolled Nurse)</t>
  </si>
  <si>
    <t>Client-related staff hours (VQMH Worker)</t>
  </si>
  <si>
    <t>Client-related staff hours (VQ Other)</t>
  </si>
  <si>
    <t>Client-related staff hours (Indigenous Mental Health Worker)</t>
  </si>
  <si>
    <t>Client-related staff hours (VQ Crisis Counsellor)</t>
  </si>
  <si>
    <t>Client-related staff hours (Vocationally Qualified - Unspecified)</t>
  </si>
  <si>
    <t>Client-related staff hours (Nurse Practitioner)</t>
  </si>
  <si>
    <t>Client-related staff hours (Registered Nurse)</t>
  </si>
  <si>
    <t>Client-related staff hours (Psychologist)</t>
  </si>
  <si>
    <t>Client-related staff hours (Occupational Therapist)</t>
  </si>
  <si>
    <t>Client-related staff hours (Social Worker)</t>
  </si>
  <si>
    <t>Client-related staff hours (Other TQ (eg pharmacist))</t>
  </si>
  <si>
    <t>Client-related staff hours (Indigenous Mental Health Clinician)</t>
  </si>
  <si>
    <t>Client-related staff hours (Tertiary Qualified - Unspecified)</t>
  </si>
  <si>
    <t>Client-related staff hours (General Practitioner)</t>
  </si>
  <si>
    <t>Client-related staff hours (Psychiatrist)</t>
  </si>
  <si>
    <t>Client-related staff hours (Junior Medical Officer)</t>
  </si>
  <si>
    <t>Client-related staff hours (Registrar)</t>
  </si>
  <si>
    <t>Client-related staff hours (Other Medical Specialist)</t>
  </si>
  <si>
    <t>Client-related staff hours (Medical - Unspecified)</t>
  </si>
  <si>
    <t>Client-related staff hours (Peer Worker)</t>
  </si>
  <si>
    <t>Client-related staff hours (Training Facilitator)</t>
  </si>
  <si>
    <t>Multiple workforces</t>
  </si>
  <si>
    <t>Client-related staff hours (Peer Worker/Vocationally Qualified)</t>
  </si>
  <si>
    <t>Client-related staff hours (Peer Worker/Vocationally Qualified/Tertiary Qualified)</t>
  </si>
  <si>
    <t>Client-related staff hours (Vocationally Qualified/Tertiary Qualified/Medical)</t>
  </si>
  <si>
    <t>Workforce FTE (Consultant)</t>
  </si>
  <si>
    <t>Workforce FTE (Training Facilitator)</t>
  </si>
  <si>
    <t>Hours of client demand * Staff ratio * Workforce distribution (for specific workforce type and team)</t>
  </si>
  <si>
    <t>Bed days * Workforce hours per occupied bed day * Staff ratio * Workforce distribution (for specific workforce type and team)</t>
  </si>
  <si>
    <t>Workforce hours per occupied bed day</t>
  </si>
  <si>
    <t>Default workforce hours per occupied bed day</t>
  </si>
  <si>
    <t>Workforce FTE</t>
  </si>
  <si>
    <t>Client-related staff hours / Annual service hours per FTE (for specific workforce type and team)</t>
  </si>
  <si>
    <t>Workforce FTE (Peer Worker)</t>
  </si>
  <si>
    <t>Workforce FTE (Enrolled Nurse)</t>
  </si>
  <si>
    <t>Workforce FTE (VQMH Worker)</t>
  </si>
  <si>
    <t>Workforce FTE (VQ Other)</t>
  </si>
  <si>
    <t>Workforce FTE (Indigenous Mental Health Worker)</t>
  </si>
  <si>
    <t>Workforce FTE (VQ Crisis Counsellor)</t>
  </si>
  <si>
    <t>Workforce FTE (Vocationally Qualified - Unspecified)</t>
  </si>
  <si>
    <t>Workforce FTE (Nurse Practitioner)</t>
  </si>
  <si>
    <t>Workforce FTE (Registered Nurse)</t>
  </si>
  <si>
    <t>Workforce FTE (Psychologist)</t>
  </si>
  <si>
    <t>Workforce FTE (Occupational Therapist)</t>
  </si>
  <si>
    <t>Workforce FTE (Social Worker)</t>
  </si>
  <si>
    <t>Workforce FTE (Other TQ (eg pharmacist))</t>
  </si>
  <si>
    <t>Workforce FTE (Indigenous Mental Health Clinician)</t>
  </si>
  <si>
    <t>Workforce FTE (Tertiary Qualified - Unspecified)</t>
  </si>
  <si>
    <t>Workforce FTE (General Practitioner)</t>
  </si>
  <si>
    <t>Workforce FTE (Psychiatrist)</t>
  </si>
  <si>
    <t>Workforce FTE (Junior Medical Officer)</t>
  </si>
  <si>
    <t>Workforce FTE (Registrar)</t>
  </si>
  <si>
    <t>Workforce FTE (Other Medical Specialist)</t>
  </si>
  <si>
    <t>Workforce FTE (Medical - Unspecified)</t>
  </si>
  <si>
    <t>Workforce FTE (Peer Worker/Vocationally Qualified)</t>
  </si>
  <si>
    <t>Workforce FTE (Peer Worker/Vocationally Qualified/Tertiary Qualified)</t>
  </si>
  <si>
    <t>Workforce FTE (Vocationally Qualified/Tertiary Qualified/Medical)</t>
  </si>
  <si>
    <t xml:space="preserve">FTE price (Consultant) </t>
  </si>
  <si>
    <t xml:space="preserve">FTE price (Training Facilitator) </t>
  </si>
  <si>
    <t xml:space="preserve">FTE price (Peer Worker) </t>
  </si>
  <si>
    <t xml:space="preserve">FTE price (Enrolled Nurse) </t>
  </si>
  <si>
    <t xml:space="preserve">FTE price (VQMH Worker) </t>
  </si>
  <si>
    <t xml:space="preserve">FTE price (VQ Other) </t>
  </si>
  <si>
    <t xml:space="preserve">FTE price (Indigenous Mental Health Worker) </t>
  </si>
  <si>
    <t xml:space="preserve">FTE price (VQ Crisis Counsellor) </t>
  </si>
  <si>
    <t xml:space="preserve">FTE price (Vocationally Qualified - Unspecified) </t>
  </si>
  <si>
    <t xml:space="preserve">FTE price (Nurse Practitioner) </t>
  </si>
  <si>
    <t xml:space="preserve">FTE price (Registered Nurse) </t>
  </si>
  <si>
    <t xml:space="preserve">FTE price (Psychologist) </t>
  </si>
  <si>
    <t xml:space="preserve">FTE price (Occupational Therapist) </t>
  </si>
  <si>
    <t xml:space="preserve">FTE price (Social Worker) </t>
  </si>
  <si>
    <t xml:space="preserve">FTE price (Other TQ (eg pharmacist)) </t>
  </si>
  <si>
    <t xml:space="preserve">FTE price (Indigenous Mental Health Clinician) </t>
  </si>
  <si>
    <t xml:space="preserve">FTE price (Tertiary Qualified - Unspecified) </t>
  </si>
  <si>
    <t xml:space="preserve">FTE price (General Practitioner) </t>
  </si>
  <si>
    <t xml:space="preserve">FTE price (Psychiatrist) </t>
  </si>
  <si>
    <t xml:space="preserve">FTE price (Junior Medical Officer) </t>
  </si>
  <si>
    <t xml:space="preserve">FTE price (Registrar) </t>
  </si>
  <si>
    <t xml:space="preserve">FTE price (Other Medical Specialist) </t>
  </si>
  <si>
    <t xml:space="preserve">FTE price (Medical - Unspecified) </t>
  </si>
  <si>
    <t xml:space="preserve">FTE price (Peer Worker/Vocationally Qualified) </t>
  </si>
  <si>
    <t xml:space="preserve">FTE price (Peer Worker/Vocationally Qualified/Tertiary Qualified) </t>
  </si>
  <si>
    <t xml:space="preserve">FTE price (Vocationally Qualified/Tertiary Qualified/Medical) </t>
  </si>
  <si>
    <t>Workforce FTE * Base salary * (1 + Oncost rate) * (1 + Overhead rate)</t>
  </si>
  <si>
    <t>Oncosts are individual employee costs such as superannuation, while overhead rates reflect business running costs. These rates should be entered as percentages (e.g. 20% on top of base salary) rather than a multiplier (i.e., not 1.2 or 120%).</t>
  </si>
  <si>
    <t>FTE price</t>
  </si>
  <si>
    <t>Bed parameters</t>
  </si>
  <si>
    <t>Choose a specific geographic area to display outputs for that region. You can customise the output pivot table for different planning questions by changing what is represented in the rows, columns and filters.</t>
  </si>
  <si>
    <t>Allows you to view outputs from the model for a selected geographic area, such as the hours, occasions of service and workforce FTE for different service types, workforce types, age groups, and need groups.</t>
  </si>
  <si>
    <t>Draws on the epidemiology, care profiles, workforce and bed parameters, population data and resource formulas in other tabs to calculate service resourcing estimates for the geographic area selected on the "Outputs" tab and output results to the pivot table on the "Outputs" tab.</t>
  </si>
  <si>
    <t>Displays the epidemiology rate and description, need group description, and care profile contents for a selected care profile or top-up.</t>
  </si>
  <si>
    <t>Choose a specific care profile or top-up to view the associated information.</t>
  </si>
  <si>
    <t>Summarises the distribution of workforce types in team-based services, used to calculated workforce-related resource estimates as displayed in the "Report data" and "Outputs" tabs.</t>
  </si>
  <si>
    <t>Workforce distribution for each team can be adjusted.</t>
  </si>
  <si>
    <t>Area needs multipliers are not applied to the following need groups: General pop, Schools, Workplace, Skills Training, Digital Supports.</t>
  </si>
  <si>
    <t>These parameters are adapted from the National Mental Health Service Planning Framework (see https://www.aihw.gov.au/nmhspf/support-material/general-documentation).</t>
  </si>
  <si>
    <t>Summarises the annual service delivery hours (i.e. consumer-related time) for one full-time equivalent (FTE) for each workforce type, used to calculated workforce-related resource estimates as displayed in the "Report data" and "Outputs" tabs.</t>
  </si>
  <si>
    <t>Workforce hours for each workforce type and team can be adjusted.</t>
  </si>
  <si>
    <t>Allow users to enter workforce salaries, oncost and overhead rates for the model to estimate service delivery costs, which will then be displayed in the "Report data" and "Outputs" tabs. There are no default workforce costs included in the model.</t>
  </si>
  <si>
    <t>Base salary, oncost rate and overhead rate can be added for each workforce type.</t>
  </si>
  <si>
    <t>Summarises the operational parameters for bed-based services used to calculated bed-related resource estimates for acute inpatient care in the model, as displayed in the "Report data" and "Outputs" tabs.</t>
  </si>
  <si>
    <t>Available bed days, occupancy rate, annual readmission rate, and workforce hours per occupied bed day can be adjusted for each bed type.</t>
  </si>
  <si>
    <t>Summarises the formulas used to calculate resource estimates, as displayed in the "Report data" and "Outputs" tabs.</t>
  </si>
  <si>
    <t>Sum of Occasions of service</t>
  </si>
  <si>
    <t>Sum of Hours of client demand</t>
  </si>
  <si>
    <t>Sum of Client-related staff hours TOTAL</t>
  </si>
  <si>
    <t>Sum of Workforce FTE TOTAL</t>
  </si>
  <si>
    <t>The pivot table below displays model outputs for the geographic area selected above.</t>
  </si>
  <si>
    <t>Click on any pivot table cell and use the PivotTable Fields display on the right to customise the fields displayed as rows, columns, filters and outputs in the table.</t>
  </si>
  <si>
    <t>For further instructions on editing pivot tables, see:</t>
  </si>
  <si>
    <t>https://support.microsoft.com/en-au/office/use-the-field-list-to-arrange-fields-in-a-pivottable-43980e05-a585-4fcd-bd91-80160adfebec</t>
  </si>
  <si>
    <t>You can copy values from the table into your own workbooks to conduct further analyses or produce graphs and figures.</t>
  </si>
  <si>
    <t>The pivot table is drawing from the data in the "Report data" tab.</t>
  </si>
  <si>
    <t>You can filter the display to selected items, e.g. a specific workforce type, taxonomy item (service type), age group, or need group.</t>
  </si>
  <si>
    <t>When customising outputs, choose the "sum" of values. Note that summing care profile populations and element populations across more than one service type or care profile is likely to double count people who need more than one type of support.</t>
  </si>
  <si>
    <t>To download or view care profile information for more than one care profile at a time, use the "Care profiles" tab instead.</t>
  </si>
  <si>
    <t>Care profile rate (per 100,000 age-specific population)</t>
  </si>
  <si>
    <t>The care profile rate, description of epidemiology, and description of need group are drawn from the "Epidemiology" tab. The bottom table of taxonomy items, % pop applicable, and so on is drawn from the "Care profiles" tab.</t>
  </si>
  <si>
    <t>NOTE: The XLOOKUP formulas populating this table are only available in Excel for Microsoft 365, Excel 2021, and Excel for the web. For earlier Excel versions, use the "Epidemiology" and "Care profiles" tabs and column filter options instead.</t>
  </si>
  <si>
    <t>_ALL</t>
  </si>
  <si>
    <t xml:space="preserve">Evidence-based digital training alternative (including refresher trainings). This is an evolving space. Programs need to be designed and evaluated. Activity duration here is estimated at one session per person of 90 minutes but not captured in the model's activity outputs as they do not represent provision of training by a training facilitator but rather time spent by the public to engage in online training. </t>
  </si>
  <si>
    <t>Peer-led telephone support services that may assist adults in providing relief from emotional distress, explore coping strategies, and assist persons in finding additional resources and information. Peer warmlines are not crisis support lines. Some peer warmlines operate 24 hours a day, 7 days a week and offer a call back service.</t>
  </si>
  <si>
    <t>The number of annual calls from a medium sized Peer Warmline service in its implementation phase was estimated at 500; this figure was provided via consultation with a Peer Warmline service provider. The estimate was rounded to 1,000 calls to account for further activity provided by other warmline services throughout Australia, and converted to a percentage of the care profile population (i.e. Australian population).</t>
  </si>
  <si>
    <t>Estimates of 'population applicable' based on a proportion of Lifeline calls received in a year (approx. 1 million: https://www.lifeline.org.au/resources/data-and-statistics/). Data in 2008 - 09 suggests that 6% of calls to Lifeline at this time were suicide related (https://www.lifeline.org.au/media/cjnjcrlp/lifeline-caller-profile-2008-2009.pdf); this was rounded up to 10% (i.e., 100,000 calls). The estimated 100,000 calls was then divided by the Australian adult population aged 18+ years.</t>
  </si>
  <si>
    <t>Persons in the community bereaved by suicide during the past 12 months. All young people within this care profile will also receive supports from the 'impacted' care profile. This includes, for example, whole of school/community postvention programs aimed at helping individuals come to terms with a suicide that has occurred, prevent stigma and isolation and reduce the risk of further suicides. Some individuals may also experience suicidality and receive indicated prevention supports. Some individuals may have experienced multiple episodes of bereavement and will require a more intensive service response.</t>
  </si>
  <si>
    <t>Persons in the community bereaved by suicide during the past 12 months. Some individuals may also experience suicidality and receive indicated prevention supports. Some individuals may have experienced multiple episodes of bereavement and will require a more intensive service response.</t>
  </si>
  <si>
    <t>Persons in the community bereaved by suicide during the past 12 months. Bereavement for older persons may reflect the loss of a range of different types of relationships (e.g., child, partner, sibling). In instances where an older person loses a partner who is their carer, the impact this has on their everyday lives can be extremely profound and increase the need for psychosocial supports to manage and navigate systems they had never previously used. Some individuals may also experience suicidality and receive indicated prevention supports. Some individuals may have experienced multiple episodes of bereavement and will require a more intensive service response</t>
  </si>
  <si>
    <t>Estimated as 40% of the year one group, based on the proportion who required structured psychological therapies during their first year of bereavement plus those who did not engage with supports during the first year. This group accounts for some people requiring support multiple years post- the suicide death.</t>
  </si>
  <si>
    <r>
      <t xml:space="preserve">Self-guided programs and resources do not require 1:1 staff time, however there are development and ongoing running costs to maintain hosting and materials. Estimated costs for such services vary widely (e.g., </t>
    </r>
    <r>
      <rPr>
        <sz val="11"/>
        <color theme="1"/>
        <rFont val="Calibri"/>
        <family val="2"/>
      </rPr>
      <t>https://pmc.ncbi.nlm.nih.gov/articles/PMC8008508/)</t>
    </r>
    <r>
      <rPr>
        <sz val="11"/>
        <color theme="1"/>
        <rFont val="Calibri"/>
        <family val="2"/>
      </rPr>
      <t xml:space="preserve"> and so have not been modelled here.</t>
    </r>
  </si>
  <si>
    <t xml:space="preserve">Population applicable estimate informed by the most recent (2023) national data on suicide deaths published by the AIHW (n = 3,214)  (https://www.aihw.gov.au/suicide-self-harm-monitoring/data/data-downloads) and the academic literature (doi: 10.3390/healthcare12020209 and doi: https://doi.org/10.2466/pr0.1978.42.3.759). The academic literature suggests that approximately 10% of suicide deaths are witnessed (defined as any suicide in which the decedent died in a location where an individual or individuals either observed the death as it happened or were highly likely to observe the suicide). It was estimated that on average, these suicides were likely to be witnessed by 20 individuals. For the remaining 90% of suicide deaths, it was estimated that an average of two persons would be witness to a suicide death (this includes finding the person who has died by suicide or responding to an emergency call related to a death by suicide). This resulted in an estimated 12,213 people witnessing a suicide in 2023, converted into a rate of 46/100k or 1% of this care profile population, and assuming that 50% will engage with support (however this should be offered to everybody). </t>
  </si>
  <si>
    <t>Persistent suicidality is approximated as 20% of people experiencing suicidal thoughts or suicide attempt within each age group. Limited data were found on a broader population not just represented by frequent emergency department presentations. The 20% estimate is based on studies showing that roughly 20% of people with previous suicide attempt/self-harm had repeated suicidal thoughts and/or behaviour in the years following (e.g., https://doi.org/10.1080/13811110902835130,
https://doi.org/10.1136/emermed-2012-201235).</t>
  </si>
  <si>
    <t>Estimated based on the National Study of Mental Health and Wellbeing 2020-2022, where 4.71% of those aged 16-85 years reported they were close to someone who took or attempted to take their own life in last 12 months (https://www.abs.gov.au/statistics/health/mental-health/national-study-mental-health-and-wellbeing/latest-release#lived-experience-of-suicide). This is similar to a meta-analysis of population-based studies where past-year prevalence of exposure to suicide was 4.31% (http://dx.doi.org/10.1016/j.jpsychires.2017.01.017).</t>
  </si>
  <si>
    <t>Estimated based on the National Study of Mental Health and Wellbeing 2020-2022, where 4.71% of those aged 16-85 years reported they were close to someone who took or attempted to take their own life in last 12 months (https://www.abs.gov.au/statistics/health/mental-health/national-study-mental-health-and-wellbeing/latest-release#lived-experience-of-suicide). Based on several studies finding between 9-27% of people exposed to a suicide experienced a high impact or were very close to the person who died (https://doi.org/10.1016/j.jad.2019.08.050, https://doi.org/10.1027/0227-5910/a000220, https://doi.org/10.1111/sltb.12333), 18% of the total exposure is assigned to the bereaved group (i.e., 18% of 4.71%).</t>
  </si>
  <si>
    <t>Estimated based on the National Study of Mental Health and Wellbeing 2020-2022, where 8.52% of those aged 16-24 years reported they were close to someone who took or attempted to take their own life in last 12 months (https://www.abs.gov.au/statistics/health/mental-health/national-study-mental-health-and-wellbeing/latest-release#lived-experience-of-suicide). Based on several studies finding between 9-27% of people exposed to a suicide experienced a high impact or were very close to the person who died (https://doi.org/10.1016/j.jad.2019.08.050, https://doi.org/10.1027/0227-5910/a000220, https://doi.org/10.1111/sltb.12333), 18% of the total exposure is assigned to the bereaved group (i.e., 18% of 8.52%).</t>
  </si>
  <si>
    <t>Estimated based on the National Study of Mental Health and Wellbeing 2020-2022, where 4.63% of those aged 25-64 years reported they were close to someone who took or attempted to take their own life in last 12 months (https://www.abs.gov.au/statistics/health/mental-health/national-study-mental-health-and-wellbeing/latest-release#lived-experience-of-suicide). Based on several studies finding between 9-27% of people exposed to a suicide experienced a high impact or were very close to the person who died (https://doi.org/10.1016/j.jad.2019.08.050, https://doi.org/10.1027/0227-5910/a000220, https://doi.org/10.1111/sltb.12333), 18% of the total exposure is assigned to the bereaved group (i.e., 18% of 4.63%).</t>
  </si>
  <si>
    <t>Estimated based on the National Study of Mental Health and Wellbeing 2020-2022, where 2.29% of those aged 65-85 years reported they were close to someone who took or attempted to take their own life in last 12 months (https://www.abs.gov.au/statistics/health/mental-health/national-study-mental-health-and-wellbeing/latest-release#lived-experience-of-suicide). Based on several studies finding between 9-27% of people exposed to a suicide experienced a high impact or were very close to the person who died (https://doi.org/10.1016/j.jad.2019.08.050, https://doi.org/10.1027/0227-5910/a000220, https://doi.org/10.1111/sltb.12333), 18% of the total exposure is assigned to the bereaved group (i.e., 18% of 2.29%).</t>
  </si>
  <si>
    <t>Estimate based on the Young Minds Matter 2013-14 survey where 5.09% of 12-17 year olds reported suicidal thoughts without an attempt in the past 12 months, and 3.73% reported self-harm without thoughts of suicide. The care profile rate includes 80% of the 5.09% (see "Persistent" for the other 20%), plus the 3.73% self-harm minus 0.1% for self-harm requiring paramedic/hospital care (see "Attempts"). Data from the Australian Institute of Health and Welfare indicate that, on average, rates of suicide deaths and intentional self-harm hospitalisations for ages &lt;18 years remained similar from 2013-24 to 2024 despite fluctuations from year to year (https://www.aihw.gov.au/suicide-self-harm-monitoring/population-groups/young-people/suicide-self-harm-young-people), so estimates from Young Minds Matter were not adjusted for time trends.</t>
  </si>
  <si>
    <t>2.43% of adolescents 12-17 years reported a suicide attempt in the past 12 months from the Young Minds Matter 2013-14 survey. The care profile rate includes 80% of the 2.43% (see "Persistent" for the other 20%), plus 0.1% to account for paramedic/hospital care for self-injury based on AIHW data on ambulance attendances for self-injury for ages 0-24 (https://www.aihw.gov.au/suicide-self-harm-monitoring/service-use/ambulance-attendances#age-gender) and intentional self-harm hospitalisations for ages 0-14 and 15-19 (https://www.aihw.gov.au/suicide-self-harm-monitoring/service-use/hospitalisations)). Data from the Australian Institute of Health and Welfare indicate that, on average, rates of suicide deaths and intentional self-harm hospitalisations for ages &lt;18 years remained similar from 2013-24 to 2024 despite fluctuations from year to year (https://www.aihw.gov.au/suicide-self-harm-monitoring/population-groups/young-people/suicide-self-harm-young-people), so estimates from Young Minds Matter were not adjusted for time trends.</t>
  </si>
  <si>
    <t>Persons reporting feelings of general distress/hopelessness (e.g. very high psychological distress, severe major depression) in the last 12-months, excluding those reporting self-harm, suicidal thoughts, attempts or persistent suicidality in the same period. These individuals are likely to be known to health, education or other support services and may be at risk of suicidality. Developmentally, 18 - 24 years is a very broad and varied age range and there is significant diversity in this group in terms of their care needs. Some young people will be living at home with their families while others will be disengaged from their families and living independently, others may be involved in employment and/or education and some not. Care should always be tailored to meet the unique, developmental needs of the individual. It is important to acknowledge that cost of services is often a significant barrier to service access for this group.</t>
  </si>
  <si>
    <t>Persons reporting feelings of general distress/hopelessness (e.g. very high psychological distress, severe major depression) in the last 12-months, excluding those reporting self-harm, suicidal thoughts, attempts or persistent suicidality in the same period. These individuals are likely to be known to health or other support services and may be at risk of suicidality.</t>
  </si>
  <si>
    <t xml:space="preserve">Persons reporting feelings of general distress/hopelessness (e.g. very high psychological distress, severe major depression) in the last 12-months, excluding those reporting self-harm, suicidal thoughts, attempts or persistent suicidality in the same period. These individuals are likely to be known to health, aged care or other support services and may be at risk of suicidality. Key points in time where distress may be elevated include when an older person has received a new medical diagnosis (e.g., cancer, neurological disorder) or is experiencing cognitive changes (e.g., cognitive changes associated with a dementia diagnosis); this a particularly important time for assessment and intervention in this age group. </t>
  </si>
  <si>
    <t>Estimate based on the Young Minds Matter 2013-14 survey where 2.63% of 11-17 year olds had severe major depressive disorder (approximately half with suicidality in the past 12 months) and 2.77% had very high psychological distress without major depressive disorder.</t>
  </si>
  <si>
    <t>Rate estimated based on 543,000 registered medical practitioners, nurses/midwives, pharmacists, paramedics, Aboriginal health practitioners and psychologists in clinical roles in 2023 from the National Health Workforce Dataset (https://hwd.health.gov.au/datatool/), converted to a rate per 100,000 population in 2023. Note the use of this data to estimate the overall rate does not preclude other health professions being targeted for this training as relevant, such as allied health professionals working in mental health settings.</t>
  </si>
  <si>
    <t>Resource top-up for training that teaches other non-health professionals, including first responders, persons employed in government agencies or financial institutions who have contact with the public (including Centrelink), financial counselling and insurance, employment services, housing services, disability services, prisons, tertiary education staff, aged care staff, early childhood educators, child protection, family and relationship support services, to recognise and respond to persons at potential risk of suicide and support those bereaved by suicide. Training programs may be tailored accordingly for certain sub-populations.</t>
  </si>
  <si>
    <t>Persons in the community or in professional organisations impacted by a suicide death or suicide attempt. This need group is for community-focussed responses to support and prevent suicide risk among the populations affected and may take place within settings such as schools, workplaces, community clubs or sporting groups. It also includes support for witnesses to a suicide death. Some individuals in this group who also identify as bereaved will also receive supports in the 'bereaved' care profiles. Some individuals may also experience suicidality and receive indicated prevention supports.</t>
  </si>
  <si>
    <t>Rate estimated based on analysis of the Young Minds Matter 2013-14 survey data for 13-17 year olds. Of this group, 34.7% had 2 or more risk factors significantly associated with much higher odds of suicidality (e.g., bullying or being bullied, mental health diagnosis or disordered eating, self harm, using substances to manage emotional problems, poor social, family, or school connections), and 24% of this group were already experiencing suicidality in the past 12 months. Although certain risk factors were used to estimate the overall size of this group based on available data, the above list does not limit adolescents with other risk factors being part of this need group.</t>
  </si>
  <si>
    <t>Persons reporting feelings of general distress or hopelessness (e.g. very high psychological distress, severe major depression) in the last 12-months or with a lifetime history of suicide attempt, excluding those reporting self-harm, suicidal thoughts, attempts or persistent suicidality in the same period. These individuals are likely to present to health, education or other support services and may be at risk of suicidality and require proactive assessment, planning and support to minimise suicide risk. Developmentally, 12-17 years is a very broad and varied age range. Planners should consider that mixing young persons that sit at the lower and upper ends of this age cohort within a service is not always appropriate. Care should always be tailored to meet the unique, developmental needs of the individual.  Some support of this nature may also need to extend to a small proportion of children aged &lt;12.</t>
  </si>
  <si>
    <t>Persons who have attempted suicide and/or required paramedic/emergency department/hospital care for self-harm in the last 12 months. People in this group may have varying preferences for support options; a range of service options have been modelled to enable access to preferred supports. Developmentally, 12 - 17 years is a very broad and varied age range. Users should consider that mixing young persons that sit at the lower and upper ends of this age cohort within a service is not always appropriate. Care should always be tailored to meet the unique, developmental needs of the individual. Some support of this nature may also need to extend to a small proportion of children aged &lt;12.</t>
  </si>
  <si>
    <t>Persons experiencing persistent suicidality defined as ongoing or recurring suicidal thoughts or attempts in a year or across multiple years. People in this group are often familiar with available systems and processes relating to their suicidality but their needs fluctuate over time. They are likely to have some ongoing supports in place, including a safety plan. Although people in this group have significant distress and persistent suicidal thoughts, they may not be planning to act on them immediately. Developmentally, 12 - 17 years ia a very broad and varied age range. Users should consider that mixing young persons that sit at the lower and upper ends of this age cohort within a service is not always appropriate. Care should always be tailored to meet the unique, developmental needs of the individual. Some support of this nature may also need to extend to a small proportion of children aged &lt;12.</t>
  </si>
  <si>
    <t>Persons in the community bereaved by suicide (e.g., death by suicide of a friend, peer, family member or other loved one) during the past 12 months. Some individuals in this care profile may also experience suicidality and receive indicated prevention supports. All persons within this care profile will also receive supports from the 'impacted' care profile. This includes, for example, whole of school/community postvention programs aimed at helping individuals come to terms with a suicide that has occurred, prevent stigma and isolation and reduce the risk of further suicides. Some individuals may have experienced multiple episodes of bereavement and/or the loss of a parent and will require a more intensive service response. Some support of this nature may also need to extend to a small proportion of children aged &lt;12.</t>
  </si>
  <si>
    <t>Persons in the community bereaved by suicide more than 12 months ago who require ongoing supports. Some individuals may also experience suicidality and receive indicated prevention supports. Some support of this nature may also need to extend to a small proportion of children aged &lt;12.</t>
  </si>
  <si>
    <t>The rate is estimated based on 1.6m secondary school students from the 2021 Census, converted to a rate per 100,000 population in 2021 (https://www.abs.gov.au/statistics/people/education/education-and-training-census/2021). Despite the method of population size estimation, programs may target upper primary school students as developmentally appropriate as well.</t>
  </si>
  <si>
    <t xml:space="preserve">Persons who have experiences or exposures that indicate a potential need for intervention to reduce suicide risk. This might include persons in prison, transitioning from out-of-home care, experiencing adverse family environments/family violence or relationship breakdown, recently bereaved, socially isolated, unemployed, in financial distress, homeless or with insecure housing, alcohol or other drug problems, chronic pain or illness, disability, those exposed to bullying, discrimination, conflict, trauma or displacement, etc. This group may also include both victims and perpetrators of violence. Some individuals may also experience suicidality and receive indicated prevention supports. </t>
  </si>
  <si>
    <t>Estimated at 20% of the overall adult population likely to be experiencing a range of adverse circumstances such as low income, unemployment, housing instability, etc that indicate potential risk and who may come into contact with relevant support services to identify distress and offer support.</t>
  </si>
  <si>
    <t>Estimated at 30% of the overall young adult population likely to be experiencing a range of adverse circumstances such as low income, unemployment, housing instability, etc that indicate potential risk and who may come into contact with relevant support services to identify distress and offer support.</t>
  </si>
  <si>
    <t xml:space="preserve">Applies to the proportion of the population who may present to their case manager and/or existing clinician for support. Includes assessment of crisis situation, liaison with other suicide prevention services and the young persons school, as relevant, as well as follow-up sessions to check in.  A function of the team is to provide a warm handover to adult services once the young person reaches the upper end of  the service age threshold. </t>
  </si>
  <si>
    <t xml:space="preserve">0.9% of young people 16-24 years reported a suicide attempt in the past 12 months from the National Study of Mental Health and Wellbeing 2020-22 (https://doi.org/10.1177/00048674241256753). The care profile rate includes 80% of the 0.9% (see "Persistent" for the other 20%), plus 0.1% to account for paramedic/hospital care for self-injury based on AIHW data on ambulance attendances for self-injury for ages 0-24 (https://www.aihw.gov.au/suicide-self-harm-monitoring/service-use/ambulance-attendances#age-gender) and intentional self-harm hospitalisations for ages 15-19 and 20-24 (https://www.aihw.gov.au/suicide-self-harm-monitoring/service-use/hospitalisations)). </t>
  </si>
  <si>
    <t xml:space="preserve">0.25% of adults 25-64 years reported a suicide attempt in the past 12 months from the National Study of Mental Health and Wellbeing 2020-22 (https://doi.org/10.1177/00048674241256753). The care profile rate includes 80% of the 0.25% (see "Persistent" for the other 20%), plus 0.1% to account for paramedic/hospital care for self-injury based on AIHW data for ages 25-64 on ambulance attendances for self-injury (https://www.aihw.gov.au/suicide-self-harm-monitoring/service-use/ambulance-attendances#age-gender) and intentional self-harm hospitalisations (https://www.aihw.gov.au/suicide-self-harm-monitoring/service-use/hospitalisations)). </t>
  </si>
  <si>
    <t xml:space="preserve">0.05% of adults 65-85 years reported a suicide attempt in the past 12 months from the National Study of Mental Health and Wellbeing 2020-22 (https://www.abs.gov.au/statistics/health/mental-health/national-study-mental-health-and-wellbeing/latest-release). The care profile rate includes 80% of the 0.05% (see "Persistent" for the other 20%), plus 0.05% to account for paramedic/hospital care for self-injury based on AIHW data for ages 65+ on ambulance attendances for self-injury (https://www.aihw.gov.au/suicide-self-harm-monitoring/service-use/ambulance-attendances#age-gender) and intentional self-harm hospitalisations (https://www.aihw.gov.au/suicide-self-harm-monitoring/service-use/hospitalisations)). </t>
  </si>
  <si>
    <t xml:space="preserve">Estimate based on the National Study of Mental Health and Wellbeing 2020-22 survey where 5.6% of 16-24 year olds reported suicidal thoughts without an attempt in the past 12 months (https://doi.org/10.1177/00048674241256753), and 3.7% self-harm without a suicidality. The care profile rate includes 80% of the 5.6% (see "Persistent" for the other 20%), plus the 3.7% self-harm minus 0.1% for self-harm requiring paramedic/hospital care (see "Attempts"). </t>
  </si>
  <si>
    <t xml:space="preserve">Estimate based on the National Study of Mental Health and Wellbeing 2020-22 survey where 2.7% of 25-64 year olds reported suicidal thoughts without an attempt in the past 12 months (https://doi.org/10.1177/00048674241256753), and 1% self-harm without suicidality. The care profile rate includes 80% of the 2.7% (see "Persistent" for the other 20%), plus the 1% self-harm minus 0.1% for self-harm requiring paramedic/hospital care (see "Attempts"). </t>
  </si>
  <si>
    <t xml:space="preserve">Estimate based on the National Study of Mental Health and Wellbeing 2020-22 survey where 2.25% of 65+ year olds reported suicidal thoughts without an attempt in the past 12 months (https://doi.org/10.1177/00048674241256753), and 0.1% self-harm without suicidality. The care profile rate includes 80% of the 2.25% (see "Persistent" for the other 20%), plus the 0.1% self-harm minus 0.05% for self-harm requiring paramedic/hospital care (see "Attempts"). </t>
  </si>
  <si>
    <t xml:space="preserve">Persons who have experiences or exposures that indicate a potential need for intervention to reduce suicide risk. This might include persons in prison, transitioning from prison or defence forces, experiencing adverse family environments/family violence or relationship breakdown, recently bereaved, socially isolated, unemployed, in financial distress, homeless or with insecure housing, alcohol or other drug problems, chronic illness, disability, those exposed to bullying, discrimination, conflict, trauma or displacement, etc. This group may also include both victims and perpetrators of violence. Some individuals may also experience suicidality and receive indicated prevention supports. </t>
  </si>
  <si>
    <t>Persons who have experiences or exposures that indicate a potential need for intervention to reduce suicide risk. This might include persons in prison, transitioning from prison or defence forces or into aged care, receiving aged care assessments for either residential or community-based supports, experiencing adverse family environments/family violence or relationship breakdown, recently bereaved, socially isolated, unemployed, in financial distress, homeless or with insecure housing, alcohol or other drug problems, a new diagnosis of serious illness or impairment, chronic illness (including general frailty), chronic pain, cognitive impairment and dementia, caregivers of older adults with chronic illness/disability, disability, those exposed to bullying, discrimination, conflict, trauma or displacement, etc. This group may also include both victims and perpetrators of violence. Some individuals may also experience suicidality and receive indicated prevention supports.</t>
  </si>
  <si>
    <t>Persons who have attempted suicide and/or required paramedic/emergency department/hospital care for self-harm in the last 12 months. People in this group may have varying preferences for support options; a range of service options have been modelled to enable access to preferred supports. While suicide attempt rates may be lower in older adults 65+ relative to younger populations, the ratio of attempts to deaths is higher and populations aged 85+ are of particular concern. Partnerships and liaison with aged care programs are critical so that the physical, social and mental health needs of older people are met.</t>
  </si>
  <si>
    <t>Note that funder identification is not mutually exclusive and many services are tagged by default as potentially funded at multiple levels.</t>
  </si>
  <si>
    <t>Date:</t>
  </si>
  <si>
    <t>Area type</t>
  </si>
  <si>
    <t>SA3</t>
  </si>
  <si>
    <t>PHN</t>
  </si>
  <si>
    <t>State/territory</t>
  </si>
  <si>
    <t>National</t>
  </si>
  <si>
    <t>You can return edited data to the model's default values by changing the formula in the yellow column back to equal the "default" values in the column to its left (e.g., =D56 where D56 is the cell that contains the default value).</t>
  </si>
  <si>
    <t>You can return edited data to the model's default values by changing the formula in each yellow cell back to equal the associated "default" value in the table below (e.g., =D56 where D56 is the cell that contains the default value).</t>
  </si>
  <si>
    <t>Data on the proportion of the adult population in casual employment was used to reflect the likely proportion of the care profile who require assistance reengaging in employment. According to 2024 ABS data, around 9% of Australians aged 25 – 64 years are employed on a casual basis (https://www.abs.gov.au/statistics/labour/earnings-and-working-conditions/working-arrangements/latest-release#key-statistics). This estimate was rounded to down to 5%.</t>
  </si>
  <si>
    <t>Supports to improve quality of life and psychosocial functioning. A key focus of care may be supporting the individual with reengagement in employment after loss of employment or a significant period of leave due to suicidal distress. Supports may take the form of goal setting, skill development, and the provision of information and resources. Supports may be provided in the persons home or wherever they are residing.</t>
  </si>
  <si>
    <t>Supports to improve quality of life and psychosocial functioning. A key focus of care may be supporting the individual with reengagement in employment after loss of employment or a significant period of leave due to bereavement. Supports may take the form of goal setting, skill development, and the provision of information and resources. Supports may be provided in the persons home or wherever they are residing.</t>
  </si>
  <si>
    <t>Community-based postvention programs aimed at helping individuals come to terms with a suicide that has occurred, prevent stigma and isolation, and reduce the risk of further suicides. These types of programs are generally delivered in workplaces, schools, or in other community settings (e.g., local sporting or social clubs). In the context of older adults, these types of programs may also be delivered in residential aged care facilities, retirement villages, and local clubs and community organisations frequented by this population. Programs may include the provision of communication guidelines, general psychoeducation on the identification of risk and protective factors for suicide, and the provision of resources and information about available support services. Programs may also include a skills training component to promote help offering behaviours. Workplace-based programs may target employees of an organisation impacted by suicide attempt(s) or death(s) among clients of the workplace (e.g., emergency and mental health care professionals, social workers, first responders). School-based programs may target the whole of school community where a suicide attempt or death has occurred (e.g., staff, students, parents, and other family members belonging to the school community).</t>
  </si>
  <si>
    <t>You can return edited data to the model's default values by changing the formula in a yellow column back to equal the "default" values in the column to its left (e.g., =D56 where D56 is the cell that contains the default value).</t>
  </si>
  <si>
    <t>This supporting documentation should be read first and is available from the Life in Mind web page for the AuSPPM.</t>
  </si>
  <si>
    <t>NA</t>
  </si>
  <si>
    <t xml:space="preserve">Support services/programs for persons experiencing mental illness to reduce potential further distress. May include inpatient and community clinical care, community and peer-based support services, and family/carer support services. </t>
  </si>
  <si>
    <t xml:space="preserve">Data on the proportion of the adult population in casual employment was used to reflect the likely proportion of the care profile who require assistance reengaging in employment. According to 2024 ABS data, around 9% of Australians aged 25 – 64 years are employed on a casual basis (https://www.abs.gov.au/statistics/labour/earnings-and-working-conditions/working-arrangements/latest-release#key-statistics). This estimate was rounded to down to 5%. </t>
  </si>
  <si>
    <t>The table below describes each classification code found in the "Care profiles" tab under the "Level of evidence" columns.</t>
  </si>
  <si>
    <t>The '% population applicable' estimate has been drawn from a publication on the analysis of data from the National Study of Mental Health and Wellbeing (2021-22) (NSMHWB) on the types of services used by respiondents for a suicide attempt (https://doi.org/10.1177/00048674241256753)</t>
  </si>
  <si>
    <t>The '% population applicable estimate' here is based on the  National Study of Mental Health and Wellbeing (2021-22) (NSMHWB) reporting 35.8% of adults with a suicide attempt presented to ED (https://doi.org/10.1177/00048674241256753), and assuming two thirds of self-injury presentations require urgent care and therefore ED support (https://doi.org/10.1111/inm.13414).</t>
  </si>
  <si>
    <t>The '% population applicable' estimate has been informed using data from the National Study of Mental Health and Wellbeing (2021-22) (NSMHWB) and represents the proportion of persons with a 12-month suicide attempt who reported receiving inpatient care for their attempt (https://doi.org/10.1177/00048674241256753)</t>
  </si>
  <si>
    <t>The 'no. of occasions of service' estimate here is based on the intended 12-week duration of the Way Back Support Service (https://www.health.gov.au/resources/publications/the-way-back-support-services-evaluation-final-evaluation-report?language=en).</t>
  </si>
  <si>
    <t>A best estimate made by the project team in the absence of data and information and focus group agreement.</t>
  </si>
  <si>
    <t>SPF</t>
  </si>
  <si>
    <t>Discussed in context of general adult thoughts need group and included in all need groups as best practice, based on proportion of people who need to see a GP for assessment and planning. 
Proportion who need to see a GP has been informed using data from the National Study of Mental Health and Wellbeing (2021-22) (NSMHWB) and represents the proportion of persons with a 12-month suicide attempt who reported receiving care from a GP for their attempt. (https://doi.org/10.1177/00048674241256753)</t>
  </si>
  <si>
    <t xml:space="preserve">Discussed in context of general adult thoughts need group and included in all need groups as best practice, based on proportion of people who need to see a GP for assessment and planning.  The proportion who need to see a GP has been informed using data from the National Study of Mental Health and Wellbeing (2021-22) (NSMHWB) and represents the proportion of persons with a 12-month suicide attempt who reported receiving care from a GP for their attempt. (https://doi.org/10.1177/00048674241256753)
Modelled estimates of occasions of service and activity duration here have been carried across from discussions regarding the Attempts_25-64years care profile and were not further discussed in detail here during the 18-24 years focus group. </t>
  </si>
  <si>
    <t xml:space="preserve">Modelled estimates here were discussed in the context of the general adult attempts need group and carried across to all other attempts care profiles as best practice </t>
  </si>
  <si>
    <t>Modelled estimates related to '% population applicable' and 'activity duration' were discussed in the context of the general adult attempts need group and carried across to all other attempts care profiles as best practice. However, the estimate of two 'occasions of service' was based on the youth focus group discussion.</t>
  </si>
  <si>
    <t>The 'no. of occasions of service' estimate here is based on the intended 12-week duration of the Way Back Support Service (https://www.health.gov.au/resources/publications/the-way-back-support-services-evaluation-final-evaluation-report?language=en). Other estimates here have been carried across from the general adult attempts care profile discussion and were unchanged based on discussion with the youth focus group.</t>
  </si>
  <si>
    <t>The '% population applicable' here ias based on agreement among youth focus group members. The 'no. of occasions of service' estimate here is based on the intended 12-week duration of the Way Back Support Service (https://www.health.gov.au/resources/publications/the-way-back-support-services-evaluation-final-evaluation-report?language=en).</t>
  </si>
  <si>
    <t>Modelled estimates here have been carried across from the general adult attempts focus group discussion; no changes to these estimates were discussed in the context of the youth-specific working group.</t>
  </si>
  <si>
    <t>Modelled estimate of acticity duration has been carried across from general adult attempts focus group discussion; no changes to these estimates were discussed in the context of the youth-specific working group. The perecentage population applicable estimate here as based on the general older adult specific focus group discussion and agreeement.</t>
  </si>
  <si>
    <t xml:space="preserve">The '% population applicable estimate' here is based on the NSMHWB reporting 35.8% of adults with a suicide attempt presented to ED (https://doi.org/10.1177/00048674241256753), and assuming two thirds of self-injury presentations require urgent care and therefore ED support (https://doi.org/10.1111/inm.13414).
The remaining modelled estimates are based on consensus achieved from the general adult attempts focus group discussion and have been carried across to all other attempts care profiles; no changes were made to these estimates based on the outcomes of the general youth focus group discussion. </t>
  </si>
  <si>
    <t>% estimated based on the NSMHWB reporting 35.8% of adults with a suicide attempt presented to ED (https://doi.org/10.1177/00048674241256753), and assuming two thirds of self-injury presentations require urgent care and therefore ED support (https://doi.org/10.1111/inm.13414).
The remaining modelled estimates are based on consensus achieved from the general adult attempts focus group discussion and have been carried across to all other attempts care profiles; no changes were made to these estimates based on the outcomes of the general older adult focus group discussion.</t>
  </si>
  <si>
    <t>Modelled estimates here have been carried across from the general adult attempts focus group discussion; no changes to these estimaters were discussed by the general older adult focus group.</t>
  </si>
  <si>
    <t xml:space="preserve">Population applicable estimate here has been carried across from the general adult attempts care profile discussion; no changes were made to this estimate based on the general older adult focus group discussion. </t>
  </si>
  <si>
    <t>Population applicable estimate here has been carried across from the general adult attempts care profile discussion; no changes were made to this estimate based on the general youth focus group discussion.</t>
  </si>
  <si>
    <t xml:space="preserve">Population applicable estimate here has been carried across from the general adult attempts care profile discussion; no changes were made to this estimate based on the general general youth focus group discussion. </t>
  </si>
  <si>
    <t xml:space="preserve">Modelled estimate of % population applicable has been carried across from the general adult focus group discussion and was not amended based on the general youth focus group discussion. </t>
  </si>
  <si>
    <t>Modelled estimate of % population applicable has been carried across from the general adult focus group discussion and was not amended based on the general older adult focus group discussion.</t>
  </si>
  <si>
    <t xml:space="preserve">Modelled estimates here carried across from the general adults attempts care profile discussion; no changes were suggested by the general older adults focus group. </t>
  </si>
  <si>
    <t xml:space="preserve">Activity duration is based on general youth specific focus group agreement. Other modelled estimates here have been carried across from the general adult attempts care profile and no changes were suggested by the general youth specific focus group members. </t>
  </si>
  <si>
    <t xml:space="preserve">SPF </t>
  </si>
  <si>
    <t xml:space="preserve">Modelled estimates based on focus group agreement have been carried across from the general adult attempts care profile; no changes to these estimates were suggested by the general youth specific focus group. </t>
  </si>
  <si>
    <t xml:space="preserve">Modelled estimates based on focus group agreement have been carried across from the general adult attempts care profile; no changes to these estimates were suggested by the general older adult specific focus group. </t>
  </si>
  <si>
    <t xml:space="preserve">Modelled estimates have been carried across from the general adult attempts care profile discussion; no changes were suggested by the general youth focus group. </t>
  </si>
  <si>
    <t xml:space="preserve">Occasions of service estimate was based on outcomes of the general youth focus group discussion. Other modelled estimates here have been carried across from the general adult attempts care profile discussion; no changes were suggested by the general youth focus group. </t>
  </si>
  <si>
    <t xml:space="preserve">Occasions of service and activity duration estimate are based on outcomes of the general older adult focus group discussion. The % population applicable estimate has been carried across from the general adult attempts care profile discussion; no change were suggested by the general older adult focus group. </t>
  </si>
  <si>
    <t xml:space="preserve">Modelled estimates carried across from the general adult focus group discussion; no changes suggested by the general youth focus group members. </t>
  </si>
  <si>
    <t xml:space="preserve">Modelled estimates carried across from the general adult focus group discussion; no changes suggested by the general older adult focus group members. </t>
  </si>
  <si>
    <t xml:space="preserve">% population applicable estimate here is based on general adult focus group agreement. Remaining other modelled estimates here were discussed in the context of the general adult attempts need group and carried across to all other attempts care profiles as best practice </t>
  </si>
  <si>
    <t xml:space="preserve">Modelled estimates here were discussed in the context of the general adult attempts need group and carried across as best practice </t>
  </si>
  <si>
    <t>Modelled estimates here have been carried across from the general adult bereavement focus group discussion; no changes to these estimates were discussed in the context of the youth-specific working group.</t>
  </si>
  <si>
    <t>Modelled estimates here have been carried across from the general adult bereavement focus group discussion; no changes to these estimates were discussed in the context of the older adult specific working group.</t>
  </si>
  <si>
    <t>Modelled estimates here related to 'no. of occasions of service' and 'activity duration' have been carried across from the general adult bereavement focus group discussion; no changes to these estimates were discussed in the context of the youth-specific working group.</t>
  </si>
  <si>
    <t>Modelled estimates here related to 'no. of occasions of service' and 'activity duration' have been carried across from the general adult bereavement focus group discussion; no changes to these estimates were discussed in the context of the older adult specific working group.</t>
  </si>
  <si>
    <t xml:space="preserve">Modelled estimates here have been carried across from the general adult focus group discussion; no changes were made in the context of the general youth focus group discussion. </t>
  </si>
  <si>
    <t xml:space="preserve">Vocationally Qualified </t>
  </si>
  <si>
    <t xml:space="preserve">Modelled estimates here have been carried across from the general adult thoughts focus group discussion; no changes were made in the context of the older adult focus group discussion. </t>
  </si>
  <si>
    <t xml:space="preserve">Modelled estimates here have been carried across from the general adult thoughts focus group discussion; no changes were made in the context of the youth focus group discussion. </t>
  </si>
  <si>
    <t xml:space="preserve">Modelled estimate of '% population applicable' has been carried aross from the general adult focus group discussion; no changes were made to this estimate in the context of the general older adult focus group discussion. </t>
  </si>
  <si>
    <t xml:space="preserve">Modelled estimates of occasions of service and activity duration have been carried across from the general adult attempts care profile discussion as best practice. The % population applicable estimate has been reduced as compared to that modelled for the general adult attempts care profile in alignment with focus group discussion specifically related to the general adult thoughts care profile. </t>
  </si>
  <si>
    <t xml:space="preserve">Modelled estimate of '% population applicable'  and 'occasions of service' have been carried aross from the general adult focus group discussion; no changes were made to these estimates in the context of the general youth  focus group discussion. The modelled estimate of 'activity duration' was decided on based on outcomes of the general youth focus group discussion. </t>
  </si>
  <si>
    <t xml:space="preserve">Modelled estimate of '% population applicable'  and 'occasions of service' have been carried aross from the general adult focus group discussion; no changes were made to these estimates in the context of the general youth focus group discussion. The modelled estimate of 'activity duration' was decided on based on outcomes of the general youth focus group discussion. </t>
  </si>
  <si>
    <t xml:space="preserve">Modelled estimates here were agreed upon in the context of the general adult focus group discussion and were carried across as best practice. No changes to these estimates were made in the context of the older adult focus group discussion. </t>
  </si>
  <si>
    <t>Modelled estimates related to '% population applicable' and 'occasions of service' have been carried across from the general adult attempts focus group discussion as best practice. No changes to these estimates were suggested in the context of the general adult thoughts care profile discussion.</t>
  </si>
  <si>
    <t xml:space="preserve">Modelled estimates related to '% population applicable' and 'occasions of service' have been carried across from the general adult attempts focus group discussion as best practice. No changes to these estimates were suggested in the context of the older adulth thoughts care profile discussion. </t>
  </si>
  <si>
    <t xml:space="preserve">Modelled estimates related to '% population applicable' and 'occasions of service' have been carried across from the general adult attempts focus group discussion as best practice. No changes to these estimates were suggested in the context of the general youth thoughts care profile discussion. </t>
  </si>
  <si>
    <t>The general youth thoughts care profile was modelled the same as the attempts care profile given a lower threshold for care among young persons with suicidal thoughts. No changes were made to estimates represented in this row of the care profile based on the general youth focus group discussion related to the 'thoughts' need group. 
Modelled estimates related to '% population applicable' and 'activity duration' were discussed in the context of the general adult attempts need group and carried across to all other attempts care profiles as best practice. The modelled estimate of two 'occasions of service' was, however, based on focus group discussion related to the general youth attempts focus group discussion.</t>
  </si>
  <si>
    <t xml:space="preserve">FGA </t>
  </si>
  <si>
    <t>Discussed in context of general adult thoughts need group and included in all need groups as best practice, based on proportion of people who need to see a GP for assessment and planning. 
Proportion who need to see a GP has been informed using data from the National Study of Mental Health and Wellbeing (2021-22) (NSMHWB) and represents the proportion of persons with a 12-month suicide attempt who reported receiving care from a GP for their attempt. (https://doi.org/10.1177/00048674241256753)
Modelled estimates related to 'no of occasions of service' and 'activity duration' were based on general adult focus group discussion. No changes to these estimates were suggested in the context of the youth focus group discussion.</t>
  </si>
  <si>
    <t>Modelled estimates here related to 'no. of occsions of service' and 'activity duration' have been carried across from the general adult attempts focus group discussion; no changes to these estimates were discussed in the context of the general youth focus group.</t>
  </si>
  <si>
    <t>Modelled estimates here related to 'no. of occsions of service' and 'activity duration' have been carried across from the general adult attempts focus group discussion; no changes to these estimates were discussed in the context of the general youth focus group. The modelled '% population applicable' here is based on general youth focus agreement that this estimate should be lower than that modelled for the attempts general youth care profile.</t>
  </si>
  <si>
    <t xml:space="preserve">% population applicable is based on the NSMHWB reporting 35.8% of adults with a suicide attempt presented to ED (https://doi.org/10.1177/00048674241256753), and assuming two thirds of self-injury presentations require urgent care and therefore ED support (https://doi.org/10.1111/inm.13414).
The remaining modelled estimates are based on consensus achieved from the general adult attempts focus group discussion and have been carried across to all other attempts care profiles; no changes were made to these estimates based on the outcomes of the general youth focus group discussion. </t>
  </si>
  <si>
    <t xml:space="preserve">The % population applicable here has been modelled based on outcomes of the general youth focus group discussion. Remaining modelled estimates have been carried across from the general adult attempts care profile as best practice; no changes to these estimates were suggested in the context of the general youth focus group discussion. </t>
  </si>
  <si>
    <t>modelled estimates have been carried across from the general adult attempts care profile as best practice; no changes to these estimates were suggested in the context of the general youth focus group discussion</t>
  </si>
  <si>
    <t xml:space="preserve">Activity duration is based on general youth specific focus group agreement. Other modelled estimates here have been carried across from the general adult attempts care profile focus group discussion as best practice and no changes were suggested by the general youth specific focus group members. </t>
  </si>
  <si>
    <t>Modelled estimates informed by focus group agreement here have been carried across from the general adult attempts focus group discussion outcomes. No changes to modelled estimates were suggested by the general youth focus group members.</t>
  </si>
  <si>
    <t xml:space="preserve">The % population applicable here has been modelled based on outcomes of the general youth focus group discussion. Remaining modelled estimates have been carried across from the general adult attempts care profile as best practice; no changes to these estimates were suggested by the general youth focus group members. </t>
  </si>
  <si>
    <t>Modelled estimate of % population applicable has been carried across from the general adult focus group discussion. No change was made to this estimate based on the general older adult focus group discussion.</t>
  </si>
  <si>
    <t xml:space="preserve">Modelled estimate of % population applicable was carried across from the general adult focus group discussion outcomes as best practice. </t>
  </si>
  <si>
    <t xml:space="preserve">Estimated as 30% of those requiring a brief intervention/service navigation. Modelled estimates have been carried across from general adult focus group discussion outcomes as best practice. No changes to these estimates were suggested by the older adults focus group members. </t>
  </si>
  <si>
    <t xml:space="preserve">Modelled estimates here have been carried across from the outcomes of the general adult focus group discussion. No changes to these estimates were suggested by older adult focus group members. </t>
  </si>
  <si>
    <t>The % pop applicable is based on 24% of the care profile population identified in the Young Minds Matter dataset as having experienced suicidality in the past 12 months.</t>
  </si>
  <si>
    <t xml:space="preserve">% population applicable estimate here is based on general adult focus group agreement. No changes were suggested to this value based on the general youth focus group discussion. </t>
  </si>
  <si>
    <t>% population applicable has been modelled as 30% of those requiring a brief intervention/service navigation.</t>
  </si>
  <si>
    <t xml:space="preserve">% population applicable has been modelled 30% of those requiring a brief intervention/service navigation. Approaches to modelling/modelled estimates have been carried across from the general adult focus group discussion outcomes. No changes to these approaches/estimates were suggested in the context of the general youth focus group discussion. </t>
  </si>
  <si>
    <t xml:space="preserve">The % pop applicable is based on 24% of the care profile population identified in the Young Minds Matter dataset having experienced suicidality in the past 12 months. Other remaining modelled estimates have been pulled across from the general adult focus group discussion outcomes; no changes to these estimates were suggested in the context of the general youth focus group discussion. </t>
  </si>
  <si>
    <t>Modelled estimates have been carried across from the general adult focus group meeting outcomes. No changes were suggested based on the general older adult focus group discussion.</t>
  </si>
  <si>
    <t>Modelled estimates have been carried across from the general adult focus group meeting outcomes. No changes were suggested based on the general youth focus group discussion.</t>
  </si>
  <si>
    <t xml:space="preserve">Modelled estimates of occasions of service and activity duration have been carried across from the general adult distress care profile discussion as best practice; no changes were suggested to these estimates were suggested by the general youth focus group members. </t>
  </si>
  <si>
    <t xml:space="preserve">Modelled estimates of occasions of service and activity duration have been carried across from the general adult distress care profile discussion as best practice; no changes were suggested to these estimates were suggested by the general older adult focus group members. </t>
  </si>
  <si>
    <t xml:space="preserve">Modelled estimates here have been carried across from the outcomes of the general adult focus group discussion regarding the general adults attempts care profile. These estimates were considered best practice and also applied to the 'persistent' care profiles across age groups. No changes were suggested in the context of the general older adult focus group discussion. </t>
  </si>
  <si>
    <t>BE/FGA</t>
  </si>
  <si>
    <t>Outcomes of the general older adult focus group discussion suggested that older adults in Australia spend an average of 42 days in specialised mental health beds in public hospitals, with a need for care that is around three times the average of younger populations. Given the AuSPPM is modelling need for care for suicide prevention only, activity duration has been modelled here as three times that modelled for the younger general adult cohort.</t>
  </si>
  <si>
    <t>Percentage population applicable estimate has been carried across from the general adult focus group discussion meeting outcomes as best practice. No changes were suggested in the context of the general older adult focus group discussion.</t>
  </si>
  <si>
    <t>Modelled estimate of percentage population applicable has been carried across from the outcomes of the general adult focus group discussion. No changes to this estimate were suggested in the context of the general older adult focus group discussion.</t>
  </si>
  <si>
    <t>Modelled estimates here related to percentage population applicable and occasions of service have been carried across from the general adult attempts care profile as best practice. No changes were suggested from the general youth focus group members. 
Estimates of activity duration based on average service duration per contact for the the Brisbane North Safe Spaces network (https://brisbanenorthphn.org.au/web/uploads/downloads/Mental-health-services/REP_Safe-Space-Evaluation-Interim-Report-May-2023_FINAL.pdf)</t>
  </si>
  <si>
    <t>Modelled estimates here related to percentage population applicable and occasions of service have been carried across from the general adult attempts care profile as best practice. No changes were suggested from the general older adult focus group members. 
Estimates of activity duration based on average service duration per contact for the the Brisbane North Safe Spaces network (https://brisbanenorthphn.org.au/web/uploads/downloads/Mental-health-services/REP_Safe-Space-Evaluation-Interim-Report-May-2023_FINAL.pdf)</t>
  </si>
  <si>
    <t>Modelled estimates here related to percentage population applicable and occasions of service have been carried across from the general adult thoughts care profile as best practice. No changes were suggested from the general youth focus group members. 
Estimates of activity duration based on average service duration per contact for the the Brisbane North Safe Spaces network (https://brisbanenorthphn.org.au/web/uploads/downloads/Mental-health-services/REP_Safe-Space-Evaluation-Interim-Report-May-2023_FINAL.pdf)</t>
  </si>
  <si>
    <t>Modelled estimates here related to percentage population applicable and occasions of service have been carried across from the general adult thoughts care profile as best practice. No changes were suggested from the general older adult focus group.
Estimates of activity duration based on average service duration per contact for the the Brisbane North Safe Spaces network (https://brisbanenorthphn.org.au/web/uploads/downloads/Mental-health-services/REP_Safe-Space-Evaluation-Interim-Report-May-2023_FINAL.pdf)</t>
  </si>
  <si>
    <t xml:space="preserve">Modelled estimates here have been carried across from the general adult focus group discussion. No changes were suggested to these estimates in the context of the older adult focus group discussion. </t>
  </si>
  <si>
    <t xml:space="preserve">Modelled estimates here have been carried across from the outcomes of the general adult focus group discussion. No changes to these estimates were suggested in the context of the general older adult focus group discussion. </t>
  </si>
  <si>
    <t>Modelled estimates of percentage population applicable and occasions of service have been carried across from the general adult focus group discussion. No changes to these estimates were suggested in the context of the older adult focus group discussion.</t>
  </si>
  <si>
    <t xml:space="preserve">Modelled estimates were carried across from the outcomes of the general adult focus group discussion. No changes to these estimates were suggested in the context of the general older adult focus group discussion. </t>
  </si>
  <si>
    <t>Modelled estimates of percentage population applicable and occasions of service have been carried across from the general adult focus group discussion. No changes to these estimates were suggested in the context of the general older adult focus group discussion.</t>
  </si>
  <si>
    <t xml:space="preserve">Modelled estimates of percentage population applicable and activity duration were carried across from the outcomes of the general adult focus group discussion. No changes to these estimates were suggested based on the general older adult focus group discussion. </t>
  </si>
  <si>
    <t xml:space="preserve">Modelled estimates of percentage population applicable and occasions of service have been carried across from the outcomes of the general adult focus group discussion. No changes were suggested to these estimates in the context of the older adult focus group discussion. </t>
  </si>
  <si>
    <t>Modelled estimates of percentage population applicable and occasions of service have been carried across from the outcomes of the general adult focus group discussion. No changes were suggested to these estimates in the context of the older adult focus gr</t>
  </si>
  <si>
    <t xml:space="preserve">Modelled estimates have been carried across from the general adult focus group discussion outcomes as best practice. No changes were suggested to these estimates in the context of the youth focus group discussion. </t>
  </si>
  <si>
    <t xml:space="preserve">Modelled estimate of percentage population applicable is based on the outcomes of the general youth focus group discussion. All other modelled estimates here have been carried across from the general adult focus group discussion; no changes were suggested to these estimates in the context of the general youth focus group discussion. </t>
  </si>
  <si>
    <t xml:space="preserve">Modelled estimates here have been carried across from the general adult focus group discussion. No changes were suggested to these estimates in the context of the general adult focus group discussion. </t>
  </si>
  <si>
    <t>Modelled estimate of percentage population applicable has been carried across from the outcomes of the general adult focus group discussion; no change to these estimate was suggested in the context of the general youth focus group discussion. The 'no. of occasions of service' estimate here is based on the intended 12-week duration of the Way Back Support Service (https://www.health.gov.au/resources/publications/the-way-back-support-services-evaluation-final-evaluation-report?language=en).</t>
  </si>
  <si>
    <t>Modelled estimate of percentage population applicable has been carried across from the outcomes of the general adult focus group discussion; no change to these estimate was suggested in the context of the general youth focus group discussion.The 'no. of occasions of service' estimate here is based on the intended 12-week duration of the Way Back Support Service (https://www.health.gov.au/resources/publications/the-way-back-support-services-evaluation-final-evaluation-report?language=en).</t>
  </si>
  <si>
    <t xml:space="preserve">Modelled estimate of percentage population applicable has been carried across from the outcomes of the general adult focus group discussion. No change to this estimate was suggested in the context of the general youth focus group discussion. </t>
  </si>
  <si>
    <t>`</t>
  </si>
  <si>
    <t xml:space="preserve">Modelled estimates here have been carried across from the outcomes of the general adult focus group discussion. No change to these estimates was suggested in the context of the general youth focus group discussion. </t>
  </si>
  <si>
    <t>The modelled estimate of percentage population applicable is based on the outcomes of the general youth focus group dicussion. Remaining modelled estimates here have been carried across from the outcomes of the general adult focus group discussion; no change to these estimates was suggested in the context of the general youth focus group discussion.</t>
  </si>
  <si>
    <t xml:space="preserve">Modelled estimate of percentage population applicable has been carried across from the outcomes of the general adult focus group.  No change to this estimate was suggested in the context of the general youth focus group discussion. </t>
  </si>
  <si>
    <t xml:space="preserve">Modelled estimate of percentage population applicable and occasions of service have been carried across from the outcomes of the general adult focus group discussion. No changes to these estimates were suggested in the context of the general youth focus group discussion. </t>
  </si>
  <si>
    <t>Modelled estimates of percentage ppoulation applicable and occasions of service were carried across from the outcomes of the general adult focus group discussion. No changes to these estimates were suggested in the context of the youth focus group discussion. The modelled estimate of activity duration is based on the outcomes of the general youth focus group discussion.</t>
  </si>
  <si>
    <t xml:space="preserve">Modelled estimates of percentage population applicable and occasions of service has been carried across from the outcomes of the general adult focus group discussion. No changes to these estimates were suggested in the context of the general youth focus group discussion. </t>
  </si>
  <si>
    <t>Modelled estimates of percentage population applicable and activity duration were carried across from the outcomes of the general adult focus group discussion. No changes to these estimates were suggested based on the general youth focus group discussion</t>
  </si>
  <si>
    <t>Modelled estimates of percentage population applicable and occasions of service have been carried across from the outcomes of the general adult focus group discussion. No changes were suggested to these estimates in the context of the general youth focus group discussion.</t>
  </si>
  <si>
    <t xml:space="preserve">Modelled estimates of percentage population applicable and occasions of service have been carried across from the outcomes of the general adult focus group discussion. No changes to these estimates were suggested in the context of the general youth focus group discussion. </t>
  </si>
  <si>
    <t xml:space="preserve">Modelled estimates here were discussed in the context of the general adult attempts need group and carried across as best practice. </t>
  </si>
  <si>
    <t xml:space="preserve">Modelled estimates here were discussed in the context of the general adult attempts need group and carried across as best practice. No changes to these estimates were suggested in the context of the general older adult focus group. </t>
  </si>
  <si>
    <t xml:space="preserve">Modelled estimates of percentage population applicable and occasions of service have been carried across from the outcomes of the general adult focus group discussion. The modelled estimate of activity duration is based on the outcome of the general older adult focus group discussion. </t>
  </si>
  <si>
    <t>Population Level Means Restriction</t>
  </si>
  <si>
    <t>Postvention guidelines</t>
  </si>
  <si>
    <t>Postvention guidelines are structured recommendations designed to support individuals and communities after a suicide has occurred. Their primary goals are to: provide immediate support to those affected by the suicide (family, friends, peers, coworkers), reduce the risk of further suicides, promote healing and help individuals and communities process grief in healthy ways, offer guidance on how to communicate about the suicide safely and sensitively, coordinate a response across relevant services (mental health professionals, schools, workplaces, media). These guidelines are used in schools, workplaces, healthcare systems, and communities to ensure an organized and compassionate response that balances support with prevention.</t>
  </si>
  <si>
    <t>Modelled as 10% of persons receiving 'identifying distress'</t>
  </si>
  <si>
    <t>Version 1</t>
  </si>
  <si>
    <t>Diminic S, Pagliaro C, Wailan M, Wright E, Comben C, &amp; Reifels L. (2025). Australian Suicide Prevention Planning Model (AuSPPM) Planning Support Tool, Version 1. Queensland Centre for Mental Health Research, Brisbane.</t>
  </si>
  <si>
    <r>
      <t>This work would not have been possible without significant input and support from the suicide prevention sector, including people with lived experience of suicide, service providers, academic and data experts, and health planners. This valuable advice informed the modelling approach, service taxonomy, need groups, care profiles and other key inputs into the model. The project's expert advisory group provided critical guidance and expertise throughout the model develop</t>
    </r>
    <r>
      <rPr>
        <sz val="11"/>
        <rFont val="Calibri"/>
        <family val="2"/>
      </rPr>
      <t>ment: Alison Asche, Bridget Bassilios, Gregory Carter, 	Michael Cook, Bronwen Edwards, Carrie Lumby, Andrew Page, Jo Riley, Fiona Shand, Jaelea Skehan, Sarah Wayland, and other members.</t>
    </r>
  </si>
  <si>
    <t>The '% population applicable' estimate is based on the National Study of Mental Health and Wellbeing 2020-2022 proportion of young people 16-24 years with suicidal thoughts in the last 12-months and a 12-month affective or anxiety disorder diagnosis.</t>
  </si>
  <si>
    <t>The '% population applicable' estimate is based on the National Study of Mental Health and Wellbeing 2020-2022 proportion of young people 16-24 years with suicidal thoughts in the last 12-months and a 12-month substance use disorder diagnosis.</t>
  </si>
  <si>
    <t>The '% population applicable' estimate is based on the National Study of Mental Health and Wellbeing 2020-2022 proportion of young people 16-24 years with a suicide attempt in the last 12-months and a 12-month affective or anxiety disorder diagnosis.</t>
  </si>
  <si>
    <t>The '% population applicable' estimate is based on the National Study of Mental Health and Wellbeing 2020-2022 proportion of young people 16-24 years with a suicide attempt in the last 12-months and a 12-month substance use disorder diagnosis.</t>
  </si>
  <si>
    <t>The '% population applicable' estimate is based on the National Study of Mental Health and Wellbeing 2020-2022 proportion of people 25-64 years with suicidal thoughts in the last 12-months and a 12-month affective or anxiety disorder diagnosis.</t>
  </si>
  <si>
    <t>The '% population applicable' estimate is based on the National Study of Mental Health and Wellbeing 2020-2022 proportion of people 25-64 years with suicidal thoughts in the last 12-months and a 12-month substance use disorder diagnosis.</t>
  </si>
  <si>
    <t>The '% population applicable' estimate is based on the National Study of Mental Health and Wellbeing 2020-2022 proportion of people 25-64 years with a suicide attempt in the last 12-months and a 12-month affective or anxiety disorder diagnosis.</t>
  </si>
  <si>
    <t>The '% population applicable' estimate is based on the National Study of Mental Health and Wellbeing 2020-2022 proportion of people 25-64 years with a suicide attempt in the last 12-months and a 12-month substance use disorder diagnosis.</t>
  </si>
  <si>
    <t>The '% population applicable' estimate is based on the National Study of Mental Health and Wellbeing 2020-2022 proportion of people 65-85 years with suicidal thoughts in the last 12-months and a 12-month affective or anxiety disorder diagnosis.</t>
  </si>
  <si>
    <t>The '% population applicable' estimate is based on the National Study of Mental Health and Wellbeing 2020-2022 proportion of people 65-85 years with suicidal thoughts in the last 12-months and a 12-month substance use disorder diagnosis.</t>
  </si>
  <si>
    <t>The '% population applicable' estimate is based on the National Study of Mental Health and Wellbeing 2020-2022 proportion of people 65-85 years with a suicide attempt in the last 12-months and a 12-month affective or anxiety disorder diagnosis.</t>
  </si>
  <si>
    <t>The '% population applicable' estimate is based on the National Study of Mental Health and Wellbeing 2020-2022 proportion of people 65-85 years with a suicide attempt in the last 12-months and a 12-month substance use disorder diagnosis.</t>
  </si>
  <si>
    <t>Planning frameworks</t>
  </si>
  <si>
    <t xml:space="preserve">Estimates adapted from similar modelled service types in the National Mental Health Service Planning Framework (NMHSPF). </t>
  </si>
  <si>
    <t>Evidence-based training that provides teachers to recognise and respond to warning signs for persons at potential risk of suicide and support those bereaved by suicide.  Training programs may be tailored accordingly for certain sub-populations. A proportion of people in this setting may choose to undertake longer training (accounted for in averages).</t>
  </si>
  <si>
    <t xml:space="preserve">It is assumed that 20% of the workforce require initial training each year, with a ratio of 30 students to one staff member (i.e., staff are 1/30th of the need group (student) population, and 20% of staff require this training). </t>
  </si>
  <si>
    <t xml:space="preserve">It is assumed that 67% of the workforce require digital training each year, with a ratio of 30 students to one staff member (i.e., staff are 1/30th of the need group (student) population, and 67% of staff require this training). </t>
  </si>
  <si>
    <t xml:space="preserve">It is assumed that 13% of the workforce require refresher training each year, with a ratio of 30 students to one staff member (i.e., staff are 1/30th of the need group (student) population, and 13% of staff require this training). </t>
  </si>
  <si>
    <t>Estimate of population applicable based on Mental Health First Aid annual report data of the number of participating trainees (n = 86,730) in 2022 (https://www.mhfa.com.au/wp-content/uploads/2023/11/MHFA_Annual-Report-2022.pdf) divided by the Australian Bureau of Statistics Estimated Resident Population (18+ years, n = 20,317,500) as of 30 June 2022 (approx. 0.5%). The 0.5% estimate has then been apportioned across the face-to-face, digital and refresher skills-training lines within the care profile (i.e., 0.4% of the adult population receiving face-to-face skills training, 0.05% receiving digital-based skills training, and 0.05% receiving face-to-face refresher training).</t>
  </si>
  <si>
    <t>Peer support, provision of information and referral to support services for persons identified as distressed by colleagues who may have received suicide prevention training.</t>
  </si>
  <si>
    <t>Additional training for workers interested in enhancing or maintaining currency of skills and knowledge for identifying, supporting and referring people at risk of or experiencing suicidal distress.</t>
  </si>
  <si>
    <t xml:space="preserve">Resourcing modelled based on LifeSpan (1.5FTE per 200k population or 0.75FTE per 100k population). Activity duration (minutes) calculated per capita based on F/T role across 45 working weeks (38hrs per week). </t>
  </si>
  <si>
    <t>The '% population applicable' estimate has been informed using data from the National Study of Mental Health and Wellbeing (2020-2022) (NSMHWB) and represents the proportion of persons with a 12-month suicide attempt who reported receiving care from a GP for their attempt. (https://doi.org/10.1177/00048674241256753)</t>
  </si>
  <si>
    <t>The '% population applicable' estimate is based on the percentage of the need group receiving Assessment and Planning from a General Practitioner.</t>
  </si>
  <si>
    <t>% population applicable is modelled as 10% of the Identifying distress row.</t>
  </si>
  <si>
    <t>The percentage population applicable is a sub-group of this care profile with severe mental illness and has been modelled based on the proportion of the severe group in the NMHSPF who see a  Clinical Community Treatment Team.</t>
  </si>
  <si>
    <t>The percentage population applicable has been modelled based on the proportion of the severe group in the NMHSPF who see a  Tertiary Qualified (private) professional.</t>
  </si>
  <si>
    <t xml:space="preserve">% population applicable is the same as the Identifying distress row for this workforce type. Modelled estimates of occasions of service and activity duration have been carried across from the general adult distress care profile discussion as best practice; no changes were suggested to these estimates were suggested by the general youth focus group members. </t>
  </si>
  <si>
    <t xml:space="preserve">% population applicable is the same as the Identifying distress row for this workforce type. Modelled estimates of occasions of service and activity duration have been carried across from the general adult distress care profile discussion as best practice; no changes were suggested to these estimates were suggested by the general older adult focus group members. </t>
  </si>
  <si>
    <t xml:space="preserve">% population applicable is the same as the Identifying distress row for this workforce type. </t>
  </si>
  <si>
    <t xml:space="preserve">Estimates of occassions of service and activity duration are based on consensus achieved from the general adult attempts focus group discussion and have been carried across to all other attempts care profiles as well as the 12- 17 years thoughts care profile; no changes were made to these estimates based on the outcomes of the general youth focus group discussion. </t>
  </si>
  <si>
    <t xml:space="preserve">Estimates of occassions of service and activity duration are based on consensus achieved from the general adult attempts focus group discussion and have been carried across to all other attempts care profiles as well as the 65+ years thoughts care profile; no changes were made to these estimates based on the outcomes of the general older adult focus group discussion. </t>
  </si>
  <si>
    <t>% population applicable based on a slightly lower rate than for the attempts group, assuming persistent populations have safety plans and alternative service options in place.</t>
  </si>
  <si>
    <t xml:space="preserve">% population applicable based on a slightly lower rate than for the attempts group, assuming persistent populations have safety plans and alternative service options in place. Modelled estimates related to occasions of service and activity duration have been carried across from the general adult focus group outcomes as best practice. No changes to these estimates were suggested in the context of the youth focus group discussion. </t>
  </si>
  <si>
    <t xml:space="preserve">% population applicable based on a slightly lower rate than for the attempts group, assuming persistent populations have safety plans and alternative service options in place. Modelled estimates related to occasions of service and activity duration have been carried across from the general adult focus group outcomes as best practice. No changes to these estimates were suggested in the context of the older adult focus group discussion. </t>
  </si>
  <si>
    <r>
      <t>% population applicable based on a slightly lower rate than for the attempts group, assuming persistent populations have safety plans and alternative service options in place.</t>
    </r>
    <r>
      <rPr>
        <b/>
        <sz val="11"/>
        <rFont val="Calibri"/>
        <family val="2"/>
      </rPr>
      <t xml:space="preserve"> </t>
    </r>
    <r>
      <rPr>
        <sz val="11"/>
        <rFont val="Calibri"/>
        <family val="2"/>
      </rPr>
      <t xml:space="preserve">Modelled estimates related to occasions of service and activity duration have been carried across from the general adult focus group outcomes as best practice. No changes to these estimates were suggested in the context of the youth focus group discussion. </t>
    </r>
  </si>
  <si>
    <r>
      <t xml:space="preserve">Self-guided programs and resources do not require 1:1 staff time, however there are development and ongoing running costs to maintain hosting and materials. Estimated costs for such services vary widely (e.g., </t>
    </r>
    <r>
      <rPr>
        <sz val="11"/>
        <color theme="1"/>
        <rFont val="Calibri"/>
        <family val="2"/>
      </rPr>
      <t>https://pmc.ncbi.nlm.nih.gov/articles/PMC8008508/) and so have not been modelled here.</t>
    </r>
    <r>
      <rPr>
        <sz val="11"/>
        <color theme="1"/>
        <rFont val="Calibri"/>
        <family val="2"/>
      </rPr>
      <t xml:space="preserve"> Resources should be generally available for everyone who wants to access them.</t>
    </r>
  </si>
  <si>
    <r>
      <t xml:space="preserve">Self-guided programs and resources do not require 1:1 staff time, however there are development and ongoing running costs to maintain hosting and materials. Estimated costs for such services vary widely (e.g., </t>
    </r>
    <r>
      <rPr>
        <sz val="11"/>
        <color theme="1"/>
        <rFont val="Calibri"/>
        <family val="2"/>
      </rPr>
      <t>https://pmc.ncbi.nlm.nih.gov/articles/PMC8008508/) and so have not been modelled here. Resources should be generally available for everyone who wants to access them.</t>
    </r>
  </si>
  <si>
    <t>Based on the need group profile, all require mental health supports.</t>
  </si>
  <si>
    <t>Not applicable</t>
  </si>
  <si>
    <t>No estimate for this parameter.</t>
  </si>
  <si>
    <t>Estimated from the National Study of Mental Health and Wellbeing 2020-22 for 16-24 years with very high psychological distress and/or 12-month severe major depressive disorder without 12-month suicidality.</t>
  </si>
  <si>
    <t>Estimated from the National Study of Mental Health and Wellbeing 2020-22 for 25-64 years with very high psychological distress and/or 12-month severe major depressive disorder without 12-month suicidality.</t>
  </si>
  <si>
    <t>Estimated from the National Study of Mental Health and Wellbeing 2020-22 for 65-85 years with very high psychological distress and/or 12-month severe major depressive disorder without 12-month suicidality.</t>
  </si>
  <si>
    <t>The '% population applicable' estimate has been informed using data from the National Study of Mental Health and Wellbeing 2020-2022 and represents the average proportion of people without suicidality but with 12-month severe major depressive disorder or very high psychological distress who also have a 12-month substance use disorder.</t>
  </si>
  <si>
    <t>The '% population applicable' estimate has been informed using data from the National Study of Mental Health and Wellbeing 2020-2022 and represents the proportion of people 16-24 years without suicidality but with 12-month severe major depressive disorder or very high psychological distress who also have a 12-month substance use disorder.</t>
  </si>
  <si>
    <t>The '% population applicable' estimate has been informed using data from the National Study of Mental Health and Wellbeing 2020-2022 and represents the proportion of people 25-64 years without suicidality but with 12-month severe major depressive disorder or very high psychological distress who also have a 12-month substance use disorder.</t>
  </si>
  <si>
    <t>The '% population applicable' estimate has been informed using data from the National Study of Mental Health and Wellbeing 2020-2022 and represents the proportion of people 65-85 years without suicidality but with 12-month severe major depressive disorder or very high psychological distress who also have a 12-month substance use disorder.</t>
  </si>
  <si>
    <t>Workplace-Based Training in Mental Health and Suicide Awareness</t>
  </si>
  <si>
    <t>Skills Training – Peers (Community)</t>
  </si>
  <si>
    <t>Refresher Skills Training – Health Professionals</t>
  </si>
  <si>
    <t>Refresher Skills Training – Other Non-Health Professionals</t>
  </si>
  <si>
    <t>Refresher Skills Training – Peers (Community)</t>
  </si>
  <si>
    <t>Data, Research, and Evaluation</t>
  </si>
  <si>
    <t>Postvention Guidelines</t>
  </si>
  <si>
    <t>Postvention Protocol Response Groups</t>
  </si>
  <si>
    <t>Recovery Response Suicide Prevention Outreach Services</t>
  </si>
  <si>
    <t>Telephone and Web-Based Support Services – Self-Guided (Postvention)</t>
  </si>
  <si>
    <t>Telephone and Web-Based Support Services – Peer Warmlines</t>
  </si>
  <si>
    <t>Telephone and Web-Based Support Services – Self-Guided</t>
  </si>
  <si>
    <t>Telephone and Web-Based Support Services – Self-Guided (Families/Carers)</t>
  </si>
  <si>
    <t>Service Navigation – Designated Phone Lines</t>
  </si>
  <si>
    <t>Structured Psychological Therapies – Family</t>
  </si>
  <si>
    <t>Structured Psychological Therapies – Individual</t>
  </si>
  <si>
    <t>Short-Stay Residential (Multidisciplinary Team)</t>
  </si>
  <si>
    <t>Short-Stay Residential (Peer Led)</t>
  </si>
  <si>
    <t>Community-Based Support – Safe Spaces for Crisis</t>
  </si>
  <si>
    <t>Discharge Follow-Up and Support – Outpatient Based</t>
  </si>
  <si>
    <t>Consultation Liaison – Emergency Department (Hospital)</t>
  </si>
  <si>
    <t>Consultation Liaison – General (Hospital)</t>
  </si>
  <si>
    <t>Clinical Community Treatment Team – Youth (12 – 24 years)</t>
  </si>
  <si>
    <t>Clinical Community Treatment Team – Adult (25 – 64 years)</t>
  </si>
  <si>
    <t>Clinical Community Treatment Team – Older Adult (65+ years)</t>
  </si>
  <si>
    <t>Acute Inpatient Services – Youth (12 – 24 years)</t>
  </si>
  <si>
    <t>Acute Inpatient Services – Adult (25 – 64 years)</t>
  </si>
  <si>
    <t>Acute Inpatient Services – Older Adult (65+ years)</t>
  </si>
  <si>
    <t>Co-Response Teams</t>
  </si>
  <si>
    <t>Individual Carer Peer Support – Service Navigation</t>
  </si>
  <si>
    <t>System Development Coordinator</t>
  </si>
  <si>
    <t>Client-related staff hours (System Development Coordinator)</t>
  </si>
  <si>
    <t>Workforce FTE (System Development Coordinator)</t>
  </si>
  <si>
    <t xml:space="preserve">FTE price (System Development Coordinator) </t>
  </si>
  <si>
    <t>Vocationally Qualified</t>
  </si>
  <si>
    <t>Acute Care Team</t>
  </si>
  <si>
    <t>Intensive Interventions</t>
  </si>
  <si>
    <t>Acute Inpatient Services</t>
  </si>
  <si>
    <t>Community-Based Support and Respite</t>
  </si>
  <si>
    <t>Short-Stay Residential (Multidisciplinary Led)</t>
  </si>
  <si>
    <t xml:space="preserve">Modelled estimates here were carried across from the outcomes of the general adult focus group discussion. No changes were suggested in the context of the general older adult focus group discussion. The '% population applicable' is modelled as the same as that for 'Consultation Liaison – Emergency Department (Hospital)' based on focus group agreement that all persons who attempt suicide and receive emergency department care should also receive service navigation supports prior to discharge. </t>
  </si>
  <si>
    <t xml:space="preserve">The '% population applicable' is modelled as the same as that for 'Consultation Liaison – Emergency Department (Hospital)' based on focus group agreement that all persons who attempt suicide and receive emergency department care should also receive service navigation supports prior to discharge. </t>
  </si>
  <si>
    <t xml:space="preserve">Modelled estimates here have been carried across from the outcomes of the general adult focus group discussion; no changes to these estimates were suggested in the context of the general youth focus group discussion. The '% population applicable' is modelled as the same as that for 'Consultation Liaison – Emergency Department (Hospital)' based on focus group agreement that all persons who attempt suicide and receive emergency department care should also receive service navigation supports prior to discharge. </t>
  </si>
  <si>
    <t>Community Guidelines and Education Programs to Strengthen Protective Wellbeing</t>
  </si>
  <si>
    <t>Psychoeducation and Community-Building – Sub-Population Specific</t>
  </si>
  <si>
    <t>Psychoeducation and Community-Building – Workplace</t>
  </si>
  <si>
    <t>Supports for Reducing Drivers of Distress</t>
  </si>
  <si>
    <t>Family and Carer Supports</t>
  </si>
  <si>
    <t>Individual Level Postvention Services</t>
  </si>
  <si>
    <t>Postvention Crisis Response Team</t>
  </si>
  <si>
    <t>Postvention Group Support</t>
  </si>
  <si>
    <t>Persons who have experiences or exposures that indicate a potential need for intervention to reduce suicide risk. This might include young persons transitioning from out-of-home care or custodial settings, experiencing adverse family environments/family violence, recently bereaved, socially isolated, homeless or with insecure housing, alcohol or other drug problems, chronic illness, disability, those exposed to bullying, discrimination, conflict, trauma or displacement, etc. This group may also include both victims and perpetrators of violence. Some individuals may also experience suicidality and receive indicated prevention supports. Some support of this nature may also need to extend to a small proportion of children aged &lt;12.</t>
  </si>
  <si>
    <t>Persons reporting suicidal thoughts and/or self-harm in the last 12-months. Excluding those reporting persistent suicidality, suicide attempts, or self-harm requiring paramedic/emergency/hospital care in the same period. People in this group are likely to be having their first experience of suicidal thoughts and are not already connected to pathways. They may be experiencing a situational crisis. While self-harm may not have suicidal intent, intent is not always clear and people who self-harm are at elevated risk of suicide. Developmentally, 12-17 years is a very broad and varied age range. Users should consider that mixing young persons that sit at the lower and upper ends of this age cohort within a service is not always appropriate. Care should always be tailored to meet the unique, developmental needs of the individual. Some support of this nature may also need to extend to a small proportion of children aged &lt;12.</t>
  </si>
  <si>
    <t>Persons reporting suicidal thoughts and/or self-harm in the last 12-months. Excluding those reporting persistent suicidality, suicide attempts, or self-harm requiring paramedic/emergency/hospital care in the same period. People in this group are likely to be having their first experience of suicidal thoughts and are not already connected to pathways. They may be experiencing a situational crisis. While self-harm may not have suicidal intent, intent is not always clear and people who self-harm are at elevated risk of suicide. Developmentally, 18-24 years is a very broad and varied age range and there is significant diversity in this group in terms of their care needs. Some young people will be living at home with their families while others will be disengaged from their families and living independently, others may be involved in employment and/or education and some not. Care should always be tailored to meet the unique, developmental needs of the individual. It is important to acknowledge that cost of services is often a significant barrier to service access for this group.</t>
  </si>
  <si>
    <t xml:space="preserve">Persons reporting suicidal thoughts and/or self-harm in the last 12-months. Excluding those reporting persistent suicidality, suicide attempts, or self-harm requiring paramedic/emergency/hospital care in the same period. People in this group are likely to be having their first experience of suicidal thoughts and are not already connected to pathways. They may be experiencing a situational crisis. While self-harm may not have suicidal intent, intent is not always clear and people who self-harm are at elevated risk of suicide. </t>
  </si>
  <si>
    <t xml:space="preserve">Persons reporting suicidal thoughts and/or self-harm in the last 12-months. Excluding those reporting persistent suicidality, suicide attempts, or self-harm requiring paramedic/emergency/hospital care in the same period. People in this group are likely to be having their first experience of suicidal thoughts and are not already connected to pathways. They may be experiencing a situational crisis. While self-harm may not have suicidal intent, intent is not always clear and people who self-harm are at elevated risk of suicide. Among older persons thoughts of death are common but suicidality is distinct from this. </t>
  </si>
  <si>
    <t>At this stage, it is only possible to view tables for one area at a time (SA3, PHN, state/territory, or Australia).</t>
  </si>
  <si>
    <t>To edit these population estimates with another year or source of data, please change the input data in the relevant yellow columns on the "Populations" tab.</t>
  </si>
  <si>
    <t>To edit these epidemiology estimates with another year or source of data, please change the input data in the relevant yellow column only.</t>
  </si>
  <si>
    <t>Adjusted area care profile rate per 100,000 age-specific population</t>
  </si>
  <si>
    <t>Area lookup</t>
  </si>
  <si>
    <t>Area needs multipliers and the resulting adjusted epidemiology rates for the currently selected geographic region on the "Outputs" tab are also displayed in columns I-K.</t>
  </si>
  <si>
    <t>NA - fixed rate</t>
  </si>
  <si>
    <t>Enter or select the geographic area name of interest in the yellow dropdown box below (start typing in the box to search the list).</t>
  </si>
  <si>
    <t>No. Aboriginal and/or Torres Strait Islander 2021</t>
  </si>
  <si>
    <t>% Aboriginal and/or Torres Strait Islander 2021</t>
  </si>
  <si>
    <t>No. use language other than English at home 2021</t>
  </si>
  <si>
    <t>% use language other than English at home 2021</t>
  </si>
  <si>
    <t>No. current (regular) ADF or former ADF 2021</t>
  </si>
  <si>
    <t>% current (regular) ADF or former ADF 2021</t>
  </si>
  <si>
    <t>Not available</t>
  </si>
  <si>
    <t>Population demographics (Aboriginal and Torres Strait Islander, uses language other than English at home, current regular or former defence force member) are from the ABS 2021 Census TableBuilder. These are for reference only and are not used in the model.</t>
  </si>
  <si>
    <t>Aboriginal and/or Torres Strait Islander 2021</t>
  </si>
  <si>
    <t>Current (regular) or former ADF 2021</t>
  </si>
  <si>
    <t>Selected Census 2021 area demographic characteristics are displayed to the right of the table, indicating some subpopulations who may be disproportionately impacted by suicide. These figures are displayed for context and are not used in modelling calculations. Subpopulations may not be mutually exclusive.</t>
  </si>
  <si>
    <t>Area needs multipliers are based on local variation in suicides/suicide attempts relative to national average. They are applied to adjust national average epidemiology rates of need for the selected area (see the Epidemiology tab) and therefore affect estimated service needs and resourcing.</t>
  </si>
  <si>
    <t>https://lifeinmind.org.au/research/the-australian-suicide-prevention-planning-model</t>
  </si>
  <si>
    <t>Used language other than English at home 2021</t>
  </si>
  <si>
    <t>After changing the geographic area or any other customised inputs, you must right click on a pivot table cell and choose "Refresh" to update the displayed outputs to that region or to incorporate the new data.</t>
  </si>
  <si>
    <t>This table allows for a more readable display of information relating to a selected care profile. Choose a specific age group and care profile or top-up name to view the associated information. Resize rows or columns to view all notes.</t>
  </si>
  <si>
    <t>See the "CP Levels of Evidence" tab for a description of each code</t>
  </si>
  <si>
    <t>Note that the model's epidemiology estimates overall community need and is likely to be higher than existing utilisation data from hospital/ambulance or other specialist clinical services. Relevant services data for comparison can be accessed via the AIHW.</t>
  </si>
  <si>
    <t>https://www.aihw.gov.au/suicide-self-harm-monitoring/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</si>
</sst>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quot;$&quot;* #,##0.00_-;\-&quot;$&quot;* #,##0.00_-;_-&quot;$&quot;* &quot;-&quot;??_-;_-@_-"/>
    <numFmt numFmtId="43" formatCode="_-* #,##0.00_-;\-* #,##0.00_-;_-* &quot;-&quot;??_-;_-@_-"/>
    <numFmt numFmtId="164" formatCode="_-* #,##0_-;\-* #,##0_-;_-* &quot;-&quot;??_-;_-@_-"/>
    <numFmt numFmtId="165" formatCode="0.0%"/>
    <numFmt numFmtId="166" formatCode="0.000%"/>
    <numFmt numFmtId="167" formatCode="_-* #,##0.0_-;\-* #,##0.0_-;_-* &quot;-&quot;??_-;_-@_-"/>
    <numFmt numFmtId="168" formatCode="_-&quot;$&quot;* #,##0_-;\-&quot;$&quot;* #,##0_-;_-&quot;$&quot;* &quot;-&quot;??_-;_-@_-"/>
  </numFmts>
  <fonts count="42" x14ac:knownFonts="1">
    <font>
      <sz val="11"/>
      <color theme="1"/>
      <name val="Aptos Narrow"/>
      <family val="2"/>
      <scheme val="minor"/>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Aptos Narrow"/>
      <family val="2"/>
      <scheme val="minor"/>
    </font>
    <font>
      <u/>
      <sz val="11"/>
      <color theme="10"/>
      <name val="Aptos Narrow"/>
      <family val="2"/>
      <scheme val="minor"/>
    </font>
    <font>
      <sz val="12"/>
      <color theme="1"/>
      <name val="Arial"/>
      <family val="2"/>
    </font>
    <font>
      <sz val="8"/>
      <name val="Aptos Narrow"/>
      <family val="2"/>
      <scheme val="minor"/>
    </font>
    <font>
      <sz val="8"/>
      <name val="Arial"/>
      <family val="2"/>
    </font>
    <font>
      <u/>
      <sz val="10"/>
      <color indexed="12"/>
      <name val="Arial"/>
      <family val="2"/>
    </font>
    <font>
      <sz val="11"/>
      <color theme="1"/>
      <name val="Calibri"/>
      <family val="2"/>
    </font>
    <font>
      <sz val="12"/>
      <color theme="1"/>
      <name val="Aptos Narrow"/>
      <family val="2"/>
      <scheme val="minor"/>
    </font>
    <font>
      <sz val="9.5"/>
      <color rgb="FF000000"/>
      <name val="Arial"/>
      <family val="2"/>
    </font>
    <font>
      <b/>
      <sz val="18"/>
      <color rgb="FF388480"/>
      <name val="Calibri"/>
      <family val="2"/>
    </font>
    <font>
      <b/>
      <sz val="11"/>
      <color theme="1"/>
      <name val="Calibri"/>
      <family val="2"/>
    </font>
    <font>
      <sz val="11"/>
      <color rgb="FFC00000"/>
      <name val="Calibri"/>
      <family val="2"/>
    </font>
    <font>
      <b/>
      <sz val="11"/>
      <color theme="0"/>
      <name val="Calibri"/>
      <family val="2"/>
    </font>
    <font>
      <b/>
      <sz val="11"/>
      <name val="Calibri"/>
      <family val="2"/>
    </font>
    <font>
      <sz val="11"/>
      <name val="Calibri"/>
      <family val="2"/>
    </font>
    <font>
      <sz val="11"/>
      <color theme="0"/>
      <name val="Calibri"/>
      <family val="2"/>
    </font>
    <font>
      <sz val="11"/>
      <color rgb="FF000000"/>
      <name val="Calibri"/>
      <family val="2"/>
    </font>
    <font>
      <sz val="11"/>
      <color rgb="FFFF0000"/>
      <name val="Calibri"/>
      <family val="2"/>
    </font>
    <font>
      <strike/>
      <sz val="11"/>
      <name val="Calibri"/>
      <family val="2"/>
    </font>
    <font>
      <u/>
      <sz val="11"/>
      <color theme="10"/>
      <name val="Calibri"/>
      <family val="2"/>
    </font>
    <font>
      <sz val="28"/>
      <color theme="1"/>
      <name val="Calibri"/>
      <family val="2"/>
    </font>
    <font>
      <b/>
      <sz val="28"/>
      <color rgb="FF388480"/>
      <name val="Calibri"/>
      <family val="2"/>
    </font>
    <font>
      <u/>
      <sz val="11"/>
      <color rgb="FF325660"/>
      <name val="Calibri"/>
      <family val="2"/>
    </font>
    <font>
      <b/>
      <sz val="14"/>
      <color rgb="FF388480"/>
      <name val="Calibri"/>
      <family val="2"/>
    </font>
    <font>
      <b/>
      <sz val="11"/>
      <color rgb="FFC00000"/>
      <name val="Calibri"/>
      <family val="2"/>
    </font>
    <font>
      <sz val="11"/>
      <color theme="3"/>
      <name val="Calibri"/>
      <family val="2"/>
    </font>
    <font>
      <b/>
      <sz val="11"/>
      <color rgb="FF000000"/>
      <name val="Calibri"/>
      <family val="2"/>
    </font>
    <font>
      <sz val="11"/>
      <color theme="1"/>
      <name val="Calibri"/>
    </font>
  </fonts>
  <fills count="11">
    <fill>
      <patternFill patternType="none"/>
    </fill>
    <fill>
      <patternFill patternType="gray125"/>
    </fill>
    <fill>
      <patternFill patternType="solid">
        <fgColor rgb="FFFFFF00"/>
        <bgColor indexed="64"/>
      </patternFill>
    </fill>
    <fill>
      <patternFill patternType="solid">
        <fgColor rgb="FFDFF1F0"/>
        <bgColor indexed="64"/>
      </patternFill>
    </fill>
    <fill>
      <patternFill patternType="solid">
        <fgColor rgb="FFBCE2E0"/>
        <bgColor indexed="64"/>
      </patternFill>
    </fill>
    <fill>
      <patternFill patternType="solid">
        <fgColor rgb="FF54B7B2"/>
        <bgColor indexed="64"/>
      </patternFill>
    </fill>
    <fill>
      <patternFill patternType="solid">
        <fgColor rgb="FFFAFBFE"/>
        <bgColor indexed="64"/>
      </patternFill>
    </fill>
    <fill>
      <patternFill patternType="solid">
        <fgColor theme="5" tint="0.79998168889431442"/>
        <bgColor indexed="64"/>
      </patternFill>
    </fill>
    <fill>
      <patternFill patternType="solid">
        <fgColor rgb="FFFFC000"/>
        <bgColor indexed="64"/>
      </patternFill>
    </fill>
    <fill>
      <patternFill patternType="solid">
        <fgColor rgb="FFBCE2E0"/>
        <bgColor rgb="FF000000"/>
      </patternFill>
    </fill>
    <fill>
      <patternFill patternType="solid">
        <fgColor theme="0" tint="-0.14999847407452621"/>
        <bgColor indexed="64"/>
      </patternFill>
    </fill>
  </fills>
  <borders count="26">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22">
    <xf numFmtId="0" fontId="0" fillId="0" borderId="0"/>
    <xf numFmtId="43" fontId="14" fillId="0" borderId="0" applyFont="0" applyFill="0" applyBorder="0" applyAlignment="0" applyProtection="0"/>
    <xf numFmtId="0" fontId="15" fillId="0" borderId="0" applyNumberFormat="0" applyFill="0" applyBorder="0" applyAlignment="0" applyProtection="0"/>
    <xf numFmtId="0" fontId="16" fillId="0" borderId="0"/>
    <xf numFmtId="0" fontId="18" fillId="0" borderId="0"/>
    <xf numFmtId="0" fontId="19" fillId="0" borderId="0" applyNumberFormat="0" applyFill="0" applyBorder="0" applyAlignment="0" applyProtection="0">
      <alignment vertical="top"/>
      <protection locked="0"/>
    </xf>
    <xf numFmtId="0" fontId="14" fillId="0" borderId="0"/>
    <xf numFmtId="0" fontId="21" fillId="0" borderId="0"/>
    <xf numFmtId="43" fontId="21" fillId="0" borderId="0" applyFont="0" applyFill="0" applyBorder="0" applyAlignment="0" applyProtection="0"/>
    <xf numFmtId="43" fontId="22" fillId="0" borderId="0" applyFont="0" applyFill="0" applyBorder="0" applyAlignment="0" applyProtection="0"/>
    <xf numFmtId="9" fontId="21" fillId="0" borderId="0" applyFont="0" applyFill="0" applyBorder="0" applyAlignment="0" applyProtection="0"/>
    <xf numFmtId="0" fontId="14" fillId="0" borderId="0"/>
    <xf numFmtId="0" fontId="21" fillId="0" borderId="0"/>
    <xf numFmtId="9" fontId="21"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44"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2" fillId="0" borderId="0"/>
  </cellStyleXfs>
  <cellXfs count="487">
    <xf numFmtId="0" fontId="0" fillId="0" borderId="0" xfId="0"/>
    <xf numFmtId="0" fontId="23" fillId="0" borderId="0" xfId="0" applyFont="1"/>
    <xf numFmtId="0" fontId="20" fillId="0" borderId="0" xfId="0" applyFont="1"/>
    <xf numFmtId="0" fontId="24" fillId="0" borderId="0" xfId="0" applyFont="1"/>
    <xf numFmtId="0" fontId="25" fillId="0" borderId="0" xfId="0" applyFont="1"/>
    <xf numFmtId="164" fontId="20" fillId="0" borderId="0" xfId="1" applyNumberFormat="1" applyFont="1" applyBorder="1"/>
    <xf numFmtId="0" fontId="24" fillId="3" borderId="21" xfId="6" applyFont="1" applyFill="1" applyBorder="1" applyAlignment="1">
      <alignment horizontal="left" vertical="center"/>
    </xf>
    <xf numFmtId="0" fontId="24" fillId="3" borderId="22" xfId="6" applyFont="1" applyFill="1" applyBorder="1" applyAlignment="1">
      <alignment horizontal="left" vertical="center"/>
    </xf>
    <xf numFmtId="0" fontId="30" fillId="6" borderId="0" xfId="7" applyFont="1" applyFill="1" applyAlignment="1">
      <alignment horizontal="left"/>
    </xf>
    <xf numFmtId="0" fontId="26" fillId="5" borderId="2" xfId="6" applyFont="1" applyFill="1" applyBorder="1" applyAlignment="1">
      <alignment horizontal="left" vertical="center" wrapText="1"/>
    </xf>
    <xf numFmtId="0" fontId="30" fillId="6" borderId="2" xfId="7" applyFont="1" applyFill="1" applyBorder="1" applyAlignment="1">
      <alignment horizontal="left" vertical="center"/>
    </xf>
    <xf numFmtId="0" fontId="14" fillId="0" borderId="0" xfId="12" applyFont="1"/>
    <xf numFmtId="0" fontId="14" fillId="0" borderId="0" xfId="12" applyFont="1" applyAlignment="1">
      <alignment horizontal="left"/>
    </xf>
    <xf numFmtId="0" fontId="20" fillId="0" borderId="0" xfId="7" applyFont="1"/>
    <xf numFmtId="0" fontId="25" fillId="0" borderId="0" xfId="7" applyFont="1"/>
    <xf numFmtId="0" fontId="28" fillId="0" borderId="0" xfId="12" applyFont="1" applyAlignment="1">
      <alignment horizontal="left" vertical="center"/>
    </xf>
    <xf numFmtId="9" fontId="28" fillId="0" borderId="0" xfId="13" applyFont="1" applyFill="1" applyBorder="1" applyAlignment="1">
      <alignment horizontal="left" vertical="center"/>
    </xf>
    <xf numFmtId="9" fontId="28" fillId="0" borderId="0" xfId="12" applyNumberFormat="1" applyFont="1" applyAlignment="1">
      <alignment horizontal="left" vertical="center"/>
    </xf>
    <xf numFmtId="0" fontId="28" fillId="0" borderId="0" xfId="14" applyFont="1" applyAlignment="1">
      <alignment horizontal="left" vertical="center"/>
    </xf>
    <xf numFmtId="165" fontId="28" fillId="0" borderId="0" xfId="13" applyNumberFormat="1" applyFont="1" applyFill="1" applyBorder="1" applyAlignment="1">
      <alignment horizontal="left" vertical="center"/>
    </xf>
    <xf numFmtId="0" fontId="28" fillId="2" borderId="0" xfId="12" applyFont="1" applyFill="1" applyAlignment="1">
      <alignment horizontal="left" vertical="center"/>
    </xf>
    <xf numFmtId="0" fontId="27" fillId="4" borderId="12" xfId="11" applyFont="1" applyFill="1" applyBorder="1" applyAlignment="1">
      <alignment horizontal="left" vertical="center" wrapText="1"/>
    </xf>
    <xf numFmtId="0" fontId="20" fillId="0" borderId="0" xfId="12" applyFont="1" applyAlignment="1">
      <alignment horizontal="left" vertical="top"/>
    </xf>
    <xf numFmtId="0" fontId="20" fillId="0" borderId="0" xfId="7" applyFont="1" applyAlignment="1">
      <alignment horizontal="center"/>
    </xf>
    <xf numFmtId="9" fontId="28" fillId="0" borderId="0" xfId="15" applyFont="1" applyFill="1" applyBorder="1" applyAlignment="1">
      <alignment horizontal="left" vertical="center"/>
    </xf>
    <xf numFmtId="9" fontId="28" fillId="0" borderId="0" xfId="14" applyNumberFormat="1" applyFont="1" applyAlignment="1">
      <alignment horizontal="left" vertical="center"/>
    </xf>
    <xf numFmtId="0" fontId="28" fillId="0" borderId="0" xfId="16" applyFont="1" applyAlignment="1">
      <alignment horizontal="left" vertical="center"/>
    </xf>
    <xf numFmtId="9" fontId="28" fillId="0" borderId="0" xfId="16" applyNumberFormat="1" applyFont="1" applyAlignment="1">
      <alignment horizontal="left" vertical="center"/>
    </xf>
    <xf numFmtId="165" fontId="28" fillId="0" borderId="0" xfId="16" applyNumberFormat="1" applyFont="1" applyAlignment="1">
      <alignment horizontal="left" vertical="center"/>
    </xf>
    <xf numFmtId="165" fontId="28" fillId="0" borderId="0" xfId="12" applyNumberFormat="1" applyFont="1" applyAlignment="1">
      <alignment horizontal="left" vertical="center"/>
    </xf>
    <xf numFmtId="164" fontId="20" fillId="0" borderId="0" xfId="1" applyNumberFormat="1" applyFont="1"/>
    <xf numFmtId="0" fontId="27" fillId="7" borderId="12" xfId="11" applyFont="1" applyFill="1" applyBorder="1" applyAlignment="1">
      <alignment horizontal="left" vertical="center" wrapText="1"/>
    </xf>
    <xf numFmtId="0" fontId="27" fillId="0" borderId="0" xfId="0" applyFont="1"/>
    <xf numFmtId="0" fontId="33" fillId="0" borderId="0" xfId="2" applyFont="1" applyBorder="1" applyAlignment="1"/>
    <xf numFmtId="0" fontId="20" fillId="2" borderId="0" xfId="0" applyFont="1" applyFill="1"/>
    <xf numFmtId="0" fontId="30" fillId="0" borderId="0" xfId="0" applyFont="1" applyAlignment="1">
      <alignment vertical="center"/>
    </xf>
    <xf numFmtId="0" fontId="27" fillId="4" borderId="9" xfId="11" applyFont="1" applyFill="1" applyBorder="1" applyAlignment="1">
      <alignment vertical="top" wrapText="1"/>
    </xf>
    <xf numFmtId="0" fontId="20" fillId="0" borderId="0" xfId="12" applyFont="1" applyAlignment="1">
      <alignment horizontal="left" vertical="top" wrapText="1"/>
    </xf>
    <xf numFmtId="49" fontId="28" fillId="0" borderId="0" xfId="14" applyNumberFormat="1" applyFont="1" applyAlignment="1">
      <alignment horizontal="left" vertical="top"/>
    </xf>
    <xf numFmtId="49" fontId="28" fillId="0" borderId="0" xfId="16" applyNumberFormat="1" applyFont="1" applyAlignment="1">
      <alignment horizontal="left" vertical="top"/>
    </xf>
    <xf numFmtId="49" fontId="20" fillId="0" borderId="0" xfId="16" applyNumberFormat="1" applyFont="1" applyAlignment="1">
      <alignment horizontal="left" vertical="top"/>
    </xf>
    <xf numFmtId="0" fontId="28" fillId="0" borderId="0" xfId="12" applyFont="1" applyAlignment="1">
      <alignment horizontal="left" vertical="top"/>
    </xf>
    <xf numFmtId="0" fontId="28" fillId="0" borderId="0" xfId="16" applyFont="1" applyAlignment="1">
      <alignment horizontal="left" vertical="top"/>
    </xf>
    <xf numFmtId="0" fontId="20" fillId="0" borderId="0" xfId="16" applyFont="1" applyAlignment="1">
      <alignment horizontal="left" vertical="top"/>
    </xf>
    <xf numFmtId="0" fontId="13" fillId="0" borderId="0" xfId="0" applyFont="1"/>
    <xf numFmtId="0" fontId="31" fillId="0" borderId="0" xfId="7" applyFont="1"/>
    <xf numFmtId="0" fontId="0" fillId="0" borderId="0" xfId="0" applyAlignment="1">
      <alignment vertical="top"/>
    </xf>
    <xf numFmtId="0" fontId="0" fillId="0" borderId="0" xfId="0" applyAlignment="1">
      <alignment vertical="top" wrapText="1"/>
    </xf>
    <xf numFmtId="0" fontId="12" fillId="0" borderId="0" xfId="0" applyFont="1"/>
    <xf numFmtId="0" fontId="34" fillId="0" borderId="0" xfId="0" applyFont="1" applyAlignment="1">
      <alignment vertical="top"/>
    </xf>
    <xf numFmtId="0" fontId="12" fillId="0" borderId="0" xfId="0" applyFont="1" applyAlignment="1">
      <alignment vertical="top"/>
    </xf>
    <xf numFmtId="0" fontId="12" fillId="0" borderId="0" xfId="0" applyFont="1" applyAlignment="1">
      <alignment vertical="top" wrapText="1"/>
    </xf>
    <xf numFmtId="0" fontId="31" fillId="0" borderId="0" xfId="0" applyFont="1"/>
    <xf numFmtId="0" fontId="27" fillId="2" borderId="9" xfId="11" applyFont="1" applyFill="1" applyBorder="1" applyAlignment="1">
      <alignment vertical="top" wrapText="1"/>
    </xf>
    <xf numFmtId="164" fontId="20" fillId="0" borderId="0" xfId="1" applyNumberFormat="1" applyFont="1" applyAlignment="1">
      <alignment horizontal="left" vertical="top"/>
    </xf>
    <xf numFmtId="0" fontId="11" fillId="0" borderId="0" xfId="0" applyFont="1"/>
    <xf numFmtId="0" fontId="10" fillId="0" borderId="0" xfId="12" applyFont="1" applyAlignment="1">
      <alignment horizontal="left" vertical="top" wrapText="1"/>
    </xf>
    <xf numFmtId="164" fontId="10" fillId="2" borderId="0" xfId="1" applyNumberFormat="1" applyFont="1" applyFill="1" applyAlignment="1">
      <alignment vertical="top"/>
    </xf>
    <xf numFmtId="0" fontId="10" fillId="0" borderId="0" xfId="12" applyFont="1" applyAlignment="1">
      <alignment horizontal="left" vertical="center"/>
    </xf>
    <xf numFmtId="9" fontId="10" fillId="0" borderId="0" xfId="13" applyFont="1" applyFill="1" applyBorder="1" applyAlignment="1">
      <alignment horizontal="left" vertical="center"/>
    </xf>
    <xf numFmtId="0" fontId="10" fillId="0" borderId="0" xfId="14" applyFont="1" applyAlignment="1">
      <alignment horizontal="left" vertical="center"/>
    </xf>
    <xf numFmtId="9" fontId="10" fillId="0" borderId="0" xfId="15" applyFont="1" applyFill="1" applyBorder="1" applyAlignment="1">
      <alignment horizontal="left" vertical="center"/>
    </xf>
    <xf numFmtId="0" fontId="10" fillId="0" borderId="0" xfId="16" applyFont="1" applyAlignment="1">
      <alignment horizontal="left" vertical="center"/>
    </xf>
    <xf numFmtId="0" fontId="10" fillId="2" borderId="0" xfId="12" applyFont="1" applyFill="1" applyAlignment="1">
      <alignment horizontal="left" vertical="center"/>
    </xf>
    <xf numFmtId="10" fontId="28" fillId="0" borderId="0" xfId="13" applyNumberFormat="1" applyFont="1" applyFill="1" applyBorder="1" applyAlignment="1">
      <alignment horizontal="left" vertical="center"/>
    </xf>
    <xf numFmtId="0" fontId="10" fillId="0" borderId="0" xfId="12" applyFont="1"/>
    <xf numFmtId="0" fontId="10" fillId="0" borderId="0" xfId="12" applyFont="1" applyAlignment="1">
      <alignment horizontal="left" vertical="top"/>
    </xf>
    <xf numFmtId="0" fontId="28" fillId="0" borderId="0" xfId="12" applyFont="1"/>
    <xf numFmtId="0" fontId="27" fillId="4" borderId="0" xfId="11" applyFont="1" applyFill="1" applyAlignment="1">
      <alignment vertical="center" wrapText="1"/>
    </xf>
    <xf numFmtId="0" fontId="27" fillId="4" borderId="9" xfId="11" applyFont="1" applyFill="1" applyBorder="1" applyAlignment="1">
      <alignment horizontal="left" vertical="center" wrapText="1"/>
    </xf>
    <xf numFmtId="0" fontId="28" fillId="4" borderId="0" xfId="12" applyFont="1" applyFill="1" applyAlignment="1">
      <alignment wrapText="1"/>
    </xf>
    <xf numFmtId="0" fontId="20" fillId="0" borderId="0" xfId="0" applyFont="1" applyAlignment="1">
      <alignment wrapText="1"/>
    </xf>
    <xf numFmtId="0" fontId="10" fillId="0" borderId="0" xfId="12" applyFont="1" applyAlignment="1">
      <alignment horizontal="left" vertical="center" wrapText="1"/>
    </xf>
    <xf numFmtId="0" fontId="28" fillId="0" borderId="0" xfId="12" applyFont="1" applyAlignment="1">
      <alignment horizontal="left" vertical="center" wrapText="1"/>
    </xf>
    <xf numFmtId="0" fontId="14" fillId="0" borderId="0" xfId="12" applyFont="1" applyAlignment="1">
      <alignment horizontal="left" wrapText="1"/>
    </xf>
    <xf numFmtId="0" fontId="28" fillId="0" borderId="0" xfId="14" applyFont="1" applyAlignment="1">
      <alignment horizontal="left" vertical="center" wrapText="1"/>
    </xf>
    <xf numFmtId="0" fontId="10" fillId="0" borderId="0" xfId="14" applyFont="1" applyAlignment="1">
      <alignment horizontal="left" vertical="center" wrapText="1"/>
    </xf>
    <xf numFmtId="0" fontId="28" fillId="0" borderId="0" xfId="16" applyFont="1" applyAlignment="1">
      <alignment horizontal="left" vertical="center" wrapText="1"/>
    </xf>
    <xf numFmtId="0" fontId="10" fillId="0" borderId="0" xfId="16" applyFont="1" applyAlignment="1">
      <alignment horizontal="left" vertical="center" wrapText="1"/>
    </xf>
    <xf numFmtId="0" fontId="28" fillId="0" borderId="0" xfId="16" applyFont="1" applyAlignment="1">
      <alignment vertical="top" wrapText="1"/>
    </xf>
    <xf numFmtId="0" fontId="27" fillId="2" borderId="9" xfId="11" applyFont="1" applyFill="1" applyBorder="1" applyAlignment="1">
      <alignment horizontal="left" vertical="center" wrapText="1"/>
    </xf>
    <xf numFmtId="0" fontId="10" fillId="0" borderId="0" xfId="0" applyFont="1"/>
    <xf numFmtId="0" fontId="10" fillId="0" borderId="6" xfId="0" applyFont="1" applyBorder="1" applyAlignment="1">
      <alignment vertical="center" wrapText="1"/>
    </xf>
    <xf numFmtId="0" fontId="10" fillId="0" borderId="0" xfId="0" applyFont="1" applyAlignment="1">
      <alignment vertical="center" wrapText="1"/>
    </xf>
    <xf numFmtId="0" fontId="10" fillId="0" borderId="7" xfId="0" applyFont="1" applyBorder="1" applyAlignment="1">
      <alignment vertical="center" wrapText="1"/>
    </xf>
    <xf numFmtId="0" fontId="10" fillId="4" borderId="11" xfId="0" applyFont="1" applyFill="1" applyBorder="1"/>
    <xf numFmtId="0" fontId="10" fillId="4" borderId="12" xfId="0" applyFont="1" applyFill="1" applyBorder="1"/>
    <xf numFmtId="0" fontId="10" fillId="4" borderId="13" xfId="0" applyFont="1" applyFill="1" applyBorder="1"/>
    <xf numFmtId="164" fontId="20" fillId="0" borderId="0" xfId="1" applyNumberFormat="1" applyFont="1" applyAlignment="1">
      <alignment horizontal="left" vertical="center"/>
    </xf>
    <xf numFmtId="164" fontId="20" fillId="0" borderId="0" xfId="1" applyNumberFormat="1" applyFont="1" applyFill="1" applyAlignment="1">
      <alignment horizontal="left" vertical="top"/>
    </xf>
    <xf numFmtId="9" fontId="10" fillId="0" borderId="0" xfId="18" applyFont="1" applyAlignment="1">
      <alignment horizontal="left" vertical="center"/>
    </xf>
    <xf numFmtId="0" fontId="10" fillId="0" borderId="0" xfId="12" applyFont="1" applyAlignment="1">
      <alignment vertical="center"/>
    </xf>
    <xf numFmtId="0" fontId="10" fillId="0" borderId="0" xfId="0" applyFont="1" applyAlignment="1">
      <alignment vertical="top" wrapText="1"/>
    </xf>
    <xf numFmtId="0" fontId="24" fillId="4" borderId="11" xfId="0" applyFont="1" applyFill="1" applyBorder="1" applyAlignment="1">
      <alignment horizontal="left" vertical="center"/>
    </xf>
    <xf numFmtId="0" fontId="24" fillId="4" borderId="12" xfId="0" applyFont="1" applyFill="1" applyBorder="1" applyAlignment="1">
      <alignment horizontal="left" vertical="center"/>
    </xf>
    <xf numFmtId="0" fontId="24" fillId="4" borderId="13" xfId="0" applyFont="1" applyFill="1" applyBorder="1" applyAlignment="1">
      <alignment horizontal="left" vertical="center"/>
    </xf>
    <xf numFmtId="0" fontId="36" fillId="0" borderId="6" xfId="2" applyFont="1" applyBorder="1" applyAlignment="1">
      <alignment horizontal="left" vertical="center"/>
    </xf>
    <xf numFmtId="0" fontId="10" fillId="0" borderId="7" xfId="0" applyFont="1" applyBorder="1" applyAlignment="1">
      <alignment horizontal="left" vertical="center" wrapText="1"/>
    </xf>
    <xf numFmtId="0" fontId="10" fillId="0" borderId="0" xfId="0" applyFont="1" applyAlignment="1">
      <alignment horizontal="left" vertical="center" wrapText="1"/>
    </xf>
    <xf numFmtId="0" fontId="36" fillId="0" borderId="8" xfId="2" applyFont="1" applyBorder="1" applyAlignment="1">
      <alignment horizontal="left" vertical="center"/>
    </xf>
    <xf numFmtId="0" fontId="10" fillId="0" borderId="10" xfId="0" applyFont="1" applyBorder="1" applyAlignment="1">
      <alignment horizontal="left" vertical="center" wrapText="1"/>
    </xf>
    <xf numFmtId="0" fontId="10" fillId="0" borderId="0" xfId="0" applyFont="1" applyAlignment="1">
      <alignment vertical="center"/>
    </xf>
    <xf numFmtId="167" fontId="20" fillId="0" borderId="0" xfId="1" applyNumberFormat="1" applyFont="1" applyAlignment="1">
      <alignment horizontal="left" vertical="center"/>
    </xf>
    <xf numFmtId="0" fontId="27" fillId="4" borderId="12" xfId="11" applyFont="1" applyFill="1" applyBorder="1" applyAlignment="1">
      <alignment vertical="center" wrapText="1"/>
    </xf>
    <xf numFmtId="9" fontId="28" fillId="0" borderId="0" xfId="18" applyFont="1" applyAlignment="1">
      <alignment horizontal="left" vertical="center"/>
    </xf>
    <xf numFmtId="0" fontId="10" fillId="0" borderId="6" xfId="0" applyFont="1" applyBorder="1"/>
    <xf numFmtId="164" fontId="10" fillId="0" borderId="0" xfId="1" applyNumberFormat="1" applyFont="1" applyBorder="1"/>
    <xf numFmtId="0" fontId="10" fillId="0" borderId="8" xfId="0" applyFont="1" applyBorder="1"/>
    <xf numFmtId="164" fontId="10" fillId="0" borderId="9" xfId="1" applyNumberFormat="1" applyFont="1" applyBorder="1"/>
    <xf numFmtId="43" fontId="10" fillId="0" borderId="7" xfId="1" applyFont="1" applyBorder="1"/>
    <xf numFmtId="43" fontId="10" fillId="0" borderId="10" xfId="1" applyFont="1" applyBorder="1"/>
    <xf numFmtId="0" fontId="9" fillId="0" borderId="0" xfId="12" applyFont="1" applyAlignment="1">
      <alignment horizontal="left" vertical="top" wrapText="1"/>
    </xf>
    <xf numFmtId="0" fontId="9" fillId="0" borderId="0" xfId="0" applyFont="1"/>
    <xf numFmtId="164" fontId="20" fillId="0" borderId="0" xfId="0" applyNumberFormat="1" applyFont="1"/>
    <xf numFmtId="0" fontId="9" fillId="0" borderId="9" xfId="0" applyFont="1" applyBorder="1"/>
    <xf numFmtId="1" fontId="28" fillId="0" borderId="0" xfId="12" applyNumberFormat="1" applyFont="1" applyAlignment="1">
      <alignment horizontal="left" vertical="center"/>
    </xf>
    <xf numFmtId="49" fontId="28" fillId="0" borderId="0" xfId="14" applyNumberFormat="1" applyFont="1" applyAlignment="1">
      <alignment horizontal="left" vertical="center"/>
    </xf>
    <xf numFmtId="49" fontId="28" fillId="0" borderId="0" xfId="16" applyNumberFormat="1" applyFont="1" applyAlignment="1">
      <alignment horizontal="left" vertical="center"/>
    </xf>
    <xf numFmtId="49" fontId="10" fillId="0" borderId="0" xfId="16" applyNumberFormat="1" applyFont="1" applyAlignment="1">
      <alignment horizontal="left" vertical="center"/>
    </xf>
    <xf numFmtId="0" fontId="12" fillId="0" borderId="0" xfId="12" applyFont="1" applyAlignment="1">
      <alignment horizontal="left" vertical="top" wrapText="1"/>
    </xf>
    <xf numFmtId="0" fontId="9" fillId="0" borderId="0" xfId="12" applyFont="1" applyAlignment="1">
      <alignment horizontal="left" vertical="center" wrapText="1"/>
    </xf>
    <xf numFmtId="0" fontId="8" fillId="0" borderId="0" xfId="7" applyFont="1"/>
    <xf numFmtId="0" fontId="8" fillId="0" borderId="0" xfId="0" applyFont="1"/>
    <xf numFmtId="0" fontId="24" fillId="0" borderId="0" xfId="0" applyFont="1" applyAlignment="1">
      <alignment vertical="top"/>
    </xf>
    <xf numFmtId="0" fontId="28" fillId="0" borderId="0" xfId="0" applyFont="1"/>
    <xf numFmtId="0" fontId="8" fillId="0" borderId="0" xfId="0" applyFont="1" applyAlignment="1">
      <alignment vertical="center"/>
    </xf>
    <xf numFmtId="0" fontId="8" fillId="2" borderId="0" xfId="0" applyFont="1" applyFill="1"/>
    <xf numFmtId="0" fontId="8" fillId="0" borderId="6" xfId="0" applyFont="1" applyBorder="1"/>
    <xf numFmtId="9" fontId="8" fillId="0" borderId="0" xfId="0" applyNumberFormat="1" applyFont="1"/>
    <xf numFmtId="9" fontId="8" fillId="2" borderId="0" xfId="0" applyNumberFormat="1" applyFont="1" applyFill="1"/>
    <xf numFmtId="0" fontId="8" fillId="2" borderId="7" xfId="0" applyFont="1" applyFill="1" applyBorder="1"/>
    <xf numFmtId="0" fontId="8" fillId="0" borderId="9" xfId="0" applyFont="1" applyBorder="1"/>
    <xf numFmtId="0" fontId="8" fillId="2" borderId="9" xfId="0" applyFont="1" applyFill="1" applyBorder="1"/>
    <xf numFmtId="9" fontId="8" fillId="0" borderId="9" xfId="0" applyNumberFormat="1" applyFont="1" applyBorder="1"/>
    <xf numFmtId="9" fontId="8" fillId="2" borderId="9" xfId="0" applyNumberFormat="1" applyFont="1" applyFill="1" applyBorder="1"/>
    <xf numFmtId="0" fontId="8" fillId="2" borderId="10" xfId="0" applyFont="1" applyFill="1" applyBorder="1"/>
    <xf numFmtId="0" fontId="24" fillId="4" borderId="11" xfId="0" applyFont="1" applyFill="1" applyBorder="1" applyAlignment="1">
      <alignment vertical="center"/>
    </xf>
    <xf numFmtId="0" fontId="24" fillId="4" borderId="12" xfId="0" applyFont="1" applyFill="1" applyBorder="1" applyAlignment="1">
      <alignment vertical="center" wrapText="1"/>
    </xf>
    <xf numFmtId="0" fontId="24" fillId="2" borderId="12" xfId="0" applyFont="1" applyFill="1" applyBorder="1" applyAlignment="1">
      <alignment vertical="center" wrapText="1"/>
    </xf>
    <xf numFmtId="0" fontId="24" fillId="2" borderId="13" xfId="0" applyFont="1" applyFill="1" applyBorder="1" applyAlignment="1">
      <alignment vertical="center" wrapText="1"/>
    </xf>
    <xf numFmtId="0" fontId="27" fillId="4" borderId="11" xfId="0" applyFont="1" applyFill="1" applyBorder="1" applyAlignment="1">
      <alignment vertical="center"/>
    </xf>
    <xf numFmtId="0" fontId="27" fillId="4" borderId="13" xfId="0" applyFont="1" applyFill="1" applyBorder="1" applyAlignment="1">
      <alignment vertical="center"/>
    </xf>
    <xf numFmtId="0" fontId="28" fillId="0" borderId="0" xfId="0" applyFont="1" applyAlignment="1">
      <alignment vertical="center"/>
    </xf>
    <xf numFmtId="0" fontId="28" fillId="0" borderId="7" xfId="0" applyFont="1" applyBorder="1" applyAlignment="1">
      <alignment vertical="center" wrapText="1"/>
    </xf>
    <xf numFmtId="0" fontId="28" fillId="0" borderId="6" xfId="0" applyFont="1" applyBorder="1" applyAlignment="1">
      <alignment vertical="center"/>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8" xfId="0" applyFont="1" applyBorder="1" applyAlignment="1">
      <alignment vertical="center" wrapText="1"/>
    </xf>
    <xf numFmtId="0" fontId="8" fillId="0" borderId="10" xfId="0" applyFont="1" applyBorder="1" applyAlignment="1">
      <alignment vertical="center" wrapText="1"/>
    </xf>
    <xf numFmtId="167" fontId="20" fillId="0" borderId="0" xfId="1" applyNumberFormat="1" applyFont="1"/>
    <xf numFmtId="0" fontId="24" fillId="4" borderId="4" xfId="0" applyFont="1" applyFill="1" applyBorder="1" applyAlignment="1">
      <alignment horizontal="left" vertical="top" wrapText="1"/>
    </xf>
    <xf numFmtId="0" fontId="24" fillId="3" borderId="4" xfId="0" applyFont="1" applyFill="1" applyBorder="1" applyAlignment="1">
      <alignment horizontal="left" vertical="top" wrapText="1"/>
    </xf>
    <xf numFmtId="0" fontId="24" fillId="5" borderId="8" xfId="0" applyFont="1" applyFill="1" applyBorder="1" applyAlignment="1">
      <alignment horizontal="left" vertical="top" wrapText="1"/>
    </xf>
    <xf numFmtId="0" fontId="24" fillId="5" borderId="9" xfId="0" applyFont="1" applyFill="1" applyBorder="1" applyAlignment="1">
      <alignment horizontal="left" vertical="top" wrapText="1"/>
    </xf>
    <xf numFmtId="0" fontId="24" fillId="5" borderId="10" xfId="0" applyFont="1" applyFill="1" applyBorder="1" applyAlignment="1">
      <alignment horizontal="left" vertical="top" wrapText="1"/>
    </xf>
    <xf numFmtId="0" fontId="28" fillId="0" borderId="5" xfId="0" applyFont="1" applyBorder="1" applyAlignment="1">
      <alignment horizontal="left" vertical="center" wrapText="1"/>
    </xf>
    <xf numFmtId="0" fontId="8" fillId="0" borderId="9" xfId="0" applyFont="1" applyBorder="1" applyAlignment="1">
      <alignment horizontal="left" vertical="center" wrapText="1"/>
    </xf>
    <xf numFmtId="0" fontId="8" fillId="0" borderId="10" xfId="0" applyFont="1" applyBorder="1" applyAlignment="1">
      <alignment horizontal="left" vertical="center" wrapText="1"/>
    </xf>
    <xf numFmtId="0" fontId="28" fillId="0" borderId="5" xfId="16" applyFont="1" applyBorder="1" applyAlignment="1">
      <alignment horizontal="left" vertical="center" wrapText="1"/>
    </xf>
    <xf numFmtId="0" fontId="28" fillId="0" borderId="7" xfId="16" applyFont="1" applyBorder="1" applyAlignment="1">
      <alignment horizontal="left" vertical="center" wrapText="1"/>
    </xf>
    <xf numFmtId="0" fontId="8" fillId="0" borderId="0" xfId="8" applyNumberFormat="1" applyFont="1" applyFill="1" applyBorder="1" applyAlignment="1">
      <alignment vertical="center" wrapText="1"/>
    </xf>
    <xf numFmtId="0" fontId="8" fillId="0" borderId="0" xfId="8" applyNumberFormat="1" applyFont="1" applyFill="1" applyBorder="1" applyAlignment="1">
      <alignment horizontal="left" vertical="center" wrapText="1"/>
    </xf>
    <xf numFmtId="0" fontId="28" fillId="0" borderId="10" xfId="16" applyFont="1" applyBorder="1" applyAlignment="1">
      <alignment horizontal="left" vertical="center" wrapText="1"/>
    </xf>
    <xf numFmtId="0" fontId="28" fillId="0" borderId="8" xfId="8" applyNumberFormat="1" applyFont="1" applyFill="1" applyBorder="1" applyAlignment="1">
      <alignment vertical="center"/>
    </xf>
    <xf numFmtId="0" fontId="28" fillId="0" borderId="9" xfId="8" applyNumberFormat="1" applyFont="1" applyFill="1" applyBorder="1" applyAlignment="1">
      <alignment vertical="center" wrapText="1"/>
    </xf>
    <xf numFmtId="0" fontId="28" fillId="0" borderId="10" xfId="0" applyFont="1" applyBorder="1" applyAlignment="1">
      <alignment horizontal="left" vertical="center" wrapText="1"/>
    </xf>
    <xf numFmtId="0" fontId="8" fillId="4" borderId="9" xfId="0" applyFont="1" applyFill="1" applyBorder="1" applyAlignment="1">
      <alignment horizontal="left" vertical="top" wrapText="1"/>
    </xf>
    <xf numFmtId="0" fontId="8" fillId="3" borderId="9" xfId="0" applyFont="1" applyFill="1" applyBorder="1" applyAlignment="1">
      <alignment horizontal="left" vertical="top" wrapText="1"/>
    </xf>
    <xf numFmtId="9" fontId="28" fillId="4" borderId="4" xfId="18" applyFont="1" applyFill="1" applyBorder="1" applyAlignment="1">
      <alignment horizontal="right" vertical="center" wrapText="1"/>
    </xf>
    <xf numFmtId="9" fontId="28" fillId="3" borderId="4" xfId="18" applyFont="1" applyFill="1" applyBorder="1" applyAlignment="1">
      <alignment horizontal="right" vertical="center" wrapText="1"/>
    </xf>
    <xf numFmtId="9" fontId="28" fillId="5" borderId="3" xfId="18" applyFont="1" applyFill="1" applyBorder="1" applyAlignment="1">
      <alignment horizontal="right" vertical="center" wrapText="1"/>
    </xf>
    <xf numFmtId="9" fontId="28" fillId="5" borderId="4" xfId="18" applyFont="1" applyFill="1" applyBorder="1" applyAlignment="1">
      <alignment horizontal="right" vertical="center" wrapText="1"/>
    </xf>
    <xf numFmtId="9" fontId="28" fillId="5" borderId="5" xfId="18" applyFont="1" applyFill="1" applyBorder="1" applyAlignment="1">
      <alignment horizontal="right" vertical="center" wrapText="1"/>
    </xf>
    <xf numFmtId="9" fontId="28" fillId="4" borderId="9" xfId="18" applyFont="1" applyFill="1" applyBorder="1" applyAlignment="1">
      <alignment horizontal="right" vertical="center" wrapText="1"/>
    </xf>
    <xf numFmtId="9" fontId="28" fillId="3" borderId="9" xfId="18" applyFont="1" applyFill="1" applyBorder="1" applyAlignment="1">
      <alignment horizontal="right" vertical="center" wrapText="1"/>
    </xf>
    <xf numFmtId="9" fontId="28" fillId="5" borderId="8" xfId="18" applyFont="1" applyFill="1" applyBorder="1" applyAlignment="1">
      <alignment horizontal="right" vertical="center" wrapText="1"/>
    </xf>
    <xf numFmtId="9" fontId="28" fillId="5" borderId="9" xfId="18" applyFont="1" applyFill="1" applyBorder="1" applyAlignment="1">
      <alignment horizontal="right" vertical="center" wrapText="1"/>
    </xf>
    <xf numFmtId="9" fontId="28" fillId="5" borderId="10" xfId="18" applyFont="1" applyFill="1" applyBorder="1" applyAlignment="1">
      <alignment horizontal="right" vertical="center" wrapText="1"/>
    </xf>
    <xf numFmtId="9" fontId="28" fillId="4" borderId="0" xfId="18" applyFont="1" applyFill="1" applyBorder="1" applyAlignment="1">
      <alignment horizontal="right" vertical="center" wrapText="1"/>
    </xf>
    <xf numFmtId="9" fontId="28" fillId="3" borderId="0" xfId="18" applyFont="1" applyFill="1" applyBorder="1" applyAlignment="1">
      <alignment horizontal="right" vertical="center" wrapText="1"/>
    </xf>
    <xf numFmtId="9" fontId="28" fillId="5" borderId="6" xfId="18" applyFont="1" applyFill="1" applyBorder="1" applyAlignment="1">
      <alignment horizontal="right" vertical="center" wrapText="1"/>
    </xf>
    <xf numFmtId="9" fontId="28" fillId="5" borderId="0" xfId="18" applyFont="1" applyFill="1" applyBorder="1" applyAlignment="1">
      <alignment horizontal="right" vertical="center" wrapText="1"/>
    </xf>
    <xf numFmtId="9" fontId="28" fillId="5" borderId="7" xfId="18" applyFont="1" applyFill="1" applyBorder="1" applyAlignment="1">
      <alignment horizontal="right" vertical="center" wrapText="1"/>
    </xf>
    <xf numFmtId="9" fontId="28" fillId="2" borderId="4" xfId="18" applyFont="1" applyFill="1" applyBorder="1" applyAlignment="1">
      <alignment horizontal="right" vertical="center" wrapText="1"/>
    </xf>
    <xf numFmtId="9" fontId="28" fillId="2" borderId="9" xfId="18" applyFont="1" applyFill="1" applyBorder="1" applyAlignment="1">
      <alignment horizontal="right" vertical="center" wrapText="1"/>
    </xf>
    <xf numFmtId="9" fontId="28" fillId="2" borderId="0" xfId="18" applyFont="1" applyFill="1" applyBorder="1" applyAlignment="1">
      <alignment horizontal="right" vertical="center" wrapText="1"/>
    </xf>
    <xf numFmtId="0" fontId="8" fillId="0" borderId="0" xfId="7" applyFont="1" applyAlignment="1">
      <alignment horizontal="left" vertical="top"/>
    </xf>
    <xf numFmtId="9" fontId="8" fillId="2" borderId="4" xfId="18" applyFont="1" applyFill="1" applyBorder="1" applyAlignment="1">
      <alignment horizontal="right" vertical="center" wrapText="1"/>
    </xf>
    <xf numFmtId="9" fontId="8" fillId="5" borderId="3" xfId="18" applyFont="1" applyFill="1" applyBorder="1" applyAlignment="1">
      <alignment horizontal="right" vertical="center" wrapText="1"/>
    </xf>
    <xf numFmtId="9" fontId="8" fillId="5" borderId="4" xfId="18" applyFont="1" applyFill="1" applyBorder="1" applyAlignment="1">
      <alignment horizontal="right" vertical="center" wrapText="1"/>
    </xf>
    <xf numFmtId="9" fontId="8" fillId="5" borderId="5" xfId="18" applyFont="1" applyFill="1" applyBorder="1" applyAlignment="1">
      <alignment horizontal="right" vertical="center" wrapText="1"/>
    </xf>
    <xf numFmtId="9" fontId="8" fillId="2" borderId="0" xfId="18" applyFont="1" applyFill="1" applyBorder="1" applyAlignment="1">
      <alignment horizontal="right" vertical="center" wrapText="1"/>
    </xf>
    <xf numFmtId="9" fontId="8" fillId="5" borderId="6" xfId="18" applyFont="1" applyFill="1" applyBorder="1" applyAlignment="1">
      <alignment horizontal="right" vertical="center" wrapText="1"/>
    </xf>
    <xf numFmtId="9" fontId="8" fillId="5" borderId="0" xfId="18" applyFont="1" applyFill="1" applyBorder="1" applyAlignment="1">
      <alignment horizontal="right" vertical="center" wrapText="1"/>
    </xf>
    <xf numFmtId="9" fontId="8" fillId="5" borderId="7" xfId="18" applyFont="1" applyFill="1" applyBorder="1" applyAlignment="1">
      <alignment horizontal="right" vertical="center" wrapText="1"/>
    </xf>
    <xf numFmtId="9" fontId="8" fillId="2" borderId="9" xfId="18" applyFont="1" applyFill="1" applyBorder="1" applyAlignment="1">
      <alignment horizontal="right" vertical="center" wrapText="1"/>
    </xf>
    <xf numFmtId="9" fontId="8" fillId="5" borderId="8" xfId="18" applyFont="1" applyFill="1" applyBorder="1" applyAlignment="1">
      <alignment horizontal="right" vertical="center" wrapText="1"/>
    </xf>
    <xf numFmtId="9" fontId="8" fillId="5" borderId="9" xfId="18" applyFont="1" applyFill="1" applyBorder="1" applyAlignment="1">
      <alignment horizontal="right" vertical="center" wrapText="1"/>
    </xf>
    <xf numFmtId="9" fontId="8" fillId="5" borderId="10" xfId="18" applyFont="1" applyFill="1" applyBorder="1" applyAlignment="1">
      <alignment horizontal="right" vertical="center" wrapText="1"/>
    </xf>
    <xf numFmtId="0" fontId="8" fillId="0" borderId="0" xfId="7" applyFont="1" applyAlignment="1">
      <alignment horizontal="center"/>
    </xf>
    <xf numFmtId="9" fontId="8" fillId="4" borderId="4" xfId="18" applyFont="1" applyFill="1" applyBorder="1" applyAlignment="1">
      <alignment horizontal="right" vertical="center" wrapText="1"/>
    </xf>
    <xf numFmtId="9" fontId="8" fillId="3" borderId="4" xfId="18" applyFont="1" applyFill="1" applyBorder="1" applyAlignment="1">
      <alignment horizontal="right" vertical="center" wrapText="1"/>
    </xf>
    <xf numFmtId="9" fontId="8" fillId="4" borderId="0" xfId="18" applyFont="1" applyFill="1" applyBorder="1" applyAlignment="1">
      <alignment horizontal="right" vertical="center" wrapText="1"/>
    </xf>
    <xf numFmtId="9" fontId="8" fillId="3" borderId="0" xfId="18" applyFont="1" applyFill="1" applyBorder="1" applyAlignment="1">
      <alignment horizontal="right" vertical="center" wrapText="1"/>
    </xf>
    <xf numFmtId="9" fontId="8" fillId="4" borderId="9" xfId="18" applyFont="1" applyFill="1" applyBorder="1" applyAlignment="1">
      <alignment horizontal="right" vertical="center" wrapText="1"/>
    </xf>
    <xf numFmtId="9" fontId="8" fillId="3" borderId="9" xfId="18" applyFont="1" applyFill="1" applyBorder="1" applyAlignment="1">
      <alignment horizontal="right" vertical="center" wrapText="1"/>
    </xf>
    <xf numFmtId="0" fontId="37" fillId="0" borderId="0" xfId="0" applyFont="1"/>
    <xf numFmtId="164" fontId="28" fillId="2" borderId="4" xfId="1" applyNumberFormat="1" applyFont="1" applyFill="1" applyBorder="1" applyAlignment="1">
      <alignment horizontal="right" vertical="center" wrapText="1"/>
    </xf>
    <xf numFmtId="164" fontId="28" fillId="2" borderId="9" xfId="1" applyNumberFormat="1" applyFont="1" applyFill="1" applyBorder="1" applyAlignment="1">
      <alignment horizontal="right" vertical="center" wrapText="1"/>
    </xf>
    <xf numFmtId="164" fontId="8" fillId="2" borderId="4" xfId="1" applyNumberFormat="1" applyFont="1" applyFill="1" applyBorder="1" applyAlignment="1">
      <alignment horizontal="right" vertical="center" wrapText="1"/>
    </xf>
    <xf numFmtId="164" fontId="8" fillId="2" borderId="0" xfId="1" applyNumberFormat="1" applyFont="1" applyFill="1" applyBorder="1" applyAlignment="1">
      <alignment horizontal="right" vertical="center" wrapText="1"/>
    </xf>
    <xf numFmtId="164" fontId="8" fillId="2" borderId="9" xfId="1" applyNumberFormat="1" applyFont="1" applyFill="1" applyBorder="1" applyAlignment="1">
      <alignment horizontal="right" vertical="center" wrapText="1"/>
    </xf>
    <xf numFmtId="164" fontId="28" fillId="2" borderId="0" xfId="1" applyNumberFormat="1" applyFont="1" applyFill="1" applyBorder="1" applyAlignment="1">
      <alignment horizontal="right" vertical="center" wrapText="1"/>
    </xf>
    <xf numFmtId="164" fontId="28" fillId="4" borderId="9" xfId="1" applyNumberFormat="1" applyFont="1" applyFill="1" applyBorder="1" applyAlignment="1">
      <alignment horizontal="right" vertical="center" wrapText="1"/>
    </xf>
    <xf numFmtId="164" fontId="28" fillId="3" borderId="9" xfId="1" applyNumberFormat="1" applyFont="1" applyFill="1" applyBorder="1" applyAlignment="1">
      <alignment horizontal="right" vertical="center" wrapText="1"/>
    </xf>
    <xf numFmtId="164" fontId="28" fillId="4" borderId="4" xfId="1" applyNumberFormat="1" applyFont="1" applyFill="1" applyBorder="1" applyAlignment="1">
      <alignment horizontal="right" vertical="center" wrapText="1"/>
    </xf>
    <xf numFmtId="164" fontId="28" fillId="3" borderId="4" xfId="1" applyNumberFormat="1" applyFont="1" applyFill="1" applyBorder="1" applyAlignment="1">
      <alignment horizontal="right" vertical="center" wrapText="1"/>
    </xf>
    <xf numFmtId="164" fontId="8" fillId="4" borderId="4" xfId="1" applyNumberFormat="1" applyFont="1" applyFill="1" applyBorder="1" applyAlignment="1">
      <alignment horizontal="right" vertical="center" wrapText="1"/>
    </xf>
    <xf numFmtId="164" fontId="8" fillId="3" borderId="4" xfId="1" applyNumberFormat="1" applyFont="1" applyFill="1" applyBorder="1" applyAlignment="1">
      <alignment horizontal="right" vertical="center" wrapText="1"/>
    </xf>
    <xf numFmtId="164" fontId="8" fillId="4" borderId="0" xfId="1" applyNumberFormat="1" applyFont="1" applyFill="1" applyBorder="1" applyAlignment="1">
      <alignment horizontal="right" vertical="center" wrapText="1"/>
    </xf>
    <xf numFmtId="164" fontId="8" fillId="3" borderId="0" xfId="1" applyNumberFormat="1" applyFont="1" applyFill="1" applyBorder="1" applyAlignment="1">
      <alignment horizontal="right" vertical="center" wrapText="1"/>
    </xf>
    <xf numFmtId="164" fontId="8" fillId="4" borderId="9" xfId="1" applyNumberFormat="1" applyFont="1" applyFill="1" applyBorder="1" applyAlignment="1">
      <alignment horizontal="right" vertical="center" wrapText="1"/>
    </xf>
    <xf numFmtId="164" fontId="8" fillId="3" borderId="9" xfId="1" applyNumberFormat="1" applyFont="1" applyFill="1" applyBorder="1" applyAlignment="1">
      <alignment horizontal="right" vertical="center" wrapText="1"/>
    </xf>
    <xf numFmtId="164" fontId="28" fillId="4" borderId="0" xfId="1" applyNumberFormat="1" applyFont="1" applyFill="1" applyBorder="1" applyAlignment="1">
      <alignment horizontal="right" vertical="center" wrapText="1"/>
    </xf>
    <xf numFmtId="164" fontId="28" fillId="3" borderId="0" xfId="1" applyNumberFormat="1" applyFont="1" applyFill="1" applyBorder="1" applyAlignment="1">
      <alignment horizontal="right" vertical="center" wrapText="1"/>
    </xf>
    <xf numFmtId="164" fontId="28" fillId="2" borderId="5" xfId="1" applyNumberFormat="1" applyFont="1" applyFill="1" applyBorder="1" applyAlignment="1">
      <alignment horizontal="right" vertical="center" wrapText="1"/>
    </xf>
    <xf numFmtId="164" fontId="28" fillId="2" borderId="10" xfId="1" applyNumberFormat="1" applyFont="1" applyFill="1" applyBorder="1" applyAlignment="1">
      <alignment horizontal="right" vertical="center" wrapText="1"/>
    </xf>
    <xf numFmtId="164" fontId="8" fillId="2" borderId="5" xfId="1" applyNumberFormat="1" applyFont="1" applyFill="1" applyBorder="1" applyAlignment="1">
      <alignment horizontal="right" vertical="center" wrapText="1"/>
    </xf>
    <xf numFmtId="164" fontId="8" fillId="2" borderId="7" xfId="1" applyNumberFormat="1" applyFont="1" applyFill="1" applyBorder="1" applyAlignment="1">
      <alignment horizontal="right" vertical="center" wrapText="1"/>
    </xf>
    <xf numFmtId="164" fontId="8" fillId="2" borderId="10" xfId="1" applyNumberFormat="1" applyFont="1" applyFill="1" applyBorder="1" applyAlignment="1">
      <alignment horizontal="right" vertical="center" wrapText="1"/>
    </xf>
    <xf numFmtId="164" fontId="28" fillId="2" borderId="7" xfId="1" applyNumberFormat="1" applyFont="1" applyFill="1" applyBorder="1" applyAlignment="1">
      <alignment horizontal="right" vertical="center" wrapText="1"/>
    </xf>
    <xf numFmtId="0" fontId="36" fillId="0" borderId="11" xfId="2" applyFont="1" applyBorder="1" applyAlignment="1">
      <alignment horizontal="left" vertical="center"/>
    </xf>
    <xf numFmtId="0" fontId="10" fillId="0" borderId="12" xfId="0" applyFont="1" applyBorder="1" applyAlignment="1">
      <alignment horizontal="left" vertical="center" wrapText="1"/>
    </xf>
    <xf numFmtId="0" fontId="10" fillId="0" borderId="13" xfId="0" applyFont="1" applyBorder="1" applyAlignment="1">
      <alignment horizontal="left" vertical="center" wrapText="1"/>
    </xf>
    <xf numFmtId="0" fontId="10" fillId="0" borderId="11" xfId="0" applyFont="1" applyBorder="1" applyAlignment="1">
      <alignment vertical="center" wrapText="1"/>
    </xf>
    <xf numFmtId="0" fontId="10" fillId="0" borderId="12" xfId="0" applyFont="1" applyBorder="1" applyAlignment="1">
      <alignment vertical="center" wrapText="1"/>
    </xf>
    <xf numFmtId="0" fontId="10" fillId="0" borderId="13" xfId="0" applyFont="1" applyBorder="1" applyAlignment="1">
      <alignment vertical="center" wrapText="1"/>
    </xf>
    <xf numFmtId="0" fontId="8" fillId="0" borderId="17" xfId="8" applyNumberFormat="1" applyFont="1" applyFill="1" applyBorder="1" applyAlignment="1">
      <alignment vertical="center" wrapText="1"/>
    </xf>
    <xf numFmtId="0" fontId="8" fillId="0" borderId="18" xfId="8" applyNumberFormat="1" applyFont="1" applyFill="1" applyBorder="1" applyAlignment="1">
      <alignment vertical="center" wrapText="1"/>
    </xf>
    <xf numFmtId="0" fontId="8" fillId="0" borderId="19" xfId="8" applyNumberFormat="1" applyFont="1" applyFill="1" applyBorder="1" applyAlignment="1">
      <alignment vertical="center" wrapText="1"/>
    </xf>
    <xf numFmtId="44" fontId="8" fillId="2" borderId="4" xfId="17" applyFont="1" applyFill="1" applyBorder="1" applyAlignment="1">
      <alignment horizontal="right" vertical="center" wrapText="1"/>
    </xf>
    <xf numFmtId="0" fontId="8" fillId="4" borderId="10" xfId="0" applyFont="1" applyFill="1" applyBorder="1" applyAlignment="1">
      <alignment horizontal="left" vertical="top" wrapText="1"/>
    </xf>
    <xf numFmtId="44" fontId="8" fillId="2" borderId="5" xfId="17" applyFont="1" applyFill="1" applyBorder="1" applyAlignment="1">
      <alignment horizontal="right" vertical="center" wrapText="1"/>
    </xf>
    <xf numFmtId="164" fontId="28" fillId="4" borderId="5" xfId="1" applyNumberFormat="1" applyFont="1" applyFill="1" applyBorder="1" applyAlignment="1">
      <alignment horizontal="right" vertical="center" wrapText="1"/>
    </xf>
    <xf numFmtId="164" fontId="28" fillId="4" borderId="10" xfId="1" applyNumberFormat="1" applyFont="1" applyFill="1" applyBorder="1" applyAlignment="1">
      <alignment horizontal="right" vertical="center" wrapText="1"/>
    </xf>
    <xf numFmtId="164" fontId="8" fillId="4" borderId="5" xfId="1" applyNumberFormat="1" applyFont="1" applyFill="1" applyBorder="1" applyAlignment="1">
      <alignment horizontal="right" vertical="center" wrapText="1"/>
    </xf>
    <xf numFmtId="164" fontId="8" fillId="4" borderId="7" xfId="1" applyNumberFormat="1" applyFont="1" applyFill="1" applyBorder="1" applyAlignment="1">
      <alignment horizontal="right" vertical="center" wrapText="1"/>
    </xf>
    <xf numFmtId="164" fontId="8" fillId="4" borderId="10" xfId="1" applyNumberFormat="1" applyFont="1" applyFill="1" applyBorder="1" applyAlignment="1">
      <alignment horizontal="right" vertical="center" wrapText="1"/>
    </xf>
    <xf numFmtId="164" fontId="28" fillId="4" borderId="7" xfId="1" applyNumberFormat="1" applyFont="1" applyFill="1" applyBorder="1" applyAlignment="1">
      <alignment horizontal="right" vertical="center" wrapText="1"/>
    </xf>
    <xf numFmtId="9" fontId="8" fillId="2" borderId="7" xfId="18" applyFont="1" applyFill="1" applyBorder="1" applyAlignment="1">
      <alignment horizontal="right" vertical="center" wrapText="1"/>
    </xf>
    <xf numFmtId="9" fontId="8" fillId="2" borderId="10" xfId="18" applyFont="1" applyFill="1" applyBorder="1" applyAlignment="1">
      <alignment horizontal="right" vertical="center" wrapText="1"/>
    </xf>
    <xf numFmtId="0" fontId="28" fillId="0" borderId="11" xfId="0" applyFont="1" applyBorder="1" applyAlignment="1">
      <alignment vertical="center"/>
    </xf>
    <xf numFmtId="0" fontId="28" fillId="0" borderId="13" xfId="0" applyFont="1" applyBorder="1" applyAlignment="1">
      <alignment vertical="center" wrapText="1"/>
    </xf>
    <xf numFmtId="0" fontId="8" fillId="0" borderId="11" xfId="0" applyFont="1" applyBorder="1" applyAlignment="1">
      <alignment vertical="center" wrapText="1"/>
    </xf>
    <xf numFmtId="0" fontId="8" fillId="0" borderId="13" xfId="0" applyFont="1" applyBorder="1" applyAlignment="1">
      <alignment vertical="center" wrapText="1"/>
    </xf>
    <xf numFmtId="43" fontId="20" fillId="0" borderId="0" xfId="1" applyFont="1"/>
    <xf numFmtId="0" fontId="8" fillId="3" borderId="10" xfId="0" applyFont="1" applyFill="1" applyBorder="1" applyAlignment="1">
      <alignment horizontal="left" vertical="top" wrapText="1"/>
    </xf>
    <xf numFmtId="0" fontId="8" fillId="3" borderId="0" xfId="7" applyFont="1" applyFill="1" applyAlignment="1">
      <alignment horizontal="left" vertical="top"/>
    </xf>
    <xf numFmtId="0" fontId="8" fillId="3" borderId="7" xfId="7" applyFont="1" applyFill="1" applyBorder="1" applyAlignment="1">
      <alignment horizontal="left" vertical="top"/>
    </xf>
    <xf numFmtId="0" fontId="8" fillId="3" borderId="3" xfId="7" applyFont="1" applyFill="1" applyBorder="1" applyAlignment="1">
      <alignment horizontal="left" vertical="top"/>
    </xf>
    <xf numFmtId="0" fontId="8" fillId="3" borderId="4" xfId="7" applyFont="1" applyFill="1" applyBorder="1" applyAlignment="1">
      <alignment horizontal="left" vertical="top"/>
    </xf>
    <xf numFmtId="0" fontId="8" fillId="3" borderId="5" xfId="7" applyFont="1" applyFill="1" applyBorder="1" applyAlignment="1">
      <alignment horizontal="left" vertical="top"/>
    </xf>
    <xf numFmtId="0" fontId="8" fillId="3" borderId="6" xfId="7" applyFont="1" applyFill="1" applyBorder="1" applyAlignment="1">
      <alignment horizontal="left" vertical="top"/>
    </xf>
    <xf numFmtId="0" fontId="8" fillId="3" borderId="8" xfId="7" applyFont="1" applyFill="1" applyBorder="1" applyAlignment="1">
      <alignment horizontal="left" vertical="top"/>
    </xf>
    <xf numFmtId="0" fontId="8" fillId="3" borderId="9" xfId="7" applyFont="1" applyFill="1" applyBorder="1" applyAlignment="1">
      <alignment horizontal="left" vertical="top"/>
    </xf>
    <xf numFmtId="0" fontId="8" fillId="3" borderId="10" xfId="7" applyFont="1" applyFill="1" applyBorder="1" applyAlignment="1">
      <alignment horizontal="left" vertical="top"/>
    </xf>
    <xf numFmtId="164" fontId="8" fillId="2" borderId="0" xfId="1" applyNumberFormat="1" applyFont="1" applyFill="1" applyBorder="1" applyAlignment="1">
      <alignment horizontal="left" vertical="top"/>
    </xf>
    <xf numFmtId="164" fontId="8" fillId="2" borderId="7" xfId="1" applyNumberFormat="1" applyFont="1" applyFill="1" applyBorder="1" applyAlignment="1">
      <alignment horizontal="left" vertical="top"/>
    </xf>
    <xf numFmtId="164" fontId="8" fillId="2" borderId="3" xfId="1" applyNumberFormat="1" applyFont="1" applyFill="1" applyBorder="1" applyAlignment="1">
      <alignment horizontal="left" vertical="top"/>
    </xf>
    <xf numFmtId="164" fontId="8" fillId="2" borderId="4" xfId="1" applyNumberFormat="1" applyFont="1" applyFill="1" applyBorder="1" applyAlignment="1">
      <alignment horizontal="left" vertical="top"/>
    </xf>
    <xf numFmtId="164" fontId="8" fillId="2" borderId="5" xfId="1" applyNumberFormat="1" applyFont="1" applyFill="1" applyBorder="1" applyAlignment="1">
      <alignment horizontal="left" vertical="top"/>
    </xf>
    <xf numFmtId="164" fontId="8" fillId="2" borderId="6" xfId="1" applyNumberFormat="1" applyFont="1" applyFill="1" applyBorder="1" applyAlignment="1">
      <alignment horizontal="left" vertical="top"/>
    </xf>
    <xf numFmtId="164" fontId="8" fillId="2" borderId="8" xfId="1" applyNumberFormat="1" applyFont="1" applyFill="1" applyBorder="1" applyAlignment="1">
      <alignment horizontal="left" vertical="top"/>
    </xf>
    <xf numFmtId="164" fontId="8" fillId="2" borderId="9" xfId="1" applyNumberFormat="1" applyFont="1" applyFill="1" applyBorder="1" applyAlignment="1">
      <alignment horizontal="left" vertical="top"/>
    </xf>
    <xf numFmtId="164" fontId="8" fillId="2" borderId="10" xfId="1" applyNumberFormat="1" applyFont="1" applyFill="1" applyBorder="1" applyAlignment="1">
      <alignment horizontal="left" vertical="top"/>
    </xf>
    <xf numFmtId="164" fontId="8" fillId="2" borderId="11" xfId="1" applyNumberFormat="1" applyFont="1" applyFill="1" applyBorder="1" applyAlignment="1">
      <alignment horizontal="left" vertical="top"/>
    </xf>
    <xf numFmtId="164" fontId="8" fillId="2" borderId="12" xfId="1" applyNumberFormat="1" applyFont="1" applyFill="1" applyBorder="1" applyAlignment="1">
      <alignment horizontal="left" vertical="top"/>
    </xf>
    <xf numFmtId="164" fontId="8" fillId="2" borderId="13" xfId="1" applyNumberFormat="1" applyFont="1" applyFill="1" applyBorder="1" applyAlignment="1">
      <alignment horizontal="left" vertical="top"/>
    </xf>
    <xf numFmtId="164" fontId="8" fillId="3" borderId="0" xfId="7" applyNumberFormat="1" applyFont="1" applyFill="1" applyAlignment="1">
      <alignment horizontal="left" vertical="top"/>
    </xf>
    <xf numFmtId="164" fontId="8" fillId="3" borderId="11" xfId="7" applyNumberFormat="1" applyFont="1" applyFill="1" applyBorder="1" applyAlignment="1">
      <alignment horizontal="left" vertical="top"/>
    </xf>
    <xf numFmtId="164" fontId="8" fillId="3" borderId="12" xfId="7" applyNumberFormat="1" applyFont="1" applyFill="1" applyBorder="1" applyAlignment="1">
      <alignment horizontal="left" vertical="top"/>
    </xf>
    <xf numFmtId="164" fontId="8" fillId="3" borderId="13" xfId="7" applyNumberFormat="1" applyFont="1" applyFill="1" applyBorder="1" applyAlignment="1">
      <alignment horizontal="left" vertical="top"/>
    </xf>
    <xf numFmtId="0" fontId="8" fillId="4" borderId="7" xfId="0" applyFont="1" applyFill="1" applyBorder="1" applyAlignment="1">
      <alignment horizontal="left" vertical="top" wrapText="1"/>
    </xf>
    <xf numFmtId="0" fontId="8" fillId="4" borderId="0" xfId="0" applyFont="1" applyFill="1" applyAlignment="1">
      <alignment horizontal="left" vertical="top" wrapText="1"/>
    </xf>
    <xf numFmtId="0" fontId="8" fillId="3" borderId="0" xfId="0" applyFont="1" applyFill="1" applyAlignment="1">
      <alignment horizontal="left" vertical="top" wrapText="1"/>
    </xf>
    <xf numFmtId="0" fontId="8" fillId="3" borderId="7" xfId="0" applyFont="1" applyFill="1" applyBorder="1" applyAlignment="1">
      <alignment horizontal="left" vertical="top" wrapText="1"/>
    </xf>
    <xf numFmtId="9" fontId="8" fillId="2" borderId="0" xfId="18" applyFont="1" applyFill="1" applyBorder="1"/>
    <xf numFmtId="9" fontId="8" fillId="2" borderId="9" xfId="18" applyFont="1" applyFill="1" applyBorder="1"/>
    <xf numFmtId="167" fontId="8" fillId="0" borderId="0" xfId="1" applyNumberFormat="1" applyFont="1"/>
    <xf numFmtId="168" fontId="8" fillId="0" borderId="0" xfId="17" applyNumberFormat="1" applyFont="1"/>
    <xf numFmtId="168" fontId="20" fillId="0" borderId="0" xfId="17" applyNumberFormat="1" applyFont="1"/>
    <xf numFmtId="0" fontId="8" fillId="0" borderId="0" xfId="12" applyFont="1" applyAlignment="1">
      <alignment horizontal="left" vertical="top" wrapText="1"/>
    </xf>
    <xf numFmtId="0" fontId="8" fillId="0" borderId="0" xfId="0" applyFont="1" applyAlignment="1">
      <alignment horizontal="left" vertical="center" wrapText="1"/>
    </xf>
    <xf numFmtId="0" fontId="8" fillId="0" borderId="7" xfId="0" applyFont="1" applyBorder="1" applyAlignment="1">
      <alignment horizontal="left" vertical="center" wrapText="1"/>
    </xf>
    <xf numFmtId="0" fontId="8" fillId="0" borderId="12" xfId="0" applyFont="1" applyBorder="1" applyAlignment="1">
      <alignment horizontal="left" vertical="center" wrapText="1"/>
    </xf>
    <xf numFmtId="9" fontId="8" fillId="0" borderId="0" xfId="18" applyFont="1"/>
    <xf numFmtId="0" fontId="8" fillId="0" borderId="13" xfId="0" applyFont="1" applyBorder="1" applyAlignment="1">
      <alignment horizontal="left" vertical="center" wrapText="1"/>
    </xf>
    <xf numFmtId="0" fontId="8" fillId="0" borderId="0" xfId="16" applyFont="1" applyAlignment="1">
      <alignment horizontal="left" vertical="center"/>
    </xf>
    <xf numFmtId="0" fontId="8" fillId="0" borderId="0" xfId="12" applyFont="1" applyAlignment="1">
      <alignment horizontal="left" vertical="center"/>
    </xf>
    <xf numFmtId="0" fontId="38" fillId="0" borderId="0" xfId="0" applyFont="1"/>
    <xf numFmtId="0" fontId="33" fillId="0" borderId="0" xfId="2" applyFont="1"/>
    <xf numFmtId="0" fontId="38" fillId="0" borderId="0" xfId="6" applyFont="1" applyAlignment="1">
      <alignment vertical="top"/>
    </xf>
    <xf numFmtId="0" fontId="24" fillId="0" borderId="0" xfId="7" applyFont="1"/>
    <xf numFmtId="0" fontId="20" fillId="0" borderId="0" xfId="7" applyFont="1" applyAlignment="1">
      <alignment horizontal="left"/>
    </xf>
    <xf numFmtId="0" fontId="30" fillId="0" borderId="0" xfId="7" applyFont="1" applyAlignment="1">
      <alignment horizontal="left"/>
    </xf>
    <xf numFmtId="0" fontId="29" fillId="0" borderId="0" xfId="7" applyFont="1" applyAlignment="1">
      <alignment horizontal="left"/>
    </xf>
    <xf numFmtId="0" fontId="25" fillId="0" borderId="0" xfId="7" applyFont="1" applyAlignment="1">
      <alignment horizontal="left"/>
    </xf>
    <xf numFmtId="0" fontId="28" fillId="0" borderId="0" xfId="7" applyFont="1" applyAlignment="1">
      <alignment horizontal="left"/>
    </xf>
    <xf numFmtId="0" fontId="20" fillId="0" borderId="0" xfId="7" applyFont="1" applyAlignment="1">
      <alignment wrapText="1"/>
    </xf>
    <xf numFmtId="0" fontId="25" fillId="0" borderId="0" xfId="6" applyFont="1"/>
    <xf numFmtId="0" fontId="25" fillId="0" borderId="0" xfId="7" applyFont="1" applyAlignment="1">
      <alignment horizontal="left" wrapText="1"/>
    </xf>
    <xf numFmtId="0" fontId="30" fillId="0" borderId="0" xfId="0" applyFont="1" applyAlignment="1">
      <alignment horizontal="left"/>
    </xf>
    <xf numFmtId="0" fontId="8" fillId="0" borderId="0" xfId="12" applyFont="1" applyAlignment="1">
      <alignment horizontal="left" vertical="top"/>
    </xf>
    <xf numFmtId="167" fontId="30" fillId="6" borderId="2" xfId="1" applyNumberFormat="1" applyFont="1" applyFill="1" applyBorder="1" applyAlignment="1">
      <alignment horizontal="left" vertical="center"/>
    </xf>
    <xf numFmtId="164" fontId="30" fillId="6" borderId="2" xfId="1" applyNumberFormat="1" applyFont="1" applyFill="1" applyBorder="1" applyAlignment="1">
      <alignment horizontal="left" vertical="center"/>
    </xf>
    <xf numFmtId="49" fontId="30" fillId="6" borderId="2" xfId="1" applyNumberFormat="1" applyFont="1" applyFill="1" applyBorder="1" applyAlignment="1">
      <alignment horizontal="left" vertical="center" wrapText="1"/>
    </xf>
    <xf numFmtId="164" fontId="30" fillId="6" borderId="2" xfId="1" applyNumberFormat="1" applyFont="1" applyFill="1" applyBorder="1" applyAlignment="1">
      <alignment horizontal="left" vertical="center" wrapText="1"/>
    </xf>
    <xf numFmtId="165" fontId="30" fillId="6" borderId="2" xfId="18" applyNumberFormat="1" applyFont="1" applyFill="1" applyBorder="1" applyAlignment="1">
      <alignment horizontal="left" vertical="center"/>
    </xf>
    <xf numFmtId="0" fontId="26" fillId="0" borderId="0" xfId="6" applyFont="1" applyAlignment="1">
      <alignment vertical="top"/>
    </xf>
    <xf numFmtId="3" fontId="24" fillId="0" borderId="0" xfId="9" applyNumberFormat="1" applyFont="1" applyFill="1" applyBorder="1" applyAlignment="1">
      <alignment vertical="top"/>
    </xf>
    <xf numFmtId="0" fontId="20" fillId="0" borderId="0" xfId="6" applyFont="1" applyAlignment="1">
      <alignment vertical="top" wrapText="1"/>
    </xf>
    <xf numFmtId="0" fontId="8" fillId="0" borderId="0" xfId="12" applyFont="1" applyAlignment="1">
      <alignment horizontal="left" vertical="center" wrapText="1"/>
    </xf>
    <xf numFmtId="166" fontId="28" fillId="0" borderId="0" xfId="13" applyNumberFormat="1" applyFont="1" applyFill="1" applyBorder="1" applyAlignment="1">
      <alignment horizontal="left" vertical="center"/>
    </xf>
    <xf numFmtId="0" fontId="28" fillId="0" borderId="0" xfId="12" applyFont="1" applyAlignment="1">
      <alignment horizontal="left" vertical="top" wrapText="1"/>
    </xf>
    <xf numFmtId="0" fontId="7" fillId="0" borderId="0" xfId="12" applyFont="1" applyAlignment="1">
      <alignment horizontal="left" vertical="top" wrapText="1"/>
    </xf>
    <xf numFmtId="165" fontId="28" fillId="0" borderId="0" xfId="15" applyNumberFormat="1" applyFont="1" applyFill="1" applyBorder="1" applyAlignment="1">
      <alignment horizontal="left" vertical="center"/>
    </xf>
    <xf numFmtId="164" fontId="28" fillId="0" borderId="0" xfId="1" applyNumberFormat="1" applyFont="1" applyAlignment="1">
      <alignment horizontal="left" vertical="top"/>
    </xf>
    <xf numFmtId="0" fontId="6" fillId="0" borderId="0" xfId="12" applyFont="1" applyAlignment="1">
      <alignment horizontal="left" vertical="top" wrapText="1"/>
    </xf>
    <xf numFmtId="0" fontId="5" fillId="0" borderId="0" xfId="12" applyFont="1" applyAlignment="1">
      <alignment horizontal="left" vertical="top" wrapText="1"/>
    </xf>
    <xf numFmtId="0" fontId="4" fillId="0" borderId="0" xfId="12" applyFont="1" applyAlignment="1">
      <alignment horizontal="left" vertical="top" wrapText="1"/>
    </xf>
    <xf numFmtId="14" fontId="28" fillId="0" borderId="0" xfId="0" applyNumberFormat="1" applyFont="1" applyAlignment="1">
      <alignment horizontal="left" vertical="top"/>
    </xf>
    <xf numFmtId="0" fontId="3" fillId="0" borderId="0" xfId="0" applyFont="1"/>
    <xf numFmtId="0" fontId="24" fillId="4" borderId="0" xfId="0" applyFont="1" applyFill="1" applyAlignment="1">
      <alignment wrapText="1"/>
    </xf>
    <xf numFmtId="0" fontId="24" fillId="4" borderId="0" xfId="0" quotePrefix="1" applyFont="1" applyFill="1" applyAlignment="1">
      <alignment wrapText="1"/>
    </xf>
    <xf numFmtId="164" fontId="24" fillId="4" borderId="0" xfId="1" quotePrefix="1" applyNumberFormat="1" applyFont="1" applyFill="1" applyAlignment="1">
      <alignment wrapText="1"/>
    </xf>
    <xf numFmtId="164" fontId="24" fillId="2" borderId="0" xfId="1" quotePrefix="1" applyNumberFormat="1" applyFont="1" applyFill="1" applyAlignment="1">
      <alignment wrapText="1"/>
    </xf>
    <xf numFmtId="0" fontId="24" fillId="2" borderId="0" xfId="0" applyFont="1" applyFill="1" applyAlignment="1">
      <alignment wrapText="1"/>
    </xf>
    <xf numFmtId="164" fontId="15" fillId="0" borderId="0" xfId="2" applyNumberFormat="1" applyFill="1" applyBorder="1" applyAlignment="1">
      <alignment horizontal="left"/>
    </xf>
    <xf numFmtId="0" fontId="15" fillId="0" borderId="0" xfId="2" applyFill="1"/>
    <xf numFmtId="164" fontId="20" fillId="0" borderId="0" xfId="1" applyNumberFormat="1" applyFont="1" applyFill="1"/>
    <xf numFmtId="0" fontId="3" fillId="2" borderId="1" xfId="0" applyFont="1" applyFill="1" applyBorder="1"/>
    <xf numFmtId="0" fontId="2" fillId="0" borderId="0" xfId="12" applyFont="1" applyAlignment="1">
      <alignment horizontal="left" vertical="center"/>
    </xf>
    <xf numFmtId="0" fontId="2" fillId="0" borderId="0" xfId="12" applyFont="1" applyAlignment="1">
      <alignment horizontal="left" vertical="center" wrapText="1"/>
    </xf>
    <xf numFmtId="0" fontId="24" fillId="4" borderId="12" xfId="0" applyFont="1" applyFill="1" applyBorder="1" applyAlignment="1">
      <alignment vertical="center"/>
    </xf>
    <xf numFmtId="0" fontId="24" fillId="4" borderId="13" xfId="0" applyFont="1" applyFill="1" applyBorder="1" applyAlignment="1">
      <alignment vertical="center"/>
    </xf>
    <xf numFmtId="0" fontId="2" fillId="0" borderId="0" xfId="0" applyFont="1"/>
    <xf numFmtId="0" fontId="39" fillId="0" borderId="0" xfId="12" applyFont="1" applyAlignment="1">
      <alignment horizontal="left" vertical="center"/>
    </xf>
    <xf numFmtId="0" fontId="2" fillId="0" borderId="0" xfId="12" applyFont="1" applyAlignment="1">
      <alignment horizontal="left" vertical="top" wrapText="1"/>
    </xf>
    <xf numFmtId="0" fontId="2" fillId="0" borderId="0" xfId="16" applyFont="1" applyAlignment="1">
      <alignment horizontal="left" vertical="center"/>
    </xf>
    <xf numFmtId="0" fontId="35" fillId="0" borderId="0" xfId="0" applyFont="1" applyAlignment="1">
      <alignment horizontal="left" vertical="top"/>
    </xf>
    <xf numFmtId="0" fontId="20" fillId="0" borderId="2" xfId="6" applyFont="1" applyBorder="1" applyAlignment="1">
      <alignment horizontal="left" vertical="top" wrapText="1"/>
    </xf>
    <xf numFmtId="0" fontId="26" fillId="5" borderId="14" xfId="6" applyFont="1" applyFill="1" applyBorder="1" applyAlignment="1">
      <alignment horizontal="left" vertical="center"/>
    </xf>
    <xf numFmtId="0" fontId="26" fillId="5" borderId="15" xfId="6" applyFont="1" applyFill="1" applyBorder="1" applyAlignment="1">
      <alignment horizontal="left" vertical="center"/>
    </xf>
    <xf numFmtId="0" fontId="26" fillId="5" borderId="16" xfId="6" applyFont="1" applyFill="1" applyBorder="1" applyAlignment="1">
      <alignment horizontal="left" vertical="center"/>
    </xf>
    <xf numFmtId="0" fontId="20" fillId="0" borderId="11" xfId="6" applyFont="1" applyBorder="1" applyAlignment="1">
      <alignment horizontal="center" vertical="center"/>
    </xf>
    <xf numFmtId="0" fontId="20" fillId="0" borderId="12" xfId="6" applyFont="1" applyBorder="1" applyAlignment="1">
      <alignment horizontal="center" vertical="center"/>
    </xf>
    <xf numFmtId="0" fontId="20" fillId="0" borderId="20" xfId="6" applyFont="1" applyBorder="1" applyAlignment="1">
      <alignment horizontal="center" vertical="center"/>
    </xf>
    <xf numFmtId="0" fontId="20" fillId="0" borderId="23" xfId="6" applyFont="1" applyBorder="1" applyAlignment="1">
      <alignment horizontal="center" vertical="center"/>
    </xf>
    <xf numFmtId="0" fontId="20" fillId="0" borderId="24" xfId="6" applyFont="1" applyBorder="1" applyAlignment="1">
      <alignment horizontal="center" vertical="center"/>
    </xf>
    <xf numFmtId="0" fontId="20" fillId="0" borderId="25" xfId="6" applyFont="1" applyBorder="1" applyAlignment="1">
      <alignment horizontal="center" vertical="center"/>
    </xf>
    <xf numFmtId="0" fontId="26" fillId="5" borderId="2" xfId="6" applyFont="1" applyFill="1" applyBorder="1" applyAlignment="1">
      <alignment horizontal="left" vertical="top"/>
    </xf>
    <xf numFmtId="3" fontId="24" fillId="0" borderId="2" xfId="9" applyNumberFormat="1" applyFont="1" applyBorder="1" applyAlignment="1">
      <alignment horizontal="left" vertical="top"/>
    </xf>
    <xf numFmtId="0" fontId="24" fillId="0" borderId="5" xfId="0" applyFont="1" applyBorder="1" applyAlignment="1">
      <alignment horizontal="left" wrapText="1"/>
    </xf>
    <xf numFmtId="0" fontId="24" fillId="0" borderId="10" xfId="0" applyFont="1" applyBorder="1" applyAlignment="1">
      <alignment horizontal="left" wrapText="1"/>
    </xf>
    <xf numFmtId="0" fontId="28" fillId="0" borderId="0" xfId="8" applyNumberFormat="1" applyFont="1" applyFill="1" applyBorder="1" applyAlignment="1">
      <alignment horizontal="left" vertical="center" wrapText="1"/>
    </xf>
    <xf numFmtId="0" fontId="28" fillId="0" borderId="9" xfId="8" applyNumberFormat="1" applyFont="1" applyFill="1" applyBorder="1" applyAlignment="1">
      <alignment horizontal="left" vertical="center" wrapText="1"/>
    </xf>
    <xf numFmtId="0" fontId="28" fillId="0" borderId="3" xfId="8" applyNumberFormat="1" applyFont="1" applyFill="1" applyBorder="1" applyAlignment="1">
      <alignment horizontal="left" vertical="center" wrapText="1"/>
    </xf>
    <xf numFmtId="0" fontId="28" fillId="0" borderId="6" xfId="8" applyNumberFormat="1" applyFont="1" applyFill="1" applyBorder="1" applyAlignment="1">
      <alignment horizontal="left" vertical="center" wrapText="1"/>
    </xf>
    <xf numFmtId="0" fontId="28" fillId="0" borderId="8" xfId="8" applyNumberFormat="1" applyFont="1" applyFill="1" applyBorder="1" applyAlignment="1">
      <alignment horizontal="left" vertical="center" wrapText="1"/>
    </xf>
    <xf numFmtId="0" fontId="8" fillId="0" borderId="3" xfId="8" applyNumberFormat="1" applyFont="1" applyFill="1" applyBorder="1" applyAlignment="1">
      <alignment horizontal="left" vertical="center" wrapText="1"/>
    </xf>
    <xf numFmtId="0" fontId="8" fillId="0" borderId="6" xfId="8" applyNumberFormat="1" applyFont="1" applyFill="1" applyBorder="1" applyAlignment="1">
      <alignment horizontal="left" vertical="center" wrapText="1"/>
    </xf>
    <xf numFmtId="0" fontId="8" fillId="0" borderId="8" xfId="8" applyNumberFormat="1" applyFont="1" applyFill="1" applyBorder="1" applyAlignment="1">
      <alignment horizontal="left" vertical="center" wrapText="1"/>
    </xf>
    <xf numFmtId="0" fontId="8" fillId="0" borderId="4" xfId="8" applyNumberFormat="1" applyFont="1" applyFill="1" applyBorder="1" applyAlignment="1">
      <alignment horizontal="left" vertical="center" wrapText="1"/>
    </xf>
    <xf numFmtId="0" fontId="8" fillId="0" borderId="0" xfId="8" applyNumberFormat="1" applyFont="1" applyFill="1" applyBorder="1" applyAlignment="1">
      <alignment horizontal="left" vertical="center" wrapText="1"/>
    </xf>
    <xf numFmtId="0" fontId="24" fillId="0" borderId="3" xfId="0" applyFont="1" applyBorder="1" applyAlignment="1">
      <alignment horizontal="left" wrapText="1"/>
    </xf>
    <xf numFmtId="0" fontId="24" fillId="0" borderId="8" xfId="0" applyFont="1" applyBorder="1" applyAlignment="1">
      <alignment horizontal="left" wrapText="1"/>
    </xf>
    <xf numFmtId="0" fontId="24" fillId="0" borderId="4" xfId="0" applyFont="1" applyBorder="1" applyAlignment="1">
      <alignment horizontal="left" wrapText="1"/>
    </xf>
    <xf numFmtId="0" fontId="24" fillId="0" borderId="9" xfId="0" applyFont="1" applyBorder="1" applyAlignment="1">
      <alignment horizontal="left" wrapText="1"/>
    </xf>
    <xf numFmtId="0" fontId="8" fillId="0" borderId="8" xfId="0" applyFont="1" applyBorder="1" applyAlignment="1">
      <alignment horizontal="left" vertical="center" wrapText="1"/>
    </xf>
    <xf numFmtId="0" fontId="8" fillId="0" borderId="9" xfId="0" applyFont="1" applyBorder="1" applyAlignment="1">
      <alignment horizontal="left" vertical="center" wrapText="1"/>
    </xf>
    <xf numFmtId="0" fontId="24" fillId="4" borderId="3" xfId="0" applyFont="1" applyFill="1" applyBorder="1" applyAlignment="1">
      <alignment horizontal="left" wrapText="1"/>
    </xf>
    <xf numFmtId="0" fontId="24" fillId="4" borderId="8" xfId="0" applyFont="1" applyFill="1" applyBorder="1" applyAlignment="1">
      <alignment horizontal="left" wrapText="1"/>
    </xf>
    <xf numFmtId="0" fontId="24" fillId="4" borderId="4" xfId="0" applyFont="1" applyFill="1" applyBorder="1" applyAlignment="1">
      <alignment horizontal="left" wrapText="1"/>
    </xf>
    <xf numFmtId="0" fontId="24" fillId="4" borderId="9" xfId="0" applyFont="1" applyFill="1" applyBorder="1" applyAlignment="1">
      <alignment horizontal="left" wrapText="1"/>
    </xf>
    <xf numFmtId="0" fontId="24" fillId="4" borderId="5" xfId="0" applyFont="1" applyFill="1" applyBorder="1" applyAlignment="1">
      <alignment horizontal="left" wrapText="1"/>
    </xf>
    <xf numFmtId="0" fontId="24" fillId="4" borderId="10" xfId="0" applyFont="1" applyFill="1" applyBorder="1" applyAlignment="1">
      <alignment horizontal="left" wrapText="1"/>
    </xf>
    <xf numFmtId="0" fontId="24" fillId="3" borderId="4" xfId="0" applyFont="1" applyFill="1" applyBorder="1" applyAlignment="1">
      <alignment horizontal="left" vertical="top" wrapText="1"/>
    </xf>
    <xf numFmtId="0" fontId="24" fillId="5" borderId="3" xfId="0" applyFont="1" applyFill="1" applyBorder="1" applyAlignment="1">
      <alignment horizontal="left" vertical="top" wrapText="1"/>
    </xf>
    <xf numFmtId="0" fontId="24" fillId="5" borderId="4" xfId="0" applyFont="1" applyFill="1" applyBorder="1" applyAlignment="1">
      <alignment horizontal="left" vertical="top" wrapText="1"/>
    </xf>
    <xf numFmtId="0" fontId="24" fillId="5" borderId="5" xfId="0" applyFont="1" applyFill="1" applyBorder="1" applyAlignment="1">
      <alignment horizontal="left" vertical="top" wrapText="1"/>
    </xf>
    <xf numFmtId="0" fontId="24" fillId="4" borderId="4" xfId="0" applyFont="1" applyFill="1" applyBorder="1" applyAlignment="1">
      <alignment horizontal="left" vertical="top" wrapText="1"/>
    </xf>
    <xf numFmtId="0" fontId="24" fillId="3" borderId="5"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17" xfId="0" applyFont="1" applyFill="1" applyBorder="1" applyAlignment="1">
      <alignment horizontal="left" wrapText="1"/>
    </xf>
    <xf numFmtId="0" fontId="24" fillId="4" borderId="18" xfId="0" applyFont="1" applyFill="1" applyBorder="1" applyAlignment="1">
      <alignment horizontal="left" wrapText="1"/>
    </xf>
    <xf numFmtId="0" fontId="1" fillId="0" borderId="0" xfId="0" applyFont="1" applyAlignment="1">
      <alignment vertical="top"/>
    </xf>
    <xf numFmtId="0" fontId="1" fillId="0" borderId="0" xfId="0" applyFont="1" applyAlignment="1">
      <alignment vertical="top" wrapText="1"/>
    </xf>
    <xf numFmtId="0" fontId="1" fillId="0" borderId="0" xfId="12" applyFont="1" applyFill="1" applyAlignment="1">
      <alignment horizontal="left" vertical="center" wrapText="1"/>
    </xf>
    <xf numFmtId="0" fontId="28" fillId="0" borderId="0" xfId="12" applyFont="1" applyFill="1" applyAlignment="1">
      <alignment horizontal="left" vertical="center" wrapText="1"/>
    </xf>
    <xf numFmtId="0" fontId="1" fillId="0" borderId="11" xfId="0" applyFont="1" applyFill="1" applyBorder="1" applyAlignment="1">
      <alignment vertical="center" wrapText="1"/>
    </xf>
    <xf numFmtId="0" fontId="2" fillId="0" borderId="12" xfId="0" applyFont="1" applyFill="1" applyBorder="1" applyAlignment="1">
      <alignment vertical="center" wrapText="1"/>
    </xf>
    <xf numFmtId="0" fontId="2" fillId="0" borderId="10" xfId="0" applyFont="1" applyFill="1" applyBorder="1" applyAlignment="1">
      <alignment vertical="center" wrapText="1"/>
    </xf>
    <xf numFmtId="0" fontId="10" fillId="0" borderId="8" xfId="0" applyFont="1" applyFill="1" applyBorder="1" applyAlignment="1">
      <alignment vertical="center" wrapText="1"/>
    </xf>
    <xf numFmtId="0" fontId="10" fillId="0" borderId="9" xfId="0" applyFont="1" applyFill="1" applyBorder="1" applyAlignment="1">
      <alignment vertical="center" wrapText="1"/>
    </xf>
    <xf numFmtId="0" fontId="1" fillId="0" borderId="10" xfId="0" applyFont="1" applyFill="1" applyBorder="1" applyAlignment="1">
      <alignment vertical="center" wrapText="1"/>
    </xf>
    <xf numFmtId="0" fontId="28" fillId="0" borderId="0" xfId="12" applyFont="1" applyFill="1" applyAlignment="1">
      <alignment horizontal="left" vertical="center"/>
    </xf>
    <xf numFmtId="0" fontId="1" fillId="0" borderId="0" xfId="12" applyFont="1" applyAlignment="1">
      <alignment horizontal="left" vertical="center"/>
    </xf>
    <xf numFmtId="0" fontId="1" fillId="0" borderId="0" xfId="12" applyFont="1" applyFill="1" applyAlignment="1">
      <alignment horizontal="left" vertical="center"/>
    </xf>
    <xf numFmtId="0" fontId="2" fillId="0" borderId="0" xfId="12" applyFont="1" applyFill="1" applyAlignment="1">
      <alignment horizontal="left" vertical="center"/>
    </xf>
    <xf numFmtId="0" fontId="8" fillId="0" borderId="0" xfId="12" applyFont="1" applyFill="1" applyAlignment="1">
      <alignment horizontal="left" vertical="center" wrapText="1"/>
    </xf>
    <xf numFmtId="0" fontId="8" fillId="0" borderId="0" xfId="12" applyFont="1" applyFill="1" applyAlignment="1">
      <alignment horizontal="left" vertical="center"/>
    </xf>
    <xf numFmtId="0" fontId="28" fillId="0" borderId="0" xfId="14" applyFont="1" applyFill="1" applyAlignment="1">
      <alignment horizontal="left" vertical="center" wrapText="1"/>
    </xf>
    <xf numFmtId="0" fontId="1" fillId="0" borderId="0" xfId="0" applyFont="1"/>
    <xf numFmtId="0" fontId="1" fillId="0" borderId="0" xfId="0" applyFont="1" applyAlignment="1">
      <alignment horizontal="left"/>
    </xf>
    <xf numFmtId="164" fontId="1" fillId="0" borderId="0" xfId="0" applyNumberFormat="1" applyFont="1"/>
    <xf numFmtId="0" fontId="1" fillId="0" borderId="0" xfId="12" applyFont="1" applyAlignment="1">
      <alignment horizontal="left" vertical="center" wrapText="1"/>
    </xf>
    <xf numFmtId="9" fontId="28" fillId="0" borderId="0" xfId="15" applyNumberFormat="1" applyFont="1" applyFill="1" applyBorder="1" applyAlignment="1">
      <alignment horizontal="left" vertical="center"/>
    </xf>
    <xf numFmtId="0" fontId="28" fillId="0" borderId="0" xfId="12" applyFont="1" applyFill="1" applyAlignment="1">
      <alignment horizontal="left" vertical="top" wrapText="1"/>
    </xf>
    <xf numFmtId="0" fontId="27" fillId="4" borderId="0" xfId="11" applyFont="1" applyFill="1" applyBorder="1" applyAlignment="1">
      <alignment horizontal="left" vertical="center" wrapText="1"/>
    </xf>
    <xf numFmtId="0" fontId="20" fillId="0" borderId="0" xfId="0" applyFont="1" applyAlignment="1">
      <alignment vertical="top" wrapText="1"/>
    </xf>
    <xf numFmtId="0" fontId="27" fillId="4" borderId="0" xfId="11" applyFont="1" applyFill="1" applyAlignment="1">
      <alignment vertical="top" wrapText="1"/>
    </xf>
    <xf numFmtId="0" fontId="1" fillId="0" borderId="0" xfId="12" applyFont="1" applyAlignment="1">
      <alignment horizontal="left" vertical="top" wrapText="1"/>
    </xf>
    <xf numFmtId="0" fontId="1" fillId="0" borderId="0" xfId="12" applyFont="1" applyAlignment="1">
      <alignment vertical="top"/>
    </xf>
    <xf numFmtId="0" fontId="14" fillId="0" borderId="0" xfId="12" applyFont="1" applyAlignment="1">
      <alignment horizontal="left" vertical="top" wrapText="1"/>
    </xf>
    <xf numFmtId="0" fontId="0" fillId="0" borderId="0" xfId="12" applyFont="1" applyAlignment="1">
      <alignment horizontal="left" vertical="top" wrapText="1"/>
    </xf>
    <xf numFmtId="0" fontId="0" fillId="0" borderId="0" xfId="0" applyAlignment="1">
      <alignment vertical="center"/>
    </xf>
    <xf numFmtId="0" fontId="20" fillId="0" borderId="0" xfId="0" applyFont="1" applyAlignment="1">
      <alignment vertical="center"/>
    </xf>
    <xf numFmtId="0" fontId="14" fillId="0" borderId="0" xfId="12" applyFont="1" applyAlignment="1">
      <alignment horizontal="left" vertical="center"/>
    </xf>
    <xf numFmtId="0" fontId="1" fillId="0" borderId="8" xfId="0" applyFont="1" applyFill="1" applyBorder="1" applyAlignment="1">
      <alignment vertical="center" wrapText="1"/>
    </xf>
    <xf numFmtId="0" fontId="1" fillId="0" borderId="9" xfId="0" applyFont="1" applyFill="1" applyBorder="1" applyAlignment="1">
      <alignment vertical="center" wrapText="1"/>
    </xf>
    <xf numFmtId="0" fontId="10" fillId="0" borderId="0" xfId="14" applyFont="1" applyAlignment="1">
      <alignment vertical="top" wrapText="1"/>
    </xf>
    <xf numFmtId="0" fontId="28" fillId="0" borderId="0" xfId="14" applyFont="1" applyAlignment="1">
      <alignment vertical="top" wrapText="1"/>
    </xf>
    <xf numFmtId="0" fontId="10" fillId="0" borderId="0" xfId="16" applyFont="1" applyAlignment="1">
      <alignment vertical="top" wrapText="1"/>
    </xf>
    <xf numFmtId="0" fontId="1" fillId="0" borderId="0" xfId="12" applyFont="1" applyFill="1" applyAlignment="1">
      <alignment horizontal="left" vertical="top" wrapText="1"/>
    </xf>
    <xf numFmtId="0" fontId="3" fillId="0" borderId="0" xfId="12" applyFont="1" applyAlignment="1">
      <alignment horizontal="left" vertical="top" wrapText="1"/>
    </xf>
    <xf numFmtId="0" fontId="28" fillId="0" borderId="0" xfId="0" applyFont="1" applyFill="1" applyAlignment="1">
      <alignment vertical="top" wrapText="1"/>
    </xf>
    <xf numFmtId="0" fontId="28" fillId="0" borderId="0" xfId="0" applyFont="1" applyFill="1" applyBorder="1" applyAlignment="1">
      <alignment vertical="top" wrapText="1"/>
    </xf>
    <xf numFmtId="0" fontId="28" fillId="0" borderId="0" xfId="0" applyFont="1" applyAlignment="1">
      <alignment vertical="top" wrapText="1"/>
    </xf>
    <xf numFmtId="0" fontId="1" fillId="0" borderId="0" xfId="16" applyFont="1" applyAlignment="1">
      <alignment horizontal="left" vertical="center" wrapText="1"/>
    </xf>
    <xf numFmtId="0" fontId="1" fillId="0" borderId="3" xfId="8" applyNumberFormat="1" applyFont="1" applyFill="1" applyBorder="1" applyAlignment="1">
      <alignment horizontal="left" vertical="center" wrapText="1"/>
    </xf>
    <xf numFmtId="0" fontId="1" fillId="0" borderId="6" xfId="8" applyNumberFormat="1" applyFont="1" applyFill="1" applyBorder="1" applyAlignment="1">
      <alignment horizontal="left" vertical="center" wrapText="1"/>
    </xf>
    <xf numFmtId="0" fontId="1" fillId="0" borderId="8" xfId="8" applyNumberFormat="1" applyFont="1" applyFill="1" applyBorder="1" applyAlignment="1">
      <alignment horizontal="left" vertical="center" wrapText="1"/>
    </xf>
    <xf numFmtId="0" fontId="28" fillId="0" borderId="0" xfId="16" applyFont="1" applyBorder="1" applyAlignment="1">
      <alignment horizontal="left" vertical="center" wrapText="1"/>
    </xf>
    <xf numFmtId="0" fontId="28" fillId="0" borderId="0" xfId="12" applyFont="1" applyBorder="1" applyAlignment="1">
      <alignment horizontal="left" vertical="center" wrapText="1"/>
    </xf>
    <xf numFmtId="9" fontId="8" fillId="3" borderId="7" xfId="18" applyFont="1" applyFill="1" applyBorder="1" applyAlignment="1">
      <alignment horizontal="right" vertical="center" wrapText="1"/>
    </xf>
    <xf numFmtId="0" fontId="8" fillId="3" borderId="0" xfId="7" applyFont="1" applyFill="1" applyBorder="1" applyAlignment="1">
      <alignment horizontal="left" vertical="top"/>
    </xf>
    <xf numFmtId="0" fontId="1" fillId="0" borderId="6" xfId="0" applyFont="1" applyBorder="1"/>
    <xf numFmtId="0" fontId="1" fillId="0" borderId="8" xfId="0" applyFont="1" applyBorder="1"/>
    <xf numFmtId="0" fontId="1" fillId="0" borderId="4" xfId="8" applyNumberFormat="1" applyFont="1" applyFill="1" applyBorder="1" applyAlignment="1">
      <alignment horizontal="left" vertical="center" wrapText="1"/>
    </xf>
    <xf numFmtId="0" fontId="1" fillId="0" borderId="0" xfId="8" applyNumberFormat="1" applyFont="1" applyFill="1" applyBorder="1" applyAlignment="1">
      <alignment vertical="center" wrapText="1"/>
    </xf>
    <xf numFmtId="0" fontId="1" fillId="0" borderId="3" xfId="0" applyFont="1" applyBorder="1" applyAlignment="1">
      <alignment horizontal="left" vertical="center" wrapText="1"/>
    </xf>
    <xf numFmtId="0" fontId="1" fillId="0" borderId="4" xfId="0" applyFont="1" applyBorder="1" applyAlignment="1">
      <alignment horizontal="left" vertical="center" wrapText="1"/>
    </xf>
    <xf numFmtId="0" fontId="1" fillId="0" borderId="10" xfId="0" applyFont="1" applyBorder="1" applyAlignment="1">
      <alignment horizontal="left" vertical="center" wrapText="1"/>
    </xf>
    <xf numFmtId="0" fontId="28" fillId="0" borderId="10" xfId="12" applyFont="1" applyBorder="1" applyAlignment="1">
      <alignment horizontal="left" vertical="center" wrapText="1"/>
    </xf>
    <xf numFmtId="2" fontId="1" fillId="0" borderId="0" xfId="0" applyNumberFormat="1" applyFont="1" applyAlignment="1">
      <alignment vertical="top"/>
    </xf>
    <xf numFmtId="164" fontId="1" fillId="0" borderId="0" xfId="0" applyNumberFormat="1" applyFont="1" applyAlignment="1">
      <alignment vertical="top"/>
    </xf>
    <xf numFmtId="164" fontId="40" fillId="9" borderId="0" xfId="1" quotePrefix="1" applyNumberFormat="1" applyFont="1" applyFill="1" applyBorder="1" applyAlignment="1">
      <alignment wrapText="1"/>
    </xf>
    <xf numFmtId="164" fontId="28" fillId="0" borderId="0" xfId="1" applyNumberFormat="1" applyFont="1" applyFill="1" applyBorder="1" applyProtection="1">
      <protection locked="0"/>
    </xf>
    <xf numFmtId="10" fontId="28" fillId="0" borderId="0" xfId="18" applyNumberFormat="1" applyFont="1" applyFill="1" applyBorder="1" applyProtection="1">
      <protection locked="0"/>
    </xf>
    <xf numFmtId="164" fontId="1" fillId="0" borderId="0" xfId="1" quotePrefix="1" applyNumberFormat="1" applyFont="1" applyFill="1"/>
    <xf numFmtId="164" fontId="1" fillId="2" borderId="0" xfId="1" applyNumberFormat="1" applyFont="1" applyFill="1"/>
    <xf numFmtId="43" fontId="1" fillId="0" borderId="0" xfId="0" applyNumberFormat="1" applyFont="1"/>
    <xf numFmtId="43" fontId="1" fillId="2" borderId="0" xfId="1" applyFont="1" applyFill="1"/>
    <xf numFmtId="164" fontId="1" fillId="0" borderId="0" xfId="1" applyNumberFormat="1" applyFont="1" applyFill="1"/>
    <xf numFmtId="43" fontId="1" fillId="8" borderId="0" xfId="0" applyNumberFormat="1" applyFont="1" applyFill="1"/>
    <xf numFmtId="0" fontId="1" fillId="0" borderId="0" xfId="0" quotePrefix="1" applyFont="1"/>
    <xf numFmtId="164" fontId="10" fillId="0" borderId="3" xfId="1" applyNumberFormat="1" applyFont="1" applyBorder="1"/>
    <xf numFmtId="164" fontId="10" fillId="0" borderId="6" xfId="1" applyNumberFormat="1" applyFont="1" applyBorder="1"/>
    <xf numFmtId="164" fontId="10" fillId="0" borderId="8" xfId="1" applyNumberFormat="1" applyFont="1" applyBorder="1"/>
    <xf numFmtId="164" fontId="10" fillId="0" borderId="4" xfId="1" applyNumberFormat="1" applyFont="1" applyBorder="1"/>
    <xf numFmtId="165" fontId="10" fillId="0" borderId="5" xfId="18" applyNumberFormat="1" applyFont="1" applyBorder="1"/>
    <xf numFmtId="165" fontId="10" fillId="0" borderId="7" xfId="18" applyNumberFormat="1" applyFont="1" applyBorder="1"/>
    <xf numFmtId="165" fontId="10" fillId="0" borderId="10" xfId="18" applyNumberFormat="1" applyFont="1" applyBorder="1"/>
    <xf numFmtId="0" fontId="1" fillId="10" borderId="11" xfId="0" applyFont="1" applyFill="1" applyBorder="1" applyAlignment="1">
      <alignment horizontal="center"/>
    </xf>
    <xf numFmtId="0" fontId="1" fillId="10" borderId="13" xfId="0" applyFont="1" applyFill="1" applyBorder="1" applyAlignment="1">
      <alignment horizontal="center"/>
    </xf>
    <xf numFmtId="0" fontId="1" fillId="10" borderId="12" xfId="0" applyFont="1" applyFill="1" applyBorder="1" applyAlignment="1">
      <alignment horizontal="center"/>
    </xf>
    <xf numFmtId="0" fontId="1" fillId="4" borderId="12" xfId="0" applyFont="1" applyFill="1" applyBorder="1"/>
    <xf numFmtId="0" fontId="15" fillId="0" borderId="0" xfId="2"/>
    <xf numFmtId="0" fontId="25" fillId="0" borderId="0" xfId="0" applyFont="1" applyAlignment="1">
      <alignment vertical="center"/>
    </xf>
    <xf numFmtId="0" fontId="1" fillId="0" borderId="3" xfId="0" applyFont="1" applyBorder="1" applyAlignment="1">
      <alignment horizontal="left" vertical="top" wrapText="1"/>
    </xf>
    <xf numFmtId="0" fontId="8" fillId="0" borderId="8" xfId="0" applyFont="1" applyBorder="1" applyAlignment="1">
      <alignment horizontal="left" vertical="top" wrapText="1"/>
    </xf>
    <xf numFmtId="0" fontId="41" fillId="0" borderId="0" xfId="0" pivotButton="1" applyFont="1"/>
    <xf numFmtId="0" fontId="41" fillId="0" borderId="0" xfId="0" applyFont="1"/>
    <xf numFmtId="0" fontId="41" fillId="0" borderId="0" xfId="0" applyFont="1" applyAlignment="1">
      <alignment horizontal="left"/>
    </xf>
    <xf numFmtId="164" fontId="41" fillId="0" borderId="0" xfId="0" applyNumberFormat="1" applyFont="1"/>
    <xf numFmtId="167" fontId="41" fillId="0" borderId="0" xfId="0" applyNumberFormat="1" applyFont="1"/>
    <xf numFmtId="0" fontId="41" fillId="0" borderId="0" xfId="0" applyFont="1" applyAlignment="1">
      <alignment horizontal="left" indent="1"/>
    </xf>
  </cellXfs>
  <cellStyles count="22">
    <cellStyle name="Comma" xfId="1" builtinId="3"/>
    <cellStyle name="Comma 2" xfId="8" xr:uid="{D4C9ADE2-FF9D-474E-B400-1C5CD44AF213}"/>
    <cellStyle name="Comma 2 2" xfId="20" xr:uid="{0FFAEFEC-B32D-4226-943B-94B1B6D9BA66}"/>
    <cellStyle name="Comma 3" xfId="9" xr:uid="{3DB3A7F4-B0B5-422D-9C52-329644ABD464}"/>
    <cellStyle name="Comma 4" xfId="19" xr:uid="{3D5E2842-01B9-4F41-BE4B-458B9BC38301}"/>
    <cellStyle name="Currency" xfId="17" builtinId="4"/>
    <cellStyle name="Hyperlink" xfId="2" builtinId="8"/>
    <cellStyle name="Hyperlink 2" xfId="5" xr:uid="{6112B244-F855-4FC3-9A6D-23F65B60A813}"/>
    <cellStyle name="Normal" xfId="0" builtinId="0"/>
    <cellStyle name="Normal 2" xfId="3" xr:uid="{EBD46E11-BB52-4CC0-9733-CAFC07D37536}"/>
    <cellStyle name="Normal 2 2" xfId="6" xr:uid="{A2D3EFA6-85FA-4529-98CF-D5EEF63B08F3}"/>
    <cellStyle name="Normal 2 2 2 2 2 2" xfId="16" xr:uid="{EE68044A-06AF-428D-B270-8A8C26654F71}"/>
    <cellStyle name="Normal 2 2 2 3 2" xfId="11" xr:uid="{ECF22841-1193-4DD3-8747-ED14DA79E936}"/>
    <cellStyle name="Normal 2 3" xfId="21" xr:uid="{0FA2652F-1031-430B-A6C0-F6AE6727D7EB}"/>
    <cellStyle name="Normal 2 5" xfId="12" xr:uid="{3E9C5FA2-266B-462F-B0D9-C8F10DEA506C}"/>
    <cellStyle name="Normal 3" xfId="4" xr:uid="{1FAA8E46-0BB3-4381-BEF2-E7F286757295}"/>
    <cellStyle name="Normal 4" xfId="7" xr:uid="{28A69406-E3C5-4F5A-BA27-7245AA2123FB}"/>
    <cellStyle name="Normal 8 2 2" xfId="14" xr:uid="{770A5792-5FA0-4513-924B-4A99692AFB54}"/>
    <cellStyle name="Percent" xfId="18" builtinId="5"/>
    <cellStyle name="Percent 2" xfId="10" xr:uid="{CC95FB7C-DB8E-4D44-8DA7-9F7B9654C917}"/>
    <cellStyle name="Percent 2 2" xfId="13" xr:uid="{CDB2B945-619F-4472-88A1-9DBE11FA405A}"/>
    <cellStyle name="Percent 4 2 2" xfId="15" xr:uid="{2EB6010D-EE8A-4758-80A4-63A46359A1F2}"/>
  </cellStyles>
  <dxfs count="149">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ont>
        <name val="Calibri"/>
        <scheme val="none"/>
      </font>
    </dxf>
    <dxf>
      <fill>
        <patternFill patternType="solid">
          <fgColor rgb="FFBCE2E0"/>
          <bgColor rgb="FFBCE2E0"/>
        </patternFill>
      </fill>
      <border>
        <bottom style="thin">
          <color rgb="FF54B7B2"/>
        </bottom>
      </border>
    </dxf>
    <dxf>
      <fill>
        <patternFill patternType="solid">
          <fgColor rgb="FFBCE2E0"/>
          <bgColor rgb="FFBCE2E0"/>
        </patternFill>
      </fill>
      <border>
        <bottom style="thin">
          <color rgb="FF54B7B2"/>
        </bottom>
      </border>
    </dxf>
    <dxf>
      <font>
        <b/>
        <color theme="1"/>
      </font>
    </dxf>
    <dxf>
      <font>
        <b/>
        <color theme="1"/>
      </font>
      <border>
        <bottom style="thin">
          <color rgb="FF54B7B2"/>
        </bottom>
      </border>
    </dxf>
    <dxf>
      <font>
        <b/>
        <color theme="1"/>
      </font>
    </dxf>
    <dxf>
      <font>
        <b/>
        <color theme="1"/>
      </font>
      <border>
        <top style="thin">
          <color theme="6"/>
        </top>
        <bottom style="thin">
          <color rgb="FF54B7B2"/>
        </bottom>
      </border>
    </dxf>
    <dxf>
      <fill>
        <patternFill patternType="solid">
          <fgColor theme="0" tint="-0.14999847407452621"/>
          <bgColor theme="0" tint="-0.14999847407452621"/>
        </patternFill>
      </fill>
    </dxf>
    <dxf>
      <fill>
        <patternFill patternType="solid">
          <fgColor theme="0" tint="-0.14999847407452621"/>
          <bgColor theme="0" tint="-0.14999847407452621"/>
        </patternFill>
      </fill>
      <border>
        <left style="thin">
          <color theme="0" tint="-0.249977111117893"/>
        </left>
        <right style="thin">
          <color theme="0" tint="-0.249977111117893"/>
        </right>
      </border>
    </dxf>
    <dxf>
      <fill>
        <patternFill patternType="solid">
          <fgColor theme="0" tint="-0.14999847407452621"/>
          <bgColor theme="0" tint="-0.14999847407452621"/>
        </patternFill>
      </fill>
    </dxf>
    <dxf>
      <font>
        <b/>
        <color theme="1"/>
      </font>
      <fill>
        <patternFill patternType="solid">
          <fgColor rgb="FFBCE2E0"/>
          <bgColor rgb="FFBCE2E0"/>
        </patternFill>
      </fill>
      <border>
        <top style="thin">
          <color rgb="FF54B7B2"/>
        </top>
      </border>
    </dxf>
    <dxf>
      <font>
        <b/>
        <color theme="1"/>
      </font>
      <fill>
        <patternFill patternType="solid">
          <fgColor rgb="FFBCE2E0"/>
          <bgColor rgb="FFBCE2E0"/>
        </patternFill>
      </fill>
      <border>
        <bottom style="thin">
          <color rgb="FF54B7B2"/>
        </bottom>
      </border>
    </dxf>
  </dxfs>
  <tableStyles count="1" defaultTableStyle="TableStyleMedium2" defaultPivotStyle="PivotStyleLight16">
    <tableStyle name="PivotStyleLight18 2" table="0" count="11" xr9:uid="{017AB88B-8D81-45D1-AF9F-6A1DC8F07EF0}">
      <tableStyleElement type="headerRow" dxfId="148"/>
      <tableStyleElement type="totalRow" dxfId="147"/>
      <tableStyleElement type="firstRowStripe" dxfId="146"/>
      <tableStyleElement type="firstColumnStripe" dxfId="145"/>
      <tableStyleElement type="firstSubtotalColumn" dxfId="144"/>
      <tableStyleElement type="firstSubtotalRow" dxfId="143"/>
      <tableStyleElement type="secondSubtotalRow" dxfId="142"/>
      <tableStyleElement type="firstRowSubheading" dxfId="141"/>
      <tableStyleElement type="secondRowSubheading" dxfId="140"/>
      <tableStyleElement type="pageFieldLabels" dxfId="139"/>
      <tableStyleElement type="pageFieldValues" dxfId="138"/>
    </tableStyle>
  </tableStyles>
  <colors>
    <mruColors>
      <color rgb="FFBCE2E0"/>
      <color rgb="FFFFCCCC"/>
      <color rgb="FFDFF1F0"/>
      <color rgb="FF54B7B2"/>
      <color rgb="FF325660"/>
      <color rgb="FF192A2F"/>
      <color rgb="FF3884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60959</xdr:colOff>
      <xdr:row>11</xdr:row>
      <xdr:rowOff>6786</xdr:rowOff>
    </xdr:from>
    <xdr:to>
      <xdr:col>1</xdr:col>
      <xdr:colOff>1641092</xdr:colOff>
      <xdr:row>18</xdr:row>
      <xdr:rowOff>167639</xdr:rowOff>
    </xdr:to>
    <xdr:pic>
      <xdr:nvPicPr>
        <xdr:cNvPr id="7" name="Picture 6">
          <a:extLst>
            <a:ext uri="{FF2B5EF4-FFF2-40B4-BE49-F238E27FC236}">
              <a16:creationId xmlns:a16="http://schemas.microsoft.com/office/drawing/2014/main" id="{ED7C7227-336E-42EF-F450-BC5886F613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59" y="3496746"/>
          <a:ext cx="2852673" cy="1441013"/>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1718733</xdr:colOff>
      <xdr:row>11</xdr:row>
      <xdr:rowOff>9470</xdr:rowOff>
    </xdr:from>
    <xdr:to>
      <xdr:col>1</xdr:col>
      <xdr:colOff>4605867</xdr:colOff>
      <xdr:row>18</xdr:row>
      <xdr:rowOff>175665</xdr:rowOff>
    </xdr:to>
    <xdr:pic>
      <xdr:nvPicPr>
        <xdr:cNvPr id="3" name="Picture 2">
          <a:extLst>
            <a:ext uri="{FF2B5EF4-FFF2-40B4-BE49-F238E27FC236}">
              <a16:creationId xmlns:a16="http://schemas.microsoft.com/office/drawing/2014/main" id="{BF187C3A-DAC3-2AB8-EB19-E60B6CC7C23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88733" y="3523137"/>
          <a:ext cx="2887134" cy="1470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qsdimin\Downloads\primary-health-networks-phn-2017-statistical-area-level-2-2016.xlsx" TargetMode="External"/><Relationship Id="rId1" Type="http://schemas.openxmlformats.org/officeDocument/2006/relationships/externalLinkPath" Target="file:///C:\Users\uqsdimin\Downloads\primary-health-networks-phn-2017-statistical-area-level-2-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Table 1"/>
      <sheetName val="Table 2"/>
      <sheetName val="Table 3"/>
      <sheetName val="Table 4"/>
      <sheetName val="Explanatory Notes"/>
    </sheetNames>
    <sheetDataSet>
      <sheetData sheetId="0">
        <row r="2">
          <cell r="A2" t="str">
            <v>Statistical Area Level 2 2016 to Primary Health Network 2017</v>
          </cell>
        </row>
      </sheetData>
      <sheetData sheetId="1" refreshError="1"/>
      <sheetData sheetId="2" refreshError="1"/>
      <sheetData sheetId="3" refreshError="1"/>
      <sheetData sheetId="4" refreshError="1"/>
      <sheetData sheetId="5"/>
    </sheetDataSet>
  </externalBook>
</externalLink>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ndra Diminic" refreshedDate="45842.633329976852" createdVersion="8" refreshedVersion="8" minRefreshableVersion="3" recordCount="540" xr:uid="{3221B09E-252F-4D21-BF6E-EB9D3133C12D}">
  <cacheSource type="worksheet">
    <worksheetSource ref="G8:DF548" sheet="Report data"/>
  </cacheSource>
  <cacheFields count="104">
    <cacheField name="Age group" numFmtId="0">
      <sharedItems count="5">
        <s v="ALL"/>
        <s v="12to17"/>
        <s v="18to24"/>
        <s v="25to64"/>
        <s v="65+"/>
      </sharedItems>
    </cacheField>
    <cacheField name="Need group" numFmtId="0">
      <sharedItems count="14">
        <s v="General pop"/>
        <s v="Schools"/>
        <s v="Workplace"/>
        <s v="Selective"/>
        <s v="Distress"/>
        <s v="Attempts"/>
        <s v="Thoughts"/>
        <s v="Persistent"/>
        <s v="Bereaved_Year1"/>
        <s v="Bereaved_Subsequent"/>
        <s v="Impacted"/>
        <s v="Skills Training"/>
        <s v="Digital Supports"/>
        <s v="Crisis Lines"/>
      </sharedItems>
    </cacheField>
    <cacheField name="Care profile name" numFmtId="0">
      <sharedItems/>
    </cacheField>
    <cacheField name="Care profile type" numFmtId="0">
      <sharedItems/>
    </cacheField>
    <cacheField name="Taxonomy item" numFmtId="0">
      <sharedItems count="94">
        <s v="Psychoeducation and Community-Building – Selective Populations"/>
        <s v="Service Development and Coordination"/>
        <s v="Workplace-Based Training in Mental Health and Suicide Awareness"/>
        <s v="Policy and Strategy Development"/>
        <s v="Workforce Development"/>
        <s v="Population-Level Suicide Prevention Communication Guidelines"/>
        <s v="Psychoeducation – General, Media-Based"/>
        <s v="Enhancing Protective Factors and Promoting General Wellbeing"/>
        <s v="Stigma Reduction and Behaviour Change Initiatives"/>
        <s v="Population Level Means Restriction"/>
        <s v="Environmental Controls"/>
        <s v="Data, Research, and Evaluation"/>
        <s v="Skills Training – Other Non-Health Professionals"/>
        <s v="Refresher Skills Training – Other Non-Health Professionals"/>
        <s v="Psychoeducation and Community-Building – School-Based"/>
        <s v="Identifying Distress"/>
        <s v="Brief Intervention"/>
        <s v="Psychoeducation and Community-Building – Workplace-Based"/>
        <s v="Individual Suicide Prevention Support Services"/>
        <s v="Service Navigation"/>
        <s v="Socioeconomic and Situational Support Services"/>
        <s v="Individual Peer Support"/>
        <s v="Group Suicide Prevention Support Services"/>
        <s v="Psychoeducation and Community-Building – Selective Individuals"/>
        <s v="Supports for Mental Illness"/>
        <s v="Supports for Drug and Alcohol Use "/>
        <s v="Review +/- Ongoing Management"/>
        <s v="Care Coordination and Liaison"/>
        <s v="Community-Based Support – Safe Spaces for Crisis"/>
        <s v="Individual Carer Peer Support"/>
        <s v="Assessment and Planning"/>
        <s v="Co-Response Teams"/>
        <s v="Consultation Liaison – Emergency Department (Hospital)"/>
        <s v="Short-Stay Residential (Multidisciplinary Team)"/>
        <s v="Acute Inpatient Services – Youth (12 – 24 years)"/>
        <s v="Acute Care Services"/>
        <s v="Clinical Community Treatment Team – Youth (12 – 24 years)"/>
        <s v="Structured Psychological Therapies – Individual"/>
        <s v="Individual Psychosocial Support Services"/>
        <s v="Individual Carer Peer Support – Service Navigation"/>
        <s v="Group Carer Peer Support"/>
        <s v="Group Carer Support"/>
        <s v="Structured Psychological Therapies – Family"/>
        <s v="Brief Support"/>
        <s v="Short-Stay Residential (Peer Led)"/>
        <s v="Acute Inpatient Services – Adult (25 – 64 years)"/>
        <s v="Discharge Follow-Up and Support – Outpatient Based"/>
        <s v="Aftercare Services"/>
        <s v="Clinical Community Treatment Team – Older Adult (65+ years)"/>
        <s v="Consultation Liaison – General (Hospital)"/>
        <s v="Acute Inpatient Services – Older Adult (65+ years)"/>
        <s v="Clinical Community Treatment Team – Adult (25 – 64 years)"/>
        <s v="Telephone and Web-Based Support Services – Self-Guided (Postvention)"/>
        <s v="Postvention Family Support Services"/>
        <s v="Postvention Individual Support Services"/>
        <s v="Postvention Group Peer Support Services"/>
        <s v="Postvention Group Support Services"/>
        <s v="Postvention Protocol Response Groups"/>
        <s v="Skills Training – Health Professionals"/>
        <s v="Refresher Skills Training – Health Professionals"/>
        <s v="Skills Training – Peers (Community)"/>
        <s v="Refresher Skills Training – Peers (Community)"/>
        <s v="Postvention Guidelines"/>
        <s v="Telephone and Web-Based Support Services – Peer Warmlines"/>
        <s v="Telephone and Web-Based Support Services – Self-Guided"/>
        <s v="Telephone and Web-Based Support Services – Self-Guided (Families/Carers)"/>
        <s v="Time Limited Interventions – Telephone/Digital Helplines"/>
        <s v="Service Navigation – Designated Phone Lines"/>
        <s v="Recovery Response Suicide Prevention Outreach Services"/>
        <s v="Data, Research and Evaluation" u="1"/>
        <s v="Refresher Training - Other Non-Health Professionals" u="1"/>
        <s v="Community-Based Support - Safe Environments for Crisis" u="1"/>
        <s v="Co-Response Team" u="1"/>
        <s v="Consultation Liaison - Emergency Department (Hospital)" u="1"/>
        <s v="Acute Inpatient Services - Youth (12-24 years)" u="1"/>
        <s v="Clinical Community Treatment Team - Youth and Adolescent (12-24 years)" u="1"/>
        <s v="Structured Psychological Therapies -Individual" u="1"/>
        <s v="Individual Carer Peer Support - Service Navigation" u="1"/>
        <s v="Structured Psychological Therapies - Family" u="1"/>
        <s v="Acute Inpatient Services - Adult (25-64 years)" u="1"/>
        <s v="Discharge Follow-up and Support - Outpatient Based" u="1"/>
        <s v="Clinical Community Treatment Team - Older Adults (65+ years)" u="1"/>
        <s v="Consultation Liaison - General (Hospital)" u="1"/>
        <s v="Acute Inpatient Services - Older Adult (65+ years)" u="1"/>
        <s v="Clinical Community Treatment Team - Adult (25-64 years)" u="1"/>
        <s v="Telephone and Web Based Support Services – Self-Guided (postvention)" u="1"/>
        <s v="Psychoeducation and Community-Building – Communities Impacted by Suicide" u="1"/>
        <s v="Refresher Training - Health Professionals" u="1"/>
        <s v="Refresher Training - Peers" u="1"/>
        <s v="Telephone and Web Based Support Services – Peer Warmlines" u="1"/>
        <s v="Telephone and Web Based Support Services – Self-Guided" u="1"/>
        <s v="Telephone and Web Based Support Services – Self-Guided (families/carers)" u="1"/>
        <s v="Service Navigation - designated phone lines" u="1"/>
        <s v="Recovery response suicide prevention outreach service" u="1"/>
      </sharedItems>
    </cacheField>
    <cacheField name="% pop applicable" numFmtId="9">
      <sharedItems containsSemiMixedTypes="0" containsString="0" containsNumber="1" minValue="4.0000000000000003E-5" maxValue="1"/>
    </cacheField>
    <cacheField name="No. of occasions of service" numFmtId="0">
      <sharedItems containsMixedTypes="1" containsNumber="1" containsInteger="1" minValue="1" maxValue="50"/>
    </cacheField>
    <cacheField name="Activity duration" numFmtId="0">
      <sharedItems containsMixedTypes="1" containsNumber="1" minValue="0.76949999999999996" maxValue="4320"/>
    </cacheField>
    <cacheField name="Activity measure" numFmtId="0">
      <sharedItems/>
    </cacheField>
    <cacheField name="Workforce" numFmtId="0">
      <sharedItems count="15">
        <s v="Training Facilitator"/>
        <s v="System Development Coordinator"/>
        <s v="n/a"/>
        <s v="Team"/>
        <s v="Peer Worker"/>
        <s v="Vocationally Qualified - Unspecified"/>
        <s v="General Practitioner"/>
        <s v="Peer Worker/Vocationally Qualified/Tertiary Qualified"/>
        <s v="Tertiary Qualified - Unspecified"/>
        <s v="Peer Worker/Vocationally Qualified"/>
        <s v="Vocationally Qualified/Tertiary Qualified/Medical"/>
        <s v="Social Worker"/>
        <s v="Vocationally Qualified "/>
        <s v="Medical - Unspecified"/>
        <s v="VQ Crisis Counsellor"/>
      </sharedItems>
    </cacheField>
    <cacheField name="Team" numFmtId="0">
      <sharedItems count="27">
        <s v="n/a"/>
        <s v="Psychoeducation and Community-Building – School-Based"/>
        <s v="Psychoeducation and Community-Building – Workplace"/>
        <s v="Clinical Community Treatment Team – Youth (12 – 24 years)"/>
        <s v="Community-Based Support – Safe Spaces for Crisis"/>
        <s v="Clinical Community Treatment Team – Adult (25 – 64 years)"/>
        <s v="Clinical Community Treatment Team – Older Adult (65+ years)"/>
        <s v="Co-Response Team"/>
        <s v="Consultation Liaison – Emergency Department (Hospital)"/>
        <s v="Short-Stay Residential (Multidisciplinary Led)"/>
        <s v="Acute Inpatient Services – Youth (12 – 24 years)"/>
        <s v="Acute Care Team"/>
        <s v="Group Carer Peer Support"/>
        <s v="Group Carer Support"/>
        <s v="Short-Stay Residential (Peer Led)"/>
        <s v="Acute Inpatient Services – Adult (25 – 64 years)"/>
        <s v="Aftercare Services"/>
        <s v="Consultation Liaison – General (Hospital)"/>
        <s v="Acute Inpatient Services – Older Adult (65+ years)"/>
        <s v="Postvention Crisis Response Team"/>
        <s v="Postvention Group Support"/>
        <s v="Psychoeducation and community building - school-based" u="1"/>
        <s v="Psychoeducation and community building - workplace based" u="1"/>
        <s v="Consultation Liaison - Emergency Department (Hospital)" u="1"/>
        <s v="Acute Inpatient Services - Youth (12-24 years)" u="1"/>
        <s v="Consultation Liaison - General (Hospital)" u="1"/>
        <s v="Postvention Group Support " u="1"/>
      </sharedItems>
    </cacheField>
    <cacheField name="Funder: National" numFmtId="0">
      <sharedItems count="3">
        <s v="N"/>
        <s v="Y"/>
        <s v="n/a" u="1"/>
      </sharedItems>
    </cacheField>
    <cacheField name="Funder: State" numFmtId="0">
      <sharedItems count="4">
        <s v="N"/>
        <s v="Y"/>
        <s v="n/a" u="1"/>
        <s v="Y (DoE)" u="1"/>
      </sharedItems>
    </cacheField>
    <cacheField name="Funder: Regional" numFmtId="0">
      <sharedItems count="3">
        <s v="Y"/>
        <s v="N"/>
        <s v="n/a" u="1"/>
      </sharedItems>
    </cacheField>
    <cacheField name="Care profile population" numFmtId="164">
      <sharedItems containsSemiMixedTypes="0" containsString="0" containsNumber="1" minValue="0" maxValue="26648878"/>
    </cacheField>
    <cacheField name="Element population" numFmtId="164">
      <sharedItems containsSemiMixedTypes="0" containsString="0" containsNumber="1" minValue="0" maxValue="26648878"/>
    </cacheField>
    <cacheField name="Occasions of service" numFmtId="164">
      <sharedItems containsSemiMixedTypes="0" containsString="0" containsNumber="1" minValue="0" maxValue="26648878"/>
    </cacheField>
    <cacheField name="Hours of client demand" numFmtId="164">
      <sharedItems containsSemiMixedTypes="0" containsString="0" containsNumber="1" minValue="0" maxValue="2510324.3075999999"/>
    </cacheField>
    <cacheField name="Bed days" numFmtId="164">
      <sharedItems containsSemiMixedTypes="0" containsString="0" containsNumber="1" minValue="0" maxValue="75913.577099999995"/>
    </cacheField>
    <cacheField name="Beds" numFmtId="164">
      <sharedItems containsSemiMixedTypes="0" containsString="0" containsNumber="1" minValue="0" maxValue="244.68518001611602"/>
    </cacheField>
    <cacheField name="Client-related staff hours TOTAL" numFmtId="164">
      <sharedItems containsSemiMixedTypes="0" containsString="0" containsNumber="1" minValue="0" maxValue="1923142.1598000003"/>
    </cacheField>
    <cacheField name="Client-related staff hours (System Development Coordinator)" numFmtId="164">
      <sharedItems containsSemiMixedTypes="0" containsString="0" containsNumber="1" minValue="0" maxValue="341771.86034999997"/>
    </cacheField>
    <cacheField name="Client-related staff hours (Consultant)" numFmtId="164">
      <sharedItems containsSemiMixedTypes="0" containsString="0" containsNumber="1" minValue="0" maxValue="85410.874609566847"/>
    </cacheField>
    <cacheField name="Client-related staff hours (Training Facilitator)" numFmtId="164">
      <sharedItems containsSemiMixedTypes="0" containsString="0" containsNumber="1" minValue="0" maxValue="251032.43076000002"/>
    </cacheField>
    <cacheField name="Client-related staff hours (Peer Worker)" numFmtId="164">
      <sharedItems containsSemiMixedTypes="0" containsString="0" containsNumber="1" minValue="0" maxValue="1730827.9438200002"/>
    </cacheField>
    <cacheField name="Client-related staff hours (Enrolled Nurse)" numFmtId="164">
      <sharedItems containsSemiMixedTypes="0" containsString="0" containsNumber="1" minValue="0" maxValue="99498.916819894337"/>
    </cacheField>
    <cacheField name="Client-related staff hours (VQMH Worker)" numFmtId="164">
      <sharedItems containsSemiMixedTypes="0" containsString="0" containsNumber="1" minValue="0" maxValue="22196.712269376181"/>
    </cacheField>
    <cacheField name="Client-related staff hours (VQ Other)" numFmtId="164">
      <sharedItems containsSemiMixedTypes="0" containsString="0" containsNumber="1" minValue="0" maxValue="11098.356134688091"/>
    </cacheField>
    <cacheField name="Client-related staff hours (Indigenous Mental Health Worker)" numFmtId="164">
      <sharedItems containsSemiMixedTypes="0" containsString="0" containsNumber="1" containsInteger="1" minValue="0" maxValue="0"/>
    </cacheField>
    <cacheField name="Client-related staff hours (VQ Crisis Counsellor)" numFmtId="164">
      <sharedItems containsSemiMixedTypes="0" containsString="0" containsNumber="1" minValue="0" maxValue="435916.55433875934"/>
    </cacheField>
    <cacheField name="Client-related staff hours (Vocationally Qualified - Unspecified)" numFmtId="164">
      <sharedItems containsSemiMixedTypes="0" containsString="0" containsNumber="1" minValue="0" maxValue="1381211.1014399999"/>
    </cacheField>
    <cacheField name="Client-related staff hours (Nurse Practitioner)" numFmtId="164">
      <sharedItems containsSemiMixedTypes="0" containsString="0" containsNumber="1" minValue="0" maxValue="16295.275344119776"/>
    </cacheField>
    <cacheField name="Client-related staff hours (Registered Nurse)" numFmtId="164">
      <sharedItems containsSemiMixedTypes="0" containsString="0" containsNumber="1" minValue="0" maxValue="495717.81772768777"/>
    </cacheField>
    <cacheField name="Client-related staff hours (Psychologist)" numFmtId="164">
      <sharedItems containsSemiMixedTypes="0" containsString="0" containsNumber="1" minValue="0" maxValue="42991.526921739132"/>
    </cacheField>
    <cacheField name="Client-related staff hours (Occupational Therapist)" numFmtId="164">
      <sharedItems containsSemiMixedTypes="0" containsString="0" containsNumber="1" minValue="0" maxValue="71029.479262003792"/>
    </cacheField>
    <cacheField name="Client-related staff hours (Social Worker)" numFmtId="164">
      <sharedItems containsSemiMixedTypes="0" containsString="0" containsNumber="1" minValue="0" maxValue="57711.451900378066"/>
    </cacheField>
    <cacheField name="Client-related staff hours (Other TQ (eg pharmacist))" numFmtId="164">
      <sharedItems containsSemiMixedTypes="0" containsString="0" containsNumber="1" minValue="0" maxValue="47261.985489449813"/>
    </cacheField>
    <cacheField name="Client-related staff hours (Indigenous Mental Health Clinician)" numFmtId="164">
      <sharedItems containsSemiMixedTypes="0" containsString="0" containsNumber="1" containsInteger="1" minValue="0" maxValue="0"/>
    </cacheField>
    <cacheField name="Client-related staff hours (Tertiary Qualified - Unspecified)" numFmtId="164">
      <sharedItems containsSemiMixedTypes="0" containsString="0" containsNumber="1" minValue="0" maxValue="1713928.8732800002"/>
    </cacheField>
    <cacheField name="Client-related staff hours (General Practitioner)" numFmtId="164">
      <sharedItems containsSemiMixedTypes="0" containsString="0" containsNumber="1" minValue="0" maxValue="598310.89416000003"/>
    </cacheField>
    <cacheField name="Client-related staff hours (Psychiatrist)" numFmtId="164">
      <sharedItems containsSemiMixedTypes="0" containsString="0" containsNumber="1" minValue="0" maxValue="49749.458409947169"/>
    </cacheField>
    <cacheField name="Client-related staff hours (Junior Medical Officer)" numFmtId="164">
      <sharedItems containsSemiMixedTypes="0" containsString="0" containsNumber="1" minValue="0" maxValue="17767.663717838277"/>
    </cacheField>
    <cacheField name="Client-related staff hours (Registrar)" numFmtId="164">
      <sharedItems containsSemiMixedTypes="0" containsString="0" containsNumber="1" minValue="0" maxValue="49749.458409947169"/>
    </cacheField>
    <cacheField name="Client-related staff hours (Other Medical Specialist)" numFmtId="164">
      <sharedItems containsSemiMixedTypes="0" containsString="0" containsNumber="1" containsInteger="1" minValue="0" maxValue="0"/>
    </cacheField>
    <cacheField name="Client-related staff hours (Medical - Unspecified)" numFmtId="164">
      <sharedItems containsSemiMixedTypes="0" containsString="0" containsNumber="1" minValue="0" maxValue="12652.262849999999"/>
    </cacheField>
    <cacheField name="Client-related staff hours (Peer Worker/Vocationally Qualified)" numFmtId="164">
      <sharedItems containsSemiMixedTypes="0" containsString="0" containsNumber="1" minValue="0" maxValue="299155.44708000001"/>
    </cacheField>
    <cacheField name="Client-related staff hours (Peer Worker/Vocationally Qualified/Tertiary Qualified)" numFmtId="164">
      <sharedItems containsSemiMixedTypes="0" containsString="0" containsNumber="1" minValue="0" maxValue="111827.155218"/>
    </cacheField>
    <cacheField name="Client-related staff hours (Vocationally Qualified/Tertiary Qualified/Medical)" numFmtId="164">
      <sharedItems containsSemiMixedTypes="0" containsString="0" containsNumber="1" containsInteger="1" minValue="0" maxValue="0"/>
    </cacheField>
    <cacheField name="Workforce FTE TOTAL" numFmtId="167">
      <sharedItems containsSemiMixedTypes="0" containsString="0" containsNumber="1" minValue="0" maxValue="1491.3268637573742"/>
    </cacheField>
    <cacheField name="Workforce FTE (System Development Coordinator)" numFmtId="167">
      <sharedItems containsSemiMixedTypes="0" containsString="0" containsNumber="1" minValue="0" maxValue="265.55700104895101"/>
    </cacheField>
    <cacheField name="Workforce FTE (Consultant)" numFmtId="167">
      <sharedItems containsSemiMixedTypes="0" containsString="0" containsNumber="1" minValue="0" maxValue="66.364315935949378"/>
    </cacheField>
    <cacheField name="Workforce FTE (Training Facilitator)" numFmtId="167">
      <sharedItems containsSemiMixedTypes="0" containsString="0" containsNumber="1" minValue="0" maxValue="251.03243076000001"/>
    </cacheField>
    <cacheField name="Workforce FTE (Peer Worker)" numFmtId="167">
      <sharedItems containsSemiMixedTypes="0" containsString="0" containsNumber="1" minValue="0" maxValue="1050.5400389327297"/>
    </cacheField>
    <cacheField name="Workforce FTE (Enrolled Nurse)" numFmtId="167">
      <sharedItems containsSemiMixedTypes="0" containsString="0" containsNumber="1" minValue="0" maxValue="60.691911783210195"/>
    </cacheField>
    <cacheField name="Workforce FTE (VQMH Worker)" numFmtId="167">
      <sharedItems containsSemiMixedTypes="0" containsString="0" containsNumber="1" minValue="0" maxValue="19.312784778828654"/>
    </cacheField>
    <cacheField name="Workforce FTE (VQ Other)" numFmtId="167">
      <sharedItems containsSemiMixedTypes="0" containsString="0" containsNumber="1" minValue="0" maxValue="9.6563923894143269"/>
    </cacheField>
    <cacheField name="Workforce FTE (Indigenous Mental Health Worker)" numFmtId="167">
      <sharedItems containsSemiMixedTypes="0" containsString="0" containsNumber="1" containsInteger="1" minValue="0" maxValue="0"/>
    </cacheField>
    <cacheField name="Workforce FTE (VQ Crisis Counsellor)" numFmtId="167">
      <sharedItems containsSemiMixedTypes="0" containsString="0" containsNumber="1" minValue="0" maxValue="379.30049372342813"/>
    </cacheField>
    <cacheField name="Workforce FTE (Vocationally Qualified - Unspecified)" numFmtId="167">
      <sharedItems containsSemiMixedTypes="0" containsString="0" containsNumber="1" minValue="0" maxValue="1201.8218796649405"/>
    </cacheField>
    <cacheField name="Workforce FTE (Nurse Practitioner)" numFmtId="167">
      <sharedItems containsSemiMixedTypes="0" containsString="0" containsNumber="1" minValue="0" maxValue="14.835403587727216"/>
    </cacheField>
    <cacheField name="Workforce FTE (Registered Nurse)" numFmtId="167">
      <sharedItems containsSemiMixedTypes="0" containsString="0" containsNumber="1" minValue="0" maxValue="306.45111107227217"/>
    </cacheField>
    <cacheField name="Workforce FTE (Psychologist)" numFmtId="167">
      <sharedItems containsSemiMixedTypes="0" containsString="0" containsNumber="1" minValue="0" maxValue="37.405814729520763"/>
    </cacheField>
    <cacheField name="Workforce FTE (Occupational Therapist)" numFmtId="167">
      <sharedItems containsSemiMixedTypes="0" containsString="0" containsNumber="1" minValue="0" maxValue="61.800911292251683"/>
    </cacheField>
    <cacheField name="Workforce FTE (Social Worker)" numFmtId="167">
      <sharedItems containsSemiMixedTypes="0" containsString="0" containsNumber="1" minValue="0" maxValue="50.213240424954478"/>
    </cacheField>
    <cacheField name="Workforce FTE (Other TQ (eg pharmacist))" numFmtId="167">
      <sharedItems containsSemiMixedTypes="0" containsString="0" containsNumber="1" minValue="0" maxValue="27.551358225645817"/>
    </cacheField>
    <cacheField name="Workforce FTE (Indigenous Mental Health Clinician)" numFmtId="167">
      <sharedItems containsSemiMixedTypes="0" containsString="0" containsNumber="1" containsInteger="1" minValue="0" maxValue="0"/>
    </cacheField>
    <cacheField name="Workforce FTE (Tertiary Qualified - Unspecified)" numFmtId="167">
      <sharedItems containsSemiMixedTypes="0" containsString="0" containsNumber="1" minValue="0" maxValue="1491.3268637573742"/>
    </cacheField>
    <cacheField name="Workforce FTE (General Practitioner)" numFmtId="167">
      <sharedItems containsSemiMixedTypes="0" containsString="0" containsNumber="1" minValue="0" maxValue="362.60826787554089"/>
    </cacheField>
    <cacheField name="Workforce FTE (Psychiatrist)" numFmtId="167">
      <sharedItems containsSemiMixedTypes="0" containsString="0" containsNumber="1" minValue="0" maxValue="28.17553942695179"/>
    </cacheField>
    <cacheField name="Workforce FTE (Junior Medical Officer)" numFmtId="167">
      <sharedItems containsSemiMixedTypes="0" containsString="0" containsNumber="1" minValue="0" maxValue="10.062692652482784"/>
    </cacheField>
    <cacheField name="Workforce FTE (Registrar)" numFmtId="167">
      <sharedItems containsSemiMixedTypes="0" containsString="0" containsNumber="1" minValue="0" maxValue="28.17553942695179"/>
    </cacheField>
    <cacheField name="Workforce FTE (Other Medical Specialist)" numFmtId="167">
      <sharedItems containsSemiMixedTypes="0" containsString="0" containsNumber="1" containsInteger="1" minValue="0" maxValue="0"/>
    </cacheField>
    <cacheField name="Workforce FTE (Medical - Unspecified)" numFmtId="167">
      <sharedItems containsSemiMixedTypes="0" containsString="0" containsNumber="1" minValue="0" maxValue="10.695499775138806"/>
    </cacheField>
    <cacheField name="Workforce FTE (Peer Worker/Vocationally Qualified)" numFmtId="167">
      <sharedItems containsSemiMixedTypes="0" containsString="0" containsNumber="1" minValue="0" maxValue="260.30167390549997"/>
    </cacheField>
    <cacheField name="Workforce FTE (Peer Worker/Vocationally Qualified/Tertiary Qualified)" numFmtId="167">
      <sharedItems containsSemiMixedTypes="0" containsString="0" containsNumber="1" minValue="0" maxValue="97.303244769436887"/>
    </cacheField>
    <cacheField name="Workforce FTE (Vocationally Qualified/Tertiary Qualified/Medical)" numFmtId="167">
      <sharedItems containsSemiMixedTypes="0" containsString="0" containsNumber="1" containsInteger="1" minValue="0" maxValue="0"/>
    </cacheField>
    <cacheField name="FTE price TOTAL " numFmtId="168">
      <sharedItems containsSemiMixedTypes="0" containsString="0" containsNumber="1" containsInteger="1" minValue="0" maxValue="0"/>
    </cacheField>
    <cacheField name="FTE price (System Development Coordinator) " numFmtId="168">
      <sharedItems containsSemiMixedTypes="0" containsString="0" containsNumber="1" containsInteger="1" minValue="0" maxValue="0"/>
    </cacheField>
    <cacheField name="FTE price (Consultant) " numFmtId="168">
      <sharedItems containsSemiMixedTypes="0" containsString="0" containsNumber="1" containsInteger="1" minValue="0" maxValue="0"/>
    </cacheField>
    <cacheField name="FTE price (Training Facilitator) " numFmtId="168">
      <sharedItems containsSemiMixedTypes="0" containsString="0" containsNumber="1" containsInteger="1" minValue="0" maxValue="0"/>
    </cacheField>
    <cacheField name="FTE price (Peer Worker) " numFmtId="168">
      <sharedItems containsSemiMixedTypes="0" containsString="0" containsNumber="1" containsInteger="1" minValue="0" maxValue="0"/>
    </cacheField>
    <cacheField name="FTE price (Enrolled Nurse) " numFmtId="168">
      <sharedItems containsSemiMixedTypes="0" containsString="0" containsNumber="1" containsInteger="1" minValue="0" maxValue="0"/>
    </cacheField>
    <cacheField name="FTE price (VQMH Worker) " numFmtId="168">
      <sharedItems containsSemiMixedTypes="0" containsString="0" containsNumber="1" containsInteger="1" minValue="0" maxValue="0"/>
    </cacheField>
    <cacheField name="FTE price (VQ Other) " numFmtId="168">
      <sharedItems containsSemiMixedTypes="0" containsString="0" containsNumber="1" containsInteger="1" minValue="0" maxValue="0"/>
    </cacheField>
    <cacheField name="FTE price (Indigenous Mental Health Worker) " numFmtId="168">
      <sharedItems containsSemiMixedTypes="0" containsString="0" containsNumber="1" containsInteger="1" minValue="0" maxValue="0"/>
    </cacheField>
    <cacheField name="FTE price (VQ Crisis Counsellor) " numFmtId="168">
      <sharedItems containsSemiMixedTypes="0" containsString="0" containsNumber="1" containsInteger="1" minValue="0" maxValue="0"/>
    </cacheField>
    <cacheField name="FTE price (Vocationally Qualified - Unspecified) " numFmtId="168">
      <sharedItems containsSemiMixedTypes="0" containsString="0" containsNumber="1" containsInteger="1" minValue="0" maxValue="0"/>
    </cacheField>
    <cacheField name="FTE price (Nurse Practitioner) " numFmtId="168">
      <sharedItems containsSemiMixedTypes="0" containsString="0" containsNumber="1" containsInteger="1" minValue="0" maxValue="0"/>
    </cacheField>
    <cacheField name="FTE price (Registered Nurse) " numFmtId="168">
      <sharedItems containsSemiMixedTypes="0" containsString="0" containsNumber="1" containsInteger="1" minValue="0" maxValue="0"/>
    </cacheField>
    <cacheField name="FTE price (Psychologist) " numFmtId="168">
      <sharedItems containsSemiMixedTypes="0" containsString="0" containsNumber="1" containsInteger="1" minValue="0" maxValue="0"/>
    </cacheField>
    <cacheField name="FTE price (Occupational Therapist) " numFmtId="168">
      <sharedItems containsSemiMixedTypes="0" containsString="0" containsNumber="1" containsInteger="1" minValue="0" maxValue="0"/>
    </cacheField>
    <cacheField name="FTE price (Social Worker) " numFmtId="168">
      <sharedItems containsSemiMixedTypes="0" containsString="0" containsNumber="1" containsInteger="1" minValue="0" maxValue="0"/>
    </cacheField>
    <cacheField name="FTE price (Other TQ (eg pharmacist)) " numFmtId="168">
      <sharedItems containsSemiMixedTypes="0" containsString="0" containsNumber="1" containsInteger="1" minValue="0" maxValue="0"/>
    </cacheField>
    <cacheField name="FTE price (Indigenous Mental Health Clinician) " numFmtId="168">
      <sharedItems containsSemiMixedTypes="0" containsString="0" containsNumber="1" containsInteger="1" minValue="0" maxValue="0"/>
    </cacheField>
    <cacheField name="FTE price (Tertiary Qualified - Unspecified) " numFmtId="168">
      <sharedItems containsSemiMixedTypes="0" containsString="0" containsNumber="1" containsInteger="1" minValue="0" maxValue="0"/>
    </cacheField>
    <cacheField name="FTE price (General Practitioner) " numFmtId="168">
      <sharedItems containsSemiMixedTypes="0" containsString="0" containsNumber="1" containsInteger="1" minValue="0" maxValue="0"/>
    </cacheField>
    <cacheField name="FTE price (Psychiatrist) " numFmtId="168">
      <sharedItems containsSemiMixedTypes="0" containsString="0" containsNumber="1" containsInteger="1" minValue="0" maxValue="0"/>
    </cacheField>
    <cacheField name="FTE price (Junior Medical Officer) " numFmtId="168">
      <sharedItems containsSemiMixedTypes="0" containsString="0" containsNumber="1" containsInteger="1" minValue="0" maxValue="0"/>
    </cacheField>
    <cacheField name="FTE price (Registrar) " numFmtId="168">
      <sharedItems containsSemiMixedTypes="0" containsString="0" containsNumber="1" containsInteger="1" minValue="0" maxValue="0"/>
    </cacheField>
    <cacheField name="FTE price (Other Medical Specialist) " numFmtId="168">
      <sharedItems containsSemiMixedTypes="0" containsString="0" containsNumber="1" containsInteger="1" minValue="0" maxValue="0"/>
    </cacheField>
    <cacheField name="FTE price (Medical - Unspecified) " numFmtId="168">
      <sharedItems containsSemiMixedTypes="0" containsString="0" containsNumber="1" containsInteger="1" minValue="0" maxValue="0"/>
    </cacheField>
    <cacheField name="FTE price (Peer Worker/Vocationally Qualified) " numFmtId="168">
      <sharedItems containsSemiMixedTypes="0" containsString="0" containsNumber="1" containsInteger="1" minValue="0" maxValue="0"/>
    </cacheField>
    <cacheField name="FTE price (Peer Worker/Vocationally Qualified/Tertiary Qualified) " numFmtId="168">
      <sharedItems containsSemiMixedTypes="0" containsString="0" containsNumber="1" containsInteger="1" minValue="0" maxValue="0"/>
    </cacheField>
    <cacheField name="FTE price (Vocationally Qualified/Tertiary Qualified/Medical) " numFmtId="168">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0">
  <r>
    <x v="0"/>
    <x v="0"/>
    <s v="General pop"/>
    <s v="Care profile"/>
    <x v="0"/>
    <n v="0.05"/>
    <n v="1"/>
    <n v="45"/>
    <s v="min"/>
    <x v="0"/>
    <x v="0"/>
    <x v="0"/>
    <x v="0"/>
    <x v="0"/>
    <n v="26648878"/>
    <n v="1332443.9000000001"/>
    <n v="1332443.9000000001"/>
    <n v="999332.92500000016"/>
    <n v="0"/>
    <n v="0"/>
    <n v="99933.292500000025"/>
    <n v="0"/>
    <n v="0"/>
    <n v="99933.292500000025"/>
    <n v="0"/>
    <n v="0"/>
    <n v="0"/>
    <n v="0"/>
    <n v="0"/>
    <n v="0"/>
    <n v="0"/>
    <n v="0"/>
    <n v="0"/>
    <n v="0"/>
    <n v="0"/>
    <n v="0"/>
    <n v="0"/>
    <n v="0"/>
    <n v="0"/>
    <n v="0"/>
    <n v="0"/>
    <n v="0"/>
    <n v="0"/>
    <n v="0"/>
    <n v="0"/>
    <n v="0"/>
    <n v="0"/>
    <n v="0"/>
    <n v="99.933292500000022"/>
    <n v="0"/>
    <n v="0"/>
    <n v="99.933292500000022"/>
    <n v="0"/>
    <n v="0"/>
    <n v="0"/>
    <n v="0"/>
    <n v="0"/>
    <n v="0"/>
    <n v="0"/>
    <n v="0"/>
    <n v="0"/>
    <n v="0"/>
    <n v="0"/>
    <n v="0"/>
    <n v="0"/>
    <n v="0"/>
    <n v="0"/>
    <n v="0"/>
    <n v="0"/>
    <n v="0"/>
    <n v="0"/>
    <n v="0"/>
    <n v="0"/>
    <n v="0"/>
    <n v="0"/>
    <n v="0"/>
    <n v="0"/>
    <n v="0"/>
    <n v="0"/>
    <n v="0"/>
    <n v="0"/>
    <n v="0"/>
    <n v="0"/>
    <n v="0"/>
    <n v="0"/>
    <n v="0"/>
    <n v="0"/>
    <n v="0"/>
    <n v="0"/>
    <n v="0"/>
    <n v="0"/>
    <n v="0"/>
    <n v="0"/>
    <n v="0"/>
    <n v="0"/>
    <n v="0"/>
    <n v="0"/>
    <n v="0"/>
    <n v="0"/>
    <n v="0"/>
    <n v="0"/>
    <n v="0"/>
    <n v="0"/>
    <n v="0"/>
  </r>
  <r>
    <x v="0"/>
    <x v="0"/>
    <s v="General pop"/>
    <s v="Care profile"/>
    <x v="1"/>
    <n v="1"/>
    <n v="1"/>
    <n v="0.76949999999999996"/>
    <s v="min"/>
    <x v="1"/>
    <x v="0"/>
    <x v="0"/>
    <x v="1"/>
    <x v="0"/>
    <n v="26648878"/>
    <n v="26648878"/>
    <n v="26648878"/>
    <n v="341771.86034999997"/>
    <n v="0"/>
    <n v="0"/>
    <n v="341771.86034999997"/>
    <n v="341771.86034999997"/>
    <n v="0"/>
    <n v="0"/>
    <n v="0"/>
    <n v="0"/>
    <n v="0"/>
    <n v="0"/>
    <n v="0"/>
    <n v="0"/>
    <n v="0"/>
    <n v="0"/>
    <n v="0"/>
    <n v="0"/>
    <n v="0"/>
    <n v="0"/>
    <n v="0"/>
    <n v="0"/>
    <n v="0"/>
    <n v="0"/>
    <n v="0"/>
    <n v="0"/>
    <n v="0"/>
    <n v="0"/>
    <n v="0"/>
    <n v="0"/>
    <n v="0"/>
    <n v="0"/>
    <n v="265.55700104895101"/>
    <n v="265.55700104895101"/>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0"/>
    <s v="General pop"/>
    <s v="Care profile"/>
    <x v="2"/>
    <n v="1"/>
    <s v="n/a"/>
    <s v="n/a"/>
    <s v="n/a"/>
    <x v="2"/>
    <x v="0"/>
    <x v="1"/>
    <x v="1"/>
    <x v="1"/>
    <n v="26648878"/>
    <n v="2664887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0"/>
    <s v="General pop"/>
    <s v="Care profile"/>
    <x v="3"/>
    <n v="1"/>
    <s v="n/a"/>
    <s v="n/a"/>
    <s v="n/a"/>
    <x v="2"/>
    <x v="0"/>
    <x v="1"/>
    <x v="1"/>
    <x v="1"/>
    <n v="26648878"/>
    <n v="2664887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0"/>
    <s v="General pop"/>
    <s v="Care profile"/>
    <x v="4"/>
    <n v="1"/>
    <s v="n/a"/>
    <s v="n/a"/>
    <s v="n/a"/>
    <x v="2"/>
    <x v="0"/>
    <x v="1"/>
    <x v="0"/>
    <x v="1"/>
    <n v="26648878"/>
    <n v="2664887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0"/>
    <s v="General pop"/>
    <s v="Care profile"/>
    <x v="5"/>
    <n v="1"/>
    <s v="n/a"/>
    <s v="n/a"/>
    <s v="n/a"/>
    <x v="2"/>
    <x v="0"/>
    <x v="1"/>
    <x v="0"/>
    <x v="1"/>
    <n v="26648878"/>
    <n v="2664887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0"/>
    <s v="General pop"/>
    <s v="Care profile"/>
    <x v="6"/>
    <n v="1"/>
    <s v="n/a"/>
    <s v="n/a"/>
    <s v="n/a"/>
    <x v="2"/>
    <x v="0"/>
    <x v="1"/>
    <x v="1"/>
    <x v="1"/>
    <n v="26648878"/>
    <n v="2664887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0"/>
    <s v="General pop"/>
    <s v="Care profile"/>
    <x v="7"/>
    <n v="1"/>
    <s v="n/a"/>
    <s v="n/a"/>
    <s v="n/a"/>
    <x v="2"/>
    <x v="0"/>
    <x v="1"/>
    <x v="1"/>
    <x v="1"/>
    <n v="26648878"/>
    <n v="2664887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0"/>
    <s v="General pop"/>
    <s v="Care profile"/>
    <x v="8"/>
    <n v="1"/>
    <s v="n/a"/>
    <s v="n/a"/>
    <s v="n/a"/>
    <x v="2"/>
    <x v="0"/>
    <x v="1"/>
    <x v="1"/>
    <x v="1"/>
    <n v="26648878"/>
    <n v="2664887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0"/>
    <s v="General pop"/>
    <s v="Care profile"/>
    <x v="9"/>
    <n v="1"/>
    <s v="n/a"/>
    <s v="n/a"/>
    <s v="n/a"/>
    <x v="2"/>
    <x v="0"/>
    <x v="1"/>
    <x v="1"/>
    <x v="0"/>
    <n v="26648878"/>
    <n v="2664887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0"/>
    <s v="General pop"/>
    <s v="Care profile"/>
    <x v="10"/>
    <n v="1"/>
    <s v="n/a"/>
    <s v="n/a"/>
    <s v="n/a"/>
    <x v="2"/>
    <x v="0"/>
    <x v="1"/>
    <x v="1"/>
    <x v="1"/>
    <n v="26648878"/>
    <n v="2664887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0"/>
    <s v="General pop"/>
    <s v="Care profile"/>
    <x v="11"/>
    <n v="1"/>
    <s v="n/a"/>
    <s v="n/a"/>
    <s v="n/a"/>
    <x v="2"/>
    <x v="0"/>
    <x v="1"/>
    <x v="1"/>
    <x v="0"/>
    <n v="26648878"/>
    <n v="2664887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1"/>
    <s v="Schools"/>
    <s v="Care profile"/>
    <x v="12"/>
    <n v="6.6666666666666671E-3"/>
    <n v="1"/>
    <n v="240"/>
    <s v="min"/>
    <x v="3"/>
    <x v="1"/>
    <x v="1"/>
    <x v="0"/>
    <x v="1"/>
    <n v="1708217.4921913366"/>
    <n v="11388.116614608911"/>
    <n v="11388.116614608911"/>
    <n v="45552.466458435643"/>
    <n v="0"/>
    <n v="0"/>
    <n v="4555.2466458435647"/>
    <n v="0"/>
    <n v="1822.0986583374261"/>
    <n v="2733.1479875061386"/>
    <n v="0"/>
    <n v="0"/>
    <n v="0"/>
    <n v="0"/>
    <n v="0"/>
    <n v="0"/>
    <n v="0"/>
    <n v="0"/>
    <n v="0"/>
    <n v="0"/>
    <n v="0"/>
    <n v="0"/>
    <n v="0"/>
    <n v="0"/>
    <n v="0"/>
    <n v="0"/>
    <n v="0"/>
    <n v="0"/>
    <n v="0"/>
    <n v="0"/>
    <n v="0"/>
    <n v="0"/>
    <n v="0"/>
    <n v="0"/>
    <n v="4.1489200608063923"/>
    <n v="0"/>
    <n v="1.4157720733002535"/>
    <n v="2.7331479875061389"/>
    <n v="0"/>
    <n v="0"/>
    <n v="0"/>
    <n v="0"/>
    <n v="0"/>
    <n v="0"/>
    <n v="0"/>
    <n v="0"/>
    <n v="0"/>
    <n v="0"/>
    <n v="0"/>
    <n v="0"/>
    <n v="0"/>
    <n v="0"/>
    <n v="0"/>
    <n v="0"/>
    <n v="0"/>
    <n v="0"/>
    <n v="0"/>
    <n v="0"/>
    <n v="0"/>
    <n v="0"/>
    <n v="0"/>
    <n v="0"/>
    <n v="0"/>
    <n v="0"/>
    <n v="0"/>
    <n v="0"/>
    <n v="0"/>
    <n v="0"/>
    <n v="0"/>
    <n v="0"/>
    <n v="0"/>
    <n v="0"/>
    <n v="0"/>
    <n v="0"/>
    <n v="0"/>
    <n v="0"/>
    <n v="0"/>
    <n v="0"/>
    <n v="0"/>
    <n v="0"/>
    <n v="0"/>
    <n v="0"/>
    <n v="0"/>
    <n v="0"/>
    <n v="0"/>
    <n v="0"/>
    <n v="0"/>
    <n v="0"/>
    <n v="0"/>
    <n v="0"/>
  </r>
  <r>
    <x v="0"/>
    <x v="1"/>
    <s v="Schools"/>
    <s v="Care profile"/>
    <x v="12"/>
    <n v="2.2333333333333334E-2"/>
    <n v="1"/>
    <s v="n/a"/>
    <s v="n/a"/>
    <x v="2"/>
    <x v="0"/>
    <x v="1"/>
    <x v="0"/>
    <x v="1"/>
    <n v="1708217.4921913366"/>
    <n v="38150.19065893985"/>
    <n v="38150.1906589398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1"/>
    <s v="Schools"/>
    <s v="Care profile"/>
    <x v="13"/>
    <n v="4.3333333333333331E-3"/>
    <n v="1"/>
    <n v="120"/>
    <s v="min"/>
    <x v="3"/>
    <x v="1"/>
    <x v="1"/>
    <x v="0"/>
    <x v="1"/>
    <n v="1708217.4921913366"/>
    <n v="7402.2757994957919"/>
    <n v="7402.2757994957919"/>
    <n v="14804.551598991584"/>
    <n v="0"/>
    <n v="0"/>
    <n v="1480.4551598991584"/>
    <n v="0"/>
    <n v="592.18206395966342"/>
    <n v="888.27309593949497"/>
    <n v="0"/>
    <n v="0"/>
    <n v="0"/>
    <n v="0"/>
    <n v="0"/>
    <n v="0"/>
    <n v="0"/>
    <n v="0"/>
    <n v="0"/>
    <n v="0"/>
    <n v="0"/>
    <n v="0"/>
    <n v="0"/>
    <n v="0"/>
    <n v="0"/>
    <n v="0"/>
    <n v="0"/>
    <n v="0"/>
    <n v="0"/>
    <n v="0"/>
    <n v="0"/>
    <n v="0"/>
    <n v="0"/>
    <n v="0"/>
    <n v="1.3483990197620774"/>
    <n v="0"/>
    <n v="0.46012592382258233"/>
    <n v="0.88827309593949499"/>
    <n v="0"/>
    <n v="0"/>
    <n v="0"/>
    <n v="0"/>
    <n v="0"/>
    <n v="0"/>
    <n v="0"/>
    <n v="0"/>
    <n v="0"/>
    <n v="0"/>
    <n v="0"/>
    <n v="0"/>
    <n v="0"/>
    <n v="0"/>
    <n v="0"/>
    <n v="0"/>
    <n v="0"/>
    <n v="0"/>
    <n v="0"/>
    <n v="0"/>
    <n v="0"/>
    <n v="0"/>
    <n v="0"/>
    <n v="0"/>
    <n v="0"/>
    <n v="0"/>
    <n v="0"/>
    <n v="0"/>
    <n v="0"/>
    <n v="0"/>
    <n v="0"/>
    <n v="0"/>
    <n v="0"/>
    <n v="0"/>
    <n v="0"/>
    <n v="0"/>
    <n v="0"/>
    <n v="0"/>
    <n v="0"/>
    <n v="0"/>
    <n v="0"/>
    <n v="0"/>
    <n v="0"/>
    <n v="0"/>
    <n v="0"/>
    <n v="0"/>
    <n v="0"/>
    <n v="0"/>
    <n v="0"/>
    <n v="0"/>
    <n v="0"/>
    <n v="0"/>
  </r>
  <r>
    <x v="0"/>
    <x v="1"/>
    <s v="Schools"/>
    <s v="Care profile"/>
    <x v="14"/>
    <n v="1"/>
    <n v="1"/>
    <n v="75"/>
    <s v="min"/>
    <x v="3"/>
    <x v="1"/>
    <x v="1"/>
    <x v="1"/>
    <x v="1"/>
    <n v="1708217.4921913366"/>
    <n v="1708217.4921913366"/>
    <n v="1708217.4921913366"/>
    <n v="2135271.8652391708"/>
    <n v="0"/>
    <n v="0"/>
    <n v="213527.1865239171"/>
    <n v="0"/>
    <n v="85410.874609566847"/>
    <n v="128116.31191435026"/>
    <n v="0"/>
    <n v="0"/>
    <n v="0"/>
    <n v="0"/>
    <n v="0"/>
    <n v="0"/>
    <n v="0"/>
    <n v="0"/>
    <n v="0"/>
    <n v="0"/>
    <n v="0"/>
    <n v="0"/>
    <n v="0"/>
    <n v="0"/>
    <n v="0"/>
    <n v="0"/>
    <n v="0"/>
    <n v="0"/>
    <n v="0"/>
    <n v="0"/>
    <n v="0"/>
    <n v="0"/>
    <n v="0"/>
    <n v="0"/>
    <n v="194.48062785029964"/>
    <n v="0"/>
    <n v="66.364315935949378"/>
    <n v="128.11631191435026"/>
    <n v="0"/>
    <n v="0"/>
    <n v="0"/>
    <n v="0"/>
    <n v="0"/>
    <n v="0"/>
    <n v="0"/>
    <n v="0"/>
    <n v="0"/>
    <n v="0"/>
    <n v="0"/>
    <n v="0"/>
    <n v="0"/>
    <n v="0"/>
    <n v="0"/>
    <n v="0"/>
    <n v="0"/>
    <n v="0"/>
    <n v="0"/>
    <n v="0"/>
    <n v="0"/>
    <n v="0"/>
    <n v="0"/>
    <n v="0"/>
    <n v="0"/>
    <n v="0"/>
    <n v="0"/>
    <n v="0"/>
    <n v="0"/>
    <n v="0"/>
    <n v="0"/>
    <n v="0"/>
    <n v="0"/>
    <n v="0"/>
    <n v="0"/>
    <n v="0"/>
    <n v="0"/>
    <n v="0"/>
    <n v="0"/>
    <n v="0"/>
    <n v="0"/>
    <n v="0"/>
    <n v="0"/>
    <n v="0"/>
    <n v="0"/>
    <n v="0"/>
    <n v="0"/>
    <n v="0"/>
    <n v="0"/>
    <n v="0"/>
    <n v="0"/>
    <n v="0"/>
  </r>
  <r>
    <x v="0"/>
    <x v="1"/>
    <s v="Schools"/>
    <s v="Care profile"/>
    <x v="7"/>
    <n v="1"/>
    <s v="n/a"/>
    <s v="n/a"/>
    <s v="n/a"/>
    <x v="2"/>
    <x v="0"/>
    <x v="0"/>
    <x v="1"/>
    <x v="1"/>
    <n v="1708217.4921913366"/>
    <n v="1708217.492191336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1"/>
    <s v="Schools"/>
    <s v="Care profile"/>
    <x v="15"/>
    <n v="1"/>
    <s v="n/a"/>
    <s v="n/a"/>
    <s v="n/a"/>
    <x v="2"/>
    <x v="0"/>
    <x v="0"/>
    <x v="1"/>
    <x v="1"/>
    <n v="1708217.4921913366"/>
    <n v="1708217.492191336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1"/>
    <s v="Schools"/>
    <s v="Care profile"/>
    <x v="16"/>
    <n v="0.1"/>
    <s v="n/a"/>
    <s v="n/a"/>
    <s v="n/a"/>
    <x v="2"/>
    <x v="0"/>
    <x v="0"/>
    <x v="1"/>
    <x v="1"/>
    <n v="1708217.4921913366"/>
    <n v="170821.7492191336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2"/>
    <s v="Workplace"/>
    <s v="Care profile"/>
    <x v="17"/>
    <n v="1"/>
    <n v="1"/>
    <n v="45"/>
    <s v="min"/>
    <x v="3"/>
    <x v="2"/>
    <x v="1"/>
    <x v="0"/>
    <x v="1"/>
    <n v="2275325.0802840837"/>
    <n v="2275325.0802840837"/>
    <n v="2275325.0802840837"/>
    <n v="1706493.8102130629"/>
    <n v="0"/>
    <n v="0"/>
    <n v="170649.3810213063"/>
    <n v="0"/>
    <n v="68259.752408522516"/>
    <n v="102389.62861278378"/>
    <n v="0"/>
    <n v="0"/>
    <n v="0"/>
    <n v="0"/>
    <n v="0"/>
    <n v="0"/>
    <n v="0"/>
    <n v="0"/>
    <n v="0"/>
    <n v="0"/>
    <n v="0"/>
    <n v="0"/>
    <n v="0"/>
    <n v="0"/>
    <n v="0"/>
    <n v="0"/>
    <n v="0"/>
    <n v="0"/>
    <n v="0"/>
    <n v="0"/>
    <n v="0"/>
    <n v="0"/>
    <n v="0"/>
    <n v="0"/>
    <n v="155.42750927208644"/>
    <n v="0"/>
    <n v="53.037880659302651"/>
    <n v="102.38962861278378"/>
    <n v="0"/>
    <n v="0"/>
    <n v="0"/>
    <n v="0"/>
    <n v="0"/>
    <n v="0"/>
    <n v="0"/>
    <n v="0"/>
    <n v="0"/>
    <n v="0"/>
    <n v="0"/>
    <n v="0"/>
    <n v="0"/>
    <n v="0"/>
    <n v="0"/>
    <n v="0"/>
    <n v="0"/>
    <n v="0"/>
    <n v="0"/>
    <n v="0"/>
    <n v="0"/>
    <n v="0"/>
    <n v="0"/>
    <n v="0"/>
    <n v="0"/>
    <n v="0"/>
    <n v="0"/>
    <n v="0"/>
    <n v="0"/>
    <n v="0"/>
    <n v="0"/>
    <n v="0"/>
    <n v="0"/>
    <n v="0"/>
    <n v="0"/>
    <n v="0"/>
    <n v="0"/>
    <n v="0"/>
    <n v="0"/>
    <n v="0"/>
    <n v="0"/>
    <n v="0"/>
    <n v="0"/>
    <n v="0"/>
    <n v="0"/>
    <n v="0"/>
    <n v="0"/>
    <n v="0"/>
    <n v="0"/>
    <n v="0"/>
    <n v="0"/>
    <n v="0"/>
  </r>
  <r>
    <x v="0"/>
    <x v="2"/>
    <s v="Workplace"/>
    <s v="Care profile"/>
    <x v="16"/>
    <n v="0.05"/>
    <s v="n/a"/>
    <s v="n/a"/>
    <s v="n/a"/>
    <x v="2"/>
    <x v="0"/>
    <x v="1"/>
    <x v="1"/>
    <x v="1"/>
    <n v="2275325.0802840837"/>
    <n v="113766.254014204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2"/>
    <s v="Workplace"/>
    <s v="Care profile"/>
    <x v="18"/>
    <n v="0.05"/>
    <n v="2"/>
    <n v="60"/>
    <s v="min"/>
    <x v="4"/>
    <x v="0"/>
    <x v="1"/>
    <x v="0"/>
    <x v="1"/>
    <n v="2275325.0802840837"/>
    <n v="113766.2540142042"/>
    <n v="227532.5080284084"/>
    <n v="227532.5080284084"/>
    <n v="0"/>
    <n v="0"/>
    <n v="227532.5080284084"/>
    <n v="0"/>
    <n v="0"/>
    <n v="0"/>
    <n v="227532.5080284084"/>
    <n v="0"/>
    <n v="0"/>
    <n v="0"/>
    <n v="0"/>
    <n v="0"/>
    <n v="0"/>
    <n v="0"/>
    <n v="0"/>
    <n v="0"/>
    <n v="0"/>
    <n v="0"/>
    <n v="0"/>
    <n v="0"/>
    <n v="0"/>
    <n v="0"/>
    <n v="0"/>
    <n v="0"/>
    <n v="0"/>
    <n v="0"/>
    <n v="0"/>
    <n v="0"/>
    <n v="0"/>
    <n v="0"/>
    <n v="197.98099378037676"/>
    <n v="0"/>
    <n v="0"/>
    <n v="0"/>
    <n v="197.98099378037676"/>
    <n v="0"/>
    <n v="0"/>
    <n v="0"/>
    <n v="0"/>
    <n v="0"/>
    <n v="0"/>
    <n v="0"/>
    <n v="0"/>
    <n v="0"/>
    <n v="0"/>
    <n v="0"/>
    <n v="0"/>
    <n v="0"/>
    <n v="0"/>
    <n v="0"/>
    <n v="0"/>
    <n v="0"/>
    <n v="0"/>
    <n v="0"/>
    <n v="0"/>
    <n v="0"/>
    <n v="0"/>
    <n v="0"/>
    <n v="0"/>
    <n v="0"/>
    <n v="0"/>
    <n v="0"/>
    <n v="0"/>
    <n v="0"/>
    <n v="0"/>
    <n v="0"/>
    <n v="0"/>
    <n v="0"/>
    <n v="0"/>
    <n v="0"/>
    <n v="0"/>
    <n v="0"/>
    <n v="0"/>
    <n v="0"/>
    <n v="0"/>
    <n v="0"/>
    <n v="0"/>
    <n v="0"/>
    <n v="0"/>
    <n v="0"/>
    <n v="0"/>
    <n v="0"/>
    <n v="0"/>
    <n v="0"/>
    <n v="0"/>
    <n v="0"/>
  </r>
  <r>
    <x v="0"/>
    <x v="2"/>
    <s v="Workplace"/>
    <s v="Care profile"/>
    <x v="19"/>
    <n v="0.05"/>
    <n v="2"/>
    <n v="30"/>
    <s v="min"/>
    <x v="5"/>
    <x v="0"/>
    <x v="1"/>
    <x v="0"/>
    <x v="1"/>
    <n v="2275325.0802840837"/>
    <n v="113766.2540142042"/>
    <n v="227532.5080284084"/>
    <n v="113766.2540142042"/>
    <n v="0"/>
    <n v="0"/>
    <n v="113766.2540142042"/>
    <n v="0"/>
    <n v="0"/>
    <n v="0"/>
    <n v="0"/>
    <n v="0"/>
    <n v="0"/>
    <n v="0"/>
    <n v="0"/>
    <n v="0"/>
    <n v="113766.2540142042"/>
    <n v="0"/>
    <n v="0"/>
    <n v="0"/>
    <n v="0"/>
    <n v="0"/>
    <n v="0"/>
    <n v="0"/>
    <n v="0"/>
    <n v="0"/>
    <n v="0"/>
    <n v="0"/>
    <n v="0"/>
    <n v="0"/>
    <n v="0"/>
    <n v="0"/>
    <n v="0"/>
    <n v="0"/>
    <n v="98.990496890188382"/>
    <n v="0"/>
    <n v="0"/>
    <n v="0"/>
    <n v="0"/>
    <n v="0"/>
    <n v="0"/>
    <n v="0"/>
    <n v="0"/>
    <n v="0"/>
    <n v="98.990496890188382"/>
    <n v="0"/>
    <n v="0"/>
    <n v="0"/>
    <n v="0"/>
    <n v="0"/>
    <n v="0"/>
    <n v="0"/>
    <n v="0"/>
    <n v="0"/>
    <n v="0"/>
    <n v="0"/>
    <n v="0"/>
    <n v="0"/>
    <n v="0"/>
    <n v="0"/>
    <n v="0"/>
    <n v="0"/>
    <n v="0"/>
    <n v="0"/>
    <n v="0"/>
    <n v="0"/>
    <n v="0"/>
    <n v="0"/>
    <n v="0"/>
    <n v="0"/>
    <n v="0"/>
    <n v="0"/>
    <n v="0"/>
    <n v="0"/>
    <n v="0"/>
    <n v="0"/>
    <n v="0"/>
    <n v="0"/>
    <n v="0"/>
    <n v="0"/>
    <n v="0"/>
    <n v="0"/>
    <n v="0"/>
    <n v="0"/>
    <n v="0"/>
    <n v="0"/>
    <n v="0"/>
    <n v="0"/>
    <n v="0"/>
    <n v="0"/>
  </r>
  <r>
    <x v="1"/>
    <x v="3"/>
    <s v="Selective_12-17yrs"/>
    <s v="Care profile"/>
    <x v="20"/>
    <n v="1"/>
    <s v="n/a"/>
    <s v="n/a"/>
    <s v="n/a"/>
    <x v="2"/>
    <x v="0"/>
    <x v="1"/>
    <x v="1"/>
    <x v="1"/>
    <n v="679936.78399999999"/>
    <n v="679936.783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3"/>
    <s v="Selective_12-17yrs"/>
    <s v="Care profile"/>
    <x v="15"/>
    <n v="1"/>
    <s v="n/a"/>
    <s v="n/a"/>
    <s v="n/a"/>
    <x v="2"/>
    <x v="0"/>
    <x v="1"/>
    <x v="1"/>
    <x v="1"/>
    <n v="679936.78399999999"/>
    <n v="679936.783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3"/>
    <s v="Selective_12-17yrs"/>
    <s v="Care profile"/>
    <x v="16"/>
    <n v="0.24"/>
    <s v="n/a"/>
    <s v="n/a"/>
    <s v="n/a"/>
    <x v="2"/>
    <x v="0"/>
    <x v="1"/>
    <x v="1"/>
    <x v="1"/>
    <n v="679936.78399999999"/>
    <n v="163184.8281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3"/>
    <s v="Selective_12-17yrs"/>
    <s v="Care profile"/>
    <x v="19"/>
    <n v="0.24"/>
    <n v="1"/>
    <n v="30"/>
    <s v="min"/>
    <x v="5"/>
    <x v="0"/>
    <x v="1"/>
    <x v="1"/>
    <x v="1"/>
    <n v="679936.78399999999"/>
    <n v="163184.82816"/>
    <n v="163184.82816"/>
    <n v="81592.414080000002"/>
    <n v="0"/>
    <n v="0"/>
    <n v="81592.414080000002"/>
    <n v="0"/>
    <n v="0"/>
    <n v="0"/>
    <n v="0"/>
    <n v="0"/>
    <n v="0"/>
    <n v="0"/>
    <n v="0"/>
    <n v="0"/>
    <n v="81592.414080000002"/>
    <n v="0"/>
    <n v="0"/>
    <n v="0"/>
    <n v="0"/>
    <n v="0"/>
    <n v="0"/>
    <n v="0"/>
    <n v="0"/>
    <n v="0"/>
    <n v="0"/>
    <n v="0"/>
    <n v="0"/>
    <n v="0"/>
    <n v="0"/>
    <n v="0"/>
    <n v="0"/>
    <n v="0"/>
    <n v="70.995337608995825"/>
    <n v="0"/>
    <n v="0"/>
    <n v="0"/>
    <n v="0"/>
    <n v="0"/>
    <n v="0"/>
    <n v="0"/>
    <n v="0"/>
    <n v="0"/>
    <n v="70.995337608995825"/>
    <n v="0"/>
    <n v="0"/>
    <n v="0"/>
    <n v="0"/>
    <n v="0"/>
    <n v="0"/>
    <n v="0"/>
    <n v="0"/>
    <n v="0"/>
    <n v="0"/>
    <n v="0"/>
    <n v="0"/>
    <n v="0"/>
    <n v="0"/>
    <n v="0"/>
    <n v="0"/>
    <n v="0"/>
    <n v="0"/>
    <n v="0"/>
    <n v="0"/>
    <n v="0"/>
    <n v="0"/>
    <n v="0"/>
    <n v="0"/>
    <n v="0"/>
    <n v="0"/>
    <n v="0"/>
    <n v="0"/>
    <n v="0"/>
    <n v="0"/>
    <n v="0"/>
    <n v="0"/>
    <n v="0"/>
    <n v="0"/>
    <n v="0"/>
    <n v="0"/>
    <n v="0"/>
    <n v="0"/>
    <n v="0"/>
    <n v="0"/>
    <n v="0"/>
    <n v="0"/>
    <n v="0"/>
    <n v="0"/>
    <n v="0"/>
  </r>
  <r>
    <x v="1"/>
    <x v="3"/>
    <s v="Selective_12-17yrs"/>
    <s v="Care profile"/>
    <x v="21"/>
    <n v="7.0000000000000007E-2"/>
    <n v="3"/>
    <n v="15"/>
    <s v="min"/>
    <x v="5"/>
    <x v="0"/>
    <x v="1"/>
    <x v="1"/>
    <x v="1"/>
    <n v="679936.78399999999"/>
    <n v="47595.57488"/>
    <n v="142786.72464"/>
    <n v="35696.68116"/>
    <n v="0"/>
    <n v="0"/>
    <n v="35696.68116"/>
    <n v="0"/>
    <n v="0"/>
    <n v="0"/>
    <n v="0"/>
    <n v="0"/>
    <n v="0"/>
    <n v="0"/>
    <n v="0"/>
    <n v="0"/>
    <n v="35696.68116"/>
    <n v="0"/>
    <n v="0"/>
    <n v="0"/>
    <n v="0"/>
    <n v="0"/>
    <n v="0"/>
    <n v="0"/>
    <n v="0"/>
    <n v="0"/>
    <n v="0"/>
    <n v="0"/>
    <n v="0"/>
    <n v="0"/>
    <n v="0"/>
    <n v="0"/>
    <n v="0"/>
    <n v="0"/>
    <n v="31.060460203935669"/>
    <n v="0"/>
    <n v="0"/>
    <n v="0"/>
    <n v="0"/>
    <n v="0"/>
    <n v="0"/>
    <n v="0"/>
    <n v="0"/>
    <n v="0"/>
    <n v="31.060460203935669"/>
    <n v="0"/>
    <n v="0"/>
    <n v="0"/>
    <n v="0"/>
    <n v="0"/>
    <n v="0"/>
    <n v="0"/>
    <n v="0"/>
    <n v="0"/>
    <n v="0"/>
    <n v="0"/>
    <n v="0"/>
    <n v="0"/>
    <n v="0"/>
    <n v="0"/>
    <n v="0"/>
    <n v="0"/>
    <n v="0"/>
    <n v="0"/>
    <n v="0"/>
    <n v="0"/>
    <n v="0"/>
    <n v="0"/>
    <n v="0"/>
    <n v="0"/>
    <n v="0"/>
    <n v="0"/>
    <n v="0"/>
    <n v="0"/>
    <n v="0"/>
    <n v="0"/>
    <n v="0"/>
    <n v="0"/>
    <n v="0"/>
    <n v="0"/>
    <n v="0"/>
    <n v="0"/>
    <n v="0"/>
    <n v="0"/>
    <n v="0"/>
    <n v="0"/>
    <n v="0"/>
    <n v="0"/>
    <n v="0"/>
    <n v="0"/>
  </r>
  <r>
    <x v="1"/>
    <x v="3"/>
    <s v="Selective_12-17yrs"/>
    <s v="Care profile"/>
    <x v="22"/>
    <n v="0.05"/>
    <n v="10"/>
    <n v="60"/>
    <s v="min"/>
    <x v="5"/>
    <x v="0"/>
    <x v="0"/>
    <x v="0"/>
    <x v="0"/>
    <n v="679936.78399999999"/>
    <n v="33996.839200000002"/>
    <n v="339968.39199999999"/>
    <n v="339968.39199999999"/>
    <n v="0"/>
    <n v="0"/>
    <n v="67993.678400000004"/>
    <n v="0"/>
    <n v="0"/>
    <n v="0"/>
    <n v="0"/>
    <n v="0"/>
    <n v="0"/>
    <n v="0"/>
    <n v="0"/>
    <n v="0"/>
    <n v="67993.678400000004"/>
    <n v="0"/>
    <n v="0"/>
    <n v="0"/>
    <n v="0"/>
    <n v="0"/>
    <n v="0"/>
    <n v="0"/>
    <n v="0"/>
    <n v="0"/>
    <n v="0"/>
    <n v="0"/>
    <n v="0"/>
    <n v="0"/>
    <n v="0"/>
    <n v="0"/>
    <n v="0"/>
    <n v="0"/>
    <n v="59.162781340829852"/>
    <n v="0"/>
    <n v="0"/>
    <n v="0"/>
    <n v="0"/>
    <n v="0"/>
    <n v="0"/>
    <n v="0"/>
    <n v="0"/>
    <n v="0"/>
    <n v="59.162781340829852"/>
    <n v="0"/>
    <n v="0"/>
    <n v="0"/>
    <n v="0"/>
    <n v="0"/>
    <n v="0"/>
    <n v="0"/>
    <n v="0"/>
    <n v="0"/>
    <n v="0"/>
    <n v="0"/>
    <n v="0"/>
    <n v="0"/>
    <n v="0"/>
    <n v="0"/>
    <n v="0"/>
    <n v="0"/>
    <n v="0"/>
    <n v="0"/>
    <n v="0"/>
    <n v="0"/>
    <n v="0"/>
    <n v="0"/>
    <n v="0"/>
    <n v="0"/>
    <n v="0"/>
    <n v="0"/>
    <n v="0"/>
    <n v="0"/>
    <n v="0"/>
    <n v="0"/>
    <n v="0"/>
    <n v="0"/>
    <n v="0"/>
    <n v="0"/>
    <n v="0"/>
    <n v="0"/>
    <n v="0"/>
    <n v="0"/>
    <n v="0"/>
    <n v="0"/>
    <n v="0"/>
    <n v="0"/>
    <n v="0"/>
    <n v="0"/>
  </r>
  <r>
    <x v="1"/>
    <x v="3"/>
    <s v="Selective_12-17yrs"/>
    <s v="Care profile"/>
    <x v="18"/>
    <n v="0.01"/>
    <n v="2"/>
    <n v="60"/>
    <s v="min"/>
    <x v="5"/>
    <x v="0"/>
    <x v="0"/>
    <x v="0"/>
    <x v="0"/>
    <n v="679936.78399999999"/>
    <n v="6799.3678399999999"/>
    <n v="13598.73568"/>
    <n v="13598.73568"/>
    <n v="0"/>
    <n v="0"/>
    <n v="13598.73568"/>
    <n v="0"/>
    <n v="0"/>
    <n v="0"/>
    <n v="0"/>
    <n v="0"/>
    <n v="0"/>
    <n v="0"/>
    <n v="0"/>
    <n v="0"/>
    <n v="13598.73568"/>
    <n v="0"/>
    <n v="0"/>
    <n v="0"/>
    <n v="0"/>
    <n v="0"/>
    <n v="0"/>
    <n v="0"/>
    <n v="0"/>
    <n v="0"/>
    <n v="0"/>
    <n v="0"/>
    <n v="0"/>
    <n v="0"/>
    <n v="0"/>
    <n v="0"/>
    <n v="0"/>
    <n v="0"/>
    <n v="11.83255626816597"/>
    <n v="0"/>
    <n v="0"/>
    <n v="0"/>
    <n v="0"/>
    <n v="0"/>
    <n v="0"/>
    <n v="0"/>
    <n v="0"/>
    <n v="0"/>
    <n v="11.83255626816597"/>
    <n v="0"/>
    <n v="0"/>
    <n v="0"/>
    <n v="0"/>
    <n v="0"/>
    <n v="0"/>
    <n v="0"/>
    <n v="0"/>
    <n v="0"/>
    <n v="0"/>
    <n v="0"/>
    <n v="0"/>
    <n v="0"/>
    <n v="0"/>
    <n v="0"/>
    <n v="0"/>
    <n v="0"/>
    <n v="0"/>
    <n v="0"/>
    <n v="0"/>
    <n v="0"/>
    <n v="0"/>
    <n v="0"/>
    <n v="0"/>
    <n v="0"/>
    <n v="0"/>
    <n v="0"/>
    <n v="0"/>
    <n v="0"/>
    <n v="0"/>
    <n v="0"/>
    <n v="0"/>
    <n v="0"/>
    <n v="0"/>
    <n v="0"/>
    <n v="0"/>
    <n v="0"/>
    <n v="0"/>
    <n v="0"/>
    <n v="0"/>
    <n v="0"/>
    <n v="0"/>
    <n v="0"/>
    <n v="0"/>
    <n v="0"/>
  </r>
  <r>
    <x v="1"/>
    <x v="3"/>
    <s v="Selective_12-17yrs"/>
    <s v="Care profile"/>
    <x v="23"/>
    <n v="0.05"/>
    <n v="1"/>
    <n v="45"/>
    <s v="min"/>
    <x v="0"/>
    <x v="0"/>
    <x v="0"/>
    <x v="0"/>
    <x v="0"/>
    <n v="679936.78399999999"/>
    <n v="33996.839200000002"/>
    <n v="33996.839200000002"/>
    <n v="25497.629400000002"/>
    <n v="0"/>
    <n v="0"/>
    <n v="2549.7629400000005"/>
    <n v="0"/>
    <n v="0"/>
    <n v="2549.7629400000005"/>
    <n v="0"/>
    <n v="0"/>
    <n v="0"/>
    <n v="0"/>
    <n v="0"/>
    <n v="0"/>
    <n v="0"/>
    <n v="0"/>
    <n v="0"/>
    <n v="0"/>
    <n v="0"/>
    <n v="0"/>
    <n v="0"/>
    <n v="0"/>
    <n v="0"/>
    <n v="0"/>
    <n v="0"/>
    <n v="0"/>
    <n v="0"/>
    <n v="0"/>
    <n v="0"/>
    <n v="0"/>
    <n v="0"/>
    <n v="0"/>
    <n v="2.5497629400000004"/>
    <n v="0"/>
    <n v="0"/>
    <n v="2.5497629400000004"/>
    <n v="0"/>
    <n v="0"/>
    <n v="0"/>
    <n v="0"/>
    <n v="0"/>
    <n v="0"/>
    <n v="0"/>
    <n v="0"/>
    <n v="0"/>
    <n v="0"/>
    <n v="0"/>
    <n v="0"/>
    <n v="0"/>
    <n v="0"/>
    <n v="0"/>
    <n v="0"/>
    <n v="0"/>
    <n v="0"/>
    <n v="0"/>
    <n v="0"/>
    <n v="0"/>
    <n v="0"/>
    <n v="0"/>
    <n v="0"/>
    <n v="0"/>
    <n v="0"/>
    <n v="0"/>
    <n v="0"/>
    <n v="0"/>
    <n v="0"/>
    <n v="0"/>
    <n v="0"/>
    <n v="0"/>
    <n v="0"/>
    <n v="0"/>
    <n v="0"/>
    <n v="0"/>
    <n v="0"/>
    <n v="0"/>
    <n v="0"/>
    <n v="0"/>
    <n v="0"/>
    <n v="0"/>
    <n v="0"/>
    <n v="0"/>
    <n v="0"/>
    <n v="0"/>
    <n v="0"/>
    <n v="0"/>
    <n v="0"/>
    <n v="0"/>
    <n v="0"/>
  </r>
  <r>
    <x v="2"/>
    <x v="3"/>
    <s v="Selective_18-24yrs"/>
    <s v="Care profile"/>
    <x v="20"/>
    <n v="1"/>
    <s v="n/a"/>
    <s v="n/a"/>
    <s v="n/a"/>
    <x v="2"/>
    <x v="0"/>
    <x v="1"/>
    <x v="1"/>
    <x v="1"/>
    <n v="712258.2"/>
    <n v="712258.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3"/>
    <s v="Selective_18-24yrs"/>
    <s v="Care profile"/>
    <x v="15"/>
    <n v="1"/>
    <s v="n/a"/>
    <s v="n/a"/>
    <s v="n/a"/>
    <x v="2"/>
    <x v="0"/>
    <x v="1"/>
    <x v="1"/>
    <x v="1"/>
    <n v="712258.2"/>
    <n v="712258.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3"/>
    <s v="Selective_18-24yrs"/>
    <s v="Care profile"/>
    <x v="16"/>
    <n v="0.15"/>
    <s v="n/a"/>
    <s v="n/a"/>
    <s v="n/a"/>
    <x v="2"/>
    <x v="0"/>
    <x v="1"/>
    <x v="1"/>
    <x v="1"/>
    <n v="712258.2"/>
    <n v="106838.7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3"/>
    <s v="Selective_18-24yrs"/>
    <s v="Care profile"/>
    <x v="19"/>
    <n v="0.15"/>
    <n v="1"/>
    <n v="30"/>
    <s v="min"/>
    <x v="4"/>
    <x v="0"/>
    <x v="1"/>
    <x v="1"/>
    <x v="1"/>
    <n v="712258.2"/>
    <n v="106838.73"/>
    <n v="106838.73"/>
    <n v="53419.364999999998"/>
    <n v="0"/>
    <n v="0"/>
    <n v="53419.364999999998"/>
    <n v="0"/>
    <n v="0"/>
    <n v="0"/>
    <n v="53419.364999999998"/>
    <n v="0"/>
    <n v="0"/>
    <n v="0"/>
    <n v="0"/>
    <n v="0"/>
    <n v="0"/>
    <n v="0"/>
    <n v="0"/>
    <n v="0"/>
    <n v="0"/>
    <n v="0"/>
    <n v="0"/>
    <n v="0"/>
    <n v="0"/>
    <n v="0"/>
    <n v="0"/>
    <n v="0"/>
    <n v="0"/>
    <n v="0"/>
    <n v="0"/>
    <n v="0"/>
    <n v="0"/>
    <n v="0"/>
    <n v="46.481353638031429"/>
    <n v="0"/>
    <n v="0"/>
    <n v="0"/>
    <n v="46.481353638031429"/>
    <n v="0"/>
    <n v="0"/>
    <n v="0"/>
    <n v="0"/>
    <n v="0"/>
    <n v="0"/>
    <n v="0"/>
    <n v="0"/>
    <n v="0"/>
    <n v="0"/>
    <n v="0"/>
    <n v="0"/>
    <n v="0"/>
    <n v="0"/>
    <n v="0"/>
    <n v="0"/>
    <n v="0"/>
    <n v="0"/>
    <n v="0"/>
    <n v="0"/>
    <n v="0"/>
    <n v="0"/>
    <n v="0"/>
    <n v="0"/>
    <n v="0"/>
    <n v="0"/>
    <n v="0"/>
    <n v="0"/>
    <n v="0"/>
    <n v="0"/>
    <n v="0"/>
    <n v="0"/>
    <n v="0"/>
    <n v="0"/>
    <n v="0"/>
    <n v="0"/>
    <n v="0"/>
    <n v="0"/>
    <n v="0"/>
    <n v="0"/>
    <n v="0"/>
    <n v="0"/>
    <n v="0"/>
    <n v="0"/>
    <n v="0"/>
    <n v="0"/>
    <n v="0"/>
    <n v="0"/>
    <n v="0"/>
    <n v="0"/>
    <n v="0"/>
  </r>
  <r>
    <x v="2"/>
    <x v="3"/>
    <s v="Selective_18-24yrs"/>
    <s v="Care profile"/>
    <x v="21"/>
    <n v="0.05"/>
    <n v="3"/>
    <n v="15"/>
    <s v="min"/>
    <x v="4"/>
    <x v="0"/>
    <x v="1"/>
    <x v="1"/>
    <x v="1"/>
    <n v="712258.2"/>
    <n v="35612.909999999996"/>
    <n v="106838.72999999998"/>
    <n v="26709.682499999995"/>
    <n v="0"/>
    <n v="0"/>
    <n v="26709.682499999995"/>
    <n v="0"/>
    <n v="0"/>
    <n v="0"/>
    <n v="26709.682499999995"/>
    <n v="0"/>
    <n v="0"/>
    <n v="0"/>
    <n v="0"/>
    <n v="0"/>
    <n v="0"/>
    <n v="0"/>
    <n v="0"/>
    <n v="0"/>
    <n v="0"/>
    <n v="0"/>
    <n v="0"/>
    <n v="0"/>
    <n v="0"/>
    <n v="0"/>
    <n v="0"/>
    <n v="0"/>
    <n v="0"/>
    <n v="0"/>
    <n v="0"/>
    <n v="0"/>
    <n v="0"/>
    <n v="0"/>
    <n v="23.240676819015711"/>
    <n v="0"/>
    <n v="0"/>
    <n v="0"/>
    <n v="23.240676819015711"/>
    <n v="0"/>
    <n v="0"/>
    <n v="0"/>
    <n v="0"/>
    <n v="0"/>
    <n v="0"/>
    <n v="0"/>
    <n v="0"/>
    <n v="0"/>
    <n v="0"/>
    <n v="0"/>
    <n v="0"/>
    <n v="0"/>
    <n v="0"/>
    <n v="0"/>
    <n v="0"/>
    <n v="0"/>
    <n v="0"/>
    <n v="0"/>
    <n v="0"/>
    <n v="0"/>
    <n v="0"/>
    <n v="0"/>
    <n v="0"/>
    <n v="0"/>
    <n v="0"/>
    <n v="0"/>
    <n v="0"/>
    <n v="0"/>
    <n v="0"/>
    <n v="0"/>
    <n v="0"/>
    <n v="0"/>
    <n v="0"/>
    <n v="0"/>
    <n v="0"/>
    <n v="0"/>
    <n v="0"/>
    <n v="0"/>
    <n v="0"/>
    <n v="0"/>
    <n v="0"/>
    <n v="0"/>
    <n v="0"/>
    <n v="0"/>
    <n v="0"/>
    <n v="0"/>
    <n v="0"/>
    <n v="0"/>
    <n v="0"/>
    <n v="0"/>
  </r>
  <r>
    <x v="2"/>
    <x v="3"/>
    <s v="Selective_18-24yrs"/>
    <s v="Care profile"/>
    <x v="22"/>
    <n v="0.05"/>
    <n v="10"/>
    <n v="60"/>
    <s v="min"/>
    <x v="4"/>
    <x v="0"/>
    <x v="0"/>
    <x v="0"/>
    <x v="0"/>
    <n v="712258.2"/>
    <n v="35612.909999999996"/>
    <n v="356129.1"/>
    <n v="356129.1"/>
    <n v="0"/>
    <n v="0"/>
    <n v="71225.819999999992"/>
    <n v="0"/>
    <n v="0"/>
    <n v="0"/>
    <n v="71225.819999999992"/>
    <n v="0"/>
    <n v="0"/>
    <n v="0"/>
    <n v="0"/>
    <n v="0"/>
    <n v="0"/>
    <n v="0"/>
    <n v="0"/>
    <n v="0"/>
    <n v="0"/>
    <n v="0"/>
    <n v="0"/>
    <n v="0"/>
    <n v="0"/>
    <n v="0"/>
    <n v="0"/>
    <n v="0"/>
    <n v="0"/>
    <n v="0"/>
    <n v="0"/>
    <n v="0"/>
    <n v="0"/>
    <n v="0"/>
    <n v="61.975138184041903"/>
    <n v="0"/>
    <n v="0"/>
    <n v="0"/>
    <n v="61.975138184041903"/>
    <n v="0"/>
    <n v="0"/>
    <n v="0"/>
    <n v="0"/>
    <n v="0"/>
    <n v="0"/>
    <n v="0"/>
    <n v="0"/>
    <n v="0"/>
    <n v="0"/>
    <n v="0"/>
    <n v="0"/>
    <n v="0"/>
    <n v="0"/>
    <n v="0"/>
    <n v="0"/>
    <n v="0"/>
    <n v="0"/>
    <n v="0"/>
    <n v="0"/>
    <n v="0"/>
    <n v="0"/>
    <n v="0"/>
    <n v="0"/>
    <n v="0"/>
    <n v="0"/>
    <n v="0"/>
    <n v="0"/>
    <n v="0"/>
    <n v="0"/>
    <n v="0"/>
    <n v="0"/>
    <n v="0"/>
    <n v="0"/>
    <n v="0"/>
    <n v="0"/>
    <n v="0"/>
    <n v="0"/>
    <n v="0"/>
    <n v="0"/>
    <n v="0"/>
    <n v="0"/>
    <n v="0"/>
    <n v="0"/>
    <n v="0"/>
    <n v="0"/>
    <n v="0"/>
    <n v="0"/>
    <n v="0"/>
    <n v="0"/>
    <n v="0"/>
  </r>
  <r>
    <x v="2"/>
    <x v="3"/>
    <s v="Selective_18-24yrs"/>
    <s v="Care profile"/>
    <x v="18"/>
    <n v="0.01"/>
    <n v="2"/>
    <n v="60"/>
    <s v="min"/>
    <x v="4"/>
    <x v="0"/>
    <x v="0"/>
    <x v="0"/>
    <x v="0"/>
    <n v="712258.2"/>
    <n v="7122.5819999999994"/>
    <n v="14245.163999999999"/>
    <n v="14245.163999999999"/>
    <n v="0"/>
    <n v="0"/>
    <n v="14245.163999999999"/>
    <n v="0"/>
    <n v="0"/>
    <n v="0"/>
    <n v="14245.163999999999"/>
    <n v="0"/>
    <n v="0"/>
    <n v="0"/>
    <n v="0"/>
    <n v="0"/>
    <n v="0"/>
    <n v="0"/>
    <n v="0"/>
    <n v="0"/>
    <n v="0"/>
    <n v="0"/>
    <n v="0"/>
    <n v="0"/>
    <n v="0"/>
    <n v="0"/>
    <n v="0"/>
    <n v="0"/>
    <n v="0"/>
    <n v="0"/>
    <n v="0"/>
    <n v="0"/>
    <n v="0"/>
    <n v="0"/>
    <n v="12.395027636808381"/>
    <n v="0"/>
    <n v="0"/>
    <n v="0"/>
    <n v="12.395027636808381"/>
    <n v="0"/>
    <n v="0"/>
    <n v="0"/>
    <n v="0"/>
    <n v="0"/>
    <n v="0"/>
    <n v="0"/>
    <n v="0"/>
    <n v="0"/>
    <n v="0"/>
    <n v="0"/>
    <n v="0"/>
    <n v="0"/>
    <n v="0"/>
    <n v="0"/>
    <n v="0"/>
    <n v="0"/>
    <n v="0"/>
    <n v="0"/>
    <n v="0"/>
    <n v="0"/>
    <n v="0"/>
    <n v="0"/>
    <n v="0"/>
    <n v="0"/>
    <n v="0"/>
    <n v="0"/>
    <n v="0"/>
    <n v="0"/>
    <n v="0"/>
    <n v="0"/>
    <n v="0"/>
    <n v="0"/>
    <n v="0"/>
    <n v="0"/>
    <n v="0"/>
    <n v="0"/>
    <n v="0"/>
    <n v="0"/>
    <n v="0"/>
    <n v="0"/>
    <n v="0"/>
    <n v="0"/>
    <n v="0"/>
    <n v="0"/>
    <n v="0"/>
    <n v="0"/>
    <n v="0"/>
    <n v="0"/>
    <n v="0"/>
    <n v="0"/>
  </r>
  <r>
    <x v="2"/>
    <x v="3"/>
    <s v="Selective_18-24yrs"/>
    <s v="Care profile"/>
    <x v="23"/>
    <n v="0.05"/>
    <n v="1"/>
    <n v="45"/>
    <s v="min"/>
    <x v="0"/>
    <x v="0"/>
    <x v="0"/>
    <x v="0"/>
    <x v="0"/>
    <n v="712258.2"/>
    <n v="35612.909999999996"/>
    <n v="35612.909999999996"/>
    <n v="26709.682499999995"/>
    <n v="0"/>
    <n v="0"/>
    <n v="2670.9682499999999"/>
    <n v="0"/>
    <n v="0"/>
    <n v="2670.9682499999999"/>
    <n v="0"/>
    <n v="0"/>
    <n v="0"/>
    <n v="0"/>
    <n v="0"/>
    <n v="0"/>
    <n v="0"/>
    <n v="0"/>
    <n v="0"/>
    <n v="0"/>
    <n v="0"/>
    <n v="0"/>
    <n v="0"/>
    <n v="0"/>
    <n v="0"/>
    <n v="0"/>
    <n v="0"/>
    <n v="0"/>
    <n v="0"/>
    <n v="0"/>
    <n v="0"/>
    <n v="0"/>
    <n v="0"/>
    <n v="0"/>
    <n v="2.67096825"/>
    <n v="0"/>
    <n v="0"/>
    <n v="2.67096825"/>
    <n v="0"/>
    <n v="0"/>
    <n v="0"/>
    <n v="0"/>
    <n v="0"/>
    <n v="0"/>
    <n v="0"/>
    <n v="0"/>
    <n v="0"/>
    <n v="0"/>
    <n v="0"/>
    <n v="0"/>
    <n v="0"/>
    <n v="0"/>
    <n v="0"/>
    <n v="0"/>
    <n v="0"/>
    <n v="0"/>
    <n v="0"/>
    <n v="0"/>
    <n v="0"/>
    <n v="0"/>
    <n v="0"/>
    <n v="0"/>
    <n v="0"/>
    <n v="0"/>
    <n v="0"/>
    <n v="0"/>
    <n v="0"/>
    <n v="0"/>
    <n v="0"/>
    <n v="0"/>
    <n v="0"/>
    <n v="0"/>
    <n v="0"/>
    <n v="0"/>
    <n v="0"/>
    <n v="0"/>
    <n v="0"/>
    <n v="0"/>
    <n v="0"/>
    <n v="0"/>
    <n v="0"/>
    <n v="0"/>
    <n v="0"/>
    <n v="0"/>
    <n v="0"/>
    <n v="0"/>
    <n v="0"/>
    <n v="0"/>
    <n v="0"/>
    <n v="0"/>
  </r>
  <r>
    <x v="3"/>
    <x v="3"/>
    <s v="Selective_25-64yrs"/>
    <s v="Care profile"/>
    <x v="20"/>
    <n v="1"/>
    <s v="n/a"/>
    <s v="n/a"/>
    <s v="n/a"/>
    <x v="2"/>
    <x v="0"/>
    <x v="1"/>
    <x v="1"/>
    <x v="1"/>
    <n v="2793234.8"/>
    <n v="2793234.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s v="Selective_25-64yrs"/>
    <s v="Care profile"/>
    <x v="15"/>
    <n v="1"/>
    <s v="n/a"/>
    <s v="n/a"/>
    <s v="n/a"/>
    <x v="2"/>
    <x v="0"/>
    <x v="1"/>
    <x v="1"/>
    <x v="1"/>
    <n v="2793234.8"/>
    <n v="2793234.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s v="Selective_25-64yrs"/>
    <s v="Care profile"/>
    <x v="16"/>
    <n v="0.1"/>
    <s v="n/a"/>
    <s v="n/a"/>
    <s v="n/a"/>
    <x v="2"/>
    <x v="0"/>
    <x v="1"/>
    <x v="1"/>
    <x v="1"/>
    <n v="2793234.8"/>
    <n v="279323.4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s v="Selective_25-64yrs"/>
    <s v="Care profile"/>
    <x v="19"/>
    <n v="0.1"/>
    <n v="1"/>
    <n v="30"/>
    <s v="min"/>
    <x v="4"/>
    <x v="0"/>
    <x v="1"/>
    <x v="1"/>
    <x v="1"/>
    <n v="2793234.8"/>
    <n v="279323.48"/>
    <n v="279323.48"/>
    <n v="139661.74"/>
    <n v="0"/>
    <n v="0"/>
    <n v="139661.74"/>
    <n v="0"/>
    <n v="0"/>
    <n v="0"/>
    <n v="139661.74"/>
    <n v="0"/>
    <n v="0"/>
    <n v="0"/>
    <n v="0"/>
    <n v="0"/>
    <n v="0"/>
    <n v="0"/>
    <n v="0"/>
    <n v="0"/>
    <n v="0"/>
    <n v="0"/>
    <n v="0"/>
    <n v="0"/>
    <n v="0"/>
    <n v="0"/>
    <n v="0"/>
    <n v="0"/>
    <n v="0"/>
    <n v="0"/>
    <n v="0"/>
    <n v="0"/>
    <n v="0"/>
    <n v="0"/>
    <n v="121.52272357866477"/>
    <n v="0"/>
    <n v="0"/>
    <n v="0"/>
    <n v="121.52272357866477"/>
    <n v="0"/>
    <n v="0"/>
    <n v="0"/>
    <n v="0"/>
    <n v="0"/>
    <n v="0"/>
    <n v="0"/>
    <n v="0"/>
    <n v="0"/>
    <n v="0"/>
    <n v="0"/>
    <n v="0"/>
    <n v="0"/>
    <n v="0"/>
    <n v="0"/>
    <n v="0"/>
    <n v="0"/>
    <n v="0"/>
    <n v="0"/>
    <n v="0"/>
    <n v="0"/>
    <n v="0"/>
    <n v="0"/>
    <n v="0"/>
    <n v="0"/>
    <n v="0"/>
    <n v="0"/>
    <n v="0"/>
    <n v="0"/>
    <n v="0"/>
    <n v="0"/>
    <n v="0"/>
    <n v="0"/>
    <n v="0"/>
    <n v="0"/>
    <n v="0"/>
    <n v="0"/>
    <n v="0"/>
    <n v="0"/>
    <n v="0"/>
    <n v="0"/>
    <n v="0"/>
    <n v="0"/>
    <n v="0"/>
    <n v="0"/>
    <n v="0"/>
    <n v="0"/>
    <n v="0"/>
    <n v="0"/>
    <n v="0"/>
    <n v="0"/>
  </r>
  <r>
    <x v="3"/>
    <x v="3"/>
    <s v="Selective_25-64yrs"/>
    <s v="Care profile"/>
    <x v="21"/>
    <n v="0.03"/>
    <n v="3"/>
    <n v="15"/>
    <s v="min"/>
    <x v="4"/>
    <x v="0"/>
    <x v="1"/>
    <x v="1"/>
    <x v="1"/>
    <n v="2793234.8"/>
    <n v="83797.043999999994"/>
    <n v="251391.13199999998"/>
    <n v="62847.782999999989"/>
    <n v="0"/>
    <n v="0"/>
    <n v="62847.782999999989"/>
    <n v="0"/>
    <n v="0"/>
    <n v="0"/>
    <n v="62847.782999999989"/>
    <n v="0"/>
    <n v="0"/>
    <n v="0"/>
    <n v="0"/>
    <n v="0"/>
    <n v="0"/>
    <n v="0"/>
    <n v="0"/>
    <n v="0"/>
    <n v="0"/>
    <n v="0"/>
    <n v="0"/>
    <n v="0"/>
    <n v="0"/>
    <n v="0"/>
    <n v="0"/>
    <n v="0"/>
    <n v="0"/>
    <n v="0"/>
    <n v="0"/>
    <n v="0"/>
    <n v="0"/>
    <n v="0"/>
    <n v="54.685225610399137"/>
    <n v="0"/>
    <n v="0"/>
    <n v="0"/>
    <n v="54.685225610399137"/>
    <n v="0"/>
    <n v="0"/>
    <n v="0"/>
    <n v="0"/>
    <n v="0"/>
    <n v="0"/>
    <n v="0"/>
    <n v="0"/>
    <n v="0"/>
    <n v="0"/>
    <n v="0"/>
    <n v="0"/>
    <n v="0"/>
    <n v="0"/>
    <n v="0"/>
    <n v="0"/>
    <n v="0"/>
    <n v="0"/>
    <n v="0"/>
    <n v="0"/>
    <n v="0"/>
    <n v="0"/>
    <n v="0"/>
    <n v="0"/>
    <n v="0"/>
    <n v="0"/>
    <n v="0"/>
    <n v="0"/>
    <n v="0"/>
    <n v="0"/>
    <n v="0"/>
    <n v="0"/>
    <n v="0"/>
    <n v="0"/>
    <n v="0"/>
    <n v="0"/>
    <n v="0"/>
    <n v="0"/>
    <n v="0"/>
    <n v="0"/>
    <n v="0"/>
    <n v="0"/>
    <n v="0"/>
    <n v="0"/>
    <n v="0"/>
    <n v="0"/>
    <n v="0"/>
    <n v="0"/>
    <n v="0"/>
    <n v="0"/>
    <n v="0"/>
  </r>
  <r>
    <x v="3"/>
    <x v="3"/>
    <s v="Selective_25-64yrs"/>
    <s v="Care profile"/>
    <x v="22"/>
    <n v="0.05"/>
    <n v="10"/>
    <n v="60"/>
    <s v="min"/>
    <x v="4"/>
    <x v="0"/>
    <x v="0"/>
    <x v="0"/>
    <x v="0"/>
    <n v="2793234.8"/>
    <n v="139661.74"/>
    <n v="1396617.4"/>
    <n v="1396617.4"/>
    <n v="0"/>
    <n v="0"/>
    <n v="279323.48"/>
    <n v="0"/>
    <n v="0"/>
    <n v="0"/>
    <n v="279323.48"/>
    <n v="0"/>
    <n v="0"/>
    <n v="0"/>
    <n v="0"/>
    <n v="0"/>
    <n v="0"/>
    <n v="0"/>
    <n v="0"/>
    <n v="0"/>
    <n v="0"/>
    <n v="0"/>
    <n v="0"/>
    <n v="0"/>
    <n v="0"/>
    <n v="0"/>
    <n v="0"/>
    <n v="0"/>
    <n v="0"/>
    <n v="0"/>
    <n v="0"/>
    <n v="0"/>
    <n v="0"/>
    <n v="0"/>
    <n v="243.04544715732953"/>
    <n v="0"/>
    <n v="0"/>
    <n v="0"/>
    <n v="243.04544715732953"/>
    <n v="0"/>
    <n v="0"/>
    <n v="0"/>
    <n v="0"/>
    <n v="0"/>
    <n v="0"/>
    <n v="0"/>
    <n v="0"/>
    <n v="0"/>
    <n v="0"/>
    <n v="0"/>
    <n v="0"/>
    <n v="0"/>
    <n v="0"/>
    <n v="0"/>
    <n v="0"/>
    <n v="0"/>
    <n v="0"/>
    <n v="0"/>
    <n v="0"/>
    <n v="0"/>
    <n v="0"/>
    <n v="0"/>
    <n v="0"/>
    <n v="0"/>
    <n v="0"/>
    <n v="0"/>
    <n v="0"/>
    <n v="0"/>
    <n v="0"/>
    <n v="0"/>
    <n v="0"/>
    <n v="0"/>
    <n v="0"/>
    <n v="0"/>
    <n v="0"/>
    <n v="0"/>
    <n v="0"/>
    <n v="0"/>
    <n v="0"/>
    <n v="0"/>
    <n v="0"/>
    <n v="0"/>
    <n v="0"/>
    <n v="0"/>
    <n v="0"/>
    <n v="0"/>
    <n v="0"/>
    <n v="0"/>
    <n v="0"/>
    <n v="0"/>
  </r>
  <r>
    <x v="3"/>
    <x v="3"/>
    <s v="Selective_25-64yrs"/>
    <s v="Care profile"/>
    <x v="18"/>
    <n v="0.01"/>
    <n v="2"/>
    <n v="60"/>
    <s v="min"/>
    <x v="4"/>
    <x v="0"/>
    <x v="0"/>
    <x v="0"/>
    <x v="0"/>
    <n v="2793234.8"/>
    <n v="27932.347999999998"/>
    <n v="55864.695999999996"/>
    <n v="55864.695999999996"/>
    <n v="0"/>
    <n v="0"/>
    <n v="55864.695999999996"/>
    <n v="0"/>
    <n v="0"/>
    <n v="0"/>
    <n v="55864.695999999996"/>
    <n v="0"/>
    <n v="0"/>
    <n v="0"/>
    <n v="0"/>
    <n v="0"/>
    <n v="0"/>
    <n v="0"/>
    <n v="0"/>
    <n v="0"/>
    <n v="0"/>
    <n v="0"/>
    <n v="0"/>
    <n v="0"/>
    <n v="0"/>
    <n v="0"/>
    <n v="0"/>
    <n v="0"/>
    <n v="0"/>
    <n v="0"/>
    <n v="0"/>
    <n v="0"/>
    <n v="0"/>
    <n v="0"/>
    <n v="48.609089431465904"/>
    <n v="0"/>
    <n v="0"/>
    <n v="0"/>
    <n v="48.609089431465904"/>
    <n v="0"/>
    <n v="0"/>
    <n v="0"/>
    <n v="0"/>
    <n v="0"/>
    <n v="0"/>
    <n v="0"/>
    <n v="0"/>
    <n v="0"/>
    <n v="0"/>
    <n v="0"/>
    <n v="0"/>
    <n v="0"/>
    <n v="0"/>
    <n v="0"/>
    <n v="0"/>
    <n v="0"/>
    <n v="0"/>
    <n v="0"/>
    <n v="0"/>
    <n v="0"/>
    <n v="0"/>
    <n v="0"/>
    <n v="0"/>
    <n v="0"/>
    <n v="0"/>
    <n v="0"/>
    <n v="0"/>
    <n v="0"/>
    <n v="0"/>
    <n v="0"/>
    <n v="0"/>
    <n v="0"/>
    <n v="0"/>
    <n v="0"/>
    <n v="0"/>
    <n v="0"/>
    <n v="0"/>
    <n v="0"/>
    <n v="0"/>
    <n v="0"/>
    <n v="0"/>
    <n v="0"/>
    <n v="0"/>
    <n v="0"/>
    <n v="0"/>
    <n v="0"/>
    <n v="0"/>
    <n v="0"/>
    <n v="0"/>
    <n v="0"/>
  </r>
  <r>
    <x v="3"/>
    <x v="3"/>
    <s v="Selective_25-64yrs"/>
    <s v="Care profile"/>
    <x v="23"/>
    <n v="0.05"/>
    <n v="1"/>
    <n v="45"/>
    <s v="min"/>
    <x v="0"/>
    <x v="0"/>
    <x v="0"/>
    <x v="0"/>
    <x v="0"/>
    <n v="2793234.8"/>
    <n v="139661.74"/>
    <n v="139661.74"/>
    <n v="104746.30499999999"/>
    <n v="0"/>
    <n v="0"/>
    <n v="10474.630499999999"/>
    <n v="0"/>
    <n v="0"/>
    <n v="10474.630499999999"/>
    <n v="0"/>
    <n v="0"/>
    <n v="0"/>
    <n v="0"/>
    <n v="0"/>
    <n v="0"/>
    <n v="0"/>
    <n v="0"/>
    <n v="0"/>
    <n v="0"/>
    <n v="0"/>
    <n v="0"/>
    <n v="0"/>
    <n v="0"/>
    <n v="0"/>
    <n v="0"/>
    <n v="0"/>
    <n v="0"/>
    <n v="0"/>
    <n v="0"/>
    <n v="0"/>
    <n v="0"/>
    <n v="0"/>
    <n v="0"/>
    <n v="10.4746305"/>
    <n v="0"/>
    <n v="0"/>
    <n v="10.4746305"/>
    <n v="0"/>
    <n v="0"/>
    <n v="0"/>
    <n v="0"/>
    <n v="0"/>
    <n v="0"/>
    <n v="0"/>
    <n v="0"/>
    <n v="0"/>
    <n v="0"/>
    <n v="0"/>
    <n v="0"/>
    <n v="0"/>
    <n v="0"/>
    <n v="0"/>
    <n v="0"/>
    <n v="0"/>
    <n v="0"/>
    <n v="0"/>
    <n v="0"/>
    <n v="0"/>
    <n v="0"/>
    <n v="0"/>
    <n v="0"/>
    <n v="0"/>
    <n v="0"/>
    <n v="0"/>
    <n v="0"/>
    <n v="0"/>
    <n v="0"/>
    <n v="0"/>
    <n v="0"/>
    <n v="0"/>
    <n v="0"/>
    <n v="0"/>
    <n v="0"/>
    <n v="0"/>
    <n v="0"/>
    <n v="0"/>
    <n v="0"/>
    <n v="0"/>
    <n v="0"/>
    <n v="0"/>
    <n v="0"/>
    <n v="0"/>
    <n v="0"/>
    <n v="0"/>
    <n v="0"/>
    <n v="0"/>
    <n v="0"/>
    <n v="0"/>
    <n v="0"/>
  </r>
  <r>
    <x v="4"/>
    <x v="3"/>
    <s v="Selective_65+yrs"/>
    <s v="Care profile"/>
    <x v="20"/>
    <n v="1"/>
    <s v="n/a"/>
    <s v="n/a"/>
    <s v="n/a"/>
    <x v="2"/>
    <x v="0"/>
    <x v="1"/>
    <x v="1"/>
    <x v="1"/>
    <n v="911874.8"/>
    <n v="911874.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3"/>
    <s v="Selective_65+yrs"/>
    <s v="Care profile"/>
    <x v="15"/>
    <n v="1"/>
    <s v="n/a"/>
    <s v="n/a"/>
    <s v="n/a"/>
    <x v="2"/>
    <x v="0"/>
    <x v="1"/>
    <x v="1"/>
    <x v="1"/>
    <n v="911874.8"/>
    <n v="911874.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3"/>
    <s v="Selective_65+yrs"/>
    <s v="Care profile"/>
    <x v="16"/>
    <n v="0.1"/>
    <s v="n/a"/>
    <s v="n/a"/>
    <s v="n/a"/>
    <x v="2"/>
    <x v="0"/>
    <x v="1"/>
    <x v="1"/>
    <x v="1"/>
    <n v="911874.8"/>
    <n v="91187.480000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3"/>
    <s v="Selective_65+yrs"/>
    <s v="Care profile"/>
    <x v="19"/>
    <n v="0.1"/>
    <n v="1"/>
    <n v="30"/>
    <s v="min"/>
    <x v="4"/>
    <x v="0"/>
    <x v="1"/>
    <x v="1"/>
    <x v="1"/>
    <n v="911874.8"/>
    <n v="91187.48000000001"/>
    <n v="91187.48000000001"/>
    <n v="45593.740000000005"/>
    <n v="0"/>
    <n v="0"/>
    <n v="45593.740000000005"/>
    <n v="0"/>
    <n v="0"/>
    <n v="0"/>
    <n v="45593.740000000005"/>
    <n v="0"/>
    <n v="0"/>
    <n v="0"/>
    <n v="0"/>
    <n v="0"/>
    <n v="0"/>
    <n v="0"/>
    <n v="0"/>
    <n v="0"/>
    <n v="0"/>
    <n v="0"/>
    <n v="0"/>
    <n v="0"/>
    <n v="0"/>
    <n v="0"/>
    <n v="0"/>
    <n v="0"/>
    <n v="0"/>
    <n v="0"/>
    <n v="0"/>
    <n v="0"/>
    <n v="0"/>
    <n v="0"/>
    <n v="39.672106784130797"/>
    <n v="0"/>
    <n v="0"/>
    <n v="0"/>
    <n v="39.672106784130797"/>
    <n v="0"/>
    <n v="0"/>
    <n v="0"/>
    <n v="0"/>
    <n v="0"/>
    <n v="0"/>
    <n v="0"/>
    <n v="0"/>
    <n v="0"/>
    <n v="0"/>
    <n v="0"/>
    <n v="0"/>
    <n v="0"/>
    <n v="0"/>
    <n v="0"/>
    <n v="0"/>
    <n v="0"/>
    <n v="0"/>
    <n v="0"/>
    <n v="0"/>
    <n v="0"/>
    <n v="0"/>
    <n v="0"/>
    <n v="0"/>
    <n v="0"/>
    <n v="0"/>
    <n v="0"/>
    <n v="0"/>
    <n v="0"/>
    <n v="0"/>
    <n v="0"/>
    <n v="0"/>
    <n v="0"/>
    <n v="0"/>
    <n v="0"/>
    <n v="0"/>
    <n v="0"/>
    <n v="0"/>
    <n v="0"/>
    <n v="0"/>
    <n v="0"/>
    <n v="0"/>
    <n v="0"/>
    <n v="0"/>
    <n v="0"/>
    <n v="0"/>
    <n v="0"/>
    <n v="0"/>
    <n v="0"/>
    <n v="0"/>
    <n v="0"/>
  </r>
  <r>
    <x v="4"/>
    <x v="3"/>
    <s v="Selective_65+yrs"/>
    <s v="Care profile"/>
    <x v="21"/>
    <n v="0.03"/>
    <n v="3"/>
    <n v="15"/>
    <s v="min"/>
    <x v="4"/>
    <x v="0"/>
    <x v="1"/>
    <x v="1"/>
    <x v="1"/>
    <n v="911874.8"/>
    <n v="27356.243999999999"/>
    <n v="82068.731999999989"/>
    <n v="20517.182999999997"/>
    <n v="0"/>
    <n v="0"/>
    <n v="20517.182999999997"/>
    <n v="0"/>
    <n v="0"/>
    <n v="0"/>
    <n v="20517.182999999997"/>
    <n v="0"/>
    <n v="0"/>
    <n v="0"/>
    <n v="0"/>
    <n v="0"/>
    <n v="0"/>
    <n v="0"/>
    <n v="0"/>
    <n v="0"/>
    <n v="0"/>
    <n v="0"/>
    <n v="0"/>
    <n v="0"/>
    <n v="0"/>
    <n v="0"/>
    <n v="0"/>
    <n v="0"/>
    <n v="0"/>
    <n v="0"/>
    <n v="0"/>
    <n v="0"/>
    <n v="0"/>
    <n v="0"/>
    <n v="17.852448052858854"/>
    <n v="0"/>
    <n v="0"/>
    <n v="0"/>
    <n v="17.852448052858854"/>
    <n v="0"/>
    <n v="0"/>
    <n v="0"/>
    <n v="0"/>
    <n v="0"/>
    <n v="0"/>
    <n v="0"/>
    <n v="0"/>
    <n v="0"/>
    <n v="0"/>
    <n v="0"/>
    <n v="0"/>
    <n v="0"/>
    <n v="0"/>
    <n v="0"/>
    <n v="0"/>
    <n v="0"/>
    <n v="0"/>
    <n v="0"/>
    <n v="0"/>
    <n v="0"/>
    <n v="0"/>
    <n v="0"/>
    <n v="0"/>
    <n v="0"/>
    <n v="0"/>
    <n v="0"/>
    <n v="0"/>
    <n v="0"/>
    <n v="0"/>
    <n v="0"/>
    <n v="0"/>
    <n v="0"/>
    <n v="0"/>
    <n v="0"/>
    <n v="0"/>
    <n v="0"/>
    <n v="0"/>
    <n v="0"/>
    <n v="0"/>
    <n v="0"/>
    <n v="0"/>
    <n v="0"/>
    <n v="0"/>
    <n v="0"/>
    <n v="0"/>
    <n v="0"/>
    <n v="0"/>
    <n v="0"/>
    <n v="0"/>
    <n v="0"/>
  </r>
  <r>
    <x v="4"/>
    <x v="3"/>
    <s v="Selective_65+yrs"/>
    <s v="Care profile"/>
    <x v="22"/>
    <n v="0.05"/>
    <n v="10"/>
    <n v="60"/>
    <s v="min"/>
    <x v="4"/>
    <x v="0"/>
    <x v="0"/>
    <x v="0"/>
    <x v="0"/>
    <n v="911874.8"/>
    <n v="45593.740000000005"/>
    <n v="455937.4"/>
    <n v="455937.4"/>
    <n v="0"/>
    <n v="0"/>
    <n v="91187.48000000001"/>
    <n v="0"/>
    <n v="0"/>
    <n v="0"/>
    <n v="91187.48000000001"/>
    <n v="0"/>
    <n v="0"/>
    <n v="0"/>
    <n v="0"/>
    <n v="0"/>
    <n v="0"/>
    <n v="0"/>
    <n v="0"/>
    <n v="0"/>
    <n v="0"/>
    <n v="0"/>
    <n v="0"/>
    <n v="0"/>
    <n v="0"/>
    <n v="0"/>
    <n v="0"/>
    <n v="0"/>
    <n v="0"/>
    <n v="0"/>
    <n v="0"/>
    <n v="0"/>
    <n v="0"/>
    <n v="0"/>
    <n v="79.344213568261594"/>
    <n v="0"/>
    <n v="0"/>
    <n v="0"/>
    <n v="79.344213568261594"/>
    <n v="0"/>
    <n v="0"/>
    <n v="0"/>
    <n v="0"/>
    <n v="0"/>
    <n v="0"/>
    <n v="0"/>
    <n v="0"/>
    <n v="0"/>
    <n v="0"/>
    <n v="0"/>
    <n v="0"/>
    <n v="0"/>
    <n v="0"/>
    <n v="0"/>
    <n v="0"/>
    <n v="0"/>
    <n v="0"/>
    <n v="0"/>
    <n v="0"/>
    <n v="0"/>
    <n v="0"/>
    <n v="0"/>
    <n v="0"/>
    <n v="0"/>
    <n v="0"/>
    <n v="0"/>
    <n v="0"/>
    <n v="0"/>
    <n v="0"/>
    <n v="0"/>
    <n v="0"/>
    <n v="0"/>
    <n v="0"/>
    <n v="0"/>
    <n v="0"/>
    <n v="0"/>
    <n v="0"/>
    <n v="0"/>
    <n v="0"/>
    <n v="0"/>
    <n v="0"/>
    <n v="0"/>
    <n v="0"/>
    <n v="0"/>
    <n v="0"/>
    <n v="0"/>
    <n v="0"/>
    <n v="0"/>
    <n v="0"/>
    <n v="0"/>
  </r>
  <r>
    <x v="4"/>
    <x v="3"/>
    <s v="Selective_65+yrs"/>
    <s v="Care profile"/>
    <x v="22"/>
    <n v="0.01"/>
    <n v="2"/>
    <n v="60"/>
    <s v="min"/>
    <x v="4"/>
    <x v="0"/>
    <x v="0"/>
    <x v="0"/>
    <x v="0"/>
    <n v="911874.8"/>
    <n v="9118.7480000000014"/>
    <n v="18237.496000000003"/>
    <n v="18237.496000000003"/>
    <n v="0"/>
    <n v="0"/>
    <n v="18237.496000000003"/>
    <n v="0"/>
    <n v="0"/>
    <n v="0"/>
    <n v="18237.496000000003"/>
    <n v="0"/>
    <n v="0"/>
    <n v="0"/>
    <n v="0"/>
    <n v="0"/>
    <n v="0"/>
    <n v="0"/>
    <n v="0"/>
    <n v="0"/>
    <n v="0"/>
    <n v="0"/>
    <n v="0"/>
    <n v="0"/>
    <n v="0"/>
    <n v="0"/>
    <n v="0"/>
    <n v="0"/>
    <n v="0"/>
    <n v="0"/>
    <n v="0"/>
    <n v="0"/>
    <n v="0"/>
    <n v="0"/>
    <n v="15.86884271365232"/>
    <n v="0"/>
    <n v="0"/>
    <n v="0"/>
    <n v="15.86884271365232"/>
    <n v="0"/>
    <n v="0"/>
    <n v="0"/>
    <n v="0"/>
    <n v="0"/>
    <n v="0"/>
    <n v="0"/>
    <n v="0"/>
    <n v="0"/>
    <n v="0"/>
    <n v="0"/>
    <n v="0"/>
    <n v="0"/>
    <n v="0"/>
    <n v="0"/>
    <n v="0"/>
    <n v="0"/>
    <n v="0"/>
    <n v="0"/>
    <n v="0"/>
    <n v="0"/>
    <n v="0"/>
    <n v="0"/>
    <n v="0"/>
    <n v="0"/>
    <n v="0"/>
    <n v="0"/>
    <n v="0"/>
    <n v="0"/>
    <n v="0"/>
    <n v="0"/>
    <n v="0"/>
    <n v="0"/>
    <n v="0"/>
    <n v="0"/>
    <n v="0"/>
    <n v="0"/>
    <n v="0"/>
    <n v="0"/>
    <n v="0"/>
    <n v="0"/>
    <n v="0"/>
    <n v="0"/>
    <n v="0"/>
    <n v="0"/>
    <n v="0"/>
    <n v="0"/>
    <n v="0"/>
    <n v="0"/>
    <n v="0"/>
    <n v="0"/>
  </r>
  <r>
    <x v="4"/>
    <x v="3"/>
    <s v="Selective_65+yrs"/>
    <s v="Care profile"/>
    <x v="23"/>
    <n v="0.05"/>
    <n v="1"/>
    <n v="45"/>
    <s v="min"/>
    <x v="0"/>
    <x v="0"/>
    <x v="0"/>
    <x v="0"/>
    <x v="0"/>
    <n v="911874.8"/>
    <n v="45593.740000000005"/>
    <n v="45593.740000000005"/>
    <n v="34195.305000000008"/>
    <n v="0"/>
    <n v="0"/>
    <n v="3419.5305000000008"/>
    <n v="0"/>
    <n v="0"/>
    <n v="3419.5305000000008"/>
    <n v="0"/>
    <n v="0"/>
    <n v="0"/>
    <n v="0"/>
    <n v="0"/>
    <n v="0"/>
    <n v="0"/>
    <n v="0"/>
    <n v="0"/>
    <n v="0"/>
    <n v="0"/>
    <n v="0"/>
    <n v="0"/>
    <n v="0"/>
    <n v="0"/>
    <n v="0"/>
    <n v="0"/>
    <n v="0"/>
    <n v="0"/>
    <n v="0"/>
    <n v="0"/>
    <n v="0"/>
    <n v="0"/>
    <n v="0"/>
    <n v="3.4195305000000009"/>
    <n v="0"/>
    <n v="0"/>
    <n v="3.4195305000000009"/>
    <n v="0"/>
    <n v="0"/>
    <n v="0"/>
    <n v="0"/>
    <n v="0"/>
    <n v="0"/>
    <n v="0"/>
    <n v="0"/>
    <n v="0"/>
    <n v="0"/>
    <n v="0"/>
    <n v="0"/>
    <n v="0"/>
    <n v="0"/>
    <n v="0"/>
    <n v="0"/>
    <n v="0"/>
    <n v="0"/>
    <n v="0"/>
    <n v="0"/>
    <n v="0"/>
    <n v="0"/>
    <n v="0"/>
    <n v="0"/>
    <n v="0"/>
    <n v="0"/>
    <n v="0"/>
    <n v="0"/>
    <n v="0"/>
    <n v="0"/>
    <n v="0"/>
    <n v="0"/>
    <n v="0"/>
    <n v="0"/>
    <n v="0"/>
    <n v="0"/>
    <n v="0"/>
    <n v="0"/>
    <n v="0"/>
    <n v="0"/>
    <n v="0"/>
    <n v="0"/>
    <n v="0"/>
    <n v="0"/>
    <n v="0"/>
    <n v="0"/>
    <n v="0"/>
    <n v="0"/>
    <n v="0"/>
    <n v="0"/>
    <n v="0"/>
    <n v="0"/>
  </r>
  <r>
    <x v="1"/>
    <x v="4"/>
    <s v="Distress_12-17yrs"/>
    <s v="Care profile"/>
    <x v="20"/>
    <n v="1"/>
    <s v="n/a"/>
    <s v="n/a"/>
    <s v="n/a"/>
    <x v="2"/>
    <x v="0"/>
    <x v="1"/>
    <x v="1"/>
    <x v="1"/>
    <n v="80044.431200000006"/>
    <n v="80044.43120000000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4"/>
    <s v="Distress_12-17yrs"/>
    <s v="Care profile"/>
    <x v="24"/>
    <n v="1"/>
    <s v="n/a"/>
    <s v="n/a"/>
    <s v="n/a"/>
    <x v="2"/>
    <x v="0"/>
    <x v="1"/>
    <x v="1"/>
    <x v="1"/>
    <n v="80044.431200000006"/>
    <n v="80044.43120000000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4"/>
    <s v="Distress_12-17yrs"/>
    <s v="Care profile"/>
    <x v="25"/>
    <n v="0.1"/>
    <s v="n/a"/>
    <s v="n/a"/>
    <s v="n/a"/>
    <x v="2"/>
    <x v="0"/>
    <x v="1"/>
    <x v="1"/>
    <x v="1"/>
    <n v="80044.431200000006"/>
    <n v="8004.443120000000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4"/>
    <s v="Distress_12-17yrs"/>
    <s v="Care profile"/>
    <x v="15"/>
    <n v="0.6"/>
    <n v="1"/>
    <n v="30"/>
    <s v="min"/>
    <x v="6"/>
    <x v="0"/>
    <x v="1"/>
    <x v="1"/>
    <x v="1"/>
    <n v="80044.431200000006"/>
    <n v="48026.658719999999"/>
    <n v="48026.658719999999"/>
    <n v="24013.32936"/>
    <n v="0"/>
    <n v="0"/>
    <n v="24013.32936"/>
    <n v="0"/>
    <n v="0"/>
    <n v="0"/>
    <n v="0"/>
    <n v="0"/>
    <n v="0"/>
    <n v="0"/>
    <n v="0"/>
    <n v="0"/>
    <n v="0"/>
    <n v="0"/>
    <n v="0"/>
    <n v="0"/>
    <n v="0"/>
    <n v="0"/>
    <n v="0"/>
    <n v="0"/>
    <n v="0"/>
    <n v="24013.32936"/>
    <n v="0"/>
    <n v="0"/>
    <n v="0"/>
    <n v="0"/>
    <n v="0"/>
    <n v="0"/>
    <n v="0"/>
    <n v="0"/>
    <n v="14.553356541132834"/>
    <n v="0"/>
    <n v="0"/>
    <n v="0"/>
    <n v="0"/>
    <n v="0"/>
    <n v="0"/>
    <n v="0"/>
    <n v="0"/>
    <n v="0"/>
    <n v="0"/>
    <n v="0"/>
    <n v="0"/>
    <n v="0"/>
    <n v="0"/>
    <n v="0"/>
    <n v="0"/>
    <n v="0"/>
    <n v="0"/>
    <n v="14.553356541132834"/>
    <n v="0"/>
    <n v="0"/>
    <n v="0"/>
    <n v="0"/>
    <n v="0"/>
    <n v="0"/>
    <n v="0"/>
    <n v="0"/>
    <n v="0"/>
    <n v="0"/>
    <n v="0"/>
    <n v="0"/>
    <n v="0"/>
    <n v="0"/>
    <n v="0"/>
    <n v="0"/>
    <n v="0"/>
    <n v="0"/>
    <n v="0"/>
    <n v="0"/>
    <n v="0"/>
    <n v="0"/>
    <n v="0"/>
    <n v="0"/>
    <n v="0"/>
    <n v="0"/>
    <n v="0"/>
    <n v="0"/>
    <n v="0"/>
    <n v="0"/>
    <n v="0"/>
    <n v="0"/>
    <n v="0"/>
    <n v="0"/>
    <n v="0"/>
    <n v="0"/>
  </r>
  <r>
    <x v="1"/>
    <x v="4"/>
    <s v="Distress_12-17yrs"/>
    <s v="Care profile"/>
    <x v="16"/>
    <n v="0.06"/>
    <n v="1"/>
    <n v="30"/>
    <s v="min"/>
    <x v="6"/>
    <x v="0"/>
    <x v="1"/>
    <x v="0"/>
    <x v="1"/>
    <n v="80044.431200000006"/>
    <n v="4802.6658720000005"/>
    <n v="4802.6658720000005"/>
    <n v="2401.3329360000002"/>
    <n v="0"/>
    <n v="0"/>
    <n v="2401.3329360000002"/>
    <n v="0"/>
    <n v="0"/>
    <n v="0"/>
    <n v="0"/>
    <n v="0"/>
    <n v="0"/>
    <n v="0"/>
    <n v="0"/>
    <n v="0"/>
    <n v="0"/>
    <n v="0"/>
    <n v="0"/>
    <n v="0"/>
    <n v="0"/>
    <n v="0"/>
    <n v="0"/>
    <n v="0"/>
    <n v="0"/>
    <n v="2401.3329360000002"/>
    <n v="0"/>
    <n v="0"/>
    <n v="0"/>
    <n v="0"/>
    <n v="0"/>
    <n v="0"/>
    <n v="0"/>
    <n v="0"/>
    <n v="1.4553356541132834"/>
    <n v="0"/>
    <n v="0"/>
    <n v="0"/>
    <n v="0"/>
    <n v="0"/>
    <n v="0"/>
    <n v="0"/>
    <n v="0"/>
    <n v="0"/>
    <n v="0"/>
    <n v="0"/>
    <n v="0"/>
    <n v="0"/>
    <n v="0"/>
    <n v="0"/>
    <n v="0"/>
    <n v="0"/>
    <n v="0"/>
    <n v="1.4553356541132834"/>
    <n v="0"/>
    <n v="0"/>
    <n v="0"/>
    <n v="0"/>
    <n v="0"/>
    <n v="0"/>
    <n v="0"/>
    <n v="0"/>
    <n v="0"/>
    <n v="0"/>
    <n v="0"/>
    <n v="0"/>
    <n v="0"/>
    <n v="0"/>
    <n v="0"/>
    <n v="0"/>
    <n v="0"/>
    <n v="0"/>
    <n v="0"/>
    <n v="0"/>
    <n v="0"/>
    <n v="0"/>
    <n v="0"/>
    <n v="0"/>
    <n v="0"/>
    <n v="0"/>
    <n v="0"/>
    <n v="0"/>
    <n v="0"/>
    <n v="0"/>
    <n v="0"/>
    <n v="0"/>
    <n v="0"/>
    <n v="0"/>
    <n v="0"/>
    <n v="0"/>
  </r>
  <r>
    <x v="1"/>
    <x v="4"/>
    <s v="Distress_12-17yrs"/>
    <s v="Care profile"/>
    <x v="26"/>
    <n v="0.4"/>
    <n v="1"/>
    <n v="15"/>
    <s v="min"/>
    <x v="6"/>
    <x v="0"/>
    <x v="1"/>
    <x v="0"/>
    <x v="1"/>
    <n v="80044.431200000006"/>
    <n v="32017.772480000003"/>
    <n v="32017.772480000003"/>
    <n v="8004.4431200000008"/>
    <n v="0"/>
    <n v="0"/>
    <n v="8004.4431200000008"/>
    <n v="0"/>
    <n v="0"/>
    <n v="0"/>
    <n v="0"/>
    <n v="0"/>
    <n v="0"/>
    <n v="0"/>
    <n v="0"/>
    <n v="0"/>
    <n v="0"/>
    <n v="0"/>
    <n v="0"/>
    <n v="0"/>
    <n v="0"/>
    <n v="0"/>
    <n v="0"/>
    <n v="0"/>
    <n v="0"/>
    <n v="8004.4431200000008"/>
    <n v="0"/>
    <n v="0"/>
    <n v="0"/>
    <n v="0"/>
    <n v="0"/>
    <n v="0"/>
    <n v="0"/>
    <n v="0"/>
    <n v="4.8511188470442779"/>
    <n v="0"/>
    <n v="0"/>
    <n v="0"/>
    <n v="0"/>
    <n v="0"/>
    <n v="0"/>
    <n v="0"/>
    <n v="0"/>
    <n v="0"/>
    <n v="0"/>
    <n v="0"/>
    <n v="0"/>
    <n v="0"/>
    <n v="0"/>
    <n v="0"/>
    <n v="0"/>
    <n v="0"/>
    <n v="0"/>
    <n v="4.8511188470442779"/>
    <n v="0"/>
    <n v="0"/>
    <n v="0"/>
    <n v="0"/>
    <n v="0"/>
    <n v="0"/>
    <n v="0"/>
    <n v="0"/>
    <n v="0"/>
    <n v="0"/>
    <n v="0"/>
    <n v="0"/>
    <n v="0"/>
    <n v="0"/>
    <n v="0"/>
    <n v="0"/>
    <n v="0"/>
    <n v="0"/>
    <n v="0"/>
    <n v="0"/>
    <n v="0"/>
    <n v="0"/>
    <n v="0"/>
    <n v="0"/>
    <n v="0"/>
    <n v="0"/>
    <n v="0"/>
    <n v="0"/>
    <n v="0"/>
    <n v="0"/>
    <n v="0"/>
    <n v="0"/>
    <n v="0"/>
    <n v="0"/>
    <n v="0"/>
    <n v="0"/>
  </r>
  <r>
    <x v="1"/>
    <x v="4"/>
    <s v="Distress_12-17yrs"/>
    <s v="Care profile"/>
    <x v="27"/>
    <n v="0.6"/>
    <n v="1"/>
    <n v="15"/>
    <s v="min"/>
    <x v="7"/>
    <x v="0"/>
    <x v="1"/>
    <x v="0"/>
    <x v="1"/>
    <n v="80044.431200000006"/>
    <n v="48026.658719999999"/>
    <n v="48026.658719999999"/>
    <n v="12006.66468"/>
    <n v="0"/>
    <n v="0"/>
    <n v="12006.66468"/>
    <n v="0"/>
    <n v="0"/>
    <n v="0"/>
    <n v="0"/>
    <n v="0"/>
    <n v="0"/>
    <n v="0"/>
    <n v="0"/>
    <n v="0"/>
    <n v="0"/>
    <n v="0"/>
    <n v="0"/>
    <n v="0"/>
    <n v="0"/>
    <n v="0"/>
    <n v="0"/>
    <n v="0"/>
    <n v="0"/>
    <n v="0"/>
    <n v="0"/>
    <n v="0"/>
    <n v="0"/>
    <n v="0"/>
    <n v="0"/>
    <n v="0"/>
    <n v="12006.66468"/>
    <n v="0"/>
    <n v="10.447260595560083"/>
    <n v="0"/>
    <n v="0"/>
    <n v="0"/>
    <n v="0"/>
    <n v="0"/>
    <n v="0"/>
    <n v="0"/>
    <n v="0"/>
    <n v="0"/>
    <n v="0"/>
    <n v="0"/>
    <n v="0"/>
    <n v="0"/>
    <n v="0"/>
    <n v="0"/>
    <n v="0"/>
    <n v="0"/>
    <n v="0"/>
    <n v="0"/>
    <n v="0"/>
    <n v="0"/>
    <n v="0"/>
    <n v="0"/>
    <n v="0"/>
    <n v="0"/>
    <n v="10.447260595560083"/>
    <n v="0"/>
    <n v="0"/>
    <n v="0"/>
    <n v="0"/>
    <n v="0"/>
    <n v="0"/>
    <n v="0"/>
    <n v="0"/>
    <n v="0"/>
    <n v="0"/>
    <n v="0"/>
    <n v="0"/>
    <n v="0"/>
    <n v="0"/>
    <n v="0"/>
    <n v="0"/>
    <n v="0"/>
    <n v="0"/>
    <n v="0"/>
    <n v="0"/>
    <n v="0"/>
    <n v="0"/>
    <n v="0"/>
    <n v="0"/>
    <n v="0"/>
    <n v="0"/>
    <n v="0"/>
    <n v="0"/>
    <n v="0"/>
  </r>
  <r>
    <x v="1"/>
    <x v="4"/>
    <s v="Distress_12-17yrs"/>
    <s v="Care profile"/>
    <x v="15"/>
    <n v="0.6"/>
    <n v="1"/>
    <n v="30"/>
    <s v="min"/>
    <x v="3"/>
    <x v="3"/>
    <x v="0"/>
    <x v="1"/>
    <x v="1"/>
    <n v="80044.431200000006"/>
    <n v="48026.658719999999"/>
    <n v="48026.658719999999"/>
    <n v="24013.32936"/>
    <n v="0"/>
    <n v="0"/>
    <n v="24013.32936"/>
    <n v="0"/>
    <n v="0"/>
    <n v="0"/>
    <n v="850.02935787610602"/>
    <n v="0"/>
    <n v="1847.1791815384613"/>
    <n v="554.15375446153848"/>
    <n v="0"/>
    <n v="0"/>
    <n v="0"/>
    <n v="938.10521038516322"/>
    <n v="3940.0418836176859"/>
    <n v="3921.2797794099815"/>
    <n v="3921.2797794099815"/>
    <n v="3921.2797794099815"/>
    <n v="1782.3998997318099"/>
    <n v="0"/>
    <n v="0"/>
    <n v="0"/>
    <n v="779.19357805309744"/>
    <n v="0"/>
    <n v="1558.3871561061949"/>
    <n v="0"/>
    <n v="0"/>
    <n v="0"/>
    <n v="0"/>
    <n v="0"/>
    <n v="21.174433116917672"/>
    <n v="0"/>
    <n v="0"/>
    <n v="0"/>
    <n v="0.73958854109201477"/>
    <n v="0"/>
    <n v="1.6071827912191861"/>
    <n v="0.48215483736575587"/>
    <n v="0"/>
    <n v="0"/>
    <n v="0"/>
    <n v="0.8540616289024977"/>
    <n v="3.7292643517641419"/>
    <n v="3.4118040328792358"/>
    <n v="3.4118040328792349"/>
    <n v="3.4118040328792349"/>
    <n v="1.5508200149451072"/>
    <n v="0"/>
    <n v="0"/>
    <n v="0"/>
    <n v="0.65864961766375474"/>
    <n v="0"/>
    <n v="1.3172992353275095"/>
    <n v="0"/>
    <n v="0"/>
    <n v="0"/>
    <n v="0"/>
    <n v="0"/>
    <n v="0"/>
    <n v="0"/>
    <n v="0"/>
    <n v="0"/>
    <n v="0"/>
    <n v="0"/>
    <n v="0"/>
    <n v="0"/>
    <n v="0"/>
    <n v="0"/>
    <n v="0"/>
    <n v="0"/>
    <n v="0"/>
    <n v="0"/>
    <n v="0"/>
    <n v="0"/>
    <n v="0"/>
    <n v="0"/>
    <n v="0"/>
    <n v="0"/>
    <n v="0"/>
    <n v="0"/>
    <n v="0"/>
    <n v="0"/>
    <n v="0"/>
    <n v="0"/>
    <n v="0"/>
    <n v="0"/>
  </r>
  <r>
    <x v="1"/>
    <x v="4"/>
    <s v="Distress_12-17yrs"/>
    <s v="Care profile"/>
    <x v="16"/>
    <n v="0.06"/>
    <n v="1"/>
    <n v="30"/>
    <s v="min"/>
    <x v="3"/>
    <x v="3"/>
    <x v="0"/>
    <x v="1"/>
    <x v="1"/>
    <n v="80044.431200000006"/>
    <n v="4802.6658720000005"/>
    <n v="4802.6658720000005"/>
    <n v="2401.3329360000002"/>
    <n v="0"/>
    <n v="0"/>
    <n v="2401.3329360000007"/>
    <n v="0"/>
    <n v="0"/>
    <n v="0"/>
    <n v="85.00293578761061"/>
    <n v="0"/>
    <n v="184.71791815384614"/>
    <n v="55.415375446153853"/>
    <n v="0"/>
    <n v="0"/>
    <n v="0"/>
    <n v="93.810521038516342"/>
    <n v="394.00418836176863"/>
    <n v="392.12797794099822"/>
    <n v="392.12797794099822"/>
    <n v="392.12797794099822"/>
    <n v="178.239989973181"/>
    <n v="0"/>
    <n v="0"/>
    <n v="0"/>
    <n v="77.919357805309758"/>
    <n v="0"/>
    <n v="155.83871561061952"/>
    <n v="0"/>
    <n v="0"/>
    <n v="0"/>
    <n v="0"/>
    <n v="0"/>
    <n v="2.1174433116917677"/>
    <n v="0"/>
    <n v="0"/>
    <n v="0"/>
    <n v="7.3958854109201486E-2"/>
    <n v="0"/>
    <n v="0.16071827912191861"/>
    <n v="4.8215483736575589E-2"/>
    <n v="0"/>
    <n v="0"/>
    <n v="0"/>
    <n v="8.5406162890249784E-2"/>
    <n v="0.37292643517641422"/>
    <n v="0.34118040328792365"/>
    <n v="0.34118040328792354"/>
    <n v="0.34118040328792354"/>
    <n v="0.15508200149451074"/>
    <n v="0"/>
    <n v="0"/>
    <n v="0"/>
    <n v="6.586496176637549E-2"/>
    <n v="0"/>
    <n v="0.13172992353275098"/>
    <n v="0"/>
    <n v="0"/>
    <n v="0"/>
    <n v="0"/>
    <n v="0"/>
    <n v="0"/>
    <n v="0"/>
    <n v="0"/>
    <n v="0"/>
    <n v="0"/>
    <n v="0"/>
    <n v="0"/>
    <n v="0"/>
    <n v="0"/>
    <n v="0"/>
    <n v="0"/>
    <n v="0"/>
    <n v="0"/>
    <n v="0"/>
    <n v="0"/>
    <n v="0"/>
    <n v="0"/>
    <n v="0"/>
    <n v="0"/>
    <n v="0"/>
    <n v="0"/>
    <n v="0"/>
    <n v="0"/>
    <n v="0"/>
    <n v="0"/>
    <n v="0"/>
    <n v="0"/>
    <n v="0"/>
  </r>
  <r>
    <x v="1"/>
    <x v="4"/>
    <s v="Distress_12-17yrs"/>
    <s v="Care profile"/>
    <x v="26"/>
    <n v="0.6"/>
    <n v="1"/>
    <n v="15"/>
    <s v="min"/>
    <x v="3"/>
    <x v="3"/>
    <x v="0"/>
    <x v="1"/>
    <x v="1"/>
    <n v="80044.431200000006"/>
    <n v="48026.658719999999"/>
    <n v="48026.658719999999"/>
    <n v="12006.66468"/>
    <n v="0"/>
    <n v="0"/>
    <n v="12006.66468"/>
    <n v="0"/>
    <n v="0"/>
    <n v="0"/>
    <n v="425.01467893805301"/>
    <n v="0"/>
    <n v="923.58959076923065"/>
    <n v="277.07687723076924"/>
    <n v="0"/>
    <n v="0"/>
    <n v="0"/>
    <n v="469.05260519258161"/>
    <n v="1970.020941808843"/>
    <n v="1960.6398897049908"/>
    <n v="1960.6398897049908"/>
    <n v="1960.6398897049908"/>
    <n v="891.19994986590496"/>
    <n v="0"/>
    <n v="0"/>
    <n v="0"/>
    <n v="389.59678902654872"/>
    <n v="0"/>
    <n v="779.19357805309744"/>
    <n v="0"/>
    <n v="0"/>
    <n v="0"/>
    <n v="0"/>
    <n v="0"/>
    <n v="10.587216558458836"/>
    <n v="0"/>
    <n v="0"/>
    <n v="0"/>
    <n v="0.36979427054600739"/>
    <n v="0"/>
    <n v="0.80359139560959303"/>
    <n v="0.24107741868287794"/>
    <n v="0"/>
    <n v="0"/>
    <n v="0"/>
    <n v="0.42703081445124885"/>
    <n v="1.864632175882071"/>
    <n v="1.7059020164396179"/>
    <n v="1.7059020164396175"/>
    <n v="1.7059020164396175"/>
    <n v="0.77541000747255362"/>
    <n v="0"/>
    <n v="0"/>
    <n v="0"/>
    <n v="0.32932480883187737"/>
    <n v="0"/>
    <n v="0.65864961766375474"/>
    <n v="0"/>
    <n v="0"/>
    <n v="0"/>
    <n v="0"/>
    <n v="0"/>
    <n v="0"/>
    <n v="0"/>
    <n v="0"/>
    <n v="0"/>
    <n v="0"/>
    <n v="0"/>
    <n v="0"/>
    <n v="0"/>
    <n v="0"/>
    <n v="0"/>
    <n v="0"/>
    <n v="0"/>
    <n v="0"/>
    <n v="0"/>
    <n v="0"/>
    <n v="0"/>
    <n v="0"/>
    <n v="0"/>
    <n v="0"/>
    <n v="0"/>
    <n v="0"/>
    <n v="0"/>
    <n v="0"/>
    <n v="0"/>
    <n v="0"/>
    <n v="0"/>
    <n v="0"/>
    <n v="0"/>
  </r>
  <r>
    <x v="1"/>
    <x v="4"/>
    <s v="Distress_12-17yrs"/>
    <s v="Care profile"/>
    <x v="15"/>
    <n v="0.4"/>
    <n v="1"/>
    <n v="30"/>
    <s v="min"/>
    <x v="8"/>
    <x v="0"/>
    <x v="1"/>
    <x v="1"/>
    <x v="1"/>
    <n v="80044.431200000006"/>
    <n v="32017.772480000003"/>
    <n v="32017.772480000003"/>
    <n v="16008.886240000002"/>
    <n v="0"/>
    <n v="0"/>
    <n v="16008.886240000002"/>
    <n v="0"/>
    <n v="0"/>
    <n v="0"/>
    <n v="0"/>
    <n v="0"/>
    <n v="0"/>
    <n v="0"/>
    <n v="0"/>
    <n v="0"/>
    <n v="0"/>
    <n v="0"/>
    <n v="0"/>
    <n v="0"/>
    <n v="0"/>
    <n v="0"/>
    <n v="0"/>
    <n v="0"/>
    <n v="16008.886240000002"/>
    <n v="0"/>
    <n v="0"/>
    <n v="0"/>
    <n v="0"/>
    <n v="0"/>
    <n v="0"/>
    <n v="0"/>
    <n v="0"/>
    <n v="0"/>
    <n v="13.929680794080113"/>
    <n v="0"/>
    <n v="0"/>
    <n v="0"/>
    <n v="0"/>
    <n v="0"/>
    <n v="0"/>
    <n v="0"/>
    <n v="0"/>
    <n v="0"/>
    <n v="0"/>
    <n v="0"/>
    <n v="0"/>
    <n v="0"/>
    <n v="0"/>
    <n v="0"/>
    <n v="0"/>
    <n v="0"/>
    <n v="13.929680794080113"/>
    <n v="0"/>
    <n v="0"/>
    <n v="0"/>
    <n v="0"/>
    <n v="0"/>
    <n v="0"/>
    <n v="0"/>
    <n v="0"/>
    <n v="0"/>
    <n v="0"/>
    <n v="0"/>
    <n v="0"/>
    <n v="0"/>
    <n v="0"/>
    <n v="0"/>
    <n v="0"/>
    <n v="0"/>
    <n v="0"/>
    <n v="0"/>
    <n v="0"/>
    <n v="0"/>
    <n v="0"/>
    <n v="0"/>
    <n v="0"/>
    <n v="0"/>
    <n v="0"/>
    <n v="0"/>
    <n v="0"/>
    <n v="0"/>
    <n v="0"/>
    <n v="0"/>
    <n v="0"/>
    <n v="0"/>
    <n v="0"/>
    <n v="0"/>
    <n v="0"/>
    <n v="0"/>
  </r>
  <r>
    <x v="1"/>
    <x v="4"/>
    <s v="Distress_12-17yrs"/>
    <s v="Care profile"/>
    <x v="16"/>
    <n v="0.04"/>
    <n v="1"/>
    <n v="30"/>
    <s v="min"/>
    <x v="8"/>
    <x v="0"/>
    <x v="1"/>
    <x v="0"/>
    <x v="1"/>
    <n v="80044.431200000006"/>
    <n v="3201.7772480000003"/>
    <n v="3201.7772480000003"/>
    <n v="1600.8886240000002"/>
    <n v="0"/>
    <n v="0"/>
    <n v="1600.8886240000002"/>
    <n v="0"/>
    <n v="0"/>
    <n v="0"/>
    <n v="0"/>
    <n v="0"/>
    <n v="0"/>
    <n v="0"/>
    <n v="0"/>
    <n v="0"/>
    <n v="0"/>
    <n v="0"/>
    <n v="0"/>
    <n v="0"/>
    <n v="0"/>
    <n v="0"/>
    <n v="0"/>
    <n v="0"/>
    <n v="1600.8886240000002"/>
    <n v="0"/>
    <n v="0"/>
    <n v="0"/>
    <n v="0"/>
    <n v="0"/>
    <n v="0"/>
    <n v="0"/>
    <n v="0"/>
    <n v="0"/>
    <n v="1.3929680794080113"/>
    <n v="0"/>
    <n v="0"/>
    <n v="0"/>
    <n v="0"/>
    <n v="0"/>
    <n v="0"/>
    <n v="0"/>
    <n v="0"/>
    <n v="0"/>
    <n v="0"/>
    <n v="0"/>
    <n v="0"/>
    <n v="0"/>
    <n v="0"/>
    <n v="0"/>
    <n v="0"/>
    <n v="0"/>
    <n v="1.3929680794080113"/>
    <n v="0"/>
    <n v="0"/>
    <n v="0"/>
    <n v="0"/>
    <n v="0"/>
    <n v="0"/>
    <n v="0"/>
    <n v="0"/>
    <n v="0"/>
    <n v="0"/>
    <n v="0"/>
    <n v="0"/>
    <n v="0"/>
    <n v="0"/>
    <n v="0"/>
    <n v="0"/>
    <n v="0"/>
    <n v="0"/>
    <n v="0"/>
    <n v="0"/>
    <n v="0"/>
    <n v="0"/>
    <n v="0"/>
    <n v="0"/>
    <n v="0"/>
    <n v="0"/>
    <n v="0"/>
    <n v="0"/>
    <n v="0"/>
    <n v="0"/>
    <n v="0"/>
    <n v="0"/>
    <n v="0"/>
    <n v="0"/>
    <n v="0"/>
    <n v="0"/>
    <n v="0"/>
  </r>
  <r>
    <x v="1"/>
    <x v="4"/>
    <s v="Distress_12-17yrs"/>
    <s v="Care profile"/>
    <x v="26"/>
    <n v="0.4"/>
    <n v="1"/>
    <n v="15"/>
    <s v="min"/>
    <x v="8"/>
    <x v="0"/>
    <x v="1"/>
    <x v="0"/>
    <x v="1"/>
    <n v="80044.431200000006"/>
    <n v="32017.772480000003"/>
    <n v="32017.772480000003"/>
    <n v="8004.4431200000008"/>
    <n v="0"/>
    <n v="0"/>
    <n v="8004.4431200000008"/>
    <n v="0"/>
    <n v="0"/>
    <n v="0"/>
    <n v="0"/>
    <n v="0"/>
    <n v="0"/>
    <n v="0"/>
    <n v="0"/>
    <n v="0"/>
    <n v="0"/>
    <n v="0"/>
    <n v="0"/>
    <n v="0"/>
    <n v="0"/>
    <n v="0"/>
    <n v="0"/>
    <n v="0"/>
    <n v="8004.4431200000008"/>
    <n v="0"/>
    <n v="0"/>
    <n v="0"/>
    <n v="0"/>
    <n v="0"/>
    <n v="0"/>
    <n v="0"/>
    <n v="0"/>
    <n v="0"/>
    <n v="6.9648403970400565"/>
    <n v="0"/>
    <n v="0"/>
    <n v="0"/>
    <n v="0"/>
    <n v="0"/>
    <n v="0"/>
    <n v="0"/>
    <n v="0"/>
    <n v="0"/>
    <n v="0"/>
    <n v="0"/>
    <n v="0"/>
    <n v="0"/>
    <n v="0"/>
    <n v="0"/>
    <n v="0"/>
    <n v="0"/>
    <n v="6.9648403970400565"/>
    <n v="0"/>
    <n v="0"/>
    <n v="0"/>
    <n v="0"/>
    <n v="0"/>
    <n v="0"/>
    <n v="0"/>
    <n v="0"/>
    <n v="0"/>
    <n v="0"/>
    <n v="0"/>
    <n v="0"/>
    <n v="0"/>
    <n v="0"/>
    <n v="0"/>
    <n v="0"/>
    <n v="0"/>
    <n v="0"/>
    <n v="0"/>
    <n v="0"/>
    <n v="0"/>
    <n v="0"/>
    <n v="0"/>
    <n v="0"/>
    <n v="0"/>
    <n v="0"/>
    <n v="0"/>
    <n v="0"/>
    <n v="0"/>
    <n v="0"/>
    <n v="0"/>
    <n v="0"/>
    <n v="0"/>
    <n v="0"/>
    <n v="0"/>
    <n v="0"/>
    <n v="0"/>
  </r>
  <r>
    <x v="1"/>
    <x v="4"/>
    <s v="Distress_12-17yrs"/>
    <s v="Care profile"/>
    <x v="28"/>
    <n v="0.1"/>
    <n v="1"/>
    <n v="150"/>
    <s v="min"/>
    <x v="3"/>
    <x v="4"/>
    <x v="0"/>
    <x v="1"/>
    <x v="0"/>
    <n v="80044.431200000006"/>
    <n v="8004.4431200000008"/>
    <n v="8004.4431200000008"/>
    <n v="20011.107800000002"/>
    <n v="0"/>
    <n v="0"/>
    <n v="20011.107800000002"/>
    <n v="0"/>
    <n v="0"/>
    <n v="0"/>
    <n v="18009.997020000003"/>
    <n v="0"/>
    <n v="0"/>
    <n v="0"/>
    <n v="0"/>
    <n v="0"/>
    <n v="0"/>
    <n v="0"/>
    <n v="0"/>
    <n v="0"/>
    <n v="0"/>
    <n v="0"/>
    <n v="0"/>
    <n v="0"/>
    <n v="2001.1107800000002"/>
    <n v="0"/>
    <n v="0"/>
    <n v="0"/>
    <n v="0"/>
    <n v="0"/>
    <n v="0"/>
    <n v="0"/>
    <n v="0"/>
    <n v="0"/>
    <n v="11.944695949192344"/>
    <n v="0"/>
    <n v="0"/>
    <n v="0"/>
    <n v="10.720236321428573"/>
    <n v="0"/>
    <n v="0"/>
    <n v="0"/>
    <n v="0"/>
    <n v="0"/>
    <n v="0"/>
    <n v="0"/>
    <n v="0"/>
    <n v="0"/>
    <n v="0"/>
    <n v="0"/>
    <n v="0"/>
    <n v="0"/>
    <n v="1.2244596277637718"/>
    <n v="0"/>
    <n v="0"/>
    <n v="0"/>
    <n v="0"/>
    <n v="0"/>
    <n v="0"/>
    <n v="0"/>
    <n v="0"/>
    <n v="0"/>
    <n v="0"/>
    <n v="0"/>
    <n v="0"/>
    <n v="0"/>
    <n v="0"/>
    <n v="0"/>
    <n v="0"/>
    <n v="0"/>
    <n v="0"/>
    <n v="0"/>
    <n v="0"/>
    <n v="0"/>
    <n v="0"/>
    <n v="0"/>
    <n v="0"/>
    <n v="0"/>
    <n v="0"/>
    <n v="0"/>
    <n v="0"/>
    <n v="0"/>
    <n v="0"/>
    <n v="0"/>
    <n v="0"/>
    <n v="0"/>
    <n v="0"/>
    <n v="0"/>
    <n v="0"/>
    <n v="0"/>
  </r>
  <r>
    <x v="1"/>
    <x v="4"/>
    <s v="Distress_12-17yrs"/>
    <s v="Care profile"/>
    <x v="18"/>
    <n v="0.05"/>
    <n v="6"/>
    <n v="60"/>
    <s v="min"/>
    <x v="5"/>
    <x v="0"/>
    <x v="0"/>
    <x v="0"/>
    <x v="0"/>
    <n v="80044.431200000006"/>
    <n v="4002.2215600000004"/>
    <n v="24013.329360000003"/>
    <n v="24013.329360000007"/>
    <n v="0"/>
    <n v="0"/>
    <n v="24013.329360000007"/>
    <n v="0"/>
    <n v="0"/>
    <n v="0"/>
    <n v="0"/>
    <n v="0"/>
    <n v="0"/>
    <n v="0"/>
    <n v="0"/>
    <n v="0"/>
    <n v="24013.329360000007"/>
    <n v="0"/>
    <n v="0"/>
    <n v="0"/>
    <n v="0"/>
    <n v="0"/>
    <n v="0"/>
    <n v="0"/>
    <n v="0"/>
    <n v="0"/>
    <n v="0"/>
    <n v="0"/>
    <n v="0"/>
    <n v="0"/>
    <n v="0"/>
    <n v="0"/>
    <n v="0"/>
    <n v="0"/>
    <n v="20.894521191120173"/>
    <n v="0"/>
    <n v="0"/>
    <n v="0"/>
    <n v="0"/>
    <n v="0"/>
    <n v="0"/>
    <n v="0"/>
    <n v="0"/>
    <n v="0"/>
    <n v="20.894521191120173"/>
    <n v="0"/>
    <n v="0"/>
    <n v="0"/>
    <n v="0"/>
    <n v="0"/>
    <n v="0"/>
    <n v="0"/>
    <n v="0"/>
    <n v="0"/>
    <n v="0"/>
    <n v="0"/>
    <n v="0"/>
    <n v="0"/>
    <n v="0"/>
    <n v="0"/>
    <n v="0"/>
    <n v="0"/>
    <n v="0"/>
    <n v="0"/>
    <n v="0"/>
    <n v="0"/>
    <n v="0"/>
    <n v="0"/>
    <n v="0"/>
    <n v="0"/>
    <n v="0"/>
    <n v="0"/>
    <n v="0"/>
    <n v="0"/>
    <n v="0"/>
    <n v="0"/>
    <n v="0"/>
    <n v="0"/>
    <n v="0"/>
    <n v="0"/>
    <n v="0"/>
    <n v="0"/>
    <n v="0"/>
    <n v="0"/>
    <n v="0"/>
    <n v="0"/>
    <n v="0"/>
    <n v="0"/>
    <n v="0"/>
    <n v="0"/>
  </r>
  <r>
    <x v="1"/>
    <x v="4"/>
    <s v="Distress_12-17yrs"/>
    <s v="Care profile"/>
    <x v="22"/>
    <n v="0.05"/>
    <n v="10"/>
    <n v="60"/>
    <s v="min"/>
    <x v="5"/>
    <x v="0"/>
    <x v="0"/>
    <x v="0"/>
    <x v="0"/>
    <n v="80044.431200000006"/>
    <n v="4002.2215600000004"/>
    <n v="40022.215600000003"/>
    <n v="40022.215600000003"/>
    <n v="0"/>
    <n v="0"/>
    <n v="8004.4431200000008"/>
    <n v="0"/>
    <n v="0"/>
    <n v="0"/>
    <n v="0"/>
    <n v="0"/>
    <n v="0"/>
    <n v="0"/>
    <n v="0"/>
    <n v="0"/>
    <n v="8004.4431200000008"/>
    <n v="0"/>
    <n v="0"/>
    <n v="0"/>
    <n v="0"/>
    <n v="0"/>
    <n v="0"/>
    <n v="0"/>
    <n v="0"/>
    <n v="0"/>
    <n v="0"/>
    <n v="0"/>
    <n v="0"/>
    <n v="0"/>
    <n v="0"/>
    <n v="0"/>
    <n v="0"/>
    <n v="0"/>
    <n v="6.9648403970400565"/>
    <n v="0"/>
    <n v="0"/>
    <n v="0"/>
    <n v="0"/>
    <n v="0"/>
    <n v="0"/>
    <n v="0"/>
    <n v="0"/>
    <n v="0"/>
    <n v="6.9648403970400565"/>
    <n v="0"/>
    <n v="0"/>
    <n v="0"/>
    <n v="0"/>
    <n v="0"/>
    <n v="0"/>
    <n v="0"/>
    <n v="0"/>
    <n v="0"/>
    <n v="0"/>
    <n v="0"/>
    <n v="0"/>
    <n v="0"/>
    <n v="0"/>
    <n v="0"/>
    <n v="0"/>
    <n v="0"/>
    <n v="0"/>
    <n v="0"/>
    <n v="0"/>
    <n v="0"/>
    <n v="0"/>
    <n v="0"/>
    <n v="0"/>
    <n v="0"/>
    <n v="0"/>
    <n v="0"/>
    <n v="0"/>
    <n v="0"/>
    <n v="0"/>
    <n v="0"/>
    <n v="0"/>
    <n v="0"/>
    <n v="0"/>
    <n v="0"/>
    <n v="0"/>
    <n v="0"/>
    <n v="0"/>
    <n v="0"/>
    <n v="0"/>
    <n v="0"/>
    <n v="0"/>
    <n v="0"/>
    <n v="0"/>
    <n v="0"/>
  </r>
  <r>
    <x v="1"/>
    <x v="4"/>
    <s v="Distress_12-17yrs"/>
    <s v="Care profile"/>
    <x v="29"/>
    <n v="0.1"/>
    <n v="3"/>
    <n v="60"/>
    <s v="min"/>
    <x v="4"/>
    <x v="0"/>
    <x v="0"/>
    <x v="0"/>
    <x v="0"/>
    <n v="80044.431200000006"/>
    <n v="8004.4431200000008"/>
    <n v="24013.329360000003"/>
    <n v="24013.329360000007"/>
    <n v="0"/>
    <n v="0"/>
    <n v="24013.329360000007"/>
    <n v="0"/>
    <n v="0"/>
    <n v="0"/>
    <n v="24013.329360000007"/>
    <n v="0"/>
    <n v="0"/>
    <n v="0"/>
    <n v="0"/>
    <n v="0"/>
    <n v="0"/>
    <n v="0"/>
    <n v="0"/>
    <n v="0"/>
    <n v="0"/>
    <n v="0"/>
    <n v="0"/>
    <n v="0"/>
    <n v="0"/>
    <n v="0"/>
    <n v="0"/>
    <n v="0"/>
    <n v="0"/>
    <n v="0"/>
    <n v="0"/>
    <n v="0"/>
    <n v="0"/>
    <n v="0"/>
    <n v="20.894521191120173"/>
    <n v="0"/>
    <n v="0"/>
    <n v="0"/>
    <n v="20.894521191120173"/>
    <n v="0"/>
    <n v="0"/>
    <n v="0"/>
    <n v="0"/>
    <n v="0"/>
    <n v="0"/>
    <n v="0"/>
    <n v="0"/>
    <n v="0"/>
    <n v="0"/>
    <n v="0"/>
    <n v="0"/>
    <n v="0"/>
    <n v="0"/>
    <n v="0"/>
    <n v="0"/>
    <n v="0"/>
    <n v="0"/>
    <n v="0"/>
    <n v="0"/>
    <n v="0"/>
    <n v="0"/>
    <n v="0"/>
    <n v="0"/>
    <n v="0"/>
    <n v="0"/>
    <n v="0"/>
    <n v="0"/>
    <n v="0"/>
    <n v="0"/>
    <n v="0"/>
    <n v="0"/>
    <n v="0"/>
    <n v="0"/>
    <n v="0"/>
    <n v="0"/>
    <n v="0"/>
    <n v="0"/>
    <n v="0"/>
    <n v="0"/>
    <n v="0"/>
    <n v="0"/>
    <n v="0"/>
    <n v="0"/>
    <n v="0"/>
    <n v="0"/>
    <n v="0"/>
    <n v="0"/>
    <n v="0"/>
    <n v="0"/>
    <n v="0"/>
  </r>
  <r>
    <x v="2"/>
    <x v="4"/>
    <s v="Distress_18-24yrs"/>
    <s v="Care profile"/>
    <x v="20"/>
    <n v="1"/>
    <s v="n/a"/>
    <s v="n/a"/>
    <s v="n/a"/>
    <x v="2"/>
    <x v="0"/>
    <x v="1"/>
    <x v="1"/>
    <x v="1"/>
    <n v="181103.51832"/>
    <n v="181103.5183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4"/>
    <s v="Distress_18-24yrs"/>
    <s v="Care profile"/>
    <x v="24"/>
    <n v="1"/>
    <s v="n/a"/>
    <s v="n/a"/>
    <s v="n/a"/>
    <x v="2"/>
    <x v="0"/>
    <x v="1"/>
    <x v="1"/>
    <x v="1"/>
    <n v="181103.51832"/>
    <n v="181103.5183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4"/>
    <s v="Distress_18-24yrs"/>
    <s v="Care profile"/>
    <x v="25"/>
    <n v="0.15"/>
    <s v="n/a"/>
    <s v="n/a"/>
    <s v="n/a"/>
    <x v="2"/>
    <x v="0"/>
    <x v="1"/>
    <x v="1"/>
    <x v="1"/>
    <n v="181103.51832"/>
    <n v="27165.52774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4"/>
    <s v="Distress_18-24yrs"/>
    <s v="Care profile"/>
    <x v="15"/>
    <n v="0.6"/>
    <n v="1"/>
    <n v="30"/>
    <s v="min"/>
    <x v="6"/>
    <x v="0"/>
    <x v="1"/>
    <x v="1"/>
    <x v="1"/>
    <n v="181103.51832"/>
    <n v="108662.110992"/>
    <n v="108662.110992"/>
    <n v="54331.055496000001"/>
    <n v="0"/>
    <n v="0"/>
    <n v="54331.055496000001"/>
    <n v="0"/>
    <n v="0"/>
    <n v="0"/>
    <n v="0"/>
    <n v="0"/>
    <n v="0"/>
    <n v="0"/>
    <n v="0"/>
    <n v="0"/>
    <n v="0"/>
    <n v="0"/>
    <n v="0"/>
    <n v="0"/>
    <n v="0"/>
    <n v="0"/>
    <n v="0"/>
    <n v="0"/>
    <n v="0"/>
    <n v="54331.055496000001"/>
    <n v="0"/>
    <n v="0"/>
    <n v="0"/>
    <n v="0"/>
    <n v="0"/>
    <n v="0"/>
    <n v="0"/>
    <n v="0"/>
    <n v="32.927513300444836"/>
    <n v="0"/>
    <n v="0"/>
    <n v="0"/>
    <n v="0"/>
    <n v="0"/>
    <n v="0"/>
    <n v="0"/>
    <n v="0"/>
    <n v="0"/>
    <n v="0"/>
    <n v="0"/>
    <n v="0"/>
    <n v="0"/>
    <n v="0"/>
    <n v="0"/>
    <n v="0"/>
    <n v="0"/>
    <n v="0"/>
    <n v="32.927513300444836"/>
    <n v="0"/>
    <n v="0"/>
    <n v="0"/>
    <n v="0"/>
    <n v="0"/>
    <n v="0"/>
    <n v="0"/>
    <n v="0"/>
    <n v="0"/>
    <n v="0"/>
    <n v="0"/>
    <n v="0"/>
    <n v="0"/>
    <n v="0"/>
    <n v="0"/>
    <n v="0"/>
    <n v="0"/>
    <n v="0"/>
    <n v="0"/>
    <n v="0"/>
    <n v="0"/>
    <n v="0"/>
    <n v="0"/>
    <n v="0"/>
    <n v="0"/>
    <n v="0"/>
    <n v="0"/>
    <n v="0"/>
    <n v="0"/>
    <n v="0"/>
    <n v="0"/>
    <n v="0"/>
    <n v="0"/>
    <n v="0"/>
    <n v="0"/>
    <n v="0"/>
  </r>
  <r>
    <x v="2"/>
    <x v="4"/>
    <s v="Distress_18-24yrs"/>
    <s v="Care profile"/>
    <x v="16"/>
    <n v="0.06"/>
    <n v="1"/>
    <n v="30"/>
    <s v="min"/>
    <x v="6"/>
    <x v="0"/>
    <x v="1"/>
    <x v="0"/>
    <x v="1"/>
    <n v="181103.51832"/>
    <n v="10866.2110992"/>
    <n v="10866.2110992"/>
    <n v="5433.1055495999999"/>
    <n v="0"/>
    <n v="0"/>
    <n v="5433.1055495999999"/>
    <n v="0"/>
    <n v="0"/>
    <n v="0"/>
    <n v="0"/>
    <n v="0"/>
    <n v="0"/>
    <n v="0"/>
    <n v="0"/>
    <n v="0"/>
    <n v="0"/>
    <n v="0"/>
    <n v="0"/>
    <n v="0"/>
    <n v="0"/>
    <n v="0"/>
    <n v="0"/>
    <n v="0"/>
    <n v="0"/>
    <n v="5433.1055495999999"/>
    <n v="0"/>
    <n v="0"/>
    <n v="0"/>
    <n v="0"/>
    <n v="0"/>
    <n v="0"/>
    <n v="0"/>
    <n v="0"/>
    <n v="3.2927513300444837"/>
    <n v="0"/>
    <n v="0"/>
    <n v="0"/>
    <n v="0"/>
    <n v="0"/>
    <n v="0"/>
    <n v="0"/>
    <n v="0"/>
    <n v="0"/>
    <n v="0"/>
    <n v="0"/>
    <n v="0"/>
    <n v="0"/>
    <n v="0"/>
    <n v="0"/>
    <n v="0"/>
    <n v="0"/>
    <n v="0"/>
    <n v="3.2927513300444837"/>
    <n v="0"/>
    <n v="0"/>
    <n v="0"/>
    <n v="0"/>
    <n v="0"/>
    <n v="0"/>
    <n v="0"/>
    <n v="0"/>
    <n v="0"/>
    <n v="0"/>
    <n v="0"/>
    <n v="0"/>
    <n v="0"/>
    <n v="0"/>
    <n v="0"/>
    <n v="0"/>
    <n v="0"/>
    <n v="0"/>
    <n v="0"/>
    <n v="0"/>
    <n v="0"/>
    <n v="0"/>
    <n v="0"/>
    <n v="0"/>
    <n v="0"/>
    <n v="0"/>
    <n v="0"/>
    <n v="0"/>
    <n v="0"/>
    <n v="0"/>
    <n v="0"/>
    <n v="0"/>
    <n v="0"/>
    <n v="0"/>
    <n v="0"/>
    <n v="0"/>
  </r>
  <r>
    <x v="2"/>
    <x v="4"/>
    <s v="Distress_18-24yrs"/>
    <s v="Care profile"/>
    <x v="26"/>
    <n v="0.4"/>
    <n v="1"/>
    <n v="15"/>
    <s v="min"/>
    <x v="6"/>
    <x v="0"/>
    <x v="1"/>
    <x v="0"/>
    <x v="1"/>
    <n v="181103.51832"/>
    <n v="72441.407328000001"/>
    <n v="72441.407328000001"/>
    <n v="18110.351832"/>
    <n v="0"/>
    <n v="0"/>
    <n v="18110.351832"/>
    <n v="0"/>
    <n v="0"/>
    <n v="0"/>
    <n v="0"/>
    <n v="0"/>
    <n v="0"/>
    <n v="0"/>
    <n v="0"/>
    <n v="0"/>
    <n v="0"/>
    <n v="0"/>
    <n v="0"/>
    <n v="0"/>
    <n v="0"/>
    <n v="0"/>
    <n v="0"/>
    <n v="0"/>
    <n v="0"/>
    <n v="18110.351832"/>
    <n v="0"/>
    <n v="0"/>
    <n v="0"/>
    <n v="0"/>
    <n v="0"/>
    <n v="0"/>
    <n v="0"/>
    <n v="0"/>
    <n v="10.975837766814946"/>
    <n v="0"/>
    <n v="0"/>
    <n v="0"/>
    <n v="0"/>
    <n v="0"/>
    <n v="0"/>
    <n v="0"/>
    <n v="0"/>
    <n v="0"/>
    <n v="0"/>
    <n v="0"/>
    <n v="0"/>
    <n v="0"/>
    <n v="0"/>
    <n v="0"/>
    <n v="0"/>
    <n v="0"/>
    <n v="0"/>
    <n v="10.975837766814946"/>
    <n v="0"/>
    <n v="0"/>
    <n v="0"/>
    <n v="0"/>
    <n v="0"/>
    <n v="0"/>
    <n v="0"/>
    <n v="0"/>
    <n v="0"/>
    <n v="0"/>
    <n v="0"/>
    <n v="0"/>
    <n v="0"/>
    <n v="0"/>
    <n v="0"/>
    <n v="0"/>
    <n v="0"/>
    <n v="0"/>
    <n v="0"/>
    <n v="0"/>
    <n v="0"/>
    <n v="0"/>
    <n v="0"/>
    <n v="0"/>
    <n v="0"/>
    <n v="0"/>
    <n v="0"/>
    <n v="0"/>
    <n v="0"/>
    <n v="0"/>
    <n v="0"/>
    <n v="0"/>
    <n v="0"/>
    <n v="0"/>
    <n v="0"/>
    <n v="0"/>
  </r>
  <r>
    <x v="2"/>
    <x v="4"/>
    <s v="Distress_18-24yrs"/>
    <s v="Care profile"/>
    <x v="27"/>
    <n v="0.6"/>
    <n v="1"/>
    <n v="15"/>
    <s v="min"/>
    <x v="7"/>
    <x v="0"/>
    <x v="1"/>
    <x v="0"/>
    <x v="1"/>
    <n v="181103.51832"/>
    <n v="108662.110992"/>
    <n v="108662.110992"/>
    <n v="27165.527748"/>
    <n v="0"/>
    <n v="0"/>
    <n v="27165.527748"/>
    <n v="0"/>
    <n v="0"/>
    <n v="0"/>
    <n v="0"/>
    <n v="0"/>
    <n v="0"/>
    <n v="0"/>
    <n v="0"/>
    <n v="0"/>
    <n v="0"/>
    <n v="0"/>
    <n v="0"/>
    <n v="0"/>
    <n v="0"/>
    <n v="0"/>
    <n v="0"/>
    <n v="0"/>
    <n v="0"/>
    <n v="0"/>
    <n v="0"/>
    <n v="0"/>
    <n v="0"/>
    <n v="0"/>
    <n v="0"/>
    <n v="0"/>
    <n v="27165.527748"/>
    <n v="0"/>
    <n v="23.637317703393585"/>
    <n v="0"/>
    <n v="0"/>
    <n v="0"/>
    <n v="0"/>
    <n v="0"/>
    <n v="0"/>
    <n v="0"/>
    <n v="0"/>
    <n v="0"/>
    <n v="0"/>
    <n v="0"/>
    <n v="0"/>
    <n v="0"/>
    <n v="0"/>
    <n v="0"/>
    <n v="0"/>
    <n v="0"/>
    <n v="0"/>
    <n v="0"/>
    <n v="0"/>
    <n v="0"/>
    <n v="0"/>
    <n v="0"/>
    <n v="0"/>
    <n v="0"/>
    <n v="23.637317703393585"/>
    <n v="0"/>
    <n v="0"/>
    <n v="0"/>
    <n v="0"/>
    <n v="0"/>
    <n v="0"/>
    <n v="0"/>
    <n v="0"/>
    <n v="0"/>
    <n v="0"/>
    <n v="0"/>
    <n v="0"/>
    <n v="0"/>
    <n v="0"/>
    <n v="0"/>
    <n v="0"/>
    <n v="0"/>
    <n v="0"/>
    <n v="0"/>
    <n v="0"/>
    <n v="0"/>
    <n v="0"/>
    <n v="0"/>
    <n v="0"/>
    <n v="0"/>
    <n v="0"/>
    <n v="0"/>
    <n v="0"/>
    <n v="0"/>
  </r>
  <r>
    <x v="2"/>
    <x v="4"/>
    <s v="Distress_18-24yrs"/>
    <s v="Care profile"/>
    <x v="15"/>
    <n v="0.6"/>
    <n v="1"/>
    <n v="30"/>
    <s v="min"/>
    <x v="3"/>
    <x v="3"/>
    <x v="1"/>
    <x v="1"/>
    <x v="1"/>
    <n v="181103.51832"/>
    <n v="108662.110992"/>
    <n v="108662.110992"/>
    <n v="54331.055496000001"/>
    <n v="0"/>
    <n v="0"/>
    <n v="54331.055496000008"/>
    <n v="0"/>
    <n v="0"/>
    <n v="0"/>
    <n v="1923.2232033982298"/>
    <n v="0"/>
    <n v="4179.3119612307692"/>
    <n v="1253.7935883692307"/>
    <n v="0"/>
    <n v="0"/>
    <n v="0"/>
    <n v="2122.4981127116421"/>
    <n v="8914.4920733888976"/>
    <n v="8872.0421111346623"/>
    <n v="8872.0421111346623"/>
    <n v="8872.0421111346623"/>
    <n v="4032.7464141521191"/>
    <n v="0"/>
    <n v="0"/>
    <n v="0"/>
    <n v="1762.9546031150446"/>
    <n v="0"/>
    <n v="3525.9092062300892"/>
    <n v="0"/>
    <n v="0"/>
    <n v="0"/>
    <n v="0"/>
    <n v="0"/>
    <n v="47.907946604351842"/>
    <n v="0"/>
    <n v="0"/>
    <n v="0"/>
    <n v="1.67334672622322"/>
    <n v="0"/>
    <n v="3.636311155061998"/>
    <n v="1.0908933465185993"/>
    <n v="0"/>
    <n v="0"/>
    <n v="0"/>
    <n v="1.9323463673554413"/>
    <n v="8.4376000269440379"/>
    <n v="7.7193341861462885"/>
    <n v="7.7193341861462876"/>
    <n v="7.7193341861462876"/>
    <n v="3.5087882664301313"/>
    <n v="0"/>
    <n v="0"/>
    <n v="0"/>
    <n v="1.4902193857931845"/>
    <n v="0"/>
    <n v="2.9804387715863689"/>
    <n v="0"/>
    <n v="0"/>
    <n v="0"/>
    <n v="0"/>
    <n v="0"/>
    <n v="0"/>
    <n v="0"/>
    <n v="0"/>
    <n v="0"/>
    <n v="0"/>
    <n v="0"/>
    <n v="0"/>
    <n v="0"/>
    <n v="0"/>
    <n v="0"/>
    <n v="0"/>
    <n v="0"/>
    <n v="0"/>
    <n v="0"/>
    <n v="0"/>
    <n v="0"/>
    <n v="0"/>
    <n v="0"/>
    <n v="0"/>
    <n v="0"/>
    <n v="0"/>
    <n v="0"/>
    <n v="0"/>
    <n v="0"/>
    <n v="0"/>
    <n v="0"/>
    <n v="0"/>
    <n v="0"/>
  </r>
  <r>
    <x v="2"/>
    <x v="4"/>
    <s v="Distress_18-24yrs"/>
    <s v="Care profile"/>
    <x v="16"/>
    <n v="0.06"/>
    <n v="1"/>
    <n v="30"/>
    <s v="min"/>
    <x v="3"/>
    <x v="3"/>
    <x v="1"/>
    <x v="1"/>
    <x v="1"/>
    <n v="181103.51832"/>
    <n v="10866.2110992"/>
    <n v="10866.2110992"/>
    <n v="5433.1055495999999"/>
    <n v="0"/>
    <n v="0"/>
    <n v="5433.1055495999999"/>
    <n v="0"/>
    <n v="0"/>
    <n v="0"/>
    <n v="192.32232033982297"/>
    <n v="0"/>
    <n v="417.93119612307686"/>
    <n v="125.37935883692307"/>
    <n v="0"/>
    <n v="0"/>
    <n v="0"/>
    <n v="212.24981127116419"/>
    <n v="891.44920733888966"/>
    <n v="887.20421111346616"/>
    <n v="887.20421111346616"/>
    <n v="887.20421111346616"/>
    <n v="403.27464141521187"/>
    <n v="0"/>
    <n v="0"/>
    <n v="0"/>
    <n v="176.29546031150446"/>
    <n v="0"/>
    <n v="352.59092062300891"/>
    <n v="0"/>
    <n v="0"/>
    <n v="0"/>
    <n v="0"/>
    <n v="0"/>
    <n v="4.7907946604351839"/>
    <n v="0"/>
    <n v="0"/>
    <n v="0"/>
    <n v="0.16733467262232199"/>
    <n v="0"/>
    <n v="0.36363111550619975"/>
    <n v="0.10908933465185994"/>
    <n v="0"/>
    <n v="0"/>
    <n v="0"/>
    <n v="0.19323463673554411"/>
    <n v="0.84376000269440377"/>
    <n v="0.77193341861462883"/>
    <n v="0.77193341861462861"/>
    <n v="0.77193341861462861"/>
    <n v="0.35087882664301306"/>
    <n v="0"/>
    <n v="0"/>
    <n v="0"/>
    <n v="0.14902193857931845"/>
    <n v="0"/>
    <n v="0.29804387715863689"/>
    <n v="0"/>
    <n v="0"/>
    <n v="0"/>
    <n v="0"/>
    <n v="0"/>
    <n v="0"/>
    <n v="0"/>
    <n v="0"/>
    <n v="0"/>
    <n v="0"/>
    <n v="0"/>
    <n v="0"/>
    <n v="0"/>
    <n v="0"/>
    <n v="0"/>
    <n v="0"/>
    <n v="0"/>
    <n v="0"/>
    <n v="0"/>
    <n v="0"/>
    <n v="0"/>
    <n v="0"/>
    <n v="0"/>
    <n v="0"/>
    <n v="0"/>
    <n v="0"/>
    <n v="0"/>
    <n v="0"/>
    <n v="0"/>
    <n v="0"/>
    <n v="0"/>
    <n v="0"/>
    <n v="0"/>
  </r>
  <r>
    <x v="2"/>
    <x v="4"/>
    <s v="Distress_18-24yrs"/>
    <s v="Care profile"/>
    <x v="26"/>
    <n v="0.6"/>
    <n v="1"/>
    <n v="15"/>
    <s v="min"/>
    <x v="3"/>
    <x v="3"/>
    <x v="1"/>
    <x v="1"/>
    <x v="1"/>
    <n v="181103.51832"/>
    <n v="108662.110992"/>
    <n v="108662.110992"/>
    <n v="27165.527748"/>
    <n v="0"/>
    <n v="0"/>
    <n v="27165.527748000004"/>
    <n v="0"/>
    <n v="0"/>
    <n v="0"/>
    <n v="961.61160169911489"/>
    <n v="0"/>
    <n v="2089.6559806153846"/>
    <n v="626.89679418461537"/>
    <n v="0"/>
    <n v="0"/>
    <n v="0"/>
    <n v="1061.249056355821"/>
    <n v="4457.2460366944488"/>
    <n v="4436.0210555673311"/>
    <n v="4436.0210555673311"/>
    <n v="4436.0210555673311"/>
    <n v="2016.3732070760595"/>
    <n v="0"/>
    <n v="0"/>
    <n v="0"/>
    <n v="881.47730155752231"/>
    <n v="0"/>
    <n v="1762.9546031150446"/>
    <n v="0"/>
    <n v="0"/>
    <n v="0"/>
    <n v="0"/>
    <n v="0"/>
    <n v="23.953973302175921"/>
    <n v="0"/>
    <n v="0"/>
    <n v="0"/>
    <n v="0.83667336311161"/>
    <n v="0"/>
    <n v="1.818155577530999"/>
    <n v="0.54544667325929963"/>
    <n v="0"/>
    <n v="0"/>
    <n v="0"/>
    <n v="0.96617318367772065"/>
    <n v="4.2188000134720189"/>
    <n v="3.8596670930731443"/>
    <n v="3.8596670930731438"/>
    <n v="3.8596670930731438"/>
    <n v="1.7543941332150657"/>
    <n v="0"/>
    <n v="0"/>
    <n v="0"/>
    <n v="0.74510969289659224"/>
    <n v="0"/>
    <n v="1.4902193857931845"/>
    <n v="0"/>
    <n v="0"/>
    <n v="0"/>
    <n v="0"/>
    <n v="0"/>
    <n v="0"/>
    <n v="0"/>
    <n v="0"/>
    <n v="0"/>
    <n v="0"/>
    <n v="0"/>
    <n v="0"/>
    <n v="0"/>
    <n v="0"/>
    <n v="0"/>
    <n v="0"/>
    <n v="0"/>
    <n v="0"/>
    <n v="0"/>
    <n v="0"/>
    <n v="0"/>
    <n v="0"/>
    <n v="0"/>
    <n v="0"/>
    <n v="0"/>
    <n v="0"/>
    <n v="0"/>
    <n v="0"/>
    <n v="0"/>
    <n v="0"/>
    <n v="0"/>
    <n v="0"/>
    <n v="0"/>
  </r>
  <r>
    <x v="2"/>
    <x v="4"/>
    <s v="Distress_18-24yrs"/>
    <s v="Care profile"/>
    <x v="15"/>
    <n v="0.4"/>
    <n v="1"/>
    <n v="30"/>
    <s v="min"/>
    <x v="8"/>
    <x v="0"/>
    <x v="1"/>
    <x v="1"/>
    <x v="1"/>
    <n v="181103.51832"/>
    <n v="72441.407328000001"/>
    <n v="72441.407328000001"/>
    <n v="36220.703664000001"/>
    <n v="0"/>
    <n v="0"/>
    <n v="36220.703664000001"/>
    <n v="0"/>
    <n v="0"/>
    <n v="0"/>
    <n v="0"/>
    <n v="0"/>
    <n v="0"/>
    <n v="0"/>
    <n v="0"/>
    <n v="0"/>
    <n v="0"/>
    <n v="0"/>
    <n v="0"/>
    <n v="0"/>
    <n v="0"/>
    <n v="0"/>
    <n v="0"/>
    <n v="0"/>
    <n v="36220.703664000001"/>
    <n v="0"/>
    <n v="0"/>
    <n v="0"/>
    <n v="0"/>
    <n v="0"/>
    <n v="0"/>
    <n v="0"/>
    <n v="0"/>
    <n v="0"/>
    <n v="31.516423604524778"/>
    <n v="0"/>
    <n v="0"/>
    <n v="0"/>
    <n v="0"/>
    <n v="0"/>
    <n v="0"/>
    <n v="0"/>
    <n v="0"/>
    <n v="0"/>
    <n v="0"/>
    <n v="0"/>
    <n v="0"/>
    <n v="0"/>
    <n v="0"/>
    <n v="0"/>
    <n v="0"/>
    <n v="0"/>
    <n v="31.516423604524778"/>
    <n v="0"/>
    <n v="0"/>
    <n v="0"/>
    <n v="0"/>
    <n v="0"/>
    <n v="0"/>
    <n v="0"/>
    <n v="0"/>
    <n v="0"/>
    <n v="0"/>
    <n v="0"/>
    <n v="0"/>
    <n v="0"/>
    <n v="0"/>
    <n v="0"/>
    <n v="0"/>
    <n v="0"/>
    <n v="0"/>
    <n v="0"/>
    <n v="0"/>
    <n v="0"/>
    <n v="0"/>
    <n v="0"/>
    <n v="0"/>
    <n v="0"/>
    <n v="0"/>
    <n v="0"/>
    <n v="0"/>
    <n v="0"/>
    <n v="0"/>
    <n v="0"/>
    <n v="0"/>
    <n v="0"/>
    <n v="0"/>
    <n v="0"/>
    <n v="0"/>
    <n v="0"/>
  </r>
  <r>
    <x v="2"/>
    <x v="4"/>
    <s v="Distress_18-24yrs"/>
    <s v="Care profile"/>
    <x v="16"/>
    <n v="0.04"/>
    <n v="1"/>
    <n v="30"/>
    <s v="min"/>
    <x v="8"/>
    <x v="0"/>
    <x v="1"/>
    <x v="0"/>
    <x v="1"/>
    <n v="181103.51832"/>
    <n v="7244.1407328000005"/>
    <n v="7244.1407328000005"/>
    <n v="3622.0703664000002"/>
    <n v="0"/>
    <n v="0"/>
    <n v="3622.0703664000002"/>
    <n v="0"/>
    <n v="0"/>
    <n v="0"/>
    <n v="0"/>
    <n v="0"/>
    <n v="0"/>
    <n v="0"/>
    <n v="0"/>
    <n v="0"/>
    <n v="0"/>
    <n v="0"/>
    <n v="0"/>
    <n v="0"/>
    <n v="0"/>
    <n v="0"/>
    <n v="0"/>
    <n v="0"/>
    <n v="3622.0703664000002"/>
    <n v="0"/>
    <n v="0"/>
    <n v="0"/>
    <n v="0"/>
    <n v="0"/>
    <n v="0"/>
    <n v="0"/>
    <n v="0"/>
    <n v="0"/>
    <n v="3.1516423604524779"/>
    <n v="0"/>
    <n v="0"/>
    <n v="0"/>
    <n v="0"/>
    <n v="0"/>
    <n v="0"/>
    <n v="0"/>
    <n v="0"/>
    <n v="0"/>
    <n v="0"/>
    <n v="0"/>
    <n v="0"/>
    <n v="0"/>
    <n v="0"/>
    <n v="0"/>
    <n v="0"/>
    <n v="0"/>
    <n v="3.1516423604524779"/>
    <n v="0"/>
    <n v="0"/>
    <n v="0"/>
    <n v="0"/>
    <n v="0"/>
    <n v="0"/>
    <n v="0"/>
    <n v="0"/>
    <n v="0"/>
    <n v="0"/>
    <n v="0"/>
    <n v="0"/>
    <n v="0"/>
    <n v="0"/>
    <n v="0"/>
    <n v="0"/>
    <n v="0"/>
    <n v="0"/>
    <n v="0"/>
    <n v="0"/>
    <n v="0"/>
    <n v="0"/>
    <n v="0"/>
    <n v="0"/>
    <n v="0"/>
    <n v="0"/>
    <n v="0"/>
    <n v="0"/>
    <n v="0"/>
    <n v="0"/>
    <n v="0"/>
    <n v="0"/>
    <n v="0"/>
    <n v="0"/>
    <n v="0"/>
    <n v="0"/>
    <n v="0"/>
  </r>
  <r>
    <x v="2"/>
    <x v="4"/>
    <s v="Distress_18-24yrs"/>
    <s v="Care profile"/>
    <x v="26"/>
    <n v="0.4"/>
    <n v="1"/>
    <n v="15"/>
    <s v="min"/>
    <x v="8"/>
    <x v="0"/>
    <x v="1"/>
    <x v="0"/>
    <x v="1"/>
    <n v="181103.51832"/>
    <n v="72441.407328000001"/>
    <n v="72441.407328000001"/>
    <n v="18110.351832"/>
    <n v="0"/>
    <n v="0"/>
    <n v="18110.351832"/>
    <n v="0"/>
    <n v="0"/>
    <n v="0"/>
    <n v="0"/>
    <n v="0"/>
    <n v="0"/>
    <n v="0"/>
    <n v="0"/>
    <n v="0"/>
    <n v="0"/>
    <n v="0"/>
    <n v="0"/>
    <n v="0"/>
    <n v="0"/>
    <n v="0"/>
    <n v="0"/>
    <n v="0"/>
    <n v="18110.351832"/>
    <n v="0"/>
    <n v="0"/>
    <n v="0"/>
    <n v="0"/>
    <n v="0"/>
    <n v="0"/>
    <n v="0"/>
    <n v="0"/>
    <n v="0"/>
    <n v="15.758211802262389"/>
    <n v="0"/>
    <n v="0"/>
    <n v="0"/>
    <n v="0"/>
    <n v="0"/>
    <n v="0"/>
    <n v="0"/>
    <n v="0"/>
    <n v="0"/>
    <n v="0"/>
    <n v="0"/>
    <n v="0"/>
    <n v="0"/>
    <n v="0"/>
    <n v="0"/>
    <n v="0"/>
    <n v="0"/>
    <n v="15.758211802262389"/>
    <n v="0"/>
    <n v="0"/>
    <n v="0"/>
    <n v="0"/>
    <n v="0"/>
    <n v="0"/>
    <n v="0"/>
    <n v="0"/>
    <n v="0"/>
    <n v="0"/>
    <n v="0"/>
    <n v="0"/>
    <n v="0"/>
    <n v="0"/>
    <n v="0"/>
    <n v="0"/>
    <n v="0"/>
    <n v="0"/>
    <n v="0"/>
    <n v="0"/>
    <n v="0"/>
    <n v="0"/>
    <n v="0"/>
    <n v="0"/>
    <n v="0"/>
    <n v="0"/>
    <n v="0"/>
    <n v="0"/>
    <n v="0"/>
    <n v="0"/>
    <n v="0"/>
    <n v="0"/>
    <n v="0"/>
    <n v="0"/>
    <n v="0"/>
    <n v="0"/>
    <n v="0"/>
  </r>
  <r>
    <x v="2"/>
    <x v="4"/>
    <s v="Distress_18-24yrs"/>
    <s v="Care profile"/>
    <x v="28"/>
    <n v="0.1"/>
    <n v="1"/>
    <n v="150"/>
    <s v="min"/>
    <x v="3"/>
    <x v="4"/>
    <x v="0"/>
    <x v="1"/>
    <x v="0"/>
    <n v="181103.51832"/>
    <n v="18110.351832"/>
    <n v="18110.351832"/>
    <n v="45275.879580000001"/>
    <n v="0"/>
    <n v="0"/>
    <n v="45275.879580000008"/>
    <n v="0"/>
    <n v="0"/>
    <n v="0"/>
    <n v="40748.291622000004"/>
    <n v="0"/>
    <n v="0"/>
    <n v="0"/>
    <n v="0"/>
    <n v="0"/>
    <n v="0"/>
    <n v="0"/>
    <n v="0"/>
    <n v="0"/>
    <n v="0"/>
    <n v="0"/>
    <n v="0"/>
    <n v="0"/>
    <n v="4527.5879580000001"/>
    <n v="0"/>
    <n v="0"/>
    <n v="0"/>
    <n v="0"/>
    <n v="0"/>
    <n v="0"/>
    <n v="0"/>
    <n v="0"/>
    <n v="0"/>
    <n v="27.025321177638471"/>
    <n v="0"/>
    <n v="0"/>
    <n v="0"/>
    <n v="24.254935489285717"/>
    <n v="0"/>
    <n v="0"/>
    <n v="0"/>
    <n v="0"/>
    <n v="0"/>
    <n v="0"/>
    <n v="0"/>
    <n v="0"/>
    <n v="0"/>
    <n v="0"/>
    <n v="0"/>
    <n v="0"/>
    <n v="0"/>
    <n v="2.7703856883527536"/>
    <n v="0"/>
    <n v="0"/>
    <n v="0"/>
    <n v="0"/>
    <n v="0"/>
    <n v="0"/>
    <n v="0"/>
    <n v="0"/>
    <n v="0"/>
    <n v="0"/>
    <n v="0"/>
    <n v="0"/>
    <n v="0"/>
    <n v="0"/>
    <n v="0"/>
    <n v="0"/>
    <n v="0"/>
    <n v="0"/>
    <n v="0"/>
    <n v="0"/>
    <n v="0"/>
    <n v="0"/>
    <n v="0"/>
    <n v="0"/>
    <n v="0"/>
    <n v="0"/>
    <n v="0"/>
    <n v="0"/>
    <n v="0"/>
    <n v="0"/>
    <n v="0"/>
    <n v="0"/>
    <n v="0"/>
    <n v="0"/>
    <n v="0"/>
    <n v="0"/>
    <n v="0"/>
  </r>
  <r>
    <x v="2"/>
    <x v="4"/>
    <s v="Distress_18-24yrs"/>
    <s v="Care profile"/>
    <x v="18"/>
    <n v="0.05"/>
    <n v="6"/>
    <n v="60"/>
    <s v="min"/>
    <x v="4"/>
    <x v="0"/>
    <x v="0"/>
    <x v="0"/>
    <x v="0"/>
    <n v="181103.51832"/>
    <n v="9055.1759160000001"/>
    <n v="54331.055496000001"/>
    <n v="54331.055496000001"/>
    <n v="0"/>
    <n v="0"/>
    <n v="54331.055496000001"/>
    <n v="0"/>
    <n v="0"/>
    <n v="0"/>
    <n v="54331.055496000001"/>
    <n v="0"/>
    <n v="0"/>
    <n v="0"/>
    <n v="0"/>
    <n v="0"/>
    <n v="0"/>
    <n v="0"/>
    <n v="0"/>
    <n v="0"/>
    <n v="0"/>
    <n v="0"/>
    <n v="0"/>
    <n v="0"/>
    <n v="0"/>
    <n v="0"/>
    <n v="0"/>
    <n v="0"/>
    <n v="0"/>
    <n v="0"/>
    <n v="0"/>
    <n v="0"/>
    <n v="0"/>
    <n v="0"/>
    <n v="47.274635406787169"/>
    <n v="0"/>
    <n v="0"/>
    <n v="0"/>
    <n v="47.274635406787169"/>
    <n v="0"/>
    <n v="0"/>
    <n v="0"/>
    <n v="0"/>
    <n v="0"/>
    <n v="0"/>
    <n v="0"/>
    <n v="0"/>
    <n v="0"/>
    <n v="0"/>
    <n v="0"/>
    <n v="0"/>
    <n v="0"/>
    <n v="0"/>
    <n v="0"/>
    <n v="0"/>
    <n v="0"/>
    <n v="0"/>
    <n v="0"/>
    <n v="0"/>
    <n v="0"/>
    <n v="0"/>
    <n v="0"/>
    <n v="0"/>
    <n v="0"/>
    <n v="0"/>
    <n v="0"/>
    <n v="0"/>
    <n v="0"/>
    <n v="0"/>
    <n v="0"/>
    <n v="0"/>
    <n v="0"/>
    <n v="0"/>
    <n v="0"/>
    <n v="0"/>
    <n v="0"/>
    <n v="0"/>
    <n v="0"/>
    <n v="0"/>
    <n v="0"/>
    <n v="0"/>
    <n v="0"/>
    <n v="0"/>
    <n v="0"/>
    <n v="0"/>
    <n v="0"/>
    <n v="0"/>
    <n v="0"/>
    <n v="0"/>
    <n v="0"/>
  </r>
  <r>
    <x v="2"/>
    <x v="4"/>
    <s v="Distress_18-24yrs"/>
    <s v="Care profile"/>
    <x v="22"/>
    <n v="0.05"/>
    <n v="10"/>
    <n v="60"/>
    <s v="min"/>
    <x v="4"/>
    <x v="0"/>
    <x v="0"/>
    <x v="0"/>
    <x v="0"/>
    <n v="181103.51832"/>
    <n v="9055.1759160000001"/>
    <n v="90551.759160000001"/>
    <n v="90551.759160000001"/>
    <n v="0"/>
    <n v="0"/>
    <n v="18110.351832"/>
    <n v="0"/>
    <n v="0"/>
    <n v="0"/>
    <n v="18110.351832"/>
    <n v="0"/>
    <n v="0"/>
    <n v="0"/>
    <n v="0"/>
    <n v="0"/>
    <n v="0"/>
    <n v="0"/>
    <n v="0"/>
    <n v="0"/>
    <n v="0"/>
    <n v="0"/>
    <n v="0"/>
    <n v="0"/>
    <n v="0"/>
    <n v="0"/>
    <n v="0"/>
    <n v="0"/>
    <n v="0"/>
    <n v="0"/>
    <n v="0"/>
    <n v="0"/>
    <n v="0"/>
    <n v="0"/>
    <n v="15.758211802262389"/>
    <n v="0"/>
    <n v="0"/>
    <n v="0"/>
    <n v="15.758211802262389"/>
    <n v="0"/>
    <n v="0"/>
    <n v="0"/>
    <n v="0"/>
    <n v="0"/>
    <n v="0"/>
    <n v="0"/>
    <n v="0"/>
    <n v="0"/>
    <n v="0"/>
    <n v="0"/>
    <n v="0"/>
    <n v="0"/>
    <n v="0"/>
    <n v="0"/>
    <n v="0"/>
    <n v="0"/>
    <n v="0"/>
    <n v="0"/>
    <n v="0"/>
    <n v="0"/>
    <n v="0"/>
    <n v="0"/>
    <n v="0"/>
    <n v="0"/>
    <n v="0"/>
    <n v="0"/>
    <n v="0"/>
    <n v="0"/>
    <n v="0"/>
    <n v="0"/>
    <n v="0"/>
    <n v="0"/>
    <n v="0"/>
    <n v="0"/>
    <n v="0"/>
    <n v="0"/>
    <n v="0"/>
    <n v="0"/>
    <n v="0"/>
    <n v="0"/>
    <n v="0"/>
    <n v="0"/>
    <n v="0"/>
    <n v="0"/>
    <n v="0"/>
    <n v="0"/>
    <n v="0"/>
    <n v="0"/>
    <n v="0"/>
    <n v="0"/>
  </r>
  <r>
    <x v="2"/>
    <x v="4"/>
    <s v="Distress_18-24yrs"/>
    <s v="Care profile"/>
    <x v="29"/>
    <n v="0.1"/>
    <n v="3"/>
    <n v="60"/>
    <s v="min"/>
    <x v="4"/>
    <x v="0"/>
    <x v="0"/>
    <x v="0"/>
    <x v="0"/>
    <n v="181103.51832"/>
    <n v="18110.351832"/>
    <n v="54331.055496000001"/>
    <n v="54331.055496000001"/>
    <n v="0"/>
    <n v="0"/>
    <n v="54331.055496000001"/>
    <n v="0"/>
    <n v="0"/>
    <n v="0"/>
    <n v="54331.055496000001"/>
    <n v="0"/>
    <n v="0"/>
    <n v="0"/>
    <n v="0"/>
    <n v="0"/>
    <n v="0"/>
    <n v="0"/>
    <n v="0"/>
    <n v="0"/>
    <n v="0"/>
    <n v="0"/>
    <n v="0"/>
    <n v="0"/>
    <n v="0"/>
    <n v="0"/>
    <n v="0"/>
    <n v="0"/>
    <n v="0"/>
    <n v="0"/>
    <n v="0"/>
    <n v="0"/>
    <n v="0"/>
    <n v="0"/>
    <n v="47.274635406787169"/>
    <n v="0"/>
    <n v="0"/>
    <n v="0"/>
    <n v="47.274635406787169"/>
    <n v="0"/>
    <n v="0"/>
    <n v="0"/>
    <n v="0"/>
    <n v="0"/>
    <n v="0"/>
    <n v="0"/>
    <n v="0"/>
    <n v="0"/>
    <n v="0"/>
    <n v="0"/>
    <n v="0"/>
    <n v="0"/>
    <n v="0"/>
    <n v="0"/>
    <n v="0"/>
    <n v="0"/>
    <n v="0"/>
    <n v="0"/>
    <n v="0"/>
    <n v="0"/>
    <n v="0"/>
    <n v="0"/>
    <n v="0"/>
    <n v="0"/>
    <n v="0"/>
    <n v="0"/>
    <n v="0"/>
    <n v="0"/>
    <n v="0"/>
    <n v="0"/>
    <n v="0"/>
    <n v="0"/>
    <n v="0"/>
    <n v="0"/>
    <n v="0"/>
    <n v="0"/>
    <n v="0"/>
    <n v="0"/>
    <n v="0"/>
    <n v="0"/>
    <n v="0"/>
    <n v="0"/>
    <n v="0"/>
    <n v="0"/>
    <n v="0"/>
    <n v="0"/>
    <n v="0"/>
    <n v="0"/>
    <n v="0"/>
    <n v="0"/>
  </r>
  <r>
    <x v="3"/>
    <x v="4"/>
    <s v="Distress_25-64yrs"/>
    <s v="Care profile"/>
    <x v="20"/>
    <n v="1"/>
    <s v="n/a"/>
    <s v="n/a"/>
    <s v="n/a"/>
    <x v="2"/>
    <x v="0"/>
    <x v="1"/>
    <x v="1"/>
    <x v="1"/>
    <n v="745514.36812"/>
    <n v="745514.3681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4"/>
    <s v="Distress_25-64yrs"/>
    <s v="Care profile"/>
    <x v="24"/>
    <n v="1"/>
    <s v="n/a"/>
    <s v="n/a"/>
    <s v="n/a"/>
    <x v="2"/>
    <x v="0"/>
    <x v="1"/>
    <x v="1"/>
    <x v="1"/>
    <n v="745514.36812"/>
    <n v="745514.3681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4"/>
    <s v="Distress_25-64yrs"/>
    <s v="Care profile"/>
    <x v="25"/>
    <n v="0.1"/>
    <s v="n/a"/>
    <s v="n/a"/>
    <s v="n/a"/>
    <x v="2"/>
    <x v="0"/>
    <x v="1"/>
    <x v="1"/>
    <x v="1"/>
    <n v="745514.36812"/>
    <n v="74551.43681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4"/>
    <s v="Distress_25-64yrs"/>
    <s v="Care profile"/>
    <x v="15"/>
    <n v="0.6"/>
    <n v="1"/>
    <n v="30"/>
    <s v="min"/>
    <x v="6"/>
    <x v="0"/>
    <x v="1"/>
    <x v="1"/>
    <x v="1"/>
    <n v="745514.36812"/>
    <n v="447308.620872"/>
    <n v="447308.620872"/>
    <n v="223654.310436"/>
    <n v="0"/>
    <n v="0"/>
    <n v="223654.310436"/>
    <n v="0"/>
    <n v="0"/>
    <n v="0"/>
    <n v="0"/>
    <n v="0"/>
    <n v="0"/>
    <n v="0"/>
    <n v="0"/>
    <n v="0"/>
    <n v="0"/>
    <n v="0"/>
    <n v="0"/>
    <n v="0"/>
    <n v="0"/>
    <n v="0"/>
    <n v="0"/>
    <n v="0"/>
    <n v="0"/>
    <n v="223654.310436"/>
    <n v="0"/>
    <n v="0"/>
    <n v="0"/>
    <n v="0"/>
    <n v="0"/>
    <n v="0"/>
    <n v="0"/>
    <n v="0"/>
    <n v="135.54642394395216"/>
    <n v="0"/>
    <n v="0"/>
    <n v="0"/>
    <n v="0"/>
    <n v="0"/>
    <n v="0"/>
    <n v="0"/>
    <n v="0"/>
    <n v="0"/>
    <n v="0"/>
    <n v="0"/>
    <n v="0"/>
    <n v="0"/>
    <n v="0"/>
    <n v="0"/>
    <n v="0"/>
    <n v="0"/>
    <n v="0"/>
    <n v="135.54642394395216"/>
    <n v="0"/>
    <n v="0"/>
    <n v="0"/>
    <n v="0"/>
    <n v="0"/>
    <n v="0"/>
    <n v="0"/>
    <n v="0"/>
    <n v="0"/>
    <n v="0"/>
    <n v="0"/>
    <n v="0"/>
    <n v="0"/>
    <n v="0"/>
    <n v="0"/>
    <n v="0"/>
    <n v="0"/>
    <n v="0"/>
    <n v="0"/>
    <n v="0"/>
    <n v="0"/>
    <n v="0"/>
    <n v="0"/>
    <n v="0"/>
    <n v="0"/>
    <n v="0"/>
    <n v="0"/>
    <n v="0"/>
    <n v="0"/>
    <n v="0"/>
    <n v="0"/>
    <n v="0"/>
    <n v="0"/>
    <n v="0"/>
    <n v="0"/>
    <n v="0"/>
  </r>
  <r>
    <x v="3"/>
    <x v="4"/>
    <s v="Distress_25-64yrs"/>
    <s v="Care profile"/>
    <x v="16"/>
    <n v="0.06"/>
    <n v="1"/>
    <n v="30"/>
    <s v="min"/>
    <x v="6"/>
    <x v="0"/>
    <x v="1"/>
    <x v="0"/>
    <x v="1"/>
    <n v="745514.36812"/>
    <n v="44730.862087199996"/>
    <n v="44730.862087199996"/>
    <n v="22365.431043599998"/>
    <n v="0"/>
    <n v="0"/>
    <n v="22365.431043599998"/>
    <n v="0"/>
    <n v="0"/>
    <n v="0"/>
    <n v="0"/>
    <n v="0"/>
    <n v="0"/>
    <n v="0"/>
    <n v="0"/>
    <n v="0"/>
    <n v="0"/>
    <n v="0"/>
    <n v="0"/>
    <n v="0"/>
    <n v="0"/>
    <n v="0"/>
    <n v="0"/>
    <n v="0"/>
    <n v="0"/>
    <n v="22365.431043599998"/>
    <n v="0"/>
    <n v="0"/>
    <n v="0"/>
    <n v="0"/>
    <n v="0"/>
    <n v="0"/>
    <n v="0"/>
    <n v="0"/>
    <n v="13.554642394395216"/>
    <n v="0"/>
    <n v="0"/>
    <n v="0"/>
    <n v="0"/>
    <n v="0"/>
    <n v="0"/>
    <n v="0"/>
    <n v="0"/>
    <n v="0"/>
    <n v="0"/>
    <n v="0"/>
    <n v="0"/>
    <n v="0"/>
    <n v="0"/>
    <n v="0"/>
    <n v="0"/>
    <n v="0"/>
    <n v="0"/>
    <n v="13.554642394395216"/>
    <n v="0"/>
    <n v="0"/>
    <n v="0"/>
    <n v="0"/>
    <n v="0"/>
    <n v="0"/>
    <n v="0"/>
    <n v="0"/>
    <n v="0"/>
    <n v="0"/>
    <n v="0"/>
    <n v="0"/>
    <n v="0"/>
    <n v="0"/>
    <n v="0"/>
    <n v="0"/>
    <n v="0"/>
    <n v="0"/>
    <n v="0"/>
    <n v="0"/>
    <n v="0"/>
    <n v="0"/>
    <n v="0"/>
    <n v="0"/>
    <n v="0"/>
    <n v="0"/>
    <n v="0"/>
    <n v="0"/>
    <n v="0"/>
    <n v="0"/>
    <n v="0"/>
    <n v="0"/>
    <n v="0"/>
    <n v="0"/>
    <n v="0"/>
    <n v="0"/>
  </r>
  <r>
    <x v="3"/>
    <x v="5"/>
    <s v="Attempts_25-64yrs"/>
    <s v="Care profile"/>
    <x v="30"/>
    <n v="0.33"/>
    <n v="1"/>
    <n v="30"/>
    <s v="min"/>
    <x v="6"/>
    <x v="0"/>
    <x v="1"/>
    <x v="0"/>
    <x v="1"/>
    <n v="41898.521999999997"/>
    <n v="13826.51226"/>
    <n v="13826.51226"/>
    <n v="6913.2561299999998"/>
    <n v="0"/>
    <n v="0"/>
    <n v="6913.2561299999998"/>
    <n v="0"/>
    <n v="0"/>
    <n v="0"/>
    <n v="0"/>
    <n v="0"/>
    <n v="0"/>
    <n v="0"/>
    <n v="0"/>
    <n v="0"/>
    <n v="0"/>
    <n v="0"/>
    <n v="0"/>
    <n v="0"/>
    <n v="0"/>
    <n v="0"/>
    <n v="0"/>
    <n v="0"/>
    <n v="0"/>
    <n v="6913.2561299999998"/>
    <n v="0"/>
    <n v="0"/>
    <n v="0"/>
    <n v="0"/>
    <n v="0"/>
    <n v="0"/>
    <n v="0"/>
    <n v="0"/>
    <n v="4.1898014145283078"/>
    <n v="0"/>
    <n v="0"/>
    <n v="0"/>
    <n v="0"/>
    <n v="0"/>
    <n v="0"/>
    <n v="0"/>
    <n v="0"/>
    <n v="0"/>
    <n v="0"/>
    <n v="0"/>
    <n v="0"/>
    <n v="0"/>
    <n v="0"/>
    <n v="0"/>
    <n v="0"/>
    <n v="0"/>
    <n v="0"/>
    <n v="4.1898014145283078"/>
    <n v="0"/>
    <n v="0"/>
    <n v="0"/>
    <n v="0"/>
    <n v="0"/>
    <n v="0"/>
    <n v="0"/>
    <n v="0"/>
    <n v="0"/>
    <n v="0"/>
    <n v="0"/>
    <n v="0"/>
    <n v="0"/>
    <n v="0"/>
    <n v="0"/>
    <n v="0"/>
    <n v="0"/>
    <n v="0"/>
    <n v="0"/>
    <n v="0"/>
    <n v="0"/>
    <n v="0"/>
    <n v="0"/>
    <n v="0"/>
    <n v="0"/>
    <n v="0"/>
    <n v="0"/>
    <n v="0"/>
    <n v="0"/>
    <n v="0"/>
    <n v="0"/>
    <n v="0"/>
    <n v="0"/>
    <n v="0"/>
    <n v="0"/>
    <n v="0"/>
  </r>
  <r>
    <x v="3"/>
    <x v="4"/>
    <s v="Distress_25-64yrs"/>
    <s v="Care profile"/>
    <x v="27"/>
    <n v="0.6"/>
    <n v="1"/>
    <n v="15"/>
    <s v="min"/>
    <x v="7"/>
    <x v="0"/>
    <x v="1"/>
    <x v="0"/>
    <x v="1"/>
    <n v="745514.36812"/>
    <n v="447308.620872"/>
    <n v="447308.620872"/>
    <n v="111827.155218"/>
    <n v="0"/>
    <n v="0"/>
    <n v="111827.155218"/>
    <n v="0"/>
    <n v="0"/>
    <n v="0"/>
    <n v="0"/>
    <n v="0"/>
    <n v="0"/>
    <n v="0"/>
    <n v="0"/>
    <n v="0"/>
    <n v="0"/>
    <n v="0"/>
    <n v="0"/>
    <n v="0"/>
    <n v="0"/>
    <n v="0"/>
    <n v="0"/>
    <n v="0"/>
    <n v="0"/>
    <n v="0"/>
    <n v="0"/>
    <n v="0"/>
    <n v="0"/>
    <n v="0"/>
    <n v="0"/>
    <n v="0"/>
    <n v="111827.155218"/>
    <n v="0"/>
    <n v="97.303244769436887"/>
    <n v="0"/>
    <n v="0"/>
    <n v="0"/>
    <n v="0"/>
    <n v="0"/>
    <n v="0"/>
    <n v="0"/>
    <n v="0"/>
    <n v="0"/>
    <n v="0"/>
    <n v="0"/>
    <n v="0"/>
    <n v="0"/>
    <n v="0"/>
    <n v="0"/>
    <n v="0"/>
    <n v="0"/>
    <n v="0"/>
    <n v="0"/>
    <n v="0"/>
    <n v="0"/>
    <n v="0"/>
    <n v="0"/>
    <n v="0"/>
    <n v="0"/>
    <n v="97.303244769436887"/>
    <n v="0"/>
    <n v="0"/>
    <n v="0"/>
    <n v="0"/>
    <n v="0"/>
    <n v="0"/>
    <n v="0"/>
    <n v="0"/>
    <n v="0"/>
    <n v="0"/>
    <n v="0"/>
    <n v="0"/>
    <n v="0"/>
    <n v="0"/>
    <n v="0"/>
    <n v="0"/>
    <n v="0"/>
    <n v="0"/>
    <n v="0"/>
    <n v="0"/>
    <n v="0"/>
    <n v="0"/>
    <n v="0"/>
    <n v="0"/>
    <n v="0"/>
    <n v="0"/>
    <n v="0"/>
    <n v="0"/>
    <n v="0"/>
  </r>
  <r>
    <x v="3"/>
    <x v="4"/>
    <s v="Distress_25-64yrs"/>
    <s v="Care profile"/>
    <x v="15"/>
    <n v="0.3"/>
    <n v="1"/>
    <n v="30"/>
    <s v="min"/>
    <x v="3"/>
    <x v="5"/>
    <x v="0"/>
    <x v="1"/>
    <x v="1"/>
    <n v="745514.36812"/>
    <n v="223654.310436"/>
    <n v="223654.310436"/>
    <n v="111827.155218"/>
    <n v="0"/>
    <n v="0"/>
    <n v="111827.155218"/>
    <n v="0"/>
    <n v="0"/>
    <n v="0"/>
    <n v="5469.80650522826"/>
    <n v="0"/>
    <n v="5020.5953429631381"/>
    <n v="2510.2976714815691"/>
    <n v="0"/>
    <n v="0"/>
    <n v="0"/>
    <n v="2642.4186015595465"/>
    <n v="41750.213904640834"/>
    <n v="9724.1004537391309"/>
    <n v="16065.905097482042"/>
    <n v="13053.547891704156"/>
    <n v="5020.5953429631381"/>
    <n v="0"/>
    <n v="0"/>
    <n v="0"/>
    <n v="3699.3860421833651"/>
    <n v="0"/>
    <n v="6870.2883640548207"/>
    <n v="0"/>
    <n v="0"/>
    <n v="0"/>
    <n v="0"/>
    <n v="0"/>
    <n v="99.868701446332906"/>
    <n v="0"/>
    <n v="0"/>
    <n v="0"/>
    <n v="4.7591370530604769"/>
    <n v="0"/>
    <n v="4.3682900487028542"/>
    <n v="2.1841450243514271"/>
    <n v="0"/>
    <n v="0"/>
    <n v="0"/>
    <n v="2.4056878803216795"/>
    <n v="39.051872052065306"/>
    <n v="8.460688094329738"/>
    <n v="13.97852815584913"/>
    <n v="11.357554126627415"/>
    <n v="4.3682900487028542"/>
    <n v="0"/>
    <n v="0"/>
    <n v="0"/>
    <n v="3.1270781368127043"/>
    <n v="0"/>
    <n v="5.8074308255093081"/>
    <n v="0"/>
    <n v="0"/>
    <n v="0"/>
    <n v="0"/>
    <n v="0"/>
    <n v="0"/>
    <n v="0"/>
    <n v="0"/>
    <n v="0"/>
    <n v="0"/>
    <n v="0"/>
    <n v="0"/>
    <n v="0"/>
    <n v="0"/>
    <n v="0"/>
    <n v="0"/>
    <n v="0"/>
    <n v="0"/>
    <n v="0"/>
    <n v="0"/>
    <n v="0"/>
    <n v="0"/>
    <n v="0"/>
    <n v="0"/>
    <n v="0"/>
    <n v="0"/>
    <n v="0"/>
    <n v="0"/>
    <n v="0"/>
    <n v="0"/>
    <n v="0"/>
    <n v="0"/>
    <n v="0"/>
  </r>
  <r>
    <x v="3"/>
    <x v="4"/>
    <s v="Distress_25-64yrs"/>
    <s v="Care profile"/>
    <x v="16"/>
    <n v="0.03"/>
    <n v="1"/>
    <n v="30"/>
    <s v="min"/>
    <x v="3"/>
    <x v="5"/>
    <x v="0"/>
    <x v="1"/>
    <x v="1"/>
    <n v="745514.36812"/>
    <n v="22365.431043599998"/>
    <n v="22365.431043599998"/>
    <n v="11182.715521799999"/>
    <n v="0"/>
    <n v="0"/>
    <n v="11182.715521799997"/>
    <n v="0"/>
    <n v="0"/>
    <n v="0"/>
    <n v="546.98065052282595"/>
    <n v="0"/>
    <n v="502.05953429631376"/>
    <n v="251.02976714815688"/>
    <n v="0"/>
    <n v="0"/>
    <n v="0"/>
    <n v="264.24186015595461"/>
    <n v="4175.0213904640832"/>
    <n v="972.41004537391291"/>
    <n v="1606.5905097482041"/>
    <n v="1305.3547891704154"/>
    <n v="502.05953429631376"/>
    <n v="0"/>
    <n v="0"/>
    <n v="0"/>
    <n v="369.93860421833648"/>
    <n v="0"/>
    <n v="687.02883640548202"/>
    <n v="0"/>
    <n v="0"/>
    <n v="0"/>
    <n v="0"/>
    <n v="0"/>
    <n v="9.9868701446332881"/>
    <n v="0"/>
    <n v="0"/>
    <n v="0"/>
    <n v="0.4759137053060476"/>
    <n v="0"/>
    <n v="0.43682900487028531"/>
    <n v="0.21841450243514265"/>
    <n v="0"/>
    <n v="0"/>
    <n v="0"/>
    <n v="0.24056878803216789"/>
    <n v="3.9051872052065302"/>
    <n v="0.84606880943297369"/>
    <n v="1.3978528155849128"/>
    <n v="1.1357554126627414"/>
    <n v="0.43682900487028531"/>
    <n v="0"/>
    <n v="0"/>
    <n v="0"/>
    <n v="0.31270781368127037"/>
    <n v="0"/>
    <n v="0.58074308255093077"/>
    <n v="0"/>
    <n v="0"/>
    <n v="0"/>
    <n v="0"/>
    <n v="0"/>
    <n v="0"/>
    <n v="0"/>
    <n v="0"/>
    <n v="0"/>
    <n v="0"/>
    <n v="0"/>
    <n v="0"/>
    <n v="0"/>
    <n v="0"/>
    <n v="0"/>
    <n v="0"/>
    <n v="0"/>
    <n v="0"/>
    <n v="0"/>
    <n v="0"/>
    <n v="0"/>
    <n v="0"/>
    <n v="0"/>
    <n v="0"/>
    <n v="0"/>
    <n v="0"/>
    <n v="0"/>
    <n v="0"/>
    <n v="0"/>
    <n v="0"/>
    <n v="0"/>
    <n v="0"/>
    <n v="0"/>
  </r>
  <r>
    <x v="3"/>
    <x v="5"/>
    <s v="Attempts_25-64yrs"/>
    <s v="Care profile"/>
    <x v="30"/>
    <n v="0.33"/>
    <n v="2"/>
    <n v="30"/>
    <s v="min"/>
    <x v="9"/>
    <x v="0"/>
    <x v="1"/>
    <x v="0"/>
    <x v="1"/>
    <n v="41898.521999999997"/>
    <n v="13826.51226"/>
    <n v="27653.024519999999"/>
    <n v="13826.51226"/>
    <n v="0"/>
    <n v="0"/>
    <n v="13826.51226"/>
    <n v="0"/>
    <n v="0"/>
    <n v="0"/>
    <n v="0"/>
    <n v="0"/>
    <n v="0"/>
    <n v="0"/>
    <n v="0"/>
    <n v="0"/>
    <n v="0"/>
    <n v="0"/>
    <n v="0"/>
    <n v="0"/>
    <n v="0"/>
    <n v="0"/>
    <n v="0"/>
    <n v="0"/>
    <n v="0"/>
    <n v="0"/>
    <n v="0"/>
    <n v="0"/>
    <n v="0"/>
    <n v="0"/>
    <n v="0"/>
    <n v="13826.51226"/>
    <n v="0"/>
    <n v="0"/>
    <n v="12.030749634287812"/>
    <n v="0"/>
    <n v="0"/>
    <n v="0"/>
    <n v="0"/>
    <n v="0"/>
    <n v="0"/>
    <n v="0"/>
    <n v="0"/>
    <n v="0"/>
    <n v="0"/>
    <n v="0"/>
    <n v="0"/>
    <n v="0"/>
    <n v="0"/>
    <n v="0"/>
    <n v="0"/>
    <n v="0"/>
    <n v="0"/>
    <n v="0"/>
    <n v="0"/>
    <n v="0"/>
    <n v="0"/>
    <n v="0"/>
    <n v="0"/>
    <n v="12.030749634287812"/>
    <n v="0"/>
    <n v="0"/>
    <n v="0"/>
    <n v="0"/>
    <n v="0"/>
    <n v="0"/>
    <n v="0"/>
    <n v="0"/>
    <n v="0"/>
    <n v="0"/>
    <n v="0"/>
    <n v="0"/>
    <n v="0"/>
    <n v="0"/>
    <n v="0"/>
    <n v="0"/>
    <n v="0"/>
    <n v="0"/>
    <n v="0"/>
    <n v="0"/>
    <n v="0"/>
    <n v="0"/>
    <n v="0"/>
    <n v="0"/>
    <n v="0"/>
    <n v="0"/>
    <n v="0"/>
    <n v="0"/>
    <n v="0"/>
    <n v="0"/>
  </r>
  <r>
    <x v="3"/>
    <x v="4"/>
    <s v="Distress_25-64yrs"/>
    <s v="Care profile"/>
    <x v="15"/>
    <n v="0.7"/>
    <n v="1"/>
    <n v="30"/>
    <s v="min"/>
    <x v="8"/>
    <x v="0"/>
    <x v="1"/>
    <x v="1"/>
    <x v="1"/>
    <n v="745514.36812"/>
    <n v="521860.05768399994"/>
    <n v="521860.05768399994"/>
    <n v="260930.02884199997"/>
    <n v="0"/>
    <n v="0"/>
    <n v="260930.02884199997"/>
    <n v="0"/>
    <n v="0"/>
    <n v="0"/>
    <n v="0"/>
    <n v="0"/>
    <n v="0"/>
    <n v="0"/>
    <n v="0"/>
    <n v="0"/>
    <n v="0"/>
    <n v="0"/>
    <n v="0"/>
    <n v="0"/>
    <n v="0"/>
    <n v="0"/>
    <n v="0"/>
    <n v="0"/>
    <n v="260930.02884199997"/>
    <n v="0"/>
    <n v="0"/>
    <n v="0"/>
    <n v="0"/>
    <n v="0"/>
    <n v="0"/>
    <n v="0"/>
    <n v="0"/>
    <n v="0"/>
    <n v="227.04090446201937"/>
    <n v="0"/>
    <n v="0"/>
    <n v="0"/>
    <n v="0"/>
    <n v="0"/>
    <n v="0"/>
    <n v="0"/>
    <n v="0"/>
    <n v="0"/>
    <n v="0"/>
    <n v="0"/>
    <n v="0"/>
    <n v="0"/>
    <n v="0"/>
    <n v="0"/>
    <n v="0"/>
    <n v="0"/>
    <n v="227.04090446201937"/>
    <n v="0"/>
    <n v="0"/>
    <n v="0"/>
    <n v="0"/>
    <n v="0"/>
    <n v="0"/>
    <n v="0"/>
    <n v="0"/>
    <n v="0"/>
    <n v="0"/>
    <n v="0"/>
    <n v="0"/>
    <n v="0"/>
    <n v="0"/>
    <n v="0"/>
    <n v="0"/>
    <n v="0"/>
    <n v="0"/>
    <n v="0"/>
    <n v="0"/>
    <n v="0"/>
    <n v="0"/>
    <n v="0"/>
    <n v="0"/>
    <n v="0"/>
    <n v="0"/>
    <n v="0"/>
    <n v="0"/>
    <n v="0"/>
    <n v="0"/>
    <n v="0"/>
    <n v="0"/>
    <n v="0"/>
    <n v="0"/>
    <n v="0"/>
    <n v="0"/>
    <n v="0"/>
  </r>
  <r>
    <x v="3"/>
    <x v="4"/>
    <s v="Distress_25-64yrs"/>
    <s v="Care profile"/>
    <x v="16"/>
    <n v="7.0000000000000007E-2"/>
    <n v="1"/>
    <n v="30"/>
    <s v="min"/>
    <x v="8"/>
    <x v="0"/>
    <x v="1"/>
    <x v="0"/>
    <x v="1"/>
    <n v="745514.36812"/>
    <n v="52186.005768400006"/>
    <n v="52186.005768400006"/>
    <n v="26093.002884200003"/>
    <n v="0"/>
    <n v="0"/>
    <n v="26093.002884200003"/>
    <n v="0"/>
    <n v="0"/>
    <n v="0"/>
    <n v="0"/>
    <n v="0"/>
    <n v="0"/>
    <n v="0"/>
    <n v="0"/>
    <n v="0"/>
    <n v="0"/>
    <n v="0"/>
    <n v="0"/>
    <n v="0"/>
    <n v="0"/>
    <n v="0"/>
    <n v="0"/>
    <n v="0"/>
    <n v="26093.002884200003"/>
    <n v="0"/>
    <n v="0"/>
    <n v="0"/>
    <n v="0"/>
    <n v="0"/>
    <n v="0"/>
    <n v="0"/>
    <n v="0"/>
    <n v="0"/>
    <n v="22.704090446201942"/>
    <n v="0"/>
    <n v="0"/>
    <n v="0"/>
    <n v="0"/>
    <n v="0"/>
    <n v="0"/>
    <n v="0"/>
    <n v="0"/>
    <n v="0"/>
    <n v="0"/>
    <n v="0"/>
    <n v="0"/>
    <n v="0"/>
    <n v="0"/>
    <n v="0"/>
    <n v="0"/>
    <n v="0"/>
    <n v="22.704090446201942"/>
    <n v="0"/>
    <n v="0"/>
    <n v="0"/>
    <n v="0"/>
    <n v="0"/>
    <n v="0"/>
    <n v="0"/>
    <n v="0"/>
    <n v="0"/>
    <n v="0"/>
    <n v="0"/>
    <n v="0"/>
    <n v="0"/>
    <n v="0"/>
    <n v="0"/>
    <n v="0"/>
    <n v="0"/>
    <n v="0"/>
    <n v="0"/>
    <n v="0"/>
    <n v="0"/>
    <n v="0"/>
    <n v="0"/>
    <n v="0"/>
    <n v="0"/>
    <n v="0"/>
    <n v="0"/>
    <n v="0"/>
    <n v="0"/>
    <n v="0"/>
    <n v="0"/>
    <n v="0"/>
    <n v="0"/>
    <n v="0"/>
    <n v="0"/>
    <n v="0"/>
    <n v="0"/>
  </r>
  <r>
    <x v="3"/>
    <x v="5"/>
    <s v="Attempts_25-64yrs"/>
    <s v="Care profile"/>
    <x v="26"/>
    <n v="0.8"/>
    <n v="6"/>
    <n v="20"/>
    <s v="min"/>
    <x v="6"/>
    <x v="0"/>
    <x v="1"/>
    <x v="0"/>
    <x v="1"/>
    <n v="41898.521999999997"/>
    <n v="33518.817600000002"/>
    <n v="201112.9056"/>
    <n v="67037.63519999999"/>
    <n v="0"/>
    <n v="0"/>
    <n v="67037.63519999999"/>
    <n v="0"/>
    <n v="0"/>
    <n v="0"/>
    <n v="0"/>
    <n v="0"/>
    <n v="0"/>
    <n v="0"/>
    <n v="0"/>
    <n v="0"/>
    <n v="0"/>
    <n v="0"/>
    <n v="0"/>
    <n v="0"/>
    <n v="0"/>
    <n v="0"/>
    <n v="0"/>
    <n v="0"/>
    <n v="0"/>
    <n v="67037.63519999999"/>
    <n v="0"/>
    <n v="0"/>
    <n v="0"/>
    <n v="0"/>
    <n v="0"/>
    <n v="0"/>
    <n v="0"/>
    <n v="0"/>
    <n v="40.628377353001767"/>
    <n v="0"/>
    <n v="0"/>
    <n v="0"/>
    <n v="0"/>
    <n v="0"/>
    <n v="0"/>
    <n v="0"/>
    <n v="0"/>
    <n v="0"/>
    <n v="0"/>
    <n v="0"/>
    <n v="0"/>
    <n v="0"/>
    <n v="0"/>
    <n v="0"/>
    <n v="0"/>
    <n v="0"/>
    <n v="0"/>
    <n v="40.628377353001767"/>
    <n v="0"/>
    <n v="0"/>
    <n v="0"/>
    <n v="0"/>
    <n v="0"/>
    <n v="0"/>
    <n v="0"/>
    <n v="0"/>
    <n v="0"/>
    <n v="0"/>
    <n v="0"/>
    <n v="0"/>
    <n v="0"/>
    <n v="0"/>
    <n v="0"/>
    <n v="0"/>
    <n v="0"/>
    <n v="0"/>
    <n v="0"/>
    <n v="0"/>
    <n v="0"/>
    <n v="0"/>
    <n v="0"/>
    <n v="0"/>
    <n v="0"/>
    <n v="0"/>
    <n v="0"/>
    <n v="0"/>
    <n v="0"/>
    <n v="0"/>
    <n v="0"/>
    <n v="0"/>
    <n v="0"/>
    <n v="0"/>
    <n v="0"/>
    <n v="0"/>
  </r>
  <r>
    <x v="3"/>
    <x v="4"/>
    <s v="Distress_25-64yrs"/>
    <s v="Care profile"/>
    <x v="28"/>
    <n v="0.1"/>
    <n v="1"/>
    <n v="150"/>
    <s v="min"/>
    <x v="3"/>
    <x v="4"/>
    <x v="0"/>
    <x v="1"/>
    <x v="0"/>
    <n v="745514.36812"/>
    <n v="74551.436812"/>
    <n v="74551.436812"/>
    <n v="186378.59203"/>
    <n v="0"/>
    <n v="0"/>
    <n v="186378.59203"/>
    <n v="0"/>
    <n v="0"/>
    <n v="0"/>
    <n v="167740.732827"/>
    <n v="0"/>
    <n v="0"/>
    <n v="0"/>
    <n v="0"/>
    <n v="0"/>
    <n v="0"/>
    <n v="0"/>
    <n v="0"/>
    <n v="0"/>
    <n v="0"/>
    <n v="0"/>
    <n v="0"/>
    <n v="0"/>
    <n v="18637.859203"/>
    <n v="0"/>
    <n v="0"/>
    <n v="0"/>
    <n v="0"/>
    <n v="0"/>
    <n v="0"/>
    <n v="0"/>
    <n v="0"/>
    <n v="0"/>
    <n v="111.24999352794019"/>
    <n v="0"/>
    <n v="0"/>
    <n v="0"/>
    <n v="99.845674301785721"/>
    <n v="0"/>
    <n v="0"/>
    <n v="0"/>
    <n v="0"/>
    <n v="0"/>
    <n v="0"/>
    <n v="0"/>
    <n v="0"/>
    <n v="0"/>
    <n v="0"/>
    <n v="0"/>
    <n v="0"/>
    <n v="0"/>
    <n v="11.40431922615447"/>
    <n v="0"/>
    <n v="0"/>
    <n v="0"/>
    <n v="0"/>
    <n v="0"/>
    <n v="0"/>
    <n v="0"/>
    <n v="0"/>
    <n v="0"/>
    <n v="0"/>
    <n v="0"/>
    <n v="0"/>
    <n v="0"/>
    <n v="0"/>
    <n v="0"/>
    <n v="0"/>
    <n v="0"/>
    <n v="0"/>
    <n v="0"/>
    <n v="0"/>
    <n v="0"/>
    <n v="0"/>
    <n v="0"/>
    <n v="0"/>
    <n v="0"/>
    <n v="0"/>
    <n v="0"/>
    <n v="0"/>
    <n v="0"/>
    <n v="0"/>
    <n v="0"/>
    <n v="0"/>
    <n v="0"/>
    <n v="0"/>
    <n v="0"/>
    <n v="0"/>
    <n v="0"/>
  </r>
  <r>
    <x v="3"/>
    <x v="4"/>
    <s v="Distress_25-64yrs"/>
    <s v="Care profile"/>
    <x v="18"/>
    <n v="0.05"/>
    <n v="6"/>
    <n v="60"/>
    <s v="min"/>
    <x v="4"/>
    <x v="0"/>
    <x v="0"/>
    <x v="0"/>
    <x v="0"/>
    <n v="745514.36812"/>
    <n v="37275.718406"/>
    <n v="223654.310436"/>
    <n v="223654.310436"/>
    <n v="0"/>
    <n v="0"/>
    <n v="223654.310436"/>
    <n v="0"/>
    <n v="0"/>
    <n v="0"/>
    <n v="223654.310436"/>
    <n v="0"/>
    <n v="0"/>
    <n v="0"/>
    <n v="0"/>
    <n v="0"/>
    <n v="0"/>
    <n v="0"/>
    <n v="0"/>
    <n v="0"/>
    <n v="0"/>
    <n v="0"/>
    <n v="0"/>
    <n v="0"/>
    <n v="0"/>
    <n v="0"/>
    <n v="0"/>
    <n v="0"/>
    <n v="0"/>
    <n v="0"/>
    <n v="0"/>
    <n v="0"/>
    <n v="0"/>
    <n v="0"/>
    <n v="194.60648953887377"/>
    <n v="0"/>
    <n v="0"/>
    <n v="0"/>
    <n v="194.60648953887377"/>
    <n v="0"/>
    <n v="0"/>
    <n v="0"/>
    <n v="0"/>
    <n v="0"/>
    <n v="0"/>
    <n v="0"/>
    <n v="0"/>
    <n v="0"/>
    <n v="0"/>
    <n v="0"/>
    <n v="0"/>
    <n v="0"/>
    <n v="0"/>
    <n v="0"/>
    <n v="0"/>
    <n v="0"/>
    <n v="0"/>
    <n v="0"/>
    <n v="0"/>
    <n v="0"/>
    <n v="0"/>
    <n v="0"/>
    <n v="0"/>
    <n v="0"/>
    <n v="0"/>
    <n v="0"/>
    <n v="0"/>
    <n v="0"/>
    <n v="0"/>
    <n v="0"/>
    <n v="0"/>
    <n v="0"/>
    <n v="0"/>
    <n v="0"/>
    <n v="0"/>
    <n v="0"/>
    <n v="0"/>
    <n v="0"/>
    <n v="0"/>
    <n v="0"/>
    <n v="0"/>
    <n v="0"/>
    <n v="0"/>
    <n v="0"/>
    <n v="0"/>
    <n v="0"/>
    <n v="0"/>
    <n v="0"/>
    <n v="0"/>
    <n v="0"/>
  </r>
  <r>
    <x v="3"/>
    <x v="4"/>
    <s v="Distress_25-64yrs"/>
    <s v="Care profile"/>
    <x v="22"/>
    <n v="0.05"/>
    <n v="10"/>
    <n v="60"/>
    <s v="min"/>
    <x v="4"/>
    <x v="0"/>
    <x v="0"/>
    <x v="0"/>
    <x v="0"/>
    <n v="745514.36812"/>
    <n v="37275.718406"/>
    <n v="372757.18406"/>
    <n v="372757.18406"/>
    <n v="0"/>
    <n v="0"/>
    <n v="74551.436812"/>
    <n v="0"/>
    <n v="0"/>
    <n v="0"/>
    <n v="74551.436812"/>
    <n v="0"/>
    <n v="0"/>
    <n v="0"/>
    <n v="0"/>
    <n v="0"/>
    <n v="0"/>
    <n v="0"/>
    <n v="0"/>
    <n v="0"/>
    <n v="0"/>
    <n v="0"/>
    <n v="0"/>
    <n v="0"/>
    <n v="0"/>
    <n v="0"/>
    <n v="0"/>
    <n v="0"/>
    <n v="0"/>
    <n v="0"/>
    <n v="0"/>
    <n v="0"/>
    <n v="0"/>
    <n v="0"/>
    <n v="64.868829846291263"/>
    <n v="0"/>
    <n v="0"/>
    <n v="0"/>
    <n v="64.868829846291263"/>
    <n v="0"/>
    <n v="0"/>
    <n v="0"/>
    <n v="0"/>
    <n v="0"/>
    <n v="0"/>
    <n v="0"/>
    <n v="0"/>
    <n v="0"/>
    <n v="0"/>
    <n v="0"/>
    <n v="0"/>
    <n v="0"/>
    <n v="0"/>
    <n v="0"/>
    <n v="0"/>
    <n v="0"/>
    <n v="0"/>
    <n v="0"/>
    <n v="0"/>
    <n v="0"/>
    <n v="0"/>
    <n v="0"/>
    <n v="0"/>
    <n v="0"/>
    <n v="0"/>
    <n v="0"/>
    <n v="0"/>
    <n v="0"/>
    <n v="0"/>
    <n v="0"/>
    <n v="0"/>
    <n v="0"/>
    <n v="0"/>
    <n v="0"/>
    <n v="0"/>
    <n v="0"/>
    <n v="0"/>
    <n v="0"/>
    <n v="0"/>
    <n v="0"/>
    <n v="0"/>
    <n v="0"/>
    <n v="0"/>
    <n v="0"/>
    <n v="0"/>
    <n v="0"/>
    <n v="0"/>
    <n v="0"/>
    <n v="0"/>
    <n v="0"/>
  </r>
  <r>
    <x v="3"/>
    <x v="4"/>
    <s v="Distress_25-64yrs"/>
    <s v="Care profile"/>
    <x v="29"/>
    <n v="0.1"/>
    <n v="3"/>
    <n v="60"/>
    <s v="min"/>
    <x v="4"/>
    <x v="0"/>
    <x v="1"/>
    <x v="1"/>
    <x v="1"/>
    <n v="745514.36812"/>
    <n v="74551.436812"/>
    <n v="223654.310436"/>
    <n v="223654.310436"/>
    <n v="0"/>
    <n v="0"/>
    <n v="223654.310436"/>
    <n v="0"/>
    <n v="0"/>
    <n v="0"/>
    <n v="223654.310436"/>
    <n v="0"/>
    <n v="0"/>
    <n v="0"/>
    <n v="0"/>
    <n v="0"/>
    <n v="0"/>
    <n v="0"/>
    <n v="0"/>
    <n v="0"/>
    <n v="0"/>
    <n v="0"/>
    <n v="0"/>
    <n v="0"/>
    <n v="0"/>
    <n v="0"/>
    <n v="0"/>
    <n v="0"/>
    <n v="0"/>
    <n v="0"/>
    <n v="0"/>
    <n v="0"/>
    <n v="0"/>
    <n v="0"/>
    <n v="194.60648953887377"/>
    <n v="0"/>
    <n v="0"/>
    <n v="0"/>
    <n v="194.60648953887377"/>
    <n v="0"/>
    <n v="0"/>
    <n v="0"/>
    <n v="0"/>
    <n v="0"/>
    <n v="0"/>
    <n v="0"/>
    <n v="0"/>
    <n v="0"/>
    <n v="0"/>
    <n v="0"/>
    <n v="0"/>
    <n v="0"/>
    <n v="0"/>
    <n v="0"/>
    <n v="0"/>
    <n v="0"/>
    <n v="0"/>
    <n v="0"/>
    <n v="0"/>
    <n v="0"/>
    <n v="0"/>
    <n v="0"/>
    <n v="0"/>
    <n v="0"/>
    <n v="0"/>
    <n v="0"/>
    <n v="0"/>
    <n v="0"/>
    <n v="0"/>
    <n v="0"/>
    <n v="0"/>
    <n v="0"/>
    <n v="0"/>
    <n v="0"/>
    <n v="0"/>
    <n v="0"/>
    <n v="0"/>
    <n v="0"/>
    <n v="0"/>
    <n v="0"/>
    <n v="0"/>
    <n v="0"/>
    <n v="0"/>
    <n v="0"/>
    <n v="0"/>
    <n v="0"/>
    <n v="0"/>
    <n v="0"/>
    <n v="0"/>
    <n v="0"/>
  </r>
  <r>
    <x v="4"/>
    <x v="4"/>
    <s v="Distress_65+yrs"/>
    <s v="Care profile"/>
    <x v="20"/>
    <n v="1"/>
    <s v="n/a"/>
    <s v="n/a"/>
    <s v="n/a"/>
    <x v="2"/>
    <x v="0"/>
    <x v="1"/>
    <x v="1"/>
    <x v="1"/>
    <n v="145808.78052"/>
    <n v="145808.7805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s v="Distress_65+yrs"/>
    <s v="Care profile"/>
    <x v="24"/>
    <n v="1"/>
    <s v="n/a"/>
    <s v="n/a"/>
    <s v="n/a"/>
    <x v="2"/>
    <x v="0"/>
    <x v="1"/>
    <x v="1"/>
    <x v="1"/>
    <n v="145808.78052"/>
    <n v="145808.7805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s v="Distress_65+yrs"/>
    <s v="Care profile"/>
    <x v="25"/>
    <n v="0.05"/>
    <s v="n/a"/>
    <s v="n/a"/>
    <s v="n/a"/>
    <x v="2"/>
    <x v="0"/>
    <x v="1"/>
    <x v="1"/>
    <x v="1"/>
    <n v="145808.78052"/>
    <n v="7290.43902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s v="Distress_65+yrs"/>
    <s v="Care profile"/>
    <x v="15"/>
    <n v="0.9"/>
    <s v="n/a"/>
    <s v="n/a"/>
    <s v="n/a"/>
    <x v="10"/>
    <x v="0"/>
    <x v="1"/>
    <x v="1"/>
    <x v="1"/>
    <n v="145808.78052"/>
    <n v="131227.902468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s v="Distress_65+yrs"/>
    <s v="Care profile"/>
    <x v="15"/>
    <n v="0.6"/>
    <n v="1"/>
    <n v="30"/>
    <s v="min"/>
    <x v="6"/>
    <x v="0"/>
    <x v="1"/>
    <x v="1"/>
    <x v="1"/>
    <n v="145808.78052"/>
    <n v="87485.268312"/>
    <n v="87485.268312"/>
    <n v="43742.634156"/>
    <n v="0"/>
    <n v="0"/>
    <n v="43742.634156"/>
    <n v="0"/>
    <n v="0"/>
    <n v="0"/>
    <n v="0"/>
    <n v="0"/>
    <n v="0"/>
    <n v="0"/>
    <n v="0"/>
    <n v="0"/>
    <n v="0"/>
    <n v="0"/>
    <n v="0"/>
    <n v="0"/>
    <n v="0"/>
    <n v="0"/>
    <n v="0"/>
    <n v="0"/>
    <n v="0"/>
    <n v="43742.634156"/>
    <n v="0"/>
    <n v="0"/>
    <n v="0"/>
    <n v="0"/>
    <n v="0"/>
    <n v="0"/>
    <n v="0"/>
    <n v="0"/>
    <n v="26.51036602950267"/>
    <n v="0"/>
    <n v="0"/>
    <n v="0"/>
    <n v="0"/>
    <n v="0"/>
    <n v="0"/>
    <n v="0"/>
    <n v="0"/>
    <n v="0"/>
    <n v="0"/>
    <n v="0"/>
    <n v="0"/>
    <n v="0"/>
    <n v="0"/>
    <n v="0"/>
    <n v="0"/>
    <n v="0"/>
    <n v="0"/>
    <n v="26.51036602950267"/>
    <n v="0"/>
    <n v="0"/>
    <n v="0"/>
    <n v="0"/>
    <n v="0"/>
    <n v="0"/>
    <n v="0"/>
    <n v="0"/>
    <n v="0"/>
    <n v="0"/>
    <n v="0"/>
    <n v="0"/>
    <n v="0"/>
    <n v="0"/>
    <n v="0"/>
    <n v="0"/>
    <n v="0"/>
    <n v="0"/>
    <n v="0"/>
    <n v="0"/>
    <n v="0"/>
    <n v="0"/>
    <n v="0"/>
    <n v="0"/>
    <n v="0"/>
    <n v="0"/>
    <n v="0"/>
    <n v="0"/>
    <n v="0"/>
    <n v="0"/>
    <n v="0"/>
    <n v="0"/>
    <n v="0"/>
    <n v="0"/>
    <n v="0"/>
    <n v="0"/>
  </r>
  <r>
    <x v="4"/>
    <x v="4"/>
    <s v="Distress_65+yrs"/>
    <s v="Care profile"/>
    <x v="16"/>
    <n v="0.3"/>
    <n v="1"/>
    <n v="30"/>
    <s v="min"/>
    <x v="6"/>
    <x v="0"/>
    <x v="1"/>
    <x v="0"/>
    <x v="1"/>
    <n v="145808.78052"/>
    <n v="43742.634156"/>
    <n v="43742.634156"/>
    <n v="21871.317078"/>
    <n v="0"/>
    <n v="0"/>
    <n v="21871.317078"/>
    <n v="0"/>
    <n v="0"/>
    <n v="0"/>
    <n v="0"/>
    <n v="0"/>
    <n v="0"/>
    <n v="0"/>
    <n v="0"/>
    <n v="0"/>
    <n v="0"/>
    <n v="0"/>
    <n v="0"/>
    <n v="0"/>
    <n v="0"/>
    <n v="0"/>
    <n v="0"/>
    <n v="0"/>
    <n v="0"/>
    <n v="21871.317078"/>
    <n v="0"/>
    <n v="0"/>
    <n v="0"/>
    <n v="0"/>
    <n v="0"/>
    <n v="0"/>
    <n v="0"/>
    <n v="0"/>
    <n v="13.255183014751335"/>
    <n v="0"/>
    <n v="0"/>
    <n v="0"/>
    <n v="0"/>
    <n v="0"/>
    <n v="0"/>
    <n v="0"/>
    <n v="0"/>
    <n v="0"/>
    <n v="0"/>
    <n v="0"/>
    <n v="0"/>
    <n v="0"/>
    <n v="0"/>
    <n v="0"/>
    <n v="0"/>
    <n v="0"/>
    <n v="0"/>
    <n v="13.255183014751335"/>
    <n v="0"/>
    <n v="0"/>
    <n v="0"/>
    <n v="0"/>
    <n v="0"/>
    <n v="0"/>
    <n v="0"/>
    <n v="0"/>
    <n v="0"/>
    <n v="0"/>
    <n v="0"/>
    <n v="0"/>
    <n v="0"/>
    <n v="0"/>
    <n v="0"/>
    <n v="0"/>
    <n v="0"/>
    <n v="0"/>
    <n v="0"/>
    <n v="0"/>
    <n v="0"/>
    <n v="0"/>
    <n v="0"/>
    <n v="0"/>
    <n v="0"/>
    <n v="0"/>
    <n v="0"/>
    <n v="0"/>
    <n v="0"/>
    <n v="0"/>
    <n v="0"/>
    <n v="0"/>
    <n v="0"/>
    <n v="0"/>
    <n v="0"/>
    <n v="0"/>
  </r>
  <r>
    <x v="4"/>
    <x v="4"/>
    <s v="Distress_65+yrs"/>
    <s v="Care profile"/>
    <x v="15"/>
    <n v="0.65"/>
    <n v="1"/>
    <n v="30"/>
    <s v="min"/>
    <x v="8"/>
    <x v="0"/>
    <x v="1"/>
    <x v="1"/>
    <x v="1"/>
    <n v="145808.78052"/>
    <n v="94775.707338000007"/>
    <n v="94775.707338000007"/>
    <n v="47387.853669000004"/>
    <n v="0"/>
    <n v="0"/>
    <n v="47387.853669000004"/>
    <n v="0"/>
    <n v="0"/>
    <n v="0"/>
    <n v="0"/>
    <n v="0"/>
    <n v="0"/>
    <n v="0"/>
    <n v="0"/>
    <n v="0"/>
    <n v="0"/>
    <n v="0"/>
    <n v="0"/>
    <n v="0"/>
    <n v="0"/>
    <n v="0"/>
    <n v="0"/>
    <n v="0"/>
    <n v="47387.853669000004"/>
    <n v="0"/>
    <n v="0"/>
    <n v="0"/>
    <n v="0"/>
    <n v="0"/>
    <n v="0"/>
    <n v="0"/>
    <n v="0"/>
    <n v="0"/>
    <n v="41.233204186086347"/>
    <n v="0"/>
    <n v="0"/>
    <n v="0"/>
    <n v="0"/>
    <n v="0"/>
    <n v="0"/>
    <n v="0"/>
    <n v="0"/>
    <n v="0"/>
    <n v="0"/>
    <n v="0"/>
    <n v="0"/>
    <n v="0"/>
    <n v="0"/>
    <n v="0"/>
    <n v="0"/>
    <n v="0"/>
    <n v="41.233204186086347"/>
    <n v="0"/>
    <n v="0"/>
    <n v="0"/>
    <n v="0"/>
    <n v="0"/>
    <n v="0"/>
    <n v="0"/>
    <n v="0"/>
    <n v="0"/>
    <n v="0"/>
    <n v="0"/>
    <n v="0"/>
    <n v="0"/>
    <n v="0"/>
    <n v="0"/>
    <n v="0"/>
    <n v="0"/>
    <n v="0"/>
    <n v="0"/>
    <n v="0"/>
    <n v="0"/>
    <n v="0"/>
    <n v="0"/>
    <n v="0"/>
    <n v="0"/>
    <n v="0"/>
    <n v="0"/>
    <n v="0"/>
    <n v="0"/>
    <n v="0"/>
    <n v="0"/>
    <n v="0"/>
    <n v="0"/>
    <n v="0"/>
    <n v="0"/>
    <n v="0"/>
    <n v="0"/>
  </r>
  <r>
    <x v="4"/>
    <x v="4"/>
    <s v="Distress_65+yrs"/>
    <s v="Care profile"/>
    <x v="16"/>
    <n v="6.5000000000000002E-2"/>
    <n v="1"/>
    <n v="30"/>
    <s v="min"/>
    <x v="8"/>
    <x v="0"/>
    <x v="1"/>
    <x v="0"/>
    <x v="1"/>
    <n v="145808.78052"/>
    <n v="9477.5707338000011"/>
    <n v="9477.5707338000011"/>
    <n v="4738.7853669000006"/>
    <n v="0"/>
    <n v="0"/>
    <n v="4738.7853669000006"/>
    <n v="0"/>
    <n v="0"/>
    <n v="0"/>
    <n v="0"/>
    <n v="0"/>
    <n v="0"/>
    <n v="0"/>
    <n v="0"/>
    <n v="0"/>
    <n v="0"/>
    <n v="0"/>
    <n v="0"/>
    <n v="0"/>
    <n v="0"/>
    <n v="0"/>
    <n v="0"/>
    <n v="0"/>
    <n v="4738.7853669000006"/>
    <n v="0"/>
    <n v="0"/>
    <n v="0"/>
    <n v="0"/>
    <n v="0"/>
    <n v="0"/>
    <n v="0"/>
    <n v="0"/>
    <n v="0"/>
    <n v="4.1233204186086345"/>
    <n v="0"/>
    <n v="0"/>
    <n v="0"/>
    <n v="0"/>
    <n v="0"/>
    <n v="0"/>
    <n v="0"/>
    <n v="0"/>
    <n v="0"/>
    <n v="0"/>
    <n v="0"/>
    <n v="0"/>
    <n v="0"/>
    <n v="0"/>
    <n v="0"/>
    <n v="0"/>
    <n v="0"/>
    <n v="4.1233204186086345"/>
    <n v="0"/>
    <n v="0"/>
    <n v="0"/>
    <n v="0"/>
    <n v="0"/>
    <n v="0"/>
    <n v="0"/>
    <n v="0"/>
    <n v="0"/>
    <n v="0"/>
    <n v="0"/>
    <n v="0"/>
    <n v="0"/>
    <n v="0"/>
    <n v="0"/>
    <n v="0"/>
    <n v="0"/>
    <n v="0"/>
    <n v="0"/>
    <n v="0"/>
    <n v="0"/>
    <n v="0"/>
    <n v="0"/>
    <n v="0"/>
    <n v="0"/>
    <n v="0"/>
    <n v="0"/>
    <n v="0"/>
    <n v="0"/>
    <n v="0"/>
    <n v="0"/>
    <n v="0"/>
    <n v="0"/>
    <n v="0"/>
    <n v="0"/>
    <n v="0"/>
    <n v="0"/>
  </r>
  <r>
    <x v="4"/>
    <x v="4"/>
    <s v="Distress_65+yrs"/>
    <s v="Care profile"/>
    <x v="15"/>
    <n v="0.35"/>
    <n v="1"/>
    <n v="30"/>
    <s v="min"/>
    <x v="3"/>
    <x v="6"/>
    <x v="0"/>
    <x v="1"/>
    <x v="1"/>
    <n v="145808.78052"/>
    <n v="51033.073182"/>
    <n v="51033.073182"/>
    <n v="25516.536591"/>
    <n v="0"/>
    <n v="0"/>
    <n v="25516.536590999996"/>
    <n v="0"/>
    <n v="0"/>
    <n v="0"/>
    <n v="1238.547175752474"/>
    <n v="0"/>
    <n v="0"/>
    <n v="0"/>
    <n v="0"/>
    <n v="0"/>
    <n v="0"/>
    <n v="2464.770499009901"/>
    <n v="9859.0819960396038"/>
    <n v="2341.5319740594059"/>
    <n v="2341.5319740594059"/>
    <n v="2341.5319740594059"/>
    <n v="0"/>
    <n v="0"/>
    <n v="0"/>
    <n v="0"/>
    <n v="2464.770499009901"/>
    <n v="0"/>
    <n v="2464.770499009901"/>
    <n v="0"/>
    <n v="0"/>
    <n v="0"/>
    <n v="0"/>
    <n v="0"/>
    <n v="22.499990077190937"/>
    <n v="0"/>
    <n v="0"/>
    <n v="0"/>
    <n v="1.077627837557487"/>
    <n v="0"/>
    <n v="0"/>
    <n v="0"/>
    <n v="0"/>
    <n v="0"/>
    <n v="0"/>
    <n v="2.2439550318571722"/>
    <n v="8.8995642926351746"/>
    <n v="2.0373063595614203"/>
    <n v="2.0373063595614198"/>
    <n v="2.0373063595614198"/>
    <n v="0"/>
    <n v="0"/>
    <n v="0"/>
    <n v="0"/>
    <n v="2.0834619182284211"/>
    <n v="0"/>
    <n v="2.0834619182284211"/>
    <n v="0"/>
    <n v="0"/>
    <n v="0"/>
    <n v="0"/>
    <n v="0"/>
    <n v="0"/>
    <n v="0"/>
    <n v="0"/>
    <n v="0"/>
    <n v="0"/>
    <n v="0"/>
    <n v="0"/>
    <n v="0"/>
    <n v="0"/>
    <n v="0"/>
    <n v="0"/>
    <n v="0"/>
    <n v="0"/>
    <n v="0"/>
    <n v="0"/>
    <n v="0"/>
    <n v="0"/>
    <n v="0"/>
    <n v="0"/>
    <n v="0"/>
    <n v="0"/>
    <n v="0"/>
    <n v="0"/>
    <n v="0"/>
    <n v="0"/>
    <n v="0"/>
    <n v="0"/>
    <n v="0"/>
  </r>
  <r>
    <x v="4"/>
    <x v="4"/>
    <s v="Distress_65+yrs"/>
    <s v="Care profile"/>
    <x v="16"/>
    <n v="0.05"/>
    <n v="1"/>
    <n v="30"/>
    <s v="min"/>
    <x v="3"/>
    <x v="6"/>
    <x v="0"/>
    <x v="1"/>
    <x v="1"/>
    <n v="145808.78052"/>
    <n v="7290.439026"/>
    <n v="7290.439026"/>
    <n v="3645.2195129999996"/>
    <n v="0"/>
    <n v="0"/>
    <n v="3645.2195129999991"/>
    <n v="0"/>
    <n v="0"/>
    <n v="0"/>
    <n v="176.935310821782"/>
    <n v="0"/>
    <n v="0"/>
    <n v="0"/>
    <n v="0"/>
    <n v="0"/>
    <n v="0"/>
    <n v="352.11007128712868"/>
    <n v="1408.4402851485147"/>
    <n v="334.50456772277221"/>
    <n v="334.50456772277221"/>
    <n v="334.50456772277221"/>
    <n v="0"/>
    <n v="0"/>
    <n v="0"/>
    <n v="0"/>
    <n v="352.11007128712868"/>
    <n v="0"/>
    <n v="352.11007128712868"/>
    <n v="0"/>
    <n v="0"/>
    <n v="0"/>
    <n v="0"/>
    <n v="0"/>
    <n v="3.2142842967415612"/>
    <n v="0"/>
    <n v="0"/>
    <n v="0"/>
    <n v="0.15394683393678385"/>
    <n v="0"/>
    <n v="0"/>
    <n v="0"/>
    <n v="0"/>
    <n v="0"/>
    <n v="0"/>
    <n v="0.32056500455102455"/>
    <n v="1.2713663275193106"/>
    <n v="0.29104376565163143"/>
    <n v="0.29104376565163137"/>
    <n v="0.29104376565163137"/>
    <n v="0"/>
    <n v="0"/>
    <n v="0"/>
    <n v="0"/>
    <n v="0.29763741688977441"/>
    <n v="0"/>
    <n v="0.29763741688977441"/>
    <n v="0"/>
    <n v="0"/>
    <n v="0"/>
    <n v="0"/>
    <n v="0"/>
    <n v="0"/>
    <n v="0"/>
    <n v="0"/>
    <n v="0"/>
    <n v="0"/>
    <n v="0"/>
    <n v="0"/>
    <n v="0"/>
    <n v="0"/>
    <n v="0"/>
    <n v="0"/>
    <n v="0"/>
    <n v="0"/>
    <n v="0"/>
    <n v="0"/>
    <n v="0"/>
    <n v="0"/>
    <n v="0"/>
    <n v="0"/>
    <n v="0"/>
    <n v="0"/>
    <n v="0"/>
    <n v="0"/>
    <n v="0"/>
    <n v="0"/>
    <n v="0"/>
    <n v="0"/>
    <n v="0"/>
  </r>
  <r>
    <x v="4"/>
    <x v="4"/>
    <s v="Distress_65+yrs"/>
    <s v="Care profile"/>
    <x v="26"/>
    <n v="0.6"/>
    <n v="1"/>
    <n v="15"/>
    <s v="min"/>
    <x v="6"/>
    <x v="0"/>
    <x v="1"/>
    <x v="0"/>
    <x v="1"/>
    <n v="145808.78052"/>
    <n v="87485.268312"/>
    <n v="87485.268312"/>
    <n v="21871.317078"/>
    <n v="0"/>
    <n v="0"/>
    <n v="21871.317078"/>
    <n v="0"/>
    <n v="0"/>
    <n v="0"/>
    <n v="0"/>
    <n v="0"/>
    <n v="0"/>
    <n v="0"/>
    <n v="0"/>
    <n v="0"/>
    <n v="0"/>
    <n v="0"/>
    <n v="0"/>
    <n v="0"/>
    <n v="0"/>
    <n v="0"/>
    <n v="0"/>
    <n v="0"/>
    <n v="0"/>
    <n v="21871.317078"/>
    <n v="0"/>
    <n v="0"/>
    <n v="0"/>
    <n v="0"/>
    <n v="0"/>
    <n v="0"/>
    <n v="0"/>
    <n v="0"/>
    <n v="13.255183014751335"/>
    <n v="0"/>
    <n v="0"/>
    <n v="0"/>
    <n v="0"/>
    <n v="0"/>
    <n v="0"/>
    <n v="0"/>
    <n v="0"/>
    <n v="0"/>
    <n v="0"/>
    <n v="0"/>
    <n v="0"/>
    <n v="0"/>
    <n v="0"/>
    <n v="0"/>
    <n v="0"/>
    <n v="0"/>
    <n v="0"/>
    <n v="13.255183014751335"/>
    <n v="0"/>
    <n v="0"/>
    <n v="0"/>
    <n v="0"/>
    <n v="0"/>
    <n v="0"/>
    <n v="0"/>
    <n v="0"/>
    <n v="0"/>
    <n v="0"/>
    <n v="0"/>
    <n v="0"/>
    <n v="0"/>
    <n v="0"/>
    <n v="0"/>
    <n v="0"/>
    <n v="0"/>
    <n v="0"/>
    <n v="0"/>
    <n v="0"/>
    <n v="0"/>
    <n v="0"/>
    <n v="0"/>
    <n v="0"/>
    <n v="0"/>
    <n v="0"/>
    <n v="0"/>
    <n v="0"/>
    <n v="0"/>
    <n v="0"/>
    <n v="0"/>
    <n v="0"/>
    <n v="0"/>
    <n v="0"/>
    <n v="0"/>
    <n v="0"/>
  </r>
  <r>
    <x v="4"/>
    <x v="4"/>
    <s v="Distress_65+yrs"/>
    <s v="Care profile"/>
    <x v="27"/>
    <n v="0.6"/>
    <n v="1"/>
    <n v="15"/>
    <s v="min"/>
    <x v="7"/>
    <x v="0"/>
    <x v="1"/>
    <x v="0"/>
    <x v="1"/>
    <n v="145808.78052"/>
    <n v="87485.268312"/>
    <n v="87485.268312"/>
    <n v="21871.317078"/>
    <n v="0"/>
    <n v="0"/>
    <n v="21871.317078"/>
    <n v="0"/>
    <n v="0"/>
    <n v="0"/>
    <n v="0"/>
    <n v="0"/>
    <n v="0"/>
    <n v="0"/>
    <n v="0"/>
    <n v="0"/>
    <n v="0"/>
    <n v="0"/>
    <n v="0"/>
    <n v="0"/>
    <n v="0"/>
    <n v="0"/>
    <n v="0"/>
    <n v="0"/>
    <n v="0"/>
    <n v="0"/>
    <n v="0"/>
    <n v="0"/>
    <n v="0"/>
    <n v="0"/>
    <n v="0"/>
    <n v="0"/>
    <n v="21871.317078"/>
    <n v="0"/>
    <n v="19.030709624347544"/>
    <n v="0"/>
    <n v="0"/>
    <n v="0"/>
    <n v="0"/>
    <n v="0"/>
    <n v="0"/>
    <n v="0"/>
    <n v="0"/>
    <n v="0"/>
    <n v="0"/>
    <n v="0"/>
    <n v="0"/>
    <n v="0"/>
    <n v="0"/>
    <n v="0"/>
    <n v="0"/>
    <n v="0"/>
    <n v="0"/>
    <n v="0"/>
    <n v="0"/>
    <n v="0"/>
    <n v="0"/>
    <n v="0"/>
    <n v="0"/>
    <n v="0"/>
    <n v="19.030709624347544"/>
    <n v="0"/>
    <n v="0"/>
    <n v="0"/>
    <n v="0"/>
    <n v="0"/>
    <n v="0"/>
    <n v="0"/>
    <n v="0"/>
    <n v="0"/>
    <n v="0"/>
    <n v="0"/>
    <n v="0"/>
    <n v="0"/>
    <n v="0"/>
    <n v="0"/>
    <n v="0"/>
    <n v="0"/>
    <n v="0"/>
    <n v="0"/>
    <n v="0"/>
    <n v="0"/>
    <n v="0"/>
    <n v="0"/>
    <n v="0"/>
    <n v="0"/>
    <n v="0"/>
    <n v="0"/>
    <n v="0"/>
    <n v="0"/>
  </r>
  <r>
    <x v="4"/>
    <x v="4"/>
    <s v="Distress_65+yrs"/>
    <s v="Care profile"/>
    <x v="26"/>
    <n v="0.35"/>
    <n v="1"/>
    <n v="15"/>
    <s v="min"/>
    <x v="3"/>
    <x v="6"/>
    <x v="0"/>
    <x v="1"/>
    <x v="1"/>
    <n v="145808.78052"/>
    <n v="51033.073182"/>
    <n v="51033.073182"/>
    <n v="12758.2682955"/>
    <n v="0"/>
    <n v="0"/>
    <n v="12758.268295499998"/>
    <n v="0"/>
    <n v="0"/>
    <n v="0"/>
    <n v="619.273587876237"/>
    <n v="0"/>
    <n v="0"/>
    <n v="0"/>
    <n v="0"/>
    <n v="0"/>
    <n v="0"/>
    <n v="1232.3852495049505"/>
    <n v="4929.5409980198019"/>
    <n v="1170.765987029703"/>
    <n v="1170.765987029703"/>
    <n v="1170.765987029703"/>
    <n v="0"/>
    <n v="0"/>
    <n v="0"/>
    <n v="0"/>
    <n v="1232.3852495049505"/>
    <n v="0"/>
    <n v="1232.3852495049505"/>
    <n v="0"/>
    <n v="0"/>
    <n v="0"/>
    <n v="0"/>
    <n v="0"/>
    <n v="11.249995038595468"/>
    <n v="0"/>
    <n v="0"/>
    <n v="0"/>
    <n v="0.53881391877874352"/>
    <n v="0"/>
    <n v="0"/>
    <n v="0"/>
    <n v="0"/>
    <n v="0"/>
    <n v="0"/>
    <n v="1.1219775159285861"/>
    <n v="4.4497821463175873"/>
    <n v="1.0186531797807101"/>
    <n v="1.0186531797807099"/>
    <n v="1.0186531797807099"/>
    <n v="0"/>
    <n v="0"/>
    <n v="0"/>
    <n v="0"/>
    <n v="1.0417309591142105"/>
    <n v="0"/>
    <n v="1.0417309591142105"/>
    <n v="0"/>
    <n v="0"/>
    <n v="0"/>
    <n v="0"/>
    <n v="0"/>
    <n v="0"/>
    <n v="0"/>
    <n v="0"/>
    <n v="0"/>
    <n v="0"/>
    <n v="0"/>
    <n v="0"/>
    <n v="0"/>
    <n v="0"/>
    <n v="0"/>
    <n v="0"/>
    <n v="0"/>
    <n v="0"/>
    <n v="0"/>
    <n v="0"/>
    <n v="0"/>
    <n v="0"/>
    <n v="0"/>
    <n v="0"/>
    <n v="0"/>
    <n v="0"/>
    <n v="0"/>
    <n v="0"/>
    <n v="0"/>
    <n v="0"/>
    <n v="0"/>
    <n v="0"/>
    <n v="0"/>
  </r>
  <r>
    <x v="4"/>
    <x v="4"/>
    <s v="Distress_65+yrs"/>
    <s v="Care profile"/>
    <x v="26"/>
    <n v="0.65"/>
    <n v="1"/>
    <n v="15"/>
    <s v="min"/>
    <x v="8"/>
    <x v="0"/>
    <x v="1"/>
    <x v="0"/>
    <x v="1"/>
    <n v="145808.78052"/>
    <n v="94775.707338000007"/>
    <n v="94775.707338000007"/>
    <n v="23693.926834500002"/>
    <n v="0"/>
    <n v="0"/>
    <n v="23693.926834500002"/>
    <n v="0"/>
    <n v="0"/>
    <n v="0"/>
    <n v="0"/>
    <n v="0"/>
    <n v="0"/>
    <n v="0"/>
    <n v="0"/>
    <n v="0"/>
    <n v="0"/>
    <n v="0"/>
    <n v="0"/>
    <n v="0"/>
    <n v="0"/>
    <n v="0"/>
    <n v="0"/>
    <n v="0"/>
    <n v="23693.926834500002"/>
    <n v="0"/>
    <n v="0"/>
    <n v="0"/>
    <n v="0"/>
    <n v="0"/>
    <n v="0"/>
    <n v="0"/>
    <n v="0"/>
    <n v="0"/>
    <n v="20.616602093043173"/>
    <n v="0"/>
    <n v="0"/>
    <n v="0"/>
    <n v="0"/>
    <n v="0"/>
    <n v="0"/>
    <n v="0"/>
    <n v="0"/>
    <n v="0"/>
    <n v="0"/>
    <n v="0"/>
    <n v="0"/>
    <n v="0"/>
    <n v="0"/>
    <n v="0"/>
    <n v="0"/>
    <n v="0"/>
    <n v="20.616602093043173"/>
    <n v="0"/>
    <n v="0"/>
    <n v="0"/>
    <n v="0"/>
    <n v="0"/>
    <n v="0"/>
    <n v="0"/>
    <n v="0"/>
    <n v="0"/>
    <n v="0"/>
    <n v="0"/>
    <n v="0"/>
    <n v="0"/>
    <n v="0"/>
    <n v="0"/>
    <n v="0"/>
    <n v="0"/>
    <n v="0"/>
    <n v="0"/>
    <n v="0"/>
    <n v="0"/>
    <n v="0"/>
    <n v="0"/>
    <n v="0"/>
    <n v="0"/>
    <n v="0"/>
    <n v="0"/>
    <n v="0"/>
    <n v="0"/>
    <n v="0"/>
    <n v="0"/>
    <n v="0"/>
    <n v="0"/>
    <n v="0"/>
    <n v="0"/>
    <n v="0"/>
    <n v="0"/>
  </r>
  <r>
    <x v="4"/>
    <x v="4"/>
    <s v="Distress_65+yrs"/>
    <s v="Care profile"/>
    <x v="28"/>
    <n v="0.1"/>
    <n v="1"/>
    <n v="150"/>
    <s v="min"/>
    <x v="3"/>
    <x v="4"/>
    <x v="0"/>
    <x v="1"/>
    <x v="0"/>
    <n v="145808.78052"/>
    <n v="14580.878052"/>
    <n v="14580.878052"/>
    <n v="36452.19513"/>
    <n v="0"/>
    <n v="0"/>
    <n v="36452.195130000007"/>
    <n v="0"/>
    <n v="0"/>
    <n v="0"/>
    <n v="32806.975617000004"/>
    <n v="0"/>
    <n v="0"/>
    <n v="0"/>
    <n v="0"/>
    <n v="0"/>
    <n v="0"/>
    <n v="0"/>
    <n v="0"/>
    <n v="0"/>
    <n v="0"/>
    <n v="0"/>
    <n v="0"/>
    <n v="0"/>
    <n v="3645.219513"/>
    <n v="0"/>
    <n v="0"/>
    <n v="0"/>
    <n v="0"/>
    <n v="0"/>
    <n v="0"/>
    <n v="0"/>
    <n v="0"/>
    <n v="0"/>
    <n v="21.758434958232542"/>
    <n v="0"/>
    <n v="0"/>
    <n v="0"/>
    <n v="19.527961676785715"/>
    <n v="0"/>
    <n v="0"/>
    <n v="0"/>
    <n v="0"/>
    <n v="0"/>
    <n v="0"/>
    <n v="0"/>
    <n v="0"/>
    <n v="0"/>
    <n v="0"/>
    <n v="0"/>
    <n v="0"/>
    <n v="0"/>
    <n v="2.2304732814468258"/>
    <n v="0"/>
    <n v="0"/>
    <n v="0"/>
    <n v="0"/>
    <n v="0"/>
    <n v="0"/>
    <n v="0"/>
    <n v="0"/>
    <n v="0"/>
    <n v="0"/>
    <n v="0"/>
    <n v="0"/>
    <n v="0"/>
    <n v="0"/>
    <n v="0"/>
    <n v="0"/>
    <n v="0"/>
    <n v="0"/>
    <n v="0"/>
    <n v="0"/>
    <n v="0"/>
    <n v="0"/>
    <n v="0"/>
    <n v="0"/>
    <n v="0"/>
    <n v="0"/>
    <n v="0"/>
    <n v="0"/>
    <n v="0"/>
    <n v="0"/>
    <n v="0"/>
    <n v="0"/>
    <n v="0"/>
    <n v="0"/>
    <n v="0"/>
    <n v="0"/>
    <n v="0"/>
  </r>
  <r>
    <x v="4"/>
    <x v="4"/>
    <s v="Distress_65+yrs"/>
    <s v="Care profile"/>
    <x v="18"/>
    <n v="0.05"/>
    <n v="6"/>
    <n v="60"/>
    <s v="min"/>
    <x v="4"/>
    <x v="0"/>
    <x v="0"/>
    <x v="0"/>
    <x v="0"/>
    <n v="145808.78052"/>
    <n v="7290.439026"/>
    <n v="43742.634156"/>
    <n v="43742.634156"/>
    <n v="0"/>
    <n v="0"/>
    <n v="43742.634156"/>
    <n v="0"/>
    <n v="0"/>
    <n v="0"/>
    <n v="43742.634156"/>
    <n v="0"/>
    <n v="0"/>
    <n v="0"/>
    <n v="0"/>
    <n v="0"/>
    <n v="0"/>
    <n v="0"/>
    <n v="0"/>
    <n v="0"/>
    <n v="0"/>
    <n v="0"/>
    <n v="0"/>
    <n v="0"/>
    <n v="0"/>
    <n v="0"/>
    <n v="0"/>
    <n v="0"/>
    <n v="0"/>
    <n v="0"/>
    <n v="0"/>
    <n v="0"/>
    <n v="0"/>
    <n v="0"/>
    <n v="38.061419248695088"/>
    <n v="0"/>
    <n v="0"/>
    <n v="0"/>
    <n v="38.061419248695088"/>
    <n v="0"/>
    <n v="0"/>
    <n v="0"/>
    <n v="0"/>
    <n v="0"/>
    <n v="0"/>
    <n v="0"/>
    <n v="0"/>
    <n v="0"/>
    <n v="0"/>
    <n v="0"/>
    <n v="0"/>
    <n v="0"/>
    <n v="0"/>
    <n v="0"/>
    <n v="0"/>
    <n v="0"/>
    <n v="0"/>
    <n v="0"/>
    <n v="0"/>
    <n v="0"/>
    <n v="0"/>
    <n v="0"/>
    <n v="0"/>
    <n v="0"/>
    <n v="0"/>
    <n v="0"/>
    <n v="0"/>
    <n v="0"/>
    <n v="0"/>
    <n v="0"/>
    <n v="0"/>
    <n v="0"/>
    <n v="0"/>
    <n v="0"/>
    <n v="0"/>
    <n v="0"/>
    <n v="0"/>
    <n v="0"/>
    <n v="0"/>
    <n v="0"/>
    <n v="0"/>
    <n v="0"/>
    <n v="0"/>
    <n v="0"/>
    <n v="0"/>
    <n v="0"/>
    <n v="0"/>
    <n v="0"/>
    <n v="0"/>
    <n v="0"/>
  </r>
  <r>
    <x v="4"/>
    <x v="4"/>
    <s v="Distress_65+yrs"/>
    <s v="Care profile"/>
    <x v="22"/>
    <n v="0.05"/>
    <n v="10"/>
    <n v="60"/>
    <s v="min"/>
    <x v="4"/>
    <x v="0"/>
    <x v="0"/>
    <x v="0"/>
    <x v="0"/>
    <n v="145808.78052"/>
    <n v="7290.439026"/>
    <n v="72904.39026"/>
    <n v="72904.39026"/>
    <n v="0"/>
    <n v="0"/>
    <n v="14580.878052"/>
    <n v="0"/>
    <n v="0"/>
    <n v="0"/>
    <n v="14580.878052"/>
    <n v="0"/>
    <n v="0"/>
    <n v="0"/>
    <n v="0"/>
    <n v="0"/>
    <n v="0"/>
    <n v="0"/>
    <n v="0"/>
    <n v="0"/>
    <n v="0"/>
    <n v="0"/>
    <n v="0"/>
    <n v="0"/>
    <n v="0"/>
    <n v="0"/>
    <n v="0"/>
    <n v="0"/>
    <n v="0"/>
    <n v="0"/>
    <n v="0"/>
    <n v="0"/>
    <n v="0"/>
    <n v="0"/>
    <n v="12.687139749565029"/>
    <n v="0"/>
    <n v="0"/>
    <n v="0"/>
    <n v="12.687139749565029"/>
    <n v="0"/>
    <n v="0"/>
    <n v="0"/>
    <n v="0"/>
    <n v="0"/>
    <n v="0"/>
    <n v="0"/>
    <n v="0"/>
    <n v="0"/>
    <n v="0"/>
    <n v="0"/>
    <n v="0"/>
    <n v="0"/>
    <n v="0"/>
    <n v="0"/>
    <n v="0"/>
    <n v="0"/>
    <n v="0"/>
    <n v="0"/>
    <n v="0"/>
    <n v="0"/>
    <n v="0"/>
    <n v="0"/>
    <n v="0"/>
    <n v="0"/>
    <n v="0"/>
    <n v="0"/>
    <n v="0"/>
    <n v="0"/>
    <n v="0"/>
    <n v="0"/>
    <n v="0"/>
    <n v="0"/>
    <n v="0"/>
    <n v="0"/>
    <n v="0"/>
    <n v="0"/>
    <n v="0"/>
    <n v="0"/>
    <n v="0"/>
    <n v="0"/>
    <n v="0"/>
    <n v="0"/>
    <n v="0"/>
    <n v="0"/>
    <n v="0"/>
    <n v="0"/>
    <n v="0"/>
    <n v="0"/>
    <n v="0"/>
    <n v="0"/>
  </r>
  <r>
    <x v="4"/>
    <x v="4"/>
    <s v="Distress_65+yrs"/>
    <s v="Care profile"/>
    <x v="29"/>
    <n v="0.1"/>
    <n v="3"/>
    <n v="60"/>
    <s v="min"/>
    <x v="4"/>
    <x v="0"/>
    <x v="0"/>
    <x v="0"/>
    <x v="0"/>
    <n v="145808.78052"/>
    <n v="14580.878052"/>
    <n v="43742.634156"/>
    <n v="43742.634156"/>
    <n v="0"/>
    <n v="0"/>
    <n v="43742.634156"/>
    <n v="0"/>
    <n v="0"/>
    <n v="0"/>
    <n v="43742.634156"/>
    <n v="0"/>
    <n v="0"/>
    <n v="0"/>
    <n v="0"/>
    <n v="0"/>
    <n v="0"/>
    <n v="0"/>
    <n v="0"/>
    <n v="0"/>
    <n v="0"/>
    <n v="0"/>
    <n v="0"/>
    <n v="0"/>
    <n v="0"/>
    <n v="0"/>
    <n v="0"/>
    <n v="0"/>
    <n v="0"/>
    <n v="0"/>
    <n v="0"/>
    <n v="0"/>
    <n v="0"/>
    <n v="0"/>
    <n v="38.061419248695088"/>
    <n v="0"/>
    <n v="0"/>
    <n v="0"/>
    <n v="38.061419248695088"/>
    <n v="0"/>
    <n v="0"/>
    <n v="0"/>
    <n v="0"/>
    <n v="0"/>
    <n v="0"/>
    <n v="0"/>
    <n v="0"/>
    <n v="0"/>
    <n v="0"/>
    <n v="0"/>
    <n v="0"/>
    <n v="0"/>
    <n v="0"/>
    <n v="0"/>
    <n v="0"/>
    <n v="0"/>
    <n v="0"/>
    <n v="0"/>
    <n v="0"/>
    <n v="0"/>
    <n v="0"/>
    <n v="0"/>
    <n v="0"/>
    <n v="0"/>
    <n v="0"/>
    <n v="0"/>
    <n v="0"/>
    <n v="0"/>
    <n v="0"/>
    <n v="0"/>
    <n v="0"/>
    <n v="0"/>
    <n v="0"/>
    <n v="0"/>
    <n v="0"/>
    <n v="0"/>
    <n v="0"/>
    <n v="0"/>
    <n v="0"/>
    <n v="0"/>
    <n v="0"/>
    <n v="0"/>
    <n v="0"/>
    <n v="0"/>
    <n v="0"/>
    <n v="0"/>
    <n v="0"/>
    <n v="0"/>
    <n v="0"/>
    <n v="0"/>
  </r>
  <r>
    <x v="1"/>
    <x v="6"/>
    <s v="Thoughts_12-17yrs"/>
    <s v="Care profile"/>
    <x v="20"/>
    <n v="1"/>
    <s v="n/a"/>
    <s v="n/a"/>
    <s v="n/a"/>
    <x v="2"/>
    <x v="0"/>
    <x v="1"/>
    <x v="1"/>
    <x v="1"/>
    <n v="150918.53344"/>
    <n v="150918.5334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6"/>
    <s v="Thoughts_12-17yrs"/>
    <s v="Care profile"/>
    <x v="24"/>
    <n v="0.8"/>
    <s v="n/a"/>
    <s v="n/a"/>
    <s v="n/a"/>
    <x v="2"/>
    <x v="0"/>
    <x v="1"/>
    <x v="1"/>
    <x v="1"/>
    <n v="150918.53344"/>
    <n v="120734.826752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6"/>
    <s v="Thoughts_12-17yrs"/>
    <s v="Care profile"/>
    <x v="25"/>
    <n v="0.2"/>
    <s v="n/a"/>
    <s v="n/a"/>
    <s v="n/a"/>
    <x v="2"/>
    <x v="0"/>
    <x v="1"/>
    <x v="1"/>
    <x v="1"/>
    <n v="150918.53344"/>
    <n v="30183.70668800000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6"/>
    <s v="Thoughts_12-17yrs"/>
    <s v="Care profile"/>
    <x v="31"/>
    <n v="0.1"/>
    <n v="1"/>
    <n v="120"/>
    <s v="min"/>
    <x v="3"/>
    <x v="7"/>
    <x v="0"/>
    <x v="1"/>
    <x v="1"/>
    <n v="150918.53344"/>
    <n v="15091.853344000001"/>
    <n v="15091.853344000001"/>
    <n v="30183.706688000002"/>
    <n v="0"/>
    <n v="0"/>
    <n v="30183.706688000002"/>
    <n v="0"/>
    <n v="0"/>
    <n v="0"/>
    <n v="15091.853344000001"/>
    <n v="0"/>
    <n v="0"/>
    <n v="0"/>
    <n v="0"/>
    <n v="0"/>
    <n v="0"/>
    <n v="0"/>
    <n v="0"/>
    <n v="0"/>
    <n v="0"/>
    <n v="0"/>
    <n v="0"/>
    <n v="0"/>
    <n v="15091.853344000001"/>
    <n v="0"/>
    <n v="0"/>
    <n v="0"/>
    <n v="0"/>
    <n v="0"/>
    <n v="0"/>
    <n v="0"/>
    <n v="0"/>
    <n v="0"/>
    <n v="18.034468271400506"/>
    <n v="0"/>
    <n v="0"/>
    <n v="0"/>
    <n v="8.7999144862973768"/>
    <n v="0"/>
    <n v="0"/>
    <n v="0"/>
    <n v="0"/>
    <n v="0"/>
    <n v="0"/>
    <n v="0"/>
    <n v="0"/>
    <n v="0"/>
    <n v="0"/>
    <n v="0"/>
    <n v="0"/>
    <n v="0"/>
    <n v="9.2345537851031292"/>
    <n v="0"/>
    <n v="0"/>
    <n v="0"/>
    <n v="0"/>
    <n v="0"/>
    <n v="0"/>
    <n v="0"/>
    <n v="0"/>
    <n v="0"/>
    <n v="0"/>
    <n v="0"/>
    <n v="0"/>
    <n v="0"/>
    <n v="0"/>
    <n v="0"/>
    <n v="0"/>
    <n v="0"/>
    <n v="0"/>
    <n v="0"/>
    <n v="0"/>
    <n v="0"/>
    <n v="0"/>
    <n v="0"/>
    <n v="0"/>
    <n v="0"/>
    <n v="0"/>
    <n v="0"/>
    <n v="0"/>
    <n v="0"/>
    <n v="0"/>
    <n v="0"/>
    <n v="0"/>
    <n v="0"/>
    <n v="0"/>
    <n v="0"/>
    <n v="0"/>
    <n v="0"/>
  </r>
  <r>
    <x v="1"/>
    <x v="6"/>
    <s v="Thoughts_12-17yrs"/>
    <s v="Care profile"/>
    <x v="32"/>
    <n v="0.25"/>
    <n v="1"/>
    <n v="45"/>
    <s v="min"/>
    <x v="3"/>
    <x v="8"/>
    <x v="0"/>
    <x v="1"/>
    <x v="1"/>
    <n v="150918.53344"/>
    <n v="37729.63336"/>
    <n v="37729.63336"/>
    <n v="28297.225020000002"/>
    <n v="0"/>
    <n v="0"/>
    <n v="28297.225020000002"/>
    <n v="0"/>
    <n v="0"/>
    <n v="0"/>
    <n v="0"/>
    <n v="0"/>
    <n v="0"/>
    <n v="0"/>
    <n v="0"/>
    <n v="0"/>
    <n v="0"/>
    <n v="2644.6004691588787"/>
    <n v="11900.702111214954"/>
    <n v="5024.7408914018688"/>
    <n v="0"/>
    <n v="0"/>
    <n v="0"/>
    <n v="0"/>
    <n v="0"/>
    <n v="0"/>
    <n v="2644.6004691588787"/>
    <n v="0"/>
    <n v="6082.5810790654205"/>
    <n v="0"/>
    <n v="0"/>
    <n v="0"/>
    <n v="0"/>
    <n v="0"/>
    <n v="18.309710249134387"/>
    <n v="0"/>
    <n v="0"/>
    <n v="0"/>
    <n v="0"/>
    <n v="0"/>
    <n v="0"/>
    <n v="0"/>
    <n v="0"/>
    <n v="0"/>
    <n v="0"/>
    <n v="1.6131417658200533"/>
    <n v="8.8247698729625821"/>
    <n v="2.9291709786709461"/>
    <n v="0"/>
    <n v="0"/>
    <n v="0"/>
    <n v="0"/>
    <n v="0"/>
    <n v="0"/>
    <n v="1.4977659489941835"/>
    <n v="0"/>
    <n v="3.4448616826866214"/>
    <n v="0"/>
    <n v="0"/>
    <n v="0"/>
    <n v="0"/>
    <n v="0"/>
    <n v="0"/>
    <n v="0"/>
    <n v="0"/>
    <n v="0"/>
    <n v="0"/>
    <n v="0"/>
    <n v="0"/>
    <n v="0"/>
    <n v="0"/>
    <n v="0"/>
    <n v="0"/>
    <n v="0"/>
    <n v="0"/>
    <n v="0"/>
    <n v="0"/>
    <n v="0"/>
    <n v="0"/>
    <n v="0"/>
    <n v="0"/>
    <n v="0"/>
    <n v="0"/>
    <n v="0"/>
    <n v="0"/>
    <n v="0"/>
    <n v="0"/>
    <n v="0"/>
    <n v="0"/>
    <n v="0"/>
  </r>
  <r>
    <x v="1"/>
    <x v="6"/>
    <s v="Thoughts_12-17yrs"/>
    <s v="Care profile"/>
    <x v="19"/>
    <n v="0.24"/>
    <n v="1"/>
    <n v="45"/>
    <s v="min"/>
    <x v="11"/>
    <x v="0"/>
    <x v="0"/>
    <x v="1"/>
    <x v="1"/>
    <n v="150918.53344"/>
    <n v="36220.448025599995"/>
    <n v="36220.448025599995"/>
    <n v="27165.336019199996"/>
    <n v="0"/>
    <n v="0"/>
    <n v="27165.336019199996"/>
    <n v="0"/>
    <n v="0"/>
    <n v="0"/>
    <n v="0"/>
    <n v="0"/>
    <n v="0"/>
    <n v="0"/>
    <n v="0"/>
    <n v="0"/>
    <n v="0"/>
    <n v="0"/>
    <n v="0"/>
    <n v="0"/>
    <n v="0"/>
    <n v="27165.336019199996"/>
    <n v="0"/>
    <n v="0"/>
    <n v="0"/>
    <n v="0"/>
    <n v="0"/>
    <n v="0"/>
    <n v="0"/>
    <n v="0"/>
    <n v="0"/>
    <n v="0"/>
    <n v="0"/>
    <n v="0"/>
    <n v="23.637150875986414"/>
    <n v="0"/>
    <n v="0"/>
    <n v="0"/>
    <n v="0"/>
    <n v="0"/>
    <n v="0"/>
    <n v="0"/>
    <n v="0"/>
    <n v="0"/>
    <n v="0"/>
    <n v="0"/>
    <n v="0"/>
    <n v="0"/>
    <n v="0"/>
    <n v="23.637150875986414"/>
    <n v="0"/>
    <n v="0"/>
    <n v="0"/>
    <n v="0"/>
    <n v="0"/>
    <n v="0"/>
    <n v="0"/>
    <n v="0"/>
    <n v="0"/>
    <n v="0"/>
    <n v="0"/>
    <n v="0"/>
    <n v="0"/>
    <n v="0"/>
    <n v="0"/>
    <n v="0"/>
    <n v="0"/>
    <n v="0"/>
    <n v="0"/>
    <n v="0"/>
    <n v="0"/>
    <n v="0"/>
    <n v="0"/>
    <n v="0"/>
    <n v="0"/>
    <n v="0"/>
    <n v="0"/>
    <n v="0"/>
    <n v="0"/>
    <n v="0"/>
    <n v="0"/>
    <n v="0"/>
    <n v="0"/>
    <n v="0"/>
    <n v="0"/>
    <n v="0"/>
    <n v="0"/>
    <n v="0"/>
    <n v="0"/>
    <n v="0"/>
  </r>
  <r>
    <x v="1"/>
    <x v="6"/>
    <s v="Thoughts_12-17yrs"/>
    <s v="Care profile"/>
    <x v="28"/>
    <n v="0.4"/>
    <n v="6"/>
    <n v="150"/>
    <s v="min"/>
    <x v="3"/>
    <x v="4"/>
    <x v="0"/>
    <x v="1"/>
    <x v="0"/>
    <n v="150918.53344"/>
    <n v="60367.413376000004"/>
    <n v="362204.48025600001"/>
    <n v="905511.20064000005"/>
    <n v="0"/>
    <n v="0"/>
    <n v="905511.20064000005"/>
    <n v="0"/>
    <n v="0"/>
    <n v="0"/>
    <n v="814960.08057600004"/>
    <n v="0"/>
    <n v="0"/>
    <n v="0"/>
    <n v="0"/>
    <n v="0"/>
    <n v="0"/>
    <n v="0"/>
    <n v="0"/>
    <n v="0"/>
    <n v="0"/>
    <n v="0"/>
    <n v="0"/>
    <n v="0"/>
    <n v="90551.120064000017"/>
    <n v="0"/>
    <n v="0"/>
    <n v="0"/>
    <n v="0"/>
    <n v="0"/>
    <n v="0"/>
    <n v="0"/>
    <n v="0"/>
    <n v="0"/>
    <n v="540.50260876776167"/>
    <n v="0"/>
    <n v="0"/>
    <n v="0"/>
    <n v="485.09528605714286"/>
    <n v="0"/>
    <n v="0"/>
    <n v="0"/>
    <n v="0"/>
    <n v="0"/>
    <n v="0"/>
    <n v="0"/>
    <n v="0"/>
    <n v="0"/>
    <n v="0"/>
    <n v="0"/>
    <n v="0"/>
    <n v="0"/>
    <n v="55.407322710618779"/>
    <n v="0"/>
    <n v="0"/>
    <n v="0"/>
    <n v="0"/>
    <n v="0"/>
    <n v="0"/>
    <n v="0"/>
    <n v="0"/>
    <n v="0"/>
    <n v="0"/>
    <n v="0"/>
    <n v="0"/>
    <n v="0"/>
    <n v="0"/>
    <n v="0"/>
    <n v="0"/>
    <n v="0"/>
    <n v="0"/>
    <n v="0"/>
    <n v="0"/>
    <n v="0"/>
    <n v="0"/>
    <n v="0"/>
    <n v="0"/>
    <n v="0"/>
    <n v="0"/>
    <n v="0"/>
    <n v="0"/>
    <n v="0"/>
    <n v="0"/>
    <n v="0"/>
    <n v="0"/>
    <n v="0"/>
    <n v="0"/>
    <n v="0"/>
    <n v="0"/>
    <n v="0"/>
  </r>
  <r>
    <x v="1"/>
    <x v="6"/>
    <s v="Thoughts_12-17yrs"/>
    <s v="Care profile"/>
    <x v="33"/>
    <n v="0.1"/>
    <n v="1"/>
    <n v="4320"/>
    <s v="min"/>
    <x v="3"/>
    <x v="9"/>
    <x v="0"/>
    <x v="1"/>
    <x v="1"/>
    <n v="150918.53344"/>
    <n v="15091.853344000001"/>
    <n v="15091.853344000001"/>
    <n v="1086613.4407680002"/>
    <n v="0"/>
    <n v="0"/>
    <n v="1086613.4407680002"/>
    <n v="0"/>
    <n v="0"/>
    <n v="0"/>
    <n v="434645.37630720012"/>
    <n v="0"/>
    <n v="0"/>
    <n v="0"/>
    <n v="0"/>
    <n v="0"/>
    <n v="434645.37630720012"/>
    <n v="0"/>
    <n v="0"/>
    <n v="0"/>
    <n v="0"/>
    <n v="0"/>
    <n v="0"/>
    <n v="0"/>
    <n v="217322.68815360006"/>
    <n v="0"/>
    <n v="0"/>
    <n v="0"/>
    <n v="0"/>
    <n v="0"/>
    <n v="0"/>
    <n v="0"/>
    <n v="0"/>
    <n v="0"/>
    <n v="651.53818720690708"/>
    <n v="0"/>
    <n v="0"/>
    <n v="0"/>
    <n v="253.43753720536449"/>
    <n v="0"/>
    <n v="0"/>
    <n v="0"/>
    <n v="0"/>
    <n v="0"/>
    <n v="265.12307549605748"/>
    <n v="0"/>
    <n v="0"/>
    <n v="0"/>
    <n v="0"/>
    <n v="0"/>
    <n v="0"/>
    <n v="0"/>
    <n v="132.97757450548508"/>
    <n v="0"/>
    <n v="0"/>
    <n v="0"/>
    <n v="0"/>
    <n v="0"/>
    <n v="0"/>
    <n v="0"/>
    <n v="0"/>
    <n v="0"/>
    <n v="0"/>
    <n v="0"/>
    <n v="0"/>
    <n v="0"/>
    <n v="0"/>
    <n v="0"/>
    <n v="0"/>
    <n v="0"/>
    <n v="0"/>
    <n v="0"/>
    <n v="0"/>
    <n v="0"/>
    <n v="0"/>
    <n v="0"/>
    <n v="0"/>
    <n v="0"/>
    <n v="0"/>
    <n v="0"/>
    <n v="0"/>
    <n v="0"/>
    <n v="0"/>
    <n v="0"/>
    <n v="0"/>
    <n v="0"/>
    <n v="0"/>
    <n v="0"/>
    <n v="0"/>
    <n v="0"/>
  </r>
  <r>
    <x v="1"/>
    <x v="6"/>
    <s v="Thoughts_12-17yrs"/>
    <s v="Care profile"/>
    <x v="34"/>
    <n v="0.05"/>
    <n v="1"/>
    <n v="3"/>
    <s v="days"/>
    <x v="3"/>
    <x v="10"/>
    <x v="0"/>
    <x v="1"/>
    <x v="1"/>
    <n v="150918.53344"/>
    <n v="7545.9266720000005"/>
    <n v="7545.9266720000005"/>
    <n v="543306.72038399999"/>
    <n v="22637.780016000001"/>
    <n v="72.966253073327962"/>
    <n v="298365.94061087992"/>
    <n v="0"/>
    <n v="0"/>
    <n v="0"/>
    <n v="15107.136233462266"/>
    <n v="36153.830302302893"/>
    <n v="0"/>
    <n v="0"/>
    <n v="0"/>
    <n v="0"/>
    <n v="0"/>
    <n v="12444.608324077355"/>
    <n v="171113.36445606363"/>
    <n v="11822.377907873488"/>
    <n v="5911.1889539367439"/>
    <n v="11822.377907873488"/>
    <n v="0"/>
    <n v="0"/>
    <n v="0"/>
    <n v="0"/>
    <n v="10902.791715659096"/>
    <n v="5130.7255132513401"/>
    <n v="17957.539296379688"/>
    <n v="0"/>
    <n v="0"/>
    <n v="0"/>
    <n v="0"/>
    <n v="0"/>
    <n v="181.527600135451"/>
    <n v="0"/>
    <n v="0"/>
    <n v="0"/>
    <n v="8.8066998840889763"/>
    <n v="22.052954438734048"/>
    <n v="0"/>
    <n v="0"/>
    <n v="0"/>
    <n v="0"/>
    <n v="0"/>
    <n v="7.5909074663463079"/>
    <n v="106.59662094910541"/>
    <n v="6.8918511451765792"/>
    <n v="3.4459255725882896"/>
    <n v="6.8918511451765792"/>
    <n v="0"/>
    <n v="0"/>
    <n v="0"/>
    <n v="0"/>
    <n v="6.1747815487168118"/>
    <n v="2.9057795523373238"/>
    <n v="10.170228433180633"/>
    <n v="0"/>
    <n v="0"/>
    <n v="0"/>
    <n v="0"/>
    <n v="0"/>
    <n v="0"/>
    <n v="0"/>
    <n v="0"/>
    <n v="0"/>
    <n v="0"/>
    <n v="0"/>
    <n v="0"/>
    <n v="0"/>
    <n v="0"/>
    <n v="0"/>
    <n v="0"/>
    <n v="0"/>
    <n v="0"/>
    <n v="0"/>
    <n v="0"/>
    <n v="0"/>
    <n v="0"/>
    <n v="0"/>
    <n v="0"/>
    <n v="0"/>
    <n v="0"/>
    <n v="0"/>
    <n v="0"/>
    <n v="0"/>
    <n v="0"/>
    <n v="0"/>
    <n v="0"/>
    <n v="0"/>
  </r>
  <r>
    <x v="1"/>
    <x v="6"/>
    <s v="Thoughts_12-17yrs"/>
    <s v="Care profile"/>
    <x v="35"/>
    <n v="0.4"/>
    <n v="2"/>
    <n v="90"/>
    <s v="min"/>
    <x v="3"/>
    <x v="11"/>
    <x v="0"/>
    <x v="1"/>
    <x v="1"/>
    <n v="150918.53344"/>
    <n v="60367.413376000004"/>
    <n v="120734.82675200001"/>
    <n v="181102.240128"/>
    <n v="0"/>
    <n v="0"/>
    <n v="181102.240128"/>
    <n v="0"/>
    <n v="0"/>
    <n v="0"/>
    <n v="9515.8975833873774"/>
    <n v="0"/>
    <n v="0"/>
    <n v="0"/>
    <n v="0"/>
    <n v="0"/>
    <n v="0"/>
    <n v="16009.922327465605"/>
    <n v="108867.47182676612"/>
    <n v="3802.3565527730816"/>
    <n v="10646.59834776463"/>
    <n v="10646.59834776463"/>
    <n v="0"/>
    <n v="0"/>
    <n v="0"/>
    <n v="0"/>
    <n v="10406.449512852645"/>
    <n v="0"/>
    <n v="11206.945629225924"/>
    <n v="0"/>
    <n v="0"/>
    <n v="0"/>
    <n v="0"/>
    <n v="0"/>
    <n v="165.86138085640397"/>
    <n v="0"/>
    <n v="0"/>
    <n v="0"/>
    <n v="8.279536166213548"/>
    <n v="0"/>
    <n v="0"/>
    <n v="0"/>
    <n v="0"/>
    <n v="0"/>
    <n v="0"/>
    <n v="14.575614963255296"/>
    <n v="102.90151081348208"/>
    <n v="3.3083320117362209"/>
    <n v="9.2633296328614172"/>
    <n v="9.2633296328614172"/>
    <n v="0"/>
    <n v="0"/>
    <n v="0"/>
    <n v="0"/>
    <n v="8.7965355284415452"/>
    <n v="0"/>
    <n v="9.4731921075524319"/>
    <n v="0"/>
    <n v="0"/>
    <n v="0"/>
    <n v="0"/>
    <n v="0"/>
    <n v="0"/>
    <n v="0"/>
    <n v="0"/>
    <n v="0"/>
    <n v="0"/>
    <n v="0"/>
    <n v="0"/>
    <n v="0"/>
    <n v="0"/>
    <n v="0"/>
    <n v="0"/>
    <n v="0"/>
    <n v="0"/>
    <n v="0"/>
    <n v="0"/>
    <n v="0"/>
    <n v="0"/>
    <n v="0"/>
    <n v="0"/>
    <n v="0"/>
    <n v="0"/>
    <n v="0"/>
    <n v="0"/>
    <n v="0"/>
    <n v="0"/>
    <n v="0"/>
    <n v="0"/>
    <n v="0"/>
  </r>
  <r>
    <x v="1"/>
    <x v="6"/>
    <s v="Thoughts_12-17yrs"/>
    <s v="Care profile"/>
    <x v="35"/>
    <n v="0.04"/>
    <n v="8"/>
    <n v="90"/>
    <s v="min"/>
    <x v="3"/>
    <x v="11"/>
    <x v="0"/>
    <x v="1"/>
    <x v="1"/>
    <n v="150918.53344"/>
    <n v="6036.7413376000004"/>
    <n v="48293.930700800003"/>
    <n v="72440.896051200005"/>
    <n v="0"/>
    <n v="0"/>
    <n v="72440.896051200019"/>
    <n v="0"/>
    <n v="0"/>
    <n v="0"/>
    <n v="3806.359033354951"/>
    <n v="0"/>
    <n v="0"/>
    <n v="0"/>
    <n v="0"/>
    <n v="0"/>
    <n v="0"/>
    <n v="6403.9689309862424"/>
    <n v="43546.988730706456"/>
    <n v="1520.9426211092327"/>
    <n v="4258.6393391058518"/>
    <n v="4258.6393391058518"/>
    <n v="0"/>
    <n v="0"/>
    <n v="0"/>
    <n v="0"/>
    <n v="4162.5798051410575"/>
    <n v="0"/>
    <n v="4482.7782516903699"/>
    <n v="0"/>
    <n v="0"/>
    <n v="0"/>
    <n v="0"/>
    <n v="0"/>
    <n v="66.344552342561585"/>
    <n v="0"/>
    <n v="0"/>
    <n v="0"/>
    <n v="3.3118144664854192"/>
    <n v="0"/>
    <n v="0"/>
    <n v="0"/>
    <n v="0"/>
    <n v="0"/>
    <n v="0"/>
    <n v="5.8302459853021187"/>
    <n v="41.160604325392839"/>
    <n v="1.3233328046944883"/>
    <n v="3.7053318531445667"/>
    <n v="3.7053318531445667"/>
    <n v="0"/>
    <n v="0"/>
    <n v="0"/>
    <n v="0"/>
    <n v="3.5186142113766175"/>
    <n v="0"/>
    <n v="3.7892768430209731"/>
    <n v="0"/>
    <n v="0"/>
    <n v="0"/>
    <n v="0"/>
    <n v="0"/>
    <n v="0"/>
    <n v="0"/>
    <n v="0"/>
    <n v="0"/>
    <n v="0"/>
    <n v="0"/>
    <n v="0"/>
    <n v="0"/>
    <n v="0"/>
    <n v="0"/>
    <n v="0"/>
    <n v="0"/>
    <n v="0"/>
    <n v="0"/>
    <n v="0"/>
    <n v="0"/>
    <n v="0"/>
    <n v="0"/>
    <n v="0"/>
    <n v="0"/>
    <n v="0"/>
    <n v="0"/>
    <n v="0"/>
    <n v="0"/>
    <n v="0"/>
    <n v="0"/>
    <n v="0"/>
    <n v="0"/>
  </r>
  <r>
    <x v="1"/>
    <x v="6"/>
    <s v="Thoughts_12-17yrs"/>
    <s v="Care profile"/>
    <x v="36"/>
    <n v="0.15"/>
    <n v="4"/>
    <n v="60"/>
    <s v="min"/>
    <x v="3"/>
    <x v="3"/>
    <x v="0"/>
    <x v="1"/>
    <x v="1"/>
    <n v="150918.53344"/>
    <n v="22637.780016000001"/>
    <n v="90551.120064000002"/>
    <n v="90551.120064000002"/>
    <n v="0"/>
    <n v="0"/>
    <n v="90551.120064000017"/>
    <n v="0"/>
    <n v="0"/>
    <n v="0"/>
    <n v="3205.3493827964594"/>
    <n v="0"/>
    <n v="6965.4707741538459"/>
    <n v="2089.6412322461542"/>
    <n v="0"/>
    <n v="0"/>
    <n v="0"/>
    <n v="3537.4718875821432"/>
    <n v="14857.381927845003"/>
    <n v="14786.632490093356"/>
    <n v="14786.632490093356"/>
    <n v="14786.632490093356"/>
    <n v="6721.1965864060712"/>
    <n v="0"/>
    <n v="0"/>
    <n v="0"/>
    <n v="2938.236934230089"/>
    <n v="0"/>
    <n v="5876.473868460178"/>
    <n v="0"/>
    <n v="0"/>
    <n v="0"/>
    <n v="0"/>
    <n v="0"/>
    <n v="79.846014132925305"/>
    <n v="0"/>
    <n v="0"/>
    <n v="0"/>
    <n v="2.788891526800831"/>
    <n v="0"/>
    <n v="6.0604758178556528"/>
    <n v="1.8181427453566963"/>
    <n v="0"/>
    <n v="0"/>
    <n v="0"/>
    <n v="3.2205545487427356"/>
    <n v="14.06256746011624"/>
    <n v="12.865466174411688"/>
    <n v="12.865466174411686"/>
    <n v="12.865466174411686"/>
    <n v="5.8479391701871313"/>
    <n v="0"/>
    <n v="0"/>
    <n v="0"/>
    <n v="2.4836814468769837"/>
    <n v="0"/>
    <n v="4.9673628937539673"/>
    <n v="0"/>
    <n v="0"/>
    <n v="0"/>
    <n v="0"/>
    <n v="0"/>
    <n v="0"/>
    <n v="0"/>
    <n v="0"/>
    <n v="0"/>
    <n v="0"/>
    <n v="0"/>
    <n v="0"/>
    <n v="0"/>
    <n v="0"/>
    <n v="0"/>
    <n v="0"/>
    <n v="0"/>
    <n v="0"/>
    <n v="0"/>
    <n v="0"/>
    <n v="0"/>
    <n v="0"/>
    <n v="0"/>
    <n v="0"/>
    <n v="0"/>
    <n v="0"/>
    <n v="0"/>
    <n v="0"/>
    <n v="0"/>
    <n v="0"/>
    <n v="0"/>
    <n v="0"/>
    <n v="0"/>
  </r>
  <r>
    <x v="1"/>
    <x v="6"/>
    <s v="Thoughts_12-17yrs"/>
    <s v="Care profile"/>
    <x v="30"/>
    <n v="0.33"/>
    <n v="1"/>
    <n v="30"/>
    <s v="min"/>
    <x v="6"/>
    <x v="0"/>
    <x v="1"/>
    <x v="0"/>
    <x v="1"/>
    <n v="150918.53344"/>
    <n v="49803.116035200001"/>
    <n v="49803.116035200001"/>
    <n v="24901.5580176"/>
    <n v="0"/>
    <n v="0"/>
    <n v="24901.5580176"/>
    <n v="0"/>
    <n v="0"/>
    <n v="0"/>
    <n v="0"/>
    <n v="0"/>
    <n v="0"/>
    <n v="0"/>
    <n v="0"/>
    <n v="0"/>
    <n v="0"/>
    <n v="0"/>
    <n v="0"/>
    <n v="0"/>
    <n v="0"/>
    <n v="0"/>
    <n v="0"/>
    <n v="0"/>
    <n v="0"/>
    <n v="24901.5580176"/>
    <n v="0"/>
    <n v="0"/>
    <n v="0"/>
    <n v="0"/>
    <n v="0"/>
    <n v="0"/>
    <n v="0"/>
    <n v="0"/>
    <n v="15.091670414661639"/>
    <n v="0"/>
    <n v="0"/>
    <n v="0"/>
    <n v="0"/>
    <n v="0"/>
    <n v="0"/>
    <n v="0"/>
    <n v="0"/>
    <n v="0"/>
    <n v="0"/>
    <n v="0"/>
    <n v="0"/>
    <n v="0"/>
    <n v="0"/>
    <n v="0"/>
    <n v="0"/>
    <n v="0"/>
    <n v="0"/>
    <n v="15.091670414661639"/>
    <n v="0"/>
    <n v="0"/>
    <n v="0"/>
    <n v="0"/>
    <n v="0"/>
    <n v="0"/>
    <n v="0"/>
    <n v="0"/>
    <n v="0"/>
    <n v="0"/>
    <n v="0"/>
    <n v="0"/>
    <n v="0"/>
    <n v="0"/>
    <n v="0"/>
    <n v="0"/>
    <n v="0"/>
    <n v="0"/>
    <n v="0"/>
    <n v="0"/>
    <n v="0"/>
    <n v="0"/>
    <n v="0"/>
    <n v="0"/>
    <n v="0"/>
    <n v="0"/>
    <n v="0"/>
    <n v="0"/>
    <n v="0"/>
    <n v="0"/>
    <n v="0"/>
    <n v="0"/>
    <n v="0"/>
    <n v="0"/>
    <n v="0"/>
    <n v="0"/>
  </r>
  <r>
    <x v="1"/>
    <x v="6"/>
    <s v="Thoughts_12-17yrs"/>
    <s v="Care profile"/>
    <x v="30"/>
    <n v="0.33"/>
    <n v="2"/>
    <n v="30"/>
    <s v="min"/>
    <x v="12"/>
    <x v="0"/>
    <x v="1"/>
    <x v="0"/>
    <x v="1"/>
    <n v="150918.53344"/>
    <n v="49803.116035200001"/>
    <n v="99606.232070400001"/>
    <n v="49803.1160352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6"/>
    <s v="Thoughts_12-17yrs"/>
    <s v="Care profile"/>
    <x v="27"/>
    <n v="0.33"/>
    <n v="1"/>
    <n v="15"/>
    <s v="min"/>
    <x v="7"/>
    <x v="0"/>
    <x v="1"/>
    <x v="0"/>
    <x v="1"/>
    <n v="150918.53344"/>
    <n v="49803.116035200001"/>
    <n v="49803.116035200001"/>
    <n v="12450.7790088"/>
    <n v="0"/>
    <n v="0"/>
    <n v="12450.7790088"/>
    <n v="0"/>
    <n v="0"/>
    <n v="0"/>
    <n v="0"/>
    <n v="0"/>
    <n v="0"/>
    <n v="0"/>
    <n v="0"/>
    <n v="0"/>
    <n v="0"/>
    <n v="0"/>
    <n v="0"/>
    <n v="0"/>
    <n v="0"/>
    <n v="0"/>
    <n v="0"/>
    <n v="0"/>
    <n v="0"/>
    <n v="0"/>
    <n v="0"/>
    <n v="0"/>
    <n v="0"/>
    <n v="0"/>
    <n v="0"/>
    <n v="0"/>
    <n v="12450.7790088"/>
    <n v="0"/>
    <n v="10.833694151493775"/>
    <n v="0"/>
    <n v="0"/>
    <n v="0"/>
    <n v="0"/>
    <n v="0"/>
    <n v="0"/>
    <n v="0"/>
    <n v="0"/>
    <n v="0"/>
    <n v="0"/>
    <n v="0"/>
    <n v="0"/>
    <n v="0"/>
    <n v="0"/>
    <n v="0"/>
    <n v="0"/>
    <n v="0"/>
    <n v="0"/>
    <n v="0"/>
    <n v="0"/>
    <n v="0"/>
    <n v="0"/>
    <n v="0"/>
    <n v="0"/>
    <n v="0"/>
    <n v="10.833694151493775"/>
    <n v="0"/>
    <n v="0"/>
    <n v="0"/>
    <n v="0"/>
    <n v="0"/>
    <n v="0"/>
    <n v="0"/>
    <n v="0"/>
    <n v="0"/>
    <n v="0"/>
    <n v="0"/>
    <n v="0"/>
    <n v="0"/>
    <n v="0"/>
    <n v="0"/>
    <n v="0"/>
    <n v="0"/>
    <n v="0"/>
    <n v="0"/>
    <n v="0"/>
    <n v="0"/>
    <n v="0"/>
    <n v="0"/>
    <n v="0"/>
    <n v="0"/>
    <n v="0"/>
    <n v="0"/>
    <n v="0"/>
    <n v="0"/>
  </r>
  <r>
    <x v="1"/>
    <x v="6"/>
    <s v="Thoughts_12-17yrs"/>
    <s v="Care profile"/>
    <x v="26"/>
    <n v="0.8"/>
    <n v="6"/>
    <n v="20"/>
    <s v="min"/>
    <x v="6"/>
    <x v="0"/>
    <x v="1"/>
    <x v="0"/>
    <x v="1"/>
    <n v="150918.53344"/>
    <n v="120734.82675200001"/>
    <n v="724408.96051200002"/>
    <n v="241469.65350400002"/>
    <n v="0"/>
    <n v="0"/>
    <n v="241469.65350400002"/>
    <n v="0"/>
    <n v="0"/>
    <n v="0"/>
    <n v="0"/>
    <n v="0"/>
    <n v="0"/>
    <n v="0"/>
    <n v="0"/>
    <n v="0"/>
    <n v="0"/>
    <n v="0"/>
    <n v="0"/>
    <n v="0"/>
    <n v="0"/>
    <n v="0"/>
    <n v="0"/>
    <n v="0"/>
    <n v="0"/>
    <n v="241469.65350400002"/>
    <n v="0"/>
    <n v="0"/>
    <n v="0"/>
    <n v="0"/>
    <n v="0"/>
    <n v="0"/>
    <n v="0"/>
    <n v="0"/>
    <n v="146.34347068762801"/>
    <n v="0"/>
    <n v="0"/>
    <n v="0"/>
    <n v="0"/>
    <n v="0"/>
    <n v="0"/>
    <n v="0"/>
    <n v="0"/>
    <n v="0"/>
    <n v="0"/>
    <n v="0"/>
    <n v="0"/>
    <n v="0"/>
    <n v="0"/>
    <n v="0"/>
    <n v="0"/>
    <n v="0"/>
    <n v="0"/>
    <n v="146.34347068762801"/>
    <n v="0"/>
    <n v="0"/>
    <n v="0"/>
    <n v="0"/>
    <n v="0"/>
    <n v="0"/>
    <n v="0"/>
    <n v="0"/>
    <n v="0"/>
    <n v="0"/>
    <n v="0"/>
    <n v="0"/>
    <n v="0"/>
    <n v="0"/>
    <n v="0"/>
    <n v="0"/>
    <n v="0"/>
    <n v="0"/>
    <n v="0"/>
    <n v="0"/>
    <n v="0"/>
    <n v="0"/>
    <n v="0"/>
    <n v="0"/>
    <n v="0"/>
    <n v="0"/>
    <n v="0"/>
    <n v="0"/>
    <n v="0"/>
    <n v="0"/>
    <n v="0"/>
    <n v="0"/>
    <n v="0"/>
    <n v="0"/>
    <n v="0"/>
    <n v="0"/>
  </r>
  <r>
    <x v="1"/>
    <x v="6"/>
    <s v="Thoughts_12-17yrs"/>
    <s v="Care profile"/>
    <x v="37"/>
    <n v="0.5"/>
    <n v="10"/>
    <n v="60"/>
    <s v="min"/>
    <x v="8"/>
    <x v="0"/>
    <x v="1"/>
    <x v="0"/>
    <x v="1"/>
    <n v="150918.53344"/>
    <n v="75459.26672"/>
    <n v="754592.66720000003"/>
    <n v="754592.66720000014"/>
    <n v="0"/>
    <n v="0"/>
    <n v="754592.66720000014"/>
    <n v="0"/>
    <n v="0"/>
    <n v="0"/>
    <n v="0"/>
    <n v="0"/>
    <n v="0"/>
    <n v="0"/>
    <n v="0"/>
    <n v="0"/>
    <n v="0"/>
    <n v="0"/>
    <n v="0"/>
    <n v="0"/>
    <n v="0"/>
    <n v="0"/>
    <n v="0"/>
    <n v="0"/>
    <n v="754592.66720000014"/>
    <n v="0"/>
    <n v="0"/>
    <n v="0"/>
    <n v="0"/>
    <n v="0"/>
    <n v="0"/>
    <n v="0"/>
    <n v="0"/>
    <n v="0"/>
    <n v="656.58752433295615"/>
    <n v="0"/>
    <n v="0"/>
    <n v="0"/>
    <n v="0"/>
    <n v="0"/>
    <n v="0"/>
    <n v="0"/>
    <n v="0"/>
    <n v="0"/>
    <n v="0"/>
    <n v="0"/>
    <n v="0"/>
    <n v="0"/>
    <n v="0"/>
    <n v="0"/>
    <n v="0"/>
    <n v="0"/>
    <n v="656.58752433295615"/>
    <n v="0"/>
    <n v="0"/>
    <n v="0"/>
    <n v="0"/>
    <n v="0"/>
    <n v="0"/>
    <n v="0"/>
    <n v="0"/>
    <n v="0"/>
    <n v="0"/>
    <n v="0"/>
    <n v="0"/>
    <n v="0"/>
    <n v="0"/>
    <n v="0"/>
    <n v="0"/>
    <n v="0"/>
    <n v="0"/>
    <n v="0"/>
    <n v="0"/>
    <n v="0"/>
    <n v="0"/>
    <n v="0"/>
    <n v="0"/>
    <n v="0"/>
    <n v="0"/>
    <n v="0"/>
    <n v="0"/>
    <n v="0"/>
    <n v="0"/>
    <n v="0"/>
    <n v="0"/>
    <n v="0"/>
    <n v="0"/>
    <n v="0"/>
    <n v="0"/>
    <n v="0"/>
  </r>
  <r>
    <x v="1"/>
    <x v="6"/>
    <s v="Thoughts_12-17yrs"/>
    <s v="Care profile"/>
    <x v="38"/>
    <n v="0.6"/>
    <n v="12"/>
    <n v="60"/>
    <s v="min"/>
    <x v="5"/>
    <x v="0"/>
    <x v="1"/>
    <x v="1"/>
    <x v="1"/>
    <n v="150918.53344"/>
    <n v="90551.120064000002"/>
    <n v="1086613.440768"/>
    <n v="1086613.440768"/>
    <n v="0"/>
    <n v="0"/>
    <n v="1086613.440768"/>
    <n v="0"/>
    <n v="0"/>
    <n v="0"/>
    <n v="0"/>
    <n v="0"/>
    <n v="0"/>
    <n v="0"/>
    <n v="0"/>
    <n v="0"/>
    <n v="1086613.440768"/>
    <n v="0"/>
    <n v="0"/>
    <n v="0"/>
    <n v="0"/>
    <n v="0"/>
    <n v="0"/>
    <n v="0"/>
    <n v="0"/>
    <n v="0"/>
    <n v="0"/>
    <n v="0"/>
    <n v="0"/>
    <n v="0"/>
    <n v="0"/>
    <n v="0"/>
    <n v="0"/>
    <n v="0"/>
    <n v="945.48603503945674"/>
    <n v="0"/>
    <n v="0"/>
    <n v="0"/>
    <n v="0"/>
    <n v="0"/>
    <n v="0"/>
    <n v="0"/>
    <n v="0"/>
    <n v="0"/>
    <n v="945.48603503945674"/>
    <n v="0"/>
    <n v="0"/>
    <n v="0"/>
    <n v="0"/>
    <n v="0"/>
    <n v="0"/>
    <n v="0"/>
    <n v="0"/>
    <n v="0"/>
    <n v="0"/>
    <n v="0"/>
    <n v="0"/>
    <n v="0"/>
    <n v="0"/>
    <n v="0"/>
    <n v="0"/>
    <n v="0"/>
    <n v="0"/>
    <n v="0"/>
    <n v="0"/>
    <n v="0"/>
    <n v="0"/>
    <n v="0"/>
    <n v="0"/>
    <n v="0"/>
    <n v="0"/>
    <n v="0"/>
    <n v="0"/>
    <n v="0"/>
    <n v="0"/>
    <n v="0"/>
    <n v="0"/>
    <n v="0"/>
    <n v="0"/>
    <n v="0"/>
    <n v="0"/>
    <n v="0"/>
    <n v="0"/>
    <n v="0"/>
    <n v="0"/>
    <n v="0"/>
    <n v="0"/>
    <n v="0"/>
    <n v="0"/>
    <n v="0"/>
  </r>
  <r>
    <x v="1"/>
    <x v="6"/>
    <s v="Thoughts_12-17yrs"/>
    <s v="Care profile"/>
    <x v="18"/>
    <n v="0.2"/>
    <n v="6"/>
    <n v="60"/>
    <s v="min"/>
    <x v="5"/>
    <x v="0"/>
    <x v="0"/>
    <x v="0"/>
    <x v="0"/>
    <n v="150918.53344"/>
    <n v="30183.706688000002"/>
    <n v="181102.240128"/>
    <n v="181102.240128"/>
    <n v="0"/>
    <n v="0"/>
    <n v="181102.240128"/>
    <n v="0"/>
    <n v="0"/>
    <n v="0"/>
    <n v="0"/>
    <n v="0"/>
    <n v="0"/>
    <n v="0"/>
    <n v="0"/>
    <n v="0"/>
    <n v="181102.240128"/>
    <n v="0"/>
    <n v="0"/>
    <n v="0"/>
    <n v="0"/>
    <n v="0"/>
    <n v="0"/>
    <n v="0"/>
    <n v="0"/>
    <n v="0"/>
    <n v="0"/>
    <n v="0"/>
    <n v="0"/>
    <n v="0"/>
    <n v="0"/>
    <n v="0"/>
    <n v="0"/>
    <n v="0"/>
    <n v="157.58100583990947"/>
    <n v="0"/>
    <n v="0"/>
    <n v="0"/>
    <n v="0"/>
    <n v="0"/>
    <n v="0"/>
    <n v="0"/>
    <n v="0"/>
    <n v="0"/>
    <n v="157.58100583990947"/>
    <n v="0"/>
    <n v="0"/>
    <n v="0"/>
    <n v="0"/>
    <n v="0"/>
    <n v="0"/>
    <n v="0"/>
    <n v="0"/>
    <n v="0"/>
    <n v="0"/>
    <n v="0"/>
    <n v="0"/>
    <n v="0"/>
    <n v="0"/>
    <n v="0"/>
    <n v="0"/>
    <n v="0"/>
    <n v="0"/>
    <n v="0"/>
    <n v="0"/>
    <n v="0"/>
    <n v="0"/>
    <n v="0"/>
    <n v="0"/>
    <n v="0"/>
    <n v="0"/>
    <n v="0"/>
    <n v="0"/>
    <n v="0"/>
    <n v="0"/>
    <n v="0"/>
    <n v="0"/>
    <n v="0"/>
    <n v="0"/>
    <n v="0"/>
    <n v="0"/>
    <n v="0"/>
    <n v="0"/>
    <n v="0"/>
    <n v="0"/>
    <n v="0"/>
    <n v="0"/>
    <n v="0"/>
    <n v="0"/>
    <n v="0"/>
  </r>
  <r>
    <x v="1"/>
    <x v="6"/>
    <s v="Thoughts_12-17yrs"/>
    <s v="Care profile"/>
    <x v="22"/>
    <n v="0.2"/>
    <n v="10"/>
    <n v="60"/>
    <s v="min"/>
    <x v="5"/>
    <x v="0"/>
    <x v="0"/>
    <x v="0"/>
    <x v="0"/>
    <n v="150918.53344"/>
    <n v="30183.706688000002"/>
    <n v="301837.06688"/>
    <n v="301837.06688"/>
    <n v="0"/>
    <n v="0"/>
    <n v="60367.413376000004"/>
    <n v="0"/>
    <n v="0"/>
    <n v="0"/>
    <n v="0"/>
    <n v="0"/>
    <n v="0"/>
    <n v="0"/>
    <n v="0"/>
    <n v="0"/>
    <n v="60367.413376000004"/>
    <n v="0"/>
    <n v="0"/>
    <n v="0"/>
    <n v="0"/>
    <n v="0"/>
    <n v="0"/>
    <n v="0"/>
    <n v="0"/>
    <n v="0"/>
    <n v="0"/>
    <n v="0"/>
    <n v="0"/>
    <n v="0"/>
    <n v="0"/>
    <n v="0"/>
    <n v="0"/>
    <n v="0"/>
    <n v="52.527001946636489"/>
    <n v="0"/>
    <n v="0"/>
    <n v="0"/>
    <n v="0"/>
    <n v="0"/>
    <n v="0"/>
    <n v="0"/>
    <n v="0"/>
    <n v="0"/>
    <n v="52.527001946636489"/>
    <n v="0"/>
    <n v="0"/>
    <n v="0"/>
    <n v="0"/>
    <n v="0"/>
    <n v="0"/>
    <n v="0"/>
    <n v="0"/>
    <n v="0"/>
    <n v="0"/>
    <n v="0"/>
    <n v="0"/>
    <n v="0"/>
    <n v="0"/>
    <n v="0"/>
    <n v="0"/>
    <n v="0"/>
    <n v="0"/>
    <n v="0"/>
    <n v="0"/>
    <n v="0"/>
    <n v="0"/>
    <n v="0"/>
    <n v="0"/>
    <n v="0"/>
    <n v="0"/>
    <n v="0"/>
    <n v="0"/>
    <n v="0"/>
    <n v="0"/>
    <n v="0"/>
    <n v="0"/>
    <n v="0"/>
    <n v="0"/>
    <n v="0"/>
    <n v="0"/>
    <n v="0"/>
    <n v="0"/>
    <n v="0"/>
    <n v="0"/>
    <n v="0"/>
    <n v="0"/>
    <n v="0"/>
    <n v="0"/>
    <n v="0"/>
  </r>
  <r>
    <x v="1"/>
    <x v="6"/>
    <s v="Thoughts_12-17yrs"/>
    <s v="Care profile"/>
    <x v="39"/>
    <n v="0.4"/>
    <n v="1"/>
    <n v="60"/>
    <s v="min"/>
    <x v="4"/>
    <x v="0"/>
    <x v="0"/>
    <x v="1"/>
    <x v="1"/>
    <n v="150918.53344"/>
    <n v="60367.413376000004"/>
    <n v="60367.413376000004"/>
    <n v="60367.413376000004"/>
    <n v="0"/>
    <n v="0"/>
    <n v="60367.413376000004"/>
    <n v="0"/>
    <n v="0"/>
    <n v="0"/>
    <n v="60367.413376000004"/>
    <n v="0"/>
    <n v="0"/>
    <n v="0"/>
    <n v="0"/>
    <n v="0"/>
    <n v="0"/>
    <n v="0"/>
    <n v="0"/>
    <n v="0"/>
    <n v="0"/>
    <n v="0"/>
    <n v="0"/>
    <n v="0"/>
    <n v="0"/>
    <n v="0"/>
    <n v="0"/>
    <n v="0"/>
    <n v="0"/>
    <n v="0"/>
    <n v="0"/>
    <n v="0"/>
    <n v="0"/>
    <n v="0"/>
    <n v="52.527001946636489"/>
    <n v="0"/>
    <n v="0"/>
    <n v="0"/>
    <n v="52.527001946636489"/>
    <n v="0"/>
    <n v="0"/>
    <n v="0"/>
    <n v="0"/>
    <n v="0"/>
    <n v="0"/>
    <n v="0"/>
    <n v="0"/>
    <n v="0"/>
    <n v="0"/>
    <n v="0"/>
    <n v="0"/>
    <n v="0"/>
    <n v="0"/>
    <n v="0"/>
    <n v="0"/>
    <n v="0"/>
    <n v="0"/>
    <n v="0"/>
    <n v="0"/>
    <n v="0"/>
    <n v="0"/>
    <n v="0"/>
    <n v="0"/>
    <n v="0"/>
    <n v="0"/>
    <n v="0"/>
    <n v="0"/>
    <n v="0"/>
    <n v="0"/>
    <n v="0"/>
    <n v="0"/>
    <n v="0"/>
    <n v="0"/>
    <n v="0"/>
    <n v="0"/>
    <n v="0"/>
    <n v="0"/>
    <n v="0"/>
    <n v="0"/>
    <n v="0"/>
    <n v="0"/>
    <n v="0"/>
    <n v="0"/>
    <n v="0"/>
    <n v="0"/>
    <n v="0"/>
    <n v="0"/>
    <n v="0"/>
    <n v="0"/>
    <n v="0"/>
  </r>
  <r>
    <x v="1"/>
    <x v="6"/>
    <s v="Thoughts_12-17yrs"/>
    <s v="Care profile"/>
    <x v="39"/>
    <n v="0.16"/>
    <n v="3"/>
    <n v="30"/>
    <s v="min"/>
    <x v="4"/>
    <x v="0"/>
    <x v="0"/>
    <x v="1"/>
    <x v="1"/>
    <n v="150918.53344"/>
    <n v="24146.965350400002"/>
    <n v="72440.896051200005"/>
    <n v="36220.448025600002"/>
    <n v="0"/>
    <n v="0"/>
    <n v="36220.448025600002"/>
    <n v="0"/>
    <n v="0"/>
    <n v="0"/>
    <n v="36220.448025600002"/>
    <n v="0"/>
    <n v="0"/>
    <n v="0"/>
    <n v="0"/>
    <n v="0"/>
    <n v="0"/>
    <n v="0"/>
    <n v="0"/>
    <n v="0"/>
    <n v="0"/>
    <n v="0"/>
    <n v="0"/>
    <n v="0"/>
    <n v="0"/>
    <n v="0"/>
    <n v="0"/>
    <n v="0"/>
    <n v="0"/>
    <n v="0"/>
    <n v="0"/>
    <n v="0"/>
    <n v="0"/>
    <n v="0"/>
    <n v="31.516201167981894"/>
    <n v="0"/>
    <n v="0"/>
    <n v="0"/>
    <n v="31.516201167981894"/>
    <n v="0"/>
    <n v="0"/>
    <n v="0"/>
    <n v="0"/>
    <n v="0"/>
    <n v="0"/>
    <n v="0"/>
    <n v="0"/>
    <n v="0"/>
    <n v="0"/>
    <n v="0"/>
    <n v="0"/>
    <n v="0"/>
    <n v="0"/>
    <n v="0"/>
    <n v="0"/>
    <n v="0"/>
    <n v="0"/>
    <n v="0"/>
    <n v="0"/>
    <n v="0"/>
    <n v="0"/>
    <n v="0"/>
    <n v="0"/>
    <n v="0"/>
    <n v="0"/>
    <n v="0"/>
    <n v="0"/>
    <n v="0"/>
    <n v="0"/>
    <n v="0"/>
    <n v="0"/>
    <n v="0"/>
    <n v="0"/>
    <n v="0"/>
    <n v="0"/>
    <n v="0"/>
    <n v="0"/>
    <n v="0"/>
    <n v="0"/>
    <n v="0"/>
    <n v="0"/>
    <n v="0"/>
    <n v="0"/>
    <n v="0"/>
    <n v="0"/>
    <n v="0"/>
    <n v="0"/>
    <n v="0"/>
    <n v="0"/>
    <n v="0"/>
  </r>
  <r>
    <x v="1"/>
    <x v="6"/>
    <s v="Thoughts_12-17yrs"/>
    <s v="Care profile"/>
    <x v="29"/>
    <n v="0.8"/>
    <n v="10"/>
    <n v="60"/>
    <s v="min"/>
    <x v="4"/>
    <x v="0"/>
    <x v="1"/>
    <x v="1"/>
    <x v="1"/>
    <n v="150918.53344"/>
    <n v="120734.82675200001"/>
    <n v="1207348.26752"/>
    <n v="1207348.26752"/>
    <n v="0"/>
    <n v="0"/>
    <n v="1207348.26752"/>
    <n v="0"/>
    <n v="0"/>
    <n v="0"/>
    <n v="1207348.26752"/>
    <n v="0"/>
    <n v="0"/>
    <n v="0"/>
    <n v="0"/>
    <n v="0"/>
    <n v="0"/>
    <n v="0"/>
    <n v="0"/>
    <n v="0"/>
    <n v="0"/>
    <n v="0"/>
    <n v="0"/>
    <n v="0"/>
    <n v="0"/>
    <n v="0"/>
    <n v="0"/>
    <n v="0"/>
    <n v="0"/>
    <n v="0"/>
    <n v="0"/>
    <n v="0"/>
    <n v="0"/>
    <n v="0"/>
    <n v="1050.5400389327297"/>
    <n v="0"/>
    <n v="0"/>
    <n v="0"/>
    <n v="1050.5400389327297"/>
    <n v="0"/>
    <n v="0"/>
    <n v="0"/>
    <n v="0"/>
    <n v="0"/>
    <n v="0"/>
    <n v="0"/>
    <n v="0"/>
    <n v="0"/>
    <n v="0"/>
    <n v="0"/>
    <n v="0"/>
    <n v="0"/>
    <n v="0"/>
    <n v="0"/>
    <n v="0"/>
    <n v="0"/>
    <n v="0"/>
    <n v="0"/>
    <n v="0"/>
    <n v="0"/>
    <n v="0"/>
    <n v="0"/>
    <n v="0"/>
    <n v="0"/>
    <n v="0"/>
    <n v="0"/>
    <n v="0"/>
    <n v="0"/>
    <n v="0"/>
    <n v="0"/>
    <n v="0"/>
    <n v="0"/>
    <n v="0"/>
    <n v="0"/>
    <n v="0"/>
    <n v="0"/>
    <n v="0"/>
    <n v="0"/>
    <n v="0"/>
    <n v="0"/>
    <n v="0"/>
    <n v="0"/>
    <n v="0"/>
    <n v="0"/>
    <n v="0"/>
    <n v="0"/>
    <n v="0"/>
    <n v="0"/>
    <n v="0"/>
    <n v="0"/>
  </r>
  <r>
    <x v="1"/>
    <x v="6"/>
    <s v="Thoughts_12-17yrs"/>
    <s v="Care profile"/>
    <x v="40"/>
    <n v="0.6"/>
    <n v="10"/>
    <n v="60"/>
    <s v="min"/>
    <x v="3"/>
    <x v="12"/>
    <x v="1"/>
    <x v="1"/>
    <x v="1"/>
    <n v="150918.53344"/>
    <n v="90551.120064000002"/>
    <n v="905511.20064000005"/>
    <n v="905511.20064000005"/>
    <n v="0"/>
    <n v="0"/>
    <n v="301837.06688"/>
    <n v="0"/>
    <n v="0"/>
    <n v="0"/>
    <n v="301837.06688"/>
    <n v="0"/>
    <n v="0"/>
    <n v="0"/>
    <n v="0"/>
    <n v="0"/>
    <n v="0"/>
    <n v="0"/>
    <n v="0"/>
    <n v="0"/>
    <n v="0"/>
    <n v="0"/>
    <n v="0"/>
    <n v="0"/>
    <n v="0"/>
    <n v="0"/>
    <n v="0"/>
    <n v="0"/>
    <n v="0"/>
    <n v="0"/>
    <n v="0"/>
    <n v="0"/>
    <n v="0"/>
    <n v="0"/>
    <n v="234.6077527712122"/>
    <n v="0"/>
    <n v="0"/>
    <n v="0"/>
    <n v="234.6077527712122"/>
    <n v="0"/>
    <n v="0"/>
    <n v="0"/>
    <n v="0"/>
    <n v="0"/>
    <n v="0"/>
    <n v="0"/>
    <n v="0"/>
    <n v="0"/>
    <n v="0"/>
    <n v="0"/>
    <n v="0"/>
    <n v="0"/>
    <n v="0"/>
    <n v="0"/>
    <n v="0"/>
    <n v="0"/>
    <n v="0"/>
    <n v="0"/>
    <n v="0"/>
    <n v="0"/>
    <n v="0"/>
    <n v="0"/>
    <n v="0"/>
    <n v="0"/>
    <n v="0"/>
    <n v="0"/>
    <n v="0"/>
    <n v="0"/>
    <n v="0"/>
    <n v="0"/>
    <n v="0"/>
    <n v="0"/>
    <n v="0"/>
    <n v="0"/>
    <n v="0"/>
    <n v="0"/>
    <n v="0"/>
    <n v="0"/>
    <n v="0"/>
    <n v="0"/>
    <n v="0"/>
    <n v="0"/>
    <n v="0"/>
    <n v="0"/>
    <n v="0"/>
    <n v="0"/>
    <n v="0"/>
    <n v="0"/>
    <n v="0"/>
    <n v="0"/>
  </r>
  <r>
    <x v="1"/>
    <x v="6"/>
    <s v="Thoughts_12-17yrs"/>
    <s v="Care profile"/>
    <x v="41"/>
    <n v="0.3"/>
    <n v="10"/>
    <n v="60"/>
    <s v="min"/>
    <x v="3"/>
    <x v="13"/>
    <x v="1"/>
    <x v="1"/>
    <x v="1"/>
    <n v="150918.53344"/>
    <n v="45275.560032000001"/>
    <n v="452755.60032000003"/>
    <n v="452755.60032000003"/>
    <n v="0"/>
    <n v="0"/>
    <n v="75459.26672"/>
    <n v="0"/>
    <n v="0"/>
    <n v="0"/>
    <n v="37729.63336"/>
    <n v="0"/>
    <n v="0"/>
    <n v="0"/>
    <n v="0"/>
    <n v="0"/>
    <n v="0"/>
    <n v="0"/>
    <n v="0"/>
    <n v="0"/>
    <n v="0"/>
    <n v="0"/>
    <n v="0"/>
    <n v="0"/>
    <n v="37729.63336"/>
    <n v="0"/>
    <n v="0"/>
    <n v="0"/>
    <n v="0"/>
    <n v="0"/>
    <n v="0"/>
    <n v="0"/>
    <n v="0"/>
    <n v="0"/>
    <n v="58.641923533075961"/>
    <n v="0"/>
    <n v="0"/>
    <n v="0"/>
    <n v="29.325969096401526"/>
    <n v="0"/>
    <n v="0"/>
    <n v="0"/>
    <n v="0"/>
    <n v="0"/>
    <n v="0"/>
    <n v="0"/>
    <n v="0"/>
    <n v="0"/>
    <n v="0"/>
    <n v="0"/>
    <n v="0"/>
    <n v="0"/>
    <n v="29.315954436674435"/>
    <n v="0"/>
    <n v="0"/>
    <n v="0"/>
    <n v="0"/>
    <n v="0"/>
    <n v="0"/>
    <n v="0"/>
    <n v="0"/>
    <n v="0"/>
    <n v="0"/>
    <n v="0"/>
    <n v="0"/>
    <n v="0"/>
    <n v="0"/>
    <n v="0"/>
    <n v="0"/>
    <n v="0"/>
    <n v="0"/>
    <n v="0"/>
    <n v="0"/>
    <n v="0"/>
    <n v="0"/>
    <n v="0"/>
    <n v="0"/>
    <n v="0"/>
    <n v="0"/>
    <n v="0"/>
    <n v="0"/>
    <n v="0"/>
    <n v="0"/>
    <n v="0"/>
    <n v="0"/>
    <n v="0"/>
    <n v="0"/>
    <n v="0"/>
    <n v="0"/>
    <n v="0"/>
  </r>
  <r>
    <x v="1"/>
    <x v="6"/>
    <s v="Thoughts_12-17yrs"/>
    <s v="Care profile"/>
    <x v="42"/>
    <n v="0.1"/>
    <n v="3"/>
    <n v="60"/>
    <s v="min"/>
    <x v="8"/>
    <x v="0"/>
    <x v="1"/>
    <x v="0"/>
    <x v="1"/>
    <n v="150918.53344"/>
    <n v="15091.853344000001"/>
    <n v="45275.560032000001"/>
    <n v="45275.560032000001"/>
    <n v="0"/>
    <n v="0"/>
    <n v="45275.560032000001"/>
    <n v="0"/>
    <n v="0"/>
    <n v="0"/>
    <n v="0"/>
    <n v="0"/>
    <n v="0"/>
    <n v="0"/>
    <n v="0"/>
    <n v="0"/>
    <n v="0"/>
    <n v="0"/>
    <n v="0"/>
    <n v="0"/>
    <n v="0"/>
    <n v="0"/>
    <n v="0"/>
    <n v="0"/>
    <n v="45275.560032000001"/>
    <n v="0"/>
    <n v="0"/>
    <n v="0"/>
    <n v="0"/>
    <n v="0"/>
    <n v="0"/>
    <n v="0"/>
    <n v="0"/>
    <n v="0"/>
    <n v="39.395251459977366"/>
    <n v="0"/>
    <n v="0"/>
    <n v="0"/>
    <n v="0"/>
    <n v="0"/>
    <n v="0"/>
    <n v="0"/>
    <n v="0"/>
    <n v="0"/>
    <n v="0"/>
    <n v="0"/>
    <n v="0"/>
    <n v="0"/>
    <n v="0"/>
    <n v="0"/>
    <n v="0"/>
    <n v="0"/>
    <n v="39.395251459977366"/>
    <n v="0"/>
    <n v="0"/>
    <n v="0"/>
    <n v="0"/>
    <n v="0"/>
    <n v="0"/>
    <n v="0"/>
    <n v="0"/>
    <n v="0"/>
    <n v="0"/>
    <n v="0"/>
    <n v="0"/>
    <n v="0"/>
    <n v="0"/>
    <n v="0"/>
    <n v="0"/>
    <n v="0"/>
    <n v="0"/>
    <n v="0"/>
    <n v="0"/>
    <n v="0"/>
    <n v="0"/>
    <n v="0"/>
    <n v="0"/>
    <n v="0"/>
    <n v="0"/>
    <n v="0"/>
    <n v="0"/>
    <n v="0"/>
    <n v="0"/>
    <n v="0"/>
    <n v="0"/>
    <n v="0"/>
    <n v="0"/>
    <n v="0"/>
    <n v="0"/>
    <n v="0"/>
  </r>
  <r>
    <x v="2"/>
    <x v="6"/>
    <s v="Thoughts_18-24yrs"/>
    <s v="Care profile"/>
    <x v="20"/>
    <n v="1"/>
    <s v="n/a"/>
    <s v="n/a"/>
    <s v="n/a"/>
    <x v="2"/>
    <x v="0"/>
    <x v="1"/>
    <x v="1"/>
    <x v="1"/>
    <n v="191834.87520000001"/>
    <n v="191834.875200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6"/>
    <s v="Thoughts_18-24yrs"/>
    <s v="Care profile"/>
    <x v="24"/>
    <n v="0.8"/>
    <s v="n/a"/>
    <s v="n/a"/>
    <s v="n/a"/>
    <x v="2"/>
    <x v="0"/>
    <x v="1"/>
    <x v="1"/>
    <x v="1"/>
    <n v="191834.87520000001"/>
    <n v="153467.9001600000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6"/>
    <s v="Thoughts_18-24yrs"/>
    <s v="Care profile"/>
    <x v="25"/>
    <n v="0.2"/>
    <s v="n/a"/>
    <s v="n/a"/>
    <s v="n/a"/>
    <x v="2"/>
    <x v="0"/>
    <x v="1"/>
    <x v="1"/>
    <x v="1"/>
    <n v="191834.87520000001"/>
    <n v="38366.97504000000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6"/>
    <s v="Thoughts_18-24yrs"/>
    <s v="Care profile"/>
    <x v="30"/>
    <n v="0.7"/>
    <n v="1"/>
    <n v="15"/>
    <s v="min"/>
    <x v="6"/>
    <x v="0"/>
    <x v="1"/>
    <x v="0"/>
    <x v="1"/>
    <n v="191834.87520000001"/>
    <n v="134284.41264"/>
    <n v="134284.41264"/>
    <n v="33571.103159999999"/>
    <n v="0"/>
    <n v="0"/>
    <n v="33571.103159999999"/>
    <n v="0"/>
    <n v="0"/>
    <n v="0"/>
    <n v="0"/>
    <n v="0"/>
    <n v="0"/>
    <n v="0"/>
    <n v="0"/>
    <n v="0"/>
    <n v="0"/>
    <n v="0"/>
    <n v="0"/>
    <n v="0"/>
    <n v="0"/>
    <n v="0"/>
    <n v="0"/>
    <n v="0"/>
    <n v="0"/>
    <n v="33571.103159999999"/>
    <n v="0"/>
    <n v="0"/>
    <n v="0"/>
    <n v="0"/>
    <n v="0"/>
    <n v="0"/>
    <n v="0"/>
    <n v="0"/>
    <n v="20.345876510587747"/>
    <n v="0"/>
    <n v="0"/>
    <n v="0"/>
    <n v="0"/>
    <n v="0"/>
    <n v="0"/>
    <n v="0"/>
    <n v="0"/>
    <n v="0"/>
    <n v="0"/>
    <n v="0"/>
    <n v="0"/>
    <n v="0"/>
    <n v="0"/>
    <n v="0"/>
    <n v="0"/>
    <n v="0"/>
    <n v="0"/>
    <n v="20.345876510587747"/>
    <n v="0"/>
    <n v="0"/>
    <n v="0"/>
    <n v="0"/>
    <n v="0"/>
    <n v="0"/>
    <n v="0"/>
    <n v="0"/>
    <n v="0"/>
    <n v="0"/>
    <n v="0"/>
    <n v="0"/>
    <n v="0"/>
    <n v="0"/>
    <n v="0"/>
    <n v="0"/>
    <n v="0"/>
    <n v="0"/>
    <n v="0"/>
    <n v="0"/>
    <n v="0"/>
    <n v="0"/>
    <n v="0"/>
    <n v="0"/>
    <n v="0"/>
    <n v="0"/>
    <n v="0"/>
    <n v="0"/>
    <n v="0"/>
    <n v="0"/>
    <n v="0"/>
    <n v="0"/>
    <n v="0"/>
    <n v="0"/>
    <n v="0"/>
    <n v="0"/>
  </r>
  <r>
    <x v="2"/>
    <x v="6"/>
    <s v="Thoughts_18-24yrs"/>
    <s v="Care profile"/>
    <x v="30"/>
    <n v="0.7"/>
    <n v="2"/>
    <n v="30"/>
    <s v="min"/>
    <x v="9"/>
    <x v="0"/>
    <x v="1"/>
    <x v="0"/>
    <x v="1"/>
    <n v="191834.87520000001"/>
    <n v="134284.41264"/>
    <n v="268568.82527999999"/>
    <n v="134284.41264"/>
    <n v="0"/>
    <n v="0"/>
    <n v="134284.41264"/>
    <n v="0"/>
    <n v="0"/>
    <n v="0"/>
    <n v="0"/>
    <n v="0"/>
    <n v="0"/>
    <n v="0"/>
    <n v="0"/>
    <n v="0"/>
    <n v="0"/>
    <n v="0"/>
    <n v="0"/>
    <n v="0"/>
    <n v="0"/>
    <n v="0"/>
    <n v="0"/>
    <n v="0"/>
    <n v="0"/>
    <n v="0"/>
    <n v="0"/>
    <n v="0"/>
    <n v="0"/>
    <n v="0"/>
    <n v="0"/>
    <n v="134284.41264"/>
    <n v="0"/>
    <n v="0"/>
    <n v="116.84379385631367"/>
    <n v="0"/>
    <n v="0"/>
    <n v="0"/>
    <n v="0"/>
    <n v="0"/>
    <n v="0"/>
    <n v="0"/>
    <n v="0"/>
    <n v="0"/>
    <n v="0"/>
    <n v="0"/>
    <n v="0"/>
    <n v="0"/>
    <n v="0"/>
    <n v="0"/>
    <n v="0"/>
    <n v="0"/>
    <n v="0"/>
    <n v="0"/>
    <n v="0"/>
    <n v="0"/>
    <n v="0"/>
    <n v="0"/>
    <n v="0"/>
    <n v="116.84379385631367"/>
    <n v="0"/>
    <n v="0"/>
    <n v="0"/>
    <n v="0"/>
    <n v="0"/>
    <n v="0"/>
    <n v="0"/>
    <n v="0"/>
    <n v="0"/>
    <n v="0"/>
    <n v="0"/>
    <n v="0"/>
    <n v="0"/>
    <n v="0"/>
    <n v="0"/>
    <n v="0"/>
    <n v="0"/>
    <n v="0"/>
    <n v="0"/>
    <n v="0"/>
    <n v="0"/>
    <n v="0"/>
    <n v="0"/>
    <n v="0"/>
    <n v="0"/>
    <n v="0"/>
    <n v="0"/>
    <n v="0"/>
    <n v="0"/>
    <n v="0"/>
  </r>
  <r>
    <x v="2"/>
    <x v="6"/>
    <s v="Thoughts_18-24yrs"/>
    <s v="Care profile"/>
    <x v="27"/>
    <n v="0.7"/>
    <n v="1"/>
    <n v="15"/>
    <s v="min"/>
    <x v="7"/>
    <x v="0"/>
    <x v="1"/>
    <x v="0"/>
    <x v="1"/>
    <n v="191834.87520000001"/>
    <n v="134284.41264"/>
    <n v="134284.41264"/>
    <n v="33571.103159999999"/>
    <n v="0"/>
    <n v="0"/>
    <n v="33571.103159999999"/>
    <n v="0"/>
    <n v="0"/>
    <n v="0"/>
    <n v="0"/>
    <n v="0"/>
    <n v="0"/>
    <n v="0"/>
    <n v="0"/>
    <n v="0"/>
    <n v="0"/>
    <n v="0"/>
    <n v="0"/>
    <n v="0"/>
    <n v="0"/>
    <n v="0"/>
    <n v="0"/>
    <n v="0"/>
    <n v="0"/>
    <n v="0"/>
    <n v="0"/>
    <n v="0"/>
    <n v="0"/>
    <n v="0"/>
    <n v="0"/>
    <n v="0"/>
    <n v="33571.103159999999"/>
    <n v="0"/>
    <n v="29.210948464078417"/>
    <n v="0"/>
    <n v="0"/>
    <n v="0"/>
    <n v="0"/>
    <n v="0"/>
    <n v="0"/>
    <n v="0"/>
    <n v="0"/>
    <n v="0"/>
    <n v="0"/>
    <n v="0"/>
    <n v="0"/>
    <n v="0"/>
    <n v="0"/>
    <n v="0"/>
    <n v="0"/>
    <n v="0"/>
    <n v="0"/>
    <n v="0"/>
    <n v="0"/>
    <n v="0"/>
    <n v="0"/>
    <n v="0"/>
    <n v="0"/>
    <n v="0"/>
    <n v="29.210948464078417"/>
    <n v="0"/>
    <n v="0"/>
    <n v="0"/>
    <n v="0"/>
    <n v="0"/>
    <n v="0"/>
    <n v="0"/>
    <n v="0"/>
    <n v="0"/>
    <n v="0"/>
    <n v="0"/>
    <n v="0"/>
    <n v="0"/>
    <n v="0"/>
    <n v="0"/>
    <n v="0"/>
    <n v="0"/>
    <n v="0"/>
    <n v="0"/>
    <n v="0"/>
    <n v="0"/>
    <n v="0"/>
    <n v="0"/>
    <n v="0"/>
    <n v="0"/>
    <n v="0"/>
    <n v="0"/>
    <n v="0"/>
    <n v="0"/>
  </r>
  <r>
    <x v="2"/>
    <x v="6"/>
    <s v="Thoughts_18-24yrs"/>
    <s v="Care profile"/>
    <x v="43"/>
    <n v="0.5"/>
    <n v="6"/>
    <n v="30"/>
    <s v="min"/>
    <x v="5"/>
    <x v="0"/>
    <x v="0"/>
    <x v="0"/>
    <x v="0"/>
    <n v="191834.87520000001"/>
    <n v="95917.437600000005"/>
    <n v="575504.62560000003"/>
    <n v="287752.31280000001"/>
    <n v="0"/>
    <n v="0"/>
    <n v="287752.31280000001"/>
    <n v="0"/>
    <n v="0"/>
    <n v="0"/>
    <n v="0"/>
    <n v="0"/>
    <n v="0"/>
    <n v="0"/>
    <n v="0"/>
    <n v="0"/>
    <n v="287752.31280000001"/>
    <n v="0"/>
    <n v="0"/>
    <n v="0"/>
    <n v="0"/>
    <n v="0"/>
    <n v="0"/>
    <n v="0"/>
    <n v="0"/>
    <n v="0"/>
    <n v="0"/>
    <n v="0"/>
    <n v="0"/>
    <n v="0"/>
    <n v="0"/>
    <n v="0"/>
    <n v="0"/>
    <n v="0"/>
    <n v="250.37955826352933"/>
    <n v="0"/>
    <n v="0"/>
    <n v="0"/>
    <n v="0"/>
    <n v="0"/>
    <n v="0"/>
    <n v="0"/>
    <n v="0"/>
    <n v="0"/>
    <n v="250.37955826352933"/>
    <n v="0"/>
    <n v="0"/>
    <n v="0"/>
    <n v="0"/>
    <n v="0"/>
    <n v="0"/>
    <n v="0"/>
    <n v="0"/>
    <n v="0"/>
    <n v="0"/>
    <n v="0"/>
    <n v="0"/>
    <n v="0"/>
    <n v="0"/>
    <n v="0"/>
    <n v="0"/>
    <n v="0"/>
    <n v="0"/>
    <n v="0"/>
    <n v="0"/>
    <n v="0"/>
    <n v="0"/>
    <n v="0"/>
    <n v="0"/>
    <n v="0"/>
    <n v="0"/>
    <n v="0"/>
    <n v="0"/>
    <n v="0"/>
    <n v="0"/>
    <n v="0"/>
    <n v="0"/>
    <n v="0"/>
    <n v="0"/>
    <n v="0"/>
    <n v="0"/>
    <n v="0"/>
    <n v="0"/>
    <n v="0"/>
    <n v="0"/>
    <n v="0"/>
    <n v="0"/>
    <n v="0"/>
    <n v="0"/>
    <n v="0"/>
  </r>
  <r>
    <x v="2"/>
    <x v="6"/>
    <s v="Thoughts_18-24yrs"/>
    <s v="Care profile"/>
    <x v="26"/>
    <n v="0.7"/>
    <n v="6"/>
    <n v="20"/>
    <s v="min"/>
    <x v="6"/>
    <x v="0"/>
    <x v="1"/>
    <x v="0"/>
    <x v="1"/>
    <n v="191834.87520000001"/>
    <n v="134284.41264"/>
    <n v="805706.47583999997"/>
    <n v="268568.82527999999"/>
    <n v="0"/>
    <n v="0"/>
    <n v="268568.82527999999"/>
    <n v="0"/>
    <n v="0"/>
    <n v="0"/>
    <n v="0"/>
    <n v="0"/>
    <n v="0"/>
    <n v="0"/>
    <n v="0"/>
    <n v="0"/>
    <n v="0"/>
    <n v="0"/>
    <n v="0"/>
    <n v="0"/>
    <n v="0"/>
    <n v="0"/>
    <n v="0"/>
    <n v="0"/>
    <n v="0"/>
    <n v="268568.82527999999"/>
    <n v="0"/>
    <n v="0"/>
    <n v="0"/>
    <n v="0"/>
    <n v="0"/>
    <n v="0"/>
    <n v="0"/>
    <n v="0"/>
    <n v="162.76701208470197"/>
    <n v="0"/>
    <n v="0"/>
    <n v="0"/>
    <n v="0"/>
    <n v="0"/>
    <n v="0"/>
    <n v="0"/>
    <n v="0"/>
    <n v="0"/>
    <n v="0"/>
    <n v="0"/>
    <n v="0"/>
    <n v="0"/>
    <n v="0"/>
    <n v="0"/>
    <n v="0"/>
    <n v="0"/>
    <n v="0"/>
    <n v="162.76701208470197"/>
    <n v="0"/>
    <n v="0"/>
    <n v="0"/>
    <n v="0"/>
    <n v="0"/>
    <n v="0"/>
    <n v="0"/>
    <n v="0"/>
    <n v="0"/>
    <n v="0"/>
    <n v="0"/>
    <n v="0"/>
    <n v="0"/>
    <n v="0"/>
    <n v="0"/>
    <n v="0"/>
    <n v="0"/>
    <n v="0"/>
    <n v="0"/>
    <n v="0"/>
    <n v="0"/>
    <n v="0"/>
    <n v="0"/>
    <n v="0"/>
    <n v="0"/>
    <n v="0"/>
    <n v="0"/>
    <n v="0"/>
    <n v="0"/>
    <n v="0"/>
    <n v="0"/>
    <n v="0"/>
    <n v="0"/>
    <n v="0"/>
    <n v="0"/>
    <n v="0"/>
  </r>
  <r>
    <x v="2"/>
    <x v="6"/>
    <s v="Thoughts_18-24yrs"/>
    <s v="Care profile"/>
    <x v="37"/>
    <n v="0.3"/>
    <n v="6"/>
    <n v="60"/>
    <s v="min"/>
    <x v="8"/>
    <x v="0"/>
    <x v="1"/>
    <x v="0"/>
    <x v="1"/>
    <n v="191834.87520000001"/>
    <n v="57550.46256"/>
    <n v="345302.77535999997"/>
    <n v="345302.77535999997"/>
    <n v="0"/>
    <n v="0"/>
    <n v="345302.77535999997"/>
    <n v="0"/>
    <n v="0"/>
    <n v="0"/>
    <n v="0"/>
    <n v="0"/>
    <n v="0"/>
    <n v="0"/>
    <n v="0"/>
    <n v="0"/>
    <n v="0"/>
    <n v="0"/>
    <n v="0"/>
    <n v="0"/>
    <n v="0"/>
    <n v="0"/>
    <n v="0"/>
    <n v="0"/>
    <n v="345302.77535999997"/>
    <n v="0"/>
    <n v="0"/>
    <n v="0"/>
    <n v="0"/>
    <n v="0"/>
    <n v="0"/>
    <n v="0"/>
    <n v="0"/>
    <n v="0"/>
    <n v="300.45546991623513"/>
    <n v="0"/>
    <n v="0"/>
    <n v="0"/>
    <n v="0"/>
    <n v="0"/>
    <n v="0"/>
    <n v="0"/>
    <n v="0"/>
    <n v="0"/>
    <n v="0"/>
    <n v="0"/>
    <n v="0"/>
    <n v="0"/>
    <n v="0"/>
    <n v="0"/>
    <n v="0"/>
    <n v="0"/>
    <n v="300.45546991623513"/>
    <n v="0"/>
    <n v="0"/>
    <n v="0"/>
    <n v="0"/>
    <n v="0"/>
    <n v="0"/>
    <n v="0"/>
    <n v="0"/>
    <n v="0"/>
    <n v="0"/>
    <n v="0"/>
    <n v="0"/>
    <n v="0"/>
    <n v="0"/>
    <n v="0"/>
    <n v="0"/>
    <n v="0"/>
    <n v="0"/>
    <n v="0"/>
    <n v="0"/>
    <n v="0"/>
    <n v="0"/>
    <n v="0"/>
    <n v="0"/>
    <n v="0"/>
    <n v="0"/>
    <n v="0"/>
    <n v="0"/>
    <n v="0"/>
    <n v="0"/>
    <n v="0"/>
    <n v="0"/>
    <n v="0"/>
    <n v="0"/>
    <n v="0"/>
    <n v="0"/>
    <n v="0"/>
  </r>
  <r>
    <x v="2"/>
    <x v="6"/>
    <s v="Thoughts_18-24yrs"/>
    <s v="Care profile"/>
    <x v="38"/>
    <n v="0.6"/>
    <n v="12"/>
    <n v="60"/>
    <s v="min"/>
    <x v="5"/>
    <x v="0"/>
    <x v="1"/>
    <x v="1"/>
    <x v="1"/>
    <n v="191834.87520000001"/>
    <n v="115100.92512"/>
    <n v="1381211.1014399999"/>
    <n v="1381211.1014399999"/>
    <n v="0"/>
    <n v="0"/>
    <n v="1381211.1014399999"/>
    <n v="0"/>
    <n v="0"/>
    <n v="0"/>
    <n v="0"/>
    <n v="0"/>
    <n v="0"/>
    <n v="0"/>
    <n v="0"/>
    <n v="0"/>
    <n v="1381211.1014399999"/>
    <n v="0"/>
    <n v="0"/>
    <n v="0"/>
    <n v="0"/>
    <n v="0"/>
    <n v="0"/>
    <n v="0"/>
    <n v="0"/>
    <n v="0"/>
    <n v="0"/>
    <n v="0"/>
    <n v="0"/>
    <n v="0"/>
    <n v="0"/>
    <n v="0"/>
    <n v="0"/>
    <n v="0"/>
    <n v="1201.8218796649405"/>
    <n v="0"/>
    <n v="0"/>
    <n v="0"/>
    <n v="0"/>
    <n v="0"/>
    <n v="0"/>
    <n v="0"/>
    <n v="0"/>
    <n v="0"/>
    <n v="1201.8218796649405"/>
    <n v="0"/>
    <n v="0"/>
    <n v="0"/>
    <n v="0"/>
    <n v="0"/>
    <n v="0"/>
    <n v="0"/>
    <n v="0"/>
    <n v="0"/>
    <n v="0"/>
    <n v="0"/>
    <n v="0"/>
    <n v="0"/>
    <n v="0"/>
    <n v="0"/>
    <n v="0"/>
    <n v="0"/>
    <n v="0"/>
    <n v="0"/>
    <n v="0"/>
    <n v="0"/>
    <n v="0"/>
    <n v="0"/>
    <n v="0"/>
    <n v="0"/>
    <n v="0"/>
    <n v="0"/>
    <n v="0"/>
    <n v="0"/>
    <n v="0"/>
    <n v="0"/>
    <n v="0"/>
    <n v="0"/>
    <n v="0"/>
    <n v="0"/>
    <n v="0"/>
    <n v="0"/>
    <n v="0"/>
    <n v="0"/>
    <n v="0"/>
    <n v="0"/>
    <n v="0"/>
    <n v="0"/>
    <n v="0"/>
    <n v="0"/>
  </r>
  <r>
    <x v="2"/>
    <x v="6"/>
    <s v="Thoughts_18-24yrs"/>
    <s v="Care profile"/>
    <x v="18"/>
    <n v="0.3"/>
    <n v="6"/>
    <n v="60"/>
    <s v="min"/>
    <x v="4"/>
    <x v="0"/>
    <x v="0"/>
    <x v="0"/>
    <x v="0"/>
    <n v="191834.87520000001"/>
    <n v="57550.46256"/>
    <n v="345302.77535999997"/>
    <n v="345302.77535999997"/>
    <n v="0"/>
    <n v="0"/>
    <n v="345302.77535999997"/>
    <n v="0"/>
    <n v="0"/>
    <n v="0"/>
    <n v="345302.77535999997"/>
    <n v="0"/>
    <n v="0"/>
    <n v="0"/>
    <n v="0"/>
    <n v="0"/>
    <n v="0"/>
    <n v="0"/>
    <n v="0"/>
    <n v="0"/>
    <n v="0"/>
    <n v="0"/>
    <n v="0"/>
    <n v="0"/>
    <n v="0"/>
    <n v="0"/>
    <n v="0"/>
    <n v="0"/>
    <n v="0"/>
    <n v="0"/>
    <n v="0"/>
    <n v="0"/>
    <n v="0"/>
    <n v="0"/>
    <n v="300.45546991623513"/>
    <n v="0"/>
    <n v="0"/>
    <n v="0"/>
    <n v="300.45546991623513"/>
    <n v="0"/>
    <n v="0"/>
    <n v="0"/>
    <n v="0"/>
    <n v="0"/>
    <n v="0"/>
    <n v="0"/>
    <n v="0"/>
    <n v="0"/>
    <n v="0"/>
    <n v="0"/>
    <n v="0"/>
    <n v="0"/>
    <n v="0"/>
    <n v="0"/>
    <n v="0"/>
    <n v="0"/>
    <n v="0"/>
    <n v="0"/>
    <n v="0"/>
    <n v="0"/>
    <n v="0"/>
    <n v="0"/>
    <n v="0"/>
    <n v="0"/>
    <n v="0"/>
    <n v="0"/>
    <n v="0"/>
    <n v="0"/>
    <n v="0"/>
    <n v="0"/>
    <n v="0"/>
    <n v="0"/>
    <n v="0"/>
    <n v="0"/>
    <n v="0"/>
    <n v="0"/>
    <n v="0"/>
    <n v="0"/>
    <n v="0"/>
    <n v="0"/>
    <n v="0"/>
    <n v="0"/>
    <n v="0"/>
    <n v="0"/>
    <n v="0"/>
    <n v="0"/>
    <n v="0"/>
    <n v="0"/>
    <n v="0"/>
    <n v="0"/>
  </r>
  <r>
    <x v="2"/>
    <x v="6"/>
    <s v="Thoughts_18-24yrs"/>
    <s v="Care profile"/>
    <x v="22"/>
    <n v="0.3"/>
    <n v="10"/>
    <n v="60"/>
    <s v="min"/>
    <x v="4"/>
    <x v="0"/>
    <x v="0"/>
    <x v="0"/>
    <x v="0"/>
    <n v="191834.87520000001"/>
    <n v="57550.46256"/>
    <n v="575504.62560000003"/>
    <n v="575504.62560000003"/>
    <n v="0"/>
    <n v="0"/>
    <n v="115100.92512000001"/>
    <n v="0"/>
    <n v="0"/>
    <n v="0"/>
    <n v="115100.92512000001"/>
    <n v="0"/>
    <n v="0"/>
    <n v="0"/>
    <n v="0"/>
    <n v="0"/>
    <n v="0"/>
    <n v="0"/>
    <n v="0"/>
    <n v="0"/>
    <n v="0"/>
    <n v="0"/>
    <n v="0"/>
    <n v="0"/>
    <n v="0"/>
    <n v="0"/>
    <n v="0"/>
    <n v="0"/>
    <n v="0"/>
    <n v="0"/>
    <n v="0"/>
    <n v="0"/>
    <n v="0"/>
    <n v="0"/>
    <n v="100.15182330541174"/>
    <n v="0"/>
    <n v="0"/>
    <n v="0"/>
    <n v="100.15182330541174"/>
    <n v="0"/>
    <n v="0"/>
    <n v="0"/>
    <n v="0"/>
    <n v="0"/>
    <n v="0"/>
    <n v="0"/>
    <n v="0"/>
    <n v="0"/>
    <n v="0"/>
    <n v="0"/>
    <n v="0"/>
    <n v="0"/>
    <n v="0"/>
    <n v="0"/>
    <n v="0"/>
    <n v="0"/>
    <n v="0"/>
    <n v="0"/>
    <n v="0"/>
    <n v="0"/>
    <n v="0"/>
    <n v="0"/>
    <n v="0"/>
    <n v="0"/>
    <n v="0"/>
    <n v="0"/>
    <n v="0"/>
    <n v="0"/>
    <n v="0"/>
    <n v="0"/>
    <n v="0"/>
    <n v="0"/>
    <n v="0"/>
    <n v="0"/>
    <n v="0"/>
    <n v="0"/>
    <n v="0"/>
    <n v="0"/>
    <n v="0"/>
    <n v="0"/>
    <n v="0"/>
    <n v="0"/>
    <n v="0"/>
    <n v="0"/>
    <n v="0"/>
    <n v="0"/>
    <n v="0"/>
    <n v="0"/>
    <n v="0"/>
    <n v="0"/>
  </r>
  <r>
    <x v="2"/>
    <x v="6"/>
    <s v="Thoughts_18-24yrs"/>
    <s v="Care profile"/>
    <x v="31"/>
    <n v="0.15"/>
    <n v="1"/>
    <n v="120"/>
    <s v="min"/>
    <x v="3"/>
    <x v="7"/>
    <x v="0"/>
    <x v="1"/>
    <x v="1"/>
    <n v="191834.87520000001"/>
    <n v="28775.23128"/>
    <n v="28775.23128"/>
    <n v="57550.46256"/>
    <n v="0"/>
    <n v="0"/>
    <n v="57550.46256"/>
    <n v="0"/>
    <n v="0"/>
    <n v="0"/>
    <n v="28775.23128"/>
    <n v="0"/>
    <n v="0"/>
    <n v="0"/>
    <n v="0"/>
    <n v="0"/>
    <n v="0"/>
    <n v="0"/>
    <n v="0"/>
    <n v="0"/>
    <n v="0"/>
    <n v="0"/>
    <n v="0"/>
    <n v="0"/>
    <n v="28775.23128"/>
    <n v="0"/>
    <n v="0"/>
    <n v="0"/>
    <n v="0"/>
    <n v="0"/>
    <n v="0"/>
    <n v="0"/>
    <n v="0"/>
    <n v="0"/>
    <n v="34.385836099294352"/>
    <n v="0"/>
    <n v="0"/>
    <n v="0"/>
    <n v="16.778560513119533"/>
    <n v="0"/>
    <n v="0"/>
    <n v="0"/>
    <n v="0"/>
    <n v="0"/>
    <n v="0"/>
    <n v="0"/>
    <n v="0"/>
    <n v="0"/>
    <n v="0"/>
    <n v="0"/>
    <n v="0"/>
    <n v="0"/>
    <n v="17.607275586174815"/>
    <n v="0"/>
    <n v="0"/>
    <n v="0"/>
    <n v="0"/>
    <n v="0"/>
    <n v="0"/>
    <n v="0"/>
    <n v="0"/>
    <n v="0"/>
    <n v="0"/>
    <n v="0"/>
    <n v="0"/>
    <n v="0"/>
    <n v="0"/>
    <n v="0"/>
    <n v="0"/>
    <n v="0"/>
    <n v="0"/>
    <n v="0"/>
    <n v="0"/>
    <n v="0"/>
    <n v="0"/>
    <n v="0"/>
    <n v="0"/>
    <n v="0"/>
    <n v="0"/>
    <n v="0"/>
    <n v="0"/>
    <n v="0"/>
    <n v="0"/>
    <n v="0"/>
    <n v="0"/>
    <n v="0"/>
    <n v="0"/>
    <n v="0"/>
    <n v="0"/>
    <n v="0"/>
  </r>
  <r>
    <x v="2"/>
    <x v="6"/>
    <s v="Thoughts_18-24yrs"/>
    <s v="Care profile"/>
    <x v="28"/>
    <n v="0.3"/>
    <n v="6"/>
    <n v="150"/>
    <s v="min"/>
    <x v="3"/>
    <x v="4"/>
    <x v="0"/>
    <x v="1"/>
    <x v="0"/>
    <n v="191834.87520000001"/>
    <n v="57550.46256"/>
    <n v="345302.77535999997"/>
    <n v="863256.93839999998"/>
    <n v="0"/>
    <n v="0"/>
    <n v="863256.93839999998"/>
    <n v="0"/>
    <n v="0"/>
    <n v="0"/>
    <n v="776931.24456000002"/>
    <n v="0"/>
    <n v="0"/>
    <n v="0"/>
    <n v="0"/>
    <n v="0"/>
    <n v="0"/>
    <n v="0"/>
    <n v="0"/>
    <n v="0"/>
    <n v="0"/>
    <n v="0"/>
    <n v="0"/>
    <n v="0"/>
    <n v="86325.693840000007"/>
    <n v="0"/>
    <n v="0"/>
    <n v="0"/>
    <n v="0"/>
    <n v="0"/>
    <n v="0"/>
    <n v="0"/>
    <n v="0"/>
    <n v="0"/>
    <n v="515.28090090138164"/>
    <n v="0"/>
    <n v="0"/>
    <n v="0"/>
    <n v="462.45907414285716"/>
    <n v="0"/>
    <n v="0"/>
    <n v="0"/>
    <n v="0"/>
    <n v="0"/>
    <n v="0"/>
    <n v="0"/>
    <n v="0"/>
    <n v="0"/>
    <n v="0"/>
    <n v="0"/>
    <n v="0"/>
    <n v="0"/>
    <n v="52.821826758524452"/>
    <n v="0"/>
    <n v="0"/>
    <n v="0"/>
    <n v="0"/>
    <n v="0"/>
    <n v="0"/>
    <n v="0"/>
    <n v="0"/>
    <n v="0"/>
    <n v="0"/>
    <n v="0"/>
    <n v="0"/>
    <n v="0"/>
    <n v="0"/>
    <n v="0"/>
    <n v="0"/>
    <n v="0"/>
    <n v="0"/>
    <n v="0"/>
    <n v="0"/>
    <n v="0"/>
    <n v="0"/>
    <n v="0"/>
    <n v="0"/>
    <n v="0"/>
    <n v="0"/>
    <n v="0"/>
    <n v="0"/>
    <n v="0"/>
    <n v="0"/>
    <n v="0"/>
    <n v="0"/>
    <n v="0"/>
    <n v="0"/>
    <n v="0"/>
    <n v="0"/>
    <n v="0"/>
  </r>
  <r>
    <x v="2"/>
    <x v="6"/>
    <s v="Thoughts_18-24yrs"/>
    <s v="Care profile"/>
    <x v="44"/>
    <n v="0.01"/>
    <n v="1"/>
    <n v="4320"/>
    <s v="min"/>
    <x v="3"/>
    <x v="14"/>
    <x v="0"/>
    <x v="1"/>
    <x v="1"/>
    <n v="191834.87520000001"/>
    <n v="1918.3487520000001"/>
    <n v="1918.3487520000001"/>
    <n v="138121.11014400001"/>
    <n v="0"/>
    <n v="0"/>
    <n v="138121.11014400001"/>
    <n v="0"/>
    <n v="0"/>
    <n v="0"/>
    <n v="110496.88811520001"/>
    <n v="0"/>
    <n v="0"/>
    <n v="0"/>
    <n v="0"/>
    <n v="0"/>
    <n v="0"/>
    <n v="0"/>
    <n v="0"/>
    <n v="0"/>
    <n v="0"/>
    <n v="0"/>
    <n v="0"/>
    <n v="0"/>
    <n v="27624.222028800003"/>
    <n v="0"/>
    <n v="0"/>
    <n v="0"/>
    <n v="0"/>
    <n v="0"/>
    <n v="0"/>
    <n v="0"/>
    <n v="0"/>
    <n v="0"/>
    <n v="81.332656933106833"/>
    <n v="0"/>
    <n v="0"/>
    <n v="0"/>
    <n v="64.429672370379009"/>
    <n v="0"/>
    <n v="0"/>
    <n v="0"/>
    <n v="0"/>
    <n v="0"/>
    <n v="0"/>
    <n v="0"/>
    <n v="0"/>
    <n v="0"/>
    <n v="0"/>
    <n v="0"/>
    <n v="0"/>
    <n v="0"/>
    <n v="16.902984562727823"/>
    <n v="0"/>
    <n v="0"/>
    <n v="0"/>
    <n v="0"/>
    <n v="0"/>
    <n v="0"/>
    <n v="0"/>
    <n v="0"/>
    <n v="0"/>
    <n v="0"/>
    <n v="0"/>
    <n v="0"/>
    <n v="0"/>
    <n v="0"/>
    <n v="0"/>
    <n v="0"/>
    <n v="0"/>
    <n v="0"/>
    <n v="0"/>
    <n v="0"/>
    <n v="0"/>
    <n v="0"/>
    <n v="0"/>
    <n v="0"/>
    <n v="0"/>
    <n v="0"/>
    <n v="0"/>
    <n v="0"/>
    <n v="0"/>
    <n v="0"/>
    <n v="0"/>
    <n v="0"/>
    <n v="0"/>
    <n v="0"/>
    <n v="0"/>
    <n v="0"/>
    <n v="0"/>
  </r>
  <r>
    <x v="2"/>
    <x v="6"/>
    <s v="Thoughts_18-24yrs"/>
    <s v="Care profile"/>
    <x v="33"/>
    <n v="0.1"/>
    <n v="1"/>
    <n v="4320"/>
    <s v="min"/>
    <x v="3"/>
    <x v="9"/>
    <x v="0"/>
    <x v="1"/>
    <x v="1"/>
    <n v="191834.87520000001"/>
    <n v="19183.487520000002"/>
    <n v="19183.487520000002"/>
    <n v="1381211.1014400003"/>
    <n v="0"/>
    <n v="0"/>
    <n v="1381211.1014400003"/>
    <n v="0"/>
    <n v="0"/>
    <n v="0"/>
    <n v="552484.44057600014"/>
    <n v="0"/>
    <n v="0"/>
    <n v="0"/>
    <n v="0"/>
    <n v="0"/>
    <n v="552484.44057600014"/>
    <n v="0"/>
    <n v="0"/>
    <n v="0"/>
    <n v="0"/>
    <n v="0"/>
    <n v="0"/>
    <n v="0"/>
    <n v="276242.22028800007"/>
    <n v="0"/>
    <n v="0"/>
    <n v="0"/>
    <n v="0"/>
    <n v="0"/>
    <n v="0"/>
    <n v="0"/>
    <n v="0"/>
    <n v="0"/>
    <n v="828.18023725735497"/>
    <n v="0"/>
    <n v="0"/>
    <n v="0"/>
    <n v="322.14836185189512"/>
    <n v="0"/>
    <n v="0"/>
    <n v="0"/>
    <n v="0"/>
    <n v="0"/>
    <n v="337.00202977818151"/>
    <n v="0"/>
    <n v="0"/>
    <n v="0"/>
    <n v="0"/>
    <n v="0"/>
    <n v="0"/>
    <n v="0"/>
    <n v="169.02984562727826"/>
    <n v="0"/>
    <n v="0"/>
    <n v="0"/>
    <n v="0"/>
    <n v="0"/>
    <n v="0"/>
    <n v="0"/>
    <n v="0"/>
    <n v="0"/>
    <n v="0"/>
    <n v="0"/>
    <n v="0"/>
    <n v="0"/>
    <n v="0"/>
    <n v="0"/>
    <n v="0"/>
    <n v="0"/>
    <n v="0"/>
    <n v="0"/>
    <n v="0"/>
    <n v="0"/>
    <n v="0"/>
    <n v="0"/>
    <n v="0"/>
    <n v="0"/>
    <n v="0"/>
    <n v="0"/>
    <n v="0"/>
    <n v="0"/>
    <n v="0"/>
    <n v="0"/>
    <n v="0"/>
    <n v="0"/>
    <n v="0"/>
    <n v="0"/>
    <n v="0"/>
    <n v="0"/>
  </r>
  <r>
    <x v="2"/>
    <x v="6"/>
    <s v="Thoughts_18-24yrs"/>
    <s v="Care profile"/>
    <x v="34"/>
    <n v="0.01"/>
    <n v="1"/>
    <n v="3"/>
    <s v="days"/>
    <x v="3"/>
    <x v="10"/>
    <x v="0"/>
    <x v="1"/>
    <x v="1"/>
    <n v="191834.87520000001"/>
    <n v="1918.3487520000001"/>
    <n v="1918.3487520000001"/>
    <n v="138121.11014400001"/>
    <n v="5755.0462560000005"/>
    <n v="18.549705901692185"/>
    <n v="75851.50965408"/>
    <n v="0"/>
    <n v="0"/>
    <n v="0"/>
    <n v="3840.5827672951873"/>
    <n v="9191.1382465184051"/>
    <n v="0"/>
    <n v="0"/>
    <n v="0"/>
    <n v="0"/>
    <n v="0"/>
    <n v="3163.7067102979408"/>
    <n v="43500.967266596679"/>
    <n v="3005.5213747830435"/>
    <n v="1502.7606873915217"/>
    <n v="3005.5213747830435"/>
    <n v="0"/>
    <n v="0"/>
    <n v="0"/>
    <n v="0"/>
    <n v="2771.7413367743588"/>
    <n v="1304.3488643644043"/>
    <n v="4565.2210252754139"/>
    <n v="0"/>
    <n v="0"/>
    <n v="0"/>
    <n v="0"/>
    <n v="0"/>
    <n v="46.148506381006264"/>
    <n v="0"/>
    <n v="0"/>
    <n v="0"/>
    <n v="2.238866406503643"/>
    <n v="5.6063700940053778"/>
    <n v="0"/>
    <n v="0"/>
    <n v="0"/>
    <n v="0"/>
    <n v="0"/>
    <n v="1.9297839082702555"/>
    <n v="27.099321747177115"/>
    <n v="1.7520676542454561"/>
    <n v="0.87603382712272804"/>
    <n v="1.7520676542454561"/>
    <n v="0"/>
    <n v="0"/>
    <n v="0"/>
    <n v="0"/>
    <n v="1.5697720098191705"/>
    <n v="0.73871623991490387"/>
    <n v="2.585506839702163"/>
    <n v="0"/>
    <n v="0"/>
    <n v="0"/>
    <n v="0"/>
    <n v="0"/>
    <n v="0"/>
    <n v="0"/>
    <n v="0"/>
    <n v="0"/>
    <n v="0"/>
    <n v="0"/>
    <n v="0"/>
    <n v="0"/>
    <n v="0"/>
    <n v="0"/>
    <n v="0"/>
    <n v="0"/>
    <n v="0"/>
    <n v="0"/>
    <n v="0"/>
    <n v="0"/>
    <n v="0"/>
    <n v="0"/>
    <n v="0"/>
    <n v="0"/>
    <n v="0"/>
    <n v="0"/>
    <n v="0"/>
    <n v="0"/>
    <n v="0"/>
    <n v="0"/>
    <n v="0"/>
    <n v="0"/>
  </r>
  <r>
    <x v="2"/>
    <x v="6"/>
    <s v="Thoughts_18-24yrs"/>
    <s v="Care profile"/>
    <x v="35"/>
    <n v="0.02"/>
    <n v="1"/>
    <n v="90"/>
    <s v="min"/>
    <x v="3"/>
    <x v="11"/>
    <x v="0"/>
    <x v="1"/>
    <x v="1"/>
    <n v="191834.87520000001"/>
    <n v="3836.6975040000002"/>
    <n v="3836.6975040000002"/>
    <n v="5755.0462560000005"/>
    <n v="0"/>
    <n v="0"/>
    <n v="5755.0462560000014"/>
    <n v="0"/>
    <n v="0"/>
    <n v="0"/>
    <n v="302.39510411934384"/>
    <n v="0"/>
    <n v="0"/>
    <n v="0"/>
    <n v="0"/>
    <n v="0"/>
    <n v="0"/>
    <n v="508.76147906514171"/>
    <n v="3459.5780576429643"/>
    <n v="120.83085127797118"/>
    <n v="338.32638357831934"/>
    <n v="338.32638357831934"/>
    <n v="0"/>
    <n v="0"/>
    <n v="0"/>
    <n v="0"/>
    <n v="330.69496139234218"/>
    <n v="0"/>
    <n v="356.13303534559924"/>
    <n v="0"/>
    <n v="0"/>
    <n v="0"/>
    <n v="0"/>
    <n v="0"/>
    <n v="5.2707239746895738"/>
    <n v="0"/>
    <n v="0"/>
    <n v="0"/>
    <n v="0.26310615253078196"/>
    <n v="0"/>
    <n v="0"/>
    <n v="0"/>
    <n v="0"/>
    <n v="0"/>
    <n v="0"/>
    <n v="0.46318222383054258"/>
    <n v="3.2699924314868474"/>
    <n v="0.10513179596392964"/>
    <n v="0.29436902869900294"/>
    <n v="0.29436902869900294"/>
    <n v="0"/>
    <n v="0"/>
    <n v="0"/>
    <n v="0"/>
    <n v="0.27953529908270586"/>
    <n v="0"/>
    <n v="0.30103801439676015"/>
    <n v="0"/>
    <n v="0"/>
    <n v="0"/>
    <n v="0"/>
    <n v="0"/>
    <n v="0"/>
    <n v="0"/>
    <n v="0"/>
    <n v="0"/>
    <n v="0"/>
    <n v="0"/>
    <n v="0"/>
    <n v="0"/>
    <n v="0"/>
    <n v="0"/>
    <n v="0"/>
    <n v="0"/>
    <n v="0"/>
    <n v="0"/>
    <n v="0"/>
    <n v="0"/>
    <n v="0"/>
    <n v="0"/>
    <n v="0"/>
    <n v="0"/>
    <n v="0"/>
    <n v="0"/>
    <n v="0"/>
    <n v="0"/>
    <n v="0"/>
    <n v="0"/>
    <n v="0"/>
    <n v="0"/>
  </r>
  <r>
    <x v="2"/>
    <x v="6"/>
    <s v="Thoughts_18-24yrs"/>
    <s v="Care profile"/>
    <x v="35"/>
    <n v="2E-3"/>
    <n v="8"/>
    <n v="90"/>
    <s v="min"/>
    <x v="3"/>
    <x v="11"/>
    <x v="0"/>
    <x v="1"/>
    <x v="1"/>
    <n v="191834.87520000001"/>
    <n v="383.66975040000005"/>
    <n v="3069.3580032000004"/>
    <n v="4604.0370048000004"/>
    <n v="0"/>
    <n v="0"/>
    <n v="4604.0370048000004"/>
    <n v="0"/>
    <n v="0"/>
    <n v="0"/>
    <n v="241.91608329547509"/>
    <n v="0"/>
    <n v="0"/>
    <n v="0"/>
    <n v="0"/>
    <n v="0"/>
    <n v="0"/>
    <n v="407.00918325211342"/>
    <n v="2767.6624461143715"/>
    <n v="96.664681022376939"/>
    <n v="270.66110686265546"/>
    <n v="270.66110686265546"/>
    <n v="0"/>
    <n v="0"/>
    <n v="0"/>
    <n v="0"/>
    <n v="264.55596911387374"/>
    <n v="0"/>
    <n v="284.9064282764794"/>
    <n v="0"/>
    <n v="0"/>
    <n v="0"/>
    <n v="0"/>
    <n v="0"/>
    <n v="4.2165791797516592"/>
    <n v="0"/>
    <n v="0"/>
    <n v="0"/>
    <n v="0.2104849220246256"/>
    <n v="0"/>
    <n v="0"/>
    <n v="0"/>
    <n v="0"/>
    <n v="0"/>
    <n v="0"/>
    <n v="0.37054577906443409"/>
    <n v="2.6159939451894778"/>
    <n v="8.410543677114371E-2"/>
    <n v="0.23549522295920236"/>
    <n v="0.23549522295920236"/>
    <n v="0"/>
    <n v="0"/>
    <n v="0"/>
    <n v="0"/>
    <n v="0.22362823926616471"/>
    <n v="0"/>
    <n v="0.24083041151740814"/>
    <n v="0"/>
    <n v="0"/>
    <n v="0"/>
    <n v="0"/>
    <n v="0"/>
    <n v="0"/>
    <n v="0"/>
    <n v="0"/>
    <n v="0"/>
    <n v="0"/>
    <n v="0"/>
    <n v="0"/>
    <n v="0"/>
    <n v="0"/>
    <n v="0"/>
    <n v="0"/>
    <n v="0"/>
    <n v="0"/>
    <n v="0"/>
    <n v="0"/>
    <n v="0"/>
    <n v="0"/>
    <n v="0"/>
    <n v="0"/>
    <n v="0"/>
    <n v="0"/>
    <n v="0"/>
    <n v="0"/>
    <n v="0"/>
    <n v="0"/>
    <n v="0"/>
    <n v="0"/>
    <n v="0"/>
  </r>
  <r>
    <x v="2"/>
    <x v="6"/>
    <s v="Thoughts_18-24yrs"/>
    <s v="Care profile"/>
    <x v="39"/>
    <n v="0.05"/>
    <n v="1"/>
    <n v="60"/>
    <s v="min"/>
    <x v="4"/>
    <x v="0"/>
    <x v="0"/>
    <x v="1"/>
    <x v="1"/>
    <n v="191834.87520000001"/>
    <n v="9591.7437600000012"/>
    <n v="9591.7437600000012"/>
    <n v="9591.7437600000012"/>
    <n v="0"/>
    <n v="0"/>
    <n v="9591.7437600000012"/>
    <n v="0"/>
    <n v="0"/>
    <n v="0"/>
    <n v="9591.7437600000012"/>
    <n v="0"/>
    <n v="0"/>
    <n v="0"/>
    <n v="0"/>
    <n v="0"/>
    <n v="0"/>
    <n v="0"/>
    <n v="0"/>
    <n v="0"/>
    <n v="0"/>
    <n v="0"/>
    <n v="0"/>
    <n v="0"/>
    <n v="0"/>
    <n v="0"/>
    <n v="0"/>
    <n v="0"/>
    <n v="0"/>
    <n v="0"/>
    <n v="0"/>
    <n v="0"/>
    <n v="0"/>
    <n v="0"/>
    <n v="8.3459852754509782"/>
    <n v="0"/>
    <n v="0"/>
    <n v="0"/>
    <n v="8.3459852754509782"/>
    <n v="0"/>
    <n v="0"/>
    <n v="0"/>
    <n v="0"/>
    <n v="0"/>
    <n v="0"/>
    <n v="0"/>
    <n v="0"/>
    <n v="0"/>
    <n v="0"/>
    <n v="0"/>
    <n v="0"/>
    <n v="0"/>
    <n v="0"/>
    <n v="0"/>
    <n v="0"/>
    <n v="0"/>
    <n v="0"/>
    <n v="0"/>
    <n v="0"/>
    <n v="0"/>
    <n v="0"/>
    <n v="0"/>
    <n v="0"/>
    <n v="0"/>
    <n v="0"/>
    <n v="0"/>
    <n v="0"/>
    <n v="0"/>
    <n v="0"/>
    <n v="0"/>
    <n v="0"/>
    <n v="0"/>
    <n v="0"/>
    <n v="0"/>
    <n v="0"/>
    <n v="0"/>
    <n v="0"/>
    <n v="0"/>
    <n v="0"/>
    <n v="0"/>
    <n v="0"/>
    <n v="0"/>
    <n v="0"/>
    <n v="0"/>
    <n v="0"/>
    <n v="0"/>
    <n v="0"/>
    <n v="0"/>
    <n v="0"/>
    <n v="0"/>
  </r>
  <r>
    <x v="2"/>
    <x v="6"/>
    <s v="Thoughts_18-24yrs"/>
    <s v="Care profile"/>
    <x v="39"/>
    <n v="0.02"/>
    <n v="3"/>
    <n v="30"/>
    <s v="min"/>
    <x v="4"/>
    <x v="0"/>
    <x v="0"/>
    <x v="1"/>
    <x v="1"/>
    <n v="191834.87520000001"/>
    <n v="3836.6975040000002"/>
    <n v="11510.092512000001"/>
    <n v="5755.0462560000005"/>
    <n v="0"/>
    <n v="0"/>
    <n v="5755.0462560000005"/>
    <n v="0"/>
    <n v="0"/>
    <n v="0"/>
    <n v="5755.0462560000005"/>
    <n v="0"/>
    <n v="0"/>
    <n v="0"/>
    <n v="0"/>
    <n v="0"/>
    <n v="0"/>
    <n v="0"/>
    <n v="0"/>
    <n v="0"/>
    <n v="0"/>
    <n v="0"/>
    <n v="0"/>
    <n v="0"/>
    <n v="0"/>
    <n v="0"/>
    <n v="0"/>
    <n v="0"/>
    <n v="0"/>
    <n v="0"/>
    <n v="0"/>
    <n v="0"/>
    <n v="0"/>
    <n v="0"/>
    <n v="5.0075911652705862"/>
    <n v="0"/>
    <n v="0"/>
    <n v="0"/>
    <n v="5.0075911652705862"/>
    <n v="0"/>
    <n v="0"/>
    <n v="0"/>
    <n v="0"/>
    <n v="0"/>
    <n v="0"/>
    <n v="0"/>
    <n v="0"/>
    <n v="0"/>
    <n v="0"/>
    <n v="0"/>
    <n v="0"/>
    <n v="0"/>
    <n v="0"/>
    <n v="0"/>
    <n v="0"/>
    <n v="0"/>
    <n v="0"/>
    <n v="0"/>
    <n v="0"/>
    <n v="0"/>
    <n v="0"/>
    <n v="0"/>
    <n v="0"/>
    <n v="0"/>
    <n v="0"/>
    <n v="0"/>
    <n v="0"/>
    <n v="0"/>
    <n v="0"/>
    <n v="0"/>
    <n v="0"/>
    <n v="0"/>
    <n v="0"/>
    <n v="0"/>
    <n v="0"/>
    <n v="0"/>
    <n v="0"/>
    <n v="0"/>
    <n v="0"/>
    <n v="0"/>
    <n v="0"/>
    <n v="0"/>
    <n v="0"/>
    <n v="0"/>
    <n v="0"/>
    <n v="0"/>
    <n v="0"/>
    <n v="0"/>
    <n v="0"/>
    <n v="0"/>
  </r>
  <r>
    <x v="2"/>
    <x v="6"/>
    <s v="Thoughts_18-24yrs"/>
    <s v="Care profile"/>
    <x v="29"/>
    <n v="0.2"/>
    <n v="6"/>
    <n v="60"/>
    <s v="min"/>
    <x v="4"/>
    <x v="0"/>
    <x v="1"/>
    <x v="1"/>
    <x v="1"/>
    <n v="191834.87520000001"/>
    <n v="38366.975040000005"/>
    <n v="230201.85024000003"/>
    <n v="230201.85024000003"/>
    <n v="0"/>
    <n v="0"/>
    <n v="230201.85024000003"/>
    <n v="0"/>
    <n v="0"/>
    <n v="0"/>
    <n v="230201.85024000003"/>
    <n v="0"/>
    <n v="0"/>
    <n v="0"/>
    <n v="0"/>
    <n v="0"/>
    <n v="0"/>
    <n v="0"/>
    <n v="0"/>
    <n v="0"/>
    <n v="0"/>
    <n v="0"/>
    <n v="0"/>
    <n v="0"/>
    <n v="0"/>
    <n v="0"/>
    <n v="0"/>
    <n v="0"/>
    <n v="0"/>
    <n v="0"/>
    <n v="0"/>
    <n v="0"/>
    <n v="0"/>
    <n v="0"/>
    <n v="200.30364661082348"/>
    <n v="0"/>
    <n v="0"/>
    <n v="0"/>
    <n v="200.30364661082348"/>
    <n v="0"/>
    <n v="0"/>
    <n v="0"/>
    <n v="0"/>
    <n v="0"/>
    <n v="0"/>
    <n v="0"/>
    <n v="0"/>
    <n v="0"/>
    <n v="0"/>
    <n v="0"/>
    <n v="0"/>
    <n v="0"/>
    <n v="0"/>
    <n v="0"/>
    <n v="0"/>
    <n v="0"/>
    <n v="0"/>
    <n v="0"/>
    <n v="0"/>
    <n v="0"/>
    <n v="0"/>
    <n v="0"/>
    <n v="0"/>
    <n v="0"/>
    <n v="0"/>
    <n v="0"/>
    <n v="0"/>
    <n v="0"/>
    <n v="0"/>
    <n v="0"/>
    <n v="0"/>
    <n v="0"/>
    <n v="0"/>
    <n v="0"/>
    <n v="0"/>
    <n v="0"/>
    <n v="0"/>
    <n v="0"/>
    <n v="0"/>
    <n v="0"/>
    <n v="0"/>
    <n v="0"/>
    <n v="0"/>
    <n v="0"/>
    <n v="0"/>
    <n v="0"/>
    <n v="0"/>
    <n v="0"/>
    <n v="0"/>
    <n v="0"/>
  </r>
  <r>
    <x v="2"/>
    <x v="6"/>
    <s v="Thoughts_18-24yrs"/>
    <s v="Care profile"/>
    <x v="40"/>
    <n v="0.05"/>
    <n v="6"/>
    <n v="60"/>
    <s v="min"/>
    <x v="3"/>
    <x v="12"/>
    <x v="1"/>
    <x v="1"/>
    <x v="1"/>
    <n v="191834.87520000001"/>
    <n v="9591.7437600000012"/>
    <n v="57550.462560000007"/>
    <n v="57550.462560000007"/>
    <n v="0"/>
    <n v="0"/>
    <n v="19183.487520000002"/>
    <n v="0"/>
    <n v="0"/>
    <n v="0"/>
    <n v="19183.487520000002"/>
    <n v="0"/>
    <n v="0"/>
    <n v="0"/>
    <n v="0"/>
    <n v="0"/>
    <n v="0"/>
    <n v="0"/>
    <n v="0"/>
    <n v="0"/>
    <n v="0"/>
    <n v="0"/>
    <n v="0"/>
    <n v="0"/>
    <n v="0"/>
    <n v="0"/>
    <n v="0"/>
    <n v="0"/>
    <n v="0"/>
    <n v="0"/>
    <n v="0"/>
    <n v="0"/>
    <n v="0"/>
    <n v="0"/>
    <n v="14.910676623991566"/>
    <n v="0"/>
    <n v="0"/>
    <n v="0"/>
    <n v="14.910676623991566"/>
    <n v="0"/>
    <n v="0"/>
    <n v="0"/>
    <n v="0"/>
    <n v="0"/>
    <n v="0"/>
    <n v="0"/>
    <n v="0"/>
    <n v="0"/>
    <n v="0"/>
    <n v="0"/>
    <n v="0"/>
    <n v="0"/>
    <n v="0"/>
    <n v="0"/>
    <n v="0"/>
    <n v="0"/>
    <n v="0"/>
    <n v="0"/>
    <n v="0"/>
    <n v="0"/>
    <n v="0"/>
    <n v="0"/>
    <n v="0"/>
    <n v="0"/>
    <n v="0"/>
    <n v="0"/>
    <n v="0"/>
    <n v="0"/>
    <n v="0"/>
    <n v="0"/>
    <n v="0"/>
    <n v="0"/>
    <n v="0"/>
    <n v="0"/>
    <n v="0"/>
    <n v="0"/>
    <n v="0"/>
    <n v="0"/>
    <n v="0"/>
    <n v="0"/>
    <n v="0"/>
    <n v="0"/>
    <n v="0"/>
    <n v="0"/>
    <n v="0"/>
    <n v="0"/>
    <n v="0"/>
    <n v="0"/>
    <n v="0"/>
    <n v="0"/>
  </r>
  <r>
    <x v="2"/>
    <x v="6"/>
    <s v="Thoughts_18-24yrs"/>
    <s v="Care profile"/>
    <x v="41"/>
    <n v="0.05"/>
    <n v="6"/>
    <n v="60"/>
    <s v="min"/>
    <x v="3"/>
    <x v="13"/>
    <x v="1"/>
    <x v="1"/>
    <x v="1"/>
    <n v="191834.87520000001"/>
    <n v="9591.7437600000012"/>
    <n v="57550.462560000007"/>
    <n v="57550.462560000007"/>
    <n v="0"/>
    <n v="0"/>
    <n v="9591.7437600000012"/>
    <n v="0"/>
    <n v="0"/>
    <n v="0"/>
    <n v="4795.8718800000006"/>
    <n v="0"/>
    <n v="0"/>
    <n v="0"/>
    <n v="0"/>
    <n v="0"/>
    <n v="0"/>
    <n v="0"/>
    <n v="0"/>
    <n v="0"/>
    <n v="0"/>
    <n v="0"/>
    <n v="0"/>
    <n v="0"/>
    <n v="4795.8718800000006"/>
    <n v="0"/>
    <n v="0"/>
    <n v="0"/>
    <n v="0"/>
    <n v="0"/>
    <n v="0"/>
    <n v="0"/>
    <n v="0"/>
    <n v="0"/>
    <n v="7.4540653331540696"/>
    <n v="0"/>
    <n v="0"/>
    <n v="0"/>
    <n v="3.7276691559978916"/>
    <n v="0"/>
    <n v="0"/>
    <n v="0"/>
    <n v="0"/>
    <n v="0"/>
    <n v="0"/>
    <n v="0"/>
    <n v="0"/>
    <n v="0"/>
    <n v="0"/>
    <n v="0"/>
    <n v="0"/>
    <n v="0"/>
    <n v="3.7263961771561775"/>
    <n v="0"/>
    <n v="0"/>
    <n v="0"/>
    <n v="0"/>
    <n v="0"/>
    <n v="0"/>
    <n v="0"/>
    <n v="0"/>
    <n v="0"/>
    <n v="0"/>
    <n v="0"/>
    <n v="0"/>
    <n v="0"/>
    <n v="0"/>
    <n v="0"/>
    <n v="0"/>
    <n v="0"/>
    <n v="0"/>
    <n v="0"/>
    <n v="0"/>
    <n v="0"/>
    <n v="0"/>
    <n v="0"/>
    <n v="0"/>
    <n v="0"/>
    <n v="0"/>
    <n v="0"/>
    <n v="0"/>
    <n v="0"/>
    <n v="0"/>
    <n v="0"/>
    <n v="0"/>
    <n v="0"/>
    <n v="0"/>
    <n v="0"/>
    <n v="0"/>
    <n v="0"/>
  </r>
  <r>
    <x v="2"/>
    <x v="6"/>
    <s v="Thoughts_18-24yrs"/>
    <s v="Care profile"/>
    <x v="42"/>
    <n v="0.1"/>
    <n v="3"/>
    <n v="60"/>
    <s v="min"/>
    <x v="8"/>
    <x v="0"/>
    <x v="1"/>
    <x v="0"/>
    <x v="1"/>
    <n v="191834.87520000001"/>
    <n v="19183.487520000002"/>
    <n v="57550.462560000007"/>
    <n v="57550.462560000007"/>
    <n v="0"/>
    <n v="0"/>
    <n v="57550.462560000007"/>
    <n v="0"/>
    <n v="0"/>
    <n v="0"/>
    <n v="0"/>
    <n v="0"/>
    <n v="0"/>
    <n v="0"/>
    <n v="0"/>
    <n v="0"/>
    <n v="0"/>
    <n v="0"/>
    <n v="0"/>
    <n v="0"/>
    <n v="0"/>
    <n v="0"/>
    <n v="0"/>
    <n v="0"/>
    <n v="57550.462560000007"/>
    <n v="0"/>
    <n v="0"/>
    <n v="0"/>
    <n v="0"/>
    <n v="0"/>
    <n v="0"/>
    <n v="0"/>
    <n v="0"/>
    <n v="0"/>
    <n v="50.075911652705869"/>
    <n v="0"/>
    <n v="0"/>
    <n v="0"/>
    <n v="0"/>
    <n v="0"/>
    <n v="0"/>
    <n v="0"/>
    <n v="0"/>
    <n v="0"/>
    <n v="0"/>
    <n v="0"/>
    <n v="0"/>
    <n v="0"/>
    <n v="0"/>
    <n v="0"/>
    <n v="0"/>
    <n v="0"/>
    <n v="50.075911652705869"/>
    <n v="0"/>
    <n v="0"/>
    <n v="0"/>
    <n v="0"/>
    <n v="0"/>
    <n v="0"/>
    <n v="0"/>
    <n v="0"/>
    <n v="0"/>
    <n v="0"/>
    <n v="0"/>
    <n v="0"/>
    <n v="0"/>
    <n v="0"/>
    <n v="0"/>
    <n v="0"/>
    <n v="0"/>
    <n v="0"/>
    <n v="0"/>
    <n v="0"/>
    <n v="0"/>
    <n v="0"/>
    <n v="0"/>
    <n v="0"/>
    <n v="0"/>
    <n v="0"/>
    <n v="0"/>
    <n v="0"/>
    <n v="0"/>
    <n v="0"/>
    <n v="0"/>
    <n v="0"/>
    <n v="0"/>
    <n v="0"/>
    <n v="0"/>
    <n v="0"/>
    <n v="0"/>
  </r>
  <r>
    <x v="3"/>
    <x v="6"/>
    <s v="Thoughts_25-64yrs"/>
    <s v="Care profile"/>
    <x v="20"/>
    <n v="1"/>
    <s v="n/a"/>
    <s v="n/a"/>
    <s v="n/a"/>
    <x v="2"/>
    <x v="0"/>
    <x v="1"/>
    <x v="1"/>
    <x v="1"/>
    <n v="427364.92440000002"/>
    <n v="427364.9244000000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6"/>
    <s v="Thoughts_25-64yrs"/>
    <s v="Care profile"/>
    <x v="24"/>
    <n v="0.7"/>
    <s v="n/a"/>
    <s v="n/a"/>
    <s v="n/a"/>
    <x v="2"/>
    <x v="0"/>
    <x v="1"/>
    <x v="1"/>
    <x v="1"/>
    <n v="427364.92440000002"/>
    <n v="299155.447080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6"/>
    <s v="Thoughts_25-64yrs"/>
    <s v="Care profile"/>
    <x v="25"/>
    <n v="0.15"/>
    <s v="n/a"/>
    <s v="n/a"/>
    <s v="n/a"/>
    <x v="2"/>
    <x v="0"/>
    <x v="1"/>
    <x v="1"/>
    <x v="1"/>
    <n v="427364.92440000002"/>
    <n v="64104.73866000000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4"/>
    <s v="Distress_25-64yrs"/>
    <s v="Care profile"/>
    <x v="26"/>
    <n v="0.6"/>
    <n v="1"/>
    <n v="15"/>
    <s v="min"/>
    <x v="6"/>
    <x v="0"/>
    <x v="1"/>
    <x v="0"/>
    <x v="1"/>
    <n v="745514.36812"/>
    <n v="447308.620872"/>
    <n v="447308.620872"/>
    <n v="111827.155218"/>
    <n v="0"/>
    <n v="0"/>
    <n v="111827.155218"/>
    <n v="0"/>
    <n v="0"/>
    <n v="0"/>
    <n v="0"/>
    <n v="0"/>
    <n v="0"/>
    <n v="0"/>
    <n v="0"/>
    <n v="0"/>
    <n v="0"/>
    <n v="0"/>
    <n v="0"/>
    <n v="0"/>
    <n v="0"/>
    <n v="0"/>
    <n v="0"/>
    <n v="0"/>
    <n v="0"/>
    <n v="111827.155218"/>
    <n v="0"/>
    <n v="0"/>
    <n v="0"/>
    <n v="0"/>
    <n v="0"/>
    <n v="0"/>
    <n v="0"/>
    <n v="0"/>
    <n v="67.773211971976082"/>
    <n v="0"/>
    <n v="0"/>
    <n v="0"/>
    <n v="0"/>
    <n v="0"/>
    <n v="0"/>
    <n v="0"/>
    <n v="0"/>
    <n v="0"/>
    <n v="0"/>
    <n v="0"/>
    <n v="0"/>
    <n v="0"/>
    <n v="0"/>
    <n v="0"/>
    <n v="0"/>
    <n v="0"/>
    <n v="0"/>
    <n v="67.773211971976082"/>
    <n v="0"/>
    <n v="0"/>
    <n v="0"/>
    <n v="0"/>
    <n v="0"/>
    <n v="0"/>
    <n v="0"/>
    <n v="0"/>
    <n v="0"/>
    <n v="0"/>
    <n v="0"/>
    <n v="0"/>
    <n v="0"/>
    <n v="0"/>
    <n v="0"/>
    <n v="0"/>
    <n v="0"/>
    <n v="0"/>
    <n v="0"/>
    <n v="0"/>
    <n v="0"/>
    <n v="0"/>
    <n v="0"/>
    <n v="0"/>
    <n v="0"/>
    <n v="0"/>
    <n v="0"/>
    <n v="0"/>
    <n v="0"/>
    <n v="0"/>
    <n v="0"/>
    <n v="0"/>
    <n v="0"/>
    <n v="0"/>
    <n v="0"/>
    <n v="0"/>
  </r>
  <r>
    <x v="3"/>
    <x v="4"/>
    <s v="Distress_25-64yrs"/>
    <s v="Care profile"/>
    <x v="26"/>
    <n v="0.3"/>
    <n v="1"/>
    <n v="15"/>
    <s v="min"/>
    <x v="3"/>
    <x v="5"/>
    <x v="0"/>
    <x v="1"/>
    <x v="1"/>
    <n v="745514.36812"/>
    <n v="223654.310436"/>
    <n v="223654.310436"/>
    <n v="55913.577609"/>
    <n v="0"/>
    <n v="0"/>
    <n v="55913.577609"/>
    <n v="0"/>
    <n v="0"/>
    <n v="0"/>
    <n v="2734.90325261413"/>
    <n v="0"/>
    <n v="2510.2976714815691"/>
    <n v="1255.1488357407845"/>
    <n v="0"/>
    <n v="0"/>
    <n v="0"/>
    <n v="1321.2093007797732"/>
    <n v="20875.106952320417"/>
    <n v="4862.0502268695654"/>
    <n v="8032.952548741021"/>
    <n v="6526.7739458520782"/>
    <n v="2510.2976714815691"/>
    <n v="0"/>
    <n v="0"/>
    <n v="0"/>
    <n v="1849.6930210916826"/>
    <n v="0"/>
    <n v="3435.1441820274104"/>
    <n v="0"/>
    <n v="0"/>
    <n v="0"/>
    <n v="0"/>
    <n v="0"/>
    <n v="49.934350723166453"/>
    <n v="0"/>
    <n v="0"/>
    <n v="0"/>
    <n v="2.3795685265302384"/>
    <n v="0"/>
    <n v="2.1841450243514271"/>
    <n v="1.0920725121757136"/>
    <n v="0"/>
    <n v="0"/>
    <n v="0"/>
    <n v="1.2028439401608397"/>
    <n v="19.525936026032653"/>
    <n v="4.230344047164869"/>
    <n v="6.9892640779245649"/>
    <n v="5.6787770633137074"/>
    <n v="2.1841450243514271"/>
    <n v="0"/>
    <n v="0"/>
    <n v="0"/>
    <n v="1.5635390684063522"/>
    <n v="0"/>
    <n v="2.9037154127546541"/>
    <n v="0"/>
    <n v="0"/>
    <n v="0"/>
    <n v="0"/>
    <n v="0"/>
    <n v="0"/>
    <n v="0"/>
    <n v="0"/>
    <n v="0"/>
    <n v="0"/>
    <n v="0"/>
    <n v="0"/>
    <n v="0"/>
    <n v="0"/>
    <n v="0"/>
    <n v="0"/>
    <n v="0"/>
    <n v="0"/>
    <n v="0"/>
    <n v="0"/>
    <n v="0"/>
    <n v="0"/>
    <n v="0"/>
    <n v="0"/>
    <n v="0"/>
    <n v="0"/>
    <n v="0"/>
    <n v="0"/>
    <n v="0"/>
    <n v="0"/>
    <n v="0"/>
    <n v="0"/>
    <n v="0"/>
  </r>
  <r>
    <x v="3"/>
    <x v="6"/>
    <s v="Thoughts_25-64yrs"/>
    <s v="Care profile"/>
    <x v="27"/>
    <n v="0.7"/>
    <n v="1"/>
    <n v="15"/>
    <s v="min"/>
    <x v="7"/>
    <x v="0"/>
    <x v="1"/>
    <x v="0"/>
    <x v="1"/>
    <n v="427364.92440000002"/>
    <n v="299155.44708000001"/>
    <n v="299155.44708000001"/>
    <n v="74788.861770000003"/>
    <n v="0"/>
    <n v="0"/>
    <n v="74788.861770000003"/>
    <n v="0"/>
    <n v="0"/>
    <n v="0"/>
    <n v="0"/>
    <n v="0"/>
    <n v="0"/>
    <n v="0"/>
    <n v="0"/>
    <n v="0"/>
    <n v="0"/>
    <n v="0"/>
    <n v="0"/>
    <n v="0"/>
    <n v="0"/>
    <n v="0"/>
    <n v="0"/>
    <n v="0"/>
    <n v="0"/>
    <n v="0"/>
    <n v="0"/>
    <n v="0"/>
    <n v="0"/>
    <n v="0"/>
    <n v="0"/>
    <n v="0"/>
    <n v="74788.861770000003"/>
    <n v="0"/>
    <n v="65.075418476374992"/>
    <n v="0"/>
    <n v="0"/>
    <n v="0"/>
    <n v="0"/>
    <n v="0"/>
    <n v="0"/>
    <n v="0"/>
    <n v="0"/>
    <n v="0"/>
    <n v="0"/>
    <n v="0"/>
    <n v="0"/>
    <n v="0"/>
    <n v="0"/>
    <n v="0"/>
    <n v="0"/>
    <n v="0"/>
    <n v="0"/>
    <n v="0"/>
    <n v="0"/>
    <n v="0"/>
    <n v="0"/>
    <n v="0"/>
    <n v="0"/>
    <n v="0"/>
    <n v="65.075418476374992"/>
    <n v="0"/>
    <n v="0"/>
    <n v="0"/>
    <n v="0"/>
    <n v="0"/>
    <n v="0"/>
    <n v="0"/>
    <n v="0"/>
    <n v="0"/>
    <n v="0"/>
    <n v="0"/>
    <n v="0"/>
    <n v="0"/>
    <n v="0"/>
    <n v="0"/>
    <n v="0"/>
    <n v="0"/>
    <n v="0"/>
    <n v="0"/>
    <n v="0"/>
    <n v="0"/>
    <n v="0"/>
    <n v="0"/>
    <n v="0"/>
    <n v="0"/>
    <n v="0"/>
    <n v="0"/>
    <n v="0"/>
    <n v="0"/>
  </r>
  <r>
    <x v="3"/>
    <x v="6"/>
    <s v="Thoughts_25-64yrs"/>
    <s v="Care profile"/>
    <x v="43"/>
    <n v="0.5"/>
    <n v="6"/>
    <n v="30"/>
    <s v="min"/>
    <x v="5"/>
    <x v="0"/>
    <x v="0"/>
    <x v="0"/>
    <x v="0"/>
    <n v="427364.92440000002"/>
    <n v="213682.46220000001"/>
    <n v="1282094.7732000002"/>
    <n v="641047.38660000009"/>
    <n v="0"/>
    <n v="0"/>
    <n v="641047.38660000009"/>
    <n v="0"/>
    <n v="0"/>
    <n v="0"/>
    <n v="0"/>
    <n v="0"/>
    <n v="0"/>
    <n v="0"/>
    <n v="0"/>
    <n v="0"/>
    <n v="641047.38660000009"/>
    <n v="0"/>
    <n v="0"/>
    <n v="0"/>
    <n v="0"/>
    <n v="0"/>
    <n v="0"/>
    <n v="0"/>
    <n v="0"/>
    <n v="0"/>
    <n v="0"/>
    <n v="0"/>
    <n v="0"/>
    <n v="0"/>
    <n v="0"/>
    <n v="0"/>
    <n v="0"/>
    <n v="0"/>
    <n v="557.78930122607142"/>
    <n v="0"/>
    <n v="0"/>
    <n v="0"/>
    <n v="0"/>
    <n v="0"/>
    <n v="0"/>
    <n v="0"/>
    <n v="0"/>
    <n v="0"/>
    <n v="557.78930122607142"/>
    <n v="0"/>
    <n v="0"/>
    <n v="0"/>
    <n v="0"/>
    <n v="0"/>
    <n v="0"/>
    <n v="0"/>
    <n v="0"/>
    <n v="0"/>
    <n v="0"/>
    <n v="0"/>
    <n v="0"/>
    <n v="0"/>
    <n v="0"/>
    <n v="0"/>
    <n v="0"/>
    <n v="0"/>
    <n v="0"/>
    <n v="0"/>
    <n v="0"/>
    <n v="0"/>
    <n v="0"/>
    <n v="0"/>
    <n v="0"/>
    <n v="0"/>
    <n v="0"/>
    <n v="0"/>
    <n v="0"/>
    <n v="0"/>
    <n v="0"/>
    <n v="0"/>
    <n v="0"/>
    <n v="0"/>
    <n v="0"/>
    <n v="0"/>
    <n v="0"/>
    <n v="0"/>
    <n v="0"/>
    <n v="0"/>
    <n v="0"/>
    <n v="0"/>
    <n v="0"/>
    <n v="0"/>
    <n v="0"/>
    <n v="0"/>
  </r>
  <r>
    <x v="3"/>
    <x v="4"/>
    <s v="Distress_25-64yrs"/>
    <s v="Care profile"/>
    <x v="26"/>
    <n v="0.7"/>
    <n v="1"/>
    <n v="15"/>
    <s v="min"/>
    <x v="8"/>
    <x v="0"/>
    <x v="1"/>
    <x v="0"/>
    <x v="1"/>
    <n v="745514.36812"/>
    <n v="521860.05768399994"/>
    <n v="521860.05768399994"/>
    <n v="130465.01442099999"/>
    <n v="0"/>
    <n v="0"/>
    <n v="130465.01442099999"/>
    <n v="0"/>
    <n v="0"/>
    <n v="0"/>
    <n v="0"/>
    <n v="0"/>
    <n v="0"/>
    <n v="0"/>
    <n v="0"/>
    <n v="0"/>
    <n v="0"/>
    <n v="0"/>
    <n v="0"/>
    <n v="0"/>
    <n v="0"/>
    <n v="0"/>
    <n v="0"/>
    <n v="0"/>
    <n v="130465.01442099999"/>
    <n v="0"/>
    <n v="0"/>
    <n v="0"/>
    <n v="0"/>
    <n v="0"/>
    <n v="0"/>
    <n v="0"/>
    <n v="0"/>
    <n v="0"/>
    <n v="113.52045223100968"/>
    <n v="0"/>
    <n v="0"/>
    <n v="0"/>
    <n v="0"/>
    <n v="0"/>
    <n v="0"/>
    <n v="0"/>
    <n v="0"/>
    <n v="0"/>
    <n v="0"/>
    <n v="0"/>
    <n v="0"/>
    <n v="0"/>
    <n v="0"/>
    <n v="0"/>
    <n v="0"/>
    <n v="0"/>
    <n v="113.52045223100968"/>
    <n v="0"/>
    <n v="0"/>
    <n v="0"/>
    <n v="0"/>
    <n v="0"/>
    <n v="0"/>
    <n v="0"/>
    <n v="0"/>
    <n v="0"/>
    <n v="0"/>
    <n v="0"/>
    <n v="0"/>
    <n v="0"/>
    <n v="0"/>
    <n v="0"/>
    <n v="0"/>
    <n v="0"/>
    <n v="0"/>
    <n v="0"/>
    <n v="0"/>
    <n v="0"/>
    <n v="0"/>
    <n v="0"/>
    <n v="0"/>
    <n v="0"/>
    <n v="0"/>
    <n v="0"/>
    <n v="0"/>
    <n v="0"/>
    <n v="0"/>
    <n v="0"/>
    <n v="0"/>
    <n v="0"/>
    <n v="0"/>
    <n v="0"/>
    <n v="0"/>
    <n v="0"/>
  </r>
  <r>
    <x v="3"/>
    <x v="6"/>
    <s v="Thoughts_25-64yrs"/>
    <s v="Care profile"/>
    <x v="37"/>
    <n v="0.3"/>
    <n v="6"/>
    <n v="60"/>
    <s v="min"/>
    <x v="8"/>
    <x v="0"/>
    <x v="1"/>
    <x v="0"/>
    <x v="1"/>
    <n v="427364.92440000002"/>
    <n v="128209.47732000001"/>
    <n v="769256.86392000003"/>
    <n v="769256.86392000003"/>
    <n v="0"/>
    <n v="0"/>
    <n v="769256.86392000003"/>
    <n v="0"/>
    <n v="0"/>
    <n v="0"/>
    <n v="0"/>
    <n v="0"/>
    <n v="0"/>
    <n v="0"/>
    <n v="0"/>
    <n v="0"/>
    <n v="0"/>
    <n v="0"/>
    <n v="0"/>
    <n v="0"/>
    <n v="0"/>
    <n v="0"/>
    <n v="0"/>
    <n v="0"/>
    <n v="769256.86392000003"/>
    <n v="0"/>
    <n v="0"/>
    <n v="0"/>
    <n v="0"/>
    <n v="0"/>
    <n v="0"/>
    <n v="0"/>
    <n v="0"/>
    <n v="0"/>
    <n v="669.34716147128563"/>
    <n v="0"/>
    <n v="0"/>
    <n v="0"/>
    <n v="0"/>
    <n v="0"/>
    <n v="0"/>
    <n v="0"/>
    <n v="0"/>
    <n v="0"/>
    <n v="0"/>
    <n v="0"/>
    <n v="0"/>
    <n v="0"/>
    <n v="0"/>
    <n v="0"/>
    <n v="0"/>
    <n v="0"/>
    <n v="669.34716147128563"/>
    <n v="0"/>
    <n v="0"/>
    <n v="0"/>
    <n v="0"/>
    <n v="0"/>
    <n v="0"/>
    <n v="0"/>
    <n v="0"/>
    <n v="0"/>
    <n v="0"/>
    <n v="0"/>
    <n v="0"/>
    <n v="0"/>
    <n v="0"/>
    <n v="0"/>
    <n v="0"/>
    <n v="0"/>
    <n v="0"/>
    <n v="0"/>
    <n v="0"/>
    <n v="0"/>
    <n v="0"/>
    <n v="0"/>
    <n v="0"/>
    <n v="0"/>
    <n v="0"/>
    <n v="0"/>
    <n v="0"/>
    <n v="0"/>
    <n v="0"/>
    <n v="0"/>
    <n v="0"/>
    <n v="0"/>
    <n v="0"/>
    <n v="0"/>
    <n v="0"/>
    <n v="0"/>
  </r>
  <r>
    <x v="3"/>
    <x v="6"/>
    <s v="Thoughts_25-64yrs"/>
    <s v="Care profile"/>
    <x v="18"/>
    <n v="0.3"/>
    <n v="6"/>
    <n v="60"/>
    <s v="min"/>
    <x v="4"/>
    <x v="0"/>
    <x v="0"/>
    <x v="0"/>
    <x v="0"/>
    <n v="427364.92440000002"/>
    <n v="128209.47732000001"/>
    <n v="769256.86392000003"/>
    <n v="769256.86392000003"/>
    <n v="0"/>
    <n v="0"/>
    <n v="769256.86392000003"/>
    <n v="0"/>
    <n v="0"/>
    <n v="0"/>
    <n v="769256.86392000003"/>
    <n v="0"/>
    <n v="0"/>
    <n v="0"/>
    <n v="0"/>
    <n v="0"/>
    <n v="0"/>
    <n v="0"/>
    <n v="0"/>
    <n v="0"/>
    <n v="0"/>
    <n v="0"/>
    <n v="0"/>
    <n v="0"/>
    <n v="0"/>
    <n v="0"/>
    <n v="0"/>
    <n v="0"/>
    <n v="0"/>
    <n v="0"/>
    <n v="0"/>
    <n v="0"/>
    <n v="0"/>
    <n v="0"/>
    <n v="669.34716147128563"/>
    <n v="0"/>
    <n v="0"/>
    <n v="0"/>
    <n v="669.34716147128563"/>
    <n v="0"/>
    <n v="0"/>
    <n v="0"/>
    <n v="0"/>
    <n v="0"/>
    <n v="0"/>
    <n v="0"/>
    <n v="0"/>
    <n v="0"/>
    <n v="0"/>
    <n v="0"/>
    <n v="0"/>
    <n v="0"/>
    <n v="0"/>
    <n v="0"/>
    <n v="0"/>
    <n v="0"/>
    <n v="0"/>
    <n v="0"/>
    <n v="0"/>
    <n v="0"/>
    <n v="0"/>
    <n v="0"/>
    <n v="0"/>
    <n v="0"/>
    <n v="0"/>
    <n v="0"/>
    <n v="0"/>
    <n v="0"/>
    <n v="0"/>
    <n v="0"/>
    <n v="0"/>
    <n v="0"/>
    <n v="0"/>
    <n v="0"/>
    <n v="0"/>
    <n v="0"/>
    <n v="0"/>
    <n v="0"/>
    <n v="0"/>
    <n v="0"/>
    <n v="0"/>
    <n v="0"/>
    <n v="0"/>
    <n v="0"/>
    <n v="0"/>
    <n v="0"/>
    <n v="0"/>
    <n v="0"/>
    <n v="0"/>
    <n v="0"/>
  </r>
  <r>
    <x v="3"/>
    <x v="6"/>
    <s v="Thoughts_25-64yrs"/>
    <s v="Care profile"/>
    <x v="22"/>
    <n v="0.3"/>
    <n v="10"/>
    <n v="60"/>
    <s v="min"/>
    <x v="4"/>
    <x v="0"/>
    <x v="0"/>
    <x v="0"/>
    <x v="0"/>
    <n v="427364.92440000002"/>
    <n v="128209.47732000001"/>
    <n v="1282094.7732000002"/>
    <n v="1282094.7732000002"/>
    <n v="0"/>
    <n v="0"/>
    <n v="256418.95464000004"/>
    <n v="0"/>
    <n v="0"/>
    <n v="0"/>
    <n v="256418.95464000004"/>
    <n v="0"/>
    <n v="0"/>
    <n v="0"/>
    <n v="0"/>
    <n v="0"/>
    <n v="0"/>
    <n v="0"/>
    <n v="0"/>
    <n v="0"/>
    <n v="0"/>
    <n v="0"/>
    <n v="0"/>
    <n v="0"/>
    <n v="0"/>
    <n v="0"/>
    <n v="0"/>
    <n v="0"/>
    <n v="0"/>
    <n v="0"/>
    <n v="0"/>
    <n v="0"/>
    <n v="0"/>
    <n v="0"/>
    <n v="223.11572049042857"/>
    <n v="0"/>
    <n v="0"/>
    <n v="0"/>
    <n v="223.11572049042857"/>
    <n v="0"/>
    <n v="0"/>
    <n v="0"/>
    <n v="0"/>
    <n v="0"/>
    <n v="0"/>
    <n v="0"/>
    <n v="0"/>
    <n v="0"/>
    <n v="0"/>
    <n v="0"/>
    <n v="0"/>
    <n v="0"/>
    <n v="0"/>
    <n v="0"/>
    <n v="0"/>
    <n v="0"/>
    <n v="0"/>
    <n v="0"/>
    <n v="0"/>
    <n v="0"/>
    <n v="0"/>
    <n v="0"/>
    <n v="0"/>
    <n v="0"/>
    <n v="0"/>
    <n v="0"/>
    <n v="0"/>
    <n v="0"/>
    <n v="0"/>
    <n v="0"/>
    <n v="0"/>
    <n v="0"/>
    <n v="0"/>
    <n v="0"/>
    <n v="0"/>
    <n v="0"/>
    <n v="0"/>
    <n v="0"/>
    <n v="0"/>
    <n v="0"/>
    <n v="0"/>
    <n v="0"/>
    <n v="0"/>
    <n v="0"/>
    <n v="0"/>
    <n v="0"/>
    <n v="0"/>
    <n v="0"/>
    <n v="0"/>
    <n v="0"/>
  </r>
  <r>
    <x v="3"/>
    <x v="6"/>
    <s v="Thoughts_25-64yrs"/>
    <s v="Care profile"/>
    <x v="31"/>
    <n v="0.05"/>
    <n v="1"/>
    <n v="120"/>
    <s v="min"/>
    <x v="3"/>
    <x v="7"/>
    <x v="0"/>
    <x v="1"/>
    <x v="1"/>
    <n v="427364.92440000002"/>
    <n v="21368.246220000001"/>
    <n v="21368.246220000001"/>
    <n v="42736.492440000009"/>
    <n v="0"/>
    <n v="0"/>
    <n v="42736.492440000009"/>
    <n v="0"/>
    <n v="0"/>
    <n v="0"/>
    <n v="21368.246220000005"/>
    <n v="0"/>
    <n v="0"/>
    <n v="0"/>
    <n v="0"/>
    <n v="0"/>
    <n v="0"/>
    <n v="0"/>
    <n v="0"/>
    <n v="0"/>
    <n v="0"/>
    <n v="0"/>
    <n v="0"/>
    <n v="0"/>
    <n v="21368.246220000005"/>
    <n v="0"/>
    <n v="0"/>
    <n v="0"/>
    <n v="0"/>
    <n v="0"/>
    <n v="0"/>
    <n v="0"/>
    <n v="0"/>
    <n v="0"/>
    <n v="25.534634460470137"/>
    <n v="0"/>
    <n v="0"/>
    <n v="0"/>
    <n v="12.459618787172014"/>
    <n v="0"/>
    <n v="0"/>
    <n v="0"/>
    <n v="0"/>
    <n v="0"/>
    <n v="0"/>
    <n v="0"/>
    <n v="0"/>
    <n v="0"/>
    <n v="0"/>
    <n v="0"/>
    <n v="0"/>
    <n v="0"/>
    <n v="13.075015673298122"/>
    <n v="0"/>
    <n v="0"/>
    <n v="0"/>
    <n v="0"/>
    <n v="0"/>
    <n v="0"/>
    <n v="0"/>
    <n v="0"/>
    <n v="0"/>
    <n v="0"/>
    <n v="0"/>
    <n v="0"/>
    <n v="0"/>
    <n v="0"/>
    <n v="0"/>
    <n v="0"/>
    <n v="0"/>
    <n v="0"/>
    <n v="0"/>
    <n v="0"/>
    <n v="0"/>
    <n v="0"/>
    <n v="0"/>
    <n v="0"/>
    <n v="0"/>
    <n v="0"/>
    <n v="0"/>
    <n v="0"/>
    <n v="0"/>
    <n v="0"/>
    <n v="0"/>
    <n v="0"/>
    <n v="0"/>
    <n v="0"/>
    <n v="0"/>
    <n v="0"/>
    <n v="0"/>
  </r>
  <r>
    <x v="3"/>
    <x v="6"/>
    <s v="Thoughts_25-64yrs"/>
    <s v="Care profile"/>
    <x v="28"/>
    <n v="0.3"/>
    <n v="6"/>
    <n v="150"/>
    <s v="min"/>
    <x v="3"/>
    <x v="4"/>
    <x v="0"/>
    <x v="1"/>
    <x v="0"/>
    <n v="427364.92440000002"/>
    <n v="128209.47732000001"/>
    <n v="769256.86392000003"/>
    <n v="1923142.1598"/>
    <n v="0"/>
    <n v="0"/>
    <n v="1923142.1598000003"/>
    <n v="0"/>
    <n v="0"/>
    <n v="0"/>
    <n v="1730827.9438200002"/>
    <n v="0"/>
    <n v="0"/>
    <n v="0"/>
    <n v="0"/>
    <n v="0"/>
    <n v="0"/>
    <n v="0"/>
    <n v="0"/>
    <n v="0"/>
    <n v="0"/>
    <n v="0"/>
    <n v="0"/>
    <n v="0"/>
    <n v="192314.21598000001"/>
    <n v="0"/>
    <n v="0"/>
    <n v="0"/>
    <n v="0"/>
    <n v="0"/>
    <n v="0"/>
    <n v="0"/>
    <n v="0"/>
    <n v="0"/>
    <n v="1147.9298695239688"/>
    <n v="0"/>
    <n v="0"/>
    <n v="0"/>
    <n v="1030.2547284642858"/>
    <n v="0"/>
    <n v="0"/>
    <n v="0"/>
    <n v="0"/>
    <n v="0"/>
    <n v="0"/>
    <n v="0"/>
    <n v="0"/>
    <n v="0"/>
    <n v="0"/>
    <n v="0"/>
    <n v="0"/>
    <n v="0"/>
    <n v="117.67514105968307"/>
    <n v="0"/>
    <n v="0"/>
    <n v="0"/>
    <n v="0"/>
    <n v="0"/>
    <n v="0"/>
    <n v="0"/>
    <n v="0"/>
    <n v="0"/>
    <n v="0"/>
    <n v="0"/>
    <n v="0"/>
    <n v="0"/>
    <n v="0"/>
    <n v="0"/>
    <n v="0"/>
    <n v="0"/>
    <n v="0"/>
    <n v="0"/>
    <n v="0"/>
    <n v="0"/>
    <n v="0"/>
    <n v="0"/>
    <n v="0"/>
    <n v="0"/>
    <n v="0"/>
    <n v="0"/>
    <n v="0"/>
    <n v="0"/>
    <n v="0"/>
    <n v="0"/>
    <n v="0"/>
    <n v="0"/>
    <n v="0"/>
    <n v="0"/>
    <n v="0"/>
    <n v="0"/>
  </r>
  <r>
    <x v="3"/>
    <x v="6"/>
    <s v="Thoughts_25-64yrs"/>
    <s v="Care profile"/>
    <x v="44"/>
    <n v="0.01"/>
    <n v="1"/>
    <n v="4320"/>
    <s v="min"/>
    <x v="3"/>
    <x v="14"/>
    <x v="0"/>
    <x v="1"/>
    <x v="1"/>
    <n v="427364.92440000002"/>
    <n v="4273.6492440000002"/>
    <n v="4273.6492440000002"/>
    <n v="307702.74556800001"/>
    <n v="0"/>
    <n v="0"/>
    <n v="307702.74556800001"/>
    <n v="0"/>
    <n v="0"/>
    <n v="0"/>
    <n v="246162.19645440002"/>
    <n v="0"/>
    <n v="0"/>
    <n v="0"/>
    <n v="0"/>
    <n v="0"/>
    <n v="0"/>
    <n v="0"/>
    <n v="0"/>
    <n v="0"/>
    <n v="0"/>
    <n v="0"/>
    <n v="0"/>
    <n v="0"/>
    <n v="61540.549113600006"/>
    <n v="0"/>
    <n v="0"/>
    <n v="0"/>
    <n v="0"/>
    <n v="0"/>
    <n v="0"/>
    <n v="0"/>
    <n v="0"/>
    <n v="0"/>
    <n v="181.19085356732018"/>
    <n v="0"/>
    <n v="0"/>
    <n v="0"/>
    <n v="143.5348084282216"/>
    <n v="0"/>
    <n v="0"/>
    <n v="0"/>
    <n v="0"/>
    <n v="0"/>
    <n v="0"/>
    <n v="0"/>
    <n v="0"/>
    <n v="0"/>
    <n v="0"/>
    <n v="0"/>
    <n v="0"/>
    <n v="0"/>
    <n v="37.656045139098588"/>
    <n v="0"/>
    <n v="0"/>
    <n v="0"/>
    <n v="0"/>
    <n v="0"/>
    <n v="0"/>
    <n v="0"/>
    <n v="0"/>
    <n v="0"/>
    <n v="0"/>
    <n v="0"/>
    <n v="0"/>
    <n v="0"/>
    <n v="0"/>
    <n v="0"/>
    <n v="0"/>
    <n v="0"/>
    <n v="0"/>
    <n v="0"/>
    <n v="0"/>
    <n v="0"/>
    <n v="0"/>
    <n v="0"/>
    <n v="0"/>
    <n v="0"/>
    <n v="0"/>
    <n v="0"/>
    <n v="0"/>
    <n v="0"/>
    <n v="0"/>
    <n v="0"/>
    <n v="0"/>
    <n v="0"/>
    <n v="0"/>
    <n v="0"/>
    <n v="0"/>
    <n v="0"/>
  </r>
  <r>
    <x v="3"/>
    <x v="6"/>
    <s v="Thoughts_25-64yrs"/>
    <s v="Care profile"/>
    <x v="33"/>
    <n v="0.01"/>
    <n v="1"/>
    <n v="4320"/>
    <s v="min"/>
    <x v="3"/>
    <x v="9"/>
    <x v="0"/>
    <x v="1"/>
    <x v="1"/>
    <n v="427364.92440000002"/>
    <n v="4273.6492440000002"/>
    <n v="4273.6492440000002"/>
    <n v="307702.74556800001"/>
    <n v="0"/>
    <n v="0"/>
    <n v="307702.74556800001"/>
    <n v="0"/>
    <n v="0"/>
    <n v="0"/>
    <n v="123081.09822720001"/>
    <n v="0"/>
    <n v="0"/>
    <n v="0"/>
    <n v="0"/>
    <n v="0"/>
    <n v="123081.09822720001"/>
    <n v="0"/>
    <n v="0"/>
    <n v="0"/>
    <n v="0"/>
    <n v="0"/>
    <n v="0"/>
    <n v="0"/>
    <n v="61540.549113600006"/>
    <n v="0"/>
    <n v="0"/>
    <n v="0"/>
    <n v="0"/>
    <n v="0"/>
    <n v="0"/>
    <n v="0"/>
    <n v="0"/>
    <n v="0"/>
    <n v="184.49991645995738"/>
    <n v="0"/>
    <n v="0"/>
    <n v="0"/>
    <n v="71.767404214110798"/>
    <n v="0"/>
    <n v="0"/>
    <n v="0"/>
    <n v="0"/>
    <n v="0"/>
    <n v="75.076467106747998"/>
    <n v="0"/>
    <n v="0"/>
    <n v="0"/>
    <n v="0"/>
    <n v="0"/>
    <n v="0"/>
    <n v="0"/>
    <n v="37.656045139098588"/>
    <n v="0"/>
    <n v="0"/>
    <n v="0"/>
    <n v="0"/>
    <n v="0"/>
    <n v="0"/>
    <n v="0"/>
    <n v="0"/>
    <n v="0"/>
    <n v="0"/>
    <n v="0"/>
    <n v="0"/>
    <n v="0"/>
    <n v="0"/>
    <n v="0"/>
    <n v="0"/>
    <n v="0"/>
    <n v="0"/>
    <n v="0"/>
    <n v="0"/>
    <n v="0"/>
    <n v="0"/>
    <n v="0"/>
    <n v="0"/>
    <n v="0"/>
    <n v="0"/>
    <n v="0"/>
    <n v="0"/>
    <n v="0"/>
    <n v="0"/>
    <n v="0"/>
    <n v="0"/>
    <n v="0"/>
    <n v="0"/>
    <n v="0"/>
    <n v="0"/>
    <n v="0"/>
  </r>
  <r>
    <x v="3"/>
    <x v="6"/>
    <s v="Thoughts_25-64yrs"/>
    <s v="Care profile"/>
    <x v="45"/>
    <n v="0.01"/>
    <n v="1"/>
    <n v="3"/>
    <s v="days"/>
    <x v="3"/>
    <x v="15"/>
    <x v="0"/>
    <x v="1"/>
    <x v="1"/>
    <n v="427364.92440000002"/>
    <n v="4273.6492440000002"/>
    <n v="4273.6492440000002"/>
    <n v="307702.74556800001"/>
    <n v="12820.947732000001"/>
    <n v="41.324569643835616"/>
    <n v="127568.4299334"/>
    <n v="0"/>
    <n v="0"/>
    <n v="0"/>
    <n v="4433.5728427676622"/>
    <n v="10051.825068623048"/>
    <n v="0"/>
    <n v="0"/>
    <n v="0"/>
    <n v="0"/>
    <n v="0"/>
    <n v="0"/>
    <n v="84363.531825943428"/>
    <n v="1705.2203241414099"/>
    <n v="3410.4406482828199"/>
    <n v="3410.4406482828199"/>
    <n v="1705.2203241414099"/>
    <n v="0"/>
    <n v="0"/>
    <n v="0"/>
    <n v="6102.8937916639925"/>
    <n v="3051.4468958319962"/>
    <n v="9333.8375637214012"/>
    <n v="0"/>
    <n v="0"/>
    <n v="0"/>
    <n v="0"/>
    <n v="0"/>
    <n v="77.882562431063221"/>
    <n v="0"/>
    <n v="0"/>
    <n v="0"/>
    <n v="2.5845497675474132"/>
    <n v="6.1313680572967932"/>
    <n v="0"/>
    <n v="0"/>
    <n v="0"/>
    <n v="0"/>
    <n v="0"/>
    <n v="0"/>
    <n v="52.731543891183932"/>
    <n v="0.99405760290285194"/>
    <n v="1.9881152058057039"/>
    <n v="1.9881152058057039"/>
    <n v="0.99405760290285217"/>
    <n v="0"/>
    <n v="0"/>
    <n v="0"/>
    <n v="3.4563657603787514"/>
    <n v="1.7281828801893757"/>
    <n v="5.2862064570498557"/>
    <n v="0"/>
    <n v="0"/>
    <n v="0"/>
    <n v="0"/>
    <n v="0"/>
    <n v="0"/>
    <n v="0"/>
    <n v="0"/>
    <n v="0"/>
    <n v="0"/>
    <n v="0"/>
    <n v="0"/>
    <n v="0"/>
    <n v="0"/>
    <n v="0"/>
    <n v="0"/>
    <n v="0"/>
    <n v="0"/>
    <n v="0"/>
    <n v="0"/>
    <n v="0"/>
    <n v="0"/>
    <n v="0"/>
    <n v="0"/>
    <n v="0"/>
    <n v="0"/>
    <n v="0"/>
    <n v="0"/>
    <n v="0"/>
    <n v="0"/>
    <n v="0"/>
    <n v="0"/>
    <n v="0"/>
  </r>
  <r>
    <x v="3"/>
    <x v="6"/>
    <s v="Thoughts_25-64yrs"/>
    <s v="Care profile"/>
    <x v="35"/>
    <n v="0.02"/>
    <n v="1"/>
    <n v="90"/>
    <s v="min"/>
    <x v="3"/>
    <x v="11"/>
    <x v="0"/>
    <x v="1"/>
    <x v="1"/>
    <n v="427364.92440000002"/>
    <n v="8547.2984880000004"/>
    <n v="8547.2984880000004"/>
    <n v="12820.947732000001"/>
    <n v="0"/>
    <n v="0"/>
    <n v="12820.947731999999"/>
    <n v="0"/>
    <n v="0"/>
    <n v="0"/>
    <n v="673.66822990949834"/>
    <n v="0"/>
    <n v="0"/>
    <n v="0"/>
    <n v="0"/>
    <n v="0"/>
    <n v="0"/>
    <n v="1133.4060650422675"/>
    <n v="7707.1612422874196"/>
    <n v="269.18394044753853"/>
    <n v="753.715033253108"/>
    <n v="753.715033253108"/>
    <n v="0"/>
    <n v="0"/>
    <n v="0"/>
    <n v="0"/>
    <n v="736.71394227747396"/>
    <n v="0"/>
    <n v="793.38424552958736"/>
    <n v="0"/>
    <n v="0"/>
    <n v="0"/>
    <n v="0"/>
    <n v="0"/>
    <n v="11.741986698863172"/>
    <n v="0"/>
    <n v="0"/>
    <n v="0"/>
    <n v="0.5861412887946692"/>
    <n v="0"/>
    <n v="0"/>
    <n v="0"/>
    <n v="0"/>
    <n v="0"/>
    <n v="0"/>
    <n v="1.0318657432043603"/>
    <n v="7.2848071385038153"/>
    <n v="0.23420997869818516"/>
    <n v="0.65578794035491839"/>
    <n v="0.65578794035491839"/>
    <n v="0"/>
    <n v="0"/>
    <n v="0"/>
    <n v="0"/>
    <n v="0.62274172949555517"/>
    <n v="0"/>
    <n v="0.67064493945675163"/>
    <n v="0"/>
    <n v="0"/>
    <n v="0"/>
    <n v="0"/>
    <n v="0"/>
    <n v="0"/>
    <n v="0"/>
    <n v="0"/>
    <n v="0"/>
    <n v="0"/>
    <n v="0"/>
    <n v="0"/>
    <n v="0"/>
    <n v="0"/>
    <n v="0"/>
    <n v="0"/>
    <n v="0"/>
    <n v="0"/>
    <n v="0"/>
    <n v="0"/>
    <n v="0"/>
    <n v="0"/>
    <n v="0"/>
    <n v="0"/>
    <n v="0"/>
    <n v="0"/>
    <n v="0"/>
    <n v="0"/>
    <n v="0"/>
    <n v="0"/>
    <n v="0"/>
    <n v="0"/>
    <n v="0"/>
  </r>
  <r>
    <x v="3"/>
    <x v="6"/>
    <s v="Thoughts_25-64yrs"/>
    <s v="Care profile"/>
    <x v="35"/>
    <n v="2E-3"/>
    <n v="8"/>
    <n v="90"/>
    <s v="min"/>
    <x v="3"/>
    <x v="11"/>
    <x v="0"/>
    <x v="1"/>
    <x v="1"/>
    <n v="427364.92440000002"/>
    <n v="854.72984880000001"/>
    <n v="6837.8387904000001"/>
    <n v="10256.7581856"/>
    <n v="0"/>
    <n v="0"/>
    <n v="10256.758185600002"/>
    <n v="0"/>
    <n v="0"/>
    <n v="0"/>
    <n v="538.93458392759862"/>
    <n v="0"/>
    <n v="0"/>
    <n v="0"/>
    <n v="0"/>
    <n v="0"/>
    <n v="0"/>
    <n v="906.72485203381393"/>
    <n v="6165.7289938299355"/>
    <n v="215.34715235803083"/>
    <n v="602.97202660248638"/>
    <n v="602.97202660248638"/>
    <n v="0"/>
    <n v="0"/>
    <n v="0"/>
    <n v="0"/>
    <n v="589.37115382197908"/>
    <n v="0"/>
    <n v="634.70739642366982"/>
    <n v="0"/>
    <n v="0"/>
    <n v="0"/>
    <n v="0"/>
    <n v="0"/>
    <n v="9.393589359090539"/>
    <n v="0"/>
    <n v="0"/>
    <n v="0"/>
    <n v="0.46891303103573528"/>
    <n v="0"/>
    <n v="0"/>
    <n v="0"/>
    <n v="0"/>
    <n v="0"/>
    <n v="0"/>
    <n v="0.82549259456348822"/>
    <n v="5.8278457108030519"/>
    <n v="0.18736798295854812"/>
    <n v="0.52463035228393473"/>
    <n v="0.52463035228393473"/>
    <n v="0"/>
    <n v="0"/>
    <n v="0"/>
    <n v="0"/>
    <n v="0.49819338359644399"/>
    <n v="0"/>
    <n v="0.53651595156540133"/>
    <n v="0"/>
    <n v="0"/>
    <n v="0"/>
    <n v="0"/>
    <n v="0"/>
    <n v="0"/>
    <n v="0"/>
    <n v="0"/>
    <n v="0"/>
    <n v="0"/>
    <n v="0"/>
    <n v="0"/>
    <n v="0"/>
    <n v="0"/>
    <n v="0"/>
    <n v="0"/>
    <n v="0"/>
    <n v="0"/>
    <n v="0"/>
    <n v="0"/>
    <n v="0"/>
    <n v="0"/>
    <n v="0"/>
    <n v="0"/>
    <n v="0"/>
    <n v="0"/>
    <n v="0"/>
    <n v="0"/>
    <n v="0"/>
    <n v="0"/>
    <n v="0"/>
    <n v="0"/>
    <n v="0"/>
  </r>
  <r>
    <x v="3"/>
    <x v="6"/>
    <s v="Thoughts_25-64yrs"/>
    <s v="Care profile"/>
    <x v="46"/>
    <n v="0.02"/>
    <n v="3"/>
    <n v="60"/>
    <s v="min"/>
    <x v="3"/>
    <x v="5"/>
    <x v="0"/>
    <x v="1"/>
    <x v="1"/>
    <n v="427364.92440000002"/>
    <n v="8547.2984880000004"/>
    <n v="25641.895464000001"/>
    <n v="25641.895464000001"/>
    <n v="0"/>
    <n v="0"/>
    <n v="25641.895464000001"/>
    <n v="0"/>
    <n v="0"/>
    <n v="0"/>
    <n v="1254.2231476956522"/>
    <n v="0"/>
    <n v="1151.2193143100189"/>
    <n v="575.60965715500947"/>
    <n v="0"/>
    <n v="0"/>
    <n v="0"/>
    <n v="605.90490226843099"/>
    <n v="9573.2974558412097"/>
    <n v="2229.7300403478262"/>
    <n v="3683.9018057920612"/>
    <n v="2993.1702172060486"/>
    <n v="1151.2193143100189"/>
    <n v="0"/>
    <n v="0"/>
    <n v="0"/>
    <n v="848.26686317580356"/>
    <n v="0"/>
    <n v="1575.3527458979208"/>
    <n v="0"/>
    <n v="0"/>
    <n v="0"/>
    <n v="0"/>
    <n v="0"/>
    <n v="22.899829631006263"/>
    <n v="0"/>
    <n v="0"/>
    <n v="0"/>
    <n v="1.0912670949692815"/>
    <n v="0"/>
    <n v="1.0016461258172149"/>
    <n v="0.50082306290860745"/>
    <n v="0"/>
    <n v="0"/>
    <n v="0"/>
    <n v="0.55162269867248692"/>
    <n v="8.9545693877347183"/>
    <n v="1.9400303910565004"/>
    <n v="3.2052676026150873"/>
    <n v="2.6042799271247574"/>
    <n v="1.0016461258172149"/>
    <n v="0"/>
    <n v="0"/>
    <n v="0"/>
    <n v="0.71703702500163924"/>
    <n v="0"/>
    <n v="1.3316401892887586"/>
    <n v="0"/>
    <n v="0"/>
    <n v="0"/>
    <n v="0"/>
    <n v="0"/>
    <n v="0"/>
    <n v="0"/>
    <n v="0"/>
    <n v="0"/>
    <n v="0"/>
    <n v="0"/>
    <n v="0"/>
    <n v="0"/>
    <n v="0"/>
    <n v="0"/>
    <n v="0"/>
    <n v="0"/>
    <n v="0"/>
    <n v="0"/>
    <n v="0"/>
    <n v="0"/>
    <n v="0"/>
    <n v="0"/>
    <n v="0"/>
    <n v="0"/>
    <n v="0"/>
    <n v="0"/>
    <n v="0"/>
    <n v="0"/>
    <n v="0"/>
    <n v="0"/>
    <n v="0"/>
    <n v="0"/>
  </r>
  <r>
    <x v="3"/>
    <x v="6"/>
    <s v="Thoughts_25-64yrs"/>
    <s v="Care profile"/>
    <x v="47"/>
    <n v="0.1"/>
    <n v="12"/>
    <n v="60"/>
    <s v="min"/>
    <x v="3"/>
    <x v="16"/>
    <x v="0"/>
    <x v="1"/>
    <x v="0"/>
    <n v="427364.92440000002"/>
    <n v="42736.492440000002"/>
    <n v="512837.90928000002"/>
    <n v="512837.90928000002"/>
    <n v="0"/>
    <n v="0"/>
    <n v="512837.90928000002"/>
    <n v="0"/>
    <n v="0"/>
    <n v="0"/>
    <n v="51283.790928000002"/>
    <n v="0"/>
    <n v="0"/>
    <n v="0"/>
    <n v="0"/>
    <n v="0"/>
    <n v="358986.53649600002"/>
    <n v="0"/>
    <n v="0"/>
    <n v="0"/>
    <n v="0"/>
    <n v="0"/>
    <n v="0"/>
    <n v="0"/>
    <n v="102567.581856"/>
    <n v="0"/>
    <n v="0"/>
    <n v="0"/>
    <n v="0"/>
    <n v="0"/>
    <n v="0"/>
    <n v="0"/>
    <n v="0"/>
    <n v="0"/>
    <n v="441.5482576283664"/>
    <n v="0"/>
    <n v="0"/>
    <n v="0"/>
    <n v="39.847545398601397"/>
    <n v="0"/>
    <n v="0"/>
    <n v="0"/>
    <n v="0"/>
    <n v="0"/>
    <n v="312.43388728981722"/>
    <n v="0"/>
    <n v="0"/>
    <n v="0"/>
    <n v="0"/>
    <n v="0"/>
    <n v="0"/>
    <n v="0"/>
    <n v="89.266824939947782"/>
    <n v="0"/>
    <n v="0"/>
    <n v="0"/>
    <n v="0"/>
    <n v="0"/>
    <n v="0"/>
    <n v="0"/>
    <n v="0"/>
    <n v="0"/>
    <n v="0"/>
    <n v="0"/>
    <n v="0"/>
    <n v="0"/>
    <n v="0"/>
    <n v="0"/>
    <n v="0"/>
    <n v="0"/>
    <n v="0"/>
    <n v="0"/>
    <n v="0"/>
    <n v="0"/>
    <n v="0"/>
    <n v="0"/>
    <n v="0"/>
    <n v="0"/>
    <n v="0"/>
    <n v="0"/>
    <n v="0"/>
    <n v="0"/>
    <n v="0"/>
    <n v="0"/>
    <n v="0"/>
    <n v="0"/>
    <n v="0"/>
    <n v="0"/>
    <n v="0"/>
    <n v="0"/>
  </r>
  <r>
    <x v="3"/>
    <x v="6"/>
    <s v="Thoughts_25-64yrs"/>
    <s v="Care profile"/>
    <x v="39"/>
    <n v="0.05"/>
    <n v="1"/>
    <n v="15"/>
    <s v="min"/>
    <x v="4"/>
    <x v="0"/>
    <x v="0"/>
    <x v="1"/>
    <x v="1"/>
    <n v="427364.92440000002"/>
    <n v="21368.246220000001"/>
    <n v="21368.246220000001"/>
    <n v="5342.0615550000011"/>
    <n v="0"/>
    <n v="0"/>
    <n v="5342.0615550000011"/>
    <n v="0"/>
    <n v="0"/>
    <n v="0"/>
    <n v="5342.0615550000011"/>
    <n v="0"/>
    <n v="0"/>
    <n v="0"/>
    <n v="0"/>
    <n v="0"/>
    <n v="0"/>
    <n v="0"/>
    <n v="0"/>
    <n v="0"/>
    <n v="0"/>
    <n v="0"/>
    <n v="0"/>
    <n v="0"/>
    <n v="0"/>
    <n v="0"/>
    <n v="0"/>
    <n v="0"/>
    <n v="0"/>
    <n v="0"/>
    <n v="0"/>
    <n v="0"/>
    <n v="0"/>
    <n v="0"/>
    <n v="4.6482441768839289"/>
    <n v="0"/>
    <n v="0"/>
    <n v="0"/>
    <n v="4.6482441768839289"/>
    <n v="0"/>
    <n v="0"/>
    <n v="0"/>
    <n v="0"/>
    <n v="0"/>
    <n v="0"/>
    <n v="0"/>
    <n v="0"/>
    <n v="0"/>
    <n v="0"/>
    <n v="0"/>
    <n v="0"/>
    <n v="0"/>
    <n v="0"/>
    <n v="0"/>
    <n v="0"/>
    <n v="0"/>
    <n v="0"/>
    <n v="0"/>
    <n v="0"/>
    <n v="0"/>
    <n v="0"/>
    <n v="0"/>
    <n v="0"/>
    <n v="0"/>
    <n v="0"/>
    <n v="0"/>
    <n v="0"/>
    <n v="0"/>
    <n v="0"/>
    <n v="0"/>
    <n v="0"/>
    <n v="0"/>
    <n v="0"/>
    <n v="0"/>
    <n v="0"/>
    <n v="0"/>
    <n v="0"/>
    <n v="0"/>
    <n v="0"/>
    <n v="0"/>
    <n v="0"/>
    <n v="0"/>
    <n v="0"/>
    <n v="0"/>
    <n v="0"/>
    <n v="0"/>
    <n v="0"/>
    <n v="0"/>
    <n v="0"/>
    <n v="0"/>
  </r>
  <r>
    <x v="3"/>
    <x v="6"/>
    <s v="Thoughts_25-64yrs"/>
    <s v="Care profile"/>
    <x v="39"/>
    <n v="0.02"/>
    <n v="3"/>
    <n v="15"/>
    <s v="min"/>
    <x v="4"/>
    <x v="0"/>
    <x v="0"/>
    <x v="1"/>
    <x v="1"/>
    <n v="427364.92440000002"/>
    <n v="8547.2984880000004"/>
    <n v="25641.895464000001"/>
    <n v="6410.4738660000003"/>
    <n v="0"/>
    <n v="0"/>
    <n v="6410.4738660000003"/>
    <n v="0"/>
    <n v="0"/>
    <n v="0"/>
    <n v="6410.4738660000003"/>
    <n v="0"/>
    <n v="0"/>
    <n v="0"/>
    <n v="0"/>
    <n v="0"/>
    <n v="0"/>
    <n v="0"/>
    <n v="0"/>
    <n v="0"/>
    <n v="0"/>
    <n v="0"/>
    <n v="0"/>
    <n v="0"/>
    <n v="0"/>
    <n v="0"/>
    <n v="0"/>
    <n v="0"/>
    <n v="0"/>
    <n v="0"/>
    <n v="0"/>
    <n v="0"/>
    <n v="0"/>
    <n v="0"/>
    <n v="5.5778930122607138"/>
    <n v="0"/>
    <n v="0"/>
    <n v="0"/>
    <n v="5.5778930122607138"/>
    <n v="0"/>
    <n v="0"/>
    <n v="0"/>
    <n v="0"/>
    <n v="0"/>
    <n v="0"/>
    <n v="0"/>
    <n v="0"/>
    <n v="0"/>
    <n v="0"/>
    <n v="0"/>
    <n v="0"/>
    <n v="0"/>
    <n v="0"/>
    <n v="0"/>
    <n v="0"/>
    <n v="0"/>
    <n v="0"/>
    <n v="0"/>
    <n v="0"/>
    <n v="0"/>
    <n v="0"/>
    <n v="0"/>
    <n v="0"/>
    <n v="0"/>
    <n v="0"/>
    <n v="0"/>
    <n v="0"/>
    <n v="0"/>
    <n v="0"/>
    <n v="0"/>
    <n v="0"/>
    <n v="0"/>
    <n v="0"/>
    <n v="0"/>
    <n v="0"/>
    <n v="0"/>
    <n v="0"/>
    <n v="0"/>
    <n v="0"/>
    <n v="0"/>
    <n v="0"/>
    <n v="0"/>
    <n v="0"/>
    <n v="0"/>
    <n v="0"/>
    <n v="0"/>
    <n v="0"/>
    <n v="0"/>
    <n v="0"/>
    <n v="0"/>
  </r>
  <r>
    <x v="3"/>
    <x v="6"/>
    <s v="Thoughts_25-64yrs"/>
    <s v="Care profile"/>
    <x v="29"/>
    <n v="0.2"/>
    <n v="6"/>
    <n v="60"/>
    <s v="min"/>
    <x v="4"/>
    <x v="0"/>
    <x v="1"/>
    <x v="1"/>
    <x v="1"/>
    <n v="427364.92440000002"/>
    <n v="85472.984880000004"/>
    <n v="512837.90928000002"/>
    <n v="512837.90928000002"/>
    <n v="0"/>
    <n v="0"/>
    <n v="512837.90928000002"/>
    <n v="0"/>
    <n v="0"/>
    <n v="0"/>
    <n v="512837.90928000002"/>
    <n v="0"/>
    <n v="0"/>
    <n v="0"/>
    <n v="0"/>
    <n v="0"/>
    <n v="0"/>
    <n v="0"/>
    <n v="0"/>
    <n v="0"/>
    <n v="0"/>
    <n v="0"/>
    <n v="0"/>
    <n v="0"/>
    <n v="0"/>
    <n v="0"/>
    <n v="0"/>
    <n v="0"/>
    <n v="0"/>
    <n v="0"/>
    <n v="0"/>
    <n v="0"/>
    <n v="0"/>
    <n v="0"/>
    <n v="446.23144098085709"/>
    <n v="0"/>
    <n v="0"/>
    <n v="0"/>
    <n v="446.23144098085709"/>
    <n v="0"/>
    <n v="0"/>
    <n v="0"/>
    <n v="0"/>
    <n v="0"/>
    <n v="0"/>
    <n v="0"/>
    <n v="0"/>
    <n v="0"/>
    <n v="0"/>
    <n v="0"/>
    <n v="0"/>
    <n v="0"/>
    <n v="0"/>
    <n v="0"/>
    <n v="0"/>
    <n v="0"/>
    <n v="0"/>
    <n v="0"/>
    <n v="0"/>
    <n v="0"/>
    <n v="0"/>
    <n v="0"/>
    <n v="0"/>
    <n v="0"/>
    <n v="0"/>
    <n v="0"/>
    <n v="0"/>
    <n v="0"/>
    <n v="0"/>
    <n v="0"/>
    <n v="0"/>
    <n v="0"/>
    <n v="0"/>
    <n v="0"/>
    <n v="0"/>
    <n v="0"/>
    <n v="0"/>
    <n v="0"/>
    <n v="0"/>
    <n v="0"/>
    <n v="0"/>
    <n v="0"/>
    <n v="0"/>
    <n v="0"/>
    <n v="0"/>
    <n v="0"/>
    <n v="0"/>
    <n v="0"/>
    <n v="0"/>
    <n v="0"/>
  </r>
  <r>
    <x v="3"/>
    <x v="6"/>
    <s v="Thoughts_25-64yrs"/>
    <s v="Care profile"/>
    <x v="40"/>
    <n v="0.05"/>
    <n v="6"/>
    <n v="60"/>
    <s v="min"/>
    <x v="3"/>
    <x v="12"/>
    <x v="1"/>
    <x v="1"/>
    <x v="1"/>
    <n v="427364.92440000002"/>
    <n v="21368.246220000001"/>
    <n v="128209.47732000001"/>
    <n v="128209.47732000001"/>
    <n v="0"/>
    <n v="0"/>
    <n v="42736.492440000002"/>
    <n v="0"/>
    <n v="0"/>
    <n v="0"/>
    <n v="42736.492440000002"/>
    <n v="0"/>
    <n v="0"/>
    <n v="0"/>
    <n v="0"/>
    <n v="0"/>
    <n v="0"/>
    <n v="0"/>
    <n v="0"/>
    <n v="0"/>
    <n v="0"/>
    <n v="0"/>
    <n v="0"/>
    <n v="0"/>
    <n v="0"/>
    <n v="0"/>
    <n v="0"/>
    <n v="0"/>
    <n v="0"/>
    <n v="0"/>
    <n v="0"/>
    <n v="0"/>
    <n v="0"/>
    <n v="0"/>
    <n v="33.217631473534084"/>
    <n v="0"/>
    <n v="0"/>
    <n v="0"/>
    <n v="33.217631473534084"/>
    <n v="0"/>
    <n v="0"/>
    <n v="0"/>
    <n v="0"/>
    <n v="0"/>
    <n v="0"/>
    <n v="0"/>
    <n v="0"/>
    <n v="0"/>
    <n v="0"/>
    <n v="0"/>
    <n v="0"/>
    <n v="0"/>
    <n v="0"/>
    <n v="0"/>
    <n v="0"/>
    <n v="0"/>
    <n v="0"/>
    <n v="0"/>
    <n v="0"/>
    <n v="0"/>
    <n v="0"/>
    <n v="0"/>
    <n v="0"/>
    <n v="0"/>
    <n v="0"/>
    <n v="0"/>
    <n v="0"/>
    <n v="0"/>
    <n v="0"/>
    <n v="0"/>
    <n v="0"/>
    <n v="0"/>
    <n v="0"/>
    <n v="0"/>
    <n v="0"/>
    <n v="0"/>
    <n v="0"/>
    <n v="0"/>
    <n v="0"/>
    <n v="0"/>
    <n v="0"/>
    <n v="0"/>
    <n v="0"/>
    <n v="0"/>
    <n v="0"/>
    <n v="0"/>
    <n v="0"/>
    <n v="0"/>
    <n v="0"/>
    <n v="0"/>
  </r>
  <r>
    <x v="3"/>
    <x v="6"/>
    <s v="Thoughts_25-64yrs"/>
    <s v="Care profile"/>
    <x v="41"/>
    <n v="0.05"/>
    <n v="6"/>
    <n v="60"/>
    <s v="min"/>
    <x v="3"/>
    <x v="13"/>
    <x v="1"/>
    <x v="1"/>
    <x v="1"/>
    <n v="427364.92440000002"/>
    <n v="21368.246220000001"/>
    <n v="128209.47732000001"/>
    <n v="128209.47732000001"/>
    <n v="0"/>
    <n v="0"/>
    <n v="21368.246220000001"/>
    <n v="0"/>
    <n v="0"/>
    <n v="0"/>
    <n v="10684.12311"/>
    <n v="0"/>
    <n v="0"/>
    <n v="0"/>
    <n v="0"/>
    <n v="0"/>
    <n v="0"/>
    <n v="0"/>
    <n v="0"/>
    <n v="0"/>
    <n v="0"/>
    <n v="0"/>
    <n v="0"/>
    <n v="0"/>
    <n v="10684.12311"/>
    <n v="0"/>
    <n v="0"/>
    <n v="0"/>
    <n v="0"/>
    <n v="0"/>
    <n v="0"/>
    <n v="0"/>
    <n v="0"/>
    <n v="0"/>
    <n v="16.605979826425479"/>
    <n v="0"/>
    <n v="0"/>
    <n v="0"/>
    <n v="8.304407868383521"/>
    <n v="0"/>
    <n v="0"/>
    <n v="0"/>
    <n v="0"/>
    <n v="0"/>
    <n v="0"/>
    <n v="0"/>
    <n v="0"/>
    <n v="0"/>
    <n v="0"/>
    <n v="0"/>
    <n v="0"/>
    <n v="0"/>
    <n v="8.3015719580419578"/>
    <n v="0"/>
    <n v="0"/>
    <n v="0"/>
    <n v="0"/>
    <n v="0"/>
    <n v="0"/>
    <n v="0"/>
    <n v="0"/>
    <n v="0"/>
    <n v="0"/>
    <n v="0"/>
    <n v="0"/>
    <n v="0"/>
    <n v="0"/>
    <n v="0"/>
    <n v="0"/>
    <n v="0"/>
    <n v="0"/>
    <n v="0"/>
    <n v="0"/>
    <n v="0"/>
    <n v="0"/>
    <n v="0"/>
    <n v="0"/>
    <n v="0"/>
    <n v="0"/>
    <n v="0"/>
    <n v="0"/>
    <n v="0"/>
    <n v="0"/>
    <n v="0"/>
    <n v="0"/>
    <n v="0"/>
    <n v="0"/>
    <n v="0"/>
    <n v="0"/>
    <n v="0"/>
  </r>
  <r>
    <x v="3"/>
    <x v="6"/>
    <s v="Thoughts_25-64yrs"/>
    <s v="Care profile"/>
    <x v="42"/>
    <n v="0.1"/>
    <n v="3"/>
    <n v="60"/>
    <s v="min"/>
    <x v="8"/>
    <x v="0"/>
    <x v="1"/>
    <x v="0"/>
    <x v="1"/>
    <n v="427364.92440000002"/>
    <n v="42736.492440000002"/>
    <n v="128209.47732000001"/>
    <n v="128209.47732000001"/>
    <n v="0"/>
    <n v="0"/>
    <n v="128209.47732000001"/>
    <n v="0"/>
    <n v="0"/>
    <n v="0"/>
    <n v="0"/>
    <n v="0"/>
    <n v="0"/>
    <n v="0"/>
    <n v="0"/>
    <n v="0"/>
    <n v="0"/>
    <n v="0"/>
    <n v="0"/>
    <n v="0"/>
    <n v="0"/>
    <n v="0"/>
    <n v="0"/>
    <n v="0"/>
    <n v="128209.47732000001"/>
    <n v="0"/>
    <n v="0"/>
    <n v="0"/>
    <n v="0"/>
    <n v="0"/>
    <n v="0"/>
    <n v="0"/>
    <n v="0"/>
    <n v="0"/>
    <n v="111.55786024521427"/>
    <n v="0"/>
    <n v="0"/>
    <n v="0"/>
    <n v="0"/>
    <n v="0"/>
    <n v="0"/>
    <n v="0"/>
    <n v="0"/>
    <n v="0"/>
    <n v="0"/>
    <n v="0"/>
    <n v="0"/>
    <n v="0"/>
    <n v="0"/>
    <n v="0"/>
    <n v="0"/>
    <n v="0"/>
    <n v="111.55786024521427"/>
    <n v="0"/>
    <n v="0"/>
    <n v="0"/>
    <n v="0"/>
    <n v="0"/>
    <n v="0"/>
    <n v="0"/>
    <n v="0"/>
    <n v="0"/>
    <n v="0"/>
    <n v="0"/>
    <n v="0"/>
    <n v="0"/>
    <n v="0"/>
    <n v="0"/>
    <n v="0"/>
    <n v="0"/>
    <n v="0"/>
    <n v="0"/>
    <n v="0"/>
    <n v="0"/>
    <n v="0"/>
    <n v="0"/>
    <n v="0"/>
    <n v="0"/>
    <n v="0"/>
    <n v="0"/>
    <n v="0"/>
    <n v="0"/>
    <n v="0"/>
    <n v="0"/>
    <n v="0"/>
    <n v="0"/>
    <n v="0"/>
    <n v="0"/>
    <n v="0"/>
    <n v="0"/>
  </r>
  <r>
    <x v="4"/>
    <x v="6"/>
    <s v="Thoughts_65+yrs"/>
    <s v="Care profile"/>
    <x v="20"/>
    <n v="1"/>
    <s v="n/a"/>
    <s v="n/a"/>
    <s v="n/a"/>
    <x v="2"/>
    <x v="0"/>
    <x v="1"/>
    <x v="1"/>
    <x v="1"/>
    <n v="84348.418999999994"/>
    <n v="84348.41899999999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6"/>
    <s v="Thoughts_65+yrs"/>
    <s v="Care profile"/>
    <x v="24"/>
    <n v="0.55000000000000004"/>
    <s v="n/a"/>
    <s v="n/a"/>
    <s v="n/a"/>
    <x v="2"/>
    <x v="0"/>
    <x v="1"/>
    <x v="1"/>
    <x v="1"/>
    <n v="84348.418999999994"/>
    <n v="46391.63045000000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6"/>
    <s v="Thoughts_65+yrs"/>
    <s v="Care profile"/>
    <x v="25"/>
    <n v="0.05"/>
    <s v="n/a"/>
    <s v="n/a"/>
    <s v="n/a"/>
    <x v="2"/>
    <x v="0"/>
    <x v="1"/>
    <x v="1"/>
    <x v="1"/>
    <n v="84348.418999999994"/>
    <n v="4217.420949999999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6"/>
    <s v="Thoughts_65+yrs"/>
    <s v="Care profile"/>
    <x v="30"/>
    <n v="0.7"/>
    <n v="1"/>
    <n v="60"/>
    <s v="min"/>
    <x v="6"/>
    <x v="0"/>
    <x v="1"/>
    <x v="0"/>
    <x v="1"/>
    <n v="84348.418999999994"/>
    <n v="59043.893299999989"/>
    <n v="59043.893299999989"/>
    <n v="59043.893299999989"/>
    <n v="0"/>
    <n v="0"/>
    <n v="59043.893299999989"/>
    <n v="0"/>
    <n v="0"/>
    <n v="0"/>
    <n v="0"/>
    <n v="0"/>
    <n v="0"/>
    <n v="0"/>
    <n v="0"/>
    <n v="0"/>
    <n v="0"/>
    <n v="0"/>
    <n v="0"/>
    <n v="0"/>
    <n v="0"/>
    <n v="0"/>
    <n v="0"/>
    <n v="0"/>
    <n v="0"/>
    <n v="59043.893299999989"/>
    <n v="0"/>
    <n v="0"/>
    <n v="0"/>
    <n v="0"/>
    <n v="0"/>
    <n v="0"/>
    <n v="0"/>
    <n v="0"/>
    <n v="35.783744015224045"/>
    <n v="0"/>
    <n v="0"/>
    <n v="0"/>
    <n v="0"/>
    <n v="0"/>
    <n v="0"/>
    <n v="0"/>
    <n v="0"/>
    <n v="0"/>
    <n v="0"/>
    <n v="0"/>
    <n v="0"/>
    <n v="0"/>
    <n v="0"/>
    <n v="0"/>
    <n v="0"/>
    <n v="0"/>
    <n v="0"/>
    <n v="35.783744015224045"/>
    <n v="0"/>
    <n v="0"/>
    <n v="0"/>
    <n v="0"/>
    <n v="0"/>
    <n v="0"/>
    <n v="0"/>
    <n v="0"/>
    <n v="0"/>
    <n v="0"/>
    <n v="0"/>
    <n v="0"/>
    <n v="0"/>
    <n v="0"/>
    <n v="0"/>
    <n v="0"/>
    <n v="0"/>
    <n v="0"/>
    <n v="0"/>
    <n v="0"/>
    <n v="0"/>
    <n v="0"/>
    <n v="0"/>
    <n v="0"/>
    <n v="0"/>
    <n v="0"/>
    <n v="0"/>
    <n v="0"/>
    <n v="0"/>
    <n v="0"/>
    <n v="0"/>
    <n v="0"/>
    <n v="0"/>
    <n v="0"/>
    <n v="0"/>
    <n v="0"/>
  </r>
  <r>
    <x v="4"/>
    <x v="6"/>
    <s v="Thoughts_65+yrs"/>
    <s v="Care profile"/>
    <x v="30"/>
    <n v="0.7"/>
    <n v="2"/>
    <n v="30"/>
    <s v="min"/>
    <x v="9"/>
    <x v="0"/>
    <x v="1"/>
    <x v="0"/>
    <x v="1"/>
    <n v="84348.418999999994"/>
    <n v="59043.893299999989"/>
    <n v="118087.78659999998"/>
    <n v="59043.893299999989"/>
    <n v="0"/>
    <n v="0"/>
    <n v="59043.893299999989"/>
    <n v="0"/>
    <n v="0"/>
    <n v="0"/>
    <n v="0"/>
    <n v="0"/>
    <n v="0"/>
    <n v="0"/>
    <n v="0"/>
    <n v="0"/>
    <n v="0"/>
    <n v="0"/>
    <n v="0"/>
    <n v="0"/>
    <n v="0"/>
    <n v="0"/>
    <n v="0"/>
    <n v="0"/>
    <n v="0"/>
    <n v="0"/>
    <n v="0"/>
    <n v="0"/>
    <n v="0"/>
    <n v="0"/>
    <n v="0"/>
    <n v="59043.893299999989"/>
    <n v="0"/>
    <n v="0"/>
    <n v="51.375378285449372"/>
    <n v="0"/>
    <n v="0"/>
    <n v="0"/>
    <n v="0"/>
    <n v="0"/>
    <n v="0"/>
    <n v="0"/>
    <n v="0"/>
    <n v="0"/>
    <n v="0"/>
    <n v="0"/>
    <n v="0"/>
    <n v="0"/>
    <n v="0"/>
    <n v="0"/>
    <n v="0"/>
    <n v="0"/>
    <n v="0"/>
    <n v="0"/>
    <n v="0"/>
    <n v="0"/>
    <n v="0"/>
    <n v="0"/>
    <n v="0"/>
    <n v="51.375378285449372"/>
    <n v="0"/>
    <n v="0"/>
    <n v="0"/>
    <n v="0"/>
    <n v="0"/>
    <n v="0"/>
    <n v="0"/>
    <n v="0"/>
    <n v="0"/>
    <n v="0"/>
    <n v="0"/>
    <n v="0"/>
    <n v="0"/>
    <n v="0"/>
    <n v="0"/>
    <n v="0"/>
    <n v="0"/>
    <n v="0"/>
    <n v="0"/>
    <n v="0"/>
    <n v="0"/>
    <n v="0"/>
    <n v="0"/>
    <n v="0"/>
    <n v="0"/>
    <n v="0"/>
    <n v="0"/>
    <n v="0"/>
    <n v="0"/>
    <n v="0"/>
  </r>
  <r>
    <x v="4"/>
    <x v="6"/>
    <s v="Thoughts_65+yrs"/>
    <s v="Care profile"/>
    <x v="30"/>
    <n v="0.1"/>
    <n v="1"/>
    <n v="90"/>
    <s v="min"/>
    <x v="13"/>
    <x v="0"/>
    <x v="1"/>
    <x v="0"/>
    <x v="1"/>
    <n v="84348.418999999994"/>
    <n v="8434.8418999999994"/>
    <n v="8434.8418999999994"/>
    <n v="12652.262849999999"/>
    <n v="0"/>
    <n v="0"/>
    <n v="12652.262849999999"/>
    <n v="0"/>
    <n v="0"/>
    <n v="0"/>
    <n v="0"/>
    <n v="0"/>
    <n v="0"/>
    <n v="0"/>
    <n v="0"/>
    <n v="0"/>
    <n v="0"/>
    <n v="0"/>
    <n v="0"/>
    <n v="0"/>
    <n v="0"/>
    <n v="0"/>
    <n v="0"/>
    <n v="0"/>
    <n v="0"/>
    <n v="0"/>
    <n v="0"/>
    <n v="0"/>
    <n v="0"/>
    <n v="0"/>
    <n v="12652.262849999999"/>
    <n v="0"/>
    <n v="0"/>
    <n v="0"/>
    <n v="10.695499775138806"/>
    <n v="0"/>
    <n v="0"/>
    <n v="0"/>
    <n v="0"/>
    <n v="0"/>
    <n v="0"/>
    <n v="0"/>
    <n v="0"/>
    <n v="0"/>
    <n v="0"/>
    <n v="0"/>
    <n v="0"/>
    <n v="0"/>
    <n v="0"/>
    <n v="0"/>
    <n v="0"/>
    <n v="0"/>
    <n v="0"/>
    <n v="0"/>
    <n v="0"/>
    <n v="0"/>
    <n v="0"/>
    <n v="0"/>
    <n v="10.695499775138806"/>
    <n v="0"/>
    <n v="0"/>
    <n v="0"/>
    <n v="0"/>
    <n v="0"/>
    <n v="0"/>
    <n v="0"/>
    <n v="0"/>
    <n v="0"/>
    <n v="0"/>
    <n v="0"/>
    <n v="0"/>
    <n v="0"/>
    <n v="0"/>
    <n v="0"/>
    <n v="0"/>
    <n v="0"/>
    <n v="0"/>
    <n v="0"/>
    <n v="0"/>
    <n v="0"/>
    <n v="0"/>
    <n v="0"/>
    <n v="0"/>
    <n v="0"/>
    <n v="0"/>
    <n v="0"/>
    <n v="0"/>
    <n v="0"/>
    <n v="0"/>
    <n v="0"/>
  </r>
  <r>
    <x v="4"/>
    <x v="6"/>
    <s v="Thoughts_65+yrs"/>
    <s v="Care profile"/>
    <x v="48"/>
    <n v="0.4"/>
    <n v="5"/>
    <n v="60"/>
    <s v="min"/>
    <x v="3"/>
    <x v="6"/>
    <x v="0"/>
    <x v="1"/>
    <x v="1"/>
    <n v="84348.418999999994"/>
    <n v="33739.367599999998"/>
    <n v="168696.83799999999"/>
    <n v="168696.83799999999"/>
    <n v="0"/>
    <n v="0"/>
    <n v="168696.83800000002"/>
    <n v="0"/>
    <n v="0"/>
    <n v="0"/>
    <n v="8188.3758604201803"/>
    <n v="0"/>
    <n v="0"/>
    <n v="0"/>
    <n v="0"/>
    <n v="0"/>
    <n v="0"/>
    <n v="16295.275344119776"/>
    <n v="65181.101376479106"/>
    <n v="15480.511576913788"/>
    <n v="15480.511576913788"/>
    <n v="15480.511576913788"/>
    <n v="0"/>
    <n v="0"/>
    <n v="0"/>
    <n v="0"/>
    <n v="16295.275344119776"/>
    <n v="0"/>
    <n v="16295.275344119776"/>
    <n v="0"/>
    <n v="0"/>
    <n v="0"/>
    <n v="0"/>
    <n v="0"/>
    <n v="148.75361973663263"/>
    <n v="0"/>
    <n v="0"/>
    <n v="0"/>
    <n v="7.1244938782501599"/>
    <n v="0"/>
    <n v="0"/>
    <n v="0"/>
    <n v="0"/>
    <n v="0"/>
    <n v="0"/>
    <n v="14.835403587727216"/>
    <n v="58.837466064058148"/>
    <n v="13.469192406642106"/>
    <n v="13.469192406642104"/>
    <n v="13.469192406642104"/>
    <n v="0"/>
    <n v="0"/>
    <n v="0"/>
    <n v="0"/>
    <n v="13.7743394933354"/>
    <n v="0"/>
    <n v="13.7743394933354"/>
    <n v="0"/>
    <n v="0"/>
    <n v="0"/>
    <n v="0"/>
    <n v="0"/>
    <n v="0"/>
    <n v="0"/>
    <n v="0"/>
    <n v="0"/>
    <n v="0"/>
    <n v="0"/>
    <n v="0"/>
    <n v="0"/>
    <n v="0"/>
    <n v="0"/>
    <n v="0"/>
    <n v="0"/>
    <n v="0"/>
    <n v="0"/>
    <n v="0"/>
    <n v="0"/>
    <n v="0"/>
    <n v="0"/>
    <n v="0"/>
    <n v="0"/>
    <n v="0"/>
    <n v="0"/>
    <n v="0"/>
    <n v="0"/>
    <n v="0"/>
    <n v="0"/>
    <n v="0"/>
    <n v="0"/>
  </r>
  <r>
    <x v="4"/>
    <x v="6"/>
    <s v="Thoughts_65+yrs"/>
    <s v="Care profile"/>
    <x v="27"/>
    <n v="0.7"/>
    <n v="1"/>
    <n v="15"/>
    <s v="min"/>
    <x v="7"/>
    <x v="0"/>
    <x v="1"/>
    <x v="0"/>
    <x v="1"/>
    <n v="84348.418999999994"/>
    <n v="59043.893299999989"/>
    <n v="59043.893299999989"/>
    <n v="14760.973324999997"/>
    <n v="0"/>
    <n v="0"/>
    <n v="14760.973324999997"/>
    <n v="0"/>
    <n v="0"/>
    <n v="0"/>
    <n v="0"/>
    <n v="0"/>
    <n v="0"/>
    <n v="0"/>
    <n v="0"/>
    <n v="0"/>
    <n v="0"/>
    <n v="0"/>
    <n v="0"/>
    <n v="0"/>
    <n v="0"/>
    <n v="0"/>
    <n v="0"/>
    <n v="0"/>
    <n v="0"/>
    <n v="0"/>
    <n v="0"/>
    <n v="0"/>
    <n v="0"/>
    <n v="0"/>
    <n v="0"/>
    <n v="0"/>
    <n v="14760.973324999997"/>
    <n v="0"/>
    <n v="12.843844571362343"/>
    <n v="0"/>
    <n v="0"/>
    <n v="0"/>
    <n v="0"/>
    <n v="0"/>
    <n v="0"/>
    <n v="0"/>
    <n v="0"/>
    <n v="0"/>
    <n v="0"/>
    <n v="0"/>
    <n v="0"/>
    <n v="0"/>
    <n v="0"/>
    <n v="0"/>
    <n v="0"/>
    <n v="0"/>
    <n v="0"/>
    <n v="0"/>
    <n v="0"/>
    <n v="0"/>
    <n v="0"/>
    <n v="0"/>
    <n v="0"/>
    <n v="0"/>
    <n v="12.843844571362343"/>
    <n v="0"/>
    <n v="0"/>
    <n v="0"/>
    <n v="0"/>
    <n v="0"/>
    <n v="0"/>
    <n v="0"/>
    <n v="0"/>
    <n v="0"/>
    <n v="0"/>
    <n v="0"/>
    <n v="0"/>
    <n v="0"/>
    <n v="0"/>
    <n v="0"/>
    <n v="0"/>
    <n v="0"/>
    <n v="0"/>
    <n v="0"/>
    <n v="0"/>
    <n v="0"/>
    <n v="0"/>
    <n v="0"/>
    <n v="0"/>
    <n v="0"/>
    <n v="0"/>
    <n v="0"/>
    <n v="0"/>
    <n v="0"/>
  </r>
  <r>
    <x v="4"/>
    <x v="6"/>
    <s v="Thoughts_65+yrs"/>
    <s v="Care profile"/>
    <x v="43"/>
    <n v="0.5"/>
    <n v="6"/>
    <n v="30"/>
    <s v="min"/>
    <x v="5"/>
    <x v="0"/>
    <x v="0"/>
    <x v="0"/>
    <x v="0"/>
    <n v="84348.418999999994"/>
    <n v="42174.209499999997"/>
    <n v="253045.25699999998"/>
    <n v="126522.62849999998"/>
    <n v="0"/>
    <n v="0"/>
    <n v="126522.62849999998"/>
    <n v="0"/>
    <n v="0"/>
    <n v="0"/>
    <n v="0"/>
    <n v="0"/>
    <n v="0"/>
    <n v="0"/>
    <n v="0"/>
    <n v="0"/>
    <n v="126522.62849999998"/>
    <n v="0"/>
    <n v="0"/>
    <n v="0"/>
    <n v="0"/>
    <n v="0"/>
    <n v="0"/>
    <n v="0"/>
    <n v="0"/>
    <n v="0"/>
    <n v="0"/>
    <n v="0"/>
    <n v="0"/>
    <n v="0"/>
    <n v="0"/>
    <n v="0"/>
    <n v="0"/>
    <n v="0"/>
    <n v="110.09009632596293"/>
    <n v="0"/>
    <n v="0"/>
    <n v="0"/>
    <n v="0"/>
    <n v="0"/>
    <n v="0"/>
    <n v="0"/>
    <n v="0"/>
    <n v="0"/>
    <n v="110.09009632596293"/>
    <n v="0"/>
    <n v="0"/>
    <n v="0"/>
    <n v="0"/>
    <n v="0"/>
    <n v="0"/>
    <n v="0"/>
    <n v="0"/>
    <n v="0"/>
    <n v="0"/>
    <n v="0"/>
    <n v="0"/>
    <n v="0"/>
    <n v="0"/>
    <n v="0"/>
    <n v="0"/>
    <n v="0"/>
    <n v="0"/>
    <n v="0"/>
    <n v="0"/>
    <n v="0"/>
    <n v="0"/>
    <n v="0"/>
    <n v="0"/>
    <n v="0"/>
    <n v="0"/>
    <n v="0"/>
    <n v="0"/>
    <n v="0"/>
    <n v="0"/>
    <n v="0"/>
    <n v="0"/>
    <n v="0"/>
    <n v="0"/>
    <n v="0"/>
    <n v="0"/>
    <n v="0"/>
    <n v="0"/>
    <n v="0"/>
    <n v="0"/>
    <n v="0"/>
    <n v="0"/>
    <n v="0"/>
    <n v="0"/>
    <n v="0"/>
  </r>
  <r>
    <x v="4"/>
    <x v="6"/>
    <s v="Thoughts_65+yrs"/>
    <s v="Care profile"/>
    <x v="26"/>
    <n v="0.7"/>
    <n v="6"/>
    <n v="20"/>
    <s v="min"/>
    <x v="6"/>
    <x v="0"/>
    <x v="1"/>
    <x v="0"/>
    <x v="1"/>
    <n v="84348.418999999994"/>
    <n v="59043.893299999989"/>
    <n v="354263.35979999992"/>
    <n v="118087.78659999998"/>
    <n v="0"/>
    <n v="0"/>
    <n v="118087.78659999998"/>
    <n v="0"/>
    <n v="0"/>
    <n v="0"/>
    <n v="0"/>
    <n v="0"/>
    <n v="0"/>
    <n v="0"/>
    <n v="0"/>
    <n v="0"/>
    <n v="0"/>
    <n v="0"/>
    <n v="0"/>
    <n v="0"/>
    <n v="0"/>
    <n v="0"/>
    <n v="0"/>
    <n v="0"/>
    <n v="0"/>
    <n v="118087.78659999998"/>
    <n v="0"/>
    <n v="0"/>
    <n v="0"/>
    <n v="0"/>
    <n v="0"/>
    <n v="0"/>
    <n v="0"/>
    <n v="0"/>
    <n v="71.567488030448089"/>
    <n v="0"/>
    <n v="0"/>
    <n v="0"/>
    <n v="0"/>
    <n v="0"/>
    <n v="0"/>
    <n v="0"/>
    <n v="0"/>
    <n v="0"/>
    <n v="0"/>
    <n v="0"/>
    <n v="0"/>
    <n v="0"/>
    <n v="0"/>
    <n v="0"/>
    <n v="0"/>
    <n v="0"/>
    <n v="0"/>
    <n v="71.567488030448089"/>
    <n v="0"/>
    <n v="0"/>
    <n v="0"/>
    <n v="0"/>
    <n v="0"/>
    <n v="0"/>
    <n v="0"/>
    <n v="0"/>
    <n v="0"/>
    <n v="0"/>
    <n v="0"/>
    <n v="0"/>
    <n v="0"/>
    <n v="0"/>
    <n v="0"/>
    <n v="0"/>
    <n v="0"/>
    <n v="0"/>
    <n v="0"/>
    <n v="0"/>
    <n v="0"/>
    <n v="0"/>
    <n v="0"/>
    <n v="0"/>
    <n v="0"/>
    <n v="0"/>
    <n v="0"/>
    <n v="0"/>
    <n v="0"/>
    <n v="0"/>
    <n v="0"/>
    <n v="0"/>
    <n v="0"/>
    <n v="0"/>
    <n v="0"/>
    <n v="0"/>
  </r>
  <r>
    <x v="4"/>
    <x v="6"/>
    <s v="Thoughts_65+yrs"/>
    <s v="Care profile"/>
    <x v="37"/>
    <n v="0.3"/>
    <n v="6"/>
    <n v="60"/>
    <s v="min"/>
    <x v="8"/>
    <x v="0"/>
    <x v="1"/>
    <x v="0"/>
    <x v="1"/>
    <n v="84348.418999999994"/>
    <n v="25304.525699999998"/>
    <n v="151827.15419999999"/>
    <n v="151827.15420000002"/>
    <n v="0"/>
    <n v="0"/>
    <n v="151827.15420000002"/>
    <n v="0"/>
    <n v="0"/>
    <n v="0"/>
    <n v="0"/>
    <n v="0"/>
    <n v="0"/>
    <n v="0"/>
    <n v="0"/>
    <n v="0"/>
    <n v="0"/>
    <n v="0"/>
    <n v="0"/>
    <n v="0"/>
    <n v="0"/>
    <n v="0"/>
    <n v="0"/>
    <n v="0"/>
    <n v="151827.15420000002"/>
    <n v="0"/>
    <n v="0"/>
    <n v="0"/>
    <n v="0"/>
    <n v="0"/>
    <n v="0"/>
    <n v="0"/>
    <n v="0"/>
    <n v="0"/>
    <n v="132.10811559115555"/>
    <n v="0"/>
    <n v="0"/>
    <n v="0"/>
    <n v="0"/>
    <n v="0"/>
    <n v="0"/>
    <n v="0"/>
    <n v="0"/>
    <n v="0"/>
    <n v="0"/>
    <n v="0"/>
    <n v="0"/>
    <n v="0"/>
    <n v="0"/>
    <n v="0"/>
    <n v="0"/>
    <n v="0"/>
    <n v="132.10811559115555"/>
    <n v="0"/>
    <n v="0"/>
    <n v="0"/>
    <n v="0"/>
    <n v="0"/>
    <n v="0"/>
    <n v="0"/>
    <n v="0"/>
    <n v="0"/>
    <n v="0"/>
    <n v="0"/>
    <n v="0"/>
    <n v="0"/>
    <n v="0"/>
    <n v="0"/>
    <n v="0"/>
    <n v="0"/>
    <n v="0"/>
    <n v="0"/>
    <n v="0"/>
    <n v="0"/>
    <n v="0"/>
    <n v="0"/>
    <n v="0"/>
    <n v="0"/>
    <n v="0"/>
    <n v="0"/>
    <n v="0"/>
    <n v="0"/>
    <n v="0"/>
    <n v="0"/>
    <n v="0"/>
    <n v="0"/>
    <n v="0"/>
    <n v="0"/>
    <n v="0"/>
    <n v="0"/>
  </r>
  <r>
    <x v="4"/>
    <x v="6"/>
    <s v="Thoughts_65+yrs"/>
    <s v="Care profile"/>
    <x v="18"/>
    <n v="0.3"/>
    <n v="6"/>
    <n v="60"/>
    <s v="min"/>
    <x v="4"/>
    <x v="0"/>
    <x v="0"/>
    <x v="0"/>
    <x v="0"/>
    <n v="84348.418999999994"/>
    <n v="25304.525699999998"/>
    <n v="151827.15419999999"/>
    <n v="151827.15420000002"/>
    <n v="0"/>
    <n v="0"/>
    <n v="151827.15420000002"/>
    <n v="0"/>
    <n v="0"/>
    <n v="0"/>
    <n v="151827.15420000002"/>
    <n v="0"/>
    <n v="0"/>
    <n v="0"/>
    <n v="0"/>
    <n v="0"/>
    <n v="0"/>
    <n v="0"/>
    <n v="0"/>
    <n v="0"/>
    <n v="0"/>
    <n v="0"/>
    <n v="0"/>
    <n v="0"/>
    <n v="0"/>
    <n v="0"/>
    <n v="0"/>
    <n v="0"/>
    <n v="0"/>
    <n v="0"/>
    <n v="0"/>
    <n v="0"/>
    <n v="0"/>
    <n v="0"/>
    <n v="132.10811559115555"/>
    <n v="0"/>
    <n v="0"/>
    <n v="0"/>
    <n v="132.10811559115555"/>
    <n v="0"/>
    <n v="0"/>
    <n v="0"/>
    <n v="0"/>
    <n v="0"/>
    <n v="0"/>
    <n v="0"/>
    <n v="0"/>
    <n v="0"/>
    <n v="0"/>
    <n v="0"/>
    <n v="0"/>
    <n v="0"/>
    <n v="0"/>
    <n v="0"/>
    <n v="0"/>
    <n v="0"/>
    <n v="0"/>
    <n v="0"/>
    <n v="0"/>
    <n v="0"/>
    <n v="0"/>
    <n v="0"/>
    <n v="0"/>
    <n v="0"/>
    <n v="0"/>
    <n v="0"/>
    <n v="0"/>
    <n v="0"/>
    <n v="0"/>
    <n v="0"/>
    <n v="0"/>
    <n v="0"/>
    <n v="0"/>
    <n v="0"/>
    <n v="0"/>
    <n v="0"/>
    <n v="0"/>
    <n v="0"/>
    <n v="0"/>
    <n v="0"/>
    <n v="0"/>
    <n v="0"/>
    <n v="0"/>
    <n v="0"/>
    <n v="0"/>
    <n v="0"/>
    <n v="0"/>
    <n v="0"/>
    <n v="0"/>
    <n v="0"/>
  </r>
  <r>
    <x v="4"/>
    <x v="6"/>
    <s v="Thoughts_65+yrs"/>
    <s v="Care profile"/>
    <x v="22"/>
    <n v="0.3"/>
    <n v="10"/>
    <n v="60"/>
    <s v="min"/>
    <x v="4"/>
    <x v="0"/>
    <x v="0"/>
    <x v="0"/>
    <x v="0"/>
    <n v="84348.418999999994"/>
    <n v="25304.525699999998"/>
    <n v="253045.25699999998"/>
    <n v="253045.25699999995"/>
    <n v="0"/>
    <n v="0"/>
    <n v="50609.051399999997"/>
    <n v="0"/>
    <n v="0"/>
    <n v="0"/>
    <n v="50609.051399999997"/>
    <n v="0"/>
    <n v="0"/>
    <n v="0"/>
    <n v="0"/>
    <n v="0"/>
    <n v="0"/>
    <n v="0"/>
    <n v="0"/>
    <n v="0"/>
    <n v="0"/>
    <n v="0"/>
    <n v="0"/>
    <n v="0"/>
    <n v="0"/>
    <n v="0"/>
    <n v="0"/>
    <n v="0"/>
    <n v="0"/>
    <n v="0"/>
    <n v="0"/>
    <n v="0"/>
    <n v="0"/>
    <n v="0"/>
    <n v="44.036038530385177"/>
    <n v="0"/>
    <n v="0"/>
    <n v="0"/>
    <n v="44.036038530385177"/>
    <n v="0"/>
    <n v="0"/>
    <n v="0"/>
    <n v="0"/>
    <n v="0"/>
    <n v="0"/>
    <n v="0"/>
    <n v="0"/>
    <n v="0"/>
    <n v="0"/>
    <n v="0"/>
    <n v="0"/>
    <n v="0"/>
    <n v="0"/>
    <n v="0"/>
    <n v="0"/>
    <n v="0"/>
    <n v="0"/>
    <n v="0"/>
    <n v="0"/>
    <n v="0"/>
    <n v="0"/>
    <n v="0"/>
    <n v="0"/>
    <n v="0"/>
    <n v="0"/>
    <n v="0"/>
    <n v="0"/>
    <n v="0"/>
    <n v="0"/>
    <n v="0"/>
    <n v="0"/>
    <n v="0"/>
    <n v="0"/>
    <n v="0"/>
    <n v="0"/>
    <n v="0"/>
    <n v="0"/>
    <n v="0"/>
    <n v="0"/>
    <n v="0"/>
    <n v="0"/>
    <n v="0"/>
    <n v="0"/>
    <n v="0"/>
    <n v="0"/>
    <n v="0"/>
    <n v="0"/>
    <n v="0"/>
    <n v="0"/>
    <n v="0"/>
  </r>
  <r>
    <x v="4"/>
    <x v="6"/>
    <s v="Thoughts_65+yrs"/>
    <s v="Care profile"/>
    <x v="31"/>
    <n v="0.05"/>
    <n v="1"/>
    <n v="120"/>
    <s v="min"/>
    <x v="3"/>
    <x v="7"/>
    <x v="0"/>
    <x v="1"/>
    <x v="1"/>
    <n v="84348.418999999994"/>
    <n v="4217.4209499999997"/>
    <n v="4217.4209499999997"/>
    <n v="8434.8418999999994"/>
    <n v="0"/>
    <n v="0"/>
    <n v="8434.8418999999994"/>
    <n v="0"/>
    <n v="0"/>
    <n v="0"/>
    <n v="4217.4209499999997"/>
    <n v="0"/>
    <n v="0"/>
    <n v="0"/>
    <n v="0"/>
    <n v="0"/>
    <n v="0"/>
    <n v="0"/>
    <n v="0"/>
    <n v="0"/>
    <n v="0"/>
    <n v="0"/>
    <n v="0"/>
    <n v="0"/>
    <n v="4217.4209499999997"/>
    <n v="0"/>
    <n v="0"/>
    <n v="0"/>
    <n v="0"/>
    <n v="0"/>
    <n v="0"/>
    <n v="0"/>
    <n v="0"/>
    <n v="0"/>
    <n v="5.0397351853510539"/>
    <n v="0"/>
    <n v="0"/>
    <n v="0"/>
    <n v="2.4591375801749269"/>
    <n v="0"/>
    <n v="0"/>
    <n v="0"/>
    <n v="0"/>
    <n v="0"/>
    <n v="0"/>
    <n v="0"/>
    <n v="0"/>
    <n v="0"/>
    <n v="0"/>
    <n v="0"/>
    <n v="0"/>
    <n v="0"/>
    <n v="2.5805976051761275"/>
    <n v="0"/>
    <n v="0"/>
    <n v="0"/>
    <n v="0"/>
    <n v="0"/>
    <n v="0"/>
    <n v="0"/>
    <n v="0"/>
    <n v="0"/>
    <n v="0"/>
    <n v="0"/>
    <n v="0"/>
    <n v="0"/>
    <n v="0"/>
    <n v="0"/>
    <n v="0"/>
    <n v="0"/>
    <n v="0"/>
    <n v="0"/>
    <n v="0"/>
    <n v="0"/>
    <n v="0"/>
    <n v="0"/>
    <n v="0"/>
    <n v="0"/>
    <n v="0"/>
    <n v="0"/>
    <n v="0"/>
    <n v="0"/>
    <n v="0"/>
    <n v="0"/>
    <n v="0"/>
    <n v="0"/>
    <n v="0"/>
    <n v="0"/>
    <n v="0"/>
    <n v="0"/>
  </r>
  <r>
    <x v="4"/>
    <x v="6"/>
    <s v="Thoughts_65+yrs"/>
    <s v="Care profile"/>
    <x v="28"/>
    <n v="0.3"/>
    <n v="6"/>
    <n v="150"/>
    <s v="min"/>
    <x v="3"/>
    <x v="4"/>
    <x v="0"/>
    <x v="1"/>
    <x v="0"/>
    <n v="84348.418999999994"/>
    <n v="25304.525699999998"/>
    <n v="151827.15419999999"/>
    <n v="379567.88549999997"/>
    <n v="0"/>
    <n v="0"/>
    <n v="379567.88549999997"/>
    <n v="0"/>
    <n v="0"/>
    <n v="0"/>
    <n v="341611.09694999998"/>
    <n v="0"/>
    <n v="0"/>
    <n v="0"/>
    <n v="0"/>
    <n v="0"/>
    <n v="0"/>
    <n v="0"/>
    <n v="0"/>
    <n v="0"/>
    <n v="0"/>
    <n v="0"/>
    <n v="0"/>
    <n v="0"/>
    <n v="37956.788549999997"/>
    <n v="0"/>
    <n v="0"/>
    <n v="0"/>
    <n v="0"/>
    <n v="0"/>
    <n v="0"/>
    <n v="0"/>
    <n v="0"/>
    <n v="0"/>
    <n v="226.56531710729942"/>
    <n v="0"/>
    <n v="0"/>
    <n v="0"/>
    <n v="203.33993866071427"/>
    <n v="0"/>
    <n v="0"/>
    <n v="0"/>
    <n v="0"/>
    <n v="0"/>
    <n v="0"/>
    <n v="0"/>
    <n v="0"/>
    <n v="0"/>
    <n v="0"/>
    <n v="0"/>
    <n v="0"/>
    <n v="0"/>
    <n v="23.225378446585147"/>
    <n v="0"/>
    <n v="0"/>
    <n v="0"/>
    <n v="0"/>
    <n v="0"/>
    <n v="0"/>
    <n v="0"/>
    <n v="0"/>
    <n v="0"/>
    <n v="0"/>
    <n v="0"/>
    <n v="0"/>
    <n v="0"/>
    <n v="0"/>
    <n v="0"/>
    <n v="0"/>
    <n v="0"/>
    <n v="0"/>
    <n v="0"/>
    <n v="0"/>
    <n v="0"/>
    <n v="0"/>
    <n v="0"/>
    <n v="0"/>
    <n v="0"/>
    <n v="0"/>
    <n v="0"/>
    <n v="0"/>
    <n v="0"/>
    <n v="0"/>
    <n v="0"/>
    <n v="0"/>
    <n v="0"/>
    <n v="0"/>
    <n v="0"/>
    <n v="0"/>
    <n v="0"/>
  </r>
  <r>
    <x v="4"/>
    <x v="6"/>
    <s v="Thoughts_65+yrs"/>
    <s v="Care profile"/>
    <x v="32"/>
    <n v="0.05"/>
    <n v="1"/>
    <n v="45"/>
    <s v="min"/>
    <x v="3"/>
    <x v="8"/>
    <x v="0"/>
    <x v="1"/>
    <x v="1"/>
    <n v="84348.418999999994"/>
    <n v="4217.4209499999997"/>
    <n v="4217.4209499999997"/>
    <n v="3163.0657124999998"/>
    <n v="0"/>
    <n v="0"/>
    <n v="3163.0657124999998"/>
    <n v="0"/>
    <n v="0"/>
    <n v="0"/>
    <n v="0"/>
    <n v="0"/>
    <n v="0"/>
    <n v="0"/>
    <n v="0"/>
    <n v="0"/>
    <n v="0"/>
    <n v="295.61361799065418"/>
    <n v="1330.2612809579439"/>
    <n v="561.66587418224287"/>
    <n v="0"/>
    <n v="0"/>
    <n v="0"/>
    <n v="0"/>
    <n v="0"/>
    <n v="0"/>
    <n v="295.61361799065418"/>
    <n v="0"/>
    <n v="679.91132137850457"/>
    <n v="0"/>
    <n v="0"/>
    <n v="0"/>
    <n v="0"/>
    <n v="0"/>
    <n v="2.0466606408901789"/>
    <n v="0"/>
    <n v="0"/>
    <n v="0"/>
    <n v="0"/>
    <n v="0"/>
    <n v="0"/>
    <n v="0"/>
    <n v="0"/>
    <n v="0"/>
    <n v="0"/>
    <n v="0.18031709488335951"/>
    <n v="0.98643336886010036"/>
    <n v="0.32742292864885791"/>
    <n v="0"/>
    <n v="0"/>
    <n v="0"/>
    <n v="0"/>
    <n v="0"/>
    <n v="0"/>
    <n v="0.16742037833268517"/>
    <n v="0"/>
    <n v="0.38506687016517588"/>
    <n v="0"/>
    <n v="0"/>
    <n v="0"/>
    <n v="0"/>
    <n v="0"/>
    <n v="0"/>
    <n v="0"/>
    <n v="0"/>
    <n v="0"/>
    <n v="0"/>
    <n v="0"/>
    <n v="0"/>
    <n v="0"/>
    <n v="0"/>
    <n v="0"/>
    <n v="0"/>
    <n v="0"/>
    <n v="0"/>
    <n v="0"/>
    <n v="0"/>
    <n v="0"/>
    <n v="0"/>
    <n v="0"/>
    <n v="0"/>
    <n v="0"/>
    <n v="0"/>
    <n v="0"/>
    <n v="0"/>
    <n v="0"/>
    <n v="0"/>
    <n v="0"/>
    <n v="0"/>
    <n v="0"/>
  </r>
  <r>
    <x v="4"/>
    <x v="6"/>
    <s v="Thoughts_65+yrs"/>
    <s v="Care profile"/>
    <x v="49"/>
    <n v="0.05"/>
    <n v="1"/>
    <n v="90"/>
    <s v="min"/>
    <x v="3"/>
    <x v="17"/>
    <x v="0"/>
    <x v="1"/>
    <x v="1"/>
    <n v="84348.418999999994"/>
    <n v="4217.4209499999997"/>
    <n v="4217.4209499999997"/>
    <n v="6326.1314249999996"/>
    <n v="0"/>
    <n v="0"/>
    <n v="6326.1314249999996"/>
    <n v="0"/>
    <n v="0"/>
    <n v="0"/>
    <n v="0"/>
    <n v="0"/>
    <n v="0"/>
    <n v="0"/>
    <n v="0"/>
    <n v="0"/>
    <n v="0"/>
    <n v="608.28186778846145"/>
    <n v="2493.9556579326918"/>
    <n v="1155.7355487980769"/>
    <n v="0"/>
    <n v="0"/>
    <n v="0"/>
    <n v="0"/>
    <n v="0"/>
    <n v="0"/>
    <n v="608.28186778846145"/>
    <n v="608.28186778846145"/>
    <n v="851.59461490384604"/>
    <n v="0"/>
    <n v="0"/>
    <n v="0"/>
    <n v="0"/>
    <n v="0"/>
    <n v="3.7263958809592617"/>
    <n v="0"/>
    <n v="0"/>
    <n v="0"/>
    <n v="0"/>
    <n v="0"/>
    <n v="0"/>
    <n v="0"/>
    <n v="0"/>
    <n v="0"/>
    <n v="0"/>
    <n v="0.37103709908691279"/>
    <n v="1.5103244164327589"/>
    <n v="0.67373564164284239"/>
    <n v="0"/>
    <n v="0"/>
    <n v="0"/>
    <n v="0"/>
    <n v="0"/>
    <n v="0"/>
    <n v="0.34449962464610218"/>
    <n v="0.34449962464610218"/>
    <n v="0.48229947450454302"/>
    <n v="0"/>
    <n v="0"/>
    <n v="0"/>
    <n v="0"/>
    <n v="0"/>
    <n v="0"/>
    <n v="0"/>
    <n v="0"/>
    <n v="0"/>
    <n v="0"/>
    <n v="0"/>
    <n v="0"/>
    <n v="0"/>
    <n v="0"/>
    <n v="0"/>
    <n v="0"/>
    <n v="0"/>
    <n v="0"/>
    <n v="0"/>
    <n v="0"/>
    <n v="0"/>
    <n v="0"/>
    <n v="0"/>
    <n v="0"/>
    <n v="0"/>
    <n v="0"/>
    <n v="0"/>
    <n v="0"/>
    <n v="0"/>
    <n v="0"/>
    <n v="0"/>
    <n v="0"/>
    <n v="0"/>
  </r>
  <r>
    <x v="4"/>
    <x v="6"/>
    <s v="Thoughts_65+yrs"/>
    <s v="Care profile"/>
    <x v="50"/>
    <n v="0.1"/>
    <n v="1"/>
    <n v="9"/>
    <s v="days"/>
    <x v="3"/>
    <x v="18"/>
    <x v="0"/>
    <x v="1"/>
    <x v="1"/>
    <n v="84348.418999999994"/>
    <n v="8434.8418999999994"/>
    <n v="8434.8418999999994"/>
    <n v="1821925.8503999999"/>
    <n v="75913.577099999995"/>
    <n v="244.68518001611602"/>
    <n v="874524.40819199965"/>
    <n v="0"/>
    <n v="0"/>
    <n v="0"/>
    <n v="54013.697702228317"/>
    <n v="99498.916819894337"/>
    <n v="0"/>
    <n v="0"/>
    <n v="0"/>
    <n v="0"/>
    <n v="0"/>
    <n v="0"/>
    <n v="495717.81772768777"/>
    <n v="10127.568319167814"/>
    <n v="16879.280531946362"/>
    <n v="33758.561063892725"/>
    <n v="47261.985489449813"/>
    <n v="0"/>
    <n v="0"/>
    <n v="0"/>
    <n v="49749.458409947169"/>
    <n v="17767.663717838277"/>
    <n v="49749.458409947169"/>
    <n v="0"/>
    <n v="0"/>
    <n v="0"/>
    <n v="0"/>
    <n v="0"/>
    <n v="528.01859399265436"/>
    <n v="0"/>
    <n v="0"/>
    <n v="0"/>
    <n v="31.487266543595187"/>
    <n v="60.691911783210195"/>
    <n v="0"/>
    <n v="0"/>
    <n v="0"/>
    <n v="0"/>
    <n v="0"/>
    <n v="0"/>
    <n v="306.45111107227217"/>
    <n v="5.9038624769241013"/>
    <n v="9.8397707948735054"/>
    <n v="19.679541589747011"/>
    <n v="27.551358225645817"/>
    <n v="0"/>
    <n v="0"/>
    <n v="0"/>
    <n v="28.17553942695179"/>
    <n v="10.062692652482784"/>
    <n v="28.17553942695179"/>
    <n v="0"/>
    <n v="0"/>
    <n v="0"/>
    <n v="0"/>
    <n v="0"/>
    <n v="0"/>
    <n v="0"/>
    <n v="0"/>
    <n v="0"/>
    <n v="0"/>
    <n v="0"/>
    <n v="0"/>
    <n v="0"/>
    <n v="0"/>
    <n v="0"/>
    <n v="0"/>
    <n v="0"/>
    <n v="0"/>
    <n v="0"/>
    <n v="0"/>
    <n v="0"/>
    <n v="0"/>
    <n v="0"/>
    <n v="0"/>
    <n v="0"/>
    <n v="0"/>
    <n v="0"/>
    <n v="0"/>
    <n v="0"/>
    <n v="0"/>
    <n v="0"/>
    <n v="0"/>
    <n v="0"/>
  </r>
  <r>
    <x v="4"/>
    <x v="6"/>
    <s v="Thoughts_65+yrs"/>
    <s v="Care profile"/>
    <x v="35"/>
    <n v="0.02"/>
    <n v="1"/>
    <n v="90"/>
    <s v="min"/>
    <x v="3"/>
    <x v="11"/>
    <x v="0"/>
    <x v="1"/>
    <x v="1"/>
    <n v="84348.418999999994"/>
    <n v="1686.96838"/>
    <n v="1686.96838"/>
    <n v="2530.4525699999999"/>
    <n v="0"/>
    <n v="0"/>
    <n v="2530.4525700000004"/>
    <n v="0"/>
    <n v="0"/>
    <n v="0"/>
    <n v="132.96095884137256"/>
    <n v="0"/>
    <n v="0"/>
    <n v="0"/>
    <n v="0"/>
    <n v="0"/>
    <n v="0"/>
    <n v="223.69877407591576"/>
    <n v="1521.1516637162274"/>
    <n v="53.128458843030003"/>
    <n v="148.75968476048402"/>
    <n v="148.75968476048402"/>
    <n v="0"/>
    <n v="0"/>
    <n v="0"/>
    <n v="0"/>
    <n v="145.40420314934528"/>
    <n v="0"/>
    <n v="156.58914185314106"/>
    <n v="0"/>
    <n v="0"/>
    <n v="0"/>
    <n v="0"/>
    <n v="0"/>
    <n v="2.3174995359262049"/>
    <n v="0"/>
    <n v="0"/>
    <n v="0"/>
    <n v="0.11568588856435584"/>
    <n v="0"/>
    <n v="0"/>
    <n v="0"/>
    <n v="0"/>
    <n v="0"/>
    <n v="0"/>
    <n v="0.20365790239276776"/>
    <n v="1.4377922233917211"/>
    <n v="4.6225696797534369E-2"/>
    <n v="0.12943195103309621"/>
    <n v="0.12943195103309621"/>
    <n v="0"/>
    <n v="0"/>
    <n v="0"/>
    <n v="0"/>
    <n v="0.1229096664917495"/>
    <n v="0"/>
    <n v="0.13236425622188408"/>
    <n v="0"/>
    <n v="0"/>
    <n v="0"/>
    <n v="0"/>
    <n v="0"/>
    <n v="0"/>
    <n v="0"/>
    <n v="0"/>
    <n v="0"/>
    <n v="0"/>
    <n v="0"/>
    <n v="0"/>
    <n v="0"/>
    <n v="0"/>
    <n v="0"/>
    <n v="0"/>
    <n v="0"/>
    <n v="0"/>
    <n v="0"/>
    <n v="0"/>
    <n v="0"/>
    <n v="0"/>
    <n v="0"/>
    <n v="0"/>
    <n v="0"/>
    <n v="0"/>
    <n v="0"/>
    <n v="0"/>
    <n v="0"/>
    <n v="0"/>
    <n v="0"/>
    <n v="0"/>
    <n v="0"/>
  </r>
  <r>
    <x v="4"/>
    <x v="6"/>
    <s v="Thoughts_65+yrs"/>
    <s v="Care profile"/>
    <x v="35"/>
    <n v="2E-3"/>
    <n v="8"/>
    <n v="90"/>
    <s v="min"/>
    <x v="3"/>
    <x v="11"/>
    <x v="0"/>
    <x v="1"/>
    <x v="1"/>
    <n v="84348.418999999994"/>
    <n v="168.69683799999999"/>
    <n v="1349.5747039999999"/>
    <n v="2024.3620559999997"/>
    <n v="0"/>
    <n v="0"/>
    <n v="2024.3620559999997"/>
    <n v="0"/>
    <n v="0"/>
    <n v="0"/>
    <n v="106.36876707309803"/>
    <n v="0"/>
    <n v="0"/>
    <n v="0"/>
    <n v="0"/>
    <n v="0"/>
    <n v="0"/>
    <n v="178.95901926073259"/>
    <n v="1216.9213309729819"/>
    <n v="42.502767074424"/>
    <n v="119.00774780838721"/>
    <n v="119.00774780838721"/>
    <n v="0"/>
    <n v="0"/>
    <n v="0"/>
    <n v="0"/>
    <n v="116.32336251947621"/>
    <n v="0"/>
    <n v="125.27131348251282"/>
    <n v="0"/>
    <n v="0"/>
    <n v="0"/>
    <n v="0"/>
    <n v="0"/>
    <n v="1.8539996287409641"/>
    <n v="0"/>
    <n v="0"/>
    <n v="0"/>
    <n v="9.2548710851484653E-2"/>
    <n v="0"/>
    <n v="0"/>
    <n v="0"/>
    <n v="0"/>
    <n v="0"/>
    <n v="0"/>
    <n v="0.16292632191421419"/>
    <n v="1.150233778713377"/>
    <n v="3.6980557438027493E-2"/>
    <n v="0.10354556082647697"/>
    <n v="0.10354556082647697"/>
    <n v="0"/>
    <n v="0"/>
    <n v="0"/>
    <n v="0"/>
    <n v="9.8327733193399589E-2"/>
    <n v="0"/>
    <n v="0.10589140497750724"/>
    <n v="0"/>
    <n v="0"/>
    <n v="0"/>
    <n v="0"/>
    <n v="0"/>
    <n v="0"/>
    <n v="0"/>
    <n v="0"/>
    <n v="0"/>
    <n v="0"/>
    <n v="0"/>
    <n v="0"/>
    <n v="0"/>
    <n v="0"/>
    <n v="0"/>
    <n v="0"/>
    <n v="0"/>
    <n v="0"/>
    <n v="0"/>
    <n v="0"/>
    <n v="0"/>
    <n v="0"/>
    <n v="0"/>
    <n v="0"/>
    <n v="0"/>
    <n v="0"/>
    <n v="0"/>
    <n v="0"/>
    <n v="0"/>
    <n v="0"/>
    <n v="0"/>
    <n v="0"/>
    <n v="0"/>
  </r>
  <r>
    <x v="4"/>
    <x v="6"/>
    <s v="Thoughts_65+yrs"/>
    <s v="Care profile"/>
    <x v="46"/>
    <n v="0.02"/>
    <n v="3"/>
    <n v="60"/>
    <s v="min"/>
    <x v="3"/>
    <x v="6"/>
    <x v="0"/>
    <x v="1"/>
    <x v="1"/>
    <n v="84348.418999999994"/>
    <n v="1686.96838"/>
    <n v="5060.9051399999998"/>
    <n v="5060.9051399999998"/>
    <n v="0"/>
    <n v="0"/>
    <n v="5060.9051400000008"/>
    <n v="0"/>
    <n v="0"/>
    <n v="0"/>
    <n v="245.65127581260541"/>
    <n v="0"/>
    <n v="0"/>
    <n v="0"/>
    <n v="0"/>
    <n v="0"/>
    <n v="0"/>
    <n v="488.85826032359336"/>
    <n v="1955.4330412943734"/>
    <n v="464.41534730741364"/>
    <n v="464.41534730741364"/>
    <n v="464.41534730741364"/>
    <n v="0"/>
    <n v="0"/>
    <n v="0"/>
    <n v="0"/>
    <n v="488.85826032359336"/>
    <n v="0"/>
    <n v="488.85826032359336"/>
    <n v="0"/>
    <n v="0"/>
    <n v="0"/>
    <n v="0"/>
    <n v="0"/>
    <n v="4.4626085920989791"/>
    <n v="0"/>
    <n v="0"/>
    <n v="0"/>
    <n v="0.2137348163475048"/>
    <n v="0"/>
    <n v="0"/>
    <n v="0"/>
    <n v="0"/>
    <n v="0"/>
    <n v="0"/>
    <n v="0.44506210763181653"/>
    <n v="1.7651239819217448"/>
    <n v="0.40407577219926322"/>
    <n v="0.40407577219926311"/>
    <n v="0.40407577219926311"/>
    <n v="0"/>
    <n v="0"/>
    <n v="0"/>
    <n v="0"/>
    <n v="0.41323018480006207"/>
    <n v="0"/>
    <n v="0.41323018480006207"/>
    <n v="0"/>
    <n v="0"/>
    <n v="0"/>
    <n v="0"/>
    <n v="0"/>
    <n v="0"/>
    <n v="0"/>
    <n v="0"/>
    <n v="0"/>
    <n v="0"/>
    <n v="0"/>
    <n v="0"/>
    <n v="0"/>
    <n v="0"/>
    <n v="0"/>
    <n v="0"/>
    <n v="0"/>
    <n v="0"/>
    <n v="0"/>
    <n v="0"/>
    <n v="0"/>
    <n v="0"/>
    <n v="0"/>
    <n v="0"/>
    <n v="0"/>
    <n v="0"/>
    <n v="0"/>
    <n v="0"/>
    <n v="0"/>
    <n v="0"/>
    <n v="0"/>
    <n v="0"/>
    <n v="0"/>
  </r>
  <r>
    <x v="4"/>
    <x v="6"/>
    <s v="Thoughts_65+yrs"/>
    <s v="Care profile"/>
    <x v="47"/>
    <n v="0.1"/>
    <n v="12"/>
    <n v="60"/>
    <s v="min"/>
    <x v="3"/>
    <x v="16"/>
    <x v="0"/>
    <x v="0"/>
    <x v="0"/>
    <n v="84348.418999999994"/>
    <n v="8434.8418999999994"/>
    <n v="101218.10279999999"/>
    <n v="101218.10279999999"/>
    <n v="0"/>
    <n v="0"/>
    <n v="101218.10279999999"/>
    <n v="0"/>
    <n v="0"/>
    <n v="0"/>
    <n v="10121.81028"/>
    <n v="0"/>
    <n v="0"/>
    <n v="0"/>
    <n v="0"/>
    <n v="0"/>
    <n v="70852.671959999992"/>
    <n v="0"/>
    <n v="0"/>
    <n v="0"/>
    <n v="0"/>
    <n v="0"/>
    <n v="0"/>
    <n v="0"/>
    <n v="20243.620559999999"/>
    <n v="0"/>
    <n v="0"/>
    <n v="0"/>
    <n v="0"/>
    <n v="0"/>
    <n v="0"/>
    <n v="0"/>
    <n v="0"/>
    <n v="0"/>
    <n v="87.147763695034286"/>
    <n v="0"/>
    <n v="0"/>
    <n v="0"/>
    <n v="7.8646544522144524"/>
    <n v="0"/>
    <n v="0"/>
    <n v="0"/>
    <n v="0"/>
    <n v="0"/>
    <n v="61.664640522193203"/>
    <n v="0"/>
    <n v="0"/>
    <n v="0"/>
    <n v="0"/>
    <n v="0"/>
    <n v="0"/>
    <n v="0"/>
    <n v="17.61846872062663"/>
    <n v="0"/>
    <n v="0"/>
    <n v="0"/>
    <n v="0"/>
    <n v="0"/>
    <n v="0"/>
    <n v="0"/>
    <n v="0"/>
    <n v="0"/>
    <n v="0"/>
    <n v="0"/>
    <n v="0"/>
    <n v="0"/>
    <n v="0"/>
    <n v="0"/>
    <n v="0"/>
    <n v="0"/>
    <n v="0"/>
    <n v="0"/>
    <n v="0"/>
    <n v="0"/>
    <n v="0"/>
    <n v="0"/>
    <n v="0"/>
    <n v="0"/>
    <n v="0"/>
    <n v="0"/>
    <n v="0"/>
    <n v="0"/>
    <n v="0"/>
    <n v="0"/>
    <n v="0"/>
    <n v="0"/>
    <n v="0"/>
    <n v="0"/>
    <n v="0"/>
    <n v="0"/>
  </r>
  <r>
    <x v="4"/>
    <x v="6"/>
    <s v="Thoughts_65+yrs"/>
    <s v="Care profile"/>
    <x v="39"/>
    <n v="0.05"/>
    <n v="1"/>
    <n v="15"/>
    <s v="min"/>
    <x v="4"/>
    <x v="0"/>
    <x v="0"/>
    <x v="1"/>
    <x v="1"/>
    <n v="84348.418999999994"/>
    <n v="4217.4209499999997"/>
    <n v="4217.4209499999997"/>
    <n v="1054.3552374999999"/>
    <n v="0"/>
    <n v="0"/>
    <n v="1054.3552374999999"/>
    <n v="0"/>
    <n v="0"/>
    <n v="0"/>
    <n v="1054.3552374999999"/>
    <n v="0"/>
    <n v="0"/>
    <n v="0"/>
    <n v="0"/>
    <n v="0"/>
    <n v="0"/>
    <n v="0"/>
    <n v="0"/>
    <n v="0"/>
    <n v="0"/>
    <n v="0"/>
    <n v="0"/>
    <n v="0"/>
    <n v="0"/>
    <n v="0"/>
    <n v="0"/>
    <n v="0"/>
    <n v="0"/>
    <n v="0"/>
    <n v="0"/>
    <n v="0"/>
    <n v="0"/>
    <n v="0"/>
    <n v="0.9174174693830246"/>
    <n v="0"/>
    <n v="0"/>
    <n v="0"/>
    <n v="0.9174174693830246"/>
    <n v="0"/>
    <n v="0"/>
    <n v="0"/>
    <n v="0"/>
    <n v="0"/>
    <n v="0"/>
    <n v="0"/>
    <n v="0"/>
    <n v="0"/>
    <n v="0"/>
    <n v="0"/>
    <n v="0"/>
    <n v="0"/>
    <n v="0"/>
    <n v="0"/>
    <n v="0"/>
    <n v="0"/>
    <n v="0"/>
    <n v="0"/>
    <n v="0"/>
    <n v="0"/>
    <n v="0"/>
    <n v="0"/>
    <n v="0"/>
    <n v="0"/>
    <n v="0"/>
    <n v="0"/>
    <n v="0"/>
    <n v="0"/>
    <n v="0"/>
    <n v="0"/>
    <n v="0"/>
    <n v="0"/>
    <n v="0"/>
    <n v="0"/>
    <n v="0"/>
    <n v="0"/>
    <n v="0"/>
    <n v="0"/>
    <n v="0"/>
    <n v="0"/>
    <n v="0"/>
    <n v="0"/>
    <n v="0"/>
    <n v="0"/>
    <n v="0"/>
    <n v="0"/>
    <n v="0"/>
    <n v="0"/>
    <n v="0"/>
    <n v="0"/>
  </r>
  <r>
    <x v="4"/>
    <x v="6"/>
    <s v="Thoughts_65+yrs"/>
    <s v="Care profile"/>
    <x v="39"/>
    <n v="0.02"/>
    <n v="3"/>
    <n v="15"/>
    <s v="min"/>
    <x v="4"/>
    <x v="0"/>
    <x v="0"/>
    <x v="1"/>
    <x v="1"/>
    <n v="84348.418999999994"/>
    <n v="1686.96838"/>
    <n v="5060.9051399999998"/>
    <n v="1265.226285"/>
    <n v="0"/>
    <n v="0"/>
    <n v="1265.226285"/>
    <n v="0"/>
    <n v="0"/>
    <n v="0"/>
    <n v="1265.226285"/>
    <n v="0"/>
    <n v="0"/>
    <n v="0"/>
    <n v="0"/>
    <n v="0"/>
    <n v="0"/>
    <n v="0"/>
    <n v="0"/>
    <n v="0"/>
    <n v="0"/>
    <n v="0"/>
    <n v="0"/>
    <n v="0"/>
    <n v="0"/>
    <n v="0"/>
    <n v="0"/>
    <n v="0"/>
    <n v="0"/>
    <n v="0"/>
    <n v="0"/>
    <n v="0"/>
    <n v="0"/>
    <n v="0"/>
    <n v="1.1009009632596296"/>
    <n v="0"/>
    <n v="0"/>
    <n v="0"/>
    <n v="1.1009009632596296"/>
    <n v="0"/>
    <n v="0"/>
    <n v="0"/>
    <n v="0"/>
    <n v="0"/>
    <n v="0"/>
    <n v="0"/>
    <n v="0"/>
    <n v="0"/>
    <n v="0"/>
    <n v="0"/>
    <n v="0"/>
    <n v="0"/>
    <n v="0"/>
    <n v="0"/>
    <n v="0"/>
    <n v="0"/>
    <n v="0"/>
    <n v="0"/>
    <n v="0"/>
    <n v="0"/>
    <n v="0"/>
    <n v="0"/>
    <n v="0"/>
    <n v="0"/>
    <n v="0"/>
    <n v="0"/>
    <n v="0"/>
    <n v="0"/>
    <n v="0"/>
    <n v="0"/>
    <n v="0"/>
    <n v="0"/>
    <n v="0"/>
    <n v="0"/>
    <n v="0"/>
    <n v="0"/>
    <n v="0"/>
    <n v="0"/>
    <n v="0"/>
    <n v="0"/>
    <n v="0"/>
    <n v="0"/>
    <n v="0"/>
    <n v="0"/>
    <n v="0"/>
    <n v="0"/>
    <n v="0"/>
    <n v="0"/>
    <n v="0"/>
    <n v="0"/>
  </r>
  <r>
    <x v="4"/>
    <x v="6"/>
    <s v="Thoughts_65+yrs"/>
    <s v="Care profile"/>
    <x v="29"/>
    <n v="0.2"/>
    <n v="6"/>
    <n v="60"/>
    <s v="min"/>
    <x v="4"/>
    <x v="0"/>
    <x v="1"/>
    <x v="1"/>
    <x v="1"/>
    <n v="84348.418999999994"/>
    <n v="16869.683799999999"/>
    <n v="101218.10279999999"/>
    <n v="101218.10279999999"/>
    <n v="0"/>
    <n v="0"/>
    <n v="101218.10279999999"/>
    <n v="0"/>
    <n v="0"/>
    <n v="0"/>
    <n v="101218.10279999999"/>
    <n v="0"/>
    <n v="0"/>
    <n v="0"/>
    <n v="0"/>
    <n v="0"/>
    <n v="0"/>
    <n v="0"/>
    <n v="0"/>
    <n v="0"/>
    <n v="0"/>
    <n v="0"/>
    <n v="0"/>
    <n v="0"/>
    <n v="0"/>
    <n v="0"/>
    <n v="0"/>
    <n v="0"/>
    <n v="0"/>
    <n v="0"/>
    <n v="0"/>
    <n v="0"/>
    <n v="0"/>
    <n v="0"/>
    <n v="88.072077060770354"/>
    <n v="0"/>
    <n v="0"/>
    <n v="0"/>
    <n v="88.072077060770354"/>
    <n v="0"/>
    <n v="0"/>
    <n v="0"/>
    <n v="0"/>
    <n v="0"/>
    <n v="0"/>
    <n v="0"/>
    <n v="0"/>
    <n v="0"/>
    <n v="0"/>
    <n v="0"/>
    <n v="0"/>
    <n v="0"/>
    <n v="0"/>
    <n v="0"/>
    <n v="0"/>
    <n v="0"/>
    <n v="0"/>
    <n v="0"/>
    <n v="0"/>
    <n v="0"/>
    <n v="0"/>
    <n v="0"/>
    <n v="0"/>
    <n v="0"/>
    <n v="0"/>
    <n v="0"/>
    <n v="0"/>
    <n v="0"/>
    <n v="0"/>
    <n v="0"/>
    <n v="0"/>
    <n v="0"/>
    <n v="0"/>
    <n v="0"/>
    <n v="0"/>
    <n v="0"/>
    <n v="0"/>
    <n v="0"/>
    <n v="0"/>
    <n v="0"/>
    <n v="0"/>
    <n v="0"/>
    <n v="0"/>
    <n v="0"/>
    <n v="0"/>
    <n v="0"/>
    <n v="0"/>
    <n v="0"/>
    <n v="0"/>
    <n v="0"/>
  </r>
  <r>
    <x v="4"/>
    <x v="6"/>
    <s v="Thoughts_65+yrs"/>
    <s v="Care profile"/>
    <x v="40"/>
    <n v="0.05"/>
    <n v="6"/>
    <n v="60"/>
    <s v="min"/>
    <x v="3"/>
    <x v="12"/>
    <x v="1"/>
    <x v="1"/>
    <x v="1"/>
    <n v="84348.418999999994"/>
    <n v="4217.4209499999997"/>
    <n v="25304.525699999998"/>
    <n v="25304.525699999998"/>
    <n v="0"/>
    <n v="0"/>
    <n v="8434.8418999999994"/>
    <n v="0"/>
    <n v="0"/>
    <n v="0"/>
    <n v="8434.8418999999994"/>
    <n v="0"/>
    <n v="0"/>
    <n v="0"/>
    <n v="0"/>
    <n v="0"/>
    <n v="0"/>
    <n v="0"/>
    <n v="0"/>
    <n v="0"/>
    <n v="0"/>
    <n v="0"/>
    <n v="0"/>
    <n v="0"/>
    <n v="0"/>
    <n v="0"/>
    <n v="0"/>
    <n v="0"/>
    <n v="0"/>
    <n v="0"/>
    <n v="0"/>
    <n v="0"/>
    <n v="0"/>
    <n v="0"/>
    <n v="6.5561175888519871"/>
    <n v="0"/>
    <n v="0"/>
    <n v="0"/>
    <n v="6.5561175888519871"/>
    <n v="0"/>
    <n v="0"/>
    <n v="0"/>
    <n v="0"/>
    <n v="0"/>
    <n v="0"/>
    <n v="0"/>
    <n v="0"/>
    <n v="0"/>
    <n v="0"/>
    <n v="0"/>
    <n v="0"/>
    <n v="0"/>
    <n v="0"/>
    <n v="0"/>
    <n v="0"/>
    <n v="0"/>
    <n v="0"/>
    <n v="0"/>
    <n v="0"/>
    <n v="0"/>
    <n v="0"/>
    <n v="0"/>
    <n v="0"/>
    <n v="0"/>
    <n v="0"/>
    <n v="0"/>
    <n v="0"/>
    <n v="0"/>
    <n v="0"/>
    <n v="0"/>
    <n v="0"/>
    <n v="0"/>
    <n v="0"/>
    <n v="0"/>
    <n v="0"/>
    <n v="0"/>
    <n v="0"/>
    <n v="0"/>
    <n v="0"/>
    <n v="0"/>
    <n v="0"/>
    <n v="0"/>
    <n v="0"/>
    <n v="0"/>
    <n v="0"/>
    <n v="0"/>
    <n v="0"/>
    <n v="0"/>
    <n v="0"/>
    <n v="0"/>
  </r>
  <r>
    <x v="4"/>
    <x v="6"/>
    <s v="Thoughts_65+yrs"/>
    <s v="Care profile"/>
    <x v="41"/>
    <n v="0.05"/>
    <n v="6"/>
    <n v="60"/>
    <s v="min"/>
    <x v="3"/>
    <x v="13"/>
    <x v="1"/>
    <x v="1"/>
    <x v="1"/>
    <n v="84348.418999999994"/>
    <n v="4217.4209499999997"/>
    <n v="25304.525699999998"/>
    <n v="25304.525699999998"/>
    <n v="0"/>
    <n v="0"/>
    <n v="4217.4209499999997"/>
    <n v="0"/>
    <n v="0"/>
    <n v="0"/>
    <n v="2108.7104749999999"/>
    <n v="0"/>
    <n v="0"/>
    <n v="0"/>
    <n v="0"/>
    <n v="0"/>
    <n v="0"/>
    <n v="0"/>
    <n v="0"/>
    <n v="0"/>
    <n v="0"/>
    <n v="0"/>
    <n v="0"/>
    <n v="0"/>
    <n v="2108.7104749999999"/>
    <n v="0"/>
    <n v="0"/>
    <n v="0"/>
    <n v="0"/>
    <n v="0"/>
    <n v="0"/>
    <n v="0"/>
    <n v="0"/>
    <n v="0"/>
    <n v="3.2774990747576744"/>
    <n v="0"/>
    <n v="0"/>
    <n v="0"/>
    <n v="1.6390293972129968"/>
    <n v="0"/>
    <n v="0"/>
    <n v="0"/>
    <n v="0"/>
    <n v="0"/>
    <n v="0"/>
    <n v="0"/>
    <n v="0"/>
    <n v="0"/>
    <n v="0"/>
    <n v="0"/>
    <n v="0"/>
    <n v="0"/>
    <n v="1.6384696775446774"/>
    <n v="0"/>
    <n v="0"/>
    <n v="0"/>
    <n v="0"/>
    <n v="0"/>
    <n v="0"/>
    <n v="0"/>
    <n v="0"/>
    <n v="0"/>
    <n v="0"/>
    <n v="0"/>
    <n v="0"/>
    <n v="0"/>
    <n v="0"/>
    <n v="0"/>
    <n v="0"/>
    <n v="0"/>
    <n v="0"/>
    <n v="0"/>
    <n v="0"/>
    <n v="0"/>
    <n v="0"/>
    <n v="0"/>
    <n v="0"/>
    <n v="0"/>
    <n v="0"/>
    <n v="0"/>
    <n v="0"/>
    <n v="0"/>
    <n v="0"/>
    <n v="0"/>
    <n v="0"/>
    <n v="0"/>
    <n v="0"/>
    <n v="0"/>
    <n v="0"/>
    <n v="0"/>
  </r>
  <r>
    <x v="4"/>
    <x v="6"/>
    <s v="Thoughts_65+yrs"/>
    <s v="Care profile"/>
    <x v="42"/>
    <n v="0.1"/>
    <n v="3"/>
    <n v="60"/>
    <s v="min"/>
    <x v="8"/>
    <x v="0"/>
    <x v="1"/>
    <x v="0"/>
    <x v="1"/>
    <n v="84348.418999999994"/>
    <n v="8434.8418999999994"/>
    <n v="25304.525699999998"/>
    <n v="25304.525699999998"/>
    <n v="0"/>
    <n v="0"/>
    <n v="25304.525699999998"/>
    <n v="0"/>
    <n v="0"/>
    <n v="0"/>
    <n v="0"/>
    <n v="0"/>
    <n v="0"/>
    <n v="0"/>
    <n v="0"/>
    <n v="0"/>
    <n v="0"/>
    <n v="0"/>
    <n v="0"/>
    <n v="0"/>
    <n v="0"/>
    <n v="0"/>
    <n v="0"/>
    <n v="0"/>
    <n v="25304.525699999998"/>
    <n v="0"/>
    <n v="0"/>
    <n v="0"/>
    <n v="0"/>
    <n v="0"/>
    <n v="0"/>
    <n v="0"/>
    <n v="0"/>
    <n v="0"/>
    <n v="22.018019265192589"/>
    <n v="0"/>
    <n v="0"/>
    <n v="0"/>
    <n v="0"/>
    <n v="0"/>
    <n v="0"/>
    <n v="0"/>
    <n v="0"/>
    <n v="0"/>
    <n v="0"/>
    <n v="0"/>
    <n v="0"/>
    <n v="0"/>
    <n v="0"/>
    <n v="0"/>
    <n v="0"/>
    <n v="0"/>
    <n v="22.018019265192589"/>
    <n v="0"/>
    <n v="0"/>
    <n v="0"/>
    <n v="0"/>
    <n v="0"/>
    <n v="0"/>
    <n v="0"/>
    <n v="0"/>
    <n v="0"/>
    <n v="0"/>
    <n v="0"/>
    <n v="0"/>
    <n v="0"/>
    <n v="0"/>
    <n v="0"/>
    <n v="0"/>
    <n v="0"/>
    <n v="0"/>
    <n v="0"/>
    <n v="0"/>
    <n v="0"/>
    <n v="0"/>
    <n v="0"/>
    <n v="0"/>
    <n v="0"/>
    <n v="0"/>
    <n v="0"/>
    <n v="0"/>
    <n v="0"/>
    <n v="0"/>
    <n v="0"/>
    <n v="0"/>
    <n v="0"/>
    <n v="0"/>
    <n v="0"/>
    <n v="0"/>
    <n v="0"/>
  </r>
  <r>
    <x v="1"/>
    <x v="5"/>
    <s v="Attempts_12-17yrs"/>
    <s v="Care profile"/>
    <x v="20"/>
    <n v="1"/>
    <s v="n/a"/>
    <s v="n/a"/>
    <s v="n/a"/>
    <x v="2"/>
    <x v="0"/>
    <x v="1"/>
    <x v="1"/>
    <x v="1"/>
    <n v="40051.607680000001"/>
    <n v="40051.6076800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5"/>
    <s v="Attempts_12-17yrs"/>
    <s v="Care profile"/>
    <x v="24"/>
    <n v="1"/>
    <s v="n/a"/>
    <s v="n/a"/>
    <s v="n/a"/>
    <x v="2"/>
    <x v="0"/>
    <x v="1"/>
    <x v="1"/>
    <x v="1"/>
    <n v="40051.607680000001"/>
    <n v="40051.6076800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5"/>
    <s v="Attempts_12-17yrs"/>
    <s v="Care profile"/>
    <x v="25"/>
    <n v="0.2"/>
    <s v="n/a"/>
    <s v="n/a"/>
    <s v="n/a"/>
    <x v="2"/>
    <x v="0"/>
    <x v="1"/>
    <x v="1"/>
    <x v="1"/>
    <n v="40051.607680000001"/>
    <n v="8010.321536000000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5"/>
    <s v="Attempts_12-17yrs"/>
    <s v="Care profile"/>
    <x v="31"/>
    <n v="0.15"/>
    <n v="1"/>
    <n v="120"/>
    <s v="min"/>
    <x v="3"/>
    <x v="7"/>
    <x v="0"/>
    <x v="1"/>
    <x v="1"/>
    <n v="40051.607680000001"/>
    <n v="6007.7411519999996"/>
    <n v="6007.7411519999996"/>
    <n v="12015.482303999999"/>
    <n v="0"/>
    <n v="0"/>
    <n v="12015.482303999999"/>
    <n v="0"/>
    <n v="0"/>
    <n v="0"/>
    <n v="6007.7411519999996"/>
    <n v="0"/>
    <n v="0"/>
    <n v="0"/>
    <n v="0"/>
    <n v="0"/>
    <n v="0"/>
    <n v="0"/>
    <n v="0"/>
    <n v="0"/>
    <n v="0"/>
    <n v="0"/>
    <n v="0"/>
    <n v="0"/>
    <n v="6007.7411519999996"/>
    <n v="0"/>
    <n v="0"/>
    <n v="0"/>
    <n v="0"/>
    <n v="0"/>
    <n v="0"/>
    <n v="0"/>
    <n v="0"/>
    <n v="0"/>
    <n v="7.1791326564676634"/>
    <n v="0"/>
    <n v="0"/>
    <n v="0"/>
    <n v="3.5030560653061222"/>
    <n v="0"/>
    <n v="0"/>
    <n v="0"/>
    <n v="0"/>
    <n v="0"/>
    <n v="0"/>
    <n v="0"/>
    <n v="0"/>
    <n v="0"/>
    <n v="0"/>
    <n v="0"/>
    <n v="0"/>
    <n v="0"/>
    <n v="3.6760765911615412"/>
    <n v="0"/>
    <n v="0"/>
    <n v="0"/>
    <n v="0"/>
    <n v="0"/>
    <n v="0"/>
    <n v="0"/>
    <n v="0"/>
    <n v="0"/>
    <n v="0"/>
    <n v="0"/>
    <n v="0"/>
    <n v="0"/>
    <n v="0"/>
    <n v="0"/>
    <n v="0"/>
    <n v="0"/>
    <n v="0"/>
    <n v="0"/>
    <n v="0"/>
    <n v="0"/>
    <n v="0"/>
    <n v="0"/>
    <n v="0"/>
    <n v="0"/>
    <n v="0"/>
    <n v="0"/>
    <n v="0"/>
    <n v="0"/>
    <n v="0"/>
    <n v="0"/>
    <n v="0"/>
    <n v="0"/>
    <n v="0"/>
    <n v="0"/>
    <n v="0"/>
    <n v="0"/>
  </r>
  <r>
    <x v="1"/>
    <x v="5"/>
    <s v="Attempts_12-17yrs"/>
    <s v="Care profile"/>
    <x v="32"/>
    <n v="0.24"/>
    <n v="1"/>
    <n v="45"/>
    <s v="min"/>
    <x v="3"/>
    <x v="8"/>
    <x v="0"/>
    <x v="1"/>
    <x v="1"/>
    <n v="40051.607680000001"/>
    <n v="9612.3858431999997"/>
    <n v="9612.3858431999997"/>
    <n v="7209.2893824000002"/>
    <n v="0"/>
    <n v="0"/>
    <n v="7209.2893824000002"/>
    <n v="0"/>
    <n v="0"/>
    <n v="0"/>
    <n v="0"/>
    <n v="0"/>
    <n v="0"/>
    <n v="0"/>
    <n v="0"/>
    <n v="0"/>
    <n v="0"/>
    <n v="673.76536284112149"/>
    <n v="3031.9441327850468"/>
    <n v="1280.1541893981309"/>
    <n v="0"/>
    <n v="0"/>
    <n v="0"/>
    <n v="0"/>
    <n v="0"/>
    <n v="0"/>
    <n v="673.76536284112149"/>
    <n v="0"/>
    <n v="1549.6603345345793"/>
    <n v="0"/>
    <n v="0"/>
    <n v="0"/>
    <n v="0"/>
    <n v="0"/>
    <n v="4.6647683509817526"/>
    <n v="0"/>
    <n v="0"/>
    <n v="0"/>
    <n v="0"/>
    <n v="0"/>
    <n v="0"/>
    <n v="0"/>
    <n v="0"/>
    <n v="0"/>
    <n v="0"/>
    <n v="0.41098043346698798"/>
    <n v="2.2482882933682284"/>
    <n v="0.74626544549302487"/>
    <n v="0"/>
    <n v="0"/>
    <n v="0"/>
    <n v="0"/>
    <n v="0"/>
    <n v="0"/>
    <n v="0.38158611474348819"/>
    <n v="0"/>
    <n v="0.87764806391002281"/>
    <n v="0"/>
    <n v="0"/>
    <n v="0"/>
    <n v="0"/>
    <n v="0"/>
    <n v="0"/>
    <n v="0"/>
    <n v="0"/>
    <n v="0"/>
    <n v="0"/>
    <n v="0"/>
    <n v="0"/>
    <n v="0"/>
    <n v="0"/>
    <n v="0"/>
    <n v="0"/>
    <n v="0"/>
    <n v="0"/>
    <n v="0"/>
    <n v="0"/>
    <n v="0"/>
    <n v="0"/>
    <n v="0"/>
    <n v="0"/>
    <n v="0"/>
    <n v="0"/>
    <n v="0"/>
    <n v="0"/>
    <n v="0"/>
    <n v="0"/>
    <n v="0"/>
    <n v="0"/>
    <n v="0"/>
  </r>
  <r>
    <x v="1"/>
    <x v="5"/>
    <s v="Attempts_12-17yrs"/>
    <s v="Care profile"/>
    <x v="19"/>
    <n v="0.24"/>
    <n v="2"/>
    <n v="45"/>
    <s v="min"/>
    <x v="11"/>
    <x v="0"/>
    <x v="0"/>
    <x v="1"/>
    <x v="1"/>
    <n v="40051.607680000001"/>
    <n v="9612.3858431999997"/>
    <n v="19224.771686399999"/>
    <n v="14418.5787648"/>
    <n v="0"/>
    <n v="0"/>
    <n v="14418.5787648"/>
    <n v="0"/>
    <n v="0"/>
    <n v="0"/>
    <n v="0"/>
    <n v="0"/>
    <n v="0"/>
    <n v="0"/>
    <n v="0"/>
    <n v="0"/>
    <n v="0"/>
    <n v="0"/>
    <n v="0"/>
    <n v="0"/>
    <n v="0"/>
    <n v="14418.5787648"/>
    <n v="0"/>
    <n v="0"/>
    <n v="0"/>
    <n v="0"/>
    <n v="0"/>
    <n v="0"/>
    <n v="0"/>
    <n v="0"/>
    <n v="0"/>
    <n v="0"/>
    <n v="0"/>
    <n v="0"/>
    <n v="12.545919602834651"/>
    <n v="0"/>
    <n v="0"/>
    <n v="0"/>
    <n v="0"/>
    <n v="0"/>
    <n v="0"/>
    <n v="0"/>
    <n v="0"/>
    <n v="0"/>
    <n v="0"/>
    <n v="0"/>
    <n v="0"/>
    <n v="0"/>
    <n v="0"/>
    <n v="12.545919602834651"/>
    <n v="0"/>
    <n v="0"/>
    <n v="0"/>
    <n v="0"/>
    <n v="0"/>
    <n v="0"/>
    <n v="0"/>
    <n v="0"/>
    <n v="0"/>
    <n v="0"/>
    <n v="0"/>
    <n v="0"/>
    <n v="0"/>
    <n v="0"/>
    <n v="0"/>
    <n v="0"/>
    <n v="0"/>
    <n v="0"/>
    <n v="0"/>
    <n v="0"/>
    <n v="0"/>
    <n v="0"/>
    <n v="0"/>
    <n v="0"/>
    <n v="0"/>
    <n v="0"/>
    <n v="0"/>
    <n v="0"/>
    <n v="0"/>
    <n v="0"/>
    <n v="0"/>
    <n v="0"/>
    <n v="0"/>
    <n v="0"/>
    <n v="0"/>
    <n v="0"/>
    <n v="0"/>
    <n v="0"/>
    <n v="0"/>
    <n v="0"/>
  </r>
  <r>
    <x v="1"/>
    <x v="5"/>
    <s v="Attempts_12-17yrs"/>
    <s v="Care profile"/>
    <x v="28"/>
    <n v="0.4"/>
    <n v="6"/>
    <n v="150"/>
    <s v="min"/>
    <x v="3"/>
    <x v="4"/>
    <x v="0"/>
    <x v="1"/>
    <x v="0"/>
    <n v="40051.607680000001"/>
    <n v="16020.643072000001"/>
    <n v="96123.858432000008"/>
    <n v="240309.64608000001"/>
    <n v="0"/>
    <n v="0"/>
    <n v="240309.64608000001"/>
    <n v="0"/>
    <n v="0"/>
    <n v="0"/>
    <n v="216278.681472"/>
    <n v="0"/>
    <n v="0"/>
    <n v="0"/>
    <n v="0"/>
    <n v="0"/>
    <n v="0"/>
    <n v="0"/>
    <n v="0"/>
    <n v="0"/>
    <n v="0"/>
    <n v="0"/>
    <n v="0"/>
    <n v="0"/>
    <n v="24030.964608000002"/>
    <n v="0"/>
    <n v="0"/>
    <n v="0"/>
    <n v="0"/>
    <n v="0"/>
    <n v="0"/>
    <n v="0"/>
    <n v="0"/>
    <n v="0"/>
    <n v="143.44161676464614"/>
    <n v="0"/>
    <n v="0"/>
    <n v="0"/>
    <n v="128.73731039999998"/>
    <n v="0"/>
    <n v="0"/>
    <n v="0"/>
    <n v="0"/>
    <n v="0"/>
    <n v="0"/>
    <n v="0"/>
    <n v="0"/>
    <n v="0"/>
    <n v="0"/>
    <n v="0"/>
    <n v="0"/>
    <n v="0"/>
    <n v="14.704306364646166"/>
    <n v="0"/>
    <n v="0"/>
    <n v="0"/>
    <n v="0"/>
    <n v="0"/>
    <n v="0"/>
    <n v="0"/>
    <n v="0"/>
    <n v="0"/>
    <n v="0"/>
    <n v="0"/>
    <n v="0"/>
    <n v="0"/>
    <n v="0"/>
    <n v="0"/>
    <n v="0"/>
    <n v="0"/>
    <n v="0"/>
    <n v="0"/>
    <n v="0"/>
    <n v="0"/>
    <n v="0"/>
    <n v="0"/>
    <n v="0"/>
    <n v="0"/>
    <n v="0"/>
    <n v="0"/>
    <n v="0"/>
    <n v="0"/>
    <n v="0"/>
    <n v="0"/>
    <n v="0"/>
    <n v="0"/>
    <n v="0"/>
    <n v="0"/>
    <n v="0"/>
    <n v="0"/>
  </r>
  <r>
    <x v="1"/>
    <x v="5"/>
    <s v="Attempts_12-17yrs"/>
    <s v="Care profile"/>
    <x v="33"/>
    <n v="0.1"/>
    <n v="1"/>
    <n v="4320"/>
    <s v="min"/>
    <x v="3"/>
    <x v="9"/>
    <x v="0"/>
    <x v="1"/>
    <x v="1"/>
    <n v="40051.607680000001"/>
    <n v="4005.1607680000002"/>
    <n v="4005.1607680000002"/>
    <n v="288371.575296"/>
    <n v="0"/>
    <n v="0"/>
    <n v="288371.575296"/>
    <n v="0"/>
    <n v="0"/>
    <n v="0"/>
    <n v="115348.6301184"/>
    <n v="0"/>
    <n v="0"/>
    <n v="0"/>
    <n v="0"/>
    <n v="0"/>
    <n v="115348.6301184"/>
    <n v="0"/>
    <n v="0"/>
    <n v="0"/>
    <n v="0"/>
    <n v="0"/>
    <n v="0"/>
    <n v="0"/>
    <n v="57674.315059200002"/>
    <n v="0"/>
    <n v="0"/>
    <n v="0"/>
    <n v="0"/>
    <n v="0"/>
    <n v="0"/>
    <n v="0"/>
    <n v="0"/>
    <n v="0"/>
    <n v="172.90886193857668"/>
    <n v="0"/>
    <n v="0"/>
    <n v="0"/>
    <n v="67.258676453877555"/>
    <n v="0"/>
    <n v="0"/>
    <n v="0"/>
    <n v="0"/>
    <n v="0"/>
    <n v="70.359850209548341"/>
    <n v="0"/>
    <n v="0"/>
    <n v="0"/>
    <n v="0"/>
    <n v="0"/>
    <n v="0"/>
    <n v="0"/>
    <n v="35.290335275150802"/>
    <n v="0"/>
    <n v="0"/>
    <n v="0"/>
    <n v="0"/>
    <n v="0"/>
    <n v="0"/>
    <n v="0"/>
    <n v="0"/>
    <n v="0"/>
    <n v="0"/>
    <n v="0"/>
    <n v="0"/>
    <n v="0"/>
    <n v="0"/>
    <n v="0"/>
    <n v="0"/>
    <n v="0"/>
    <n v="0"/>
    <n v="0"/>
    <n v="0"/>
    <n v="0"/>
    <n v="0"/>
    <n v="0"/>
    <n v="0"/>
    <n v="0"/>
    <n v="0"/>
    <n v="0"/>
    <n v="0"/>
    <n v="0"/>
    <n v="0"/>
    <n v="0"/>
    <n v="0"/>
    <n v="0"/>
    <n v="0"/>
    <n v="0"/>
    <n v="0"/>
    <n v="0"/>
  </r>
  <r>
    <x v="1"/>
    <x v="5"/>
    <s v="Attempts_12-17yrs"/>
    <s v="Care profile"/>
    <x v="34"/>
    <n v="0.1"/>
    <n v="1"/>
    <n v="3"/>
    <s v="days"/>
    <x v="3"/>
    <x v="10"/>
    <x v="0"/>
    <x v="1"/>
    <x v="1"/>
    <n v="40051.607680000001"/>
    <n v="4005.1607680000002"/>
    <n v="4005.1607680000002"/>
    <n v="288371.575296"/>
    <n v="12015.482304000001"/>
    <n v="38.728387764705886"/>
    <n v="158364.05676672002"/>
    <n v="0"/>
    <n v="0"/>
    <n v="0"/>
    <n v="8018.4332540111345"/>
    <n v="19189.412915582219"/>
    <n v="0"/>
    <n v="0"/>
    <n v="0"/>
    <n v="0"/>
    <n v="0"/>
    <n v="6605.2400452906049"/>
    <n v="90822.05062274581"/>
    <n v="6274.9780430260744"/>
    <n v="3137.4890215130372"/>
    <n v="6274.9780430260744"/>
    <n v="0"/>
    <n v="0"/>
    <n v="0"/>
    <n v="0"/>
    <n v="5786.8881503004932"/>
    <n v="2723.2414824943498"/>
    <n v="9531.3451887302235"/>
    <n v="0"/>
    <n v="0"/>
    <n v="0"/>
    <n v="0"/>
    <n v="0"/>
    <n v="96.349627285604228"/>
    <n v="0"/>
    <n v="0"/>
    <n v="0"/>
    <n v="4.6743429143281929"/>
    <n v="11.705073714041134"/>
    <n v="0"/>
    <n v="0"/>
    <n v="0"/>
    <n v="0"/>
    <n v="0"/>
    <n v="4.0290352794629589"/>
    <n v="56.578419428712415"/>
    <n v="3.6579962972580966"/>
    <n v="1.8289981486290483"/>
    <n v="3.6579962972580966"/>
    <n v="0"/>
    <n v="0"/>
    <n v="0"/>
    <n v="0"/>
    <n v="3.2773963868026921"/>
    <n v="1.5423041820247965"/>
    <n v="5.3980646370867866"/>
    <n v="0"/>
    <n v="0"/>
    <n v="0"/>
    <n v="0"/>
    <n v="0"/>
    <n v="0"/>
    <n v="0"/>
    <n v="0"/>
    <n v="0"/>
    <n v="0"/>
    <n v="0"/>
    <n v="0"/>
    <n v="0"/>
    <n v="0"/>
    <n v="0"/>
    <n v="0"/>
    <n v="0"/>
    <n v="0"/>
    <n v="0"/>
    <n v="0"/>
    <n v="0"/>
    <n v="0"/>
    <n v="0"/>
    <n v="0"/>
    <n v="0"/>
    <n v="0"/>
    <n v="0"/>
    <n v="0"/>
    <n v="0"/>
    <n v="0"/>
    <n v="0"/>
    <n v="0"/>
    <n v="0"/>
  </r>
  <r>
    <x v="1"/>
    <x v="5"/>
    <s v="Attempts_12-17yrs"/>
    <s v="Care profile"/>
    <x v="35"/>
    <n v="0.4"/>
    <n v="2"/>
    <n v="90"/>
    <s v="min"/>
    <x v="3"/>
    <x v="11"/>
    <x v="0"/>
    <x v="1"/>
    <x v="1"/>
    <n v="40051.607680000001"/>
    <n v="16020.643072000001"/>
    <n v="32041.286144000002"/>
    <n v="48061.929216000004"/>
    <n v="0"/>
    <n v="0"/>
    <n v="48061.929216000011"/>
    <n v="0"/>
    <n v="0"/>
    <n v="0"/>
    <n v="2525.3823241292912"/>
    <n v="0"/>
    <n v="0"/>
    <n v="0"/>
    <n v="0"/>
    <n v="0"/>
    <n v="0"/>
    <n v="4248.8030689872367"/>
    <n v="28891.860869113214"/>
    <n v="1009.0907288844688"/>
    <n v="2825.4540408765133"/>
    <n v="2825.4540408765133"/>
    <n v="0"/>
    <n v="0"/>
    <n v="0"/>
    <n v="0"/>
    <n v="2761.7219948417041"/>
    <n v="0"/>
    <n v="2974.1621482910659"/>
    <n v="0"/>
    <n v="0"/>
    <n v="0"/>
    <n v="0"/>
    <n v="0"/>
    <n v="44.017224418396474"/>
    <n v="0"/>
    <n v="0"/>
    <n v="0"/>
    <n v="2.1972697901506741"/>
    <n v="0"/>
    <n v="0"/>
    <n v="0"/>
    <n v="0"/>
    <n v="0"/>
    <n v="0"/>
    <n v="3.8681585282905511"/>
    <n v="27.308580641749856"/>
    <n v="0.87798372266798697"/>
    <n v="2.4583544234703636"/>
    <n v="2.4583544234703636"/>
    <n v="0"/>
    <n v="0"/>
    <n v="0"/>
    <n v="0"/>
    <n v="2.3344739833984054"/>
    <n v="0"/>
    <n v="2.5140489051982824"/>
    <n v="0"/>
    <n v="0"/>
    <n v="0"/>
    <n v="0"/>
    <n v="0"/>
    <n v="0"/>
    <n v="0"/>
    <n v="0"/>
    <n v="0"/>
    <n v="0"/>
    <n v="0"/>
    <n v="0"/>
    <n v="0"/>
    <n v="0"/>
    <n v="0"/>
    <n v="0"/>
    <n v="0"/>
    <n v="0"/>
    <n v="0"/>
    <n v="0"/>
    <n v="0"/>
    <n v="0"/>
    <n v="0"/>
    <n v="0"/>
    <n v="0"/>
    <n v="0"/>
    <n v="0"/>
    <n v="0"/>
    <n v="0"/>
    <n v="0"/>
    <n v="0"/>
    <n v="0"/>
    <n v="0"/>
  </r>
  <r>
    <x v="1"/>
    <x v="5"/>
    <s v="Attempts_12-17yrs"/>
    <s v="Care profile"/>
    <x v="35"/>
    <n v="0.04"/>
    <n v="8"/>
    <n v="90"/>
    <s v="min"/>
    <x v="3"/>
    <x v="11"/>
    <x v="0"/>
    <x v="1"/>
    <x v="1"/>
    <n v="40051.607680000001"/>
    <n v="1602.0643072"/>
    <n v="12816.5144576"/>
    <n v="19224.771686399999"/>
    <n v="0"/>
    <n v="0"/>
    <n v="19224.771686399996"/>
    <n v="0"/>
    <n v="0"/>
    <n v="0"/>
    <n v="1010.1529296517162"/>
    <n v="0"/>
    <n v="0"/>
    <n v="0"/>
    <n v="0"/>
    <n v="0"/>
    <n v="0"/>
    <n v="1699.5212275948945"/>
    <n v="11556.744347645285"/>
    <n v="403.63629155378749"/>
    <n v="1130.1816163506051"/>
    <n v="1130.1816163506051"/>
    <n v="0"/>
    <n v="0"/>
    <n v="0"/>
    <n v="0"/>
    <n v="1104.6887979366816"/>
    <n v="0"/>
    <n v="1189.6648593164264"/>
    <n v="0"/>
    <n v="0"/>
    <n v="0"/>
    <n v="0"/>
    <n v="0"/>
    <n v="17.606889767358592"/>
    <n v="0"/>
    <n v="0"/>
    <n v="0"/>
    <n v="0.87890791606026952"/>
    <n v="0"/>
    <n v="0"/>
    <n v="0"/>
    <n v="0"/>
    <n v="0"/>
    <n v="0"/>
    <n v="1.5472634113162202"/>
    <n v="10.923432256699941"/>
    <n v="0.35119348906719472"/>
    <n v="0.9833417693881451"/>
    <n v="0.9833417693881451"/>
    <n v="0"/>
    <n v="0"/>
    <n v="0"/>
    <n v="0"/>
    <n v="0.93378959335936196"/>
    <n v="0"/>
    <n v="1.0056195620793129"/>
    <n v="0"/>
    <n v="0"/>
    <n v="0"/>
    <n v="0"/>
    <n v="0"/>
    <n v="0"/>
    <n v="0"/>
    <n v="0"/>
    <n v="0"/>
    <n v="0"/>
    <n v="0"/>
    <n v="0"/>
    <n v="0"/>
    <n v="0"/>
    <n v="0"/>
    <n v="0"/>
    <n v="0"/>
    <n v="0"/>
    <n v="0"/>
    <n v="0"/>
    <n v="0"/>
    <n v="0"/>
    <n v="0"/>
    <n v="0"/>
    <n v="0"/>
    <n v="0"/>
    <n v="0"/>
    <n v="0"/>
    <n v="0"/>
    <n v="0"/>
    <n v="0"/>
    <n v="0"/>
    <n v="0"/>
  </r>
  <r>
    <x v="1"/>
    <x v="5"/>
    <s v="Attempts_12-17yrs"/>
    <s v="Care profile"/>
    <x v="36"/>
    <n v="0.3"/>
    <n v="4"/>
    <n v="60"/>
    <s v="min"/>
    <x v="3"/>
    <x v="3"/>
    <x v="0"/>
    <x v="1"/>
    <x v="1"/>
    <n v="40051.607680000001"/>
    <n v="12015.482303999999"/>
    <n v="48061.929215999997"/>
    <n v="48061.929215999997"/>
    <n v="0"/>
    <n v="0"/>
    <n v="48061.929216000004"/>
    <n v="0"/>
    <n v="0"/>
    <n v="0"/>
    <n v="1701.3072288849553"/>
    <n v="0"/>
    <n v="3697.0714781538454"/>
    <n v="1109.1214434461538"/>
    <n v="0"/>
    <n v="0"/>
    <n v="0"/>
    <n v="1877.5882986803169"/>
    <n v="7885.870854457331"/>
    <n v="7848.3190884837231"/>
    <n v="7848.3190884837231"/>
    <n v="7848.3190884837231"/>
    <n v="3567.4177674926013"/>
    <n v="0"/>
    <n v="0"/>
    <n v="0"/>
    <n v="1559.5316264778762"/>
    <n v="0"/>
    <n v="3119.0632529557524"/>
    <n v="0"/>
    <n v="0"/>
    <n v="0"/>
    <n v="0"/>
    <n v="0"/>
    <n v="42.379966992391402"/>
    <n v="0"/>
    <n v="0"/>
    <n v="0"/>
    <n v="1.4802633811427937"/>
    <n v="0"/>
    <n v="3.2167261936372249"/>
    <n v="0.96501785809116758"/>
    <n v="0"/>
    <n v="0"/>
    <n v="0"/>
    <n v="1.709377693490042"/>
    <n v="7.4640062031881564"/>
    <n v="6.8286192834322232"/>
    <n v="6.8286192834322215"/>
    <n v="6.8286192834322215"/>
    <n v="3.1039178561055558"/>
    <n v="0"/>
    <n v="0"/>
    <n v="0"/>
    <n v="1.3182666521465993"/>
    <n v="0"/>
    <n v="2.6365333042931987"/>
    <n v="0"/>
    <n v="0"/>
    <n v="0"/>
    <n v="0"/>
    <n v="0"/>
    <n v="0"/>
    <n v="0"/>
    <n v="0"/>
    <n v="0"/>
    <n v="0"/>
    <n v="0"/>
    <n v="0"/>
    <n v="0"/>
    <n v="0"/>
    <n v="0"/>
    <n v="0"/>
    <n v="0"/>
    <n v="0"/>
    <n v="0"/>
    <n v="0"/>
    <n v="0"/>
    <n v="0"/>
    <n v="0"/>
    <n v="0"/>
    <n v="0"/>
    <n v="0"/>
    <n v="0"/>
    <n v="0"/>
    <n v="0"/>
    <n v="0"/>
    <n v="0"/>
    <n v="0"/>
    <n v="0"/>
  </r>
  <r>
    <x v="1"/>
    <x v="5"/>
    <s v="Attempts_12-17yrs"/>
    <s v="Care profile"/>
    <x v="30"/>
    <n v="1"/>
    <n v="1"/>
    <n v="30"/>
    <s v="min"/>
    <x v="6"/>
    <x v="0"/>
    <x v="1"/>
    <x v="0"/>
    <x v="1"/>
    <n v="40051.607680000001"/>
    <n v="40051.607680000001"/>
    <n v="40051.607680000001"/>
    <n v="20025.80384"/>
    <n v="0"/>
    <n v="0"/>
    <n v="20025.80384"/>
    <n v="0"/>
    <n v="0"/>
    <n v="0"/>
    <n v="0"/>
    <n v="0"/>
    <n v="0"/>
    <n v="0"/>
    <n v="0"/>
    <n v="0"/>
    <n v="0"/>
    <n v="0"/>
    <n v="0"/>
    <n v="0"/>
    <n v="0"/>
    <n v="0"/>
    <n v="0"/>
    <n v="0"/>
    <n v="0"/>
    <n v="20025.80384"/>
    <n v="0"/>
    <n v="0"/>
    <n v="0"/>
    <n v="0"/>
    <n v="0"/>
    <n v="0"/>
    <n v="0"/>
    <n v="0"/>
    <n v="12.136703700561204"/>
    <n v="0"/>
    <n v="0"/>
    <n v="0"/>
    <n v="0"/>
    <n v="0"/>
    <n v="0"/>
    <n v="0"/>
    <n v="0"/>
    <n v="0"/>
    <n v="0"/>
    <n v="0"/>
    <n v="0"/>
    <n v="0"/>
    <n v="0"/>
    <n v="0"/>
    <n v="0"/>
    <n v="0"/>
    <n v="0"/>
    <n v="12.136703700561204"/>
    <n v="0"/>
    <n v="0"/>
    <n v="0"/>
    <n v="0"/>
    <n v="0"/>
    <n v="0"/>
    <n v="0"/>
    <n v="0"/>
    <n v="0"/>
    <n v="0"/>
    <n v="0"/>
    <n v="0"/>
    <n v="0"/>
    <n v="0"/>
    <n v="0"/>
    <n v="0"/>
    <n v="0"/>
    <n v="0"/>
    <n v="0"/>
    <n v="0"/>
    <n v="0"/>
    <n v="0"/>
    <n v="0"/>
    <n v="0"/>
    <n v="0"/>
    <n v="0"/>
    <n v="0"/>
    <n v="0"/>
    <n v="0"/>
    <n v="0"/>
    <n v="0"/>
    <n v="0"/>
    <n v="0"/>
    <n v="0"/>
    <n v="0"/>
    <n v="0"/>
  </r>
  <r>
    <x v="1"/>
    <x v="5"/>
    <s v="Attempts_12-17yrs"/>
    <s v="Care profile"/>
    <x v="30"/>
    <n v="0.33"/>
    <n v="2"/>
    <n v="30"/>
    <s v="min"/>
    <x v="5"/>
    <x v="0"/>
    <x v="1"/>
    <x v="0"/>
    <x v="1"/>
    <n v="40051.607680000001"/>
    <n v="13217.030534400001"/>
    <n v="26434.061068800002"/>
    <n v="13217.030534400001"/>
    <n v="0"/>
    <n v="0"/>
    <n v="13217.030534400001"/>
    <n v="0"/>
    <n v="0"/>
    <n v="0"/>
    <n v="0"/>
    <n v="0"/>
    <n v="0"/>
    <n v="0"/>
    <n v="0"/>
    <n v="0"/>
    <n v="13217.030534400001"/>
    <n v="0"/>
    <n v="0"/>
    <n v="0"/>
    <n v="0"/>
    <n v="0"/>
    <n v="0"/>
    <n v="0"/>
    <n v="0"/>
    <n v="0"/>
    <n v="0"/>
    <n v="0"/>
    <n v="0"/>
    <n v="0"/>
    <n v="0"/>
    <n v="0"/>
    <n v="0"/>
    <n v="0"/>
    <n v="11.500426302598431"/>
    <n v="0"/>
    <n v="0"/>
    <n v="0"/>
    <n v="0"/>
    <n v="0"/>
    <n v="0"/>
    <n v="0"/>
    <n v="0"/>
    <n v="0"/>
    <n v="11.500426302598431"/>
    <n v="0"/>
    <n v="0"/>
    <n v="0"/>
    <n v="0"/>
    <n v="0"/>
    <n v="0"/>
    <n v="0"/>
    <n v="0"/>
    <n v="0"/>
    <n v="0"/>
    <n v="0"/>
    <n v="0"/>
    <n v="0"/>
    <n v="0"/>
    <n v="0"/>
    <n v="0"/>
    <n v="0"/>
    <n v="0"/>
    <n v="0"/>
    <n v="0"/>
    <n v="0"/>
    <n v="0"/>
    <n v="0"/>
    <n v="0"/>
    <n v="0"/>
    <n v="0"/>
    <n v="0"/>
    <n v="0"/>
    <n v="0"/>
    <n v="0"/>
    <n v="0"/>
    <n v="0"/>
    <n v="0"/>
    <n v="0"/>
    <n v="0"/>
    <n v="0"/>
    <n v="0"/>
    <n v="0"/>
    <n v="0"/>
    <n v="0"/>
    <n v="0"/>
    <n v="0"/>
    <n v="0"/>
    <n v="0"/>
    <n v="0"/>
  </r>
  <r>
    <x v="1"/>
    <x v="5"/>
    <s v="Attempts_12-17yrs"/>
    <s v="Care profile"/>
    <x v="27"/>
    <n v="0.33"/>
    <n v="1"/>
    <n v="15"/>
    <s v="min"/>
    <x v="7"/>
    <x v="0"/>
    <x v="1"/>
    <x v="0"/>
    <x v="1"/>
    <n v="40051.607680000001"/>
    <n v="13217.030534400001"/>
    <n v="13217.030534400001"/>
    <n v="3304.2576336000002"/>
    <n v="0"/>
    <n v="0"/>
    <n v="3304.2576336000002"/>
    <n v="0"/>
    <n v="0"/>
    <n v="0"/>
    <n v="0"/>
    <n v="0"/>
    <n v="0"/>
    <n v="0"/>
    <n v="0"/>
    <n v="0"/>
    <n v="0"/>
    <n v="0"/>
    <n v="0"/>
    <n v="0"/>
    <n v="0"/>
    <n v="0"/>
    <n v="0"/>
    <n v="0"/>
    <n v="0"/>
    <n v="0"/>
    <n v="0"/>
    <n v="0"/>
    <n v="0"/>
    <n v="0"/>
    <n v="0"/>
    <n v="0"/>
    <n v="3304.2576336000002"/>
    <n v="0"/>
    <n v="2.8751065756496077"/>
    <n v="0"/>
    <n v="0"/>
    <n v="0"/>
    <n v="0"/>
    <n v="0"/>
    <n v="0"/>
    <n v="0"/>
    <n v="0"/>
    <n v="0"/>
    <n v="0"/>
    <n v="0"/>
    <n v="0"/>
    <n v="0"/>
    <n v="0"/>
    <n v="0"/>
    <n v="0"/>
    <n v="0"/>
    <n v="0"/>
    <n v="0"/>
    <n v="0"/>
    <n v="0"/>
    <n v="0"/>
    <n v="0"/>
    <n v="0"/>
    <n v="0"/>
    <n v="2.8751065756496077"/>
    <n v="0"/>
    <n v="0"/>
    <n v="0"/>
    <n v="0"/>
    <n v="0"/>
    <n v="0"/>
    <n v="0"/>
    <n v="0"/>
    <n v="0"/>
    <n v="0"/>
    <n v="0"/>
    <n v="0"/>
    <n v="0"/>
    <n v="0"/>
    <n v="0"/>
    <n v="0"/>
    <n v="0"/>
    <n v="0"/>
    <n v="0"/>
    <n v="0"/>
    <n v="0"/>
    <n v="0"/>
    <n v="0"/>
    <n v="0"/>
    <n v="0"/>
    <n v="0"/>
    <n v="0"/>
    <n v="0"/>
    <n v="0"/>
  </r>
  <r>
    <x v="1"/>
    <x v="5"/>
    <s v="Attempts_12-17yrs"/>
    <s v="Care profile"/>
    <x v="26"/>
    <n v="0.8"/>
    <n v="6"/>
    <n v="20"/>
    <s v="min"/>
    <x v="6"/>
    <x v="0"/>
    <x v="1"/>
    <x v="0"/>
    <x v="1"/>
    <n v="40051.607680000001"/>
    <n v="32041.286144000002"/>
    <n v="192247.71686400002"/>
    <n v="64082.57228800001"/>
    <n v="0"/>
    <n v="0"/>
    <n v="64082.57228800001"/>
    <n v="0"/>
    <n v="0"/>
    <n v="0"/>
    <n v="0"/>
    <n v="0"/>
    <n v="0"/>
    <n v="0"/>
    <n v="0"/>
    <n v="0"/>
    <n v="0"/>
    <n v="0"/>
    <n v="0"/>
    <n v="0"/>
    <n v="0"/>
    <n v="0"/>
    <n v="0"/>
    <n v="0"/>
    <n v="0"/>
    <n v="64082.57228800001"/>
    <n v="0"/>
    <n v="0"/>
    <n v="0"/>
    <n v="0"/>
    <n v="0"/>
    <n v="0"/>
    <n v="0"/>
    <n v="0"/>
    <n v="38.837451841795861"/>
    <n v="0"/>
    <n v="0"/>
    <n v="0"/>
    <n v="0"/>
    <n v="0"/>
    <n v="0"/>
    <n v="0"/>
    <n v="0"/>
    <n v="0"/>
    <n v="0"/>
    <n v="0"/>
    <n v="0"/>
    <n v="0"/>
    <n v="0"/>
    <n v="0"/>
    <n v="0"/>
    <n v="0"/>
    <n v="0"/>
    <n v="38.837451841795861"/>
    <n v="0"/>
    <n v="0"/>
    <n v="0"/>
    <n v="0"/>
    <n v="0"/>
    <n v="0"/>
    <n v="0"/>
    <n v="0"/>
    <n v="0"/>
    <n v="0"/>
    <n v="0"/>
    <n v="0"/>
    <n v="0"/>
    <n v="0"/>
    <n v="0"/>
    <n v="0"/>
    <n v="0"/>
    <n v="0"/>
    <n v="0"/>
    <n v="0"/>
    <n v="0"/>
    <n v="0"/>
    <n v="0"/>
    <n v="0"/>
    <n v="0"/>
    <n v="0"/>
    <n v="0"/>
    <n v="0"/>
    <n v="0"/>
    <n v="0"/>
    <n v="0"/>
    <n v="0"/>
    <n v="0"/>
    <n v="0"/>
    <n v="0"/>
    <n v="0"/>
  </r>
  <r>
    <x v="1"/>
    <x v="5"/>
    <s v="Attempts_12-17yrs"/>
    <s v="Care profile"/>
    <x v="37"/>
    <n v="0.8"/>
    <n v="10"/>
    <n v="60"/>
    <s v="min"/>
    <x v="8"/>
    <x v="0"/>
    <x v="1"/>
    <x v="0"/>
    <x v="1"/>
    <n v="40051.607680000001"/>
    <n v="32041.286144000002"/>
    <n v="320412.86144000001"/>
    <n v="320412.86144000001"/>
    <n v="0"/>
    <n v="0"/>
    <n v="320412.86144000001"/>
    <n v="0"/>
    <n v="0"/>
    <n v="0"/>
    <n v="0"/>
    <n v="0"/>
    <n v="0"/>
    <n v="0"/>
    <n v="0"/>
    <n v="0"/>
    <n v="0"/>
    <n v="0"/>
    <n v="0"/>
    <n v="0"/>
    <n v="0"/>
    <n v="0"/>
    <n v="0"/>
    <n v="0"/>
    <n v="320412.86144000001"/>
    <n v="0"/>
    <n v="0"/>
    <n v="0"/>
    <n v="0"/>
    <n v="0"/>
    <n v="0"/>
    <n v="0"/>
    <n v="0"/>
    <n v="0"/>
    <n v="278.79821339632559"/>
    <n v="0"/>
    <n v="0"/>
    <n v="0"/>
    <n v="0"/>
    <n v="0"/>
    <n v="0"/>
    <n v="0"/>
    <n v="0"/>
    <n v="0"/>
    <n v="0"/>
    <n v="0"/>
    <n v="0"/>
    <n v="0"/>
    <n v="0"/>
    <n v="0"/>
    <n v="0"/>
    <n v="0"/>
    <n v="278.79821339632559"/>
    <n v="0"/>
    <n v="0"/>
    <n v="0"/>
    <n v="0"/>
    <n v="0"/>
    <n v="0"/>
    <n v="0"/>
    <n v="0"/>
    <n v="0"/>
    <n v="0"/>
    <n v="0"/>
    <n v="0"/>
    <n v="0"/>
    <n v="0"/>
    <n v="0"/>
    <n v="0"/>
    <n v="0"/>
    <n v="0"/>
    <n v="0"/>
    <n v="0"/>
    <n v="0"/>
    <n v="0"/>
    <n v="0"/>
    <n v="0"/>
    <n v="0"/>
    <n v="0"/>
    <n v="0"/>
    <n v="0"/>
    <n v="0"/>
    <n v="0"/>
    <n v="0"/>
    <n v="0"/>
    <n v="0"/>
    <n v="0"/>
    <n v="0"/>
    <n v="0"/>
    <n v="0"/>
  </r>
  <r>
    <x v="1"/>
    <x v="5"/>
    <s v="Attempts_12-17yrs"/>
    <s v="Care profile"/>
    <x v="47"/>
    <n v="0.95"/>
    <n v="12"/>
    <n v="60"/>
    <s v="min"/>
    <x v="3"/>
    <x v="16"/>
    <x v="0"/>
    <x v="0"/>
    <x v="0"/>
    <n v="40051.607680000001"/>
    <n v="38049.027296"/>
    <n v="456588.327552"/>
    <n v="456588.327552"/>
    <n v="0"/>
    <n v="0"/>
    <n v="456588.327552"/>
    <n v="0"/>
    <n v="0"/>
    <n v="0"/>
    <n v="45658.832755200005"/>
    <n v="0"/>
    <n v="0"/>
    <n v="0"/>
    <n v="0"/>
    <n v="0"/>
    <n v="319611.8292864"/>
    <n v="0"/>
    <n v="0"/>
    <n v="0"/>
    <n v="0"/>
    <n v="0"/>
    <n v="0"/>
    <n v="0"/>
    <n v="91317.665510400009"/>
    <n v="0"/>
    <n v="0"/>
    <n v="0"/>
    <n v="0"/>
    <n v="0"/>
    <n v="0"/>
    <n v="0"/>
    <n v="0"/>
    <n v="0"/>
    <n v="393.11793616638124"/>
    <n v="0"/>
    <n v="0"/>
    <n v="0"/>
    <n v="35.476948527738934"/>
    <n v="0"/>
    <n v="0"/>
    <n v="0"/>
    <n v="0"/>
    <n v="0"/>
    <n v="278.16521260783287"/>
    <n v="0"/>
    <n v="0"/>
    <n v="0"/>
    <n v="0"/>
    <n v="0"/>
    <n v="0"/>
    <n v="0"/>
    <n v="79.475775030809402"/>
    <n v="0"/>
    <n v="0"/>
    <n v="0"/>
    <n v="0"/>
    <n v="0"/>
    <n v="0"/>
    <n v="0"/>
    <n v="0"/>
    <n v="0"/>
    <n v="0"/>
    <n v="0"/>
    <n v="0"/>
    <n v="0"/>
    <n v="0"/>
    <n v="0"/>
    <n v="0"/>
    <n v="0"/>
    <n v="0"/>
    <n v="0"/>
    <n v="0"/>
    <n v="0"/>
    <n v="0"/>
    <n v="0"/>
    <n v="0"/>
    <n v="0"/>
    <n v="0"/>
    <n v="0"/>
    <n v="0"/>
    <n v="0"/>
    <n v="0"/>
    <n v="0"/>
    <n v="0"/>
    <n v="0"/>
    <n v="0"/>
    <n v="0"/>
    <n v="0"/>
    <n v="0"/>
  </r>
  <r>
    <x v="1"/>
    <x v="5"/>
    <s v="Attempts_12-17yrs"/>
    <s v="Care profile"/>
    <x v="18"/>
    <n v="0.2"/>
    <n v="6"/>
    <n v="60"/>
    <s v="min"/>
    <x v="5"/>
    <x v="0"/>
    <x v="0"/>
    <x v="0"/>
    <x v="0"/>
    <n v="40051.607680000001"/>
    <n v="8010.3215360000004"/>
    <n v="48061.929216000004"/>
    <n v="48061.929216000004"/>
    <n v="0"/>
    <n v="0"/>
    <n v="48061.929216000004"/>
    <n v="0"/>
    <n v="0"/>
    <n v="0"/>
    <n v="0"/>
    <n v="0"/>
    <n v="0"/>
    <n v="0"/>
    <n v="0"/>
    <n v="0"/>
    <n v="48061.929216000004"/>
    <n v="0"/>
    <n v="0"/>
    <n v="0"/>
    <n v="0"/>
    <n v="0"/>
    <n v="0"/>
    <n v="0"/>
    <n v="0"/>
    <n v="0"/>
    <n v="0"/>
    <n v="0"/>
    <n v="0"/>
    <n v="0"/>
    <n v="0"/>
    <n v="0"/>
    <n v="0"/>
    <n v="0"/>
    <n v="41.819732009448835"/>
    <n v="0"/>
    <n v="0"/>
    <n v="0"/>
    <n v="0"/>
    <n v="0"/>
    <n v="0"/>
    <n v="0"/>
    <n v="0"/>
    <n v="0"/>
    <n v="41.819732009448835"/>
    <n v="0"/>
    <n v="0"/>
    <n v="0"/>
    <n v="0"/>
    <n v="0"/>
    <n v="0"/>
    <n v="0"/>
    <n v="0"/>
    <n v="0"/>
    <n v="0"/>
    <n v="0"/>
    <n v="0"/>
    <n v="0"/>
    <n v="0"/>
    <n v="0"/>
    <n v="0"/>
    <n v="0"/>
    <n v="0"/>
    <n v="0"/>
    <n v="0"/>
    <n v="0"/>
    <n v="0"/>
    <n v="0"/>
    <n v="0"/>
    <n v="0"/>
    <n v="0"/>
    <n v="0"/>
    <n v="0"/>
    <n v="0"/>
    <n v="0"/>
    <n v="0"/>
    <n v="0"/>
    <n v="0"/>
    <n v="0"/>
    <n v="0"/>
    <n v="0"/>
    <n v="0"/>
    <n v="0"/>
    <n v="0"/>
    <n v="0"/>
    <n v="0"/>
    <n v="0"/>
    <n v="0"/>
    <n v="0"/>
    <n v="0"/>
  </r>
  <r>
    <x v="1"/>
    <x v="5"/>
    <s v="Attempts_12-17yrs"/>
    <s v="Care profile"/>
    <x v="22"/>
    <n v="0.2"/>
    <n v="10"/>
    <n v="60"/>
    <s v="min"/>
    <x v="5"/>
    <x v="0"/>
    <x v="0"/>
    <x v="0"/>
    <x v="0"/>
    <n v="40051.607680000001"/>
    <n v="8010.3215360000004"/>
    <n v="80103.215360000002"/>
    <n v="80103.215360000002"/>
    <n v="0"/>
    <n v="0"/>
    <n v="16020.643072000001"/>
    <n v="0"/>
    <n v="0"/>
    <n v="0"/>
    <n v="0"/>
    <n v="0"/>
    <n v="0"/>
    <n v="0"/>
    <n v="0"/>
    <n v="0"/>
    <n v="16020.643072000001"/>
    <n v="0"/>
    <n v="0"/>
    <n v="0"/>
    <n v="0"/>
    <n v="0"/>
    <n v="0"/>
    <n v="0"/>
    <n v="0"/>
    <n v="0"/>
    <n v="0"/>
    <n v="0"/>
    <n v="0"/>
    <n v="0"/>
    <n v="0"/>
    <n v="0"/>
    <n v="0"/>
    <n v="0"/>
    <n v="13.939910669816278"/>
    <n v="0"/>
    <n v="0"/>
    <n v="0"/>
    <n v="0"/>
    <n v="0"/>
    <n v="0"/>
    <n v="0"/>
    <n v="0"/>
    <n v="0"/>
    <n v="13.939910669816278"/>
    <n v="0"/>
    <n v="0"/>
    <n v="0"/>
    <n v="0"/>
    <n v="0"/>
    <n v="0"/>
    <n v="0"/>
    <n v="0"/>
    <n v="0"/>
    <n v="0"/>
    <n v="0"/>
    <n v="0"/>
    <n v="0"/>
    <n v="0"/>
    <n v="0"/>
    <n v="0"/>
    <n v="0"/>
    <n v="0"/>
    <n v="0"/>
    <n v="0"/>
    <n v="0"/>
    <n v="0"/>
    <n v="0"/>
    <n v="0"/>
    <n v="0"/>
    <n v="0"/>
    <n v="0"/>
    <n v="0"/>
    <n v="0"/>
    <n v="0"/>
    <n v="0"/>
    <n v="0"/>
    <n v="0"/>
    <n v="0"/>
    <n v="0"/>
    <n v="0"/>
    <n v="0"/>
    <n v="0"/>
    <n v="0"/>
    <n v="0"/>
    <n v="0"/>
    <n v="0"/>
    <n v="0"/>
    <n v="0"/>
    <n v="0"/>
  </r>
  <r>
    <x v="1"/>
    <x v="5"/>
    <s v="Attempts_12-17yrs"/>
    <s v="Care profile"/>
    <x v="38"/>
    <n v="0.8"/>
    <n v="12"/>
    <n v="60"/>
    <s v="min"/>
    <x v="5"/>
    <x v="0"/>
    <x v="1"/>
    <x v="1"/>
    <x v="1"/>
    <n v="40051.607680000001"/>
    <n v="32041.286144000002"/>
    <n v="384495.43372800003"/>
    <n v="384495.43372800003"/>
    <n v="0"/>
    <n v="0"/>
    <n v="384495.43372800003"/>
    <n v="0"/>
    <n v="0"/>
    <n v="0"/>
    <n v="0"/>
    <n v="0"/>
    <n v="0"/>
    <n v="0"/>
    <n v="0"/>
    <n v="0"/>
    <n v="384495.43372800003"/>
    <n v="0"/>
    <n v="0"/>
    <n v="0"/>
    <n v="0"/>
    <n v="0"/>
    <n v="0"/>
    <n v="0"/>
    <n v="0"/>
    <n v="0"/>
    <n v="0"/>
    <n v="0"/>
    <n v="0"/>
    <n v="0"/>
    <n v="0"/>
    <n v="0"/>
    <n v="0"/>
    <n v="0"/>
    <n v="334.55785607559068"/>
    <n v="0"/>
    <n v="0"/>
    <n v="0"/>
    <n v="0"/>
    <n v="0"/>
    <n v="0"/>
    <n v="0"/>
    <n v="0"/>
    <n v="0"/>
    <n v="334.55785607559068"/>
    <n v="0"/>
    <n v="0"/>
    <n v="0"/>
    <n v="0"/>
    <n v="0"/>
    <n v="0"/>
    <n v="0"/>
    <n v="0"/>
    <n v="0"/>
    <n v="0"/>
    <n v="0"/>
    <n v="0"/>
    <n v="0"/>
    <n v="0"/>
    <n v="0"/>
    <n v="0"/>
    <n v="0"/>
    <n v="0"/>
    <n v="0"/>
    <n v="0"/>
    <n v="0"/>
    <n v="0"/>
    <n v="0"/>
    <n v="0"/>
    <n v="0"/>
    <n v="0"/>
    <n v="0"/>
    <n v="0"/>
    <n v="0"/>
    <n v="0"/>
    <n v="0"/>
    <n v="0"/>
    <n v="0"/>
    <n v="0"/>
    <n v="0"/>
    <n v="0"/>
    <n v="0"/>
    <n v="0"/>
    <n v="0"/>
    <n v="0"/>
    <n v="0"/>
    <n v="0"/>
    <n v="0"/>
    <n v="0"/>
    <n v="0"/>
  </r>
  <r>
    <x v="1"/>
    <x v="5"/>
    <s v="Attempts_12-17yrs"/>
    <s v="Care profile"/>
    <x v="39"/>
    <n v="0.75"/>
    <n v="1"/>
    <n v="60"/>
    <s v="min"/>
    <x v="4"/>
    <x v="0"/>
    <x v="0"/>
    <x v="1"/>
    <x v="1"/>
    <n v="40051.607680000001"/>
    <n v="30038.705760000001"/>
    <n v="30038.705760000001"/>
    <n v="30038.705760000001"/>
    <n v="0"/>
    <n v="0"/>
    <n v="30038.705760000001"/>
    <n v="0"/>
    <n v="0"/>
    <n v="0"/>
    <n v="30038.705760000001"/>
    <n v="0"/>
    <n v="0"/>
    <n v="0"/>
    <n v="0"/>
    <n v="0"/>
    <n v="0"/>
    <n v="0"/>
    <n v="0"/>
    <n v="0"/>
    <n v="0"/>
    <n v="0"/>
    <n v="0"/>
    <n v="0"/>
    <n v="0"/>
    <n v="0"/>
    <n v="0"/>
    <n v="0"/>
    <n v="0"/>
    <n v="0"/>
    <n v="0"/>
    <n v="0"/>
    <n v="0"/>
    <n v="0"/>
    <n v="26.137332505905523"/>
    <n v="0"/>
    <n v="0"/>
    <n v="0"/>
    <n v="26.137332505905523"/>
    <n v="0"/>
    <n v="0"/>
    <n v="0"/>
    <n v="0"/>
    <n v="0"/>
    <n v="0"/>
    <n v="0"/>
    <n v="0"/>
    <n v="0"/>
    <n v="0"/>
    <n v="0"/>
    <n v="0"/>
    <n v="0"/>
    <n v="0"/>
    <n v="0"/>
    <n v="0"/>
    <n v="0"/>
    <n v="0"/>
    <n v="0"/>
    <n v="0"/>
    <n v="0"/>
    <n v="0"/>
    <n v="0"/>
    <n v="0"/>
    <n v="0"/>
    <n v="0"/>
    <n v="0"/>
    <n v="0"/>
    <n v="0"/>
    <n v="0"/>
    <n v="0"/>
    <n v="0"/>
    <n v="0"/>
    <n v="0"/>
    <n v="0"/>
    <n v="0"/>
    <n v="0"/>
    <n v="0"/>
    <n v="0"/>
    <n v="0"/>
    <n v="0"/>
    <n v="0"/>
    <n v="0"/>
    <n v="0"/>
    <n v="0"/>
    <n v="0"/>
    <n v="0"/>
    <n v="0"/>
    <n v="0"/>
    <n v="0"/>
    <n v="0"/>
  </r>
  <r>
    <x v="1"/>
    <x v="5"/>
    <s v="Attempts_12-17yrs"/>
    <s v="Care profile"/>
    <x v="39"/>
    <n v="0.35"/>
    <n v="3"/>
    <n v="30"/>
    <s v="min"/>
    <x v="4"/>
    <x v="0"/>
    <x v="0"/>
    <x v="1"/>
    <x v="1"/>
    <n v="40051.607680000001"/>
    <n v="14018.062688"/>
    <n v="42054.188064000002"/>
    <n v="21027.094032000001"/>
    <n v="0"/>
    <n v="0"/>
    <n v="21027.094032000001"/>
    <n v="0"/>
    <n v="0"/>
    <n v="0"/>
    <n v="21027.094032000001"/>
    <n v="0"/>
    <n v="0"/>
    <n v="0"/>
    <n v="0"/>
    <n v="0"/>
    <n v="0"/>
    <n v="0"/>
    <n v="0"/>
    <n v="0"/>
    <n v="0"/>
    <n v="0"/>
    <n v="0"/>
    <n v="0"/>
    <n v="0"/>
    <n v="0"/>
    <n v="0"/>
    <n v="0"/>
    <n v="0"/>
    <n v="0"/>
    <n v="0"/>
    <n v="0"/>
    <n v="0"/>
    <n v="0"/>
    <n v="18.296132754133865"/>
    <n v="0"/>
    <n v="0"/>
    <n v="0"/>
    <n v="18.296132754133865"/>
    <n v="0"/>
    <n v="0"/>
    <n v="0"/>
    <n v="0"/>
    <n v="0"/>
    <n v="0"/>
    <n v="0"/>
    <n v="0"/>
    <n v="0"/>
    <n v="0"/>
    <n v="0"/>
    <n v="0"/>
    <n v="0"/>
    <n v="0"/>
    <n v="0"/>
    <n v="0"/>
    <n v="0"/>
    <n v="0"/>
    <n v="0"/>
    <n v="0"/>
    <n v="0"/>
    <n v="0"/>
    <n v="0"/>
    <n v="0"/>
    <n v="0"/>
    <n v="0"/>
    <n v="0"/>
    <n v="0"/>
    <n v="0"/>
    <n v="0"/>
    <n v="0"/>
    <n v="0"/>
    <n v="0"/>
    <n v="0"/>
    <n v="0"/>
    <n v="0"/>
    <n v="0"/>
    <n v="0"/>
    <n v="0"/>
    <n v="0"/>
    <n v="0"/>
    <n v="0"/>
    <n v="0"/>
    <n v="0"/>
    <n v="0"/>
    <n v="0"/>
    <n v="0"/>
    <n v="0"/>
    <n v="0"/>
    <n v="0"/>
    <n v="0"/>
  </r>
  <r>
    <x v="1"/>
    <x v="5"/>
    <s v="Attempts_12-17yrs"/>
    <s v="Care profile"/>
    <x v="29"/>
    <n v="0.8"/>
    <n v="10"/>
    <n v="60"/>
    <s v="min"/>
    <x v="4"/>
    <x v="0"/>
    <x v="1"/>
    <x v="1"/>
    <x v="1"/>
    <n v="40051.607680000001"/>
    <n v="32041.286144000002"/>
    <n v="320412.86144000001"/>
    <n v="320412.86144000001"/>
    <n v="0"/>
    <n v="0"/>
    <n v="320412.86144000001"/>
    <n v="0"/>
    <n v="0"/>
    <n v="0"/>
    <n v="320412.86144000001"/>
    <n v="0"/>
    <n v="0"/>
    <n v="0"/>
    <n v="0"/>
    <n v="0"/>
    <n v="0"/>
    <n v="0"/>
    <n v="0"/>
    <n v="0"/>
    <n v="0"/>
    <n v="0"/>
    <n v="0"/>
    <n v="0"/>
    <n v="0"/>
    <n v="0"/>
    <n v="0"/>
    <n v="0"/>
    <n v="0"/>
    <n v="0"/>
    <n v="0"/>
    <n v="0"/>
    <n v="0"/>
    <n v="0"/>
    <n v="278.79821339632559"/>
    <n v="0"/>
    <n v="0"/>
    <n v="0"/>
    <n v="278.79821339632559"/>
    <n v="0"/>
    <n v="0"/>
    <n v="0"/>
    <n v="0"/>
    <n v="0"/>
    <n v="0"/>
    <n v="0"/>
    <n v="0"/>
    <n v="0"/>
    <n v="0"/>
    <n v="0"/>
    <n v="0"/>
    <n v="0"/>
    <n v="0"/>
    <n v="0"/>
    <n v="0"/>
    <n v="0"/>
    <n v="0"/>
    <n v="0"/>
    <n v="0"/>
    <n v="0"/>
    <n v="0"/>
    <n v="0"/>
    <n v="0"/>
    <n v="0"/>
    <n v="0"/>
    <n v="0"/>
    <n v="0"/>
    <n v="0"/>
    <n v="0"/>
    <n v="0"/>
    <n v="0"/>
    <n v="0"/>
    <n v="0"/>
    <n v="0"/>
    <n v="0"/>
    <n v="0"/>
    <n v="0"/>
    <n v="0"/>
    <n v="0"/>
    <n v="0"/>
    <n v="0"/>
    <n v="0"/>
    <n v="0"/>
    <n v="0"/>
    <n v="0"/>
    <n v="0"/>
    <n v="0"/>
    <n v="0"/>
    <n v="0"/>
    <n v="0"/>
  </r>
  <r>
    <x v="1"/>
    <x v="5"/>
    <s v="Attempts_12-17yrs"/>
    <s v="Care profile"/>
    <x v="40"/>
    <n v="0.6"/>
    <n v="10"/>
    <n v="60"/>
    <s v="min"/>
    <x v="3"/>
    <x v="12"/>
    <x v="1"/>
    <x v="1"/>
    <x v="1"/>
    <n v="40051.607680000001"/>
    <n v="24030.964607999998"/>
    <n v="240309.64607999998"/>
    <n v="240309.64607999998"/>
    <n v="0"/>
    <n v="0"/>
    <n v="80103.215359999987"/>
    <n v="0"/>
    <n v="0"/>
    <n v="0"/>
    <n v="80103.215359999987"/>
    <n v="0"/>
    <n v="0"/>
    <n v="0"/>
    <n v="0"/>
    <n v="0"/>
    <n v="0"/>
    <n v="0"/>
    <n v="0"/>
    <n v="0"/>
    <n v="0"/>
    <n v="0"/>
    <n v="0"/>
    <n v="0"/>
    <n v="0"/>
    <n v="0"/>
    <n v="0"/>
    <n v="0"/>
    <n v="0"/>
    <n v="0"/>
    <n v="0"/>
    <n v="0"/>
    <n v="0"/>
    <n v="0"/>
    <n v="62.261522547956069"/>
    <n v="0"/>
    <n v="0"/>
    <n v="0"/>
    <n v="62.261522547956069"/>
    <n v="0"/>
    <n v="0"/>
    <n v="0"/>
    <n v="0"/>
    <n v="0"/>
    <n v="0"/>
    <n v="0"/>
    <n v="0"/>
    <n v="0"/>
    <n v="0"/>
    <n v="0"/>
    <n v="0"/>
    <n v="0"/>
    <n v="0"/>
    <n v="0"/>
    <n v="0"/>
    <n v="0"/>
    <n v="0"/>
    <n v="0"/>
    <n v="0"/>
    <n v="0"/>
    <n v="0"/>
    <n v="0"/>
    <n v="0"/>
    <n v="0"/>
    <n v="0"/>
    <n v="0"/>
    <n v="0"/>
    <n v="0"/>
    <n v="0"/>
    <n v="0"/>
    <n v="0"/>
    <n v="0"/>
    <n v="0"/>
    <n v="0"/>
    <n v="0"/>
    <n v="0"/>
    <n v="0"/>
    <n v="0"/>
    <n v="0"/>
    <n v="0"/>
    <n v="0"/>
    <n v="0"/>
    <n v="0"/>
    <n v="0"/>
    <n v="0"/>
    <n v="0"/>
    <n v="0"/>
    <n v="0"/>
    <n v="0"/>
    <n v="0"/>
  </r>
  <r>
    <x v="1"/>
    <x v="5"/>
    <s v="Attempts_12-17yrs"/>
    <s v="Care profile"/>
    <x v="41"/>
    <n v="0.3"/>
    <n v="10"/>
    <n v="60"/>
    <s v="min"/>
    <x v="3"/>
    <x v="13"/>
    <x v="1"/>
    <x v="1"/>
    <x v="1"/>
    <n v="40051.607680000001"/>
    <n v="12015.482303999999"/>
    <n v="120154.82303999999"/>
    <n v="120154.82303999999"/>
    <n v="0"/>
    <n v="0"/>
    <n v="20025.803839999997"/>
    <n v="0"/>
    <n v="0"/>
    <n v="0"/>
    <n v="10012.901919999998"/>
    <n v="0"/>
    <n v="0"/>
    <n v="0"/>
    <n v="0"/>
    <n v="0"/>
    <n v="0"/>
    <n v="0"/>
    <n v="0"/>
    <n v="0"/>
    <n v="0"/>
    <n v="0"/>
    <n v="0"/>
    <n v="0"/>
    <n v="10012.901919999998"/>
    <n v="0"/>
    <n v="0"/>
    <n v="0"/>
    <n v="0"/>
    <n v="0"/>
    <n v="0"/>
    <n v="0"/>
    <n v="0"/>
    <n v="0"/>
    <n v="15.56272289036708"/>
    <n v="0"/>
    <n v="0"/>
    <n v="0"/>
    <n v="7.7826903184945087"/>
    <n v="0"/>
    <n v="0"/>
    <n v="0"/>
    <n v="0"/>
    <n v="0"/>
    <n v="0"/>
    <n v="0"/>
    <n v="0"/>
    <n v="0"/>
    <n v="0"/>
    <n v="0"/>
    <n v="0"/>
    <n v="0"/>
    <n v="7.7800325718725709"/>
    <n v="0"/>
    <n v="0"/>
    <n v="0"/>
    <n v="0"/>
    <n v="0"/>
    <n v="0"/>
    <n v="0"/>
    <n v="0"/>
    <n v="0"/>
    <n v="0"/>
    <n v="0"/>
    <n v="0"/>
    <n v="0"/>
    <n v="0"/>
    <n v="0"/>
    <n v="0"/>
    <n v="0"/>
    <n v="0"/>
    <n v="0"/>
    <n v="0"/>
    <n v="0"/>
    <n v="0"/>
    <n v="0"/>
    <n v="0"/>
    <n v="0"/>
    <n v="0"/>
    <n v="0"/>
    <n v="0"/>
    <n v="0"/>
    <n v="0"/>
    <n v="0"/>
    <n v="0"/>
    <n v="0"/>
    <n v="0"/>
    <n v="0"/>
    <n v="0"/>
    <n v="0"/>
  </r>
  <r>
    <x v="1"/>
    <x v="5"/>
    <s v="Attempts_12-17yrs"/>
    <s v="Care profile"/>
    <x v="42"/>
    <n v="0.1"/>
    <n v="3"/>
    <n v="60"/>
    <s v="min"/>
    <x v="8"/>
    <x v="0"/>
    <x v="1"/>
    <x v="0"/>
    <x v="1"/>
    <n v="40051.607680000001"/>
    <n v="4005.1607680000002"/>
    <n v="12015.482304000001"/>
    <n v="12015.482304000001"/>
    <n v="0"/>
    <n v="0"/>
    <n v="12015.482304000001"/>
    <n v="0"/>
    <n v="0"/>
    <n v="0"/>
    <n v="0"/>
    <n v="0"/>
    <n v="0"/>
    <n v="0"/>
    <n v="0"/>
    <n v="0"/>
    <n v="0"/>
    <n v="0"/>
    <n v="0"/>
    <n v="0"/>
    <n v="0"/>
    <n v="0"/>
    <n v="0"/>
    <n v="0"/>
    <n v="12015.482304000001"/>
    <n v="0"/>
    <n v="0"/>
    <n v="0"/>
    <n v="0"/>
    <n v="0"/>
    <n v="0"/>
    <n v="0"/>
    <n v="0"/>
    <n v="0"/>
    <n v="10.454933002362209"/>
    <n v="0"/>
    <n v="0"/>
    <n v="0"/>
    <n v="0"/>
    <n v="0"/>
    <n v="0"/>
    <n v="0"/>
    <n v="0"/>
    <n v="0"/>
    <n v="0"/>
    <n v="0"/>
    <n v="0"/>
    <n v="0"/>
    <n v="0"/>
    <n v="0"/>
    <n v="0"/>
    <n v="0"/>
    <n v="10.454933002362209"/>
    <n v="0"/>
    <n v="0"/>
    <n v="0"/>
    <n v="0"/>
    <n v="0"/>
    <n v="0"/>
    <n v="0"/>
    <n v="0"/>
    <n v="0"/>
    <n v="0"/>
    <n v="0"/>
    <n v="0"/>
    <n v="0"/>
    <n v="0"/>
    <n v="0"/>
    <n v="0"/>
    <n v="0"/>
    <n v="0"/>
    <n v="0"/>
    <n v="0"/>
    <n v="0"/>
    <n v="0"/>
    <n v="0"/>
    <n v="0"/>
    <n v="0"/>
    <n v="0"/>
    <n v="0"/>
    <n v="0"/>
    <n v="0"/>
    <n v="0"/>
    <n v="0"/>
    <n v="0"/>
    <n v="0"/>
    <n v="0"/>
    <n v="0"/>
    <n v="0"/>
    <n v="0"/>
  </r>
  <r>
    <x v="2"/>
    <x v="5"/>
    <s v="Attempts_18-24yrs"/>
    <s v="Care profile"/>
    <x v="20"/>
    <n v="1"/>
    <s v="n/a"/>
    <s v="n/a"/>
    <s v="n/a"/>
    <x v="2"/>
    <x v="0"/>
    <x v="1"/>
    <x v="1"/>
    <x v="1"/>
    <n v="19468.390800000001"/>
    <n v="19468.3908000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5"/>
    <s v="Attempts_18-24yrs"/>
    <s v="Care profile"/>
    <x v="24"/>
    <n v="1"/>
    <s v="n/a"/>
    <s v="n/a"/>
    <s v="n/a"/>
    <x v="2"/>
    <x v="0"/>
    <x v="1"/>
    <x v="1"/>
    <x v="1"/>
    <n v="19468.390800000001"/>
    <n v="19468.3908000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5"/>
    <s v="Attempts_18-24yrs"/>
    <s v="Care profile"/>
    <x v="25"/>
    <n v="0.2"/>
    <s v="n/a"/>
    <s v="n/a"/>
    <s v="n/a"/>
    <x v="2"/>
    <x v="0"/>
    <x v="1"/>
    <x v="1"/>
    <x v="1"/>
    <n v="19468.390800000001"/>
    <n v="3893.678160000000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5"/>
    <s v="Attempts_18-24yrs"/>
    <s v="Care profile"/>
    <x v="31"/>
    <n v="0.2"/>
    <n v="1"/>
    <n v="120"/>
    <s v="min"/>
    <x v="3"/>
    <x v="7"/>
    <x v="0"/>
    <x v="1"/>
    <x v="1"/>
    <n v="19468.390800000001"/>
    <n v="3893.6781600000004"/>
    <n v="3893.6781600000004"/>
    <n v="7787.3563200000008"/>
    <n v="0"/>
    <n v="0"/>
    <n v="7787.3563200000008"/>
    <n v="0"/>
    <n v="0"/>
    <n v="0"/>
    <n v="3893.6781600000004"/>
    <n v="0"/>
    <n v="0"/>
    <n v="0"/>
    <n v="0"/>
    <n v="0"/>
    <n v="0"/>
    <n v="0"/>
    <n v="0"/>
    <n v="0"/>
    <n v="0"/>
    <n v="0"/>
    <n v="0"/>
    <n v="0"/>
    <n v="3893.6781600000004"/>
    <n v="0"/>
    <n v="0"/>
    <n v="0"/>
    <n v="0"/>
    <n v="0"/>
    <n v="0"/>
    <n v="0"/>
    <n v="0"/>
    <n v="0"/>
    <n v="4.6528689111256387"/>
    <n v="0"/>
    <n v="0"/>
    <n v="0"/>
    <n v="2.2703662740524782"/>
    <n v="0"/>
    <n v="0"/>
    <n v="0"/>
    <n v="0"/>
    <n v="0"/>
    <n v="0"/>
    <n v="0"/>
    <n v="0"/>
    <n v="0"/>
    <n v="0"/>
    <n v="0"/>
    <n v="0"/>
    <n v="0"/>
    <n v="2.3825026370731601"/>
    <n v="0"/>
    <n v="0"/>
    <n v="0"/>
    <n v="0"/>
    <n v="0"/>
    <n v="0"/>
    <n v="0"/>
    <n v="0"/>
    <n v="0"/>
    <n v="0"/>
    <n v="0"/>
    <n v="0"/>
    <n v="0"/>
    <n v="0"/>
    <n v="0"/>
    <n v="0"/>
    <n v="0"/>
    <n v="0"/>
    <n v="0"/>
    <n v="0"/>
    <n v="0"/>
    <n v="0"/>
    <n v="0"/>
    <n v="0"/>
    <n v="0"/>
    <n v="0"/>
    <n v="0"/>
    <n v="0"/>
    <n v="0"/>
    <n v="0"/>
    <n v="0"/>
    <n v="0"/>
    <n v="0"/>
    <n v="0"/>
    <n v="0"/>
    <n v="0"/>
    <n v="0"/>
  </r>
  <r>
    <x v="2"/>
    <x v="5"/>
    <s v="Attempts_18-24yrs"/>
    <s v="Care profile"/>
    <x v="32"/>
    <n v="0.24"/>
    <n v="1"/>
    <n v="45"/>
    <s v="min"/>
    <x v="3"/>
    <x v="8"/>
    <x v="0"/>
    <x v="1"/>
    <x v="1"/>
    <n v="19468.390800000001"/>
    <n v="4672.4137920000003"/>
    <n v="4672.4137920000003"/>
    <n v="3504.310344"/>
    <n v="0"/>
    <n v="0"/>
    <n v="3504.3103439999995"/>
    <n v="0"/>
    <n v="0"/>
    <n v="0"/>
    <n v="0"/>
    <n v="0"/>
    <n v="0"/>
    <n v="0"/>
    <n v="0"/>
    <n v="0"/>
    <n v="0"/>
    <n v="327.5056396261682"/>
    <n v="1473.775378317757"/>
    <n v="622.26071528971954"/>
    <n v="0"/>
    <n v="0"/>
    <n v="0"/>
    <n v="0"/>
    <n v="0"/>
    <n v="0"/>
    <n v="327.5056396261682"/>
    <n v="0"/>
    <n v="753.26297114018678"/>
    <n v="0"/>
    <n v="0"/>
    <n v="0"/>
    <n v="0"/>
    <n v="0"/>
    <n v="2.2674628687560419"/>
    <n v="0"/>
    <n v="0"/>
    <n v="0"/>
    <n v="0"/>
    <n v="0"/>
    <n v="0"/>
    <n v="0"/>
    <n v="0"/>
    <n v="0"/>
    <n v="0"/>
    <n v="0.1997704500107777"/>
    <n v="1.0928538868170028"/>
    <n v="0.36274667048257436"/>
    <n v="0"/>
    <n v="0"/>
    <n v="0"/>
    <n v="0"/>
    <n v="0"/>
    <n v="0"/>
    <n v="0.18548238225626876"/>
    <n v="0"/>
    <n v="0.42660947918941811"/>
    <n v="0"/>
    <n v="0"/>
    <n v="0"/>
    <n v="0"/>
    <n v="0"/>
    <n v="0"/>
    <n v="0"/>
    <n v="0"/>
    <n v="0"/>
    <n v="0"/>
    <n v="0"/>
    <n v="0"/>
    <n v="0"/>
    <n v="0"/>
    <n v="0"/>
    <n v="0"/>
    <n v="0"/>
    <n v="0"/>
    <n v="0"/>
    <n v="0"/>
    <n v="0"/>
    <n v="0"/>
    <n v="0"/>
    <n v="0"/>
    <n v="0"/>
    <n v="0"/>
    <n v="0"/>
    <n v="0"/>
    <n v="0"/>
    <n v="0"/>
    <n v="0"/>
    <n v="0"/>
    <n v="0"/>
  </r>
  <r>
    <x v="2"/>
    <x v="5"/>
    <s v="Attempts_18-24yrs"/>
    <s v="Care profile"/>
    <x v="19"/>
    <n v="0.24"/>
    <n v="1"/>
    <n v="45"/>
    <s v="min"/>
    <x v="11"/>
    <x v="0"/>
    <x v="0"/>
    <x v="1"/>
    <x v="1"/>
    <n v="19468.390800000001"/>
    <n v="4672.4137920000003"/>
    <n v="4672.4137920000003"/>
    <n v="3504.310344"/>
    <n v="0"/>
    <n v="0"/>
    <n v="3504.310344"/>
    <n v="0"/>
    <n v="0"/>
    <n v="0"/>
    <n v="0"/>
    <n v="0"/>
    <n v="0"/>
    <n v="0"/>
    <n v="0"/>
    <n v="0"/>
    <n v="0"/>
    <n v="0"/>
    <n v="0"/>
    <n v="0"/>
    <n v="0"/>
    <n v="3504.310344"/>
    <n v="0"/>
    <n v="0"/>
    <n v="0"/>
    <n v="0"/>
    <n v="0"/>
    <n v="0"/>
    <n v="0"/>
    <n v="0"/>
    <n v="0"/>
    <n v="0"/>
    <n v="0"/>
    <n v="0"/>
    <n v="3.0491767986548619"/>
    <n v="0"/>
    <n v="0"/>
    <n v="0"/>
    <n v="0"/>
    <n v="0"/>
    <n v="0"/>
    <n v="0"/>
    <n v="0"/>
    <n v="0"/>
    <n v="0"/>
    <n v="0"/>
    <n v="0"/>
    <n v="0"/>
    <n v="0"/>
    <n v="3.0491767986548619"/>
    <n v="0"/>
    <n v="0"/>
    <n v="0"/>
    <n v="0"/>
    <n v="0"/>
    <n v="0"/>
    <n v="0"/>
    <n v="0"/>
    <n v="0"/>
    <n v="0"/>
    <n v="0"/>
    <n v="0"/>
    <n v="0"/>
    <n v="0"/>
    <n v="0"/>
    <n v="0"/>
    <n v="0"/>
    <n v="0"/>
    <n v="0"/>
    <n v="0"/>
    <n v="0"/>
    <n v="0"/>
    <n v="0"/>
    <n v="0"/>
    <n v="0"/>
    <n v="0"/>
    <n v="0"/>
    <n v="0"/>
    <n v="0"/>
    <n v="0"/>
    <n v="0"/>
    <n v="0"/>
    <n v="0"/>
    <n v="0"/>
    <n v="0"/>
    <n v="0"/>
    <n v="0"/>
    <n v="0"/>
    <n v="0"/>
    <n v="0"/>
  </r>
  <r>
    <x v="2"/>
    <x v="5"/>
    <s v="Attempts_18-24yrs"/>
    <s v="Care profile"/>
    <x v="28"/>
    <n v="0.4"/>
    <n v="6"/>
    <n v="150"/>
    <s v="min"/>
    <x v="3"/>
    <x v="4"/>
    <x v="0"/>
    <x v="1"/>
    <x v="0"/>
    <n v="19468.390800000001"/>
    <n v="7787.3563200000008"/>
    <n v="46724.137920000008"/>
    <n v="116810.34480000002"/>
    <n v="0"/>
    <n v="0"/>
    <n v="116810.34480000002"/>
    <n v="0"/>
    <n v="0"/>
    <n v="0"/>
    <n v="105129.31032000002"/>
    <n v="0"/>
    <n v="0"/>
    <n v="0"/>
    <n v="0"/>
    <n v="0"/>
    <n v="0"/>
    <n v="0"/>
    <n v="0"/>
    <n v="0"/>
    <n v="0"/>
    <n v="0"/>
    <n v="0"/>
    <n v="0"/>
    <n v="11681.034480000002"/>
    <n v="0"/>
    <n v="0"/>
    <n v="0"/>
    <n v="0"/>
    <n v="0"/>
    <n v="0"/>
    <n v="0"/>
    <n v="0"/>
    <n v="0"/>
    <n v="69.72447833979092"/>
    <n v="0"/>
    <n v="0"/>
    <n v="0"/>
    <n v="62.576970428571443"/>
    <n v="0"/>
    <n v="0"/>
    <n v="0"/>
    <n v="0"/>
    <n v="0"/>
    <n v="0"/>
    <n v="0"/>
    <n v="0"/>
    <n v="0"/>
    <n v="0"/>
    <n v="0"/>
    <n v="0"/>
    <n v="0"/>
    <n v="7.1475079112194804"/>
    <n v="0"/>
    <n v="0"/>
    <n v="0"/>
    <n v="0"/>
    <n v="0"/>
    <n v="0"/>
    <n v="0"/>
    <n v="0"/>
    <n v="0"/>
    <n v="0"/>
    <n v="0"/>
    <n v="0"/>
    <n v="0"/>
    <n v="0"/>
    <n v="0"/>
    <n v="0"/>
    <n v="0"/>
    <n v="0"/>
    <n v="0"/>
    <n v="0"/>
    <n v="0"/>
    <n v="0"/>
    <n v="0"/>
    <n v="0"/>
    <n v="0"/>
    <n v="0"/>
    <n v="0"/>
    <n v="0"/>
    <n v="0"/>
    <n v="0"/>
    <n v="0"/>
    <n v="0"/>
    <n v="0"/>
    <n v="0"/>
    <n v="0"/>
    <n v="0"/>
    <n v="0"/>
  </r>
  <r>
    <x v="2"/>
    <x v="5"/>
    <s v="Attempts_18-24yrs"/>
    <s v="Care profile"/>
    <x v="44"/>
    <n v="0.05"/>
    <n v="1"/>
    <n v="4320"/>
    <s v="min"/>
    <x v="3"/>
    <x v="14"/>
    <x v="0"/>
    <x v="1"/>
    <x v="1"/>
    <n v="19468.390800000001"/>
    <n v="973.4195400000001"/>
    <n v="973.4195400000001"/>
    <n v="70086.206879999998"/>
    <n v="0"/>
    <n v="0"/>
    <n v="70086.206879999998"/>
    <n v="0"/>
    <n v="0"/>
    <n v="0"/>
    <n v="56068.965504"/>
    <n v="0"/>
    <n v="0"/>
    <n v="0"/>
    <n v="0"/>
    <n v="0"/>
    <n v="0"/>
    <n v="0"/>
    <n v="0"/>
    <n v="0"/>
    <n v="0"/>
    <n v="0"/>
    <n v="0"/>
    <n v="0"/>
    <n v="14017.241376"/>
    <n v="0"/>
    <n v="0"/>
    <n v="0"/>
    <n v="0"/>
    <n v="0"/>
    <n v="0"/>
    <n v="0"/>
    <n v="0"/>
    <n v="0"/>
    <n v="41.270283839819058"/>
    <n v="0"/>
    <n v="0"/>
    <n v="0"/>
    <n v="32.693274346355686"/>
    <n v="0"/>
    <n v="0"/>
    <n v="0"/>
    <n v="0"/>
    <n v="0"/>
    <n v="0"/>
    <n v="0"/>
    <n v="0"/>
    <n v="0"/>
    <n v="0"/>
    <n v="0"/>
    <n v="0"/>
    <n v="0"/>
    <n v="8.5770094934633754"/>
    <n v="0"/>
    <n v="0"/>
    <n v="0"/>
    <n v="0"/>
    <n v="0"/>
    <n v="0"/>
    <n v="0"/>
    <n v="0"/>
    <n v="0"/>
    <n v="0"/>
    <n v="0"/>
    <n v="0"/>
    <n v="0"/>
    <n v="0"/>
    <n v="0"/>
    <n v="0"/>
    <n v="0"/>
    <n v="0"/>
    <n v="0"/>
    <n v="0"/>
    <n v="0"/>
    <n v="0"/>
    <n v="0"/>
    <n v="0"/>
    <n v="0"/>
    <n v="0"/>
    <n v="0"/>
    <n v="0"/>
    <n v="0"/>
    <n v="0"/>
    <n v="0"/>
    <n v="0"/>
    <n v="0"/>
    <n v="0"/>
    <n v="0"/>
    <n v="0"/>
    <n v="0"/>
  </r>
  <r>
    <x v="2"/>
    <x v="5"/>
    <s v="Attempts_18-24yrs"/>
    <s v="Care profile"/>
    <x v="33"/>
    <n v="0.15"/>
    <n v="1"/>
    <n v="4320"/>
    <s v="min"/>
    <x v="3"/>
    <x v="9"/>
    <x v="0"/>
    <x v="1"/>
    <x v="1"/>
    <n v="19468.390800000001"/>
    <n v="2920.2586200000001"/>
    <n v="2920.2586200000001"/>
    <n v="210258.62064000001"/>
    <n v="0"/>
    <n v="0"/>
    <n v="210258.62064000001"/>
    <n v="0"/>
    <n v="0"/>
    <n v="0"/>
    <n v="84103.448256000003"/>
    <n v="0"/>
    <n v="0"/>
    <n v="0"/>
    <n v="0"/>
    <n v="0"/>
    <n v="84103.448256000003"/>
    <n v="0"/>
    <n v="0"/>
    <n v="0"/>
    <n v="0"/>
    <n v="0"/>
    <n v="0"/>
    <n v="0"/>
    <n v="42051.724128000002"/>
    <n v="0"/>
    <n v="0"/>
    <n v="0"/>
    <n v="0"/>
    <n v="0"/>
    <n v="0"/>
    <n v="0"/>
    <n v="0"/>
    <n v="0"/>
    <n v="126.07199156269137"/>
    <n v="0"/>
    <n v="0"/>
    <n v="0"/>
    <n v="49.039911519533533"/>
    <n v="0"/>
    <n v="0"/>
    <n v="0"/>
    <n v="0"/>
    <n v="0"/>
    <n v="51.301051562767718"/>
    <n v="0"/>
    <n v="0"/>
    <n v="0"/>
    <n v="0"/>
    <n v="0"/>
    <n v="0"/>
    <n v="0"/>
    <n v="25.731028480390126"/>
    <n v="0"/>
    <n v="0"/>
    <n v="0"/>
    <n v="0"/>
    <n v="0"/>
    <n v="0"/>
    <n v="0"/>
    <n v="0"/>
    <n v="0"/>
    <n v="0"/>
    <n v="0"/>
    <n v="0"/>
    <n v="0"/>
    <n v="0"/>
    <n v="0"/>
    <n v="0"/>
    <n v="0"/>
    <n v="0"/>
    <n v="0"/>
    <n v="0"/>
    <n v="0"/>
    <n v="0"/>
    <n v="0"/>
    <n v="0"/>
    <n v="0"/>
    <n v="0"/>
    <n v="0"/>
    <n v="0"/>
    <n v="0"/>
    <n v="0"/>
    <n v="0"/>
    <n v="0"/>
    <n v="0"/>
    <n v="0"/>
    <n v="0"/>
    <n v="0"/>
    <n v="0"/>
  </r>
  <r>
    <x v="2"/>
    <x v="5"/>
    <s v="Attempts_18-24yrs"/>
    <s v="Care profile"/>
    <x v="34"/>
    <n v="0.25"/>
    <n v="1"/>
    <n v="3"/>
    <s v="days"/>
    <x v="3"/>
    <x v="10"/>
    <x v="0"/>
    <x v="1"/>
    <x v="1"/>
    <n v="19468.390800000001"/>
    <n v="4867.0977000000003"/>
    <n v="4867.0977000000003"/>
    <n v="350431.0344"/>
    <n v="14601.293100000001"/>
    <n v="47.062991458501209"/>
    <n v="192445.04305800001"/>
    <n v="0"/>
    <n v="0"/>
    <n v="0"/>
    <n v="9744.0528130632847"/>
    <n v="23319.100749211302"/>
    <n v="0"/>
    <n v="0"/>
    <n v="0"/>
    <n v="0"/>
    <n v="0"/>
    <n v="8026.7311338004683"/>
    <n v="110367.55308975643"/>
    <n v="7625.3945771104454"/>
    <n v="3812.6972885552227"/>
    <n v="7625.3945771104454"/>
    <n v="0"/>
    <n v="0"/>
    <n v="0"/>
    <n v="0"/>
    <n v="7032.2645301824696"/>
    <n v="3309.3009553799861"/>
    <n v="11582.55334382995"/>
    <n v="0"/>
    <n v="0"/>
    <n v="0"/>
    <n v="0"/>
    <n v="0"/>
    <n v="117.08470059537483"/>
    <n v="0"/>
    <n v="0"/>
    <n v="0"/>
    <n v="5.6802922442233514"/>
    <n v="14.224082540483943"/>
    <n v="0"/>
    <n v="0"/>
    <n v="0"/>
    <n v="0"/>
    <n v="0"/>
    <n v="4.8961101633094355"/>
    <n v="68.754467304100359"/>
    <n v="4.4452211524791903"/>
    <n v="2.2226105762395951"/>
    <n v="4.4452211524791903"/>
    <n v="0"/>
    <n v="0"/>
    <n v="0"/>
    <n v="0"/>
    <n v="3.9827136387738857"/>
    <n v="1.8742181829524172"/>
    <n v="6.5597636403334585"/>
    <n v="0"/>
    <n v="0"/>
    <n v="0"/>
    <n v="0"/>
    <n v="0"/>
    <n v="0"/>
    <n v="0"/>
    <n v="0"/>
    <n v="0"/>
    <n v="0"/>
    <n v="0"/>
    <n v="0"/>
    <n v="0"/>
    <n v="0"/>
    <n v="0"/>
    <n v="0"/>
    <n v="0"/>
    <n v="0"/>
    <n v="0"/>
    <n v="0"/>
    <n v="0"/>
    <n v="0"/>
    <n v="0"/>
    <n v="0"/>
    <n v="0"/>
    <n v="0"/>
    <n v="0"/>
    <n v="0"/>
    <n v="0"/>
    <n v="0"/>
    <n v="0"/>
    <n v="0"/>
    <n v="0"/>
  </r>
  <r>
    <x v="2"/>
    <x v="5"/>
    <s v="Attempts_18-24yrs"/>
    <s v="Care profile"/>
    <x v="35"/>
    <n v="0.4"/>
    <n v="1"/>
    <n v="90"/>
    <s v="min"/>
    <x v="3"/>
    <x v="11"/>
    <x v="0"/>
    <x v="1"/>
    <x v="1"/>
    <n v="19468.390800000001"/>
    <n v="7787.3563200000008"/>
    <n v="7787.3563200000008"/>
    <n v="11681.034480000002"/>
    <n v="0"/>
    <n v="0"/>
    <n v="11681.034480000002"/>
    <n v="0"/>
    <n v="0"/>
    <n v="0"/>
    <n v="613.77224103431183"/>
    <n v="0"/>
    <n v="0"/>
    <n v="0"/>
    <n v="0"/>
    <n v="0"/>
    <n v="0"/>
    <n v="1032.6346852312283"/>
    <n v="7021.9158595723538"/>
    <n v="245.25073774241676"/>
    <n v="686.70206567876699"/>
    <n v="686.70206567876699"/>
    <n v="0"/>
    <n v="0"/>
    <n v="0"/>
    <n v="0"/>
    <n v="671.2125454002985"/>
    <n v="0"/>
    <n v="722.8442796618599"/>
    <n v="0"/>
    <n v="0"/>
    <n v="0"/>
    <n v="0"/>
    <n v="0"/>
    <n v="10.698004107043195"/>
    <n v="0"/>
    <n v="0"/>
    <n v="0"/>
    <n v="0.53402733929515156"/>
    <n v="0"/>
    <n v="0"/>
    <n v="0"/>
    <n v="0"/>
    <n v="0"/>
    <n v="0"/>
    <n v="0.94012233549763602"/>
    <n v="6.6371133510376614"/>
    <n v="0.21338631854064929"/>
    <n v="0.59748169191381795"/>
    <n v="0.59748169191381795"/>
    <n v="0"/>
    <n v="0"/>
    <n v="0"/>
    <n v="0"/>
    <n v="0.56737362685103665"/>
    <n v="0"/>
    <n v="0.61101775199342412"/>
    <n v="0"/>
    <n v="0"/>
    <n v="0"/>
    <n v="0"/>
    <n v="0"/>
    <n v="0"/>
    <n v="0"/>
    <n v="0"/>
    <n v="0"/>
    <n v="0"/>
    <n v="0"/>
    <n v="0"/>
    <n v="0"/>
    <n v="0"/>
    <n v="0"/>
    <n v="0"/>
    <n v="0"/>
    <n v="0"/>
    <n v="0"/>
    <n v="0"/>
    <n v="0"/>
    <n v="0"/>
    <n v="0"/>
    <n v="0"/>
    <n v="0"/>
    <n v="0"/>
    <n v="0"/>
    <n v="0"/>
    <n v="0"/>
    <n v="0"/>
    <n v="0"/>
    <n v="0"/>
    <n v="0"/>
  </r>
  <r>
    <x v="2"/>
    <x v="5"/>
    <s v="Attempts_18-24yrs"/>
    <s v="Care profile"/>
    <x v="35"/>
    <n v="0.04"/>
    <n v="8"/>
    <n v="90"/>
    <s v="min"/>
    <x v="3"/>
    <x v="11"/>
    <x v="0"/>
    <x v="1"/>
    <x v="1"/>
    <n v="19468.390800000001"/>
    <n v="778.73563200000001"/>
    <n v="6229.8850560000001"/>
    <n v="9344.8275840000006"/>
    <n v="0"/>
    <n v="0"/>
    <n v="9344.8275840000024"/>
    <n v="0"/>
    <n v="0"/>
    <n v="0"/>
    <n v="491.01779282744945"/>
    <n v="0"/>
    <n v="0"/>
    <n v="0"/>
    <n v="0"/>
    <n v="0"/>
    <n v="0"/>
    <n v="826.1077481849826"/>
    <n v="5617.532687657882"/>
    <n v="196.20059019393338"/>
    <n v="549.36165254301352"/>
    <n v="549.36165254301352"/>
    <n v="0"/>
    <n v="0"/>
    <n v="0"/>
    <n v="0"/>
    <n v="536.97003632023871"/>
    <n v="0"/>
    <n v="578.2754237294879"/>
    <n v="0"/>
    <n v="0"/>
    <n v="0"/>
    <n v="0"/>
    <n v="0"/>
    <n v="8.5584032856345544"/>
    <n v="0"/>
    <n v="0"/>
    <n v="0"/>
    <n v="0.42722187143612128"/>
    <n v="0"/>
    <n v="0"/>
    <n v="0"/>
    <n v="0"/>
    <n v="0"/>
    <n v="0"/>
    <n v="0.75209786839810877"/>
    <n v="5.3096906808301281"/>
    <n v="0.17070905483251941"/>
    <n v="0.47798535353105426"/>
    <n v="0.47798535353105426"/>
    <n v="0"/>
    <n v="0"/>
    <n v="0"/>
    <n v="0"/>
    <n v="0.45389890148082929"/>
    <n v="0"/>
    <n v="0.48881420159473926"/>
    <n v="0"/>
    <n v="0"/>
    <n v="0"/>
    <n v="0"/>
    <n v="0"/>
    <n v="0"/>
    <n v="0"/>
    <n v="0"/>
    <n v="0"/>
    <n v="0"/>
    <n v="0"/>
    <n v="0"/>
    <n v="0"/>
    <n v="0"/>
    <n v="0"/>
    <n v="0"/>
    <n v="0"/>
    <n v="0"/>
    <n v="0"/>
    <n v="0"/>
    <n v="0"/>
    <n v="0"/>
    <n v="0"/>
    <n v="0"/>
    <n v="0"/>
    <n v="0"/>
    <n v="0"/>
    <n v="0"/>
    <n v="0"/>
    <n v="0"/>
    <n v="0"/>
    <n v="0"/>
    <n v="0"/>
  </r>
  <r>
    <x v="2"/>
    <x v="5"/>
    <s v="Attempts_18-24yrs"/>
    <s v="Care profile"/>
    <x v="36"/>
    <n v="0.1"/>
    <n v="4"/>
    <n v="60"/>
    <s v="min"/>
    <x v="3"/>
    <x v="3"/>
    <x v="0"/>
    <x v="1"/>
    <x v="1"/>
    <n v="19468.390800000001"/>
    <n v="1946.8390800000002"/>
    <n v="7787.3563200000008"/>
    <n v="7787.3563200000008"/>
    <n v="0"/>
    <n v="0"/>
    <n v="7787.3563200000008"/>
    <n v="0"/>
    <n v="0"/>
    <n v="0"/>
    <n v="275.65863079646016"/>
    <n v="0"/>
    <n v="599.02740923076919"/>
    <n v="179.70822276923079"/>
    <n v="0"/>
    <n v="0"/>
    <n v="0"/>
    <n v="304.22101947623605"/>
    <n v="1277.7282818001916"/>
    <n v="1271.6438614106664"/>
    <n v="1271.6438614106664"/>
    <n v="1271.6438614106664"/>
    <n v="578.01993700484843"/>
    <n v="0"/>
    <n v="0"/>
    <n v="0"/>
    <n v="252.68707823008856"/>
    <n v="0"/>
    <n v="505.37415646017712"/>
    <n v="0"/>
    <n v="0"/>
    <n v="0"/>
    <n v="0"/>
    <n v="0"/>
    <n v="6.8667219394456405"/>
    <n v="0"/>
    <n v="0"/>
    <n v="0"/>
    <n v="0.23984343917200499"/>
    <n v="0"/>
    <n v="0.52119824281608773"/>
    <n v="0.15635947284482635"/>
    <n v="0"/>
    <n v="0"/>
    <n v="0"/>
    <n v="0.27696626835019433"/>
    <n v="1.209374588724718"/>
    <n v="1.1064244070337277"/>
    <n v="1.1064244070337275"/>
    <n v="1.1064244070337275"/>
    <n v="0.50292018501533087"/>
    <n v="0"/>
    <n v="0"/>
    <n v="0"/>
    <n v="0.21359550714043199"/>
    <n v="0"/>
    <n v="0.42719101428086398"/>
    <n v="0"/>
    <n v="0"/>
    <n v="0"/>
    <n v="0"/>
    <n v="0"/>
    <n v="0"/>
    <n v="0"/>
    <n v="0"/>
    <n v="0"/>
    <n v="0"/>
    <n v="0"/>
    <n v="0"/>
    <n v="0"/>
    <n v="0"/>
    <n v="0"/>
    <n v="0"/>
    <n v="0"/>
    <n v="0"/>
    <n v="0"/>
    <n v="0"/>
    <n v="0"/>
    <n v="0"/>
    <n v="0"/>
    <n v="0"/>
    <n v="0"/>
    <n v="0"/>
    <n v="0"/>
    <n v="0"/>
    <n v="0"/>
    <n v="0"/>
    <n v="0"/>
    <n v="0"/>
    <n v="0"/>
  </r>
  <r>
    <x v="2"/>
    <x v="5"/>
    <s v="Attempts_18-24yrs"/>
    <s v="Care profile"/>
    <x v="30"/>
    <n v="0.33"/>
    <n v="1"/>
    <n v="30"/>
    <s v="min"/>
    <x v="6"/>
    <x v="0"/>
    <x v="1"/>
    <x v="0"/>
    <x v="1"/>
    <n v="19468.390800000001"/>
    <n v="6424.568964000001"/>
    <n v="6424.568964000001"/>
    <n v="3212.2844820000005"/>
    <n v="0"/>
    <n v="0"/>
    <n v="3212.2844820000005"/>
    <n v="0"/>
    <n v="0"/>
    <n v="0"/>
    <n v="0"/>
    <n v="0"/>
    <n v="0"/>
    <n v="0"/>
    <n v="0"/>
    <n v="0"/>
    <n v="0"/>
    <n v="0"/>
    <n v="0"/>
    <n v="0"/>
    <n v="0"/>
    <n v="0"/>
    <n v="0"/>
    <n v="0"/>
    <n v="0"/>
    <n v="3212.2844820000005"/>
    <n v="0"/>
    <n v="0"/>
    <n v="0"/>
    <n v="0"/>
    <n v="0"/>
    <n v="0"/>
    <n v="0"/>
    <n v="0"/>
    <n v="1.9468154822365791"/>
    <n v="0"/>
    <n v="0"/>
    <n v="0"/>
    <n v="0"/>
    <n v="0"/>
    <n v="0"/>
    <n v="0"/>
    <n v="0"/>
    <n v="0"/>
    <n v="0"/>
    <n v="0"/>
    <n v="0"/>
    <n v="0"/>
    <n v="0"/>
    <n v="0"/>
    <n v="0"/>
    <n v="0"/>
    <n v="0"/>
    <n v="1.9468154822365791"/>
    <n v="0"/>
    <n v="0"/>
    <n v="0"/>
    <n v="0"/>
    <n v="0"/>
    <n v="0"/>
    <n v="0"/>
    <n v="0"/>
    <n v="0"/>
    <n v="0"/>
    <n v="0"/>
    <n v="0"/>
    <n v="0"/>
    <n v="0"/>
    <n v="0"/>
    <n v="0"/>
    <n v="0"/>
    <n v="0"/>
    <n v="0"/>
    <n v="0"/>
    <n v="0"/>
    <n v="0"/>
    <n v="0"/>
    <n v="0"/>
    <n v="0"/>
    <n v="0"/>
    <n v="0"/>
    <n v="0"/>
    <n v="0"/>
    <n v="0"/>
    <n v="0"/>
    <n v="0"/>
    <n v="0"/>
    <n v="0"/>
    <n v="0"/>
    <n v="0"/>
  </r>
  <r>
    <x v="2"/>
    <x v="5"/>
    <s v="Attempts_18-24yrs"/>
    <s v="Care profile"/>
    <x v="30"/>
    <n v="0.33"/>
    <n v="2"/>
    <n v="30"/>
    <s v="min"/>
    <x v="9"/>
    <x v="0"/>
    <x v="1"/>
    <x v="0"/>
    <x v="1"/>
    <n v="19468.390800000001"/>
    <n v="6424.568964000001"/>
    <n v="12849.137928000002"/>
    <n v="6424.568964000001"/>
    <n v="0"/>
    <n v="0"/>
    <n v="6424.568964000001"/>
    <n v="0"/>
    <n v="0"/>
    <n v="0"/>
    <n v="0"/>
    <n v="0"/>
    <n v="0"/>
    <n v="0"/>
    <n v="0"/>
    <n v="0"/>
    <n v="0"/>
    <n v="0"/>
    <n v="0"/>
    <n v="0"/>
    <n v="0"/>
    <n v="0"/>
    <n v="0"/>
    <n v="0"/>
    <n v="0"/>
    <n v="0"/>
    <n v="0"/>
    <n v="0"/>
    <n v="0"/>
    <n v="0"/>
    <n v="0"/>
    <n v="6424.568964000001"/>
    <n v="0"/>
    <n v="0"/>
    <n v="5.5901574642005807"/>
    <n v="0"/>
    <n v="0"/>
    <n v="0"/>
    <n v="0"/>
    <n v="0"/>
    <n v="0"/>
    <n v="0"/>
    <n v="0"/>
    <n v="0"/>
    <n v="0"/>
    <n v="0"/>
    <n v="0"/>
    <n v="0"/>
    <n v="0"/>
    <n v="0"/>
    <n v="0"/>
    <n v="0"/>
    <n v="0"/>
    <n v="0"/>
    <n v="0"/>
    <n v="0"/>
    <n v="0"/>
    <n v="0"/>
    <n v="0"/>
    <n v="5.5901574642005807"/>
    <n v="0"/>
    <n v="0"/>
    <n v="0"/>
    <n v="0"/>
    <n v="0"/>
    <n v="0"/>
    <n v="0"/>
    <n v="0"/>
    <n v="0"/>
    <n v="0"/>
    <n v="0"/>
    <n v="0"/>
    <n v="0"/>
    <n v="0"/>
    <n v="0"/>
    <n v="0"/>
    <n v="0"/>
    <n v="0"/>
    <n v="0"/>
    <n v="0"/>
    <n v="0"/>
    <n v="0"/>
    <n v="0"/>
    <n v="0"/>
    <n v="0"/>
    <n v="0"/>
    <n v="0"/>
    <n v="0"/>
    <n v="0"/>
    <n v="0"/>
  </r>
  <r>
    <x v="2"/>
    <x v="5"/>
    <s v="Attempts_18-24yrs"/>
    <s v="Care profile"/>
    <x v="27"/>
    <n v="0.33"/>
    <n v="1"/>
    <n v="15"/>
    <s v="min"/>
    <x v="7"/>
    <x v="0"/>
    <x v="1"/>
    <x v="0"/>
    <x v="1"/>
    <n v="19468.390800000001"/>
    <n v="6424.568964000001"/>
    <n v="6424.568964000001"/>
    <n v="1606.1422410000002"/>
    <n v="0"/>
    <n v="0"/>
    <n v="1606.1422410000002"/>
    <n v="0"/>
    <n v="0"/>
    <n v="0"/>
    <n v="0"/>
    <n v="0"/>
    <n v="0"/>
    <n v="0"/>
    <n v="0"/>
    <n v="0"/>
    <n v="0"/>
    <n v="0"/>
    <n v="0"/>
    <n v="0"/>
    <n v="0"/>
    <n v="0"/>
    <n v="0"/>
    <n v="0"/>
    <n v="0"/>
    <n v="0"/>
    <n v="0"/>
    <n v="0"/>
    <n v="0"/>
    <n v="0"/>
    <n v="0"/>
    <n v="0"/>
    <n v="1606.1422410000002"/>
    <n v="0"/>
    <n v="1.3975393660501452"/>
    <n v="0"/>
    <n v="0"/>
    <n v="0"/>
    <n v="0"/>
    <n v="0"/>
    <n v="0"/>
    <n v="0"/>
    <n v="0"/>
    <n v="0"/>
    <n v="0"/>
    <n v="0"/>
    <n v="0"/>
    <n v="0"/>
    <n v="0"/>
    <n v="0"/>
    <n v="0"/>
    <n v="0"/>
    <n v="0"/>
    <n v="0"/>
    <n v="0"/>
    <n v="0"/>
    <n v="0"/>
    <n v="0"/>
    <n v="0"/>
    <n v="0"/>
    <n v="1.3975393660501452"/>
    <n v="0"/>
    <n v="0"/>
    <n v="0"/>
    <n v="0"/>
    <n v="0"/>
    <n v="0"/>
    <n v="0"/>
    <n v="0"/>
    <n v="0"/>
    <n v="0"/>
    <n v="0"/>
    <n v="0"/>
    <n v="0"/>
    <n v="0"/>
    <n v="0"/>
    <n v="0"/>
    <n v="0"/>
    <n v="0"/>
    <n v="0"/>
    <n v="0"/>
    <n v="0"/>
    <n v="0"/>
    <n v="0"/>
    <n v="0"/>
    <n v="0"/>
    <n v="0"/>
    <n v="0"/>
    <n v="0"/>
    <n v="0"/>
  </r>
  <r>
    <x v="2"/>
    <x v="5"/>
    <s v="Attempts_18-24yrs"/>
    <s v="Care profile"/>
    <x v="26"/>
    <n v="0.8"/>
    <n v="6"/>
    <n v="20"/>
    <s v="min"/>
    <x v="6"/>
    <x v="0"/>
    <x v="1"/>
    <x v="0"/>
    <x v="1"/>
    <n v="19468.390800000001"/>
    <n v="15574.712640000002"/>
    <n v="93448.275840000017"/>
    <n v="31149.425280000007"/>
    <n v="0"/>
    <n v="0"/>
    <n v="31149.425280000007"/>
    <n v="0"/>
    <n v="0"/>
    <n v="0"/>
    <n v="0"/>
    <n v="0"/>
    <n v="0"/>
    <n v="0"/>
    <n v="0"/>
    <n v="0"/>
    <n v="0"/>
    <n v="0"/>
    <n v="0"/>
    <n v="0"/>
    <n v="0"/>
    <n v="0"/>
    <n v="0"/>
    <n v="0"/>
    <n v="0"/>
    <n v="31149.425280000007"/>
    <n v="0"/>
    <n v="0"/>
    <n v="0"/>
    <n v="0"/>
    <n v="0"/>
    <n v="0"/>
    <n v="0"/>
    <n v="0"/>
    <n v="18.878210736839556"/>
    <n v="0"/>
    <n v="0"/>
    <n v="0"/>
    <n v="0"/>
    <n v="0"/>
    <n v="0"/>
    <n v="0"/>
    <n v="0"/>
    <n v="0"/>
    <n v="0"/>
    <n v="0"/>
    <n v="0"/>
    <n v="0"/>
    <n v="0"/>
    <n v="0"/>
    <n v="0"/>
    <n v="0"/>
    <n v="0"/>
    <n v="18.878210736839556"/>
    <n v="0"/>
    <n v="0"/>
    <n v="0"/>
    <n v="0"/>
    <n v="0"/>
    <n v="0"/>
    <n v="0"/>
    <n v="0"/>
    <n v="0"/>
    <n v="0"/>
    <n v="0"/>
    <n v="0"/>
    <n v="0"/>
    <n v="0"/>
    <n v="0"/>
    <n v="0"/>
    <n v="0"/>
    <n v="0"/>
    <n v="0"/>
    <n v="0"/>
    <n v="0"/>
    <n v="0"/>
    <n v="0"/>
    <n v="0"/>
    <n v="0"/>
    <n v="0"/>
    <n v="0"/>
    <n v="0"/>
    <n v="0"/>
    <n v="0"/>
    <n v="0"/>
    <n v="0"/>
    <n v="0"/>
    <n v="0"/>
    <n v="0"/>
    <n v="0"/>
  </r>
  <r>
    <x v="2"/>
    <x v="5"/>
    <s v="Attempts_18-24yrs"/>
    <s v="Care profile"/>
    <x v="37"/>
    <n v="0.8"/>
    <n v="10"/>
    <n v="60"/>
    <s v="min"/>
    <x v="8"/>
    <x v="0"/>
    <x v="1"/>
    <x v="0"/>
    <x v="1"/>
    <n v="19468.390800000001"/>
    <n v="15574.712640000002"/>
    <n v="155747.12640000001"/>
    <n v="155747.12640000001"/>
    <n v="0"/>
    <n v="0"/>
    <n v="155747.12640000001"/>
    <n v="0"/>
    <n v="0"/>
    <n v="0"/>
    <n v="0"/>
    <n v="0"/>
    <n v="0"/>
    <n v="0"/>
    <n v="0"/>
    <n v="0"/>
    <n v="0"/>
    <n v="0"/>
    <n v="0"/>
    <n v="0"/>
    <n v="0"/>
    <n v="0"/>
    <n v="0"/>
    <n v="0"/>
    <n v="155747.12640000001"/>
    <n v="0"/>
    <n v="0"/>
    <n v="0"/>
    <n v="0"/>
    <n v="0"/>
    <n v="0"/>
    <n v="0"/>
    <n v="0"/>
    <n v="0"/>
    <n v="135.51896882910498"/>
    <n v="0"/>
    <n v="0"/>
    <n v="0"/>
    <n v="0"/>
    <n v="0"/>
    <n v="0"/>
    <n v="0"/>
    <n v="0"/>
    <n v="0"/>
    <n v="0"/>
    <n v="0"/>
    <n v="0"/>
    <n v="0"/>
    <n v="0"/>
    <n v="0"/>
    <n v="0"/>
    <n v="0"/>
    <n v="135.51896882910498"/>
    <n v="0"/>
    <n v="0"/>
    <n v="0"/>
    <n v="0"/>
    <n v="0"/>
    <n v="0"/>
    <n v="0"/>
    <n v="0"/>
    <n v="0"/>
    <n v="0"/>
    <n v="0"/>
    <n v="0"/>
    <n v="0"/>
    <n v="0"/>
    <n v="0"/>
    <n v="0"/>
    <n v="0"/>
    <n v="0"/>
    <n v="0"/>
    <n v="0"/>
    <n v="0"/>
    <n v="0"/>
    <n v="0"/>
    <n v="0"/>
    <n v="0"/>
    <n v="0"/>
    <n v="0"/>
    <n v="0"/>
    <n v="0"/>
    <n v="0"/>
    <n v="0"/>
    <n v="0"/>
    <n v="0"/>
    <n v="0"/>
    <n v="0"/>
    <n v="0"/>
    <n v="0"/>
  </r>
  <r>
    <x v="2"/>
    <x v="5"/>
    <s v="Attempts_18-24yrs"/>
    <s v="Care profile"/>
    <x v="47"/>
    <n v="0.75"/>
    <n v="12"/>
    <n v="60"/>
    <s v="min"/>
    <x v="3"/>
    <x v="16"/>
    <x v="0"/>
    <x v="0"/>
    <x v="0"/>
    <n v="19468.390800000001"/>
    <n v="14601.293100000001"/>
    <n v="175215.5172"/>
    <n v="175215.5172"/>
    <n v="0"/>
    <n v="0"/>
    <n v="175215.5172"/>
    <n v="0"/>
    <n v="0"/>
    <n v="0"/>
    <n v="17521.551719999999"/>
    <n v="0"/>
    <n v="0"/>
    <n v="0"/>
    <n v="0"/>
    <n v="0"/>
    <n v="122650.86203999999"/>
    <n v="0"/>
    <n v="0"/>
    <n v="0"/>
    <n v="0"/>
    <n v="0"/>
    <n v="0"/>
    <n v="0"/>
    <n v="35043.103439999999"/>
    <n v="0"/>
    <n v="0"/>
    <n v="0"/>
    <n v="0"/>
    <n v="0"/>
    <n v="0"/>
    <n v="0"/>
    <n v="0"/>
    <n v="0"/>
    <n v="150.85878974456352"/>
    <n v="0"/>
    <n v="0"/>
    <n v="0"/>
    <n v="13.614259300699301"/>
    <n v="0"/>
    <n v="0"/>
    <n v="0"/>
    <n v="0"/>
    <n v="0"/>
    <n v="106.74574590078328"/>
    <n v="0"/>
    <n v="0"/>
    <n v="0"/>
    <n v="0"/>
    <n v="0"/>
    <n v="0"/>
    <n v="0"/>
    <n v="30.498784543080941"/>
    <n v="0"/>
    <n v="0"/>
    <n v="0"/>
    <n v="0"/>
    <n v="0"/>
    <n v="0"/>
    <n v="0"/>
    <n v="0"/>
    <n v="0"/>
    <n v="0"/>
    <n v="0"/>
    <n v="0"/>
    <n v="0"/>
    <n v="0"/>
    <n v="0"/>
    <n v="0"/>
    <n v="0"/>
    <n v="0"/>
    <n v="0"/>
    <n v="0"/>
    <n v="0"/>
    <n v="0"/>
    <n v="0"/>
    <n v="0"/>
    <n v="0"/>
    <n v="0"/>
    <n v="0"/>
    <n v="0"/>
    <n v="0"/>
    <n v="0"/>
    <n v="0"/>
    <n v="0"/>
    <n v="0"/>
    <n v="0"/>
    <n v="0"/>
    <n v="0"/>
    <n v="0"/>
  </r>
  <r>
    <x v="2"/>
    <x v="5"/>
    <s v="Attempts_18-24yrs"/>
    <s v="Care profile"/>
    <x v="18"/>
    <n v="0.2"/>
    <n v="6"/>
    <n v="60"/>
    <s v="min"/>
    <x v="4"/>
    <x v="0"/>
    <x v="0"/>
    <x v="0"/>
    <x v="0"/>
    <n v="19468.390800000001"/>
    <n v="3893.6781600000004"/>
    <n v="23362.068960000004"/>
    <n v="23362.068960000004"/>
    <n v="0"/>
    <n v="0"/>
    <n v="23362.068960000004"/>
    <n v="0"/>
    <n v="0"/>
    <n v="0"/>
    <n v="23362.068960000004"/>
    <n v="0"/>
    <n v="0"/>
    <n v="0"/>
    <n v="0"/>
    <n v="0"/>
    <n v="0"/>
    <n v="0"/>
    <n v="0"/>
    <n v="0"/>
    <n v="0"/>
    <n v="0"/>
    <n v="0"/>
    <n v="0"/>
    <n v="0"/>
    <n v="0"/>
    <n v="0"/>
    <n v="0"/>
    <n v="0"/>
    <n v="0"/>
    <n v="0"/>
    <n v="0"/>
    <n v="0"/>
    <n v="0"/>
    <n v="20.32784532436575"/>
    <n v="0"/>
    <n v="0"/>
    <n v="0"/>
    <n v="20.32784532436575"/>
    <n v="0"/>
    <n v="0"/>
    <n v="0"/>
    <n v="0"/>
    <n v="0"/>
    <n v="0"/>
    <n v="0"/>
    <n v="0"/>
    <n v="0"/>
    <n v="0"/>
    <n v="0"/>
    <n v="0"/>
    <n v="0"/>
    <n v="0"/>
    <n v="0"/>
    <n v="0"/>
    <n v="0"/>
    <n v="0"/>
    <n v="0"/>
    <n v="0"/>
    <n v="0"/>
    <n v="0"/>
    <n v="0"/>
    <n v="0"/>
    <n v="0"/>
    <n v="0"/>
    <n v="0"/>
    <n v="0"/>
    <n v="0"/>
    <n v="0"/>
    <n v="0"/>
    <n v="0"/>
    <n v="0"/>
    <n v="0"/>
    <n v="0"/>
    <n v="0"/>
    <n v="0"/>
    <n v="0"/>
    <n v="0"/>
    <n v="0"/>
    <n v="0"/>
    <n v="0"/>
    <n v="0"/>
    <n v="0"/>
    <n v="0"/>
    <n v="0"/>
    <n v="0"/>
    <n v="0"/>
    <n v="0"/>
    <n v="0"/>
    <n v="0"/>
  </r>
  <r>
    <x v="2"/>
    <x v="5"/>
    <s v="Attempts_18-24yrs"/>
    <s v="Care profile"/>
    <x v="22"/>
    <n v="0.2"/>
    <n v="10"/>
    <n v="60"/>
    <s v="min"/>
    <x v="4"/>
    <x v="0"/>
    <x v="0"/>
    <x v="0"/>
    <x v="0"/>
    <n v="19468.390800000001"/>
    <n v="3893.6781600000004"/>
    <n v="38936.781600000002"/>
    <n v="38936.781600000002"/>
    <n v="0"/>
    <n v="0"/>
    <n v="7787.3563200000008"/>
    <n v="0"/>
    <n v="0"/>
    <n v="0"/>
    <n v="7787.3563200000008"/>
    <n v="0"/>
    <n v="0"/>
    <n v="0"/>
    <n v="0"/>
    <n v="0"/>
    <n v="0"/>
    <n v="0"/>
    <n v="0"/>
    <n v="0"/>
    <n v="0"/>
    <n v="0"/>
    <n v="0"/>
    <n v="0"/>
    <n v="0"/>
    <n v="0"/>
    <n v="0"/>
    <n v="0"/>
    <n v="0"/>
    <n v="0"/>
    <n v="0"/>
    <n v="0"/>
    <n v="0"/>
    <n v="0"/>
    <n v="6.7759484414552489"/>
    <n v="0"/>
    <n v="0"/>
    <n v="0"/>
    <n v="6.7759484414552489"/>
    <n v="0"/>
    <n v="0"/>
    <n v="0"/>
    <n v="0"/>
    <n v="0"/>
    <n v="0"/>
    <n v="0"/>
    <n v="0"/>
    <n v="0"/>
    <n v="0"/>
    <n v="0"/>
    <n v="0"/>
    <n v="0"/>
    <n v="0"/>
    <n v="0"/>
    <n v="0"/>
    <n v="0"/>
    <n v="0"/>
    <n v="0"/>
    <n v="0"/>
    <n v="0"/>
    <n v="0"/>
    <n v="0"/>
    <n v="0"/>
    <n v="0"/>
    <n v="0"/>
    <n v="0"/>
    <n v="0"/>
    <n v="0"/>
    <n v="0"/>
    <n v="0"/>
    <n v="0"/>
    <n v="0"/>
    <n v="0"/>
    <n v="0"/>
    <n v="0"/>
    <n v="0"/>
    <n v="0"/>
    <n v="0"/>
    <n v="0"/>
    <n v="0"/>
    <n v="0"/>
    <n v="0"/>
    <n v="0"/>
    <n v="0"/>
    <n v="0"/>
    <n v="0"/>
    <n v="0"/>
    <n v="0"/>
    <n v="0"/>
    <n v="0"/>
  </r>
  <r>
    <x v="2"/>
    <x v="5"/>
    <s v="Attempts_18-24yrs"/>
    <s v="Care profile"/>
    <x v="38"/>
    <n v="0.8"/>
    <n v="12"/>
    <n v="60"/>
    <s v="min"/>
    <x v="5"/>
    <x v="0"/>
    <x v="1"/>
    <x v="1"/>
    <x v="1"/>
    <n v="19468.390800000001"/>
    <n v="15574.712640000002"/>
    <n v="186896.55168000003"/>
    <n v="186896.55168000003"/>
    <n v="0"/>
    <n v="0"/>
    <n v="186896.55168000003"/>
    <n v="0"/>
    <n v="0"/>
    <n v="0"/>
    <n v="0"/>
    <n v="0"/>
    <n v="0"/>
    <n v="0"/>
    <n v="0"/>
    <n v="0"/>
    <n v="186896.55168000003"/>
    <n v="0"/>
    <n v="0"/>
    <n v="0"/>
    <n v="0"/>
    <n v="0"/>
    <n v="0"/>
    <n v="0"/>
    <n v="0"/>
    <n v="0"/>
    <n v="0"/>
    <n v="0"/>
    <n v="0"/>
    <n v="0"/>
    <n v="0"/>
    <n v="0"/>
    <n v="0"/>
    <n v="0"/>
    <n v="162.622762594926"/>
    <n v="0"/>
    <n v="0"/>
    <n v="0"/>
    <n v="0"/>
    <n v="0"/>
    <n v="0"/>
    <n v="0"/>
    <n v="0"/>
    <n v="0"/>
    <n v="162.622762594926"/>
    <n v="0"/>
    <n v="0"/>
    <n v="0"/>
    <n v="0"/>
    <n v="0"/>
    <n v="0"/>
    <n v="0"/>
    <n v="0"/>
    <n v="0"/>
    <n v="0"/>
    <n v="0"/>
    <n v="0"/>
    <n v="0"/>
    <n v="0"/>
    <n v="0"/>
    <n v="0"/>
    <n v="0"/>
    <n v="0"/>
    <n v="0"/>
    <n v="0"/>
    <n v="0"/>
    <n v="0"/>
    <n v="0"/>
    <n v="0"/>
    <n v="0"/>
    <n v="0"/>
    <n v="0"/>
    <n v="0"/>
    <n v="0"/>
    <n v="0"/>
    <n v="0"/>
    <n v="0"/>
    <n v="0"/>
    <n v="0"/>
    <n v="0"/>
    <n v="0"/>
    <n v="0"/>
    <n v="0"/>
    <n v="0"/>
    <n v="0"/>
    <n v="0"/>
    <n v="0"/>
    <n v="0"/>
    <n v="0"/>
    <n v="0"/>
  </r>
  <r>
    <x v="2"/>
    <x v="5"/>
    <s v="Attempts_18-24yrs"/>
    <s v="Care profile"/>
    <x v="39"/>
    <n v="0.4"/>
    <n v="1"/>
    <n v="60"/>
    <s v="min"/>
    <x v="4"/>
    <x v="0"/>
    <x v="0"/>
    <x v="1"/>
    <x v="1"/>
    <n v="19468.390800000001"/>
    <n v="7787.3563200000008"/>
    <n v="7787.3563200000008"/>
    <n v="7787.3563200000008"/>
    <n v="0"/>
    <n v="0"/>
    <n v="7787.3563200000008"/>
    <n v="0"/>
    <n v="0"/>
    <n v="0"/>
    <n v="7787.3563200000008"/>
    <n v="0"/>
    <n v="0"/>
    <n v="0"/>
    <n v="0"/>
    <n v="0"/>
    <n v="0"/>
    <n v="0"/>
    <n v="0"/>
    <n v="0"/>
    <n v="0"/>
    <n v="0"/>
    <n v="0"/>
    <n v="0"/>
    <n v="0"/>
    <n v="0"/>
    <n v="0"/>
    <n v="0"/>
    <n v="0"/>
    <n v="0"/>
    <n v="0"/>
    <n v="0"/>
    <n v="0"/>
    <n v="0"/>
    <n v="6.7759484414552489"/>
    <n v="0"/>
    <n v="0"/>
    <n v="0"/>
    <n v="6.7759484414552489"/>
    <n v="0"/>
    <n v="0"/>
    <n v="0"/>
    <n v="0"/>
    <n v="0"/>
    <n v="0"/>
    <n v="0"/>
    <n v="0"/>
    <n v="0"/>
    <n v="0"/>
    <n v="0"/>
    <n v="0"/>
    <n v="0"/>
    <n v="0"/>
    <n v="0"/>
    <n v="0"/>
    <n v="0"/>
    <n v="0"/>
    <n v="0"/>
    <n v="0"/>
    <n v="0"/>
    <n v="0"/>
    <n v="0"/>
    <n v="0"/>
    <n v="0"/>
    <n v="0"/>
    <n v="0"/>
    <n v="0"/>
    <n v="0"/>
    <n v="0"/>
    <n v="0"/>
    <n v="0"/>
    <n v="0"/>
    <n v="0"/>
    <n v="0"/>
    <n v="0"/>
    <n v="0"/>
    <n v="0"/>
    <n v="0"/>
    <n v="0"/>
    <n v="0"/>
    <n v="0"/>
    <n v="0"/>
    <n v="0"/>
    <n v="0"/>
    <n v="0"/>
    <n v="0"/>
    <n v="0"/>
    <n v="0"/>
    <n v="0"/>
    <n v="0"/>
  </r>
  <r>
    <x v="2"/>
    <x v="5"/>
    <s v="Attempts_18-24yrs"/>
    <s v="Care profile"/>
    <x v="39"/>
    <n v="0.16"/>
    <n v="3"/>
    <n v="30"/>
    <s v="min"/>
    <x v="4"/>
    <x v="0"/>
    <x v="0"/>
    <x v="1"/>
    <x v="1"/>
    <n v="19468.390800000001"/>
    <n v="3114.942528"/>
    <n v="9344.8275840000006"/>
    <n v="4672.4137920000003"/>
    <n v="0"/>
    <n v="0"/>
    <n v="4672.4137920000003"/>
    <n v="0"/>
    <n v="0"/>
    <n v="0"/>
    <n v="4672.4137920000003"/>
    <n v="0"/>
    <n v="0"/>
    <n v="0"/>
    <n v="0"/>
    <n v="0"/>
    <n v="0"/>
    <n v="0"/>
    <n v="0"/>
    <n v="0"/>
    <n v="0"/>
    <n v="0"/>
    <n v="0"/>
    <n v="0"/>
    <n v="0"/>
    <n v="0"/>
    <n v="0"/>
    <n v="0"/>
    <n v="0"/>
    <n v="0"/>
    <n v="0"/>
    <n v="0"/>
    <n v="0"/>
    <n v="0"/>
    <n v="4.0655690648731495"/>
    <n v="0"/>
    <n v="0"/>
    <n v="0"/>
    <n v="4.0655690648731495"/>
    <n v="0"/>
    <n v="0"/>
    <n v="0"/>
    <n v="0"/>
    <n v="0"/>
    <n v="0"/>
    <n v="0"/>
    <n v="0"/>
    <n v="0"/>
    <n v="0"/>
    <n v="0"/>
    <n v="0"/>
    <n v="0"/>
    <n v="0"/>
    <n v="0"/>
    <n v="0"/>
    <n v="0"/>
    <n v="0"/>
    <n v="0"/>
    <n v="0"/>
    <n v="0"/>
    <n v="0"/>
    <n v="0"/>
    <n v="0"/>
    <n v="0"/>
    <n v="0"/>
    <n v="0"/>
    <n v="0"/>
    <n v="0"/>
    <n v="0"/>
    <n v="0"/>
    <n v="0"/>
    <n v="0"/>
    <n v="0"/>
    <n v="0"/>
    <n v="0"/>
    <n v="0"/>
    <n v="0"/>
    <n v="0"/>
    <n v="0"/>
    <n v="0"/>
    <n v="0"/>
    <n v="0"/>
    <n v="0"/>
    <n v="0"/>
    <n v="0"/>
    <n v="0"/>
    <n v="0"/>
    <n v="0"/>
    <n v="0"/>
    <n v="0"/>
  </r>
  <r>
    <x v="2"/>
    <x v="5"/>
    <s v="Attempts_18-24yrs"/>
    <s v="Care profile"/>
    <x v="29"/>
    <n v="0.8"/>
    <n v="10"/>
    <n v="60"/>
    <s v="min"/>
    <x v="4"/>
    <x v="0"/>
    <x v="1"/>
    <x v="1"/>
    <x v="1"/>
    <n v="19468.390800000001"/>
    <n v="15574.712640000002"/>
    <n v="155747.12640000001"/>
    <n v="155747.12640000001"/>
    <n v="0"/>
    <n v="0"/>
    <n v="155747.12640000001"/>
    <n v="0"/>
    <n v="0"/>
    <n v="0"/>
    <n v="155747.12640000001"/>
    <n v="0"/>
    <n v="0"/>
    <n v="0"/>
    <n v="0"/>
    <n v="0"/>
    <n v="0"/>
    <n v="0"/>
    <n v="0"/>
    <n v="0"/>
    <n v="0"/>
    <n v="0"/>
    <n v="0"/>
    <n v="0"/>
    <n v="0"/>
    <n v="0"/>
    <n v="0"/>
    <n v="0"/>
    <n v="0"/>
    <n v="0"/>
    <n v="0"/>
    <n v="0"/>
    <n v="0"/>
    <n v="0"/>
    <n v="135.51896882910498"/>
    <n v="0"/>
    <n v="0"/>
    <n v="0"/>
    <n v="135.51896882910498"/>
    <n v="0"/>
    <n v="0"/>
    <n v="0"/>
    <n v="0"/>
    <n v="0"/>
    <n v="0"/>
    <n v="0"/>
    <n v="0"/>
    <n v="0"/>
    <n v="0"/>
    <n v="0"/>
    <n v="0"/>
    <n v="0"/>
    <n v="0"/>
    <n v="0"/>
    <n v="0"/>
    <n v="0"/>
    <n v="0"/>
    <n v="0"/>
    <n v="0"/>
    <n v="0"/>
    <n v="0"/>
    <n v="0"/>
    <n v="0"/>
    <n v="0"/>
    <n v="0"/>
    <n v="0"/>
    <n v="0"/>
    <n v="0"/>
    <n v="0"/>
    <n v="0"/>
    <n v="0"/>
    <n v="0"/>
    <n v="0"/>
    <n v="0"/>
    <n v="0"/>
    <n v="0"/>
    <n v="0"/>
    <n v="0"/>
    <n v="0"/>
    <n v="0"/>
    <n v="0"/>
    <n v="0"/>
    <n v="0"/>
    <n v="0"/>
    <n v="0"/>
    <n v="0"/>
    <n v="0"/>
    <n v="0"/>
    <n v="0"/>
    <n v="0"/>
  </r>
  <r>
    <x v="2"/>
    <x v="5"/>
    <s v="Attempts_18-24yrs"/>
    <s v="Care profile"/>
    <x v="40"/>
    <n v="0.6"/>
    <n v="10"/>
    <n v="60"/>
    <s v="min"/>
    <x v="3"/>
    <x v="12"/>
    <x v="1"/>
    <x v="1"/>
    <x v="1"/>
    <n v="19468.390800000001"/>
    <n v="11681.03448"/>
    <n v="116810.34480000001"/>
    <n v="116810.34480000001"/>
    <n v="0"/>
    <n v="0"/>
    <n v="38936.781600000002"/>
    <n v="0"/>
    <n v="0"/>
    <n v="0"/>
    <n v="38936.781600000002"/>
    <n v="0"/>
    <n v="0"/>
    <n v="0"/>
    <n v="0"/>
    <n v="0"/>
    <n v="0"/>
    <n v="0"/>
    <n v="0"/>
    <n v="0"/>
    <n v="0"/>
    <n v="0"/>
    <n v="0"/>
    <n v="0"/>
    <n v="0"/>
    <n v="0"/>
    <n v="0"/>
    <n v="0"/>
    <n v="0"/>
    <n v="0"/>
    <n v="0"/>
    <n v="0"/>
    <n v="0"/>
    <n v="0"/>
    <n v="30.264244632854169"/>
    <n v="0"/>
    <n v="0"/>
    <n v="0"/>
    <n v="30.264244632854169"/>
    <n v="0"/>
    <n v="0"/>
    <n v="0"/>
    <n v="0"/>
    <n v="0"/>
    <n v="0"/>
    <n v="0"/>
    <n v="0"/>
    <n v="0"/>
    <n v="0"/>
    <n v="0"/>
    <n v="0"/>
    <n v="0"/>
    <n v="0"/>
    <n v="0"/>
    <n v="0"/>
    <n v="0"/>
    <n v="0"/>
    <n v="0"/>
    <n v="0"/>
    <n v="0"/>
    <n v="0"/>
    <n v="0"/>
    <n v="0"/>
    <n v="0"/>
    <n v="0"/>
    <n v="0"/>
    <n v="0"/>
    <n v="0"/>
    <n v="0"/>
    <n v="0"/>
    <n v="0"/>
    <n v="0"/>
    <n v="0"/>
    <n v="0"/>
    <n v="0"/>
    <n v="0"/>
    <n v="0"/>
    <n v="0"/>
    <n v="0"/>
    <n v="0"/>
    <n v="0"/>
    <n v="0"/>
    <n v="0"/>
    <n v="0"/>
    <n v="0"/>
    <n v="0"/>
    <n v="0"/>
    <n v="0"/>
    <n v="0"/>
    <n v="0"/>
  </r>
  <r>
    <x v="2"/>
    <x v="5"/>
    <s v="Attempts_18-24yrs"/>
    <s v="Care profile"/>
    <x v="41"/>
    <n v="0.3"/>
    <n v="10"/>
    <n v="60"/>
    <s v="min"/>
    <x v="3"/>
    <x v="13"/>
    <x v="1"/>
    <x v="1"/>
    <x v="1"/>
    <n v="19468.390800000001"/>
    <n v="5840.5172400000001"/>
    <n v="58405.172400000003"/>
    <n v="58405.172400000003"/>
    <n v="0"/>
    <n v="0"/>
    <n v="9734.1954000000005"/>
    <n v="0"/>
    <n v="0"/>
    <n v="0"/>
    <n v="4867.0977000000003"/>
    <n v="0"/>
    <n v="0"/>
    <n v="0"/>
    <n v="0"/>
    <n v="0"/>
    <n v="0"/>
    <n v="0"/>
    <n v="0"/>
    <n v="0"/>
    <n v="0"/>
    <n v="0"/>
    <n v="0"/>
    <n v="0"/>
    <n v="4867.0977000000003"/>
    <n v="0"/>
    <n v="0"/>
    <n v="0"/>
    <n v="0"/>
    <n v="0"/>
    <n v="0"/>
    <n v="0"/>
    <n v="0"/>
    <n v="0"/>
    <n v="7.5647692737454655"/>
    <n v="0"/>
    <n v="0"/>
    <n v="0"/>
    <n v="3.7830305791067711"/>
    <n v="0"/>
    <n v="0"/>
    <n v="0"/>
    <n v="0"/>
    <n v="0"/>
    <n v="0"/>
    <n v="0"/>
    <n v="0"/>
    <n v="0"/>
    <n v="0"/>
    <n v="0"/>
    <n v="0"/>
    <n v="0"/>
    <n v="3.7817386946386948"/>
    <n v="0"/>
    <n v="0"/>
    <n v="0"/>
    <n v="0"/>
    <n v="0"/>
    <n v="0"/>
    <n v="0"/>
    <n v="0"/>
    <n v="0"/>
    <n v="0"/>
    <n v="0"/>
    <n v="0"/>
    <n v="0"/>
    <n v="0"/>
    <n v="0"/>
    <n v="0"/>
    <n v="0"/>
    <n v="0"/>
    <n v="0"/>
    <n v="0"/>
    <n v="0"/>
    <n v="0"/>
    <n v="0"/>
    <n v="0"/>
    <n v="0"/>
    <n v="0"/>
    <n v="0"/>
    <n v="0"/>
    <n v="0"/>
    <n v="0"/>
    <n v="0"/>
    <n v="0"/>
    <n v="0"/>
    <n v="0"/>
    <n v="0"/>
    <n v="0"/>
    <n v="0"/>
  </r>
  <r>
    <x v="2"/>
    <x v="5"/>
    <s v="Attempts_18-24yrs"/>
    <s v="Care profile"/>
    <x v="42"/>
    <n v="0.1"/>
    <n v="3"/>
    <n v="60"/>
    <s v="min"/>
    <x v="8"/>
    <x v="0"/>
    <x v="1"/>
    <x v="0"/>
    <x v="1"/>
    <n v="19468.390800000001"/>
    <n v="1946.8390800000002"/>
    <n v="5840.517240000001"/>
    <n v="5840.517240000001"/>
    <n v="0"/>
    <n v="0"/>
    <n v="5840.517240000001"/>
    <n v="0"/>
    <n v="0"/>
    <n v="0"/>
    <n v="0"/>
    <n v="0"/>
    <n v="0"/>
    <n v="0"/>
    <n v="0"/>
    <n v="0"/>
    <n v="0"/>
    <n v="0"/>
    <n v="0"/>
    <n v="0"/>
    <n v="0"/>
    <n v="0"/>
    <n v="0"/>
    <n v="0"/>
    <n v="5840.517240000001"/>
    <n v="0"/>
    <n v="0"/>
    <n v="0"/>
    <n v="0"/>
    <n v="0"/>
    <n v="0"/>
    <n v="0"/>
    <n v="0"/>
    <n v="0"/>
    <n v="5.0819613310914376"/>
    <n v="0"/>
    <n v="0"/>
    <n v="0"/>
    <n v="0"/>
    <n v="0"/>
    <n v="0"/>
    <n v="0"/>
    <n v="0"/>
    <n v="0"/>
    <n v="0"/>
    <n v="0"/>
    <n v="0"/>
    <n v="0"/>
    <n v="0"/>
    <n v="0"/>
    <n v="0"/>
    <n v="0"/>
    <n v="5.0819613310914376"/>
    <n v="0"/>
    <n v="0"/>
    <n v="0"/>
    <n v="0"/>
    <n v="0"/>
    <n v="0"/>
    <n v="0"/>
    <n v="0"/>
    <n v="0"/>
    <n v="0"/>
    <n v="0"/>
    <n v="0"/>
    <n v="0"/>
    <n v="0"/>
    <n v="0"/>
    <n v="0"/>
    <n v="0"/>
    <n v="0"/>
    <n v="0"/>
    <n v="0"/>
    <n v="0"/>
    <n v="0"/>
    <n v="0"/>
    <n v="0"/>
    <n v="0"/>
    <n v="0"/>
    <n v="0"/>
    <n v="0"/>
    <n v="0"/>
    <n v="0"/>
    <n v="0"/>
    <n v="0"/>
    <n v="0"/>
    <n v="0"/>
    <n v="0"/>
    <n v="0"/>
    <n v="0"/>
  </r>
  <r>
    <x v="3"/>
    <x v="5"/>
    <s v="Attempts_25-64yrs"/>
    <s v="Care profile"/>
    <x v="20"/>
    <n v="1"/>
    <s v="n/a"/>
    <s v="n/a"/>
    <s v="n/a"/>
    <x v="2"/>
    <x v="0"/>
    <x v="1"/>
    <x v="1"/>
    <x v="1"/>
    <n v="41898.521999999997"/>
    <n v="41898.52199999999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5"/>
    <s v="Attempts_25-64yrs"/>
    <s v="Care profile"/>
    <x v="24"/>
    <n v="0.75"/>
    <s v="n/a"/>
    <s v="n/a"/>
    <s v="n/a"/>
    <x v="2"/>
    <x v="0"/>
    <x v="1"/>
    <x v="1"/>
    <x v="1"/>
    <n v="41898.521999999997"/>
    <n v="31423.8914999999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5"/>
    <s v="Attempts_25-64yrs"/>
    <s v="Care profile"/>
    <x v="25"/>
    <n v="0.3"/>
    <s v="n/a"/>
    <s v="n/a"/>
    <s v="n/a"/>
    <x v="2"/>
    <x v="0"/>
    <x v="1"/>
    <x v="1"/>
    <x v="1"/>
    <n v="41898.521999999997"/>
    <n v="12569.5565999999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5"/>
    <s v="Attempts_25-64yrs"/>
    <s v="Care profile"/>
    <x v="31"/>
    <n v="0.25"/>
    <n v="1"/>
    <n v="120"/>
    <s v="min"/>
    <x v="3"/>
    <x v="7"/>
    <x v="0"/>
    <x v="1"/>
    <x v="1"/>
    <n v="41898.521999999997"/>
    <n v="10474.630499999999"/>
    <n v="10474.630499999999"/>
    <n v="20949.260999999999"/>
    <n v="0"/>
    <n v="0"/>
    <n v="20949.260999999999"/>
    <n v="0"/>
    <n v="0"/>
    <n v="0"/>
    <n v="10474.630499999999"/>
    <n v="0"/>
    <n v="0"/>
    <n v="0"/>
    <n v="0"/>
    <n v="0"/>
    <n v="0"/>
    <n v="0"/>
    <n v="0"/>
    <n v="0"/>
    <n v="0"/>
    <n v="0"/>
    <n v="0"/>
    <n v="0"/>
    <n v="10474.630499999999"/>
    <n v="0"/>
    <n v="0"/>
    <n v="0"/>
    <n v="0"/>
    <n v="0"/>
    <n v="0"/>
    <n v="0"/>
    <n v="0"/>
    <n v="0"/>
    <n v="12.516977676701043"/>
    <n v="0"/>
    <n v="0"/>
    <n v="0"/>
    <n v="6.1076562682215743"/>
    <n v="0"/>
    <n v="0"/>
    <n v="0"/>
    <n v="0"/>
    <n v="0"/>
    <n v="0"/>
    <n v="0"/>
    <n v="0"/>
    <n v="0"/>
    <n v="0"/>
    <n v="0"/>
    <n v="0"/>
    <n v="0"/>
    <n v="6.4093214084794692"/>
    <n v="0"/>
    <n v="0"/>
    <n v="0"/>
    <n v="0"/>
    <n v="0"/>
    <n v="0"/>
    <n v="0"/>
    <n v="0"/>
    <n v="0"/>
    <n v="0"/>
    <n v="0"/>
    <n v="0"/>
    <n v="0"/>
    <n v="0"/>
    <n v="0"/>
    <n v="0"/>
    <n v="0"/>
    <n v="0"/>
    <n v="0"/>
    <n v="0"/>
    <n v="0"/>
    <n v="0"/>
    <n v="0"/>
    <n v="0"/>
    <n v="0"/>
    <n v="0"/>
    <n v="0"/>
    <n v="0"/>
    <n v="0"/>
    <n v="0"/>
    <n v="0"/>
    <n v="0"/>
    <n v="0"/>
    <n v="0"/>
    <n v="0"/>
    <n v="0"/>
    <n v="0"/>
  </r>
  <r>
    <x v="3"/>
    <x v="5"/>
    <s v="Attempts_25-64yrs"/>
    <s v="Care profile"/>
    <x v="32"/>
    <n v="0.24"/>
    <n v="1"/>
    <n v="45"/>
    <s v="min"/>
    <x v="3"/>
    <x v="8"/>
    <x v="0"/>
    <x v="1"/>
    <x v="1"/>
    <n v="41898.521999999997"/>
    <n v="10055.645279999999"/>
    <n v="10055.645279999999"/>
    <n v="7541.7339599999987"/>
    <n v="0"/>
    <n v="0"/>
    <n v="7541.7339599999978"/>
    <n v="0"/>
    <n v="0"/>
    <n v="0"/>
    <n v="0"/>
    <n v="0"/>
    <n v="0"/>
    <n v="0"/>
    <n v="0"/>
    <n v="0"/>
    <n v="0"/>
    <n v="704.83494953271008"/>
    <n v="3171.7572728971954"/>
    <n v="1339.1864041121491"/>
    <n v="0"/>
    <n v="0"/>
    <n v="0"/>
    <n v="0"/>
    <n v="0"/>
    <n v="0"/>
    <n v="704.83494953271008"/>
    <n v="0"/>
    <n v="1621.1203839252332"/>
    <n v="0"/>
    <n v="0"/>
    <n v="0"/>
    <n v="0"/>
    <n v="0"/>
    <n v="4.8798765068327121"/>
    <n v="0"/>
    <n v="0"/>
    <n v="0"/>
    <n v="0"/>
    <n v="0"/>
    <n v="0"/>
    <n v="0"/>
    <n v="0"/>
    <n v="0"/>
    <n v="0"/>
    <n v="0.42993212334357228"/>
    <n v="2.3519644273623115"/>
    <n v="0.78067825480680664"/>
    <n v="0"/>
    <n v="0"/>
    <n v="0"/>
    <n v="0"/>
    <n v="0"/>
    <n v="0"/>
    <n v="0.39918233373333994"/>
    <n v="0"/>
    <n v="0.91811936758668189"/>
    <n v="0"/>
    <n v="0"/>
    <n v="0"/>
    <n v="0"/>
    <n v="0"/>
    <n v="0"/>
    <n v="0"/>
    <n v="0"/>
    <n v="0"/>
    <n v="0"/>
    <n v="0"/>
    <n v="0"/>
    <n v="0"/>
    <n v="0"/>
    <n v="0"/>
    <n v="0"/>
    <n v="0"/>
    <n v="0"/>
    <n v="0"/>
    <n v="0"/>
    <n v="0"/>
    <n v="0"/>
    <n v="0"/>
    <n v="0"/>
    <n v="0"/>
    <n v="0"/>
    <n v="0"/>
    <n v="0"/>
    <n v="0"/>
    <n v="0"/>
    <n v="0"/>
    <n v="0"/>
    <n v="0"/>
  </r>
  <r>
    <x v="3"/>
    <x v="5"/>
    <s v="Attempts_25-64yrs"/>
    <s v="Care profile"/>
    <x v="19"/>
    <n v="0.24"/>
    <n v="1"/>
    <n v="45"/>
    <s v="min"/>
    <x v="11"/>
    <x v="0"/>
    <x v="0"/>
    <x v="1"/>
    <x v="1"/>
    <n v="41898.521999999997"/>
    <n v="10055.645279999999"/>
    <n v="10055.645279999999"/>
    <n v="7541.7339599999987"/>
    <n v="0"/>
    <n v="0"/>
    <n v="7541.7339599999987"/>
    <n v="0"/>
    <n v="0"/>
    <n v="0"/>
    <n v="0"/>
    <n v="0"/>
    <n v="0"/>
    <n v="0"/>
    <n v="0"/>
    <n v="0"/>
    <n v="0"/>
    <n v="0"/>
    <n v="0"/>
    <n v="0"/>
    <n v="0"/>
    <n v="7541.7339599999987"/>
    <n v="0"/>
    <n v="0"/>
    <n v="0"/>
    <n v="0"/>
    <n v="0"/>
    <n v="0"/>
    <n v="0"/>
    <n v="0"/>
    <n v="0"/>
    <n v="0"/>
    <n v="0"/>
    <n v="0"/>
    <n v="6.5622270732478967"/>
    <n v="0"/>
    <n v="0"/>
    <n v="0"/>
    <n v="0"/>
    <n v="0"/>
    <n v="0"/>
    <n v="0"/>
    <n v="0"/>
    <n v="0"/>
    <n v="0"/>
    <n v="0"/>
    <n v="0"/>
    <n v="0"/>
    <n v="0"/>
    <n v="6.5622270732478967"/>
    <n v="0"/>
    <n v="0"/>
    <n v="0"/>
    <n v="0"/>
    <n v="0"/>
    <n v="0"/>
    <n v="0"/>
    <n v="0"/>
    <n v="0"/>
    <n v="0"/>
    <n v="0"/>
    <n v="0"/>
    <n v="0"/>
    <n v="0"/>
    <n v="0"/>
    <n v="0"/>
    <n v="0"/>
    <n v="0"/>
    <n v="0"/>
    <n v="0"/>
    <n v="0"/>
    <n v="0"/>
    <n v="0"/>
    <n v="0"/>
    <n v="0"/>
    <n v="0"/>
    <n v="0"/>
    <n v="0"/>
    <n v="0"/>
    <n v="0"/>
    <n v="0"/>
    <n v="0"/>
    <n v="0"/>
    <n v="0"/>
    <n v="0"/>
    <n v="0"/>
    <n v="0"/>
    <n v="0"/>
    <n v="0"/>
    <n v="0"/>
  </r>
  <r>
    <x v="3"/>
    <x v="5"/>
    <s v="Attempts_25-64yrs"/>
    <s v="Care profile"/>
    <x v="28"/>
    <n v="0.4"/>
    <n v="6"/>
    <n v="150"/>
    <s v="min"/>
    <x v="3"/>
    <x v="4"/>
    <x v="0"/>
    <x v="1"/>
    <x v="0"/>
    <n v="41898.521999999997"/>
    <n v="16759.408800000001"/>
    <n v="100556.4528"/>
    <n v="251391.13200000001"/>
    <n v="0"/>
    <n v="0"/>
    <n v="251391.13200000001"/>
    <n v="0"/>
    <n v="0"/>
    <n v="0"/>
    <n v="226252.01880000002"/>
    <n v="0"/>
    <n v="0"/>
    <n v="0"/>
    <n v="0"/>
    <n v="0"/>
    <n v="0"/>
    <n v="0"/>
    <n v="0"/>
    <n v="0"/>
    <n v="0"/>
    <n v="0"/>
    <n v="0"/>
    <n v="0"/>
    <n v="25139.113200000003"/>
    <n v="0"/>
    <n v="0"/>
    <n v="0"/>
    <n v="0"/>
    <n v="0"/>
    <n v="0"/>
    <n v="0"/>
    <n v="0"/>
    <n v="0"/>
    <n v="150.05619209463646"/>
    <n v="0"/>
    <n v="0"/>
    <n v="0"/>
    <n v="134.67382071428574"/>
    <n v="0"/>
    <n v="0"/>
    <n v="0"/>
    <n v="0"/>
    <n v="0"/>
    <n v="0"/>
    <n v="0"/>
    <n v="0"/>
    <n v="0"/>
    <n v="0"/>
    <n v="0"/>
    <n v="0"/>
    <n v="0"/>
    <n v="15.38237138035073"/>
    <n v="0"/>
    <n v="0"/>
    <n v="0"/>
    <n v="0"/>
    <n v="0"/>
    <n v="0"/>
    <n v="0"/>
    <n v="0"/>
    <n v="0"/>
    <n v="0"/>
    <n v="0"/>
    <n v="0"/>
    <n v="0"/>
    <n v="0"/>
    <n v="0"/>
    <n v="0"/>
    <n v="0"/>
    <n v="0"/>
    <n v="0"/>
    <n v="0"/>
    <n v="0"/>
    <n v="0"/>
    <n v="0"/>
    <n v="0"/>
    <n v="0"/>
    <n v="0"/>
    <n v="0"/>
    <n v="0"/>
    <n v="0"/>
    <n v="0"/>
    <n v="0"/>
    <n v="0"/>
    <n v="0"/>
    <n v="0"/>
    <n v="0"/>
    <n v="0"/>
    <n v="0"/>
  </r>
  <r>
    <x v="3"/>
    <x v="5"/>
    <s v="Attempts_25-64yrs"/>
    <s v="Care profile"/>
    <x v="44"/>
    <n v="0.1"/>
    <n v="1"/>
    <n v="4320"/>
    <s v="min"/>
    <x v="3"/>
    <x v="14"/>
    <x v="0"/>
    <x v="1"/>
    <x v="1"/>
    <n v="41898.521999999997"/>
    <n v="4189.8522000000003"/>
    <n v="4189.8522000000003"/>
    <n v="301669.35840000003"/>
    <n v="0"/>
    <n v="0"/>
    <n v="301669.35840000003"/>
    <n v="0"/>
    <n v="0"/>
    <n v="0"/>
    <n v="241335.48672000004"/>
    <n v="0"/>
    <n v="0"/>
    <n v="0"/>
    <n v="0"/>
    <n v="0"/>
    <n v="0"/>
    <n v="0"/>
    <n v="0"/>
    <n v="0"/>
    <n v="0"/>
    <n v="0"/>
    <n v="0"/>
    <n v="0"/>
    <n v="60333.871680000011"/>
    <n v="0"/>
    <n v="0"/>
    <n v="0"/>
    <n v="0"/>
    <n v="0"/>
    <n v="0"/>
    <n v="0"/>
    <n v="0"/>
    <n v="0"/>
    <n v="177.63809173266685"/>
    <n v="0"/>
    <n v="0"/>
    <n v="0"/>
    <n v="140.7204004198251"/>
    <n v="0"/>
    <n v="0"/>
    <n v="0"/>
    <n v="0"/>
    <n v="0"/>
    <n v="0"/>
    <n v="0"/>
    <n v="0"/>
    <n v="0"/>
    <n v="0"/>
    <n v="0"/>
    <n v="0"/>
    <n v="0"/>
    <n v="36.917691312841754"/>
    <n v="0"/>
    <n v="0"/>
    <n v="0"/>
    <n v="0"/>
    <n v="0"/>
    <n v="0"/>
    <n v="0"/>
    <n v="0"/>
    <n v="0"/>
    <n v="0"/>
    <n v="0"/>
    <n v="0"/>
    <n v="0"/>
    <n v="0"/>
    <n v="0"/>
    <n v="0"/>
    <n v="0"/>
    <n v="0"/>
    <n v="0"/>
    <n v="0"/>
    <n v="0"/>
    <n v="0"/>
    <n v="0"/>
    <n v="0"/>
    <n v="0"/>
    <n v="0"/>
    <n v="0"/>
    <n v="0"/>
    <n v="0"/>
    <n v="0"/>
    <n v="0"/>
    <n v="0"/>
    <n v="0"/>
    <n v="0"/>
    <n v="0"/>
    <n v="0"/>
    <n v="0"/>
  </r>
  <r>
    <x v="3"/>
    <x v="5"/>
    <s v="Attempts_25-64yrs"/>
    <s v="Care profile"/>
    <x v="33"/>
    <n v="0.05"/>
    <n v="1"/>
    <n v="4320"/>
    <s v="min"/>
    <x v="3"/>
    <x v="9"/>
    <x v="0"/>
    <x v="1"/>
    <x v="1"/>
    <n v="41898.521999999997"/>
    <n v="2094.9261000000001"/>
    <n v="2094.9261000000001"/>
    <n v="150834.67920000001"/>
    <n v="0"/>
    <n v="0"/>
    <n v="150834.67920000001"/>
    <n v="0"/>
    <n v="0"/>
    <n v="0"/>
    <n v="60333.871680000011"/>
    <n v="0"/>
    <n v="0"/>
    <n v="0"/>
    <n v="0"/>
    <n v="0"/>
    <n v="60333.871680000011"/>
    <n v="0"/>
    <n v="0"/>
    <n v="0"/>
    <n v="0"/>
    <n v="0"/>
    <n v="0"/>
    <n v="0"/>
    <n v="30166.935840000006"/>
    <n v="0"/>
    <n v="0"/>
    <n v="0"/>
    <n v="0"/>
    <n v="0"/>
    <n v="0"/>
    <n v="0"/>
    <n v="0"/>
    <n v="0"/>
    <n v="90.44113551958695"/>
    <n v="0"/>
    <n v="0"/>
    <n v="0"/>
    <n v="35.180100104956274"/>
    <n v="0"/>
    <n v="0"/>
    <n v="0"/>
    <n v="0"/>
    <n v="0"/>
    <n v="36.802189758209806"/>
    <n v="0"/>
    <n v="0"/>
    <n v="0"/>
    <n v="0"/>
    <n v="0"/>
    <n v="0"/>
    <n v="0"/>
    <n v="18.458845656420877"/>
    <n v="0"/>
    <n v="0"/>
    <n v="0"/>
    <n v="0"/>
    <n v="0"/>
    <n v="0"/>
    <n v="0"/>
    <n v="0"/>
    <n v="0"/>
    <n v="0"/>
    <n v="0"/>
    <n v="0"/>
    <n v="0"/>
    <n v="0"/>
    <n v="0"/>
    <n v="0"/>
    <n v="0"/>
    <n v="0"/>
    <n v="0"/>
    <n v="0"/>
    <n v="0"/>
    <n v="0"/>
    <n v="0"/>
    <n v="0"/>
    <n v="0"/>
    <n v="0"/>
    <n v="0"/>
    <n v="0"/>
    <n v="0"/>
    <n v="0"/>
    <n v="0"/>
    <n v="0"/>
    <n v="0"/>
    <n v="0"/>
    <n v="0"/>
    <n v="0"/>
    <n v="0"/>
  </r>
  <r>
    <x v="3"/>
    <x v="5"/>
    <s v="Attempts_25-64yrs"/>
    <s v="Care profile"/>
    <x v="45"/>
    <n v="0.25"/>
    <n v="1"/>
    <n v="3"/>
    <s v="days"/>
    <x v="3"/>
    <x v="15"/>
    <x v="0"/>
    <x v="1"/>
    <x v="1"/>
    <n v="41898.521999999997"/>
    <n v="10474.630499999999"/>
    <n v="10474.630499999999"/>
    <n v="754173.39599999995"/>
    <n v="31423.891499999998"/>
    <n v="101.28570991136179"/>
    <n v="312667.72042499989"/>
    <n v="0"/>
    <n v="0"/>
    <n v="0"/>
    <n v="10866.600104822701"/>
    <n v="24636.826148585897"/>
    <n v="0"/>
    <n v="0"/>
    <n v="0"/>
    <n v="0"/>
    <n v="0"/>
    <n v="0"/>
    <n v="206773.36231848874"/>
    <n v="4179.4615787779649"/>
    <n v="8358.9231575559297"/>
    <n v="8358.9231575559297"/>
    <n v="4179.4615787779649"/>
    <n v="0"/>
    <n v="0"/>
    <n v="0"/>
    <n v="14958.073018784293"/>
    <n v="7479.0365093921464"/>
    <n v="22877.052852258334"/>
    <n v="0"/>
    <n v="0"/>
    <n v="0"/>
    <n v="0"/>
    <n v="0"/>
    <n v="190.88863340946861"/>
    <n v="0"/>
    <n v="0"/>
    <n v="0"/>
    <n v="6.3346808028122865"/>
    <n v="15.027862885531354"/>
    <n v="0"/>
    <n v="0"/>
    <n v="0"/>
    <n v="0"/>
    <n v="0"/>
    <n v="0"/>
    <n v="129.24398012545078"/>
    <n v="2.4364156933893426"/>
    <n v="4.8728313867786852"/>
    <n v="4.8728313867786852"/>
    <n v="2.4364156933893431"/>
    <n v="0"/>
    <n v="0"/>
    <n v="0"/>
    <n v="8.4714847068106636"/>
    <n v="4.2357423534053318"/>
    <n v="12.956388375122195"/>
    <n v="0"/>
    <n v="0"/>
    <n v="0"/>
    <n v="0"/>
    <n v="0"/>
    <n v="0"/>
    <n v="0"/>
    <n v="0"/>
    <n v="0"/>
    <n v="0"/>
    <n v="0"/>
    <n v="0"/>
    <n v="0"/>
    <n v="0"/>
    <n v="0"/>
    <n v="0"/>
    <n v="0"/>
    <n v="0"/>
    <n v="0"/>
    <n v="0"/>
    <n v="0"/>
    <n v="0"/>
    <n v="0"/>
    <n v="0"/>
    <n v="0"/>
    <n v="0"/>
    <n v="0"/>
    <n v="0"/>
    <n v="0"/>
    <n v="0"/>
    <n v="0"/>
    <n v="0"/>
    <n v="0"/>
  </r>
  <r>
    <x v="3"/>
    <x v="5"/>
    <s v="Attempts_25-64yrs"/>
    <s v="Care profile"/>
    <x v="35"/>
    <n v="0.4"/>
    <n v="1"/>
    <n v="90"/>
    <s v="min"/>
    <x v="3"/>
    <x v="11"/>
    <x v="0"/>
    <x v="1"/>
    <x v="1"/>
    <n v="41898.521999999997"/>
    <n v="16759.408800000001"/>
    <n v="16759.408800000001"/>
    <n v="25139.113200000003"/>
    <n v="0"/>
    <n v="0"/>
    <n v="25139.113200000011"/>
    <n v="0"/>
    <n v="0"/>
    <n v="0"/>
    <n v="1320.9180978617615"/>
    <n v="0"/>
    <n v="0"/>
    <n v="0"/>
    <n v="0"/>
    <n v="0"/>
    <n v="0"/>
    <n v="2222.3648334162112"/>
    <n v="15112.080867230237"/>
    <n v="527.81164793635014"/>
    <n v="1477.8726142217806"/>
    <n v="1477.8726142217806"/>
    <n v="0"/>
    <n v="0"/>
    <n v="0"/>
    <n v="0"/>
    <n v="1444.5371417205372"/>
    <n v="0"/>
    <n v="1555.6553833913479"/>
    <n v="0"/>
    <n v="0"/>
    <n v="0"/>
    <n v="0"/>
    <n v="0"/>
    <n v="23.023503331104262"/>
    <n v="0"/>
    <n v="0"/>
    <n v="0"/>
    <n v="1.1492966446954298"/>
    <n v="0"/>
    <n v="0"/>
    <n v="0"/>
    <n v="0"/>
    <n v="0"/>
    <n v="0"/>
    <n v="2.0232661631458049"/>
    <n v="14.283935565693758"/>
    <n v="0.45923525234938273"/>
    <n v="1.2858587065782716"/>
    <n v="1.2858587065782716"/>
    <n v="0"/>
    <n v="0"/>
    <n v="0"/>
    <n v="0"/>
    <n v="1.221062214697167"/>
    <n v="0"/>
    <n v="1.3149900773661798"/>
    <n v="0"/>
    <n v="0"/>
    <n v="0"/>
    <n v="0"/>
    <n v="0"/>
    <n v="0"/>
    <n v="0"/>
    <n v="0"/>
    <n v="0"/>
    <n v="0"/>
    <n v="0"/>
    <n v="0"/>
    <n v="0"/>
    <n v="0"/>
    <n v="0"/>
    <n v="0"/>
    <n v="0"/>
    <n v="0"/>
    <n v="0"/>
    <n v="0"/>
    <n v="0"/>
    <n v="0"/>
    <n v="0"/>
    <n v="0"/>
    <n v="0"/>
    <n v="0"/>
    <n v="0"/>
    <n v="0"/>
    <n v="0"/>
    <n v="0"/>
    <n v="0"/>
    <n v="0"/>
    <n v="0"/>
  </r>
  <r>
    <x v="3"/>
    <x v="5"/>
    <s v="Attempts_25-64yrs"/>
    <s v="Care profile"/>
    <x v="35"/>
    <n v="0.04"/>
    <n v="8"/>
    <n v="90"/>
    <s v="min"/>
    <x v="3"/>
    <x v="11"/>
    <x v="0"/>
    <x v="1"/>
    <x v="1"/>
    <n v="41898.521999999997"/>
    <n v="1675.9408799999999"/>
    <n v="13407.527039999999"/>
    <n v="20111.290559999998"/>
    <n v="0"/>
    <n v="0"/>
    <n v="20111.290560000001"/>
    <n v="0"/>
    <n v="0"/>
    <n v="0"/>
    <n v="1056.734478289409"/>
    <n v="0"/>
    <n v="0"/>
    <n v="0"/>
    <n v="0"/>
    <n v="0"/>
    <n v="0"/>
    <n v="1777.8918667329683"/>
    <n v="12089.664693784187"/>
    <n v="422.24931834908"/>
    <n v="1182.2980913774243"/>
    <n v="1182.2980913774243"/>
    <n v="0"/>
    <n v="0"/>
    <n v="0"/>
    <n v="0"/>
    <n v="1155.6297133764294"/>
    <n v="0"/>
    <n v="1244.524306713078"/>
    <n v="0"/>
    <n v="0"/>
    <n v="0"/>
    <n v="0"/>
    <n v="0"/>
    <n v="18.418802664883408"/>
    <n v="0"/>
    <n v="0"/>
    <n v="0"/>
    <n v="0.91943731575634369"/>
    <n v="0"/>
    <n v="0"/>
    <n v="0"/>
    <n v="0"/>
    <n v="0"/>
    <n v="0"/>
    <n v="1.6186129305166432"/>
    <n v="11.427148452555004"/>
    <n v="0.3673882018795061"/>
    <n v="1.0286869652626172"/>
    <n v="1.0286869652626172"/>
    <n v="0"/>
    <n v="0"/>
    <n v="0"/>
    <n v="0"/>
    <n v="0.97684977175773324"/>
    <n v="0"/>
    <n v="1.0519920618929437"/>
    <n v="0"/>
    <n v="0"/>
    <n v="0"/>
    <n v="0"/>
    <n v="0"/>
    <n v="0"/>
    <n v="0"/>
    <n v="0"/>
    <n v="0"/>
    <n v="0"/>
    <n v="0"/>
    <n v="0"/>
    <n v="0"/>
    <n v="0"/>
    <n v="0"/>
    <n v="0"/>
    <n v="0"/>
    <n v="0"/>
    <n v="0"/>
    <n v="0"/>
    <n v="0"/>
    <n v="0"/>
    <n v="0"/>
    <n v="0"/>
    <n v="0"/>
    <n v="0"/>
    <n v="0"/>
    <n v="0"/>
    <n v="0"/>
    <n v="0"/>
    <n v="0"/>
    <n v="0"/>
    <n v="0"/>
  </r>
  <r>
    <x v="3"/>
    <x v="5"/>
    <s v="Attempts_25-64yrs"/>
    <s v="Care profile"/>
    <x v="46"/>
    <n v="0.1"/>
    <n v="3"/>
    <n v="60"/>
    <s v="min"/>
    <x v="3"/>
    <x v="5"/>
    <x v="0"/>
    <x v="1"/>
    <x v="1"/>
    <n v="41898.521999999997"/>
    <n v="4189.8522000000003"/>
    <n v="12569.5566"/>
    <n v="12569.5566"/>
    <n v="0"/>
    <n v="0"/>
    <n v="12569.556600000002"/>
    <n v="0"/>
    <n v="0"/>
    <n v="0"/>
    <n v="614.8152684782608"/>
    <n v="0"/>
    <n v="564.32319328922495"/>
    <n v="282.16159664461247"/>
    <n v="0"/>
    <n v="0"/>
    <n v="0"/>
    <n v="297.01220699432895"/>
    <n v="4692.7928705103968"/>
    <n v="1093.0049217391304"/>
    <n v="1805.8342185255199"/>
    <n v="1467.2403025519845"/>
    <n v="564.32319328922495"/>
    <n v="0"/>
    <n v="0"/>
    <n v="0"/>
    <n v="415.81708979206053"/>
    <n v="0"/>
    <n v="772.23173818525527"/>
    <n v="0"/>
    <n v="0"/>
    <n v="0"/>
    <n v="0"/>
    <n v="0"/>
    <n v="11.225406681865817"/>
    <n v="0"/>
    <n v="0"/>
    <n v="0"/>
    <n v="0.53493485047513789"/>
    <n v="0"/>
    <n v="0.49100300285157589"/>
    <n v="0.24550150142578794"/>
    <n v="0"/>
    <n v="0"/>
    <n v="0"/>
    <n v="0.27040328366298383"/>
    <n v="4.3894947979091761"/>
    <n v="0.95099528973357861"/>
    <n v="1.5712096091250427"/>
    <n v="1.2766078074140967"/>
    <n v="0.49100300285157589"/>
    <n v="0"/>
    <n v="0"/>
    <n v="0"/>
    <n v="0.35148873774590156"/>
    <n v="0"/>
    <n v="0.65276479867096004"/>
    <n v="0"/>
    <n v="0"/>
    <n v="0"/>
    <n v="0"/>
    <n v="0"/>
    <n v="0"/>
    <n v="0"/>
    <n v="0"/>
    <n v="0"/>
    <n v="0"/>
    <n v="0"/>
    <n v="0"/>
    <n v="0"/>
    <n v="0"/>
    <n v="0"/>
    <n v="0"/>
    <n v="0"/>
    <n v="0"/>
    <n v="0"/>
    <n v="0"/>
    <n v="0"/>
    <n v="0"/>
    <n v="0"/>
    <n v="0"/>
    <n v="0"/>
    <n v="0"/>
    <n v="0"/>
    <n v="0"/>
    <n v="0"/>
    <n v="0"/>
    <n v="0"/>
    <n v="0"/>
    <n v="0"/>
  </r>
  <r>
    <x v="3"/>
    <x v="5"/>
    <s v="Attempts_25-64yrs"/>
    <s v="Care profile"/>
    <x v="51"/>
    <n v="0.1"/>
    <n v="4"/>
    <n v="60"/>
    <s v="min"/>
    <x v="3"/>
    <x v="5"/>
    <x v="0"/>
    <x v="1"/>
    <x v="1"/>
    <n v="41898.521999999997"/>
    <n v="4189.8522000000003"/>
    <n v="16759.408800000001"/>
    <n v="16759.408800000001"/>
    <n v="0"/>
    <n v="0"/>
    <n v="16759.408800000001"/>
    <n v="0"/>
    <n v="0"/>
    <n v="0"/>
    <n v="819.75369130434785"/>
    <n v="0"/>
    <n v="752.43092438563326"/>
    <n v="376.21546219281663"/>
    <n v="0"/>
    <n v="0"/>
    <n v="0"/>
    <n v="396.01627599243858"/>
    <n v="6257.0571606805297"/>
    <n v="1457.3398956521739"/>
    <n v="2407.7789580340268"/>
    <n v="1956.3204034026462"/>
    <n v="752.43092438563326"/>
    <n v="0"/>
    <n v="0"/>
    <n v="0"/>
    <n v="554.42278638941411"/>
    <n v="0"/>
    <n v="1029.6423175803404"/>
    <n v="0"/>
    <n v="0"/>
    <n v="0"/>
    <n v="0"/>
    <n v="0"/>
    <n v="14.967208909154424"/>
    <n v="0"/>
    <n v="0"/>
    <n v="0"/>
    <n v="0.71324646730018393"/>
    <n v="0"/>
    <n v="0.65467067046876781"/>
    <n v="0.32733533523438391"/>
    <n v="0"/>
    <n v="0"/>
    <n v="0"/>
    <n v="0.36053771155064507"/>
    <n v="5.8526597305455681"/>
    <n v="1.2679937196447715"/>
    <n v="2.0949461455000571"/>
    <n v="1.7021437432187958"/>
    <n v="0.65467067046876781"/>
    <n v="0"/>
    <n v="0"/>
    <n v="0"/>
    <n v="0.46865165032786882"/>
    <n v="0"/>
    <n v="0.8703530648946135"/>
    <n v="0"/>
    <n v="0"/>
    <n v="0"/>
    <n v="0"/>
    <n v="0"/>
    <n v="0"/>
    <n v="0"/>
    <n v="0"/>
    <n v="0"/>
    <n v="0"/>
    <n v="0"/>
    <n v="0"/>
    <n v="0"/>
    <n v="0"/>
    <n v="0"/>
    <n v="0"/>
    <n v="0"/>
    <n v="0"/>
    <n v="0"/>
    <n v="0"/>
    <n v="0"/>
    <n v="0"/>
    <n v="0"/>
    <n v="0"/>
    <n v="0"/>
    <n v="0"/>
    <n v="0"/>
    <n v="0"/>
    <n v="0"/>
    <n v="0"/>
    <n v="0"/>
    <n v="0"/>
    <n v="0"/>
  </r>
  <r>
    <x v="3"/>
    <x v="7"/>
    <s v="Persistent_25-64yrs"/>
    <s v="Care profile"/>
    <x v="30"/>
    <n v="0.5"/>
    <n v="2"/>
    <n v="30"/>
    <s v="min"/>
    <x v="3"/>
    <x v="5"/>
    <x v="0"/>
    <x v="1"/>
    <x v="1"/>
    <n v="82400.426600000006"/>
    <n v="41200.213300000003"/>
    <n v="82400.426600000006"/>
    <n v="41200.21330000001"/>
    <n v="0"/>
    <n v="0"/>
    <n v="41200.213300000003"/>
    <n v="0"/>
    <n v="0"/>
    <n v="0"/>
    <n v="2015.2278244565221"/>
    <n v="0"/>
    <n v="1849.7260224480156"/>
    <n v="924.86301122400778"/>
    <n v="0"/>
    <n v="0"/>
    <n v="0"/>
    <n v="973.54001181474507"/>
    <n v="15381.932186672972"/>
    <n v="3582.6272434782618"/>
    <n v="5919.1232718336505"/>
    <n v="4809.2876583648394"/>
    <n v="1849.7260224480156"/>
    <n v="0"/>
    <n v="0"/>
    <n v="0"/>
    <n v="1362.9560165406433"/>
    <n v="0"/>
    <n v="2531.2040307183374"/>
    <n v="0"/>
    <n v="0"/>
    <n v="0"/>
    <n v="0"/>
    <n v="0"/>
    <n v="36.794388568337965"/>
    <n v="0"/>
    <n v="0"/>
    <n v="0"/>
    <n v="1.7533975654462859"/>
    <n v="0"/>
    <n v="1.6093987315690548"/>
    <n v="0.80469936578452739"/>
    <n v="0"/>
    <n v="0"/>
    <n v="0"/>
    <n v="0.88632187422866937"/>
    <n v="14.387788504257857"/>
    <n v="3.1171512274600639"/>
    <n v="5.1500759410209751"/>
    <n v="4.184436702079541"/>
    <n v="1.6093987315690548"/>
    <n v="0"/>
    <n v="0"/>
    <n v="0"/>
    <n v="1.1521019737226779"/>
    <n v="0"/>
    <n v="2.1396179511992588"/>
    <n v="0"/>
    <n v="0"/>
    <n v="0"/>
    <n v="0"/>
    <n v="0"/>
    <n v="0"/>
    <n v="0"/>
    <n v="0"/>
    <n v="0"/>
    <n v="0"/>
    <n v="0"/>
    <n v="0"/>
    <n v="0"/>
    <n v="0"/>
    <n v="0"/>
    <n v="0"/>
    <n v="0"/>
    <n v="0"/>
    <n v="0"/>
    <n v="0"/>
    <n v="0"/>
    <n v="0"/>
    <n v="0"/>
    <n v="0"/>
    <n v="0"/>
    <n v="0"/>
    <n v="0"/>
    <n v="0"/>
    <n v="0"/>
    <n v="0"/>
    <n v="0"/>
    <n v="0"/>
    <n v="0"/>
  </r>
  <r>
    <x v="3"/>
    <x v="7"/>
    <s v="Persistent_25-64yrs"/>
    <s v="Care profile"/>
    <x v="26"/>
    <n v="1"/>
    <n v="12"/>
    <n v="20"/>
    <s v="min"/>
    <x v="6"/>
    <x v="0"/>
    <x v="1"/>
    <x v="0"/>
    <x v="1"/>
    <n v="82400.426600000006"/>
    <n v="82400.426600000006"/>
    <n v="988805.11920000007"/>
    <n v="329601.70640000008"/>
    <n v="0"/>
    <n v="0"/>
    <n v="329601.70640000008"/>
    <n v="0"/>
    <n v="0"/>
    <n v="0"/>
    <n v="0"/>
    <n v="0"/>
    <n v="0"/>
    <n v="0"/>
    <n v="0"/>
    <n v="0"/>
    <n v="0"/>
    <n v="0"/>
    <n v="0"/>
    <n v="0"/>
    <n v="0"/>
    <n v="0"/>
    <n v="0"/>
    <n v="0"/>
    <n v="0"/>
    <n v="329601.70640000008"/>
    <n v="0"/>
    <n v="0"/>
    <n v="0"/>
    <n v="0"/>
    <n v="0"/>
    <n v="0"/>
    <n v="0"/>
    <n v="0"/>
    <n v="199.75618865225877"/>
    <n v="0"/>
    <n v="0"/>
    <n v="0"/>
    <n v="0"/>
    <n v="0"/>
    <n v="0"/>
    <n v="0"/>
    <n v="0"/>
    <n v="0"/>
    <n v="0"/>
    <n v="0"/>
    <n v="0"/>
    <n v="0"/>
    <n v="0"/>
    <n v="0"/>
    <n v="0"/>
    <n v="0"/>
    <n v="0"/>
    <n v="199.75618865225877"/>
    <n v="0"/>
    <n v="0"/>
    <n v="0"/>
    <n v="0"/>
    <n v="0"/>
    <n v="0"/>
    <n v="0"/>
    <n v="0"/>
    <n v="0"/>
    <n v="0"/>
    <n v="0"/>
    <n v="0"/>
    <n v="0"/>
    <n v="0"/>
    <n v="0"/>
    <n v="0"/>
    <n v="0"/>
    <n v="0"/>
    <n v="0"/>
    <n v="0"/>
    <n v="0"/>
    <n v="0"/>
    <n v="0"/>
    <n v="0"/>
    <n v="0"/>
    <n v="0"/>
    <n v="0"/>
    <n v="0"/>
    <n v="0"/>
    <n v="0"/>
    <n v="0"/>
    <n v="0"/>
    <n v="0"/>
    <n v="0"/>
    <n v="0"/>
    <n v="0"/>
  </r>
  <r>
    <x v="3"/>
    <x v="5"/>
    <s v="Attempts_25-64yrs"/>
    <s v="Care profile"/>
    <x v="27"/>
    <n v="0.33"/>
    <n v="1"/>
    <n v="15"/>
    <s v="min"/>
    <x v="7"/>
    <x v="0"/>
    <x v="1"/>
    <x v="0"/>
    <x v="1"/>
    <n v="41898.521999999997"/>
    <n v="13826.51226"/>
    <n v="13826.51226"/>
    <n v="3456.6280649999999"/>
    <n v="0"/>
    <n v="0"/>
    <n v="3456.6280649999999"/>
    <n v="0"/>
    <n v="0"/>
    <n v="0"/>
    <n v="0"/>
    <n v="0"/>
    <n v="0"/>
    <n v="0"/>
    <n v="0"/>
    <n v="0"/>
    <n v="0"/>
    <n v="0"/>
    <n v="0"/>
    <n v="0"/>
    <n v="0"/>
    <n v="0"/>
    <n v="0"/>
    <n v="0"/>
    <n v="0"/>
    <n v="0"/>
    <n v="0"/>
    <n v="0"/>
    <n v="0"/>
    <n v="0"/>
    <n v="0"/>
    <n v="0"/>
    <n v="3456.6280649999999"/>
    <n v="0"/>
    <n v="3.0076874085719529"/>
    <n v="0"/>
    <n v="0"/>
    <n v="0"/>
    <n v="0"/>
    <n v="0"/>
    <n v="0"/>
    <n v="0"/>
    <n v="0"/>
    <n v="0"/>
    <n v="0"/>
    <n v="0"/>
    <n v="0"/>
    <n v="0"/>
    <n v="0"/>
    <n v="0"/>
    <n v="0"/>
    <n v="0"/>
    <n v="0"/>
    <n v="0"/>
    <n v="0"/>
    <n v="0"/>
    <n v="0"/>
    <n v="0"/>
    <n v="0"/>
    <n v="0"/>
    <n v="3.0076874085719529"/>
    <n v="0"/>
    <n v="0"/>
    <n v="0"/>
    <n v="0"/>
    <n v="0"/>
    <n v="0"/>
    <n v="0"/>
    <n v="0"/>
    <n v="0"/>
    <n v="0"/>
    <n v="0"/>
    <n v="0"/>
    <n v="0"/>
    <n v="0"/>
    <n v="0"/>
    <n v="0"/>
    <n v="0"/>
    <n v="0"/>
    <n v="0"/>
    <n v="0"/>
    <n v="0"/>
    <n v="0"/>
    <n v="0"/>
    <n v="0"/>
    <n v="0"/>
    <n v="0"/>
    <n v="0"/>
    <n v="0"/>
    <n v="0"/>
  </r>
  <r>
    <x v="3"/>
    <x v="6"/>
    <s v="Thoughts_25-64yrs"/>
    <s v="Care profile"/>
    <x v="30"/>
    <n v="0.7"/>
    <n v="1"/>
    <n v="15"/>
    <s v="min"/>
    <x v="6"/>
    <x v="0"/>
    <x v="1"/>
    <x v="0"/>
    <x v="1"/>
    <n v="427364.92440000002"/>
    <n v="299155.44708000001"/>
    <n v="299155.44708000001"/>
    <n v="74788.861770000003"/>
    <n v="0"/>
    <n v="0"/>
    <n v="74788.861770000003"/>
    <n v="0"/>
    <n v="0"/>
    <n v="0"/>
    <n v="0"/>
    <n v="0"/>
    <n v="0"/>
    <n v="0"/>
    <n v="0"/>
    <n v="0"/>
    <n v="0"/>
    <n v="0"/>
    <n v="0"/>
    <n v="0"/>
    <n v="0"/>
    <n v="0"/>
    <n v="0"/>
    <n v="0"/>
    <n v="0"/>
    <n v="74788.861770000003"/>
    <n v="0"/>
    <n v="0"/>
    <n v="0"/>
    <n v="0"/>
    <n v="0"/>
    <n v="0"/>
    <n v="0"/>
    <n v="0"/>
    <n v="45.326033484442611"/>
    <n v="0"/>
    <n v="0"/>
    <n v="0"/>
    <n v="0"/>
    <n v="0"/>
    <n v="0"/>
    <n v="0"/>
    <n v="0"/>
    <n v="0"/>
    <n v="0"/>
    <n v="0"/>
    <n v="0"/>
    <n v="0"/>
    <n v="0"/>
    <n v="0"/>
    <n v="0"/>
    <n v="0"/>
    <n v="0"/>
    <n v="45.326033484442611"/>
    <n v="0"/>
    <n v="0"/>
    <n v="0"/>
    <n v="0"/>
    <n v="0"/>
    <n v="0"/>
    <n v="0"/>
    <n v="0"/>
    <n v="0"/>
    <n v="0"/>
    <n v="0"/>
    <n v="0"/>
    <n v="0"/>
    <n v="0"/>
    <n v="0"/>
    <n v="0"/>
    <n v="0"/>
    <n v="0"/>
    <n v="0"/>
    <n v="0"/>
    <n v="0"/>
    <n v="0"/>
    <n v="0"/>
    <n v="0"/>
    <n v="0"/>
    <n v="0"/>
    <n v="0"/>
    <n v="0"/>
    <n v="0"/>
    <n v="0"/>
    <n v="0"/>
    <n v="0"/>
    <n v="0"/>
    <n v="0"/>
    <n v="0"/>
    <n v="0"/>
  </r>
  <r>
    <x v="3"/>
    <x v="5"/>
    <s v="Attempts_25-64yrs"/>
    <s v="Care profile"/>
    <x v="37"/>
    <n v="0.8"/>
    <n v="10"/>
    <n v="60"/>
    <s v="min"/>
    <x v="8"/>
    <x v="0"/>
    <x v="1"/>
    <x v="0"/>
    <x v="1"/>
    <n v="41898.521999999997"/>
    <n v="33518.817600000002"/>
    <n v="335188.17600000004"/>
    <n v="335188.17600000004"/>
    <n v="0"/>
    <n v="0"/>
    <n v="335188.17600000004"/>
    <n v="0"/>
    <n v="0"/>
    <n v="0"/>
    <n v="0"/>
    <n v="0"/>
    <n v="0"/>
    <n v="0"/>
    <n v="0"/>
    <n v="0"/>
    <n v="0"/>
    <n v="0"/>
    <n v="0"/>
    <n v="0"/>
    <n v="0"/>
    <n v="0"/>
    <n v="0"/>
    <n v="0"/>
    <n v="335188.17600000004"/>
    <n v="0"/>
    <n v="0"/>
    <n v="0"/>
    <n v="0"/>
    <n v="0"/>
    <n v="0"/>
    <n v="0"/>
    <n v="0"/>
    <n v="0"/>
    <n v="291.65453658879551"/>
    <n v="0"/>
    <n v="0"/>
    <n v="0"/>
    <n v="0"/>
    <n v="0"/>
    <n v="0"/>
    <n v="0"/>
    <n v="0"/>
    <n v="0"/>
    <n v="0"/>
    <n v="0"/>
    <n v="0"/>
    <n v="0"/>
    <n v="0"/>
    <n v="0"/>
    <n v="0"/>
    <n v="0"/>
    <n v="291.65453658879551"/>
    <n v="0"/>
    <n v="0"/>
    <n v="0"/>
    <n v="0"/>
    <n v="0"/>
    <n v="0"/>
    <n v="0"/>
    <n v="0"/>
    <n v="0"/>
    <n v="0"/>
    <n v="0"/>
    <n v="0"/>
    <n v="0"/>
    <n v="0"/>
    <n v="0"/>
    <n v="0"/>
    <n v="0"/>
    <n v="0"/>
    <n v="0"/>
    <n v="0"/>
    <n v="0"/>
    <n v="0"/>
    <n v="0"/>
    <n v="0"/>
    <n v="0"/>
    <n v="0"/>
    <n v="0"/>
    <n v="0"/>
    <n v="0"/>
    <n v="0"/>
    <n v="0"/>
    <n v="0"/>
    <n v="0"/>
    <n v="0"/>
    <n v="0"/>
    <n v="0"/>
    <n v="0"/>
  </r>
  <r>
    <x v="3"/>
    <x v="5"/>
    <s v="Attempts_25-64yrs"/>
    <s v="Care profile"/>
    <x v="47"/>
    <n v="0.75"/>
    <n v="12"/>
    <n v="60"/>
    <s v="min"/>
    <x v="3"/>
    <x v="16"/>
    <x v="0"/>
    <x v="1"/>
    <x v="0"/>
    <n v="41898.521999999997"/>
    <n v="31423.891499999998"/>
    <n v="377086.69799999997"/>
    <n v="377086.69799999997"/>
    <n v="0"/>
    <n v="0"/>
    <n v="377086.69799999997"/>
    <n v="0"/>
    <n v="0"/>
    <n v="0"/>
    <n v="37708.669799999996"/>
    <n v="0"/>
    <n v="0"/>
    <n v="0"/>
    <n v="0"/>
    <n v="0"/>
    <n v="263960.68859999999"/>
    <n v="0"/>
    <n v="0"/>
    <n v="0"/>
    <n v="0"/>
    <n v="0"/>
    <n v="0"/>
    <n v="0"/>
    <n v="75417.339599999992"/>
    <n v="0"/>
    <n v="0"/>
    <n v="0"/>
    <n v="0"/>
    <n v="0"/>
    <n v="0"/>
    <n v="0"/>
    <n v="0"/>
    <n v="0"/>
    <n v="324.66783649144588"/>
    <n v="0"/>
    <n v="0"/>
    <n v="0"/>
    <n v="29.29966573426573"/>
    <n v="0"/>
    <n v="0"/>
    <n v="0"/>
    <n v="0"/>
    <n v="0"/>
    <n v="229.73079947780678"/>
    <n v="0"/>
    <n v="0"/>
    <n v="0"/>
    <n v="0"/>
    <n v="0"/>
    <n v="0"/>
    <n v="0"/>
    <n v="65.637371279373355"/>
    <n v="0"/>
    <n v="0"/>
    <n v="0"/>
    <n v="0"/>
    <n v="0"/>
    <n v="0"/>
    <n v="0"/>
    <n v="0"/>
    <n v="0"/>
    <n v="0"/>
    <n v="0"/>
    <n v="0"/>
    <n v="0"/>
    <n v="0"/>
    <n v="0"/>
    <n v="0"/>
    <n v="0"/>
    <n v="0"/>
    <n v="0"/>
    <n v="0"/>
    <n v="0"/>
    <n v="0"/>
    <n v="0"/>
    <n v="0"/>
    <n v="0"/>
    <n v="0"/>
    <n v="0"/>
    <n v="0"/>
    <n v="0"/>
    <n v="0"/>
    <n v="0"/>
    <n v="0"/>
    <n v="0"/>
    <n v="0"/>
    <n v="0"/>
    <n v="0"/>
    <n v="0"/>
  </r>
  <r>
    <x v="3"/>
    <x v="5"/>
    <s v="Attempts_25-64yrs"/>
    <s v="Care profile"/>
    <x v="38"/>
    <n v="0.05"/>
    <n v="12"/>
    <n v="60"/>
    <s v="min"/>
    <x v="5"/>
    <x v="0"/>
    <x v="1"/>
    <x v="1"/>
    <x v="1"/>
    <n v="41898.521999999997"/>
    <n v="2094.9261000000001"/>
    <n v="25139.1132"/>
    <n v="25139.1132"/>
    <n v="0"/>
    <n v="0"/>
    <n v="25139.1132"/>
    <n v="0"/>
    <n v="0"/>
    <n v="0"/>
    <n v="0"/>
    <n v="0"/>
    <n v="0"/>
    <n v="0"/>
    <n v="0"/>
    <n v="0"/>
    <n v="25139.1132"/>
    <n v="0"/>
    <n v="0"/>
    <n v="0"/>
    <n v="0"/>
    <n v="0"/>
    <n v="0"/>
    <n v="0"/>
    <n v="0"/>
    <n v="0"/>
    <n v="0"/>
    <n v="0"/>
    <n v="0"/>
    <n v="0"/>
    <n v="0"/>
    <n v="0"/>
    <n v="0"/>
    <n v="0"/>
    <n v="21.87409024415966"/>
    <n v="0"/>
    <n v="0"/>
    <n v="0"/>
    <n v="0"/>
    <n v="0"/>
    <n v="0"/>
    <n v="0"/>
    <n v="0"/>
    <n v="0"/>
    <n v="21.87409024415966"/>
    <n v="0"/>
    <n v="0"/>
    <n v="0"/>
    <n v="0"/>
    <n v="0"/>
    <n v="0"/>
    <n v="0"/>
    <n v="0"/>
    <n v="0"/>
    <n v="0"/>
    <n v="0"/>
    <n v="0"/>
    <n v="0"/>
    <n v="0"/>
    <n v="0"/>
    <n v="0"/>
    <n v="0"/>
    <n v="0"/>
    <n v="0"/>
    <n v="0"/>
    <n v="0"/>
    <n v="0"/>
    <n v="0"/>
    <n v="0"/>
    <n v="0"/>
    <n v="0"/>
    <n v="0"/>
    <n v="0"/>
    <n v="0"/>
    <n v="0"/>
    <n v="0"/>
    <n v="0"/>
    <n v="0"/>
    <n v="0"/>
    <n v="0"/>
    <n v="0"/>
    <n v="0"/>
    <n v="0"/>
    <n v="0"/>
    <n v="0"/>
    <n v="0"/>
    <n v="0"/>
    <n v="0"/>
    <n v="0"/>
    <n v="0"/>
  </r>
  <r>
    <x v="3"/>
    <x v="5"/>
    <s v="Attempts_25-64yrs"/>
    <s v="Care profile"/>
    <x v="18"/>
    <n v="0.2"/>
    <n v="6"/>
    <n v="60"/>
    <s v="min"/>
    <x v="4"/>
    <x v="0"/>
    <x v="0"/>
    <x v="0"/>
    <x v="0"/>
    <n v="41898.521999999997"/>
    <n v="8379.7044000000005"/>
    <n v="50278.2264"/>
    <n v="50278.2264"/>
    <n v="0"/>
    <n v="0"/>
    <n v="50278.2264"/>
    <n v="0"/>
    <n v="0"/>
    <n v="0"/>
    <n v="50278.2264"/>
    <n v="0"/>
    <n v="0"/>
    <n v="0"/>
    <n v="0"/>
    <n v="0"/>
    <n v="0"/>
    <n v="0"/>
    <n v="0"/>
    <n v="0"/>
    <n v="0"/>
    <n v="0"/>
    <n v="0"/>
    <n v="0"/>
    <n v="0"/>
    <n v="0"/>
    <n v="0"/>
    <n v="0"/>
    <n v="0"/>
    <n v="0"/>
    <n v="0"/>
    <n v="0"/>
    <n v="0"/>
    <n v="0"/>
    <n v="43.748180488319321"/>
    <n v="0"/>
    <n v="0"/>
    <n v="0"/>
    <n v="43.748180488319321"/>
    <n v="0"/>
    <n v="0"/>
    <n v="0"/>
    <n v="0"/>
    <n v="0"/>
    <n v="0"/>
    <n v="0"/>
    <n v="0"/>
    <n v="0"/>
    <n v="0"/>
    <n v="0"/>
    <n v="0"/>
    <n v="0"/>
    <n v="0"/>
    <n v="0"/>
    <n v="0"/>
    <n v="0"/>
    <n v="0"/>
    <n v="0"/>
    <n v="0"/>
    <n v="0"/>
    <n v="0"/>
    <n v="0"/>
    <n v="0"/>
    <n v="0"/>
    <n v="0"/>
    <n v="0"/>
    <n v="0"/>
    <n v="0"/>
    <n v="0"/>
    <n v="0"/>
    <n v="0"/>
    <n v="0"/>
    <n v="0"/>
    <n v="0"/>
    <n v="0"/>
    <n v="0"/>
    <n v="0"/>
    <n v="0"/>
    <n v="0"/>
    <n v="0"/>
    <n v="0"/>
    <n v="0"/>
    <n v="0"/>
    <n v="0"/>
    <n v="0"/>
    <n v="0"/>
    <n v="0"/>
    <n v="0"/>
    <n v="0"/>
    <n v="0"/>
  </r>
  <r>
    <x v="3"/>
    <x v="5"/>
    <s v="Attempts_25-64yrs"/>
    <s v="Care profile"/>
    <x v="22"/>
    <n v="0.2"/>
    <n v="10"/>
    <n v="60"/>
    <s v="min"/>
    <x v="4"/>
    <x v="0"/>
    <x v="0"/>
    <x v="0"/>
    <x v="0"/>
    <n v="41898.521999999997"/>
    <n v="8379.7044000000005"/>
    <n v="83797.044000000009"/>
    <n v="83797.044000000009"/>
    <n v="0"/>
    <n v="0"/>
    <n v="16759.408800000001"/>
    <n v="0"/>
    <n v="0"/>
    <n v="0"/>
    <n v="16759.408800000001"/>
    <n v="0"/>
    <n v="0"/>
    <n v="0"/>
    <n v="0"/>
    <n v="0"/>
    <n v="0"/>
    <n v="0"/>
    <n v="0"/>
    <n v="0"/>
    <n v="0"/>
    <n v="0"/>
    <n v="0"/>
    <n v="0"/>
    <n v="0"/>
    <n v="0"/>
    <n v="0"/>
    <n v="0"/>
    <n v="0"/>
    <n v="0"/>
    <n v="0"/>
    <n v="0"/>
    <n v="0"/>
    <n v="0"/>
    <n v="14.582726829439775"/>
    <n v="0"/>
    <n v="0"/>
    <n v="0"/>
    <n v="14.582726829439775"/>
    <n v="0"/>
    <n v="0"/>
    <n v="0"/>
    <n v="0"/>
    <n v="0"/>
    <n v="0"/>
    <n v="0"/>
    <n v="0"/>
    <n v="0"/>
    <n v="0"/>
    <n v="0"/>
    <n v="0"/>
    <n v="0"/>
    <n v="0"/>
    <n v="0"/>
    <n v="0"/>
    <n v="0"/>
    <n v="0"/>
    <n v="0"/>
    <n v="0"/>
    <n v="0"/>
    <n v="0"/>
    <n v="0"/>
    <n v="0"/>
    <n v="0"/>
    <n v="0"/>
    <n v="0"/>
    <n v="0"/>
    <n v="0"/>
    <n v="0"/>
    <n v="0"/>
    <n v="0"/>
    <n v="0"/>
    <n v="0"/>
    <n v="0"/>
    <n v="0"/>
    <n v="0"/>
    <n v="0"/>
    <n v="0"/>
    <n v="0"/>
    <n v="0"/>
    <n v="0"/>
    <n v="0"/>
    <n v="0"/>
    <n v="0"/>
    <n v="0"/>
    <n v="0"/>
    <n v="0"/>
    <n v="0"/>
    <n v="0"/>
    <n v="0"/>
  </r>
  <r>
    <x v="3"/>
    <x v="5"/>
    <s v="Attempts_25-64yrs"/>
    <s v="Care profile"/>
    <x v="39"/>
    <n v="0.4"/>
    <n v="1"/>
    <n v="15"/>
    <s v="min"/>
    <x v="4"/>
    <x v="0"/>
    <x v="0"/>
    <x v="1"/>
    <x v="1"/>
    <n v="41898.521999999997"/>
    <n v="16759.408800000001"/>
    <n v="16759.408800000001"/>
    <n v="4189.8522000000003"/>
    <n v="0"/>
    <n v="0"/>
    <n v="4189.8522000000003"/>
    <n v="0"/>
    <n v="0"/>
    <n v="0"/>
    <n v="4189.8522000000003"/>
    <n v="0"/>
    <n v="0"/>
    <n v="0"/>
    <n v="0"/>
    <n v="0"/>
    <n v="0"/>
    <n v="0"/>
    <n v="0"/>
    <n v="0"/>
    <n v="0"/>
    <n v="0"/>
    <n v="0"/>
    <n v="0"/>
    <n v="0"/>
    <n v="0"/>
    <n v="0"/>
    <n v="0"/>
    <n v="0"/>
    <n v="0"/>
    <n v="0"/>
    <n v="0"/>
    <n v="0"/>
    <n v="0"/>
    <n v="3.6456817073599437"/>
    <n v="0"/>
    <n v="0"/>
    <n v="0"/>
    <n v="3.6456817073599437"/>
    <n v="0"/>
    <n v="0"/>
    <n v="0"/>
    <n v="0"/>
    <n v="0"/>
    <n v="0"/>
    <n v="0"/>
    <n v="0"/>
    <n v="0"/>
    <n v="0"/>
    <n v="0"/>
    <n v="0"/>
    <n v="0"/>
    <n v="0"/>
    <n v="0"/>
    <n v="0"/>
    <n v="0"/>
    <n v="0"/>
    <n v="0"/>
    <n v="0"/>
    <n v="0"/>
    <n v="0"/>
    <n v="0"/>
    <n v="0"/>
    <n v="0"/>
    <n v="0"/>
    <n v="0"/>
    <n v="0"/>
    <n v="0"/>
    <n v="0"/>
    <n v="0"/>
    <n v="0"/>
    <n v="0"/>
    <n v="0"/>
    <n v="0"/>
    <n v="0"/>
    <n v="0"/>
    <n v="0"/>
    <n v="0"/>
    <n v="0"/>
    <n v="0"/>
    <n v="0"/>
    <n v="0"/>
    <n v="0"/>
    <n v="0"/>
    <n v="0"/>
    <n v="0"/>
    <n v="0"/>
    <n v="0"/>
    <n v="0"/>
    <n v="0"/>
  </r>
  <r>
    <x v="3"/>
    <x v="5"/>
    <s v="Attempts_25-64yrs"/>
    <s v="Care profile"/>
    <x v="39"/>
    <n v="0.16"/>
    <n v="3"/>
    <n v="15"/>
    <s v="min"/>
    <x v="4"/>
    <x v="0"/>
    <x v="0"/>
    <x v="1"/>
    <x v="1"/>
    <n v="41898.521999999997"/>
    <n v="6703.7635199999995"/>
    <n v="20111.290559999998"/>
    <n v="5027.8226399999994"/>
    <n v="0"/>
    <n v="0"/>
    <n v="5027.8226399999994"/>
    <n v="0"/>
    <n v="0"/>
    <n v="0"/>
    <n v="5027.8226399999994"/>
    <n v="0"/>
    <n v="0"/>
    <n v="0"/>
    <n v="0"/>
    <n v="0"/>
    <n v="0"/>
    <n v="0"/>
    <n v="0"/>
    <n v="0"/>
    <n v="0"/>
    <n v="0"/>
    <n v="0"/>
    <n v="0"/>
    <n v="0"/>
    <n v="0"/>
    <n v="0"/>
    <n v="0"/>
    <n v="0"/>
    <n v="0"/>
    <n v="0"/>
    <n v="0"/>
    <n v="0"/>
    <n v="0"/>
    <n v="4.3748180488319317"/>
    <n v="0"/>
    <n v="0"/>
    <n v="0"/>
    <n v="4.3748180488319317"/>
    <n v="0"/>
    <n v="0"/>
    <n v="0"/>
    <n v="0"/>
    <n v="0"/>
    <n v="0"/>
    <n v="0"/>
    <n v="0"/>
    <n v="0"/>
    <n v="0"/>
    <n v="0"/>
    <n v="0"/>
    <n v="0"/>
    <n v="0"/>
    <n v="0"/>
    <n v="0"/>
    <n v="0"/>
    <n v="0"/>
    <n v="0"/>
    <n v="0"/>
    <n v="0"/>
    <n v="0"/>
    <n v="0"/>
    <n v="0"/>
    <n v="0"/>
    <n v="0"/>
    <n v="0"/>
    <n v="0"/>
    <n v="0"/>
    <n v="0"/>
    <n v="0"/>
    <n v="0"/>
    <n v="0"/>
    <n v="0"/>
    <n v="0"/>
    <n v="0"/>
    <n v="0"/>
    <n v="0"/>
    <n v="0"/>
    <n v="0"/>
    <n v="0"/>
    <n v="0"/>
    <n v="0"/>
    <n v="0"/>
    <n v="0"/>
    <n v="0"/>
    <n v="0"/>
    <n v="0"/>
    <n v="0"/>
    <n v="0"/>
    <n v="0"/>
  </r>
  <r>
    <x v="3"/>
    <x v="5"/>
    <s v="Attempts_25-64yrs"/>
    <s v="Care profile"/>
    <x v="29"/>
    <n v="0.8"/>
    <n v="10"/>
    <n v="60"/>
    <s v="min"/>
    <x v="4"/>
    <x v="0"/>
    <x v="1"/>
    <x v="1"/>
    <x v="1"/>
    <n v="41898.521999999997"/>
    <n v="33518.817600000002"/>
    <n v="335188.17600000004"/>
    <n v="335188.17600000004"/>
    <n v="0"/>
    <n v="0"/>
    <n v="335188.17600000004"/>
    <n v="0"/>
    <n v="0"/>
    <n v="0"/>
    <n v="335188.17600000004"/>
    <n v="0"/>
    <n v="0"/>
    <n v="0"/>
    <n v="0"/>
    <n v="0"/>
    <n v="0"/>
    <n v="0"/>
    <n v="0"/>
    <n v="0"/>
    <n v="0"/>
    <n v="0"/>
    <n v="0"/>
    <n v="0"/>
    <n v="0"/>
    <n v="0"/>
    <n v="0"/>
    <n v="0"/>
    <n v="0"/>
    <n v="0"/>
    <n v="0"/>
    <n v="0"/>
    <n v="0"/>
    <n v="0"/>
    <n v="291.65453658879551"/>
    <n v="0"/>
    <n v="0"/>
    <n v="0"/>
    <n v="291.65453658879551"/>
    <n v="0"/>
    <n v="0"/>
    <n v="0"/>
    <n v="0"/>
    <n v="0"/>
    <n v="0"/>
    <n v="0"/>
    <n v="0"/>
    <n v="0"/>
    <n v="0"/>
    <n v="0"/>
    <n v="0"/>
    <n v="0"/>
    <n v="0"/>
    <n v="0"/>
    <n v="0"/>
    <n v="0"/>
    <n v="0"/>
    <n v="0"/>
    <n v="0"/>
    <n v="0"/>
    <n v="0"/>
    <n v="0"/>
    <n v="0"/>
    <n v="0"/>
    <n v="0"/>
    <n v="0"/>
    <n v="0"/>
    <n v="0"/>
    <n v="0"/>
    <n v="0"/>
    <n v="0"/>
    <n v="0"/>
    <n v="0"/>
    <n v="0"/>
    <n v="0"/>
    <n v="0"/>
    <n v="0"/>
    <n v="0"/>
    <n v="0"/>
    <n v="0"/>
    <n v="0"/>
    <n v="0"/>
    <n v="0"/>
    <n v="0"/>
    <n v="0"/>
    <n v="0"/>
    <n v="0"/>
    <n v="0"/>
    <n v="0"/>
    <n v="0"/>
  </r>
  <r>
    <x v="3"/>
    <x v="5"/>
    <s v="Attempts_25-64yrs"/>
    <s v="Care profile"/>
    <x v="40"/>
    <n v="0.6"/>
    <n v="10"/>
    <n v="60"/>
    <s v="min"/>
    <x v="3"/>
    <x v="12"/>
    <x v="1"/>
    <x v="1"/>
    <x v="1"/>
    <n v="41898.521999999997"/>
    <n v="25139.113199999996"/>
    <n v="251391.13199999995"/>
    <n v="251391.13199999995"/>
    <n v="0"/>
    <n v="0"/>
    <n v="83797.04399999998"/>
    <n v="0"/>
    <n v="0"/>
    <n v="0"/>
    <n v="83797.04399999998"/>
    <n v="0"/>
    <n v="0"/>
    <n v="0"/>
    <n v="0"/>
    <n v="0"/>
    <n v="0"/>
    <n v="0"/>
    <n v="0"/>
    <n v="0"/>
    <n v="0"/>
    <n v="0"/>
    <n v="0"/>
    <n v="0"/>
    <n v="0"/>
    <n v="0"/>
    <n v="0"/>
    <n v="0"/>
    <n v="0"/>
    <n v="0"/>
    <n v="0"/>
    <n v="0"/>
    <n v="0"/>
    <n v="0"/>
    <n v="65.132610732419749"/>
    <n v="0"/>
    <n v="0"/>
    <n v="0"/>
    <n v="65.132610732419749"/>
    <n v="0"/>
    <n v="0"/>
    <n v="0"/>
    <n v="0"/>
    <n v="0"/>
    <n v="0"/>
    <n v="0"/>
    <n v="0"/>
    <n v="0"/>
    <n v="0"/>
    <n v="0"/>
    <n v="0"/>
    <n v="0"/>
    <n v="0"/>
    <n v="0"/>
    <n v="0"/>
    <n v="0"/>
    <n v="0"/>
    <n v="0"/>
    <n v="0"/>
    <n v="0"/>
    <n v="0"/>
    <n v="0"/>
    <n v="0"/>
    <n v="0"/>
    <n v="0"/>
    <n v="0"/>
    <n v="0"/>
    <n v="0"/>
    <n v="0"/>
    <n v="0"/>
    <n v="0"/>
    <n v="0"/>
    <n v="0"/>
    <n v="0"/>
    <n v="0"/>
    <n v="0"/>
    <n v="0"/>
    <n v="0"/>
    <n v="0"/>
    <n v="0"/>
    <n v="0"/>
    <n v="0"/>
    <n v="0"/>
    <n v="0"/>
    <n v="0"/>
    <n v="0"/>
    <n v="0"/>
    <n v="0"/>
    <n v="0"/>
    <n v="0"/>
  </r>
  <r>
    <x v="3"/>
    <x v="5"/>
    <s v="Attempts_25-64yrs"/>
    <s v="Care profile"/>
    <x v="41"/>
    <n v="0.3"/>
    <n v="10"/>
    <n v="60"/>
    <s v="min"/>
    <x v="3"/>
    <x v="13"/>
    <x v="1"/>
    <x v="1"/>
    <x v="1"/>
    <n v="41898.521999999997"/>
    <n v="12569.556599999998"/>
    <n v="125695.56599999998"/>
    <n v="125695.56599999998"/>
    <n v="0"/>
    <n v="0"/>
    <n v="20949.260999999995"/>
    <n v="0"/>
    <n v="0"/>
    <n v="0"/>
    <n v="10474.630499999997"/>
    <n v="0"/>
    <n v="0"/>
    <n v="0"/>
    <n v="0"/>
    <n v="0"/>
    <n v="0"/>
    <n v="0"/>
    <n v="0"/>
    <n v="0"/>
    <n v="0"/>
    <n v="0"/>
    <n v="0"/>
    <n v="0"/>
    <n v="10474.630499999997"/>
    <n v="0"/>
    <n v="0"/>
    <n v="0"/>
    <n v="0"/>
    <n v="0"/>
    <n v="0"/>
    <n v="0"/>
    <n v="0"/>
    <n v="0"/>
    <n v="16.280372378848504"/>
    <n v="0"/>
    <n v="0"/>
    <n v="0"/>
    <n v="8.1415763415524687"/>
    <n v="0"/>
    <n v="0"/>
    <n v="0"/>
    <n v="0"/>
    <n v="0"/>
    <n v="0"/>
    <n v="0"/>
    <n v="0"/>
    <n v="0"/>
    <n v="0"/>
    <n v="0"/>
    <n v="0"/>
    <n v="0"/>
    <n v="8.1387960372960357"/>
    <n v="0"/>
    <n v="0"/>
    <n v="0"/>
    <n v="0"/>
    <n v="0"/>
    <n v="0"/>
    <n v="0"/>
    <n v="0"/>
    <n v="0"/>
    <n v="0"/>
    <n v="0"/>
    <n v="0"/>
    <n v="0"/>
    <n v="0"/>
    <n v="0"/>
    <n v="0"/>
    <n v="0"/>
    <n v="0"/>
    <n v="0"/>
    <n v="0"/>
    <n v="0"/>
    <n v="0"/>
    <n v="0"/>
    <n v="0"/>
    <n v="0"/>
    <n v="0"/>
    <n v="0"/>
    <n v="0"/>
    <n v="0"/>
    <n v="0"/>
    <n v="0"/>
    <n v="0"/>
    <n v="0"/>
    <n v="0"/>
    <n v="0"/>
    <n v="0"/>
    <n v="0"/>
  </r>
  <r>
    <x v="3"/>
    <x v="5"/>
    <s v="Attempts_25-64yrs"/>
    <s v="Care profile"/>
    <x v="42"/>
    <n v="0.1"/>
    <n v="3"/>
    <n v="60"/>
    <s v="min"/>
    <x v="8"/>
    <x v="0"/>
    <x v="1"/>
    <x v="0"/>
    <x v="1"/>
    <n v="41898.521999999997"/>
    <n v="4189.8522000000003"/>
    <n v="12569.5566"/>
    <n v="12569.5566"/>
    <n v="0"/>
    <n v="0"/>
    <n v="12569.5566"/>
    <n v="0"/>
    <n v="0"/>
    <n v="0"/>
    <n v="0"/>
    <n v="0"/>
    <n v="0"/>
    <n v="0"/>
    <n v="0"/>
    <n v="0"/>
    <n v="0"/>
    <n v="0"/>
    <n v="0"/>
    <n v="0"/>
    <n v="0"/>
    <n v="0"/>
    <n v="0"/>
    <n v="0"/>
    <n v="12569.5566"/>
    <n v="0"/>
    <n v="0"/>
    <n v="0"/>
    <n v="0"/>
    <n v="0"/>
    <n v="0"/>
    <n v="0"/>
    <n v="0"/>
    <n v="0"/>
    <n v="10.93704512207983"/>
    <n v="0"/>
    <n v="0"/>
    <n v="0"/>
    <n v="0"/>
    <n v="0"/>
    <n v="0"/>
    <n v="0"/>
    <n v="0"/>
    <n v="0"/>
    <n v="0"/>
    <n v="0"/>
    <n v="0"/>
    <n v="0"/>
    <n v="0"/>
    <n v="0"/>
    <n v="0"/>
    <n v="0"/>
    <n v="10.93704512207983"/>
    <n v="0"/>
    <n v="0"/>
    <n v="0"/>
    <n v="0"/>
    <n v="0"/>
    <n v="0"/>
    <n v="0"/>
    <n v="0"/>
    <n v="0"/>
    <n v="0"/>
    <n v="0"/>
    <n v="0"/>
    <n v="0"/>
    <n v="0"/>
    <n v="0"/>
    <n v="0"/>
    <n v="0"/>
    <n v="0"/>
    <n v="0"/>
    <n v="0"/>
    <n v="0"/>
    <n v="0"/>
    <n v="0"/>
    <n v="0"/>
    <n v="0"/>
    <n v="0"/>
    <n v="0"/>
    <n v="0"/>
    <n v="0"/>
    <n v="0"/>
    <n v="0"/>
    <n v="0"/>
    <n v="0"/>
    <n v="0"/>
    <n v="0"/>
    <n v="0"/>
    <n v="0"/>
  </r>
  <r>
    <x v="4"/>
    <x v="5"/>
    <s v="Attempts_65+yrs"/>
    <s v="Care profile"/>
    <x v="20"/>
    <n v="1"/>
    <s v="n/a"/>
    <s v="n/a"/>
    <s v="n/a"/>
    <x v="2"/>
    <x v="0"/>
    <x v="1"/>
    <x v="1"/>
    <x v="1"/>
    <n v="4103.4366"/>
    <n v="4103.436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5"/>
    <s v="Attempts_65+yrs"/>
    <s v="Care profile"/>
    <x v="24"/>
    <n v="0.65"/>
    <s v="n/a"/>
    <s v="n/a"/>
    <s v="n/a"/>
    <x v="2"/>
    <x v="0"/>
    <x v="1"/>
    <x v="1"/>
    <x v="1"/>
    <n v="4103.4366"/>
    <n v="2667.233790000000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5"/>
    <s v="Attempts_65+yrs"/>
    <s v="Care profile"/>
    <x v="25"/>
    <n v="0.05"/>
    <s v="n/a"/>
    <s v="n/a"/>
    <s v="n/a"/>
    <x v="2"/>
    <x v="0"/>
    <x v="1"/>
    <x v="1"/>
    <x v="1"/>
    <n v="4103.4366"/>
    <n v="205.1718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5"/>
    <s v="Attempts_65+yrs"/>
    <s v="Care profile"/>
    <x v="31"/>
    <n v="0.25"/>
    <n v="1"/>
    <n v="120"/>
    <s v="min"/>
    <x v="3"/>
    <x v="7"/>
    <x v="0"/>
    <x v="1"/>
    <x v="1"/>
    <n v="4103.4366"/>
    <n v="1025.85915"/>
    <n v="1025.85915"/>
    <n v="2051.7183"/>
    <n v="0"/>
    <n v="0"/>
    <n v="2051.7183"/>
    <n v="0"/>
    <n v="0"/>
    <n v="0"/>
    <n v="1025.85915"/>
    <n v="0"/>
    <n v="0"/>
    <n v="0"/>
    <n v="0"/>
    <n v="0"/>
    <n v="0"/>
    <n v="0"/>
    <n v="0"/>
    <n v="0"/>
    <n v="0"/>
    <n v="0"/>
    <n v="0"/>
    <n v="0"/>
    <n v="1025.85915"/>
    <n v="0"/>
    <n v="0"/>
    <n v="0"/>
    <n v="0"/>
    <n v="0"/>
    <n v="0"/>
    <n v="0"/>
    <n v="0"/>
    <n v="0"/>
    <n v="1.2258815315718783"/>
    <n v="0"/>
    <n v="0"/>
    <n v="0"/>
    <n v="0.5981686005830904"/>
    <n v="0"/>
    <n v="0"/>
    <n v="0"/>
    <n v="0"/>
    <n v="0"/>
    <n v="0"/>
    <n v="0"/>
    <n v="0"/>
    <n v="0"/>
    <n v="0"/>
    <n v="0"/>
    <n v="0"/>
    <n v="0"/>
    <n v="0.62771293098878778"/>
    <n v="0"/>
    <n v="0"/>
    <n v="0"/>
    <n v="0"/>
    <n v="0"/>
    <n v="0"/>
    <n v="0"/>
    <n v="0"/>
    <n v="0"/>
    <n v="0"/>
    <n v="0"/>
    <n v="0"/>
    <n v="0"/>
    <n v="0"/>
    <n v="0"/>
    <n v="0"/>
    <n v="0"/>
    <n v="0"/>
    <n v="0"/>
    <n v="0"/>
    <n v="0"/>
    <n v="0"/>
    <n v="0"/>
    <n v="0"/>
    <n v="0"/>
    <n v="0"/>
    <n v="0"/>
    <n v="0"/>
    <n v="0"/>
    <n v="0"/>
    <n v="0"/>
    <n v="0"/>
    <n v="0"/>
    <n v="0"/>
    <n v="0"/>
    <n v="0"/>
    <n v="0"/>
  </r>
  <r>
    <x v="4"/>
    <x v="5"/>
    <s v="Attempts_65+yrs"/>
    <s v="Care profile"/>
    <x v="32"/>
    <n v="0.24"/>
    <n v="1"/>
    <n v="45"/>
    <s v="min"/>
    <x v="3"/>
    <x v="8"/>
    <x v="0"/>
    <x v="1"/>
    <x v="1"/>
    <n v="4103.4366"/>
    <n v="984.82478399999991"/>
    <n v="984.82478399999991"/>
    <n v="738.61858799999993"/>
    <n v="0"/>
    <n v="0"/>
    <n v="738.61858799999993"/>
    <n v="0"/>
    <n v="0"/>
    <n v="0"/>
    <n v="0"/>
    <n v="0"/>
    <n v="0"/>
    <n v="0"/>
    <n v="0"/>
    <n v="0"/>
    <n v="0"/>
    <n v="69.029774579439248"/>
    <n v="310.63398560747657"/>
    <n v="131.15657170093456"/>
    <n v="0"/>
    <n v="0"/>
    <n v="0"/>
    <n v="0"/>
    <n v="0"/>
    <n v="0"/>
    <n v="69.029774579439248"/>
    <n v="0"/>
    <n v="158.76848153271024"/>
    <n v="0"/>
    <n v="0"/>
    <n v="0"/>
    <n v="0"/>
    <n v="0"/>
    <n v="0.47792291722408498"/>
    <n v="0"/>
    <n v="0"/>
    <n v="0"/>
    <n v="0"/>
    <n v="0"/>
    <n v="0"/>
    <n v="0"/>
    <n v="0"/>
    <n v="0"/>
    <n v="0"/>
    <n v="4.2106478372762872E-2"/>
    <n v="0.23034552180949366"/>
    <n v="7.6457678473679264E-2"/>
    <n v="0"/>
    <n v="0"/>
    <n v="0"/>
    <n v="0"/>
    <n v="0"/>
    <n v="0"/>
    <n v="3.9094920778227023E-2"/>
    <n v="0"/>
    <n v="8.9918317789922139E-2"/>
    <n v="0"/>
    <n v="0"/>
    <n v="0"/>
    <n v="0"/>
    <n v="0"/>
    <n v="0"/>
    <n v="0"/>
    <n v="0"/>
    <n v="0"/>
    <n v="0"/>
    <n v="0"/>
    <n v="0"/>
    <n v="0"/>
    <n v="0"/>
    <n v="0"/>
    <n v="0"/>
    <n v="0"/>
    <n v="0"/>
    <n v="0"/>
    <n v="0"/>
    <n v="0"/>
    <n v="0"/>
    <n v="0"/>
    <n v="0"/>
    <n v="0"/>
    <n v="0"/>
    <n v="0"/>
    <n v="0"/>
    <n v="0"/>
    <n v="0"/>
    <n v="0"/>
    <n v="0"/>
    <n v="0"/>
  </r>
  <r>
    <x v="4"/>
    <x v="5"/>
    <s v="Attempts_65+yrs"/>
    <s v="Care profile"/>
    <x v="49"/>
    <n v="0.2"/>
    <n v="1"/>
    <n v="45"/>
    <s v="min"/>
    <x v="3"/>
    <x v="17"/>
    <x v="0"/>
    <x v="1"/>
    <x v="1"/>
    <n v="4103.4366"/>
    <n v="820.68732"/>
    <n v="820.68732"/>
    <n v="615.51549"/>
    <n v="0"/>
    <n v="0"/>
    <n v="615.51548999999989"/>
    <n v="0"/>
    <n v="0"/>
    <n v="0"/>
    <n v="0"/>
    <n v="0"/>
    <n v="0"/>
    <n v="0"/>
    <n v="0"/>
    <n v="0"/>
    <n v="0"/>
    <n v="59.184181730769225"/>
    <n v="242.6551450961538"/>
    <n v="112.44994528846155"/>
    <n v="0"/>
    <n v="0"/>
    <n v="0"/>
    <n v="0"/>
    <n v="0"/>
    <n v="0"/>
    <n v="59.184181730769225"/>
    <n v="59.184181730769225"/>
    <n v="82.857854423076915"/>
    <n v="0"/>
    <n v="0"/>
    <n v="0"/>
    <n v="0"/>
    <n v="0"/>
    <n v="0.36256824787711733"/>
    <n v="0"/>
    <n v="0"/>
    <n v="0"/>
    <n v="0"/>
    <n v="0"/>
    <n v="0"/>
    <n v="0"/>
    <n v="0"/>
    <n v="0"/>
    <n v="0"/>
    <n v="3.6100906938186114E-2"/>
    <n v="0.14695048376102521"/>
    <n v="6.5552657024708999E-2"/>
    <n v="0"/>
    <n v="0"/>
    <n v="0"/>
    <n v="0"/>
    <n v="0"/>
    <n v="0"/>
    <n v="3.3518882397999127E-2"/>
    <n v="3.3518882397999127E-2"/>
    <n v="4.692643535719878E-2"/>
    <n v="0"/>
    <n v="0"/>
    <n v="0"/>
    <n v="0"/>
    <n v="0"/>
    <n v="0"/>
    <n v="0"/>
    <n v="0"/>
    <n v="0"/>
    <n v="0"/>
    <n v="0"/>
    <n v="0"/>
    <n v="0"/>
    <n v="0"/>
    <n v="0"/>
    <n v="0"/>
    <n v="0"/>
    <n v="0"/>
    <n v="0"/>
    <n v="0"/>
    <n v="0"/>
    <n v="0"/>
    <n v="0"/>
    <n v="0"/>
    <n v="0"/>
    <n v="0"/>
    <n v="0"/>
    <n v="0"/>
    <n v="0"/>
    <n v="0"/>
    <n v="0"/>
    <n v="0"/>
    <n v="0"/>
  </r>
  <r>
    <x v="4"/>
    <x v="5"/>
    <s v="Attempts_65+yrs"/>
    <s v="Care profile"/>
    <x v="19"/>
    <n v="0.24"/>
    <n v="4"/>
    <n v="120"/>
    <s v="min"/>
    <x v="11"/>
    <x v="0"/>
    <x v="0"/>
    <x v="1"/>
    <x v="1"/>
    <n v="4103.4366"/>
    <n v="984.82478399999991"/>
    <n v="3939.2991359999996"/>
    <n v="7878.5982719999993"/>
    <n v="0"/>
    <n v="0"/>
    <n v="7878.5982719999993"/>
    <n v="0"/>
    <n v="0"/>
    <n v="0"/>
    <n v="0"/>
    <n v="0"/>
    <n v="0"/>
    <n v="0"/>
    <n v="0"/>
    <n v="0"/>
    <n v="0"/>
    <n v="0"/>
    <n v="0"/>
    <n v="0"/>
    <n v="0"/>
    <n v="7878.5982719999993"/>
    <n v="0"/>
    <n v="0"/>
    <n v="0"/>
    <n v="0"/>
    <n v="0"/>
    <n v="0"/>
    <n v="0"/>
    <n v="0"/>
    <n v="0"/>
    <n v="0"/>
    <n v="0"/>
    <n v="0"/>
    <n v="6.8553400522978007"/>
    <n v="0"/>
    <n v="0"/>
    <n v="0"/>
    <n v="0"/>
    <n v="0"/>
    <n v="0"/>
    <n v="0"/>
    <n v="0"/>
    <n v="0"/>
    <n v="0"/>
    <n v="0"/>
    <n v="0"/>
    <n v="0"/>
    <n v="0"/>
    <n v="6.8553400522978007"/>
    <n v="0"/>
    <n v="0"/>
    <n v="0"/>
    <n v="0"/>
    <n v="0"/>
    <n v="0"/>
    <n v="0"/>
    <n v="0"/>
    <n v="0"/>
    <n v="0"/>
    <n v="0"/>
    <n v="0"/>
    <n v="0"/>
    <n v="0"/>
    <n v="0"/>
    <n v="0"/>
    <n v="0"/>
    <n v="0"/>
    <n v="0"/>
    <n v="0"/>
    <n v="0"/>
    <n v="0"/>
    <n v="0"/>
    <n v="0"/>
    <n v="0"/>
    <n v="0"/>
    <n v="0"/>
    <n v="0"/>
    <n v="0"/>
    <n v="0"/>
    <n v="0"/>
    <n v="0"/>
    <n v="0"/>
    <n v="0"/>
    <n v="0"/>
    <n v="0"/>
    <n v="0"/>
    <n v="0"/>
    <n v="0"/>
    <n v="0"/>
  </r>
  <r>
    <x v="4"/>
    <x v="5"/>
    <s v="Attempts_65+yrs"/>
    <s v="Care profile"/>
    <x v="28"/>
    <n v="0.4"/>
    <n v="6"/>
    <n v="150"/>
    <s v="min"/>
    <x v="3"/>
    <x v="4"/>
    <x v="0"/>
    <x v="1"/>
    <x v="0"/>
    <n v="4103.4366"/>
    <n v="1641.37464"/>
    <n v="9848.24784"/>
    <n v="24620.619599999998"/>
    <n v="0"/>
    <n v="0"/>
    <n v="24620.619599999998"/>
    <n v="0"/>
    <n v="0"/>
    <n v="0"/>
    <n v="22158.557639999999"/>
    <n v="0"/>
    <n v="0"/>
    <n v="0"/>
    <n v="0"/>
    <n v="0"/>
    <n v="0"/>
    <n v="0"/>
    <n v="0"/>
    <n v="0"/>
    <n v="0"/>
    <n v="0"/>
    <n v="0"/>
    <n v="0"/>
    <n v="2462.06196"/>
    <n v="0"/>
    <n v="0"/>
    <n v="0"/>
    <n v="0"/>
    <n v="0"/>
    <n v="0"/>
    <n v="0"/>
    <n v="0"/>
    <n v="0"/>
    <n v="14.696128677230233"/>
    <n v="0"/>
    <n v="0"/>
    <n v="0"/>
    <n v="13.189617642857142"/>
    <n v="0"/>
    <n v="0"/>
    <n v="0"/>
    <n v="0"/>
    <n v="0"/>
    <n v="0"/>
    <n v="0"/>
    <n v="0"/>
    <n v="0"/>
    <n v="0"/>
    <n v="0"/>
    <n v="0"/>
    <n v="0"/>
    <n v="1.5065110343730908"/>
    <n v="0"/>
    <n v="0"/>
    <n v="0"/>
    <n v="0"/>
    <n v="0"/>
    <n v="0"/>
    <n v="0"/>
    <n v="0"/>
    <n v="0"/>
    <n v="0"/>
    <n v="0"/>
    <n v="0"/>
    <n v="0"/>
    <n v="0"/>
    <n v="0"/>
    <n v="0"/>
    <n v="0"/>
    <n v="0"/>
    <n v="0"/>
    <n v="0"/>
    <n v="0"/>
    <n v="0"/>
    <n v="0"/>
    <n v="0"/>
    <n v="0"/>
    <n v="0"/>
    <n v="0"/>
    <n v="0"/>
    <n v="0"/>
    <n v="0"/>
    <n v="0"/>
    <n v="0"/>
    <n v="0"/>
    <n v="0"/>
    <n v="0"/>
    <n v="0"/>
    <n v="0"/>
  </r>
  <r>
    <x v="4"/>
    <x v="5"/>
    <s v="Attempts_65+yrs"/>
    <s v="Care profile"/>
    <x v="50"/>
    <n v="0.3"/>
    <n v="1"/>
    <n v="9"/>
    <s v="days"/>
    <x v="3"/>
    <x v="18"/>
    <x v="0"/>
    <x v="1"/>
    <x v="1"/>
    <n v="4103.4366"/>
    <n v="1231.03098"/>
    <n v="1231.03098"/>
    <n v="265902.69167999999"/>
    <n v="11079.27882"/>
    <n v="35.710810056406125"/>
    <n v="127633.29200639998"/>
    <n v="0"/>
    <n v="0"/>
    <n v="0"/>
    <n v="7883.0802051900791"/>
    <n v="14521.463535876472"/>
    <n v="0"/>
    <n v="0"/>
    <n v="0"/>
    <n v="0"/>
    <n v="0"/>
    <n v="0"/>
    <n v="72348.005830527414"/>
    <n v="1478.0775384731407"/>
    <n v="2463.4625641219018"/>
    <n v="4926.9251282438036"/>
    <n v="6897.6951795413243"/>
    <n v="0"/>
    <n v="0"/>
    <n v="0"/>
    <n v="7260.7317679382359"/>
    <n v="2593.1184885493703"/>
    <n v="7260.7317679382359"/>
    <n v="0"/>
    <n v="0"/>
    <n v="0"/>
    <n v="0"/>
    <n v="0"/>
    <n v="77.062173177306306"/>
    <n v="0"/>
    <n v="0"/>
    <n v="0"/>
    <n v="4.5954389009571353"/>
    <n v="8.8577384764685156"/>
    <n v="0"/>
    <n v="0"/>
    <n v="0"/>
    <n v="0"/>
    <n v="0"/>
    <n v="0"/>
    <n v="44.72529729162892"/>
    <n v="0.86164479392946358"/>
    <n v="1.4360746565491063"/>
    <n v="2.8721493130982125"/>
    <n v="4.0210090383374979"/>
    <n v="0"/>
    <n v="0"/>
    <n v="0"/>
    <n v="4.1121057542037747"/>
    <n v="1.4686091979299198"/>
    <n v="4.1121057542037747"/>
    <n v="0"/>
    <n v="0"/>
    <n v="0"/>
    <n v="0"/>
    <n v="0"/>
    <n v="0"/>
    <n v="0"/>
    <n v="0"/>
    <n v="0"/>
    <n v="0"/>
    <n v="0"/>
    <n v="0"/>
    <n v="0"/>
    <n v="0"/>
    <n v="0"/>
    <n v="0"/>
    <n v="0"/>
    <n v="0"/>
    <n v="0"/>
    <n v="0"/>
    <n v="0"/>
    <n v="0"/>
    <n v="0"/>
    <n v="0"/>
    <n v="0"/>
    <n v="0"/>
    <n v="0"/>
    <n v="0"/>
    <n v="0"/>
    <n v="0"/>
    <n v="0"/>
    <n v="0"/>
    <n v="0"/>
  </r>
  <r>
    <x v="4"/>
    <x v="5"/>
    <s v="Attempts_65+yrs"/>
    <s v="Care profile"/>
    <x v="35"/>
    <n v="0.4"/>
    <n v="1"/>
    <n v="90"/>
    <s v="min"/>
    <x v="3"/>
    <x v="11"/>
    <x v="0"/>
    <x v="1"/>
    <x v="1"/>
    <n v="4103.4366"/>
    <n v="1641.37464"/>
    <n v="1641.37464"/>
    <n v="2462.06196"/>
    <n v="0"/>
    <n v="0"/>
    <n v="2462.06196"/>
    <n v="0"/>
    <n v="0"/>
    <n v="0"/>
    <n v="129.36741941322734"/>
    <n v="0"/>
    <n v="0"/>
    <n v="0"/>
    <n v="0"/>
    <n v="0"/>
    <n v="0"/>
    <n v="217.65286126305318"/>
    <n v="1480.0394565887618"/>
    <n v="51.692554549975135"/>
    <n v="144.7391527399304"/>
    <n v="144.7391527399304"/>
    <n v="0"/>
    <n v="0"/>
    <n v="0"/>
    <n v="0"/>
    <n v="141.4743598209846"/>
    <n v="0"/>
    <n v="152.35700288413724"/>
    <n v="0"/>
    <n v="0"/>
    <n v="0"/>
    <n v="0"/>
    <n v="0"/>
    <n v="2.2548644133336047"/>
    <n v="0"/>
    <n v="0"/>
    <n v="0"/>
    <n v="0.11255924292748135"/>
    <n v="0"/>
    <n v="0"/>
    <n v="0"/>
    <n v="0"/>
    <n v="0"/>
    <n v="0"/>
    <n v="0.1981536347605308"/>
    <n v="1.3989329741108638"/>
    <n v="4.4976353640844249E-2"/>
    <n v="0.12593379019436388"/>
    <n v="0.12593379019436388"/>
    <n v="0"/>
    <n v="0"/>
    <n v="0"/>
    <n v="0"/>
    <n v="0.11958778361359412"/>
    <n v="0"/>
    <n v="0.12878684389156289"/>
    <n v="0"/>
    <n v="0"/>
    <n v="0"/>
    <n v="0"/>
    <n v="0"/>
    <n v="0"/>
    <n v="0"/>
    <n v="0"/>
    <n v="0"/>
    <n v="0"/>
    <n v="0"/>
    <n v="0"/>
    <n v="0"/>
    <n v="0"/>
    <n v="0"/>
    <n v="0"/>
    <n v="0"/>
    <n v="0"/>
    <n v="0"/>
    <n v="0"/>
    <n v="0"/>
    <n v="0"/>
    <n v="0"/>
    <n v="0"/>
    <n v="0"/>
    <n v="0"/>
    <n v="0"/>
    <n v="0"/>
    <n v="0"/>
    <n v="0"/>
    <n v="0"/>
    <n v="0"/>
    <n v="0"/>
  </r>
  <r>
    <x v="4"/>
    <x v="5"/>
    <s v="Attempts_65+yrs"/>
    <s v="Care profile"/>
    <x v="35"/>
    <n v="0.04"/>
    <n v="8"/>
    <n v="90"/>
    <s v="min"/>
    <x v="3"/>
    <x v="11"/>
    <x v="0"/>
    <x v="1"/>
    <x v="1"/>
    <n v="4103.4366"/>
    <n v="164.13746399999999"/>
    <n v="1313.099712"/>
    <n v="1969.649568"/>
    <n v="0"/>
    <n v="0"/>
    <n v="1969.6495680000003"/>
    <n v="0"/>
    <n v="0"/>
    <n v="0"/>
    <n v="103.49393553058188"/>
    <n v="0"/>
    <n v="0"/>
    <n v="0"/>
    <n v="0"/>
    <n v="0"/>
    <n v="0"/>
    <n v="174.12228901044256"/>
    <n v="1184.0315652710096"/>
    <n v="41.354043639980112"/>
    <n v="115.79132219194432"/>
    <n v="115.79132219194432"/>
    <n v="0"/>
    <n v="0"/>
    <n v="0"/>
    <n v="0"/>
    <n v="113.17948785678767"/>
    <n v="0"/>
    <n v="121.8856023073098"/>
    <n v="0"/>
    <n v="0"/>
    <n v="0"/>
    <n v="0"/>
    <n v="0"/>
    <n v="1.8038915306668843"/>
    <n v="0"/>
    <n v="0"/>
    <n v="0"/>
    <n v="9.0047394341985082E-2"/>
    <n v="0"/>
    <n v="0"/>
    <n v="0"/>
    <n v="0"/>
    <n v="0"/>
    <n v="0"/>
    <n v="0.15852290780842465"/>
    <n v="1.1191463792886913"/>
    <n v="3.5981082912675398E-2"/>
    <n v="0.10074703215549111"/>
    <n v="0.10074703215549111"/>
    <n v="0"/>
    <n v="0"/>
    <n v="0"/>
    <n v="0"/>
    <n v="9.5670226890875287E-2"/>
    <n v="0"/>
    <n v="0.10302947511325031"/>
    <n v="0"/>
    <n v="0"/>
    <n v="0"/>
    <n v="0"/>
    <n v="0"/>
    <n v="0"/>
    <n v="0"/>
    <n v="0"/>
    <n v="0"/>
    <n v="0"/>
    <n v="0"/>
    <n v="0"/>
    <n v="0"/>
    <n v="0"/>
    <n v="0"/>
    <n v="0"/>
    <n v="0"/>
    <n v="0"/>
    <n v="0"/>
    <n v="0"/>
    <n v="0"/>
    <n v="0"/>
    <n v="0"/>
    <n v="0"/>
    <n v="0"/>
    <n v="0"/>
    <n v="0"/>
    <n v="0"/>
    <n v="0"/>
    <n v="0"/>
    <n v="0"/>
    <n v="0"/>
    <n v="0"/>
  </r>
  <r>
    <x v="4"/>
    <x v="5"/>
    <s v="Attempts_65+yrs"/>
    <s v="Care profile"/>
    <x v="46"/>
    <n v="0.1"/>
    <n v="3"/>
    <n v="60"/>
    <s v="min"/>
    <x v="3"/>
    <x v="6"/>
    <x v="0"/>
    <x v="1"/>
    <x v="1"/>
    <n v="4103.4366"/>
    <n v="410.34366"/>
    <n v="1231.03098"/>
    <n v="1231.03098"/>
    <n v="0"/>
    <n v="0"/>
    <n v="1231.03098"/>
    <n v="0"/>
    <n v="0"/>
    <n v="0"/>
    <n v="59.753013035498611"/>
    <n v="0"/>
    <n v="0"/>
    <n v="0"/>
    <n v="0"/>
    <n v="0"/>
    <n v="0"/>
    <n v="118.91146872736054"/>
    <n v="475.64587490944217"/>
    <n v="112.96589529099251"/>
    <n v="112.96589529099251"/>
    <n v="112.96589529099251"/>
    <n v="0"/>
    <n v="0"/>
    <n v="0"/>
    <n v="0"/>
    <n v="118.91146872736054"/>
    <n v="0"/>
    <n v="118.91146872736054"/>
    <n v="0"/>
    <n v="0"/>
    <n v="0"/>
    <n v="0"/>
    <n v="0"/>
    <n v="1.0854993872673193"/>
    <n v="0"/>
    <n v="0"/>
    <n v="0"/>
    <n v="5.1989549922366034E-2"/>
    <n v="0"/>
    <n v="0"/>
    <n v="0"/>
    <n v="0"/>
    <n v="0"/>
    <n v="0"/>
    <n v="0.10825835050503645"/>
    <n v="0.42935448208907301"/>
    <n v="9.8288701345766727E-2"/>
    <n v="9.8288701345766699E-2"/>
    <n v="9.8288701345766699E-2"/>
    <n v="0"/>
    <n v="0"/>
    <n v="0"/>
    <n v="0"/>
    <n v="0.10051545035677185"/>
    <n v="0"/>
    <n v="0.10051545035677185"/>
    <n v="0"/>
    <n v="0"/>
    <n v="0"/>
    <n v="0"/>
    <n v="0"/>
    <n v="0"/>
    <n v="0"/>
    <n v="0"/>
    <n v="0"/>
    <n v="0"/>
    <n v="0"/>
    <n v="0"/>
    <n v="0"/>
    <n v="0"/>
    <n v="0"/>
    <n v="0"/>
    <n v="0"/>
    <n v="0"/>
    <n v="0"/>
    <n v="0"/>
    <n v="0"/>
    <n v="0"/>
    <n v="0"/>
    <n v="0"/>
    <n v="0"/>
    <n v="0"/>
    <n v="0"/>
    <n v="0"/>
    <n v="0"/>
    <n v="0"/>
    <n v="0"/>
    <n v="0"/>
    <n v="0"/>
  </r>
  <r>
    <x v="4"/>
    <x v="5"/>
    <s v="Attempts_65+yrs"/>
    <s v="Care profile"/>
    <x v="48"/>
    <n v="0.9"/>
    <n v="10"/>
    <n v="60"/>
    <s v="min"/>
    <x v="3"/>
    <x v="6"/>
    <x v="0"/>
    <x v="1"/>
    <x v="1"/>
    <n v="4103.4366"/>
    <n v="3693.09294"/>
    <n v="36930.929400000001"/>
    <n v="36930.929400000001"/>
    <n v="0"/>
    <n v="0"/>
    <n v="36930.929400000008"/>
    <n v="0"/>
    <n v="0"/>
    <n v="0"/>
    <n v="1792.5903910649586"/>
    <n v="0"/>
    <n v="0"/>
    <n v="0"/>
    <n v="0"/>
    <n v="0"/>
    <n v="0"/>
    <n v="3567.3440618208165"/>
    <n v="14269.376247283266"/>
    <n v="3388.9768587297754"/>
    <n v="3388.9768587297754"/>
    <n v="3388.9768587297754"/>
    <n v="0"/>
    <n v="0"/>
    <n v="0"/>
    <n v="0"/>
    <n v="3567.3440618208165"/>
    <n v="0"/>
    <n v="3567.3440618208165"/>
    <n v="0"/>
    <n v="0"/>
    <n v="0"/>
    <n v="0"/>
    <n v="0"/>
    <n v="32.56498161801958"/>
    <n v="0"/>
    <n v="0"/>
    <n v="0"/>
    <n v="1.5596864976709812"/>
    <n v="0"/>
    <n v="0"/>
    <n v="0"/>
    <n v="0"/>
    <n v="0"/>
    <n v="0"/>
    <n v="3.2477505151510937"/>
    <n v="12.880634462672191"/>
    <n v="2.9486610403730018"/>
    <n v="2.9486610403730014"/>
    <n v="2.9486610403730014"/>
    <n v="0"/>
    <n v="0"/>
    <n v="0"/>
    <n v="0"/>
    <n v="3.0154635107031558"/>
    <n v="0"/>
    <n v="3.0154635107031558"/>
    <n v="0"/>
    <n v="0"/>
    <n v="0"/>
    <n v="0"/>
    <n v="0"/>
    <n v="0"/>
    <n v="0"/>
    <n v="0"/>
    <n v="0"/>
    <n v="0"/>
    <n v="0"/>
    <n v="0"/>
    <n v="0"/>
    <n v="0"/>
    <n v="0"/>
    <n v="0"/>
    <n v="0"/>
    <n v="0"/>
    <n v="0"/>
    <n v="0"/>
    <n v="0"/>
    <n v="0"/>
    <n v="0"/>
    <n v="0"/>
    <n v="0"/>
    <n v="0"/>
    <n v="0"/>
    <n v="0"/>
    <n v="0"/>
    <n v="0"/>
    <n v="0"/>
    <n v="0"/>
    <n v="0"/>
  </r>
  <r>
    <x v="4"/>
    <x v="5"/>
    <s v="Attempts_65+yrs"/>
    <s v="Care profile"/>
    <x v="30"/>
    <n v="0.33"/>
    <n v="1"/>
    <n v="30"/>
    <s v="min"/>
    <x v="6"/>
    <x v="0"/>
    <x v="1"/>
    <x v="0"/>
    <x v="1"/>
    <n v="4103.4366"/>
    <n v="1354.134078"/>
    <n v="1354.134078"/>
    <n v="677.06703900000002"/>
    <n v="0"/>
    <n v="0"/>
    <n v="677.06703900000002"/>
    <n v="0"/>
    <n v="0"/>
    <n v="0"/>
    <n v="0"/>
    <n v="0"/>
    <n v="0"/>
    <n v="0"/>
    <n v="0"/>
    <n v="0"/>
    <n v="0"/>
    <n v="0"/>
    <n v="0"/>
    <n v="0"/>
    <n v="0"/>
    <n v="0"/>
    <n v="0"/>
    <n v="0"/>
    <n v="0"/>
    <n v="677.06703900000002"/>
    <n v="0"/>
    <n v="0"/>
    <n v="0"/>
    <n v="0"/>
    <n v="0"/>
    <n v="0"/>
    <n v="0"/>
    <n v="0"/>
    <n v="0.410338686197743"/>
    <n v="0"/>
    <n v="0"/>
    <n v="0"/>
    <n v="0"/>
    <n v="0"/>
    <n v="0"/>
    <n v="0"/>
    <n v="0"/>
    <n v="0"/>
    <n v="0"/>
    <n v="0"/>
    <n v="0"/>
    <n v="0"/>
    <n v="0"/>
    <n v="0"/>
    <n v="0"/>
    <n v="0"/>
    <n v="0"/>
    <n v="0.410338686197743"/>
    <n v="0"/>
    <n v="0"/>
    <n v="0"/>
    <n v="0"/>
    <n v="0"/>
    <n v="0"/>
    <n v="0"/>
    <n v="0"/>
    <n v="0"/>
    <n v="0"/>
    <n v="0"/>
    <n v="0"/>
    <n v="0"/>
    <n v="0"/>
    <n v="0"/>
    <n v="0"/>
    <n v="0"/>
    <n v="0"/>
    <n v="0"/>
    <n v="0"/>
    <n v="0"/>
    <n v="0"/>
    <n v="0"/>
    <n v="0"/>
    <n v="0"/>
    <n v="0"/>
    <n v="0"/>
    <n v="0"/>
    <n v="0"/>
    <n v="0"/>
    <n v="0"/>
    <n v="0"/>
    <n v="0"/>
    <n v="0"/>
    <n v="0"/>
    <n v="0"/>
  </r>
  <r>
    <x v="4"/>
    <x v="5"/>
    <s v="Attempts_65+yrs"/>
    <s v="Care profile"/>
    <x v="30"/>
    <n v="0.33"/>
    <n v="2"/>
    <n v="30"/>
    <s v="min"/>
    <x v="9"/>
    <x v="0"/>
    <x v="1"/>
    <x v="0"/>
    <x v="1"/>
    <n v="4103.4366"/>
    <n v="1354.134078"/>
    <n v="2708.2681560000001"/>
    <n v="1354.134078"/>
    <n v="0"/>
    <n v="0"/>
    <n v="1354.134078"/>
    <n v="0"/>
    <n v="0"/>
    <n v="0"/>
    <n v="0"/>
    <n v="0"/>
    <n v="0"/>
    <n v="0"/>
    <n v="0"/>
    <n v="0"/>
    <n v="0"/>
    <n v="0"/>
    <n v="0"/>
    <n v="0"/>
    <n v="0"/>
    <n v="0"/>
    <n v="0"/>
    <n v="0"/>
    <n v="0"/>
    <n v="0"/>
    <n v="0"/>
    <n v="0"/>
    <n v="0"/>
    <n v="0"/>
    <n v="0"/>
    <n v="1354.134078"/>
    <n v="0"/>
    <n v="0"/>
    <n v="1.1782615714886846"/>
    <n v="0"/>
    <n v="0"/>
    <n v="0"/>
    <n v="0"/>
    <n v="0"/>
    <n v="0"/>
    <n v="0"/>
    <n v="0"/>
    <n v="0"/>
    <n v="0"/>
    <n v="0"/>
    <n v="0"/>
    <n v="0"/>
    <n v="0"/>
    <n v="0"/>
    <n v="0"/>
    <n v="0"/>
    <n v="0"/>
    <n v="0"/>
    <n v="0"/>
    <n v="0"/>
    <n v="0"/>
    <n v="0"/>
    <n v="0"/>
    <n v="1.1782615714886846"/>
    <n v="0"/>
    <n v="0"/>
    <n v="0"/>
    <n v="0"/>
    <n v="0"/>
    <n v="0"/>
    <n v="0"/>
    <n v="0"/>
    <n v="0"/>
    <n v="0"/>
    <n v="0"/>
    <n v="0"/>
    <n v="0"/>
    <n v="0"/>
    <n v="0"/>
    <n v="0"/>
    <n v="0"/>
    <n v="0"/>
    <n v="0"/>
    <n v="0"/>
    <n v="0"/>
    <n v="0"/>
    <n v="0"/>
    <n v="0"/>
    <n v="0"/>
    <n v="0"/>
    <n v="0"/>
    <n v="0"/>
    <n v="0"/>
    <n v="0"/>
  </r>
  <r>
    <x v="4"/>
    <x v="5"/>
    <s v="Attempts_65+yrs"/>
    <s v="Care profile"/>
    <x v="27"/>
    <n v="0.33"/>
    <n v="4"/>
    <n v="45"/>
    <s v="min"/>
    <x v="7"/>
    <x v="0"/>
    <x v="1"/>
    <x v="0"/>
    <x v="1"/>
    <n v="4103.4366"/>
    <n v="1354.134078"/>
    <n v="5416.5363120000002"/>
    <n v="4062.4022340000001"/>
    <n v="0"/>
    <n v="0"/>
    <n v="4062.4022340000001"/>
    <n v="0"/>
    <n v="0"/>
    <n v="0"/>
    <n v="0"/>
    <n v="0"/>
    <n v="0"/>
    <n v="0"/>
    <n v="0"/>
    <n v="0"/>
    <n v="0"/>
    <n v="0"/>
    <n v="0"/>
    <n v="0"/>
    <n v="0"/>
    <n v="0"/>
    <n v="0"/>
    <n v="0"/>
    <n v="0"/>
    <n v="0"/>
    <n v="0"/>
    <n v="0"/>
    <n v="0"/>
    <n v="0"/>
    <n v="0"/>
    <n v="0"/>
    <n v="4062.4022340000001"/>
    <n v="0"/>
    <n v="3.534784714466054"/>
    <n v="0"/>
    <n v="0"/>
    <n v="0"/>
    <n v="0"/>
    <n v="0"/>
    <n v="0"/>
    <n v="0"/>
    <n v="0"/>
    <n v="0"/>
    <n v="0"/>
    <n v="0"/>
    <n v="0"/>
    <n v="0"/>
    <n v="0"/>
    <n v="0"/>
    <n v="0"/>
    <n v="0"/>
    <n v="0"/>
    <n v="0"/>
    <n v="0"/>
    <n v="0"/>
    <n v="0"/>
    <n v="0"/>
    <n v="0"/>
    <n v="0"/>
    <n v="3.534784714466054"/>
    <n v="0"/>
    <n v="0"/>
    <n v="0"/>
    <n v="0"/>
    <n v="0"/>
    <n v="0"/>
    <n v="0"/>
    <n v="0"/>
    <n v="0"/>
    <n v="0"/>
    <n v="0"/>
    <n v="0"/>
    <n v="0"/>
    <n v="0"/>
    <n v="0"/>
    <n v="0"/>
    <n v="0"/>
    <n v="0"/>
    <n v="0"/>
    <n v="0"/>
    <n v="0"/>
    <n v="0"/>
    <n v="0"/>
    <n v="0"/>
    <n v="0"/>
    <n v="0"/>
    <n v="0"/>
    <n v="0"/>
    <n v="0"/>
  </r>
  <r>
    <x v="4"/>
    <x v="5"/>
    <s v="Attempts_65+yrs"/>
    <s v="Care profile"/>
    <x v="26"/>
    <n v="0.8"/>
    <n v="6"/>
    <n v="20"/>
    <s v="min"/>
    <x v="6"/>
    <x v="0"/>
    <x v="1"/>
    <x v="0"/>
    <x v="1"/>
    <n v="4103.4366"/>
    <n v="3282.74928"/>
    <n v="19696.49568"/>
    <n v="6565.4985599999991"/>
    <n v="0"/>
    <n v="0"/>
    <n v="6565.4985599999991"/>
    <n v="0"/>
    <n v="0"/>
    <n v="0"/>
    <n v="0"/>
    <n v="0"/>
    <n v="0"/>
    <n v="0"/>
    <n v="0"/>
    <n v="0"/>
    <n v="0"/>
    <n v="0"/>
    <n v="0"/>
    <n v="0"/>
    <n v="0"/>
    <n v="0"/>
    <n v="0"/>
    <n v="0"/>
    <n v="0"/>
    <n v="6565.4985599999991"/>
    <n v="0"/>
    <n v="0"/>
    <n v="0"/>
    <n v="0"/>
    <n v="0"/>
    <n v="0"/>
    <n v="0"/>
    <n v="0"/>
    <n v="3.9790418055538712"/>
    <n v="0"/>
    <n v="0"/>
    <n v="0"/>
    <n v="0"/>
    <n v="0"/>
    <n v="0"/>
    <n v="0"/>
    <n v="0"/>
    <n v="0"/>
    <n v="0"/>
    <n v="0"/>
    <n v="0"/>
    <n v="0"/>
    <n v="0"/>
    <n v="0"/>
    <n v="0"/>
    <n v="0"/>
    <n v="0"/>
    <n v="3.9790418055538712"/>
    <n v="0"/>
    <n v="0"/>
    <n v="0"/>
    <n v="0"/>
    <n v="0"/>
    <n v="0"/>
    <n v="0"/>
    <n v="0"/>
    <n v="0"/>
    <n v="0"/>
    <n v="0"/>
    <n v="0"/>
    <n v="0"/>
    <n v="0"/>
    <n v="0"/>
    <n v="0"/>
    <n v="0"/>
    <n v="0"/>
    <n v="0"/>
    <n v="0"/>
    <n v="0"/>
    <n v="0"/>
    <n v="0"/>
    <n v="0"/>
    <n v="0"/>
    <n v="0"/>
    <n v="0"/>
    <n v="0"/>
    <n v="0"/>
    <n v="0"/>
    <n v="0"/>
    <n v="0"/>
    <n v="0"/>
    <n v="0"/>
    <n v="0"/>
    <n v="0"/>
  </r>
  <r>
    <x v="4"/>
    <x v="5"/>
    <s v="Attempts_65+yrs"/>
    <s v="Care profile"/>
    <x v="37"/>
    <n v="0.8"/>
    <n v="10"/>
    <n v="60"/>
    <s v="min"/>
    <x v="8"/>
    <x v="0"/>
    <x v="1"/>
    <x v="0"/>
    <x v="1"/>
    <n v="4103.4366"/>
    <n v="3282.74928"/>
    <n v="32827.4928"/>
    <n v="32827.4928"/>
    <n v="0"/>
    <n v="0"/>
    <n v="32827.4928"/>
    <n v="0"/>
    <n v="0"/>
    <n v="0"/>
    <n v="0"/>
    <n v="0"/>
    <n v="0"/>
    <n v="0"/>
    <n v="0"/>
    <n v="0"/>
    <n v="0"/>
    <n v="0"/>
    <n v="0"/>
    <n v="0"/>
    <n v="0"/>
    <n v="0"/>
    <n v="0"/>
    <n v="0"/>
    <n v="32827.4928"/>
    <n v="0"/>
    <n v="0"/>
    <n v="0"/>
    <n v="0"/>
    <n v="0"/>
    <n v="0"/>
    <n v="0"/>
    <n v="0"/>
    <n v="0"/>
    <n v="28.563916884574173"/>
    <n v="0"/>
    <n v="0"/>
    <n v="0"/>
    <n v="0"/>
    <n v="0"/>
    <n v="0"/>
    <n v="0"/>
    <n v="0"/>
    <n v="0"/>
    <n v="0"/>
    <n v="0"/>
    <n v="0"/>
    <n v="0"/>
    <n v="0"/>
    <n v="0"/>
    <n v="0"/>
    <n v="0"/>
    <n v="28.563916884574173"/>
    <n v="0"/>
    <n v="0"/>
    <n v="0"/>
    <n v="0"/>
    <n v="0"/>
    <n v="0"/>
    <n v="0"/>
    <n v="0"/>
    <n v="0"/>
    <n v="0"/>
    <n v="0"/>
    <n v="0"/>
    <n v="0"/>
    <n v="0"/>
    <n v="0"/>
    <n v="0"/>
    <n v="0"/>
    <n v="0"/>
    <n v="0"/>
    <n v="0"/>
    <n v="0"/>
    <n v="0"/>
    <n v="0"/>
    <n v="0"/>
    <n v="0"/>
    <n v="0"/>
    <n v="0"/>
    <n v="0"/>
    <n v="0"/>
    <n v="0"/>
    <n v="0"/>
    <n v="0"/>
    <n v="0"/>
    <n v="0"/>
    <n v="0"/>
    <n v="0"/>
    <n v="0"/>
  </r>
  <r>
    <x v="4"/>
    <x v="5"/>
    <s v="Attempts_65+yrs"/>
    <s v="Care profile"/>
    <x v="47"/>
    <n v="1"/>
    <n v="12"/>
    <n v="60"/>
    <s v="min"/>
    <x v="3"/>
    <x v="16"/>
    <x v="0"/>
    <x v="0"/>
    <x v="0"/>
    <n v="4103.4366"/>
    <n v="4103.4366"/>
    <n v="49241.239199999996"/>
    <n v="49241.239199999996"/>
    <n v="0"/>
    <n v="0"/>
    <n v="49241.239199999996"/>
    <n v="0"/>
    <n v="0"/>
    <n v="0"/>
    <n v="4924.12392"/>
    <n v="0"/>
    <n v="0"/>
    <n v="0"/>
    <n v="0"/>
    <n v="0"/>
    <n v="34468.867439999995"/>
    <n v="0"/>
    <n v="0"/>
    <n v="0"/>
    <n v="0"/>
    <n v="0"/>
    <n v="0"/>
    <n v="0"/>
    <n v="9848.24784"/>
    <n v="0"/>
    <n v="0"/>
    <n v="0"/>
    <n v="0"/>
    <n v="0"/>
    <n v="0"/>
    <n v="0"/>
    <n v="0"/>
    <n v="0"/>
    <n v="42.396209365151819"/>
    <n v="0"/>
    <n v="0"/>
    <n v="0"/>
    <n v="3.8260481118881118"/>
    <n v="0"/>
    <n v="0"/>
    <n v="0"/>
    <n v="0"/>
    <n v="0"/>
    <n v="29.99901430809399"/>
    <n v="0"/>
    <n v="0"/>
    <n v="0"/>
    <n v="0"/>
    <n v="0"/>
    <n v="0"/>
    <n v="0"/>
    <n v="8.571146945169712"/>
    <n v="0"/>
    <n v="0"/>
    <n v="0"/>
    <n v="0"/>
    <n v="0"/>
    <n v="0"/>
    <n v="0"/>
    <n v="0"/>
    <n v="0"/>
    <n v="0"/>
    <n v="0"/>
    <n v="0"/>
    <n v="0"/>
    <n v="0"/>
    <n v="0"/>
    <n v="0"/>
    <n v="0"/>
    <n v="0"/>
    <n v="0"/>
    <n v="0"/>
    <n v="0"/>
    <n v="0"/>
    <n v="0"/>
    <n v="0"/>
    <n v="0"/>
    <n v="0"/>
    <n v="0"/>
    <n v="0"/>
    <n v="0"/>
    <n v="0"/>
    <n v="0"/>
    <n v="0"/>
    <n v="0"/>
    <n v="0"/>
    <n v="0"/>
    <n v="0"/>
    <n v="0"/>
  </r>
  <r>
    <x v="4"/>
    <x v="5"/>
    <s v="Attempts_65+yrs"/>
    <s v="Care profile"/>
    <x v="38"/>
    <n v="0.75"/>
    <n v="14"/>
    <n v="60"/>
    <s v="min"/>
    <x v="9"/>
    <x v="0"/>
    <x v="1"/>
    <x v="1"/>
    <x v="1"/>
    <n v="4103.4366"/>
    <n v="3077.5774499999998"/>
    <n v="43086.084299999995"/>
    <n v="43086.084299999995"/>
    <n v="0"/>
    <n v="0"/>
    <n v="43086.084299999995"/>
    <n v="0"/>
    <n v="0"/>
    <n v="0"/>
    <n v="0"/>
    <n v="0"/>
    <n v="0"/>
    <n v="0"/>
    <n v="0"/>
    <n v="0"/>
    <n v="0"/>
    <n v="0"/>
    <n v="0"/>
    <n v="0"/>
    <n v="0"/>
    <n v="0"/>
    <n v="0"/>
    <n v="0"/>
    <n v="0"/>
    <n v="0"/>
    <n v="0"/>
    <n v="0"/>
    <n v="0"/>
    <n v="0"/>
    <n v="0"/>
    <n v="43086.084299999995"/>
    <n v="0"/>
    <n v="0"/>
    <n v="37.4901409110036"/>
    <n v="0"/>
    <n v="0"/>
    <n v="0"/>
    <n v="0"/>
    <n v="0"/>
    <n v="0"/>
    <n v="0"/>
    <n v="0"/>
    <n v="0"/>
    <n v="0"/>
    <n v="0"/>
    <n v="0"/>
    <n v="0"/>
    <n v="0"/>
    <n v="0"/>
    <n v="0"/>
    <n v="0"/>
    <n v="0"/>
    <n v="0"/>
    <n v="0"/>
    <n v="0"/>
    <n v="0"/>
    <n v="0"/>
    <n v="0"/>
    <n v="37.4901409110036"/>
    <n v="0"/>
    <n v="0"/>
    <n v="0"/>
    <n v="0"/>
    <n v="0"/>
    <n v="0"/>
    <n v="0"/>
    <n v="0"/>
    <n v="0"/>
    <n v="0"/>
    <n v="0"/>
    <n v="0"/>
    <n v="0"/>
    <n v="0"/>
    <n v="0"/>
    <n v="0"/>
    <n v="0"/>
    <n v="0"/>
    <n v="0"/>
    <n v="0"/>
    <n v="0"/>
    <n v="0"/>
    <n v="0"/>
    <n v="0"/>
    <n v="0"/>
    <n v="0"/>
    <n v="0"/>
    <n v="0"/>
    <n v="0"/>
    <n v="0"/>
  </r>
  <r>
    <x v="4"/>
    <x v="5"/>
    <s v="Attempts_65+yrs"/>
    <s v="Care profile"/>
    <x v="18"/>
    <n v="1"/>
    <n v="6"/>
    <n v="60"/>
    <s v="min"/>
    <x v="4"/>
    <x v="0"/>
    <x v="0"/>
    <x v="0"/>
    <x v="0"/>
    <n v="4103.4366"/>
    <n v="4103.4366"/>
    <n v="24620.619599999998"/>
    <n v="24620.619599999998"/>
    <n v="0"/>
    <n v="0"/>
    <n v="24620.619599999998"/>
    <n v="0"/>
    <n v="0"/>
    <n v="0"/>
    <n v="24620.619599999998"/>
    <n v="0"/>
    <n v="0"/>
    <n v="0"/>
    <n v="0"/>
    <n v="0"/>
    <n v="0"/>
    <n v="0"/>
    <n v="0"/>
    <n v="0"/>
    <n v="0"/>
    <n v="0"/>
    <n v="0"/>
    <n v="0"/>
    <n v="0"/>
    <n v="0"/>
    <n v="0"/>
    <n v="0"/>
    <n v="0"/>
    <n v="0"/>
    <n v="0"/>
    <n v="0"/>
    <n v="0"/>
    <n v="0"/>
    <n v="21.422937663430627"/>
    <n v="0"/>
    <n v="0"/>
    <n v="0"/>
    <n v="21.422937663430627"/>
    <n v="0"/>
    <n v="0"/>
    <n v="0"/>
    <n v="0"/>
    <n v="0"/>
    <n v="0"/>
    <n v="0"/>
    <n v="0"/>
    <n v="0"/>
    <n v="0"/>
    <n v="0"/>
    <n v="0"/>
    <n v="0"/>
    <n v="0"/>
    <n v="0"/>
    <n v="0"/>
    <n v="0"/>
    <n v="0"/>
    <n v="0"/>
    <n v="0"/>
    <n v="0"/>
    <n v="0"/>
    <n v="0"/>
    <n v="0"/>
    <n v="0"/>
    <n v="0"/>
    <n v="0"/>
    <n v="0"/>
    <n v="0"/>
    <n v="0"/>
    <n v="0"/>
    <n v="0"/>
    <n v="0"/>
    <n v="0"/>
    <n v="0"/>
    <n v="0"/>
    <n v="0"/>
    <n v="0"/>
    <n v="0"/>
    <n v="0"/>
    <n v="0"/>
    <n v="0"/>
    <n v="0"/>
    <n v="0"/>
    <n v="0"/>
    <n v="0"/>
    <n v="0"/>
    <n v="0"/>
    <n v="0"/>
    <n v="0"/>
    <n v="0"/>
  </r>
  <r>
    <x v="4"/>
    <x v="5"/>
    <s v="Attempts_65+yrs"/>
    <s v="Care profile"/>
    <x v="22"/>
    <n v="0.2"/>
    <n v="10"/>
    <n v="60"/>
    <s v="min"/>
    <x v="4"/>
    <x v="0"/>
    <x v="0"/>
    <x v="0"/>
    <x v="0"/>
    <n v="4103.4366"/>
    <n v="820.68732"/>
    <n v="8206.8732"/>
    <n v="8206.8732"/>
    <n v="0"/>
    <n v="0"/>
    <n v="1641.37464"/>
    <n v="0"/>
    <n v="0"/>
    <n v="0"/>
    <n v="1641.37464"/>
    <n v="0"/>
    <n v="0"/>
    <n v="0"/>
    <n v="0"/>
    <n v="0"/>
    <n v="0"/>
    <n v="0"/>
    <n v="0"/>
    <n v="0"/>
    <n v="0"/>
    <n v="0"/>
    <n v="0"/>
    <n v="0"/>
    <n v="0"/>
    <n v="0"/>
    <n v="0"/>
    <n v="0"/>
    <n v="0"/>
    <n v="0"/>
    <n v="0"/>
    <n v="0"/>
    <n v="0"/>
    <n v="0"/>
    <n v="1.4281958442287086"/>
    <n v="0"/>
    <n v="0"/>
    <n v="0"/>
    <n v="1.4281958442287086"/>
    <n v="0"/>
    <n v="0"/>
    <n v="0"/>
    <n v="0"/>
    <n v="0"/>
    <n v="0"/>
    <n v="0"/>
    <n v="0"/>
    <n v="0"/>
    <n v="0"/>
    <n v="0"/>
    <n v="0"/>
    <n v="0"/>
    <n v="0"/>
    <n v="0"/>
    <n v="0"/>
    <n v="0"/>
    <n v="0"/>
    <n v="0"/>
    <n v="0"/>
    <n v="0"/>
    <n v="0"/>
    <n v="0"/>
    <n v="0"/>
    <n v="0"/>
    <n v="0"/>
    <n v="0"/>
    <n v="0"/>
    <n v="0"/>
    <n v="0"/>
    <n v="0"/>
    <n v="0"/>
    <n v="0"/>
    <n v="0"/>
    <n v="0"/>
    <n v="0"/>
    <n v="0"/>
    <n v="0"/>
    <n v="0"/>
    <n v="0"/>
    <n v="0"/>
    <n v="0"/>
    <n v="0"/>
    <n v="0"/>
    <n v="0"/>
    <n v="0"/>
    <n v="0"/>
    <n v="0"/>
    <n v="0"/>
    <n v="0"/>
    <n v="0"/>
  </r>
  <r>
    <x v="4"/>
    <x v="5"/>
    <s v="Attempts_65+yrs"/>
    <s v="Care profile"/>
    <x v="39"/>
    <n v="0.4"/>
    <n v="1"/>
    <n v="15"/>
    <s v="min"/>
    <x v="4"/>
    <x v="0"/>
    <x v="0"/>
    <x v="1"/>
    <x v="1"/>
    <n v="4103.4366"/>
    <n v="1641.37464"/>
    <n v="1641.37464"/>
    <n v="410.34365999999994"/>
    <n v="0"/>
    <n v="0"/>
    <n v="410.34365999999994"/>
    <n v="0"/>
    <n v="0"/>
    <n v="0"/>
    <n v="410.34365999999994"/>
    <n v="0"/>
    <n v="0"/>
    <n v="0"/>
    <n v="0"/>
    <n v="0"/>
    <n v="0"/>
    <n v="0"/>
    <n v="0"/>
    <n v="0"/>
    <n v="0"/>
    <n v="0"/>
    <n v="0"/>
    <n v="0"/>
    <n v="0"/>
    <n v="0"/>
    <n v="0"/>
    <n v="0"/>
    <n v="0"/>
    <n v="0"/>
    <n v="0"/>
    <n v="0"/>
    <n v="0"/>
    <n v="0"/>
    <n v="0.35704896105717709"/>
    <n v="0"/>
    <n v="0"/>
    <n v="0"/>
    <n v="0.35704896105717709"/>
    <n v="0"/>
    <n v="0"/>
    <n v="0"/>
    <n v="0"/>
    <n v="0"/>
    <n v="0"/>
    <n v="0"/>
    <n v="0"/>
    <n v="0"/>
    <n v="0"/>
    <n v="0"/>
    <n v="0"/>
    <n v="0"/>
    <n v="0"/>
    <n v="0"/>
    <n v="0"/>
    <n v="0"/>
    <n v="0"/>
    <n v="0"/>
    <n v="0"/>
    <n v="0"/>
    <n v="0"/>
    <n v="0"/>
    <n v="0"/>
    <n v="0"/>
    <n v="0"/>
    <n v="0"/>
    <n v="0"/>
    <n v="0"/>
    <n v="0"/>
    <n v="0"/>
    <n v="0"/>
    <n v="0"/>
    <n v="0"/>
    <n v="0"/>
    <n v="0"/>
    <n v="0"/>
    <n v="0"/>
    <n v="0"/>
    <n v="0"/>
    <n v="0"/>
    <n v="0"/>
    <n v="0"/>
    <n v="0"/>
    <n v="0"/>
    <n v="0"/>
    <n v="0"/>
    <n v="0"/>
    <n v="0"/>
    <n v="0"/>
    <n v="0"/>
  </r>
  <r>
    <x v="4"/>
    <x v="5"/>
    <s v="Attempts_65+yrs"/>
    <s v="Care profile"/>
    <x v="39"/>
    <n v="0.16"/>
    <n v="3"/>
    <n v="15"/>
    <s v="min"/>
    <x v="4"/>
    <x v="0"/>
    <x v="0"/>
    <x v="1"/>
    <x v="1"/>
    <n v="4103.4366"/>
    <n v="656.54985599999998"/>
    <n v="1969.6495679999998"/>
    <n v="492.41239199999995"/>
    <n v="0"/>
    <n v="0"/>
    <n v="492.41239199999995"/>
    <n v="0"/>
    <n v="0"/>
    <n v="0"/>
    <n v="492.41239199999995"/>
    <n v="0"/>
    <n v="0"/>
    <n v="0"/>
    <n v="0"/>
    <n v="0"/>
    <n v="0"/>
    <n v="0"/>
    <n v="0"/>
    <n v="0"/>
    <n v="0"/>
    <n v="0"/>
    <n v="0"/>
    <n v="0"/>
    <n v="0"/>
    <n v="0"/>
    <n v="0"/>
    <n v="0"/>
    <n v="0"/>
    <n v="0"/>
    <n v="0"/>
    <n v="0"/>
    <n v="0"/>
    <n v="0"/>
    <n v="0.42845875326861255"/>
    <n v="0"/>
    <n v="0"/>
    <n v="0"/>
    <n v="0.42845875326861255"/>
    <n v="0"/>
    <n v="0"/>
    <n v="0"/>
    <n v="0"/>
    <n v="0"/>
    <n v="0"/>
    <n v="0"/>
    <n v="0"/>
    <n v="0"/>
    <n v="0"/>
    <n v="0"/>
    <n v="0"/>
    <n v="0"/>
    <n v="0"/>
    <n v="0"/>
    <n v="0"/>
    <n v="0"/>
    <n v="0"/>
    <n v="0"/>
    <n v="0"/>
    <n v="0"/>
    <n v="0"/>
    <n v="0"/>
    <n v="0"/>
    <n v="0"/>
    <n v="0"/>
    <n v="0"/>
    <n v="0"/>
    <n v="0"/>
    <n v="0"/>
    <n v="0"/>
    <n v="0"/>
    <n v="0"/>
    <n v="0"/>
    <n v="0"/>
    <n v="0"/>
    <n v="0"/>
    <n v="0"/>
    <n v="0"/>
    <n v="0"/>
    <n v="0"/>
    <n v="0"/>
    <n v="0"/>
    <n v="0"/>
    <n v="0"/>
    <n v="0"/>
    <n v="0"/>
    <n v="0"/>
    <n v="0"/>
    <n v="0"/>
    <n v="0"/>
  </r>
  <r>
    <x v="4"/>
    <x v="5"/>
    <s v="Attempts_65+yrs"/>
    <s v="Care profile"/>
    <x v="29"/>
    <n v="0.8"/>
    <n v="10"/>
    <n v="60"/>
    <s v="min"/>
    <x v="4"/>
    <x v="0"/>
    <x v="1"/>
    <x v="1"/>
    <x v="1"/>
    <n v="4103.4366"/>
    <n v="3282.74928"/>
    <n v="32827.4928"/>
    <n v="32827.4928"/>
    <n v="0"/>
    <n v="0"/>
    <n v="32827.4928"/>
    <n v="0"/>
    <n v="0"/>
    <n v="0"/>
    <n v="32827.4928"/>
    <n v="0"/>
    <n v="0"/>
    <n v="0"/>
    <n v="0"/>
    <n v="0"/>
    <n v="0"/>
    <n v="0"/>
    <n v="0"/>
    <n v="0"/>
    <n v="0"/>
    <n v="0"/>
    <n v="0"/>
    <n v="0"/>
    <n v="0"/>
    <n v="0"/>
    <n v="0"/>
    <n v="0"/>
    <n v="0"/>
    <n v="0"/>
    <n v="0"/>
    <n v="0"/>
    <n v="0"/>
    <n v="0"/>
    <n v="28.563916884574173"/>
    <n v="0"/>
    <n v="0"/>
    <n v="0"/>
    <n v="28.563916884574173"/>
    <n v="0"/>
    <n v="0"/>
    <n v="0"/>
    <n v="0"/>
    <n v="0"/>
    <n v="0"/>
    <n v="0"/>
    <n v="0"/>
    <n v="0"/>
    <n v="0"/>
    <n v="0"/>
    <n v="0"/>
    <n v="0"/>
    <n v="0"/>
    <n v="0"/>
    <n v="0"/>
    <n v="0"/>
    <n v="0"/>
    <n v="0"/>
    <n v="0"/>
    <n v="0"/>
    <n v="0"/>
    <n v="0"/>
    <n v="0"/>
    <n v="0"/>
    <n v="0"/>
    <n v="0"/>
    <n v="0"/>
    <n v="0"/>
    <n v="0"/>
    <n v="0"/>
    <n v="0"/>
    <n v="0"/>
    <n v="0"/>
    <n v="0"/>
    <n v="0"/>
    <n v="0"/>
    <n v="0"/>
    <n v="0"/>
    <n v="0"/>
    <n v="0"/>
    <n v="0"/>
    <n v="0"/>
    <n v="0"/>
    <n v="0"/>
    <n v="0"/>
    <n v="0"/>
    <n v="0"/>
    <n v="0"/>
    <n v="0"/>
    <n v="0"/>
  </r>
  <r>
    <x v="4"/>
    <x v="5"/>
    <s v="Attempts_65+yrs"/>
    <s v="Care profile"/>
    <x v="40"/>
    <n v="0.6"/>
    <n v="10"/>
    <n v="60"/>
    <s v="min"/>
    <x v="3"/>
    <x v="12"/>
    <x v="1"/>
    <x v="1"/>
    <x v="1"/>
    <n v="4103.4366"/>
    <n v="2462.06196"/>
    <n v="24620.619599999998"/>
    <n v="24620.619599999998"/>
    <n v="0"/>
    <n v="0"/>
    <n v="8206.8731999999982"/>
    <n v="0"/>
    <n v="0"/>
    <n v="0"/>
    <n v="8206.8731999999982"/>
    <n v="0"/>
    <n v="0"/>
    <n v="0"/>
    <n v="0"/>
    <n v="0"/>
    <n v="0"/>
    <n v="0"/>
    <n v="0"/>
    <n v="0"/>
    <n v="0"/>
    <n v="0"/>
    <n v="0"/>
    <n v="0"/>
    <n v="0"/>
    <n v="0"/>
    <n v="0"/>
    <n v="0"/>
    <n v="0"/>
    <n v="0"/>
    <n v="0"/>
    <n v="0"/>
    <n v="0"/>
    <n v="0"/>
    <n v="6.3789252215857166"/>
    <n v="0"/>
    <n v="0"/>
    <n v="0"/>
    <n v="6.3789252215857166"/>
    <n v="0"/>
    <n v="0"/>
    <n v="0"/>
    <n v="0"/>
    <n v="0"/>
    <n v="0"/>
    <n v="0"/>
    <n v="0"/>
    <n v="0"/>
    <n v="0"/>
    <n v="0"/>
    <n v="0"/>
    <n v="0"/>
    <n v="0"/>
    <n v="0"/>
    <n v="0"/>
    <n v="0"/>
    <n v="0"/>
    <n v="0"/>
    <n v="0"/>
    <n v="0"/>
    <n v="0"/>
    <n v="0"/>
    <n v="0"/>
    <n v="0"/>
    <n v="0"/>
    <n v="0"/>
    <n v="0"/>
    <n v="0"/>
    <n v="0"/>
    <n v="0"/>
    <n v="0"/>
    <n v="0"/>
    <n v="0"/>
    <n v="0"/>
    <n v="0"/>
    <n v="0"/>
    <n v="0"/>
    <n v="0"/>
    <n v="0"/>
    <n v="0"/>
    <n v="0"/>
    <n v="0"/>
    <n v="0"/>
    <n v="0"/>
    <n v="0"/>
    <n v="0"/>
    <n v="0"/>
    <n v="0"/>
    <n v="0"/>
    <n v="0"/>
  </r>
  <r>
    <x v="4"/>
    <x v="5"/>
    <s v="Attempts_65+yrs"/>
    <s v="Care profile"/>
    <x v="41"/>
    <n v="0.3"/>
    <n v="10"/>
    <n v="60"/>
    <s v="min"/>
    <x v="3"/>
    <x v="13"/>
    <x v="1"/>
    <x v="1"/>
    <x v="1"/>
    <n v="4103.4366"/>
    <n v="1231.03098"/>
    <n v="12310.309799999999"/>
    <n v="12310.309799999999"/>
    <n v="0"/>
    <n v="0"/>
    <n v="2051.7182999999995"/>
    <n v="0"/>
    <n v="0"/>
    <n v="0"/>
    <n v="1025.8591499999998"/>
    <n v="0"/>
    <n v="0"/>
    <n v="0"/>
    <n v="0"/>
    <n v="0"/>
    <n v="0"/>
    <n v="0"/>
    <n v="0"/>
    <n v="0"/>
    <n v="0"/>
    <n v="0"/>
    <n v="0"/>
    <n v="0"/>
    <n v="1025.8591499999998"/>
    <n v="0"/>
    <n v="0"/>
    <n v="0"/>
    <n v="0"/>
    <n v="0"/>
    <n v="0"/>
    <n v="0"/>
    <n v="0"/>
    <n v="0"/>
    <n v="1.5944590093415711"/>
    <n v="0"/>
    <n v="0"/>
    <n v="0"/>
    <n v="0.79736565269821458"/>
    <n v="0"/>
    <n v="0"/>
    <n v="0"/>
    <n v="0"/>
    <n v="0"/>
    <n v="0"/>
    <n v="0"/>
    <n v="0"/>
    <n v="0"/>
    <n v="0"/>
    <n v="0"/>
    <n v="0"/>
    <n v="0"/>
    <n v="0.79709335664335645"/>
    <n v="0"/>
    <n v="0"/>
    <n v="0"/>
    <n v="0"/>
    <n v="0"/>
    <n v="0"/>
    <n v="0"/>
    <n v="0"/>
    <n v="0"/>
    <n v="0"/>
    <n v="0"/>
    <n v="0"/>
    <n v="0"/>
    <n v="0"/>
    <n v="0"/>
    <n v="0"/>
    <n v="0"/>
    <n v="0"/>
    <n v="0"/>
    <n v="0"/>
    <n v="0"/>
    <n v="0"/>
    <n v="0"/>
    <n v="0"/>
    <n v="0"/>
    <n v="0"/>
    <n v="0"/>
    <n v="0"/>
    <n v="0"/>
    <n v="0"/>
    <n v="0"/>
    <n v="0"/>
    <n v="0"/>
    <n v="0"/>
    <n v="0"/>
    <n v="0"/>
    <n v="0"/>
  </r>
  <r>
    <x v="4"/>
    <x v="5"/>
    <s v="Attempts_65+yrs"/>
    <s v="Care profile"/>
    <x v="42"/>
    <n v="0.1"/>
    <n v="3"/>
    <n v="60"/>
    <s v="min"/>
    <x v="8"/>
    <x v="0"/>
    <x v="1"/>
    <x v="0"/>
    <x v="1"/>
    <n v="4103.4366"/>
    <n v="410.34366"/>
    <n v="1231.03098"/>
    <n v="1231.03098"/>
    <n v="0"/>
    <n v="0"/>
    <n v="1231.03098"/>
    <n v="0"/>
    <n v="0"/>
    <n v="0"/>
    <n v="0"/>
    <n v="0"/>
    <n v="0"/>
    <n v="0"/>
    <n v="0"/>
    <n v="0"/>
    <n v="0"/>
    <n v="0"/>
    <n v="0"/>
    <n v="0"/>
    <n v="0"/>
    <n v="0"/>
    <n v="0"/>
    <n v="0"/>
    <n v="1231.03098"/>
    <n v="0"/>
    <n v="0"/>
    <n v="0"/>
    <n v="0"/>
    <n v="0"/>
    <n v="0"/>
    <n v="0"/>
    <n v="0"/>
    <n v="0"/>
    <n v="1.0711468831715314"/>
    <n v="0"/>
    <n v="0"/>
    <n v="0"/>
    <n v="0"/>
    <n v="0"/>
    <n v="0"/>
    <n v="0"/>
    <n v="0"/>
    <n v="0"/>
    <n v="0"/>
    <n v="0"/>
    <n v="0"/>
    <n v="0"/>
    <n v="0"/>
    <n v="0"/>
    <n v="0"/>
    <n v="0"/>
    <n v="1.0711468831715314"/>
    <n v="0"/>
    <n v="0"/>
    <n v="0"/>
    <n v="0"/>
    <n v="0"/>
    <n v="0"/>
    <n v="0"/>
    <n v="0"/>
    <n v="0"/>
    <n v="0"/>
    <n v="0"/>
    <n v="0"/>
    <n v="0"/>
    <n v="0"/>
    <n v="0"/>
    <n v="0"/>
    <n v="0"/>
    <n v="0"/>
    <n v="0"/>
    <n v="0"/>
    <n v="0"/>
    <n v="0"/>
    <n v="0"/>
    <n v="0"/>
    <n v="0"/>
    <n v="0"/>
    <n v="0"/>
    <n v="0"/>
    <n v="0"/>
    <n v="0"/>
    <n v="0"/>
    <n v="0"/>
    <n v="0"/>
    <n v="0"/>
    <n v="0"/>
    <n v="0"/>
    <n v="0"/>
  </r>
  <r>
    <x v="1"/>
    <x v="7"/>
    <s v="Persistent_12-17yrs"/>
    <s v="Care profile"/>
    <x v="20"/>
    <n v="1"/>
    <s v="n/a"/>
    <s v="n/a"/>
    <s v="n/a"/>
    <x v="2"/>
    <x v="0"/>
    <x v="1"/>
    <x v="1"/>
    <x v="1"/>
    <n v="29470.458879999998"/>
    <n v="29470.4588799999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7"/>
    <s v="Persistent_12-17yrs"/>
    <s v="Care profile"/>
    <x v="24"/>
    <n v="1"/>
    <s v="n/a"/>
    <s v="n/a"/>
    <s v="n/a"/>
    <x v="2"/>
    <x v="0"/>
    <x v="1"/>
    <x v="1"/>
    <x v="1"/>
    <n v="29470.458879999998"/>
    <n v="29470.4588799999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7"/>
    <s v="Persistent_12-17yrs"/>
    <s v="Care profile"/>
    <x v="25"/>
    <n v="0.2"/>
    <s v="n/a"/>
    <s v="n/a"/>
    <s v="n/a"/>
    <x v="2"/>
    <x v="0"/>
    <x v="1"/>
    <x v="1"/>
    <x v="1"/>
    <n v="29470.458879999998"/>
    <n v="5894.091776000000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7"/>
    <s v="Persistent_12-17yrs"/>
    <s v="Care profile"/>
    <x v="30"/>
    <n v="0.5"/>
    <n v="2"/>
    <n v="30"/>
    <s v="min"/>
    <x v="3"/>
    <x v="3"/>
    <x v="0"/>
    <x v="1"/>
    <x v="1"/>
    <n v="29470.458879999998"/>
    <n v="14735.229439999999"/>
    <n v="29470.458879999998"/>
    <n v="14735.229439999999"/>
    <n v="0"/>
    <n v="0"/>
    <n v="14735.229439999999"/>
    <n v="0"/>
    <n v="0"/>
    <n v="0"/>
    <n v="521.60104212389365"/>
    <n v="0"/>
    <n v="1133.4791876923075"/>
    <n v="340.04375630769232"/>
    <n v="0"/>
    <n v="0"/>
    <n v="0"/>
    <n v="575.64677128489825"/>
    <n v="2417.7164393965727"/>
    <n v="2406.203503970874"/>
    <n v="2406.203503970874"/>
    <n v="2406.203503970874"/>
    <n v="1093.7288654413064"/>
    <n v="0"/>
    <n v="0"/>
    <n v="0"/>
    <n v="478.13428861356937"/>
    <n v="0"/>
    <n v="956.26857722713873"/>
    <n v="0"/>
    <n v="0"/>
    <n v="0"/>
    <n v="0"/>
    <n v="0"/>
    <n v="12.993205796754053"/>
    <n v="0"/>
    <n v="0"/>
    <n v="0"/>
    <n v="0.45383156499485516"/>
    <n v="0"/>
    <n v="0.98621090085420471"/>
    <n v="0.29586327025626147"/>
    <n v="0"/>
    <n v="0"/>
    <n v="0"/>
    <n v="0.52407535286387463"/>
    <n v="2.2883776356806482"/>
    <n v="2.0935753837006814"/>
    <n v="2.093575383700681"/>
    <n v="2.093575383700681"/>
    <n v="0.95162517440940075"/>
    <n v="0"/>
    <n v="0"/>
    <n v="0"/>
    <n v="0.40416524886425426"/>
    <n v="0"/>
    <n v="0.80833049772850851"/>
    <n v="0"/>
    <n v="0"/>
    <n v="0"/>
    <n v="0"/>
    <n v="0"/>
    <n v="0"/>
    <n v="0"/>
    <n v="0"/>
    <n v="0"/>
    <n v="0"/>
    <n v="0"/>
    <n v="0"/>
    <n v="0"/>
    <n v="0"/>
    <n v="0"/>
    <n v="0"/>
    <n v="0"/>
    <n v="0"/>
    <n v="0"/>
    <n v="0"/>
    <n v="0"/>
    <n v="0"/>
    <n v="0"/>
    <n v="0"/>
    <n v="0"/>
    <n v="0"/>
    <n v="0"/>
    <n v="0"/>
    <n v="0"/>
    <n v="0"/>
    <n v="0"/>
    <n v="0"/>
    <n v="0"/>
  </r>
  <r>
    <x v="1"/>
    <x v="7"/>
    <s v="Persistent_12-17yrs"/>
    <s v="Care profile"/>
    <x v="36"/>
    <n v="0.5"/>
    <n v="12"/>
    <n v="60"/>
    <s v="min"/>
    <x v="3"/>
    <x v="3"/>
    <x v="0"/>
    <x v="1"/>
    <x v="1"/>
    <n v="29470.458879999998"/>
    <n v="14735.229439999999"/>
    <n v="176822.75328"/>
    <n v="176822.75328"/>
    <n v="0"/>
    <n v="0"/>
    <n v="176822.75328000003"/>
    <n v="0"/>
    <n v="0"/>
    <n v="0"/>
    <n v="6259.2125054867247"/>
    <n v="0"/>
    <n v="13601.750252307691"/>
    <n v="4080.5250756923078"/>
    <n v="0"/>
    <n v="0"/>
    <n v="0"/>
    <n v="6907.761255418779"/>
    <n v="29012.597272758874"/>
    <n v="28874.442047650489"/>
    <n v="28874.442047650489"/>
    <n v="28874.442047650489"/>
    <n v="13124.746385295677"/>
    <n v="0"/>
    <n v="0"/>
    <n v="0"/>
    <n v="5737.6114633628331"/>
    <n v="0"/>
    <n v="11475.222926725666"/>
    <n v="0"/>
    <n v="0"/>
    <n v="0"/>
    <n v="0"/>
    <n v="0"/>
    <n v="155.91846956104862"/>
    <n v="0"/>
    <n v="0"/>
    <n v="0"/>
    <n v="5.4459787799382626"/>
    <n v="0"/>
    <n v="11.834530810250456"/>
    <n v="3.5503592430751376"/>
    <n v="0"/>
    <n v="0"/>
    <n v="0"/>
    <n v="6.2889042343664956"/>
    <n v="27.460531628167782"/>
    <n v="25.122904604408181"/>
    <n v="25.122904604408173"/>
    <n v="25.122904604408173"/>
    <n v="11.419502092912809"/>
    <n v="0"/>
    <n v="0"/>
    <n v="0"/>
    <n v="4.8499829863710513"/>
    <n v="0"/>
    <n v="9.6999659727421026"/>
    <n v="0"/>
    <n v="0"/>
    <n v="0"/>
    <n v="0"/>
    <n v="0"/>
    <n v="0"/>
    <n v="0"/>
    <n v="0"/>
    <n v="0"/>
    <n v="0"/>
    <n v="0"/>
    <n v="0"/>
    <n v="0"/>
    <n v="0"/>
    <n v="0"/>
    <n v="0"/>
    <n v="0"/>
    <n v="0"/>
    <n v="0"/>
    <n v="0"/>
    <n v="0"/>
    <n v="0"/>
    <n v="0"/>
    <n v="0"/>
    <n v="0"/>
    <n v="0"/>
    <n v="0"/>
    <n v="0"/>
    <n v="0"/>
    <n v="0"/>
    <n v="0"/>
    <n v="0"/>
    <n v="0"/>
  </r>
  <r>
    <x v="1"/>
    <x v="7"/>
    <s v="Persistent_12-17yrs"/>
    <s v="Care profile"/>
    <x v="27"/>
    <n v="1"/>
    <n v="1"/>
    <n v="30"/>
    <s v="min"/>
    <x v="6"/>
    <x v="0"/>
    <x v="1"/>
    <x v="0"/>
    <x v="1"/>
    <n v="29470.458879999998"/>
    <n v="29470.458879999998"/>
    <n v="29470.458879999998"/>
    <n v="14735.229439999999"/>
    <n v="0"/>
    <n v="0"/>
    <n v="14735.229439999999"/>
    <n v="0"/>
    <n v="0"/>
    <n v="0"/>
    <n v="0"/>
    <n v="0"/>
    <n v="0"/>
    <n v="0"/>
    <n v="0"/>
    <n v="0"/>
    <n v="0"/>
    <n v="0"/>
    <n v="0"/>
    <n v="0"/>
    <n v="0"/>
    <n v="0"/>
    <n v="0"/>
    <n v="0"/>
    <n v="0"/>
    <n v="14735.229439999999"/>
    <n v="0"/>
    <n v="0"/>
    <n v="0"/>
    <n v="0"/>
    <n v="0"/>
    <n v="0"/>
    <n v="0"/>
    <n v="0"/>
    <n v="8.9303338383777149"/>
    <n v="0"/>
    <n v="0"/>
    <n v="0"/>
    <n v="0"/>
    <n v="0"/>
    <n v="0"/>
    <n v="0"/>
    <n v="0"/>
    <n v="0"/>
    <n v="0"/>
    <n v="0"/>
    <n v="0"/>
    <n v="0"/>
    <n v="0"/>
    <n v="0"/>
    <n v="0"/>
    <n v="0"/>
    <n v="0"/>
    <n v="8.9303338383777149"/>
    <n v="0"/>
    <n v="0"/>
    <n v="0"/>
    <n v="0"/>
    <n v="0"/>
    <n v="0"/>
    <n v="0"/>
    <n v="0"/>
    <n v="0"/>
    <n v="0"/>
    <n v="0"/>
    <n v="0"/>
    <n v="0"/>
    <n v="0"/>
    <n v="0"/>
    <n v="0"/>
    <n v="0"/>
    <n v="0"/>
    <n v="0"/>
    <n v="0"/>
    <n v="0"/>
    <n v="0"/>
    <n v="0"/>
    <n v="0"/>
    <n v="0"/>
    <n v="0"/>
    <n v="0"/>
    <n v="0"/>
    <n v="0"/>
    <n v="0"/>
    <n v="0"/>
    <n v="0"/>
    <n v="0"/>
    <n v="0"/>
    <n v="0"/>
    <n v="0"/>
  </r>
  <r>
    <x v="1"/>
    <x v="7"/>
    <s v="Persistent_12-17yrs"/>
    <s v="Care profile"/>
    <x v="26"/>
    <n v="1"/>
    <n v="12"/>
    <n v="20"/>
    <s v="min"/>
    <x v="6"/>
    <x v="0"/>
    <x v="1"/>
    <x v="0"/>
    <x v="1"/>
    <n v="29470.458879999998"/>
    <n v="29470.458879999998"/>
    <n v="353645.50656000001"/>
    <n v="117881.83552000001"/>
    <n v="0"/>
    <n v="0"/>
    <n v="117881.83552000001"/>
    <n v="0"/>
    <n v="0"/>
    <n v="0"/>
    <n v="0"/>
    <n v="0"/>
    <n v="0"/>
    <n v="0"/>
    <n v="0"/>
    <n v="0"/>
    <n v="0"/>
    <n v="0"/>
    <n v="0"/>
    <n v="0"/>
    <n v="0"/>
    <n v="0"/>
    <n v="0"/>
    <n v="0"/>
    <n v="0"/>
    <n v="117881.83552000001"/>
    <n v="0"/>
    <n v="0"/>
    <n v="0"/>
    <n v="0"/>
    <n v="0"/>
    <n v="0"/>
    <n v="0"/>
    <n v="0"/>
    <n v="71.442670707021733"/>
    <n v="0"/>
    <n v="0"/>
    <n v="0"/>
    <n v="0"/>
    <n v="0"/>
    <n v="0"/>
    <n v="0"/>
    <n v="0"/>
    <n v="0"/>
    <n v="0"/>
    <n v="0"/>
    <n v="0"/>
    <n v="0"/>
    <n v="0"/>
    <n v="0"/>
    <n v="0"/>
    <n v="0"/>
    <n v="0"/>
    <n v="71.442670707021733"/>
    <n v="0"/>
    <n v="0"/>
    <n v="0"/>
    <n v="0"/>
    <n v="0"/>
    <n v="0"/>
    <n v="0"/>
    <n v="0"/>
    <n v="0"/>
    <n v="0"/>
    <n v="0"/>
    <n v="0"/>
    <n v="0"/>
    <n v="0"/>
    <n v="0"/>
    <n v="0"/>
    <n v="0"/>
    <n v="0"/>
    <n v="0"/>
    <n v="0"/>
    <n v="0"/>
    <n v="0"/>
    <n v="0"/>
    <n v="0"/>
    <n v="0"/>
    <n v="0"/>
    <n v="0"/>
    <n v="0"/>
    <n v="0"/>
    <n v="0"/>
    <n v="0"/>
    <n v="0"/>
    <n v="0"/>
    <n v="0"/>
    <n v="0"/>
    <n v="0"/>
  </r>
  <r>
    <x v="1"/>
    <x v="7"/>
    <s v="Persistent_12-17yrs"/>
    <s v="Care profile"/>
    <x v="37"/>
    <n v="0.8"/>
    <n v="26"/>
    <n v="60"/>
    <s v="min"/>
    <x v="8"/>
    <x v="0"/>
    <x v="1"/>
    <x v="0"/>
    <x v="1"/>
    <n v="29470.458879999998"/>
    <n v="23576.367104000001"/>
    <n v="612985.544704"/>
    <n v="612985.544704"/>
    <n v="0"/>
    <n v="0"/>
    <n v="612985.544704"/>
    <n v="0"/>
    <n v="0"/>
    <n v="0"/>
    <n v="0"/>
    <n v="0"/>
    <n v="0"/>
    <n v="0"/>
    <n v="0"/>
    <n v="0"/>
    <n v="0"/>
    <n v="0"/>
    <n v="0"/>
    <n v="0"/>
    <n v="0"/>
    <n v="0"/>
    <n v="0"/>
    <n v="0"/>
    <n v="612985.544704"/>
    <n v="0"/>
    <n v="0"/>
    <n v="0"/>
    <n v="0"/>
    <n v="0"/>
    <n v="0"/>
    <n v="0"/>
    <n v="0"/>
    <n v="0"/>
    <n v="533.37208104940873"/>
    <n v="0"/>
    <n v="0"/>
    <n v="0"/>
    <n v="0"/>
    <n v="0"/>
    <n v="0"/>
    <n v="0"/>
    <n v="0"/>
    <n v="0"/>
    <n v="0"/>
    <n v="0"/>
    <n v="0"/>
    <n v="0"/>
    <n v="0"/>
    <n v="0"/>
    <n v="0"/>
    <n v="0"/>
    <n v="533.37208104940873"/>
    <n v="0"/>
    <n v="0"/>
    <n v="0"/>
    <n v="0"/>
    <n v="0"/>
    <n v="0"/>
    <n v="0"/>
    <n v="0"/>
    <n v="0"/>
    <n v="0"/>
    <n v="0"/>
    <n v="0"/>
    <n v="0"/>
    <n v="0"/>
    <n v="0"/>
    <n v="0"/>
    <n v="0"/>
    <n v="0"/>
    <n v="0"/>
    <n v="0"/>
    <n v="0"/>
    <n v="0"/>
    <n v="0"/>
    <n v="0"/>
    <n v="0"/>
    <n v="0"/>
    <n v="0"/>
    <n v="0"/>
    <n v="0"/>
    <n v="0"/>
    <n v="0"/>
    <n v="0"/>
    <n v="0"/>
    <n v="0"/>
    <n v="0"/>
    <n v="0"/>
    <n v="0"/>
  </r>
  <r>
    <x v="1"/>
    <x v="7"/>
    <s v="Persistent_12-17yrs"/>
    <s v="Care profile"/>
    <x v="38"/>
    <n v="0.8"/>
    <n v="12"/>
    <n v="60"/>
    <s v="min"/>
    <x v="5"/>
    <x v="0"/>
    <x v="1"/>
    <x v="1"/>
    <x v="1"/>
    <n v="29470.458879999998"/>
    <n v="23576.367104000001"/>
    <n v="282916.405248"/>
    <n v="282916.405248"/>
    <n v="0"/>
    <n v="0"/>
    <n v="282916.405248"/>
    <n v="0"/>
    <n v="0"/>
    <n v="0"/>
    <n v="0"/>
    <n v="0"/>
    <n v="0"/>
    <n v="0"/>
    <n v="0"/>
    <n v="0"/>
    <n v="282916.405248"/>
    <n v="0"/>
    <n v="0"/>
    <n v="0"/>
    <n v="0"/>
    <n v="0"/>
    <n v="0"/>
    <n v="0"/>
    <n v="0"/>
    <n v="0"/>
    <n v="0"/>
    <n v="0"/>
    <n v="0"/>
    <n v="0"/>
    <n v="0"/>
    <n v="0"/>
    <n v="0"/>
    <n v="0"/>
    <n v="246.17172971511172"/>
    <n v="0"/>
    <n v="0"/>
    <n v="0"/>
    <n v="0"/>
    <n v="0"/>
    <n v="0"/>
    <n v="0"/>
    <n v="0"/>
    <n v="0"/>
    <n v="246.17172971511172"/>
    <n v="0"/>
    <n v="0"/>
    <n v="0"/>
    <n v="0"/>
    <n v="0"/>
    <n v="0"/>
    <n v="0"/>
    <n v="0"/>
    <n v="0"/>
    <n v="0"/>
    <n v="0"/>
    <n v="0"/>
    <n v="0"/>
    <n v="0"/>
    <n v="0"/>
    <n v="0"/>
    <n v="0"/>
    <n v="0"/>
    <n v="0"/>
    <n v="0"/>
    <n v="0"/>
    <n v="0"/>
    <n v="0"/>
    <n v="0"/>
    <n v="0"/>
    <n v="0"/>
    <n v="0"/>
    <n v="0"/>
    <n v="0"/>
    <n v="0"/>
    <n v="0"/>
    <n v="0"/>
    <n v="0"/>
    <n v="0"/>
    <n v="0"/>
    <n v="0"/>
    <n v="0"/>
    <n v="0"/>
    <n v="0"/>
    <n v="0"/>
    <n v="0"/>
    <n v="0"/>
    <n v="0"/>
    <n v="0"/>
    <n v="0"/>
  </r>
  <r>
    <x v="1"/>
    <x v="7"/>
    <s v="Persistent_12-17yrs"/>
    <s v="Care profile"/>
    <x v="18"/>
    <n v="0.5"/>
    <n v="12"/>
    <n v="60"/>
    <s v="min"/>
    <x v="5"/>
    <x v="0"/>
    <x v="0"/>
    <x v="0"/>
    <x v="0"/>
    <n v="29470.458879999998"/>
    <n v="14735.229439999999"/>
    <n v="176822.75328"/>
    <n v="176822.75328"/>
    <n v="0"/>
    <n v="0"/>
    <n v="176822.75328"/>
    <n v="0"/>
    <n v="0"/>
    <n v="0"/>
    <n v="0"/>
    <n v="0"/>
    <n v="0"/>
    <n v="0"/>
    <n v="0"/>
    <n v="0"/>
    <n v="176822.75328"/>
    <n v="0"/>
    <n v="0"/>
    <n v="0"/>
    <n v="0"/>
    <n v="0"/>
    <n v="0"/>
    <n v="0"/>
    <n v="0"/>
    <n v="0"/>
    <n v="0"/>
    <n v="0"/>
    <n v="0"/>
    <n v="0"/>
    <n v="0"/>
    <n v="0"/>
    <n v="0"/>
    <n v="0"/>
    <n v="153.85733107194483"/>
    <n v="0"/>
    <n v="0"/>
    <n v="0"/>
    <n v="0"/>
    <n v="0"/>
    <n v="0"/>
    <n v="0"/>
    <n v="0"/>
    <n v="0"/>
    <n v="153.85733107194483"/>
    <n v="0"/>
    <n v="0"/>
    <n v="0"/>
    <n v="0"/>
    <n v="0"/>
    <n v="0"/>
    <n v="0"/>
    <n v="0"/>
    <n v="0"/>
    <n v="0"/>
    <n v="0"/>
    <n v="0"/>
    <n v="0"/>
    <n v="0"/>
    <n v="0"/>
    <n v="0"/>
    <n v="0"/>
    <n v="0"/>
    <n v="0"/>
    <n v="0"/>
    <n v="0"/>
    <n v="0"/>
    <n v="0"/>
    <n v="0"/>
    <n v="0"/>
    <n v="0"/>
    <n v="0"/>
    <n v="0"/>
    <n v="0"/>
    <n v="0"/>
    <n v="0"/>
    <n v="0"/>
    <n v="0"/>
    <n v="0"/>
    <n v="0"/>
    <n v="0"/>
    <n v="0"/>
    <n v="0"/>
    <n v="0"/>
    <n v="0"/>
    <n v="0"/>
    <n v="0"/>
    <n v="0"/>
    <n v="0"/>
    <n v="0"/>
  </r>
  <r>
    <x v="1"/>
    <x v="7"/>
    <s v="Persistent_12-17yrs"/>
    <s v="Care profile"/>
    <x v="22"/>
    <n v="0.5"/>
    <n v="50"/>
    <n v="60"/>
    <s v="min"/>
    <x v="5"/>
    <x v="0"/>
    <x v="0"/>
    <x v="0"/>
    <x v="0"/>
    <n v="29470.458879999998"/>
    <n v="14735.229439999999"/>
    <n v="736761.47199999995"/>
    <n v="736761.47199999995"/>
    <n v="0"/>
    <n v="0"/>
    <n v="147352.29439999998"/>
    <n v="0"/>
    <n v="0"/>
    <n v="0"/>
    <n v="0"/>
    <n v="0"/>
    <n v="0"/>
    <n v="0"/>
    <n v="0"/>
    <n v="0"/>
    <n v="147352.29439999998"/>
    <n v="0"/>
    <n v="0"/>
    <n v="0"/>
    <n v="0"/>
    <n v="0"/>
    <n v="0"/>
    <n v="0"/>
    <n v="0"/>
    <n v="0"/>
    <n v="0"/>
    <n v="0"/>
    <n v="0"/>
    <n v="0"/>
    <n v="0"/>
    <n v="0"/>
    <n v="0"/>
    <n v="0"/>
    <n v="128.21444255995402"/>
    <n v="0"/>
    <n v="0"/>
    <n v="0"/>
    <n v="0"/>
    <n v="0"/>
    <n v="0"/>
    <n v="0"/>
    <n v="0"/>
    <n v="0"/>
    <n v="128.21444255995402"/>
    <n v="0"/>
    <n v="0"/>
    <n v="0"/>
    <n v="0"/>
    <n v="0"/>
    <n v="0"/>
    <n v="0"/>
    <n v="0"/>
    <n v="0"/>
    <n v="0"/>
    <n v="0"/>
    <n v="0"/>
    <n v="0"/>
    <n v="0"/>
    <n v="0"/>
    <n v="0"/>
    <n v="0"/>
    <n v="0"/>
    <n v="0"/>
    <n v="0"/>
    <n v="0"/>
    <n v="0"/>
    <n v="0"/>
    <n v="0"/>
    <n v="0"/>
    <n v="0"/>
    <n v="0"/>
    <n v="0"/>
    <n v="0"/>
    <n v="0"/>
    <n v="0"/>
    <n v="0"/>
    <n v="0"/>
    <n v="0"/>
    <n v="0"/>
    <n v="0"/>
    <n v="0"/>
    <n v="0"/>
    <n v="0"/>
    <n v="0"/>
    <n v="0"/>
    <n v="0"/>
    <n v="0"/>
    <n v="0"/>
    <n v="0"/>
  </r>
  <r>
    <x v="1"/>
    <x v="7"/>
    <s v="Persistent_12-17yrs"/>
    <s v="Care profile"/>
    <x v="28"/>
    <n v="0.4"/>
    <n v="6"/>
    <n v="150"/>
    <s v="min"/>
    <x v="3"/>
    <x v="4"/>
    <x v="0"/>
    <x v="1"/>
    <x v="0"/>
    <n v="29470.458879999998"/>
    <n v="11788.183552"/>
    <n v="70729.101311999999"/>
    <n v="176822.75327999998"/>
    <n v="0"/>
    <n v="0"/>
    <n v="176822.75327999998"/>
    <n v="0"/>
    <n v="0"/>
    <n v="0"/>
    <n v="159140.47795199999"/>
    <n v="0"/>
    <n v="0"/>
    <n v="0"/>
    <n v="0"/>
    <n v="0"/>
    <n v="0"/>
    <n v="0"/>
    <n v="0"/>
    <n v="0"/>
    <n v="0"/>
    <n v="0"/>
    <n v="0"/>
    <n v="0"/>
    <n v="17682.275328"/>
    <n v="0"/>
    <n v="0"/>
    <n v="0"/>
    <n v="0"/>
    <n v="0"/>
    <n v="0"/>
    <n v="0"/>
    <n v="0"/>
    <n v="0"/>
    <n v="105.54608200294902"/>
    <n v="0"/>
    <n v="0"/>
    <n v="0"/>
    <n v="94.726474971428559"/>
    <n v="0"/>
    <n v="0"/>
    <n v="0"/>
    <n v="0"/>
    <n v="0"/>
    <n v="0"/>
    <n v="0"/>
    <n v="0"/>
    <n v="0"/>
    <n v="0"/>
    <n v="0"/>
    <n v="0"/>
    <n v="0"/>
    <n v="10.819607031520466"/>
    <n v="0"/>
    <n v="0"/>
    <n v="0"/>
    <n v="0"/>
    <n v="0"/>
    <n v="0"/>
    <n v="0"/>
    <n v="0"/>
    <n v="0"/>
    <n v="0"/>
    <n v="0"/>
    <n v="0"/>
    <n v="0"/>
    <n v="0"/>
    <n v="0"/>
    <n v="0"/>
    <n v="0"/>
    <n v="0"/>
    <n v="0"/>
    <n v="0"/>
    <n v="0"/>
    <n v="0"/>
    <n v="0"/>
    <n v="0"/>
    <n v="0"/>
    <n v="0"/>
    <n v="0"/>
    <n v="0"/>
    <n v="0"/>
    <n v="0"/>
    <n v="0"/>
    <n v="0"/>
    <n v="0"/>
    <n v="0"/>
    <n v="0"/>
    <n v="0"/>
    <n v="0"/>
  </r>
  <r>
    <x v="1"/>
    <x v="7"/>
    <s v="Persistent_12-17yrs"/>
    <s v="Care profile"/>
    <x v="31"/>
    <n v="0.15"/>
    <n v="1"/>
    <n v="120"/>
    <s v="min"/>
    <x v="3"/>
    <x v="7"/>
    <x v="0"/>
    <x v="1"/>
    <x v="1"/>
    <n v="29470.458879999998"/>
    <n v="4420.5688319999999"/>
    <n v="4420.5688319999999"/>
    <n v="8841.1376639999999"/>
    <n v="0"/>
    <n v="0"/>
    <n v="8841.1376639999999"/>
    <n v="0"/>
    <n v="0"/>
    <n v="0"/>
    <n v="4420.5688319999999"/>
    <n v="0"/>
    <n v="0"/>
    <n v="0"/>
    <n v="0"/>
    <n v="0"/>
    <n v="0"/>
    <n v="0"/>
    <n v="0"/>
    <n v="0"/>
    <n v="0"/>
    <n v="0"/>
    <n v="0"/>
    <n v="0"/>
    <n v="4420.5688319999999"/>
    <n v="0"/>
    <n v="0"/>
    <n v="0"/>
    <n v="0"/>
    <n v="0"/>
    <n v="0"/>
    <n v="0"/>
    <n v="0"/>
    <n v="0"/>
    <n v="5.2824929135652479"/>
    <n v="0"/>
    <n v="0"/>
    <n v="0"/>
    <n v="2.577591155685131"/>
    <n v="0"/>
    <n v="0"/>
    <n v="0"/>
    <n v="0"/>
    <n v="0"/>
    <n v="0"/>
    <n v="0"/>
    <n v="0"/>
    <n v="0"/>
    <n v="0"/>
    <n v="0"/>
    <n v="0"/>
    <n v="0"/>
    <n v="2.7049017578801164"/>
    <n v="0"/>
    <n v="0"/>
    <n v="0"/>
    <n v="0"/>
    <n v="0"/>
    <n v="0"/>
    <n v="0"/>
    <n v="0"/>
    <n v="0"/>
    <n v="0"/>
    <n v="0"/>
    <n v="0"/>
    <n v="0"/>
    <n v="0"/>
    <n v="0"/>
    <n v="0"/>
    <n v="0"/>
    <n v="0"/>
    <n v="0"/>
    <n v="0"/>
    <n v="0"/>
    <n v="0"/>
    <n v="0"/>
    <n v="0"/>
    <n v="0"/>
    <n v="0"/>
    <n v="0"/>
    <n v="0"/>
    <n v="0"/>
    <n v="0"/>
    <n v="0"/>
    <n v="0"/>
    <n v="0"/>
    <n v="0"/>
    <n v="0"/>
    <n v="0"/>
    <n v="0"/>
  </r>
  <r>
    <x v="1"/>
    <x v="7"/>
    <s v="Persistent_12-17yrs"/>
    <s v="Care profile"/>
    <x v="32"/>
    <n v="0.2"/>
    <n v="1"/>
    <n v="45"/>
    <s v="min"/>
    <x v="3"/>
    <x v="8"/>
    <x v="0"/>
    <x v="1"/>
    <x v="1"/>
    <n v="29470.458879999998"/>
    <n v="5894.0917760000002"/>
    <n v="5894.0917760000002"/>
    <n v="4420.5688320000008"/>
    <n v="0"/>
    <n v="0"/>
    <n v="4420.5688320000008"/>
    <n v="0"/>
    <n v="0"/>
    <n v="0"/>
    <n v="0"/>
    <n v="0"/>
    <n v="0"/>
    <n v="0"/>
    <n v="0"/>
    <n v="0"/>
    <n v="0"/>
    <n v="413.13727401869164"/>
    <n v="1859.1177330841124"/>
    <n v="784.9608206355141"/>
    <n v="0"/>
    <n v="0"/>
    <n v="0"/>
    <n v="0"/>
    <n v="0"/>
    <n v="0"/>
    <n v="413.13727401869164"/>
    <n v="0"/>
    <n v="950.21573024299073"/>
    <n v="0"/>
    <n v="0"/>
    <n v="0"/>
    <n v="0"/>
    <n v="0"/>
    <n v="2.8603276255204486"/>
    <n v="0"/>
    <n v="0"/>
    <n v="0"/>
    <n v="0"/>
    <n v="0"/>
    <n v="0"/>
    <n v="0"/>
    <n v="0"/>
    <n v="0"/>
    <n v="0"/>
    <n v="0.25200365783363909"/>
    <n v="1.378598170754165"/>
    <n v="0.457592641072044"/>
    <n v="0"/>
    <n v="0"/>
    <n v="0"/>
    <n v="0"/>
    <n v="0"/>
    <n v="0"/>
    <n v="0.23397974420018197"/>
    <n v="0"/>
    <n v="0.53815341166041852"/>
    <n v="0"/>
    <n v="0"/>
    <n v="0"/>
    <n v="0"/>
    <n v="0"/>
    <n v="0"/>
    <n v="0"/>
    <n v="0"/>
    <n v="0"/>
    <n v="0"/>
    <n v="0"/>
    <n v="0"/>
    <n v="0"/>
    <n v="0"/>
    <n v="0"/>
    <n v="0"/>
    <n v="0"/>
    <n v="0"/>
    <n v="0"/>
    <n v="0"/>
    <n v="0"/>
    <n v="0"/>
    <n v="0"/>
    <n v="0"/>
    <n v="0"/>
    <n v="0"/>
    <n v="0"/>
    <n v="0"/>
    <n v="0"/>
    <n v="0"/>
    <n v="0"/>
    <n v="0"/>
    <n v="0"/>
  </r>
  <r>
    <x v="1"/>
    <x v="7"/>
    <s v="Persistent_12-17yrs"/>
    <s v="Care profile"/>
    <x v="19"/>
    <n v="0.2"/>
    <n v="1"/>
    <n v="45"/>
    <s v="min"/>
    <x v="11"/>
    <x v="0"/>
    <x v="0"/>
    <x v="1"/>
    <x v="1"/>
    <n v="29470.458879999998"/>
    <n v="5894.0917760000002"/>
    <n v="5894.0917760000002"/>
    <n v="4420.5688320000008"/>
    <n v="0"/>
    <n v="0"/>
    <n v="4420.5688320000008"/>
    <n v="0"/>
    <n v="0"/>
    <n v="0"/>
    <n v="0"/>
    <n v="0"/>
    <n v="0"/>
    <n v="0"/>
    <n v="0"/>
    <n v="0"/>
    <n v="0"/>
    <n v="0"/>
    <n v="0"/>
    <n v="0"/>
    <n v="0"/>
    <n v="4420.5688320000008"/>
    <n v="0"/>
    <n v="0"/>
    <n v="0"/>
    <n v="0"/>
    <n v="0"/>
    <n v="0"/>
    <n v="0"/>
    <n v="0"/>
    <n v="0"/>
    <n v="0"/>
    <n v="0"/>
    <n v="0"/>
    <n v="3.8464332767986216"/>
    <n v="0"/>
    <n v="0"/>
    <n v="0"/>
    <n v="0"/>
    <n v="0"/>
    <n v="0"/>
    <n v="0"/>
    <n v="0"/>
    <n v="0"/>
    <n v="0"/>
    <n v="0"/>
    <n v="0"/>
    <n v="0"/>
    <n v="0"/>
    <n v="3.8464332767986216"/>
    <n v="0"/>
    <n v="0"/>
    <n v="0"/>
    <n v="0"/>
    <n v="0"/>
    <n v="0"/>
    <n v="0"/>
    <n v="0"/>
    <n v="0"/>
    <n v="0"/>
    <n v="0"/>
    <n v="0"/>
    <n v="0"/>
    <n v="0"/>
    <n v="0"/>
    <n v="0"/>
    <n v="0"/>
    <n v="0"/>
    <n v="0"/>
    <n v="0"/>
    <n v="0"/>
    <n v="0"/>
    <n v="0"/>
    <n v="0"/>
    <n v="0"/>
    <n v="0"/>
    <n v="0"/>
    <n v="0"/>
    <n v="0"/>
    <n v="0"/>
    <n v="0"/>
    <n v="0"/>
    <n v="0"/>
    <n v="0"/>
    <n v="0"/>
    <n v="0"/>
    <n v="0"/>
    <n v="0"/>
    <n v="0"/>
    <n v="0"/>
  </r>
  <r>
    <x v="1"/>
    <x v="7"/>
    <s v="Persistent_12-17yrs"/>
    <s v="Care profile"/>
    <x v="33"/>
    <n v="0.02"/>
    <n v="1"/>
    <n v="4320"/>
    <s v="min"/>
    <x v="3"/>
    <x v="9"/>
    <x v="0"/>
    <x v="1"/>
    <x v="1"/>
    <n v="29470.458879999998"/>
    <n v="589.40917760000002"/>
    <n v="589.40917760000002"/>
    <n v="42437.460787200005"/>
    <n v="0"/>
    <n v="0"/>
    <n v="42437.460787200005"/>
    <n v="0"/>
    <n v="0"/>
    <n v="0"/>
    <n v="16974.984314880003"/>
    <n v="0"/>
    <n v="0"/>
    <n v="0"/>
    <n v="0"/>
    <n v="0"/>
    <n v="16974.984314880003"/>
    <n v="0"/>
    <n v="0"/>
    <n v="0"/>
    <n v="0"/>
    <n v="0"/>
    <n v="0"/>
    <n v="0"/>
    <n v="8487.4921574400014"/>
    <n v="0"/>
    <n v="0"/>
    <n v="0"/>
    <n v="0"/>
    <n v="0"/>
    <n v="0"/>
    <n v="0"/>
    <n v="0"/>
    <n v="0"/>
    <n v="25.445687706029293"/>
    <n v="0"/>
    <n v="0"/>
    <n v="0"/>
    <n v="9.8979500378309062"/>
    <n v="0"/>
    <n v="0"/>
    <n v="0"/>
    <n v="0"/>
    <n v="0"/>
    <n v="10.354326293068564"/>
    <n v="0"/>
    <n v="0"/>
    <n v="0"/>
    <n v="0"/>
    <n v="0"/>
    <n v="0"/>
    <n v="0"/>
    <n v="5.1934113751298243"/>
    <n v="0"/>
    <n v="0"/>
    <n v="0"/>
    <n v="0"/>
    <n v="0"/>
    <n v="0"/>
    <n v="0"/>
    <n v="0"/>
    <n v="0"/>
    <n v="0"/>
    <n v="0"/>
    <n v="0"/>
    <n v="0"/>
    <n v="0"/>
    <n v="0"/>
    <n v="0"/>
    <n v="0"/>
    <n v="0"/>
    <n v="0"/>
    <n v="0"/>
    <n v="0"/>
    <n v="0"/>
    <n v="0"/>
    <n v="0"/>
    <n v="0"/>
    <n v="0"/>
    <n v="0"/>
    <n v="0"/>
    <n v="0"/>
    <n v="0"/>
    <n v="0"/>
    <n v="0"/>
    <n v="0"/>
    <n v="0"/>
    <n v="0"/>
    <n v="0"/>
    <n v="0"/>
  </r>
  <r>
    <x v="1"/>
    <x v="7"/>
    <s v="Persistent_12-17yrs"/>
    <s v="Care profile"/>
    <x v="34"/>
    <n v="0.15"/>
    <n v="1"/>
    <n v="3"/>
    <s v="days"/>
    <x v="3"/>
    <x v="10"/>
    <x v="0"/>
    <x v="1"/>
    <x v="1"/>
    <n v="29470.458879999998"/>
    <n v="4420.5688319999999"/>
    <n v="4420.5688319999999"/>
    <n v="318280.95590399997"/>
    <n v="13261.706495999999"/>
    <n v="42.745226417405313"/>
    <n v="174789.29161727996"/>
    <n v="0"/>
    <n v="0"/>
    <n v="0"/>
    <n v="8850.0907147989801"/>
    <n v="21179.704274732623"/>
    <n v="0"/>
    <n v="0"/>
    <n v="0"/>
    <n v="0"/>
    <n v="0"/>
    <n v="7290.3236507708425"/>
    <n v="100241.95019809908"/>
    <n v="6925.8074682323004"/>
    <n v="3462.9037341161502"/>
    <n v="6925.8074682323004"/>
    <n v="0"/>
    <n v="0"/>
    <n v="0"/>
    <n v="0"/>
    <n v="6387.0937705860615"/>
    <n v="3005.6911861581466"/>
    <n v="10519.919151553513"/>
    <n v="0"/>
    <n v="0"/>
    <n v="0"/>
    <n v="0"/>
    <n v="0"/>
    <n v="106.34283716062774"/>
    <n v="0"/>
    <n v="0"/>
    <n v="0"/>
    <n v="5.1591573457555775"/>
    <n v="12.919102885947551"/>
    <n v="0"/>
    <n v="0"/>
    <n v="0"/>
    <n v="0"/>
    <n v="0"/>
    <n v="4.4469195648084314"/>
    <n v="62.446631228559283"/>
    <n v="4.0373970873846696"/>
    <n v="2.0186985436923348"/>
    <n v="4.0373970873846696"/>
    <n v="0"/>
    <n v="0"/>
    <n v="0"/>
    <n v="0"/>
    <n v="3.6173220394456322"/>
    <n v="1.7022691950332387"/>
    <n v="5.9579421826163355"/>
    <n v="0"/>
    <n v="0"/>
    <n v="0"/>
    <n v="0"/>
    <n v="0"/>
    <n v="0"/>
    <n v="0"/>
    <n v="0"/>
    <n v="0"/>
    <n v="0"/>
    <n v="0"/>
    <n v="0"/>
    <n v="0"/>
    <n v="0"/>
    <n v="0"/>
    <n v="0"/>
    <n v="0"/>
    <n v="0"/>
    <n v="0"/>
    <n v="0"/>
    <n v="0"/>
    <n v="0"/>
    <n v="0"/>
    <n v="0"/>
    <n v="0"/>
    <n v="0"/>
    <n v="0"/>
    <n v="0"/>
    <n v="0"/>
    <n v="0"/>
    <n v="0"/>
    <n v="0"/>
    <n v="0"/>
  </r>
  <r>
    <x v="1"/>
    <x v="7"/>
    <s v="Persistent_12-17yrs"/>
    <s v="Care profile"/>
    <x v="35"/>
    <n v="0.2"/>
    <n v="1"/>
    <n v="90"/>
    <s v="min"/>
    <x v="3"/>
    <x v="11"/>
    <x v="0"/>
    <x v="1"/>
    <x v="1"/>
    <n v="29470.458879999998"/>
    <n v="5894.0917760000002"/>
    <n v="5894.0917760000002"/>
    <n v="8841.1376640000017"/>
    <n v="0"/>
    <n v="0"/>
    <n v="8841.1376639999999"/>
    <n v="0"/>
    <n v="0"/>
    <n v="0"/>
    <n v="464.55173868523167"/>
    <n v="0"/>
    <n v="0"/>
    <n v="0"/>
    <n v="0"/>
    <n v="0"/>
    <n v="0"/>
    <n v="781.58021229902215"/>
    <n v="5314.745443633351"/>
    <n v="185.62530042101778"/>
    <n v="519.75084117884978"/>
    <n v="519.75084117884978"/>
    <n v="0"/>
    <n v="0"/>
    <n v="0"/>
    <n v="0"/>
    <n v="508.02713799436447"/>
    <n v="0"/>
    <n v="547.1061486093156"/>
    <n v="0"/>
    <n v="0"/>
    <n v="0"/>
    <n v="0"/>
    <n v="0"/>
    <n v="8.0971019478067898"/>
    <n v="0"/>
    <n v="0"/>
    <n v="0"/>
    <n v="0.40419444280658201"/>
    <n v="0"/>
    <n v="0"/>
    <n v="0"/>
    <n v="0"/>
    <n v="0"/>
    <n v="0"/>
    <n v="0.71155949444092337"/>
    <n v="5.0234962432964512"/>
    <n v="0.16150776894479607"/>
    <n v="0.45222175304542889"/>
    <n v="0.45222175304542889"/>
    <n v="0"/>
    <n v="0"/>
    <n v="0"/>
    <n v="0"/>
    <n v="0.42943357033160495"/>
    <n v="0"/>
    <n v="0.46246692189557459"/>
    <n v="0"/>
    <n v="0"/>
    <n v="0"/>
    <n v="0"/>
    <n v="0"/>
    <n v="0"/>
    <n v="0"/>
    <n v="0"/>
    <n v="0"/>
    <n v="0"/>
    <n v="0"/>
    <n v="0"/>
    <n v="0"/>
    <n v="0"/>
    <n v="0"/>
    <n v="0"/>
    <n v="0"/>
    <n v="0"/>
    <n v="0"/>
    <n v="0"/>
    <n v="0"/>
    <n v="0"/>
    <n v="0"/>
    <n v="0"/>
    <n v="0"/>
    <n v="0"/>
    <n v="0"/>
    <n v="0"/>
    <n v="0"/>
    <n v="0"/>
    <n v="0"/>
    <n v="0"/>
    <n v="0"/>
  </r>
  <r>
    <x v="1"/>
    <x v="7"/>
    <s v="Persistent_12-17yrs"/>
    <s v="Care profile"/>
    <x v="35"/>
    <n v="0.02"/>
    <n v="8"/>
    <n v="90"/>
    <s v="min"/>
    <x v="3"/>
    <x v="11"/>
    <x v="0"/>
    <x v="1"/>
    <x v="1"/>
    <n v="29470.458879999998"/>
    <n v="589.40917760000002"/>
    <n v="4715.2734208000002"/>
    <n v="7072.9101312000003"/>
    <n v="0"/>
    <n v="0"/>
    <n v="7072.9101312000021"/>
    <n v="0"/>
    <n v="0"/>
    <n v="0"/>
    <n v="371.64139094818529"/>
    <n v="0"/>
    <n v="0"/>
    <n v="0"/>
    <n v="0"/>
    <n v="0"/>
    <n v="0"/>
    <n v="625.26416983921763"/>
    <n v="4251.7963549066808"/>
    <n v="148.50024033681419"/>
    <n v="415.8006729430798"/>
    <n v="415.8006729430798"/>
    <n v="0"/>
    <n v="0"/>
    <n v="0"/>
    <n v="0"/>
    <n v="406.42171039549152"/>
    <n v="0"/>
    <n v="437.68491888745234"/>
    <n v="0"/>
    <n v="0"/>
    <n v="0"/>
    <n v="0"/>
    <n v="0"/>
    <n v="6.4776815582454326"/>
    <n v="0"/>
    <n v="0"/>
    <n v="0"/>
    <n v="0.32335555424526558"/>
    <n v="0"/>
    <n v="0"/>
    <n v="0"/>
    <n v="0"/>
    <n v="0"/>
    <n v="0"/>
    <n v="0.56924759555273863"/>
    <n v="4.0187969946371611"/>
    <n v="0.1292062151558368"/>
    <n v="0.36177740243634304"/>
    <n v="0.36177740243634304"/>
    <n v="0"/>
    <n v="0"/>
    <n v="0"/>
    <n v="0"/>
    <n v="0.34354685626528392"/>
    <n v="0"/>
    <n v="0.36997353751645956"/>
    <n v="0"/>
    <n v="0"/>
    <n v="0"/>
    <n v="0"/>
    <n v="0"/>
    <n v="0"/>
    <n v="0"/>
    <n v="0"/>
    <n v="0"/>
    <n v="0"/>
    <n v="0"/>
    <n v="0"/>
    <n v="0"/>
    <n v="0"/>
    <n v="0"/>
    <n v="0"/>
    <n v="0"/>
    <n v="0"/>
    <n v="0"/>
    <n v="0"/>
    <n v="0"/>
    <n v="0"/>
    <n v="0"/>
    <n v="0"/>
    <n v="0"/>
    <n v="0"/>
    <n v="0"/>
    <n v="0"/>
    <n v="0"/>
    <n v="0"/>
    <n v="0"/>
    <n v="0"/>
    <n v="0"/>
  </r>
  <r>
    <x v="1"/>
    <x v="7"/>
    <s v="Persistent_12-17yrs"/>
    <s v="Care profile"/>
    <x v="47"/>
    <n v="0.15"/>
    <n v="12"/>
    <n v="60"/>
    <s v="min"/>
    <x v="3"/>
    <x v="16"/>
    <x v="0"/>
    <x v="0"/>
    <x v="0"/>
    <n v="29470.458879999998"/>
    <n v="4420.5688319999999"/>
    <n v="53046.825983999996"/>
    <n v="53046.825983999996"/>
    <n v="0"/>
    <n v="0"/>
    <n v="53046.825983999996"/>
    <n v="0"/>
    <n v="0"/>
    <n v="0"/>
    <n v="5304.6825983999997"/>
    <n v="0"/>
    <n v="0"/>
    <n v="0"/>
    <n v="0"/>
    <n v="0"/>
    <n v="37132.778188799995"/>
    <n v="0"/>
    <n v="0"/>
    <n v="0"/>
    <n v="0"/>
    <n v="0"/>
    <n v="0"/>
    <n v="0"/>
    <n v="10609.365196799999"/>
    <n v="0"/>
    <n v="0"/>
    <n v="0"/>
    <n v="0"/>
    <n v="0"/>
    <n v="0"/>
    <n v="0"/>
    <n v="0"/>
    <n v="0"/>
    <n v="45.672781130464308"/>
    <n v="0"/>
    <n v="0"/>
    <n v="0"/>
    <n v="4.1217425006993009"/>
    <n v="0"/>
    <n v="0"/>
    <n v="0"/>
    <n v="0"/>
    <n v="0"/>
    <n v="32.317474489817229"/>
    <n v="0"/>
    <n v="0"/>
    <n v="0"/>
    <n v="0"/>
    <n v="0"/>
    <n v="0"/>
    <n v="0"/>
    <n v="9.2335641399477808"/>
    <n v="0"/>
    <n v="0"/>
    <n v="0"/>
    <n v="0"/>
    <n v="0"/>
    <n v="0"/>
    <n v="0"/>
    <n v="0"/>
    <n v="0"/>
    <n v="0"/>
    <n v="0"/>
    <n v="0"/>
    <n v="0"/>
    <n v="0"/>
    <n v="0"/>
    <n v="0"/>
    <n v="0"/>
    <n v="0"/>
    <n v="0"/>
    <n v="0"/>
    <n v="0"/>
    <n v="0"/>
    <n v="0"/>
    <n v="0"/>
    <n v="0"/>
    <n v="0"/>
    <n v="0"/>
    <n v="0"/>
    <n v="0"/>
    <n v="0"/>
    <n v="0"/>
    <n v="0"/>
    <n v="0"/>
    <n v="0"/>
    <n v="0"/>
    <n v="0"/>
    <n v="0"/>
  </r>
  <r>
    <x v="1"/>
    <x v="7"/>
    <s v="Persistent_12-17yrs"/>
    <s v="Care profile"/>
    <x v="39"/>
    <n v="0.1"/>
    <n v="1"/>
    <n v="60"/>
    <s v="min"/>
    <x v="4"/>
    <x v="0"/>
    <x v="0"/>
    <x v="1"/>
    <x v="1"/>
    <n v="29470.458879999998"/>
    <n v="2947.0458880000001"/>
    <n v="2947.0458880000001"/>
    <n v="2947.0458880000001"/>
    <n v="0"/>
    <n v="0"/>
    <n v="2947.0458880000001"/>
    <n v="0"/>
    <n v="0"/>
    <n v="0"/>
    <n v="2947.0458880000001"/>
    <n v="0"/>
    <n v="0"/>
    <n v="0"/>
    <n v="0"/>
    <n v="0"/>
    <n v="0"/>
    <n v="0"/>
    <n v="0"/>
    <n v="0"/>
    <n v="0"/>
    <n v="0"/>
    <n v="0"/>
    <n v="0"/>
    <n v="0"/>
    <n v="0"/>
    <n v="0"/>
    <n v="0"/>
    <n v="0"/>
    <n v="0"/>
    <n v="0"/>
    <n v="0"/>
    <n v="0"/>
    <n v="0"/>
    <n v="2.5642888511990805"/>
    <n v="0"/>
    <n v="0"/>
    <n v="0"/>
    <n v="2.5642888511990805"/>
    <n v="0"/>
    <n v="0"/>
    <n v="0"/>
    <n v="0"/>
    <n v="0"/>
    <n v="0"/>
    <n v="0"/>
    <n v="0"/>
    <n v="0"/>
    <n v="0"/>
    <n v="0"/>
    <n v="0"/>
    <n v="0"/>
    <n v="0"/>
    <n v="0"/>
    <n v="0"/>
    <n v="0"/>
    <n v="0"/>
    <n v="0"/>
    <n v="0"/>
    <n v="0"/>
    <n v="0"/>
    <n v="0"/>
    <n v="0"/>
    <n v="0"/>
    <n v="0"/>
    <n v="0"/>
    <n v="0"/>
    <n v="0"/>
    <n v="0"/>
    <n v="0"/>
    <n v="0"/>
    <n v="0"/>
    <n v="0"/>
    <n v="0"/>
    <n v="0"/>
    <n v="0"/>
    <n v="0"/>
    <n v="0"/>
    <n v="0"/>
    <n v="0"/>
    <n v="0"/>
    <n v="0"/>
    <n v="0"/>
    <n v="0"/>
    <n v="0"/>
    <n v="0"/>
    <n v="0"/>
    <n v="0"/>
    <n v="0"/>
    <n v="0"/>
  </r>
  <r>
    <x v="1"/>
    <x v="7"/>
    <s v="Persistent_12-17yrs"/>
    <s v="Care profile"/>
    <x v="39"/>
    <n v="0.03"/>
    <n v="3"/>
    <n v="30"/>
    <s v="min"/>
    <x v="4"/>
    <x v="0"/>
    <x v="0"/>
    <x v="1"/>
    <x v="1"/>
    <n v="29470.458879999998"/>
    <n v="884.11376639999992"/>
    <n v="2652.3412991999999"/>
    <n v="1326.1706495999999"/>
    <n v="0"/>
    <n v="0"/>
    <n v="1326.1706495999999"/>
    <n v="0"/>
    <n v="0"/>
    <n v="0"/>
    <n v="1326.1706495999999"/>
    <n v="0"/>
    <n v="0"/>
    <n v="0"/>
    <n v="0"/>
    <n v="0"/>
    <n v="0"/>
    <n v="0"/>
    <n v="0"/>
    <n v="0"/>
    <n v="0"/>
    <n v="0"/>
    <n v="0"/>
    <n v="0"/>
    <n v="0"/>
    <n v="0"/>
    <n v="0"/>
    <n v="0"/>
    <n v="0"/>
    <n v="0"/>
    <n v="0"/>
    <n v="0"/>
    <n v="0"/>
    <n v="0"/>
    <n v="1.1539299830395862"/>
    <n v="0"/>
    <n v="0"/>
    <n v="0"/>
    <n v="1.1539299830395862"/>
    <n v="0"/>
    <n v="0"/>
    <n v="0"/>
    <n v="0"/>
    <n v="0"/>
    <n v="0"/>
    <n v="0"/>
    <n v="0"/>
    <n v="0"/>
    <n v="0"/>
    <n v="0"/>
    <n v="0"/>
    <n v="0"/>
    <n v="0"/>
    <n v="0"/>
    <n v="0"/>
    <n v="0"/>
    <n v="0"/>
    <n v="0"/>
    <n v="0"/>
    <n v="0"/>
    <n v="0"/>
    <n v="0"/>
    <n v="0"/>
    <n v="0"/>
    <n v="0"/>
    <n v="0"/>
    <n v="0"/>
    <n v="0"/>
    <n v="0"/>
    <n v="0"/>
    <n v="0"/>
    <n v="0"/>
    <n v="0"/>
    <n v="0"/>
    <n v="0"/>
    <n v="0"/>
    <n v="0"/>
    <n v="0"/>
    <n v="0"/>
    <n v="0"/>
    <n v="0"/>
    <n v="0"/>
    <n v="0"/>
    <n v="0"/>
    <n v="0"/>
    <n v="0"/>
    <n v="0"/>
    <n v="0"/>
    <n v="0"/>
    <n v="0"/>
  </r>
  <r>
    <x v="1"/>
    <x v="7"/>
    <s v="Persistent_12-17yrs"/>
    <s v="Care profile"/>
    <x v="29"/>
    <n v="0.8"/>
    <n v="10"/>
    <n v="60"/>
    <s v="min"/>
    <x v="4"/>
    <x v="0"/>
    <x v="1"/>
    <x v="1"/>
    <x v="1"/>
    <n v="29470.458879999998"/>
    <n v="23576.367104000001"/>
    <n v="235763.67104000002"/>
    <n v="235763.67104000002"/>
    <n v="0"/>
    <n v="0"/>
    <n v="235763.67104000002"/>
    <n v="0"/>
    <n v="0"/>
    <n v="0"/>
    <n v="235763.67104000002"/>
    <n v="0"/>
    <n v="0"/>
    <n v="0"/>
    <n v="0"/>
    <n v="0"/>
    <n v="0"/>
    <n v="0"/>
    <n v="0"/>
    <n v="0"/>
    <n v="0"/>
    <n v="0"/>
    <n v="0"/>
    <n v="0"/>
    <n v="0"/>
    <n v="0"/>
    <n v="0"/>
    <n v="0"/>
    <n v="0"/>
    <n v="0"/>
    <n v="0"/>
    <n v="0"/>
    <n v="0"/>
    <n v="0"/>
    <n v="205.14310809592646"/>
    <n v="0"/>
    <n v="0"/>
    <n v="0"/>
    <n v="205.14310809592646"/>
    <n v="0"/>
    <n v="0"/>
    <n v="0"/>
    <n v="0"/>
    <n v="0"/>
    <n v="0"/>
    <n v="0"/>
    <n v="0"/>
    <n v="0"/>
    <n v="0"/>
    <n v="0"/>
    <n v="0"/>
    <n v="0"/>
    <n v="0"/>
    <n v="0"/>
    <n v="0"/>
    <n v="0"/>
    <n v="0"/>
    <n v="0"/>
    <n v="0"/>
    <n v="0"/>
    <n v="0"/>
    <n v="0"/>
    <n v="0"/>
    <n v="0"/>
    <n v="0"/>
    <n v="0"/>
    <n v="0"/>
    <n v="0"/>
    <n v="0"/>
    <n v="0"/>
    <n v="0"/>
    <n v="0"/>
    <n v="0"/>
    <n v="0"/>
    <n v="0"/>
    <n v="0"/>
    <n v="0"/>
    <n v="0"/>
    <n v="0"/>
    <n v="0"/>
    <n v="0"/>
    <n v="0"/>
    <n v="0"/>
    <n v="0"/>
    <n v="0"/>
    <n v="0"/>
    <n v="0"/>
    <n v="0"/>
    <n v="0"/>
    <n v="0"/>
  </r>
  <r>
    <x v="1"/>
    <x v="7"/>
    <s v="Persistent_12-17yrs"/>
    <s v="Care profile"/>
    <x v="40"/>
    <n v="0.6"/>
    <n v="10"/>
    <n v="60"/>
    <s v="min"/>
    <x v="3"/>
    <x v="12"/>
    <x v="1"/>
    <x v="1"/>
    <x v="1"/>
    <n v="29470.458879999998"/>
    <n v="17682.275328"/>
    <n v="176822.75328"/>
    <n v="176822.75328"/>
    <n v="0"/>
    <n v="0"/>
    <n v="58940.917759999997"/>
    <n v="0"/>
    <n v="0"/>
    <n v="0"/>
    <n v="58940.917759999997"/>
    <n v="0"/>
    <n v="0"/>
    <n v="0"/>
    <n v="0"/>
    <n v="0"/>
    <n v="0"/>
    <n v="0"/>
    <n v="0"/>
    <n v="0"/>
    <n v="0"/>
    <n v="0"/>
    <n v="0"/>
    <n v="0"/>
    <n v="0"/>
    <n v="0"/>
    <n v="0"/>
    <n v="0"/>
    <n v="0"/>
    <n v="0"/>
    <n v="0"/>
    <n v="0"/>
    <n v="0"/>
    <n v="0"/>
    <n v="45.812783714347326"/>
    <n v="0"/>
    <n v="0"/>
    <n v="0"/>
    <n v="45.812783714347326"/>
    <n v="0"/>
    <n v="0"/>
    <n v="0"/>
    <n v="0"/>
    <n v="0"/>
    <n v="0"/>
    <n v="0"/>
    <n v="0"/>
    <n v="0"/>
    <n v="0"/>
    <n v="0"/>
    <n v="0"/>
    <n v="0"/>
    <n v="0"/>
    <n v="0"/>
    <n v="0"/>
    <n v="0"/>
    <n v="0"/>
    <n v="0"/>
    <n v="0"/>
    <n v="0"/>
    <n v="0"/>
    <n v="0"/>
    <n v="0"/>
    <n v="0"/>
    <n v="0"/>
    <n v="0"/>
    <n v="0"/>
    <n v="0"/>
    <n v="0"/>
    <n v="0"/>
    <n v="0"/>
    <n v="0"/>
    <n v="0"/>
    <n v="0"/>
    <n v="0"/>
    <n v="0"/>
    <n v="0"/>
    <n v="0"/>
    <n v="0"/>
    <n v="0"/>
    <n v="0"/>
    <n v="0"/>
    <n v="0"/>
    <n v="0"/>
    <n v="0"/>
    <n v="0"/>
    <n v="0"/>
    <n v="0"/>
    <n v="0"/>
    <n v="0"/>
  </r>
  <r>
    <x v="1"/>
    <x v="7"/>
    <s v="Persistent_12-17yrs"/>
    <s v="Care profile"/>
    <x v="41"/>
    <n v="0.5"/>
    <n v="10"/>
    <n v="60"/>
    <s v="min"/>
    <x v="3"/>
    <x v="13"/>
    <x v="1"/>
    <x v="1"/>
    <x v="1"/>
    <n v="29470.458879999998"/>
    <n v="14735.229439999999"/>
    <n v="147352.29439999998"/>
    <n v="147352.29439999998"/>
    <n v="0"/>
    <n v="0"/>
    <n v="24558.715733333331"/>
    <n v="0"/>
    <n v="0"/>
    <n v="0"/>
    <n v="12279.357866666665"/>
    <n v="0"/>
    <n v="0"/>
    <n v="0"/>
    <n v="0"/>
    <n v="0"/>
    <n v="0"/>
    <n v="0"/>
    <n v="0"/>
    <n v="0"/>
    <n v="0"/>
    <n v="0"/>
    <n v="0"/>
    <n v="0"/>
    <n v="12279.357866666665"/>
    <n v="0"/>
    <n v="0"/>
    <n v="0"/>
    <n v="0"/>
    <n v="0"/>
    <n v="0"/>
    <n v="0"/>
    <n v="0"/>
    <n v="0"/>
    <n v="19.085400543959629"/>
    <n v="0"/>
    <n v="0"/>
    <n v="0"/>
    <n v="9.5443299404890265"/>
    <n v="0"/>
    <n v="0"/>
    <n v="0"/>
    <n v="0"/>
    <n v="0"/>
    <n v="0"/>
    <n v="0"/>
    <n v="0"/>
    <n v="0"/>
    <n v="0"/>
    <n v="0"/>
    <n v="0"/>
    <n v="0"/>
    <n v="9.5410706034706028"/>
    <n v="0"/>
    <n v="0"/>
    <n v="0"/>
    <n v="0"/>
    <n v="0"/>
    <n v="0"/>
    <n v="0"/>
    <n v="0"/>
    <n v="0"/>
    <n v="0"/>
    <n v="0"/>
    <n v="0"/>
    <n v="0"/>
    <n v="0"/>
    <n v="0"/>
    <n v="0"/>
    <n v="0"/>
    <n v="0"/>
    <n v="0"/>
    <n v="0"/>
    <n v="0"/>
    <n v="0"/>
    <n v="0"/>
    <n v="0"/>
    <n v="0"/>
    <n v="0"/>
    <n v="0"/>
    <n v="0"/>
    <n v="0"/>
    <n v="0"/>
    <n v="0"/>
    <n v="0"/>
    <n v="0"/>
    <n v="0"/>
    <n v="0"/>
    <n v="0"/>
    <n v="0"/>
  </r>
  <r>
    <x v="1"/>
    <x v="7"/>
    <s v="Persistent_12-17yrs"/>
    <s v="Care profile"/>
    <x v="42"/>
    <n v="0.5"/>
    <n v="10"/>
    <n v="60"/>
    <s v="min"/>
    <x v="8"/>
    <x v="0"/>
    <x v="1"/>
    <x v="0"/>
    <x v="1"/>
    <n v="29470.458879999998"/>
    <n v="14735.229439999999"/>
    <n v="147352.29439999998"/>
    <n v="147352.29439999998"/>
    <n v="0"/>
    <n v="0"/>
    <n v="147352.29439999998"/>
    <n v="0"/>
    <n v="0"/>
    <n v="0"/>
    <n v="0"/>
    <n v="0"/>
    <n v="0"/>
    <n v="0"/>
    <n v="0"/>
    <n v="0"/>
    <n v="0"/>
    <n v="0"/>
    <n v="0"/>
    <n v="0"/>
    <n v="0"/>
    <n v="0"/>
    <n v="0"/>
    <n v="0"/>
    <n v="147352.29439999998"/>
    <n v="0"/>
    <n v="0"/>
    <n v="0"/>
    <n v="0"/>
    <n v="0"/>
    <n v="0"/>
    <n v="0"/>
    <n v="0"/>
    <n v="0"/>
    <n v="128.21444255995402"/>
    <n v="0"/>
    <n v="0"/>
    <n v="0"/>
    <n v="0"/>
    <n v="0"/>
    <n v="0"/>
    <n v="0"/>
    <n v="0"/>
    <n v="0"/>
    <n v="0"/>
    <n v="0"/>
    <n v="0"/>
    <n v="0"/>
    <n v="0"/>
    <n v="0"/>
    <n v="0"/>
    <n v="0"/>
    <n v="128.21444255995402"/>
    <n v="0"/>
    <n v="0"/>
    <n v="0"/>
    <n v="0"/>
    <n v="0"/>
    <n v="0"/>
    <n v="0"/>
    <n v="0"/>
    <n v="0"/>
    <n v="0"/>
    <n v="0"/>
    <n v="0"/>
    <n v="0"/>
    <n v="0"/>
    <n v="0"/>
    <n v="0"/>
    <n v="0"/>
    <n v="0"/>
    <n v="0"/>
    <n v="0"/>
    <n v="0"/>
    <n v="0"/>
    <n v="0"/>
    <n v="0"/>
    <n v="0"/>
    <n v="0"/>
    <n v="0"/>
    <n v="0"/>
    <n v="0"/>
    <n v="0"/>
    <n v="0"/>
    <n v="0"/>
    <n v="0"/>
    <n v="0"/>
    <n v="0"/>
    <n v="0"/>
    <n v="0"/>
  </r>
  <r>
    <x v="2"/>
    <x v="7"/>
    <s v="Persistent_18-24yrs"/>
    <s v="Care profile"/>
    <x v="20"/>
    <n v="1"/>
    <s v="n/a"/>
    <s v="n/a"/>
    <s v="n/a"/>
    <x v="2"/>
    <x v="0"/>
    <x v="1"/>
    <x v="1"/>
    <x v="1"/>
    <n v="30864.522000000001"/>
    <n v="30864.5220000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7"/>
    <s v="Persistent_18-24yrs"/>
    <s v="Care profile"/>
    <x v="24"/>
    <n v="1"/>
    <s v="n/a"/>
    <s v="n/a"/>
    <s v="n/a"/>
    <x v="2"/>
    <x v="0"/>
    <x v="1"/>
    <x v="1"/>
    <x v="1"/>
    <n v="30864.522000000001"/>
    <n v="30864.5220000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7"/>
    <s v="Persistent_18-24yrs"/>
    <s v="Care profile"/>
    <x v="25"/>
    <n v="0.2"/>
    <s v="n/a"/>
    <s v="n/a"/>
    <s v="n/a"/>
    <x v="2"/>
    <x v="0"/>
    <x v="1"/>
    <x v="1"/>
    <x v="1"/>
    <n v="30864.522000000001"/>
    <n v="6172.904400000000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7"/>
    <s v="Persistent_18-24yrs"/>
    <s v="Care profile"/>
    <x v="30"/>
    <n v="0.5"/>
    <n v="2"/>
    <n v="30"/>
    <s v="min"/>
    <x v="3"/>
    <x v="3"/>
    <x v="0"/>
    <x v="1"/>
    <x v="1"/>
    <n v="30864.522000000001"/>
    <n v="15432.261"/>
    <n v="30864.522000000001"/>
    <n v="15432.261"/>
    <n v="0"/>
    <n v="0"/>
    <n v="15432.261000000004"/>
    <n v="0"/>
    <n v="0"/>
    <n v="0"/>
    <n v="546.27472566371671"/>
    <n v="0"/>
    <n v="1187.097"/>
    <n v="356.12910000000005"/>
    <n v="0"/>
    <n v="0"/>
    <n v="0"/>
    <n v="602.87702030351659"/>
    <n v="2532.0834852747698"/>
    <n v="2520.0259448686988"/>
    <n v="2520.0259448686988"/>
    <n v="2520.0259448686988"/>
    <n v="1145.4663385766812"/>
    <n v="0"/>
    <n v="0"/>
    <n v="0"/>
    <n v="500.75183185840717"/>
    <n v="0"/>
    <n v="1001.5036637168143"/>
    <n v="0"/>
    <n v="0"/>
    <n v="0"/>
    <n v="0"/>
    <n v="0"/>
    <n v="13.6078331117063"/>
    <n v="0"/>
    <n v="0"/>
    <n v="0"/>
    <n v="0.47529949835915614"/>
    <n v="0"/>
    <n v="1.0328623714343204"/>
    <n v="0.30985871143029614"/>
    <n v="0"/>
    <n v="0"/>
    <n v="0"/>
    <n v="0.54886608057203146"/>
    <n v="2.3966264715581302"/>
    <n v="2.1926093432070823"/>
    <n v="2.1926093432070819"/>
    <n v="2.1926093432070819"/>
    <n v="0.99664061054867381"/>
    <n v="0"/>
    <n v="0"/>
    <n v="0"/>
    <n v="0.42328377939414874"/>
    <n v="0"/>
    <n v="0.84656755878829748"/>
    <n v="0"/>
    <n v="0"/>
    <n v="0"/>
    <n v="0"/>
    <n v="0"/>
    <n v="0"/>
    <n v="0"/>
    <n v="0"/>
    <n v="0"/>
    <n v="0"/>
    <n v="0"/>
    <n v="0"/>
    <n v="0"/>
    <n v="0"/>
    <n v="0"/>
    <n v="0"/>
    <n v="0"/>
    <n v="0"/>
    <n v="0"/>
    <n v="0"/>
    <n v="0"/>
    <n v="0"/>
    <n v="0"/>
    <n v="0"/>
    <n v="0"/>
    <n v="0"/>
    <n v="0"/>
    <n v="0"/>
    <n v="0"/>
    <n v="0"/>
    <n v="0"/>
    <n v="0"/>
    <n v="0"/>
  </r>
  <r>
    <x v="2"/>
    <x v="7"/>
    <s v="Persistent_18-24yrs"/>
    <s v="Care profile"/>
    <x v="36"/>
    <n v="0.5"/>
    <n v="12"/>
    <n v="60"/>
    <s v="min"/>
    <x v="3"/>
    <x v="3"/>
    <x v="0"/>
    <x v="1"/>
    <x v="1"/>
    <n v="30864.522000000001"/>
    <n v="15432.261"/>
    <n v="185187.13200000001"/>
    <n v="185187.13200000001"/>
    <n v="0"/>
    <n v="0"/>
    <n v="185187.13200000001"/>
    <n v="0"/>
    <n v="0"/>
    <n v="0"/>
    <n v="6555.2967079646005"/>
    <n v="0"/>
    <n v="14245.163999999999"/>
    <n v="4273.5492000000004"/>
    <n v="0"/>
    <n v="0"/>
    <n v="0"/>
    <n v="7234.5242436421995"/>
    <n v="30385.001823297236"/>
    <n v="30240.311338424384"/>
    <n v="30240.311338424384"/>
    <n v="30240.311338424384"/>
    <n v="13745.596062920175"/>
    <n v="0"/>
    <n v="0"/>
    <n v="0"/>
    <n v="6009.0219823008865"/>
    <n v="0"/>
    <n v="12018.043964601773"/>
    <n v="0"/>
    <n v="0"/>
    <n v="0"/>
    <n v="0"/>
    <n v="0"/>
    <n v="163.29399734047558"/>
    <n v="0"/>
    <n v="0"/>
    <n v="0"/>
    <n v="5.7035939803098739"/>
    <n v="0"/>
    <n v="12.394348457211843"/>
    <n v="3.7183045371635535"/>
    <n v="0"/>
    <n v="0"/>
    <n v="0"/>
    <n v="6.5863929668643779"/>
    <n v="28.759517658697558"/>
    <n v="26.311312118484988"/>
    <n v="26.311312118484985"/>
    <n v="26.311312118484985"/>
    <n v="11.959687326584085"/>
    <n v="0"/>
    <n v="0"/>
    <n v="0"/>
    <n v="5.0794053527297853"/>
    <n v="0"/>
    <n v="10.158810705459571"/>
    <n v="0"/>
    <n v="0"/>
    <n v="0"/>
    <n v="0"/>
    <n v="0"/>
    <n v="0"/>
    <n v="0"/>
    <n v="0"/>
    <n v="0"/>
    <n v="0"/>
    <n v="0"/>
    <n v="0"/>
    <n v="0"/>
    <n v="0"/>
    <n v="0"/>
    <n v="0"/>
    <n v="0"/>
    <n v="0"/>
    <n v="0"/>
    <n v="0"/>
    <n v="0"/>
    <n v="0"/>
    <n v="0"/>
    <n v="0"/>
    <n v="0"/>
    <n v="0"/>
    <n v="0"/>
    <n v="0"/>
    <n v="0"/>
    <n v="0"/>
    <n v="0"/>
    <n v="0"/>
    <n v="0"/>
  </r>
  <r>
    <x v="2"/>
    <x v="7"/>
    <s v="Persistent_18-24yrs"/>
    <s v="Care profile"/>
    <x v="27"/>
    <n v="1"/>
    <n v="1"/>
    <n v="30"/>
    <s v="min"/>
    <x v="6"/>
    <x v="0"/>
    <x v="1"/>
    <x v="0"/>
    <x v="1"/>
    <n v="30864.522000000001"/>
    <n v="30864.522000000001"/>
    <n v="30864.522000000001"/>
    <n v="15432.261"/>
    <n v="0"/>
    <n v="0"/>
    <n v="15432.261"/>
    <n v="0"/>
    <n v="0"/>
    <n v="0"/>
    <n v="0"/>
    <n v="0"/>
    <n v="0"/>
    <n v="0"/>
    <n v="0"/>
    <n v="0"/>
    <n v="0"/>
    <n v="0"/>
    <n v="0"/>
    <n v="0"/>
    <n v="0"/>
    <n v="0"/>
    <n v="0"/>
    <n v="0"/>
    <n v="0"/>
    <n v="15432.261"/>
    <n v="0"/>
    <n v="0"/>
    <n v="0"/>
    <n v="0"/>
    <n v="0"/>
    <n v="0"/>
    <n v="0"/>
    <n v="0"/>
    <n v="9.3527720876110578"/>
    <n v="0"/>
    <n v="0"/>
    <n v="0"/>
    <n v="0"/>
    <n v="0"/>
    <n v="0"/>
    <n v="0"/>
    <n v="0"/>
    <n v="0"/>
    <n v="0"/>
    <n v="0"/>
    <n v="0"/>
    <n v="0"/>
    <n v="0"/>
    <n v="0"/>
    <n v="0"/>
    <n v="0"/>
    <n v="0"/>
    <n v="9.3527720876110578"/>
    <n v="0"/>
    <n v="0"/>
    <n v="0"/>
    <n v="0"/>
    <n v="0"/>
    <n v="0"/>
    <n v="0"/>
    <n v="0"/>
    <n v="0"/>
    <n v="0"/>
    <n v="0"/>
    <n v="0"/>
    <n v="0"/>
    <n v="0"/>
    <n v="0"/>
    <n v="0"/>
    <n v="0"/>
    <n v="0"/>
    <n v="0"/>
    <n v="0"/>
    <n v="0"/>
    <n v="0"/>
    <n v="0"/>
    <n v="0"/>
    <n v="0"/>
    <n v="0"/>
    <n v="0"/>
    <n v="0"/>
    <n v="0"/>
    <n v="0"/>
    <n v="0"/>
    <n v="0"/>
    <n v="0"/>
    <n v="0"/>
    <n v="0"/>
    <n v="0"/>
  </r>
  <r>
    <x v="2"/>
    <x v="7"/>
    <s v="Persistent_18-24yrs"/>
    <s v="Care profile"/>
    <x v="26"/>
    <n v="1"/>
    <n v="12"/>
    <n v="20"/>
    <s v="min"/>
    <x v="6"/>
    <x v="0"/>
    <x v="1"/>
    <x v="0"/>
    <x v="1"/>
    <n v="30864.522000000001"/>
    <n v="30864.522000000001"/>
    <n v="370374.26400000002"/>
    <n v="123458.088"/>
    <n v="0"/>
    <n v="0"/>
    <n v="123458.088"/>
    <n v="0"/>
    <n v="0"/>
    <n v="0"/>
    <n v="0"/>
    <n v="0"/>
    <n v="0"/>
    <n v="0"/>
    <n v="0"/>
    <n v="0"/>
    <n v="0"/>
    <n v="0"/>
    <n v="0"/>
    <n v="0"/>
    <n v="0"/>
    <n v="0"/>
    <n v="0"/>
    <n v="0"/>
    <n v="0"/>
    <n v="123458.088"/>
    <n v="0"/>
    <n v="0"/>
    <n v="0"/>
    <n v="0"/>
    <n v="0"/>
    <n v="0"/>
    <n v="0"/>
    <n v="0"/>
    <n v="74.822176700888463"/>
    <n v="0"/>
    <n v="0"/>
    <n v="0"/>
    <n v="0"/>
    <n v="0"/>
    <n v="0"/>
    <n v="0"/>
    <n v="0"/>
    <n v="0"/>
    <n v="0"/>
    <n v="0"/>
    <n v="0"/>
    <n v="0"/>
    <n v="0"/>
    <n v="0"/>
    <n v="0"/>
    <n v="0"/>
    <n v="0"/>
    <n v="74.822176700888463"/>
    <n v="0"/>
    <n v="0"/>
    <n v="0"/>
    <n v="0"/>
    <n v="0"/>
    <n v="0"/>
    <n v="0"/>
    <n v="0"/>
    <n v="0"/>
    <n v="0"/>
    <n v="0"/>
    <n v="0"/>
    <n v="0"/>
    <n v="0"/>
    <n v="0"/>
    <n v="0"/>
    <n v="0"/>
    <n v="0"/>
    <n v="0"/>
    <n v="0"/>
    <n v="0"/>
    <n v="0"/>
    <n v="0"/>
    <n v="0"/>
    <n v="0"/>
    <n v="0"/>
    <n v="0"/>
    <n v="0"/>
    <n v="0"/>
    <n v="0"/>
    <n v="0"/>
    <n v="0"/>
    <n v="0"/>
    <n v="0"/>
    <n v="0"/>
    <n v="0"/>
  </r>
  <r>
    <x v="2"/>
    <x v="7"/>
    <s v="Persistent_18-24yrs"/>
    <s v="Care profile"/>
    <x v="37"/>
    <n v="0.8"/>
    <n v="26"/>
    <n v="60"/>
    <s v="min"/>
    <x v="8"/>
    <x v="0"/>
    <x v="1"/>
    <x v="0"/>
    <x v="1"/>
    <n v="30864.522000000001"/>
    <n v="24691.617600000001"/>
    <n v="641982.05760000006"/>
    <n v="641982.05760000006"/>
    <n v="0"/>
    <n v="0"/>
    <n v="641982.05760000006"/>
    <n v="0"/>
    <n v="0"/>
    <n v="0"/>
    <n v="0"/>
    <n v="0"/>
    <n v="0"/>
    <n v="0"/>
    <n v="0"/>
    <n v="0"/>
    <n v="0"/>
    <n v="0"/>
    <n v="0"/>
    <n v="0"/>
    <n v="0"/>
    <n v="0"/>
    <n v="0"/>
    <n v="0"/>
    <n v="641982.05760000006"/>
    <n v="0"/>
    <n v="0"/>
    <n v="0"/>
    <n v="0"/>
    <n v="0"/>
    <n v="0"/>
    <n v="0"/>
    <n v="0"/>
    <n v="0"/>
    <n v="558.60257883216445"/>
    <n v="0"/>
    <n v="0"/>
    <n v="0"/>
    <n v="0"/>
    <n v="0"/>
    <n v="0"/>
    <n v="0"/>
    <n v="0"/>
    <n v="0"/>
    <n v="0"/>
    <n v="0"/>
    <n v="0"/>
    <n v="0"/>
    <n v="0"/>
    <n v="0"/>
    <n v="0"/>
    <n v="0"/>
    <n v="558.60257883216445"/>
    <n v="0"/>
    <n v="0"/>
    <n v="0"/>
    <n v="0"/>
    <n v="0"/>
    <n v="0"/>
    <n v="0"/>
    <n v="0"/>
    <n v="0"/>
    <n v="0"/>
    <n v="0"/>
    <n v="0"/>
    <n v="0"/>
    <n v="0"/>
    <n v="0"/>
    <n v="0"/>
    <n v="0"/>
    <n v="0"/>
    <n v="0"/>
    <n v="0"/>
    <n v="0"/>
    <n v="0"/>
    <n v="0"/>
    <n v="0"/>
    <n v="0"/>
    <n v="0"/>
    <n v="0"/>
    <n v="0"/>
    <n v="0"/>
    <n v="0"/>
    <n v="0"/>
    <n v="0"/>
    <n v="0"/>
    <n v="0"/>
    <n v="0"/>
    <n v="0"/>
    <n v="0"/>
  </r>
  <r>
    <x v="2"/>
    <x v="7"/>
    <s v="Persistent_18-24yrs"/>
    <s v="Care profile"/>
    <x v="18"/>
    <n v="0.5"/>
    <n v="12"/>
    <n v="60"/>
    <s v="min"/>
    <x v="4"/>
    <x v="0"/>
    <x v="0"/>
    <x v="0"/>
    <x v="0"/>
    <n v="30864.522000000001"/>
    <n v="15432.261"/>
    <n v="185187.13200000001"/>
    <n v="185187.13200000001"/>
    <n v="0"/>
    <n v="0"/>
    <n v="185187.13200000001"/>
    <n v="0"/>
    <n v="0"/>
    <n v="0"/>
    <n v="185187.13200000001"/>
    <n v="0"/>
    <n v="0"/>
    <n v="0"/>
    <n v="0"/>
    <n v="0"/>
    <n v="0"/>
    <n v="0"/>
    <n v="0"/>
    <n v="0"/>
    <n v="0"/>
    <n v="0"/>
    <n v="0"/>
    <n v="0"/>
    <n v="0"/>
    <n v="0"/>
    <n v="0"/>
    <n v="0"/>
    <n v="0"/>
    <n v="0"/>
    <n v="0"/>
    <n v="0"/>
    <n v="0"/>
    <n v="0"/>
    <n v="161.13535927850896"/>
    <n v="0"/>
    <n v="0"/>
    <n v="0"/>
    <n v="161.13535927850896"/>
    <n v="0"/>
    <n v="0"/>
    <n v="0"/>
    <n v="0"/>
    <n v="0"/>
    <n v="0"/>
    <n v="0"/>
    <n v="0"/>
    <n v="0"/>
    <n v="0"/>
    <n v="0"/>
    <n v="0"/>
    <n v="0"/>
    <n v="0"/>
    <n v="0"/>
    <n v="0"/>
    <n v="0"/>
    <n v="0"/>
    <n v="0"/>
    <n v="0"/>
    <n v="0"/>
    <n v="0"/>
    <n v="0"/>
    <n v="0"/>
    <n v="0"/>
    <n v="0"/>
    <n v="0"/>
    <n v="0"/>
    <n v="0"/>
    <n v="0"/>
    <n v="0"/>
    <n v="0"/>
    <n v="0"/>
    <n v="0"/>
    <n v="0"/>
    <n v="0"/>
    <n v="0"/>
    <n v="0"/>
    <n v="0"/>
    <n v="0"/>
    <n v="0"/>
    <n v="0"/>
    <n v="0"/>
    <n v="0"/>
    <n v="0"/>
    <n v="0"/>
    <n v="0"/>
    <n v="0"/>
    <n v="0"/>
    <n v="0"/>
    <n v="0"/>
  </r>
  <r>
    <x v="2"/>
    <x v="7"/>
    <s v="Persistent_18-24yrs"/>
    <s v="Care profile"/>
    <x v="22"/>
    <n v="0.5"/>
    <n v="50"/>
    <n v="60"/>
    <s v="min"/>
    <x v="4"/>
    <x v="0"/>
    <x v="0"/>
    <x v="0"/>
    <x v="0"/>
    <n v="30864.522000000001"/>
    <n v="15432.261"/>
    <n v="771613.05"/>
    <n v="771613.05"/>
    <n v="0"/>
    <n v="0"/>
    <n v="154322.61000000002"/>
    <n v="0"/>
    <n v="0"/>
    <n v="0"/>
    <n v="154322.61000000002"/>
    <n v="0"/>
    <n v="0"/>
    <n v="0"/>
    <n v="0"/>
    <n v="0"/>
    <n v="0"/>
    <n v="0"/>
    <n v="0"/>
    <n v="0"/>
    <n v="0"/>
    <n v="0"/>
    <n v="0"/>
    <n v="0"/>
    <n v="0"/>
    <n v="0"/>
    <n v="0"/>
    <n v="0"/>
    <n v="0"/>
    <n v="0"/>
    <n v="0"/>
    <n v="0"/>
    <n v="0"/>
    <n v="0"/>
    <n v="134.27946606542415"/>
    <n v="0"/>
    <n v="0"/>
    <n v="0"/>
    <n v="134.27946606542415"/>
    <n v="0"/>
    <n v="0"/>
    <n v="0"/>
    <n v="0"/>
    <n v="0"/>
    <n v="0"/>
    <n v="0"/>
    <n v="0"/>
    <n v="0"/>
    <n v="0"/>
    <n v="0"/>
    <n v="0"/>
    <n v="0"/>
    <n v="0"/>
    <n v="0"/>
    <n v="0"/>
    <n v="0"/>
    <n v="0"/>
    <n v="0"/>
    <n v="0"/>
    <n v="0"/>
    <n v="0"/>
    <n v="0"/>
    <n v="0"/>
    <n v="0"/>
    <n v="0"/>
    <n v="0"/>
    <n v="0"/>
    <n v="0"/>
    <n v="0"/>
    <n v="0"/>
    <n v="0"/>
    <n v="0"/>
    <n v="0"/>
    <n v="0"/>
    <n v="0"/>
    <n v="0"/>
    <n v="0"/>
    <n v="0"/>
    <n v="0"/>
    <n v="0"/>
    <n v="0"/>
    <n v="0"/>
    <n v="0"/>
    <n v="0"/>
    <n v="0"/>
    <n v="0"/>
    <n v="0"/>
    <n v="0"/>
    <n v="0"/>
    <n v="0"/>
  </r>
  <r>
    <x v="2"/>
    <x v="7"/>
    <s v="Persistent_18-24yrs"/>
    <s v="Care profile"/>
    <x v="28"/>
    <n v="0.4"/>
    <n v="6"/>
    <n v="150"/>
    <s v="min"/>
    <x v="3"/>
    <x v="4"/>
    <x v="0"/>
    <x v="1"/>
    <x v="0"/>
    <n v="30864.522000000001"/>
    <n v="12345.808800000001"/>
    <n v="74074.852800000008"/>
    <n v="185187.13200000004"/>
    <n v="0"/>
    <n v="0"/>
    <n v="185187.13200000004"/>
    <n v="0"/>
    <n v="0"/>
    <n v="0"/>
    <n v="166668.41880000004"/>
    <n v="0"/>
    <n v="0"/>
    <n v="0"/>
    <n v="0"/>
    <n v="0"/>
    <n v="0"/>
    <n v="0"/>
    <n v="0"/>
    <n v="0"/>
    <n v="0"/>
    <n v="0"/>
    <n v="0"/>
    <n v="0"/>
    <n v="18518.713200000006"/>
    <n v="0"/>
    <n v="0"/>
    <n v="0"/>
    <n v="0"/>
    <n v="0"/>
    <n v="0"/>
    <n v="0"/>
    <n v="0"/>
    <n v="0"/>
    <n v="110.53880712405879"/>
    <n v="0"/>
    <n v="0"/>
    <n v="0"/>
    <n v="99.207392142857174"/>
    <n v="0"/>
    <n v="0"/>
    <n v="0"/>
    <n v="0"/>
    <n v="0"/>
    <n v="0"/>
    <n v="0"/>
    <n v="0"/>
    <n v="0"/>
    <n v="0"/>
    <n v="0"/>
    <n v="0"/>
    <n v="0"/>
    <n v="11.331414981201616"/>
    <n v="0"/>
    <n v="0"/>
    <n v="0"/>
    <n v="0"/>
    <n v="0"/>
    <n v="0"/>
    <n v="0"/>
    <n v="0"/>
    <n v="0"/>
    <n v="0"/>
    <n v="0"/>
    <n v="0"/>
    <n v="0"/>
    <n v="0"/>
    <n v="0"/>
    <n v="0"/>
    <n v="0"/>
    <n v="0"/>
    <n v="0"/>
    <n v="0"/>
    <n v="0"/>
    <n v="0"/>
    <n v="0"/>
    <n v="0"/>
    <n v="0"/>
    <n v="0"/>
    <n v="0"/>
    <n v="0"/>
    <n v="0"/>
    <n v="0"/>
    <n v="0"/>
    <n v="0"/>
    <n v="0"/>
    <n v="0"/>
    <n v="0"/>
    <n v="0"/>
    <n v="0"/>
  </r>
  <r>
    <x v="2"/>
    <x v="7"/>
    <s v="Persistent_18-24yrs"/>
    <s v="Care profile"/>
    <x v="31"/>
    <n v="0.05"/>
    <n v="1"/>
    <n v="120"/>
    <s v="min"/>
    <x v="3"/>
    <x v="7"/>
    <x v="0"/>
    <x v="1"/>
    <x v="1"/>
    <n v="30864.522000000001"/>
    <n v="1543.2261000000001"/>
    <n v="1543.2261000000001"/>
    <n v="3086.4522000000002"/>
    <n v="0"/>
    <n v="0"/>
    <n v="3086.4522000000002"/>
    <n v="0"/>
    <n v="0"/>
    <n v="0"/>
    <n v="1543.2261000000001"/>
    <n v="0"/>
    <n v="0"/>
    <n v="0"/>
    <n v="0"/>
    <n v="0"/>
    <n v="0"/>
    <n v="0"/>
    <n v="0"/>
    <n v="0"/>
    <n v="0"/>
    <n v="0"/>
    <n v="0"/>
    <n v="0"/>
    <n v="1543.2261000000001"/>
    <n v="0"/>
    <n v="0"/>
    <n v="0"/>
    <n v="0"/>
    <n v="0"/>
    <n v="0"/>
    <n v="0"/>
    <n v="0"/>
    <n v="0"/>
    <n v="1.8441248733119906"/>
    <n v="0"/>
    <n v="0"/>
    <n v="0"/>
    <n v="0.89984029154518952"/>
    <n v="0"/>
    <n v="0"/>
    <n v="0"/>
    <n v="0"/>
    <n v="0"/>
    <n v="0"/>
    <n v="0"/>
    <n v="0"/>
    <n v="0"/>
    <n v="0"/>
    <n v="0"/>
    <n v="0"/>
    <n v="0"/>
    <n v="0.94428458176680119"/>
    <n v="0"/>
    <n v="0"/>
    <n v="0"/>
    <n v="0"/>
    <n v="0"/>
    <n v="0"/>
    <n v="0"/>
    <n v="0"/>
    <n v="0"/>
    <n v="0"/>
    <n v="0"/>
    <n v="0"/>
    <n v="0"/>
    <n v="0"/>
    <n v="0"/>
    <n v="0"/>
    <n v="0"/>
    <n v="0"/>
    <n v="0"/>
    <n v="0"/>
    <n v="0"/>
    <n v="0"/>
    <n v="0"/>
    <n v="0"/>
    <n v="0"/>
    <n v="0"/>
    <n v="0"/>
    <n v="0"/>
    <n v="0"/>
    <n v="0"/>
    <n v="0"/>
    <n v="0"/>
    <n v="0"/>
    <n v="0"/>
    <n v="0"/>
    <n v="0"/>
    <n v="0"/>
  </r>
  <r>
    <x v="2"/>
    <x v="7"/>
    <s v="Persistent_18-24yrs"/>
    <s v="Care profile"/>
    <x v="32"/>
    <n v="0.2"/>
    <n v="1"/>
    <n v="45"/>
    <s v="min"/>
    <x v="3"/>
    <x v="8"/>
    <x v="0"/>
    <x v="1"/>
    <x v="1"/>
    <n v="30864.522000000001"/>
    <n v="6172.9044000000004"/>
    <n v="6172.9044000000004"/>
    <n v="4629.6783000000005"/>
    <n v="0"/>
    <n v="0"/>
    <n v="4629.6783000000005"/>
    <n v="0"/>
    <n v="0"/>
    <n v="0"/>
    <n v="0"/>
    <n v="0"/>
    <n v="0"/>
    <n v="0"/>
    <n v="0"/>
    <n v="0"/>
    <n v="0"/>
    <n v="432.68021495327105"/>
    <n v="1947.0609672897199"/>
    <n v="822.09240841121505"/>
    <n v="0"/>
    <n v="0"/>
    <n v="0"/>
    <n v="0"/>
    <n v="0"/>
    <n v="0"/>
    <n v="432.68021495327105"/>
    <n v="0"/>
    <n v="995.16449439252335"/>
    <n v="0"/>
    <n v="0"/>
    <n v="0"/>
    <n v="0"/>
    <n v="0"/>
    <n v="2.9956318388037144"/>
    <n v="0"/>
    <n v="0"/>
    <n v="0"/>
    <n v="0"/>
    <n v="0"/>
    <n v="0"/>
    <n v="0"/>
    <n v="0"/>
    <n v="0"/>
    <n v="0"/>
    <n v="0.26392437501423888"/>
    <n v="1.4438110293314064"/>
    <n v="0.47923848742616543"/>
    <n v="0"/>
    <n v="0"/>
    <n v="0"/>
    <n v="0"/>
    <n v="0"/>
    <n v="0"/>
    <n v="0.24504786273694046"/>
    <n v="0"/>
    <n v="0.56361008429496307"/>
    <n v="0"/>
    <n v="0"/>
    <n v="0"/>
    <n v="0"/>
    <n v="0"/>
    <n v="0"/>
    <n v="0"/>
    <n v="0"/>
    <n v="0"/>
    <n v="0"/>
    <n v="0"/>
    <n v="0"/>
    <n v="0"/>
    <n v="0"/>
    <n v="0"/>
    <n v="0"/>
    <n v="0"/>
    <n v="0"/>
    <n v="0"/>
    <n v="0"/>
    <n v="0"/>
    <n v="0"/>
    <n v="0"/>
    <n v="0"/>
    <n v="0"/>
    <n v="0"/>
    <n v="0"/>
    <n v="0"/>
    <n v="0"/>
    <n v="0"/>
    <n v="0"/>
    <n v="0"/>
    <n v="0"/>
  </r>
  <r>
    <x v="2"/>
    <x v="7"/>
    <s v="Persistent_18-24yrs"/>
    <s v="Care profile"/>
    <x v="19"/>
    <n v="0.2"/>
    <n v="1"/>
    <n v="45"/>
    <s v="min"/>
    <x v="11"/>
    <x v="0"/>
    <x v="0"/>
    <x v="1"/>
    <x v="1"/>
    <n v="30864.522000000001"/>
    <n v="6172.9044000000004"/>
    <n v="6172.9044000000004"/>
    <n v="4629.6783000000005"/>
    <n v="0"/>
    <n v="0"/>
    <n v="4629.6783000000005"/>
    <n v="0"/>
    <n v="0"/>
    <n v="0"/>
    <n v="0"/>
    <n v="0"/>
    <n v="0"/>
    <n v="0"/>
    <n v="0"/>
    <n v="0"/>
    <n v="0"/>
    <n v="0"/>
    <n v="0"/>
    <n v="0"/>
    <n v="0"/>
    <n v="4629.6783000000005"/>
    <n v="0"/>
    <n v="0"/>
    <n v="0"/>
    <n v="0"/>
    <n v="0"/>
    <n v="0"/>
    <n v="0"/>
    <n v="0"/>
    <n v="0"/>
    <n v="0"/>
    <n v="0"/>
    <n v="0"/>
    <n v="4.0283839819627243"/>
    <n v="0"/>
    <n v="0"/>
    <n v="0"/>
    <n v="0"/>
    <n v="0"/>
    <n v="0"/>
    <n v="0"/>
    <n v="0"/>
    <n v="0"/>
    <n v="0"/>
    <n v="0"/>
    <n v="0"/>
    <n v="0"/>
    <n v="0"/>
    <n v="4.0283839819627243"/>
    <n v="0"/>
    <n v="0"/>
    <n v="0"/>
    <n v="0"/>
    <n v="0"/>
    <n v="0"/>
    <n v="0"/>
    <n v="0"/>
    <n v="0"/>
    <n v="0"/>
    <n v="0"/>
    <n v="0"/>
    <n v="0"/>
    <n v="0"/>
    <n v="0"/>
    <n v="0"/>
    <n v="0"/>
    <n v="0"/>
    <n v="0"/>
    <n v="0"/>
    <n v="0"/>
    <n v="0"/>
    <n v="0"/>
    <n v="0"/>
    <n v="0"/>
    <n v="0"/>
    <n v="0"/>
    <n v="0"/>
    <n v="0"/>
    <n v="0"/>
    <n v="0"/>
    <n v="0"/>
    <n v="0"/>
    <n v="0"/>
    <n v="0"/>
    <n v="0"/>
    <n v="0"/>
    <n v="0"/>
    <n v="0"/>
    <n v="0"/>
  </r>
  <r>
    <x v="2"/>
    <x v="7"/>
    <s v="Persistent_18-24yrs"/>
    <s v="Care profile"/>
    <x v="44"/>
    <n v="0.02"/>
    <n v="1"/>
    <n v="4320"/>
    <s v="min"/>
    <x v="3"/>
    <x v="14"/>
    <x v="0"/>
    <x v="1"/>
    <x v="1"/>
    <n v="30864.522000000001"/>
    <n v="617.29043999999999"/>
    <n v="617.29043999999999"/>
    <n v="44444.911679999997"/>
    <n v="0"/>
    <n v="0"/>
    <n v="44444.911679999997"/>
    <n v="0"/>
    <n v="0"/>
    <n v="0"/>
    <n v="35555.929343999996"/>
    <n v="0"/>
    <n v="0"/>
    <n v="0"/>
    <n v="0"/>
    <n v="0"/>
    <n v="0"/>
    <n v="0"/>
    <n v="0"/>
    <n v="0"/>
    <n v="0"/>
    <n v="0"/>
    <n v="0"/>
    <n v="0"/>
    <n v="8888.9823359999991"/>
    <n v="0"/>
    <n v="0"/>
    <n v="0"/>
    <n v="0"/>
    <n v="0"/>
    <n v="0"/>
    <n v="0"/>
    <n v="0"/>
    <n v="0"/>
    <n v="26.171399508177938"/>
    <n v="0"/>
    <n v="0"/>
    <n v="0"/>
    <n v="20.732320317201165"/>
    <n v="0"/>
    <n v="0"/>
    <n v="0"/>
    <n v="0"/>
    <n v="0"/>
    <n v="0"/>
    <n v="0"/>
    <n v="0"/>
    <n v="0"/>
    <n v="0"/>
    <n v="0"/>
    <n v="0"/>
    <n v="0"/>
    <n v="5.4390791909767744"/>
    <n v="0"/>
    <n v="0"/>
    <n v="0"/>
    <n v="0"/>
    <n v="0"/>
    <n v="0"/>
    <n v="0"/>
    <n v="0"/>
    <n v="0"/>
    <n v="0"/>
    <n v="0"/>
    <n v="0"/>
    <n v="0"/>
    <n v="0"/>
    <n v="0"/>
    <n v="0"/>
    <n v="0"/>
    <n v="0"/>
    <n v="0"/>
    <n v="0"/>
    <n v="0"/>
    <n v="0"/>
    <n v="0"/>
    <n v="0"/>
    <n v="0"/>
    <n v="0"/>
    <n v="0"/>
    <n v="0"/>
    <n v="0"/>
    <n v="0"/>
    <n v="0"/>
    <n v="0"/>
    <n v="0"/>
    <n v="0"/>
    <n v="0"/>
    <n v="0"/>
    <n v="0"/>
  </r>
  <r>
    <x v="2"/>
    <x v="7"/>
    <s v="Persistent_18-24yrs"/>
    <s v="Care profile"/>
    <x v="33"/>
    <n v="0.02"/>
    <n v="1"/>
    <n v="4320"/>
    <s v="min"/>
    <x v="3"/>
    <x v="9"/>
    <x v="0"/>
    <x v="1"/>
    <x v="1"/>
    <n v="30864.522000000001"/>
    <n v="617.29043999999999"/>
    <n v="617.29043999999999"/>
    <n v="44444.911679999997"/>
    <n v="0"/>
    <n v="0"/>
    <n v="44444.911679999997"/>
    <n v="0"/>
    <n v="0"/>
    <n v="0"/>
    <n v="17777.964671999998"/>
    <n v="0"/>
    <n v="0"/>
    <n v="0"/>
    <n v="0"/>
    <n v="0"/>
    <n v="17777.964671999998"/>
    <n v="0"/>
    <n v="0"/>
    <n v="0"/>
    <n v="0"/>
    <n v="0"/>
    <n v="0"/>
    <n v="0"/>
    <n v="8888.9823359999991"/>
    <n v="0"/>
    <n v="0"/>
    <n v="0"/>
    <n v="0"/>
    <n v="0"/>
    <n v="0"/>
    <n v="0"/>
    <n v="0"/>
    <n v="0"/>
    <n v="26.649364070162402"/>
    <n v="0"/>
    <n v="0"/>
    <n v="0"/>
    <n v="10.366160158600582"/>
    <n v="0"/>
    <n v="0"/>
    <n v="0"/>
    <n v="0"/>
    <n v="0"/>
    <n v="10.844124720585045"/>
    <n v="0"/>
    <n v="0"/>
    <n v="0"/>
    <n v="0"/>
    <n v="0"/>
    <n v="0"/>
    <n v="0"/>
    <n v="5.4390791909767744"/>
    <n v="0"/>
    <n v="0"/>
    <n v="0"/>
    <n v="0"/>
    <n v="0"/>
    <n v="0"/>
    <n v="0"/>
    <n v="0"/>
    <n v="0"/>
    <n v="0"/>
    <n v="0"/>
    <n v="0"/>
    <n v="0"/>
    <n v="0"/>
    <n v="0"/>
    <n v="0"/>
    <n v="0"/>
    <n v="0"/>
    <n v="0"/>
    <n v="0"/>
    <n v="0"/>
    <n v="0"/>
    <n v="0"/>
    <n v="0"/>
    <n v="0"/>
    <n v="0"/>
    <n v="0"/>
    <n v="0"/>
    <n v="0"/>
    <n v="0"/>
    <n v="0"/>
    <n v="0"/>
    <n v="0"/>
    <n v="0"/>
    <n v="0"/>
    <n v="0"/>
    <n v="0"/>
  </r>
  <r>
    <x v="2"/>
    <x v="7"/>
    <s v="Persistent_18-24yrs"/>
    <s v="Care profile"/>
    <x v="34"/>
    <n v="0.05"/>
    <n v="1"/>
    <n v="3"/>
    <s v="days"/>
    <x v="3"/>
    <x v="10"/>
    <x v="0"/>
    <x v="1"/>
    <x v="1"/>
    <n v="30864.522000000001"/>
    <n v="1543.2261000000001"/>
    <n v="1543.2261000000001"/>
    <n v="111112.27920000002"/>
    <n v="4629.6783000000005"/>
    <n v="14.922411925866239"/>
    <n v="61019.159994000009"/>
    <n v="0"/>
    <n v="0"/>
    <n v="0"/>
    <n v="3089.5777212151884"/>
    <n v="7393.8612131645596"/>
    <n v="0"/>
    <n v="0"/>
    <n v="0"/>
    <n v="0"/>
    <n v="0"/>
    <n v="2545.061091205027"/>
    <n v="34994.590004069119"/>
    <n v="2417.8080366447757"/>
    <n v="1208.9040183223879"/>
    <n v="2417.8080366447757"/>
    <n v="0"/>
    <n v="0"/>
    <n v="0"/>
    <n v="0"/>
    <n v="2229.7424120090759"/>
    <n v="1049.2905468278007"/>
    <n v="3672.5169138973015"/>
    <n v="0"/>
    <n v="0"/>
    <n v="0"/>
    <n v="0"/>
    <n v="0"/>
    <n v="37.124417261948118"/>
    <n v="0"/>
    <n v="0"/>
    <n v="0"/>
    <n v="1.801068272558624"/>
    <n v="4.5100749518607621"/>
    <n v="0"/>
    <n v="0"/>
    <n v="0"/>
    <n v="0"/>
    <n v="0"/>
    <n v="1.5524251737322603"/>
    <n v="21.800196950080604"/>
    <n v="1.4094603654202311"/>
    <n v="0.70473018271011556"/>
    <n v="1.4094603654202311"/>
    <n v="0"/>
    <n v="0"/>
    <n v="0"/>
    <n v="0"/>
    <n v="1.2628116415624517"/>
    <n v="0.59426430191174207"/>
    <n v="2.079925056691097"/>
    <n v="0"/>
    <n v="0"/>
    <n v="0"/>
    <n v="0"/>
    <n v="0"/>
    <n v="0"/>
    <n v="0"/>
    <n v="0"/>
    <n v="0"/>
    <n v="0"/>
    <n v="0"/>
    <n v="0"/>
    <n v="0"/>
    <n v="0"/>
    <n v="0"/>
    <n v="0"/>
    <n v="0"/>
    <n v="0"/>
    <n v="0"/>
    <n v="0"/>
    <n v="0"/>
    <n v="0"/>
    <n v="0"/>
    <n v="0"/>
    <n v="0"/>
    <n v="0"/>
    <n v="0"/>
    <n v="0"/>
    <n v="0"/>
    <n v="0"/>
    <n v="0"/>
    <n v="0"/>
    <n v="0"/>
  </r>
  <r>
    <x v="2"/>
    <x v="7"/>
    <s v="Persistent_18-24yrs"/>
    <s v="Care profile"/>
    <x v="35"/>
    <n v="0.2"/>
    <n v="1"/>
    <n v="90"/>
    <s v="min"/>
    <x v="3"/>
    <x v="11"/>
    <x v="0"/>
    <x v="1"/>
    <x v="1"/>
    <n v="30864.522000000001"/>
    <n v="6172.9044000000004"/>
    <n v="6172.9044000000004"/>
    <n v="9259.356600000001"/>
    <n v="0"/>
    <n v="0"/>
    <n v="9259.356600000001"/>
    <n v="0"/>
    <n v="0"/>
    <n v="0"/>
    <n v="486.52677642963744"/>
    <n v="0"/>
    <n v="0"/>
    <n v="0"/>
    <n v="0"/>
    <n v="0"/>
    <n v="0"/>
    <n v="818.5518846345102"/>
    <n v="5566.1528155146707"/>
    <n v="194.40607260069621"/>
    <n v="544.33700328194936"/>
    <n v="544.33700328194936"/>
    <n v="0"/>
    <n v="0"/>
    <n v="0"/>
    <n v="0"/>
    <n v="532.05872501243175"/>
    <n v="0"/>
    <n v="572.98631924415724"/>
    <n v="0"/>
    <n v="0"/>
    <n v="0"/>
    <n v="0"/>
    <n v="0"/>
    <n v="8.4801252068025317"/>
    <n v="0"/>
    <n v="0"/>
    <n v="0"/>
    <n v="0.42331435431932751"/>
    <n v="0"/>
    <n v="0"/>
    <n v="0"/>
    <n v="0"/>
    <n v="0"/>
    <n v="0"/>
    <n v="0.7452189244798334"/>
    <n v="5.2611264367981461"/>
    <n v="0.16914769152612444"/>
    <n v="0.47361353627314828"/>
    <n v="0.47361353627314828"/>
    <n v="0"/>
    <n v="0"/>
    <n v="0"/>
    <n v="0"/>
    <n v="0.44974738713801693"/>
    <n v="0"/>
    <n v="0.4843433399947874"/>
    <n v="0"/>
    <n v="0"/>
    <n v="0"/>
    <n v="0"/>
    <n v="0"/>
    <n v="0"/>
    <n v="0"/>
    <n v="0"/>
    <n v="0"/>
    <n v="0"/>
    <n v="0"/>
    <n v="0"/>
    <n v="0"/>
    <n v="0"/>
    <n v="0"/>
    <n v="0"/>
    <n v="0"/>
    <n v="0"/>
    <n v="0"/>
    <n v="0"/>
    <n v="0"/>
    <n v="0"/>
    <n v="0"/>
    <n v="0"/>
    <n v="0"/>
    <n v="0"/>
    <n v="0"/>
    <n v="0"/>
    <n v="0"/>
    <n v="0"/>
    <n v="0"/>
    <n v="0"/>
    <n v="0"/>
  </r>
  <r>
    <x v="2"/>
    <x v="7"/>
    <s v="Persistent_18-24yrs"/>
    <s v="Care profile"/>
    <x v="35"/>
    <n v="0.02"/>
    <n v="8"/>
    <n v="90"/>
    <s v="min"/>
    <x v="3"/>
    <x v="11"/>
    <x v="0"/>
    <x v="1"/>
    <x v="1"/>
    <n v="30864.522000000001"/>
    <n v="617.29043999999999"/>
    <n v="4938.3235199999999"/>
    <n v="7407.4852799999999"/>
    <n v="0"/>
    <n v="0"/>
    <n v="7407.4852800000026"/>
    <n v="0"/>
    <n v="0"/>
    <n v="0"/>
    <n v="389.2214211437099"/>
    <n v="0"/>
    <n v="0"/>
    <n v="0"/>
    <n v="0"/>
    <n v="0"/>
    <n v="0"/>
    <n v="654.84150770760812"/>
    <n v="4452.9222524117358"/>
    <n v="155.52485808055695"/>
    <n v="435.46960262555945"/>
    <n v="435.46960262555945"/>
    <n v="0"/>
    <n v="0"/>
    <n v="0"/>
    <n v="0"/>
    <n v="425.64698000994531"/>
    <n v="0"/>
    <n v="458.38905539532573"/>
    <n v="0"/>
    <n v="0"/>
    <n v="0"/>
    <n v="0"/>
    <n v="0"/>
    <n v="6.784100165442025"/>
    <n v="0"/>
    <n v="0"/>
    <n v="0"/>
    <n v="0.33865148345546198"/>
    <n v="0"/>
    <n v="0"/>
    <n v="0"/>
    <n v="0"/>
    <n v="0"/>
    <n v="0"/>
    <n v="0.5961751395838667"/>
    <n v="4.2089011494385158"/>
    <n v="0.13531815322089952"/>
    <n v="0.37889082901851862"/>
    <n v="0.37889082901851862"/>
    <n v="0"/>
    <n v="0"/>
    <n v="0"/>
    <n v="0"/>
    <n v="0.35979790971041342"/>
    <n v="0"/>
    <n v="0.38747467199582986"/>
    <n v="0"/>
    <n v="0"/>
    <n v="0"/>
    <n v="0"/>
    <n v="0"/>
    <n v="0"/>
    <n v="0"/>
    <n v="0"/>
    <n v="0"/>
    <n v="0"/>
    <n v="0"/>
    <n v="0"/>
    <n v="0"/>
    <n v="0"/>
    <n v="0"/>
    <n v="0"/>
    <n v="0"/>
    <n v="0"/>
    <n v="0"/>
    <n v="0"/>
    <n v="0"/>
    <n v="0"/>
    <n v="0"/>
    <n v="0"/>
    <n v="0"/>
    <n v="0"/>
    <n v="0"/>
    <n v="0"/>
    <n v="0"/>
    <n v="0"/>
    <n v="0"/>
    <n v="0"/>
    <n v="0"/>
  </r>
  <r>
    <x v="2"/>
    <x v="7"/>
    <s v="Persistent_18-24yrs"/>
    <s v="Care profile"/>
    <x v="47"/>
    <n v="0.15"/>
    <n v="12"/>
    <n v="60"/>
    <s v="min"/>
    <x v="3"/>
    <x v="16"/>
    <x v="0"/>
    <x v="0"/>
    <x v="0"/>
    <n v="30864.522000000001"/>
    <n v="4629.6782999999996"/>
    <n v="55556.139599999995"/>
    <n v="55556.139599999995"/>
    <n v="0"/>
    <n v="0"/>
    <n v="55556.139599999995"/>
    <n v="0"/>
    <n v="0"/>
    <n v="0"/>
    <n v="5555.6139599999997"/>
    <n v="0"/>
    <n v="0"/>
    <n v="0"/>
    <n v="0"/>
    <n v="0"/>
    <n v="38889.297719999995"/>
    <n v="0"/>
    <n v="0"/>
    <n v="0"/>
    <n v="0"/>
    <n v="0"/>
    <n v="0"/>
    <n v="0"/>
    <n v="11111.227919999999"/>
    <n v="0"/>
    <n v="0"/>
    <n v="0"/>
    <n v="0"/>
    <n v="0"/>
    <n v="0"/>
    <n v="0"/>
    <n v="0"/>
    <n v="0"/>
    <n v="47.833274797056724"/>
    <n v="0"/>
    <n v="0"/>
    <n v="0"/>
    <n v="4.3167163636363632"/>
    <n v="0"/>
    <n v="0"/>
    <n v="0"/>
    <n v="0"/>
    <n v="0"/>
    <n v="33.846212114882505"/>
    <n v="0"/>
    <n v="0"/>
    <n v="0"/>
    <n v="0"/>
    <n v="0"/>
    <n v="0"/>
    <n v="0"/>
    <n v="9.6703463185378578"/>
    <n v="0"/>
    <n v="0"/>
    <n v="0"/>
    <n v="0"/>
    <n v="0"/>
    <n v="0"/>
    <n v="0"/>
    <n v="0"/>
    <n v="0"/>
    <n v="0"/>
    <n v="0"/>
    <n v="0"/>
    <n v="0"/>
    <n v="0"/>
    <n v="0"/>
    <n v="0"/>
    <n v="0"/>
    <n v="0"/>
    <n v="0"/>
    <n v="0"/>
    <n v="0"/>
    <n v="0"/>
    <n v="0"/>
    <n v="0"/>
    <n v="0"/>
    <n v="0"/>
    <n v="0"/>
    <n v="0"/>
    <n v="0"/>
    <n v="0"/>
    <n v="0"/>
    <n v="0"/>
    <n v="0"/>
    <n v="0"/>
    <n v="0"/>
    <n v="0"/>
    <n v="0"/>
  </r>
  <r>
    <x v="2"/>
    <x v="7"/>
    <s v="Persistent_18-24yrs"/>
    <s v="Care profile"/>
    <x v="38"/>
    <n v="0.8"/>
    <n v="12"/>
    <n v="60"/>
    <s v="min"/>
    <x v="5"/>
    <x v="0"/>
    <x v="1"/>
    <x v="1"/>
    <x v="1"/>
    <n v="30864.522000000001"/>
    <n v="24691.617600000001"/>
    <n v="296299.41120000003"/>
    <n v="296299.41120000003"/>
    <n v="0"/>
    <n v="0"/>
    <n v="296299.41120000003"/>
    <n v="0"/>
    <n v="0"/>
    <n v="0"/>
    <n v="0"/>
    <n v="0"/>
    <n v="0"/>
    <n v="0"/>
    <n v="0"/>
    <n v="0"/>
    <n v="296299.41120000003"/>
    <n v="0"/>
    <n v="0"/>
    <n v="0"/>
    <n v="0"/>
    <n v="0"/>
    <n v="0"/>
    <n v="0"/>
    <n v="0"/>
    <n v="0"/>
    <n v="0"/>
    <n v="0"/>
    <n v="0"/>
    <n v="0"/>
    <n v="0"/>
    <n v="0"/>
    <n v="0"/>
    <n v="0"/>
    <n v="257.81657484561435"/>
    <n v="0"/>
    <n v="0"/>
    <n v="0"/>
    <n v="0"/>
    <n v="0"/>
    <n v="0"/>
    <n v="0"/>
    <n v="0"/>
    <n v="0"/>
    <n v="257.81657484561435"/>
    <n v="0"/>
    <n v="0"/>
    <n v="0"/>
    <n v="0"/>
    <n v="0"/>
    <n v="0"/>
    <n v="0"/>
    <n v="0"/>
    <n v="0"/>
    <n v="0"/>
    <n v="0"/>
    <n v="0"/>
    <n v="0"/>
    <n v="0"/>
    <n v="0"/>
    <n v="0"/>
    <n v="0"/>
    <n v="0"/>
    <n v="0"/>
    <n v="0"/>
    <n v="0"/>
    <n v="0"/>
    <n v="0"/>
    <n v="0"/>
    <n v="0"/>
    <n v="0"/>
    <n v="0"/>
    <n v="0"/>
    <n v="0"/>
    <n v="0"/>
    <n v="0"/>
    <n v="0"/>
    <n v="0"/>
    <n v="0"/>
    <n v="0"/>
    <n v="0"/>
    <n v="0"/>
    <n v="0"/>
    <n v="0"/>
    <n v="0"/>
    <n v="0"/>
    <n v="0"/>
    <n v="0"/>
    <n v="0"/>
    <n v="0"/>
  </r>
  <r>
    <x v="2"/>
    <x v="7"/>
    <s v="Persistent_18-24yrs"/>
    <s v="Care profile"/>
    <x v="39"/>
    <n v="0.1"/>
    <n v="1"/>
    <n v="60"/>
    <s v="min"/>
    <x v="4"/>
    <x v="0"/>
    <x v="0"/>
    <x v="1"/>
    <x v="1"/>
    <n v="30864.522000000001"/>
    <n v="3086.4522000000002"/>
    <n v="3086.4522000000002"/>
    <n v="3086.4522000000002"/>
    <n v="0"/>
    <n v="0"/>
    <n v="3086.4522000000002"/>
    <n v="0"/>
    <n v="0"/>
    <n v="0"/>
    <n v="3086.4522000000002"/>
    <n v="0"/>
    <n v="0"/>
    <n v="0"/>
    <n v="0"/>
    <n v="0"/>
    <n v="0"/>
    <n v="0"/>
    <n v="0"/>
    <n v="0"/>
    <n v="0"/>
    <n v="0"/>
    <n v="0"/>
    <n v="0"/>
    <n v="0"/>
    <n v="0"/>
    <n v="0"/>
    <n v="0"/>
    <n v="0"/>
    <n v="0"/>
    <n v="0"/>
    <n v="0"/>
    <n v="0"/>
    <n v="0"/>
    <n v="2.6855893213084827"/>
    <n v="0"/>
    <n v="0"/>
    <n v="0"/>
    <n v="2.6855893213084827"/>
    <n v="0"/>
    <n v="0"/>
    <n v="0"/>
    <n v="0"/>
    <n v="0"/>
    <n v="0"/>
    <n v="0"/>
    <n v="0"/>
    <n v="0"/>
    <n v="0"/>
    <n v="0"/>
    <n v="0"/>
    <n v="0"/>
    <n v="0"/>
    <n v="0"/>
    <n v="0"/>
    <n v="0"/>
    <n v="0"/>
    <n v="0"/>
    <n v="0"/>
    <n v="0"/>
    <n v="0"/>
    <n v="0"/>
    <n v="0"/>
    <n v="0"/>
    <n v="0"/>
    <n v="0"/>
    <n v="0"/>
    <n v="0"/>
    <n v="0"/>
    <n v="0"/>
    <n v="0"/>
    <n v="0"/>
    <n v="0"/>
    <n v="0"/>
    <n v="0"/>
    <n v="0"/>
    <n v="0"/>
    <n v="0"/>
    <n v="0"/>
    <n v="0"/>
    <n v="0"/>
    <n v="0"/>
    <n v="0"/>
    <n v="0"/>
    <n v="0"/>
    <n v="0"/>
    <n v="0"/>
    <n v="0"/>
    <n v="0"/>
    <n v="0"/>
  </r>
  <r>
    <x v="2"/>
    <x v="7"/>
    <s v="Persistent_18-24yrs"/>
    <s v="Care profile"/>
    <x v="39"/>
    <n v="0.03"/>
    <n v="3"/>
    <n v="30"/>
    <s v="min"/>
    <x v="4"/>
    <x v="0"/>
    <x v="0"/>
    <x v="1"/>
    <x v="1"/>
    <n v="30864.522000000001"/>
    <n v="925.93565999999998"/>
    <n v="2777.8069799999998"/>
    <n v="1388.9034899999999"/>
    <n v="0"/>
    <n v="0"/>
    <n v="1388.9034899999999"/>
    <n v="0"/>
    <n v="0"/>
    <n v="0"/>
    <n v="1388.9034899999999"/>
    <n v="0"/>
    <n v="0"/>
    <n v="0"/>
    <n v="0"/>
    <n v="0"/>
    <n v="0"/>
    <n v="0"/>
    <n v="0"/>
    <n v="0"/>
    <n v="0"/>
    <n v="0"/>
    <n v="0"/>
    <n v="0"/>
    <n v="0"/>
    <n v="0"/>
    <n v="0"/>
    <n v="0"/>
    <n v="0"/>
    <n v="0"/>
    <n v="0"/>
    <n v="0"/>
    <n v="0"/>
    <n v="0"/>
    <n v="1.2085151945888171"/>
    <n v="0"/>
    <n v="0"/>
    <n v="0"/>
    <n v="1.2085151945888171"/>
    <n v="0"/>
    <n v="0"/>
    <n v="0"/>
    <n v="0"/>
    <n v="0"/>
    <n v="0"/>
    <n v="0"/>
    <n v="0"/>
    <n v="0"/>
    <n v="0"/>
    <n v="0"/>
    <n v="0"/>
    <n v="0"/>
    <n v="0"/>
    <n v="0"/>
    <n v="0"/>
    <n v="0"/>
    <n v="0"/>
    <n v="0"/>
    <n v="0"/>
    <n v="0"/>
    <n v="0"/>
    <n v="0"/>
    <n v="0"/>
    <n v="0"/>
    <n v="0"/>
    <n v="0"/>
    <n v="0"/>
    <n v="0"/>
    <n v="0"/>
    <n v="0"/>
    <n v="0"/>
    <n v="0"/>
    <n v="0"/>
    <n v="0"/>
    <n v="0"/>
    <n v="0"/>
    <n v="0"/>
    <n v="0"/>
    <n v="0"/>
    <n v="0"/>
    <n v="0"/>
    <n v="0"/>
    <n v="0"/>
    <n v="0"/>
    <n v="0"/>
    <n v="0"/>
    <n v="0"/>
    <n v="0"/>
    <n v="0"/>
    <n v="0"/>
  </r>
  <r>
    <x v="2"/>
    <x v="7"/>
    <s v="Persistent_18-24yrs"/>
    <s v="Care profile"/>
    <x v="29"/>
    <n v="0.8"/>
    <n v="10"/>
    <n v="60"/>
    <s v="min"/>
    <x v="4"/>
    <x v="0"/>
    <x v="1"/>
    <x v="1"/>
    <x v="1"/>
    <n v="30864.522000000001"/>
    <n v="24691.617600000001"/>
    <n v="246916.17600000001"/>
    <n v="246916.17600000001"/>
    <n v="0"/>
    <n v="0"/>
    <n v="246916.17600000001"/>
    <n v="0"/>
    <n v="0"/>
    <n v="0"/>
    <n v="246916.17600000001"/>
    <n v="0"/>
    <n v="0"/>
    <n v="0"/>
    <n v="0"/>
    <n v="0"/>
    <n v="0"/>
    <n v="0"/>
    <n v="0"/>
    <n v="0"/>
    <n v="0"/>
    <n v="0"/>
    <n v="0"/>
    <n v="0"/>
    <n v="0"/>
    <n v="0"/>
    <n v="0"/>
    <n v="0"/>
    <n v="0"/>
    <n v="0"/>
    <n v="0"/>
    <n v="0"/>
    <n v="0"/>
    <n v="0"/>
    <n v="214.84714570467861"/>
    <n v="0"/>
    <n v="0"/>
    <n v="0"/>
    <n v="214.84714570467861"/>
    <n v="0"/>
    <n v="0"/>
    <n v="0"/>
    <n v="0"/>
    <n v="0"/>
    <n v="0"/>
    <n v="0"/>
    <n v="0"/>
    <n v="0"/>
    <n v="0"/>
    <n v="0"/>
    <n v="0"/>
    <n v="0"/>
    <n v="0"/>
    <n v="0"/>
    <n v="0"/>
    <n v="0"/>
    <n v="0"/>
    <n v="0"/>
    <n v="0"/>
    <n v="0"/>
    <n v="0"/>
    <n v="0"/>
    <n v="0"/>
    <n v="0"/>
    <n v="0"/>
    <n v="0"/>
    <n v="0"/>
    <n v="0"/>
    <n v="0"/>
    <n v="0"/>
    <n v="0"/>
    <n v="0"/>
    <n v="0"/>
    <n v="0"/>
    <n v="0"/>
    <n v="0"/>
    <n v="0"/>
    <n v="0"/>
    <n v="0"/>
    <n v="0"/>
    <n v="0"/>
    <n v="0"/>
    <n v="0"/>
    <n v="0"/>
    <n v="0"/>
    <n v="0"/>
    <n v="0"/>
    <n v="0"/>
    <n v="0"/>
    <n v="0"/>
  </r>
  <r>
    <x v="2"/>
    <x v="7"/>
    <s v="Persistent_18-24yrs"/>
    <s v="Care profile"/>
    <x v="40"/>
    <n v="0.6"/>
    <n v="10"/>
    <n v="60"/>
    <s v="min"/>
    <x v="3"/>
    <x v="12"/>
    <x v="1"/>
    <x v="1"/>
    <x v="1"/>
    <n v="30864.522000000001"/>
    <n v="18518.713199999998"/>
    <n v="185187.13199999998"/>
    <n v="185187.13199999995"/>
    <n v="0"/>
    <n v="0"/>
    <n v="61729.04399999998"/>
    <n v="0"/>
    <n v="0"/>
    <n v="0"/>
    <n v="61729.04399999998"/>
    <n v="0"/>
    <n v="0"/>
    <n v="0"/>
    <n v="0"/>
    <n v="0"/>
    <n v="0"/>
    <n v="0"/>
    <n v="0"/>
    <n v="0"/>
    <n v="0"/>
    <n v="0"/>
    <n v="0"/>
    <n v="0"/>
    <n v="0"/>
    <n v="0"/>
    <n v="0"/>
    <n v="0"/>
    <n v="0"/>
    <n v="0"/>
    <n v="0"/>
    <n v="0"/>
    <n v="0"/>
    <n v="0"/>
    <n v="47.979900027695614"/>
    <n v="0"/>
    <n v="0"/>
    <n v="0"/>
    <n v="47.979900027695614"/>
    <n v="0"/>
    <n v="0"/>
    <n v="0"/>
    <n v="0"/>
    <n v="0"/>
    <n v="0"/>
    <n v="0"/>
    <n v="0"/>
    <n v="0"/>
    <n v="0"/>
    <n v="0"/>
    <n v="0"/>
    <n v="0"/>
    <n v="0"/>
    <n v="0"/>
    <n v="0"/>
    <n v="0"/>
    <n v="0"/>
    <n v="0"/>
    <n v="0"/>
    <n v="0"/>
    <n v="0"/>
    <n v="0"/>
    <n v="0"/>
    <n v="0"/>
    <n v="0"/>
    <n v="0"/>
    <n v="0"/>
    <n v="0"/>
    <n v="0"/>
    <n v="0"/>
    <n v="0"/>
    <n v="0"/>
    <n v="0"/>
    <n v="0"/>
    <n v="0"/>
    <n v="0"/>
    <n v="0"/>
    <n v="0"/>
    <n v="0"/>
    <n v="0"/>
    <n v="0"/>
    <n v="0"/>
    <n v="0"/>
    <n v="0"/>
    <n v="0"/>
    <n v="0"/>
    <n v="0"/>
    <n v="0"/>
    <n v="0"/>
    <n v="0"/>
  </r>
  <r>
    <x v="2"/>
    <x v="7"/>
    <s v="Persistent_18-24yrs"/>
    <s v="Care profile"/>
    <x v="41"/>
    <n v="0.5"/>
    <n v="10"/>
    <n v="60"/>
    <s v="min"/>
    <x v="3"/>
    <x v="13"/>
    <x v="1"/>
    <x v="1"/>
    <x v="1"/>
    <n v="30864.522000000001"/>
    <n v="15432.261"/>
    <n v="154322.61000000002"/>
    <n v="154322.61000000002"/>
    <n v="0"/>
    <n v="0"/>
    <n v="25720.435000000001"/>
    <n v="0"/>
    <n v="0"/>
    <n v="0"/>
    <n v="12860.217500000001"/>
    <n v="0"/>
    <n v="0"/>
    <n v="0"/>
    <n v="0"/>
    <n v="0"/>
    <n v="0"/>
    <n v="0"/>
    <n v="0"/>
    <n v="0"/>
    <n v="0"/>
    <n v="0"/>
    <n v="0"/>
    <n v="0"/>
    <n v="12860.217500000001"/>
    <n v="0"/>
    <n v="0"/>
    <n v="0"/>
    <n v="0"/>
    <n v="0"/>
    <n v="0"/>
    <n v="0"/>
    <n v="0"/>
    <n v="0"/>
    <n v="19.988211495668914"/>
    <n v="0"/>
    <n v="0"/>
    <n v="0"/>
    <n v="9.9958125057699228"/>
    <n v="0"/>
    <n v="0"/>
    <n v="0"/>
    <n v="0"/>
    <n v="0"/>
    <n v="0"/>
    <n v="0"/>
    <n v="0"/>
    <n v="0"/>
    <n v="0"/>
    <n v="0"/>
    <n v="0"/>
    <n v="0"/>
    <n v="9.9923989898989909"/>
    <n v="0"/>
    <n v="0"/>
    <n v="0"/>
    <n v="0"/>
    <n v="0"/>
    <n v="0"/>
    <n v="0"/>
    <n v="0"/>
    <n v="0"/>
    <n v="0"/>
    <n v="0"/>
    <n v="0"/>
    <n v="0"/>
    <n v="0"/>
    <n v="0"/>
    <n v="0"/>
    <n v="0"/>
    <n v="0"/>
    <n v="0"/>
    <n v="0"/>
    <n v="0"/>
    <n v="0"/>
    <n v="0"/>
    <n v="0"/>
    <n v="0"/>
    <n v="0"/>
    <n v="0"/>
    <n v="0"/>
    <n v="0"/>
    <n v="0"/>
    <n v="0"/>
    <n v="0"/>
    <n v="0"/>
    <n v="0"/>
    <n v="0"/>
    <n v="0"/>
    <n v="0"/>
  </r>
  <r>
    <x v="2"/>
    <x v="7"/>
    <s v="Persistent_18-24yrs"/>
    <s v="Care profile"/>
    <x v="42"/>
    <n v="0.5"/>
    <n v="10"/>
    <n v="60"/>
    <s v="min"/>
    <x v="8"/>
    <x v="0"/>
    <x v="1"/>
    <x v="0"/>
    <x v="1"/>
    <n v="30864.522000000001"/>
    <n v="15432.261"/>
    <n v="154322.61000000002"/>
    <n v="154322.61000000002"/>
    <n v="0"/>
    <n v="0"/>
    <n v="154322.61000000002"/>
    <n v="0"/>
    <n v="0"/>
    <n v="0"/>
    <n v="0"/>
    <n v="0"/>
    <n v="0"/>
    <n v="0"/>
    <n v="0"/>
    <n v="0"/>
    <n v="0"/>
    <n v="0"/>
    <n v="0"/>
    <n v="0"/>
    <n v="0"/>
    <n v="0"/>
    <n v="0"/>
    <n v="0"/>
    <n v="154322.61000000002"/>
    <n v="0"/>
    <n v="0"/>
    <n v="0"/>
    <n v="0"/>
    <n v="0"/>
    <n v="0"/>
    <n v="0"/>
    <n v="0"/>
    <n v="0"/>
    <n v="134.27946606542415"/>
    <n v="0"/>
    <n v="0"/>
    <n v="0"/>
    <n v="0"/>
    <n v="0"/>
    <n v="0"/>
    <n v="0"/>
    <n v="0"/>
    <n v="0"/>
    <n v="0"/>
    <n v="0"/>
    <n v="0"/>
    <n v="0"/>
    <n v="0"/>
    <n v="0"/>
    <n v="0"/>
    <n v="0"/>
    <n v="134.27946606542415"/>
    <n v="0"/>
    <n v="0"/>
    <n v="0"/>
    <n v="0"/>
    <n v="0"/>
    <n v="0"/>
    <n v="0"/>
    <n v="0"/>
    <n v="0"/>
    <n v="0"/>
    <n v="0"/>
    <n v="0"/>
    <n v="0"/>
    <n v="0"/>
    <n v="0"/>
    <n v="0"/>
    <n v="0"/>
    <n v="0"/>
    <n v="0"/>
    <n v="0"/>
    <n v="0"/>
    <n v="0"/>
    <n v="0"/>
    <n v="0"/>
    <n v="0"/>
    <n v="0"/>
    <n v="0"/>
    <n v="0"/>
    <n v="0"/>
    <n v="0"/>
    <n v="0"/>
    <n v="0"/>
    <n v="0"/>
    <n v="0"/>
    <n v="0"/>
    <n v="0"/>
    <n v="0"/>
  </r>
  <r>
    <x v="3"/>
    <x v="7"/>
    <s v="Persistent_25-64yrs"/>
    <s v="Care profile"/>
    <x v="20"/>
    <n v="1"/>
    <s v="n/a"/>
    <s v="n/a"/>
    <s v="n/a"/>
    <x v="2"/>
    <x v="0"/>
    <x v="1"/>
    <x v="1"/>
    <x v="1"/>
    <n v="82400.426600000006"/>
    <n v="82400.42660000000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7"/>
    <s v="Persistent_25-64yrs"/>
    <s v="Care profile"/>
    <x v="24"/>
    <n v="0.75"/>
    <s v="n/a"/>
    <s v="n/a"/>
    <s v="n/a"/>
    <x v="2"/>
    <x v="0"/>
    <x v="1"/>
    <x v="1"/>
    <x v="1"/>
    <n v="82400.426600000006"/>
    <n v="61800.31995000000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7"/>
    <s v="Persistent_25-64yrs"/>
    <s v="Care profile"/>
    <x v="25"/>
    <n v="0.3"/>
    <s v="n/a"/>
    <s v="n/a"/>
    <s v="n/a"/>
    <x v="2"/>
    <x v="0"/>
    <x v="1"/>
    <x v="1"/>
    <x v="1"/>
    <n v="82400.426600000006"/>
    <n v="24720.1279800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6"/>
    <s v="Thoughts_25-64yrs"/>
    <s v="Care profile"/>
    <x v="30"/>
    <n v="0.7"/>
    <n v="2"/>
    <n v="30"/>
    <s v="min"/>
    <x v="9"/>
    <x v="0"/>
    <x v="1"/>
    <x v="0"/>
    <x v="1"/>
    <n v="427364.92440000002"/>
    <n v="299155.44708000001"/>
    <n v="598310.89416000003"/>
    <n v="299155.44708000001"/>
    <n v="0"/>
    <n v="0"/>
    <n v="299155.44708000001"/>
    <n v="0"/>
    <n v="0"/>
    <n v="0"/>
    <n v="0"/>
    <n v="0"/>
    <n v="0"/>
    <n v="0"/>
    <n v="0"/>
    <n v="0"/>
    <n v="0"/>
    <n v="0"/>
    <n v="0"/>
    <n v="0"/>
    <n v="0"/>
    <n v="0"/>
    <n v="0"/>
    <n v="0"/>
    <n v="0"/>
    <n v="0"/>
    <n v="0"/>
    <n v="0"/>
    <n v="0"/>
    <n v="0"/>
    <n v="0"/>
    <n v="299155.44708000001"/>
    <n v="0"/>
    <n v="0"/>
    <n v="260.30167390549997"/>
    <n v="0"/>
    <n v="0"/>
    <n v="0"/>
    <n v="0"/>
    <n v="0"/>
    <n v="0"/>
    <n v="0"/>
    <n v="0"/>
    <n v="0"/>
    <n v="0"/>
    <n v="0"/>
    <n v="0"/>
    <n v="0"/>
    <n v="0"/>
    <n v="0"/>
    <n v="0"/>
    <n v="0"/>
    <n v="0"/>
    <n v="0"/>
    <n v="0"/>
    <n v="0"/>
    <n v="0"/>
    <n v="0"/>
    <n v="0"/>
    <n v="260.30167390549997"/>
    <n v="0"/>
    <n v="0"/>
    <n v="0"/>
    <n v="0"/>
    <n v="0"/>
    <n v="0"/>
    <n v="0"/>
    <n v="0"/>
    <n v="0"/>
    <n v="0"/>
    <n v="0"/>
    <n v="0"/>
    <n v="0"/>
    <n v="0"/>
    <n v="0"/>
    <n v="0"/>
    <n v="0"/>
    <n v="0"/>
    <n v="0"/>
    <n v="0"/>
    <n v="0"/>
    <n v="0"/>
    <n v="0"/>
    <n v="0"/>
    <n v="0"/>
    <n v="0"/>
    <n v="0"/>
    <n v="0"/>
    <n v="0"/>
    <n v="0"/>
  </r>
  <r>
    <x v="3"/>
    <x v="7"/>
    <s v="Persistent_25-64yrs"/>
    <s v="Care profile"/>
    <x v="51"/>
    <n v="0.5"/>
    <n v="12"/>
    <n v="60"/>
    <s v="min"/>
    <x v="3"/>
    <x v="5"/>
    <x v="0"/>
    <x v="1"/>
    <x v="1"/>
    <n v="82400.426600000006"/>
    <n v="41200.213300000003"/>
    <n v="494402.55960000004"/>
    <n v="494402.55960000004"/>
    <n v="0"/>
    <n v="0"/>
    <n v="494402.55960000004"/>
    <n v="0"/>
    <n v="0"/>
    <n v="0"/>
    <n v="24182.73389347826"/>
    <n v="0"/>
    <n v="22196.712269376181"/>
    <n v="11098.356134688091"/>
    <n v="0"/>
    <n v="0"/>
    <n v="0"/>
    <n v="11682.480141776938"/>
    <n v="184583.18624007562"/>
    <n v="42991.526921739132"/>
    <n v="71029.479262003792"/>
    <n v="57711.451900378066"/>
    <n v="22196.712269376181"/>
    <n v="0"/>
    <n v="0"/>
    <n v="0"/>
    <n v="16355.472198487716"/>
    <n v="0"/>
    <n v="30374.44836862004"/>
    <n v="0"/>
    <n v="0"/>
    <n v="0"/>
    <n v="0"/>
    <n v="0"/>
    <n v="441.53266282005552"/>
    <n v="0"/>
    <n v="0"/>
    <n v="0"/>
    <n v="21.040770785355427"/>
    <n v="0"/>
    <n v="19.312784778828654"/>
    <n v="9.6563923894143269"/>
    <n v="0"/>
    <n v="0"/>
    <n v="0"/>
    <n v="10.63586249074403"/>
    <n v="172.65346205109427"/>
    <n v="37.405814729520763"/>
    <n v="61.800911292251683"/>
    <n v="50.213240424954478"/>
    <n v="19.312784778828654"/>
    <n v="0"/>
    <n v="0"/>
    <n v="0"/>
    <n v="13.82522368467213"/>
    <n v="0"/>
    <n v="25.675415414391097"/>
    <n v="0"/>
    <n v="0"/>
    <n v="0"/>
    <n v="0"/>
    <n v="0"/>
    <n v="0"/>
    <n v="0"/>
    <n v="0"/>
    <n v="0"/>
    <n v="0"/>
    <n v="0"/>
    <n v="0"/>
    <n v="0"/>
    <n v="0"/>
    <n v="0"/>
    <n v="0"/>
    <n v="0"/>
    <n v="0"/>
    <n v="0"/>
    <n v="0"/>
    <n v="0"/>
    <n v="0"/>
    <n v="0"/>
    <n v="0"/>
    <n v="0"/>
    <n v="0"/>
    <n v="0"/>
    <n v="0"/>
    <n v="0"/>
    <n v="0"/>
    <n v="0"/>
    <n v="0"/>
    <n v="0"/>
  </r>
  <r>
    <x v="3"/>
    <x v="7"/>
    <s v="Persistent_25-64yrs"/>
    <s v="Care profile"/>
    <x v="27"/>
    <n v="1"/>
    <n v="1"/>
    <n v="30"/>
    <s v="min"/>
    <x v="6"/>
    <x v="0"/>
    <x v="1"/>
    <x v="0"/>
    <x v="1"/>
    <n v="82400.426600000006"/>
    <n v="82400.426600000006"/>
    <n v="82400.426600000006"/>
    <n v="41200.21330000001"/>
    <n v="0"/>
    <n v="0"/>
    <n v="41200.21330000001"/>
    <n v="0"/>
    <n v="0"/>
    <n v="0"/>
    <n v="0"/>
    <n v="0"/>
    <n v="0"/>
    <n v="0"/>
    <n v="0"/>
    <n v="0"/>
    <n v="0"/>
    <n v="0"/>
    <n v="0"/>
    <n v="0"/>
    <n v="0"/>
    <n v="0"/>
    <n v="0"/>
    <n v="0"/>
    <n v="0"/>
    <n v="41200.21330000001"/>
    <n v="0"/>
    <n v="0"/>
    <n v="0"/>
    <n v="0"/>
    <n v="0"/>
    <n v="0"/>
    <n v="0"/>
    <n v="0"/>
    <n v="24.969523581532346"/>
    <n v="0"/>
    <n v="0"/>
    <n v="0"/>
    <n v="0"/>
    <n v="0"/>
    <n v="0"/>
    <n v="0"/>
    <n v="0"/>
    <n v="0"/>
    <n v="0"/>
    <n v="0"/>
    <n v="0"/>
    <n v="0"/>
    <n v="0"/>
    <n v="0"/>
    <n v="0"/>
    <n v="0"/>
    <n v="0"/>
    <n v="24.969523581532346"/>
    <n v="0"/>
    <n v="0"/>
    <n v="0"/>
    <n v="0"/>
    <n v="0"/>
    <n v="0"/>
    <n v="0"/>
    <n v="0"/>
    <n v="0"/>
    <n v="0"/>
    <n v="0"/>
    <n v="0"/>
    <n v="0"/>
    <n v="0"/>
    <n v="0"/>
    <n v="0"/>
    <n v="0"/>
    <n v="0"/>
    <n v="0"/>
    <n v="0"/>
    <n v="0"/>
    <n v="0"/>
    <n v="0"/>
    <n v="0"/>
    <n v="0"/>
    <n v="0"/>
    <n v="0"/>
    <n v="0"/>
    <n v="0"/>
    <n v="0"/>
    <n v="0"/>
    <n v="0"/>
    <n v="0"/>
    <n v="0"/>
    <n v="0"/>
    <n v="0"/>
  </r>
  <r>
    <x v="3"/>
    <x v="6"/>
    <s v="Thoughts_25-64yrs"/>
    <s v="Care profile"/>
    <x v="26"/>
    <n v="0.7"/>
    <n v="6"/>
    <n v="20"/>
    <s v="min"/>
    <x v="6"/>
    <x v="0"/>
    <x v="1"/>
    <x v="0"/>
    <x v="1"/>
    <n v="427364.92440000002"/>
    <n v="299155.44708000001"/>
    <n v="1794932.68248"/>
    <n v="598310.89416000003"/>
    <n v="0"/>
    <n v="0"/>
    <n v="598310.89416000003"/>
    <n v="0"/>
    <n v="0"/>
    <n v="0"/>
    <n v="0"/>
    <n v="0"/>
    <n v="0"/>
    <n v="0"/>
    <n v="0"/>
    <n v="0"/>
    <n v="0"/>
    <n v="0"/>
    <n v="0"/>
    <n v="0"/>
    <n v="0"/>
    <n v="0"/>
    <n v="0"/>
    <n v="0"/>
    <n v="0"/>
    <n v="598310.89416000003"/>
    <n v="0"/>
    <n v="0"/>
    <n v="0"/>
    <n v="0"/>
    <n v="0"/>
    <n v="0"/>
    <n v="0"/>
    <n v="0"/>
    <n v="362.60826787554089"/>
    <n v="0"/>
    <n v="0"/>
    <n v="0"/>
    <n v="0"/>
    <n v="0"/>
    <n v="0"/>
    <n v="0"/>
    <n v="0"/>
    <n v="0"/>
    <n v="0"/>
    <n v="0"/>
    <n v="0"/>
    <n v="0"/>
    <n v="0"/>
    <n v="0"/>
    <n v="0"/>
    <n v="0"/>
    <n v="0"/>
    <n v="362.60826787554089"/>
    <n v="0"/>
    <n v="0"/>
    <n v="0"/>
    <n v="0"/>
    <n v="0"/>
    <n v="0"/>
    <n v="0"/>
    <n v="0"/>
    <n v="0"/>
    <n v="0"/>
    <n v="0"/>
    <n v="0"/>
    <n v="0"/>
    <n v="0"/>
    <n v="0"/>
    <n v="0"/>
    <n v="0"/>
    <n v="0"/>
    <n v="0"/>
    <n v="0"/>
    <n v="0"/>
    <n v="0"/>
    <n v="0"/>
    <n v="0"/>
    <n v="0"/>
    <n v="0"/>
    <n v="0"/>
    <n v="0"/>
    <n v="0"/>
    <n v="0"/>
    <n v="0"/>
    <n v="0"/>
    <n v="0"/>
    <n v="0"/>
    <n v="0"/>
    <n v="0"/>
  </r>
  <r>
    <x v="3"/>
    <x v="7"/>
    <s v="Persistent_25-64yrs"/>
    <s v="Care profile"/>
    <x v="37"/>
    <n v="0.8"/>
    <n v="26"/>
    <n v="60"/>
    <s v="min"/>
    <x v="8"/>
    <x v="0"/>
    <x v="1"/>
    <x v="0"/>
    <x v="1"/>
    <n v="82400.426600000006"/>
    <n v="65920.341280000008"/>
    <n v="1713928.8732800002"/>
    <n v="1713928.8732800002"/>
    <n v="0"/>
    <n v="0"/>
    <n v="1713928.8732800002"/>
    <n v="0"/>
    <n v="0"/>
    <n v="0"/>
    <n v="0"/>
    <n v="0"/>
    <n v="0"/>
    <n v="0"/>
    <n v="0"/>
    <n v="0"/>
    <n v="0"/>
    <n v="0"/>
    <n v="0"/>
    <n v="0"/>
    <n v="0"/>
    <n v="0"/>
    <n v="0"/>
    <n v="0"/>
    <n v="1713928.8732800002"/>
    <n v="0"/>
    <n v="0"/>
    <n v="0"/>
    <n v="0"/>
    <n v="0"/>
    <n v="0"/>
    <n v="0"/>
    <n v="0"/>
    <n v="0"/>
    <n v="1491.3268637573742"/>
    <n v="0"/>
    <n v="0"/>
    <n v="0"/>
    <n v="0"/>
    <n v="0"/>
    <n v="0"/>
    <n v="0"/>
    <n v="0"/>
    <n v="0"/>
    <n v="0"/>
    <n v="0"/>
    <n v="0"/>
    <n v="0"/>
    <n v="0"/>
    <n v="0"/>
    <n v="0"/>
    <n v="0"/>
    <n v="1491.3268637573742"/>
    <n v="0"/>
    <n v="0"/>
    <n v="0"/>
    <n v="0"/>
    <n v="0"/>
    <n v="0"/>
    <n v="0"/>
    <n v="0"/>
    <n v="0"/>
    <n v="0"/>
    <n v="0"/>
    <n v="0"/>
    <n v="0"/>
    <n v="0"/>
    <n v="0"/>
    <n v="0"/>
    <n v="0"/>
    <n v="0"/>
    <n v="0"/>
    <n v="0"/>
    <n v="0"/>
    <n v="0"/>
    <n v="0"/>
    <n v="0"/>
    <n v="0"/>
    <n v="0"/>
    <n v="0"/>
    <n v="0"/>
    <n v="0"/>
    <n v="0"/>
    <n v="0"/>
    <n v="0"/>
    <n v="0"/>
    <n v="0"/>
    <n v="0"/>
    <n v="0"/>
    <n v="0"/>
  </r>
  <r>
    <x v="3"/>
    <x v="7"/>
    <s v="Persistent_25-64yrs"/>
    <s v="Care profile"/>
    <x v="18"/>
    <n v="0.5"/>
    <n v="12"/>
    <n v="60"/>
    <s v="min"/>
    <x v="4"/>
    <x v="0"/>
    <x v="0"/>
    <x v="0"/>
    <x v="0"/>
    <n v="82400.426600000006"/>
    <n v="41200.213300000003"/>
    <n v="494402.55960000004"/>
    <n v="494402.55960000004"/>
    <n v="0"/>
    <n v="0"/>
    <n v="494402.55960000004"/>
    <n v="0"/>
    <n v="0"/>
    <n v="0"/>
    <n v="494402.55960000004"/>
    <n v="0"/>
    <n v="0"/>
    <n v="0"/>
    <n v="0"/>
    <n v="0"/>
    <n v="0"/>
    <n v="0"/>
    <n v="0"/>
    <n v="0"/>
    <n v="0"/>
    <n v="0"/>
    <n v="0"/>
    <n v="0"/>
    <n v="0"/>
    <n v="0"/>
    <n v="0"/>
    <n v="0"/>
    <n v="0"/>
    <n v="0"/>
    <n v="0"/>
    <n v="0"/>
    <n v="0"/>
    <n v="0"/>
    <n v="430.19044146847335"/>
    <n v="0"/>
    <n v="0"/>
    <n v="0"/>
    <n v="430.19044146847335"/>
    <n v="0"/>
    <n v="0"/>
    <n v="0"/>
    <n v="0"/>
    <n v="0"/>
    <n v="0"/>
    <n v="0"/>
    <n v="0"/>
    <n v="0"/>
    <n v="0"/>
    <n v="0"/>
    <n v="0"/>
    <n v="0"/>
    <n v="0"/>
    <n v="0"/>
    <n v="0"/>
    <n v="0"/>
    <n v="0"/>
    <n v="0"/>
    <n v="0"/>
    <n v="0"/>
    <n v="0"/>
    <n v="0"/>
    <n v="0"/>
    <n v="0"/>
    <n v="0"/>
    <n v="0"/>
    <n v="0"/>
    <n v="0"/>
    <n v="0"/>
    <n v="0"/>
    <n v="0"/>
    <n v="0"/>
    <n v="0"/>
    <n v="0"/>
    <n v="0"/>
    <n v="0"/>
    <n v="0"/>
    <n v="0"/>
    <n v="0"/>
    <n v="0"/>
    <n v="0"/>
    <n v="0"/>
    <n v="0"/>
    <n v="0"/>
    <n v="0"/>
    <n v="0"/>
    <n v="0"/>
    <n v="0"/>
    <n v="0"/>
    <n v="0"/>
  </r>
  <r>
    <x v="3"/>
    <x v="7"/>
    <s v="Persistent_25-64yrs"/>
    <s v="Care profile"/>
    <x v="22"/>
    <n v="0.5"/>
    <n v="50"/>
    <n v="60"/>
    <s v="min"/>
    <x v="4"/>
    <x v="0"/>
    <x v="0"/>
    <x v="0"/>
    <x v="0"/>
    <n v="82400.426600000006"/>
    <n v="41200.213300000003"/>
    <n v="2060010.665"/>
    <n v="2060010.665"/>
    <n v="0"/>
    <n v="0"/>
    <n v="412002.13300000003"/>
    <n v="0"/>
    <n v="0"/>
    <n v="0"/>
    <n v="412002.13300000003"/>
    <n v="0"/>
    <n v="0"/>
    <n v="0"/>
    <n v="0"/>
    <n v="0"/>
    <n v="0"/>
    <n v="0"/>
    <n v="0"/>
    <n v="0"/>
    <n v="0"/>
    <n v="0"/>
    <n v="0"/>
    <n v="0"/>
    <n v="0"/>
    <n v="0"/>
    <n v="0"/>
    <n v="0"/>
    <n v="0"/>
    <n v="0"/>
    <n v="0"/>
    <n v="0"/>
    <n v="0"/>
    <n v="0"/>
    <n v="358.49203455706112"/>
    <n v="0"/>
    <n v="0"/>
    <n v="0"/>
    <n v="358.49203455706112"/>
    <n v="0"/>
    <n v="0"/>
    <n v="0"/>
    <n v="0"/>
    <n v="0"/>
    <n v="0"/>
    <n v="0"/>
    <n v="0"/>
    <n v="0"/>
    <n v="0"/>
    <n v="0"/>
    <n v="0"/>
    <n v="0"/>
    <n v="0"/>
    <n v="0"/>
    <n v="0"/>
    <n v="0"/>
    <n v="0"/>
    <n v="0"/>
    <n v="0"/>
    <n v="0"/>
    <n v="0"/>
    <n v="0"/>
    <n v="0"/>
    <n v="0"/>
    <n v="0"/>
    <n v="0"/>
    <n v="0"/>
    <n v="0"/>
    <n v="0"/>
    <n v="0"/>
    <n v="0"/>
    <n v="0"/>
    <n v="0"/>
    <n v="0"/>
    <n v="0"/>
    <n v="0"/>
    <n v="0"/>
    <n v="0"/>
    <n v="0"/>
    <n v="0"/>
    <n v="0"/>
    <n v="0"/>
    <n v="0"/>
    <n v="0"/>
    <n v="0"/>
    <n v="0"/>
    <n v="0"/>
    <n v="0"/>
    <n v="0"/>
    <n v="0"/>
  </r>
  <r>
    <x v="3"/>
    <x v="7"/>
    <s v="Persistent_25-64yrs"/>
    <s v="Care profile"/>
    <x v="28"/>
    <n v="0.4"/>
    <n v="6"/>
    <n v="150"/>
    <s v="min"/>
    <x v="3"/>
    <x v="4"/>
    <x v="0"/>
    <x v="1"/>
    <x v="0"/>
    <n v="82400.426600000006"/>
    <n v="32960.170640000004"/>
    <n v="197761.02384000004"/>
    <n v="494402.5596000001"/>
    <n v="0"/>
    <n v="0"/>
    <n v="494402.55960000015"/>
    <n v="0"/>
    <n v="0"/>
    <n v="0"/>
    <n v="444962.30364000011"/>
    <n v="0"/>
    <n v="0"/>
    <n v="0"/>
    <n v="0"/>
    <n v="0"/>
    <n v="0"/>
    <n v="0"/>
    <n v="0"/>
    <n v="0"/>
    <n v="0"/>
    <n v="0"/>
    <n v="0"/>
    <n v="0"/>
    <n v="49440.25596000001"/>
    <n v="0"/>
    <n v="0"/>
    <n v="0"/>
    <n v="0"/>
    <n v="0"/>
    <n v="0"/>
    <n v="0"/>
    <n v="0"/>
    <n v="0"/>
    <n v="295.11051111945176"/>
    <n v="0"/>
    <n v="0"/>
    <n v="0"/>
    <n v="264.85851407142866"/>
    <n v="0"/>
    <n v="0"/>
    <n v="0"/>
    <n v="0"/>
    <n v="0"/>
    <n v="0"/>
    <n v="0"/>
    <n v="0"/>
    <n v="0"/>
    <n v="0"/>
    <n v="0"/>
    <n v="0"/>
    <n v="0"/>
    <n v="30.251997048023103"/>
    <n v="0"/>
    <n v="0"/>
    <n v="0"/>
    <n v="0"/>
    <n v="0"/>
    <n v="0"/>
    <n v="0"/>
    <n v="0"/>
    <n v="0"/>
    <n v="0"/>
    <n v="0"/>
    <n v="0"/>
    <n v="0"/>
    <n v="0"/>
    <n v="0"/>
    <n v="0"/>
    <n v="0"/>
    <n v="0"/>
    <n v="0"/>
    <n v="0"/>
    <n v="0"/>
    <n v="0"/>
    <n v="0"/>
    <n v="0"/>
    <n v="0"/>
    <n v="0"/>
    <n v="0"/>
    <n v="0"/>
    <n v="0"/>
    <n v="0"/>
    <n v="0"/>
    <n v="0"/>
    <n v="0"/>
    <n v="0"/>
    <n v="0"/>
    <n v="0"/>
    <n v="0"/>
  </r>
  <r>
    <x v="3"/>
    <x v="7"/>
    <s v="Persistent_25-64yrs"/>
    <s v="Care profile"/>
    <x v="31"/>
    <n v="0.05"/>
    <n v="1"/>
    <n v="120"/>
    <s v="min"/>
    <x v="3"/>
    <x v="7"/>
    <x v="0"/>
    <x v="1"/>
    <x v="1"/>
    <n v="82400.426600000006"/>
    <n v="4120.0213300000005"/>
    <n v="4120.0213300000005"/>
    <n v="8240.042660000001"/>
    <n v="0"/>
    <n v="0"/>
    <n v="8240.042660000001"/>
    <n v="0"/>
    <n v="0"/>
    <n v="0"/>
    <n v="4120.0213300000005"/>
    <n v="0"/>
    <n v="0"/>
    <n v="0"/>
    <n v="0"/>
    <n v="0"/>
    <n v="0"/>
    <n v="0"/>
    <n v="0"/>
    <n v="0"/>
    <n v="0"/>
    <n v="0"/>
    <n v="0"/>
    <n v="0"/>
    <n v="4120.0213300000005"/>
    <n v="0"/>
    <n v="0"/>
    <n v="0"/>
    <n v="0"/>
    <n v="0"/>
    <n v="0"/>
    <n v="0"/>
    <n v="0"/>
    <n v="0"/>
    <n v="4.9233445528357445"/>
    <n v="0"/>
    <n v="0"/>
    <n v="0"/>
    <n v="2.4023447988338194"/>
    <n v="0"/>
    <n v="0"/>
    <n v="0"/>
    <n v="0"/>
    <n v="0"/>
    <n v="0"/>
    <n v="0"/>
    <n v="0"/>
    <n v="0"/>
    <n v="0"/>
    <n v="0"/>
    <n v="0"/>
    <n v="0"/>
    <n v="2.5209997540019251"/>
    <n v="0"/>
    <n v="0"/>
    <n v="0"/>
    <n v="0"/>
    <n v="0"/>
    <n v="0"/>
    <n v="0"/>
    <n v="0"/>
    <n v="0"/>
    <n v="0"/>
    <n v="0"/>
    <n v="0"/>
    <n v="0"/>
    <n v="0"/>
    <n v="0"/>
    <n v="0"/>
    <n v="0"/>
    <n v="0"/>
    <n v="0"/>
    <n v="0"/>
    <n v="0"/>
    <n v="0"/>
    <n v="0"/>
    <n v="0"/>
    <n v="0"/>
    <n v="0"/>
    <n v="0"/>
    <n v="0"/>
    <n v="0"/>
    <n v="0"/>
    <n v="0"/>
    <n v="0"/>
    <n v="0"/>
    <n v="0"/>
    <n v="0"/>
    <n v="0"/>
    <n v="0"/>
  </r>
  <r>
    <x v="3"/>
    <x v="7"/>
    <s v="Persistent_25-64yrs"/>
    <s v="Care profile"/>
    <x v="32"/>
    <n v="0.2"/>
    <n v="1"/>
    <n v="45"/>
    <s v="min"/>
    <x v="3"/>
    <x v="8"/>
    <x v="0"/>
    <x v="1"/>
    <x v="1"/>
    <n v="82400.426600000006"/>
    <n v="16480.085320000002"/>
    <n v="16480.085320000002"/>
    <n v="12360.063990000001"/>
    <n v="0"/>
    <n v="0"/>
    <n v="12360.063990000001"/>
    <n v="0"/>
    <n v="0"/>
    <n v="0"/>
    <n v="0"/>
    <n v="0"/>
    <n v="0"/>
    <n v="0"/>
    <n v="0"/>
    <n v="0"/>
    <n v="0"/>
    <n v="1155.1461672897196"/>
    <n v="5198.1577528037387"/>
    <n v="2194.7777178504671"/>
    <n v="0"/>
    <n v="0"/>
    <n v="0"/>
    <n v="0"/>
    <n v="0"/>
    <n v="0"/>
    <n v="1155.1461672897196"/>
    <n v="0"/>
    <n v="2656.836184766355"/>
    <n v="0"/>
    <n v="0"/>
    <n v="0"/>
    <n v="0"/>
    <n v="0"/>
    <n v="7.9975753861980587"/>
    <n v="0"/>
    <n v="0"/>
    <n v="0"/>
    <n v="0"/>
    <n v="0"/>
    <n v="0"/>
    <n v="0"/>
    <n v="0"/>
    <n v="0"/>
    <n v="0"/>
    <n v="0.70461097992418809"/>
    <n v="3.8546083670660116"/>
    <n v="1.2794449176000444"/>
    <n v="0"/>
    <n v="0"/>
    <n v="0"/>
    <n v="0"/>
    <n v="0"/>
    <n v="0"/>
    <n v="0.6542154913963073"/>
    <n v="0"/>
    <n v="1.5046956302115067"/>
    <n v="0"/>
    <n v="0"/>
    <n v="0"/>
    <n v="0"/>
    <n v="0"/>
    <n v="0"/>
    <n v="0"/>
    <n v="0"/>
    <n v="0"/>
    <n v="0"/>
    <n v="0"/>
    <n v="0"/>
    <n v="0"/>
    <n v="0"/>
    <n v="0"/>
    <n v="0"/>
    <n v="0"/>
    <n v="0"/>
    <n v="0"/>
    <n v="0"/>
    <n v="0"/>
    <n v="0"/>
    <n v="0"/>
    <n v="0"/>
    <n v="0"/>
    <n v="0"/>
    <n v="0"/>
    <n v="0"/>
    <n v="0"/>
    <n v="0"/>
    <n v="0"/>
    <n v="0"/>
    <n v="0"/>
  </r>
  <r>
    <x v="3"/>
    <x v="7"/>
    <s v="Persistent_25-64yrs"/>
    <s v="Care profile"/>
    <x v="19"/>
    <n v="0.2"/>
    <n v="1"/>
    <n v="45"/>
    <s v="min"/>
    <x v="11"/>
    <x v="0"/>
    <x v="0"/>
    <x v="1"/>
    <x v="1"/>
    <n v="82400.426600000006"/>
    <n v="16480.085320000002"/>
    <n v="16480.085320000002"/>
    <n v="12360.063990000001"/>
    <n v="0"/>
    <n v="0"/>
    <n v="12360.063990000001"/>
    <n v="0"/>
    <n v="0"/>
    <n v="0"/>
    <n v="0"/>
    <n v="0"/>
    <n v="0"/>
    <n v="0"/>
    <n v="0"/>
    <n v="0"/>
    <n v="0"/>
    <n v="0"/>
    <n v="0"/>
    <n v="0"/>
    <n v="0"/>
    <n v="12360.063990000001"/>
    <n v="0"/>
    <n v="0"/>
    <n v="0"/>
    <n v="0"/>
    <n v="0"/>
    <n v="0"/>
    <n v="0"/>
    <n v="0"/>
    <n v="0"/>
    <n v="0"/>
    <n v="0"/>
    <n v="0"/>
    <n v="10.754761036711834"/>
    <n v="0"/>
    <n v="0"/>
    <n v="0"/>
    <n v="0"/>
    <n v="0"/>
    <n v="0"/>
    <n v="0"/>
    <n v="0"/>
    <n v="0"/>
    <n v="0"/>
    <n v="0"/>
    <n v="0"/>
    <n v="0"/>
    <n v="0"/>
    <n v="10.754761036711834"/>
    <n v="0"/>
    <n v="0"/>
    <n v="0"/>
    <n v="0"/>
    <n v="0"/>
    <n v="0"/>
    <n v="0"/>
    <n v="0"/>
    <n v="0"/>
    <n v="0"/>
    <n v="0"/>
    <n v="0"/>
    <n v="0"/>
    <n v="0"/>
    <n v="0"/>
    <n v="0"/>
    <n v="0"/>
    <n v="0"/>
    <n v="0"/>
    <n v="0"/>
    <n v="0"/>
    <n v="0"/>
    <n v="0"/>
    <n v="0"/>
    <n v="0"/>
    <n v="0"/>
    <n v="0"/>
    <n v="0"/>
    <n v="0"/>
    <n v="0"/>
    <n v="0"/>
    <n v="0"/>
    <n v="0"/>
    <n v="0"/>
    <n v="0"/>
    <n v="0"/>
    <n v="0"/>
    <n v="0"/>
    <n v="0"/>
    <n v="0"/>
  </r>
  <r>
    <x v="3"/>
    <x v="7"/>
    <s v="Persistent_25-64yrs"/>
    <s v="Care profile"/>
    <x v="44"/>
    <n v="0.02"/>
    <n v="1"/>
    <n v="4320"/>
    <s v="min"/>
    <x v="3"/>
    <x v="14"/>
    <x v="0"/>
    <x v="1"/>
    <x v="1"/>
    <n v="82400.426600000006"/>
    <n v="1648.0085320000001"/>
    <n v="1648.0085320000001"/>
    <n v="118656.614304"/>
    <n v="0"/>
    <n v="0"/>
    <n v="118656.61430400002"/>
    <n v="0"/>
    <n v="0"/>
    <n v="0"/>
    <n v="94925.291443200011"/>
    <n v="0"/>
    <n v="0"/>
    <n v="0"/>
    <n v="0"/>
    <n v="0"/>
    <n v="0"/>
    <n v="0"/>
    <n v="0"/>
    <n v="0"/>
    <n v="0"/>
    <n v="0"/>
    <n v="0"/>
    <n v="0"/>
    <n v="23731.322860800003"/>
    <n v="0"/>
    <n v="0"/>
    <n v="0"/>
    <n v="0"/>
    <n v="0"/>
    <n v="0"/>
    <n v="0"/>
    <n v="0"/>
    <n v="0"/>
    <n v="69.870982748182286"/>
    <n v="0"/>
    <n v="0"/>
    <n v="0"/>
    <n v="55.350024165131202"/>
    <n v="0"/>
    <n v="0"/>
    <n v="0"/>
    <n v="0"/>
    <n v="0"/>
    <n v="0"/>
    <n v="0"/>
    <n v="0"/>
    <n v="0"/>
    <n v="0"/>
    <n v="0"/>
    <n v="0"/>
    <n v="0"/>
    <n v="14.520958583051089"/>
    <n v="0"/>
    <n v="0"/>
    <n v="0"/>
    <n v="0"/>
    <n v="0"/>
    <n v="0"/>
    <n v="0"/>
    <n v="0"/>
    <n v="0"/>
    <n v="0"/>
    <n v="0"/>
    <n v="0"/>
    <n v="0"/>
    <n v="0"/>
    <n v="0"/>
    <n v="0"/>
    <n v="0"/>
    <n v="0"/>
    <n v="0"/>
    <n v="0"/>
    <n v="0"/>
    <n v="0"/>
    <n v="0"/>
    <n v="0"/>
    <n v="0"/>
    <n v="0"/>
    <n v="0"/>
    <n v="0"/>
    <n v="0"/>
    <n v="0"/>
    <n v="0"/>
    <n v="0"/>
    <n v="0"/>
    <n v="0"/>
    <n v="0"/>
    <n v="0"/>
    <n v="0"/>
  </r>
  <r>
    <x v="3"/>
    <x v="7"/>
    <s v="Persistent_25-64yrs"/>
    <s v="Care profile"/>
    <x v="33"/>
    <n v="0.02"/>
    <n v="1"/>
    <n v="4320"/>
    <s v="min"/>
    <x v="3"/>
    <x v="9"/>
    <x v="0"/>
    <x v="1"/>
    <x v="1"/>
    <n v="82400.426600000006"/>
    <n v="1648.0085320000001"/>
    <n v="1648.0085320000001"/>
    <n v="118656.614304"/>
    <n v="0"/>
    <n v="0"/>
    <n v="118656.61430400002"/>
    <n v="0"/>
    <n v="0"/>
    <n v="0"/>
    <n v="47462.645721600005"/>
    <n v="0"/>
    <n v="0"/>
    <n v="0"/>
    <n v="0"/>
    <n v="0"/>
    <n v="47462.645721600005"/>
    <n v="0"/>
    <n v="0"/>
    <n v="0"/>
    <n v="0"/>
    <n v="0"/>
    <n v="0"/>
    <n v="0"/>
    <n v="23731.322860800003"/>
    <n v="0"/>
    <n v="0"/>
    <n v="0"/>
    <n v="0"/>
    <n v="0"/>
    <n v="0"/>
    <n v="0"/>
    <n v="0"/>
    <n v="0"/>
    <n v="71.147026608741726"/>
    <n v="0"/>
    <n v="0"/>
    <n v="0"/>
    <n v="27.675012082565601"/>
    <n v="0"/>
    <n v="0"/>
    <n v="0"/>
    <n v="0"/>
    <n v="0"/>
    <n v="28.951055943125045"/>
    <n v="0"/>
    <n v="0"/>
    <n v="0"/>
    <n v="0"/>
    <n v="0"/>
    <n v="0"/>
    <n v="0"/>
    <n v="14.520958583051089"/>
    <n v="0"/>
    <n v="0"/>
    <n v="0"/>
    <n v="0"/>
    <n v="0"/>
    <n v="0"/>
    <n v="0"/>
    <n v="0"/>
    <n v="0"/>
    <n v="0"/>
    <n v="0"/>
    <n v="0"/>
    <n v="0"/>
    <n v="0"/>
    <n v="0"/>
    <n v="0"/>
    <n v="0"/>
    <n v="0"/>
    <n v="0"/>
    <n v="0"/>
    <n v="0"/>
    <n v="0"/>
    <n v="0"/>
    <n v="0"/>
    <n v="0"/>
    <n v="0"/>
    <n v="0"/>
    <n v="0"/>
    <n v="0"/>
    <n v="0"/>
    <n v="0"/>
    <n v="0"/>
    <n v="0"/>
    <n v="0"/>
    <n v="0"/>
    <n v="0"/>
    <n v="0"/>
  </r>
  <r>
    <x v="3"/>
    <x v="7"/>
    <s v="Persistent_25-64yrs"/>
    <s v="Care profile"/>
    <x v="45"/>
    <n v="0.05"/>
    <n v="1"/>
    <n v="3"/>
    <s v="days"/>
    <x v="3"/>
    <x v="15"/>
    <x v="0"/>
    <x v="1"/>
    <x v="1"/>
    <n v="82400.426600000006"/>
    <n v="4120.0213300000005"/>
    <n v="4120.0213300000005"/>
    <n v="296641.53576000006"/>
    <n v="12360.063990000002"/>
    <n v="39.839045898468981"/>
    <n v="122982.63670049999"/>
    <n v="0"/>
    <n v="0"/>
    <n v="0"/>
    <n v="4274.1960412302633"/>
    <n v="9690.4849517771218"/>
    <n v="0"/>
    <n v="0"/>
    <n v="0"/>
    <n v="0"/>
    <n v="0"/>
    <n v="0"/>
    <n v="81330.855845272265"/>
    <n v="1643.9215543193334"/>
    <n v="3287.8431086386668"/>
    <n v="3287.8431086386668"/>
    <n v="1643.9215543193334"/>
    <n v="0"/>
    <n v="0"/>
    <n v="0"/>
    <n v="5883.5087207218239"/>
    <n v="2941.754360360912"/>
    <n v="8998.3074552216149"/>
    <n v="0"/>
    <n v="0"/>
    <n v="0"/>
    <n v="0"/>
    <n v="0"/>
    <n v="75.082862474391035"/>
    <n v="0"/>
    <n v="0"/>
    <n v="0"/>
    <n v="2.4916411157728331"/>
    <n v="5.9109594016423337"/>
    <n v="0"/>
    <n v="0"/>
    <n v="0"/>
    <n v="0"/>
    <n v="0"/>
    <n v="0"/>
    <n v="50.83596551601066"/>
    <n v="0.95832350606647509"/>
    <n v="1.9166470121329502"/>
    <n v="1.9166470121329502"/>
    <n v="0.95832350606647521"/>
    <n v="0"/>
    <n v="0"/>
    <n v="0"/>
    <n v="3.3321173180121959"/>
    <n v="1.666058659006098"/>
    <n v="5.0961794275480647"/>
    <n v="0"/>
    <n v="0"/>
    <n v="0"/>
    <n v="0"/>
    <n v="0"/>
    <n v="0"/>
    <n v="0"/>
    <n v="0"/>
    <n v="0"/>
    <n v="0"/>
    <n v="0"/>
    <n v="0"/>
    <n v="0"/>
    <n v="0"/>
    <n v="0"/>
    <n v="0"/>
    <n v="0"/>
    <n v="0"/>
    <n v="0"/>
    <n v="0"/>
    <n v="0"/>
    <n v="0"/>
    <n v="0"/>
    <n v="0"/>
    <n v="0"/>
    <n v="0"/>
    <n v="0"/>
    <n v="0"/>
    <n v="0"/>
    <n v="0"/>
    <n v="0"/>
    <n v="0"/>
    <n v="0"/>
  </r>
  <r>
    <x v="3"/>
    <x v="7"/>
    <s v="Persistent_25-64yrs"/>
    <s v="Care profile"/>
    <x v="35"/>
    <n v="0.2"/>
    <n v="1"/>
    <n v="90"/>
    <s v="min"/>
    <x v="3"/>
    <x v="11"/>
    <x v="0"/>
    <x v="1"/>
    <x v="1"/>
    <n v="82400.426600000006"/>
    <n v="16480.085320000002"/>
    <n v="16480.085320000002"/>
    <n v="24720.127980000001"/>
    <n v="0"/>
    <n v="0"/>
    <n v="24720.127979999997"/>
    <n v="0"/>
    <n v="0"/>
    <n v="0"/>
    <n v="1298.9027962307321"/>
    <n v="0"/>
    <n v="0"/>
    <n v="0"/>
    <n v="0"/>
    <n v="0"/>
    <n v="0"/>
    <n v="2185.3254195259406"/>
    <n v="14860.212852776398"/>
    <n v="519.01478713741096"/>
    <n v="1453.2414039847508"/>
    <n v="1453.2414039847508"/>
    <n v="0"/>
    <n v="0"/>
    <n v="0"/>
    <n v="0"/>
    <n v="1420.4615226918615"/>
    <n v="0"/>
    <n v="1529.7277936681585"/>
    <n v="0"/>
    <n v="0"/>
    <n v="0"/>
    <n v="0"/>
    <n v="0"/>
    <n v="22.639778275585854"/>
    <n v="0"/>
    <n v="0"/>
    <n v="0"/>
    <n v="1.1301417006171726"/>
    <n v="0"/>
    <n v="0"/>
    <n v="0"/>
    <n v="0"/>
    <n v="0"/>
    <n v="0"/>
    <n v="1.9895450604267078"/>
    <n v="14.045869972932193"/>
    <n v="0.451581331476893"/>
    <n v="1.2644277281353002"/>
    <n v="1.2644277281353002"/>
    <n v="0"/>
    <n v="0"/>
    <n v="0"/>
    <n v="0"/>
    <n v="1.2007111777855475"/>
    <n v="0"/>
    <n v="1.2930735760767433"/>
    <n v="0"/>
    <n v="0"/>
    <n v="0"/>
    <n v="0"/>
    <n v="0"/>
    <n v="0"/>
    <n v="0"/>
    <n v="0"/>
    <n v="0"/>
    <n v="0"/>
    <n v="0"/>
    <n v="0"/>
    <n v="0"/>
    <n v="0"/>
    <n v="0"/>
    <n v="0"/>
    <n v="0"/>
    <n v="0"/>
    <n v="0"/>
    <n v="0"/>
    <n v="0"/>
    <n v="0"/>
    <n v="0"/>
    <n v="0"/>
    <n v="0"/>
    <n v="0"/>
    <n v="0"/>
    <n v="0"/>
    <n v="0"/>
    <n v="0"/>
    <n v="0"/>
    <n v="0"/>
    <n v="0"/>
  </r>
  <r>
    <x v="3"/>
    <x v="7"/>
    <s v="Persistent_25-64yrs"/>
    <s v="Care profile"/>
    <x v="35"/>
    <n v="0.02"/>
    <n v="8"/>
    <n v="90"/>
    <s v="min"/>
    <x v="3"/>
    <x v="11"/>
    <x v="0"/>
    <x v="1"/>
    <x v="1"/>
    <n v="82400.426600000006"/>
    <n v="1648.0085320000001"/>
    <n v="13184.068256"/>
    <n v="19776.102384000002"/>
    <n v="0"/>
    <n v="0"/>
    <n v="19776.102384000005"/>
    <n v="0"/>
    <n v="0"/>
    <n v="0"/>
    <n v="1039.1222369845857"/>
    <n v="0"/>
    <n v="0"/>
    <n v="0"/>
    <n v="0"/>
    <n v="0"/>
    <n v="0"/>
    <n v="1748.2603356207526"/>
    <n v="11888.170282221119"/>
    <n v="415.21182970992879"/>
    <n v="1162.5931231878008"/>
    <n v="1162.5931231878008"/>
    <n v="0"/>
    <n v="0"/>
    <n v="0"/>
    <n v="0"/>
    <n v="1136.3692181534893"/>
    <n v="0"/>
    <n v="1223.782234934527"/>
    <n v="0"/>
    <n v="0"/>
    <n v="0"/>
    <n v="0"/>
    <n v="0"/>
    <n v="18.11182262046869"/>
    <n v="0"/>
    <n v="0"/>
    <n v="0"/>
    <n v="0.90411336049373803"/>
    <n v="0"/>
    <n v="0"/>
    <n v="0"/>
    <n v="0"/>
    <n v="0"/>
    <n v="0"/>
    <n v="1.5916360483413663"/>
    <n v="11.236695978345756"/>
    <n v="0.36126506518151441"/>
    <n v="1.0115421825082402"/>
    <n v="1.0115421825082402"/>
    <n v="0"/>
    <n v="0"/>
    <n v="0"/>
    <n v="0"/>
    <n v="0.96056894222843803"/>
    <n v="0"/>
    <n v="1.0344588608613947"/>
    <n v="0"/>
    <n v="0"/>
    <n v="0"/>
    <n v="0"/>
    <n v="0"/>
    <n v="0"/>
    <n v="0"/>
    <n v="0"/>
    <n v="0"/>
    <n v="0"/>
    <n v="0"/>
    <n v="0"/>
    <n v="0"/>
    <n v="0"/>
    <n v="0"/>
    <n v="0"/>
    <n v="0"/>
    <n v="0"/>
    <n v="0"/>
    <n v="0"/>
    <n v="0"/>
    <n v="0"/>
    <n v="0"/>
    <n v="0"/>
    <n v="0"/>
    <n v="0"/>
    <n v="0"/>
    <n v="0"/>
    <n v="0"/>
    <n v="0"/>
    <n v="0"/>
    <n v="0"/>
    <n v="0"/>
  </r>
  <r>
    <x v="3"/>
    <x v="7"/>
    <s v="Persistent_25-64yrs"/>
    <s v="Care profile"/>
    <x v="46"/>
    <n v="0.1"/>
    <n v="3"/>
    <n v="60"/>
    <s v="min"/>
    <x v="3"/>
    <x v="5"/>
    <x v="0"/>
    <x v="1"/>
    <x v="1"/>
    <n v="82400.426600000006"/>
    <n v="8240.042660000001"/>
    <n v="24720.127980000005"/>
    <n v="24720.127980000005"/>
    <n v="0"/>
    <n v="0"/>
    <n v="24720.127980000005"/>
    <n v="0"/>
    <n v="0"/>
    <n v="0"/>
    <n v="1209.1366946739131"/>
    <n v="0"/>
    <n v="1109.8356134688092"/>
    <n v="554.91780673440462"/>
    <n v="0"/>
    <n v="0"/>
    <n v="0"/>
    <n v="584.12400708884695"/>
    <n v="9229.1593120037833"/>
    <n v="2149.5763460869571"/>
    <n v="3551.4739631001898"/>
    <n v="2885.5725950189035"/>
    <n v="1109.8356134688092"/>
    <n v="0"/>
    <n v="0"/>
    <n v="0"/>
    <n v="817.77360992438582"/>
    <n v="0"/>
    <n v="1518.7224184310023"/>
    <n v="0"/>
    <n v="0"/>
    <n v="0"/>
    <n v="0"/>
    <n v="0"/>
    <n v="22.07663314100278"/>
    <n v="0"/>
    <n v="0"/>
    <n v="0"/>
    <n v="1.0520385392677714"/>
    <n v="0"/>
    <n v="0.96563923894143278"/>
    <n v="0.48281961947071639"/>
    <n v="0"/>
    <n v="0"/>
    <n v="0"/>
    <n v="0.53179312453720151"/>
    <n v="8.6326731025547154"/>
    <n v="1.8702907364760384"/>
    <n v="3.0900455646125846"/>
    <n v="2.5106620212477244"/>
    <n v="0.96563923894143278"/>
    <n v="0"/>
    <n v="0"/>
    <n v="0"/>
    <n v="0.6912611842336065"/>
    <n v="0"/>
    <n v="1.2837707707195551"/>
    <n v="0"/>
    <n v="0"/>
    <n v="0"/>
    <n v="0"/>
    <n v="0"/>
    <n v="0"/>
    <n v="0"/>
    <n v="0"/>
    <n v="0"/>
    <n v="0"/>
    <n v="0"/>
    <n v="0"/>
    <n v="0"/>
    <n v="0"/>
    <n v="0"/>
    <n v="0"/>
    <n v="0"/>
    <n v="0"/>
    <n v="0"/>
    <n v="0"/>
    <n v="0"/>
    <n v="0"/>
    <n v="0"/>
    <n v="0"/>
    <n v="0"/>
    <n v="0"/>
    <n v="0"/>
    <n v="0"/>
    <n v="0"/>
    <n v="0"/>
    <n v="0"/>
    <n v="0"/>
    <n v="0"/>
  </r>
  <r>
    <x v="3"/>
    <x v="7"/>
    <s v="Persistent_25-64yrs"/>
    <s v="Care profile"/>
    <x v="47"/>
    <n v="0.15"/>
    <n v="12"/>
    <n v="60"/>
    <s v="min"/>
    <x v="3"/>
    <x v="16"/>
    <x v="0"/>
    <x v="1"/>
    <x v="0"/>
    <n v="82400.426600000006"/>
    <n v="12360.063990000001"/>
    <n v="148320.76788"/>
    <n v="148320.76788"/>
    <n v="0"/>
    <n v="0"/>
    <n v="148320.76788"/>
    <n v="0"/>
    <n v="0"/>
    <n v="0"/>
    <n v="14832.076788"/>
    <n v="0"/>
    <n v="0"/>
    <n v="0"/>
    <n v="0"/>
    <n v="0"/>
    <n v="103824.537516"/>
    <n v="0"/>
    <n v="0"/>
    <n v="0"/>
    <n v="0"/>
    <n v="0"/>
    <n v="0"/>
    <n v="0"/>
    <n v="29664.153576000001"/>
    <n v="0"/>
    <n v="0"/>
    <n v="0"/>
    <n v="0"/>
    <n v="0"/>
    <n v="0"/>
    <n v="0"/>
    <n v="0"/>
    <n v="0"/>
    <n v="127.70268235330204"/>
    <n v="0"/>
    <n v="0"/>
    <n v="0"/>
    <n v="11.524535188811189"/>
    <n v="0"/>
    <n v="0"/>
    <n v="0"/>
    <n v="0"/>
    <n v="0"/>
    <n v="90.360781127937329"/>
    <n v="0"/>
    <n v="0"/>
    <n v="0"/>
    <n v="0"/>
    <n v="0"/>
    <n v="0"/>
    <n v="0"/>
    <n v="25.817366036553526"/>
    <n v="0"/>
    <n v="0"/>
    <n v="0"/>
    <n v="0"/>
    <n v="0"/>
    <n v="0"/>
    <n v="0"/>
    <n v="0"/>
    <n v="0"/>
    <n v="0"/>
    <n v="0"/>
    <n v="0"/>
    <n v="0"/>
    <n v="0"/>
    <n v="0"/>
    <n v="0"/>
    <n v="0"/>
    <n v="0"/>
    <n v="0"/>
    <n v="0"/>
    <n v="0"/>
    <n v="0"/>
    <n v="0"/>
    <n v="0"/>
    <n v="0"/>
    <n v="0"/>
    <n v="0"/>
    <n v="0"/>
    <n v="0"/>
    <n v="0"/>
    <n v="0"/>
    <n v="0"/>
    <n v="0"/>
    <n v="0"/>
    <n v="0"/>
    <n v="0"/>
    <n v="0"/>
  </r>
  <r>
    <x v="3"/>
    <x v="7"/>
    <s v="Persistent_25-64yrs"/>
    <s v="Care profile"/>
    <x v="38"/>
    <n v="0.05"/>
    <n v="12"/>
    <n v="60"/>
    <s v="min"/>
    <x v="5"/>
    <x v="0"/>
    <x v="1"/>
    <x v="1"/>
    <x v="1"/>
    <n v="82400.426600000006"/>
    <n v="4120.0213300000005"/>
    <n v="49440.25596000001"/>
    <n v="49440.25596000001"/>
    <n v="0"/>
    <n v="0"/>
    <n v="49440.25596000001"/>
    <n v="0"/>
    <n v="0"/>
    <n v="0"/>
    <n v="0"/>
    <n v="0"/>
    <n v="0"/>
    <n v="0"/>
    <n v="0"/>
    <n v="0"/>
    <n v="49440.25596000001"/>
    <n v="0"/>
    <n v="0"/>
    <n v="0"/>
    <n v="0"/>
    <n v="0"/>
    <n v="0"/>
    <n v="0"/>
    <n v="0"/>
    <n v="0"/>
    <n v="0"/>
    <n v="0"/>
    <n v="0"/>
    <n v="0"/>
    <n v="0"/>
    <n v="0"/>
    <n v="0"/>
    <n v="0"/>
    <n v="43.019044146847335"/>
    <n v="0"/>
    <n v="0"/>
    <n v="0"/>
    <n v="0"/>
    <n v="0"/>
    <n v="0"/>
    <n v="0"/>
    <n v="0"/>
    <n v="0"/>
    <n v="43.019044146847335"/>
    <n v="0"/>
    <n v="0"/>
    <n v="0"/>
    <n v="0"/>
    <n v="0"/>
    <n v="0"/>
    <n v="0"/>
    <n v="0"/>
    <n v="0"/>
    <n v="0"/>
    <n v="0"/>
    <n v="0"/>
    <n v="0"/>
    <n v="0"/>
    <n v="0"/>
    <n v="0"/>
    <n v="0"/>
    <n v="0"/>
    <n v="0"/>
    <n v="0"/>
    <n v="0"/>
    <n v="0"/>
    <n v="0"/>
    <n v="0"/>
    <n v="0"/>
    <n v="0"/>
    <n v="0"/>
    <n v="0"/>
    <n v="0"/>
    <n v="0"/>
    <n v="0"/>
    <n v="0"/>
    <n v="0"/>
    <n v="0"/>
    <n v="0"/>
    <n v="0"/>
    <n v="0"/>
    <n v="0"/>
    <n v="0"/>
    <n v="0"/>
    <n v="0"/>
    <n v="0"/>
    <n v="0"/>
    <n v="0"/>
    <n v="0"/>
  </r>
  <r>
    <x v="3"/>
    <x v="7"/>
    <s v="Persistent_25-64yrs"/>
    <s v="Care profile"/>
    <x v="39"/>
    <n v="0.1"/>
    <n v="1"/>
    <n v="15"/>
    <s v="min"/>
    <x v="4"/>
    <x v="0"/>
    <x v="0"/>
    <x v="1"/>
    <x v="1"/>
    <n v="82400.426600000006"/>
    <n v="8240.042660000001"/>
    <n v="8240.042660000001"/>
    <n v="2060.0106650000002"/>
    <n v="0"/>
    <n v="0"/>
    <n v="2060.0106650000002"/>
    <n v="0"/>
    <n v="0"/>
    <n v="0"/>
    <n v="2060.0106650000002"/>
    <n v="0"/>
    <n v="0"/>
    <n v="0"/>
    <n v="0"/>
    <n v="0"/>
    <n v="0"/>
    <n v="0"/>
    <n v="0"/>
    <n v="0"/>
    <n v="0"/>
    <n v="0"/>
    <n v="0"/>
    <n v="0"/>
    <n v="0"/>
    <n v="0"/>
    <n v="0"/>
    <n v="0"/>
    <n v="0"/>
    <n v="0"/>
    <n v="0"/>
    <n v="0"/>
    <n v="0"/>
    <n v="0"/>
    <n v="1.7924601727853056"/>
    <n v="0"/>
    <n v="0"/>
    <n v="0"/>
    <n v="1.7924601727853056"/>
    <n v="0"/>
    <n v="0"/>
    <n v="0"/>
    <n v="0"/>
    <n v="0"/>
    <n v="0"/>
    <n v="0"/>
    <n v="0"/>
    <n v="0"/>
    <n v="0"/>
    <n v="0"/>
    <n v="0"/>
    <n v="0"/>
    <n v="0"/>
    <n v="0"/>
    <n v="0"/>
    <n v="0"/>
    <n v="0"/>
    <n v="0"/>
    <n v="0"/>
    <n v="0"/>
    <n v="0"/>
    <n v="0"/>
    <n v="0"/>
    <n v="0"/>
    <n v="0"/>
    <n v="0"/>
    <n v="0"/>
    <n v="0"/>
    <n v="0"/>
    <n v="0"/>
    <n v="0"/>
    <n v="0"/>
    <n v="0"/>
    <n v="0"/>
    <n v="0"/>
    <n v="0"/>
    <n v="0"/>
    <n v="0"/>
    <n v="0"/>
    <n v="0"/>
    <n v="0"/>
    <n v="0"/>
    <n v="0"/>
    <n v="0"/>
    <n v="0"/>
    <n v="0"/>
    <n v="0"/>
    <n v="0"/>
    <n v="0"/>
    <n v="0"/>
  </r>
  <r>
    <x v="3"/>
    <x v="7"/>
    <s v="Persistent_25-64yrs"/>
    <s v="Care profile"/>
    <x v="39"/>
    <n v="0.03"/>
    <n v="3"/>
    <n v="15"/>
    <s v="min"/>
    <x v="4"/>
    <x v="0"/>
    <x v="0"/>
    <x v="1"/>
    <x v="1"/>
    <n v="82400.426600000006"/>
    <n v="2472.0127980000002"/>
    <n v="7416.0383940000011"/>
    <n v="1854.0095985000003"/>
    <n v="0"/>
    <n v="0"/>
    <n v="1854.0095985000003"/>
    <n v="0"/>
    <n v="0"/>
    <n v="0"/>
    <n v="1854.0095985000003"/>
    <n v="0"/>
    <n v="0"/>
    <n v="0"/>
    <n v="0"/>
    <n v="0"/>
    <n v="0"/>
    <n v="0"/>
    <n v="0"/>
    <n v="0"/>
    <n v="0"/>
    <n v="0"/>
    <n v="0"/>
    <n v="0"/>
    <n v="0"/>
    <n v="0"/>
    <n v="0"/>
    <n v="0"/>
    <n v="0"/>
    <n v="0"/>
    <n v="0"/>
    <n v="0"/>
    <n v="0"/>
    <n v="0"/>
    <n v="1.6132141555067752"/>
    <n v="0"/>
    <n v="0"/>
    <n v="0"/>
    <n v="1.6132141555067752"/>
    <n v="0"/>
    <n v="0"/>
    <n v="0"/>
    <n v="0"/>
    <n v="0"/>
    <n v="0"/>
    <n v="0"/>
    <n v="0"/>
    <n v="0"/>
    <n v="0"/>
    <n v="0"/>
    <n v="0"/>
    <n v="0"/>
    <n v="0"/>
    <n v="0"/>
    <n v="0"/>
    <n v="0"/>
    <n v="0"/>
    <n v="0"/>
    <n v="0"/>
    <n v="0"/>
    <n v="0"/>
    <n v="0"/>
    <n v="0"/>
    <n v="0"/>
    <n v="0"/>
    <n v="0"/>
    <n v="0"/>
    <n v="0"/>
    <n v="0"/>
    <n v="0"/>
    <n v="0"/>
    <n v="0"/>
    <n v="0"/>
    <n v="0"/>
    <n v="0"/>
    <n v="0"/>
    <n v="0"/>
    <n v="0"/>
    <n v="0"/>
    <n v="0"/>
    <n v="0"/>
    <n v="0"/>
    <n v="0"/>
    <n v="0"/>
    <n v="0"/>
    <n v="0"/>
    <n v="0"/>
    <n v="0"/>
    <n v="0"/>
    <n v="0"/>
  </r>
  <r>
    <x v="3"/>
    <x v="7"/>
    <s v="Persistent_25-64yrs"/>
    <s v="Care profile"/>
    <x v="29"/>
    <n v="0.8"/>
    <n v="10"/>
    <n v="60"/>
    <s v="min"/>
    <x v="4"/>
    <x v="0"/>
    <x v="1"/>
    <x v="1"/>
    <x v="1"/>
    <n v="82400.426600000006"/>
    <n v="65920.341280000008"/>
    <n v="659203.41280000005"/>
    <n v="659203.41280000017"/>
    <n v="0"/>
    <n v="0"/>
    <n v="659203.41280000017"/>
    <n v="0"/>
    <n v="0"/>
    <n v="0"/>
    <n v="659203.41280000017"/>
    <n v="0"/>
    <n v="0"/>
    <n v="0"/>
    <n v="0"/>
    <n v="0"/>
    <n v="0"/>
    <n v="0"/>
    <n v="0"/>
    <n v="0"/>
    <n v="0"/>
    <n v="0"/>
    <n v="0"/>
    <n v="0"/>
    <n v="0"/>
    <n v="0"/>
    <n v="0"/>
    <n v="0"/>
    <n v="0"/>
    <n v="0"/>
    <n v="0"/>
    <n v="0"/>
    <n v="0"/>
    <n v="0"/>
    <n v="573.58725529129788"/>
    <n v="0"/>
    <n v="0"/>
    <n v="0"/>
    <n v="573.58725529129788"/>
    <n v="0"/>
    <n v="0"/>
    <n v="0"/>
    <n v="0"/>
    <n v="0"/>
    <n v="0"/>
    <n v="0"/>
    <n v="0"/>
    <n v="0"/>
    <n v="0"/>
    <n v="0"/>
    <n v="0"/>
    <n v="0"/>
    <n v="0"/>
    <n v="0"/>
    <n v="0"/>
    <n v="0"/>
    <n v="0"/>
    <n v="0"/>
    <n v="0"/>
    <n v="0"/>
    <n v="0"/>
    <n v="0"/>
    <n v="0"/>
    <n v="0"/>
    <n v="0"/>
    <n v="0"/>
    <n v="0"/>
    <n v="0"/>
    <n v="0"/>
    <n v="0"/>
    <n v="0"/>
    <n v="0"/>
    <n v="0"/>
    <n v="0"/>
    <n v="0"/>
    <n v="0"/>
    <n v="0"/>
    <n v="0"/>
    <n v="0"/>
    <n v="0"/>
    <n v="0"/>
    <n v="0"/>
    <n v="0"/>
    <n v="0"/>
    <n v="0"/>
    <n v="0"/>
    <n v="0"/>
    <n v="0"/>
    <n v="0"/>
    <n v="0"/>
  </r>
  <r>
    <x v="3"/>
    <x v="7"/>
    <s v="Persistent_25-64yrs"/>
    <s v="Care profile"/>
    <x v="40"/>
    <n v="0.6"/>
    <n v="10"/>
    <n v="60"/>
    <s v="min"/>
    <x v="3"/>
    <x v="12"/>
    <x v="1"/>
    <x v="1"/>
    <x v="1"/>
    <n v="82400.426600000006"/>
    <n v="49440.255960000002"/>
    <n v="494402.55960000004"/>
    <n v="494402.55960000004"/>
    <n v="0"/>
    <n v="0"/>
    <n v="164800.85320000001"/>
    <n v="0"/>
    <n v="0"/>
    <n v="0"/>
    <n v="164800.85320000001"/>
    <n v="0"/>
    <n v="0"/>
    <n v="0"/>
    <n v="0"/>
    <n v="0"/>
    <n v="0"/>
    <n v="0"/>
    <n v="0"/>
    <n v="0"/>
    <n v="0"/>
    <n v="0"/>
    <n v="0"/>
    <n v="0"/>
    <n v="0"/>
    <n v="0"/>
    <n v="0"/>
    <n v="0"/>
    <n v="0"/>
    <n v="0"/>
    <n v="0"/>
    <n v="0"/>
    <n v="0"/>
    <n v="0"/>
    <n v="128.09413444042553"/>
    <n v="0"/>
    <n v="0"/>
    <n v="0"/>
    <n v="128.09413444042553"/>
    <n v="0"/>
    <n v="0"/>
    <n v="0"/>
    <n v="0"/>
    <n v="0"/>
    <n v="0"/>
    <n v="0"/>
    <n v="0"/>
    <n v="0"/>
    <n v="0"/>
    <n v="0"/>
    <n v="0"/>
    <n v="0"/>
    <n v="0"/>
    <n v="0"/>
    <n v="0"/>
    <n v="0"/>
    <n v="0"/>
    <n v="0"/>
    <n v="0"/>
    <n v="0"/>
    <n v="0"/>
    <n v="0"/>
    <n v="0"/>
    <n v="0"/>
    <n v="0"/>
    <n v="0"/>
    <n v="0"/>
    <n v="0"/>
    <n v="0"/>
    <n v="0"/>
    <n v="0"/>
    <n v="0"/>
    <n v="0"/>
    <n v="0"/>
    <n v="0"/>
    <n v="0"/>
    <n v="0"/>
    <n v="0"/>
    <n v="0"/>
    <n v="0"/>
    <n v="0"/>
    <n v="0"/>
    <n v="0"/>
    <n v="0"/>
    <n v="0"/>
    <n v="0"/>
    <n v="0"/>
    <n v="0"/>
    <n v="0"/>
    <n v="0"/>
  </r>
  <r>
    <x v="3"/>
    <x v="7"/>
    <s v="Persistent_25-64yrs"/>
    <s v="Care profile"/>
    <x v="41"/>
    <n v="0.5"/>
    <n v="10"/>
    <n v="60"/>
    <s v="min"/>
    <x v="3"/>
    <x v="13"/>
    <x v="1"/>
    <x v="1"/>
    <x v="1"/>
    <n v="82400.426600000006"/>
    <n v="41200.213300000003"/>
    <n v="412002.13300000003"/>
    <n v="412002.13300000003"/>
    <n v="0"/>
    <n v="0"/>
    <n v="68667.022166666662"/>
    <n v="0"/>
    <n v="0"/>
    <n v="0"/>
    <n v="34333.511083333331"/>
    <n v="0"/>
    <n v="0"/>
    <n v="0"/>
    <n v="0"/>
    <n v="0"/>
    <n v="0"/>
    <n v="0"/>
    <n v="0"/>
    <n v="0"/>
    <n v="0"/>
    <n v="0"/>
    <n v="0"/>
    <n v="0"/>
    <n v="34333.511083333331"/>
    <n v="0"/>
    <n v="0"/>
    <n v="0"/>
    <n v="0"/>
    <n v="0"/>
    <n v="0"/>
    <n v="0"/>
    <n v="0"/>
    <n v="0"/>
    <n v="53.363442797336774"/>
    <n v="0"/>
    <n v="0"/>
    <n v="0"/>
    <n v="26.686278008421986"/>
    <n v="0"/>
    <n v="0"/>
    <n v="0"/>
    <n v="0"/>
    <n v="0"/>
    <n v="0"/>
    <n v="0"/>
    <n v="0"/>
    <n v="0"/>
    <n v="0"/>
    <n v="0"/>
    <n v="0"/>
    <n v="0"/>
    <n v="26.677164788914787"/>
    <n v="0"/>
    <n v="0"/>
    <n v="0"/>
    <n v="0"/>
    <n v="0"/>
    <n v="0"/>
    <n v="0"/>
    <n v="0"/>
    <n v="0"/>
    <n v="0"/>
    <n v="0"/>
    <n v="0"/>
    <n v="0"/>
    <n v="0"/>
    <n v="0"/>
    <n v="0"/>
    <n v="0"/>
    <n v="0"/>
    <n v="0"/>
    <n v="0"/>
    <n v="0"/>
    <n v="0"/>
    <n v="0"/>
    <n v="0"/>
    <n v="0"/>
    <n v="0"/>
    <n v="0"/>
    <n v="0"/>
    <n v="0"/>
    <n v="0"/>
    <n v="0"/>
    <n v="0"/>
    <n v="0"/>
    <n v="0"/>
    <n v="0"/>
    <n v="0"/>
    <n v="0"/>
  </r>
  <r>
    <x v="3"/>
    <x v="7"/>
    <s v="Persistent_25-64yrs"/>
    <s v="Care profile"/>
    <x v="42"/>
    <n v="0.5"/>
    <n v="10"/>
    <n v="60"/>
    <s v="min"/>
    <x v="8"/>
    <x v="0"/>
    <x v="1"/>
    <x v="0"/>
    <x v="1"/>
    <n v="82400.426600000006"/>
    <n v="41200.213300000003"/>
    <n v="412002.13300000003"/>
    <n v="412002.13300000003"/>
    <n v="0"/>
    <n v="0"/>
    <n v="412002.13300000003"/>
    <n v="0"/>
    <n v="0"/>
    <n v="0"/>
    <n v="0"/>
    <n v="0"/>
    <n v="0"/>
    <n v="0"/>
    <n v="0"/>
    <n v="0"/>
    <n v="0"/>
    <n v="0"/>
    <n v="0"/>
    <n v="0"/>
    <n v="0"/>
    <n v="0"/>
    <n v="0"/>
    <n v="0"/>
    <n v="412002.13300000003"/>
    <n v="0"/>
    <n v="0"/>
    <n v="0"/>
    <n v="0"/>
    <n v="0"/>
    <n v="0"/>
    <n v="0"/>
    <n v="0"/>
    <n v="0"/>
    <n v="358.49203455706112"/>
    <n v="0"/>
    <n v="0"/>
    <n v="0"/>
    <n v="0"/>
    <n v="0"/>
    <n v="0"/>
    <n v="0"/>
    <n v="0"/>
    <n v="0"/>
    <n v="0"/>
    <n v="0"/>
    <n v="0"/>
    <n v="0"/>
    <n v="0"/>
    <n v="0"/>
    <n v="0"/>
    <n v="0"/>
    <n v="358.49203455706112"/>
    <n v="0"/>
    <n v="0"/>
    <n v="0"/>
    <n v="0"/>
    <n v="0"/>
    <n v="0"/>
    <n v="0"/>
    <n v="0"/>
    <n v="0"/>
    <n v="0"/>
    <n v="0"/>
    <n v="0"/>
    <n v="0"/>
    <n v="0"/>
    <n v="0"/>
    <n v="0"/>
    <n v="0"/>
    <n v="0"/>
    <n v="0"/>
    <n v="0"/>
    <n v="0"/>
    <n v="0"/>
    <n v="0"/>
    <n v="0"/>
    <n v="0"/>
    <n v="0"/>
    <n v="0"/>
    <n v="0"/>
    <n v="0"/>
    <n v="0"/>
    <n v="0"/>
    <n v="0"/>
    <n v="0"/>
    <n v="0"/>
    <n v="0"/>
    <n v="0"/>
    <n v="0"/>
  </r>
  <r>
    <x v="4"/>
    <x v="7"/>
    <s v="Persistent_65+yrs"/>
    <s v="Care profile"/>
    <x v="20"/>
    <n v="1"/>
    <s v="n/a"/>
    <s v="n/a"/>
    <s v="n/a"/>
    <x v="2"/>
    <x v="0"/>
    <x v="1"/>
    <x v="1"/>
    <x v="1"/>
    <n v="20973.1204"/>
    <n v="20973.120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7"/>
    <s v="Persistent_65+yrs"/>
    <s v="Care profile"/>
    <x v="24"/>
    <n v="0.65"/>
    <s v="n/a"/>
    <s v="n/a"/>
    <s v="n/a"/>
    <x v="2"/>
    <x v="0"/>
    <x v="1"/>
    <x v="1"/>
    <x v="1"/>
    <n v="20973.1204"/>
    <n v="13632.5282600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7"/>
    <s v="Persistent_65+yrs"/>
    <s v="Care profile"/>
    <x v="25"/>
    <n v="0.05"/>
    <s v="n/a"/>
    <s v="n/a"/>
    <s v="n/a"/>
    <x v="2"/>
    <x v="0"/>
    <x v="1"/>
    <x v="1"/>
    <x v="1"/>
    <n v="20973.1204"/>
    <n v="1048.65602000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7"/>
    <s v="Persistent_65+yrs"/>
    <s v="Care profile"/>
    <x v="30"/>
    <n v="0.5"/>
    <n v="2"/>
    <n v="30"/>
    <s v="min"/>
    <x v="3"/>
    <x v="6"/>
    <x v="0"/>
    <x v="1"/>
    <x v="1"/>
    <n v="20973.1204"/>
    <n v="10486.5602"/>
    <n v="20973.1204"/>
    <n v="10486.5602"/>
    <n v="0"/>
    <n v="0"/>
    <n v="10486.5602"/>
    <n v="0"/>
    <n v="0"/>
    <n v="0"/>
    <n v="509.00714808017335"/>
    <n v="0"/>
    <n v="0"/>
    <n v="0"/>
    <n v="0"/>
    <n v="0"/>
    <n v="0"/>
    <n v="1012.9495484182564"/>
    <n v="4051.7981936730257"/>
    <n v="962.30207099734366"/>
    <n v="962.30207099734366"/>
    <n v="962.30207099734366"/>
    <n v="0"/>
    <n v="0"/>
    <n v="0"/>
    <n v="0"/>
    <n v="1012.9495484182564"/>
    <n v="0"/>
    <n v="1012.9495484182564"/>
    <n v="0"/>
    <n v="0"/>
    <n v="0"/>
    <n v="0"/>
    <n v="0"/>
    <n v="9.2468466322771654"/>
    <n v="0"/>
    <n v="0"/>
    <n v="0"/>
    <n v="0.44287394378311806"/>
    <n v="0"/>
    <n v="0"/>
    <n v="0"/>
    <n v="0"/>
    <n v="0"/>
    <n v="0"/>
    <n v="0.92220076356142155"/>
    <n v="3.6574641066846958"/>
    <n v="0.83727412257504996"/>
    <n v="0.83727412257504974"/>
    <n v="0.83727412257504974"/>
    <n v="0"/>
    <n v="0"/>
    <n v="0"/>
    <n v="0"/>
    <n v="0.85624272526138989"/>
    <n v="0"/>
    <n v="0.85624272526138989"/>
    <n v="0"/>
    <n v="0"/>
    <n v="0"/>
    <n v="0"/>
    <n v="0"/>
    <n v="0"/>
    <n v="0"/>
    <n v="0"/>
    <n v="0"/>
    <n v="0"/>
    <n v="0"/>
    <n v="0"/>
    <n v="0"/>
    <n v="0"/>
    <n v="0"/>
    <n v="0"/>
    <n v="0"/>
    <n v="0"/>
    <n v="0"/>
    <n v="0"/>
    <n v="0"/>
    <n v="0"/>
    <n v="0"/>
    <n v="0"/>
    <n v="0"/>
    <n v="0"/>
    <n v="0"/>
    <n v="0"/>
    <n v="0"/>
    <n v="0"/>
    <n v="0"/>
    <n v="0"/>
    <n v="0"/>
  </r>
  <r>
    <x v="4"/>
    <x v="7"/>
    <s v="Persistent_65+yrs"/>
    <s v="Care profile"/>
    <x v="48"/>
    <n v="0.5"/>
    <n v="12"/>
    <n v="60"/>
    <s v="min"/>
    <x v="3"/>
    <x v="6"/>
    <x v="0"/>
    <x v="1"/>
    <x v="1"/>
    <n v="20973.1204"/>
    <n v="10486.5602"/>
    <n v="125838.7224"/>
    <n v="125838.7224"/>
    <n v="0"/>
    <n v="0"/>
    <n v="125838.7224"/>
    <n v="0"/>
    <n v="0"/>
    <n v="0"/>
    <n v="6108.0857769620807"/>
    <n v="0"/>
    <n v="0"/>
    <n v="0"/>
    <n v="0"/>
    <n v="0"/>
    <n v="0"/>
    <n v="12155.394581019078"/>
    <n v="48621.578324076312"/>
    <n v="11547.624851968123"/>
    <n v="11547.624851968123"/>
    <n v="11547.624851968123"/>
    <n v="0"/>
    <n v="0"/>
    <n v="0"/>
    <n v="0"/>
    <n v="12155.394581019078"/>
    <n v="0"/>
    <n v="12155.394581019078"/>
    <n v="0"/>
    <n v="0"/>
    <n v="0"/>
    <n v="0"/>
    <n v="0"/>
    <n v="110.96215958732597"/>
    <n v="0"/>
    <n v="0"/>
    <n v="0"/>
    <n v="5.3144873253974172"/>
    <n v="0"/>
    <n v="0"/>
    <n v="0"/>
    <n v="0"/>
    <n v="0"/>
    <n v="0"/>
    <n v="11.06640916273706"/>
    <n v="43.889569280216357"/>
    <n v="10.047289470900598"/>
    <n v="10.047289470900596"/>
    <n v="10.047289470900596"/>
    <n v="0"/>
    <n v="0"/>
    <n v="0"/>
    <n v="0"/>
    <n v="10.274912703136678"/>
    <n v="0"/>
    <n v="10.274912703136678"/>
    <n v="0"/>
    <n v="0"/>
    <n v="0"/>
    <n v="0"/>
    <n v="0"/>
    <n v="0"/>
    <n v="0"/>
    <n v="0"/>
    <n v="0"/>
    <n v="0"/>
    <n v="0"/>
    <n v="0"/>
    <n v="0"/>
    <n v="0"/>
    <n v="0"/>
    <n v="0"/>
    <n v="0"/>
    <n v="0"/>
    <n v="0"/>
    <n v="0"/>
    <n v="0"/>
    <n v="0"/>
    <n v="0"/>
    <n v="0"/>
    <n v="0"/>
    <n v="0"/>
    <n v="0"/>
    <n v="0"/>
    <n v="0"/>
    <n v="0"/>
    <n v="0"/>
    <n v="0"/>
    <n v="0"/>
  </r>
  <r>
    <x v="4"/>
    <x v="7"/>
    <s v="Persistent_65+yrs"/>
    <s v="Care profile"/>
    <x v="27"/>
    <n v="1"/>
    <n v="1"/>
    <n v="30"/>
    <s v="min"/>
    <x v="6"/>
    <x v="0"/>
    <x v="1"/>
    <x v="0"/>
    <x v="1"/>
    <n v="20973.1204"/>
    <n v="20973.1204"/>
    <n v="20973.1204"/>
    <n v="10486.5602"/>
    <n v="0"/>
    <n v="0"/>
    <n v="10486.5602"/>
    <n v="0"/>
    <n v="0"/>
    <n v="0"/>
    <n v="0"/>
    <n v="0"/>
    <n v="0"/>
    <n v="0"/>
    <n v="0"/>
    <n v="0"/>
    <n v="0"/>
    <n v="0"/>
    <n v="0"/>
    <n v="0"/>
    <n v="0"/>
    <n v="0"/>
    <n v="0"/>
    <n v="0"/>
    <n v="0"/>
    <n v="10486.5602"/>
    <n v="0"/>
    <n v="0"/>
    <n v="0"/>
    <n v="0"/>
    <n v="0"/>
    <n v="0"/>
    <n v="0"/>
    <n v="0"/>
    <n v="6.3554139949818778"/>
    <n v="0"/>
    <n v="0"/>
    <n v="0"/>
    <n v="0"/>
    <n v="0"/>
    <n v="0"/>
    <n v="0"/>
    <n v="0"/>
    <n v="0"/>
    <n v="0"/>
    <n v="0"/>
    <n v="0"/>
    <n v="0"/>
    <n v="0"/>
    <n v="0"/>
    <n v="0"/>
    <n v="0"/>
    <n v="0"/>
    <n v="6.3554139949818778"/>
    <n v="0"/>
    <n v="0"/>
    <n v="0"/>
    <n v="0"/>
    <n v="0"/>
    <n v="0"/>
    <n v="0"/>
    <n v="0"/>
    <n v="0"/>
    <n v="0"/>
    <n v="0"/>
    <n v="0"/>
    <n v="0"/>
    <n v="0"/>
    <n v="0"/>
    <n v="0"/>
    <n v="0"/>
    <n v="0"/>
    <n v="0"/>
    <n v="0"/>
    <n v="0"/>
    <n v="0"/>
    <n v="0"/>
    <n v="0"/>
    <n v="0"/>
    <n v="0"/>
    <n v="0"/>
    <n v="0"/>
    <n v="0"/>
    <n v="0"/>
    <n v="0"/>
    <n v="0"/>
    <n v="0"/>
    <n v="0"/>
    <n v="0"/>
    <n v="0"/>
  </r>
  <r>
    <x v="4"/>
    <x v="7"/>
    <s v="Persistent_65+yrs"/>
    <s v="Care profile"/>
    <x v="26"/>
    <n v="1"/>
    <n v="12"/>
    <n v="20"/>
    <s v="min"/>
    <x v="6"/>
    <x v="0"/>
    <x v="1"/>
    <x v="0"/>
    <x v="1"/>
    <n v="20973.1204"/>
    <n v="20973.1204"/>
    <n v="251677.4448"/>
    <n v="83892.481599999999"/>
    <n v="0"/>
    <n v="0"/>
    <n v="83892.481599999999"/>
    <n v="0"/>
    <n v="0"/>
    <n v="0"/>
    <n v="0"/>
    <n v="0"/>
    <n v="0"/>
    <n v="0"/>
    <n v="0"/>
    <n v="0"/>
    <n v="0"/>
    <n v="0"/>
    <n v="0"/>
    <n v="0"/>
    <n v="0"/>
    <n v="0"/>
    <n v="0"/>
    <n v="0"/>
    <n v="0"/>
    <n v="83892.481599999999"/>
    <n v="0"/>
    <n v="0"/>
    <n v="0"/>
    <n v="0"/>
    <n v="0"/>
    <n v="0"/>
    <n v="0"/>
    <n v="0"/>
    <n v="50.843311959855022"/>
    <n v="0"/>
    <n v="0"/>
    <n v="0"/>
    <n v="0"/>
    <n v="0"/>
    <n v="0"/>
    <n v="0"/>
    <n v="0"/>
    <n v="0"/>
    <n v="0"/>
    <n v="0"/>
    <n v="0"/>
    <n v="0"/>
    <n v="0"/>
    <n v="0"/>
    <n v="0"/>
    <n v="0"/>
    <n v="0"/>
    <n v="50.843311959855022"/>
    <n v="0"/>
    <n v="0"/>
    <n v="0"/>
    <n v="0"/>
    <n v="0"/>
    <n v="0"/>
    <n v="0"/>
    <n v="0"/>
    <n v="0"/>
    <n v="0"/>
    <n v="0"/>
    <n v="0"/>
    <n v="0"/>
    <n v="0"/>
    <n v="0"/>
    <n v="0"/>
    <n v="0"/>
    <n v="0"/>
    <n v="0"/>
    <n v="0"/>
    <n v="0"/>
    <n v="0"/>
    <n v="0"/>
    <n v="0"/>
    <n v="0"/>
    <n v="0"/>
    <n v="0"/>
    <n v="0"/>
    <n v="0"/>
    <n v="0"/>
    <n v="0"/>
    <n v="0"/>
    <n v="0"/>
    <n v="0"/>
    <n v="0"/>
    <n v="0"/>
  </r>
  <r>
    <x v="4"/>
    <x v="7"/>
    <s v="Persistent_65+yrs"/>
    <s v="Care profile"/>
    <x v="37"/>
    <n v="0.8"/>
    <n v="26"/>
    <n v="60"/>
    <s v="min"/>
    <x v="8"/>
    <x v="0"/>
    <x v="1"/>
    <x v="0"/>
    <x v="1"/>
    <n v="20973.1204"/>
    <n v="16778.496320000002"/>
    <n v="436240.90432000003"/>
    <n v="436240.90432000003"/>
    <n v="0"/>
    <n v="0"/>
    <n v="436240.90432000003"/>
    <n v="0"/>
    <n v="0"/>
    <n v="0"/>
    <n v="0"/>
    <n v="0"/>
    <n v="0"/>
    <n v="0"/>
    <n v="0"/>
    <n v="0"/>
    <n v="0"/>
    <n v="0"/>
    <n v="0"/>
    <n v="0"/>
    <n v="0"/>
    <n v="0"/>
    <n v="0"/>
    <n v="0"/>
    <n v="436240.90432000003"/>
    <n v="0"/>
    <n v="0"/>
    <n v="0"/>
    <n v="0"/>
    <n v="0"/>
    <n v="0"/>
    <n v="0"/>
    <n v="0"/>
    <n v="0"/>
    <n v="379.58271771056349"/>
    <n v="0"/>
    <n v="0"/>
    <n v="0"/>
    <n v="0"/>
    <n v="0"/>
    <n v="0"/>
    <n v="0"/>
    <n v="0"/>
    <n v="0"/>
    <n v="0"/>
    <n v="0"/>
    <n v="0"/>
    <n v="0"/>
    <n v="0"/>
    <n v="0"/>
    <n v="0"/>
    <n v="0"/>
    <n v="379.58271771056349"/>
    <n v="0"/>
    <n v="0"/>
    <n v="0"/>
    <n v="0"/>
    <n v="0"/>
    <n v="0"/>
    <n v="0"/>
    <n v="0"/>
    <n v="0"/>
    <n v="0"/>
    <n v="0"/>
    <n v="0"/>
    <n v="0"/>
    <n v="0"/>
    <n v="0"/>
    <n v="0"/>
    <n v="0"/>
    <n v="0"/>
    <n v="0"/>
    <n v="0"/>
    <n v="0"/>
    <n v="0"/>
    <n v="0"/>
    <n v="0"/>
    <n v="0"/>
    <n v="0"/>
    <n v="0"/>
    <n v="0"/>
    <n v="0"/>
    <n v="0"/>
    <n v="0"/>
    <n v="0"/>
    <n v="0"/>
    <n v="0"/>
    <n v="0"/>
    <n v="0"/>
    <n v="0"/>
  </r>
  <r>
    <x v="4"/>
    <x v="7"/>
    <s v="Persistent_65+yrs"/>
    <s v="Care profile"/>
    <x v="18"/>
    <n v="0.5"/>
    <n v="12"/>
    <n v="60"/>
    <s v="min"/>
    <x v="4"/>
    <x v="0"/>
    <x v="0"/>
    <x v="0"/>
    <x v="0"/>
    <n v="20973.1204"/>
    <n v="10486.5602"/>
    <n v="125838.7224"/>
    <n v="125838.7224"/>
    <n v="0"/>
    <n v="0"/>
    <n v="125838.7224"/>
    <n v="0"/>
    <n v="0"/>
    <n v="0"/>
    <n v="125838.7224"/>
    <n v="0"/>
    <n v="0"/>
    <n v="0"/>
    <n v="0"/>
    <n v="0"/>
    <n v="0"/>
    <n v="0"/>
    <n v="0"/>
    <n v="0"/>
    <n v="0"/>
    <n v="0"/>
    <n v="0"/>
    <n v="0"/>
    <n v="0"/>
    <n v="0"/>
    <n v="0"/>
    <n v="0"/>
    <n v="0"/>
    <n v="0"/>
    <n v="0"/>
    <n v="0"/>
    <n v="0"/>
    <n v="0"/>
    <n v="109.495014724201"/>
    <n v="0"/>
    <n v="0"/>
    <n v="0"/>
    <n v="109.495014724201"/>
    <n v="0"/>
    <n v="0"/>
    <n v="0"/>
    <n v="0"/>
    <n v="0"/>
    <n v="0"/>
    <n v="0"/>
    <n v="0"/>
    <n v="0"/>
    <n v="0"/>
    <n v="0"/>
    <n v="0"/>
    <n v="0"/>
    <n v="0"/>
    <n v="0"/>
    <n v="0"/>
    <n v="0"/>
    <n v="0"/>
    <n v="0"/>
    <n v="0"/>
    <n v="0"/>
    <n v="0"/>
    <n v="0"/>
    <n v="0"/>
    <n v="0"/>
    <n v="0"/>
    <n v="0"/>
    <n v="0"/>
    <n v="0"/>
    <n v="0"/>
    <n v="0"/>
    <n v="0"/>
    <n v="0"/>
    <n v="0"/>
    <n v="0"/>
    <n v="0"/>
    <n v="0"/>
    <n v="0"/>
    <n v="0"/>
    <n v="0"/>
    <n v="0"/>
    <n v="0"/>
    <n v="0"/>
    <n v="0"/>
    <n v="0"/>
    <n v="0"/>
    <n v="0"/>
    <n v="0"/>
    <n v="0"/>
    <n v="0"/>
    <n v="0"/>
  </r>
  <r>
    <x v="4"/>
    <x v="7"/>
    <s v="Persistent_65+yrs"/>
    <s v="Care profile"/>
    <x v="22"/>
    <n v="0.5"/>
    <n v="50"/>
    <n v="60"/>
    <s v="min"/>
    <x v="4"/>
    <x v="0"/>
    <x v="0"/>
    <x v="0"/>
    <x v="0"/>
    <n v="20973.1204"/>
    <n v="10486.5602"/>
    <n v="524328.01"/>
    <n v="524328.01"/>
    <n v="0"/>
    <n v="0"/>
    <n v="104865.60200000001"/>
    <n v="0"/>
    <n v="0"/>
    <n v="0"/>
    <n v="104865.60200000001"/>
    <n v="0"/>
    <n v="0"/>
    <n v="0"/>
    <n v="0"/>
    <n v="0"/>
    <n v="0"/>
    <n v="0"/>
    <n v="0"/>
    <n v="0"/>
    <n v="0"/>
    <n v="0"/>
    <n v="0"/>
    <n v="0"/>
    <n v="0"/>
    <n v="0"/>
    <n v="0"/>
    <n v="0"/>
    <n v="0"/>
    <n v="0"/>
    <n v="0"/>
    <n v="0"/>
    <n v="0"/>
    <n v="0"/>
    <n v="91.24584560350084"/>
    <n v="0"/>
    <n v="0"/>
    <n v="0"/>
    <n v="91.24584560350084"/>
    <n v="0"/>
    <n v="0"/>
    <n v="0"/>
    <n v="0"/>
    <n v="0"/>
    <n v="0"/>
    <n v="0"/>
    <n v="0"/>
    <n v="0"/>
    <n v="0"/>
    <n v="0"/>
    <n v="0"/>
    <n v="0"/>
    <n v="0"/>
    <n v="0"/>
    <n v="0"/>
    <n v="0"/>
    <n v="0"/>
    <n v="0"/>
    <n v="0"/>
    <n v="0"/>
    <n v="0"/>
    <n v="0"/>
    <n v="0"/>
    <n v="0"/>
    <n v="0"/>
    <n v="0"/>
    <n v="0"/>
    <n v="0"/>
    <n v="0"/>
    <n v="0"/>
    <n v="0"/>
    <n v="0"/>
    <n v="0"/>
    <n v="0"/>
    <n v="0"/>
    <n v="0"/>
    <n v="0"/>
    <n v="0"/>
    <n v="0"/>
    <n v="0"/>
    <n v="0"/>
    <n v="0"/>
    <n v="0"/>
    <n v="0"/>
    <n v="0"/>
    <n v="0"/>
    <n v="0"/>
    <n v="0"/>
    <n v="0"/>
    <n v="0"/>
  </r>
  <r>
    <x v="4"/>
    <x v="7"/>
    <s v="Persistent_65+yrs"/>
    <s v="Care profile"/>
    <x v="28"/>
    <n v="0.4"/>
    <n v="6"/>
    <n v="150"/>
    <s v="min"/>
    <x v="3"/>
    <x v="4"/>
    <x v="0"/>
    <x v="1"/>
    <x v="0"/>
    <n v="20973.1204"/>
    <n v="8389.248160000001"/>
    <n v="50335.488960000002"/>
    <n v="125838.72240000001"/>
    <n v="0"/>
    <n v="0"/>
    <n v="125838.72240000001"/>
    <n v="0"/>
    <n v="0"/>
    <n v="0"/>
    <n v="113254.85016000002"/>
    <n v="0"/>
    <n v="0"/>
    <n v="0"/>
    <n v="0"/>
    <n v="0"/>
    <n v="0"/>
    <n v="0"/>
    <n v="0"/>
    <n v="0"/>
    <n v="0"/>
    <n v="0"/>
    <n v="0"/>
    <n v="0"/>
    <n v="12583.872240000002"/>
    <n v="0"/>
    <n v="0"/>
    <n v="0"/>
    <n v="0"/>
    <n v="0"/>
    <n v="0"/>
    <n v="0"/>
    <n v="0"/>
    <n v="0"/>
    <n v="75.113546572510089"/>
    <n v="0"/>
    <n v="0"/>
    <n v="0"/>
    <n v="67.413601285714293"/>
    <n v="0"/>
    <n v="0"/>
    <n v="0"/>
    <n v="0"/>
    <n v="0"/>
    <n v="0"/>
    <n v="0"/>
    <n v="0"/>
    <n v="0"/>
    <n v="0"/>
    <n v="0"/>
    <n v="0"/>
    <n v="0"/>
    <n v="7.6999452867957983"/>
    <n v="0"/>
    <n v="0"/>
    <n v="0"/>
    <n v="0"/>
    <n v="0"/>
    <n v="0"/>
    <n v="0"/>
    <n v="0"/>
    <n v="0"/>
    <n v="0"/>
    <n v="0"/>
    <n v="0"/>
    <n v="0"/>
    <n v="0"/>
    <n v="0"/>
    <n v="0"/>
    <n v="0"/>
    <n v="0"/>
    <n v="0"/>
    <n v="0"/>
    <n v="0"/>
    <n v="0"/>
    <n v="0"/>
    <n v="0"/>
    <n v="0"/>
    <n v="0"/>
    <n v="0"/>
    <n v="0"/>
    <n v="0"/>
    <n v="0"/>
    <n v="0"/>
    <n v="0"/>
    <n v="0"/>
    <n v="0"/>
    <n v="0"/>
    <n v="0"/>
    <n v="0"/>
  </r>
  <r>
    <x v="4"/>
    <x v="7"/>
    <s v="Persistent_65+yrs"/>
    <s v="Care profile"/>
    <x v="31"/>
    <n v="0.05"/>
    <n v="1"/>
    <n v="120"/>
    <s v="min"/>
    <x v="3"/>
    <x v="7"/>
    <x v="0"/>
    <x v="1"/>
    <x v="1"/>
    <n v="20973.1204"/>
    <n v="1048.6560200000001"/>
    <n v="1048.6560200000001"/>
    <n v="2097.3120400000003"/>
    <n v="0"/>
    <n v="0"/>
    <n v="2097.3120400000003"/>
    <n v="0"/>
    <n v="0"/>
    <n v="0"/>
    <n v="1048.6560200000001"/>
    <n v="0"/>
    <n v="0"/>
    <n v="0"/>
    <n v="0"/>
    <n v="0"/>
    <n v="0"/>
    <n v="0"/>
    <n v="0"/>
    <n v="0"/>
    <n v="0"/>
    <n v="0"/>
    <n v="0"/>
    <n v="0"/>
    <n v="1048.6560200000001"/>
    <n v="0"/>
    <n v="0"/>
    <n v="0"/>
    <n v="0"/>
    <n v="0"/>
    <n v="0"/>
    <n v="0"/>
    <n v="0"/>
    <n v="0"/>
    <n v="1.2531233433845865"/>
    <n v="0"/>
    <n v="0"/>
    <n v="0"/>
    <n v="0.61146123615160353"/>
    <n v="0"/>
    <n v="0"/>
    <n v="0"/>
    <n v="0"/>
    <n v="0"/>
    <n v="0"/>
    <n v="0"/>
    <n v="0"/>
    <n v="0"/>
    <n v="0"/>
    <n v="0"/>
    <n v="0"/>
    <n v="0"/>
    <n v="0.64166210723298311"/>
    <n v="0"/>
    <n v="0"/>
    <n v="0"/>
    <n v="0"/>
    <n v="0"/>
    <n v="0"/>
    <n v="0"/>
    <n v="0"/>
    <n v="0"/>
    <n v="0"/>
    <n v="0"/>
    <n v="0"/>
    <n v="0"/>
    <n v="0"/>
    <n v="0"/>
    <n v="0"/>
    <n v="0"/>
    <n v="0"/>
    <n v="0"/>
    <n v="0"/>
    <n v="0"/>
    <n v="0"/>
    <n v="0"/>
    <n v="0"/>
    <n v="0"/>
    <n v="0"/>
    <n v="0"/>
    <n v="0"/>
    <n v="0"/>
    <n v="0"/>
    <n v="0"/>
    <n v="0"/>
    <n v="0"/>
    <n v="0"/>
    <n v="0"/>
    <n v="0"/>
    <n v="0"/>
  </r>
  <r>
    <x v="4"/>
    <x v="7"/>
    <s v="Persistent_65+yrs"/>
    <s v="Care profile"/>
    <x v="32"/>
    <n v="0.2"/>
    <n v="1"/>
    <n v="45"/>
    <s v="min"/>
    <x v="3"/>
    <x v="8"/>
    <x v="0"/>
    <x v="1"/>
    <x v="1"/>
    <n v="20973.1204"/>
    <n v="4194.6240800000005"/>
    <n v="4194.6240800000005"/>
    <n v="3145.9680600000002"/>
    <n v="0"/>
    <n v="0"/>
    <n v="3145.9680600000002"/>
    <n v="0"/>
    <n v="0"/>
    <n v="0"/>
    <n v="0"/>
    <n v="0"/>
    <n v="0"/>
    <n v="0"/>
    <n v="0"/>
    <n v="0"/>
    <n v="0"/>
    <n v="294.01570654205608"/>
    <n v="1323.0706794392524"/>
    <n v="558.62984242990649"/>
    <n v="0"/>
    <n v="0"/>
    <n v="0"/>
    <n v="0"/>
    <n v="0"/>
    <n v="0"/>
    <n v="294.01570654205608"/>
    <n v="0"/>
    <n v="676.23612504672894"/>
    <n v="0"/>
    <n v="0"/>
    <n v="0"/>
    <n v="0"/>
    <n v="0"/>
    <n v="2.0355976103988809"/>
    <n v="0"/>
    <n v="0"/>
    <n v="0"/>
    <n v="0"/>
    <n v="0"/>
    <n v="0"/>
    <n v="0"/>
    <n v="0"/>
    <n v="0"/>
    <n v="0"/>
    <n v="0.17934240788399"/>
    <n v="0.98110129659599188"/>
    <n v="0.32565307498048573"/>
    <n v="0"/>
    <n v="0"/>
    <n v="0"/>
    <n v="0"/>
    <n v="0"/>
    <n v="0"/>
    <n v="0.16651540331467066"/>
    <n v="0"/>
    <n v="0.38298542762374249"/>
    <n v="0"/>
    <n v="0"/>
    <n v="0"/>
    <n v="0"/>
    <n v="0"/>
    <n v="0"/>
    <n v="0"/>
    <n v="0"/>
    <n v="0"/>
    <n v="0"/>
    <n v="0"/>
    <n v="0"/>
    <n v="0"/>
    <n v="0"/>
    <n v="0"/>
    <n v="0"/>
    <n v="0"/>
    <n v="0"/>
    <n v="0"/>
    <n v="0"/>
    <n v="0"/>
    <n v="0"/>
    <n v="0"/>
    <n v="0"/>
    <n v="0"/>
    <n v="0"/>
    <n v="0"/>
    <n v="0"/>
    <n v="0"/>
    <n v="0"/>
    <n v="0"/>
    <n v="0"/>
    <n v="0"/>
  </r>
  <r>
    <x v="4"/>
    <x v="7"/>
    <s v="Persistent_65+yrs"/>
    <s v="Care profile"/>
    <x v="49"/>
    <n v="0.05"/>
    <n v="1"/>
    <n v="45"/>
    <s v="min"/>
    <x v="3"/>
    <x v="17"/>
    <x v="0"/>
    <x v="1"/>
    <x v="1"/>
    <n v="20973.1204"/>
    <n v="1048.6560200000001"/>
    <n v="1048.6560200000001"/>
    <n v="786.49201500000004"/>
    <n v="0"/>
    <n v="0"/>
    <n v="786.49201499999992"/>
    <n v="0"/>
    <n v="0"/>
    <n v="0"/>
    <n v="0"/>
    <n v="0"/>
    <n v="0"/>
    <n v="0"/>
    <n v="0"/>
    <n v="0"/>
    <n v="0"/>
    <n v="75.624232211538455"/>
    <n v="310.05935206730766"/>
    <n v="143.6860412019231"/>
    <n v="0"/>
    <n v="0"/>
    <n v="0"/>
    <n v="0"/>
    <n v="0"/>
    <n v="0"/>
    <n v="75.624232211538455"/>
    <n v="75.624232211538455"/>
    <n v="105.87392509615384"/>
    <n v="0"/>
    <n v="0"/>
    <n v="0"/>
    <n v="0"/>
    <n v="0"/>
    <n v="0.4632816500652055"/>
    <n v="0"/>
    <n v="0"/>
    <n v="0"/>
    <n v="0"/>
    <n v="0"/>
    <n v="0"/>
    <n v="0"/>
    <n v="0"/>
    <n v="0"/>
    <n v="0"/>
    <n v="4.6128936643237813E-2"/>
    <n v="0.18777006258353221"/>
    <n v="8.3761728420461493E-2"/>
    <n v="0"/>
    <n v="0"/>
    <n v="0"/>
    <n v="0"/>
    <n v="0"/>
    <n v="0"/>
    <n v="4.2829683064110002E-2"/>
    <n v="4.2829683064110002E-2"/>
    <n v="5.9961556289753998E-2"/>
    <n v="0"/>
    <n v="0"/>
    <n v="0"/>
    <n v="0"/>
    <n v="0"/>
    <n v="0"/>
    <n v="0"/>
    <n v="0"/>
    <n v="0"/>
    <n v="0"/>
    <n v="0"/>
    <n v="0"/>
    <n v="0"/>
    <n v="0"/>
    <n v="0"/>
    <n v="0"/>
    <n v="0"/>
    <n v="0"/>
    <n v="0"/>
    <n v="0"/>
    <n v="0"/>
    <n v="0"/>
    <n v="0"/>
    <n v="0"/>
    <n v="0"/>
    <n v="0"/>
    <n v="0"/>
    <n v="0"/>
    <n v="0"/>
    <n v="0"/>
    <n v="0"/>
    <n v="0"/>
    <n v="0"/>
  </r>
  <r>
    <x v="4"/>
    <x v="7"/>
    <s v="Persistent_65+yrs"/>
    <s v="Care profile"/>
    <x v="19"/>
    <n v="0.2"/>
    <n v="1"/>
    <n v="45"/>
    <s v="min"/>
    <x v="11"/>
    <x v="0"/>
    <x v="0"/>
    <x v="1"/>
    <x v="1"/>
    <n v="20973.1204"/>
    <n v="4194.6240800000005"/>
    <n v="4194.6240800000005"/>
    <n v="3145.9680600000002"/>
    <n v="0"/>
    <n v="0"/>
    <n v="3145.9680600000002"/>
    <n v="0"/>
    <n v="0"/>
    <n v="0"/>
    <n v="0"/>
    <n v="0"/>
    <n v="0"/>
    <n v="0"/>
    <n v="0"/>
    <n v="0"/>
    <n v="0"/>
    <n v="0"/>
    <n v="0"/>
    <n v="0"/>
    <n v="0"/>
    <n v="3145.9680600000002"/>
    <n v="0"/>
    <n v="0"/>
    <n v="0"/>
    <n v="0"/>
    <n v="0"/>
    <n v="0"/>
    <n v="0"/>
    <n v="0"/>
    <n v="0"/>
    <n v="0"/>
    <n v="0"/>
    <n v="0"/>
    <n v="2.7373753681050248"/>
    <n v="0"/>
    <n v="0"/>
    <n v="0"/>
    <n v="0"/>
    <n v="0"/>
    <n v="0"/>
    <n v="0"/>
    <n v="0"/>
    <n v="0"/>
    <n v="0"/>
    <n v="0"/>
    <n v="0"/>
    <n v="0"/>
    <n v="0"/>
    <n v="2.7373753681050248"/>
    <n v="0"/>
    <n v="0"/>
    <n v="0"/>
    <n v="0"/>
    <n v="0"/>
    <n v="0"/>
    <n v="0"/>
    <n v="0"/>
    <n v="0"/>
    <n v="0"/>
    <n v="0"/>
    <n v="0"/>
    <n v="0"/>
    <n v="0"/>
    <n v="0"/>
    <n v="0"/>
    <n v="0"/>
    <n v="0"/>
    <n v="0"/>
    <n v="0"/>
    <n v="0"/>
    <n v="0"/>
    <n v="0"/>
    <n v="0"/>
    <n v="0"/>
    <n v="0"/>
    <n v="0"/>
    <n v="0"/>
    <n v="0"/>
    <n v="0"/>
    <n v="0"/>
    <n v="0"/>
    <n v="0"/>
    <n v="0"/>
    <n v="0"/>
    <n v="0"/>
    <n v="0"/>
    <n v="0"/>
    <n v="0"/>
    <n v="0"/>
  </r>
  <r>
    <x v="4"/>
    <x v="7"/>
    <s v="Persistent_65+yrs"/>
    <s v="Care profile"/>
    <x v="50"/>
    <n v="0.15"/>
    <n v="1"/>
    <n v="9"/>
    <s v="days"/>
    <x v="3"/>
    <x v="18"/>
    <x v="0"/>
    <x v="1"/>
    <x v="1"/>
    <n v="20973.1204"/>
    <n v="3145.9680599999997"/>
    <n v="3145.9680599999997"/>
    <n v="679529.10095999995"/>
    <n v="28313.712539999997"/>
    <n v="91.260959033037864"/>
    <n v="326173.96846079989"/>
    <n v="0"/>
    <n v="0"/>
    <n v="0"/>
    <n v="20145.649413263534"/>
    <n v="37110.406813906535"/>
    <n v="0"/>
    <n v="0"/>
    <n v="0"/>
    <n v="0"/>
    <n v="0"/>
    <n v="0"/>
    <n v="184889.34823357005"/>
    <n v="3777.309264986915"/>
    <n v="6295.5154416448595"/>
    <n v="12591.030883289719"/>
    <n v="17627.443236605606"/>
    <n v="0"/>
    <n v="0"/>
    <n v="0"/>
    <n v="18555.203406953267"/>
    <n v="6626.8583596261678"/>
    <n v="18555.203406953267"/>
    <n v="0"/>
    <n v="0"/>
    <n v="0"/>
    <n v="0"/>
    <n v="0"/>
    <n v="196.93666478644948"/>
    <n v="0"/>
    <n v="0"/>
    <n v="0"/>
    <n v="11.743899413557124"/>
    <n v="22.636442773197317"/>
    <n v="0"/>
    <n v="0"/>
    <n v="0"/>
    <n v="0"/>
    <n v="0"/>
    <n v="0"/>
    <n v="114.29798196749613"/>
    <n v="2.2019811400419624"/>
    <n v="3.6699685667366047"/>
    <n v="7.3399371334732093"/>
    <n v="10.275911986862495"/>
    <n v="0"/>
    <n v="0"/>
    <n v="0"/>
    <n v="10.508714705187424"/>
    <n v="3.7531123947097949"/>
    <n v="10.508714705187424"/>
    <n v="0"/>
    <n v="0"/>
    <n v="0"/>
    <n v="0"/>
    <n v="0"/>
    <n v="0"/>
    <n v="0"/>
    <n v="0"/>
    <n v="0"/>
    <n v="0"/>
    <n v="0"/>
    <n v="0"/>
    <n v="0"/>
    <n v="0"/>
    <n v="0"/>
    <n v="0"/>
    <n v="0"/>
    <n v="0"/>
    <n v="0"/>
    <n v="0"/>
    <n v="0"/>
    <n v="0"/>
    <n v="0"/>
    <n v="0"/>
    <n v="0"/>
    <n v="0"/>
    <n v="0"/>
    <n v="0"/>
    <n v="0"/>
    <n v="0"/>
    <n v="0"/>
    <n v="0"/>
    <n v="0"/>
  </r>
  <r>
    <x v="4"/>
    <x v="7"/>
    <s v="Persistent_65+yrs"/>
    <s v="Care profile"/>
    <x v="35"/>
    <n v="0.2"/>
    <n v="1"/>
    <n v="90"/>
    <s v="min"/>
    <x v="3"/>
    <x v="11"/>
    <x v="0"/>
    <x v="1"/>
    <x v="1"/>
    <n v="20973.1204"/>
    <n v="4194.6240800000005"/>
    <n v="4194.6240800000005"/>
    <n v="6291.9361200000003"/>
    <n v="0"/>
    <n v="0"/>
    <n v="6291.9361200000012"/>
    <n v="0"/>
    <n v="0"/>
    <n v="0"/>
    <n v="330.6056273893588"/>
    <n v="0"/>
    <n v="0"/>
    <n v="0"/>
    <n v="0"/>
    <n v="0"/>
    <n v="0"/>
    <n v="556.22397878335823"/>
    <n v="3782.3230557268362"/>
    <n v="132.10319496104759"/>
    <n v="369.88894589093326"/>
    <n v="369.88894589093326"/>
    <n v="0"/>
    <n v="0"/>
    <n v="0"/>
    <n v="0"/>
    <n v="361.54558620918283"/>
    <n v="0"/>
    <n v="389.35678514835075"/>
    <n v="0"/>
    <n v="0"/>
    <n v="0"/>
    <n v="0"/>
    <n v="0"/>
    <n v="5.7624312785192133"/>
    <n v="0"/>
    <n v="0"/>
    <n v="0"/>
    <n v="0.28765139859245237"/>
    <n v="0"/>
    <n v="0"/>
    <n v="0"/>
    <n v="0"/>
    <n v="0"/>
    <n v="0"/>
    <n v="0.50639262216580105"/>
    <n v="3.5750509338388747"/>
    <n v="0.11493957041549087"/>
    <n v="0.32183079716337437"/>
    <n v="0.32183079716337437"/>
    <n v="0"/>
    <n v="0"/>
    <n v="0"/>
    <n v="0"/>
    <n v="0.30561322479029607"/>
    <n v="0"/>
    <n v="0.32912193438954962"/>
    <n v="0"/>
    <n v="0"/>
    <n v="0"/>
    <n v="0"/>
    <n v="0"/>
    <n v="0"/>
    <n v="0"/>
    <n v="0"/>
    <n v="0"/>
    <n v="0"/>
    <n v="0"/>
    <n v="0"/>
    <n v="0"/>
    <n v="0"/>
    <n v="0"/>
    <n v="0"/>
    <n v="0"/>
    <n v="0"/>
    <n v="0"/>
    <n v="0"/>
    <n v="0"/>
    <n v="0"/>
    <n v="0"/>
    <n v="0"/>
    <n v="0"/>
    <n v="0"/>
    <n v="0"/>
    <n v="0"/>
    <n v="0"/>
    <n v="0"/>
    <n v="0"/>
    <n v="0"/>
    <n v="0"/>
  </r>
  <r>
    <x v="4"/>
    <x v="7"/>
    <s v="Persistent_65+yrs"/>
    <s v="Care profile"/>
    <x v="35"/>
    <n v="0.02"/>
    <n v="8"/>
    <n v="90"/>
    <s v="min"/>
    <x v="3"/>
    <x v="11"/>
    <x v="0"/>
    <x v="1"/>
    <x v="1"/>
    <n v="20973.1204"/>
    <n v="419.46240799999998"/>
    <n v="3355.6992639999999"/>
    <n v="5033.5488959999993"/>
    <n v="0"/>
    <n v="0"/>
    <n v="5033.5488959999993"/>
    <n v="0"/>
    <n v="0"/>
    <n v="0"/>
    <n v="264.48450191148697"/>
    <n v="0"/>
    <n v="0"/>
    <n v="0"/>
    <n v="0"/>
    <n v="0"/>
    <n v="0"/>
    <n v="444.97918302668648"/>
    <n v="3025.8584445814686"/>
    <n v="105.68255596883805"/>
    <n v="295.91115671274656"/>
    <n v="295.91115671274656"/>
    <n v="0"/>
    <n v="0"/>
    <n v="0"/>
    <n v="0"/>
    <n v="289.23646896734624"/>
    <n v="0"/>
    <n v="311.48542811868055"/>
    <n v="0"/>
    <n v="0"/>
    <n v="0"/>
    <n v="0"/>
    <n v="0"/>
    <n v="4.6099450228153698"/>
    <n v="0"/>
    <n v="0"/>
    <n v="0"/>
    <n v="0.23012111887396183"/>
    <n v="0"/>
    <n v="0"/>
    <n v="0"/>
    <n v="0"/>
    <n v="0"/>
    <n v="0"/>
    <n v="0.40511409773264073"/>
    <n v="2.8600407470710993"/>
    <n v="9.1951656332392676E-2"/>
    <n v="0.25746463773069944"/>
    <n v="0.25746463773069944"/>
    <n v="0"/>
    <n v="0"/>
    <n v="0"/>
    <n v="0"/>
    <n v="0.24449057983223682"/>
    <n v="0"/>
    <n v="0.26329754751163964"/>
    <n v="0"/>
    <n v="0"/>
    <n v="0"/>
    <n v="0"/>
    <n v="0"/>
    <n v="0"/>
    <n v="0"/>
    <n v="0"/>
    <n v="0"/>
    <n v="0"/>
    <n v="0"/>
    <n v="0"/>
    <n v="0"/>
    <n v="0"/>
    <n v="0"/>
    <n v="0"/>
    <n v="0"/>
    <n v="0"/>
    <n v="0"/>
    <n v="0"/>
    <n v="0"/>
    <n v="0"/>
    <n v="0"/>
    <n v="0"/>
    <n v="0"/>
    <n v="0"/>
    <n v="0"/>
    <n v="0"/>
    <n v="0"/>
    <n v="0"/>
    <n v="0"/>
    <n v="0"/>
    <n v="0"/>
  </r>
  <r>
    <x v="4"/>
    <x v="7"/>
    <s v="Persistent_65+yrs"/>
    <s v="Care profile"/>
    <x v="46"/>
    <n v="0.1"/>
    <n v="3"/>
    <n v="60"/>
    <s v="min"/>
    <x v="3"/>
    <x v="6"/>
    <x v="0"/>
    <x v="1"/>
    <x v="1"/>
    <n v="20973.1204"/>
    <n v="2097.3120400000003"/>
    <n v="6291.9361200000003"/>
    <n v="6291.9361200000003"/>
    <n v="0"/>
    <n v="0"/>
    <n v="6291.9361200000003"/>
    <n v="0"/>
    <n v="0"/>
    <n v="0"/>
    <n v="305.40428884810404"/>
    <n v="0"/>
    <n v="0"/>
    <n v="0"/>
    <n v="0"/>
    <n v="0"/>
    <n v="0"/>
    <n v="607.76972905095397"/>
    <n v="2431.0789162038159"/>
    <n v="577.38124259840617"/>
    <n v="577.38124259840617"/>
    <n v="577.38124259840617"/>
    <n v="0"/>
    <n v="0"/>
    <n v="0"/>
    <n v="0"/>
    <n v="607.76972905095397"/>
    <n v="0"/>
    <n v="607.76972905095397"/>
    <n v="0"/>
    <n v="0"/>
    <n v="0"/>
    <n v="0"/>
    <n v="0"/>
    <n v="5.5481079793662991"/>
    <n v="0"/>
    <n v="0"/>
    <n v="0"/>
    <n v="0.26572436626987084"/>
    <n v="0"/>
    <n v="0"/>
    <n v="0"/>
    <n v="0"/>
    <n v="0"/>
    <n v="0"/>
    <n v="0.55332045813685304"/>
    <n v="2.1944784640108179"/>
    <n v="0.50236447354502989"/>
    <n v="0.50236447354502989"/>
    <n v="0.50236447354502989"/>
    <n v="0"/>
    <n v="0"/>
    <n v="0"/>
    <n v="0"/>
    <n v="0.51374563515683402"/>
    <n v="0"/>
    <n v="0.51374563515683402"/>
    <n v="0"/>
    <n v="0"/>
    <n v="0"/>
    <n v="0"/>
    <n v="0"/>
    <n v="0"/>
    <n v="0"/>
    <n v="0"/>
    <n v="0"/>
    <n v="0"/>
    <n v="0"/>
    <n v="0"/>
    <n v="0"/>
    <n v="0"/>
    <n v="0"/>
    <n v="0"/>
    <n v="0"/>
    <n v="0"/>
    <n v="0"/>
    <n v="0"/>
    <n v="0"/>
    <n v="0"/>
    <n v="0"/>
    <n v="0"/>
    <n v="0"/>
    <n v="0"/>
    <n v="0"/>
    <n v="0"/>
    <n v="0"/>
    <n v="0"/>
    <n v="0"/>
    <n v="0"/>
    <n v="0"/>
  </r>
  <r>
    <x v="4"/>
    <x v="7"/>
    <s v="Persistent_65+yrs"/>
    <s v="Care profile"/>
    <x v="47"/>
    <n v="0.15"/>
    <n v="12"/>
    <n v="60"/>
    <s v="min"/>
    <x v="3"/>
    <x v="16"/>
    <x v="0"/>
    <x v="0"/>
    <x v="0"/>
    <n v="20973.1204"/>
    <n v="3145.9680599999997"/>
    <n v="37751.616719999998"/>
    <n v="37751.616719999998"/>
    <n v="0"/>
    <n v="0"/>
    <n v="37751.616719999991"/>
    <n v="0"/>
    <n v="0"/>
    <n v="0"/>
    <n v="3775.1616720000002"/>
    <n v="0"/>
    <n v="0"/>
    <n v="0"/>
    <n v="0"/>
    <n v="0"/>
    <n v="26426.131703999996"/>
    <n v="0"/>
    <n v="0"/>
    <n v="0"/>
    <n v="0"/>
    <n v="0"/>
    <n v="0"/>
    <n v="0"/>
    <n v="7550.3233440000004"/>
    <n v="0"/>
    <n v="0"/>
    <n v="0"/>
    <n v="0"/>
    <n v="0"/>
    <n v="0"/>
    <n v="0"/>
    <n v="0"/>
    <n v="0"/>
    <n v="32.503760513283055"/>
    <n v="0"/>
    <n v="0"/>
    <n v="0"/>
    <n v="2.9333035524475526"/>
    <n v="0"/>
    <n v="0"/>
    <n v="0"/>
    <n v="0"/>
    <n v="0"/>
    <n v="22.999244302872061"/>
    <n v="0"/>
    <n v="0"/>
    <n v="0"/>
    <n v="0"/>
    <n v="0"/>
    <n v="0"/>
    <n v="0"/>
    <n v="6.5712126579634464"/>
    <n v="0"/>
    <n v="0"/>
    <n v="0"/>
    <n v="0"/>
    <n v="0"/>
    <n v="0"/>
    <n v="0"/>
    <n v="0"/>
    <n v="0"/>
    <n v="0"/>
    <n v="0"/>
    <n v="0"/>
    <n v="0"/>
    <n v="0"/>
    <n v="0"/>
    <n v="0"/>
    <n v="0"/>
    <n v="0"/>
    <n v="0"/>
    <n v="0"/>
    <n v="0"/>
    <n v="0"/>
    <n v="0"/>
    <n v="0"/>
    <n v="0"/>
    <n v="0"/>
    <n v="0"/>
    <n v="0"/>
    <n v="0"/>
    <n v="0"/>
    <n v="0"/>
    <n v="0"/>
    <n v="0"/>
    <n v="0"/>
    <n v="0"/>
    <n v="0"/>
    <n v="0"/>
  </r>
  <r>
    <x v="4"/>
    <x v="7"/>
    <s v="Persistent_65+yrs"/>
    <s v="Care profile"/>
    <x v="38"/>
    <n v="0.75"/>
    <n v="14"/>
    <n v="60"/>
    <s v="min"/>
    <x v="9"/>
    <x v="0"/>
    <x v="1"/>
    <x v="1"/>
    <x v="1"/>
    <n v="20973.1204"/>
    <n v="15729.8403"/>
    <n v="220217.76420000001"/>
    <n v="220217.76420000001"/>
    <n v="0"/>
    <n v="0"/>
    <n v="220217.76420000001"/>
    <n v="0"/>
    <n v="0"/>
    <n v="0"/>
    <n v="0"/>
    <n v="0"/>
    <n v="0"/>
    <n v="0"/>
    <n v="0"/>
    <n v="0"/>
    <n v="0"/>
    <n v="0"/>
    <n v="0"/>
    <n v="0"/>
    <n v="0"/>
    <n v="0"/>
    <n v="0"/>
    <n v="0"/>
    <n v="0"/>
    <n v="0"/>
    <n v="0"/>
    <n v="0"/>
    <n v="0"/>
    <n v="0"/>
    <n v="0"/>
    <n v="220217.76420000001"/>
    <n v="0"/>
    <n v="0"/>
    <n v="191.61627576735174"/>
    <n v="0"/>
    <n v="0"/>
    <n v="0"/>
    <n v="0"/>
    <n v="0"/>
    <n v="0"/>
    <n v="0"/>
    <n v="0"/>
    <n v="0"/>
    <n v="0"/>
    <n v="0"/>
    <n v="0"/>
    <n v="0"/>
    <n v="0"/>
    <n v="0"/>
    <n v="0"/>
    <n v="0"/>
    <n v="0"/>
    <n v="0"/>
    <n v="0"/>
    <n v="0"/>
    <n v="0"/>
    <n v="0"/>
    <n v="0"/>
    <n v="191.61627576735174"/>
    <n v="0"/>
    <n v="0"/>
    <n v="0"/>
    <n v="0"/>
    <n v="0"/>
    <n v="0"/>
    <n v="0"/>
    <n v="0"/>
    <n v="0"/>
    <n v="0"/>
    <n v="0"/>
    <n v="0"/>
    <n v="0"/>
    <n v="0"/>
    <n v="0"/>
    <n v="0"/>
    <n v="0"/>
    <n v="0"/>
    <n v="0"/>
    <n v="0"/>
    <n v="0"/>
    <n v="0"/>
    <n v="0"/>
    <n v="0"/>
    <n v="0"/>
    <n v="0"/>
    <n v="0"/>
    <n v="0"/>
    <n v="0"/>
    <n v="0"/>
  </r>
  <r>
    <x v="4"/>
    <x v="7"/>
    <s v="Persistent_65+yrs"/>
    <s v="Care profile"/>
    <x v="39"/>
    <n v="0.1"/>
    <n v="1"/>
    <n v="15"/>
    <s v="min"/>
    <x v="4"/>
    <x v="0"/>
    <x v="0"/>
    <x v="1"/>
    <x v="1"/>
    <n v="20973.1204"/>
    <n v="2097.3120400000003"/>
    <n v="2097.3120400000003"/>
    <n v="524.32801000000006"/>
    <n v="0"/>
    <n v="0"/>
    <n v="524.32801000000006"/>
    <n v="0"/>
    <n v="0"/>
    <n v="0"/>
    <n v="524.32801000000006"/>
    <n v="0"/>
    <n v="0"/>
    <n v="0"/>
    <n v="0"/>
    <n v="0"/>
    <n v="0"/>
    <n v="0"/>
    <n v="0"/>
    <n v="0"/>
    <n v="0"/>
    <n v="0"/>
    <n v="0"/>
    <n v="0"/>
    <n v="0"/>
    <n v="0"/>
    <n v="0"/>
    <n v="0"/>
    <n v="0"/>
    <n v="0"/>
    <n v="0"/>
    <n v="0"/>
    <n v="0"/>
    <n v="0"/>
    <n v="0.45622922801750421"/>
    <n v="0"/>
    <n v="0"/>
    <n v="0"/>
    <n v="0.45622922801750421"/>
    <n v="0"/>
    <n v="0"/>
    <n v="0"/>
    <n v="0"/>
    <n v="0"/>
    <n v="0"/>
    <n v="0"/>
    <n v="0"/>
    <n v="0"/>
    <n v="0"/>
    <n v="0"/>
    <n v="0"/>
    <n v="0"/>
    <n v="0"/>
    <n v="0"/>
    <n v="0"/>
    <n v="0"/>
    <n v="0"/>
    <n v="0"/>
    <n v="0"/>
    <n v="0"/>
    <n v="0"/>
    <n v="0"/>
    <n v="0"/>
    <n v="0"/>
    <n v="0"/>
    <n v="0"/>
    <n v="0"/>
    <n v="0"/>
    <n v="0"/>
    <n v="0"/>
    <n v="0"/>
    <n v="0"/>
    <n v="0"/>
    <n v="0"/>
    <n v="0"/>
    <n v="0"/>
    <n v="0"/>
    <n v="0"/>
    <n v="0"/>
    <n v="0"/>
    <n v="0"/>
    <n v="0"/>
    <n v="0"/>
    <n v="0"/>
    <n v="0"/>
    <n v="0"/>
    <n v="0"/>
    <n v="0"/>
    <n v="0"/>
    <n v="0"/>
  </r>
  <r>
    <x v="4"/>
    <x v="7"/>
    <s v="Persistent_65+yrs"/>
    <s v="Care profile"/>
    <x v="39"/>
    <n v="0.03"/>
    <n v="3"/>
    <n v="15"/>
    <s v="min"/>
    <x v="4"/>
    <x v="0"/>
    <x v="0"/>
    <x v="1"/>
    <x v="1"/>
    <n v="20973.1204"/>
    <n v="629.19361199999992"/>
    <n v="1887.5808359999996"/>
    <n v="471.89520899999991"/>
    <n v="0"/>
    <n v="0"/>
    <n v="471.89520899999991"/>
    <n v="0"/>
    <n v="0"/>
    <n v="0"/>
    <n v="471.89520899999991"/>
    <n v="0"/>
    <n v="0"/>
    <n v="0"/>
    <n v="0"/>
    <n v="0"/>
    <n v="0"/>
    <n v="0"/>
    <n v="0"/>
    <n v="0"/>
    <n v="0"/>
    <n v="0"/>
    <n v="0"/>
    <n v="0"/>
    <n v="0"/>
    <n v="0"/>
    <n v="0"/>
    <n v="0"/>
    <n v="0"/>
    <n v="0"/>
    <n v="0"/>
    <n v="0"/>
    <n v="0"/>
    <n v="0"/>
    <n v="0.41060630521575364"/>
    <n v="0"/>
    <n v="0"/>
    <n v="0"/>
    <n v="0.41060630521575364"/>
    <n v="0"/>
    <n v="0"/>
    <n v="0"/>
    <n v="0"/>
    <n v="0"/>
    <n v="0"/>
    <n v="0"/>
    <n v="0"/>
    <n v="0"/>
    <n v="0"/>
    <n v="0"/>
    <n v="0"/>
    <n v="0"/>
    <n v="0"/>
    <n v="0"/>
    <n v="0"/>
    <n v="0"/>
    <n v="0"/>
    <n v="0"/>
    <n v="0"/>
    <n v="0"/>
    <n v="0"/>
    <n v="0"/>
    <n v="0"/>
    <n v="0"/>
    <n v="0"/>
    <n v="0"/>
    <n v="0"/>
    <n v="0"/>
    <n v="0"/>
    <n v="0"/>
    <n v="0"/>
    <n v="0"/>
    <n v="0"/>
    <n v="0"/>
    <n v="0"/>
    <n v="0"/>
    <n v="0"/>
    <n v="0"/>
    <n v="0"/>
    <n v="0"/>
    <n v="0"/>
    <n v="0"/>
    <n v="0"/>
    <n v="0"/>
    <n v="0"/>
    <n v="0"/>
    <n v="0"/>
    <n v="0"/>
    <n v="0"/>
    <n v="0"/>
  </r>
  <r>
    <x v="4"/>
    <x v="7"/>
    <s v="Persistent_65+yrs"/>
    <s v="Care profile"/>
    <x v="29"/>
    <n v="0.8"/>
    <n v="10"/>
    <n v="60"/>
    <s v="min"/>
    <x v="4"/>
    <x v="0"/>
    <x v="1"/>
    <x v="1"/>
    <x v="1"/>
    <n v="20973.1204"/>
    <n v="16778.496320000002"/>
    <n v="167784.96320000003"/>
    <n v="167784.96320000003"/>
    <n v="0"/>
    <n v="0"/>
    <n v="167784.96320000003"/>
    <n v="0"/>
    <n v="0"/>
    <n v="0"/>
    <n v="167784.96320000003"/>
    <n v="0"/>
    <n v="0"/>
    <n v="0"/>
    <n v="0"/>
    <n v="0"/>
    <n v="0"/>
    <n v="0"/>
    <n v="0"/>
    <n v="0"/>
    <n v="0"/>
    <n v="0"/>
    <n v="0"/>
    <n v="0"/>
    <n v="0"/>
    <n v="0"/>
    <n v="0"/>
    <n v="0"/>
    <n v="0"/>
    <n v="0"/>
    <n v="0"/>
    <n v="0"/>
    <n v="0"/>
    <n v="0"/>
    <n v="145.99335296560136"/>
    <n v="0"/>
    <n v="0"/>
    <n v="0"/>
    <n v="145.99335296560136"/>
    <n v="0"/>
    <n v="0"/>
    <n v="0"/>
    <n v="0"/>
    <n v="0"/>
    <n v="0"/>
    <n v="0"/>
    <n v="0"/>
    <n v="0"/>
    <n v="0"/>
    <n v="0"/>
    <n v="0"/>
    <n v="0"/>
    <n v="0"/>
    <n v="0"/>
    <n v="0"/>
    <n v="0"/>
    <n v="0"/>
    <n v="0"/>
    <n v="0"/>
    <n v="0"/>
    <n v="0"/>
    <n v="0"/>
    <n v="0"/>
    <n v="0"/>
    <n v="0"/>
    <n v="0"/>
    <n v="0"/>
    <n v="0"/>
    <n v="0"/>
    <n v="0"/>
    <n v="0"/>
    <n v="0"/>
    <n v="0"/>
    <n v="0"/>
    <n v="0"/>
    <n v="0"/>
    <n v="0"/>
    <n v="0"/>
    <n v="0"/>
    <n v="0"/>
    <n v="0"/>
    <n v="0"/>
    <n v="0"/>
    <n v="0"/>
    <n v="0"/>
    <n v="0"/>
    <n v="0"/>
    <n v="0"/>
    <n v="0"/>
    <n v="0"/>
  </r>
  <r>
    <x v="4"/>
    <x v="7"/>
    <s v="Persistent_65+yrs"/>
    <s v="Care profile"/>
    <x v="40"/>
    <n v="0.6"/>
    <n v="10"/>
    <n v="60"/>
    <s v="min"/>
    <x v="3"/>
    <x v="12"/>
    <x v="1"/>
    <x v="1"/>
    <x v="1"/>
    <n v="20973.1204"/>
    <n v="12583.872239999999"/>
    <n v="125838.72239999998"/>
    <n v="125838.72239999998"/>
    <n v="0"/>
    <n v="0"/>
    <n v="41946.240799999992"/>
    <n v="0"/>
    <n v="0"/>
    <n v="0"/>
    <n v="41946.240799999992"/>
    <n v="0"/>
    <n v="0"/>
    <n v="0"/>
    <n v="0"/>
    <n v="0"/>
    <n v="0"/>
    <n v="0"/>
    <n v="0"/>
    <n v="0"/>
    <n v="0"/>
    <n v="0"/>
    <n v="0"/>
    <n v="0"/>
    <n v="0"/>
    <n v="0"/>
    <n v="0"/>
    <n v="0"/>
    <n v="0"/>
    <n v="0"/>
    <n v="0"/>
    <n v="0"/>
    <n v="0"/>
    <n v="0"/>
    <n v="32.603395576993663"/>
    <n v="0"/>
    <n v="0"/>
    <n v="0"/>
    <n v="32.603395576993663"/>
    <n v="0"/>
    <n v="0"/>
    <n v="0"/>
    <n v="0"/>
    <n v="0"/>
    <n v="0"/>
    <n v="0"/>
    <n v="0"/>
    <n v="0"/>
    <n v="0"/>
    <n v="0"/>
    <n v="0"/>
    <n v="0"/>
    <n v="0"/>
    <n v="0"/>
    <n v="0"/>
    <n v="0"/>
    <n v="0"/>
    <n v="0"/>
    <n v="0"/>
    <n v="0"/>
    <n v="0"/>
    <n v="0"/>
    <n v="0"/>
    <n v="0"/>
    <n v="0"/>
    <n v="0"/>
    <n v="0"/>
    <n v="0"/>
    <n v="0"/>
    <n v="0"/>
    <n v="0"/>
    <n v="0"/>
    <n v="0"/>
    <n v="0"/>
    <n v="0"/>
    <n v="0"/>
    <n v="0"/>
    <n v="0"/>
    <n v="0"/>
    <n v="0"/>
    <n v="0"/>
    <n v="0"/>
    <n v="0"/>
    <n v="0"/>
    <n v="0"/>
    <n v="0"/>
    <n v="0"/>
    <n v="0"/>
    <n v="0"/>
    <n v="0"/>
  </r>
  <r>
    <x v="4"/>
    <x v="7"/>
    <s v="Persistent_65+yrs"/>
    <s v="Care profile"/>
    <x v="41"/>
    <n v="0.5"/>
    <n v="10"/>
    <n v="60"/>
    <s v="min"/>
    <x v="3"/>
    <x v="13"/>
    <x v="1"/>
    <x v="1"/>
    <x v="1"/>
    <n v="20973.1204"/>
    <n v="10486.5602"/>
    <n v="104865.602"/>
    <n v="104865.602"/>
    <n v="0"/>
    <n v="0"/>
    <n v="17477.600333333332"/>
    <n v="0"/>
    <n v="0"/>
    <n v="0"/>
    <n v="8738.800166666666"/>
    <n v="0"/>
    <n v="0"/>
    <n v="0"/>
    <n v="0"/>
    <n v="0"/>
    <n v="0"/>
    <n v="0"/>
    <n v="0"/>
    <n v="0"/>
    <n v="0"/>
    <n v="0"/>
    <n v="0"/>
    <n v="0"/>
    <n v="8738.800166666666"/>
    <n v="0"/>
    <n v="0"/>
    <n v="0"/>
    <n v="0"/>
    <n v="0"/>
    <n v="0"/>
    <n v="0"/>
    <n v="0"/>
    <n v="0"/>
    <n v="13.582428598094866"/>
    <n v="0"/>
    <n v="0"/>
    <n v="0"/>
    <n v="6.7923740785403472"/>
    <n v="0"/>
    <n v="0"/>
    <n v="0"/>
    <n v="0"/>
    <n v="0"/>
    <n v="0"/>
    <n v="0"/>
    <n v="0"/>
    <n v="0"/>
    <n v="0"/>
    <n v="0"/>
    <n v="0"/>
    <n v="0"/>
    <n v="6.790054519554519"/>
    <n v="0"/>
    <n v="0"/>
    <n v="0"/>
    <n v="0"/>
    <n v="0"/>
    <n v="0"/>
    <n v="0"/>
    <n v="0"/>
    <n v="0"/>
    <n v="0"/>
    <n v="0"/>
    <n v="0"/>
    <n v="0"/>
    <n v="0"/>
    <n v="0"/>
    <n v="0"/>
    <n v="0"/>
    <n v="0"/>
    <n v="0"/>
    <n v="0"/>
    <n v="0"/>
    <n v="0"/>
    <n v="0"/>
    <n v="0"/>
    <n v="0"/>
    <n v="0"/>
    <n v="0"/>
    <n v="0"/>
    <n v="0"/>
    <n v="0"/>
    <n v="0"/>
    <n v="0"/>
    <n v="0"/>
    <n v="0"/>
    <n v="0"/>
    <n v="0"/>
    <n v="0"/>
  </r>
  <r>
    <x v="4"/>
    <x v="7"/>
    <s v="Persistent_65+yrs"/>
    <s v="Care profile"/>
    <x v="42"/>
    <n v="0.5"/>
    <n v="10"/>
    <n v="60"/>
    <s v="min"/>
    <x v="8"/>
    <x v="0"/>
    <x v="1"/>
    <x v="0"/>
    <x v="1"/>
    <n v="20973.1204"/>
    <n v="10486.5602"/>
    <n v="104865.602"/>
    <n v="104865.602"/>
    <n v="0"/>
    <n v="0"/>
    <n v="104865.602"/>
    <n v="0"/>
    <n v="0"/>
    <n v="0"/>
    <n v="0"/>
    <n v="0"/>
    <n v="0"/>
    <n v="0"/>
    <n v="0"/>
    <n v="0"/>
    <n v="0"/>
    <n v="0"/>
    <n v="0"/>
    <n v="0"/>
    <n v="0"/>
    <n v="0"/>
    <n v="0"/>
    <n v="0"/>
    <n v="104865.602"/>
    <n v="0"/>
    <n v="0"/>
    <n v="0"/>
    <n v="0"/>
    <n v="0"/>
    <n v="0"/>
    <n v="0"/>
    <n v="0"/>
    <n v="0"/>
    <n v="91.245845603500825"/>
    <n v="0"/>
    <n v="0"/>
    <n v="0"/>
    <n v="0"/>
    <n v="0"/>
    <n v="0"/>
    <n v="0"/>
    <n v="0"/>
    <n v="0"/>
    <n v="0"/>
    <n v="0"/>
    <n v="0"/>
    <n v="0"/>
    <n v="0"/>
    <n v="0"/>
    <n v="0"/>
    <n v="0"/>
    <n v="91.245845603500825"/>
    <n v="0"/>
    <n v="0"/>
    <n v="0"/>
    <n v="0"/>
    <n v="0"/>
    <n v="0"/>
    <n v="0"/>
    <n v="0"/>
    <n v="0"/>
    <n v="0"/>
    <n v="0"/>
    <n v="0"/>
    <n v="0"/>
    <n v="0"/>
    <n v="0"/>
    <n v="0"/>
    <n v="0"/>
    <n v="0"/>
    <n v="0"/>
    <n v="0"/>
    <n v="0"/>
    <n v="0"/>
    <n v="0"/>
    <n v="0"/>
    <n v="0"/>
    <n v="0"/>
    <n v="0"/>
    <n v="0"/>
    <n v="0"/>
    <n v="0"/>
    <n v="0"/>
    <n v="0"/>
    <n v="0"/>
    <n v="0"/>
    <n v="0"/>
    <n v="0"/>
    <n v="0"/>
  </r>
  <r>
    <x v="1"/>
    <x v="8"/>
    <s v="Bereaved_Year1_12-17yrs"/>
    <s v="Care profile"/>
    <x v="52"/>
    <n v="1"/>
    <n v="1"/>
    <s v="n/a"/>
    <s v="n/a"/>
    <x v="2"/>
    <x v="0"/>
    <x v="1"/>
    <x v="0"/>
    <x v="1"/>
    <n v="16612.403616"/>
    <n v="16612.403616"/>
    <n v="16612.40361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8"/>
    <s v="Bereaved_Year1_12-17yrs"/>
    <s v="Care profile"/>
    <x v="53"/>
    <n v="1"/>
    <n v="4"/>
    <n v="30"/>
    <s v="min"/>
    <x v="3"/>
    <x v="19"/>
    <x v="1"/>
    <x v="1"/>
    <x v="1"/>
    <n v="16612.403616"/>
    <n v="16612.403616"/>
    <n v="66449.614463999998"/>
    <n v="33224.807231999999"/>
    <n v="0"/>
    <n v="0"/>
    <n v="33224.807231999992"/>
    <n v="0"/>
    <n v="0"/>
    <n v="0"/>
    <n v="3322.4807232000003"/>
    <n v="0"/>
    <n v="0"/>
    <n v="0"/>
    <n v="0"/>
    <n v="0"/>
    <n v="23257.365062399997"/>
    <n v="0"/>
    <n v="0"/>
    <n v="0"/>
    <n v="0"/>
    <n v="0"/>
    <n v="0"/>
    <n v="0"/>
    <n v="6644.9614464000006"/>
    <n v="0"/>
    <n v="0"/>
    <n v="0"/>
    <n v="0"/>
    <n v="0"/>
    <n v="0"/>
    <n v="0"/>
    <n v="0"/>
    <n v="0"/>
    <n v="20.189717123840587"/>
    <n v="0"/>
    <n v="0"/>
    <n v="0"/>
    <n v="1.937306544139942"/>
    <n v="0"/>
    <n v="0"/>
    <n v="0"/>
    <n v="0"/>
    <n v="0"/>
    <n v="14.186425277695747"/>
    <n v="0"/>
    <n v="0"/>
    <n v="0"/>
    <n v="0"/>
    <n v="0"/>
    <n v="0"/>
    <n v="0"/>
    <n v="4.0659853020048988"/>
    <n v="0"/>
    <n v="0"/>
    <n v="0"/>
    <n v="0"/>
    <n v="0"/>
    <n v="0"/>
    <n v="0"/>
    <n v="0"/>
    <n v="0"/>
    <n v="0"/>
    <n v="0"/>
    <n v="0"/>
    <n v="0"/>
    <n v="0"/>
    <n v="0"/>
    <n v="0"/>
    <n v="0"/>
    <n v="0"/>
    <n v="0"/>
    <n v="0"/>
    <n v="0"/>
    <n v="0"/>
    <n v="0"/>
    <n v="0"/>
    <n v="0"/>
    <n v="0"/>
    <n v="0"/>
    <n v="0"/>
    <n v="0"/>
    <n v="0"/>
    <n v="0"/>
    <n v="0"/>
    <n v="0"/>
    <n v="0"/>
    <n v="0"/>
    <n v="0"/>
    <n v="0"/>
  </r>
  <r>
    <x v="1"/>
    <x v="8"/>
    <s v="Bereaved_Year1_12-17yrs"/>
    <s v="Care profile"/>
    <x v="53"/>
    <n v="0.8"/>
    <n v="5"/>
    <n v="30"/>
    <s v="min"/>
    <x v="3"/>
    <x v="19"/>
    <x v="1"/>
    <x v="1"/>
    <x v="1"/>
    <n v="16612.403616"/>
    <n v="13289.922892800001"/>
    <n v="66449.614464000013"/>
    <n v="33224.807232000006"/>
    <n v="0"/>
    <n v="0"/>
    <n v="33224.807232000006"/>
    <n v="0"/>
    <n v="0"/>
    <n v="0"/>
    <n v="3322.4807232000007"/>
    <n v="0"/>
    <n v="0"/>
    <n v="0"/>
    <n v="0"/>
    <n v="0"/>
    <n v="23257.365062400004"/>
    <n v="0"/>
    <n v="0"/>
    <n v="0"/>
    <n v="0"/>
    <n v="0"/>
    <n v="0"/>
    <n v="0"/>
    <n v="6644.9614464000015"/>
    <n v="0"/>
    <n v="0"/>
    <n v="0"/>
    <n v="0"/>
    <n v="0"/>
    <n v="0"/>
    <n v="0"/>
    <n v="0"/>
    <n v="0"/>
    <n v="20.189717123840595"/>
    <n v="0"/>
    <n v="0"/>
    <n v="0"/>
    <n v="1.9373065441399422"/>
    <n v="0"/>
    <n v="0"/>
    <n v="0"/>
    <n v="0"/>
    <n v="0"/>
    <n v="14.186425277695751"/>
    <n v="0"/>
    <n v="0"/>
    <n v="0"/>
    <n v="0"/>
    <n v="0"/>
    <n v="0"/>
    <n v="0"/>
    <n v="4.0659853020048997"/>
    <n v="0"/>
    <n v="0"/>
    <n v="0"/>
    <n v="0"/>
    <n v="0"/>
    <n v="0"/>
    <n v="0"/>
    <n v="0"/>
    <n v="0"/>
    <n v="0"/>
    <n v="0"/>
    <n v="0"/>
    <n v="0"/>
    <n v="0"/>
    <n v="0"/>
    <n v="0"/>
    <n v="0"/>
    <n v="0"/>
    <n v="0"/>
    <n v="0"/>
    <n v="0"/>
    <n v="0"/>
    <n v="0"/>
    <n v="0"/>
    <n v="0"/>
    <n v="0"/>
    <n v="0"/>
    <n v="0"/>
    <n v="0"/>
    <n v="0"/>
    <n v="0"/>
    <n v="0"/>
    <n v="0"/>
    <n v="0"/>
    <n v="0"/>
    <n v="0"/>
    <n v="0"/>
  </r>
  <r>
    <x v="1"/>
    <x v="8"/>
    <s v="Bereaved_Year1_12-17yrs"/>
    <s v="Care profile"/>
    <x v="38"/>
    <n v="0.8"/>
    <n v="12"/>
    <n v="60"/>
    <s v="min"/>
    <x v="5"/>
    <x v="0"/>
    <x v="1"/>
    <x v="1"/>
    <x v="1"/>
    <n v="16612.403616"/>
    <n v="13289.922892800001"/>
    <n v="159479.07471360001"/>
    <n v="159479.07471360001"/>
    <n v="0"/>
    <n v="0"/>
    <n v="159479.07471360001"/>
    <n v="0"/>
    <n v="0"/>
    <n v="0"/>
    <n v="0"/>
    <n v="0"/>
    <n v="0"/>
    <n v="0"/>
    <n v="0"/>
    <n v="0"/>
    <n v="159479.07471360001"/>
    <n v="0"/>
    <n v="0"/>
    <n v="0"/>
    <n v="0"/>
    <n v="0"/>
    <n v="0"/>
    <n v="0"/>
    <n v="0"/>
    <n v="0"/>
    <n v="0"/>
    <n v="0"/>
    <n v="0"/>
    <n v="0"/>
    <n v="0"/>
    <n v="0"/>
    <n v="0"/>
    <n v="0"/>
    <n v="138.76621838595196"/>
    <n v="0"/>
    <n v="0"/>
    <n v="0"/>
    <n v="0"/>
    <n v="0"/>
    <n v="0"/>
    <n v="0"/>
    <n v="0"/>
    <n v="0"/>
    <n v="138.76621838595196"/>
    <n v="0"/>
    <n v="0"/>
    <n v="0"/>
    <n v="0"/>
    <n v="0"/>
    <n v="0"/>
    <n v="0"/>
    <n v="0"/>
    <n v="0"/>
    <n v="0"/>
    <n v="0"/>
    <n v="0"/>
    <n v="0"/>
    <n v="0"/>
    <n v="0"/>
    <n v="0"/>
    <n v="0"/>
    <n v="0"/>
    <n v="0"/>
    <n v="0"/>
    <n v="0"/>
    <n v="0"/>
    <n v="0"/>
    <n v="0"/>
    <n v="0"/>
    <n v="0"/>
    <n v="0"/>
    <n v="0"/>
    <n v="0"/>
    <n v="0"/>
    <n v="0"/>
    <n v="0"/>
    <n v="0"/>
    <n v="0"/>
    <n v="0"/>
    <n v="0"/>
    <n v="0"/>
    <n v="0"/>
    <n v="0"/>
    <n v="0"/>
    <n v="0"/>
    <n v="0"/>
    <n v="0"/>
    <n v="0"/>
    <n v="0"/>
  </r>
  <r>
    <x v="1"/>
    <x v="8"/>
    <s v="Bereaved_Year1_12-17yrs"/>
    <s v="Care profile"/>
    <x v="27"/>
    <n v="1"/>
    <n v="2"/>
    <n v="45"/>
    <s v="min"/>
    <x v="3"/>
    <x v="19"/>
    <x v="1"/>
    <x v="1"/>
    <x v="1"/>
    <n v="16612.403616"/>
    <n v="16612.403616"/>
    <n v="33224.807231999999"/>
    <n v="24918.605424000001"/>
    <n v="0"/>
    <n v="0"/>
    <n v="24918.605424000001"/>
    <n v="0"/>
    <n v="0"/>
    <n v="0"/>
    <n v="2491.8605424000002"/>
    <n v="0"/>
    <n v="0"/>
    <n v="0"/>
    <n v="0"/>
    <n v="0"/>
    <n v="17443.0237968"/>
    <n v="0"/>
    <n v="0"/>
    <n v="0"/>
    <n v="0"/>
    <n v="0"/>
    <n v="0"/>
    <n v="0"/>
    <n v="4983.7210848000004"/>
    <n v="0"/>
    <n v="0"/>
    <n v="0"/>
    <n v="0"/>
    <n v="0"/>
    <n v="0"/>
    <n v="0"/>
    <n v="0"/>
    <n v="0"/>
    <n v="15.142287842880442"/>
    <n v="0"/>
    <n v="0"/>
    <n v="0"/>
    <n v="1.4529799081049564"/>
    <n v="0"/>
    <n v="0"/>
    <n v="0"/>
    <n v="0"/>
    <n v="0"/>
    <n v="10.639818958271812"/>
    <n v="0"/>
    <n v="0"/>
    <n v="0"/>
    <n v="0"/>
    <n v="0"/>
    <n v="0"/>
    <n v="0"/>
    <n v="3.0494889765036741"/>
    <n v="0"/>
    <n v="0"/>
    <n v="0"/>
    <n v="0"/>
    <n v="0"/>
    <n v="0"/>
    <n v="0"/>
    <n v="0"/>
    <n v="0"/>
    <n v="0"/>
    <n v="0"/>
    <n v="0"/>
    <n v="0"/>
    <n v="0"/>
    <n v="0"/>
    <n v="0"/>
    <n v="0"/>
    <n v="0"/>
    <n v="0"/>
    <n v="0"/>
    <n v="0"/>
    <n v="0"/>
    <n v="0"/>
    <n v="0"/>
    <n v="0"/>
    <n v="0"/>
    <n v="0"/>
    <n v="0"/>
    <n v="0"/>
    <n v="0"/>
    <n v="0"/>
    <n v="0"/>
    <n v="0"/>
    <n v="0"/>
    <n v="0"/>
    <n v="0"/>
    <n v="0"/>
  </r>
  <r>
    <x v="1"/>
    <x v="8"/>
    <s v="Bereaved_Year1_12-17yrs"/>
    <s v="Care profile"/>
    <x v="54"/>
    <n v="0.2"/>
    <n v="6"/>
    <n v="60"/>
    <s v="min"/>
    <x v="9"/>
    <x v="0"/>
    <x v="1"/>
    <x v="1"/>
    <x v="1"/>
    <n v="16612.403616"/>
    <n v="3322.4807232000003"/>
    <n v="19934.884339200002"/>
    <n v="19934.884339200002"/>
    <n v="0"/>
    <n v="0"/>
    <n v="19934.884339200002"/>
    <n v="0"/>
    <n v="0"/>
    <n v="0"/>
    <n v="0"/>
    <n v="0"/>
    <n v="0"/>
    <n v="0"/>
    <n v="0"/>
    <n v="0"/>
    <n v="0"/>
    <n v="0"/>
    <n v="0"/>
    <n v="0"/>
    <n v="0"/>
    <n v="0"/>
    <n v="0"/>
    <n v="0"/>
    <n v="0"/>
    <n v="0"/>
    <n v="0"/>
    <n v="0"/>
    <n v="0"/>
    <n v="0"/>
    <n v="0"/>
    <n v="19934.884339200002"/>
    <n v="0"/>
    <n v="0"/>
    <n v="17.345777298243995"/>
    <n v="0"/>
    <n v="0"/>
    <n v="0"/>
    <n v="0"/>
    <n v="0"/>
    <n v="0"/>
    <n v="0"/>
    <n v="0"/>
    <n v="0"/>
    <n v="0"/>
    <n v="0"/>
    <n v="0"/>
    <n v="0"/>
    <n v="0"/>
    <n v="0"/>
    <n v="0"/>
    <n v="0"/>
    <n v="0"/>
    <n v="0"/>
    <n v="0"/>
    <n v="0"/>
    <n v="0"/>
    <n v="0"/>
    <n v="0"/>
    <n v="17.345777298243995"/>
    <n v="0"/>
    <n v="0"/>
    <n v="0"/>
    <n v="0"/>
    <n v="0"/>
    <n v="0"/>
    <n v="0"/>
    <n v="0"/>
    <n v="0"/>
    <n v="0"/>
    <n v="0"/>
    <n v="0"/>
    <n v="0"/>
    <n v="0"/>
    <n v="0"/>
    <n v="0"/>
    <n v="0"/>
    <n v="0"/>
    <n v="0"/>
    <n v="0"/>
    <n v="0"/>
    <n v="0"/>
    <n v="0"/>
    <n v="0"/>
    <n v="0"/>
    <n v="0"/>
    <n v="0"/>
    <n v="0"/>
    <n v="0"/>
    <n v="0"/>
  </r>
  <r>
    <x v="1"/>
    <x v="8"/>
    <s v="Bereaved_Year1_12-17yrs"/>
    <s v="Care profile"/>
    <x v="55"/>
    <n v="0.25"/>
    <n v="10"/>
    <n v="90"/>
    <s v="min"/>
    <x v="4"/>
    <x v="0"/>
    <x v="1"/>
    <x v="1"/>
    <x v="1"/>
    <n v="16612.403616"/>
    <n v="4153.1009039999999"/>
    <n v="41531.009039999997"/>
    <n v="62296.513559999992"/>
    <n v="0"/>
    <n v="0"/>
    <n v="10382.752259999997"/>
    <n v="0"/>
    <n v="0"/>
    <n v="0"/>
    <n v="10382.752259999997"/>
    <n v="0"/>
    <n v="0"/>
    <n v="0"/>
    <n v="0"/>
    <n v="0"/>
    <n v="0"/>
    <n v="0"/>
    <n v="0"/>
    <n v="0"/>
    <n v="0"/>
    <n v="0"/>
    <n v="0"/>
    <n v="0"/>
    <n v="0"/>
    <n v="0"/>
    <n v="0"/>
    <n v="0"/>
    <n v="0"/>
    <n v="0"/>
    <n v="0"/>
    <n v="0"/>
    <n v="0"/>
    <n v="0"/>
    <n v="9.0342590095020778"/>
    <n v="0"/>
    <n v="0"/>
    <n v="0"/>
    <n v="9.0342590095020778"/>
    <n v="0"/>
    <n v="0"/>
    <n v="0"/>
    <n v="0"/>
    <n v="0"/>
    <n v="0"/>
    <n v="0"/>
    <n v="0"/>
    <n v="0"/>
    <n v="0"/>
    <n v="0"/>
    <n v="0"/>
    <n v="0"/>
    <n v="0"/>
    <n v="0"/>
    <n v="0"/>
    <n v="0"/>
    <n v="0"/>
    <n v="0"/>
    <n v="0"/>
    <n v="0"/>
    <n v="0"/>
    <n v="0"/>
    <n v="0"/>
    <n v="0"/>
    <n v="0"/>
    <n v="0"/>
    <n v="0"/>
    <n v="0"/>
    <n v="0"/>
    <n v="0"/>
    <n v="0"/>
    <n v="0"/>
    <n v="0"/>
    <n v="0"/>
    <n v="0"/>
    <n v="0"/>
    <n v="0"/>
    <n v="0"/>
    <n v="0"/>
    <n v="0"/>
    <n v="0"/>
    <n v="0"/>
    <n v="0"/>
    <n v="0"/>
    <n v="0"/>
    <n v="0"/>
    <n v="0"/>
    <n v="0"/>
    <n v="0"/>
    <n v="0"/>
  </r>
  <r>
    <x v="1"/>
    <x v="8"/>
    <s v="Bereaved_Year1_12-17yrs"/>
    <s v="Care profile"/>
    <x v="56"/>
    <n v="0.4"/>
    <n v="8"/>
    <n v="120"/>
    <s v="min"/>
    <x v="3"/>
    <x v="20"/>
    <x v="1"/>
    <x v="1"/>
    <x v="1"/>
    <n v="16612.403616"/>
    <n v="6644.9614464000006"/>
    <n v="53159.691571200005"/>
    <n v="106319.38314240001"/>
    <n v="0"/>
    <n v="0"/>
    <n v="21263.876628480004"/>
    <n v="0"/>
    <n v="0"/>
    <n v="0"/>
    <n v="10631.938314240002"/>
    <n v="0"/>
    <n v="0"/>
    <n v="0"/>
    <n v="0"/>
    <n v="0"/>
    <n v="0"/>
    <n v="0"/>
    <n v="0"/>
    <n v="0"/>
    <n v="0"/>
    <n v="0"/>
    <n v="0"/>
    <n v="0"/>
    <n v="10631.938314240002"/>
    <n v="0"/>
    <n v="0"/>
    <n v="0"/>
    <n v="0"/>
    <n v="0"/>
    <n v="0"/>
    <n v="0"/>
    <n v="0"/>
    <n v="0"/>
    <n v="16.522048662377625"/>
    <n v="0"/>
    <n v="0"/>
    <n v="0"/>
    <n v="8.2610243311888123"/>
    <n v="0"/>
    <n v="0"/>
    <n v="0"/>
    <n v="0"/>
    <n v="0"/>
    <n v="0"/>
    <n v="0"/>
    <n v="0"/>
    <n v="0"/>
    <n v="0"/>
    <n v="0"/>
    <n v="0"/>
    <n v="0"/>
    <n v="8.2610243311888123"/>
    <n v="0"/>
    <n v="0"/>
    <n v="0"/>
    <n v="0"/>
    <n v="0"/>
    <n v="0"/>
    <n v="0"/>
    <n v="0"/>
    <n v="0"/>
    <n v="0"/>
    <n v="0"/>
    <n v="0"/>
    <n v="0"/>
    <n v="0"/>
    <n v="0"/>
    <n v="0"/>
    <n v="0"/>
    <n v="0"/>
    <n v="0"/>
    <n v="0"/>
    <n v="0"/>
    <n v="0"/>
    <n v="0"/>
    <n v="0"/>
    <n v="0"/>
    <n v="0"/>
    <n v="0"/>
    <n v="0"/>
    <n v="0"/>
    <n v="0"/>
    <n v="0"/>
    <n v="0"/>
    <n v="0"/>
    <n v="0"/>
    <n v="0"/>
    <n v="0"/>
    <n v="0"/>
  </r>
  <r>
    <x v="1"/>
    <x v="8"/>
    <s v="Bereaved_Year1_12-17yrs"/>
    <s v="Care profile"/>
    <x v="42"/>
    <n v="1"/>
    <n v="15"/>
    <n v="60"/>
    <s v="min"/>
    <x v="8"/>
    <x v="0"/>
    <x v="1"/>
    <x v="0"/>
    <x v="1"/>
    <n v="16612.403616"/>
    <n v="16612.403616"/>
    <n v="249186.05424"/>
    <n v="249186.05424"/>
    <n v="0"/>
    <n v="0"/>
    <n v="249186.05424"/>
    <n v="0"/>
    <n v="0"/>
    <n v="0"/>
    <n v="0"/>
    <n v="0"/>
    <n v="0"/>
    <n v="0"/>
    <n v="0"/>
    <n v="0"/>
    <n v="0"/>
    <n v="0"/>
    <n v="0"/>
    <n v="0"/>
    <n v="0"/>
    <n v="0"/>
    <n v="0"/>
    <n v="0"/>
    <n v="249186.05424"/>
    <n v="0"/>
    <n v="0"/>
    <n v="0"/>
    <n v="0"/>
    <n v="0"/>
    <n v="0"/>
    <n v="0"/>
    <n v="0"/>
    <n v="0"/>
    <n v="216.82221622804991"/>
    <n v="0"/>
    <n v="0"/>
    <n v="0"/>
    <n v="0"/>
    <n v="0"/>
    <n v="0"/>
    <n v="0"/>
    <n v="0"/>
    <n v="0"/>
    <n v="0"/>
    <n v="0"/>
    <n v="0"/>
    <n v="0"/>
    <n v="0"/>
    <n v="0"/>
    <n v="0"/>
    <n v="0"/>
    <n v="216.82221622804991"/>
    <n v="0"/>
    <n v="0"/>
    <n v="0"/>
    <n v="0"/>
    <n v="0"/>
    <n v="0"/>
    <n v="0"/>
    <n v="0"/>
    <n v="0"/>
    <n v="0"/>
    <n v="0"/>
    <n v="0"/>
    <n v="0"/>
    <n v="0"/>
    <n v="0"/>
    <n v="0"/>
    <n v="0"/>
    <n v="0"/>
    <n v="0"/>
    <n v="0"/>
    <n v="0"/>
    <n v="0"/>
    <n v="0"/>
    <n v="0"/>
    <n v="0"/>
    <n v="0"/>
    <n v="0"/>
    <n v="0"/>
    <n v="0"/>
    <n v="0"/>
    <n v="0"/>
    <n v="0"/>
    <n v="0"/>
    <n v="0"/>
    <n v="0"/>
    <n v="0"/>
    <n v="0"/>
  </r>
  <r>
    <x v="2"/>
    <x v="8"/>
    <s v="Bereaved_Year1_18-24yrs"/>
    <s v="Care profile"/>
    <x v="52"/>
    <n v="1"/>
    <n v="1"/>
    <s v="n/a"/>
    <s v="n/a"/>
    <x v="2"/>
    <x v="0"/>
    <x v="1"/>
    <x v="0"/>
    <x v="1"/>
    <n v="36410.639184"/>
    <n v="36410.639184"/>
    <n v="36410.63918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8"/>
    <s v="Bereaved_Year1_18-24yrs"/>
    <s v="Care profile"/>
    <x v="54"/>
    <n v="1"/>
    <n v="4"/>
    <n v="30"/>
    <s v="min"/>
    <x v="3"/>
    <x v="19"/>
    <x v="1"/>
    <x v="1"/>
    <x v="1"/>
    <n v="36410.639184"/>
    <n v="36410.639184"/>
    <n v="145642.556736"/>
    <n v="72821.278367999999"/>
    <n v="0"/>
    <n v="0"/>
    <n v="72821.278367999999"/>
    <n v="0"/>
    <n v="0"/>
    <n v="0"/>
    <n v="7282.1278368000003"/>
    <n v="0"/>
    <n v="0"/>
    <n v="0"/>
    <n v="0"/>
    <n v="0"/>
    <n v="50974.894857599997"/>
    <n v="0"/>
    <n v="0"/>
    <n v="0"/>
    <n v="0"/>
    <n v="0"/>
    <n v="0"/>
    <n v="0"/>
    <n v="14564.255673600001"/>
    <n v="0"/>
    <n v="0"/>
    <n v="0"/>
    <n v="0"/>
    <n v="0"/>
    <n v="0"/>
    <n v="0"/>
    <n v="0"/>
    <n v="0"/>
    <n v="44.251302967089302"/>
    <n v="0"/>
    <n v="0"/>
    <n v="0"/>
    <n v="4.246138680349854"/>
    <n v="0"/>
    <n v="0"/>
    <n v="0"/>
    <n v="0"/>
    <n v="0"/>
    <n v="31.093442227677503"/>
    <n v="0"/>
    <n v="0"/>
    <n v="0"/>
    <n v="0"/>
    <n v="0"/>
    <n v="0"/>
    <n v="0"/>
    <n v="8.9117220590619457"/>
    <n v="0"/>
    <n v="0"/>
    <n v="0"/>
    <n v="0"/>
    <n v="0"/>
    <n v="0"/>
    <n v="0"/>
    <n v="0"/>
    <n v="0"/>
    <n v="0"/>
    <n v="0"/>
    <n v="0"/>
    <n v="0"/>
    <n v="0"/>
    <n v="0"/>
    <n v="0"/>
    <n v="0"/>
    <n v="0"/>
    <n v="0"/>
    <n v="0"/>
    <n v="0"/>
    <n v="0"/>
    <n v="0"/>
    <n v="0"/>
    <n v="0"/>
    <n v="0"/>
    <n v="0"/>
    <n v="0"/>
    <n v="0"/>
    <n v="0"/>
    <n v="0"/>
    <n v="0"/>
    <n v="0"/>
    <n v="0"/>
    <n v="0"/>
    <n v="0"/>
    <n v="0"/>
  </r>
  <r>
    <x v="2"/>
    <x v="8"/>
    <s v="Bereaved_Year1_18-24yrs"/>
    <s v="Care profile"/>
    <x v="54"/>
    <n v="0.8"/>
    <n v="5"/>
    <n v="30"/>
    <s v="min"/>
    <x v="3"/>
    <x v="19"/>
    <x v="1"/>
    <x v="1"/>
    <x v="1"/>
    <n v="36410.639184"/>
    <n v="29128.511347200001"/>
    <n v="145642.556736"/>
    <n v="72821.278367999999"/>
    <n v="0"/>
    <n v="0"/>
    <n v="72821.278367999999"/>
    <n v="0"/>
    <n v="0"/>
    <n v="0"/>
    <n v="7282.1278368000003"/>
    <n v="0"/>
    <n v="0"/>
    <n v="0"/>
    <n v="0"/>
    <n v="0"/>
    <n v="50974.894857599997"/>
    <n v="0"/>
    <n v="0"/>
    <n v="0"/>
    <n v="0"/>
    <n v="0"/>
    <n v="0"/>
    <n v="0"/>
    <n v="14564.255673600001"/>
    <n v="0"/>
    <n v="0"/>
    <n v="0"/>
    <n v="0"/>
    <n v="0"/>
    <n v="0"/>
    <n v="0"/>
    <n v="0"/>
    <n v="0"/>
    <n v="44.251302967089302"/>
    <n v="0"/>
    <n v="0"/>
    <n v="0"/>
    <n v="4.246138680349854"/>
    <n v="0"/>
    <n v="0"/>
    <n v="0"/>
    <n v="0"/>
    <n v="0"/>
    <n v="31.093442227677503"/>
    <n v="0"/>
    <n v="0"/>
    <n v="0"/>
    <n v="0"/>
    <n v="0"/>
    <n v="0"/>
    <n v="0"/>
    <n v="8.9117220590619457"/>
    <n v="0"/>
    <n v="0"/>
    <n v="0"/>
    <n v="0"/>
    <n v="0"/>
    <n v="0"/>
    <n v="0"/>
    <n v="0"/>
    <n v="0"/>
    <n v="0"/>
    <n v="0"/>
    <n v="0"/>
    <n v="0"/>
    <n v="0"/>
    <n v="0"/>
    <n v="0"/>
    <n v="0"/>
    <n v="0"/>
    <n v="0"/>
    <n v="0"/>
    <n v="0"/>
    <n v="0"/>
    <n v="0"/>
    <n v="0"/>
    <n v="0"/>
    <n v="0"/>
    <n v="0"/>
    <n v="0"/>
    <n v="0"/>
    <n v="0"/>
    <n v="0"/>
    <n v="0"/>
    <n v="0"/>
    <n v="0"/>
    <n v="0"/>
    <n v="0"/>
    <n v="0"/>
  </r>
  <r>
    <x v="2"/>
    <x v="8"/>
    <s v="Bereaved_Year1_18-24yrs"/>
    <s v="Care profile"/>
    <x v="38"/>
    <n v="0.8"/>
    <n v="12"/>
    <n v="60"/>
    <s v="min"/>
    <x v="5"/>
    <x v="0"/>
    <x v="1"/>
    <x v="1"/>
    <x v="1"/>
    <n v="36410.639184"/>
    <n v="29128.511347200001"/>
    <n v="349542.13616640004"/>
    <n v="349542.13616640004"/>
    <n v="0"/>
    <n v="0"/>
    <n v="349542.13616640004"/>
    <n v="0"/>
    <n v="0"/>
    <n v="0"/>
    <n v="0"/>
    <n v="0"/>
    <n v="0"/>
    <n v="0"/>
    <n v="0"/>
    <n v="0"/>
    <n v="349542.13616640004"/>
    <n v="0"/>
    <n v="0"/>
    <n v="0"/>
    <n v="0"/>
    <n v="0"/>
    <n v="0"/>
    <n v="0"/>
    <n v="0"/>
    <n v="0"/>
    <n v="0"/>
    <n v="0"/>
    <n v="0"/>
    <n v="0"/>
    <n v="0"/>
    <n v="0"/>
    <n v="0"/>
    <n v="0"/>
    <n v="304.14423014094939"/>
    <n v="0"/>
    <n v="0"/>
    <n v="0"/>
    <n v="0"/>
    <n v="0"/>
    <n v="0"/>
    <n v="0"/>
    <n v="0"/>
    <n v="0"/>
    <n v="304.14423014094939"/>
    <n v="0"/>
    <n v="0"/>
    <n v="0"/>
    <n v="0"/>
    <n v="0"/>
    <n v="0"/>
    <n v="0"/>
    <n v="0"/>
    <n v="0"/>
    <n v="0"/>
    <n v="0"/>
    <n v="0"/>
    <n v="0"/>
    <n v="0"/>
    <n v="0"/>
    <n v="0"/>
    <n v="0"/>
    <n v="0"/>
    <n v="0"/>
    <n v="0"/>
    <n v="0"/>
    <n v="0"/>
    <n v="0"/>
    <n v="0"/>
    <n v="0"/>
    <n v="0"/>
    <n v="0"/>
    <n v="0"/>
    <n v="0"/>
    <n v="0"/>
    <n v="0"/>
    <n v="0"/>
    <n v="0"/>
    <n v="0"/>
    <n v="0"/>
    <n v="0"/>
    <n v="0"/>
    <n v="0"/>
    <n v="0"/>
    <n v="0"/>
    <n v="0"/>
    <n v="0"/>
    <n v="0"/>
    <n v="0"/>
    <n v="0"/>
  </r>
  <r>
    <x v="2"/>
    <x v="8"/>
    <s v="Bereaved_Year1_18-24yrs"/>
    <s v="Care profile"/>
    <x v="27"/>
    <n v="0.8"/>
    <n v="2"/>
    <n v="45"/>
    <s v="min"/>
    <x v="3"/>
    <x v="19"/>
    <x v="1"/>
    <x v="1"/>
    <x v="1"/>
    <n v="36410.639184"/>
    <n v="29128.511347200001"/>
    <n v="58257.022694400002"/>
    <n v="43692.767020800005"/>
    <n v="0"/>
    <n v="0"/>
    <n v="43692.767020800005"/>
    <n v="0"/>
    <n v="0"/>
    <n v="0"/>
    <n v="4369.2767020800011"/>
    <n v="0"/>
    <n v="0"/>
    <n v="0"/>
    <n v="0"/>
    <n v="0"/>
    <n v="30584.936914560003"/>
    <n v="0"/>
    <n v="0"/>
    <n v="0"/>
    <n v="0"/>
    <n v="0"/>
    <n v="0"/>
    <n v="0"/>
    <n v="8738.5534041600022"/>
    <n v="0"/>
    <n v="0"/>
    <n v="0"/>
    <n v="0"/>
    <n v="0"/>
    <n v="0"/>
    <n v="0"/>
    <n v="0"/>
    <n v="0"/>
    <n v="26.55078178025359"/>
    <n v="0"/>
    <n v="0"/>
    <n v="0"/>
    <n v="2.547683208209913"/>
    <n v="0"/>
    <n v="0"/>
    <n v="0"/>
    <n v="0"/>
    <n v="0"/>
    <n v="18.656065336606506"/>
    <n v="0"/>
    <n v="0"/>
    <n v="0"/>
    <n v="0"/>
    <n v="0"/>
    <n v="0"/>
    <n v="0"/>
    <n v="5.347033235437169"/>
    <n v="0"/>
    <n v="0"/>
    <n v="0"/>
    <n v="0"/>
    <n v="0"/>
    <n v="0"/>
    <n v="0"/>
    <n v="0"/>
    <n v="0"/>
    <n v="0"/>
    <n v="0"/>
    <n v="0"/>
    <n v="0"/>
    <n v="0"/>
    <n v="0"/>
    <n v="0"/>
    <n v="0"/>
    <n v="0"/>
    <n v="0"/>
    <n v="0"/>
    <n v="0"/>
    <n v="0"/>
    <n v="0"/>
    <n v="0"/>
    <n v="0"/>
    <n v="0"/>
    <n v="0"/>
    <n v="0"/>
    <n v="0"/>
    <n v="0"/>
    <n v="0"/>
    <n v="0"/>
    <n v="0"/>
    <n v="0"/>
    <n v="0"/>
    <n v="0"/>
    <n v="0"/>
  </r>
  <r>
    <x v="2"/>
    <x v="8"/>
    <s v="Bereaved_Year1_18-24yrs"/>
    <s v="Care profile"/>
    <x v="54"/>
    <n v="0.2"/>
    <n v="6"/>
    <n v="60"/>
    <s v="min"/>
    <x v="4"/>
    <x v="0"/>
    <x v="1"/>
    <x v="1"/>
    <x v="1"/>
    <n v="36410.639184"/>
    <n v="7282.1278368000003"/>
    <n v="43692.767020800005"/>
    <n v="43692.767020800005"/>
    <n v="0"/>
    <n v="0"/>
    <n v="43692.767020800005"/>
    <n v="0"/>
    <n v="0"/>
    <n v="0"/>
    <n v="43692.767020800005"/>
    <n v="0"/>
    <n v="0"/>
    <n v="0"/>
    <n v="0"/>
    <n v="0"/>
    <n v="0"/>
    <n v="0"/>
    <n v="0"/>
    <n v="0"/>
    <n v="0"/>
    <n v="0"/>
    <n v="0"/>
    <n v="0"/>
    <n v="0"/>
    <n v="0"/>
    <n v="0"/>
    <n v="0"/>
    <n v="0"/>
    <n v="0"/>
    <n v="0"/>
    <n v="0"/>
    <n v="0"/>
    <n v="0"/>
    <n v="38.018028767618674"/>
    <n v="0"/>
    <n v="0"/>
    <n v="0"/>
    <n v="38.018028767618674"/>
    <n v="0"/>
    <n v="0"/>
    <n v="0"/>
    <n v="0"/>
    <n v="0"/>
    <n v="0"/>
    <n v="0"/>
    <n v="0"/>
    <n v="0"/>
    <n v="0"/>
    <n v="0"/>
    <n v="0"/>
    <n v="0"/>
    <n v="0"/>
    <n v="0"/>
    <n v="0"/>
    <n v="0"/>
    <n v="0"/>
    <n v="0"/>
    <n v="0"/>
    <n v="0"/>
    <n v="0"/>
    <n v="0"/>
    <n v="0"/>
    <n v="0"/>
    <n v="0"/>
    <n v="0"/>
    <n v="0"/>
    <n v="0"/>
    <n v="0"/>
    <n v="0"/>
    <n v="0"/>
    <n v="0"/>
    <n v="0"/>
    <n v="0"/>
    <n v="0"/>
    <n v="0"/>
    <n v="0"/>
    <n v="0"/>
    <n v="0"/>
    <n v="0"/>
    <n v="0"/>
    <n v="0"/>
    <n v="0"/>
    <n v="0"/>
    <n v="0"/>
    <n v="0"/>
    <n v="0"/>
    <n v="0"/>
    <n v="0"/>
    <n v="0"/>
  </r>
  <r>
    <x v="2"/>
    <x v="8"/>
    <s v="Bereaved_Year1_18-24yrs"/>
    <s v="Care profile"/>
    <x v="55"/>
    <n v="0.25"/>
    <n v="10"/>
    <n v="90"/>
    <s v="min"/>
    <x v="4"/>
    <x v="0"/>
    <x v="1"/>
    <x v="1"/>
    <x v="1"/>
    <n v="36410.639184"/>
    <n v="9102.6597959999999"/>
    <n v="91026.597959999999"/>
    <n v="136539.89694000001"/>
    <n v="0"/>
    <n v="0"/>
    <n v="22756.64949"/>
    <n v="0"/>
    <n v="0"/>
    <n v="0"/>
    <n v="22756.64949"/>
    <n v="0"/>
    <n v="0"/>
    <n v="0"/>
    <n v="0"/>
    <n v="0"/>
    <n v="0"/>
    <n v="0"/>
    <n v="0"/>
    <n v="0"/>
    <n v="0"/>
    <n v="0"/>
    <n v="0"/>
    <n v="0"/>
    <n v="0"/>
    <n v="0"/>
    <n v="0"/>
    <n v="0"/>
    <n v="0"/>
    <n v="0"/>
    <n v="0"/>
    <n v="0"/>
    <n v="0"/>
    <n v="0"/>
    <n v="19.801056649801389"/>
    <n v="0"/>
    <n v="0"/>
    <n v="0"/>
    <n v="19.801056649801389"/>
    <n v="0"/>
    <n v="0"/>
    <n v="0"/>
    <n v="0"/>
    <n v="0"/>
    <n v="0"/>
    <n v="0"/>
    <n v="0"/>
    <n v="0"/>
    <n v="0"/>
    <n v="0"/>
    <n v="0"/>
    <n v="0"/>
    <n v="0"/>
    <n v="0"/>
    <n v="0"/>
    <n v="0"/>
    <n v="0"/>
    <n v="0"/>
    <n v="0"/>
    <n v="0"/>
    <n v="0"/>
    <n v="0"/>
    <n v="0"/>
    <n v="0"/>
    <n v="0"/>
    <n v="0"/>
    <n v="0"/>
    <n v="0"/>
    <n v="0"/>
    <n v="0"/>
    <n v="0"/>
    <n v="0"/>
    <n v="0"/>
    <n v="0"/>
    <n v="0"/>
    <n v="0"/>
    <n v="0"/>
    <n v="0"/>
    <n v="0"/>
    <n v="0"/>
    <n v="0"/>
    <n v="0"/>
    <n v="0"/>
    <n v="0"/>
    <n v="0"/>
    <n v="0"/>
    <n v="0"/>
    <n v="0"/>
    <n v="0"/>
    <n v="0"/>
  </r>
  <r>
    <x v="2"/>
    <x v="8"/>
    <s v="Bereaved_Year1_18-24yrs"/>
    <s v="Care profile"/>
    <x v="56"/>
    <n v="0.25"/>
    <n v="8"/>
    <n v="120"/>
    <s v="min"/>
    <x v="3"/>
    <x v="20"/>
    <x v="1"/>
    <x v="1"/>
    <x v="1"/>
    <n v="36410.639184"/>
    <n v="9102.6597959999999"/>
    <n v="72821.278367999999"/>
    <n v="145642.556736"/>
    <n v="0"/>
    <n v="0"/>
    <n v="29128.511347200001"/>
    <n v="0"/>
    <n v="0"/>
    <n v="0"/>
    <n v="14564.255673600001"/>
    <n v="0"/>
    <n v="0"/>
    <n v="0"/>
    <n v="0"/>
    <n v="0"/>
    <n v="0"/>
    <n v="0"/>
    <n v="0"/>
    <n v="0"/>
    <n v="0"/>
    <n v="0"/>
    <n v="0"/>
    <n v="0"/>
    <n v="14564.255673600001"/>
    <n v="0"/>
    <n v="0"/>
    <n v="0"/>
    <n v="0"/>
    <n v="0"/>
    <n v="0"/>
    <n v="0"/>
    <n v="0"/>
    <n v="0"/>
    <n v="22.632875949650352"/>
    <n v="0"/>
    <n v="0"/>
    <n v="0"/>
    <n v="11.316437974825176"/>
    <n v="0"/>
    <n v="0"/>
    <n v="0"/>
    <n v="0"/>
    <n v="0"/>
    <n v="0"/>
    <n v="0"/>
    <n v="0"/>
    <n v="0"/>
    <n v="0"/>
    <n v="0"/>
    <n v="0"/>
    <n v="0"/>
    <n v="11.316437974825176"/>
    <n v="0"/>
    <n v="0"/>
    <n v="0"/>
    <n v="0"/>
    <n v="0"/>
    <n v="0"/>
    <n v="0"/>
    <n v="0"/>
    <n v="0"/>
    <n v="0"/>
    <n v="0"/>
    <n v="0"/>
    <n v="0"/>
    <n v="0"/>
    <n v="0"/>
    <n v="0"/>
    <n v="0"/>
    <n v="0"/>
    <n v="0"/>
    <n v="0"/>
    <n v="0"/>
    <n v="0"/>
    <n v="0"/>
    <n v="0"/>
    <n v="0"/>
    <n v="0"/>
    <n v="0"/>
    <n v="0"/>
    <n v="0"/>
    <n v="0"/>
    <n v="0"/>
    <n v="0"/>
    <n v="0"/>
    <n v="0"/>
    <n v="0"/>
    <n v="0"/>
    <n v="0"/>
  </r>
  <r>
    <x v="2"/>
    <x v="8"/>
    <s v="Bereaved_Year1_18-24yrs"/>
    <s v="Care profile"/>
    <x v="42"/>
    <n v="0.15"/>
    <n v="15"/>
    <n v="60"/>
    <s v="min"/>
    <x v="8"/>
    <x v="0"/>
    <x v="1"/>
    <x v="0"/>
    <x v="1"/>
    <n v="36410.639184"/>
    <n v="5461.5958775999998"/>
    <n v="81923.938163999992"/>
    <n v="81923.938163999992"/>
    <n v="0"/>
    <n v="0"/>
    <n v="81923.938163999992"/>
    <n v="0"/>
    <n v="0"/>
    <n v="0"/>
    <n v="0"/>
    <n v="0"/>
    <n v="0"/>
    <n v="0"/>
    <n v="0"/>
    <n v="0"/>
    <n v="0"/>
    <n v="0"/>
    <n v="0"/>
    <n v="0"/>
    <n v="0"/>
    <n v="0"/>
    <n v="0"/>
    <n v="0"/>
    <n v="81923.938163999992"/>
    <n v="0"/>
    <n v="0"/>
    <n v="0"/>
    <n v="0"/>
    <n v="0"/>
    <n v="0"/>
    <n v="0"/>
    <n v="0"/>
    <n v="0"/>
    <n v="71.283803939284994"/>
    <n v="0"/>
    <n v="0"/>
    <n v="0"/>
    <n v="0"/>
    <n v="0"/>
    <n v="0"/>
    <n v="0"/>
    <n v="0"/>
    <n v="0"/>
    <n v="0"/>
    <n v="0"/>
    <n v="0"/>
    <n v="0"/>
    <n v="0"/>
    <n v="0"/>
    <n v="0"/>
    <n v="0"/>
    <n v="71.283803939284994"/>
    <n v="0"/>
    <n v="0"/>
    <n v="0"/>
    <n v="0"/>
    <n v="0"/>
    <n v="0"/>
    <n v="0"/>
    <n v="0"/>
    <n v="0"/>
    <n v="0"/>
    <n v="0"/>
    <n v="0"/>
    <n v="0"/>
    <n v="0"/>
    <n v="0"/>
    <n v="0"/>
    <n v="0"/>
    <n v="0"/>
    <n v="0"/>
    <n v="0"/>
    <n v="0"/>
    <n v="0"/>
    <n v="0"/>
    <n v="0"/>
    <n v="0"/>
    <n v="0"/>
    <n v="0"/>
    <n v="0"/>
    <n v="0"/>
    <n v="0"/>
    <n v="0"/>
    <n v="0"/>
    <n v="0"/>
    <n v="0"/>
    <n v="0"/>
    <n v="0"/>
    <n v="0"/>
  </r>
  <r>
    <x v="3"/>
    <x v="8"/>
    <s v="Bereaved_Year1_25-64yrs"/>
    <s v="Care profile"/>
    <x v="52"/>
    <n v="1"/>
    <n v="1"/>
    <s v="n/a"/>
    <s v="n/a"/>
    <x v="2"/>
    <x v="0"/>
    <x v="1"/>
    <x v="0"/>
    <x v="1"/>
    <n v="116394.09411600001"/>
    <n v="116394.09411600001"/>
    <n v="116394.094116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8"/>
    <s v="Bereaved_Year1_25-64yrs"/>
    <s v="Care profile"/>
    <x v="54"/>
    <n v="1"/>
    <n v="4"/>
    <n v="30"/>
    <s v="min"/>
    <x v="3"/>
    <x v="19"/>
    <x v="1"/>
    <x v="1"/>
    <x v="1"/>
    <n v="116394.09411600001"/>
    <n v="116394.09411600001"/>
    <n v="465576.37646400003"/>
    <n v="232788.18823200001"/>
    <n v="0"/>
    <n v="0"/>
    <n v="232788.18823200004"/>
    <n v="0"/>
    <n v="0"/>
    <n v="0"/>
    <n v="23278.818823200003"/>
    <n v="0"/>
    <n v="0"/>
    <n v="0"/>
    <n v="0"/>
    <n v="0"/>
    <n v="162951.73176240001"/>
    <n v="0"/>
    <n v="0"/>
    <n v="0"/>
    <n v="0"/>
    <n v="0"/>
    <n v="0"/>
    <n v="0"/>
    <n v="46557.637646400006"/>
    <n v="0"/>
    <n v="0"/>
    <n v="0"/>
    <n v="0"/>
    <n v="0"/>
    <n v="0"/>
    <n v="0"/>
    <n v="0"/>
    <n v="0"/>
    <n v="141.45838792553681"/>
    <n v="0"/>
    <n v="0"/>
    <n v="0"/>
    <n v="13.573655290495628"/>
    <n v="0"/>
    <n v="0"/>
    <n v="0"/>
    <n v="0"/>
    <n v="0"/>
    <n v="99.396580838631635"/>
    <n v="0"/>
    <n v="0"/>
    <n v="0"/>
    <n v="0"/>
    <n v="0"/>
    <n v="0"/>
    <n v="0"/>
    <n v="28.48815179640955"/>
    <n v="0"/>
    <n v="0"/>
    <n v="0"/>
    <n v="0"/>
    <n v="0"/>
    <n v="0"/>
    <n v="0"/>
    <n v="0"/>
    <n v="0"/>
    <n v="0"/>
    <n v="0"/>
    <n v="0"/>
    <n v="0"/>
    <n v="0"/>
    <n v="0"/>
    <n v="0"/>
    <n v="0"/>
    <n v="0"/>
    <n v="0"/>
    <n v="0"/>
    <n v="0"/>
    <n v="0"/>
    <n v="0"/>
    <n v="0"/>
    <n v="0"/>
    <n v="0"/>
    <n v="0"/>
    <n v="0"/>
    <n v="0"/>
    <n v="0"/>
    <n v="0"/>
    <n v="0"/>
    <n v="0"/>
    <n v="0"/>
    <n v="0"/>
    <n v="0"/>
    <n v="0"/>
  </r>
  <r>
    <x v="3"/>
    <x v="8"/>
    <s v="Bereaved_Year1_25-64yrs"/>
    <s v="Care profile"/>
    <x v="54"/>
    <n v="0.8"/>
    <n v="5"/>
    <n v="30"/>
    <s v="min"/>
    <x v="3"/>
    <x v="19"/>
    <x v="1"/>
    <x v="1"/>
    <x v="1"/>
    <n v="116394.09411600001"/>
    <n v="93115.275292800012"/>
    <n v="465576.37646400009"/>
    <n v="232788.18823200004"/>
    <n v="0"/>
    <n v="0"/>
    <n v="232788.18823200004"/>
    <n v="0"/>
    <n v="0"/>
    <n v="0"/>
    <n v="23278.818823200007"/>
    <n v="0"/>
    <n v="0"/>
    <n v="0"/>
    <n v="0"/>
    <n v="0"/>
    <n v="162951.73176240001"/>
    <n v="0"/>
    <n v="0"/>
    <n v="0"/>
    <n v="0"/>
    <n v="0"/>
    <n v="0"/>
    <n v="0"/>
    <n v="46557.637646400013"/>
    <n v="0"/>
    <n v="0"/>
    <n v="0"/>
    <n v="0"/>
    <n v="0"/>
    <n v="0"/>
    <n v="0"/>
    <n v="0"/>
    <n v="0"/>
    <n v="141.45838792553684"/>
    <n v="0"/>
    <n v="0"/>
    <n v="0"/>
    <n v="13.57365529049563"/>
    <n v="0"/>
    <n v="0"/>
    <n v="0"/>
    <n v="0"/>
    <n v="0"/>
    <n v="99.396580838631635"/>
    <n v="0"/>
    <n v="0"/>
    <n v="0"/>
    <n v="0"/>
    <n v="0"/>
    <n v="0"/>
    <n v="0"/>
    <n v="28.488151796409554"/>
    <n v="0"/>
    <n v="0"/>
    <n v="0"/>
    <n v="0"/>
    <n v="0"/>
    <n v="0"/>
    <n v="0"/>
    <n v="0"/>
    <n v="0"/>
    <n v="0"/>
    <n v="0"/>
    <n v="0"/>
    <n v="0"/>
    <n v="0"/>
    <n v="0"/>
    <n v="0"/>
    <n v="0"/>
    <n v="0"/>
    <n v="0"/>
    <n v="0"/>
    <n v="0"/>
    <n v="0"/>
    <n v="0"/>
    <n v="0"/>
    <n v="0"/>
    <n v="0"/>
    <n v="0"/>
    <n v="0"/>
    <n v="0"/>
    <n v="0"/>
    <n v="0"/>
    <n v="0"/>
    <n v="0"/>
    <n v="0"/>
    <n v="0"/>
    <n v="0"/>
    <n v="0"/>
  </r>
  <r>
    <x v="3"/>
    <x v="8"/>
    <s v="Bereaved_Year1_25-64yrs"/>
    <s v="Care profile"/>
    <x v="27"/>
    <n v="0.8"/>
    <n v="2"/>
    <n v="45"/>
    <s v="min"/>
    <x v="3"/>
    <x v="19"/>
    <x v="1"/>
    <x v="1"/>
    <x v="1"/>
    <n v="116394.09411600001"/>
    <n v="93115.275292800012"/>
    <n v="186230.55058560002"/>
    <n v="139672.91293920003"/>
    <n v="0"/>
    <n v="0"/>
    <n v="139672.91293920003"/>
    <n v="0"/>
    <n v="0"/>
    <n v="0"/>
    <n v="13967.291293920003"/>
    <n v="0"/>
    <n v="0"/>
    <n v="0"/>
    <n v="0"/>
    <n v="0"/>
    <n v="97771.039057440023"/>
    <n v="0"/>
    <n v="0"/>
    <n v="0"/>
    <n v="0"/>
    <n v="0"/>
    <n v="0"/>
    <n v="0"/>
    <n v="27934.582587840006"/>
    <n v="0"/>
    <n v="0"/>
    <n v="0"/>
    <n v="0"/>
    <n v="0"/>
    <n v="0"/>
    <n v="0"/>
    <n v="0"/>
    <n v="0"/>
    <n v="84.87503275532211"/>
    <n v="0"/>
    <n v="0"/>
    <n v="0"/>
    <n v="8.1441931742973779"/>
    <n v="0"/>
    <n v="0"/>
    <n v="0"/>
    <n v="0"/>
    <n v="0"/>
    <n v="59.63794850317899"/>
    <n v="0"/>
    <n v="0"/>
    <n v="0"/>
    <n v="0"/>
    <n v="0"/>
    <n v="0"/>
    <n v="0"/>
    <n v="17.092891077845731"/>
    <n v="0"/>
    <n v="0"/>
    <n v="0"/>
    <n v="0"/>
    <n v="0"/>
    <n v="0"/>
    <n v="0"/>
    <n v="0"/>
    <n v="0"/>
    <n v="0"/>
    <n v="0"/>
    <n v="0"/>
    <n v="0"/>
    <n v="0"/>
    <n v="0"/>
    <n v="0"/>
    <n v="0"/>
    <n v="0"/>
    <n v="0"/>
    <n v="0"/>
    <n v="0"/>
    <n v="0"/>
    <n v="0"/>
    <n v="0"/>
    <n v="0"/>
    <n v="0"/>
    <n v="0"/>
    <n v="0"/>
    <n v="0"/>
    <n v="0"/>
    <n v="0"/>
    <n v="0"/>
    <n v="0"/>
    <n v="0"/>
    <n v="0"/>
    <n v="0"/>
    <n v="0"/>
  </r>
  <r>
    <x v="3"/>
    <x v="8"/>
    <s v="Bereaved_Year1_25-64yrs"/>
    <s v="Care profile"/>
    <x v="38"/>
    <n v="0.15"/>
    <n v="12"/>
    <n v="60"/>
    <s v="min"/>
    <x v="5"/>
    <x v="0"/>
    <x v="1"/>
    <x v="1"/>
    <x v="1"/>
    <n v="116394.09411600001"/>
    <n v="17459.1141174"/>
    <n v="209509.3694088"/>
    <n v="209509.3694088"/>
    <n v="0"/>
    <n v="0"/>
    <n v="209509.3694088"/>
    <n v="0"/>
    <n v="0"/>
    <n v="0"/>
    <n v="0"/>
    <n v="0"/>
    <n v="0"/>
    <n v="0"/>
    <n v="0"/>
    <n v="0"/>
    <n v="209509.3694088"/>
    <n v="0"/>
    <n v="0"/>
    <n v="0"/>
    <n v="0"/>
    <n v="0"/>
    <n v="0"/>
    <n v="0"/>
    <n v="0"/>
    <n v="0"/>
    <n v="0"/>
    <n v="0"/>
    <n v="0"/>
    <n v="0"/>
    <n v="0"/>
    <n v="0"/>
    <n v="0"/>
    <n v="0"/>
    <n v="182.29866809482661"/>
    <n v="0"/>
    <n v="0"/>
    <n v="0"/>
    <n v="0"/>
    <n v="0"/>
    <n v="0"/>
    <n v="0"/>
    <n v="0"/>
    <n v="0"/>
    <n v="182.29866809482661"/>
    <n v="0"/>
    <n v="0"/>
    <n v="0"/>
    <n v="0"/>
    <n v="0"/>
    <n v="0"/>
    <n v="0"/>
    <n v="0"/>
    <n v="0"/>
    <n v="0"/>
    <n v="0"/>
    <n v="0"/>
    <n v="0"/>
    <n v="0"/>
    <n v="0"/>
    <n v="0"/>
    <n v="0"/>
    <n v="0"/>
    <n v="0"/>
    <n v="0"/>
    <n v="0"/>
    <n v="0"/>
    <n v="0"/>
    <n v="0"/>
    <n v="0"/>
    <n v="0"/>
    <n v="0"/>
    <n v="0"/>
    <n v="0"/>
    <n v="0"/>
    <n v="0"/>
    <n v="0"/>
    <n v="0"/>
    <n v="0"/>
    <n v="0"/>
    <n v="0"/>
    <n v="0"/>
    <n v="0"/>
    <n v="0"/>
    <n v="0"/>
    <n v="0"/>
    <n v="0"/>
    <n v="0"/>
    <n v="0"/>
    <n v="0"/>
  </r>
  <r>
    <x v="3"/>
    <x v="8"/>
    <s v="Bereaved_Year1_25-64yrs"/>
    <s v="Care profile"/>
    <x v="54"/>
    <n v="0.2"/>
    <n v="6"/>
    <n v="60"/>
    <s v="min"/>
    <x v="4"/>
    <x v="0"/>
    <x v="1"/>
    <x v="1"/>
    <x v="1"/>
    <n v="116394.09411600001"/>
    <n v="23278.818823200003"/>
    <n v="139672.9129392"/>
    <n v="139672.9129392"/>
    <n v="0"/>
    <n v="0"/>
    <n v="139672.9129392"/>
    <n v="0"/>
    <n v="0"/>
    <n v="0"/>
    <n v="139672.9129392"/>
    <n v="0"/>
    <n v="0"/>
    <n v="0"/>
    <n v="0"/>
    <n v="0"/>
    <n v="0"/>
    <n v="0"/>
    <n v="0"/>
    <n v="0"/>
    <n v="0"/>
    <n v="0"/>
    <n v="0"/>
    <n v="0"/>
    <n v="0"/>
    <n v="0"/>
    <n v="0"/>
    <n v="0"/>
    <n v="0"/>
    <n v="0"/>
    <n v="0"/>
    <n v="0"/>
    <n v="0"/>
    <n v="0"/>
    <n v="121.53244539655107"/>
    <n v="0"/>
    <n v="0"/>
    <n v="0"/>
    <n v="121.53244539655107"/>
    <n v="0"/>
    <n v="0"/>
    <n v="0"/>
    <n v="0"/>
    <n v="0"/>
    <n v="0"/>
    <n v="0"/>
    <n v="0"/>
    <n v="0"/>
    <n v="0"/>
    <n v="0"/>
    <n v="0"/>
    <n v="0"/>
    <n v="0"/>
    <n v="0"/>
    <n v="0"/>
    <n v="0"/>
    <n v="0"/>
    <n v="0"/>
    <n v="0"/>
    <n v="0"/>
    <n v="0"/>
    <n v="0"/>
    <n v="0"/>
    <n v="0"/>
    <n v="0"/>
    <n v="0"/>
    <n v="0"/>
    <n v="0"/>
    <n v="0"/>
    <n v="0"/>
    <n v="0"/>
    <n v="0"/>
    <n v="0"/>
    <n v="0"/>
    <n v="0"/>
    <n v="0"/>
    <n v="0"/>
    <n v="0"/>
    <n v="0"/>
    <n v="0"/>
    <n v="0"/>
    <n v="0"/>
    <n v="0"/>
    <n v="0"/>
    <n v="0"/>
    <n v="0"/>
    <n v="0"/>
    <n v="0"/>
    <n v="0"/>
    <n v="0"/>
  </r>
  <r>
    <x v="3"/>
    <x v="8"/>
    <s v="Bereaved_Year1_25-64yrs"/>
    <s v="Care profile"/>
    <x v="55"/>
    <n v="0.25"/>
    <n v="10"/>
    <n v="90"/>
    <s v="min"/>
    <x v="4"/>
    <x v="0"/>
    <x v="1"/>
    <x v="1"/>
    <x v="1"/>
    <n v="116394.09411600001"/>
    <n v="29098.523529000002"/>
    <n v="290985.23529000004"/>
    <n v="436477.85293500009"/>
    <n v="0"/>
    <n v="0"/>
    <n v="72746.30882250001"/>
    <n v="0"/>
    <n v="0"/>
    <n v="0"/>
    <n v="72746.30882250001"/>
    <n v="0"/>
    <n v="0"/>
    <n v="0"/>
    <n v="0"/>
    <n v="0"/>
    <n v="0"/>
    <n v="0"/>
    <n v="0"/>
    <n v="0"/>
    <n v="0"/>
    <n v="0"/>
    <n v="0"/>
    <n v="0"/>
    <n v="0"/>
    <n v="0"/>
    <n v="0"/>
    <n v="0"/>
    <n v="0"/>
    <n v="0"/>
    <n v="0"/>
    <n v="0"/>
    <n v="0"/>
    <n v="0"/>
    <n v="63.29814864403702"/>
    <n v="0"/>
    <n v="0"/>
    <n v="0"/>
    <n v="63.29814864403702"/>
    <n v="0"/>
    <n v="0"/>
    <n v="0"/>
    <n v="0"/>
    <n v="0"/>
    <n v="0"/>
    <n v="0"/>
    <n v="0"/>
    <n v="0"/>
    <n v="0"/>
    <n v="0"/>
    <n v="0"/>
    <n v="0"/>
    <n v="0"/>
    <n v="0"/>
    <n v="0"/>
    <n v="0"/>
    <n v="0"/>
    <n v="0"/>
    <n v="0"/>
    <n v="0"/>
    <n v="0"/>
    <n v="0"/>
    <n v="0"/>
    <n v="0"/>
    <n v="0"/>
    <n v="0"/>
    <n v="0"/>
    <n v="0"/>
    <n v="0"/>
    <n v="0"/>
    <n v="0"/>
    <n v="0"/>
    <n v="0"/>
    <n v="0"/>
    <n v="0"/>
    <n v="0"/>
    <n v="0"/>
    <n v="0"/>
    <n v="0"/>
    <n v="0"/>
    <n v="0"/>
    <n v="0"/>
    <n v="0"/>
    <n v="0"/>
    <n v="0"/>
    <n v="0"/>
    <n v="0"/>
    <n v="0"/>
    <n v="0"/>
    <n v="0"/>
  </r>
  <r>
    <x v="3"/>
    <x v="8"/>
    <s v="Bereaved_Year1_25-64yrs"/>
    <s v="Care profile"/>
    <x v="56"/>
    <n v="0.25"/>
    <n v="8"/>
    <n v="120"/>
    <s v="min"/>
    <x v="3"/>
    <x v="20"/>
    <x v="1"/>
    <x v="1"/>
    <x v="1"/>
    <n v="116394.09411600001"/>
    <n v="29098.523529000002"/>
    <n v="232788.18823200001"/>
    <n v="465576.37646400003"/>
    <n v="0"/>
    <n v="0"/>
    <n v="93115.275292800012"/>
    <n v="0"/>
    <n v="0"/>
    <n v="0"/>
    <n v="46557.637646400006"/>
    <n v="0"/>
    <n v="0"/>
    <n v="0"/>
    <n v="0"/>
    <n v="0"/>
    <n v="0"/>
    <n v="0"/>
    <n v="0"/>
    <n v="0"/>
    <n v="0"/>
    <n v="0"/>
    <n v="0"/>
    <n v="0"/>
    <n v="46557.637646400006"/>
    <n v="0"/>
    <n v="0"/>
    <n v="0"/>
    <n v="0"/>
    <n v="0"/>
    <n v="0"/>
    <n v="0"/>
    <n v="0"/>
    <n v="0"/>
    <n v="72.350641253146861"/>
    <n v="0"/>
    <n v="0"/>
    <n v="0"/>
    <n v="36.175320626573431"/>
    <n v="0"/>
    <n v="0"/>
    <n v="0"/>
    <n v="0"/>
    <n v="0"/>
    <n v="0"/>
    <n v="0"/>
    <n v="0"/>
    <n v="0"/>
    <n v="0"/>
    <n v="0"/>
    <n v="0"/>
    <n v="0"/>
    <n v="36.175320626573431"/>
    <n v="0"/>
    <n v="0"/>
    <n v="0"/>
    <n v="0"/>
    <n v="0"/>
    <n v="0"/>
    <n v="0"/>
    <n v="0"/>
    <n v="0"/>
    <n v="0"/>
    <n v="0"/>
    <n v="0"/>
    <n v="0"/>
    <n v="0"/>
    <n v="0"/>
    <n v="0"/>
    <n v="0"/>
    <n v="0"/>
    <n v="0"/>
    <n v="0"/>
    <n v="0"/>
    <n v="0"/>
    <n v="0"/>
    <n v="0"/>
    <n v="0"/>
    <n v="0"/>
    <n v="0"/>
    <n v="0"/>
    <n v="0"/>
    <n v="0"/>
    <n v="0"/>
    <n v="0"/>
    <n v="0"/>
    <n v="0"/>
    <n v="0"/>
    <n v="0"/>
    <n v="0"/>
  </r>
  <r>
    <x v="3"/>
    <x v="8"/>
    <s v="Bereaved_Year1_25-64yrs"/>
    <s v="Care profile"/>
    <x v="42"/>
    <n v="0.15"/>
    <n v="15"/>
    <n v="60"/>
    <s v="min"/>
    <x v="8"/>
    <x v="0"/>
    <x v="1"/>
    <x v="0"/>
    <x v="1"/>
    <n v="116394.09411600001"/>
    <n v="17459.1141174"/>
    <n v="261886.71176100001"/>
    <n v="261886.71176100001"/>
    <n v="0"/>
    <n v="0"/>
    <n v="261886.71176100001"/>
    <n v="0"/>
    <n v="0"/>
    <n v="0"/>
    <n v="0"/>
    <n v="0"/>
    <n v="0"/>
    <n v="0"/>
    <n v="0"/>
    <n v="0"/>
    <n v="0"/>
    <n v="0"/>
    <n v="0"/>
    <n v="0"/>
    <n v="0"/>
    <n v="0"/>
    <n v="0"/>
    <n v="0"/>
    <n v="261886.71176100001"/>
    <n v="0"/>
    <n v="0"/>
    <n v="0"/>
    <n v="0"/>
    <n v="0"/>
    <n v="0"/>
    <n v="0"/>
    <n v="0"/>
    <n v="0"/>
    <n v="227.87333511853328"/>
    <n v="0"/>
    <n v="0"/>
    <n v="0"/>
    <n v="0"/>
    <n v="0"/>
    <n v="0"/>
    <n v="0"/>
    <n v="0"/>
    <n v="0"/>
    <n v="0"/>
    <n v="0"/>
    <n v="0"/>
    <n v="0"/>
    <n v="0"/>
    <n v="0"/>
    <n v="0"/>
    <n v="0"/>
    <n v="227.87333511853328"/>
    <n v="0"/>
    <n v="0"/>
    <n v="0"/>
    <n v="0"/>
    <n v="0"/>
    <n v="0"/>
    <n v="0"/>
    <n v="0"/>
    <n v="0"/>
    <n v="0"/>
    <n v="0"/>
    <n v="0"/>
    <n v="0"/>
    <n v="0"/>
    <n v="0"/>
    <n v="0"/>
    <n v="0"/>
    <n v="0"/>
    <n v="0"/>
    <n v="0"/>
    <n v="0"/>
    <n v="0"/>
    <n v="0"/>
    <n v="0"/>
    <n v="0"/>
    <n v="0"/>
    <n v="0"/>
    <n v="0"/>
    <n v="0"/>
    <n v="0"/>
    <n v="0"/>
    <n v="0"/>
    <n v="0"/>
    <n v="0"/>
    <n v="0"/>
    <n v="0"/>
    <n v="0"/>
  </r>
  <r>
    <x v="4"/>
    <x v="8"/>
    <s v="Bereaved_Year1_65+yrs"/>
    <s v="Care profile"/>
    <x v="52"/>
    <n v="0.4"/>
    <n v="1"/>
    <s v="n/a"/>
    <s v="n/a"/>
    <x v="2"/>
    <x v="0"/>
    <x v="1"/>
    <x v="0"/>
    <x v="1"/>
    <n v="18793.739627999999"/>
    <n v="7517.4958512000003"/>
    <n v="7517.495851200000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8"/>
    <s v="Bereaved_Year1_65+yrs"/>
    <s v="Care profile"/>
    <x v="54"/>
    <n v="1"/>
    <n v="4"/>
    <n v="30"/>
    <s v="min"/>
    <x v="3"/>
    <x v="19"/>
    <x v="1"/>
    <x v="1"/>
    <x v="1"/>
    <n v="18793.739627999999"/>
    <n v="18793.739627999999"/>
    <n v="75174.958511999997"/>
    <n v="37587.479255999999"/>
    <n v="0"/>
    <n v="0"/>
    <n v="37587.479255999999"/>
    <n v="0"/>
    <n v="0"/>
    <n v="0"/>
    <n v="3758.7479256000001"/>
    <n v="0"/>
    <n v="0"/>
    <n v="0"/>
    <n v="0"/>
    <n v="0"/>
    <n v="26311.235479199997"/>
    <n v="0"/>
    <n v="0"/>
    <n v="0"/>
    <n v="0"/>
    <n v="0"/>
    <n v="0"/>
    <n v="0"/>
    <n v="7517.4958512000003"/>
    <n v="0"/>
    <n v="0"/>
    <n v="0"/>
    <n v="0"/>
    <n v="0"/>
    <n v="0"/>
    <n v="0"/>
    <n v="0"/>
    <n v="0"/>
    <n v="22.840781837432637"/>
    <n v="0"/>
    <n v="0"/>
    <n v="0"/>
    <n v="2.1916897525364432"/>
    <n v="0"/>
    <n v="0"/>
    <n v="0"/>
    <n v="0"/>
    <n v="0"/>
    <n v="16.049211726610356"/>
    <n v="0"/>
    <n v="0"/>
    <n v="0"/>
    <n v="0"/>
    <n v="0"/>
    <n v="0"/>
    <n v="0"/>
    <n v="4.5998803582858372"/>
    <n v="0"/>
    <n v="0"/>
    <n v="0"/>
    <n v="0"/>
    <n v="0"/>
    <n v="0"/>
    <n v="0"/>
    <n v="0"/>
    <n v="0"/>
    <n v="0"/>
    <n v="0"/>
    <n v="0"/>
    <n v="0"/>
    <n v="0"/>
    <n v="0"/>
    <n v="0"/>
    <n v="0"/>
    <n v="0"/>
    <n v="0"/>
    <n v="0"/>
    <n v="0"/>
    <n v="0"/>
    <n v="0"/>
    <n v="0"/>
    <n v="0"/>
    <n v="0"/>
    <n v="0"/>
    <n v="0"/>
    <n v="0"/>
    <n v="0"/>
    <n v="0"/>
    <n v="0"/>
    <n v="0"/>
    <n v="0"/>
    <n v="0"/>
    <n v="0"/>
    <n v="0"/>
  </r>
  <r>
    <x v="4"/>
    <x v="8"/>
    <s v="Bereaved_Year1_65+yrs"/>
    <s v="Care profile"/>
    <x v="54"/>
    <n v="0.8"/>
    <n v="5"/>
    <n v="30"/>
    <s v="min"/>
    <x v="3"/>
    <x v="19"/>
    <x v="1"/>
    <x v="1"/>
    <x v="1"/>
    <n v="18793.739627999999"/>
    <n v="15034.991702400001"/>
    <n v="75174.958511999997"/>
    <n v="37587.479255999999"/>
    <n v="0"/>
    <n v="0"/>
    <n v="37587.479255999999"/>
    <n v="0"/>
    <n v="0"/>
    <n v="0"/>
    <n v="3758.7479256000001"/>
    <n v="0"/>
    <n v="0"/>
    <n v="0"/>
    <n v="0"/>
    <n v="0"/>
    <n v="26311.235479199997"/>
    <n v="0"/>
    <n v="0"/>
    <n v="0"/>
    <n v="0"/>
    <n v="0"/>
    <n v="0"/>
    <n v="0"/>
    <n v="7517.4958512000003"/>
    <n v="0"/>
    <n v="0"/>
    <n v="0"/>
    <n v="0"/>
    <n v="0"/>
    <n v="0"/>
    <n v="0"/>
    <n v="0"/>
    <n v="0"/>
    <n v="22.840781837432637"/>
    <n v="0"/>
    <n v="0"/>
    <n v="0"/>
    <n v="2.1916897525364432"/>
    <n v="0"/>
    <n v="0"/>
    <n v="0"/>
    <n v="0"/>
    <n v="0"/>
    <n v="16.049211726610356"/>
    <n v="0"/>
    <n v="0"/>
    <n v="0"/>
    <n v="0"/>
    <n v="0"/>
    <n v="0"/>
    <n v="0"/>
    <n v="4.5998803582858372"/>
    <n v="0"/>
    <n v="0"/>
    <n v="0"/>
    <n v="0"/>
    <n v="0"/>
    <n v="0"/>
    <n v="0"/>
    <n v="0"/>
    <n v="0"/>
    <n v="0"/>
    <n v="0"/>
    <n v="0"/>
    <n v="0"/>
    <n v="0"/>
    <n v="0"/>
    <n v="0"/>
    <n v="0"/>
    <n v="0"/>
    <n v="0"/>
    <n v="0"/>
    <n v="0"/>
    <n v="0"/>
    <n v="0"/>
    <n v="0"/>
    <n v="0"/>
    <n v="0"/>
    <n v="0"/>
    <n v="0"/>
    <n v="0"/>
    <n v="0"/>
    <n v="0"/>
    <n v="0"/>
    <n v="0"/>
    <n v="0"/>
    <n v="0"/>
    <n v="0"/>
    <n v="0"/>
  </r>
  <r>
    <x v="4"/>
    <x v="8"/>
    <s v="Bereaved_Year1_65+yrs"/>
    <s v="Care profile"/>
    <x v="27"/>
    <n v="0.8"/>
    <n v="2"/>
    <n v="45"/>
    <s v="min"/>
    <x v="3"/>
    <x v="19"/>
    <x v="1"/>
    <x v="1"/>
    <x v="1"/>
    <n v="18793.739627999999"/>
    <n v="15034.991702400001"/>
    <n v="30069.983404800001"/>
    <n v="22552.4875536"/>
    <n v="0"/>
    <n v="0"/>
    <n v="22552.4875536"/>
    <n v="0"/>
    <n v="0"/>
    <n v="0"/>
    <n v="2255.2487553599999"/>
    <n v="0"/>
    <n v="0"/>
    <n v="0"/>
    <n v="0"/>
    <n v="0"/>
    <n v="15786.741287519999"/>
    <n v="0"/>
    <n v="0"/>
    <n v="0"/>
    <n v="0"/>
    <n v="0"/>
    <n v="0"/>
    <n v="0"/>
    <n v="4510.4975107199998"/>
    <n v="0"/>
    <n v="0"/>
    <n v="0"/>
    <n v="0"/>
    <n v="0"/>
    <n v="0"/>
    <n v="0"/>
    <n v="0"/>
    <n v="0"/>
    <n v="13.70446910245958"/>
    <n v="0"/>
    <n v="0"/>
    <n v="0"/>
    <n v="1.3150138515218659"/>
    <n v="0"/>
    <n v="0"/>
    <n v="0"/>
    <n v="0"/>
    <n v="0"/>
    <n v="9.6295270359662126"/>
    <n v="0"/>
    <n v="0"/>
    <n v="0"/>
    <n v="0"/>
    <n v="0"/>
    <n v="0"/>
    <n v="0"/>
    <n v="2.7599282149715019"/>
    <n v="0"/>
    <n v="0"/>
    <n v="0"/>
    <n v="0"/>
    <n v="0"/>
    <n v="0"/>
    <n v="0"/>
    <n v="0"/>
    <n v="0"/>
    <n v="0"/>
    <n v="0"/>
    <n v="0"/>
    <n v="0"/>
    <n v="0"/>
    <n v="0"/>
    <n v="0"/>
    <n v="0"/>
    <n v="0"/>
    <n v="0"/>
    <n v="0"/>
    <n v="0"/>
    <n v="0"/>
    <n v="0"/>
    <n v="0"/>
    <n v="0"/>
    <n v="0"/>
    <n v="0"/>
    <n v="0"/>
    <n v="0"/>
    <n v="0"/>
    <n v="0"/>
    <n v="0"/>
    <n v="0"/>
    <n v="0"/>
    <n v="0"/>
    <n v="0"/>
    <n v="0"/>
  </r>
  <r>
    <x v="4"/>
    <x v="8"/>
    <s v="Bereaved_Year1_65+yrs"/>
    <s v="Care profile"/>
    <x v="54"/>
    <n v="0.35"/>
    <n v="6"/>
    <n v="60"/>
    <s v="min"/>
    <x v="4"/>
    <x v="0"/>
    <x v="1"/>
    <x v="1"/>
    <x v="1"/>
    <n v="18793.739627999999"/>
    <n v="6577.8088697999992"/>
    <n v="39466.853218799995"/>
    <n v="39466.853218799995"/>
    <n v="0"/>
    <n v="0"/>
    <n v="39466.853218799995"/>
    <n v="0"/>
    <n v="0"/>
    <n v="0"/>
    <n v="39466.853218799995"/>
    <n v="0"/>
    <n v="0"/>
    <n v="0"/>
    <n v="0"/>
    <n v="0"/>
    <n v="0"/>
    <n v="0"/>
    <n v="0"/>
    <n v="0"/>
    <n v="0"/>
    <n v="0"/>
    <n v="0"/>
    <n v="0"/>
    <n v="0"/>
    <n v="0"/>
    <n v="0"/>
    <n v="0"/>
    <n v="0"/>
    <n v="0"/>
    <n v="0"/>
    <n v="0"/>
    <n v="0"/>
    <n v="0"/>
    <n v="34.340969074479297"/>
    <n v="0"/>
    <n v="0"/>
    <n v="0"/>
    <n v="34.340969074479297"/>
    <n v="0"/>
    <n v="0"/>
    <n v="0"/>
    <n v="0"/>
    <n v="0"/>
    <n v="0"/>
    <n v="0"/>
    <n v="0"/>
    <n v="0"/>
    <n v="0"/>
    <n v="0"/>
    <n v="0"/>
    <n v="0"/>
    <n v="0"/>
    <n v="0"/>
    <n v="0"/>
    <n v="0"/>
    <n v="0"/>
    <n v="0"/>
    <n v="0"/>
    <n v="0"/>
    <n v="0"/>
    <n v="0"/>
    <n v="0"/>
    <n v="0"/>
    <n v="0"/>
    <n v="0"/>
    <n v="0"/>
    <n v="0"/>
    <n v="0"/>
    <n v="0"/>
    <n v="0"/>
    <n v="0"/>
    <n v="0"/>
    <n v="0"/>
    <n v="0"/>
    <n v="0"/>
    <n v="0"/>
    <n v="0"/>
    <n v="0"/>
    <n v="0"/>
    <n v="0"/>
    <n v="0"/>
    <n v="0"/>
    <n v="0"/>
    <n v="0"/>
    <n v="0"/>
    <n v="0"/>
    <n v="0"/>
    <n v="0"/>
    <n v="0"/>
  </r>
  <r>
    <x v="4"/>
    <x v="8"/>
    <s v="Bereaved_Year1_65+yrs"/>
    <s v="Care profile"/>
    <x v="38"/>
    <n v="1"/>
    <n v="1"/>
    <n v="60"/>
    <s v="min"/>
    <x v="9"/>
    <x v="0"/>
    <x v="1"/>
    <x v="1"/>
    <x v="1"/>
    <n v="18793.739627999999"/>
    <n v="18793.739627999999"/>
    <n v="18793.739627999999"/>
    <n v="18793.739627999999"/>
    <n v="0"/>
    <n v="0"/>
    <n v="18793.739627999999"/>
    <n v="0"/>
    <n v="0"/>
    <n v="0"/>
    <n v="0"/>
    <n v="0"/>
    <n v="0"/>
    <n v="0"/>
    <n v="0"/>
    <n v="0"/>
    <n v="0"/>
    <n v="0"/>
    <n v="0"/>
    <n v="0"/>
    <n v="0"/>
    <n v="0"/>
    <n v="0"/>
    <n v="0"/>
    <n v="0"/>
    <n v="0"/>
    <n v="0"/>
    <n v="0"/>
    <n v="0"/>
    <n v="0"/>
    <n v="0"/>
    <n v="18793.739627999999"/>
    <n v="0"/>
    <n v="0"/>
    <n v="16.352842416418714"/>
    <n v="0"/>
    <n v="0"/>
    <n v="0"/>
    <n v="0"/>
    <n v="0"/>
    <n v="0"/>
    <n v="0"/>
    <n v="0"/>
    <n v="0"/>
    <n v="0"/>
    <n v="0"/>
    <n v="0"/>
    <n v="0"/>
    <n v="0"/>
    <n v="0"/>
    <n v="0"/>
    <n v="0"/>
    <n v="0"/>
    <n v="0"/>
    <n v="0"/>
    <n v="0"/>
    <n v="0"/>
    <n v="0"/>
    <n v="0"/>
    <n v="16.352842416418714"/>
    <n v="0"/>
    <n v="0"/>
    <n v="0"/>
    <n v="0"/>
    <n v="0"/>
    <n v="0"/>
    <n v="0"/>
    <n v="0"/>
    <n v="0"/>
    <n v="0"/>
    <n v="0"/>
    <n v="0"/>
    <n v="0"/>
    <n v="0"/>
    <n v="0"/>
    <n v="0"/>
    <n v="0"/>
    <n v="0"/>
    <n v="0"/>
    <n v="0"/>
    <n v="0"/>
    <n v="0"/>
    <n v="0"/>
    <n v="0"/>
    <n v="0"/>
    <n v="0"/>
    <n v="0"/>
    <n v="0"/>
    <n v="0"/>
    <n v="0"/>
  </r>
  <r>
    <x v="4"/>
    <x v="8"/>
    <s v="Bereaved_Year1_65+yrs"/>
    <s v="Care profile"/>
    <x v="38"/>
    <n v="0.5"/>
    <n v="14"/>
    <n v="60"/>
    <s v="min"/>
    <x v="9"/>
    <x v="0"/>
    <x v="1"/>
    <x v="1"/>
    <x v="1"/>
    <n v="18793.739627999999"/>
    <n v="9396.8698139999997"/>
    <n v="131556.17739599998"/>
    <n v="131556.17739599998"/>
    <n v="0"/>
    <n v="0"/>
    <n v="131556.17739599998"/>
    <n v="0"/>
    <n v="0"/>
    <n v="0"/>
    <n v="0"/>
    <n v="0"/>
    <n v="0"/>
    <n v="0"/>
    <n v="0"/>
    <n v="0"/>
    <n v="0"/>
    <n v="0"/>
    <n v="0"/>
    <n v="0"/>
    <n v="0"/>
    <n v="0"/>
    <n v="0"/>
    <n v="0"/>
    <n v="0"/>
    <n v="0"/>
    <n v="0"/>
    <n v="0"/>
    <n v="0"/>
    <n v="0"/>
    <n v="0"/>
    <n v="131556.17739599998"/>
    <n v="0"/>
    <n v="0"/>
    <n v="114.46989691493098"/>
    <n v="0"/>
    <n v="0"/>
    <n v="0"/>
    <n v="0"/>
    <n v="0"/>
    <n v="0"/>
    <n v="0"/>
    <n v="0"/>
    <n v="0"/>
    <n v="0"/>
    <n v="0"/>
    <n v="0"/>
    <n v="0"/>
    <n v="0"/>
    <n v="0"/>
    <n v="0"/>
    <n v="0"/>
    <n v="0"/>
    <n v="0"/>
    <n v="0"/>
    <n v="0"/>
    <n v="0"/>
    <n v="0"/>
    <n v="0"/>
    <n v="114.46989691493098"/>
    <n v="0"/>
    <n v="0"/>
    <n v="0"/>
    <n v="0"/>
    <n v="0"/>
    <n v="0"/>
    <n v="0"/>
    <n v="0"/>
    <n v="0"/>
    <n v="0"/>
    <n v="0"/>
    <n v="0"/>
    <n v="0"/>
    <n v="0"/>
    <n v="0"/>
    <n v="0"/>
    <n v="0"/>
    <n v="0"/>
    <n v="0"/>
    <n v="0"/>
    <n v="0"/>
    <n v="0"/>
    <n v="0"/>
    <n v="0"/>
    <n v="0"/>
    <n v="0"/>
    <n v="0"/>
    <n v="0"/>
    <n v="0"/>
    <n v="0"/>
  </r>
  <r>
    <x v="4"/>
    <x v="8"/>
    <s v="Bereaved_Year1_65+yrs"/>
    <s v="Care profile"/>
    <x v="55"/>
    <n v="0.75"/>
    <n v="10"/>
    <n v="90"/>
    <s v="min"/>
    <x v="4"/>
    <x v="0"/>
    <x v="1"/>
    <x v="1"/>
    <x v="1"/>
    <n v="18793.739627999999"/>
    <n v="14095.304721"/>
    <n v="140953.04720999999"/>
    <n v="211429.57081500001"/>
    <n v="0"/>
    <n v="0"/>
    <n v="35238.261802499997"/>
    <n v="0"/>
    <n v="0"/>
    <n v="0"/>
    <n v="35238.261802499997"/>
    <n v="0"/>
    <n v="0"/>
    <n v="0"/>
    <n v="0"/>
    <n v="0"/>
    <n v="0"/>
    <n v="0"/>
    <n v="0"/>
    <n v="0"/>
    <n v="0"/>
    <n v="0"/>
    <n v="0"/>
    <n v="0"/>
    <n v="0"/>
    <n v="0"/>
    <n v="0"/>
    <n v="0"/>
    <n v="0"/>
    <n v="0"/>
    <n v="0"/>
    <n v="0"/>
    <n v="0"/>
    <n v="0"/>
    <n v="30.661579530785087"/>
    <n v="0"/>
    <n v="0"/>
    <n v="0"/>
    <n v="30.661579530785087"/>
    <n v="0"/>
    <n v="0"/>
    <n v="0"/>
    <n v="0"/>
    <n v="0"/>
    <n v="0"/>
    <n v="0"/>
    <n v="0"/>
    <n v="0"/>
    <n v="0"/>
    <n v="0"/>
    <n v="0"/>
    <n v="0"/>
    <n v="0"/>
    <n v="0"/>
    <n v="0"/>
    <n v="0"/>
    <n v="0"/>
    <n v="0"/>
    <n v="0"/>
    <n v="0"/>
    <n v="0"/>
    <n v="0"/>
    <n v="0"/>
    <n v="0"/>
    <n v="0"/>
    <n v="0"/>
    <n v="0"/>
    <n v="0"/>
    <n v="0"/>
    <n v="0"/>
    <n v="0"/>
    <n v="0"/>
    <n v="0"/>
    <n v="0"/>
    <n v="0"/>
    <n v="0"/>
    <n v="0"/>
    <n v="0"/>
    <n v="0"/>
    <n v="0"/>
    <n v="0"/>
    <n v="0"/>
    <n v="0"/>
    <n v="0"/>
    <n v="0"/>
    <n v="0"/>
    <n v="0"/>
    <n v="0"/>
    <n v="0"/>
    <n v="0"/>
  </r>
  <r>
    <x v="4"/>
    <x v="8"/>
    <s v="Bereaved_Year1_65+yrs"/>
    <s v="Care profile"/>
    <x v="56"/>
    <n v="0.5"/>
    <n v="8"/>
    <n v="120"/>
    <s v="min"/>
    <x v="3"/>
    <x v="20"/>
    <x v="1"/>
    <x v="1"/>
    <x v="1"/>
    <n v="18793.739627999999"/>
    <n v="9396.8698139999997"/>
    <n v="75174.958511999997"/>
    <n v="150349.91702399999"/>
    <n v="0"/>
    <n v="0"/>
    <n v="30069.983404800001"/>
    <n v="0"/>
    <n v="0"/>
    <n v="0"/>
    <n v="15034.991702400001"/>
    <n v="0"/>
    <n v="0"/>
    <n v="0"/>
    <n v="0"/>
    <n v="0"/>
    <n v="0"/>
    <n v="0"/>
    <n v="0"/>
    <n v="0"/>
    <n v="0"/>
    <n v="0"/>
    <n v="0"/>
    <n v="0"/>
    <n v="15034.991702400001"/>
    <n v="0"/>
    <n v="0"/>
    <n v="0"/>
    <n v="0"/>
    <n v="0"/>
    <n v="0"/>
    <n v="0"/>
    <n v="0"/>
    <n v="0"/>
    <n v="23.364400469930072"/>
    <n v="0"/>
    <n v="0"/>
    <n v="0"/>
    <n v="11.682200234965036"/>
    <n v="0"/>
    <n v="0"/>
    <n v="0"/>
    <n v="0"/>
    <n v="0"/>
    <n v="0"/>
    <n v="0"/>
    <n v="0"/>
    <n v="0"/>
    <n v="0"/>
    <n v="0"/>
    <n v="0"/>
    <n v="0"/>
    <n v="11.682200234965036"/>
    <n v="0"/>
    <n v="0"/>
    <n v="0"/>
    <n v="0"/>
    <n v="0"/>
    <n v="0"/>
    <n v="0"/>
    <n v="0"/>
    <n v="0"/>
    <n v="0"/>
    <n v="0"/>
    <n v="0"/>
    <n v="0"/>
    <n v="0"/>
    <n v="0"/>
    <n v="0"/>
    <n v="0"/>
    <n v="0"/>
    <n v="0"/>
    <n v="0"/>
    <n v="0"/>
    <n v="0"/>
    <n v="0"/>
    <n v="0"/>
    <n v="0"/>
    <n v="0"/>
    <n v="0"/>
    <n v="0"/>
    <n v="0"/>
    <n v="0"/>
    <n v="0"/>
    <n v="0"/>
    <n v="0"/>
    <n v="0"/>
    <n v="0"/>
    <n v="0"/>
    <n v="0"/>
  </r>
  <r>
    <x v="4"/>
    <x v="8"/>
    <s v="Bereaved_Year1_65+yrs"/>
    <s v="Care profile"/>
    <x v="42"/>
    <n v="0.5"/>
    <n v="15"/>
    <n v="60"/>
    <s v="min"/>
    <x v="8"/>
    <x v="0"/>
    <x v="1"/>
    <x v="0"/>
    <x v="1"/>
    <n v="18793.739627999999"/>
    <n v="9396.8698139999997"/>
    <n v="140953.04720999999"/>
    <n v="140953.04720999999"/>
    <n v="0"/>
    <n v="0"/>
    <n v="140953.04720999999"/>
    <n v="0"/>
    <n v="0"/>
    <n v="0"/>
    <n v="0"/>
    <n v="0"/>
    <n v="0"/>
    <n v="0"/>
    <n v="0"/>
    <n v="0"/>
    <n v="0"/>
    <n v="0"/>
    <n v="0"/>
    <n v="0"/>
    <n v="0"/>
    <n v="0"/>
    <n v="0"/>
    <n v="0"/>
    <n v="140953.04720999999"/>
    <n v="0"/>
    <n v="0"/>
    <n v="0"/>
    <n v="0"/>
    <n v="0"/>
    <n v="0"/>
    <n v="0"/>
    <n v="0"/>
    <n v="0"/>
    <n v="122.64631812314035"/>
    <n v="0"/>
    <n v="0"/>
    <n v="0"/>
    <n v="0"/>
    <n v="0"/>
    <n v="0"/>
    <n v="0"/>
    <n v="0"/>
    <n v="0"/>
    <n v="0"/>
    <n v="0"/>
    <n v="0"/>
    <n v="0"/>
    <n v="0"/>
    <n v="0"/>
    <n v="0"/>
    <n v="0"/>
    <n v="122.64631812314035"/>
    <n v="0"/>
    <n v="0"/>
    <n v="0"/>
    <n v="0"/>
    <n v="0"/>
    <n v="0"/>
    <n v="0"/>
    <n v="0"/>
    <n v="0"/>
    <n v="0"/>
    <n v="0"/>
    <n v="0"/>
    <n v="0"/>
    <n v="0"/>
    <n v="0"/>
    <n v="0"/>
    <n v="0"/>
    <n v="0"/>
    <n v="0"/>
    <n v="0"/>
    <n v="0"/>
    <n v="0"/>
    <n v="0"/>
    <n v="0"/>
    <n v="0"/>
    <n v="0"/>
    <n v="0"/>
    <n v="0"/>
    <n v="0"/>
    <n v="0"/>
    <n v="0"/>
    <n v="0"/>
    <n v="0"/>
    <n v="0"/>
    <n v="0"/>
    <n v="0"/>
    <n v="0"/>
  </r>
  <r>
    <x v="1"/>
    <x v="9"/>
    <s v="Bereaved_Subsequent_12-17yrs "/>
    <s v="Care profile"/>
    <x v="52"/>
    <n v="1"/>
    <n v="1"/>
    <s v="n/a"/>
    <s v="n/a"/>
    <x v="2"/>
    <x v="0"/>
    <x v="1"/>
    <x v="0"/>
    <x v="1"/>
    <n v="6644.9614463999997"/>
    <n v="6644.9614463999997"/>
    <n v="6644.961446399999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9"/>
    <s v="Bereaved_Subsequent_12-17yrs "/>
    <s v="Care profile"/>
    <x v="53"/>
    <n v="1"/>
    <n v="3"/>
    <n v="30"/>
    <s v="min"/>
    <x v="3"/>
    <x v="19"/>
    <x v="1"/>
    <x v="1"/>
    <x v="1"/>
    <n v="6644.9614463999997"/>
    <n v="6644.9614463999997"/>
    <n v="19934.884339199998"/>
    <n v="9967.442169599999"/>
    <n v="0"/>
    <n v="0"/>
    <n v="9967.442169599999"/>
    <n v="0"/>
    <n v="0"/>
    <n v="0"/>
    <n v="996.7442169599999"/>
    <n v="0"/>
    <n v="0"/>
    <n v="0"/>
    <n v="0"/>
    <n v="0"/>
    <n v="6977.2095187199993"/>
    <n v="0"/>
    <n v="0"/>
    <n v="0"/>
    <n v="0"/>
    <n v="0"/>
    <n v="0"/>
    <n v="0"/>
    <n v="1993.4884339199998"/>
    <n v="0"/>
    <n v="0"/>
    <n v="0"/>
    <n v="0"/>
    <n v="0"/>
    <n v="0"/>
    <n v="0"/>
    <n v="0"/>
    <n v="0"/>
    <n v="6.0569151371521759"/>
    <n v="0"/>
    <n v="0"/>
    <n v="0"/>
    <n v="0.58119196324198241"/>
    <n v="0"/>
    <n v="0"/>
    <n v="0"/>
    <n v="0"/>
    <n v="0"/>
    <n v="4.2559275833087238"/>
    <n v="0"/>
    <n v="0"/>
    <n v="0"/>
    <n v="0"/>
    <n v="0"/>
    <n v="0"/>
    <n v="0"/>
    <n v="1.2197955906014695"/>
    <n v="0"/>
    <n v="0"/>
    <n v="0"/>
    <n v="0"/>
    <n v="0"/>
    <n v="0"/>
    <n v="0"/>
    <n v="0"/>
    <n v="0"/>
    <n v="0"/>
    <n v="0"/>
    <n v="0"/>
    <n v="0"/>
    <n v="0"/>
    <n v="0"/>
    <n v="0"/>
    <n v="0"/>
    <n v="0"/>
    <n v="0"/>
    <n v="0"/>
    <n v="0"/>
    <n v="0"/>
    <n v="0"/>
    <n v="0"/>
    <n v="0"/>
    <n v="0"/>
    <n v="0"/>
    <n v="0"/>
    <n v="0"/>
    <n v="0"/>
    <n v="0"/>
    <n v="0"/>
    <n v="0"/>
    <n v="0"/>
    <n v="0"/>
    <n v="0"/>
    <n v="0"/>
  </r>
  <r>
    <x v="1"/>
    <x v="9"/>
    <s v="Bereaved_Subsequent_12-17yrs "/>
    <s v="Care profile"/>
    <x v="27"/>
    <n v="0.1"/>
    <n v="2"/>
    <n v="45"/>
    <s v="min"/>
    <x v="3"/>
    <x v="19"/>
    <x v="1"/>
    <x v="1"/>
    <x v="1"/>
    <n v="6644.9614463999997"/>
    <n v="664.49614464000001"/>
    <n v="1328.99228928"/>
    <n v="996.74421696000002"/>
    <n v="0"/>
    <n v="0"/>
    <n v="996.74421696000002"/>
    <n v="0"/>
    <n v="0"/>
    <n v="0"/>
    <n v="99.67442169600001"/>
    <n v="0"/>
    <n v="0"/>
    <n v="0"/>
    <n v="0"/>
    <n v="0"/>
    <n v="697.720951872"/>
    <n v="0"/>
    <n v="0"/>
    <n v="0"/>
    <n v="0"/>
    <n v="0"/>
    <n v="0"/>
    <n v="0"/>
    <n v="199.34884339200002"/>
    <n v="0"/>
    <n v="0"/>
    <n v="0"/>
    <n v="0"/>
    <n v="0"/>
    <n v="0"/>
    <n v="0"/>
    <n v="0"/>
    <n v="0"/>
    <n v="0.60569151371521768"/>
    <n v="0"/>
    <n v="0"/>
    <n v="0"/>
    <n v="5.8119196324198256E-2"/>
    <n v="0"/>
    <n v="0"/>
    <n v="0"/>
    <n v="0"/>
    <n v="0"/>
    <n v="0.42559275833087246"/>
    <n v="0"/>
    <n v="0"/>
    <n v="0"/>
    <n v="0"/>
    <n v="0"/>
    <n v="0"/>
    <n v="0"/>
    <n v="0.12197955906014697"/>
    <n v="0"/>
    <n v="0"/>
    <n v="0"/>
    <n v="0"/>
    <n v="0"/>
    <n v="0"/>
    <n v="0"/>
    <n v="0"/>
    <n v="0"/>
    <n v="0"/>
    <n v="0"/>
    <n v="0"/>
    <n v="0"/>
    <n v="0"/>
    <n v="0"/>
    <n v="0"/>
    <n v="0"/>
    <n v="0"/>
    <n v="0"/>
    <n v="0"/>
    <n v="0"/>
    <n v="0"/>
    <n v="0"/>
    <n v="0"/>
    <n v="0"/>
    <n v="0"/>
    <n v="0"/>
    <n v="0"/>
    <n v="0"/>
    <n v="0"/>
    <n v="0"/>
    <n v="0"/>
    <n v="0"/>
    <n v="0"/>
    <n v="0"/>
    <n v="0"/>
    <n v="0"/>
  </r>
  <r>
    <x v="1"/>
    <x v="9"/>
    <s v="Bereaved_Subsequent_12-17yrs "/>
    <s v="Care profile"/>
    <x v="38"/>
    <n v="0.6"/>
    <n v="6"/>
    <n v="60"/>
    <s v="min"/>
    <x v="5"/>
    <x v="0"/>
    <x v="1"/>
    <x v="1"/>
    <x v="1"/>
    <n v="6644.9614463999997"/>
    <n v="3986.9768678399996"/>
    <n v="23921.861207039998"/>
    <n v="23921.861207039994"/>
    <n v="0"/>
    <n v="0"/>
    <n v="23921.861207039994"/>
    <n v="0"/>
    <n v="0"/>
    <n v="0"/>
    <n v="0"/>
    <n v="0"/>
    <n v="0"/>
    <n v="0"/>
    <n v="0"/>
    <n v="0"/>
    <n v="23921.861207039994"/>
    <n v="0"/>
    <n v="0"/>
    <n v="0"/>
    <n v="0"/>
    <n v="0"/>
    <n v="0"/>
    <n v="0"/>
    <n v="0"/>
    <n v="0"/>
    <n v="0"/>
    <n v="0"/>
    <n v="0"/>
    <n v="0"/>
    <n v="0"/>
    <n v="0"/>
    <n v="0"/>
    <n v="0"/>
    <n v="20.814932757892787"/>
    <n v="0"/>
    <n v="0"/>
    <n v="0"/>
    <n v="0"/>
    <n v="0"/>
    <n v="0"/>
    <n v="0"/>
    <n v="0"/>
    <n v="0"/>
    <n v="20.814932757892787"/>
    <n v="0"/>
    <n v="0"/>
    <n v="0"/>
    <n v="0"/>
    <n v="0"/>
    <n v="0"/>
    <n v="0"/>
    <n v="0"/>
    <n v="0"/>
    <n v="0"/>
    <n v="0"/>
    <n v="0"/>
    <n v="0"/>
    <n v="0"/>
    <n v="0"/>
    <n v="0"/>
    <n v="0"/>
    <n v="0"/>
    <n v="0"/>
    <n v="0"/>
    <n v="0"/>
    <n v="0"/>
    <n v="0"/>
    <n v="0"/>
    <n v="0"/>
    <n v="0"/>
    <n v="0"/>
    <n v="0"/>
    <n v="0"/>
    <n v="0"/>
    <n v="0"/>
    <n v="0"/>
    <n v="0"/>
    <n v="0"/>
    <n v="0"/>
    <n v="0"/>
    <n v="0"/>
    <n v="0"/>
    <n v="0"/>
    <n v="0"/>
    <n v="0"/>
    <n v="0"/>
    <n v="0"/>
    <n v="0"/>
    <n v="0"/>
  </r>
  <r>
    <x v="1"/>
    <x v="9"/>
    <s v="Bereaved_Subsequent_12-17yrs "/>
    <s v="Care profile"/>
    <x v="54"/>
    <n v="0.1"/>
    <n v="6"/>
    <n v="60"/>
    <s v="min"/>
    <x v="5"/>
    <x v="0"/>
    <x v="1"/>
    <x v="1"/>
    <x v="1"/>
    <n v="6644.9614463999997"/>
    <n v="664.49614464000001"/>
    <n v="3986.9768678400001"/>
    <n v="3986.9768678400001"/>
    <n v="0"/>
    <n v="0"/>
    <n v="3986.9768678400001"/>
    <n v="0"/>
    <n v="0"/>
    <n v="0"/>
    <n v="0"/>
    <n v="0"/>
    <n v="0"/>
    <n v="0"/>
    <n v="0"/>
    <n v="0"/>
    <n v="3986.9768678400001"/>
    <n v="0"/>
    <n v="0"/>
    <n v="0"/>
    <n v="0"/>
    <n v="0"/>
    <n v="0"/>
    <n v="0"/>
    <n v="0"/>
    <n v="0"/>
    <n v="0"/>
    <n v="0"/>
    <n v="0"/>
    <n v="0"/>
    <n v="0"/>
    <n v="0"/>
    <n v="0"/>
    <n v="0"/>
    <n v="3.4691554596487988"/>
    <n v="0"/>
    <n v="0"/>
    <n v="0"/>
    <n v="0"/>
    <n v="0"/>
    <n v="0"/>
    <n v="0"/>
    <n v="0"/>
    <n v="0"/>
    <n v="3.4691554596487988"/>
    <n v="0"/>
    <n v="0"/>
    <n v="0"/>
    <n v="0"/>
    <n v="0"/>
    <n v="0"/>
    <n v="0"/>
    <n v="0"/>
    <n v="0"/>
    <n v="0"/>
    <n v="0"/>
    <n v="0"/>
    <n v="0"/>
    <n v="0"/>
    <n v="0"/>
    <n v="0"/>
    <n v="0"/>
    <n v="0"/>
    <n v="0"/>
    <n v="0"/>
    <n v="0"/>
    <n v="0"/>
    <n v="0"/>
    <n v="0"/>
    <n v="0"/>
    <n v="0"/>
    <n v="0"/>
    <n v="0"/>
    <n v="0"/>
    <n v="0"/>
    <n v="0"/>
    <n v="0"/>
    <n v="0"/>
    <n v="0"/>
    <n v="0"/>
    <n v="0"/>
    <n v="0"/>
    <n v="0"/>
    <n v="0"/>
    <n v="0"/>
    <n v="0"/>
    <n v="0"/>
    <n v="0"/>
    <n v="0"/>
    <n v="0"/>
  </r>
  <r>
    <x v="1"/>
    <x v="9"/>
    <s v="Bereaved_Subsequent_12-17yrs "/>
    <s v="Care profile"/>
    <x v="55"/>
    <n v="0.75"/>
    <n v="10"/>
    <n v="90"/>
    <s v="min"/>
    <x v="4"/>
    <x v="0"/>
    <x v="1"/>
    <x v="1"/>
    <x v="1"/>
    <n v="6644.9614463999997"/>
    <n v="4983.7210847999995"/>
    <n v="49837.210847999995"/>
    <n v="74755.816271999996"/>
    <n v="0"/>
    <n v="0"/>
    <n v="24918.605423999998"/>
    <n v="0"/>
    <n v="0"/>
    <n v="0"/>
    <n v="24918.605423999998"/>
    <n v="0"/>
    <n v="0"/>
    <n v="0"/>
    <n v="0"/>
    <n v="0"/>
    <n v="0"/>
    <n v="0"/>
    <n v="0"/>
    <n v="0"/>
    <n v="0"/>
    <n v="0"/>
    <n v="0"/>
    <n v="0"/>
    <n v="0"/>
    <n v="0"/>
    <n v="0"/>
    <n v="0"/>
    <n v="0"/>
    <n v="0"/>
    <n v="0"/>
    <n v="0"/>
    <n v="0"/>
    <n v="0"/>
    <n v="21.682221622804988"/>
    <n v="0"/>
    <n v="0"/>
    <n v="0"/>
    <n v="21.682221622804988"/>
    <n v="0"/>
    <n v="0"/>
    <n v="0"/>
    <n v="0"/>
    <n v="0"/>
    <n v="0"/>
    <n v="0"/>
    <n v="0"/>
    <n v="0"/>
    <n v="0"/>
    <n v="0"/>
    <n v="0"/>
    <n v="0"/>
    <n v="0"/>
    <n v="0"/>
    <n v="0"/>
    <n v="0"/>
    <n v="0"/>
    <n v="0"/>
    <n v="0"/>
    <n v="0"/>
    <n v="0"/>
    <n v="0"/>
    <n v="0"/>
    <n v="0"/>
    <n v="0"/>
    <n v="0"/>
    <n v="0"/>
    <n v="0"/>
    <n v="0"/>
    <n v="0"/>
    <n v="0"/>
    <n v="0"/>
    <n v="0"/>
    <n v="0"/>
    <n v="0"/>
    <n v="0"/>
    <n v="0"/>
    <n v="0"/>
    <n v="0"/>
    <n v="0"/>
    <n v="0"/>
    <n v="0"/>
    <n v="0"/>
    <n v="0"/>
    <n v="0"/>
    <n v="0"/>
    <n v="0"/>
    <n v="0"/>
    <n v="0"/>
    <n v="0"/>
  </r>
  <r>
    <x v="1"/>
    <x v="9"/>
    <s v="Bereaved_Subsequent_12-17yrs "/>
    <s v="Care profile"/>
    <x v="56"/>
    <n v="0.1"/>
    <n v="8"/>
    <n v="120"/>
    <s v="min"/>
    <x v="3"/>
    <x v="20"/>
    <x v="1"/>
    <x v="1"/>
    <x v="1"/>
    <n v="6644.9614463999997"/>
    <n v="664.49614464000001"/>
    <n v="5315.9691571200001"/>
    <n v="10631.93831424"/>
    <n v="0"/>
    <n v="0"/>
    <n v="1771.98971904"/>
    <n v="0"/>
    <n v="0"/>
    <n v="0"/>
    <n v="885.99485951999998"/>
    <n v="0"/>
    <n v="0"/>
    <n v="0"/>
    <n v="0"/>
    <n v="0"/>
    <n v="0"/>
    <n v="0"/>
    <n v="0"/>
    <n v="0"/>
    <n v="0"/>
    <n v="0"/>
    <n v="0"/>
    <n v="0"/>
    <n v="885.99485951999998"/>
    <n v="0"/>
    <n v="0"/>
    <n v="0"/>
    <n v="0"/>
    <n v="0"/>
    <n v="0"/>
    <n v="0"/>
    <n v="0"/>
    <n v="0"/>
    <n v="1.3768373885314684"/>
    <n v="0"/>
    <n v="0"/>
    <n v="0"/>
    <n v="0.68841869426573421"/>
    <n v="0"/>
    <n v="0"/>
    <n v="0"/>
    <n v="0"/>
    <n v="0"/>
    <n v="0"/>
    <n v="0"/>
    <n v="0"/>
    <n v="0"/>
    <n v="0"/>
    <n v="0"/>
    <n v="0"/>
    <n v="0"/>
    <n v="0.68841869426573421"/>
    <n v="0"/>
    <n v="0"/>
    <n v="0"/>
    <n v="0"/>
    <n v="0"/>
    <n v="0"/>
    <n v="0"/>
    <n v="0"/>
    <n v="0"/>
    <n v="0"/>
    <n v="0"/>
    <n v="0"/>
    <n v="0"/>
    <n v="0"/>
    <n v="0"/>
    <n v="0"/>
    <n v="0"/>
    <n v="0"/>
    <n v="0"/>
    <n v="0"/>
    <n v="0"/>
    <n v="0"/>
    <n v="0"/>
    <n v="0"/>
    <n v="0"/>
    <n v="0"/>
    <n v="0"/>
    <n v="0"/>
    <n v="0"/>
    <n v="0"/>
    <n v="0"/>
    <n v="0"/>
    <n v="0"/>
    <n v="0"/>
    <n v="0"/>
    <n v="0"/>
    <n v="0"/>
  </r>
  <r>
    <x v="1"/>
    <x v="9"/>
    <s v="Bereaved_Subsequent_12-17yrs "/>
    <s v="Care profile"/>
    <x v="42"/>
    <n v="0.5"/>
    <n v="15"/>
    <n v="60"/>
    <s v="min"/>
    <x v="8"/>
    <x v="0"/>
    <x v="1"/>
    <x v="0"/>
    <x v="1"/>
    <n v="6644.9614463999997"/>
    <n v="3322.4807231999998"/>
    <n v="49837.210847999995"/>
    <n v="49837.210847999995"/>
    <n v="0"/>
    <n v="0"/>
    <n v="49837.210847999995"/>
    <n v="0"/>
    <n v="0"/>
    <n v="0"/>
    <n v="0"/>
    <n v="0"/>
    <n v="0"/>
    <n v="0"/>
    <n v="0"/>
    <n v="0"/>
    <n v="0"/>
    <n v="0"/>
    <n v="0"/>
    <n v="0"/>
    <n v="0"/>
    <n v="0"/>
    <n v="0"/>
    <n v="0"/>
    <n v="49837.210847999995"/>
    <n v="0"/>
    <n v="0"/>
    <n v="0"/>
    <n v="0"/>
    <n v="0"/>
    <n v="0"/>
    <n v="0"/>
    <n v="0"/>
    <n v="0"/>
    <n v="43.364443245609976"/>
    <n v="0"/>
    <n v="0"/>
    <n v="0"/>
    <n v="0"/>
    <n v="0"/>
    <n v="0"/>
    <n v="0"/>
    <n v="0"/>
    <n v="0"/>
    <n v="0"/>
    <n v="0"/>
    <n v="0"/>
    <n v="0"/>
    <n v="0"/>
    <n v="0"/>
    <n v="0"/>
    <n v="0"/>
    <n v="43.364443245609976"/>
    <n v="0"/>
    <n v="0"/>
    <n v="0"/>
    <n v="0"/>
    <n v="0"/>
    <n v="0"/>
    <n v="0"/>
    <n v="0"/>
    <n v="0"/>
    <n v="0"/>
    <n v="0"/>
    <n v="0"/>
    <n v="0"/>
    <n v="0"/>
    <n v="0"/>
    <n v="0"/>
    <n v="0"/>
    <n v="0"/>
    <n v="0"/>
    <n v="0"/>
    <n v="0"/>
    <n v="0"/>
    <n v="0"/>
    <n v="0"/>
    <n v="0"/>
    <n v="0"/>
    <n v="0"/>
    <n v="0"/>
    <n v="0"/>
    <n v="0"/>
    <n v="0"/>
    <n v="0"/>
    <n v="0"/>
    <n v="0"/>
    <n v="0"/>
    <n v="0"/>
    <n v="0"/>
  </r>
  <r>
    <x v="2"/>
    <x v="9"/>
    <s v="Bereaved_Subsequent_18-24yrs"/>
    <s v="Care profile"/>
    <x v="52"/>
    <n v="1"/>
    <n v="1"/>
    <s v="n/a"/>
    <s v="n/a"/>
    <x v="2"/>
    <x v="0"/>
    <x v="1"/>
    <x v="0"/>
    <x v="1"/>
    <n v="14564.255673599999"/>
    <n v="14564.255673599999"/>
    <n v="14564.2556735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9"/>
    <s v="Bereaved_Subsequent_18-24yrs"/>
    <s v="Care profile"/>
    <x v="54"/>
    <n v="1"/>
    <n v="3"/>
    <n v="30"/>
    <s v="min"/>
    <x v="3"/>
    <x v="19"/>
    <x v="1"/>
    <x v="1"/>
    <x v="1"/>
    <n v="14564.255673599999"/>
    <n v="14564.255673599999"/>
    <n v="43692.767020799998"/>
    <n v="21846.383510399999"/>
    <n v="0"/>
    <n v="0"/>
    <n v="21846.383510399995"/>
    <n v="0"/>
    <n v="0"/>
    <n v="0"/>
    <n v="2184.6383510400001"/>
    <n v="0"/>
    <n v="0"/>
    <n v="0"/>
    <n v="0"/>
    <n v="0"/>
    <n v="15292.468457279998"/>
    <n v="0"/>
    <n v="0"/>
    <n v="0"/>
    <n v="0"/>
    <n v="0"/>
    <n v="0"/>
    <n v="0"/>
    <n v="4369.2767020800002"/>
    <n v="0"/>
    <n v="0"/>
    <n v="0"/>
    <n v="0"/>
    <n v="0"/>
    <n v="0"/>
    <n v="0"/>
    <n v="0"/>
    <n v="0"/>
    <n v="13.27539089012679"/>
    <n v="0"/>
    <n v="0"/>
    <n v="0"/>
    <n v="1.2738416041049563"/>
    <n v="0"/>
    <n v="0"/>
    <n v="0"/>
    <n v="0"/>
    <n v="0"/>
    <n v="9.3280326683032513"/>
    <n v="0"/>
    <n v="0"/>
    <n v="0"/>
    <n v="0"/>
    <n v="0"/>
    <n v="0"/>
    <n v="0"/>
    <n v="2.6735166177185841"/>
    <n v="0"/>
    <n v="0"/>
    <n v="0"/>
    <n v="0"/>
    <n v="0"/>
    <n v="0"/>
    <n v="0"/>
    <n v="0"/>
    <n v="0"/>
    <n v="0"/>
    <n v="0"/>
    <n v="0"/>
    <n v="0"/>
    <n v="0"/>
    <n v="0"/>
    <n v="0"/>
    <n v="0"/>
    <n v="0"/>
    <n v="0"/>
    <n v="0"/>
    <n v="0"/>
    <n v="0"/>
    <n v="0"/>
    <n v="0"/>
    <n v="0"/>
    <n v="0"/>
    <n v="0"/>
    <n v="0"/>
    <n v="0"/>
    <n v="0"/>
    <n v="0"/>
    <n v="0"/>
    <n v="0"/>
    <n v="0"/>
    <n v="0"/>
    <n v="0"/>
    <n v="0"/>
  </r>
  <r>
    <x v="2"/>
    <x v="9"/>
    <s v="Bereaved_Subsequent_18-24yrs"/>
    <s v="Care profile"/>
    <x v="27"/>
    <n v="0.1"/>
    <n v="2"/>
    <n v="45"/>
    <s v="min"/>
    <x v="3"/>
    <x v="19"/>
    <x v="1"/>
    <x v="1"/>
    <x v="1"/>
    <n v="14564.255673599999"/>
    <n v="1456.4255673600001"/>
    <n v="2912.8511347200001"/>
    <n v="2184.6383510400001"/>
    <n v="0"/>
    <n v="0"/>
    <n v="2184.6383510400001"/>
    <n v="0"/>
    <n v="0"/>
    <n v="0"/>
    <n v="218.46383510400003"/>
    <n v="0"/>
    <n v="0"/>
    <n v="0"/>
    <n v="0"/>
    <n v="0"/>
    <n v="1529.2468457279999"/>
    <n v="0"/>
    <n v="0"/>
    <n v="0"/>
    <n v="0"/>
    <n v="0"/>
    <n v="0"/>
    <n v="0"/>
    <n v="436.92767020800005"/>
    <n v="0"/>
    <n v="0"/>
    <n v="0"/>
    <n v="0"/>
    <n v="0"/>
    <n v="0"/>
    <n v="0"/>
    <n v="0"/>
    <n v="0"/>
    <n v="1.3275390890126793"/>
    <n v="0"/>
    <n v="0"/>
    <n v="0"/>
    <n v="0.12738416041049563"/>
    <n v="0"/>
    <n v="0"/>
    <n v="0"/>
    <n v="0"/>
    <n v="0"/>
    <n v="0.93280326683032511"/>
    <n v="0"/>
    <n v="0"/>
    <n v="0"/>
    <n v="0"/>
    <n v="0"/>
    <n v="0"/>
    <n v="0"/>
    <n v="0.26735166177185843"/>
    <n v="0"/>
    <n v="0"/>
    <n v="0"/>
    <n v="0"/>
    <n v="0"/>
    <n v="0"/>
    <n v="0"/>
    <n v="0"/>
    <n v="0"/>
    <n v="0"/>
    <n v="0"/>
    <n v="0"/>
    <n v="0"/>
    <n v="0"/>
    <n v="0"/>
    <n v="0"/>
    <n v="0"/>
    <n v="0"/>
    <n v="0"/>
    <n v="0"/>
    <n v="0"/>
    <n v="0"/>
    <n v="0"/>
    <n v="0"/>
    <n v="0"/>
    <n v="0"/>
    <n v="0"/>
    <n v="0"/>
    <n v="0"/>
    <n v="0"/>
    <n v="0"/>
    <n v="0"/>
    <n v="0"/>
    <n v="0"/>
    <n v="0"/>
    <n v="0"/>
    <n v="0"/>
  </r>
  <r>
    <x v="2"/>
    <x v="9"/>
    <s v="Bereaved_Subsequent_18-24yrs"/>
    <s v="Care profile"/>
    <x v="38"/>
    <n v="0.7"/>
    <n v="6"/>
    <n v="60"/>
    <s v="min"/>
    <x v="5"/>
    <x v="0"/>
    <x v="1"/>
    <x v="1"/>
    <x v="1"/>
    <n v="14564.255673599999"/>
    <n v="10194.978971519999"/>
    <n v="61169.873829119992"/>
    <n v="61169.873829119992"/>
    <n v="0"/>
    <n v="0"/>
    <n v="61169.873829119992"/>
    <n v="0"/>
    <n v="0"/>
    <n v="0"/>
    <n v="0"/>
    <n v="0"/>
    <n v="0"/>
    <n v="0"/>
    <n v="0"/>
    <n v="0"/>
    <n v="61169.873829119992"/>
    <n v="0"/>
    <n v="0"/>
    <n v="0"/>
    <n v="0"/>
    <n v="0"/>
    <n v="0"/>
    <n v="0"/>
    <n v="0"/>
    <n v="0"/>
    <n v="0"/>
    <n v="0"/>
    <n v="0"/>
    <n v="0"/>
    <n v="0"/>
    <n v="0"/>
    <n v="0"/>
    <n v="0"/>
    <n v="53.225240274666128"/>
    <n v="0"/>
    <n v="0"/>
    <n v="0"/>
    <n v="0"/>
    <n v="0"/>
    <n v="0"/>
    <n v="0"/>
    <n v="0"/>
    <n v="0"/>
    <n v="53.225240274666128"/>
    <n v="0"/>
    <n v="0"/>
    <n v="0"/>
    <n v="0"/>
    <n v="0"/>
    <n v="0"/>
    <n v="0"/>
    <n v="0"/>
    <n v="0"/>
    <n v="0"/>
    <n v="0"/>
    <n v="0"/>
    <n v="0"/>
    <n v="0"/>
    <n v="0"/>
    <n v="0"/>
    <n v="0"/>
    <n v="0"/>
    <n v="0"/>
    <n v="0"/>
    <n v="0"/>
    <n v="0"/>
    <n v="0"/>
    <n v="0"/>
    <n v="0"/>
    <n v="0"/>
    <n v="0"/>
    <n v="0"/>
    <n v="0"/>
    <n v="0"/>
    <n v="0"/>
    <n v="0"/>
    <n v="0"/>
    <n v="0"/>
    <n v="0"/>
    <n v="0"/>
    <n v="0"/>
    <n v="0"/>
    <n v="0"/>
    <n v="0"/>
    <n v="0"/>
    <n v="0"/>
    <n v="0"/>
    <n v="0"/>
    <n v="0"/>
  </r>
  <r>
    <x v="2"/>
    <x v="9"/>
    <s v="Bereaved_Subsequent_18-24yrs"/>
    <s v="Care profile"/>
    <x v="54"/>
    <n v="0.1"/>
    <n v="6"/>
    <n v="60"/>
    <s v="min"/>
    <x v="4"/>
    <x v="0"/>
    <x v="1"/>
    <x v="1"/>
    <x v="1"/>
    <n v="14564.255673599999"/>
    <n v="1456.4255673600001"/>
    <n v="8738.5534041600004"/>
    <n v="8738.5534041600004"/>
    <n v="0"/>
    <n v="0"/>
    <n v="8738.5534041600004"/>
    <n v="0"/>
    <n v="0"/>
    <n v="0"/>
    <n v="8738.5534041600004"/>
    <n v="0"/>
    <n v="0"/>
    <n v="0"/>
    <n v="0"/>
    <n v="0"/>
    <n v="0"/>
    <n v="0"/>
    <n v="0"/>
    <n v="0"/>
    <n v="0"/>
    <n v="0"/>
    <n v="0"/>
    <n v="0"/>
    <n v="0"/>
    <n v="0"/>
    <n v="0"/>
    <n v="0"/>
    <n v="0"/>
    <n v="0"/>
    <n v="0"/>
    <n v="0"/>
    <n v="0"/>
    <n v="0"/>
    <n v="7.603605753523734"/>
    <n v="0"/>
    <n v="0"/>
    <n v="0"/>
    <n v="7.603605753523734"/>
    <n v="0"/>
    <n v="0"/>
    <n v="0"/>
    <n v="0"/>
    <n v="0"/>
    <n v="0"/>
    <n v="0"/>
    <n v="0"/>
    <n v="0"/>
    <n v="0"/>
    <n v="0"/>
    <n v="0"/>
    <n v="0"/>
    <n v="0"/>
    <n v="0"/>
    <n v="0"/>
    <n v="0"/>
    <n v="0"/>
    <n v="0"/>
    <n v="0"/>
    <n v="0"/>
    <n v="0"/>
    <n v="0"/>
    <n v="0"/>
    <n v="0"/>
    <n v="0"/>
    <n v="0"/>
    <n v="0"/>
    <n v="0"/>
    <n v="0"/>
    <n v="0"/>
    <n v="0"/>
    <n v="0"/>
    <n v="0"/>
    <n v="0"/>
    <n v="0"/>
    <n v="0"/>
    <n v="0"/>
    <n v="0"/>
    <n v="0"/>
    <n v="0"/>
    <n v="0"/>
    <n v="0"/>
    <n v="0"/>
    <n v="0"/>
    <n v="0"/>
    <n v="0"/>
    <n v="0"/>
    <n v="0"/>
    <n v="0"/>
    <n v="0"/>
  </r>
  <r>
    <x v="2"/>
    <x v="9"/>
    <s v="Bereaved_Subsequent_18-24yrs"/>
    <s v="Care profile"/>
    <x v="55"/>
    <n v="0.75"/>
    <n v="10"/>
    <n v="90"/>
    <s v="min"/>
    <x v="4"/>
    <x v="0"/>
    <x v="1"/>
    <x v="1"/>
    <x v="1"/>
    <n v="14564.255673599999"/>
    <n v="10923.1917552"/>
    <n v="109231.917552"/>
    <n v="163847.87632799998"/>
    <n v="0"/>
    <n v="0"/>
    <n v="54615.958775999992"/>
    <n v="0"/>
    <n v="0"/>
    <n v="0"/>
    <n v="54615.958775999992"/>
    <n v="0"/>
    <n v="0"/>
    <n v="0"/>
    <n v="0"/>
    <n v="0"/>
    <n v="0"/>
    <n v="0"/>
    <n v="0"/>
    <n v="0"/>
    <n v="0"/>
    <n v="0"/>
    <n v="0"/>
    <n v="0"/>
    <n v="0"/>
    <n v="0"/>
    <n v="0"/>
    <n v="0"/>
    <n v="0"/>
    <n v="0"/>
    <n v="0"/>
    <n v="0"/>
    <n v="0"/>
    <n v="0"/>
    <n v="47.522535959523331"/>
    <n v="0"/>
    <n v="0"/>
    <n v="0"/>
    <n v="47.522535959523331"/>
    <n v="0"/>
    <n v="0"/>
    <n v="0"/>
    <n v="0"/>
    <n v="0"/>
    <n v="0"/>
    <n v="0"/>
    <n v="0"/>
    <n v="0"/>
    <n v="0"/>
    <n v="0"/>
    <n v="0"/>
    <n v="0"/>
    <n v="0"/>
    <n v="0"/>
    <n v="0"/>
    <n v="0"/>
    <n v="0"/>
    <n v="0"/>
    <n v="0"/>
    <n v="0"/>
    <n v="0"/>
    <n v="0"/>
    <n v="0"/>
    <n v="0"/>
    <n v="0"/>
    <n v="0"/>
    <n v="0"/>
    <n v="0"/>
    <n v="0"/>
    <n v="0"/>
    <n v="0"/>
    <n v="0"/>
    <n v="0"/>
    <n v="0"/>
    <n v="0"/>
    <n v="0"/>
    <n v="0"/>
    <n v="0"/>
    <n v="0"/>
    <n v="0"/>
    <n v="0"/>
    <n v="0"/>
    <n v="0"/>
    <n v="0"/>
    <n v="0"/>
    <n v="0"/>
    <n v="0"/>
    <n v="0"/>
    <n v="0"/>
    <n v="0"/>
  </r>
  <r>
    <x v="2"/>
    <x v="9"/>
    <s v="Bereaved_Subsequent_18-24yrs"/>
    <s v="Care profile"/>
    <x v="56"/>
    <n v="0.1"/>
    <n v="8"/>
    <n v="120"/>
    <s v="min"/>
    <x v="3"/>
    <x v="20"/>
    <x v="1"/>
    <x v="1"/>
    <x v="1"/>
    <n v="14564.255673599999"/>
    <n v="1456.4255673600001"/>
    <n v="11651.40453888"/>
    <n v="23302.809077760005"/>
    <n v="0"/>
    <n v="0"/>
    <n v="3883.8015129600008"/>
    <n v="0"/>
    <n v="0"/>
    <n v="0"/>
    <n v="1941.9007564800004"/>
    <n v="0"/>
    <n v="0"/>
    <n v="0"/>
    <n v="0"/>
    <n v="0"/>
    <n v="0"/>
    <n v="0"/>
    <n v="0"/>
    <n v="0"/>
    <n v="0"/>
    <n v="0"/>
    <n v="0"/>
    <n v="0"/>
    <n v="1941.9007564800004"/>
    <n v="0"/>
    <n v="0"/>
    <n v="0"/>
    <n v="0"/>
    <n v="0"/>
    <n v="0"/>
    <n v="0"/>
    <n v="0"/>
    <n v="0"/>
    <n v="3.0177167932867137"/>
    <n v="0"/>
    <n v="0"/>
    <n v="0"/>
    <n v="1.5088583966433569"/>
    <n v="0"/>
    <n v="0"/>
    <n v="0"/>
    <n v="0"/>
    <n v="0"/>
    <n v="0"/>
    <n v="0"/>
    <n v="0"/>
    <n v="0"/>
    <n v="0"/>
    <n v="0"/>
    <n v="0"/>
    <n v="0"/>
    <n v="1.5088583966433569"/>
    <n v="0"/>
    <n v="0"/>
    <n v="0"/>
    <n v="0"/>
    <n v="0"/>
    <n v="0"/>
    <n v="0"/>
    <n v="0"/>
    <n v="0"/>
    <n v="0"/>
    <n v="0"/>
    <n v="0"/>
    <n v="0"/>
    <n v="0"/>
    <n v="0"/>
    <n v="0"/>
    <n v="0"/>
    <n v="0"/>
    <n v="0"/>
    <n v="0"/>
    <n v="0"/>
    <n v="0"/>
    <n v="0"/>
    <n v="0"/>
    <n v="0"/>
    <n v="0"/>
    <n v="0"/>
    <n v="0"/>
    <n v="0"/>
    <n v="0"/>
    <n v="0"/>
    <n v="0"/>
    <n v="0"/>
    <n v="0"/>
    <n v="0"/>
    <n v="0"/>
    <n v="0"/>
  </r>
  <r>
    <x v="2"/>
    <x v="9"/>
    <s v="Bereaved_Subsequent_18-24yrs"/>
    <s v="Care profile"/>
    <x v="42"/>
    <n v="0.5"/>
    <n v="15"/>
    <n v="60"/>
    <s v="min"/>
    <x v="8"/>
    <x v="0"/>
    <x v="1"/>
    <x v="0"/>
    <x v="1"/>
    <n v="14564.255673599999"/>
    <n v="7282.1278367999994"/>
    <n v="109231.91755199998"/>
    <n v="109231.91755199998"/>
    <n v="0"/>
    <n v="0"/>
    <n v="109231.91755199998"/>
    <n v="0"/>
    <n v="0"/>
    <n v="0"/>
    <n v="0"/>
    <n v="0"/>
    <n v="0"/>
    <n v="0"/>
    <n v="0"/>
    <n v="0"/>
    <n v="0"/>
    <n v="0"/>
    <n v="0"/>
    <n v="0"/>
    <n v="0"/>
    <n v="0"/>
    <n v="0"/>
    <n v="0"/>
    <n v="109231.91755199998"/>
    <n v="0"/>
    <n v="0"/>
    <n v="0"/>
    <n v="0"/>
    <n v="0"/>
    <n v="0"/>
    <n v="0"/>
    <n v="0"/>
    <n v="0"/>
    <n v="95.045071919046663"/>
    <n v="0"/>
    <n v="0"/>
    <n v="0"/>
    <n v="0"/>
    <n v="0"/>
    <n v="0"/>
    <n v="0"/>
    <n v="0"/>
    <n v="0"/>
    <n v="0"/>
    <n v="0"/>
    <n v="0"/>
    <n v="0"/>
    <n v="0"/>
    <n v="0"/>
    <n v="0"/>
    <n v="0"/>
    <n v="95.045071919046663"/>
    <n v="0"/>
    <n v="0"/>
    <n v="0"/>
    <n v="0"/>
    <n v="0"/>
    <n v="0"/>
    <n v="0"/>
    <n v="0"/>
    <n v="0"/>
    <n v="0"/>
    <n v="0"/>
    <n v="0"/>
    <n v="0"/>
    <n v="0"/>
    <n v="0"/>
    <n v="0"/>
    <n v="0"/>
    <n v="0"/>
    <n v="0"/>
    <n v="0"/>
    <n v="0"/>
    <n v="0"/>
    <n v="0"/>
    <n v="0"/>
    <n v="0"/>
    <n v="0"/>
    <n v="0"/>
    <n v="0"/>
    <n v="0"/>
    <n v="0"/>
    <n v="0"/>
    <n v="0"/>
    <n v="0"/>
    <n v="0"/>
    <n v="0"/>
    <n v="0"/>
    <n v="0"/>
  </r>
  <r>
    <x v="3"/>
    <x v="9"/>
    <s v="Bereaved_Subsequent_25-64yrs"/>
    <s v="Care profile"/>
    <x v="52"/>
    <n v="1"/>
    <n v="1"/>
    <s v="n/a"/>
    <s v="n/a"/>
    <x v="2"/>
    <x v="0"/>
    <x v="1"/>
    <x v="0"/>
    <x v="1"/>
    <n v="46557.637646400006"/>
    <n v="46557.637646400006"/>
    <n v="46557.63764640000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9"/>
    <s v="Bereaved_Subsequent_25-64yrs"/>
    <s v="Care profile"/>
    <x v="54"/>
    <n v="1"/>
    <n v="3"/>
    <n v="30"/>
    <s v="min"/>
    <x v="3"/>
    <x v="19"/>
    <x v="1"/>
    <x v="1"/>
    <x v="1"/>
    <n v="46557.637646400006"/>
    <n v="46557.637646400006"/>
    <n v="139672.9129392"/>
    <n v="69836.456469600002"/>
    <n v="0"/>
    <n v="0"/>
    <n v="69836.456469600002"/>
    <n v="0"/>
    <n v="0"/>
    <n v="0"/>
    <n v="6983.6456469600007"/>
    <n v="0"/>
    <n v="0"/>
    <n v="0"/>
    <n v="0"/>
    <n v="0"/>
    <n v="48885.519528719997"/>
    <n v="0"/>
    <n v="0"/>
    <n v="0"/>
    <n v="0"/>
    <n v="0"/>
    <n v="0"/>
    <n v="0"/>
    <n v="13967.291293920001"/>
    <n v="0"/>
    <n v="0"/>
    <n v="0"/>
    <n v="0"/>
    <n v="0"/>
    <n v="0"/>
    <n v="0"/>
    <n v="0"/>
    <n v="0"/>
    <n v="42.437516377661041"/>
    <n v="0"/>
    <n v="0"/>
    <n v="0"/>
    <n v="4.0720965871486881"/>
    <n v="0"/>
    <n v="0"/>
    <n v="0"/>
    <n v="0"/>
    <n v="0"/>
    <n v="29.818974251589488"/>
    <n v="0"/>
    <n v="0"/>
    <n v="0"/>
    <n v="0"/>
    <n v="0"/>
    <n v="0"/>
    <n v="0"/>
    <n v="8.5464455389228657"/>
    <n v="0"/>
    <n v="0"/>
    <n v="0"/>
    <n v="0"/>
    <n v="0"/>
    <n v="0"/>
    <n v="0"/>
    <n v="0"/>
    <n v="0"/>
    <n v="0"/>
    <n v="0"/>
    <n v="0"/>
    <n v="0"/>
    <n v="0"/>
    <n v="0"/>
    <n v="0"/>
    <n v="0"/>
    <n v="0"/>
    <n v="0"/>
    <n v="0"/>
    <n v="0"/>
    <n v="0"/>
    <n v="0"/>
    <n v="0"/>
    <n v="0"/>
    <n v="0"/>
    <n v="0"/>
    <n v="0"/>
    <n v="0"/>
    <n v="0"/>
    <n v="0"/>
    <n v="0"/>
    <n v="0"/>
    <n v="0"/>
    <n v="0"/>
    <n v="0"/>
    <n v="0"/>
  </r>
  <r>
    <x v="3"/>
    <x v="9"/>
    <s v="Bereaved_Subsequent_25-64yrs"/>
    <s v="Care profile"/>
    <x v="27"/>
    <n v="0.1"/>
    <n v="2"/>
    <n v="45"/>
    <s v="min"/>
    <x v="3"/>
    <x v="19"/>
    <x v="1"/>
    <x v="1"/>
    <x v="1"/>
    <n v="46557.637646400006"/>
    <n v="4655.7637646400008"/>
    <n v="9311.5275292800015"/>
    <n v="6983.6456469600007"/>
    <n v="0"/>
    <n v="0"/>
    <n v="6983.6456469600016"/>
    <n v="0"/>
    <n v="0"/>
    <n v="0"/>
    <n v="698.36456469600012"/>
    <n v="0"/>
    <n v="0"/>
    <n v="0"/>
    <n v="0"/>
    <n v="0"/>
    <n v="4888.5519528720006"/>
    <n v="0"/>
    <n v="0"/>
    <n v="0"/>
    <n v="0"/>
    <n v="0"/>
    <n v="0"/>
    <n v="0"/>
    <n v="1396.7291293920002"/>
    <n v="0"/>
    <n v="0"/>
    <n v="0"/>
    <n v="0"/>
    <n v="0"/>
    <n v="0"/>
    <n v="0"/>
    <n v="0"/>
    <n v="0"/>
    <n v="4.2437516377661044"/>
    <n v="0"/>
    <n v="0"/>
    <n v="0"/>
    <n v="0.40720965871486886"/>
    <n v="0"/>
    <n v="0"/>
    <n v="0"/>
    <n v="0"/>
    <n v="0"/>
    <n v="2.9818974251589494"/>
    <n v="0"/>
    <n v="0"/>
    <n v="0"/>
    <n v="0"/>
    <n v="0"/>
    <n v="0"/>
    <n v="0"/>
    <n v="0.85464455389228655"/>
    <n v="0"/>
    <n v="0"/>
    <n v="0"/>
    <n v="0"/>
    <n v="0"/>
    <n v="0"/>
    <n v="0"/>
    <n v="0"/>
    <n v="0"/>
    <n v="0"/>
    <n v="0"/>
    <n v="0"/>
    <n v="0"/>
    <n v="0"/>
    <n v="0"/>
    <n v="0"/>
    <n v="0"/>
    <n v="0"/>
    <n v="0"/>
    <n v="0"/>
    <n v="0"/>
    <n v="0"/>
    <n v="0"/>
    <n v="0"/>
    <n v="0"/>
    <n v="0"/>
    <n v="0"/>
    <n v="0"/>
    <n v="0"/>
    <n v="0"/>
    <n v="0"/>
    <n v="0"/>
    <n v="0"/>
    <n v="0"/>
    <n v="0"/>
    <n v="0"/>
    <n v="0"/>
  </r>
  <r>
    <x v="3"/>
    <x v="9"/>
    <s v="Bereaved_Subsequent_25-64yrs"/>
    <s v="Care profile"/>
    <x v="38"/>
    <n v="0.05"/>
    <n v="6"/>
    <n v="60"/>
    <s v="min"/>
    <x v="5"/>
    <x v="0"/>
    <x v="1"/>
    <x v="1"/>
    <x v="1"/>
    <n v="46557.637646400006"/>
    <n v="2327.8818823200004"/>
    <n v="13967.291293920003"/>
    <n v="13967.291293920001"/>
    <n v="0"/>
    <n v="0"/>
    <n v="13967.291293920001"/>
    <n v="0"/>
    <n v="0"/>
    <n v="0"/>
    <n v="0"/>
    <n v="0"/>
    <n v="0"/>
    <n v="0"/>
    <n v="0"/>
    <n v="0"/>
    <n v="13967.291293920001"/>
    <n v="0"/>
    <n v="0"/>
    <n v="0"/>
    <n v="0"/>
    <n v="0"/>
    <n v="0"/>
    <n v="0"/>
    <n v="0"/>
    <n v="0"/>
    <n v="0"/>
    <n v="0"/>
    <n v="0"/>
    <n v="0"/>
    <n v="0"/>
    <n v="0"/>
    <n v="0"/>
    <n v="0"/>
    <n v="12.153244539655107"/>
    <n v="0"/>
    <n v="0"/>
    <n v="0"/>
    <n v="0"/>
    <n v="0"/>
    <n v="0"/>
    <n v="0"/>
    <n v="0"/>
    <n v="0"/>
    <n v="12.153244539655107"/>
    <n v="0"/>
    <n v="0"/>
    <n v="0"/>
    <n v="0"/>
    <n v="0"/>
    <n v="0"/>
    <n v="0"/>
    <n v="0"/>
    <n v="0"/>
    <n v="0"/>
    <n v="0"/>
    <n v="0"/>
    <n v="0"/>
    <n v="0"/>
    <n v="0"/>
    <n v="0"/>
    <n v="0"/>
    <n v="0"/>
    <n v="0"/>
    <n v="0"/>
    <n v="0"/>
    <n v="0"/>
    <n v="0"/>
    <n v="0"/>
    <n v="0"/>
    <n v="0"/>
    <n v="0"/>
    <n v="0"/>
    <n v="0"/>
    <n v="0"/>
    <n v="0"/>
    <n v="0"/>
    <n v="0"/>
    <n v="0"/>
    <n v="0"/>
    <n v="0"/>
    <n v="0"/>
    <n v="0"/>
    <n v="0"/>
    <n v="0"/>
    <n v="0"/>
    <n v="0"/>
    <n v="0"/>
    <n v="0"/>
    <n v="0"/>
  </r>
  <r>
    <x v="3"/>
    <x v="9"/>
    <s v="Bereaved_Subsequent_25-64yrs"/>
    <s v="Care profile"/>
    <x v="54"/>
    <n v="0.1"/>
    <n v="6"/>
    <n v="60"/>
    <s v="min"/>
    <x v="4"/>
    <x v="0"/>
    <x v="1"/>
    <x v="1"/>
    <x v="1"/>
    <n v="46557.637646400006"/>
    <n v="4655.7637646400008"/>
    <n v="27934.582587840006"/>
    <n v="27934.582587840003"/>
    <n v="0"/>
    <n v="0"/>
    <n v="27934.582587840003"/>
    <n v="0"/>
    <n v="0"/>
    <n v="0"/>
    <n v="27934.582587840003"/>
    <n v="0"/>
    <n v="0"/>
    <n v="0"/>
    <n v="0"/>
    <n v="0"/>
    <n v="0"/>
    <n v="0"/>
    <n v="0"/>
    <n v="0"/>
    <n v="0"/>
    <n v="0"/>
    <n v="0"/>
    <n v="0"/>
    <n v="0"/>
    <n v="0"/>
    <n v="0"/>
    <n v="0"/>
    <n v="0"/>
    <n v="0"/>
    <n v="0"/>
    <n v="0"/>
    <n v="0"/>
    <n v="0"/>
    <n v="24.306489079310214"/>
    <n v="0"/>
    <n v="0"/>
    <n v="0"/>
    <n v="24.306489079310214"/>
    <n v="0"/>
    <n v="0"/>
    <n v="0"/>
    <n v="0"/>
    <n v="0"/>
    <n v="0"/>
    <n v="0"/>
    <n v="0"/>
    <n v="0"/>
    <n v="0"/>
    <n v="0"/>
    <n v="0"/>
    <n v="0"/>
    <n v="0"/>
    <n v="0"/>
    <n v="0"/>
    <n v="0"/>
    <n v="0"/>
    <n v="0"/>
    <n v="0"/>
    <n v="0"/>
    <n v="0"/>
    <n v="0"/>
    <n v="0"/>
    <n v="0"/>
    <n v="0"/>
    <n v="0"/>
    <n v="0"/>
    <n v="0"/>
    <n v="0"/>
    <n v="0"/>
    <n v="0"/>
    <n v="0"/>
    <n v="0"/>
    <n v="0"/>
    <n v="0"/>
    <n v="0"/>
    <n v="0"/>
    <n v="0"/>
    <n v="0"/>
    <n v="0"/>
    <n v="0"/>
    <n v="0"/>
    <n v="0"/>
    <n v="0"/>
    <n v="0"/>
    <n v="0"/>
    <n v="0"/>
    <n v="0"/>
    <n v="0"/>
    <n v="0"/>
  </r>
  <r>
    <x v="3"/>
    <x v="9"/>
    <s v="Bereaved_Subsequent_25-64yrs"/>
    <s v="Care profile"/>
    <x v="55"/>
    <n v="0.75"/>
    <n v="10"/>
    <n v="90"/>
    <s v="min"/>
    <x v="4"/>
    <x v="0"/>
    <x v="1"/>
    <x v="1"/>
    <x v="1"/>
    <n v="46557.637646400006"/>
    <n v="34918.228234800001"/>
    <n v="349182.28234799998"/>
    <n v="523773.42352199997"/>
    <n v="0"/>
    <n v="0"/>
    <n v="174591.14117399999"/>
    <n v="0"/>
    <n v="0"/>
    <n v="0"/>
    <n v="174591.14117399999"/>
    <n v="0"/>
    <n v="0"/>
    <n v="0"/>
    <n v="0"/>
    <n v="0"/>
    <n v="0"/>
    <n v="0"/>
    <n v="0"/>
    <n v="0"/>
    <n v="0"/>
    <n v="0"/>
    <n v="0"/>
    <n v="0"/>
    <n v="0"/>
    <n v="0"/>
    <n v="0"/>
    <n v="0"/>
    <n v="0"/>
    <n v="0"/>
    <n v="0"/>
    <n v="0"/>
    <n v="0"/>
    <n v="0"/>
    <n v="151.91555674568883"/>
    <n v="0"/>
    <n v="0"/>
    <n v="0"/>
    <n v="151.91555674568883"/>
    <n v="0"/>
    <n v="0"/>
    <n v="0"/>
    <n v="0"/>
    <n v="0"/>
    <n v="0"/>
    <n v="0"/>
    <n v="0"/>
    <n v="0"/>
    <n v="0"/>
    <n v="0"/>
    <n v="0"/>
    <n v="0"/>
    <n v="0"/>
    <n v="0"/>
    <n v="0"/>
    <n v="0"/>
    <n v="0"/>
    <n v="0"/>
    <n v="0"/>
    <n v="0"/>
    <n v="0"/>
    <n v="0"/>
    <n v="0"/>
    <n v="0"/>
    <n v="0"/>
    <n v="0"/>
    <n v="0"/>
    <n v="0"/>
    <n v="0"/>
    <n v="0"/>
    <n v="0"/>
    <n v="0"/>
    <n v="0"/>
    <n v="0"/>
    <n v="0"/>
    <n v="0"/>
    <n v="0"/>
    <n v="0"/>
    <n v="0"/>
    <n v="0"/>
    <n v="0"/>
    <n v="0"/>
    <n v="0"/>
    <n v="0"/>
    <n v="0"/>
    <n v="0"/>
    <n v="0"/>
    <n v="0"/>
    <n v="0"/>
    <n v="0"/>
  </r>
  <r>
    <x v="3"/>
    <x v="9"/>
    <s v="Bereaved_Subsequent_25-64yrs"/>
    <s v="Care profile"/>
    <x v="56"/>
    <n v="0.1"/>
    <n v="8"/>
    <n v="120"/>
    <s v="min"/>
    <x v="3"/>
    <x v="20"/>
    <x v="1"/>
    <x v="1"/>
    <x v="1"/>
    <n v="46557.637646400006"/>
    <n v="4655.7637646400008"/>
    <n v="37246.110117120006"/>
    <n v="74492.220234240012"/>
    <n v="0"/>
    <n v="0"/>
    <n v="12415.370039040001"/>
    <n v="0"/>
    <n v="0"/>
    <n v="0"/>
    <n v="6207.6850195200004"/>
    <n v="0"/>
    <n v="0"/>
    <n v="0"/>
    <n v="0"/>
    <n v="0"/>
    <n v="0"/>
    <n v="0"/>
    <n v="0"/>
    <n v="0"/>
    <n v="0"/>
    <n v="0"/>
    <n v="0"/>
    <n v="0"/>
    <n v="6207.6850195200004"/>
    <n v="0"/>
    <n v="0"/>
    <n v="0"/>
    <n v="0"/>
    <n v="0"/>
    <n v="0"/>
    <n v="0"/>
    <n v="0"/>
    <n v="0"/>
    <n v="9.6467521670862482"/>
    <n v="0"/>
    <n v="0"/>
    <n v="0"/>
    <n v="4.8233760835431241"/>
    <n v="0"/>
    <n v="0"/>
    <n v="0"/>
    <n v="0"/>
    <n v="0"/>
    <n v="0"/>
    <n v="0"/>
    <n v="0"/>
    <n v="0"/>
    <n v="0"/>
    <n v="0"/>
    <n v="0"/>
    <n v="0"/>
    <n v="4.8233760835431241"/>
    <n v="0"/>
    <n v="0"/>
    <n v="0"/>
    <n v="0"/>
    <n v="0"/>
    <n v="0"/>
    <n v="0"/>
    <n v="0"/>
    <n v="0"/>
    <n v="0"/>
    <n v="0"/>
    <n v="0"/>
    <n v="0"/>
    <n v="0"/>
    <n v="0"/>
    <n v="0"/>
    <n v="0"/>
    <n v="0"/>
    <n v="0"/>
    <n v="0"/>
    <n v="0"/>
    <n v="0"/>
    <n v="0"/>
    <n v="0"/>
    <n v="0"/>
    <n v="0"/>
    <n v="0"/>
    <n v="0"/>
    <n v="0"/>
    <n v="0"/>
    <n v="0"/>
    <n v="0"/>
    <n v="0"/>
    <n v="0"/>
    <n v="0"/>
    <n v="0"/>
    <n v="0"/>
  </r>
  <r>
    <x v="3"/>
    <x v="9"/>
    <s v="Bereaved_Subsequent_25-64yrs"/>
    <s v="Care profile"/>
    <x v="42"/>
    <n v="0.5"/>
    <n v="15"/>
    <n v="60"/>
    <s v="min"/>
    <x v="8"/>
    <x v="0"/>
    <x v="1"/>
    <x v="0"/>
    <x v="1"/>
    <n v="46557.637646400006"/>
    <n v="23278.818823200003"/>
    <n v="349182.28234800004"/>
    <n v="349182.28234800004"/>
    <n v="0"/>
    <n v="0"/>
    <n v="349182.28234800004"/>
    <n v="0"/>
    <n v="0"/>
    <n v="0"/>
    <n v="0"/>
    <n v="0"/>
    <n v="0"/>
    <n v="0"/>
    <n v="0"/>
    <n v="0"/>
    <n v="0"/>
    <n v="0"/>
    <n v="0"/>
    <n v="0"/>
    <n v="0"/>
    <n v="0"/>
    <n v="0"/>
    <n v="0"/>
    <n v="349182.28234800004"/>
    <n v="0"/>
    <n v="0"/>
    <n v="0"/>
    <n v="0"/>
    <n v="0"/>
    <n v="0"/>
    <n v="0"/>
    <n v="0"/>
    <n v="0"/>
    <n v="303.83111349137772"/>
    <n v="0"/>
    <n v="0"/>
    <n v="0"/>
    <n v="0"/>
    <n v="0"/>
    <n v="0"/>
    <n v="0"/>
    <n v="0"/>
    <n v="0"/>
    <n v="0"/>
    <n v="0"/>
    <n v="0"/>
    <n v="0"/>
    <n v="0"/>
    <n v="0"/>
    <n v="0"/>
    <n v="0"/>
    <n v="303.83111349137772"/>
    <n v="0"/>
    <n v="0"/>
    <n v="0"/>
    <n v="0"/>
    <n v="0"/>
    <n v="0"/>
    <n v="0"/>
    <n v="0"/>
    <n v="0"/>
    <n v="0"/>
    <n v="0"/>
    <n v="0"/>
    <n v="0"/>
    <n v="0"/>
    <n v="0"/>
    <n v="0"/>
    <n v="0"/>
    <n v="0"/>
    <n v="0"/>
    <n v="0"/>
    <n v="0"/>
    <n v="0"/>
    <n v="0"/>
    <n v="0"/>
    <n v="0"/>
    <n v="0"/>
    <n v="0"/>
    <n v="0"/>
    <n v="0"/>
    <n v="0"/>
    <n v="0"/>
    <n v="0"/>
    <n v="0"/>
    <n v="0"/>
    <n v="0"/>
    <n v="0"/>
    <n v="0"/>
  </r>
  <r>
    <x v="4"/>
    <x v="9"/>
    <s v="Bereaved_Subsequent_65+yrs"/>
    <s v="Care profile"/>
    <x v="52"/>
    <n v="0.2"/>
    <n v="1"/>
    <s v="n/a"/>
    <s v="n/a"/>
    <x v="2"/>
    <x v="0"/>
    <x v="1"/>
    <x v="0"/>
    <x v="1"/>
    <n v="7517.4958512000003"/>
    <n v="1503.4991702400002"/>
    <n v="1503.499170240000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9"/>
    <s v="Bereaved_Subsequent_65+yrs"/>
    <s v="Care profile"/>
    <x v="54"/>
    <n v="1"/>
    <n v="3"/>
    <n v="30"/>
    <s v="min"/>
    <x v="3"/>
    <x v="19"/>
    <x v="1"/>
    <x v="1"/>
    <x v="1"/>
    <n v="7517.4958512000003"/>
    <n v="7517.4958512000003"/>
    <n v="22552.4875536"/>
    <n v="11276.2437768"/>
    <n v="0"/>
    <n v="0"/>
    <n v="11276.2437768"/>
    <n v="0"/>
    <n v="0"/>
    <n v="0"/>
    <n v="1127.62437768"/>
    <n v="0"/>
    <n v="0"/>
    <n v="0"/>
    <n v="0"/>
    <n v="0"/>
    <n v="7893.3706437599994"/>
    <n v="0"/>
    <n v="0"/>
    <n v="0"/>
    <n v="0"/>
    <n v="0"/>
    <n v="0"/>
    <n v="0"/>
    <n v="2255.2487553599999"/>
    <n v="0"/>
    <n v="0"/>
    <n v="0"/>
    <n v="0"/>
    <n v="0"/>
    <n v="0"/>
    <n v="0"/>
    <n v="0"/>
    <n v="0"/>
    <n v="6.85223455122979"/>
    <n v="0"/>
    <n v="0"/>
    <n v="0"/>
    <n v="0.65750692576093295"/>
    <n v="0"/>
    <n v="0"/>
    <n v="0"/>
    <n v="0"/>
    <n v="0"/>
    <n v="4.8147635179831063"/>
    <n v="0"/>
    <n v="0"/>
    <n v="0"/>
    <n v="0"/>
    <n v="0"/>
    <n v="0"/>
    <n v="0"/>
    <n v="1.3799641074857509"/>
    <n v="0"/>
    <n v="0"/>
    <n v="0"/>
    <n v="0"/>
    <n v="0"/>
    <n v="0"/>
    <n v="0"/>
    <n v="0"/>
    <n v="0"/>
    <n v="0"/>
    <n v="0"/>
    <n v="0"/>
    <n v="0"/>
    <n v="0"/>
    <n v="0"/>
    <n v="0"/>
    <n v="0"/>
    <n v="0"/>
    <n v="0"/>
    <n v="0"/>
    <n v="0"/>
    <n v="0"/>
    <n v="0"/>
    <n v="0"/>
    <n v="0"/>
    <n v="0"/>
    <n v="0"/>
    <n v="0"/>
    <n v="0"/>
    <n v="0"/>
    <n v="0"/>
    <n v="0"/>
    <n v="0"/>
    <n v="0"/>
    <n v="0"/>
    <n v="0"/>
    <n v="0"/>
  </r>
  <r>
    <x v="4"/>
    <x v="9"/>
    <s v="Bereaved_Subsequent_65+yrs"/>
    <s v="Care profile"/>
    <x v="27"/>
    <n v="0.1"/>
    <n v="2"/>
    <n v="45"/>
    <s v="min"/>
    <x v="3"/>
    <x v="19"/>
    <x v="1"/>
    <x v="1"/>
    <x v="1"/>
    <n v="7517.4958512000003"/>
    <n v="751.74958512000012"/>
    <n v="1503.4991702400002"/>
    <n v="1127.6243776800002"/>
    <n v="0"/>
    <n v="0"/>
    <n v="1127.6243776800002"/>
    <n v="0"/>
    <n v="0"/>
    <n v="0"/>
    <n v="112.76243776800003"/>
    <n v="0"/>
    <n v="0"/>
    <n v="0"/>
    <n v="0"/>
    <n v="0"/>
    <n v="789.33706437600006"/>
    <n v="0"/>
    <n v="0"/>
    <n v="0"/>
    <n v="0"/>
    <n v="0"/>
    <n v="0"/>
    <n v="0"/>
    <n v="225.52487553600005"/>
    <n v="0"/>
    <n v="0"/>
    <n v="0"/>
    <n v="0"/>
    <n v="0"/>
    <n v="0"/>
    <n v="0"/>
    <n v="0"/>
    <n v="0"/>
    <n v="0.68522345512297922"/>
    <n v="0"/>
    <n v="0"/>
    <n v="0"/>
    <n v="6.5750692576093311E-2"/>
    <n v="0"/>
    <n v="0"/>
    <n v="0"/>
    <n v="0"/>
    <n v="0"/>
    <n v="0.48147635179831072"/>
    <n v="0"/>
    <n v="0"/>
    <n v="0"/>
    <n v="0"/>
    <n v="0"/>
    <n v="0"/>
    <n v="0"/>
    <n v="0.13799641074857513"/>
    <n v="0"/>
    <n v="0"/>
    <n v="0"/>
    <n v="0"/>
    <n v="0"/>
    <n v="0"/>
    <n v="0"/>
    <n v="0"/>
    <n v="0"/>
    <n v="0"/>
    <n v="0"/>
    <n v="0"/>
    <n v="0"/>
    <n v="0"/>
    <n v="0"/>
    <n v="0"/>
    <n v="0"/>
    <n v="0"/>
    <n v="0"/>
    <n v="0"/>
    <n v="0"/>
    <n v="0"/>
    <n v="0"/>
    <n v="0"/>
    <n v="0"/>
    <n v="0"/>
    <n v="0"/>
    <n v="0"/>
    <n v="0"/>
    <n v="0"/>
    <n v="0"/>
    <n v="0"/>
    <n v="0"/>
    <n v="0"/>
    <n v="0"/>
    <n v="0"/>
    <n v="0"/>
  </r>
  <r>
    <x v="4"/>
    <x v="9"/>
    <s v="Bereaved_Subsequent_65+yrs"/>
    <s v="Care profile"/>
    <x v="38"/>
    <n v="0.3"/>
    <n v="6"/>
    <n v="60"/>
    <s v="min"/>
    <x v="9"/>
    <x v="0"/>
    <x v="1"/>
    <x v="1"/>
    <x v="1"/>
    <n v="7517.4958512000003"/>
    <n v="2255.2487553599999"/>
    <n v="13531.492532159999"/>
    <n v="13531.492532159999"/>
    <n v="0"/>
    <n v="0"/>
    <n v="13531.492532159999"/>
    <n v="0"/>
    <n v="0"/>
    <n v="0"/>
    <n v="0"/>
    <n v="0"/>
    <n v="0"/>
    <n v="0"/>
    <n v="0"/>
    <n v="0"/>
    <n v="0"/>
    <n v="0"/>
    <n v="0"/>
    <n v="0"/>
    <n v="0"/>
    <n v="0"/>
    <n v="0"/>
    <n v="0"/>
    <n v="0"/>
    <n v="0"/>
    <n v="0"/>
    <n v="0"/>
    <n v="0"/>
    <n v="0"/>
    <n v="0"/>
    <n v="13531.492532159999"/>
    <n v="0"/>
    <n v="0"/>
    <n v="11.774046539821473"/>
    <n v="0"/>
    <n v="0"/>
    <n v="0"/>
    <n v="0"/>
    <n v="0"/>
    <n v="0"/>
    <n v="0"/>
    <n v="0"/>
    <n v="0"/>
    <n v="0"/>
    <n v="0"/>
    <n v="0"/>
    <n v="0"/>
    <n v="0"/>
    <n v="0"/>
    <n v="0"/>
    <n v="0"/>
    <n v="0"/>
    <n v="0"/>
    <n v="0"/>
    <n v="0"/>
    <n v="0"/>
    <n v="0"/>
    <n v="0"/>
    <n v="11.774046539821473"/>
    <n v="0"/>
    <n v="0"/>
    <n v="0"/>
    <n v="0"/>
    <n v="0"/>
    <n v="0"/>
    <n v="0"/>
    <n v="0"/>
    <n v="0"/>
    <n v="0"/>
    <n v="0"/>
    <n v="0"/>
    <n v="0"/>
    <n v="0"/>
    <n v="0"/>
    <n v="0"/>
    <n v="0"/>
    <n v="0"/>
    <n v="0"/>
    <n v="0"/>
    <n v="0"/>
    <n v="0"/>
    <n v="0"/>
    <n v="0"/>
    <n v="0"/>
    <n v="0"/>
    <n v="0"/>
    <n v="0"/>
    <n v="0"/>
    <n v="0"/>
  </r>
  <r>
    <x v="4"/>
    <x v="9"/>
    <s v="Bereaved_Subsequent_65+yrs"/>
    <s v="Care profile"/>
    <x v="54"/>
    <n v="0.1"/>
    <n v="6"/>
    <n v="60"/>
    <s v="min"/>
    <x v="4"/>
    <x v="0"/>
    <x v="1"/>
    <x v="1"/>
    <x v="1"/>
    <n v="7517.4958512000003"/>
    <n v="751.74958512000012"/>
    <n v="4510.4975107200007"/>
    <n v="4510.4975107200007"/>
    <n v="0"/>
    <n v="0"/>
    <n v="4510.4975107200007"/>
    <n v="0"/>
    <n v="0"/>
    <n v="0"/>
    <n v="4510.4975107200007"/>
    <n v="0"/>
    <n v="0"/>
    <n v="0"/>
    <n v="0"/>
    <n v="0"/>
    <n v="0"/>
    <n v="0"/>
    <n v="0"/>
    <n v="0"/>
    <n v="0"/>
    <n v="0"/>
    <n v="0"/>
    <n v="0"/>
    <n v="0"/>
    <n v="0"/>
    <n v="0"/>
    <n v="0"/>
    <n v="0"/>
    <n v="0"/>
    <n v="0"/>
    <n v="0"/>
    <n v="0"/>
    <n v="0"/>
    <n v="3.9246821799404921"/>
    <n v="0"/>
    <n v="0"/>
    <n v="0"/>
    <n v="3.9246821799404921"/>
    <n v="0"/>
    <n v="0"/>
    <n v="0"/>
    <n v="0"/>
    <n v="0"/>
    <n v="0"/>
    <n v="0"/>
    <n v="0"/>
    <n v="0"/>
    <n v="0"/>
    <n v="0"/>
    <n v="0"/>
    <n v="0"/>
    <n v="0"/>
    <n v="0"/>
    <n v="0"/>
    <n v="0"/>
    <n v="0"/>
    <n v="0"/>
    <n v="0"/>
    <n v="0"/>
    <n v="0"/>
    <n v="0"/>
    <n v="0"/>
    <n v="0"/>
    <n v="0"/>
    <n v="0"/>
    <n v="0"/>
    <n v="0"/>
    <n v="0"/>
    <n v="0"/>
    <n v="0"/>
    <n v="0"/>
    <n v="0"/>
    <n v="0"/>
    <n v="0"/>
    <n v="0"/>
    <n v="0"/>
    <n v="0"/>
    <n v="0"/>
    <n v="0"/>
    <n v="0"/>
    <n v="0"/>
    <n v="0"/>
    <n v="0"/>
    <n v="0"/>
    <n v="0"/>
    <n v="0"/>
    <n v="0"/>
    <n v="0"/>
    <n v="0"/>
  </r>
  <r>
    <x v="4"/>
    <x v="9"/>
    <s v="Bereaved_Subsequent_65+yrs"/>
    <s v="Care profile"/>
    <x v="55"/>
    <n v="0.5"/>
    <n v="10"/>
    <n v="90"/>
    <s v="min"/>
    <x v="4"/>
    <x v="0"/>
    <x v="1"/>
    <x v="1"/>
    <x v="1"/>
    <n v="7517.4958512000003"/>
    <n v="3758.7479256000001"/>
    <n v="37587.479255999999"/>
    <n v="56381.218883999994"/>
    <n v="0"/>
    <n v="0"/>
    <n v="18793.739627999996"/>
    <n v="0"/>
    <n v="0"/>
    <n v="0"/>
    <n v="18793.739627999996"/>
    <n v="0"/>
    <n v="0"/>
    <n v="0"/>
    <n v="0"/>
    <n v="0"/>
    <n v="0"/>
    <n v="0"/>
    <n v="0"/>
    <n v="0"/>
    <n v="0"/>
    <n v="0"/>
    <n v="0"/>
    <n v="0"/>
    <n v="0"/>
    <n v="0"/>
    <n v="0"/>
    <n v="0"/>
    <n v="0"/>
    <n v="0"/>
    <n v="0"/>
    <n v="0"/>
    <n v="0"/>
    <n v="0"/>
    <n v="16.35284241641871"/>
    <n v="0"/>
    <n v="0"/>
    <n v="0"/>
    <n v="16.35284241641871"/>
    <n v="0"/>
    <n v="0"/>
    <n v="0"/>
    <n v="0"/>
    <n v="0"/>
    <n v="0"/>
    <n v="0"/>
    <n v="0"/>
    <n v="0"/>
    <n v="0"/>
    <n v="0"/>
    <n v="0"/>
    <n v="0"/>
    <n v="0"/>
    <n v="0"/>
    <n v="0"/>
    <n v="0"/>
    <n v="0"/>
    <n v="0"/>
    <n v="0"/>
    <n v="0"/>
    <n v="0"/>
    <n v="0"/>
    <n v="0"/>
    <n v="0"/>
    <n v="0"/>
    <n v="0"/>
    <n v="0"/>
    <n v="0"/>
    <n v="0"/>
    <n v="0"/>
    <n v="0"/>
    <n v="0"/>
    <n v="0"/>
    <n v="0"/>
    <n v="0"/>
    <n v="0"/>
    <n v="0"/>
    <n v="0"/>
    <n v="0"/>
    <n v="0"/>
    <n v="0"/>
    <n v="0"/>
    <n v="0"/>
    <n v="0"/>
    <n v="0"/>
    <n v="0"/>
    <n v="0"/>
    <n v="0"/>
    <n v="0"/>
    <n v="0"/>
  </r>
  <r>
    <x v="4"/>
    <x v="9"/>
    <s v="Bereaved_Subsequent_65+yrs"/>
    <s v="Care profile"/>
    <x v="56"/>
    <n v="0.1"/>
    <n v="8"/>
    <n v="120"/>
    <s v="min"/>
    <x v="3"/>
    <x v="20"/>
    <x v="1"/>
    <x v="1"/>
    <x v="1"/>
    <n v="7517.4958512000003"/>
    <n v="751.74958512000012"/>
    <n v="6013.996680960001"/>
    <n v="12027.993361920002"/>
    <n v="0"/>
    <n v="0"/>
    <n v="2004.6655603200002"/>
    <n v="0"/>
    <n v="0"/>
    <n v="0"/>
    <n v="1002.3327801600001"/>
    <n v="0"/>
    <n v="0"/>
    <n v="0"/>
    <n v="0"/>
    <n v="0"/>
    <n v="0"/>
    <n v="0"/>
    <n v="0"/>
    <n v="0"/>
    <n v="0"/>
    <n v="0"/>
    <n v="0"/>
    <n v="0"/>
    <n v="1002.3327801600001"/>
    <n v="0"/>
    <n v="0"/>
    <n v="0"/>
    <n v="0"/>
    <n v="0"/>
    <n v="0"/>
    <n v="0"/>
    <n v="0"/>
    <n v="0"/>
    <n v="1.5576266979953381"/>
    <n v="0"/>
    <n v="0"/>
    <n v="0"/>
    <n v="0.77881334899766907"/>
    <n v="0"/>
    <n v="0"/>
    <n v="0"/>
    <n v="0"/>
    <n v="0"/>
    <n v="0"/>
    <n v="0"/>
    <n v="0"/>
    <n v="0"/>
    <n v="0"/>
    <n v="0"/>
    <n v="0"/>
    <n v="0"/>
    <n v="0.77881334899766907"/>
    <n v="0"/>
    <n v="0"/>
    <n v="0"/>
    <n v="0"/>
    <n v="0"/>
    <n v="0"/>
    <n v="0"/>
    <n v="0"/>
    <n v="0"/>
    <n v="0"/>
    <n v="0"/>
    <n v="0"/>
    <n v="0"/>
    <n v="0"/>
    <n v="0"/>
    <n v="0"/>
    <n v="0"/>
    <n v="0"/>
    <n v="0"/>
    <n v="0"/>
    <n v="0"/>
    <n v="0"/>
    <n v="0"/>
    <n v="0"/>
    <n v="0"/>
    <n v="0"/>
    <n v="0"/>
    <n v="0"/>
    <n v="0"/>
    <n v="0"/>
    <n v="0"/>
    <n v="0"/>
    <n v="0"/>
    <n v="0"/>
    <n v="0"/>
    <n v="0"/>
    <n v="0"/>
  </r>
  <r>
    <x v="4"/>
    <x v="9"/>
    <s v="Bereaved_Subsequent_65+yrs"/>
    <s v="Care profile"/>
    <x v="42"/>
    <n v="0.5"/>
    <n v="15"/>
    <n v="60"/>
    <s v="min"/>
    <x v="8"/>
    <x v="0"/>
    <x v="1"/>
    <x v="0"/>
    <x v="1"/>
    <n v="7517.4958512000003"/>
    <n v="3758.7479256000001"/>
    <n v="56381.218884000002"/>
    <n v="56381.218884000002"/>
    <n v="0"/>
    <n v="0"/>
    <n v="56381.218884000002"/>
    <n v="0"/>
    <n v="0"/>
    <n v="0"/>
    <n v="0"/>
    <n v="0"/>
    <n v="0"/>
    <n v="0"/>
    <n v="0"/>
    <n v="0"/>
    <n v="0"/>
    <n v="0"/>
    <n v="0"/>
    <n v="0"/>
    <n v="0"/>
    <n v="0"/>
    <n v="0"/>
    <n v="0"/>
    <n v="56381.218884000002"/>
    <n v="0"/>
    <n v="0"/>
    <n v="0"/>
    <n v="0"/>
    <n v="0"/>
    <n v="0"/>
    <n v="0"/>
    <n v="0"/>
    <n v="0"/>
    <n v="49.058527249256144"/>
    <n v="0"/>
    <n v="0"/>
    <n v="0"/>
    <n v="0"/>
    <n v="0"/>
    <n v="0"/>
    <n v="0"/>
    <n v="0"/>
    <n v="0"/>
    <n v="0"/>
    <n v="0"/>
    <n v="0"/>
    <n v="0"/>
    <n v="0"/>
    <n v="0"/>
    <n v="0"/>
    <n v="0"/>
    <n v="49.058527249256144"/>
    <n v="0"/>
    <n v="0"/>
    <n v="0"/>
    <n v="0"/>
    <n v="0"/>
    <n v="0"/>
    <n v="0"/>
    <n v="0"/>
    <n v="0"/>
    <n v="0"/>
    <n v="0"/>
    <n v="0"/>
    <n v="0"/>
    <n v="0"/>
    <n v="0"/>
    <n v="0"/>
    <n v="0"/>
    <n v="0"/>
    <n v="0"/>
    <n v="0"/>
    <n v="0"/>
    <n v="0"/>
    <n v="0"/>
    <n v="0"/>
    <n v="0"/>
    <n v="0"/>
    <n v="0"/>
    <n v="0"/>
    <n v="0"/>
    <n v="0"/>
    <n v="0"/>
    <n v="0"/>
    <n v="0"/>
    <n v="0"/>
    <n v="0"/>
    <n v="0"/>
    <n v="0"/>
  </r>
  <r>
    <x v="0"/>
    <x v="10"/>
    <s v="Impacted"/>
    <s v="Care profile"/>
    <x v="57"/>
    <n v="1"/>
    <n v="2"/>
    <n v="60"/>
    <s v="min"/>
    <x v="0"/>
    <x v="0"/>
    <x v="1"/>
    <x v="1"/>
    <x v="1"/>
    <n v="1255162.1538"/>
    <n v="1255162.1538"/>
    <n v="2510324.3075999999"/>
    <n v="2510324.3075999999"/>
    <n v="0"/>
    <n v="0"/>
    <n v="251032.43076000002"/>
    <n v="0"/>
    <n v="0"/>
    <n v="251032.43076000002"/>
    <n v="0"/>
    <n v="0"/>
    <n v="0"/>
    <n v="0"/>
    <n v="0"/>
    <n v="0"/>
    <n v="0"/>
    <n v="0"/>
    <n v="0"/>
    <n v="0"/>
    <n v="0"/>
    <n v="0"/>
    <n v="0"/>
    <n v="0"/>
    <n v="0"/>
    <n v="0"/>
    <n v="0"/>
    <n v="0"/>
    <n v="0"/>
    <n v="0"/>
    <n v="0"/>
    <n v="0"/>
    <n v="0"/>
    <n v="0"/>
    <n v="251.03243076000001"/>
    <n v="0"/>
    <n v="0"/>
    <n v="251.03243076000001"/>
    <n v="0"/>
    <n v="0"/>
    <n v="0"/>
    <n v="0"/>
    <n v="0"/>
    <n v="0"/>
    <n v="0"/>
    <n v="0"/>
    <n v="0"/>
    <n v="0"/>
    <n v="0"/>
    <n v="0"/>
    <n v="0"/>
    <n v="0"/>
    <n v="0"/>
    <n v="0"/>
    <n v="0"/>
    <n v="0"/>
    <n v="0"/>
    <n v="0"/>
    <n v="0"/>
    <n v="0"/>
    <n v="0"/>
    <n v="0"/>
    <n v="0"/>
    <n v="0"/>
    <n v="0"/>
    <n v="0"/>
    <n v="0"/>
    <n v="0"/>
    <n v="0"/>
    <n v="0"/>
    <n v="0"/>
    <n v="0"/>
    <n v="0"/>
    <n v="0"/>
    <n v="0"/>
    <n v="0"/>
    <n v="0"/>
    <n v="0"/>
    <n v="0"/>
    <n v="0"/>
    <n v="0"/>
    <n v="0"/>
    <n v="0"/>
    <n v="0"/>
    <n v="0"/>
    <n v="0"/>
    <n v="0"/>
    <n v="0"/>
    <n v="0"/>
    <n v="0"/>
  </r>
  <r>
    <x v="0"/>
    <x v="10"/>
    <s v="Impacted"/>
    <s v="Care profile"/>
    <x v="52"/>
    <n v="0.1"/>
    <n v="1"/>
    <s v="n/a"/>
    <s v="n/a"/>
    <x v="2"/>
    <x v="0"/>
    <x v="1"/>
    <x v="0"/>
    <x v="1"/>
    <n v="1255162.1538"/>
    <n v="125516.21538000001"/>
    <n v="125516.215380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10"/>
    <s v="Impacted"/>
    <s v="Care profile"/>
    <x v="54"/>
    <n v="0.05"/>
    <n v="3"/>
    <n v="60"/>
    <s v="min"/>
    <x v="4"/>
    <x v="0"/>
    <x v="1"/>
    <x v="1"/>
    <x v="1"/>
    <n v="1255162.1538"/>
    <n v="62758.107690000004"/>
    <n v="188274.32307000001"/>
    <n v="188274.32307000001"/>
    <n v="0"/>
    <n v="0"/>
    <n v="188274.32307000001"/>
    <n v="0"/>
    <n v="0"/>
    <n v="0"/>
    <n v="188274.32307000001"/>
    <n v="0"/>
    <n v="0"/>
    <n v="0"/>
    <n v="0"/>
    <n v="0"/>
    <n v="0"/>
    <n v="0"/>
    <n v="0"/>
    <n v="0"/>
    <n v="0"/>
    <n v="0"/>
    <n v="0"/>
    <n v="0"/>
    <n v="0"/>
    <n v="0"/>
    <n v="0"/>
    <n v="0"/>
    <n v="0"/>
    <n v="0"/>
    <n v="0"/>
    <n v="0"/>
    <n v="0"/>
    <n v="0"/>
    <n v="163.82159150670643"/>
    <n v="0"/>
    <n v="0"/>
    <n v="0"/>
    <n v="163.82159150670643"/>
    <n v="0"/>
    <n v="0"/>
    <n v="0"/>
    <n v="0"/>
    <n v="0"/>
    <n v="0"/>
    <n v="0"/>
    <n v="0"/>
    <n v="0"/>
    <n v="0"/>
    <n v="0"/>
    <n v="0"/>
    <n v="0"/>
    <n v="0"/>
    <n v="0"/>
    <n v="0"/>
    <n v="0"/>
    <n v="0"/>
    <n v="0"/>
    <n v="0"/>
    <n v="0"/>
    <n v="0"/>
    <n v="0"/>
    <n v="0"/>
    <n v="0"/>
    <n v="0"/>
    <n v="0"/>
    <n v="0"/>
    <n v="0"/>
    <n v="0"/>
    <n v="0"/>
    <n v="0"/>
    <n v="0"/>
    <n v="0"/>
    <n v="0"/>
    <n v="0"/>
    <n v="0"/>
    <n v="0"/>
    <n v="0"/>
    <n v="0"/>
    <n v="0"/>
    <n v="0"/>
    <n v="0"/>
    <n v="0"/>
    <n v="0"/>
    <n v="0"/>
    <n v="0"/>
    <n v="0"/>
    <n v="0"/>
    <n v="0"/>
    <n v="0"/>
  </r>
  <r>
    <x v="0"/>
    <x v="10"/>
    <s v="Impacted"/>
    <s v="Care profile"/>
    <x v="37"/>
    <n v="0.05"/>
    <n v="3"/>
    <n v="60"/>
    <s v="min"/>
    <x v="8"/>
    <x v="0"/>
    <x v="1"/>
    <x v="0"/>
    <x v="1"/>
    <n v="1255162.1538"/>
    <n v="62758.107690000004"/>
    <n v="188274.32307000001"/>
    <n v="188274.32307000001"/>
    <n v="0"/>
    <n v="0"/>
    <n v="188274.32307000001"/>
    <n v="0"/>
    <n v="0"/>
    <n v="0"/>
    <n v="0"/>
    <n v="0"/>
    <n v="0"/>
    <n v="0"/>
    <n v="0"/>
    <n v="0"/>
    <n v="0"/>
    <n v="0"/>
    <n v="0"/>
    <n v="0"/>
    <n v="0"/>
    <n v="0"/>
    <n v="0"/>
    <n v="0"/>
    <n v="188274.32307000001"/>
    <n v="0"/>
    <n v="0"/>
    <n v="0"/>
    <n v="0"/>
    <n v="0"/>
    <n v="0"/>
    <n v="0"/>
    <n v="0"/>
    <n v="0"/>
    <n v="163.82159150670643"/>
    <n v="0"/>
    <n v="0"/>
    <n v="0"/>
    <n v="0"/>
    <n v="0"/>
    <n v="0"/>
    <n v="0"/>
    <n v="0"/>
    <n v="0"/>
    <n v="0"/>
    <n v="0"/>
    <n v="0"/>
    <n v="0"/>
    <n v="0"/>
    <n v="0"/>
    <n v="0"/>
    <n v="0"/>
    <n v="163.82159150670643"/>
    <n v="0"/>
    <n v="0"/>
    <n v="0"/>
    <n v="0"/>
    <n v="0"/>
    <n v="0"/>
    <n v="0"/>
    <n v="0"/>
    <n v="0"/>
    <n v="0"/>
    <n v="0"/>
    <n v="0"/>
    <n v="0"/>
    <n v="0"/>
    <n v="0"/>
    <n v="0"/>
    <n v="0"/>
    <n v="0"/>
    <n v="0"/>
    <n v="0"/>
    <n v="0"/>
    <n v="0"/>
    <n v="0"/>
    <n v="0"/>
    <n v="0"/>
    <n v="0"/>
    <n v="0"/>
    <n v="0"/>
    <n v="0"/>
    <n v="0"/>
    <n v="0"/>
    <n v="0"/>
    <n v="0"/>
    <n v="0"/>
    <n v="0"/>
    <n v="0"/>
    <n v="0"/>
  </r>
  <r>
    <x v="0"/>
    <x v="10"/>
    <s v="Impacted"/>
    <s v="Care profile"/>
    <x v="37"/>
    <n v="5.0000000000000001E-3"/>
    <n v="2"/>
    <n v="60"/>
    <s v="min"/>
    <x v="8"/>
    <x v="0"/>
    <x v="1"/>
    <x v="0"/>
    <x v="1"/>
    <n v="1255162.1538"/>
    <n v="6275.8107689999997"/>
    <n v="12551.621537999999"/>
    <n v="12551.621537999999"/>
    <n v="0"/>
    <n v="0"/>
    <n v="12551.621537999999"/>
    <n v="0"/>
    <n v="0"/>
    <n v="0"/>
    <n v="0"/>
    <n v="0"/>
    <n v="0"/>
    <n v="0"/>
    <n v="0"/>
    <n v="0"/>
    <n v="0"/>
    <n v="0"/>
    <n v="0"/>
    <n v="0"/>
    <n v="0"/>
    <n v="0"/>
    <n v="0"/>
    <n v="0"/>
    <n v="12551.621537999999"/>
    <n v="0"/>
    <n v="0"/>
    <n v="0"/>
    <n v="0"/>
    <n v="0"/>
    <n v="0"/>
    <n v="0"/>
    <n v="0"/>
    <n v="0"/>
    <n v="10.921439433780426"/>
    <n v="0"/>
    <n v="0"/>
    <n v="0"/>
    <n v="0"/>
    <n v="0"/>
    <n v="0"/>
    <n v="0"/>
    <n v="0"/>
    <n v="0"/>
    <n v="0"/>
    <n v="0"/>
    <n v="0"/>
    <n v="0"/>
    <n v="0"/>
    <n v="0"/>
    <n v="0"/>
    <n v="0"/>
    <n v="10.921439433780426"/>
    <n v="0"/>
    <n v="0"/>
    <n v="0"/>
    <n v="0"/>
    <n v="0"/>
    <n v="0"/>
    <n v="0"/>
    <n v="0"/>
    <n v="0"/>
    <n v="0"/>
    <n v="0"/>
    <n v="0"/>
    <n v="0"/>
    <n v="0"/>
    <n v="0"/>
    <n v="0"/>
    <n v="0"/>
    <n v="0"/>
    <n v="0"/>
    <n v="0"/>
    <n v="0"/>
    <n v="0"/>
    <n v="0"/>
    <n v="0"/>
    <n v="0"/>
    <n v="0"/>
    <n v="0"/>
    <n v="0"/>
    <n v="0"/>
    <n v="0"/>
    <n v="0"/>
    <n v="0"/>
    <n v="0"/>
    <n v="0"/>
    <n v="0"/>
    <n v="0"/>
    <n v="0"/>
  </r>
  <r>
    <x v="0"/>
    <x v="11"/>
    <s v="Skills Training - Health Professionals"/>
    <s v="Top-up"/>
    <x v="58"/>
    <n v="0.2"/>
    <n v="1"/>
    <n v="360"/>
    <s v="min"/>
    <x v="0"/>
    <x v="0"/>
    <x v="0"/>
    <x v="1"/>
    <x v="1"/>
    <n v="543309.50833160838"/>
    <n v="108661.90166632168"/>
    <n v="108661.90166632168"/>
    <n v="651971.40999793005"/>
    <n v="0"/>
    <n v="0"/>
    <n v="65197.14099979301"/>
    <n v="0"/>
    <n v="0"/>
    <n v="65197.14099979301"/>
    <n v="0"/>
    <n v="0"/>
    <n v="0"/>
    <n v="0"/>
    <n v="0"/>
    <n v="0"/>
    <n v="0"/>
    <n v="0"/>
    <n v="0"/>
    <n v="0"/>
    <n v="0"/>
    <n v="0"/>
    <n v="0"/>
    <n v="0"/>
    <n v="0"/>
    <n v="0"/>
    <n v="0"/>
    <n v="0"/>
    <n v="0"/>
    <n v="0"/>
    <n v="0"/>
    <n v="0"/>
    <n v="0"/>
    <n v="0"/>
    <n v="65.197140999793007"/>
    <n v="0"/>
    <n v="0"/>
    <n v="65.197140999793007"/>
    <n v="0"/>
    <n v="0"/>
    <n v="0"/>
    <n v="0"/>
    <n v="0"/>
    <n v="0"/>
    <n v="0"/>
    <n v="0"/>
    <n v="0"/>
    <n v="0"/>
    <n v="0"/>
    <n v="0"/>
    <n v="0"/>
    <n v="0"/>
    <n v="0"/>
    <n v="0"/>
    <n v="0"/>
    <n v="0"/>
    <n v="0"/>
    <n v="0"/>
    <n v="0"/>
    <n v="0"/>
    <n v="0"/>
    <n v="0"/>
    <n v="0"/>
    <n v="0"/>
    <n v="0"/>
    <n v="0"/>
    <n v="0"/>
    <n v="0"/>
    <n v="0"/>
    <n v="0"/>
    <n v="0"/>
    <n v="0"/>
    <n v="0"/>
    <n v="0"/>
    <n v="0"/>
    <n v="0"/>
    <n v="0"/>
    <n v="0"/>
    <n v="0"/>
    <n v="0"/>
    <n v="0"/>
    <n v="0"/>
    <n v="0"/>
    <n v="0"/>
    <n v="0"/>
    <n v="0"/>
    <n v="0"/>
    <n v="0"/>
    <n v="0"/>
    <n v="0"/>
  </r>
  <r>
    <x v="0"/>
    <x v="11"/>
    <s v="Skills Training - Health Professionals"/>
    <s v="Top-up"/>
    <x v="58"/>
    <n v="0.67"/>
    <n v="1"/>
    <s v="n/a"/>
    <s v="n/a"/>
    <x v="2"/>
    <x v="0"/>
    <x v="0"/>
    <x v="1"/>
    <x v="1"/>
    <n v="543309.50833160838"/>
    <n v="364017.37058217765"/>
    <n v="364017.3705821776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11"/>
    <s v="Skills Training - Health Professionals"/>
    <s v="Top-up"/>
    <x v="59"/>
    <n v="0.13"/>
    <n v="1"/>
    <n v="180"/>
    <s v="min"/>
    <x v="0"/>
    <x v="0"/>
    <x v="0"/>
    <x v="1"/>
    <x v="1"/>
    <n v="543309.50833160838"/>
    <n v="70630.236083109092"/>
    <n v="70630.236083109092"/>
    <n v="211890.70824932726"/>
    <n v="0"/>
    <n v="0"/>
    <n v="21189.070824932729"/>
    <n v="0"/>
    <n v="0"/>
    <n v="21189.070824932729"/>
    <n v="0"/>
    <n v="0"/>
    <n v="0"/>
    <n v="0"/>
    <n v="0"/>
    <n v="0"/>
    <n v="0"/>
    <n v="0"/>
    <n v="0"/>
    <n v="0"/>
    <n v="0"/>
    <n v="0"/>
    <n v="0"/>
    <n v="0"/>
    <n v="0"/>
    <n v="0"/>
    <n v="0"/>
    <n v="0"/>
    <n v="0"/>
    <n v="0"/>
    <n v="0"/>
    <n v="0"/>
    <n v="0"/>
    <n v="0"/>
    <n v="21.189070824932728"/>
    <n v="0"/>
    <n v="0"/>
    <n v="21.189070824932728"/>
    <n v="0"/>
    <n v="0"/>
    <n v="0"/>
    <n v="0"/>
    <n v="0"/>
    <n v="0"/>
    <n v="0"/>
    <n v="0"/>
    <n v="0"/>
    <n v="0"/>
    <n v="0"/>
    <n v="0"/>
    <n v="0"/>
    <n v="0"/>
    <n v="0"/>
    <n v="0"/>
    <n v="0"/>
    <n v="0"/>
    <n v="0"/>
    <n v="0"/>
    <n v="0"/>
    <n v="0"/>
    <n v="0"/>
    <n v="0"/>
    <n v="0"/>
    <n v="0"/>
    <n v="0"/>
    <n v="0"/>
    <n v="0"/>
    <n v="0"/>
    <n v="0"/>
    <n v="0"/>
    <n v="0"/>
    <n v="0"/>
    <n v="0"/>
    <n v="0"/>
    <n v="0"/>
    <n v="0"/>
    <n v="0"/>
    <n v="0"/>
    <n v="0"/>
    <n v="0"/>
    <n v="0"/>
    <n v="0"/>
    <n v="0"/>
    <n v="0"/>
    <n v="0"/>
    <n v="0"/>
    <n v="0"/>
    <n v="0"/>
    <n v="0"/>
    <n v="0"/>
  </r>
  <r>
    <x v="0"/>
    <x v="0"/>
    <s v="General pop"/>
    <s v="Care profile"/>
    <x v="60"/>
    <n v="4.0000000000000001E-3"/>
    <n v="1"/>
    <n v="240"/>
    <s v="min"/>
    <x v="0"/>
    <x v="0"/>
    <x v="1"/>
    <x v="0"/>
    <x v="1"/>
    <n v="26648878"/>
    <n v="106595.512"/>
    <n v="106595.512"/>
    <n v="426382.04800000001"/>
    <n v="0"/>
    <n v="0"/>
    <n v="42638.204800000007"/>
    <n v="0"/>
    <n v="0"/>
    <n v="42638.204800000007"/>
    <n v="0"/>
    <n v="0"/>
    <n v="0"/>
    <n v="0"/>
    <n v="0"/>
    <n v="0"/>
    <n v="0"/>
    <n v="0"/>
    <n v="0"/>
    <n v="0"/>
    <n v="0"/>
    <n v="0"/>
    <n v="0"/>
    <n v="0"/>
    <n v="0"/>
    <n v="0"/>
    <n v="0"/>
    <n v="0"/>
    <n v="0"/>
    <n v="0"/>
    <n v="0"/>
    <n v="0"/>
    <n v="0"/>
    <n v="0"/>
    <n v="42.638204800000004"/>
    <n v="0"/>
    <n v="0"/>
    <n v="42.638204800000004"/>
    <n v="0"/>
    <n v="0"/>
    <n v="0"/>
    <n v="0"/>
    <n v="0"/>
    <n v="0"/>
    <n v="0"/>
    <n v="0"/>
    <n v="0"/>
    <n v="0"/>
    <n v="0"/>
    <n v="0"/>
    <n v="0"/>
    <n v="0"/>
    <n v="0"/>
    <n v="0"/>
    <n v="0"/>
    <n v="0"/>
    <n v="0"/>
    <n v="0"/>
    <n v="0"/>
    <n v="0"/>
    <n v="0"/>
    <n v="0"/>
    <n v="0"/>
    <n v="0"/>
    <n v="0"/>
    <n v="0"/>
    <n v="0"/>
    <n v="0"/>
    <n v="0"/>
    <n v="0"/>
    <n v="0"/>
    <n v="0"/>
    <n v="0"/>
    <n v="0"/>
    <n v="0"/>
    <n v="0"/>
    <n v="0"/>
    <n v="0"/>
    <n v="0"/>
    <n v="0"/>
    <n v="0"/>
    <n v="0"/>
    <n v="0"/>
    <n v="0"/>
    <n v="0"/>
    <n v="0"/>
    <n v="0"/>
    <n v="0"/>
    <n v="0"/>
    <n v="0"/>
  </r>
  <r>
    <x v="0"/>
    <x v="0"/>
    <s v="General pop"/>
    <s v="Care profile"/>
    <x v="60"/>
    <n v="5.0000000000000001E-4"/>
    <n v="1"/>
    <s v="n/a"/>
    <s v="n/a"/>
    <x v="2"/>
    <x v="0"/>
    <x v="1"/>
    <x v="0"/>
    <x v="1"/>
    <n v="26648878"/>
    <n v="13324.439"/>
    <n v="13324.43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0"/>
    <s v="General pop"/>
    <s v="Care profile"/>
    <x v="61"/>
    <n v="5.0000000000000001E-4"/>
    <n v="1"/>
    <n v="120"/>
    <s v="min"/>
    <x v="0"/>
    <x v="0"/>
    <x v="1"/>
    <x v="0"/>
    <x v="1"/>
    <n v="26648878"/>
    <n v="13324.439"/>
    <n v="13324.439"/>
    <n v="26648.878000000001"/>
    <n v="0"/>
    <n v="0"/>
    <n v="2664.8878000000004"/>
    <n v="0"/>
    <n v="0"/>
    <n v="2664.8878000000004"/>
    <n v="0"/>
    <n v="0"/>
    <n v="0"/>
    <n v="0"/>
    <n v="0"/>
    <n v="0"/>
    <n v="0"/>
    <n v="0"/>
    <n v="0"/>
    <n v="0"/>
    <n v="0"/>
    <n v="0"/>
    <n v="0"/>
    <n v="0"/>
    <n v="0"/>
    <n v="0"/>
    <n v="0"/>
    <n v="0"/>
    <n v="0"/>
    <n v="0"/>
    <n v="0"/>
    <n v="0"/>
    <n v="0"/>
    <n v="0"/>
    <n v="2.6648878000000003"/>
    <n v="0"/>
    <n v="0"/>
    <n v="2.6648878000000003"/>
    <n v="0"/>
    <n v="0"/>
    <n v="0"/>
    <n v="0"/>
    <n v="0"/>
    <n v="0"/>
    <n v="0"/>
    <n v="0"/>
    <n v="0"/>
    <n v="0"/>
    <n v="0"/>
    <n v="0"/>
    <n v="0"/>
    <n v="0"/>
    <n v="0"/>
    <n v="0"/>
    <n v="0"/>
    <n v="0"/>
    <n v="0"/>
    <n v="0"/>
    <n v="0"/>
    <n v="0"/>
    <n v="0"/>
    <n v="0"/>
    <n v="0"/>
    <n v="0"/>
    <n v="0"/>
    <n v="0"/>
    <n v="0"/>
    <n v="0"/>
    <n v="0"/>
    <n v="0"/>
    <n v="0"/>
    <n v="0"/>
    <n v="0"/>
    <n v="0"/>
    <n v="0"/>
    <n v="0"/>
    <n v="0"/>
    <n v="0"/>
    <n v="0"/>
    <n v="0"/>
    <n v="0"/>
    <n v="0"/>
    <n v="0"/>
    <n v="0"/>
    <n v="0"/>
    <n v="0"/>
    <n v="0"/>
    <n v="0"/>
    <n v="0"/>
    <n v="0"/>
  </r>
  <r>
    <x v="0"/>
    <x v="0"/>
    <s v="General pop"/>
    <s v="Care profile"/>
    <x v="62"/>
    <n v="1"/>
    <s v="n/a"/>
    <s v="n/a"/>
    <s v="n/a"/>
    <x v="2"/>
    <x v="0"/>
    <x v="0"/>
    <x v="1"/>
    <x v="0"/>
    <n v="26648878"/>
    <n v="2664887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2"/>
    <s v="Workplace"/>
    <s v="Care profile"/>
    <x v="61"/>
    <n v="0.1"/>
    <n v="1"/>
    <n v="120"/>
    <s v="min"/>
    <x v="0"/>
    <x v="0"/>
    <x v="1"/>
    <x v="0"/>
    <x v="1"/>
    <n v="2275325.0802840837"/>
    <n v="227532.5080284084"/>
    <n v="227532.5080284084"/>
    <n v="455065.01605681679"/>
    <n v="0"/>
    <n v="0"/>
    <n v="45506.501605681682"/>
    <n v="0"/>
    <n v="0"/>
    <n v="45506.501605681682"/>
    <n v="0"/>
    <n v="0"/>
    <n v="0"/>
    <n v="0"/>
    <n v="0"/>
    <n v="0"/>
    <n v="0"/>
    <n v="0"/>
    <n v="0"/>
    <n v="0"/>
    <n v="0"/>
    <n v="0"/>
    <n v="0"/>
    <n v="0"/>
    <n v="0"/>
    <n v="0"/>
    <n v="0"/>
    <n v="0"/>
    <n v="0"/>
    <n v="0"/>
    <n v="0"/>
    <n v="0"/>
    <n v="0"/>
    <n v="0"/>
    <n v="45.506501605681684"/>
    <n v="0"/>
    <n v="0"/>
    <n v="45.506501605681684"/>
    <n v="0"/>
    <n v="0"/>
    <n v="0"/>
    <n v="0"/>
    <n v="0"/>
    <n v="0"/>
    <n v="0"/>
    <n v="0"/>
    <n v="0"/>
    <n v="0"/>
    <n v="0"/>
    <n v="0"/>
    <n v="0"/>
    <n v="0"/>
    <n v="0"/>
    <n v="0"/>
    <n v="0"/>
    <n v="0"/>
    <n v="0"/>
    <n v="0"/>
    <n v="0"/>
    <n v="0"/>
    <n v="0"/>
    <n v="0"/>
    <n v="0"/>
    <n v="0"/>
    <n v="0"/>
    <n v="0"/>
    <n v="0"/>
    <n v="0"/>
    <n v="0"/>
    <n v="0"/>
    <n v="0"/>
    <n v="0"/>
    <n v="0"/>
    <n v="0"/>
    <n v="0"/>
    <n v="0"/>
    <n v="0"/>
    <n v="0"/>
    <n v="0"/>
    <n v="0"/>
    <n v="0"/>
    <n v="0"/>
    <n v="0"/>
    <n v="0"/>
    <n v="0"/>
    <n v="0"/>
    <n v="0"/>
    <n v="0"/>
    <n v="0"/>
    <n v="0"/>
  </r>
  <r>
    <x v="0"/>
    <x v="11"/>
    <s v="Skills Training - Other Non-Health Professionals"/>
    <s v="Top-up"/>
    <x v="12"/>
    <n v="0.2"/>
    <n v="1"/>
    <n v="240"/>
    <s v="min"/>
    <x v="0"/>
    <x v="0"/>
    <x v="1"/>
    <x v="0"/>
    <x v="1"/>
    <n v="1081560.9161073014"/>
    <n v="216312.18322146029"/>
    <n v="216312.18322146029"/>
    <n v="865248.73288584116"/>
    <n v="0"/>
    <n v="0"/>
    <n v="86524.873288584116"/>
    <n v="0"/>
    <n v="0"/>
    <n v="86524.873288584116"/>
    <n v="0"/>
    <n v="0"/>
    <n v="0"/>
    <n v="0"/>
    <n v="0"/>
    <n v="0"/>
    <n v="0"/>
    <n v="0"/>
    <n v="0"/>
    <n v="0"/>
    <n v="0"/>
    <n v="0"/>
    <n v="0"/>
    <n v="0"/>
    <n v="0"/>
    <n v="0"/>
    <n v="0"/>
    <n v="0"/>
    <n v="0"/>
    <n v="0"/>
    <n v="0"/>
    <n v="0"/>
    <n v="0"/>
    <n v="0"/>
    <n v="86.524873288584118"/>
    <n v="0"/>
    <n v="0"/>
    <n v="86.524873288584118"/>
    <n v="0"/>
    <n v="0"/>
    <n v="0"/>
    <n v="0"/>
    <n v="0"/>
    <n v="0"/>
    <n v="0"/>
    <n v="0"/>
    <n v="0"/>
    <n v="0"/>
    <n v="0"/>
    <n v="0"/>
    <n v="0"/>
    <n v="0"/>
    <n v="0"/>
    <n v="0"/>
    <n v="0"/>
    <n v="0"/>
    <n v="0"/>
    <n v="0"/>
    <n v="0"/>
    <n v="0"/>
    <n v="0"/>
    <n v="0"/>
    <n v="0"/>
    <n v="0"/>
    <n v="0"/>
    <n v="0"/>
    <n v="0"/>
    <n v="0"/>
    <n v="0"/>
    <n v="0"/>
    <n v="0"/>
    <n v="0"/>
    <n v="0"/>
    <n v="0"/>
    <n v="0"/>
    <n v="0"/>
    <n v="0"/>
    <n v="0"/>
    <n v="0"/>
    <n v="0"/>
    <n v="0"/>
    <n v="0"/>
    <n v="0"/>
    <n v="0"/>
    <n v="0"/>
    <n v="0"/>
    <n v="0"/>
    <n v="0"/>
    <n v="0"/>
    <n v="0"/>
  </r>
  <r>
    <x v="0"/>
    <x v="11"/>
    <s v="Skills Training - Other Non-Health Professionals"/>
    <s v="Top-up"/>
    <x v="12"/>
    <n v="0.67"/>
    <n v="1"/>
    <s v="n/a"/>
    <s v="n/a"/>
    <x v="2"/>
    <x v="0"/>
    <x v="1"/>
    <x v="0"/>
    <x v="1"/>
    <n v="1081560.9161073014"/>
    <n v="724645.81379189191"/>
    <n v="724645.8137918919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11"/>
    <s v="Skills Training - Other Non-Health Professionals"/>
    <s v="Top-up"/>
    <x v="13"/>
    <n v="0.13"/>
    <n v="1"/>
    <n v="120"/>
    <s v="min"/>
    <x v="0"/>
    <x v="0"/>
    <x v="1"/>
    <x v="0"/>
    <x v="1"/>
    <n v="1081560.9161073014"/>
    <n v="140602.9190939492"/>
    <n v="140602.9190939492"/>
    <n v="281205.83818789839"/>
    <n v="0"/>
    <n v="0"/>
    <n v="28120.583818789841"/>
    <n v="0"/>
    <n v="0"/>
    <n v="28120.583818789841"/>
    <n v="0"/>
    <n v="0"/>
    <n v="0"/>
    <n v="0"/>
    <n v="0"/>
    <n v="0"/>
    <n v="0"/>
    <n v="0"/>
    <n v="0"/>
    <n v="0"/>
    <n v="0"/>
    <n v="0"/>
    <n v="0"/>
    <n v="0"/>
    <n v="0"/>
    <n v="0"/>
    <n v="0"/>
    <n v="0"/>
    <n v="0"/>
    <n v="0"/>
    <n v="0"/>
    <n v="0"/>
    <n v="0"/>
    <n v="0"/>
    <n v="28.120583818789839"/>
    <n v="0"/>
    <n v="0"/>
    <n v="28.120583818789839"/>
    <n v="0"/>
    <n v="0"/>
    <n v="0"/>
    <n v="0"/>
    <n v="0"/>
    <n v="0"/>
    <n v="0"/>
    <n v="0"/>
    <n v="0"/>
    <n v="0"/>
    <n v="0"/>
    <n v="0"/>
    <n v="0"/>
    <n v="0"/>
    <n v="0"/>
    <n v="0"/>
    <n v="0"/>
    <n v="0"/>
    <n v="0"/>
    <n v="0"/>
    <n v="0"/>
    <n v="0"/>
    <n v="0"/>
    <n v="0"/>
    <n v="0"/>
    <n v="0"/>
    <n v="0"/>
    <n v="0"/>
    <n v="0"/>
    <n v="0"/>
    <n v="0"/>
    <n v="0"/>
    <n v="0"/>
    <n v="0"/>
    <n v="0"/>
    <n v="0"/>
    <n v="0"/>
    <n v="0"/>
    <n v="0"/>
    <n v="0"/>
    <n v="0"/>
    <n v="0"/>
    <n v="0"/>
    <n v="0"/>
    <n v="0"/>
    <n v="0"/>
    <n v="0"/>
    <n v="0"/>
    <n v="0"/>
    <n v="0"/>
    <n v="0"/>
    <n v="0"/>
  </r>
  <r>
    <x v="0"/>
    <x v="12"/>
    <s v="Digital Supports"/>
    <s v="Top-up"/>
    <x v="63"/>
    <n v="4.0000000000000003E-5"/>
    <n v="1"/>
    <n v="60"/>
    <s v="min"/>
    <x v="4"/>
    <x v="0"/>
    <x v="1"/>
    <x v="0"/>
    <x v="1"/>
    <n v="26648878"/>
    <n v="1065.9551200000001"/>
    <n v="1065.9551200000001"/>
    <n v="1065.9551200000001"/>
    <n v="0"/>
    <n v="0"/>
    <n v="1065.9551200000001"/>
    <n v="0"/>
    <n v="0"/>
    <n v="0"/>
    <n v="1065.9551200000001"/>
    <n v="0"/>
    <n v="0"/>
    <n v="0"/>
    <n v="0"/>
    <n v="0"/>
    <n v="0"/>
    <n v="0"/>
    <n v="0"/>
    <n v="0"/>
    <n v="0"/>
    <n v="0"/>
    <n v="0"/>
    <n v="0"/>
    <n v="0"/>
    <n v="0"/>
    <n v="0"/>
    <n v="0"/>
    <n v="0"/>
    <n v="0"/>
    <n v="0"/>
    <n v="0"/>
    <n v="0"/>
    <n v="0"/>
    <n v="0.92751077993888986"/>
    <n v="0"/>
    <n v="0"/>
    <n v="0"/>
    <n v="0.92751077993888986"/>
    <n v="0"/>
    <n v="0"/>
    <n v="0"/>
    <n v="0"/>
    <n v="0"/>
    <n v="0"/>
    <n v="0"/>
    <n v="0"/>
    <n v="0"/>
    <n v="0"/>
    <n v="0"/>
    <n v="0"/>
    <n v="0"/>
    <n v="0"/>
    <n v="0"/>
    <n v="0"/>
    <n v="0"/>
    <n v="0"/>
    <n v="0"/>
    <n v="0"/>
    <n v="0"/>
    <n v="0"/>
    <n v="0"/>
    <n v="0"/>
    <n v="0"/>
    <n v="0"/>
    <n v="0"/>
    <n v="0"/>
    <n v="0"/>
    <n v="0"/>
    <n v="0"/>
    <n v="0"/>
    <n v="0"/>
    <n v="0"/>
    <n v="0"/>
    <n v="0"/>
    <n v="0"/>
    <n v="0"/>
    <n v="0"/>
    <n v="0"/>
    <n v="0"/>
    <n v="0"/>
    <n v="0"/>
    <n v="0"/>
    <n v="0"/>
    <n v="0"/>
    <n v="0"/>
    <n v="0"/>
    <n v="0"/>
    <n v="0"/>
    <n v="0"/>
  </r>
  <r>
    <x v="0"/>
    <x v="12"/>
    <s v="Digital Supports"/>
    <s v="Top-up"/>
    <x v="64"/>
    <n v="1"/>
    <n v="1"/>
    <s v="n/a"/>
    <s v="n/a"/>
    <x v="2"/>
    <x v="0"/>
    <x v="1"/>
    <x v="0"/>
    <x v="1"/>
    <n v="26648878"/>
    <n v="26648878"/>
    <n v="2664887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12"/>
    <s v="Digital Supports"/>
    <s v="Top-up"/>
    <x v="65"/>
    <n v="1"/>
    <n v="1"/>
    <s v="n/a"/>
    <s v="n/a"/>
    <x v="2"/>
    <x v="0"/>
    <x v="1"/>
    <x v="0"/>
    <x v="1"/>
    <n v="26648878"/>
    <n v="26648878"/>
    <n v="2664887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0"/>
    <x v="13"/>
    <s v="Crisis Lines"/>
    <s v="Top-up"/>
    <x v="66"/>
    <n v="1"/>
    <n v="1"/>
    <n v="20"/>
    <s v="min"/>
    <x v="14"/>
    <x v="0"/>
    <x v="1"/>
    <x v="0"/>
    <x v="1"/>
    <n v="1307749.6630162778"/>
    <n v="1307749.6630162778"/>
    <n v="1307749.6630162778"/>
    <n v="435916.55433875934"/>
    <n v="0"/>
    <n v="0"/>
    <n v="435916.55433875934"/>
    <n v="0"/>
    <n v="0"/>
    <n v="0"/>
    <n v="0"/>
    <n v="0"/>
    <n v="0"/>
    <n v="0"/>
    <n v="0"/>
    <n v="435916.55433875934"/>
    <n v="0"/>
    <n v="0"/>
    <n v="0"/>
    <n v="0"/>
    <n v="0"/>
    <n v="0"/>
    <n v="0"/>
    <n v="0"/>
    <n v="0"/>
    <n v="0"/>
    <n v="0"/>
    <n v="0"/>
    <n v="0"/>
    <n v="0"/>
    <n v="0"/>
    <n v="0"/>
    <n v="0"/>
    <n v="0"/>
    <n v="379.30049372342813"/>
    <n v="0"/>
    <n v="0"/>
    <n v="0"/>
    <n v="0"/>
    <n v="0"/>
    <n v="0"/>
    <n v="0"/>
    <n v="0"/>
    <n v="379.30049372342813"/>
    <n v="0"/>
    <n v="0"/>
    <n v="0"/>
    <n v="0"/>
    <n v="0"/>
    <n v="0"/>
    <n v="0"/>
    <n v="0"/>
    <n v="0"/>
    <n v="0"/>
    <n v="0"/>
    <n v="0"/>
    <n v="0"/>
    <n v="0"/>
    <n v="0"/>
    <n v="0"/>
    <n v="0"/>
    <n v="0"/>
    <n v="0"/>
    <n v="0"/>
    <n v="0"/>
    <n v="0"/>
    <n v="0"/>
    <n v="0"/>
    <n v="0"/>
    <n v="0"/>
    <n v="0"/>
    <n v="0"/>
    <n v="0"/>
    <n v="0"/>
    <n v="0"/>
    <n v="0"/>
    <n v="0"/>
    <n v="0"/>
    <n v="0"/>
    <n v="0"/>
    <n v="0"/>
    <n v="0"/>
    <n v="0"/>
    <n v="0"/>
    <n v="0"/>
    <n v="0"/>
    <n v="0"/>
    <n v="0"/>
    <n v="0"/>
    <n v="0"/>
  </r>
  <r>
    <x v="0"/>
    <x v="12"/>
    <s v="Digital Supports"/>
    <s v="Top-up"/>
    <x v="67"/>
    <n v="5.0000000000000001E-3"/>
    <n v="1"/>
    <n v="15"/>
    <s v="min"/>
    <x v="8"/>
    <x v="0"/>
    <x v="1"/>
    <x v="1"/>
    <x v="0"/>
    <n v="26648878"/>
    <n v="133244.39000000001"/>
    <n v="133244.39000000001"/>
    <n v="33311.097500000003"/>
    <n v="0"/>
    <n v="0"/>
    <n v="33311.097500000003"/>
    <n v="0"/>
    <n v="0"/>
    <n v="0"/>
    <n v="0"/>
    <n v="0"/>
    <n v="0"/>
    <n v="0"/>
    <n v="0"/>
    <n v="0"/>
    <n v="0"/>
    <n v="0"/>
    <n v="0"/>
    <n v="0"/>
    <n v="0"/>
    <n v="0"/>
    <n v="0"/>
    <n v="0"/>
    <n v="33311.097500000003"/>
    <n v="0"/>
    <n v="0"/>
    <n v="0"/>
    <n v="0"/>
    <n v="0"/>
    <n v="0"/>
    <n v="0"/>
    <n v="0"/>
    <n v="0"/>
    <n v="28.984711873090308"/>
    <n v="0"/>
    <n v="0"/>
    <n v="0"/>
    <n v="0"/>
    <n v="0"/>
    <n v="0"/>
    <n v="0"/>
    <n v="0"/>
    <n v="0"/>
    <n v="0"/>
    <n v="0"/>
    <n v="0"/>
    <n v="0"/>
    <n v="0"/>
    <n v="0"/>
    <n v="0"/>
    <n v="0"/>
    <n v="28.984711873090308"/>
    <n v="0"/>
    <n v="0"/>
    <n v="0"/>
    <n v="0"/>
    <n v="0"/>
    <n v="0"/>
    <n v="0"/>
    <n v="0"/>
    <n v="0"/>
    <n v="0"/>
    <n v="0"/>
    <n v="0"/>
    <n v="0"/>
    <n v="0"/>
    <n v="0"/>
    <n v="0"/>
    <n v="0"/>
    <n v="0"/>
    <n v="0"/>
    <n v="0"/>
    <n v="0"/>
    <n v="0"/>
    <n v="0"/>
    <n v="0"/>
    <n v="0"/>
    <n v="0"/>
    <n v="0"/>
    <n v="0"/>
    <n v="0"/>
    <n v="0"/>
    <n v="0"/>
    <n v="0"/>
    <n v="0"/>
    <n v="0"/>
    <n v="0"/>
    <n v="0"/>
    <n v="0"/>
  </r>
  <r>
    <x v="0"/>
    <x v="0"/>
    <s v="Community-wide events"/>
    <s v="Top-up"/>
    <x v="68"/>
    <n v="1"/>
    <s v="n/a"/>
    <s v="n/a"/>
    <s v="n/a"/>
    <x v="2"/>
    <x v="0"/>
    <x v="1"/>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C06F8A4-8DF5-4D89-9D47-876B3D67D337}" name="PivotTable3" cacheId="6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8:G79" firstHeaderRow="0" firstDataRow="1" firstDataCol="1" rowPageCount="5" colPageCount="1"/>
  <pivotFields count="104">
    <pivotField axis="axisRow" showAll="0">
      <items count="6">
        <item x="1"/>
        <item x="2"/>
        <item x="3"/>
        <item x="4"/>
        <item x="0"/>
        <item t="default"/>
      </items>
    </pivotField>
    <pivotField axis="axisRow" showAll="0">
      <items count="15">
        <item sd="0" x="3"/>
        <item sd="0" x="4"/>
        <item sd="0" x="6"/>
        <item sd="0" x="5"/>
        <item sd="0" x="7"/>
        <item sd="0" x="8"/>
        <item sd="0" x="9"/>
        <item sd="0" x="0"/>
        <item sd="0" x="1"/>
        <item sd="0" x="2"/>
        <item sd="0" x="11"/>
        <item sd="0" x="13"/>
        <item sd="0" x="12"/>
        <item sd="0" x="10"/>
        <item t="default"/>
      </items>
    </pivotField>
    <pivotField showAll="0"/>
    <pivotField showAll="0"/>
    <pivotField axis="axisRow" showAll="0">
      <items count="95">
        <item x="35"/>
        <item m="1" x="79"/>
        <item m="1" x="83"/>
        <item m="1" x="74"/>
        <item x="47"/>
        <item x="30"/>
        <item x="16"/>
        <item x="43"/>
        <item x="27"/>
        <item m="1" x="84"/>
        <item m="1" x="81"/>
        <item m="1" x="75"/>
        <item m="1" x="71"/>
        <item m="1" x="73"/>
        <item m="1" x="82"/>
        <item m="1" x="72"/>
        <item m="1" x="69"/>
        <item m="1" x="80"/>
        <item x="7"/>
        <item x="10"/>
        <item x="40"/>
        <item x="41"/>
        <item x="22"/>
        <item x="15"/>
        <item x="29"/>
        <item m="1" x="77"/>
        <item x="21"/>
        <item x="38"/>
        <item x="18"/>
        <item x="3"/>
        <item x="5"/>
        <item x="53"/>
        <item x="55"/>
        <item x="56"/>
        <item x="54"/>
        <item x="6"/>
        <item m="1" x="86"/>
        <item x="14"/>
        <item x="23"/>
        <item x="0"/>
        <item x="17"/>
        <item m="1" x="93"/>
        <item m="1" x="87"/>
        <item m="1" x="70"/>
        <item m="1" x="88"/>
        <item x="26"/>
        <item x="1"/>
        <item x="19"/>
        <item m="1" x="92"/>
        <item x="33"/>
        <item x="44"/>
        <item x="58"/>
        <item x="12"/>
        <item x="60"/>
        <item x="20"/>
        <item x="8"/>
        <item m="1" x="78"/>
        <item m="1" x="76"/>
        <item x="25"/>
        <item x="24"/>
        <item m="1" x="89"/>
        <item m="1" x="90"/>
        <item m="1" x="91"/>
        <item m="1" x="85"/>
        <item x="66"/>
        <item x="4"/>
        <item x="2"/>
        <item x="9"/>
        <item x="62"/>
        <item x="11"/>
        <item x="13"/>
        <item x="28"/>
        <item x="31"/>
        <item x="32"/>
        <item x="34"/>
        <item x="36"/>
        <item x="37"/>
        <item x="39"/>
        <item x="42"/>
        <item x="45"/>
        <item x="46"/>
        <item x="48"/>
        <item x="49"/>
        <item x="50"/>
        <item x="51"/>
        <item x="52"/>
        <item x="57"/>
        <item x="59"/>
        <item x="61"/>
        <item x="63"/>
        <item x="64"/>
        <item x="65"/>
        <item x="67"/>
        <item x="68"/>
        <item t="default"/>
      </items>
    </pivotField>
    <pivotField showAll="0"/>
    <pivotField showAll="0"/>
    <pivotField showAll="0"/>
    <pivotField showAll="0"/>
    <pivotField axis="axisPage" showAll="0">
      <items count="16">
        <item x="6"/>
        <item x="13"/>
        <item x="2"/>
        <item x="4"/>
        <item x="9"/>
        <item x="7"/>
        <item x="11"/>
        <item x="1"/>
        <item x="3"/>
        <item x="8"/>
        <item x="0"/>
        <item x="5"/>
        <item x="10"/>
        <item x="14"/>
        <item x="12"/>
        <item t="default"/>
      </items>
    </pivotField>
    <pivotField axis="axisPage" showAll="0">
      <items count="28">
        <item x="11"/>
        <item x="15"/>
        <item x="18"/>
        <item m="1" x="24"/>
        <item x="16"/>
        <item x="5"/>
        <item x="6"/>
        <item x="3"/>
        <item x="4"/>
        <item m="1" x="23"/>
        <item m="1" x="25"/>
        <item x="7"/>
        <item x="12"/>
        <item x="13"/>
        <item x="0"/>
        <item x="19"/>
        <item m="1" x="26"/>
        <item m="1" x="21"/>
        <item m="1" x="22"/>
        <item x="9"/>
        <item x="14"/>
        <item x="1"/>
        <item x="2"/>
        <item x="8"/>
        <item x="10"/>
        <item x="17"/>
        <item x="20"/>
        <item t="default"/>
      </items>
    </pivotField>
    <pivotField axis="axisPage" showAll="0">
      <items count="4">
        <item x="0"/>
        <item m="1" x="2"/>
        <item x="1"/>
        <item t="default"/>
      </items>
    </pivotField>
    <pivotField axis="axisPage" showAll="0">
      <items count="5">
        <item x="0"/>
        <item m="1" x="2"/>
        <item x="1"/>
        <item m="1" x="3"/>
        <item t="default"/>
      </items>
    </pivotField>
    <pivotField axis="axisPage" showAll="0">
      <items count="4">
        <item x="1"/>
        <item m="1" x="2"/>
        <item x="0"/>
        <item t="default"/>
      </items>
    </pivotField>
    <pivotField numFmtId="164" showAll="0"/>
    <pivotField showAll="0"/>
    <pivotField dataField="1" numFmtId="164" showAll="0"/>
    <pivotField dataField="1" numFmtId="164" showAll="0"/>
    <pivotField dataField="1" numFmtId="164" showAll="0"/>
    <pivotField dataField="1" numFmtId="164"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7"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167"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s>
  <rowFields count="3">
    <field x="0"/>
    <field x="1"/>
    <field x="4"/>
  </rowFields>
  <rowItems count="41">
    <i>
      <x/>
    </i>
    <i r="1">
      <x/>
    </i>
    <i r="1">
      <x v="1"/>
    </i>
    <i r="1">
      <x v="2"/>
    </i>
    <i r="1">
      <x v="3"/>
    </i>
    <i r="1">
      <x v="4"/>
    </i>
    <i r="1">
      <x v="5"/>
    </i>
    <i r="1">
      <x v="6"/>
    </i>
    <i>
      <x v="1"/>
    </i>
    <i r="1">
      <x/>
    </i>
    <i r="1">
      <x v="1"/>
    </i>
    <i r="1">
      <x v="2"/>
    </i>
    <i r="1">
      <x v="3"/>
    </i>
    <i r="1">
      <x v="4"/>
    </i>
    <i r="1">
      <x v="5"/>
    </i>
    <i r="1">
      <x v="6"/>
    </i>
    <i>
      <x v="2"/>
    </i>
    <i r="1">
      <x/>
    </i>
    <i r="1">
      <x v="1"/>
    </i>
    <i r="1">
      <x v="2"/>
    </i>
    <i r="1">
      <x v="3"/>
    </i>
    <i r="1">
      <x v="4"/>
    </i>
    <i r="1">
      <x v="5"/>
    </i>
    <i r="1">
      <x v="6"/>
    </i>
    <i>
      <x v="3"/>
    </i>
    <i r="1">
      <x/>
    </i>
    <i r="1">
      <x v="1"/>
    </i>
    <i r="1">
      <x v="2"/>
    </i>
    <i r="1">
      <x v="3"/>
    </i>
    <i r="1">
      <x v="4"/>
    </i>
    <i r="1">
      <x v="5"/>
    </i>
    <i r="1">
      <x v="6"/>
    </i>
    <i>
      <x v="4"/>
    </i>
    <i r="1">
      <x v="7"/>
    </i>
    <i r="1">
      <x v="8"/>
    </i>
    <i r="1">
      <x v="9"/>
    </i>
    <i r="1">
      <x v="10"/>
    </i>
    <i r="1">
      <x v="11"/>
    </i>
    <i r="1">
      <x v="12"/>
    </i>
    <i r="1">
      <x v="13"/>
    </i>
    <i t="grand">
      <x/>
    </i>
  </rowItems>
  <colFields count="1">
    <field x="-2"/>
  </colFields>
  <colItems count="6">
    <i>
      <x/>
    </i>
    <i i="1">
      <x v="1"/>
    </i>
    <i i="2">
      <x v="2"/>
    </i>
    <i i="3">
      <x v="3"/>
    </i>
    <i i="4">
      <x v="4"/>
    </i>
    <i i="5">
      <x v="5"/>
    </i>
  </colItems>
  <pageFields count="5">
    <pageField fld="9" hier="-1"/>
    <pageField fld="10" hier="-1"/>
    <pageField fld="11" hier="-1"/>
    <pageField fld="12" hier="-1"/>
    <pageField fld="13" hier="-1"/>
  </pageFields>
  <dataFields count="6">
    <dataField name="Sum of Occasions of service" fld="16" baseField="0" baseItem="0" numFmtId="164"/>
    <dataField name="Sum of Hours of client demand" fld="17" baseField="0" baseItem="0" numFmtId="164"/>
    <dataField name="Sum of Bed days" fld="18" baseField="0" baseItem="0" numFmtId="164"/>
    <dataField name="Sum of Beds" fld="19" baseField="0" baseItem="0" numFmtId="164"/>
    <dataField name="Sum of Client-related staff hours TOTAL" fld="20" baseField="0" baseItem="0" numFmtId="164"/>
    <dataField name="Sum of Workforce FTE TOTAL" fld="48" baseField="0" baseItem="0" numFmtId="167"/>
  </dataFields>
  <formats count="46">
    <format dxfId="137">
      <pivotArea type="all" dataOnly="0" outline="0" fieldPosition="0"/>
    </format>
    <format dxfId="136">
      <pivotArea outline="0" collapsedLevelsAreSubtotals="1" fieldPosition="0"/>
    </format>
    <format dxfId="135">
      <pivotArea field="0" type="button" dataOnly="0" labelOnly="1" outline="0" axis="axisRow" fieldPosition="0"/>
    </format>
    <format dxfId="134">
      <pivotArea dataOnly="0" labelOnly="1" fieldPosition="0">
        <references count="1">
          <reference field="0" count="0"/>
        </references>
      </pivotArea>
    </format>
    <format dxfId="133">
      <pivotArea dataOnly="0" labelOnly="1" grandRow="1" outline="0" fieldPosition="0"/>
    </format>
    <format dxfId="132">
      <pivotArea dataOnly="0" labelOnly="1" fieldPosition="0">
        <references count="2">
          <reference field="0" count="1" selected="0">
            <x v="0"/>
          </reference>
          <reference field="1" count="7">
            <x v="0"/>
            <x v="1"/>
            <x v="2"/>
            <x v="3"/>
            <x v="4"/>
            <x v="5"/>
            <x v="6"/>
          </reference>
        </references>
      </pivotArea>
    </format>
    <format dxfId="131">
      <pivotArea dataOnly="0" labelOnly="1" fieldPosition="0">
        <references count="2">
          <reference field="0" count="1" selected="0">
            <x v="1"/>
          </reference>
          <reference field="1" count="7">
            <x v="0"/>
            <x v="1"/>
            <x v="2"/>
            <x v="3"/>
            <x v="4"/>
            <x v="5"/>
            <x v="6"/>
          </reference>
        </references>
      </pivotArea>
    </format>
    <format dxfId="130">
      <pivotArea dataOnly="0" labelOnly="1" fieldPosition="0">
        <references count="2">
          <reference field="0" count="1" selected="0">
            <x v="2"/>
          </reference>
          <reference field="1" count="7">
            <x v="0"/>
            <x v="1"/>
            <x v="2"/>
            <x v="3"/>
            <x v="4"/>
            <x v="5"/>
            <x v="6"/>
          </reference>
        </references>
      </pivotArea>
    </format>
    <format dxfId="129">
      <pivotArea dataOnly="0" labelOnly="1" fieldPosition="0">
        <references count="2">
          <reference field="0" count="1" selected="0">
            <x v="3"/>
          </reference>
          <reference field="1" count="7">
            <x v="0"/>
            <x v="1"/>
            <x v="2"/>
            <x v="3"/>
            <x v="4"/>
            <x v="5"/>
            <x v="6"/>
          </reference>
        </references>
      </pivotArea>
    </format>
    <format dxfId="128">
      <pivotArea dataOnly="0" labelOnly="1" fieldPosition="0">
        <references count="2">
          <reference field="0" count="1" selected="0">
            <x v="4"/>
          </reference>
          <reference field="1" count="7">
            <x v="7"/>
            <x v="8"/>
            <x v="9"/>
            <x v="10"/>
            <x v="11"/>
            <x v="12"/>
            <x v="13"/>
          </reference>
        </references>
      </pivotArea>
    </format>
    <format dxfId="127">
      <pivotArea dataOnly="0" labelOnly="1" fieldPosition="0">
        <references count="3">
          <reference field="0" count="1" selected="0">
            <x v="0"/>
          </reference>
          <reference field="1" count="1" selected="0">
            <x v="0"/>
          </reference>
          <reference field="4" count="8">
            <x v="6"/>
            <x v="22"/>
            <x v="23"/>
            <x v="26"/>
            <x v="28"/>
            <x v="38"/>
            <x v="47"/>
            <x v="54"/>
          </reference>
        </references>
      </pivotArea>
    </format>
    <format dxfId="126">
      <pivotArea dataOnly="0" labelOnly="1" fieldPosition="0">
        <references count="3">
          <reference field="0" count="1" selected="0">
            <x v="0"/>
          </reference>
          <reference field="1" count="1" selected="0">
            <x v="1"/>
          </reference>
          <reference field="4" count="11">
            <x v="6"/>
            <x v="8"/>
            <x v="12"/>
            <x v="22"/>
            <x v="23"/>
            <x v="24"/>
            <x v="28"/>
            <x v="45"/>
            <x v="54"/>
            <x v="58"/>
            <x v="59"/>
          </reference>
        </references>
      </pivotArea>
    </format>
    <format dxfId="125">
      <pivotArea dataOnly="0" labelOnly="1" fieldPosition="0">
        <references count="3">
          <reference field="0" count="1" selected="0">
            <x v="0"/>
          </reference>
          <reference field="1" count="1" selected="0">
            <x v="2"/>
          </reference>
          <reference field="4" count="23">
            <x v="0"/>
            <x v="3"/>
            <x v="5"/>
            <x v="8"/>
            <x v="11"/>
            <x v="12"/>
            <x v="13"/>
            <x v="15"/>
            <x v="20"/>
            <x v="21"/>
            <x v="22"/>
            <x v="24"/>
            <x v="25"/>
            <x v="27"/>
            <x v="28"/>
            <x v="45"/>
            <x v="47"/>
            <x v="49"/>
            <x v="54"/>
            <x v="56"/>
            <x v="57"/>
            <x v="58"/>
            <x v="59"/>
          </reference>
        </references>
      </pivotArea>
    </format>
    <format dxfId="124">
      <pivotArea dataOnly="0" labelOnly="1" fieldPosition="0">
        <references count="3">
          <reference field="0" count="1" selected="0">
            <x v="0"/>
          </reference>
          <reference field="1" count="1" selected="0">
            <x v="3"/>
          </reference>
          <reference field="4" count="24">
            <x v="0"/>
            <x v="3"/>
            <x v="4"/>
            <x v="5"/>
            <x v="8"/>
            <x v="11"/>
            <x v="12"/>
            <x v="13"/>
            <x v="15"/>
            <x v="20"/>
            <x v="21"/>
            <x v="22"/>
            <x v="24"/>
            <x v="25"/>
            <x v="27"/>
            <x v="28"/>
            <x v="45"/>
            <x v="47"/>
            <x v="49"/>
            <x v="54"/>
            <x v="56"/>
            <x v="57"/>
            <x v="58"/>
            <x v="59"/>
          </reference>
        </references>
      </pivotArea>
    </format>
    <format dxfId="123">
      <pivotArea dataOnly="0" labelOnly="1" fieldPosition="0">
        <references count="3">
          <reference field="0" count="1" selected="0">
            <x v="0"/>
          </reference>
          <reference field="1" count="1" selected="0">
            <x v="4"/>
          </reference>
          <reference field="4" count="24">
            <x v="0"/>
            <x v="3"/>
            <x v="4"/>
            <x v="5"/>
            <x v="8"/>
            <x v="11"/>
            <x v="12"/>
            <x v="13"/>
            <x v="15"/>
            <x v="20"/>
            <x v="21"/>
            <x v="22"/>
            <x v="24"/>
            <x v="25"/>
            <x v="27"/>
            <x v="28"/>
            <x v="45"/>
            <x v="47"/>
            <x v="49"/>
            <x v="54"/>
            <x v="56"/>
            <x v="57"/>
            <x v="58"/>
            <x v="59"/>
          </reference>
        </references>
      </pivotArea>
    </format>
    <format dxfId="122">
      <pivotArea dataOnly="0" labelOnly="1" fieldPosition="0">
        <references count="3">
          <reference field="0" count="1" selected="0">
            <x v="0"/>
          </reference>
          <reference field="1" count="1" selected="0">
            <x v="5"/>
          </reference>
          <reference field="4" count="8">
            <x v="8"/>
            <x v="27"/>
            <x v="31"/>
            <x v="32"/>
            <x v="33"/>
            <x v="34"/>
            <x v="56"/>
            <x v="63"/>
          </reference>
        </references>
      </pivotArea>
    </format>
    <format dxfId="121">
      <pivotArea dataOnly="0" labelOnly="1" fieldPosition="0">
        <references count="3">
          <reference field="0" count="1" selected="0">
            <x v="0"/>
          </reference>
          <reference field="1" count="1" selected="0">
            <x v="6"/>
          </reference>
          <reference field="4" count="8">
            <x v="8"/>
            <x v="27"/>
            <x v="31"/>
            <x v="32"/>
            <x v="33"/>
            <x v="34"/>
            <x v="56"/>
            <x v="63"/>
          </reference>
        </references>
      </pivotArea>
    </format>
    <format dxfId="120">
      <pivotArea dataOnly="0" labelOnly="1" fieldPosition="0">
        <references count="3">
          <reference field="0" count="1" selected="0">
            <x v="1"/>
          </reference>
          <reference field="1" count="1" selected="0">
            <x v="0"/>
          </reference>
          <reference field="4" count="8">
            <x v="6"/>
            <x v="22"/>
            <x v="23"/>
            <x v="26"/>
            <x v="28"/>
            <x v="38"/>
            <x v="47"/>
            <x v="54"/>
          </reference>
        </references>
      </pivotArea>
    </format>
    <format dxfId="119">
      <pivotArea dataOnly="0" labelOnly="1" fieldPosition="0">
        <references count="3">
          <reference field="0" count="1" selected="0">
            <x v="1"/>
          </reference>
          <reference field="1" count="1" selected="0">
            <x v="1"/>
          </reference>
          <reference field="4" count="11">
            <x v="6"/>
            <x v="8"/>
            <x v="12"/>
            <x v="22"/>
            <x v="23"/>
            <x v="24"/>
            <x v="28"/>
            <x v="45"/>
            <x v="54"/>
            <x v="58"/>
            <x v="59"/>
          </reference>
        </references>
      </pivotArea>
    </format>
    <format dxfId="118">
      <pivotArea dataOnly="0" labelOnly="1" fieldPosition="0">
        <references count="3">
          <reference field="0" count="1" selected="0">
            <x v="1"/>
          </reference>
          <reference field="1" count="1" selected="0">
            <x v="2"/>
          </reference>
          <reference field="4" count="22">
            <x v="0"/>
            <x v="3"/>
            <x v="5"/>
            <x v="7"/>
            <x v="8"/>
            <x v="12"/>
            <x v="15"/>
            <x v="20"/>
            <x v="21"/>
            <x v="22"/>
            <x v="24"/>
            <x v="25"/>
            <x v="27"/>
            <x v="28"/>
            <x v="45"/>
            <x v="49"/>
            <x v="50"/>
            <x v="54"/>
            <x v="56"/>
            <x v="57"/>
            <x v="58"/>
            <x v="59"/>
          </reference>
        </references>
      </pivotArea>
    </format>
    <format dxfId="117">
      <pivotArea dataOnly="0" labelOnly="1" fieldPosition="0">
        <references count="3">
          <reference field="0" count="1" selected="0">
            <x v="1"/>
          </reference>
          <reference field="1" count="1" selected="0">
            <x v="3"/>
          </reference>
          <reference field="4" count="25">
            <x v="0"/>
            <x v="3"/>
            <x v="4"/>
            <x v="5"/>
            <x v="8"/>
            <x v="11"/>
            <x v="12"/>
            <x v="13"/>
            <x v="15"/>
            <x v="20"/>
            <x v="21"/>
            <x v="22"/>
            <x v="24"/>
            <x v="25"/>
            <x v="27"/>
            <x v="28"/>
            <x v="45"/>
            <x v="47"/>
            <x v="49"/>
            <x v="50"/>
            <x v="54"/>
            <x v="56"/>
            <x v="57"/>
            <x v="58"/>
            <x v="59"/>
          </reference>
        </references>
      </pivotArea>
    </format>
    <format dxfId="116">
      <pivotArea dataOnly="0" labelOnly="1" fieldPosition="0">
        <references count="3">
          <reference field="0" count="1" selected="0">
            <x v="1"/>
          </reference>
          <reference field="1" count="1" selected="0">
            <x v="4"/>
          </reference>
          <reference field="4" count="25">
            <x v="0"/>
            <x v="3"/>
            <x v="4"/>
            <x v="5"/>
            <x v="8"/>
            <x v="11"/>
            <x v="12"/>
            <x v="13"/>
            <x v="15"/>
            <x v="20"/>
            <x v="21"/>
            <x v="22"/>
            <x v="24"/>
            <x v="25"/>
            <x v="27"/>
            <x v="28"/>
            <x v="45"/>
            <x v="47"/>
            <x v="49"/>
            <x v="50"/>
            <x v="54"/>
            <x v="56"/>
            <x v="57"/>
            <x v="58"/>
            <x v="59"/>
          </reference>
        </references>
      </pivotArea>
    </format>
    <format dxfId="115">
      <pivotArea dataOnly="0" labelOnly="1" fieldPosition="0">
        <references count="3">
          <reference field="0" count="1" selected="0">
            <x v="1"/>
          </reference>
          <reference field="1" count="1" selected="0">
            <x v="5"/>
          </reference>
          <reference field="4" count="7">
            <x v="8"/>
            <x v="27"/>
            <x v="32"/>
            <x v="33"/>
            <x v="34"/>
            <x v="56"/>
            <x v="63"/>
          </reference>
        </references>
      </pivotArea>
    </format>
    <format dxfId="114">
      <pivotArea dataOnly="0" labelOnly="1" fieldPosition="0">
        <references count="3">
          <reference field="0" count="1" selected="0">
            <x v="1"/>
          </reference>
          <reference field="1" count="1" selected="0">
            <x v="6"/>
          </reference>
          <reference field="4" count="7">
            <x v="8"/>
            <x v="27"/>
            <x v="32"/>
            <x v="33"/>
            <x v="34"/>
            <x v="56"/>
            <x v="63"/>
          </reference>
        </references>
      </pivotArea>
    </format>
    <format dxfId="113">
      <pivotArea dataOnly="0" labelOnly="1" fieldPosition="0">
        <references count="3">
          <reference field="0" count="1" selected="0">
            <x v="2"/>
          </reference>
          <reference field="1" count="1" selected="0">
            <x v="0"/>
          </reference>
          <reference field="4" count="8">
            <x v="6"/>
            <x v="22"/>
            <x v="23"/>
            <x v="26"/>
            <x v="28"/>
            <x v="38"/>
            <x v="47"/>
            <x v="54"/>
          </reference>
        </references>
      </pivotArea>
    </format>
    <format dxfId="112">
      <pivotArea dataOnly="0" labelOnly="1" fieldPosition="0">
        <references count="3">
          <reference field="0" count="1" selected="0">
            <x v="2"/>
          </reference>
          <reference field="1" count="1" selected="0">
            <x v="1"/>
          </reference>
          <reference field="4" count="11">
            <x v="6"/>
            <x v="8"/>
            <x v="12"/>
            <x v="22"/>
            <x v="23"/>
            <x v="24"/>
            <x v="28"/>
            <x v="45"/>
            <x v="54"/>
            <x v="58"/>
            <x v="59"/>
          </reference>
        </references>
      </pivotArea>
    </format>
    <format dxfId="111">
      <pivotArea dataOnly="0" labelOnly="1" fieldPosition="0">
        <references count="3">
          <reference field="0" count="1" selected="0">
            <x v="2"/>
          </reference>
          <reference field="1" count="1" selected="0">
            <x v="2"/>
          </reference>
          <reference field="4" count="23">
            <x v="0"/>
            <x v="1"/>
            <x v="4"/>
            <x v="5"/>
            <x v="7"/>
            <x v="8"/>
            <x v="12"/>
            <x v="15"/>
            <x v="17"/>
            <x v="20"/>
            <x v="21"/>
            <x v="22"/>
            <x v="24"/>
            <x v="25"/>
            <x v="28"/>
            <x v="45"/>
            <x v="49"/>
            <x v="50"/>
            <x v="54"/>
            <x v="56"/>
            <x v="57"/>
            <x v="58"/>
            <x v="59"/>
          </reference>
        </references>
      </pivotArea>
    </format>
    <format dxfId="110">
      <pivotArea dataOnly="0" labelOnly="1" fieldPosition="0">
        <references count="3">
          <reference field="0" count="1" selected="0">
            <x v="2"/>
          </reference>
          <reference field="1" count="1" selected="0">
            <x v="3"/>
          </reference>
          <reference field="4" count="26">
            <x v="0"/>
            <x v="1"/>
            <x v="4"/>
            <x v="5"/>
            <x v="8"/>
            <x v="9"/>
            <x v="12"/>
            <x v="13"/>
            <x v="15"/>
            <x v="17"/>
            <x v="20"/>
            <x v="21"/>
            <x v="22"/>
            <x v="24"/>
            <x v="25"/>
            <x v="27"/>
            <x v="28"/>
            <x v="45"/>
            <x v="47"/>
            <x v="49"/>
            <x v="50"/>
            <x v="54"/>
            <x v="56"/>
            <x v="57"/>
            <x v="58"/>
            <x v="59"/>
          </reference>
        </references>
      </pivotArea>
    </format>
    <format dxfId="109">
      <pivotArea dataOnly="0" labelOnly="1" fieldPosition="0">
        <references count="3">
          <reference field="0" count="1" selected="0">
            <x v="2"/>
          </reference>
          <reference field="1" count="1" selected="0">
            <x v="4"/>
          </reference>
          <reference field="4" count="25">
            <x v="0"/>
            <x v="1"/>
            <x v="4"/>
            <x v="5"/>
            <x v="8"/>
            <x v="9"/>
            <x v="12"/>
            <x v="13"/>
            <x v="15"/>
            <x v="17"/>
            <x v="20"/>
            <x v="21"/>
            <x v="22"/>
            <x v="24"/>
            <x v="25"/>
            <x v="28"/>
            <x v="45"/>
            <x v="47"/>
            <x v="49"/>
            <x v="50"/>
            <x v="54"/>
            <x v="56"/>
            <x v="57"/>
            <x v="58"/>
            <x v="59"/>
          </reference>
        </references>
      </pivotArea>
    </format>
    <format dxfId="108">
      <pivotArea dataOnly="0" labelOnly="1" fieldPosition="0">
        <references count="3">
          <reference field="0" count="1" selected="0">
            <x v="2"/>
          </reference>
          <reference field="1" count="1" selected="0">
            <x v="5"/>
          </reference>
          <reference field="4" count="7">
            <x v="8"/>
            <x v="27"/>
            <x v="32"/>
            <x v="33"/>
            <x v="34"/>
            <x v="56"/>
            <x v="63"/>
          </reference>
        </references>
      </pivotArea>
    </format>
    <format dxfId="107">
      <pivotArea dataOnly="0" labelOnly="1" fieldPosition="0">
        <references count="3">
          <reference field="0" count="1" selected="0">
            <x v="2"/>
          </reference>
          <reference field="1" count="1" selected="0">
            <x v="6"/>
          </reference>
          <reference field="4" count="7">
            <x v="8"/>
            <x v="27"/>
            <x v="32"/>
            <x v="33"/>
            <x v="34"/>
            <x v="56"/>
            <x v="63"/>
          </reference>
        </references>
      </pivotArea>
    </format>
    <format dxfId="106">
      <pivotArea dataOnly="0" labelOnly="1" fieldPosition="0">
        <references count="3">
          <reference field="0" count="1" selected="0">
            <x v="3"/>
          </reference>
          <reference field="1" count="1" selected="0">
            <x v="0"/>
          </reference>
          <reference field="4" count="7">
            <x v="6"/>
            <x v="22"/>
            <x v="23"/>
            <x v="26"/>
            <x v="38"/>
            <x v="47"/>
            <x v="54"/>
          </reference>
        </references>
      </pivotArea>
    </format>
    <format dxfId="105">
      <pivotArea dataOnly="0" labelOnly="1" fieldPosition="0">
        <references count="3">
          <reference field="0" count="1" selected="0">
            <x v="3"/>
          </reference>
          <reference field="1" count="1" selected="0">
            <x v="1"/>
          </reference>
          <reference field="4" count="11">
            <x v="6"/>
            <x v="8"/>
            <x v="12"/>
            <x v="22"/>
            <x v="23"/>
            <x v="24"/>
            <x v="28"/>
            <x v="45"/>
            <x v="54"/>
            <x v="58"/>
            <x v="59"/>
          </reference>
        </references>
      </pivotArea>
    </format>
    <format dxfId="104">
      <pivotArea dataOnly="0" labelOnly="1" fieldPosition="0">
        <references count="3">
          <reference field="0" count="1" selected="0">
            <x v="3"/>
          </reference>
          <reference field="1" count="1" selected="0">
            <x v="2"/>
          </reference>
          <reference field="4" count="24">
            <x v="0"/>
            <x v="2"/>
            <x v="4"/>
            <x v="5"/>
            <x v="7"/>
            <x v="8"/>
            <x v="10"/>
            <x v="12"/>
            <x v="13"/>
            <x v="14"/>
            <x v="15"/>
            <x v="17"/>
            <x v="20"/>
            <x v="21"/>
            <x v="22"/>
            <x v="24"/>
            <x v="25"/>
            <x v="28"/>
            <x v="45"/>
            <x v="54"/>
            <x v="56"/>
            <x v="57"/>
            <x v="58"/>
            <x v="59"/>
          </reference>
        </references>
      </pivotArea>
    </format>
    <format dxfId="103">
      <pivotArea dataOnly="0" labelOnly="1" fieldPosition="0">
        <references count="3">
          <reference field="0" count="1" selected="0">
            <x v="3"/>
          </reference>
          <reference field="1" count="1" selected="0">
            <x v="3"/>
          </reference>
          <reference field="4" count="25">
            <x v="0"/>
            <x v="2"/>
            <x v="4"/>
            <x v="5"/>
            <x v="8"/>
            <x v="10"/>
            <x v="12"/>
            <x v="13"/>
            <x v="14"/>
            <x v="15"/>
            <x v="17"/>
            <x v="20"/>
            <x v="21"/>
            <x v="22"/>
            <x v="24"/>
            <x v="25"/>
            <x v="27"/>
            <x v="28"/>
            <x v="45"/>
            <x v="47"/>
            <x v="54"/>
            <x v="56"/>
            <x v="57"/>
            <x v="58"/>
            <x v="59"/>
          </reference>
        </references>
      </pivotArea>
    </format>
    <format dxfId="102">
      <pivotArea dataOnly="0" labelOnly="1" fieldPosition="0">
        <references count="3">
          <reference field="0" count="1" selected="0">
            <x v="3"/>
          </reference>
          <reference field="1" count="1" selected="0">
            <x v="4"/>
          </reference>
          <reference field="4" count="25">
            <x v="0"/>
            <x v="2"/>
            <x v="4"/>
            <x v="5"/>
            <x v="8"/>
            <x v="10"/>
            <x v="12"/>
            <x v="13"/>
            <x v="14"/>
            <x v="15"/>
            <x v="17"/>
            <x v="20"/>
            <x v="21"/>
            <x v="22"/>
            <x v="24"/>
            <x v="25"/>
            <x v="27"/>
            <x v="28"/>
            <x v="45"/>
            <x v="47"/>
            <x v="54"/>
            <x v="56"/>
            <x v="57"/>
            <x v="58"/>
            <x v="59"/>
          </reference>
        </references>
      </pivotArea>
    </format>
    <format dxfId="101">
      <pivotArea dataOnly="0" labelOnly="1" fieldPosition="0">
        <references count="3">
          <reference field="0" count="1" selected="0">
            <x v="3"/>
          </reference>
          <reference field="1" count="1" selected="0">
            <x v="5"/>
          </reference>
          <reference field="4" count="7">
            <x v="8"/>
            <x v="27"/>
            <x v="32"/>
            <x v="33"/>
            <x v="34"/>
            <x v="56"/>
            <x v="63"/>
          </reference>
        </references>
      </pivotArea>
    </format>
    <format dxfId="100">
      <pivotArea dataOnly="0" labelOnly="1" fieldPosition="0">
        <references count="3">
          <reference field="0" count="1" selected="0">
            <x v="3"/>
          </reference>
          <reference field="1" count="1" selected="0">
            <x v="6"/>
          </reference>
          <reference field="4" count="7">
            <x v="8"/>
            <x v="27"/>
            <x v="32"/>
            <x v="33"/>
            <x v="34"/>
            <x v="56"/>
            <x v="63"/>
          </reference>
        </references>
      </pivotArea>
    </format>
    <format dxfId="99">
      <pivotArea dataOnly="0" labelOnly="1" fieldPosition="0">
        <references count="3">
          <reference field="0" count="1" selected="0">
            <x v="4"/>
          </reference>
          <reference field="1" count="1" selected="0">
            <x v="13"/>
          </reference>
          <reference field="4" count="4">
            <x v="34"/>
            <x v="36"/>
            <x v="57"/>
            <x v="63"/>
          </reference>
        </references>
      </pivotArea>
    </format>
    <format dxfId="98">
      <pivotArea dataOnly="0" labelOnly="1" fieldPosition="0">
        <references count="3">
          <reference field="0" count="1" selected="0">
            <x v="4"/>
          </reference>
          <reference field="1" count="1" selected="0">
            <x v="11"/>
          </reference>
          <reference field="4" count="1">
            <x v="64"/>
          </reference>
        </references>
      </pivotArea>
    </format>
    <format dxfId="97">
      <pivotArea dataOnly="0" labelOnly="1" fieldPosition="0">
        <references count="3">
          <reference field="0" count="1" selected="0">
            <x v="4"/>
          </reference>
          <reference field="1" count="1" selected="0">
            <x v="12"/>
          </reference>
          <reference field="4" count="4">
            <x v="48"/>
            <x v="60"/>
            <x v="61"/>
            <x v="62"/>
          </reference>
        </references>
      </pivotArea>
    </format>
    <format dxfId="96">
      <pivotArea dataOnly="0" labelOnly="1" fieldPosition="0">
        <references count="3">
          <reference field="0" count="1" selected="0">
            <x v="4"/>
          </reference>
          <reference field="1" count="1" selected="0">
            <x v="7"/>
          </reference>
          <reference field="4" count="14">
            <x v="16"/>
            <x v="18"/>
            <x v="19"/>
            <x v="29"/>
            <x v="30"/>
            <x v="35"/>
            <x v="39"/>
            <x v="41"/>
            <x v="44"/>
            <x v="46"/>
            <x v="53"/>
            <x v="55"/>
            <x v="65"/>
            <x v="66"/>
          </reference>
        </references>
      </pivotArea>
    </format>
    <format dxfId="95">
      <pivotArea dataOnly="0" labelOnly="1" fieldPosition="0">
        <references count="3">
          <reference field="0" count="1" selected="0">
            <x v="4"/>
          </reference>
          <reference field="1" count="1" selected="0">
            <x v="8"/>
          </reference>
          <reference field="4" count="6">
            <x v="6"/>
            <x v="18"/>
            <x v="23"/>
            <x v="37"/>
            <x v="43"/>
            <x v="52"/>
          </reference>
        </references>
      </pivotArea>
    </format>
    <format dxfId="94">
      <pivotArea dataOnly="0" labelOnly="1" fieldPosition="0">
        <references count="3">
          <reference field="0" count="1" selected="0">
            <x v="4"/>
          </reference>
          <reference field="1" count="1" selected="0">
            <x v="10"/>
          </reference>
          <reference field="4" count="4">
            <x v="42"/>
            <x v="43"/>
            <x v="51"/>
            <x v="52"/>
          </reference>
        </references>
      </pivotArea>
    </format>
    <format dxfId="93">
      <pivotArea dataOnly="0" labelOnly="1" fieldPosition="0">
        <references count="3">
          <reference field="0" count="1" selected="0">
            <x v="4"/>
          </reference>
          <reference field="1" count="1" selected="0">
            <x v="9"/>
          </reference>
          <reference field="4" count="5">
            <x v="6"/>
            <x v="28"/>
            <x v="40"/>
            <x v="44"/>
            <x v="47"/>
          </reference>
        </references>
      </pivotArea>
    </format>
    <format dxfId="92">
      <pivotArea dataOnly="0" labelOnly="1" outline="0" fieldPosition="0">
        <references count="1">
          <reference field="4294967294" count="6">
            <x v="0"/>
            <x v="1"/>
            <x v="2"/>
            <x v="3"/>
            <x v="4"/>
            <x v="5"/>
          </reference>
        </references>
      </pivotArea>
    </format>
  </formats>
  <pivotTableStyleInfo name="PivotStyleLight18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3" Type="http://schemas.openxmlformats.org/officeDocument/2006/relationships/hyperlink" Target="https://www.aihw.gov.au/suicide-self-harm-monitoring/population-groups/young-people/youth-self-harm-atlas" TargetMode="External"/><Relationship Id="rId2" Type="http://schemas.openxmlformats.org/officeDocument/2006/relationships/hyperlink" Target="https://www.abs.gov.au/statistics/people/population/regional-population-age-and-sex" TargetMode="External"/><Relationship Id="rId1" Type="http://schemas.openxmlformats.org/officeDocument/2006/relationships/hyperlink" Target="https://www.health.gov.au/resources/publications/primary-health-networks-phn-2023-statistical-area-level-2-2021?language=en" TargetMode="External"/><Relationship Id="rId4" Type="http://schemas.openxmlformats.org/officeDocument/2006/relationships/hyperlink" Target="https://www.aihw.gov.au/suicide-self-harm-monitoring/geography/regions-and-local-areas"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lifeinmind.org.au/research/the-australian-suicide-prevention-planning-model"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s://support.microsoft.com/en-au/office/use-the-field-list-to-arrange-fields-in-a-pivottable-43980e05-a585-4fcd-bd91-80160adfebec" TargetMode="Externa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hyperlink" Target="https://www.aihw.gov.au/suicide-self-harm-monitoring/"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91852-5953-4F7D-8B4A-DF53A9506923}">
  <sheetPr codeName="Sheet1"/>
  <dimension ref="A1:B13"/>
  <sheetViews>
    <sheetView showGridLines="0" tabSelected="1" zoomScaleNormal="100" workbookViewId="0">
      <selection sqref="A1:B1"/>
    </sheetView>
  </sheetViews>
  <sheetFormatPr defaultColWidth="8.77734375" defaultRowHeight="14.4" x14ac:dyDescent="0.3"/>
  <cols>
    <col min="1" max="1" width="18.5546875" style="50" customWidth="1"/>
    <col min="2" max="2" width="182.77734375" style="50" customWidth="1"/>
    <col min="3" max="16384" width="8.77734375" style="50"/>
  </cols>
  <sheetData>
    <row r="1" spans="1:2" s="49" customFormat="1" ht="36.6" x14ac:dyDescent="0.3">
      <c r="A1" s="349" t="s">
        <v>756</v>
      </c>
      <c r="B1" s="349"/>
    </row>
    <row r="2" spans="1:2" s="49" customFormat="1" ht="36.6" x14ac:dyDescent="0.3">
      <c r="A2" s="349" t="s">
        <v>757</v>
      </c>
      <c r="B2" s="349"/>
    </row>
    <row r="4" spans="1:2" x14ac:dyDescent="0.3">
      <c r="A4" s="123" t="s">
        <v>758</v>
      </c>
      <c r="B4" s="395" t="s">
        <v>1223</v>
      </c>
    </row>
    <row r="5" spans="1:2" x14ac:dyDescent="0.3">
      <c r="A5" s="123" t="s">
        <v>1091</v>
      </c>
      <c r="B5" s="330">
        <v>45842</v>
      </c>
    </row>
    <row r="6" spans="1:2" x14ac:dyDescent="0.3">
      <c r="A6" s="123"/>
    </row>
    <row r="7" spans="1:2" ht="28.8" x14ac:dyDescent="0.3">
      <c r="A7" s="123" t="s">
        <v>759</v>
      </c>
      <c r="B7" s="396" t="s">
        <v>1224</v>
      </c>
    </row>
    <row r="8" spans="1:2" x14ac:dyDescent="0.3">
      <c r="A8" s="123"/>
    </row>
    <row r="9" spans="1:2" ht="43.2" x14ac:dyDescent="0.3">
      <c r="A9" s="123" t="s">
        <v>760</v>
      </c>
      <c r="B9" s="92" t="s">
        <v>849</v>
      </c>
    </row>
    <row r="10" spans="1:2" ht="43.8" customHeight="1" x14ac:dyDescent="0.3">
      <c r="B10" s="396" t="s">
        <v>1225</v>
      </c>
    </row>
    <row r="11" spans="1:2" ht="14.55" customHeight="1" x14ac:dyDescent="0.3">
      <c r="B11" s="51"/>
    </row>
    <row r="13" spans="1:2" x14ac:dyDescent="0.3">
      <c r="B13"/>
    </row>
  </sheetData>
  <mergeCells count="2">
    <mergeCell ref="A1:B1"/>
    <mergeCell ref="A2:B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2486F-F234-481F-8475-E9F7C7A53212}">
  <sheetPr codeName="Sheet10">
    <tabColor rgb="FFBCE2E0"/>
  </sheetPr>
  <dimension ref="A1:AD57"/>
  <sheetViews>
    <sheetView showGridLines="0" zoomScaleNormal="100" workbookViewId="0">
      <pane xSplit="3" topLeftCell="D1" activePane="topRight" state="frozen"/>
      <selection pane="topRight" activeCell="A8" sqref="A8:A9"/>
    </sheetView>
  </sheetViews>
  <sheetFormatPr defaultColWidth="9.5546875" defaultRowHeight="14.4" x14ac:dyDescent="0.3"/>
  <cols>
    <col min="1" max="1" width="14.44140625" style="13" customWidth="1"/>
    <col min="2" max="2" width="20.44140625" style="13" customWidth="1"/>
    <col min="3" max="3" width="54.77734375" style="13" customWidth="1"/>
    <col min="4" max="27" width="12.44140625" style="13" customWidth="1"/>
    <col min="28" max="30" width="17.77734375" style="13" customWidth="1"/>
    <col min="31" max="16384" width="9.5546875" style="13"/>
  </cols>
  <sheetData>
    <row r="1" spans="1:30" ht="23.4" x14ac:dyDescent="0.45">
      <c r="A1" s="1" t="s">
        <v>845</v>
      </c>
    </row>
    <row r="2" spans="1:30" s="2" customFormat="1" x14ac:dyDescent="0.3">
      <c r="A2" s="3" t="s">
        <v>911</v>
      </c>
    </row>
    <row r="3" spans="1:30" s="81" customFormat="1" x14ac:dyDescent="0.3">
      <c r="A3" s="122" t="s">
        <v>910</v>
      </c>
    </row>
    <row r="4" spans="1:30" s="2" customFormat="1" x14ac:dyDescent="0.3">
      <c r="A4" s="3" t="s">
        <v>909</v>
      </c>
    </row>
    <row r="5" spans="1:30" s="2" customFormat="1" x14ac:dyDescent="0.3">
      <c r="A5" s="3" t="s">
        <v>1098</v>
      </c>
    </row>
    <row r="6" spans="1:30" x14ac:dyDescent="0.3">
      <c r="A6" s="121"/>
    </row>
    <row r="7" spans="1:30" ht="18" x14ac:dyDescent="0.35">
      <c r="A7" s="206" t="s">
        <v>912</v>
      </c>
    </row>
    <row r="8" spans="1:30" s="186" customFormat="1" ht="45" customHeight="1" x14ac:dyDescent="0.3">
      <c r="A8" s="380" t="s">
        <v>898</v>
      </c>
      <c r="B8" s="382" t="s">
        <v>899</v>
      </c>
      <c r="C8" s="384" t="s">
        <v>900</v>
      </c>
      <c r="D8" s="150" t="s">
        <v>1304</v>
      </c>
      <c r="E8" s="151" t="s">
        <v>414</v>
      </c>
      <c r="F8" s="150" t="s">
        <v>453</v>
      </c>
      <c r="G8" s="151" t="s">
        <v>415</v>
      </c>
      <c r="H8" s="390" t="s">
        <v>1308</v>
      </c>
      <c r="I8" s="390"/>
      <c r="J8" s="390"/>
      <c r="K8" s="390"/>
      <c r="L8" s="390"/>
      <c r="M8" s="390"/>
      <c r="N8" s="386" t="s">
        <v>434</v>
      </c>
      <c r="O8" s="386"/>
      <c r="P8" s="386"/>
      <c r="Q8" s="386"/>
      <c r="R8" s="386"/>
      <c r="S8" s="386"/>
      <c r="T8" s="386"/>
      <c r="U8" s="386"/>
      <c r="V8" s="390" t="s">
        <v>427</v>
      </c>
      <c r="W8" s="390"/>
      <c r="X8" s="390"/>
      <c r="Y8" s="390"/>
      <c r="Z8" s="390"/>
      <c r="AA8" s="392"/>
      <c r="AB8" s="386" t="s">
        <v>946</v>
      </c>
      <c r="AC8" s="386"/>
      <c r="AD8" s="391"/>
    </row>
    <row r="9" spans="1:30" s="186" customFormat="1" ht="59.25" customHeight="1" x14ac:dyDescent="0.3">
      <c r="A9" s="381"/>
      <c r="B9" s="383"/>
      <c r="C9" s="385"/>
      <c r="D9" s="166" t="s">
        <v>1304</v>
      </c>
      <c r="E9" s="167" t="s">
        <v>414</v>
      </c>
      <c r="F9" s="166" t="s">
        <v>453</v>
      </c>
      <c r="G9" s="167" t="s">
        <v>433</v>
      </c>
      <c r="H9" s="166" t="s">
        <v>416</v>
      </c>
      <c r="I9" s="166" t="s">
        <v>417</v>
      </c>
      <c r="J9" s="166" t="s">
        <v>418</v>
      </c>
      <c r="K9" s="166" t="s">
        <v>419</v>
      </c>
      <c r="L9" s="166" t="s">
        <v>732</v>
      </c>
      <c r="M9" s="166" t="s">
        <v>901</v>
      </c>
      <c r="N9" s="167" t="s">
        <v>420</v>
      </c>
      <c r="O9" s="167" t="s">
        <v>421</v>
      </c>
      <c r="P9" s="167" t="s">
        <v>422</v>
      </c>
      <c r="Q9" s="167" t="s">
        <v>423</v>
      </c>
      <c r="R9" s="167" t="s">
        <v>424</v>
      </c>
      <c r="S9" s="167" t="s">
        <v>425</v>
      </c>
      <c r="T9" s="167" t="s">
        <v>426</v>
      </c>
      <c r="U9" s="167" t="s">
        <v>902</v>
      </c>
      <c r="V9" s="166" t="s">
        <v>428</v>
      </c>
      <c r="W9" s="166" t="s">
        <v>429</v>
      </c>
      <c r="X9" s="166" t="s">
        <v>430</v>
      </c>
      <c r="Y9" s="166" t="s">
        <v>431</v>
      </c>
      <c r="Z9" s="166" t="s">
        <v>432</v>
      </c>
      <c r="AA9" s="241" t="s">
        <v>903</v>
      </c>
      <c r="AB9" s="167" t="s">
        <v>583</v>
      </c>
      <c r="AC9" s="167" t="s">
        <v>532</v>
      </c>
      <c r="AD9" s="256" t="s">
        <v>550</v>
      </c>
    </row>
    <row r="10" spans="1:30" s="186" customFormat="1" ht="27" customHeight="1" x14ac:dyDescent="0.3">
      <c r="A10" s="450" t="s">
        <v>1317</v>
      </c>
      <c r="B10" s="451" t="s">
        <v>1318</v>
      </c>
      <c r="C10" s="155" t="s">
        <v>1319</v>
      </c>
      <c r="D10" s="207">
        <f>D36</f>
        <v>0</v>
      </c>
      <c r="E10" s="207">
        <f t="shared" ref="E10:Z10" si="0">E36</f>
        <v>1287</v>
      </c>
      <c r="F10" s="207">
        <f t="shared" si="0"/>
        <v>1000</v>
      </c>
      <c r="G10" s="207">
        <f t="shared" si="0"/>
        <v>0</v>
      </c>
      <c r="H10" s="207">
        <f t="shared" si="0"/>
        <v>0</v>
      </c>
      <c r="I10" s="207">
        <f t="shared" si="0"/>
        <v>0</v>
      </c>
      <c r="J10" s="207">
        <f t="shared" si="0"/>
        <v>0</v>
      </c>
      <c r="K10" s="207">
        <f t="shared" si="0"/>
        <v>0</v>
      </c>
      <c r="L10" s="207">
        <f t="shared" si="0"/>
        <v>0</v>
      </c>
      <c r="M10" s="207">
        <f t="shared" si="0"/>
        <v>0</v>
      </c>
      <c r="N10" s="207">
        <f t="shared" si="0"/>
        <v>0</v>
      </c>
      <c r="O10" s="207">
        <f t="shared" si="0"/>
        <v>0</v>
      </c>
      <c r="P10" s="207">
        <f t="shared" si="0"/>
        <v>0</v>
      </c>
      <c r="Q10" s="207">
        <f t="shared" si="0"/>
        <v>0</v>
      </c>
      <c r="R10" s="207">
        <f t="shared" si="0"/>
        <v>0</v>
      </c>
      <c r="S10" s="207">
        <f t="shared" si="0"/>
        <v>0</v>
      </c>
      <c r="T10" s="207">
        <f t="shared" si="0"/>
        <v>0</v>
      </c>
      <c r="U10" s="207">
        <f t="shared" si="0"/>
        <v>0</v>
      </c>
      <c r="V10" s="207">
        <f t="shared" si="0"/>
        <v>0</v>
      </c>
      <c r="W10" s="207">
        <f t="shared" si="0"/>
        <v>0</v>
      </c>
      <c r="X10" s="207">
        <f t="shared" si="0"/>
        <v>0</v>
      </c>
      <c r="Y10" s="207">
        <f t="shared" si="0"/>
        <v>0</v>
      </c>
      <c r="Z10" s="207">
        <f t="shared" si="0"/>
        <v>0</v>
      </c>
      <c r="AA10" s="225">
        <f t="shared" ref="AA10:AD20" si="1">AA36</f>
        <v>0</v>
      </c>
      <c r="AB10" s="266">
        <f t="shared" si="1"/>
        <v>0</v>
      </c>
      <c r="AC10" s="266">
        <f t="shared" si="1"/>
        <v>0</v>
      </c>
      <c r="AD10" s="267">
        <f t="shared" si="1"/>
        <v>0</v>
      </c>
    </row>
    <row r="11" spans="1:30" s="186" customFormat="1" ht="27" customHeight="1" x14ac:dyDescent="0.3">
      <c r="A11" s="378"/>
      <c r="B11" s="379"/>
      <c r="C11" s="157" t="s">
        <v>478</v>
      </c>
      <c r="D11" s="208">
        <f t="shared" ref="D11:Z21" si="2">D37</f>
        <v>0</v>
      </c>
      <c r="E11" s="208">
        <f t="shared" si="2"/>
        <v>1287</v>
      </c>
      <c r="F11" s="208">
        <f t="shared" si="2"/>
        <v>1000</v>
      </c>
      <c r="G11" s="208">
        <f t="shared" si="2"/>
        <v>0</v>
      </c>
      <c r="H11" s="208">
        <f t="shared" si="2"/>
        <v>0</v>
      </c>
      <c r="I11" s="208">
        <f t="shared" si="2"/>
        <v>0</v>
      </c>
      <c r="J11" s="208">
        <f t="shared" si="2"/>
        <v>0</v>
      </c>
      <c r="K11" s="208">
        <f t="shared" si="2"/>
        <v>0</v>
      </c>
      <c r="L11" s="208">
        <f t="shared" ref="L11" si="3">L37</f>
        <v>0</v>
      </c>
      <c r="M11" s="208">
        <f t="shared" si="2"/>
        <v>0</v>
      </c>
      <c r="N11" s="208">
        <f t="shared" si="2"/>
        <v>0</v>
      </c>
      <c r="O11" s="208">
        <f t="shared" si="2"/>
        <v>0</v>
      </c>
      <c r="P11" s="208">
        <f t="shared" si="2"/>
        <v>0</v>
      </c>
      <c r="Q11" s="208">
        <f t="shared" si="2"/>
        <v>0</v>
      </c>
      <c r="R11" s="208">
        <f t="shared" si="2"/>
        <v>0</v>
      </c>
      <c r="S11" s="208">
        <f t="shared" si="2"/>
        <v>0</v>
      </c>
      <c r="T11" s="208">
        <f t="shared" si="2"/>
        <v>0</v>
      </c>
      <c r="U11" s="208">
        <f t="shared" si="2"/>
        <v>0</v>
      </c>
      <c r="V11" s="208">
        <f t="shared" si="2"/>
        <v>0</v>
      </c>
      <c r="W11" s="208">
        <f t="shared" si="2"/>
        <v>0</v>
      </c>
      <c r="X11" s="208">
        <f t="shared" si="2"/>
        <v>0</v>
      </c>
      <c r="Y11" s="208">
        <f t="shared" si="2"/>
        <v>0</v>
      </c>
      <c r="Z11" s="208">
        <f t="shared" si="2"/>
        <v>0</v>
      </c>
      <c r="AA11" s="226">
        <f t="shared" si="1"/>
        <v>0</v>
      </c>
      <c r="AB11" s="266">
        <f t="shared" ref="AB11:AD11" si="4">AB37</f>
        <v>0</v>
      </c>
      <c r="AC11" s="266">
        <f t="shared" si="4"/>
        <v>0</v>
      </c>
      <c r="AD11" s="267">
        <f t="shared" si="4"/>
        <v>0</v>
      </c>
    </row>
    <row r="12" spans="1:30" s="186" customFormat="1" ht="14.4" customHeight="1" x14ac:dyDescent="0.3">
      <c r="A12" s="369" t="s">
        <v>1310</v>
      </c>
      <c r="B12" s="372" t="s">
        <v>1312</v>
      </c>
      <c r="C12" s="158" t="s">
        <v>1313</v>
      </c>
      <c r="D12" s="209">
        <f t="shared" si="2"/>
        <v>0</v>
      </c>
      <c r="E12" s="209">
        <f t="shared" si="2"/>
        <v>0</v>
      </c>
      <c r="F12" s="209">
        <f t="shared" si="2"/>
        <v>0</v>
      </c>
      <c r="G12" s="209">
        <f t="shared" si="2"/>
        <v>1715</v>
      </c>
      <c r="H12" s="209">
        <f t="shared" si="2"/>
        <v>0</v>
      </c>
      <c r="I12" s="209">
        <f t="shared" si="2"/>
        <v>0</v>
      </c>
      <c r="J12" s="209">
        <f t="shared" si="2"/>
        <v>0</v>
      </c>
      <c r="K12" s="209">
        <f t="shared" si="2"/>
        <v>0</v>
      </c>
      <c r="L12" s="209">
        <f t="shared" ref="L12" si="5">L38</f>
        <v>0</v>
      </c>
      <c r="M12" s="209">
        <f t="shared" si="2"/>
        <v>1639.4098306756537</v>
      </c>
      <c r="N12" s="209">
        <f t="shared" si="2"/>
        <v>0</v>
      </c>
      <c r="O12" s="209">
        <f t="shared" si="2"/>
        <v>0</v>
      </c>
      <c r="P12" s="209">
        <f t="shared" si="2"/>
        <v>0</v>
      </c>
      <c r="Q12" s="209">
        <f t="shared" si="2"/>
        <v>0</v>
      </c>
      <c r="R12" s="209">
        <f t="shared" si="2"/>
        <v>0</v>
      </c>
      <c r="S12" s="209">
        <f t="shared" si="2"/>
        <v>0</v>
      </c>
      <c r="T12" s="209">
        <f t="shared" si="2"/>
        <v>0</v>
      </c>
      <c r="U12" s="209">
        <f t="shared" si="2"/>
        <v>1634.2807346409818</v>
      </c>
      <c r="V12" s="209">
        <f t="shared" si="2"/>
        <v>0</v>
      </c>
      <c r="W12" s="209">
        <f t="shared" si="2"/>
        <v>0</v>
      </c>
      <c r="X12" s="209">
        <f t="shared" si="2"/>
        <v>0</v>
      </c>
      <c r="Y12" s="209">
        <f t="shared" si="2"/>
        <v>0</v>
      </c>
      <c r="Z12" s="209">
        <f t="shared" si="2"/>
        <v>0</v>
      </c>
      <c r="AA12" s="227">
        <f t="shared" si="1"/>
        <v>0</v>
      </c>
      <c r="AB12" s="268">
        <f t="shared" ref="AB12:AD12" si="6">AB38</f>
        <v>0</v>
      </c>
      <c r="AC12" s="269">
        <f t="shared" si="6"/>
        <v>0</v>
      </c>
      <c r="AD12" s="270">
        <f t="shared" si="6"/>
        <v>0</v>
      </c>
    </row>
    <row r="13" spans="1:30" s="186" customFormat="1" x14ac:dyDescent="0.3">
      <c r="A13" s="370"/>
      <c r="B13" s="373"/>
      <c r="C13" s="159" t="s">
        <v>1291</v>
      </c>
      <c r="D13" s="210">
        <f t="shared" si="2"/>
        <v>0</v>
      </c>
      <c r="E13" s="210">
        <f t="shared" si="2"/>
        <v>0</v>
      </c>
      <c r="F13" s="210">
        <f t="shared" si="2"/>
        <v>0</v>
      </c>
      <c r="G13" s="210">
        <f t="shared" si="2"/>
        <v>1715</v>
      </c>
      <c r="H13" s="210">
        <f t="shared" si="2"/>
        <v>0</v>
      </c>
      <c r="I13" s="210">
        <f t="shared" si="2"/>
        <v>0</v>
      </c>
      <c r="J13" s="210">
        <f t="shared" si="2"/>
        <v>0</v>
      </c>
      <c r="K13" s="210">
        <f t="shared" si="2"/>
        <v>0</v>
      </c>
      <c r="L13" s="210">
        <f t="shared" ref="L13" si="7">L39</f>
        <v>0</v>
      </c>
      <c r="M13" s="210">
        <f t="shared" si="2"/>
        <v>0</v>
      </c>
      <c r="N13" s="210">
        <f t="shared" si="2"/>
        <v>0</v>
      </c>
      <c r="O13" s="210">
        <f t="shared" si="2"/>
        <v>0</v>
      </c>
      <c r="P13" s="210">
        <f t="shared" si="2"/>
        <v>0</v>
      </c>
      <c r="Q13" s="210">
        <f t="shared" si="2"/>
        <v>0</v>
      </c>
      <c r="R13" s="210">
        <f t="shared" si="2"/>
        <v>0</v>
      </c>
      <c r="S13" s="210">
        <f t="shared" si="2"/>
        <v>0</v>
      </c>
      <c r="T13" s="210">
        <f t="shared" si="2"/>
        <v>0</v>
      </c>
      <c r="U13" s="210">
        <f t="shared" si="2"/>
        <v>1634.2807346409818</v>
      </c>
      <c r="V13" s="210">
        <f t="shared" si="2"/>
        <v>0</v>
      </c>
      <c r="W13" s="210">
        <f t="shared" si="2"/>
        <v>0</v>
      </c>
      <c r="X13" s="210">
        <f t="shared" si="2"/>
        <v>0</v>
      </c>
      <c r="Y13" s="210">
        <f t="shared" si="2"/>
        <v>0</v>
      </c>
      <c r="Z13" s="210">
        <f t="shared" si="2"/>
        <v>0</v>
      </c>
      <c r="AA13" s="228">
        <f t="shared" si="1"/>
        <v>0</v>
      </c>
      <c r="AB13" s="271">
        <f t="shared" ref="AB13:AD13" si="8">AB39</f>
        <v>0</v>
      </c>
      <c r="AC13" s="266">
        <f t="shared" si="8"/>
        <v>0</v>
      </c>
      <c r="AD13" s="267">
        <f t="shared" si="8"/>
        <v>0</v>
      </c>
    </row>
    <row r="14" spans="1:30" s="186" customFormat="1" x14ac:dyDescent="0.3">
      <c r="A14" s="370"/>
      <c r="B14" s="373"/>
      <c r="C14" s="159" t="s">
        <v>1292</v>
      </c>
      <c r="D14" s="210">
        <f t="shared" si="2"/>
        <v>0</v>
      </c>
      <c r="E14" s="210">
        <f t="shared" si="2"/>
        <v>0</v>
      </c>
      <c r="F14" s="210">
        <f t="shared" si="2"/>
        <v>0</v>
      </c>
      <c r="G14" s="210">
        <f t="shared" si="2"/>
        <v>1680</v>
      </c>
      <c r="H14" s="210">
        <f t="shared" si="2"/>
        <v>0</v>
      </c>
      <c r="I14" s="210">
        <f t="shared" si="2"/>
        <v>0</v>
      </c>
      <c r="J14" s="210">
        <f t="shared" si="2"/>
        <v>0</v>
      </c>
      <c r="K14" s="210">
        <f t="shared" si="2"/>
        <v>0</v>
      </c>
      <c r="L14" s="210">
        <f t="shared" ref="L14" si="9">L40</f>
        <v>0</v>
      </c>
      <c r="M14" s="210">
        <f t="shared" si="2"/>
        <v>0</v>
      </c>
      <c r="N14" s="210">
        <f t="shared" si="2"/>
        <v>0</v>
      </c>
      <c r="O14" s="210">
        <f t="shared" si="2"/>
        <v>0</v>
      </c>
      <c r="P14" s="210">
        <f t="shared" si="2"/>
        <v>0</v>
      </c>
      <c r="Q14" s="210">
        <f t="shared" si="2"/>
        <v>0</v>
      </c>
      <c r="R14" s="210">
        <f t="shared" si="2"/>
        <v>0</v>
      </c>
      <c r="S14" s="210">
        <f t="shared" si="2"/>
        <v>0</v>
      </c>
      <c r="T14" s="210">
        <f t="shared" si="2"/>
        <v>0</v>
      </c>
      <c r="U14" s="210">
        <f t="shared" si="2"/>
        <v>1634.2807346409818</v>
      </c>
      <c r="V14" s="210">
        <f t="shared" si="2"/>
        <v>0</v>
      </c>
      <c r="W14" s="210">
        <f t="shared" si="2"/>
        <v>0</v>
      </c>
      <c r="X14" s="210">
        <f t="shared" si="2"/>
        <v>0</v>
      </c>
      <c r="Y14" s="210">
        <f t="shared" si="2"/>
        <v>0</v>
      </c>
      <c r="Z14" s="210">
        <f t="shared" si="2"/>
        <v>0</v>
      </c>
      <c r="AA14" s="228">
        <f t="shared" si="1"/>
        <v>0</v>
      </c>
      <c r="AB14" s="271">
        <f t="shared" ref="AB14:AD14" si="10">AB40</f>
        <v>0</v>
      </c>
      <c r="AC14" s="266">
        <f t="shared" si="10"/>
        <v>0</v>
      </c>
      <c r="AD14" s="267">
        <f t="shared" si="10"/>
        <v>0</v>
      </c>
    </row>
    <row r="15" spans="1:30" s="186" customFormat="1" x14ac:dyDescent="0.3">
      <c r="A15" s="370"/>
      <c r="B15" s="160" t="s">
        <v>1302</v>
      </c>
      <c r="C15" s="159" t="s">
        <v>555</v>
      </c>
      <c r="D15" s="210">
        <f t="shared" si="2"/>
        <v>0</v>
      </c>
      <c r="E15" s="210">
        <f t="shared" si="2"/>
        <v>0</v>
      </c>
      <c r="F15" s="210">
        <f t="shared" si="2"/>
        <v>0</v>
      </c>
      <c r="G15" s="210">
        <f t="shared" si="2"/>
        <v>1715</v>
      </c>
      <c r="H15" s="210">
        <f t="shared" si="2"/>
        <v>0</v>
      </c>
      <c r="I15" s="210">
        <f t="shared" si="2"/>
        <v>0</v>
      </c>
      <c r="J15" s="210">
        <f t="shared" si="2"/>
        <v>0</v>
      </c>
      <c r="K15" s="210">
        <f t="shared" si="2"/>
        <v>0</v>
      </c>
      <c r="L15" s="210">
        <f t="shared" ref="L15" si="11">L41</f>
        <v>0</v>
      </c>
      <c r="M15" s="210">
        <f t="shared" si="2"/>
        <v>0</v>
      </c>
      <c r="N15" s="210">
        <f t="shared" si="2"/>
        <v>0</v>
      </c>
      <c r="O15" s="210">
        <f t="shared" si="2"/>
        <v>0</v>
      </c>
      <c r="P15" s="210">
        <f t="shared" si="2"/>
        <v>0</v>
      </c>
      <c r="Q15" s="210">
        <f t="shared" si="2"/>
        <v>0</v>
      </c>
      <c r="R15" s="210">
        <f t="shared" si="2"/>
        <v>0</v>
      </c>
      <c r="S15" s="210">
        <f t="shared" si="2"/>
        <v>0</v>
      </c>
      <c r="T15" s="210">
        <f t="shared" si="2"/>
        <v>0</v>
      </c>
      <c r="U15" s="210">
        <f t="shared" si="2"/>
        <v>1634.2807346409818</v>
      </c>
      <c r="V15" s="210">
        <f t="shared" si="2"/>
        <v>0</v>
      </c>
      <c r="W15" s="210">
        <f t="shared" si="2"/>
        <v>0</v>
      </c>
      <c r="X15" s="210">
        <f t="shared" si="2"/>
        <v>0</v>
      </c>
      <c r="Y15" s="210">
        <f t="shared" si="2"/>
        <v>0</v>
      </c>
      <c r="Z15" s="210">
        <f t="shared" si="2"/>
        <v>0</v>
      </c>
      <c r="AA15" s="228">
        <f t="shared" si="1"/>
        <v>0</v>
      </c>
      <c r="AB15" s="271">
        <f t="shared" ref="AB15:AD15" si="12">AB41</f>
        <v>0</v>
      </c>
      <c r="AC15" s="266">
        <f t="shared" si="12"/>
        <v>0</v>
      </c>
      <c r="AD15" s="267">
        <f t="shared" si="12"/>
        <v>0</v>
      </c>
    </row>
    <row r="16" spans="1:30" s="186" customFormat="1" x14ac:dyDescent="0.3">
      <c r="A16" s="370"/>
      <c r="B16" s="161" t="s">
        <v>410</v>
      </c>
      <c r="C16" s="159" t="s">
        <v>1309</v>
      </c>
      <c r="D16" s="210">
        <f t="shared" si="2"/>
        <v>0</v>
      </c>
      <c r="E16" s="210">
        <f t="shared" si="2"/>
        <v>0</v>
      </c>
      <c r="F16" s="210">
        <f t="shared" si="2"/>
        <v>0</v>
      </c>
      <c r="G16" s="210">
        <f t="shared" si="2"/>
        <v>1149.3273768425665</v>
      </c>
      <c r="H16" s="210">
        <f t="shared" si="2"/>
        <v>0</v>
      </c>
      <c r="I16" s="210">
        <f t="shared" si="2"/>
        <v>0</v>
      </c>
      <c r="J16" s="210">
        <f t="shared" si="2"/>
        <v>0</v>
      </c>
      <c r="K16" s="210">
        <f t="shared" si="2"/>
        <v>0</v>
      </c>
      <c r="L16" s="210">
        <f t="shared" ref="L16" si="13">L42</f>
        <v>0</v>
      </c>
      <c r="M16" s="210">
        <f t="shared" si="2"/>
        <v>0</v>
      </c>
      <c r="N16" s="210">
        <f t="shared" si="2"/>
        <v>1098.404586552688</v>
      </c>
      <c r="O16" s="210">
        <f t="shared" si="2"/>
        <v>1057.9773898956437</v>
      </c>
      <c r="P16" s="210">
        <f t="shared" si="2"/>
        <v>1149.3273768425665</v>
      </c>
      <c r="Q16" s="210">
        <f t="shared" si="2"/>
        <v>1149.3273768425668</v>
      </c>
      <c r="R16" s="210">
        <f t="shared" si="2"/>
        <v>1149.3273768425668</v>
      </c>
      <c r="S16" s="210">
        <f t="shared" si="2"/>
        <v>0</v>
      </c>
      <c r="T16" s="210">
        <f t="shared" si="2"/>
        <v>0</v>
      </c>
      <c r="U16" s="210">
        <f t="shared" si="2"/>
        <v>1076.5247888967924</v>
      </c>
      <c r="V16" s="210">
        <f t="shared" si="2"/>
        <v>0</v>
      </c>
      <c r="W16" s="210">
        <f t="shared" si="2"/>
        <v>1183.0168228396076</v>
      </c>
      <c r="X16" s="210">
        <f t="shared" si="2"/>
        <v>0</v>
      </c>
      <c r="Y16" s="210">
        <f t="shared" si="2"/>
        <v>1183.0168228396076</v>
      </c>
      <c r="Z16" s="210">
        <f t="shared" si="2"/>
        <v>0</v>
      </c>
      <c r="AA16" s="228">
        <f t="shared" si="1"/>
        <v>1183.0168228396076</v>
      </c>
      <c r="AB16" s="271">
        <f t="shared" ref="AB16:AD16" si="14">AB42</f>
        <v>0</v>
      </c>
      <c r="AC16" s="266">
        <f t="shared" si="14"/>
        <v>0</v>
      </c>
      <c r="AD16" s="267">
        <f t="shared" si="14"/>
        <v>0</v>
      </c>
    </row>
    <row r="17" spans="1:30" s="186" customFormat="1" x14ac:dyDescent="0.3">
      <c r="A17" s="370"/>
      <c r="B17" s="373" t="s">
        <v>409</v>
      </c>
      <c r="C17" s="159" t="s">
        <v>1294</v>
      </c>
      <c r="D17" s="210">
        <f t="shared" si="2"/>
        <v>0</v>
      </c>
      <c r="E17" s="210">
        <f t="shared" si="2"/>
        <v>0</v>
      </c>
      <c r="F17" s="210">
        <f t="shared" si="2"/>
        <v>0</v>
      </c>
      <c r="G17" s="210">
        <f t="shared" si="2"/>
        <v>0</v>
      </c>
      <c r="H17" s="210">
        <f t="shared" si="2"/>
        <v>0</v>
      </c>
      <c r="I17" s="210">
        <f t="shared" si="2"/>
        <v>0</v>
      </c>
      <c r="J17" s="210">
        <f t="shared" si="2"/>
        <v>0</v>
      </c>
      <c r="K17" s="210">
        <f t="shared" si="2"/>
        <v>0</v>
      </c>
      <c r="L17" s="210">
        <f t="shared" ref="L17" si="15">L43</f>
        <v>0</v>
      </c>
      <c r="M17" s="210">
        <f t="shared" si="2"/>
        <v>0</v>
      </c>
      <c r="N17" s="210">
        <f t="shared" si="2"/>
        <v>1639.4098306756537</v>
      </c>
      <c r="O17" s="210">
        <f t="shared" si="2"/>
        <v>1348.5566516217543</v>
      </c>
      <c r="P17" s="210">
        <f t="shared" si="2"/>
        <v>1715.4139952874129</v>
      </c>
      <c r="Q17" s="210">
        <f t="shared" si="2"/>
        <v>0</v>
      </c>
      <c r="R17" s="210">
        <f t="shared" si="2"/>
        <v>0</v>
      </c>
      <c r="S17" s="210">
        <f t="shared" si="2"/>
        <v>0</v>
      </c>
      <c r="T17" s="210">
        <f t="shared" si="2"/>
        <v>0</v>
      </c>
      <c r="U17" s="210">
        <f t="shared" si="2"/>
        <v>1666.4622958008351</v>
      </c>
      <c r="V17" s="210">
        <f t="shared" si="2"/>
        <v>0</v>
      </c>
      <c r="W17" s="210">
        <f t="shared" si="2"/>
        <v>1765.6967505068772</v>
      </c>
      <c r="X17" s="210">
        <f t="shared" si="2"/>
        <v>0</v>
      </c>
      <c r="Y17" s="210">
        <f t="shared" si="2"/>
        <v>1765.6967505068772</v>
      </c>
      <c r="Z17" s="210">
        <f t="shared" si="2"/>
        <v>0</v>
      </c>
      <c r="AA17" s="228">
        <f t="shared" si="1"/>
        <v>1765.6967505068774</v>
      </c>
      <c r="AB17" s="271">
        <f t="shared" ref="AB17:AD17" si="16">AB43</f>
        <v>0</v>
      </c>
      <c r="AC17" s="266">
        <f t="shared" si="16"/>
        <v>0</v>
      </c>
      <c r="AD17" s="267">
        <f t="shared" si="16"/>
        <v>0</v>
      </c>
    </row>
    <row r="18" spans="1:30" s="186" customFormat="1" x14ac:dyDescent="0.3">
      <c r="A18" s="370"/>
      <c r="B18" s="373"/>
      <c r="C18" s="159" t="s">
        <v>1295</v>
      </c>
      <c r="D18" s="210">
        <f t="shared" si="2"/>
        <v>0</v>
      </c>
      <c r="E18" s="210">
        <f t="shared" si="2"/>
        <v>0</v>
      </c>
      <c r="F18" s="210">
        <f t="shared" si="2"/>
        <v>0</v>
      </c>
      <c r="G18" s="210">
        <f t="shared" si="2"/>
        <v>0</v>
      </c>
      <c r="H18" s="210">
        <f t="shared" si="2"/>
        <v>0</v>
      </c>
      <c r="I18" s="210">
        <f t="shared" si="2"/>
        <v>0</v>
      </c>
      <c r="J18" s="210">
        <f t="shared" si="2"/>
        <v>0</v>
      </c>
      <c r="K18" s="210">
        <f t="shared" si="2"/>
        <v>0</v>
      </c>
      <c r="L18" s="210">
        <f t="shared" ref="L18" si="17">L44</f>
        <v>0</v>
      </c>
      <c r="M18" s="210">
        <f t="shared" si="2"/>
        <v>0</v>
      </c>
      <c r="N18" s="210">
        <f t="shared" si="2"/>
        <v>1639.4098306756537</v>
      </c>
      <c r="O18" s="210">
        <f t="shared" si="2"/>
        <v>1651.2714955791917</v>
      </c>
      <c r="P18" s="210">
        <f t="shared" si="2"/>
        <v>1715.4139952874129</v>
      </c>
      <c r="Q18" s="210">
        <f t="shared" si="2"/>
        <v>0</v>
      </c>
      <c r="R18" s="210">
        <f t="shared" si="2"/>
        <v>0</v>
      </c>
      <c r="S18" s="210">
        <f t="shared" si="2"/>
        <v>0</v>
      </c>
      <c r="T18" s="210">
        <f t="shared" si="2"/>
        <v>0</v>
      </c>
      <c r="U18" s="210">
        <f t="shared" si="2"/>
        <v>1464.0474688338377</v>
      </c>
      <c r="V18" s="210">
        <f t="shared" si="2"/>
        <v>0</v>
      </c>
      <c r="W18" s="210">
        <f t="shared" si="2"/>
        <v>1765.6967505068772</v>
      </c>
      <c r="X18" s="210">
        <f t="shared" si="2"/>
        <v>1765.6967505068772</v>
      </c>
      <c r="Y18" s="210">
        <f t="shared" si="2"/>
        <v>1765.6967505068772</v>
      </c>
      <c r="Z18" s="210">
        <f t="shared" si="2"/>
        <v>0</v>
      </c>
      <c r="AA18" s="228">
        <f t="shared" si="1"/>
        <v>1765.6967505068774</v>
      </c>
      <c r="AB18" s="271">
        <f t="shared" ref="AB18:AD18" si="18">AB44</f>
        <v>0</v>
      </c>
      <c r="AC18" s="266">
        <f t="shared" si="18"/>
        <v>0</v>
      </c>
      <c r="AD18" s="267">
        <f t="shared" si="18"/>
        <v>0</v>
      </c>
    </row>
    <row r="19" spans="1:30" s="186" customFormat="1" x14ac:dyDescent="0.3">
      <c r="A19" s="370"/>
      <c r="B19" s="373" t="s">
        <v>411</v>
      </c>
      <c r="C19" s="442" t="s">
        <v>1296</v>
      </c>
      <c r="D19" s="210">
        <f t="shared" si="2"/>
        <v>0</v>
      </c>
      <c r="E19" s="210">
        <f t="shared" si="2"/>
        <v>0</v>
      </c>
      <c r="F19" s="210">
        <f t="shared" si="2"/>
        <v>0</v>
      </c>
      <c r="G19" s="210">
        <f t="shared" si="2"/>
        <v>1149.3273768425665</v>
      </c>
      <c r="H19" s="210">
        <f t="shared" si="2"/>
        <v>0</v>
      </c>
      <c r="I19" s="210">
        <f t="shared" si="2"/>
        <v>1149.3273768425665</v>
      </c>
      <c r="J19" s="210">
        <f t="shared" si="2"/>
        <v>1149.3273768425665</v>
      </c>
      <c r="K19" s="210">
        <f t="shared" si="2"/>
        <v>0</v>
      </c>
      <c r="L19" s="210">
        <f t="shared" ref="L19" si="19">L45</f>
        <v>0</v>
      </c>
      <c r="M19" s="210">
        <f t="shared" si="2"/>
        <v>1149.3273768425665</v>
      </c>
      <c r="N19" s="210">
        <f t="shared" si="2"/>
        <v>1098.404586552688</v>
      </c>
      <c r="O19" s="210">
        <f t="shared" si="2"/>
        <v>1056.5198687923089</v>
      </c>
      <c r="P19" s="210">
        <f t="shared" si="2"/>
        <v>1149.3273768425665</v>
      </c>
      <c r="Q19" s="210">
        <f t="shared" si="2"/>
        <v>1149.3273768425668</v>
      </c>
      <c r="R19" s="210">
        <f t="shared" si="2"/>
        <v>1149.3273768425668</v>
      </c>
      <c r="S19" s="210">
        <f t="shared" si="2"/>
        <v>1149.3273768425665</v>
      </c>
      <c r="T19" s="210">
        <f t="shared" si="2"/>
        <v>0</v>
      </c>
      <c r="U19" s="210">
        <f t="shared" si="2"/>
        <v>1125.5274104459181</v>
      </c>
      <c r="V19" s="210">
        <f t="shared" si="2"/>
        <v>0</v>
      </c>
      <c r="W19" s="210">
        <f t="shared" si="2"/>
        <v>1183.0168228396076</v>
      </c>
      <c r="X19" s="210">
        <f t="shared" si="2"/>
        <v>0</v>
      </c>
      <c r="Y19" s="210">
        <f t="shared" si="2"/>
        <v>1183.0168228396076</v>
      </c>
      <c r="Z19" s="210">
        <f t="shared" si="2"/>
        <v>0</v>
      </c>
      <c r="AA19" s="228">
        <f t="shared" si="1"/>
        <v>1183.0168228396076</v>
      </c>
      <c r="AB19" s="266">
        <f t="shared" ref="AB19:AD19" si="20">AB45</f>
        <v>0</v>
      </c>
      <c r="AC19" s="266">
        <f t="shared" si="20"/>
        <v>0</v>
      </c>
      <c r="AD19" s="267">
        <f t="shared" si="20"/>
        <v>0</v>
      </c>
    </row>
    <row r="20" spans="1:30" s="186" customFormat="1" x14ac:dyDescent="0.3">
      <c r="A20" s="370"/>
      <c r="B20" s="373"/>
      <c r="C20" s="443" t="s">
        <v>1297</v>
      </c>
      <c r="D20" s="210">
        <f t="shared" si="2"/>
        <v>0</v>
      </c>
      <c r="E20" s="210">
        <f t="shared" si="2"/>
        <v>0</v>
      </c>
      <c r="F20" s="210">
        <f t="shared" si="2"/>
        <v>0</v>
      </c>
      <c r="G20" s="210">
        <f t="shared" si="2"/>
        <v>1149.3273768425665</v>
      </c>
      <c r="H20" s="210">
        <f t="shared" si="2"/>
        <v>0</v>
      </c>
      <c r="I20" s="210">
        <f t="shared" si="2"/>
        <v>1149.3273768425665</v>
      </c>
      <c r="J20" s="210">
        <f t="shared" si="2"/>
        <v>1149.3273768425665</v>
      </c>
      <c r="K20" s="210">
        <f t="shared" si="2"/>
        <v>0</v>
      </c>
      <c r="L20" s="210">
        <f t="shared" ref="L20" si="21">L46</f>
        <v>0</v>
      </c>
      <c r="M20" s="210">
        <f t="shared" si="2"/>
        <v>1149.3273768425665</v>
      </c>
      <c r="N20" s="210">
        <f t="shared" si="2"/>
        <v>1098.404586552688</v>
      </c>
      <c r="O20" s="210">
        <f t="shared" si="2"/>
        <v>1069.0963508478674</v>
      </c>
      <c r="P20" s="210">
        <f t="shared" si="2"/>
        <v>1149.3273768425665</v>
      </c>
      <c r="Q20" s="210">
        <f t="shared" si="2"/>
        <v>1149.3273768425668</v>
      </c>
      <c r="R20" s="210">
        <f t="shared" si="2"/>
        <v>1149.3273768425668</v>
      </c>
      <c r="S20" s="210">
        <f t="shared" si="2"/>
        <v>1149.3273768425665</v>
      </c>
      <c r="T20" s="210">
        <f t="shared" si="2"/>
        <v>0</v>
      </c>
      <c r="U20" s="210">
        <f t="shared" si="2"/>
        <v>1108.4385429088238</v>
      </c>
      <c r="V20" s="210">
        <f t="shared" si="2"/>
        <v>0</v>
      </c>
      <c r="W20" s="210">
        <f t="shared" si="2"/>
        <v>1183.0168228396076</v>
      </c>
      <c r="X20" s="210">
        <f t="shared" si="2"/>
        <v>0</v>
      </c>
      <c r="Y20" s="210">
        <f t="shared" si="2"/>
        <v>1183.0168228396076</v>
      </c>
      <c r="Z20" s="210">
        <f t="shared" si="2"/>
        <v>0</v>
      </c>
      <c r="AA20" s="228">
        <f t="shared" si="1"/>
        <v>1183.0168228396076</v>
      </c>
      <c r="AB20" s="266">
        <f t="shared" ref="AB20:AD20" si="22">AB46</f>
        <v>0</v>
      </c>
      <c r="AC20" s="266">
        <f t="shared" si="22"/>
        <v>0</v>
      </c>
      <c r="AD20" s="267">
        <f t="shared" si="22"/>
        <v>0</v>
      </c>
    </row>
    <row r="21" spans="1:30" s="186" customFormat="1" ht="14.55" customHeight="1" x14ac:dyDescent="0.3">
      <c r="A21" s="370"/>
      <c r="B21" s="373"/>
      <c r="C21" s="442" t="s">
        <v>1298</v>
      </c>
      <c r="D21" s="210">
        <f t="shared" si="2"/>
        <v>0</v>
      </c>
      <c r="E21" s="210">
        <f t="shared" si="2"/>
        <v>0</v>
      </c>
      <c r="F21" s="210">
        <f t="shared" si="2"/>
        <v>0</v>
      </c>
      <c r="G21" s="210">
        <f t="shared" si="2"/>
        <v>1149.3273768425665</v>
      </c>
      <c r="H21" s="210">
        <f t="shared" si="2"/>
        <v>0</v>
      </c>
      <c r="I21" s="210">
        <f t="shared" si="2"/>
        <v>0</v>
      </c>
      <c r="J21" s="210">
        <f t="shared" si="2"/>
        <v>0</v>
      </c>
      <c r="K21" s="210">
        <f t="shared" si="2"/>
        <v>0</v>
      </c>
      <c r="L21" s="210">
        <f t="shared" ref="L21" si="23">L47</f>
        <v>0</v>
      </c>
      <c r="M21" s="210">
        <f t="shared" si="2"/>
        <v>0</v>
      </c>
      <c r="N21" s="210">
        <f t="shared" si="2"/>
        <v>1098.404586552688</v>
      </c>
      <c r="O21" s="210">
        <f t="shared" si="2"/>
        <v>1107.8162561507058</v>
      </c>
      <c r="P21" s="210">
        <f t="shared" si="2"/>
        <v>1149.3273768425665</v>
      </c>
      <c r="Q21" s="210">
        <f t="shared" si="2"/>
        <v>1149.3273768425668</v>
      </c>
      <c r="R21" s="210">
        <f t="shared" ref="R21:Z21" si="24">R47</f>
        <v>1149.3273768425668</v>
      </c>
      <c r="S21" s="210">
        <f t="shared" si="24"/>
        <v>0</v>
      </c>
      <c r="T21" s="210">
        <f t="shared" si="24"/>
        <v>0</v>
      </c>
      <c r="U21" s="210">
        <f t="shared" si="24"/>
        <v>1121.295673001609</v>
      </c>
      <c r="V21" s="210">
        <f t="shared" si="24"/>
        <v>0</v>
      </c>
      <c r="W21" s="210">
        <f t="shared" si="24"/>
        <v>1183.0168228396076</v>
      </c>
      <c r="X21" s="210">
        <f t="shared" si="24"/>
        <v>0</v>
      </c>
      <c r="Y21" s="210">
        <f t="shared" si="24"/>
        <v>1183.0168228396076</v>
      </c>
      <c r="Z21" s="210">
        <f t="shared" si="24"/>
        <v>0</v>
      </c>
      <c r="AA21" s="210">
        <f t="shared" ref="AA21:AD21" si="25">AA47</f>
        <v>1183.0168228396076</v>
      </c>
      <c r="AB21" s="271">
        <f t="shared" si="25"/>
        <v>0</v>
      </c>
      <c r="AC21" s="266">
        <f t="shared" si="25"/>
        <v>0</v>
      </c>
      <c r="AD21" s="267">
        <f t="shared" si="25"/>
        <v>0</v>
      </c>
    </row>
    <row r="22" spans="1:30" s="186" customFormat="1" ht="14.4" customHeight="1" x14ac:dyDescent="0.3">
      <c r="A22" s="370"/>
      <c r="B22" s="373" t="s">
        <v>1311</v>
      </c>
      <c r="C22" s="442" t="s">
        <v>1299</v>
      </c>
      <c r="D22" s="210">
        <f t="shared" ref="D22:Z30" si="26">D48</f>
        <v>0</v>
      </c>
      <c r="E22" s="210">
        <f t="shared" si="26"/>
        <v>0</v>
      </c>
      <c r="F22" s="210">
        <f t="shared" si="26"/>
        <v>0</v>
      </c>
      <c r="G22" s="210">
        <f t="shared" si="26"/>
        <v>1715.4139952874129</v>
      </c>
      <c r="H22" s="210">
        <f t="shared" si="26"/>
        <v>1639.4098306756537</v>
      </c>
      <c r="I22" s="210">
        <f t="shared" si="26"/>
        <v>0</v>
      </c>
      <c r="J22" s="210">
        <f t="shared" si="26"/>
        <v>0</v>
      </c>
      <c r="K22" s="210">
        <f t="shared" si="26"/>
        <v>0</v>
      </c>
      <c r="L22" s="210">
        <f t="shared" si="26"/>
        <v>0</v>
      </c>
      <c r="M22" s="210">
        <f t="shared" si="26"/>
        <v>1639.4098306756537</v>
      </c>
      <c r="N22" s="210">
        <f t="shared" si="26"/>
        <v>1639.4098306756537</v>
      </c>
      <c r="O22" s="210">
        <f t="shared" si="26"/>
        <v>1605.2419197955792</v>
      </c>
      <c r="P22" s="210">
        <f t="shared" si="26"/>
        <v>1715.4139952874129</v>
      </c>
      <c r="Q22" s="210">
        <f t="shared" si="26"/>
        <v>1715.4139952874129</v>
      </c>
      <c r="R22" s="210">
        <f t="shared" si="26"/>
        <v>1715.4139952874129</v>
      </c>
      <c r="S22" s="210">
        <f t="shared" si="26"/>
        <v>0</v>
      </c>
      <c r="T22" s="210">
        <f t="shared" si="26"/>
        <v>0</v>
      </c>
      <c r="U22" s="210">
        <f t="shared" si="26"/>
        <v>1621.6597861725584</v>
      </c>
      <c r="V22" s="210">
        <f t="shared" si="26"/>
        <v>0</v>
      </c>
      <c r="W22" s="210">
        <f t="shared" si="26"/>
        <v>1765.6967505068769</v>
      </c>
      <c r="X22" s="210">
        <f t="shared" si="26"/>
        <v>1765.6967505068769</v>
      </c>
      <c r="Y22" s="210">
        <f t="shared" si="26"/>
        <v>1765.6967505068769</v>
      </c>
      <c r="Z22" s="210">
        <f t="shared" si="26"/>
        <v>0</v>
      </c>
      <c r="AA22" s="228">
        <f t="shared" ref="AA22:AD22" si="27">AA48</f>
        <v>1765.6967505068772</v>
      </c>
      <c r="AB22" s="266">
        <f t="shared" si="27"/>
        <v>0</v>
      </c>
      <c r="AC22" s="266">
        <f t="shared" si="27"/>
        <v>0</v>
      </c>
      <c r="AD22" s="267">
        <f t="shared" si="27"/>
        <v>0</v>
      </c>
    </row>
    <row r="23" spans="1:30" s="186" customFormat="1" x14ac:dyDescent="0.3">
      <c r="A23" s="370"/>
      <c r="B23" s="373"/>
      <c r="C23" s="443" t="s">
        <v>1300</v>
      </c>
      <c r="D23" s="210">
        <f t="shared" si="26"/>
        <v>0</v>
      </c>
      <c r="E23" s="210">
        <f t="shared" si="26"/>
        <v>0</v>
      </c>
      <c r="F23" s="210">
        <f t="shared" si="26"/>
        <v>0</v>
      </c>
      <c r="G23" s="210">
        <f t="shared" si="26"/>
        <v>1715.4139952874129</v>
      </c>
      <c r="H23" s="210">
        <f t="shared" si="26"/>
        <v>1639.4098306756537</v>
      </c>
      <c r="I23" s="210">
        <f t="shared" si="26"/>
        <v>0</v>
      </c>
      <c r="J23" s="210">
        <f t="shared" si="26"/>
        <v>0</v>
      </c>
      <c r="K23" s="210">
        <f t="shared" si="26"/>
        <v>0</v>
      </c>
      <c r="L23" s="210">
        <f t="shared" si="26"/>
        <v>0</v>
      </c>
      <c r="M23" s="210">
        <f t="shared" si="26"/>
        <v>1639.4098306756537</v>
      </c>
      <c r="N23" s="210">
        <f t="shared" si="26"/>
        <v>0</v>
      </c>
      <c r="O23" s="210">
        <f t="shared" si="26"/>
        <v>1599.8684203146947</v>
      </c>
      <c r="P23" s="210">
        <f t="shared" si="26"/>
        <v>1715.4139952874129</v>
      </c>
      <c r="Q23" s="210">
        <f t="shared" si="26"/>
        <v>1715.4139952874129</v>
      </c>
      <c r="R23" s="210">
        <f t="shared" si="26"/>
        <v>1715.4139952874129</v>
      </c>
      <c r="S23" s="210">
        <f t="shared" si="26"/>
        <v>1715.4139952874127</v>
      </c>
      <c r="T23" s="210">
        <f t="shared" si="26"/>
        <v>0</v>
      </c>
      <c r="U23" s="210">
        <f t="shared" si="26"/>
        <v>1611.6095106954697</v>
      </c>
      <c r="V23" s="210">
        <f t="shared" si="26"/>
        <v>0</v>
      </c>
      <c r="W23" s="210">
        <f t="shared" si="26"/>
        <v>1765.6967505068769</v>
      </c>
      <c r="X23" s="210">
        <f t="shared" si="26"/>
        <v>1765.6967505068769</v>
      </c>
      <c r="Y23" s="210">
        <f t="shared" si="26"/>
        <v>1765.6967505068769</v>
      </c>
      <c r="Z23" s="210">
        <f t="shared" si="26"/>
        <v>0</v>
      </c>
      <c r="AA23" s="228">
        <f t="shared" ref="AA23:AD23" si="28">AA49</f>
        <v>1765.6967505068772</v>
      </c>
      <c r="AB23" s="266">
        <f t="shared" si="28"/>
        <v>0</v>
      </c>
      <c r="AC23" s="266">
        <f t="shared" si="28"/>
        <v>0</v>
      </c>
      <c r="AD23" s="267">
        <f t="shared" si="28"/>
        <v>0</v>
      </c>
    </row>
    <row r="24" spans="1:30" s="186" customFormat="1" x14ac:dyDescent="0.3">
      <c r="A24" s="370"/>
      <c r="B24" s="373"/>
      <c r="C24" s="442" t="s">
        <v>1301</v>
      </c>
      <c r="D24" s="210">
        <f t="shared" si="26"/>
        <v>0</v>
      </c>
      <c r="E24" s="210">
        <f t="shared" si="26"/>
        <v>0</v>
      </c>
      <c r="F24" s="210">
        <f t="shared" si="26"/>
        <v>0</v>
      </c>
      <c r="G24" s="210">
        <f t="shared" si="26"/>
        <v>1715.4139952874132</v>
      </c>
      <c r="H24" s="210">
        <f t="shared" si="26"/>
        <v>1639.4098306756537</v>
      </c>
      <c r="I24" s="210">
        <f t="shared" si="26"/>
        <v>0</v>
      </c>
      <c r="J24" s="210">
        <f t="shared" si="26"/>
        <v>0</v>
      </c>
      <c r="K24" s="210">
        <f t="shared" si="26"/>
        <v>0</v>
      </c>
      <c r="L24" s="210">
        <f t="shared" si="26"/>
        <v>0</v>
      </c>
      <c r="M24" s="210">
        <f t="shared" si="26"/>
        <v>1639.4098306756537</v>
      </c>
      <c r="N24" s="210">
        <f t="shared" si="26"/>
        <v>0</v>
      </c>
      <c r="O24" s="210">
        <f t="shared" si="26"/>
        <v>1617.6081593999497</v>
      </c>
      <c r="P24" s="210">
        <f t="shared" si="26"/>
        <v>1715.4139952874129</v>
      </c>
      <c r="Q24" s="210">
        <f t="shared" si="26"/>
        <v>1715.4139952874129</v>
      </c>
      <c r="R24" s="210">
        <f t="shared" si="26"/>
        <v>1715.4139952874129</v>
      </c>
      <c r="S24" s="210">
        <f t="shared" si="26"/>
        <v>1715.4139952874127</v>
      </c>
      <c r="T24" s="210">
        <f t="shared" si="26"/>
        <v>0</v>
      </c>
      <c r="U24" s="210">
        <f t="shared" si="26"/>
        <v>1634.2807346409818</v>
      </c>
      <c r="V24" s="210">
        <f t="shared" si="26"/>
        <v>0</v>
      </c>
      <c r="W24" s="210">
        <f t="shared" si="26"/>
        <v>1765.6967505068769</v>
      </c>
      <c r="X24" s="210">
        <f t="shared" si="26"/>
        <v>1765.6967505068769</v>
      </c>
      <c r="Y24" s="210">
        <f t="shared" si="26"/>
        <v>1765.6967505068769</v>
      </c>
      <c r="Z24" s="210">
        <f t="shared" si="26"/>
        <v>0</v>
      </c>
      <c r="AA24" s="210">
        <f t="shared" ref="AA24:AD24" si="29">AA50</f>
        <v>1765.6967505068772</v>
      </c>
      <c r="AB24" s="271">
        <f t="shared" si="29"/>
        <v>0</v>
      </c>
      <c r="AC24" s="266">
        <f t="shared" si="29"/>
        <v>0</v>
      </c>
      <c r="AD24" s="267">
        <f t="shared" si="29"/>
        <v>0</v>
      </c>
    </row>
    <row r="25" spans="1:30" s="186" customFormat="1" ht="14.4" customHeight="1" x14ac:dyDescent="0.3">
      <c r="A25" s="371"/>
      <c r="B25" s="164" t="s">
        <v>412</v>
      </c>
      <c r="C25" s="453" t="s">
        <v>412</v>
      </c>
      <c r="D25" s="211">
        <f t="shared" si="26"/>
        <v>0</v>
      </c>
      <c r="E25" s="211">
        <f t="shared" si="26"/>
        <v>0</v>
      </c>
      <c r="F25" s="211">
        <f t="shared" si="26"/>
        <v>0</v>
      </c>
      <c r="G25" s="211">
        <f t="shared" si="26"/>
        <v>1287</v>
      </c>
      <c r="H25" s="211">
        <f t="shared" si="26"/>
        <v>0</v>
      </c>
      <c r="I25" s="211">
        <f t="shared" si="26"/>
        <v>0</v>
      </c>
      <c r="J25" s="211">
        <f t="shared" si="26"/>
        <v>0</v>
      </c>
      <c r="K25" s="211">
        <f t="shared" si="26"/>
        <v>0</v>
      </c>
      <c r="L25" s="211">
        <f t="shared" si="26"/>
        <v>0</v>
      </c>
      <c r="M25" s="211">
        <f t="shared" si="26"/>
        <v>1149</v>
      </c>
      <c r="N25" s="211">
        <f t="shared" si="26"/>
        <v>0</v>
      </c>
      <c r="O25" s="211">
        <f t="shared" si="26"/>
        <v>0</v>
      </c>
      <c r="P25" s="211">
        <f t="shared" si="26"/>
        <v>0</v>
      </c>
      <c r="Q25" s="211">
        <f t="shared" si="26"/>
        <v>0</v>
      </c>
      <c r="R25" s="211">
        <f t="shared" si="26"/>
        <v>0</v>
      </c>
      <c r="S25" s="211">
        <f t="shared" si="26"/>
        <v>0</v>
      </c>
      <c r="T25" s="211">
        <f t="shared" si="26"/>
        <v>0</v>
      </c>
      <c r="U25" s="211">
        <f t="shared" si="26"/>
        <v>1149</v>
      </c>
      <c r="V25" s="211">
        <f t="shared" si="26"/>
        <v>0</v>
      </c>
      <c r="W25" s="211">
        <f t="shared" si="26"/>
        <v>0</v>
      </c>
      <c r="X25" s="211">
        <f t="shared" si="26"/>
        <v>0</v>
      </c>
      <c r="Y25" s="211">
        <f t="shared" si="26"/>
        <v>0</v>
      </c>
      <c r="Z25" s="211">
        <f t="shared" si="26"/>
        <v>0</v>
      </c>
      <c r="AA25" s="229">
        <f t="shared" ref="AA25:AD25" si="30">AA51</f>
        <v>0</v>
      </c>
      <c r="AB25" s="272">
        <f t="shared" si="30"/>
        <v>0</v>
      </c>
      <c r="AC25" s="273">
        <f t="shared" si="30"/>
        <v>0</v>
      </c>
      <c r="AD25" s="274">
        <f t="shared" si="30"/>
        <v>0</v>
      </c>
    </row>
    <row r="26" spans="1:30" s="186" customFormat="1" x14ac:dyDescent="0.3">
      <c r="A26" s="366" t="s">
        <v>1320</v>
      </c>
      <c r="B26" s="364" t="s">
        <v>1322</v>
      </c>
      <c r="C26" s="159" t="s">
        <v>1323</v>
      </c>
      <c r="D26" s="210">
        <f t="shared" si="26"/>
        <v>0</v>
      </c>
      <c r="E26" s="210">
        <f t="shared" si="26"/>
        <v>0</v>
      </c>
      <c r="F26" s="210">
        <f t="shared" si="26"/>
        <v>0</v>
      </c>
      <c r="G26" s="210">
        <f t="shared" si="26"/>
        <v>1715</v>
      </c>
      <c r="H26" s="210">
        <f t="shared" si="26"/>
        <v>0</v>
      </c>
      <c r="I26" s="210">
        <f t="shared" si="26"/>
        <v>0</v>
      </c>
      <c r="J26" s="210">
        <f t="shared" si="26"/>
        <v>0</v>
      </c>
      <c r="K26" s="210">
        <f t="shared" si="26"/>
        <v>0</v>
      </c>
      <c r="L26" s="210">
        <f t="shared" si="26"/>
        <v>0</v>
      </c>
      <c r="M26" s="210">
        <f t="shared" si="26"/>
        <v>1639.4098306756537</v>
      </c>
      <c r="N26" s="210">
        <f t="shared" si="26"/>
        <v>0</v>
      </c>
      <c r="O26" s="210">
        <f t="shared" si="26"/>
        <v>0</v>
      </c>
      <c r="P26" s="210">
        <f t="shared" si="26"/>
        <v>0</v>
      </c>
      <c r="Q26" s="210">
        <f t="shared" si="26"/>
        <v>0</v>
      </c>
      <c r="R26" s="210">
        <f t="shared" si="26"/>
        <v>0</v>
      </c>
      <c r="S26" s="210">
        <f t="shared" si="26"/>
        <v>0</v>
      </c>
      <c r="T26" s="210">
        <f t="shared" si="26"/>
        <v>0</v>
      </c>
      <c r="U26" s="210">
        <f t="shared" si="26"/>
        <v>1634.2807346409818</v>
      </c>
      <c r="V26" s="210">
        <f t="shared" si="26"/>
        <v>0</v>
      </c>
      <c r="W26" s="210">
        <f t="shared" si="26"/>
        <v>0</v>
      </c>
      <c r="X26" s="210">
        <f t="shared" si="26"/>
        <v>0</v>
      </c>
      <c r="Y26" s="210">
        <f t="shared" si="26"/>
        <v>0</v>
      </c>
      <c r="Z26" s="210">
        <f t="shared" si="26"/>
        <v>0</v>
      </c>
      <c r="AA26" s="228">
        <f t="shared" ref="AA26:AD26" si="31">AA52</f>
        <v>0</v>
      </c>
      <c r="AB26" s="271">
        <f t="shared" si="31"/>
        <v>0</v>
      </c>
      <c r="AC26" s="266">
        <f t="shared" si="31"/>
        <v>0</v>
      </c>
      <c r="AD26" s="267">
        <f t="shared" si="31"/>
        <v>0</v>
      </c>
    </row>
    <row r="27" spans="1:30" s="186" customFormat="1" x14ac:dyDescent="0.3">
      <c r="A27" s="367"/>
      <c r="B27" s="364"/>
      <c r="C27" s="159" t="s">
        <v>1324</v>
      </c>
      <c r="D27" s="212">
        <f t="shared" si="26"/>
        <v>0</v>
      </c>
      <c r="E27" s="212">
        <f t="shared" si="26"/>
        <v>0</v>
      </c>
      <c r="F27" s="212">
        <f t="shared" si="26"/>
        <v>0</v>
      </c>
      <c r="G27" s="212">
        <f t="shared" si="26"/>
        <v>1287</v>
      </c>
      <c r="H27" s="212">
        <f t="shared" si="26"/>
        <v>0</v>
      </c>
      <c r="I27" s="212">
        <f t="shared" si="26"/>
        <v>0</v>
      </c>
      <c r="J27" s="212">
        <f t="shared" si="26"/>
        <v>0</v>
      </c>
      <c r="K27" s="212">
        <f t="shared" si="26"/>
        <v>0</v>
      </c>
      <c r="L27" s="212">
        <f t="shared" si="26"/>
        <v>0</v>
      </c>
      <c r="M27" s="212">
        <f t="shared" si="26"/>
        <v>0</v>
      </c>
      <c r="N27" s="212">
        <f t="shared" si="26"/>
        <v>0</v>
      </c>
      <c r="O27" s="212">
        <f t="shared" si="26"/>
        <v>0</v>
      </c>
      <c r="P27" s="212">
        <f t="shared" si="26"/>
        <v>0</v>
      </c>
      <c r="Q27" s="212">
        <f t="shared" si="26"/>
        <v>0</v>
      </c>
      <c r="R27" s="212">
        <f t="shared" si="26"/>
        <v>0</v>
      </c>
      <c r="S27" s="212">
        <f t="shared" si="26"/>
        <v>0</v>
      </c>
      <c r="T27" s="212">
        <f t="shared" si="26"/>
        <v>0</v>
      </c>
      <c r="U27" s="212">
        <f t="shared" si="26"/>
        <v>1287</v>
      </c>
      <c r="V27" s="212">
        <f t="shared" si="26"/>
        <v>0</v>
      </c>
      <c r="W27" s="212">
        <f t="shared" si="26"/>
        <v>0</v>
      </c>
      <c r="X27" s="212">
        <f t="shared" si="26"/>
        <v>0</v>
      </c>
      <c r="Y27" s="212">
        <f t="shared" si="26"/>
        <v>0</v>
      </c>
      <c r="Z27" s="212">
        <f t="shared" si="26"/>
        <v>0</v>
      </c>
      <c r="AA27" s="230">
        <f t="shared" ref="AA27:AD27" si="32">AA53</f>
        <v>0</v>
      </c>
      <c r="AB27" s="271">
        <f t="shared" si="32"/>
        <v>0</v>
      </c>
      <c r="AC27" s="266">
        <f t="shared" si="32"/>
        <v>0</v>
      </c>
      <c r="AD27" s="267">
        <f t="shared" si="32"/>
        <v>0</v>
      </c>
    </row>
    <row r="28" spans="1:30" s="186" customFormat="1" ht="14.4" customHeight="1" x14ac:dyDescent="0.3">
      <c r="A28" s="367"/>
      <c r="B28" s="364" t="s">
        <v>1321</v>
      </c>
      <c r="C28" s="159" t="s">
        <v>413</v>
      </c>
      <c r="D28" s="212">
        <f t="shared" si="26"/>
        <v>0</v>
      </c>
      <c r="E28" s="212">
        <f t="shared" si="26"/>
        <v>0</v>
      </c>
      <c r="F28" s="212">
        <f t="shared" si="26"/>
        <v>0</v>
      </c>
      <c r="G28" s="212">
        <f t="shared" si="26"/>
        <v>1286.5604964655595</v>
      </c>
      <c r="H28" s="212">
        <f t="shared" si="26"/>
        <v>0</v>
      </c>
      <c r="I28" s="212">
        <f t="shared" si="26"/>
        <v>0</v>
      </c>
      <c r="J28" s="212">
        <f t="shared" si="26"/>
        <v>0</v>
      </c>
      <c r="K28" s="212">
        <f t="shared" si="26"/>
        <v>0</v>
      </c>
      <c r="L28" s="212">
        <f t="shared" si="26"/>
        <v>0</v>
      </c>
      <c r="M28" s="212">
        <f t="shared" si="26"/>
        <v>0</v>
      </c>
      <c r="N28" s="212">
        <f t="shared" si="26"/>
        <v>0</v>
      </c>
      <c r="O28" s="212">
        <f t="shared" si="26"/>
        <v>0</v>
      </c>
      <c r="P28" s="212">
        <f t="shared" si="26"/>
        <v>0</v>
      </c>
      <c r="Q28" s="212">
        <f t="shared" si="26"/>
        <v>0</v>
      </c>
      <c r="R28" s="212">
        <f t="shared" si="26"/>
        <v>0</v>
      </c>
      <c r="S28" s="212">
        <f t="shared" si="26"/>
        <v>0</v>
      </c>
      <c r="T28" s="212">
        <f t="shared" si="26"/>
        <v>0</v>
      </c>
      <c r="U28" s="212">
        <f t="shared" si="26"/>
        <v>0</v>
      </c>
      <c r="V28" s="212">
        <f t="shared" si="26"/>
        <v>0</v>
      </c>
      <c r="W28" s="212">
        <f t="shared" si="26"/>
        <v>0</v>
      </c>
      <c r="X28" s="212">
        <f t="shared" si="26"/>
        <v>0</v>
      </c>
      <c r="Y28" s="212">
        <f t="shared" si="26"/>
        <v>0</v>
      </c>
      <c r="Z28" s="212">
        <f t="shared" si="26"/>
        <v>0</v>
      </c>
      <c r="AA28" s="230">
        <f t="shared" ref="AA28:AD28" si="33">AA54</f>
        <v>0</v>
      </c>
      <c r="AB28" s="271">
        <f t="shared" si="33"/>
        <v>0</v>
      </c>
      <c r="AC28" s="266">
        <f t="shared" si="33"/>
        <v>0</v>
      </c>
      <c r="AD28" s="267">
        <f t="shared" si="33"/>
        <v>0</v>
      </c>
    </row>
    <row r="29" spans="1:30" s="186" customFormat="1" x14ac:dyDescent="0.3">
      <c r="A29" s="368"/>
      <c r="B29" s="365"/>
      <c r="C29" s="162" t="s">
        <v>578</v>
      </c>
      <c r="D29" s="208">
        <f t="shared" si="26"/>
        <v>0</v>
      </c>
      <c r="E29" s="208">
        <f t="shared" si="26"/>
        <v>0</v>
      </c>
      <c r="F29" s="208">
        <f t="shared" si="26"/>
        <v>0</v>
      </c>
      <c r="G29" s="208">
        <f t="shared" si="26"/>
        <v>1286.5604964655595</v>
      </c>
      <c r="H29" s="208">
        <f t="shared" si="26"/>
        <v>0</v>
      </c>
      <c r="I29" s="208">
        <f t="shared" si="26"/>
        <v>0</v>
      </c>
      <c r="J29" s="208">
        <f t="shared" si="26"/>
        <v>0</v>
      </c>
      <c r="K29" s="208">
        <f t="shared" si="26"/>
        <v>0</v>
      </c>
      <c r="L29" s="208">
        <f t="shared" si="26"/>
        <v>0</v>
      </c>
      <c r="M29" s="208">
        <f t="shared" si="26"/>
        <v>0</v>
      </c>
      <c r="N29" s="208">
        <f t="shared" si="26"/>
        <v>0</v>
      </c>
      <c r="O29" s="208">
        <f t="shared" si="26"/>
        <v>0</v>
      </c>
      <c r="P29" s="208">
        <f t="shared" si="26"/>
        <v>0</v>
      </c>
      <c r="Q29" s="208">
        <f t="shared" si="26"/>
        <v>0</v>
      </c>
      <c r="R29" s="208">
        <f t="shared" si="26"/>
        <v>0</v>
      </c>
      <c r="S29" s="208">
        <f t="shared" si="26"/>
        <v>0</v>
      </c>
      <c r="T29" s="208">
        <f t="shared" si="26"/>
        <v>0</v>
      </c>
      <c r="U29" s="208">
        <f t="shared" si="26"/>
        <v>1287</v>
      </c>
      <c r="V29" s="208">
        <f t="shared" si="26"/>
        <v>0</v>
      </c>
      <c r="W29" s="208">
        <f t="shared" si="26"/>
        <v>0</v>
      </c>
      <c r="X29" s="208">
        <f t="shared" si="26"/>
        <v>0</v>
      </c>
      <c r="Y29" s="208">
        <f t="shared" si="26"/>
        <v>0</v>
      </c>
      <c r="Z29" s="208">
        <f t="shared" si="26"/>
        <v>0</v>
      </c>
      <c r="AA29" s="226">
        <f t="shared" ref="AA29:AD29" si="34">AA55</f>
        <v>0</v>
      </c>
      <c r="AB29" s="272">
        <f t="shared" si="34"/>
        <v>0</v>
      </c>
      <c r="AC29" s="273">
        <f t="shared" si="34"/>
        <v>0</v>
      </c>
      <c r="AD29" s="274">
        <f t="shared" si="34"/>
        <v>0</v>
      </c>
    </row>
    <row r="30" spans="1:30" s="186" customFormat="1" x14ac:dyDescent="0.3">
      <c r="A30" s="163" t="s">
        <v>408</v>
      </c>
      <c r="B30" s="164"/>
      <c r="C30" s="165" t="s">
        <v>454</v>
      </c>
      <c r="D30" s="208">
        <f t="shared" si="26"/>
        <v>1287</v>
      </c>
      <c r="E30" s="208">
        <f t="shared" si="26"/>
        <v>1287</v>
      </c>
      <c r="F30" s="208">
        <f t="shared" si="26"/>
        <v>1000</v>
      </c>
      <c r="G30" s="208">
        <f t="shared" si="26"/>
        <v>1149.2643999999998</v>
      </c>
      <c r="H30" s="208">
        <f t="shared" si="26"/>
        <v>1500</v>
      </c>
      <c r="I30" s="208">
        <f t="shared" si="26"/>
        <v>1149.2643999999998</v>
      </c>
      <c r="J30" s="208">
        <f t="shared" si="26"/>
        <v>1149.2643999999998</v>
      </c>
      <c r="K30" s="208">
        <f t="shared" si="26"/>
        <v>1149.2643999999998</v>
      </c>
      <c r="L30" s="208">
        <f t="shared" si="26"/>
        <v>1149.2643999999998</v>
      </c>
      <c r="M30" s="208">
        <f t="shared" si="26"/>
        <v>1149.2643999999998</v>
      </c>
      <c r="N30" s="208">
        <f t="shared" si="26"/>
        <v>1098.3444</v>
      </c>
      <c r="O30" s="208">
        <f t="shared" si="26"/>
        <v>1500</v>
      </c>
      <c r="P30" s="208">
        <f t="shared" si="26"/>
        <v>1149.2643999999998</v>
      </c>
      <c r="Q30" s="208">
        <f t="shared" si="26"/>
        <v>1149.2643999999998</v>
      </c>
      <c r="R30" s="208">
        <f t="shared" si="26"/>
        <v>1149.2643999999998</v>
      </c>
      <c r="S30" s="208">
        <f t="shared" si="26"/>
        <v>1149.2643999999998</v>
      </c>
      <c r="T30" s="208">
        <f t="shared" ref="T30:Z30" si="35">T56</f>
        <v>0</v>
      </c>
      <c r="U30" s="208">
        <f t="shared" si="35"/>
        <v>1149.2643999999998</v>
      </c>
      <c r="V30" s="208">
        <f t="shared" si="35"/>
        <v>1650.0200000000002</v>
      </c>
      <c r="W30" s="208">
        <f t="shared" si="35"/>
        <v>1182.9519999999998</v>
      </c>
      <c r="X30" s="208">
        <f t="shared" si="35"/>
        <v>1500</v>
      </c>
      <c r="Y30" s="208">
        <f t="shared" si="35"/>
        <v>1182.9519999999998</v>
      </c>
      <c r="Z30" s="208">
        <f t="shared" si="35"/>
        <v>1500</v>
      </c>
      <c r="AA30" s="226">
        <f t="shared" ref="AA30:AD30" si="36">AA56</f>
        <v>1182.9519999999998</v>
      </c>
      <c r="AB30" s="275">
        <f t="shared" si="36"/>
        <v>1149.2643999999998</v>
      </c>
      <c r="AC30" s="276">
        <f t="shared" si="36"/>
        <v>1149.2643999999998</v>
      </c>
      <c r="AD30" s="277">
        <f t="shared" si="36"/>
        <v>1149.2643999999998</v>
      </c>
    </row>
    <row r="31" spans="1:30" s="121" customFormat="1" x14ac:dyDescent="0.3">
      <c r="Q31" s="199"/>
      <c r="R31" s="199"/>
    </row>
    <row r="32" spans="1:30" s="121" customFormat="1" x14ac:dyDescent="0.3">
      <c r="Q32" s="199"/>
      <c r="R32" s="199"/>
    </row>
    <row r="33" spans="1:30" s="121" customFormat="1" ht="18" x14ac:dyDescent="0.35">
      <c r="A33" s="206" t="s">
        <v>913</v>
      </c>
      <c r="Q33" s="199"/>
      <c r="R33" s="199"/>
    </row>
    <row r="34" spans="1:30" s="186" customFormat="1" ht="45" customHeight="1" x14ac:dyDescent="0.3">
      <c r="A34" s="374" t="s">
        <v>898</v>
      </c>
      <c r="B34" s="376" t="s">
        <v>899</v>
      </c>
      <c r="C34" s="362" t="s">
        <v>900</v>
      </c>
      <c r="D34" s="150" t="s">
        <v>1304</v>
      </c>
      <c r="E34" s="151" t="s">
        <v>414</v>
      </c>
      <c r="F34" s="150" t="s">
        <v>453</v>
      </c>
      <c r="G34" s="151" t="s">
        <v>415</v>
      </c>
      <c r="H34" s="390" t="s">
        <v>1308</v>
      </c>
      <c r="I34" s="390"/>
      <c r="J34" s="390"/>
      <c r="K34" s="390"/>
      <c r="L34" s="390"/>
      <c r="M34" s="390"/>
      <c r="N34" s="386" t="s">
        <v>434</v>
      </c>
      <c r="O34" s="386"/>
      <c r="P34" s="386"/>
      <c r="Q34" s="386"/>
      <c r="R34" s="386"/>
      <c r="S34" s="386"/>
      <c r="T34" s="386"/>
      <c r="U34" s="386"/>
      <c r="V34" s="390" t="s">
        <v>427</v>
      </c>
      <c r="W34" s="390"/>
      <c r="X34" s="390"/>
      <c r="Y34" s="390"/>
      <c r="Z34" s="390"/>
      <c r="AA34" s="392"/>
      <c r="AB34" s="386" t="s">
        <v>946</v>
      </c>
      <c r="AC34" s="386"/>
      <c r="AD34" s="391"/>
    </row>
    <row r="35" spans="1:30" s="186" customFormat="1" ht="60.75" customHeight="1" x14ac:dyDescent="0.3">
      <c r="A35" s="375"/>
      <c r="B35" s="377"/>
      <c r="C35" s="363"/>
      <c r="D35" s="166" t="s">
        <v>1304</v>
      </c>
      <c r="E35" s="167" t="s">
        <v>414</v>
      </c>
      <c r="F35" s="166" t="s">
        <v>453</v>
      </c>
      <c r="G35" s="167" t="s">
        <v>433</v>
      </c>
      <c r="H35" s="166" t="s">
        <v>416</v>
      </c>
      <c r="I35" s="166" t="s">
        <v>417</v>
      </c>
      <c r="J35" s="166" t="s">
        <v>418</v>
      </c>
      <c r="K35" s="166" t="s">
        <v>419</v>
      </c>
      <c r="L35" s="166" t="s">
        <v>732</v>
      </c>
      <c r="M35" s="166" t="s">
        <v>901</v>
      </c>
      <c r="N35" s="167" t="s">
        <v>420</v>
      </c>
      <c r="O35" s="167" t="s">
        <v>421</v>
      </c>
      <c r="P35" s="167" t="s">
        <v>422</v>
      </c>
      <c r="Q35" s="167" t="s">
        <v>423</v>
      </c>
      <c r="R35" s="167" t="s">
        <v>424</v>
      </c>
      <c r="S35" s="167" t="s">
        <v>425</v>
      </c>
      <c r="T35" s="167" t="s">
        <v>426</v>
      </c>
      <c r="U35" s="167" t="s">
        <v>902</v>
      </c>
      <c r="V35" s="166" t="s">
        <v>428</v>
      </c>
      <c r="W35" s="166" t="s">
        <v>429</v>
      </c>
      <c r="X35" s="166" t="s">
        <v>430</v>
      </c>
      <c r="Y35" s="166" t="s">
        <v>431</v>
      </c>
      <c r="Z35" s="166" t="s">
        <v>432</v>
      </c>
      <c r="AA35" s="241" t="s">
        <v>903</v>
      </c>
      <c r="AB35" s="167" t="s">
        <v>583</v>
      </c>
      <c r="AC35" s="167" t="s">
        <v>532</v>
      </c>
      <c r="AD35" s="256" t="s">
        <v>550</v>
      </c>
    </row>
    <row r="36" spans="1:30" s="186" customFormat="1" ht="21.6" customHeight="1" x14ac:dyDescent="0.3">
      <c r="A36" s="450" t="s">
        <v>1317</v>
      </c>
      <c r="B36" s="451" t="s">
        <v>1318</v>
      </c>
      <c r="C36" s="155" t="s">
        <v>1319</v>
      </c>
      <c r="D36" s="215"/>
      <c r="E36" s="216">
        <v>1287</v>
      </c>
      <c r="F36" s="215">
        <v>1000</v>
      </c>
      <c r="G36" s="216"/>
      <c r="H36" s="215"/>
      <c r="I36" s="215"/>
      <c r="J36" s="215"/>
      <c r="K36" s="215"/>
      <c r="L36" s="215"/>
      <c r="M36" s="215"/>
      <c r="N36" s="216"/>
      <c r="O36" s="216"/>
      <c r="P36" s="216"/>
      <c r="Q36" s="216"/>
      <c r="R36" s="216"/>
      <c r="S36" s="216"/>
      <c r="T36" s="216"/>
      <c r="U36" s="216"/>
      <c r="V36" s="215"/>
      <c r="W36" s="215"/>
      <c r="X36" s="215"/>
      <c r="Y36" s="215"/>
      <c r="Z36" s="215"/>
      <c r="AA36" s="243"/>
      <c r="AB36" s="278"/>
      <c r="AC36" s="257"/>
      <c r="AD36" s="258"/>
    </row>
    <row r="37" spans="1:30" s="186" customFormat="1" ht="21.6" customHeight="1" x14ac:dyDescent="0.3">
      <c r="A37" s="378"/>
      <c r="B37" s="379"/>
      <c r="C37" s="452" t="s">
        <v>478</v>
      </c>
      <c r="D37" s="213"/>
      <c r="E37" s="214">
        <v>1287</v>
      </c>
      <c r="F37" s="213">
        <v>1000</v>
      </c>
      <c r="G37" s="214"/>
      <c r="H37" s="213"/>
      <c r="I37" s="213"/>
      <c r="J37" s="213"/>
      <c r="K37" s="213"/>
      <c r="L37" s="213"/>
      <c r="M37" s="213"/>
      <c r="N37" s="214"/>
      <c r="O37" s="214"/>
      <c r="P37" s="214"/>
      <c r="Q37" s="214"/>
      <c r="R37" s="214"/>
      <c r="S37" s="214"/>
      <c r="T37" s="214"/>
      <c r="U37" s="214"/>
      <c r="V37" s="213"/>
      <c r="W37" s="213"/>
      <c r="X37" s="213"/>
      <c r="Y37" s="213"/>
      <c r="Z37" s="213"/>
      <c r="AA37" s="244"/>
      <c r="AB37" s="257"/>
      <c r="AC37" s="257"/>
      <c r="AD37" s="258"/>
    </row>
    <row r="38" spans="1:30" s="186" customFormat="1" ht="14.4" customHeight="1" x14ac:dyDescent="0.3">
      <c r="A38" s="369" t="s">
        <v>1310</v>
      </c>
      <c r="B38" s="372" t="s">
        <v>1312</v>
      </c>
      <c r="C38" s="158" t="s">
        <v>1313</v>
      </c>
      <c r="D38" s="217"/>
      <c r="E38" s="218"/>
      <c r="F38" s="217"/>
      <c r="G38" s="218">
        <v>1715</v>
      </c>
      <c r="H38" s="217"/>
      <c r="I38" s="217"/>
      <c r="J38" s="217"/>
      <c r="K38" s="217"/>
      <c r="L38" s="217"/>
      <c r="M38" s="217">
        <v>1639.4098306756537</v>
      </c>
      <c r="N38" s="218"/>
      <c r="O38" s="218"/>
      <c r="P38" s="218"/>
      <c r="Q38" s="218"/>
      <c r="R38" s="218"/>
      <c r="S38" s="218"/>
      <c r="T38" s="218"/>
      <c r="U38" s="218">
        <v>1634.2807346409818</v>
      </c>
      <c r="V38" s="217"/>
      <c r="W38" s="217"/>
      <c r="X38" s="217"/>
      <c r="Y38" s="217"/>
      <c r="Z38" s="217"/>
      <c r="AA38" s="245"/>
      <c r="AB38" s="259"/>
      <c r="AC38" s="260"/>
      <c r="AD38" s="261"/>
    </row>
    <row r="39" spans="1:30" s="186" customFormat="1" x14ac:dyDescent="0.3">
      <c r="A39" s="370"/>
      <c r="B39" s="373"/>
      <c r="C39" s="159" t="s">
        <v>1291</v>
      </c>
      <c r="D39" s="219"/>
      <c r="E39" s="220"/>
      <c r="F39" s="219"/>
      <c r="G39" s="220">
        <v>1715</v>
      </c>
      <c r="H39" s="219"/>
      <c r="I39" s="219"/>
      <c r="J39" s="219"/>
      <c r="K39" s="219"/>
      <c r="L39" s="219"/>
      <c r="M39" s="219"/>
      <c r="N39" s="220"/>
      <c r="O39" s="220"/>
      <c r="P39" s="220"/>
      <c r="Q39" s="220"/>
      <c r="R39" s="220"/>
      <c r="S39" s="220"/>
      <c r="T39" s="220"/>
      <c r="U39" s="220">
        <v>1634.2807346409818</v>
      </c>
      <c r="V39" s="219"/>
      <c r="W39" s="219"/>
      <c r="X39" s="219"/>
      <c r="Y39" s="219"/>
      <c r="Z39" s="219"/>
      <c r="AA39" s="246"/>
      <c r="AB39" s="262"/>
      <c r="AC39" s="445"/>
      <c r="AD39" s="258"/>
    </row>
    <row r="40" spans="1:30" s="186" customFormat="1" x14ac:dyDescent="0.3">
      <c r="A40" s="370"/>
      <c r="B40" s="373"/>
      <c r="C40" s="159" t="s">
        <v>1292</v>
      </c>
      <c r="D40" s="219"/>
      <c r="E40" s="220"/>
      <c r="F40" s="219"/>
      <c r="G40" s="220">
        <v>1680</v>
      </c>
      <c r="H40" s="219"/>
      <c r="I40" s="219"/>
      <c r="J40" s="219"/>
      <c r="K40" s="219"/>
      <c r="L40" s="219"/>
      <c r="M40" s="219"/>
      <c r="N40" s="220"/>
      <c r="O40" s="220"/>
      <c r="P40" s="220"/>
      <c r="Q40" s="220"/>
      <c r="R40" s="220"/>
      <c r="S40" s="220"/>
      <c r="T40" s="220"/>
      <c r="U40" s="220">
        <v>1634.2807346409818</v>
      </c>
      <c r="V40" s="219"/>
      <c r="W40" s="219"/>
      <c r="X40" s="219"/>
      <c r="Y40" s="219"/>
      <c r="Z40" s="219"/>
      <c r="AA40" s="246"/>
      <c r="AB40" s="262"/>
      <c r="AC40" s="445"/>
      <c r="AD40" s="258"/>
    </row>
    <row r="41" spans="1:30" s="186" customFormat="1" x14ac:dyDescent="0.3">
      <c r="A41" s="370"/>
      <c r="B41" s="160" t="s">
        <v>1302</v>
      </c>
      <c r="C41" s="159" t="s">
        <v>555</v>
      </c>
      <c r="D41" s="219"/>
      <c r="E41" s="220"/>
      <c r="F41" s="219"/>
      <c r="G41" s="220">
        <v>1715</v>
      </c>
      <c r="H41" s="219"/>
      <c r="I41" s="219"/>
      <c r="J41" s="219"/>
      <c r="K41" s="219"/>
      <c r="L41" s="219"/>
      <c r="M41" s="219"/>
      <c r="N41" s="220"/>
      <c r="O41" s="220"/>
      <c r="P41" s="220"/>
      <c r="Q41" s="220"/>
      <c r="R41" s="220"/>
      <c r="S41" s="220"/>
      <c r="T41" s="220"/>
      <c r="U41" s="220">
        <v>1634.2807346409818</v>
      </c>
      <c r="V41" s="219"/>
      <c r="W41" s="219"/>
      <c r="X41" s="219"/>
      <c r="Y41" s="219"/>
      <c r="Z41" s="219"/>
      <c r="AA41" s="246"/>
      <c r="AB41" s="262"/>
      <c r="AC41" s="445"/>
      <c r="AD41" s="258"/>
    </row>
    <row r="42" spans="1:30" s="186" customFormat="1" x14ac:dyDescent="0.3">
      <c r="A42" s="370"/>
      <c r="B42" s="161" t="s">
        <v>410</v>
      </c>
      <c r="C42" s="159" t="s">
        <v>1309</v>
      </c>
      <c r="D42" s="219"/>
      <c r="E42" s="220"/>
      <c r="F42" s="219"/>
      <c r="G42" s="220">
        <v>1149.3273768425665</v>
      </c>
      <c r="H42" s="219"/>
      <c r="I42" s="219"/>
      <c r="J42" s="219"/>
      <c r="K42" s="219"/>
      <c r="L42" s="219"/>
      <c r="M42" s="219"/>
      <c r="N42" s="220">
        <v>1098.404586552688</v>
      </c>
      <c r="O42" s="220">
        <v>1057.9773898956437</v>
      </c>
      <c r="P42" s="220">
        <v>1149.3273768425665</v>
      </c>
      <c r="Q42" s="220">
        <v>1149.3273768425668</v>
      </c>
      <c r="R42" s="220">
        <v>1149.3273768425668</v>
      </c>
      <c r="S42" s="220"/>
      <c r="T42" s="220"/>
      <c r="U42" s="220">
        <v>1076.5247888967924</v>
      </c>
      <c r="V42" s="219"/>
      <c r="W42" s="219">
        <v>1183.0168228396076</v>
      </c>
      <c r="X42" s="219"/>
      <c r="Y42" s="219">
        <v>1183.0168228396076</v>
      </c>
      <c r="Z42" s="219"/>
      <c r="AA42" s="246">
        <v>1183.0168228396076</v>
      </c>
      <c r="AB42" s="262"/>
      <c r="AC42" s="445"/>
      <c r="AD42" s="258"/>
    </row>
    <row r="43" spans="1:30" s="186" customFormat="1" x14ac:dyDescent="0.3">
      <c r="A43" s="370"/>
      <c r="B43" s="373" t="s">
        <v>409</v>
      </c>
      <c r="C43" s="159" t="s">
        <v>1294</v>
      </c>
      <c r="D43" s="219"/>
      <c r="E43" s="220"/>
      <c r="F43" s="219"/>
      <c r="G43" s="220"/>
      <c r="H43" s="219"/>
      <c r="I43" s="219"/>
      <c r="J43" s="219"/>
      <c r="K43" s="219"/>
      <c r="L43" s="219"/>
      <c r="M43" s="219"/>
      <c r="N43" s="220">
        <v>1639.4098306756537</v>
      </c>
      <c r="O43" s="220">
        <v>1348.5566516217543</v>
      </c>
      <c r="P43" s="220">
        <v>1715.4139952874129</v>
      </c>
      <c r="Q43" s="220"/>
      <c r="R43" s="220"/>
      <c r="S43" s="220"/>
      <c r="T43" s="220"/>
      <c r="U43" s="220">
        <v>1666.4622958008351</v>
      </c>
      <c r="V43" s="219"/>
      <c r="W43" s="219">
        <v>1765.6967505068772</v>
      </c>
      <c r="X43" s="219"/>
      <c r="Y43" s="219">
        <v>1765.6967505068772</v>
      </c>
      <c r="Z43" s="219"/>
      <c r="AA43" s="246">
        <v>1765.6967505068774</v>
      </c>
      <c r="AB43" s="262"/>
      <c r="AC43" s="445"/>
      <c r="AD43" s="258"/>
    </row>
    <row r="44" spans="1:30" s="186" customFormat="1" x14ac:dyDescent="0.3">
      <c r="A44" s="370"/>
      <c r="B44" s="373"/>
      <c r="C44" s="159" t="s">
        <v>1295</v>
      </c>
      <c r="D44" s="219"/>
      <c r="E44" s="220"/>
      <c r="F44" s="219"/>
      <c r="G44" s="220"/>
      <c r="H44" s="219"/>
      <c r="I44" s="219"/>
      <c r="J44" s="219"/>
      <c r="K44" s="219"/>
      <c r="L44" s="219"/>
      <c r="M44" s="219"/>
      <c r="N44" s="220">
        <v>1639.4098306756537</v>
      </c>
      <c r="O44" s="220">
        <v>1651.2714955791917</v>
      </c>
      <c r="P44" s="220">
        <v>1715.4139952874129</v>
      </c>
      <c r="Q44" s="220"/>
      <c r="R44" s="220"/>
      <c r="S44" s="220"/>
      <c r="T44" s="220"/>
      <c r="U44" s="220">
        <v>1464.0474688338377</v>
      </c>
      <c r="V44" s="219"/>
      <c r="W44" s="219">
        <v>1765.6967505068772</v>
      </c>
      <c r="X44" s="219">
        <v>1765.6967505068772</v>
      </c>
      <c r="Y44" s="219">
        <v>1765.6967505068772</v>
      </c>
      <c r="Z44" s="219"/>
      <c r="AA44" s="246">
        <v>1765.6967505068774</v>
      </c>
      <c r="AB44" s="262"/>
      <c r="AC44" s="445"/>
      <c r="AD44" s="258"/>
    </row>
    <row r="45" spans="1:30" s="186" customFormat="1" x14ac:dyDescent="0.3">
      <c r="A45" s="370"/>
      <c r="B45" s="373" t="s">
        <v>411</v>
      </c>
      <c r="C45" s="442" t="s">
        <v>1296</v>
      </c>
      <c r="D45" s="219"/>
      <c r="E45" s="220"/>
      <c r="F45" s="219"/>
      <c r="G45" s="220">
        <v>1149.3273768425665</v>
      </c>
      <c r="H45" s="219"/>
      <c r="I45" s="219">
        <v>1149.3273768425665</v>
      </c>
      <c r="J45" s="219">
        <v>1149.3273768425665</v>
      </c>
      <c r="K45" s="219"/>
      <c r="L45" s="219"/>
      <c r="M45" s="219">
        <v>1149.3273768425665</v>
      </c>
      <c r="N45" s="220">
        <v>1098.404586552688</v>
      </c>
      <c r="O45" s="220">
        <v>1056.5198687923089</v>
      </c>
      <c r="P45" s="220">
        <v>1149.3273768425665</v>
      </c>
      <c r="Q45" s="220">
        <v>1149.3273768425668</v>
      </c>
      <c r="R45" s="220">
        <v>1149.3273768425668</v>
      </c>
      <c r="S45" s="220">
        <v>1149.3273768425665</v>
      </c>
      <c r="T45" s="220"/>
      <c r="U45" s="220">
        <v>1125.5274104459181</v>
      </c>
      <c r="V45" s="219"/>
      <c r="W45" s="219">
        <v>1183.0168228396076</v>
      </c>
      <c r="X45" s="219"/>
      <c r="Y45" s="219">
        <v>1183.0168228396076</v>
      </c>
      <c r="Z45" s="219"/>
      <c r="AA45" s="246">
        <v>1183.0168228396076</v>
      </c>
      <c r="AB45" s="445"/>
      <c r="AC45" s="445"/>
      <c r="AD45" s="258"/>
    </row>
    <row r="46" spans="1:30" s="186" customFormat="1" x14ac:dyDescent="0.3">
      <c r="A46" s="370"/>
      <c r="B46" s="373"/>
      <c r="C46" s="443" t="s">
        <v>1297</v>
      </c>
      <c r="D46" s="219"/>
      <c r="E46" s="220"/>
      <c r="F46" s="219"/>
      <c r="G46" s="220">
        <v>1149.3273768425665</v>
      </c>
      <c r="H46" s="219"/>
      <c r="I46" s="219">
        <v>1149.3273768425665</v>
      </c>
      <c r="J46" s="219">
        <v>1149.3273768425665</v>
      </c>
      <c r="K46" s="219"/>
      <c r="L46" s="219"/>
      <c r="M46" s="219">
        <v>1149.3273768425665</v>
      </c>
      <c r="N46" s="220">
        <v>1098.404586552688</v>
      </c>
      <c r="O46" s="220">
        <v>1069.0963508478674</v>
      </c>
      <c r="P46" s="220">
        <v>1149.3273768425665</v>
      </c>
      <c r="Q46" s="220">
        <v>1149.3273768425668</v>
      </c>
      <c r="R46" s="220">
        <v>1149.3273768425668</v>
      </c>
      <c r="S46" s="220">
        <v>1149.3273768425665</v>
      </c>
      <c r="T46" s="220"/>
      <c r="U46" s="220">
        <v>1108.4385429088238</v>
      </c>
      <c r="V46" s="219"/>
      <c r="W46" s="219">
        <v>1183.0168228396076</v>
      </c>
      <c r="X46" s="219"/>
      <c r="Y46" s="219">
        <v>1183.0168228396076</v>
      </c>
      <c r="Z46" s="219"/>
      <c r="AA46" s="246">
        <v>1183.0168228396076</v>
      </c>
      <c r="AB46" s="445"/>
      <c r="AC46" s="445"/>
      <c r="AD46" s="258"/>
    </row>
    <row r="47" spans="1:30" s="186" customFormat="1" ht="14.55" customHeight="1" x14ac:dyDescent="0.3">
      <c r="A47" s="370"/>
      <c r="B47" s="373"/>
      <c r="C47" s="442" t="s">
        <v>1298</v>
      </c>
      <c r="D47" s="219"/>
      <c r="E47" s="220"/>
      <c r="F47" s="219"/>
      <c r="G47" s="220">
        <v>1149.3273768425665</v>
      </c>
      <c r="H47" s="219"/>
      <c r="I47" s="219"/>
      <c r="J47" s="219"/>
      <c r="K47" s="219"/>
      <c r="L47" s="219"/>
      <c r="M47" s="219"/>
      <c r="N47" s="220">
        <v>1098.404586552688</v>
      </c>
      <c r="O47" s="220">
        <v>1107.8162561507058</v>
      </c>
      <c r="P47" s="220">
        <v>1149.3273768425665</v>
      </c>
      <c r="Q47" s="220">
        <v>1149.3273768425668</v>
      </c>
      <c r="R47" s="220">
        <v>1149.3273768425668</v>
      </c>
      <c r="S47" s="220"/>
      <c r="T47" s="220"/>
      <c r="U47" s="220">
        <v>1121.295673001609</v>
      </c>
      <c r="V47" s="219"/>
      <c r="W47" s="219">
        <v>1183.0168228396076</v>
      </c>
      <c r="X47" s="219"/>
      <c r="Y47" s="219">
        <v>1183.0168228396076</v>
      </c>
      <c r="Z47" s="219"/>
      <c r="AA47" s="219">
        <v>1183.0168228396076</v>
      </c>
      <c r="AB47" s="262"/>
      <c r="AC47" s="445"/>
      <c r="AD47" s="258"/>
    </row>
    <row r="48" spans="1:30" s="186" customFormat="1" ht="14.4" customHeight="1" x14ac:dyDescent="0.3">
      <c r="A48" s="370"/>
      <c r="B48" s="373" t="s">
        <v>1311</v>
      </c>
      <c r="C48" s="442" t="s">
        <v>1299</v>
      </c>
      <c r="D48" s="219"/>
      <c r="E48" s="220"/>
      <c r="F48" s="219"/>
      <c r="G48" s="220">
        <v>1715.4139952874129</v>
      </c>
      <c r="H48" s="219">
        <v>1639.4098306756537</v>
      </c>
      <c r="I48" s="219"/>
      <c r="J48" s="219"/>
      <c r="K48" s="219"/>
      <c r="L48" s="219"/>
      <c r="M48" s="219">
        <v>1639.4098306756537</v>
      </c>
      <c r="N48" s="220">
        <v>1639.4098306756537</v>
      </c>
      <c r="O48" s="220">
        <v>1605.2419197955792</v>
      </c>
      <c r="P48" s="220">
        <v>1715.4139952874129</v>
      </c>
      <c r="Q48" s="220">
        <v>1715.4139952874129</v>
      </c>
      <c r="R48" s="220">
        <v>1715.4139952874129</v>
      </c>
      <c r="S48" s="220"/>
      <c r="T48" s="220"/>
      <c r="U48" s="220">
        <v>1621.6597861725584</v>
      </c>
      <c r="V48" s="219"/>
      <c r="W48" s="219">
        <v>1765.6967505068769</v>
      </c>
      <c r="X48" s="219">
        <v>1765.6967505068769</v>
      </c>
      <c r="Y48" s="219">
        <v>1765.6967505068769</v>
      </c>
      <c r="Z48" s="219"/>
      <c r="AA48" s="246">
        <v>1765.6967505068772</v>
      </c>
      <c r="AB48" s="445"/>
      <c r="AC48" s="445"/>
      <c r="AD48" s="258"/>
    </row>
    <row r="49" spans="1:30" s="186" customFormat="1" x14ac:dyDescent="0.3">
      <c r="A49" s="370"/>
      <c r="B49" s="373"/>
      <c r="C49" s="443" t="s">
        <v>1300</v>
      </c>
      <c r="D49" s="219"/>
      <c r="E49" s="220"/>
      <c r="F49" s="219"/>
      <c r="G49" s="220">
        <v>1715.4139952874129</v>
      </c>
      <c r="H49" s="219">
        <v>1639.4098306756537</v>
      </c>
      <c r="I49" s="219"/>
      <c r="J49" s="219"/>
      <c r="K49" s="219"/>
      <c r="L49" s="219"/>
      <c r="M49" s="219">
        <v>1639.4098306756537</v>
      </c>
      <c r="N49" s="220"/>
      <c r="O49" s="220">
        <v>1599.8684203146947</v>
      </c>
      <c r="P49" s="220">
        <v>1715.4139952874129</v>
      </c>
      <c r="Q49" s="220">
        <v>1715.4139952874129</v>
      </c>
      <c r="R49" s="220">
        <v>1715.4139952874129</v>
      </c>
      <c r="S49" s="220">
        <v>1715.4139952874127</v>
      </c>
      <c r="T49" s="220"/>
      <c r="U49" s="220">
        <v>1611.6095106954697</v>
      </c>
      <c r="V49" s="219"/>
      <c r="W49" s="219">
        <v>1765.6967505068769</v>
      </c>
      <c r="X49" s="219">
        <v>1765.6967505068769</v>
      </c>
      <c r="Y49" s="219">
        <v>1765.6967505068769</v>
      </c>
      <c r="Z49" s="219"/>
      <c r="AA49" s="246">
        <v>1765.6967505068772</v>
      </c>
      <c r="AB49" s="445"/>
      <c r="AC49" s="445"/>
      <c r="AD49" s="258"/>
    </row>
    <row r="50" spans="1:30" s="186" customFormat="1" x14ac:dyDescent="0.3">
      <c r="A50" s="370"/>
      <c r="B50" s="373"/>
      <c r="C50" s="442" t="s">
        <v>1301</v>
      </c>
      <c r="D50" s="219"/>
      <c r="E50" s="220"/>
      <c r="F50" s="219"/>
      <c r="G50" s="220">
        <v>1715.4139952874132</v>
      </c>
      <c r="H50" s="219">
        <v>1639.4098306756537</v>
      </c>
      <c r="I50" s="219"/>
      <c r="J50" s="219"/>
      <c r="K50" s="219"/>
      <c r="L50" s="219"/>
      <c r="M50" s="219">
        <v>1639.4098306756537</v>
      </c>
      <c r="N50" s="220"/>
      <c r="O50" s="220">
        <v>1617.6081593999497</v>
      </c>
      <c r="P50" s="220">
        <v>1715.4139952874129</v>
      </c>
      <c r="Q50" s="220">
        <v>1715.4139952874129</v>
      </c>
      <c r="R50" s="220">
        <v>1715.4139952874129</v>
      </c>
      <c r="S50" s="220">
        <v>1715.4139952874127</v>
      </c>
      <c r="T50" s="220"/>
      <c r="U50" s="220">
        <v>1634.2807346409818</v>
      </c>
      <c r="V50" s="219"/>
      <c r="W50" s="219">
        <v>1765.6967505068769</v>
      </c>
      <c r="X50" s="219">
        <v>1765.6967505068769</v>
      </c>
      <c r="Y50" s="219">
        <v>1765.6967505068769</v>
      </c>
      <c r="Z50" s="219"/>
      <c r="AA50" s="219">
        <v>1765.6967505068772</v>
      </c>
      <c r="AB50" s="262"/>
      <c r="AC50" s="445"/>
      <c r="AD50" s="258"/>
    </row>
    <row r="51" spans="1:30" s="186" customFormat="1" ht="14.4" customHeight="1" x14ac:dyDescent="0.3">
      <c r="A51" s="371"/>
      <c r="B51" s="164" t="s">
        <v>412</v>
      </c>
      <c r="C51" s="453" t="s">
        <v>412</v>
      </c>
      <c r="D51" s="221"/>
      <c r="E51" s="222"/>
      <c r="F51" s="221"/>
      <c r="G51" s="222">
        <v>1287</v>
      </c>
      <c r="H51" s="221"/>
      <c r="I51" s="221"/>
      <c r="J51" s="221"/>
      <c r="K51" s="221"/>
      <c r="L51" s="221"/>
      <c r="M51" s="221">
        <v>1149</v>
      </c>
      <c r="N51" s="222"/>
      <c r="O51" s="222"/>
      <c r="P51" s="222"/>
      <c r="Q51" s="222"/>
      <c r="R51" s="222"/>
      <c r="S51" s="222"/>
      <c r="T51" s="222"/>
      <c r="U51" s="222">
        <v>1149</v>
      </c>
      <c r="V51" s="221"/>
      <c r="W51" s="221"/>
      <c r="X51" s="221"/>
      <c r="Y51" s="221"/>
      <c r="Z51" s="221"/>
      <c r="AA51" s="247"/>
      <c r="AB51" s="263"/>
      <c r="AC51" s="264"/>
      <c r="AD51" s="265"/>
    </row>
    <row r="52" spans="1:30" s="186" customFormat="1" x14ac:dyDescent="0.3">
      <c r="A52" s="366" t="s">
        <v>1320</v>
      </c>
      <c r="B52" s="364" t="s">
        <v>1322</v>
      </c>
      <c r="C52" s="159" t="s">
        <v>1323</v>
      </c>
      <c r="D52" s="219"/>
      <c r="E52" s="220"/>
      <c r="F52" s="219"/>
      <c r="G52" s="220">
        <v>1715</v>
      </c>
      <c r="H52" s="219"/>
      <c r="I52" s="219"/>
      <c r="J52" s="219"/>
      <c r="K52" s="219"/>
      <c r="L52" s="219"/>
      <c r="M52" s="219">
        <v>1639.4098306756537</v>
      </c>
      <c r="N52" s="220"/>
      <c r="O52" s="220"/>
      <c r="P52" s="220"/>
      <c r="Q52" s="220"/>
      <c r="R52" s="220"/>
      <c r="S52" s="220"/>
      <c r="T52" s="220"/>
      <c r="U52" s="220">
        <v>1634.2807346409818</v>
      </c>
      <c r="V52" s="219"/>
      <c r="W52" s="219"/>
      <c r="X52" s="219"/>
      <c r="Y52" s="219"/>
      <c r="Z52" s="219"/>
      <c r="AA52" s="246"/>
      <c r="AB52" s="262"/>
      <c r="AC52" s="257"/>
      <c r="AD52" s="258"/>
    </row>
    <row r="53" spans="1:30" s="186" customFormat="1" x14ac:dyDescent="0.3">
      <c r="A53" s="367"/>
      <c r="B53" s="364"/>
      <c r="C53" s="159" t="s">
        <v>1324</v>
      </c>
      <c r="D53" s="223"/>
      <c r="E53" s="224"/>
      <c r="F53" s="223"/>
      <c r="G53" s="224">
        <v>1287</v>
      </c>
      <c r="H53" s="223"/>
      <c r="I53" s="223"/>
      <c r="J53" s="223"/>
      <c r="K53" s="223"/>
      <c r="L53" s="223"/>
      <c r="M53" s="223"/>
      <c r="N53" s="224"/>
      <c r="O53" s="224"/>
      <c r="P53" s="224"/>
      <c r="Q53" s="224"/>
      <c r="R53" s="224"/>
      <c r="S53" s="224"/>
      <c r="T53" s="224"/>
      <c r="U53" s="224">
        <v>1287</v>
      </c>
      <c r="V53" s="223"/>
      <c r="W53" s="223"/>
      <c r="X53" s="223"/>
      <c r="Y53" s="223"/>
      <c r="Z53" s="223"/>
      <c r="AA53" s="248"/>
      <c r="AB53" s="262"/>
      <c r="AC53" s="257"/>
      <c r="AD53" s="258"/>
    </row>
    <row r="54" spans="1:30" s="186" customFormat="1" ht="14.4" customHeight="1" x14ac:dyDescent="0.3">
      <c r="A54" s="367"/>
      <c r="B54" s="364" t="s">
        <v>1321</v>
      </c>
      <c r="C54" s="159" t="s">
        <v>413</v>
      </c>
      <c r="D54" s="223"/>
      <c r="E54" s="224"/>
      <c r="F54" s="223"/>
      <c r="G54" s="224">
        <v>1286.5604964655595</v>
      </c>
      <c r="H54" s="223"/>
      <c r="I54" s="223"/>
      <c r="J54" s="223"/>
      <c r="K54" s="223"/>
      <c r="L54" s="223"/>
      <c r="M54" s="223"/>
      <c r="N54" s="224"/>
      <c r="O54" s="224"/>
      <c r="P54" s="224"/>
      <c r="Q54" s="224"/>
      <c r="R54" s="224"/>
      <c r="S54" s="224"/>
      <c r="T54" s="224"/>
      <c r="U54" s="224"/>
      <c r="V54" s="223"/>
      <c r="W54" s="223"/>
      <c r="X54" s="223"/>
      <c r="Y54" s="223"/>
      <c r="Z54" s="223"/>
      <c r="AA54" s="248"/>
      <c r="AB54" s="262"/>
      <c r="AC54" s="257"/>
      <c r="AD54" s="258"/>
    </row>
    <row r="55" spans="1:30" s="186" customFormat="1" x14ac:dyDescent="0.3">
      <c r="A55" s="368"/>
      <c r="B55" s="365"/>
      <c r="C55" s="162" t="s">
        <v>578</v>
      </c>
      <c r="D55" s="213"/>
      <c r="E55" s="214"/>
      <c r="F55" s="213"/>
      <c r="G55" s="214">
        <v>1286.5604964655595</v>
      </c>
      <c r="H55" s="213"/>
      <c r="I55" s="213"/>
      <c r="J55" s="213"/>
      <c r="K55" s="213"/>
      <c r="L55" s="213"/>
      <c r="M55" s="213"/>
      <c r="N55" s="214"/>
      <c r="O55" s="214"/>
      <c r="P55" s="214"/>
      <c r="Q55" s="214"/>
      <c r="R55" s="214"/>
      <c r="S55" s="214"/>
      <c r="T55" s="214"/>
      <c r="U55" s="214">
        <v>1287</v>
      </c>
      <c r="V55" s="213"/>
      <c r="W55" s="213"/>
      <c r="X55" s="213"/>
      <c r="Y55" s="213"/>
      <c r="Z55" s="213"/>
      <c r="AA55" s="244"/>
      <c r="AB55" s="263"/>
      <c r="AC55" s="264"/>
      <c r="AD55" s="265"/>
    </row>
    <row r="56" spans="1:30" s="186" customFormat="1" x14ac:dyDescent="0.3">
      <c r="A56" s="163" t="s">
        <v>408</v>
      </c>
      <c r="B56" s="164"/>
      <c r="C56" s="165" t="s">
        <v>454</v>
      </c>
      <c r="D56" s="213">
        <v>1287</v>
      </c>
      <c r="E56" s="214">
        <v>1287</v>
      </c>
      <c r="F56" s="213">
        <v>1000</v>
      </c>
      <c r="G56" s="214">
        <v>1149.2643999999998</v>
      </c>
      <c r="H56" s="213">
        <v>1500</v>
      </c>
      <c r="I56" s="213">
        <v>1149.2643999999998</v>
      </c>
      <c r="J56" s="213">
        <v>1149.2643999999998</v>
      </c>
      <c r="K56" s="213">
        <v>1149.2643999999998</v>
      </c>
      <c r="L56" s="213">
        <v>1149.2643999999998</v>
      </c>
      <c r="M56" s="213">
        <v>1149.2643999999998</v>
      </c>
      <c r="N56" s="214">
        <v>1098.3444</v>
      </c>
      <c r="O56" s="214">
        <v>1500</v>
      </c>
      <c r="P56" s="214">
        <v>1149.2643999999998</v>
      </c>
      <c r="Q56" s="214">
        <v>1149.2643999999998</v>
      </c>
      <c r="R56" s="214">
        <v>1149.2643999999998</v>
      </c>
      <c r="S56" s="214">
        <v>1149.2643999999998</v>
      </c>
      <c r="T56" s="214"/>
      <c r="U56" s="214">
        <v>1149.2643999999998</v>
      </c>
      <c r="V56" s="213">
        <v>1650.0200000000002</v>
      </c>
      <c r="W56" s="213">
        <v>1182.9519999999998</v>
      </c>
      <c r="X56" s="213">
        <v>1500</v>
      </c>
      <c r="Y56" s="213">
        <v>1182.9519999999998</v>
      </c>
      <c r="Z56" s="213">
        <v>1500</v>
      </c>
      <c r="AA56" s="244">
        <v>1182.9519999999998</v>
      </c>
      <c r="AB56" s="279">
        <f>M56</f>
        <v>1149.2643999999998</v>
      </c>
      <c r="AC56" s="280">
        <f>M56</f>
        <v>1149.2643999999998</v>
      </c>
      <c r="AD56" s="281">
        <f>U56</f>
        <v>1149.2643999999998</v>
      </c>
    </row>
    <row r="57" spans="1:30" x14ac:dyDescent="0.3">
      <c r="R57" s="23"/>
      <c r="S57" s="23"/>
      <c r="AB57" s="121"/>
      <c r="AC57" s="121"/>
      <c r="AD57" s="121"/>
    </row>
  </sheetData>
  <mergeCells count="34">
    <mergeCell ref="V34:AA34"/>
    <mergeCell ref="V8:AA8"/>
    <mergeCell ref="AB8:AD8"/>
    <mergeCell ref="AB34:AD34"/>
    <mergeCell ref="B48:B50"/>
    <mergeCell ref="C34:C35"/>
    <mergeCell ref="N34:U34"/>
    <mergeCell ref="B22:B24"/>
    <mergeCell ref="B26:B27"/>
    <mergeCell ref="B28:B29"/>
    <mergeCell ref="H34:M34"/>
    <mergeCell ref="B12:B14"/>
    <mergeCell ref="B52:B53"/>
    <mergeCell ref="B54:B55"/>
    <mergeCell ref="A36:A37"/>
    <mergeCell ref="B36:B37"/>
    <mergeCell ref="B38:B40"/>
    <mergeCell ref="B43:B44"/>
    <mergeCell ref="B45:B47"/>
    <mergeCell ref="A38:A51"/>
    <mergeCell ref="A52:A55"/>
    <mergeCell ref="B17:B18"/>
    <mergeCell ref="B19:B21"/>
    <mergeCell ref="A34:A35"/>
    <mergeCell ref="B34:B35"/>
    <mergeCell ref="A8:A9"/>
    <mergeCell ref="B8:B9"/>
    <mergeCell ref="A12:A25"/>
    <mergeCell ref="A26:A29"/>
    <mergeCell ref="C8:C9"/>
    <mergeCell ref="N8:U8"/>
    <mergeCell ref="A10:A11"/>
    <mergeCell ref="B10:B11"/>
    <mergeCell ref="H8:M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26BA1-AF40-415C-A271-E0E9C8F046A2}">
  <sheetPr codeName="Sheet11">
    <tabColor rgb="FFBCE2E0"/>
  </sheetPr>
  <dimension ref="A1:AB12"/>
  <sheetViews>
    <sheetView showGridLines="0" zoomScaleNormal="100" workbookViewId="0">
      <selection activeCell="A7" sqref="A7:A8"/>
    </sheetView>
  </sheetViews>
  <sheetFormatPr defaultRowHeight="14.4" x14ac:dyDescent="0.3"/>
  <cols>
    <col min="1" max="1" width="19.5546875" customWidth="1"/>
    <col min="2" max="25" width="12.44140625" customWidth="1"/>
    <col min="26" max="28" width="17.77734375" customWidth="1"/>
    <col min="29" max="32" width="12.44140625" customWidth="1"/>
  </cols>
  <sheetData>
    <row r="1" spans="1:28" s="13" customFormat="1" ht="23.4" x14ac:dyDescent="0.45">
      <c r="A1" s="1" t="s">
        <v>846</v>
      </c>
    </row>
    <row r="2" spans="1:28" s="2" customFormat="1" x14ac:dyDescent="0.3">
      <c r="A2" s="3" t="s">
        <v>914</v>
      </c>
    </row>
    <row r="3" spans="1:28" s="2" customFormat="1" x14ac:dyDescent="0.3">
      <c r="A3" s="3" t="s">
        <v>915</v>
      </c>
    </row>
    <row r="4" spans="1:28" s="122" customFormat="1" x14ac:dyDescent="0.3">
      <c r="A4" s="122" t="s">
        <v>1009</v>
      </c>
    </row>
    <row r="5" spans="1:28" s="13" customFormat="1" x14ac:dyDescent="0.3">
      <c r="A5" s="121"/>
    </row>
    <row r="6" spans="1:28" s="13" customFormat="1" ht="18" x14ac:dyDescent="0.35">
      <c r="A6" s="206" t="s">
        <v>916</v>
      </c>
    </row>
    <row r="7" spans="1:28" s="186" customFormat="1" ht="45.75" customHeight="1" x14ac:dyDescent="0.3">
      <c r="A7" s="393"/>
      <c r="B7" s="150" t="s">
        <v>1304</v>
      </c>
      <c r="C7" s="151" t="s">
        <v>414</v>
      </c>
      <c r="D7" s="150" t="s">
        <v>453</v>
      </c>
      <c r="E7" s="151" t="s">
        <v>415</v>
      </c>
      <c r="F7" s="390" t="s">
        <v>1308</v>
      </c>
      <c r="G7" s="390"/>
      <c r="H7" s="390"/>
      <c r="I7" s="390"/>
      <c r="J7" s="390"/>
      <c r="K7" s="390"/>
      <c r="L7" s="386" t="s">
        <v>434</v>
      </c>
      <c r="M7" s="386"/>
      <c r="N7" s="386"/>
      <c r="O7" s="386"/>
      <c r="P7" s="386"/>
      <c r="Q7" s="386"/>
      <c r="R7" s="386"/>
      <c r="S7" s="386"/>
      <c r="T7" s="390" t="s">
        <v>427</v>
      </c>
      <c r="U7" s="390"/>
      <c r="V7" s="390"/>
      <c r="W7" s="390"/>
      <c r="X7" s="390"/>
      <c r="Y7" s="392"/>
      <c r="Z7" s="386" t="s">
        <v>946</v>
      </c>
      <c r="AA7" s="386"/>
      <c r="AB7" s="391"/>
    </row>
    <row r="8" spans="1:28" s="186" customFormat="1" ht="58.35" customHeight="1" x14ac:dyDescent="0.3">
      <c r="A8" s="394"/>
      <c r="B8" s="283" t="s">
        <v>1304</v>
      </c>
      <c r="C8" s="284" t="s">
        <v>414</v>
      </c>
      <c r="D8" s="283" t="s">
        <v>453</v>
      </c>
      <c r="E8" s="284" t="s">
        <v>433</v>
      </c>
      <c r="F8" s="283" t="s">
        <v>416</v>
      </c>
      <c r="G8" s="283" t="s">
        <v>417</v>
      </c>
      <c r="H8" s="283" t="s">
        <v>418</v>
      </c>
      <c r="I8" s="283" t="s">
        <v>419</v>
      </c>
      <c r="J8" s="283" t="s">
        <v>732</v>
      </c>
      <c r="K8" s="283" t="s">
        <v>901</v>
      </c>
      <c r="L8" s="284" t="s">
        <v>420</v>
      </c>
      <c r="M8" s="284" t="s">
        <v>421</v>
      </c>
      <c r="N8" s="284" t="s">
        <v>422</v>
      </c>
      <c r="O8" s="284" t="s">
        <v>423</v>
      </c>
      <c r="P8" s="284" t="s">
        <v>424</v>
      </c>
      <c r="Q8" s="284" t="s">
        <v>425</v>
      </c>
      <c r="R8" s="284" t="s">
        <v>426</v>
      </c>
      <c r="S8" s="284" t="s">
        <v>902</v>
      </c>
      <c r="T8" s="283" t="s">
        <v>428</v>
      </c>
      <c r="U8" s="283" t="s">
        <v>429</v>
      </c>
      <c r="V8" s="283" t="s">
        <v>430</v>
      </c>
      <c r="W8" s="283" t="s">
        <v>431</v>
      </c>
      <c r="X8" s="283" t="s">
        <v>432</v>
      </c>
      <c r="Y8" s="282" t="s">
        <v>903</v>
      </c>
      <c r="Z8" s="284" t="s">
        <v>583</v>
      </c>
      <c r="AA8" s="284" t="s">
        <v>532</v>
      </c>
      <c r="AB8" s="285" t="s">
        <v>550</v>
      </c>
    </row>
    <row r="9" spans="1:28" s="186" customFormat="1" ht="14.55" customHeight="1" x14ac:dyDescent="0.3">
      <c r="A9" s="237" t="s">
        <v>917</v>
      </c>
      <c r="B9" s="240">
        <v>0</v>
      </c>
      <c r="C9" s="240">
        <v>0</v>
      </c>
      <c r="D9" s="240">
        <v>0</v>
      </c>
      <c r="E9" s="240">
        <v>0</v>
      </c>
      <c r="F9" s="240">
        <v>0</v>
      </c>
      <c r="G9" s="240">
        <v>0</v>
      </c>
      <c r="H9" s="240">
        <v>0</v>
      </c>
      <c r="I9" s="240">
        <v>0</v>
      </c>
      <c r="J9" s="240">
        <v>0</v>
      </c>
      <c r="K9" s="240">
        <v>0</v>
      </c>
      <c r="L9" s="240">
        <v>0</v>
      </c>
      <c r="M9" s="240">
        <v>0</v>
      </c>
      <c r="N9" s="240">
        <v>0</v>
      </c>
      <c r="O9" s="240">
        <v>0</v>
      </c>
      <c r="P9" s="240">
        <v>0</v>
      </c>
      <c r="Q9" s="240">
        <v>0</v>
      </c>
      <c r="R9" s="240">
        <v>0</v>
      </c>
      <c r="S9" s="240">
        <v>0</v>
      </c>
      <c r="T9" s="240">
        <v>0</v>
      </c>
      <c r="U9" s="240">
        <v>0</v>
      </c>
      <c r="V9" s="240">
        <v>0</v>
      </c>
      <c r="W9" s="240">
        <v>0</v>
      </c>
      <c r="X9" s="240">
        <v>0</v>
      </c>
      <c r="Y9" s="240">
        <v>0</v>
      </c>
      <c r="Z9" s="240">
        <v>0</v>
      </c>
      <c r="AA9" s="240">
        <v>0</v>
      </c>
      <c r="AB9" s="242">
        <v>0</v>
      </c>
    </row>
    <row r="10" spans="1:28" s="186" customFormat="1" x14ac:dyDescent="0.3">
      <c r="A10" s="238" t="s">
        <v>918</v>
      </c>
      <c r="B10" s="191">
        <v>0</v>
      </c>
      <c r="C10" s="191">
        <v>0</v>
      </c>
      <c r="D10" s="191">
        <v>0</v>
      </c>
      <c r="E10" s="191">
        <v>0</v>
      </c>
      <c r="F10" s="191">
        <v>0</v>
      </c>
      <c r="G10" s="191">
        <v>0</v>
      </c>
      <c r="H10" s="191">
        <v>0</v>
      </c>
      <c r="I10" s="191">
        <v>0</v>
      </c>
      <c r="J10" s="191">
        <v>0</v>
      </c>
      <c r="K10" s="191">
        <v>0</v>
      </c>
      <c r="L10" s="191">
        <v>0</v>
      </c>
      <c r="M10" s="191">
        <v>0</v>
      </c>
      <c r="N10" s="191">
        <v>0</v>
      </c>
      <c r="O10" s="191">
        <v>0</v>
      </c>
      <c r="P10" s="191">
        <v>0</v>
      </c>
      <c r="Q10" s="191">
        <v>0</v>
      </c>
      <c r="R10" s="191">
        <v>0</v>
      </c>
      <c r="S10" s="191">
        <v>0</v>
      </c>
      <c r="T10" s="191">
        <v>0</v>
      </c>
      <c r="U10" s="191">
        <v>0</v>
      </c>
      <c r="V10" s="191">
        <v>0</v>
      </c>
      <c r="W10" s="191">
        <v>0</v>
      </c>
      <c r="X10" s="191">
        <v>0</v>
      </c>
      <c r="Y10" s="191">
        <v>0</v>
      </c>
      <c r="Z10" s="191">
        <v>0</v>
      </c>
      <c r="AA10" s="191">
        <v>0</v>
      </c>
      <c r="AB10" s="249">
        <v>0</v>
      </c>
    </row>
    <row r="11" spans="1:28" s="186" customFormat="1" ht="14.55" customHeight="1" x14ac:dyDescent="0.3">
      <c r="A11" s="239" t="s">
        <v>919</v>
      </c>
      <c r="B11" s="195">
        <v>0</v>
      </c>
      <c r="C11" s="195">
        <v>0</v>
      </c>
      <c r="D11" s="195">
        <v>0</v>
      </c>
      <c r="E11" s="195">
        <v>0</v>
      </c>
      <c r="F11" s="195">
        <v>0</v>
      </c>
      <c r="G11" s="195">
        <v>0</v>
      </c>
      <c r="H11" s="195">
        <v>0</v>
      </c>
      <c r="I11" s="195">
        <v>0</v>
      </c>
      <c r="J11" s="195">
        <v>0</v>
      </c>
      <c r="K11" s="195">
        <v>0</v>
      </c>
      <c r="L11" s="195">
        <v>0</v>
      </c>
      <c r="M11" s="195">
        <v>0</v>
      </c>
      <c r="N11" s="195">
        <v>0</v>
      </c>
      <c r="O11" s="195">
        <v>0</v>
      </c>
      <c r="P11" s="195">
        <v>0</v>
      </c>
      <c r="Q11" s="195">
        <v>0</v>
      </c>
      <c r="R11" s="195">
        <v>0</v>
      </c>
      <c r="S11" s="195">
        <v>0</v>
      </c>
      <c r="T11" s="195">
        <v>0</v>
      </c>
      <c r="U11" s="195">
        <v>0</v>
      </c>
      <c r="V11" s="195">
        <v>0</v>
      </c>
      <c r="W11" s="195">
        <v>0</v>
      </c>
      <c r="X11" s="195">
        <v>0</v>
      </c>
      <c r="Y11" s="195">
        <v>0</v>
      </c>
      <c r="Z11" s="195">
        <v>0</v>
      </c>
      <c r="AA11" s="195">
        <v>0</v>
      </c>
      <c r="AB11" s="250">
        <v>0</v>
      </c>
    </row>
    <row r="12" spans="1:28" s="121" customFormat="1" x14ac:dyDescent="0.3">
      <c r="O12" s="199"/>
      <c r="P12" s="199"/>
    </row>
  </sheetData>
  <mergeCells count="5">
    <mergeCell ref="Z7:AB7"/>
    <mergeCell ref="F7:K7"/>
    <mergeCell ref="L7:S7"/>
    <mergeCell ref="T7:Y7"/>
    <mergeCell ref="A7:A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4F9DF-56A3-4238-AB56-446B94603539}">
  <sheetPr codeName="Sheet12">
    <tabColor rgb="FFBCE2E0"/>
  </sheetPr>
  <dimension ref="A1:I12"/>
  <sheetViews>
    <sheetView workbookViewId="0">
      <selection activeCell="A9" sqref="A9"/>
    </sheetView>
  </sheetViews>
  <sheetFormatPr defaultColWidth="8.77734375" defaultRowHeight="14.4" x14ac:dyDescent="0.3"/>
  <cols>
    <col min="1" max="1" width="49.5546875" style="122" customWidth="1"/>
    <col min="2" max="9" width="17.44140625" style="122" customWidth="1"/>
    <col min="10" max="16384" width="8.77734375" style="122"/>
  </cols>
  <sheetData>
    <row r="1" spans="1:9" s="2" customFormat="1" ht="23.4" x14ac:dyDescent="0.45">
      <c r="A1" s="1" t="s">
        <v>873</v>
      </c>
    </row>
    <row r="2" spans="1:9" s="2" customFormat="1" x14ac:dyDescent="0.3">
      <c r="A2" s="3" t="s">
        <v>874</v>
      </c>
    </row>
    <row r="3" spans="1:9" s="81" customFormat="1" x14ac:dyDescent="0.3">
      <c r="A3" s="122" t="s">
        <v>1020</v>
      </c>
    </row>
    <row r="4" spans="1:9" s="81" customFormat="1" x14ac:dyDescent="0.3">
      <c r="A4" s="122" t="s">
        <v>875</v>
      </c>
    </row>
    <row r="5" spans="1:9" s="2" customFormat="1" x14ac:dyDescent="0.3">
      <c r="A5" s="3" t="s">
        <v>876</v>
      </c>
    </row>
    <row r="6" spans="1:9" s="2" customFormat="1" x14ac:dyDescent="0.3">
      <c r="A6" s="3" t="s">
        <v>1097</v>
      </c>
    </row>
    <row r="7" spans="1:9" s="81" customFormat="1" x14ac:dyDescent="0.3">
      <c r="A7" s="122"/>
    </row>
    <row r="8" spans="1:9" ht="18" x14ac:dyDescent="0.35">
      <c r="A8" s="206" t="s">
        <v>877</v>
      </c>
    </row>
    <row r="9" spans="1:9" s="125" customFormat="1" ht="43.2" x14ac:dyDescent="0.3">
      <c r="A9" s="136" t="s">
        <v>872</v>
      </c>
      <c r="B9" s="137" t="s">
        <v>895</v>
      </c>
      <c r="C9" s="138" t="s">
        <v>896</v>
      </c>
      <c r="D9" s="137" t="s">
        <v>893</v>
      </c>
      <c r="E9" s="138" t="s">
        <v>894</v>
      </c>
      <c r="F9" s="137" t="s">
        <v>897</v>
      </c>
      <c r="G9" s="138" t="s">
        <v>884</v>
      </c>
      <c r="H9" s="137" t="s">
        <v>955</v>
      </c>
      <c r="I9" s="139" t="s">
        <v>954</v>
      </c>
    </row>
    <row r="10" spans="1:9" x14ac:dyDescent="0.3">
      <c r="A10" s="127" t="s">
        <v>1299</v>
      </c>
      <c r="B10" s="122">
        <v>365</v>
      </c>
      <c r="C10" s="126">
        <f>B10</f>
        <v>365</v>
      </c>
      <c r="D10" s="128">
        <v>0.85</v>
      </c>
      <c r="E10" s="129">
        <f>D10</f>
        <v>0.85</v>
      </c>
      <c r="F10" s="128">
        <v>0</v>
      </c>
      <c r="G10" s="286">
        <f>F10</f>
        <v>0</v>
      </c>
      <c r="H10" s="122">
        <v>13.18</v>
      </c>
      <c r="I10" s="130">
        <f>H10</f>
        <v>13.18</v>
      </c>
    </row>
    <row r="11" spans="1:9" x14ac:dyDescent="0.3">
      <c r="A11" s="446" t="s">
        <v>1300</v>
      </c>
      <c r="B11" s="122">
        <v>365</v>
      </c>
      <c r="C11" s="126">
        <f t="shared" ref="C11:C12" si="0">B11</f>
        <v>365</v>
      </c>
      <c r="D11" s="128">
        <v>0.85</v>
      </c>
      <c r="E11" s="129">
        <f t="shared" ref="E11:E12" si="1">D11</f>
        <v>0.85</v>
      </c>
      <c r="F11" s="128">
        <v>0</v>
      </c>
      <c r="G11" s="286">
        <f t="shared" ref="G11:G12" si="2">F11</f>
        <v>0</v>
      </c>
      <c r="H11" s="122">
        <v>9.9499999999999993</v>
      </c>
      <c r="I11" s="130">
        <f>H11</f>
        <v>9.9499999999999993</v>
      </c>
    </row>
    <row r="12" spans="1:9" x14ac:dyDescent="0.3">
      <c r="A12" s="447" t="s">
        <v>1301</v>
      </c>
      <c r="B12" s="131">
        <v>365</v>
      </c>
      <c r="C12" s="132">
        <f t="shared" si="0"/>
        <v>365</v>
      </c>
      <c r="D12" s="133">
        <v>0.85</v>
      </c>
      <c r="E12" s="134">
        <f t="shared" si="1"/>
        <v>0.85</v>
      </c>
      <c r="F12" s="133">
        <v>0</v>
      </c>
      <c r="G12" s="287">
        <f t="shared" si="2"/>
        <v>0</v>
      </c>
      <c r="H12" s="131">
        <v>11.52</v>
      </c>
      <c r="I12" s="135">
        <f>H12</f>
        <v>11.52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893A-3D05-42AD-95A3-CCEDC4BE8C94}">
  <sheetPr codeName="Sheet13">
    <tabColor rgb="FFBCE2E0"/>
  </sheetPr>
  <dimension ref="A1:N6569"/>
  <sheetViews>
    <sheetView zoomScaleNormal="100" workbookViewId="0">
      <pane ySplit="15" topLeftCell="A16" activePane="bottomLeft" state="frozen"/>
      <selection pane="bottomLeft" activeCell="A15" sqref="A15"/>
    </sheetView>
  </sheetViews>
  <sheetFormatPr defaultColWidth="8.77734375" defaultRowHeight="14.4" x14ac:dyDescent="0.3"/>
  <cols>
    <col min="1" max="1" width="13.21875" style="2" customWidth="1"/>
    <col min="2" max="2" width="43.44140625" style="2" bestFit="1" customWidth="1"/>
    <col min="3" max="3" width="12" style="2" customWidth="1"/>
    <col min="4" max="4" width="57.5546875" style="30" customWidth="1"/>
    <col min="5" max="5" width="18.77734375" style="339" customWidth="1"/>
    <col min="6" max="6" width="18.77734375" style="2" customWidth="1"/>
    <col min="7" max="7" width="21" style="34" customWidth="1"/>
    <col min="8" max="8" width="21" style="2" customWidth="1"/>
    <col min="9" max="14" width="14.109375" style="2" customWidth="1"/>
    <col min="15" max="16384" width="8.77734375" style="2"/>
  </cols>
  <sheetData>
    <row r="1" spans="1:14" ht="23.4" x14ac:dyDescent="0.45">
      <c r="A1" s="1" t="s">
        <v>402</v>
      </c>
      <c r="D1" s="2"/>
      <c r="E1" s="2"/>
      <c r="G1" s="2"/>
    </row>
    <row r="2" spans="1:14" x14ac:dyDescent="0.3">
      <c r="A2" s="32" t="s">
        <v>403</v>
      </c>
      <c r="D2" s="2"/>
      <c r="E2" s="2"/>
      <c r="G2" s="2"/>
    </row>
    <row r="3" spans="1:14" x14ac:dyDescent="0.3">
      <c r="A3" s="3" t="s">
        <v>754</v>
      </c>
      <c r="D3" s="2"/>
      <c r="E3" s="2"/>
      <c r="G3" s="2"/>
    </row>
    <row r="4" spans="1:14" x14ac:dyDescent="0.3">
      <c r="A4" s="3" t="s">
        <v>1097</v>
      </c>
      <c r="D4" s="2"/>
      <c r="E4" s="2"/>
      <c r="G4" s="2"/>
    </row>
    <row r="5" spans="1:14" x14ac:dyDescent="0.3">
      <c r="A5" s="44" t="s">
        <v>404</v>
      </c>
      <c r="C5" s="5"/>
      <c r="D5" s="33" t="s">
        <v>363</v>
      </c>
      <c r="E5" s="2"/>
      <c r="G5" s="2"/>
    </row>
    <row r="6" spans="1:14" x14ac:dyDescent="0.3">
      <c r="A6" s="331" t="s">
        <v>405</v>
      </c>
      <c r="E6" s="337" t="s">
        <v>368</v>
      </c>
      <c r="G6" s="2"/>
    </row>
    <row r="7" spans="1:14" x14ac:dyDescent="0.3">
      <c r="A7" s="2" t="s">
        <v>406</v>
      </c>
      <c r="C7" s="5"/>
      <c r="D7" s="5"/>
      <c r="E7" s="2"/>
      <c r="G7" s="2"/>
    </row>
    <row r="8" spans="1:14" x14ac:dyDescent="0.3">
      <c r="A8" s="55" t="s">
        <v>788</v>
      </c>
      <c r="C8" s="5"/>
      <c r="D8" s="5"/>
      <c r="E8" s="2"/>
      <c r="G8" s="2"/>
    </row>
    <row r="9" spans="1:14" x14ac:dyDescent="0.3">
      <c r="A9" s="412" t="s">
        <v>783</v>
      </c>
      <c r="C9" s="5"/>
      <c r="D9" s="5"/>
      <c r="E9" s="2"/>
      <c r="G9" s="2"/>
    </row>
    <row r="10" spans="1:14" x14ac:dyDescent="0.3">
      <c r="A10" s="112" t="s">
        <v>851</v>
      </c>
      <c r="C10" s="5"/>
      <c r="D10" s="5"/>
      <c r="E10" s="338" t="s">
        <v>786</v>
      </c>
      <c r="G10" s="2"/>
    </row>
    <row r="11" spans="1:14" x14ac:dyDescent="0.3">
      <c r="A11" s="4" t="s">
        <v>787</v>
      </c>
      <c r="C11" s="5"/>
      <c r="D11" s="5"/>
      <c r="E11" s="338"/>
      <c r="G11" s="2"/>
    </row>
    <row r="12" spans="1:14" x14ac:dyDescent="0.3">
      <c r="A12" s="55" t="s">
        <v>784</v>
      </c>
      <c r="C12" s="5"/>
      <c r="D12" s="5"/>
      <c r="E12" s="338" t="s">
        <v>785</v>
      </c>
      <c r="G12" s="2"/>
    </row>
    <row r="13" spans="1:14" x14ac:dyDescent="0.3">
      <c r="A13" s="412" t="s">
        <v>1345</v>
      </c>
      <c r="C13" s="5"/>
      <c r="D13" s="5"/>
      <c r="E13" s="338"/>
      <c r="G13" s="2"/>
    </row>
    <row r="14" spans="1:14" x14ac:dyDescent="0.3">
      <c r="A14" s="32"/>
      <c r="D14" s="2"/>
      <c r="E14" s="2"/>
      <c r="G14" s="2"/>
    </row>
    <row r="15" spans="1:14" s="3" customFormat="1" ht="57.6" x14ac:dyDescent="0.3">
      <c r="A15" s="332" t="s">
        <v>1092</v>
      </c>
      <c r="B15" s="332" t="s">
        <v>360</v>
      </c>
      <c r="C15" s="333" t="s">
        <v>0</v>
      </c>
      <c r="D15" s="333" t="s">
        <v>367</v>
      </c>
      <c r="E15" s="334" t="s">
        <v>365</v>
      </c>
      <c r="F15" s="335" t="s">
        <v>1</v>
      </c>
      <c r="G15" s="332" t="s">
        <v>366</v>
      </c>
      <c r="H15" s="336" t="s">
        <v>881</v>
      </c>
      <c r="I15" s="456" t="s">
        <v>1338</v>
      </c>
      <c r="J15" s="456" t="s">
        <v>1339</v>
      </c>
      <c r="K15" s="456" t="s">
        <v>1340</v>
      </c>
      <c r="L15" s="456" t="s">
        <v>1341</v>
      </c>
      <c r="M15" s="456" t="s">
        <v>1342</v>
      </c>
      <c r="N15" s="456" t="s">
        <v>1343</v>
      </c>
    </row>
    <row r="16" spans="1:14" s="3" customFormat="1" x14ac:dyDescent="0.3">
      <c r="A16" s="412" t="s">
        <v>1096</v>
      </c>
      <c r="B16" s="412" t="s">
        <v>400</v>
      </c>
      <c r="C16" s="412" t="s">
        <v>361</v>
      </c>
      <c r="D16" s="412" t="str">
        <f t="shared" ref="D16:D79" si="0">B16&amp;" "&amp;C16</f>
        <v>Australia 12to17</v>
      </c>
      <c r="E16" s="459">
        <v>1959472</v>
      </c>
      <c r="F16" s="460">
        <f t="shared" ref="F16:F79" si="1">E16</f>
        <v>1959472</v>
      </c>
      <c r="G16" s="461">
        <v>1</v>
      </c>
      <c r="H16" s="462">
        <f t="shared" ref="H16:H79" si="2">G16</f>
        <v>1</v>
      </c>
      <c r="I16" s="457">
        <v>104013</v>
      </c>
      <c r="J16" s="458">
        <v>5.6606823317354789E-2</v>
      </c>
      <c r="K16" s="457">
        <v>314897</v>
      </c>
      <c r="L16" s="458">
        <v>0.17137587457495765</v>
      </c>
      <c r="M16" s="457">
        <v>509</v>
      </c>
      <c r="N16" s="458">
        <v>2.7701222989947016E-4</v>
      </c>
    </row>
    <row r="17" spans="1:14" s="3" customFormat="1" x14ac:dyDescent="0.3">
      <c r="A17" s="412" t="s">
        <v>1096</v>
      </c>
      <c r="B17" s="412" t="s">
        <v>400</v>
      </c>
      <c r="C17" s="412" t="s">
        <v>362</v>
      </c>
      <c r="D17" s="412" t="str">
        <f t="shared" si="0"/>
        <v>Australia 18to24</v>
      </c>
      <c r="E17" s="459">
        <v>2374194</v>
      </c>
      <c r="F17" s="460">
        <f t="shared" si="1"/>
        <v>2374194</v>
      </c>
      <c r="G17" s="461">
        <v>1</v>
      </c>
      <c r="H17" s="462">
        <f t="shared" si="2"/>
        <v>1</v>
      </c>
      <c r="I17" s="457">
        <v>100627</v>
      </c>
      <c r="J17" s="458">
        <v>4.6795442063394997E-2</v>
      </c>
      <c r="K17" s="457">
        <v>470249</v>
      </c>
      <c r="L17" s="458">
        <v>0.21868394998230528</v>
      </c>
      <c r="M17" s="457">
        <v>18937</v>
      </c>
      <c r="N17" s="458">
        <v>8.8064365066484254E-3</v>
      </c>
    </row>
    <row r="18" spans="1:14" s="3" customFormat="1" x14ac:dyDescent="0.3">
      <c r="A18" s="412" t="s">
        <v>1096</v>
      </c>
      <c r="B18" s="412" t="s">
        <v>400</v>
      </c>
      <c r="C18" s="412" t="s">
        <v>364</v>
      </c>
      <c r="D18" s="412" t="str">
        <f t="shared" si="0"/>
        <v>Australia 25to64</v>
      </c>
      <c r="E18" s="459">
        <v>13966174</v>
      </c>
      <c r="F18" s="460">
        <f t="shared" si="1"/>
        <v>13966174</v>
      </c>
      <c r="G18" s="461">
        <v>1</v>
      </c>
      <c r="H18" s="462">
        <f t="shared" si="2"/>
        <v>1</v>
      </c>
      <c r="I18" s="457">
        <v>349448</v>
      </c>
      <c r="J18" s="458">
        <v>2.6138004517050013E-2</v>
      </c>
      <c r="K18" s="457">
        <v>3334562</v>
      </c>
      <c r="L18" s="458">
        <v>0.24941850180394029</v>
      </c>
      <c r="M18" s="457">
        <v>273863</v>
      </c>
      <c r="N18" s="458">
        <v>2.048439919831525E-2</v>
      </c>
    </row>
    <row r="19" spans="1:14" s="3" customFormat="1" x14ac:dyDescent="0.3">
      <c r="A19" s="412" t="s">
        <v>1096</v>
      </c>
      <c r="B19" s="412" t="s">
        <v>400</v>
      </c>
      <c r="C19" s="412" t="s">
        <v>9</v>
      </c>
      <c r="D19" s="412" t="str">
        <f t="shared" si="0"/>
        <v>Australia 65+</v>
      </c>
      <c r="E19" s="459">
        <v>4559374</v>
      </c>
      <c r="F19" s="460">
        <f t="shared" si="1"/>
        <v>4559374</v>
      </c>
      <c r="G19" s="461">
        <v>1</v>
      </c>
      <c r="H19" s="462">
        <f t="shared" si="2"/>
        <v>1</v>
      </c>
      <c r="I19" s="457">
        <v>47677</v>
      </c>
      <c r="J19" s="458">
        <v>1.0889903638388595E-2</v>
      </c>
      <c r="K19" s="457">
        <v>719783</v>
      </c>
      <c r="L19" s="458">
        <v>0.16440563606246739</v>
      </c>
      <c r="M19" s="457">
        <v>263257</v>
      </c>
      <c r="N19" s="458">
        <v>6.0130531747619738E-2</v>
      </c>
    </row>
    <row r="20" spans="1:14" s="3" customFormat="1" x14ac:dyDescent="0.3">
      <c r="A20" s="412" t="s">
        <v>1096</v>
      </c>
      <c r="B20" s="412" t="s">
        <v>400</v>
      </c>
      <c r="C20" s="412" t="s">
        <v>850</v>
      </c>
      <c r="D20" s="412" t="str">
        <f t="shared" si="0"/>
        <v>Australia ALL</v>
      </c>
      <c r="E20" s="459">
        <v>26648878</v>
      </c>
      <c r="F20" s="460">
        <f t="shared" si="1"/>
        <v>26648878</v>
      </c>
      <c r="G20" s="461">
        <v>1</v>
      </c>
      <c r="H20" s="462">
        <f t="shared" si="2"/>
        <v>1</v>
      </c>
      <c r="I20" s="457">
        <v>812728</v>
      </c>
      <c r="J20" s="458">
        <v>3.1968484337752415E-2</v>
      </c>
      <c r="K20" s="457">
        <v>5606724</v>
      </c>
      <c r="L20" s="458">
        <v>0.22053930513049946</v>
      </c>
      <c r="M20" s="457">
        <v>556559</v>
      </c>
      <c r="N20" s="458">
        <v>2.1892130792264011E-2</v>
      </c>
    </row>
    <row r="21" spans="1:14" x14ac:dyDescent="0.3">
      <c r="A21" s="412" t="s">
        <v>1095</v>
      </c>
      <c r="B21" s="35" t="s">
        <v>343</v>
      </c>
      <c r="C21" s="412" t="s">
        <v>361</v>
      </c>
      <c r="D21" s="412" t="str">
        <f t="shared" si="0"/>
        <v>Australian Capital Territory 12to17</v>
      </c>
      <c r="E21" s="463">
        <v>32792</v>
      </c>
      <c r="F21" s="460">
        <f t="shared" si="1"/>
        <v>32792</v>
      </c>
      <c r="G21" s="461">
        <v>1.625</v>
      </c>
      <c r="H21" s="462">
        <f t="shared" si="2"/>
        <v>1.625</v>
      </c>
      <c r="I21" s="457">
        <v>977</v>
      </c>
      <c r="J21" s="458">
        <v>3.2291115811739823E-2</v>
      </c>
      <c r="K21" s="457">
        <v>5490</v>
      </c>
      <c r="L21" s="458">
        <v>0.18145161290322581</v>
      </c>
      <c r="M21" s="457">
        <v>9</v>
      </c>
      <c r="N21" s="458">
        <v>2.9746166049709149E-4</v>
      </c>
    </row>
    <row r="22" spans="1:14" x14ac:dyDescent="0.3">
      <c r="A22" s="412" t="s">
        <v>1095</v>
      </c>
      <c r="B22" s="413" t="s">
        <v>343</v>
      </c>
      <c r="C22" s="412" t="s">
        <v>362</v>
      </c>
      <c r="D22" s="412" t="str">
        <f t="shared" si="0"/>
        <v>Australian Capital Territory 18to24</v>
      </c>
      <c r="E22" s="463">
        <v>47580</v>
      </c>
      <c r="F22" s="460">
        <f t="shared" si="1"/>
        <v>47580</v>
      </c>
      <c r="G22" s="461">
        <v>0.6573124954589733</v>
      </c>
      <c r="H22" s="462">
        <f t="shared" si="2"/>
        <v>0.6573124954589733</v>
      </c>
      <c r="I22" s="457">
        <v>1331</v>
      </c>
      <c r="J22" s="458">
        <v>2.8875149148497668E-2</v>
      </c>
      <c r="K22" s="457">
        <v>9709</v>
      </c>
      <c r="L22" s="458">
        <v>0.21063022019741837</v>
      </c>
      <c r="M22" s="457">
        <v>1698</v>
      </c>
      <c r="N22" s="458">
        <v>3.6836967133094693E-2</v>
      </c>
    </row>
    <row r="23" spans="1:14" x14ac:dyDescent="0.3">
      <c r="A23" s="412" t="s">
        <v>1095</v>
      </c>
      <c r="B23" s="413" t="s">
        <v>343</v>
      </c>
      <c r="C23" s="412" t="s">
        <v>364</v>
      </c>
      <c r="D23" s="412" t="str">
        <f t="shared" si="0"/>
        <v>Australian Capital Territory 25to64</v>
      </c>
      <c r="E23" s="463">
        <v>256059</v>
      </c>
      <c r="F23" s="460">
        <f t="shared" si="1"/>
        <v>256059</v>
      </c>
      <c r="G23" s="461">
        <v>0.6573124954589733</v>
      </c>
      <c r="H23" s="462">
        <f t="shared" si="2"/>
        <v>0.6573124954589733</v>
      </c>
      <c r="I23" s="457">
        <v>4050</v>
      </c>
      <c r="J23" s="458">
        <v>1.62818652183177E-2</v>
      </c>
      <c r="K23" s="457">
        <v>68435</v>
      </c>
      <c r="L23" s="458">
        <v>0.27512332005322765</v>
      </c>
      <c r="M23" s="457">
        <v>12833</v>
      </c>
      <c r="N23" s="458">
        <v>5.1591401567079274E-2</v>
      </c>
    </row>
    <row r="24" spans="1:14" x14ac:dyDescent="0.3">
      <c r="A24" s="412" t="s">
        <v>1095</v>
      </c>
      <c r="B24" s="413" t="s">
        <v>343</v>
      </c>
      <c r="C24" s="412" t="s">
        <v>9</v>
      </c>
      <c r="D24" s="412" t="str">
        <f t="shared" si="0"/>
        <v>Australian Capital Territory 65+</v>
      </c>
      <c r="E24" s="463">
        <v>63924</v>
      </c>
      <c r="F24" s="460">
        <f t="shared" si="1"/>
        <v>63924</v>
      </c>
      <c r="G24" s="461">
        <v>0.6573124954589733</v>
      </c>
      <c r="H24" s="462">
        <f t="shared" si="2"/>
        <v>0.6573124954589733</v>
      </c>
      <c r="I24" s="457">
        <v>388</v>
      </c>
      <c r="J24" s="458">
        <v>6.2371399176954735E-3</v>
      </c>
      <c r="K24" s="457">
        <v>10839</v>
      </c>
      <c r="L24" s="458">
        <v>0.17423804012345678</v>
      </c>
      <c r="M24" s="457">
        <v>5594</v>
      </c>
      <c r="N24" s="458">
        <v>8.9924125514403291E-2</v>
      </c>
    </row>
    <row r="25" spans="1:14" x14ac:dyDescent="0.3">
      <c r="A25" s="412" t="s">
        <v>1095</v>
      </c>
      <c r="B25" s="413" t="s">
        <v>343</v>
      </c>
      <c r="C25" s="412" t="s">
        <v>850</v>
      </c>
      <c r="D25" s="412" t="str">
        <f t="shared" si="0"/>
        <v>Australian Capital Territory ALL</v>
      </c>
      <c r="E25" s="414">
        <v>466566</v>
      </c>
      <c r="F25" s="460">
        <f t="shared" si="1"/>
        <v>466566</v>
      </c>
      <c r="G25" s="461">
        <v>0.6573124954589733</v>
      </c>
      <c r="H25" s="462">
        <f t="shared" si="2"/>
        <v>0.6573124954589733</v>
      </c>
      <c r="I25" s="457">
        <v>8949</v>
      </c>
      <c r="J25" s="458">
        <v>1.9689812298816937E-2</v>
      </c>
      <c r="K25" s="457">
        <v>110380</v>
      </c>
      <c r="L25" s="458">
        <v>0.24286082037584242</v>
      </c>
      <c r="M25" s="457">
        <v>20142</v>
      </c>
      <c r="N25" s="458">
        <v>4.4316929190163237E-2</v>
      </c>
    </row>
    <row r="26" spans="1:14" x14ac:dyDescent="0.3">
      <c r="A26" s="412" t="s">
        <v>1095</v>
      </c>
      <c r="B26" s="35" t="s">
        <v>10</v>
      </c>
      <c r="C26" s="412" t="s">
        <v>361</v>
      </c>
      <c r="D26" s="412" t="str">
        <f t="shared" si="0"/>
        <v>New South Wales 12to17</v>
      </c>
      <c r="E26" s="463">
        <v>610438</v>
      </c>
      <c r="F26" s="460">
        <f t="shared" si="1"/>
        <v>610438</v>
      </c>
      <c r="G26" s="461">
        <v>1.125</v>
      </c>
      <c r="H26" s="462">
        <f t="shared" si="2"/>
        <v>1.125</v>
      </c>
      <c r="I26" s="457">
        <v>35995</v>
      </c>
      <c r="J26" s="458">
        <v>6.2223950905397812E-2</v>
      </c>
      <c r="K26" s="457">
        <v>115146</v>
      </c>
      <c r="L26" s="458">
        <v>0.19905095293660055</v>
      </c>
      <c r="M26" s="457">
        <v>162</v>
      </c>
      <c r="N26" s="458">
        <v>2.8004667444574095E-4</v>
      </c>
    </row>
    <row r="27" spans="1:14" x14ac:dyDescent="0.3">
      <c r="A27" s="412" t="s">
        <v>1095</v>
      </c>
      <c r="B27" s="413" t="s">
        <v>10</v>
      </c>
      <c r="C27" s="412" t="s">
        <v>362</v>
      </c>
      <c r="D27" s="412" t="str">
        <f t="shared" si="0"/>
        <v>New South Wales 18to24</v>
      </c>
      <c r="E27" s="463">
        <v>749856</v>
      </c>
      <c r="F27" s="460">
        <f t="shared" si="1"/>
        <v>749856</v>
      </c>
      <c r="G27" s="461">
        <v>0.84173643732349757</v>
      </c>
      <c r="H27" s="462">
        <f t="shared" si="2"/>
        <v>0.84173643732349757</v>
      </c>
      <c r="I27" s="457">
        <v>34315</v>
      </c>
      <c r="J27" s="458">
        <v>5.0846980446546584E-2</v>
      </c>
      <c r="K27" s="457">
        <v>176595</v>
      </c>
      <c r="L27" s="458">
        <v>0.26167339390814204</v>
      </c>
      <c r="M27" s="457">
        <v>5010</v>
      </c>
      <c r="N27" s="458">
        <v>7.4236739629083021E-3</v>
      </c>
    </row>
    <row r="28" spans="1:14" x14ac:dyDescent="0.3">
      <c r="A28" s="412" t="s">
        <v>1095</v>
      </c>
      <c r="B28" s="413" t="s">
        <v>10</v>
      </c>
      <c r="C28" s="412" t="s">
        <v>364</v>
      </c>
      <c r="D28" s="412" t="str">
        <f t="shared" si="0"/>
        <v>New South Wales 25to64</v>
      </c>
      <c r="E28" s="463">
        <v>4337270</v>
      </c>
      <c r="F28" s="460">
        <f t="shared" si="1"/>
        <v>4337270</v>
      </c>
      <c r="G28" s="461">
        <v>0.84173643732349757</v>
      </c>
      <c r="H28" s="462">
        <f t="shared" si="2"/>
        <v>0.84173643732349757</v>
      </c>
      <c r="I28" s="457">
        <v>116011</v>
      </c>
      <c r="J28" s="458">
        <v>2.7465167526371164E-2</v>
      </c>
      <c r="K28" s="457">
        <v>1274339</v>
      </c>
      <c r="L28" s="458">
        <v>0.30169496099842519</v>
      </c>
      <c r="M28" s="457">
        <v>69156</v>
      </c>
      <c r="N28" s="458">
        <v>1.6372422662107249E-2</v>
      </c>
    </row>
    <row r="29" spans="1:14" x14ac:dyDescent="0.3">
      <c r="A29" s="412" t="s">
        <v>1095</v>
      </c>
      <c r="B29" s="413" t="s">
        <v>10</v>
      </c>
      <c r="C29" s="412" t="s">
        <v>9</v>
      </c>
      <c r="D29" s="412" t="str">
        <f t="shared" si="0"/>
        <v>New South Wales 65+</v>
      </c>
      <c r="E29" s="463">
        <v>1459299</v>
      </c>
      <c r="F29" s="460">
        <f t="shared" si="1"/>
        <v>1459299</v>
      </c>
      <c r="G29" s="461">
        <v>0.84173643732349757</v>
      </c>
      <c r="H29" s="462">
        <f t="shared" si="2"/>
        <v>0.84173643732349757</v>
      </c>
      <c r="I29" s="457">
        <v>17973</v>
      </c>
      <c r="J29" s="458">
        <v>1.262020370116807E-2</v>
      </c>
      <c r="K29" s="457">
        <v>292872</v>
      </c>
      <c r="L29" s="458">
        <v>0.20564759908576724</v>
      </c>
      <c r="M29" s="457">
        <v>71344</v>
      </c>
      <c r="N29" s="458">
        <v>5.0096022525796181E-2</v>
      </c>
    </row>
    <row r="30" spans="1:14" x14ac:dyDescent="0.3">
      <c r="A30" s="412" t="s">
        <v>1095</v>
      </c>
      <c r="B30" s="413" t="s">
        <v>10</v>
      </c>
      <c r="C30" s="412" t="s">
        <v>850</v>
      </c>
      <c r="D30" s="412" t="str">
        <f t="shared" si="0"/>
        <v>New South Wales ALL</v>
      </c>
      <c r="E30" s="414">
        <v>8342285</v>
      </c>
      <c r="F30" s="460">
        <f t="shared" si="1"/>
        <v>8342285</v>
      </c>
      <c r="G30" s="461">
        <v>0.84173643732349757</v>
      </c>
      <c r="H30" s="462">
        <f t="shared" si="2"/>
        <v>0.84173643732349757</v>
      </c>
      <c r="I30" s="457">
        <v>278043</v>
      </c>
      <c r="J30" s="458">
        <v>3.4444671149480008E-2</v>
      </c>
      <c r="K30" s="457">
        <v>2130564</v>
      </c>
      <c r="L30" s="458">
        <v>0.26393966524214141</v>
      </c>
      <c r="M30" s="457">
        <v>145668</v>
      </c>
      <c r="N30" s="458">
        <v>1.8045720830959434E-2</v>
      </c>
    </row>
    <row r="31" spans="1:14" x14ac:dyDescent="0.3">
      <c r="A31" s="412" t="s">
        <v>1095</v>
      </c>
      <c r="B31" s="35" t="s">
        <v>333</v>
      </c>
      <c r="C31" s="412" t="s">
        <v>361</v>
      </c>
      <c r="D31" s="412" t="str">
        <f t="shared" si="0"/>
        <v>Northern Territory 12to17</v>
      </c>
      <c r="E31" s="463">
        <v>19983</v>
      </c>
      <c r="F31" s="460">
        <f t="shared" si="1"/>
        <v>19983</v>
      </c>
      <c r="G31" s="461">
        <v>0.45833333333333331</v>
      </c>
      <c r="H31" s="462">
        <f t="shared" si="2"/>
        <v>0.45833333333333331</v>
      </c>
      <c r="I31" s="457">
        <v>7052</v>
      </c>
      <c r="J31" s="458">
        <v>0.39629109300365273</v>
      </c>
      <c r="K31" s="457">
        <v>6177</v>
      </c>
      <c r="L31" s="458">
        <v>0.34711997752177576</v>
      </c>
      <c r="M31" s="457">
        <v>13</v>
      </c>
      <c r="N31" s="458">
        <v>7.3054228715931438E-4</v>
      </c>
    </row>
    <row r="32" spans="1:14" x14ac:dyDescent="0.3">
      <c r="A32" s="412" t="s">
        <v>1095</v>
      </c>
      <c r="B32" s="413" t="s">
        <v>333</v>
      </c>
      <c r="C32" s="412" t="s">
        <v>362</v>
      </c>
      <c r="D32" s="412" t="str">
        <f t="shared" si="0"/>
        <v>Northern Territory 18to24</v>
      </c>
      <c r="E32" s="463">
        <v>23442</v>
      </c>
      <c r="F32" s="460">
        <f t="shared" si="1"/>
        <v>23442</v>
      </c>
      <c r="G32" s="461">
        <v>1.4823510419574772</v>
      </c>
      <c r="H32" s="462">
        <f t="shared" si="2"/>
        <v>1.4823510419574772</v>
      </c>
      <c r="I32" s="457">
        <v>7969</v>
      </c>
      <c r="J32" s="458">
        <v>0.37174044875682233</v>
      </c>
      <c r="K32" s="457">
        <v>7784</v>
      </c>
      <c r="L32" s="458">
        <v>0.36311050986611931</v>
      </c>
      <c r="M32" s="457">
        <v>1242</v>
      </c>
      <c r="N32" s="458">
        <v>5.7937211363530347E-2</v>
      </c>
    </row>
    <row r="33" spans="1:14" x14ac:dyDescent="0.3">
      <c r="A33" s="412" t="s">
        <v>1095</v>
      </c>
      <c r="B33" s="413" t="s">
        <v>333</v>
      </c>
      <c r="C33" s="412" t="s">
        <v>364</v>
      </c>
      <c r="D33" s="412" t="str">
        <f t="shared" si="0"/>
        <v>Northern Territory 25to64</v>
      </c>
      <c r="E33" s="463">
        <v>144339</v>
      </c>
      <c r="F33" s="460">
        <f t="shared" si="1"/>
        <v>144339</v>
      </c>
      <c r="G33" s="461">
        <v>1.4823510419574772</v>
      </c>
      <c r="H33" s="462">
        <f t="shared" si="2"/>
        <v>1.4823510419574772</v>
      </c>
      <c r="I33" s="457">
        <v>29667</v>
      </c>
      <c r="J33" s="458">
        <v>0.22320951614238099</v>
      </c>
      <c r="K33" s="457">
        <v>43480</v>
      </c>
      <c r="L33" s="458">
        <v>0.3271362039259354</v>
      </c>
      <c r="M33" s="457">
        <v>6298</v>
      </c>
      <c r="N33" s="458">
        <v>4.7385092279796252E-2</v>
      </c>
    </row>
    <row r="34" spans="1:14" x14ac:dyDescent="0.3">
      <c r="A34" s="412" t="s">
        <v>1095</v>
      </c>
      <c r="B34" s="413" t="s">
        <v>333</v>
      </c>
      <c r="C34" s="412" t="s">
        <v>9</v>
      </c>
      <c r="D34" s="412" t="str">
        <f t="shared" si="0"/>
        <v>Northern Territory 65+</v>
      </c>
      <c r="E34" s="463">
        <v>23350</v>
      </c>
      <c r="F34" s="460">
        <f t="shared" si="1"/>
        <v>23350</v>
      </c>
      <c r="G34" s="461">
        <v>1.4823510419574772</v>
      </c>
      <c r="H34" s="462">
        <f t="shared" si="2"/>
        <v>1.4823510419574772</v>
      </c>
      <c r="I34" s="457">
        <v>2846</v>
      </c>
      <c r="J34" s="458">
        <v>0.13668235520122946</v>
      </c>
      <c r="K34" s="457">
        <v>4308</v>
      </c>
      <c r="L34" s="458">
        <v>0.20689655172413793</v>
      </c>
      <c r="M34" s="457">
        <v>1431</v>
      </c>
      <c r="N34" s="458">
        <v>6.8725386610316005E-2</v>
      </c>
    </row>
    <row r="35" spans="1:14" x14ac:dyDescent="0.3">
      <c r="A35" s="412" t="s">
        <v>1095</v>
      </c>
      <c r="B35" s="413" t="s">
        <v>333</v>
      </c>
      <c r="C35" s="412" t="s">
        <v>850</v>
      </c>
      <c r="D35" s="412" t="str">
        <f t="shared" si="0"/>
        <v>Northern Territory ALL</v>
      </c>
      <c r="E35" s="414">
        <v>252529</v>
      </c>
      <c r="F35" s="460">
        <f t="shared" si="1"/>
        <v>252529</v>
      </c>
      <c r="G35" s="461">
        <v>1.4823510419574772</v>
      </c>
      <c r="H35" s="462">
        <f t="shared" si="2"/>
        <v>1.4823510419574772</v>
      </c>
      <c r="I35" s="457">
        <v>61115</v>
      </c>
      <c r="J35" s="458">
        <v>0.26274155757614842</v>
      </c>
      <c r="K35" s="457">
        <v>74451</v>
      </c>
      <c r="L35" s="458">
        <v>0.32007480492680723</v>
      </c>
      <c r="M35" s="457">
        <v>8981</v>
      </c>
      <c r="N35" s="458">
        <v>3.8610519980223988E-2</v>
      </c>
    </row>
    <row r="36" spans="1:14" x14ac:dyDescent="0.3">
      <c r="A36" s="412" t="s">
        <v>1095</v>
      </c>
      <c r="B36" s="35" t="s">
        <v>354</v>
      </c>
      <c r="C36" s="412" t="s">
        <v>361</v>
      </c>
      <c r="D36" s="412" t="str">
        <f t="shared" si="0"/>
        <v>Other Territories 12to17</v>
      </c>
      <c r="E36" s="463">
        <v>330</v>
      </c>
      <c r="F36" s="460">
        <f t="shared" si="1"/>
        <v>330</v>
      </c>
      <c r="G36" s="461">
        <v>1.4999999999999998</v>
      </c>
      <c r="H36" s="462">
        <f t="shared" si="2"/>
        <v>1.4999999999999998</v>
      </c>
      <c r="I36" s="457">
        <v>23</v>
      </c>
      <c r="J36" s="458">
        <v>7.4193548387096769E-2</v>
      </c>
      <c r="K36" s="457">
        <v>141</v>
      </c>
      <c r="L36" s="458">
        <v>0.45483870967741935</v>
      </c>
      <c r="M36" s="457">
        <v>0</v>
      </c>
      <c r="N36" s="458">
        <v>0</v>
      </c>
    </row>
    <row r="37" spans="1:14" x14ac:dyDescent="0.3">
      <c r="A37" s="412" t="s">
        <v>1095</v>
      </c>
      <c r="B37" s="413" t="s">
        <v>354</v>
      </c>
      <c r="C37" s="412" t="s">
        <v>362</v>
      </c>
      <c r="D37" s="412" t="str">
        <f t="shared" si="0"/>
        <v>Other Territories 18to24</v>
      </c>
      <c r="E37" s="463">
        <v>284</v>
      </c>
      <c r="F37" s="460">
        <f t="shared" si="1"/>
        <v>284</v>
      </c>
      <c r="G37" s="464">
        <v>1</v>
      </c>
      <c r="H37" s="462">
        <f t="shared" si="2"/>
        <v>1</v>
      </c>
      <c r="I37" s="457">
        <v>20</v>
      </c>
      <c r="J37" s="458">
        <v>7.3529411764705885E-2</v>
      </c>
      <c r="K37" s="457">
        <v>111</v>
      </c>
      <c r="L37" s="458">
        <v>0.40808823529411764</v>
      </c>
      <c r="M37" s="457">
        <v>9</v>
      </c>
      <c r="N37" s="458">
        <v>3.3088235294117647E-2</v>
      </c>
    </row>
    <row r="38" spans="1:14" x14ac:dyDescent="0.3">
      <c r="A38" s="412" t="s">
        <v>1095</v>
      </c>
      <c r="B38" s="413" t="s">
        <v>354</v>
      </c>
      <c r="C38" s="412" t="s">
        <v>364</v>
      </c>
      <c r="D38" s="412" t="str">
        <f t="shared" si="0"/>
        <v>Other Territories 25to64</v>
      </c>
      <c r="E38" s="463">
        <v>2688</v>
      </c>
      <c r="F38" s="460">
        <f t="shared" si="1"/>
        <v>2688</v>
      </c>
      <c r="G38" s="464">
        <v>1</v>
      </c>
      <c r="H38" s="462">
        <f t="shared" si="2"/>
        <v>1</v>
      </c>
      <c r="I38" s="457">
        <v>101</v>
      </c>
      <c r="J38" s="458">
        <v>3.8141993957703929E-2</v>
      </c>
      <c r="K38" s="457">
        <v>1008</v>
      </c>
      <c r="L38" s="458">
        <v>0.38066465256797583</v>
      </c>
      <c r="M38" s="457">
        <v>72</v>
      </c>
      <c r="N38" s="458">
        <v>2.7190332326283987E-2</v>
      </c>
    </row>
    <row r="39" spans="1:14" x14ac:dyDescent="0.3">
      <c r="A39" s="412" t="s">
        <v>1095</v>
      </c>
      <c r="B39" s="413" t="s">
        <v>354</v>
      </c>
      <c r="C39" s="412" t="s">
        <v>9</v>
      </c>
      <c r="D39" s="412" t="str">
        <f t="shared" si="0"/>
        <v>Other Territories 65+</v>
      </c>
      <c r="E39" s="463">
        <v>1047</v>
      </c>
      <c r="F39" s="460">
        <f t="shared" si="1"/>
        <v>1047</v>
      </c>
      <c r="G39" s="464">
        <v>1</v>
      </c>
      <c r="H39" s="462">
        <f t="shared" si="2"/>
        <v>1</v>
      </c>
      <c r="I39" s="457">
        <v>45</v>
      </c>
      <c r="J39" s="458">
        <v>4.9450549450549448E-2</v>
      </c>
      <c r="K39" s="457">
        <v>392</v>
      </c>
      <c r="L39" s="458">
        <v>0.43076923076923079</v>
      </c>
      <c r="M39" s="457">
        <v>31</v>
      </c>
      <c r="N39" s="458">
        <v>3.4065934065934063E-2</v>
      </c>
    </row>
    <row r="40" spans="1:14" x14ac:dyDescent="0.3">
      <c r="A40" s="412" t="s">
        <v>1095</v>
      </c>
      <c r="B40" s="413" t="s">
        <v>354</v>
      </c>
      <c r="C40" s="412" t="s">
        <v>850</v>
      </c>
      <c r="D40" s="412" t="str">
        <f t="shared" si="0"/>
        <v>Other Territories ALL</v>
      </c>
      <c r="E40" s="414">
        <v>4970</v>
      </c>
      <c r="F40" s="460">
        <f t="shared" si="1"/>
        <v>4970</v>
      </c>
      <c r="G40" s="464">
        <v>1</v>
      </c>
      <c r="H40" s="462">
        <f t="shared" si="2"/>
        <v>1</v>
      </c>
      <c r="I40" s="457">
        <v>224</v>
      </c>
      <c r="J40" s="458">
        <v>4.6783625730994149E-2</v>
      </c>
      <c r="K40" s="457">
        <v>1928</v>
      </c>
      <c r="L40" s="458">
        <v>0.40267335004177107</v>
      </c>
      <c r="M40" s="457">
        <v>112</v>
      </c>
      <c r="N40" s="458">
        <v>2.3391812865497075E-2</v>
      </c>
    </row>
    <row r="41" spans="1:14" x14ac:dyDescent="0.3">
      <c r="A41" s="412" t="s">
        <v>1095</v>
      </c>
      <c r="B41" s="35" t="s">
        <v>172</v>
      </c>
      <c r="C41" s="412" t="s">
        <v>361</v>
      </c>
      <c r="D41" s="412" t="str">
        <f t="shared" si="0"/>
        <v>Queensland 12to17</v>
      </c>
      <c r="E41" s="463">
        <v>423556</v>
      </c>
      <c r="F41" s="460">
        <f t="shared" si="1"/>
        <v>423556</v>
      </c>
      <c r="G41" s="461">
        <v>1.2083333333333333</v>
      </c>
      <c r="H41" s="462">
        <f t="shared" si="2"/>
        <v>1.2083333333333333</v>
      </c>
      <c r="I41" s="457">
        <v>31518</v>
      </c>
      <c r="J41" s="458">
        <v>7.9095960128288137E-2</v>
      </c>
      <c r="K41" s="457">
        <v>40820</v>
      </c>
      <c r="L41" s="458">
        <v>0.10243978337574471</v>
      </c>
      <c r="M41" s="457">
        <v>115</v>
      </c>
      <c r="N41" s="458">
        <v>2.8859811583073594E-4</v>
      </c>
    </row>
    <row r="42" spans="1:14" x14ac:dyDescent="0.3">
      <c r="A42" s="412" t="s">
        <v>1095</v>
      </c>
      <c r="B42" s="413" t="s">
        <v>172</v>
      </c>
      <c r="C42" s="412" t="s">
        <v>362</v>
      </c>
      <c r="D42" s="412" t="str">
        <f t="shared" si="0"/>
        <v>Queensland 18to24</v>
      </c>
      <c r="E42" s="463">
        <v>490622</v>
      </c>
      <c r="F42" s="460">
        <f t="shared" si="1"/>
        <v>490622</v>
      </c>
      <c r="G42" s="461">
        <v>1.2025999462640151</v>
      </c>
      <c r="H42" s="462">
        <f t="shared" si="2"/>
        <v>1.2025999462640151</v>
      </c>
      <c r="I42" s="457">
        <v>29341</v>
      </c>
      <c r="J42" s="458">
        <v>6.5938535872801837E-2</v>
      </c>
      <c r="K42" s="457">
        <v>56597</v>
      </c>
      <c r="L42" s="458">
        <v>0.12719141524804764</v>
      </c>
      <c r="M42" s="457">
        <v>5555</v>
      </c>
      <c r="N42" s="458">
        <v>1.2483847407157706E-2</v>
      </c>
    </row>
    <row r="43" spans="1:14" x14ac:dyDescent="0.3">
      <c r="A43" s="412" t="s">
        <v>1095</v>
      </c>
      <c r="B43" s="413" t="s">
        <v>172</v>
      </c>
      <c r="C43" s="412" t="s">
        <v>364</v>
      </c>
      <c r="D43" s="412" t="str">
        <f t="shared" si="0"/>
        <v>Queensland 25to64</v>
      </c>
      <c r="E43" s="463">
        <v>2831269</v>
      </c>
      <c r="F43" s="460">
        <f t="shared" si="1"/>
        <v>2831269</v>
      </c>
      <c r="G43" s="461">
        <v>1.2025999462640151</v>
      </c>
      <c r="H43" s="462">
        <f t="shared" si="2"/>
        <v>1.2025999462640151</v>
      </c>
      <c r="I43" s="457">
        <v>99864</v>
      </c>
      <c r="J43" s="458">
        <v>3.7277096668712234E-2</v>
      </c>
      <c r="K43" s="457">
        <v>404906</v>
      </c>
      <c r="L43" s="458">
        <v>0.15114275518446682</v>
      </c>
      <c r="M43" s="457">
        <v>81065</v>
      </c>
      <c r="N43" s="458">
        <v>3.0259831785720153E-2</v>
      </c>
    </row>
    <row r="44" spans="1:14" x14ac:dyDescent="0.3">
      <c r="A44" s="412" t="s">
        <v>1095</v>
      </c>
      <c r="B44" s="413" t="s">
        <v>172</v>
      </c>
      <c r="C44" s="412" t="s">
        <v>9</v>
      </c>
      <c r="D44" s="412" t="str">
        <f t="shared" si="0"/>
        <v>Queensland 65+</v>
      </c>
      <c r="E44" s="463">
        <v>926752</v>
      </c>
      <c r="F44" s="460">
        <f t="shared" si="1"/>
        <v>926752</v>
      </c>
      <c r="G44" s="461">
        <v>1.2025999462640151</v>
      </c>
      <c r="H44" s="462">
        <f t="shared" si="2"/>
        <v>1.2025999462640151</v>
      </c>
      <c r="I44" s="457">
        <v>13065</v>
      </c>
      <c r="J44" s="458">
        <v>1.4921230975858785E-2</v>
      </c>
      <c r="K44" s="457">
        <v>66518</v>
      </c>
      <c r="L44" s="458">
        <v>7.5968652281069624E-2</v>
      </c>
      <c r="M44" s="457">
        <v>70042</v>
      </c>
      <c r="N44" s="458">
        <v>7.9993330272568011E-2</v>
      </c>
    </row>
    <row r="45" spans="1:14" x14ac:dyDescent="0.3">
      <c r="A45" s="412" t="s">
        <v>1095</v>
      </c>
      <c r="B45" s="413" t="s">
        <v>172</v>
      </c>
      <c r="C45" s="412" t="s">
        <v>850</v>
      </c>
      <c r="D45" s="412" t="str">
        <f t="shared" si="0"/>
        <v>Queensland ALL</v>
      </c>
      <c r="E45" s="414">
        <v>5460420</v>
      </c>
      <c r="F45" s="460">
        <f t="shared" si="1"/>
        <v>5460420</v>
      </c>
      <c r="G45" s="461">
        <v>1.2025999462640151</v>
      </c>
      <c r="H45" s="462">
        <f t="shared" si="2"/>
        <v>1.2025999462640151</v>
      </c>
      <c r="I45" s="457">
        <v>237303</v>
      </c>
      <c r="J45" s="458">
        <v>4.6023399684027078E-2</v>
      </c>
      <c r="K45" s="457">
        <v>669511</v>
      </c>
      <c r="L45" s="458">
        <v>0.1298473780181989</v>
      </c>
      <c r="M45" s="457">
        <v>156776</v>
      </c>
      <c r="N45" s="458">
        <v>3.0405702872964221E-2</v>
      </c>
    </row>
    <row r="46" spans="1:14" x14ac:dyDescent="0.3">
      <c r="A46" s="412" t="s">
        <v>1095</v>
      </c>
      <c r="B46" s="35" t="s">
        <v>255</v>
      </c>
      <c r="C46" s="412" t="s">
        <v>361</v>
      </c>
      <c r="D46" s="412" t="str">
        <f t="shared" si="0"/>
        <v>South Australia 12to17</v>
      </c>
      <c r="E46" s="463">
        <v>130634</v>
      </c>
      <c r="F46" s="460">
        <f t="shared" si="1"/>
        <v>130634</v>
      </c>
      <c r="G46" s="461">
        <v>0.70833333333333337</v>
      </c>
      <c r="H46" s="462">
        <f t="shared" si="2"/>
        <v>0.70833333333333337</v>
      </c>
      <c r="I46" s="457">
        <v>5343</v>
      </c>
      <c r="J46" s="458">
        <v>4.3350561050214606E-2</v>
      </c>
      <c r="K46" s="457">
        <v>18045</v>
      </c>
      <c r="L46" s="458">
        <v>0.14640854840934353</v>
      </c>
      <c r="M46" s="457">
        <v>39</v>
      </c>
      <c r="N46" s="458">
        <v>3.1642745292127447E-4</v>
      </c>
    </row>
    <row r="47" spans="1:14" x14ac:dyDescent="0.3">
      <c r="A47" s="412" t="s">
        <v>1095</v>
      </c>
      <c r="B47" s="413" t="s">
        <v>255</v>
      </c>
      <c r="C47" s="412" t="s">
        <v>362</v>
      </c>
      <c r="D47" s="412" t="str">
        <f t="shared" si="0"/>
        <v>South Australia 18to24</v>
      </c>
      <c r="E47" s="463">
        <v>157838</v>
      </c>
      <c r="F47" s="460">
        <f t="shared" si="1"/>
        <v>157838</v>
      </c>
      <c r="G47" s="461">
        <v>1.0188340786256815</v>
      </c>
      <c r="H47" s="462">
        <f t="shared" si="2"/>
        <v>1.0188340786256815</v>
      </c>
      <c r="I47" s="457">
        <v>5238</v>
      </c>
      <c r="J47" s="458">
        <v>3.5299826129149649E-2</v>
      </c>
      <c r="K47" s="457">
        <v>28396</v>
      </c>
      <c r="L47" s="458">
        <v>0.19136576226867763</v>
      </c>
      <c r="M47" s="457">
        <v>1121</v>
      </c>
      <c r="N47" s="458">
        <v>7.5546210558947611E-3</v>
      </c>
    </row>
    <row r="48" spans="1:14" x14ac:dyDescent="0.3">
      <c r="A48" s="412" t="s">
        <v>1095</v>
      </c>
      <c r="B48" s="413" t="s">
        <v>255</v>
      </c>
      <c r="C48" s="412" t="s">
        <v>364</v>
      </c>
      <c r="D48" s="412" t="str">
        <f t="shared" si="0"/>
        <v>South Australia 25to64</v>
      </c>
      <c r="E48" s="463">
        <v>946802</v>
      </c>
      <c r="F48" s="460">
        <f t="shared" si="1"/>
        <v>946802</v>
      </c>
      <c r="G48" s="461">
        <v>1.0188340786256815</v>
      </c>
      <c r="H48" s="462">
        <f t="shared" si="2"/>
        <v>1.0188340786256815</v>
      </c>
      <c r="I48" s="457">
        <v>18493</v>
      </c>
      <c r="J48" s="458">
        <v>2.0238953830057579E-2</v>
      </c>
      <c r="K48" s="457">
        <v>180542</v>
      </c>
      <c r="L48" s="458">
        <v>0.19758726017337669</v>
      </c>
      <c r="M48" s="457">
        <v>20602</v>
      </c>
      <c r="N48" s="458">
        <v>2.2547067907145741E-2</v>
      </c>
    </row>
    <row r="49" spans="1:14" x14ac:dyDescent="0.3">
      <c r="A49" s="412" t="s">
        <v>1095</v>
      </c>
      <c r="B49" s="413" t="s">
        <v>255</v>
      </c>
      <c r="C49" s="412" t="s">
        <v>9</v>
      </c>
      <c r="D49" s="412" t="str">
        <f t="shared" si="0"/>
        <v>South Australia 65+</v>
      </c>
      <c r="E49" s="463">
        <v>370335</v>
      </c>
      <c r="F49" s="460">
        <f t="shared" si="1"/>
        <v>370335</v>
      </c>
      <c r="G49" s="461">
        <v>1.0188340786256815</v>
      </c>
      <c r="H49" s="462">
        <f t="shared" si="2"/>
        <v>1.0188340786256815</v>
      </c>
      <c r="I49" s="457">
        <v>2392</v>
      </c>
      <c r="J49" s="458">
        <v>6.7130480662099621E-3</v>
      </c>
      <c r="K49" s="457">
        <v>44207</v>
      </c>
      <c r="L49" s="458">
        <v>0.12406509860490962</v>
      </c>
      <c r="M49" s="457">
        <v>24034</v>
      </c>
      <c r="N49" s="458">
        <v>6.7450416899368829E-2</v>
      </c>
    </row>
    <row r="50" spans="1:14" x14ac:dyDescent="0.3">
      <c r="A50" s="412" t="s">
        <v>1095</v>
      </c>
      <c r="B50" s="413" t="s">
        <v>255</v>
      </c>
      <c r="C50" s="412" t="s">
        <v>850</v>
      </c>
      <c r="D50" s="412" t="str">
        <f t="shared" si="0"/>
        <v>South Australia ALL</v>
      </c>
      <c r="E50" s="414">
        <v>1852284</v>
      </c>
      <c r="F50" s="460">
        <f t="shared" si="1"/>
        <v>1852284</v>
      </c>
      <c r="G50" s="461">
        <v>1.0188340786256815</v>
      </c>
      <c r="H50" s="462">
        <f t="shared" si="2"/>
        <v>1.0188340786256815</v>
      </c>
      <c r="I50" s="457">
        <v>42562</v>
      </c>
      <c r="J50" s="458">
        <v>2.3890888434344681E-2</v>
      </c>
      <c r="K50" s="457">
        <v>314146</v>
      </c>
      <c r="L50" s="458">
        <v>0.17633633377415639</v>
      </c>
      <c r="M50" s="457">
        <v>45800</v>
      </c>
      <c r="N50" s="458">
        <v>2.5708441574479265E-2</v>
      </c>
    </row>
    <row r="51" spans="1:14" x14ac:dyDescent="0.3">
      <c r="A51" s="412" t="s">
        <v>1095</v>
      </c>
      <c r="B51" s="35" t="s">
        <v>317</v>
      </c>
      <c r="C51" s="412" t="s">
        <v>361</v>
      </c>
      <c r="D51" s="412" t="str">
        <f t="shared" si="0"/>
        <v>Tasmania 12to17</v>
      </c>
      <c r="E51" s="463">
        <v>39784</v>
      </c>
      <c r="F51" s="460">
        <f t="shared" si="1"/>
        <v>39784</v>
      </c>
      <c r="G51" s="461">
        <v>1.1666666666666667</v>
      </c>
      <c r="H51" s="462">
        <f t="shared" si="2"/>
        <v>1.1666666666666667</v>
      </c>
      <c r="I51" s="457">
        <v>4037</v>
      </c>
      <c r="J51" s="458">
        <v>0.10379759853958295</v>
      </c>
      <c r="K51" s="457">
        <v>1858</v>
      </c>
      <c r="L51" s="458">
        <v>4.7772092664489757E-2</v>
      </c>
      <c r="M51" s="457">
        <v>4</v>
      </c>
      <c r="N51" s="458">
        <v>1.0284627053711465E-4</v>
      </c>
    </row>
    <row r="52" spans="1:14" x14ac:dyDescent="0.3">
      <c r="A52" s="412" t="s">
        <v>1095</v>
      </c>
      <c r="B52" s="413" t="s">
        <v>317</v>
      </c>
      <c r="C52" s="412" t="s">
        <v>362</v>
      </c>
      <c r="D52" s="412" t="str">
        <f t="shared" si="0"/>
        <v>Tasmania 18to24</v>
      </c>
      <c r="E52" s="463">
        <v>43479</v>
      </c>
      <c r="F52" s="460">
        <f t="shared" si="1"/>
        <v>43479</v>
      </c>
      <c r="G52" s="461">
        <v>1.2532666056815815</v>
      </c>
      <c r="H52" s="462">
        <f t="shared" si="2"/>
        <v>1.2532666056815815</v>
      </c>
      <c r="I52" s="457">
        <v>3476</v>
      </c>
      <c r="J52" s="458">
        <v>8.1952139573264179E-2</v>
      </c>
      <c r="K52" s="457">
        <v>3760</v>
      </c>
      <c r="L52" s="458">
        <v>8.8647884003300717E-2</v>
      </c>
      <c r="M52" s="457">
        <v>170</v>
      </c>
      <c r="N52" s="458">
        <v>4.0080160320641279E-3</v>
      </c>
    </row>
    <row r="53" spans="1:14" x14ac:dyDescent="0.3">
      <c r="A53" s="412" t="s">
        <v>1095</v>
      </c>
      <c r="B53" s="413" t="s">
        <v>317</v>
      </c>
      <c r="C53" s="412" t="s">
        <v>364</v>
      </c>
      <c r="D53" s="412" t="str">
        <f t="shared" si="0"/>
        <v>Tasmania 25to64</v>
      </c>
      <c r="E53" s="463">
        <v>293758</v>
      </c>
      <c r="F53" s="460">
        <f t="shared" si="1"/>
        <v>293758</v>
      </c>
      <c r="G53" s="461">
        <v>1.2532666056815815</v>
      </c>
      <c r="H53" s="462">
        <f t="shared" si="2"/>
        <v>1.2532666056815815</v>
      </c>
      <c r="I53" s="457">
        <v>13047</v>
      </c>
      <c r="J53" s="458">
        <v>4.5426533106322532E-2</v>
      </c>
      <c r="K53" s="457">
        <v>32901</v>
      </c>
      <c r="L53" s="458">
        <v>0.11455341195149212</v>
      </c>
      <c r="M53" s="457">
        <v>8601</v>
      </c>
      <c r="N53" s="458">
        <v>2.994662460699625E-2</v>
      </c>
    </row>
    <row r="54" spans="1:14" x14ac:dyDescent="0.3">
      <c r="A54" s="412" t="s">
        <v>1095</v>
      </c>
      <c r="B54" s="413" t="s">
        <v>317</v>
      </c>
      <c r="C54" s="412" t="s">
        <v>9</v>
      </c>
      <c r="D54" s="412" t="str">
        <f t="shared" si="0"/>
        <v>Tasmania 65+</v>
      </c>
      <c r="E54" s="463">
        <v>122386</v>
      </c>
      <c r="F54" s="460">
        <f t="shared" si="1"/>
        <v>122386</v>
      </c>
      <c r="G54" s="461">
        <v>1.2532666056815815</v>
      </c>
      <c r="H54" s="462">
        <f t="shared" si="2"/>
        <v>1.2532666056815815</v>
      </c>
      <c r="I54" s="457">
        <v>2304</v>
      </c>
      <c r="J54" s="458">
        <v>1.9753255772083093E-2</v>
      </c>
      <c r="K54" s="457">
        <v>3798</v>
      </c>
      <c r="L54" s="458">
        <v>3.2562007561793227E-2</v>
      </c>
      <c r="M54" s="457">
        <v>9021</v>
      </c>
      <c r="N54" s="458">
        <v>7.7341198055538879E-2</v>
      </c>
    </row>
    <row r="55" spans="1:14" x14ac:dyDescent="0.3">
      <c r="A55" s="412" t="s">
        <v>1095</v>
      </c>
      <c r="B55" s="413" t="s">
        <v>317</v>
      </c>
      <c r="C55" s="412" t="s">
        <v>850</v>
      </c>
      <c r="D55" s="412" t="str">
        <f t="shared" si="0"/>
        <v>Tasmania ALL</v>
      </c>
      <c r="E55" s="414">
        <v>573156</v>
      </c>
      <c r="F55" s="460">
        <f t="shared" si="1"/>
        <v>573156</v>
      </c>
      <c r="G55" s="461">
        <v>1.2532666056815815</v>
      </c>
      <c r="H55" s="462">
        <f t="shared" si="2"/>
        <v>1.2532666056815815</v>
      </c>
      <c r="I55" s="457">
        <v>30186</v>
      </c>
      <c r="J55" s="458">
        <v>5.4138396724363352E-2</v>
      </c>
      <c r="K55" s="457">
        <v>47922</v>
      </c>
      <c r="L55" s="458">
        <v>8.5947798576324813E-2</v>
      </c>
      <c r="M55" s="457">
        <v>17806</v>
      </c>
      <c r="N55" s="458">
        <v>3.1934946401444841E-2</v>
      </c>
    </row>
    <row r="56" spans="1:14" x14ac:dyDescent="0.3">
      <c r="A56" s="412" t="s">
        <v>1095</v>
      </c>
      <c r="B56" s="35" t="s">
        <v>104</v>
      </c>
      <c r="C56" s="412" t="s">
        <v>361</v>
      </c>
      <c r="D56" s="412" t="str">
        <f t="shared" si="0"/>
        <v>Victoria 12to17</v>
      </c>
      <c r="E56" s="463">
        <v>486840</v>
      </c>
      <c r="F56" s="460">
        <f t="shared" si="1"/>
        <v>486840</v>
      </c>
      <c r="G56" s="461">
        <v>0.58333333333333337</v>
      </c>
      <c r="H56" s="462">
        <f t="shared" si="2"/>
        <v>0.58333333333333337</v>
      </c>
      <c r="I56" s="457">
        <v>7856</v>
      </c>
      <c r="J56" s="458">
        <v>1.7330609615664613E-2</v>
      </c>
      <c r="K56" s="457">
        <v>98404</v>
      </c>
      <c r="L56" s="458">
        <v>0.21708265130089874</v>
      </c>
      <c r="M56" s="457">
        <v>106</v>
      </c>
      <c r="N56" s="458">
        <v>2.3383969186105511E-4</v>
      </c>
    </row>
    <row r="57" spans="1:14" x14ac:dyDescent="0.3">
      <c r="A57" s="412" t="s">
        <v>1095</v>
      </c>
      <c r="B57" s="413" t="s">
        <v>104</v>
      </c>
      <c r="C57" s="412" t="s">
        <v>362</v>
      </c>
      <c r="D57" s="412" t="str">
        <f t="shared" si="0"/>
        <v>Victoria 18to24</v>
      </c>
      <c r="E57" s="463">
        <v>615006</v>
      </c>
      <c r="F57" s="460">
        <f t="shared" si="1"/>
        <v>615006</v>
      </c>
      <c r="G57" s="461">
        <v>0.92445818457756046</v>
      </c>
      <c r="H57" s="462">
        <f t="shared" si="2"/>
        <v>0.92445818457756046</v>
      </c>
      <c r="I57" s="457">
        <v>8324</v>
      </c>
      <c r="J57" s="458">
        <v>1.5019225113356897E-2</v>
      </c>
      <c r="K57" s="457">
        <v>149828</v>
      </c>
      <c r="L57" s="458">
        <v>0.27033883472898096</v>
      </c>
      <c r="M57" s="457">
        <v>2828</v>
      </c>
      <c r="N57" s="458">
        <v>5.1026391903620022E-3</v>
      </c>
    </row>
    <row r="58" spans="1:14" x14ac:dyDescent="0.3">
      <c r="A58" s="412" t="s">
        <v>1095</v>
      </c>
      <c r="B58" s="413" t="s">
        <v>104</v>
      </c>
      <c r="C58" s="412" t="s">
        <v>364</v>
      </c>
      <c r="D58" s="412" t="str">
        <f t="shared" si="0"/>
        <v>Victoria 25to64</v>
      </c>
      <c r="E58" s="463">
        <v>3624028</v>
      </c>
      <c r="F58" s="460">
        <f t="shared" si="1"/>
        <v>3624028</v>
      </c>
      <c r="G58" s="461">
        <v>0.92445818457756046</v>
      </c>
      <c r="H58" s="462">
        <f t="shared" si="2"/>
        <v>0.92445818457756046</v>
      </c>
      <c r="I58" s="457">
        <v>28658</v>
      </c>
      <c r="J58" s="458">
        <v>8.2643674779923505E-3</v>
      </c>
      <c r="K58" s="457">
        <v>1039159</v>
      </c>
      <c r="L58" s="458">
        <v>0.29967170926313957</v>
      </c>
      <c r="M58" s="457">
        <v>44675</v>
      </c>
      <c r="N58" s="458">
        <v>1.2883335092445679E-2</v>
      </c>
    </row>
    <row r="59" spans="1:14" x14ac:dyDescent="0.3">
      <c r="A59" s="412" t="s">
        <v>1095</v>
      </c>
      <c r="B59" s="413" t="s">
        <v>104</v>
      </c>
      <c r="C59" s="412" t="s">
        <v>9</v>
      </c>
      <c r="D59" s="412" t="str">
        <f t="shared" si="0"/>
        <v>Victoria 65+</v>
      </c>
      <c r="E59" s="463">
        <v>1128936</v>
      </c>
      <c r="F59" s="460">
        <f t="shared" si="1"/>
        <v>1128936</v>
      </c>
      <c r="G59" s="461">
        <v>0.92445818457756046</v>
      </c>
      <c r="H59" s="462">
        <f t="shared" si="2"/>
        <v>0.92445818457756046</v>
      </c>
      <c r="I59" s="457">
        <v>3955</v>
      </c>
      <c r="J59" s="458">
        <v>3.6190176403089937E-3</v>
      </c>
      <c r="K59" s="457">
        <v>243198</v>
      </c>
      <c r="L59" s="458">
        <v>0.22253801569857565</v>
      </c>
      <c r="M59" s="457">
        <v>53655</v>
      </c>
      <c r="N59" s="458">
        <v>4.9096938430032627E-2</v>
      </c>
    </row>
    <row r="60" spans="1:14" x14ac:dyDescent="0.3">
      <c r="A60" s="412" t="s">
        <v>1095</v>
      </c>
      <c r="B60" s="413" t="s">
        <v>104</v>
      </c>
      <c r="C60" s="412" t="s">
        <v>850</v>
      </c>
      <c r="D60" s="412" t="str">
        <f t="shared" si="0"/>
        <v>Victoria ALL</v>
      </c>
      <c r="E60" s="414">
        <v>6815441</v>
      </c>
      <c r="F60" s="460">
        <f t="shared" si="1"/>
        <v>6815441</v>
      </c>
      <c r="G60" s="461">
        <v>0.92445818457756046</v>
      </c>
      <c r="H60" s="462">
        <f t="shared" si="2"/>
        <v>0.92445818457756046</v>
      </c>
      <c r="I60" s="457">
        <v>65646</v>
      </c>
      <c r="J60" s="458">
        <v>1.0093963380590517E-2</v>
      </c>
      <c r="K60" s="457">
        <v>1775827</v>
      </c>
      <c r="L60" s="458">
        <v>0.27305750096371317</v>
      </c>
      <c r="M60" s="457">
        <v>101263</v>
      </c>
      <c r="N60" s="458">
        <v>1.5570560488205489E-2</v>
      </c>
    </row>
    <row r="61" spans="1:14" x14ac:dyDescent="0.3">
      <c r="A61" s="412" t="s">
        <v>1095</v>
      </c>
      <c r="B61" s="35" t="s">
        <v>283</v>
      </c>
      <c r="C61" s="412" t="s">
        <v>361</v>
      </c>
      <c r="D61" s="412" t="str">
        <f t="shared" si="0"/>
        <v>Western Australia 12to17</v>
      </c>
      <c r="E61" s="463">
        <v>215115</v>
      </c>
      <c r="F61" s="460">
        <f t="shared" si="1"/>
        <v>215115</v>
      </c>
      <c r="G61" s="461">
        <v>0.95833333333333326</v>
      </c>
      <c r="H61" s="462">
        <f t="shared" si="2"/>
        <v>0.95833333333333326</v>
      </c>
      <c r="I61" s="457">
        <v>11209</v>
      </c>
      <c r="J61" s="458">
        <v>5.6980621810122208E-2</v>
      </c>
      <c r="K61" s="457">
        <v>28814</v>
      </c>
      <c r="L61" s="458">
        <v>0.14647512149494704</v>
      </c>
      <c r="M61" s="457">
        <v>59</v>
      </c>
      <c r="N61" s="458">
        <v>2.999247646353118E-4</v>
      </c>
    </row>
    <row r="62" spans="1:14" x14ac:dyDescent="0.3">
      <c r="A62" s="412" t="s">
        <v>1095</v>
      </c>
      <c r="B62" s="413" t="s">
        <v>283</v>
      </c>
      <c r="C62" s="412" t="s">
        <v>362</v>
      </c>
      <c r="D62" s="412" t="str">
        <f t="shared" si="0"/>
        <v>Western Australia 18to24</v>
      </c>
      <c r="E62" s="463">
        <v>246087</v>
      </c>
      <c r="F62" s="460">
        <f t="shared" si="1"/>
        <v>246087</v>
      </c>
      <c r="G62" s="461">
        <v>1.2083340783991325</v>
      </c>
      <c r="H62" s="462">
        <f t="shared" si="2"/>
        <v>1.2083340783991325</v>
      </c>
      <c r="I62" s="457">
        <v>10611</v>
      </c>
      <c r="J62" s="458">
        <v>4.8744298005852442E-2</v>
      </c>
      <c r="K62" s="457">
        <v>37480</v>
      </c>
      <c r="L62" s="458">
        <v>0.1721738091847469</v>
      </c>
      <c r="M62" s="457">
        <v>1297</v>
      </c>
      <c r="N62" s="458">
        <v>5.9580957980954309E-3</v>
      </c>
    </row>
    <row r="63" spans="1:14" x14ac:dyDescent="0.3">
      <c r="A63" s="412" t="s">
        <v>1095</v>
      </c>
      <c r="B63" s="413" t="s">
        <v>283</v>
      </c>
      <c r="C63" s="412" t="s">
        <v>364</v>
      </c>
      <c r="D63" s="412" t="str">
        <f t="shared" si="0"/>
        <v>Western Australia 25to64</v>
      </c>
      <c r="E63" s="463">
        <v>1529961</v>
      </c>
      <c r="F63" s="460">
        <f t="shared" si="1"/>
        <v>1529961</v>
      </c>
      <c r="G63" s="461">
        <v>1.2083340783991325</v>
      </c>
      <c r="H63" s="462">
        <f t="shared" si="2"/>
        <v>1.2083340783991325</v>
      </c>
      <c r="I63" s="457">
        <v>39549</v>
      </c>
      <c r="J63" s="458">
        <v>2.7978513656052955E-2</v>
      </c>
      <c r="K63" s="457">
        <v>289801</v>
      </c>
      <c r="L63" s="458">
        <v>0.20501659298687205</v>
      </c>
      <c r="M63" s="457">
        <v>30552</v>
      </c>
      <c r="N63" s="458">
        <v>2.16136830063903E-2</v>
      </c>
    </row>
    <row r="64" spans="1:14" x14ac:dyDescent="0.3">
      <c r="A64" s="412" t="s">
        <v>1095</v>
      </c>
      <c r="B64" s="413" t="s">
        <v>283</v>
      </c>
      <c r="C64" s="412" t="s">
        <v>9</v>
      </c>
      <c r="D64" s="412" t="str">
        <f t="shared" si="0"/>
        <v>Western Australia 65+</v>
      </c>
      <c r="E64" s="463">
        <v>463345</v>
      </c>
      <c r="F64" s="460">
        <f t="shared" si="1"/>
        <v>463345</v>
      </c>
      <c r="G64" s="461">
        <v>1.2083340783991325</v>
      </c>
      <c r="H64" s="462">
        <f t="shared" si="2"/>
        <v>1.2083340783991325</v>
      </c>
      <c r="I64" s="457">
        <v>4716</v>
      </c>
      <c r="J64" s="458">
        <v>1.1002881373727005E-2</v>
      </c>
      <c r="K64" s="457">
        <v>53645</v>
      </c>
      <c r="L64" s="458">
        <v>0.12515894217421228</v>
      </c>
      <c r="M64" s="457">
        <v>28100</v>
      </c>
      <c r="N64" s="458">
        <v>6.5560001399857681E-2</v>
      </c>
    </row>
    <row r="65" spans="1:14" x14ac:dyDescent="0.3">
      <c r="A65" s="412" t="s">
        <v>1095</v>
      </c>
      <c r="B65" s="413" t="s">
        <v>283</v>
      </c>
      <c r="C65" s="412" t="s">
        <v>850</v>
      </c>
      <c r="D65" s="412" t="str">
        <f t="shared" si="0"/>
        <v>Western Australia ALL</v>
      </c>
      <c r="E65" s="414">
        <v>2881227</v>
      </c>
      <c r="F65" s="460">
        <f t="shared" si="1"/>
        <v>2881227</v>
      </c>
      <c r="G65" s="461">
        <v>1.2083340783991325</v>
      </c>
      <c r="H65" s="462">
        <f t="shared" si="2"/>
        <v>1.2083340783991325</v>
      </c>
      <c r="I65" s="457">
        <v>88693</v>
      </c>
      <c r="J65" s="458">
        <v>3.3342907174591527E-2</v>
      </c>
      <c r="K65" s="457">
        <v>481998</v>
      </c>
      <c r="L65" s="458">
        <v>0.18120048450654241</v>
      </c>
      <c r="M65" s="457">
        <v>60009</v>
      </c>
      <c r="N65" s="458">
        <v>2.2559553929172121E-2</v>
      </c>
    </row>
    <row r="66" spans="1:14" x14ac:dyDescent="0.3">
      <c r="A66" s="412" t="s">
        <v>1094</v>
      </c>
      <c r="B66" s="413" t="s">
        <v>370</v>
      </c>
      <c r="C66" s="412" t="s">
        <v>361</v>
      </c>
      <c r="D66" s="412" t="str">
        <f t="shared" si="0"/>
        <v>Adelaide PHN 12to17</v>
      </c>
      <c r="E66" s="463">
        <v>91922</v>
      </c>
      <c r="F66" s="460">
        <f t="shared" si="1"/>
        <v>91922</v>
      </c>
      <c r="G66" s="461">
        <v>0.41666666666666669</v>
      </c>
      <c r="H66" s="462">
        <f t="shared" si="2"/>
        <v>0.41666666666666669</v>
      </c>
      <c r="I66" s="457" t="s">
        <v>1344</v>
      </c>
      <c r="J66" s="457" t="s">
        <v>1344</v>
      </c>
      <c r="K66" s="457" t="s">
        <v>1344</v>
      </c>
      <c r="L66" s="457" t="s">
        <v>1344</v>
      </c>
      <c r="M66" s="457" t="s">
        <v>1344</v>
      </c>
      <c r="N66" s="457" t="s">
        <v>1344</v>
      </c>
    </row>
    <row r="67" spans="1:14" x14ac:dyDescent="0.3">
      <c r="A67" s="412" t="s">
        <v>1094</v>
      </c>
      <c r="B67" s="413" t="s">
        <v>370</v>
      </c>
      <c r="C67" s="412" t="s">
        <v>362</v>
      </c>
      <c r="D67" s="412" t="str">
        <f t="shared" si="0"/>
        <v>Adelaide PHN 18to24</v>
      </c>
      <c r="E67" s="463">
        <v>119835</v>
      </c>
      <c r="F67" s="460">
        <f t="shared" si="1"/>
        <v>119835</v>
      </c>
      <c r="G67" s="461">
        <v>0.99152542372881347</v>
      </c>
      <c r="H67" s="462">
        <f t="shared" si="2"/>
        <v>0.99152542372881347</v>
      </c>
      <c r="I67" s="457" t="s">
        <v>1344</v>
      </c>
      <c r="J67" s="457" t="s">
        <v>1344</v>
      </c>
      <c r="K67" s="457" t="s">
        <v>1344</v>
      </c>
      <c r="L67" s="457" t="s">
        <v>1344</v>
      </c>
      <c r="M67" s="457" t="s">
        <v>1344</v>
      </c>
      <c r="N67" s="457" t="s">
        <v>1344</v>
      </c>
    </row>
    <row r="68" spans="1:14" x14ac:dyDescent="0.3">
      <c r="A68" s="412" t="s">
        <v>1094</v>
      </c>
      <c r="B68" s="413" t="s">
        <v>370</v>
      </c>
      <c r="C68" s="412" t="s">
        <v>364</v>
      </c>
      <c r="D68" s="412" t="str">
        <f t="shared" si="0"/>
        <v>Adelaide PHN 25to64</v>
      </c>
      <c r="E68" s="463">
        <v>689412</v>
      </c>
      <c r="F68" s="460">
        <f t="shared" si="1"/>
        <v>689412</v>
      </c>
      <c r="G68" s="461">
        <v>0.99152542372881347</v>
      </c>
      <c r="H68" s="462">
        <f t="shared" si="2"/>
        <v>0.99152542372881347</v>
      </c>
      <c r="I68" s="457" t="s">
        <v>1344</v>
      </c>
      <c r="J68" s="457" t="s">
        <v>1344</v>
      </c>
      <c r="K68" s="457" t="s">
        <v>1344</v>
      </c>
      <c r="L68" s="457" t="s">
        <v>1344</v>
      </c>
      <c r="M68" s="457" t="s">
        <v>1344</v>
      </c>
      <c r="N68" s="457" t="s">
        <v>1344</v>
      </c>
    </row>
    <row r="69" spans="1:14" x14ac:dyDescent="0.3">
      <c r="A69" s="412" t="s">
        <v>1094</v>
      </c>
      <c r="B69" s="413" t="s">
        <v>370</v>
      </c>
      <c r="C69" s="412" t="s">
        <v>9</v>
      </c>
      <c r="D69" s="412" t="str">
        <f t="shared" si="0"/>
        <v>Adelaide PHN 65+</v>
      </c>
      <c r="E69" s="463">
        <v>244026</v>
      </c>
      <c r="F69" s="460">
        <f t="shared" si="1"/>
        <v>244026</v>
      </c>
      <c r="G69" s="461">
        <v>0.99152542372881347</v>
      </c>
      <c r="H69" s="462">
        <f t="shared" si="2"/>
        <v>0.99152542372881347</v>
      </c>
      <c r="I69" s="457" t="s">
        <v>1344</v>
      </c>
      <c r="J69" s="457" t="s">
        <v>1344</v>
      </c>
      <c r="K69" s="457" t="s">
        <v>1344</v>
      </c>
      <c r="L69" s="457" t="s">
        <v>1344</v>
      </c>
      <c r="M69" s="457" t="s">
        <v>1344</v>
      </c>
      <c r="N69" s="457" t="s">
        <v>1344</v>
      </c>
    </row>
    <row r="70" spans="1:14" x14ac:dyDescent="0.3">
      <c r="A70" s="412" t="s">
        <v>1094</v>
      </c>
      <c r="B70" s="413" t="s">
        <v>370</v>
      </c>
      <c r="C70" s="412" t="s">
        <v>850</v>
      </c>
      <c r="D70" s="412" t="str">
        <f t="shared" si="0"/>
        <v>Adelaide PHN ALL</v>
      </c>
      <c r="E70" s="463">
        <v>1321484</v>
      </c>
      <c r="F70" s="460">
        <f t="shared" si="1"/>
        <v>1321484</v>
      </c>
      <c r="G70" s="461">
        <v>0.99152542372881347</v>
      </c>
      <c r="H70" s="462">
        <f t="shared" si="2"/>
        <v>0.99152542372881347</v>
      </c>
      <c r="I70" s="457" t="s">
        <v>1344</v>
      </c>
      <c r="J70" s="457" t="s">
        <v>1344</v>
      </c>
      <c r="K70" s="457" t="s">
        <v>1344</v>
      </c>
      <c r="L70" s="457" t="s">
        <v>1344</v>
      </c>
      <c r="M70" s="457" t="s">
        <v>1344</v>
      </c>
      <c r="N70" s="457" t="s">
        <v>1344</v>
      </c>
    </row>
    <row r="71" spans="1:14" x14ac:dyDescent="0.3">
      <c r="A71" s="412" t="s">
        <v>1094</v>
      </c>
      <c r="B71" s="413" t="s">
        <v>369</v>
      </c>
      <c r="C71" s="412" t="s">
        <v>361</v>
      </c>
      <c r="D71" s="412" t="str">
        <f t="shared" si="0"/>
        <v>Australian Capital Territory PHN 12to17</v>
      </c>
      <c r="E71" s="463">
        <v>32793</v>
      </c>
      <c r="F71" s="460">
        <f t="shared" si="1"/>
        <v>32793</v>
      </c>
      <c r="G71" s="461">
        <v>1.625</v>
      </c>
      <c r="H71" s="462">
        <f t="shared" si="2"/>
        <v>1.625</v>
      </c>
      <c r="I71" s="457" t="s">
        <v>1344</v>
      </c>
      <c r="J71" s="457" t="s">
        <v>1344</v>
      </c>
      <c r="K71" s="457" t="s">
        <v>1344</v>
      </c>
      <c r="L71" s="457" t="s">
        <v>1344</v>
      </c>
      <c r="M71" s="457" t="s">
        <v>1344</v>
      </c>
      <c r="N71" s="457" t="s">
        <v>1344</v>
      </c>
    </row>
    <row r="72" spans="1:14" x14ac:dyDescent="0.3">
      <c r="A72" s="412" t="s">
        <v>1094</v>
      </c>
      <c r="B72" s="413" t="s">
        <v>369</v>
      </c>
      <c r="C72" s="412" t="s">
        <v>362</v>
      </c>
      <c r="D72" s="412" t="str">
        <f t="shared" si="0"/>
        <v>Australian Capital Territory PHN 18to24</v>
      </c>
      <c r="E72" s="463">
        <v>47577</v>
      </c>
      <c r="F72" s="460">
        <f t="shared" si="1"/>
        <v>47577</v>
      </c>
      <c r="G72" s="461">
        <v>0.65254237288135586</v>
      </c>
      <c r="H72" s="462">
        <f t="shared" si="2"/>
        <v>0.65254237288135586</v>
      </c>
      <c r="I72" s="457" t="s">
        <v>1344</v>
      </c>
      <c r="J72" s="457" t="s">
        <v>1344</v>
      </c>
      <c r="K72" s="457" t="s">
        <v>1344</v>
      </c>
      <c r="L72" s="457" t="s">
        <v>1344</v>
      </c>
      <c r="M72" s="457" t="s">
        <v>1344</v>
      </c>
      <c r="N72" s="457" t="s">
        <v>1344</v>
      </c>
    </row>
    <row r="73" spans="1:14" x14ac:dyDescent="0.3">
      <c r="A73" s="412" t="s">
        <v>1094</v>
      </c>
      <c r="B73" s="413" t="s">
        <v>369</v>
      </c>
      <c r="C73" s="412" t="s">
        <v>364</v>
      </c>
      <c r="D73" s="412" t="str">
        <f t="shared" si="0"/>
        <v>Australian Capital Territory PHN 25to64</v>
      </c>
      <c r="E73" s="463">
        <v>256059</v>
      </c>
      <c r="F73" s="460">
        <f t="shared" si="1"/>
        <v>256059</v>
      </c>
      <c r="G73" s="461">
        <v>0.65254237288135586</v>
      </c>
      <c r="H73" s="462">
        <f t="shared" si="2"/>
        <v>0.65254237288135586</v>
      </c>
      <c r="I73" s="457" t="s">
        <v>1344</v>
      </c>
      <c r="J73" s="457" t="s">
        <v>1344</v>
      </c>
      <c r="K73" s="457" t="s">
        <v>1344</v>
      </c>
      <c r="L73" s="457" t="s">
        <v>1344</v>
      </c>
      <c r="M73" s="457" t="s">
        <v>1344</v>
      </c>
      <c r="N73" s="457" t="s">
        <v>1344</v>
      </c>
    </row>
    <row r="74" spans="1:14" x14ac:dyDescent="0.3">
      <c r="A74" s="412" t="s">
        <v>1094</v>
      </c>
      <c r="B74" s="413" t="s">
        <v>369</v>
      </c>
      <c r="C74" s="412" t="s">
        <v>9</v>
      </c>
      <c r="D74" s="412" t="str">
        <f t="shared" si="0"/>
        <v>Australian Capital Territory PHN 65+</v>
      </c>
      <c r="E74" s="463">
        <v>63924</v>
      </c>
      <c r="F74" s="460">
        <f t="shared" si="1"/>
        <v>63924</v>
      </c>
      <c r="G74" s="461">
        <v>0.65254237288135586</v>
      </c>
      <c r="H74" s="462">
        <f t="shared" si="2"/>
        <v>0.65254237288135586</v>
      </c>
      <c r="I74" s="457" t="s">
        <v>1344</v>
      </c>
      <c r="J74" s="457" t="s">
        <v>1344</v>
      </c>
      <c r="K74" s="457" t="s">
        <v>1344</v>
      </c>
      <c r="L74" s="457" t="s">
        <v>1344</v>
      </c>
      <c r="M74" s="457" t="s">
        <v>1344</v>
      </c>
      <c r="N74" s="457" t="s">
        <v>1344</v>
      </c>
    </row>
    <row r="75" spans="1:14" x14ac:dyDescent="0.3">
      <c r="A75" s="412" t="s">
        <v>1094</v>
      </c>
      <c r="B75" s="413" t="s">
        <v>369</v>
      </c>
      <c r="C75" s="412" t="s">
        <v>850</v>
      </c>
      <c r="D75" s="412" t="str">
        <f t="shared" si="0"/>
        <v>Australian Capital Territory PHN ALL</v>
      </c>
      <c r="E75" s="463">
        <v>466566</v>
      </c>
      <c r="F75" s="460">
        <f t="shared" si="1"/>
        <v>466566</v>
      </c>
      <c r="G75" s="461">
        <v>0.65254237288135586</v>
      </c>
      <c r="H75" s="462">
        <f t="shared" si="2"/>
        <v>0.65254237288135586</v>
      </c>
      <c r="I75" s="457" t="s">
        <v>1344</v>
      </c>
      <c r="J75" s="457" t="s">
        <v>1344</v>
      </c>
      <c r="K75" s="457" t="s">
        <v>1344</v>
      </c>
      <c r="L75" s="457" t="s">
        <v>1344</v>
      </c>
      <c r="M75" s="457" t="s">
        <v>1344</v>
      </c>
      <c r="N75" s="457" t="s">
        <v>1344</v>
      </c>
    </row>
    <row r="76" spans="1:14" x14ac:dyDescent="0.3">
      <c r="A76" s="412" t="s">
        <v>1094</v>
      </c>
      <c r="B76" s="413" t="s">
        <v>371</v>
      </c>
      <c r="C76" s="412" t="s">
        <v>361</v>
      </c>
      <c r="D76" s="412" t="str">
        <f t="shared" si="0"/>
        <v>Brisbane North PHN 12to17</v>
      </c>
      <c r="E76" s="463">
        <v>83959</v>
      </c>
      <c r="F76" s="460">
        <f t="shared" si="1"/>
        <v>83959</v>
      </c>
      <c r="G76" s="461">
        <v>0.875</v>
      </c>
      <c r="H76" s="462">
        <f t="shared" si="2"/>
        <v>0.875</v>
      </c>
      <c r="I76" s="457" t="s">
        <v>1344</v>
      </c>
      <c r="J76" s="457" t="s">
        <v>1344</v>
      </c>
      <c r="K76" s="457" t="s">
        <v>1344</v>
      </c>
      <c r="L76" s="457" t="s">
        <v>1344</v>
      </c>
      <c r="M76" s="457" t="s">
        <v>1344</v>
      </c>
      <c r="N76" s="457" t="s">
        <v>1344</v>
      </c>
    </row>
    <row r="77" spans="1:14" x14ac:dyDescent="0.3">
      <c r="A77" s="412" t="s">
        <v>1094</v>
      </c>
      <c r="B77" s="413" t="s">
        <v>371</v>
      </c>
      <c r="C77" s="412" t="s">
        <v>362</v>
      </c>
      <c r="D77" s="412" t="str">
        <f t="shared" si="0"/>
        <v>Brisbane North PHN 18to24</v>
      </c>
      <c r="E77" s="463">
        <v>112584</v>
      </c>
      <c r="F77" s="460">
        <f t="shared" si="1"/>
        <v>112584</v>
      </c>
      <c r="G77" s="461">
        <v>1.0423728813559321</v>
      </c>
      <c r="H77" s="462">
        <f t="shared" si="2"/>
        <v>1.0423728813559321</v>
      </c>
      <c r="I77" s="457" t="s">
        <v>1344</v>
      </c>
      <c r="J77" s="457" t="s">
        <v>1344</v>
      </c>
      <c r="K77" s="457" t="s">
        <v>1344</v>
      </c>
      <c r="L77" s="457" t="s">
        <v>1344</v>
      </c>
      <c r="M77" s="457" t="s">
        <v>1344</v>
      </c>
      <c r="N77" s="457" t="s">
        <v>1344</v>
      </c>
    </row>
    <row r="78" spans="1:14" x14ac:dyDescent="0.3">
      <c r="A78" s="412" t="s">
        <v>1094</v>
      </c>
      <c r="B78" s="413" t="s">
        <v>371</v>
      </c>
      <c r="C78" s="412" t="s">
        <v>364</v>
      </c>
      <c r="D78" s="412" t="str">
        <f t="shared" si="0"/>
        <v>Brisbane North PHN 25to64</v>
      </c>
      <c r="E78" s="463">
        <v>596632</v>
      </c>
      <c r="F78" s="460">
        <f t="shared" si="1"/>
        <v>596632</v>
      </c>
      <c r="G78" s="461">
        <v>1.0423728813559321</v>
      </c>
      <c r="H78" s="462">
        <f t="shared" si="2"/>
        <v>1.0423728813559321</v>
      </c>
      <c r="I78" s="457" t="s">
        <v>1344</v>
      </c>
      <c r="J78" s="457" t="s">
        <v>1344</v>
      </c>
      <c r="K78" s="457" t="s">
        <v>1344</v>
      </c>
      <c r="L78" s="457" t="s">
        <v>1344</v>
      </c>
      <c r="M78" s="457" t="s">
        <v>1344</v>
      </c>
      <c r="N78" s="457" t="s">
        <v>1344</v>
      </c>
    </row>
    <row r="79" spans="1:14" x14ac:dyDescent="0.3">
      <c r="A79" s="412" t="s">
        <v>1094</v>
      </c>
      <c r="B79" s="413" t="s">
        <v>371</v>
      </c>
      <c r="C79" s="412" t="s">
        <v>9</v>
      </c>
      <c r="D79" s="412" t="str">
        <f t="shared" si="0"/>
        <v>Brisbane North PHN 65+</v>
      </c>
      <c r="E79" s="463">
        <v>173122</v>
      </c>
      <c r="F79" s="460">
        <f t="shared" si="1"/>
        <v>173122</v>
      </c>
      <c r="G79" s="461">
        <v>1.0423728813559321</v>
      </c>
      <c r="H79" s="462">
        <f t="shared" si="2"/>
        <v>1.0423728813559321</v>
      </c>
      <c r="I79" s="457" t="s">
        <v>1344</v>
      </c>
      <c r="J79" s="457" t="s">
        <v>1344</v>
      </c>
      <c r="K79" s="457" t="s">
        <v>1344</v>
      </c>
      <c r="L79" s="457" t="s">
        <v>1344</v>
      </c>
      <c r="M79" s="457" t="s">
        <v>1344</v>
      </c>
      <c r="N79" s="457" t="s">
        <v>1344</v>
      </c>
    </row>
    <row r="80" spans="1:14" x14ac:dyDescent="0.3">
      <c r="A80" s="412" t="s">
        <v>1094</v>
      </c>
      <c r="B80" s="413" t="s">
        <v>371</v>
      </c>
      <c r="C80" s="412" t="s">
        <v>850</v>
      </c>
      <c r="D80" s="412" t="str">
        <f t="shared" ref="D80:D143" si="3">B80&amp;" "&amp;C80</f>
        <v>Brisbane North PHN ALL</v>
      </c>
      <c r="E80" s="463">
        <v>1118725</v>
      </c>
      <c r="F80" s="460">
        <f t="shared" ref="F80:F143" si="4">E80</f>
        <v>1118725</v>
      </c>
      <c r="G80" s="461">
        <v>1.0423728813559321</v>
      </c>
      <c r="H80" s="462">
        <f t="shared" ref="H80:H143" si="5">G80</f>
        <v>1.0423728813559321</v>
      </c>
      <c r="I80" s="457" t="s">
        <v>1344</v>
      </c>
      <c r="J80" s="457" t="s">
        <v>1344</v>
      </c>
      <c r="K80" s="457" t="s">
        <v>1344</v>
      </c>
      <c r="L80" s="457" t="s">
        <v>1344</v>
      </c>
      <c r="M80" s="457" t="s">
        <v>1344</v>
      </c>
      <c r="N80" s="457" t="s">
        <v>1344</v>
      </c>
    </row>
    <row r="81" spans="1:14" x14ac:dyDescent="0.3">
      <c r="A81" s="412" t="s">
        <v>1094</v>
      </c>
      <c r="B81" s="413" t="s">
        <v>372</v>
      </c>
      <c r="C81" s="412" t="s">
        <v>361</v>
      </c>
      <c r="D81" s="412" t="str">
        <f t="shared" si="3"/>
        <v>Brisbane South PHN 12to17</v>
      </c>
      <c r="E81" s="463">
        <v>99797</v>
      </c>
      <c r="F81" s="460">
        <f t="shared" si="4"/>
        <v>99797</v>
      </c>
      <c r="G81" s="461">
        <v>1.7083333333333333</v>
      </c>
      <c r="H81" s="462">
        <f t="shared" si="5"/>
        <v>1.7083333333333333</v>
      </c>
      <c r="I81" s="457" t="s">
        <v>1344</v>
      </c>
      <c r="J81" s="457" t="s">
        <v>1344</v>
      </c>
      <c r="K81" s="457" t="s">
        <v>1344</v>
      </c>
      <c r="L81" s="457" t="s">
        <v>1344</v>
      </c>
      <c r="M81" s="457" t="s">
        <v>1344</v>
      </c>
      <c r="N81" s="457" t="s">
        <v>1344</v>
      </c>
    </row>
    <row r="82" spans="1:14" x14ac:dyDescent="0.3">
      <c r="A82" s="412" t="s">
        <v>1094</v>
      </c>
      <c r="B82" s="413" t="s">
        <v>372</v>
      </c>
      <c r="C82" s="412" t="s">
        <v>362</v>
      </c>
      <c r="D82" s="412" t="str">
        <f t="shared" si="3"/>
        <v>Brisbane South PHN 18to24</v>
      </c>
      <c r="E82" s="463">
        <v>123798</v>
      </c>
      <c r="F82" s="460">
        <f t="shared" si="4"/>
        <v>123798</v>
      </c>
      <c r="G82" s="461">
        <v>1.0254237288135593</v>
      </c>
      <c r="H82" s="462">
        <f t="shared" si="5"/>
        <v>1.0254237288135593</v>
      </c>
      <c r="I82" s="457" t="s">
        <v>1344</v>
      </c>
      <c r="J82" s="457" t="s">
        <v>1344</v>
      </c>
      <c r="K82" s="457" t="s">
        <v>1344</v>
      </c>
      <c r="L82" s="457" t="s">
        <v>1344</v>
      </c>
      <c r="M82" s="457" t="s">
        <v>1344</v>
      </c>
      <c r="N82" s="457" t="s">
        <v>1344</v>
      </c>
    </row>
    <row r="83" spans="1:14" x14ac:dyDescent="0.3">
      <c r="A83" s="412" t="s">
        <v>1094</v>
      </c>
      <c r="B83" s="413" t="s">
        <v>372</v>
      </c>
      <c r="C83" s="412" t="s">
        <v>364</v>
      </c>
      <c r="D83" s="412" t="str">
        <f t="shared" si="3"/>
        <v>Brisbane South PHN 25to64</v>
      </c>
      <c r="E83" s="463">
        <v>678107</v>
      </c>
      <c r="F83" s="460">
        <f t="shared" si="4"/>
        <v>678107</v>
      </c>
      <c r="G83" s="461">
        <v>1.0254237288135593</v>
      </c>
      <c r="H83" s="462">
        <f t="shared" si="5"/>
        <v>1.0254237288135593</v>
      </c>
      <c r="I83" s="457" t="s">
        <v>1344</v>
      </c>
      <c r="J83" s="457" t="s">
        <v>1344</v>
      </c>
      <c r="K83" s="457" t="s">
        <v>1344</v>
      </c>
      <c r="L83" s="457" t="s">
        <v>1344</v>
      </c>
      <c r="M83" s="457" t="s">
        <v>1344</v>
      </c>
      <c r="N83" s="457" t="s">
        <v>1344</v>
      </c>
    </row>
    <row r="84" spans="1:14" x14ac:dyDescent="0.3">
      <c r="A84" s="412" t="s">
        <v>1094</v>
      </c>
      <c r="B84" s="413" t="s">
        <v>372</v>
      </c>
      <c r="C84" s="412" t="s">
        <v>9</v>
      </c>
      <c r="D84" s="412" t="str">
        <f t="shared" si="3"/>
        <v>Brisbane South PHN 65+</v>
      </c>
      <c r="E84" s="463">
        <v>181247</v>
      </c>
      <c r="F84" s="460">
        <f t="shared" si="4"/>
        <v>181247</v>
      </c>
      <c r="G84" s="461">
        <v>1.0254237288135593</v>
      </c>
      <c r="H84" s="462">
        <f t="shared" si="5"/>
        <v>1.0254237288135593</v>
      </c>
      <c r="I84" s="457" t="s">
        <v>1344</v>
      </c>
      <c r="J84" s="457" t="s">
        <v>1344</v>
      </c>
      <c r="K84" s="457" t="s">
        <v>1344</v>
      </c>
      <c r="L84" s="457" t="s">
        <v>1344</v>
      </c>
      <c r="M84" s="457" t="s">
        <v>1344</v>
      </c>
      <c r="N84" s="457" t="s">
        <v>1344</v>
      </c>
    </row>
    <row r="85" spans="1:14" x14ac:dyDescent="0.3">
      <c r="A85" s="412" t="s">
        <v>1094</v>
      </c>
      <c r="B85" s="413" t="s">
        <v>372</v>
      </c>
      <c r="C85" s="412" t="s">
        <v>850</v>
      </c>
      <c r="D85" s="412" t="str">
        <f t="shared" si="3"/>
        <v>Brisbane South PHN ALL</v>
      </c>
      <c r="E85" s="463">
        <v>1275973</v>
      </c>
      <c r="F85" s="460">
        <f t="shared" si="4"/>
        <v>1275973</v>
      </c>
      <c r="G85" s="461">
        <v>1.0254237288135593</v>
      </c>
      <c r="H85" s="462">
        <f t="shared" si="5"/>
        <v>1.0254237288135593</v>
      </c>
      <c r="I85" s="457" t="s">
        <v>1344</v>
      </c>
      <c r="J85" s="457" t="s">
        <v>1344</v>
      </c>
      <c r="K85" s="457" t="s">
        <v>1344</v>
      </c>
      <c r="L85" s="457" t="s">
        <v>1344</v>
      </c>
      <c r="M85" s="457" t="s">
        <v>1344</v>
      </c>
      <c r="N85" s="457" t="s">
        <v>1344</v>
      </c>
    </row>
    <row r="86" spans="1:14" x14ac:dyDescent="0.3">
      <c r="A86" s="412" t="s">
        <v>1094</v>
      </c>
      <c r="B86" s="413" t="s">
        <v>373</v>
      </c>
      <c r="C86" s="412" t="s">
        <v>361</v>
      </c>
      <c r="D86" s="412" t="str">
        <f t="shared" si="3"/>
        <v>Central and Eastern Sydney PHN 12to17</v>
      </c>
      <c r="E86" s="463">
        <v>93601</v>
      </c>
      <c r="F86" s="460">
        <f t="shared" si="4"/>
        <v>93601</v>
      </c>
      <c r="G86" s="461">
        <v>0.875</v>
      </c>
      <c r="H86" s="462">
        <f t="shared" si="5"/>
        <v>0.875</v>
      </c>
      <c r="I86" s="457" t="s">
        <v>1344</v>
      </c>
      <c r="J86" s="457" t="s">
        <v>1344</v>
      </c>
      <c r="K86" s="457" t="s">
        <v>1344</v>
      </c>
      <c r="L86" s="457" t="s">
        <v>1344</v>
      </c>
      <c r="M86" s="457" t="s">
        <v>1344</v>
      </c>
      <c r="N86" s="457" t="s">
        <v>1344</v>
      </c>
    </row>
    <row r="87" spans="1:14" x14ac:dyDescent="0.3">
      <c r="A87" s="412" t="s">
        <v>1094</v>
      </c>
      <c r="B87" s="413" t="s">
        <v>373</v>
      </c>
      <c r="C87" s="412" t="s">
        <v>362</v>
      </c>
      <c r="D87" s="412" t="str">
        <f t="shared" si="3"/>
        <v>Central and Eastern Sydney PHN 18to24</v>
      </c>
      <c r="E87" s="463">
        <v>166487</v>
      </c>
      <c r="F87" s="460">
        <f t="shared" si="4"/>
        <v>166487</v>
      </c>
      <c r="G87" s="461">
        <v>0.73728813559322026</v>
      </c>
      <c r="H87" s="462">
        <f t="shared" si="5"/>
        <v>0.73728813559322026</v>
      </c>
      <c r="I87" s="457" t="s">
        <v>1344</v>
      </c>
      <c r="J87" s="457" t="s">
        <v>1344</v>
      </c>
      <c r="K87" s="457" t="s">
        <v>1344</v>
      </c>
      <c r="L87" s="457" t="s">
        <v>1344</v>
      </c>
      <c r="M87" s="457" t="s">
        <v>1344</v>
      </c>
      <c r="N87" s="457" t="s">
        <v>1344</v>
      </c>
    </row>
    <row r="88" spans="1:14" x14ac:dyDescent="0.3">
      <c r="A88" s="412" t="s">
        <v>1094</v>
      </c>
      <c r="B88" s="413" t="s">
        <v>373</v>
      </c>
      <c r="C88" s="412" t="s">
        <v>364</v>
      </c>
      <c r="D88" s="412" t="str">
        <f t="shared" si="3"/>
        <v>Central and Eastern Sydney PHN 25to64</v>
      </c>
      <c r="E88" s="463">
        <v>927177</v>
      </c>
      <c r="F88" s="460">
        <f t="shared" si="4"/>
        <v>927177</v>
      </c>
      <c r="G88" s="461">
        <v>0.73728813559322026</v>
      </c>
      <c r="H88" s="462">
        <f t="shared" si="5"/>
        <v>0.73728813559322026</v>
      </c>
      <c r="I88" s="457" t="s">
        <v>1344</v>
      </c>
      <c r="J88" s="457" t="s">
        <v>1344</v>
      </c>
      <c r="K88" s="457" t="s">
        <v>1344</v>
      </c>
      <c r="L88" s="457" t="s">
        <v>1344</v>
      </c>
      <c r="M88" s="457" t="s">
        <v>1344</v>
      </c>
      <c r="N88" s="457" t="s">
        <v>1344</v>
      </c>
    </row>
    <row r="89" spans="1:14" x14ac:dyDescent="0.3">
      <c r="A89" s="412" t="s">
        <v>1094</v>
      </c>
      <c r="B89" s="413" t="s">
        <v>373</v>
      </c>
      <c r="C89" s="412" t="s">
        <v>9</v>
      </c>
      <c r="D89" s="412" t="str">
        <f t="shared" si="3"/>
        <v>Central and Eastern Sydney PHN 65+</v>
      </c>
      <c r="E89" s="463">
        <v>236704</v>
      </c>
      <c r="F89" s="460">
        <f t="shared" si="4"/>
        <v>236704</v>
      </c>
      <c r="G89" s="461">
        <v>0.73728813559322026</v>
      </c>
      <c r="H89" s="462">
        <f t="shared" si="5"/>
        <v>0.73728813559322026</v>
      </c>
      <c r="I89" s="457" t="s">
        <v>1344</v>
      </c>
      <c r="J89" s="457" t="s">
        <v>1344</v>
      </c>
      <c r="K89" s="457" t="s">
        <v>1344</v>
      </c>
      <c r="L89" s="457" t="s">
        <v>1344</v>
      </c>
      <c r="M89" s="457" t="s">
        <v>1344</v>
      </c>
      <c r="N89" s="457" t="s">
        <v>1344</v>
      </c>
    </row>
    <row r="90" spans="1:14" x14ac:dyDescent="0.3">
      <c r="A90" s="412" t="s">
        <v>1094</v>
      </c>
      <c r="B90" s="413" t="s">
        <v>373</v>
      </c>
      <c r="C90" s="412" t="s">
        <v>850</v>
      </c>
      <c r="D90" s="412" t="str">
        <f t="shared" si="3"/>
        <v>Central and Eastern Sydney PHN ALL</v>
      </c>
      <c r="E90" s="463">
        <v>1605760</v>
      </c>
      <c r="F90" s="460">
        <f t="shared" si="4"/>
        <v>1605760</v>
      </c>
      <c r="G90" s="461">
        <v>0.73728813559322026</v>
      </c>
      <c r="H90" s="462">
        <f t="shared" si="5"/>
        <v>0.73728813559322026</v>
      </c>
      <c r="I90" s="457" t="s">
        <v>1344</v>
      </c>
      <c r="J90" s="457" t="s">
        <v>1344</v>
      </c>
      <c r="K90" s="457" t="s">
        <v>1344</v>
      </c>
      <c r="L90" s="457" t="s">
        <v>1344</v>
      </c>
      <c r="M90" s="457" t="s">
        <v>1344</v>
      </c>
      <c r="N90" s="457" t="s">
        <v>1344</v>
      </c>
    </row>
    <row r="91" spans="1:14" x14ac:dyDescent="0.3">
      <c r="A91" s="412" t="s">
        <v>1094</v>
      </c>
      <c r="B91" s="413" t="s">
        <v>374</v>
      </c>
      <c r="C91" s="412" t="s">
        <v>361</v>
      </c>
      <c r="D91" s="412" t="str">
        <f t="shared" si="3"/>
        <v>Central Queensland, Wide Bay, Sunshine Coast PHN 12to17</v>
      </c>
      <c r="E91" s="463">
        <v>73024</v>
      </c>
      <c r="F91" s="460">
        <f t="shared" si="4"/>
        <v>73024</v>
      </c>
      <c r="G91" s="461">
        <v>1.1666666666666667</v>
      </c>
      <c r="H91" s="462">
        <f t="shared" si="5"/>
        <v>1.1666666666666667</v>
      </c>
      <c r="I91" s="457" t="s">
        <v>1344</v>
      </c>
      <c r="J91" s="457" t="s">
        <v>1344</v>
      </c>
      <c r="K91" s="457" t="s">
        <v>1344</v>
      </c>
      <c r="L91" s="457" t="s">
        <v>1344</v>
      </c>
      <c r="M91" s="457" t="s">
        <v>1344</v>
      </c>
      <c r="N91" s="457" t="s">
        <v>1344</v>
      </c>
    </row>
    <row r="92" spans="1:14" x14ac:dyDescent="0.3">
      <c r="A92" s="412" t="s">
        <v>1094</v>
      </c>
      <c r="B92" s="413" t="s">
        <v>374</v>
      </c>
      <c r="C92" s="412" t="s">
        <v>362</v>
      </c>
      <c r="D92" s="412" t="str">
        <f t="shared" si="3"/>
        <v>Central Queensland, Wide Bay, Sunshine Coast PHN 18to24</v>
      </c>
      <c r="E92" s="463">
        <v>69211</v>
      </c>
      <c r="F92" s="460">
        <f t="shared" si="4"/>
        <v>69211</v>
      </c>
      <c r="G92" s="461">
        <v>1.4999999999999998</v>
      </c>
      <c r="H92" s="462">
        <f t="shared" si="5"/>
        <v>1.4999999999999998</v>
      </c>
      <c r="I92" s="457" t="s">
        <v>1344</v>
      </c>
      <c r="J92" s="457" t="s">
        <v>1344</v>
      </c>
      <c r="K92" s="457" t="s">
        <v>1344</v>
      </c>
      <c r="L92" s="457" t="s">
        <v>1344</v>
      </c>
      <c r="M92" s="457" t="s">
        <v>1344</v>
      </c>
      <c r="N92" s="457" t="s">
        <v>1344</v>
      </c>
    </row>
    <row r="93" spans="1:14" x14ac:dyDescent="0.3">
      <c r="A93" s="412" t="s">
        <v>1094</v>
      </c>
      <c r="B93" s="413" t="s">
        <v>374</v>
      </c>
      <c r="C93" s="412" t="s">
        <v>364</v>
      </c>
      <c r="D93" s="412" t="str">
        <f t="shared" si="3"/>
        <v>Central Queensland, Wide Bay, Sunshine Coast PHN 25to64</v>
      </c>
      <c r="E93" s="463">
        <v>465445</v>
      </c>
      <c r="F93" s="460">
        <f t="shared" si="4"/>
        <v>465445</v>
      </c>
      <c r="G93" s="461">
        <v>1.4999999999999998</v>
      </c>
      <c r="H93" s="462">
        <f t="shared" si="5"/>
        <v>1.4999999999999998</v>
      </c>
      <c r="I93" s="457" t="s">
        <v>1344</v>
      </c>
      <c r="J93" s="457" t="s">
        <v>1344</v>
      </c>
      <c r="K93" s="457" t="s">
        <v>1344</v>
      </c>
      <c r="L93" s="457" t="s">
        <v>1344</v>
      </c>
      <c r="M93" s="457" t="s">
        <v>1344</v>
      </c>
      <c r="N93" s="457" t="s">
        <v>1344</v>
      </c>
    </row>
    <row r="94" spans="1:14" x14ac:dyDescent="0.3">
      <c r="A94" s="412" t="s">
        <v>1094</v>
      </c>
      <c r="B94" s="413" t="s">
        <v>374</v>
      </c>
      <c r="C94" s="412" t="s">
        <v>9</v>
      </c>
      <c r="D94" s="412" t="str">
        <f t="shared" si="3"/>
        <v>Central Queensland, Wide Bay, Sunshine Coast PHN 65+</v>
      </c>
      <c r="E94" s="463">
        <v>213804</v>
      </c>
      <c r="F94" s="460">
        <f t="shared" si="4"/>
        <v>213804</v>
      </c>
      <c r="G94" s="461">
        <v>1.4999999999999998</v>
      </c>
      <c r="H94" s="462">
        <f t="shared" si="5"/>
        <v>1.4999999999999998</v>
      </c>
      <c r="I94" s="457" t="s">
        <v>1344</v>
      </c>
      <c r="J94" s="457" t="s">
        <v>1344</v>
      </c>
      <c r="K94" s="457" t="s">
        <v>1344</v>
      </c>
      <c r="L94" s="457" t="s">
        <v>1344</v>
      </c>
      <c r="M94" s="457" t="s">
        <v>1344</v>
      </c>
      <c r="N94" s="457" t="s">
        <v>1344</v>
      </c>
    </row>
    <row r="95" spans="1:14" x14ac:dyDescent="0.3">
      <c r="A95" s="412" t="s">
        <v>1094</v>
      </c>
      <c r="B95" s="413" t="s">
        <v>374</v>
      </c>
      <c r="C95" s="412" t="s">
        <v>850</v>
      </c>
      <c r="D95" s="412" t="str">
        <f t="shared" si="3"/>
        <v>Central Queensland, Wide Bay, Sunshine Coast PHN ALL</v>
      </c>
      <c r="E95" s="463">
        <v>950171</v>
      </c>
      <c r="F95" s="460">
        <f t="shared" si="4"/>
        <v>950171</v>
      </c>
      <c r="G95" s="461">
        <v>1.4999999999999998</v>
      </c>
      <c r="H95" s="462">
        <f t="shared" si="5"/>
        <v>1.4999999999999998</v>
      </c>
      <c r="I95" s="457" t="s">
        <v>1344</v>
      </c>
      <c r="J95" s="457" t="s">
        <v>1344</v>
      </c>
      <c r="K95" s="457" t="s">
        <v>1344</v>
      </c>
      <c r="L95" s="457" t="s">
        <v>1344</v>
      </c>
      <c r="M95" s="457" t="s">
        <v>1344</v>
      </c>
      <c r="N95" s="457" t="s">
        <v>1344</v>
      </c>
    </row>
    <row r="96" spans="1:14" x14ac:dyDescent="0.3">
      <c r="A96" s="412" t="s">
        <v>1094</v>
      </c>
      <c r="B96" s="413" t="s">
        <v>375</v>
      </c>
      <c r="C96" s="412" t="s">
        <v>361</v>
      </c>
      <c r="D96" s="412" t="str">
        <f t="shared" si="3"/>
        <v>Country SA PHN 12to17</v>
      </c>
      <c r="E96" s="463">
        <v>38711</v>
      </c>
      <c r="F96" s="460">
        <f t="shared" si="4"/>
        <v>38711</v>
      </c>
      <c r="G96" s="461">
        <v>1.4166666666666667</v>
      </c>
      <c r="H96" s="462">
        <f t="shared" si="5"/>
        <v>1.4166666666666667</v>
      </c>
      <c r="I96" s="457" t="s">
        <v>1344</v>
      </c>
      <c r="J96" s="457" t="s">
        <v>1344</v>
      </c>
      <c r="K96" s="457" t="s">
        <v>1344</v>
      </c>
      <c r="L96" s="457" t="s">
        <v>1344</v>
      </c>
      <c r="M96" s="457" t="s">
        <v>1344</v>
      </c>
      <c r="N96" s="457" t="s">
        <v>1344</v>
      </c>
    </row>
    <row r="97" spans="1:14" x14ac:dyDescent="0.3">
      <c r="A97" s="412" t="s">
        <v>1094</v>
      </c>
      <c r="B97" s="413" t="s">
        <v>375</v>
      </c>
      <c r="C97" s="412" t="s">
        <v>362</v>
      </c>
      <c r="D97" s="412" t="str">
        <f t="shared" si="3"/>
        <v>Country SA PHN 18to24</v>
      </c>
      <c r="E97" s="463">
        <v>38003</v>
      </c>
      <c r="F97" s="460">
        <f t="shared" si="4"/>
        <v>38003</v>
      </c>
      <c r="G97" s="461">
        <v>1.0677966101694913</v>
      </c>
      <c r="H97" s="462">
        <f t="shared" si="5"/>
        <v>1.0677966101694913</v>
      </c>
      <c r="I97" s="457" t="s">
        <v>1344</v>
      </c>
      <c r="J97" s="457" t="s">
        <v>1344</v>
      </c>
      <c r="K97" s="457" t="s">
        <v>1344</v>
      </c>
      <c r="L97" s="457" t="s">
        <v>1344</v>
      </c>
      <c r="M97" s="457" t="s">
        <v>1344</v>
      </c>
      <c r="N97" s="457" t="s">
        <v>1344</v>
      </c>
    </row>
    <row r="98" spans="1:14" x14ac:dyDescent="0.3">
      <c r="A98" s="412" t="s">
        <v>1094</v>
      </c>
      <c r="B98" s="413" t="s">
        <v>375</v>
      </c>
      <c r="C98" s="412" t="s">
        <v>364</v>
      </c>
      <c r="D98" s="412" t="str">
        <f t="shared" si="3"/>
        <v>Country SA PHN 25to64</v>
      </c>
      <c r="E98" s="463">
        <v>257390</v>
      </c>
      <c r="F98" s="460">
        <f t="shared" si="4"/>
        <v>257390</v>
      </c>
      <c r="G98" s="461">
        <v>1.0677966101694913</v>
      </c>
      <c r="H98" s="462">
        <f t="shared" si="5"/>
        <v>1.0677966101694913</v>
      </c>
      <c r="I98" s="457" t="s">
        <v>1344</v>
      </c>
      <c r="J98" s="457" t="s">
        <v>1344</v>
      </c>
      <c r="K98" s="457" t="s">
        <v>1344</v>
      </c>
      <c r="L98" s="457" t="s">
        <v>1344</v>
      </c>
      <c r="M98" s="457" t="s">
        <v>1344</v>
      </c>
      <c r="N98" s="457" t="s">
        <v>1344</v>
      </c>
    </row>
    <row r="99" spans="1:14" x14ac:dyDescent="0.3">
      <c r="A99" s="412" t="s">
        <v>1094</v>
      </c>
      <c r="B99" s="413" t="s">
        <v>375</v>
      </c>
      <c r="C99" s="412" t="s">
        <v>9</v>
      </c>
      <c r="D99" s="412" t="str">
        <f t="shared" si="3"/>
        <v>Country SA PHN 65+</v>
      </c>
      <c r="E99" s="463">
        <v>126309</v>
      </c>
      <c r="F99" s="460">
        <f t="shared" si="4"/>
        <v>126309</v>
      </c>
      <c r="G99" s="461">
        <v>1.0677966101694913</v>
      </c>
      <c r="H99" s="462">
        <f t="shared" si="5"/>
        <v>1.0677966101694913</v>
      </c>
      <c r="I99" s="457" t="s">
        <v>1344</v>
      </c>
      <c r="J99" s="457" t="s">
        <v>1344</v>
      </c>
      <c r="K99" s="457" t="s">
        <v>1344</v>
      </c>
      <c r="L99" s="457" t="s">
        <v>1344</v>
      </c>
      <c r="M99" s="457" t="s">
        <v>1344</v>
      </c>
      <c r="N99" s="457" t="s">
        <v>1344</v>
      </c>
    </row>
    <row r="100" spans="1:14" x14ac:dyDescent="0.3">
      <c r="A100" s="412" t="s">
        <v>1094</v>
      </c>
      <c r="B100" s="413" t="s">
        <v>375</v>
      </c>
      <c r="C100" s="412" t="s">
        <v>850</v>
      </c>
      <c r="D100" s="412" t="str">
        <f t="shared" si="3"/>
        <v>Country SA PHN ALL</v>
      </c>
      <c r="E100" s="463">
        <v>530799</v>
      </c>
      <c r="F100" s="460">
        <f t="shared" si="4"/>
        <v>530799</v>
      </c>
      <c r="G100" s="461">
        <v>1.0677966101694913</v>
      </c>
      <c r="H100" s="462">
        <f t="shared" si="5"/>
        <v>1.0677966101694913</v>
      </c>
      <c r="I100" s="457" t="s">
        <v>1344</v>
      </c>
      <c r="J100" s="457" t="s">
        <v>1344</v>
      </c>
      <c r="K100" s="457" t="s">
        <v>1344</v>
      </c>
      <c r="L100" s="457" t="s">
        <v>1344</v>
      </c>
      <c r="M100" s="457" t="s">
        <v>1344</v>
      </c>
      <c r="N100" s="457" t="s">
        <v>1344</v>
      </c>
    </row>
    <row r="101" spans="1:14" x14ac:dyDescent="0.3">
      <c r="A101" s="412" t="s">
        <v>1094</v>
      </c>
      <c r="B101" s="413" t="s">
        <v>376</v>
      </c>
      <c r="C101" s="412" t="s">
        <v>361</v>
      </c>
      <c r="D101" s="412" t="str">
        <f t="shared" si="3"/>
        <v>Country WA PHN 12to17</v>
      </c>
      <c r="E101" s="463">
        <v>43188</v>
      </c>
      <c r="F101" s="460">
        <f t="shared" si="4"/>
        <v>43188</v>
      </c>
      <c r="G101" s="461">
        <v>0.20833333333333334</v>
      </c>
      <c r="H101" s="462">
        <f t="shared" si="5"/>
        <v>0.20833333333333334</v>
      </c>
      <c r="I101" s="457" t="s">
        <v>1344</v>
      </c>
      <c r="J101" s="457" t="s">
        <v>1344</v>
      </c>
      <c r="K101" s="457" t="s">
        <v>1344</v>
      </c>
      <c r="L101" s="457" t="s">
        <v>1344</v>
      </c>
      <c r="M101" s="457" t="s">
        <v>1344</v>
      </c>
      <c r="N101" s="457" t="s">
        <v>1344</v>
      </c>
    </row>
    <row r="102" spans="1:14" x14ac:dyDescent="0.3">
      <c r="A102" s="412" t="s">
        <v>1094</v>
      </c>
      <c r="B102" s="413" t="s">
        <v>376</v>
      </c>
      <c r="C102" s="412" t="s">
        <v>362</v>
      </c>
      <c r="D102" s="412" t="str">
        <f t="shared" si="3"/>
        <v>Country WA PHN 18to24</v>
      </c>
      <c r="E102" s="463">
        <v>40381</v>
      </c>
      <c r="F102" s="460">
        <f t="shared" si="4"/>
        <v>40381</v>
      </c>
      <c r="G102" s="461">
        <v>1.906779661016949</v>
      </c>
      <c r="H102" s="462">
        <f t="shared" si="5"/>
        <v>1.906779661016949</v>
      </c>
      <c r="I102" s="457" t="s">
        <v>1344</v>
      </c>
      <c r="J102" s="457" t="s">
        <v>1344</v>
      </c>
      <c r="K102" s="457" t="s">
        <v>1344</v>
      </c>
      <c r="L102" s="457" t="s">
        <v>1344</v>
      </c>
      <c r="M102" s="457" t="s">
        <v>1344</v>
      </c>
      <c r="N102" s="457" t="s">
        <v>1344</v>
      </c>
    </row>
    <row r="103" spans="1:14" x14ac:dyDescent="0.3">
      <c r="A103" s="412" t="s">
        <v>1094</v>
      </c>
      <c r="B103" s="413" t="s">
        <v>376</v>
      </c>
      <c r="C103" s="412" t="s">
        <v>364</v>
      </c>
      <c r="D103" s="412" t="str">
        <f t="shared" si="3"/>
        <v>Country WA PHN 25to64</v>
      </c>
      <c r="E103" s="463">
        <v>296548</v>
      </c>
      <c r="F103" s="460">
        <f t="shared" si="4"/>
        <v>296548</v>
      </c>
      <c r="G103" s="461">
        <v>1.906779661016949</v>
      </c>
      <c r="H103" s="462">
        <f t="shared" si="5"/>
        <v>1.906779661016949</v>
      </c>
      <c r="I103" s="457" t="s">
        <v>1344</v>
      </c>
      <c r="J103" s="457" t="s">
        <v>1344</v>
      </c>
      <c r="K103" s="457" t="s">
        <v>1344</v>
      </c>
      <c r="L103" s="457" t="s">
        <v>1344</v>
      </c>
      <c r="M103" s="457" t="s">
        <v>1344</v>
      </c>
      <c r="N103" s="457" t="s">
        <v>1344</v>
      </c>
    </row>
    <row r="104" spans="1:14" x14ac:dyDescent="0.3">
      <c r="A104" s="412" t="s">
        <v>1094</v>
      </c>
      <c r="B104" s="413" t="s">
        <v>376</v>
      </c>
      <c r="C104" s="412" t="s">
        <v>9</v>
      </c>
      <c r="D104" s="412" t="str">
        <f t="shared" si="3"/>
        <v>Country WA PHN 65+</v>
      </c>
      <c r="E104" s="463">
        <v>100602</v>
      </c>
      <c r="F104" s="460">
        <f t="shared" si="4"/>
        <v>100602</v>
      </c>
      <c r="G104" s="461">
        <v>1.906779661016949</v>
      </c>
      <c r="H104" s="462">
        <f t="shared" si="5"/>
        <v>1.906779661016949</v>
      </c>
      <c r="I104" s="457" t="s">
        <v>1344</v>
      </c>
      <c r="J104" s="457" t="s">
        <v>1344</v>
      </c>
      <c r="K104" s="457" t="s">
        <v>1344</v>
      </c>
      <c r="L104" s="457" t="s">
        <v>1344</v>
      </c>
      <c r="M104" s="457" t="s">
        <v>1344</v>
      </c>
      <c r="N104" s="457" t="s">
        <v>1344</v>
      </c>
    </row>
    <row r="105" spans="1:14" x14ac:dyDescent="0.3">
      <c r="A105" s="412" t="s">
        <v>1094</v>
      </c>
      <c r="B105" s="413" t="s">
        <v>376</v>
      </c>
      <c r="C105" s="412" t="s">
        <v>850</v>
      </c>
      <c r="D105" s="412" t="str">
        <f t="shared" si="3"/>
        <v>Country WA PHN ALL</v>
      </c>
      <c r="E105" s="463">
        <v>566736</v>
      </c>
      <c r="F105" s="460">
        <f t="shared" si="4"/>
        <v>566736</v>
      </c>
      <c r="G105" s="461">
        <v>1.906779661016949</v>
      </c>
      <c r="H105" s="462">
        <f t="shared" si="5"/>
        <v>1.906779661016949</v>
      </c>
      <c r="I105" s="457" t="s">
        <v>1344</v>
      </c>
      <c r="J105" s="457" t="s">
        <v>1344</v>
      </c>
      <c r="K105" s="457" t="s">
        <v>1344</v>
      </c>
      <c r="L105" s="457" t="s">
        <v>1344</v>
      </c>
      <c r="M105" s="457" t="s">
        <v>1344</v>
      </c>
      <c r="N105" s="457" t="s">
        <v>1344</v>
      </c>
    </row>
    <row r="106" spans="1:14" x14ac:dyDescent="0.3">
      <c r="A106" s="412" t="s">
        <v>1094</v>
      </c>
      <c r="B106" s="413" t="s">
        <v>377</v>
      </c>
      <c r="C106" s="412" t="s">
        <v>361</v>
      </c>
      <c r="D106" s="412" t="str">
        <f t="shared" si="3"/>
        <v>Darling Downs and West Moreton PHN 12to17</v>
      </c>
      <c r="E106" s="463">
        <v>53659</v>
      </c>
      <c r="F106" s="460">
        <f t="shared" si="4"/>
        <v>53659</v>
      </c>
      <c r="G106" s="461">
        <v>0.875</v>
      </c>
      <c r="H106" s="462">
        <f t="shared" si="5"/>
        <v>0.875</v>
      </c>
      <c r="I106" s="457" t="s">
        <v>1344</v>
      </c>
      <c r="J106" s="457" t="s">
        <v>1344</v>
      </c>
      <c r="K106" s="457" t="s">
        <v>1344</v>
      </c>
      <c r="L106" s="457" t="s">
        <v>1344</v>
      </c>
      <c r="M106" s="457" t="s">
        <v>1344</v>
      </c>
      <c r="N106" s="457" t="s">
        <v>1344</v>
      </c>
    </row>
    <row r="107" spans="1:14" x14ac:dyDescent="0.3">
      <c r="A107" s="412" t="s">
        <v>1094</v>
      </c>
      <c r="B107" s="413" t="s">
        <v>377</v>
      </c>
      <c r="C107" s="412" t="s">
        <v>362</v>
      </c>
      <c r="D107" s="412" t="str">
        <f t="shared" si="3"/>
        <v>Darling Downs and West Moreton PHN 18to24</v>
      </c>
      <c r="E107" s="463">
        <v>54598</v>
      </c>
      <c r="F107" s="460">
        <f t="shared" si="4"/>
        <v>54598</v>
      </c>
      <c r="G107" s="461">
        <v>1.5169491525423726</v>
      </c>
      <c r="H107" s="462">
        <f t="shared" si="5"/>
        <v>1.5169491525423726</v>
      </c>
      <c r="I107" s="457" t="s">
        <v>1344</v>
      </c>
      <c r="J107" s="457" t="s">
        <v>1344</v>
      </c>
      <c r="K107" s="457" t="s">
        <v>1344</v>
      </c>
      <c r="L107" s="457" t="s">
        <v>1344</v>
      </c>
      <c r="M107" s="457" t="s">
        <v>1344</v>
      </c>
      <c r="N107" s="457" t="s">
        <v>1344</v>
      </c>
    </row>
    <row r="108" spans="1:14" x14ac:dyDescent="0.3">
      <c r="A108" s="412" t="s">
        <v>1094</v>
      </c>
      <c r="B108" s="413" t="s">
        <v>377</v>
      </c>
      <c r="C108" s="412" t="s">
        <v>364</v>
      </c>
      <c r="D108" s="412" t="str">
        <f t="shared" si="3"/>
        <v>Darling Downs and West Moreton PHN 25to64</v>
      </c>
      <c r="E108" s="463">
        <v>316853</v>
      </c>
      <c r="F108" s="460">
        <f t="shared" si="4"/>
        <v>316853</v>
      </c>
      <c r="G108" s="461">
        <v>1.5169491525423726</v>
      </c>
      <c r="H108" s="462">
        <f t="shared" si="5"/>
        <v>1.5169491525423726</v>
      </c>
      <c r="I108" s="457" t="s">
        <v>1344</v>
      </c>
      <c r="J108" s="457" t="s">
        <v>1344</v>
      </c>
      <c r="K108" s="457" t="s">
        <v>1344</v>
      </c>
      <c r="L108" s="457" t="s">
        <v>1344</v>
      </c>
      <c r="M108" s="457" t="s">
        <v>1344</v>
      </c>
      <c r="N108" s="457" t="s">
        <v>1344</v>
      </c>
    </row>
    <row r="109" spans="1:14" x14ac:dyDescent="0.3">
      <c r="A109" s="412" t="s">
        <v>1094</v>
      </c>
      <c r="B109" s="413" t="s">
        <v>377</v>
      </c>
      <c r="C109" s="412" t="s">
        <v>9</v>
      </c>
      <c r="D109" s="412" t="str">
        <f t="shared" si="3"/>
        <v>Darling Downs and West Moreton PHN 65+</v>
      </c>
      <c r="E109" s="463">
        <v>108793</v>
      </c>
      <c r="F109" s="460">
        <f t="shared" si="4"/>
        <v>108793</v>
      </c>
      <c r="G109" s="461">
        <v>1.5169491525423726</v>
      </c>
      <c r="H109" s="462">
        <f t="shared" si="5"/>
        <v>1.5169491525423726</v>
      </c>
      <c r="I109" s="457" t="s">
        <v>1344</v>
      </c>
      <c r="J109" s="457" t="s">
        <v>1344</v>
      </c>
      <c r="K109" s="457" t="s">
        <v>1344</v>
      </c>
      <c r="L109" s="457" t="s">
        <v>1344</v>
      </c>
      <c r="M109" s="457" t="s">
        <v>1344</v>
      </c>
      <c r="N109" s="457" t="s">
        <v>1344</v>
      </c>
    </row>
    <row r="110" spans="1:14" x14ac:dyDescent="0.3">
      <c r="A110" s="412" t="s">
        <v>1094</v>
      </c>
      <c r="B110" s="413" t="s">
        <v>377</v>
      </c>
      <c r="C110" s="412" t="s">
        <v>850</v>
      </c>
      <c r="D110" s="412" t="str">
        <f t="shared" si="3"/>
        <v>Darling Downs and West Moreton PHN ALL</v>
      </c>
      <c r="E110" s="463">
        <v>636785</v>
      </c>
      <c r="F110" s="460">
        <f t="shared" si="4"/>
        <v>636785</v>
      </c>
      <c r="G110" s="461">
        <v>1.5169491525423726</v>
      </c>
      <c r="H110" s="462">
        <f t="shared" si="5"/>
        <v>1.5169491525423726</v>
      </c>
      <c r="I110" s="457" t="s">
        <v>1344</v>
      </c>
      <c r="J110" s="457" t="s">
        <v>1344</v>
      </c>
      <c r="K110" s="457" t="s">
        <v>1344</v>
      </c>
      <c r="L110" s="457" t="s">
        <v>1344</v>
      </c>
      <c r="M110" s="457" t="s">
        <v>1344</v>
      </c>
      <c r="N110" s="457" t="s">
        <v>1344</v>
      </c>
    </row>
    <row r="111" spans="1:14" x14ac:dyDescent="0.3">
      <c r="A111" s="412" t="s">
        <v>1094</v>
      </c>
      <c r="B111" s="413" t="s">
        <v>378</v>
      </c>
      <c r="C111" s="412" t="s">
        <v>361</v>
      </c>
      <c r="D111" s="412" t="str">
        <f t="shared" si="3"/>
        <v>Eastern Melbourne PHN 12to17</v>
      </c>
      <c r="E111" s="463">
        <v>118700</v>
      </c>
      <c r="F111" s="460">
        <f t="shared" si="4"/>
        <v>118700</v>
      </c>
      <c r="G111" s="461">
        <v>1.0416666666666667</v>
      </c>
      <c r="H111" s="462">
        <f t="shared" si="5"/>
        <v>1.0416666666666667</v>
      </c>
      <c r="I111" s="457" t="s">
        <v>1344</v>
      </c>
      <c r="J111" s="457" t="s">
        <v>1344</v>
      </c>
      <c r="K111" s="457" t="s">
        <v>1344</v>
      </c>
      <c r="L111" s="457" t="s">
        <v>1344</v>
      </c>
      <c r="M111" s="457" t="s">
        <v>1344</v>
      </c>
      <c r="N111" s="457" t="s">
        <v>1344</v>
      </c>
    </row>
    <row r="112" spans="1:14" x14ac:dyDescent="0.3">
      <c r="A112" s="412" t="s">
        <v>1094</v>
      </c>
      <c r="B112" s="413" t="s">
        <v>378</v>
      </c>
      <c r="C112" s="412" t="s">
        <v>362</v>
      </c>
      <c r="D112" s="412" t="str">
        <f t="shared" si="3"/>
        <v>Eastern Melbourne PHN 18to24</v>
      </c>
      <c r="E112" s="463">
        <v>152583</v>
      </c>
      <c r="F112" s="460">
        <f t="shared" si="4"/>
        <v>152583</v>
      </c>
      <c r="G112" s="461">
        <v>0.75423728813559321</v>
      </c>
      <c r="H112" s="462">
        <f t="shared" si="5"/>
        <v>0.75423728813559321</v>
      </c>
      <c r="I112" s="457" t="s">
        <v>1344</v>
      </c>
      <c r="J112" s="457" t="s">
        <v>1344</v>
      </c>
      <c r="K112" s="457" t="s">
        <v>1344</v>
      </c>
      <c r="L112" s="457" t="s">
        <v>1344</v>
      </c>
      <c r="M112" s="457" t="s">
        <v>1344</v>
      </c>
      <c r="N112" s="457" t="s">
        <v>1344</v>
      </c>
    </row>
    <row r="113" spans="1:14" x14ac:dyDescent="0.3">
      <c r="A113" s="412" t="s">
        <v>1094</v>
      </c>
      <c r="B113" s="413" t="s">
        <v>378</v>
      </c>
      <c r="C113" s="412" t="s">
        <v>364</v>
      </c>
      <c r="D113" s="412" t="str">
        <f t="shared" si="3"/>
        <v>Eastern Melbourne PHN 25to64</v>
      </c>
      <c r="E113" s="463">
        <v>824184</v>
      </c>
      <c r="F113" s="460">
        <f t="shared" si="4"/>
        <v>824184</v>
      </c>
      <c r="G113" s="461">
        <v>0.75423728813559321</v>
      </c>
      <c r="H113" s="462">
        <f t="shared" si="5"/>
        <v>0.75423728813559321</v>
      </c>
      <c r="I113" s="457" t="s">
        <v>1344</v>
      </c>
      <c r="J113" s="457" t="s">
        <v>1344</v>
      </c>
      <c r="K113" s="457" t="s">
        <v>1344</v>
      </c>
      <c r="L113" s="457" t="s">
        <v>1344</v>
      </c>
      <c r="M113" s="457" t="s">
        <v>1344</v>
      </c>
      <c r="N113" s="457" t="s">
        <v>1344</v>
      </c>
    </row>
    <row r="114" spans="1:14" x14ac:dyDescent="0.3">
      <c r="A114" s="412" t="s">
        <v>1094</v>
      </c>
      <c r="B114" s="413" t="s">
        <v>378</v>
      </c>
      <c r="C114" s="412" t="s">
        <v>9</v>
      </c>
      <c r="D114" s="412" t="str">
        <f t="shared" si="3"/>
        <v>Eastern Melbourne PHN 65+</v>
      </c>
      <c r="E114" s="463">
        <v>272745</v>
      </c>
      <c r="F114" s="460">
        <f t="shared" si="4"/>
        <v>272745</v>
      </c>
      <c r="G114" s="461">
        <v>0.75423728813559321</v>
      </c>
      <c r="H114" s="462">
        <f t="shared" si="5"/>
        <v>0.75423728813559321</v>
      </c>
      <c r="I114" s="457" t="s">
        <v>1344</v>
      </c>
      <c r="J114" s="457" t="s">
        <v>1344</v>
      </c>
      <c r="K114" s="457" t="s">
        <v>1344</v>
      </c>
      <c r="L114" s="457" t="s">
        <v>1344</v>
      </c>
      <c r="M114" s="457" t="s">
        <v>1344</v>
      </c>
      <c r="N114" s="457" t="s">
        <v>1344</v>
      </c>
    </row>
    <row r="115" spans="1:14" x14ac:dyDescent="0.3">
      <c r="A115" s="412" t="s">
        <v>1094</v>
      </c>
      <c r="B115" s="413" t="s">
        <v>378</v>
      </c>
      <c r="C115" s="412" t="s">
        <v>850</v>
      </c>
      <c r="D115" s="412" t="str">
        <f t="shared" si="3"/>
        <v>Eastern Melbourne PHN ALL</v>
      </c>
      <c r="E115" s="463">
        <v>1584358</v>
      </c>
      <c r="F115" s="460">
        <f t="shared" si="4"/>
        <v>1584358</v>
      </c>
      <c r="G115" s="461">
        <v>0.75423728813559321</v>
      </c>
      <c r="H115" s="462">
        <f t="shared" si="5"/>
        <v>0.75423728813559321</v>
      </c>
      <c r="I115" s="457" t="s">
        <v>1344</v>
      </c>
      <c r="J115" s="457" t="s">
        <v>1344</v>
      </c>
      <c r="K115" s="457" t="s">
        <v>1344</v>
      </c>
      <c r="L115" s="457" t="s">
        <v>1344</v>
      </c>
      <c r="M115" s="457" t="s">
        <v>1344</v>
      </c>
      <c r="N115" s="457" t="s">
        <v>1344</v>
      </c>
    </row>
    <row r="116" spans="1:14" x14ac:dyDescent="0.3">
      <c r="A116" s="412" t="s">
        <v>1094</v>
      </c>
      <c r="B116" s="413" t="s">
        <v>379</v>
      </c>
      <c r="C116" s="412" t="s">
        <v>361</v>
      </c>
      <c r="D116" s="412" t="str">
        <f t="shared" si="3"/>
        <v>Gippsland PHN 12to17</v>
      </c>
      <c r="E116" s="463">
        <v>21644</v>
      </c>
      <c r="F116" s="460">
        <f t="shared" si="4"/>
        <v>21644</v>
      </c>
      <c r="G116" s="461">
        <v>0.29166666666666669</v>
      </c>
      <c r="H116" s="462">
        <f t="shared" si="5"/>
        <v>0.29166666666666669</v>
      </c>
      <c r="I116" s="457" t="s">
        <v>1344</v>
      </c>
      <c r="J116" s="457" t="s">
        <v>1344</v>
      </c>
      <c r="K116" s="457" t="s">
        <v>1344</v>
      </c>
      <c r="L116" s="457" t="s">
        <v>1344</v>
      </c>
      <c r="M116" s="457" t="s">
        <v>1344</v>
      </c>
      <c r="N116" s="457" t="s">
        <v>1344</v>
      </c>
    </row>
    <row r="117" spans="1:14" x14ac:dyDescent="0.3">
      <c r="A117" s="412" t="s">
        <v>1094</v>
      </c>
      <c r="B117" s="413" t="s">
        <v>379</v>
      </c>
      <c r="C117" s="412" t="s">
        <v>362</v>
      </c>
      <c r="D117" s="412" t="str">
        <f t="shared" si="3"/>
        <v>Gippsland PHN 18to24</v>
      </c>
      <c r="E117" s="463">
        <v>20990</v>
      </c>
      <c r="F117" s="460">
        <f t="shared" si="4"/>
        <v>20990</v>
      </c>
      <c r="G117" s="461">
        <v>1.2966101694915253</v>
      </c>
      <c r="H117" s="462">
        <f t="shared" si="5"/>
        <v>1.2966101694915253</v>
      </c>
      <c r="I117" s="457" t="s">
        <v>1344</v>
      </c>
      <c r="J117" s="457" t="s">
        <v>1344</v>
      </c>
      <c r="K117" s="457" t="s">
        <v>1344</v>
      </c>
      <c r="L117" s="457" t="s">
        <v>1344</v>
      </c>
      <c r="M117" s="457" t="s">
        <v>1344</v>
      </c>
      <c r="N117" s="457" t="s">
        <v>1344</v>
      </c>
    </row>
    <row r="118" spans="1:14" x14ac:dyDescent="0.3">
      <c r="A118" s="412" t="s">
        <v>1094</v>
      </c>
      <c r="B118" s="413" t="s">
        <v>379</v>
      </c>
      <c r="C118" s="412" t="s">
        <v>364</v>
      </c>
      <c r="D118" s="412" t="str">
        <f t="shared" si="3"/>
        <v>Gippsland PHN 25to64</v>
      </c>
      <c r="E118" s="463">
        <v>146557</v>
      </c>
      <c r="F118" s="460">
        <f t="shared" si="4"/>
        <v>146557</v>
      </c>
      <c r="G118" s="461">
        <v>1.2966101694915253</v>
      </c>
      <c r="H118" s="462">
        <f t="shared" si="5"/>
        <v>1.2966101694915253</v>
      </c>
      <c r="I118" s="457" t="s">
        <v>1344</v>
      </c>
      <c r="J118" s="457" t="s">
        <v>1344</v>
      </c>
      <c r="K118" s="457" t="s">
        <v>1344</v>
      </c>
      <c r="L118" s="457" t="s">
        <v>1344</v>
      </c>
      <c r="M118" s="457" t="s">
        <v>1344</v>
      </c>
      <c r="N118" s="457" t="s">
        <v>1344</v>
      </c>
    </row>
    <row r="119" spans="1:14" x14ac:dyDescent="0.3">
      <c r="A119" s="412" t="s">
        <v>1094</v>
      </c>
      <c r="B119" s="413" t="s">
        <v>379</v>
      </c>
      <c r="C119" s="412" t="s">
        <v>9</v>
      </c>
      <c r="D119" s="412" t="str">
        <f t="shared" si="3"/>
        <v>Gippsland PHN 65+</v>
      </c>
      <c r="E119" s="463">
        <v>77566</v>
      </c>
      <c r="F119" s="460">
        <f t="shared" si="4"/>
        <v>77566</v>
      </c>
      <c r="G119" s="461">
        <v>1.2966101694915253</v>
      </c>
      <c r="H119" s="462">
        <f t="shared" si="5"/>
        <v>1.2966101694915253</v>
      </c>
      <c r="I119" s="457" t="s">
        <v>1344</v>
      </c>
      <c r="J119" s="457" t="s">
        <v>1344</v>
      </c>
      <c r="K119" s="457" t="s">
        <v>1344</v>
      </c>
      <c r="L119" s="457" t="s">
        <v>1344</v>
      </c>
      <c r="M119" s="457" t="s">
        <v>1344</v>
      </c>
      <c r="N119" s="457" t="s">
        <v>1344</v>
      </c>
    </row>
    <row r="120" spans="1:14" x14ac:dyDescent="0.3">
      <c r="A120" s="412" t="s">
        <v>1094</v>
      </c>
      <c r="B120" s="413" t="s">
        <v>379</v>
      </c>
      <c r="C120" s="412" t="s">
        <v>850</v>
      </c>
      <c r="D120" s="412" t="str">
        <f t="shared" si="3"/>
        <v>Gippsland PHN ALL</v>
      </c>
      <c r="E120" s="463">
        <v>307807</v>
      </c>
      <c r="F120" s="460">
        <f t="shared" si="4"/>
        <v>307807</v>
      </c>
      <c r="G120" s="461">
        <v>1.2966101694915253</v>
      </c>
      <c r="H120" s="462">
        <f t="shared" si="5"/>
        <v>1.2966101694915253</v>
      </c>
      <c r="I120" s="457" t="s">
        <v>1344</v>
      </c>
      <c r="J120" s="457" t="s">
        <v>1344</v>
      </c>
      <c r="K120" s="457" t="s">
        <v>1344</v>
      </c>
      <c r="L120" s="457" t="s">
        <v>1344</v>
      </c>
      <c r="M120" s="457" t="s">
        <v>1344</v>
      </c>
      <c r="N120" s="457" t="s">
        <v>1344</v>
      </c>
    </row>
    <row r="121" spans="1:14" x14ac:dyDescent="0.3">
      <c r="A121" s="412" t="s">
        <v>1094</v>
      </c>
      <c r="B121" s="413" t="s">
        <v>380</v>
      </c>
      <c r="C121" s="412" t="s">
        <v>361</v>
      </c>
      <c r="D121" s="412" t="str">
        <f t="shared" si="3"/>
        <v>Gold Coast PHN 12to17</v>
      </c>
      <c r="E121" s="463">
        <v>49976</v>
      </c>
      <c r="F121" s="460">
        <f t="shared" si="4"/>
        <v>49976</v>
      </c>
      <c r="G121" s="461">
        <v>0.16666666666666666</v>
      </c>
      <c r="H121" s="462">
        <f t="shared" si="5"/>
        <v>0.16666666666666666</v>
      </c>
      <c r="I121" s="457" t="s">
        <v>1344</v>
      </c>
      <c r="J121" s="457" t="s">
        <v>1344</v>
      </c>
      <c r="K121" s="457" t="s">
        <v>1344</v>
      </c>
      <c r="L121" s="457" t="s">
        <v>1344</v>
      </c>
      <c r="M121" s="457" t="s">
        <v>1344</v>
      </c>
      <c r="N121" s="457" t="s">
        <v>1344</v>
      </c>
    </row>
    <row r="122" spans="1:14" x14ac:dyDescent="0.3">
      <c r="A122" s="412" t="s">
        <v>1094</v>
      </c>
      <c r="B122" s="413" t="s">
        <v>380</v>
      </c>
      <c r="C122" s="412" t="s">
        <v>362</v>
      </c>
      <c r="D122" s="412" t="str">
        <f t="shared" si="3"/>
        <v>Gold Coast PHN 18to24</v>
      </c>
      <c r="E122" s="463">
        <v>61490</v>
      </c>
      <c r="F122" s="460">
        <f t="shared" si="4"/>
        <v>61490</v>
      </c>
      <c r="G122" s="461">
        <v>0.86440677966101687</v>
      </c>
      <c r="H122" s="462">
        <f t="shared" si="5"/>
        <v>0.86440677966101687</v>
      </c>
      <c r="I122" s="457" t="s">
        <v>1344</v>
      </c>
      <c r="J122" s="457" t="s">
        <v>1344</v>
      </c>
      <c r="K122" s="457" t="s">
        <v>1344</v>
      </c>
      <c r="L122" s="457" t="s">
        <v>1344</v>
      </c>
      <c r="M122" s="457" t="s">
        <v>1344</v>
      </c>
      <c r="N122" s="457" t="s">
        <v>1344</v>
      </c>
    </row>
    <row r="123" spans="1:14" x14ac:dyDescent="0.3">
      <c r="A123" s="412" t="s">
        <v>1094</v>
      </c>
      <c r="B123" s="413" t="s">
        <v>380</v>
      </c>
      <c r="C123" s="412" t="s">
        <v>364</v>
      </c>
      <c r="D123" s="412" t="str">
        <f t="shared" si="3"/>
        <v>Gold Coast PHN 25to64</v>
      </c>
      <c r="E123" s="463">
        <v>358751</v>
      </c>
      <c r="F123" s="460">
        <f t="shared" si="4"/>
        <v>358751</v>
      </c>
      <c r="G123" s="461">
        <v>0.86440677966101687</v>
      </c>
      <c r="H123" s="462">
        <f t="shared" si="5"/>
        <v>0.86440677966101687</v>
      </c>
      <c r="I123" s="457" t="s">
        <v>1344</v>
      </c>
      <c r="J123" s="457" t="s">
        <v>1344</v>
      </c>
      <c r="K123" s="457" t="s">
        <v>1344</v>
      </c>
      <c r="L123" s="457" t="s">
        <v>1344</v>
      </c>
      <c r="M123" s="457" t="s">
        <v>1344</v>
      </c>
      <c r="N123" s="457" t="s">
        <v>1344</v>
      </c>
    </row>
    <row r="124" spans="1:14" x14ac:dyDescent="0.3">
      <c r="A124" s="412" t="s">
        <v>1094</v>
      </c>
      <c r="B124" s="413" t="s">
        <v>380</v>
      </c>
      <c r="C124" s="412" t="s">
        <v>9</v>
      </c>
      <c r="D124" s="412" t="str">
        <f t="shared" si="3"/>
        <v>Gold Coast PHN 65+</v>
      </c>
      <c r="E124" s="463">
        <v>120452</v>
      </c>
      <c r="F124" s="460">
        <f t="shared" si="4"/>
        <v>120452</v>
      </c>
      <c r="G124" s="461">
        <v>0.86440677966101687</v>
      </c>
      <c r="H124" s="462">
        <f t="shared" si="5"/>
        <v>0.86440677966101687</v>
      </c>
      <c r="I124" s="457" t="s">
        <v>1344</v>
      </c>
      <c r="J124" s="457" t="s">
        <v>1344</v>
      </c>
      <c r="K124" s="457" t="s">
        <v>1344</v>
      </c>
      <c r="L124" s="457" t="s">
        <v>1344</v>
      </c>
      <c r="M124" s="457" t="s">
        <v>1344</v>
      </c>
      <c r="N124" s="457" t="s">
        <v>1344</v>
      </c>
    </row>
    <row r="125" spans="1:14" x14ac:dyDescent="0.3">
      <c r="A125" s="412" t="s">
        <v>1094</v>
      </c>
      <c r="B125" s="413" t="s">
        <v>380</v>
      </c>
      <c r="C125" s="412" t="s">
        <v>850</v>
      </c>
      <c r="D125" s="412" t="str">
        <f t="shared" si="3"/>
        <v>Gold Coast PHN ALL</v>
      </c>
      <c r="E125" s="463">
        <v>682392</v>
      </c>
      <c r="F125" s="460">
        <f t="shared" si="4"/>
        <v>682392</v>
      </c>
      <c r="G125" s="461">
        <v>0.86440677966101687</v>
      </c>
      <c r="H125" s="462">
        <f t="shared" si="5"/>
        <v>0.86440677966101687</v>
      </c>
      <c r="I125" s="457" t="s">
        <v>1344</v>
      </c>
      <c r="J125" s="457" t="s">
        <v>1344</v>
      </c>
      <c r="K125" s="457" t="s">
        <v>1344</v>
      </c>
      <c r="L125" s="457" t="s">
        <v>1344</v>
      </c>
      <c r="M125" s="457" t="s">
        <v>1344</v>
      </c>
      <c r="N125" s="457" t="s">
        <v>1344</v>
      </c>
    </row>
    <row r="126" spans="1:14" x14ac:dyDescent="0.3">
      <c r="A126" s="412" t="s">
        <v>1094</v>
      </c>
      <c r="B126" s="413" t="s">
        <v>381</v>
      </c>
      <c r="C126" s="412" t="s">
        <v>361</v>
      </c>
      <c r="D126" s="412" t="str">
        <f t="shared" si="3"/>
        <v>Hunter New England and Central Coast PHN 12to17</v>
      </c>
      <c r="E126" s="463">
        <v>99966</v>
      </c>
      <c r="F126" s="460">
        <f t="shared" si="4"/>
        <v>99966</v>
      </c>
      <c r="G126" s="461">
        <v>1.7916666666666665</v>
      </c>
      <c r="H126" s="462">
        <f t="shared" si="5"/>
        <v>1.7916666666666665</v>
      </c>
      <c r="I126" s="457" t="s">
        <v>1344</v>
      </c>
      <c r="J126" s="457" t="s">
        <v>1344</v>
      </c>
      <c r="K126" s="457" t="s">
        <v>1344</v>
      </c>
      <c r="L126" s="457" t="s">
        <v>1344</v>
      </c>
      <c r="M126" s="457" t="s">
        <v>1344</v>
      </c>
      <c r="N126" s="457" t="s">
        <v>1344</v>
      </c>
    </row>
    <row r="127" spans="1:14" x14ac:dyDescent="0.3">
      <c r="A127" s="412" t="s">
        <v>1094</v>
      </c>
      <c r="B127" s="413" t="s">
        <v>381</v>
      </c>
      <c r="C127" s="412" t="s">
        <v>362</v>
      </c>
      <c r="D127" s="412" t="str">
        <f t="shared" si="3"/>
        <v>Hunter New England and Central Coast PHN 18to24</v>
      </c>
      <c r="E127" s="463">
        <v>111724</v>
      </c>
      <c r="F127" s="460">
        <f t="shared" si="4"/>
        <v>111724</v>
      </c>
      <c r="G127" s="461">
        <v>1.1016949152542372</v>
      </c>
      <c r="H127" s="462">
        <f t="shared" si="5"/>
        <v>1.1016949152542372</v>
      </c>
      <c r="I127" s="457" t="s">
        <v>1344</v>
      </c>
      <c r="J127" s="457" t="s">
        <v>1344</v>
      </c>
      <c r="K127" s="457" t="s">
        <v>1344</v>
      </c>
      <c r="L127" s="457" t="s">
        <v>1344</v>
      </c>
      <c r="M127" s="457" t="s">
        <v>1344</v>
      </c>
      <c r="N127" s="457" t="s">
        <v>1344</v>
      </c>
    </row>
    <row r="128" spans="1:14" x14ac:dyDescent="0.3">
      <c r="A128" s="412" t="s">
        <v>1094</v>
      </c>
      <c r="B128" s="413" t="s">
        <v>381</v>
      </c>
      <c r="C128" s="412" t="s">
        <v>364</v>
      </c>
      <c r="D128" s="412" t="str">
        <f t="shared" si="3"/>
        <v>Hunter New England and Central Coast PHN 25to64</v>
      </c>
      <c r="E128" s="463">
        <v>650743</v>
      </c>
      <c r="F128" s="460">
        <f t="shared" si="4"/>
        <v>650743</v>
      </c>
      <c r="G128" s="461">
        <v>1.1016949152542372</v>
      </c>
      <c r="H128" s="462">
        <f t="shared" si="5"/>
        <v>1.1016949152542372</v>
      </c>
      <c r="I128" s="457" t="s">
        <v>1344</v>
      </c>
      <c r="J128" s="457" t="s">
        <v>1344</v>
      </c>
      <c r="K128" s="457" t="s">
        <v>1344</v>
      </c>
      <c r="L128" s="457" t="s">
        <v>1344</v>
      </c>
      <c r="M128" s="457" t="s">
        <v>1344</v>
      </c>
      <c r="N128" s="457" t="s">
        <v>1344</v>
      </c>
    </row>
    <row r="129" spans="1:14" x14ac:dyDescent="0.3">
      <c r="A129" s="412" t="s">
        <v>1094</v>
      </c>
      <c r="B129" s="413" t="s">
        <v>381</v>
      </c>
      <c r="C129" s="412" t="s">
        <v>9</v>
      </c>
      <c r="D129" s="412" t="str">
        <f t="shared" si="3"/>
        <v>Hunter New England and Central Coast PHN 65+</v>
      </c>
      <c r="E129" s="463">
        <v>285579</v>
      </c>
      <c r="F129" s="460">
        <f t="shared" si="4"/>
        <v>285579</v>
      </c>
      <c r="G129" s="461">
        <v>1.1016949152542372</v>
      </c>
      <c r="H129" s="462">
        <f t="shared" si="5"/>
        <v>1.1016949152542372</v>
      </c>
      <c r="I129" s="457" t="s">
        <v>1344</v>
      </c>
      <c r="J129" s="457" t="s">
        <v>1344</v>
      </c>
      <c r="K129" s="457" t="s">
        <v>1344</v>
      </c>
      <c r="L129" s="457" t="s">
        <v>1344</v>
      </c>
      <c r="M129" s="457" t="s">
        <v>1344</v>
      </c>
      <c r="N129" s="457" t="s">
        <v>1344</v>
      </c>
    </row>
    <row r="130" spans="1:14" x14ac:dyDescent="0.3">
      <c r="A130" s="412" t="s">
        <v>1094</v>
      </c>
      <c r="B130" s="413" t="s">
        <v>381</v>
      </c>
      <c r="C130" s="412" t="s">
        <v>850</v>
      </c>
      <c r="D130" s="412" t="str">
        <f t="shared" si="3"/>
        <v>Hunter New England and Central Coast PHN ALL</v>
      </c>
      <c r="E130" s="463">
        <v>1339853</v>
      </c>
      <c r="F130" s="460">
        <f t="shared" si="4"/>
        <v>1339853</v>
      </c>
      <c r="G130" s="461">
        <v>1.1016949152542372</v>
      </c>
      <c r="H130" s="462">
        <f t="shared" si="5"/>
        <v>1.1016949152542372</v>
      </c>
      <c r="I130" s="457" t="s">
        <v>1344</v>
      </c>
      <c r="J130" s="457" t="s">
        <v>1344</v>
      </c>
      <c r="K130" s="457" t="s">
        <v>1344</v>
      </c>
      <c r="L130" s="457" t="s">
        <v>1344</v>
      </c>
      <c r="M130" s="457" t="s">
        <v>1344</v>
      </c>
      <c r="N130" s="457" t="s">
        <v>1344</v>
      </c>
    </row>
    <row r="131" spans="1:14" x14ac:dyDescent="0.3">
      <c r="A131" s="412" t="s">
        <v>1094</v>
      </c>
      <c r="B131" s="413" t="s">
        <v>382</v>
      </c>
      <c r="C131" s="412" t="s">
        <v>361</v>
      </c>
      <c r="D131" s="412" t="str">
        <f t="shared" si="3"/>
        <v>Murray PHN 12to17</v>
      </c>
      <c r="E131" s="463">
        <v>48330</v>
      </c>
      <c r="F131" s="460">
        <f t="shared" si="4"/>
        <v>48330</v>
      </c>
      <c r="G131" s="461">
        <v>0.29166666666666669</v>
      </c>
      <c r="H131" s="462">
        <f t="shared" si="5"/>
        <v>0.29166666666666669</v>
      </c>
      <c r="I131" s="457" t="s">
        <v>1344</v>
      </c>
      <c r="J131" s="457" t="s">
        <v>1344</v>
      </c>
      <c r="K131" s="457" t="s">
        <v>1344</v>
      </c>
      <c r="L131" s="457" t="s">
        <v>1344</v>
      </c>
      <c r="M131" s="457" t="s">
        <v>1344</v>
      </c>
      <c r="N131" s="457" t="s">
        <v>1344</v>
      </c>
    </row>
    <row r="132" spans="1:14" x14ac:dyDescent="0.3">
      <c r="A132" s="412" t="s">
        <v>1094</v>
      </c>
      <c r="B132" s="413" t="s">
        <v>382</v>
      </c>
      <c r="C132" s="412" t="s">
        <v>362</v>
      </c>
      <c r="D132" s="412" t="str">
        <f t="shared" si="3"/>
        <v>Murray PHN 18to24</v>
      </c>
      <c r="E132" s="463">
        <v>48598</v>
      </c>
      <c r="F132" s="460">
        <f t="shared" si="4"/>
        <v>48598</v>
      </c>
      <c r="G132" s="461">
        <v>1.3898305084745761</v>
      </c>
      <c r="H132" s="462">
        <f t="shared" si="5"/>
        <v>1.3898305084745761</v>
      </c>
      <c r="I132" s="457" t="s">
        <v>1344</v>
      </c>
      <c r="J132" s="457" t="s">
        <v>1344</v>
      </c>
      <c r="K132" s="457" t="s">
        <v>1344</v>
      </c>
      <c r="L132" s="457" t="s">
        <v>1344</v>
      </c>
      <c r="M132" s="457" t="s">
        <v>1344</v>
      </c>
      <c r="N132" s="457" t="s">
        <v>1344</v>
      </c>
    </row>
    <row r="133" spans="1:14" x14ac:dyDescent="0.3">
      <c r="A133" s="412" t="s">
        <v>1094</v>
      </c>
      <c r="B133" s="413" t="s">
        <v>382</v>
      </c>
      <c r="C133" s="412" t="s">
        <v>364</v>
      </c>
      <c r="D133" s="412" t="str">
        <f t="shared" si="3"/>
        <v>Murray PHN 25to64</v>
      </c>
      <c r="E133" s="463">
        <v>315754</v>
      </c>
      <c r="F133" s="460">
        <f t="shared" si="4"/>
        <v>315754</v>
      </c>
      <c r="G133" s="461">
        <v>1.3898305084745761</v>
      </c>
      <c r="H133" s="462">
        <f t="shared" si="5"/>
        <v>1.3898305084745761</v>
      </c>
      <c r="I133" s="457" t="s">
        <v>1344</v>
      </c>
      <c r="J133" s="457" t="s">
        <v>1344</v>
      </c>
      <c r="K133" s="457" t="s">
        <v>1344</v>
      </c>
      <c r="L133" s="457" t="s">
        <v>1344</v>
      </c>
      <c r="M133" s="457" t="s">
        <v>1344</v>
      </c>
      <c r="N133" s="457" t="s">
        <v>1344</v>
      </c>
    </row>
    <row r="134" spans="1:14" x14ac:dyDescent="0.3">
      <c r="A134" s="412" t="s">
        <v>1094</v>
      </c>
      <c r="B134" s="413" t="s">
        <v>382</v>
      </c>
      <c r="C134" s="412" t="s">
        <v>9</v>
      </c>
      <c r="D134" s="412" t="str">
        <f t="shared" si="3"/>
        <v>Murray PHN 65+</v>
      </c>
      <c r="E134" s="463">
        <v>146183</v>
      </c>
      <c r="F134" s="460">
        <f t="shared" si="4"/>
        <v>146183</v>
      </c>
      <c r="G134" s="461">
        <v>1.3898305084745761</v>
      </c>
      <c r="H134" s="462">
        <f t="shared" si="5"/>
        <v>1.3898305084745761</v>
      </c>
      <c r="I134" s="457" t="s">
        <v>1344</v>
      </c>
      <c r="J134" s="457" t="s">
        <v>1344</v>
      </c>
      <c r="K134" s="457" t="s">
        <v>1344</v>
      </c>
      <c r="L134" s="457" t="s">
        <v>1344</v>
      </c>
      <c r="M134" s="457" t="s">
        <v>1344</v>
      </c>
      <c r="N134" s="457" t="s">
        <v>1344</v>
      </c>
    </row>
    <row r="135" spans="1:14" x14ac:dyDescent="0.3">
      <c r="A135" s="412" t="s">
        <v>1094</v>
      </c>
      <c r="B135" s="413" t="s">
        <v>382</v>
      </c>
      <c r="C135" s="412" t="s">
        <v>850</v>
      </c>
      <c r="D135" s="412" t="str">
        <f t="shared" si="3"/>
        <v>Murray PHN ALL</v>
      </c>
      <c r="E135" s="463">
        <v>649337</v>
      </c>
      <c r="F135" s="460">
        <f t="shared" si="4"/>
        <v>649337</v>
      </c>
      <c r="G135" s="461">
        <v>1.3898305084745761</v>
      </c>
      <c r="H135" s="462">
        <f t="shared" si="5"/>
        <v>1.3898305084745761</v>
      </c>
      <c r="I135" s="457" t="s">
        <v>1344</v>
      </c>
      <c r="J135" s="457" t="s">
        <v>1344</v>
      </c>
      <c r="K135" s="457" t="s">
        <v>1344</v>
      </c>
      <c r="L135" s="457" t="s">
        <v>1344</v>
      </c>
      <c r="M135" s="457" t="s">
        <v>1344</v>
      </c>
      <c r="N135" s="457" t="s">
        <v>1344</v>
      </c>
    </row>
    <row r="136" spans="1:14" x14ac:dyDescent="0.3">
      <c r="A136" s="412" t="s">
        <v>1094</v>
      </c>
      <c r="B136" s="413" t="s">
        <v>383</v>
      </c>
      <c r="C136" s="412" t="s">
        <v>361</v>
      </c>
      <c r="D136" s="412" t="str">
        <f t="shared" si="3"/>
        <v>Murrumbidgee PHN 12to17</v>
      </c>
      <c r="E136" s="463">
        <v>19688</v>
      </c>
      <c r="F136" s="460">
        <f t="shared" si="4"/>
        <v>19688</v>
      </c>
      <c r="G136" s="461">
        <v>1.4999999999999998</v>
      </c>
      <c r="H136" s="462">
        <f t="shared" si="5"/>
        <v>1.4999999999999998</v>
      </c>
      <c r="I136" s="457" t="s">
        <v>1344</v>
      </c>
      <c r="J136" s="457" t="s">
        <v>1344</v>
      </c>
      <c r="K136" s="457" t="s">
        <v>1344</v>
      </c>
      <c r="L136" s="457" t="s">
        <v>1344</v>
      </c>
      <c r="M136" s="457" t="s">
        <v>1344</v>
      </c>
      <c r="N136" s="457" t="s">
        <v>1344</v>
      </c>
    </row>
    <row r="137" spans="1:14" x14ac:dyDescent="0.3">
      <c r="A137" s="412" t="s">
        <v>1094</v>
      </c>
      <c r="B137" s="413" t="s">
        <v>383</v>
      </c>
      <c r="C137" s="412" t="s">
        <v>362</v>
      </c>
      <c r="D137" s="412" t="str">
        <f t="shared" si="3"/>
        <v>Murrumbidgee PHN 18to24</v>
      </c>
      <c r="E137" s="463">
        <v>20133</v>
      </c>
      <c r="F137" s="460">
        <f t="shared" si="4"/>
        <v>20133</v>
      </c>
      <c r="G137" s="461">
        <v>1.3389830508474576</v>
      </c>
      <c r="H137" s="462">
        <f t="shared" si="5"/>
        <v>1.3389830508474576</v>
      </c>
      <c r="I137" s="457" t="s">
        <v>1344</v>
      </c>
      <c r="J137" s="457" t="s">
        <v>1344</v>
      </c>
      <c r="K137" s="457" t="s">
        <v>1344</v>
      </c>
      <c r="L137" s="457" t="s">
        <v>1344</v>
      </c>
      <c r="M137" s="457" t="s">
        <v>1344</v>
      </c>
      <c r="N137" s="457" t="s">
        <v>1344</v>
      </c>
    </row>
    <row r="138" spans="1:14" x14ac:dyDescent="0.3">
      <c r="A138" s="412" t="s">
        <v>1094</v>
      </c>
      <c r="B138" s="413" t="s">
        <v>383</v>
      </c>
      <c r="C138" s="412" t="s">
        <v>364</v>
      </c>
      <c r="D138" s="412" t="str">
        <f t="shared" si="3"/>
        <v>Murrumbidgee PHN 25to64</v>
      </c>
      <c r="E138" s="463">
        <v>118290</v>
      </c>
      <c r="F138" s="460">
        <f t="shared" si="4"/>
        <v>118290</v>
      </c>
      <c r="G138" s="461">
        <v>1.3389830508474576</v>
      </c>
      <c r="H138" s="462">
        <f t="shared" si="5"/>
        <v>1.3389830508474576</v>
      </c>
      <c r="I138" s="457" t="s">
        <v>1344</v>
      </c>
      <c r="J138" s="457" t="s">
        <v>1344</v>
      </c>
      <c r="K138" s="457" t="s">
        <v>1344</v>
      </c>
      <c r="L138" s="457" t="s">
        <v>1344</v>
      </c>
      <c r="M138" s="457" t="s">
        <v>1344</v>
      </c>
      <c r="N138" s="457" t="s">
        <v>1344</v>
      </c>
    </row>
    <row r="139" spans="1:14" x14ac:dyDescent="0.3">
      <c r="A139" s="412" t="s">
        <v>1094</v>
      </c>
      <c r="B139" s="413" t="s">
        <v>383</v>
      </c>
      <c r="C139" s="412" t="s">
        <v>9</v>
      </c>
      <c r="D139" s="412" t="str">
        <f t="shared" si="3"/>
        <v>Murrumbidgee PHN 65+</v>
      </c>
      <c r="E139" s="463">
        <v>54463</v>
      </c>
      <c r="F139" s="460">
        <f t="shared" si="4"/>
        <v>54463</v>
      </c>
      <c r="G139" s="461">
        <v>1.3389830508474576</v>
      </c>
      <c r="H139" s="462">
        <f t="shared" si="5"/>
        <v>1.3389830508474576</v>
      </c>
      <c r="I139" s="457" t="s">
        <v>1344</v>
      </c>
      <c r="J139" s="457" t="s">
        <v>1344</v>
      </c>
      <c r="K139" s="457" t="s">
        <v>1344</v>
      </c>
      <c r="L139" s="457" t="s">
        <v>1344</v>
      </c>
      <c r="M139" s="457" t="s">
        <v>1344</v>
      </c>
      <c r="N139" s="457" t="s">
        <v>1344</v>
      </c>
    </row>
    <row r="140" spans="1:14" x14ac:dyDescent="0.3">
      <c r="A140" s="412" t="s">
        <v>1094</v>
      </c>
      <c r="B140" s="413" t="s">
        <v>383</v>
      </c>
      <c r="C140" s="412" t="s">
        <v>850</v>
      </c>
      <c r="D140" s="412" t="str">
        <f t="shared" si="3"/>
        <v>Murrumbidgee PHN ALL</v>
      </c>
      <c r="E140" s="463">
        <v>250467</v>
      </c>
      <c r="F140" s="460">
        <f t="shared" si="4"/>
        <v>250467</v>
      </c>
      <c r="G140" s="461">
        <v>1.3389830508474576</v>
      </c>
      <c r="H140" s="462">
        <f t="shared" si="5"/>
        <v>1.3389830508474576</v>
      </c>
      <c r="I140" s="457" t="s">
        <v>1344</v>
      </c>
      <c r="J140" s="457" t="s">
        <v>1344</v>
      </c>
      <c r="K140" s="457" t="s">
        <v>1344</v>
      </c>
      <c r="L140" s="457" t="s">
        <v>1344</v>
      </c>
      <c r="M140" s="457" t="s">
        <v>1344</v>
      </c>
      <c r="N140" s="457" t="s">
        <v>1344</v>
      </c>
    </row>
    <row r="141" spans="1:14" x14ac:dyDescent="0.3">
      <c r="A141" s="412" t="s">
        <v>1094</v>
      </c>
      <c r="B141" s="413" t="s">
        <v>384</v>
      </c>
      <c r="C141" s="412" t="s">
        <v>361</v>
      </c>
      <c r="D141" s="412" t="str">
        <f t="shared" si="3"/>
        <v>Nepean Blue Mountains PHN 12to17</v>
      </c>
      <c r="E141" s="463">
        <v>30631</v>
      </c>
      <c r="F141" s="460">
        <f t="shared" si="4"/>
        <v>30631</v>
      </c>
      <c r="G141" s="461">
        <v>5.166666666666667</v>
      </c>
      <c r="H141" s="462">
        <f t="shared" si="5"/>
        <v>5.166666666666667</v>
      </c>
      <c r="I141" s="457" t="s">
        <v>1344</v>
      </c>
      <c r="J141" s="457" t="s">
        <v>1344</v>
      </c>
      <c r="K141" s="457" t="s">
        <v>1344</v>
      </c>
      <c r="L141" s="457" t="s">
        <v>1344</v>
      </c>
      <c r="M141" s="457" t="s">
        <v>1344</v>
      </c>
      <c r="N141" s="457" t="s">
        <v>1344</v>
      </c>
    </row>
    <row r="142" spans="1:14" x14ac:dyDescent="0.3">
      <c r="A142" s="412" t="s">
        <v>1094</v>
      </c>
      <c r="B142" s="413" t="s">
        <v>384</v>
      </c>
      <c r="C142" s="412" t="s">
        <v>362</v>
      </c>
      <c r="D142" s="412" t="str">
        <f t="shared" si="3"/>
        <v>Nepean Blue Mountains PHN 18to24</v>
      </c>
      <c r="E142" s="463">
        <v>34835</v>
      </c>
      <c r="F142" s="460">
        <f t="shared" si="4"/>
        <v>34835</v>
      </c>
      <c r="G142" s="461">
        <v>0.8728813559322034</v>
      </c>
      <c r="H142" s="462">
        <f t="shared" si="5"/>
        <v>0.8728813559322034</v>
      </c>
      <c r="I142" s="457" t="s">
        <v>1344</v>
      </c>
      <c r="J142" s="457" t="s">
        <v>1344</v>
      </c>
      <c r="K142" s="457" t="s">
        <v>1344</v>
      </c>
      <c r="L142" s="457" t="s">
        <v>1344</v>
      </c>
      <c r="M142" s="457" t="s">
        <v>1344</v>
      </c>
      <c r="N142" s="457" t="s">
        <v>1344</v>
      </c>
    </row>
    <row r="143" spans="1:14" x14ac:dyDescent="0.3">
      <c r="A143" s="412" t="s">
        <v>1094</v>
      </c>
      <c r="B143" s="413" t="s">
        <v>384</v>
      </c>
      <c r="C143" s="412" t="s">
        <v>364</v>
      </c>
      <c r="D143" s="412" t="str">
        <f t="shared" si="3"/>
        <v>Nepean Blue Mountains PHN 25to64</v>
      </c>
      <c r="E143" s="463">
        <v>201330</v>
      </c>
      <c r="F143" s="460">
        <f t="shared" si="4"/>
        <v>201330</v>
      </c>
      <c r="G143" s="461">
        <v>0.8728813559322034</v>
      </c>
      <c r="H143" s="462">
        <f t="shared" si="5"/>
        <v>0.8728813559322034</v>
      </c>
      <c r="I143" s="457" t="s">
        <v>1344</v>
      </c>
      <c r="J143" s="457" t="s">
        <v>1344</v>
      </c>
      <c r="K143" s="457" t="s">
        <v>1344</v>
      </c>
      <c r="L143" s="457" t="s">
        <v>1344</v>
      </c>
      <c r="M143" s="457" t="s">
        <v>1344</v>
      </c>
      <c r="N143" s="457" t="s">
        <v>1344</v>
      </c>
    </row>
    <row r="144" spans="1:14" x14ac:dyDescent="0.3">
      <c r="A144" s="412" t="s">
        <v>1094</v>
      </c>
      <c r="B144" s="413" t="s">
        <v>384</v>
      </c>
      <c r="C144" s="412" t="s">
        <v>9</v>
      </c>
      <c r="D144" s="412" t="str">
        <f t="shared" ref="D144:D207" si="6">B144&amp;" "&amp;C144</f>
        <v>Nepean Blue Mountains PHN 65+</v>
      </c>
      <c r="E144" s="463">
        <v>64562</v>
      </c>
      <c r="F144" s="460">
        <f t="shared" ref="F144:F207" si="7">E144</f>
        <v>64562</v>
      </c>
      <c r="G144" s="461">
        <v>0.8728813559322034</v>
      </c>
      <c r="H144" s="462">
        <f t="shared" ref="H144:H207" si="8">G144</f>
        <v>0.8728813559322034</v>
      </c>
      <c r="I144" s="457" t="s">
        <v>1344</v>
      </c>
      <c r="J144" s="457" t="s">
        <v>1344</v>
      </c>
      <c r="K144" s="457" t="s">
        <v>1344</v>
      </c>
      <c r="L144" s="457" t="s">
        <v>1344</v>
      </c>
      <c r="M144" s="457" t="s">
        <v>1344</v>
      </c>
      <c r="N144" s="457" t="s">
        <v>1344</v>
      </c>
    </row>
    <row r="145" spans="1:14" x14ac:dyDescent="0.3">
      <c r="A145" s="412" t="s">
        <v>1094</v>
      </c>
      <c r="B145" s="413" t="s">
        <v>384</v>
      </c>
      <c r="C145" s="412" t="s">
        <v>850</v>
      </c>
      <c r="D145" s="412" t="str">
        <f t="shared" si="6"/>
        <v>Nepean Blue Mountains PHN ALL</v>
      </c>
      <c r="E145" s="463">
        <v>392372</v>
      </c>
      <c r="F145" s="460">
        <f t="shared" si="7"/>
        <v>392372</v>
      </c>
      <c r="G145" s="461">
        <v>0.8728813559322034</v>
      </c>
      <c r="H145" s="462">
        <f t="shared" si="8"/>
        <v>0.8728813559322034</v>
      </c>
      <c r="I145" s="457" t="s">
        <v>1344</v>
      </c>
      <c r="J145" s="457" t="s">
        <v>1344</v>
      </c>
      <c r="K145" s="457" t="s">
        <v>1344</v>
      </c>
      <c r="L145" s="457" t="s">
        <v>1344</v>
      </c>
      <c r="M145" s="457" t="s">
        <v>1344</v>
      </c>
      <c r="N145" s="457" t="s">
        <v>1344</v>
      </c>
    </row>
    <row r="146" spans="1:14" x14ac:dyDescent="0.3">
      <c r="A146" s="412" t="s">
        <v>1094</v>
      </c>
      <c r="B146" s="413" t="s">
        <v>385</v>
      </c>
      <c r="C146" s="412" t="s">
        <v>361</v>
      </c>
      <c r="D146" s="412" t="str">
        <f t="shared" si="6"/>
        <v>North Coast PHN 12to17</v>
      </c>
      <c r="E146" s="463">
        <v>39949</v>
      </c>
      <c r="F146" s="460">
        <f t="shared" si="7"/>
        <v>39949</v>
      </c>
      <c r="G146" s="461">
        <v>2.208333333333333</v>
      </c>
      <c r="H146" s="462">
        <f t="shared" si="8"/>
        <v>2.208333333333333</v>
      </c>
      <c r="I146" s="457" t="s">
        <v>1344</v>
      </c>
      <c r="J146" s="457" t="s">
        <v>1344</v>
      </c>
      <c r="K146" s="457" t="s">
        <v>1344</v>
      </c>
      <c r="L146" s="457" t="s">
        <v>1344</v>
      </c>
      <c r="M146" s="457" t="s">
        <v>1344</v>
      </c>
      <c r="N146" s="457" t="s">
        <v>1344</v>
      </c>
    </row>
    <row r="147" spans="1:14" x14ac:dyDescent="0.3">
      <c r="A147" s="412" t="s">
        <v>1094</v>
      </c>
      <c r="B147" s="413" t="s">
        <v>385</v>
      </c>
      <c r="C147" s="412" t="s">
        <v>362</v>
      </c>
      <c r="D147" s="412" t="str">
        <f t="shared" si="6"/>
        <v>North Coast PHN 18to24</v>
      </c>
      <c r="E147" s="463">
        <v>37009</v>
      </c>
      <c r="F147" s="460">
        <f t="shared" si="7"/>
        <v>37009</v>
      </c>
      <c r="G147" s="461">
        <v>1.3728813559322033</v>
      </c>
      <c r="H147" s="462">
        <f t="shared" si="8"/>
        <v>1.3728813559322033</v>
      </c>
      <c r="I147" s="457" t="s">
        <v>1344</v>
      </c>
      <c r="J147" s="457" t="s">
        <v>1344</v>
      </c>
      <c r="K147" s="457" t="s">
        <v>1344</v>
      </c>
      <c r="L147" s="457" t="s">
        <v>1344</v>
      </c>
      <c r="M147" s="457" t="s">
        <v>1344</v>
      </c>
      <c r="N147" s="457" t="s">
        <v>1344</v>
      </c>
    </row>
    <row r="148" spans="1:14" x14ac:dyDescent="0.3">
      <c r="A148" s="412" t="s">
        <v>1094</v>
      </c>
      <c r="B148" s="413" t="s">
        <v>385</v>
      </c>
      <c r="C148" s="412" t="s">
        <v>364</v>
      </c>
      <c r="D148" s="412" t="str">
        <f t="shared" si="6"/>
        <v>North Coast PHN 25to64</v>
      </c>
      <c r="E148" s="463">
        <v>260421</v>
      </c>
      <c r="F148" s="460">
        <f t="shared" si="7"/>
        <v>260421</v>
      </c>
      <c r="G148" s="461">
        <v>1.3728813559322033</v>
      </c>
      <c r="H148" s="462">
        <f t="shared" si="8"/>
        <v>1.3728813559322033</v>
      </c>
      <c r="I148" s="457" t="s">
        <v>1344</v>
      </c>
      <c r="J148" s="457" t="s">
        <v>1344</v>
      </c>
      <c r="K148" s="457" t="s">
        <v>1344</v>
      </c>
      <c r="L148" s="457" t="s">
        <v>1344</v>
      </c>
      <c r="M148" s="457" t="s">
        <v>1344</v>
      </c>
      <c r="N148" s="457" t="s">
        <v>1344</v>
      </c>
    </row>
    <row r="149" spans="1:14" x14ac:dyDescent="0.3">
      <c r="A149" s="412" t="s">
        <v>1094</v>
      </c>
      <c r="B149" s="413" t="s">
        <v>385</v>
      </c>
      <c r="C149" s="412" t="s">
        <v>9</v>
      </c>
      <c r="D149" s="412" t="str">
        <f t="shared" si="6"/>
        <v>North Coast PHN 65+</v>
      </c>
      <c r="E149" s="463">
        <v>142281</v>
      </c>
      <c r="F149" s="460">
        <f t="shared" si="7"/>
        <v>142281</v>
      </c>
      <c r="G149" s="461">
        <v>1.3728813559322033</v>
      </c>
      <c r="H149" s="462">
        <f t="shared" si="8"/>
        <v>1.3728813559322033</v>
      </c>
      <c r="I149" s="457" t="s">
        <v>1344</v>
      </c>
      <c r="J149" s="457" t="s">
        <v>1344</v>
      </c>
      <c r="K149" s="457" t="s">
        <v>1344</v>
      </c>
      <c r="L149" s="457" t="s">
        <v>1344</v>
      </c>
      <c r="M149" s="457" t="s">
        <v>1344</v>
      </c>
      <c r="N149" s="457" t="s">
        <v>1344</v>
      </c>
    </row>
    <row r="150" spans="1:14" x14ac:dyDescent="0.3">
      <c r="A150" s="412" t="s">
        <v>1094</v>
      </c>
      <c r="B150" s="413" t="s">
        <v>385</v>
      </c>
      <c r="C150" s="412" t="s">
        <v>850</v>
      </c>
      <c r="D150" s="412" t="str">
        <f t="shared" si="6"/>
        <v>North Coast PHN ALL</v>
      </c>
      <c r="E150" s="463">
        <v>551753</v>
      </c>
      <c r="F150" s="460">
        <f t="shared" si="7"/>
        <v>551753</v>
      </c>
      <c r="G150" s="461">
        <v>1.3728813559322033</v>
      </c>
      <c r="H150" s="462">
        <f t="shared" si="8"/>
        <v>1.3728813559322033</v>
      </c>
      <c r="I150" s="457" t="s">
        <v>1344</v>
      </c>
      <c r="J150" s="457" t="s">
        <v>1344</v>
      </c>
      <c r="K150" s="457" t="s">
        <v>1344</v>
      </c>
      <c r="L150" s="457" t="s">
        <v>1344</v>
      </c>
      <c r="M150" s="457" t="s">
        <v>1344</v>
      </c>
      <c r="N150" s="457" t="s">
        <v>1344</v>
      </c>
    </row>
    <row r="151" spans="1:14" x14ac:dyDescent="0.3">
      <c r="A151" s="412" t="s">
        <v>1094</v>
      </c>
      <c r="B151" s="413" t="s">
        <v>386</v>
      </c>
      <c r="C151" s="412" t="s">
        <v>361</v>
      </c>
      <c r="D151" s="412" t="str">
        <f t="shared" si="6"/>
        <v>North Western Melbourne PHN 12to17</v>
      </c>
      <c r="E151" s="463">
        <v>132182</v>
      </c>
      <c r="F151" s="460">
        <f t="shared" si="7"/>
        <v>132182</v>
      </c>
      <c r="G151" s="461">
        <v>0.41666666666666669</v>
      </c>
      <c r="H151" s="462">
        <f t="shared" si="8"/>
        <v>0.41666666666666669</v>
      </c>
      <c r="I151" s="457" t="s">
        <v>1344</v>
      </c>
      <c r="J151" s="457" t="s">
        <v>1344</v>
      </c>
      <c r="K151" s="457" t="s">
        <v>1344</v>
      </c>
      <c r="L151" s="457" t="s">
        <v>1344</v>
      </c>
      <c r="M151" s="457" t="s">
        <v>1344</v>
      </c>
      <c r="N151" s="457" t="s">
        <v>1344</v>
      </c>
    </row>
    <row r="152" spans="1:14" x14ac:dyDescent="0.3">
      <c r="A152" s="412" t="s">
        <v>1094</v>
      </c>
      <c r="B152" s="413" t="s">
        <v>386</v>
      </c>
      <c r="C152" s="412" t="s">
        <v>362</v>
      </c>
      <c r="D152" s="412" t="str">
        <f t="shared" si="6"/>
        <v>North Western Melbourne PHN 18to24</v>
      </c>
      <c r="E152" s="463">
        <v>196873</v>
      </c>
      <c r="F152" s="460">
        <f t="shared" si="7"/>
        <v>196873</v>
      </c>
      <c r="G152" s="461">
        <v>0.76271186440677963</v>
      </c>
      <c r="H152" s="462">
        <f t="shared" si="8"/>
        <v>0.76271186440677963</v>
      </c>
      <c r="I152" s="457" t="s">
        <v>1344</v>
      </c>
      <c r="J152" s="457" t="s">
        <v>1344</v>
      </c>
      <c r="K152" s="457" t="s">
        <v>1344</v>
      </c>
      <c r="L152" s="457" t="s">
        <v>1344</v>
      </c>
      <c r="M152" s="457" t="s">
        <v>1344</v>
      </c>
      <c r="N152" s="457" t="s">
        <v>1344</v>
      </c>
    </row>
    <row r="153" spans="1:14" x14ac:dyDescent="0.3">
      <c r="A153" s="412" t="s">
        <v>1094</v>
      </c>
      <c r="B153" s="413" t="s">
        <v>386</v>
      </c>
      <c r="C153" s="412" t="s">
        <v>364</v>
      </c>
      <c r="D153" s="412" t="str">
        <f t="shared" si="6"/>
        <v>North Western Melbourne PHN 25to64</v>
      </c>
      <c r="E153" s="463">
        <v>1127987</v>
      </c>
      <c r="F153" s="460">
        <f t="shared" si="7"/>
        <v>1127987</v>
      </c>
      <c r="G153" s="461">
        <v>0.76271186440677963</v>
      </c>
      <c r="H153" s="462">
        <f t="shared" si="8"/>
        <v>0.76271186440677963</v>
      </c>
      <c r="I153" s="457" t="s">
        <v>1344</v>
      </c>
      <c r="J153" s="457" t="s">
        <v>1344</v>
      </c>
      <c r="K153" s="457" t="s">
        <v>1344</v>
      </c>
      <c r="L153" s="457" t="s">
        <v>1344</v>
      </c>
      <c r="M153" s="457" t="s">
        <v>1344</v>
      </c>
      <c r="N153" s="457" t="s">
        <v>1344</v>
      </c>
    </row>
    <row r="154" spans="1:14" x14ac:dyDescent="0.3">
      <c r="A154" s="412" t="s">
        <v>1094</v>
      </c>
      <c r="B154" s="413" t="s">
        <v>386</v>
      </c>
      <c r="C154" s="412" t="s">
        <v>9</v>
      </c>
      <c r="D154" s="412" t="str">
        <f t="shared" si="6"/>
        <v>North Western Melbourne PHN 65+</v>
      </c>
      <c r="E154" s="463">
        <v>227055</v>
      </c>
      <c r="F154" s="460">
        <f t="shared" si="7"/>
        <v>227055</v>
      </c>
      <c r="G154" s="461">
        <v>0.76271186440677963</v>
      </c>
      <c r="H154" s="462">
        <f t="shared" si="8"/>
        <v>0.76271186440677963</v>
      </c>
      <c r="I154" s="457" t="s">
        <v>1344</v>
      </c>
      <c r="J154" s="457" t="s">
        <v>1344</v>
      </c>
      <c r="K154" s="457" t="s">
        <v>1344</v>
      </c>
      <c r="L154" s="457" t="s">
        <v>1344</v>
      </c>
      <c r="M154" s="457" t="s">
        <v>1344</v>
      </c>
      <c r="N154" s="457" t="s">
        <v>1344</v>
      </c>
    </row>
    <row r="155" spans="1:14" x14ac:dyDescent="0.3">
      <c r="A155" s="412" t="s">
        <v>1094</v>
      </c>
      <c r="B155" s="413" t="s">
        <v>386</v>
      </c>
      <c r="C155" s="412" t="s">
        <v>850</v>
      </c>
      <c r="D155" s="412" t="str">
        <f t="shared" si="6"/>
        <v>North Western Melbourne PHN ALL</v>
      </c>
      <c r="E155" s="463">
        <v>1973066</v>
      </c>
      <c r="F155" s="460">
        <f t="shared" si="7"/>
        <v>1973066</v>
      </c>
      <c r="G155" s="461">
        <v>0.76271186440677963</v>
      </c>
      <c r="H155" s="462">
        <f t="shared" si="8"/>
        <v>0.76271186440677963</v>
      </c>
      <c r="I155" s="457" t="s">
        <v>1344</v>
      </c>
      <c r="J155" s="457" t="s">
        <v>1344</v>
      </c>
      <c r="K155" s="457" t="s">
        <v>1344</v>
      </c>
      <c r="L155" s="457" t="s">
        <v>1344</v>
      </c>
      <c r="M155" s="457" t="s">
        <v>1344</v>
      </c>
      <c r="N155" s="457" t="s">
        <v>1344</v>
      </c>
    </row>
    <row r="156" spans="1:14" x14ac:dyDescent="0.3">
      <c r="A156" s="412" t="s">
        <v>1094</v>
      </c>
      <c r="B156" s="413" t="s">
        <v>387</v>
      </c>
      <c r="C156" s="412" t="s">
        <v>361</v>
      </c>
      <c r="D156" s="412" t="str">
        <f t="shared" si="6"/>
        <v>Northern Queensland PHN 12to17</v>
      </c>
      <c r="E156" s="463">
        <v>58477</v>
      </c>
      <c r="F156" s="460">
        <f t="shared" si="7"/>
        <v>58477</v>
      </c>
      <c r="G156" s="461">
        <v>2</v>
      </c>
      <c r="H156" s="462">
        <f t="shared" si="8"/>
        <v>2</v>
      </c>
      <c r="I156" s="457" t="s">
        <v>1344</v>
      </c>
      <c r="J156" s="457" t="s">
        <v>1344</v>
      </c>
      <c r="K156" s="457" t="s">
        <v>1344</v>
      </c>
      <c r="L156" s="457" t="s">
        <v>1344</v>
      </c>
      <c r="M156" s="457" t="s">
        <v>1344</v>
      </c>
      <c r="N156" s="457" t="s">
        <v>1344</v>
      </c>
    </row>
    <row r="157" spans="1:14" x14ac:dyDescent="0.3">
      <c r="A157" s="412" t="s">
        <v>1094</v>
      </c>
      <c r="B157" s="413" t="s">
        <v>387</v>
      </c>
      <c r="C157" s="412" t="s">
        <v>362</v>
      </c>
      <c r="D157" s="412" t="str">
        <f t="shared" si="6"/>
        <v>Northern Queensland PHN 18to24</v>
      </c>
      <c r="E157" s="463">
        <v>63424</v>
      </c>
      <c r="F157" s="460">
        <f t="shared" si="7"/>
        <v>63424</v>
      </c>
      <c r="G157" s="461">
        <v>1.3813559322033897</v>
      </c>
      <c r="H157" s="462">
        <f t="shared" si="8"/>
        <v>1.3813559322033897</v>
      </c>
      <c r="I157" s="457" t="s">
        <v>1344</v>
      </c>
      <c r="J157" s="457" t="s">
        <v>1344</v>
      </c>
      <c r="K157" s="457" t="s">
        <v>1344</v>
      </c>
      <c r="L157" s="457" t="s">
        <v>1344</v>
      </c>
      <c r="M157" s="457" t="s">
        <v>1344</v>
      </c>
      <c r="N157" s="457" t="s">
        <v>1344</v>
      </c>
    </row>
    <row r="158" spans="1:14" x14ac:dyDescent="0.3">
      <c r="A158" s="412" t="s">
        <v>1094</v>
      </c>
      <c r="B158" s="413" t="s">
        <v>387</v>
      </c>
      <c r="C158" s="412" t="s">
        <v>364</v>
      </c>
      <c r="D158" s="412" t="str">
        <f t="shared" si="6"/>
        <v>Northern Queensland PHN 25to64</v>
      </c>
      <c r="E158" s="463">
        <v>383072</v>
      </c>
      <c r="F158" s="460">
        <f t="shared" si="7"/>
        <v>383072</v>
      </c>
      <c r="G158" s="461">
        <v>1.3813559322033897</v>
      </c>
      <c r="H158" s="462">
        <f t="shared" si="8"/>
        <v>1.3813559322033897</v>
      </c>
      <c r="I158" s="457" t="s">
        <v>1344</v>
      </c>
      <c r="J158" s="457" t="s">
        <v>1344</v>
      </c>
      <c r="K158" s="457" t="s">
        <v>1344</v>
      </c>
      <c r="L158" s="457" t="s">
        <v>1344</v>
      </c>
      <c r="M158" s="457" t="s">
        <v>1344</v>
      </c>
      <c r="N158" s="457" t="s">
        <v>1344</v>
      </c>
    </row>
    <row r="159" spans="1:14" x14ac:dyDescent="0.3">
      <c r="A159" s="412" t="s">
        <v>1094</v>
      </c>
      <c r="B159" s="413" t="s">
        <v>387</v>
      </c>
      <c r="C159" s="412" t="s">
        <v>9</v>
      </c>
      <c r="D159" s="412" t="str">
        <f t="shared" si="6"/>
        <v>Northern Queensland PHN 65+</v>
      </c>
      <c r="E159" s="463">
        <v>120990</v>
      </c>
      <c r="F159" s="460">
        <f t="shared" si="7"/>
        <v>120990</v>
      </c>
      <c r="G159" s="461">
        <v>1.3813559322033897</v>
      </c>
      <c r="H159" s="462">
        <f t="shared" si="8"/>
        <v>1.3813559322033897</v>
      </c>
      <c r="I159" s="457" t="s">
        <v>1344</v>
      </c>
      <c r="J159" s="457" t="s">
        <v>1344</v>
      </c>
      <c r="K159" s="457" t="s">
        <v>1344</v>
      </c>
      <c r="L159" s="457" t="s">
        <v>1344</v>
      </c>
      <c r="M159" s="457" t="s">
        <v>1344</v>
      </c>
      <c r="N159" s="457" t="s">
        <v>1344</v>
      </c>
    </row>
    <row r="160" spans="1:14" x14ac:dyDescent="0.3">
      <c r="A160" s="412" t="s">
        <v>1094</v>
      </c>
      <c r="B160" s="413" t="s">
        <v>387</v>
      </c>
      <c r="C160" s="412" t="s">
        <v>850</v>
      </c>
      <c r="D160" s="412" t="str">
        <f t="shared" si="6"/>
        <v>Northern Queensland PHN ALL</v>
      </c>
      <c r="E160" s="463">
        <v>734559</v>
      </c>
      <c r="F160" s="460">
        <f t="shared" si="7"/>
        <v>734559</v>
      </c>
      <c r="G160" s="461">
        <v>1.3813559322033897</v>
      </c>
      <c r="H160" s="462">
        <f t="shared" si="8"/>
        <v>1.3813559322033897</v>
      </c>
      <c r="I160" s="457" t="s">
        <v>1344</v>
      </c>
      <c r="J160" s="457" t="s">
        <v>1344</v>
      </c>
      <c r="K160" s="457" t="s">
        <v>1344</v>
      </c>
      <c r="L160" s="457" t="s">
        <v>1344</v>
      </c>
      <c r="M160" s="457" t="s">
        <v>1344</v>
      </c>
      <c r="N160" s="457" t="s">
        <v>1344</v>
      </c>
    </row>
    <row r="161" spans="1:14" x14ac:dyDescent="0.3">
      <c r="A161" s="412" t="s">
        <v>1094</v>
      </c>
      <c r="B161" s="413" t="s">
        <v>388</v>
      </c>
      <c r="C161" s="412" t="s">
        <v>361</v>
      </c>
      <c r="D161" s="412" t="str">
        <f t="shared" si="6"/>
        <v>Northern Sydney PHN 12to17</v>
      </c>
      <c r="E161" s="463">
        <v>72610</v>
      </c>
      <c r="F161" s="460">
        <f t="shared" si="7"/>
        <v>72610</v>
      </c>
      <c r="G161" s="461">
        <v>8.3333333333333329E-2</v>
      </c>
      <c r="H161" s="462">
        <f t="shared" si="8"/>
        <v>8.3333333333333329E-2</v>
      </c>
      <c r="I161" s="457" t="s">
        <v>1344</v>
      </c>
      <c r="J161" s="457" t="s">
        <v>1344</v>
      </c>
      <c r="K161" s="457" t="s">
        <v>1344</v>
      </c>
      <c r="L161" s="457" t="s">
        <v>1344</v>
      </c>
      <c r="M161" s="457" t="s">
        <v>1344</v>
      </c>
      <c r="N161" s="457" t="s">
        <v>1344</v>
      </c>
    </row>
    <row r="162" spans="1:14" x14ac:dyDescent="0.3">
      <c r="A162" s="412" t="s">
        <v>1094</v>
      </c>
      <c r="B162" s="413" t="s">
        <v>388</v>
      </c>
      <c r="C162" s="412" t="s">
        <v>362</v>
      </c>
      <c r="D162" s="412" t="str">
        <f t="shared" si="6"/>
        <v>Northern Sydney PHN 18to24</v>
      </c>
      <c r="E162" s="463">
        <v>83505</v>
      </c>
      <c r="F162" s="460">
        <f t="shared" si="7"/>
        <v>83505</v>
      </c>
      <c r="G162" s="461">
        <v>0.6271186440677966</v>
      </c>
      <c r="H162" s="462">
        <f t="shared" si="8"/>
        <v>0.6271186440677966</v>
      </c>
      <c r="I162" s="457" t="s">
        <v>1344</v>
      </c>
      <c r="J162" s="457" t="s">
        <v>1344</v>
      </c>
      <c r="K162" s="457" t="s">
        <v>1344</v>
      </c>
      <c r="L162" s="457" t="s">
        <v>1344</v>
      </c>
      <c r="M162" s="457" t="s">
        <v>1344</v>
      </c>
      <c r="N162" s="457" t="s">
        <v>1344</v>
      </c>
    </row>
    <row r="163" spans="1:14" x14ac:dyDescent="0.3">
      <c r="A163" s="412" t="s">
        <v>1094</v>
      </c>
      <c r="B163" s="413" t="s">
        <v>388</v>
      </c>
      <c r="C163" s="412" t="s">
        <v>364</v>
      </c>
      <c r="D163" s="412" t="str">
        <f t="shared" si="6"/>
        <v>Northern Sydney PHN 25to64</v>
      </c>
      <c r="E163" s="463">
        <v>502298</v>
      </c>
      <c r="F163" s="460">
        <f t="shared" si="7"/>
        <v>502298</v>
      </c>
      <c r="G163" s="461">
        <v>0.6271186440677966</v>
      </c>
      <c r="H163" s="462">
        <f t="shared" si="8"/>
        <v>0.6271186440677966</v>
      </c>
      <c r="I163" s="457" t="s">
        <v>1344</v>
      </c>
      <c r="J163" s="457" t="s">
        <v>1344</v>
      </c>
      <c r="K163" s="457" t="s">
        <v>1344</v>
      </c>
      <c r="L163" s="457" t="s">
        <v>1344</v>
      </c>
      <c r="M163" s="457" t="s">
        <v>1344</v>
      </c>
      <c r="N163" s="457" t="s">
        <v>1344</v>
      </c>
    </row>
    <row r="164" spans="1:14" x14ac:dyDescent="0.3">
      <c r="A164" s="412" t="s">
        <v>1094</v>
      </c>
      <c r="B164" s="413" t="s">
        <v>388</v>
      </c>
      <c r="C164" s="412" t="s">
        <v>9</v>
      </c>
      <c r="D164" s="412" t="str">
        <f t="shared" si="6"/>
        <v>Northern Sydney PHN 65+</v>
      </c>
      <c r="E164" s="463">
        <v>164664</v>
      </c>
      <c r="F164" s="460">
        <f t="shared" si="7"/>
        <v>164664</v>
      </c>
      <c r="G164" s="461">
        <v>0.6271186440677966</v>
      </c>
      <c r="H164" s="462">
        <f t="shared" si="8"/>
        <v>0.6271186440677966</v>
      </c>
      <c r="I164" s="457" t="s">
        <v>1344</v>
      </c>
      <c r="J164" s="457" t="s">
        <v>1344</v>
      </c>
      <c r="K164" s="457" t="s">
        <v>1344</v>
      </c>
      <c r="L164" s="457" t="s">
        <v>1344</v>
      </c>
      <c r="M164" s="457" t="s">
        <v>1344</v>
      </c>
      <c r="N164" s="457" t="s">
        <v>1344</v>
      </c>
    </row>
    <row r="165" spans="1:14" x14ac:dyDescent="0.3">
      <c r="A165" s="412" t="s">
        <v>1094</v>
      </c>
      <c r="B165" s="413" t="s">
        <v>388</v>
      </c>
      <c r="C165" s="412" t="s">
        <v>850</v>
      </c>
      <c r="D165" s="412" t="str">
        <f t="shared" si="6"/>
        <v>Northern Sydney PHN ALL</v>
      </c>
      <c r="E165" s="463">
        <v>948341</v>
      </c>
      <c r="F165" s="460">
        <f t="shared" si="7"/>
        <v>948341</v>
      </c>
      <c r="G165" s="461">
        <v>0.6271186440677966</v>
      </c>
      <c r="H165" s="462">
        <f t="shared" si="8"/>
        <v>0.6271186440677966</v>
      </c>
      <c r="I165" s="457" t="s">
        <v>1344</v>
      </c>
      <c r="J165" s="457" t="s">
        <v>1344</v>
      </c>
      <c r="K165" s="457" t="s">
        <v>1344</v>
      </c>
      <c r="L165" s="457" t="s">
        <v>1344</v>
      </c>
      <c r="M165" s="457" t="s">
        <v>1344</v>
      </c>
      <c r="N165" s="457" t="s">
        <v>1344</v>
      </c>
    </row>
    <row r="166" spans="1:14" x14ac:dyDescent="0.3">
      <c r="A166" s="412" t="s">
        <v>1094</v>
      </c>
      <c r="B166" s="413" t="s">
        <v>389</v>
      </c>
      <c r="C166" s="412" t="s">
        <v>361</v>
      </c>
      <c r="D166" s="412" t="str">
        <f t="shared" si="6"/>
        <v>Northern Territory PHN 12to17</v>
      </c>
      <c r="E166" s="463">
        <v>19982</v>
      </c>
      <c r="F166" s="460">
        <f t="shared" si="7"/>
        <v>19982</v>
      </c>
      <c r="G166" s="461">
        <v>0.45833333333333331</v>
      </c>
      <c r="H166" s="462">
        <f t="shared" si="8"/>
        <v>0.45833333333333331</v>
      </c>
      <c r="I166" s="457" t="s">
        <v>1344</v>
      </c>
      <c r="J166" s="457" t="s">
        <v>1344</v>
      </c>
      <c r="K166" s="457" t="s">
        <v>1344</v>
      </c>
      <c r="L166" s="457" t="s">
        <v>1344</v>
      </c>
      <c r="M166" s="457" t="s">
        <v>1344</v>
      </c>
      <c r="N166" s="457" t="s">
        <v>1344</v>
      </c>
    </row>
    <row r="167" spans="1:14" x14ac:dyDescent="0.3">
      <c r="A167" s="412" t="s">
        <v>1094</v>
      </c>
      <c r="B167" s="413" t="s">
        <v>389</v>
      </c>
      <c r="C167" s="412" t="s">
        <v>362</v>
      </c>
      <c r="D167" s="412" t="str">
        <f t="shared" si="6"/>
        <v>Northern Territory PHN 18to24</v>
      </c>
      <c r="E167" s="463">
        <v>23441</v>
      </c>
      <c r="F167" s="460">
        <f t="shared" si="7"/>
        <v>23441</v>
      </c>
      <c r="G167" s="461">
        <v>1.4406779661016949</v>
      </c>
      <c r="H167" s="462">
        <f t="shared" si="8"/>
        <v>1.4406779661016949</v>
      </c>
      <c r="I167" s="457" t="s">
        <v>1344</v>
      </c>
      <c r="J167" s="457" t="s">
        <v>1344</v>
      </c>
      <c r="K167" s="457" t="s">
        <v>1344</v>
      </c>
      <c r="L167" s="457" t="s">
        <v>1344</v>
      </c>
      <c r="M167" s="457" t="s">
        <v>1344</v>
      </c>
      <c r="N167" s="457" t="s">
        <v>1344</v>
      </c>
    </row>
    <row r="168" spans="1:14" x14ac:dyDescent="0.3">
      <c r="A168" s="412" t="s">
        <v>1094</v>
      </c>
      <c r="B168" s="413" t="s">
        <v>389</v>
      </c>
      <c r="C168" s="412" t="s">
        <v>364</v>
      </c>
      <c r="D168" s="412" t="str">
        <f t="shared" si="6"/>
        <v>Northern Territory PHN 25to64</v>
      </c>
      <c r="E168" s="463">
        <v>144331</v>
      </c>
      <c r="F168" s="460">
        <f t="shared" si="7"/>
        <v>144331</v>
      </c>
      <c r="G168" s="461">
        <v>1.4406779661016949</v>
      </c>
      <c r="H168" s="462">
        <f t="shared" si="8"/>
        <v>1.4406779661016949</v>
      </c>
      <c r="I168" s="457" t="s">
        <v>1344</v>
      </c>
      <c r="J168" s="457" t="s">
        <v>1344</v>
      </c>
      <c r="K168" s="457" t="s">
        <v>1344</v>
      </c>
      <c r="L168" s="457" t="s">
        <v>1344</v>
      </c>
      <c r="M168" s="457" t="s">
        <v>1344</v>
      </c>
      <c r="N168" s="457" t="s">
        <v>1344</v>
      </c>
    </row>
    <row r="169" spans="1:14" x14ac:dyDescent="0.3">
      <c r="A169" s="412" t="s">
        <v>1094</v>
      </c>
      <c r="B169" s="413" t="s">
        <v>389</v>
      </c>
      <c r="C169" s="412" t="s">
        <v>9</v>
      </c>
      <c r="D169" s="412" t="str">
        <f t="shared" si="6"/>
        <v>Northern Territory PHN 65+</v>
      </c>
      <c r="E169" s="463">
        <v>23349</v>
      </c>
      <c r="F169" s="460">
        <f t="shared" si="7"/>
        <v>23349</v>
      </c>
      <c r="G169" s="461">
        <v>1.4406779661016949</v>
      </c>
      <c r="H169" s="462">
        <f t="shared" si="8"/>
        <v>1.4406779661016949</v>
      </c>
      <c r="I169" s="457" t="s">
        <v>1344</v>
      </c>
      <c r="J169" s="457" t="s">
        <v>1344</v>
      </c>
      <c r="K169" s="457" t="s">
        <v>1344</v>
      </c>
      <c r="L169" s="457" t="s">
        <v>1344</v>
      </c>
      <c r="M169" s="457" t="s">
        <v>1344</v>
      </c>
      <c r="N169" s="457" t="s">
        <v>1344</v>
      </c>
    </row>
    <row r="170" spans="1:14" x14ac:dyDescent="0.3">
      <c r="A170" s="412" t="s">
        <v>1094</v>
      </c>
      <c r="B170" s="413" t="s">
        <v>389</v>
      </c>
      <c r="C170" s="412" t="s">
        <v>850</v>
      </c>
      <c r="D170" s="412" t="str">
        <f t="shared" si="6"/>
        <v>Northern Territory PHN ALL</v>
      </c>
      <c r="E170" s="463">
        <v>252514</v>
      </c>
      <c r="F170" s="460">
        <f t="shared" si="7"/>
        <v>252514</v>
      </c>
      <c r="G170" s="461">
        <v>1.4406779661016949</v>
      </c>
      <c r="H170" s="462">
        <f t="shared" si="8"/>
        <v>1.4406779661016949</v>
      </c>
      <c r="I170" s="457" t="s">
        <v>1344</v>
      </c>
      <c r="J170" s="457" t="s">
        <v>1344</v>
      </c>
      <c r="K170" s="457" t="s">
        <v>1344</v>
      </c>
      <c r="L170" s="457" t="s">
        <v>1344</v>
      </c>
      <c r="M170" s="457" t="s">
        <v>1344</v>
      </c>
      <c r="N170" s="457" t="s">
        <v>1344</v>
      </c>
    </row>
    <row r="171" spans="1:14" x14ac:dyDescent="0.3">
      <c r="A171" s="412" t="s">
        <v>1094</v>
      </c>
      <c r="B171" s="413" t="s">
        <v>390</v>
      </c>
      <c r="C171" s="412" t="s">
        <v>361</v>
      </c>
      <c r="D171" s="412" t="str">
        <f t="shared" si="6"/>
        <v>Perth North PHN 12to17</v>
      </c>
      <c r="E171" s="463">
        <v>87778</v>
      </c>
      <c r="F171" s="460">
        <f t="shared" si="7"/>
        <v>87778</v>
      </c>
      <c r="G171" s="461">
        <v>0.29166666666666669</v>
      </c>
      <c r="H171" s="462">
        <f t="shared" si="8"/>
        <v>0.29166666666666669</v>
      </c>
      <c r="I171" s="457" t="s">
        <v>1344</v>
      </c>
      <c r="J171" s="457" t="s">
        <v>1344</v>
      </c>
      <c r="K171" s="457" t="s">
        <v>1344</v>
      </c>
      <c r="L171" s="457" t="s">
        <v>1344</v>
      </c>
      <c r="M171" s="457" t="s">
        <v>1344</v>
      </c>
      <c r="N171" s="457" t="s">
        <v>1344</v>
      </c>
    </row>
    <row r="172" spans="1:14" x14ac:dyDescent="0.3">
      <c r="A172" s="412" t="s">
        <v>1094</v>
      </c>
      <c r="B172" s="413" t="s">
        <v>390</v>
      </c>
      <c r="C172" s="412" t="s">
        <v>362</v>
      </c>
      <c r="D172" s="412" t="str">
        <f t="shared" si="6"/>
        <v>Perth North PHN 18to24</v>
      </c>
      <c r="E172" s="463">
        <v>104564</v>
      </c>
      <c r="F172" s="460">
        <f t="shared" si="7"/>
        <v>104564</v>
      </c>
      <c r="G172" s="461">
        <v>0.94915254237288127</v>
      </c>
      <c r="H172" s="462">
        <f t="shared" si="8"/>
        <v>0.94915254237288127</v>
      </c>
      <c r="I172" s="457" t="s">
        <v>1344</v>
      </c>
      <c r="J172" s="457" t="s">
        <v>1344</v>
      </c>
      <c r="K172" s="457" t="s">
        <v>1344</v>
      </c>
      <c r="L172" s="457" t="s">
        <v>1344</v>
      </c>
      <c r="M172" s="457" t="s">
        <v>1344</v>
      </c>
      <c r="N172" s="457" t="s">
        <v>1344</v>
      </c>
    </row>
    <row r="173" spans="1:14" x14ac:dyDescent="0.3">
      <c r="A173" s="412" t="s">
        <v>1094</v>
      </c>
      <c r="B173" s="413" t="s">
        <v>390</v>
      </c>
      <c r="C173" s="412" t="s">
        <v>364</v>
      </c>
      <c r="D173" s="412" t="str">
        <f t="shared" si="6"/>
        <v>Perth North PHN 25to64</v>
      </c>
      <c r="E173" s="463">
        <v>640313</v>
      </c>
      <c r="F173" s="460">
        <f t="shared" si="7"/>
        <v>640313</v>
      </c>
      <c r="G173" s="461">
        <v>0.94915254237288127</v>
      </c>
      <c r="H173" s="462">
        <f t="shared" si="8"/>
        <v>0.94915254237288127</v>
      </c>
      <c r="I173" s="457" t="s">
        <v>1344</v>
      </c>
      <c r="J173" s="457" t="s">
        <v>1344</v>
      </c>
      <c r="K173" s="457" t="s">
        <v>1344</v>
      </c>
      <c r="L173" s="457" t="s">
        <v>1344</v>
      </c>
      <c r="M173" s="457" t="s">
        <v>1344</v>
      </c>
      <c r="N173" s="457" t="s">
        <v>1344</v>
      </c>
    </row>
    <row r="174" spans="1:14" x14ac:dyDescent="0.3">
      <c r="A174" s="412" t="s">
        <v>1094</v>
      </c>
      <c r="B174" s="413" t="s">
        <v>390</v>
      </c>
      <c r="C174" s="412" t="s">
        <v>9</v>
      </c>
      <c r="D174" s="412" t="str">
        <f t="shared" si="6"/>
        <v>Perth North PHN 65+</v>
      </c>
      <c r="E174" s="463">
        <v>185435</v>
      </c>
      <c r="F174" s="460">
        <f t="shared" si="7"/>
        <v>185435</v>
      </c>
      <c r="G174" s="461">
        <v>0.94915254237288127</v>
      </c>
      <c r="H174" s="462">
        <f t="shared" si="8"/>
        <v>0.94915254237288127</v>
      </c>
      <c r="I174" s="457" t="s">
        <v>1344</v>
      </c>
      <c r="J174" s="457" t="s">
        <v>1344</v>
      </c>
      <c r="K174" s="457" t="s">
        <v>1344</v>
      </c>
      <c r="L174" s="457" t="s">
        <v>1344</v>
      </c>
      <c r="M174" s="457" t="s">
        <v>1344</v>
      </c>
      <c r="N174" s="457" t="s">
        <v>1344</v>
      </c>
    </row>
    <row r="175" spans="1:14" x14ac:dyDescent="0.3">
      <c r="A175" s="412" t="s">
        <v>1094</v>
      </c>
      <c r="B175" s="413" t="s">
        <v>390</v>
      </c>
      <c r="C175" s="412" t="s">
        <v>850</v>
      </c>
      <c r="D175" s="412" t="str">
        <f t="shared" si="6"/>
        <v>Perth North PHN ALL</v>
      </c>
      <c r="E175" s="463">
        <v>1189593</v>
      </c>
      <c r="F175" s="460">
        <f t="shared" si="7"/>
        <v>1189593</v>
      </c>
      <c r="G175" s="461">
        <v>0.94915254237288127</v>
      </c>
      <c r="H175" s="462">
        <f t="shared" si="8"/>
        <v>0.94915254237288127</v>
      </c>
      <c r="I175" s="457" t="s">
        <v>1344</v>
      </c>
      <c r="J175" s="457" t="s">
        <v>1344</v>
      </c>
      <c r="K175" s="457" t="s">
        <v>1344</v>
      </c>
      <c r="L175" s="457" t="s">
        <v>1344</v>
      </c>
      <c r="M175" s="457" t="s">
        <v>1344</v>
      </c>
      <c r="N175" s="457" t="s">
        <v>1344</v>
      </c>
    </row>
    <row r="176" spans="1:14" x14ac:dyDescent="0.3">
      <c r="A176" s="412" t="s">
        <v>1094</v>
      </c>
      <c r="B176" s="413" t="s">
        <v>391</v>
      </c>
      <c r="C176" s="412" t="s">
        <v>361</v>
      </c>
      <c r="D176" s="412" t="str">
        <f t="shared" si="6"/>
        <v>Perth South PHN 12to17</v>
      </c>
      <c r="E176" s="463">
        <v>84302</v>
      </c>
      <c r="F176" s="460">
        <f t="shared" si="7"/>
        <v>84302</v>
      </c>
      <c r="G176" s="461">
        <v>2.1666666666666665</v>
      </c>
      <c r="H176" s="462">
        <f t="shared" si="8"/>
        <v>2.1666666666666665</v>
      </c>
      <c r="I176" s="457" t="s">
        <v>1344</v>
      </c>
      <c r="J176" s="457" t="s">
        <v>1344</v>
      </c>
      <c r="K176" s="457" t="s">
        <v>1344</v>
      </c>
      <c r="L176" s="457" t="s">
        <v>1344</v>
      </c>
      <c r="M176" s="457" t="s">
        <v>1344</v>
      </c>
      <c r="N176" s="457" t="s">
        <v>1344</v>
      </c>
    </row>
    <row r="177" spans="1:14" x14ac:dyDescent="0.3">
      <c r="A177" s="412" t="s">
        <v>1094</v>
      </c>
      <c r="B177" s="413" t="s">
        <v>391</v>
      </c>
      <c r="C177" s="412" t="s">
        <v>362</v>
      </c>
      <c r="D177" s="412" t="str">
        <f t="shared" si="6"/>
        <v>Perth South PHN 18to24</v>
      </c>
      <c r="E177" s="463">
        <v>101275</v>
      </c>
      <c r="F177" s="460">
        <f t="shared" si="7"/>
        <v>101275</v>
      </c>
      <c r="G177" s="461">
        <v>1.0762711864406778</v>
      </c>
      <c r="H177" s="462">
        <f t="shared" si="8"/>
        <v>1.0762711864406778</v>
      </c>
      <c r="I177" s="457" t="s">
        <v>1344</v>
      </c>
      <c r="J177" s="457" t="s">
        <v>1344</v>
      </c>
      <c r="K177" s="457" t="s">
        <v>1344</v>
      </c>
      <c r="L177" s="457" t="s">
        <v>1344</v>
      </c>
      <c r="M177" s="457" t="s">
        <v>1344</v>
      </c>
      <c r="N177" s="457" t="s">
        <v>1344</v>
      </c>
    </row>
    <row r="178" spans="1:14" x14ac:dyDescent="0.3">
      <c r="A178" s="412" t="s">
        <v>1094</v>
      </c>
      <c r="B178" s="413" t="s">
        <v>391</v>
      </c>
      <c r="C178" s="412" t="s">
        <v>364</v>
      </c>
      <c r="D178" s="412" t="str">
        <f t="shared" si="6"/>
        <v>Perth South PHN 25to64</v>
      </c>
      <c r="E178" s="463">
        <v>594572</v>
      </c>
      <c r="F178" s="460">
        <f t="shared" si="7"/>
        <v>594572</v>
      </c>
      <c r="G178" s="461">
        <v>1.0762711864406778</v>
      </c>
      <c r="H178" s="462">
        <f t="shared" si="8"/>
        <v>1.0762711864406778</v>
      </c>
      <c r="I178" s="457" t="s">
        <v>1344</v>
      </c>
      <c r="J178" s="457" t="s">
        <v>1344</v>
      </c>
      <c r="K178" s="457" t="s">
        <v>1344</v>
      </c>
      <c r="L178" s="457" t="s">
        <v>1344</v>
      </c>
      <c r="M178" s="457" t="s">
        <v>1344</v>
      </c>
      <c r="N178" s="457" t="s">
        <v>1344</v>
      </c>
    </row>
    <row r="179" spans="1:14" x14ac:dyDescent="0.3">
      <c r="A179" s="412" t="s">
        <v>1094</v>
      </c>
      <c r="B179" s="413" t="s">
        <v>391</v>
      </c>
      <c r="C179" s="412" t="s">
        <v>9</v>
      </c>
      <c r="D179" s="412" t="str">
        <f t="shared" si="6"/>
        <v>Perth South PHN 65+</v>
      </c>
      <c r="E179" s="463">
        <v>177674</v>
      </c>
      <c r="F179" s="460">
        <f t="shared" si="7"/>
        <v>177674</v>
      </c>
      <c r="G179" s="461">
        <v>1.0762711864406778</v>
      </c>
      <c r="H179" s="462">
        <f t="shared" si="8"/>
        <v>1.0762711864406778</v>
      </c>
      <c r="I179" s="457" t="s">
        <v>1344</v>
      </c>
      <c r="J179" s="457" t="s">
        <v>1344</v>
      </c>
      <c r="K179" s="457" t="s">
        <v>1344</v>
      </c>
      <c r="L179" s="457" t="s">
        <v>1344</v>
      </c>
      <c r="M179" s="457" t="s">
        <v>1344</v>
      </c>
      <c r="N179" s="457" t="s">
        <v>1344</v>
      </c>
    </row>
    <row r="180" spans="1:14" x14ac:dyDescent="0.3">
      <c r="A180" s="412" t="s">
        <v>1094</v>
      </c>
      <c r="B180" s="413" t="s">
        <v>391</v>
      </c>
      <c r="C180" s="412" t="s">
        <v>850</v>
      </c>
      <c r="D180" s="412" t="str">
        <f t="shared" si="6"/>
        <v>Perth South PHN ALL</v>
      </c>
      <c r="E180" s="463">
        <v>1127348</v>
      </c>
      <c r="F180" s="460">
        <f t="shared" si="7"/>
        <v>1127348</v>
      </c>
      <c r="G180" s="461">
        <v>1.0762711864406778</v>
      </c>
      <c r="H180" s="462">
        <f t="shared" si="8"/>
        <v>1.0762711864406778</v>
      </c>
      <c r="I180" s="457" t="s">
        <v>1344</v>
      </c>
      <c r="J180" s="457" t="s">
        <v>1344</v>
      </c>
      <c r="K180" s="457" t="s">
        <v>1344</v>
      </c>
      <c r="L180" s="457" t="s">
        <v>1344</v>
      </c>
      <c r="M180" s="457" t="s">
        <v>1344</v>
      </c>
      <c r="N180" s="457" t="s">
        <v>1344</v>
      </c>
    </row>
    <row r="181" spans="1:14" x14ac:dyDescent="0.3">
      <c r="A181" s="412" t="s">
        <v>1094</v>
      </c>
      <c r="B181" s="413" t="s">
        <v>392</v>
      </c>
      <c r="C181" s="412" t="s">
        <v>361</v>
      </c>
      <c r="D181" s="412" t="str">
        <f t="shared" si="6"/>
        <v>South Eastern Melbourne PHN 12to17</v>
      </c>
      <c r="E181" s="463">
        <v>118771</v>
      </c>
      <c r="F181" s="460">
        <f t="shared" si="7"/>
        <v>118771</v>
      </c>
      <c r="G181" s="461">
        <v>0.33333333333333331</v>
      </c>
      <c r="H181" s="462">
        <f t="shared" si="8"/>
        <v>0.33333333333333331</v>
      </c>
      <c r="I181" s="457" t="s">
        <v>1344</v>
      </c>
      <c r="J181" s="457" t="s">
        <v>1344</v>
      </c>
      <c r="K181" s="457" t="s">
        <v>1344</v>
      </c>
      <c r="L181" s="457" t="s">
        <v>1344</v>
      </c>
      <c r="M181" s="457" t="s">
        <v>1344</v>
      </c>
      <c r="N181" s="457" t="s">
        <v>1344</v>
      </c>
    </row>
    <row r="182" spans="1:14" x14ac:dyDescent="0.3">
      <c r="A182" s="412" t="s">
        <v>1094</v>
      </c>
      <c r="B182" s="413" t="s">
        <v>392</v>
      </c>
      <c r="C182" s="412" t="s">
        <v>362</v>
      </c>
      <c r="D182" s="412" t="str">
        <f t="shared" si="6"/>
        <v>South Eastern Melbourne PHN 18to24</v>
      </c>
      <c r="E182" s="463">
        <v>145037</v>
      </c>
      <c r="F182" s="460">
        <f t="shared" si="7"/>
        <v>145037</v>
      </c>
      <c r="G182" s="461">
        <v>0.9576271186440678</v>
      </c>
      <c r="H182" s="462">
        <f t="shared" si="8"/>
        <v>0.9576271186440678</v>
      </c>
      <c r="I182" s="457" t="s">
        <v>1344</v>
      </c>
      <c r="J182" s="457" t="s">
        <v>1344</v>
      </c>
      <c r="K182" s="457" t="s">
        <v>1344</v>
      </c>
      <c r="L182" s="457" t="s">
        <v>1344</v>
      </c>
      <c r="M182" s="457" t="s">
        <v>1344</v>
      </c>
      <c r="N182" s="457" t="s">
        <v>1344</v>
      </c>
    </row>
    <row r="183" spans="1:14" x14ac:dyDescent="0.3">
      <c r="A183" s="412" t="s">
        <v>1094</v>
      </c>
      <c r="B183" s="413" t="s">
        <v>392</v>
      </c>
      <c r="C183" s="412" t="s">
        <v>364</v>
      </c>
      <c r="D183" s="412" t="str">
        <f t="shared" si="6"/>
        <v>South Eastern Melbourne PHN 25to64</v>
      </c>
      <c r="E183" s="463">
        <v>885904</v>
      </c>
      <c r="F183" s="460">
        <f t="shared" si="7"/>
        <v>885904</v>
      </c>
      <c r="G183" s="461">
        <v>0.9576271186440678</v>
      </c>
      <c r="H183" s="462">
        <f t="shared" si="8"/>
        <v>0.9576271186440678</v>
      </c>
      <c r="I183" s="457" t="s">
        <v>1344</v>
      </c>
      <c r="J183" s="457" t="s">
        <v>1344</v>
      </c>
      <c r="K183" s="457" t="s">
        <v>1344</v>
      </c>
      <c r="L183" s="457" t="s">
        <v>1344</v>
      </c>
      <c r="M183" s="457" t="s">
        <v>1344</v>
      </c>
      <c r="N183" s="457" t="s">
        <v>1344</v>
      </c>
    </row>
    <row r="184" spans="1:14" x14ac:dyDescent="0.3">
      <c r="A184" s="412" t="s">
        <v>1094</v>
      </c>
      <c r="B184" s="413" t="s">
        <v>392</v>
      </c>
      <c r="C184" s="412" t="s">
        <v>9</v>
      </c>
      <c r="D184" s="412" t="str">
        <f t="shared" si="6"/>
        <v>South Eastern Melbourne PHN 65+</v>
      </c>
      <c r="E184" s="463">
        <v>265976</v>
      </c>
      <c r="F184" s="460">
        <f t="shared" si="7"/>
        <v>265976</v>
      </c>
      <c r="G184" s="461">
        <v>0.9576271186440678</v>
      </c>
      <c r="H184" s="462">
        <f t="shared" si="8"/>
        <v>0.9576271186440678</v>
      </c>
      <c r="I184" s="457" t="s">
        <v>1344</v>
      </c>
      <c r="J184" s="457" t="s">
        <v>1344</v>
      </c>
      <c r="K184" s="457" t="s">
        <v>1344</v>
      </c>
      <c r="L184" s="457" t="s">
        <v>1344</v>
      </c>
      <c r="M184" s="457" t="s">
        <v>1344</v>
      </c>
      <c r="N184" s="457" t="s">
        <v>1344</v>
      </c>
    </row>
    <row r="185" spans="1:14" x14ac:dyDescent="0.3">
      <c r="A185" s="412" t="s">
        <v>1094</v>
      </c>
      <c r="B185" s="413" t="s">
        <v>392</v>
      </c>
      <c r="C185" s="412" t="s">
        <v>850</v>
      </c>
      <c r="D185" s="412" t="str">
        <f t="shared" si="6"/>
        <v>South Eastern Melbourne PHN ALL</v>
      </c>
      <c r="E185" s="463">
        <v>1649721</v>
      </c>
      <c r="F185" s="460">
        <f t="shared" si="7"/>
        <v>1649721</v>
      </c>
      <c r="G185" s="461">
        <v>0.9576271186440678</v>
      </c>
      <c r="H185" s="462">
        <f t="shared" si="8"/>
        <v>0.9576271186440678</v>
      </c>
      <c r="I185" s="457" t="s">
        <v>1344</v>
      </c>
      <c r="J185" s="457" t="s">
        <v>1344</v>
      </c>
      <c r="K185" s="457" t="s">
        <v>1344</v>
      </c>
      <c r="L185" s="457" t="s">
        <v>1344</v>
      </c>
      <c r="M185" s="457" t="s">
        <v>1344</v>
      </c>
      <c r="N185" s="457" t="s">
        <v>1344</v>
      </c>
    </row>
    <row r="186" spans="1:14" x14ac:dyDescent="0.3">
      <c r="A186" s="412" t="s">
        <v>1094</v>
      </c>
      <c r="B186" s="413" t="s">
        <v>393</v>
      </c>
      <c r="C186" s="412" t="s">
        <v>361</v>
      </c>
      <c r="D186" s="412" t="str">
        <f t="shared" si="6"/>
        <v>South Eastern NSW PHN 12to17</v>
      </c>
      <c r="E186" s="463">
        <v>47103</v>
      </c>
      <c r="F186" s="460">
        <f t="shared" si="7"/>
        <v>47103</v>
      </c>
      <c r="G186" s="461">
        <v>0.74999999999999989</v>
      </c>
      <c r="H186" s="462">
        <f t="shared" si="8"/>
        <v>0.74999999999999989</v>
      </c>
      <c r="I186" s="457" t="s">
        <v>1344</v>
      </c>
      <c r="J186" s="457" t="s">
        <v>1344</v>
      </c>
      <c r="K186" s="457" t="s">
        <v>1344</v>
      </c>
      <c r="L186" s="457" t="s">
        <v>1344</v>
      </c>
      <c r="M186" s="457" t="s">
        <v>1344</v>
      </c>
      <c r="N186" s="457" t="s">
        <v>1344</v>
      </c>
    </row>
    <row r="187" spans="1:14" x14ac:dyDescent="0.3">
      <c r="A187" s="412" t="s">
        <v>1094</v>
      </c>
      <c r="B187" s="413" t="s">
        <v>393</v>
      </c>
      <c r="C187" s="412" t="s">
        <v>362</v>
      </c>
      <c r="D187" s="412" t="str">
        <f t="shared" si="6"/>
        <v>South Eastern NSW PHN 18to24</v>
      </c>
      <c r="E187" s="463">
        <v>54230</v>
      </c>
      <c r="F187" s="460">
        <f t="shared" si="7"/>
        <v>54230</v>
      </c>
      <c r="G187" s="461">
        <v>0.9576271186440678</v>
      </c>
      <c r="H187" s="462">
        <f t="shared" si="8"/>
        <v>0.9576271186440678</v>
      </c>
      <c r="I187" s="457" t="s">
        <v>1344</v>
      </c>
      <c r="J187" s="457" t="s">
        <v>1344</v>
      </c>
      <c r="K187" s="457" t="s">
        <v>1344</v>
      </c>
      <c r="L187" s="457" t="s">
        <v>1344</v>
      </c>
      <c r="M187" s="457" t="s">
        <v>1344</v>
      </c>
      <c r="N187" s="457" t="s">
        <v>1344</v>
      </c>
    </row>
    <row r="188" spans="1:14" x14ac:dyDescent="0.3">
      <c r="A188" s="412" t="s">
        <v>1094</v>
      </c>
      <c r="B188" s="413" t="s">
        <v>393</v>
      </c>
      <c r="C188" s="412" t="s">
        <v>364</v>
      </c>
      <c r="D188" s="412" t="str">
        <f t="shared" si="6"/>
        <v>South Eastern NSW PHN 25to64</v>
      </c>
      <c r="E188" s="463">
        <v>322493</v>
      </c>
      <c r="F188" s="460">
        <f t="shared" si="7"/>
        <v>322493</v>
      </c>
      <c r="G188" s="461">
        <v>0.9576271186440678</v>
      </c>
      <c r="H188" s="462">
        <f t="shared" si="8"/>
        <v>0.9576271186440678</v>
      </c>
      <c r="I188" s="457" t="s">
        <v>1344</v>
      </c>
      <c r="J188" s="457" t="s">
        <v>1344</v>
      </c>
      <c r="K188" s="457" t="s">
        <v>1344</v>
      </c>
      <c r="L188" s="457" t="s">
        <v>1344</v>
      </c>
      <c r="M188" s="457" t="s">
        <v>1344</v>
      </c>
      <c r="N188" s="457" t="s">
        <v>1344</v>
      </c>
    </row>
    <row r="189" spans="1:14" x14ac:dyDescent="0.3">
      <c r="A189" s="412" t="s">
        <v>1094</v>
      </c>
      <c r="B189" s="413" t="s">
        <v>393</v>
      </c>
      <c r="C189" s="412" t="s">
        <v>9</v>
      </c>
      <c r="D189" s="412" t="str">
        <f t="shared" si="6"/>
        <v>South Eastern NSW PHN 65+</v>
      </c>
      <c r="E189" s="463">
        <v>142036</v>
      </c>
      <c r="F189" s="460">
        <f t="shared" si="7"/>
        <v>142036</v>
      </c>
      <c r="G189" s="461">
        <v>0.9576271186440678</v>
      </c>
      <c r="H189" s="462">
        <f t="shared" si="8"/>
        <v>0.9576271186440678</v>
      </c>
      <c r="I189" s="457" t="s">
        <v>1344</v>
      </c>
      <c r="J189" s="457" t="s">
        <v>1344</v>
      </c>
      <c r="K189" s="457" t="s">
        <v>1344</v>
      </c>
      <c r="L189" s="457" t="s">
        <v>1344</v>
      </c>
      <c r="M189" s="457" t="s">
        <v>1344</v>
      </c>
      <c r="N189" s="457" t="s">
        <v>1344</v>
      </c>
    </row>
    <row r="190" spans="1:14" x14ac:dyDescent="0.3">
      <c r="A190" s="412" t="s">
        <v>1094</v>
      </c>
      <c r="B190" s="413" t="s">
        <v>393</v>
      </c>
      <c r="C190" s="412" t="s">
        <v>850</v>
      </c>
      <c r="D190" s="412" t="str">
        <f t="shared" si="6"/>
        <v>South Eastern NSW PHN ALL</v>
      </c>
      <c r="E190" s="463">
        <v>655649</v>
      </c>
      <c r="F190" s="460">
        <f t="shared" si="7"/>
        <v>655649</v>
      </c>
      <c r="G190" s="461">
        <v>0.9576271186440678</v>
      </c>
      <c r="H190" s="462">
        <f t="shared" si="8"/>
        <v>0.9576271186440678</v>
      </c>
      <c r="I190" s="457" t="s">
        <v>1344</v>
      </c>
      <c r="J190" s="457" t="s">
        <v>1344</v>
      </c>
      <c r="K190" s="457" t="s">
        <v>1344</v>
      </c>
      <c r="L190" s="457" t="s">
        <v>1344</v>
      </c>
      <c r="M190" s="457" t="s">
        <v>1344</v>
      </c>
      <c r="N190" s="457" t="s">
        <v>1344</v>
      </c>
    </row>
    <row r="191" spans="1:14" x14ac:dyDescent="0.3">
      <c r="A191" s="412" t="s">
        <v>1094</v>
      </c>
      <c r="B191" s="413" t="s">
        <v>394</v>
      </c>
      <c r="C191" s="412" t="s">
        <v>361</v>
      </c>
      <c r="D191" s="412" t="str">
        <f t="shared" si="6"/>
        <v>South Western Sydney PHN 12to17</v>
      </c>
      <c r="E191" s="463">
        <v>92159</v>
      </c>
      <c r="F191" s="460">
        <f t="shared" si="7"/>
        <v>92159</v>
      </c>
      <c r="G191" s="461">
        <v>0.29166666666666669</v>
      </c>
      <c r="H191" s="462">
        <f t="shared" si="8"/>
        <v>0.29166666666666669</v>
      </c>
      <c r="I191" s="457" t="s">
        <v>1344</v>
      </c>
      <c r="J191" s="457" t="s">
        <v>1344</v>
      </c>
      <c r="K191" s="457" t="s">
        <v>1344</v>
      </c>
      <c r="L191" s="457" t="s">
        <v>1344</v>
      </c>
      <c r="M191" s="457" t="s">
        <v>1344</v>
      </c>
      <c r="N191" s="457" t="s">
        <v>1344</v>
      </c>
    </row>
    <row r="192" spans="1:14" x14ac:dyDescent="0.3">
      <c r="A192" s="412" t="s">
        <v>1094</v>
      </c>
      <c r="B192" s="413" t="s">
        <v>394</v>
      </c>
      <c r="C192" s="412" t="s">
        <v>362</v>
      </c>
      <c r="D192" s="412" t="str">
        <f t="shared" si="6"/>
        <v>South Western Sydney PHN 18to24</v>
      </c>
      <c r="E192" s="463">
        <v>106803</v>
      </c>
      <c r="F192" s="460">
        <f t="shared" si="7"/>
        <v>106803</v>
      </c>
      <c r="G192" s="461">
        <v>0.61016949152542366</v>
      </c>
      <c r="H192" s="462">
        <f t="shared" si="8"/>
        <v>0.61016949152542366</v>
      </c>
      <c r="I192" s="457" t="s">
        <v>1344</v>
      </c>
      <c r="J192" s="457" t="s">
        <v>1344</v>
      </c>
      <c r="K192" s="457" t="s">
        <v>1344</v>
      </c>
      <c r="L192" s="457" t="s">
        <v>1344</v>
      </c>
      <c r="M192" s="457" t="s">
        <v>1344</v>
      </c>
      <c r="N192" s="457" t="s">
        <v>1344</v>
      </c>
    </row>
    <row r="193" spans="1:14" x14ac:dyDescent="0.3">
      <c r="A193" s="412" t="s">
        <v>1094</v>
      </c>
      <c r="B193" s="413" t="s">
        <v>394</v>
      </c>
      <c r="C193" s="412" t="s">
        <v>364</v>
      </c>
      <c r="D193" s="412" t="str">
        <f t="shared" si="6"/>
        <v>South Western Sydney PHN 25to64</v>
      </c>
      <c r="E193" s="463">
        <v>565394</v>
      </c>
      <c r="F193" s="460">
        <f t="shared" si="7"/>
        <v>565394</v>
      </c>
      <c r="G193" s="461">
        <v>0.61016949152542366</v>
      </c>
      <c r="H193" s="462">
        <f t="shared" si="8"/>
        <v>0.61016949152542366</v>
      </c>
      <c r="I193" s="457" t="s">
        <v>1344</v>
      </c>
      <c r="J193" s="457" t="s">
        <v>1344</v>
      </c>
      <c r="K193" s="457" t="s">
        <v>1344</v>
      </c>
      <c r="L193" s="457" t="s">
        <v>1344</v>
      </c>
      <c r="M193" s="457" t="s">
        <v>1344</v>
      </c>
      <c r="N193" s="457" t="s">
        <v>1344</v>
      </c>
    </row>
    <row r="194" spans="1:14" x14ac:dyDescent="0.3">
      <c r="A194" s="412" t="s">
        <v>1094</v>
      </c>
      <c r="B194" s="413" t="s">
        <v>394</v>
      </c>
      <c r="C194" s="412" t="s">
        <v>9</v>
      </c>
      <c r="D194" s="412" t="str">
        <f t="shared" si="6"/>
        <v>South Western Sydney PHN 65+</v>
      </c>
      <c r="E194" s="463">
        <v>158370</v>
      </c>
      <c r="F194" s="460">
        <f t="shared" si="7"/>
        <v>158370</v>
      </c>
      <c r="G194" s="461">
        <v>0.61016949152542366</v>
      </c>
      <c r="H194" s="462">
        <f t="shared" si="8"/>
        <v>0.61016949152542366</v>
      </c>
      <c r="I194" s="457" t="s">
        <v>1344</v>
      </c>
      <c r="J194" s="457" t="s">
        <v>1344</v>
      </c>
      <c r="K194" s="457" t="s">
        <v>1344</v>
      </c>
      <c r="L194" s="457" t="s">
        <v>1344</v>
      </c>
      <c r="M194" s="457" t="s">
        <v>1344</v>
      </c>
      <c r="N194" s="457" t="s">
        <v>1344</v>
      </c>
    </row>
    <row r="195" spans="1:14" x14ac:dyDescent="0.3">
      <c r="A195" s="412" t="s">
        <v>1094</v>
      </c>
      <c r="B195" s="413" t="s">
        <v>394</v>
      </c>
      <c r="C195" s="412" t="s">
        <v>850</v>
      </c>
      <c r="D195" s="412" t="str">
        <f t="shared" si="6"/>
        <v>South Western Sydney PHN ALL</v>
      </c>
      <c r="E195" s="463">
        <v>1107357</v>
      </c>
      <c r="F195" s="460">
        <f t="shared" si="7"/>
        <v>1107357</v>
      </c>
      <c r="G195" s="461">
        <v>0.61016949152542366</v>
      </c>
      <c r="H195" s="462">
        <f t="shared" si="8"/>
        <v>0.61016949152542366</v>
      </c>
      <c r="I195" s="457" t="s">
        <v>1344</v>
      </c>
      <c r="J195" s="457" t="s">
        <v>1344</v>
      </c>
      <c r="K195" s="457" t="s">
        <v>1344</v>
      </c>
      <c r="L195" s="457" t="s">
        <v>1344</v>
      </c>
      <c r="M195" s="457" t="s">
        <v>1344</v>
      </c>
      <c r="N195" s="457" t="s">
        <v>1344</v>
      </c>
    </row>
    <row r="196" spans="1:14" x14ac:dyDescent="0.3">
      <c r="A196" s="412" t="s">
        <v>1094</v>
      </c>
      <c r="B196" s="413" t="s">
        <v>395</v>
      </c>
      <c r="C196" s="412" t="s">
        <v>361</v>
      </c>
      <c r="D196" s="412" t="str">
        <f t="shared" si="6"/>
        <v>Tasmania PHN 12to17</v>
      </c>
      <c r="E196" s="463">
        <v>39788</v>
      </c>
      <c r="F196" s="460">
        <f t="shared" si="7"/>
        <v>39788</v>
      </c>
      <c r="G196" s="461">
        <v>1.1666666666666667</v>
      </c>
      <c r="H196" s="462">
        <f t="shared" si="8"/>
        <v>1.1666666666666667</v>
      </c>
      <c r="I196" s="457" t="s">
        <v>1344</v>
      </c>
      <c r="J196" s="457" t="s">
        <v>1344</v>
      </c>
      <c r="K196" s="457" t="s">
        <v>1344</v>
      </c>
      <c r="L196" s="457" t="s">
        <v>1344</v>
      </c>
      <c r="M196" s="457" t="s">
        <v>1344</v>
      </c>
      <c r="N196" s="457" t="s">
        <v>1344</v>
      </c>
    </row>
    <row r="197" spans="1:14" x14ac:dyDescent="0.3">
      <c r="A197" s="412" t="s">
        <v>1094</v>
      </c>
      <c r="B197" s="413" t="s">
        <v>395</v>
      </c>
      <c r="C197" s="412" t="s">
        <v>362</v>
      </c>
      <c r="D197" s="412" t="str">
        <f t="shared" si="6"/>
        <v>Tasmania PHN 18to24</v>
      </c>
      <c r="E197" s="463">
        <v>43476</v>
      </c>
      <c r="F197" s="460">
        <f t="shared" si="7"/>
        <v>43476</v>
      </c>
      <c r="G197" s="461">
        <v>1.2457627118644066</v>
      </c>
      <c r="H197" s="462">
        <f t="shared" si="8"/>
        <v>1.2457627118644066</v>
      </c>
      <c r="I197" s="457" t="s">
        <v>1344</v>
      </c>
      <c r="J197" s="457" t="s">
        <v>1344</v>
      </c>
      <c r="K197" s="457" t="s">
        <v>1344</v>
      </c>
      <c r="L197" s="457" t="s">
        <v>1344</v>
      </c>
      <c r="M197" s="457" t="s">
        <v>1344</v>
      </c>
      <c r="N197" s="457" t="s">
        <v>1344</v>
      </c>
    </row>
    <row r="198" spans="1:14" x14ac:dyDescent="0.3">
      <c r="A198" s="412" t="s">
        <v>1094</v>
      </c>
      <c r="B198" s="413" t="s">
        <v>395</v>
      </c>
      <c r="C198" s="412" t="s">
        <v>364</v>
      </c>
      <c r="D198" s="412" t="str">
        <f t="shared" si="6"/>
        <v>Tasmania PHN 25to64</v>
      </c>
      <c r="E198" s="463">
        <v>293758</v>
      </c>
      <c r="F198" s="460">
        <f t="shared" si="7"/>
        <v>293758</v>
      </c>
      <c r="G198" s="461">
        <v>1.2457627118644066</v>
      </c>
      <c r="H198" s="462">
        <f t="shared" si="8"/>
        <v>1.2457627118644066</v>
      </c>
      <c r="I198" s="457" t="s">
        <v>1344</v>
      </c>
      <c r="J198" s="457" t="s">
        <v>1344</v>
      </c>
      <c r="K198" s="457" t="s">
        <v>1344</v>
      </c>
      <c r="L198" s="457" t="s">
        <v>1344</v>
      </c>
      <c r="M198" s="457" t="s">
        <v>1344</v>
      </c>
      <c r="N198" s="457" t="s">
        <v>1344</v>
      </c>
    </row>
    <row r="199" spans="1:14" x14ac:dyDescent="0.3">
      <c r="A199" s="412" t="s">
        <v>1094</v>
      </c>
      <c r="B199" s="413" t="s">
        <v>395</v>
      </c>
      <c r="C199" s="412" t="s">
        <v>9</v>
      </c>
      <c r="D199" s="412" t="str">
        <f t="shared" si="6"/>
        <v>Tasmania PHN 65+</v>
      </c>
      <c r="E199" s="463">
        <v>122386</v>
      </c>
      <c r="F199" s="460">
        <f t="shared" si="7"/>
        <v>122386</v>
      </c>
      <c r="G199" s="461">
        <v>1.2457627118644066</v>
      </c>
      <c r="H199" s="462">
        <f t="shared" si="8"/>
        <v>1.2457627118644066</v>
      </c>
      <c r="I199" s="457" t="s">
        <v>1344</v>
      </c>
      <c r="J199" s="457" t="s">
        <v>1344</v>
      </c>
      <c r="K199" s="457" t="s">
        <v>1344</v>
      </c>
      <c r="L199" s="457" t="s">
        <v>1344</v>
      </c>
      <c r="M199" s="457" t="s">
        <v>1344</v>
      </c>
      <c r="N199" s="457" t="s">
        <v>1344</v>
      </c>
    </row>
    <row r="200" spans="1:14" x14ac:dyDescent="0.3">
      <c r="A200" s="412" t="s">
        <v>1094</v>
      </c>
      <c r="B200" s="413" t="s">
        <v>395</v>
      </c>
      <c r="C200" s="412" t="s">
        <v>850</v>
      </c>
      <c r="D200" s="412" t="str">
        <f t="shared" si="6"/>
        <v>Tasmania PHN ALL</v>
      </c>
      <c r="E200" s="463">
        <v>573156</v>
      </c>
      <c r="F200" s="460">
        <f t="shared" si="7"/>
        <v>573156</v>
      </c>
      <c r="G200" s="461">
        <v>1.2457627118644066</v>
      </c>
      <c r="H200" s="462">
        <f t="shared" si="8"/>
        <v>1.2457627118644066</v>
      </c>
      <c r="I200" s="457" t="s">
        <v>1344</v>
      </c>
      <c r="J200" s="457" t="s">
        <v>1344</v>
      </c>
      <c r="K200" s="457" t="s">
        <v>1344</v>
      </c>
      <c r="L200" s="457" t="s">
        <v>1344</v>
      </c>
      <c r="M200" s="457" t="s">
        <v>1344</v>
      </c>
      <c r="N200" s="457" t="s">
        <v>1344</v>
      </c>
    </row>
    <row r="201" spans="1:14" x14ac:dyDescent="0.3">
      <c r="A201" s="412" t="s">
        <v>1094</v>
      </c>
      <c r="B201" s="413" t="s">
        <v>396</v>
      </c>
      <c r="C201" s="412" t="s">
        <v>361</v>
      </c>
      <c r="D201" s="412" t="str">
        <f t="shared" si="6"/>
        <v>Western NSW PHN 12to17</v>
      </c>
      <c r="E201" s="463">
        <v>25071</v>
      </c>
      <c r="F201" s="460">
        <f t="shared" si="7"/>
        <v>25071</v>
      </c>
      <c r="G201" s="461">
        <v>1.4583333333333335</v>
      </c>
      <c r="H201" s="462">
        <f t="shared" si="8"/>
        <v>1.4583333333333335</v>
      </c>
      <c r="I201" s="457" t="s">
        <v>1344</v>
      </c>
      <c r="J201" s="457" t="s">
        <v>1344</v>
      </c>
      <c r="K201" s="457" t="s">
        <v>1344</v>
      </c>
      <c r="L201" s="457" t="s">
        <v>1344</v>
      </c>
      <c r="M201" s="457" t="s">
        <v>1344</v>
      </c>
      <c r="N201" s="457" t="s">
        <v>1344</v>
      </c>
    </row>
    <row r="202" spans="1:14" x14ac:dyDescent="0.3">
      <c r="A202" s="412" t="s">
        <v>1094</v>
      </c>
      <c r="B202" s="413" t="s">
        <v>396</v>
      </c>
      <c r="C202" s="412" t="s">
        <v>362</v>
      </c>
      <c r="D202" s="412" t="str">
        <f t="shared" si="6"/>
        <v>Western NSW PHN 18to24</v>
      </c>
      <c r="E202" s="463">
        <v>24351</v>
      </c>
      <c r="F202" s="460">
        <f t="shared" si="7"/>
        <v>24351</v>
      </c>
      <c r="G202" s="461">
        <v>1.7033898305084747</v>
      </c>
      <c r="H202" s="462">
        <f t="shared" si="8"/>
        <v>1.7033898305084747</v>
      </c>
      <c r="I202" s="457" t="s">
        <v>1344</v>
      </c>
      <c r="J202" s="457" t="s">
        <v>1344</v>
      </c>
      <c r="K202" s="457" t="s">
        <v>1344</v>
      </c>
      <c r="L202" s="457" t="s">
        <v>1344</v>
      </c>
      <c r="M202" s="457" t="s">
        <v>1344</v>
      </c>
      <c r="N202" s="457" t="s">
        <v>1344</v>
      </c>
    </row>
    <row r="203" spans="1:14" x14ac:dyDescent="0.3">
      <c r="A203" s="412" t="s">
        <v>1094</v>
      </c>
      <c r="B203" s="413" t="s">
        <v>396</v>
      </c>
      <c r="C203" s="412" t="s">
        <v>364</v>
      </c>
      <c r="D203" s="412" t="str">
        <f t="shared" si="6"/>
        <v>Western NSW PHN 25to64</v>
      </c>
      <c r="E203" s="463">
        <v>151607</v>
      </c>
      <c r="F203" s="460">
        <f t="shared" si="7"/>
        <v>151607</v>
      </c>
      <c r="G203" s="461">
        <v>1.7033898305084747</v>
      </c>
      <c r="H203" s="462">
        <f t="shared" si="8"/>
        <v>1.7033898305084747</v>
      </c>
      <c r="I203" s="457" t="s">
        <v>1344</v>
      </c>
      <c r="J203" s="457" t="s">
        <v>1344</v>
      </c>
      <c r="K203" s="457" t="s">
        <v>1344</v>
      </c>
      <c r="L203" s="457" t="s">
        <v>1344</v>
      </c>
      <c r="M203" s="457" t="s">
        <v>1344</v>
      </c>
      <c r="N203" s="457" t="s">
        <v>1344</v>
      </c>
    </row>
    <row r="204" spans="1:14" x14ac:dyDescent="0.3">
      <c r="A204" s="412" t="s">
        <v>1094</v>
      </c>
      <c r="B204" s="413" t="s">
        <v>396</v>
      </c>
      <c r="C204" s="412" t="s">
        <v>9</v>
      </c>
      <c r="D204" s="412" t="str">
        <f t="shared" si="6"/>
        <v>Western NSW PHN 65+</v>
      </c>
      <c r="E204" s="463">
        <v>63857</v>
      </c>
      <c r="F204" s="460">
        <f t="shared" si="7"/>
        <v>63857</v>
      </c>
      <c r="G204" s="461">
        <v>1.7033898305084747</v>
      </c>
      <c r="H204" s="462">
        <f t="shared" si="8"/>
        <v>1.7033898305084747</v>
      </c>
      <c r="I204" s="457" t="s">
        <v>1344</v>
      </c>
      <c r="J204" s="457" t="s">
        <v>1344</v>
      </c>
      <c r="K204" s="457" t="s">
        <v>1344</v>
      </c>
      <c r="L204" s="457" t="s">
        <v>1344</v>
      </c>
      <c r="M204" s="457" t="s">
        <v>1344</v>
      </c>
      <c r="N204" s="457" t="s">
        <v>1344</v>
      </c>
    </row>
    <row r="205" spans="1:14" x14ac:dyDescent="0.3">
      <c r="A205" s="412" t="s">
        <v>1094</v>
      </c>
      <c r="B205" s="413" t="s">
        <v>396</v>
      </c>
      <c r="C205" s="412" t="s">
        <v>850</v>
      </c>
      <c r="D205" s="412" t="str">
        <f t="shared" si="6"/>
        <v>Western NSW PHN ALL</v>
      </c>
      <c r="E205" s="463">
        <v>314615</v>
      </c>
      <c r="F205" s="460">
        <f t="shared" si="7"/>
        <v>314615</v>
      </c>
      <c r="G205" s="461">
        <v>1.7033898305084747</v>
      </c>
      <c r="H205" s="462">
        <f t="shared" si="8"/>
        <v>1.7033898305084747</v>
      </c>
      <c r="I205" s="457" t="s">
        <v>1344</v>
      </c>
      <c r="J205" s="457" t="s">
        <v>1344</v>
      </c>
      <c r="K205" s="457" t="s">
        <v>1344</v>
      </c>
      <c r="L205" s="457" t="s">
        <v>1344</v>
      </c>
      <c r="M205" s="457" t="s">
        <v>1344</v>
      </c>
      <c r="N205" s="457" t="s">
        <v>1344</v>
      </c>
    </row>
    <row r="206" spans="1:14" x14ac:dyDescent="0.3">
      <c r="A206" s="412" t="s">
        <v>1094</v>
      </c>
      <c r="B206" s="413" t="s">
        <v>397</v>
      </c>
      <c r="C206" s="412" t="s">
        <v>361</v>
      </c>
      <c r="D206" s="412" t="str">
        <f t="shared" si="6"/>
        <v>Western Queensland PHN 12to17</v>
      </c>
      <c r="E206" s="463">
        <v>4812</v>
      </c>
      <c r="F206" s="460">
        <f t="shared" si="7"/>
        <v>4812</v>
      </c>
      <c r="G206" s="461">
        <v>0.91666666666666663</v>
      </c>
      <c r="H206" s="462">
        <f t="shared" si="8"/>
        <v>0.91666666666666663</v>
      </c>
      <c r="I206" s="457" t="s">
        <v>1344</v>
      </c>
      <c r="J206" s="457" t="s">
        <v>1344</v>
      </c>
      <c r="K206" s="457" t="s">
        <v>1344</v>
      </c>
      <c r="L206" s="457" t="s">
        <v>1344</v>
      </c>
      <c r="M206" s="457" t="s">
        <v>1344</v>
      </c>
      <c r="N206" s="457" t="s">
        <v>1344</v>
      </c>
    </row>
    <row r="207" spans="1:14" x14ac:dyDescent="0.3">
      <c r="A207" s="412" t="s">
        <v>1094</v>
      </c>
      <c r="B207" s="413" t="s">
        <v>397</v>
      </c>
      <c r="C207" s="412" t="s">
        <v>362</v>
      </c>
      <c r="D207" s="412" t="str">
        <f t="shared" si="6"/>
        <v>Western Queensland PHN 18to24</v>
      </c>
      <c r="E207" s="463">
        <v>5630</v>
      </c>
      <c r="F207" s="460">
        <f t="shared" si="7"/>
        <v>5630</v>
      </c>
      <c r="G207" s="464">
        <v>1</v>
      </c>
      <c r="H207" s="462">
        <f t="shared" si="8"/>
        <v>1</v>
      </c>
      <c r="I207" s="457" t="s">
        <v>1344</v>
      </c>
      <c r="J207" s="457" t="s">
        <v>1344</v>
      </c>
      <c r="K207" s="457" t="s">
        <v>1344</v>
      </c>
      <c r="L207" s="457" t="s">
        <v>1344</v>
      </c>
      <c r="M207" s="457" t="s">
        <v>1344</v>
      </c>
      <c r="N207" s="457" t="s">
        <v>1344</v>
      </c>
    </row>
    <row r="208" spans="1:14" x14ac:dyDescent="0.3">
      <c r="A208" s="412" t="s">
        <v>1094</v>
      </c>
      <c r="B208" s="413" t="s">
        <v>397</v>
      </c>
      <c r="C208" s="412" t="s">
        <v>364</v>
      </c>
      <c r="D208" s="412" t="str">
        <f t="shared" ref="D208:D271" si="9">B208&amp;" "&amp;C208</f>
        <v>Western Queensland PHN 25to64</v>
      </c>
      <c r="E208" s="463">
        <v>33456</v>
      </c>
      <c r="F208" s="460">
        <f t="shared" ref="F208:F271" si="10">E208</f>
        <v>33456</v>
      </c>
      <c r="G208" s="464">
        <v>1</v>
      </c>
      <c r="H208" s="462">
        <f t="shared" ref="H208:H271" si="11">G208</f>
        <v>1</v>
      </c>
      <c r="I208" s="457" t="s">
        <v>1344</v>
      </c>
      <c r="J208" s="457" t="s">
        <v>1344</v>
      </c>
      <c r="K208" s="457" t="s">
        <v>1344</v>
      </c>
      <c r="L208" s="457" t="s">
        <v>1344</v>
      </c>
      <c r="M208" s="457" t="s">
        <v>1344</v>
      </c>
      <c r="N208" s="457" t="s">
        <v>1344</v>
      </c>
    </row>
    <row r="209" spans="1:14" x14ac:dyDescent="0.3">
      <c r="A209" s="412" t="s">
        <v>1094</v>
      </c>
      <c r="B209" s="413" t="s">
        <v>397</v>
      </c>
      <c r="C209" s="412" t="s">
        <v>9</v>
      </c>
      <c r="D209" s="412" t="str">
        <f t="shared" si="9"/>
        <v>Western Queensland PHN 65+</v>
      </c>
      <c r="E209" s="463">
        <v>8959</v>
      </c>
      <c r="F209" s="460">
        <f t="shared" si="10"/>
        <v>8959</v>
      </c>
      <c r="G209" s="464">
        <v>1</v>
      </c>
      <c r="H209" s="462">
        <f t="shared" si="11"/>
        <v>1</v>
      </c>
      <c r="I209" s="457" t="s">
        <v>1344</v>
      </c>
      <c r="J209" s="457" t="s">
        <v>1344</v>
      </c>
      <c r="K209" s="457" t="s">
        <v>1344</v>
      </c>
      <c r="L209" s="457" t="s">
        <v>1344</v>
      </c>
      <c r="M209" s="457" t="s">
        <v>1344</v>
      </c>
      <c r="N209" s="457" t="s">
        <v>1344</v>
      </c>
    </row>
    <row r="210" spans="1:14" x14ac:dyDescent="0.3">
      <c r="A210" s="412" t="s">
        <v>1094</v>
      </c>
      <c r="B210" s="413" t="s">
        <v>397</v>
      </c>
      <c r="C210" s="412" t="s">
        <v>850</v>
      </c>
      <c r="D210" s="412" t="str">
        <f t="shared" si="9"/>
        <v>Western Queensland PHN ALL</v>
      </c>
      <c r="E210" s="463">
        <v>63981</v>
      </c>
      <c r="F210" s="460">
        <f t="shared" si="10"/>
        <v>63981</v>
      </c>
      <c r="G210" s="464">
        <v>1</v>
      </c>
      <c r="H210" s="462">
        <f t="shared" si="11"/>
        <v>1</v>
      </c>
      <c r="I210" s="457" t="s">
        <v>1344</v>
      </c>
      <c r="J210" s="457" t="s">
        <v>1344</v>
      </c>
      <c r="K210" s="457" t="s">
        <v>1344</v>
      </c>
      <c r="L210" s="457" t="s">
        <v>1344</v>
      </c>
      <c r="M210" s="457" t="s">
        <v>1344</v>
      </c>
      <c r="N210" s="457" t="s">
        <v>1344</v>
      </c>
    </row>
    <row r="211" spans="1:14" x14ac:dyDescent="0.3">
      <c r="A211" s="412" t="s">
        <v>1094</v>
      </c>
      <c r="B211" s="413" t="s">
        <v>398</v>
      </c>
      <c r="C211" s="412" t="s">
        <v>361</v>
      </c>
      <c r="D211" s="412" t="str">
        <f t="shared" si="9"/>
        <v>Western Sydney PHN 12to17</v>
      </c>
      <c r="E211" s="463">
        <v>85524</v>
      </c>
      <c r="F211" s="460">
        <f t="shared" si="10"/>
        <v>85524</v>
      </c>
      <c r="G211" s="461">
        <v>0.37499999999999994</v>
      </c>
      <c r="H211" s="462">
        <f t="shared" si="11"/>
        <v>0.37499999999999994</v>
      </c>
      <c r="I211" s="457" t="s">
        <v>1344</v>
      </c>
      <c r="J211" s="457" t="s">
        <v>1344</v>
      </c>
      <c r="K211" s="457" t="s">
        <v>1344</v>
      </c>
      <c r="L211" s="457" t="s">
        <v>1344</v>
      </c>
      <c r="M211" s="457" t="s">
        <v>1344</v>
      </c>
      <c r="N211" s="457" t="s">
        <v>1344</v>
      </c>
    </row>
    <row r="212" spans="1:14" x14ac:dyDescent="0.3">
      <c r="A212" s="412" t="s">
        <v>1094</v>
      </c>
      <c r="B212" s="413" t="s">
        <v>398</v>
      </c>
      <c r="C212" s="412" t="s">
        <v>362</v>
      </c>
      <c r="D212" s="412" t="str">
        <f t="shared" si="9"/>
        <v>Western Sydney PHN 18to24</v>
      </c>
      <c r="E212" s="463">
        <v>106057</v>
      </c>
      <c r="F212" s="460">
        <f t="shared" si="10"/>
        <v>106057</v>
      </c>
      <c r="G212" s="461">
        <v>0.48305084745762711</v>
      </c>
      <c r="H212" s="462">
        <f t="shared" si="11"/>
        <v>0.48305084745762711</v>
      </c>
      <c r="I212" s="457" t="s">
        <v>1344</v>
      </c>
      <c r="J212" s="457" t="s">
        <v>1344</v>
      </c>
      <c r="K212" s="457" t="s">
        <v>1344</v>
      </c>
      <c r="L212" s="457" t="s">
        <v>1344</v>
      </c>
      <c r="M212" s="457" t="s">
        <v>1344</v>
      </c>
      <c r="N212" s="457" t="s">
        <v>1344</v>
      </c>
    </row>
    <row r="213" spans="1:14" x14ac:dyDescent="0.3">
      <c r="A213" s="412" t="s">
        <v>1094</v>
      </c>
      <c r="B213" s="413" t="s">
        <v>398</v>
      </c>
      <c r="C213" s="412" t="s">
        <v>364</v>
      </c>
      <c r="D213" s="412" t="str">
        <f t="shared" si="9"/>
        <v>Western Sydney PHN 25to64</v>
      </c>
      <c r="E213" s="463">
        <v>609339</v>
      </c>
      <c r="F213" s="460">
        <f t="shared" si="10"/>
        <v>609339</v>
      </c>
      <c r="G213" s="461">
        <v>0.48305084745762711</v>
      </c>
      <c r="H213" s="462">
        <f t="shared" si="11"/>
        <v>0.48305084745762711</v>
      </c>
      <c r="I213" s="457" t="s">
        <v>1344</v>
      </c>
      <c r="J213" s="457" t="s">
        <v>1344</v>
      </c>
      <c r="K213" s="457" t="s">
        <v>1344</v>
      </c>
      <c r="L213" s="457" t="s">
        <v>1344</v>
      </c>
      <c r="M213" s="457" t="s">
        <v>1344</v>
      </c>
      <c r="N213" s="457" t="s">
        <v>1344</v>
      </c>
    </row>
    <row r="214" spans="1:14" x14ac:dyDescent="0.3">
      <c r="A214" s="412" t="s">
        <v>1094</v>
      </c>
      <c r="B214" s="413" t="s">
        <v>398</v>
      </c>
      <c r="C214" s="412" t="s">
        <v>9</v>
      </c>
      <c r="D214" s="412" t="str">
        <f t="shared" si="9"/>
        <v>Western Sydney PHN 65+</v>
      </c>
      <c r="E214" s="463">
        <v>135431</v>
      </c>
      <c r="F214" s="460">
        <f t="shared" si="10"/>
        <v>135431</v>
      </c>
      <c r="G214" s="461">
        <v>0.48305084745762711</v>
      </c>
      <c r="H214" s="462">
        <f t="shared" si="11"/>
        <v>0.48305084745762711</v>
      </c>
      <c r="I214" s="457" t="s">
        <v>1344</v>
      </c>
      <c r="J214" s="457" t="s">
        <v>1344</v>
      </c>
      <c r="K214" s="457" t="s">
        <v>1344</v>
      </c>
      <c r="L214" s="457" t="s">
        <v>1344</v>
      </c>
      <c r="M214" s="457" t="s">
        <v>1344</v>
      </c>
      <c r="N214" s="457" t="s">
        <v>1344</v>
      </c>
    </row>
    <row r="215" spans="1:14" x14ac:dyDescent="0.3">
      <c r="A215" s="412" t="s">
        <v>1094</v>
      </c>
      <c r="B215" s="413" t="s">
        <v>398</v>
      </c>
      <c r="C215" s="412" t="s">
        <v>850</v>
      </c>
      <c r="D215" s="412" t="str">
        <f t="shared" si="9"/>
        <v>Western Sydney PHN ALL</v>
      </c>
      <c r="E215" s="463">
        <v>1118985</v>
      </c>
      <c r="F215" s="460">
        <f t="shared" si="10"/>
        <v>1118985</v>
      </c>
      <c r="G215" s="461">
        <v>0.48305084745762711</v>
      </c>
      <c r="H215" s="462">
        <f t="shared" si="11"/>
        <v>0.48305084745762711</v>
      </c>
      <c r="I215" s="457" t="s">
        <v>1344</v>
      </c>
      <c r="J215" s="457" t="s">
        <v>1344</v>
      </c>
      <c r="K215" s="457" t="s">
        <v>1344</v>
      </c>
      <c r="L215" s="457" t="s">
        <v>1344</v>
      </c>
      <c r="M215" s="457" t="s">
        <v>1344</v>
      </c>
      <c r="N215" s="457" t="s">
        <v>1344</v>
      </c>
    </row>
    <row r="216" spans="1:14" x14ac:dyDescent="0.3">
      <c r="A216" s="412" t="s">
        <v>1094</v>
      </c>
      <c r="B216" s="413" t="s">
        <v>399</v>
      </c>
      <c r="C216" s="412" t="s">
        <v>361</v>
      </c>
      <c r="D216" s="412" t="str">
        <f t="shared" si="9"/>
        <v>Western Victoria PHN 12to17</v>
      </c>
      <c r="E216" s="463">
        <v>51366</v>
      </c>
      <c r="F216" s="460">
        <f t="shared" si="10"/>
        <v>51366</v>
      </c>
      <c r="G216" s="461">
        <v>0.91666666666666663</v>
      </c>
      <c r="H216" s="462">
        <f t="shared" si="11"/>
        <v>0.91666666666666663</v>
      </c>
      <c r="I216" s="457" t="s">
        <v>1344</v>
      </c>
      <c r="J216" s="457" t="s">
        <v>1344</v>
      </c>
      <c r="K216" s="457" t="s">
        <v>1344</v>
      </c>
      <c r="L216" s="457" t="s">
        <v>1344</v>
      </c>
      <c r="M216" s="457" t="s">
        <v>1344</v>
      </c>
      <c r="N216" s="457" t="s">
        <v>1344</v>
      </c>
    </row>
    <row r="217" spans="1:14" x14ac:dyDescent="0.3">
      <c r="A217" s="412" t="s">
        <v>1094</v>
      </c>
      <c r="B217" s="413" t="s">
        <v>399</v>
      </c>
      <c r="C217" s="412" t="s">
        <v>362</v>
      </c>
      <c r="D217" s="412" t="str">
        <f t="shared" si="9"/>
        <v>Western Victoria PHN 18to24</v>
      </c>
      <c r="E217" s="463">
        <v>55668</v>
      </c>
      <c r="F217" s="460">
        <f t="shared" si="10"/>
        <v>55668</v>
      </c>
      <c r="G217" s="461">
        <v>1.1016949152542372</v>
      </c>
      <c r="H217" s="462">
        <f t="shared" si="11"/>
        <v>1.1016949152542372</v>
      </c>
      <c r="I217" s="457" t="s">
        <v>1344</v>
      </c>
      <c r="J217" s="457" t="s">
        <v>1344</v>
      </c>
      <c r="K217" s="457" t="s">
        <v>1344</v>
      </c>
      <c r="L217" s="457" t="s">
        <v>1344</v>
      </c>
      <c r="M217" s="457" t="s">
        <v>1344</v>
      </c>
      <c r="N217" s="457" t="s">
        <v>1344</v>
      </c>
    </row>
    <row r="218" spans="1:14" x14ac:dyDescent="0.3">
      <c r="A218" s="412" t="s">
        <v>1094</v>
      </c>
      <c r="B218" s="413" t="s">
        <v>399</v>
      </c>
      <c r="C218" s="412" t="s">
        <v>364</v>
      </c>
      <c r="D218" s="412" t="str">
        <f t="shared" si="9"/>
        <v>Western Victoria PHN 25to64</v>
      </c>
      <c r="E218" s="463">
        <v>351959</v>
      </c>
      <c r="F218" s="460">
        <f t="shared" si="10"/>
        <v>351959</v>
      </c>
      <c r="G218" s="461">
        <v>1.1016949152542372</v>
      </c>
      <c r="H218" s="462">
        <f t="shared" si="11"/>
        <v>1.1016949152542372</v>
      </c>
      <c r="I218" s="457" t="s">
        <v>1344</v>
      </c>
      <c r="J218" s="457" t="s">
        <v>1344</v>
      </c>
      <c r="K218" s="457" t="s">
        <v>1344</v>
      </c>
      <c r="L218" s="457" t="s">
        <v>1344</v>
      </c>
      <c r="M218" s="457" t="s">
        <v>1344</v>
      </c>
      <c r="N218" s="457" t="s">
        <v>1344</v>
      </c>
    </row>
    <row r="219" spans="1:14" x14ac:dyDescent="0.3">
      <c r="A219" s="412" t="s">
        <v>1094</v>
      </c>
      <c r="B219" s="413" t="s">
        <v>399</v>
      </c>
      <c r="C219" s="412" t="s">
        <v>9</v>
      </c>
      <c r="D219" s="412" t="str">
        <f t="shared" si="9"/>
        <v>Western Victoria PHN 65+</v>
      </c>
      <c r="E219" s="463">
        <v>150814</v>
      </c>
      <c r="F219" s="460">
        <f t="shared" si="10"/>
        <v>150814</v>
      </c>
      <c r="G219" s="461">
        <v>1.1016949152542372</v>
      </c>
      <c r="H219" s="462">
        <f t="shared" si="11"/>
        <v>1.1016949152542372</v>
      </c>
      <c r="I219" s="457" t="s">
        <v>1344</v>
      </c>
      <c r="J219" s="457" t="s">
        <v>1344</v>
      </c>
      <c r="K219" s="457" t="s">
        <v>1344</v>
      </c>
      <c r="L219" s="457" t="s">
        <v>1344</v>
      </c>
      <c r="M219" s="457" t="s">
        <v>1344</v>
      </c>
      <c r="N219" s="457" t="s">
        <v>1344</v>
      </c>
    </row>
    <row r="220" spans="1:14" x14ac:dyDescent="0.3">
      <c r="A220" s="412" t="s">
        <v>1094</v>
      </c>
      <c r="B220" s="413" t="s">
        <v>399</v>
      </c>
      <c r="C220" s="412" t="s">
        <v>850</v>
      </c>
      <c r="D220" s="412" t="str">
        <f t="shared" si="9"/>
        <v>Western Victoria PHN ALL</v>
      </c>
      <c r="E220" s="463">
        <v>708573</v>
      </c>
      <c r="F220" s="460">
        <f t="shared" si="10"/>
        <v>708573</v>
      </c>
      <c r="G220" s="461">
        <v>1.1016949152542372</v>
      </c>
      <c r="H220" s="462">
        <f t="shared" si="11"/>
        <v>1.1016949152542372</v>
      </c>
      <c r="I220" s="457" t="s">
        <v>1344</v>
      </c>
      <c r="J220" s="457" t="s">
        <v>1344</v>
      </c>
      <c r="K220" s="457" t="s">
        <v>1344</v>
      </c>
      <c r="L220" s="457" t="s">
        <v>1344</v>
      </c>
      <c r="M220" s="457" t="s">
        <v>1344</v>
      </c>
      <c r="N220" s="457" t="s">
        <v>1344</v>
      </c>
    </row>
    <row r="221" spans="1:14" x14ac:dyDescent="0.3">
      <c r="A221" s="412" t="s">
        <v>1093</v>
      </c>
      <c r="B221" s="413" t="s">
        <v>256</v>
      </c>
      <c r="C221" s="465" t="s">
        <v>361</v>
      </c>
      <c r="D221" s="412" t="str">
        <f t="shared" si="9"/>
        <v>Adelaide City 12to17</v>
      </c>
      <c r="E221" s="463">
        <v>1232</v>
      </c>
      <c r="F221" s="460">
        <f t="shared" si="10"/>
        <v>1232</v>
      </c>
      <c r="G221" s="461">
        <v>0.37499999999999994</v>
      </c>
      <c r="H221" s="462">
        <f t="shared" si="11"/>
        <v>0.37499999999999994</v>
      </c>
      <c r="I221" s="457">
        <v>17</v>
      </c>
      <c r="J221" s="458">
        <v>3.1954887218045111E-2</v>
      </c>
      <c r="K221" s="457">
        <v>179</v>
      </c>
      <c r="L221" s="458">
        <v>0.33646616541353386</v>
      </c>
      <c r="M221" s="457">
        <v>0</v>
      </c>
      <c r="N221" s="458">
        <v>0</v>
      </c>
    </row>
    <row r="222" spans="1:14" x14ac:dyDescent="0.3">
      <c r="A222" s="412" t="s">
        <v>1093</v>
      </c>
      <c r="B222" s="413" t="s">
        <v>256</v>
      </c>
      <c r="C222" s="465" t="s">
        <v>362</v>
      </c>
      <c r="D222" s="412" t="str">
        <f t="shared" si="9"/>
        <v>Adelaide City 18to24</v>
      </c>
      <c r="E222" s="463">
        <v>6080</v>
      </c>
      <c r="F222" s="460">
        <f t="shared" si="10"/>
        <v>6080</v>
      </c>
      <c r="G222" s="464">
        <v>1</v>
      </c>
      <c r="H222" s="462">
        <f t="shared" si="11"/>
        <v>1</v>
      </c>
      <c r="I222" s="457">
        <v>116</v>
      </c>
      <c r="J222" s="458">
        <v>2.0358020358020357E-2</v>
      </c>
      <c r="K222" s="457">
        <v>3035</v>
      </c>
      <c r="L222" s="458">
        <v>0.53264303264303259</v>
      </c>
      <c r="M222" s="457">
        <v>14</v>
      </c>
      <c r="N222" s="458">
        <v>2.4570024570024569E-3</v>
      </c>
    </row>
    <row r="223" spans="1:14" x14ac:dyDescent="0.3">
      <c r="A223" s="412" t="s">
        <v>1093</v>
      </c>
      <c r="B223" s="413" t="s">
        <v>256</v>
      </c>
      <c r="C223" s="465" t="s">
        <v>364</v>
      </c>
      <c r="D223" s="412" t="str">
        <f t="shared" si="9"/>
        <v>Adelaide City 25to64</v>
      </c>
      <c r="E223" s="463">
        <v>15280</v>
      </c>
      <c r="F223" s="460">
        <f t="shared" si="10"/>
        <v>15280</v>
      </c>
      <c r="G223" s="464">
        <v>1</v>
      </c>
      <c r="H223" s="462">
        <f t="shared" si="11"/>
        <v>1</v>
      </c>
      <c r="I223" s="457">
        <v>179</v>
      </c>
      <c r="J223" s="458">
        <v>1.2957868828724482E-2</v>
      </c>
      <c r="K223" s="457">
        <v>4939</v>
      </c>
      <c r="L223" s="458">
        <v>0.35753583321268279</v>
      </c>
      <c r="M223" s="457">
        <v>234</v>
      </c>
      <c r="N223" s="458">
        <v>1.6939336904589548E-2</v>
      </c>
    </row>
    <row r="224" spans="1:14" x14ac:dyDescent="0.3">
      <c r="A224" s="412" t="s">
        <v>1093</v>
      </c>
      <c r="B224" s="413" t="s">
        <v>256</v>
      </c>
      <c r="C224" s="412" t="s">
        <v>9</v>
      </c>
      <c r="D224" s="412" t="str">
        <f t="shared" si="9"/>
        <v>Adelaide City 65+</v>
      </c>
      <c r="E224" s="463">
        <v>4152</v>
      </c>
      <c r="F224" s="460">
        <f t="shared" si="10"/>
        <v>4152</v>
      </c>
      <c r="G224" s="464">
        <v>1</v>
      </c>
      <c r="H224" s="462">
        <f t="shared" si="11"/>
        <v>1</v>
      </c>
      <c r="I224" s="457">
        <v>8</v>
      </c>
      <c r="J224" s="458">
        <v>2.1002887897085851E-3</v>
      </c>
      <c r="K224" s="457">
        <v>387</v>
      </c>
      <c r="L224" s="458">
        <v>0.10160147020215279</v>
      </c>
      <c r="M224" s="457">
        <v>235</v>
      </c>
      <c r="N224" s="458">
        <v>6.169598319768968E-2</v>
      </c>
    </row>
    <row r="225" spans="1:14" x14ac:dyDescent="0.3">
      <c r="A225" s="412" t="s">
        <v>1093</v>
      </c>
      <c r="B225" s="413" t="s">
        <v>256</v>
      </c>
      <c r="C225" s="412" t="s">
        <v>850</v>
      </c>
      <c r="D225" s="412" t="str">
        <f t="shared" si="9"/>
        <v>Adelaide City ALL</v>
      </c>
      <c r="E225" s="463">
        <v>27901</v>
      </c>
      <c r="F225" s="460">
        <f t="shared" si="10"/>
        <v>27901</v>
      </c>
      <c r="G225" s="464">
        <v>1</v>
      </c>
      <c r="H225" s="462">
        <f t="shared" si="11"/>
        <v>1</v>
      </c>
      <c r="I225" s="457">
        <v>339</v>
      </c>
      <c r="J225" s="458">
        <v>1.3545912251258691E-2</v>
      </c>
      <c r="K225" s="457">
        <v>8973</v>
      </c>
      <c r="L225" s="458">
        <v>0.35854711100455527</v>
      </c>
      <c r="M225" s="457">
        <v>476</v>
      </c>
      <c r="N225" s="458">
        <v>1.902021897226884E-2</v>
      </c>
    </row>
    <row r="226" spans="1:14" x14ac:dyDescent="0.3">
      <c r="A226" s="412" t="s">
        <v>1093</v>
      </c>
      <c r="B226" s="413" t="s">
        <v>257</v>
      </c>
      <c r="C226" s="465" t="s">
        <v>361</v>
      </c>
      <c r="D226" s="412" t="str">
        <f t="shared" si="9"/>
        <v>Adelaide Hills 12to17</v>
      </c>
      <c r="E226" s="463">
        <v>6737</v>
      </c>
      <c r="F226" s="460">
        <f t="shared" si="10"/>
        <v>6737</v>
      </c>
      <c r="G226" s="461">
        <v>0.91666666666666663</v>
      </c>
      <c r="H226" s="462">
        <f t="shared" si="11"/>
        <v>0.91666666666666663</v>
      </c>
      <c r="I226" s="457">
        <v>117</v>
      </c>
      <c r="J226" s="458">
        <v>1.7925540064348093E-2</v>
      </c>
      <c r="K226" s="457">
        <v>244</v>
      </c>
      <c r="L226" s="458">
        <v>3.7383177570093455E-2</v>
      </c>
      <c r="M226" s="457">
        <v>0</v>
      </c>
      <c r="N226" s="458">
        <v>0</v>
      </c>
    </row>
    <row r="227" spans="1:14" x14ac:dyDescent="0.3">
      <c r="A227" s="412" t="s">
        <v>1093</v>
      </c>
      <c r="B227" s="413" t="s">
        <v>257</v>
      </c>
      <c r="C227" s="465" t="s">
        <v>362</v>
      </c>
      <c r="D227" s="412" t="str">
        <f t="shared" si="9"/>
        <v>Adelaide Hills 18to24</v>
      </c>
      <c r="E227" s="463">
        <v>6724</v>
      </c>
      <c r="F227" s="460">
        <f t="shared" si="10"/>
        <v>6724</v>
      </c>
      <c r="G227" s="461">
        <v>0.61599999999999999</v>
      </c>
      <c r="H227" s="462">
        <f t="shared" si="11"/>
        <v>0.61599999999999999</v>
      </c>
      <c r="I227" s="457">
        <v>104</v>
      </c>
      <c r="J227" s="458">
        <v>1.6828478964401296E-2</v>
      </c>
      <c r="K227" s="457">
        <v>222</v>
      </c>
      <c r="L227" s="458">
        <v>3.5922330097087375E-2</v>
      </c>
      <c r="M227" s="457">
        <v>91</v>
      </c>
      <c r="N227" s="458">
        <v>1.4724919093851133E-2</v>
      </c>
    </row>
    <row r="228" spans="1:14" x14ac:dyDescent="0.3">
      <c r="A228" s="412" t="s">
        <v>1093</v>
      </c>
      <c r="B228" s="413" t="s">
        <v>257</v>
      </c>
      <c r="C228" s="465" t="s">
        <v>364</v>
      </c>
      <c r="D228" s="412" t="str">
        <f t="shared" si="9"/>
        <v>Adelaide Hills 25to64</v>
      </c>
      <c r="E228" s="463">
        <v>42115</v>
      </c>
      <c r="F228" s="460">
        <f t="shared" si="10"/>
        <v>42115</v>
      </c>
      <c r="G228" s="461">
        <v>0.61599999999999999</v>
      </c>
      <c r="H228" s="462">
        <f t="shared" si="11"/>
        <v>0.61599999999999999</v>
      </c>
      <c r="I228" s="457">
        <v>298</v>
      </c>
      <c r="J228" s="458">
        <v>7.3870256067028583E-3</v>
      </c>
      <c r="K228" s="457">
        <v>2398</v>
      </c>
      <c r="L228" s="458">
        <v>5.9443246325078705E-2</v>
      </c>
      <c r="M228" s="457">
        <v>1207</v>
      </c>
      <c r="N228" s="458">
        <v>2.9919932574799833E-2</v>
      </c>
    </row>
    <row r="229" spans="1:14" x14ac:dyDescent="0.3">
      <c r="A229" s="412" t="s">
        <v>1093</v>
      </c>
      <c r="B229" s="413" t="s">
        <v>257</v>
      </c>
      <c r="C229" s="412" t="s">
        <v>9</v>
      </c>
      <c r="D229" s="412" t="str">
        <f t="shared" si="9"/>
        <v>Adelaide Hills 65+</v>
      </c>
      <c r="E229" s="463">
        <v>16020</v>
      </c>
      <c r="F229" s="460">
        <f t="shared" si="10"/>
        <v>16020</v>
      </c>
      <c r="G229" s="461">
        <v>0.61599999999999999</v>
      </c>
      <c r="H229" s="462">
        <f t="shared" si="11"/>
        <v>0.61599999999999999</v>
      </c>
      <c r="I229" s="457">
        <v>38</v>
      </c>
      <c r="J229" s="458">
        <v>2.5193926937611879E-3</v>
      </c>
      <c r="K229" s="457">
        <v>613</v>
      </c>
      <c r="L229" s="458">
        <v>4.0641782138831795E-2</v>
      </c>
      <c r="M229" s="457">
        <v>1029</v>
      </c>
      <c r="N229" s="458">
        <v>6.822250215474375E-2</v>
      </c>
    </row>
    <row r="230" spans="1:14" x14ac:dyDescent="0.3">
      <c r="A230" s="412" t="s">
        <v>1093</v>
      </c>
      <c r="B230" s="413" t="s">
        <v>257</v>
      </c>
      <c r="C230" s="412" t="s">
        <v>850</v>
      </c>
      <c r="D230" s="412" t="str">
        <f t="shared" si="9"/>
        <v>Adelaide Hills ALL</v>
      </c>
      <c r="E230" s="463">
        <v>83749</v>
      </c>
      <c r="F230" s="460">
        <f t="shared" si="10"/>
        <v>83749</v>
      </c>
      <c r="G230" s="461">
        <v>0.61599999999999999</v>
      </c>
      <c r="H230" s="462">
        <f t="shared" si="11"/>
        <v>0.61599999999999999</v>
      </c>
      <c r="I230" s="457">
        <v>772</v>
      </c>
      <c r="J230" s="458">
        <v>9.6835292199239868E-3</v>
      </c>
      <c r="K230" s="457">
        <v>4089</v>
      </c>
      <c r="L230" s="458">
        <v>5.1290091943353863E-2</v>
      </c>
      <c r="M230" s="457">
        <v>2332</v>
      </c>
      <c r="N230" s="458">
        <v>2.9251282565884374E-2</v>
      </c>
    </row>
    <row r="231" spans="1:14" x14ac:dyDescent="0.3">
      <c r="A231" s="412" t="s">
        <v>1093</v>
      </c>
      <c r="B231" s="413" t="s">
        <v>307</v>
      </c>
      <c r="C231" s="465" t="s">
        <v>361</v>
      </c>
      <c r="D231" s="412" t="str">
        <f t="shared" si="9"/>
        <v>Albany 12to17</v>
      </c>
      <c r="E231" s="463">
        <v>5003</v>
      </c>
      <c r="F231" s="460">
        <f t="shared" si="10"/>
        <v>5003</v>
      </c>
      <c r="G231" s="461">
        <v>0.16666666666666666</v>
      </c>
      <c r="H231" s="462">
        <f t="shared" si="11"/>
        <v>0.16666666666666666</v>
      </c>
      <c r="I231" s="457">
        <v>344</v>
      </c>
      <c r="J231" s="458">
        <v>6.998982706002034E-2</v>
      </c>
      <c r="K231" s="457">
        <v>299</v>
      </c>
      <c r="L231" s="458">
        <v>6.0834181078331641E-2</v>
      </c>
      <c r="M231" s="457">
        <v>0</v>
      </c>
      <c r="N231" s="458">
        <v>0</v>
      </c>
    </row>
    <row r="232" spans="1:14" x14ac:dyDescent="0.3">
      <c r="A232" s="412" t="s">
        <v>1093</v>
      </c>
      <c r="B232" s="413" t="s">
        <v>307</v>
      </c>
      <c r="C232" s="465" t="s">
        <v>362</v>
      </c>
      <c r="D232" s="412" t="str">
        <f t="shared" si="9"/>
        <v>Albany 18to24</v>
      </c>
      <c r="E232" s="463">
        <v>4388</v>
      </c>
      <c r="F232" s="460">
        <f t="shared" si="10"/>
        <v>4388</v>
      </c>
      <c r="G232" s="461">
        <v>1.3840000000000001</v>
      </c>
      <c r="H232" s="462">
        <f t="shared" si="11"/>
        <v>1.3840000000000001</v>
      </c>
      <c r="I232" s="457">
        <v>249</v>
      </c>
      <c r="J232" s="458">
        <v>6.5629942013705853E-2</v>
      </c>
      <c r="K232" s="457">
        <v>241</v>
      </c>
      <c r="L232" s="458">
        <v>6.3521349499209276E-2</v>
      </c>
      <c r="M232" s="457">
        <v>7</v>
      </c>
      <c r="N232" s="458">
        <v>1.8450184501845018E-3</v>
      </c>
    </row>
    <row r="233" spans="1:14" x14ac:dyDescent="0.3">
      <c r="A233" s="412" t="s">
        <v>1093</v>
      </c>
      <c r="B233" s="413" t="s">
        <v>307</v>
      </c>
      <c r="C233" s="465" t="s">
        <v>364</v>
      </c>
      <c r="D233" s="412" t="str">
        <f t="shared" si="9"/>
        <v>Albany 25to64</v>
      </c>
      <c r="E233" s="463">
        <v>31647</v>
      </c>
      <c r="F233" s="460">
        <f t="shared" si="10"/>
        <v>31647</v>
      </c>
      <c r="G233" s="461">
        <v>1.3840000000000001</v>
      </c>
      <c r="H233" s="462">
        <f t="shared" si="11"/>
        <v>1.3840000000000001</v>
      </c>
      <c r="I233" s="457">
        <v>1128</v>
      </c>
      <c r="J233" s="458">
        <v>3.7174966219556405E-2</v>
      </c>
      <c r="K233" s="457">
        <v>2387</v>
      </c>
      <c r="L233" s="458">
        <v>7.8667237913192495E-2</v>
      </c>
      <c r="M233" s="457">
        <v>616</v>
      </c>
      <c r="N233" s="458">
        <v>2.0301222687275484E-2</v>
      </c>
    </row>
    <row r="234" spans="1:14" x14ac:dyDescent="0.3">
      <c r="A234" s="412" t="s">
        <v>1093</v>
      </c>
      <c r="B234" s="413" t="s">
        <v>307</v>
      </c>
      <c r="C234" s="412" t="s">
        <v>9</v>
      </c>
      <c r="D234" s="412" t="str">
        <f t="shared" si="9"/>
        <v>Albany 65+</v>
      </c>
      <c r="E234" s="463">
        <v>15152</v>
      </c>
      <c r="F234" s="460">
        <f t="shared" si="10"/>
        <v>15152</v>
      </c>
      <c r="G234" s="461">
        <v>1.3840000000000001</v>
      </c>
      <c r="H234" s="462">
        <f t="shared" si="11"/>
        <v>1.3840000000000001</v>
      </c>
      <c r="I234" s="457">
        <v>166</v>
      </c>
      <c r="J234" s="458">
        <v>1.1700028192839019E-2</v>
      </c>
      <c r="K234" s="457">
        <v>494</v>
      </c>
      <c r="L234" s="458">
        <v>3.4818156188328162E-2</v>
      </c>
      <c r="M234" s="457">
        <v>960</v>
      </c>
      <c r="N234" s="458">
        <v>6.766281364533408E-2</v>
      </c>
    </row>
    <row r="235" spans="1:14" x14ac:dyDescent="0.3">
      <c r="A235" s="412" t="s">
        <v>1093</v>
      </c>
      <c r="B235" s="413" t="s">
        <v>307</v>
      </c>
      <c r="C235" s="412" t="s">
        <v>850</v>
      </c>
      <c r="D235" s="412" t="str">
        <f t="shared" si="9"/>
        <v>Albany ALL</v>
      </c>
      <c r="E235" s="463">
        <v>65218</v>
      </c>
      <c r="F235" s="460">
        <f t="shared" si="10"/>
        <v>65218</v>
      </c>
      <c r="G235" s="461">
        <v>1.3840000000000001</v>
      </c>
      <c r="H235" s="462">
        <f t="shared" si="11"/>
        <v>1.3840000000000001</v>
      </c>
      <c r="I235" s="457">
        <v>2497</v>
      </c>
      <c r="J235" s="458">
        <v>4.0352294764059472E-2</v>
      </c>
      <c r="K235" s="457">
        <v>4033</v>
      </c>
      <c r="L235" s="458">
        <v>6.5174531351001944E-2</v>
      </c>
      <c r="M235" s="457">
        <v>1584</v>
      </c>
      <c r="N235" s="458">
        <v>2.5597931480284421E-2</v>
      </c>
    </row>
    <row r="236" spans="1:14" x14ac:dyDescent="0.3">
      <c r="A236" s="412" t="s">
        <v>1093</v>
      </c>
      <c r="B236" s="413" t="s">
        <v>41</v>
      </c>
      <c r="C236" s="465" t="s">
        <v>361</v>
      </c>
      <c r="D236" s="412" t="str">
        <f t="shared" si="9"/>
        <v>Albury 12to17</v>
      </c>
      <c r="E236" s="463">
        <v>5185</v>
      </c>
      <c r="F236" s="460">
        <f t="shared" si="10"/>
        <v>5185</v>
      </c>
      <c r="G236" s="461">
        <v>0.54166666666666663</v>
      </c>
      <c r="H236" s="462">
        <f t="shared" si="11"/>
        <v>0.54166666666666663</v>
      </c>
      <c r="I236" s="457">
        <v>344</v>
      </c>
      <c r="J236" s="458">
        <v>6.7743205986608906E-2</v>
      </c>
      <c r="K236" s="457">
        <v>267</v>
      </c>
      <c r="L236" s="458">
        <v>5.2579755809373768E-2</v>
      </c>
      <c r="M236" s="457">
        <v>0</v>
      </c>
      <c r="N236" s="458">
        <v>0</v>
      </c>
    </row>
    <row r="237" spans="1:14" x14ac:dyDescent="0.3">
      <c r="A237" s="412" t="s">
        <v>1093</v>
      </c>
      <c r="B237" s="413" t="s">
        <v>41</v>
      </c>
      <c r="C237" s="465" t="s">
        <v>362</v>
      </c>
      <c r="D237" s="412" t="str">
        <f t="shared" si="9"/>
        <v>Albury 18to24</v>
      </c>
      <c r="E237" s="463">
        <v>5567</v>
      </c>
      <c r="F237" s="460">
        <f t="shared" si="10"/>
        <v>5567</v>
      </c>
      <c r="G237" s="461">
        <v>1.3440000000000001</v>
      </c>
      <c r="H237" s="462">
        <f t="shared" si="11"/>
        <v>1.3440000000000001</v>
      </c>
      <c r="I237" s="457">
        <v>335</v>
      </c>
      <c r="J237" s="458">
        <v>6.1042274052478133E-2</v>
      </c>
      <c r="K237" s="457">
        <v>360</v>
      </c>
      <c r="L237" s="458">
        <v>6.5597667638483959E-2</v>
      </c>
      <c r="M237" s="457">
        <v>59</v>
      </c>
      <c r="N237" s="458">
        <v>1.0750728862973761E-2</v>
      </c>
    </row>
    <row r="238" spans="1:14" x14ac:dyDescent="0.3">
      <c r="A238" s="412" t="s">
        <v>1093</v>
      </c>
      <c r="B238" s="413" t="s">
        <v>41</v>
      </c>
      <c r="C238" s="465" t="s">
        <v>364</v>
      </c>
      <c r="D238" s="412" t="str">
        <f t="shared" si="9"/>
        <v>Albury 25to64</v>
      </c>
      <c r="E238" s="463">
        <v>33617</v>
      </c>
      <c r="F238" s="460">
        <f t="shared" si="10"/>
        <v>33617</v>
      </c>
      <c r="G238" s="461">
        <v>1.3440000000000001</v>
      </c>
      <c r="H238" s="462">
        <f t="shared" si="11"/>
        <v>1.3440000000000001</v>
      </c>
      <c r="I238" s="457">
        <v>911</v>
      </c>
      <c r="J238" s="458">
        <v>2.7710183720647281E-2</v>
      </c>
      <c r="K238" s="457">
        <v>2981</v>
      </c>
      <c r="L238" s="458">
        <v>9.0674047937705324E-2</v>
      </c>
      <c r="M238" s="457">
        <v>902</v>
      </c>
      <c r="N238" s="458">
        <v>2.7436427789268768E-2</v>
      </c>
    </row>
    <row r="239" spans="1:14" x14ac:dyDescent="0.3">
      <c r="A239" s="412" t="s">
        <v>1093</v>
      </c>
      <c r="B239" s="413" t="s">
        <v>41</v>
      </c>
      <c r="C239" s="412" t="s">
        <v>9</v>
      </c>
      <c r="D239" s="412" t="str">
        <f t="shared" si="9"/>
        <v>Albury 65+</v>
      </c>
      <c r="E239" s="463">
        <v>13783</v>
      </c>
      <c r="F239" s="460">
        <f t="shared" si="10"/>
        <v>13783</v>
      </c>
      <c r="G239" s="461">
        <v>1.3440000000000001</v>
      </c>
      <c r="H239" s="462">
        <f t="shared" si="11"/>
        <v>1.3440000000000001</v>
      </c>
      <c r="I239" s="457">
        <v>133</v>
      </c>
      <c r="J239" s="458">
        <v>9.9454123981156054E-3</v>
      </c>
      <c r="K239" s="457">
        <v>512</v>
      </c>
      <c r="L239" s="458">
        <v>3.8286098855903686E-2</v>
      </c>
      <c r="M239" s="457">
        <v>959</v>
      </c>
      <c r="N239" s="458">
        <v>7.1711657817991478E-2</v>
      </c>
    </row>
    <row r="240" spans="1:14" x14ac:dyDescent="0.3">
      <c r="A240" s="412" t="s">
        <v>1093</v>
      </c>
      <c r="B240" s="413" t="s">
        <v>41</v>
      </c>
      <c r="C240" s="412" t="s">
        <v>850</v>
      </c>
      <c r="D240" s="412" t="str">
        <f t="shared" si="9"/>
        <v>Albury ALL</v>
      </c>
      <c r="E240" s="463">
        <v>68746</v>
      </c>
      <c r="F240" s="460">
        <f t="shared" si="10"/>
        <v>68746</v>
      </c>
      <c r="G240" s="461">
        <v>1.3440000000000001</v>
      </c>
      <c r="H240" s="462">
        <f t="shared" si="11"/>
        <v>1.3440000000000001</v>
      </c>
      <c r="I240" s="457">
        <v>2501</v>
      </c>
      <c r="J240" s="458">
        <v>3.7303860151542273E-2</v>
      </c>
      <c r="K240" s="457">
        <v>4935</v>
      </c>
      <c r="L240" s="458">
        <v>7.3608376588509036E-2</v>
      </c>
      <c r="M240" s="457">
        <v>1918</v>
      </c>
      <c r="N240" s="458">
        <v>2.8608078276952449E-2</v>
      </c>
    </row>
    <row r="241" spans="1:14" x14ac:dyDescent="0.3">
      <c r="A241" s="412" t="s">
        <v>1093</v>
      </c>
      <c r="B241" s="413" t="s">
        <v>338</v>
      </c>
      <c r="C241" s="465" t="s">
        <v>361</v>
      </c>
      <c r="D241" s="412" t="str">
        <f t="shared" si="9"/>
        <v>Alice Springs 12to17</v>
      </c>
      <c r="E241" s="463">
        <v>3278</v>
      </c>
      <c r="F241" s="460">
        <f t="shared" si="10"/>
        <v>3278</v>
      </c>
      <c r="G241" s="461">
        <v>0.5</v>
      </c>
      <c r="H241" s="462">
        <f t="shared" si="11"/>
        <v>0.5</v>
      </c>
      <c r="I241" s="457">
        <v>1521</v>
      </c>
      <c r="J241" s="458">
        <v>0.53443429374560791</v>
      </c>
      <c r="K241" s="457">
        <v>1177</v>
      </c>
      <c r="L241" s="458">
        <v>0.41356289529163737</v>
      </c>
      <c r="M241" s="457">
        <v>3</v>
      </c>
      <c r="N241" s="458">
        <v>1.0541110330288123E-3</v>
      </c>
    </row>
    <row r="242" spans="1:14" x14ac:dyDescent="0.3">
      <c r="A242" s="412" t="s">
        <v>1093</v>
      </c>
      <c r="B242" s="413" t="s">
        <v>338</v>
      </c>
      <c r="C242" s="465" t="s">
        <v>362</v>
      </c>
      <c r="D242" s="412" t="str">
        <f t="shared" si="9"/>
        <v>Alice Springs 18to24</v>
      </c>
      <c r="E242" s="463">
        <v>3683</v>
      </c>
      <c r="F242" s="460">
        <f t="shared" si="10"/>
        <v>3683</v>
      </c>
      <c r="G242" s="461">
        <v>1.5119999999999998</v>
      </c>
      <c r="H242" s="462">
        <f t="shared" si="11"/>
        <v>1.5119999999999998</v>
      </c>
      <c r="I242" s="457">
        <v>1686</v>
      </c>
      <c r="J242" s="458">
        <v>0.538830297219559</v>
      </c>
      <c r="K242" s="457">
        <v>1267</v>
      </c>
      <c r="L242" s="458">
        <v>0.40492170022371365</v>
      </c>
      <c r="M242" s="457">
        <v>13</v>
      </c>
      <c r="N242" s="458">
        <v>4.1546820070310006E-3</v>
      </c>
    </row>
    <row r="243" spans="1:14" x14ac:dyDescent="0.3">
      <c r="A243" s="412" t="s">
        <v>1093</v>
      </c>
      <c r="B243" s="413" t="s">
        <v>338</v>
      </c>
      <c r="C243" s="465" t="s">
        <v>364</v>
      </c>
      <c r="D243" s="412" t="str">
        <f t="shared" si="9"/>
        <v>Alice Springs 25to64</v>
      </c>
      <c r="E243" s="463">
        <v>24177</v>
      </c>
      <c r="F243" s="460">
        <f t="shared" si="10"/>
        <v>24177</v>
      </c>
      <c r="G243" s="461">
        <v>1.5119999999999998</v>
      </c>
      <c r="H243" s="462">
        <f t="shared" si="11"/>
        <v>1.5119999999999998</v>
      </c>
      <c r="I243" s="457">
        <v>6660</v>
      </c>
      <c r="J243" s="458">
        <v>0.31556503198294245</v>
      </c>
      <c r="K243" s="457">
        <v>7581</v>
      </c>
      <c r="L243" s="458">
        <v>0.3592039800995025</v>
      </c>
      <c r="M243" s="457">
        <v>401</v>
      </c>
      <c r="N243" s="458">
        <v>1.900023691068467E-2</v>
      </c>
    </row>
    <row r="244" spans="1:14" x14ac:dyDescent="0.3">
      <c r="A244" s="412" t="s">
        <v>1093</v>
      </c>
      <c r="B244" s="413" t="s">
        <v>338</v>
      </c>
      <c r="C244" s="412" t="s">
        <v>9</v>
      </c>
      <c r="D244" s="412" t="str">
        <f t="shared" si="9"/>
        <v>Alice Springs 65+</v>
      </c>
      <c r="E244" s="463">
        <v>3521</v>
      </c>
      <c r="F244" s="460">
        <f t="shared" si="10"/>
        <v>3521</v>
      </c>
      <c r="G244" s="461">
        <v>1.5119999999999998</v>
      </c>
      <c r="H244" s="462">
        <f t="shared" si="11"/>
        <v>1.5119999999999998</v>
      </c>
      <c r="I244" s="457">
        <v>770</v>
      </c>
      <c r="J244" s="458">
        <v>0.25204582651391161</v>
      </c>
      <c r="K244" s="457">
        <v>707</v>
      </c>
      <c r="L244" s="458">
        <v>0.23142389525368248</v>
      </c>
      <c r="M244" s="457">
        <v>135</v>
      </c>
      <c r="N244" s="458">
        <v>4.4189852700491E-2</v>
      </c>
    </row>
    <row r="245" spans="1:14" x14ac:dyDescent="0.3">
      <c r="A245" s="412" t="s">
        <v>1093</v>
      </c>
      <c r="B245" s="413" t="s">
        <v>338</v>
      </c>
      <c r="C245" s="412" t="s">
        <v>850</v>
      </c>
      <c r="D245" s="412" t="str">
        <f t="shared" si="9"/>
        <v>Alice Springs ALL</v>
      </c>
      <c r="E245" s="463">
        <v>41427</v>
      </c>
      <c r="F245" s="460">
        <f t="shared" si="10"/>
        <v>41427</v>
      </c>
      <c r="G245" s="461">
        <v>1.5119999999999998</v>
      </c>
      <c r="H245" s="462">
        <f t="shared" si="11"/>
        <v>1.5119999999999998</v>
      </c>
      <c r="I245" s="457">
        <v>13587</v>
      </c>
      <c r="J245" s="458">
        <v>0.37254256806777986</v>
      </c>
      <c r="K245" s="457">
        <v>13297</v>
      </c>
      <c r="L245" s="458">
        <v>0.3645910449398152</v>
      </c>
      <c r="M245" s="457">
        <v>555</v>
      </c>
      <c r="N245" s="458">
        <v>1.5217570124208275E-2</v>
      </c>
    </row>
    <row r="246" spans="1:14" x14ac:dyDescent="0.3">
      <c r="A246" s="412" t="s">
        <v>1093</v>
      </c>
      <c r="B246" s="413" t="s">
        <v>127</v>
      </c>
      <c r="C246" s="465" t="s">
        <v>361</v>
      </c>
      <c r="D246" s="412" t="str">
        <f t="shared" si="9"/>
        <v>Armadale 12to17</v>
      </c>
      <c r="E246" s="463">
        <v>8550</v>
      </c>
      <c r="F246" s="460">
        <f t="shared" si="10"/>
        <v>8550</v>
      </c>
      <c r="G246" s="461">
        <v>2.375</v>
      </c>
      <c r="H246" s="462">
        <f t="shared" si="11"/>
        <v>2.375</v>
      </c>
      <c r="I246" s="457">
        <v>359</v>
      </c>
      <c r="J246" s="458">
        <v>4.9090660467660328E-2</v>
      </c>
      <c r="K246" s="457">
        <v>1452</v>
      </c>
      <c r="L246" s="458">
        <v>0.19855052645972926</v>
      </c>
      <c r="M246" s="457">
        <v>0</v>
      </c>
      <c r="N246" s="458">
        <v>0</v>
      </c>
    </row>
    <row r="247" spans="1:14" x14ac:dyDescent="0.3">
      <c r="A247" s="412" t="s">
        <v>1093</v>
      </c>
      <c r="B247" s="413" t="s">
        <v>127</v>
      </c>
      <c r="C247" s="465" t="s">
        <v>362</v>
      </c>
      <c r="D247" s="412" t="str">
        <f t="shared" si="9"/>
        <v>Armadale 18to24</v>
      </c>
      <c r="E247" s="463">
        <v>8477</v>
      </c>
      <c r="F247" s="460">
        <f t="shared" si="10"/>
        <v>8477</v>
      </c>
      <c r="G247" s="461">
        <v>1.0640000000000001</v>
      </c>
      <c r="H247" s="462">
        <f t="shared" si="11"/>
        <v>1.0640000000000001</v>
      </c>
      <c r="I247" s="457">
        <v>313</v>
      </c>
      <c r="J247" s="458">
        <v>4.2544515427484025E-2</v>
      </c>
      <c r="K247" s="457">
        <v>1306</v>
      </c>
      <c r="L247" s="458">
        <v>0.17751801005844775</v>
      </c>
      <c r="M247" s="457">
        <v>24</v>
      </c>
      <c r="N247" s="458">
        <v>3.2621992660051653E-3</v>
      </c>
    </row>
    <row r="248" spans="1:14" x14ac:dyDescent="0.3">
      <c r="A248" s="412" t="s">
        <v>1093</v>
      </c>
      <c r="B248" s="413" t="s">
        <v>127</v>
      </c>
      <c r="C248" s="465" t="s">
        <v>364</v>
      </c>
      <c r="D248" s="412" t="str">
        <f t="shared" si="9"/>
        <v>Armadale 25to64</v>
      </c>
      <c r="E248" s="463">
        <v>55823</v>
      </c>
      <c r="F248" s="460">
        <f t="shared" si="10"/>
        <v>55823</v>
      </c>
      <c r="G248" s="461">
        <v>1.0640000000000001</v>
      </c>
      <c r="H248" s="462">
        <f t="shared" si="11"/>
        <v>1.0640000000000001</v>
      </c>
      <c r="I248" s="457">
        <v>1104</v>
      </c>
      <c r="J248" s="458">
        <v>2.2063672882067269E-2</v>
      </c>
      <c r="K248" s="457">
        <v>13239</v>
      </c>
      <c r="L248" s="458">
        <v>0.26458420768631213</v>
      </c>
      <c r="M248" s="457">
        <v>915</v>
      </c>
      <c r="N248" s="458">
        <v>1.8286468013669885E-2</v>
      </c>
    </row>
    <row r="249" spans="1:14" x14ac:dyDescent="0.3">
      <c r="A249" s="412" t="s">
        <v>1093</v>
      </c>
      <c r="B249" s="413" t="s">
        <v>127</v>
      </c>
      <c r="C249" s="412" t="s">
        <v>9</v>
      </c>
      <c r="D249" s="412" t="str">
        <f t="shared" si="9"/>
        <v>Armadale 65+</v>
      </c>
      <c r="E249" s="463">
        <v>12495</v>
      </c>
      <c r="F249" s="460">
        <f t="shared" si="10"/>
        <v>12495</v>
      </c>
      <c r="G249" s="461">
        <v>1.0640000000000001</v>
      </c>
      <c r="H249" s="462">
        <f t="shared" si="11"/>
        <v>1.0640000000000001</v>
      </c>
      <c r="I249" s="457">
        <v>112</v>
      </c>
      <c r="J249" s="458">
        <v>9.9036165885577863E-3</v>
      </c>
      <c r="K249" s="457">
        <v>1284</v>
      </c>
      <c r="L249" s="458">
        <v>0.11353789017596605</v>
      </c>
      <c r="M249" s="457">
        <v>740</v>
      </c>
      <c r="N249" s="458">
        <v>6.5434609602971081E-2</v>
      </c>
    </row>
    <row r="250" spans="1:14" x14ac:dyDescent="0.3">
      <c r="A250" s="412" t="s">
        <v>1093</v>
      </c>
      <c r="B250" s="413" t="s">
        <v>127</v>
      </c>
      <c r="C250" s="412" t="s">
        <v>850</v>
      </c>
      <c r="D250" s="412" t="str">
        <f t="shared" si="9"/>
        <v>Armadale ALL</v>
      </c>
      <c r="E250" s="463">
        <v>105094</v>
      </c>
      <c r="F250" s="460">
        <f t="shared" si="10"/>
        <v>105094</v>
      </c>
      <c r="G250" s="461">
        <v>1.0640000000000001</v>
      </c>
      <c r="H250" s="462">
        <f t="shared" si="11"/>
        <v>1.0640000000000001</v>
      </c>
      <c r="I250" s="457">
        <v>2785</v>
      </c>
      <c r="J250" s="458">
        <v>2.9569778306294061E-2</v>
      </c>
      <c r="K250" s="457">
        <v>21845</v>
      </c>
      <c r="L250" s="458">
        <v>0.23193960757665846</v>
      </c>
      <c r="M250" s="457">
        <v>1681</v>
      </c>
      <c r="N250" s="458">
        <v>1.7848042130298138E-2</v>
      </c>
    </row>
    <row r="251" spans="1:14" x14ac:dyDescent="0.3">
      <c r="A251" s="412" t="s">
        <v>1093</v>
      </c>
      <c r="B251" s="413" t="s">
        <v>44</v>
      </c>
      <c r="C251" s="465" t="s">
        <v>361</v>
      </c>
      <c r="D251" s="412" t="str">
        <f t="shared" si="9"/>
        <v>Armidale 12to17</v>
      </c>
      <c r="E251" s="463">
        <v>3209</v>
      </c>
      <c r="F251" s="460">
        <f t="shared" si="10"/>
        <v>3209</v>
      </c>
      <c r="G251" s="461">
        <v>1.7916666666666665</v>
      </c>
      <c r="H251" s="462">
        <f t="shared" si="11"/>
        <v>1.7916666666666665</v>
      </c>
      <c r="I251" s="457">
        <v>417</v>
      </c>
      <c r="J251" s="458">
        <v>0.13133858267716536</v>
      </c>
      <c r="K251" s="457">
        <v>208</v>
      </c>
      <c r="L251" s="458">
        <v>6.5511811023622052E-2</v>
      </c>
      <c r="M251" s="457">
        <v>0</v>
      </c>
      <c r="N251" s="458">
        <v>0</v>
      </c>
    </row>
    <row r="252" spans="1:14" x14ac:dyDescent="0.3">
      <c r="A252" s="412" t="s">
        <v>1093</v>
      </c>
      <c r="B252" s="413" t="s">
        <v>44</v>
      </c>
      <c r="C252" s="465" t="s">
        <v>362</v>
      </c>
      <c r="D252" s="412" t="str">
        <f t="shared" si="9"/>
        <v>Armidale 18to24</v>
      </c>
      <c r="E252" s="463">
        <v>4061</v>
      </c>
      <c r="F252" s="460">
        <f t="shared" si="10"/>
        <v>4061</v>
      </c>
      <c r="G252" s="461">
        <v>1.264</v>
      </c>
      <c r="H252" s="462">
        <f t="shared" si="11"/>
        <v>1.264</v>
      </c>
      <c r="I252" s="457">
        <v>365</v>
      </c>
      <c r="J252" s="458">
        <v>9.4486150660108723E-2</v>
      </c>
      <c r="K252" s="457">
        <v>275</v>
      </c>
      <c r="L252" s="458">
        <v>7.1188195702821644E-2</v>
      </c>
      <c r="M252" s="457">
        <v>7</v>
      </c>
      <c r="N252" s="458">
        <v>1.8120631633445508E-3</v>
      </c>
    </row>
    <row r="253" spans="1:14" x14ac:dyDescent="0.3">
      <c r="A253" s="412" t="s">
        <v>1093</v>
      </c>
      <c r="B253" s="413" t="s">
        <v>44</v>
      </c>
      <c r="C253" s="465" t="s">
        <v>364</v>
      </c>
      <c r="D253" s="412" t="str">
        <f t="shared" si="9"/>
        <v>Armidale 25to64</v>
      </c>
      <c r="E253" s="463">
        <v>17838</v>
      </c>
      <c r="F253" s="460">
        <f t="shared" si="10"/>
        <v>17838</v>
      </c>
      <c r="G253" s="461">
        <v>1.264</v>
      </c>
      <c r="H253" s="462">
        <f t="shared" si="11"/>
        <v>1.264</v>
      </c>
      <c r="I253" s="457">
        <v>1129</v>
      </c>
      <c r="J253" s="458">
        <v>6.373849714898662E-2</v>
      </c>
      <c r="K253" s="457">
        <v>1809</v>
      </c>
      <c r="L253" s="458">
        <v>0.1021283802856659</v>
      </c>
      <c r="M253" s="457">
        <v>368</v>
      </c>
      <c r="N253" s="458">
        <v>2.0775701462202902E-2</v>
      </c>
    </row>
    <row r="254" spans="1:14" x14ac:dyDescent="0.3">
      <c r="A254" s="412" t="s">
        <v>1093</v>
      </c>
      <c r="B254" s="413" t="s">
        <v>44</v>
      </c>
      <c r="C254" s="412" t="s">
        <v>9</v>
      </c>
      <c r="D254" s="412" t="str">
        <f t="shared" si="9"/>
        <v>Armidale 65+</v>
      </c>
      <c r="E254" s="463">
        <v>7662</v>
      </c>
      <c r="F254" s="460">
        <f t="shared" si="10"/>
        <v>7662</v>
      </c>
      <c r="G254" s="461">
        <v>1.264</v>
      </c>
      <c r="H254" s="462">
        <f t="shared" si="11"/>
        <v>1.264</v>
      </c>
      <c r="I254" s="457">
        <v>190</v>
      </c>
      <c r="J254" s="458">
        <v>2.4846344971884399E-2</v>
      </c>
      <c r="K254" s="457">
        <v>145</v>
      </c>
      <c r="L254" s="458">
        <v>1.8961684320648622E-2</v>
      </c>
      <c r="M254" s="457">
        <v>408</v>
      </c>
      <c r="N254" s="458">
        <v>5.3354256571204392E-2</v>
      </c>
    </row>
    <row r="255" spans="1:14" x14ac:dyDescent="0.3">
      <c r="A255" s="412" t="s">
        <v>1093</v>
      </c>
      <c r="B255" s="413" t="s">
        <v>44</v>
      </c>
      <c r="C255" s="412" t="s">
        <v>850</v>
      </c>
      <c r="D255" s="412" t="str">
        <f t="shared" si="9"/>
        <v>Armidale ALL</v>
      </c>
      <c r="E255" s="463">
        <v>38023</v>
      </c>
      <c r="F255" s="460">
        <f t="shared" si="10"/>
        <v>38023</v>
      </c>
      <c r="G255" s="461">
        <v>1.264</v>
      </c>
      <c r="H255" s="462">
        <f t="shared" si="11"/>
        <v>1.264</v>
      </c>
      <c r="I255" s="457">
        <v>2929</v>
      </c>
      <c r="J255" s="458">
        <v>7.8029677384980151E-2</v>
      </c>
      <c r="K255" s="457">
        <v>2923</v>
      </c>
      <c r="L255" s="458">
        <v>7.7869835096038578E-2</v>
      </c>
      <c r="M255" s="457">
        <v>782</v>
      </c>
      <c r="N255" s="458">
        <v>2.0832778325385621E-2</v>
      </c>
    </row>
    <row r="256" spans="1:14" x14ac:dyDescent="0.3">
      <c r="A256" s="412" t="s">
        <v>1093</v>
      </c>
      <c r="B256" s="413" t="s">
        <v>93</v>
      </c>
      <c r="C256" s="465" t="s">
        <v>361</v>
      </c>
      <c r="D256" s="412" t="str">
        <f t="shared" si="9"/>
        <v>Auburn 12to17</v>
      </c>
      <c r="E256" s="463">
        <v>5834</v>
      </c>
      <c r="F256" s="460">
        <f t="shared" si="10"/>
        <v>5834</v>
      </c>
      <c r="G256" s="461">
        <v>0.29166666666666669</v>
      </c>
      <c r="H256" s="462">
        <f t="shared" si="11"/>
        <v>0.29166666666666669</v>
      </c>
      <c r="I256" s="457">
        <v>31</v>
      </c>
      <c r="J256" s="458">
        <v>6.143479984145858E-3</v>
      </c>
      <c r="K256" s="457">
        <v>3198</v>
      </c>
      <c r="L256" s="458">
        <v>0.63376932223543403</v>
      </c>
      <c r="M256" s="457">
        <v>0</v>
      </c>
      <c r="N256" s="458">
        <v>0</v>
      </c>
    </row>
    <row r="257" spans="1:14" x14ac:dyDescent="0.3">
      <c r="A257" s="412" t="s">
        <v>1093</v>
      </c>
      <c r="B257" s="413" t="s">
        <v>93</v>
      </c>
      <c r="C257" s="465" t="s">
        <v>362</v>
      </c>
      <c r="D257" s="412" t="str">
        <f t="shared" si="9"/>
        <v>Auburn 18to24</v>
      </c>
      <c r="E257" s="463">
        <v>12446</v>
      </c>
      <c r="F257" s="460">
        <f t="shared" si="10"/>
        <v>12446</v>
      </c>
      <c r="G257" s="461">
        <v>0.496</v>
      </c>
      <c r="H257" s="462">
        <f t="shared" si="11"/>
        <v>0.496</v>
      </c>
      <c r="I257" s="457">
        <v>111</v>
      </c>
      <c r="J257" s="458">
        <v>9.8290976711237054E-3</v>
      </c>
      <c r="K257" s="457">
        <v>8254</v>
      </c>
      <c r="L257" s="458">
        <v>0.73089524484193746</v>
      </c>
      <c r="M257" s="457">
        <v>22</v>
      </c>
      <c r="N257" s="458">
        <v>1.9481094483308245E-3</v>
      </c>
    </row>
    <row r="258" spans="1:14" x14ac:dyDescent="0.3">
      <c r="A258" s="412" t="s">
        <v>1093</v>
      </c>
      <c r="B258" s="413" t="s">
        <v>93</v>
      </c>
      <c r="C258" s="465" t="s">
        <v>364</v>
      </c>
      <c r="D258" s="412" t="str">
        <f t="shared" si="9"/>
        <v>Auburn 25to64</v>
      </c>
      <c r="E258" s="463">
        <v>66443</v>
      </c>
      <c r="F258" s="460">
        <f t="shared" si="10"/>
        <v>66443</v>
      </c>
      <c r="G258" s="461">
        <v>0.496</v>
      </c>
      <c r="H258" s="462">
        <f t="shared" si="11"/>
        <v>0.496</v>
      </c>
      <c r="I258" s="457">
        <v>441</v>
      </c>
      <c r="J258" s="458">
        <v>6.9927852215967649E-3</v>
      </c>
      <c r="K258" s="457">
        <v>46549</v>
      </c>
      <c r="L258" s="458">
        <v>0.7381114722904939</v>
      </c>
      <c r="M258" s="457">
        <v>265</v>
      </c>
      <c r="N258" s="458">
        <v>4.2020137952905731E-3</v>
      </c>
    </row>
    <row r="259" spans="1:14" x14ac:dyDescent="0.3">
      <c r="A259" s="412" t="s">
        <v>1093</v>
      </c>
      <c r="B259" s="413" t="s">
        <v>93</v>
      </c>
      <c r="C259" s="412" t="s">
        <v>9</v>
      </c>
      <c r="D259" s="412" t="str">
        <f t="shared" si="9"/>
        <v>Auburn 65+</v>
      </c>
      <c r="E259" s="463">
        <v>11029</v>
      </c>
      <c r="F259" s="460">
        <f t="shared" si="10"/>
        <v>11029</v>
      </c>
      <c r="G259" s="461">
        <v>0.496</v>
      </c>
      <c r="H259" s="462">
        <f t="shared" si="11"/>
        <v>0.496</v>
      </c>
      <c r="I259" s="457">
        <v>29</v>
      </c>
      <c r="J259" s="458">
        <v>2.8361858190709046E-3</v>
      </c>
      <c r="K259" s="457">
        <v>7247</v>
      </c>
      <c r="L259" s="458">
        <v>0.70875305623471885</v>
      </c>
      <c r="M259" s="457">
        <v>139</v>
      </c>
      <c r="N259" s="458">
        <v>1.3594132029339854E-2</v>
      </c>
    </row>
    <row r="260" spans="1:14" x14ac:dyDescent="0.3">
      <c r="A260" s="412" t="s">
        <v>1093</v>
      </c>
      <c r="B260" s="413" t="s">
        <v>93</v>
      </c>
      <c r="C260" s="412" t="s">
        <v>850</v>
      </c>
      <c r="D260" s="412" t="str">
        <f t="shared" si="9"/>
        <v>Auburn ALL</v>
      </c>
      <c r="E260" s="463">
        <v>109712</v>
      </c>
      <c r="F260" s="460">
        <f t="shared" si="10"/>
        <v>109712</v>
      </c>
      <c r="G260" s="461">
        <v>0.496</v>
      </c>
      <c r="H260" s="462">
        <f t="shared" si="11"/>
        <v>0.496</v>
      </c>
      <c r="I260" s="457">
        <v>683</v>
      </c>
      <c r="J260" s="458">
        <v>6.5962296221896005E-3</v>
      </c>
      <c r="K260" s="457">
        <v>73794</v>
      </c>
      <c r="L260" s="458">
        <v>0.7126825310978907</v>
      </c>
      <c r="M260" s="457">
        <v>429</v>
      </c>
      <c r="N260" s="458">
        <v>4.1431661902186509E-3</v>
      </c>
    </row>
    <row r="261" spans="1:14" x14ac:dyDescent="0.3">
      <c r="A261" s="412" t="s">
        <v>1093</v>
      </c>
      <c r="B261" s="413" t="s">
        <v>285</v>
      </c>
      <c r="C261" s="465" t="s">
        <v>361</v>
      </c>
      <c r="D261" s="412" t="str">
        <f t="shared" si="9"/>
        <v>Augusta - Margaret River - Busselton 12to17</v>
      </c>
      <c r="E261" s="463">
        <v>4934</v>
      </c>
      <c r="F261" s="460">
        <f t="shared" si="10"/>
        <v>4934</v>
      </c>
      <c r="G261" s="461">
        <v>0.16666666666666666</v>
      </c>
      <c r="H261" s="462">
        <f t="shared" si="11"/>
        <v>0.16666666666666666</v>
      </c>
      <c r="I261" s="457">
        <v>154</v>
      </c>
      <c r="J261" s="458">
        <v>3.372016641121086E-2</v>
      </c>
      <c r="K261" s="457">
        <v>171</v>
      </c>
      <c r="L261" s="458">
        <v>3.7442522443617253E-2</v>
      </c>
      <c r="M261" s="457">
        <v>0</v>
      </c>
      <c r="N261" s="458">
        <v>0</v>
      </c>
    </row>
    <row r="262" spans="1:14" x14ac:dyDescent="0.3">
      <c r="A262" s="412" t="s">
        <v>1093</v>
      </c>
      <c r="B262" s="413" t="s">
        <v>285</v>
      </c>
      <c r="C262" s="465" t="s">
        <v>362</v>
      </c>
      <c r="D262" s="412" t="str">
        <f t="shared" si="9"/>
        <v>Augusta - Margaret River - Busselton 18to24</v>
      </c>
      <c r="E262" s="463">
        <v>3543</v>
      </c>
      <c r="F262" s="460">
        <f t="shared" si="10"/>
        <v>3543</v>
      </c>
      <c r="G262" s="461">
        <v>1.5759999999999998</v>
      </c>
      <c r="H262" s="462">
        <f t="shared" si="11"/>
        <v>1.5759999999999998</v>
      </c>
      <c r="I262" s="457">
        <v>116</v>
      </c>
      <c r="J262" s="458">
        <v>4.1076487252124649E-2</v>
      </c>
      <c r="K262" s="457">
        <v>137</v>
      </c>
      <c r="L262" s="458">
        <v>4.8512747875354111E-2</v>
      </c>
      <c r="M262" s="457">
        <v>3</v>
      </c>
      <c r="N262" s="458">
        <v>1.0623229461756375E-3</v>
      </c>
    </row>
    <row r="263" spans="1:14" x14ac:dyDescent="0.3">
      <c r="A263" s="412" t="s">
        <v>1093</v>
      </c>
      <c r="B263" s="413" t="s">
        <v>285</v>
      </c>
      <c r="C263" s="465" t="s">
        <v>364</v>
      </c>
      <c r="D263" s="412" t="str">
        <f t="shared" si="9"/>
        <v>Augusta - Margaret River - Busselton 25to64</v>
      </c>
      <c r="E263" s="463">
        <v>31128</v>
      </c>
      <c r="F263" s="460">
        <f t="shared" si="10"/>
        <v>31128</v>
      </c>
      <c r="G263" s="461">
        <v>1.5759999999999998</v>
      </c>
      <c r="H263" s="462">
        <f t="shared" si="11"/>
        <v>1.5759999999999998</v>
      </c>
      <c r="I263" s="457">
        <v>388</v>
      </c>
      <c r="J263" s="458">
        <v>1.3417248772390899E-2</v>
      </c>
      <c r="K263" s="457">
        <v>2113</v>
      </c>
      <c r="L263" s="458">
        <v>7.3068676948613326E-2</v>
      </c>
      <c r="M263" s="457">
        <v>498</v>
      </c>
      <c r="N263" s="458">
        <v>1.7221107960439866E-2</v>
      </c>
    </row>
    <row r="264" spans="1:14" x14ac:dyDescent="0.3">
      <c r="A264" s="412" t="s">
        <v>1093</v>
      </c>
      <c r="B264" s="413" t="s">
        <v>285</v>
      </c>
      <c r="C264" s="412" t="s">
        <v>9</v>
      </c>
      <c r="D264" s="412" t="str">
        <f t="shared" si="9"/>
        <v>Augusta - Margaret River - Busselton 65+</v>
      </c>
      <c r="E264" s="463">
        <v>13849</v>
      </c>
      <c r="F264" s="460">
        <f t="shared" si="10"/>
        <v>13849</v>
      </c>
      <c r="G264" s="461">
        <v>1.5759999999999998</v>
      </c>
      <c r="H264" s="462">
        <f t="shared" si="11"/>
        <v>1.5759999999999998</v>
      </c>
      <c r="I264" s="457">
        <v>63</v>
      </c>
      <c r="J264" s="458">
        <v>5.0549626895611006E-3</v>
      </c>
      <c r="K264" s="457">
        <v>266</v>
      </c>
      <c r="L264" s="458">
        <v>2.1343175800369093E-2</v>
      </c>
      <c r="M264" s="457">
        <v>888</v>
      </c>
      <c r="N264" s="458">
        <v>7.1250902671908853E-2</v>
      </c>
    </row>
    <row r="265" spans="1:14" x14ac:dyDescent="0.3">
      <c r="A265" s="412" t="s">
        <v>1093</v>
      </c>
      <c r="B265" s="413" t="s">
        <v>285</v>
      </c>
      <c r="C265" s="412" t="s">
        <v>850</v>
      </c>
      <c r="D265" s="412" t="str">
        <f t="shared" si="9"/>
        <v>Augusta - Margaret River - Busselton ALL</v>
      </c>
      <c r="E265" s="463">
        <v>62470</v>
      </c>
      <c r="F265" s="460">
        <f t="shared" si="10"/>
        <v>62470</v>
      </c>
      <c r="G265" s="461">
        <v>1.5759999999999998</v>
      </c>
      <c r="H265" s="462">
        <f t="shared" si="11"/>
        <v>1.5759999999999998</v>
      </c>
      <c r="I265" s="457">
        <v>1030</v>
      </c>
      <c r="J265" s="458">
        <v>1.796553408218796E-2</v>
      </c>
      <c r="K265" s="457">
        <v>3284</v>
      </c>
      <c r="L265" s="458">
        <v>5.7280401869810926E-2</v>
      </c>
      <c r="M265" s="457">
        <v>1387</v>
      </c>
      <c r="N265" s="458">
        <v>2.4192423079606503E-2</v>
      </c>
    </row>
    <row r="266" spans="1:14" x14ac:dyDescent="0.3">
      <c r="A266" s="412" t="s">
        <v>1093</v>
      </c>
      <c r="B266" s="413" t="s">
        <v>176</v>
      </c>
      <c r="C266" s="465" t="s">
        <v>361</v>
      </c>
      <c r="D266" s="412" t="str">
        <f t="shared" si="9"/>
        <v>Bald Hills - Everton Park 12to17</v>
      </c>
      <c r="E266" s="463">
        <v>3697</v>
      </c>
      <c r="F266" s="460">
        <f t="shared" si="10"/>
        <v>3697</v>
      </c>
      <c r="G266" s="461">
        <v>0.625</v>
      </c>
      <c r="H266" s="462">
        <f t="shared" si="11"/>
        <v>0.625</v>
      </c>
      <c r="I266" s="457">
        <v>107</v>
      </c>
      <c r="J266" s="458">
        <v>3.0729465824238942E-2</v>
      </c>
      <c r="K266" s="457">
        <v>521</v>
      </c>
      <c r="L266" s="458">
        <v>0.14962665134979897</v>
      </c>
      <c r="M266" s="457">
        <v>0</v>
      </c>
      <c r="N266" s="458">
        <v>0</v>
      </c>
    </row>
    <row r="267" spans="1:14" x14ac:dyDescent="0.3">
      <c r="A267" s="412" t="s">
        <v>1093</v>
      </c>
      <c r="B267" s="413" t="s">
        <v>176</v>
      </c>
      <c r="C267" s="465" t="s">
        <v>362</v>
      </c>
      <c r="D267" s="412" t="str">
        <f t="shared" si="9"/>
        <v>Bald Hills - Everton Park 18to24</v>
      </c>
      <c r="E267" s="463">
        <v>4423</v>
      </c>
      <c r="F267" s="460">
        <f t="shared" si="10"/>
        <v>4423</v>
      </c>
      <c r="G267" s="461">
        <v>0.8</v>
      </c>
      <c r="H267" s="462">
        <f t="shared" si="11"/>
        <v>0.8</v>
      </c>
      <c r="I267" s="457">
        <v>126</v>
      </c>
      <c r="J267" s="458">
        <v>3.1714069972313116E-2</v>
      </c>
      <c r="K267" s="457">
        <v>578</v>
      </c>
      <c r="L267" s="458">
        <v>0.14548200352378554</v>
      </c>
      <c r="M267" s="457">
        <v>154</v>
      </c>
      <c r="N267" s="458">
        <v>3.8761641077271584E-2</v>
      </c>
    </row>
    <row r="268" spans="1:14" x14ac:dyDescent="0.3">
      <c r="A268" s="412" t="s">
        <v>1093</v>
      </c>
      <c r="B268" s="413" t="s">
        <v>176</v>
      </c>
      <c r="C268" s="465" t="s">
        <v>364</v>
      </c>
      <c r="D268" s="412" t="str">
        <f t="shared" si="9"/>
        <v>Bald Hills - Everton Park 25to64</v>
      </c>
      <c r="E268" s="463">
        <v>25677</v>
      </c>
      <c r="F268" s="460">
        <f t="shared" si="10"/>
        <v>25677</v>
      </c>
      <c r="G268" s="461">
        <v>0.8</v>
      </c>
      <c r="H268" s="462">
        <f t="shared" si="11"/>
        <v>0.8</v>
      </c>
      <c r="I268" s="457">
        <v>401</v>
      </c>
      <c r="J268" s="458">
        <v>1.6634862689786777E-2</v>
      </c>
      <c r="K268" s="457">
        <v>5323</v>
      </c>
      <c r="L268" s="458">
        <v>0.22081639425869079</v>
      </c>
      <c r="M268" s="457">
        <v>1112</v>
      </c>
      <c r="N268" s="458">
        <v>4.6129594291877539E-2</v>
      </c>
    </row>
    <row r="269" spans="1:14" x14ac:dyDescent="0.3">
      <c r="A269" s="412" t="s">
        <v>1093</v>
      </c>
      <c r="B269" s="413" t="s">
        <v>176</v>
      </c>
      <c r="C269" s="412" t="s">
        <v>9</v>
      </c>
      <c r="D269" s="412" t="str">
        <f t="shared" si="9"/>
        <v>Bald Hills - Everton Park 65+</v>
      </c>
      <c r="E269" s="463">
        <v>7728</v>
      </c>
      <c r="F269" s="460">
        <f t="shared" si="10"/>
        <v>7728</v>
      </c>
      <c r="G269" s="461">
        <v>0.8</v>
      </c>
      <c r="H269" s="462">
        <f t="shared" si="11"/>
        <v>0.8</v>
      </c>
      <c r="I269" s="457">
        <v>41</v>
      </c>
      <c r="J269" s="458">
        <v>5.4456103068136535E-3</v>
      </c>
      <c r="K269" s="457">
        <v>979</v>
      </c>
      <c r="L269" s="458">
        <v>0.1300305485456236</v>
      </c>
      <c r="M269" s="457">
        <v>628</v>
      </c>
      <c r="N269" s="458">
        <v>8.3410811528755485E-2</v>
      </c>
    </row>
    <row r="270" spans="1:14" x14ac:dyDescent="0.3">
      <c r="A270" s="412" t="s">
        <v>1093</v>
      </c>
      <c r="B270" s="413" t="s">
        <v>176</v>
      </c>
      <c r="C270" s="412" t="s">
        <v>850</v>
      </c>
      <c r="D270" s="412" t="str">
        <f t="shared" si="9"/>
        <v>Bald Hills - Everton Park ALL</v>
      </c>
      <c r="E270" s="463">
        <v>48851</v>
      </c>
      <c r="F270" s="460">
        <f t="shared" si="10"/>
        <v>48851</v>
      </c>
      <c r="G270" s="461">
        <v>0.8</v>
      </c>
      <c r="H270" s="462">
        <f t="shared" si="11"/>
        <v>0.8</v>
      </c>
      <c r="I270" s="457">
        <v>894</v>
      </c>
      <c r="J270" s="458">
        <v>1.9382113821138212E-2</v>
      </c>
      <c r="K270" s="457">
        <v>8834</v>
      </c>
      <c r="L270" s="458">
        <v>0.1915230352303523</v>
      </c>
      <c r="M270" s="457">
        <v>1887</v>
      </c>
      <c r="N270" s="458">
        <v>4.0910569105691054E-2</v>
      </c>
    </row>
    <row r="271" spans="1:14" x14ac:dyDescent="0.3">
      <c r="A271" s="412" t="s">
        <v>1093</v>
      </c>
      <c r="B271" s="413" t="s">
        <v>105</v>
      </c>
      <c r="C271" s="465" t="s">
        <v>361</v>
      </c>
      <c r="D271" s="412" t="str">
        <f t="shared" si="9"/>
        <v>Ballarat 12to17</v>
      </c>
      <c r="E271" s="463">
        <v>9446</v>
      </c>
      <c r="F271" s="460">
        <f t="shared" si="10"/>
        <v>9446</v>
      </c>
      <c r="G271" s="461">
        <v>1.0833333333333333</v>
      </c>
      <c r="H271" s="462">
        <f t="shared" si="11"/>
        <v>1.0833333333333333</v>
      </c>
      <c r="I271" s="457">
        <v>275</v>
      </c>
      <c r="J271" s="458">
        <v>3.0130382381943682E-2</v>
      </c>
      <c r="K271" s="457">
        <v>476</v>
      </c>
      <c r="L271" s="458">
        <v>5.2152952777473428E-2</v>
      </c>
      <c r="M271" s="457">
        <v>0</v>
      </c>
      <c r="N271" s="458">
        <v>0</v>
      </c>
    </row>
    <row r="272" spans="1:14" x14ac:dyDescent="0.3">
      <c r="A272" s="412" t="s">
        <v>1093</v>
      </c>
      <c r="B272" s="413" t="s">
        <v>105</v>
      </c>
      <c r="C272" s="465" t="s">
        <v>362</v>
      </c>
      <c r="D272" s="412" t="str">
        <f t="shared" ref="D272:D335" si="12">B272&amp;" "&amp;C272</f>
        <v>Ballarat 18to24</v>
      </c>
      <c r="E272" s="463">
        <v>10862</v>
      </c>
      <c r="F272" s="460">
        <f t="shared" ref="F272:F335" si="13">E272</f>
        <v>10862</v>
      </c>
      <c r="G272" s="461">
        <v>1.216</v>
      </c>
      <c r="H272" s="462">
        <f t="shared" ref="H272:H335" si="14">G272</f>
        <v>1.216</v>
      </c>
      <c r="I272" s="457">
        <v>283</v>
      </c>
      <c r="J272" s="458">
        <v>2.8181637124078868E-2</v>
      </c>
      <c r="K272" s="457">
        <v>686</v>
      </c>
      <c r="L272" s="458">
        <v>6.831308504282016E-2</v>
      </c>
      <c r="M272" s="457">
        <v>26</v>
      </c>
      <c r="N272" s="458">
        <v>2.589125672176857E-3</v>
      </c>
    </row>
    <row r="273" spans="1:14" x14ac:dyDescent="0.3">
      <c r="A273" s="412" t="s">
        <v>1093</v>
      </c>
      <c r="B273" s="413" t="s">
        <v>105</v>
      </c>
      <c r="C273" s="465" t="s">
        <v>364</v>
      </c>
      <c r="D273" s="412" t="str">
        <f t="shared" si="12"/>
        <v>Ballarat 25to64</v>
      </c>
      <c r="E273" s="463">
        <v>60154</v>
      </c>
      <c r="F273" s="460">
        <f t="shared" si="13"/>
        <v>60154</v>
      </c>
      <c r="G273" s="461">
        <v>1.216</v>
      </c>
      <c r="H273" s="462">
        <f t="shared" si="14"/>
        <v>1.216</v>
      </c>
      <c r="I273" s="457">
        <v>842</v>
      </c>
      <c r="J273" s="458">
        <v>1.4508486258292409E-2</v>
      </c>
      <c r="K273" s="457">
        <v>4691</v>
      </c>
      <c r="L273" s="458">
        <v>8.0830533298871368E-2</v>
      </c>
      <c r="M273" s="457">
        <v>1179</v>
      </c>
      <c r="N273" s="458">
        <v>2.031532695787025E-2</v>
      </c>
    </row>
    <row r="274" spans="1:14" x14ac:dyDescent="0.3">
      <c r="A274" s="412" t="s">
        <v>1093</v>
      </c>
      <c r="B274" s="413" t="s">
        <v>105</v>
      </c>
      <c r="C274" s="412" t="s">
        <v>9</v>
      </c>
      <c r="D274" s="412" t="str">
        <f t="shared" si="12"/>
        <v>Ballarat 65+</v>
      </c>
      <c r="E274" s="463">
        <v>22427</v>
      </c>
      <c r="F274" s="460">
        <f t="shared" si="13"/>
        <v>22427</v>
      </c>
      <c r="G274" s="461">
        <v>1.216</v>
      </c>
      <c r="H274" s="462">
        <f t="shared" si="14"/>
        <v>1.216</v>
      </c>
      <c r="I274" s="457">
        <v>114</v>
      </c>
      <c r="J274" s="458">
        <v>5.2401746724890829E-3</v>
      </c>
      <c r="K274" s="457">
        <v>754</v>
      </c>
      <c r="L274" s="458">
        <v>3.4658699149620775E-2</v>
      </c>
      <c r="M274" s="457">
        <v>1305</v>
      </c>
      <c r="N274" s="458">
        <v>5.9986210066651342E-2</v>
      </c>
    </row>
    <row r="275" spans="1:14" x14ac:dyDescent="0.3">
      <c r="A275" s="412" t="s">
        <v>1093</v>
      </c>
      <c r="B275" s="413" t="s">
        <v>105</v>
      </c>
      <c r="C275" s="412" t="s">
        <v>850</v>
      </c>
      <c r="D275" s="412" t="str">
        <f t="shared" si="12"/>
        <v>Ballarat ALL</v>
      </c>
      <c r="E275" s="463">
        <v>120658</v>
      </c>
      <c r="F275" s="460">
        <f t="shared" si="13"/>
        <v>120658</v>
      </c>
      <c r="G275" s="461">
        <v>1.216</v>
      </c>
      <c r="H275" s="462">
        <f t="shared" si="14"/>
        <v>1.216</v>
      </c>
      <c r="I275" s="457">
        <v>2164</v>
      </c>
      <c r="J275" s="458">
        <v>1.8622903417354411E-2</v>
      </c>
      <c r="K275" s="457">
        <v>7891</v>
      </c>
      <c r="L275" s="458">
        <v>6.790819356115696E-2</v>
      </c>
      <c r="M275" s="457">
        <v>2521</v>
      </c>
      <c r="N275" s="458">
        <v>2.1695166134542733E-2</v>
      </c>
    </row>
    <row r="276" spans="1:14" x14ac:dyDescent="0.3">
      <c r="A276" s="412" t="s">
        <v>1093</v>
      </c>
      <c r="B276" s="413" t="s">
        <v>71</v>
      </c>
      <c r="C276" s="465" t="s">
        <v>361</v>
      </c>
      <c r="D276" s="412" t="str">
        <f t="shared" si="12"/>
        <v>Bankstown 12to17</v>
      </c>
      <c r="E276" s="463">
        <v>15635</v>
      </c>
      <c r="F276" s="460">
        <f t="shared" si="13"/>
        <v>15635</v>
      </c>
      <c r="G276" s="461">
        <v>0.20833333333333334</v>
      </c>
      <c r="H276" s="462">
        <f t="shared" si="14"/>
        <v>0.20833333333333334</v>
      </c>
      <c r="I276" s="457">
        <v>177</v>
      </c>
      <c r="J276" s="458">
        <v>1.1545235144478508E-2</v>
      </c>
      <c r="K276" s="457">
        <v>7605</v>
      </c>
      <c r="L276" s="458">
        <v>0.49605374730937318</v>
      </c>
      <c r="M276" s="457">
        <v>3</v>
      </c>
      <c r="N276" s="458">
        <v>1.9568195160133062E-4</v>
      </c>
    </row>
    <row r="277" spans="1:14" x14ac:dyDescent="0.3">
      <c r="A277" s="412" t="s">
        <v>1093</v>
      </c>
      <c r="B277" s="413" t="s">
        <v>71</v>
      </c>
      <c r="C277" s="465" t="s">
        <v>362</v>
      </c>
      <c r="D277" s="412" t="str">
        <f t="shared" si="12"/>
        <v>Bankstown 18to24</v>
      </c>
      <c r="E277" s="463">
        <v>18905</v>
      </c>
      <c r="F277" s="460">
        <f t="shared" si="13"/>
        <v>18905</v>
      </c>
      <c r="G277" s="461">
        <v>0.52</v>
      </c>
      <c r="H277" s="462">
        <f t="shared" si="14"/>
        <v>0.52</v>
      </c>
      <c r="I277" s="457">
        <v>192</v>
      </c>
      <c r="J277" s="458">
        <v>1.1036385583721331E-2</v>
      </c>
      <c r="K277" s="457">
        <v>9758</v>
      </c>
      <c r="L277" s="458">
        <v>0.56090130482267053</v>
      </c>
      <c r="M277" s="457">
        <v>20</v>
      </c>
      <c r="N277" s="458">
        <v>1.1496234983043054E-3</v>
      </c>
    </row>
    <row r="278" spans="1:14" x14ac:dyDescent="0.3">
      <c r="A278" s="412" t="s">
        <v>1093</v>
      </c>
      <c r="B278" s="413" t="s">
        <v>71</v>
      </c>
      <c r="C278" s="465" t="s">
        <v>364</v>
      </c>
      <c r="D278" s="412" t="str">
        <f t="shared" si="12"/>
        <v>Bankstown 25to64</v>
      </c>
      <c r="E278" s="463">
        <v>95977</v>
      </c>
      <c r="F278" s="460">
        <f t="shared" si="13"/>
        <v>95977</v>
      </c>
      <c r="G278" s="461">
        <v>0.52</v>
      </c>
      <c r="H278" s="462">
        <f t="shared" si="14"/>
        <v>0.52</v>
      </c>
      <c r="I278" s="457">
        <v>698</v>
      </c>
      <c r="J278" s="458">
        <v>7.417640807651435E-3</v>
      </c>
      <c r="K278" s="457">
        <v>58413</v>
      </c>
      <c r="L278" s="458">
        <v>0.62075451647183844</v>
      </c>
      <c r="M278" s="457">
        <v>528</v>
      </c>
      <c r="N278" s="458">
        <v>5.6110520722635494E-3</v>
      </c>
    </row>
    <row r="279" spans="1:14" x14ac:dyDescent="0.3">
      <c r="A279" s="412" t="s">
        <v>1093</v>
      </c>
      <c r="B279" s="413" t="s">
        <v>71</v>
      </c>
      <c r="C279" s="412" t="s">
        <v>9</v>
      </c>
      <c r="D279" s="412" t="str">
        <f t="shared" si="12"/>
        <v>Bankstown 65+</v>
      </c>
      <c r="E279" s="463">
        <v>28389</v>
      </c>
      <c r="F279" s="460">
        <f t="shared" si="13"/>
        <v>28389</v>
      </c>
      <c r="G279" s="461">
        <v>0.52</v>
      </c>
      <c r="H279" s="462">
        <f t="shared" si="14"/>
        <v>0.52</v>
      </c>
      <c r="I279" s="457">
        <v>144</v>
      </c>
      <c r="J279" s="458">
        <v>5.1627706869353217E-3</v>
      </c>
      <c r="K279" s="457">
        <v>14509</v>
      </c>
      <c r="L279" s="458">
        <v>0.52018499928294848</v>
      </c>
      <c r="M279" s="457">
        <v>778</v>
      </c>
      <c r="N279" s="458">
        <v>2.789330273913667E-2</v>
      </c>
    </row>
    <row r="280" spans="1:14" x14ac:dyDescent="0.3">
      <c r="A280" s="412" t="s">
        <v>1093</v>
      </c>
      <c r="B280" s="413" t="s">
        <v>71</v>
      </c>
      <c r="C280" s="412" t="s">
        <v>850</v>
      </c>
      <c r="D280" s="412" t="str">
        <f t="shared" si="12"/>
        <v>Bankstown ALL</v>
      </c>
      <c r="E280" s="463">
        <v>190357</v>
      </c>
      <c r="F280" s="460">
        <f t="shared" si="13"/>
        <v>190357</v>
      </c>
      <c r="G280" s="461">
        <v>0.52</v>
      </c>
      <c r="H280" s="462">
        <f t="shared" si="14"/>
        <v>0.52</v>
      </c>
      <c r="I280" s="457">
        <v>1577</v>
      </c>
      <c r="J280" s="458">
        <v>8.4673414051383931E-3</v>
      </c>
      <c r="K280" s="457">
        <v>104670</v>
      </c>
      <c r="L280" s="458">
        <v>0.56200166447421407</v>
      </c>
      <c r="M280" s="457">
        <v>1329</v>
      </c>
      <c r="N280" s="458">
        <v>7.1357620338801039E-3</v>
      </c>
    </row>
    <row r="281" spans="1:14" x14ac:dyDescent="0.3">
      <c r="A281" s="412" t="s">
        <v>1093</v>
      </c>
      <c r="B281" s="413" t="s">
        <v>136</v>
      </c>
      <c r="C281" s="465" t="s">
        <v>361</v>
      </c>
      <c r="D281" s="412" t="str">
        <f t="shared" si="12"/>
        <v>Banyule 12to17</v>
      </c>
      <c r="E281" s="463">
        <v>9129</v>
      </c>
      <c r="F281" s="460">
        <f t="shared" si="13"/>
        <v>9129</v>
      </c>
      <c r="G281" s="461">
        <v>1.25</v>
      </c>
      <c r="H281" s="462">
        <f t="shared" si="14"/>
        <v>1.25</v>
      </c>
      <c r="I281" s="457">
        <v>101</v>
      </c>
      <c r="J281" s="458">
        <v>1.1652053530226119E-2</v>
      </c>
      <c r="K281" s="457">
        <v>1340</v>
      </c>
      <c r="L281" s="458">
        <v>0.15459160129210892</v>
      </c>
      <c r="M281" s="457">
        <v>4</v>
      </c>
      <c r="N281" s="458">
        <v>4.6146746654360867E-4</v>
      </c>
    </row>
    <row r="282" spans="1:14" x14ac:dyDescent="0.3">
      <c r="A282" s="412" t="s">
        <v>1093</v>
      </c>
      <c r="B282" s="413" t="s">
        <v>136</v>
      </c>
      <c r="C282" s="465" t="s">
        <v>362</v>
      </c>
      <c r="D282" s="412" t="str">
        <f t="shared" si="12"/>
        <v>Banyule 18to24</v>
      </c>
      <c r="E282" s="463">
        <v>10512</v>
      </c>
      <c r="F282" s="460">
        <f t="shared" si="13"/>
        <v>10512</v>
      </c>
      <c r="G282" s="461">
        <v>0.59200000000000008</v>
      </c>
      <c r="H282" s="462">
        <f t="shared" si="14"/>
        <v>0.59200000000000008</v>
      </c>
      <c r="I282" s="457">
        <v>118</v>
      </c>
      <c r="J282" s="458">
        <v>1.2217850486643197E-2</v>
      </c>
      <c r="K282" s="457">
        <v>1749</v>
      </c>
      <c r="L282" s="458">
        <v>0.18109339407744876</v>
      </c>
      <c r="M282" s="457">
        <v>185</v>
      </c>
      <c r="N282" s="458">
        <v>1.9155104576516879E-2</v>
      </c>
    </row>
    <row r="283" spans="1:14" x14ac:dyDescent="0.3">
      <c r="A283" s="412" t="s">
        <v>1093</v>
      </c>
      <c r="B283" s="413" t="s">
        <v>136</v>
      </c>
      <c r="C283" s="465" t="s">
        <v>364</v>
      </c>
      <c r="D283" s="412" t="str">
        <f t="shared" si="12"/>
        <v>Banyule 25to64</v>
      </c>
      <c r="E283" s="463">
        <v>67787</v>
      </c>
      <c r="F283" s="460">
        <f t="shared" si="13"/>
        <v>67787</v>
      </c>
      <c r="G283" s="461">
        <v>0.59200000000000008</v>
      </c>
      <c r="H283" s="462">
        <f t="shared" si="14"/>
        <v>0.59200000000000008</v>
      </c>
      <c r="I283" s="457">
        <v>409</v>
      </c>
      <c r="J283" s="458">
        <v>6.1782477341389731E-3</v>
      </c>
      <c r="K283" s="457">
        <v>15596</v>
      </c>
      <c r="L283" s="458">
        <v>0.23558912386706948</v>
      </c>
      <c r="M283" s="457">
        <v>1169</v>
      </c>
      <c r="N283" s="458">
        <v>1.7658610271903324E-2</v>
      </c>
    </row>
    <row r="284" spans="1:14" x14ac:dyDescent="0.3">
      <c r="A284" s="412" t="s">
        <v>1093</v>
      </c>
      <c r="B284" s="413" t="s">
        <v>136</v>
      </c>
      <c r="C284" s="412" t="s">
        <v>9</v>
      </c>
      <c r="D284" s="412" t="str">
        <f t="shared" si="12"/>
        <v>Banyule 65+</v>
      </c>
      <c r="E284" s="463">
        <v>24103</v>
      </c>
      <c r="F284" s="460">
        <f t="shared" si="13"/>
        <v>24103</v>
      </c>
      <c r="G284" s="461">
        <v>0.59200000000000008</v>
      </c>
      <c r="H284" s="462">
        <f t="shared" si="14"/>
        <v>0.59200000000000008</v>
      </c>
      <c r="I284" s="457">
        <v>66</v>
      </c>
      <c r="J284" s="458">
        <v>2.7768428138673848E-3</v>
      </c>
      <c r="K284" s="457">
        <v>4918</v>
      </c>
      <c r="L284" s="458">
        <v>0.20691686300908785</v>
      </c>
      <c r="M284" s="457">
        <v>1301</v>
      </c>
      <c r="N284" s="458">
        <v>5.4737462133961627E-2</v>
      </c>
    </row>
    <row r="285" spans="1:14" x14ac:dyDescent="0.3">
      <c r="A285" s="412" t="s">
        <v>1093</v>
      </c>
      <c r="B285" s="413" t="s">
        <v>136</v>
      </c>
      <c r="C285" s="412" t="s">
        <v>850</v>
      </c>
      <c r="D285" s="412" t="str">
        <f t="shared" si="12"/>
        <v>Banyule ALL</v>
      </c>
      <c r="E285" s="463">
        <v>129602</v>
      </c>
      <c r="F285" s="460">
        <f t="shared" si="13"/>
        <v>129602</v>
      </c>
      <c r="G285" s="461">
        <v>0.59200000000000008</v>
      </c>
      <c r="H285" s="462">
        <f t="shared" si="14"/>
        <v>0.59200000000000008</v>
      </c>
      <c r="I285" s="457">
        <v>866</v>
      </c>
      <c r="J285" s="458">
        <v>6.8601666719477804E-3</v>
      </c>
      <c r="K285" s="457">
        <v>27292</v>
      </c>
      <c r="L285" s="458">
        <v>0.21619823188313952</v>
      </c>
      <c r="M285" s="457">
        <v>2662</v>
      </c>
      <c r="N285" s="458">
        <v>2.1087486929243639E-2</v>
      </c>
    </row>
    <row r="286" spans="1:14" x14ac:dyDescent="0.3">
      <c r="A286" s="412" t="s">
        <v>1093</v>
      </c>
      <c r="B286" s="413" t="s">
        <v>339</v>
      </c>
      <c r="C286" s="465" t="s">
        <v>361</v>
      </c>
      <c r="D286" s="412" t="str">
        <f t="shared" si="12"/>
        <v>Barkly 12to17</v>
      </c>
      <c r="E286" s="463">
        <v>515</v>
      </c>
      <c r="F286" s="460">
        <f t="shared" si="13"/>
        <v>515</v>
      </c>
      <c r="G286" s="461">
        <v>0.83333333333333337</v>
      </c>
      <c r="H286" s="462">
        <f t="shared" si="14"/>
        <v>0.83333333333333337</v>
      </c>
      <c r="I286" s="457">
        <v>344</v>
      </c>
      <c r="J286" s="458">
        <v>0.84107579462102688</v>
      </c>
      <c r="K286" s="457">
        <v>205</v>
      </c>
      <c r="L286" s="458">
        <v>0.5012224938875306</v>
      </c>
      <c r="M286" s="457">
        <v>0</v>
      </c>
      <c r="N286" s="458">
        <v>0</v>
      </c>
    </row>
    <row r="287" spans="1:14" x14ac:dyDescent="0.3">
      <c r="A287" s="412" t="s">
        <v>1093</v>
      </c>
      <c r="B287" s="413" t="s">
        <v>339</v>
      </c>
      <c r="C287" s="465" t="s">
        <v>362</v>
      </c>
      <c r="D287" s="412" t="str">
        <f t="shared" si="12"/>
        <v>Barkly 18to24</v>
      </c>
      <c r="E287" s="463">
        <v>646</v>
      </c>
      <c r="F287" s="460">
        <f t="shared" si="13"/>
        <v>646</v>
      </c>
      <c r="G287" s="464">
        <v>1</v>
      </c>
      <c r="H287" s="462">
        <f t="shared" si="14"/>
        <v>1</v>
      </c>
      <c r="I287" s="457">
        <v>346</v>
      </c>
      <c r="J287" s="458">
        <v>0.60173913043478255</v>
      </c>
      <c r="K287" s="457">
        <v>224</v>
      </c>
      <c r="L287" s="458">
        <v>0.38956521739130434</v>
      </c>
      <c r="M287" s="457">
        <v>0</v>
      </c>
      <c r="N287" s="458">
        <v>0</v>
      </c>
    </row>
    <row r="288" spans="1:14" x14ac:dyDescent="0.3">
      <c r="A288" s="412" t="s">
        <v>1093</v>
      </c>
      <c r="B288" s="413" t="s">
        <v>339</v>
      </c>
      <c r="C288" s="465" t="s">
        <v>364</v>
      </c>
      <c r="D288" s="412" t="str">
        <f t="shared" si="12"/>
        <v>Barkly 25to64</v>
      </c>
      <c r="E288" s="463">
        <v>3227</v>
      </c>
      <c r="F288" s="460">
        <f t="shared" si="13"/>
        <v>3227</v>
      </c>
      <c r="G288" s="464">
        <v>1</v>
      </c>
      <c r="H288" s="462">
        <f t="shared" si="14"/>
        <v>1</v>
      </c>
      <c r="I288" s="457">
        <v>1584</v>
      </c>
      <c r="J288" s="458">
        <v>0.55657062543921298</v>
      </c>
      <c r="K288" s="457">
        <v>1241</v>
      </c>
      <c r="L288" s="458">
        <v>0.4360505973295854</v>
      </c>
      <c r="M288" s="457">
        <v>43</v>
      </c>
      <c r="N288" s="458">
        <v>1.5108924806746311E-2</v>
      </c>
    </row>
    <row r="289" spans="1:14" x14ac:dyDescent="0.3">
      <c r="A289" s="412" t="s">
        <v>1093</v>
      </c>
      <c r="B289" s="413" t="s">
        <v>339</v>
      </c>
      <c r="C289" s="412" t="s">
        <v>9</v>
      </c>
      <c r="D289" s="412" t="str">
        <f t="shared" si="12"/>
        <v>Barkly 65+</v>
      </c>
      <c r="E289" s="463">
        <v>458</v>
      </c>
      <c r="F289" s="460">
        <f t="shared" si="13"/>
        <v>458</v>
      </c>
      <c r="G289" s="464">
        <v>1</v>
      </c>
      <c r="H289" s="462">
        <f t="shared" si="14"/>
        <v>1</v>
      </c>
      <c r="I289" s="457">
        <v>176</v>
      </c>
      <c r="J289" s="458">
        <v>0.44556962025316454</v>
      </c>
      <c r="K289" s="457">
        <v>133</v>
      </c>
      <c r="L289" s="458">
        <v>0.33670886075949369</v>
      </c>
      <c r="M289" s="457">
        <v>17</v>
      </c>
      <c r="N289" s="458">
        <v>4.3037974683544304E-2</v>
      </c>
    </row>
    <row r="290" spans="1:14" x14ac:dyDescent="0.3">
      <c r="A290" s="412" t="s">
        <v>1093</v>
      </c>
      <c r="B290" s="413" t="s">
        <v>339</v>
      </c>
      <c r="C290" s="412" t="s">
        <v>850</v>
      </c>
      <c r="D290" s="412" t="str">
        <f t="shared" si="12"/>
        <v>Barkly ALL</v>
      </c>
      <c r="E290" s="463">
        <v>6037</v>
      </c>
      <c r="F290" s="460">
        <f t="shared" si="13"/>
        <v>6037</v>
      </c>
      <c r="G290" s="464">
        <v>1</v>
      </c>
      <c r="H290" s="462">
        <f t="shared" si="14"/>
        <v>1</v>
      </c>
      <c r="I290" s="457">
        <v>3302</v>
      </c>
      <c r="J290" s="458">
        <v>0.6245507849442028</v>
      </c>
      <c r="K290" s="457">
        <v>2274</v>
      </c>
      <c r="L290" s="458">
        <v>0.43011159447701908</v>
      </c>
      <c r="M290" s="457">
        <v>60</v>
      </c>
      <c r="N290" s="458">
        <v>1.1348590883298657E-2</v>
      </c>
    </row>
    <row r="291" spans="1:14" x14ac:dyDescent="0.3">
      <c r="A291" s="412" t="s">
        <v>1093</v>
      </c>
      <c r="B291" s="413" t="s">
        <v>274</v>
      </c>
      <c r="C291" s="465" t="s">
        <v>361</v>
      </c>
      <c r="D291" s="412" t="str">
        <f t="shared" si="12"/>
        <v>Barossa 12to17</v>
      </c>
      <c r="E291" s="463">
        <v>3227</v>
      </c>
      <c r="F291" s="460">
        <f t="shared" si="13"/>
        <v>3227</v>
      </c>
      <c r="G291" s="461">
        <v>1.125</v>
      </c>
      <c r="H291" s="462">
        <f t="shared" si="14"/>
        <v>1.125</v>
      </c>
      <c r="I291" s="457">
        <v>53</v>
      </c>
      <c r="J291" s="458">
        <v>1.7602125539687812E-2</v>
      </c>
      <c r="K291" s="457">
        <v>51</v>
      </c>
      <c r="L291" s="458">
        <v>1.6937894387246761E-2</v>
      </c>
      <c r="M291" s="457">
        <v>0</v>
      </c>
      <c r="N291" s="458">
        <v>0</v>
      </c>
    </row>
    <row r="292" spans="1:14" x14ac:dyDescent="0.3">
      <c r="A292" s="412" t="s">
        <v>1093</v>
      </c>
      <c r="B292" s="413" t="s">
        <v>274</v>
      </c>
      <c r="C292" s="465" t="s">
        <v>362</v>
      </c>
      <c r="D292" s="412" t="str">
        <f t="shared" si="12"/>
        <v>Barossa 18to24</v>
      </c>
      <c r="E292" s="463">
        <v>3038</v>
      </c>
      <c r="F292" s="460">
        <f t="shared" si="13"/>
        <v>3038</v>
      </c>
      <c r="G292" s="461">
        <v>1.248</v>
      </c>
      <c r="H292" s="462">
        <f t="shared" si="14"/>
        <v>1.248</v>
      </c>
      <c r="I292" s="457">
        <v>59</v>
      </c>
      <c r="J292" s="458">
        <v>2.2323117669315173E-2</v>
      </c>
      <c r="K292" s="457">
        <v>75</v>
      </c>
      <c r="L292" s="458">
        <v>2.8376844494892167E-2</v>
      </c>
      <c r="M292" s="457">
        <v>4</v>
      </c>
      <c r="N292" s="458">
        <v>1.5134317063942491E-3</v>
      </c>
    </row>
    <row r="293" spans="1:14" x14ac:dyDescent="0.3">
      <c r="A293" s="412" t="s">
        <v>1093</v>
      </c>
      <c r="B293" s="413" t="s">
        <v>274</v>
      </c>
      <c r="C293" s="465" t="s">
        <v>364</v>
      </c>
      <c r="D293" s="412" t="str">
        <f t="shared" si="12"/>
        <v>Barossa 25to64</v>
      </c>
      <c r="E293" s="463">
        <v>19655</v>
      </c>
      <c r="F293" s="460">
        <f t="shared" si="13"/>
        <v>19655</v>
      </c>
      <c r="G293" s="461">
        <v>1.248</v>
      </c>
      <c r="H293" s="462">
        <f t="shared" si="14"/>
        <v>1.248</v>
      </c>
      <c r="I293" s="457">
        <v>206</v>
      </c>
      <c r="J293" s="458">
        <v>1.0822738257854366E-2</v>
      </c>
      <c r="K293" s="457">
        <v>602</v>
      </c>
      <c r="L293" s="458">
        <v>3.1627613743826839E-2</v>
      </c>
      <c r="M293" s="457">
        <v>558</v>
      </c>
      <c r="N293" s="458">
        <v>2.9315960912052116E-2</v>
      </c>
    </row>
    <row r="294" spans="1:14" x14ac:dyDescent="0.3">
      <c r="A294" s="412" t="s">
        <v>1093</v>
      </c>
      <c r="B294" s="413" t="s">
        <v>274</v>
      </c>
      <c r="C294" s="412" t="s">
        <v>9</v>
      </c>
      <c r="D294" s="412" t="str">
        <f t="shared" si="12"/>
        <v>Barossa 65+</v>
      </c>
      <c r="E294" s="463">
        <v>8565</v>
      </c>
      <c r="F294" s="460">
        <f t="shared" si="13"/>
        <v>8565</v>
      </c>
      <c r="G294" s="461">
        <v>1.248</v>
      </c>
      <c r="H294" s="462">
        <f t="shared" si="14"/>
        <v>1.248</v>
      </c>
      <c r="I294" s="457">
        <v>49</v>
      </c>
      <c r="J294" s="458">
        <v>6.1326658322903632E-3</v>
      </c>
      <c r="K294" s="457">
        <v>173</v>
      </c>
      <c r="L294" s="458">
        <v>2.1652065081351691E-2</v>
      </c>
      <c r="M294" s="457">
        <v>601</v>
      </c>
      <c r="N294" s="458">
        <v>7.5219023779724656E-2</v>
      </c>
    </row>
    <row r="295" spans="1:14" x14ac:dyDescent="0.3">
      <c r="A295" s="412" t="s">
        <v>1093</v>
      </c>
      <c r="B295" s="413" t="s">
        <v>274</v>
      </c>
      <c r="C295" s="412" t="s">
        <v>850</v>
      </c>
      <c r="D295" s="412" t="str">
        <f t="shared" si="12"/>
        <v>Barossa ALL</v>
      </c>
      <c r="E295" s="463">
        <v>39850</v>
      </c>
      <c r="F295" s="460">
        <f t="shared" si="13"/>
        <v>39850</v>
      </c>
      <c r="G295" s="461">
        <v>1.248</v>
      </c>
      <c r="H295" s="462">
        <f t="shared" si="14"/>
        <v>1.248</v>
      </c>
      <c r="I295" s="457">
        <v>518</v>
      </c>
      <c r="J295" s="458">
        <v>1.3640552995391705E-2</v>
      </c>
      <c r="K295" s="457">
        <v>1010</v>
      </c>
      <c r="L295" s="458">
        <v>2.6596445029624754E-2</v>
      </c>
      <c r="M295" s="457">
        <v>1165</v>
      </c>
      <c r="N295" s="458">
        <v>3.0678077682685979E-2</v>
      </c>
    </row>
    <row r="296" spans="1:14" x14ac:dyDescent="0.3">
      <c r="A296" s="412" t="s">
        <v>1093</v>
      </c>
      <c r="B296" s="413" t="s">
        <v>112</v>
      </c>
      <c r="C296" s="465" t="s">
        <v>361</v>
      </c>
      <c r="D296" s="412" t="str">
        <f t="shared" si="12"/>
        <v>Barwon - West 12to17</v>
      </c>
      <c r="E296" s="463">
        <v>1988</v>
      </c>
      <c r="F296" s="460">
        <f t="shared" si="13"/>
        <v>1988</v>
      </c>
      <c r="G296" s="461">
        <v>0.70833333333333337</v>
      </c>
      <c r="H296" s="462">
        <f t="shared" si="14"/>
        <v>0.70833333333333337</v>
      </c>
      <c r="I296" s="457">
        <v>30</v>
      </c>
      <c r="J296" s="458">
        <v>1.5052684395383844E-2</v>
      </c>
      <c r="K296" s="457">
        <v>42</v>
      </c>
      <c r="L296" s="458">
        <v>2.1073758153537382E-2</v>
      </c>
      <c r="M296" s="457">
        <v>0</v>
      </c>
      <c r="N296" s="458">
        <v>0</v>
      </c>
    </row>
    <row r="297" spans="1:14" x14ac:dyDescent="0.3">
      <c r="A297" s="412" t="s">
        <v>1093</v>
      </c>
      <c r="B297" s="413" t="s">
        <v>112</v>
      </c>
      <c r="C297" s="465" t="s">
        <v>362</v>
      </c>
      <c r="D297" s="412" t="str">
        <f t="shared" si="12"/>
        <v>Barwon - West 18to24</v>
      </c>
      <c r="E297" s="463">
        <v>1666</v>
      </c>
      <c r="F297" s="460">
        <f t="shared" si="13"/>
        <v>1666</v>
      </c>
      <c r="G297" s="464">
        <v>1</v>
      </c>
      <c r="H297" s="462">
        <f t="shared" si="14"/>
        <v>1</v>
      </c>
      <c r="I297" s="457">
        <v>22</v>
      </c>
      <c r="J297" s="458">
        <v>1.4627659574468085E-2</v>
      </c>
      <c r="K297" s="457">
        <v>44</v>
      </c>
      <c r="L297" s="458">
        <v>2.9255319148936171E-2</v>
      </c>
      <c r="M297" s="457">
        <v>3</v>
      </c>
      <c r="N297" s="458">
        <v>1.9946808510638296E-3</v>
      </c>
    </row>
    <row r="298" spans="1:14" x14ac:dyDescent="0.3">
      <c r="A298" s="412" t="s">
        <v>1093</v>
      </c>
      <c r="B298" s="413" t="s">
        <v>112</v>
      </c>
      <c r="C298" s="465" t="s">
        <v>364</v>
      </c>
      <c r="D298" s="412" t="str">
        <f t="shared" si="12"/>
        <v>Barwon - West 25to64</v>
      </c>
      <c r="E298" s="463">
        <v>11911</v>
      </c>
      <c r="F298" s="460">
        <f t="shared" si="13"/>
        <v>11911</v>
      </c>
      <c r="G298" s="464">
        <v>1</v>
      </c>
      <c r="H298" s="462">
        <f t="shared" si="14"/>
        <v>1</v>
      </c>
      <c r="I298" s="457">
        <v>107</v>
      </c>
      <c r="J298" s="458">
        <v>9.2552547357495022E-3</v>
      </c>
      <c r="K298" s="457">
        <v>366</v>
      </c>
      <c r="L298" s="458">
        <v>3.1658161058731947E-2</v>
      </c>
      <c r="M298" s="457">
        <v>263</v>
      </c>
      <c r="N298" s="458">
        <v>2.2748897154225414E-2</v>
      </c>
    </row>
    <row r="299" spans="1:14" x14ac:dyDescent="0.3">
      <c r="A299" s="412" t="s">
        <v>1093</v>
      </c>
      <c r="B299" s="413" t="s">
        <v>112</v>
      </c>
      <c r="C299" s="412" t="s">
        <v>9</v>
      </c>
      <c r="D299" s="412" t="str">
        <f t="shared" si="12"/>
        <v>Barwon - West 65+</v>
      </c>
      <c r="E299" s="463">
        <v>3677</v>
      </c>
      <c r="F299" s="460">
        <f t="shared" si="13"/>
        <v>3677</v>
      </c>
      <c r="G299" s="464">
        <v>1</v>
      </c>
      <c r="H299" s="462">
        <f t="shared" si="14"/>
        <v>1</v>
      </c>
      <c r="I299" s="457">
        <v>21</v>
      </c>
      <c r="J299" s="458">
        <v>5.9338796270132802E-3</v>
      </c>
      <c r="K299" s="457">
        <v>108</v>
      </c>
      <c r="L299" s="458">
        <v>3.0517095224639728E-2</v>
      </c>
      <c r="M299" s="457">
        <v>207</v>
      </c>
      <c r="N299" s="458">
        <v>5.8491099180559482E-2</v>
      </c>
    </row>
    <row r="300" spans="1:14" x14ac:dyDescent="0.3">
      <c r="A300" s="412" t="s">
        <v>1093</v>
      </c>
      <c r="B300" s="413" t="s">
        <v>112</v>
      </c>
      <c r="C300" s="412" t="s">
        <v>850</v>
      </c>
      <c r="D300" s="412" t="str">
        <f t="shared" si="12"/>
        <v>Barwon - West ALL</v>
      </c>
      <c r="E300" s="463">
        <v>23391</v>
      </c>
      <c r="F300" s="460">
        <f t="shared" si="13"/>
        <v>23391</v>
      </c>
      <c r="G300" s="464">
        <v>1</v>
      </c>
      <c r="H300" s="462">
        <f t="shared" si="14"/>
        <v>1</v>
      </c>
      <c r="I300" s="457">
        <v>269</v>
      </c>
      <c r="J300" s="458">
        <v>1.1964595472134501E-2</v>
      </c>
      <c r="K300" s="457">
        <v>649</v>
      </c>
      <c r="L300" s="458">
        <v>2.8866254503402571E-2</v>
      </c>
      <c r="M300" s="457">
        <v>478</v>
      </c>
      <c r="N300" s="458">
        <v>2.126050793933194E-2</v>
      </c>
    </row>
    <row r="301" spans="1:14" x14ac:dyDescent="0.3">
      <c r="A301" s="412" t="s">
        <v>1093</v>
      </c>
      <c r="B301" s="413" t="s">
        <v>18</v>
      </c>
      <c r="C301" s="465" t="s">
        <v>361</v>
      </c>
      <c r="D301" s="412" t="str">
        <f t="shared" si="12"/>
        <v>Bathurst 12to17</v>
      </c>
      <c r="E301" s="463">
        <v>4071</v>
      </c>
      <c r="F301" s="460">
        <f t="shared" si="13"/>
        <v>4071</v>
      </c>
      <c r="G301" s="461">
        <v>1.375</v>
      </c>
      <c r="H301" s="462">
        <f t="shared" si="14"/>
        <v>1.375</v>
      </c>
      <c r="I301" s="457">
        <v>442</v>
      </c>
      <c r="J301" s="458">
        <v>0.11047238190452387</v>
      </c>
      <c r="K301" s="457">
        <v>146</v>
      </c>
      <c r="L301" s="458">
        <v>3.6490877280679831E-2</v>
      </c>
      <c r="M301" s="457">
        <v>0</v>
      </c>
      <c r="N301" s="458">
        <v>0</v>
      </c>
    </row>
    <row r="302" spans="1:14" x14ac:dyDescent="0.3">
      <c r="A302" s="412" t="s">
        <v>1093</v>
      </c>
      <c r="B302" s="413" t="s">
        <v>18</v>
      </c>
      <c r="C302" s="465" t="s">
        <v>362</v>
      </c>
      <c r="D302" s="412" t="str">
        <f t="shared" si="12"/>
        <v>Bathurst 18to24</v>
      </c>
      <c r="E302" s="463">
        <v>4624</v>
      </c>
      <c r="F302" s="460">
        <f t="shared" si="13"/>
        <v>4624</v>
      </c>
      <c r="G302" s="461">
        <v>1.48</v>
      </c>
      <c r="H302" s="462">
        <f t="shared" si="14"/>
        <v>1.48</v>
      </c>
      <c r="I302" s="457">
        <v>455</v>
      </c>
      <c r="J302" s="458">
        <v>0.1043338683788122</v>
      </c>
      <c r="K302" s="457">
        <v>179</v>
      </c>
      <c r="L302" s="458">
        <v>4.1045631735840402E-2</v>
      </c>
      <c r="M302" s="457">
        <v>12</v>
      </c>
      <c r="N302" s="458">
        <v>2.7516624627379042E-3</v>
      </c>
    </row>
    <row r="303" spans="1:14" x14ac:dyDescent="0.3">
      <c r="A303" s="412" t="s">
        <v>1093</v>
      </c>
      <c r="B303" s="413" t="s">
        <v>18</v>
      </c>
      <c r="C303" s="465" t="s">
        <v>364</v>
      </c>
      <c r="D303" s="412" t="str">
        <f t="shared" si="12"/>
        <v>Bathurst 25to64</v>
      </c>
      <c r="E303" s="463">
        <v>24494</v>
      </c>
      <c r="F303" s="460">
        <f t="shared" si="13"/>
        <v>24494</v>
      </c>
      <c r="G303" s="461">
        <v>1.48</v>
      </c>
      <c r="H303" s="462">
        <f t="shared" si="14"/>
        <v>1.48</v>
      </c>
      <c r="I303" s="457">
        <v>1426</v>
      </c>
      <c r="J303" s="458">
        <v>5.8816250773355332E-2</v>
      </c>
      <c r="K303" s="457">
        <v>1607</v>
      </c>
      <c r="L303" s="458">
        <v>6.6281707568570838E-2</v>
      </c>
      <c r="M303" s="457">
        <v>517</v>
      </c>
      <c r="N303" s="458">
        <v>2.1323984326665293E-2</v>
      </c>
    </row>
    <row r="304" spans="1:14" x14ac:dyDescent="0.3">
      <c r="A304" s="412" t="s">
        <v>1093</v>
      </c>
      <c r="B304" s="413" t="s">
        <v>18</v>
      </c>
      <c r="C304" s="412" t="s">
        <v>9</v>
      </c>
      <c r="D304" s="412" t="str">
        <f t="shared" si="12"/>
        <v>Bathurst 65+</v>
      </c>
      <c r="E304" s="463">
        <v>9644</v>
      </c>
      <c r="F304" s="460">
        <f t="shared" si="13"/>
        <v>9644</v>
      </c>
      <c r="G304" s="461">
        <v>1.48</v>
      </c>
      <c r="H304" s="462">
        <f t="shared" si="14"/>
        <v>1.48</v>
      </c>
      <c r="I304" s="457">
        <v>170</v>
      </c>
      <c r="J304" s="458">
        <v>1.7976102358041663E-2</v>
      </c>
      <c r="K304" s="457">
        <v>304</v>
      </c>
      <c r="L304" s="458">
        <v>3.2145500687321561E-2</v>
      </c>
      <c r="M304" s="457">
        <v>580</v>
      </c>
      <c r="N304" s="458">
        <v>6.1330231574495082E-2</v>
      </c>
    </row>
    <row r="305" spans="1:14" x14ac:dyDescent="0.3">
      <c r="A305" s="412" t="s">
        <v>1093</v>
      </c>
      <c r="B305" s="413" t="s">
        <v>18</v>
      </c>
      <c r="C305" s="412" t="s">
        <v>850</v>
      </c>
      <c r="D305" s="412" t="str">
        <f t="shared" si="12"/>
        <v>Bathurst ALL</v>
      </c>
      <c r="E305" s="463">
        <v>50193</v>
      </c>
      <c r="F305" s="460">
        <f t="shared" si="13"/>
        <v>50193</v>
      </c>
      <c r="G305" s="461">
        <v>1.48</v>
      </c>
      <c r="H305" s="462">
        <f t="shared" si="14"/>
        <v>1.48</v>
      </c>
      <c r="I305" s="457">
        <v>3417</v>
      </c>
      <c r="J305" s="458">
        <v>6.952753021609083E-2</v>
      </c>
      <c r="K305" s="457">
        <v>2592</v>
      </c>
      <c r="L305" s="458">
        <v>5.2740813087535102E-2</v>
      </c>
      <c r="M305" s="457">
        <v>1114</v>
      </c>
      <c r="N305" s="458">
        <v>2.2667155007528587E-2</v>
      </c>
    </row>
    <row r="306" spans="1:14" x14ac:dyDescent="0.3">
      <c r="A306" s="412" t="s">
        <v>1093</v>
      </c>
      <c r="B306" s="413" t="s">
        <v>59</v>
      </c>
      <c r="C306" s="465" t="s">
        <v>361</v>
      </c>
      <c r="D306" s="412" t="str">
        <f t="shared" si="12"/>
        <v>Baulkham Hills 12to17</v>
      </c>
      <c r="E306" s="463">
        <v>14193</v>
      </c>
      <c r="F306" s="460">
        <f t="shared" si="13"/>
        <v>14193</v>
      </c>
      <c r="G306" s="461">
        <v>0.25</v>
      </c>
      <c r="H306" s="462">
        <f t="shared" si="14"/>
        <v>0.25</v>
      </c>
      <c r="I306" s="457">
        <v>113</v>
      </c>
      <c r="J306" s="458">
        <v>8.3210603829160529E-3</v>
      </c>
      <c r="K306" s="457">
        <v>4373</v>
      </c>
      <c r="L306" s="458">
        <v>0.32201767304860091</v>
      </c>
      <c r="M306" s="457">
        <v>6</v>
      </c>
      <c r="N306" s="458">
        <v>4.4182621502209131E-4</v>
      </c>
    </row>
    <row r="307" spans="1:14" x14ac:dyDescent="0.3">
      <c r="A307" s="412" t="s">
        <v>1093</v>
      </c>
      <c r="B307" s="413" t="s">
        <v>59</v>
      </c>
      <c r="C307" s="465" t="s">
        <v>362</v>
      </c>
      <c r="D307" s="412" t="str">
        <f t="shared" si="12"/>
        <v>Baulkham Hills 18to24</v>
      </c>
      <c r="E307" s="463">
        <v>14631</v>
      </c>
      <c r="F307" s="460">
        <f t="shared" si="13"/>
        <v>14631</v>
      </c>
      <c r="G307" s="461">
        <v>0.45600000000000002</v>
      </c>
      <c r="H307" s="462">
        <f t="shared" si="14"/>
        <v>0.45600000000000002</v>
      </c>
      <c r="I307" s="457">
        <v>102</v>
      </c>
      <c r="J307" s="458">
        <v>7.7999541179169535E-3</v>
      </c>
      <c r="K307" s="457">
        <v>3998</v>
      </c>
      <c r="L307" s="458">
        <v>0.30572761336698018</v>
      </c>
      <c r="M307" s="457">
        <v>32</v>
      </c>
      <c r="N307" s="458">
        <v>2.4470444291504168E-3</v>
      </c>
    </row>
    <row r="308" spans="1:14" x14ac:dyDescent="0.3">
      <c r="A308" s="412" t="s">
        <v>1093</v>
      </c>
      <c r="B308" s="413" t="s">
        <v>59</v>
      </c>
      <c r="C308" s="465" t="s">
        <v>364</v>
      </c>
      <c r="D308" s="412" t="str">
        <f t="shared" si="12"/>
        <v>Baulkham Hills 25to64</v>
      </c>
      <c r="E308" s="463">
        <v>78311</v>
      </c>
      <c r="F308" s="460">
        <f t="shared" si="13"/>
        <v>78311</v>
      </c>
      <c r="G308" s="461">
        <v>0.45600000000000002</v>
      </c>
      <c r="H308" s="462">
        <f t="shared" si="14"/>
        <v>0.45600000000000002</v>
      </c>
      <c r="I308" s="457">
        <v>287</v>
      </c>
      <c r="J308" s="458">
        <v>3.7091125269783009E-3</v>
      </c>
      <c r="K308" s="457">
        <v>37509</v>
      </c>
      <c r="L308" s="458">
        <v>0.48475645217571112</v>
      </c>
      <c r="M308" s="457">
        <v>725</v>
      </c>
      <c r="N308" s="458">
        <v>9.3697093451542441E-3</v>
      </c>
    </row>
    <row r="309" spans="1:14" x14ac:dyDescent="0.3">
      <c r="A309" s="412" t="s">
        <v>1093</v>
      </c>
      <c r="B309" s="413" t="s">
        <v>59</v>
      </c>
      <c r="C309" s="412" t="s">
        <v>9</v>
      </c>
      <c r="D309" s="412" t="str">
        <f t="shared" si="12"/>
        <v>Baulkham Hills 65+</v>
      </c>
      <c r="E309" s="463">
        <v>28319</v>
      </c>
      <c r="F309" s="460">
        <f t="shared" si="13"/>
        <v>28319</v>
      </c>
      <c r="G309" s="461">
        <v>0.45600000000000002</v>
      </c>
      <c r="H309" s="462">
        <f t="shared" si="14"/>
        <v>0.45600000000000002</v>
      </c>
      <c r="I309" s="457">
        <v>57</v>
      </c>
      <c r="J309" s="458">
        <v>2.0694162067963983E-3</v>
      </c>
      <c r="K309" s="457">
        <v>9431</v>
      </c>
      <c r="L309" s="458">
        <v>0.34239761835608479</v>
      </c>
      <c r="M309" s="457">
        <v>1002</v>
      </c>
      <c r="N309" s="458">
        <v>3.6378158582631423E-2</v>
      </c>
    </row>
    <row r="310" spans="1:14" x14ac:dyDescent="0.3">
      <c r="A310" s="412" t="s">
        <v>1093</v>
      </c>
      <c r="B310" s="413" t="s">
        <v>59</v>
      </c>
      <c r="C310" s="412" t="s">
        <v>850</v>
      </c>
      <c r="D310" s="412" t="str">
        <f t="shared" si="12"/>
        <v>Baulkham Hills ALL</v>
      </c>
      <c r="E310" s="463">
        <v>158099</v>
      </c>
      <c r="F310" s="460">
        <f t="shared" si="13"/>
        <v>158099</v>
      </c>
      <c r="G310" s="461">
        <v>0.45600000000000002</v>
      </c>
      <c r="H310" s="462">
        <f t="shared" si="14"/>
        <v>0.45600000000000002</v>
      </c>
      <c r="I310" s="457">
        <v>699</v>
      </c>
      <c r="J310" s="458">
        <v>4.5164666886351743E-3</v>
      </c>
      <c r="K310" s="457">
        <v>64722</v>
      </c>
      <c r="L310" s="458">
        <v>0.41818992420864914</v>
      </c>
      <c r="M310" s="457">
        <v>1761</v>
      </c>
      <c r="N310" s="458">
        <v>1.1378394619007928E-2</v>
      </c>
    </row>
    <row r="311" spans="1:14" x14ac:dyDescent="0.3">
      <c r="A311" s="412" t="s">
        <v>1093</v>
      </c>
      <c r="B311" s="413" t="s">
        <v>117</v>
      </c>
      <c r="C311" s="465" t="s">
        <v>361</v>
      </c>
      <c r="D311" s="412" t="str">
        <f t="shared" si="12"/>
        <v>Baw Baw 12to17</v>
      </c>
      <c r="E311" s="463">
        <v>4601</v>
      </c>
      <c r="F311" s="460">
        <f t="shared" si="13"/>
        <v>4601</v>
      </c>
      <c r="G311" s="461">
        <v>0.25</v>
      </c>
      <c r="H311" s="462">
        <f t="shared" si="14"/>
        <v>0.25</v>
      </c>
      <c r="I311" s="457">
        <v>92</v>
      </c>
      <c r="J311" s="458">
        <v>2.0828616708172969E-2</v>
      </c>
      <c r="K311" s="457">
        <v>105</v>
      </c>
      <c r="L311" s="458">
        <v>2.3771790808240888E-2</v>
      </c>
      <c r="M311" s="457">
        <v>0</v>
      </c>
      <c r="N311" s="458">
        <v>0</v>
      </c>
    </row>
    <row r="312" spans="1:14" x14ac:dyDescent="0.3">
      <c r="A312" s="412" t="s">
        <v>1093</v>
      </c>
      <c r="B312" s="413" t="s">
        <v>117</v>
      </c>
      <c r="C312" s="465" t="s">
        <v>362</v>
      </c>
      <c r="D312" s="412" t="str">
        <f t="shared" si="12"/>
        <v>Baw Baw 18to24</v>
      </c>
      <c r="E312" s="463">
        <v>4433</v>
      </c>
      <c r="F312" s="460">
        <f t="shared" si="13"/>
        <v>4433</v>
      </c>
      <c r="G312" s="461">
        <v>1.3280000000000001</v>
      </c>
      <c r="H312" s="462">
        <f t="shared" si="14"/>
        <v>1.3280000000000001</v>
      </c>
      <c r="I312" s="457">
        <v>81</v>
      </c>
      <c r="J312" s="458">
        <v>1.9843214110730034E-2</v>
      </c>
      <c r="K312" s="457">
        <v>153</v>
      </c>
      <c r="L312" s="458">
        <v>3.7481626653601177E-2</v>
      </c>
      <c r="M312" s="457">
        <v>13</v>
      </c>
      <c r="N312" s="458">
        <v>3.1847133757961785E-3</v>
      </c>
    </row>
    <row r="313" spans="1:14" x14ac:dyDescent="0.3">
      <c r="A313" s="412" t="s">
        <v>1093</v>
      </c>
      <c r="B313" s="413" t="s">
        <v>117</v>
      </c>
      <c r="C313" s="465" t="s">
        <v>364</v>
      </c>
      <c r="D313" s="412" t="str">
        <f t="shared" si="12"/>
        <v>Baw Baw 25to64</v>
      </c>
      <c r="E313" s="463">
        <v>29452</v>
      </c>
      <c r="F313" s="460">
        <f t="shared" si="13"/>
        <v>29452</v>
      </c>
      <c r="G313" s="461">
        <v>1.3280000000000001</v>
      </c>
      <c r="H313" s="462">
        <f t="shared" si="14"/>
        <v>1.3280000000000001</v>
      </c>
      <c r="I313" s="457">
        <v>308</v>
      </c>
      <c r="J313" s="458">
        <v>1.0890318930768687E-2</v>
      </c>
      <c r="K313" s="457">
        <v>1645</v>
      </c>
      <c r="L313" s="458">
        <v>5.816420338024185E-2</v>
      </c>
      <c r="M313" s="457">
        <v>526</v>
      </c>
      <c r="N313" s="458">
        <v>1.8598401810338731E-2</v>
      </c>
    </row>
    <row r="314" spans="1:14" x14ac:dyDescent="0.3">
      <c r="A314" s="412" t="s">
        <v>1093</v>
      </c>
      <c r="B314" s="413" t="s">
        <v>117</v>
      </c>
      <c r="C314" s="412" t="s">
        <v>9</v>
      </c>
      <c r="D314" s="412" t="str">
        <f t="shared" si="12"/>
        <v>Baw Baw 65+</v>
      </c>
      <c r="E314" s="463">
        <v>13100</v>
      </c>
      <c r="F314" s="460">
        <f t="shared" si="13"/>
        <v>13100</v>
      </c>
      <c r="G314" s="461">
        <v>1.3280000000000001</v>
      </c>
      <c r="H314" s="462">
        <f t="shared" si="14"/>
        <v>1.3280000000000001</v>
      </c>
      <c r="I314" s="457">
        <v>48</v>
      </c>
      <c r="J314" s="458">
        <v>3.8753431293395771E-3</v>
      </c>
      <c r="K314" s="457">
        <v>486</v>
      </c>
      <c r="L314" s="458">
        <v>3.9237849184563217E-2</v>
      </c>
      <c r="M314" s="457">
        <v>800</v>
      </c>
      <c r="N314" s="458">
        <v>6.4589052155659618E-2</v>
      </c>
    </row>
    <row r="315" spans="1:14" x14ac:dyDescent="0.3">
      <c r="A315" s="412" t="s">
        <v>1093</v>
      </c>
      <c r="B315" s="413" t="s">
        <v>117</v>
      </c>
      <c r="C315" s="412" t="s">
        <v>850</v>
      </c>
      <c r="D315" s="412" t="str">
        <f t="shared" si="12"/>
        <v>Baw Baw ALL</v>
      </c>
      <c r="E315" s="463">
        <v>60774</v>
      </c>
      <c r="F315" s="460">
        <f t="shared" si="13"/>
        <v>60774</v>
      </c>
      <c r="G315" s="461">
        <v>1.3280000000000001</v>
      </c>
      <c r="H315" s="462">
        <f t="shared" si="14"/>
        <v>1.3280000000000001</v>
      </c>
      <c r="I315" s="457">
        <v>729</v>
      </c>
      <c r="J315" s="458">
        <v>1.2617914322803981E-2</v>
      </c>
      <c r="K315" s="457">
        <v>2764</v>
      </c>
      <c r="L315" s="458">
        <v>4.7840761575075726E-2</v>
      </c>
      <c r="M315" s="457">
        <v>1338</v>
      </c>
      <c r="N315" s="458">
        <v>2.3158805711813068E-2</v>
      </c>
    </row>
    <row r="316" spans="1:14" x14ac:dyDescent="0.3">
      <c r="A316" s="412" t="s">
        <v>1093</v>
      </c>
      <c r="B316" s="413" t="s">
        <v>132</v>
      </c>
      <c r="C316" s="465" t="s">
        <v>361</v>
      </c>
      <c r="D316" s="412" t="str">
        <f t="shared" si="12"/>
        <v>Bayside 12to17</v>
      </c>
      <c r="E316" s="463">
        <v>8937</v>
      </c>
      <c r="F316" s="460">
        <f t="shared" si="13"/>
        <v>8937</v>
      </c>
      <c r="G316" s="461">
        <v>0.37499999999999994</v>
      </c>
      <c r="H316" s="462">
        <f t="shared" si="14"/>
        <v>0.37499999999999994</v>
      </c>
      <c r="I316" s="457">
        <v>44</v>
      </c>
      <c r="J316" s="458">
        <v>4.9971607041453718E-3</v>
      </c>
      <c r="K316" s="457">
        <v>1022</v>
      </c>
      <c r="L316" s="458">
        <v>0.11607041453719477</v>
      </c>
      <c r="M316" s="457">
        <v>3</v>
      </c>
      <c r="N316" s="458">
        <v>3.4071550255536625E-4</v>
      </c>
    </row>
    <row r="317" spans="1:14" x14ac:dyDescent="0.3">
      <c r="A317" s="412" t="s">
        <v>1093</v>
      </c>
      <c r="B317" s="413" t="s">
        <v>132</v>
      </c>
      <c r="C317" s="465" t="s">
        <v>362</v>
      </c>
      <c r="D317" s="412" t="str">
        <f t="shared" si="12"/>
        <v>Bayside 18to24</v>
      </c>
      <c r="E317" s="463">
        <v>9312</v>
      </c>
      <c r="F317" s="460">
        <f t="shared" si="13"/>
        <v>9312</v>
      </c>
      <c r="G317" s="461">
        <v>0.84799999999999998</v>
      </c>
      <c r="H317" s="462">
        <f t="shared" si="14"/>
        <v>0.84799999999999998</v>
      </c>
      <c r="I317" s="457">
        <v>31</v>
      </c>
      <c r="J317" s="458">
        <v>3.9350088855039352E-3</v>
      </c>
      <c r="K317" s="457">
        <v>957</v>
      </c>
      <c r="L317" s="458">
        <v>0.12147753236862148</v>
      </c>
      <c r="M317" s="457">
        <v>20</v>
      </c>
      <c r="N317" s="458">
        <v>2.5387154100025388E-3</v>
      </c>
    </row>
    <row r="318" spans="1:14" x14ac:dyDescent="0.3">
      <c r="A318" s="412" t="s">
        <v>1093</v>
      </c>
      <c r="B318" s="413" t="s">
        <v>132</v>
      </c>
      <c r="C318" s="465" t="s">
        <v>364</v>
      </c>
      <c r="D318" s="412" t="str">
        <f t="shared" si="12"/>
        <v>Bayside 25to64</v>
      </c>
      <c r="E318" s="463">
        <v>50831</v>
      </c>
      <c r="F318" s="460">
        <f t="shared" si="13"/>
        <v>50831</v>
      </c>
      <c r="G318" s="461">
        <v>0.84799999999999998</v>
      </c>
      <c r="H318" s="462">
        <f t="shared" si="14"/>
        <v>0.84799999999999998</v>
      </c>
      <c r="I318" s="457">
        <v>122</v>
      </c>
      <c r="J318" s="458">
        <v>2.4392194497760717E-3</v>
      </c>
      <c r="K318" s="457">
        <v>8743</v>
      </c>
      <c r="L318" s="458">
        <v>0.17480406269993601</v>
      </c>
      <c r="M318" s="457">
        <v>558</v>
      </c>
      <c r="N318" s="458">
        <v>1.1156429942418425E-2</v>
      </c>
    </row>
    <row r="319" spans="1:14" x14ac:dyDescent="0.3">
      <c r="A319" s="412" t="s">
        <v>1093</v>
      </c>
      <c r="B319" s="413" t="s">
        <v>132</v>
      </c>
      <c r="C319" s="412" t="s">
        <v>9</v>
      </c>
      <c r="D319" s="412" t="str">
        <f t="shared" si="12"/>
        <v>Bayside 65+</v>
      </c>
      <c r="E319" s="463">
        <v>22161</v>
      </c>
      <c r="F319" s="460">
        <f t="shared" si="13"/>
        <v>22161</v>
      </c>
      <c r="G319" s="461">
        <v>0.84799999999999998</v>
      </c>
      <c r="H319" s="462">
        <f t="shared" si="14"/>
        <v>0.84799999999999998</v>
      </c>
      <c r="I319" s="457">
        <v>20</v>
      </c>
      <c r="J319" s="458">
        <v>9.3283582089552237E-4</v>
      </c>
      <c r="K319" s="457">
        <v>2816</v>
      </c>
      <c r="L319" s="458">
        <v>0.13134328358208955</v>
      </c>
      <c r="M319" s="457">
        <v>1145</v>
      </c>
      <c r="N319" s="458">
        <v>5.3404850746268655E-2</v>
      </c>
    </row>
    <row r="320" spans="1:14" x14ac:dyDescent="0.3">
      <c r="A320" s="412" t="s">
        <v>1093</v>
      </c>
      <c r="B320" s="413" t="s">
        <v>132</v>
      </c>
      <c r="C320" s="412" t="s">
        <v>850</v>
      </c>
      <c r="D320" s="412" t="str">
        <f t="shared" si="12"/>
        <v>Bayside ALL</v>
      </c>
      <c r="E320" s="463">
        <v>104272</v>
      </c>
      <c r="F320" s="460">
        <f t="shared" si="13"/>
        <v>104272</v>
      </c>
      <c r="G320" s="461">
        <v>0.84799999999999998</v>
      </c>
      <c r="H320" s="462">
        <f t="shared" si="14"/>
        <v>0.84799999999999998</v>
      </c>
      <c r="I320" s="457">
        <v>269</v>
      </c>
      <c r="J320" s="458">
        <v>2.6553215011944011E-3</v>
      </c>
      <c r="K320" s="457">
        <v>15518</v>
      </c>
      <c r="L320" s="458">
        <v>0.15317947604287999</v>
      </c>
      <c r="M320" s="457">
        <v>1725</v>
      </c>
      <c r="N320" s="458">
        <v>1.7027619292045881E-2</v>
      </c>
    </row>
    <row r="321" spans="1:14" x14ac:dyDescent="0.3">
      <c r="A321" s="412" t="s">
        <v>1093</v>
      </c>
      <c r="B321" s="413" t="s">
        <v>290</v>
      </c>
      <c r="C321" s="465" t="s">
        <v>361</v>
      </c>
      <c r="D321" s="412" t="str">
        <f t="shared" si="12"/>
        <v>Bayswater - Bassendean 12to17</v>
      </c>
      <c r="E321" s="463">
        <v>5254</v>
      </c>
      <c r="F321" s="460">
        <f t="shared" si="13"/>
        <v>5254</v>
      </c>
      <c r="G321" s="461">
        <v>0.25</v>
      </c>
      <c r="H321" s="462">
        <f t="shared" si="14"/>
        <v>0.25</v>
      </c>
      <c r="I321" s="457">
        <v>194</v>
      </c>
      <c r="J321" s="458">
        <v>0.04</v>
      </c>
      <c r="K321" s="457">
        <v>913</v>
      </c>
      <c r="L321" s="458">
        <v>0.18824742268041236</v>
      </c>
      <c r="M321" s="457">
        <v>0</v>
      </c>
      <c r="N321" s="458">
        <v>0</v>
      </c>
    </row>
    <row r="322" spans="1:14" x14ac:dyDescent="0.3">
      <c r="A322" s="412" t="s">
        <v>1093</v>
      </c>
      <c r="B322" s="413" t="s">
        <v>290</v>
      </c>
      <c r="C322" s="465" t="s">
        <v>362</v>
      </c>
      <c r="D322" s="412" t="str">
        <f t="shared" si="12"/>
        <v>Bayswater - Bassendean 18to24</v>
      </c>
      <c r="E322" s="463">
        <v>7185</v>
      </c>
      <c r="F322" s="460">
        <f t="shared" si="13"/>
        <v>7185</v>
      </c>
      <c r="G322" s="461">
        <v>1.1599999999999999</v>
      </c>
      <c r="H322" s="462">
        <f t="shared" si="14"/>
        <v>1.1599999999999999</v>
      </c>
      <c r="I322" s="457">
        <v>214</v>
      </c>
      <c r="J322" s="458">
        <v>3.2817052599294586E-2</v>
      </c>
      <c r="K322" s="457">
        <v>1508</v>
      </c>
      <c r="L322" s="458">
        <v>0.23125287532587027</v>
      </c>
      <c r="M322" s="457">
        <v>14</v>
      </c>
      <c r="N322" s="458">
        <v>2.1469099831314216E-3</v>
      </c>
    </row>
    <row r="323" spans="1:14" x14ac:dyDescent="0.3">
      <c r="A323" s="412" t="s">
        <v>1093</v>
      </c>
      <c r="B323" s="413" t="s">
        <v>290</v>
      </c>
      <c r="C323" s="465" t="s">
        <v>364</v>
      </c>
      <c r="D323" s="412" t="str">
        <f t="shared" si="12"/>
        <v>Bayswater - Bassendean 25to64</v>
      </c>
      <c r="E323" s="463">
        <v>50824</v>
      </c>
      <c r="F323" s="460">
        <f t="shared" si="13"/>
        <v>50824</v>
      </c>
      <c r="G323" s="461">
        <v>1.1599999999999999</v>
      </c>
      <c r="H323" s="462">
        <f t="shared" si="14"/>
        <v>1.1599999999999999</v>
      </c>
      <c r="I323" s="457">
        <v>642</v>
      </c>
      <c r="J323" s="458">
        <v>1.3610057026562931E-2</v>
      </c>
      <c r="K323" s="457">
        <v>12182</v>
      </c>
      <c r="L323" s="458">
        <v>0.2582518920523203</v>
      </c>
      <c r="M323" s="457">
        <v>796</v>
      </c>
      <c r="N323" s="458">
        <v>1.6874774755676156E-2</v>
      </c>
    </row>
    <row r="324" spans="1:14" x14ac:dyDescent="0.3">
      <c r="A324" s="412" t="s">
        <v>1093</v>
      </c>
      <c r="B324" s="413" t="s">
        <v>290</v>
      </c>
      <c r="C324" s="412" t="s">
        <v>9</v>
      </c>
      <c r="D324" s="412" t="str">
        <f t="shared" si="12"/>
        <v>Bayswater - Bassendean 65+</v>
      </c>
      <c r="E324" s="463">
        <v>15405</v>
      </c>
      <c r="F324" s="460">
        <f t="shared" si="13"/>
        <v>15405</v>
      </c>
      <c r="G324" s="461">
        <v>1.1599999999999999</v>
      </c>
      <c r="H324" s="462">
        <f t="shared" si="14"/>
        <v>1.1599999999999999</v>
      </c>
      <c r="I324" s="457">
        <v>81</v>
      </c>
      <c r="J324" s="458">
        <v>5.5094544959869403E-3</v>
      </c>
      <c r="K324" s="457">
        <v>3438</v>
      </c>
      <c r="L324" s="458">
        <v>0.23384573527411237</v>
      </c>
      <c r="M324" s="457">
        <v>833</v>
      </c>
      <c r="N324" s="458">
        <v>5.6658957964902737E-2</v>
      </c>
    </row>
    <row r="325" spans="1:14" x14ac:dyDescent="0.3">
      <c r="A325" s="412" t="s">
        <v>1093</v>
      </c>
      <c r="B325" s="413" t="s">
        <v>290</v>
      </c>
      <c r="C325" s="412" t="s">
        <v>850</v>
      </c>
      <c r="D325" s="412" t="str">
        <f t="shared" si="12"/>
        <v>Bayswater - Bassendean ALL</v>
      </c>
      <c r="E325" s="463">
        <v>90435</v>
      </c>
      <c r="F325" s="460">
        <f t="shared" si="13"/>
        <v>90435</v>
      </c>
      <c r="G325" s="461">
        <v>1.1599999999999999</v>
      </c>
      <c r="H325" s="462">
        <f t="shared" si="14"/>
        <v>1.1599999999999999</v>
      </c>
      <c r="I325" s="457">
        <v>1472</v>
      </c>
      <c r="J325" s="458">
        <v>1.7427955767090525E-2</v>
      </c>
      <c r="K325" s="457">
        <v>20604</v>
      </c>
      <c r="L325" s="458">
        <v>0.24394402216381331</v>
      </c>
      <c r="M325" s="457">
        <v>1644</v>
      </c>
      <c r="N325" s="458">
        <v>1.9464374511614691E-2</v>
      </c>
    </row>
    <row r="326" spans="1:14" x14ac:dyDescent="0.3">
      <c r="A326" s="412" t="s">
        <v>1093</v>
      </c>
      <c r="B326" s="413" t="s">
        <v>220</v>
      </c>
      <c r="C326" s="465" t="s">
        <v>361</v>
      </c>
      <c r="D326" s="412" t="str">
        <f t="shared" si="12"/>
        <v>Beaudesert 12to17</v>
      </c>
      <c r="E326" s="463">
        <v>1249</v>
      </c>
      <c r="F326" s="460">
        <f t="shared" si="13"/>
        <v>1249</v>
      </c>
      <c r="G326" s="461">
        <v>2.5416666666666665</v>
      </c>
      <c r="H326" s="462">
        <f t="shared" si="14"/>
        <v>2.5416666666666665</v>
      </c>
      <c r="I326" s="457">
        <v>146</v>
      </c>
      <c r="J326" s="458">
        <v>0.11967213114754098</v>
      </c>
      <c r="K326" s="457">
        <v>36</v>
      </c>
      <c r="L326" s="458">
        <v>2.9508196721311476E-2</v>
      </c>
      <c r="M326" s="457">
        <v>0</v>
      </c>
      <c r="N326" s="458">
        <v>0</v>
      </c>
    </row>
    <row r="327" spans="1:14" x14ac:dyDescent="0.3">
      <c r="A327" s="412" t="s">
        <v>1093</v>
      </c>
      <c r="B327" s="413" t="s">
        <v>220</v>
      </c>
      <c r="C327" s="465" t="s">
        <v>362</v>
      </c>
      <c r="D327" s="412" t="str">
        <f t="shared" si="12"/>
        <v>Beaudesert 18to24</v>
      </c>
      <c r="E327" s="463">
        <v>1049</v>
      </c>
      <c r="F327" s="460">
        <f t="shared" si="13"/>
        <v>1049</v>
      </c>
      <c r="G327" s="464">
        <v>1</v>
      </c>
      <c r="H327" s="462">
        <f t="shared" si="14"/>
        <v>1</v>
      </c>
      <c r="I327" s="457">
        <v>101</v>
      </c>
      <c r="J327" s="458">
        <v>0.10466321243523316</v>
      </c>
      <c r="K327" s="457">
        <v>13</v>
      </c>
      <c r="L327" s="458">
        <v>1.3471502590673576E-2</v>
      </c>
      <c r="M327" s="457">
        <v>6</v>
      </c>
      <c r="N327" s="458">
        <v>6.2176165803108805E-3</v>
      </c>
    </row>
    <row r="328" spans="1:14" x14ac:dyDescent="0.3">
      <c r="A328" s="412" t="s">
        <v>1093</v>
      </c>
      <c r="B328" s="413" t="s">
        <v>220</v>
      </c>
      <c r="C328" s="465" t="s">
        <v>364</v>
      </c>
      <c r="D328" s="412" t="str">
        <f t="shared" si="12"/>
        <v>Beaudesert 25to64</v>
      </c>
      <c r="E328" s="463">
        <v>7547</v>
      </c>
      <c r="F328" s="460">
        <f t="shared" si="13"/>
        <v>7547</v>
      </c>
      <c r="G328" s="464">
        <v>1</v>
      </c>
      <c r="H328" s="462">
        <f t="shared" si="14"/>
        <v>1</v>
      </c>
      <c r="I328" s="457">
        <v>374</v>
      </c>
      <c r="J328" s="458">
        <v>5.2461775845139572E-2</v>
      </c>
      <c r="K328" s="457">
        <v>261</v>
      </c>
      <c r="L328" s="458">
        <v>3.6611025389255154E-2</v>
      </c>
      <c r="M328" s="457">
        <v>169</v>
      </c>
      <c r="N328" s="458">
        <v>2.3705989619862533E-2</v>
      </c>
    </row>
    <row r="329" spans="1:14" x14ac:dyDescent="0.3">
      <c r="A329" s="412" t="s">
        <v>1093</v>
      </c>
      <c r="B329" s="413" t="s">
        <v>220</v>
      </c>
      <c r="C329" s="412" t="s">
        <v>9</v>
      </c>
      <c r="D329" s="412" t="str">
        <f t="shared" si="12"/>
        <v>Beaudesert 65+</v>
      </c>
      <c r="E329" s="463">
        <v>3592</v>
      </c>
      <c r="F329" s="460">
        <f t="shared" si="13"/>
        <v>3592</v>
      </c>
      <c r="G329" s="464">
        <v>1</v>
      </c>
      <c r="H329" s="462">
        <f t="shared" si="14"/>
        <v>1</v>
      </c>
      <c r="I329" s="457">
        <v>56</v>
      </c>
      <c r="J329" s="458">
        <v>1.6791604197901048E-2</v>
      </c>
      <c r="K329" s="457">
        <v>80</v>
      </c>
      <c r="L329" s="458">
        <v>2.3988005997001498E-2</v>
      </c>
      <c r="M329" s="457">
        <v>258</v>
      </c>
      <c r="N329" s="458">
        <v>7.7361319340329832E-2</v>
      </c>
    </row>
    <row r="330" spans="1:14" x14ac:dyDescent="0.3">
      <c r="A330" s="412" t="s">
        <v>1093</v>
      </c>
      <c r="B330" s="413" t="s">
        <v>220</v>
      </c>
      <c r="C330" s="412" t="s">
        <v>850</v>
      </c>
      <c r="D330" s="412" t="str">
        <f t="shared" si="12"/>
        <v>Beaudesert ALL</v>
      </c>
      <c r="E330" s="463">
        <v>15672</v>
      </c>
      <c r="F330" s="460">
        <f t="shared" si="13"/>
        <v>15672</v>
      </c>
      <c r="G330" s="464">
        <v>1</v>
      </c>
      <c r="H330" s="462">
        <f t="shared" si="14"/>
        <v>1</v>
      </c>
      <c r="I330" s="457">
        <v>945</v>
      </c>
      <c r="J330" s="458">
        <v>6.4399618372631862E-2</v>
      </c>
      <c r="K330" s="457">
        <v>429</v>
      </c>
      <c r="L330" s="458">
        <v>2.9235382308845578E-2</v>
      </c>
      <c r="M330" s="457">
        <v>428</v>
      </c>
      <c r="N330" s="458">
        <v>2.9167234564535915E-2</v>
      </c>
    </row>
    <row r="331" spans="1:14" x14ac:dyDescent="0.3">
      <c r="A331" s="412" t="s">
        <v>1093</v>
      </c>
      <c r="B331" s="413" t="s">
        <v>221</v>
      </c>
      <c r="C331" s="465" t="s">
        <v>361</v>
      </c>
      <c r="D331" s="412" t="str">
        <f t="shared" si="12"/>
        <v>Beenleigh 12to17</v>
      </c>
      <c r="E331" s="463">
        <v>3870</v>
      </c>
      <c r="F331" s="460">
        <f t="shared" si="13"/>
        <v>3870</v>
      </c>
      <c r="G331" s="461">
        <v>2.875</v>
      </c>
      <c r="H331" s="462">
        <f t="shared" si="14"/>
        <v>2.875</v>
      </c>
      <c r="I331" s="457">
        <v>267</v>
      </c>
      <c r="J331" s="458">
        <v>7.4249165739710785E-2</v>
      </c>
      <c r="K331" s="457">
        <v>330</v>
      </c>
      <c r="L331" s="458">
        <v>9.1768631813125695E-2</v>
      </c>
      <c r="M331" s="457">
        <v>3</v>
      </c>
      <c r="N331" s="458">
        <v>8.3426028921023364E-4</v>
      </c>
    </row>
    <row r="332" spans="1:14" x14ac:dyDescent="0.3">
      <c r="A332" s="412" t="s">
        <v>1093</v>
      </c>
      <c r="B332" s="413" t="s">
        <v>221</v>
      </c>
      <c r="C332" s="465" t="s">
        <v>362</v>
      </c>
      <c r="D332" s="412" t="str">
        <f t="shared" si="12"/>
        <v>Beenleigh 18to24</v>
      </c>
      <c r="E332" s="463">
        <v>4555</v>
      </c>
      <c r="F332" s="460">
        <f t="shared" si="13"/>
        <v>4555</v>
      </c>
      <c r="G332" s="461">
        <v>1.496</v>
      </c>
      <c r="H332" s="462">
        <f t="shared" si="14"/>
        <v>1.496</v>
      </c>
      <c r="I332" s="457">
        <v>298</v>
      </c>
      <c r="J332" s="458">
        <v>7.0150659133709978E-2</v>
      </c>
      <c r="K332" s="457">
        <v>386</v>
      </c>
      <c r="L332" s="458">
        <v>9.0866290018832396E-2</v>
      </c>
      <c r="M332" s="457">
        <v>20</v>
      </c>
      <c r="N332" s="458">
        <v>4.7080979284369112E-3</v>
      </c>
    </row>
    <row r="333" spans="1:14" x14ac:dyDescent="0.3">
      <c r="A333" s="412" t="s">
        <v>1093</v>
      </c>
      <c r="B333" s="413" t="s">
        <v>221</v>
      </c>
      <c r="C333" s="465" t="s">
        <v>364</v>
      </c>
      <c r="D333" s="412" t="str">
        <f t="shared" si="12"/>
        <v>Beenleigh 25to64</v>
      </c>
      <c r="E333" s="463">
        <v>25897</v>
      </c>
      <c r="F333" s="460">
        <f t="shared" si="13"/>
        <v>25897</v>
      </c>
      <c r="G333" s="461">
        <v>1.496</v>
      </c>
      <c r="H333" s="462">
        <f t="shared" si="14"/>
        <v>1.496</v>
      </c>
      <c r="I333" s="457">
        <v>842</v>
      </c>
      <c r="J333" s="458">
        <v>3.5823689584751531E-2</v>
      </c>
      <c r="K333" s="457">
        <v>3183</v>
      </c>
      <c r="L333" s="458">
        <v>0.13542375765827094</v>
      </c>
      <c r="M333" s="457">
        <v>504</v>
      </c>
      <c r="N333" s="458">
        <v>2.1443158611300205E-2</v>
      </c>
    </row>
    <row r="334" spans="1:14" x14ac:dyDescent="0.3">
      <c r="A334" s="412" t="s">
        <v>1093</v>
      </c>
      <c r="B334" s="413" t="s">
        <v>221</v>
      </c>
      <c r="C334" s="412" t="s">
        <v>9</v>
      </c>
      <c r="D334" s="412" t="str">
        <f t="shared" si="12"/>
        <v>Beenleigh 65+</v>
      </c>
      <c r="E334" s="463">
        <v>7744</v>
      </c>
      <c r="F334" s="460">
        <f t="shared" si="13"/>
        <v>7744</v>
      </c>
      <c r="G334" s="461">
        <v>1.496</v>
      </c>
      <c r="H334" s="462">
        <f t="shared" si="14"/>
        <v>1.496</v>
      </c>
      <c r="I334" s="457">
        <v>114</v>
      </c>
      <c r="J334" s="458">
        <v>1.5463917525773196E-2</v>
      </c>
      <c r="K334" s="457">
        <v>555</v>
      </c>
      <c r="L334" s="458">
        <v>7.5284861638632669E-2</v>
      </c>
      <c r="M334" s="457">
        <v>590</v>
      </c>
      <c r="N334" s="458">
        <v>8.0032555615843728E-2</v>
      </c>
    </row>
    <row r="335" spans="1:14" x14ac:dyDescent="0.3">
      <c r="A335" s="412" t="s">
        <v>1093</v>
      </c>
      <c r="B335" s="413" t="s">
        <v>221</v>
      </c>
      <c r="C335" s="412" t="s">
        <v>850</v>
      </c>
      <c r="D335" s="412" t="str">
        <f t="shared" si="12"/>
        <v>Beenleigh ALL</v>
      </c>
      <c r="E335" s="463">
        <v>50622</v>
      </c>
      <c r="F335" s="460">
        <f t="shared" si="13"/>
        <v>50622</v>
      </c>
      <c r="G335" s="461">
        <v>1.496</v>
      </c>
      <c r="H335" s="462">
        <f t="shared" si="14"/>
        <v>1.496</v>
      </c>
      <c r="I335" s="457">
        <v>2214</v>
      </c>
      <c r="J335" s="458">
        <v>4.7802055445202524E-2</v>
      </c>
      <c r="K335" s="457">
        <v>5258</v>
      </c>
      <c r="L335" s="458">
        <v>0.11352448397961827</v>
      </c>
      <c r="M335" s="457">
        <v>1121</v>
      </c>
      <c r="N335" s="458">
        <v>2.4203299075913291E-2</v>
      </c>
    </row>
    <row r="336" spans="1:14" x14ac:dyDescent="0.3">
      <c r="A336" s="412" t="s">
        <v>1093</v>
      </c>
      <c r="B336" s="413" t="s">
        <v>344</v>
      </c>
      <c r="C336" s="465" t="s">
        <v>361</v>
      </c>
      <c r="D336" s="412" t="str">
        <f t="shared" ref="D336:D399" si="15">B336&amp;" "&amp;C336</f>
        <v>Belconnen 12to17</v>
      </c>
      <c r="E336" s="463">
        <v>7469</v>
      </c>
      <c r="F336" s="460">
        <f t="shared" ref="F336:F399" si="16">E336</f>
        <v>7469</v>
      </c>
      <c r="G336" s="461">
        <v>1.625</v>
      </c>
      <c r="H336" s="462">
        <f t="shared" ref="H336:H399" si="17">G336</f>
        <v>1.625</v>
      </c>
      <c r="I336" s="457">
        <v>235</v>
      </c>
      <c r="J336" s="458">
        <v>3.3749820479678297E-2</v>
      </c>
      <c r="K336" s="457">
        <v>1112</v>
      </c>
      <c r="L336" s="458">
        <v>0.15970127818469051</v>
      </c>
      <c r="M336" s="457">
        <v>0</v>
      </c>
      <c r="N336" s="458">
        <v>0</v>
      </c>
    </row>
    <row r="337" spans="1:14" x14ac:dyDescent="0.3">
      <c r="A337" s="412" t="s">
        <v>1093</v>
      </c>
      <c r="B337" s="413" t="s">
        <v>344</v>
      </c>
      <c r="C337" s="465" t="s">
        <v>362</v>
      </c>
      <c r="D337" s="412" t="str">
        <f t="shared" si="15"/>
        <v>Belconnen 18to24</v>
      </c>
      <c r="E337" s="463">
        <v>11354</v>
      </c>
      <c r="F337" s="460">
        <f t="shared" si="16"/>
        <v>11354</v>
      </c>
      <c r="G337" s="461">
        <v>1.024</v>
      </c>
      <c r="H337" s="462">
        <f t="shared" si="17"/>
        <v>1.024</v>
      </c>
      <c r="I337" s="457">
        <v>326</v>
      </c>
      <c r="J337" s="458">
        <v>3.0956224480106351E-2</v>
      </c>
      <c r="K337" s="457">
        <v>2443</v>
      </c>
      <c r="L337" s="458">
        <v>0.23198176811318963</v>
      </c>
      <c r="M337" s="457">
        <v>93</v>
      </c>
      <c r="N337" s="458">
        <v>8.8310701737726715E-3</v>
      </c>
    </row>
    <row r="338" spans="1:14" x14ac:dyDescent="0.3">
      <c r="A338" s="412" t="s">
        <v>1093</v>
      </c>
      <c r="B338" s="413" t="s">
        <v>344</v>
      </c>
      <c r="C338" s="465" t="s">
        <v>364</v>
      </c>
      <c r="D338" s="412" t="str">
        <f t="shared" si="15"/>
        <v>Belconnen 25to64</v>
      </c>
      <c r="E338" s="463">
        <v>57533</v>
      </c>
      <c r="F338" s="460">
        <f t="shared" si="16"/>
        <v>57533</v>
      </c>
      <c r="G338" s="461">
        <v>1.024</v>
      </c>
      <c r="H338" s="462">
        <f t="shared" si="17"/>
        <v>1.024</v>
      </c>
      <c r="I338" s="457">
        <v>992</v>
      </c>
      <c r="J338" s="458">
        <v>1.7406867992068645E-2</v>
      </c>
      <c r="K338" s="457">
        <v>15585</v>
      </c>
      <c r="L338" s="458">
        <v>0.27347382828265104</v>
      </c>
      <c r="M338" s="457">
        <v>2171</v>
      </c>
      <c r="N338" s="458">
        <v>3.809507097860991E-2</v>
      </c>
    </row>
    <row r="339" spans="1:14" x14ac:dyDescent="0.3">
      <c r="A339" s="412" t="s">
        <v>1093</v>
      </c>
      <c r="B339" s="413" t="s">
        <v>344</v>
      </c>
      <c r="C339" s="412" t="s">
        <v>9</v>
      </c>
      <c r="D339" s="412" t="str">
        <f t="shared" si="15"/>
        <v>Belconnen 65+</v>
      </c>
      <c r="E339" s="463">
        <v>16113</v>
      </c>
      <c r="F339" s="460">
        <f t="shared" si="16"/>
        <v>16113</v>
      </c>
      <c r="G339" s="461">
        <v>1.024</v>
      </c>
      <c r="H339" s="462">
        <f t="shared" si="17"/>
        <v>1.024</v>
      </c>
      <c r="I339" s="457">
        <v>96</v>
      </c>
      <c r="J339" s="458">
        <v>6.004878964158379E-3</v>
      </c>
      <c r="K339" s="457">
        <v>2772</v>
      </c>
      <c r="L339" s="458">
        <v>0.1733908800900732</v>
      </c>
      <c r="M339" s="457">
        <v>1440</v>
      </c>
      <c r="N339" s="458">
        <v>9.007318446237568E-2</v>
      </c>
    </row>
    <row r="340" spans="1:14" x14ac:dyDescent="0.3">
      <c r="A340" s="412" t="s">
        <v>1093</v>
      </c>
      <c r="B340" s="413" t="s">
        <v>344</v>
      </c>
      <c r="C340" s="412" t="s">
        <v>850</v>
      </c>
      <c r="D340" s="412" t="str">
        <f t="shared" si="15"/>
        <v>Belconnen ALL</v>
      </c>
      <c r="E340" s="463">
        <v>107831</v>
      </c>
      <c r="F340" s="460">
        <f t="shared" si="16"/>
        <v>107831</v>
      </c>
      <c r="G340" s="461">
        <v>1.024</v>
      </c>
      <c r="H340" s="462">
        <f t="shared" si="17"/>
        <v>1.024</v>
      </c>
      <c r="I340" s="457">
        <v>2207</v>
      </c>
      <c r="J340" s="458">
        <v>2.0808779853103403E-2</v>
      </c>
      <c r="K340" s="457">
        <v>25104</v>
      </c>
      <c r="L340" s="458">
        <v>0.23669397799379602</v>
      </c>
      <c r="M340" s="457">
        <v>3701</v>
      </c>
      <c r="N340" s="458">
        <v>3.4895013247093654E-2</v>
      </c>
    </row>
    <row r="341" spans="1:14" x14ac:dyDescent="0.3">
      <c r="A341" s="412" t="s">
        <v>1093</v>
      </c>
      <c r="B341" s="413" t="s">
        <v>296</v>
      </c>
      <c r="C341" s="465" t="s">
        <v>361</v>
      </c>
      <c r="D341" s="412" t="str">
        <f t="shared" si="15"/>
        <v>Belmont - Victoria Park 12to17</v>
      </c>
      <c r="E341" s="463">
        <v>4186</v>
      </c>
      <c r="F341" s="460">
        <f t="shared" si="16"/>
        <v>4186</v>
      </c>
      <c r="G341" s="461">
        <v>1.625</v>
      </c>
      <c r="H341" s="462">
        <f t="shared" si="17"/>
        <v>1.625</v>
      </c>
      <c r="I341" s="457">
        <v>193</v>
      </c>
      <c r="J341" s="458">
        <v>5.3197353914002203E-2</v>
      </c>
      <c r="K341" s="457">
        <v>850</v>
      </c>
      <c r="L341" s="458">
        <v>0.2342888643880926</v>
      </c>
      <c r="M341" s="457">
        <v>0</v>
      </c>
      <c r="N341" s="458">
        <v>0</v>
      </c>
    </row>
    <row r="342" spans="1:14" x14ac:dyDescent="0.3">
      <c r="A342" s="412" t="s">
        <v>1093</v>
      </c>
      <c r="B342" s="413" t="s">
        <v>296</v>
      </c>
      <c r="C342" s="465" t="s">
        <v>362</v>
      </c>
      <c r="D342" s="412" t="str">
        <f t="shared" si="15"/>
        <v>Belmont - Victoria Park 18to24</v>
      </c>
      <c r="E342" s="463">
        <v>7807</v>
      </c>
      <c r="F342" s="460">
        <f t="shared" si="16"/>
        <v>7807</v>
      </c>
      <c r="G342" s="461">
        <v>1.232</v>
      </c>
      <c r="H342" s="462">
        <f t="shared" si="17"/>
        <v>1.232</v>
      </c>
      <c r="I342" s="457">
        <v>241</v>
      </c>
      <c r="J342" s="458">
        <v>3.3725160929191159E-2</v>
      </c>
      <c r="K342" s="457">
        <v>1824</v>
      </c>
      <c r="L342" s="458">
        <v>0.25524769101595296</v>
      </c>
      <c r="M342" s="457">
        <v>20</v>
      </c>
      <c r="N342" s="458">
        <v>2.7987685418415899E-3</v>
      </c>
    </row>
    <row r="343" spans="1:14" x14ac:dyDescent="0.3">
      <c r="A343" s="412" t="s">
        <v>1093</v>
      </c>
      <c r="B343" s="413" t="s">
        <v>296</v>
      </c>
      <c r="C343" s="465" t="s">
        <v>364</v>
      </c>
      <c r="D343" s="412" t="str">
        <f t="shared" si="15"/>
        <v>Belmont - Victoria Park 25to64</v>
      </c>
      <c r="E343" s="463">
        <v>49669</v>
      </c>
      <c r="F343" s="460">
        <f t="shared" si="16"/>
        <v>49669</v>
      </c>
      <c r="G343" s="461">
        <v>1.232</v>
      </c>
      <c r="H343" s="462">
        <f t="shared" si="17"/>
        <v>1.232</v>
      </c>
      <c r="I343" s="457">
        <v>838</v>
      </c>
      <c r="J343" s="458">
        <v>1.8641277750589491E-2</v>
      </c>
      <c r="K343" s="457">
        <v>13634</v>
      </c>
      <c r="L343" s="458">
        <v>0.30328780531209681</v>
      </c>
      <c r="M343" s="457">
        <v>742</v>
      </c>
      <c r="N343" s="458">
        <v>1.6505761445032699E-2</v>
      </c>
    </row>
    <row r="344" spans="1:14" x14ac:dyDescent="0.3">
      <c r="A344" s="412" t="s">
        <v>1093</v>
      </c>
      <c r="B344" s="413" t="s">
        <v>296</v>
      </c>
      <c r="C344" s="412" t="s">
        <v>9</v>
      </c>
      <c r="D344" s="412" t="str">
        <f t="shared" si="15"/>
        <v>Belmont - Victoria Park 65+</v>
      </c>
      <c r="E344" s="463">
        <v>10789</v>
      </c>
      <c r="F344" s="460">
        <f t="shared" si="16"/>
        <v>10789</v>
      </c>
      <c r="G344" s="461">
        <v>1.232</v>
      </c>
      <c r="H344" s="462">
        <f t="shared" si="17"/>
        <v>1.232</v>
      </c>
      <c r="I344" s="457">
        <v>118</v>
      </c>
      <c r="J344" s="458">
        <v>1.1817726589884827E-2</v>
      </c>
      <c r="K344" s="457">
        <v>1806</v>
      </c>
      <c r="L344" s="458">
        <v>0.18087130696044065</v>
      </c>
      <c r="M344" s="457">
        <v>584</v>
      </c>
      <c r="N344" s="458">
        <v>5.8487731597396092E-2</v>
      </c>
    </row>
    <row r="345" spans="1:14" x14ac:dyDescent="0.3">
      <c r="A345" s="412" t="s">
        <v>1093</v>
      </c>
      <c r="B345" s="413" t="s">
        <v>296</v>
      </c>
      <c r="C345" s="412" t="s">
        <v>850</v>
      </c>
      <c r="D345" s="412" t="str">
        <f t="shared" si="15"/>
        <v>Belmont - Victoria Park ALL</v>
      </c>
      <c r="E345" s="463">
        <v>82532</v>
      </c>
      <c r="F345" s="460">
        <f t="shared" si="16"/>
        <v>82532</v>
      </c>
      <c r="G345" s="461">
        <v>1.232</v>
      </c>
      <c r="H345" s="462">
        <f t="shared" si="17"/>
        <v>1.232</v>
      </c>
      <c r="I345" s="457">
        <v>1717</v>
      </c>
      <c r="J345" s="458">
        <v>2.2798491608243043E-2</v>
      </c>
      <c r="K345" s="457">
        <v>21026</v>
      </c>
      <c r="L345" s="458">
        <v>0.27918525600169958</v>
      </c>
      <c r="M345" s="457">
        <v>1346</v>
      </c>
      <c r="N345" s="458">
        <v>1.7872317824516676E-2</v>
      </c>
    </row>
    <row r="346" spans="1:14" x14ac:dyDescent="0.3">
      <c r="A346" s="412" t="s">
        <v>1093</v>
      </c>
      <c r="B346" s="413" t="s">
        <v>108</v>
      </c>
      <c r="C346" s="465" t="s">
        <v>361</v>
      </c>
      <c r="D346" s="412" t="str">
        <f t="shared" si="15"/>
        <v>Bendigo 12to17</v>
      </c>
      <c r="E346" s="463">
        <v>7831</v>
      </c>
      <c r="F346" s="460">
        <f t="shared" si="16"/>
        <v>7831</v>
      </c>
      <c r="G346" s="461">
        <v>0.33333333333333331</v>
      </c>
      <c r="H346" s="462">
        <f t="shared" si="17"/>
        <v>0.33333333333333331</v>
      </c>
      <c r="I346" s="457">
        <v>279</v>
      </c>
      <c r="J346" s="458">
        <v>3.6604565730779325E-2</v>
      </c>
      <c r="K346" s="457">
        <v>497</v>
      </c>
      <c r="L346" s="458">
        <v>6.5205982681710836E-2</v>
      </c>
      <c r="M346" s="457">
        <v>0</v>
      </c>
      <c r="N346" s="458">
        <v>0</v>
      </c>
    </row>
    <row r="347" spans="1:14" x14ac:dyDescent="0.3">
      <c r="A347" s="412" t="s">
        <v>1093</v>
      </c>
      <c r="B347" s="413" t="s">
        <v>108</v>
      </c>
      <c r="C347" s="465" t="s">
        <v>362</v>
      </c>
      <c r="D347" s="412" t="str">
        <f t="shared" si="15"/>
        <v>Bendigo 18to24</v>
      </c>
      <c r="E347" s="463">
        <v>8984</v>
      </c>
      <c r="F347" s="460">
        <f t="shared" si="16"/>
        <v>8984</v>
      </c>
      <c r="G347" s="461">
        <v>1.1440000000000001</v>
      </c>
      <c r="H347" s="462">
        <f t="shared" si="17"/>
        <v>1.1440000000000001</v>
      </c>
      <c r="I347" s="457">
        <v>314</v>
      </c>
      <c r="J347" s="458">
        <v>3.5396234922782099E-2</v>
      </c>
      <c r="K347" s="457">
        <v>696</v>
      </c>
      <c r="L347" s="458">
        <v>7.8457896516739942E-2</v>
      </c>
      <c r="M347" s="457">
        <v>16</v>
      </c>
      <c r="N347" s="458">
        <v>1.8036298049825274E-3</v>
      </c>
    </row>
    <row r="348" spans="1:14" x14ac:dyDescent="0.3">
      <c r="A348" s="412" t="s">
        <v>1093</v>
      </c>
      <c r="B348" s="413" t="s">
        <v>108</v>
      </c>
      <c r="C348" s="465" t="s">
        <v>364</v>
      </c>
      <c r="D348" s="412" t="str">
        <f t="shared" si="15"/>
        <v>Bendigo 25to64</v>
      </c>
      <c r="E348" s="463">
        <v>51760</v>
      </c>
      <c r="F348" s="460">
        <f t="shared" si="16"/>
        <v>51760</v>
      </c>
      <c r="G348" s="461">
        <v>1.1440000000000001</v>
      </c>
      <c r="H348" s="462">
        <f t="shared" si="17"/>
        <v>1.1440000000000001</v>
      </c>
      <c r="I348" s="457">
        <v>970</v>
      </c>
      <c r="J348" s="458">
        <v>1.9052856946435937E-2</v>
      </c>
      <c r="K348" s="457">
        <v>4263</v>
      </c>
      <c r="L348" s="458">
        <v>8.3734359961501442E-2</v>
      </c>
      <c r="M348" s="457">
        <v>1087</v>
      </c>
      <c r="N348" s="458">
        <v>2.1350985052346252E-2</v>
      </c>
    </row>
    <row r="349" spans="1:14" x14ac:dyDescent="0.3">
      <c r="A349" s="412" t="s">
        <v>1093</v>
      </c>
      <c r="B349" s="413" t="s">
        <v>108</v>
      </c>
      <c r="C349" s="412" t="s">
        <v>9</v>
      </c>
      <c r="D349" s="412" t="str">
        <f t="shared" si="15"/>
        <v>Bendigo 65+</v>
      </c>
      <c r="E349" s="463">
        <v>20671</v>
      </c>
      <c r="F349" s="460">
        <f t="shared" si="16"/>
        <v>20671</v>
      </c>
      <c r="G349" s="461">
        <v>1.1440000000000001</v>
      </c>
      <c r="H349" s="462">
        <f t="shared" si="17"/>
        <v>1.1440000000000001</v>
      </c>
      <c r="I349" s="457">
        <v>137</v>
      </c>
      <c r="J349" s="458">
        <v>6.7607579944729572E-3</v>
      </c>
      <c r="K349" s="457">
        <v>479</v>
      </c>
      <c r="L349" s="458">
        <v>2.3637978681405446E-2</v>
      </c>
      <c r="M349" s="457">
        <v>1446</v>
      </c>
      <c r="N349" s="458">
        <v>7.1358073430714569E-2</v>
      </c>
    </row>
    <row r="350" spans="1:14" x14ac:dyDescent="0.3">
      <c r="A350" s="412" t="s">
        <v>1093</v>
      </c>
      <c r="B350" s="413" t="s">
        <v>108</v>
      </c>
      <c r="C350" s="412" t="s">
        <v>850</v>
      </c>
      <c r="D350" s="412" t="str">
        <f t="shared" si="15"/>
        <v>Bendigo ALL</v>
      </c>
      <c r="E350" s="463">
        <v>104883</v>
      </c>
      <c r="F350" s="460">
        <f t="shared" si="16"/>
        <v>104883</v>
      </c>
      <c r="G350" s="461">
        <v>1.1440000000000001</v>
      </c>
      <c r="H350" s="462">
        <f t="shared" si="17"/>
        <v>1.1440000000000001</v>
      </c>
      <c r="I350" s="457">
        <v>2416</v>
      </c>
      <c r="J350" s="458">
        <v>2.3448570374827726E-2</v>
      </c>
      <c r="K350" s="457">
        <v>7248</v>
      </c>
      <c r="L350" s="458">
        <v>7.0345711124483179E-2</v>
      </c>
      <c r="M350" s="457">
        <v>2557</v>
      </c>
      <c r="N350" s="458">
        <v>2.4817050682299047E-2</v>
      </c>
    </row>
    <row r="351" spans="1:14" x14ac:dyDescent="0.3">
      <c r="A351" s="412" t="s">
        <v>1093</v>
      </c>
      <c r="B351" s="413" t="s">
        <v>204</v>
      </c>
      <c r="C351" s="465" t="s">
        <v>361</v>
      </c>
      <c r="D351" s="412" t="str">
        <f t="shared" si="15"/>
        <v>Biloela 12to17</v>
      </c>
      <c r="E351" s="463">
        <v>1214</v>
      </c>
      <c r="F351" s="460">
        <f t="shared" si="16"/>
        <v>1214</v>
      </c>
      <c r="G351" s="461">
        <v>0.95833333333333326</v>
      </c>
      <c r="H351" s="462">
        <f t="shared" si="17"/>
        <v>0.95833333333333326</v>
      </c>
      <c r="I351" s="457">
        <v>80</v>
      </c>
      <c r="J351" s="458">
        <v>7.2793448589626927E-2</v>
      </c>
      <c r="K351" s="457">
        <v>35</v>
      </c>
      <c r="L351" s="458">
        <v>3.1847133757961783E-2</v>
      </c>
      <c r="M351" s="457">
        <v>0</v>
      </c>
      <c r="N351" s="458">
        <v>0</v>
      </c>
    </row>
    <row r="352" spans="1:14" x14ac:dyDescent="0.3">
      <c r="A352" s="412" t="s">
        <v>1093</v>
      </c>
      <c r="B352" s="413" t="s">
        <v>204</v>
      </c>
      <c r="C352" s="465" t="s">
        <v>362</v>
      </c>
      <c r="D352" s="412" t="str">
        <f t="shared" si="15"/>
        <v>Biloela 18to24</v>
      </c>
      <c r="E352" s="463">
        <v>1137</v>
      </c>
      <c r="F352" s="460">
        <f t="shared" si="16"/>
        <v>1137</v>
      </c>
      <c r="G352" s="464">
        <v>1</v>
      </c>
      <c r="H352" s="462">
        <f t="shared" si="17"/>
        <v>1</v>
      </c>
      <c r="I352" s="457">
        <v>91</v>
      </c>
      <c r="J352" s="458">
        <v>8.2204155374887081E-2</v>
      </c>
      <c r="K352" s="457">
        <v>36</v>
      </c>
      <c r="L352" s="458">
        <v>3.2520325203252036E-2</v>
      </c>
      <c r="M352" s="457">
        <v>7</v>
      </c>
      <c r="N352" s="458">
        <v>6.3233965672990066E-3</v>
      </c>
    </row>
    <row r="353" spans="1:14" x14ac:dyDescent="0.3">
      <c r="A353" s="412" t="s">
        <v>1093</v>
      </c>
      <c r="B353" s="413" t="s">
        <v>204</v>
      </c>
      <c r="C353" s="465" t="s">
        <v>364</v>
      </c>
      <c r="D353" s="412" t="str">
        <f t="shared" si="15"/>
        <v>Biloela 25to64</v>
      </c>
      <c r="E353" s="463">
        <v>7629</v>
      </c>
      <c r="F353" s="460">
        <f t="shared" si="16"/>
        <v>7629</v>
      </c>
      <c r="G353" s="464">
        <v>1</v>
      </c>
      <c r="H353" s="462">
        <f t="shared" si="17"/>
        <v>1</v>
      </c>
      <c r="I353" s="457">
        <v>305</v>
      </c>
      <c r="J353" s="458">
        <v>4.0720961281708948E-2</v>
      </c>
      <c r="K353" s="457">
        <v>451</v>
      </c>
      <c r="L353" s="458">
        <v>6.0213618157543392E-2</v>
      </c>
      <c r="M353" s="457">
        <v>152</v>
      </c>
      <c r="N353" s="458">
        <v>2.0293724966622163E-2</v>
      </c>
    </row>
    <row r="354" spans="1:14" x14ac:dyDescent="0.3">
      <c r="A354" s="412" t="s">
        <v>1093</v>
      </c>
      <c r="B354" s="413" t="s">
        <v>204</v>
      </c>
      <c r="C354" s="412" t="s">
        <v>9</v>
      </c>
      <c r="D354" s="412" t="str">
        <f t="shared" si="15"/>
        <v>Biloela 65+</v>
      </c>
      <c r="E354" s="463">
        <v>2425</v>
      </c>
      <c r="F354" s="460">
        <f t="shared" si="16"/>
        <v>2425</v>
      </c>
      <c r="G354" s="464">
        <v>1</v>
      </c>
      <c r="H354" s="462">
        <f t="shared" si="17"/>
        <v>1</v>
      </c>
      <c r="I354" s="457">
        <v>47</v>
      </c>
      <c r="J354" s="458">
        <v>2.0068317677198976E-2</v>
      </c>
      <c r="K354" s="457">
        <v>24</v>
      </c>
      <c r="L354" s="458">
        <v>1.0247651579846286E-2</v>
      </c>
      <c r="M354" s="457">
        <v>145</v>
      </c>
      <c r="N354" s="458">
        <v>6.1912894961571305E-2</v>
      </c>
    </row>
    <row r="355" spans="1:14" x14ac:dyDescent="0.3">
      <c r="A355" s="412" t="s">
        <v>1093</v>
      </c>
      <c r="B355" s="413" t="s">
        <v>204</v>
      </c>
      <c r="C355" s="412" t="s">
        <v>850</v>
      </c>
      <c r="D355" s="412" t="str">
        <f t="shared" si="15"/>
        <v>Biloela ALL</v>
      </c>
      <c r="E355" s="463">
        <v>14919</v>
      </c>
      <c r="F355" s="460">
        <f t="shared" si="16"/>
        <v>14919</v>
      </c>
      <c r="G355" s="464">
        <v>1</v>
      </c>
      <c r="H355" s="462">
        <f t="shared" si="17"/>
        <v>1</v>
      </c>
      <c r="I355" s="457">
        <v>737</v>
      </c>
      <c r="J355" s="458">
        <v>5.0782057465720391E-2</v>
      </c>
      <c r="K355" s="457">
        <v>642</v>
      </c>
      <c r="L355" s="458">
        <v>4.4236202025769999E-2</v>
      </c>
      <c r="M355" s="457">
        <v>302</v>
      </c>
      <c r="N355" s="458">
        <v>2.0808929924894921E-2</v>
      </c>
    </row>
    <row r="356" spans="1:14" x14ac:dyDescent="0.3">
      <c r="A356" s="412" t="s">
        <v>1093</v>
      </c>
      <c r="B356" s="413" t="s">
        <v>63</v>
      </c>
      <c r="C356" s="465" t="s">
        <v>361</v>
      </c>
      <c r="D356" s="412" t="str">
        <f t="shared" si="15"/>
        <v>Blacktown 12to17</v>
      </c>
      <c r="E356" s="463">
        <v>10361</v>
      </c>
      <c r="F356" s="460">
        <f t="shared" si="16"/>
        <v>10361</v>
      </c>
      <c r="G356" s="461">
        <v>0.37499999999999994</v>
      </c>
      <c r="H356" s="462">
        <f t="shared" si="17"/>
        <v>0.37499999999999994</v>
      </c>
      <c r="I356" s="457">
        <v>373</v>
      </c>
      <c r="J356" s="458">
        <v>3.73822409300461E-2</v>
      </c>
      <c r="K356" s="457">
        <v>3519</v>
      </c>
      <c r="L356" s="458">
        <v>0.35267588695129287</v>
      </c>
      <c r="M356" s="457">
        <v>0</v>
      </c>
      <c r="N356" s="458">
        <v>0</v>
      </c>
    </row>
    <row r="357" spans="1:14" x14ac:dyDescent="0.3">
      <c r="A357" s="412" t="s">
        <v>1093</v>
      </c>
      <c r="B357" s="413" t="s">
        <v>63</v>
      </c>
      <c r="C357" s="465" t="s">
        <v>362</v>
      </c>
      <c r="D357" s="412" t="str">
        <f t="shared" si="15"/>
        <v>Blacktown 18to24</v>
      </c>
      <c r="E357" s="463">
        <v>13486</v>
      </c>
      <c r="F357" s="460">
        <f t="shared" si="16"/>
        <v>13486</v>
      </c>
      <c r="G357" s="461">
        <v>0.56799999999999995</v>
      </c>
      <c r="H357" s="462">
        <f t="shared" si="17"/>
        <v>0.56799999999999995</v>
      </c>
      <c r="I357" s="457">
        <v>417</v>
      </c>
      <c r="J357" s="458">
        <v>3.1655659303120018E-2</v>
      </c>
      <c r="K357" s="457">
        <v>5756</v>
      </c>
      <c r="L357" s="458">
        <v>0.43695437637592044</v>
      </c>
      <c r="M357" s="457">
        <v>20</v>
      </c>
      <c r="N357" s="458">
        <v>1.5182570409170272E-3</v>
      </c>
    </row>
    <row r="358" spans="1:14" x14ac:dyDescent="0.3">
      <c r="A358" s="412" t="s">
        <v>1093</v>
      </c>
      <c r="B358" s="413" t="s">
        <v>63</v>
      </c>
      <c r="C358" s="465" t="s">
        <v>364</v>
      </c>
      <c r="D358" s="412" t="str">
        <f t="shared" si="15"/>
        <v>Blacktown 25to64</v>
      </c>
      <c r="E358" s="463">
        <v>79051</v>
      </c>
      <c r="F358" s="460">
        <f t="shared" si="16"/>
        <v>79051</v>
      </c>
      <c r="G358" s="461">
        <v>0.56799999999999995</v>
      </c>
      <c r="H358" s="462">
        <f t="shared" si="17"/>
        <v>0.56799999999999995</v>
      </c>
      <c r="I358" s="457">
        <v>1310</v>
      </c>
      <c r="J358" s="458">
        <v>1.7035332058934448E-2</v>
      </c>
      <c r="K358" s="457">
        <v>40551</v>
      </c>
      <c r="L358" s="458">
        <v>0.52732805368080204</v>
      </c>
      <c r="M358" s="457">
        <v>590</v>
      </c>
      <c r="N358" s="458">
        <v>7.6724014616574984E-3</v>
      </c>
    </row>
    <row r="359" spans="1:14" x14ac:dyDescent="0.3">
      <c r="A359" s="412" t="s">
        <v>1093</v>
      </c>
      <c r="B359" s="413" t="s">
        <v>63</v>
      </c>
      <c r="C359" s="412" t="s">
        <v>9</v>
      </c>
      <c r="D359" s="412" t="str">
        <f t="shared" si="15"/>
        <v>Blacktown 65+</v>
      </c>
      <c r="E359" s="463">
        <v>20405</v>
      </c>
      <c r="F359" s="460">
        <f t="shared" si="16"/>
        <v>20405</v>
      </c>
      <c r="G359" s="461">
        <v>0.56799999999999995</v>
      </c>
      <c r="H359" s="462">
        <f t="shared" si="17"/>
        <v>0.56799999999999995</v>
      </c>
      <c r="I359" s="457">
        <v>209</v>
      </c>
      <c r="J359" s="458">
        <v>1.0563558251200405E-2</v>
      </c>
      <c r="K359" s="457">
        <v>8788</v>
      </c>
      <c r="L359" s="458">
        <v>0.44417487995956534</v>
      </c>
      <c r="M359" s="457">
        <v>632</v>
      </c>
      <c r="N359" s="458">
        <v>3.1943391458175388E-2</v>
      </c>
    </row>
    <row r="360" spans="1:14" x14ac:dyDescent="0.3">
      <c r="A360" s="412" t="s">
        <v>1093</v>
      </c>
      <c r="B360" s="413" t="s">
        <v>63</v>
      </c>
      <c r="C360" s="412" t="s">
        <v>850</v>
      </c>
      <c r="D360" s="412" t="str">
        <f t="shared" si="15"/>
        <v>Blacktown ALL</v>
      </c>
      <c r="E360" s="463">
        <v>145893</v>
      </c>
      <c r="F360" s="460">
        <f t="shared" si="16"/>
        <v>145893</v>
      </c>
      <c r="G360" s="461">
        <v>0.56799999999999995</v>
      </c>
      <c r="H360" s="462">
        <f t="shared" si="17"/>
        <v>0.56799999999999995</v>
      </c>
      <c r="I360" s="457">
        <v>3140</v>
      </c>
      <c r="J360" s="458">
        <v>2.2019326517159647E-2</v>
      </c>
      <c r="K360" s="457">
        <v>67618</v>
      </c>
      <c r="L360" s="458">
        <v>0.47417287275073283</v>
      </c>
      <c r="M360" s="457">
        <v>1252</v>
      </c>
      <c r="N360" s="458">
        <v>8.7796805093897697E-3</v>
      </c>
    </row>
    <row r="361" spans="1:14" x14ac:dyDescent="0.3">
      <c r="A361" s="412" t="s">
        <v>1093</v>
      </c>
      <c r="B361" s="413" t="s">
        <v>64</v>
      </c>
      <c r="C361" s="465" t="s">
        <v>361</v>
      </c>
      <c r="D361" s="412" t="str">
        <f t="shared" si="15"/>
        <v>Blacktown - North 12to17</v>
      </c>
      <c r="E361" s="463">
        <v>14702</v>
      </c>
      <c r="F361" s="460">
        <f t="shared" si="16"/>
        <v>14702</v>
      </c>
      <c r="G361" s="461">
        <v>0.29166666666666669</v>
      </c>
      <c r="H361" s="462">
        <f t="shared" si="17"/>
        <v>0.29166666666666669</v>
      </c>
      <c r="I361" s="457">
        <v>254</v>
      </c>
      <c r="J361" s="458">
        <v>2.1518129447644866E-2</v>
      </c>
      <c r="K361" s="457">
        <v>4312</v>
      </c>
      <c r="L361" s="458">
        <v>0.3652998983395459</v>
      </c>
      <c r="M361" s="457">
        <v>0</v>
      </c>
      <c r="N361" s="458">
        <v>0</v>
      </c>
    </row>
    <row r="362" spans="1:14" x14ac:dyDescent="0.3">
      <c r="A362" s="412" t="s">
        <v>1093</v>
      </c>
      <c r="B362" s="413" t="s">
        <v>64</v>
      </c>
      <c r="C362" s="465" t="s">
        <v>362</v>
      </c>
      <c r="D362" s="412" t="str">
        <f t="shared" si="15"/>
        <v>Blacktown - North 18to24</v>
      </c>
      <c r="E362" s="463">
        <v>14463</v>
      </c>
      <c r="F362" s="460">
        <f t="shared" si="16"/>
        <v>14463</v>
      </c>
      <c r="G362" s="461">
        <v>0.44799999999999995</v>
      </c>
      <c r="H362" s="462">
        <f t="shared" si="17"/>
        <v>0.44799999999999995</v>
      </c>
      <c r="I362" s="457">
        <v>318</v>
      </c>
      <c r="J362" s="458">
        <v>2.7359545728297342E-2</v>
      </c>
      <c r="K362" s="457">
        <v>4104</v>
      </c>
      <c r="L362" s="458">
        <v>0.35309300524821474</v>
      </c>
      <c r="M362" s="457">
        <v>63</v>
      </c>
      <c r="N362" s="458">
        <v>5.4202873612664544E-3</v>
      </c>
    </row>
    <row r="363" spans="1:14" x14ac:dyDescent="0.3">
      <c r="A363" s="412" t="s">
        <v>1093</v>
      </c>
      <c r="B363" s="413" t="s">
        <v>64</v>
      </c>
      <c r="C363" s="465" t="s">
        <v>364</v>
      </c>
      <c r="D363" s="412" t="str">
        <f t="shared" si="15"/>
        <v>Blacktown - North 25to64</v>
      </c>
      <c r="E363" s="463">
        <v>92424</v>
      </c>
      <c r="F363" s="460">
        <f t="shared" si="16"/>
        <v>92424</v>
      </c>
      <c r="G363" s="461">
        <v>0.44799999999999995</v>
      </c>
      <c r="H363" s="462">
        <f t="shared" si="17"/>
        <v>0.44799999999999995</v>
      </c>
      <c r="I363" s="457">
        <v>1031</v>
      </c>
      <c r="J363" s="458">
        <v>1.3027381508952376E-2</v>
      </c>
      <c r="K363" s="457">
        <v>43647</v>
      </c>
      <c r="L363" s="458">
        <v>0.55150933144640579</v>
      </c>
      <c r="M363" s="457">
        <v>780</v>
      </c>
      <c r="N363" s="458">
        <v>9.855826941787443E-3</v>
      </c>
    </row>
    <row r="364" spans="1:14" x14ac:dyDescent="0.3">
      <c r="A364" s="412" t="s">
        <v>1093</v>
      </c>
      <c r="B364" s="413" t="s">
        <v>64</v>
      </c>
      <c r="C364" s="412" t="s">
        <v>9</v>
      </c>
      <c r="D364" s="412" t="str">
        <f t="shared" si="15"/>
        <v>Blacktown - North 65+</v>
      </c>
      <c r="E364" s="463">
        <v>12078</v>
      </c>
      <c r="F364" s="460">
        <f t="shared" si="16"/>
        <v>12078</v>
      </c>
      <c r="G364" s="461">
        <v>0.44799999999999995</v>
      </c>
      <c r="H364" s="462">
        <f t="shared" si="17"/>
        <v>0.44799999999999995</v>
      </c>
      <c r="I364" s="457">
        <v>62</v>
      </c>
      <c r="J364" s="458">
        <v>5.8150440817857814E-3</v>
      </c>
      <c r="K364" s="457">
        <v>5151</v>
      </c>
      <c r="L364" s="458">
        <v>0.48311761395610581</v>
      </c>
      <c r="M364" s="457">
        <v>296</v>
      </c>
      <c r="N364" s="458">
        <v>2.7762145938848248E-2</v>
      </c>
    </row>
    <row r="365" spans="1:14" x14ac:dyDescent="0.3">
      <c r="A365" s="412" t="s">
        <v>1093</v>
      </c>
      <c r="B365" s="413" t="s">
        <v>64</v>
      </c>
      <c r="C365" s="412" t="s">
        <v>850</v>
      </c>
      <c r="D365" s="412" t="str">
        <f t="shared" si="15"/>
        <v>Blacktown - North ALL</v>
      </c>
      <c r="E365" s="463">
        <v>166957</v>
      </c>
      <c r="F365" s="460">
        <f t="shared" si="16"/>
        <v>166957</v>
      </c>
      <c r="G365" s="461">
        <v>0.44799999999999995</v>
      </c>
      <c r="H365" s="462">
        <f t="shared" si="17"/>
        <v>0.44799999999999995</v>
      </c>
      <c r="I365" s="457">
        <v>2245</v>
      </c>
      <c r="J365" s="458">
        <v>1.5724481862563127E-2</v>
      </c>
      <c r="K365" s="457">
        <v>69376</v>
      </c>
      <c r="L365" s="458">
        <v>0.485925012782708</v>
      </c>
      <c r="M365" s="457">
        <v>1140</v>
      </c>
      <c r="N365" s="458">
        <v>7.9848148433505402E-3</v>
      </c>
    </row>
    <row r="366" spans="1:14" x14ac:dyDescent="0.3">
      <c r="A366" s="412" t="s">
        <v>1093</v>
      </c>
      <c r="B366" s="413" t="s">
        <v>88</v>
      </c>
      <c r="C366" s="465" t="s">
        <v>361</v>
      </c>
      <c r="D366" s="412" t="str">
        <f t="shared" si="15"/>
        <v>Blue Mountains 12to17</v>
      </c>
      <c r="E366" s="463">
        <v>5999</v>
      </c>
      <c r="F366" s="460">
        <f t="shared" si="16"/>
        <v>5999</v>
      </c>
      <c r="G366" s="461">
        <v>4.833333333333333</v>
      </c>
      <c r="H366" s="462">
        <f t="shared" si="17"/>
        <v>4.833333333333333</v>
      </c>
      <c r="I366" s="457">
        <v>297</v>
      </c>
      <c r="J366" s="458">
        <v>4.8888888888888891E-2</v>
      </c>
      <c r="K366" s="457">
        <v>280</v>
      </c>
      <c r="L366" s="458">
        <v>4.6090534979423871E-2</v>
      </c>
      <c r="M366" s="457">
        <v>0</v>
      </c>
      <c r="N366" s="458">
        <v>0</v>
      </c>
    </row>
    <row r="367" spans="1:14" x14ac:dyDescent="0.3">
      <c r="A367" s="412" t="s">
        <v>1093</v>
      </c>
      <c r="B367" s="413" t="s">
        <v>88</v>
      </c>
      <c r="C367" s="465" t="s">
        <v>362</v>
      </c>
      <c r="D367" s="412" t="str">
        <f t="shared" si="15"/>
        <v>Blue Mountains 18to24</v>
      </c>
      <c r="E367" s="463">
        <v>5689</v>
      </c>
      <c r="F367" s="460">
        <f t="shared" si="16"/>
        <v>5689</v>
      </c>
      <c r="G367" s="461">
        <v>0.95200000000000007</v>
      </c>
      <c r="H367" s="462">
        <f t="shared" si="17"/>
        <v>0.95200000000000007</v>
      </c>
      <c r="I367" s="457">
        <v>264</v>
      </c>
      <c r="J367" s="458">
        <v>5.1958275929935051E-2</v>
      </c>
      <c r="K367" s="457">
        <v>233</v>
      </c>
      <c r="L367" s="458">
        <v>4.5857114741192681E-2</v>
      </c>
      <c r="M367" s="457">
        <v>17</v>
      </c>
      <c r="N367" s="458">
        <v>3.3457980712458179E-3</v>
      </c>
    </row>
    <row r="368" spans="1:14" x14ac:dyDescent="0.3">
      <c r="A368" s="412" t="s">
        <v>1093</v>
      </c>
      <c r="B368" s="413" t="s">
        <v>88</v>
      </c>
      <c r="C368" s="465" t="s">
        <v>364</v>
      </c>
      <c r="D368" s="412" t="str">
        <f t="shared" si="15"/>
        <v>Blue Mountains 25to64</v>
      </c>
      <c r="E368" s="463">
        <v>38242</v>
      </c>
      <c r="F368" s="460">
        <f t="shared" si="16"/>
        <v>38242</v>
      </c>
      <c r="G368" s="461">
        <v>0.95200000000000007</v>
      </c>
      <c r="H368" s="462">
        <f t="shared" si="17"/>
        <v>0.95200000000000007</v>
      </c>
      <c r="I368" s="457">
        <v>861</v>
      </c>
      <c r="J368" s="458">
        <v>2.220159356385859E-2</v>
      </c>
      <c r="K368" s="457">
        <v>2889</v>
      </c>
      <c r="L368" s="458">
        <v>7.4495242515664889E-2</v>
      </c>
      <c r="M368" s="457">
        <v>903</v>
      </c>
      <c r="N368" s="458">
        <v>2.3284598127949252E-2</v>
      </c>
    </row>
    <row r="369" spans="1:14" x14ac:dyDescent="0.3">
      <c r="A369" s="412" t="s">
        <v>1093</v>
      </c>
      <c r="B369" s="413" t="s">
        <v>88</v>
      </c>
      <c r="C369" s="412" t="s">
        <v>9</v>
      </c>
      <c r="D369" s="412" t="str">
        <f t="shared" si="15"/>
        <v>Blue Mountains 65+</v>
      </c>
      <c r="E369" s="463">
        <v>17929</v>
      </c>
      <c r="F369" s="460">
        <f t="shared" si="16"/>
        <v>17929</v>
      </c>
      <c r="G369" s="461">
        <v>0.95200000000000007</v>
      </c>
      <c r="H369" s="462">
        <f t="shared" si="17"/>
        <v>0.95200000000000007</v>
      </c>
      <c r="I369" s="457">
        <v>146</v>
      </c>
      <c r="J369" s="458">
        <v>8.356227106227106E-3</v>
      </c>
      <c r="K369" s="457">
        <v>909</v>
      </c>
      <c r="L369" s="458">
        <v>5.2026098901098904E-2</v>
      </c>
      <c r="M369" s="457">
        <v>1173</v>
      </c>
      <c r="N369" s="458">
        <v>6.7135989010989008E-2</v>
      </c>
    </row>
    <row r="370" spans="1:14" x14ac:dyDescent="0.3">
      <c r="A370" s="412" t="s">
        <v>1093</v>
      </c>
      <c r="B370" s="413" t="s">
        <v>88</v>
      </c>
      <c r="C370" s="412" t="s">
        <v>850</v>
      </c>
      <c r="D370" s="412" t="str">
        <f t="shared" si="15"/>
        <v>Blue Mountains ALL</v>
      </c>
      <c r="E370" s="463">
        <v>78305</v>
      </c>
      <c r="F370" s="460">
        <f t="shared" si="16"/>
        <v>78305</v>
      </c>
      <c r="G370" s="461">
        <v>0.95200000000000007</v>
      </c>
      <c r="H370" s="462">
        <f t="shared" si="17"/>
        <v>0.95200000000000007</v>
      </c>
      <c r="I370" s="457">
        <v>2097</v>
      </c>
      <c r="J370" s="458">
        <v>2.6901860166773574E-2</v>
      </c>
      <c r="K370" s="457">
        <v>4951</v>
      </c>
      <c r="L370" s="458">
        <v>6.3515073765234131E-2</v>
      </c>
      <c r="M370" s="457">
        <v>2094</v>
      </c>
      <c r="N370" s="458">
        <v>2.6863373957665169E-2</v>
      </c>
    </row>
    <row r="371" spans="1:14" x14ac:dyDescent="0.3">
      <c r="A371" s="412" t="s">
        <v>1093</v>
      </c>
      <c r="B371" s="413" t="s">
        <v>89</v>
      </c>
      <c r="C371" s="465" t="s">
        <v>361</v>
      </c>
      <c r="D371" s="412" t="str">
        <f t="shared" si="15"/>
        <v>Blue Mountains - South 12to17</v>
      </c>
      <c r="E371" s="463">
        <v>0</v>
      </c>
      <c r="F371" s="460">
        <f t="shared" si="16"/>
        <v>0</v>
      </c>
      <c r="G371" s="464">
        <v>1</v>
      </c>
      <c r="H371" s="462">
        <f t="shared" si="17"/>
        <v>1</v>
      </c>
      <c r="I371" s="457">
        <v>0</v>
      </c>
      <c r="J371" s="458" t="e">
        <v>#DIV/0!</v>
      </c>
      <c r="K371" s="457">
        <v>0</v>
      </c>
      <c r="L371" s="458" t="e">
        <v>#DIV/0!</v>
      </c>
      <c r="M371" s="457">
        <v>0</v>
      </c>
      <c r="N371" s="458" t="e">
        <v>#DIV/0!</v>
      </c>
    </row>
    <row r="372" spans="1:14" x14ac:dyDescent="0.3">
      <c r="A372" s="412" t="s">
        <v>1093</v>
      </c>
      <c r="B372" s="413" t="s">
        <v>89</v>
      </c>
      <c r="C372" s="465" t="s">
        <v>362</v>
      </c>
      <c r="D372" s="412" t="str">
        <f t="shared" si="15"/>
        <v>Blue Mountains - South 18to24</v>
      </c>
      <c r="E372" s="463">
        <v>0</v>
      </c>
      <c r="F372" s="460">
        <f t="shared" si="16"/>
        <v>0</v>
      </c>
      <c r="G372" s="464">
        <v>1</v>
      </c>
      <c r="H372" s="462">
        <f t="shared" si="17"/>
        <v>1</v>
      </c>
      <c r="I372" s="457">
        <v>0</v>
      </c>
      <c r="J372" s="458" t="e">
        <v>#DIV/0!</v>
      </c>
      <c r="K372" s="457">
        <v>0</v>
      </c>
      <c r="L372" s="458" t="e">
        <v>#DIV/0!</v>
      </c>
      <c r="M372" s="457">
        <v>0</v>
      </c>
      <c r="N372" s="458" t="e">
        <v>#DIV/0!</v>
      </c>
    </row>
    <row r="373" spans="1:14" x14ac:dyDescent="0.3">
      <c r="A373" s="412" t="s">
        <v>1093</v>
      </c>
      <c r="B373" s="413" t="s">
        <v>89</v>
      </c>
      <c r="C373" s="465" t="s">
        <v>364</v>
      </c>
      <c r="D373" s="412" t="str">
        <f t="shared" si="15"/>
        <v>Blue Mountains - South 25to64</v>
      </c>
      <c r="E373" s="463">
        <v>3</v>
      </c>
      <c r="F373" s="460">
        <f t="shared" si="16"/>
        <v>3</v>
      </c>
      <c r="G373" s="464">
        <v>1</v>
      </c>
      <c r="H373" s="462">
        <f t="shared" si="17"/>
        <v>1</v>
      </c>
      <c r="I373" s="457">
        <v>0</v>
      </c>
      <c r="J373" s="458" t="e">
        <v>#DIV/0!</v>
      </c>
      <c r="K373" s="457">
        <v>0</v>
      </c>
      <c r="L373" s="458" t="e">
        <v>#DIV/0!</v>
      </c>
      <c r="M373" s="457">
        <v>0</v>
      </c>
      <c r="N373" s="458" t="e">
        <v>#DIV/0!</v>
      </c>
    </row>
    <row r="374" spans="1:14" x14ac:dyDescent="0.3">
      <c r="A374" s="412" t="s">
        <v>1093</v>
      </c>
      <c r="B374" s="413" t="s">
        <v>89</v>
      </c>
      <c r="C374" s="412" t="s">
        <v>9</v>
      </c>
      <c r="D374" s="412" t="str">
        <f t="shared" si="15"/>
        <v>Blue Mountains - South 65+</v>
      </c>
      <c r="E374" s="463">
        <v>4</v>
      </c>
      <c r="F374" s="460">
        <f t="shared" si="16"/>
        <v>4</v>
      </c>
      <c r="G374" s="464">
        <v>1</v>
      </c>
      <c r="H374" s="462">
        <f t="shared" si="17"/>
        <v>1</v>
      </c>
      <c r="I374" s="457">
        <v>0</v>
      </c>
      <c r="J374" s="458">
        <v>0</v>
      </c>
      <c r="K374" s="457">
        <v>0</v>
      </c>
      <c r="L374" s="458">
        <v>0</v>
      </c>
      <c r="M374" s="457">
        <v>0</v>
      </c>
      <c r="N374" s="458">
        <v>0</v>
      </c>
    </row>
    <row r="375" spans="1:14" x14ac:dyDescent="0.3">
      <c r="A375" s="412" t="s">
        <v>1093</v>
      </c>
      <c r="B375" s="413" t="s">
        <v>89</v>
      </c>
      <c r="C375" s="412" t="s">
        <v>850</v>
      </c>
      <c r="D375" s="412" t="str">
        <f t="shared" si="15"/>
        <v>Blue Mountains - South ALL</v>
      </c>
      <c r="E375" s="463">
        <v>7</v>
      </c>
      <c r="F375" s="460">
        <f t="shared" si="16"/>
        <v>7</v>
      </c>
      <c r="G375" s="464">
        <v>1</v>
      </c>
      <c r="H375" s="462">
        <f t="shared" si="17"/>
        <v>1</v>
      </c>
      <c r="I375" s="457">
        <v>0</v>
      </c>
      <c r="J375" s="458">
        <v>0</v>
      </c>
      <c r="K375" s="457">
        <v>0</v>
      </c>
      <c r="L375" s="458">
        <v>0</v>
      </c>
      <c r="M375" s="457">
        <v>0</v>
      </c>
      <c r="N375" s="458">
        <v>0</v>
      </c>
    </row>
    <row r="376" spans="1:14" x14ac:dyDescent="0.3">
      <c r="A376" s="412" t="s">
        <v>1093</v>
      </c>
      <c r="B376" s="413" t="s">
        <v>129</v>
      </c>
      <c r="C376" s="465" t="s">
        <v>361</v>
      </c>
      <c r="D376" s="412" t="str">
        <f t="shared" si="15"/>
        <v>Boroondara 12to17</v>
      </c>
      <c r="E376" s="463">
        <v>14591</v>
      </c>
      <c r="F376" s="460">
        <f t="shared" si="16"/>
        <v>14591</v>
      </c>
      <c r="G376" s="461">
        <v>1.125</v>
      </c>
      <c r="H376" s="462">
        <f t="shared" si="17"/>
        <v>1.125</v>
      </c>
      <c r="I376" s="457">
        <v>54</v>
      </c>
      <c r="J376" s="458">
        <v>3.7844277805031889E-3</v>
      </c>
      <c r="K376" s="457">
        <v>3690</v>
      </c>
      <c r="L376" s="458">
        <v>0.25860256500105122</v>
      </c>
      <c r="M376" s="457">
        <v>0</v>
      </c>
      <c r="N376" s="458">
        <v>0</v>
      </c>
    </row>
    <row r="377" spans="1:14" x14ac:dyDescent="0.3">
      <c r="A377" s="412" t="s">
        <v>1093</v>
      </c>
      <c r="B377" s="413" t="s">
        <v>129</v>
      </c>
      <c r="C377" s="465" t="s">
        <v>362</v>
      </c>
      <c r="D377" s="412" t="str">
        <f t="shared" si="15"/>
        <v>Boroondara 18to24</v>
      </c>
      <c r="E377" s="463">
        <v>19883</v>
      </c>
      <c r="F377" s="460">
        <f t="shared" si="16"/>
        <v>19883</v>
      </c>
      <c r="G377" s="461">
        <v>0.76800000000000002</v>
      </c>
      <c r="H377" s="462">
        <f t="shared" si="17"/>
        <v>0.76800000000000002</v>
      </c>
      <c r="I377" s="457">
        <v>89</v>
      </c>
      <c r="J377" s="458">
        <v>5.2150474627915156E-3</v>
      </c>
      <c r="K377" s="457">
        <v>3851</v>
      </c>
      <c r="L377" s="458">
        <v>0.22565334583382163</v>
      </c>
      <c r="M377" s="457">
        <v>29</v>
      </c>
      <c r="N377" s="458">
        <v>1.6992851283253252E-3</v>
      </c>
    </row>
    <row r="378" spans="1:14" x14ac:dyDescent="0.3">
      <c r="A378" s="412" t="s">
        <v>1093</v>
      </c>
      <c r="B378" s="413" t="s">
        <v>129</v>
      </c>
      <c r="C378" s="465" t="s">
        <v>364</v>
      </c>
      <c r="D378" s="412" t="str">
        <f t="shared" si="15"/>
        <v>Boroondara 25to64</v>
      </c>
      <c r="E378" s="463">
        <v>88985</v>
      </c>
      <c r="F378" s="460">
        <f t="shared" si="16"/>
        <v>88985</v>
      </c>
      <c r="G378" s="461">
        <v>0.76800000000000002</v>
      </c>
      <c r="H378" s="462">
        <f t="shared" si="17"/>
        <v>0.76800000000000002</v>
      </c>
      <c r="I378" s="457">
        <v>222</v>
      </c>
      <c r="J378" s="458">
        <v>2.5812152640513454E-3</v>
      </c>
      <c r="K378" s="457">
        <v>27233</v>
      </c>
      <c r="L378" s="458">
        <v>0.31664069948608237</v>
      </c>
      <c r="M378" s="457">
        <v>789</v>
      </c>
      <c r="N378" s="458">
        <v>9.1737785735878895E-3</v>
      </c>
    </row>
    <row r="379" spans="1:14" x14ac:dyDescent="0.3">
      <c r="A379" s="412" t="s">
        <v>1093</v>
      </c>
      <c r="B379" s="413" t="s">
        <v>129</v>
      </c>
      <c r="C379" s="412" t="s">
        <v>9</v>
      </c>
      <c r="D379" s="412" t="str">
        <f t="shared" si="15"/>
        <v>Boroondara 65+</v>
      </c>
      <c r="E379" s="463">
        <v>31375</v>
      </c>
      <c r="F379" s="460">
        <f t="shared" si="16"/>
        <v>31375</v>
      </c>
      <c r="G379" s="461">
        <v>0.76800000000000002</v>
      </c>
      <c r="H379" s="462">
        <f t="shared" si="17"/>
        <v>0.76800000000000002</v>
      </c>
      <c r="I379" s="457">
        <v>20</v>
      </c>
      <c r="J379" s="458">
        <v>6.5131728921744231E-4</v>
      </c>
      <c r="K379" s="457">
        <v>7080</v>
      </c>
      <c r="L379" s="458">
        <v>0.23056632038297456</v>
      </c>
      <c r="M379" s="457">
        <v>1369</v>
      </c>
      <c r="N379" s="458">
        <v>4.4582668446933926E-2</v>
      </c>
    </row>
    <row r="380" spans="1:14" x14ac:dyDescent="0.3">
      <c r="A380" s="412" t="s">
        <v>1093</v>
      </c>
      <c r="B380" s="413" t="s">
        <v>129</v>
      </c>
      <c r="C380" s="412" t="s">
        <v>850</v>
      </c>
      <c r="D380" s="412" t="str">
        <f t="shared" si="15"/>
        <v>Boroondara ALL</v>
      </c>
      <c r="E380" s="463">
        <v>174537</v>
      </c>
      <c r="F380" s="460">
        <f t="shared" si="16"/>
        <v>174537</v>
      </c>
      <c r="G380" s="461">
        <v>0.76800000000000002</v>
      </c>
      <c r="H380" s="462">
        <f t="shared" si="17"/>
        <v>0.76800000000000002</v>
      </c>
      <c r="I380" s="457">
        <v>436</v>
      </c>
      <c r="J380" s="458">
        <v>2.5967837998808817E-3</v>
      </c>
      <c r="K380" s="457">
        <v>47982</v>
      </c>
      <c r="L380" s="458">
        <v>0.28577724836212032</v>
      </c>
      <c r="M380" s="457">
        <v>2188</v>
      </c>
      <c r="N380" s="458">
        <v>1.3031566408576533E-2</v>
      </c>
    </row>
    <row r="381" spans="1:14" x14ac:dyDescent="0.3">
      <c r="A381" s="412" t="s">
        <v>1093</v>
      </c>
      <c r="B381" s="413" t="s">
        <v>66</v>
      </c>
      <c r="C381" s="465" t="s">
        <v>361</v>
      </c>
      <c r="D381" s="412" t="str">
        <f t="shared" si="15"/>
        <v>Botany 12to17</v>
      </c>
      <c r="E381" s="463">
        <v>3353</v>
      </c>
      <c r="F381" s="460">
        <f t="shared" si="16"/>
        <v>3353</v>
      </c>
      <c r="G381" s="461">
        <v>0.79166666666666663</v>
      </c>
      <c r="H381" s="462">
        <f t="shared" si="17"/>
        <v>0.79166666666666663</v>
      </c>
      <c r="I381" s="457">
        <v>112</v>
      </c>
      <c r="J381" s="458">
        <v>3.6842105263157891E-2</v>
      </c>
      <c r="K381" s="457">
        <v>877</v>
      </c>
      <c r="L381" s="458">
        <v>0.28848684210526315</v>
      </c>
      <c r="M381" s="457">
        <v>0</v>
      </c>
      <c r="N381" s="458">
        <v>0</v>
      </c>
    </row>
    <row r="382" spans="1:14" x14ac:dyDescent="0.3">
      <c r="A382" s="412" t="s">
        <v>1093</v>
      </c>
      <c r="B382" s="413" t="s">
        <v>66</v>
      </c>
      <c r="C382" s="465" t="s">
        <v>362</v>
      </c>
      <c r="D382" s="412" t="str">
        <f t="shared" si="15"/>
        <v>Botany 18to24</v>
      </c>
      <c r="E382" s="463">
        <v>6634</v>
      </c>
      <c r="F382" s="460">
        <f t="shared" si="16"/>
        <v>6634</v>
      </c>
      <c r="G382" s="461">
        <v>0.61599999999999999</v>
      </c>
      <c r="H382" s="462">
        <f t="shared" si="17"/>
        <v>0.61599999999999999</v>
      </c>
      <c r="I382" s="457">
        <v>180</v>
      </c>
      <c r="J382" s="458">
        <v>2.7803521779425393E-2</v>
      </c>
      <c r="K382" s="457">
        <v>3068</v>
      </c>
      <c r="L382" s="458">
        <v>0.47389558232931728</v>
      </c>
      <c r="M382" s="457">
        <v>206</v>
      </c>
      <c r="N382" s="458">
        <v>3.1819586036453504E-2</v>
      </c>
    </row>
    <row r="383" spans="1:14" x14ac:dyDescent="0.3">
      <c r="A383" s="412" t="s">
        <v>1093</v>
      </c>
      <c r="B383" s="413" t="s">
        <v>66</v>
      </c>
      <c r="C383" s="465" t="s">
        <v>364</v>
      </c>
      <c r="D383" s="412" t="str">
        <f t="shared" si="15"/>
        <v>Botany 25to64</v>
      </c>
      <c r="E383" s="463">
        <v>37257</v>
      </c>
      <c r="F383" s="460">
        <f t="shared" si="16"/>
        <v>37257</v>
      </c>
      <c r="G383" s="461">
        <v>0.61599999999999999</v>
      </c>
      <c r="H383" s="462">
        <f t="shared" si="17"/>
        <v>0.61599999999999999</v>
      </c>
      <c r="I383" s="457">
        <v>504</v>
      </c>
      <c r="J383" s="458">
        <v>1.4491920179423773E-2</v>
      </c>
      <c r="K383" s="457">
        <v>16246</v>
      </c>
      <c r="L383" s="458">
        <v>0.46713439530737821</v>
      </c>
      <c r="M383" s="457">
        <v>585</v>
      </c>
      <c r="N383" s="458">
        <v>1.6820978779688307E-2</v>
      </c>
    </row>
    <row r="384" spans="1:14" x14ac:dyDescent="0.3">
      <c r="A384" s="412" t="s">
        <v>1093</v>
      </c>
      <c r="B384" s="413" t="s">
        <v>66</v>
      </c>
      <c r="C384" s="412" t="s">
        <v>9</v>
      </c>
      <c r="D384" s="412" t="str">
        <f t="shared" si="15"/>
        <v>Botany 65+</v>
      </c>
      <c r="E384" s="463">
        <v>7347</v>
      </c>
      <c r="F384" s="460">
        <f t="shared" si="16"/>
        <v>7347</v>
      </c>
      <c r="G384" s="461">
        <v>0.61599999999999999</v>
      </c>
      <c r="H384" s="462">
        <f t="shared" si="17"/>
        <v>0.61599999999999999</v>
      </c>
      <c r="I384" s="457">
        <v>68</v>
      </c>
      <c r="J384" s="458">
        <v>9.5278128065013311E-3</v>
      </c>
      <c r="K384" s="457">
        <v>3580</v>
      </c>
      <c r="L384" s="458">
        <v>0.50161132128345243</v>
      </c>
      <c r="M384" s="457">
        <v>161</v>
      </c>
      <c r="N384" s="458">
        <v>2.2558497968334035E-2</v>
      </c>
    </row>
    <row r="385" spans="1:14" x14ac:dyDescent="0.3">
      <c r="A385" s="412" t="s">
        <v>1093</v>
      </c>
      <c r="B385" s="413" t="s">
        <v>66</v>
      </c>
      <c r="C385" s="412" t="s">
        <v>850</v>
      </c>
      <c r="D385" s="412" t="str">
        <f t="shared" si="15"/>
        <v>Botany ALL</v>
      </c>
      <c r="E385" s="463">
        <v>61999</v>
      </c>
      <c r="F385" s="460">
        <f t="shared" si="16"/>
        <v>61999</v>
      </c>
      <c r="G385" s="461">
        <v>0.61599999999999999</v>
      </c>
      <c r="H385" s="462">
        <f t="shared" si="17"/>
        <v>0.61599999999999999</v>
      </c>
      <c r="I385" s="457">
        <v>1103</v>
      </c>
      <c r="J385" s="458">
        <v>1.8767759609331133E-2</v>
      </c>
      <c r="K385" s="457">
        <v>26255</v>
      </c>
      <c r="L385" s="458">
        <v>0.44673393340252848</v>
      </c>
      <c r="M385" s="457">
        <v>947</v>
      </c>
      <c r="N385" s="458">
        <v>1.6113389256606148E-2</v>
      </c>
    </row>
    <row r="386" spans="1:14" x14ac:dyDescent="0.3">
      <c r="A386" s="412" t="s">
        <v>1093</v>
      </c>
      <c r="B386" s="413" t="s">
        <v>24</v>
      </c>
      <c r="C386" s="465" t="s">
        <v>361</v>
      </c>
      <c r="D386" s="412" t="str">
        <f t="shared" si="15"/>
        <v>Bourke - Cobar - Coonamble 12to17</v>
      </c>
      <c r="E386" s="463">
        <v>1681</v>
      </c>
      <c r="F386" s="460">
        <f t="shared" si="16"/>
        <v>1681</v>
      </c>
      <c r="G386" s="461">
        <v>1.8333333333333333</v>
      </c>
      <c r="H386" s="462">
        <f t="shared" si="17"/>
        <v>1.8333333333333333</v>
      </c>
      <c r="I386" s="457">
        <v>606</v>
      </c>
      <c r="J386" s="458">
        <v>0.39685658153241649</v>
      </c>
      <c r="K386" s="457">
        <v>23</v>
      </c>
      <c r="L386" s="458">
        <v>1.5062213490504257E-2</v>
      </c>
      <c r="M386" s="457">
        <v>0</v>
      </c>
      <c r="N386" s="458">
        <v>0</v>
      </c>
    </row>
    <row r="387" spans="1:14" x14ac:dyDescent="0.3">
      <c r="A387" s="412" t="s">
        <v>1093</v>
      </c>
      <c r="B387" s="413" t="s">
        <v>24</v>
      </c>
      <c r="C387" s="465" t="s">
        <v>362</v>
      </c>
      <c r="D387" s="412" t="str">
        <f t="shared" si="15"/>
        <v>Bourke - Cobar - Coonamble 18to24</v>
      </c>
      <c r="E387" s="463">
        <v>1635</v>
      </c>
      <c r="F387" s="460">
        <f t="shared" si="16"/>
        <v>1635</v>
      </c>
      <c r="G387" s="461">
        <v>1.9040000000000001</v>
      </c>
      <c r="H387" s="462">
        <f t="shared" si="17"/>
        <v>1.9040000000000001</v>
      </c>
      <c r="I387" s="457">
        <v>512</v>
      </c>
      <c r="J387" s="458">
        <v>0.327575175943698</v>
      </c>
      <c r="K387" s="457">
        <v>40</v>
      </c>
      <c r="L387" s="458">
        <v>2.5591810620601407E-2</v>
      </c>
      <c r="M387" s="457">
        <v>3</v>
      </c>
      <c r="N387" s="458">
        <v>1.9193857965451055E-3</v>
      </c>
    </row>
    <row r="388" spans="1:14" x14ac:dyDescent="0.3">
      <c r="A388" s="412" t="s">
        <v>1093</v>
      </c>
      <c r="B388" s="413" t="s">
        <v>24</v>
      </c>
      <c r="C388" s="465" t="s">
        <v>364</v>
      </c>
      <c r="D388" s="412" t="str">
        <f t="shared" si="15"/>
        <v>Bourke - Cobar - Coonamble 25to64</v>
      </c>
      <c r="E388" s="463">
        <v>10628</v>
      </c>
      <c r="F388" s="460">
        <f t="shared" si="16"/>
        <v>10628</v>
      </c>
      <c r="G388" s="461">
        <v>1.9040000000000001</v>
      </c>
      <c r="H388" s="462">
        <f t="shared" si="17"/>
        <v>1.9040000000000001</v>
      </c>
      <c r="I388" s="457">
        <v>2355</v>
      </c>
      <c r="J388" s="458">
        <v>0.21854120267260579</v>
      </c>
      <c r="K388" s="457">
        <v>534</v>
      </c>
      <c r="L388" s="458">
        <v>4.9554565701559021E-2</v>
      </c>
      <c r="M388" s="457">
        <v>148</v>
      </c>
      <c r="N388" s="458">
        <v>1.3734224201930215E-2</v>
      </c>
    </row>
    <row r="389" spans="1:14" x14ac:dyDescent="0.3">
      <c r="A389" s="412" t="s">
        <v>1093</v>
      </c>
      <c r="B389" s="413" t="s">
        <v>24</v>
      </c>
      <c r="C389" s="412" t="s">
        <v>9</v>
      </c>
      <c r="D389" s="412" t="str">
        <f t="shared" si="15"/>
        <v>Bourke - Cobar - Coonamble 65+</v>
      </c>
      <c r="E389" s="463">
        <v>4356</v>
      </c>
      <c r="F389" s="460">
        <f t="shared" si="16"/>
        <v>4356</v>
      </c>
      <c r="G389" s="461">
        <v>1.9040000000000001</v>
      </c>
      <c r="H389" s="462">
        <f t="shared" si="17"/>
        <v>1.9040000000000001</v>
      </c>
      <c r="I389" s="457">
        <v>507</v>
      </c>
      <c r="J389" s="458">
        <v>0.12169947191550648</v>
      </c>
      <c r="K389" s="457">
        <v>113</v>
      </c>
      <c r="L389" s="458">
        <v>2.71243398943831E-2</v>
      </c>
      <c r="M389" s="457">
        <v>155</v>
      </c>
      <c r="N389" s="458">
        <v>3.7205952952472393E-2</v>
      </c>
    </row>
    <row r="390" spans="1:14" x14ac:dyDescent="0.3">
      <c r="A390" s="412" t="s">
        <v>1093</v>
      </c>
      <c r="B390" s="413" t="s">
        <v>24</v>
      </c>
      <c r="C390" s="412" t="s">
        <v>850</v>
      </c>
      <c r="D390" s="412" t="str">
        <f t="shared" si="15"/>
        <v>Bourke - Cobar - Coonamble ALL</v>
      </c>
      <c r="E390" s="463">
        <v>22098</v>
      </c>
      <c r="F390" s="460">
        <f t="shared" si="16"/>
        <v>22098</v>
      </c>
      <c r="G390" s="461">
        <v>1.9040000000000001</v>
      </c>
      <c r="H390" s="462">
        <f t="shared" si="17"/>
        <v>1.9040000000000001</v>
      </c>
      <c r="I390" s="457">
        <v>5233</v>
      </c>
      <c r="J390" s="458">
        <v>0.24219003100846948</v>
      </c>
      <c r="K390" s="457">
        <v>827</v>
      </c>
      <c r="L390" s="458">
        <v>3.8274633220715511E-2</v>
      </c>
      <c r="M390" s="457">
        <v>304</v>
      </c>
      <c r="N390" s="458">
        <v>1.4069514509186837E-2</v>
      </c>
    </row>
    <row r="391" spans="1:14" x14ac:dyDescent="0.3">
      <c r="A391" s="412" t="s">
        <v>1093</v>
      </c>
      <c r="B391" s="413" t="s">
        <v>226</v>
      </c>
      <c r="C391" s="465" t="s">
        <v>361</v>
      </c>
      <c r="D391" s="412" t="str">
        <f t="shared" si="15"/>
        <v>Bowen Basin - North 12to17</v>
      </c>
      <c r="E391" s="463">
        <v>2593</v>
      </c>
      <c r="F391" s="460">
        <f t="shared" si="16"/>
        <v>2593</v>
      </c>
      <c r="G391" s="461">
        <v>2.0416666666666665</v>
      </c>
      <c r="H391" s="462">
        <f t="shared" si="17"/>
        <v>2.0416666666666665</v>
      </c>
      <c r="I391" s="457">
        <v>310</v>
      </c>
      <c r="J391" s="458">
        <v>0.13058129738837404</v>
      </c>
      <c r="K391" s="457">
        <v>84</v>
      </c>
      <c r="L391" s="458">
        <v>3.5383319292333612E-2</v>
      </c>
      <c r="M391" s="457">
        <v>0</v>
      </c>
      <c r="N391" s="458">
        <v>0</v>
      </c>
    </row>
    <row r="392" spans="1:14" x14ac:dyDescent="0.3">
      <c r="A392" s="412" t="s">
        <v>1093</v>
      </c>
      <c r="B392" s="413" t="s">
        <v>226</v>
      </c>
      <c r="C392" s="465" t="s">
        <v>362</v>
      </c>
      <c r="D392" s="412" t="str">
        <f t="shared" si="15"/>
        <v>Bowen Basin - North 18to24</v>
      </c>
      <c r="E392" s="463">
        <v>2854</v>
      </c>
      <c r="F392" s="460">
        <f t="shared" si="16"/>
        <v>2854</v>
      </c>
      <c r="G392" s="461">
        <v>1.3680000000000001</v>
      </c>
      <c r="H392" s="462">
        <f t="shared" si="17"/>
        <v>1.3680000000000001</v>
      </c>
      <c r="I392" s="457">
        <v>235</v>
      </c>
      <c r="J392" s="458">
        <v>8.2717353044702568E-2</v>
      </c>
      <c r="K392" s="457">
        <v>118</v>
      </c>
      <c r="L392" s="458">
        <v>4.1534670890531505E-2</v>
      </c>
      <c r="M392" s="457">
        <v>9</v>
      </c>
      <c r="N392" s="458">
        <v>3.1678986272439284E-3</v>
      </c>
    </row>
    <row r="393" spans="1:14" x14ac:dyDescent="0.3">
      <c r="A393" s="412" t="s">
        <v>1093</v>
      </c>
      <c r="B393" s="413" t="s">
        <v>226</v>
      </c>
      <c r="C393" s="465" t="s">
        <v>364</v>
      </c>
      <c r="D393" s="412" t="str">
        <f t="shared" si="15"/>
        <v>Bowen Basin - North 25to64</v>
      </c>
      <c r="E393" s="463">
        <v>21720</v>
      </c>
      <c r="F393" s="460">
        <f t="shared" si="16"/>
        <v>21720</v>
      </c>
      <c r="G393" s="461">
        <v>1.3680000000000001</v>
      </c>
      <c r="H393" s="462">
        <f t="shared" si="17"/>
        <v>1.3680000000000001</v>
      </c>
      <c r="I393" s="457">
        <v>1111</v>
      </c>
      <c r="J393" s="458">
        <v>5.4181906851987323E-2</v>
      </c>
      <c r="K393" s="457">
        <v>1414</v>
      </c>
      <c r="L393" s="458">
        <v>6.895879053889295E-2</v>
      </c>
      <c r="M393" s="457">
        <v>426</v>
      </c>
      <c r="N393" s="458">
        <v>2.077542062911485E-2</v>
      </c>
    </row>
    <row r="394" spans="1:14" x14ac:dyDescent="0.3">
      <c r="A394" s="412" t="s">
        <v>1093</v>
      </c>
      <c r="B394" s="413" t="s">
        <v>226</v>
      </c>
      <c r="C394" s="412" t="s">
        <v>9</v>
      </c>
      <c r="D394" s="412" t="str">
        <f t="shared" si="15"/>
        <v>Bowen Basin - North 65+</v>
      </c>
      <c r="E394" s="463">
        <v>4512</v>
      </c>
      <c r="F394" s="460">
        <f t="shared" si="16"/>
        <v>4512</v>
      </c>
      <c r="G394" s="461">
        <v>1.3680000000000001</v>
      </c>
      <c r="H394" s="462">
        <f t="shared" si="17"/>
        <v>1.3680000000000001</v>
      </c>
      <c r="I394" s="457">
        <v>147</v>
      </c>
      <c r="J394" s="458">
        <v>3.4694359216426718E-2</v>
      </c>
      <c r="K394" s="457">
        <v>113</v>
      </c>
      <c r="L394" s="458">
        <v>2.6669813547321217E-2</v>
      </c>
      <c r="M394" s="457">
        <v>322</v>
      </c>
      <c r="N394" s="458">
        <v>7.5997167807410906E-2</v>
      </c>
    </row>
    <row r="395" spans="1:14" x14ac:dyDescent="0.3">
      <c r="A395" s="412" t="s">
        <v>1093</v>
      </c>
      <c r="B395" s="413" t="s">
        <v>226</v>
      </c>
      <c r="C395" s="412" t="s">
        <v>850</v>
      </c>
      <c r="D395" s="412" t="str">
        <f t="shared" si="15"/>
        <v>Bowen Basin - North ALL</v>
      </c>
      <c r="E395" s="463">
        <v>37722</v>
      </c>
      <c r="F395" s="460">
        <f t="shared" si="16"/>
        <v>37722</v>
      </c>
      <c r="G395" s="461">
        <v>1.3680000000000001</v>
      </c>
      <c r="H395" s="462">
        <f t="shared" si="17"/>
        <v>1.3680000000000001</v>
      </c>
      <c r="I395" s="457">
        <v>2532</v>
      </c>
      <c r="J395" s="458">
        <v>7.0684793836017973E-2</v>
      </c>
      <c r="K395" s="457">
        <v>1941</v>
      </c>
      <c r="L395" s="458">
        <v>5.4186091957231793E-2</v>
      </c>
      <c r="M395" s="457">
        <v>756</v>
      </c>
      <c r="N395" s="458">
        <v>2.1104938443929539E-2</v>
      </c>
    </row>
    <row r="396" spans="1:14" x14ac:dyDescent="0.3">
      <c r="A396" s="412" t="s">
        <v>1093</v>
      </c>
      <c r="B396" s="413" t="s">
        <v>229</v>
      </c>
      <c r="C396" s="465" t="s">
        <v>361</v>
      </c>
      <c r="D396" s="412" t="str">
        <f t="shared" si="15"/>
        <v>Bribie - Beachmere 12to17</v>
      </c>
      <c r="E396" s="463">
        <v>2089</v>
      </c>
      <c r="F396" s="460">
        <f t="shared" si="16"/>
        <v>2089</v>
      </c>
      <c r="G396" s="461">
        <v>1.4583333333333335</v>
      </c>
      <c r="H396" s="462">
        <f t="shared" si="17"/>
        <v>1.4583333333333335</v>
      </c>
      <c r="I396" s="457">
        <v>193</v>
      </c>
      <c r="J396" s="458">
        <v>9.0567808540591266E-2</v>
      </c>
      <c r="K396" s="457">
        <v>51</v>
      </c>
      <c r="L396" s="458">
        <v>2.3932426091037073E-2</v>
      </c>
      <c r="M396" s="457">
        <v>0</v>
      </c>
      <c r="N396" s="458">
        <v>0</v>
      </c>
    </row>
    <row r="397" spans="1:14" x14ac:dyDescent="0.3">
      <c r="A397" s="412" t="s">
        <v>1093</v>
      </c>
      <c r="B397" s="413" t="s">
        <v>229</v>
      </c>
      <c r="C397" s="465" t="s">
        <v>362</v>
      </c>
      <c r="D397" s="412" t="str">
        <f t="shared" si="15"/>
        <v>Bribie - Beachmere 18to24</v>
      </c>
      <c r="E397" s="463">
        <v>1933</v>
      </c>
      <c r="F397" s="460">
        <f t="shared" si="16"/>
        <v>1933</v>
      </c>
      <c r="G397" s="461">
        <v>1.248</v>
      </c>
      <c r="H397" s="462">
        <f t="shared" si="17"/>
        <v>1.248</v>
      </c>
      <c r="I397" s="457">
        <v>120</v>
      </c>
      <c r="J397" s="458">
        <v>7.2683222289521496E-2</v>
      </c>
      <c r="K397" s="457">
        <v>52</v>
      </c>
      <c r="L397" s="458">
        <v>3.1496062992125984E-2</v>
      </c>
      <c r="M397" s="457">
        <v>7</v>
      </c>
      <c r="N397" s="458">
        <v>4.2398546335554212E-3</v>
      </c>
    </row>
    <row r="398" spans="1:14" x14ac:dyDescent="0.3">
      <c r="A398" s="412" t="s">
        <v>1093</v>
      </c>
      <c r="B398" s="413" t="s">
        <v>229</v>
      </c>
      <c r="C398" s="465" t="s">
        <v>364</v>
      </c>
      <c r="D398" s="412" t="str">
        <f t="shared" si="15"/>
        <v>Bribie - Beachmere 25to64</v>
      </c>
      <c r="E398" s="463">
        <v>15912</v>
      </c>
      <c r="F398" s="460">
        <f t="shared" si="16"/>
        <v>15912</v>
      </c>
      <c r="G398" s="461">
        <v>1.248</v>
      </c>
      <c r="H398" s="462">
        <f t="shared" si="17"/>
        <v>1.248</v>
      </c>
      <c r="I398" s="457">
        <v>523</v>
      </c>
      <c r="J398" s="458">
        <v>3.4326594906799686E-2</v>
      </c>
      <c r="K398" s="457">
        <v>705</v>
      </c>
      <c r="L398" s="458">
        <v>4.627198739826726E-2</v>
      </c>
      <c r="M398" s="457">
        <v>613</v>
      </c>
      <c r="N398" s="458">
        <v>4.023365712785508E-2</v>
      </c>
    </row>
    <row r="399" spans="1:14" x14ac:dyDescent="0.3">
      <c r="A399" s="412" t="s">
        <v>1093</v>
      </c>
      <c r="B399" s="413" t="s">
        <v>229</v>
      </c>
      <c r="C399" s="412" t="s">
        <v>9</v>
      </c>
      <c r="D399" s="412" t="str">
        <f t="shared" si="15"/>
        <v>Bribie - Beachmere 65+</v>
      </c>
      <c r="E399" s="463">
        <v>16085</v>
      </c>
      <c r="F399" s="460">
        <f t="shared" si="16"/>
        <v>16085</v>
      </c>
      <c r="G399" s="461">
        <v>1.248</v>
      </c>
      <c r="H399" s="462">
        <f t="shared" si="17"/>
        <v>1.248</v>
      </c>
      <c r="I399" s="457">
        <v>177</v>
      </c>
      <c r="J399" s="458">
        <v>1.1822857524547458E-2</v>
      </c>
      <c r="K399" s="457">
        <v>379</v>
      </c>
      <c r="L399" s="458">
        <v>2.5315610179680717E-2</v>
      </c>
      <c r="M399" s="457">
        <v>1600</v>
      </c>
      <c r="N399" s="458">
        <v>0.10687328835749114</v>
      </c>
    </row>
    <row r="400" spans="1:14" x14ac:dyDescent="0.3">
      <c r="A400" s="412" t="s">
        <v>1093</v>
      </c>
      <c r="B400" s="413" t="s">
        <v>229</v>
      </c>
      <c r="C400" s="412" t="s">
        <v>850</v>
      </c>
      <c r="D400" s="412" t="str">
        <f t="shared" ref="D400:D463" si="18">B400&amp;" "&amp;C400</f>
        <v>Bribie - Beachmere ALL</v>
      </c>
      <c r="E400" s="463">
        <v>39190</v>
      </c>
      <c r="F400" s="460">
        <f t="shared" ref="F400:F463" si="19">E400</f>
        <v>39190</v>
      </c>
      <c r="G400" s="461">
        <v>1.248</v>
      </c>
      <c r="H400" s="462">
        <f t="shared" ref="H400:H463" si="20">G400</f>
        <v>1.248</v>
      </c>
      <c r="I400" s="457">
        <v>1280</v>
      </c>
      <c r="J400" s="458">
        <v>3.4519025916237428E-2</v>
      </c>
      <c r="K400" s="457">
        <v>1322</v>
      </c>
      <c r="L400" s="458">
        <v>3.5651681454113966E-2</v>
      </c>
      <c r="M400" s="457">
        <v>2220</v>
      </c>
      <c r="N400" s="458">
        <v>5.9868935573474287E-2</v>
      </c>
    </row>
    <row r="401" spans="1:14" x14ac:dyDescent="0.3">
      <c r="A401" s="412" t="s">
        <v>1093</v>
      </c>
      <c r="B401" s="413" t="s">
        <v>318</v>
      </c>
      <c r="C401" s="465" t="s">
        <v>361</v>
      </c>
      <c r="D401" s="412" t="str">
        <f t="shared" si="18"/>
        <v>Brighton 12to17</v>
      </c>
      <c r="E401" s="463">
        <v>1714</v>
      </c>
      <c r="F401" s="460">
        <f t="shared" si="19"/>
        <v>1714</v>
      </c>
      <c r="G401" s="461">
        <v>1.75</v>
      </c>
      <c r="H401" s="462">
        <f t="shared" si="20"/>
        <v>1.75</v>
      </c>
      <c r="I401" s="457">
        <v>304</v>
      </c>
      <c r="J401" s="458">
        <v>0.18604651162790697</v>
      </c>
      <c r="K401" s="457">
        <v>36</v>
      </c>
      <c r="L401" s="458">
        <v>2.2031823745410038E-2</v>
      </c>
      <c r="M401" s="457">
        <v>0</v>
      </c>
      <c r="N401" s="458">
        <v>0</v>
      </c>
    </row>
    <row r="402" spans="1:14" x14ac:dyDescent="0.3">
      <c r="A402" s="412" t="s">
        <v>1093</v>
      </c>
      <c r="B402" s="413" t="s">
        <v>318</v>
      </c>
      <c r="C402" s="465" t="s">
        <v>362</v>
      </c>
      <c r="D402" s="412" t="str">
        <f t="shared" si="18"/>
        <v>Brighton 18to24</v>
      </c>
      <c r="E402" s="463">
        <v>1875</v>
      </c>
      <c r="F402" s="460">
        <f t="shared" si="19"/>
        <v>1875</v>
      </c>
      <c r="G402" s="464">
        <v>1</v>
      </c>
      <c r="H402" s="462">
        <f t="shared" si="20"/>
        <v>1</v>
      </c>
      <c r="I402" s="457">
        <v>244</v>
      </c>
      <c r="J402" s="458">
        <v>0.14063400576368876</v>
      </c>
      <c r="K402" s="457">
        <v>32</v>
      </c>
      <c r="L402" s="458">
        <v>1.8443804034582133E-2</v>
      </c>
      <c r="M402" s="457">
        <v>5</v>
      </c>
      <c r="N402" s="458">
        <v>2.881844380403458E-3</v>
      </c>
    </row>
    <row r="403" spans="1:14" x14ac:dyDescent="0.3">
      <c r="A403" s="412" t="s">
        <v>1093</v>
      </c>
      <c r="B403" s="413" t="s">
        <v>318</v>
      </c>
      <c r="C403" s="465" t="s">
        <v>364</v>
      </c>
      <c r="D403" s="412" t="str">
        <f t="shared" si="18"/>
        <v>Brighton 25to64</v>
      </c>
      <c r="E403" s="463">
        <v>10372</v>
      </c>
      <c r="F403" s="460">
        <f t="shared" si="19"/>
        <v>10372</v>
      </c>
      <c r="G403" s="464">
        <v>1</v>
      </c>
      <c r="H403" s="462">
        <f t="shared" si="20"/>
        <v>1</v>
      </c>
      <c r="I403" s="457">
        <v>872</v>
      </c>
      <c r="J403" s="458">
        <v>8.8125315816068722E-2</v>
      </c>
      <c r="K403" s="457">
        <v>454</v>
      </c>
      <c r="L403" s="458">
        <v>4.5881758463870645E-2</v>
      </c>
      <c r="M403" s="457">
        <v>304</v>
      </c>
      <c r="N403" s="458">
        <v>3.0722587165234967E-2</v>
      </c>
    </row>
    <row r="404" spans="1:14" x14ac:dyDescent="0.3">
      <c r="A404" s="412" t="s">
        <v>1093</v>
      </c>
      <c r="B404" s="413" t="s">
        <v>318</v>
      </c>
      <c r="C404" s="412" t="s">
        <v>9</v>
      </c>
      <c r="D404" s="412" t="str">
        <f t="shared" si="18"/>
        <v>Brighton 65+</v>
      </c>
      <c r="E404" s="463">
        <v>3029</v>
      </c>
      <c r="F404" s="460">
        <f t="shared" si="19"/>
        <v>3029</v>
      </c>
      <c r="G404" s="464">
        <v>1</v>
      </c>
      <c r="H404" s="462">
        <f t="shared" si="20"/>
        <v>1</v>
      </c>
      <c r="I404" s="457">
        <v>118</v>
      </c>
      <c r="J404" s="458">
        <v>4.1696113074204948E-2</v>
      </c>
      <c r="K404" s="457">
        <v>74</v>
      </c>
      <c r="L404" s="458">
        <v>2.6148409893992933E-2</v>
      </c>
      <c r="M404" s="457">
        <v>225</v>
      </c>
      <c r="N404" s="458">
        <v>7.9505300353356886E-2</v>
      </c>
    </row>
    <row r="405" spans="1:14" x14ac:dyDescent="0.3">
      <c r="A405" s="412" t="s">
        <v>1093</v>
      </c>
      <c r="B405" s="413" t="s">
        <v>318</v>
      </c>
      <c r="C405" s="412" t="s">
        <v>850</v>
      </c>
      <c r="D405" s="412" t="str">
        <f t="shared" si="18"/>
        <v>Brighton ALL</v>
      </c>
      <c r="E405" s="463">
        <v>20567</v>
      </c>
      <c r="F405" s="460">
        <f t="shared" si="19"/>
        <v>20567</v>
      </c>
      <c r="G405" s="464">
        <v>1</v>
      </c>
      <c r="H405" s="462">
        <f t="shared" si="20"/>
        <v>1</v>
      </c>
      <c r="I405" s="457">
        <v>2215</v>
      </c>
      <c r="J405" s="458">
        <v>0.11307366379090306</v>
      </c>
      <c r="K405" s="457">
        <v>673</v>
      </c>
      <c r="L405" s="458">
        <v>3.4356016131502375E-2</v>
      </c>
      <c r="M405" s="457">
        <v>539</v>
      </c>
      <c r="N405" s="458">
        <v>2.7515442340088826E-2</v>
      </c>
    </row>
    <row r="406" spans="1:14" x14ac:dyDescent="0.3">
      <c r="A406" s="412" t="s">
        <v>1093</v>
      </c>
      <c r="B406" s="413" t="s">
        <v>155</v>
      </c>
      <c r="C406" s="465" t="s">
        <v>361</v>
      </c>
      <c r="D406" s="412" t="str">
        <f t="shared" si="18"/>
        <v>Brimbank 12to17</v>
      </c>
      <c r="E406" s="463">
        <v>12804</v>
      </c>
      <c r="F406" s="460">
        <f t="shared" si="19"/>
        <v>12804</v>
      </c>
      <c r="G406" s="461">
        <v>0.41666666666666669</v>
      </c>
      <c r="H406" s="462">
        <f t="shared" si="20"/>
        <v>0.41666666666666669</v>
      </c>
      <c r="I406" s="457">
        <v>93</v>
      </c>
      <c r="J406" s="458">
        <v>7.3436512950094757E-3</v>
      </c>
      <c r="K406" s="457">
        <v>6296</v>
      </c>
      <c r="L406" s="458">
        <v>0.49715729627289956</v>
      </c>
      <c r="M406" s="457">
        <v>4</v>
      </c>
      <c r="N406" s="458">
        <v>3.1585596967782689E-4</v>
      </c>
    </row>
    <row r="407" spans="1:14" x14ac:dyDescent="0.3">
      <c r="A407" s="412" t="s">
        <v>1093</v>
      </c>
      <c r="B407" s="413" t="s">
        <v>155</v>
      </c>
      <c r="C407" s="465" t="s">
        <v>362</v>
      </c>
      <c r="D407" s="412" t="str">
        <f t="shared" si="18"/>
        <v>Brimbank 18to24</v>
      </c>
      <c r="E407" s="463">
        <v>17722</v>
      </c>
      <c r="F407" s="460">
        <f t="shared" si="19"/>
        <v>17722</v>
      </c>
      <c r="G407" s="461">
        <v>0.73599999999999999</v>
      </c>
      <c r="H407" s="462">
        <f t="shared" si="20"/>
        <v>0.73599999999999999</v>
      </c>
      <c r="I407" s="457">
        <v>90</v>
      </c>
      <c r="J407" s="458">
        <v>5.2255704581083435E-3</v>
      </c>
      <c r="K407" s="457">
        <v>9953</v>
      </c>
      <c r="L407" s="458">
        <v>0.57789003077280376</v>
      </c>
      <c r="M407" s="457">
        <v>22</v>
      </c>
      <c r="N407" s="458">
        <v>1.2773616675375952E-3</v>
      </c>
    </row>
    <row r="408" spans="1:14" x14ac:dyDescent="0.3">
      <c r="A408" s="412" t="s">
        <v>1093</v>
      </c>
      <c r="B408" s="413" t="s">
        <v>155</v>
      </c>
      <c r="C408" s="465" t="s">
        <v>364</v>
      </c>
      <c r="D408" s="412" t="str">
        <f t="shared" si="18"/>
        <v>Brimbank 25to64</v>
      </c>
      <c r="E408" s="463">
        <v>101159</v>
      </c>
      <c r="F408" s="460">
        <f t="shared" si="19"/>
        <v>101159</v>
      </c>
      <c r="G408" s="461">
        <v>0.73599999999999999</v>
      </c>
      <c r="H408" s="462">
        <f t="shared" si="20"/>
        <v>0.73599999999999999</v>
      </c>
      <c r="I408" s="457">
        <v>374</v>
      </c>
      <c r="J408" s="458">
        <v>3.7192096182340714E-3</v>
      </c>
      <c r="K408" s="457">
        <v>61001</v>
      </c>
      <c r="L408" s="458">
        <v>0.6066189997911674</v>
      </c>
      <c r="M408" s="457">
        <v>537</v>
      </c>
      <c r="N408" s="458">
        <v>5.3401485694965145E-3</v>
      </c>
    </row>
    <row r="409" spans="1:14" x14ac:dyDescent="0.3">
      <c r="A409" s="412" t="s">
        <v>1093</v>
      </c>
      <c r="B409" s="413" t="s">
        <v>155</v>
      </c>
      <c r="C409" s="412" t="s">
        <v>9</v>
      </c>
      <c r="D409" s="412" t="str">
        <f t="shared" si="18"/>
        <v>Brimbank 65+</v>
      </c>
      <c r="E409" s="463">
        <v>30664</v>
      </c>
      <c r="F409" s="460">
        <f t="shared" si="19"/>
        <v>30664</v>
      </c>
      <c r="G409" s="461">
        <v>0.73599999999999999</v>
      </c>
      <c r="H409" s="462">
        <f t="shared" si="20"/>
        <v>0.73599999999999999</v>
      </c>
      <c r="I409" s="457">
        <v>54</v>
      </c>
      <c r="J409" s="458">
        <v>1.825619527367389E-3</v>
      </c>
      <c r="K409" s="457">
        <v>18952</v>
      </c>
      <c r="L409" s="458">
        <v>0.64072483856790285</v>
      </c>
      <c r="M409" s="457">
        <v>574</v>
      </c>
      <c r="N409" s="458">
        <v>1.9405659420534838E-2</v>
      </c>
    </row>
    <row r="410" spans="1:14" x14ac:dyDescent="0.3">
      <c r="A410" s="412" t="s">
        <v>1093</v>
      </c>
      <c r="B410" s="413" t="s">
        <v>155</v>
      </c>
      <c r="C410" s="412" t="s">
        <v>850</v>
      </c>
      <c r="D410" s="412" t="str">
        <f t="shared" si="18"/>
        <v>Brimbank ALL</v>
      </c>
      <c r="E410" s="463">
        <v>187487</v>
      </c>
      <c r="F410" s="460">
        <f t="shared" si="19"/>
        <v>187487</v>
      </c>
      <c r="G410" s="461">
        <v>0.73599999999999999</v>
      </c>
      <c r="H410" s="462">
        <f t="shared" si="20"/>
        <v>0.73599999999999999</v>
      </c>
      <c r="I410" s="457">
        <v>814</v>
      </c>
      <c r="J410" s="458">
        <v>4.3747682286488197E-3</v>
      </c>
      <c r="K410" s="457">
        <v>108704</v>
      </c>
      <c r="L410" s="458">
        <v>0.58421966280963311</v>
      </c>
      <c r="M410" s="457">
        <v>1135</v>
      </c>
      <c r="N410" s="458">
        <v>6.0999532426491533E-3</v>
      </c>
    </row>
    <row r="411" spans="1:14" x14ac:dyDescent="0.3">
      <c r="A411" s="412" t="s">
        <v>1093</v>
      </c>
      <c r="B411" s="413" t="s">
        <v>99</v>
      </c>
      <c r="C411" s="465" t="s">
        <v>361</v>
      </c>
      <c r="D411" s="412" t="str">
        <f t="shared" si="18"/>
        <v>Bringelly - Green Valley 12to17</v>
      </c>
      <c r="E411" s="463">
        <v>14377</v>
      </c>
      <c r="F411" s="460">
        <f t="shared" si="19"/>
        <v>14377</v>
      </c>
      <c r="G411" s="461">
        <v>0.29166666666666669</v>
      </c>
      <c r="H411" s="462">
        <f t="shared" si="20"/>
        <v>0.29166666666666669</v>
      </c>
      <c r="I411" s="457">
        <v>348</v>
      </c>
      <c r="J411" s="458">
        <v>2.7889084789229045E-2</v>
      </c>
      <c r="K411" s="457">
        <v>5140</v>
      </c>
      <c r="L411" s="458">
        <v>0.41192498797884275</v>
      </c>
      <c r="M411" s="457">
        <v>0</v>
      </c>
      <c r="N411" s="458">
        <v>0</v>
      </c>
    </row>
    <row r="412" spans="1:14" x14ac:dyDescent="0.3">
      <c r="A412" s="412" t="s">
        <v>1093</v>
      </c>
      <c r="B412" s="413" t="s">
        <v>99</v>
      </c>
      <c r="C412" s="465" t="s">
        <v>362</v>
      </c>
      <c r="D412" s="412" t="str">
        <f t="shared" si="18"/>
        <v>Bringelly - Green Valley 18to24</v>
      </c>
      <c r="E412" s="463">
        <v>15535</v>
      </c>
      <c r="F412" s="460">
        <f t="shared" si="19"/>
        <v>15535</v>
      </c>
      <c r="G412" s="461">
        <v>0.53600000000000003</v>
      </c>
      <c r="H412" s="462">
        <f t="shared" si="20"/>
        <v>0.53600000000000003</v>
      </c>
      <c r="I412" s="457">
        <v>335</v>
      </c>
      <c r="J412" s="458">
        <v>2.5093632958801498E-2</v>
      </c>
      <c r="K412" s="457">
        <v>5838</v>
      </c>
      <c r="L412" s="458">
        <v>0.43730337078651688</v>
      </c>
      <c r="M412" s="457">
        <v>44</v>
      </c>
      <c r="N412" s="458">
        <v>3.295880149812734E-3</v>
      </c>
    </row>
    <row r="413" spans="1:14" x14ac:dyDescent="0.3">
      <c r="A413" s="412" t="s">
        <v>1093</v>
      </c>
      <c r="B413" s="413" t="s">
        <v>99</v>
      </c>
      <c r="C413" s="465" t="s">
        <v>364</v>
      </c>
      <c r="D413" s="412" t="str">
        <f t="shared" si="18"/>
        <v>Bringelly - Green Valley 25to64</v>
      </c>
      <c r="E413" s="463">
        <v>84524</v>
      </c>
      <c r="F413" s="460">
        <f t="shared" si="19"/>
        <v>84524</v>
      </c>
      <c r="G413" s="461">
        <v>0.53600000000000003</v>
      </c>
      <c r="H413" s="462">
        <f t="shared" si="20"/>
        <v>0.53600000000000003</v>
      </c>
      <c r="I413" s="457">
        <v>1128</v>
      </c>
      <c r="J413" s="458">
        <v>1.5025975755961103E-2</v>
      </c>
      <c r="K413" s="457">
        <v>40636</v>
      </c>
      <c r="L413" s="458">
        <v>0.54130811242840016</v>
      </c>
      <c r="M413" s="457">
        <v>670</v>
      </c>
      <c r="N413" s="458">
        <v>8.9250033302251241E-3</v>
      </c>
    </row>
    <row r="414" spans="1:14" x14ac:dyDescent="0.3">
      <c r="A414" s="412" t="s">
        <v>1093</v>
      </c>
      <c r="B414" s="413" t="s">
        <v>99</v>
      </c>
      <c r="C414" s="412" t="s">
        <v>9</v>
      </c>
      <c r="D414" s="412" t="str">
        <f t="shared" si="18"/>
        <v>Bringelly - Green Valley 65+</v>
      </c>
      <c r="E414" s="463">
        <v>15401</v>
      </c>
      <c r="F414" s="460">
        <f t="shared" si="19"/>
        <v>15401</v>
      </c>
      <c r="G414" s="461">
        <v>0.53600000000000003</v>
      </c>
      <c r="H414" s="462">
        <f t="shared" si="20"/>
        <v>0.53600000000000003</v>
      </c>
      <c r="I414" s="457">
        <v>129</v>
      </c>
      <c r="J414" s="458">
        <v>9.2393639879673403E-3</v>
      </c>
      <c r="K414" s="457">
        <v>8001</v>
      </c>
      <c r="L414" s="458">
        <v>0.57305543618392785</v>
      </c>
      <c r="M414" s="457">
        <v>307</v>
      </c>
      <c r="N414" s="458">
        <v>2.1988253831829251E-2</v>
      </c>
    </row>
    <row r="415" spans="1:14" x14ac:dyDescent="0.3">
      <c r="A415" s="412" t="s">
        <v>1093</v>
      </c>
      <c r="B415" s="413" t="s">
        <v>99</v>
      </c>
      <c r="C415" s="412" t="s">
        <v>850</v>
      </c>
      <c r="D415" s="412" t="str">
        <f t="shared" si="18"/>
        <v>Bringelly - Green Valley ALL</v>
      </c>
      <c r="E415" s="463">
        <v>161965</v>
      </c>
      <c r="F415" s="460">
        <f t="shared" si="19"/>
        <v>161965</v>
      </c>
      <c r="G415" s="461">
        <v>0.53600000000000003</v>
      </c>
      <c r="H415" s="462">
        <f t="shared" si="20"/>
        <v>0.53600000000000003</v>
      </c>
      <c r="I415" s="457">
        <v>2818</v>
      </c>
      <c r="J415" s="458">
        <v>1.9695275370422143E-2</v>
      </c>
      <c r="K415" s="457">
        <v>69747</v>
      </c>
      <c r="L415" s="458">
        <v>0.48746854906346099</v>
      </c>
      <c r="M415" s="457">
        <v>1024</v>
      </c>
      <c r="N415" s="458">
        <v>7.1568353368744756E-3</v>
      </c>
    </row>
    <row r="416" spans="1:14" x14ac:dyDescent="0.3">
      <c r="A416" s="412" t="s">
        <v>1093</v>
      </c>
      <c r="B416" s="413" t="s">
        <v>190</v>
      </c>
      <c r="C416" s="465" t="s">
        <v>361</v>
      </c>
      <c r="D416" s="412" t="str">
        <f t="shared" si="18"/>
        <v>Brisbane Inner 12to17</v>
      </c>
      <c r="E416" s="463">
        <v>4316</v>
      </c>
      <c r="F416" s="460">
        <f t="shared" si="19"/>
        <v>4316</v>
      </c>
      <c r="G416" s="461">
        <v>1.0833333333333333</v>
      </c>
      <c r="H416" s="462">
        <f t="shared" si="20"/>
        <v>1.0833333333333333</v>
      </c>
      <c r="I416" s="457">
        <v>51</v>
      </c>
      <c r="J416" s="458">
        <v>1.5972439711869714E-2</v>
      </c>
      <c r="K416" s="457">
        <v>932</v>
      </c>
      <c r="L416" s="458">
        <v>0.29188850610710931</v>
      </c>
      <c r="M416" s="457">
        <v>0</v>
      </c>
      <c r="N416" s="458">
        <v>0</v>
      </c>
    </row>
    <row r="417" spans="1:14" x14ac:dyDescent="0.3">
      <c r="A417" s="412" t="s">
        <v>1093</v>
      </c>
      <c r="B417" s="413" t="s">
        <v>190</v>
      </c>
      <c r="C417" s="465" t="s">
        <v>362</v>
      </c>
      <c r="D417" s="412" t="str">
        <f t="shared" si="18"/>
        <v>Brisbane Inner 18to24</v>
      </c>
      <c r="E417" s="463">
        <v>15112</v>
      </c>
      <c r="F417" s="460">
        <f t="shared" si="19"/>
        <v>15112</v>
      </c>
      <c r="G417" s="461">
        <v>1.1520000000000001</v>
      </c>
      <c r="H417" s="462">
        <f t="shared" si="20"/>
        <v>1.1520000000000001</v>
      </c>
      <c r="I417" s="457">
        <v>295</v>
      </c>
      <c r="J417" s="458">
        <v>2.1777646537723312E-2</v>
      </c>
      <c r="K417" s="457">
        <v>4438</v>
      </c>
      <c r="L417" s="458">
        <v>0.32762439096412227</v>
      </c>
      <c r="M417" s="457">
        <v>88</v>
      </c>
      <c r="N417" s="458">
        <v>6.4963826959988187E-3</v>
      </c>
    </row>
    <row r="418" spans="1:14" x14ac:dyDescent="0.3">
      <c r="A418" s="412" t="s">
        <v>1093</v>
      </c>
      <c r="B418" s="413" t="s">
        <v>190</v>
      </c>
      <c r="C418" s="465" t="s">
        <v>364</v>
      </c>
      <c r="D418" s="412" t="str">
        <f t="shared" si="18"/>
        <v>Brisbane Inner 25to64</v>
      </c>
      <c r="E418" s="463">
        <v>65134</v>
      </c>
      <c r="F418" s="460">
        <f t="shared" si="19"/>
        <v>65134</v>
      </c>
      <c r="G418" s="461">
        <v>1.1520000000000001</v>
      </c>
      <c r="H418" s="462">
        <f t="shared" si="20"/>
        <v>1.1520000000000001</v>
      </c>
      <c r="I418" s="457">
        <v>753</v>
      </c>
      <c r="J418" s="458">
        <v>1.3358643201816633E-2</v>
      </c>
      <c r="K418" s="457">
        <v>16860</v>
      </c>
      <c r="L418" s="458">
        <v>0.29910587567414137</v>
      </c>
      <c r="M418" s="457">
        <v>1127</v>
      </c>
      <c r="N418" s="458">
        <v>1.9993613397672437E-2</v>
      </c>
    </row>
    <row r="419" spans="1:14" x14ac:dyDescent="0.3">
      <c r="A419" s="412" t="s">
        <v>1093</v>
      </c>
      <c r="B419" s="413" t="s">
        <v>190</v>
      </c>
      <c r="C419" s="412" t="s">
        <v>9</v>
      </c>
      <c r="D419" s="412" t="str">
        <f t="shared" si="18"/>
        <v>Brisbane Inner 65+</v>
      </c>
      <c r="E419" s="463">
        <v>9495</v>
      </c>
      <c r="F419" s="460">
        <f t="shared" si="19"/>
        <v>9495</v>
      </c>
      <c r="G419" s="461">
        <v>1.1520000000000001</v>
      </c>
      <c r="H419" s="462">
        <f t="shared" si="20"/>
        <v>1.1520000000000001</v>
      </c>
      <c r="I419" s="457">
        <v>60</v>
      </c>
      <c r="J419" s="458">
        <v>6.8446269678302529E-3</v>
      </c>
      <c r="K419" s="457">
        <v>1530</v>
      </c>
      <c r="L419" s="458">
        <v>0.17453798767967146</v>
      </c>
      <c r="M419" s="457">
        <v>512</v>
      </c>
      <c r="N419" s="458">
        <v>5.840748345881816E-2</v>
      </c>
    </row>
    <row r="420" spans="1:14" x14ac:dyDescent="0.3">
      <c r="A420" s="412" t="s">
        <v>1093</v>
      </c>
      <c r="B420" s="413" t="s">
        <v>190</v>
      </c>
      <c r="C420" s="412" t="s">
        <v>850</v>
      </c>
      <c r="D420" s="412" t="str">
        <f t="shared" si="18"/>
        <v>Brisbane Inner ALL</v>
      </c>
      <c r="E420" s="463">
        <v>99844</v>
      </c>
      <c r="F420" s="460">
        <f t="shared" si="19"/>
        <v>99844</v>
      </c>
      <c r="G420" s="461">
        <v>1.1520000000000001</v>
      </c>
      <c r="H420" s="462">
        <f t="shared" si="20"/>
        <v>1.1520000000000001</v>
      </c>
      <c r="I420" s="457">
        <v>1258</v>
      </c>
      <c r="J420" s="458">
        <v>1.4382567139606938E-2</v>
      </c>
      <c r="K420" s="457">
        <v>25724</v>
      </c>
      <c r="L420" s="458">
        <v>0.29409948895011834</v>
      </c>
      <c r="M420" s="457">
        <v>1733</v>
      </c>
      <c r="N420" s="458">
        <v>1.9813186687550735E-2</v>
      </c>
    </row>
    <row r="421" spans="1:14" x14ac:dyDescent="0.3">
      <c r="A421" s="412" t="s">
        <v>1093</v>
      </c>
      <c r="B421" s="413" t="s">
        <v>191</v>
      </c>
      <c r="C421" s="465" t="s">
        <v>361</v>
      </c>
      <c r="D421" s="412" t="str">
        <f t="shared" si="18"/>
        <v>Brisbane Inner - East 12to17</v>
      </c>
      <c r="E421" s="463">
        <v>3151</v>
      </c>
      <c r="F421" s="460">
        <f t="shared" si="19"/>
        <v>3151</v>
      </c>
      <c r="G421" s="461">
        <v>1.75</v>
      </c>
      <c r="H421" s="462">
        <f t="shared" si="20"/>
        <v>1.75</v>
      </c>
      <c r="I421" s="457">
        <v>69</v>
      </c>
      <c r="J421" s="458">
        <v>2.2961730449251247E-2</v>
      </c>
      <c r="K421" s="457">
        <v>210</v>
      </c>
      <c r="L421" s="458">
        <v>6.9883527454242922E-2</v>
      </c>
      <c r="M421" s="457">
        <v>3</v>
      </c>
      <c r="N421" s="458">
        <v>9.9833610648918472E-4</v>
      </c>
    </row>
    <row r="422" spans="1:14" x14ac:dyDescent="0.3">
      <c r="A422" s="412" t="s">
        <v>1093</v>
      </c>
      <c r="B422" s="413" t="s">
        <v>191</v>
      </c>
      <c r="C422" s="465" t="s">
        <v>362</v>
      </c>
      <c r="D422" s="412" t="str">
        <f t="shared" si="18"/>
        <v>Brisbane Inner - East 18to24</v>
      </c>
      <c r="E422" s="463">
        <v>4754</v>
      </c>
      <c r="F422" s="460">
        <f t="shared" si="19"/>
        <v>4754</v>
      </c>
      <c r="G422" s="461">
        <v>0.95200000000000007</v>
      </c>
      <c r="H422" s="462">
        <f t="shared" si="20"/>
        <v>0.95200000000000007</v>
      </c>
      <c r="I422" s="457">
        <v>116</v>
      </c>
      <c r="J422" s="458">
        <v>2.6526412074091014E-2</v>
      </c>
      <c r="K422" s="457">
        <v>372</v>
      </c>
      <c r="L422" s="458">
        <v>8.5067459410016005E-2</v>
      </c>
      <c r="M422" s="457">
        <v>23</v>
      </c>
      <c r="N422" s="458">
        <v>5.2595472215870116E-3</v>
      </c>
    </row>
    <row r="423" spans="1:14" x14ac:dyDescent="0.3">
      <c r="A423" s="412" t="s">
        <v>1093</v>
      </c>
      <c r="B423" s="413" t="s">
        <v>191</v>
      </c>
      <c r="C423" s="465" t="s">
        <v>364</v>
      </c>
      <c r="D423" s="412" t="str">
        <f t="shared" si="18"/>
        <v>Brisbane Inner - East 25to64</v>
      </c>
      <c r="E423" s="463">
        <v>28355</v>
      </c>
      <c r="F423" s="460">
        <f t="shared" si="19"/>
        <v>28355</v>
      </c>
      <c r="G423" s="461">
        <v>0.95200000000000007</v>
      </c>
      <c r="H423" s="462">
        <f t="shared" si="20"/>
        <v>0.95200000000000007</v>
      </c>
      <c r="I423" s="457">
        <v>352</v>
      </c>
      <c r="J423" s="458">
        <v>1.3329798916953838E-2</v>
      </c>
      <c r="K423" s="457">
        <v>3519</v>
      </c>
      <c r="L423" s="458">
        <v>0.1332601204226152</v>
      </c>
      <c r="M423" s="457">
        <v>572</v>
      </c>
      <c r="N423" s="458">
        <v>2.1660923240049985E-2</v>
      </c>
    </row>
    <row r="424" spans="1:14" x14ac:dyDescent="0.3">
      <c r="A424" s="412" t="s">
        <v>1093</v>
      </c>
      <c r="B424" s="413" t="s">
        <v>191</v>
      </c>
      <c r="C424" s="412" t="s">
        <v>9</v>
      </c>
      <c r="D424" s="412" t="str">
        <f t="shared" si="18"/>
        <v>Brisbane Inner - East 65+</v>
      </c>
      <c r="E424" s="463">
        <v>4698</v>
      </c>
      <c r="F424" s="460">
        <f t="shared" si="19"/>
        <v>4698</v>
      </c>
      <c r="G424" s="461">
        <v>0.95200000000000007</v>
      </c>
      <c r="H424" s="462">
        <f t="shared" si="20"/>
        <v>0.95200000000000007</v>
      </c>
      <c r="I424" s="457">
        <v>47</v>
      </c>
      <c r="J424" s="458">
        <v>1.0696404187528447E-2</v>
      </c>
      <c r="K424" s="457">
        <v>406</v>
      </c>
      <c r="L424" s="458">
        <v>9.2398725534820203E-2</v>
      </c>
      <c r="M424" s="457">
        <v>307</v>
      </c>
      <c r="N424" s="458">
        <v>6.9868001820664549E-2</v>
      </c>
    </row>
    <row r="425" spans="1:14" x14ac:dyDescent="0.3">
      <c r="A425" s="412" t="s">
        <v>1093</v>
      </c>
      <c r="B425" s="413" t="s">
        <v>191</v>
      </c>
      <c r="C425" s="412" t="s">
        <v>850</v>
      </c>
      <c r="D425" s="412" t="str">
        <f t="shared" si="18"/>
        <v>Brisbane Inner - East ALL</v>
      </c>
      <c r="E425" s="463">
        <v>47181</v>
      </c>
      <c r="F425" s="460">
        <f t="shared" si="19"/>
        <v>47181</v>
      </c>
      <c r="G425" s="461">
        <v>0.95200000000000007</v>
      </c>
      <c r="H425" s="462">
        <f t="shared" si="20"/>
        <v>0.95200000000000007</v>
      </c>
      <c r="I425" s="457">
        <v>717</v>
      </c>
      <c r="J425" s="458">
        <v>1.6157382368848026E-2</v>
      </c>
      <c r="K425" s="457">
        <v>5262</v>
      </c>
      <c r="L425" s="458">
        <v>0.11857760951865873</v>
      </c>
      <c r="M425" s="457">
        <v>906</v>
      </c>
      <c r="N425" s="458">
        <v>2.0416441319632234E-2</v>
      </c>
    </row>
    <row r="426" spans="1:14" x14ac:dyDescent="0.3">
      <c r="A426" s="412" t="s">
        <v>1093</v>
      </c>
      <c r="B426" s="413" t="s">
        <v>192</v>
      </c>
      <c r="C426" s="465" t="s">
        <v>361</v>
      </c>
      <c r="D426" s="412" t="str">
        <f t="shared" si="18"/>
        <v>Brisbane Inner - North 12to17</v>
      </c>
      <c r="E426" s="463">
        <v>6142</v>
      </c>
      <c r="F426" s="460">
        <f t="shared" si="19"/>
        <v>6142</v>
      </c>
      <c r="G426" s="461">
        <v>0.79166666666666663</v>
      </c>
      <c r="H426" s="462">
        <f t="shared" si="20"/>
        <v>0.79166666666666663</v>
      </c>
      <c r="I426" s="457">
        <v>112</v>
      </c>
      <c r="J426" s="458">
        <v>1.9935920256318976E-2</v>
      </c>
      <c r="K426" s="457">
        <v>597</v>
      </c>
      <c r="L426" s="458">
        <v>0.10626557493770025</v>
      </c>
      <c r="M426" s="457">
        <v>0</v>
      </c>
      <c r="N426" s="458">
        <v>0</v>
      </c>
    </row>
    <row r="427" spans="1:14" x14ac:dyDescent="0.3">
      <c r="A427" s="412" t="s">
        <v>1093</v>
      </c>
      <c r="B427" s="413" t="s">
        <v>192</v>
      </c>
      <c r="C427" s="465" t="s">
        <v>362</v>
      </c>
      <c r="D427" s="412" t="str">
        <f t="shared" si="18"/>
        <v>Brisbane Inner - North 18to24</v>
      </c>
      <c r="E427" s="463">
        <v>13309</v>
      </c>
      <c r="F427" s="460">
        <f t="shared" si="19"/>
        <v>13309</v>
      </c>
      <c r="G427" s="461">
        <v>1.056</v>
      </c>
      <c r="H427" s="462">
        <f t="shared" si="20"/>
        <v>1.056</v>
      </c>
      <c r="I427" s="457">
        <v>273</v>
      </c>
      <c r="J427" s="458">
        <v>2.2342253866928553E-2</v>
      </c>
      <c r="K427" s="457">
        <v>1907</v>
      </c>
      <c r="L427" s="458">
        <v>0.15606841803748261</v>
      </c>
      <c r="M427" s="457">
        <v>129</v>
      </c>
      <c r="N427" s="458">
        <v>1.0557328750306899E-2</v>
      </c>
    </row>
    <row r="428" spans="1:14" x14ac:dyDescent="0.3">
      <c r="A428" s="412" t="s">
        <v>1093</v>
      </c>
      <c r="B428" s="413" t="s">
        <v>192</v>
      </c>
      <c r="C428" s="465" t="s">
        <v>364</v>
      </c>
      <c r="D428" s="412" t="str">
        <f t="shared" si="18"/>
        <v>Brisbane Inner - North 25to64</v>
      </c>
      <c r="E428" s="463">
        <v>66052</v>
      </c>
      <c r="F428" s="460">
        <f t="shared" si="19"/>
        <v>66052</v>
      </c>
      <c r="G428" s="461">
        <v>1.056</v>
      </c>
      <c r="H428" s="462">
        <f t="shared" si="20"/>
        <v>1.056</v>
      </c>
      <c r="I428" s="457">
        <v>807</v>
      </c>
      <c r="J428" s="458">
        <v>1.3334875574209325E-2</v>
      </c>
      <c r="K428" s="457">
        <v>10805</v>
      </c>
      <c r="L428" s="458">
        <v>0.17854192141181136</v>
      </c>
      <c r="M428" s="457">
        <v>1570</v>
      </c>
      <c r="N428" s="458">
        <v>2.5942694735450609E-2</v>
      </c>
    </row>
    <row r="429" spans="1:14" x14ac:dyDescent="0.3">
      <c r="A429" s="412" t="s">
        <v>1093</v>
      </c>
      <c r="B429" s="413" t="s">
        <v>192</v>
      </c>
      <c r="C429" s="412" t="s">
        <v>9</v>
      </c>
      <c r="D429" s="412" t="str">
        <f t="shared" si="18"/>
        <v>Brisbane Inner - North 65+</v>
      </c>
      <c r="E429" s="463">
        <v>11801</v>
      </c>
      <c r="F429" s="460">
        <f t="shared" si="19"/>
        <v>11801</v>
      </c>
      <c r="G429" s="461">
        <v>1.056</v>
      </c>
      <c r="H429" s="462">
        <f t="shared" si="20"/>
        <v>1.056</v>
      </c>
      <c r="I429" s="457">
        <v>64</v>
      </c>
      <c r="J429" s="458">
        <v>5.8410148763347628E-3</v>
      </c>
      <c r="K429" s="457">
        <v>1048</v>
      </c>
      <c r="L429" s="458">
        <v>9.5646618599981748E-2</v>
      </c>
      <c r="M429" s="457">
        <v>766</v>
      </c>
      <c r="N429" s="458">
        <v>6.9909646801131695E-2</v>
      </c>
    </row>
    <row r="430" spans="1:14" x14ac:dyDescent="0.3">
      <c r="A430" s="412" t="s">
        <v>1093</v>
      </c>
      <c r="B430" s="413" t="s">
        <v>192</v>
      </c>
      <c r="C430" s="412" t="s">
        <v>850</v>
      </c>
      <c r="D430" s="412" t="str">
        <f t="shared" si="18"/>
        <v>Brisbane Inner - North ALL</v>
      </c>
      <c r="E430" s="463">
        <v>108196</v>
      </c>
      <c r="F430" s="460">
        <f t="shared" si="19"/>
        <v>108196</v>
      </c>
      <c r="G430" s="461">
        <v>1.056</v>
      </c>
      <c r="H430" s="462">
        <f t="shared" si="20"/>
        <v>1.056</v>
      </c>
      <c r="I430" s="457">
        <v>1455</v>
      </c>
      <c r="J430" s="458">
        <v>1.4540839271259107E-2</v>
      </c>
      <c r="K430" s="457">
        <v>16252</v>
      </c>
      <c r="L430" s="458">
        <v>0.16241767686357594</v>
      </c>
      <c r="M430" s="457">
        <v>2468</v>
      </c>
      <c r="N430" s="458">
        <v>2.4664461389324724E-2</v>
      </c>
    </row>
    <row r="431" spans="1:14" x14ac:dyDescent="0.3">
      <c r="A431" s="412" t="s">
        <v>1093</v>
      </c>
      <c r="B431" s="413" t="s">
        <v>193</v>
      </c>
      <c r="C431" s="465" t="s">
        <v>361</v>
      </c>
      <c r="D431" s="412" t="str">
        <f t="shared" si="18"/>
        <v>Brisbane Inner - West 12to17</v>
      </c>
      <c r="E431" s="463">
        <v>4859</v>
      </c>
      <c r="F431" s="460">
        <f t="shared" si="19"/>
        <v>4859</v>
      </c>
      <c r="G431" s="461">
        <v>0.83333333333333337</v>
      </c>
      <c r="H431" s="462">
        <f t="shared" si="20"/>
        <v>0.83333333333333337</v>
      </c>
      <c r="I431" s="457">
        <v>64</v>
      </c>
      <c r="J431" s="458">
        <v>1.4362657091561939E-2</v>
      </c>
      <c r="K431" s="457">
        <v>393</v>
      </c>
      <c r="L431" s="458">
        <v>8.8195691202872531E-2</v>
      </c>
      <c r="M431" s="457">
        <v>0</v>
      </c>
      <c r="N431" s="458">
        <v>0</v>
      </c>
    </row>
    <row r="432" spans="1:14" x14ac:dyDescent="0.3">
      <c r="A432" s="412" t="s">
        <v>1093</v>
      </c>
      <c r="B432" s="413" t="s">
        <v>193</v>
      </c>
      <c r="C432" s="465" t="s">
        <v>362</v>
      </c>
      <c r="D432" s="412" t="str">
        <f t="shared" si="18"/>
        <v>Brisbane Inner - West 18to24</v>
      </c>
      <c r="E432" s="463">
        <v>9283</v>
      </c>
      <c r="F432" s="460">
        <f t="shared" si="19"/>
        <v>9283</v>
      </c>
      <c r="G432" s="461">
        <v>0.89599999999999991</v>
      </c>
      <c r="H432" s="462">
        <f t="shared" si="20"/>
        <v>0.89599999999999991</v>
      </c>
      <c r="I432" s="457">
        <v>156</v>
      </c>
      <c r="J432" s="458">
        <v>1.875901875901876E-2</v>
      </c>
      <c r="K432" s="457">
        <v>1193</v>
      </c>
      <c r="L432" s="458">
        <v>0.14345839345839345</v>
      </c>
      <c r="M432" s="457">
        <v>53</v>
      </c>
      <c r="N432" s="458">
        <v>6.3732563732563736E-3</v>
      </c>
    </row>
    <row r="433" spans="1:14" x14ac:dyDescent="0.3">
      <c r="A433" s="412" t="s">
        <v>1093</v>
      </c>
      <c r="B433" s="413" t="s">
        <v>193</v>
      </c>
      <c r="C433" s="465" t="s">
        <v>364</v>
      </c>
      <c r="D433" s="412" t="str">
        <f t="shared" si="18"/>
        <v>Brisbane Inner - West 25to64</v>
      </c>
      <c r="E433" s="463">
        <v>35743</v>
      </c>
      <c r="F433" s="460">
        <f t="shared" si="19"/>
        <v>35743</v>
      </c>
      <c r="G433" s="461">
        <v>0.89599999999999991</v>
      </c>
      <c r="H433" s="462">
        <f t="shared" si="20"/>
        <v>0.89599999999999991</v>
      </c>
      <c r="I433" s="457">
        <v>295</v>
      </c>
      <c r="J433" s="458">
        <v>8.8506195433680351E-3</v>
      </c>
      <c r="K433" s="457">
        <v>4873</v>
      </c>
      <c r="L433" s="458">
        <v>0.14620023401638116</v>
      </c>
      <c r="M433" s="457">
        <v>920</v>
      </c>
      <c r="N433" s="458">
        <v>2.7601932135249467E-2</v>
      </c>
    </row>
    <row r="434" spans="1:14" x14ac:dyDescent="0.3">
      <c r="A434" s="412" t="s">
        <v>1093</v>
      </c>
      <c r="B434" s="413" t="s">
        <v>193</v>
      </c>
      <c r="C434" s="412" t="s">
        <v>9</v>
      </c>
      <c r="D434" s="412" t="str">
        <f t="shared" si="18"/>
        <v>Brisbane Inner - West 65+</v>
      </c>
      <c r="E434" s="463">
        <v>6839</v>
      </c>
      <c r="F434" s="460">
        <f t="shared" si="19"/>
        <v>6839</v>
      </c>
      <c r="G434" s="461">
        <v>0.89599999999999991</v>
      </c>
      <c r="H434" s="462">
        <f t="shared" si="20"/>
        <v>0.89599999999999991</v>
      </c>
      <c r="I434" s="457">
        <v>22</v>
      </c>
      <c r="J434" s="458">
        <v>3.3794162826420891E-3</v>
      </c>
      <c r="K434" s="457">
        <v>548</v>
      </c>
      <c r="L434" s="458">
        <v>8.4178187403993854E-2</v>
      </c>
      <c r="M434" s="457">
        <v>459</v>
      </c>
      <c r="N434" s="458">
        <v>7.0506912442396319E-2</v>
      </c>
    </row>
    <row r="435" spans="1:14" x14ac:dyDescent="0.3">
      <c r="A435" s="412" t="s">
        <v>1093</v>
      </c>
      <c r="B435" s="413" t="s">
        <v>193</v>
      </c>
      <c r="C435" s="412" t="s">
        <v>850</v>
      </c>
      <c r="D435" s="412" t="str">
        <f t="shared" si="18"/>
        <v>Brisbane Inner - West ALL</v>
      </c>
      <c r="E435" s="463">
        <v>64443</v>
      </c>
      <c r="F435" s="460">
        <f t="shared" si="19"/>
        <v>64443</v>
      </c>
      <c r="G435" s="461">
        <v>0.89599999999999991</v>
      </c>
      <c r="H435" s="462">
        <f t="shared" si="20"/>
        <v>0.89599999999999991</v>
      </c>
      <c r="I435" s="457">
        <v>608</v>
      </c>
      <c r="J435" s="458">
        <v>1.0077403742562113E-2</v>
      </c>
      <c r="K435" s="457">
        <v>7971</v>
      </c>
      <c r="L435" s="458">
        <v>0.13211675202625428</v>
      </c>
      <c r="M435" s="457">
        <v>1433</v>
      </c>
      <c r="N435" s="458">
        <v>2.3751512439295245E-2</v>
      </c>
    </row>
    <row r="436" spans="1:14" x14ac:dyDescent="0.3">
      <c r="A436" s="412" t="s">
        <v>1093</v>
      </c>
      <c r="B436" s="413" t="s">
        <v>206</v>
      </c>
      <c r="C436" s="465" t="s">
        <v>361</v>
      </c>
      <c r="D436" s="412" t="str">
        <f t="shared" si="18"/>
        <v>Broadbeach - Burleigh 12to17</v>
      </c>
      <c r="E436" s="463">
        <v>4136</v>
      </c>
      <c r="F436" s="460">
        <f t="shared" si="19"/>
        <v>4136</v>
      </c>
      <c r="G436" s="461">
        <v>0.16666666666666666</v>
      </c>
      <c r="H436" s="462">
        <f t="shared" si="20"/>
        <v>0.16666666666666666</v>
      </c>
      <c r="I436" s="457">
        <v>89</v>
      </c>
      <c r="J436" s="458">
        <v>2.3335081279496593E-2</v>
      </c>
      <c r="K436" s="457">
        <v>301</v>
      </c>
      <c r="L436" s="458">
        <v>7.8919769271106444E-2</v>
      </c>
      <c r="M436" s="457">
        <v>0</v>
      </c>
      <c r="N436" s="458">
        <v>0</v>
      </c>
    </row>
    <row r="437" spans="1:14" x14ac:dyDescent="0.3">
      <c r="A437" s="412" t="s">
        <v>1093</v>
      </c>
      <c r="B437" s="413" t="s">
        <v>206</v>
      </c>
      <c r="C437" s="465" t="s">
        <v>362</v>
      </c>
      <c r="D437" s="412" t="str">
        <f t="shared" si="18"/>
        <v>Broadbeach - Burleigh 18to24</v>
      </c>
      <c r="E437" s="463">
        <v>5840</v>
      </c>
      <c r="F437" s="460">
        <f t="shared" si="19"/>
        <v>5840</v>
      </c>
      <c r="G437" s="461">
        <v>0.88</v>
      </c>
      <c r="H437" s="462">
        <f t="shared" si="20"/>
        <v>0.88</v>
      </c>
      <c r="I437" s="457">
        <v>151</v>
      </c>
      <c r="J437" s="458">
        <v>2.8993855606758833E-2</v>
      </c>
      <c r="K437" s="457">
        <v>401</v>
      </c>
      <c r="L437" s="458">
        <v>7.6996927803379411E-2</v>
      </c>
      <c r="M437" s="457">
        <v>17</v>
      </c>
      <c r="N437" s="458">
        <v>3.2642089093701996E-3</v>
      </c>
    </row>
    <row r="438" spans="1:14" x14ac:dyDescent="0.3">
      <c r="A438" s="412" t="s">
        <v>1093</v>
      </c>
      <c r="B438" s="413" t="s">
        <v>206</v>
      </c>
      <c r="C438" s="465" t="s">
        <v>364</v>
      </c>
      <c r="D438" s="412" t="str">
        <f t="shared" si="18"/>
        <v>Broadbeach - Burleigh 25to64</v>
      </c>
      <c r="E438" s="463">
        <v>39111</v>
      </c>
      <c r="F438" s="460">
        <f t="shared" si="19"/>
        <v>39111</v>
      </c>
      <c r="G438" s="461">
        <v>0.88</v>
      </c>
      <c r="H438" s="462">
        <f t="shared" si="20"/>
        <v>0.88</v>
      </c>
      <c r="I438" s="457">
        <v>515</v>
      </c>
      <c r="J438" s="458">
        <v>1.4018945993031358E-2</v>
      </c>
      <c r="K438" s="457">
        <v>4780</v>
      </c>
      <c r="L438" s="458">
        <v>0.13011759581881532</v>
      </c>
      <c r="M438" s="457">
        <v>596</v>
      </c>
      <c r="N438" s="458">
        <v>1.6223867595818814E-2</v>
      </c>
    </row>
    <row r="439" spans="1:14" x14ac:dyDescent="0.3">
      <c r="A439" s="412" t="s">
        <v>1093</v>
      </c>
      <c r="B439" s="413" t="s">
        <v>206</v>
      </c>
      <c r="C439" s="412" t="s">
        <v>9</v>
      </c>
      <c r="D439" s="412" t="str">
        <f t="shared" si="18"/>
        <v>Broadbeach - Burleigh 65+</v>
      </c>
      <c r="E439" s="463">
        <v>13471</v>
      </c>
      <c r="F439" s="460">
        <f t="shared" si="19"/>
        <v>13471</v>
      </c>
      <c r="G439" s="461">
        <v>0.88</v>
      </c>
      <c r="H439" s="462">
        <f t="shared" si="20"/>
        <v>0.88</v>
      </c>
      <c r="I439" s="457">
        <v>69</v>
      </c>
      <c r="J439" s="458">
        <v>5.2861411169846011E-3</v>
      </c>
      <c r="K439" s="457">
        <v>1154</v>
      </c>
      <c r="L439" s="458">
        <v>8.8408794913046804E-2</v>
      </c>
      <c r="M439" s="457">
        <v>749</v>
      </c>
      <c r="N439" s="458">
        <v>5.7381444878571976E-2</v>
      </c>
    </row>
    <row r="440" spans="1:14" x14ac:dyDescent="0.3">
      <c r="A440" s="412" t="s">
        <v>1093</v>
      </c>
      <c r="B440" s="413" t="s">
        <v>206</v>
      </c>
      <c r="C440" s="412" t="s">
        <v>850</v>
      </c>
      <c r="D440" s="412" t="str">
        <f t="shared" si="18"/>
        <v>Broadbeach - Burleigh ALL</v>
      </c>
      <c r="E440" s="463">
        <v>70524</v>
      </c>
      <c r="F440" s="460">
        <f t="shared" si="19"/>
        <v>70524</v>
      </c>
      <c r="G440" s="461">
        <v>0.88</v>
      </c>
      <c r="H440" s="462">
        <f t="shared" si="20"/>
        <v>0.88</v>
      </c>
      <c r="I440" s="457">
        <v>1013</v>
      </c>
      <c r="J440" s="458">
        <v>1.5256024096385542E-2</v>
      </c>
      <c r="K440" s="457">
        <v>7548</v>
      </c>
      <c r="L440" s="458">
        <v>0.11367469879518072</v>
      </c>
      <c r="M440" s="457">
        <v>1366</v>
      </c>
      <c r="N440" s="458">
        <v>2.0572289156626507E-2</v>
      </c>
    </row>
    <row r="441" spans="1:14" x14ac:dyDescent="0.3">
      <c r="A441" s="412" t="s">
        <v>1093</v>
      </c>
      <c r="B441" s="413" t="s">
        <v>25</v>
      </c>
      <c r="C441" s="465" t="s">
        <v>361</v>
      </c>
      <c r="D441" s="412" t="str">
        <f t="shared" si="18"/>
        <v>Broken Hill and Far West 12to17</v>
      </c>
      <c r="E441" s="463">
        <v>1393</v>
      </c>
      <c r="F441" s="460">
        <f t="shared" si="19"/>
        <v>1393</v>
      </c>
      <c r="G441" s="461">
        <v>1.625</v>
      </c>
      <c r="H441" s="462">
        <f t="shared" si="20"/>
        <v>1.625</v>
      </c>
      <c r="I441" s="457">
        <v>280</v>
      </c>
      <c r="J441" s="458">
        <v>0.21005251312828208</v>
      </c>
      <c r="K441" s="457">
        <v>39</v>
      </c>
      <c r="L441" s="458">
        <v>2.9257314328582147E-2</v>
      </c>
      <c r="M441" s="457">
        <v>0</v>
      </c>
      <c r="N441" s="458">
        <v>0</v>
      </c>
    </row>
    <row r="442" spans="1:14" x14ac:dyDescent="0.3">
      <c r="A442" s="412" t="s">
        <v>1093</v>
      </c>
      <c r="B442" s="413" t="s">
        <v>25</v>
      </c>
      <c r="C442" s="465" t="s">
        <v>362</v>
      </c>
      <c r="D442" s="412" t="str">
        <f t="shared" si="18"/>
        <v>Broken Hill and Far West 18to24</v>
      </c>
      <c r="E442" s="463">
        <v>1482</v>
      </c>
      <c r="F442" s="460">
        <f t="shared" si="19"/>
        <v>1482</v>
      </c>
      <c r="G442" s="461">
        <v>2.048</v>
      </c>
      <c r="H442" s="462">
        <f t="shared" si="20"/>
        <v>2.048</v>
      </c>
      <c r="I442" s="457">
        <v>309</v>
      </c>
      <c r="J442" s="458">
        <v>0.20892494929006086</v>
      </c>
      <c r="K442" s="457">
        <v>22</v>
      </c>
      <c r="L442" s="458">
        <v>1.4874915483434753E-2</v>
      </c>
      <c r="M442" s="457">
        <v>6</v>
      </c>
      <c r="N442" s="458">
        <v>4.0567951318458417E-3</v>
      </c>
    </row>
    <row r="443" spans="1:14" x14ac:dyDescent="0.3">
      <c r="A443" s="412" t="s">
        <v>1093</v>
      </c>
      <c r="B443" s="413" t="s">
        <v>25</v>
      </c>
      <c r="C443" s="465" t="s">
        <v>364</v>
      </c>
      <c r="D443" s="412" t="str">
        <f t="shared" si="18"/>
        <v>Broken Hill and Far West 25to64</v>
      </c>
      <c r="E443" s="463">
        <v>9734</v>
      </c>
      <c r="F443" s="460">
        <f t="shared" si="19"/>
        <v>9734</v>
      </c>
      <c r="G443" s="461">
        <v>2.048</v>
      </c>
      <c r="H443" s="462">
        <f t="shared" si="20"/>
        <v>2.048</v>
      </c>
      <c r="I443" s="457">
        <v>1054</v>
      </c>
      <c r="J443" s="458">
        <v>0.10747425308453146</v>
      </c>
      <c r="K443" s="457">
        <v>376</v>
      </c>
      <c r="L443" s="458">
        <v>3.8339961252166821E-2</v>
      </c>
      <c r="M443" s="457">
        <v>194</v>
      </c>
      <c r="N443" s="458">
        <v>1.978178851840522E-2</v>
      </c>
    </row>
    <row r="444" spans="1:14" x14ac:dyDescent="0.3">
      <c r="A444" s="412" t="s">
        <v>1093</v>
      </c>
      <c r="B444" s="413" t="s">
        <v>25</v>
      </c>
      <c r="C444" s="412" t="s">
        <v>9</v>
      </c>
      <c r="D444" s="412" t="str">
        <f t="shared" si="18"/>
        <v>Broken Hill and Far West 65+</v>
      </c>
      <c r="E444" s="463">
        <v>4542</v>
      </c>
      <c r="F444" s="460">
        <f t="shared" si="19"/>
        <v>4542</v>
      </c>
      <c r="G444" s="461">
        <v>2.048</v>
      </c>
      <c r="H444" s="462">
        <f t="shared" si="20"/>
        <v>2.048</v>
      </c>
      <c r="I444" s="457">
        <v>148</v>
      </c>
      <c r="J444" s="458">
        <v>3.2620674454485341E-2</v>
      </c>
      <c r="K444" s="457">
        <v>90</v>
      </c>
      <c r="L444" s="458">
        <v>1.9836896627727574E-2</v>
      </c>
      <c r="M444" s="457">
        <v>290</v>
      </c>
      <c r="N444" s="458">
        <v>6.3918889133788848E-2</v>
      </c>
    </row>
    <row r="445" spans="1:14" x14ac:dyDescent="0.3">
      <c r="A445" s="412" t="s">
        <v>1093</v>
      </c>
      <c r="B445" s="413" t="s">
        <v>25</v>
      </c>
      <c r="C445" s="412" t="s">
        <v>850</v>
      </c>
      <c r="D445" s="412" t="str">
        <f t="shared" si="18"/>
        <v>Broken Hill and Far West ALL</v>
      </c>
      <c r="E445" s="463">
        <v>19938</v>
      </c>
      <c r="F445" s="460">
        <f t="shared" si="19"/>
        <v>19938</v>
      </c>
      <c r="G445" s="461">
        <v>2.048</v>
      </c>
      <c r="H445" s="462">
        <f t="shared" si="20"/>
        <v>2.048</v>
      </c>
      <c r="I445" s="457">
        <v>2410</v>
      </c>
      <c r="J445" s="458">
        <v>0.12125176091768967</v>
      </c>
      <c r="K445" s="457">
        <v>614</v>
      </c>
      <c r="L445" s="458">
        <v>3.0891527470315958E-2</v>
      </c>
      <c r="M445" s="457">
        <v>489</v>
      </c>
      <c r="N445" s="458">
        <v>2.4602535721473133E-2</v>
      </c>
    </row>
    <row r="446" spans="1:14" x14ac:dyDescent="0.3">
      <c r="A446" s="412" t="s">
        <v>1093</v>
      </c>
      <c r="B446" s="413" t="s">
        <v>222</v>
      </c>
      <c r="C446" s="465" t="s">
        <v>361</v>
      </c>
      <c r="D446" s="412" t="str">
        <f t="shared" si="18"/>
        <v>Browns Plains 12to17</v>
      </c>
      <c r="E446" s="463">
        <v>9403</v>
      </c>
      <c r="F446" s="460">
        <f t="shared" si="19"/>
        <v>9403</v>
      </c>
      <c r="G446" s="461">
        <v>2.0416666666666665</v>
      </c>
      <c r="H446" s="462">
        <f t="shared" si="20"/>
        <v>2.0416666666666665</v>
      </c>
      <c r="I446" s="457">
        <v>531</v>
      </c>
      <c r="J446" s="458">
        <v>6.40994688556253E-2</v>
      </c>
      <c r="K446" s="457">
        <v>1686</v>
      </c>
      <c r="L446" s="458">
        <v>0.20352486721390634</v>
      </c>
      <c r="M446" s="457">
        <v>5</v>
      </c>
      <c r="N446" s="458">
        <v>6.0357315306615159E-4</v>
      </c>
    </row>
    <row r="447" spans="1:14" x14ac:dyDescent="0.3">
      <c r="A447" s="412" t="s">
        <v>1093</v>
      </c>
      <c r="B447" s="413" t="s">
        <v>222</v>
      </c>
      <c r="C447" s="465" t="s">
        <v>362</v>
      </c>
      <c r="D447" s="412" t="str">
        <f t="shared" si="18"/>
        <v>Browns Plains 18to24</v>
      </c>
      <c r="E447" s="463">
        <v>10899</v>
      </c>
      <c r="F447" s="460">
        <f t="shared" si="19"/>
        <v>10899</v>
      </c>
      <c r="G447" s="461">
        <v>1.3280000000000001</v>
      </c>
      <c r="H447" s="462">
        <f t="shared" si="20"/>
        <v>1.3280000000000001</v>
      </c>
      <c r="I447" s="457">
        <v>519</v>
      </c>
      <c r="J447" s="458">
        <v>5.5037115588547188E-2</v>
      </c>
      <c r="K447" s="457">
        <v>1994</v>
      </c>
      <c r="L447" s="458">
        <v>0.2114528101802757</v>
      </c>
      <c r="M447" s="457">
        <v>32</v>
      </c>
      <c r="N447" s="458">
        <v>3.3934252386002119E-3</v>
      </c>
    </row>
    <row r="448" spans="1:14" x14ac:dyDescent="0.3">
      <c r="A448" s="412" t="s">
        <v>1093</v>
      </c>
      <c r="B448" s="413" t="s">
        <v>222</v>
      </c>
      <c r="C448" s="465" t="s">
        <v>364</v>
      </c>
      <c r="D448" s="412" t="str">
        <f t="shared" si="18"/>
        <v>Browns Plains 25to64</v>
      </c>
      <c r="E448" s="463">
        <v>53655</v>
      </c>
      <c r="F448" s="460">
        <f t="shared" si="19"/>
        <v>53655</v>
      </c>
      <c r="G448" s="461">
        <v>1.3280000000000001</v>
      </c>
      <c r="H448" s="462">
        <f t="shared" si="20"/>
        <v>1.3280000000000001</v>
      </c>
      <c r="I448" s="457">
        <v>1370</v>
      </c>
      <c r="J448" s="458">
        <v>2.8791795389109556E-2</v>
      </c>
      <c r="K448" s="457">
        <v>12376</v>
      </c>
      <c r="L448" s="458">
        <v>0.26009289031797073</v>
      </c>
      <c r="M448" s="457">
        <v>840</v>
      </c>
      <c r="N448" s="458">
        <v>1.7653363596242356E-2</v>
      </c>
    </row>
    <row r="449" spans="1:14" x14ac:dyDescent="0.3">
      <c r="A449" s="412" t="s">
        <v>1093</v>
      </c>
      <c r="B449" s="413" t="s">
        <v>222</v>
      </c>
      <c r="C449" s="412" t="s">
        <v>9</v>
      </c>
      <c r="D449" s="412" t="str">
        <f t="shared" si="18"/>
        <v>Browns Plains 65+</v>
      </c>
      <c r="E449" s="463">
        <v>11626</v>
      </c>
      <c r="F449" s="460">
        <f t="shared" si="19"/>
        <v>11626</v>
      </c>
      <c r="G449" s="461">
        <v>1.3280000000000001</v>
      </c>
      <c r="H449" s="462">
        <f t="shared" si="20"/>
        <v>1.3280000000000001</v>
      </c>
      <c r="I449" s="457">
        <v>118</v>
      </c>
      <c r="J449" s="458">
        <v>1.1395461129888942E-2</v>
      </c>
      <c r="K449" s="457">
        <v>1719</v>
      </c>
      <c r="L449" s="458">
        <v>0.16600676001931433</v>
      </c>
      <c r="M449" s="457">
        <v>736</v>
      </c>
      <c r="N449" s="458">
        <v>7.1076774505070009E-2</v>
      </c>
    </row>
    <row r="450" spans="1:14" x14ac:dyDescent="0.3">
      <c r="A450" s="412" t="s">
        <v>1093</v>
      </c>
      <c r="B450" s="413" t="s">
        <v>222</v>
      </c>
      <c r="C450" s="412" t="s">
        <v>850</v>
      </c>
      <c r="D450" s="412" t="str">
        <f t="shared" si="18"/>
        <v>Browns Plains ALL</v>
      </c>
      <c r="E450" s="463">
        <v>105848</v>
      </c>
      <c r="F450" s="460">
        <f t="shared" si="19"/>
        <v>105848</v>
      </c>
      <c r="G450" s="461">
        <v>1.3280000000000001</v>
      </c>
      <c r="H450" s="462">
        <f t="shared" si="20"/>
        <v>1.3280000000000001</v>
      </c>
      <c r="I450" s="457">
        <v>3768</v>
      </c>
      <c r="J450" s="458">
        <v>4.0246950503086881E-2</v>
      </c>
      <c r="K450" s="457">
        <v>21745</v>
      </c>
      <c r="L450" s="458">
        <v>0.23226378415329729</v>
      </c>
      <c r="M450" s="457">
        <v>1610</v>
      </c>
      <c r="N450" s="458">
        <v>1.7196812714960159E-2</v>
      </c>
    </row>
    <row r="451" spans="1:14" x14ac:dyDescent="0.3">
      <c r="A451" s="412" t="s">
        <v>1093</v>
      </c>
      <c r="B451" s="413" t="s">
        <v>121</v>
      </c>
      <c r="C451" s="465" t="s">
        <v>361</v>
      </c>
      <c r="D451" s="412" t="str">
        <f t="shared" si="18"/>
        <v>Brunswick - Coburg 12to17</v>
      </c>
      <c r="E451" s="463">
        <v>4410</v>
      </c>
      <c r="F451" s="460">
        <f t="shared" si="19"/>
        <v>4410</v>
      </c>
      <c r="G451" s="461">
        <v>0.41666666666666669</v>
      </c>
      <c r="H451" s="462">
        <f t="shared" si="20"/>
        <v>0.41666666666666669</v>
      </c>
      <c r="I451" s="457">
        <v>26</v>
      </c>
      <c r="J451" s="458">
        <v>6.3678667646338474E-3</v>
      </c>
      <c r="K451" s="457">
        <v>803</v>
      </c>
      <c r="L451" s="458">
        <v>0.19666911584619154</v>
      </c>
      <c r="M451" s="457">
        <v>0</v>
      </c>
      <c r="N451" s="458">
        <v>0</v>
      </c>
    </row>
    <row r="452" spans="1:14" x14ac:dyDescent="0.3">
      <c r="A452" s="412" t="s">
        <v>1093</v>
      </c>
      <c r="B452" s="413" t="s">
        <v>121</v>
      </c>
      <c r="C452" s="465" t="s">
        <v>362</v>
      </c>
      <c r="D452" s="412" t="str">
        <f t="shared" si="18"/>
        <v>Brunswick - Coburg 18to24</v>
      </c>
      <c r="E452" s="463">
        <v>9358</v>
      </c>
      <c r="F452" s="460">
        <f t="shared" si="19"/>
        <v>9358</v>
      </c>
      <c r="G452" s="461">
        <v>0.70400000000000007</v>
      </c>
      <c r="H452" s="462">
        <f t="shared" si="20"/>
        <v>0.70400000000000007</v>
      </c>
      <c r="I452" s="457">
        <v>108</v>
      </c>
      <c r="J452" s="458">
        <v>1.2753897024090695E-2</v>
      </c>
      <c r="K452" s="457">
        <v>1760</v>
      </c>
      <c r="L452" s="458">
        <v>0.20784128483703354</v>
      </c>
      <c r="M452" s="457">
        <v>13</v>
      </c>
      <c r="N452" s="458">
        <v>1.5351913084553613E-3</v>
      </c>
    </row>
    <row r="453" spans="1:14" x14ac:dyDescent="0.3">
      <c r="A453" s="412" t="s">
        <v>1093</v>
      </c>
      <c r="B453" s="413" t="s">
        <v>121</v>
      </c>
      <c r="C453" s="465" t="s">
        <v>364</v>
      </c>
      <c r="D453" s="412" t="str">
        <f t="shared" si="18"/>
        <v>Brunswick - Coburg 25to64</v>
      </c>
      <c r="E453" s="463">
        <v>61637</v>
      </c>
      <c r="F453" s="460">
        <f t="shared" si="19"/>
        <v>61637</v>
      </c>
      <c r="G453" s="461">
        <v>0.70400000000000007</v>
      </c>
      <c r="H453" s="462">
        <f t="shared" si="20"/>
        <v>0.70400000000000007</v>
      </c>
      <c r="I453" s="457">
        <v>361</v>
      </c>
      <c r="J453" s="458">
        <v>6.3512728936117807E-3</v>
      </c>
      <c r="K453" s="457">
        <v>13785</v>
      </c>
      <c r="L453" s="458">
        <v>0.24252713805661605</v>
      </c>
      <c r="M453" s="457">
        <v>436</v>
      </c>
      <c r="N453" s="458">
        <v>7.6707894227555024E-3</v>
      </c>
    </row>
    <row r="454" spans="1:14" x14ac:dyDescent="0.3">
      <c r="A454" s="412" t="s">
        <v>1093</v>
      </c>
      <c r="B454" s="413" t="s">
        <v>121</v>
      </c>
      <c r="C454" s="412" t="s">
        <v>9</v>
      </c>
      <c r="D454" s="412" t="str">
        <f t="shared" si="18"/>
        <v>Brunswick - Coburg 65+</v>
      </c>
      <c r="E454" s="463">
        <v>11126</v>
      </c>
      <c r="F454" s="460">
        <f t="shared" si="19"/>
        <v>11126</v>
      </c>
      <c r="G454" s="461">
        <v>0.70400000000000007</v>
      </c>
      <c r="H454" s="462">
        <f t="shared" si="20"/>
        <v>0.70400000000000007</v>
      </c>
      <c r="I454" s="457">
        <v>32</v>
      </c>
      <c r="J454" s="458">
        <v>2.9090909090909089E-3</v>
      </c>
      <c r="K454" s="457">
        <v>5863</v>
      </c>
      <c r="L454" s="458">
        <v>0.53300000000000003</v>
      </c>
      <c r="M454" s="457">
        <v>231</v>
      </c>
      <c r="N454" s="458">
        <v>2.1000000000000001E-2</v>
      </c>
    </row>
    <row r="455" spans="1:14" x14ac:dyDescent="0.3">
      <c r="A455" s="412" t="s">
        <v>1093</v>
      </c>
      <c r="B455" s="413" t="s">
        <v>121</v>
      </c>
      <c r="C455" s="412" t="s">
        <v>850</v>
      </c>
      <c r="D455" s="412" t="str">
        <f t="shared" si="18"/>
        <v>Brunswick - Coburg ALL</v>
      </c>
      <c r="E455" s="463">
        <v>95988</v>
      </c>
      <c r="F455" s="460">
        <f t="shared" si="19"/>
        <v>95988</v>
      </c>
      <c r="G455" s="461">
        <v>0.70400000000000007</v>
      </c>
      <c r="H455" s="462">
        <f t="shared" si="20"/>
        <v>0.70400000000000007</v>
      </c>
      <c r="I455" s="457">
        <v>622</v>
      </c>
      <c r="J455" s="458">
        <v>6.9208002314351206E-3</v>
      </c>
      <c r="K455" s="457">
        <v>24201</v>
      </c>
      <c r="L455" s="458">
        <v>0.26927698778289605</v>
      </c>
      <c r="M455" s="457">
        <v>678</v>
      </c>
      <c r="N455" s="458">
        <v>7.5438947860337804E-3</v>
      </c>
    </row>
    <row r="456" spans="1:14" x14ac:dyDescent="0.3">
      <c r="A456" s="412" t="s">
        <v>1093</v>
      </c>
      <c r="B456" s="413" t="s">
        <v>240</v>
      </c>
      <c r="C456" s="465" t="s">
        <v>361</v>
      </c>
      <c r="D456" s="412" t="str">
        <f t="shared" si="18"/>
        <v>Buderim 12to17</v>
      </c>
      <c r="E456" s="463">
        <v>5395</v>
      </c>
      <c r="F456" s="460">
        <f t="shared" si="19"/>
        <v>5395</v>
      </c>
      <c r="G456" s="461">
        <v>0.83333333333333337</v>
      </c>
      <c r="H456" s="462">
        <f t="shared" si="20"/>
        <v>0.83333333333333337</v>
      </c>
      <c r="I456" s="457">
        <v>196</v>
      </c>
      <c r="J456" s="458">
        <v>3.8896606469537603E-2</v>
      </c>
      <c r="K456" s="457">
        <v>250</v>
      </c>
      <c r="L456" s="458">
        <v>4.9613018456042865E-2</v>
      </c>
      <c r="M456" s="457">
        <v>0</v>
      </c>
      <c r="N456" s="458">
        <v>0</v>
      </c>
    </row>
    <row r="457" spans="1:14" x14ac:dyDescent="0.3">
      <c r="A457" s="412" t="s">
        <v>1093</v>
      </c>
      <c r="B457" s="413" t="s">
        <v>240</v>
      </c>
      <c r="C457" s="465" t="s">
        <v>362</v>
      </c>
      <c r="D457" s="412" t="str">
        <f t="shared" si="18"/>
        <v>Buderim 18to24</v>
      </c>
      <c r="E457" s="463">
        <v>5597</v>
      </c>
      <c r="F457" s="460">
        <f t="shared" si="19"/>
        <v>5597</v>
      </c>
      <c r="G457" s="461">
        <v>0.91200000000000003</v>
      </c>
      <c r="H457" s="462">
        <f t="shared" si="20"/>
        <v>0.91200000000000003</v>
      </c>
      <c r="I457" s="457">
        <v>178</v>
      </c>
      <c r="J457" s="458">
        <v>3.3744075829383886E-2</v>
      </c>
      <c r="K457" s="457">
        <v>307</v>
      </c>
      <c r="L457" s="458">
        <v>5.819905213270142E-2</v>
      </c>
      <c r="M457" s="457">
        <v>29</v>
      </c>
      <c r="N457" s="458">
        <v>5.4976303317535542E-3</v>
      </c>
    </row>
    <row r="458" spans="1:14" x14ac:dyDescent="0.3">
      <c r="A458" s="412" t="s">
        <v>1093</v>
      </c>
      <c r="B458" s="413" t="s">
        <v>240</v>
      </c>
      <c r="C458" s="465" t="s">
        <v>364</v>
      </c>
      <c r="D458" s="412" t="str">
        <f t="shared" si="18"/>
        <v>Buderim 25to64</v>
      </c>
      <c r="E458" s="463">
        <v>29760</v>
      </c>
      <c r="F458" s="460">
        <f t="shared" si="19"/>
        <v>29760</v>
      </c>
      <c r="G458" s="461">
        <v>0.91200000000000003</v>
      </c>
      <c r="H458" s="462">
        <f t="shared" si="20"/>
        <v>0.91200000000000003</v>
      </c>
      <c r="I458" s="457">
        <v>450</v>
      </c>
      <c r="J458" s="458">
        <v>1.585958976527807E-2</v>
      </c>
      <c r="K458" s="457">
        <v>2567</v>
      </c>
      <c r="L458" s="458">
        <v>9.0470148727708463E-2</v>
      </c>
      <c r="M458" s="457">
        <v>803</v>
      </c>
      <c r="N458" s="458">
        <v>2.8300556847818424E-2</v>
      </c>
    </row>
    <row r="459" spans="1:14" x14ac:dyDescent="0.3">
      <c r="A459" s="412" t="s">
        <v>1093</v>
      </c>
      <c r="B459" s="413" t="s">
        <v>240</v>
      </c>
      <c r="C459" s="412" t="s">
        <v>9</v>
      </c>
      <c r="D459" s="412" t="str">
        <f t="shared" si="18"/>
        <v>Buderim 65+</v>
      </c>
      <c r="E459" s="463">
        <v>12696</v>
      </c>
      <c r="F459" s="460">
        <f t="shared" si="19"/>
        <v>12696</v>
      </c>
      <c r="G459" s="461">
        <v>0.91200000000000003</v>
      </c>
      <c r="H459" s="462">
        <f t="shared" si="20"/>
        <v>0.91200000000000003</v>
      </c>
      <c r="I459" s="457">
        <v>64</v>
      </c>
      <c r="J459" s="458">
        <v>5.3484873809125861E-3</v>
      </c>
      <c r="K459" s="457">
        <v>452</v>
      </c>
      <c r="L459" s="458">
        <v>3.7773692127695137E-2</v>
      </c>
      <c r="M459" s="457">
        <v>986</v>
      </c>
      <c r="N459" s="458">
        <v>8.240013371218452E-2</v>
      </c>
    </row>
    <row r="460" spans="1:14" x14ac:dyDescent="0.3">
      <c r="A460" s="412" t="s">
        <v>1093</v>
      </c>
      <c r="B460" s="413" t="s">
        <v>240</v>
      </c>
      <c r="C460" s="412" t="s">
        <v>850</v>
      </c>
      <c r="D460" s="412" t="str">
        <f t="shared" si="18"/>
        <v>Buderim ALL</v>
      </c>
      <c r="E460" s="463">
        <v>62116</v>
      </c>
      <c r="F460" s="460">
        <f t="shared" si="19"/>
        <v>62116</v>
      </c>
      <c r="G460" s="461">
        <v>0.91200000000000003</v>
      </c>
      <c r="H460" s="462">
        <f t="shared" si="20"/>
        <v>0.91200000000000003</v>
      </c>
      <c r="I460" s="457">
        <v>1175</v>
      </c>
      <c r="J460" s="458">
        <v>1.9930117375669992E-2</v>
      </c>
      <c r="K460" s="457">
        <v>4228</v>
      </c>
      <c r="L460" s="458">
        <v>7.1714498948368274E-2</v>
      </c>
      <c r="M460" s="457">
        <v>1824</v>
      </c>
      <c r="N460" s="458">
        <v>3.0938326887848564E-2</v>
      </c>
    </row>
    <row r="461" spans="1:14" x14ac:dyDescent="0.3">
      <c r="A461" s="412" t="s">
        <v>1093</v>
      </c>
      <c r="B461" s="413" t="s">
        <v>284</v>
      </c>
      <c r="C461" s="465" t="s">
        <v>361</v>
      </c>
      <c r="D461" s="412" t="str">
        <f t="shared" si="18"/>
        <v>Bunbury 12to17</v>
      </c>
      <c r="E461" s="463">
        <v>9283</v>
      </c>
      <c r="F461" s="460">
        <f t="shared" si="19"/>
        <v>9283</v>
      </c>
      <c r="G461" s="461">
        <v>0.29166666666666669</v>
      </c>
      <c r="H461" s="462">
        <f t="shared" si="20"/>
        <v>0.29166666666666669</v>
      </c>
      <c r="I461" s="457">
        <v>527</v>
      </c>
      <c r="J461" s="458">
        <v>5.8568570793509668E-2</v>
      </c>
      <c r="K461" s="457">
        <v>495</v>
      </c>
      <c r="L461" s="458">
        <v>5.5012224938875302E-2</v>
      </c>
      <c r="M461" s="457">
        <v>3</v>
      </c>
      <c r="N461" s="458">
        <v>3.3340742387197157E-4</v>
      </c>
    </row>
    <row r="462" spans="1:14" x14ac:dyDescent="0.3">
      <c r="A462" s="412" t="s">
        <v>1093</v>
      </c>
      <c r="B462" s="413" t="s">
        <v>284</v>
      </c>
      <c r="C462" s="465" t="s">
        <v>362</v>
      </c>
      <c r="D462" s="412" t="str">
        <f t="shared" si="18"/>
        <v>Bunbury 18to24</v>
      </c>
      <c r="E462" s="463">
        <v>8577</v>
      </c>
      <c r="F462" s="460">
        <f t="shared" si="19"/>
        <v>8577</v>
      </c>
      <c r="G462" s="461">
        <v>1.256</v>
      </c>
      <c r="H462" s="462">
        <f t="shared" si="20"/>
        <v>1.256</v>
      </c>
      <c r="I462" s="457">
        <v>453</v>
      </c>
      <c r="J462" s="458">
        <v>6.0295487821110078E-2</v>
      </c>
      <c r="K462" s="457">
        <v>416</v>
      </c>
      <c r="L462" s="458">
        <v>5.5370690802608813E-2</v>
      </c>
      <c r="M462" s="457">
        <v>19</v>
      </c>
      <c r="N462" s="458">
        <v>2.5289498203114602E-3</v>
      </c>
    </row>
    <row r="463" spans="1:14" x14ac:dyDescent="0.3">
      <c r="A463" s="412" t="s">
        <v>1093</v>
      </c>
      <c r="B463" s="413" t="s">
        <v>284</v>
      </c>
      <c r="C463" s="465" t="s">
        <v>364</v>
      </c>
      <c r="D463" s="412" t="str">
        <f t="shared" si="18"/>
        <v>Bunbury 25to64</v>
      </c>
      <c r="E463" s="463">
        <v>57606</v>
      </c>
      <c r="F463" s="460">
        <f t="shared" si="19"/>
        <v>57606</v>
      </c>
      <c r="G463" s="461">
        <v>1.256</v>
      </c>
      <c r="H463" s="462">
        <f t="shared" si="20"/>
        <v>1.256</v>
      </c>
      <c r="I463" s="457">
        <v>1523</v>
      </c>
      <c r="J463" s="458">
        <v>2.7830059387848334E-2</v>
      </c>
      <c r="K463" s="457">
        <v>4919</v>
      </c>
      <c r="L463" s="458">
        <v>8.9885792599360442E-2</v>
      </c>
      <c r="M463" s="457">
        <v>1175</v>
      </c>
      <c r="N463" s="458">
        <v>2.147099132023755E-2</v>
      </c>
    </row>
    <row r="464" spans="1:14" x14ac:dyDescent="0.3">
      <c r="A464" s="412" t="s">
        <v>1093</v>
      </c>
      <c r="B464" s="413" t="s">
        <v>284</v>
      </c>
      <c r="C464" s="412" t="s">
        <v>9</v>
      </c>
      <c r="D464" s="412" t="str">
        <f t="shared" ref="D464:D527" si="21">B464&amp;" "&amp;C464</f>
        <v>Bunbury 65+</v>
      </c>
      <c r="E464" s="463">
        <v>22073</v>
      </c>
      <c r="F464" s="460">
        <f t="shared" ref="F464:F527" si="22">E464</f>
        <v>22073</v>
      </c>
      <c r="G464" s="461">
        <v>1.256</v>
      </c>
      <c r="H464" s="462">
        <f t="shared" ref="H464:H527" si="23">G464</f>
        <v>1.256</v>
      </c>
      <c r="I464" s="457">
        <v>188</v>
      </c>
      <c r="J464" s="458">
        <v>9.2986447719853593E-3</v>
      </c>
      <c r="K464" s="457">
        <v>970</v>
      </c>
      <c r="L464" s="458">
        <v>4.7977050153328718E-2</v>
      </c>
      <c r="M464" s="457">
        <v>1533</v>
      </c>
      <c r="N464" s="458">
        <v>7.582352359283806E-2</v>
      </c>
    </row>
    <row r="465" spans="1:14" x14ac:dyDescent="0.3">
      <c r="A465" s="412" t="s">
        <v>1093</v>
      </c>
      <c r="B465" s="413" t="s">
        <v>284</v>
      </c>
      <c r="C465" s="412" t="s">
        <v>850</v>
      </c>
      <c r="D465" s="412" t="str">
        <f t="shared" si="21"/>
        <v>Bunbury ALL</v>
      </c>
      <c r="E465" s="463">
        <v>114446</v>
      </c>
      <c r="F465" s="460">
        <f t="shared" si="22"/>
        <v>114446</v>
      </c>
      <c r="G465" s="461">
        <v>1.256</v>
      </c>
      <c r="H465" s="462">
        <f t="shared" si="23"/>
        <v>1.256</v>
      </c>
      <c r="I465" s="457">
        <v>3689</v>
      </c>
      <c r="J465" s="458">
        <v>3.4300644357455674E-2</v>
      </c>
      <c r="K465" s="457">
        <v>7910</v>
      </c>
      <c r="L465" s="458">
        <v>7.3547871202893564E-2</v>
      </c>
      <c r="M465" s="457">
        <v>2727</v>
      </c>
      <c r="N465" s="458">
        <v>2.53558842946006E-2</v>
      </c>
    </row>
    <row r="466" spans="1:14" x14ac:dyDescent="0.3">
      <c r="A466" s="412" t="s">
        <v>1093</v>
      </c>
      <c r="B466" s="413" t="s">
        <v>250</v>
      </c>
      <c r="C466" s="465" t="s">
        <v>361</v>
      </c>
      <c r="D466" s="412" t="str">
        <f t="shared" si="21"/>
        <v>Bundaberg 12to17</v>
      </c>
      <c r="E466" s="463">
        <v>7221</v>
      </c>
      <c r="F466" s="460">
        <f t="shared" si="22"/>
        <v>7221</v>
      </c>
      <c r="G466" s="461">
        <v>1.4999999999999998</v>
      </c>
      <c r="H466" s="462">
        <f t="shared" si="23"/>
        <v>1.4999999999999998</v>
      </c>
      <c r="I466" s="457">
        <v>650</v>
      </c>
      <c r="J466" s="458">
        <v>9.1292134831460675E-2</v>
      </c>
      <c r="K466" s="457">
        <v>267</v>
      </c>
      <c r="L466" s="458">
        <v>3.7499999999999999E-2</v>
      </c>
      <c r="M466" s="457">
        <v>4</v>
      </c>
      <c r="N466" s="458">
        <v>5.6179775280898881E-4</v>
      </c>
    </row>
    <row r="467" spans="1:14" x14ac:dyDescent="0.3">
      <c r="A467" s="412" t="s">
        <v>1093</v>
      </c>
      <c r="B467" s="413" t="s">
        <v>250</v>
      </c>
      <c r="C467" s="465" t="s">
        <v>362</v>
      </c>
      <c r="D467" s="412" t="str">
        <f t="shared" si="21"/>
        <v>Bundaberg 18to24</v>
      </c>
      <c r="E467" s="463">
        <v>7009</v>
      </c>
      <c r="F467" s="460">
        <f t="shared" si="22"/>
        <v>7009</v>
      </c>
      <c r="G467" s="461">
        <v>1.744</v>
      </c>
      <c r="H467" s="462">
        <f t="shared" si="23"/>
        <v>1.744</v>
      </c>
      <c r="I467" s="457">
        <v>563</v>
      </c>
      <c r="J467" s="458">
        <v>8.7858926342072416E-2</v>
      </c>
      <c r="K467" s="457">
        <v>314</v>
      </c>
      <c r="L467" s="458">
        <v>4.9001248439450688E-2</v>
      </c>
      <c r="M467" s="457">
        <v>30</v>
      </c>
      <c r="N467" s="458">
        <v>4.6816479400749065E-3</v>
      </c>
    </row>
    <row r="468" spans="1:14" x14ac:dyDescent="0.3">
      <c r="A468" s="412" t="s">
        <v>1093</v>
      </c>
      <c r="B468" s="413" t="s">
        <v>250</v>
      </c>
      <c r="C468" s="465" t="s">
        <v>364</v>
      </c>
      <c r="D468" s="412" t="str">
        <f t="shared" si="21"/>
        <v>Bundaberg 25to64</v>
      </c>
      <c r="E468" s="463">
        <v>46111</v>
      </c>
      <c r="F468" s="460">
        <f t="shared" si="22"/>
        <v>46111</v>
      </c>
      <c r="G468" s="461">
        <v>1.744</v>
      </c>
      <c r="H468" s="462">
        <f t="shared" si="23"/>
        <v>1.744</v>
      </c>
      <c r="I468" s="457">
        <v>1838</v>
      </c>
      <c r="J468" s="458">
        <v>4.1593120615523872E-2</v>
      </c>
      <c r="K468" s="457">
        <v>3071</v>
      </c>
      <c r="L468" s="458">
        <v>6.9495360941389459E-2</v>
      </c>
      <c r="M468" s="457">
        <v>1280</v>
      </c>
      <c r="N468" s="458">
        <v>2.8965829373161348E-2</v>
      </c>
    </row>
    <row r="469" spans="1:14" x14ac:dyDescent="0.3">
      <c r="A469" s="412" t="s">
        <v>1093</v>
      </c>
      <c r="B469" s="413" t="s">
        <v>250</v>
      </c>
      <c r="C469" s="412" t="s">
        <v>9</v>
      </c>
      <c r="D469" s="412" t="str">
        <f t="shared" si="21"/>
        <v>Bundaberg 65+</v>
      </c>
      <c r="E469" s="463">
        <v>25845</v>
      </c>
      <c r="F469" s="460">
        <f t="shared" si="22"/>
        <v>25845</v>
      </c>
      <c r="G469" s="461">
        <v>1.744</v>
      </c>
      <c r="H469" s="462">
        <f t="shared" si="23"/>
        <v>1.744</v>
      </c>
      <c r="I469" s="457">
        <v>358</v>
      </c>
      <c r="J469" s="458">
        <v>1.4741610047354334E-2</v>
      </c>
      <c r="K469" s="457">
        <v>633</v>
      </c>
      <c r="L469" s="458">
        <v>2.6065472513897469E-2</v>
      </c>
      <c r="M469" s="457">
        <v>2136</v>
      </c>
      <c r="N469" s="458">
        <v>8.7955528103767763E-2</v>
      </c>
    </row>
    <row r="470" spans="1:14" x14ac:dyDescent="0.3">
      <c r="A470" s="412" t="s">
        <v>1093</v>
      </c>
      <c r="B470" s="413" t="s">
        <v>250</v>
      </c>
      <c r="C470" s="412" t="s">
        <v>850</v>
      </c>
      <c r="D470" s="412" t="str">
        <f t="shared" si="21"/>
        <v>Bundaberg ALL</v>
      </c>
      <c r="E470" s="463">
        <v>98522</v>
      </c>
      <c r="F470" s="460">
        <f t="shared" si="22"/>
        <v>98522</v>
      </c>
      <c r="G470" s="461">
        <v>1.744</v>
      </c>
      <c r="H470" s="462">
        <f t="shared" si="23"/>
        <v>1.744</v>
      </c>
      <c r="I470" s="457">
        <v>4721</v>
      </c>
      <c r="J470" s="458">
        <v>5.0332100173779544E-2</v>
      </c>
      <c r="K470" s="457">
        <v>4807</v>
      </c>
      <c r="L470" s="458">
        <v>5.124897384777765E-2</v>
      </c>
      <c r="M470" s="457">
        <v>3460</v>
      </c>
      <c r="N470" s="458">
        <v>3.6888173395737606E-2</v>
      </c>
    </row>
    <row r="471" spans="1:14" x14ac:dyDescent="0.3">
      <c r="A471" s="412" t="s">
        <v>1093</v>
      </c>
      <c r="B471" s="413" t="s">
        <v>251</v>
      </c>
      <c r="C471" s="465" t="s">
        <v>361</v>
      </c>
      <c r="D471" s="412" t="str">
        <f t="shared" si="21"/>
        <v>Burnett 12to17</v>
      </c>
      <c r="E471" s="463">
        <v>3799</v>
      </c>
      <c r="F471" s="460">
        <f t="shared" si="22"/>
        <v>3799</v>
      </c>
      <c r="G471" s="461">
        <v>1.3333333333333333</v>
      </c>
      <c r="H471" s="462">
        <f t="shared" si="23"/>
        <v>1.3333333333333333</v>
      </c>
      <c r="I471" s="457">
        <v>568</v>
      </c>
      <c r="J471" s="458">
        <v>0.15142628632364702</v>
      </c>
      <c r="K471" s="457">
        <v>86</v>
      </c>
      <c r="L471" s="458">
        <v>2.2927219408157826E-2</v>
      </c>
      <c r="M471" s="457">
        <v>0</v>
      </c>
      <c r="N471" s="458">
        <v>0</v>
      </c>
    </row>
    <row r="472" spans="1:14" x14ac:dyDescent="0.3">
      <c r="A472" s="412" t="s">
        <v>1093</v>
      </c>
      <c r="B472" s="413" t="s">
        <v>251</v>
      </c>
      <c r="C472" s="465" t="s">
        <v>362</v>
      </c>
      <c r="D472" s="412" t="str">
        <f t="shared" si="21"/>
        <v>Burnett 18to24</v>
      </c>
      <c r="E472" s="463">
        <v>3543</v>
      </c>
      <c r="F472" s="460">
        <f t="shared" si="22"/>
        <v>3543</v>
      </c>
      <c r="G472" s="461">
        <v>2.6719999999999997</v>
      </c>
      <c r="H472" s="462">
        <f t="shared" si="23"/>
        <v>2.6719999999999997</v>
      </c>
      <c r="I472" s="457">
        <v>429</v>
      </c>
      <c r="J472" s="458">
        <v>0.13163547100337528</v>
      </c>
      <c r="K472" s="457">
        <v>115</v>
      </c>
      <c r="L472" s="458">
        <v>3.5286897821417612E-2</v>
      </c>
      <c r="M472" s="457">
        <v>19</v>
      </c>
      <c r="N472" s="458">
        <v>5.8300092052776921E-3</v>
      </c>
    </row>
    <row r="473" spans="1:14" x14ac:dyDescent="0.3">
      <c r="A473" s="412" t="s">
        <v>1093</v>
      </c>
      <c r="B473" s="413" t="s">
        <v>251</v>
      </c>
      <c r="C473" s="465" t="s">
        <v>364</v>
      </c>
      <c r="D473" s="412" t="str">
        <f t="shared" si="21"/>
        <v>Burnett 25to64</v>
      </c>
      <c r="E473" s="463">
        <v>24046</v>
      </c>
      <c r="F473" s="460">
        <f t="shared" si="22"/>
        <v>24046</v>
      </c>
      <c r="G473" s="461">
        <v>2.6719999999999997</v>
      </c>
      <c r="H473" s="462">
        <f t="shared" si="23"/>
        <v>2.6719999999999997</v>
      </c>
      <c r="I473" s="457">
        <v>1668</v>
      </c>
      <c r="J473" s="458">
        <v>7.1695680206318502E-2</v>
      </c>
      <c r="K473" s="457">
        <v>1092</v>
      </c>
      <c r="L473" s="458">
        <v>4.6937459703417152E-2</v>
      </c>
      <c r="M473" s="457">
        <v>663</v>
      </c>
      <c r="N473" s="458">
        <v>2.8497743391360412E-2</v>
      </c>
    </row>
    <row r="474" spans="1:14" x14ac:dyDescent="0.3">
      <c r="A474" s="412" t="s">
        <v>1093</v>
      </c>
      <c r="B474" s="413" t="s">
        <v>251</v>
      </c>
      <c r="C474" s="412" t="s">
        <v>9</v>
      </c>
      <c r="D474" s="412" t="str">
        <f t="shared" si="21"/>
        <v>Burnett 65+</v>
      </c>
      <c r="E474" s="463">
        <v>13658</v>
      </c>
      <c r="F474" s="460">
        <f t="shared" si="22"/>
        <v>13658</v>
      </c>
      <c r="G474" s="461">
        <v>2.6719999999999997</v>
      </c>
      <c r="H474" s="462">
        <f t="shared" si="23"/>
        <v>2.6719999999999997</v>
      </c>
      <c r="I474" s="457">
        <v>313</v>
      </c>
      <c r="J474" s="458">
        <v>2.4162420873861355E-2</v>
      </c>
      <c r="K474" s="457">
        <v>206</v>
      </c>
      <c r="L474" s="458">
        <v>1.5902423961710668E-2</v>
      </c>
      <c r="M474" s="457">
        <v>1125</v>
      </c>
      <c r="N474" s="458">
        <v>8.6845761926817977E-2</v>
      </c>
    </row>
    <row r="475" spans="1:14" x14ac:dyDescent="0.3">
      <c r="A475" s="412" t="s">
        <v>1093</v>
      </c>
      <c r="B475" s="413" t="s">
        <v>251</v>
      </c>
      <c r="C475" s="412" t="s">
        <v>850</v>
      </c>
      <c r="D475" s="412" t="str">
        <f t="shared" si="21"/>
        <v>Burnett ALL</v>
      </c>
      <c r="E475" s="463">
        <v>51559</v>
      </c>
      <c r="F475" s="460">
        <f t="shared" si="22"/>
        <v>51559</v>
      </c>
      <c r="G475" s="461">
        <v>2.6719999999999997</v>
      </c>
      <c r="H475" s="462">
        <f t="shared" si="23"/>
        <v>2.6719999999999997</v>
      </c>
      <c r="I475" s="457">
        <v>4142</v>
      </c>
      <c r="J475" s="458">
        <v>8.3376947542171578E-2</v>
      </c>
      <c r="K475" s="457">
        <v>1703</v>
      </c>
      <c r="L475" s="458">
        <v>3.4280768146865814E-2</v>
      </c>
      <c r="M475" s="457">
        <v>1806</v>
      </c>
      <c r="N475" s="458">
        <v>3.6354120536253469E-2</v>
      </c>
    </row>
    <row r="476" spans="1:14" x14ac:dyDescent="0.3">
      <c r="A476" s="412" t="s">
        <v>1093</v>
      </c>
      <c r="B476" s="413" t="s">
        <v>330</v>
      </c>
      <c r="C476" s="465" t="s">
        <v>361</v>
      </c>
      <c r="D476" s="412" t="str">
        <f t="shared" si="21"/>
        <v>Burnie - Ulverstone 12to17</v>
      </c>
      <c r="E476" s="463">
        <v>3793</v>
      </c>
      <c r="F476" s="460">
        <f t="shared" si="22"/>
        <v>3793</v>
      </c>
      <c r="G476" s="461">
        <v>1.3333333333333333</v>
      </c>
      <c r="H476" s="462">
        <f t="shared" si="23"/>
        <v>1.3333333333333333</v>
      </c>
      <c r="I476" s="457">
        <v>580</v>
      </c>
      <c r="J476" s="458">
        <v>0.15599784830554062</v>
      </c>
      <c r="K476" s="457">
        <v>84</v>
      </c>
      <c r="L476" s="458">
        <v>2.2592791823561054E-2</v>
      </c>
      <c r="M476" s="457">
        <v>4</v>
      </c>
      <c r="N476" s="458">
        <v>1.0758472296933835E-3</v>
      </c>
    </row>
    <row r="477" spans="1:14" x14ac:dyDescent="0.3">
      <c r="A477" s="412" t="s">
        <v>1093</v>
      </c>
      <c r="B477" s="413" t="s">
        <v>330</v>
      </c>
      <c r="C477" s="465" t="s">
        <v>362</v>
      </c>
      <c r="D477" s="412" t="str">
        <f t="shared" si="21"/>
        <v>Burnie - Ulverstone 18to24</v>
      </c>
      <c r="E477" s="463">
        <v>3709</v>
      </c>
      <c r="F477" s="460">
        <f t="shared" si="22"/>
        <v>3709</v>
      </c>
      <c r="G477" s="461">
        <v>1.296</v>
      </c>
      <c r="H477" s="462">
        <f t="shared" si="23"/>
        <v>1.296</v>
      </c>
      <c r="I477" s="457">
        <v>478</v>
      </c>
      <c r="J477" s="458">
        <v>0.12839108246038142</v>
      </c>
      <c r="K477" s="457">
        <v>66</v>
      </c>
      <c r="L477" s="458">
        <v>1.7727639000805803E-2</v>
      </c>
      <c r="M477" s="457">
        <v>17</v>
      </c>
      <c r="N477" s="458">
        <v>4.5662100456621002E-3</v>
      </c>
    </row>
    <row r="478" spans="1:14" x14ac:dyDescent="0.3">
      <c r="A478" s="412" t="s">
        <v>1093</v>
      </c>
      <c r="B478" s="413" t="s">
        <v>330</v>
      </c>
      <c r="C478" s="465" t="s">
        <v>364</v>
      </c>
      <c r="D478" s="412" t="str">
        <f t="shared" si="21"/>
        <v>Burnie - Ulverstone 25to64</v>
      </c>
      <c r="E478" s="463">
        <v>24940</v>
      </c>
      <c r="F478" s="460">
        <f t="shared" si="22"/>
        <v>24940</v>
      </c>
      <c r="G478" s="461">
        <v>1.296</v>
      </c>
      <c r="H478" s="462">
        <f t="shared" si="23"/>
        <v>1.296</v>
      </c>
      <c r="I478" s="457">
        <v>1862</v>
      </c>
      <c r="J478" s="458">
        <v>7.5965892864428217E-2</v>
      </c>
      <c r="K478" s="457">
        <v>1043</v>
      </c>
      <c r="L478" s="458">
        <v>4.2552323446615803E-2</v>
      </c>
      <c r="M478" s="457">
        <v>693</v>
      </c>
      <c r="N478" s="458">
        <v>2.8273020276610501E-2</v>
      </c>
    </row>
    <row r="479" spans="1:14" x14ac:dyDescent="0.3">
      <c r="A479" s="412" t="s">
        <v>1093</v>
      </c>
      <c r="B479" s="413" t="s">
        <v>330</v>
      </c>
      <c r="C479" s="412" t="s">
        <v>9</v>
      </c>
      <c r="D479" s="412" t="str">
        <f t="shared" si="21"/>
        <v>Burnie - Ulverstone 65+</v>
      </c>
      <c r="E479" s="463">
        <v>12116</v>
      </c>
      <c r="F479" s="460">
        <f t="shared" si="22"/>
        <v>12116</v>
      </c>
      <c r="G479" s="461">
        <v>1.296</v>
      </c>
      <c r="H479" s="462">
        <f t="shared" si="23"/>
        <v>1.296</v>
      </c>
      <c r="I479" s="457">
        <v>348</v>
      </c>
      <c r="J479" s="458">
        <v>3.0122046221760582E-2</v>
      </c>
      <c r="K479" s="457">
        <v>210</v>
      </c>
      <c r="L479" s="458">
        <v>1.8177096857958971E-2</v>
      </c>
      <c r="M479" s="457">
        <v>763</v>
      </c>
      <c r="N479" s="458">
        <v>6.6043451917250931E-2</v>
      </c>
    </row>
    <row r="480" spans="1:14" x14ac:dyDescent="0.3">
      <c r="A480" s="412" t="s">
        <v>1093</v>
      </c>
      <c r="B480" s="413" t="s">
        <v>330</v>
      </c>
      <c r="C480" s="412" t="s">
        <v>850</v>
      </c>
      <c r="D480" s="412" t="str">
        <f t="shared" si="21"/>
        <v>Burnie - Ulverstone ALL</v>
      </c>
      <c r="E480" s="463">
        <v>51368</v>
      </c>
      <c r="F480" s="460">
        <f t="shared" si="22"/>
        <v>51368</v>
      </c>
      <c r="G480" s="461">
        <v>1.296</v>
      </c>
      <c r="H480" s="462">
        <f t="shared" si="23"/>
        <v>1.296</v>
      </c>
      <c r="I480" s="457">
        <v>4314</v>
      </c>
      <c r="J480" s="458">
        <v>8.6231710242264337E-2</v>
      </c>
      <c r="K480" s="457">
        <v>1593</v>
      </c>
      <c r="L480" s="458">
        <v>3.1842168385704007E-2</v>
      </c>
      <c r="M480" s="457">
        <v>1480</v>
      </c>
      <c r="N480" s="458">
        <v>2.9583433277364676E-2</v>
      </c>
    </row>
    <row r="481" spans="1:14" x14ac:dyDescent="0.3">
      <c r="A481" s="412" t="s">
        <v>1093</v>
      </c>
      <c r="B481" s="413" t="s">
        <v>159</v>
      </c>
      <c r="C481" s="465" t="s">
        <v>361</v>
      </c>
      <c r="D481" s="412" t="str">
        <f t="shared" si="21"/>
        <v>Burnside 12to17</v>
      </c>
      <c r="E481" s="463">
        <v>4103</v>
      </c>
      <c r="F481" s="460">
        <f t="shared" si="22"/>
        <v>4103</v>
      </c>
      <c r="G481" s="461">
        <v>0.29166666666666669</v>
      </c>
      <c r="H481" s="462">
        <f t="shared" si="23"/>
        <v>0.29166666666666669</v>
      </c>
      <c r="I481" s="457">
        <v>29</v>
      </c>
      <c r="J481" s="458">
        <v>7.2937625754527164E-3</v>
      </c>
      <c r="K481" s="457">
        <v>1061</v>
      </c>
      <c r="L481" s="458">
        <v>0.26685110663983902</v>
      </c>
      <c r="M481" s="457">
        <v>0</v>
      </c>
      <c r="N481" s="458">
        <v>0</v>
      </c>
    </row>
    <row r="482" spans="1:14" x14ac:dyDescent="0.3">
      <c r="A482" s="412" t="s">
        <v>1093</v>
      </c>
      <c r="B482" s="413" t="s">
        <v>159</v>
      </c>
      <c r="C482" s="465" t="s">
        <v>362</v>
      </c>
      <c r="D482" s="412" t="str">
        <f t="shared" si="21"/>
        <v>Burnside 18to24</v>
      </c>
      <c r="E482" s="463">
        <v>4273</v>
      </c>
      <c r="F482" s="460">
        <f t="shared" si="22"/>
        <v>4273</v>
      </c>
      <c r="G482" s="461">
        <v>0.83200000000000007</v>
      </c>
      <c r="H482" s="462">
        <f t="shared" si="23"/>
        <v>0.83200000000000007</v>
      </c>
      <c r="I482" s="457">
        <v>27</v>
      </c>
      <c r="J482" s="458">
        <v>7.3091499729290741E-3</v>
      </c>
      <c r="K482" s="457">
        <v>765</v>
      </c>
      <c r="L482" s="458">
        <v>0.20709258256632376</v>
      </c>
      <c r="M482" s="457">
        <v>13</v>
      </c>
      <c r="N482" s="458">
        <v>3.5192203573362209E-3</v>
      </c>
    </row>
    <row r="483" spans="1:14" x14ac:dyDescent="0.3">
      <c r="A483" s="412" t="s">
        <v>1093</v>
      </c>
      <c r="B483" s="413" t="s">
        <v>159</v>
      </c>
      <c r="C483" s="465" t="s">
        <v>364</v>
      </c>
      <c r="D483" s="412" t="str">
        <f t="shared" si="21"/>
        <v>Burnside 25to64</v>
      </c>
      <c r="E483" s="463">
        <v>22183</v>
      </c>
      <c r="F483" s="460">
        <f t="shared" si="22"/>
        <v>22183</v>
      </c>
      <c r="G483" s="461">
        <v>0.83200000000000007</v>
      </c>
      <c r="H483" s="462">
        <f t="shared" si="23"/>
        <v>0.83200000000000007</v>
      </c>
      <c r="I483" s="457">
        <v>94</v>
      </c>
      <c r="J483" s="458">
        <v>4.3158861340679526E-3</v>
      </c>
      <c r="K483" s="457">
        <v>6990</v>
      </c>
      <c r="L483" s="458">
        <v>0.32093663911845732</v>
      </c>
      <c r="M483" s="457">
        <v>348</v>
      </c>
      <c r="N483" s="458">
        <v>1.5977961432506887E-2</v>
      </c>
    </row>
    <row r="484" spans="1:14" x14ac:dyDescent="0.3">
      <c r="A484" s="412" t="s">
        <v>1093</v>
      </c>
      <c r="B484" s="413" t="s">
        <v>159</v>
      </c>
      <c r="C484" s="412" t="s">
        <v>9</v>
      </c>
      <c r="D484" s="412" t="str">
        <f t="shared" si="21"/>
        <v>Burnside 65+</v>
      </c>
      <c r="E484" s="463">
        <v>11037</v>
      </c>
      <c r="F484" s="460">
        <f t="shared" si="22"/>
        <v>11037</v>
      </c>
      <c r="G484" s="461">
        <v>0.83200000000000007</v>
      </c>
      <c r="H484" s="462">
        <f t="shared" si="23"/>
        <v>0.83200000000000007</v>
      </c>
      <c r="I484" s="457">
        <v>12</v>
      </c>
      <c r="J484" s="458">
        <v>1.1134824162568433E-3</v>
      </c>
      <c r="K484" s="457">
        <v>1778</v>
      </c>
      <c r="L484" s="458">
        <v>0.16498097800872227</v>
      </c>
      <c r="M484" s="457">
        <v>656</v>
      </c>
      <c r="N484" s="458">
        <v>6.0870372088707429E-2</v>
      </c>
    </row>
    <row r="485" spans="1:14" x14ac:dyDescent="0.3">
      <c r="A485" s="412" t="s">
        <v>1093</v>
      </c>
      <c r="B485" s="413" t="s">
        <v>159</v>
      </c>
      <c r="C485" s="412" t="s">
        <v>850</v>
      </c>
      <c r="D485" s="412" t="str">
        <f t="shared" si="21"/>
        <v>Burnside ALL</v>
      </c>
      <c r="E485" s="463">
        <v>47444</v>
      </c>
      <c r="F485" s="460">
        <f t="shared" si="22"/>
        <v>47444</v>
      </c>
      <c r="G485" s="461">
        <v>0.83200000000000007</v>
      </c>
      <c r="H485" s="462">
        <f t="shared" si="23"/>
        <v>0.83200000000000007</v>
      </c>
      <c r="I485" s="457">
        <v>186</v>
      </c>
      <c r="J485" s="458">
        <v>4.0408429285248753E-3</v>
      </c>
      <c r="K485" s="457">
        <v>12615</v>
      </c>
      <c r="L485" s="458">
        <v>0.27406039539430804</v>
      </c>
      <c r="M485" s="457">
        <v>1019</v>
      </c>
      <c r="N485" s="458">
        <v>2.2137736258961548E-2</v>
      </c>
    </row>
    <row r="486" spans="1:14" x14ac:dyDescent="0.3">
      <c r="A486" s="412" t="s">
        <v>1093</v>
      </c>
      <c r="B486" s="413" t="s">
        <v>230</v>
      </c>
      <c r="C486" s="465" t="s">
        <v>361</v>
      </c>
      <c r="D486" s="412" t="str">
        <f t="shared" si="21"/>
        <v>Caboolture 12to17</v>
      </c>
      <c r="E486" s="463">
        <v>7382</v>
      </c>
      <c r="F486" s="460">
        <f t="shared" si="22"/>
        <v>7382</v>
      </c>
      <c r="G486" s="461">
        <v>1.6666666666666667</v>
      </c>
      <c r="H486" s="462">
        <f t="shared" si="23"/>
        <v>1.6666666666666667</v>
      </c>
      <c r="I486" s="457">
        <v>650</v>
      </c>
      <c r="J486" s="458">
        <v>9.7539015606242493E-2</v>
      </c>
      <c r="K486" s="457">
        <v>321</v>
      </c>
      <c r="L486" s="458">
        <v>4.8169267707082832E-2</v>
      </c>
      <c r="M486" s="457">
        <v>6</v>
      </c>
      <c r="N486" s="458">
        <v>9.0036014405762304E-4</v>
      </c>
    </row>
    <row r="487" spans="1:14" x14ac:dyDescent="0.3">
      <c r="A487" s="412" t="s">
        <v>1093</v>
      </c>
      <c r="B487" s="413" t="s">
        <v>230</v>
      </c>
      <c r="C487" s="465" t="s">
        <v>362</v>
      </c>
      <c r="D487" s="412" t="str">
        <f t="shared" si="21"/>
        <v>Caboolture 18to24</v>
      </c>
      <c r="E487" s="463">
        <v>8240</v>
      </c>
      <c r="F487" s="460">
        <f t="shared" si="22"/>
        <v>8240</v>
      </c>
      <c r="G487" s="461">
        <v>1.296</v>
      </c>
      <c r="H487" s="462">
        <f t="shared" si="23"/>
        <v>1.296</v>
      </c>
      <c r="I487" s="457">
        <v>620</v>
      </c>
      <c r="J487" s="458">
        <v>8.6737548964745378E-2</v>
      </c>
      <c r="K487" s="457">
        <v>414</v>
      </c>
      <c r="L487" s="458">
        <v>5.7918298824846108E-2</v>
      </c>
      <c r="M487" s="457">
        <v>44</v>
      </c>
      <c r="N487" s="458">
        <v>6.155567991046447E-3</v>
      </c>
    </row>
    <row r="488" spans="1:14" x14ac:dyDescent="0.3">
      <c r="A488" s="412" t="s">
        <v>1093</v>
      </c>
      <c r="B488" s="413" t="s">
        <v>230</v>
      </c>
      <c r="C488" s="465" t="s">
        <v>364</v>
      </c>
      <c r="D488" s="412" t="str">
        <f t="shared" si="21"/>
        <v>Caboolture 25to64</v>
      </c>
      <c r="E488" s="463">
        <v>44349</v>
      </c>
      <c r="F488" s="460">
        <f t="shared" si="22"/>
        <v>44349</v>
      </c>
      <c r="G488" s="461">
        <v>1.296</v>
      </c>
      <c r="H488" s="462">
        <f t="shared" si="23"/>
        <v>1.296</v>
      </c>
      <c r="I488" s="457">
        <v>1803</v>
      </c>
      <c r="J488" s="458">
        <v>4.5630551970237646E-2</v>
      </c>
      <c r="K488" s="457">
        <v>3670</v>
      </c>
      <c r="L488" s="458">
        <v>9.288082403259687E-2</v>
      </c>
      <c r="M488" s="457">
        <v>1239</v>
      </c>
      <c r="N488" s="458">
        <v>3.1356768658416218E-2</v>
      </c>
    </row>
    <row r="489" spans="1:14" x14ac:dyDescent="0.3">
      <c r="A489" s="412" t="s">
        <v>1093</v>
      </c>
      <c r="B489" s="413" t="s">
        <v>230</v>
      </c>
      <c r="C489" s="412" t="s">
        <v>9</v>
      </c>
      <c r="D489" s="412" t="str">
        <f t="shared" si="21"/>
        <v>Caboolture 65+</v>
      </c>
      <c r="E489" s="463">
        <v>13694</v>
      </c>
      <c r="F489" s="460">
        <f t="shared" si="22"/>
        <v>13694</v>
      </c>
      <c r="G489" s="461">
        <v>1.296</v>
      </c>
      <c r="H489" s="462">
        <f t="shared" si="23"/>
        <v>1.296</v>
      </c>
      <c r="I489" s="457">
        <v>227</v>
      </c>
      <c r="J489" s="458">
        <v>1.7734375E-2</v>
      </c>
      <c r="K489" s="457">
        <v>624</v>
      </c>
      <c r="L489" s="458">
        <v>4.8750000000000002E-2</v>
      </c>
      <c r="M489" s="457">
        <v>1273</v>
      </c>
      <c r="N489" s="458">
        <v>9.9453125000000003E-2</v>
      </c>
    </row>
    <row r="490" spans="1:14" x14ac:dyDescent="0.3">
      <c r="A490" s="412" t="s">
        <v>1093</v>
      </c>
      <c r="B490" s="413" t="s">
        <v>230</v>
      </c>
      <c r="C490" s="412" t="s">
        <v>850</v>
      </c>
      <c r="D490" s="412" t="str">
        <f t="shared" si="21"/>
        <v>Caboolture ALL</v>
      </c>
      <c r="E490" s="463">
        <v>88328</v>
      </c>
      <c r="F490" s="460">
        <f t="shared" si="22"/>
        <v>88328</v>
      </c>
      <c r="G490" s="461">
        <v>1.296</v>
      </c>
      <c r="H490" s="462">
        <f t="shared" si="23"/>
        <v>1.296</v>
      </c>
      <c r="I490" s="457">
        <v>4782</v>
      </c>
      <c r="J490" s="458">
        <v>5.9934575808089037E-2</v>
      </c>
      <c r="K490" s="457">
        <v>5730</v>
      </c>
      <c r="L490" s="458">
        <v>7.1816210660884602E-2</v>
      </c>
      <c r="M490" s="457">
        <v>2566</v>
      </c>
      <c r="N490" s="458">
        <v>3.2160627671174502E-2</v>
      </c>
    </row>
    <row r="491" spans="1:14" x14ac:dyDescent="0.3">
      <c r="A491" s="412" t="s">
        <v>1093</v>
      </c>
      <c r="B491" s="413" t="s">
        <v>231</v>
      </c>
      <c r="C491" s="465" t="s">
        <v>361</v>
      </c>
      <c r="D491" s="412" t="str">
        <f t="shared" si="21"/>
        <v>Caboolture Hinterland 12to17</v>
      </c>
      <c r="E491" s="463">
        <v>1135</v>
      </c>
      <c r="F491" s="460">
        <f t="shared" si="22"/>
        <v>1135</v>
      </c>
      <c r="G491" s="461">
        <v>1.0416666666666667</v>
      </c>
      <c r="H491" s="462">
        <f t="shared" si="23"/>
        <v>1.0416666666666667</v>
      </c>
      <c r="I491" s="457">
        <v>78</v>
      </c>
      <c r="J491" s="458">
        <v>7.3724007561436669E-2</v>
      </c>
      <c r="K491" s="457">
        <v>66</v>
      </c>
      <c r="L491" s="458">
        <v>6.2381852551984876E-2</v>
      </c>
      <c r="M491" s="457">
        <v>0</v>
      </c>
      <c r="N491" s="458">
        <v>0</v>
      </c>
    </row>
    <row r="492" spans="1:14" x14ac:dyDescent="0.3">
      <c r="A492" s="412" t="s">
        <v>1093</v>
      </c>
      <c r="B492" s="413" t="s">
        <v>231</v>
      </c>
      <c r="C492" s="465" t="s">
        <v>362</v>
      </c>
      <c r="D492" s="412" t="str">
        <f t="shared" si="21"/>
        <v>Caboolture Hinterland 18to24</v>
      </c>
      <c r="E492" s="463">
        <v>1080</v>
      </c>
      <c r="F492" s="460">
        <f t="shared" si="22"/>
        <v>1080</v>
      </c>
      <c r="G492" s="464">
        <v>1</v>
      </c>
      <c r="H492" s="462">
        <f t="shared" si="23"/>
        <v>1</v>
      </c>
      <c r="I492" s="457">
        <v>115</v>
      </c>
      <c r="J492" s="458">
        <v>0.11770726714431934</v>
      </c>
      <c r="K492" s="457">
        <v>47</v>
      </c>
      <c r="L492" s="458">
        <v>4.8106448311156604E-2</v>
      </c>
      <c r="M492" s="457">
        <v>3</v>
      </c>
      <c r="N492" s="458">
        <v>3.0706243602865915E-3</v>
      </c>
    </row>
    <row r="493" spans="1:14" x14ac:dyDescent="0.3">
      <c r="A493" s="412" t="s">
        <v>1093</v>
      </c>
      <c r="B493" s="413" t="s">
        <v>231</v>
      </c>
      <c r="C493" s="465" t="s">
        <v>364</v>
      </c>
      <c r="D493" s="412" t="str">
        <f t="shared" si="21"/>
        <v>Caboolture Hinterland 25to64</v>
      </c>
      <c r="E493" s="463">
        <v>8726</v>
      </c>
      <c r="F493" s="460">
        <f t="shared" si="22"/>
        <v>8726</v>
      </c>
      <c r="G493" s="464">
        <v>1</v>
      </c>
      <c r="H493" s="462">
        <f t="shared" si="23"/>
        <v>1</v>
      </c>
      <c r="I493" s="457">
        <v>512</v>
      </c>
      <c r="J493" s="458">
        <v>6.279126808928133E-2</v>
      </c>
      <c r="K493" s="457">
        <v>580</v>
      </c>
      <c r="L493" s="458">
        <v>7.1130733382389011E-2</v>
      </c>
      <c r="M493" s="457">
        <v>230</v>
      </c>
      <c r="N493" s="458">
        <v>2.8207014961981851E-2</v>
      </c>
    </row>
    <row r="494" spans="1:14" x14ac:dyDescent="0.3">
      <c r="A494" s="412" t="s">
        <v>1093</v>
      </c>
      <c r="B494" s="413" t="s">
        <v>231</v>
      </c>
      <c r="C494" s="412" t="s">
        <v>9</v>
      </c>
      <c r="D494" s="412" t="str">
        <f t="shared" si="21"/>
        <v>Caboolture Hinterland 65+</v>
      </c>
      <c r="E494" s="463">
        <v>3036</v>
      </c>
      <c r="F494" s="460">
        <f t="shared" si="22"/>
        <v>3036</v>
      </c>
      <c r="G494" s="464">
        <v>1</v>
      </c>
      <c r="H494" s="462">
        <f t="shared" si="23"/>
        <v>1</v>
      </c>
      <c r="I494" s="457">
        <v>34</v>
      </c>
      <c r="J494" s="458">
        <v>1.1946591707659873E-2</v>
      </c>
      <c r="K494" s="457">
        <v>57</v>
      </c>
      <c r="L494" s="458">
        <v>2.0028109627547436E-2</v>
      </c>
      <c r="M494" s="457">
        <v>282</v>
      </c>
      <c r="N494" s="458">
        <v>9.9086437104708366E-2</v>
      </c>
    </row>
    <row r="495" spans="1:14" x14ac:dyDescent="0.3">
      <c r="A495" s="412" t="s">
        <v>1093</v>
      </c>
      <c r="B495" s="413" t="s">
        <v>231</v>
      </c>
      <c r="C495" s="412" t="s">
        <v>850</v>
      </c>
      <c r="D495" s="412" t="str">
        <f t="shared" si="21"/>
        <v>Caboolture Hinterland ALL</v>
      </c>
      <c r="E495" s="463">
        <v>16028</v>
      </c>
      <c r="F495" s="460">
        <f t="shared" si="22"/>
        <v>16028</v>
      </c>
      <c r="G495" s="464">
        <v>1</v>
      </c>
      <c r="H495" s="462">
        <f t="shared" si="23"/>
        <v>1</v>
      </c>
      <c r="I495" s="457">
        <v>889</v>
      </c>
      <c r="J495" s="458">
        <v>5.9676444921796336E-2</v>
      </c>
      <c r="K495" s="457">
        <v>858</v>
      </c>
      <c r="L495" s="458">
        <v>5.7595489024635835E-2</v>
      </c>
      <c r="M495" s="457">
        <v>514</v>
      </c>
      <c r="N495" s="458">
        <v>3.4503591327112844E-2</v>
      </c>
    </row>
    <row r="496" spans="1:14" x14ac:dyDescent="0.3">
      <c r="A496" s="412" t="s">
        <v>1093</v>
      </c>
      <c r="B496" s="413" t="s">
        <v>194</v>
      </c>
      <c r="C496" s="465" t="s">
        <v>361</v>
      </c>
      <c r="D496" s="412" t="str">
        <f t="shared" si="21"/>
        <v>Cairns - North 12to17</v>
      </c>
      <c r="E496" s="463">
        <v>5217</v>
      </c>
      <c r="F496" s="460">
        <f t="shared" si="22"/>
        <v>5217</v>
      </c>
      <c r="G496" s="461">
        <v>1.4999999999999998</v>
      </c>
      <c r="H496" s="462">
        <f t="shared" si="23"/>
        <v>1.4999999999999998</v>
      </c>
      <c r="I496" s="457">
        <v>410</v>
      </c>
      <c r="J496" s="458">
        <v>8.2995951417004055E-2</v>
      </c>
      <c r="K496" s="457">
        <v>415</v>
      </c>
      <c r="L496" s="458">
        <v>8.4008097165991905E-2</v>
      </c>
      <c r="M496" s="457">
        <v>0</v>
      </c>
      <c r="N496" s="458">
        <v>0</v>
      </c>
    </row>
    <row r="497" spans="1:14" x14ac:dyDescent="0.3">
      <c r="A497" s="412" t="s">
        <v>1093</v>
      </c>
      <c r="B497" s="413" t="s">
        <v>194</v>
      </c>
      <c r="C497" s="465" t="s">
        <v>362</v>
      </c>
      <c r="D497" s="412" t="str">
        <f t="shared" si="21"/>
        <v>Cairns - North 18to24</v>
      </c>
      <c r="E497" s="463">
        <v>4683</v>
      </c>
      <c r="F497" s="460">
        <f t="shared" si="22"/>
        <v>4683</v>
      </c>
      <c r="G497" s="461">
        <v>1.0880000000000001</v>
      </c>
      <c r="H497" s="462">
        <f t="shared" si="23"/>
        <v>1.0880000000000001</v>
      </c>
      <c r="I497" s="457">
        <v>301</v>
      </c>
      <c r="J497" s="458">
        <v>7.5043630017452012E-2</v>
      </c>
      <c r="K497" s="457">
        <v>385</v>
      </c>
      <c r="L497" s="458">
        <v>9.5986038394415357E-2</v>
      </c>
      <c r="M497" s="457">
        <v>54</v>
      </c>
      <c r="N497" s="458">
        <v>1.3462976813762155E-2</v>
      </c>
    </row>
    <row r="498" spans="1:14" x14ac:dyDescent="0.3">
      <c r="A498" s="412" t="s">
        <v>1093</v>
      </c>
      <c r="B498" s="413" t="s">
        <v>194</v>
      </c>
      <c r="C498" s="465" t="s">
        <v>364</v>
      </c>
      <c r="D498" s="412" t="str">
        <f t="shared" si="21"/>
        <v>Cairns - North 25to64</v>
      </c>
      <c r="E498" s="463">
        <v>32842</v>
      </c>
      <c r="F498" s="460">
        <f t="shared" si="22"/>
        <v>32842</v>
      </c>
      <c r="G498" s="461">
        <v>1.0880000000000001</v>
      </c>
      <c r="H498" s="462">
        <f t="shared" si="23"/>
        <v>1.0880000000000001</v>
      </c>
      <c r="I498" s="457">
        <v>1164</v>
      </c>
      <c r="J498" s="458">
        <v>3.7110246764011985E-2</v>
      </c>
      <c r="K498" s="457">
        <v>3740</v>
      </c>
      <c r="L498" s="458">
        <v>0.11923739080533061</v>
      </c>
      <c r="M498" s="457">
        <v>1191</v>
      </c>
      <c r="N498" s="458">
        <v>3.7971051456991645E-2</v>
      </c>
    </row>
    <row r="499" spans="1:14" x14ac:dyDescent="0.3">
      <c r="A499" s="412" t="s">
        <v>1093</v>
      </c>
      <c r="B499" s="413" t="s">
        <v>194</v>
      </c>
      <c r="C499" s="412" t="s">
        <v>9</v>
      </c>
      <c r="D499" s="412" t="str">
        <f t="shared" si="21"/>
        <v>Cairns - North 65+</v>
      </c>
      <c r="E499" s="463">
        <v>9886</v>
      </c>
      <c r="F499" s="460">
        <f t="shared" si="22"/>
        <v>9886</v>
      </c>
      <c r="G499" s="461">
        <v>1.0880000000000001</v>
      </c>
      <c r="H499" s="462">
        <f t="shared" si="23"/>
        <v>1.0880000000000001</v>
      </c>
      <c r="I499" s="457">
        <v>144</v>
      </c>
      <c r="J499" s="458">
        <v>1.6296966953372568E-2</v>
      </c>
      <c r="K499" s="457">
        <v>643</v>
      </c>
      <c r="L499" s="458">
        <v>7.2770484382073342E-2</v>
      </c>
      <c r="M499" s="457">
        <v>656</v>
      </c>
      <c r="N499" s="458">
        <v>7.4241738343141697E-2</v>
      </c>
    </row>
    <row r="500" spans="1:14" x14ac:dyDescent="0.3">
      <c r="A500" s="412" t="s">
        <v>1093</v>
      </c>
      <c r="B500" s="413" t="s">
        <v>194</v>
      </c>
      <c r="C500" s="412" t="s">
        <v>850</v>
      </c>
      <c r="D500" s="412" t="str">
        <f t="shared" si="21"/>
        <v>Cairns - North ALL</v>
      </c>
      <c r="E500" s="463">
        <v>61524</v>
      </c>
      <c r="F500" s="460">
        <f t="shared" si="22"/>
        <v>61524</v>
      </c>
      <c r="G500" s="461">
        <v>1.0880000000000001</v>
      </c>
      <c r="H500" s="462">
        <f t="shared" si="23"/>
        <v>1.0880000000000001</v>
      </c>
      <c r="I500" s="457">
        <v>2769</v>
      </c>
      <c r="J500" s="458">
        <v>4.7928133762592168E-2</v>
      </c>
      <c r="K500" s="457">
        <v>6274</v>
      </c>
      <c r="L500" s="458">
        <v>0.10859556201751654</v>
      </c>
      <c r="M500" s="457">
        <v>1901</v>
      </c>
      <c r="N500" s="458">
        <v>3.2904074497178665E-2</v>
      </c>
    </row>
    <row r="501" spans="1:14" x14ac:dyDescent="0.3">
      <c r="A501" s="412" t="s">
        <v>1093</v>
      </c>
      <c r="B501" s="413" t="s">
        <v>195</v>
      </c>
      <c r="C501" s="465" t="s">
        <v>361</v>
      </c>
      <c r="D501" s="412" t="str">
        <f t="shared" si="21"/>
        <v>Cairns - South 12to17</v>
      </c>
      <c r="E501" s="463">
        <v>8746</v>
      </c>
      <c r="F501" s="460">
        <f t="shared" si="22"/>
        <v>8746</v>
      </c>
      <c r="G501" s="461">
        <v>2</v>
      </c>
      <c r="H501" s="462">
        <f t="shared" si="23"/>
        <v>2</v>
      </c>
      <c r="I501" s="457">
        <v>1840</v>
      </c>
      <c r="J501" s="458">
        <v>0.21452722397108545</v>
      </c>
      <c r="K501" s="457">
        <v>1127</v>
      </c>
      <c r="L501" s="458">
        <v>0.13139792468228984</v>
      </c>
      <c r="M501" s="457">
        <v>0</v>
      </c>
      <c r="N501" s="458">
        <v>0</v>
      </c>
    </row>
    <row r="502" spans="1:14" x14ac:dyDescent="0.3">
      <c r="A502" s="412" t="s">
        <v>1093</v>
      </c>
      <c r="B502" s="413" t="s">
        <v>195</v>
      </c>
      <c r="C502" s="465" t="s">
        <v>362</v>
      </c>
      <c r="D502" s="412" t="str">
        <f t="shared" si="21"/>
        <v>Cairns - South 18to24</v>
      </c>
      <c r="E502" s="463">
        <v>9468</v>
      </c>
      <c r="F502" s="460">
        <f t="shared" si="22"/>
        <v>9468</v>
      </c>
      <c r="G502" s="461">
        <v>1.44</v>
      </c>
      <c r="H502" s="462">
        <f t="shared" si="23"/>
        <v>1.44</v>
      </c>
      <c r="I502" s="457">
        <v>1549</v>
      </c>
      <c r="J502" s="458">
        <v>0.17907514450867051</v>
      </c>
      <c r="K502" s="457">
        <v>1137</v>
      </c>
      <c r="L502" s="458">
        <v>0.1314450867052023</v>
      </c>
      <c r="M502" s="457">
        <v>169</v>
      </c>
      <c r="N502" s="458">
        <v>1.9537572254335261E-2</v>
      </c>
    </row>
    <row r="503" spans="1:14" x14ac:dyDescent="0.3">
      <c r="A503" s="412" t="s">
        <v>1093</v>
      </c>
      <c r="B503" s="413" t="s">
        <v>195</v>
      </c>
      <c r="C503" s="465" t="s">
        <v>364</v>
      </c>
      <c r="D503" s="412" t="str">
        <f t="shared" si="21"/>
        <v>Cairns - South 25to64</v>
      </c>
      <c r="E503" s="463">
        <v>58959</v>
      </c>
      <c r="F503" s="460">
        <f t="shared" si="22"/>
        <v>58959</v>
      </c>
      <c r="G503" s="461">
        <v>1.44</v>
      </c>
      <c r="H503" s="462">
        <f t="shared" si="23"/>
        <v>1.44</v>
      </c>
      <c r="I503" s="457">
        <v>5499</v>
      </c>
      <c r="J503" s="458">
        <v>9.7150327721145527E-2</v>
      </c>
      <c r="K503" s="457">
        <v>9391</v>
      </c>
      <c r="L503" s="458">
        <v>0.16590993410243274</v>
      </c>
      <c r="M503" s="457">
        <v>1891</v>
      </c>
      <c r="N503" s="458">
        <v>3.340812324435101E-2</v>
      </c>
    </row>
    <row r="504" spans="1:14" x14ac:dyDescent="0.3">
      <c r="A504" s="412" t="s">
        <v>1093</v>
      </c>
      <c r="B504" s="413" t="s">
        <v>195</v>
      </c>
      <c r="C504" s="412" t="s">
        <v>9</v>
      </c>
      <c r="D504" s="412" t="str">
        <f t="shared" si="21"/>
        <v>Cairns - South 65+</v>
      </c>
      <c r="E504" s="463">
        <v>17094</v>
      </c>
      <c r="F504" s="460">
        <f t="shared" si="22"/>
        <v>17094</v>
      </c>
      <c r="G504" s="461">
        <v>1.44</v>
      </c>
      <c r="H504" s="462">
        <f t="shared" si="23"/>
        <v>1.44</v>
      </c>
      <c r="I504" s="457">
        <v>753</v>
      </c>
      <c r="J504" s="458">
        <v>4.6834183356138821E-2</v>
      </c>
      <c r="K504" s="457">
        <v>1492</v>
      </c>
      <c r="L504" s="458">
        <v>9.2797611643239214E-2</v>
      </c>
      <c r="M504" s="457">
        <v>1264</v>
      </c>
      <c r="N504" s="458">
        <v>7.8616743376041798E-2</v>
      </c>
    </row>
    <row r="505" spans="1:14" x14ac:dyDescent="0.3">
      <c r="A505" s="412" t="s">
        <v>1093</v>
      </c>
      <c r="B505" s="413" t="s">
        <v>195</v>
      </c>
      <c r="C505" s="412" t="s">
        <v>850</v>
      </c>
      <c r="D505" s="412" t="str">
        <f t="shared" si="21"/>
        <v>Cairns - South ALL</v>
      </c>
      <c r="E505" s="463">
        <v>110137</v>
      </c>
      <c r="F505" s="460">
        <f t="shared" si="22"/>
        <v>110137</v>
      </c>
      <c r="G505" s="461">
        <v>1.44</v>
      </c>
      <c r="H505" s="462">
        <f t="shared" si="23"/>
        <v>1.44</v>
      </c>
      <c r="I505" s="457">
        <v>13069</v>
      </c>
      <c r="J505" s="458">
        <v>0.12388969466010674</v>
      </c>
      <c r="K505" s="457">
        <v>15454</v>
      </c>
      <c r="L505" s="458">
        <v>0.14649868706689798</v>
      </c>
      <c r="M505" s="457">
        <v>3329</v>
      </c>
      <c r="N505" s="458">
        <v>3.1557792755642772E-2</v>
      </c>
    </row>
    <row r="506" spans="1:14" x14ac:dyDescent="0.3">
      <c r="A506" s="412" t="s">
        <v>1093</v>
      </c>
      <c r="B506" s="413" t="s">
        <v>241</v>
      </c>
      <c r="C506" s="465" t="s">
        <v>361</v>
      </c>
      <c r="D506" s="412" t="str">
        <f t="shared" si="21"/>
        <v>Caloundra 12to17</v>
      </c>
      <c r="E506" s="463">
        <v>7781</v>
      </c>
      <c r="F506" s="460">
        <f t="shared" si="22"/>
        <v>7781</v>
      </c>
      <c r="G506" s="461">
        <v>0.91666666666666663</v>
      </c>
      <c r="H506" s="462">
        <f t="shared" si="23"/>
        <v>0.91666666666666663</v>
      </c>
      <c r="I506" s="457">
        <v>331</v>
      </c>
      <c r="J506" s="458">
        <v>4.577513483612225E-2</v>
      </c>
      <c r="K506" s="457">
        <v>284</v>
      </c>
      <c r="L506" s="458">
        <v>3.9275342276310334E-2</v>
      </c>
      <c r="M506" s="457">
        <v>0</v>
      </c>
      <c r="N506" s="458">
        <v>0</v>
      </c>
    </row>
    <row r="507" spans="1:14" x14ac:dyDescent="0.3">
      <c r="A507" s="412" t="s">
        <v>1093</v>
      </c>
      <c r="B507" s="413" t="s">
        <v>241</v>
      </c>
      <c r="C507" s="465" t="s">
        <v>362</v>
      </c>
      <c r="D507" s="412" t="str">
        <f t="shared" si="21"/>
        <v>Caloundra 18to24</v>
      </c>
      <c r="E507" s="463">
        <v>7789</v>
      </c>
      <c r="F507" s="460">
        <f t="shared" si="22"/>
        <v>7789</v>
      </c>
      <c r="G507" s="461">
        <v>0.99199999999999999</v>
      </c>
      <c r="H507" s="462">
        <f t="shared" si="23"/>
        <v>0.99199999999999999</v>
      </c>
      <c r="I507" s="457">
        <v>297</v>
      </c>
      <c r="J507" s="458">
        <v>4.3947913583900565E-2</v>
      </c>
      <c r="K507" s="457">
        <v>295</v>
      </c>
      <c r="L507" s="458">
        <v>4.3651968037881031E-2</v>
      </c>
      <c r="M507" s="457">
        <v>31</v>
      </c>
      <c r="N507" s="458">
        <v>4.5871559633027525E-3</v>
      </c>
    </row>
    <row r="508" spans="1:14" x14ac:dyDescent="0.3">
      <c r="A508" s="412" t="s">
        <v>1093</v>
      </c>
      <c r="B508" s="413" t="s">
        <v>241</v>
      </c>
      <c r="C508" s="465" t="s">
        <v>364</v>
      </c>
      <c r="D508" s="412" t="str">
        <f t="shared" si="21"/>
        <v>Caloundra 25to64</v>
      </c>
      <c r="E508" s="463">
        <v>50236</v>
      </c>
      <c r="F508" s="460">
        <f t="shared" si="22"/>
        <v>50236</v>
      </c>
      <c r="G508" s="461">
        <v>0.99199999999999999</v>
      </c>
      <c r="H508" s="462">
        <f t="shared" si="23"/>
        <v>0.99199999999999999</v>
      </c>
      <c r="I508" s="457">
        <v>965</v>
      </c>
      <c r="J508" s="458">
        <v>2.0523618111827135E-2</v>
      </c>
      <c r="K508" s="457">
        <v>3412</v>
      </c>
      <c r="L508" s="458">
        <v>7.2566409323890343E-2</v>
      </c>
      <c r="M508" s="457">
        <v>1352</v>
      </c>
      <c r="N508" s="458">
        <v>2.8754333354601331E-2</v>
      </c>
    </row>
    <row r="509" spans="1:14" x14ac:dyDescent="0.3">
      <c r="A509" s="412" t="s">
        <v>1093</v>
      </c>
      <c r="B509" s="413" t="s">
        <v>241</v>
      </c>
      <c r="C509" s="412" t="s">
        <v>9</v>
      </c>
      <c r="D509" s="412" t="str">
        <f t="shared" si="21"/>
        <v>Caloundra 65+</v>
      </c>
      <c r="E509" s="463">
        <v>23708</v>
      </c>
      <c r="F509" s="460">
        <f t="shared" si="22"/>
        <v>23708</v>
      </c>
      <c r="G509" s="461">
        <v>0.99199999999999999</v>
      </c>
      <c r="H509" s="462">
        <f t="shared" si="23"/>
        <v>0.99199999999999999</v>
      </c>
      <c r="I509" s="457">
        <v>134</v>
      </c>
      <c r="J509" s="458">
        <v>5.95079491961986E-3</v>
      </c>
      <c r="K509" s="457">
        <v>773</v>
      </c>
      <c r="L509" s="458">
        <v>3.432809308109068E-2</v>
      </c>
      <c r="M509" s="457">
        <v>1966</v>
      </c>
      <c r="N509" s="458">
        <v>8.7307931432631672E-2</v>
      </c>
    </row>
    <row r="510" spans="1:14" x14ac:dyDescent="0.3">
      <c r="A510" s="412" t="s">
        <v>1093</v>
      </c>
      <c r="B510" s="413" t="s">
        <v>241</v>
      </c>
      <c r="C510" s="412" t="s">
        <v>850</v>
      </c>
      <c r="D510" s="412" t="str">
        <f t="shared" si="21"/>
        <v>Caloundra ALL</v>
      </c>
      <c r="E510" s="463">
        <v>103071</v>
      </c>
      <c r="F510" s="460">
        <f t="shared" si="22"/>
        <v>103071</v>
      </c>
      <c r="G510" s="461">
        <v>0.99199999999999999</v>
      </c>
      <c r="H510" s="462">
        <f t="shared" si="23"/>
        <v>0.99199999999999999</v>
      </c>
      <c r="I510" s="457">
        <v>2344</v>
      </c>
      <c r="J510" s="458">
        <v>2.433933855978402E-2</v>
      </c>
      <c r="K510" s="457">
        <v>5697</v>
      </c>
      <c r="L510" s="458">
        <v>5.9155807071283942E-2</v>
      </c>
      <c r="M510" s="457">
        <v>3355</v>
      </c>
      <c r="N510" s="458">
        <v>3.4837235865219876E-2</v>
      </c>
    </row>
    <row r="511" spans="1:14" x14ac:dyDescent="0.3">
      <c r="A511" s="412" t="s">
        <v>1093</v>
      </c>
      <c r="B511" s="413" t="s">
        <v>85</v>
      </c>
      <c r="C511" s="465" t="s">
        <v>361</v>
      </c>
      <c r="D511" s="412" t="str">
        <f t="shared" si="21"/>
        <v>Camden 12to17</v>
      </c>
      <c r="E511" s="463">
        <v>6895</v>
      </c>
      <c r="F511" s="460">
        <f t="shared" si="22"/>
        <v>6895</v>
      </c>
      <c r="G511" s="461">
        <v>0.29166666666666669</v>
      </c>
      <c r="H511" s="462">
        <f t="shared" si="23"/>
        <v>0.29166666666666669</v>
      </c>
      <c r="I511" s="457">
        <v>386</v>
      </c>
      <c r="J511" s="458">
        <v>5.8141286338303962E-2</v>
      </c>
      <c r="K511" s="457">
        <v>602</v>
      </c>
      <c r="L511" s="458">
        <v>9.0676306672691664E-2</v>
      </c>
      <c r="M511" s="457">
        <v>3</v>
      </c>
      <c r="N511" s="458">
        <v>4.5187528242205153E-4</v>
      </c>
    </row>
    <row r="512" spans="1:14" x14ac:dyDescent="0.3">
      <c r="A512" s="412" t="s">
        <v>1093</v>
      </c>
      <c r="B512" s="413" t="s">
        <v>85</v>
      </c>
      <c r="C512" s="465" t="s">
        <v>362</v>
      </c>
      <c r="D512" s="412" t="str">
        <f t="shared" si="21"/>
        <v>Camden 18to24</v>
      </c>
      <c r="E512" s="463">
        <v>7128</v>
      </c>
      <c r="F512" s="460">
        <f t="shared" si="22"/>
        <v>7128</v>
      </c>
      <c r="G512" s="461">
        <v>0.77599999999999991</v>
      </c>
      <c r="H512" s="462">
        <f t="shared" si="23"/>
        <v>0.77599999999999991</v>
      </c>
      <c r="I512" s="457">
        <v>347</v>
      </c>
      <c r="J512" s="458">
        <v>5.322085889570552E-2</v>
      </c>
      <c r="K512" s="457">
        <v>612</v>
      </c>
      <c r="L512" s="458">
        <v>9.3865030674846625E-2</v>
      </c>
      <c r="M512" s="457">
        <v>32</v>
      </c>
      <c r="N512" s="458">
        <v>4.9079754601226997E-3</v>
      </c>
    </row>
    <row r="513" spans="1:14" x14ac:dyDescent="0.3">
      <c r="A513" s="412" t="s">
        <v>1093</v>
      </c>
      <c r="B513" s="413" t="s">
        <v>85</v>
      </c>
      <c r="C513" s="465" t="s">
        <v>364</v>
      </c>
      <c r="D513" s="412" t="str">
        <f t="shared" si="21"/>
        <v>Camden 25to64</v>
      </c>
      <c r="E513" s="463">
        <v>39136</v>
      </c>
      <c r="F513" s="460">
        <f t="shared" si="22"/>
        <v>39136</v>
      </c>
      <c r="G513" s="461">
        <v>0.77599999999999991</v>
      </c>
      <c r="H513" s="462">
        <f t="shared" si="23"/>
        <v>0.77599999999999991</v>
      </c>
      <c r="I513" s="457">
        <v>1083</v>
      </c>
      <c r="J513" s="458">
        <v>2.863261421319797E-2</v>
      </c>
      <c r="K513" s="457">
        <v>5648</v>
      </c>
      <c r="L513" s="458">
        <v>0.14932318104906939</v>
      </c>
      <c r="M513" s="457">
        <v>722</v>
      </c>
      <c r="N513" s="458">
        <v>1.9088409475465314E-2</v>
      </c>
    </row>
    <row r="514" spans="1:14" x14ac:dyDescent="0.3">
      <c r="A514" s="412" t="s">
        <v>1093</v>
      </c>
      <c r="B514" s="413" t="s">
        <v>85</v>
      </c>
      <c r="C514" s="412" t="s">
        <v>9</v>
      </c>
      <c r="D514" s="412" t="str">
        <f t="shared" si="21"/>
        <v>Camden 65+</v>
      </c>
      <c r="E514" s="463">
        <v>9053</v>
      </c>
      <c r="F514" s="460">
        <f t="shared" si="22"/>
        <v>9053</v>
      </c>
      <c r="G514" s="461">
        <v>0.77599999999999991</v>
      </c>
      <c r="H514" s="462">
        <f t="shared" si="23"/>
        <v>0.77599999999999991</v>
      </c>
      <c r="I514" s="457">
        <v>118</v>
      </c>
      <c r="J514" s="458">
        <v>1.3657407407407408E-2</v>
      </c>
      <c r="K514" s="457">
        <v>1085</v>
      </c>
      <c r="L514" s="458">
        <v>0.12557870370370369</v>
      </c>
      <c r="M514" s="457">
        <v>401</v>
      </c>
      <c r="N514" s="458">
        <v>4.6412037037037036E-2</v>
      </c>
    </row>
    <row r="515" spans="1:14" x14ac:dyDescent="0.3">
      <c r="A515" s="412" t="s">
        <v>1093</v>
      </c>
      <c r="B515" s="413" t="s">
        <v>85</v>
      </c>
      <c r="C515" s="412" t="s">
        <v>850</v>
      </c>
      <c r="D515" s="412" t="str">
        <f t="shared" si="21"/>
        <v>Camden ALL</v>
      </c>
      <c r="E515" s="463">
        <v>76342</v>
      </c>
      <c r="F515" s="460">
        <f t="shared" si="22"/>
        <v>76342</v>
      </c>
      <c r="G515" s="461">
        <v>0.77599999999999991</v>
      </c>
      <c r="H515" s="462">
        <f t="shared" si="23"/>
        <v>0.77599999999999991</v>
      </c>
      <c r="I515" s="457">
        <v>2773</v>
      </c>
      <c r="J515" s="458">
        <v>3.7687895838429963E-2</v>
      </c>
      <c r="K515" s="457">
        <v>9299</v>
      </c>
      <c r="L515" s="458">
        <v>0.12638288618880644</v>
      </c>
      <c r="M515" s="457">
        <v>1155</v>
      </c>
      <c r="N515" s="458">
        <v>1.5697627008073065E-2</v>
      </c>
    </row>
    <row r="516" spans="1:14" x14ac:dyDescent="0.3">
      <c r="A516" s="412" t="s">
        <v>1093</v>
      </c>
      <c r="B516" s="413" t="s">
        <v>167</v>
      </c>
      <c r="C516" s="465" t="s">
        <v>361</v>
      </c>
      <c r="D516" s="412" t="str">
        <f t="shared" si="21"/>
        <v>Campaspe 12to17</v>
      </c>
      <c r="E516" s="463">
        <v>2939</v>
      </c>
      <c r="F516" s="460">
        <f t="shared" si="22"/>
        <v>2939</v>
      </c>
      <c r="G516" s="461">
        <v>0.29166666666666669</v>
      </c>
      <c r="H516" s="462">
        <f t="shared" si="23"/>
        <v>0.29166666666666669</v>
      </c>
      <c r="I516" s="457">
        <v>174</v>
      </c>
      <c r="J516" s="458">
        <v>5.9814369199037473E-2</v>
      </c>
      <c r="K516" s="457">
        <v>73</v>
      </c>
      <c r="L516" s="458">
        <v>2.5094534204193882E-2</v>
      </c>
      <c r="M516" s="457">
        <v>0</v>
      </c>
      <c r="N516" s="458">
        <v>0</v>
      </c>
    </row>
    <row r="517" spans="1:14" x14ac:dyDescent="0.3">
      <c r="A517" s="412" t="s">
        <v>1093</v>
      </c>
      <c r="B517" s="413" t="s">
        <v>167</v>
      </c>
      <c r="C517" s="465" t="s">
        <v>362</v>
      </c>
      <c r="D517" s="412" t="str">
        <f t="shared" si="21"/>
        <v>Campaspe 18to24</v>
      </c>
      <c r="E517" s="463">
        <v>2765</v>
      </c>
      <c r="F517" s="460">
        <f t="shared" si="22"/>
        <v>2765</v>
      </c>
      <c r="G517" s="461">
        <v>1.1040000000000001</v>
      </c>
      <c r="H517" s="462">
        <f t="shared" si="23"/>
        <v>1.1040000000000001</v>
      </c>
      <c r="I517" s="457">
        <v>136</v>
      </c>
      <c r="J517" s="458">
        <v>5.089820359281437E-2</v>
      </c>
      <c r="K517" s="457">
        <v>57</v>
      </c>
      <c r="L517" s="458">
        <v>2.1332335329341319E-2</v>
      </c>
      <c r="M517" s="457">
        <v>11</v>
      </c>
      <c r="N517" s="458">
        <v>4.1167664670658686E-3</v>
      </c>
    </row>
    <row r="518" spans="1:14" x14ac:dyDescent="0.3">
      <c r="A518" s="412" t="s">
        <v>1093</v>
      </c>
      <c r="B518" s="413" t="s">
        <v>167</v>
      </c>
      <c r="C518" s="465" t="s">
        <v>364</v>
      </c>
      <c r="D518" s="412" t="str">
        <f t="shared" si="21"/>
        <v>Campaspe 25to64</v>
      </c>
      <c r="E518" s="463">
        <v>18037</v>
      </c>
      <c r="F518" s="460">
        <f t="shared" si="22"/>
        <v>18037</v>
      </c>
      <c r="G518" s="461">
        <v>1.1040000000000001</v>
      </c>
      <c r="H518" s="462">
        <f t="shared" si="23"/>
        <v>1.1040000000000001</v>
      </c>
      <c r="I518" s="457">
        <v>463</v>
      </c>
      <c r="J518" s="458">
        <v>2.5033792917004596E-2</v>
      </c>
      <c r="K518" s="457">
        <v>938</v>
      </c>
      <c r="L518" s="458">
        <v>5.0716409840497433E-2</v>
      </c>
      <c r="M518" s="457">
        <v>291</v>
      </c>
      <c r="N518" s="458">
        <v>1.5733982157339822E-2</v>
      </c>
    </row>
    <row r="519" spans="1:14" x14ac:dyDescent="0.3">
      <c r="A519" s="412" t="s">
        <v>1093</v>
      </c>
      <c r="B519" s="413" t="s">
        <v>167</v>
      </c>
      <c r="C519" s="412" t="s">
        <v>9</v>
      </c>
      <c r="D519" s="412" t="str">
        <f t="shared" si="21"/>
        <v>Campaspe 65+</v>
      </c>
      <c r="E519" s="463">
        <v>9701</v>
      </c>
      <c r="F519" s="460">
        <f t="shared" si="22"/>
        <v>9701</v>
      </c>
      <c r="G519" s="461">
        <v>1.1040000000000001</v>
      </c>
      <c r="H519" s="462">
        <f t="shared" si="23"/>
        <v>1.1040000000000001</v>
      </c>
      <c r="I519" s="457">
        <v>93</v>
      </c>
      <c r="J519" s="458">
        <v>9.6423017107309487E-3</v>
      </c>
      <c r="K519" s="457">
        <v>215</v>
      </c>
      <c r="L519" s="458">
        <v>2.2291342664593053E-2</v>
      </c>
      <c r="M519" s="457">
        <v>598</v>
      </c>
      <c r="N519" s="458">
        <v>6.2001036806635559E-2</v>
      </c>
    </row>
    <row r="520" spans="1:14" x14ac:dyDescent="0.3">
      <c r="A520" s="412" t="s">
        <v>1093</v>
      </c>
      <c r="B520" s="413" t="s">
        <v>167</v>
      </c>
      <c r="C520" s="412" t="s">
        <v>850</v>
      </c>
      <c r="D520" s="412" t="str">
        <f t="shared" si="21"/>
        <v>Campaspe ALL</v>
      </c>
      <c r="E520" s="463">
        <v>38460</v>
      </c>
      <c r="F520" s="460">
        <f t="shared" si="22"/>
        <v>38460</v>
      </c>
      <c r="G520" s="461">
        <v>1.1040000000000001</v>
      </c>
      <c r="H520" s="462">
        <f t="shared" si="23"/>
        <v>1.1040000000000001</v>
      </c>
      <c r="I520" s="457">
        <v>1174</v>
      </c>
      <c r="J520" s="458">
        <v>3.0188485175756639E-2</v>
      </c>
      <c r="K520" s="457">
        <v>1504</v>
      </c>
      <c r="L520" s="458">
        <v>3.8674175216642237E-2</v>
      </c>
      <c r="M520" s="457">
        <v>903</v>
      </c>
      <c r="N520" s="458">
        <v>2.3219933657332409E-2</v>
      </c>
    </row>
    <row r="521" spans="1:14" x14ac:dyDescent="0.3">
      <c r="A521" s="412" t="s">
        <v>1093</v>
      </c>
      <c r="B521" s="413" t="s">
        <v>86</v>
      </c>
      <c r="C521" s="465" t="s">
        <v>361</v>
      </c>
      <c r="D521" s="412" t="str">
        <f t="shared" si="21"/>
        <v>Campbelltown (NSW) 12to17</v>
      </c>
      <c r="E521" s="463">
        <v>14950</v>
      </c>
      <c r="F521" s="460">
        <f t="shared" si="22"/>
        <v>14950</v>
      </c>
      <c r="G521" s="461">
        <v>0.29166666666666669</v>
      </c>
      <c r="H521" s="462">
        <f t="shared" si="23"/>
        <v>0.29166666666666669</v>
      </c>
      <c r="I521" s="457">
        <v>1039</v>
      </c>
      <c r="J521" s="458">
        <v>7.3813583404376243E-2</v>
      </c>
      <c r="K521" s="457">
        <v>4101</v>
      </c>
      <c r="L521" s="458">
        <v>0.29134697357203754</v>
      </c>
      <c r="M521" s="457">
        <v>5</v>
      </c>
      <c r="N521" s="458">
        <v>3.5521454958795112E-4</v>
      </c>
    </row>
    <row r="522" spans="1:14" x14ac:dyDescent="0.3">
      <c r="A522" s="412" t="s">
        <v>1093</v>
      </c>
      <c r="B522" s="413" t="s">
        <v>86</v>
      </c>
      <c r="C522" s="465" t="s">
        <v>362</v>
      </c>
      <c r="D522" s="412" t="str">
        <f t="shared" si="21"/>
        <v>Campbelltown (NSW) 18to24</v>
      </c>
      <c r="E522" s="463">
        <v>16930</v>
      </c>
      <c r="F522" s="460">
        <f t="shared" si="22"/>
        <v>16930</v>
      </c>
      <c r="G522" s="461">
        <v>0.68</v>
      </c>
      <c r="H522" s="462">
        <f t="shared" si="23"/>
        <v>0.68</v>
      </c>
      <c r="I522" s="457">
        <v>941</v>
      </c>
      <c r="J522" s="458">
        <v>6.0028068384792035E-2</v>
      </c>
      <c r="K522" s="457">
        <v>4799</v>
      </c>
      <c r="L522" s="458">
        <v>0.30613676958407759</v>
      </c>
      <c r="M522" s="457">
        <v>52</v>
      </c>
      <c r="N522" s="458">
        <v>3.3171727481500382E-3</v>
      </c>
    </row>
    <row r="523" spans="1:14" x14ac:dyDescent="0.3">
      <c r="A523" s="412" t="s">
        <v>1093</v>
      </c>
      <c r="B523" s="413" t="s">
        <v>86</v>
      </c>
      <c r="C523" s="465" t="s">
        <v>364</v>
      </c>
      <c r="D523" s="412" t="str">
        <f t="shared" si="21"/>
        <v>Campbelltown (NSW) 25to64</v>
      </c>
      <c r="E523" s="463">
        <v>96547</v>
      </c>
      <c r="F523" s="460">
        <f t="shared" si="22"/>
        <v>96547</v>
      </c>
      <c r="G523" s="461">
        <v>0.68</v>
      </c>
      <c r="H523" s="462">
        <f t="shared" si="23"/>
        <v>0.68</v>
      </c>
      <c r="I523" s="457">
        <v>2767</v>
      </c>
      <c r="J523" s="458">
        <v>2.9820666465491228E-2</v>
      </c>
      <c r="K523" s="457">
        <v>37873</v>
      </c>
      <c r="L523" s="458">
        <v>0.40816700435401132</v>
      </c>
      <c r="M523" s="457">
        <v>1128</v>
      </c>
      <c r="N523" s="458">
        <v>1.2156744406604303E-2</v>
      </c>
    </row>
    <row r="524" spans="1:14" x14ac:dyDescent="0.3">
      <c r="A524" s="412" t="s">
        <v>1093</v>
      </c>
      <c r="B524" s="413" t="s">
        <v>86</v>
      </c>
      <c r="C524" s="412" t="s">
        <v>9</v>
      </c>
      <c r="D524" s="412" t="str">
        <f t="shared" si="21"/>
        <v>Campbelltown (NSW) 65+</v>
      </c>
      <c r="E524" s="463">
        <v>24902</v>
      </c>
      <c r="F524" s="460">
        <f t="shared" si="22"/>
        <v>24902</v>
      </c>
      <c r="G524" s="461">
        <v>0.68</v>
      </c>
      <c r="H524" s="462">
        <f t="shared" si="23"/>
        <v>0.68</v>
      </c>
      <c r="I524" s="457">
        <v>357</v>
      </c>
      <c r="J524" s="458">
        <v>1.5070921985815602E-2</v>
      </c>
      <c r="K524" s="457">
        <v>6459</v>
      </c>
      <c r="L524" s="458">
        <v>0.27266970618034447</v>
      </c>
      <c r="M524" s="457">
        <v>1162</v>
      </c>
      <c r="N524" s="458">
        <v>4.905437352245863E-2</v>
      </c>
    </row>
    <row r="525" spans="1:14" x14ac:dyDescent="0.3">
      <c r="A525" s="412" t="s">
        <v>1093</v>
      </c>
      <c r="B525" s="413" t="s">
        <v>86</v>
      </c>
      <c r="C525" s="412" t="s">
        <v>850</v>
      </c>
      <c r="D525" s="412" t="str">
        <f t="shared" si="21"/>
        <v>Campbelltown (NSW) ALL</v>
      </c>
      <c r="E525" s="463">
        <v>186390</v>
      </c>
      <c r="F525" s="460">
        <f t="shared" si="22"/>
        <v>186390</v>
      </c>
      <c r="G525" s="461">
        <v>0.68</v>
      </c>
      <c r="H525" s="462">
        <f t="shared" si="23"/>
        <v>0.68</v>
      </c>
      <c r="I525" s="457">
        <v>7225</v>
      </c>
      <c r="J525" s="458">
        <v>4.0617498411841757E-2</v>
      </c>
      <c r="K525" s="457">
        <v>63035</v>
      </c>
      <c r="L525" s="458">
        <v>0.35437010552116888</v>
      </c>
      <c r="M525" s="457">
        <v>2352</v>
      </c>
      <c r="N525" s="458">
        <v>1.3222471455315131E-2</v>
      </c>
    </row>
    <row r="526" spans="1:14" x14ac:dyDescent="0.3">
      <c r="A526" s="412" t="s">
        <v>1093</v>
      </c>
      <c r="B526" s="413" t="s">
        <v>258</v>
      </c>
      <c r="C526" s="465" t="s">
        <v>361</v>
      </c>
      <c r="D526" s="412" t="str">
        <f t="shared" si="21"/>
        <v>Campbelltown (SA) 12to17</v>
      </c>
      <c r="E526" s="463">
        <v>3835</v>
      </c>
      <c r="F526" s="460">
        <f t="shared" si="22"/>
        <v>3835</v>
      </c>
      <c r="G526" s="461">
        <v>0.25</v>
      </c>
      <c r="H526" s="462">
        <f t="shared" si="23"/>
        <v>0.25</v>
      </c>
      <c r="I526" s="457">
        <v>58</v>
      </c>
      <c r="J526" s="458">
        <v>1.6151489835700361E-2</v>
      </c>
      <c r="K526" s="457">
        <v>958</v>
      </c>
      <c r="L526" s="458">
        <v>0.26677805625174045</v>
      </c>
      <c r="M526" s="457">
        <v>0</v>
      </c>
      <c r="N526" s="458">
        <v>0</v>
      </c>
    </row>
    <row r="527" spans="1:14" x14ac:dyDescent="0.3">
      <c r="A527" s="412" t="s">
        <v>1093</v>
      </c>
      <c r="B527" s="413" t="s">
        <v>258</v>
      </c>
      <c r="C527" s="465" t="s">
        <v>362</v>
      </c>
      <c r="D527" s="412" t="str">
        <f t="shared" si="21"/>
        <v>Campbelltown (SA) 18to24</v>
      </c>
      <c r="E527" s="463">
        <v>5052</v>
      </c>
      <c r="F527" s="460">
        <f t="shared" si="22"/>
        <v>5052</v>
      </c>
      <c r="G527" s="461">
        <v>0.84</v>
      </c>
      <c r="H527" s="462">
        <f t="shared" si="23"/>
        <v>0.84</v>
      </c>
      <c r="I527" s="457">
        <v>72</v>
      </c>
      <c r="J527" s="458">
        <v>1.5215553677092139E-2</v>
      </c>
      <c r="K527" s="457">
        <v>1405</v>
      </c>
      <c r="L527" s="458">
        <v>0.29691462383770079</v>
      </c>
      <c r="M527" s="457">
        <v>22</v>
      </c>
      <c r="N527" s="458">
        <v>4.6491969568892644E-3</v>
      </c>
    </row>
    <row r="528" spans="1:14" x14ac:dyDescent="0.3">
      <c r="A528" s="412" t="s">
        <v>1093</v>
      </c>
      <c r="B528" s="413" t="s">
        <v>258</v>
      </c>
      <c r="C528" s="465" t="s">
        <v>364</v>
      </c>
      <c r="D528" s="412" t="str">
        <f t="shared" ref="D528:D591" si="24">B528&amp;" "&amp;C528</f>
        <v>Campbelltown (SA) 25to64</v>
      </c>
      <c r="E528" s="463">
        <v>29991</v>
      </c>
      <c r="F528" s="460">
        <f t="shared" ref="F528:F591" si="25">E528</f>
        <v>29991</v>
      </c>
      <c r="G528" s="461">
        <v>0.84</v>
      </c>
      <c r="H528" s="462">
        <f t="shared" ref="H528:H591" si="26">G528</f>
        <v>0.84</v>
      </c>
      <c r="I528" s="457">
        <v>193</v>
      </c>
      <c r="J528" s="458">
        <v>6.7859779895221685E-3</v>
      </c>
      <c r="K528" s="457">
        <v>10844</v>
      </c>
      <c r="L528" s="458">
        <v>0.38128054569107978</v>
      </c>
      <c r="M528" s="457">
        <v>420</v>
      </c>
      <c r="N528" s="458">
        <v>1.4767413241447206E-2</v>
      </c>
    </row>
    <row r="529" spans="1:14" x14ac:dyDescent="0.3">
      <c r="A529" s="412" t="s">
        <v>1093</v>
      </c>
      <c r="B529" s="413" t="s">
        <v>258</v>
      </c>
      <c r="C529" s="412" t="s">
        <v>9</v>
      </c>
      <c r="D529" s="412" t="str">
        <f t="shared" si="24"/>
        <v>Campbelltown (SA) 65+</v>
      </c>
      <c r="E529" s="463">
        <v>11343</v>
      </c>
      <c r="F529" s="460">
        <f t="shared" si="25"/>
        <v>11343</v>
      </c>
      <c r="G529" s="461">
        <v>0.84</v>
      </c>
      <c r="H529" s="462">
        <f t="shared" si="26"/>
        <v>0.84</v>
      </c>
      <c r="I529" s="457">
        <v>39</v>
      </c>
      <c r="J529" s="458">
        <v>3.4638955502264853E-3</v>
      </c>
      <c r="K529" s="457">
        <v>4020</v>
      </c>
      <c r="L529" s="458">
        <v>0.35704769517719159</v>
      </c>
      <c r="M529" s="457">
        <v>524</v>
      </c>
      <c r="N529" s="458">
        <v>4.6540545341504577E-2</v>
      </c>
    </row>
    <row r="530" spans="1:14" x14ac:dyDescent="0.3">
      <c r="A530" s="412" t="s">
        <v>1093</v>
      </c>
      <c r="B530" s="413" t="s">
        <v>258</v>
      </c>
      <c r="C530" s="412" t="s">
        <v>850</v>
      </c>
      <c r="D530" s="412" t="str">
        <f t="shared" si="24"/>
        <v>Campbelltown (SA) ALL</v>
      </c>
      <c r="E530" s="463">
        <v>57550</v>
      </c>
      <c r="F530" s="460">
        <f t="shared" si="25"/>
        <v>57550</v>
      </c>
      <c r="G530" s="461">
        <v>0.84</v>
      </c>
      <c r="H530" s="462">
        <f t="shared" si="26"/>
        <v>0.84</v>
      </c>
      <c r="I530" s="457">
        <v>451</v>
      </c>
      <c r="J530" s="458">
        <v>8.1742881481884251E-3</v>
      </c>
      <c r="K530" s="457">
        <v>19635</v>
      </c>
      <c r="L530" s="458">
        <v>0.35588059376869119</v>
      </c>
      <c r="M530" s="457">
        <v>955</v>
      </c>
      <c r="N530" s="458">
        <v>1.7309191089844671E-2</v>
      </c>
    </row>
    <row r="531" spans="1:14" x14ac:dyDescent="0.3">
      <c r="A531" s="412" t="s">
        <v>1093</v>
      </c>
      <c r="B531" s="413" t="s">
        <v>75</v>
      </c>
      <c r="C531" s="465" t="s">
        <v>361</v>
      </c>
      <c r="D531" s="412" t="str">
        <f t="shared" si="24"/>
        <v>Canada Bay 12to17</v>
      </c>
      <c r="E531" s="463">
        <v>5485</v>
      </c>
      <c r="F531" s="460">
        <f t="shared" si="25"/>
        <v>5485</v>
      </c>
      <c r="G531" s="461">
        <v>0.95833333333333326</v>
      </c>
      <c r="H531" s="462">
        <f t="shared" si="26"/>
        <v>0.95833333333333326</v>
      </c>
      <c r="I531" s="457">
        <v>63</v>
      </c>
      <c r="J531" s="458">
        <v>1.2159814707585408E-2</v>
      </c>
      <c r="K531" s="457">
        <v>1097</v>
      </c>
      <c r="L531" s="458">
        <v>0.21173518625747925</v>
      </c>
      <c r="M531" s="457">
        <v>0</v>
      </c>
      <c r="N531" s="458">
        <v>0</v>
      </c>
    </row>
    <row r="532" spans="1:14" x14ac:dyDescent="0.3">
      <c r="A532" s="412" t="s">
        <v>1093</v>
      </c>
      <c r="B532" s="413" t="s">
        <v>75</v>
      </c>
      <c r="C532" s="465" t="s">
        <v>362</v>
      </c>
      <c r="D532" s="412" t="str">
        <f t="shared" si="24"/>
        <v>Canada Bay 18to24</v>
      </c>
      <c r="E532" s="463">
        <v>7459</v>
      </c>
      <c r="F532" s="460">
        <f t="shared" si="25"/>
        <v>7459</v>
      </c>
      <c r="G532" s="461">
        <v>0.57600000000000007</v>
      </c>
      <c r="H532" s="462">
        <f t="shared" si="26"/>
        <v>0.57600000000000007</v>
      </c>
      <c r="I532" s="457">
        <v>74</v>
      </c>
      <c r="J532" s="458">
        <v>1.1708860759493671E-2</v>
      </c>
      <c r="K532" s="457">
        <v>2121</v>
      </c>
      <c r="L532" s="458">
        <v>0.33560126582278482</v>
      </c>
      <c r="M532" s="457">
        <v>97</v>
      </c>
      <c r="N532" s="458">
        <v>1.5348101265822785E-2</v>
      </c>
    </row>
    <row r="533" spans="1:14" x14ac:dyDescent="0.3">
      <c r="A533" s="412" t="s">
        <v>1093</v>
      </c>
      <c r="B533" s="413" t="s">
        <v>75</v>
      </c>
      <c r="C533" s="465" t="s">
        <v>364</v>
      </c>
      <c r="D533" s="412" t="str">
        <f t="shared" si="24"/>
        <v>Canada Bay 25to64</v>
      </c>
      <c r="E533" s="463">
        <v>49774</v>
      </c>
      <c r="F533" s="460">
        <f t="shared" si="25"/>
        <v>49774</v>
      </c>
      <c r="G533" s="461">
        <v>0.57600000000000007</v>
      </c>
      <c r="H533" s="462">
        <f t="shared" si="26"/>
        <v>0.57600000000000007</v>
      </c>
      <c r="I533" s="457">
        <v>239</v>
      </c>
      <c r="J533" s="458">
        <v>4.8749643046546729E-3</v>
      </c>
      <c r="K533" s="457">
        <v>20518</v>
      </c>
      <c r="L533" s="458">
        <v>0.41851262595357563</v>
      </c>
      <c r="M533" s="457">
        <v>534</v>
      </c>
      <c r="N533" s="458">
        <v>1.0892179659772365E-2</v>
      </c>
    </row>
    <row r="534" spans="1:14" x14ac:dyDescent="0.3">
      <c r="A534" s="412" t="s">
        <v>1093</v>
      </c>
      <c r="B534" s="413" t="s">
        <v>75</v>
      </c>
      <c r="C534" s="412" t="s">
        <v>9</v>
      </c>
      <c r="D534" s="412" t="str">
        <f t="shared" si="24"/>
        <v>Canada Bay 65+</v>
      </c>
      <c r="E534" s="463">
        <v>15303</v>
      </c>
      <c r="F534" s="460">
        <f t="shared" si="25"/>
        <v>15303</v>
      </c>
      <c r="G534" s="461">
        <v>0.57600000000000007</v>
      </c>
      <c r="H534" s="462">
        <f t="shared" si="26"/>
        <v>0.57600000000000007</v>
      </c>
      <c r="I534" s="457">
        <v>32</v>
      </c>
      <c r="J534" s="458">
        <v>2.1401819154628142E-3</v>
      </c>
      <c r="K534" s="457">
        <v>6039</v>
      </c>
      <c r="L534" s="458">
        <v>0.403892455858748</v>
      </c>
      <c r="M534" s="457">
        <v>457</v>
      </c>
      <c r="N534" s="458">
        <v>3.0564472980203317E-2</v>
      </c>
    </row>
    <row r="535" spans="1:14" x14ac:dyDescent="0.3">
      <c r="A535" s="412" t="s">
        <v>1093</v>
      </c>
      <c r="B535" s="413" t="s">
        <v>75</v>
      </c>
      <c r="C535" s="412" t="s">
        <v>850</v>
      </c>
      <c r="D535" s="412" t="str">
        <f t="shared" si="24"/>
        <v>Canada Bay ALL</v>
      </c>
      <c r="E535" s="463">
        <v>88731</v>
      </c>
      <c r="F535" s="460">
        <f t="shared" si="25"/>
        <v>88731</v>
      </c>
      <c r="G535" s="461">
        <v>0.57600000000000007</v>
      </c>
      <c r="H535" s="462">
        <f t="shared" si="26"/>
        <v>0.57600000000000007</v>
      </c>
      <c r="I535" s="457">
        <v>496</v>
      </c>
      <c r="J535" s="458">
        <v>5.7204807049108485E-3</v>
      </c>
      <c r="K535" s="457">
        <v>33202</v>
      </c>
      <c r="L535" s="458">
        <v>0.38292621041219754</v>
      </c>
      <c r="M535" s="457">
        <v>1094</v>
      </c>
      <c r="N535" s="458">
        <v>1.2617350587041266E-2</v>
      </c>
    </row>
    <row r="536" spans="1:14" x14ac:dyDescent="0.3">
      <c r="A536" s="412" t="s">
        <v>1093</v>
      </c>
      <c r="B536" s="413" t="s">
        <v>345</v>
      </c>
      <c r="C536" s="465" t="s">
        <v>361</v>
      </c>
      <c r="D536" s="412" t="str">
        <f t="shared" si="24"/>
        <v>Canberra East 12to17</v>
      </c>
      <c r="E536" s="463">
        <v>66</v>
      </c>
      <c r="F536" s="460">
        <f t="shared" si="25"/>
        <v>66</v>
      </c>
      <c r="G536" s="461">
        <v>2.4166666666666665</v>
      </c>
      <c r="H536" s="462">
        <f t="shared" si="26"/>
        <v>2.4166666666666665</v>
      </c>
      <c r="I536" s="457">
        <v>3</v>
      </c>
      <c r="J536" s="458">
        <v>4.5454545454545456E-2</v>
      </c>
      <c r="K536" s="457">
        <v>10</v>
      </c>
      <c r="L536" s="458">
        <v>0.15151515151515152</v>
      </c>
      <c r="M536" s="457">
        <v>0</v>
      </c>
      <c r="N536" s="458">
        <v>0</v>
      </c>
    </row>
    <row r="537" spans="1:14" x14ac:dyDescent="0.3">
      <c r="A537" s="412" t="s">
        <v>1093</v>
      </c>
      <c r="B537" s="413" t="s">
        <v>345</v>
      </c>
      <c r="C537" s="465" t="s">
        <v>362</v>
      </c>
      <c r="D537" s="412" t="str">
        <f t="shared" si="24"/>
        <v>Canberra East 18to24</v>
      </c>
      <c r="E537" s="463">
        <v>198</v>
      </c>
      <c r="F537" s="460">
        <f t="shared" si="25"/>
        <v>198</v>
      </c>
      <c r="G537" s="464">
        <v>1</v>
      </c>
      <c r="H537" s="462">
        <f t="shared" si="26"/>
        <v>1</v>
      </c>
      <c r="I537" s="457">
        <v>27</v>
      </c>
      <c r="J537" s="458">
        <v>0.12558139534883722</v>
      </c>
      <c r="K537" s="457">
        <v>14</v>
      </c>
      <c r="L537" s="458">
        <v>6.5116279069767441E-2</v>
      </c>
      <c r="M537" s="457">
        <v>49</v>
      </c>
      <c r="N537" s="458">
        <v>0.22790697674418606</v>
      </c>
    </row>
    <row r="538" spans="1:14" x14ac:dyDescent="0.3">
      <c r="A538" s="412" t="s">
        <v>1093</v>
      </c>
      <c r="B538" s="413" t="s">
        <v>345</v>
      </c>
      <c r="C538" s="465" t="s">
        <v>364</v>
      </c>
      <c r="D538" s="412" t="str">
        <f t="shared" si="24"/>
        <v>Canberra East 25to64</v>
      </c>
      <c r="E538" s="463">
        <v>1319</v>
      </c>
      <c r="F538" s="460">
        <f t="shared" si="25"/>
        <v>1319</v>
      </c>
      <c r="G538" s="464">
        <v>1</v>
      </c>
      <c r="H538" s="462">
        <f t="shared" si="26"/>
        <v>1</v>
      </c>
      <c r="I538" s="457">
        <v>97</v>
      </c>
      <c r="J538" s="458">
        <v>7.7786688051323175E-2</v>
      </c>
      <c r="K538" s="457">
        <v>143</v>
      </c>
      <c r="L538" s="458">
        <v>0.11467522052927025</v>
      </c>
      <c r="M538" s="457">
        <v>71</v>
      </c>
      <c r="N538" s="458">
        <v>5.6936647955092221E-2</v>
      </c>
    </row>
    <row r="539" spans="1:14" x14ac:dyDescent="0.3">
      <c r="A539" s="412" t="s">
        <v>1093</v>
      </c>
      <c r="B539" s="413" t="s">
        <v>345</v>
      </c>
      <c r="C539" s="412" t="s">
        <v>9</v>
      </c>
      <c r="D539" s="412" t="str">
        <f t="shared" si="24"/>
        <v>Canberra East 65+</v>
      </c>
      <c r="E539" s="463">
        <v>301</v>
      </c>
      <c r="F539" s="460">
        <f t="shared" si="25"/>
        <v>301</v>
      </c>
      <c r="G539" s="464">
        <v>1</v>
      </c>
      <c r="H539" s="462">
        <f t="shared" si="26"/>
        <v>1</v>
      </c>
      <c r="I539" s="457">
        <v>3</v>
      </c>
      <c r="J539" s="458">
        <v>1.0791366906474821E-2</v>
      </c>
      <c r="K539" s="457">
        <v>13</v>
      </c>
      <c r="L539" s="458">
        <v>4.6762589928057555E-2</v>
      </c>
      <c r="M539" s="457">
        <v>16</v>
      </c>
      <c r="N539" s="458">
        <v>5.7553956834532377E-2</v>
      </c>
    </row>
    <row r="540" spans="1:14" x14ac:dyDescent="0.3">
      <c r="A540" s="412" t="s">
        <v>1093</v>
      </c>
      <c r="B540" s="413" t="s">
        <v>345</v>
      </c>
      <c r="C540" s="412" t="s">
        <v>850</v>
      </c>
      <c r="D540" s="412" t="str">
        <f t="shared" si="24"/>
        <v>Canberra East ALL</v>
      </c>
      <c r="E540" s="463">
        <v>2004</v>
      </c>
      <c r="F540" s="460">
        <f t="shared" si="25"/>
        <v>2004</v>
      </c>
      <c r="G540" s="464">
        <v>1</v>
      </c>
      <c r="H540" s="462">
        <f t="shared" si="26"/>
        <v>1</v>
      </c>
      <c r="I540" s="457">
        <v>136</v>
      </c>
      <c r="J540" s="458">
        <v>7.0320579110651496E-2</v>
      </c>
      <c r="K540" s="457">
        <v>212</v>
      </c>
      <c r="L540" s="458">
        <v>0.10961737331954498</v>
      </c>
      <c r="M540" s="457">
        <v>129</v>
      </c>
      <c r="N540" s="458">
        <v>6.6701137538779737E-2</v>
      </c>
    </row>
    <row r="541" spans="1:14" x14ac:dyDescent="0.3">
      <c r="A541" s="412" t="s">
        <v>1093</v>
      </c>
      <c r="B541" s="413" t="s">
        <v>297</v>
      </c>
      <c r="C541" s="465" t="s">
        <v>361</v>
      </c>
      <c r="D541" s="412" t="str">
        <f t="shared" si="24"/>
        <v>Canning 12to17</v>
      </c>
      <c r="E541" s="463">
        <v>8282</v>
      </c>
      <c r="F541" s="460">
        <f t="shared" si="25"/>
        <v>8282</v>
      </c>
      <c r="G541" s="461">
        <v>1.2916666666666667</v>
      </c>
      <c r="H541" s="462">
        <f t="shared" si="26"/>
        <v>1.2916666666666667</v>
      </c>
      <c r="I541" s="457">
        <v>164</v>
      </c>
      <c r="J541" s="458">
        <v>2.2306855277475515E-2</v>
      </c>
      <c r="K541" s="457">
        <v>2762</v>
      </c>
      <c r="L541" s="458">
        <v>0.37568008705114253</v>
      </c>
      <c r="M541" s="457">
        <v>0</v>
      </c>
      <c r="N541" s="458">
        <v>0</v>
      </c>
    </row>
    <row r="542" spans="1:14" x14ac:dyDescent="0.3">
      <c r="A542" s="412" t="s">
        <v>1093</v>
      </c>
      <c r="B542" s="413" t="s">
        <v>297</v>
      </c>
      <c r="C542" s="465" t="s">
        <v>362</v>
      </c>
      <c r="D542" s="412" t="str">
        <f t="shared" si="24"/>
        <v>Canning 18to24</v>
      </c>
      <c r="E542" s="463">
        <v>12064</v>
      </c>
      <c r="F542" s="460">
        <f t="shared" si="25"/>
        <v>12064</v>
      </c>
      <c r="G542" s="461">
        <v>0.624</v>
      </c>
      <c r="H542" s="462">
        <f t="shared" si="26"/>
        <v>0.624</v>
      </c>
      <c r="I542" s="457">
        <v>195</v>
      </c>
      <c r="J542" s="458">
        <v>1.841533667012938E-2</v>
      </c>
      <c r="K542" s="457">
        <v>4363</v>
      </c>
      <c r="L542" s="458">
        <v>0.4120313532911512</v>
      </c>
      <c r="M542" s="457">
        <v>23</v>
      </c>
      <c r="N542" s="458">
        <v>2.1720653508357731E-3</v>
      </c>
    </row>
    <row r="543" spans="1:14" x14ac:dyDescent="0.3">
      <c r="A543" s="412" t="s">
        <v>1093</v>
      </c>
      <c r="B543" s="413" t="s">
        <v>297</v>
      </c>
      <c r="C543" s="465" t="s">
        <v>364</v>
      </c>
      <c r="D543" s="412" t="str">
        <f t="shared" si="24"/>
        <v>Canning 25to64</v>
      </c>
      <c r="E543" s="463">
        <v>56387</v>
      </c>
      <c r="F543" s="460">
        <f t="shared" si="25"/>
        <v>56387</v>
      </c>
      <c r="G543" s="461">
        <v>0.624</v>
      </c>
      <c r="H543" s="462">
        <f t="shared" si="26"/>
        <v>0.624</v>
      </c>
      <c r="I543" s="457">
        <v>539</v>
      </c>
      <c r="J543" s="458">
        <v>1.0379556702420613E-2</v>
      </c>
      <c r="K543" s="457">
        <v>24466</v>
      </c>
      <c r="L543" s="458">
        <v>0.47114329180226849</v>
      </c>
      <c r="M543" s="457">
        <v>669</v>
      </c>
      <c r="N543" s="458">
        <v>1.2882974831019276E-2</v>
      </c>
    </row>
    <row r="544" spans="1:14" x14ac:dyDescent="0.3">
      <c r="A544" s="412" t="s">
        <v>1093</v>
      </c>
      <c r="B544" s="413" t="s">
        <v>297</v>
      </c>
      <c r="C544" s="412" t="s">
        <v>9</v>
      </c>
      <c r="D544" s="412" t="str">
        <f t="shared" si="24"/>
        <v>Canning 65+</v>
      </c>
      <c r="E544" s="463">
        <v>16066</v>
      </c>
      <c r="F544" s="460">
        <f t="shared" si="25"/>
        <v>16066</v>
      </c>
      <c r="G544" s="461">
        <v>0.624</v>
      </c>
      <c r="H544" s="462">
        <f t="shared" si="26"/>
        <v>0.624</v>
      </c>
      <c r="I544" s="457">
        <v>76</v>
      </c>
      <c r="J544" s="458">
        <v>4.9401976079043158E-3</v>
      </c>
      <c r="K544" s="457">
        <v>3589</v>
      </c>
      <c r="L544" s="458">
        <v>0.23329433177327094</v>
      </c>
      <c r="M544" s="457">
        <v>882</v>
      </c>
      <c r="N544" s="458">
        <v>5.7332293291731666E-2</v>
      </c>
    </row>
    <row r="545" spans="1:14" x14ac:dyDescent="0.3">
      <c r="A545" s="412" t="s">
        <v>1093</v>
      </c>
      <c r="B545" s="413" t="s">
        <v>297</v>
      </c>
      <c r="C545" s="412" t="s">
        <v>850</v>
      </c>
      <c r="D545" s="412" t="str">
        <f t="shared" si="24"/>
        <v>Canning ALL</v>
      </c>
      <c r="E545" s="463">
        <v>107379</v>
      </c>
      <c r="F545" s="460">
        <f t="shared" si="25"/>
        <v>107379</v>
      </c>
      <c r="G545" s="461">
        <v>0.624</v>
      </c>
      <c r="H545" s="462">
        <f t="shared" si="26"/>
        <v>0.624</v>
      </c>
      <c r="I545" s="457">
        <v>1301</v>
      </c>
      <c r="J545" s="458">
        <v>1.3122988934728009E-2</v>
      </c>
      <c r="K545" s="457">
        <v>41176</v>
      </c>
      <c r="L545" s="458">
        <v>0.41533604333309798</v>
      </c>
      <c r="M545" s="457">
        <v>1573</v>
      </c>
      <c r="N545" s="458">
        <v>1.5866611525232249E-2</v>
      </c>
    </row>
    <row r="546" spans="1:14" x14ac:dyDescent="0.3">
      <c r="A546" s="412" t="s">
        <v>1093</v>
      </c>
      <c r="B546" s="413" t="s">
        <v>72</v>
      </c>
      <c r="C546" s="465" t="s">
        <v>361</v>
      </c>
      <c r="D546" s="412" t="str">
        <f t="shared" si="24"/>
        <v>Canterbury 12to17</v>
      </c>
      <c r="E546" s="463">
        <v>9913</v>
      </c>
      <c r="F546" s="460">
        <f t="shared" si="25"/>
        <v>9913</v>
      </c>
      <c r="G546" s="461">
        <v>0.74999999999999989</v>
      </c>
      <c r="H546" s="462">
        <f t="shared" si="26"/>
        <v>0.74999999999999989</v>
      </c>
      <c r="I546" s="457">
        <v>94</v>
      </c>
      <c r="J546" s="458">
        <v>9.8957785030003159E-3</v>
      </c>
      <c r="K546" s="457">
        <v>4879</v>
      </c>
      <c r="L546" s="458">
        <v>0.51363301400147388</v>
      </c>
      <c r="M546" s="457">
        <v>3</v>
      </c>
      <c r="N546" s="458">
        <v>3.1582271818086113E-4</v>
      </c>
    </row>
    <row r="547" spans="1:14" x14ac:dyDescent="0.3">
      <c r="A547" s="412" t="s">
        <v>1093</v>
      </c>
      <c r="B547" s="413" t="s">
        <v>72</v>
      </c>
      <c r="C547" s="465" t="s">
        <v>362</v>
      </c>
      <c r="D547" s="412" t="str">
        <f t="shared" si="24"/>
        <v>Canterbury 18to24</v>
      </c>
      <c r="E547" s="463">
        <v>14114</v>
      </c>
      <c r="F547" s="460">
        <f t="shared" si="25"/>
        <v>14114</v>
      </c>
      <c r="G547" s="461">
        <v>0.504</v>
      </c>
      <c r="H547" s="462">
        <f t="shared" si="26"/>
        <v>0.504</v>
      </c>
      <c r="I547" s="457">
        <v>107</v>
      </c>
      <c r="J547" s="458">
        <v>8.4060020425799353E-3</v>
      </c>
      <c r="K547" s="457">
        <v>7754</v>
      </c>
      <c r="L547" s="458">
        <v>0.60916018540340955</v>
      </c>
      <c r="M547" s="457">
        <v>13</v>
      </c>
      <c r="N547" s="458">
        <v>1.0212899677900856E-3</v>
      </c>
    </row>
    <row r="548" spans="1:14" x14ac:dyDescent="0.3">
      <c r="A548" s="412" t="s">
        <v>1093</v>
      </c>
      <c r="B548" s="413" t="s">
        <v>72</v>
      </c>
      <c r="C548" s="465" t="s">
        <v>364</v>
      </c>
      <c r="D548" s="412" t="str">
        <f t="shared" si="24"/>
        <v>Canterbury 25to64</v>
      </c>
      <c r="E548" s="463">
        <v>78754</v>
      </c>
      <c r="F548" s="460">
        <f t="shared" si="25"/>
        <v>78754</v>
      </c>
      <c r="G548" s="461">
        <v>0.504</v>
      </c>
      <c r="H548" s="462">
        <f t="shared" si="26"/>
        <v>0.504</v>
      </c>
      <c r="I548" s="457">
        <v>391</v>
      </c>
      <c r="J548" s="458">
        <v>5.1060384454659422E-3</v>
      </c>
      <c r="K548" s="457">
        <v>51332</v>
      </c>
      <c r="L548" s="458">
        <v>0.6703405766819891</v>
      </c>
      <c r="M548" s="457">
        <v>330</v>
      </c>
      <c r="N548" s="458">
        <v>4.3094442122858338E-3</v>
      </c>
    </row>
    <row r="549" spans="1:14" x14ac:dyDescent="0.3">
      <c r="A549" s="412" t="s">
        <v>1093</v>
      </c>
      <c r="B549" s="413" t="s">
        <v>72</v>
      </c>
      <c r="C549" s="412" t="s">
        <v>9</v>
      </c>
      <c r="D549" s="412" t="str">
        <f t="shared" si="24"/>
        <v>Canterbury 65+</v>
      </c>
      <c r="E549" s="463">
        <v>21318</v>
      </c>
      <c r="F549" s="460">
        <f t="shared" si="25"/>
        <v>21318</v>
      </c>
      <c r="G549" s="461">
        <v>0.504</v>
      </c>
      <c r="H549" s="462">
        <f t="shared" si="26"/>
        <v>0.504</v>
      </c>
      <c r="I549" s="457">
        <v>64</v>
      </c>
      <c r="J549" s="458">
        <v>3.0633735401110473E-3</v>
      </c>
      <c r="K549" s="457">
        <v>14492</v>
      </c>
      <c r="L549" s="458">
        <v>0.69366264598889527</v>
      </c>
      <c r="M549" s="457">
        <v>274</v>
      </c>
      <c r="N549" s="458">
        <v>1.3115067968600421E-2</v>
      </c>
    </row>
    <row r="550" spans="1:14" x14ac:dyDescent="0.3">
      <c r="A550" s="412" t="s">
        <v>1093</v>
      </c>
      <c r="B550" s="413" t="s">
        <v>72</v>
      </c>
      <c r="C550" s="412" t="s">
        <v>850</v>
      </c>
      <c r="D550" s="412" t="str">
        <f t="shared" si="24"/>
        <v>Canterbury ALL</v>
      </c>
      <c r="E550" s="463">
        <v>144858</v>
      </c>
      <c r="F550" s="460">
        <f t="shared" si="25"/>
        <v>144858</v>
      </c>
      <c r="G550" s="461">
        <v>0.504</v>
      </c>
      <c r="H550" s="462">
        <f t="shared" si="26"/>
        <v>0.504</v>
      </c>
      <c r="I550" s="457">
        <v>850</v>
      </c>
      <c r="J550" s="458">
        <v>6.0244806543294756E-3</v>
      </c>
      <c r="K550" s="457">
        <v>89024</v>
      </c>
      <c r="L550" s="458">
        <v>0.63096866561297316</v>
      </c>
      <c r="M550" s="457">
        <v>619</v>
      </c>
      <c r="N550" s="458">
        <v>4.3872394412117002E-3</v>
      </c>
    </row>
    <row r="551" spans="1:14" x14ac:dyDescent="0.3">
      <c r="A551" s="412" t="s">
        <v>1093</v>
      </c>
      <c r="B551" s="413" t="s">
        <v>173</v>
      </c>
      <c r="C551" s="465" t="s">
        <v>361</v>
      </c>
      <c r="D551" s="412" t="str">
        <f t="shared" si="24"/>
        <v>Capalaba 12to17</v>
      </c>
      <c r="E551" s="463">
        <v>6202</v>
      </c>
      <c r="F551" s="460">
        <f t="shared" si="25"/>
        <v>6202</v>
      </c>
      <c r="G551" s="461">
        <v>1.7083333333333333</v>
      </c>
      <c r="H551" s="462">
        <f t="shared" si="26"/>
        <v>1.7083333333333333</v>
      </c>
      <c r="I551" s="457">
        <v>302</v>
      </c>
      <c r="J551" s="458">
        <v>5.0459482038429405E-2</v>
      </c>
      <c r="K551" s="457">
        <v>391</v>
      </c>
      <c r="L551" s="458">
        <v>6.5329991645781113E-2</v>
      </c>
      <c r="M551" s="457">
        <v>0</v>
      </c>
      <c r="N551" s="458">
        <v>0</v>
      </c>
    </row>
    <row r="552" spans="1:14" x14ac:dyDescent="0.3">
      <c r="A552" s="412" t="s">
        <v>1093</v>
      </c>
      <c r="B552" s="413" t="s">
        <v>173</v>
      </c>
      <c r="C552" s="465" t="s">
        <v>362</v>
      </c>
      <c r="D552" s="412" t="str">
        <f t="shared" si="24"/>
        <v>Capalaba 18to24</v>
      </c>
      <c r="E552" s="463">
        <v>6479</v>
      </c>
      <c r="F552" s="460">
        <f t="shared" si="25"/>
        <v>6479</v>
      </c>
      <c r="G552" s="461">
        <v>0.96799999999999997</v>
      </c>
      <c r="H552" s="462">
        <f t="shared" si="26"/>
        <v>0.96799999999999997</v>
      </c>
      <c r="I552" s="457">
        <v>254</v>
      </c>
      <c r="J552" s="458">
        <v>4.3560281255359289E-2</v>
      </c>
      <c r="K552" s="457">
        <v>377</v>
      </c>
      <c r="L552" s="458">
        <v>6.4654433201852171E-2</v>
      </c>
      <c r="M552" s="457">
        <v>24</v>
      </c>
      <c r="N552" s="458">
        <v>4.1159320871205626E-3</v>
      </c>
    </row>
    <row r="553" spans="1:14" x14ac:dyDescent="0.3">
      <c r="A553" s="412" t="s">
        <v>1093</v>
      </c>
      <c r="B553" s="413" t="s">
        <v>173</v>
      </c>
      <c r="C553" s="465" t="s">
        <v>364</v>
      </c>
      <c r="D553" s="412" t="str">
        <f t="shared" si="24"/>
        <v>Capalaba 25to64</v>
      </c>
      <c r="E553" s="463">
        <v>38131</v>
      </c>
      <c r="F553" s="460">
        <f t="shared" si="25"/>
        <v>38131</v>
      </c>
      <c r="G553" s="461">
        <v>0.96799999999999997</v>
      </c>
      <c r="H553" s="462">
        <f t="shared" si="26"/>
        <v>0.96799999999999997</v>
      </c>
      <c r="I553" s="457">
        <v>828</v>
      </c>
      <c r="J553" s="458">
        <v>2.1977438619774387E-2</v>
      </c>
      <c r="K553" s="457">
        <v>3867</v>
      </c>
      <c r="L553" s="458">
        <v>0.10264100862641008</v>
      </c>
      <c r="M553" s="457">
        <v>939</v>
      </c>
      <c r="N553" s="458">
        <v>2.4923689449236893E-2</v>
      </c>
    </row>
    <row r="554" spans="1:14" x14ac:dyDescent="0.3">
      <c r="A554" s="412" t="s">
        <v>1093</v>
      </c>
      <c r="B554" s="413" t="s">
        <v>173</v>
      </c>
      <c r="C554" s="412" t="s">
        <v>9</v>
      </c>
      <c r="D554" s="412" t="str">
        <f t="shared" si="24"/>
        <v>Capalaba 65+</v>
      </c>
      <c r="E554" s="463">
        <v>13897</v>
      </c>
      <c r="F554" s="460">
        <f t="shared" si="25"/>
        <v>13897</v>
      </c>
      <c r="G554" s="461">
        <v>0.96799999999999997</v>
      </c>
      <c r="H554" s="462">
        <f t="shared" si="26"/>
        <v>0.96799999999999997</v>
      </c>
      <c r="I554" s="457">
        <v>113</v>
      </c>
      <c r="J554" s="458">
        <v>8.5167319867350023E-3</v>
      </c>
      <c r="K554" s="457">
        <v>1030</v>
      </c>
      <c r="L554" s="458">
        <v>7.7630388905637629E-2</v>
      </c>
      <c r="M554" s="457">
        <v>1095</v>
      </c>
      <c r="N554" s="458">
        <v>8.2529394030750672E-2</v>
      </c>
    </row>
    <row r="555" spans="1:14" x14ac:dyDescent="0.3">
      <c r="A555" s="412" t="s">
        <v>1093</v>
      </c>
      <c r="B555" s="413" t="s">
        <v>173</v>
      </c>
      <c r="C555" s="412" t="s">
        <v>850</v>
      </c>
      <c r="D555" s="412" t="str">
        <f t="shared" si="24"/>
        <v>Capalaba ALL</v>
      </c>
      <c r="E555" s="463">
        <v>75713</v>
      </c>
      <c r="F555" s="460">
        <f t="shared" si="25"/>
        <v>75713</v>
      </c>
      <c r="G555" s="461">
        <v>0.96799999999999997</v>
      </c>
      <c r="H555" s="462">
        <f t="shared" si="26"/>
        <v>0.96799999999999997</v>
      </c>
      <c r="I555" s="457">
        <v>2058</v>
      </c>
      <c r="J555" s="458">
        <v>2.8044260329227081E-2</v>
      </c>
      <c r="K555" s="457">
        <v>6596</v>
      </c>
      <c r="L555" s="458">
        <v>8.9883353319524698E-2</v>
      </c>
      <c r="M555" s="457">
        <v>2059</v>
      </c>
      <c r="N555" s="458">
        <v>2.8057887277880736E-2</v>
      </c>
    </row>
    <row r="556" spans="1:14" x14ac:dyDescent="0.3">
      <c r="A556" s="412" t="s">
        <v>1093</v>
      </c>
      <c r="B556" s="413" t="s">
        <v>150</v>
      </c>
      <c r="C556" s="465" t="s">
        <v>361</v>
      </c>
      <c r="D556" s="412" t="str">
        <f t="shared" si="24"/>
        <v>Cardinia 12to17</v>
      </c>
      <c r="E556" s="463">
        <v>10345</v>
      </c>
      <c r="F556" s="460">
        <f t="shared" si="25"/>
        <v>10345</v>
      </c>
      <c r="G556" s="461">
        <v>0.41666666666666669</v>
      </c>
      <c r="H556" s="462">
        <f t="shared" si="26"/>
        <v>0.41666666666666669</v>
      </c>
      <c r="I556" s="457">
        <v>126</v>
      </c>
      <c r="J556" s="458">
        <v>1.3405681455473986E-2</v>
      </c>
      <c r="K556" s="457">
        <v>1179</v>
      </c>
      <c r="L556" s="458">
        <v>0.12543887647622087</v>
      </c>
      <c r="M556" s="457">
        <v>3</v>
      </c>
      <c r="N556" s="458">
        <v>3.1918289179699969E-4</v>
      </c>
    </row>
    <row r="557" spans="1:14" x14ac:dyDescent="0.3">
      <c r="A557" s="412" t="s">
        <v>1093</v>
      </c>
      <c r="B557" s="413" t="s">
        <v>150</v>
      </c>
      <c r="C557" s="465" t="s">
        <v>362</v>
      </c>
      <c r="D557" s="412" t="str">
        <f t="shared" si="24"/>
        <v>Cardinia 18to24</v>
      </c>
      <c r="E557" s="463">
        <v>10708</v>
      </c>
      <c r="F557" s="460">
        <f t="shared" si="25"/>
        <v>10708</v>
      </c>
      <c r="G557" s="461">
        <v>1.016</v>
      </c>
      <c r="H557" s="462">
        <f t="shared" si="26"/>
        <v>1.016</v>
      </c>
      <c r="I557" s="457">
        <v>144</v>
      </c>
      <c r="J557" s="458">
        <v>1.465648854961832E-2</v>
      </c>
      <c r="K557" s="457">
        <v>1238</v>
      </c>
      <c r="L557" s="458">
        <v>0.12600508905852417</v>
      </c>
      <c r="M557" s="457">
        <v>20</v>
      </c>
      <c r="N557" s="458">
        <v>2.0356234096692112E-3</v>
      </c>
    </row>
    <row r="558" spans="1:14" x14ac:dyDescent="0.3">
      <c r="A558" s="412" t="s">
        <v>1093</v>
      </c>
      <c r="B558" s="413" t="s">
        <v>150</v>
      </c>
      <c r="C558" s="465" t="s">
        <v>364</v>
      </c>
      <c r="D558" s="412" t="str">
        <f t="shared" si="24"/>
        <v>Cardinia 25to64</v>
      </c>
      <c r="E558" s="463">
        <v>66929</v>
      </c>
      <c r="F558" s="460">
        <f t="shared" si="25"/>
        <v>66929</v>
      </c>
      <c r="G558" s="461">
        <v>1.016</v>
      </c>
      <c r="H558" s="462">
        <f t="shared" si="26"/>
        <v>1.016</v>
      </c>
      <c r="I558" s="457">
        <v>432</v>
      </c>
      <c r="J558" s="458">
        <v>6.9334103712263466E-3</v>
      </c>
      <c r="K558" s="457">
        <v>12742</v>
      </c>
      <c r="L558" s="458">
        <v>0.20450350682908822</v>
      </c>
      <c r="M558" s="457">
        <v>878</v>
      </c>
      <c r="N558" s="458">
        <v>1.409151459707577E-2</v>
      </c>
    </row>
    <row r="559" spans="1:14" x14ac:dyDescent="0.3">
      <c r="A559" s="412" t="s">
        <v>1093</v>
      </c>
      <c r="B559" s="413" t="s">
        <v>150</v>
      </c>
      <c r="C559" s="412" t="s">
        <v>9</v>
      </c>
      <c r="D559" s="412" t="str">
        <f t="shared" si="24"/>
        <v>Cardinia 65+</v>
      </c>
      <c r="E559" s="463">
        <v>16026</v>
      </c>
      <c r="F559" s="460">
        <f t="shared" si="25"/>
        <v>16026</v>
      </c>
      <c r="G559" s="461">
        <v>1.016</v>
      </c>
      <c r="H559" s="462">
        <f t="shared" si="26"/>
        <v>1.016</v>
      </c>
      <c r="I559" s="457">
        <v>59</v>
      </c>
      <c r="J559" s="458">
        <v>3.9695889120635137E-3</v>
      </c>
      <c r="K559" s="457">
        <v>1520</v>
      </c>
      <c r="L559" s="458">
        <v>0.10226737536163628</v>
      </c>
      <c r="M559" s="457">
        <v>795</v>
      </c>
      <c r="N559" s="458">
        <v>5.3488528560855814E-2</v>
      </c>
    </row>
    <row r="560" spans="1:14" x14ac:dyDescent="0.3">
      <c r="A560" s="412" t="s">
        <v>1093</v>
      </c>
      <c r="B560" s="413" t="s">
        <v>150</v>
      </c>
      <c r="C560" s="412" t="s">
        <v>850</v>
      </c>
      <c r="D560" s="412" t="str">
        <f t="shared" si="24"/>
        <v>Cardinia ALL</v>
      </c>
      <c r="E560" s="463">
        <v>127118</v>
      </c>
      <c r="F560" s="460">
        <f t="shared" si="25"/>
        <v>127118</v>
      </c>
      <c r="G560" s="461">
        <v>1.016</v>
      </c>
      <c r="H560" s="462">
        <f t="shared" si="26"/>
        <v>1.016</v>
      </c>
      <c r="I560" s="457">
        <v>1148</v>
      </c>
      <c r="J560" s="458">
        <v>9.7006979770495674E-3</v>
      </c>
      <c r="K560" s="457">
        <v>20663</v>
      </c>
      <c r="L560" s="458">
        <v>0.17460411350154637</v>
      </c>
      <c r="M560" s="457">
        <v>1697</v>
      </c>
      <c r="N560" s="458">
        <v>1.4339794831927802E-2</v>
      </c>
    </row>
    <row r="561" spans="1:14" x14ac:dyDescent="0.3">
      <c r="A561" s="412" t="s">
        <v>1093</v>
      </c>
      <c r="B561" s="413" t="s">
        <v>180</v>
      </c>
      <c r="C561" s="465" t="s">
        <v>361</v>
      </c>
      <c r="D561" s="412" t="str">
        <f t="shared" si="24"/>
        <v>Carindale 12to17</v>
      </c>
      <c r="E561" s="463">
        <v>4100</v>
      </c>
      <c r="F561" s="460">
        <f t="shared" si="25"/>
        <v>4100</v>
      </c>
      <c r="G561" s="461">
        <v>1.5416666666666665</v>
      </c>
      <c r="H561" s="462">
        <f t="shared" si="26"/>
        <v>1.5416666666666665</v>
      </c>
      <c r="I561" s="457">
        <v>92</v>
      </c>
      <c r="J561" s="458">
        <v>2.3632160287695863E-2</v>
      </c>
      <c r="K561" s="457">
        <v>558</v>
      </c>
      <c r="L561" s="458">
        <v>0.14333418957102492</v>
      </c>
      <c r="M561" s="457">
        <v>0</v>
      </c>
      <c r="N561" s="458">
        <v>0</v>
      </c>
    </row>
    <row r="562" spans="1:14" x14ac:dyDescent="0.3">
      <c r="A562" s="412" t="s">
        <v>1093</v>
      </c>
      <c r="B562" s="413" t="s">
        <v>180</v>
      </c>
      <c r="C562" s="465" t="s">
        <v>362</v>
      </c>
      <c r="D562" s="412" t="str">
        <f t="shared" si="24"/>
        <v>Carindale 18to24</v>
      </c>
      <c r="E562" s="463">
        <v>5117</v>
      </c>
      <c r="F562" s="460">
        <f t="shared" si="25"/>
        <v>5117</v>
      </c>
      <c r="G562" s="461">
        <v>0.95200000000000007</v>
      </c>
      <c r="H562" s="462">
        <f t="shared" si="26"/>
        <v>0.95200000000000007</v>
      </c>
      <c r="I562" s="457">
        <v>107</v>
      </c>
      <c r="J562" s="458">
        <v>2.2300958732805336E-2</v>
      </c>
      <c r="K562" s="457">
        <v>670</v>
      </c>
      <c r="L562" s="458">
        <v>0.13964151729887453</v>
      </c>
      <c r="M562" s="457">
        <v>14</v>
      </c>
      <c r="N562" s="458">
        <v>2.9178824510212586E-3</v>
      </c>
    </row>
    <row r="563" spans="1:14" x14ac:dyDescent="0.3">
      <c r="A563" s="412" t="s">
        <v>1093</v>
      </c>
      <c r="B563" s="413" t="s">
        <v>180</v>
      </c>
      <c r="C563" s="465" t="s">
        <v>364</v>
      </c>
      <c r="D563" s="412" t="str">
        <f t="shared" si="24"/>
        <v>Carindale 25to64</v>
      </c>
      <c r="E563" s="463">
        <v>31099</v>
      </c>
      <c r="F563" s="460">
        <f t="shared" si="25"/>
        <v>31099</v>
      </c>
      <c r="G563" s="461">
        <v>0.95200000000000007</v>
      </c>
      <c r="H563" s="462">
        <f t="shared" si="26"/>
        <v>0.95200000000000007</v>
      </c>
      <c r="I563" s="457">
        <v>375</v>
      </c>
      <c r="J563" s="458">
        <v>1.270884874775477E-2</v>
      </c>
      <c r="K563" s="457">
        <v>6099</v>
      </c>
      <c r="L563" s="458">
        <v>0.20669671603348358</v>
      </c>
      <c r="M563" s="457">
        <v>588</v>
      </c>
      <c r="N563" s="458">
        <v>1.992747483647948E-2</v>
      </c>
    </row>
    <row r="564" spans="1:14" x14ac:dyDescent="0.3">
      <c r="A564" s="412" t="s">
        <v>1093</v>
      </c>
      <c r="B564" s="413" t="s">
        <v>180</v>
      </c>
      <c r="C564" s="412" t="s">
        <v>9</v>
      </c>
      <c r="D564" s="412" t="str">
        <f t="shared" si="24"/>
        <v>Carindale 65+</v>
      </c>
      <c r="E564" s="463">
        <v>8240</v>
      </c>
      <c r="F564" s="460">
        <f t="shared" si="25"/>
        <v>8240</v>
      </c>
      <c r="G564" s="461">
        <v>0.95200000000000007</v>
      </c>
      <c r="H564" s="462">
        <f t="shared" si="26"/>
        <v>0.95200000000000007</v>
      </c>
      <c r="I564" s="457">
        <v>53</v>
      </c>
      <c r="J564" s="458">
        <v>6.6683442375440362E-3</v>
      </c>
      <c r="K564" s="457">
        <v>1434</v>
      </c>
      <c r="L564" s="458">
        <v>0.18042274786109713</v>
      </c>
      <c r="M564" s="457">
        <v>577</v>
      </c>
      <c r="N564" s="458">
        <v>7.2596879718168097E-2</v>
      </c>
    </row>
    <row r="565" spans="1:14" x14ac:dyDescent="0.3">
      <c r="A565" s="412" t="s">
        <v>1093</v>
      </c>
      <c r="B565" s="413" t="s">
        <v>180</v>
      </c>
      <c r="C565" s="412" t="s">
        <v>850</v>
      </c>
      <c r="D565" s="412" t="str">
        <f t="shared" si="24"/>
        <v>Carindale ALL</v>
      </c>
      <c r="E565" s="463">
        <v>57003</v>
      </c>
      <c r="F565" s="460">
        <f t="shared" si="25"/>
        <v>57003</v>
      </c>
      <c r="G565" s="461">
        <v>0.95200000000000007</v>
      </c>
      <c r="H565" s="462">
        <f t="shared" si="26"/>
        <v>0.95200000000000007</v>
      </c>
      <c r="I565" s="457">
        <v>807</v>
      </c>
      <c r="J565" s="458">
        <v>1.4868998046946972E-2</v>
      </c>
      <c r="K565" s="457">
        <v>10177</v>
      </c>
      <c r="L565" s="458">
        <v>0.18751151564284924</v>
      </c>
      <c r="M565" s="457">
        <v>1179</v>
      </c>
      <c r="N565" s="458">
        <v>2.172310867081844E-2</v>
      </c>
    </row>
    <row r="566" spans="1:14" x14ac:dyDescent="0.3">
      <c r="A566" s="412" t="s">
        <v>1093</v>
      </c>
      <c r="B566" s="413" t="s">
        <v>94</v>
      </c>
      <c r="C566" s="465" t="s">
        <v>361</v>
      </c>
      <c r="D566" s="412" t="str">
        <f t="shared" si="24"/>
        <v>Carlingford 12to17</v>
      </c>
      <c r="E566" s="463">
        <v>5832</v>
      </c>
      <c r="F566" s="460">
        <f t="shared" si="25"/>
        <v>5832</v>
      </c>
      <c r="G566" s="461">
        <v>0.25</v>
      </c>
      <c r="H566" s="462">
        <f t="shared" si="26"/>
        <v>0.25</v>
      </c>
      <c r="I566" s="457">
        <v>49</v>
      </c>
      <c r="J566" s="458">
        <v>9.200150206533985E-3</v>
      </c>
      <c r="K566" s="457">
        <v>2400</v>
      </c>
      <c r="L566" s="458">
        <v>0.45061960195268497</v>
      </c>
      <c r="M566" s="457">
        <v>3</v>
      </c>
      <c r="N566" s="458">
        <v>5.6327450244085617E-4</v>
      </c>
    </row>
    <row r="567" spans="1:14" x14ac:dyDescent="0.3">
      <c r="A567" s="412" t="s">
        <v>1093</v>
      </c>
      <c r="B567" s="413" t="s">
        <v>94</v>
      </c>
      <c r="C567" s="465" t="s">
        <v>362</v>
      </c>
      <c r="D567" s="412" t="str">
        <f t="shared" si="24"/>
        <v>Carlingford 18to24</v>
      </c>
      <c r="E567" s="463">
        <v>6471</v>
      </c>
      <c r="F567" s="460">
        <f t="shared" si="25"/>
        <v>6471</v>
      </c>
      <c r="G567" s="461">
        <v>0.70400000000000007</v>
      </c>
      <c r="H567" s="462">
        <f t="shared" si="26"/>
        <v>0.70400000000000007</v>
      </c>
      <c r="I567" s="457">
        <v>70</v>
      </c>
      <c r="J567" s="458">
        <v>1.1639507815098104E-2</v>
      </c>
      <c r="K567" s="457">
        <v>2685</v>
      </c>
      <c r="L567" s="458">
        <v>0.44645826405054873</v>
      </c>
      <c r="M567" s="457">
        <v>51</v>
      </c>
      <c r="N567" s="458">
        <v>8.4802128367143324E-3</v>
      </c>
    </row>
    <row r="568" spans="1:14" x14ac:dyDescent="0.3">
      <c r="A568" s="412" t="s">
        <v>1093</v>
      </c>
      <c r="B568" s="413" t="s">
        <v>94</v>
      </c>
      <c r="C568" s="465" t="s">
        <v>364</v>
      </c>
      <c r="D568" s="412" t="str">
        <f t="shared" si="24"/>
        <v>Carlingford 25to64</v>
      </c>
      <c r="E568" s="463">
        <v>40972</v>
      </c>
      <c r="F568" s="460">
        <f t="shared" si="25"/>
        <v>40972</v>
      </c>
      <c r="G568" s="461">
        <v>0.70400000000000007</v>
      </c>
      <c r="H568" s="462">
        <f t="shared" si="26"/>
        <v>0.70400000000000007</v>
      </c>
      <c r="I568" s="457">
        <v>255</v>
      </c>
      <c r="J568" s="458">
        <v>6.4314358495800653E-3</v>
      </c>
      <c r="K568" s="457">
        <v>23700</v>
      </c>
      <c r="L568" s="458">
        <v>0.59774521425508842</v>
      </c>
      <c r="M568" s="457">
        <v>599</v>
      </c>
      <c r="N568" s="458">
        <v>1.5107568917248859E-2</v>
      </c>
    </row>
    <row r="569" spans="1:14" x14ac:dyDescent="0.3">
      <c r="A569" s="412" t="s">
        <v>1093</v>
      </c>
      <c r="B569" s="413" t="s">
        <v>94</v>
      </c>
      <c r="C569" s="412" t="s">
        <v>9</v>
      </c>
      <c r="D569" s="412" t="str">
        <f t="shared" si="24"/>
        <v>Carlingford 65+</v>
      </c>
      <c r="E569" s="463">
        <v>11965</v>
      </c>
      <c r="F569" s="460">
        <f t="shared" si="25"/>
        <v>11965</v>
      </c>
      <c r="G569" s="461">
        <v>0.70400000000000007</v>
      </c>
      <c r="H569" s="462">
        <f t="shared" si="26"/>
        <v>0.70400000000000007</v>
      </c>
      <c r="I569" s="457">
        <v>45</v>
      </c>
      <c r="J569" s="458">
        <v>3.9616163394665021E-3</v>
      </c>
      <c r="K569" s="457">
        <v>5255</v>
      </c>
      <c r="L569" s="458">
        <v>0.46262875253103264</v>
      </c>
      <c r="M569" s="457">
        <v>419</v>
      </c>
      <c r="N569" s="458">
        <v>3.6887049916365877E-2</v>
      </c>
    </row>
    <row r="570" spans="1:14" x14ac:dyDescent="0.3">
      <c r="A570" s="412" t="s">
        <v>1093</v>
      </c>
      <c r="B570" s="413" t="s">
        <v>94</v>
      </c>
      <c r="C570" s="412" t="s">
        <v>850</v>
      </c>
      <c r="D570" s="412" t="str">
        <f t="shared" si="24"/>
        <v>Carlingford ALL</v>
      </c>
      <c r="E570" s="463">
        <v>76881</v>
      </c>
      <c r="F570" s="460">
        <f t="shared" si="25"/>
        <v>76881</v>
      </c>
      <c r="G570" s="461">
        <v>0.70400000000000007</v>
      </c>
      <c r="H570" s="462">
        <f t="shared" si="26"/>
        <v>0.70400000000000007</v>
      </c>
      <c r="I570" s="457">
        <v>551</v>
      </c>
      <c r="J570" s="458">
        <v>7.4435318275154006E-3</v>
      </c>
      <c r="K570" s="457">
        <v>40173</v>
      </c>
      <c r="L570" s="458">
        <v>0.54270236679995676</v>
      </c>
      <c r="M570" s="457">
        <v>1070</v>
      </c>
      <c r="N570" s="458">
        <v>1.4454771425483627E-2</v>
      </c>
    </row>
    <row r="571" spans="1:14" x14ac:dyDescent="0.3">
      <c r="A571" s="412" t="s">
        <v>1093</v>
      </c>
      <c r="B571" s="413" t="s">
        <v>151</v>
      </c>
      <c r="C571" s="465" t="s">
        <v>361</v>
      </c>
      <c r="D571" s="412" t="str">
        <f t="shared" si="24"/>
        <v>Casey - North 12to17</v>
      </c>
      <c r="E571" s="463">
        <v>11504</v>
      </c>
      <c r="F571" s="460">
        <f t="shared" si="25"/>
        <v>11504</v>
      </c>
      <c r="G571" s="461">
        <v>0.29166666666666669</v>
      </c>
      <c r="H571" s="462">
        <f t="shared" si="26"/>
        <v>0.29166666666666669</v>
      </c>
      <c r="I571" s="457">
        <v>87</v>
      </c>
      <c r="J571" s="458">
        <v>7.8619193927345014E-3</v>
      </c>
      <c r="K571" s="457">
        <v>3810</v>
      </c>
      <c r="L571" s="458">
        <v>0.3442978492680282</v>
      </c>
      <c r="M571" s="457">
        <v>0</v>
      </c>
      <c r="N571" s="458">
        <v>0</v>
      </c>
    </row>
    <row r="572" spans="1:14" x14ac:dyDescent="0.3">
      <c r="A572" s="412" t="s">
        <v>1093</v>
      </c>
      <c r="B572" s="413" t="s">
        <v>151</v>
      </c>
      <c r="C572" s="465" t="s">
        <v>362</v>
      </c>
      <c r="D572" s="412" t="str">
        <f t="shared" si="24"/>
        <v>Casey - North 18to24</v>
      </c>
      <c r="E572" s="463">
        <v>13422</v>
      </c>
      <c r="F572" s="460">
        <f t="shared" si="25"/>
        <v>13422</v>
      </c>
      <c r="G572" s="461">
        <v>0.624</v>
      </c>
      <c r="H572" s="462">
        <f t="shared" si="26"/>
        <v>0.624</v>
      </c>
      <c r="I572" s="457">
        <v>111</v>
      </c>
      <c r="J572" s="458">
        <v>8.7802562885619367E-3</v>
      </c>
      <c r="K572" s="457">
        <v>4221</v>
      </c>
      <c r="L572" s="458">
        <v>0.33388704318936879</v>
      </c>
      <c r="M572" s="457">
        <v>14</v>
      </c>
      <c r="N572" s="458">
        <v>1.1074197120708748E-3</v>
      </c>
    </row>
    <row r="573" spans="1:14" x14ac:dyDescent="0.3">
      <c r="A573" s="412" t="s">
        <v>1093</v>
      </c>
      <c r="B573" s="413" t="s">
        <v>151</v>
      </c>
      <c r="C573" s="465" t="s">
        <v>364</v>
      </c>
      <c r="D573" s="412" t="str">
        <f t="shared" si="24"/>
        <v>Casey - North 25to64</v>
      </c>
      <c r="E573" s="463">
        <v>74749</v>
      </c>
      <c r="F573" s="460">
        <f t="shared" si="25"/>
        <v>74749</v>
      </c>
      <c r="G573" s="461">
        <v>0.624</v>
      </c>
      <c r="H573" s="462">
        <f t="shared" si="26"/>
        <v>0.624</v>
      </c>
      <c r="I573" s="457">
        <v>317</v>
      </c>
      <c r="J573" s="458">
        <v>4.3688584462299642E-3</v>
      </c>
      <c r="K573" s="457">
        <v>30842</v>
      </c>
      <c r="L573" s="458">
        <v>0.42506098485370525</v>
      </c>
      <c r="M573" s="457">
        <v>650</v>
      </c>
      <c r="N573" s="458">
        <v>8.9582270979478764E-3</v>
      </c>
    </row>
    <row r="574" spans="1:14" x14ac:dyDescent="0.3">
      <c r="A574" s="412" t="s">
        <v>1093</v>
      </c>
      <c r="B574" s="413" t="s">
        <v>151</v>
      </c>
      <c r="C574" s="412" t="s">
        <v>9</v>
      </c>
      <c r="D574" s="412" t="str">
        <f t="shared" si="24"/>
        <v>Casey - North 65+</v>
      </c>
      <c r="E574" s="463">
        <v>20571</v>
      </c>
      <c r="F574" s="460">
        <f t="shared" si="25"/>
        <v>20571</v>
      </c>
      <c r="G574" s="461">
        <v>0.624</v>
      </c>
      <c r="H574" s="462">
        <f t="shared" si="26"/>
        <v>0.624</v>
      </c>
      <c r="I574" s="457">
        <v>49</v>
      </c>
      <c r="J574" s="458">
        <v>2.4729988896739679E-3</v>
      </c>
      <c r="K574" s="457">
        <v>6811</v>
      </c>
      <c r="L574" s="458">
        <v>0.34374684566468156</v>
      </c>
      <c r="M574" s="457">
        <v>722</v>
      </c>
      <c r="N574" s="458">
        <v>3.6438881598869488E-2</v>
      </c>
    </row>
    <row r="575" spans="1:14" x14ac:dyDescent="0.3">
      <c r="A575" s="412" t="s">
        <v>1093</v>
      </c>
      <c r="B575" s="413" t="s">
        <v>151</v>
      </c>
      <c r="C575" s="412" t="s">
        <v>850</v>
      </c>
      <c r="D575" s="412" t="str">
        <f t="shared" si="24"/>
        <v>Casey - North ALL</v>
      </c>
      <c r="E575" s="463">
        <v>141809</v>
      </c>
      <c r="F575" s="460">
        <f t="shared" si="25"/>
        <v>141809</v>
      </c>
      <c r="G575" s="461">
        <v>0.624</v>
      </c>
      <c r="H575" s="462">
        <f t="shared" si="26"/>
        <v>0.624</v>
      </c>
      <c r="I575" s="457">
        <v>759</v>
      </c>
      <c r="J575" s="458">
        <v>5.5285642486178586E-3</v>
      </c>
      <c r="K575" s="457">
        <v>53571</v>
      </c>
      <c r="L575" s="458">
        <v>0.3902117461959253</v>
      </c>
      <c r="M575" s="457">
        <v>1394</v>
      </c>
      <c r="N575" s="458">
        <v>1.0153911149635436E-2</v>
      </c>
    </row>
    <row r="576" spans="1:14" x14ac:dyDescent="0.3">
      <c r="A576" s="412" t="s">
        <v>1093</v>
      </c>
      <c r="B576" s="413" t="s">
        <v>152</v>
      </c>
      <c r="C576" s="465" t="s">
        <v>361</v>
      </c>
      <c r="D576" s="412" t="str">
        <f t="shared" si="24"/>
        <v>Casey - South 12to17</v>
      </c>
      <c r="E576" s="463">
        <v>21188</v>
      </c>
      <c r="F576" s="460">
        <f t="shared" si="25"/>
        <v>21188</v>
      </c>
      <c r="G576" s="461">
        <v>0.33333333333333331</v>
      </c>
      <c r="H576" s="462">
        <f t="shared" si="26"/>
        <v>0.33333333333333331</v>
      </c>
      <c r="I576" s="457">
        <v>206</v>
      </c>
      <c r="J576" s="458">
        <v>1.1056247316444827E-2</v>
      </c>
      <c r="K576" s="457">
        <v>7092</v>
      </c>
      <c r="L576" s="458">
        <v>0.38063546586517821</v>
      </c>
      <c r="M576" s="457">
        <v>3</v>
      </c>
      <c r="N576" s="458">
        <v>1.6101331043366253E-4</v>
      </c>
    </row>
    <row r="577" spans="1:14" x14ac:dyDescent="0.3">
      <c r="A577" s="412" t="s">
        <v>1093</v>
      </c>
      <c r="B577" s="413" t="s">
        <v>152</v>
      </c>
      <c r="C577" s="465" t="s">
        <v>362</v>
      </c>
      <c r="D577" s="412" t="str">
        <f t="shared" si="24"/>
        <v>Casey - South 18to24</v>
      </c>
      <c r="E577" s="463">
        <v>22855</v>
      </c>
      <c r="F577" s="460">
        <f t="shared" si="25"/>
        <v>22855</v>
      </c>
      <c r="G577" s="461">
        <v>0.72</v>
      </c>
      <c r="H577" s="462">
        <f t="shared" si="26"/>
        <v>0.72</v>
      </c>
      <c r="I577" s="457">
        <v>208</v>
      </c>
      <c r="J577" s="458">
        <v>1.0106408823672319E-2</v>
      </c>
      <c r="K577" s="457">
        <v>7910</v>
      </c>
      <c r="L577" s="458">
        <v>0.38433506632330788</v>
      </c>
      <c r="M577" s="457">
        <v>42</v>
      </c>
      <c r="N577" s="458">
        <v>2.0407171663184491E-3</v>
      </c>
    </row>
    <row r="578" spans="1:14" x14ac:dyDescent="0.3">
      <c r="A578" s="412" t="s">
        <v>1093</v>
      </c>
      <c r="B578" s="413" t="s">
        <v>152</v>
      </c>
      <c r="C578" s="465" t="s">
        <v>364</v>
      </c>
      <c r="D578" s="412" t="str">
        <f t="shared" si="24"/>
        <v>Casey - South 25to64</v>
      </c>
      <c r="E578" s="463">
        <v>135082</v>
      </c>
      <c r="F578" s="460">
        <f t="shared" si="25"/>
        <v>135082</v>
      </c>
      <c r="G578" s="461">
        <v>0.72</v>
      </c>
      <c r="H578" s="462">
        <f t="shared" si="26"/>
        <v>0.72</v>
      </c>
      <c r="I578" s="457">
        <v>655</v>
      </c>
      <c r="J578" s="458">
        <v>5.3430132963536991E-3</v>
      </c>
      <c r="K578" s="457">
        <v>57230</v>
      </c>
      <c r="L578" s="458">
        <v>0.46684068847377436</v>
      </c>
      <c r="M578" s="457">
        <v>1069</v>
      </c>
      <c r="N578" s="458">
        <v>8.7201239905375649E-3</v>
      </c>
    </row>
    <row r="579" spans="1:14" x14ac:dyDescent="0.3">
      <c r="A579" s="412" t="s">
        <v>1093</v>
      </c>
      <c r="B579" s="413" t="s">
        <v>152</v>
      </c>
      <c r="C579" s="412" t="s">
        <v>9</v>
      </c>
      <c r="D579" s="412" t="str">
        <f t="shared" si="24"/>
        <v>Casey - South 65+</v>
      </c>
      <c r="E579" s="463">
        <v>21886</v>
      </c>
      <c r="F579" s="460">
        <f t="shared" si="25"/>
        <v>21886</v>
      </c>
      <c r="G579" s="461">
        <v>0.72</v>
      </c>
      <c r="H579" s="462">
        <f t="shared" si="26"/>
        <v>0.72</v>
      </c>
      <c r="I579" s="457">
        <v>67</v>
      </c>
      <c r="J579" s="458">
        <v>3.3891446203652181E-3</v>
      </c>
      <c r="K579" s="457">
        <v>5662</v>
      </c>
      <c r="L579" s="458">
        <v>0.28640801254489351</v>
      </c>
      <c r="M579" s="457">
        <v>790</v>
      </c>
      <c r="N579" s="458">
        <v>3.9961555971470483E-2</v>
      </c>
    </row>
    <row r="580" spans="1:14" x14ac:dyDescent="0.3">
      <c r="A580" s="412" t="s">
        <v>1093</v>
      </c>
      <c r="B580" s="413" t="s">
        <v>152</v>
      </c>
      <c r="C580" s="412" t="s">
        <v>850</v>
      </c>
      <c r="D580" s="412" t="str">
        <f t="shared" si="24"/>
        <v>Casey - South ALL</v>
      </c>
      <c r="E580" s="463">
        <v>250301</v>
      </c>
      <c r="F580" s="460">
        <f t="shared" si="25"/>
        <v>250301</v>
      </c>
      <c r="G580" s="461">
        <v>0.72</v>
      </c>
      <c r="H580" s="462">
        <f t="shared" si="26"/>
        <v>0.72</v>
      </c>
      <c r="I580" s="457">
        <v>1639</v>
      </c>
      <c r="J580" s="458">
        <v>7.190173283614828E-3</v>
      </c>
      <c r="K580" s="457">
        <v>96819</v>
      </c>
      <c r="L580" s="458">
        <v>0.42473788111427946</v>
      </c>
      <c r="M580" s="457">
        <v>1902</v>
      </c>
      <c r="N580" s="458">
        <v>8.3439350734810271E-3</v>
      </c>
    </row>
    <row r="581" spans="1:14" x14ac:dyDescent="0.3">
      <c r="A581" s="412" t="s">
        <v>1093</v>
      </c>
      <c r="B581" s="413" t="s">
        <v>186</v>
      </c>
      <c r="C581" s="465" t="s">
        <v>361</v>
      </c>
      <c r="D581" s="412" t="str">
        <f t="shared" si="24"/>
        <v>Centenary 12to17</v>
      </c>
      <c r="E581" s="463">
        <v>2946</v>
      </c>
      <c r="F581" s="460">
        <f t="shared" si="25"/>
        <v>2946</v>
      </c>
      <c r="G581" s="461">
        <v>1.1666666666666667</v>
      </c>
      <c r="H581" s="462">
        <f t="shared" si="26"/>
        <v>1.1666666666666667</v>
      </c>
      <c r="I581" s="457">
        <v>64</v>
      </c>
      <c r="J581" s="458">
        <v>2.3272727272727271E-2</v>
      </c>
      <c r="K581" s="457">
        <v>528</v>
      </c>
      <c r="L581" s="458">
        <v>0.192</v>
      </c>
      <c r="M581" s="457">
        <v>0</v>
      </c>
      <c r="N581" s="458">
        <v>0</v>
      </c>
    </row>
    <row r="582" spans="1:14" x14ac:dyDescent="0.3">
      <c r="A582" s="412" t="s">
        <v>1093</v>
      </c>
      <c r="B582" s="413" t="s">
        <v>186</v>
      </c>
      <c r="C582" s="465" t="s">
        <v>362</v>
      </c>
      <c r="D582" s="412" t="str">
        <f t="shared" si="24"/>
        <v>Centenary 18to24</v>
      </c>
      <c r="E582" s="463">
        <v>2737</v>
      </c>
      <c r="F582" s="460">
        <f t="shared" si="25"/>
        <v>2737</v>
      </c>
      <c r="G582" s="464">
        <v>1</v>
      </c>
      <c r="H582" s="462">
        <f t="shared" si="26"/>
        <v>1</v>
      </c>
      <c r="I582" s="457">
        <v>52</v>
      </c>
      <c r="J582" s="458">
        <v>2.1364009860312245E-2</v>
      </c>
      <c r="K582" s="457">
        <v>487</v>
      </c>
      <c r="L582" s="458">
        <v>0.20008216926869352</v>
      </c>
      <c r="M582" s="457">
        <v>23</v>
      </c>
      <c r="N582" s="458">
        <v>9.4494658997534928E-3</v>
      </c>
    </row>
    <row r="583" spans="1:14" x14ac:dyDescent="0.3">
      <c r="A583" s="412" t="s">
        <v>1093</v>
      </c>
      <c r="B583" s="413" t="s">
        <v>186</v>
      </c>
      <c r="C583" s="465" t="s">
        <v>364</v>
      </c>
      <c r="D583" s="412" t="str">
        <f t="shared" si="24"/>
        <v>Centenary 25to64</v>
      </c>
      <c r="E583" s="463">
        <v>16743</v>
      </c>
      <c r="F583" s="460">
        <f t="shared" si="25"/>
        <v>16743</v>
      </c>
      <c r="G583" s="464">
        <v>1</v>
      </c>
      <c r="H583" s="462">
        <f t="shared" si="26"/>
        <v>1</v>
      </c>
      <c r="I583" s="457">
        <v>172</v>
      </c>
      <c r="J583" s="458">
        <v>1.0167287344091742E-2</v>
      </c>
      <c r="K583" s="457">
        <v>4400</v>
      </c>
      <c r="L583" s="458">
        <v>0.26009339717443991</v>
      </c>
      <c r="M583" s="457">
        <v>523</v>
      </c>
      <c r="N583" s="458">
        <v>3.0915646982325472E-2</v>
      </c>
    </row>
    <row r="584" spans="1:14" x14ac:dyDescent="0.3">
      <c r="A584" s="412" t="s">
        <v>1093</v>
      </c>
      <c r="B584" s="413" t="s">
        <v>186</v>
      </c>
      <c r="C584" s="412" t="s">
        <v>9</v>
      </c>
      <c r="D584" s="412" t="str">
        <f t="shared" si="24"/>
        <v>Centenary 65+</v>
      </c>
      <c r="E584" s="463">
        <v>6242</v>
      </c>
      <c r="F584" s="460">
        <f t="shared" si="25"/>
        <v>6242</v>
      </c>
      <c r="G584" s="464">
        <v>1</v>
      </c>
      <c r="H584" s="462">
        <f t="shared" si="26"/>
        <v>1</v>
      </c>
      <c r="I584" s="457">
        <v>19</v>
      </c>
      <c r="J584" s="458">
        <v>3.1645569620253164E-3</v>
      </c>
      <c r="K584" s="457">
        <v>1221</v>
      </c>
      <c r="L584" s="458">
        <v>0.20336442371752164</v>
      </c>
      <c r="M584" s="457">
        <v>405</v>
      </c>
      <c r="N584" s="458">
        <v>6.745502998001332E-2</v>
      </c>
    </row>
    <row r="585" spans="1:14" x14ac:dyDescent="0.3">
      <c r="A585" s="412" t="s">
        <v>1093</v>
      </c>
      <c r="B585" s="413" t="s">
        <v>186</v>
      </c>
      <c r="C585" s="412" t="s">
        <v>850</v>
      </c>
      <c r="D585" s="412" t="str">
        <f t="shared" si="24"/>
        <v>Centenary ALL</v>
      </c>
      <c r="E585" s="463">
        <v>33613</v>
      </c>
      <c r="F585" s="460">
        <f t="shared" si="25"/>
        <v>33613</v>
      </c>
      <c r="G585" s="464">
        <v>1</v>
      </c>
      <c r="H585" s="462">
        <f t="shared" si="26"/>
        <v>1</v>
      </c>
      <c r="I585" s="457">
        <v>399</v>
      </c>
      <c r="J585" s="458">
        <v>1.2085049672885874E-2</v>
      </c>
      <c r="K585" s="457">
        <v>7613</v>
      </c>
      <c r="L585" s="458">
        <v>0.23058517082626606</v>
      </c>
      <c r="M585" s="457">
        <v>952</v>
      </c>
      <c r="N585" s="458">
        <v>2.8834504482675067E-2</v>
      </c>
    </row>
    <row r="586" spans="1:14" x14ac:dyDescent="0.3">
      <c r="A586" s="412" t="s">
        <v>1093</v>
      </c>
      <c r="B586" s="413" t="s">
        <v>202</v>
      </c>
      <c r="C586" s="465" t="s">
        <v>361</v>
      </c>
      <c r="D586" s="412" t="str">
        <f t="shared" si="24"/>
        <v>Central Highlands (Qld) 12to17</v>
      </c>
      <c r="E586" s="463">
        <v>2544</v>
      </c>
      <c r="F586" s="460">
        <f t="shared" si="25"/>
        <v>2544</v>
      </c>
      <c r="G586" s="461">
        <v>1.1666666666666667</v>
      </c>
      <c r="H586" s="462">
        <f t="shared" si="26"/>
        <v>1.1666666666666667</v>
      </c>
      <c r="I586" s="457">
        <v>315</v>
      </c>
      <c r="J586" s="458">
        <v>0.12978986402966625</v>
      </c>
      <c r="K586" s="457">
        <v>107</v>
      </c>
      <c r="L586" s="458">
        <v>4.4087350638648534E-2</v>
      </c>
      <c r="M586" s="457">
        <v>3</v>
      </c>
      <c r="N586" s="458">
        <v>1.2360939431396785E-3</v>
      </c>
    </row>
    <row r="587" spans="1:14" x14ac:dyDescent="0.3">
      <c r="A587" s="412" t="s">
        <v>1093</v>
      </c>
      <c r="B587" s="413" t="s">
        <v>202</v>
      </c>
      <c r="C587" s="465" t="s">
        <v>362</v>
      </c>
      <c r="D587" s="412" t="str">
        <f t="shared" si="24"/>
        <v>Central Highlands (Qld) 18to24</v>
      </c>
      <c r="E587" s="463">
        <v>2650</v>
      </c>
      <c r="F587" s="460">
        <f t="shared" si="25"/>
        <v>2650</v>
      </c>
      <c r="G587" s="461">
        <v>1.6640000000000001</v>
      </c>
      <c r="H587" s="462">
        <f t="shared" si="26"/>
        <v>1.6640000000000001</v>
      </c>
      <c r="I587" s="457">
        <v>311</v>
      </c>
      <c r="J587" s="458">
        <v>0.12580906148867313</v>
      </c>
      <c r="K587" s="457">
        <v>133</v>
      </c>
      <c r="L587" s="458">
        <v>5.3802588996763753E-2</v>
      </c>
      <c r="M587" s="457">
        <v>7</v>
      </c>
      <c r="N587" s="458">
        <v>2.8317152103559872E-3</v>
      </c>
    </row>
    <row r="588" spans="1:14" x14ac:dyDescent="0.3">
      <c r="A588" s="412" t="s">
        <v>1093</v>
      </c>
      <c r="B588" s="413" t="s">
        <v>202</v>
      </c>
      <c r="C588" s="465" t="s">
        <v>364</v>
      </c>
      <c r="D588" s="412" t="str">
        <f t="shared" si="24"/>
        <v>Central Highlands (Qld) 25to64</v>
      </c>
      <c r="E588" s="463">
        <v>16134</v>
      </c>
      <c r="F588" s="460">
        <f t="shared" si="25"/>
        <v>16134</v>
      </c>
      <c r="G588" s="461">
        <v>1.6640000000000001</v>
      </c>
      <c r="H588" s="462">
        <f t="shared" si="26"/>
        <v>1.6640000000000001</v>
      </c>
      <c r="I588" s="457">
        <v>1056</v>
      </c>
      <c r="J588" s="458">
        <v>6.7398519274955326E-2</v>
      </c>
      <c r="K588" s="457">
        <v>1094</v>
      </c>
      <c r="L588" s="458">
        <v>6.9823844779167726E-2</v>
      </c>
      <c r="M588" s="457">
        <v>323</v>
      </c>
      <c r="N588" s="458">
        <v>2.0615266785805463E-2</v>
      </c>
    </row>
    <row r="589" spans="1:14" x14ac:dyDescent="0.3">
      <c r="A589" s="412" t="s">
        <v>1093</v>
      </c>
      <c r="B589" s="413" t="s">
        <v>202</v>
      </c>
      <c r="C589" s="412" t="s">
        <v>9</v>
      </c>
      <c r="D589" s="412" t="str">
        <f t="shared" si="24"/>
        <v>Central Highlands (Qld) 65+</v>
      </c>
      <c r="E589" s="463">
        <v>3051</v>
      </c>
      <c r="F589" s="460">
        <f t="shared" si="25"/>
        <v>3051</v>
      </c>
      <c r="G589" s="461">
        <v>1.6640000000000001</v>
      </c>
      <c r="H589" s="462">
        <f t="shared" si="26"/>
        <v>1.6640000000000001</v>
      </c>
      <c r="I589" s="457">
        <v>91</v>
      </c>
      <c r="J589" s="458">
        <v>3.3199562203575339E-2</v>
      </c>
      <c r="K589" s="457">
        <v>58</v>
      </c>
      <c r="L589" s="458">
        <v>2.1160160525355711E-2</v>
      </c>
      <c r="M589" s="457">
        <v>178</v>
      </c>
      <c r="N589" s="458">
        <v>6.4939802991608897E-2</v>
      </c>
    </row>
    <row r="590" spans="1:14" x14ac:dyDescent="0.3">
      <c r="A590" s="412" t="s">
        <v>1093</v>
      </c>
      <c r="B590" s="413" t="s">
        <v>202</v>
      </c>
      <c r="C590" s="412" t="s">
        <v>850</v>
      </c>
      <c r="D590" s="412" t="str">
        <f t="shared" si="24"/>
        <v>Central Highlands (Qld) ALL</v>
      </c>
      <c r="E590" s="463">
        <v>30054</v>
      </c>
      <c r="F590" s="460">
        <f t="shared" si="25"/>
        <v>30054</v>
      </c>
      <c r="G590" s="461">
        <v>1.6640000000000001</v>
      </c>
      <c r="H590" s="462">
        <f t="shared" si="26"/>
        <v>1.6640000000000001</v>
      </c>
      <c r="I590" s="457">
        <v>2568</v>
      </c>
      <c r="J590" s="458">
        <v>8.9015217165239691E-2</v>
      </c>
      <c r="K590" s="457">
        <v>1626</v>
      </c>
      <c r="L590" s="458">
        <v>5.6362438906027941E-2</v>
      </c>
      <c r="M590" s="457">
        <v>508</v>
      </c>
      <c r="N590" s="458">
        <v>1.7608929252313773E-2</v>
      </c>
    </row>
    <row r="591" spans="1:14" x14ac:dyDescent="0.3">
      <c r="A591" s="412" t="s">
        <v>1093</v>
      </c>
      <c r="B591" s="413" t="s">
        <v>327</v>
      </c>
      <c r="C591" s="465" t="s">
        <v>361</v>
      </c>
      <c r="D591" s="412" t="str">
        <f t="shared" si="24"/>
        <v>Central Highlands (Tas.) 12to17</v>
      </c>
      <c r="E591" s="463">
        <v>920</v>
      </c>
      <c r="F591" s="460">
        <f t="shared" si="25"/>
        <v>920</v>
      </c>
      <c r="G591" s="461">
        <v>1</v>
      </c>
      <c r="H591" s="462">
        <f t="shared" si="26"/>
        <v>1</v>
      </c>
      <c r="I591" s="457">
        <v>99</v>
      </c>
      <c r="J591" s="458">
        <v>0.10509554140127389</v>
      </c>
      <c r="K591" s="457">
        <v>13</v>
      </c>
      <c r="L591" s="458">
        <v>1.3800424628450107E-2</v>
      </c>
      <c r="M591" s="457">
        <v>0</v>
      </c>
      <c r="N591" s="458">
        <v>0</v>
      </c>
    </row>
    <row r="592" spans="1:14" x14ac:dyDescent="0.3">
      <c r="A592" s="412" t="s">
        <v>1093</v>
      </c>
      <c r="B592" s="413" t="s">
        <v>327</v>
      </c>
      <c r="C592" s="465" t="s">
        <v>362</v>
      </c>
      <c r="D592" s="412" t="str">
        <f t="shared" ref="D592:D655" si="27">B592&amp;" "&amp;C592</f>
        <v>Central Highlands (Tas.) 18to24</v>
      </c>
      <c r="E592" s="463">
        <v>1012</v>
      </c>
      <c r="F592" s="460">
        <f t="shared" ref="F592:F655" si="28">E592</f>
        <v>1012</v>
      </c>
      <c r="G592" s="464">
        <v>1</v>
      </c>
      <c r="H592" s="462">
        <f t="shared" ref="H592:H655" si="29">G592</f>
        <v>1</v>
      </c>
      <c r="I592" s="457">
        <v>95</v>
      </c>
      <c r="J592" s="458">
        <v>0.1003167898627244</v>
      </c>
      <c r="K592" s="457">
        <v>18</v>
      </c>
      <c r="L592" s="458">
        <v>1.9007391763463569E-2</v>
      </c>
      <c r="M592" s="457">
        <v>5</v>
      </c>
      <c r="N592" s="458">
        <v>5.279831045406547E-3</v>
      </c>
    </row>
    <row r="593" spans="1:14" x14ac:dyDescent="0.3">
      <c r="A593" s="412" t="s">
        <v>1093</v>
      </c>
      <c r="B593" s="413" t="s">
        <v>327</v>
      </c>
      <c r="C593" s="465" t="s">
        <v>364</v>
      </c>
      <c r="D593" s="412" t="str">
        <f t="shared" si="27"/>
        <v>Central Highlands (Tas.) 25to64</v>
      </c>
      <c r="E593" s="463">
        <v>6678</v>
      </c>
      <c r="F593" s="460">
        <f t="shared" si="28"/>
        <v>6678</v>
      </c>
      <c r="G593" s="464">
        <v>1</v>
      </c>
      <c r="H593" s="462">
        <f t="shared" si="29"/>
        <v>1</v>
      </c>
      <c r="I593" s="457">
        <v>375</v>
      </c>
      <c r="J593" s="458">
        <v>5.7577153385536622E-2</v>
      </c>
      <c r="K593" s="457">
        <v>146</v>
      </c>
      <c r="L593" s="458">
        <v>2.241670505143559E-2</v>
      </c>
      <c r="M593" s="457">
        <v>283</v>
      </c>
      <c r="N593" s="458">
        <v>4.3451558421618304E-2</v>
      </c>
    </row>
    <row r="594" spans="1:14" x14ac:dyDescent="0.3">
      <c r="A594" s="412" t="s">
        <v>1093</v>
      </c>
      <c r="B594" s="413" t="s">
        <v>327</v>
      </c>
      <c r="C594" s="412" t="s">
        <v>9</v>
      </c>
      <c r="D594" s="412" t="str">
        <f t="shared" si="27"/>
        <v>Central Highlands (Tas.) 65+</v>
      </c>
      <c r="E594" s="463">
        <v>2693</v>
      </c>
      <c r="F594" s="460">
        <f t="shared" si="28"/>
        <v>2693</v>
      </c>
      <c r="G594" s="464">
        <v>1</v>
      </c>
      <c r="H594" s="462">
        <f t="shared" si="29"/>
        <v>1</v>
      </c>
      <c r="I594" s="457">
        <v>52</v>
      </c>
      <c r="J594" s="458">
        <v>2.1181262729124236E-2</v>
      </c>
      <c r="K594" s="457">
        <v>21</v>
      </c>
      <c r="L594" s="458">
        <v>8.5539714867617113E-3</v>
      </c>
      <c r="M594" s="457">
        <v>205</v>
      </c>
      <c r="N594" s="458">
        <v>8.3503054989816694E-2</v>
      </c>
    </row>
    <row r="595" spans="1:14" x14ac:dyDescent="0.3">
      <c r="A595" s="412" t="s">
        <v>1093</v>
      </c>
      <c r="B595" s="413" t="s">
        <v>327</v>
      </c>
      <c r="C595" s="412" t="s">
        <v>850</v>
      </c>
      <c r="D595" s="412" t="str">
        <f t="shared" si="27"/>
        <v>Central Highlands (Tas.) ALL</v>
      </c>
      <c r="E595" s="463">
        <v>12878</v>
      </c>
      <c r="F595" s="460">
        <f t="shared" si="28"/>
        <v>12878</v>
      </c>
      <c r="G595" s="464">
        <v>1</v>
      </c>
      <c r="H595" s="462">
        <f t="shared" si="29"/>
        <v>1</v>
      </c>
      <c r="I595" s="457">
        <v>829</v>
      </c>
      <c r="J595" s="458">
        <v>6.6639871382636662E-2</v>
      </c>
      <c r="K595" s="457">
        <v>229</v>
      </c>
      <c r="L595" s="458">
        <v>1.8408360128617362E-2</v>
      </c>
      <c r="M595" s="457">
        <v>497</v>
      </c>
      <c r="N595" s="458">
        <v>3.995176848874598E-2</v>
      </c>
    </row>
    <row r="596" spans="1:14" x14ac:dyDescent="0.3">
      <c r="A596" s="412" t="s">
        <v>1093</v>
      </c>
      <c r="B596" s="413" t="s">
        <v>271</v>
      </c>
      <c r="C596" s="465" t="s">
        <v>361</v>
      </c>
      <c r="D596" s="412" t="str">
        <f t="shared" si="27"/>
        <v>Charles Sturt 12to17</v>
      </c>
      <c r="E596" s="463">
        <v>7366</v>
      </c>
      <c r="F596" s="460">
        <f t="shared" si="28"/>
        <v>7366</v>
      </c>
      <c r="G596" s="461">
        <v>0.33333333333333331</v>
      </c>
      <c r="H596" s="462">
        <f t="shared" si="29"/>
        <v>0.33333333333333331</v>
      </c>
      <c r="I596" s="457">
        <v>260</v>
      </c>
      <c r="J596" s="458">
        <v>3.7058152793614595E-2</v>
      </c>
      <c r="K596" s="457">
        <v>1557</v>
      </c>
      <c r="L596" s="458">
        <v>0.22192132269099202</v>
      </c>
      <c r="M596" s="457">
        <v>0</v>
      </c>
      <c r="N596" s="458">
        <v>0</v>
      </c>
    </row>
    <row r="597" spans="1:14" x14ac:dyDescent="0.3">
      <c r="A597" s="412" t="s">
        <v>1093</v>
      </c>
      <c r="B597" s="413" t="s">
        <v>271</v>
      </c>
      <c r="C597" s="465" t="s">
        <v>362</v>
      </c>
      <c r="D597" s="412" t="str">
        <f t="shared" si="27"/>
        <v>Charles Sturt 18to24</v>
      </c>
      <c r="E597" s="463">
        <v>10296</v>
      </c>
      <c r="F597" s="460">
        <f t="shared" si="28"/>
        <v>10296</v>
      </c>
      <c r="G597" s="461">
        <v>1.056</v>
      </c>
      <c r="H597" s="462">
        <f t="shared" si="29"/>
        <v>1.056</v>
      </c>
      <c r="I597" s="457">
        <v>248</v>
      </c>
      <c r="J597" s="458">
        <v>2.4681528662420384E-2</v>
      </c>
      <c r="K597" s="457">
        <v>2445</v>
      </c>
      <c r="L597" s="458">
        <v>0.24333200636942676</v>
      </c>
      <c r="M597" s="457">
        <v>99</v>
      </c>
      <c r="N597" s="458">
        <v>9.8527070063694263E-3</v>
      </c>
    </row>
    <row r="598" spans="1:14" x14ac:dyDescent="0.3">
      <c r="A598" s="412" t="s">
        <v>1093</v>
      </c>
      <c r="B598" s="413" t="s">
        <v>271</v>
      </c>
      <c r="C598" s="465" t="s">
        <v>364</v>
      </c>
      <c r="D598" s="412" t="str">
        <f t="shared" si="27"/>
        <v>Charles Sturt 25to64</v>
      </c>
      <c r="E598" s="463">
        <v>66981</v>
      </c>
      <c r="F598" s="460">
        <f t="shared" si="28"/>
        <v>66981</v>
      </c>
      <c r="G598" s="461">
        <v>1.056</v>
      </c>
      <c r="H598" s="462">
        <f t="shared" si="29"/>
        <v>1.056</v>
      </c>
      <c r="I598" s="457">
        <v>876</v>
      </c>
      <c r="J598" s="458">
        <v>1.3767307359851639E-2</v>
      </c>
      <c r="K598" s="457">
        <v>17880</v>
      </c>
      <c r="L598" s="458">
        <v>0.28100394474217733</v>
      </c>
      <c r="M598" s="457">
        <v>1200</v>
      </c>
      <c r="N598" s="458">
        <v>1.88593251504817E-2</v>
      </c>
    </row>
    <row r="599" spans="1:14" x14ac:dyDescent="0.3">
      <c r="A599" s="412" t="s">
        <v>1093</v>
      </c>
      <c r="B599" s="413" t="s">
        <v>271</v>
      </c>
      <c r="C599" s="412" t="s">
        <v>9</v>
      </c>
      <c r="D599" s="412" t="str">
        <f t="shared" si="27"/>
        <v>Charles Sturt 65+</v>
      </c>
      <c r="E599" s="463">
        <v>24125</v>
      </c>
      <c r="F599" s="460">
        <f t="shared" si="28"/>
        <v>24125</v>
      </c>
      <c r="G599" s="461">
        <v>1.056</v>
      </c>
      <c r="H599" s="462">
        <f t="shared" si="29"/>
        <v>1.056</v>
      </c>
      <c r="I599" s="457">
        <v>124</v>
      </c>
      <c r="J599" s="458">
        <v>5.3184645078275788E-3</v>
      </c>
      <c r="K599" s="457">
        <v>6699</v>
      </c>
      <c r="L599" s="458">
        <v>0.28732575595110443</v>
      </c>
      <c r="M599" s="457">
        <v>1245</v>
      </c>
      <c r="N599" s="458">
        <v>5.3399099292301092E-2</v>
      </c>
    </row>
    <row r="600" spans="1:14" x14ac:dyDescent="0.3">
      <c r="A600" s="412" t="s">
        <v>1093</v>
      </c>
      <c r="B600" s="413" t="s">
        <v>271</v>
      </c>
      <c r="C600" s="412" t="s">
        <v>850</v>
      </c>
      <c r="D600" s="412" t="str">
        <f t="shared" si="27"/>
        <v>Charles Sturt ALL</v>
      </c>
      <c r="E600" s="463">
        <v>123910</v>
      </c>
      <c r="F600" s="460">
        <f t="shared" si="28"/>
        <v>123910</v>
      </c>
      <c r="G600" s="461">
        <v>1.056</v>
      </c>
      <c r="H600" s="462">
        <f t="shared" si="29"/>
        <v>1.056</v>
      </c>
      <c r="I600" s="457">
        <v>1968</v>
      </c>
      <c r="J600" s="458">
        <v>1.6615727529085966E-2</v>
      </c>
      <c r="K600" s="457">
        <v>31994</v>
      </c>
      <c r="L600" s="458">
        <v>0.27012377366137014</v>
      </c>
      <c r="M600" s="457">
        <v>2541</v>
      </c>
      <c r="N600" s="458">
        <v>2.1453538440755811E-2</v>
      </c>
    </row>
    <row r="601" spans="1:14" x14ac:dyDescent="0.3">
      <c r="A601" s="412" t="s">
        <v>1093</v>
      </c>
      <c r="B601" s="413" t="s">
        <v>249</v>
      </c>
      <c r="C601" s="465" t="s">
        <v>361</v>
      </c>
      <c r="D601" s="412" t="str">
        <f t="shared" si="27"/>
        <v>Charters Towers - Ayr - Ingham 12to17</v>
      </c>
      <c r="E601" s="463">
        <v>3422</v>
      </c>
      <c r="F601" s="460">
        <f t="shared" si="28"/>
        <v>3422</v>
      </c>
      <c r="G601" s="461">
        <v>2.25</v>
      </c>
      <c r="H601" s="462">
        <f t="shared" si="29"/>
        <v>2.25</v>
      </c>
      <c r="I601" s="457">
        <v>739</v>
      </c>
      <c r="J601" s="458">
        <v>0.20746771476698483</v>
      </c>
      <c r="K601" s="457">
        <v>164</v>
      </c>
      <c r="L601" s="458">
        <v>4.6041549691184729E-2</v>
      </c>
      <c r="M601" s="457">
        <v>5</v>
      </c>
      <c r="N601" s="458">
        <v>1.403705783267827E-3</v>
      </c>
    </row>
    <row r="602" spans="1:14" x14ac:dyDescent="0.3">
      <c r="A602" s="412" t="s">
        <v>1093</v>
      </c>
      <c r="B602" s="413" t="s">
        <v>249</v>
      </c>
      <c r="C602" s="465" t="s">
        <v>362</v>
      </c>
      <c r="D602" s="412" t="str">
        <f t="shared" si="27"/>
        <v>Charters Towers - Ayr - Ingham 18to24</v>
      </c>
      <c r="E602" s="463">
        <v>3200</v>
      </c>
      <c r="F602" s="460">
        <f t="shared" si="28"/>
        <v>3200</v>
      </c>
      <c r="G602" s="461">
        <v>1.7919999999999998</v>
      </c>
      <c r="H602" s="462">
        <f t="shared" si="29"/>
        <v>1.7919999999999998</v>
      </c>
      <c r="I602" s="457">
        <v>525</v>
      </c>
      <c r="J602" s="458">
        <v>0.18147251987556171</v>
      </c>
      <c r="K602" s="457">
        <v>169</v>
      </c>
      <c r="L602" s="458">
        <v>5.8416868302799858E-2</v>
      </c>
      <c r="M602" s="457">
        <v>14</v>
      </c>
      <c r="N602" s="458">
        <v>4.8392671966816453E-3</v>
      </c>
    </row>
    <row r="603" spans="1:14" x14ac:dyDescent="0.3">
      <c r="A603" s="412" t="s">
        <v>1093</v>
      </c>
      <c r="B603" s="413" t="s">
        <v>249</v>
      </c>
      <c r="C603" s="465" t="s">
        <v>364</v>
      </c>
      <c r="D603" s="412" t="str">
        <f t="shared" si="27"/>
        <v>Charters Towers - Ayr - Ingham 25to64</v>
      </c>
      <c r="E603" s="463">
        <v>19838</v>
      </c>
      <c r="F603" s="460">
        <f t="shared" si="28"/>
        <v>19838</v>
      </c>
      <c r="G603" s="461">
        <v>1.7919999999999998</v>
      </c>
      <c r="H603" s="462">
        <f t="shared" si="29"/>
        <v>1.7919999999999998</v>
      </c>
      <c r="I603" s="457">
        <v>2044</v>
      </c>
      <c r="J603" s="458">
        <v>0.10352512155591573</v>
      </c>
      <c r="K603" s="457">
        <v>1321</v>
      </c>
      <c r="L603" s="458">
        <v>6.6906401944894653E-2</v>
      </c>
      <c r="M603" s="457">
        <v>443</v>
      </c>
      <c r="N603" s="458">
        <v>2.2437196110210698E-2</v>
      </c>
    </row>
    <row r="604" spans="1:14" x14ac:dyDescent="0.3">
      <c r="A604" s="412" t="s">
        <v>1093</v>
      </c>
      <c r="B604" s="413" t="s">
        <v>249</v>
      </c>
      <c r="C604" s="412" t="s">
        <v>9</v>
      </c>
      <c r="D604" s="412" t="str">
        <f t="shared" si="27"/>
        <v>Charters Towers - Ayr - Ingham 65+</v>
      </c>
      <c r="E604" s="463">
        <v>10136</v>
      </c>
      <c r="F604" s="460">
        <f t="shared" si="28"/>
        <v>10136</v>
      </c>
      <c r="G604" s="461">
        <v>1.7919999999999998</v>
      </c>
      <c r="H604" s="462">
        <f t="shared" si="29"/>
        <v>1.7919999999999998</v>
      </c>
      <c r="I604" s="457">
        <v>332</v>
      </c>
      <c r="J604" s="458">
        <v>3.4023365443738469E-2</v>
      </c>
      <c r="K604" s="457">
        <v>635</v>
      </c>
      <c r="L604" s="458">
        <v>6.5074810411969664E-2</v>
      </c>
      <c r="M604" s="457">
        <v>748</v>
      </c>
      <c r="N604" s="458">
        <v>7.6655052264808357E-2</v>
      </c>
    </row>
    <row r="605" spans="1:14" x14ac:dyDescent="0.3">
      <c r="A605" s="412" t="s">
        <v>1093</v>
      </c>
      <c r="B605" s="413" t="s">
        <v>249</v>
      </c>
      <c r="C605" s="412" t="s">
        <v>850</v>
      </c>
      <c r="D605" s="412" t="str">
        <f t="shared" si="27"/>
        <v>Charters Towers - Ayr - Ingham ALL</v>
      </c>
      <c r="E605" s="463">
        <v>42320</v>
      </c>
      <c r="F605" s="460">
        <f t="shared" si="28"/>
        <v>42320</v>
      </c>
      <c r="G605" s="461">
        <v>1.7919999999999998</v>
      </c>
      <c r="H605" s="462">
        <f t="shared" si="29"/>
        <v>1.7919999999999998</v>
      </c>
      <c r="I605" s="457">
        <v>4913</v>
      </c>
      <c r="J605" s="458">
        <v>0.1184797549858924</v>
      </c>
      <c r="K605" s="457">
        <v>2671</v>
      </c>
      <c r="L605" s="458">
        <v>6.4412665493042656E-2</v>
      </c>
      <c r="M605" s="457">
        <v>1208</v>
      </c>
      <c r="N605" s="458">
        <v>2.9131598620589866E-2</v>
      </c>
    </row>
    <row r="606" spans="1:14" x14ac:dyDescent="0.3">
      <c r="A606" s="412" t="s">
        <v>1093</v>
      </c>
      <c r="B606" s="413" t="s">
        <v>78</v>
      </c>
      <c r="C606" s="465" t="s">
        <v>361</v>
      </c>
      <c r="D606" s="412" t="str">
        <f t="shared" si="27"/>
        <v>Chatswood - Lane Cove 12to17</v>
      </c>
      <c r="E606" s="463">
        <v>8908</v>
      </c>
      <c r="F606" s="460">
        <f t="shared" si="28"/>
        <v>8908</v>
      </c>
      <c r="G606" s="461">
        <v>8.3333333333333329E-2</v>
      </c>
      <c r="H606" s="462">
        <f t="shared" si="29"/>
        <v>8.3333333333333329E-2</v>
      </c>
      <c r="I606" s="457">
        <v>27</v>
      </c>
      <c r="J606" s="458">
        <v>3.2070317139802828E-3</v>
      </c>
      <c r="K606" s="457">
        <v>2117</v>
      </c>
      <c r="L606" s="458">
        <v>0.25145504216652809</v>
      </c>
      <c r="M606" s="457">
        <v>0</v>
      </c>
      <c r="N606" s="458">
        <v>0</v>
      </c>
    </row>
    <row r="607" spans="1:14" x14ac:dyDescent="0.3">
      <c r="A607" s="412" t="s">
        <v>1093</v>
      </c>
      <c r="B607" s="413" t="s">
        <v>78</v>
      </c>
      <c r="C607" s="465" t="s">
        <v>362</v>
      </c>
      <c r="D607" s="412" t="str">
        <f t="shared" si="27"/>
        <v>Chatswood - Lane Cove 18to24</v>
      </c>
      <c r="E607" s="463">
        <v>10249</v>
      </c>
      <c r="F607" s="460">
        <f t="shared" si="28"/>
        <v>10249</v>
      </c>
      <c r="G607" s="461">
        <v>0.67200000000000004</v>
      </c>
      <c r="H607" s="462">
        <f t="shared" si="29"/>
        <v>0.67200000000000004</v>
      </c>
      <c r="I607" s="457">
        <v>55</v>
      </c>
      <c r="J607" s="458">
        <v>6.6521528785679733E-3</v>
      </c>
      <c r="K607" s="457">
        <v>2511</v>
      </c>
      <c r="L607" s="458">
        <v>0.30370101596516691</v>
      </c>
      <c r="M607" s="457">
        <v>51</v>
      </c>
      <c r="N607" s="458">
        <v>6.1683599419448476E-3</v>
      </c>
    </row>
    <row r="608" spans="1:14" x14ac:dyDescent="0.3">
      <c r="A608" s="412" t="s">
        <v>1093</v>
      </c>
      <c r="B608" s="413" t="s">
        <v>78</v>
      </c>
      <c r="C608" s="465" t="s">
        <v>364</v>
      </c>
      <c r="D608" s="412" t="str">
        <f t="shared" si="27"/>
        <v>Chatswood - Lane Cove 25to64</v>
      </c>
      <c r="E608" s="463">
        <v>68050</v>
      </c>
      <c r="F608" s="460">
        <f t="shared" si="28"/>
        <v>68050</v>
      </c>
      <c r="G608" s="461">
        <v>0.67200000000000004</v>
      </c>
      <c r="H608" s="462">
        <f t="shared" si="29"/>
        <v>0.67200000000000004</v>
      </c>
      <c r="I608" s="457">
        <v>208</v>
      </c>
      <c r="J608" s="458">
        <v>3.1718437866935052E-3</v>
      </c>
      <c r="K608" s="457">
        <v>26590</v>
      </c>
      <c r="L608" s="458">
        <v>0.40547753023163607</v>
      </c>
      <c r="M608" s="457">
        <v>676</v>
      </c>
      <c r="N608" s="458">
        <v>1.0308492306753892E-2</v>
      </c>
    </row>
    <row r="609" spans="1:14" x14ac:dyDescent="0.3">
      <c r="A609" s="412" t="s">
        <v>1093</v>
      </c>
      <c r="B609" s="413" t="s">
        <v>78</v>
      </c>
      <c r="C609" s="412" t="s">
        <v>9</v>
      </c>
      <c r="D609" s="412" t="str">
        <f t="shared" si="27"/>
        <v>Chatswood - Lane Cove 65+</v>
      </c>
      <c r="E609" s="463">
        <v>18196</v>
      </c>
      <c r="F609" s="460">
        <f t="shared" si="28"/>
        <v>18196</v>
      </c>
      <c r="G609" s="461">
        <v>0.67200000000000004</v>
      </c>
      <c r="H609" s="462">
        <f t="shared" si="29"/>
        <v>0.67200000000000004</v>
      </c>
      <c r="I609" s="457">
        <v>21</v>
      </c>
      <c r="J609" s="458">
        <v>1.1744966442953019E-3</v>
      </c>
      <c r="K609" s="457">
        <v>5871</v>
      </c>
      <c r="L609" s="458">
        <v>0.32835570469798658</v>
      </c>
      <c r="M609" s="457">
        <v>585</v>
      </c>
      <c r="N609" s="458">
        <v>3.2718120805369129E-2</v>
      </c>
    </row>
    <row r="610" spans="1:14" x14ac:dyDescent="0.3">
      <c r="A610" s="412" t="s">
        <v>1093</v>
      </c>
      <c r="B610" s="413" t="s">
        <v>78</v>
      </c>
      <c r="C610" s="412" t="s">
        <v>850</v>
      </c>
      <c r="D610" s="412" t="str">
        <f t="shared" si="27"/>
        <v>Chatswood - Lane Cove ALL</v>
      </c>
      <c r="E610" s="463">
        <v>121917</v>
      </c>
      <c r="F610" s="460">
        <f t="shared" si="28"/>
        <v>121917</v>
      </c>
      <c r="G610" s="461">
        <v>0.67200000000000004</v>
      </c>
      <c r="H610" s="462">
        <f t="shared" si="29"/>
        <v>0.67200000000000004</v>
      </c>
      <c r="I610" s="457">
        <v>361</v>
      </c>
      <c r="J610" s="458">
        <v>3.0734913499523226E-3</v>
      </c>
      <c r="K610" s="457">
        <v>43066</v>
      </c>
      <c r="L610" s="458">
        <v>0.36665645007492165</v>
      </c>
      <c r="M610" s="457">
        <v>1306</v>
      </c>
      <c r="N610" s="458">
        <v>1.1119057349134995E-2</v>
      </c>
    </row>
    <row r="611" spans="1:14" x14ac:dyDescent="0.3">
      <c r="A611" s="412" t="s">
        <v>1093</v>
      </c>
      <c r="B611" s="413" t="s">
        <v>177</v>
      </c>
      <c r="C611" s="465" t="s">
        <v>361</v>
      </c>
      <c r="D611" s="412" t="str">
        <f t="shared" si="27"/>
        <v>Chermside 12to17</v>
      </c>
      <c r="E611" s="463">
        <v>5209</v>
      </c>
      <c r="F611" s="460">
        <f t="shared" si="28"/>
        <v>5209</v>
      </c>
      <c r="G611" s="461">
        <v>0.70833333333333337</v>
      </c>
      <c r="H611" s="462">
        <f t="shared" si="29"/>
        <v>0.70833333333333337</v>
      </c>
      <c r="I611" s="457">
        <v>163</v>
      </c>
      <c r="J611" s="458">
        <v>3.2744073925271192E-2</v>
      </c>
      <c r="K611" s="457">
        <v>544</v>
      </c>
      <c r="L611" s="458">
        <v>0.1092808356769787</v>
      </c>
      <c r="M611" s="457">
        <v>0</v>
      </c>
      <c r="N611" s="458">
        <v>0</v>
      </c>
    </row>
    <row r="612" spans="1:14" x14ac:dyDescent="0.3">
      <c r="A612" s="412" t="s">
        <v>1093</v>
      </c>
      <c r="B612" s="413" t="s">
        <v>177</v>
      </c>
      <c r="C612" s="465" t="s">
        <v>362</v>
      </c>
      <c r="D612" s="412" t="str">
        <f t="shared" si="27"/>
        <v>Chermside 18to24</v>
      </c>
      <c r="E612" s="463">
        <v>7025</v>
      </c>
      <c r="F612" s="460">
        <f t="shared" si="28"/>
        <v>7025</v>
      </c>
      <c r="G612" s="461">
        <v>0.72799999999999998</v>
      </c>
      <c r="H612" s="462">
        <f t="shared" si="29"/>
        <v>0.72799999999999998</v>
      </c>
      <c r="I612" s="457">
        <v>222</v>
      </c>
      <c r="J612" s="458">
        <v>3.4227567067530065E-2</v>
      </c>
      <c r="K612" s="457">
        <v>827</v>
      </c>
      <c r="L612" s="458">
        <v>0.12750539623805118</v>
      </c>
      <c r="M612" s="457">
        <v>106</v>
      </c>
      <c r="N612" s="458">
        <v>1.6342892383595438E-2</v>
      </c>
    </row>
    <row r="613" spans="1:14" x14ac:dyDescent="0.3">
      <c r="A613" s="412" t="s">
        <v>1093</v>
      </c>
      <c r="B613" s="413" t="s">
        <v>177</v>
      </c>
      <c r="C613" s="465" t="s">
        <v>364</v>
      </c>
      <c r="D613" s="412" t="str">
        <f t="shared" si="27"/>
        <v>Chermside 25to64</v>
      </c>
      <c r="E613" s="463">
        <v>42516</v>
      </c>
      <c r="F613" s="460">
        <f t="shared" si="28"/>
        <v>42516</v>
      </c>
      <c r="G613" s="461">
        <v>0.72799999999999998</v>
      </c>
      <c r="H613" s="462">
        <f t="shared" si="29"/>
        <v>0.72799999999999998</v>
      </c>
      <c r="I613" s="457">
        <v>820</v>
      </c>
      <c r="J613" s="458">
        <v>2.026042052726509E-2</v>
      </c>
      <c r="K613" s="457">
        <v>6783</v>
      </c>
      <c r="L613" s="458">
        <v>0.16759321028834037</v>
      </c>
      <c r="M613" s="457">
        <v>1199</v>
      </c>
      <c r="N613" s="458">
        <v>2.9624688063647368E-2</v>
      </c>
    </row>
    <row r="614" spans="1:14" x14ac:dyDescent="0.3">
      <c r="A614" s="412" t="s">
        <v>1093</v>
      </c>
      <c r="B614" s="413" t="s">
        <v>177</v>
      </c>
      <c r="C614" s="412" t="s">
        <v>9</v>
      </c>
      <c r="D614" s="412" t="str">
        <f t="shared" si="27"/>
        <v>Chermside 65+</v>
      </c>
      <c r="E614" s="463">
        <v>12048</v>
      </c>
      <c r="F614" s="460">
        <f t="shared" si="28"/>
        <v>12048</v>
      </c>
      <c r="G614" s="461">
        <v>0.72799999999999998</v>
      </c>
      <c r="H614" s="462">
        <f t="shared" si="29"/>
        <v>0.72799999999999998</v>
      </c>
      <c r="I614" s="457">
        <v>95</v>
      </c>
      <c r="J614" s="458">
        <v>7.9491255961844191E-3</v>
      </c>
      <c r="K614" s="457">
        <v>1285</v>
      </c>
      <c r="L614" s="458">
        <v>0.10752238306417873</v>
      </c>
      <c r="M614" s="457">
        <v>932</v>
      </c>
      <c r="N614" s="458">
        <v>7.7985105848882935E-2</v>
      </c>
    </row>
    <row r="615" spans="1:14" x14ac:dyDescent="0.3">
      <c r="A615" s="412" t="s">
        <v>1093</v>
      </c>
      <c r="B615" s="413" t="s">
        <v>177</v>
      </c>
      <c r="C615" s="412" t="s">
        <v>850</v>
      </c>
      <c r="D615" s="412" t="str">
        <f t="shared" si="27"/>
        <v>Chermside ALL</v>
      </c>
      <c r="E615" s="463">
        <v>77531</v>
      </c>
      <c r="F615" s="460">
        <f t="shared" si="28"/>
        <v>77531</v>
      </c>
      <c r="G615" s="461">
        <v>0.72799999999999998</v>
      </c>
      <c r="H615" s="462">
        <f t="shared" si="29"/>
        <v>0.72799999999999998</v>
      </c>
      <c r="I615" s="457">
        <v>1704</v>
      </c>
      <c r="J615" s="458">
        <v>2.2924794833849051E-2</v>
      </c>
      <c r="K615" s="457">
        <v>10920</v>
      </c>
      <c r="L615" s="458">
        <v>0.14691241759720167</v>
      </c>
      <c r="M615" s="457">
        <v>2239</v>
      </c>
      <c r="N615" s="458">
        <v>3.0122427014664336E-2</v>
      </c>
    </row>
    <row r="616" spans="1:14" x14ac:dyDescent="0.3">
      <c r="A616" s="412" t="s">
        <v>1093</v>
      </c>
      <c r="B616" s="413" t="s">
        <v>355</v>
      </c>
      <c r="C616" s="465" t="s">
        <v>361</v>
      </c>
      <c r="D616" s="412" t="str">
        <f t="shared" si="27"/>
        <v>Christmas Island 12to17</v>
      </c>
      <c r="E616" s="463">
        <v>119</v>
      </c>
      <c r="F616" s="460">
        <f t="shared" si="28"/>
        <v>119</v>
      </c>
      <c r="G616" s="461">
        <v>1.4999999999999998</v>
      </c>
      <c r="H616" s="462">
        <f t="shared" si="29"/>
        <v>1.4999999999999998</v>
      </c>
      <c r="I616" s="457">
        <v>0</v>
      </c>
      <c r="J616" s="458">
        <v>0</v>
      </c>
      <c r="K616" s="457">
        <v>55</v>
      </c>
      <c r="L616" s="458">
        <v>0.52884615384615385</v>
      </c>
      <c r="M616" s="457">
        <v>0</v>
      </c>
      <c r="N616" s="458">
        <v>0</v>
      </c>
    </row>
    <row r="617" spans="1:14" x14ac:dyDescent="0.3">
      <c r="A617" s="412" t="s">
        <v>1093</v>
      </c>
      <c r="B617" s="413" t="s">
        <v>355</v>
      </c>
      <c r="C617" s="465" t="s">
        <v>362</v>
      </c>
      <c r="D617" s="412" t="str">
        <f t="shared" si="27"/>
        <v>Christmas Island 18to24</v>
      </c>
      <c r="E617" s="463">
        <v>111</v>
      </c>
      <c r="F617" s="460">
        <f t="shared" si="28"/>
        <v>111</v>
      </c>
      <c r="G617" s="464">
        <v>1</v>
      </c>
      <c r="H617" s="462">
        <f t="shared" si="29"/>
        <v>1</v>
      </c>
      <c r="I617" s="457">
        <v>0</v>
      </c>
      <c r="J617" s="458">
        <v>0</v>
      </c>
      <c r="K617" s="457">
        <v>29</v>
      </c>
      <c r="L617" s="458">
        <v>0.3411764705882353</v>
      </c>
      <c r="M617" s="457">
        <v>0</v>
      </c>
      <c r="N617" s="458">
        <v>0</v>
      </c>
    </row>
    <row r="618" spans="1:14" x14ac:dyDescent="0.3">
      <c r="A618" s="412" t="s">
        <v>1093</v>
      </c>
      <c r="B618" s="413" t="s">
        <v>355</v>
      </c>
      <c r="C618" s="465" t="s">
        <v>364</v>
      </c>
      <c r="D618" s="412" t="str">
        <f t="shared" si="27"/>
        <v>Christmas Island 25to64</v>
      </c>
      <c r="E618" s="463">
        <v>1133</v>
      </c>
      <c r="F618" s="460">
        <f t="shared" si="28"/>
        <v>1133</v>
      </c>
      <c r="G618" s="464">
        <v>1</v>
      </c>
      <c r="H618" s="462">
        <f t="shared" si="29"/>
        <v>1</v>
      </c>
      <c r="I618" s="457">
        <v>11</v>
      </c>
      <c r="J618" s="458">
        <v>1.0406811731315043E-2</v>
      </c>
      <c r="K618" s="457">
        <v>401</v>
      </c>
      <c r="L618" s="458">
        <v>0.37937559129612108</v>
      </c>
      <c r="M618" s="457">
        <v>10</v>
      </c>
      <c r="N618" s="458">
        <v>9.4607379375591296E-3</v>
      </c>
    </row>
    <row r="619" spans="1:14" x14ac:dyDescent="0.3">
      <c r="A619" s="412" t="s">
        <v>1093</v>
      </c>
      <c r="B619" s="413" t="s">
        <v>355</v>
      </c>
      <c r="C619" s="412" t="s">
        <v>9</v>
      </c>
      <c r="D619" s="412" t="str">
        <f t="shared" si="27"/>
        <v>Christmas Island 65+</v>
      </c>
      <c r="E619" s="463">
        <v>245</v>
      </c>
      <c r="F619" s="460">
        <f t="shared" si="28"/>
        <v>245</v>
      </c>
      <c r="G619" s="464">
        <v>1</v>
      </c>
      <c r="H619" s="462">
        <f t="shared" si="29"/>
        <v>1</v>
      </c>
      <c r="I619" s="457">
        <v>0</v>
      </c>
      <c r="J619" s="458">
        <v>0</v>
      </c>
      <c r="K619" s="457">
        <v>152</v>
      </c>
      <c r="L619" s="458">
        <v>0.70370370370370372</v>
      </c>
      <c r="M619" s="457">
        <v>5</v>
      </c>
      <c r="N619" s="458">
        <v>2.3148148148148147E-2</v>
      </c>
    </row>
    <row r="620" spans="1:14" x14ac:dyDescent="0.3">
      <c r="A620" s="412" t="s">
        <v>1093</v>
      </c>
      <c r="B620" s="413" t="s">
        <v>355</v>
      </c>
      <c r="C620" s="412" t="s">
        <v>850</v>
      </c>
      <c r="D620" s="412" t="str">
        <f t="shared" si="27"/>
        <v>Christmas Island ALL</v>
      </c>
      <c r="E620" s="463">
        <v>1823</v>
      </c>
      <c r="F620" s="460">
        <f t="shared" si="28"/>
        <v>1823</v>
      </c>
      <c r="G620" s="464">
        <v>1</v>
      </c>
      <c r="H620" s="462">
        <f t="shared" si="29"/>
        <v>1</v>
      </c>
      <c r="I620" s="457">
        <v>10</v>
      </c>
      <c r="J620" s="458">
        <v>5.9101654846335696E-3</v>
      </c>
      <c r="K620" s="457">
        <v>755</v>
      </c>
      <c r="L620" s="458">
        <v>0.44621749408983452</v>
      </c>
      <c r="M620" s="457">
        <v>18</v>
      </c>
      <c r="N620" s="458">
        <v>1.0638297872340425E-2</v>
      </c>
    </row>
    <row r="621" spans="1:14" x14ac:dyDescent="0.3">
      <c r="A621" s="412" t="s">
        <v>1093</v>
      </c>
      <c r="B621" s="413" t="s">
        <v>22</v>
      </c>
      <c r="C621" s="465" t="s">
        <v>361</v>
      </c>
      <c r="D621" s="412" t="str">
        <f t="shared" si="27"/>
        <v>Clarence Valley 12to17</v>
      </c>
      <c r="E621" s="463">
        <v>3860</v>
      </c>
      <c r="F621" s="460">
        <f t="shared" si="28"/>
        <v>3860</v>
      </c>
      <c r="G621" s="461">
        <v>2.5416666666666665</v>
      </c>
      <c r="H621" s="462">
        <f t="shared" si="29"/>
        <v>2.5416666666666665</v>
      </c>
      <c r="I621" s="457">
        <v>572</v>
      </c>
      <c r="J621" s="458">
        <v>0.15463638821303055</v>
      </c>
      <c r="K621" s="457">
        <v>76</v>
      </c>
      <c r="L621" s="458">
        <v>2.0546093538794268E-2</v>
      </c>
      <c r="M621" s="457">
        <v>0</v>
      </c>
      <c r="N621" s="458">
        <v>0</v>
      </c>
    </row>
    <row r="622" spans="1:14" x14ac:dyDescent="0.3">
      <c r="A622" s="412" t="s">
        <v>1093</v>
      </c>
      <c r="B622" s="413" t="s">
        <v>22</v>
      </c>
      <c r="C622" s="465" t="s">
        <v>362</v>
      </c>
      <c r="D622" s="412" t="str">
        <f t="shared" si="27"/>
        <v>Clarence Valley 18to24</v>
      </c>
      <c r="E622" s="463">
        <v>3541</v>
      </c>
      <c r="F622" s="460">
        <f t="shared" si="28"/>
        <v>3541</v>
      </c>
      <c r="G622" s="461">
        <v>1.48</v>
      </c>
      <c r="H622" s="462">
        <f t="shared" si="29"/>
        <v>1.48</v>
      </c>
      <c r="I622" s="457">
        <v>521</v>
      </c>
      <c r="J622" s="458">
        <v>0.1579266444377084</v>
      </c>
      <c r="K622" s="457">
        <v>50</v>
      </c>
      <c r="L622" s="458">
        <v>1.515610791148833E-2</v>
      </c>
      <c r="M622" s="457">
        <v>19</v>
      </c>
      <c r="N622" s="458">
        <v>5.7593210063655656E-3</v>
      </c>
    </row>
    <row r="623" spans="1:14" x14ac:dyDescent="0.3">
      <c r="A623" s="412" t="s">
        <v>1093</v>
      </c>
      <c r="B623" s="413" t="s">
        <v>22</v>
      </c>
      <c r="C623" s="465" t="s">
        <v>364</v>
      </c>
      <c r="D623" s="412" t="str">
        <f t="shared" si="27"/>
        <v>Clarence Valley 25to64</v>
      </c>
      <c r="E623" s="463">
        <v>25258</v>
      </c>
      <c r="F623" s="460">
        <f t="shared" si="28"/>
        <v>25258</v>
      </c>
      <c r="G623" s="461">
        <v>1.48</v>
      </c>
      <c r="H623" s="462">
        <f t="shared" si="29"/>
        <v>1.48</v>
      </c>
      <c r="I623" s="457">
        <v>1897</v>
      </c>
      <c r="J623" s="458">
        <v>7.5006919457514531E-2</v>
      </c>
      <c r="K623" s="457">
        <v>873</v>
      </c>
      <c r="L623" s="458">
        <v>3.4518208058202521E-2</v>
      </c>
      <c r="M623" s="457">
        <v>631</v>
      </c>
      <c r="N623" s="458">
        <v>2.4949586809536989E-2</v>
      </c>
    </row>
    <row r="624" spans="1:14" x14ac:dyDescent="0.3">
      <c r="A624" s="412" t="s">
        <v>1093</v>
      </c>
      <c r="B624" s="413" t="s">
        <v>22</v>
      </c>
      <c r="C624" s="412" t="s">
        <v>9</v>
      </c>
      <c r="D624" s="412" t="str">
        <f t="shared" si="27"/>
        <v>Clarence Valley 65+</v>
      </c>
      <c r="E624" s="463">
        <v>15161</v>
      </c>
      <c r="F624" s="460">
        <f t="shared" si="28"/>
        <v>15161</v>
      </c>
      <c r="G624" s="461">
        <v>1.48</v>
      </c>
      <c r="H624" s="462">
        <f t="shared" si="29"/>
        <v>1.48</v>
      </c>
      <c r="I624" s="457">
        <v>313</v>
      </c>
      <c r="J624" s="458">
        <v>2.1249151391717583E-2</v>
      </c>
      <c r="K624" s="457">
        <v>200</v>
      </c>
      <c r="L624" s="458">
        <v>1.3577732518669382E-2</v>
      </c>
      <c r="M624" s="457">
        <v>1139</v>
      </c>
      <c r="N624" s="458">
        <v>7.7325186693822129E-2</v>
      </c>
    </row>
    <row r="625" spans="1:14" x14ac:dyDescent="0.3">
      <c r="A625" s="412" t="s">
        <v>1093</v>
      </c>
      <c r="B625" s="413" t="s">
        <v>22</v>
      </c>
      <c r="C625" s="412" t="s">
        <v>850</v>
      </c>
      <c r="D625" s="412" t="str">
        <f t="shared" si="27"/>
        <v>Clarence Valley ALL</v>
      </c>
      <c r="E625" s="463">
        <v>54881</v>
      </c>
      <c r="F625" s="460">
        <f t="shared" si="28"/>
        <v>54881</v>
      </c>
      <c r="G625" s="461">
        <v>1.48</v>
      </c>
      <c r="H625" s="462">
        <f t="shared" si="29"/>
        <v>1.48</v>
      </c>
      <c r="I625" s="457">
        <v>4369</v>
      </c>
      <c r="J625" s="458">
        <v>8.1412466225659189E-2</v>
      </c>
      <c r="K625" s="457">
        <v>1442</v>
      </c>
      <c r="L625" s="458">
        <v>2.6870399701854095E-2</v>
      </c>
      <c r="M625" s="457">
        <v>1779</v>
      </c>
      <c r="N625" s="458">
        <v>3.3150097829125126E-2</v>
      </c>
    </row>
    <row r="626" spans="1:14" x14ac:dyDescent="0.3">
      <c r="A626" s="412" t="s">
        <v>1093</v>
      </c>
      <c r="B626" s="413" t="s">
        <v>174</v>
      </c>
      <c r="C626" s="465" t="s">
        <v>361</v>
      </c>
      <c r="D626" s="412" t="str">
        <f t="shared" si="27"/>
        <v>Cleveland - Stradbroke 12to17</v>
      </c>
      <c r="E626" s="463">
        <v>7846</v>
      </c>
      <c r="F626" s="460">
        <f t="shared" si="28"/>
        <v>7846</v>
      </c>
      <c r="G626" s="461">
        <v>1.7083333333333333</v>
      </c>
      <c r="H626" s="462">
        <f t="shared" si="29"/>
        <v>1.7083333333333333</v>
      </c>
      <c r="I626" s="457">
        <v>354</v>
      </c>
      <c r="J626" s="458">
        <v>4.6918489065606361E-2</v>
      </c>
      <c r="K626" s="457">
        <v>407</v>
      </c>
      <c r="L626" s="458">
        <v>5.3943008614976806E-2</v>
      </c>
      <c r="M626" s="457">
        <v>0</v>
      </c>
      <c r="N626" s="458">
        <v>0</v>
      </c>
    </row>
    <row r="627" spans="1:14" x14ac:dyDescent="0.3">
      <c r="A627" s="412" t="s">
        <v>1093</v>
      </c>
      <c r="B627" s="413" t="s">
        <v>174</v>
      </c>
      <c r="C627" s="465" t="s">
        <v>362</v>
      </c>
      <c r="D627" s="412" t="str">
        <f t="shared" si="27"/>
        <v>Cleveland - Stradbroke 18to24</v>
      </c>
      <c r="E627" s="463">
        <v>7798</v>
      </c>
      <c r="F627" s="460">
        <f t="shared" si="28"/>
        <v>7798</v>
      </c>
      <c r="G627" s="461">
        <v>0.99199999999999999</v>
      </c>
      <c r="H627" s="462">
        <f t="shared" si="29"/>
        <v>0.99199999999999999</v>
      </c>
      <c r="I627" s="457">
        <v>265</v>
      </c>
      <c r="J627" s="458">
        <v>3.8635369587403413E-2</v>
      </c>
      <c r="K627" s="457">
        <v>373</v>
      </c>
      <c r="L627" s="458">
        <v>5.4381105117364048E-2</v>
      </c>
      <c r="M627" s="457">
        <v>52</v>
      </c>
      <c r="N627" s="458">
        <v>7.5812800699810471E-3</v>
      </c>
    </row>
    <row r="628" spans="1:14" x14ac:dyDescent="0.3">
      <c r="A628" s="412" t="s">
        <v>1093</v>
      </c>
      <c r="B628" s="413" t="s">
        <v>174</v>
      </c>
      <c r="C628" s="465" t="s">
        <v>364</v>
      </c>
      <c r="D628" s="412" t="str">
        <f t="shared" si="27"/>
        <v>Cleveland - Stradbroke 25to64</v>
      </c>
      <c r="E628" s="463">
        <v>47379</v>
      </c>
      <c r="F628" s="460">
        <f t="shared" si="28"/>
        <v>47379</v>
      </c>
      <c r="G628" s="461">
        <v>0.99199999999999999</v>
      </c>
      <c r="H628" s="462">
        <f t="shared" si="29"/>
        <v>0.99199999999999999</v>
      </c>
      <c r="I628" s="457">
        <v>1114</v>
      </c>
      <c r="J628" s="458">
        <v>2.4545013880932446E-2</v>
      </c>
      <c r="K628" s="457">
        <v>3495</v>
      </c>
      <c r="L628" s="458">
        <v>7.7006125236857181E-2</v>
      </c>
      <c r="M628" s="457">
        <v>1165</v>
      </c>
      <c r="N628" s="458">
        <v>2.5668708412285728E-2</v>
      </c>
    </row>
    <row r="629" spans="1:14" x14ac:dyDescent="0.3">
      <c r="A629" s="412" t="s">
        <v>1093</v>
      </c>
      <c r="B629" s="413" t="s">
        <v>174</v>
      </c>
      <c r="C629" s="412" t="s">
        <v>9</v>
      </c>
      <c r="D629" s="412" t="str">
        <f t="shared" si="27"/>
        <v>Cleveland - Stradbroke 65+</v>
      </c>
      <c r="E629" s="463">
        <v>22984</v>
      </c>
      <c r="F629" s="460">
        <f t="shared" si="28"/>
        <v>22984</v>
      </c>
      <c r="G629" s="461">
        <v>0.99199999999999999</v>
      </c>
      <c r="H629" s="462">
        <f t="shared" si="29"/>
        <v>0.99199999999999999</v>
      </c>
      <c r="I629" s="457">
        <v>241</v>
      </c>
      <c r="J629" s="458">
        <v>1.1338508586215008E-2</v>
      </c>
      <c r="K629" s="457">
        <v>1141</v>
      </c>
      <c r="L629" s="458">
        <v>5.3681486709009643E-2</v>
      </c>
      <c r="M629" s="457">
        <v>1790</v>
      </c>
      <c r="N629" s="458">
        <v>8.421547871089155E-2</v>
      </c>
    </row>
    <row r="630" spans="1:14" x14ac:dyDescent="0.3">
      <c r="A630" s="412" t="s">
        <v>1093</v>
      </c>
      <c r="B630" s="413" t="s">
        <v>174</v>
      </c>
      <c r="C630" s="412" t="s">
        <v>850</v>
      </c>
      <c r="D630" s="412" t="str">
        <f t="shared" si="27"/>
        <v>Cleveland - Stradbroke ALL</v>
      </c>
      <c r="E630" s="463">
        <v>98926</v>
      </c>
      <c r="F630" s="460">
        <f t="shared" si="28"/>
        <v>98926</v>
      </c>
      <c r="G630" s="461">
        <v>0.99199999999999999</v>
      </c>
      <c r="H630" s="462">
        <f t="shared" si="29"/>
        <v>0.99199999999999999</v>
      </c>
      <c r="I630" s="457">
        <v>2689</v>
      </c>
      <c r="J630" s="458">
        <v>2.8791999486048353E-2</v>
      </c>
      <c r="K630" s="457">
        <v>6225</v>
      </c>
      <c r="L630" s="458">
        <v>6.6653104053793599E-2</v>
      </c>
      <c r="M630" s="457">
        <v>3007</v>
      </c>
      <c r="N630" s="458">
        <v>3.2196929138916849E-2</v>
      </c>
    </row>
    <row r="631" spans="1:14" x14ac:dyDescent="0.3">
      <c r="A631" s="412" t="s">
        <v>1093</v>
      </c>
      <c r="B631" s="413" t="s">
        <v>302</v>
      </c>
      <c r="C631" s="465" t="s">
        <v>361</v>
      </c>
      <c r="D631" s="412" t="str">
        <f t="shared" si="27"/>
        <v>Cockburn 12to17</v>
      </c>
      <c r="E631" s="463">
        <v>8960</v>
      </c>
      <c r="F631" s="460">
        <f t="shared" si="28"/>
        <v>8960</v>
      </c>
      <c r="G631" s="461">
        <v>1.8333333333333333</v>
      </c>
      <c r="H631" s="462">
        <f t="shared" si="29"/>
        <v>1.8333333333333333</v>
      </c>
      <c r="I631" s="457">
        <v>312</v>
      </c>
      <c r="J631" s="458">
        <v>3.8666501425207583E-2</v>
      </c>
      <c r="K631" s="457">
        <v>1194</v>
      </c>
      <c r="L631" s="458">
        <v>0.14797372660800595</v>
      </c>
      <c r="M631" s="457">
        <v>5</v>
      </c>
      <c r="N631" s="458">
        <v>6.1965547155781384E-4</v>
      </c>
    </row>
    <row r="632" spans="1:14" x14ac:dyDescent="0.3">
      <c r="A632" s="412" t="s">
        <v>1093</v>
      </c>
      <c r="B632" s="413" t="s">
        <v>302</v>
      </c>
      <c r="C632" s="465" t="s">
        <v>362</v>
      </c>
      <c r="D632" s="412" t="str">
        <f t="shared" si="27"/>
        <v>Cockburn 18to24</v>
      </c>
      <c r="E632" s="463">
        <v>10985</v>
      </c>
      <c r="F632" s="460">
        <f t="shared" si="28"/>
        <v>10985</v>
      </c>
      <c r="G632" s="461">
        <v>0.99199999999999999</v>
      </c>
      <c r="H632" s="462">
        <f t="shared" si="29"/>
        <v>0.99199999999999999</v>
      </c>
      <c r="I632" s="457">
        <v>295</v>
      </c>
      <c r="J632" s="458">
        <v>2.9891579693991286E-2</v>
      </c>
      <c r="K632" s="457">
        <v>1579</v>
      </c>
      <c r="L632" s="458">
        <v>0.15999594690444827</v>
      </c>
      <c r="M632" s="457">
        <v>56</v>
      </c>
      <c r="N632" s="458">
        <v>5.6743337724186847E-3</v>
      </c>
    </row>
    <row r="633" spans="1:14" x14ac:dyDescent="0.3">
      <c r="A633" s="412" t="s">
        <v>1093</v>
      </c>
      <c r="B633" s="413" t="s">
        <v>302</v>
      </c>
      <c r="C633" s="465" t="s">
        <v>364</v>
      </c>
      <c r="D633" s="412" t="str">
        <f t="shared" si="27"/>
        <v>Cockburn 25to64</v>
      </c>
      <c r="E633" s="463">
        <v>71231</v>
      </c>
      <c r="F633" s="460">
        <f t="shared" si="28"/>
        <v>71231</v>
      </c>
      <c r="G633" s="461">
        <v>0.99199999999999999</v>
      </c>
      <c r="H633" s="462">
        <f t="shared" si="29"/>
        <v>0.99199999999999999</v>
      </c>
      <c r="I633" s="457">
        <v>909</v>
      </c>
      <c r="J633" s="458">
        <v>1.4195361911454674E-2</v>
      </c>
      <c r="K633" s="457">
        <v>14971</v>
      </c>
      <c r="L633" s="458">
        <v>0.23379401889591631</v>
      </c>
      <c r="M633" s="457">
        <v>1436</v>
      </c>
      <c r="N633" s="458">
        <v>2.2425236198953698E-2</v>
      </c>
    </row>
    <row r="634" spans="1:14" x14ac:dyDescent="0.3">
      <c r="A634" s="412" t="s">
        <v>1093</v>
      </c>
      <c r="B634" s="413" t="s">
        <v>302</v>
      </c>
      <c r="C634" s="412" t="s">
        <v>9</v>
      </c>
      <c r="D634" s="412" t="str">
        <f t="shared" si="27"/>
        <v>Cockburn 65+</v>
      </c>
      <c r="E634" s="463">
        <v>17143</v>
      </c>
      <c r="F634" s="460">
        <f t="shared" si="28"/>
        <v>17143</v>
      </c>
      <c r="G634" s="461">
        <v>0.99199999999999999</v>
      </c>
      <c r="H634" s="462">
        <f t="shared" si="29"/>
        <v>0.99199999999999999</v>
      </c>
      <c r="I634" s="457">
        <v>98</v>
      </c>
      <c r="J634" s="458">
        <v>6.3185041908446161E-3</v>
      </c>
      <c r="K634" s="457">
        <v>3626</v>
      </c>
      <c r="L634" s="458">
        <v>0.23378465506125082</v>
      </c>
      <c r="M634" s="457">
        <v>834</v>
      </c>
      <c r="N634" s="458">
        <v>5.3771760154738876E-2</v>
      </c>
    </row>
    <row r="635" spans="1:14" x14ac:dyDescent="0.3">
      <c r="A635" s="412" t="s">
        <v>1093</v>
      </c>
      <c r="B635" s="413" t="s">
        <v>302</v>
      </c>
      <c r="C635" s="412" t="s">
        <v>850</v>
      </c>
      <c r="D635" s="412" t="str">
        <f t="shared" si="27"/>
        <v>Cockburn ALL</v>
      </c>
      <c r="E635" s="463">
        <v>127948</v>
      </c>
      <c r="F635" s="460">
        <f t="shared" si="28"/>
        <v>127948</v>
      </c>
      <c r="G635" s="461">
        <v>0.99199999999999999</v>
      </c>
      <c r="H635" s="462">
        <f t="shared" si="29"/>
        <v>0.99199999999999999</v>
      </c>
      <c r="I635" s="457">
        <v>2224</v>
      </c>
      <c r="J635" s="458">
        <v>1.9201547175024175E-2</v>
      </c>
      <c r="K635" s="457">
        <v>24693</v>
      </c>
      <c r="L635" s="458">
        <v>0.21319415665147121</v>
      </c>
      <c r="M635" s="457">
        <v>2329</v>
      </c>
      <c r="N635" s="458">
        <v>2.0108095040751485E-2</v>
      </c>
    </row>
    <row r="636" spans="1:14" x14ac:dyDescent="0.3">
      <c r="A636" s="412" t="s">
        <v>1093</v>
      </c>
      <c r="B636" s="413" t="s">
        <v>356</v>
      </c>
      <c r="C636" s="465" t="s">
        <v>361</v>
      </c>
      <c r="D636" s="412" t="str">
        <f t="shared" si="27"/>
        <v>Cocos (Keeling) Islands 12to17</v>
      </c>
      <c r="E636" s="463">
        <v>33</v>
      </c>
      <c r="F636" s="460">
        <f t="shared" si="28"/>
        <v>33</v>
      </c>
      <c r="G636" s="461">
        <v>1.4999999999999998</v>
      </c>
      <c r="H636" s="462">
        <f t="shared" si="29"/>
        <v>1.4999999999999998</v>
      </c>
      <c r="I636" s="457">
        <v>0</v>
      </c>
      <c r="J636" s="458">
        <v>0</v>
      </c>
      <c r="K636" s="457">
        <v>15</v>
      </c>
      <c r="L636" s="458">
        <v>0.6</v>
      </c>
      <c r="M636" s="457">
        <v>0</v>
      </c>
      <c r="N636" s="458">
        <v>0</v>
      </c>
    </row>
    <row r="637" spans="1:14" x14ac:dyDescent="0.3">
      <c r="A637" s="412" t="s">
        <v>1093</v>
      </c>
      <c r="B637" s="413" t="s">
        <v>356</v>
      </c>
      <c r="C637" s="465" t="s">
        <v>362</v>
      </c>
      <c r="D637" s="412" t="str">
        <f t="shared" si="27"/>
        <v>Cocos (Keeling) Islands 18to24</v>
      </c>
      <c r="E637" s="463">
        <v>23</v>
      </c>
      <c r="F637" s="460">
        <f t="shared" si="28"/>
        <v>23</v>
      </c>
      <c r="G637" s="464">
        <v>1</v>
      </c>
      <c r="H637" s="462">
        <f t="shared" si="29"/>
        <v>1</v>
      </c>
      <c r="I637" s="457">
        <v>0</v>
      </c>
      <c r="J637" s="458">
        <v>0</v>
      </c>
      <c r="K637" s="457">
        <v>32</v>
      </c>
      <c r="L637" s="458">
        <v>0.69565217391304346</v>
      </c>
      <c r="M637" s="457">
        <v>0</v>
      </c>
      <c r="N637" s="458">
        <v>0</v>
      </c>
    </row>
    <row r="638" spans="1:14" x14ac:dyDescent="0.3">
      <c r="A638" s="412" t="s">
        <v>1093</v>
      </c>
      <c r="B638" s="413" t="s">
        <v>356</v>
      </c>
      <c r="C638" s="465" t="s">
        <v>364</v>
      </c>
      <c r="D638" s="412" t="str">
        <f t="shared" si="27"/>
        <v>Cocos (Keeling) Islands 25to64</v>
      </c>
      <c r="E638" s="463">
        <v>340</v>
      </c>
      <c r="F638" s="460">
        <f t="shared" si="28"/>
        <v>340</v>
      </c>
      <c r="G638" s="464">
        <v>1</v>
      </c>
      <c r="H638" s="462">
        <f t="shared" si="29"/>
        <v>1</v>
      </c>
      <c r="I638" s="457">
        <v>0</v>
      </c>
      <c r="J638" s="458">
        <v>0</v>
      </c>
      <c r="K638" s="457">
        <v>185</v>
      </c>
      <c r="L638" s="458">
        <v>0.58359621451104104</v>
      </c>
      <c r="M638" s="457">
        <v>7</v>
      </c>
      <c r="N638" s="458">
        <v>2.2082018927444796E-2</v>
      </c>
    </row>
    <row r="639" spans="1:14" x14ac:dyDescent="0.3">
      <c r="A639" s="412" t="s">
        <v>1093</v>
      </c>
      <c r="B639" s="413" t="s">
        <v>356</v>
      </c>
      <c r="C639" s="412" t="s">
        <v>9</v>
      </c>
      <c r="D639" s="412" t="str">
        <f t="shared" si="27"/>
        <v>Cocos (Keeling) Islands 65+</v>
      </c>
      <c r="E639" s="463">
        <v>121</v>
      </c>
      <c r="F639" s="460">
        <f t="shared" si="28"/>
        <v>121</v>
      </c>
      <c r="G639" s="464">
        <v>1</v>
      </c>
      <c r="H639" s="462">
        <f t="shared" si="29"/>
        <v>1</v>
      </c>
      <c r="I639" s="457">
        <v>0</v>
      </c>
      <c r="J639" s="458">
        <v>0</v>
      </c>
      <c r="K639" s="457">
        <v>76</v>
      </c>
      <c r="L639" s="458">
        <v>0.73786407766990292</v>
      </c>
      <c r="M639" s="457">
        <v>0</v>
      </c>
      <c r="N639" s="458">
        <v>0</v>
      </c>
    </row>
    <row r="640" spans="1:14" x14ac:dyDescent="0.3">
      <c r="A640" s="412" t="s">
        <v>1093</v>
      </c>
      <c r="B640" s="413" t="s">
        <v>356</v>
      </c>
      <c r="C640" s="412" t="s">
        <v>850</v>
      </c>
      <c r="D640" s="412" t="str">
        <f t="shared" si="27"/>
        <v>Cocos (Keeling) Islands ALL</v>
      </c>
      <c r="E640" s="463">
        <v>631</v>
      </c>
      <c r="F640" s="460">
        <f t="shared" si="28"/>
        <v>631</v>
      </c>
      <c r="G640" s="464">
        <v>1</v>
      </c>
      <c r="H640" s="462">
        <f t="shared" si="29"/>
        <v>1</v>
      </c>
      <c r="I640" s="457">
        <v>0</v>
      </c>
      <c r="J640" s="458">
        <v>0</v>
      </c>
      <c r="K640" s="457">
        <v>379</v>
      </c>
      <c r="L640" s="458">
        <v>0.63912310286677909</v>
      </c>
      <c r="M640" s="457">
        <v>7</v>
      </c>
      <c r="N640" s="458">
        <v>1.1804384485666104E-2</v>
      </c>
    </row>
    <row r="641" spans="1:14" x14ac:dyDescent="0.3">
      <c r="A641" s="412" t="s">
        <v>1093</v>
      </c>
      <c r="B641" s="413" t="s">
        <v>23</v>
      </c>
      <c r="C641" s="465" t="s">
        <v>361</v>
      </c>
      <c r="D641" s="412" t="str">
        <f t="shared" si="27"/>
        <v>Coffs Harbour 12to17</v>
      </c>
      <c r="E641" s="463">
        <v>7231</v>
      </c>
      <c r="F641" s="460">
        <f t="shared" si="28"/>
        <v>7231</v>
      </c>
      <c r="G641" s="461">
        <v>2.0416666666666665</v>
      </c>
      <c r="H641" s="462">
        <f t="shared" si="29"/>
        <v>2.0416666666666665</v>
      </c>
      <c r="I641" s="457">
        <v>687</v>
      </c>
      <c r="J641" s="458">
        <v>9.8891607888297109E-2</v>
      </c>
      <c r="K641" s="457">
        <v>473</v>
      </c>
      <c r="L641" s="458">
        <v>6.8086944004606312E-2</v>
      </c>
      <c r="M641" s="457">
        <v>0</v>
      </c>
      <c r="N641" s="458">
        <v>0</v>
      </c>
    </row>
    <row r="642" spans="1:14" x14ac:dyDescent="0.3">
      <c r="A642" s="412" t="s">
        <v>1093</v>
      </c>
      <c r="B642" s="413" t="s">
        <v>23</v>
      </c>
      <c r="C642" s="465" t="s">
        <v>362</v>
      </c>
      <c r="D642" s="412" t="str">
        <f t="shared" si="27"/>
        <v>Coffs Harbour 18to24</v>
      </c>
      <c r="E642" s="463">
        <v>6415</v>
      </c>
      <c r="F642" s="460">
        <f t="shared" si="28"/>
        <v>6415</v>
      </c>
      <c r="G642" s="461">
        <v>1.4159999999999999</v>
      </c>
      <c r="H642" s="462">
        <f t="shared" si="29"/>
        <v>1.4159999999999999</v>
      </c>
      <c r="I642" s="457">
        <v>589</v>
      </c>
      <c r="J642" s="458">
        <v>9.9358974358974353E-2</v>
      </c>
      <c r="K642" s="457">
        <v>515</v>
      </c>
      <c r="L642" s="458">
        <v>8.6875843454790824E-2</v>
      </c>
      <c r="M642" s="457">
        <v>32</v>
      </c>
      <c r="N642" s="458">
        <v>5.3981106612685558E-3</v>
      </c>
    </row>
    <row r="643" spans="1:14" x14ac:dyDescent="0.3">
      <c r="A643" s="412" t="s">
        <v>1093</v>
      </c>
      <c r="B643" s="413" t="s">
        <v>23</v>
      </c>
      <c r="C643" s="465" t="s">
        <v>364</v>
      </c>
      <c r="D643" s="412" t="str">
        <f t="shared" si="27"/>
        <v>Coffs Harbour 25to64</v>
      </c>
      <c r="E643" s="463">
        <v>45120</v>
      </c>
      <c r="F643" s="460">
        <f t="shared" si="28"/>
        <v>45120</v>
      </c>
      <c r="G643" s="461">
        <v>1.4159999999999999</v>
      </c>
      <c r="H643" s="462">
        <f t="shared" si="29"/>
        <v>1.4159999999999999</v>
      </c>
      <c r="I643" s="457">
        <v>2150</v>
      </c>
      <c r="J643" s="458">
        <v>4.7703572220989574E-2</v>
      </c>
      <c r="K643" s="457">
        <v>4442</v>
      </c>
      <c r="L643" s="458">
        <v>9.8557798979365438E-2</v>
      </c>
      <c r="M643" s="457">
        <v>969</v>
      </c>
      <c r="N643" s="458">
        <v>2.1499889061459953E-2</v>
      </c>
    </row>
    <row r="644" spans="1:14" x14ac:dyDescent="0.3">
      <c r="A644" s="412" t="s">
        <v>1093</v>
      </c>
      <c r="B644" s="413" t="s">
        <v>23</v>
      </c>
      <c r="C644" s="412" t="s">
        <v>9</v>
      </c>
      <c r="D644" s="412" t="str">
        <f t="shared" si="27"/>
        <v>Coffs Harbour 65+</v>
      </c>
      <c r="E644" s="463">
        <v>22422</v>
      </c>
      <c r="F644" s="460">
        <f t="shared" si="28"/>
        <v>22422</v>
      </c>
      <c r="G644" s="461">
        <v>1.4159999999999999</v>
      </c>
      <c r="H644" s="462">
        <f t="shared" si="29"/>
        <v>1.4159999999999999</v>
      </c>
      <c r="I644" s="457">
        <v>335</v>
      </c>
      <c r="J644" s="458">
        <v>1.5306588686831765E-2</v>
      </c>
      <c r="K644" s="457">
        <v>780</v>
      </c>
      <c r="L644" s="458">
        <v>3.5639221420085902E-2</v>
      </c>
      <c r="M644" s="457">
        <v>1439</v>
      </c>
      <c r="N644" s="458">
        <v>6.5749794389107191E-2</v>
      </c>
    </row>
    <row r="645" spans="1:14" x14ac:dyDescent="0.3">
      <c r="A645" s="412" t="s">
        <v>1093</v>
      </c>
      <c r="B645" s="413" t="s">
        <v>23</v>
      </c>
      <c r="C645" s="412" t="s">
        <v>850</v>
      </c>
      <c r="D645" s="412" t="str">
        <f t="shared" si="27"/>
        <v>Coffs Harbour ALL</v>
      </c>
      <c r="E645" s="463">
        <v>94162</v>
      </c>
      <c r="F645" s="460">
        <f t="shared" si="28"/>
        <v>94162</v>
      </c>
      <c r="G645" s="461">
        <v>1.4159999999999999</v>
      </c>
      <c r="H645" s="462">
        <f t="shared" si="29"/>
        <v>1.4159999999999999</v>
      </c>
      <c r="I645" s="457">
        <v>5144</v>
      </c>
      <c r="J645" s="458">
        <v>5.5633665722134497E-2</v>
      </c>
      <c r="K645" s="457">
        <v>7548</v>
      </c>
      <c r="L645" s="458">
        <v>8.1633535939088495E-2</v>
      </c>
      <c r="M645" s="457">
        <v>2446</v>
      </c>
      <c r="N645" s="458">
        <v>2.6454110877982308E-2</v>
      </c>
    </row>
    <row r="646" spans="1:14" x14ac:dyDescent="0.3">
      <c r="A646" s="412" t="s">
        <v>1093</v>
      </c>
      <c r="B646" s="413" t="s">
        <v>170</v>
      </c>
      <c r="C646" s="465" t="s">
        <v>361</v>
      </c>
      <c r="D646" s="412" t="str">
        <f t="shared" si="27"/>
        <v>Colac - Corangamite 12to17</v>
      </c>
      <c r="E646" s="463">
        <v>2780</v>
      </c>
      <c r="F646" s="460">
        <f t="shared" si="28"/>
        <v>2780</v>
      </c>
      <c r="G646" s="461">
        <v>0.875</v>
      </c>
      <c r="H646" s="462">
        <f t="shared" si="29"/>
        <v>0.875</v>
      </c>
      <c r="I646" s="457">
        <v>62</v>
      </c>
      <c r="J646" s="458">
        <v>2.2238163558106171E-2</v>
      </c>
      <c r="K646" s="457">
        <v>75</v>
      </c>
      <c r="L646" s="458">
        <v>2.6901004304160689E-2</v>
      </c>
      <c r="M646" s="457">
        <v>0</v>
      </c>
      <c r="N646" s="458">
        <v>0</v>
      </c>
    </row>
    <row r="647" spans="1:14" x14ac:dyDescent="0.3">
      <c r="A647" s="412" t="s">
        <v>1093</v>
      </c>
      <c r="B647" s="413" t="s">
        <v>170</v>
      </c>
      <c r="C647" s="465" t="s">
        <v>362</v>
      </c>
      <c r="D647" s="412" t="str">
        <f t="shared" si="27"/>
        <v>Colac - Corangamite 18to24</v>
      </c>
      <c r="E647" s="463">
        <v>2636</v>
      </c>
      <c r="F647" s="460">
        <f t="shared" si="28"/>
        <v>2636</v>
      </c>
      <c r="G647" s="461">
        <v>1.264</v>
      </c>
      <c r="H647" s="462">
        <f t="shared" si="29"/>
        <v>1.264</v>
      </c>
      <c r="I647" s="457">
        <v>54</v>
      </c>
      <c r="J647" s="458">
        <v>2.1101992966002344E-2</v>
      </c>
      <c r="K647" s="457">
        <v>72</v>
      </c>
      <c r="L647" s="458">
        <v>2.8135990621336461E-2</v>
      </c>
      <c r="M647" s="457">
        <v>3</v>
      </c>
      <c r="N647" s="458">
        <v>1.1723329425556857E-3</v>
      </c>
    </row>
    <row r="648" spans="1:14" x14ac:dyDescent="0.3">
      <c r="A648" s="412" t="s">
        <v>1093</v>
      </c>
      <c r="B648" s="413" t="s">
        <v>170</v>
      </c>
      <c r="C648" s="465" t="s">
        <v>364</v>
      </c>
      <c r="D648" s="412" t="str">
        <f t="shared" si="27"/>
        <v>Colac - Corangamite 25to64</v>
      </c>
      <c r="E648" s="463">
        <v>18335</v>
      </c>
      <c r="F648" s="460">
        <f t="shared" si="28"/>
        <v>18335</v>
      </c>
      <c r="G648" s="461">
        <v>1.264</v>
      </c>
      <c r="H648" s="462">
        <f t="shared" si="29"/>
        <v>1.264</v>
      </c>
      <c r="I648" s="457">
        <v>225</v>
      </c>
      <c r="J648" s="458">
        <v>1.1954096270321964E-2</v>
      </c>
      <c r="K648" s="457">
        <v>1118</v>
      </c>
      <c r="L648" s="458">
        <v>5.9398576134310911E-2</v>
      </c>
      <c r="M648" s="457">
        <v>272</v>
      </c>
      <c r="N648" s="458">
        <v>1.4451174157900329E-2</v>
      </c>
    </row>
    <row r="649" spans="1:14" x14ac:dyDescent="0.3">
      <c r="A649" s="412" t="s">
        <v>1093</v>
      </c>
      <c r="B649" s="413" t="s">
        <v>170</v>
      </c>
      <c r="C649" s="412" t="s">
        <v>9</v>
      </c>
      <c r="D649" s="412" t="str">
        <f t="shared" si="27"/>
        <v>Colac - Corangamite 65+</v>
      </c>
      <c r="E649" s="463">
        <v>9520</v>
      </c>
      <c r="F649" s="460">
        <f t="shared" si="28"/>
        <v>9520</v>
      </c>
      <c r="G649" s="461">
        <v>1.264</v>
      </c>
      <c r="H649" s="462">
        <f t="shared" si="29"/>
        <v>1.264</v>
      </c>
      <c r="I649" s="457">
        <v>40</v>
      </c>
      <c r="J649" s="458">
        <v>4.269854824935952E-3</v>
      </c>
      <c r="K649" s="457">
        <v>168</v>
      </c>
      <c r="L649" s="458">
        <v>1.7933390264730998E-2</v>
      </c>
      <c r="M649" s="457">
        <v>526</v>
      </c>
      <c r="N649" s="458">
        <v>5.6148590947907771E-2</v>
      </c>
    </row>
    <row r="650" spans="1:14" x14ac:dyDescent="0.3">
      <c r="A650" s="412" t="s">
        <v>1093</v>
      </c>
      <c r="B650" s="413" t="s">
        <v>170</v>
      </c>
      <c r="C650" s="412" t="s">
        <v>850</v>
      </c>
      <c r="D650" s="412" t="str">
        <f t="shared" si="27"/>
        <v>Colac - Corangamite ALL</v>
      </c>
      <c r="E650" s="463">
        <v>38184</v>
      </c>
      <c r="F650" s="460">
        <f t="shared" si="28"/>
        <v>38184</v>
      </c>
      <c r="G650" s="461">
        <v>1.264</v>
      </c>
      <c r="H650" s="462">
        <f t="shared" si="29"/>
        <v>1.264</v>
      </c>
      <c r="I650" s="457">
        <v>505</v>
      </c>
      <c r="J650" s="458">
        <v>1.3117905291321402E-2</v>
      </c>
      <c r="K650" s="457">
        <v>1672</v>
      </c>
      <c r="L650" s="458">
        <v>4.3431955736810662E-2</v>
      </c>
      <c r="M650" s="457">
        <v>800</v>
      </c>
      <c r="N650" s="458">
        <v>2.0780840065459646E-2</v>
      </c>
    </row>
    <row r="651" spans="1:14" x14ac:dyDescent="0.3">
      <c r="A651" s="412" t="s">
        <v>1093</v>
      </c>
      <c r="B651" s="413" t="s">
        <v>207</v>
      </c>
      <c r="C651" s="465" t="s">
        <v>361</v>
      </c>
      <c r="D651" s="412" t="str">
        <f t="shared" si="27"/>
        <v>Coolangatta 12to17</v>
      </c>
      <c r="E651" s="463">
        <v>4012</v>
      </c>
      <c r="F651" s="460">
        <f t="shared" si="28"/>
        <v>4012</v>
      </c>
      <c r="G651" s="461">
        <v>0.20833333333333334</v>
      </c>
      <c r="H651" s="462">
        <f t="shared" si="29"/>
        <v>0.20833333333333334</v>
      </c>
      <c r="I651" s="457">
        <v>206</v>
      </c>
      <c r="J651" s="458">
        <v>5.419626414101552E-2</v>
      </c>
      <c r="K651" s="457">
        <v>160</v>
      </c>
      <c r="L651" s="458">
        <v>4.2094185740594578E-2</v>
      </c>
      <c r="M651" s="457">
        <v>0</v>
      </c>
      <c r="N651" s="458">
        <v>0</v>
      </c>
    </row>
    <row r="652" spans="1:14" x14ac:dyDescent="0.3">
      <c r="A652" s="412" t="s">
        <v>1093</v>
      </c>
      <c r="B652" s="413" t="s">
        <v>207</v>
      </c>
      <c r="C652" s="465" t="s">
        <v>362</v>
      </c>
      <c r="D652" s="412" t="str">
        <f t="shared" si="27"/>
        <v>Coolangatta 18to24</v>
      </c>
      <c r="E652" s="463">
        <v>4570</v>
      </c>
      <c r="F652" s="460">
        <f t="shared" si="28"/>
        <v>4570</v>
      </c>
      <c r="G652" s="461">
        <v>1.1520000000000001</v>
      </c>
      <c r="H652" s="462">
        <f t="shared" si="29"/>
        <v>1.1520000000000001</v>
      </c>
      <c r="I652" s="457">
        <v>178</v>
      </c>
      <c r="J652" s="458">
        <v>4.2788461538461539E-2</v>
      </c>
      <c r="K652" s="457">
        <v>189</v>
      </c>
      <c r="L652" s="458">
        <v>4.5432692307692306E-2</v>
      </c>
      <c r="M652" s="457">
        <v>21</v>
      </c>
      <c r="N652" s="458">
        <v>5.0480769230769234E-3</v>
      </c>
    </row>
    <row r="653" spans="1:14" x14ac:dyDescent="0.3">
      <c r="A653" s="412" t="s">
        <v>1093</v>
      </c>
      <c r="B653" s="413" t="s">
        <v>207</v>
      </c>
      <c r="C653" s="465" t="s">
        <v>364</v>
      </c>
      <c r="D653" s="412" t="str">
        <f t="shared" si="27"/>
        <v>Coolangatta 25to64</v>
      </c>
      <c r="E653" s="463">
        <v>32036</v>
      </c>
      <c r="F653" s="460">
        <f t="shared" si="28"/>
        <v>32036</v>
      </c>
      <c r="G653" s="461">
        <v>1.1520000000000001</v>
      </c>
      <c r="H653" s="462">
        <f t="shared" si="29"/>
        <v>1.1520000000000001</v>
      </c>
      <c r="I653" s="457">
        <v>651</v>
      </c>
      <c r="J653" s="458">
        <v>2.1372993203979118E-2</v>
      </c>
      <c r="K653" s="457">
        <v>2220</v>
      </c>
      <c r="L653" s="458">
        <v>7.2884861617255978E-2</v>
      </c>
      <c r="M653" s="457">
        <v>561</v>
      </c>
      <c r="N653" s="458">
        <v>1.8418201516793065E-2</v>
      </c>
    </row>
    <row r="654" spans="1:14" x14ac:dyDescent="0.3">
      <c r="A654" s="412" t="s">
        <v>1093</v>
      </c>
      <c r="B654" s="413" t="s">
        <v>207</v>
      </c>
      <c r="C654" s="412" t="s">
        <v>9</v>
      </c>
      <c r="D654" s="412" t="str">
        <f t="shared" si="27"/>
        <v>Coolangatta 65+</v>
      </c>
      <c r="E654" s="463">
        <v>11905</v>
      </c>
      <c r="F654" s="460">
        <f t="shared" si="28"/>
        <v>11905</v>
      </c>
      <c r="G654" s="461">
        <v>1.1520000000000001</v>
      </c>
      <c r="H654" s="462">
        <f t="shared" si="29"/>
        <v>1.1520000000000001</v>
      </c>
      <c r="I654" s="457">
        <v>107</v>
      </c>
      <c r="J654" s="458">
        <v>9.1798215511324638E-3</v>
      </c>
      <c r="K654" s="457">
        <v>411</v>
      </c>
      <c r="L654" s="458">
        <v>3.5260809883321892E-2</v>
      </c>
      <c r="M654" s="457">
        <v>812</v>
      </c>
      <c r="N654" s="458">
        <v>6.9663692518874401E-2</v>
      </c>
    </row>
    <row r="655" spans="1:14" x14ac:dyDescent="0.3">
      <c r="A655" s="412" t="s">
        <v>1093</v>
      </c>
      <c r="B655" s="413" t="s">
        <v>207</v>
      </c>
      <c r="C655" s="412" t="s">
        <v>850</v>
      </c>
      <c r="D655" s="412" t="str">
        <f t="shared" si="27"/>
        <v>Coolangatta ALL</v>
      </c>
      <c r="E655" s="463">
        <v>60298</v>
      </c>
      <c r="F655" s="460">
        <f t="shared" si="28"/>
        <v>60298</v>
      </c>
      <c r="G655" s="461">
        <v>1.1520000000000001</v>
      </c>
      <c r="H655" s="462">
        <f t="shared" si="29"/>
        <v>1.1520000000000001</v>
      </c>
      <c r="I655" s="457">
        <v>1429</v>
      </c>
      <c r="J655" s="458">
        <v>2.4847420493470815E-2</v>
      </c>
      <c r="K655" s="457">
        <v>3512</v>
      </c>
      <c r="L655" s="458">
        <v>6.1066578567578376E-2</v>
      </c>
      <c r="M655" s="457">
        <v>1391</v>
      </c>
      <c r="N655" s="458">
        <v>2.4186677331293142E-2</v>
      </c>
    </row>
    <row r="656" spans="1:14" x14ac:dyDescent="0.3">
      <c r="A656" s="412" t="s">
        <v>1093</v>
      </c>
      <c r="B656" s="413" t="s">
        <v>288</v>
      </c>
      <c r="C656" s="465" t="s">
        <v>361</v>
      </c>
      <c r="D656" s="412" t="str">
        <f t="shared" ref="D656:D719" si="30">B656&amp;" "&amp;C656</f>
        <v>Cottesloe - Claremont 12to17</v>
      </c>
      <c r="E656" s="463">
        <v>7345</v>
      </c>
      <c r="F656" s="460">
        <f t="shared" ref="F656:F719" si="31">E656</f>
        <v>7345</v>
      </c>
      <c r="G656" s="461">
        <v>0.33333333333333331</v>
      </c>
      <c r="H656" s="462">
        <f t="shared" ref="H656:H719" si="32">G656</f>
        <v>0.33333333333333331</v>
      </c>
      <c r="I656" s="457">
        <v>108</v>
      </c>
      <c r="J656" s="458">
        <v>1.5988156920799409E-2</v>
      </c>
      <c r="K656" s="457">
        <v>791</v>
      </c>
      <c r="L656" s="458">
        <v>0.11709844559585492</v>
      </c>
      <c r="M656" s="457">
        <v>0</v>
      </c>
      <c r="N656" s="458">
        <v>0</v>
      </c>
    </row>
    <row r="657" spans="1:14" x14ac:dyDescent="0.3">
      <c r="A657" s="412" t="s">
        <v>1093</v>
      </c>
      <c r="B657" s="413" t="s">
        <v>288</v>
      </c>
      <c r="C657" s="465" t="s">
        <v>362</v>
      </c>
      <c r="D657" s="412" t="str">
        <f t="shared" si="30"/>
        <v>Cottesloe - Claremont 18to24</v>
      </c>
      <c r="E657" s="463">
        <v>9413</v>
      </c>
      <c r="F657" s="460">
        <f t="shared" si="31"/>
        <v>9413</v>
      </c>
      <c r="G657" s="461">
        <v>0.88</v>
      </c>
      <c r="H657" s="462">
        <f t="shared" si="32"/>
        <v>0.88</v>
      </c>
      <c r="I657" s="457">
        <v>124</v>
      </c>
      <c r="J657" s="458">
        <v>1.5991746195511993E-2</v>
      </c>
      <c r="K657" s="457">
        <v>1101</v>
      </c>
      <c r="L657" s="458">
        <v>0.14199123033273151</v>
      </c>
      <c r="M657" s="457">
        <v>18</v>
      </c>
      <c r="N657" s="458">
        <v>2.3213825122517409E-3</v>
      </c>
    </row>
    <row r="658" spans="1:14" x14ac:dyDescent="0.3">
      <c r="A658" s="412" t="s">
        <v>1093</v>
      </c>
      <c r="B658" s="413" t="s">
        <v>288</v>
      </c>
      <c r="C658" s="465" t="s">
        <v>364</v>
      </c>
      <c r="D658" s="412" t="str">
        <f t="shared" si="30"/>
        <v>Cottesloe - Claremont 25to64</v>
      </c>
      <c r="E658" s="463">
        <v>35869</v>
      </c>
      <c r="F658" s="460">
        <f t="shared" si="31"/>
        <v>35869</v>
      </c>
      <c r="G658" s="461">
        <v>0.88</v>
      </c>
      <c r="H658" s="462">
        <f t="shared" si="32"/>
        <v>0.88</v>
      </c>
      <c r="I658" s="457">
        <v>150</v>
      </c>
      <c r="J658" s="458">
        <v>4.4812236728109219E-3</v>
      </c>
      <c r="K658" s="457">
        <v>5641</v>
      </c>
      <c r="L658" s="458">
        <v>0.16852388492217607</v>
      </c>
      <c r="M658" s="457">
        <v>705</v>
      </c>
      <c r="N658" s="458">
        <v>2.1061751262211336E-2</v>
      </c>
    </row>
    <row r="659" spans="1:14" x14ac:dyDescent="0.3">
      <c r="A659" s="412" t="s">
        <v>1093</v>
      </c>
      <c r="B659" s="413" t="s">
        <v>288</v>
      </c>
      <c r="C659" s="412" t="s">
        <v>9</v>
      </c>
      <c r="D659" s="412" t="str">
        <f t="shared" si="30"/>
        <v>Cottesloe - Claremont 65+</v>
      </c>
      <c r="E659" s="463">
        <v>15676</v>
      </c>
      <c r="F659" s="460">
        <f t="shared" si="31"/>
        <v>15676</v>
      </c>
      <c r="G659" s="461">
        <v>0.88</v>
      </c>
      <c r="H659" s="462">
        <f t="shared" si="32"/>
        <v>0.88</v>
      </c>
      <c r="I659" s="457">
        <v>21</v>
      </c>
      <c r="J659" s="458">
        <v>1.4306151645207439E-3</v>
      </c>
      <c r="K659" s="457">
        <v>1402</v>
      </c>
      <c r="L659" s="458">
        <v>9.5510593364670618E-2</v>
      </c>
      <c r="M659" s="457">
        <v>880</v>
      </c>
      <c r="N659" s="458">
        <v>5.9949587846583552E-2</v>
      </c>
    </row>
    <row r="660" spans="1:14" x14ac:dyDescent="0.3">
      <c r="A660" s="412" t="s">
        <v>1093</v>
      </c>
      <c r="B660" s="413" t="s">
        <v>288</v>
      </c>
      <c r="C660" s="412" t="s">
        <v>850</v>
      </c>
      <c r="D660" s="412" t="str">
        <f t="shared" si="30"/>
        <v>Cottesloe - Claremont ALL</v>
      </c>
      <c r="E660" s="463">
        <v>77712</v>
      </c>
      <c r="F660" s="460">
        <f t="shared" si="31"/>
        <v>77712</v>
      </c>
      <c r="G660" s="461">
        <v>0.88</v>
      </c>
      <c r="H660" s="462">
        <f t="shared" si="32"/>
        <v>0.88</v>
      </c>
      <c r="I660" s="457">
        <v>479</v>
      </c>
      <c r="J660" s="458">
        <v>6.6773541506935244E-3</v>
      </c>
      <c r="K660" s="457">
        <v>10303</v>
      </c>
      <c r="L660" s="458">
        <v>0.14362584512441626</v>
      </c>
      <c r="M660" s="457">
        <v>1610</v>
      </c>
      <c r="N660" s="458">
        <v>2.2443716456402037E-2</v>
      </c>
    </row>
    <row r="661" spans="1:14" x14ac:dyDescent="0.3">
      <c r="A661" s="412" t="s">
        <v>1093</v>
      </c>
      <c r="B661" s="413" t="s">
        <v>106</v>
      </c>
      <c r="C661" s="465" t="s">
        <v>361</v>
      </c>
      <c r="D661" s="412" t="str">
        <f t="shared" si="30"/>
        <v>Creswick - Daylesford - Ballan 12to17</v>
      </c>
      <c r="E661" s="463">
        <v>2229</v>
      </c>
      <c r="F661" s="460">
        <f t="shared" si="31"/>
        <v>2229</v>
      </c>
      <c r="G661" s="461">
        <v>0.74999999999999989</v>
      </c>
      <c r="H661" s="462">
        <f t="shared" si="32"/>
        <v>0.74999999999999989</v>
      </c>
      <c r="I661" s="457">
        <v>53</v>
      </c>
      <c r="J661" s="458">
        <v>2.3841655420602789E-2</v>
      </c>
      <c r="K661" s="457">
        <v>48</v>
      </c>
      <c r="L661" s="458">
        <v>2.1592442645074223E-2</v>
      </c>
      <c r="M661" s="457">
        <v>0</v>
      </c>
      <c r="N661" s="458">
        <v>0</v>
      </c>
    </row>
    <row r="662" spans="1:14" x14ac:dyDescent="0.3">
      <c r="A662" s="412" t="s">
        <v>1093</v>
      </c>
      <c r="B662" s="413" t="s">
        <v>106</v>
      </c>
      <c r="C662" s="465" t="s">
        <v>362</v>
      </c>
      <c r="D662" s="412" t="str">
        <f t="shared" si="30"/>
        <v>Creswick - Daylesford - Ballan 18to24</v>
      </c>
      <c r="E662" s="463">
        <v>1833</v>
      </c>
      <c r="F662" s="460">
        <f t="shared" si="31"/>
        <v>1833</v>
      </c>
      <c r="G662" s="464">
        <v>1</v>
      </c>
      <c r="H662" s="462">
        <f t="shared" si="32"/>
        <v>1</v>
      </c>
      <c r="I662" s="457">
        <v>28</v>
      </c>
      <c r="J662" s="458">
        <v>1.7445482866043614E-2</v>
      </c>
      <c r="K662" s="457">
        <v>51</v>
      </c>
      <c r="L662" s="458">
        <v>3.1775700934579439E-2</v>
      </c>
      <c r="M662" s="457">
        <v>0</v>
      </c>
      <c r="N662" s="458">
        <v>0</v>
      </c>
    </row>
    <row r="663" spans="1:14" x14ac:dyDescent="0.3">
      <c r="A663" s="412" t="s">
        <v>1093</v>
      </c>
      <c r="B663" s="413" t="s">
        <v>106</v>
      </c>
      <c r="C663" s="465" t="s">
        <v>364</v>
      </c>
      <c r="D663" s="412" t="str">
        <f t="shared" si="30"/>
        <v>Creswick - Daylesford - Ballan 25to64</v>
      </c>
      <c r="E663" s="463">
        <v>15639</v>
      </c>
      <c r="F663" s="460">
        <f t="shared" si="31"/>
        <v>15639</v>
      </c>
      <c r="G663" s="464">
        <v>1</v>
      </c>
      <c r="H663" s="462">
        <f t="shared" si="32"/>
        <v>1</v>
      </c>
      <c r="I663" s="457">
        <v>159</v>
      </c>
      <c r="J663" s="458">
        <v>9.9717779868297267E-3</v>
      </c>
      <c r="K663" s="457">
        <v>748</v>
      </c>
      <c r="L663" s="458">
        <v>4.69112574474757E-2</v>
      </c>
      <c r="M663" s="457">
        <v>376</v>
      </c>
      <c r="N663" s="458">
        <v>2.3581059893383507E-2</v>
      </c>
    </row>
    <row r="664" spans="1:14" x14ac:dyDescent="0.3">
      <c r="A664" s="412" t="s">
        <v>1093</v>
      </c>
      <c r="B664" s="413" t="s">
        <v>106</v>
      </c>
      <c r="C664" s="412" t="s">
        <v>9</v>
      </c>
      <c r="D664" s="412" t="str">
        <f t="shared" si="30"/>
        <v>Creswick - Daylesford - Ballan 65+</v>
      </c>
      <c r="E664" s="463">
        <v>7642</v>
      </c>
      <c r="F664" s="460">
        <f t="shared" si="31"/>
        <v>7642</v>
      </c>
      <c r="G664" s="464">
        <v>1</v>
      </c>
      <c r="H664" s="462">
        <f t="shared" si="32"/>
        <v>1</v>
      </c>
      <c r="I664" s="457">
        <v>20</v>
      </c>
      <c r="J664" s="458">
        <v>2.7236824186299877E-3</v>
      </c>
      <c r="K664" s="457">
        <v>306</v>
      </c>
      <c r="L664" s="458">
        <v>4.1672341005038811E-2</v>
      </c>
      <c r="M664" s="457">
        <v>415</v>
      </c>
      <c r="N664" s="458">
        <v>5.6516410186572247E-2</v>
      </c>
    </row>
    <row r="665" spans="1:14" x14ac:dyDescent="0.3">
      <c r="A665" s="412" t="s">
        <v>1093</v>
      </c>
      <c r="B665" s="413" t="s">
        <v>106</v>
      </c>
      <c r="C665" s="412" t="s">
        <v>850</v>
      </c>
      <c r="D665" s="412" t="str">
        <f t="shared" si="30"/>
        <v>Creswick - Daylesford - Ballan ALL</v>
      </c>
      <c r="E665" s="463">
        <v>31119</v>
      </c>
      <c r="F665" s="460">
        <f t="shared" si="31"/>
        <v>31119</v>
      </c>
      <c r="G665" s="464">
        <v>1</v>
      </c>
      <c r="H665" s="462">
        <f t="shared" si="32"/>
        <v>1</v>
      </c>
      <c r="I665" s="457">
        <v>372</v>
      </c>
      <c r="J665" s="458">
        <v>1.2009685230024212E-2</v>
      </c>
      <c r="K665" s="457">
        <v>1301</v>
      </c>
      <c r="L665" s="458">
        <v>4.2001614205004034E-2</v>
      </c>
      <c r="M665" s="457">
        <v>791</v>
      </c>
      <c r="N665" s="458">
        <v>2.5536723163841809E-2</v>
      </c>
    </row>
    <row r="666" spans="1:14" x14ac:dyDescent="0.3">
      <c r="A666" s="412" t="s">
        <v>1093</v>
      </c>
      <c r="B666" s="413" t="s">
        <v>102</v>
      </c>
      <c r="C666" s="465" t="s">
        <v>361</v>
      </c>
      <c r="D666" s="412" t="str">
        <f t="shared" si="30"/>
        <v>Cronulla - Miranda - Caringbah 12to17</v>
      </c>
      <c r="E666" s="463">
        <v>8595</v>
      </c>
      <c r="F666" s="460">
        <f t="shared" si="31"/>
        <v>8595</v>
      </c>
      <c r="G666" s="461">
        <v>1</v>
      </c>
      <c r="H666" s="462">
        <f t="shared" si="32"/>
        <v>1</v>
      </c>
      <c r="I666" s="457">
        <v>215</v>
      </c>
      <c r="J666" s="458">
        <v>2.5362746254571193E-2</v>
      </c>
      <c r="K666" s="457">
        <v>913</v>
      </c>
      <c r="L666" s="458">
        <v>0.10770319688569069</v>
      </c>
      <c r="M666" s="457">
        <v>3</v>
      </c>
      <c r="N666" s="458">
        <v>3.53898784947505E-4</v>
      </c>
    </row>
    <row r="667" spans="1:14" x14ac:dyDescent="0.3">
      <c r="A667" s="412" t="s">
        <v>1093</v>
      </c>
      <c r="B667" s="413" t="s">
        <v>102</v>
      </c>
      <c r="C667" s="465" t="s">
        <v>362</v>
      </c>
      <c r="D667" s="412" t="str">
        <f t="shared" si="30"/>
        <v>Cronulla - Miranda - Caringbah 18to24</v>
      </c>
      <c r="E667" s="463">
        <v>10014</v>
      </c>
      <c r="F667" s="460">
        <f t="shared" si="31"/>
        <v>10014</v>
      </c>
      <c r="G667" s="461">
        <v>0.64</v>
      </c>
      <c r="H667" s="462">
        <f t="shared" si="32"/>
        <v>0.64</v>
      </c>
      <c r="I667" s="457">
        <v>205</v>
      </c>
      <c r="J667" s="458">
        <v>2.224151025279375E-2</v>
      </c>
      <c r="K667" s="457">
        <v>943</v>
      </c>
      <c r="L667" s="458">
        <v>0.10231094716285126</v>
      </c>
      <c r="M667" s="457">
        <v>81</v>
      </c>
      <c r="N667" s="458">
        <v>8.7881089291526535E-3</v>
      </c>
    </row>
    <row r="668" spans="1:14" x14ac:dyDescent="0.3">
      <c r="A668" s="412" t="s">
        <v>1093</v>
      </c>
      <c r="B668" s="413" t="s">
        <v>102</v>
      </c>
      <c r="C668" s="465" t="s">
        <v>364</v>
      </c>
      <c r="D668" s="412" t="str">
        <f t="shared" si="30"/>
        <v>Cronulla - Miranda - Caringbah 25to64</v>
      </c>
      <c r="E668" s="463">
        <v>61927</v>
      </c>
      <c r="F668" s="460">
        <f t="shared" si="31"/>
        <v>61927</v>
      </c>
      <c r="G668" s="461">
        <v>0.64</v>
      </c>
      <c r="H668" s="462">
        <f t="shared" si="32"/>
        <v>0.64</v>
      </c>
      <c r="I668" s="457">
        <v>755</v>
      </c>
      <c r="J668" s="458">
        <v>1.2503726276042529E-2</v>
      </c>
      <c r="K668" s="457">
        <v>9953</v>
      </c>
      <c r="L668" s="458">
        <v>0.16483389089463749</v>
      </c>
      <c r="M668" s="457">
        <v>1135</v>
      </c>
      <c r="N668" s="458">
        <v>1.8796992481203006E-2</v>
      </c>
    </row>
    <row r="669" spans="1:14" x14ac:dyDescent="0.3">
      <c r="A669" s="412" t="s">
        <v>1093</v>
      </c>
      <c r="B669" s="413" t="s">
        <v>102</v>
      </c>
      <c r="C669" s="412" t="s">
        <v>9</v>
      </c>
      <c r="D669" s="412" t="str">
        <f t="shared" si="30"/>
        <v>Cronulla - Miranda - Caringbah 65+</v>
      </c>
      <c r="E669" s="463">
        <v>24224</v>
      </c>
      <c r="F669" s="460">
        <f t="shared" si="31"/>
        <v>24224</v>
      </c>
      <c r="G669" s="461">
        <v>0.64</v>
      </c>
      <c r="H669" s="462">
        <f t="shared" si="32"/>
        <v>0.64</v>
      </c>
      <c r="I669" s="457">
        <v>131</v>
      </c>
      <c r="J669" s="458">
        <v>5.5865921787709499E-3</v>
      </c>
      <c r="K669" s="457">
        <v>3091</v>
      </c>
      <c r="L669" s="458">
        <v>0.13181798797390082</v>
      </c>
      <c r="M669" s="457">
        <v>1145</v>
      </c>
      <c r="N669" s="458">
        <v>4.882937438696746E-2</v>
      </c>
    </row>
    <row r="670" spans="1:14" x14ac:dyDescent="0.3">
      <c r="A670" s="412" t="s">
        <v>1093</v>
      </c>
      <c r="B670" s="413" t="s">
        <v>102</v>
      </c>
      <c r="C670" s="412" t="s">
        <v>850</v>
      </c>
      <c r="D670" s="412" t="str">
        <f t="shared" si="30"/>
        <v>Cronulla - Miranda - Caringbah ALL</v>
      </c>
      <c r="E670" s="463">
        <v>121298</v>
      </c>
      <c r="F670" s="460">
        <f t="shared" si="31"/>
        <v>121298</v>
      </c>
      <c r="G670" s="461">
        <v>0.64</v>
      </c>
      <c r="H670" s="462">
        <f t="shared" si="32"/>
        <v>0.64</v>
      </c>
      <c r="I670" s="457">
        <v>1660</v>
      </c>
      <c r="J670" s="458">
        <v>1.4083909557544648E-2</v>
      </c>
      <c r="K670" s="457">
        <v>17058</v>
      </c>
      <c r="L670" s="458">
        <v>0.14472489712807024</v>
      </c>
      <c r="M670" s="457">
        <v>2361</v>
      </c>
      <c r="N670" s="458">
        <v>2.0031391846604164E-2</v>
      </c>
    </row>
    <row r="671" spans="1:14" x14ac:dyDescent="0.3">
      <c r="A671" s="412" t="s">
        <v>1093</v>
      </c>
      <c r="B671" s="413" t="s">
        <v>340</v>
      </c>
      <c r="C671" s="465" t="s">
        <v>361</v>
      </c>
      <c r="D671" s="412" t="str">
        <f t="shared" si="30"/>
        <v>Daly - Tiwi - West Arnhem 12to17</v>
      </c>
      <c r="E671" s="463">
        <v>1765</v>
      </c>
      <c r="F671" s="460">
        <f t="shared" si="31"/>
        <v>1765</v>
      </c>
      <c r="G671" s="461">
        <v>0.58333333333333337</v>
      </c>
      <c r="H671" s="462">
        <f t="shared" si="32"/>
        <v>0.58333333333333337</v>
      </c>
      <c r="I671" s="457">
        <v>1313</v>
      </c>
      <c r="J671" s="458">
        <v>0.86781229345670852</v>
      </c>
      <c r="K671" s="457">
        <v>1184</v>
      </c>
      <c r="L671" s="458">
        <v>0.78255122273628552</v>
      </c>
      <c r="M671" s="457">
        <v>0</v>
      </c>
      <c r="N671" s="458">
        <v>0</v>
      </c>
    </row>
    <row r="672" spans="1:14" x14ac:dyDescent="0.3">
      <c r="A672" s="412" t="s">
        <v>1093</v>
      </c>
      <c r="B672" s="413" t="s">
        <v>340</v>
      </c>
      <c r="C672" s="465" t="s">
        <v>362</v>
      </c>
      <c r="D672" s="412" t="str">
        <f t="shared" si="30"/>
        <v>Daly - Tiwi - West Arnhem 18to24</v>
      </c>
      <c r="E672" s="463">
        <v>2011</v>
      </c>
      <c r="F672" s="460">
        <f t="shared" si="31"/>
        <v>2011</v>
      </c>
      <c r="G672" s="461">
        <v>2.3680000000000003</v>
      </c>
      <c r="H672" s="462">
        <f t="shared" si="32"/>
        <v>2.3680000000000003</v>
      </c>
      <c r="I672" s="457">
        <v>1492</v>
      </c>
      <c r="J672" s="458">
        <v>0.85111237877923562</v>
      </c>
      <c r="K672" s="457">
        <v>1367</v>
      </c>
      <c r="L672" s="458">
        <v>0.77980604677695375</v>
      </c>
      <c r="M672" s="457">
        <v>5</v>
      </c>
      <c r="N672" s="458">
        <v>2.8522532800912721E-3</v>
      </c>
    </row>
    <row r="673" spans="1:14" x14ac:dyDescent="0.3">
      <c r="A673" s="412" t="s">
        <v>1093</v>
      </c>
      <c r="B673" s="413" t="s">
        <v>340</v>
      </c>
      <c r="C673" s="465" t="s">
        <v>364</v>
      </c>
      <c r="D673" s="412" t="str">
        <f t="shared" si="30"/>
        <v>Daly - Tiwi - West Arnhem 25to64</v>
      </c>
      <c r="E673" s="463">
        <v>9908</v>
      </c>
      <c r="F673" s="460">
        <f t="shared" si="31"/>
        <v>9908</v>
      </c>
      <c r="G673" s="461">
        <v>2.3680000000000003</v>
      </c>
      <c r="H673" s="462">
        <f t="shared" si="32"/>
        <v>2.3680000000000003</v>
      </c>
      <c r="I673" s="457">
        <v>5409</v>
      </c>
      <c r="J673" s="458">
        <v>0.63845609065155806</v>
      </c>
      <c r="K673" s="457">
        <v>5155</v>
      </c>
      <c r="L673" s="458">
        <v>0.60847497639282344</v>
      </c>
      <c r="M673" s="457">
        <v>163</v>
      </c>
      <c r="N673" s="458">
        <v>1.9239848914069876E-2</v>
      </c>
    </row>
    <row r="674" spans="1:14" x14ac:dyDescent="0.3">
      <c r="A674" s="412" t="s">
        <v>1093</v>
      </c>
      <c r="B674" s="413" t="s">
        <v>340</v>
      </c>
      <c r="C674" s="412" t="s">
        <v>9</v>
      </c>
      <c r="D674" s="412" t="str">
        <f t="shared" si="30"/>
        <v>Daly - Tiwi - West Arnhem 65+</v>
      </c>
      <c r="E674" s="463">
        <v>1580</v>
      </c>
      <c r="F674" s="460">
        <f t="shared" si="31"/>
        <v>1580</v>
      </c>
      <c r="G674" s="461">
        <v>2.3680000000000003</v>
      </c>
      <c r="H674" s="462">
        <f t="shared" si="32"/>
        <v>2.3680000000000003</v>
      </c>
      <c r="I674" s="457">
        <v>399</v>
      </c>
      <c r="J674" s="458">
        <v>0.31220657276995306</v>
      </c>
      <c r="K674" s="457">
        <v>333</v>
      </c>
      <c r="L674" s="458">
        <v>0.26056338028169013</v>
      </c>
      <c r="M674" s="457">
        <v>80</v>
      </c>
      <c r="N674" s="458">
        <v>6.2597809076682318E-2</v>
      </c>
    </row>
    <row r="675" spans="1:14" x14ac:dyDescent="0.3">
      <c r="A675" s="412" t="s">
        <v>1093</v>
      </c>
      <c r="B675" s="413" t="s">
        <v>340</v>
      </c>
      <c r="C675" s="412" t="s">
        <v>850</v>
      </c>
      <c r="D675" s="412" t="str">
        <f t="shared" si="30"/>
        <v>Daly - Tiwi - West Arnhem ALL</v>
      </c>
      <c r="E675" s="463">
        <v>18265</v>
      </c>
      <c r="F675" s="460">
        <f t="shared" si="31"/>
        <v>18265</v>
      </c>
      <c r="G675" s="461">
        <v>2.3680000000000003</v>
      </c>
      <c r="H675" s="462">
        <f t="shared" si="32"/>
        <v>2.3680000000000003</v>
      </c>
      <c r="I675" s="457">
        <v>10872</v>
      </c>
      <c r="J675" s="458">
        <v>0.6878835811452072</v>
      </c>
      <c r="K675" s="457">
        <v>10044</v>
      </c>
      <c r="L675" s="458">
        <v>0.63549509648845304</v>
      </c>
      <c r="M675" s="457">
        <v>253</v>
      </c>
      <c r="N675" s="458">
        <v>1.6007592534008224E-2</v>
      </c>
    </row>
    <row r="676" spans="1:14" x14ac:dyDescent="0.3">
      <c r="A676" s="412" t="s">
        <v>1093</v>
      </c>
      <c r="B676" s="413" t="s">
        <v>153</v>
      </c>
      <c r="C676" s="465" t="s">
        <v>361</v>
      </c>
      <c r="D676" s="412" t="str">
        <f t="shared" si="30"/>
        <v>Dandenong 12to17</v>
      </c>
      <c r="E676" s="463">
        <v>13172</v>
      </c>
      <c r="F676" s="460">
        <f t="shared" si="31"/>
        <v>13172</v>
      </c>
      <c r="G676" s="461">
        <v>0.33333333333333331</v>
      </c>
      <c r="H676" s="462">
        <f t="shared" si="32"/>
        <v>0.33333333333333331</v>
      </c>
      <c r="I676" s="457">
        <v>77</v>
      </c>
      <c r="J676" s="458">
        <v>6.2408818284973256E-3</v>
      </c>
      <c r="K676" s="457">
        <v>6724</v>
      </c>
      <c r="L676" s="458">
        <v>0.54498297941319496</v>
      </c>
      <c r="M676" s="457">
        <v>5</v>
      </c>
      <c r="N676" s="458">
        <v>4.0525206678554063E-4</v>
      </c>
    </row>
    <row r="677" spans="1:14" x14ac:dyDescent="0.3">
      <c r="A677" s="412" t="s">
        <v>1093</v>
      </c>
      <c r="B677" s="413" t="s">
        <v>153</v>
      </c>
      <c r="C677" s="465" t="s">
        <v>362</v>
      </c>
      <c r="D677" s="412" t="str">
        <f t="shared" si="30"/>
        <v>Dandenong 18to24</v>
      </c>
      <c r="E677" s="463">
        <v>19385</v>
      </c>
      <c r="F677" s="460">
        <f t="shared" si="31"/>
        <v>19385</v>
      </c>
      <c r="G677" s="461">
        <v>0.68799999999999994</v>
      </c>
      <c r="H677" s="462">
        <f t="shared" si="32"/>
        <v>0.68799999999999994</v>
      </c>
      <c r="I677" s="457">
        <v>104</v>
      </c>
      <c r="J677" s="458">
        <v>5.7893564907592968E-3</v>
      </c>
      <c r="K677" s="457">
        <v>11269</v>
      </c>
      <c r="L677" s="458">
        <v>0.62731017590737026</v>
      </c>
      <c r="M677" s="457">
        <v>29</v>
      </c>
      <c r="N677" s="458">
        <v>1.6143397906924961E-3</v>
      </c>
    </row>
    <row r="678" spans="1:14" x14ac:dyDescent="0.3">
      <c r="A678" s="412" t="s">
        <v>1093</v>
      </c>
      <c r="B678" s="413" t="s">
        <v>153</v>
      </c>
      <c r="C678" s="465" t="s">
        <v>364</v>
      </c>
      <c r="D678" s="412" t="str">
        <f t="shared" si="30"/>
        <v>Dandenong 25to64</v>
      </c>
      <c r="E678" s="463">
        <v>108250</v>
      </c>
      <c r="F678" s="460">
        <f t="shared" si="31"/>
        <v>108250</v>
      </c>
      <c r="G678" s="461">
        <v>0.68799999999999994</v>
      </c>
      <c r="H678" s="462">
        <f t="shared" si="32"/>
        <v>0.68799999999999994</v>
      </c>
      <c r="I678" s="457">
        <v>325</v>
      </c>
      <c r="J678" s="458">
        <v>3.1084713016364908E-3</v>
      </c>
      <c r="K678" s="457">
        <v>68968</v>
      </c>
      <c r="L678" s="458">
        <v>0.65964630378850919</v>
      </c>
      <c r="M678" s="457">
        <v>543</v>
      </c>
      <c r="N678" s="458">
        <v>5.1935382055034287E-3</v>
      </c>
    </row>
    <row r="679" spans="1:14" x14ac:dyDescent="0.3">
      <c r="A679" s="412" t="s">
        <v>1093</v>
      </c>
      <c r="B679" s="413" t="s">
        <v>153</v>
      </c>
      <c r="C679" s="412" t="s">
        <v>9</v>
      </c>
      <c r="D679" s="412" t="str">
        <f t="shared" si="30"/>
        <v>Dandenong 65+</v>
      </c>
      <c r="E679" s="463">
        <v>32857</v>
      </c>
      <c r="F679" s="460">
        <f t="shared" si="31"/>
        <v>32857</v>
      </c>
      <c r="G679" s="461">
        <v>0.68799999999999994</v>
      </c>
      <c r="H679" s="462">
        <f t="shared" si="32"/>
        <v>0.68799999999999994</v>
      </c>
      <c r="I679" s="457">
        <v>58</v>
      </c>
      <c r="J679" s="458">
        <v>1.8072476864113669E-3</v>
      </c>
      <c r="K679" s="457">
        <v>17075</v>
      </c>
      <c r="L679" s="458">
        <v>0.53204748699093263</v>
      </c>
      <c r="M679" s="457">
        <v>808</v>
      </c>
      <c r="N679" s="458">
        <v>2.517682983828249E-2</v>
      </c>
    </row>
    <row r="680" spans="1:14" x14ac:dyDescent="0.3">
      <c r="A680" s="412" t="s">
        <v>1093</v>
      </c>
      <c r="B680" s="413" t="s">
        <v>153</v>
      </c>
      <c r="C680" s="412" t="s">
        <v>850</v>
      </c>
      <c r="D680" s="412" t="str">
        <f t="shared" si="30"/>
        <v>Dandenong ALL</v>
      </c>
      <c r="E680" s="463">
        <v>200879</v>
      </c>
      <c r="F680" s="460">
        <f t="shared" si="31"/>
        <v>200879</v>
      </c>
      <c r="G680" s="461">
        <v>0.68799999999999994</v>
      </c>
      <c r="H680" s="462">
        <f t="shared" si="32"/>
        <v>0.68799999999999994</v>
      </c>
      <c r="I680" s="457">
        <v>706</v>
      </c>
      <c r="J680" s="458">
        <v>3.6458656090557931E-3</v>
      </c>
      <c r="K680" s="457">
        <v>118199</v>
      </c>
      <c r="L680" s="458">
        <v>0.61039329904360584</v>
      </c>
      <c r="M680" s="457">
        <v>1382</v>
      </c>
      <c r="N680" s="458">
        <v>7.1368077503046832E-3</v>
      </c>
    </row>
    <row r="681" spans="1:14" x14ac:dyDescent="0.3">
      <c r="A681" s="412" t="s">
        <v>1093</v>
      </c>
      <c r="B681" s="413" t="s">
        <v>32</v>
      </c>
      <c r="C681" s="465" t="s">
        <v>361</v>
      </c>
      <c r="D681" s="412" t="str">
        <f t="shared" si="30"/>
        <v>Dapto - Port Kembla 12to17</v>
      </c>
      <c r="E681" s="463">
        <v>6166</v>
      </c>
      <c r="F681" s="460">
        <f t="shared" si="31"/>
        <v>6166</v>
      </c>
      <c r="G681" s="461">
        <v>1</v>
      </c>
      <c r="H681" s="462">
        <f t="shared" si="32"/>
        <v>1</v>
      </c>
      <c r="I681" s="457">
        <v>500</v>
      </c>
      <c r="J681" s="458">
        <v>8.2932492950738096E-2</v>
      </c>
      <c r="K681" s="457">
        <v>706</v>
      </c>
      <c r="L681" s="458">
        <v>0.1171006800464422</v>
      </c>
      <c r="M681" s="457">
        <v>5</v>
      </c>
      <c r="N681" s="458">
        <v>8.2932492950738099E-4</v>
      </c>
    </row>
    <row r="682" spans="1:14" x14ac:dyDescent="0.3">
      <c r="A682" s="412" t="s">
        <v>1093</v>
      </c>
      <c r="B682" s="413" t="s">
        <v>32</v>
      </c>
      <c r="C682" s="465" t="s">
        <v>362</v>
      </c>
      <c r="D682" s="412" t="str">
        <f t="shared" si="30"/>
        <v>Dapto - Port Kembla 18to24</v>
      </c>
      <c r="E682" s="463">
        <v>7218</v>
      </c>
      <c r="F682" s="460">
        <f t="shared" si="31"/>
        <v>7218</v>
      </c>
      <c r="G682" s="461">
        <v>0.91200000000000003</v>
      </c>
      <c r="H682" s="462">
        <f t="shared" si="32"/>
        <v>0.91200000000000003</v>
      </c>
      <c r="I682" s="457">
        <v>415</v>
      </c>
      <c r="J682" s="458">
        <v>6.2153661824172535E-2</v>
      </c>
      <c r="K682" s="457">
        <v>702</v>
      </c>
      <c r="L682" s="458">
        <v>0.10513703759173282</v>
      </c>
      <c r="M682" s="457">
        <v>20</v>
      </c>
      <c r="N682" s="458">
        <v>2.9953571963456643E-3</v>
      </c>
    </row>
    <row r="683" spans="1:14" x14ac:dyDescent="0.3">
      <c r="A683" s="412" t="s">
        <v>1093</v>
      </c>
      <c r="B683" s="413" t="s">
        <v>32</v>
      </c>
      <c r="C683" s="465" t="s">
        <v>364</v>
      </c>
      <c r="D683" s="412" t="str">
        <f t="shared" si="30"/>
        <v>Dapto - Port Kembla 25to64</v>
      </c>
      <c r="E683" s="463">
        <v>40192</v>
      </c>
      <c r="F683" s="460">
        <f t="shared" si="31"/>
        <v>40192</v>
      </c>
      <c r="G683" s="461">
        <v>0.91200000000000003</v>
      </c>
      <c r="H683" s="462">
        <f t="shared" si="32"/>
        <v>0.91200000000000003</v>
      </c>
      <c r="I683" s="457">
        <v>1419</v>
      </c>
      <c r="J683" s="458">
        <v>3.5895879183425669E-2</v>
      </c>
      <c r="K683" s="457">
        <v>6392</v>
      </c>
      <c r="L683" s="458">
        <v>0.1616958842427462</v>
      </c>
      <c r="M683" s="457">
        <v>617</v>
      </c>
      <c r="N683" s="458">
        <v>1.5608003845083606E-2</v>
      </c>
    </row>
    <row r="684" spans="1:14" x14ac:dyDescent="0.3">
      <c r="A684" s="412" t="s">
        <v>1093</v>
      </c>
      <c r="B684" s="413" t="s">
        <v>32</v>
      </c>
      <c r="C684" s="412" t="s">
        <v>9</v>
      </c>
      <c r="D684" s="412" t="str">
        <f t="shared" si="30"/>
        <v>Dapto - Port Kembla 65+</v>
      </c>
      <c r="E684" s="463">
        <v>15541</v>
      </c>
      <c r="F684" s="460">
        <f t="shared" si="31"/>
        <v>15541</v>
      </c>
      <c r="G684" s="461">
        <v>0.91200000000000003</v>
      </c>
      <c r="H684" s="462">
        <f t="shared" si="32"/>
        <v>0.91200000000000003</v>
      </c>
      <c r="I684" s="457">
        <v>194</v>
      </c>
      <c r="J684" s="458">
        <v>1.2512092873266689E-2</v>
      </c>
      <c r="K684" s="457">
        <v>3651</v>
      </c>
      <c r="L684" s="458">
        <v>0.23547242824895195</v>
      </c>
      <c r="M684" s="457">
        <v>606</v>
      </c>
      <c r="N684" s="458">
        <v>3.9084166397936153E-2</v>
      </c>
    </row>
    <row r="685" spans="1:14" x14ac:dyDescent="0.3">
      <c r="A685" s="412" t="s">
        <v>1093</v>
      </c>
      <c r="B685" s="413" t="s">
        <v>32</v>
      </c>
      <c r="C685" s="412" t="s">
        <v>850</v>
      </c>
      <c r="D685" s="412" t="str">
        <f t="shared" si="30"/>
        <v>Dapto - Port Kembla ALL</v>
      </c>
      <c r="E685" s="463">
        <v>81579</v>
      </c>
      <c r="F685" s="460">
        <f t="shared" si="31"/>
        <v>81579</v>
      </c>
      <c r="G685" s="461">
        <v>0.91200000000000003</v>
      </c>
      <c r="H685" s="462">
        <f t="shared" si="32"/>
        <v>0.91200000000000003</v>
      </c>
      <c r="I685" s="457">
        <v>3580</v>
      </c>
      <c r="J685" s="458">
        <v>4.48514764655032E-2</v>
      </c>
      <c r="K685" s="457">
        <v>12699</v>
      </c>
      <c r="L685" s="458">
        <v>0.1590974579987221</v>
      </c>
      <c r="M685" s="457">
        <v>1241</v>
      </c>
      <c r="N685" s="458">
        <v>1.5547676618349014E-2</v>
      </c>
    </row>
    <row r="686" spans="1:14" x14ac:dyDescent="0.3">
      <c r="A686" s="412" t="s">
        <v>1093</v>
      </c>
      <c r="B686" s="413" t="s">
        <v>137</v>
      </c>
      <c r="C686" s="465" t="s">
        <v>361</v>
      </c>
      <c r="D686" s="412" t="str">
        <f t="shared" si="30"/>
        <v>Darebin - North 12to17</v>
      </c>
      <c r="E686" s="463">
        <v>5393</v>
      </c>
      <c r="F686" s="460">
        <f t="shared" si="31"/>
        <v>5393</v>
      </c>
      <c r="G686" s="461">
        <v>0.37499999999999994</v>
      </c>
      <c r="H686" s="462">
        <f t="shared" si="32"/>
        <v>0.37499999999999994</v>
      </c>
      <c r="I686" s="457">
        <v>79</v>
      </c>
      <c r="J686" s="458">
        <v>1.5774760383386582E-2</v>
      </c>
      <c r="K686" s="457">
        <v>1375</v>
      </c>
      <c r="L686" s="458">
        <v>0.27456070287539935</v>
      </c>
      <c r="M686" s="457">
        <v>0</v>
      </c>
      <c r="N686" s="458">
        <v>0</v>
      </c>
    </row>
    <row r="687" spans="1:14" x14ac:dyDescent="0.3">
      <c r="A687" s="412" t="s">
        <v>1093</v>
      </c>
      <c r="B687" s="413" t="s">
        <v>137</v>
      </c>
      <c r="C687" s="465" t="s">
        <v>362</v>
      </c>
      <c r="D687" s="412" t="str">
        <f t="shared" si="30"/>
        <v>Darebin - North 18to24</v>
      </c>
      <c r="E687" s="463">
        <v>9545</v>
      </c>
      <c r="F687" s="460">
        <f t="shared" si="31"/>
        <v>9545</v>
      </c>
      <c r="G687" s="461">
        <v>0.90400000000000003</v>
      </c>
      <c r="H687" s="462">
        <f t="shared" si="32"/>
        <v>0.90400000000000003</v>
      </c>
      <c r="I687" s="457">
        <v>138</v>
      </c>
      <c r="J687" s="458">
        <v>1.6576576576576577E-2</v>
      </c>
      <c r="K687" s="457">
        <v>2965</v>
      </c>
      <c r="L687" s="458">
        <v>0.35615615615615615</v>
      </c>
      <c r="M687" s="457">
        <v>19</v>
      </c>
      <c r="N687" s="458">
        <v>2.2822822822822822E-3</v>
      </c>
    </row>
    <row r="688" spans="1:14" x14ac:dyDescent="0.3">
      <c r="A688" s="412" t="s">
        <v>1093</v>
      </c>
      <c r="B688" s="413" t="s">
        <v>137</v>
      </c>
      <c r="C688" s="465" t="s">
        <v>364</v>
      </c>
      <c r="D688" s="412" t="str">
        <f t="shared" si="30"/>
        <v>Darebin - North 25to64</v>
      </c>
      <c r="E688" s="463">
        <v>58732</v>
      </c>
      <c r="F688" s="460">
        <f t="shared" si="31"/>
        <v>58732</v>
      </c>
      <c r="G688" s="461">
        <v>0.90400000000000003</v>
      </c>
      <c r="H688" s="462">
        <f t="shared" si="32"/>
        <v>0.90400000000000003</v>
      </c>
      <c r="I688" s="457">
        <v>572</v>
      </c>
      <c r="J688" s="458">
        <v>1.0316715965659043E-2</v>
      </c>
      <c r="K688" s="457">
        <v>20539</v>
      </c>
      <c r="L688" s="458">
        <v>0.37044585527739704</v>
      </c>
      <c r="M688" s="457">
        <v>436</v>
      </c>
      <c r="N688" s="458">
        <v>7.863790491306543E-3</v>
      </c>
    </row>
    <row r="689" spans="1:14" x14ac:dyDescent="0.3">
      <c r="A689" s="412" t="s">
        <v>1093</v>
      </c>
      <c r="B689" s="413" t="s">
        <v>137</v>
      </c>
      <c r="C689" s="412" t="s">
        <v>9</v>
      </c>
      <c r="D689" s="412" t="str">
        <f t="shared" si="30"/>
        <v>Darebin - North 65+</v>
      </c>
      <c r="E689" s="463">
        <v>14746</v>
      </c>
      <c r="F689" s="460">
        <f t="shared" si="31"/>
        <v>14746</v>
      </c>
      <c r="G689" s="461">
        <v>0.90400000000000003</v>
      </c>
      <c r="H689" s="462">
        <f t="shared" si="32"/>
        <v>0.90400000000000003</v>
      </c>
      <c r="I689" s="457">
        <v>63</v>
      </c>
      <c r="J689" s="458">
        <v>4.2682926829268296E-3</v>
      </c>
      <c r="K689" s="457">
        <v>8009</v>
      </c>
      <c r="L689" s="458">
        <v>0.54261517615176147</v>
      </c>
      <c r="M689" s="457">
        <v>352</v>
      </c>
      <c r="N689" s="458">
        <v>2.3848238482384824E-2</v>
      </c>
    </row>
    <row r="690" spans="1:14" x14ac:dyDescent="0.3">
      <c r="A690" s="412" t="s">
        <v>1093</v>
      </c>
      <c r="B690" s="413" t="s">
        <v>137</v>
      </c>
      <c r="C690" s="412" t="s">
        <v>850</v>
      </c>
      <c r="D690" s="412" t="str">
        <f t="shared" si="30"/>
        <v>Darebin - North ALL</v>
      </c>
      <c r="E690" s="463">
        <v>100288</v>
      </c>
      <c r="F690" s="460">
        <f t="shared" si="31"/>
        <v>100288</v>
      </c>
      <c r="G690" s="461">
        <v>0.90400000000000003</v>
      </c>
      <c r="H690" s="462">
        <f t="shared" si="32"/>
        <v>0.90400000000000003</v>
      </c>
      <c r="I690" s="457">
        <v>1088</v>
      </c>
      <c r="J690" s="458">
        <v>1.1416699020976086E-2</v>
      </c>
      <c r="K690" s="457">
        <v>36315</v>
      </c>
      <c r="L690" s="458">
        <v>0.38106380969370091</v>
      </c>
      <c r="M690" s="457">
        <v>802</v>
      </c>
      <c r="N690" s="458">
        <v>8.4156182121533276E-3</v>
      </c>
    </row>
    <row r="691" spans="1:14" x14ac:dyDescent="0.3">
      <c r="A691" s="412" t="s">
        <v>1093</v>
      </c>
      <c r="B691" s="413" t="s">
        <v>122</v>
      </c>
      <c r="C691" s="465" t="s">
        <v>361</v>
      </c>
      <c r="D691" s="412" t="str">
        <f t="shared" si="30"/>
        <v>Darebin - South 12to17</v>
      </c>
      <c r="E691" s="463">
        <v>3254</v>
      </c>
      <c r="F691" s="460">
        <f t="shared" si="31"/>
        <v>3254</v>
      </c>
      <c r="G691" s="461">
        <v>0.5</v>
      </c>
      <c r="H691" s="462">
        <f t="shared" si="32"/>
        <v>0.5</v>
      </c>
      <c r="I691" s="457">
        <v>25</v>
      </c>
      <c r="J691" s="458">
        <v>7.7833125778331257E-3</v>
      </c>
      <c r="K691" s="457">
        <v>406</v>
      </c>
      <c r="L691" s="458">
        <v>0.12640099626400997</v>
      </c>
      <c r="M691" s="457">
        <v>0</v>
      </c>
      <c r="N691" s="458">
        <v>0</v>
      </c>
    </row>
    <row r="692" spans="1:14" x14ac:dyDescent="0.3">
      <c r="A692" s="412" t="s">
        <v>1093</v>
      </c>
      <c r="B692" s="413" t="s">
        <v>122</v>
      </c>
      <c r="C692" s="465" t="s">
        <v>362</v>
      </c>
      <c r="D692" s="412" t="str">
        <f t="shared" si="30"/>
        <v>Darebin - South 18to24</v>
      </c>
      <c r="E692" s="463">
        <v>4226</v>
      </c>
      <c r="F692" s="460">
        <f t="shared" si="31"/>
        <v>4226</v>
      </c>
      <c r="G692" s="461">
        <v>0.8</v>
      </c>
      <c r="H692" s="462">
        <f t="shared" si="32"/>
        <v>0.8</v>
      </c>
      <c r="I692" s="457">
        <v>47</v>
      </c>
      <c r="J692" s="458">
        <v>1.2277951933124347E-2</v>
      </c>
      <c r="K692" s="457">
        <v>619</v>
      </c>
      <c r="L692" s="458">
        <v>0.16170323928944619</v>
      </c>
      <c r="M692" s="457">
        <v>11</v>
      </c>
      <c r="N692" s="458">
        <v>2.8735632183908046E-3</v>
      </c>
    </row>
    <row r="693" spans="1:14" x14ac:dyDescent="0.3">
      <c r="A693" s="412" t="s">
        <v>1093</v>
      </c>
      <c r="B693" s="413" t="s">
        <v>122</v>
      </c>
      <c r="C693" s="465" t="s">
        <v>364</v>
      </c>
      <c r="D693" s="412" t="str">
        <f t="shared" si="30"/>
        <v>Darebin - South 25to64</v>
      </c>
      <c r="E693" s="463">
        <v>34408</v>
      </c>
      <c r="F693" s="460">
        <f t="shared" si="31"/>
        <v>34408</v>
      </c>
      <c r="G693" s="461">
        <v>0.8</v>
      </c>
      <c r="H693" s="462">
        <f t="shared" si="32"/>
        <v>0.8</v>
      </c>
      <c r="I693" s="457">
        <v>207</v>
      </c>
      <c r="J693" s="458">
        <v>6.3200317528165359E-3</v>
      </c>
      <c r="K693" s="457">
        <v>5979</v>
      </c>
      <c r="L693" s="458">
        <v>0.18254816352700515</v>
      </c>
      <c r="M693" s="457">
        <v>236</v>
      </c>
      <c r="N693" s="458">
        <v>7.2054468292980798E-3</v>
      </c>
    </row>
    <row r="694" spans="1:14" x14ac:dyDescent="0.3">
      <c r="A694" s="412" t="s">
        <v>1093</v>
      </c>
      <c r="B694" s="413" t="s">
        <v>122</v>
      </c>
      <c r="C694" s="412" t="s">
        <v>9</v>
      </c>
      <c r="D694" s="412" t="str">
        <f t="shared" si="30"/>
        <v>Darebin - South 65+</v>
      </c>
      <c r="E694" s="463">
        <v>7257</v>
      </c>
      <c r="F694" s="460">
        <f t="shared" si="31"/>
        <v>7257</v>
      </c>
      <c r="G694" s="461">
        <v>0.8</v>
      </c>
      <c r="H694" s="462">
        <f t="shared" si="32"/>
        <v>0.8</v>
      </c>
      <c r="I694" s="457">
        <v>32</v>
      </c>
      <c r="J694" s="458">
        <v>4.4962765210060417E-3</v>
      </c>
      <c r="K694" s="457">
        <v>3433</v>
      </c>
      <c r="L694" s="458">
        <v>0.48236616551917944</v>
      </c>
      <c r="M694" s="457">
        <v>148</v>
      </c>
      <c r="N694" s="458">
        <v>2.0795278909652944E-2</v>
      </c>
    </row>
    <row r="695" spans="1:14" x14ac:dyDescent="0.3">
      <c r="A695" s="412" t="s">
        <v>1093</v>
      </c>
      <c r="B695" s="413" t="s">
        <v>122</v>
      </c>
      <c r="C695" s="412" t="s">
        <v>850</v>
      </c>
      <c r="D695" s="412" t="str">
        <f t="shared" si="30"/>
        <v>Darebin - South ALL</v>
      </c>
      <c r="E695" s="463">
        <v>55395</v>
      </c>
      <c r="F695" s="460">
        <f t="shared" si="31"/>
        <v>55395</v>
      </c>
      <c r="G695" s="461">
        <v>0.8</v>
      </c>
      <c r="H695" s="462">
        <f t="shared" si="32"/>
        <v>0.8</v>
      </c>
      <c r="I695" s="457">
        <v>348</v>
      </c>
      <c r="J695" s="458">
        <v>6.5327576497090298E-3</v>
      </c>
      <c r="K695" s="457">
        <v>11345</v>
      </c>
      <c r="L695" s="458">
        <v>0.21297165383893374</v>
      </c>
      <c r="M695" s="457">
        <v>387</v>
      </c>
      <c r="N695" s="458">
        <v>7.2648770414867657E-3</v>
      </c>
    </row>
    <row r="696" spans="1:14" x14ac:dyDescent="0.3">
      <c r="A696" s="412" t="s">
        <v>1093</v>
      </c>
      <c r="B696" s="413" t="s">
        <v>200</v>
      </c>
      <c r="C696" s="465" t="s">
        <v>361</v>
      </c>
      <c r="D696" s="412" t="str">
        <f t="shared" si="30"/>
        <v>Darling Downs - East 12to17</v>
      </c>
      <c r="E696" s="463">
        <v>3772</v>
      </c>
      <c r="F696" s="460">
        <f t="shared" si="31"/>
        <v>3772</v>
      </c>
      <c r="G696" s="461">
        <v>0.875</v>
      </c>
      <c r="H696" s="462">
        <f t="shared" si="32"/>
        <v>0.875</v>
      </c>
      <c r="I696" s="457">
        <v>444</v>
      </c>
      <c r="J696" s="458">
        <v>0.11954765751211632</v>
      </c>
      <c r="K696" s="457">
        <v>99</v>
      </c>
      <c r="L696" s="458">
        <v>2.665589660743134E-2</v>
      </c>
      <c r="M696" s="457">
        <v>0</v>
      </c>
      <c r="N696" s="458">
        <v>0</v>
      </c>
    </row>
    <row r="697" spans="1:14" x14ac:dyDescent="0.3">
      <c r="A697" s="412" t="s">
        <v>1093</v>
      </c>
      <c r="B697" s="413" t="s">
        <v>200</v>
      </c>
      <c r="C697" s="465" t="s">
        <v>362</v>
      </c>
      <c r="D697" s="412" t="str">
        <f t="shared" si="30"/>
        <v>Darling Downs - East 18to24</v>
      </c>
      <c r="E697" s="463">
        <v>3395</v>
      </c>
      <c r="F697" s="460">
        <f t="shared" si="31"/>
        <v>3395</v>
      </c>
      <c r="G697" s="461">
        <v>1.696</v>
      </c>
      <c r="H697" s="462">
        <f t="shared" si="32"/>
        <v>1.696</v>
      </c>
      <c r="I697" s="457">
        <v>291</v>
      </c>
      <c r="J697" s="458">
        <v>9.375E-2</v>
      </c>
      <c r="K697" s="457">
        <v>118</v>
      </c>
      <c r="L697" s="458">
        <v>3.801546391752577E-2</v>
      </c>
      <c r="M697" s="457">
        <v>58</v>
      </c>
      <c r="N697" s="458">
        <v>1.8685567010309278E-2</v>
      </c>
    </row>
    <row r="698" spans="1:14" x14ac:dyDescent="0.3">
      <c r="A698" s="412" t="s">
        <v>1093</v>
      </c>
      <c r="B698" s="413" t="s">
        <v>200</v>
      </c>
      <c r="C698" s="465" t="s">
        <v>364</v>
      </c>
      <c r="D698" s="412" t="str">
        <f t="shared" si="30"/>
        <v>Darling Downs - East 25to64</v>
      </c>
      <c r="E698" s="463">
        <v>20968</v>
      </c>
      <c r="F698" s="460">
        <f t="shared" si="31"/>
        <v>20968</v>
      </c>
      <c r="G698" s="461">
        <v>1.696</v>
      </c>
      <c r="H698" s="462">
        <f t="shared" si="32"/>
        <v>1.696</v>
      </c>
      <c r="I698" s="457">
        <v>1075</v>
      </c>
      <c r="J698" s="458">
        <v>5.2161676937260419E-2</v>
      </c>
      <c r="K698" s="457">
        <v>1042</v>
      </c>
      <c r="L698" s="458">
        <v>5.0560434761511959E-2</v>
      </c>
      <c r="M698" s="457">
        <v>552</v>
      </c>
      <c r="N698" s="458">
        <v>2.6784414576156049E-2</v>
      </c>
    </row>
    <row r="699" spans="1:14" x14ac:dyDescent="0.3">
      <c r="A699" s="412" t="s">
        <v>1093</v>
      </c>
      <c r="B699" s="413" t="s">
        <v>200</v>
      </c>
      <c r="C699" s="412" t="s">
        <v>9</v>
      </c>
      <c r="D699" s="412" t="str">
        <f t="shared" si="30"/>
        <v>Darling Downs - East 65+</v>
      </c>
      <c r="E699" s="463">
        <v>9268</v>
      </c>
      <c r="F699" s="460">
        <f t="shared" si="31"/>
        <v>9268</v>
      </c>
      <c r="G699" s="461">
        <v>1.696</v>
      </c>
      <c r="H699" s="462">
        <f t="shared" si="32"/>
        <v>1.696</v>
      </c>
      <c r="I699" s="457">
        <v>165</v>
      </c>
      <c r="J699" s="458">
        <v>1.8696883852691217E-2</v>
      </c>
      <c r="K699" s="457">
        <v>115</v>
      </c>
      <c r="L699" s="458">
        <v>1.3031161473087818E-2</v>
      </c>
      <c r="M699" s="457">
        <v>700</v>
      </c>
      <c r="N699" s="458">
        <v>7.9320113314447591E-2</v>
      </c>
    </row>
    <row r="700" spans="1:14" x14ac:dyDescent="0.3">
      <c r="A700" s="412" t="s">
        <v>1093</v>
      </c>
      <c r="B700" s="413" t="s">
        <v>200</v>
      </c>
      <c r="C700" s="412" t="s">
        <v>850</v>
      </c>
      <c r="D700" s="412" t="str">
        <f t="shared" si="30"/>
        <v>Darling Downs - East ALL</v>
      </c>
      <c r="E700" s="463">
        <v>44295</v>
      </c>
      <c r="F700" s="460">
        <f t="shared" si="31"/>
        <v>44295</v>
      </c>
      <c r="G700" s="461">
        <v>1.696</v>
      </c>
      <c r="H700" s="462">
        <f t="shared" si="32"/>
        <v>1.696</v>
      </c>
      <c r="I700" s="457">
        <v>2877</v>
      </c>
      <c r="J700" s="458">
        <v>6.7122392795483182E-2</v>
      </c>
      <c r="K700" s="457">
        <v>1573</v>
      </c>
      <c r="L700" s="458">
        <v>3.6699174093602724E-2</v>
      </c>
      <c r="M700" s="457">
        <v>1311</v>
      </c>
      <c r="N700" s="458">
        <v>3.0586533526200364E-2</v>
      </c>
    </row>
    <row r="701" spans="1:14" x14ac:dyDescent="0.3">
      <c r="A701" s="412" t="s">
        <v>1093</v>
      </c>
      <c r="B701" s="413" t="s">
        <v>199</v>
      </c>
      <c r="C701" s="465" t="s">
        <v>361</v>
      </c>
      <c r="D701" s="412" t="str">
        <f t="shared" si="30"/>
        <v>Darling Downs (West) - Maranoa 12to17</v>
      </c>
      <c r="E701" s="463">
        <v>3487</v>
      </c>
      <c r="F701" s="460">
        <f t="shared" si="31"/>
        <v>3487</v>
      </c>
      <c r="G701" s="461">
        <v>0.79166666666666663</v>
      </c>
      <c r="H701" s="462">
        <f t="shared" si="32"/>
        <v>0.79166666666666663</v>
      </c>
      <c r="I701" s="457">
        <v>533</v>
      </c>
      <c r="J701" s="458">
        <v>0.16136845292158644</v>
      </c>
      <c r="K701" s="457">
        <v>72</v>
      </c>
      <c r="L701" s="458">
        <v>2.1798365122615803E-2</v>
      </c>
      <c r="M701" s="457">
        <v>0</v>
      </c>
      <c r="N701" s="458">
        <v>0</v>
      </c>
    </row>
    <row r="702" spans="1:14" x14ac:dyDescent="0.3">
      <c r="A702" s="412" t="s">
        <v>1093</v>
      </c>
      <c r="B702" s="413" t="s">
        <v>199</v>
      </c>
      <c r="C702" s="465" t="s">
        <v>362</v>
      </c>
      <c r="D702" s="412" t="str">
        <f t="shared" si="30"/>
        <v>Darling Downs (West) - Maranoa 18to24</v>
      </c>
      <c r="E702" s="463">
        <v>3601</v>
      </c>
      <c r="F702" s="460">
        <f t="shared" si="31"/>
        <v>3601</v>
      </c>
      <c r="G702" s="461">
        <v>1.1279999999999999</v>
      </c>
      <c r="H702" s="462">
        <f t="shared" si="32"/>
        <v>1.1279999999999999</v>
      </c>
      <c r="I702" s="457">
        <v>411</v>
      </c>
      <c r="J702" s="458">
        <v>0.12</v>
      </c>
      <c r="K702" s="457">
        <v>108</v>
      </c>
      <c r="L702" s="458">
        <v>3.1532846715328466E-2</v>
      </c>
      <c r="M702" s="457">
        <v>11</v>
      </c>
      <c r="N702" s="458">
        <v>3.2116788321167882E-3</v>
      </c>
    </row>
    <row r="703" spans="1:14" x14ac:dyDescent="0.3">
      <c r="A703" s="412" t="s">
        <v>1093</v>
      </c>
      <c r="B703" s="413" t="s">
        <v>199</v>
      </c>
      <c r="C703" s="465" t="s">
        <v>364</v>
      </c>
      <c r="D703" s="412" t="str">
        <f t="shared" si="30"/>
        <v>Darling Downs (West) - Maranoa 25to64</v>
      </c>
      <c r="E703" s="463">
        <v>22646</v>
      </c>
      <c r="F703" s="460">
        <f t="shared" si="31"/>
        <v>22646</v>
      </c>
      <c r="G703" s="461">
        <v>1.1279999999999999</v>
      </c>
      <c r="H703" s="462">
        <f t="shared" si="32"/>
        <v>1.1279999999999999</v>
      </c>
      <c r="I703" s="457">
        <v>1708</v>
      </c>
      <c r="J703" s="458">
        <v>7.6372741906635663E-2</v>
      </c>
      <c r="K703" s="457">
        <v>1159</v>
      </c>
      <c r="L703" s="458">
        <v>5.1824360579502772E-2</v>
      </c>
      <c r="M703" s="457">
        <v>428</v>
      </c>
      <c r="N703" s="458">
        <v>1.9137900196744769E-2</v>
      </c>
    </row>
    <row r="704" spans="1:14" x14ac:dyDescent="0.3">
      <c r="A704" s="412" t="s">
        <v>1093</v>
      </c>
      <c r="B704" s="413" t="s">
        <v>199</v>
      </c>
      <c r="C704" s="412" t="s">
        <v>9</v>
      </c>
      <c r="D704" s="412" t="str">
        <f t="shared" si="30"/>
        <v>Darling Downs (West) - Maranoa 65+</v>
      </c>
      <c r="E704" s="463">
        <v>8012</v>
      </c>
      <c r="F704" s="460">
        <f t="shared" si="31"/>
        <v>8012</v>
      </c>
      <c r="G704" s="461">
        <v>1.1279999999999999</v>
      </c>
      <c r="H704" s="462">
        <f t="shared" si="32"/>
        <v>1.1279999999999999</v>
      </c>
      <c r="I704" s="457">
        <v>314</v>
      </c>
      <c r="J704" s="458">
        <v>4.0736896730669436E-2</v>
      </c>
      <c r="K704" s="457">
        <v>84</v>
      </c>
      <c r="L704" s="458">
        <v>1.0897768552153606E-2</v>
      </c>
      <c r="M704" s="457">
        <v>469</v>
      </c>
      <c r="N704" s="458">
        <v>6.0845874416190972E-2</v>
      </c>
    </row>
    <row r="705" spans="1:14" x14ac:dyDescent="0.3">
      <c r="A705" s="412" t="s">
        <v>1093</v>
      </c>
      <c r="B705" s="413" t="s">
        <v>199</v>
      </c>
      <c r="C705" s="412" t="s">
        <v>850</v>
      </c>
      <c r="D705" s="412" t="str">
        <f t="shared" si="30"/>
        <v>Darling Downs (West) - Maranoa ALL</v>
      </c>
      <c r="E705" s="463">
        <v>45337</v>
      </c>
      <c r="F705" s="460">
        <f t="shared" si="31"/>
        <v>45337</v>
      </c>
      <c r="G705" s="461">
        <v>1.1279999999999999</v>
      </c>
      <c r="H705" s="462">
        <f t="shared" si="32"/>
        <v>1.1279999999999999</v>
      </c>
      <c r="I705" s="457">
        <v>4153</v>
      </c>
      <c r="J705" s="458">
        <v>9.3865834915468765E-2</v>
      </c>
      <c r="K705" s="457">
        <v>1664</v>
      </c>
      <c r="L705" s="458">
        <v>3.7609619383419224E-2</v>
      </c>
      <c r="M705" s="457">
        <v>905</v>
      </c>
      <c r="N705" s="458">
        <v>2.0454750926679324E-2</v>
      </c>
    </row>
    <row r="706" spans="1:14" x14ac:dyDescent="0.3">
      <c r="A706" s="412" t="s">
        <v>1093</v>
      </c>
      <c r="B706" s="413" t="s">
        <v>334</v>
      </c>
      <c r="C706" s="465" t="s">
        <v>361</v>
      </c>
      <c r="D706" s="412" t="str">
        <f t="shared" si="30"/>
        <v>Darwin City 12to17</v>
      </c>
      <c r="E706" s="463">
        <v>1466</v>
      </c>
      <c r="F706" s="460">
        <f t="shared" si="31"/>
        <v>1466</v>
      </c>
      <c r="G706" s="461">
        <v>0.37499999999999994</v>
      </c>
      <c r="H706" s="462">
        <f t="shared" si="32"/>
        <v>0.37499999999999994</v>
      </c>
      <c r="I706" s="457">
        <v>145</v>
      </c>
      <c r="J706" s="458">
        <v>0.11222910216718267</v>
      </c>
      <c r="K706" s="457">
        <v>313</v>
      </c>
      <c r="L706" s="458">
        <v>0.24226006191950464</v>
      </c>
      <c r="M706" s="457">
        <v>0</v>
      </c>
      <c r="N706" s="458">
        <v>0</v>
      </c>
    </row>
    <row r="707" spans="1:14" x14ac:dyDescent="0.3">
      <c r="A707" s="412" t="s">
        <v>1093</v>
      </c>
      <c r="B707" s="413" t="s">
        <v>334</v>
      </c>
      <c r="C707" s="465" t="s">
        <v>362</v>
      </c>
      <c r="D707" s="412" t="str">
        <f t="shared" si="30"/>
        <v>Darwin City 18to24</v>
      </c>
      <c r="E707" s="463">
        <v>2570</v>
      </c>
      <c r="F707" s="460">
        <f t="shared" si="31"/>
        <v>2570</v>
      </c>
      <c r="G707" s="461">
        <v>1.304</v>
      </c>
      <c r="H707" s="462">
        <f t="shared" si="32"/>
        <v>1.304</v>
      </c>
      <c r="I707" s="457">
        <v>192</v>
      </c>
      <c r="J707" s="458">
        <v>7.9701120797011207E-2</v>
      </c>
      <c r="K707" s="457">
        <v>592</v>
      </c>
      <c r="L707" s="458">
        <v>0.24574512245745123</v>
      </c>
      <c r="M707" s="457">
        <v>332</v>
      </c>
      <c r="N707" s="458">
        <v>0.13781652137816522</v>
      </c>
    </row>
    <row r="708" spans="1:14" x14ac:dyDescent="0.3">
      <c r="A708" s="412" t="s">
        <v>1093</v>
      </c>
      <c r="B708" s="413" t="s">
        <v>334</v>
      </c>
      <c r="C708" s="465" t="s">
        <v>364</v>
      </c>
      <c r="D708" s="412" t="str">
        <f t="shared" si="30"/>
        <v>Darwin City 25to64</v>
      </c>
      <c r="E708" s="463">
        <v>18659</v>
      </c>
      <c r="F708" s="460">
        <f t="shared" si="31"/>
        <v>18659</v>
      </c>
      <c r="G708" s="461">
        <v>1.304</v>
      </c>
      <c r="H708" s="462">
        <f t="shared" si="32"/>
        <v>1.304</v>
      </c>
      <c r="I708" s="457">
        <v>767</v>
      </c>
      <c r="J708" s="458">
        <v>4.3488121562624028E-2</v>
      </c>
      <c r="K708" s="457">
        <v>5383</v>
      </c>
      <c r="L708" s="458">
        <v>0.30521063672960252</v>
      </c>
      <c r="M708" s="457">
        <v>1239</v>
      </c>
      <c r="N708" s="458">
        <v>7.0250042524238818E-2</v>
      </c>
    </row>
    <row r="709" spans="1:14" x14ac:dyDescent="0.3">
      <c r="A709" s="412" t="s">
        <v>1093</v>
      </c>
      <c r="B709" s="413" t="s">
        <v>334</v>
      </c>
      <c r="C709" s="412" t="s">
        <v>9</v>
      </c>
      <c r="D709" s="412" t="str">
        <f t="shared" si="30"/>
        <v>Darwin City 65+</v>
      </c>
      <c r="E709" s="463">
        <v>2954</v>
      </c>
      <c r="F709" s="460">
        <f t="shared" si="31"/>
        <v>2954</v>
      </c>
      <c r="G709" s="461">
        <v>1.304</v>
      </c>
      <c r="H709" s="462">
        <f t="shared" si="32"/>
        <v>1.304</v>
      </c>
      <c r="I709" s="457">
        <v>87</v>
      </c>
      <c r="J709" s="458">
        <v>3.2731376975169299E-2</v>
      </c>
      <c r="K709" s="457">
        <v>386</v>
      </c>
      <c r="L709" s="458">
        <v>0.14522197140707299</v>
      </c>
      <c r="M709" s="457">
        <v>220</v>
      </c>
      <c r="N709" s="458">
        <v>8.2768999247554556E-2</v>
      </c>
    </row>
    <row r="710" spans="1:14" x14ac:dyDescent="0.3">
      <c r="A710" s="412" t="s">
        <v>1093</v>
      </c>
      <c r="B710" s="413" t="s">
        <v>334</v>
      </c>
      <c r="C710" s="412" t="s">
        <v>850</v>
      </c>
      <c r="D710" s="412" t="str">
        <f t="shared" si="30"/>
        <v>Darwin City ALL</v>
      </c>
      <c r="E710" s="463">
        <v>28735</v>
      </c>
      <c r="F710" s="460">
        <f t="shared" si="31"/>
        <v>28735</v>
      </c>
      <c r="G710" s="461">
        <v>1.304</v>
      </c>
      <c r="H710" s="462">
        <f t="shared" si="32"/>
        <v>1.304</v>
      </c>
      <c r="I710" s="457">
        <v>1444</v>
      </c>
      <c r="J710" s="458">
        <v>5.3394468273923974E-2</v>
      </c>
      <c r="K710" s="457">
        <v>7537</v>
      </c>
      <c r="L710" s="458">
        <v>0.27869398018044667</v>
      </c>
      <c r="M710" s="457">
        <v>1787</v>
      </c>
      <c r="N710" s="458">
        <v>6.607750332791007E-2</v>
      </c>
    </row>
    <row r="711" spans="1:14" x14ac:dyDescent="0.3">
      <c r="A711" s="412" t="s">
        <v>1093</v>
      </c>
      <c r="B711" s="413" t="s">
        <v>335</v>
      </c>
      <c r="C711" s="465" t="s">
        <v>361</v>
      </c>
      <c r="D711" s="412" t="str">
        <f t="shared" si="30"/>
        <v>Darwin Suburbs 12to17</v>
      </c>
      <c r="E711" s="463">
        <v>4481</v>
      </c>
      <c r="F711" s="460">
        <f t="shared" si="31"/>
        <v>4481</v>
      </c>
      <c r="G711" s="461">
        <v>0.29166666666666669</v>
      </c>
      <c r="H711" s="462">
        <f t="shared" si="32"/>
        <v>0.29166666666666669</v>
      </c>
      <c r="I711" s="457">
        <v>761</v>
      </c>
      <c r="J711" s="458">
        <v>0.18346190935390549</v>
      </c>
      <c r="K711" s="457">
        <v>1092</v>
      </c>
      <c r="L711" s="458">
        <v>0.26325940212150434</v>
      </c>
      <c r="M711" s="457">
        <v>0</v>
      </c>
      <c r="N711" s="458">
        <v>0</v>
      </c>
    </row>
    <row r="712" spans="1:14" x14ac:dyDescent="0.3">
      <c r="A712" s="412" t="s">
        <v>1093</v>
      </c>
      <c r="B712" s="413" t="s">
        <v>335</v>
      </c>
      <c r="C712" s="465" t="s">
        <v>362</v>
      </c>
      <c r="D712" s="412" t="str">
        <f t="shared" si="30"/>
        <v>Darwin Suburbs 18to24</v>
      </c>
      <c r="E712" s="463">
        <v>4673</v>
      </c>
      <c r="F712" s="460">
        <f t="shared" si="31"/>
        <v>4673</v>
      </c>
      <c r="G712" s="461">
        <v>0.96799999999999997</v>
      </c>
      <c r="H712" s="462">
        <f t="shared" si="32"/>
        <v>0.96799999999999997</v>
      </c>
      <c r="I712" s="457">
        <v>643</v>
      </c>
      <c r="J712" s="458">
        <v>0.15002333177788146</v>
      </c>
      <c r="K712" s="457">
        <v>1393</v>
      </c>
      <c r="L712" s="458">
        <v>0.32501166588894076</v>
      </c>
      <c r="M712" s="457">
        <v>122</v>
      </c>
      <c r="N712" s="458">
        <v>2.8464769015398975E-2</v>
      </c>
    </row>
    <row r="713" spans="1:14" x14ac:dyDescent="0.3">
      <c r="A713" s="412" t="s">
        <v>1093</v>
      </c>
      <c r="B713" s="413" t="s">
        <v>335</v>
      </c>
      <c r="C713" s="465" t="s">
        <v>364</v>
      </c>
      <c r="D713" s="412" t="str">
        <f t="shared" si="30"/>
        <v>Darwin Suburbs 25to64</v>
      </c>
      <c r="E713" s="463">
        <v>32656</v>
      </c>
      <c r="F713" s="460">
        <f t="shared" si="31"/>
        <v>32656</v>
      </c>
      <c r="G713" s="461">
        <v>0.96799999999999997</v>
      </c>
      <c r="H713" s="462">
        <f t="shared" si="32"/>
        <v>0.96799999999999997</v>
      </c>
      <c r="I713" s="457">
        <v>2443</v>
      </c>
      <c r="J713" s="458">
        <v>7.9449738202868381E-2</v>
      </c>
      <c r="K713" s="457">
        <v>10708</v>
      </c>
      <c r="L713" s="458">
        <v>0.34823896712088198</v>
      </c>
      <c r="M713" s="457">
        <v>1375</v>
      </c>
      <c r="N713" s="458">
        <v>4.4716901362645937E-2</v>
      </c>
    </row>
    <row r="714" spans="1:14" x14ac:dyDescent="0.3">
      <c r="A714" s="412" t="s">
        <v>1093</v>
      </c>
      <c r="B714" s="413" t="s">
        <v>335</v>
      </c>
      <c r="C714" s="412" t="s">
        <v>9</v>
      </c>
      <c r="D714" s="412" t="str">
        <f t="shared" si="30"/>
        <v>Darwin Suburbs 65+</v>
      </c>
      <c r="E714" s="463">
        <v>6865</v>
      </c>
      <c r="F714" s="460">
        <f t="shared" si="31"/>
        <v>6865</v>
      </c>
      <c r="G714" s="461">
        <v>0.96799999999999997</v>
      </c>
      <c r="H714" s="462">
        <f t="shared" si="32"/>
        <v>0.96799999999999997</v>
      </c>
      <c r="I714" s="457">
        <v>358</v>
      </c>
      <c r="J714" s="458">
        <v>5.6861499364675987E-2</v>
      </c>
      <c r="K714" s="457">
        <v>1613</v>
      </c>
      <c r="L714" s="458">
        <v>0.25619440914866581</v>
      </c>
      <c r="M714" s="457">
        <v>421</v>
      </c>
      <c r="N714" s="458">
        <v>6.6867852604828457E-2</v>
      </c>
    </row>
    <row r="715" spans="1:14" x14ac:dyDescent="0.3">
      <c r="A715" s="412" t="s">
        <v>1093</v>
      </c>
      <c r="B715" s="413" t="s">
        <v>335</v>
      </c>
      <c r="C715" s="412" t="s">
        <v>850</v>
      </c>
      <c r="D715" s="412" t="str">
        <f t="shared" si="30"/>
        <v>Darwin Suburbs ALL</v>
      </c>
      <c r="E715" s="463">
        <v>58120</v>
      </c>
      <c r="F715" s="460">
        <f t="shared" si="31"/>
        <v>58120</v>
      </c>
      <c r="G715" s="461">
        <v>0.96799999999999997</v>
      </c>
      <c r="H715" s="462">
        <f t="shared" si="32"/>
        <v>0.96799999999999997</v>
      </c>
      <c r="I715" s="457">
        <v>5717</v>
      </c>
      <c r="J715" s="458">
        <v>0.10451362863567394</v>
      </c>
      <c r="K715" s="457">
        <v>17203</v>
      </c>
      <c r="L715" s="458">
        <v>0.31449150838193085</v>
      </c>
      <c r="M715" s="457">
        <v>1913</v>
      </c>
      <c r="N715" s="458">
        <v>3.497193835578874E-2</v>
      </c>
    </row>
    <row r="716" spans="1:14" x14ac:dyDescent="0.3">
      <c r="A716" s="412" t="s">
        <v>1093</v>
      </c>
      <c r="B716" s="413" t="s">
        <v>331</v>
      </c>
      <c r="C716" s="465" t="s">
        <v>361</v>
      </c>
      <c r="D716" s="412" t="str">
        <f t="shared" si="30"/>
        <v>Devonport 12to17</v>
      </c>
      <c r="E716" s="463">
        <v>3543</v>
      </c>
      <c r="F716" s="460">
        <f t="shared" si="31"/>
        <v>3543</v>
      </c>
      <c r="G716" s="461">
        <v>1.3333333333333333</v>
      </c>
      <c r="H716" s="462">
        <f t="shared" si="32"/>
        <v>1.3333333333333333</v>
      </c>
      <c r="I716" s="457">
        <v>463</v>
      </c>
      <c r="J716" s="458">
        <v>0.13090189426067289</v>
      </c>
      <c r="K716" s="457">
        <v>81</v>
      </c>
      <c r="L716" s="458">
        <v>2.2900763358778626E-2</v>
      </c>
      <c r="M716" s="457">
        <v>0</v>
      </c>
      <c r="N716" s="458">
        <v>0</v>
      </c>
    </row>
    <row r="717" spans="1:14" x14ac:dyDescent="0.3">
      <c r="A717" s="412" t="s">
        <v>1093</v>
      </c>
      <c r="B717" s="413" t="s">
        <v>331</v>
      </c>
      <c r="C717" s="465" t="s">
        <v>362</v>
      </c>
      <c r="D717" s="412" t="str">
        <f t="shared" si="30"/>
        <v>Devonport 18to24</v>
      </c>
      <c r="E717" s="463">
        <v>3464</v>
      </c>
      <c r="F717" s="460">
        <f t="shared" si="31"/>
        <v>3464</v>
      </c>
      <c r="G717" s="461">
        <v>1.3119999999999998</v>
      </c>
      <c r="H717" s="462">
        <f t="shared" si="32"/>
        <v>1.3119999999999998</v>
      </c>
      <c r="I717" s="457">
        <v>348</v>
      </c>
      <c r="J717" s="458">
        <v>0.10687960687960688</v>
      </c>
      <c r="K717" s="457">
        <v>130</v>
      </c>
      <c r="L717" s="458">
        <v>3.9926289926289923E-2</v>
      </c>
      <c r="M717" s="457">
        <v>15</v>
      </c>
      <c r="N717" s="458">
        <v>4.6068796068796068E-3</v>
      </c>
    </row>
    <row r="718" spans="1:14" x14ac:dyDescent="0.3">
      <c r="A718" s="412" t="s">
        <v>1093</v>
      </c>
      <c r="B718" s="413" t="s">
        <v>331</v>
      </c>
      <c r="C718" s="465" t="s">
        <v>364</v>
      </c>
      <c r="D718" s="412" t="str">
        <f t="shared" si="30"/>
        <v>Devonport 25to64</v>
      </c>
      <c r="E718" s="463">
        <v>24666</v>
      </c>
      <c r="F718" s="460">
        <f t="shared" si="31"/>
        <v>24666</v>
      </c>
      <c r="G718" s="461">
        <v>1.3119999999999998</v>
      </c>
      <c r="H718" s="462">
        <f t="shared" si="32"/>
        <v>1.3119999999999998</v>
      </c>
      <c r="I718" s="457">
        <v>1426</v>
      </c>
      <c r="J718" s="458">
        <v>5.9463742129185607E-2</v>
      </c>
      <c r="K718" s="457">
        <v>1582</v>
      </c>
      <c r="L718" s="458">
        <v>6.5968892039531296E-2</v>
      </c>
      <c r="M718" s="457">
        <v>699</v>
      </c>
      <c r="N718" s="458">
        <v>2.9148075559818191E-2</v>
      </c>
    </row>
    <row r="719" spans="1:14" x14ac:dyDescent="0.3">
      <c r="A719" s="412" t="s">
        <v>1093</v>
      </c>
      <c r="B719" s="413" t="s">
        <v>331</v>
      </c>
      <c r="C719" s="412" t="s">
        <v>9</v>
      </c>
      <c r="D719" s="412" t="str">
        <f t="shared" si="30"/>
        <v>Devonport 65+</v>
      </c>
      <c r="E719" s="463">
        <v>12243</v>
      </c>
      <c r="F719" s="460">
        <f t="shared" si="31"/>
        <v>12243</v>
      </c>
      <c r="G719" s="461">
        <v>1.3119999999999998</v>
      </c>
      <c r="H719" s="462">
        <f t="shared" si="32"/>
        <v>1.3119999999999998</v>
      </c>
      <c r="I719" s="457">
        <v>309</v>
      </c>
      <c r="J719" s="458">
        <v>2.6876576498216925E-2</v>
      </c>
      <c r="K719" s="457">
        <v>190</v>
      </c>
      <c r="L719" s="458">
        <v>1.6526050273984516E-2</v>
      </c>
      <c r="M719" s="457">
        <v>868</v>
      </c>
      <c r="N719" s="458">
        <v>7.5497955988518745E-2</v>
      </c>
    </row>
    <row r="720" spans="1:14" x14ac:dyDescent="0.3">
      <c r="A720" s="412" t="s">
        <v>1093</v>
      </c>
      <c r="B720" s="413" t="s">
        <v>331</v>
      </c>
      <c r="C720" s="412" t="s">
        <v>850</v>
      </c>
      <c r="D720" s="412" t="str">
        <f t="shared" ref="D720:D783" si="33">B720&amp;" "&amp;C720</f>
        <v>Devonport ALL</v>
      </c>
      <c r="E720" s="463">
        <v>50113</v>
      </c>
      <c r="F720" s="460">
        <f t="shared" ref="F720:F783" si="34">E720</f>
        <v>50113</v>
      </c>
      <c r="G720" s="461">
        <v>1.3119999999999998</v>
      </c>
      <c r="H720" s="462">
        <f t="shared" ref="H720:H783" si="35">G720</f>
        <v>1.3119999999999998</v>
      </c>
      <c r="I720" s="457">
        <v>3343</v>
      </c>
      <c r="J720" s="458">
        <v>6.9223282877435649E-2</v>
      </c>
      <c r="K720" s="457">
        <v>2214</v>
      </c>
      <c r="L720" s="458">
        <v>4.5845153541921188E-2</v>
      </c>
      <c r="M720" s="457">
        <v>1581</v>
      </c>
      <c r="N720" s="458">
        <v>3.2737663843621229E-2</v>
      </c>
    </row>
    <row r="721" spans="1:14" x14ac:dyDescent="0.3">
      <c r="A721" s="412" t="s">
        <v>1093</v>
      </c>
      <c r="B721" s="413" t="s">
        <v>26</v>
      </c>
      <c r="C721" s="465" t="s">
        <v>361</v>
      </c>
      <c r="D721" s="412" t="str">
        <f t="shared" si="33"/>
        <v>Dubbo 12to17</v>
      </c>
      <c r="E721" s="463">
        <v>5983</v>
      </c>
      <c r="F721" s="460">
        <f t="shared" si="34"/>
        <v>5983</v>
      </c>
      <c r="G721" s="461">
        <v>1.5833333333333333</v>
      </c>
      <c r="H721" s="462">
        <f t="shared" si="35"/>
        <v>1.5833333333333333</v>
      </c>
      <c r="I721" s="457">
        <v>1494</v>
      </c>
      <c r="J721" s="458">
        <v>0.26137158852344294</v>
      </c>
      <c r="K721" s="457">
        <v>170</v>
      </c>
      <c r="L721" s="458">
        <v>2.9741077676696991E-2</v>
      </c>
      <c r="M721" s="457">
        <v>0</v>
      </c>
      <c r="N721" s="458">
        <v>0</v>
      </c>
    </row>
    <row r="722" spans="1:14" x14ac:dyDescent="0.3">
      <c r="A722" s="412" t="s">
        <v>1093</v>
      </c>
      <c r="B722" s="413" t="s">
        <v>26</v>
      </c>
      <c r="C722" s="465" t="s">
        <v>362</v>
      </c>
      <c r="D722" s="412" t="str">
        <f t="shared" si="33"/>
        <v>Dubbo 18to24</v>
      </c>
      <c r="E722" s="463">
        <v>5840</v>
      </c>
      <c r="F722" s="460">
        <f t="shared" si="34"/>
        <v>5840</v>
      </c>
      <c r="G722" s="461">
        <v>1.4080000000000001</v>
      </c>
      <c r="H722" s="462">
        <f t="shared" si="35"/>
        <v>1.4080000000000001</v>
      </c>
      <c r="I722" s="457">
        <v>1392</v>
      </c>
      <c r="J722" s="458">
        <v>0.25499175673200219</v>
      </c>
      <c r="K722" s="457">
        <v>210</v>
      </c>
      <c r="L722" s="458">
        <v>3.8468583989741713E-2</v>
      </c>
      <c r="M722" s="457">
        <v>20</v>
      </c>
      <c r="N722" s="458">
        <v>3.6636746656896865E-3</v>
      </c>
    </row>
    <row r="723" spans="1:14" x14ac:dyDescent="0.3">
      <c r="A723" s="412" t="s">
        <v>1093</v>
      </c>
      <c r="B723" s="413" t="s">
        <v>26</v>
      </c>
      <c r="C723" s="465" t="s">
        <v>364</v>
      </c>
      <c r="D723" s="412" t="str">
        <f t="shared" si="33"/>
        <v>Dubbo 25to64</v>
      </c>
      <c r="E723" s="463">
        <v>36992</v>
      </c>
      <c r="F723" s="460">
        <f t="shared" si="34"/>
        <v>36992</v>
      </c>
      <c r="G723" s="461">
        <v>1.4080000000000001</v>
      </c>
      <c r="H723" s="462">
        <f t="shared" si="35"/>
        <v>1.4080000000000001</v>
      </c>
      <c r="I723" s="457">
        <v>4932</v>
      </c>
      <c r="J723" s="458">
        <v>0.13487570760521783</v>
      </c>
      <c r="K723" s="457">
        <v>3080</v>
      </c>
      <c r="L723" s="458">
        <v>8.4228949599365555E-2</v>
      </c>
      <c r="M723" s="457">
        <v>622</v>
      </c>
      <c r="N723" s="458">
        <v>1.7009872289222523E-2</v>
      </c>
    </row>
    <row r="724" spans="1:14" x14ac:dyDescent="0.3">
      <c r="A724" s="412" t="s">
        <v>1093</v>
      </c>
      <c r="B724" s="413" t="s">
        <v>26</v>
      </c>
      <c r="C724" s="412" t="s">
        <v>9</v>
      </c>
      <c r="D724" s="412" t="str">
        <f t="shared" si="33"/>
        <v>Dubbo 65+</v>
      </c>
      <c r="E724" s="463">
        <v>14626</v>
      </c>
      <c r="F724" s="460">
        <f t="shared" si="34"/>
        <v>14626</v>
      </c>
      <c r="G724" s="461">
        <v>1.4080000000000001</v>
      </c>
      <c r="H724" s="462">
        <f t="shared" si="35"/>
        <v>1.4080000000000001</v>
      </c>
      <c r="I724" s="457">
        <v>839</v>
      </c>
      <c r="J724" s="458">
        <v>5.8720604703247484E-2</v>
      </c>
      <c r="K724" s="457">
        <v>255</v>
      </c>
      <c r="L724" s="458">
        <v>1.7847144456886899E-2</v>
      </c>
      <c r="M724" s="457">
        <v>761</v>
      </c>
      <c r="N724" s="458">
        <v>5.3261478163493844E-2</v>
      </c>
    </row>
    <row r="725" spans="1:14" x14ac:dyDescent="0.3">
      <c r="A725" s="412" t="s">
        <v>1093</v>
      </c>
      <c r="B725" s="413" t="s">
        <v>26</v>
      </c>
      <c r="C725" s="412" t="s">
        <v>850</v>
      </c>
      <c r="D725" s="412" t="str">
        <f t="shared" si="33"/>
        <v>Dubbo ALL</v>
      </c>
      <c r="E725" s="463">
        <v>75863</v>
      </c>
      <c r="F725" s="460">
        <f t="shared" si="34"/>
        <v>75863</v>
      </c>
      <c r="G725" s="461">
        <v>1.4080000000000001</v>
      </c>
      <c r="H725" s="462">
        <f t="shared" si="35"/>
        <v>1.4080000000000001</v>
      </c>
      <c r="I725" s="457">
        <v>11947</v>
      </c>
      <c r="J725" s="458">
        <v>0.16126289077263647</v>
      </c>
      <c r="K725" s="457">
        <v>4441</v>
      </c>
      <c r="L725" s="458">
        <v>5.9945467307380811E-2</v>
      </c>
      <c r="M725" s="457">
        <v>1398</v>
      </c>
      <c r="N725" s="458">
        <v>1.8870471356838184E-2</v>
      </c>
    </row>
    <row r="726" spans="1:14" x14ac:dyDescent="0.3">
      <c r="A726" s="412" t="s">
        <v>1093</v>
      </c>
      <c r="B726" s="413" t="s">
        <v>60</v>
      </c>
      <c r="C726" s="465" t="s">
        <v>361</v>
      </c>
      <c r="D726" s="412" t="str">
        <f t="shared" si="33"/>
        <v>Dural - Wisemans Ferry 12to17</v>
      </c>
      <c r="E726" s="463">
        <v>2611</v>
      </c>
      <c r="F726" s="460">
        <f t="shared" si="34"/>
        <v>2611</v>
      </c>
      <c r="G726" s="461">
        <v>0.25</v>
      </c>
      <c r="H726" s="462">
        <f t="shared" si="35"/>
        <v>0.25</v>
      </c>
      <c r="I726" s="457">
        <v>29</v>
      </c>
      <c r="J726" s="458">
        <v>1.1359185272228751E-2</v>
      </c>
      <c r="K726" s="457">
        <v>338</v>
      </c>
      <c r="L726" s="458">
        <v>0.13239326282804545</v>
      </c>
      <c r="M726" s="457">
        <v>3</v>
      </c>
      <c r="N726" s="458">
        <v>1.1750881316098707E-3</v>
      </c>
    </row>
    <row r="727" spans="1:14" x14ac:dyDescent="0.3">
      <c r="A727" s="412" t="s">
        <v>1093</v>
      </c>
      <c r="B727" s="413" t="s">
        <v>60</v>
      </c>
      <c r="C727" s="465" t="s">
        <v>362</v>
      </c>
      <c r="D727" s="412" t="str">
        <f t="shared" si="33"/>
        <v>Dural - Wisemans Ferry 18to24</v>
      </c>
      <c r="E727" s="463">
        <v>2797</v>
      </c>
      <c r="F727" s="460">
        <f t="shared" si="34"/>
        <v>2797</v>
      </c>
      <c r="G727" s="464">
        <v>1</v>
      </c>
      <c r="H727" s="462">
        <f t="shared" si="35"/>
        <v>1</v>
      </c>
      <c r="I727" s="457">
        <v>35</v>
      </c>
      <c r="J727" s="458">
        <v>1.3639906469212782E-2</v>
      </c>
      <c r="K727" s="457">
        <v>290</v>
      </c>
      <c r="L727" s="458">
        <v>0.11301636788776305</v>
      </c>
      <c r="M727" s="457">
        <v>5</v>
      </c>
      <c r="N727" s="458">
        <v>1.9485580670303975E-3</v>
      </c>
    </row>
    <row r="728" spans="1:14" x14ac:dyDescent="0.3">
      <c r="A728" s="412" t="s">
        <v>1093</v>
      </c>
      <c r="B728" s="413" t="s">
        <v>60</v>
      </c>
      <c r="C728" s="465" t="s">
        <v>364</v>
      </c>
      <c r="D728" s="412" t="str">
        <f t="shared" si="33"/>
        <v>Dural - Wisemans Ferry 25to64</v>
      </c>
      <c r="E728" s="463">
        <v>13237</v>
      </c>
      <c r="F728" s="460">
        <f t="shared" si="34"/>
        <v>13237</v>
      </c>
      <c r="G728" s="464">
        <v>1</v>
      </c>
      <c r="H728" s="462">
        <f t="shared" si="35"/>
        <v>1</v>
      </c>
      <c r="I728" s="457">
        <v>130</v>
      </c>
      <c r="J728" s="458">
        <v>9.7378277153558051E-3</v>
      </c>
      <c r="K728" s="457">
        <v>2617</v>
      </c>
      <c r="L728" s="458">
        <v>0.19602996254681648</v>
      </c>
      <c r="M728" s="457">
        <v>162</v>
      </c>
      <c r="N728" s="458">
        <v>1.2134831460674157E-2</v>
      </c>
    </row>
    <row r="729" spans="1:14" x14ac:dyDescent="0.3">
      <c r="A729" s="412" t="s">
        <v>1093</v>
      </c>
      <c r="B729" s="413" t="s">
        <v>60</v>
      </c>
      <c r="C729" s="412" t="s">
        <v>9</v>
      </c>
      <c r="D729" s="412" t="str">
        <f t="shared" si="33"/>
        <v>Dural - Wisemans Ferry 65+</v>
      </c>
      <c r="E729" s="463">
        <v>5936</v>
      </c>
      <c r="F729" s="460">
        <f t="shared" si="34"/>
        <v>5936</v>
      </c>
      <c r="G729" s="464">
        <v>1</v>
      </c>
      <c r="H729" s="462">
        <f t="shared" si="35"/>
        <v>1</v>
      </c>
      <c r="I729" s="457">
        <v>24</v>
      </c>
      <c r="J729" s="458">
        <v>4.178272980501393E-3</v>
      </c>
      <c r="K729" s="457">
        <v>937</v>
      </c>
      <c r="L729" s="458">
        <v>0.16312674094707522</v>
      </c>
      <c r="M729" s="457">
        <v>287</v>
      </c>
      <c r="N729" s="458">
        <v>4.9965181058495824E-2</v>
      </c>
    </row>
    <row r="730" spans="1:14" x14ac:dyDescent="0.3">
      <c r="A730" s="412" t="s">
        <v>1093</v>
      </c>
      <c r="B730" s="413" t="s">
        <v>60</v>
      </c>
      <c r="C730" s="412" t="s">
        <v>850</v>
      </c>
      <c r="D730" s="412" t="str">
        <f t="shared" si="33"/>
        <v>Dural - Wisemans Ferry ALL</v>
      </c>
      <c r="E730" s="463">
        <v>28228</v>
      </c>
      <c r="F730" s="460">
        <f t="shared" si="34"/>
        <v>28228</v>
      </c>
      <c r="G730" s="464">
        <v>1</v>
      </c>
      <c r="H730" s="462">
        <f t="shared" si="35"/>
        <v>1</v>
      </c>
      <c r="I730" s="457">
        <v>292</v>
      </c>
      <c r="J730" s="458">
        <v>1.0460700723651215E-2</v>
      </c>
      <c r="K730" s="457">
        <v>4695</v>
      </c>
      <c r="L730" s="458">
        <v>0.1681951708819947</v>
      </c>
      <c r="M730" s="457">
        <v>460</v>
      </c>
      <c r="N730" s="458">
        <v>1.6479186071505336E-2</v>
      </c>
    </row>
    <row r="731" spans="1:14" x14ac:dyDescent="0.3">
      <c r="A731" s="412" t="s">
        <v>1093</v>
      </c>
      <c r="B731" s="413" t="s">
        <v>341</v>
      </c>
      <c r="C731" s="465" t="s">
        <v>361</v>
      </c>
      <c r="D731" s="412" t="str">
        <f t="shared" si="33"/>
        <v>East Arnhem 12to17</v>
      </c>
      <c r="E731" s="463">
        <v>1454</v>
      </c>
      <c r="F731" s="460">
        <f t="shared" si="34"/>
        <v>1454</v>
      </c>
      <c r="G731" s="461">
        <v>0.79166666666666663</v>
      </c>
      <c r="H731" s="462">
        <f t="shared" si="35"/>
        <v>0.79166666666666663</v>
      </c>
      <c r="I731" s="457">
        <v>953</v>
      </c>
      <c r="J731" s="458">
        <v>0.76301040832666134</v>
      </c>
      <c r="K731" s="457">
        <v>909</v>
      </c>
      <c r="L731" s="458">
        <v>0.72778222578062446</v>
      </c>
      <c r="M731" s="457">
        <v>3</v>
      </c>
      <c r="N731" s="458">
        <v>2.4019215372297837E-3</v>
      </c>
    </row>
    <row r="732" spans="1:14" x14ac:dyDescent="0.3">
      <c r="A732" s="412" t="s">
        <v>1093</v>
      </c>
      <c r="B732" s="413" t="s">
        <v>341</v>
      </c>
      <c r="C732" s="465" t="s">
        <v>362</v>
      </c>
      <c r="D732" s="412" t="str">
        <f t="shared" si="33"/>
        <v>East Arnhem 18to24</v>
      </c>
      <c r="E732" s="463">
        <v>1717</v>
      </c>
      <c r="F732" s="460">
        <f t="shared" si="34"/>
        <v>1717</v>
      </c>
      <c r="G732" s="461">
        <v>1.944</v>
      </c>
      <c r="H732" s="462">
        <f t="shared" si="35"/>
        <v>1.944</v>
      </c>
      <c r="I732" s="457">
        <v>1318</v>
      </c>
      <c r="J732" s="458">
        <v>0.85032258064516131</v>
      </c>
      <c r="K732" s="457">
        <v>1258</v>
      </c>
      <c r="L732" s="458">
        <v>0.81161290322580648</v>
      </c>
      <c r="M732" s="457">
        <v>6</v>
      </c>
      <c r="N732" s="458">
        <v>3.8709677419354839E-3</v>
      </c>
    </row>
    <row r="733" spans="1:14" x14ac:dyDescent="0.3">
      <c r="A733" s="412" t="s">
        <v>1093</v>
      </c>
      <c r="B733" s="413" t="s">
        <v>341</v>
      </c>
      <c r="C733" s="465" t="s">
        <v>364</v>
      </c>
      <c r="D733" s="412" t="str">
        <f t="shared" si="33"/>
        <v>East Arnhem 25to64</v>
      </c>
      <c r="E733" s="463">
        <v>8117</v>
      </c>
      <c r="F733" s="460">
        <f t="shared" si="34"/>
        <v>8117</v>
      </c>
      <c r="G733" s="461">
        <v>1.944</v>
      </c>
      <c r="H733" s="462">
        <f t="shared" si="35"/>
        <v>1.944</v>
      </c>
      <c r="I733" s="457">
        <v>4075</v>
      </c>
      <c r="J733" s="458">
        <v>0.58827775371733793</v>
      </c>
      <c r="K733" s="457">
        <v>4152</v>
      </c>
      <c r="L733" s="458">
        <v>0.59939367691641399</v>
      </c>
      <c r="M733" s="457">
        <v>106</v>
      </c>
      <c r="N733" s="458">
        <v>1.5302439728598238E-2</v>
      </c>
    </row>
    <row r="734" spans="1:14" x14ac:dyDescent="0.3">
      <c r="A734" s="412" t="s">
        <v>1093</v>
      </c>
      <c r="B734" s="413" t="s">
        <v>341</v>
      </c>
      <c r="C734" s="412" t="s">
        <v>9</v>
      </c>
      <c r="D734" s="412" t="str">
        <f t="shared" si="33"/>
        <v>East Arnhem 65+</v>
      </c>
      <c r="E734" s="463">
        <v>629</v>
      </c>
      <c r="F734" s="460">
        <f t="shared" si="34"/>
        <v>629</v>
      </c>
      <c r="G734" s="461">
        <v>1.944</v>
      </c>
      <c r="H734" s="462">
        <f t="shared" si="35"/>
        <v>1.944</v>
      </c>
      <c r="I734" s="457">
        <v>298</v>
      </c>
      <c r="J734" s="458">
        <v>0.59599999999999997</v>
      </c>
      <c r="K734" s="457">
        <v>316</v>
      </c>
      <c r="L734" s="458">
        <v>0.63200000000000001</v>
      </c>
      <c r="M734" s="457">
        <v>19</v>
      </c>
      <c r="N734" s="458">
        <v>3.7999999999999999E-2</v>
      </c>
    </row>
    <row r="735" spans="1:14" x14ac:dyDescent="0.3">
      <c r="A735" s="412" t="s">
        <v>1093</v>
      </c>
      <c r="B735" s="413" t="s">
        <v>341</v>
      </c>
      <c r="C735" s="412" t="s">
        <v>850</v>
      </c>
      <c r="D735" s="412" t="str">
        <f t="shared" si="33"/>
        <v>East Arnhem ALL</v>
      </c>
      <c r="E735" s="463">
        <v>14679</v>
      </c>
      <c r="F735" s="460">
        <f t="shared" si="34"/>
        <v>14679</v>
      </c>
      <c r="G735" s="461">
        <v>1.944</v>
      </c>
      <c r="H735" s="462">
        <f t="shared" si="35"/>
        <v>1.944</v>
      </c>
      <c r="I735" s="457">
        <v>8236</v>
      </c>
      <c r="J735" s="458">
        <v>0.64353805282075327</v>
      </c>
      <c r="K735" s="457">
        <v>8198</v>
      </c>
      <c r="L735" s="458">
        <v>0.64056883888107519</v>
      </c>
      <c r="M735" s="457">
        <v>138</v>
      </c>
      <c r="N735" s="458">
        <v>1.0782934833567745E-2</v>
      </c>
    </row>
    <row r="736" spans="1:14" x14ac:dyDescent="0.3">
      <c r="A736" s="412" t="s">
        <v>1093</v>
      </c>
      <c r="B736" s="413" t="s">
        <v>311</v>
      </c>
      <c r="C736" s="465" t="s">
        <v>361</v>
      </c>
      <c r="D736" s="412" t="str">
        <f t="shared" si="33"/>
        <v>East Pilbara 12to17</v>
      </c>
      <c r="E736" s="463">
        <v>1837</v>
      </c>
      <c r="F736" s="460">
        <f t="shared" si="34"/>
        <v>1837</v>
      </c>
      <c r="G736" s="461">
        <v>0.125</v>
      </c>
      <c r="H736" s="462">
        <f t="shared" si="35"/>
        <v>0.125</v>
      </c>
      <c r="I736" s="457">
        <v>524</v>
      </c>
      <c r="J736" s="458">
        <v>0.32873274780426598</v>
      </c>
      <c r="K736" s="457">
        <v>271</v>
      </c>
      <c r="L736" s="458">
        <v>0.17001254705144292</v>
      </c>
      <c r="M736" s="457">
        <v>3</v>
      </c>
      <c r="N736" s="458">
        <v>1.8820577164366374E-3</v>
      </c>
    </row>
    <row r="737" spans="1:14" x14ac:dyDescent="0.3">
      <c r="A737" s="412" t="s">
        <v>1093</v>
      </c>
      <c r="B737" s="413" t="s">
        <v>311</v>
      </c>
      <c r="C737" s="465" t="s">
        <v>362</v>
      </c>
      <c r="D737" s="412" t="str">
        <f t="shared" si="33"/>
        <v>East Pilbara 18to24</v>
      </c>
      <c r="E737" s="463">
        <v>2119</v>
      </c>
      <c r="F737" s="460">
        <f t="shared" si="34"/>
        <v>2119</v>
      </c>
      <c r="G737" s="461">
        <v>2.2400000000000002</v>
      </c>
      <c r="H737" s="462">
        <f t="shared" si="35"/>
        <v>2.2400000000000002</v>
      </c>
      <c r="I737" s="457">
        <v>531</v>
      </c>
      <c r="J737" s="458">
        <v>0.26818181818181819</v>
      </c>
      <c r="K737" s="457">
        <v>326</v>
      </c>
      <c r="L737" s="458">
        <v>0.16464646464646465</v>
      </c>
      <c r="M737" s="457">
        <v>6</v>
      </c>
      <c r="N737" s="458">
        <v>3.0303030303030303E-3</v>
      </c>
    </row>
    <row r="738" spans="1:14" x14ac:dyDescent="0.3">
      <c r="A738" s="412" t="s">
        <v>1093</v>
      </c>
      <c r="B738" s="413" t="s">
        <v>311</v>
      </c>
      <c r="C738" s="465" t="s">
        <v>364</v>
      </c>
      <c r="D738" s="412" t="str">
        <f t="shared" si="33"/>
        <v>East Pilbara 25to64</v>
      </c>
      <c r="E738" s="463">
        <v>17936</v>
      </c>
      <c r="F738" s="460">
        <f t="shared" si="34"/>
        <v>17936</v>
      </c>
      <c r="G738" s="461">
        <v>2.2400000000000002</v>
      </c>
      <c r="H738" s="462">
        <f t="shared" si="35"/>
        <v>2.2400000000000002</v>
      </c>
      <c r="I738" s="457">
        <v>2210</v>
      </c>
      <c r="J738" s="458">
        <v>0.13487123153911876</v>
      </c>
      <c r="K738" s="457">
        <v>2809</v>
      </c>
      <c r="L738" s="458">
        <v>0.17142682777981202</v>
      </c>
      <c r="M738" s="457">
        <v>313</v>
      </c>
      <c r="N738" s="458">
        <v>1.9101672159160258E-2</v>
      </c>
    </row>
    <row r="739" spans="1:14" x14ac:dyDescent="0.3">
      <c r="A739" s="412" t="s">
        <v>1093</v>
      </c>
      <c r="B739" s="413" t="s">
        <v>311</v>
      </c>
      <c r="C739" s="412" t="s">
        <v>9</v>
      </c>
      <c r="D739" s="412" t="str">
        <f t="shared" si="33"/>
        <v>East Pilbara 65+</v>
      </c>
      <c r="E739" s="463">
        <v>1085</v>
      </c>
      <c r="F739" s="460">
        <f t="shared" si="34"/>
        <v>1085</v>
      </c>
      <c r="G739" s="461">
        <v>2.2400000000000002</v>
      </c>
      <c r="H739" s="462">
        <f t="shared" si="35"/>
        <v>2.2400000000000002</v>
      </c>
      <c r="I739" s="457">
        <v>216</v>
      </c>
      <c r="J739" s="458">
        <v>0.23529411764705882</v>
      </c>
      <c r="K739" s="457">
        <v>197</v>
      </c>
      <c r="L739" s="458">
        <v>0.21459694989106753</v>
      </c>
      <c r="M739" s="457">
        <v>42</v>
      </c>
      <c r="N739" s="458">
        <v>4.5751633986928102E-2</v>
      </c>
    </row>
    <row r="740" spans="1:14" x14ac:dyDescent="0.3">
      <c r="A740" s="412" t="s">
        <v>1093</v>
      </c>
      <c r="B740" s="413" t="s">
        <v>311</v>
      </c>
      <c r="C740" s="412" t="s">
        <v>850</v>
      </c>
      <c r="D740" s="412" t="str">
        <f t="shared" si="33"/>
        <v>East Pilbara ALL</v>
      </c>
      <c r="E740" s="463">
        <v>27648</v>
      </c>
      <c r="F740" s="460">
        <f t="shared" si="34"/>
        <v>27648</v>
      </c>
      <c r="G740" s="461">
        <v>2.2400000000000002</v>
      </c>
      <c r="H740" s="462">
        <f t="shared" si="35"/>
        <v>2.2400000000000002</v>
      </c>
      <c r="I740" s="457">
        <v>4657</v>
      </c>
      <c r="J740" s="458">
        <v>0.18303659159690289</v>
      </c>
      <c r="K740" s="457">
        <v>4250</v>
      </c>
      <c r="L740" s="458">
        <v>0.16704005030853281</v>
      </c>
      <c r="M740" s="457">
        <v>361</v>
      </c>
      <c r="N740" s="458">
        <v>1.4188578390913021E-2</v>
      </c>
    </row>
    <row r="741" spans="1:14" x14ac:dyDescent="0.3">
      <c r="A741" s="412" t="s">
        <v>1093</v>
      </c>
      <c r="B741" s="413" t="s">
        <v>69</v>
      </c>
      <c r="C741" s="465" t="s">
        <v>361</v>
      </c>
      <c r="D741" s="412" t="str">
        <f t="shared" si="33"/>
        <v>Eastern Suburbs - North 12to17</v>
      </c>
      <c r="E741" s="463">
        <v>7878</v>
      </c>
      <c r="F741" s="460">
        <f t="shared" si="34"/>
        <v>7878</v>
      </c>
      <c r="G741" s="461">
        <v>0.91666666666666663</v>
      </c>
      <c r="H741" s="462">
        <f t="shared" si="35"/>
        <v>0.91666666666666663</v>
      </c>
      <c r="I741" s="457">
        <v>47</v>
      </c>
      <c r="J741" s="458">
        <v>6.139777922926192E-3</v>
      </c>
      <c r="K741" s="457">
        <v>961</v>
      </c>
      <c r="L741" s="458">
        <v>0.1255388634879164</v>
      </c>
      <c r="M741" s="457">
        <v>0</v>
      </c>
      <c r="N741" s="458">
        <v>0</v>
      </c>
    </row>
    <row r="742" spans="1:14" x14ac:dyDescent="0.3">
      <c r="A742" s="412" t="s">
        <v>1093</v>
      </c>
      <c r="B742" s="413" t="s">
        <v>69</v>
      </c>
      <c r="C742" s="465" t="s">
        <v>362</v>
      </c>
      <c r="D742" s="412" t="str">
        <f t="shared" si="33"/>
        <v>Eastern Suburbs - North 18to24</v>
      </c>
      <c r="E742" s="463">
        <v>10722</v>
      </c>
      <c r="F742" s="460">
        <f t="shared" si="34"/>
        <v>10722</v>
      </c>
      <c r="G742" s="461">
        <v>0.84</v>
      </c>
      <c r="H742" s="462">
        <f t="shared" si="35"/>
        <v>0.84</v>
      </c>
      <c r="I742" s="457">
        <v>67</v>
      </c>
      <c r="J742" s="458">
        <v>7.7180048381522868E-3</v>
      </c>
      <c r="K742" s="457">
        <v>1212</v>
      </c>
      <c r="L742" s="458">
        <v>0.13961525169911301</v>
      </c>
      <c r="M742" s="457">
        <v>156</v>
      </c>
      <c r="N742" s="458">
        <v>1.7970279921668011E-2</v>
      </c>
    </row>
    <row r="743" spans="1:14" x14ac:dyDescent="0.3">
      <c r="A743" s="412" t="s">
        <v>1093</v>
      </c>
      <c r="B743" s="413" t="s">
        <v>69</v>
      </c>
      <c r="C743" s="465" t="s">
        <v>364</v>
      </c>
      <c r="D743" s="412" t="str">
        <f t="shared" si="33"/>
        <v>Eastern Suburbs - North 25to64</v>
      </c>
      <c r="E743" s="463">
        <v>77372</v>
      </c>
      <c r="F743" s="460">
        <f t="shared" si="34"/>
        <v>77372</v>
      </c>
      <c r="G743" s="461">
        <v>0.84</v>
      </c>
      <c r="H743" s="462">
        <f t="shared" si="35"/>
        <v>0.84</v>
      </c>
      <c r="I743" s="457">
        <v>293</v>
      </c>
      <c r="J743" s="458">
        <v>3.9187887866466934E-3</v>
      </c>
      <c r="K743" s="457">
        <v>14797</v>
      </c>
      <c r="L743" s="458">
        <v>0.19790552107853626</v>
      </c>
      <c r="M743" s="457">
        <v>719</v>
      </c>
      <c r="N743" s="458">
        <v>9.6164134389043442E-3</v>
      </c>
    </row>
    <row r="744" spans="1:14" x14ac:dyDescent="0.3">
      <c r="A744" s="412" t="s">
        <v>1093</v>
      </c>
      <c r="B744" s="413" t="s">
        <v>69</v>
      </c>
      <c r="C744" s="412" t="s">
        <v>9</v>
      </c>
      <c r="D744" s="412" t="str">
        <f t="shared" si="33"/>
        <v>Eastern Suburbs - North 65+</v>
      </c>
      <c r="E744" s="463">
        <v>20511</v>
      </c>
      <c r="F744" s="460">
        <f t="shared" si="34"/>
        <v>20511</v>
      </c>
      <c r="G744" s="461">
        <v>0.84</v>
      </c>
      <c r="H744" s="462">
        <f t="shared" si="35"/>
        <v>0.84</v>
      </c>
      <c r="I744" s="457">
        <v>32</v>
      </c>
      <c r="J744" s="458">
        <v>1.5456697097039076E-3</v>
      </c>
      <c r="K744" s="457">
        <v>3569</v>
      </c>
      <c r="L744" s="458">
        <v>0.17239047481041395</v>
      </c>
      <c r="M744" s="457">
        <v>658</v>
      </c>
      <c r="N744" s="458">
        <v>3.1782833405786602E-2</v>
      </c>
    </row>
    <row r="745" spans="1:14" x14ac:dyDescent="0.3">
      <c r="A745" s="412" t="s">
        <v>1093</v>
      </c>
      <c r="B745" s="413" t="s">
        <v>69</v>
      </c>
      <c r="C745" s="412" t="s">
        <v>850</v>
      </c>
      <c r="D745" s="412" t="str">
        <f t="shared" si="33"/>
        <v>Eastern Suburbs - North ALL</v>
      </c>
      <c r="E745" s="463">
        <v>131308</v>
      </c>
      <c r="F745" s="460">
        <f t="shared" si="34"/>
        <v>131308</v>
      </c>
      <c r="G745" s="461">
        <v>0.84</v>
      </c>
      <c r="H745" s="462">
        <f t="shared" si="35"/>
        <v>0.84</v>
      </c>
      <c r="I745" s="457">
        <v>502</v>
      </c>
      <c r="J745" s="458">
        <v>3.9475650129357463E-3</v>
      </c>
      <c r="K745" s="457">
        <v>23300</v>
      </c>
      <c r="L745" s="458">
        <v>0.18322363506255554</v>
      </c>
      <c r="M745" s="457">
        <v>1527</v>
      </c>
      <c r="N745" s="458">
        <v>1.2007832220623274E-2</v>
      </c>
    </row>
    <row r="746" spans="1:14" x14ac:dyDescent="0.3">
      <c r="A746" s="412" t="s">
        <v>1093</v>
      </c>
      <c r="B746" s="413" t="s">
        <v>70</v>
      </c>
      <c r="C746" s="465" t="s">
        <v>361</v>
      </c>
      <c r="D746" s="412" t="str">
        <f t="shared" si="33"/>
        <v>Eastern Suburbs - South 12to17</v>
      </c>
      <c r="E746" s="463">
        <v>9255</v>
      </c>
      <c r="F746" s="460">
        <f t="shared" si="34"/>
        <v>9255</v>
      </c>
      <c r="G746" s="461">
        <v>0.91666666666666663</v>
      </c>
      <c r="H746" s="462">
        <f t="shared" si="35"/>
        <v>0.91666666666666663</v>
      </c>
      <c r="I746" s="457">
        <v>242</v>
      </c>
      <c r="J746" s="458">
        <v>3.1025641025641027E-2</v>
      </c>
      <c r="K746" s="457">
        <v>1407</v>
      </c>
      <c r="L746" s="458">
        <v>0.18038461538461539</v>
      </c>
      <c r="M746" s="457">
        <v>0</v>
      </c>
      <c r="N746" s="458">
        <v>0</v>
      </c>
    </row>
    <row r="747" spans="1:14" x14ac:dyDescent="0.3">
      <c r="A747" s="412" t="s">
        <v>1093</v>
      </c>
      <c r="B747" s="413" t="s">
        <v>70</v>
      </c>
      <c r="C747" s="465" t="s">
        <v>362</v>
      </c>
      <c r="D747" s="412" t="str">
        <f t="shared" si="33"/>
        <v>Eastern Suburbs - South 18to24</v>
      </c>
      <c r="E747" s="463">
        <v>16951</v>
      </c>
      <c r="F747" s="460">
        <f t="shared" si="34"/>
        <v>16951</v>
      </c>
      <c r="G747" s="461">
        <v>0.73599999999999999</v>
      </c>
      <c r="H747" s="462">
        <f t="shared" si="35"/>
        <v>0.73599999999999999</v>
      </c>
      <c r="I747" s="457">
        <v>345</v>
      </c>
      <c r="J747" s="458">
        <v>2.7717522294528802E-2</v>
      </c>
      <c r="K747" s="457">
        <v>3456</v>
      </c>
      <c r="L747" s="458">
        <v>0.27765726681127983</v>
      </c>
      <c r="M747" s="457">
        <v>91</v>
      </c>
      <c r="N747" s="458">
        <v>7.3109986342090464E-3</v>
      </c>
    </row>
    <row r="748" spans="1:14" x14ac:dyDescent="0.3">
      <c r="A748" s="412" t="s">
        <v>1093</v>
      </c>
      <c r="B748" s="413" t="s">
        <v>70</v>
      </c>
      <c r="C748" s="465" t="s">
        <v>364</v>
      </c>
      <c r="D748" s="412" t="str">
        <f t="shared" si="33"/>
        <v>Eastern Suburbs - South 25to64</v>
      </c>
      <c r="E748" s="463">
        <v>78832</v>
      </c>
      <c r="F748" s="460">
        <f t="shared" si="34"/>
        <v>78832</v>
      </c>
      <c r="G748" s="461">
        <v>0.73599999999999999</v>
      </c>
      <c r="H748" s="462">
        <f t="shared" si="35"/>
        <v>0.73599999999999999</v>
      </c>
      <c r="I748" s="457">
        <v>1140</v>
      </c>
      <c r="J748" s="458">
        <v>1.4910146747233776E-2</v>
      </c>
      <c r="K748" s="457">
        <v>21640</v>
      </c>
      <c r="L748" s="458">
        <v>0.28303120667556042</v>
      </c>
      <c r="M748" s="457">
        <v>1055</v>
      </c>
      <c r="N748" s="458">
        <v>1.3798425279238274E-2</v>
      </c>
    </row>
    <row r="749" spans="1:14" x14ac:dyDescent="0.3">
      <c r="A749" s="412" t="s">
        <v>1093</v>
      </c>
      <c r="B749" s="413" t="s">
        <v>70</v>
      </c>
      <c r="C749" s="412" t="s">
        <v>9</v>
      </c>
      <c r="D749" s="412" t="str">
        <f t="shared" si="33"/>
        <v>Eastern Suburbs - South 65+</v>
      </c>
      <c r="E749" s="463">
        <v>20612</v>
      </c>
      <c r="F749" s="460">
        <f t="shared" si="34"/>
        <v>20612</v>
      </c>
      <c r="G749" s="461">
        <v>0.73599999999999999</v>
      </c>
      <c r="H749" s="462">
        <f t="shared" si="35"/>
        <v>0.73599999999999999</v>
      </c>
      <c r="I749" s="457">
        <v>201</v>
      </c>
      <c r="J749" s="458">
        <v>9.5993122880748839E-3</v>
      </c>
      <c r="K749" s="457">
        <v>6829</v>
      </c>
      <c r="L749" s="458">
        <v>0.3261378289316586</v>
      </c>
      <c r="M749" s="457">
        <v>623</v>
      </c>
      <c r="N749" s="458">
        <v>2.9753092315774391E-2</v>
      </c>
    </row>
    <row r="750" spans="1:14" x14ac:dyDescent="0.3">
      <c r="A750" s="412" t="s">
        <v>1093</v>
      </c>
      <c r="B750" s="413" t="s">
        <v>70</v>
      </c>
      <c r="C750" s="412" t="s">
        <v>850</v>
      </c>
      <c r="D750" s="412" t="str">
        <f t="shared" si="33"/>
        <v>Eastern Suburbs - South ALL</v>
      </c>
      <c r="E750" s="463">
        <v>141831</v>
      </c>
      <c r="F750" s="460">
        <f t="shared" si="34"/>
        <v>141831</v>
      </c>
      <c r="G750" s="461">
        <v>0.73599999999999999</v>
      </c>
      <c r="H750" s="462">
        <f t="shared" si="35"/>
        <v>0.73599999999999999</v>
      </c>
      <c r="I750" s="457">
        <v>2354</v>
      </c>
      <c r="J750" s="458">
        <v>1.7535364972475289E-2</v>
      </c>
      <c r="K750" s="457">
        <v>37108</v>
      </c>
      <c r="L750" s="458">
        <v>0.27642409660094008</v>
      </c>
      <c r="M750" s="457">
        <v>1770</v>
      </c>
      <c r="N750" s="458">
        <v>1.3185045030280909E-2</v>
      </c>
    </row>
    <row r="751" spans="1:14" x14ac:dyDescent="0.3">
      <c r="A751" s="412" t="s">
        <v>1093</v>
      </c>
      <c r="B751" s="413" t="s">
        <v>313</v>
      </c>
      <c r="C751" s="465" t="s">
        <v>361</v>
      </c>
      <c r="D751" s="412" t="str">
        <f t="shared" si="33"/>
        <v>Esperance 12to17</v>
      </c>
      <c r="E751" s="463">
        <v>1274</v>
      </c>
      <c r="F751" s="460">
        <f t="shared" si="34"/>
        <v>1274</v>
      </c>
      <c r="G751" s="461">
        <v>0.20833333333333334</v>
      </c>
      <c r="H751" s="462">
        <f t="shared" si="35"/>
        <v>0.20833333333333334</v>
      </c>
      <c r="I751" s="457">
        <v>115</v>
      </c>
      <c r="J751" s="458">
        <v>9.3495934959349589E-2</v>
      </c>
      <c r="K751" s="457">
        <v>47</v>
      </c>
      <c r="L751" s="458">
        <v>3.8211382113821135E-2</v>
      </c>
      <c r="M751" s="457">
        <v>0</v>
      </c>
      <c r="N751" s="458">
        <v>0</v>
      </c>
    </row>
    <row r="752" spans="1:14" x14ac:dyDescent="0.3">
      <c r="A752" s="412" t="s">
        <v>1093</v>
      </c>
      <c r="B752" s="413" t="s">
        <v>313</v>
      </c>
      <c r="C752" s="465" t="s">
        <v>362</v>
      </c>
      <c r="D752" s="412" t="str">
        <f t="shared" si="33"/>
        <v>Esperance 18to24</v>
      </c>
      <c r="E752" s="463">
        <v>1204</v>
      </c>
      <c r="F752" s="460">
        <f t="shared" si="34"/>
        <v>1204</v>
      </c>
      <c r="G752" s="464">
        <v>1</v>
      </c>
      <c r="H752" s="462">
        <f t="shared" si="35"/>
        <v>1</v>
      </c>
      <c r="I752" s="457">
        <v>70</v>
      </c>
      <c r="J752" s="458">
        <v>6.6413662239089177E-2</v>
      </c>
      <c r="K752" s="457">
        <v>34</v>
      </c>
      <c r="L752" s="458">
        <v>3.2258064516129031E-2</v>
      </c>
      <c r="M752" s="457">
        <v>3</v>
      </c>
      <c r="N752" s="458">
        <v>2.8462998102466793E-3</v>
      </c>
    </row>
    <row r="753" spans="1:14" x14ac:dyDescent="0.3">
      <c r="A753" s="412" t="s">
        <v>1093</v>
      </c>
      <c r="B753" s="413" t="s">
        <v>313</v>
      </c>
      <c r="C753" s="465" t="s">
        <v>364</v>
      </c>
      <c r="D753" s="412" t="str">
        <f t="shared" si="33"/>
        <v>Esperance 25to64</v>
      </c>
      <c r="E753" s="463">
        <v>8450</v>
      </c>
      <c r="F753" s="460">
        <f t="shared" si="34"/>
        <v>8450</v>
      </c>
      <c r="G753" s="464">
        <v>1</v>
      </c>
      <c r="H753" s="462">
        <f t="shared" si="35"/>
        <v>1</v>
      </c>
      <c r="I753" s="457">
        <v>266</v>
      </c>
      <c r="J753" s="458">
        <v>3.257009917962532E-2</v>
      </c>
      <c r="K753" s="457">
        <v>465</v>
      </c>
      <c r="L753" s="458">
        <v>5.693645157340517E-2</v>
      </c>
      <c r="M753" s="457">
        <v>115</v>
      </c>
      <c r="N753" s="458">
        <v>1.4081057916003429E-2</v>
      </c>
    </row>
    <row r="754" spans="1:14" x14ac:dyDescent="0.3">
      <c r="A754" s="412" t="s">
        <v>1093</v>
      </c>
      <c r="B754" s="413" t="s">
        <v>313</v>
      </c>
      <c r="C754" s="412" t="s">
        <v>9</v>
      </c>
      <c r="D754" s="412" t="str">
        <f t="shared" si="33"/>
        <v>Esperance 65+</v>
      </c>
      <c r="E754" s="463">
        <v>3318</v>
      </c>
      <c r="F754" s="460">
        <f t="shared" si="34"/>
        <v>3318</v>
      </c>
      <c r="G754" s="464">
        <v>1</v>
      </c>
      <c r="H754" s="462">
        <f t="shared" si="35"/>
        <v>1</v>
      </c>
      <c r="I754" s="457">
        <v>57</v>
      </c>
      <c r="J754" s="458">
        <v>1.8615284128020902E-2</v>
      </c>
      <c r="K754" s="457">
        <v>42</v>
      </c>
      <c r="L754" s="458">
        <v>1.3716525146962769E-2</v>
      </c>
      <c r="M754" s="457">
        <v>204</v>
      </c>
      <c r="N754" s="458">
        <v>6.6623122142390592E-2</v>
      </c>
    </row>
    <row r="755" spans="1:14" x14ac:dyDescent="0.3">
      <c r="A755" s="412" t="s">
        <v>1093</v>
      </c>
      <c r="B755" s="413" t="s">
        <v>313</v>
      </c>
      <c r="C755" s="412" t="s">
        <v>850</v>
      </c>
      <c r="D755" s="412" t="str">
        <f t="shared" si="33"/>
        <v>Esperance ALL</v>
      </c>
      <c r="E755" s="463">
        <v>16828</v>
      </c>
      <c r="F755" s="460">
        <f t="shared" si="34"/>
        <v>16828</v>
      </c>
      <c r="G755" s="464">
        <v>1</v>
      </c>
      <c r="H755" s="462">
        <f t="shared" si="35"/>
        <v>1</v>
      </c>
      <c r="I755" s="457">
        <v>684</v>
      </c>
      <c r="J755" s="458">
        <v>4.2830306825297433E-2</v>
      </c>
      <c r="K755" s="457">
        <v>724</v>
      </c>
      <c r="L755" s="458">
        <v>4.5335003130870383E-2</v>
      </c>
      <c r="M755" s="457">
        <v>318</v>
      </c>
      <c r="N755" s="458">
        <v>1.9912335629304948E-2</v>
      </c>
    </row>
    <row r="756" spans="1:14" x14ac:dyDescent="0.3">
      <c r="A756" s="412" t="s">
        <v>1093</v>
      </c>
      <c r="B756" s="413" t="s">
        <v>123</v>
      </c>
      <c r="C756" s="465" t="s">
        <v>361</v>
      </c>
      <c r="D756" s="412" t="str">
        <f t="shared" si="33"/>
        <v>Essendon 12to17</v>
      </c>
      <c r="E756" s="463">
        <v>4295</v>
      </c>
      <c r="F756" s="460">
        <f t="shared" si="34"/>
        <v>4295</v>
      </c>
      <c r="G756" s="461">
        <v>0.54166666666666663</v>
      </c>
      <c r="H756" s="462">
        <f t="shared" si="35"/>
        <v>0.54166666666666663</v>
      </c>
      <c r="I756" s="457">
        <v>33</v>
      </c>
      <c r="J756" s="458">
        <v>8.0546741518184028E-3</v>
      </c>
      <c r="K756" s="457">
        <v>698</v>
      </c>
      <c r="L756" s="458">
        <v>0.17036856236270442</v>
      </c>
      <c r="M756" s="457">
        <v>0</v>
      </c>
      <c r="N756" s="458">
        <v>0</v>
      </c>
    </row>
    <row r="757" spans="1:14" x14ac:dyDescent="0.3">
      <c r="A757" s="412" t="s">
        <v>1093</v>
      </c>
      <c r="B757" s="413" t="s">
        <v>123</v>
      </c>
      <c r="C757" s="465" t="s">
        <v>362</v>
      </c>
      <c r="D757" s="412" t="str">
        <f t="shared" si="33"/>
        <v>Essendon 18to24</v>
      </c>
      <c r="E757" s="463">
        <v>6961</v>
      </c>
      <c r="F757" s="460">
        <f t="shared" si="34"/>
        <v>6961</v>
      </c>
      <c r="G757" s="461">
        <v>0.56799999999999995</v>
      </c>
      <c r="H757" s="462">
        <f t="shared" si="35"/>
        <v>0.56799999999999995</v>
      </c>
      <c r="I757" s="457">
        <v>53</v>
      </c>
      <c r="J757" s="458">
        <v>8.3543505674653212E-3</v>
      </c>
      <c r="K757" s="457">
        <v>1373</v>
      </c>
      <c r="L757" s="458">
        <v>0.2164249684741488</v>
      </c>
      <c r="M757" s="457">
        <v>8</v>
      </c>
      <c r="N757" s="458">
        <v>1.2610340479192938E-3</v>
      </c>
    </row>
    <row r="758" spans="1:14" x14ac:dyDescent="0.3">
      <c r="A758" s="412" t="s">
        <v>1093</v>
      </c>
      <c r="B758" s="413" t="s">
        <v>123</v>
      </c>
      <c r="C758" s="465" t="s">
        <v>364</v>
      </c>
      <c r="D758" s="412" t="str">
        <f t="shared" si="33"/>
        <v>Essendon 25to64</v>
      </c>
      <c r="E758" s="463">
        <v>42138</v>
      </c>
      <c r="F758" s="460">
        <f t="shared" si="34"/>
        <v>42138</v>
      </c>
      <c r="G758" s="461">
        <v>0.56799999999999995</v>
      </c>
      <c r="H758" s="462">
        <f t="shared" si="35"/>
        <v>0.56799999999999995</v>
      </c>
      <c r="I758" s="457">
        <v>183</v>
      </c>
      <c r="J758" s="458">
        <v>4.5598385368649241E-3</v>
      </c>
      <c r="K758" s="457">
        <v>10650</v>
      </c>
      <c r="L758" s="458">
        <v>0.2653676525552538</v>
      </c>
      <c r="M758" s="457">
        <v>405</v>
      </c>
      <c r="N758" s="458">
        <v>1.0091445942242046E-2</v>
      </c>
    </row>
    <row r="759" spans="1:14" x14ac:dyDescent="0.3">
      <c r="A759" s="412" t="s">
        <v>1093</v>
      </c>
      <c r="B759" s="413" t="s">
        <v>123</v>
      </c>
      <c r="C759" s="412" t="s">
        <v>9</v>
      </c>
      <c r="D759" s="412" t="str">
        <f t="shared" si="33"/>
        <v>Essendon 65+</v>
      </c>
      <c r="E759" s="463">
        <v>10455</v>
      </c>
      <c r="F759" s="460">
        <f t="shared" si="34"/>
        <v>10455</v>
      </c>
      <c r="G759" s="461">
        <v>0.56799999999999995</v>
      </c>
      <c r="H759" s="462">
        <f t="shared" si="35"/>
        <v>0.56799999999999995</v>
      </c>
      <c r="I759" s="457">
        <v>23</v>
      </c>
      <c r="J759" s="458">
        <v>2.3269931201942533E-3</v>
      </c>
      <c r="K759" s="457">
        <v>3053</v>
      </c>
      <c r="L759" s="458">
        <v>0.30888304330230676</v>
      </c>
      <c r="M759" s="457">
        <v>354</v>
      </c>
      <c r="N759" s="458">
        <v>3.5815459328207205E-2</v>
      </c>
    </row>
    <row r="760" spans="1:14" x14ac:dyDescent="0.3">
      <c r="A760" s="412" t="s">
        <v>1093</v>
      </c>
      <c r="B760" s="413" t="s">
        <v>123</v>
      </c>
      <c r="C760" s="412" t="s">
        <v>850</v>
      </c>
      <c r="D760" s="412" t="str">
        <f t="shared" si="33"/>
        <v>Essendon ALL</v>
      </c>
      <c r="E760" s="463">
        <v>72005</v>
      </c>
      <c r="F760" s="460">
        <f t="shared" si="34"/>
        <v>72005</v>
      </c>
      <c r="G760" s="461">
        <v>0.56799999999999995</v>
      </c>
      <c r="H760" s="462">
        <f t="shared" si="35"/>
        <v>0.56799999999999995</v>
      </c>
      <c r="I760" s="457">
        <v>337</v>
      </c>
      <c r="J760" s="458">
        <v>4.9045290487833276E-3</v>
      </c>
      <c r="K760" s="457">
        <v>17505</v>
      </c>
      <c r="L760" s="458">
        <v>0.25475899406217256</v>
      </c>
      <c r="M760" s="457">
        <v>771</v>
      </c>
      <c r="N760" s="458">
        <v>1.1220747467691233E-2</v>
      </c>
    </row>
    <row r="761" spans="1:14" x14ac:dyDescent="0.3">
      <c r="A761" s="412" t="s">
        <v>1093</v>
      </c>
      <c r="B761" s="413" t="s">
        <v>278</v>
      </c>
      <c r="C761" s="465" t="s">
        <v>361</v>
      </c>
      <c r="D761" s="412" t="str">
        <f t="shared" si="33"/>
        <v>Eyre Peninsula and South West 12to17</v>
      </c>
      <c r="E761" s="463">
        <v>4452</v>
      </c>
      <c r="F761" s="460">
        <f t="shared" si="34"/>
        <v>4452</v>
      </c>
      <c r="G761" s="461">
        <v>1.6666666666666667</v>
      </c>
      <c r="H761" s="462">
        <f t="shared" si="35"/>
        <v>1.6666666666666667</v>
      </c>
      <c r="I761" s="457">
        <v>481</v>
      </c>
      <c r="J761" s="458">
        <v>0.11430608365019011</v>
      </c>
      <c r="K761" s="457">
        <v>159</v>
      </c>
      <c r="L761" s="458">
        <v>3.7785171102661594E-2</v>
      </c>
      <c r="M761" s="457">
        <v>3</v>
      </c>
      <c r="N761" s="458">
        <v>7.1292775665399242E-4</v>
      </c>
    </row>
    <row r="762" spans="1:14" x14ac:dyDescent="0.3">
      <c r="A762" s="412" t="s">
        <v>1093</v>
      </c>
      <c r="B762" s="413" t="s">
        <v>278</v>
      </c>
      <c r="C762" s="465" t="s">
        <v>362</v>
      </c>
      <c r="D762" s="412" t="str">
        <f t="shared" si="33"/>
        <v>Eyre Peninsula and South West 18to24</v>
      </c>
      <c r="E762" s="463">
        <v>4158</v>
      </c>
      <c r="F762" s="460">
        <f t="shared" si="34"/>
        <v>4158</v>
      </c>
      <c r="G762" s="461">
        <v>1.3280000000000001</v>
      </c>
      <c r="H762" s="462">
        <f t="shared" si="35"/>
        <v>1.3280000000000001</v>
      </c>
      <c r="I762" s="457">
        <v>377</v>
      </c>
      <c r="J762" s="458">
        <v>9.8228243877019283E-2</v>
      </c>
      <c r="K762" s="457">
        <v>194</v>
      </c>
      <c r="L762" s="458">
        <v>5.0547159979155813E-2</v>
      </c>
      <c r="M762" s="457">
        <v>6</v>
      </c>
      <c r="N762" s="458">
        <v>1.563314226159458E-3</v>
      </c>
    </row>
    <row r="763" spans="1:14" x14ac:dyDescent="0.3">
      <c r="A763" s="412" t="s">
        <v>1093</v>
      </c>
      <c r="B763" s="413" t="s">
        <v>278</v>
      </c>
      <c r="C763" s="465" t="s">
        <v>364</v>
      </c>
      <c r="D763" s="412" t="str">
        <f t="shared" si="33"/>
        <v>Eyre Peninsula and South West 25to64</v>
      </c>
      <c r="E763" s="463">
        <v>29608</v>
      </c>
      <c r="F763" s="460">
        <f t="shared" si="34"/>
        <v>29608</v>
      </c>
      <c r="G763" s="461">
        <v>1.3280000000000001</v>
      </c>
      <c r="H763" s="462">
        <f t="shared" si="35"/>
        <v>1.3280000000000001</v>
      </c>
      <c r="I763" s="457">
        <v>1702</v>
      </c>
      <c r="J763" s="458">
        <v>5.8866253934216441E-2</v>
      </c>
      <c r="K763" s="457">
        <v>1696</v>
      </c>
      <c r="L763" s="458">
        <v>5.8658734825165149E-2</v>
      </c>
      <c r="M763" s="457">
        <v>501</v>
      </c>
      <c r="N763" s="458">
        <v>1.7327845605782866E-2</v>
      </c>
    </row>
    <row r="764" spans="1:14" x14ac:dyDescent="0.3">
      <c r="A764" s="412" t="s">
        <v>1093</v>
      </c>
      <c r="B764" s="413" t="s">
        <v>278</v>
      </c>
      <c r="C764" s="412" t="s">
        <v>9</v>
      </c>
      <c r="D764" s="412" t="str">
        <f t="shared" si="33"/>
        <v>Eyre Peninsula and South West 65+</v>
      </c>
      <c r="E764" s="463">
        <v>12475</v>
      </c>
      <c r="F764" s="460">
        <f t="shared" si="34"/>
        <v>12475</v>
      </c>
      <c r="G764" s="461">
        <v>1.3280000000000001</v>
      </c>
      <c r="H764" s="462">
        <f t="shared" si="35"/>
        <v>1.3280000000000001</v>
      </c>
      <c r="I764" s="457">
        <v>212</v>
      </c>
      <c r="J764" s="458">
        <v>1.7987442728661124E-2</v>
      </c>
      <c r="K764" s="457">
        <v>438</v>
      </c>
      <c r="L764" s="458">
        <v>3.7162735448837601E-2</v>
      </c>
      <c r="M764" s="457">
        <v>681</v>
      </c>
      <c r="N764" s="458">
        <v>5.7780417444425587E-2</v>
      </c>
    </row>
    <row r="765" spans="1:14" x14ac:dyDescent="0.3">
      <c r="A765" s="412" t="s">
        <v>1093</v>
      </c>
      <c r="B765" s="413" t="s">
        <v>278</v>
      </c>
      <c r="C765" s="412" t="s">
        <v>850</v>
      </c>
      <c r="D765" s="412" t="str">
        <f t="shared" si="33"/>
        <v>Eyre Peninsula and South West ALL</v>
      </c>
      <c r="E765" s="463">
        <v>59207</v>
      </c>
      <c r="F765" s="460">
        <f t="shared" si="34"/>
        <v>59207</v>
      </c>
      <c r="G765" s="461">
        <v>1.3280000000000001</v>
      </c>
      <c r="H765" s="462">
        <f t="shared" si="35"/>
        <v>1.3280000000000001</v>
      </c>
      <c r="I765" s="457">
        <v>3805</v>
      </c>
      <c r="J765" s="458">
        <v>6.6646815665942688E-2</v>
      </c>
      <c r="K765" s="457">
        <v>2876</v>
      </c>
      <c r="L765" s="458">
        <v>5.0374833601905693E-2</v>
      </c>
      <c r="M765" s="457">
        <v>1192</v>
      </c>
      <c r="N765" s="458">
        <v>2.0878581937924752E-2</v>
      </c>
    </row>
    <row r="766" spans="1:14" x14ac:dyDescent="0.3">
      <c r="A766" s="412" t="s">
        <v>1093</v>
      </c>
      <c r="B766" s="413" t="s">
        <v>100</v>
      </c>
      <c r="C766" s="465" t="s">
        <v>361</v>
      </c>
      <c r="D766" s="412" t="str">
        <f t="shared" si="33"/>
        <v>Fairfield 12to17</v>
      </c>
      <c r="E766" s="463">
        <v>15984</v>
      </c>
      <c r="F766" s="460">
        <f t="shared" si="34"/>
        <v>15984</v>
      </c>
      <c r="G766" s="461">
        <v>0.33333333333333331</v>
      </c>
      <c r="H766" s="462">
        <f t="shared" si="35"/>
        <v>0.33333333333333331</v>
      </c>
      <c r="I766" s="457">
        <v>202</v>
      </c>
      <c r="J766" s="458">
        <v>1.2680477087256748E-2</v>
      </c>
      <c r="K766" s="457">
        <v>9653</v>
      </c>
      <c r="L766" s="458">
        <v>0.60596359070935346</v>
      </c>
      <c r="M766" s="457">
        <v>0</v>
      </c>
      <c r="N766" s="458">
        <v>0</v>
      </c>
    </row>
    <row r="767" spans="1:14" x14ac:dyDescent="0.3">
      <c r="A767" s="412" t="s">
        <v>1093</v>
      </c>
      <c r="B767" s="413" t="s">
        <v>100</v>
      </c>
      <c r="C767" s="465" t="s">
        <v>362</v>
      </c>
      <c r="D767" s="412" t="str">
        <f t="shared" si="33"/>
        <v>Fairfield 18to24</v>
      </c>
      <c r="E767" s="463">
        <v>20733</v>
      </c>
      <c r="F767" s="460">
        <f t="shared" si="34"/>
        <v>20733</v>
      </c>
      <c r="G767" s="461">
        <v>0.59200000000000008</v>
      </c>
      <c r="H767" s="462">
        <f t="shared" si="35"/>
        <v>0.59200000000000008</v>
      </c>
      <c r="I767" s="457">
        <v>176</v>
      </c>
      <c r="J767" s="458">
        <v>9.1561752158984492E-3</v>
      </c>
      <c r="K767" s="457">
        <v>12821</v>
      </c>
      <c r="L767" s="458">
        <v>0.66699615024451153</v>
      </c>
      <c r="M767" s="457">
        <v>19</v>
      </c>
      <c r="N767" s="458">
        <v>9.884507335344917E-4</v>
      </c>
    </row>
    <row r="768" spans="1:14" x14ac:dyDescent="0.3">
      <c r="A768" s="412" t="s">
        <v>1093</v>
      </c>
      <c r="B768" s="413" t="s">
        <v>100</v>
      </c>
      <c r="C768" s="465" t="s">
        <v>364</v>
      </c>
      <c r="D768" s="412" t="str">
        <f t="shared" si="33"/>
        <v>Fairfield 25to64</v>
      </c>
      <c r="E768" s="463">
        <v>99531</v>
      </c>
      <c r="F768" s="460">
        <f t="shared" si="34"/>
        <v>99531</v>
      </c>
      <c r="G768" s="461">
        <v>0.59200000000000008</v>
      </c>
      <c r="H768" s="462">
        <f t="shared" si="35"/>
        <v>0.59200000000000008</v>
      </c>
      <c r="I768" s="457">
        <v>598</v>
      </c>
      <c r="J768" s="458">
        <v>5.950130345664763E-3</v>
      </c>
      <c r="K768" s="457">
        <v>74282</v>
      </c>
      <c r="L768" s="458">
        <v>0.73910966945931422</v>
      </c>
      <c r="M768" s="457">
        <v>331</v>
      </c>
      <c r="N768" s="458">
        <v>3.2934667966806629E-3</v>
      </c>
    </row>
    <row r="769" spans="1:14" x14ac:dyDescent="0.3">
      <c r="A769" s="412" t="s">
        <v>1093</v>
      </c>
      <c r="B769" s="413" t="s">
        <v>100</v>
      </c>
      <c r="C769" s="412" t="s">
        <v>9</v>
      </c>
      <c r="D769" s="412" t="str">
        <f t="shared" si="33"/>
        <v>Fairfield 65+</v>
      </c>
      <c r="E769" s="463">
        <v>34199</v>
      </c>
      <c r="F769" s="460">
        <f t="shared" si="34"/>
        <v>34199</v>
      </c>
      <c r="G769" s="461">
        <v>0.59200000000000008</v>
      </c>
      <c r="H769" s="462">
        <f t="shared" si="35"/>
        <v>0.59200000000000008</v>
      </c>
      <c r="I769" s="457">
        <v>110</v>
      </c>
      <c r="J769" s="458">
        <v>3.3513085336501843E-3</v>
      </c>
      <c r="K769" s="457">
        <v>24181</v>
      </c>
      <c r="L769" s="458">
        <v>0.73670901501995556</v>
      </c>
      <c r="M769" s="457">
        <v>418</v>
      </c>
      <c r="N769" s="458">
        <v>1.27349724278707E-2</v>
      </c>
    </row>
    <row r="770" spans="1:14" x14ac:dyDescent="0.3">
      <c r="A770" s="412" t="s">
        <v>1093</v>
      </c>
      <c r="B770" s="413" t="s">
        <v>100</v>
      </c>
      <c r="C770" s="412" t="s">
        <v>850</v>
      </c>
      <c r="D770" s="412" t="str">
        <f t="shared" si="33"/>
        <v>Fairfield ALL</v>
      </c>
      <c r="E770" s="463">
        <v>196147</v>
      </c>
      <c r="F770" s="460">
        <f t="shared" si="34"/>
        <v>196147</v>
      </c>
      <c r="G770" s="461">
        <v>0.59200000000000008</v>
      </c>
      <c r="H770" s="462">
        <f t="shared" si="35"/>
        <v>0.59200000000000008</v>
      </c>
      <c r="I770" s="457">
        <v>1452</v>
      </c>
      <c r="J770" s="458">
        <v>7.4395917447174801E-3</v>
      </c>
      <c r="K770" s="457">
        <v>135385</v>
      </c>
      <c r="L770" s="458">
        <v>0.69367019859406065</v>
      </c>
      <c r="M770" s="457">
        <v>771</v>
      </c>
      <c r="N770" s="458">
        <v>3.9503617322156868E-3</v>
      </c>
    </row>
    <row r="771" spans="1:14" x14ac:dyDescent="0.3">
      <c r="A771" s="412" t="s">
        <v>1093</v>
      </c>
      <c r="B771" s="413" t="s">
        <v>237</v>
      </c>
      <c r="C771" s="465" t="s">
        <v>361</v>
      </c>
      <c r="D771" s="412" t="str">
        <f t="shared" si="33"/>
        <v>Far North 12to17</v>
      </c>
      <c r="E771" s="463">
        <v>2899</v>
      </c>
      <c r="F771" s="460">
        <f t="shared" si="34"/>
        <v>2899</v>
      </c>
      <c r="G771" s="461">
        <v>2.791666666666667</v>
      </c>
      <c r="H771" s="462">
        <f t="shared" si="35"/>
        <v>2.791666666666667</v>
      </c>
      <c r="I771" s="457">
        <v>1734</v>
      </c>
      <c r="J771" s="458">
        <v>0.65906499429874577</v>
      </c>
      <c r="K771" s="457">
        <v>1008</v>
      </c>
      <c r="L771" s="458">
        <v>0.38312428734321552</v>
      </c>
      <c r="M771" s="457">
        <v>5</v>
      </c>
      <c r="N771" s="458">
        <v>1.9004180919802356E-3</v>
      </c>
    </row>
    <row r="772" spans="1:14" x14ac:dyDescent="0.3">
      <c r="A772" s="412" t="s">
        <v>1093</v>
      </c>
      <c r="B772" s="413" t="s">
        <v>237</v>
      </c>
      <c r="C772" s="465" t="s">
        <v>362</v>
      </c>
      <c r="D772" s="412" t="str">
        <f t="shared" si="33"/>
        <v>Far North 18to24</v>
      </c>
      <c r="E772" s="463">
        <v>2976</v>
      </c>
      <c r="F772" s="460">
        <f t="shared" si="34"/>
        <v>2976</v>
      </c>
      <c r="G772" s="461">
        <v>2.5680000000000001</v>
      </c>
      <c r="H772" s="462">
        <f t="shared" si="35"/>
        <v>2.5680000000000001</v>
      </c>
      <c r="I772" s="457">
        <v>2016</v>
      </c>
      <c r="J772" s="458">
        <v>0.66098360655737709</v>
      </c>
      <c r="K772" s="457">
        <v>1199</v>
      </c>
      <c r="L772" s="458">
        <v>0.39311475409836066</v>
      </c>
      <c r="M772" s="457">
        <v>57</v>
      </c>
      <c r="N772" s="458">
        <v>1.8688524590163933E-2</v>
      </c>
    </row>
    <row r="773" spans="1:14" x14ac:dyDescent="0.3">
      <c r="A773" s="412" t="s">
        <v>1093</v>
      </c>
      <c r="B773" s="413" t="s">
        <v>237</v>
      </c>
      <c r="C773" s="465" t="s">
        <v>364</v>
      </c>
      <c r="D773" s="412" t="str">
        <f t="shared" si="33"/>
        <v>Far North 25to64</v>
      </c>
      <c r="E773" s="463">
        <v>17582</v>
      </c>
      <c r="F773" s="460">
        <f t="shared" si="34"/>
        <v>17582</v>
      </c>
      <c r="G773" s="461">
        <v>2.5680000000000001</v>
      </c>
      <c r="H773" s="462">
        <f t="shared" si="35"/>
        <v>2.5680000000000001</v>
      </c>
      <c r="I773" s="457">
        <v>7764</v>
      </c>
      <c r="J773" s="458">
        <v>0.45772904138662895</v>
      </c>
      <c r="K773" s="457">
        <v>5222</v>
      </c>
      <c r="L773" s="458">
        <v>0.3078646386039382</v>
      </c>
      <c r="M773" s="457">
        <v>527</v>
      </c>
      <c r="N773" s="458">
        <v>3.1069449357387102E-2</v>
      </c>
    </row>
    <row r="774" spans="1:14" x14ac:dyDescent="0.3">
      <c r="A774" s="412" t="s">
        <v>1093</v>
      </c>
      <c r="B774" s="413" t="s">
        <v>237</v>
      </c>
      <c r="C774" s="412" t="s">
        <v>9</v>
      </c>
      <c r="D774" s="412" t="str">
        <f t="shared" si="33"/>
        <v>Far North 65+</v>
      </c>
      <c r="E774" s="463">
        <v>3621</v>
      </c>
      <c r="F774" s="460">
        <f t="shared" si="34"/>
        <v>3621</v>
      </c>
      <c r="G774" s="461">
        <v>2.5680000000000001</v>
      </c>
      <c r="H774" s="462">
        <f t="shared" si="35"/>
        <v>2.5680000000000001</v>
      </c>
      <c r="I774" s="457">
        <v>895</v>
      </c>
      <c r="J774" s="458">
        <v>0.27353300733496333</v>
      </c>
      <c r="K774" s="457">
        <v>747</v>
      </c>
      <c r="L774" s="458">
        <v>0.22830073349633251</v>
      </c>
      <c r="M774" s="457">
        <v>223</v>
      </c>
      <c r="N774" s="458">
        <v>6.8154034229828853E-2</v>
      </c>
    </row>
    <row r="775" spans="1:14" x14ac:dyDescent="0.3">
      <c r="A775" s="412" t="s">
        <v>1093</v>
      </c>
      <c r="B775" s="413" t="s">
        <v>237</v>
      </c>
      <c r="C775" s="412" t="s">
        <v>850</v>
      </c>
      <c r="D775" s="412" t="str">
        <f t="shared" si="33"/>
        <v>Far North ALL</v>
      </c>
      <c r="E775" s="463">
        <v>33463</v>
      </c>
      <c r="F775" s="460">
        <f t="shared" si="34"/>
        <v>33463</v>
      </c>
      <c r="G775" s="461">
        <v>2.5680000000000001</v>
      </c>
      <c r="H775" s="462">
        <f t="shared" si="35"/>
        <v>2.5680000000000001</v>
      </c>
      <c r="I775" s="457">
        <v>16534</v>
      </c>
      <c r="J775" s="458">
        <v>0.51336665942186477</v>
      </c>
      <c r="K775" s="457">
        <v>10893</v>
      </c>
      <c r="L775" s="458">
        <v>0.33821839972676748</v>
      </c>
      <c r="M775" s="457">
        <v>809</v>
      </c>
      <c r="N775" s="458">
        <v>2.5118763001831901E-2</v>
      </c>
    </row>
    <row r="776" spans="1:14" x14ac:dyDescent="0.3">
      <c r="A776" s="412" t="s">
        <v>1093</v>
      </c>
      <c r="B776" s="413" t="s">
        <v>280</v>
      </c>
      <c r="C776" s="465" t="s">
        <v>361</v>
      </c>
      <c r="D776" s="412" t="str">
        <f t="shared" si="33"/>
        <v>Fleurieu - Kangaroo Island 12to17</v>
      </c>
      <c r="E776" s="463">
        <v>3502</v>
      </c>
      <c r="F776" s="460">
        <f t="shared" si="34"/>
        <v>3502</v>
      </c>
      <c r="G776" s="461">
        <v>1.25</v>
      </c>
      <c r="H776" s="462">
        <f t="shared" si="35"/>
        <v>1.25</v>
      </c>
      <c r="I776" s="457">
        <v>129</v>
      </c>
      <c r="J776" s="458">
        <v>3.8473009245451835E-2</v>
      </c>
      <c r="K776" s="457">
        <v>76</v>
      </c>
      <c r="L776" s="458">
        <v>2.2666269012824338E-2</v>
      </c>
      <c r="M776" s="457">
        <v>0</v>
      </c>
      <c r="N776" s="458">
        <v>0</v>
      </c>
    </row>
    <row r="777" spans="1:14" x14ac:dyDescent="0.3">
      <c r="A777" s="412" t="s">
        <v>1093</v>
      </c>
      <c r="B777" s="413" t="s">
        <v>280</v>
      </c>
      <c r="C777" s="465" t="s">
        <v>362</v>
      </c>
      <c r="D777" s="412" t="str">
        <f t="shared" si="33"/>
        <v>Fleurieu - Kangaroo Island 18to24</v>
      </c>
      <c r="E777" s="463">
        <v>3237</v>
      </c>
      <c r="F777" s="460">
        <f t="shared" si="34"/>
        <v>3237</v>
      </c>
      <c r="G777" s="461">
        <v>1.36</v>
      </c>
      <c r="H777" s="462">
        <f t="shared" si="35"/>
        <v>1.36</v>
      </c>
      <c r="I777" s="457">
        <v>99</v>
      </c>
      <c r="J777" s="458">
        <v>3.5483870967741936E-2</v>
      </c>
      <c r="K777" s="457">
        <v>61</v>
      </c>
      <c r="L777" s="458">
        <v>2.1863799283154121E-2</v>
      </c>
      <c r="M777" s="457">
        <v>7</v>
      </c>
      <c r="N777" s="458">
        <v>2.5089605734767025E-3</v>
      </c>
    </row>
    <row r="778" spans="1:14" x14ac:dyDescent="0.3">
      <c r="A778" s="412" t="s">
        <v>1093</v>
      </c>
      <c r="B778" s="413" t="s">
        <v>280</v>
      </c>
      <c r="C778" s="465" t="s">
        <v>364</v>
      </c>
      <c r="D778" s="412" t="str">
        <f t="shared" si="33"/>
        <v>Fleurieu - Kangaroo Island 25to64</v>
      </c>
      <c r="E778" s="463">
        <v>24683</v>
      </c>
      <c r="F778" s="460">
        <f t="shared" si="34"/>
        <v>24683</v>
      </c>
      <c r="G778" s="461">
        <v>1.36</v>
      </c>
      <c r="H778" s="462">
        <f t="shared" si="35"/>
        <v>1.36</v>
      </c>
      <c r="I778" s="457">
        <v>372</v>
      </c>
      <c r="J778" s="458">
        <v>1.5463917525773196E-2</v>
      </c>
      <c r="K778" s="457">
        <v>887</v>
      </c>
      <c r="L778" s="458">
        <v>3.687229797140007E-2</v>
      </c>
      <c r="M778" s="457">
        <v>658</v>
      </c>
      <c r="N778" s="458">
        <v>2.7352843365480547E-2</v>
      </c>
    </row>
    <row r="779" spans="1:14" x14ac:dyDescent="0.3">
      <c r="A779" s="412" t="s">
        <v>1093</v>
      </c>
      <c r="B779" s="413" t="s">
        <v>280</v>
      </c>
      <c r="C779" s="412" t="s">
        <v>9</v>
      </c>
      <c r="D779" s="412" t="str">
        <f t="shared" si="33"/>
        <v>Fleurieu - Kangaroo Island 65+</v>
      </c>
      <c r="E779" s="463">
        <v>20784</v>
      </c>
      <c r="F779" s="460">
        <f t="shared" si="34"/>
        <v>20784</v>
      </c>
      <c r="G779" s="461">
        <v>1.36</v>
      </c>
      <c r="H779" s="462">
        <f t="shared" si="35"/>
        <v>1.36</v>
      </c>
      <c r="I779" s="457">
        <v>68</v>
      </c>
      <c r="J779" s="458">
        <v>3.482179434657927E-3</v>
      </c>
      <c r="K779" s="457">
        <v>408</v>
      </c>
      <c r="L779" s="458">
        <v>2.0893076607947564E-2</v>
      </c>
      <c r="M779" s="457">
        <v>1566</v>
      </c>
      <c r="N779" s="458">
        <v>8.0192544039328142E-2</v>
      </c>
    </row>
    <row r="780" spans="1:14" x14ac:dyDescent="0.3">
      <c r="A780" s="412" t="s">
        <v>1093</v>
      </c>
      <c r="B780" s="413" t="s">
        <v>280</v>
      </c>
      <c r="C780" s="412" t="s">
        <v>850</v>
      </c>
      <c r="D780" s="412" t="str">
        <f t="shared" si="33"/>
        <v>Fleurieu - Kangaroo Island ALL</v>
      </c>
      <c r="E780" s="463">
        <v>58417</v>
      </c>
      <c r="F780" s="460">
        <f t="shared" si="34"/>
        <v>58417</v>
      </c>
      <c r="G780" s="461">
        <v>1.36</v>
      </c>
      <c r="H780" s="462">
        <f t="shared" si="35"/>
        <v>1.36</v>
      </c>
      <c r="I780" s="457">
        <v>921</v>
      </c>
      <c r="J780" s="458">
        <v>1.6566833953915061E-2</v>
      </c>
      <c r="K780" s="457">
        <v>1616</v>
      </c>
      <c r="L780" s="458">
        <v>2.9068407893080066E-2</v>
      </c>
      <c r="M780" s="457">
        <v>2232</v>
      </c>
      <c r="N780" s="458">
        <v>4.0148939614699695E-2</v>
      </c>
    </row>
    <row r="781" spans="1:14" x14ac:dyDescent="0.3">
      <c r="A781" s="412" t="s">
        <v>1093</v>
      </c>
      <c r="B781" s="413" t="s">
        <v>216</v>
      </c>
      <c r="C781" s="465" t="s">
        <v>361</v>
      </c>
      <c r="D781" s="412" t="str">
        <f t="shared" si="33"/>
        <v>Forest Lake - Oxley 12to17</v>
      </c>
      <c r="E781" s="463">
        <v>6445</v>
      </c>
      <c r="F781" s="460">
        <f t="shared" si="34"/>
        <v>6445</v>
      </c>
      <c r="G781" s="461">
        <v>1.8333333333333333</v>
      </c>
      <c r="H781" s="462">
        <f t="shared" si="35"/>
        <v>1.8333333333333333</v>
      </c>
      <c r="I781" s="457">
        <v>311</v>
      </c>
      <c r="J781" s="458">
        <v>5.1008692799737576E-2</v>
      </c>
      <c r="K781" s="457">
        <v>2346</v>
      </c>
      <c r="L781" s="458">
        <v>0.38477939970477282</v>
      </c>
      <c r="M781" s="457">
        <v>4</v>
      </c>
      <c r="N781" s="458">
        <v>6.5606035755289482E-4</v>
      </c>
    </row>
    <row r="782" spans="1:14" x14ac:dyDescent="0.3">
      <c r="A782" s="412" t="s">
        <v>1093</v>
      </c>
      <c r="B782" s="413" t="s">
        <v>216</v>
      </c>
      <c r="C782" s="465" t="s">
        <v>362</v>
      </c>
      <c r="D782" s="412" t="str">
        <f t="shared" si="33"/>
        <v>Forest Lake - Oxley 18to24</v>
      </c>
      <c r="E782" s="463">
        <v>8226</v>
      </c>
      <c r="F782" s="460">
        <f t="shared" si="34"/>
        <v>8226</v>
      </c>
      <c r="G782" s="461">
        <v>1.1440000000000001</v>
      </c>
      <c r="H782" s="462">
        <f t="shared" si="35"/>
        <v>1.1440000000000001</v>
      </c>
      <c r="I782" s="457">
        <v>434</v>
      </c>
      <c r="J782" s="458">
        <v>5.5683859379009493E-2</v>
      </c>
      <c r="K782" s="457">
        <v>3039</v>
      </c>
      <c r="L782" s="458">
        <v>0.38991531947652042</v>
      </c>
      <c r="M782" s="457">
        <v>51</v>
      </c>
      <c r="N782" s="458">
        <v>6.5434949961508853E-3</v>
      </c>
    </row>
    <row r="783" spans="1:14" x14ac:dyDescent="0.3">
      <c r="A783" s="412" t="s">
        <v>1093</v>
      </c>
      <c r="B783" s="413" t="s">
        <v>216</v>
      </c>
      <c r="C783" s="465" t="s">
        <v>364</v>
      </c>
      <c r="D783" s="412" t="str">
        <f t="shared" si="33"/>
        <v>Forest Lake - Oxley 25to64</v>
      </c>
      <c r="E783" s="463">
        <v>45090</v>
      </c>
      <c r="F783" s="460">
        <f t="shared" si="34"/>
        <v>45090</v>
      </c>
      <c r="G783" s="461">
        <v>1.1440000000000001</v>
      </c>
      <c r="H783" s="462">
        <f t="shared" si="35"/>
        <v>1.1440000000000001</v>
      </c>
      <c r="I783" s="457">
        <v>1639</v>
      </c>
      <c r="J783" s="458">
        <v>3.8750709286930203E-2</v>
      </c>
      <c r="K783" s="457">
        <v>17286</v>
      </c>
      <c r="L783" s="458">
        <v>0.40869112918479289</v>
      </c>
      <c r="M783" s="457">
        <v>852</v>
      </c>
      <c r="N783" s="458">
        <v>2.0143748817855116E-2</v>
      </c>
    </row>
    <row r="784" spans="1:14" x14ac:dyDescent="0.3">
      <c r="A784" s="412" t="s">
        <v>1093</v>
      </c>
      <c r="B784" s="413" t="s">
        <v>216</v>
      </c>
      <c r="C784" s="412" t="s">
        <v>9</v>
      </c>
      <c r="D784" s="412" t="str">
        <f t="shared" ref="D784:D847" si="36">B784&amp;" "&amp;C784</f>
        <v>Forest Lake - Oxley 65+</v>
      </c>
      <c r="E784" s="463">
        <v>10197</v>
      </c>
      <c r="F784" s="460">
        <f t="shared" ref="F784:F847" si="37">E784</f>
        <v>10197</v>
      </c>
      <c r="G784" s="461">
        <v>1.1440000000000001</v>
      </c>
      <c r="H784" s="462">
        <f t="shared" ref="H784:H847" si="38">G784</f>
        <v>1.1440000000000001</v>
      </c>
      <c r="I784" s="457">
        <v>158</v>
      </c>
      <c r="J784" s="458">
        <v>1.6661394073605399E-2</v>
      </c>
      <c r="K784" s="457">
        <v>2793</v>
      </c>
      <c r="L784" s="458">
        <v>0.29452704840240429</v>
      </c>
      <c r="M784" s="457">
        <v>633</v>
      </c>
      <c r="N784" s="458">
        <v>6.6751028155646944E-2</v>
      </c>
    </row>
    <row r="785" spans="1:14" x14ac:dyDescent="0.3">
      <c r="A785" s="412" t="s">
        <v>1093</v>
      </c>
      <c r="B785" s="413" t="s">
        <v>216</v>
      </c>
      <c r="C785" s="412" t="s">
        <v>850</v>
      </c>
      <c r="D785" s="412" t="str">
        <f t="shared" si="36"/>
        <v>Forest Lake - Oxley ALL</v>
      </c>
      <c r="E785" s="463">
        <v>83555</v>
      </c>
      <c r="F785" s="460">
        <f t="shared" si="37"/>
        <v>83555</v>
      </c>
      <c r="G785" s="461">
        <v>1.1440000000000001</v>
      </c>
      <c r="H785" s="462">
        <f t="shared" si="38"/>
        <v>1.1440000000000001</v>
      </c>
      <c r="I785" s="457">
        <v>3185</v>
      </c>
      <c r="J785" s="458">
        <v>4.0464483998424616E-2</v>
      </c>
      <c r="K785" s="457">
        <v>30287</v>
      </c>
      <c r="L785" s="458">
        <v>0.38478738676932067</v>
      </c>
      <c r="M785" s="457">
        <v>1533</v>
      </c>
      <c r="N785" s="458">
        <v>1.9476312078362618E-2</v>
      </c>
    </row>
    <row r="786" spans="1:14" x14ac:dyDescent="0.3">
      <c r="A786" s="412" t="s">
        <v>1093</v>
      </c>
      <c r="B786" s="413" t="s">
        <v>162</v>
      </c>
      <c r="C786" s="465" t="s">
        <v>361</v>
      </c>
      <c r="D786" s="412" t="str">
        <f t="shared" si="36"/>
        <v>Frankston 12to17</v>
      </c>
      <c r="E786" s="463">
        <v>10283</v>
      </c>
      <c r="F786" s="460">
        <f t="shared" si="37"/>
        <v>10283</v>
      </c>
      <c r="G786" s="461">
        <v>0.41666666666666669</v>
      </c>
      <c r="H786" s="462">
        <f t="shared" si="38"/>
        <v>0.41666666666666669</v>
      </c>
      <c r="I786" s="457">
        <v>219</v>
      </c>
      <c r="J786" s="458">
        <v>2.20922021587814E-2</v>
      </c>
      <c r="K786" s="457">
        <v>863</v>
      </c>
      <c r="L786" s="458">
        <v>8.7057399374558656E-2</v>
      </c>
      <c r="M786" s="457">
        <v>0</v>
      </c>
      <c r="N786" s="458">
        <v>0</v>
      </c>
    </row>
    <row r="787" spans="1:14" x14ac:dyDescent="0.3">
      <c r="A787" s="412" t="s">
        <v>1093</v>
      </c>
      <c r="B787" s="413" t="s">
        <v>162</v>
      </c>
      <c r="C787" s="465" t="s">
        <v>362</v>
      </c>
      <c r="D787" s="412" t="str">
        <f t="shared" si="36"/>
        <v>Frankston 18to24</v>
      </c>
      <c r="E787" s="463">
        <v>11337</v>
      </c>
      <c r="F787" s="460">
        <f t="shared" si="37"/>
        <v>11337</v>
      </c>
      <c r="G787" s="461">
        <v>1.24</v>
      </c>
      <c r="H787" s="462">
        <f t="shared" si="38"/>
        <v>1.24</v>
      </c>
      <c r="I787" s="457">
        <v>231</v>
      </c>
      <c r="J787" s="458">
        <v>2.1500372300819061E-2</v>
      </c>
      <c r="K787" s="457">
        <v>1033</v>
      </c>
      <c r="L787" s="458">
        <v>9.6146686522710356E-2</v>
      </c>
      <c r="M787" s="457">
        <v>29</v>
      </c>
      <c r="N787" s="458">
        <v>2.6991809381980642E-3</v>
      </c>
    </row>
    <row r="788" spans="1:14" x14ac:dyDescent="0.3">
      <c r="A788" s="412" t="s">
        <v>1093</v>
      </c>
      <c r="B788" s="413" t="s">
        <v>162</v>
      </c>
      <c r="C788" s="465" t="s">
        <v>364</v>
      </c>
      <c r="D788" s="412" t="str">
        <f t="shared" si="36"/>
        <v>Frankston 25to64</v>
      </c>
      <c r="E788" s="463">
        <v>76280</v>
      </c>
      <c r="F788" s="460">
        <f t="shared" si="37"/>
        <v>76280</v>
      </c>
      <c r="G788" s="461">
        <v>1.24</v>
      </c>
      <c r="H788" s="462">
        <f t="shared" si="38"/>
        <v>1.24</v>
      </c>
      <c r="I788" s="457">
        <v>781</v>
      </c>
      <c r="J788" s="458">
        <v>1.0456833761782348E-2</v>
      </c>
      <c r="K788" s="457">
        <v>9161</v>
      </c>
      <c r="L788" s="458">
        <v>0.12265691945158526</v>
      </c>
      <c r="M788" s="457">
        <v>1275</v>
      </c>
      <c r="N788" s="458">
        <v>1.7071015424164525E-2</v>
      </c>
    </row>
    <row r="789" spans="1:14" x14ac:dyDescent="0.3">
      <c r="A789" s="412" t="s">
        <v>1093</v>
      </c>
      <c r="B789" s="413" t="s">
        <v>162</v>
      </c>
      <c r="C789" s="412" t="s">
        <v>9</v>
      </c>
      <c r="D789" s="412" t="str">
        <f t="shared" si="36"/>
        <v>Frankston 65+</v>
      </c>
      <c r="E789" s="463">
        <v>23752</v>
      </c>
      <c r="F789" s="460">
        <f t="shared" si="37"/>
        <v>23752</v>
      </c>
      <c r="G789" s="461">
        <v>1.24</v>
      </c>
      <c r="H789" s="462">
        <f t="shared" si="38"/>
        <v>1.24</v>
      </c>
      <c r="I789" s="457">
        <v>108</v>
      </c>
      <c r="J789" s="458">
        <v>4.6603952705618363E-3</v>
      </c>
      <c r="K789" s="457">
        <v>2487</v>
      </c>
      <c r="L789" s="458">
        <v>0.10731854664710451</v>
      </c>
      <c r="M789" s="457">
        <v>1380</v>
      </c>
      <c r="N789" s="458">
        <v>5.9549495123845692E-2</v>
      </c>
    </row>
    <row r="790" spans="1:14" x14ac:dyDescent="0.3">
      <c r="A790" s="412" t="s">
        <v>1093</v>
      </c>
      <c r="B790" s="413" t="s">
        <v>162</v>
      </c>
      <c r="C790" s="412" t="s">
        <v>850</v>
      </c>
      <c r="D790" s="412" t="str">
        <f t="shared" si="36"/>
        <v>Frankston ALL</v>
      </c>
      <c r="E790" s="463">
        <v>142826</v>
      </c>
      <c r="F790" s="460">
        <f t="shared" si="37"/>
        <v>142826</v>
      </c>
      <c r="G790" s="461">
        <v>1.24</v>
      </c>
      <c r="H790" s="462">
        <f t="shared" si="38"/>
        <v>1.24</v>
      </c>
      <c r="I790" s="457">
        <v>1800</v>
      </c>
      <c r="J790" s="458">
        <v>1.2923514334331317E-2</v>
      </c>
      <c r="K790" s="457">
        <v>15398</v>
      </c>
      <c r="L790" s="458">
        <v>0.11055348540001866</v>
      </c>
      <c r="M790" s="457">
        <v>2686</v>
      </c>
      <c r="N790" s="458">
        <v>1.9284755278896618E-2</v>
      </c>
    </row>
    <row r="791" spans="1:14" x14ac:dyDescent="0.3">
      <c r="A791" s="412" t="s">
        <v>1093</v>
      </c>
      <c r="B791" s="413" t="s">
        <v>303</v>
      </c>
      <c r="C791" s="465" t="s">
        <v>361</v>
      </c>
      <c r="D791" s="412" t="str">
        <f t="shared" si="36"/>
        <v>Fremantle 12to17</v>
      </c>
      <c r="E791" s="463">
        <v>2645</v>
      </c>
      <c r="F791" s="460">
        <f t="shared" si="37"/>
        <v>2645</v>
      </c>
      <c r="G791" s="461">
        <v>2.5416666666666665</v>
      </c>
      <c r="H791" s="462">
        <f t="shared" si="38"/>
        <v>2.5416666666666665</v>
      </c>
      <c r="I791" s="457">
        <v>76</v>
      </c>
      <c r="J791" s="458">
        <v>3.0856678846934632E-2</v>
      </c>
      <c r="K791" s="457">
        <v>201</v>
      </c>
      <c r="L791" s="458">
        <v>8.1607795371498176E-2</v>
      </c>
      <c r="M791" s="457">
        <v>0</v>
      </c>
      <c r="N791" s="458">
        <v>0</v>
      </c>
    </row>
    <row r="792" spans="1:14" x14ac:dyDescent="0.3">
      <c r="A792" s="412" t="s">
        <v>1093</v>
      </c>
      <c r="B792" s="413" t="s">
        <v>303</v>
      </c>
      <c r="C792" s="465" t="s">
        <v>362</v>
      </c>
      <c r="D792" s="412" t="str">
        <f t="shared" si="36"/>
        <v>Fremantle 18to24</v>
      </c>
      <c r="E792" s="463">
        <v>3257</v>
      </c>
      <c r="F792" s="460">
        <f t="shared" si="37"/>
        <v>3257</v>
      </c>
      <c r="G792" s="461">
        <v>1.1759999999999999</v>
      </c>
      <c r="H792" s="462">
        <f t="shared" si="38"/>
        <v>1.1759999999999999</v>
      </c>
      <c r="I792" s="457">
        <v>68</v>
      </c>
      <c r="J792" s="458">
        <v>2.3168654173764906E-2</v>
      </c>
      <c r="K792" s="457">
        <v>229</v>
      </c>
      <c r="L792" s="458">
        <v>7.802385008517887E-2</v>
      </c>
      <c r="M792" s="457">
        <v>28</v>
      </c>
      <c r="N792" s="458">
        <v>9.5400340715502564E-3</v>
      </c>
    </row>
    <row r="793" spans="1:14" x14ac:dyDescent="0.3">
      <c r="A793" s="412" t="s">
        <v>1093</v>
      </c>
      <c r="B793" s="413" t="s">
        <v>303</v>
      </c>
      <c r="C793" s="465" t="s">
        <v>364</v>
      </c>
      <c r="D793" s="412" t="str">
        <f t="shared" si="36"/>
        <v>Fremantle 25to64</v>
      </c>
      <c r="E793" s="463">
        <v>23696</v>
      </c>
      <c r="F793" s="460">
        <f t="shared" si="37"/>
        <v>23696</v>
      </c>
      <c r="G793" s="461">
        <v>1.1759999999999999</v>
      </c>
      <c r="H793" s="462">
        <f t="shared" si="38"/>
        <v>1.1759999999999999</v>
      </c>
      <c r="I793" s="457">
        <v>287</v>
      </c>
      <c r="J793" s="458">
        <v>1.3142830974950772E-2</v>
      </c>
      <c r="K793" s="457">
        <v>2481</v>
      </c>
      <c r="L793" s="458">
        <v>0.11361450748729221</v>
      </c>
      <c r="M793" s="457">
        <v>488</v>
      </c>
      <c r="N793" s="458">
        <v>2.2347392041031276E-2</v>
      </c>
    </row>
    <row r="794" spans="1:14" x14ac:dyDescent="0.3">
      <c r="A794" s="412" t="s">
        <v>1093</v>
      </c>
      <c r="B794" s="413" t="s">
        <v>303</v>
      </c>
      <c r="C794" s="412" t="s">
        <v>9</v>
      </c>
      <c r="D794" s="412" t="str">
        <f t="shared" si="36"/>
        <v>Fremantle 65+</v>
      </c>
      <c r="E794" s="463">
        <v>8450</v>
      </c>
      <c r="F794" s="460">
        <f t="shared" si="37"/>
        <v>8450</v>
      </c>
      <c r="G794" s="461">
        <v>1.1759999999999999</v>
      </c>
      <c r="H794" s="462">
        <f t="shared" si="38"/>
        <v>1.1759999999999999</v>
      </c>
      <c r="I794" s="457">
        <v>46</v>
      </c>
      <c r="J794" s="458">
        <v>5.775266792215945E-3</v>
      </c>
      <c r="K794" s="457">
        <v>1197</v>
      </c>
      <c r="L794" s="458">
        <v>0.15028248587570622</v>
      </c>
      <c r="M794" s="457">
        <v>455</v>
      </c>
      <c r="N794" s="458">
        <v>5.7124921531701192E-2</v>
      </c>
    </row>
    <row r="795" spans="1:14" x14ac:dyDescent="0.3">
      <c r="A795" s="412" t="s">
        <v>1093</v>
      </c>
      <c r="B795" s="413" t="s">
        <v>303</v>
      </c>
      <c r="C795" s="412" t="s">
        <v>850</v>
      </c>
      <c r="D795" s="412" t="str">
        <f t="shared" si="36"/>
        <v>Fremantle ALL</v>
      </c>
      <c r="E795" s="463">
        <v>43533</v>
      </c>
      <c r="F795" s="460">
        <f t="shared" si="37"/>
        <v>43533</v>
      </c>
      <c r="G795" s="461">
        <v>1.1759999999999999</v>
      </c>
      <c r="H795" s="462">
        <f t="shared" si="38"/>
        <v>1.1759999999999999</v>
      </c>
      <c r="I795" s="457">
        <v>621</v>
      </c>
      <c r="J795" s="458">
        <v>1.556001002255074E-2</v>
      </c>
      <c r="K795" s="457">
        <v>4652</v>
      </c>
      <c r="L795" s="458">
        <v>0.11656226509646705</v>
      </c>
      <c r="M795" s="457">
        <v>971</v>
      </c>
      <c r="N795" s="458">
        <v>2.4329741919318467E-2</v>
      </c>
    </row>
    <row r="796" spans="1:14" x14ac:dyDescent="0.3">
      <c r="A796" s="412" t="s">
        <v>1093</v>
      </c>
      <c r="B796" s="413" t="s">
        <v>314</v>
      </c>
      <c r="C796" s="465" t="s">
        <v>361</v>
      </c>
      <c r="D796" s="412" t="str">
        <f t="shared" si="36"/>
        <v>Gascoyne 12to17</v>
      </c>
      <c r="E796" s="463">
        <v>657</v>
      </c>
      <c r="F796" s="460">
        <f t="shared" si="37"/>
        <v>657</v>
      </c>
      <c r="G796" s="461">
        <v>0.16666666666666666</v>
      </c>
      <c r="H796" s="462">
        <f t="shared" si="38"/>
        <v>0.16666666666666666</v>
      </c>
      <c r="I796" s="457">
        <v>104</v>
      </c>
      <c r="J796" s="458">
        <v>0.19117647058823528</v>
      </c>
      <c r="K796" s="457">
        <v>42</v>
      </c>
      <c r="L796" s="458">
        <v>7.720588235294118E-2</v>
      </c>
      <c r="M796" s="457">
        <v>0</v>
      </c>
      <c r="N796" s="458">
        <v>0</v>
      </c>
    </row>
    <row r="797" spans="1:14" x14ac:dyDescent="0.3">
      <c r="A797" s="412" t="s">
        <v>1093</v>
      </c>
      <c r="B797" s="413" t="s">
        <v>314</v>
      </c>
      <c r="C797" s="465" t="s">
        <v>362</v>
      </c>
      <c r="D797" s="412" t="str">
        <f t="shared" si="36"/>
        <v>Gascoyne 18to24</v>
      </c>
      <c r="E797" s="463">
        <v>779</v>
      </c>
      <c r="F797" s="460">
        <f t="shared" si="37"/>
        <v>779</v>
      </c>
      <c r="G797" s="464">
        <v>1</v>
      </c>
      <c r="H797" s="462">
        <f t="shared" si="38"/>
        <v>1</v>
      </c>
      <c r="I797" s="457">
        <v>110</v>
      </c>
      <c r="J797" s="458">
        <v>0.15514809590973203</v>
      </c>
      <c r="K797" s="457">
        <v>75</v>
      </c>
      <c r="L797" s="458">
        <v>0.10578279266572638</v>
      </c>
      <c r="M797" s="457">
        <v>0</v>
      </c>
      <c r="N797" s="458">
        <v>0</v>
      </c>
    </row>
    <row r="798" spans="1:14" x14ac:dyDescent="0.3">
      <c r="A798" s="412" t="s">
        <v>1093</v>
      </c>
      <c r="B798" s="413" t="s">
        <v>314</v>
      </c>
      <c r="C798" s="465" t="s">
        <v>364</v>
      </c>
      <c r="D798" s="412" t="str">
        <f t="shared" si="36"/>
        <v>Gascoyne 25to64</v>
      </c>
      <c r="E798" s="463">
        <v>5757</v>
      </c>
      <c r="F798" s="460">
        <f t="shared" si="37"/>
        <v>5757</v>
      </c>
      <c r="G798" s="464">
        <v>1</v>
      </c>
      <c r="H798" s="462">
        <f t="shared" si="38"/>
        <v>1</v>
      </c>
      <c r="I798" s="457">
        <v>501</v>
      </c>
      <c r="J798" s="458">
        <v>9.3365635482668657E-2</v>
      </c>
      <c r="K798" s="457">
        <v>661</v>
      </c>
      <c r="L798" s="458">
        <v>0.12318300409988818</v>
      </c>
      <c r="M798" s="457">
        <v>146</v>
      </c>
      <c r="N798" s="458">
        <v>2.7208348863212821E-2</v>
      </c>
    </row>
    <row r="799" spans="1:14" x14ac:dyDescent="0.3">
      <c r="A799" s="412" t="s">
        <v>1093</v>
      </c>
      <c r="B799" s="413" t="s">
        <v>314</v>
      </c>
      <c r="C799" s="412" t="s">
        <v>9</v>
      </c>
      <c r="D799" s="412" t="str">
        <f t="shared" si="36"/>
        <v>Gascoyne 65+</v>
      </c>
      <c r="E799" s="463">
        <v>1596</v>
      </c>
      <c r="F799" s="460">
        <f t="shared" si="37"/>
        <v>1596</v>
      </c>
      <c r="G799" s="464">
        <v>1</v>
      </c>
      <c r="H799" s="462">
        <f t="shared" si="38"/>
        <v>1</v>
      </c>
      <c r="I799" s="457">
        <v>135</v>
      </c>
      <c r="J799" s="458">
        <v>9.2783505154639179E-2</v>
      </c>
      <c r="K799" s="457">
        <v>75</v>
      </c>
      <c r="L799" s="458">
        <v>5.1546391752577317E-2</v>
      </c>
      <c r="M799" s="457">
        <v>99</v>
      </c>
      <c r="N799" s="458">
        <v>6.8041237113402056E-2</v>
      </c>
    </row>
    <row r="800" spans="1:14" x14ac:dyDescent="0.3">
      <c r="A800" s="412" t="s">
        <v>1093</v>
      </c>
      <c r="B800" s="413" t="s">
        <v>314</v>
      </c>
      <c r="C800" s="412" t="s">
        <v>850</v>
      </c>
      <c r="D800" s="412" t="str">
        <f t="shared" si="36"/>
        <v>Gascoyne ALL</v>
      </c>
      <c r="E800" s="463">
        <v>10324</v>
      </c>
      <c r="F800" s="460">
        <f t="shared" si="37"/>
        <v>10324</v>
      </c>
      <c r="G800" s="464">
        <v>1</v>
      </c>
      <c r="H800" s="462">
        <f t="shared" si="38"/>
        <v>1</v>
      </c>
      <c r="I800" s="457">
        <v>1139</v>
      </c>
      <c r="J800" s="458">
        <v>0.11942959001782531</v>
      </c>
      <c r="K800" s="457">
        <v>957</v>
      </c>
      <c r="L800" s="458">
        <v>0.10034602076124567</v>
      </c>
      <c r="M800" s="457">
        <v>252</v>
      </c>
      <c r="N800" s="458">
        <v>2.6423403586033345E-2</v>
      </c>
    </row>
    <row r="801" spans="1:14" x14ac:dyDescent="0.3">
      <c r="A801" s="412" t="s">
        <v>1093</v>
      </c>
      <c r="B801" s="413" t="s">
        <v>262</v>
      </c>
      <c r="C801" s="465" t="s">
        <v>361</v>
      </c>
      <c r="D801" s="412" t="str">
        <f t="shared" si="36"/>
        <v>Gawler - Two Wells 12to17</v>
      </c>
      <c r="E801" s="463">
        <v>3230</v>
      </c>
      <c r="F801" s="460">
        <f t="shared" si="37"/>
        <v>3230</v>
      </c>
      <c r="G801" s="461">
        <v>1.2916666666666667</v>
      </c>
      <c r="H801" s="462">
        <f t="shared" si="38"/>
        <v>1.2916666666666667</v>
      </c>
      <c r="I801" s="457">
        <v>116</v>
      </c>
      <c r="J801" s="458">
        <v>3.8744154976619906E-2</v>
      </c>
      <c r="K801" s="457">
        <v>99</v>
      </c>
      <c r="L801" s="458">
        <v>3.3066132264529056E-2</v>
      </c>
      <c r="M801" s="457">
        <v>0</v>
      </c>
      <c r="N801" s="458">
        <v>0</v>
      </c>
    </row>
    <row r="802" spans="1:14" x14ac:dyDescent="0.3">
      <c r="A802" s="412" t="s">
        <v>1093</v>
      </c>
      <c r="B802" s="413" t="s">
        <v>262</v>
      </c>
      <c r="C802" s="465" t="s">
        <v>362</v>
      </c>
      <c r="D802" s="412" t="str">
        <f t="shared" si="36"/>
        <v>Gawler - Two Wells 18to24</v>
      </c>
      <c r="E802" s="463">
        <v>3504</v>
      </c>
      <c r="F802" s="460">
        <f t="shared" si="37"/>
        <v>3504</v>
      </c>
      <c r="G802" s="461">
        <v>0.96</v>
      </c>
      <c r="H802" s="462">
        <f t="shared" si="38"/>
        <v>0.96</v>
      </c>
      <c r="I802" s="457">
        <v>115</v>
      </c>
      <c r="J802" s="458">
        <v>3.5603715170278639E-2</v>
      </c>
      <c r="K802" s="457">
        <v>114</v>
      </c>
      <c r="L802" s="458">
        <v>3.5294117647058823E-2</v>
      </c>
      <c r="M802" s="457">
        <v>38</v>
      </c>
      <c r="N802" s="458">
        <v>1.1764705882352941E-2</v>
      </c>
    </row>
    <row r="803" spans="1:14" x14ac:dyDescent="0.3">
      <c r="A803" s="412" t="s">
        <v>1093</v>
      </c>
      <c r="B803" s="413" t="s">
        <v>262</v>
      </c>
      <c r="C803" s="465" t="s">
        <v>364</v>
      </c>
      <c r="D803" s="412" t="str">
        <f t="shared" si="36"/>
        <v>Gawler - Two Wells 25to64</v>
      </c>
      <c r="E803" s="463">
        <v>20637</v>
      </c>
      <c r="F803" s="460">
        <f t="shared" si="37"/>
        <v>20637</v>
      </c>
      <c r="G803" s="461">
        <v>0.96</v>
      </c>
      <c r="H803" s="462">
        <f t="shared" si="38"/>
        <v>0.96</v>
      </c>
      <c r="I803" s="457">
        <v>384</v>
      </c>
      <c r="J803" s="458">
        <v>1.9981267561660944E-2</v>
      </c>
      <c r="K803" s="457">
        <v>978</v>
      </c>
      <c r="L803" s="458">
        <v>5.0889790821105216E-2</v>
      </c>
      <c r="M803" s="457">
        <v>938</v>
      </c>
      <c r="N803" s="458">
        <v>4.8808408783432199E-2</v>
      </c>
    </row>
    <row r="804" spans="1:14" x14ac:dyDescent="0.3">
      <c r="A804" s="412" t="s">
        <v>1093</v>
      </c>
      <c r="B804" s="413" t="s">
        <v>262</v>
      </c>
      <c r="C804" s="412" t="s">
        <v>9</v>
      </c>
      <c r="D804" s="412" t="str">
        <f t="shared" si="36"/>
        <v>Gawler - Two Wells 65+</v>
      </c>
      <c r="E804" s="463">
        <v>7494</v>
      </c>
      <c r="F804" s="460">
        <f t="shared" si="37"/>
        <v>7494</v>
      </c>
      <c r="G804" s="461">
        <v>0.96</v>
      </c>
      <c r="H804" s="462">
        <f t="shared" si="38"/>
        <v>0.96</v>
      </c>
      <c r="I804" s="457">
        <v>39</v>
      </c>
      <c r="J804" s="458">
        <v>5.6317689530685925E-3</v>
      </c>
      <c r="K804" s="457">
        <v>293</v>
      </c>
      <c r="L804" s="458">
        <v>4.2310469314079426E-2</v>
      </c>
      <c r="M804" s="457">
        <v>591</v>
      </c>
      <c r="N804" s="458">
        <v>8.5342960288808667E-2</v>
      </c>
    </row>
    <row r="805" spans="1:14" x14ac:dyDescent="0.3">
      <c r="A805" s="412" t="s">
        <v>1093</v>
      </c>
      <c r="B805" s="413" t="s">
        <v>262</v>
      </c>
      <c r="C805" s="412" t="s">
        <v>850</v>
      </c>
      <c r="D805" s="412" t="str">
        <f t="shared" si="36"/>
        <v>Gawler - Two Wells ALL</v>
      </c>
      <c r="E805" s="463">
        <v>40755</v>
      </c>
      <c r="F805" s="460">
        <f t="shared" si="37"/>
        <v>40755</v>
      </c>
      <c r="G805" s="461">
        <v>0.96</v>
      </c>
      <c r="H805" s="462">
        <f t="shared" si="38"/>
        <v>0.96</v>
      </c>
      <c r="I805" s="457">
        <v>940</v>
      </c>
      <c r="J805" s="458">
        <v>2.4927736084223925E-2</v>
      </c>
      <c r="K805" s="457">
        <v>1699</v>
      </c>
      <c r="L805" s="458">
        <v>4.5055557028826007E-2</v>
      </c>
      <c r="M805" s="457">
        <v>1569</v>
      </c>
      <c r="N805" s="458">
        <v>4.1608104166114192E-2</v>
      </c>
    </row>
    <row r="806" spans="1:14" x14ac:dyDescent="0.3">
      <c r="A806" s="412" t="s">
        <v>1093</v>
      </c>
      <c r="B806" s="413" t="s">
        <v>111</v>
      </c>
      <c r="C806" s="465" t="s">
        <v>361</v>
      </c>
      <c r="D806" s="412" t="str">
        <f t="shared" si="36"/>
        <v>Geelong 12to17</v>
      </c>
      <c r="E806" s="463">
        <v>15148</v>
      </c>
      <c r="F806" s="460">
        <f t="shared" si="37"/>
        <v>15148</v>
      </c>
      <c r="G806" s="461">
        <v>1</v>
      </c>
      <c r="H806" s="462">
        <f t="shared" si="38"/>
        <v>1</v>
      </c>
      <c r="I806" s="457">
        <v>354</v>
      </c>
      <c r="J806" s="458">
        <v>2.4476249740717694E-2</v>
      </c>
      <c r="K806" s="457">
        <v>1495</v>
      </c>
      <c r="L806" s="458">
        <v>0.10336721288805918</v>
      </c>
      <c r="M806" s="457">
        <v>8</v>
      </c>
      <c r="N806" s="458">
        <v>5.5313558736085186E-4</v>
      </c>
    </row>
    <row r="807" spans="1:14" x14ac:dyDescent="0.3">
      <c r="A807" s="412" t="s">
        <v>1093</v>
      </c>
      <c r="B807" s="413" t="s">
        <v>111</v>
      </c>
      <c r="C807" s="465" t="s">
        <v>362</v>
      </c>
      <c r="D807" s="412" t="str">
        <f t="shared" si="36"/>
        <v>Geelong 18to24</v>
      </c>
      <c r="E807" s="463">
        <v>20068</v>
      </c>
      <c r="F807" s="460">
        <f t="shared" si="37"/>
        <v>20068</v>
      </c>
      <c r="G807" s="461">
        <v>1.056</v>
      </c>
      <c r="H807" s="462">
        <f t="shared" si="38"/>
        <v>1.056</v>
      </c>
      <c r="I807" s="457">
        <v>443</v>
      </c>
      <c r="J807" s="458">
        <v>2.2374867417546341E-2</v>
      </c>
      <c r="K807" s="457">
        <v>2522</v>
      </c>
      <c r="L807" s="458">
        <v>0.12738017071569271</v>
      </c>
      <c r="M807" s="457">
        <v>32</v>
      </c>
      <c r="N807" s="458">
        <v>1.6162432446083135E-3</v>
      </c>
    </row>
    <row r="808" spans="1:14" x14ac:dyDescent="0.3">
      <c r="A808" s="412" t="s">
        <v>1093</v>
      </c>
      <c r="B808" s="413" t="s">
        <v>111</v>
      </c>
      <c r="C808" s="465" t="s">
        <v>364</v>
      </c>
      <c r="D808" s="412" t="str">
        <f t="shared" si="36"/>
        <v>Geelong 25to64</v>
      </c>
      <c r="E808" s="463">
        <v>113787</v>
      </c>
      <c r="F808" s="460">
        <f t="shared" si="37"/>
        <v>113787</v>
      </c>
      <c r="G808" s="461">
        <v>1.056</v>
      </c>
      <c r="H808" s="462">
        <f t="shared" si="38"/>
        <v>1.056</v>
      </c>
      <c r="I808" s="457">
        <v>1311</v>
      </c>
      <c r="J808" s="458">
        <v>1.1961242290427356E-2</v>
      </c>
      <c r="K808" s="457">
        <v>16166</v>
      </c>
      <c r="L808" s="458">
        <v>0.14749461698478158</v>
      </c>
      <c r="M808" s="457">
        <v>1840</v>
      </c>
      <c r="N808" s="458">
        <v>1.6787708477792783E-2</v>
      </c>
    </row>
    <row r="809" spans="1:14" x14ac:dyDescent="0.3">
      <c r="A809" s="412" t="s">
        <v>1093</v>
      </c>
      <c r="B809" s="413" t="s">
        <v>111</v>
      </c>
      <c r="C809" s="412" t="s">
        <v>9</v>
      </c>
      <c r="D809" s="412" t="str">
        <f t="shared" si="36"/>
        <v>Geelong 65+</v>
      </c>
      <c r="E809" s="463">
        <v>39083</v>
      </c>
      <c r="F809" s="460">
        <f t="shared" si="37"/>
        <v>39083</v>
      </c>
      <c r="G809" s="461">
        <v>1.056</v>
      </c>
      <c r="H809" s="462">
        <f t="shared" si="38"/>
        <v>1.056</v>
      </c>
      <c r="I809" s="457">
        <v>154</v>
      </c>
      <c r="J809" s="458">
        <v>4.0104166666666665E-3</v>
      </c>
      <c r="K809" s="457">
        <v>4540</v>
      </c>
      <c r="L809" s="458">
        <v>0.11822916666666666</v>
      </c>
      <c r="M809" s="457">
        <v>2245</v>
      </c>
      <c r="N809" s="458">
        <v>5.8463541666666667E-2</v>
      </c>
    </row>
    <row r="810" spans="1:14" x14ac:dyDescent="0.3">
      <c r="A810" s="412" t="s">
        <v>1093</v>
      </c>
      <c r="B810" s="413" t="s">
        <v>111</v>
      </c>
      <c r="C810" s="412" t="s">
        <v>850</v>
      </c>
      <c r="D810" s="412" t="str">
        <f t="shared" si="36"/>
        <v>Geelong ALL</v>
      </c>
      <c r="E810" s="463">
        <v>219258</v>
      </c>
      <c r="F810" s="460">
        <f t="shared" si="37"/>
        <v>219258</v>
      </c>
      <c r="G810" s="461">
        <v>1.056</v>
      </c>
      <c r="H810" s="462">
        <f t="shared" si="38"/>
        <v>1.056</v>
      </c>
      <c r="I810" s="457">
        <v>3005</v>
      </c>
      <c r="J810" s="458">
        <v>1.4175464417461531E-2</v>
      </c>
      <c r="K810" s="457">
        <v>28417</v>
      </c>
      <c r="L810" s="458">
        <v>0.13405130527487663</v>
      </c>
      <c r="M810" s="457">
        <v>4125</v>
      </c>
      <c r="N810" s="458">
        <v>1.9458832187031219E-2</v>
      </c>
    </row>
    <row r="811" spans="1:14" x14ac:dyDescent="0.3">
      <c r="A811" s="412" t="s">
        <v>1093</v>
      </c>
      <c r="B811" s="413" t="s">
        <v>118</v>
      </c>
      <c r="C811" s="465" t="s">
        <v>361</v>
      </c>
      <c r="D811" s="412" t="str">
        <f t="shared" si="36"/>
        <v>Gippsland - East 12to17</v>
      </c>
      <c r="E811" s="463">
        <v>3140</v>
      </c>
      <c r="F811" s="460">
        <f t="shared" si="37"/>
        <v>3140</v>
      </c>
      <c r="G811" s="461">
        <v>0.25</v>
      </c>
      <c r="H811" s="462">
        <f t="shared" si="38"/>
        <v>0.25</v>
      </c>
      <c r="I811" s="457">
        <v>212</v>
      </c>
      <c r="J811" s="458">
        <v>6.9100391134289438E-2</v>
      </c>
      <c r="K811" s="457">
        <v>81</v>
      </c>
      <c r="L811" s="458">
        <v>2.6401564537157758E-2</v>
      </c>
      <c r="M811" s="457">
        <v>0</v>
      </c>
      <c r="N811" s="458">
        <v>0</v>
      </c>
    </row>
    <row r="812" spans="1:14" x14ac:dyDescent="0.3">
      <c r="A812" s="412" t="s">
        <v>1093</v>
      </c>
      <c r="B812" s="413" t="s">
        <v>118</v>
      </c>
      <c r="C812" s="465" t="s">
        <v>362</v>
      </c>
      <c r="D812" s="412" t="str">
        <f t="shared" si="36"/>
        <v>Gippsland - East 18to24</v>
      </c>
      <c r="E812" s="463">
        <v>2907</v>
      </c>
      <c r="F812" s="460">
        <f t="shared" si="37"/>
        <v>2907</v>
      </c>
      <c r="G812" s="461">
        <v>1.712</v>
      </c>
      <c r="H812" s="462">
        <f t="shared" si="38"/>
        <v>1.712</v>
      </c>
      <c r="I812" s="457">
        <v>196</v>
      </c>
      <c r="J812" s="458">
        <v>7.3353293413173648E-2</v>
      </c>
      <c r="K812" s="457">
        <v>71</v>
      </c>
      <c r="L812" s="458">
        <v>2.6571856287425151E-2</v>
      </c>
      <c r="M812" s="457">
        <v>6</v>
      </c>
      <c r="N812" s="458">
        <v>2.2455089820359281E-3</v>
      </c>
    </row>
    <row r="813" spans="1:14" x14ac:dyDescent="0.3">
      <c r="A813" s="412" t="s">
        <v>1093</v>
      </c>
      <c r="B813" s="413" t="s">
        <v>118</v>
      </c>
      <c r="C813" s="465" t="s">
        <v>364</v>
      </c>
      <c r="D813" s="412" t="str">
        <f t="shared" si="36"/>
        <v>Gippsland - East 25to64</v>
      </c>
      <c r="E813" s="463">
        <v>21931</v>
      </c>
      <c r="F813" s="460">
        <f t="shared" si="37"/>
        <v>21931</v>
      </c>
      <c r="G813" s="461">
        <v>1.712</v>
      </c>
      <c r="H813" s="462">
        <f t="shared" si="38"/>
        <v>1.712</v>
      </c>
      <c r="I813" s="457">
        <v>676</v>
      </c>
      <c r="J813" s="458">
        <v>3.032614059485891E-2</v>
      </c>
      <c r="K813" s="457">
        <v>1136</v>
      </c>
      <c r="L813" s="458">
        <v>5.0962271768875328E-2</v>
      </c>
      <c r="M813" s="457">
        <v>500</v>
      </c>
      <c r="N813" s="458">
        <v>2.2430577363061324E-2</v>
      </c>
    </row>
    <row r="814" spans="1:14" x14ac:dyDescent="0.3">
      <c r="A814" s="412" t="s">
        <v>1093</v>
      </c>
      <c r="B814" s="413" t="s">
        <v>118</v>
      </c>
      <c r="C814" s="412" t="s">
        <v>9</v>
      </c>
      <c r="D814" s="412" t="str">
        <f t="shared" si="36"/>
        <v>Gippsland - East 65+</v>
      </c>
      <c r="E814" s="463">
        <v>15526</v>
      </c>
      <c r="F814" s="460">
        <f t="shared" si="37"/>
        <v>15526</v>
      </c>
      <c r="G814" s="461">
        <v>1.712</v>
      </c>
      <c r="H814" s="462">
        <f t="shared" si="38"/>
        <v>1.712</v>
      </c>
      <c r="I814" s="457">
        <v>131</v>
      </c>
      <c r="J814" s="458">
        <v>8.6772206398622251E-3</v>
      </c>
      <c r="K814" s="457">
        <v>372</v>
      </c>
      <c r="L814" s="458">
        <v>2.4640657084188913E-2</v>
      </c>
      <c r="M814" s="457">
        <v>1149</v>
      </c>
      <c r="N814" s="458">
        <v>7.6107835993906067E-2</v>
      </c>
    </row>
    <row r="815" spans="1:14" x14ac:dyDescent="0.3">
      <c r="A815" s="412" t="s">
        <v>1093</v>
      </c>
      <c r="B815" s="413" t="s">
        <v>118</v>
      </c>
      <c r="C815" s="412" t="s">
        <v>850</v>
      </c>
      <c r="D815" s="412" t="str">
        <f t="shared" si="36"/>
        <v>Gippsland - East ALL</v>
      </c>
      <c r="E815" s="463">
        <v>49305</v>
      </c>
      <c r="F815" s="460">
        <f t="shared" si="37"/>
        <v>49305</v>
      </c>
      <c r="G815" s="461">
        <v>1.712</v>
      </c>
      <c r="H815" s="462">
        <f t="shared" si="38"/>
        <v>1.712</v>
      </c>
      <c r="I815" s="457">
        <v>1685</v>
      </c>
      <c r="J815" s="458">
        <v>3.450747491296334E-2</v>
      </c>
      <c r="K815" s="457">
        <v>1907</v>
      </c>
      <c r="L815" s="458">
        <v>3.9053860331763258E-2</v>
      </c>
      <c r="M815" s="457">
        <v>1658</v>
      </c>
      <c r="N815" s="458">
        <v>3.3954536145812002E-2</v>
      </c>
    </row>
    <row r="816" spans="1:14" x14ac:dyDescent="0.3">
      <c r="A816" s="412" t="s">
        <v>1093</v>
      </c>
      <c r="B816" s="413" t="s">
        <v>119</v>
      </c>
      <c r="C816" s="465" t="s">
        <v>361</v>
      </c>
      <c r="D816" s="412" t="str">
        <f t="shared" si="36"/>
        <v>Gippsland - South West 12to17</v>
      </c>
      <c r="E816" s="463">
        <v>4959</v>
      </c>
      <c r="F816" s="460">
        <f t="shared" si="37"/>
        <v>4959</v>
      </c>
      <c r="G816" s="461">
        <v>0.25</v>
      </c>
      <c r="H816" s="462">
        <f t="shared" si="38"/>
        <v>0.25</v>
      </c>
      <c r="I816" s="457">
        <v>102</v>
      </c>
      <c r="J816" s="458">
        <v>2.1397105097545627E-2</v>
      </c>
      <c r="K816" s="457">
        <v>116</v>
      </c>
      <c r="L816" s="458">
        <v>2.4333962659953849E-2</v>
      </c>
      <c r="M816" s="457">
        <v>0</v>
      </c>
      <c r="N816" s="458">
        <v>0</v>
      </c>
    </row>
    <row r="817" spans="1:14" x14ac:dyDescent="0.3">
      <c r="A817" s="412" t="s">
        <v>1093</v>
      </c>
      <c r="B817" s="413" t="s">
        <v>119</v>
      </c>
      <c r="C817" s="465" t="s">
        <v>362</v>
      </c>
      <c r="D817" s="412" t="str">
        <f t="shared" si="36"/>
        <v>Gippsland - South West 18to24</v>
      </c>
      <c r="E817" s="463">
        <v>4279</v>
      </c>
      <c r="F817" s="460">
        <f t="shared" si="37"/>
        <v>4279</v>
      </c>
      <c r="G817" s="461">
        <v>1.3759999999999999</v>
      </c>
      <c r="H817" s="462">
        <f t="shared" si="38"/>
        <v>1.3759999999999999</v>
      </c>
      <c r="I817" s="457">
        <v>86</v>
      </c>
      <c r="J817" s="458">
        <v>2.2613726005784908E-2</v>
      </c>
      <c r="K817" s="457">
        <v>103</v>
      </c>
      <c r="L817" s="458">
        <v>2.7083881146463318E-2</v>
      </c>
      <c r="M817" s="457">
        <v>9</v>
      </c>
      <c r="N817" s="458">
        <v>2.3665527215356299E-3</v>
      </c>
    </row>
    <row r="818" spans="1:14" x14ac:dyDescent="0.3">
      <c r="A818" s="412" t="s">
        <v>1093</v>
      </c>
      <c r="B818" s="413" t="s">
        <v>119</v>
      </c>
      <c r="C818" s="465" t="s">
        <v>364</v>
      </c>
      <c r="D818" s="412" t="str">
        <f t="shared" si="36"/>
        <v>Gippsland - South West 25to64</v>
      </c>
      <c r="E818" s="463">
        <v>34158</v>
      </c>
      <c r="F818" s="460">
        <f t="shared" si="37"/>
        <v>34158</v>
      </c>
      <c r="G818" s="461">
        <v>1.3759999999999999</v>
      </c>
      <c r="H818" s="462">
        <f t="shared" si="38"/>
        <v>1.3759999999999999</v>
      </c>
      <c r="I818" s="457">
        <v>335</v>
      </c>
      <c r="J818" s="458">
        <v>9.8799657887751798E-3</v>
      </c>
      <c r="K818" s="457">
        <v>1720</v>
      </c>
      <c r="L818" s="458">
        <v>5.0726988527442708E-2</v>
      </c>
      <c r="M818" s="457">
        <v>571</v>
      </c>
      <c r="N818" s="458">
        <v>1.6840180493703366E-2</v>
      </c>
    </row>
    <row r="819" spans="1:14" x14ac:dyDescent="0.3">
      <c r="A819" s="412" t="s">
        <v>1093</v>
      </c>
      <c r="B819" s="413" t="s">
        <v>119</v>
      </c>
      <c r="C819" s="412" t="s">
        <v>9</v>
      </c>
      <c r="D819" s="412" t="str">
        <f t="shared" si="36"/>
        <v>Gippsland - South West 65+</v>
      </c>
      <c r="E819" s="463">
        <v>21369</v>
      </c>
      <c r="F819" s="460">
        <f t="shared" si="37"/>
        <v>21369</v>
      </c>
      <c r="G819" s="461">
        <v>1.3759999999999999</v>
      </c>
      <c r="H819" s="462">
        <f t="shared" si="38"/>
        <v>1.3759999999999999</v>
      </c>
      <c r="I819" s="457">
        <v>78</v>
      </c>
      <c r="J819" s="458">
        <v>3.8596664852293531E-3</v>
      </c>
      <c r="K819" s="457">
        <v>830</v>
      </c>
      <c r="L819" s="458">
        <v>4.1070810035132861E-2</v>
      </c>
      <c r="M819" s="457">
        <v>1234</v>
      </c>
      <c r="N819" s="458">
        <v>6.1061903112474641E-2</v>
      </c>
    </row>
    <row r="820" spans="1:14" x14ac:dyDescent="0.3">
      <c r="A820" s="412" t="s">
        <v>1093</v>
      </c>
      <c r="B820" s="413" t="s">
        <v>119</v>
      </c>
      <c r="C820" s="412" t="s">
        <v>850</v>
      </c>
      <c r="D820" s="412" t="str">
        <f t="shared" si="36"/>
        <v>Gippsland - South West ALL</v>
      </c>
      <c r="E820" s="463">
        <v>73726</v>
      </c>
      <c r="F820" s="460">
        <f t="shared" si="37"/>
        <v>73726</v>
      </c>
      <c r="G820" s="461">
        <v>1.3759999999999999</v>
      </c>
      <c r="H820" s="462">
        <f t="shared" si="38"/>
        <v>1.3759999999999999</v>
      </c>
      <c r="I820" s="457">
        <v>819</v>
      </c>
      <c r="J820" s="458">
        <v>1.1446860848661039E-2</v>
      </c>
      <c r="K820" s="457">
        <v>3195</v>
      </c>
      <c r="L820" s="458">
        <v>4.465533627774361E-2</v>
      </c>
      <c r="M820" s="457">
        <v>1818</v>
      </c>
      <c r="N820" s="458">
        <v>2.5409515290434392E-2</v>
      </c>
    </row>
    <row r="821" spans="1:14" x14ac:dyDescent="0.3">
      <c r="A821" s="412" t="s">
        <v>1093</v>
      </c>
      <c r="B821" s="413" t="s">
        <v>205</v>
      </c>
      <c r="C821" s="465" t="s">
        <v>361</v>
      </c>
      <c r="D821" s="412" t="str">
        <f t="shared" si="36"/>
        <v>Gladstone 12to17</v>
      </c>
      <c r="E821" s="463">
        <v>5877</v>
      </c>
      <c r="F821" s="460">
        <f t="shared" si="37"/>
        <v>5877</v>
      </c>
      <c r="G821" s="461">
        <v>1.2083333333333333</v>
      </c>
      <c r="H821" s="462">
        <f t="shared" si="38"/>
        <v>1.2083333333333333</v>
      </c>
      <c r="I821" s="457">
        <v>564</v>
      </c>
      <c r="J821" s="458">
        <v>0.10098478066248881</v>
      </c>
      <c r="K821" s="457">
        <v>257</v>
      </c>
      <c r="L821" s="458">
        <v>4.6016114592658905E-2</v>
      </c>
      <c r="M821" s="457">
        <v>0</v>
      </c>
      <c r="N821" s="458">
        <v>0</v>
      </c>
    </row>
    <row r="822" spans="1:14" x14ac:dyDescent="0.3">
      <c r="A822" s="412" t="s">
        <v>1093</v>
      </c>
      <c r="B822" s="413" t="s">
        <v>205</v>
      </c>
      <c r="C822" s="465" t="s">
        <v>362</v>
      </c>
      <c r="D822" s="412" t="str">
        <f t="shared" si="36"/>
        <v>Gladstone 18to24</v>
      </c>
      <c r="E822" s="463">
        <v>5072</v>
      </c>
      <c r="F822" s="460">
        <f t="shared" si="37"/>
        <v>5072</v>
      </c>
      <c r="G822" s="461">
        <v>1.68</v>
      </c>
      <c r="H822" s="462">
        <f t="shared" si="38"/>
        <v>1.68</v>
      </c>
      <c r="I822" s="457">
        <v>404</v>
      </c>
      <c r="J822" s="458">
        <v>8.8830255057167989E-2</v>
      </c>
      <c r="K822" s="457">
        <v>182</v>
      </c>
      <c r="L822" s="458">
        <v>4.0017590149516273E-2</v>
      </c>
      <c r="M822" s="457">
        <v>19</v>
      </c>
      <c r="N822" s="458">
        <v>4.1776605101143359E-3</v>
      </c>
    </row>
    <row r="823" spans="1:14" x14ac:dyDescent="0.3">
      <c r="A823" s="412" t="s">
        <v>1093</v>
      </c>
      <c r="B823" s="413" t="s">
        <v>205</v>
      </c>
      <c r="C823" s="465" t="s">
        <v>364</v>
      </c>
      <c r="D823" s="412" t="str">
        <f t="shared" si="36"/>
        <v>Gladstone 25to64</v>
      </c>
      <c r="E823" s="463">
        <v>35009</v>
      </c>
      <c r="F823" s="460">
        <f t="shared" si="37"/>
        <v>35009</v>
      </c>
      <c r="G823" s="461">
        <v>1.68</v>
      </c>
      <c r="H823" s="462">
        <f t="shared" si="38"/>
        <v>1.68</v>
      </c>
      <c r="I823" s="457">
        <v>1582</v>
      </c>
      <c r="J823" s="458">
        <v>4.6643276233157414E-2</v>
      </c>
      <c r="K823" s="457">
        <v>2258</v>
      </c>
      <c r="L823" s="458">
        <v>6.6574284282218357E-2</v>
      </c>
      <c r="M823" s="457">
        <v>942</v>
      </c>
      <c r="N823" s="458">
        <v>2.777368281392812E-2</v>
      </c>
    </row>
    <row r="824" spans="1:14" x14ac:dyDescent="0.3">
      <c r="A824" s="412" t="s">
        <v>1093</v>
      </c>
      <c r="B824" s="413" t="s">
        <v>205</v>
      </c>
      <c r="C824" s="412" t="s">
        <v>9</v>
      </c>
      <c r="D824" s="412" t="str">
        <f t="shared" si="36"/>
        <v>Gladstone 65+</v>
      </c>
      <c r="E824" s="463">
        <v>9779</v>
      </c>
      <c r="F824" s="460">
        <f t="shared" si="37"/>
        <v>9779</v>
      </c>
      <c r="G824" s="461">
        <v>1.68</v>
      </c>
      <c r="H824" s="462">
        <f t="shared" si="38"/>
        <v>1.68</v>
      </c>
      <c r="I824" s="457">
        <v>147</v>
      </c>
      <c r="J824" s="458">
        <v>1.673497267759563E-2</v>
      </c>
      <c r="K824" s="457">
        <v>275</v>
      </c>
      <c r="L824" s="458">
        <v>3.1306921675774133E-2</v>
      </c>
      <c r="M824" s="457">
        <v>666</v>
      </c>
      <c r="N824" s="458">
        <v>7.5819672131147542E-2</v>
      </c>
    </row>
    <row r="825" spans="1:14" x14ac:dyDescent="0.3">
      <c r="A825" s="412" t="s">
        <v>1093</v>
      </c>
      <c r="B825" s="413" t="s">
        <v>205</v>
      </c>
      <c r="C825" s="412" t="s">
        <v>850</v>
      </c>
      <c r="D825" s="412" t="str">
        <f t="shared" si="36"/>
        <v>Gladstone ALL</v>
      </c>
      <c r="E825" s="463">
        <v>66835</v>
      </c>
      <c r="F825" s="460">
        <f t="shared" si="37"/>
        <v>66835</v>
      </c>
      <c r="G825" s="461">
        <v>1.68</v>
      </c>
      <c r="H825" s="462">
        <f t="shared" si="38"/>
        <v>1.68</v>
      </c>
      <c r="I825" s="457">
        <v>3946</v>
      </c>
      <c r="J825" s="458">
        <v>6.2127056600802963E-2</v>
      </c>
      <c r="K825" s="457">
        <v>3538</v>
      </c>
      <c r="L825" s="458">
        <v>5.5703377155002752E-2</v>
      </c>
      <c r="M825" s="457">
        <v>1631</v>
      </c>
      <c r="N825" s="458">
        <v>2.5678973470833661E-2</v>
      </c>
    </row>
    <row r="826" spans="1:14" x14ac:dyDescent="0.3">
      <c r="A826" s="412" t="s">
        <v>1093</v>
      </c>
      <c r="B826" s="413" t="s">
        <v>133</v>
      </c>
      <c r="C826" s="465" t="s">
        <v>361</v>
      </c>
      <c r="D826" s="412" t="str">
        <f t="shared" si="36"/>
        <v>Glen Eira 12to17</v>
      </c>
      <c r="E826" s="463">
        <v>12008</v>
      </c>
      <c r="F826" s="460">
        <f t="shared" si="37"/>
        <v>12008</v>
      </c>
      <c r="G826" s="461">
        <v>0.29166666666666669</v>
      </c>
      <c r="H826" s="462">
        <f t="shared" si="38"/>
        <v>0.29166666666666669</v>
      </c>
      <c r="I826" s="457">
        <v>34</v>
      </c>
      <c r="J826" s="458">
        <v>2.982717782261602E-3</v>
      </c>
      <c r="K826" s="457">
        <v>2757</v>
      </c>
      <c r="L826" s="458">
        <v>0.24186332134397753</v>
      </c>
      <c r="M826" s="457">
        <v>0</v>
      </c>
      <c r="N826" s="458">
        <v>0</v>
      </c>
    </row>
    <row r="827" spans="1:14" x14ac:dyDescent="0.3">
      <c r="A827" s="412" t="s">
        <v>1093</v>
      </c>
      <c r="B827" s="413" t="s">
        <v>133</v>
      </c>
      <c r="C827" s="465" t="s">
        <v>362</v>
      </c>
      <c r="D827" s="412" t="str">
        <f t="shared" si="36"/>
        <v>Glen Eira 18to24</v>
      </c>
      <c r="E827" s="463">
        <v>15802</v>
      </c>
      <c r="F827" s="460">
        <f t="shared" si="37"/>
        <v>15802</v>
      </c>
      <c r="G827" s="461">
        <v>0.72</v>
      </c>
      <c r="H827" s="462">
        <f t="shared" si="38"/>
        <v>0.72</v>
      </c>
      <c r="I827" s="457">
        <v>63</v>
      </c>
      <c r="J827" s="458">
        <v>4.7258270197284525E-3</v>
      </c>
      <c r="K827" s="457">
        <v>3670</v>
      </c>
      <c r="L827" s="458">
        <v>0.27529817718100669</v>
      </c>
      <c r="M827" s="457">
        <v>20</v>
      </c>
      <c r="N827" s="458">
        <v>1.5002625459455405E-3</v>
      </c>
    </row>
    <row r="828" spans="1:14" x14ac:dyDescent="0.3">
      <c r="A828" s="412" t="s">
        <v>1093</v>
      </c>
      <c r="B828" s="413" t="s">
        <v>133</v>
      </c>
      <c r="C828" s="465" t="s">
        <v>364</v>
      </c>
      <c r="D828" s="412" t="str">
        <f t="shared" si="36"/>
        <v>Glen Eira 25to64</v>
      </c>
      <c r="E828" s="463">
        <v>89579</v>
      </c>
      <c r="F828" s="460">
        <f t="shared" si="37"/>
        <v>89579</v>
      </c>
      <c r="G828" s="461">
        <v>0.72</v>
      </c>
      <c r="H828" s="462">
        <f t="shared" si="38"/>
        <v>0.72</v>
      </c>
      <c r="I828" s="457">
        <v>242</v>
      </c>
      <c r="J828" s="458">
        <v>2.8433457484931444E-3</v>
      </c>
      <c r="K828" s="457">
        <v>28251</v>
      </c>
      <c r="L828" s="458">
        <v>0.3319312427300819</v>
      </c>
      <c r="M828" s="457">
        <v>640</v>
      </c>
      <c r="N828" s="458">
        <v>7.5195920621306291E-3</v>
      </c>
    </row>
    <row r="829" spans="1:14" x14ac:dyDescent="0.3">
      <c r="A829" s="412" t="s">
        <v>1093</v>
      </c>
      <c r="B829" s="413" t="s">
        <v>133</v>
      </c>
      <c r="C829" s="412" t="s">
        <v>9</v>
      </c>
      <c r="D829" s="412" t="str">
        <f t="shared" si="36"/>
        <v>Glen Eira 65+</v>
      </c>
      <c r="E829" s="463">
        <v>25938</v>
      </c>
      <c r="F829" s="460">
        <f t="shared" si="37"/>
        <v>25938</v>
      </c>
      <c r="G829" s="461">
        <v>0.72</v>
      </c>
      <c r="H829" s="462">
        <f t="shared" si="38"/>
        <v>0.72</v>
      </c>
      <c r="I829" s="457">
        <v>31</v>
      </c>
      <c r="J829" s="458">
        <v>1.2235071239688991E-3</v>
      </c>
      <c r="K829" s="457">
        <v>7888</v>
      </c>
      <c r="L829" s="458">
        <v>0.31132336109247344</v>
      </c>
      <c r="M829" s="457">
        <v>831</v>
      </c>
      <c r="N829" s="458">
        <v>3.2797884516714684E-2</v>
      </c>
    </row>
    <row r="830" spans="1:14" x14ac:dyDescent="0.3">
      <c r="A830" s="412" t="s">
        <v>1093</v>
      </c>
      <c r="B830" s="413" t="s">
        <v>133</v>
      </c>
      <c r="C830" s="412" t="s">
        <v>850</v>
      </c>
      <c r="D830" s="412" t="str">
        <f t="shared" si="36"/>
        <v>Glen Eira ALL</v>
      </c>
      <c r="E830" s="463">
        <v>164770</v>
      </c>
      <c r="F830" s="460">
        <f t="shared" si="37"/>
        <v>164770</v>
      </c>
      <c r="G830" s="461">
        <v>0.72</v>
      </c>
      <c r="H830" s="462">
        <f t="shared" si="38"/>
        <v>0.72</v>
      </c>
      <c r="I830" s="457">
        <v>438</v>
      </c>
      <c r="J830" s="458">
        <v>2.7992765340099316E-3</v>
      </c>
      <c r="K830" s="457">
        <v>48749</v>
      </c>
      <c r="L830" s="458">
        <v>0.31155692181837935</v>
      </c>
      <c r="M830" s="457">
        <v>1489</v>
      </c>
      <c r="N830" s="458">
        <v>9.5162620071707494E-3</v>
      </c>
    </row>
    <row r="831" spans="1:14" x14ac:dyDescent="0.3">
      <c r="A831" s="412" t="s">
        <v>1093</v>
      </c>
      <c r="B831" s="413" t="s">
        <v>169</v>
      </c>
      <c r="C831" s="465" t="s">
        <v>361</v>
      </c>
      <c r="D831" s="412" t="str">
        <f t="shared" si="36"/>
        <v>Glenelg - Southern Grampians 12to17</v>
      </c>
      <c r="E831" s="463">
        <v>2591</v>
      </c>
      <c r="F831" s="460">
        <f t="shared" si="37"/>
        <v>2591</v>
      </c>
      <c r="G831" s="461">
        <v>0.91666666666666663</v>
      </c>
      <c r="H831" s="462">
        <f t="shared" si="38"/>
        <v>0.91666666666666663</v>
      </c>
      <c r="I831" s="457">
        <v>115</v>
      </c>
      <c r="J831" s="458">
        <v>4.3909889270714014E-2</v>
      </c>
      <c r="K831" s="457">
        <v>57</v>
      </c>
      <c r="L831" s="458">
        <v>2.1764032073310423E-2</v>
      </c>
      <c r="M831" s="457">
        <v>3</v>
      </c>
      <c r="N831" s="458">
        <v>1.145475372279496E-3</v>
      </c>
    </row>
    <row r="832" spans="1:14" x14ac:dyDescent="0.3">
      <c r="A832" s="412" t="s">
        <v>1093</v>
      </c>
      <c r="B832" s="413" t="s">
        <v>169</v>
      </c>
      <c r="C832" s="465" t="s">
        <v>362</v>
      </c>
      <c r="D832" s="412" t="str">
        <f t="shared" si="36"/>
        <v>Glenelg - Southern Grampians 18to24</v>
      </c>
      <c r="E832" s="463">
        <v>2502</v>
      </c>
      <c r="F832" s="460">
        <f t="shared" si="37"/>
        <v>2502</v>
      </c>
      <c r="G832" s="461">
        <v>1.1520000000000001</v>
      </c>
      <c r="H832" s="462">
        <f t="shared" si="38"/>
        <v>1.1520000000000001</v>
      </c>
      <c r="I832" s="457">
        <v>110</v>
      </c>
      <c r="J832" s="458">
        <v>4.5929018789144051E-2</v>
      </c>
      <c r="K832" s="457">
        <v>39</v>
      </c>
      <c r="L832" s="458">
        <v>1.6283924843423801E-2</v>
      </c>
      <c r="M832" s="457">
        <v>3</v>
      </c>
      <c r="N832" s="458">
        <v>1.2526096033402922E-3</v>
      </c>
    </row>
    <row r="833" spans="1:14" x14ac:dyDescent="0.3">
      <c r="A833" s="412" t="s">
        <v>1093</v>
      </c>
      <c r="B833" s="413" t="s">
        <v>169</v>
      </c>
      <c r="C833" s="465" t="s">
        <v>364</v>
      </c>
      <c r="D833" s="412" t="str">
        <f t="shared" si="36"/>
        <v>Glenelg - Southern Grampians 25to64</v>
      </c>
      <c r="E833" s="463">
        <v>17178</v>
      </c>
      <c r="F833" s="460">
        <f t="shared" si="37"/>
        <v>17178</v>
      </c>
      <c r="G833" s="461">
        <v>1.1520000000000001</v>
      </c>
      <c r="H833" s="462">
        <f t="shared" si="38"/>
        <v>1.1520000000000001</v>
      </c>
      <c r="I833" s="457">
        <v>380</v>
      </c>
      <c r="J833" s="458">
        <v>2.1460439374258768E-2</v>
      </c>
      <c r="K833" s="457">
        <v>649</v>
      </c>
      <c r="L833" s="458">
        <v>3.665217145761563E-2</v>
      </c>
      <c r="M833" s="457">
        <v>325</v>
      </c>
      <c r="N833" s="458">
        <v>1.8354323149037104E-2</v>
      </c>
    </row>
    <row r="834" spans="1:14" x14ac:dyDescent="0.3">
      <c r="A834" s="412" t="s">
        <v>1093</v>
      </c>
      <c r="B834" s="413" t="s">
        <v>169</v>
      </c>
      <c r="C834" s="412" t="s">
        <v>9</v>
      </c>
      <c r="D834" s="412" t="str">
        <f t="shared" si="36"/>
        <v>Glenelg - Southern Grampians 65+</v>
      </c>
      <c r="E834" s="463">
        <v>9693</v>
      </c>
      <c r="F834" s="460">
        <f t="shared" si="37"/>
        <v>9693</v>
      </c>
      <c r="G834" s="461">
        <v>1.1520000000000001</v>
      </c>
      <c r="H834" s="462">
        <f t="shared" si="38"/>
        <v>1.1520000000000001</v>
      </c>
      <c r="I834" s="457">
        <v>72</v>
      </c>
      <c r="J834" s="458">
        <v>7.58134147625566E-3</v>
      </c>
      <c r="K834" s="457">
        <v>131</v>
      </c>
      <c r="L834" s="458">
        <v>1.3793829630409603E-2</v>
      </c>
      <c r="M834" s="457">
        <v>542</v>
      </c>
      <c r="N834" s="458">
        <v>5.707065389070233E-2</v>
      </c>
    </row>
    <row r="835" spans="1:14" x14ac:dyDescent="0.3">
      <c r="A835" s="412" t="s">
        <v>1093</v>
      </c>
      <c r="B835" s="413" t="s">
        <v>169</v>
      </c>
      <c r="C835" s="412" t="s">
        <v>850</v>
      </c>
      <c r="D835" s="412" t="str">
        <f t="shared" si="36"/>
        <v>Glenelg - Southern Grampians ALL</v>
      </c>
      <c r="E835" s="463">
        <v>36543</v>
      </c>
      <c r="F835" s="460">
        <f t="shared" si="37"/>
        <v>36543</v>
      </c>
      <c r="G835" s="461">
        <v>1.1520000000000001</v>
      </c>
      <c r="H835" s="462">
        <f t="shared" si="38"/>
        <v>1.1520000000000001</v>
      </c>
      <c r="I835" s="457">
        <v>976</v>
      </c>
      <c r="J835" s="458">
        <v>2.6527505979560773E-2</v>
      </c>
      <c r="K835" s="457">
        <v>1046</v>
      </c>
      <c r="L835" s="458">
        <v>2.8430093498586648E-2</v>
      </c>
      <c r="M835" s="457">
        <v>876</v>
      </c>
      <c r="N835" s="458">
        <v>2.3809523809523808E-2</v>
      </c>
    </row>
    <row r="836" spans="1:14" x14ac:dyDescent="0.3">
      <c r="A836" s="412" t="s">
        <v>1093</v>
      </c>
      <c r="B836" s="413" t="s">
        <v>208</v>
      </c>
      <c r="C836" s="465" t="s">
        <v>361</v>
      </c>
      <c r="D836" s="412" t="str">
        <f t="shared" si="36"/>
        <v>Gold Coast - North 12to17</v>
      </c>
      <c r="E836" s="463">
        <v>4142</v>
      </c>
      <c r="F836" s="460">
        <f t="shared" si="37"/>
        <v>4142</v>
      </c>
      <c r="G836" s="461">
        <v>0.16666666666666666</v>
      </c>
      <c r="H836" s="462">
        <f t="shared" si="38"/>
        <v>0.16666666666666666</v>
      </c>
      <c r="I836" s="457">
        <v>139</v>
      </c>
      <c r="J836" s="458">
        <v>3.591731266149871E-2</v>
      </c>
      <c r="K836" s="457">
        <v>556</v>
      </c>
      <c r="L836" s="458">
        <v>0.14366925064599484</v>
      </c>
      <c r="M836" s="457">
        <v>0</v>
      </c>
      <c r="N836" s="458">
        <v>0</v>
      </c>
    </row>
    <row r="837" spans="1:14" x14ac:dyDescent="0.3">
      <c r="A837" s="412" t="s">
        <v>1093</v>
      </c>
      <c r="B837" s="413" t="s">
        <v>208</v>
      </c>
      <c r="C837" s="465" t="s">
        <v>362</v>
      </c>
      <c r="D837" s="412" t="str">
        <f t="shared" si="36"/>
        <v>Gold Coast - North 18to24</v>
      </c>
      <c r="E837" s="463">
        <v>5680</v>
      </c>
      <c r="F837" s="460">
        <f t="shared" si="37"/>
        <v>5680</v>
      </c>
      <c r="G837" s="461">
        <v>0.92</v>
      </c>
      <c r="H837" s="462">
        <f t="shared" si="38"/>
        <v>0.92</v>
      </c>
      <c r="I837" s="457">
        <v>180</v>
      </c>
      <c r="J837" s="458">
        <v>3.4985422740524783E-2</v>
      </c>
      <c r="K837" s="457">
        <v>724</v>
      </c>
      <c r="L837" s="458">
        <v>0.14071914480077746</v>
      </c>
      <c r="M837" s="457">
        <v>25</v>
      </c>
      <c r="N837" s="458">
        <v>4.859086491739553E-3</v>
      </c>
    </row>
    <row r="838" spans="1:14" x14ac:dyDescent="0.3">
      <c r="A838" s="412" t="s">
        <v>1093</v>
      </c>
      <c r="B838" s="413" t="s">
        <v>208</v>
      </c>
      <c r="C838" s="465" t="s">
        <v>364</v>
      </c>
      <c r="D838" s="412" t="str">
        <f t="shared" si="36"/>
        <v>Gold Coast - North 25to64</v>
      </c>
      <c r="E838" s="463">
        <v>36160</v>
      </c>
      <c r="F838" s="460">
        <f t="shared" si="37"/>
        <v>36160</v>
      </c>
      <c r="G838" s="461">
        <v>0.92</v>
      </c>
      <c r="H838" s="462">
        <f t="shared" si="38"/>
        <v>0.92</v>
      </c>
      <c r="I838" s="457">
        <v>585</v>
      </c>
      <c r="J838" s="458">
        <v>1.6796830136671645E-2</v>
      </c>
      <c r="K838" s="457">
        <v>6381</v>
      </c>
      <c r="L838" s="458">
        <v>0.18321465487538763</v>
      </c>
      <c r="M838" s="457">
        <v>677</v>
      </c>
      <c r="N838" s="458">
        <v>1.9438382910302057E-2</v>
      </c>
    </row>
    <row r="839" spans="1:14" x14ac:dyDescent="0.3">
      <c r="A839" s="412" t="s">
        <v>1093</v>
      </c>
      <c r="B839" s="413" t="s">
        <v>208</v>
      </c>
      <c r="C839" s="412" t="s">
        <v>9</v>
      </c>
      <c r="D839" s="412" t="str">
        <f t="shared" si="36"/>
        <v>Gold Coast - North 65+</v>
      </c>
      <c r="E839" s="463">
        <v>18959</v>
      </c>
      <c r="F839" s="460">
        <f t="shared" si="37"/>
        <v>18959</v>
      </c>
      <c r="G839" s="461">
        <v>0.92</v>
      </c>
      <c r="H839" s="462">
        <f t="shared" si="38"/>
        <v>0.92</v>
      </c>
      <c r="I839" s="457">
        <v>122</v>
      </c>
      <c r="J839" s="458">
        <v>6.6568450919408523E-3</v>
      </c>
      <c r="K839" s="457">
        <v>1519</v>
      </c>
      <c r="L839" s="458">
        <v>8.2883177825066837E-2</v>
      </c>
      <c r="M839" s="457">
        <v>1164</v>
      </c>
      <c r="N839" s="458">
        <v>6.3512849893599607E-2</v>
      </c>
    </row>
    <row r="840" spans="1:14" x14ac:dyDescent="0.3">
      <c r="A840" s="412" t="s">
        <v>1093</v>
      </c>
      <c r="B840" s="413" t="s">
        <v>208</v>
      </c>
      <c r="C840" s="412" t="s">
        <v>850</v>
      </c>
      <c r="D840" s="412" t="str">
        <f t="shared" si="36"/>
        <v>Gold Coast - North ALL</v>
      </c>
      <c r="E840" s="463">
        <v>72319</v>
      </c>
      <c r="F840" s="460">
        <f t="shared" si="37"/>
        <v>72319</v>
      </c>
      <c r="G840" s="461">
        <v>0.92</v>
      </c>
      <c r="H840" s="462">
        <f t="shared" si="38"/>
        <v>0.92</v>
      </c>
      <c r="I840" s="457">
        <v>1292</v>
      </c>
      <c r="J840" s="458">
        <v>1.8620202631616872E-2</v>
      </c>
      <c r="K840" s="457">
        <v>10487</v>
      </c>
      <c r="L840" s="458">
        <v>0.15113782120570135</v>
      </c>
      <c r="M840" s="457">
        <v>1871</v>
      </c>
      <c r="N840" s="458">
        <v>2.696470520414487E-2</v>
      </c>
    </row>
    <row r="841" spans="1:14" x14ac:dyDescent="0.3">
      <c r="A841" s="412" t="s">
        <v>1093</v>
      </c>
      <c r="B841" s="413" t="s">
        <v>209</v>
      </c>
      <c r="C841" s="465" t="s">
        <v>361</v>
      </c>
      <c r="D841" s="412" t="str">
        <f t="shared" si="36"/>
        <v>Gold Coast Hinterland 12to17</v>
      </c>
      <c r="E841" s="463">
        <v>1587</v>
      </c>
      <c r="F841" s="460">
        <f t="shared" si="37"/>
        <v>1587</v>
      </c>
      <c r="G841" s="461">
        <v>0.20833333333333334</v>
      </c>
      <c r="H841" s="462">
        <f t="shared" si="38"/>
        <v>0.20833333333333334</v>
      </c>
      <c r="I841" s="457">
        <v>64</v>
      </c>
      <c r="J841" s="458">
        <v>4.0455120101137804E-2</v>
      </c>
      <c r="K841" s="457">
        <v>46</v>
      </c>
      <c r="L841" s="458">
        <v>2.9077117572692796E-2</v>
      </c>
      <c r="M841" s="457">
        <v>0</v>
      </c>
      <c r="N841" s="458">
        <v>0</v>
      </c>
    </row>
    <row r="842" spans="1:14" x14ac:dyDescent="0.3">
      <c r="A842" s="412" t="s">
        <v>1093</v>
      </c>
      <c r="B842" s="413" t="s">
        <v>209</v>
      </c>
      <c r="C842" s="465" t="s">
        <v>362</v>
      </c>
      <c r="D842" s="412" t="str">
        <f t="shared" si="36"/>
        <v>Gold Coast Hinterland 18to24</v>
      </c>
      <c r="E842" s="463">
        <v>1413</v>
      </c>
      <c r="F842" s="460">
        <f t="shared" si="37"/>
        <v>1413</v>
      </c>
      <c r="G842" s="464">
        <v>1</v>
      </c>
      <c r="H842" s="462">
        <f t="shared" si="38"/>
        <v>1</v>
      </c>
      <c r="I842" s="457">
        <v>43</v>
      </c>
      <c r="J842" s="458">
        <v>3.634826711749789E-2</v>
      </c>
      <c r="K842" s="457">
        <v>40</v>
      </c>
      <c r="L842" s="458">
        <v>3.38123415046492E-2</v>
      </c>
      <c r="M842" s="457">
        <v>25</v>
      </c>
      <c r="N842" s="458">
        <v>2.1132713440405747E-2</v>
      </c>
    </row>
    <row r="843" spans="1:14" x14ac:dyDescent="0.3">
      <c r="A843" s="412" t="s">
        <v>1093</v>
      </c>
      <c r="B843" s="413" t="s">
        <v>209</v>
      </c>
      <c r="C843" s="465" t="s">
        <v>364</v>
      </c>
      <c r="D843" s="412" t="str">
        <f t="shared" si="36"/>
        <v>Gold Coast Hinterland 25to64</v>
      </c>
      <c r="E843" s="463">
        <v>10811</v>
      </c>
      <c r="F843" s="460">
        <f t="shared" si="37"/>
        <v>10811</v>
      </c>
      <c r="G843" s="464">
        <v>1</v>
      </c>
      <c r="H843" s="462">
        <f t="shared" si="38"/>
        <v>1</v>
      </c>
      <c r="I843" s="457">
        <v>188</v>
      </c>
      <c r="J843" s="458">
        <v>1.784189048116162E-2</v>
      </c>
      <c r="K843" s="457">
        <v>549</v>
      </c>
      <c r="L843" s="458">
        <v>5.2102116351902816E-2</v>
      </c>
      <c r="M843" s="457">
        <v>424</v>
      </c>
      <c r="N843" s="458">
        <v>4.0239157255385787E-2</v>
      </c>
    </row>
    <row r="844" spans="1:14" x14ac:dyDescent="0.3">
      <c r="A844" s="412" t="s">
        <v>1093</v>
      </c>
      <c r="B844" s="413" t="s">
        <v>209</v>
      </c>
      <c r="C844" s="412" t="s">
        <v>9</v>
      </c>
      <c r="D844" s="412" t="str">
        <f t="shared" si="36"/>
        <v>Gold Coast Hinterland 65+</v>
      </c>
      <c r="E844" s="463">
        <v>4431</v>
      </c>
      <c r="F844" s="460">
        <f t="shared" si="37"/>
        <v>4431</v>
      </c>
      <c r="G844" s="464">
        <v>1</v>
      </c>
      <c r="H844" s="462">
        <f t="shared" si="38"/>
        <v>1</v>
      </c>
      <c r="I844" s="457">
        <v>27</v>
      </c>
      <c r="J844" s="458">
        <v>6.4919451791295981E-3</v>
      </c>
      <c r="K844" s="457">
        <v>188</v>
      </c>
      <c r="L844" s="458">
        <v>4.520317383986535E-2</v>
      </c>
      <c r="M844" s="457">
        <v>324</v>
      </c>
      <c r="N844" s="458">
        <v>7.7903342149555188E-2</v>
      </c>
    </row>
    <row r="845" spans="1:14" x14ac:dyDescent="0.3">
      <c r="A845" s="412" t="s">
        <v>1093</v>
      </c>
      <c r="B845" s="413" t="s">
        <v>209</v>
      </c>
      <c r="C845" s="412" t="s">
        <v>850</v>
      </c>
      <c r="D845" s="412" t="str">
        <f t="shared" si="36"/>
        <v>Gold Coast Hinterland ALL</v>
      </c>
      <c r="E845" s="463">
        <v>20966</v>
      </c>
      <c r="F845" s="460">
        <f t="shared" si="37"/>
        <v>20966</v>
      </c>
      <c r="G845" s="464">
        <v>1</v>
      </c>
      <c r="H845" s="462">
        <f t="shared" si="38"/>
        <v>1</v>
      </c>
      <c r="I845" s="457">
        <v>432</v>
      </c>
      <c r="J845" s="458">
        <v>2.1478645652065829E-2</v>
      </c>
      <c r="K845" s="457">
        <v>935</v>
      </c>
      <c r="L845" s="458">
        <v>4.64873464923184E-2</v>
      </c>
      <c r="M845" s="457">
        <v>773</v>
      </c>
      <c r="N845" s="458">
        <v>3.8432854372793715E-2</v>
      </c>
    </row>
    <row r="846" spans="1:14" x14ac:dyDescent="0.3">
      <c r="A846" s="412" t="s">
        <v>1093</v>
      </c>
      <c r="B846" s="413" t="s">
        <v>315</v>
      </c>
      <c r="C846" s="465" t="s">
        <v>361</v>
      </c>
      <c r="D846" s="412" t="str">
        <f t="shared" si="36"/>
        <v>Goldfields 12to17</v>
      </c>
      <c r="E846" s="463">
        <v>2977</v>
      </c>
      <c r="F846" s="460">
        <f t="shared" si="37"/>
        <v>2977</v>
      </c>
      <c r="G846" s="461">
        <v>0.16666666666666666</v>
      </c>
      <c r="H846" s="462">
        <f t="shared" si="38"/>
        <v>0.16666666666666666</v>
      </c>
      <c r="I846" s="457">
        <v>523</v>
      </c>
      <c r="J846" s="458">
        <v>0.18921852387843704</v>
      </c>
      <c r="K846" s="457">
        <v>417</v>
      </c>
      <c r="L846" s="458">
        <v>0.1508683068017366</v>
      </c>
      <c r="M846" s="457">
        <v>0</v>
      </c>
      <c r="N846" s="458">
        <v>0</v>
      </c>
    </row>
    <row r="847" spans="1:14" x14ac:dyDescent="0.3">
      <c r="A847" s="412" t="s">
        <v>1093</v>
      </c>
      <c r="B847" s="413" t="s">
        <v>315</v>
      </c>
      <c r="C847" s="465" t="s">
        <v>362</v>
      </c>
      <c r="D847" s="412" t="str">
        <f t="shared" si="36"/>
        <v>Goldfields 18to24</v>
      </c>
      <c r="E847" s="463">
        <v>3618</v>
      </c>
      <c r="F847" s="460">
        <f t="shared" si="37"/>
        <v>3618</v>
      </c>
      <c r="G847" s="461">
        <v>1.8</v>
      </c>
      <c r="H847" s="462">
        <f t="shared" si="38"/>
        <v>1.8</v>
      </c>
      <c r="I847" s="457">
        <v>517</v>
      </c>
      <c r="J847" s="458">
        <v>0.14963820549927642</v>
      </c>
      <c r="K847" s="457">
        <v>462</v>
      </c>
      <c r="L847" s="458">
        <v>0.13371924746743849</v>
      </c>
      <c r="M847" s="457">
        <v>13</v>
      </c>
      <c r="N847" s="458">
        <v>3.7626628075253256E-3</v>
      </c>
    </row>
    <row r="848" spans="1:14" x14ac:dyDescent="0.3">
      <c r="A848" s="412" t="s">
        <v>1093</v>
      </c>
      <c r="B848" s="413" t="s">
        <v>315</v>
      </c>
      <c r="C848" s="465" t="s">
        <v>364</v>
      </c>
      <c r="D848" s="412" t="str">
        <f t="shared" ref="D848:D911" si="39">B848&amp;" "&amp;C848</f>
        <v>Goldfields 25to64</v>
      </c>
      <c r="E848" s="463">
        <v>23256</v>
      </c>
      <c r="F848" s="460">
        <f t="shared" ref="F848:F911" si="40">E848</f>
        <v>23256</v>
      </c>
      <c r="G848" s="461">
        <v>1.8</v>
      </c>
      <c r="H848" s="462">
        <f t="shared" ref="H848:H911" si="41">G848</f>
        <v>1.8</v>
      </c>
      <c r="I848" s="457">
        <v>2092</v>
      </c>
      <c r="J848" s="458">
        <v>9.4896801995917435E-2</v>
      </c>
      <c r="K848" s="457">
        <v>3463</v>
      </c>
      <c r="L848" s="458">
        <v>0.15708777500567023</v>
      </c>
      <c r="M848" s="457">
        <v>443</v>
      </c>
      <c r="N848" s="458">
        <v>2.0095259696076208E-2</v>
      </c>
    </row>
    <row r="849" spans="1:14" x14ac:dyDescent="0.3">
      <c r="A849" s="412" t="s">
        <v>1093</v>
      </c>
      <c r="B849" s="413" t="s">
        <v>315</v>
      </c>
      <c r="C849" s="412" t="s">
        <v>9</v>
      </c>
      <c r="D849" s="412" t="str">
        <f t="shared" si="39"/>
        <v>Goldfields 65+</v>
      </c>
      <c r="E849" s="463">
        <v>3922</v>
      </c>
      <c r="F849" s="460">
        <f t="shared" si="40"/>
        <v>3922</v>
      </c>
      <c r="G849" s="461">
        <v>1.8</v>
      </c>
      <c r="H849" s="462">
        <f t="shared" si="41"/>
        <v>1.8</v>
      </c>
      <c r="I849" s="457">
        <v>252</v>
      </c>
      <c r="J849" s="458">
        <v>7.1815332003419774E-2</v>
      </c>
      <c r="K849" s="457">
        <v>264</v>
      </c>
      <c r="L849" s="458">
        <v>7.5235109717868343E-2</v>
      </c>
      <c r="M849" s="457">
        <v>249</v>
      </c>
      <c r="N849" s="458">
        <v>7.0960387574807632E-2</v>
      </c>
    </row>
    <row r="850" spans="1:14" x14ac:dyDescent="0.3">
      <c r="A850" s="412" t="s">
        <v>1093</v>
      </c>
      <c r="B850" s="413" t="s">
        <v>315</v>
      </c>
      <c r="C850" s="412" t="s">
        <v>850</v>
      </c>
      <c r="D850" s="412" t="str">
        <f t="shared" si="39"/>
        <v>Goldfields ALL</v>
      </c>
      <c r="E850" s="463">
        <v>40387</v>
      </c>
      <c r="F850" s="460">
        <f t="shared" si="40"/>
        <v>40387</v>
      </c>
      <c r="G850" s="461">
        <v>1.8</v>
      </c>
      <c r="H850" s="462">
        <f t="shared" si="41"/>
        <v>1.8</v>
      </c>
      <c r="I850" s="457">
        <v>4397</v>
      </c>
      <c r="J850" s="458">
        <v>0.11490318028588602</v>
      </c>
      <c r="K850" s="457">
        <v>5470</v>
      </c>
      <c r="L850" s="458">
        <v>0.14294300572294666</v>
      </c>
      <c r="M850" s="457">
        <v>701</v>
      </c>
      <c r="N850" s="458">
        <v>1.8318655760838319E-2</v>
      </c>
    </row>
    <row r="851" spans="1:14" x14ac:dyDescent="0.3">
      <c r="A851" s="412" t="s">
        <v>1093</v>
      </c>
      <c r="B851" s="413" t="s">
        <v>16</v>
      </c>
      <c r="C851" s="465" t="s">
        <v>361</v>
      </c>
      <c r="D851" s="412" t="str">
        <f t="shared" si="39"/>
        <v>Gosford 12to17</v>
      </c>
      <c r="E851" s="463">
        <v>13132</v>
      </c>
      <c r="F851" s="460">
        <f t="shared" si="40"/>
        <v>13132</v>
      </c>
      <c r="G851" s="461">
        <v>1.375</v>
      </c>
      <c r="H851" s="462">
        <f t="shared" si="41"/>
        <v>1.375</v>
      </c>
      <c r="I851" s="457">
        <v>831</v>
      </c>
      <c r="J851" s="458">
        <v>6.3285355266164037E-2</v>
      </c>
      <c r="K851" s="457">
        <v>732</v>
      </c>
      <c r="L851" s="458">
        <v>5.5745944710989259E-2</v>
      </c>
      <c r="M851" s="457">
        <v>3</v>
      </c>
      <c r="N851" s="458">
        <v>2.284669865204478E-4</v>
      </c>
    </row>
    <row r="852" spans="1:14" x14ac:dyDescent="0.3">
      <c r="A852" s="412" t="s">
        <v>1093</v>
      </c>
      <c r="B852" s="413" t="s">
        <v>16</v>
      </c>
      <c r="C852" s="465" t="s">
        <v>362</v>
      </c>
      <c r="D852" s="412" t="str">
        <f t="shared" si="39"/>
        <v>Gosford 18to24</v>
      </c>
      <c r="E852" s="463">
        <v>13712</v>
      </c>
      <c r="F852" s="460">
        <f t="shared" si="40"/>
        <v>13712</v>
      </c>
      <c r="G852" s="461">
        <v>1.056</v>
      </c>
      <c r="H852" s="462">
        <f t="shared" si="41"/>
        <v>1.056</v>
      </c>
      <c r="I852" s="457">
        <v>803</v>
      </c>
      <c r="J852" s="458">
        <v>6.2248062015503876E-2</v>
      </c>
      <c r="K852" s="457">
        <v>718</v>
      </c>
      <c r="L852" s="458">
        <v>5.5658914728682174E-2</v>
      </c>
      <c r="M852" s="457">
        <v>48</v>
      </c>
      <c r="N852" s="458">
        <v>3.7209302325581397E-3</v>
      </c>
    </row>
    <row r="853" spans="1:14" x14ac:dyDescent="0.3">
      <c r="A853" s="412" t="s">
        <v>1093</v>
      </c>
      <c r="B853" s="413" t="s">
        <v>16</v>
      </c>
      <c r="C853" s="465" t="s">
        <v>364</v>
      </c>
      <c r="D853" s="412" t="str">
        <f t="shared" si="39"/>
        <v>Gosford 25to64</v>
      </c>
      <c r="E853" s="463">
        <v>86993</v>
      </c>
      <c r="F853" s="460">
        <f t="shared" si="40"/>
        <v>86993</v>
      </c>
      <c r="G853" s="461">
        <v>1.056</v>
      </c>
      <c r="H853" s="462">
        <f t="shared" si="41"/>
        <v>1.056</v>
      </c>
      <c r="I853" s="457">
        <v>2609</v>
      </c>
      <c r="J853" s="458">
        <v>2.995717123468556E-2</v>
      </c>
      <c r="K853" s="457">
        <v>8745</v>
      </c>
      <c r="L853" s="458">
        <v>0.1004122125133481</v>
      </c>
      <c r="M853" s="457">
        <v>1518</v>
      </c>
      <c r="N853" s="458">
        <v>1.7430044436279293E-2</v>
      </c>
    </row>
    <row r="854" spans="1:14" x14ac:dyDescent="0.3">
      <c r="A854" s="412" t="s">
        <v>1093</v>
      </c>
      <c r="B854" s="413" t="s">
        <v>16</v>
      </c>
      <c r="C854" s="412" t="s">
        <v>9</v>
      </c>
      <c r="D854" s="412" t="str">
        <f t="shared" si="39"/>
        <v>Gosford 65+</v>
      </c>
      <c r="E854" s="463">
        <v>41721</v>
      </c>
      <c r="F854" s="460">
        <f t="shared" si="40"/>
        <v>41721</v>
      </c>
      <c r="G854" s="461">
        <v>1.056</v>
      </c>
      <c r="H854" s="462">
        <f t="shared" si="41"/>
        <v>1.056</v>
      </c>
      <c r="I854" s="457">
        <v>421</v>
      </c>
      <c r="J854" s="458">
        <v>1.0309278350515464E-2</v>
      </c>
      <c r="K854" s="457">
        <v>2384</v>
      </c>
      <c r="L854" s="458">
        <v>5.8378431324534123E-2</v>
      </c>
      <c r="M854" s="457">
        <v>2393</v>
      </c>
      <c r="N854" s="458">
        <v>5.8598819697823053E-2</v>
      </c>
    </row>
    <row r="855" spans="1:14" x14ac:dyDescent="0.3">
      <c r="A855" s="412" t="s">
        <v>1093</v>
      </c>
      <c r="B855" s="413" t="s">
        <v>16</v>
      </c>
      <c r="C855" s="412" t="s">
        <v>850</v>
      </c>
      <c r="D855" s="412" t="str">
        <f t="shared" si="39"/>
        <v>Gosford ALL</v>
      </c>
      <c r="E855" s="463">
        <v>180295</v>
      </c>
      <c r="F855" s="460">
        <f t="shared" si="40"/>
        <v>180295</v>
      </c>
      <c r="G855" s="461">
        <v>1.056</v>
      </c>
      <c r="H855" s="462">
        <f t="shared" si="41"/>
        <v>1.056</v>
      </c>
      <c r="I855" s="457">
        <v>6318</v>
      </c>
      <c r="J855" s="458">
        <v>3.5409439154388066E-2</v>
      </c>
      <c r="K855" s="457">
        <v>14778</v>
      </c>
      <c r="L855" s="458">
        <v>8.2823787879637054E-2</v>
      </c>
      <c r="M855" s="457">
        <v>3967</v>
      </c>
      <c r="N855" s="458">
        <v>2.2233182197761551E-2</v>
      </c>
    </row>
    <row r="856" spans="1:14" x14ac:dyDescent="0.3">
      <c r="A856" s="412" t="s">
        <v>1093</v>
      </c>
      <c r="B856" s="413" t="s">
        <v>298</v>
      </c>
      <c r="C856" s="465" t="s">
        <v>361</v>
      </c>
      <c r="D856" s="412" t="str">
        <f t="shared" si="39"/>
        <v>Gosnells 12to17</v>
      </c>
      <c r="E856" s="463">
        <v>10861</v>
      </c>
      <c r="F856" s="460">
        <f t="shared" si="40"/>
        <v>10861</v>
      </c>
      <c r="G856" s="461">
        <v>1.9583333333333333</v>
      </c>
      <c r="H856" s="462">
        <f t="shared" si="41"/>
        <v>1.9583333333333333</v>
      </c>
      <c r="I856" s="457">
        <v>382</v>
      </c>
      <c r="J856" s="458">
        <v>3.8959714431412544E-2</v>
      </c>
      <c r="K856" s="457">
        <v>3060</v>
      </c>
      <c r="L856" s="458">
        <v>0.3120856705762366</v>
      </c>
      <c r="M856" s="457">
        <v>9</v>
      </c>
      <c r="N856" s="458">
        <v>9.1789903110657827E-4</v>
      </c>
    </row>
    <row r="857" spans="1:14" x14ac:dyDescent="0.3">
      <c r="A857" s="412" t="s">
        <v>1093</v>
      </c>
      <c r="B857" s="413" t="s">
        <v>298</v>
      </c>
      <c r="C857" s="465" t="s">
        <v>362</v>
      </c>
      <c r="D857" s="412" t="str">
        <f t="shared" si="39"/>
        <v>Gosnells 18to24</v>
      </c>
      <c r="E857" s="463">
        <v>12904</v>
      </c>
      <c r="F857" s="460">
        <f t="shared" si="40"/>
        <v>12904</v>
      </c>
      <c r="G857" s="461">
        <v>0.94400000000000006</v>
      </c>
      <c r="H857" s="462">
        <f t="shared" si="41"/>
        <v>0.94400000000000006</v>
      </c>
      <c r="I857" s="457">
        <v>446</v>
      </c>
      <c r="J857" s="458">
        <v>3.8833260774923814E-2</v>
      </c>
      <c r="K857" s="457">
        <v>3829</v>
      </c>
      <c r="L857" s="458">
        <v>0.33339138006094904</v>
      </c>
      <c r="M857" s="457">
        <v>39</v>
      </c>
      <c r="N857" s="458">
        <v>3.3957335655202437E-3</v>
      </c>
    </row>
    <row r="858" spans="1:14" x14ac:dyDescent="0.3">
      <c r="A858" s="412" t="s">
        <v>1093</v>
      </c>
      <c r="B858" s="413" t="s">
        <v>298</v>
      </c>
      <c r="C858" s="465" t="s">
        <v>364</v>
      </c>
      <c r="D858" s="412" t="str">
        <f t="shared" si="39"/>
        <v>Gosnells 25to64</v>
      </c>
      <c r="E858" s="463">
        <v>72767</v>
      </c>
      <c r="F858" s="460">
        <f t="shared" si="40"/>
        <v>72767</v>
      </c>
      <c r="G858" s="461">
        <v>0.94400000000000006</v>
      </c>
      <c r="H858" s="462">
        <f t="shared" si="41"/>
        <v>0.94400000000000006</v>
      </c>
      <c r="I858" s="457">
        <v>1578</v>
      </c>
      <c r="J858" s="458">
        <v>2.3673787806048969E-2</v>
      </c>
      <c r="K858" s="457">
        <v>26269</v>
      </c>
      <c r="L858" s="458">
        <v>0.39409805568891021</v>
      </c>
      <c r="M858" s="457">
        <v>905</v>
      </c>
      <c r="N858" s="458">
        <v>1.3577172347575613E-2</v>
      </c>
    </row>
    <row r="859" spans="1:14" x14ac:dyDescent="0.3">
      <c r="A859" s="412" t="s">
        <v>1093</v>
      </c>
      <c r="B859" s="413" t="s">
        <v>298</v>
      </c>
      <c r="C859" s="412" t="s">
        <v>9</v>
      </c>
      <c r="D859" s="412" t="str">
        <f t="shared" si="39"/>
        <v>Gosnells 65+</v>
      </c>
      <c r="E859" s="463">
        <v>18640</v>
      </c>
      <c r="F859" s="460">
        <f t="shared" si="40"/>
        <v>18640</v>
      </c>
      <c r="G859" s="461">
        <v>0.94400000000000006</v>
      </c>
      <c r="H859" s="462">
        <f t="shared" si="41"/>
        <v>0.94400000000000006</v>
      </c>
      <c r="I859" s="457">
        <v>180</v>
      </c>
      <c r="J859" s="458">
        <v>1.0460251046025104E-2</v>
      </c>
      <c r="K859" s="457">
        <v>3297</v>
      </c>
      <c r="L859" s="458">
        <v>0.19159693165969316</v>
      </c>
      <c r="M859" s="457">
        <v>946</v>
      </c>
      <c r="N859" s="458">
        <v>5.497443049744305E-2</v>
      </c>
    </row>
    <row r="860" spans="1:14" x14ac:dyDescent="0.3">
      <c r="A860" s="412" t="s">
        <v>1093</v>
      </c>
      <c r="B860" s="413" t="s">
        <v>298</v>
      </c>
      <c r="C860" s="412" t="s">
        <v>850</v>
      </c>
      <c r="D860" s="412" t="str">
        <f t="shared" si="39"/>
        <v>Gosnells ALL</v>
      </c>
      <c r="E860" s="463">
        <v>137355</v>
      </c>
      <c r="F860" s="460">
        <f t="shared" si="40"/>
        <v>137355</v>
      </c>
      <c r="G860" s="461">
        <v>0.94400000000000006</v>
      </c>
      <c r="H860" s="462">
        <f t="shared" si="41"/>
        <v>0.94400000000000006</v>
      </c>
      <c r="I860" s="457">
        <v>3448</v>
      </c>
      <c r="J860" s="458">
        <v>2.7283661454706589E-2</v>
      </c>
      <c r="K860" s="457">
        <v>44377</v>
      </c>
      <c r="L860" s="458">
        <v>0.35115053491169207</v>
      </c>
      <c r="M860" s="457">
        <v>1898</v>
      </c>
      <c r="N860" s="458">
        <v>1.5018674431854149E-2</v>
      </c>
    </row>
    <row r="861" spans="1:14" x14ac:dyDescent="0.3">
      <c r="A861" s="412" t="s">
        <v>1093</v>
      </c>
      <c r="B861" s="413" t="s">
        <v>14</v>
      </c>
      <c r="C861" s="465" t="s">
        <v>361</v>
      </c>
      <c r="D861" s="412" t="str">
        <f t="shared" si="39"/>
        <v>Goulburn - Mulwaree 12to17</v>
      </c>
      <c r="E861" s="463">
        <v>2788</v>
      </c>
      <c r="F861" s="460">
        <f t="shared" si="40"/>
        <v>2788</v>
      </c>
      <c r="G861" s="461">
        <v>0.74999999999999989</v>
      </c>
      <c r="H861" s="462">
        <f t="shared" si="41"/>
        <v>0.74999999999999989</v>
      </c>
      <c r="I861" s="457">
        <v>261</v>
      </c>
      <c r="J861" s="458">
        <v>9.4668117519042444E-2</v>
      </c>
      <c r="K861" s="457">
        <v>74</v>
      </c>
      <c r="L861" s="458">
        <v>2.6840768951759159E-2</v>
      </c>
      <c r="M861" s="457">
        <v>0</v>
      </c>
      <c r="N861" s="458">
        <v>0</v>
      </c>
    </row>
    <row r="862" spans="1:14" x14ac:dyDescent="0.3">
      <c r="A862" s="412" t="s">
        <v>1093</v>
      </c>
      <c r="B862" s="413" t="s">
        <v>14</v>
      </c>
      <c r="C862" s="465" t="s">
        <v>362</v>
      </c>
      <c r="D862" s="412" t="str">
        <f t="shared" si="39"/>
        <v>Goulburn - Mulwaree 18to24</v>
      </c>
      <c r="E862" s="463">
        <v>2917</v>
      </c>
      <c r="F862" s="460">
        <f t="shared" si="40"/>
        <v>2917</v>
      </c>
      <c r="G862" s="461">
        <v>1.1759999999999999</v>
      </c>
      <c r="H862" s="462">
        <f t="shared" si="41"/>
        <v>1.1759999999999999</v>
      </c>
      <c r="I862" s="457">
        <v>218</v>
      </c>
      <c r="J862" s="458">
        <v>8.0353851824548475E-2</v>
      </c>
      <c r="K862" s="457">
        <v>142</v>
      </c>
      <c r="L862" s="458">
        <v>5.2340582381127904E-2</v>
      </c>
      <c r="M862" s="457">
        <v>8</v>
      </c>
      <c r="N862" s="458">
        <v>2.9487652045705861E-3</v>
      </c>
    </row>
    <row r="863" spans="1:14" x14ac:dyDescent="0.3">
      <c r="A863" s="412" t="s">
        <v>1093</v>
      </c>
      <c r="B863" s="413" t="s">
        <v>14</v>
      </c>
      <c r="C863" s="465" t="s">
        <v>364</v>
      </c>
      <c r="D863" s="412" t="str">
        <f t="shared" si="39"/>
        <v>Goulburn - Mulwaree 25to64</v>
      </c>
      <c r="E863" s="463">
        <v>19429</v>
      </c>
      <c r="F863" s="460">
        <f t="shared" si="40"/>
        <v>19429</v>
      </c>
      <c r="G863" s="461">
        <v>1.1759999999999999</v>
      </c>
      <c r="H863" s="462">
        <f t="shared" si="41"/>
        <v>1.1759999999999999</v>
      </c>
      <c r="I863" s="457">
        <v>756</v>
      </c>
      <c r="J863" s="458">
        <v>3.9430449069003289E-2</v>
      </c>
      <c r="K863" s="457">
        <v>1332</v>
      </c>
      <c r="L863" s="458">
        <v>6.9472695978720078E-2</v>
      </c>
      <c r="M863" s="457">
        <v>526</v>
      </c>
      <c r="N863" s="458">
        <v>2.7434412976581651E-2</v>
      </c>
    </row>
    <row r="864" spans="1:14" x14ac:dyDescent="0.3">
      <c r="A864" s="412" t="s">
        <v>1093</v>
      </c>
      <c r="B864" s="413" t="s">
        <v>14</v>
      </c>
      <c r="C864" s="412" t="s">
        <v>9</v>
      </c>
      <c r="D864" s="412" t="str">
        <f t="shared" si="39"/>
        <v>Goulburn - Mulwaree 65+</v>
      </c>
      <c r="E864" s="463">
        <v>8529</v>
      </c>
      <c r="F864" s="460">
        <f t="shared" si="40"/>
        <v>8529</v>
      </c>
      <c r="G864" s="461">
        <v>1.1759999999999999</v>
      </c>
      <c r="H864" s="462">
        <f t="shared" si="41"/>
        <v>1.1759999999999999</v>
      </c>
      <c r="I864" s="457">
        <v>110</v>
      </c>
      <c r="J864" s="458">
        <v>1.3098356751607526E-2</v>
      </c>
      <c r="K864" s="457">
        <v>266</v>
      </c>
      <c r="L864" s="458">
        <v>3.1674208144796379E-2</v>
      </c>
      <c r="M864" s="457">
        <v>537</v>
      </c>
      <c r="N864" s="458">
        <v>6.3943796141938555E-2</v>
      </c>
    </row>
    <row r="865" spans="1:14" x14ac:dyDescent="0.3">
      <c r="A865" s="412" t="s">
        <v>1093</v>
      </c>
      <c r="B865" s="413" t="s">
        <v>14</v>
      </c>
      <c r="C865" s="412" t="s">
        <v>850</v>
      </c>
      <c r="D865" s="412" t="str">
        <f t="shared" si="39"/>
        <v>Goulburn - Mulwaree ALL</v>
      </c>
      <c r="E865" s="463">
        <v>39138</v>
      </c>
      <c r="F865" s="460">
        <f t="shared" si="40"/>
        <v>39138</v>
      </c>
      <c r="G865" s="461">
        <v>1.1759999999999999</v>
      </c>
      <c r="H865" s="462">
        <f t="shared" si="41"/>
        <v>1.1759999999999999</v>
      </c>
      <c r="I865" s="457">
        <v>1818</v>
      </c>
      <c r="J865" s="458">
        <v>4.7340051558471992E-2</v>
      </c>
      <c r="K865" s="457">
        <v>2099</v>
      </c>
      <c r="L865" s="458">
        <v>5.4657188240502044E-2</v>
      </c>
      <c r="M865" s="457">
        <v>1071</v>
      </c>
      <c r="N865" s="458">
        <v>2.7888446215139442E-2</v>
      </c>
    </row>
    <row r="866" spans="1:14" x14ac:dyDescent="0.3">
      <c r="A866" s="412" t="s">
        <v>1093</v>
      </c>
      <c r="B866" s="413" t="s">
        <v>163</v>
      </c>
      <c r="C866" s="465" t="s">
        <v>361</v>
      </c>
      <c r="D866" s="412" t="str">
        <f t="shared" si="39"/>
        <v>Grampians 12to17</v>
      </c>
      <c r="E866" s="463">
        <v>3992</v>
      </c>
      <c r="F866" s="460">
        <f t="shared" si="40"/>
        <v>3992</v>
      </c>
      <c r="G866" s="461">
        <v>0.95833333333333326</v>
      </c>
      <c r="H866" s="462">
        <f t="shared" si="41"/>
        <v>0.95833333333333326</v>
      </c>
      <c r="I866" s="457">
        <v>124</v>
      </c>
      <c r="J866" s="458">
        <v>3.0511811023622049E-2</v>
      </c>
      <c r="K866" s="457">
        <v>131</v>
      </c>
      <c r="L866" s="458">
        <v>3.2234251968503935E-2</v>
      </c>
      <c r="M866" s="457">
        <v>0</v>
      </c>
      <c r="N866" s="458">
        <v>0</v>
      </c>
    </row>
    <row r="867" spans="1:14" x14ac:dyDescent="0.3">
      <c r="A867" s="412" t="s">
        <v>1093</v>
      </c>
      <c r="B867" s="413" t="s">
        <v>163</v>
      </c>
      <c r="C867" s="465" t="s">
        <v>362</v>
      </c>
      <c r="D867" s="412" t="str">
        <f t="shared" si="39"/>
        <v>Grampians 18to24</v>
      </c>
      <c r="E867" s="463">
        <v>4048</v>
      </c>
      <c r="F867" s="460">
        <f t="shared" si="40"/>
        <v>4048</v>
      </c>
      <c r="G867" s="461">
        <v>1.256</v>
      </c>
      <c r="H867" s="462">
        <f t="shared" si="41"/>
        <v>1.256</v>
      </c>
      <c r="I867" s="457">
        <v>105</v>
      </c>
      <c r="J867" s="458">
        <v>2.6048127015628877E-2</v>
      </c>
      <c r="K867" s="457">
        <v>176</v>
      </c>
      <c r="L867" s="458">
        <v>4.3661622426196971E-2</v>
      </c>
      <c r="M867" s="457">
        <v>0</v>
      </c>
      <c r="N867" s="458">
        <v>0</v>
      </c>
    </row>
    <row r="868" spans="1:14" x14ac:dyDescent="0.3">
      <c r="A868" s="412" t="s">
        <v>1093</v>
      </c>
      <c r="B868" s="413" t="s">
        <v>163</v>
      </c>
      <c r="C868" s="465" t="s">
        <v>364</v>
      </c>
      <c r="D868" s="412" t="str">
        <f t="shared" si="39"/>
        <v>Grampians 25to64</v>
      </c>
      <c r="E868" s="463">
        <v>28788</v>
      </c>
      <c r="F868" s="460">
        <f t="shared" si="40"/>
        <v>28788</v>
      </c>
      <c r="G868" s="461">
        <v>1.256</v>
      </c>
      <c r="H868" s="462">
        <f t="shared" si="41"/>
        <v>1.256</v>
      </c>
      <c r="I868" s="457">
        <v>501</v>
      </c>
      <c r="J868" s="458">
        <v>1.7002647118713094E-2</v>
      </c>
      <c r="K868" s="457">
        <v>1862</v>
      </c>
      <c r="L868" s="458">
        <v>6.319147492024707E-2</v>
      </c>
      <c r="M868" s="457">
        <v>578</v>
      </c>
      <c r="N868" s="458">
        <v>1.961582841240752E-2</v>
      </c>
    </row>
    <row r="869" spans="1:14" x14ac:dyDescent="0.3">
      <c r="A869" s="412" t="s">
        <v>1093</v>
      </c>
      <c r="B869" s="413" t="s">
        <v>163</v>
      </c>
      <c r="C869" s="412" t="s">
        <v>9</v>
      </c>
      <c r="D869" s="412" t="str">
        <f t="shared" si="39"/>
        <v>Grampians 65+</v>
      </c>
      <c r="E869" s="463">
        <v>15025</v>
      </c>
      <c r="F869" s="460">
        <f t="shared" si="40"/>
        <v>15025</v>
      </c>
      <c r="G869" s="461">
        <v>1.256</v>
      </c>
      <c r="H869" s="462">
        <f t="shared" si="41"/>
        <v>1.256</v>
      </c>
      <c r="I869" s="457">
        <v>77</v>
      </c>
      <c r="J869" s="458">
        <v>5.1295716474585307E-3</v>
      </c>
      <c r="K869" s="457">
        <v>223</v>
      </c>
      <c r="L869" s="458">
        <v>1.4855772433548731E-2</v>
      </c>
      <c r="M869" s="457">
        <v>946</v>
      </c>
      <c r="N869" s="458">
        <v>6.3020451668776234E-2</v>
      </c>
    </row>
    <row r="870" spans="1:14" x14ac:dyDescent="0.3">
      <c r="A870" s="412" t="s">
        <v>1093</v>
      </c>
      <c r="B870" s="413" t="s">
        <v>163</v>
      </c>
      <c r="C870" s="412" t="s">
        <v>850</v>
      </c>
      <c r="D870" s="412" t="str">
        <f t="shared" si="39"/>
        <v>Grampians ALL</v>
      </c>
      <c r="E870" s="463">
        <v>59576</v>
      </c>
      <c r="F870" s="460">
        <f t="shared" si="40"/>
        <v>59576</v>
      </c>
      <c r="G870" s="461">
        <v>1.256</v>
      </c>
      <c r="H870" s="462">
        <f t="shared" si="41"/>
        <v>1.256</v>
      </c>
      <c r="I870" s="457">
        <v>1065</v>
      </c>
      <c r="J870" s="458">
        <v>1.7649983427245608E-2</v>
      </c>
      <c r="K870" s="457">
        <v>2816</v>
      </c>
      <c r="L870" s="458">
        <v>4.6668876367252241E-2</v>
      </c>
      <c r="M870" s="457">
        <v>1525</v>
      </c>
      <c r="N870" s="458">
        <v>2.5273450447464367E-2</v>
      </c>
    </row>
    <row r="871" spans="1:14" x14ac:dyDescent="0.3">
      <c r="A871" s="412" t="s">
        <v>1093</v>
      </c>
      <c r="B871" s="413" t="s">
        <v>201</v>
      </c>
      <c r="C871" s="465" t="s">
        <v>361</v>
      </c>
      <c r="D871" s="412" t="str">
        <f t="shared" si="39"/>
        <v>Granite Belt 12to17</v>
      </c>
      <c r="E871" s="463">
        <v>3337</v>
      </c>
      <c r="F871" s="460">
        <f t="shared" si="40"/>
        <v>3337</v>
      </c>
      <c r="G871" s="461">
        <v>0.875</v>
      </c>
      <c r="H871" s="462">
        <f t="shared" si="41"/>
        <v>0.875</v>
      </c>
      <c r="I871" s="457">
        <v>315</v>
      </c>
      <c r="J871" s="458">
        <v>9.5281306715063518E-2</v>
      </c>
      <c r="K871" s="457">
        <v>65</v>
      </c>
      <c r="L871" s="458">
        <v>1.9661222020568664E-2</v>
      </c>
      <c r="M871" s="457">
        <v>0</v>
      </c>
      <c r="N871" s="458">
        <v>0</v>
      </c>
    </row>
    <row r="872" spans="1:14" x14ac:dyDescent="0.3">
      <c r="A872" s="412" t="s">
        <v>1093</v>
      </c>
      <c r="B872" s="413" t="s">
        <v>201</v>
      </c>
      <c r="C872" s="465" t="s">
        <v>362</v>
      </c>
      <c r="D872" s="412" t="str">
        <f t="shared" si="39"/>
        <v>Granite Belt 18to24</v>
      </c>
      <c r="E872" s="463">
        <v>2960</v>
      </c>
      <c r="F872" s="460">
        <f t="shared" si="40"/>
        <v>2960</v>
      </c>
      <c r="G872" s="461">
        <v>1.704</v>
      </c>
      <c r="H872" s="462">
        <f t="shared" si="41"/>
        <v>1.704</v>
      </c>
      <c r="I872" s="457">
        <v>229</v>
      </c>
      <c r="J872" s="458">
        <v>8.7605202754399383E-2</v>
      </c>
      <c r="K872" s="457">
        <v>82</v>
      </c>
      <c r="L872" s="458">
        <v>3.1369548584544757E-2</v>
      </c>
      <c r="M872" s="457">
        <v>9</v>
      </c>
      <c r="N872" s="458">
        <v>3.4429992348890587E-3</v>
      </c>
    </row>
    <row r="873" spans="1:14" x14ac:dyDescent="0.3">
      <c r="A873" s="412" t="s">
        <v>1093</v>
      </c>
      <c r="B873" s="413" t="s">
        <v>201</v>
      </c>
      <c r="C873" s="465" t="s">
        <v>364</v>
      </c>
      <c r="D873" s="412" t="str">
        <f t="shared" si="39"/>
        <v>Granite Belt 25to64</v>
      </c>
      <c r="E873" s="463">
        <v>19608</v>
      </c>
      <c r="F873" s="460">
        <f t="shared" si="40"/>
        <v>19608</v>
      </c>
      <c r="G873" s="461">
        <v>1.704</v>
      </c>
      <c r="H873" s="462">
        <f t="shared" si="41"/>
        <v>1.704</v>
      </c>
      <c r="I873" s="457">
        <v>850</v>
      </c>
      <c r="J873" s="458">
        <v>4.395036194415719E-2</v>
      </c>
      <c r="K873" s="457">
        <v>965</v>
      </c>
      <c r="L873" s="458">
        <v>4.9896587383660804E-2</v>
      </c>
      <c r="M873" s="457">
        <v>539</v>
      </c>
      <c r="N873" s="458">
        <v>2.7869700103412616E-2</v>
      </c>
    </row>
    <row r="874" spans="1:14" x14ac:dyDescent="0.3">
      <c r="A874" s="412" t="s">
        <v>1093</v>
      </c>
      <c r="B874" s="413" t="s">
        <v>201</v>
      </c>
      <c r="C874" s="412" t="s">
        <v>9</v>
      </c>
      <c r="D874" s="412" t="str">
        <f t="shared" si="39"/>
        <v>Granite Belt 65+</v>
      </c>
      <c r="E874" s="463">
        <v>11393</v>
      </c>
      <c r="F874" s="460">
        <f t="shared" si="40"/>
        <v>11393</v>
      </c>
      <c r="G874" s="461">
        <v>1.704</v>
      </c>
      <c r="H874" s="462">
        <f t="shared" si="41"/>
        <v>1.704</v>
      </c>
      <c r="I874" s="457">
        <v>165</v>
      </c>
      <c r="J874" s="458">
        <v>1.5277777777777777E-2</v>
      </c>
      <c r="K874" s="457">
        <v>373</v>
      </c>
      <c r="L874" s="458">
        <v>3.453703703703704E-2</v>
      </c>
      <c r="M874" s="457">
        <v>857</v>
      </c>
      <c r="N874" s="458">
        <v>7.9351851851851854E-2</v>
      </c>
    </row>
    <row r="875" spans="1:14" x14ac:dyDescent="0.3">
      <c r="A875" s="412" t="s">
        <v>1093</v>
      </c>
      <c r="B875" s="413" t="s">
        <v>201</v>
      </c>
      <c r="C875" s="412" t="s">
        <v>850</v>
      </c>
      <c r="D875" s="412" t="str">
        <f t="shared" si="39"/>
        <v>Granite Belt ALL</v>
      </c>
      <c r="E875" s="463">
        <v>42859</v>
      </c>
      <c r="F875" s="460">
        <f t="shared" si="40"/>
        <v>42859</v>
      </c>
      <c r="G875" s="461">
        <v>1.704</v>
      </c>
      <c r="H875" s="462">
        <f t="shared" si="41"/>
        <v>1.704</v>
      </c>
      <c r="I875" s="457">
        <v>2216</v>
      </c>
      <c r="J875" s="458">
        <v>5.3371868978805394E-2</v>
      </c>
      <c r="K875" s="457">
        <v>1631</v>
      </c>
      <c r="L875" s="458">
        <v>3.9282273603082854E-2</v>
      </c>
      <c r="M875" s="457">
        <v>1407</v>
      </c>
      <c r="N875" s="458">
        <v>3.388728323699422E-2</v>
      </c>
    </row>
    <row r="876" spans="1:14" x14ac:dyDescent="0.3">
      <c r="A876" s="412" t="s">
        <v>1093</v>
      </c>
      <c r="B876" s="413" t="s">
        <v>36</v>
      </c>
      <c r="C876" s="465" t="s">
        <v>361</v>
      </c>
      <c r="D876" s="412" t="str">
        <f t="shared" si="39"/>
        <v>Great Lakes 12to17</v>
      </c>
      <c r="E876" s="463">
        <v>2061</v>
      </c>
      <c r="F876" s="460">
        <f t="shared" si="40"/>
        <v>2061</v>
      </c>
      <c r="G876" s="461">
        <v>2.0833333333333335</v>
      </c>
      <c r="H876" s="462">
        <f t="shared" si="41"/>
        <v>2.0833333333333335</v>
      </c>
      <c r="I876" s="457">
        <v>246</v>
      </c>
      <c r="J876" s="458">
        <v>0.12130177514792899</v>
      </c>
      <c r="K876" s="457">
        <v>22</v>
      </c>
      <c r="L876" s="458">
        <v>1.0848126232741617E-2</v>
      </c>
      <c r="M876" s="457">
        <v>3</v>
      </c>
      <c r="N876" s="458">
        <v>1.4792899408284023E-3</v>
      </c>
    </row>
    <row r="877" spans="1:14" x14ac:dyDescent="0.3">
      <c r="A877" s="412" t="s">
        <v>1093</v>
      </c>
      <c r="B877" s="413" t="s">
        <v>36</v>
      </c>
      <c r="C877" s="465" t="s">
        <v>362</v>
      </c>
      <c r="D877" s="412" t="str">
        <f t="shared" si="39"/>
        <v>Great Lakes 18to24</v>
      </c>
      <c r="E877" s="463">
        <v>1819</v>
      </c>
      <c r="F877" s="460">
        <f t="shared" si="40"/>
        <v>1819</v>
      </c>
      <c r="G877" s="461">
        <v>1.4480000000000002</v>
      </c>
      <c r="H877" s="462">
        <f t="shared" si="41"/>
        <v>1.4480000000000002</v>
      </c>
      <c r="I877" s="457">
        <v>171</v>
      </c>
      <c r="J877" s="458">
        <v>0.10497237569060773</v>
      </c>
      <c r="K877" s="457">
        <v>31</v>
      </c>
      <c r="L877" s="458">
        <v>1.9030079803560467E-2</v>
      </c>
      <c r="M877" s="457">
        <v>11</v>
      </c>
      <c r="N877" s="458">
        <v>6.752608962553714E-3</v>
      </c>
    </row>
    <row r="878" spans="1:14" x14ac:dyDescent="0.3">
      <c r="A878" s="412" t="s">
        <v>1093</v>
      </c>
      <c r="B878" s="413" t="s">
        <v>36</v>
      </c>
      <c r="C878" s="465" t="s">
        <v>364</v>
      </c>
      <c r="D878" s="412" t="str">
        <f t="shared" si="39"/>
        <v>Great Lakes 25to64</v>
      </c>
      <c r="E878" s="463">
        <v>14087</v>
      </c>
      <c r="F878" s="460">
        <f t="shared" si="40"/>
        <v>14087</v>
      </c>
      <c r="G878" s="461">
        <v>1.4480000000000002</v>
      </c>
      <c r="H878" s="462">
        <f t="shared" si="41"/>
        <v>1.4480000000000002</v>
      </c>
      <c r="I878" s="457">
        <v>831</v>
      </c>
      <c r="J878" s="458">
        <v>5.7921516693385376E-2</v>
      </c>
      <c r="K878" s="457">
        <v>635</v>
      </c>
      <c r="L878" s="458">
        <v>4.4260124067749353E-2</v>
      </c>
      <c r="M878" s="457">
        <v>312</v>
      </c>
      <c r="N878" s="458">
        <v>2.1746706628563463E-2</v>
      </c>
    </row>
    <row r="879" spans="1:14" x14ac:dyDescent="0.3">
      <c r="A879" s="412" t="s">
        <v>1093</v>
      </c>
      <c r="B879" s="413" t="s">
        <v>36</v>
      </c>
      <c r="C879" s="412" t="s">
        <v>9</v>
      </c>
      <c r="D879" s="412" t="str">
        <f t="shared" si="39"/>
        <v>Great Lakes 65+</v>
      </c>
      <c r="E879" s="463">
        <v>12070</v>
      </c>
      <c r="F879" s="460">
        <f t="shared" si="40"/>
        <v>12070</v>
      </c>
      <c r="G879" s="461">
        <v>1.4480000000000002</v>
      </c>
      <c r="H879" s="462">
        <f t="shared" si="41"/>
        <v>1.4480000000000002</v>
      </c>
      <c r="I879" s="457">
        <v>227</v>
      </c>
      <c r="J879" s="458">
        <v>1.9022877734014915E-2</v>
      </c>
      <c r="K879" s="457">
        <v>237</v>
      </c>
      <c r="L879" s="458">
        <v>1.9860889968993548E-2</v>
      </c>
      <c r="M879" s="457">
        <v>836</v>
      </c>
      <c r="N879" s="458">
        <v>7.0057822844213524E-2</v>
      </c>
    </row>
    <row r="880" spans="1:14" x14ac:dyDescent="0.3">
      <c r="A880" s="412" t="s">
        <v>1093</v>
      </c>
      <c r="B880" s="413" t="s">
        <v>36</v>
      </c>
      <c r="C880" s="412" t="s">
        <v>850</v>
      </c>
      <c r="D880" s="412" t="str">
        <f t="shared" si="39"/>
        <v>Great Lakes ALL</v>
      </c>
      <c r="E880" s="463">
        <v>33562</v>
      </c>
      <c r="F880" s="460">
        <f t="shared" si="40"/>
        <v>33562</v>
      </c>
      <c r="G880" s="461">
        <v>1.4480000000000002</v>
      </c>
      <c r="H880" s="462">
        <f t="shared" si="41"/>
        <v>1.4480000000000002</v>
      </c>
      <c r="I880" s="457">
        <v>2004</v>
      </c>
      <c r="J880" s="458">
        <v>6.0160307405961996E-2</v>
      </c>
      <c r="K880" s="457">
        <v>1052</v>
      </c>
      <c r="L880" s="458">
        <v>3.1581159376782443E-2</v>
      </c>
      <c r="M880" s="457">
        <v>1164</v>
      </c>
      <c r="N880" s="458">
        <v>3.4943412086097685E-2</v>
      </c>
    </row>
    <row r="881" spans="1:14" x14ac:dyDescent="0.3">
      <c r="A881" s="412" t="s">
        <v>1093</v>
      </c>
      <c r="B881" s="413" t="s">
        <v>54</v>
      </c>
      <c r="C881" s="465" t="s">
        <v>361</v>
      </c>
      <c r="D881" s="412" t="str">
        <f t="shared" si="39"/>
        <v>Griffith - Murrumbidgee (West) 12to17</v>
      </c>
      <c r="E881" s="463">
        <v>4095</v>
      </c>
      <c r="F881" s="460">
        <f t="shared" si="40"/>
        <v>4095</v>
      </c>
      <c r="G881" s="461">
        <v>1.375</v>
      </c>
      <c r="H881" s="462">
        <f t="shared" si="41"/>
        <v>1.375</v>
      </c>
      <c r="I881" s="457">
        <v>431</v>
      </c>
      <c r="J881" s="458">
        <v>0.10330776605944392</v>
      </c>
      <c r="K881" s="457">
        <v>398</v>
      </c>
      <c r="L881" s="458">
        <v>9.539789069990412E-2</v>
      </c>
      <c r="M881" s="457">
        <v>0</v>
      </c>
      <c r="N881" s="458">
        <v>0</v>
      </c>
    </row>
    <row r="882" spans="1:14" x14ac:dyDescent="0.3">
      <c r="A882" s="412" t="s">
        <v>1093</v>
      </c>
      <c r="B882" s="413" t="s">
        <v>54</v>
      </c>
      <c r="C882" s="465" t="s">
        <v>362</v>
      </c>
      <c r="D882" s="412" t="str">
        <f t="shared" si="39"/>
        <v>Griffith - Murrumbidgee (West) 18to24</v>
      </c>
      <c r="E882" s="463">
        <v>4137</v>
      </c>
      <c r="F882" s="460">
        <f t="shared" si="40"/>
        <v>4137</v>
      </c>
      <c r="G882" s="461">
        <v>1.1759999999999999</v>
      </c>
      <c r="H882" s="462">
        <f t="shared" si="41"/>
        <v>1.1759999999999999</v>
      </c>
      <c r="I882" s="457">
        <v>381</v>
      </c>
      <c r="J882" s="458">
        <v>9.8576972833117726E-2</v>
      </c>
      <c r="K882" s="457">
        <v>453</v>
      </c>
      <c r="L882" s="458">
        <v>0.11720569210866753</v>
      </c>
      <c r="M882" s="457">
        <v>6</v>
      </c>
      <c r="N882" s="458">
        <v>1.5523932729624838E-3</v>
      </c>
    </row>
    <row r="883" spans="1:14" x14ac:dyDescent="0.3">
      <c r="A883" s="412" t="s">
        <v>1093</v>
      </c>
      <c r="B883" s="413" t="s">
        <v>54</v>
      </c>
      <c r="C883" s="465" t="s">
        <v>364</v>
      </c>
      <c r="D883" s="412" t="str">
        <f t="shared" si="39"/>
        <v>Griffith - Murrumbidgee (West) 25to64</v>
      </c>
      <c r="E883" s="463">
        <v>24739</v>
      </c>
      <c r="F883" s="460">
        <f t="shared" si="40"/>
        <v>24739</v>
      </c>
      <c r="G883" s="461">
        <v>1.1759999999999999</v>
      </c>
      <c r="H883" s="462">
        <f t="shared" si="41"/>
        <v>1.1759999999999999</v>
      </c>
      <c r="I883" s="457">
        <v>1422</v>
      </c>
      <c r="J883" s="458">
        <v>5.6802748262363187E-2</v>
      </c>
      <c r="K883" s="457">
        <v>4917</v>
      </c>
      <c r="L883" s="458">
        <v>0.19641287848526004</v>
      </c>
      <c r="M883" s="457">
        <v>261</v>
      </c>
      <c r="N883" s="458">
        <v>1.0425820883598306E-2</v>
      </c>
    </row>
    <row r="884" spans="1:14" x14ac:dyDescent="0.3">
      <c r="A884" s="412" t="s">
        <v>1093</v>
      </c>
      <c r="B884" s="413" t="s">
        <v>54</v>
      </c>
      <c r="C884" s="412" t="s">
        <v>9</v>
      </c>
      <c r="D884" s="412" t="str">
        <f t="shared" si="39"/>
        <v>Griffith - Murrumbidgee (West) 65+</v>
      </c>
      <c r="E884" s="463">
        <v>8833</v>
      </c>
      <c r="F884" s="460">
        <f t="shared" si="40"/>
        <v>8833</v>
      </c>
      <c r="G884" s="461">
        <v>1.1759999999999999</v>
      </c>
      <c r="H884" s="462">
        <f t="shared" si="41"/>
        <v>1.1759999999999999</v>
      </c>
      <c r="I884" s="457">
        <v>208</v>
      </c>
      <c r="J884" s="458">
        <v>2.3701002734731084E-2</v>
      </c>
      <c r="K884" s="457">
        <v>1177</v>
      </c>
      <c r="L884" s="458">
        <v>0.13411577028258889</v>
      </c>
      <c r="M884" s="457">
        <v>397</v>
      </c>
      <c r="N884" s="458">
        <v>4.5237010027347313E-2</v>
      </c>
    </row>
    <row r="885" spans="1:14" x14ac:dyDescent="0.3">
      <c r="A885" s="412" t="s">
        <v>1093</v>
      </c>
      <c r="B885" s="413" t="s">
        <v>54</v>
      </c>
      <c r="C885" s="412" t="s">
        <v>850</v>
      </c>
      <c r="D885" s="412" t="str">
        <f t="shared" si="39"/>
        <v>Griffith - Murrumbidgee (West) ALL</v>
      </c>
      <c r="E885" s="463">
        <v>49658</v>
      </c>
      <c r="F885" s="460">
        <f t="shared" si="40"/>
        <v>49658</v>
      </c>
      <c r="G885" s="461">
        <v>1.1759999999999999</v>
      </c>
      <c r="H885" s="462">
        <f t="shared" si="41"/>
        <v>1.1759999999999999</v>
      </c>
      <c r="I885" s="457">
        <v>3482</v>
      </c>
      <c r="J885" s="458">
        <v>7.0259690469944916E-2</v>
      </c>
      <c r="K885" s="457">
        <v>7870</v>
      </c>
      <c r="L885" s="458">
        <v>0.15880062148146654</v>
      </c>
      <c r="M885" s="457">
        <v>661</v>
      </c>
      <c r="N885" s="458">
        <v>1.3337637966867774E-2</v>
      </c>
    </row>
    <row r="886" spans="1:14" x14ac:dyDescent="0.3">
      <c r="A886" s="412" t="s">
        <v>1093</v>
      </c>
      <c r="B886" s="413" t="s">
        <v>346</v>
      </c>
      <c r="C886" s="465" t="s">
        <v>361</v>
      </c>
      <c r="D886" s="412" t="str">
        <f t="shared" si="39"/>
        <v>Gungahlin 12to17</v>
      </c>
      <c r="E886" s="463">
        <v>7027</v>
      </c>
      <c r="F886" s="460">
        <f t="shared" si="40"/>
        <v>7027</v>
      </c>
      <c r="G886" s="461">
        <v>1.2916666666666667</v>
      </c>
      <c r="H886" s="462">
        <f t="shared" si="41"/>
        <v>1.2916666666666667</v>
      </c>
      <c r="I886" s="457">
        <v>155</v>
      </c>
      <c r="J886" s="458">
        <v>2.4113254511512135E-2</v>
      </c>
      <c r="K886" s="457">
        <v>1724</v>
      </c>
      <c r="L886" s="458">
        <v>0.26820161792159303</v>
      </c>
      <c r="M886" s="457">
        <v>0</v>
      </c>
      <c r="N886" s="458">
        <v>0</v>
      </c>
    </row>
    <row r="887" spans="1:14" x14ac:dyDescent="0.3">
      <c r="A887" s="412" t="s">
        <v>1093</v>
      </c>
      <c r="B887" s="413" t="s">
        <v>346</v>
      </c>
      <c r="C887" s="465" t="s">
        <v>362</v>
      </c>
      <c r="D887" s="412" t="str">
        <f t="shared" si="39"/>
        <v>Gungahlin 18to24</v>
      </c>
      <c r="E887" s="463">
        <v>8053</v>
      </c>
      <c r="F887" s="460">
        <f t="shared" si="40"/>
        <v>8053</v>
      </c>
      <c r="G887" s="461">
        <v>0.624</v>
      </c>
      <c r="H887" s="462">
        <f t="shared" si="41"/>
        <v>0.624</v>
      </c>
      <c r="I887" s="457">
        <v>215</v>
      </c>
      <c r="J887" s="458">
        <v>2.8100901842896354E-2</v>
      </c>
      <c r="K887" s="457">
        <v>2344</v>
      </c>
      <c r="L887" s="458">
        <v>0.3063651810220886</v>
      </c>
      <c r="M887" s="457">
        <v>101</v>
      </c>
      <c r="N887" s="458">
        <v>1.3200888772709449E-2</v>
      </c>
    </row>
    <row r="888" spans="1:14" x14ac:dyDescent="0.3">
      <c r="A888" s="412" t="s">
        <v>1093</v>
      </c>
      <c r="B888" s="413" t="s">
        <v>346</v>
      </c>
      <c r="C888" s="465" t="s">
        <v>364</v>
      </c>
      <c r="D888" s="412" t="str">
        <f t="shared" si="39"/>
        <v>Gungahlin 25to64</v>
      </c>
      <c r="E888" s="463">
        <v>52521</v>
      </c>
      <c r="F888" s="460">
        <f t="shared" si="40"/>
        <v>52521</v>
      </c>
      <c r="G888" s="461">
        <v>0.624</v>
      </c>
      <c r="H888" s="462">
        <f t="shared" si="41"/>
        <v>0.624</v>
      </c>
      <c r="I888" s="457">
        <v>628</v>
      </c>
      <c r="J888" s="458">
        <v>1.2454139811601388E-2</v>
      </c>
      <c r="K888" s="457">
        <v>21471</v>
      </c>
      <c r="L888" s="458">
        <v>0.42580069410014876</v>
      </c>
      <c r="M888" s="457">
        <v>3175</v>
      </c>
      <c r="N888" s="458">
        <v>6.296479920674268E-2</v>
      </c>
    </row>
    <row r="889" spans="1:14" x14ac:dyDescent="0.3">
      <c r="A889" s="412" t="s">
        <v>1093</v>
      </c>
      <c r="B889" s="413" t="s">
        <v>346</v>
      </c>
      <c r="C889" s="412" t="s">
        <v>9</v>
      </c>
      <c r="D889" s="412" t="str">
        <f t="shared" si="39"/>
        <v>Gungahlin 65+</v>
      </c>
      <c r="E889" s="463">
        <v>6820</v>
      </c>
      <c r="F889" s="460">
        <f t="shared" si="40"/>
        <v>6820</v>
      </c>
      <c r="G889" s="461">
        <v>0.624</v>
      </c>
      <c r="H889" s="462">
        <f t="shared" si="41"/>
        <v>0.624</v>
      </c>
      <c r="I889" s="457">
        <v>33</v>
      </c>
      <c r="J889" s="458">
        <v>5.2331113225499524E-3</v>
      </c>
      <c r="K889" s="457">
        <v>2084</v>
      </c>
      <c r="L889" s="458">
        <v>0.3304789089755788</v>
      </c>
      <c r="M889" s="457">
        <v>492</v>
      </c>
      <c r="N889" s="458">
        <v>7.8020932445290195E-2</v>
      </c>
    </row>
    <row r="890" spans="1:14" x14ac:dyDescent="0.3">
      <c r="A890" s="412" t="s">
        <v>1093</v>
      </c>
      <c r="B890" s="413" t="s">
        <v>346</v>
      </c>
      <c r="C890" s="412" t="s">
        <v>850</v>
      </c>
      <c r="D890" s="412" t="str">
        <f t="shared" si="39"/>
        <v>Gungahlin ALL</v>
      </c>
      <c r="E890" s="463">
        <v>90629</v>
      </c>
      <c r="F890" s="460">
        <f t="shared" si="40"/>
        <v>90629</v>
      </c>
      <c r="G890" s="461">
        <v>0.624</v>
      </c>
      <c r="H890" s="462">
        <f t="shared" si="41"/>
        <v>0.624</v>
      </c>
      <c r="I890" s="457">
        <v>1434</v>
      </c>
      <c r="J890" s="458">
        <v>1.6354553956342235E-2</v>
      </c>
      <c r="K890" s="457">
        <v>33392</v>
      </c>
      <c r="L890" s="458">
        <v>0.38083072922606692</v>
      </c>
      <c r="M890" s="457">
        <v>3772</v>
      </c>
      <c r="N890" s="458">
        <v>4.3019091717798406E-2</v>
      </c>
    </row>
    <row r="891" spans="1:14" x14ac:dyDescent="0.3">
      <c r="A891" s="412" t="s">
        <v>1093</v>
      </c>
      <c r="B891" s="413" t="s">
        <v>252</v>
      </c>
      <c r="C891" s="465" t="s">
        <v>361</v>
      </c>
      <c r="D891" s="412" t="str">
        <f t="shared" si="39"/>
        <v>Gympie - Cooloola 12to17</v>
      </c>
      <c r="E891" s="463">
        <v>4207</v>
      </c>
      <c r="F891" s="460">
        <f t="shared" si="40"/>
        <v>4207</v>
      </c>
      <c r="G891" s="461">
        <v>1.5416666666666665</v>
      </c>
      <c r="H891" s="462">
        <f t="shared" si="41"/>
        <v>1.5416666666666665</v>
      </c>
      <c r="I891" s="457">
        <v>353</v>
      </c>
      <c r="J891" s="458">
        <v>8.5846303501945526E-2</v>
      </c>
      <c r="K891" s="457">
        <v>55</v>
      </c>
      <c r="L891" s="458">
        <v>1.3375486381322957E-2</v>
      </c>
      <c r="M891" s="457">
        <v>0</v>
      </c>
      <c r="N891" s="458">
        <v>0</v>
      </c>
    </row>
    <row r="892" spans="1:14" x14ac:dyDescent="0.3">
      <c r="A892" s="412" t="s">
        <v>1093</v>
      </c>
      <c r="B892" s="413" t="s">
        <v>252</v>
      </c>
      <c r="C892" s="465" t="s">
        <v>362</v>
      </c>
      <c r="D892" s="412" t="str">
        <f t="shared" si="39"/>
        <v>Gympie - Cooloola 18to24</v>
      </c>
      <c r="E892" s="463">
        <v>3664</v>
      </c>
      <c r="F892" s="460">
        <f t="shared" si="40"/>
        <v>3664</v>
      </c>
      <c r="G892" s="461">
        <v>1.6</v>
      </c>
      <c r="H892" s="462">
        <f t="shared" si="41"/>
        <v>1.6</v>
      </c>
      <c r="I892" s="457">
        <v>231</v>
      </c>
      <c r="J892" s="458">
        <v>7.1873055382700682E-2</v>
      </c>
      <c r="K892" s="457">
        <v>64</v>
      </c>
      <c r="L892" s="458">
        <v>1.9912881144990666E-2</v>
      </c>
      <c r="M892" s="457">
        <v>26</v>
      </c>
      <c r="N892" s="458">
        <v>8.0896079651524583E-3</v>
      </c>
    </row>
    <row r="893" spans="1:14" x14ac:dyDescent="0.3">
      <c r="A893" s="412" t="s">
        <v>1093</v>
      </c>
      <c r="B893" s="413" t="s">
        <v>252</v>
      </c>
      <c r="C893" s="465" t="s">
        <v>364</v>
      </c>
      <c r="D893" s="412" t="str">
        <f t="shared" si="39"/>
        <v>Gympie - Cooloola 25to64</v>
      </c>
      <c r="E893" s="463">
        <v>26644</v>
      </c>
      <c r="F893" s="460">
        <f t="shared" si="40"/>
        <v>26644</v>
      </c>
      <c r="G893" s="461">
        <v>1.6</v>
      </c>
      <c r="H893" s="462">
        <f t="shared" si="41"/>
        <v>1.6</v>
      </c>
      <c r="I893" s="457">
        <v>933</v>
      </c>
      <c r="J893" s="458">
        <v>3.6317633320358117E-2</v>
      </c>
      <c r="K893" s="457">
        <v>852</v>
      </c>
      <c r="L893" s="458">
        <v>3.3164655507979757E-2</v>
      </c>
      <c r="M893" s="457">
        <v>807</v>
      </c>
      <c r="N893" s="458">
        <v>3.1413001167769558E-2</v>
      </c>
    </row>
    <row r="894" spans="1:14" x14ac:dyDescent="0.3">
      <c r="A894" s="412" t="s">
        <v>1093</v>
      </c>
      <c r="B894" s="413" t="s">
        <v>252</v>
      </c>
      <c r="C894" s="412" t="s">
        <v>9</v>
      </c>
      <c r="D894" s="412" t="str">
        <f t="shared" si="39"/>
        <v>Gympie - Cooloola 65+</v>
      </c>
      <c r="E894" s="463">
        <v>14372</v>
      </c>
      <c r="F894" s="460">
        <f t="shared" si="40"/>
        <v>14372</v>
      </c>
      <c r="G894" s="461">
        <v>1.6</v>
      </c>
      <c r="H894" s="462">
        <f t="shared" si="41"/>
        <v>1.6</v>
      </c>
      <c r="I894" s="457">
        <v>184</v>
      </c>
      <c r="J894" s="458">
        <v>1.3698630136986301E-2</v>
      </c>
      <c r="K894" s="457">
        <v>264</v>
      </c>
      <c r="L894" s="458">
        <v>1.9654556283502083E-2</v>
      </c>
      <c r="M894" s="457">
        <v>1197</v>
      </c>
      <c r="N894" s="458">
        <v>8.9115544967242402E-2</v>
      </c>
    </row>
    <row r="895" spans="1:14" x14ac:dyDescent="0.3">
      <c r="A895" s="412" t="s">
        <v>1093</v>
      </c>
      <c r="B895" s="413" t="s">
        <v>252</v>
      </c>
      <c r="C895" s="412" t="s">
        <v>850</v>
      </c>
      <c r="D895" s="412" t="str">
        <f t="shared" si="39"/>
        <v>Gympie - Cooloola ALL</v>
      </c>
      <c r="E895" s="463">
        <v>56066</v>
      </c>
      <c r="F895" s="460">
        <f t="shared" si="40"/>
        <v>56066</v>
      </c>
      <c r="G895" s="461">
        <v>1.6</v>
      </c>
      <c r="H895" s="462">
        <f t="shared" si="41"/>
        <v>1.6</v>
      </c>
      <c r="I895" s="457">
        <v>2325</v>
      </c>
      <c r="J895" s="458">
        <v>4.3751528951280552E-2</v>
      </c>
      <c r="K895" s="457">
        <v>1408</v>
      </c>
      <c r="L895" s="458">
        <v>2.6495549575657213E-2</v>
      </c>
      <c r="M895" s="457">
        <v>2032</v>
      </c>
      <c r="N895" s="458">
        <v>3.8237895410323477E-2</v>
      </c>
    </row>
    <row r="896" spans="1:14" x14ac:dyDescent="0.3">
      <c r="A896" s="412" t="s">
        <v>1093</v>
      </c>
      <c r="B896" s="413" t="s">
        <v>61</v>
      </c>
      <c r="C896" s="465" t="s">
        <v>361</v>
      </c>
      <c r="D896" s="412" t="str">
        <f t="shared" si="39"/>
        <v>Hawkesbury 12to17</v>
      </c>
      <c r="E896" s="463">
        <v>2002</v>
      </c>
      <c r="F896" s="460">
        <f t="shared" si="40"/>
        <v>2002</v>
      </c>
      <c r="G896" s="461">
        <v>4.333333333333333</v>
      </c>
      <c r="H896" s="462">
        <f t="shared" si="41"/>
        <v>4.333333333333333</v>
      </c>
      <c r="I896" s="457">
        <v>126</v>
      </c>
      <c r="J896" s="458">
        <v>6.095791001451379E-2</v>
      </c>
      <c r="K896" s="457">
        <v>68</v>
      </c>
      <c r="L896" s="458">
        <v>3.2897919690372521E-2</v>
      </c>
      <c r="M896" s="457">
        <v>0</v>
      </c>
      <c r="N896" s="458">
        <v>0</v>
      </c>
    </row>
    <row r="897" spans="1:14" x14ac:dyDescent="0.3">
      <c r="A897" s="412" t="s">
        <v>1093</v>
      </c>
      <c r="B897" s="413" t="s">
        <v>61</v>
      </c>
      <c r="C897" s="465" t="s">
        <v>362</v>
      </c>
      <c r="D897" s="412" t="str">
        <f t="shared" si="39"/>
        <v>Hawkesbury 18to24</v>
      </c>
      <c r="E897" s="463">
        <v>2320</v>
      </c>
      <c r="F897" s="460">
        <f t="shared" si="40"/>
        <v>2320</v>
      </c>
      <c r="G897" s="464">
        <v>1</v>
      </c>
      <c r="H897" s="462">
        <f t="shared" si="41"/>
        <v>1</v>
      </c>
      <c r="I897" s="457">
        <v>143</v>
      </c>
      <c r="J897" s="458">
        <v>6.5088757396449703E-2</v>
      </c>
      <c r="K897" s="457">
        <v>63</v>
      </c>
      <c r="L897" s="458">
        <v>2.8675466545289029E-2</v>
      </c>
      <c r="M897" s="457">
        <v>12</v>
      </c>
      <c r="N897" s="458">
        <v>5.4619936276741011E-3</v>
      </c>
    </row>
    <row r="898" spans="1:14" x14ac:dyDescent="0.3">
      <c r="A898" s="412" t="s">
        <v>1093</v>
      </c>
      <c r="B898" s="413" t="s">
        <v>61</v>
      </c>
      <c r="C898" s="465" t="s">
        <v>364</v>
      </c>
      <c r="D898" s="412" t="str">
        <f t="shared" si="39"/>
        <v>Hawkesbury 25to64</v>
      </c>
      <c r="E898" s="463">
        <v>12889</v>
      </c>
      <c r="F898" s="460">
        <f t="shared" si="40"/>
        <v>12889</v>
      </c>
      <c r="G898" s="464">
        <v>1</v>
      </c>
      <c r="H898" s="462">
        <f t="shared" si="41"/>
        <v>1</v>
      </c>
      <c r="I898" s="457">
        <v>379</v>
      </c>
      <c r="J898" s="458">
        <v>2.9122483479329952E-2</v>
      </c>
      <c r="K898" s="457">
        <v>712</v>
      </c>
      <c r="L898" s="458">
        <v>5.4710311971722762E-2</v>
      </c>
      <c r="M898" s="457">
        <v>306</v>
      </c>
      <c r="N898" s="458">
        <v>2.351313969571231E-2</v>
      </c>
    </row>
    <row r="899" spans="1:14" x14ac:dyDescent="0.3">
      <c r="A899" s="412" t="s">
        <v>1093</v>
      </c>
      <c r="B899" s="413" t="s">
        <v>61</v>
      </c>
      <c r="C899" s="412" t="s">
        <v>9</v>
      </c>
      <c r="D899" s="412" t="str">
        <f t="shared" si="39"/>
        <v>Hawkesbury 65+</v>
      </c>
      <c r="E899" s="463">
        <v>4295</v>
      </c>
      <c r="F899" s="460">
        <f t="shared" si="40"/>
        <v>4295</v>
      </c>
      <c r="G899" s="464">
        <v>1</v>
      </c>
      <c r="H899" s="462">
        <f t="shared" si="41"/>
        <v>1</v>
      </c>
      <c r="I899" s="457">
        <v>51</v>
      </c>
      <c r="J899" s="458">
        <v>1.2699203187250997E-2</v>
      </c>
      <c r="K899" s="457">
        <v>286</v>
      </c>
      <c r="L899" s="458">
        <v>7.1215139442231082E-2</v>
      </c>
      <c r="M899" s="457">
        <v>290</v>
      </c>
      <c r="N899" s="458">
        <v>7.2211155378486061E-2</v>
      </c>
    </row>
    <row r="900" spans="1:14" x14ac:dyDescent="0.3">
      <c r="A900" s="412" t="s">
        <v>1093</v>
      </c>
      <c r="B900" s="413" t="s">
        <v>61</v>
      </c>
      <c r="C900" s="412" t="s">
        <v>850</v>
      </c>
      <c r="D900" s="412" t="str">
        <f t="shared" si="39"/>
        <v>Hawkesbury ALL</v>
      </c>
      <c r="E900" s="463">
        <v>25179</v>
      </c>
      <c r="F900" s="460">
        <f t="shared" si="40"/>
        <v>25179</v>
      </c>
      <c r="G900" s="464">
        <v>1</v>
      </c>
      <c r="H900" s="462">
        <f t="shared" si="41"/>
        <v>1</v>
      </c>
      <c r="I900" s="457">
        <v>959</v>
      </c>
      <c r="J900" s="458">
        <v>3.8350795809005842E-2</v>
      </c>
      <c r="K900" s="457">
        <v>1228</v>
      </c>
      <c r="L900" s="458">
        <v>4.9108214028633128E-2</v>
      </c>
      <c r="M900" s="457">
        <v>607</v>
      </c>
      <c r="N900" s="458">
        <v>2.4274174198192434E-2</v>
      </c>
    </row>
    <row r="901" spans="1:14" x14ac:dyDescent="0.3">
      <c r="A901" s="412" t="s">
        <v>1093</v>
      </c>
      <c r="B901" s="413" t="s">
        <v>109</v>
      </c>
      <c r="C901" s="465" t="s">
        <v>361</v>
      </c>
      <c r="D901" s="412" t="str">
        <f t="shared" si="39"/>
        <v>Heathcote - Castlemaine - Kyneton 12to17</v>
      </c>
      <c r="E901" s="463">
        <v>3866</v>
      </c>
      <c r="F901" s="460">
        <f t="shared" si="40"/>
        <v>3866</v>
      </c>
      <c r="G901" s="461">
        <v>0.20833333333333334</v>
      </c>
      <c r="H901" s="462">
        <f t="shared" si="41"/>
        <v>0.20833333333333334</v>
      </c>
      <c r="I901" s="457">
        <v>69</v>
      </c>
      <c r="J901" s="458">
        <v>1.8508583690987124E-2</v>
      </c>
      <c r="K901" s="457">
        <v>87</v>
      </c>
      <c r="L901" s="458">
        <v>2.3336909871244635E-2</v>
      </c>
      <c r="M901" s="457">
        <v>0</v>
      </c>
      <c r="N901" s="458">
        <v>0</v>
      </c>
    </row>
    <row r="902" spans="1:14" x14ac:dyDescent="0.3">
      <c r="A902" s="412" t="s">
        <v>1093</v>
      </c>
      <c r="B902" s="413" t="s">
        <v>109</v>
      </c>
      <c r="C902" s="465" t="s">
        <v>362</v>
      </c>
      <c r="D902" s="412" t="str">
        <f t="shared" si="39"/>
        <v>Heathcote - Castlemaine - Kyneton 18to24</v>
      </c>
      <c r="E902" s="463">
        <v>3165</v>
      </c>
      <c r="F902" s="460">
        <f t="shared" si="40"/>
        <v>3165</v>
      </c>
      <c r="G902" s="461">
        <v>1.32</v>
      </c>
      <c r="H902" s="462">
        <f t="shared" si="41"/>
        <v>1.32</v>
      </c>
      <c r="I902" s="457">
        <v>64</v>
      </c>
      <c r="J902" s="458">
        <v>2.2865309038942478E-2</v>
      </c>
      <c r="K902" s="457">
        <v>79</v>
      </c>
      <c r="L902" s="458">
        <v>2.8224365844944622E-2</v>
      </c>
      <c r="M902" s="457">
        <v>12</v>
      </c>
      <c r="N902" s="458">
        <v>4.2872454448017148E-3</v>
      </c>
    </row>
    <row r="903" spans="1:14" x14ac:dyDescent="0.3">
      <c r="A903" s="412" t="s">
        <v>1093</v>
      </c>
      <c r="B903" s="413" t="s">
        <v>109</v>
      </c>
      <c r="C903" s="465" t="s">
        <v>364</v>
      </c>
      <c r="D903" s="412" t="str">
        <f t="shared" si="39"/>
        <v>Heathcote - Castlemaine - Kyneton 25to64</v>
      </c>
      <c r="E903" s="463">
        <v>26031</v>
      </c>
      <c r="F903" s="460">
        <f t="shared" si="40"/>
        <v>26031</v>
      </c>
      <c r="G903" s="461">
        <v>1.32</v>
      </c>
      <c r="H903" s="462">
        <f t="shared" si="41"/>
        <v>1.32</v>
      </c>
      <c r="I903" s="457">
        <v>306</v>
      </c>
      <c r="J903" s="458">
        <v>1.1639406618486116E-2</v>
      </c>
      <c r="K903" s="457">
        <v>1112</v>
      </c>
      <c r="L903" s="458">
        <v>4.2297451502472425E-2</v>
      </c>
      <c r="M903" s="457">
        <v>562</v>
      </c>
      <c r="N903" s="458">
        <v>2.1376949410422213E-2</v>
      </c>
    </row>
    <row r="904" spans="1:14" x14ac:dyDescent="0.3">
      <c r="A904" s="412" t="s">
        <v>1093</v>
      </c>
      <c r="B904" s="413" t="s">
        <v>109</v>
      </c>
      <c r="C904" s="412" t="s">
        <v>9</v>
      </c>
      <c r="D904" s="412" t="str">
        <f t="shared" si="39"/>
        <v>Heathcote - Castlemaine - Kyneton 65+</v>
      </c>
      <c r="E904" s="463">
        <v>13640</v>
      </c>
      <c r="F904" s="460">
        <f t="shared" si="40"/>
        <v>13640</v>
      </c>
      <c r="G904" s="461">
        <v>1.32</v>
      </c>
      <c r="H904" s="462">
        <f t="shared" si="41"/>
        <v>1.32</v>
      </c>
      <c r="I904" s="457">
        <v>51</v>
      </c>
      <c r="J904" s="458">
        <v>3.9565554693560901E-3</v>
      </c>
      <c r="K904" s="457">
        <v>356</v>
      </c>
      <c r="L904" s="458">
        <v>2.7618308766485647E-2</v>
      </c>
      <c r="M904" s="457">
        <v>787</v>
      </c>
      <c r="N904" s="458">
        <v>6.1055081458494954E-2</v>
      </c>
    </row>
    <row r="905" spans="1:14" x14ac:dyDescent="0.3">
      <c r="A905" s="412" t="s">
        <v>1093</v>
      </c>
      <c r="B905" s="413" t="s">
        <v>109</v>
      </c>
      <c r="C905" s="412" t="s">
        <v>850</v>
      </c>
      <c r="D905" s="412" t="str">
        <f t="shared" si="39"/>
        <v>Heathcote - Castlemaine - Kyneton ALL</v>
      </c>
      <c r="E905" s="463">
        <v>53576</v>
      </c>
      <c r="F905" s="460">
        <f t="shared" si="40"/>
        <v>53576</v>
      </c>
      <c r="G905" s="461">
        <v>1.32</v>
      </c>
      <c r="H905" s="462">
        <f t="shared" si="41"/>
        <v>1.32</v>
      </c>
      <c r="I905" s="457">
        <v>630</v>
      </c>
      <c r="J905" s="458">
        <v>1.2E-2</v>
      </c>
      <c r="K905" s="457">
        <v>1878</v>
      </c>
      <c r="L905" s="458">
        <v>3.5771428571428572E-2</v>
      </c>
      <c r="M905" s="457">
        <v>1363</v>
      </c>
      <c r="N905" s="458">
        <v>2.5961904761904762E-2</v>
      </c>
    </row>
    <row r="906" spans="1:14" x14ac:dyDescent="0.3">
      <c r="A906" s="412" t="s">
        <v>1093</v>
      </c>
      <c r="B906" s="413" t="s">
        <v>253</v>
      </c>
      <c r="C906" s="465" t="s">
        <v>361</v>
      </c>
      <c r="D906" s="412" t="str">
        <f t="shared" si="39"/>
        <v>Hervey Bay 12to17</v>
      </c>
      <c r="E906" s="463">
        <v>4805</v>
      </c>
      <c r="F906" s="460">
        <f t="shared" si="40"/>
        <v>4805</v>
      </c>
      <c r="G906" s="461">
        <v>1.4583333333333335</v>
      </c>
      <c r="H906" s="462">
        <f t="shared" si="41"/>
        <v>1.4583333333333335</v>
      </c>
      <c r="I906" s="457">
        <v>485</v>
      </c>
      <c r="J906" s="458">
        <v>0.10405492383608668</v>
      </c>
      <c r="K906" s="457">
        <v>137</v>
      </c>
      <c r="L906" s="458">
        <v>2.9392834155760567E-2</v>
      </c>
      <c r="M906" s="457">
        <v>5</v>
      </c>
      <c r="N906" s="458">
        <v>1.0727311735679039E-3</v>
      </c>
    </row>
    <row r="907" spans="1:14" x14ac:dyDescent="0.3">
      <c r="A907" s="412" t="s">
        <v>1093</v>
      </c>
      <c r="B907" s="413" t="s">
        <v>253</v>
      </c>
      <c r="C907" s="465" t="s">
        <v>362</v>
      </c>
      <c r="D907" s="412" t="str">
        <f t="shared" si="39"/>
        <v>Hervey Bay 18to24</v>
      </c>
      <c r="E907" s="463">
        <v>4018</v>
      </c>
      <c r="F907" s="460">
        <f t="shared" si="40"/>
        <v>4018</v>
      </c>
      <c r="G907" s="461">
        <v>1.3119999999999998</v>
      </c>
      <c r="H907" s="462">
        <f t="shared" si="41"/>
        <v>1.3119999999999998</v>
      </c>
      <c r="I907" s="457">
        <v>322</v>
      </c>
      <c r="J907" s="458">
        <v>9.1842555618938962E-2</v>
      </c>
      <c r="K907" s="457">
        <v>119</v>
      </c>
      <c r="L907" s="458">
        <v>3.3941814033086139E-2</v>
      </c>
      <c r="M907" s="457">
        <v>20</v>
      </c>
      <c r="N907" s="458">
        <v>5.7045065601825443E-3</v>
      </c>
    </row>
    <row r="908" spans="1:14" x14ac:dyDescent="0.3">
      <c r="A908" s="412" t="s">
        <v>1093</v>
      </c>
      <c r="B908" s="413" t="s">
        <v>253</v>
      </c>
      <c r="C908" s="465" t="s">
        <v>364</v>
      </c>
      <c r="D908" s="412" t="str">
        <f t="shared" si="39"/>
        <v>Hervey Bay 25to64</v>
      </c>
      <c r="E908" s="463">
        <v>30170</v>
      </c>
      <c r="F908" s="460">
        <f t="shared" si="40"/>
        <v>30170</v>
      </c>
      <c r="G908" s="461">
        <v>1.3119999999999998</v>
      </c>
      <c r="H908" s="462">
        <f t="shared" si="41"/>
        <v>1.3119999999999998</v>
      </c>
      <c r="I908" s="457">
        <v>1115</v>
      </c>
      <c r="J908" s="458">
        <v>3.951938753810165E-2</v>
      </c>
      <c r="K908" s="457">
        <v>1725</v>
      </c>
      <c r="L908" s="458">
        <v>6.1139859644148295E-2</v>
      </c>
      <c r="M908" s="457">
        <v>1027</v>
      </c>
      <c r="N908" s="458">
        <v>3.6400368611327713E-2</v>
      </c>
    </row>
    <row r="909" spans="1:14" x14ac:dyDescent="0.3">
      <c r="A909" s="412" t="s">
        <v>1093</v>
      </c>
      <c r="B909" s="413" t="s">
        <v>253</v>
      </c>
      <c r="C909" s="412" t="s">
        <v>9</v>
      </c>
      <c r="D909" s="412" t="str">
        <f t="shared" si="39"/>
        <v>Hervey Bay 65+</v>
      </c>
      <c r="E909" s="463">
        <v>21028</v>
      </c>
      <c r="F909" s="460">
        <f t="shared" si="40"/>
        <v>21028</v>
      </c>
      <c r="G909" s="461">
        <v>1.3119999999999998</v>
      </c>
      <c r="H909" s="462">
        <f t="shared" si="41"/>
        <v>1.3119999999999998</v>
      </c>
      <c r="I909" s="457">
        <v>269</v>
      </c>
      <c r="J909" s="458">
        <v>1.3620253164556962E-2</v>
      </c>
      <c r="K909" s="457">
        <v>687</v>
      </c>
      <c r="L909" s="458">
        <v>3.4784810126582279E-2</v>
      </c>
      <c r="M909" s="457">
        <v>1902</v>
      </c>
      <c r="N909" s="458">
        <v>9.6303797468354435E-2</v>
      </c>
    </row>
    <row r="910" spans="1:14" x14ac:dyDescent="0.3">
      <c r="A910" s="412" t="s">
        <v>1093</v>
      </c>
      <c r="B910" s="413" t="s">
        <v>253</v>
      </c>
      <c r="C910" s="412" t="s">
        <v>850</v>
      </c>
      <c r="D910" s="412" t="str">
        <f t="shared" si="39"/>
        <v>Hervey Bay ALL</v>
      </c>
      <c r="E910" s="463">
        <v>67799</v>
      </c>
      <c r="F910" s="460">
        <f t="shared" si="40"/>
        <v>67799</v>
      </c>
      <c r="G910" s="461">
        <v>1.3119999999999998</v>
      </c>
      <c r="H910" s="462">
        <f t="shared" si="41"/>
        <v>1.3119999999999998</v>
      </c>
      <c r="I910" s="457">
        <v>3033</v>
      </c>
      <c r="J910" s="458">
        <v>4.776979776979777E-2</v>
      </c>
      <c r="K910" s="457">
        <v>3051</v>
      </c>
      <c r="L910" s="458">
        <v>4.8053298053298055E-2</v>
      </c>
      <c r="M910" s="457">
        <v>2954</v>
      </c>
      <c r="N910" s="458">
        <v>4.6525546525546524E-2</v>
      </c>
    </row>
    <row r="911" spans="1:14" x14ac:dyDescent="0.3">
      <c r="A911" s="412" t="s">
        <v>1093</v>
      </c>
      <c r="B911" s="413" t="s">
        <v>319</v>
      </c>
      <c r="C911" s="465" t="s">
        <v>361</v>
      </c>
      <c r="D911" s="412" t="str">
        <f t="shared" si="39"/>
        <v>Hobart - North East 12to17</v>
      </c>
      <c r="E911" s="463">
        <v>4133</v>
      </c>
      <c r="F911" s="460">
        <f t="shared" si="40"/>
        <v>4133</v>
      </c>
      <c r="G911" s="461">
        <v>1.125</v>
      </c>
      <c r="H911" s="462">
        <f t="shared" si="41"/>
        <v>1.125</v>
      </c>
      <c r="I911" s="457">
        <v>341</v>
      </c>
      <c r="J911" s="458">
        <v>8.4468664850136238E-2</v>
      </c>
      <c r="K911" s="457">
        <v>173</v>
      </c>
      <c r="L911" s="458">
        <v>4.2853604161506069E-2</v>
      </c>
      <c r="M911" s="457">
        <v>0</v>
      </c>
      <c r="N911" s="458">
        <v>0</v>
      </c>
    </row>
    <row r="912" spans="1:14" x14ac:dyDescent="0.3">
      <c r="A912" s="412" t="s">
        <v>1093</v>
      </c>
      <c r="B912" s="413" t="s">
        <v>319</v>
      </c>
      <c r="C912" s="465" t="s">
        <v>362</v>
      </c>
      <c r="D912" s="412" t="str">
        <f t="shared" ref="D912:D975" si="42">B912&amp;" "&amp;C912</f>
        <v>Hobart - North East 18to24</v>
      </c>
      <c r="E912" s="463">
        <v>4334</v>
      </c>
      <c r="F912" s="460">
        <f t="shared" ref="F912:F975" si="43">E912</f>
        <v>4334</v>
      </c>
      <c r="G912" s="461">
        <v>1.048</v>
      </c>
      <c r="H912" s="462">
        <f t="shared" ref="H912:H975" si="44">G912</f>
        <v>1.048</v>
      </c>
      <c r="I912" s="457">
        <v>290</v>
      </c>
      <c r="J912" s="458">
        <v>6.7899789276516034E-2</v>
      </c>
      <c r="K912" s="457">
        <v>328</v>
      </c>
      <c r="L912" s="458">
        <v>7.679700304378366E-2</v>
      </c>
      <c r="M912" s="457">
        <v>14</v>
      </c>
      <c r="N912" s="458">
        <v>3.2779208616249122E-3</v>
      </c>
    </row>
    <row r="913" spans="1:14" x14ac:dyDescent="0.3">
      <c r="A913" s="412" t="s">
        <v>1093</v>
      </c>
      <c r="B913" s="413" t="s">
        <v>319</v>
      </c>
      <c r="C913" s="465" t="s">
        <v>364</v>
      </c>
      <c r="D913" s="412" t="str">
        <f t="shared" si="42"/>
        <v>Hobart - North East 25to64</v>
      </c>
      <c r="E913" s="463">
        <v>31698</v>
      </c>
      <c r="F913" s="460">
        <f t="shared" si="43"/>
        <v>31698</v>
      </c>
      <c r="G913" s="461">
        <v>1.048</v>
      </c>
      <c r="H913" s="462">
        <f t="shared" si="44"/>
        <v>1.048</v>
      </c>
      <c r="I913" s="457">
        <v>1168</v>
      </c>
      <c r="J913" s="458">
        <v>3.8267479195334513E-2</v>
      </c>
      <c r="K913" s="457">
        <v>3450</v>
      </c>
      <c r="L913" s="458">
        <v>0.11303322193827403</v>
      </c>
      <c r="M913" s="457">
        <v>982</v>
      </c>
      <c r="N913" s="458">
        <v>3.2173514186488436E-2</v>
      </c>
    </row>
    <row r="914" spans="1:14" x14ac:dyDescent="0.3">
      <c r="A914" s="412" t="s">
        <v>1093</v>
      </c>
      <c r="B914" s="413" t="s">
        <v>319</v>
      </c>
      <c r="C914" s="412" t="s">
        <v>9</v>
      </c>
      <c r="D914" s="412" t="str">
        <f t="shared" si="42"/>
        <v>Hobart - North East 65+</v>
      </c>
      <c r="E914" s="463">
        <v>12779</v>
      </c>
      <c r="F914" s="460">
        <f t="shared" si="43"/>
        <v>12779</v>
      </c>
      <c r="G914" s="461">
        <v>1.048</v>
      </c>
      <c r="H914" s="462">
        <f t="shared" si="44"/>
        <v>1.048</v>
      </c>
      <c r="I914" s="457">
        <v>164</v>
      </c>
      <c r="J914" s="458">
        <v>1.334961334961335E-2</v>
      </c>
      <c r="K914" s="457">
        <v>390</v>
      </c>
      <c r="L914" s="458">
        <v>3.1746031746031744E-2</v>
      </c>
      <c r="M914" s="457">
        <v>1196</v>
      </c>
      <c r="N914" s="458">
        <v>9.735449735449736E-2</v>
      </c>
    </row>
    <row r="915" spans="1:14" x14ac:dyDescent="0.3">
      <c r="A915" s="412" t="s">
        <v>1093</v>
      </c>
      <c r="B915" s="413" t="s">
        <v>319</v>
      </c>
      <c r="C915" s="412" t="s">
        <v>850</v>
      </c>
      <c r="D915" s="412" t="str">
        <f t="shared" si="42"/>
        <v>Hobart - North East ALL</v>
      </c>
      <c r="E915" s="463">
        <v>61253</v>
      </c>
      <c r="F915" s="460">
        <f t="shared" si="43"/>
        <v>61253</v>
      </c>
      <c r="G915" s="461">
        <v>1.048</v>
      </c>
      <c r="H915" s="462">
        <f t="shared" si="44"/>
        <v>1.048</v>
      </c>
      <c r="I915" s="457">
        <v>2567</v>
      </c>
      <c r="J915" s="458">
        <v>4.3390071161745071E-2</v>
      </c>
      <c r="K915" s="457">
        <v>4974</v>
      </c>
      <c r="L915" s="458">
        <v>8.4075657950338903E-2</v>
      </c>
      <c r="M915" s="457">
        <v>2189</v>
      </c>
      <c r="N915" s="458">
        <v>3.7000726830175287E-2</v>
      </c>
    </row>
    <row r="916" spans="1:14" x14ac:dyDescent="0.3">
      <c r="A916" s="412" t="s">
        <v>1093</v>
      </c>
      <c r="B916" s="413" t="s">
        <v>320</v>
      </c>
      <c r="C916" s="465" t="s">
        <v>361</v>
      </c>
      <c r="D916" s="412" t="str">
        <f t="shared" si="42"/>
        <v>Hobart - North West 12to17</v>
      </c>
      <c r="E916" s="463">
        <v>3998</v>
      </c>
      <c r="F916" s="460">
        <f t="shared" si="43"/>
        <v>3998</v>
      </c>
      <c r="G916" s="461">
        <v>1.5833333333333333</v>
      </c>
      <c r="H916" s="462">
        <f t="shared" si="44"/>
        <v>1.5833333333333333</v>
      </c>
      <c r="I916" s="457">
        <v>444</v>
      </c>
      <c r="J916" s="458">
        <v>0.1141094834232845</v>
      </c>
      <c r="K916" s="457">
        <v>389</v>
      </c>
      <c r="L916" s="458">
        <v>9.9974299665895661E-2</v>
      </c>
      <c r="M916" s="457">
        <v>0</v>
      </c>
      <c r="N916" s="458">
        <v>0</v>
      </c>
    </row>
    <row r="917" spans="1:14" x14ac:dyDescent="0.3">
      <c r="A917" s="412" t="s">
        <v>1093</v>
      </c>
      <c r="B917" s="413" t="s">
        <v>320</v>
      </c>
      <c r="C917" s="465" t="s">
        <v>362</v>
      </c>
      <c r="D917" s="412" t="str">
        <f t="shared" si="42"/>
        <v>Hobart - North West 18to24</v>
      </c>
      <c r="E917" s="463">
        <v>4376</v>
      </c>
      <c r="F917" s="460">
        <f t="shared" si="43"/>
        <v>4376</v>
      </c>
      <c r="G917" s="461">
        <v>1.4080000000000001</v>
      </c>
      <c r="H917" s="462">
        <f t="shared" si="44"/>
        <v>1.4080000000000001</v>
      </c>
      <c r="I917" s="457">
        <v>406</v>
      </c>
      <c r="J917" s="458">
        <v>8.8356909684439613E-2</v>
      </c>
      <c r="K917" s="457">
        <v>749</v>
      </c>
      <c r="L917" s="458">
        <v>0.16300326441784549</v>
      </c>
      <c r="M917" s="457">
        <v>18</v>
      </c>
      <c r="N917" s="458">
        <v>3.9173014145810663E-3</v>
      </c>
    </row>
    <row r="918" spans="1:14" x14ac:dyDescent="0.3">
      <c r="A918" s="412" t="s">
        <v>1093</v>
      </c>
      <c r="B918" s="413" t="s">
        <v>320</v>
      </c>
      <c r="C918" s="465" t="s">
        <v>364</v>
      </c>
      <c r="D918" s="412" t="str">
        <f t="shared" si="42"/>
        <v>Hobart - North West 25to64</v>
      </c>
      <c r="E918" s="463">
        <v>32159</v>
      </c>
      <c r="F918" s="460">
        <f t="shared" si="43"/>
        <v>32159</v>
      </c>
      <c r="G918" s="461">
        <v>1.4080000000000001</v>
      </c>
      <c r="H918" s="462">
        <f t="shared" si="44"/>
        <v>1.4080000000000001</v>
      </c>
      <c r="I918" s="457">
        <v>1368</v>
      </c>
      <c r="J918" s="458">
        <v>4.3440983138039437E-2</v>
      </c>
      <c r="K918" s="457">
        <v>6627</v>
      </c>
      <c r="L918" s="458">
        <v>0.21044107840335333</v>
      </c>
      <c r="M918" s="457">
        <v>870</v>
      </c>
      <c r="N918" s="458">
        <v>2.7626941030770697E-2</v>
      </c>
    </row>
    <row r="919" spans="1:14" x14ac:dyDescent="0.3">
      <c r="A919" s="412" t="s">
        <v>1093</v>
      </c>
      <c r="B919" s="413" t="s">
        <v>320</v>
      </c>
      <c r="C919" s="412" t="s">
        <v>9</v>
      </c>
      <c r="D919" s="412" t="str">
        <f t="shared" si="42"/>
        <v>Hobart - North West 65+</v>
      </c>
      <c r="E919" s="463">
        <v>10516</v>
      </c>
      <c r="F919" s="460">
        <f t="shared" si="43"/>
        <v>10516</v>
      </c>
      <c r="G919" s="461">
        <v>1.4080000000000001</v>
      </c>
      <c r="H919" s="462">
        <f t="shared" si="44"/>
        <v>1.4080000000000001</v>
      </c>
      <c r="I919" s="457">
        <v>204</v>
      </c>
      <c r="J919" s="458">
        <v>1.9775106630476928E-2</v>
      </c>
      <c r="K919" s="457">
        <v>614</v>
      </c>
      <c r="L919" s="458">
        <v>5.9519193485847229E-2</v>
      </c>
      <c r="M919" s="457">
        <v>854</v>
      </c>
      <c r="N919" s="458">
        <v>8.278402481582009E-2</v>
      </c>
    </row>
    <row r="920" spans="1:14" x14ac:dyDescent="0.3">
      <c r="A920" s="412" t="s">
        <v>1093</v>
      </c>
      <c r="B920" s="413" t="s">
        <v>320</v>
      </c>
      <c r="C920" s="412" t="s">
        <v>850</v>
      </c>
      <c r="D920" s="412" t="str">
        <f t="shared" si="42"/>
        <v>Hobart - North West ALL</v>
      </c>
      <c r="E920" s="463">
        <v>58679</v>
      </c>
      <c r="F920" s="460">
        <f t="shared" si="43"/>
        <v>58679</v>
      </c>
      <c r="G920" s="461">
        <v>1.4080000000000001</v>
      </c>
      <c r="H920" s="462">
        <f t="shared" si="44"/>
        <v>1.4080000000000001</v>
      </c>
      <c r="I920" s="457">
        <v>3229</v>
      </c>
      <c r="J920" s="458">
        <v>5.5664735898496756E-2</v>
      </c>
      <c r="K920" s="457">
        <v>9521</v>
      </c>
      <c r="L920" s="458">
        <v>0.16413253344366294</v>
      </c>
      <c r="M920" s="457">
        <v>1750</v>
      </c>
      <c r="N920" s="458">
        <v>3.0168252654806233E-2</v>
      </c>
    </row>
    <row r="921" spans="1:14" x14ac:dyDescent="0.3">
      <c r="A921" s="412" t="s">
        <v>1093</v>
      </c>
      <c r="B921" s="413" t="s">
        <v>321</v>
      </c>
      <c r="C921" s="465" t="s">
        <v>361</v>
      </c>
      <c r="D921" s="412" t="str">
        <f t="shared" si="42"/>
        <v>Hobart - South and West 12to17</v>
      </c>
      <c r="E921" s="463">
        <v>2916</v>
      </c>
      <c r="F921" s="460">
        <f t="shared" si="43"/>
        <v>2916</v>
      </c>
      <c r="G921" s="461">
        <v>0.79166666666666663</v>
      </c>
      <c r="H921" s="462">
        <f t="shared" si="44"/>
        <v>0.79166666666666663</v>
      </c>
      <c r="I921" s="457">
        <v>206</v>
      </c>
      <c r="J921" s="458">
        <v>7.0523793221499487E-2</v>
      </c>
      <c r="K921" s="457">
        <v>193</v>
      </c>
      <c r="L921" s="458">
        <v>6.6073262581307773E-2</v>
      </c>
      <c r="M921" s="457">
        <v>0</v>
      </c>
      <c r="N921" s="458">
        <v>0</v>
      </c>
    </row>
    <row r="922" spans="1:14" x14ac:dyDescent="0.3">
      <c r="A922" s="412" t="s">
        <v>1093</v>
      </c>
      <c r="B922" s="413" t="s">
        <v>321</v>
      </c>
      <c r="C922" s="465" t="s">
        <v>362</v>
      </c>
      <c r="D922" s="412" t="str">
        <f t="shared" si="42"/>
        <v>Hobart - South and West 18to24</v>
      </c>
      <c r="E922" s="463">
        <v>2752</v>
      </c>
      <c r="F922" s="460">
        <f t="shared" si="43"/>
        <v>2752</v>
      </c>
      <c r="G922" s="461">
        <v>0.96</v>
      </c>
      <c r="H922" s="462">
        <f t="shared" si="44"/>
        <v>0.96</v>
      </c>
      <c r="I922" s="457">
        <v>162</v>
      </c>
      <c r="J922" s="458">
        <v>6.0044477390659746E-2</v>
      </c>
      <c r="K922" s="457">
        <v>214</v>
      </c>
      <c r="L922" s="458">
        <v>7.9318013343217197E-2</v>
      </c>
      <c r="M922" s="457">
        <v>16</v>
      </c>
      <c r="N922" s="458">
        <v>5.9303187546330613E-3</v>
      </c>
    </row>
    <row r="923" spans="1:14" x14ac:dyDescent="0.3">
      <c r="A923" s="412" t="s">
        <v>1093</v>
      </c>
      <c r="B923" s="413" t="s">
        <v>321</v>
      </c>
      <c r="C923" s="465" t="s">
        <v>364</v>
      </c>
      <c r="D923" s="412" t="str">
        <f t="shared" si="42"/>
        <v>Hobart - South and West 25to64</v>
      </c>
      <c r="E923" s="463">
        <v>19162</v>
      </c>
      <c r="F923" s="460">
        <f t="shared" si="43"/>
        <v>19162</v>
      </c>
      <c r="G923" s="461">
        <v>0.96</v>
      </c>
      <c r="H923" s="462">
        <f t="shared" si="44"/>
        <v>0.96</v>
      </c>
      <c r="I923" s="457">
        <v>654</v>
      </c>
      <c r="J923" s="458">
        <v>3.4978873616088139E-2</v>
      </c>
      <c r="K923" s="457">
        <v>2805</v>
      </c>
      <c r="L923" s="458">
        <v>0.15002406803230464</v>
      </c>
      <c r="M923" s="457">
        <v>643</v>
      </c>
      <c r="N923" s="458">
        <v>3.4390543937530084E-2</v>
      </c>
    </row>
    <row r="924" spans="1:14" x14ac:dyDescent="0.3">
      <c r="A924" s="412" t="s">
        <v>1093</v>
      </c>
      <c r="B924" s="413" t="s">
        <v>321</v>
      </c>
      <c r="C924" s="412" t="s">
        <v>9</v>
      </c>
      <c r="D924" s="412" t="str">
        <f t="shared" si="42"/>
        <v>Hobart - South and West 65+</v>
      </c>
      <c r="E924" s="463">
        <v>7525</v>
      </c>
      <c r="F924" s="460">
        <f t="shared" si="43"/>
        <v>7525</v>
      </c>
      <c r="G924" s="461">
        <v>0.96</v>
      </c>
      <c r="H924" s="462">
        <f t="shared" si="44"/>
        <v>0.96</v>
      </c>
      <c r="I924" s="457">
        <v>120</v>
      </c>
      <c r="J924" s="458">
        <v>1.6896648831315121E-2</v>
      </c>
      <c r="K924" s="457">
        <v>330</v>
      </c>
      <c r="L924" s="458">
        <v>4.6465784286116585E-2</v>
      </c>
      <c r="M924" s="457">
        <v>574</v>
      </c>
      <c r="N924" s="458">
        <v>8.0822303576457338E-2</v>
      </c>
    </row>
    <row r="925" spans="1:14" x14ac:dyDescent="0.3">
      <c r="A925" s="412" t="s">
        <v>1093</v>
      </c>
      <c r="B925" s="413" t="s">
        <v>321</v>
      </c>
      <c r="C925" s="412" t="s">
        <v>850</v>
      </c>
      <c r="D925" s="412" t="str">
        <f t="shared" si="42"/>
        <v>Hobart - South and West ALL</v>
      </c>
      <c r="E925" s="463">
        <v>37610</v>
      </c>
      <c r="F925" s="460">
        <f t="shared" si="43"/>
        <v>37610</v>
      </c>
      <c r="G925" s="461">
        <v>0.96</v>
      </c>
      <c r="H925" s="462">
        <f t="shared" si="44"/>
        <v>0.96</v>
      </c>
      <c r="I925" s="457">
        <v>1498</v>
      </c>
      <c r="J925" s="458">
        <v>4.0883163669113834E-2</v>
      </c>
      <c r="K925" s="457">
        <v>4117</v>
      </c>
      <c r="L925" s="458">
        <v>0.11236047051117601</v>
      </c>
      <c r="M925" s="457">
        <v>1239</v>
      </c>
      <c r="N925" s="458">
        <v>3.3814579296416583E-2</v>
      </c>
    </row>
    <row r="926" spans="1:14" x14ac:dyDescent="0.3">
      <c r="A926" s="412" t="s">
        <v>1093</v>
      </c>
      <c r="B926" s="413" t="s">
        <v>322</v>
      </c>
      <c r="C926" s="465" t="s">
        <v>361</v>
      </c>
      <c r="D926" s="412" t="str">
        <f t="shared" si="42"/>
        <v>Hobart Inner 12to17</v>
      </c>
      <c r="E926" s="463">
        <v>3458</v>
      </c>
      <c r="F926" s="460">
        <f t="shared" si="43"/>
        <v>3458</v>
      </c>
      <c r="G926" s="461">
        <v>0.74999999999999989</v>
      </c>
      <c r="H926" s="462">
        <f t="shared" si="44"/>
        <v>0.74999999999999989</v>
      </c>
      <c r="I926" s="457">
        <v>83</v>
      </c>
      <c r="J926" s="458">
        <v>2.5672749768017322E-2</v>
      </c>
      <c r="K926" s="457">
        <v>323</v>
      </c>
      <c r="L926" s="458">
        <v>9.9907206928549333E-2</v>
      </c>
      <c r="M926" s="457">
        <v>0</v>
      </c>
      <c r="N926" s="458">
        <v>0</v>
      </c>
    </row>
    <row r="927" spans="1:14" x14ac:dyDescent="0.3">
      <c r="A927" s="412" t="s">
        <v>1093</v>
      </c>
      <c r="B927" s="413" t="s">
        <v>322</v>
      </c>
      <c r="C927" s="465" t="s">
        <v>362</v>
      </c>
      <c r="D927" s="412" t="str">
        <f t="shared" si="42"/>
        <v>Hobart Inner 18to24</v>
      </c>
      <c r="E927" s="463">
        <v>5777</v>
      </c>
      <c r="F927" s="460">
        <f t="shared" si="43"/>
        <v>5777</v>
      </c>
      <c r="G927" s="461">
        <v>1.232</v>
      </c>
      <c r="H927" s="462">
        <f t="shared" si="44"/>
        <v>1.232</v>
      </c>
      <c r="I927" s="457">
        <v>155</v>
      </c>
      <c r="J927" s="458">
        <v>2.8440366972477066E-2</v>
      </c>
      <c r="K927" s="457">
        <v>1167</v>
      </c>
      <c r="L927" s="458">
        <v>0.21412844036697248</v>
      </c>
      <c r="M927" s="457">
        <v>17</v>
      </c>
      <c r="N927" s="458">
        <v>3.1192660550458714E-3</v>
      </c>
    </row>
    <row r="928" spans="1:14" x14ac:dyDescent="0.3">
      <c r="A928" s="412" t="s">
        <v>1093</v>
      </c>
      <c r="B928" s="413" t="s">
        <v>322</v>
      </c>
      <c r="C928" s="465" t="s">
        <v>364</v>
      </c>
      <c r="D928" s="412" t="str">
        <f t="shared" si="42"/>
        <v>Hobart Inner 25to64</v>
      </c>
      <c r="E928" s="463">
        <v>30929</v>
      </c>
      <c r="F928" s="460">
        <f t="shared" si="43"/>
        <v>30929</v>
      </c>
      <c r="G928" s="461">
        <v>1.232</v>
      </c>
      <c r="H928" s="462">
        <f t="shared" si="44"/>
        <v>1.232</v>
      </c>
      <c r="I928" s="457">
        <v>444</v>
      </c>
      <c r="J928" s="458">
        <v>1.4458772958186792E-2</v>
      </c>
      <c r="K928" s="457">
        <v>8007</v>
      </c>
      <c r="L928" s="458">
        <v>0.26074638530676048</v>
      </c>
      <c r="M928" s="457">
        <v>697</v>
      </c>
      <c r="N928" s="458">
        <v>2.2697668360036474E-2</v>
      </c>
    </row>
    <row r="929" spans="1:14" x14ac:dyDescent="0.3">
      <c r="A929" s="412" t="s">
        <v>1093</v>
      </c>
      <c r="B929" s="413" t="s">
        <v>322</v>
      </c>
      <c r="C929" s="412" t="s">
        <v>9</v>
      </c>
      <c r="D929" s="412" t="str">
        <f t="shared" si="42"/>
        <v>Hobart Inner 65+</v>
      </c>
      <c r="E929" s="463">
        <v>10203</v>
      </c>
      <c r="F929" s="460">
        <f t="shared" si="43"/>
        <v>10203</v>
      </c>
      <c r="G929" s="461">
        <v>1.232</v>
      </c>
      <c r="H929" s="462">
        <f t="shared" si="44"/>
        <v>1.232</v>
      </c>
      <c r="I929" s="457">
        <v>58</v>
      </c>
      <c r="J929" s="458">
        <v>5.7803468208092483E-3</v>
      </c>
      <c r="K929" s="457">
        <v>768</v>
      </c>
      <c r="L929" s="458">
        <v>7.6539764799681081E-2</v>
      </c>
      <c r="M929" s="457">
        <v>665</v>
      </c>
      <c r="N929" s="458">
        <v>6.627466613514052E-2</v>
      </c>
    </row>
    <row r="930" spans="1:14" x14ac:dyDescent="0.3">
      <c r="A930" s="412" t="s">
        <v>1093</v>
      </c>
      <c r="B930" s="413" t="s">
        <v>322</v>
      </c>
      <c r="C930" s="412" t="s">
        <v>850</v>
      </c>
      <c r="D930" s="412" t="str">
        <f t="shared" si="42"/>
        <v>Hobart Inner ALL</v>
      </c>
      <c r="E930" s="463">
        <v>56060</v>
      </c>
      <c r="F930" s="460">
        <f t="shared" si="43"/>
        <v>56060</v>
      </c>
      <c r="G930" s="461">
        <v>1.232</v>
      </c>
      <c r="H930" s="462">
        <f t="shared" si="44"/>
        <v>1.232</v>
      </c>
      <c r="I930" s="457">
        <v>871</v>
      </c>
      <c r="J930" s="458">
        <v>1.5789569095226871E-2</v>
      </c>
      <c r="K930" s="457">
        <v>11314</v>
      </c>
      <c r="L930" s="458">
        <v>0.20510124539999638</v>
      </c>
      <c r="M930" s="457">
        <v>1378</v>
      </c>
      <c r="N930" s="458">
        <v>2.4980512299911172E-2</v>
      </c>
    </row>
    <row r="931" spans="1:14" x14ac:dyDescent="0.3">
      <c r="A931" s="412" t="s">
        <v>1093</v>
      </c>
      <c r="B931" s="413" t="s">
        <v>156</v>
      </c>
      <c r="C931" s="465" t="s">
        <v>361</v>
      </c>
      <c r="D931" s="412" t="str">
        <f t="shared" si="42"/>
        <v>Hobsons Bay 12to17</v>
      </c>
      <c r="E931" s="463">
        <v>5995</v>
      </c>
      <c r="F931" s="460">
        <f t="shared" si="43"/>
        <v>5995</v>
      </c>
      <c r="G931" s="461">
        <v>0.41666666666666669</v>
      </c>
      <c r="H931" s="462">
        <f t="shared" si="44"/>
        <v>0.41666666666666669</v>
      </c>
      <c r="I931" s="457">
        <v>65</v>
      </c>
      <c r="J931" s="458">
        <v>1.1547344110854504E-2</v>
      </c>
      <c r="K931" s="457">
        <v>1031</v>
      </c>
      <c r="L931" s="458">
        <v>0.18315864274293836</v>
      </c>
      <c r="M931" s="457">
        <v>0</v>
      </c>
      <c r="N931" s="458">
        <v>0</v>
      </c>
    </row>
    <row r="932" spans="1:14" x14ac:dyDescent="0.3">
      <c r="A932" s="412" t="s">
        <v>1093</v>
      </c>
      <c r="B932" s="413" t="s">
        <v>156</v>
      </c>
      <c r="C932" s="465" t="s">
        <v>362</v>
      </c>
      <c r="D932" s="412" t="str">
        <f t="shared" si="42"/>
        <v>Hobsons Bay 18to24</v>
      </c>
      <c r="E932" s="463">
        <v>6362</v>
      </c>
      <c r="F932" s="460">
        <f t="shared" si="43"/>
        <v>6362</v>
      </c>
      <c r="G932" s="461">
        <v>0.85599999999999998</v>
      </c>
      <c r="H932" s="462">
        <f t="shared" si="44"/>
        <v>0.85599999999999998</v>
      </c>
      <c r="I932" s="457">
        <v>59</v>
      </c>
      <c r="J932" s="458">
        <v>1.0165403170227429E-2</v>
      </c>
      <c r="K932" s="457">
        <v>1322</v>
      </c>
      <c r="L932" s="458">
        <v>0.22777394900068917</v>
      </c>
      <c r="M932" s="457">
        <v>15</v>
      </c>
      <c r="N932" s="458">
        <v>2.5844245348035839E-3</v>
      </c>
    </row>
    <row r="933" spans="1:14" x14ac:dyDescent="0.3">
      <c r="A933" s="412" t="s">
        <v>1093</v>
      </c>
      <c r="B933" s="413" t="s">
        <v>156</v>
      </c>
      <c r="C933" s="465" t="s">
        <v>364</v>
      </c>
      <c r="D933" s="412" t="str">
        <f t="shared" si="42"/>
        <v>Hobsons Bay 25to64</v>
      </c>
      <c r="E933" s="463">
        <v>48789</v>
      </c>
      <c r="F933" s="460">
        <f t="shared" si="43"/>
        <v>48789</v>
      </c>
      <c r="G933" s="461">
        <v>0.85599999999999998</v>
      </c>
      <c r="H933" s="462">
        <f t="shared" si="44"/>
        <v>0.85599999999999998</v>
      </c>
      <c r="I933" s="457">
        <v>299</v>
      </c>
      <c r="J933" s="458">
        <v>6.2663732578853611E-3</v>
      </c>
      <c r="K933" s="457">
        <v>12061</v>
      </c>
      <c r="L933" s="458">
        <v>0.2527716650948339</v>
      </c>
      <c r="M933" s="457">
        <v>734</v>
      </c>
      <c r="N933" s="458">
        <v>1.5383003248454364E-2</v>
      </c>
    </row>
    <row r="934" spans="1:14" x14ac:dyDescent="0.3">
      <c r="A934" s="412" t="s">
        <v>1093</v>
      </c>
      <c r="B934" s="413" t="s">
        <v>156</v>
      </c>
      <c r="C934" s="412" t="s">
        <v>9</v>
      </c>
      <c r="D934" s="412" t="str">
        <f t="shared" si="42"/>
        <v>Hobsons Bay 65+</v>
      </c>
      <c r="E934" s="463">
        <v>14695</v>
      </c>
      <c r="F934" s="460">
        <f t="shared" si="43"/>
        <v>14695</v>
      </c>
      <c r="G934" s="461">
        <v>0.85599999999999998</v>
      </c>
      <c r="H934" s="462">
        <f t="shared" si="44"/>
        <v>0.85599999999999998</v>
      </c>
      <c r="I934" s="457">
        <v>43</v>
      </c>
      <c r="J934" s="458">
        <v>3.010993627897206E-3</v>
      </c>
      <c r="K934" s="457">
        <v>5056</v>
      </c>
      <c r="L934" s="458">
        <v>0.35403683215461101</v>
      </c>
      <c r="M934" s="457">
        <v>542</v>
      </c>
      <c r="N934" s="458">
        <v>3.7952524333029897E-2</v>
      </c>
    </row>
    <row r="935" spans="1:14" x14ac:dyDescent="0.3">
      <c r="A935" s="412" t="s">
        <v>1093</v>
      </c>
      <c r="B935" s="413" t="s">
        <v>156</v>
      </c>
      <c r="C935" s="412" t="s">
        <v>850</v>
      </c>
      <c r="D935" s="412" t="str">
        <f t="shared" si="42"/>
        <v>Hobsons Bay ALL</v>
      </c>
      <c r="E935" s="463">
        <v>88929</v>
      </c>
      <c r="F935" s="460">
        <f t="shared" si="43"/>
        <v>88929</v>
      </c>
      <c r="G935" s="461">
        <v>0.85599999999999998</v>
      </c>
      <c r="H935" s="462">
        <f t="shared" si="44"/>
        <v>0.85599999999999998</v>
      </c>
      <c r="I935" s="457">
        <v>565</v>
      </c>
      <c r="J935" s="458">
        <v>6.5250782431948628E-3</v>
      </c>
      <c r="K935" s="457">
        <v>22240</v>
      </c>
      <c r="L935" s="458">
        <v>0.25684555774982964</v>
      </c>
      <c r="M935" s="457">
        <v>1298</v>
      </c>
      <c r="N935" s="458">
        <v>1.4990356742773332E-2</v>
      </c>
    </row>
    <row r="936" spans="1:14" x14ac:dyDescent="0.3">
      <c r="A936" s="412" t="s">
        <v>1093</v>
      </c>
      <c r="B936" s="413" t="s">
        <v>267</v>
      </c>
      <c r="C936" s="465" t="s">
        <v>361</v>
      </c>
      <c r="D936" s="412" t="str">
        <f t="shared" si="42"/>
        <v>Holdfast Bay 12to17</v>
      </c>
      <c r="E936" s="463">
        <v>2255</v>
      </c>
      <c r="F936" s="460">
        <f t="shared" si="43"/>
        <v>2255</v>
      </c>
      <c r="G936" s="461">
        <v>0.33333333333333331</v>
      </c>
      <c r="H936" s="462">
        <f t="shared" si="44"/>
        <v>0.33333333333333331</v>
      </c>
      <c r="I936" s="457">
        <v>42</v>
      </c>
      <c r="J936" s="458">
        <v>1.9073569482288829E-2</v>
      </c>
      <c r="K936" s="457">
        <v>176</v>
      </c>
      <c r="L936" s="458">
        <v>7.9927338782924615E-2</v>
      </c>
      <c r="M936" s="457">
        <v>0</v>
      </c>
      <c r="N936" s="458">
        <v>0</v>
      </c>
    </row>
    <row r="937" spans="1:14" x14ac:dyDescent="0.3">
      <c r="A937" s="412" t="s">
        <v>1093</v>
      </c>
      <c r="B937" s="413" t="s">
        <v>267</v>
      </c>
      <c r="C937" s="465" t="s">
        <v>362</v>
      </c>
      <c r="D937" s="412" t="str">
        <f t="shared" si="42"/>
        <v>Holdfast Bay 18to24</v>
      </c>
      <c r="E937" s="463">
        <v>2815</v>
      </c>
      <c r="F937" s="460">
        <f t="shared" si="43"/>
        <v>2815</v>
      </c>
      <c r="G937" s="461">
        <v>1.2</v>
      </c>
      <c r="H937" s="462">
        <f t="shared" si="44"/>
        <v>1.2</v>
      </c>
      <c r="I937" s="457">
        <v>50</v>
      </c>
      <c r="J937" s="458">
        <v>1.9646365422396856E-2</v>
      </c>
      <c r="K937" s="457">
        <v>216</v>
      </c>
      <c r="L937" s="458">
        <v>8.4872298624754414E-2</v>
      </c>
      <c r="M937" s="457">
        <v>5</v>
      </c>
      <c r="N937" s="458">
        <v>1.9646365422396855E-3</v>
      </c>
    </row>
    <row r="938" spans="1:14" x14ac:dyDescent="0.3">
      <c r="A938" s="412" t="s">
        <v>1093</v>
      </c>
      <c r="B938" s="413" t="s">
        <v>267</v>
      </c>
      <c r="C938" s="465" t="s">
        <v>364</v>
      </c>
      <c r="D938" s="412" t="str">
        <f t="shared" si="42"/>
        <v>Holdfast Bay 25to64</v>
      </c>
      <c r="E938" s="463">
        <v>18023</v>
      </c>
      <c r="F938" s="460">
        <f t="shared" si="43"/>
        <v>18023</v>
      </c>
      <c r="G938" s="461">
        <v>1.2</v>
      </c>
      <c r="H938" s="462">
        <f t="shared" si="44"/>
        <v>1.2</v>
      </c>
      <c r="I938" s="457">
        <v>138</v>
      </c>
      <c r="J938" s="458">
        <v>7.7996947945515177E-3</v>
      </c>
      <c r="K938" s="457">
        <v>2401</v>
      </c>
      <c r="L938" s="458">
        <v>0.13570338551969705</v>
      </c>
      <c r="M938" s="457">
        <v>359</v>
      </c>
      <c r="N938" s="458">
        <v>2.0290510371333295E-2</v>
      </c>
    </row>
    <row r="939" spans="1:14" x14ac:dyDescent="0.3">
      <c r="A939" s="412" t="s">
        <v>1093</v>
      </c>
      <c r="B939" s="413" t="s">
        <v>267</v>
      </c>
      <c r="C939" s="412" t="s">
        <v>9</v>
      </c>
      <c r="D939" s="412" t="str">
        <f t="shared" si="42"/>
        <v>Holdfast Bay 65+</v>
      </c>
      <c r="E939" s="463">
        <v>10085</v>
      </c>
      <c r="F939" s="460">
        <f t="shared" si="43"/>
        <v>10085</v>
      </c>
      <c r="G939" s="461">
        <v>1.2</v>
      </c>
      <c r="H939" s="462">
        <f t="shared" si="44"/>
        <v>1.2</v>
      </c>
      <c r="I939" s="457">
        <v>16</v>
      </c>
      <c r="J939" s="458">
        <v>1.6499948437661133E-3</v>
      </c>
      <c r="K939" s="457">
        <v>522</v>
      </c>
      <c r="L939" s="458">
        <v>5.3831081777869445E-2</v>
      </c>
      <c r="M939" s="457">
        <v>697</v>
      </c>
      <c r="N939" s="458">
        <v>7.1877900381561305E-2</v>
      </c>
    </row>
    <row r="940" spans="1:14" x14ac:dyDescent="0.3">
      <c r="A940" s="412" t="s">
        <v>1093</v>
      </c>
      <c r="B940" s="413" t="s">
        <v>267</v>
      </c>
      <c r="C940" s="412" t="s">
        <v>850</v>
      </c>
      <c r="D940" s="412" t="str">
        <f t="shared" si="42"/>
        <v>Holdfast Bay ALL</v>
      </c>
      <c r="E940" s="463">
        <v>36841</v>
      </c>
      <c r="F940" s="460">
        <f t="shared" si="43"/>
        <v>36841</v>
      </c>
      <c r="G940" s="461">
        <v>1.2</v>
      </c>
      <c r="H940" s="462">
        <f t="shared" si="44"/>
        <v>1.2</v>
      </c>
      <c r="I940" s="457">
        <v>299</v>
      </c>
      <c r="J940" s="458">
        <v>8.3727702948671271E-3</v>
      </c>
      <c r="K940" s="457">
        <v>3760</v>
      </c>
      <c r="L940" s="458">
        <v>0.1052896866511719</v>
      </c>
      <c r="M940" s="457">
        <v>1063</v>
      </c>
      <c r="N940" s="458">
        <v>2.9766738539945676E-2</v>
      </c>
    </row>
    <row r="941" spans="1:14" x14ac:dyDescent="0.3">
      <c r="A941" s="412" t="s">
        <v>1093</v>
      </c>
      <c r="B941" s="413" t="s">
        <v>181</v>
      </c>
      <c r="C941" s="465" t="s">
        <v>361</v>
      </c>
      <c r="D941" s="412" t="str">
        <f t="shared" si="42"/>
        <v>Holland Park - Yeronga 12to17</v>
      </c>
      <c r="E941" s="463">
        <v>4715</v>
      </c>
      <c r="F941" s="460">
        <f t="shared" si="43"/>
        <v>4715</v>
      </c>
      <c r="G941" s="461">
        <v>1.5416666666666665</v>
      </c>
      <c r="H941" s="462">
        <f t="shared" si="44"/>
        <v>1.5416666666666665</v>
      </c>
      <c r="I941" s="457">
        <v>102</v>
      </c>
      <c r="J941" s="458">
        <v>2.4067956583294008E-2</v>
      </c>
      <c r="K941" s="457">
        <v>546</v>
      </c>
      <c r="L941" s="458">
        <v>0.12883435582822086</v>
      </c>
      <c r="M941" s="457">
        <v>0</v>
      </c>
      <c r="N941" s="458">
        <v>0</v>
      </c>
    </row>
    <row r="942" spans="1:14" x14ac:dyDescent="0.3">
      <c r="A942" s="412" t="s">
        <v>1093</v>
      </c>
      <c r="B942" s="413" t="s">
        <v>181</v>
      </c>
      <c r="C942" s="465" t="s">
        <v>362</v>
      </c>
      <c r="D942" s="412" t="str">
        <f t="shared" si="42"/>
        <v>Holland Park - Yeronga 18to24</v>
      </c>
      <c r="E942" s="463">
        <v>10590</v>
      </c>
      <c r="F942" s="460">
        <f t="shared" si="43"/>
        <v>10590</v>
      </c>
      <c r="G942" s="461">
        <v>1.1279999999999999</v>
      </c>
      <c r="H942" s="462">
        <f t="shared" si="44"/>
        <v>1.1279999999999999</v>
      </c>
      <c r="I942" s="457">
        <v>262</v>
      </c>
      <c r="J942" s="458">
        <v>2.5688793018923423E-2</v>
      </c>
      <c r="K942" s="457">
        <v>1922</v>
      </c>
      <c r="L942" s="458">
        <v>0.18844984802431611</v>
      </c>
      <c r="M942" s="457">
        <v>49</v>
      </c>
      <c r="N942" s="458">
        <v>4.8043925875085793E-3</v>
      </c>
    </row>
    <row r="943" spans="1:14" x14ac:dyDescent="0.3">
      <c r="A943" s="412" t="s">
        <v>1093</v>
      </c>
      <c r="B943" s="413" t="s">
        <v>181</v>
      </c>
      <c r="C943" s="465" t="s">
        <v>364</v>
      </c>
      <c r="D943" s="412" t="str">
        <f t="shared" si="42"/>
        <v>Holland Park - Yeronga 25to64</v>
      </c>
      <c r="E943" s="463">
        <v>49710</v>
      </c>
      <c r="F943" s="460">
        <f t="shared" si="43"/>
        <v>49710</v>
      </c>
      <c r="G943" s="461">
        <v>1.1279999999999999</v>
      </c>
      <c r="H943" s="462">
        <f t="shared" si="44"/>
        <v>1.1279999999999999</v>
      </c>
      <c r="I943" s="457">
        <v>631</v>
      </c>
      <c r="J943" s="458">
        <v>1.3602655859273951E-2</v>
      </c>
      <c r="K943" s="457">
        <v>10125</v>
      </c>
      <c r="L943" s="458">
        <v>0.21826765542812795</v>
      </c>
      <c r="M943" s="457">
        <v>880</v>
      </c>
      <c r="N943" s="458">
        <v>1.8970423385358284E-2</v>
      </c>
    </row>
    <row r="944" spans="1:14" x14ac:dyDescent="0.3">
      <c r="A944" s="412" t="s">
        <v>1093</v>
      </c>
      <c r="B944" s="413" t="s">
        <v>181</v>
      </c>
      <c r="C944" s="412" t="s">
        <v>9</v>
      </c>
      <c r="D944" s="412" t="str">
        <f t="shared" si="42"/>
        <v>Holland Park - Yeronga 65+</v>
      </c>
      <c r="E944" s="463">
        <v>9621</v>
      </c>
      <c r="F944" s="460">
        <f t="shared" si="43"/>
        <v>9621</v>
      </c>
      <c r="G944" s="461">
        <v>1.1279999999999999</v>
      </c>
      <c r="H944" s="462">
        <f t="shared" si="44"/>
        <v>1.1279999999999999</v>
      </c>
      <c r="I944" s="457">
        <v>70</v>
      </c>
      <c r="J944" s="458">
        <v>7.4714483936385951E-3</v>
      </c>
      <c r="K944" s="457">
        <v>1303</v>
      </c>
      <c r="L944" s="458">
        <v>0.13907567509872987</v>
      </c>
      <c r="M944" s="457">
        <v>621</v>
      </c>
      <c r="N944" s="458">
        <v>6.6282420749279536E-2</v>
      </c>
    </row>
    <row r="945" spans="1:14" x14ac:dyDescent="0.3">
      <c r="A945" s="412" t="s">
        <v>1093</v>
      </c>
      <c r="B945" s="413" t="s">
        <v>181</v>
      </c>
      <c r="C945" s="412" t="s">
        <v>850</v>
      </c>
      <c r="D945" s="412" t="str">
        <f t="shared" si="42"/>
        <v>Holland Park - Yeronga ALL</v>
      </c>
      <c r="E945" s="463">
        <v>84039</v>
      </c>
      <c r="F945" s="460">
        <f t="shared" si="43"/>
        <v>84039</v>
      </c>
      <c r="G945" s="461">
        <v>1.1279999999999999</v>
      </c>
      <c r="H945" s="462">
        <f t="shared" si="44"/>
        <v>1.1279999999999999</v>
      </c>
      <c r="I945" s="457">
        <v>1236</v>
      </c>
      <c r="J945" s="458">
        <v>1.5567927047383934E-2</v>
      </c>
      <c r="K945" s="457">
        <v>15667</v>
      </c>
      <c r="L945" s="458">
        <v>0.1973322921127541</v>
      </c>
      <c r="M945" s="457">
        <v>1541</v>
      </c>
      <c r="N945" s="458">
        <v>1.940952716829987E-2</v>
      </c>
    </row>
    <row r="946" spans="1:14" x14ac:dyDescent="0.3">
      <c r="A946" s="412" t="s">
        <v>1093</v>
      </c>
      <c r="B946" s="413" t="s">
        <v>79</v>
      </c>
      <c r="C946" s="465" t="s">
        <v>361</v>
      </c>
      <c r="D946" s="412" t="str">
        <f t="shared" si="42"/>
        <v>Hornsby 12to17</v>
      </c>
      <c r="E946" s="463">
        <v>7123</v>
      </c>
      <c r="F946" s="460">
        <f t="shared" si="43"/>
        <v>7123</v>
      </c>
      <c r="G946" s="461">
        <v>8.3333333333333329E-2</v>
      </c>
      <c r="H946" s="462">
        <f t="shared" si="44"/>
        <v>8.3333333333333329E-2</v>
      </c>
      <c r="I946" s="457">
        <v>84</v>
      </c>
      <c r="J946" s="458">
        <v>1.2516763522574878E-2</v>
      </c>
      <c r="K946" s="457">
        <v>1632</v>
      </c>
      <c r="L946" s="458">
        <v>0.24318283415288333</v>
      </c>
      <c r="M946" s="457">
        <v>0</v>
      </c>
      <c r="N946" s="458">
        <v>0</v>
      </c>
    </row>
    <row r="947" spans="1:14" x14ac:dyDescent="0.3">
      <c r="A947" s="412" t="s">
        <v>1093</v>
      </c>
      <c r="B947" s="413" t="s">
        <v>79</v>
      </c>
      <c r="C947" s="465" t="s">
        <v>362</v>
      </c>
      <c r="D947" s="412" t="str">
        <f t="shared" si="42"/>
        <v>Hornsby 18to24</v>
      </c>
      <c r="E947" s="463">
        <v>7539</v>
      </c>
      <c r="F947" s="460">
        <f t="shared" si="43"/>
        <v>7539</v>
      </c>
      <c r="G947" s="461">
        <v>0.72</v>
      </c>
      <c r="H947" s="462">
        <f t="shared" si="44"/>
        <v>0.72</v>
      </c>
      <c r="I947" s="457">
        <v>78</v>
      </c>
      <c r="J947" s="458">
        <v>1.1666168112473826E-2</v>
      </c>
      <c r="K947" s="457">
        <v>1788</v>
      </c>
      <c r="L947" s="458">
        <v>0.26742446903978462</v>
      </c>
      <c r="M947" s="457">
        <v>11</v>
      </c>
      <c r="N947" s="458">
        <v>1.645228836374514E-3</v>
      </c>
    </row>
    <row r="948" spans="1:14" x14ac:dyDescent="0.3">
      <c r="A948" s="412" t="s">
        <v>1093</v>
      </c>
      <c r="B948" s="413" t="s">
        <v>79</v>
      </c>
      <c r="C948" s="465" t="s">
        <v>364</v>
      </c>
      <c r="D948" s="412" t="str">
        <f t="shared" si="42"/>
        <v>Hornsby 25to64</v>
      </c>
      <c r="E948" s="463">
        <v>47481</v>
      </c>
      <c r="F948" s="460">
        <f t="shared" si="43"/>
        <v>47481</v>
      </c>
      <c r="G948" s="461">
        <v>0.72</v>
      </c>
      <c r="H948" s="462">
        <f t="shared" si="44"/>
        <v>0.72</v>
      </c>
      <c r="I948" s="457">
        <v>260</v>
      </c>
      <c r="J948" s="458">
        <v>5.5893544295633852E-3</v>
      </c>
      <c r="K948" s="457">
        <v>18858</v>
      </c>
      <c r="L948" s="458">
        <v>0.4054001762796397</v>
      </c>
      <c r="M948" s="457">
        <v>522</v>
      </c>
      <c r="N948" s="458">
        <v>1.1221703893200336E-2</v>
      </c>
    </row>
    <row r="949" spans="1:14" x14ac:dyDescent="0.3">
      <c r="A949" s="412" t="s">
        <v>1093</v>
      </c>
      <c r="B949" s="413" t="s">
        <v>79</v>
      </c>
      <c r="C949" s="412" t="s">
        <v>9</v>
      </c>
      <c r="D949" s="412" t="str">
        <f t="shared" si="42"/>
        <v>Hornsby 65+</v>
      </c>
      <c r="E949" s="463">
        <v>14205</v>
      </c>
      <c r="F949" s="460">
        <f t="shared" si="43"/>
        <v>14205</v>
      </c>
      <c r="G949" s="461">
        <v>0.72</v>
      </c>
      <c r="H949" s="462">
        <f t="shared" si="44"/>
        <v>0.72</v>
      </c>
      <c r="I949" s="457">
        <v>46</v>
      </c>
      <c r="J949" s="458">
        <v>3.3258621936230206E-3</v>
      </c>
      <c r="K949" s="457">
        <v>3752</v>
      </c>
      <c r="L949" s="458">
        <v>0.27127467283638201</v>
      </c>
      <c r="M949" s="457">
        <v>592</v>
      </c>
      <c r="N949" s="458">
        <v>4.2802400404887572E-2</v>
      </c>
    </row>
    <row r="950" spans="1:14" x14ac:dyDescent="0.3">
      <c r="A950" s="412" t="s">
        <v>1093</v>
      </c>
      <c r="B950" s="413" t="s">
        <v>79</v>
      </c>
      <c r="C950" s="412" t="s">
        <v>850</v>
      </c>
      <c r="D950" s="412" t="str">
        <f t="shared" si="42"/>
        <v>Hornsby ALL</v>
      </c>
      <c r="E950" s="463">
        <v>89645</v>
      </c>
      <c r="F950" s="460">
        <f t="shared" si="43"/>
        <v>89645</v>
      </c>
      <c r="G950" s="461">
        <v>0.72</v>
      </c>
      <c r="H950" s="462">
        <f t="shared" si="44"/>
        <v>0.72</v>
      </c>
      <c r="I950" s="457">
        <v>580</v>
      </c>
      <c r="J950" s="458">
        <v>6.6319821622548743E-3</v>
      </c>
      <c r="K950" s="457">
        <v>30892</v>
      </c>
      <c r="L950" s="458">
        <v>0.35323309130409924</v>
      </c>
      <c r="M950" s="457">
        <v>1125</v>
      </c>
      <c r="N950" s="458">
        <v>1.2863758504373678E-2</v>
      </c>
    </row>
    <row r="951" spans="1:14" x14ac:dyDescent="0.3">
      <c r="A951" s="412" t="s">
        <v>1093</v>
      </c>
      <c r="B951" s="413" t="s">
        <v>328</v>
      </c>
      <c r="C951" s="465" t="s">
        <v>361</v>
      </c>
      <c r="D951" s="412" t="str">
        <f t="shared" si="42"/>
        <v>Huon - Bruny Island 12to17</v>
      </c>
      <c r="E951" s="463">
        <v>1591</v>
      </c>
      <c r="F951" s="460">
        <f t="shared" si="43"/>
        <v>1591</v>
      </c>
      <c r="G951" s="461">
        <v>0.83333333333333337</v>
      </c>
      <c r="H951" s="462">
        <f t="shared" si="44"/>
        <v>0.83333333333333337</v>
      </c>
      <c r="I951" s="457">
        <v>265</v>
      </c>
      <c r="J951" s="458">
        <v>0.17596281540504649</v>
      </c>
      <c r="K951" s="457">
        <v>23</v>
      </c>
      <c r="L951" s="458">
        <v>1.5272244355909695E-2</v>
      </c>
      <c r="M951" s="457">
        <v>0</v>
      </c>
      <c r="N951" s="458">
        <v>0</v>
      </c>
    </row>
    <row r="952" spans="1:14" x14ac:dyDescent="0.3">
      <c r="A952" s="412" t="s">
        <v>1093</v>
      </c>
      <c r="B952" s="413" t="s">
        <v>328</v>
      </c>
      <c r="C952" s="465" t="s">
        <v>362</v>
      </c>
      <c r="D952" s="412" t="str">
        <f t="shared" si="42"/>
        <v>Huon - Bruny Island 18to24</v>
      </c>
      <c r="E952" s="463">
        <v>1419</v>
      </c>
      <c r="F952" s="460">
        <f t="shared" si="43"/>
        <v>1419</v>
      </c>
      <c r="G952" s="461">
        <v>1.3680000000000001</v>
      </c>
      <c r="H952" s="462">
        <f t="shared" si="44"/>
        <v>1.3680000000000001</v>
      </c>
      <c r="I952" s="457">
        <v>205</v>
      </c>
      <c r="J952" s="458">
        <v>0.1663961038961039</v>
      </c>
      <c r="K952" s="457">
        <v>32</v>
      </c>
      <c r="L952" s="458">
        <v>2.5974025974025976E-2</v>
      </c>
      <c r="M952" s="457">
        <v>0</v>
      </c>
      <c r="N952" s="458">
        <v>0</v>
      </c>
    </row>
    <row r="953" spans="1:14" x14ac:dyDescent="0.3">
      <c r="A953" s="412" t="s">
        <v>1093</v>
      </c>
      <c r="B953" s="413" t="s">
        <v>328</v>
      </c>
      <c r="C953" s="465" t="s">
        <v>364</v>
      </c>
      <c r="D953" s="412" t="str">
        <f t="shared" si="42"/>
        <v>Huon - Bruny Island 25to64</v>
      </c>
      <c r="E953" s="463">
        <v>11519</v>
      </c>
      <c r="F953" s="460">
        <f t="shared" si="43"/>
        <v>11519</v>
      </c>
      <c r="G953" s="461">
        <v>1.3680000000000001</v>
      </c>
      <c r="H953" s="462">
        <f t="shared" si="44"/>
        <v>1.3680000000000001</v>
      </c>
      <c r="I953" s="457">
        <v>859</v>
      </c>
      <c r="J953" s="458">
        <v>7.7499097798628652E-2</v>
      </c>
      <c r="K953" s="457">
        <v>556</v>
      </c>
      <c r="L953" s="458">
        <v>5.0162396246842295E-2</v>
      </c>
      <c r="M953" s="457">
        <v>438</v>
      </c>
      <c r="N953" s="458">
        <v>3.95164200649585E-2</v>
      </c>
    </row>
    <row r="954" spans="1:14" x14ac:dyDescent="0.3">
      <c r="A954" s="412" t="s">
        <v>1093</v>
      </c>
      <c r="B954" s="413" t="s">
        <v>328</v>
      </c>
      <c r="C954" s="412" t="s">
        <v>9</v>
      </c>
      <c r="D954" s="412" t="str">
        <f t="shared" si="42"/>
        <v>Huon - Bruny Island 65+</v>
      </c>
      <c r="E954" s="463">
        <v>5595</v>
      </c>
      <c r="F954" s="460">
        <f t="shared" si="43"/>
        <v>5595</v>
      </c>
      <c r="G954" s="461">
        <v>1.3680000000000001</v>
      </c>
      <c r="H954" s="462">
        <f t="shared" si="44"/>
        <v>1.3680000000000001</v>
      </c>
      <c r="I954" s="457">
        <v>194</v>
      </c>
      <c r="J954" s="458">
        <v>3.8249211356466875E-2</v>
      </c>
      <c r="K954" s="457">
        <v>137</v>
      </c>
      <c r="L954" s="458">
        <v>2.7011041009463721E-2</v>
      </c>
      <c r="M954" s="457">
        <v>371</v>
      </c>
      <c r="N954" s="458">
        <v>7.3146687697160886E-2</v>
      </c>
    </row>
    <row r="955" spans="1:14" x14ac:dyDescent="0.3">
      <c r="A955" s="412" t="s">
        <v>1093</v>
      </c>
      <c r="B955" s="413" t="s">
        <v>328</v>
      </c>
      <c r="C955" s="412" t="s">
        <v>850</v>
      </c>
      <c r="D955" s="412" t="str">
        <f t="shared" si="42"/>
        <v>Huon - Bruny Island ALL</v>
      </c>
      <c r="E955" s="463">
        <v>23036</v>
      </c>
      <c r="F955" s="460">
        <f t="shared" si="43"/>
        <v>23036</v>
      </c>
      <c r="G955" s="461">
        <v>1.3680000000000001</v>
      </c>
      <c r="H955" s="462">
        <f t="shared" si="44"/>
        <v>1.3680000000000001</v>
      </c>
      <c r="I955" s="457">
        <v>1988</v>
      </c>
      <c r="J955" s="458">
        <v>9.1583360206385037E-2</v>
      </c>
      <c r="K955" s="457">
        <v>885</v>
      </c>
      <c r="L955" s="458">
        <v>4.0770258441977243E-2</v>
      </c>
      <c r="M955" s="457">
        <v>808</v>
      </c>
      <c r="N955" s="458">
        <v>3.722301561708205E-2</v>
      </c>
    </row>
    <row r="956" spans="1:14" x14ac:dyDescent="0.3">
      <c r="A956" s="412" t="s">
        <v>1093</v>
      </c>
      <c r="B956" s="413" t="s">
        <v>73</v>
      </c>
      <c r="C956" s="465" t="s">
        <v>361</v>
      </c>
      <c r="D956" s="412" t="str">
        <f t="shared" si="42"/>
        <v>Hurstville 12to17</v>
      </c>
      <c r="E956" s="463">
        <v>8972</v>
      </c>
      <c r="F956" s="460">
        <f t="shared" si="43"/>
        <v>8972</v>
      </c>
      <c r="G956" s="461">
        <v>0.79166666666666663</v>
      </c>
      <c r="H956" s="462">
        <f t="shared" si="44"/>
        <v>0.79166666666666663</v>
      </c>
      <c r="I956" s="457">
        <v>106</v>
      </c>
      <c r="J956" s="458">
        <v>1.2667304015296367E-2</v>
      </c>
      <c r="K956" s="457">
        <v>3299</v>
      </c>
      <c r="L956" s="458">
        <v>0.39423996175908221</v>
      </c>
      <c r="M956" s="457">
        <v>3</v>
      </c>
      <c r="N956" s="458">
        <v>3.5850860420650097E-4</v>
      </c>
    </row>
    <row r="957" spans="1:14" x14ac:dyDescent="0.3">
      <c r="A957" s="412" t="s">
        <v>1093</v>
      </c>
      <c r="B957" s="413" t="s">
        <v>73</v>
      </c>
      <c r="C957" s="465" t="s">
        <v>362</v>
      </c>
      <c r="D957" s="412" t="str">
        <f t="shared" si="42"/>
        <v>Hurstville 18to24</v>
      </c>
      <c r="E957" s="463">
        <v>14782</v>
      </c>
      <c r="F957" s="460">
        <f t="shared" si="43"/>
        <v>14782</v>
      </c>
      <c r="G957" s="461">
        <v>0.624</v>
      </c>
      <c r="H957" s="462">
        <f t="shared" si="44"/>
        <v>0.624</v>
      </c>
      <c r="I957" s="457">
        <v>131</v>
      </c>
      <c r="J957" s="458">
        <v>1.0119737350328312E-2</v>
      </c>
      <c r="K957" s="457">
        <v>6948</v>
      </c>
      <c r="L957" s="458">
        <v>0.53673232908458868</v>
      </c>
      <c r="M957" s="457">
        <v>27</v>
      </c>
      <c r="N957" s="458">
        <v>2.0857473928157589E-3</v>
      </c>
    </row>
    <row r="958" spans="1:14" x14ac:dyDescent="0.3">
      <c r="A958" s="412" t="s">
        <v>1093</v>
      </c>
      <c r="B958" s="413" t="s">
        <v>73</v>
      </c>
      <c r="C958" s="465" t="s">
        <v>364</v>
      </c>
      <c r="D958" s="412" t="str">
        <f t="shared" si="42"/>
        <v>Hurstville 25to64</v>
      </c>
      <c r="E958" s="463">
        <v>72075</v>
      </c>
      <c r="F958" s="460">
        <f t="shared" si="43"/>
        <v>72075</v>
      </c>
      <c r="G958" s="461">
        <v>0.624</v>
      </c>
      <c r="H958" s="462">
        <f t="shared" si="44"/>
        <v>0.624</v>
      </c>
      <c r="I958" s="457">
        <v>426</v>
      </c>
      <c r="J958" s="458">
        <v>6.0525119345305753E-3</v>
      </c>
      <c r="K958" s="457">
        <v>41082</v>
      </c>
      <c r="L958" s="458">
        <v>0.58368379177085705</v>
      </c>
      <c r="M958" s="457">
        <v>563</v>
      </c>
      <c r="N958" s="458">
        <v>7.9989770402364175E-3</v>
      </c>
    </row>
    <row r="959" spans="1:14" x14ac:dyDescent="0.3">
      <c r="A959" s="412" t="s">
        <v>1093</v>
      </c>
      <c r="B959" s="413" t="s">
        <v>73</v>
      </c>
      <c r="C959" s="412" t="s">
        <v>9</v>
      </c>
      <c r="D959" s="412" t="str">
        <f t="shared" si="42"/>
        <v>Hurstville 65+</v>
      </c>
      <c r="E959" s="463">
        <v>24316</v>
      </c>
      <c r="F959" s="460">
        <f t="shared" si="43"/>
        <v>24316</v>
      </c>
      <c r="G959" s="461">
        <v>0.624</v>
      </c>
      <c r="H959" s="462">
        <f t="shared" si="44"/>
        <v>0.624</v>
      </c>
      <c r="I959" s="457">
        <v>77</v>
      </c>
      <c r="J959" s="458">
        <v>3.2851230854558642E-3</v>
      </c>
      <c r="K959" s="457">
        <v>11263</v>
      </c>
      <c r="L959" s="458">
        <v>0.48052391313622594</v>
      </c>
      <c r="M959" s="457">
        <v>650</v>
      </c>
      <c r="N959" s="458">
        <v>2.7731558513588463E-2</v>
      </c>
    </row>
    <row r="960" spans="1:14" x14ac:dyDescent="0.3">
      <c r="A960" s="412" t="s">
        <v>1093</v>
      </c>
      <c r="B960" s="413" t="s">
        <v>73</v>
      </c>
      <c r="C960" s="412" t="s">
        <v>850</v>
      </c>
      <c r="D960" s="412" t="str">
        <f t="shared" si="42"/>
        <v>Hurstville ALL</v>
      </c>
      <c r="E960" s="463">
        <v>136272</v>
      </c>
      <c r="F960" s="460">
        <f t="shared" si="43"/>
        <v>136272</v>
      </c>
      <c r="G960" s="461">
        <v>0.624</v>
      </c>
      <c r="H960" s="462">
        <f t="shared" si="44"/>
        <v>0.624</v>
      </c>
      <c r="I960" s="457">
        <v>935</v>
      </c>
      <c r="J960" s="458">
        <v>7.0903699883975765E-3</v>
      </c>
      <c r="K960" s="457">
        <v>69769</v>
      </c>
      <c r="L960" s="458">
        <v>0.52907810023584012</v>
      </c>
      <c r="M960" s="457">
        <v>1247</v>
      </c>
      <c r="N960" s="458">
        <v>9.4563544123334523E-3</v>
      </c>
    </row>
    <row r="961" spans="1:14" x14ac:dyDescent="0.3">
      <c r="A961" s="412" t="s">
        <v>1093</v>
      </c>
      <c r="B961" s="413" t="s">
        <v>33</v>
      </c>
      <c r="C961" s="465" t="s">
        <v>361</v>
      </c>
      <c r="D961" s="412" t="str">
        <f t="shared" si="42"/>
        <v>Illawarra Catchment Reserve 12to17</v>
      </c>
      <c r="E961" s="463">
        <v>0</v>
      </c>
      <c r="F961" s="460">
        <f t="shared" si="43"/>
        <v>0</v>
      </c>
      <c r="G961" s="464">
        <v>1</v>
      </c>
      <c r="H961" s="462">
        <f t="shared" si="44"/>
        <v>1</v>
      </c>
      <c r="I961" s="457">
        <v>0</v>
      </c>
      <c r="J961" s="458" t="e">
        <v>#DIV/0!</v>
      </c>
      <c r="K961" s="457">
        <v>0</v>
      </c>
      <c r="L961" s="458" t="e">
        <v>#DIV/0!</v>
      </c>
      <c r="M961" s="457">
        <v>0</v>
      </c>
      <c r="N961" s="458" t="e">
        <v>#DIV/0!</v>
      </c>
    </row>
    <row r="962" spans="1:14" x14ac:dyDescent="0.3">
      <c r="A962" s="412" t="s">
        <v>1093</v>
      </c>
      <c r="B962" s="413" t="s">
        <v>33</v>
      </c>
      <c r="C962" s="465" t="s">
        <v>362</v>
      </c>
      <c r="D962" s="412" t="str">
        <f t="shared" si="42"/>
        <v>Illawarra Catchment Reserve 18to24</v>
      </c>
      <c r="E962" s="463">
        <v>0</v>
      </c>
      <c r="F962" s="460">
        <f t="shared" si="43"/>
        <v>0</v>
      </c>
      <c r="G962" s="464">
        <v>1</v>
      </c>
      <c r="H962" s="462">
        <f t="shared" si="44"/>
        <v>1</v>
      </c>
      <c r="I962" s="457">
        <v>0</v>
      </c>
      <c r="J962" s="458" t="e">
        <v>#DIV/0!</v>
      </c>
      <c r="K962" s="457">
        <v>0</v>
      </c>
      <c r="L962" s="458" t="e">
        <v>#DIV/0!</v>
      </c>
      <c r="M962" s="457">
        <v>0</v>
      </c>
      <c r="N962" s="458" t="e">
        <v>#DIV/0!</v>
      </c>
    </row>
    <row r="963" spans="1:14" x14ac:dyDescent="0.3">
      <c r="A963" s="412" t="s">
        <v>1093</v>
      </c>
      <c r="B963" s="413" t="s">
        <v>33</v>
      </c>
      <c r="C963" s="465" t="s">
        <v>364</v>
      </c>
      <c r="D963" s="412" t="str">
        <f t="shared" si="42"/>
        <v>Illawarra Catchment Reserve 25to64</v>
      </c>
      <c r="E963" s="463">
        <v>3</v>
      </c>
      <c r="F963" s="460">
        <f t="shared" si="43"/>
        <v>3</v>
      </c>
      <c r="G963" s="464">
        <v>1</v>
      </c>
      <c r="H963" s="462">
        <f t="shared" si="44"/>
        <v>1</v>
      </c>
      <c r="I963" s="457">
        <v>0</v>
      </c>
      <c r="J963" s="458">
        <v>0</v>
      </c>
      <c r="K963" s="457">
        <v>0</v>
      </c>
      <c r="L963" s="458">
        <v>0</v>
      </c>
      <c r="M963" s="457">
        <v>0</v>
      </c>
      <c r="N963" s="458">
        <v>0</v>
      </c>
    </row>
    <row r="964" spans="1:14" x14ac:dyDescent="0.3">
      <c r="A964" s="412" t="s">
        <v>1093</v>
      </c>
      <c r="B964" s="413" t="s">
        <v>33</v>
      </c>
      <c r="C964" s="412" t="s">
        <v>9</v>
      </c>
      <c r="D964" s="412" t="str">
        <f t="shared" si="42"/>
        <v>Illawarra Catchment Reserve 65+</v>
      </c>
      <c r="E964" s="463">
        <v>0</v>
      </c>
      <c r="F964" s="460">
        <f t="shared" si="43"/>
        <v>0</v>
      </c>
      <c r="G964" s="464">
        <v>1</v>
      </c>
      <c r="H964" s="462">
        <f t="shared" si="44"/>
        <v>1</v>
      </c>
      <c r="I964" s="457">
        <v>0</v>
      </c>
      <c r="J964" s="458" t="e">
        <v>#DIV/0!</v>
      </c>
      <c r="K964" s="457">
        <v>0</v>
      </c>
      <c r="L964" s="458" t="e">
        <v>#DIV/0!</v>
      </c>
      <c r="M964" s="457">
        <v>0</v>
      </c>
      <c r="N964" s="458" t="e">
        <v>#DIV/0!</v>
      </c>
    </row>
    <row r="965" spans="1:14" x14ac:dyDescent="0.3">
      <c r="A965" s="412" t="s">
        <v>1093</v>
      </c>
      <c r="B965" s="413" t="s">
        <v>33</v>
      </c>
      <c r="C965" s="412" t="s">
        <v>850</v>
      </c>
      <c r="D965" s="412" t="str">
        <f t="shared" si="42"/>
        <v>Illawarra Catchment Reserve ALL</v>
      </c>
      <c r="E965" s="463">
        <v>5</v>
      </c>
      <c r="F965" s="460">
        <f t="shared" si="43"/>
        <v>5</v>
      </c>
      <c r="G965" s="464">
        <v>1</v>
      </c>
      <c r="H965" s="462">
        <f t="shared" si="44"/>
        <v>1</v>
      </c>
      <c r="I965" s="457">
        <v>0</v>
      </c>
      <c r="J965" s="458">
        <v>0</v>
      </c>
      <c r="K965" s="457">
        <v>4</v>
      </c>
      <c r="L965" s="458">
        <v>0.44444444444444442</v>
      </c>
      <c r="M965" s="457">
        <v>0</v>
      </c>
      <c r="N965" s="458">
        <v>0</v>
      </c>
    </row>
    <row r="966" spans="1:14" x14ac:dyDescent="0.3">
      <c r="A966" s="412" t="s">
        <v>1093</v>
      </c>
      <c r="B966" s="413" t="s">
        <v>196</v>
      </c>
      <c r="C966" s="465" t="s">
        <v>361</v>
      </c>
      <c r="D966" s="412" t="str">
        <f t="shared" si="42"/>
        <v>Innisfail - Cassowary Coast 12to17</v>
      </c>
      <c r="E966" s="463">
        <v>2782</v>
      </c>
      <c r="F966" s="460">
        <f t="shared" si="43"/>
        <v>2782</v>
      </c>
      <c r="G966" s="461">
        <v>2.7083333333333335</v>
      </c>
      <c r="H966" s="462">
        <f t="shared" si="44"/>
        <v>2.7083333333333335</v>
      </c>
      <c r="I966" s="457">
        <v>797</v>
      </c>
      <c r="J966" s="458">
        <v>0.29024034959941736</v>
      </c>
      <c r="K966" s="457">
        <v>381</v>
      </c>
      <c r="L966" s="458">
        <v>0.13874726875455207</v>
      </c>
      <c r="M966" s="457">
        <v>0</v>
      </c>
      <c r="N966" s="458">
        <v>0</v>
      </c>
    </row>
    <row r="967" spans="1:14" x14ac:dyDescent="0.3">
      <c r="A967" s="412" t="s">
        <v>1093</v>
      </c>
      <c r="B967" s="413" t="s">
        <v>196</v>
      </c>
      <c r="C967" s="465" t="s">
        <v>362</v>
      </c>
      <c r="D967" s="412" t="str">
        <f t="shared" si="42"/>
        <v>Innisfail - Cassowary Coast 18to24</v>
      </c>
      <c r="E967" s="463">
        <v>2486</v>
      </c>
      <c r="F967" s="460">
        <f t="shared" si="43"/>
        <v>2486</v>
      </c>
      <c r="G967" s="461">
        <v>1.52</v>
      </c>
      <c r="H967" s="462">
        <f t="shared" si="44"/>
        <v>1.52</v>
      </c>
      <c r="I967" s="457">
        <v>691</v>
      </c>
      <c r="J967" s="458">
        <v>0.30656610470275064</v>
      </c>
      <c r="K967" s="457">
        <v>434</v>
      </c>
      <c r="L967" s="458">
        <v>0.19254658385093168</v>
      </c>
      <c r="M967" s="457">
        <v>25</v>
      </c>
      <c r="N967" s="458">
        <v>1.1091393078970719E-2</v>
      </c>
    </row>
    <row r="968" spans="1:14" x14ac:dyDescent="0.3">
      <c r="A968" s="412" t="s">
        <v>1093</v>
      </c>
      <c r="B968" s="413" t="s">
        <v>196</v>
      </c>
      <c r="C968" s="465" t="s">
        <v>364</v>
      </c>
      <c r="D968" s="412" t="str">
        <f t="shared" si="42"/>
        <v>Innisfail - Cassowary Coast 25to64</v>
      </c>
      <c r="E968" s="463">
        <v>17662</v>
      </c>
      <c r="F968" s="460">
        <f t="shared" si="43"/>
        <v>17662</v>
      </c>
      <c r="G968" s="461">
        <v>1.52</v>
      </c>
      <c r="H968" s="462">
        <f t="shared" si="44"/>
        <v>1.52</v>
      </c>
      <c r="I968" s="457">
        <v>2561</v>
      </c>
      <c r="J968" s="458">
        <v>0.14551136363636363</v>
      </c>
      <c r="K968" s="457">
        <v>2724</v>
      </c>
      <c r="L968" s="458">
        <v>0.15477272727272728</v>
      </c>
      <c r="M968" s="457">
        <v>411</v>
      </c>
      <c r="N968" s="458">
        <v>2.3352272727272728E-2</v>
      </c>
    </row>
    <row r="969" spans="1:14" x14ac:dyDescent="0.3">
      <c r="A969" s="412" t="s">
        <v>1093</v>
      </c>
      <c r="B969" s="413" t="s">
        <v>196</v>
      </c>
      <c r="C969" s="412" t="s">
        <v>9</v>
      </c>
      <c r="D969" s="412" t="str">
        <f t="shared" si="42"/>
        <v>Innisfail - Cassowary Coast 65+</v>
      </c>
      <c r="E969" s="463">
        <v>8260</v>
      </c>
      <c r="F969" s="460">
        <f t="shared" si="43"/>
        <v>8260</v>
      </c>
      <c r="G969" s="461">
        <v>1.52</v>
      </c>
      <c r="H969" s="462">
        <f t="shared" si="44"/>
        <v>1.52</v>
      </c>
      <c r="I969" s="457">
        <v>393</v>
      </c>
      <c r="J969" s="458">
        <v>5.0985988583290086E-2</v>
      </c>
      <c r="K969" s="457">
        <v>591</v>
      </c>
      <c r="L969" s="458">
        <v>7.6673585884795017E-2</v>
      </c>
      <c r="M969" s="457">
        <v>557</v>
      </c>
      <c r="N969" s="458">
        <v>7.2262584327970933E-2</v>
      </c>
    </row>
    <row r="970" spans="1:14" x14ac:dyDescent="0.3">
      <c r="A970" s="412" t="s">
        <v>1093</v>
      </c>
      <c r="B970" s="413" t="s">
        <v>196</v>
      </c>
      <c r="C970" s="412" t="s">
        <v>850</v>
      </c>
      <c r="D970" s="412" t="str">
        <f t="shared" si="42"/>
        <v>Innisfail - Cassowary Coast ALL</v>
      </c>
      <c r="E970" s="463">
        <v>36349</v>
      </c>
      <c r="F970" s="460">
        <f t="shared" si="43"/>
        <v>36349</v>
      </c>
      <c r="G970" s="461">
        <v>1.52</v>
      </c>
      <c r="H970" s="462">
        <f t="shared" si="44"/>
        <v>1.52</v>
      </c>
      <c r="I970" s="457">
        <v>5916</v>
      </c>
      <c r="J970" s="458">
        <v>0.16743554184473439</v>
      </c>
      <c r="K970" s="457">
        <v>5015</v>
      </c>
      <c r="L970" s="458">
        <v>0.14193530127642714</v>
      </c>
      <c r="M970" s="457">
        <v>990</v>
      </c>
      <c r="N970" s="458">
        <v>2.8019132255964679E-2</v>
      </c>
    </row>
    <row r="971" spans="1:14" x14ac:dyDescent="0.3">
      <c r="A971" s="412" t="s">
        <v>1093</v>
      </c>
      <c r="B971" s="413" t="s">
        <v>45</v>
      </c>
      <c r="C971" s="465" t="s">
        <v>361</v>
      </c>
      <c r="D971" s="412" t="str">
        <f t="shared" si="42"/>
        <v>Inverell - Tenterfield 12to17</v>
      </c>
      <c r="E971" s="463">
        <v>2885</v>
      </c>
      <c r="F971" s="460">
        <f t="shared" si="43"/>
        <v>2885</v>
      </c>
      <c r="G971" s="461">
        <v>2.1666666666666665</v>
      </c>
      <c r="H971" s="462">
        <f t="shared" si="44"/>
        <v>2.1666666666666665</v>
      </c>
      <c r="I971" s="457">
        <v>458</v>
      </c>
      <c r="J971" s="458">
        <v>0.16053277252015422</v>
      </c>
      <c r="K971" s="457">
        <v>58</v>
      </c>
      <c r="L971" s="458">
        <v>2.0329477742726955E-2</v>
      </c>
      <c r="M971" s="457">
        <v>3</v>
      </c>
      <c r="N971" s="458">
        <v>1.0515247108307045E-3</v>
      </c>
    </row>
    <row r="972" spans="1:14" x14ac:dyDescent="0.3">
      <c r="A972" s="412" t="s">
        <v>1093</v>
      </c>
      <c r="B972" s="413" t="s">
        <v>45</v>
      </c>
      <c r="C972" s="465" t="s">
        <v>362</v>
      </c>
      <c r="D972" s="412" t="str">
        <f t="shared" si="42"/>
        <v>Inverell - Tenterfield 18to24</v>
      </c>
      <c r="E972" s="463">
        <v>2643</v>
      </c>
      <c r="F972" s="460">
        <f t="shared" si="43"/>
        <v>2643</v>
      </c>
      <c r="G972" s="461">
        <v>1.3759999999999999</v>
      </c>
      <c r="H972" s="462">
        <f t="shared" si="44"/>
        <v>1.3759999999999999</v>
      </c>
      <c r="I972" s="457">
        <v>413</v>
      </c>
      <c r="J972" s="458">
        <v>0.16713881019830029</v>
      </c>
      <c r="K972" s="457">
        <v>65</v>
      </c>
      <c r="L972" s="458">
        <v>2.6305139619587213E-2</v>
      </c>
      <c r="M972" s="457">
        <v>6</v>
      </c>
      <c r="N972" s="458">
        <v>2.4281667341157424E-3</v>
      </c>
    </row>
    <row r="973" spans="1:14" x14ac:dyDescent="0.3">
      <c r="A973" s="412" t="s">
        <v>1093</v>
      </c>
      <c r="B973" s="413" t="s">
        <v>45</v>
      </c>
      <c r="C973" s="465" t="s">
        <v>364</v>
      </c>
      <c r="D973" s="412" t="str">
        <f t="shared" si="42"/>
        <v>Inverell - Tenterfield 25to64</v>
      </c>
      <c r="E973" s="463">
        <v>17678</v>
      </c>
      <c r="F973" s="460">
        <f t="shared" si="43"/>
        <v>17678</v>
      </c>
      <c r="G973" s="461">
        <v>1.3759999999999999</v>
      </c>
      <c r="H973" s="462">
        <f t="shared" si="44"/>
        <v>1.3759999999999999</v>
      </c>
      <c r="I973" s="457">
        <v>1419</v>
      </c>
      <c r="J973" s="458">
        <v>7.9149933065595715E-2</v>
      </c>
      <c r="K973" s="457">
        <v>712</v>
      </c>
      <c r="L973" s="458">
        <v>3.9714413208389109E-2</v>
      </c>
      <c r="M973" s="457">
        <v>384</v>
      </c>
      <c r="N973" s="458">
        <v>2.1419009370816599E-2</v>
      </c>
    </row>
    <row r="974" spans="1:14" x14ac:dyDescent="0.3">
      <c r="A974" s="412" t="s">
        <v>1093</v>
      </c>
      <c r="B974" s="413" t="s">
        <v>45</v>
      </c>
      <c r="C974" s="412" t="s">
        <v>9</v>
      </c>
      <c r="D974" s="412" t="str">
        <f t="shared" si="42"/>
        <v>Inverell - Tenterfield 65+</v>
      </c>
      <c r="E974" s="463">
        <v>10617</v>
      </c>
      <c r="F974" s="460">
        <f t="shared" si="43"/>
        <v>10617</v>
      </c>
      <c r="G974" s="461">
        <v>1.3759999999999999</v>
      </c>
      <c r="H974" s="462">
        <f t="shared" si="44"/>
        <v>1.3759999999999999</v>
      </c>
      <c r="I974" s="457">
        <v>270</v>
      </c>
      <c r="J974" s="458">
        <v>2.6114711287358545E-2</v>
      </c>
      <c r="K974" s="457">
        <v>141</v>
      </c>
      <c r="L974" s="458">
        <v>1.363768256117613E-2</v>
      </c>
      <c r="M974" s="457">
        <v>686</v>
      </c>
      <c r="N974" s="458">
        <v>6.6350710900473939E-2</v>
      </c>
    </row>
    <row r="975" spans="1:14" x14ac:dyDescent="0.3">
      <c r="A975" s="412" t="s">
        <v>1093</v>
      </c>
      <c r="B975" s="413" t="s">
        <v>45</v>
      </c>
      <c r="C975" s="412" t="s">
        <v>850</v>
      </c>
      <c r="D975" s="412" t="str">
        <f t="shared" si="42"/>
        <v>Inverell - Tenterfield ALL</v>
      </c>
      <c r="E975" s="463">
        <v>39224</v>
      </c>
      <c r="F975" s="460">
        <f t="shared" si="43"/>
        <v>39224</v>
      </c>
      <c r="G975" s="461">
        <v>1.3759999999999999</v>
      </c>
      <c r="H975" s="462">
        <f t="shared" si="44"/>
        <v>1.3759999999999999</v>
      </c>
      <c r="I975" s="457">
        <v>3537</v>
      </c>
      <c r="J975" s="458">
        <v>9.1322196689989935E-2</v>
      </c>
      <c r="K975" s="457">
        <v>1099</v>
      </c>
      <c r="L975" s="458">
        <v>2.8375203325501537E-2</v>
      </c>
      <c r="M975" s="457">
        <v>1077</v>
      </c>
      <c r="N975" s="458">
        <v>2.7807182876765382E-2</v>
      </c>
    </row>
    <row r="976" spans="1:14" x14ac:dyDescent="0.3">
      <c r="A976" s="412" t="s">
        <v>1093</v>
      </c>
      <c r="B976" s="413" t="s">
        <v>217</v>
      </c>
      <c r="C976" s="465" t="s">
        <v>361</v>
      </c>
      <c r="D976" s="412" t="str">
        <f t="shared" ref="D976:D1039" si="45">B976&amp;" "&amp;C976</f>
        <v>Ipswich Hinterland 12to17</v>
      </c>
      <c r="E976" s="463">
        <v>5738</v>
      </c>
      <c r="F976" s="460">
        <f t="shared" ref="F976:F1039" si="46">E976</f>
        <v>5738</v>
      </c>
      <c r="G976" s="461">
        <v>1</v>
      </c>
      <c r="H976" s="462">
        <f t="shared" ref="H976:H1039" si="47">G976</f>
        <v>1</v>
      </c>
      <c r="I976" s="457">
        <v>481</v>
      </c>
      <c r="J976" s="458">
        <v>8.7725697610797015E-2</v>
      </c>
      <c r="K976" s="457">
        <v>91</v>
      </c>
      <c r="L976" s="458">
        <v>1.6596753602042678E-2</v>
      </c>
      <c r="M976" s="457">
        <v>0</v>
      </c>
      <c r="N976" s="458">
        <v>0</v>
      </c>
    </row>
    <row r="977" spans="1:14" x14ac:dyDescent="0.3">
      <c r="A977" s="412" t="s">
        <v>1093</v>
      </c>
      <c r="B977" s="413" t="s">
        <v>217</v>
      </c>
      <c r="C977" s="465" t="s">
        <v>362</v>
      </c>
      <c r="D977" s="412" t="str">
        <f t="shared" si="45"/>
        <v>Ipswich Hinterland 18to24</v>
      </c>
      <c r="E977" s="463">
        <v>5630</v>
      </c>
      <c r="F977" s="460">
        <f t="shared" si="46"/>
        <v>5630</v>
      </c>
      <c r="G977" s="461">
        <v>1.784</v>
      </c>
      <c r="H977" s="462">
        <f t="shared" si="47"/>
        <v>1.784</v>
      </c>
      <c r="I977" s="457">
        <v>424</v>
      </c>
      <c r="J977" s="458">
        <v>8.1727062451811869E-2</v>
      </c>
      <c r="K977" s="457">
        <v>110</v>
      </c>
      <c r="L977" s="458">
        <v>2.1202775636083269E-2</v>
      </c>
      <c r="M977" s="457">
        <v>219</v>
      </c>
      <c r="N977" s="458">
        <v>4.2212798766383966E-2</v>
      </c>
    </row>
    <row r="978" spans="1:14" x14ac:dyDescent="0.3">
      <c r="A978" s="412" t="s">
        <v>1093</v>
      </c>
      <c r="B978" s="413" t="s">
        <v>217</v>
      </c>
      <c r="C978" s="465" t="s">
        <v>364</v>
      </c>
      <c r="D978" s="412" t="str">
        <f t="shared" si="45"/>
        <v>Ipswich Hinterland 25to64</v>
      </c>
      <c r="E978" s="463">
        <v>35898</v>
      </c>
      <c r="F978" s="460">
        <f t="shared" si="46"/>
        <v>35898</v>
      </c>
      <c r="G978" s="461">
        <v>1.784</v>
      </c>
      <c r="H978" s="462">
        <f t="shared" si="47"/>
        <v>1.784</v>
      </c>
      <c r="I978" s="457">
        <v>1487</v>
      </c>
      <c r="J978" s="458">
        <v>4.3988877055969711E-2</v>
      </c>
      <c r="K978" s="457">
        <v>1123</v>
      </c>
      <c r="L978" s="458">
        <v>3.3220920601112293E-2</v>
      </c>
      <c r="M978" s="457">
        <v>1722</v>
      </c>
      <c r="N978" s="458">
        <v>5.0940717074902379E-2</v>
      </c>
    </row>
    <row r="979" spans="1:14" x14ac:dyDescent="0.3">
      <c r="A979" s="412" t="s">
        <v>1093</v>
      </c>
      <c r="B979" s="413" t="s">
        <v>217</v>
      </c>
      <c r="C979" s="412" t="s">
        <v>9</v>
      </c>
      <c r="D979" s="412" t="str">
        <f t="shared" si="45"/>
        <v>Ipswich Hinterland 65+</v>
      </c>
      <c r="E979" s="463">
        <v>14406</v>
      </c>
      <c r="F979" s="460">
        <f t="shared" si="46"/>
        <v>14406</v>
      </c>
      <c r="G979" s="461">
        <v>1.784</v>
      </c>
      <c r="H979" s="462">
        <f t="shared" si="47"/>
        <v>1.784</v>
      </c>
      <c r="I979" s="457">
        <v>186</v>
      </c>
      <c r="J979" s="458">
        <v>1.3959771840288201E-2</v>
      </c>
      <c r="K979" s="457">
        <v>286</v>
      </c>
      <c r="L979" s="458">
        <v>2.1465025517862505E-2</v>
      </c>
      <c r="M979" s="457">
        <v>1343</v>
      </c>
      <c r="N979" s="458">
        <v>0.10079555688982288</v>
      </c>
    </row>
    <row r="980" spans="1:14" x14ac:dyDescent="0.3">
      <c r="A980" s="412" t="s">
        <v>1093</v>
      </c>
      <c r="B980" s="413" t="s">
        <v>217</v>
      </c>
      <c r="C980" s="412" t="s">
        <v>850</v>
      </c>
      <c r="D980" s="412" t="str">
        <f t="shared" si="45"/>
        <v>Ipswich Hinterland ALL</v>
      </c>
      <c r="E980" s="463">
        <v>71752</v>
      </c>
      <c r="F980" s="460">
        <f t="shared" si="46"/>
        <v>71752</v>
      </c>
      <c r="G980" s="461">
        <v>1.784</v>
      </c>
      <c r="H980" s="462">
        <f t="shared" si="47"/>
        <v>1.784</v>
      </c>
      <c r="I980" s="457">
        <v>3497</v>
      </c>
      <c r="J980" s="458">
        <v>5.1967544433216432E-2</v>
      </c>
      <c r="K980" s="457">
        <v>1806</v>
      </c>
      <c r="L980" s="458">
        <v>2.6838257147952207E-2</v>
      </c>
      <c r="M980" s="457">
        <v>3284</v>
      </c>
      <c r="N980" s="458">
        <v>4.8802235035368242E-2</v>
      </c>
    </row>
    <row r="981" spans="1:14" x14ac:dyDescent="0.3">
      <c r="A981" s="412" t="s">
        <v>1093</v>
      </c>
      <c r="B981" s="413" t="s">
        <v>218</v>
      </c>
      <c r="C981" s="465" t="s">
        <v>361</v>
      </c>
      <c r="D981" s="412" t="str">
        <f t="shared" si="45"/>
        <v>Ipswich Inner 12to17</v>
      </c>
      <c r="E981" s="463">
        <v>10441</v>
      </c>
      <c r="F981" s="460">
        <f t="shared" si="46"/>
        <v>10441</v>
      </c>
      <c r="G981" s="461">
        <v>1.0416666666666667</v>
      </c>
      <c r="H981" s="462">
        <f t="shared" si="47"/>
        <v>1.0416666666666667</v>
      </c>
      <c r="I981" s="457">
        <v>1019</v>
      </c>
      <c r="J981" s="458">
        <v>0.10382068262862965</v>
      </c>
      <c r="K981" s="457">
        <v>567</v>
      </c>
      <c r="L981" s="458">
        <v>5.7768721344880286E-2</v>
      </c>
      <c r="M981" s="457">
        <v>0</v>
      </c>
      <c r="N981" s="458">
        <v>0</v>
      </c>
    </row>
    <row r="982" spans="1:14" x14ac:dyDescent="0.3">
      <c r="A982" s="412" t="s">
        <v>1093</v>
      </c>
      <c r="B982" s="413" t="s">
        <v>218</v>
      </c>
      <c r="C982" s="465" t="s">
        <v>362</v>
      </c>
      <c r="D982" s="412" t="str">
        <f t="shared" si="45"/>
        <v>Ipswich Inner 18to24</v>
      </c>
      <c r="E982" s="463">
        <v>11144</v>
      </c>
      <c r="F982" s="460">
        <f t="shared" si="46"/>
        <v>11144</v>
      </c>
      <c r="G982" s="461">
        <v>1.6559999999999999</v>
      </c>
      <c r="H982" s="462">
        <f t="shared" si="47"/>
        <v>1.6559999999999999</v>
      </c>
      <c r="I982" s="457">
        <v>911</v>
      </c>
      <c r="J982" s="458">
        <v>8.9568380690197624E-2</v>
      </c>
      <c r="K982" s="457">
        <v>524</v>
      </c>
      <c r="L982" s="458">
        <v>5.1519024678006092E-2</v>
      </c>
      <c r="M982" s="457">
        <v>227</v>
      </c>
      <c r="N982" s="458">
        <v>2.2318356110510276E-2</v>
      </c>
    </row>
    <row r="983" spans="1:14" x14ac:dyDescent="0.3">
      <c r="A983" s="412" t="s">
        <v>1093</v>
      </c>
      <c r="B983" s="413" t="s">
        <v>218</v>
      </c>
      <c r="C983" s="465" t="s">
        <v>364</v>
      </c>
      <c r="D983" s="412" t="str">
        <f t="shared" si="45"/>
        <v>Ipswich Inner 25to64</v>
      </c>
      <c r="E983" s="463">
        <v>64986</v>
      </c>
      <c r="F983" s="460">
        <f t="shared" si="46"/>
        <v>64986</v>
      </c>
      <c r="G983" s="461">
        <v>1.6559999999999999</v>
      </c>
      <c r="H983" s="462">
        <f t="shared" si="47"/>
        <v>1.6559999999999999</v>
      </c>
      <c r="I983" s="457">
        <v>2700</v>
      </c>
      <c r="J983" s="458">
        <v>4.513238833912811E-2</v>
      </c>
      <c r="K983" s="457">
        <v>4544</v>
      </c>
      <c r="L983" s="458">
        <v>7.5956138004814128E-2</v>
      </c>
      <c r="M983" s="457">
        <v>3697</v>
      </c>
      <c r="N983" s="458">
        <v>6.1797940625835782E-2</v>
      </c>
    </row>
    <row r="984" spans="1:14" x14ac:dyDescent="0.3">
      <c r="A984" s="412" t="s">
        <v>1093</v>
      </c>
      <c r="B984" s="413" t="s">
        <v>218</v>
      </c>
      <c r="C984" s="412" t="s">
        <v>9</v>
      </c>
      <c r="D984" s="412" t="str">
        <f t="shared" si="45"/>
        <v>Ipswich Inner 65+</v>
      </c>
      <c r="E984" s="463">
        <v>17807</v>
      </c>
      <c r="F984" s="460">
        <f t="shared" si="46"/>
        <v>17807</v>
      </c>
      <c r="G984" s="461">
        <v>1.6559999999999999</v>
      </c>
      <c r="H984" s="462">
        <f t="shared" si="47"/>
        <v>1.6559999999999999</v>
      </c>
      <c r="I984" s="457">
        <v>277</v>
      </c>
      <c r="J984" s="458">
        <v>1.6519561068702289E-2</v>
      </c>
      <c r="K984" s="457">
        <v>605</v>
      </c>
      <c r="L984" s="458">
        <v>3.6080629770992363E-2</v>
      </c>
      <c r="M984" s="457">
        <v>1799</v>
      </c>
      <c r="N984" s="458">
        <v>0.10728769083969465</v>
      </c>
    </row>
    <row r="985" spans="1:14" x14ac:dyDescent="0.3">
      <c r="A985" s="412" t="s">
        <v>1093</v>
      </c>
      <c r="B985" s="413" t="s">
        <v>218</v>
      </c>
      <c r="C985" s="412" t="s">
        <v>850</v>
      </c>
      <c r="D985" s="412" t="str">
        <f t="shared" si="45"/>
        <v>Ipswich Inner ALL</v>
      </c>
      <c r="E985" s="463">
        <v>125166</v>
      </c>
      <c r="F985" s="460">
        <f t="shared" si="46"/>
        <v>125166</v>
      </c>
      <c r="G985" s="461">
        <v>1.6559999999999999</v>
      </c>
      <c r="H985" s="462">
        <f t="shared" si="47"/>
        <v>1.6559999999999999</v>
      </c>
      <c r="I985" s="457">
        <v>6969</v>
      </c>
      <c r="J985" s="458">
        <v>6.0122678215558223E-2</v>
      </c>
      <c r="K985" s="457">
        <v>7420</v>
      </c>
      <c r="L985" s="458">
        <v>6.4013527386919497E-2</v>
      </c>
      <c r="M985" s="457">
        <v>5720</v>
      </c>
      <c r="N985" s="458">
        <v>4.9347355344094276E-2</v>
      </c>
    </row>
    <row r="986" spans="1:14" x14ac:dyDescent="0.3">
      <c r="A986" s="412" t="s">
        <v>1093</v>
      </c>
      <c r="B986" s="413" t="s">
        <v>357</v>
      </c>
      <c r="C986" s="465" t="s">
        <v>361</v>
      </c>
      <c r="D986" s="412" t="str">
        <f t="shared" si="45"/>
        <v>Jervis Bay 12to17</v>
      </c>
      <c r="E986" s="463">
        <v>28</v>
      </c>
      <c r="F986" s="460">
        <f t="shared" si="46"/>
        <v>28</v>
      </c>
      <c r="G986" s="461">
        <v>1.4999999999999998</v>
      </c>
      <c r="H986" s="462">
        <f t="shared" si="47"/>
        <v>1.4999999999999998</v>
      </c>
      <c r="I986" s="457">
        <v>21</v>
      </c>
      <c r="J986" s="458">
        <v>0.77777777777777779</v>
      </c>
      <c r="K986" s="457">
        <v>0</v>
      </c>
      <c r="L986" s="458">
        <v>0</v>
      </c>
      <c r="M986" s="457">
        <v>0</v>
      </c>
      <c r="N986" s="458">
        <v>0</v>
      </c>
    </row>
    <row r="987" spans="1:14" x14ac:dyDescent="0.3">
      <c r="A987" s="412" t="s">
        <v>1093</v>
      </c>
      <c r="B987" s="413" t="s">
        <v>357</v>
      </c>
      <c r="C987" s="465" t="s">
        <v>362</v>
      </c>
      <c r="D987" s="412" t="str">
        <f t="shared" si="45"/>
        <v>Jervis Bay 18to24</v>
      </c>
      <c r="E987" s="463">
        <v>31</v>
      </c>
      <c r="F987" s="460">
        <f t="shared" si="46"/>
        <v>31</v>
      </c>
      <c r="G987" s="464">
        <v>1</v>
      </c>
      <c r="H987" s="462">
        <f t="shared" si="47"/>
        <v>1</v>
      </c>
      <c r="I987" s="457">
        <v>18</v>
      </c>
      <c r="J987" s="458">
        <v>0.52941176470588236</v>
      </c>
      <c r="K987" s="457">
        <v>5</v>
      </c>
      <c r="L987" s="458">
        <v>0.14705882352941177</v>
      </c>
      <c r="M987" s="457">
        <v>9</v>
      </c>
      <c r="N987" s="458">
        <v>0.26470588235294118</v>
      </c>
    </row>
    <row r="988" spans="1:14" x14ac:dyDescent="0.3">
      <c r="A988" s="412" t="s">
        <v>1093</v>
      </c>
      <c r="B988" s="413" t="s">
        <v>357</v>
      </c>
      <c r="C988" s="465" t="s">
        <v>364</v>
      </c>
      <c r="D988" s="412" t="str">
        <f t="shared" si="45"/>
        <v>Jervis Bay 25to64</v>
      </c>
      <c r="E988" s="463">
        <v>148</v>
      </c>
      <c r="F988" s="460">
        <f t="shared" si="46"/>
        <v>148</v>
      </c>
      <c r="G988" s="464">
        <v>1</v>
      </c>
      <c r="H988" s="462">
        <f t="shared" si="47"/>
        <v>1</v>
      </c>
      <c r="I988" s="457">
        <v>87</v>
      </c>
      <c r="J988" s="458">
        <v>0.56493506493506496</v>
      </c>
      <c r="K988" s="457">
        <v>5</v>
      </c>
      <c r="L988" s="458">
        <v>3.2467532467532464E-2</v>
      </c>
      <c r="M988" s="457">
        <v>18</v>
      </c>
      <c r="N988" s="458">
        <v>0.11688311688311688</v>
      </c>
    </row>
    <row r="989" spans="1:14" x14ac:dyDescent="0.3">
      <c r="A989" s="412" t="s">
        <v>1093</v>
      </c>
      <c r="B989" s="413" t="s">
        <v>357</v>
      </c>
      <c r="C989" s="412" t="s">
        <v>9</v>
      </c>
      <c r="D989" s="412" t="str">
        <f t="shared" si="45"/>
        <v>Jervis Bay 65+</v>
      </c>
      <c r="E989" s="463">
        <v>55</v>
      </c>
      <c r="F989" s="460">
        <f t="shared" si="46"/>
        <v>55</v>
      </c>
      <c r="G989" s="464">
        <v>1</v>
      </c>
      <c r="H989" s="462">
        <f t="shared" si="47"/>
        <v>1</v>
      </c>
      <c r="I989" s="457">
        <v>37</v>
      </c>
      <c r="J989" s="458">
        <v>0.78723404255319152</v>
      </c>
      <c r="K989" s="457">
        <v>4</v>
      </c>
      <c r="L989" s="458">
        <v>8.5106382978723402E-2</v>
      </c>
      <c r="M989" s="457">
        <v>0</v>
      </c>
      <c r="N989" s="458">
        <v>0</v>
      </c>
    </row>
    <row r="990" spans="1:14" x14ac:dyDescent="0.3">
      <c r="A990" s="412" t="s">
        <v>1093</v>
      </c>
      <c r="B990" s="413" t="s">
        <v>357</v>
      </c>
      <c r="C990" s="412" t="s">
        <v>850</v>
      </c>
      <c r="D990" s="412" t="str">
        <f t="shared" si="45"/>
        <v>Jervis Bay ALL</v>
      </c>
      <c r="E990" s="463">
        <v>307</v>
      </c>
      <c r="F990" s="460">
        <f t="shared" si="46"/>
        <v>307</v>
      </c>
      <c r="G990" s="464">
        <v>1</v>
      </c>
      <c r="H990" s="462">
        <f t="shared" si="47"/>
        <v>1</v>
      </c>
      <c r="I990" s="457">
        <v>186</v>
      </c>
      <c r="J990" s="458">
        <v>0.6</v>
      </c>
      <c r="K990" s="457">
        <v>13</v>
      </c>
      <c r="L990" s="458">
        <v>4.1935483870967745E-2</v>
      </c>
      <c r="M990" s="457">
        <v>34</v>
      </c>
      <c r="N990" s="458">
        <v>0.10967741935483871</v>
      </c>
    </row>
    <row r="991" spans="1:14" x14ac:dyDescent="0.3">
      <c r="A991" s="412" t="s">
        <v>1093</v>
      </c>
      <c r="B991" s="413" t="s">
        <v>223</v>
      </c>
      <c r="C991" s="465" t="s">
        <v>361</v>
      </c>
      <c r="D991" s="412" t="str">
        <f t="shared" si="45"/>
        <v>Jimboomba 12to17</v>
      </c>
      <c r="E991" s="463">
        <v>6973</v>
      </c>
      <c r="F991" s="460">
        <f t="shared" si="46"/>
        <v>6973</v>
      </c>
      <c r="G991" s="461">
        <v>2</v>
      </c>
      <c r="H991" s="462">
        <f t="shared" si="47"/>
        <v>2</v>
      </c>
      <c r="I991" s="457">
        <v>388</v>
      </c>
      <c r="J991" s="458">
        <v>6.4591310138172139E-2</v>
      </c>
      <c r="K991" s="457">
        <v>301</v>
      </c>
      <c r="L991" s="458">
        <v>5.0108207091726316E-2</v>
      </c>
      <c r="M991" s="457">
        <v>0</v>
      </c>
      <c r="N991" s="458">
        <v>0</v>
      </c>
    </row>
    <row r="992" spans="1:14" x14ac:dyDescent="0.3">
      <c r="A992" s="412" t="s">
        <v>1093</v>
      </c>
      <c r="B992" s="413" t="s">
        <v>223</v>
      </c>
      <c r="C992" s="465" t="s">
        <v>362</v>
      </c>
      <c r="D992" s="412" t="str">
        <f t="shared" si="45"/>
        <v>Jimboomba 18to24</v>
      </c>
      <c r="E992" s="463">
        <v>6411</v>
      </c>
      <c r="F992" s="460">
        <f t="shared" si="46"/>
        <v>6411</v>
      </c>
      <c r="G992" s="461">
        <v>0.89599999999999991</v>
      </c>
      <c r="H992" s="462">
        <f t="shared" si="47"/>
        <v>0.89599999999999991</v>
      </c>
      <c r="I992" s="457">
        <v>291</v>
      </c>
      <c r="J992" s="458">
        <v>5.548141086749285E-2</v>
      </c>
      <c r="K992" s="457">
        <v>330</v>
      </c>
      <c r="L992" s="458">
        <v>6.2917063870352716E-2</v>
      </c>
      <c r="M992" s="457">
        <v>34</v>
      </c>
      <c r="N992" s="458">
        <v>6.4823641563393711E-3</v>
      </c>
    </row>
    <row r="993" spans="1:14" x14ac:dyDescent="0.3">
      <c r="A993" s="412" t="s">
        <v>1093</v>
      </c>
      <c r="B993" s="413" t="s">
        <v>223</v>
      </c>
      <c r="C993" s="465" t="s">
        <v>364</v>
      </c>
      <c r="D993" s="412" t="str">
        <f t="shared" si="45"/>
        <v>Jimboomba 25to64</v>
      </c>
      <c r="E993" s="463">
        <v>36535</v>
      </c>
      <c r="F993" s="460">
        <f t="shared" si="46"/>
        <v>36535</v>
      </c>
      <c r="G993" s="461">
        <v>0.89599999999999991</v>
      </c>
      <c r="H993" s="462">
        <f t="shared" si="47"/>
        <v>0.89599999999999991</v>
      </c>
      <c r="I993" s="457">
        <v>1031</v>
      </c>
      <c r="J993" s="458">
        <v>3.2319749216300937E-2</v>
      </c>
      <c r="K993" s="457">
        <v>2589</v>
      </c>
      <c r="L993" s="458">
        <v>8.1159874608150467E-2</v>
      </c>
      <c r="M993" s="457">
        <v>930</v>
      </c>
      <c r="N993" s="458">
        <v>2.9153605015673982E-2</v>
      </c>
    </row>
    <row r="994" spans="1:14" x14ac:dyDescent="0.3">
      <c r="A994" s="412" t="s">
        <v>1093</v>
      </c>
      <c r="B994" s="413" t="s">
        <v>223</v>
      </c>
      <c r="C994" s="412" t="s">
        <v>9</v>
      </c>
      <c r="D994" s="412" t="str">
        <f t="shared" si="45"/>
        <v>Jimboomba 65+</v>
      </c>
      <c r="E994" s="463">
        <v>7495</v>
      </c>
      <c r="F994" s="460">
        <f t="shared" si="46"/>
        <v>7495</v>
      </c>
      <c r="G994" s="461">
        <v>0.89599999999999991</v>
      </c>
      <c r="H994" s="462">
        <f t="shared" si="47"/>
        <v>0.89599999999999991</v>
      </c>
      <c r="I994" s="457">
        <v>82</v>
      </c>
      <c r="J994" s="458">
        <v>1.2828535669586983E-2</v>
      </c>
      <c r="K994" s="457">
        <v>444</v>
      </c>
      <c r="L994" s="458">
        <v>6.9461827284105132E-2</v>
      </c>
      <c r="M994" s="457">
        <v>521</v>
      </c>
      <c r="N994" s="458">
        <v>8.1508135168961202E-2</v>
      </c>
    </row>
    <row r="995" spans="1:14" x14ac:dyDescent="0.3">
      <c r="A995" s="412" t="s">
        <v>1093</v>
      </c>
      <c r="B995" s="413" t="s">
        <v>223</v>
      </c>
      <c r="C995" s="412" t="s">
        <v>850</v>
      </c>
      <c r="D995" s="412" t="str">
        <f t="shared" si="45"/>
        <v>Jimboomba ALL</v>
      </c>
      <c r="E995" s="463">
        <v>70937</v>
      </c>
      <c r="F995" s="460">
        <f t="shared" si="46"/>
        <v>70937</v>
      </c>
      <c r="G995" s="461">
        <v>0.89599999999999991</v>
      </c>
      <c r="H995" s="462">
        <f t="shared" si="47"/>
        <v>0.89599999999999991</v>
      </c>
      <c r="I995" s="457">
        <v>2715</v>
      </c>
      <c r="J995" s="458">
        <v>4.4047503163632824E-2</v>
      </c>
      <c r="K995" s="457">
        <v>4434</v>
      </c>
      <c r="L995" s="458">
        <v>7.193614328823128E-2</v>
      </c>
      <c r="M995" s="457">
        <v>1484</v>
      </c>
      <c r="N995" s="458">
        <v>2.4076056977838347E-2</v>
      </c>
    </row>
    <row r="996" spans="1:14" x14ac:dyDescent="0.3">
      <c r="A996" s="412" t="s">
        <v>1093</v>
      </c>
      <c r="B996" s="413" t="s">
        <v>293</v>
      </c>
      <c r="C996" s="465" t="s">
        <v>361</v>
      </c>
      <c r="D996" s="412" t="str">
        <f t="shared" si="45"/>
        <v>Joondalup 12to17</v>
      </c>
      <c r="E996" s="463">
        <v>13891</v>
      </c>
      <c r="F996" s="460">
        <f t="shared" si="46"/>
        <v>13891</v>
      </c>
      <c r="G996" s="461">
        <v>0.25</v>
      </c>
      <c r="H996" s="462">
        <f t="shared" si="47"/>
        <v>0.25</v>
      </c>
      <c r="I996" s="457">
        <v>198</v>
      </c>
      <c r="J996" s="458">
        <v>1.4984107764492206E-2</v>
      </c>
      <c r="K996" s="457">
        <v>920</v>
      </c>
      <c r="L996" s="458">
        <v>6.9623126986529435E-2</v>
      </c>
      <c r="M996" s="457">
        <v>0</v>
      </c>
      <c r="N996" s="458">
        <v>0</v>
      </c>
    </row>
    <row r="997" spans="1:14" x14ac:dyDescent="0.3">
      <c r="A997" s="412" t="s">
        <v>1093</v>
      </c>
      <c r="B997" s="413" t="s">
        <v>293</v>
      </c>
      <c r="C997" s="465" t="s">
        <v>362</v>
      </c>
      <c r="D997" s="412" t="str">
        <f t="shared" si="45"/>
        <v>Joondalup 18to24</v>
      </c>
      <c r="E997" s="463">
        <v>14673</v>
      </c>
      <c r="F997" s="460">
        <f t="shared" si="46"/>
        <v>14673</v>
      </c>
      <c r="G997" s="461">
        <v>0.90400000000000003</v>
      </c>
      <c r="H997" s="462">
        <f t="shared" si="47"/>
        <v>0.90400000000000003</v>
      </c>
      <c r="I997" s="457">
        <v>131</v>
      </c>
      <c r="J997" s="458">
        <v>1.0110365053638959E-2</v>
      </c>
      <c r="K997" s="457">
        <v>1040</v>
      </c>
      <c r="L997" s="458">
        <v>8.0265493555607012E-2</v>
      </c>
      <c r="M997" s="457">
        <v>38</v>
      </c>
      <c r="N997" s="458">
        <v>2.9327776491471793E-3</v>
      </c>
    </row>
    <row r="998" spans="1:14" x14ac:dyDescent="0.3">
      <c r="A998" s="412" t="s">
        <v>1093</v>
      </c>
      <c r="B998" s="413" t="s">
        <v>293</v>
      </c>
      <c r="C998" s="465" t="s">
        <v>364</v>
      </c>
      <c r="D998" s="412" t="str">
        <f t="shared" si="45"/>
        <v>Joondalup 25to64</v>
      </c>
      <c r="E998" s="463">
        <v>86080</v>
      </c>
      <c r="F998" s="460">
        <f t="shared" si="46"/>
        <v>86080</v>
      </c>
      <c r="G998" s="461">
        <v>0.90400000000000003</v>
      </c>
      <c r="H998" s="462">
        <f t="shared" si="47"/>
        <v>0.90400000000000003</v>
      </c>
      <c r="I998" s="457">
        <v>590</v>
      </c>
      <c r="J998" s="458">
        <v>7.1538564136141526E-3</v>
      </c>
      <c r="K998" s="457">
        <v>9906</v>
      </c>
      <c r="L998" s="458">
        <v>0.12011203666654542</v>
      </c>
      <c r="M998" s="457">
        <v>1838</v>
      </c>
      <c r="N998" s="458">
        <v>2.2286081505462393E-2</v>
      </c>
    </row>
    <row r="999" spans="1:14" x14ac:dyDescent="0.3">
      <c r="A999" s="412" t="s">
        <v>1093</v>
      </c>
      <c r="B999" s="413" t="s">
        <v>293</v>
      </c>
      <c r="C999" s="412" t="s">
        <v>9</v>
      </c>
      <c r="D999" s="412" t="str">
        <f t="shared" si="45"/>
        <v>Joondalup 65+</v>
      </c>
      <c r="E999" s="463">
        <v>31349</v>
      </c>
      <c r="F999" s="460">
        <f t="shared" si="46"/>
        <v>31349</v>
      </c>
      <c r="G999" s="461">
        <v>0.90400000000000003</v>
      </c>
      <c r="H999" s="462">
        <f t="shared" si="47"/>
        <v>0.90400000000000003</v>
      </c>
      <c r="I999" s="457">
        <v>79</v>
      </c>
      <c r="J999" s="458">
        <v>2.7404863496028027E-3</v>
      </c>
      <c r="K999" s="457">
        <v>2918</v>
      </c>
      <c r="L999" s="458">
        <v>0.10122454643216429</v>
      </c>
      <c r="M999" s="457">
        <v>1894</v>
      </c>
      <c r="N999" s="458">
        <v>6.57022929892115E-2</v>
      </c>
    </row>
    <row r="1000" spans="1:14" x14ac:dyDescent="0.3">
      <c r="A1000" s="412" t="s">
        <v>1093</v>
      </c>
      <c r="B1000" s="413" t="s">
        <v>293</v>
      </c>
      <c r="C1000" s="412" t="s">
        <v>850</v>
      </c>
      <c r="D1000" s="412" t="str">
        <f t="shared" si="45"/>
        <v>Joondalup ALL</v>
      </c>
      <c r="E1000" s="463">
        <v>170523</v>
      </c>
      <c r="F1000" s="460">
        <f t="shared" si="46"/>
        <v>170523</v>
      </c>
      <c r="G1000" s="461">
        <v>0.90400000000000003</v>
      </c>
      <c r="H1000" s="462">
        <f t="shared" si="47"/>
        <v>0.90400000000000003</v>
      </c>
      <c r="I1000" s="457">
        <v>1384</v>
      </c>
      <c r="J1000" s="458">
        <v>8.6154842163582157E-3</v>
      </c>
      <c r="K1000" s="457">
        <v>17055</v>
      </c>
      <c r="L1000" s="458">
        <v>0.10616841279623508</v>
      </c>
      <c r="M1000" s="457">
        <v>3773</v>
      </c>
      <c r="N1000" s="458">
        <v>2.3487154586936086E-2</v>
      </c>
    </row>
    <row r="1001" spans="1:14" x14ac:dyDescent="0.3">
      <c r="A1001" s="412" t="s">
        <v>1093</v>
      </c>
      <c r="B1001" s="413" t="s">
        <v>299</v>
      </c>
      <c r="C1001" s="465" t="s">
        <v>361</v>
      </c>
      <c r="D1001" s="412" t="str">
        <f t="shared" si="45"/>
        <v>Kalamunda 12to17</v>
      </c>
      <c r="E1001" s="463">
        <v>5102</v>
      </c>
      <c r="F1001" s="460">
        <f t="shared" si="46"/>
        <v>5102</v>
      </c>
      <c r="G1001" s="461">
        <v>0.41666666666666669</v>
      </c>
      <c r="H1001" s="462">
        <f t="shared" si="47"/>
        <v>0.41666666666666669</v>
      </c>
      <c r="I1001" s="457">
        <v>232</v>
      </c>
      <c r="J1001" s="458">
        <v>4.8515265579255541E-2</v>
      </c>
      <c r="K1001" s="457">
        <v>489</v>
      </c>
      <c r="L1001" s="458">
        <v>0.10225846925972397</v>
      </c>
      <c r="M1001" s="457">
        <v>3</v>
      </c>
      <c r="N1001" s="458">
        <v>6.2735257214554575E-4</v>
      </c>
    </row>
    <row r="1002" spans="1:14" x14ac:dyDescent="0.3">
      <c r="A1002" s="412" t="s">
        <v>1093</v>
      </c>
      <c r="B1002" s="413" t="s">
        <v>299</v>
      </c>
      <c r="C1002" s="465" t="s">
        <v>362</v>
      </c>
      <c r="D1002" s="412" t="str">
        <f t="shared" si="45"/>
        <v>Kalamunda 18to24</v>
      </c>
      <c r="E1002" s="463">
        <v>5135</v>
      </c>
      <c r="F1002" s="460">
        <f t="shared" si="46"/>
        <v>5135</v>
      </c>
      <c r="G1002" s="461">
        <v>1.1599999999999999</v>
      </c>
      <c r="H1002" s="462">
        <f t="shared" si="47"/>
        <v>1.1599999999999999</v>
      </c>
      <c r="I1002" s="457">
        <v>155</v>
      </c>
      <c r="J1002" s="458">
        <v>3.4413854351687388E-2</v>
      </c>
      <c r="K1002" s="457">
        <v>452</v>
      </c>
      <c r="L1002" s="458">
        <v>0.10035523978685613</v>
      </c>
      <c r="M1002" s="457">
        <v>7</v>
      </c>
      <c r="N1002" s="458">
        <v>1.5541740674955595E-3</v>
      </c>
    </row>
    <row r="1003" spans="1:14" x14ac:dyDescent="0.3">
      <c r="A1003" s="412" t="s">
        <v>1093</v>
      </c>
      <c r="B1003" s="413" t="s">
        <v>299</v>
      </c>
      <c r="C1003" s="465" t="s">
        <v>364</v>
      </c>
      <c r="D1003" s="412" t="str">
        <f t="shared" si="45"/>
        <v>Kalamunda 25to64</v>
      </c>
      <c r="E1003" s="463">
        <v>31323</v>
      </c>
      <c r="F1003" s="460">
        <f t="shared" si="46"/>
        <v>31323</v>
      </c>
      <c r="G1003" s="461">
        <v>1.1599999999999999</v>
      </c>
      <c r="H1003" s="462">
        <f t="shared" si="47"/>
        <v>1.1599999999999999</v>
      </c>
      <c r="I1003" s="457">
        <v>535</v>
      </c>
      <c r="J1003" s="458">
        <v>1.8119623382781277E-2</v>
      </c>
      <c r="K1003" s="457">
        <v>4183</v>
      </c>
      <c r="L1003" s="458">
        <v>0.14167174693490484</v>
      </c>
      <c r="M1003" s="457">
        <v>610</v>
      </c>
      <c r="N1003" s="458">
        <v>2.0659757501862764E-2</v>
      </c>
    </row>
    <row r="1004" spans="1:14" x14ac:dyDescent="0.3">
      <c r="A1004" s="412" t="s">
        <v>1093</v>
      </c>
      <c r="B1004" s="413" t="s">
        <v>299</v>
      </c>
      <c r="C1004" s="412" t="s">
        <v>9</v>
      </c>
      <c r="D1004" s="412" t="str">
        <f t="shared" si="45"/>
        <v>Kalamunda 65+</v>
      </c>
      <c r="E1004" s="463">
        <v>11849</v>
      </c>
      <c r="F1004" s="460">
        <f t="shared" si="46"/>
        <v>11849</v>
      </c>
      <c r="G1004" s="461">
        <v>1.1599999999999999</v>
      </c>
      <c r="H1004" s="462">
        <f t="shared" si="47"/>
        <v>1.1599999999999999</v>
      </c>
      <c r="I1004" s="457">
        <v>58</v>
      </c>
      <c r="J1004" s="458">
        <v>5.2219321148825066E-3</v>
      </c>
      <c r="K1004" s="457">
        <v>852</v>
      </c>
      <c r="L1004" s="458">
        <v>7.6708382101377509E-2</v>
      </c>
      <c r="M1004" s="457">
        <v>703</v>
      </c>
      <c r="N1004" s="458">
        <v>6.3293418564869003E-2</v>
      </c>
    </row>
    <row r="1005" spans="1:14" x14ac:dyDescent="0.3">
      <c r="A1005" s="412" t="s">
        <v>1093</v>
      </c>
      <c r="B1005" s="413" t="s">
        <v>299</v>
      </c>
      <c r="C1005" s="412" t="s">
        <v>850</v>
      </c>
      <c r="D1005" s="412" t="str">
        <f t="shared" si="45"/>
        <v>Kalamunda ALL</v>
      </c>
      <c r="E1005" s="463">
        <v>62670</v>
      </c>
      <c r="F1005" s="460">
        <f t="shared" si="46"/>
        <v>62670</v>
      </c>
      <c r="G1005" s="461">
        <v>1.1599999999999999</v>
      </c>
      <c r="H1005" s="462">
        <f t="shared" si="47"/>
        <v>1.1599999999999999</v>
      </c>
      <c r="I1005" s="457">
        <v>1350</v>
      </c>
      <c r="J1005" s="458">
        <v>2.2974030836254721E-2</v>
      </c>
      <c r="K1005" s="457">
        <v>7244</v>
      </c>
      <c r="L1005" s="458">
        <v>0.1232769476872809</v>
      </c>
      <c r="M1005" s="457">
        <v>1330</v>
      </c>
      <c r="N1005" s="458">
        <v>2.2633674823865763E-2</v>
      </c>
    </row>
    <row r="1006" spans="1:14" x14ac:dyDescent="0.3">
      <c r="A1006" s="412" t="s">
        <v>1093</v>
      </c>
      <c r="B1006" s="413" t="s">
        <v>342</v>
      </c>
      <c r="C1006" s="465" t="s">
        <v>361</v>
      </c>
      <c r="D1006" s="412" t="str">
        <f t="shared" si="45"/>
        <v>Katherine 12to17</v>
      </c>
      <c r="E1006" s="463">
        <v>1840</v>
      </c>
      <c r="F1006" s="460">
        <f t="shared" si="46"/>
        <v>1840</v>
      </c>
      <c r="G1006" s="461">
        <v>0.70833333333333337</v>
      </c>
      <c r="H1006" s="462">
        <f t="shared" si="47"/>
        <v>0.70833333333333337</v>
      </c>
      <c r="I1006" s="457">
        <v>1105</v>
      </c>
      <c r="J1006" s="458">
        <v>0.70427023581899295</v>
      </c>
      <c r="K1006" s="457">
        <v>812</v>
      </c>
      <c r="L1006" s="458">
        <v>0.51752708731676222</v>
      </c>
      <c r="M1006" s="457">
        <v>0</v>
      </c>
      <c r="N1006" s="458">
        <v>0</v>
      </c>
    </row>
    <row r="1007" spans="1:14" x14ac:dyDescent="0.3">
      <c r="A1007" s="412" t="s">
        <v>1093</v>
      </c>
      <c r="B1007" s="413" t="s">
        <v>342</v>
      </c>
      <c r="C1007" s="465" t="s">
        <v>362</v>
      </c>
      <c r="D1007" s="412" t="str">
        <f t="shared" si="45"/>
        <v>Katherine 18to24</v>
      </c>
      <c r="E1007" s="463">
        <v>2440</v>
      </c>
      <c r="F1007" s="460">
        <f t="shared" si="46"/>
        <v>2440</v>
      </c>
      <c r="G1007" s="461">
        <v>2.2000000000000002</v>
      </c>
      <c r="H1007" s="462">
        <f t="shared" si="47"/>
        <v>2.2000000000000002</v>
      </c>
      <c r="I1007" s="457">
        <v>1292</v>
      </c>
      <c r="J1007" s="458">
        <v>0.57422222222222219</v>
      </c>
      <c r="K1007" s="457">
        <v>1041</v>
      </c>
      <c r="L1007" s="458">
        <v>0.46266666666666667</v>
      </c>
      <c r="M1007" s="457">
        <v>107</v>
      </c>
      <c r="N1007" s="458">
        <v>4.7555555555555552E-2</v>
      </c>
    </row>
    <row r="1008" spans="1:14" x14ac:dyDescent="0.3">
      <c r="A1008" s="412" t="s">
        <v>1093</v>
      </c>
      <c r="B1008" s="413" t="s">
        <v>342</v>
      </c>
      <c r="C1008" s="465" t="s">
        <v>364</v>
      </c>
      <c r="D1008" s="412" t="str">
        <f t="shared" si="45"/>
        <v>Katherine 25to64</v>
      </c>
      <c r="E1008" s="463">
        <v>11631</v>
      </c>
      <c r="F1008" s="460">
        <f t="shared" si="46"/>
        <v>11631</v>
      </c>
      <c r="G1008" s="461">
        <v>2.2000000000000002</v>
      </c>
      <c r="H1008" s="462">
        <f t="shared" si="47"/>
        <v>2.2000000000000002</v>
      </c>
      <c r="I1008" s="457">
        <v>4259</v>
      </c>
      <c r="J1008" s="458">
        <v>0.42683904590098215</v>
      </c>
      <c r="K1008" s="457">
        <v>3878</v>
      </c>
      <c r="L1008" s="458">
        <v>0.38865504109039889</v>
      </c>
      <c r="M1008" s="457">
        <v>616</v>
      </c>
      <c r="N1008" s="458">
        <v>6.1735818801363002E-2</v>
      </c>
    </row>
    <row r="1009" spans="1:14" x14ac:dyDescent="0.3">
      <c r="A1009" s="412" t="s">
        <v>1093</v>
      </c>
      <c r="B1009" s="413" t="s">
        <v>342</v>
      </c>
      <c r="C1009" s="412" t="s">
        <v>9</v>
      </c>
      <c r="D1009" s="412" t="str">
        <f t="shared" si="45"/>
        <v>Katherine 65+</v>
      </c>
      <c r="E1009" s="463">
        <v>1644</v>
      </c>
      <c r="F1009" s="460">
        <f t="shared" si="46"/>
        <v>1644</v>
      </c>
      <c r="G1009" s="461">
        <v>2.2000000000000002</v>
      </c>
      <c r="H1009" s="462">
        <f t="shared" si="47"/>
        <v>2.2000000000000002</v>
      </c>
      <c r="I1009" s="457">
        <v>403</v>
      </c>
      <c r="J1009" s="458">
        <v>0.28847530422333573</v>
      </c>
      <c r="K1009" s="457">
        <v>323</v>
      </c>
      <c r="L1009" s="458">
        <v>0.23120973514674303</v>
      </c>
      <c r="M1009" s="457">
        <v>100</v>
      </c>
      <c r="N1009" s="458">
        <v>7.158196134574088E-2</v>
      </c>
    </row>
    <row r="1010" spans="1:14" x14ac:dyDescent="0.3">
      <c r="A1010" s="412" t="s">
        <v>1093</v>
      </c>
      <c r="B1010" s="413" t="s">
        <v>342</v>
      </c>
      <c r="C1010" s="412" t="s">
        <v>850</v>
      </c>
      <c r="D1010" s="412" t="str">
        <f t="shared" si="45"/>
        <v>Katherine ALL</v>
      </c>
      <c r="E1010" s="463">
        <v>21385</v>
      </c>
      <c r="F1010" s="460">
        <f t="shared" si="46"/>
        <v>21385</v>
      </c>
      <c r="G1010" s="461">
        <v>2.2000000000000002</v>
      </c>
      <c r="H1010" s="462">
        <f t="shared" si="47"/>
        <v>2.2000000000000002</v>
      </c>
      <c r="I1010" s="457">
        <v>9290</v>
      </c>
      <c r="J1010" s="458">
        <v>0.4957575110731629</v>
      </c>
      <c r="K1010" s="457">
        <v>7682</v>
      </c>
      <c r="L1010" s="458">
        <v>0.40994716900581674</v>
      </c>
      <c r="M1010" s="457">
        <v>825</v>
      </c>
      <c r="N1010" s="458">
        <v>4.4025828486045145E-2</v>
      </c>
    </row>
    <row r="1011" spans="1:14" x14ac:dyDescent="0.3">
      <c r="A1011" s="412" t="s">
        <v>1093</v>
      </c>
      <c r="B1011" s="413" t="s">
        <v>140</v>
      </c>
      <c r="C1011" s="465" t="s">
        <v>361</v>
      </c>
      <c r="D1011" s="412" t="str">
        <f t="shared" si="45"/>
        <v>Keilor 12to17</v>
      </c>
      <c r="E1011" s="463">
        <v>4655</v>
      </c>
      <c r="F1011" s="460">
        <f t="shared" si="46"/>
        <v>4655</v>
      </c>
      <c r="G1011" s="461">
        <v>0.37499999999999994</v>
      </c>
      <c r="H1011" s="462">
        <f t="shared" si="47"/>
        <v>0.37499999999999994</v>
      </c>
      <c r="I1011" s="457">
        <v>41</v>
      </c>
      <c r="J1011" s="458">
        <v>9.178419520931274E-3</v>
      </c>
      <c r="K1011" s="457">
        <v>836</v>
      </c>
      <c r="L1011" s="458">
        <v>0.1871502126706962</v>
      </c>
      <c r="M1011" s="457">
        <v>0</v>
      </c>
      <c r="N1011" s="458">
        <v>0</v>
      </c>
    </row>
    <row r="1012" spans="1:14" x14ac:dyDescent="0.3">
      <c r="A1012" s="412" t="s">
        <v>1093</v>
      </c>
      <c r="B1012" s="413" t="s">
        <v>140</v>
      </c>
      <c r="C1012" s="465" t="s">
        <v>362</v>
      </c>
      <c r="D1012" s="412" t="str">
        <f t="shared" si="45"/>
        <v>Keilor 18to24</v>
      </c>
      <c r="E1012" s="463">
        <v>5012</v>
      </c>
      <c r="F1012" s="460">
        <f t="shared" si="46"/>
        <v>5012</v>
      </c>
      <c r="G1012" s="461">
        <v>0.76</v>
      </c>
      <c r="H1012" s="462">
        <f t="shared" si="47"/>
        <v>0.76</v>
      </c>
      <c r="I1012" s="457">
        <v>30</v>
      </c>
      <c r="J1012" s="458">
        <v>6.4391500321957498E-3</v>
      </c>
      <c r="K1012" s="457">
        <v>1001</v>
      </c>
      <c r="L1012" s="458">
        <v>0.21485297274093154</v>
      </c>
      <c r="M1012" s="457">
        <v>17</v>
      </c>
      <c r="N1012" s="458">
        <v>3.6488516849109251E-3</v>
      </c>
    </row>
    <row r="1013" spans="1:14" x14ac:dyDescent="0.3">
      <c r="A1013" s="412" t="s">
        <v>1093</v>
      </c>
      <c r="B1013" s="413" t="s">
        <v>140</v>
      </c>
      <c r="C1013" s="465" t="s">
        <v>364</v>
      </c>
      <c r="D1013" s="412" t="str">
        <f t="shared" si="45"/>
        <v>Keilor 25to64</v>
      </c>
      <c r="E1013" s="463">
        <v>31690</v>
      </c>
      <c r="F1013" s="460">
        <f t="shared" si="46"/>
        <v>31690</v>
      </c>
      <c r="G1013" s="461">
        <v>0.76</v>
      </c>
      <c r="H1013" s="462">
        <f t="shared" si="47"/>
        <v>0.76</v>
      </c>
      <c r="I1013" s="457">
        <v>110</v>
      </c>
      <c r="J1013" s="458">
        <v>3.5538898940294648E-3</v>
      </c>
      <c r="K1013" s="457">
        <v>9411</v>
      </c>
      <c r="L1013" s="458">
        <v>0.30405143447919358</v>
      </c>
      <c r="M1013" s="457">
        <v>313</v>
      </c>
      <c r="N1013" s="458">
        <v>1.0112432153011114E-2</v>
      </c>
    </row>
    <row r="1014" spans="1:14" x14ac:dyDescent="0.3">
      <c r="A1014" s="412" t="s">
        <v>1093</v>
      </c>
      <c r="B1014" s="413" t="s">
        <v>140</v>
      </c>
      <c r="C1014" s="412" t="s">
        <v>9</v>
      </c>
      <c r="D1014" s="412" t="str">
        <f t="shared" si="45"/>
        <v>Keilor 65+</v>
      </c>
      <c r="E1014" s="463">
        <v>13266</v>
      </c>
      <c r="F1014" s="460">
        <f t="shared" si="46"/>
        <v>13266</v>
      </c>
      <c r="G1014" s="461">
        <v>0.76</v>
      </c>
      <c r="H1014" s="462">
        <f t="shared" si="47"/>
        <v>0.76</v>
      </c>
      <c r="I1014" s="457">
        <v>19</v>
      </c>
      <c r="J1014" s="458">
        <v>1.4303997590905668E-3</v>
      </c>
      <c r="K1014" s="457">
        <v>5867</v>
      </c>
      <c r="L1014" s="458">
        <v>0.4416923887675977</v>
      </c>
      <c r="M1014" s="457">
        <v>460</v>
      </c>
      <c r="N1014" s="458">
        <v>3.4630731009561093E-2</v>
      </c>
    </row>
    <row r="1015" spans="1:14" x14ac:dyDescent="0.3">
      <c r="A1015" s="412" t="s">
        <v>1093</v>
      </c>
      <c r="B1015" s="413" t="s">
        <v>140</v>
      </c>
      <c r="C1015" s="412" t="s">
        <v>850</v>
      </c>
      <c r="D1015" s="412" t="str">
        <f t="shared" si="45"/>
        <v>Keilor ALL</v>
      </c>
      <c r="E1015" s="463">
        <v>63042</v>
      </c>
      <c r="F1015" s="460">
        <f t="shared" si="46"/>
        <v>63042</v>
      </c>
      <c r="G1015" s="461">
        <v>0.76</v>
      </c>
      <c r="H1015" s="462">
        <f t="shared" si="47"/>
        <v>0.76</v>
      </c>
      <c r="I1015" s="457">
        <v>269</v>
      </c>
      <c r="J1015" s="458">
        <v>4.3607243017167313E-3</v>
      </c>
      <c r="K1015" s="457">
        <v>18778</v>
      </c>
      <c r="L1015" s="458">
        <v>0.30440773582764602</v>
      </c>
      <c r="M1015" s="457">
        <v>784</v>
      </c>
      <c r="N1015" s="458">
        <v>1.2709322871917908E-2</v>
      </c>
    </row>
    <row r="1016" spans="1:14" x14ac:dyDescent="0.3">
      <c r="A1016" s="412" t="s">
        <v>1093</v>
      </c>
      <c r="B1016" s="413" t="s">
        <v>37</v>
      </c>
      <c r="C1016" s="465" t="s">
        <v>361</v>
      </c>
      <c r="D1016" s="412" t="str">
        <f t="shared" si="45"/>
        <v>Kempsey - Nambucca 12to17</v>
      </c>
      <c r="E1016" s="463">
        <v>3709</v>
      </c>
      <c r="F1016" s="460">
        <f t="shared" si="46"/>
        <v>3709</v>
      </c>
      <c r="G1016" s="461">
        <v>3.1666666666666665</v>
      </c>
      <c r="H1016" s="462">
        <f t="shared" si="47"/>
        <v>3.1666666666666665</v>
      </c>
      <c r="I1016" s="457">
        <v>721</v>
      </c>
      <c r="J1016" s="458">
        <v>0.19721006564551422</v>
      </c>
      <c r="K1016" s="457">
        <v>72</v>
      </c>
      <c r="L1016" s="458">
        <v>1.9693654266958426E-2</v>
      </c>
      <c r="M1016" s="457">
        <v>4</v>
      </c>
      <c r="N1016" s="458">
        <v>1.0940919037199124E-3</v>
      </c>
    </row>
    <row r="1017" spans="1:14" x14ac:dyDescent="0.3">
      <c r="A1017" s="412" t="s">
        <v>1093</v>
      </c>
      <c r="B1017" s="413" t="s">
        <v>37</v>
      </c>
      <c r="C1017" s="465" t="s">
        <v>362</v>
      </c>
      <c r="D1017" s="412" t="str">
        <f t="shared" si="45"/>
        <v>Kempsey - Nambucca 18to24</v>
      </c>
      <c r="E1017" s="463">
        <v>3305</v>
      </c>
      <c r="F1017" s="460">
        <f t="shared" si="46"/>
        <v>3305</v>
      </c>
      <c r="G1017" s="461">
        <v>1.456</v>
      </c>
      <c r="H1017" s="462">
        <f t="shared" si="47"/>
        <v>1.456</v>
      </c>
      <c r="I1017" s="457">
        <v>669</v>
      </c>
      <c r="J1017" s="458">
        <v>0.21366975407218142</v>
      </c>
      <c r="K1017" s="457">
        <v>65</v>
      </c>
      <c r="L1017" s="458">
        <v>2.0760140530182051E-2</v>
      </c>
      <c r="M1017" s="457">
        <v>7</v>
      </c>
      <c r="N1017" s="458">
        <v>2.2357074417119131E-3</v>
      </c>
    </row>
    <row r="1018" spans="1:14" x14ac:dyDescent="0.3">
      <c r="A1018" s="412" t="s">
        <v>1093</v>
      </c>
      <c r="B1018" s="413" t="s">
        <v>37</v>
      </c>
      <c r="C1018" s="465" t="s">
        <v>364</v>
      </c>
      <c r="D1018" s="412" t="str">
        <f t="shared" si="45"/>
        <v>Kempsey - Nambucca 25to64</v>
      </c>
      <c r="E1018" s="463">
        <v>23794</v>
      </c>
      <c r="F1018" s="460">
        <f t="shared" si="46"/>
        <v>23794</v>
      </c>
      <c r="G1018" s="461">
        <v>1.456</v>
      </c>
      <c r="H1018" s="462">
        <f t="shared" si="47"/>
        <v>1.456</v>
      </c>
      <c r="I1018" s="457">
        <v>2417</v>
      </c>
      <c r="J1018" s="458">
        <v>0.10185419300463548</v>
      </c>
      <c r="K1018" s="457">
        <v>912</v>
      </c>
      <c r="L1018" s="458">
        <v>3.8432364096080911E-2</v>
      </c>
      <c r="M1018" s="457">
        <v>544</v>
      </c>
      <c r="N1018" s="458">
        <v>2.2924568057311419E-2</v>
      </c>
    </row>
    <row r="1019" spans="1:14" x14ac:dyDescent="0.3">
      <c r="A1019" s="412" t="s">
        <v>1093</v>
      </c>
      <c r="B1019" s="413" t="s">
        <v>37</v>
      </c>
      <c r="C1019" s="412" t="s">
        <v>9</v>
      </c>
      <c r="D1019" s="412" t="str">
        <f t="shared" si="45"/>
        <v>Kempsey - Nambucca 65+</v>
      </c>
      <c r="E1019" s="463">
        <v>14663</v>
      </c>
      <c r="F1019" s="460">
        <f t="shared" si="46"/>
        <v>14663</v>
      </c>
      <c r="G1019" s="461">
        <v>1.456</v>
      </c>
      <c r="H1019" s="462">
        <f t="shared" si="47"/>
        <v>1.456</v>
      </c>
      <c r="I1019" s="457">
        <v>434</v>
      </c>
      <c r="J1019" s="458">
        <v>3.0548321250087985E-2</v>
      </c>
      <c r="K1019" s="457">
        <v>249</v>
      </c>
      <c r="L1019" s="458">
        <v>1.7526571408460617E-2</v>
      </c>
      <c r="M1019" s="457">
        <v>1041</v>
      </c>
      <c r="N1019" s="458">
        <v>7.3273738298022098E-2</v>
      </c>
    </row>
    <row r="1020" spans="1:14" x14ac:dyDescent="0.3">
      <c r="A1020" s="412" t="s">
        <v>1093</v>
      </c>
      <c r="B1020" s="413" t="s">
        <v>37</v>
      </c>
      <c r="C1020" s="412" t="s">
        <v>850</v>
      </c>
      <c r="D1020" s="412" t="str">
        <f t="shared" si="45"/>
        <v>Kempsey - Nambucca ALL</v>
      </c>
      <c r="E1020" s="463">
        <v>52286</v>
      </c>
      <c r="F1020" s="460">
        <f t="shared" si="46"/>
        <v>52286</v>
      </c>
      <c r="G1020" s="461">
        <v>1.456</v>
      </c>
      <c r="H1020" s="462">
        <f t="shared" si="47"/>
        <v>1.456</v>
      </c>
      <c r="I1020" s="457">
        <v>5599</v>
      </c>
      <c r="J1020" s="458">
        <v>0.10945380615396645</v>
      </c>
      <c r="K1020" s="457">
        <v>1529</v>
      </c>
      <c r="L1020" s="458">
        <v>2.9890135668764906E-2</v>
      </c>
      <c r="M1020" s="457">
        <v>1594</v>
      </c>
      <c r="N1020" s="458">
        <v>3.1160808538921687E-2</v>
      </c>
    </row>
    <row r="1021" spans="1:14" x14ac:dyDescent="0.3">
      <c r="A1021" s="412" t="s">
        <v>1093</v>
      </c>
      <c r="B1021" s="413" t="s">
        <v>187</v>
      </c>
      <c r="C1021" s="465" t="s">
        <v>361</v>
      </c>
      <c r="D1021" s="412" t="str">
        <f t="shared" si="45"/>
        <v>Kenmore - Brookfield - Moggill 12to17</v>
      </c>
      <c r="E1021" s="463">
        <v>4993</v>
      </c>
      <c r="F1021" s="460">
        <f t="shared" si="46"/>
        <v>4993</v>
      </c>
      <c r="G1021" s="461">
        <v>0.625</v>
      </c>
      <c r="H1021" s="462">
        <f t="shared" si="47"/>
        <v>0.625</v>
      </c>
      <c r="I1021" s="457">
        <v>56</v>
      </c>
      <c r="J1021" s="458">
        <v>1.1722838601632824E-2</v>
      </c>
      <c r="K1021" s="457">
        <v>586</v>
      </c>
      <c r="L1021" s="458">
        <v>0.12267113250994348</v>
      </c>
      <c r="M1021" s="457">
        <v>0</v>
      </c>
      <c r="N1021" s="458">
        <v>0</v>
      </c>
    </row>
    <row r="1022" spans="1:14" x14ac:dyDescent="0.3">
      <c r="A1022" s="412" t="s">
        <v>1093</v>
      </c>
      <c r="B1022" s="413" t="s">
        <v>187</v>
      </c>
      <c r="C1022" s="465" t="s">
        <v>362</v>
      </c>
      <c r="D1022" s="412" t="str">
        <f t="shared" si="45"/>
        <v>Kenmore - Brookfield - Moggill 18to24</v>
      </c>
      <c r="E1022" s="463">
        <v>4511</v>
      </c>
      <c r="F1022" s="460">
        <f t="shared" si="46"/>
        <v>4511</v>
      </c>
      <c r="G1022" s="461">
        <v>0.83200000000000007</v>
      </c>
      <c r="H1022" s="462">
        <f t="shared" si="47"/>
        <v>0.83200000000000007</v>
      </c>
      <c r="I1022" s="457">
        <v>45</v>
      </c>
      <c r="J1022" s="458">
        <v>1.203530355710083E-2</v>
      </c>
      <c r="K1022" s="457">
        <v>460</v>
      </c>
      <c r="L1022" s="458">
        <v>0.12302754747258625</v>
      </c>
      <c r="M1022" s="457">
        <v>21</v>
      </c>
      <c r="N1022" s="458">
        <v>5.6164749933137201E-3</v>
      </c>
    </row>
    <row r="1023" spans="1:14" x14ac:dyDescent="0.3">
      <c r="A1023" s="412" t="s">
        <v>1093</v>
      </c>
      <c r="B1023" s="413" t="s">
        <v>187</v>
      </c>
      <c r="C1023" s="465" t="s">
        <v>364</v>
      </c>
      <c r="D1023" s="412" t="str">
        <f t="shared" si="45"/>
        <v>Kenmore - Brookfield - Moggill 25to64</v>
      </c>
      <c r="E1023" s="463">
        <v>23712</v>
      </c>
      <c r="F1023" s="460">
        <f t="shared" si="46"/>
        <v>23712</v>
      </c>
      <c r="G1023" s="461">
        <v>0.83200000000000007</v>
      </c>
      <c r="H1023" s="462">
        <f t="shared" si="47"/>
        <v>0.83200000000000007</v>
      </c>
      <c r="I1023" s="457">
        <v>142</v>
      </c>
      <c r="J1023" s="458">
        <v>6.1270279599585781E-3</v>
      </c>
      <c r="K1023" s="457">
        <v>4573</v>
      </c>
      <c r="L1023" s="458">
        <v>0.19731618916120125</v>
      </c>
      <c r="M1023" s="457">
        <v>790</v>
      </c>
      <c r="N1023" s="458">
        <v>3.4086986537797723E-2</v>
      </c>
    </row>
    <row r="1024" spans="1:14" x14ac:dyDescent="0.3">
      <c r="A1024" s="412" t="s">
        <v>1093</v>
      </c>
      <c r="B1024" s="413" t="s">
        <v>187</v>
      </c>
      <c r="C1024" s="412" t="s">
        <v>9</v>
      </c>
      <c r="D1024" s="412" t="str">
        <f t="shared" si="45"/>
        <v>Kenmore - Brookfield - Moggill 65+</v>
      </c>
      <c r="E1024" s="463">
        <v>8518</v>
      </c>
      <c r="F1024" s="460">
        <f t="shared" si="46"/>
        <v>8518</v>
      </c>
      <c r="G1024" s="461">
        <v>0.83200000000000007</v>
      </c>
      <c r="H1024" s="462">
        <f t="shared" si="47"/>
        <v>0.83200000000000007</v>
      </c>
      <c r="I1024" s="457">
        <v>18</v>
      </c>
      <c r="J1024" s="458">
        <v>2.1264028352037802E-3</v>
      </c>
      <c r="K1024" s="457">
        <v>918</v>
      </c>
      <c r="L1024" s="458">
        <v>0.1084465445953928</v>
      </c>
      <c r="M1024" s="457">
        <v>616</v>
      </c>
      <c r="N1024" s="458">
        <v>7.277023036030715E-2</v>
      </c>
    </row>
    <row r="1025" spans="1:14" x14ac:dyDescent="0.3">
      <c r="A1025" s="412" t="s">
        <v>1093</v>
      </c>
      <c r="B1025" s="413" t="s">
        <v>187</v>
      </c>
      <c r="C1025" s="412" t="s">
        <v>850</v>
      </c>
      <c r="D1025" s="412" t="str">
        <f t="shared" si="45"/>
        <v>Kenmore - Brookfield - Moggill ALL</v>
      </c>
      <c r="E1025" s="463">
        <v>49341</v>
      </c>
      <c r="F1025" s="460">
        <f t="shared" si="46"/>
        <v>49341</v>
      </c>
      <c r="G1025" s="461">
        <v>0.83200000000000007</v>
      </c>
      <c r="H1025" s="462">
        <f t="shared" si="47"/>
        <v>0.83200000000000007</v>
      </c>
      <c r="I1025" s="457">
        <v>316</v>
      </c>
      <c r="J1025" s="458">
        <v>6.6201579619969411E-3</v>
      </c>
      <c r="K1025" s="457">
        <v>7922</v>
      </c>
      <c r="L1025" s="458">
        <v>0.16596484612322712</v>
      </c>
      <c r="M1025" s="457">
        <v>1430</v>
      </c>
      <c r="N1025" s="458">
        <v>2.9958309764732995E-2</v>
      </c>
    </row>
    <row r="1026" spans="1:14" x14ac:dyDescent="0.3">
      <c r="A1026" s="412" t="s">
        <v>1093</v>
      </c>
      <c r="B1026" s="413" t="s">
        <v>34</v>
      </c>
      <c r="C1026" s="465" t="s">
        <v>361</v>
      </c>
      <c r="D1026" s="412" t="str">
        <f t="shared" si="45"/>
        <v>Kiama - Shellharbour 12to17</v>
      </c>
      <c r="E1026" s="463">
        <v>7840</v>
      </c>
      <c r="F1026" s="460">
        <f t="shared" si="46"/>
        <v>7840</v>
      </c>
      <c r="G1026" s="461">
        <v>0.79166666666666663</v>
      </c>
      <c r="H1026" s="462">
        <f t="shared" si="47"/>
        <v>0.79166666666666663</v>
      </c>
      <c r="I1026" s="457">
        <v>622</v>
      </c>
      <c r="J1026" s="458">
        <v>8.1434930610107356E-2</v>
      </c>
      <c r="K1026" s="457">
        <v>402</v>
      </c>
      <c r="L1026" s="458">
        <v>5.2631578947368418E-2</v>
      </c>
      <c r="M1026" s="457">
        <v>0</v>
      </c>
      <c r="N1026" s="458">
        <v>0</v>
      </c>
    </row>
    <row r="1027" spans="1:14" x14ac:dyDescent="0.3">
      <c r="A1027" s="412" t="s">
        <v>1093</v>
      </c>
      <c r="B1027" s="413" t="s">
        <v>34</v>
      </c>
      <c r="C1027" s="465" t="s">
        <v>362</v>
      </c>
      <c r="D1027" s="412" t="str">
        <f t="shared" si="45"/>
        <v>Kiama - Shellharbour 18to24</v>
      </c>
      <c r="E1027" s="463">
        <v>8705</v>
      </c>
      <c r="F1027" s="460">
        <f t="shared" si="46"/>
        <v>8705</v>
      </c>
      <c r="G1027" s="461">
        <v>1.1440000000000001</v>
      </c>
      <c r="H1027" s="462">
        <f t="shared" si="47"/>
        <v>1.1440000000000001</v>
      </c>
      <c r="I1027" s="457">
        <v>580</v>
      </c>
      <c r="J1027" s="458">
        <v>7.3464217859404685E-2</v>
      </c>
      <c r="K1027" s="457">
        <v>431</v>
      </c>
      <c r="L1027" s="458">
        <v>5.459151361621279E-2</v>
      </c>
      <c r="M1027" s="457">
        <v>45</v>
      </c>
      <c r="N1027" s="458">
        <v>5.699810006333122E-3</v>
      </c>
    </row>
    <row r="1028" spans="1:14" x14ac:dyDescent="0.3">
      <c r="A1028" s="412" t="s">
        <v>1093</v>
      </c>
      <c r="B1028" s="413" t="s">
        <v>34</v>
      </c>
      <c r="C1028" s="465" t="s">
        <v>364</v>
      </c>
      <c r="D1028" s="412" t="str">
        <f t="shared" si="45"/>
        <v>Kiama - Shellharbour 25to64</v>
      </c>
      <c r="E1028" s="463">
        <v>49805</v>
      </c>
      <c r="F1028" s="460">
        <f t="shared" si="46"/>
        <v>49805</v>
      </c>
      <c r="G1028" s="461">
        <v>1.1440000000000001</v>
      </c>
      <c r="H1028" s="462">
        <f t="shared" si="47"/>
        <v>1.1440000000000001</v>
      </c>
      <c r="I1028" s="457">
        <v>1681</v>
      </c>
      <c r="J1028" s="458">
        <v>3.4375575141612644E-2</v>
      </c>
      <c r="K1028" s="457">
        <v>4452</v>
      </c>
      <c r="L1028" s="458">
        <v>9.1041083004437542E-2</v>
      </c>
      <c r="M1028" s="457">
        <v>1073</v>
      </c>
      <c r="N1028" s="458">
        <v>2.1942291568679578E-2</v>
      </c>
    </row>
    <row r="1029" spans="1:14" x14ac:dyDescent="0.3">
      <c r="A1029" s="412" t="s">
        <v>1093</v>
      </c>
      <c r="B1029" s="413" t="s">
        <v>34</v>
      </c>
      <c r="C1029" s="412" t="s">
        <v>9</v>
      </c>
      <c r="D1029" s="412" t="str">
        <f t="shared" si="45"/>
        <v>Kiama - Shellharbour 65+</v>
      </c>
      <c r="E1029" s="463">
        <v>21120</v>
      </c>
      <c r="F1029" s="460">
        <f t="shared" si="46"/>
        <v>21120</v>
      </c>
      <c r="G1029" s="461">
        <v>1.1440000000000001</v>
      </c>
      <c r="H1029" s="462">
        <f t="shared" si="47"/>
        <v>1.1440000000000001</v>
      </c>
      <c r="I1029" s="457">
        <v>236</v>
      </c>
      <c r="J1029" s="458">
        <v>1.162103604490841E-2</v>
      </c>
      <c r="K1029" s="457">
        <v>2244</v>
      </c>
      <c r="L1029" s="458">
        <v>0.11049832578294268</v>
      </c>
      <c r="M1029" s="457">
        <v>934</v>
      </c>
      <c r="N1029" s="458">
        <v>4.5991727398069726E-2</v>
      </c>
    </row>
    <row r="1030" spans="1:14" x14ac:dyDescent="0.3">
      <c r="A1030" s="412" t="s">
        <v>1093</v>
      </c>
      <c r="B1030" s="413" t="s">
        <v>34</v>
      </c>
      <c r="C1030" s="412" t="s">
        <v>850</v>
      </c>
      <c r="D1030" s="412" t="str">
        <f t="shared" si="45"/>
        <v>Kiama - Shellharbour ALL</v>
      </c>
      <c r="E1030" s="463">
        <v>102632</v>
      </c>
      <c r="F1030" s="460">
        <f t="shared" si="46"/>
        <v>102632</v>
      </c>
      <c r="G1030" s="461">
        <v>1.1440000000000001</v>
      </c>
      <c r="H1030" s="462">
        <f t="shared" si="47"/>
        <v>1.1440000000000001</v>
      </c>
      <c r="I1030" s="457">
        <v>4341</v>
      </c>
      <c r="J1030" s="458">
        <v>4.373627259354787E-2</v>
      </c>
      <c r="K1030" s="457">
        <v>8398</v>
      </c>
      <c r="L1030" s="458">
        <v>8.4611199548632804E-2</v>
      </c>
      <c r="M1030" s="457">
        <v>2054</v>
      </c>
      <c r="N1030" s="458">
        <v>2.0694380075362201E-2</v>
      </c>
    </row>
    <row r="1031" spans="1:14" x14ac:dyDescent="0.3">
      <c r="A1031" s="412" t="s">
        <v>1093</v>
      </c>
      <c r="B1031" s="413" t="s">
        <v>310</v>
      </c>
      <c r="C1031" s="465" t="s">
        <v>361</v>
      </c>
      <c r="D1031" s="412" t="str">
        <f t="shared" si="45"/>
        <v>Kimberley 12to17</v>
      </c>
      <c r="E1031" s="463">
        <v>3404</v>
      </c>
      <c r="F1031" s="460">
        <f t="shared" si="46"/>
        <v>3404</v>
      </c>
      <c r="G1031" s="461">
        <v>0.29166666666666669</v>
      </c>
      <c r="H1031" s="462">
        <f t="shared" si="47"/>
        <v>0.29166666666666669</v>
      </c>
      <c r="I1031" s="457">
        <v>1664</v>
      </c>
      <c r="J1031" s="458">
        <v>0.574585635359116</v>
      </c>
      <c r="K1031" s="457">
        <v>638</v>
      </c>
      <c r="L1031" s="458">
        <v>0.22030386740331492</v>
      </c>
      <c r="M1031" s="457">
        <v>0</v>
      </c>
      <c r="N1031" s="458">
        <v>0</v>
      </c>
    </row>
    <row r="1032" spans="1:14" x14ac:dyDescent="0.3">
      <c r="A1032" s="412" t="s">
        <v>1093</v>
      </c>
      <c r="B1032" s="413" t="s">
        <v>310</v>
      </c>
      <c r="C1032" s="465" t="s">
        <v>362</v>
      </c>
      <c r="D1032" s="412" t="str">
        <f t="shared" si="45"/>
        <v>Kimberley 18to24</v>
      </c>
      <c r="E1032" s="463">
        <v>3544</v>
      </c>
      <c r="F1032" s="460">
        <f t="shared" si="46"/>
        <v>3544</v>
      </c>
      <c r="G1032" s="461">
        <v>2.6319999999999997</v>
      </c>
      <c r="H1032" s="462">
        <f t="shared" si="47"/>
        <v>2.6319999999999997</v>
      </c>
      <c r="I1032" s="457">
        <v>1660</v>
      </c>
      <c r="J1032" s="458">
        <v>0.54677206851119897</v>
      </c>
      <c r="K1032" s="457">
        <v>730</v>
      </c>
      <c r="L1032" s="458">
        <v>0.24044795783926218</v>
      </c>
      <c r="M1032" s="457">
        <v>7</v>
      </c>
      <c r="N1032" s="458">
        <v>2.30566534914361E-3</v>
      </c>
    </row>
    <row r="1033" spans="1:14" x14ac:dyDescent="0.3">
      <c r="A1033" s="412" t="s">
        <v>1093</v>
      </c>
      <c r="B1033" s="413" t="s">
        <v>310</v>
      </c>
      <c r="C1033" s="465" t="s">
        <v>364</v>
      </c>
      <c r="D1033" s="412" t="str">
        <f t="shared" si="45"/>
        <v>Kimberley 25to64</v>
      </c>
      <c r="E1033" s="463">
        <v>22114</v>
      </c>
      <c r="F1033" s="460">
        <f t="shared" si="46"/>
        <v>22114</v>
      </c>
      <c r="G1033" s="461">
        <v>2.6319999999999997</v>
      </c>
      <c r="H1033" s="462">
        <f t="shared" si="47"/>
        <v>2.6319999999999997</v>
      </c>
      <c r="I1033" s="457">
        <v>6784</v>
      </c>
      <c r="J1033" s="458">
        <v>0.34330246445017965</v>
      </c>
      <c r="K1033" s="457">
        <v>3966</v>
      </c>
      <c r="L1033" s="458">
        <v>0.20069834522544405</v>
      </c>
      <c r="M1033" s="457">
        <v>354</v>
      </c>
      <c r="N1033" s="458">
        <v>1.7914073174434494E-2</v>
      </c>
    </row>
    <row r="1034" spans="1:14" x14ac:dyDescent="0.3">
      <c r="A1034" s="412" t="s">
        <v>1093</v>
      </c>
      <c r="B1034" s="413" t="s">
        <v>310</v>
      </c>
      <c r="C1034" s="412" t="s">
        <v>9</v>
      </c>
      <c r="D1034" s="412" t="str">
        <f t="shared" si="45"/>
        <v>Kimberley 65+</v>
      </c>
      <c r="E1034" s="463">
        <v>3119</v>
      </c>
      <c r="F1034" s="460">
        <f t="shared" si="46"/>
        <v>3119</v>
      </c>
      <c r="G1034" s="461">
        <v>2.6319999999999997</v>
      </c>
      <c r="H1034" s="462">
        <f t="shared" si="47"/>
        <v>2.6319999999999997</v>
      </c>
      <c r="I1034" s="457">
        <v>750</v>
      </c>
      <c r="J1034" s="458">
        <v>0.27736686390532544</v>
      </c>
      <c r="K1034" s="457">
        <v>365</v>
      </c>
      <c r="L1034" s="458">
        <v>0.13498520710059173</v>
      </c>
      <c r="M1034" s="457">
        <v>141</v>
      </c>
      <c r="N1034" s="458">
        <v>5.2144970414201186E-2</v>
      </c>
    </row>
    <row r="1035" spans="1:14" x14ac:dyDescent="0.3">
      <c r="A1035" s="412" t="s">
        <v>1093</v>
      </c>
      <c r="B1035" s="413" t="s">
        <v>310</v>
      </c>
      <c r="C1035" s="412" t="s">
        <v>850</v>
      </c>
      <c r="D1035" s="412" t="str">
        <f t="shared" si="45"/>
        <v>Kimberley ALL</v>
      </c>
      <c r="E1035" s="463">
        <v>39389</v>
      </c>
      <c r="F1035" s="460">
        <f t="shared" si="46"/>
        <v>39389</v>
      </c>
      <c r="G1035" s="461">
        <v>2.6319999999999997</v>
      </c>
      <c r="H1035" s="462">
        <f t="shared" si="47"/>
        <v>2.6319999999999997</v>
      </c>
      <c r="I1035" s="457">
        <v>14408</v>
      </c>
      <c r="J1035" s="458">
        <v>0.41057790949504158</v>
      </c>
      <c r="K1035" s="457">
        <v>7014</v>
      </c>
      <c r="L1035" s="458">
        <v>0.19987461529693376</v>
      </c>
      <c r="M1035" s="457">
        <v>507</v>
      </c>
      <c r="N1035" s="458">
        <v>1.4447737376040123E-2</v>
      </c>
    </row>
    <row r="1036" spans="1:14" x14ac:dyDescent="0.3">
      <c r="A1036" s="412" t="s">
        <v>1093</v>
      </c>
      <c r="B1036" s="413" t="s">
        <v>134</v>
      </c>
      <c r="C1036" s="465" t="s">
        <v>361</v>
      </c>
      <c r="D1036" s="412" t="str">
        <f t="shared" si="45"/>
        <v>Kingston 12to17</v>
      </c>
      <c r="E1036" s="463">
        <v>9097</v>
      </c>
      <c r="F1036" s="460">
        <f t="shared" si="46"/>
        <v>9097</v>
      </c>
      <c r="G1036" s="461">
        <v>0.33333333333333331</v>
      </c>
      <c r="H1036" s="462">
        <f t="shared" si="47"/>
        <v>0.33333333333333331</v>
      </c>
      <c r="I1036" s="457">
        <v>76</v>
      </c>
      <c r="J1036" s="458">
        <v>8.6807538549400348E-3</v>
      </c>
      <c r="K1036" s="457">
        <v>1229</v>
      </c>
      <c r="L1036" s="458">
        <v>0.14037692747001712</v>
      </c>
      <c r="M1036" s="457">
        <v>0</v>
      </c>
      <c r="N1036" s="458">
        <v>0</v>
      </c>
    </row>
    <row r="1037" spans="1:14" x14ac:dyDescent="0.3">
      <c r="A1037" s="412" t="s">
        <v>1093</v>
      </c>
      <c r="B1037" s="413" t="s">
        <v>134</v>
      </c>
      <c r="C1037" s="465" t="s">
        <v>362</v>
      </c>
      <c r="D1037" s="412" t="str">
        <f t="shared" si="45"/>
        <v>Kingston 18to24</v>
      </c>
      <c r="E1037" s="463">
        <v>9900</v>
      </c>
      <c r="F1037" s="460">
        <f t="shared" si="46"/>
        <v>9900</v>
      </c>
      <c r="G1037" s="461">
        <v>0.76</v>
      </c>
      <c r="H1037" s="462">
        <f t="shared" si="47"/>
        <v>0.76</v>
      </c>
      <c r="I1037" s="457">
        <v>63</v>
      </c>
      <c r="J1037" s="458">
        <v>7.34094616639478E-3</v>
      </c>
      <c r="K1037" s="457">
        <v>1248</v>
      </c>
      <c r="L1037" s="458">
        <v>0.14542064786762993</v>
      </c>
      <c r="M1037" s="457">
        <v>20</v>
      </c>
      <c r="N1037" s="458">
        <v>2.3304591004427873E-3</v>
      </c>
    </row>
    <row r="1038" spans="1:14" x14ac:dyDescent="0.3">
      <c r="A1038" s="412" t="s">
        <v>1093</v>
      </c>
      <c r="B1038" s="413" t="s">
        <v>134</v>
      </c>
      <c r="C1038" s="465" t="s">
        <v>364</v>
      </c>
      <c r="D1038" s="412" t="str">
        <f t="shared" si="45"/>
        <v>Kingston 25to64</v>
      </c>
      <c r="E1038" s="463">
        <v>67323</v>
      </c>
      <c r="F1038" s="460">
        <f t="shared" si="46"/>
        <v>67323</v>
      </c>
      <c r="G1038" s="461">
        <v>0.76</v>
      </c>
      <c r="H1038" s="462">
        <f t="shared" si="47"/>
        <v>0.76</v>
      </c>
      <c r="I1038" s="457">
        <v>310</v>
      </c>
      <c r="J1038" s="458">
        <v>4.6934140802422407E-3</v>
      </c>
      <c r="K1038" s="457">
        <v>13678</v>
      </c>
      <c r="L1038" s="458">
        <v>0.20708554125662376</v>
      </c>
      <c r="M1038" s="457">
        <v>820</v>
      </c>
      <c r="N1038" s="458">
        <v>1.2414837244511734E-2</v>
      </c>
    </row>
    <row r="1039" spans="1:14" x14ac:dyDescent="0.3">
      <c r="A1039" s="412" t="s">
        <v>1093</v>
      </c>
      <c r="B1039" s="413" t="s">
        <v>134</v>
      </c>
      <c r="C1039" s="412" t="s">
        <v>9</v>
      </c>
      <c r="D1039" s="412" t="str">
        <f t="shared" si="45"/>
        <v>Kingston 65+</v>
      </c>
      <c r="E1039" s="463">
        <v>22764</v>
      </c>
      <c r="F1039" s="460">
        <f t="shared" si="46"/>
        <v>22764</v>
      </c>
      <c r="G1039" s="461">
        <v>0.76</v>
      </c>
      <c r="H1039" s="462">
        <f t="shared" si="47"/>
        <v>0.76</v>
      </c>
      <c r="I1039" s="457">
        <v>52</v>
      </c>
      <c r="J1039" s="458">
        <v>2.3528347133613863E-3</v>
      </c>
      <c r="K1039" s="457">
        <v>4370</v>
      </c>
      <c r="L1039" s="458">
        <v>0.19772860956517804</v>
      </c>
      <c r="M1039" s="457">
        <v>1107</v>
      </c>
      <c r="N1039" s="458">
        <v>5.0088231301751052E-2</v>
      </c>
    </row>
    <row r="1040" spans="1:14" x14ac:dyDescent="0.3">
      <c r="A1040" s="412" t="s">
        <v>1093</v>
      </c>
      <c r="B1040" s="413" t="s">
        <v>134</v>
      </c>
      <c r="C1040" s="412" t="s">
        <v>850</v>
      </c>
      <c r="D1040" s="412" t="str">
        <f t="shared" ref="D1040:D1103" si="48">B1040&amp;" "&amp;C1040</f>
        <v>Kingston ALL</v>
      </c>
      <c r="E1040" s="463">
        <v>126637</v>
      </c>
      <c r="F1040" s="460">
        <f t="shared" ref="F1040:F1103" si="49">E1040</f>
        <v>126637</v>
      </c>
      <c r="G1040" s="461">
        <v>0.76</v>
      </c>
      <c r="H1040" s="462">
        <f t="shared" ref="H1040:H1103" si="50">G1040</f>
        <v>0.76</v>
      </c>
      <c r="I1040" s="457">
        <v>635</v>
      </c>
      <c r="J1040" s="458">
        <v>5.1755193857840297E-3</v>
      </c>
      <c r="K1040" s="457">
        <v>23404</v>
      </c>
      <c r="L1040" s="458">
        <v>0.19075252866911724</v>
      </c>
      <c r="M1040" s="457">
        <v>1942</v>
      </c>
      <c r="N1040" s="458">
        <v>1.5828123853846594E-2</v>
      </c>
    </row>
    <row r="1041" spans="1:14" x14ac:dyDescent="0.3">
      <c r="A1041" s="412" t="s">
        <v>1093</v>
      </c>
      <c r="B1041" s="413" t="s">
        <v>145</v>
      </c>
      <c r="C1041" s="465" t="s">
        <v>361</v>
      </c>
      <c r="D1041" s="412" t="str">
        <f t="shared" si="48"/>
        <v>Knox 12to17</v>
      </c>
      <c r="E1041" s="463">
        <v>11561</v>
      </c>
      <c r="F1041" s="460">
        <f t="shared" si="49"/>
        <v>11561</v>
      </c>
      <c r="G1041" s="461">
        <v>0.91666666666666663</v>
      </c>
      <c r="H1041" s="462">
        <f t="shared" si="50"/>
        <v>0.91666666666666663</v>
      </c>
      <c r="I1041" s="457">
        <v>147</v>
      </c>
      <c r="J1041" s="458">
        <v>1.3175584834632966E-2</v>
      </c>
      <c r="K1041" s="457">
        <v>2364</v>
      </c>
      <c r="L1041" s="458">
        <v>0.21188491529981177</v>
      </c>
      <c r="M1041" s="457">
        <v>0</v>
      </c>
      <c r="N1041" s="458">
        <v>0</v>
      </c>
    </row>
    <row r="1042" spans="1:14" x14ac:dyDescent="0.3">
      <c r="A1042" s="412" t="s">
        <v>1093</v>
      </c>
      <c r="B1042" s="413" t="s">
        <v>145</v>
      </c>
      <c r="C1042" s="465" t="s">
        <v>362</v>
      </c>
      <c r="D1042" s="412" t="str">
        <f t="shared" si="48"/>
        <v>Knox 18to24</v>
      </c>
      <c r="E1042" s="463">
        <v>14061</v>
      </c>
      <c r="F1042" s="460">
        <f t="shared" si="49"/>
        <v>14061</v>
      </c>
      <c r="G1042" s="461">
        <v>0.88800000000000001</v>
      </c>
      <c r="H1042" s="462">
        <f t="shared" si="50"/>
        <v>0.88800000000000001</v>
      </c>
      <c r="I1042" s="457">
        <v>160</v>
      </c>
      <c r="J1042" s="458">
        <v>1.1931394481730051E-2</v>
      </c>
      <c r="K1042" s="457">
        <v>2865</v>
      </c>
      <c r="L1042" s="458">
        <v>0.21364653243847875</v>
      </c>
      <c r="M1042" s="457">
        <v>23</v>
      </c>
      <c r="N1042" s="458">
        <v>1.7151379567486951E-3</v>
      </c>
    </row>
    <row r="1043" spans="1:14" x14ac:dyDescent="0.3">
      <c r="A1043" s="412" t="s">
        <v>1093</v>
      </c>
      <c r="B1043" s="413" t="s">
        <v>145</v>
      </c>
      <c r="C1043" s="465" t="s">
        <v>364</v>
      </c>
      <c r="D1043" s="412" t="str">
        <f t="shared" si="48"/>
        <v>Knox 25to64</v>
      </c>
      <c r="E1043" s="463">
        <v>85283</v>
      </c>
      <c r="F1043" s="460">
        <f t="shared" si="49"/>
        <v>85283</v>
      </c>
      <c r="G1043" s="461">
        <v>0.88800000000000001</v>
      </c>
      <c r="H1043" s="462">
        <f t="shared" si="50"/>
        <v>0.88800000000000001</v>
      </c>
      <c r="I1043" s="457">
        <v>451</v>
      </c>
      <c r="J1043" s="458">
        <v>5.331347376882521E-3</v>
      </c>
      <c r="K1043" s="457">
        <v>26968</v>
      </c>
      <c r="L1043" s="458">
        <v>0.31879329503274462</v>
      </c>
      <c r="M1043" s="457">
        <v>964</v>
      </c>
      <c r="N1043" s="458">
        <v>1.1395607253469513E-2</v>
      </c>
    </row>
    <row r="1044" spans="1:14" x14ac:dyDescent="0.3">
      <c r="A1044" s="412" t="s">
        <v>1093</v>
      </c>
      <c r="B1044" s="413" t="s">
        <v>145</v>
      </c>
      <c r="C1044" s="412" t="s">
        <v>9</v>
      </c>
      <c r="D1044" s="412" t="str">
        <f t="shared" si="48"/>
        <v>Knox 65+</v>
      </c>
      <c r="E1044" s="463">
        <v>29370</v>
      </c>
      <c r="F1044" s="460">
        <f t="shared" si="49"/>
        <v>29370</v>
      </c>
      <c r="G1044" s="461">
        <v>0.88800000000000001</v>
      </c>
      <c r="H1044" s="462">
        <f t="shared" si="50"/>
        <v>0.88800000000000001</v>
      </c>
      <c r="I1044" s="457">
        <v>62</v>
      </c>
      <c r="J1044" s="458">
        <v>2.1794150731158607E-3</v>
      </c>
      <c r="K1044" s="457">
        <v>7023</v>
      </c>
      <c r="L1044" s="458">
        <v>0.24687148481439819</v>
      </c>
      <c r="M1044" s="457">
        <v>1408</v>
      </c>
      <c r="N1044" s="458">
        <v>4.9493813273340834E-2</v>
      </c>
    </row>
    <row r="1045" spans="1:14" x14ac:dyDescent="0.3">
      <c r="A1045" s="412" t="s">
        <v>1093</v>
      </c>
      <c r="B1045" s="413" t="s">
        <v>145</v>
      </c>
      <c r="C1045" s="412" t="s">
        <v>850</v>
      </c>
      <c r="D1045" s="412" t="str">
        <f t="shared" si="48"/>
        <v>Knox ALL</v>
      </c>
      <c r="E1045" s="463">
        <v>161808</v>
      </c>
      <c r="F1045" s="460">
        <f t="shared" si="49"/>
        <v>161808</v>
      </c>
      <c r="G1045" s="461">
        <v>0.88800000000000001</v>
      </c>
      <c r="H1045" s="462">
        <f t="shared" si="50"/>
        <v>0.88800000000000001</v>
      </c>
      <c r="I1045" s="457">
        <v>1022</v>
      </c>
      <c r="J1045" s="458">
        <v>6.4216955286902754E-3</v>
      </c>
      <c r="K1045" s="457">
        <v>45337</v>
      </c>
      <c r="L1045" s="458">
        <v>0.28487319978887576</v>
      </c>
      <c r="M1045" s="457">
        <v>2394</v>
      </c>
      <c r="N1045" s="458">
        <v>1.5042601854877222E-2</v>
      </c>
    </row>
    <row r="1046" spans="1:14" x14ac:dyDescent="0.3">
      <c r="A1046" s="412" t="s">
        <v>1093</v>
      </c>
      <c r="B1046" s="413" t="s">
        <v>74</v>
      </c>
      <c r="C1046" s="465" t="s">
        <v>361</v>
      </c>
      <c r="D1046" s="412" t="str">
        <f t="shared" si="48"/>
        <v>Kogarah - Rockdale 12to17</v>
      </c>
      <c r="E1046" s="463">
        <v>8473</v>
      </c>
      <c r="F1046" s="460">
        <f t="shared" si="49"/>
        <v>8473</v>
      </c>
      <c r="G1046" s="461">
        <v>0.66666666666666663</v>
      </c>
      <c r="H1046" s="462">
        <f t="shared" si="50"/>
        <v>0.66666666666666663</v>
      </c>
      <c r="I1046" s="457">
        <v>90</v>
      </c>
      <c r="J1046" s="458">
        <v>1.1258443832874656E-2</v>
      </c>
      <c r="K1046" s="457">
        <v>3313</v>
      </c>
      <c r="L1046" s="458">
        <v>0.41443582687015262</v>
      </c>
      <c r="M1046" s="457">
        <v>0</v>
      </c>
      <c r="N1046" s="458">
        <v>0</v>
      </c>
    </row>
    <row r="1047" spans="1:14" x14ac:dyDescent="0.3">
      <c r="A1047" s="412" t="s">
        <v>1093</v>
      </c>
      <c r="B1047" s="413" t="s">
        <v>74</v>
      </c>
      <c r="C1047" s="465" t="s">
        <v>362</v>
      </c>
      <c r="D1047" s="412" t="str">
        <f t="shared" si="48"/>
        <v>Kogarah - Rockdale 18to24</v>
      </c>
      <c r="E1047" s="463">
        <v>15069</v>
      </c>
      <c r="F1047" s="460">
        <f t="shared" si="49"/>
        <v>15069</v>
      </c>
      <c r="G1047" s="461">
        <v>0.52800000000000002</v>
      </c>
      <c r="H1047" s="462">
        <f t="shared" si="50"/>
        <v>0.52800000000000002</v>
      </c>
      <c r="I1047" s="457">
        <v>164</v>
      </c>
      <c r="J1047" s="458">
        <v>1.2517172950694551E-2</v>
      </c>
      <c r="K1047" s="457">
        <v>7394</v>
      </c>
      <c r="L1047" s="458">
        <v>0.5643413219355824</v>
      </c>
      <c r="M1047" s="457">
        <v>43</v>
      </c>
      <c r="N1047" s="458">
        <v>3.2819416882918636E-3</v>
      </c>
    </row>
    <row r="1048" spans="1:14" x14ac:dyDescent="0.3">
      <c r="A1048" s="412" t="s">
        <v>1093</v>
      </c>
      <c r="B1048" s="413" t="s">
        <v>74</v>
      </c>
      <c r="C1048" s="465" t="s">
        <v>364</v>
      </c>
      <c r="D1048" s="412" t="str">
        <f t="shared" si="48"/>
        <v>Kogarah - Rockdale 25to64</v>
      </c>
      <c r="E1048" s="463">
        <v>86685</v>
      </c>
      <c r="F1048" s="460">
        <f t="shared" si="49"/>
        <v>86685</v>
      </c>
      <c r="G1048" s="461">
        <v>0.52800000000000002</v>
      </c>
      <c r="H1048" s="462">
        <f t="shared" si="50"/>
        <v>0.52800000000000002</v>
      </c>
      <c r="I1048" s="457">
        <v>526</v>
      </c>
      <c r="J1048" s="458">
        <v>6.3440756464685447E-3</v>
      </c>
      <c r="K1048" s="457">
        <v>48200</v>
      </c>
      <c r="L1048" s="458">
        <v>0.58133925125434194</v>
      </c>
      <c r="M1048" s="457">
        <v>608</v>
      </c>
      <c r="N1048" s="458">
        <v>7.3330760324199148E-3</v>
      </c>
    </row>
    <row r="1049" spans="1:14" x14ac:dyDescent="0.3">
      <c r="A1049" s="412" t="s">
        <v>1093</v>
      </c>
      <c r="B1049" s="413" t="s">
        <v>74</v>
      </c>
      <c r="C1049" s="412" t="s">
        <v>9</v>
      </c>
      <c r="D1049" s="412" t="str">
        <f t="shared" si="48"/>
        <v>Kogarah - Rockdale 65+</v>
      </c>
      <c r="E1049" s="463">
        <v>23658</v>
      </c>
      <c r="F1049" s="460">
        <f t="shared" si="49"/>
        <v>23658</v>
      </c>
      <c r="G1049" s="461">
        <v>0.52800000000000002</v>
      </c>
      <c r="H1049" s="462">
        <f t="shared" si="50"/>
        <v>0.52800000000000002</v>
      </c>
      <c r="I1049" s="457">
        <v>72</v>
      </c>
      <c r="J1049" s="458">
        <v>3.0342618736567068E-3</v>
      </c>
      <c r="K1049" s="457">
        <v>13355</v>
      </c>
      <c r="L1049" s="458">
        <v>0.56281343503729608</v>
      </c>
      <c r="M1049" s="457">
        <v>518</v>
      </c>
      <c r="N1049" s="458">
        <v>2.1829828479919086E-2</v>
      </c>
    </row>
    <row r="1050" spans="1:14" x14ac:dyDescent="0.3">
      <c r="A1050" s="412" t="s">
        <v>1093</v>
      </c>
      <c r="B1050" s="413" t="s">
        <v>74</v>
      </c>
      <c r="C1050" s="412" t="s">
        <v>850</v>
      </c>
      <c r="D1050" s="412" t="str">
        <f t="shared" si="48"/>
        <v>Kogarah - Rockdale ALL</v>
      </c>
      <c r="E1050" s="463">
        <v>151988</v>
      </c>
      <c r="F1050" s="460">
        <f t="shared" si="49"/>
        <v>151988</v>
      </c>
      <c r="G1050" s="461">
        <v>0.52800000000000002</v>
      </c>
      <c r="H1050" s="462">
        <f t="shared" si="50"/>
        <v>0.52800000000000002</v>
      </c>
      <c r="I1050" s="457">
        <v>1049</v>
      </c>
      <c r="J1050" s="458">
        <v>7.1889691470551952E-3</v>
      </c>
      <c r="K1050" s="457">
        <v>80028</v>
      </c>
      <c r="L1050" s="458">
        <v>0.54844501706437865</v>
      </c>
      <c r="M1050" s="457">
        <v>1173</v>
      </c>
      <c r="N1050" s="458">
        <v>8.0387614961827877E-3</v>
      </c>
    </row>
    <row r="1051" spans="1:14" x14ac:dyDescent="0.3">
      <c r="A1051" s="412" t="s">
        <v>1093</v>
      </c>
      <c r="B1051" s="413" t="s">
        <v>80</v>
      </c>
      <c r="C1051" s="465" t="s">
        <v>361</v>
      </c>
      <c r="D1051" s="412" t="str">
        <f t="shared" si="48"/>
        <v>Ku-ring-gai 12to17</v>
      </c>
      <c r="E1051" s="463">
        <v>12388</v>
      </c>
      <c r="F1051" s="460">
        <f t="shared" si="49"/>
        <v>12388</v>
      </c>
      <c r="G1051" s="461">
        <v>8.3333333333333329E-2</v>
      </c>
      <c r="H1051" s="462">
        <f t="shared" si="50"/>
        <v>8.3333333333333329E-2</v>
      </c>
      <c r="I1051" s="457">
        <v>40</v>
      </c>
      <c r="J1051" s="458">
        <v>3.3670033670033669E-3</v>
      </c>
      <c r="K1051" s="457">
        <v>2939</v>
      </c>
      <c r="L1051" s="458">
        <v>0.24739057239057238</v>
      </c>
      <c r="M1051" s="457">
        <v>4</v>
      </c>
      <c r="N1051" s="458">
        <v>3.3670033670033672E-4</v>
      </c>
    </row>
    <row r="1052" spans="1:14" x14ac:dyDescent="0.3">
      <c r="A1052" s="412" t="s">
        <v>1093</v>
      </c>
      <c r="B1052" s="413" t="s">
        <v>80</v>
      </c>
      <c r="C1052" s="465" t="s">
        <v>362</v>
      </c>
      <c r="D1052" s="412" t="str">
        <f t="shared" si="48"/>
        <v>Ku-ring-gai 18to24</v>
      </c>
      <c r="E1052" s="463">
        <v>12105</v>
      </c>
      <c r="F1052" s="460">
        <f t="shared" si="49"/>
        <v>12105</v>
      </c>
      <c r="G1052" s="461">
        <v>0.53600000000000003</v>
      </c>
      <c r="H1052" s="462">
        <f t="shared" si="50"/>
        <v>0.53600000000000003</v>
      </c>
      <c r="I1052" s="457">
        <v>48</v>
      </c>
      <c r="J1052" s="458">
        <v>4.6815566175753441E-3</v>
      </c>
      <c r="K1052" s="457">
        <v>2280</v>
      </c>
      <c r="L1052" s="458">
        <v>0.22237393933482882</v>
      </c>
      <c r="M1052" s="457">
        <v>41</v>
      </c>
      <c r="N1052" s="458">
        <v>3.9988296108456065E-3</v>
      </c>
    </row>
    <row r="1053" spans="1:14" x14ac:dyDescent="0.3">
      <c r="A1053" s="412" t="s">
        <v>1093</v>
      </c>
      <c r="B1053" s="413" t="s">
        <v>80</v>
      </c>
      <c r="C1053" s="465" t="s">
        <v>364</v>
      </c>
      <c r="D1053" s="412" t="str">
        <f t="shared" si="48"/>
        <v>Ku-ring-gai 25to64</v>
      </c>
      <c r="E1053" s="463">
        <v>60787</v>
      </c>
      <c r="F1053" s="460">
        <f t="shared" si="49"/>
        <v>60787</v>
      </c>
      <c r="G1053" s="461">
        <v>0.53600000000000003</v>
      </c>
      <c r="H1053" s="462">
        <f t="shared" si="50"/>
        <v>0.53600000000000003</v>
      </c>
      <c r="I1053" s="457">
        <v>148</v>
      </c>
      <c r="J1053" s="458">
        <v>2.4676125848241827E-3</v>
      </c>
      <c r="K1053" s="457">
        <v>23595</v>
      </c>
      <c r="L1053" s="458">
        <v>0.39340080364139585</v>
      </c>
      <c r="M1053" s="457">
        <v>746</v>
      </c>
      <c r="N1053" s="458">
        <v>1.2438101272154325E-2</v>
      </c>
    </row>
    <row r="1054" spans="1:14" x14ac:dyDescent="0.3">
      <c r="A1054" s="412" t="s">
        <v>1093</v>
      </c>
      <c r="B1054" s="413" t="s">
        <v>80</v>
      </c>
      <c r="C1054" s="412" t="s">
        <v>9</v>
      </c>
      <c r="D1054" s="412" t="str">
        <f t="shared" si="48"/>
        <v>Ku-ring-gai 65+</v>
      </c>
      <c r="E1054" s="463">
        <v>24430</v>
      </c>
      <c r="F1054" s="460">
        <f t="shared" si="49"/>
        <v>24430</v>
      </c>
      <c r="G1054" s="461">
        <v>0.53600000000000003</v>
      </c>
      <c r="H1054" s="462">
        <f t="shared" si="50"/>
        <v>0.53600000000000003</v>
      </c>
      <c r="I1054" s="457">
        <v>26</v>
      </c>
      <c r="J1054" s="458">
        <v>1.0810361315537816E-3</v>
      </c>
      <c r="K1054" s="457">
        <v>5771</v>
      </c>
      <c r="L1054" s="458">
        <v>0.23994844289218745</v>
      </c>
      <c r="M1054" s="457">
        <v>1138</v>
      </c>
      <c r="N1054" s="458">
        <v>4.7316119911853978E-2</v>
      </c>
    </row>
    <row r="1055" spans="1:14" x14ac:dyDescent="0.3">
      <c r="A1055" s="412" t="s">
        <v>1093</v>
      </c>
      <c r="B1055" s="413" t="s">
        <v>80</v>
      </c>
      <c r="C1055" s="412" t="s">
        <v>850</v>
      </c>
      <c r="D1055" s="412" t="str">
        <f t="shared" si="48"/>
        <v>Ku-ring-gai ALL</v>
      </c>
      <c r="E1055" s="463">
        <v>127310</v>
      </c>
      <c r="F1055" s="460">
        <f t="shared" si="49"/>
        <v>127310</v>
      </c>
      <c r="G1055" s="461">
        <v>0.53600000000000003</v>
      </c>
      <c r="H1055" s="462">
        <f t="shared" si="50"/>
        <v>0.53600000000000003</v>
      </c>
      <c r="I1055" s="457">
        <v>306</v>
      </c>
      <c r="J1055" s="458">
        <v>2.4606576228117438E-3</v>
      </c>
      <c r="K1055" s="457">
        <v>41323</v>
      </c>
      <c r="L1055" s="458">
        <v>0.33229331682173097</v>
      </c>
      <c r="M1055" s="457">
        <v>1921</v>
      </c>
      <c r="N1055" s="458">
        <v>1.5447461743207058E-2</v>
      </c>
    </row>
    <row r="1056" spans="1:14" x14ac:dyDescent="0.3">
      <c r="A1056" s="412" t="s">
        <v>1093</v>
      </c>
      <c r="B1056" s="413" t="s">
        <v>304</v>
      </c>
      <c r="C1056" s="465" t="s">
        <v>361</v>
      </c>
      <c r="D1056" s="412" t="str">
        <f t="shared" si="48"/>
        <v>Kwinana 12to17</v>
      </c>
      <c r="E1056" s="463">
        <v>3926</v>
      </c>
      <c r="F1056" s="460">
        <f t="shared" si="49"/>
        <v>3926</v>
      </c>
      <c r="G1056" s="461">
        <v>2.875</v>
      </c>
      <c r="H1056" s="462">
        <f t="shared" si="50"/>
        <v>2.875</v>
      </c>
      <c r="I1056" s="457">
        <v>210</v>
      </c>
      <c r="J1056" s="458">
        <v>6.293077614623914E-2</v>
      </c>
      <c r="K1056" s="457">
        <v>537</v>
      </c>
      <c r="L1056" s="458">
        <v>0.16092298471681152</v>
      </c>
      <c r="M1056" s="457">
        <v>0</v>
      </c>
      <c r="N1056" s="458">
        <v>0</v>
      </c>
    </row>
    <row r="1057" spans="1:14" x14ac:dyDescent="0.3">
      <c r="A1057" s="412" t="s">
        <v>1093</v>
      </c>
      <c r="B1057" s="413" t="s">
        <v>304</v>
      </c>
      <c r="C1057" s="465" t="s">
        <v>362</v>
      </c>
      <c r="D1057" s="412" t="str">
        <f t="shared" si="48"/>
        <v>Kwinana 18to24</v>
      </c>
      <c r="E1057" s="463">
        <v>4809</v>
      </c>
      <c r="F1057" s="460">
        <f t="shared" si="49"/>
        <v>4809</v>
      </c>
      <c r="G1057" s="461">
        <v>1</v>
      </c>
      <c r="H1057" s="462">
        <f t="shared" si="50"/>
        <v>1</v>
      </c>
      <c r="I1057" s="457">
        <v>303</v>
      </c>
      <c r="J1057" s="458">
        <v>7.4155653450807629E-2</v>
      </c>
      <c r="K1057" s="457">
        <v>796</v>
      </c>
      <c r="L1057" s="458">
        <v>0.19481155163974548</v>
      </c>
      <c r="M1057" s="457">
        <v>78</v>
      </c>
      <c r="N1057" s="458">
        <v>1.908957415565345E-2</v>
      </c>
    </row>
    <row r="1058" spans="1:14" x14ac:dyDescent="0.3">
      <c r="A1058" s="412" t="s">
        <v>1093</v>
      </c>
      <c r="B1058" s="413" t="s">
        <v>304</v>
      </c>
      <c r="C1058" s="465" t="s">
        <v>364</v>
      </c>
      <c r="D1058" s="412" t="str">
        <f t="shared" si="48"/>
        <v>Kwinana 25to64</v>
      </c>
      <c r="E1058" s="463">
        <v>29167</v>
      </c>
      <c r="F1058" s="460">
        <f t="shared" si="49"/>
        <v>29167</v>
      </c>
      <c r="G1058" s="461">
        <v>1</v>
      </c>
      <c r="H1058" s="462">
        <f t="shared" si="50"/>
        <v>1</v>
      </c>
      <c r="I1058" s="457">
        <v>988</v>
      </c>
      <c r="J1058" s="458">
        <v>3.8943634213638154E-2</v>
      </c>
      <c r="K1058" s="457">
        <v>6139</v>
      </c>
      <c r="L1058" s="458">
        <v>0.24197871501773749</v>
      </c>
      <c r="M1058" s="457">
        <v>710</v>
      </c>
      <c r="N1058" s="458">
        <v>2.7985810011824989E-2</v>
      </c>
    </row>
    <row r="1059" spans="1:14" x14ac:dyDescent="0.3">
      <c r="A1059" s="412" t="s">
        <v>1093</v>
      </c>
      <c r="B1059" s="413" t="s">
        <v>304</v>
      </c>
      <c r="C1059" s="412" t="s">
        <v>9</v>
      </c>
      <c r="D1059" s="412" t="str">
        <f t="shared" si="48"/>
        <v>Kwinana 65+</v>
      </c>
      <c r="E1059" s="463">
        <v>4877</v>
      </c>
      <c r="F1059" s="460">
        <f t="shared" si="49"/>
        <v>4877</v>
      </c>
      <c r="G1059" s="461">
        <v>1</v>
      </c>
      <c r="H1059" s="462">
        <f t="shared" si="50"/>
        <v>1</v>
      </c>
      <c r="I1059" s="457">
        <v>66</v>
      </c>
      <c r="J1059" s="458">
        <v>1.484814398200225E-2</v>
      </c>
      <c r="K1059" s="457">
        <v>519</v>
      </c>
      <c r="L1059" s="458">
        <v>0.11676040494938132</v>
      </c>
      <c r="M1059" s="457">
        <v>314</v>
      </c>
      <c r="N1059" s="458">
        <v>7.0641169853768282E-2</v>
      </c>
    </row>
    <row r="1060" spans="1:14" x14ac:dyDescent="0.3">
      <c r="A1060" s="412" t="s">
        <v>1093</v>
      </c>
      <c r="B1060" s="413" t="s">
        <v>304</v>
      </c>
      <c r="C1060" s="412" t="s">
        <v>850</v>
      </c>
      <c r="D1060" s="412" t="str">
        <f t="shared" si="48"/>
        <v>Kwinana ALL</v>
      </c>
      <c r="E1060" s="463">
        <v>52103</v>
      </c>
      <c r="F1060" s="460">
        <f t="shared" si="49"/>
        <v>52103</v>
      </c>
      <c r="G1060" s="461">
        <v>1</v>
      </c>
      <c r="H1060" s="462">
        <f t="shared" si="50"/>
        <v>1</v>
      </c>
      <c r="I1060" s="457">
        <v>2016</v>
      </c>
      <c r="J1060" s="458">
        <v>4.3953168944993133E-2</v>
      </c>
      <c r="K1060" s="457">
        <v>9679</v>
      </c>
      <c r="L1060" s="458">
        <v>0.21102317570366494</v>
      </c>
      <c r="M1060" s="457">
        <v>1103</v>
      </c>
      <c r="N1060" s="458">
        <v>2.4047790350360827E-2</v>
      </c>
    </row>
    <row r="1061" spans="1:14" x14ac:dyDescent="0.3">
      <c r="A1061" s="412" t="s">
        <v>1093</v>
      </c>
      <c r="B1061" s="413" t="s">
        <v>19</v>
      </c>
      <c r="C1061" s="465" t="s">
        <v>361</v>
      </c>
      <c r="D1061" s="412" t="str">
        <f t="shared" si="48"/>
        <v>Lachlan Valley 12to17</v>
      </c>
      <c r="E1061" s="463">
        <v>4372</v>
      </c>
      <c r="F1061" s="460">
        <f t="shared" si="49"/>
        <v>4372</v>
      </c>
      <c r="G1061" s="461">
        <v>1.5833333333333333</v>
      </c>
      <c r="H1061" s="462">
        <f t="shared" si="50"/>
        <v>1.5833333333333333</v>
      </c>
      <c r="I1061" s="457">
        <v>800</v>
      </c>
      <c r="J1061" s="458">
        <v>0.18739751698289997</v>
      </c>
      <c r="K1061" s="457">
        <v>110</v>
      </c>
      <c r="L1061" s="458">
        <v>2.5767158585148747E-2</v>
      </c>
      <c r="M1061" s="457">
        <v>0</v>
      </c>
      <c r="N1061" s="458">
        <v>0</v>
      </c>
    </row>
    <row r="1062" spans="1:14" x14ac:dyDescent="0.3">
      <c r="A1062" s="412" t="s">
        <v>1093</v>
      </c>
      <c r="B1062" s="413" t="s">
        <v>19</v>
      </c>
      <c r="C1062" s="465" t="s">
        <v>362</v>
      </c>
      <c r="D1062" s="412" t="str">
        <f t="shared" si="48"/>
        <v>Lachlan Valley 18to24</v>
      </c>
      <c r="E1062" s="463">
        <v>3896</v>
      </c>
      <c r="F1062" s="460">
        <f t="shared" si="49"/>
        <v>3896</v>
      </c>
      <c r="G1062" s="461">
        <v>1.5759999999999998</v>
      </c>
      <c r="H1062" s="462">
        <f t="shared" si="50"/>
        <v>1.5759999999999998</v>
      </c>
      <c r="I1062" s="457">
        <v>643</v>
      </c>
      <c r="J1062" s="458">
        <v>0.17178733636120758</v>
      </c>
      <c r="K1062" s="457">
        <v>87</v>
      </c>
      <c r="L1062" s="458">
        <v>2.3243387656959658E-2</v>
      </c>
      <c r="M1062" s="457">
        <v>10</v>
      </c>
      <c r="N1062" s="458">
        <v>2.6716537536735237E-3</v>
      </c>
    </row>
    <row r="1063" spans="1:14" x14ac:dyDescent="0.3">
      <c r="A1063" s="412" t="s">
        <v>1093</v>
      </c>
      <c r="B1063" s="413" t="s">
        <v>19</v>
      </c>
      <c r="C1063" s="465" t="s">
        <v>364</v>
      </c>
      <c r="D1063" s="412" t="str">
        <f t="shared" si="48"/>
        <v>Lachlan Valley 25to64</v>
      </c>
      <c r="E1063" s="463">
        <v>25057</v>
      </c>
      <c r="F1063" s="460">
        <f t="shared" si="49"/>
        <v>25057</v>
      </c>
      <c r="G1063" s="461">
        <v>1.5759999999999998</v>
      </c>
      <c r="H1063" s="462">
        <f t="shared" si="50"/>
        <v>1.5759999999999998</v>
      </c>
      <c r="I1063" s="457">
        <v>2416</v>
      </c>
      <c r="J1063" s="458">
        <v>9.4879044926170275E-2</v>
      </c>
      <c r="K1063" s="457">
        <v>1007</v>
      </c>
      <c r="L1063" s="458">
        <v>3.9546025761859879E-2</v>
      </c>
      <c r="M1063" s="457">
        <v>463</v>
      </c>
      <c r="N1063" s="458">
        <v>1.8182532202324849E-2</v>
      </c>
    </row>
    <row r="1064" spans="1:14" x14ac:dyDescent="0.3">
      <c r="A1064" s="412" t="s">
        <v>1093</v>
      </c>
      <c r="B1064" s="413" t="s">
        <v>19</v>
      </c>
      <c r="C1064" s="412" t="s">
        <v>9</v>
      </c>
      <c r="D1064" s="412" t="str">
        <f t="shared" si="48"/>
        <v>Lachlan Valley 65+</v>
      </c>
      <c r="E1064" s="463">
        <v>12900</v>
      </c>
      <c r="F1064" s="460">
        <f t="shared" si="49"/>
        <v>12900</v>
      </c>
      <c r="G1064" s="461">
        <v>1.5759999999999998</v>
      </c>
      <c r="H1064" s="462">
        <f t="shared" si="50"/>
        <v>1.5759999999999998</v>
      </c>
      <c r="I1064" s="457">
        <v>468</v>
      </c>
      <c r="J1064" s="458">
        <v>3.6013851481338975E-2</v>
      </c>
      <c r="K1064" s="457">
        <v>174</v>
      </c>
      <c r="L1064" s="458">
        <v>1.3389765294343978E-2</v>
      </c>
      <c r="M1064" s="457">
        <v>713</v>
      </c>
      <c r="N1064" s="458">
        <v>5.4867256637168141E-2</v>
      </c>
    </row>
    <row r="1065" spans="1:14" x14ac:dyDescent="0.3">
      <c r="A1065" s="412" t="s">
        <v>1093</v>
      </c>
      <c r="B1065" s="413" t="s">
        <v>19</v>
      </c>
      <c r="C1065" s="412" t="s">
        <v>850</v>
      </c>
      <c r="D1065" s="412" t="str">
        <f t="shared" si="48"/>
        <v>Lachlan Valley ALL</v>
      </c>
      <c r="E1065" s="463">
        <v>54431</v>
      </c>
      <c r="F1065" s="460">
        <f t="shared" si="49"/>
        <v>54431</v>
      </c>
      <c r="G1065" s="461">
        <v>1.5759999999999998</v>
      </c>
      <c r="H1065" s="462">
        <f t="shared" si="50"/>
        <v>1.5759999999999998</v>
      </c>
      <c r="I1065" s="457">
        <v>6019</v>
      </c>
      <c r="J1065" s="458">
        <v>0.11006875868627021</v>
      </c>
      <c r="K1065" s="457">
        <v>1617</v>
      </c>
      <c r="L1065" s="458">
        <v>2.9569892473118281E-2</v>
      </c>
      <c r="M1065" s="457">
        <v>1189</v>
      </c>
      <c r="N1065" s="458">
        <v>2.1743105844488332E-2</v>
      </c>
    </row>
    <row r="1066" spans="1:14" x14ac:dyDescent="0.3">
      <c r="A1066" s="412" t="s">
        <v>1093</v>
      </c>
      <c r="B1066" s="413" t="s">
        <v>48</v>
      </c>
      <c r="C1066" s="465" t="s">
        <v>361</v>
      </c>
      <c r="D1066" s="412" t="str">
        <f t="shared" si="48"/>
        <v>Lake Macquarie - East 12to17</v>
      </c>
      <c r="E1066" s="463">
        <v>9827</v>
      </c>
      <c r="F1066" s="460">
        <f t="shared" si="49"/>
        <v>9827</v>
      </c>
      <c r="G1066" s="461">
        <v>1.625</v>
      </c>
      <c r="H1066" s="462">
        <f t="shared" si="50"/>
        <v>1.625</v>
      </c>
      <c r="I1066" s="457">
        <v>805</v>
      </c>
      <c r="J1066" s="458">
        <v>8.570211859895667E-2</v>
      </c>
      <c r="K1066" s="457">
        <v>330</v>
      </c>
      <c r="L1066" s="458">
        <v>3.5132545512615777E-2</v>
      </c>
      <c r="M1066" s="457">
        <v>0</v>
      </c>
      <c r="N1066" s="458">
        <v>0</v>
      </c>
    </row>
    <row r="1067" spans="1:14" x14ac:dyDescent="0.3">
      <c r="A1067" s="412" t="s">
        <v>1093</v>
      </c>
      <c r="B1067" s="413" t="s">
        <v>48</v>
      </c>
      <c r="C1067" s="465" t="s">
        <v>362</v>
      </c>
      <c r="D1067" s="412" t="str">
        <f t="shared" si="48"/>
        <v>Lake Macquarie - East 18to24</v>
      </c>
      <c r="E1067" s="463">
        <v>10332</v>
      </c>
      <c r="F1067" s="460">
        <f t="shared" si="49"/>
        <v>10332</v>
      </c>
      <c r="G1067" s="461">
        <v>1.32</v>
      </c>
      <c r="H1067" s="462">
        <f t="shared" si="50"/>
        <v>1.32</v>
      </c>
      <c r="I1067" s="457">
        <v>789</v>
      </c>
      <c r="J1067" s="458">
        <v>8.175318619832142E-2</v>
      </c>
      <c r="K1067" s="457">
        <v>312</v>
      </c>
      <c r="L1067" s="458">
        <v>3.2328256139260179E-2</v>
      </c>
      <c r="M1067" s="457">
        <v>53</v>
      </c>
      <c r="N1067" s="458">
        <v>5.4916588954512487E-3</v>
      </c>
    </row>
    <row r="1068" spans="1:14" x14ac:dyDescent="0.3">
      <c r="A1068" s="412" t="s">
        <v>1093</v>
      </c>
      <c r="B1068" s="413" t="s">
        <v>48</v>
      </c>
      <c r="C1068" s="465" t="s">
        <v>364</v>
      </c>
      <c r="D1068" s="412" t="str">
        <f t="shared" si="48"/>
        <v>Lake Macquarie - East 25to64</v>
      </c>
      <c r="E1068" s="463">
        <v>62416</v>
      </c>
      <c r="F1068" s="460">
        <f t="shared" si="49"/>
        <v>62416</v>
      </c>
      <c r="G1068" s="461">
        <v>1.32</v>
      </c>
      <c r="H1068" s="462">
        <f t="shared" si="50"/>
        <v>1.32</v>
      </c>
      <c r="I1068" s="457">
        <v>2527</v>
      </c>
      <c r="J1068" s="458">
        <v>4.0656423457485318E-2</v>
      </c>
      <c r="K1068" s="457">
        <v>3840</v>
      </c>
      <c r="L1068" s="458">
        <v>6.1781031292735905E-2</v>
      </c>
      <c r="M1068" s="457">
        <v>1411</v>
      </c>
      <c r="N1068" s="458">
        <v>2.2701311238033949E-2</v>
      </c>
    </row>
    <row r="1069" spans="1:14" x14ac:dyDescent="0.3">
      <c r="A1069" s="412" t="s">
        <v>1093</v>
      </c>
      <c r="B1069" s="413" t="s">
        <v>48</v>
      </c>
      <c r="C1069" s="412" t="s">
        <v>9</v>
      </c>
      <c r="D1069" s="412" t="str">
        <f t="shared" si="48"/>
        <v>Lake Macquarie - East 65+</v>
      </c>
      <c r="E1069" s="463">
        <v>27555</v>
      </c>
      <c r="F1069" s="460">
        <f t="shared" si="49"/>
        <v>27555</v>
      </c>
      <c r="G1069" s="461">
        <v>1.32</v>
      </c>
      <c r="H1069" s="462">
        <f t="shared" si="50"/>
        <v>1.32</v>
      </c>
      <c r="I1069" s="457">
        <v>413</v>
      </c>
      <c r="J1069" s="458">
        <v>1.5158744723802532E-2</v>
      </c>
      <c r="K1069" s="457">
        <v>1120</v>
      </c>
      <c r="L1069" s="458">
        <v>4.1108460267939073E-2</v>
      </c>
      <c r="M1069" s="457">
        <v>1801</v>
      </c>
      <c r="N1069" s="458">
        <v>6.6103872270141306E-2</v>
      </c>
    </row>
    <row r="1070" spans="1:14" x14ac:dyDescent="0.3">
      <c r="A1070" s="412" t="s">
        <v>1093</v>
      </c>
      <c r="B1070" s="413" t="s">
        <v>48</v>
      </c>
      <c r="C1070" s="412" t="s">
        <v>850</v>
      </c>
      <c r="D1070" s="412" t="str">
        <f t="shared" si="48"/>
        <v>Lake Macquarie - East ALL</v>
      </c>
      <c r="E1070" s="463">
        <v>128412</v>
      </c>
      <c r="F1070" s="460">
        <f t="shared" si="49"/>
        <v>128412</v>
      </c>
      <c r="G1070" s="461">
        <v>1.32</v>
      </c>
      <c r="H1070" s="462">
        <f t="shared" si="50"/>
        <v>1.32</v>
      </c>
      <c r="I1070" s="457">
        <v>6229</v>
      </c>
      <c r="J1070" s="458">
        <v>4.9242663799645842E-2</v>
      </c>
      <c r="K1070" s="457">
        <v>6534</v>
      </c>
      <c r="L1070" s="458">
        <v>5.1653807235011381E-2</v>
      </c>
      <c r="M1070" s="457">
        <v>3273</v>
      </c>
      <c r="N1070" s="458">
        <v>2.5874335947381734E-2</v>
      </c>
    </row>
    <row r="1071" spans="1:14" x14ac:dyDescent="0.3">
      <c r="A1071" s="412" t="s">
        <v>1093</v>
      </c>
      <c r="B1071" s="413" t="s">
        <v>49</v>
      </c>
      <c r="C1071" s="465" t="s">
        <v>361</v>
      </c>
      <c r="D1071" s="412" t="str">
        <f t="shared" si="48"/>
        <v>Lake Macquarie - West 12to17</v>
      </c>
      <c r="E1071" s="463">
        <v>6404</v>
      </c>
      <c r="F1071" s="460">
        <f t="shared" si="49"/>
        <v>6404</v>
      </c>
      <c r="G1071" s="461">
        <v>1.6666666666666667</v>
      </c>
      <c r="H1071" s="462">
        <f t="shared" si="50"/>
        <v>1.6666666666666667</v>
      </c>
      <c r="I1071" s="457">
        <v>743</v>
      </c>
      <c r="J1071" s="458">
        <v>0.12360672101147896</v>
      </c>
      <c r="K1071" s="457">
        <v>232</v>
      </c>
      <c r="L1071" s="458">
        <v>3.8595907502911329E-2</v>
      </c>
      <c r="M1071" s="457">
        <v>0</v>
      </c>
      <c r="N1071" s="458">
        <v>0</v>
      </c>
    </row>
    <row r="1072" spans="1:14" x14ac:dyDescent="0.3">
      <c r="A1072" s="412" t="s">
        <v>1093</v>
      </c>
      <c r="B1072" s="413" t="s">
        <v>49</v>
      </c>
      <c r="C1072" s="465" t="s">
        <v>362</v>
      </c>
      <c r="D1072" s="412" t="str">
        <f t="shared" si="48"/>
        <v>Lake Macquarie - West 18to24</v>
      </c>
      <c r="E1072" s="463">
        <v>7169</v>
      </c>
      <c r="F1072" s="460">
        <f t="shared" si="49"/>
        <v>7169</v>
      </c>
      <c r="G1072" s="461">
        <v>1.1599999999999999</v>
      </c>
      <c r="H1072" s="462">
        <f t="shared" si="50"/>
        <v>1.1599999999999999</v>
      </c>
      <c r="I1072" s="457">
        <v>702</v>
      </c>
      <c r="J1072" s="458">
        <v>0.10647656605490671</v>
      </c>
      <c r="K1072" s="457">
        <v>241</v>
      </c>
      <c r="L1072" s="458">
        <v>3.6553920825117547E-2</v>
      </c>
      <c r="M1072" s="457">
        <v>34</v>
      </c>
      <c r="N1072" s="458">
        <v>5.1569846807219778E-3</v>
      </c>
    </row>
    <row r="1073" spans="1:14" x14ac:dyDescent="0.3">
      <c r="A1073" s="412" t="s">
        <v>1093</v>
      </c>
      <c r="B1073" s="413" t="s">
        <v>49</v>
      </c>
      <c r="C1073" s="465" t="s">
        <v>364</v>
      </c>
      <c r="D1073" s="412" t="str">
        <f t="shared" si="48"/>
        <v>Lake Macquarie - West 25to64</v>
      </c>
      <c r="E1073" s="463">
        <v>42299</v>
      </c>
      <c r="F1073" s="460">
        <f t="shared" si="49"/>
        <v>42299</v>
      </c>
      <c r="G1073" s="461">
        <v>1.1599999999999999</v>
      </c>
      <c r="H1073" s="462">
        <f t="shared" si="50"/>
        <v>1.1599999999999999</v>
      </c>
      <c r="I1073" s="457">
        <v>2137</v>
      </c>
      <c r="J1073" s="458">
        <v>5.2419849387985377E-2</v>
      </c>
      <c r="K1073" s="457">
        <v>2498</v>
      </c>
      <c r="L1073" s="458">
        <v>6.1275050899011453E-2</v>
      </c>
      <c r="M1073" s="457">
        <v>950</v>
      </c>
      <c r="N1073" s="458">
        <v>2.3303161871121251E-2</v>
      </c>
    </row>
    <row r="1074" spans="1:14" x14ac:dyDescent="0.3">
      <c r="A1074" s="412" t="s">
        <v>1093</v>
      </c>
      <c r="B1074" s="413" t="s">
        <v>49</v>
      </c>
      <c r="C1074" s="412" t="s">
        <v>9</v>
      </c>
      <c r="D1074" s="412" t="str">
        <f t="shared" si="48"/>
        <v>Lake Macquarie - West 65+</v>
      </c>
      <c r="E1074" s="463">
        <v>19720</v>
      </c>
      <c r="F1074" s="460">
        <f t="shared" si="49"/>
        <v>19720</v>
      </c>
      <c r="G1074" s="461">
        <v>1.1599999999999999</v>
      </c>
      <c r="H1074" s="462">
        <f t="shared" si="50"/>
        <v>1.1599999999999999</v>
      </c>
      <c r="I1074" s="457">
        <v>353</v>
      </c>
      <c r="J1074" s="458">
        <v>1.8190250438008863E-2</v>
      </c>
      <c r="K1074" s="457">
        <v>619</v>
      </c>
      <c r="L1074" s="458">
        <v>3.1897351334638772E-2</v>
      </c>
      <c r="M1074" s="457">
        <v>1269</v>
      </c>
      <c r="N1074" s="458">
        <v>6.5392146758734407E-2</v>
      </c>
    </row>
    <row r="1075" spans="1:14" x14ac:dyDescent="0.3">
      <c r="A1075" s="412" t="s">
        <v>1093</v>
      </c>
      <c r="B1075" s="413" t="s">
        <v>49</v>
      </c>
      <c r="C1075" s="412" t="s">
        <v>850</v>
      </c>
      <c r="D1075" s="412" t="str">
        <f t="shared" si="48"/>
        <v>Lake Macquarie - West ALL</v>
      </c>
      <c r="E1075" s="463">
        <v>88422</v>
      </c>
      <c r="F1075" s="460">
        <f t="shared" si="49"/>
        <v>88422</v>
      </c>
      <c r="G1075" s="461">
        <v>1.1599999999999999</v>
      </c>
      <c r="H1075" s="462">
        <f t="shared" si="50"/>
        <v>1.1599999999999999</v>
      </c>
      <c r="I1075" s="457">
        <v>5452</v>
      </c>
      <c r="J1075" s="458">
        <v>6.4124579520594666E-2</v>
      </c>
      <c r="K1075" s="457">
        <v>4283</v>
      </c>
      <c r="L1075" s="458">
        <v>5.0375197007833265E-2</v>
      </c>
      <c r="M1075" s="457">
        <v>2252</v>
      </c>
      <c r="N1075" s="458">
        <v>2.6487262120392371E-2</v>
      </c>
    </row>
    <row r="1076" spans="1:14" x14ac:dyDescent="0.3">
      <c r="A1076" s="412" t="s">
        <v>1093</v>
      </c>
      <c r="B1076" s="413" t="s">
        <v>120</v>
      </c>
      <c r="C1076" s="465" t="s">
        <v>361</v>
      </c>
      <c r="D1076" s="412" t="str">
        <f t="shared" si="48"/>
        <v>Latrobe Valley 12to17</v>
      </c>
      <c r="E1076" s="463">
        <v>5683</v>
      </c>
      <c r="F1076" s="460">
        <f t="shared" si="49"/>
        <v>5683</v>
      </c>
      <c r="G1076" s="461">
        <v>0.41666666666666669</v>
      </c>
      <c r="H1076" s="462">
        <f t="shared" si="50"/>
        <v>0.41666666666666669</v>
      </c>
      <c r="I1076" s="457">
        <v>211</v>
      </c>
      <c r="J1076" s="458">
        <v>3.8531775018261508E-2</v>
      </c>
      <c r="K1076" s="457">
        <v>224</v>
      </c>
      <c r="L1076" s="458">
        <v>4.0905770635500369E-2</v>
      </c>
      <c r="M1076" s="457">
        <v>0</v>
      </c>
      <c r="N1076" s="458">
        <v>0</v>
      </c>
    </row>
    <row r="1077" spans="1:14" x14ac:dyDescent="0.3">
      <c r="A1077" s="412" t="s">
        <v>1093</v>
      </c>
      <c r="B1077" s="413" t="s">
        <v>120</v>
      </c>
      <c r="C1077" s="465" t="s">
        <v>362</v>
      </c>
      <c r="D1077" s="412" t="str">
        <f t="shared" si="48"/>
        <v>Latrobe Valley 18to24</v>
      </c>
      <c r="E1077" s="463">
        <v>6182</v>
      </c>
      <c r="F1077" s="460">
        <f t="shared" si="49"/>
        <v>6182</v>
      </c>
      <c r="G1077" s="461">
        <v>1.248</v>
      </c>
      <c r="H1077" s="462">
        <f t="shared" si="50"/>
        <v>1.248</v>
      </c>
      <c r="I1077" s="457">
        <v>184</v>
      </c>
      <c r="J1077" s="458">
        <v>3.0666666666666665E-2</v>
      </c>
      <c r="K1077" s="457">
        <v>349</v>
      </c>
      <c r="L1077" s="458">
        <v>5.8166666666666665E-2</v>
      </c>
      <c r="M1077" s="457">
        <v>18</v>
      </c>
      <c r="N1077" s="458">
        <v>3.0000000000000001E-3</v>
      </c>
    </row>
    <row r="1078" spans="1:14" x14ac:dyDescent="0.3">
      <c r="A1078" s="412" t="s">
        <v>1093</v>
      </c>
      <c r="B1078" s="413" t="s">
        <v>120</v>
      </c>
      <c r="C1078" s="465" t="s">
        <v>364</v>
      </c>
      <c r="D1078" s="412" t="str">
        <f t="shared" si="48"/>
        <v>Latrobe Valley 25to64</v>
      </c>
      <c r="E1078" s="463">
        <v>38532</v>
      </c>
      <c r="F1078" s="460">
        <f t="shared" si="49"/>
        <v>38532</v>
      </c>
      <c r="G1078" s="461">
        <v>1.248</v>
      </c>
      <c r="H1078" s="462">
        <f t="shared" si="50"/>
        <v>1.248</v>
      </c>
      <c r="I1078" s="457">
        <v>676</v>
      </c>
      <c r="J1078" s="458">
        <v>1.752975650234681E-2</v>
      </c>
      <c r="K1078" s="457">
        <v>2640</v>
      </c>
      <c r="L1078" s="458">
        <v>6.8459404092005294E-2</v>
      </c>
      <c r="M1078" s="457">
        <v>787</v>
      </c>
      <c r="N1078" s="458">
        <v>2.0408163265306121E-2</v>
      </c>
    </row>
    <row r="1079" spans="1:14" x14ac:dyDescent="0.3">
      <c r="A1079" s="412" t="s">
        <v>1093</v>
      </c>
      <c r="B1079" s="413" t="s">
        <v>120</v>
      </c>
      <c r="C1079" s="412" t="s">
        <v>9</v>
      </c>
      <c r="D1079" s="412" t="str">
        <f t="shared" si="48"/>
        <v>Latrobe Valley 65+</v>
      </c>
      <c r="E1079" s="463">
        <v>16647</v>
      </c>
      <c r="F1079" s="460">
        <f t="shared" si="49"/>
        <v>16647</v>
      </c>
      <c r="G1079" s="461">
        <v>1.248</v>
      </c>
      <c r="H1079" s="462">
        <f t="shared" si="50"/>
        <v>1.248</v>
      </c>
      <c r="I1079" s="457">
        <v>72</v>
      </c>
      <c r="J1079" s="458">
        <v>4.4117647058823529E-3</v>
      </c>
      <c r="K1079" s="457">
        <v>1245</v>
      </c>
      <c r="L1079" s="458">
        <v>7.6286764705882359E-2</v>
      </c>
      <c r="M1079" s="457">
        <v>1028</v>
      </c>
      <c r="N1079" s="458">
        <v>6.2990196078431371E-2</v>
      </c>
    </row>
    <row r="1080" spans="1:14" x14ac:dyDescent="0.3">
      <c r="A1080" s="412" t="s">
        <v>1093</v>
      </c>
      <c r="B1080" s="413" t="s">
        <v>120</v>
      </c>
      <c r="C1080" s="412" t="s">
        <v>850</v>
      </c>
      <c r="D1080" s="412" t="str">
        <f t="shared" si="48"/>
        <v>Latrobe Valley ALL</v>
      </c>
      <c r="E1080" s="463">
        <v>78004</v>
      </c>
      <c r="F1080" s="460">
        <f t="shared" si="49"/>
        <v>78004</v>
      </c>
      <c r="G1080" s="461">
        <v>1.248</v>
      </c>
      <c r="H1080" s="462">
        <f t="shared" si="50"/>
        <v>1.248</v>
      </c>
      <c r="I1080" s="457">
        <v>1662</v>
      </c>
      <c r="J1080" s="458">
        <v>2.153742483931163E-2</v>
      </c>
      <c r="K1080" s="457">
        <v>5034</v>
      </c>
      <c r="L1080" s="458">
        <v>6.5234294007878918E-2</v>
      </c>
      <c r="M1080" s="457">
        <v>1827</v>
      </c>
      <c r="N1080" s="458">
        <v>2.3675616835994194E-2</v>
      </c>
    </row>
    <row r="1081" spans="1:14" x14ac:dyDescent="0.3">
      <c r="A1081" s="412" t="s">
        <v>1093</v>
      </c>
      <c r="B1081" s="413" t="s">
        <v>324</v>
      </c>
      <c r="C1081" s="465" t="s">
        <v>361</v>
      </c>
      <c r="D1081" s="412" t="str">
        <f t="shared" si="48"/>
        <v>Launceston 12to17</v>
      </c>
      <c r="E1081" s="463">
        <v>6400</v>
      </c>
      <c r="F1081" s="460">
        <f t="shared" si="49"/>
        <v>6400</v>
      </c>
      <c r="G1081" s="461">
        <v>1.0833333333333333</v>
      </c>
      <c r="H1081" s="462">
        <f t="shared" si="50"/>
        <v>1.0833333333333333</v>
      </c>
      <c r="I1081" s="457">
        <v>405</v>
      </c>
      <c r="J1081" s="458">
        <v>6.5070694087403597E-2</v>
      </c>
      <c r="K1081" s="457">
        <v>446</v>
      </c>
      <c r="L1081" s="458">
        <v>7.1658097686375322E-2</v>
      </c>
      <c r="M1081" s="457">
        <v>0</v>
      </c>
      <c r="N1081" s="458">
        <v>0</v>
      </c>
    </row>
    <row r="1082" spans="1:14" x14ac:dyDescent="0.3">
      <c r="A1082" s="412" t="s">
        <v>1093</v>
      </c>
      <c r="B1082" s="413" t="s">
        <v>324</v>
      </c>
      <c r="C1082" s="465" t="s">
        <v>362</v>
      </c>
      <c r="D1082" s="412" t="str">
        <f t="shared" si="48"/>
        <v>Launceston 18to24</v>
      </c>
      <c r="E1082" s="463">
        <v>7831</v>
      </c>
      <c r="F1082" s="460">
        <f t="shared" si="49"/>
        <v>7831</v>
      </c>
      <c r="G1082" s="461">
        <v>0.8640000000000001</v>
      </c>
      <c r="H1082" s="462">
        <f t="shared" si="50"/>
        <v>0.8640000000000001</v>
      </c>
      <c r="I1082" s="457">
        <v>448</v>
      </c>
      <c r="J1082" s="458">
        <v>5.8098819867721439E-2</v>
      </c>
      <c r="K1082" s="457">
        <v>854</v>
      </c>
      <c r="L1082" s="458">
        <v>0.11075087537284399</v>
      </c>
      <c r="M1082" s="457">
        <v>26</v>
      </c>
      <c r="N1082" s="458">
        <v>3.3718065101802619E-3</v>
      </c>
    </row>
    <row r="1083" spans="1:14" x14ac:dyDescent="0.3">
      <c r="A1083" s="412" t="s">
        <v>1093</v>
      </c>
      <c r="B1083" s="413" t="s">
        <v>324</v>
      </c>
      <c r="C1083" s="465" t="s">
        <v>364</v>
      </c>
      <c r="D1083" s="412" t="str">
        <f t="shared" si="48"/>
        <v>Launceston 25to64</v>
      </c>
      <c r="E1083" s="463">
        <v>45883</v>
      </c>
      <c r="F1083" s="460">
        <f t="shared" si="49"/>
        <v>45883</v>
      </c>
      <c r="G1083" s="461">
        <v>0.8640000000000001</v>
      </c>
      <c r="H1083" s="462">
        <f t="shared" si="50"/>
        <v>0.8640000000000001</v>
      </c>
      <c r="I1083" s="457">
        <v>1414</v>
      </c>
      <c r="J1083" s="458">
        <v>3.1724664019205311E-2</v>
      </c>
      <c r="K1083" s="457">
        <v>5859</v>
      </c>
      <c r="L1083" s="458">
        <v>0.13145318704987549</v>
      </c>
      <c r="M1083" s="457">
        <v>1162</v>
      </c>
      <c r="N1083" s="458">
        <v>2.6070763500931099E-2</v>
      </c>
    </row>
    <row r="1084" spans="1:14" x14ac:dyDescent="0.3">
      <c r="A1084" s="412" t="s">
        <v>1093</v>
      </c>
      <c r="B1084" s="413" t="s">
        <v>324</v>
      </c>
      <c r="C1084" s="412" t="s">
        <v>9</v>
      </c>
      <c r="D1084" s="412" t="str">
        <f t="shared" si="48"/>
        <v>Launceston 65+</v>
      </c>
      <c r="E1084" s="463">
        <v>17508</v>
      </c>
      <c r="F1084" s="460">
        <f t="shared" si="49"/>
        <v>17508</v>
      </c>
      <c r="G1084" s="461">
        <v>0.8640000000000001</v>
      </c>
      <c r="H1084" s="462">
        <f t="shared" si="50"/>
        <v>0.8640000000000001</v>
      </c>
      <c r="I1084" s="457">
        <v>194</v>
      </c>
      <c r="J1084" s="458">
        <v>1.1297460982995574E-2</v>
      </c>
      <c r="K1084" s="457">
        <v>592</v>
      </c>
      <c r="L1084" s="458">
        <v>3.447472629862567E-2</v>
      </c>
      <c r="M1084" s="457">
        <v>1243</v>
      </c>
      <c r="N1084" s="458">
        <v>7.2385278360121125E-2</v>
      </c>
    </row>
    <row r="1085" spans="1:14" x14ac:dyDescent="0.3">
      <c r="A1085" s="412" t="s">
        <v>1093</v>
      </c>
      <c r="B1085" s="413" t="s">
        <v>324</v>
      </c>
      <c r="C1085" s="412" t="s">
        <v>850</v>
      </c>
      <c r="D1085" s="412" t="str">
        <f t="shared" si="48"/>
        <v>Launceston ALL</v>
      </c>
      <c r="E1085" s="463">
        <v>89608</v>
      </c>
      <c r="F1085" s="460">
        <f t="shared" si="49"/>
        <v>89608</v>
      </c>
      <c r="G1085" s="461">
        <v>0.8640000000000001</v>
      </c>
      <c r="H1085" s="462">
        <f t="shared" si="50"/>
        <v>0.8640000000000001</v>
      </c>
      <c r="I1085" s="457">
        <v>3303</v>
      </c>
      <c r="J1085" s="458">
        <v>3.7815558990211232E-2</v>
      </c>
      <c r="K1085" s="457">
        <v>8911</v>
      </c>
      <c r="L1085" s="458">
        <v>0.10202072242257713</v>
      </c>
      <c r="M1085" s="457">
        <v>2436</v>
      </c>
      <c r="N1085" s="458">
        <v>2.7889404087240253E-2</v>
      </c>
    </row>
    <row r="1086" spans="1:14" x14ac:dyDescent="0.3">
      <c r="A1086" s="412" t="s">
        <v>1093</v>
      </c>
      <c r="B1086" s="413" t="s">
        <v>76</v>
      </c>
      <c r="C1086" s="465" t="s">
        <v>361</v>
      </c>
      <c r="D1086" s="412" t="str">
        <f t="shared" si="48"/>
        <v>Leichhardt 12to17</v>
      </c>
      <c r="E1086" s="463">
        <v>3527</v>
      </c>
      <c r="F1086" s="460">
        <f t="shared" si="49"/>
        <v>3527</v>
      </c>
      <c r="G1086" s="461">
        <v>1.125</v>
      </c>
      <c r="H1086" s="462">
        <f t="shared" si="50"/>
        <v>1.125</v>
      </c>
      <c r="I1086" s="457">
        <v>47</v>
      </c>
      <c r="J1086" s="458">
        <v>1.3975617008623252E-2</v>
      </c>
      <c r="K1086" s="457">
        <v>279</v>
      </c>
      <c r="L1086" s="458">
        <v>8.2961641391614632E-2</v>
      </c>
      <c r="M1086" s="457">
        <v>0</v>
      </c>
      <c r="N1086" s="458">
        <v>0</v>
      </c>
    </row>
    <row r="1087" spans="1:14" x14ac:dyDescent="0.3">
      <c r="A1087" s="412" t="s">
        <v>1093</v>
      </c>
      <c r="B1087" s="413" t="s">
        <v>76</v>
      </c>
      <c r="C1087" s="465" t="s">
        <v>362</v>
      </c>
      <c r="D1087" s="412" t="str">
        <f t="shared" si="48"/>
        <v>Leichhardt 18to24</v>
      </c>
      <c r="E1087" s="463">
        <v>4127</v>
      </c>
      <c r="F1087" s="460">
        <f t="shared" si="49"/>
        <v>4127</v>
      </c>
      <c r="G1087" s="461">
        <v>0.80799999999999994</v>
      </c>
      <c r="H1087" s="462">
        <f t="shared" si="50"/>
        <v>0.80799999999999994</v>
      </c>
      <c r="I1087" s="457">
        <v>72</v>
      </c>
      <c r="J1087" s="458">
        <v>2.0731356176216527E-2</v>
      </c>
      <c r="K1087" s="457">
        <v>398</v>
      </c>
      <c r="L1087" s="458">
        <v>0.11459832997408581</v>
      </c>
      <c r="M1087" s="457">
        <v>11</v>
      </c>
      <c r="N1087" s="458">
        <v>3.1672905269219693E-3</v>
      </c>
    </row>
    <row r="1088" spans="1:14" x14ac:dyDescent="0.3">
      <c r="A1088" s="412" t="s">
        <v>1093</v>
      </c>
      <c r="B1088" s="413" t="s">
        <v>76</v>
      </c>
      <c r="C1088" s="465" t="s">
        <v>364</v>
      </c>
      <c r="D1088" s="412" t="str">
        <f t="shared" si="48"/>
        <v>Leichhardt 25to64</v>
      </c>
      <c r="E1088" s="463">
        <v>33689</v>
      </c>
      <c r="F1088" s="460">
        <f t="shared" si="49"/>
        <v>33689</v>
      </c>
      <c r="G1088" s="461">
        <v>0.80799999999999994</v>
      </c>
      <c r="H1088" s="462">
        <f t="shared" si="50"/>
        <v>0.80799999999999994</v>
      </c>
      <c r="I1088" s="457">
        <v>331</v>
      </c>
      <c r="J1088" s="458">
        <v>9.9776933743292943E-3</v>
      </c>
      <c r="K1088" s="457">
        <v>5154</v>
      </c>
      <c r="L1088" s="458">
        <v>0.15536263338759268</v>
      </c>
      <c r="M1088" s="457">
        <v>460</v>
      </c>
      <c r="N1088" s="458">
        <v>1.3866280822330742E-2</v>
      </c>
    </row>
    <row r="1089" spans="1:14" x14ac:dyDescent="0.3">
      <c r="A1089" s="412" t="s">
        <v>1093</v>
      </c>
      <c r="B1089" s="413" t="s">
        <v>76</v>
      </c>
      <c r="C1089" s="412" t="s">
        <v>9</v>
      </c>
      <c r="D1089" s="412" t="str">
        <f t="shared" si="48"/>
        <v>Leichhardt 65+</v>
      </c>
      <c r="E1089" s="463">
        <v>8261</v>
      </c>
      <c r="F1089" s="460">
        <f t="shared" si="49"/>
        <v>8261</v>
      </c>
      <c r="G1089" s="461">
        <v>0.80799999999999994</v>
      </c>
      <c r="H1089" s="462">
        <f t="shared" si="50"/>
        <v>0.80799999999999994</v>
      </c>
      <c r="I1089" s="457">
        <v>55</v>
      </c>
      <c r="J1089" s="458">
        <v>6.7064992074137297E-3</v>
      </c>
      <c r="K1089" s="457">
        <v>1472</v>
      </c>
      <c r="L1089" s="458">
        <v>0.17949030606023655</v>
      </c>
      <c r="M1089" s="457">
        <v>253</v>
      </c>
      <c r="N1089" s="458">
        <v>3.0849896354103158E-2</v>
      </c>
    </row>
    <row r="1090" spans="1:14" x14ac:dyDescent="0.3">
      <c r="A1090" s="412" t="s">
        <v>1093</v>
      </c>
      <c r="B1090" s="413" t="s">
        <v>76</v>
      </c>
      <c r="C1090" s="412" t="s">
        <v>850</v>
      </c>
      <c r="D1090" s="412" t="str">
        <f t="shared" si="48"/>
        <v>Leichhardt ALL</v>
      </c>
      <c r="E1090" s="463">
        <v>57417</v>
      </c>
      <c r="F1090" s="460">
        <f t="shared" si="49"/>
        <v>57417</v>
      </c>
      <c r="G1090" s="461">
        <v>0.80799999999999994</v>
      </c>
      <c r="H1090" s="462">
        <f t="shared" si="50"/>
        <v>0.80799999999999994</v>
      </c>
      <c r="I1090" s="457">
        <v>611</v>
      </c>
      <c r="J1090" s="458">
        <v>1.083371750771304E-2</v>
      </c>
      <c r="K1090" s="457">
        <v>8406</v>
      </c>
      <c r="L1090" s="458">
        <v>0.14904783857583603</v>
      </c>
      <c r="M1090" s="457">
        <v>725</v>
      </c>
      <c r="N1090" s="458">
        <v>1.2855065782474556E-2</v>
      </c>
    </row>
    <row r="1091" spans="1:14" x14ac:dyDescent="0.3">
      <c r="A1091" s="412" t="s">
        <v>1093</v>
      </c>
      <c r="B1091" s="413" t="s">
        <v>281</v>
      </c>
      <c r="C1091" s="465" t="s">
        <v>361</v>
      </c>
      <c r="D1091" s="412" t="str">
        <f t="shared" si="48"/>
        <v>Limestone Coast 12to17</v>
      </c>
      <c r="E1091" s="463">
        <v>5222</v>
      </c>
      <c r="F1091" s="460">
        <f t="shared" si="49"/>
        <v>5222</v>
      </c>
      <c r="G1091" s="461">
        <v>1.5416666666666665</v>
      </c>
      <c r="H1091" s="462">
        <f t="shared" si="50"/>
        <v>1.5416666666666665</v>
      </c>
      <c r="I1091" s="457">
        <v>194</v>
      </c>
      <c r="J1091" s="458">
        <v>3.8668527008172214E-2</v>
      </c>
      <c r="K1091" s="457">
        <v>266</v>
      </c>
      <c r="L1091" s="458">
        <v>5.3019732908112419E-2</v>
      </c>
      <c r="M1091" s="457">
        <v>0</v>
      </c>
      <c r="N1091" s="458">
        <v>0</v>
      </c>
    </row>
    <row r="1092" spans="1:14" x14ac:dyDescent="0.3">
      <c r="A1092" s="412" t="s">
        <v>1093</v>
      </c>
      <c r="B1092" s="413" t="s">
        <v>281</v>
      </c>
      <c r="C1092" s="465" t="s">
        <v>362</v>
      </c>
      <c r="D1092" s="412" t="str">
        <f t="shared" si="48"/>
        <v>Limestone Coast 18to24</v>
      </c>
      <c r="E1092" s="463">
        <v>5210</v>
      </c>
      <c r="F1092" s="460">
        <f t="shared" si="49"/>
        <v>5210</v>
      </c>
      <c r="G1092" s="461">
        <v>1.4480000000000002</v>
      </c>
      <c r="H1092" s="462">
        <f t="shared" si="50"/>
        <v>1.4480000000000002</v>
      </c>
      <c r="I1092" s="457">
        <v>168</v>
      </c>
      <c r="J1092" s="458">
        <v>3.4949032660703143E-2</v>
      </c>
      <c r="K1092" s="457">
        <v>286</v>
      </c>
      <c r="L1092" s="458">
        <v>5.9496567505720827E-2</v>
      </c>
      <c r="M1092" s="457">
        <v>5</v>
      </c>
      <c r="N1092" s="458">
        <v>1.040149781568546E-3</v>
      </c>
    </row>
    <row r="1093" spans="1:14" x14ac:dyDescent="0.3">
      <c r="A1093" s="412" t="s">
        <v>1093</v>
      </c>
      <c r="B1093" s="413" t="s">
        <v>281</v>
      </c>
      <c r="C1093" s="465" t="s">
        <v>364</v>
      </c>
      <c r="D1093" s="412" t="str">
        <f t="shared" si="48"/>
        <v>Limestone Coast 25to64</v>
      </c>
      <c r="E1093" s="463">
        <v>34127</v>
      </c>
      <c r="F1093" s="460">
        <f t="shared" si="49"/>
        <v>34127</v>
      </c>
      <c r="G1093" s="461">
        <v>1.4480000000000002</v>
      </c>
      <c r="H1093" s="462">
        <f t="shared" si="50"/>
        <v>1.4480000000000002</v>
      </c>
      <c r="I1093" s="457">
        <v>676</v>
      </c>
      <c r="J1093" s="458">
        <v>2.0321659401773638E-2</v>
      </c>
      <c r="K1093" s="457">
        <v>2298</v>
      </c>
      <c r="L1093" s="458">
        <v>6.9081617315496766E-2</v>
      </c>
      <c r="M1093" s="457">
        <v>586</v>
      </c>
      <c r="N1093" s="458">
        <v>1.7616113031715015E-2</v>
      </c>
    </row>
    <row r="1094" spans="1:14" x14ac:dyDescent="0.3">
      <c r="A1094" s="412" t="s">
        <v>1093</v>
      </c>
      <c r="B1094" s="413" t="s">
        <v>281</v>
      </c>
      <c r="C1094" s="412" t="s">
        <v>9</v>
      </c>
      <c r="D1094" s="412" t="str">
        <f t="shared" si="48"/>
        <v>Limestone Coast 65+</v>
      </c>
      <c r="E1094" s="463">
        <v>15346</v>
      </c>
      <c r="F1094" s="460">
        <f t="shared" si="49"/>
        <v>15346</v>
      </c>
      <c r="G1094" s="461">
        <v>1.4480000000000002</v>
      </c>
      <c r="H1094" s="462">
        <f t="shared" si="50"/>
        <v>1.4480000000000002</v>
      </c>
      <c r="I1094" s="457">
        <v>111</v>
      </c>
      <c r="J1094" s="458">
        <v>7.5607928615216945E-3</v>
      </c>
      <c r="K1094" s="457">
        <v>415</v>
      </c>
      <c r="L1094" s="458">
        <v>2.8267829166950479E-2</v>
      </c>
      <c r="M1094" s="457">
        <v>1010</v>
      </c>
      <c r="N1094" s="458">
        <v>6.8796403514746945E-2</v>
      </c>
    </row>
    <row r="1095" spans="1:14" x14ac:dyDescent="0.3">
      <c r="A1095" s="412" t="s">
        <v>1093</v>
      </c>
      <c r="B1095" s="413" t="s">
        <v>281</v>
      </c>
      <c r="C1095" s="412" t="s">
        <v>850</v>
      </c>
      <c r="D1095" s="412" t="str">
        <f t="shared" si="48"/>
        <v>Limestone Coast ALL</v>
      </c>
      <c r="E1095" s="463">
        <v>69137</v>
      </c>
      <c r="F1095" s="460">
        <f t="shared" si="49"/>
        <v>69137</v>
      </c>
      <c r="G1095" s="461">
        <v>1.4480000000000002</v>
      </c>
      <c r="H1095" s="462">
        <f t="shared" si="50"/>
        <v>1.4480000000000002</v>
      </c>
      <c r="I1095" s="457">
        <v>1596</v>
      </c>
      <c r="J1095" s="458">
        <v>2.3873988422013135E-2</v>
      </c>
      <c r="K1095" s="457">
        <v>3842</v>
      </c>
      <c r="L1095" s="458">
        <v>5.7471092429432616E-2</v>
      </c>
      <c r="M1095" s="457">
        <v>1601</v>
      </c>
      <c r="N1095" s="458">
        <v>2.3948781618823953E-2</v>
      </c>
    </row>
    <row r="1096" spans="1:14" x14ac:dyDescent="0.3">
      <c r="A1096" s="412" t="s">
        <v>1093</v>
      </c>
      <c r="B1096" s="413" t="s">
        <v>336</v>
      </c>
      <c r="C1096" s="465" t="s">
        <v>361</v>
      </c>
      <c r="D1096" s="412" t="str">
        <f t="shared" si="48"/>
        <v>Litchfield 12to17</v>
      </c>
      <c r="E1096" s="463">
        <v>1775</v>
      </c>
      <c r="F1096" s="460">
        <f t="shared" si="49"/>
        <v>1775</v>
      </c>
      <c r="G1096" s="461">
        <v>0.29166666666666669</v>
      </c>
      <c r="H1096" s="462">
        <f t="shared" si="50"/>
        <v>0.29166666666666669</v>
      </c>
      <c r="I1096" s="457">
        <v>235</v>
      </c>
      <c r="J1096" s="458">
        <v>0.15044814340588988</v>
      </c>
      <c r="K1096" s="457">
        <v>50</v>
      </c>
      <c r="L1096" s="458">
        <v>3.2010243277848911E-2</v>
      </c>
      <c r="M1096" s="457">
        <v>0</v>
      </c>
      <c r="N1096" s="458">
        <v>0</v>
      </c>
    </row>
    <row r="1097" spans="1:14" x14ac:dyDescent="0.3">
      <c r="A1097" s="412" t="s">
        <v>1093</v>
      </c>
      <c r="B1097" s="413" t="s">
        <v>336</v>
      </c>
      <c r="C1097" s="465" t="s">
        <v>362</v>
      </c>
      <c r="D1097" s="412" t="str">
        <f t="shared" si="48"/>
        <v>Litchfield 18to24</v>
      </c>
      <c r="E1097" s="463">
        <v>2002</v>
      </c>
      <c r="F1097" s="460">
        <f t="shared" si="49"/>
        <v>2002</v>
      </c>
      <c r="G1097" s="461">
        <v>1.6640000000000001</v>
      </c>
      <c r="H1097" s="462">
        <f t="shared" si="50"/>
        <v>1.6640000000000001</v>
      </c>
      <c r="I1097" s="457">
        <v>369</v>
      </c>
      <c r="J1097" s="458">
        <v>0.19711538461538461</v>
      </c>
      <c r="K1097" s="457">
        <v>89</v>
      </c>
      <c r="L1097" s="458">
        <v>4.754273504273504E-2</v>
      </c>
      <c r="M1097" s="457">
        <v>334</v>
      </c>
      <c r="N1097" s="458">
        <v>0.17841880341880342</v>
      </c>
    </row>
    <row r="1098" spans="1:14" x14ac:dyDescent="0.3">
      <c r="A1098" s="412" t="s">
        <v>1093</v>
      </c>
      <c r="B1098" s="413" t="s">
        <v>336</v>
      </c>
      <c r="C1098" s="465" t="s">
        <v>364</v>
      </c>
      <c r="D1098" s="412" t="str">
        <f t="shared" si="48"/>
        <v>Litchfield 25to64</v>
      </c>
      <c r="E1098" s="463">
        <v>12974</v>
      </c>
      <c r="F1098" s="460">
        <f t="shared" si="49"/>
        <v>12974</v>
      </c>
      <c r="G1098" s="461">
        <v>1.6640000000000001</v>
      </c>
      <c r="H1098" s="462">
        <f t="shared" si="50"/>
        <v>1.6640000000000001</v>
      </c>
      <c r="I1098" s="457">
        <v>1489</v>
      </c>
      <c r="J1098" s="458">
        <v>0.12312908294054412</v>
      </c>
      <c r="K1098" s="457">
        <v>755</v>
      </c>
      <c r="L1098" s="458">
        <v>6.2432812370793019E-2</v>
      </c>
      <c r="M1098" s="457">
        <v>760</v>
      </c>
      <c r="N1098" s="458">
        <v>6.2846274704374427E-2</v>
      </c>
    </row>
    <row r="1099" spans="1:14" x14ac:dyDescent="0.3">
      <c r="A1099" s="412" t="s">
        <v>1093</v>
      </c>
      <c r="B1099" s="413" t="s">
        <v>336</v>
      </c>
      <c r="C1099" s="412" t="s">
        <v>9</v>
      </c>
      <c r="D1099" s="412" t="str">
        <f t="shared" si="48"/>
        <v>Litchfield 65+</v>
      </c>
      <c r="E1099" s="463">
        <v>2946</v>
      </c>
      <c r="F1099" s="460">
        <f t="shared" si="49"/>
        <v>2946</v>
      </c>
      <c r="G1099" s="461">
        <v>1.6640000000000001</v>
      </c>
      <c r="H1099" s="462">
        <f t="shared" si="50"/>
        <v>1.6640000000000001</v>
      </c>
      <c r="I1099" s="457">
        <v>106</v>
      </c>
      <c r="J1099" s="458">
        <v>4.2880258899676373E-2</v>
      </c>
      <c r="K1099" s="457">
        <v>156</v>
      </c>
      <c r="L1099" s="458">
        <v>6.3106796116504854E-2</v>
      </c>
      <c r="M1099" s="457">
        <v>203</v>
      </c>
      <c r="N1099" s="458">
        <v>8.2119741100323621E-2</v>
      </c>
    </row>
    <row r="1100" spans="1:14" x14ac:dyDescent="0.3">
      <c r="A1100" s="412" t="s">
        <v>1093</v>
      </c>
      <c r="B1100" s="413" t="s">
        <v>336</v>
      </c>
      <c r="C1100" s="412" t="s">
        <v>850</v>
      </c>
      <c r="D1100" s="412" t="str">
        <f t="shared" si="48"/>
        <v>Litchfield ALL</v>
      </c>
      <c r="E1100" s="463">
        <v>22925</v>
      </c>
      <c r="F1100" s="460">
        <f t="shared" si="49"/>
        <v>22925</v>
      </c>
      <c r="G1100" s="461">
        <v>1.6640000000000001</v>
      </c>
      <c r="H1100" s="462">
        <f t="shared" si="50"/>
        <v>1.6640000000000001</v>
      </c>
      <c r="I1100" s="457">
        <v>2604</v>
      </c>
      <c r="J1100" s="458">
        <v>0.12410046227898776</v>
      </c>
      <c r="K1100" s="457">
        <v>1218</v>
      </c>
      <c r="L1100" s="458">
        <v>5.8046990420816853E-2</v>
      </c>
      <c r="M1100" s="457">
        <v>1295</v>
      </c>
      <c r="N1100" s="458">
        <v>6.1716627746270791E-2</v>
      </c>
    </row>
    <row r="1101" spans="1:14" x14ac:dyDescent="0.3">
      <c r="A1101" s="412" t="s">
        <v>1093</v>
      </c>
      <c r="B1101" s="413" t="s">
        <v>20</v>
      </c>
      <c r="C1101" s="465" t="s">
        <v>361</v>
      </c>
      <c r="D1101" s="412" t="str">
        <f t="shared" si="48"/>
        <v>Lithgow - Mudgee 12to17</v>
      </c>
      <c r="E1101" s="463">
        <v>3607</v>
      </c>
      <c r="F1101" s="460">
        <f t="shared" si="49"/>
        <v>3607</v>
      </c>
      <c r="G1101" s="461">
        <v>3.875</v>
      </c>
      <c r="H1101" s="462">
        <f t="shared" si="50"/>
        <v>3.875</v>
      </c>
      <c r="I1101" s="457">
        <v>434</v>
      </c>
      <c r="J1101" s="458">
        <v>0.12329545454545454</v>
      </c>
      <c r="K1101" s="457">
        <v>72</v>
      </c>
      <c r="L1101" s="458">
        <v>2.0454545454545454E-2</v>
      </c>
      <c r="M1101" s="457">
        <v>0</v>
      </c>
      <c r="N1101" s="458">
        <v>0</v>
      </c>
    </row>
    <row r="1102" spans="1:14" x14ac:dyDescent="0.3">
      <c r="A1102" s="412" t="s">
        <v>1093</v>
      </c>
      <c r="B1102" s="413" t="s">
        <v>20</v>
      </c>
      <c r="C1102" s="465" t="s">
        <v>362</v>
      </c>
      <c r="D1102" s="412" t="str">
        <f t="shared" si="48"/>
        <v>Lithgow - Mudgee 18to24</v>
      </c>
      <c r="E1102" s="463">
        <v>3309</v>
      </c>
      <c r="F1102" s="460">
        <f t="shared" si="49"/>
        <v>3309</v>
      </c>
      <c r="G1102" s="461">
        <v>1.3840000000000001</v>
      </c>
      <c r="H1102" s="462">
        <f t="shared" si="50"/>
        <v>1.3840000000000001</v>
      </c>
      <c r="I1102" s="457">
        <v>371</v>
      </c>
      <c r="J1102" s="458">
        <v>0.11963882618510158</v>
      </c>
      <c r="K1102" s="457">
        <v>89</v>
      </c>
      <c r="L1102" s="458">
        <v>2.8700419219606577E-2</v>
      </c>
      <c r="M1102" s="457">
        <v>12</v>
      </c>
      <c r="N1102" s="458">
        <v>3.8697194453402128E-3</v>
      </c>
    </row>
    <row r="1103" spans="1:14" x14ac:dyDescent="0.3">
      <c r="A1103" s="412" t="s">
        <v>1093</v>
      </c>
      <c r="B1103" s="413" t="s">
        <v>20</v>
      </c>
      <c r="C1103" s="465" t="s">
        <v>364</v>
      </c>
      <c r="D1103" s="412" t="str">
        <f t="shared" si="48"/>
        <v>Lithgow - Mudgee 25to64</v>
      </c>
      <c r="E1103" s="463">
        <v>23172</v>
      </c>
      <c r="F1103" s="460">
        <f t="shared" si="49"/>
        <v>23172</v>
      </c>
      <c r="G1103" s="461">
        <v>1.3840000000000001</v>
      </c>
      <c r="H1103" s="462">
        <f t="shared" si="50"/>
        <v>1.3840000000000001</v>
      </c>
      <c r="I1103" s="457">
        <v>1477</v>
      </c>
      <c r="J1103" s="458">
        <v>6.2688340902338616E-2</v>
      </c>
      <c r="K1103" s="457">
        <v>1026</v>
      </c>
      <c r="L1103" s="458">
        <v>4.3546538771698992E-2</v>
      </c>
      <c r="M1103" s="457">
        <v>498</v>
      </c>
      <c r="N1103" s="458">
        <v>2.1136624082169687E-2</v>
      </c>
    </row>
    <row r="1104" spans="1:14" x14ac:dyDescent="0.3">
      <c r="A1104" s="412" t="s">
        <v>1093</v>
      </c>
      <c r="B1104" s="413" t="s">
        <v>20</v>
      </c>
      <c r="C1104" s="412" t="s">
        <v>9</v>
      </c>
      <c r="D1104" s="412" t="str">
        <f t="shared" ref="D1104:D1167" si="51">B1104&amp;" "&amp;C1104</f>
        <v>Lithgow - Mudgee 65+</v>
      </c>
      <c r="E1104" s="463">
        <v>10929</v>
      </c>
      <c r="F1104" s="460">
        <f t="shared" ref="F1104:F1167" si="52">E1104</f>
        <v>10929</v>
      </c>
      <c r="G1104" s="461">
        <v>1.3840000000000001</v>
      </c>
      <c r="H1104" s="462">
        <f t="shared" ref="H1104:H1167" si="53">G1104</f>
        <v>1.3840000000000001</v>
      </c>
      <c r="I1104" s="457">
        <v>268</v>
      </c>
      <c r="J1104" s="458">
        <v>2.4775815845428491E-2</v>
      </c>
      <c r="K1104" s="457">
        <v>338</v>
      </c>
      <c r="L1104" s="458">
        <v>3.1247111028935935E-2</v>
      </c>
      <c r="M1104" s="457">
        <v>666</v>
      </c>
      <c r="N1104" s="458">
        <v>6.1569751317370802E-2</v>
      </c>
    </row>
    <row r="1105" spans="1:14" x14ac:dyDescent="0.3">
      <c r="A1105" s="412" t="s">
        <v>1093</v>
      </c>
      <c r="B1105" s="413" t="s">
        <v>20</v>
      </c>
      <c r="C1105" s="412" t="s">
        <v>850</v>
      </c>
      <c r="D1105" s="412" t="str">
        <f t="shared" si="51"/>
        <v>Lithgow - Mudgee ALL</v>
      </c>
      <c r="E1105" s="463">
        <v>47959</v>
      </c>
      <c r="F1105" s="460">
        <f t="shared" si="52"/>
        <v>47959</v>
      </c>
      <c r="G1105" s="461">
        <v>1.3840000000000001</v>
      </c>
      <c r="H1105" s="462">
        <f t="shared" si="53"/>
        <v>1.3840000000000001</v>
      </c>
      <c r="I1105" s="457">
        <v>3487</v>
      </c>
      <c r="J1105" s="458">
        <v>7.2843116774597871E-2</v>
      </c>
      <c r="K1105" s="457">
        <v>1730</v>
      </c>
      <c r="L1105" s="458">
        <v>3.6139544599958218E-2</v>
      </c>
      <c r="M1105" s="457">
        <v>1177</v>
      </c>
      <c r="N1105" s="458">
        <v>2.458742427407562E-2</v>
      </c>
    </row>
    <row r="1106" spans="1:14" x14ac:dyDescent="0.3">
      <c r="A1106" s="412" t="s">
        <v>1093</v>
      </c>
      <c r="B1106" s="413" t="s">
        <v>101</v>
      </c>
      <c r="C1106" s="465" t="s">
        <v>361</v>
      </c>
      <c r="D1106" s="412" t="str">
        <f t="shared" si="51"/>
        <v>Liverpool 12to17</v>
      </c>
      <c r="E1106" s="463">
        <v>11729</v>
      </c>
      <c r="F1106" s="460">
        <f t="shared" si="52"/>
        <v>11729</v>
      </c>
      <c r="G1106" s="461">
        <v>0.25</v>
      </c>
      <c r="H1106" s="462">
        <f t="shared" si="53"/>
        <v>0.25</v>
      </c>
      <c r="I1106" s="457">
        <v>252</v>
      </c>
      <c r="J1106" s="458">
        <v>2.3318219672434533E-2</v>
      </c>
      <c r="K1106" s="457">
        <v>4926</v>
      </c>
      <c r="L1106" s="458">
        <v>0.45581567502544645</v>
      </c>
      <c r="M1106" s="457">
        <v>3</v>
      </c>
      <c r="N1106" s="458">
        <v>2.7759785324326823E-4</v>
      </c>
    </row>
    <row r="1107" spans="1:14" x14ac:dyDescent="0.3">
      <c r="A1107" s="412" t="s">
        <v>1093</v>
      </c>
      <c r="B1107" s="413" t="s">
        <v>101</v>
      </c>
      <c r="C1107" s="465" t="s">
        <v>362</v>
      </c>
      <c r="D1107" s="412" t="str">
        <f t="shared" si="51"/>
        <v>Liverpool 18to24</v>
      </c>
      <c r="E1107" s="463">
        <v>14196</v>
      </c>
      <c r="F1107" s="460">
        <f t="shared" si="52"/>
        <v>14196</v>
      </c>
      <c r="G1107" s="461">
        <v>0.54400000000000004</v>
      </c>
      <c r="H1107" s="462">
        <f t="shared" si="53"/>
        <v>0.54400000000000004</v>
      </c>
      <c r="I1107" s="457">
        <v>292</v>
      </c>
      <c r="J1107" s="458">
        <v>2.2556971803785245E-2</v>
      </c>
      <c r="K1107" s="457">
        <v>6160</v>
      </c>
      <c r="L1107" s="458">
        <v>0.47585940517574354</v>
      </c>
      <c r="M1107" s="457">
        <v>322</v>
      </c>
      <c r="N1107" s="458">
        <v>2.4874468906913867E-2</v>
      </c>
    </row>
    <row r="1108" spans="1:14" x14ac:dyDescent="0.3">
      <c r="A1108" s="412" t="s">
        <v>1093</v>
      </c>
      <c r="B1108" s="413" t="s">
        <v>101</v>
      </c>
      <c r="C1108" s="465" t="s">
        <v>364</v>
      </c>
      <c r="D1108" s="412" t="str">
        <f t="shared" si="51"/>
        <v>Liverpool 25to64</v>
      </c>
      <c r="E1108" s="463">
        <v>76401</v>
      </c>
      <c r="F1108" s="460">
        <f t="shared" si="52"/>
        <v>76401</v>
      </c>
      <c r="G1108" s="461">
        <v>0.54400000000000004</v>
      </c>
      <c r="H1108" s="462">
        <f t="shared" si="53"/>
        <v>0.54400000000000004</v>
      </c>
      <c r="I1108" s="457">
        <v>893</v>
      </c>
      <c r="J1108" s="458">
        <v>1.2379566091356485E-2</v>
      </c>
      <c r="K1108" s="457">
        <v>41892</v>
      </c>
      <c r="L1108" s="458">
        <v>0.58074443751299643</v>
      </c>
      <c r="M1108" s="457">
        <v>1323</v>
      </c>
      <c r="N1108" s="458">
        <v>1.8340611353711789E-2</v>
      </c>
    </row>
    <row r="1109" spans="1:14" x14ac:dyDescent="0.3">
      <c r="A1109" s="412" t="s">
        <v>1093</v>
      </c>
      <c r="B1109" s="413" t="s">
        <v>101</v>
      </c>
      <c r="C1109" s="412" t="s">
        <v>9</v>
      </c>
      <c r="D1109" s="412" t="str">
        <f t="shared" si="51"/>
        <v>Liverpool 65+</v>
      </c>
      <c r="E1109" s="463">
        <v>17110</v>
      </c>
      <c r="F1109" s="460">
        <f t="shared" si="52"/>
        <v>17110</v>
      </c>
      <c r="G1109" s="461">
        <v>0.54400000000000004</v>
      </c>
      <c r="H1109" s="462">
        <f t="shared" si="53"/>
        <v>0.54400000000000004</v>
      </c>
      <c r="I1109" s="457">
        <v>130</v>
      </c>
      <c r="J1109" s="458">
        <v>8.0595164290142591E-3</v>
      </c>
      <c r="K1109" s="457">
        <v>8597</v>
      </c>
      <c r="L1109" s="458">
        <v>0.53298202107873527</v>
      </c>
      <c r="M1109" s="457">
        <v>435</v>
      </c>
      <c r="N1109" s="458">
        <v>2.6968381897086176E-2</v>
      </c>
    </row>
    <row r="1110" spans="1:14" x14ac:dyDescent="0.3">
      <c r="A1110" s="412" t="s">
        <v>1093</v>
      </c>
      <c r="B1110" s="413" t="s">
        <v>101</v>
      </c>
      <c r="C1110" s="412" t="s">
        <v>850</v>
      </c>
      <c r="D1110" s="412" t="str">
        <f t="shared" si="51"/>
        <v>Liverpool ALL</v>
      </c>
      <c r="E1110" s="463">
        <v>143991</v>
      </c>
      <c r="F1110" s="460">
        <f t="shared" si="52"/>
        <v>143991</v>
      </c>
      <c r="G1110" s="461">
        <v>0.54400000000000004</v>
      </c>
      <c r="H1110" s="462">
        <f t="shared" si="53"/>
        <v>0.54400000000000004</v>
      </c>
      <c r="I1110" s="457">
        <v>2129</v>
      </c>
      <c r="J1110" s="458">
        <v>1.5633949683502475E-2</v>
      </c>
      <c r="K1110" s="457">
        <v>71600</v>
      </c>
      <c r="L1110" s="458">
        <v>0.52578243181718043</v>
      </c>
      <c r="M1110" s="457">
        <v>2095</v>
      </c>
      <c r="N1110" s="458">
        <v>1.5384276461689847E-2</v>
      </c>
    </row>
    <row r="1111" spans="1:14" x14ac:dyDescent="0.3">
      <c r="A1111" s="412" t="s">
        <v>1093</v>
      </c>
      <c r="B1111" s="413" t="s">
        <v>110</v>
      </c>
      <c r="C1111" s="465" t="s">
        <v>361</v>
      </c>
      <c r="D1111" s="412" t="str">
        <f t="shared" si="51"/>
        <v>Loddon - Elmore 12to17</v>
      </c>
      <c r="E1111" s="463">
        <v>895</v>
      </c>
      <c r="F1111" s="460">
        <f t="shared" si="52"/>
        <v>895</v>
      </c>
      <c r="G1111" s="461">
        <v>0.20833333333333334</v>
      </c>
      <c r="H1111" s="462">
        <f t="shared" si="53"/>
        <v>0.20833333333333334</v>
      </c>
      <c r="I1111" s="457">
        <v>34</v>
      </c>
      <c r="J1111" s="458">
        <v>3.84180790960452E-2</v>
      </c>
      <c r="K1111" s="457">
        <v>26</v>
      </c>
      <c r="L1111" s="458">
        <v>2.9378531073446328E-2</v>
      </c>
      <c r="M1111" s="457">
        <v>0</v>
      </c>
      <c r="N1111" s="458">
        <v>0</v>
      </c>
    </row>
    <row r="1112" spans="1:14" x14ac:dyDescent="0.3">
      <c r="A1112" s="412" t="s">
        <v>1093</v>
      </c>
      <c r="B1112" s="413" t="s">
        <v>110</v>
      </c>
      <c r="C1112" s="465" t="s">
        <v>362</v>
      </c>
      <c r="D1112" s="412" t="str">
        <f t="shared" si="51"/>
        <v>Loddon - Elmore 18to24</v>
      </c>
      <c r="E1112" s="463">
        <v>786</v>
      </c>
      <c r="F1112" s="460">
        <f t="shared" si="52"/>
        <v>786</v>
      </c>
      <c r="G1112" s="464">
        <v>1</v>
      </c>
      <c r="H1112" s="462">
        <f t="shared" si="53"/>
        <v>1</v>
      </c>
      <c r="I1112" s="457">
        <v>14</v>
      </c>
      <c r="J1112" s="458">
        <v>2.0289855072463767E-2</v>
      </c>
      <c r="K1112" s="457">
        <v>17</v>
      </c>
      <c r="L1112" s="458">
        <v>2.4637681159420291E-2</v>
      </c>
      <c r="M1112" s="457">
        <v>0</v>
      </c>
      <c r="N1112" s="458">
        <v>0</v>
      </c>
    </row>
    <row r="1113" spans="1:14" x14ac:dyDescent="0.3">
      <c r="A1113" s="412" t="s">
        <v>1093</v>
      </c>
      <c r="B1113" s="413" t="s">
        <v>110</v>
      </c>
      <c r="C1113" s="465" t="s">
        <v>364</v>
      </c>
      <c r="D1113" s="412" t="str">
        <f t="shared" si="51"/>
        <v>Loddon - Elmore 25to64</v>
      </c>
      <c r="E1113" s="463">
        <v>5947</v>
      </c>
      <c r="F1113" s="460">
        <f t="shared" si="52"/>
        <v>5947</v>
      </c>
      <c r="G1113" s="464">
        <v>1</v>
      </c>
      <c r="H1113" s="462">
        <f t="shared" si="53"/>
        <v>1</v>
      </c>
      <c r="I1113" s="457">
        <v>112</v>
      </c>
      <c r="J1113" s="458">
        <v>1.8651124063280601E-2</v>
      </c>
      <c r="K1113" s="457">
        <v>204</v>
      </c>
      <c r="L1113" s="458">
        <v>3.3971690258118234E-2</v>
      </c>
      <c r="M1113" s="457">
        <v>124</v>
      </c>
      <c r="N1113" s="458">
        <v>2.0649458784346379E-2</v>
      </c>
    </row>
    <row r="1114" spans="1:14" x14ac:dyDescent="0.3">
      <c r="A1114" s="412" t="s">
        <v>1093</v>
      </c>
      <c r="B1114" s="413" t="s">
        <v>110</v>
      </c>
      <c r="C1114" s="412" t="s">
        <v>9</v>
      </c>
      <c r="D1114" s="412" t="str">
        <f t="shared" si="51"/>
        <v>Loddon - Elmore 65+</v>
      </c>
      <c r="E1114" s="463">
        <v>3278</v>
      </c>
      <c r="F1114" s="460">
        <f t="shared" si="52"/>
        <v>3278</v>
      </c>
      <c r="G1114" s="464">
        <v>1</v>
      </c>
      <c r="H1114" s="462">
        <f t="shared" si="53"/>
        <v>1</v>
      </c>
      <c r="I1114" s="457">
        <v>31</v>
      </c>
      <c r="J1114" s="458">
        <v>9.8287888395688014E-3</v>
      </c>
      <c r="K1114" s="457">
        <v>38</v>
      </c>
      <c r="L1114" s="458">
        <v>1.2048192771084338E-2</v>
      </c>
      <c r="M1114" s="457">
        <v>193</v>
      </c>
      <c r="N1114" s="458">
        <v>6.1192136968928348E-2</v>
      </c>
    </row>
    <row r="1115" spans="1:14" x14ac:dyDescent="0.3">
      <c r="A1115" s="412" t="s">
        <v>1093</v>
      </c>
      <c r="B1115" s="413" t="s">
        <v>110</v>
      </c>
      <c r="C1115" s="412" t="s">
        <v>850</v>
      </c>
      <c r="D1115" s="412" t="str">
        <f t="shared" si="51"/>
        <v>Loddon - Elmore ALL</v>
      </c>
      <c r="E1115" s="463">
        <v>12410</v>
      </c>
      <c r="F1115" s="460">
        <f t="shared" si="52"/>
        <v>12410</v>
      </c>
      <c r="G1115" s="464">
        <v>1</v>
      </c>
      <c r="H1115" s="462">
        <f t="shared" si="53"/>
        <v>1</v>
      </c>
      <c r="I1115" s="457">
        <v>275</v>
      </c>
      <c r="J1115" s="458">
        <v>2.24967277486911E-2</v>
      </c>
      <c r="K1115" s="457">
        <v>333</v>
      </c>
      <c r="L1115" s="458">
        <v>2.7241492146596859E-2</v>
      </c>
      <c r="M1115" s="457">
        <v>313</v>
      </c>
      <c r="N1115" s="458">
        <v>2.5605366492146595E-2</v>
      </c>
    </row>
    <row r="1116" spans="1:14" x14ac:dyDescent="0.3">
      <c r="A1116" s="412" t="s">
        <v>1093</v>
      </c>
      <c r="B1116" s="413" t="s">
        <v>224</v>
      </c>
      <c r="C1116" s="465" t="s">
        <v>361</v>
      </c>
      <c r="D1116" s="412" t="str">
        <f t="shared" si="51"/>
        <v>Loganlea - Carbrook 12to17</v>
      </c>
      <c r="E1116" s="463">
        <v>5763</v>
      </c>
      <c r="F1116" s="460">
        <f t="shared" si="52"/>
        <v>5763</v>
      </c>
      <c r="G1116" s="461">
        <v>1.8333333333333333</v>
      </c>
      <c r="H1116" s="462">
        <f t="shared" si="53"/>
        <v>1.8333333333333333</v>
      </c>
      <c r="I1116" s="457">
        <v>332</v>
      </c>
      <c r="J1116" s="458">
        <v>6.1538461538461542E-2</v>
      </c>
      <c r="K1116" s="457">
        <v>701</v>
      </c>
      <c r="L1116" s="458">
        <v>0.12993512511584801</v>
      </c>
      <c r="M1116" s="457">
        <v>0</v>
      </c>
      <c r="N1116" s="458">
        <v>0</v>
      </c>
    </row>
    <row r="1117" spans="1:14" x14ac:dyDescent="0.3">
      <c r="A1117" s="412" t="s">
        <v>1093</v>
      </c>
      <c r="B1117" s="413" t="s">
        <v>224</v>
      </c>
      <c r="C1117" s="465" t="s">
        <v>362</v>
      </c>
      <c r="D1117" s="412" t="str">
        <f t="shared" si="51"/>
        <v>Loganlea - Carbrook 18to24</v>
      </c>
      <c r="E1117" s="463">
        <v>6292</v>
      </c>
      <c r="F1117" s="460">
        <f t="shared" si="52"/>
        <v>6292</v>
      </c>
      <c r="G1117" s="461">
        <v>1.296</v>
      </c>
      <c r="H1117" s="462">
        <f t="shared" si="53"/>
        <v>1.296</v>
      </c>
      <c r="I1117" s="457">
        <v>338</v>
      </c>
      <c r="J1117" s="458">
        <v>6.0056858564321254E-2</v>
      </c>
      <c r="K1117" s="457">
        <v>810</v>
      </c>
      <c r="L1117" s="458">
        <v>0.1439232409381663</v>
      </c>
      <c r="M1117" s="457">
        <v>19</v>
      </c>
      <c r="N1117" s="458">
        <v>3.3759772565742714E-3</v>
      </c>
    </row>
    <row r="1118" spans="1:14" x14ac:dyDescent="0.3">
      <c r="A1118" s="412" t="s">
        <v>1093</v>
      </c>
      <c r="B1118" s="413" t="s">
        <v>224</v>
      </c>
      <c r="C1118" s="465" t="s">
        <v>364</v>
      </c>
      <c r="D1118" s="412" t="str">
        <f t="shared" si="51"/>
        <v>Loganlea - Carbrook 25to64</v>
      </c>
      <c r="E1118" s="463">
        <v>34579</v>
      </c>
      <c r="F1118" s="460">
        <f t="shared" si="52"/>
        <v>34579</v>
      </c>
      <c r="G1118" s="461">
        <v>1.296</v>
      </c>
      <c r="H1118" s="462">
        <f t="shared" si="53"/>
        <v>1.296</v>
      </c>
      <c r="I1118" s="457">
        <v>977</v>
      </c>
      <c r="J1118" s="458">
        <v>2.9911520680892752E-2</v>
      </c>
      <c r="K1118" s="457">
        <v>5709</v>
      </c>
      <c r="L1118" s="458">
        <v>0.17478492483850228</v>
      </c>
      <c r="M1118" s="457">
        <v>656</v>
      </c>
      <c r="N1118" s="458">
        <v>2.0083886966904448E-2</v>
      </c>
    </row>
    <row r="1119" spans="1:14" x14ac:dyDescent="0.3">
      <c r="A1119" s="412" t="s">
        <v>1093</v>
      </c>
      <c r="B1119" s="413" t="s">
        <v>224</v>
      </c>
      <c r="C1119" s="412" t="s">
        <v>9</v>
      </c>
      <c r="D1119" s="412" t="str">
        <f t="shared" si="51"/>
        <v>Loganlea - Carbrook 65+</v>
      </c>
      <c r="E1119" s="463">
        <v>10506</v>
      </c>
      <c r="F1119" s="460">
        <f t="shared" si="52"/>
        <v>10506</v>
      </c>
      <c r="G1119" s="461">
        <v>1.296</v>
      </c>
      <c r="H1119" s="462">
        <f t="shared" si="53"/>
        <v>1.296</v>
      </c>
      <c r="I1119" s="457">
        <v>109</v>
      </c>
      <c r="J1119" s="458">
        <v>1.0731515211184406E-2</v>
      </c>
      <c r="K1119" s="457">
        <v>1149</v>
      </c>
      <c r="L1119" s="458">
        <v>0.11312395392340258</v>
      </c>
      <c r="M1119" s="457">
        <v>730</v>
      </c>
      <c r="N1119" s="458">
        <v>7.1871615634537755E-2</v>
      </c>
    </row>
    <row r="1120" spans="1:14" x14ac:dyDescent="0.3">
      <c r="A1120" s="412" t="s">
        <v>1093</v>
      </c>
      <c r="B1120" s="413" t="s">
        <v>224</v>
      </c>
      <c r="C1120" s="412" t="s">
        <v>850</v>
      </c>
      <c r="D1120" s="412" t="str">
        <f t="shared" si="51"/>
        <v>Loganlea - Carbrook ALL</v>
      </c>
      <c r="E1120" s="463">
        <v>68226</v>
      </c>
      <c r="F1120" s="460">
        <f t="shared" si="52"/>
        <v>68226</v>
      </c>
      <c r="G1120" s="461">
        <v>1.296</v>
      </c>
      <c r="H1120" s="462">
        <f t="shared" si="53"/>
        <v>1.296</v>
      </c>
      <c r="I1120" s="457">
        <v>2454</v>
      </c>
      <c r="J1120" s="458">
        <v>3.8071892889833529E-2</v>
      </c>
      <c r="K1120" s="457">
        <v>9916</v>
      </c>
      <c r="L1120" s="458">
        <v>0.15383899343748544</v>
      </c>
      <c r="M1120" s="457">
        <v>1405</v>
      </c>
      <c r="N1120" s="458">
        <v>2.1797477388026124E-2</v>
      </c>
    </row>
    <row r="1121" spans="1:14" x14ac:dyDescent="0.3">
      <c r="A1121" s="412" t="s">
        <v>1093</v>
      </c>
      <c r="B1121" s="413" t="s">
        <v>38</v>
      </c>
      <c r="C1121" s="465" t="s">
        <v>361</v>
      </c>
      <c r="D1121" s="412" t="str">
        <f t="shared" si="51"/>
        <v>Lord Howe Island 12to17</v>
      </c>
      <c r="E1121" s="463">
        <v>22</v>
      </c>
      <c r="F1121" s="460">
        <f t="shared" si="52"/>
        <v>22</v>
      </c>
      <c r="G1121" s="461">
        <v>2.875</v>
      </c>
      <c r="H1121" s="462">
        <f t="shared" si="53"/>
        <v>2.875</v>
      </c>
      <c r="I1121" s="457">
        <v>0</v>
      </c>
      <c r="J1121" s="458">
        <v>0</v>
      </c>
      <c r="K1121" s="457">
        <v>0</v>
      </c>
      <c r="L1121" s="458">
        <v>0</v>
      </c>
      <c r="M1121" s="457">
        <v>0</v>
      </c>
      <c r="N1121" s="458">
        <v>0</v>
      </c>
    </row>
    <row r="1122" spans="1:14" x14ac:dyDescent="0.3">
      <c r="A1122" s="412" t="s">
        <v>1093</v>
      </c>
      <c r="B1122" s="413" t="s">
        <v>38</v>
      </c>
      <c r="C1122" s="465" t="s">
        <v>362</v>
      </c>
      <c r="D1122" s="412" t="str">
        <f t="shared" si="51"/>
        <v>Lord Howe Island 18to24</v>
      </c>
      <c r="E1122" s="463">
        <v>23</v>
      </c>
      <c r="F1122" s="460">
        <f t="shared" si="52"/>
        <v>23</v>
      </c>
      <c r="G1122" s="464">
        <v>1</v>
      </c>
      <c r="H1122" s="462">
        <f t="shared" si="53"/>
        <v>1</v>
      </c>
      <c r="I1122" s="457">
        <v>0</v>
      </c>
      <c r="J1122" s="458">
        <v>0</v>
      </c>
      <c r="K1122" s="457">
        <v>0</v>
      </c>
      <c r="L1122" s="458">
        <v>0</v>
      </c>
      <c r="M1122" s="457">
        <v>0</v>
      </c>
      <c r="N1122" s="458">
        <v>0</v>
      </c>
    </row>
    <row r="1123" spans="1:14" x14ac:dyDescent="0.3">
      <c r="A1123" s="412" t="s">
        <v>1093</v>
      </c>
      <c r="B1123" s="413" t="s">
        <v>38</v>
      </c>
      <c r="C1123" s="465" t="s">
        <v>364</v>
      </c>
      <c r="D1123" s="412" t="str">
        <f t="shared" si="51"/>
        <v>Lord Howe Island 25to64</v>
      </c>
      <c r="E1123" s="463">
        <v>251</v>
      </c>
      <c r="F1123" s="460">
        <f t="shared" si="52"/>
        <v>251</v>
      </c>
      <c r="G1123" s="464">
        <v>1</v>
      </c>
      <c r="H1123" s="462">
        <f t="shared" si="53"/>
        <v>1</v>
      </c>
      <c r="I1123" s="457">
        <v>0</v>
      </c>
      <c r="J1123" s="458">
        <v>0</v>
      </c>
      <c r="K1123" s="457">
        <v>23</v>
      </c>
      <c r="L1123" s="458">
        <v>8.7452471482889732E-2</v>
      </c>
      <c r="M1123" s="457">
        <v>7</v>
      </c>
      <c r="N1123" s="458">
        <v>2.6615969581749048E-2</v>
      </c>
    </row>
    <row r="1124" spans="1:14" x14ac:dyDescent="0.3">
      <c r="A1124" s="412" t="s">
        <v>1093</v>
      </c>
      <c r="B1124" s="413" t="s">
        <v>38</v>
      </c>
      <c r="C1124" s="412" t="s">
        <v>9</v>
      </c>
      <c r="D1124" s="412" t="str">
        <f t="shared" si="51"/>
        <v>Lord Howe Island 65+</v>
      </c>
      <c r="E1124" s="463">
        <v>97</v>
      </c>
      <c r="F1124" s="460">
        <f t="shared" si="52"/>
        <v>97</v>
      </c>
      <c r="G1124" s="464">
        <v>1</v>
      </c>
      <c r="H1124" s="462">
        <f t="shared" si="53"/>
        <v>1</v>
      </c>
      <c r="I1124" s="457">
        <v>0</v>
      </c>
      <c r="J1124" s="458">
        <v>0</v>
      </c>
      <c r="K1124" s="457">
        <v>4</v>
      </c>
      <c r="L1124" s="458">
        <v>3.7383177570093455E-2</v>
      </c>
      <c r="M1124" s="457">
        <v>11</v>
      </c>
      <c r="N1124" s="458">
        <v>0.10280373831775701</v>
      </c>
    </row>
    <row r="1125" spans="1:14" x14ac:dyDescent="0.3">
      <c r="A1125" s="412" t="s">
        <v>1093</v>
      </c>
      <c r="B1125" s="413" t="s">
        <v>38</v>
      </c>
      <c r="C1125" s="412" t="s">
        <v>850</v>
      </c>
      <c r="D1125" s="412" t="str">
        <f t="shared" si="51"/>
        <v>Lord Howe Island ALL</v>
      </c>
      <c r="E1125" s="463">
        <v>452</v>
      </c>
      <c r="F1125" s="460">
        <f t="shared" si="52"/>
        <v>452</v>
      </c>
      <c r="G1125" s="464">
        <v>1</v>
      </c>
      <c r="H1125" s="462">
        <f t="shared" si="53"/>
        <v>1</v>
      </c>
      <c r="I1125" s="457">
        <v>5</v>
      </c>
      <c r="J1125" s="458">
        <v>1.1235955056179775E-2</v>
      </c>
      <c r="K1125" s="457">
        <v>32</v>
      </c>
      <c r="L1125" s="458">
        <v>7.1910112359550568E-2</v>
      </c>
      <c r="M1125" s="457">
        <v>16</v>
      </c>
      <c r="N1125" s="458">
        <v>3.5955056179775284E-2</v>
      </c>
    </row>
    <row r="1126" spans="1:14" x14ac:dyDescent="0.3">
      <c r="A1126" s="412" t="s">
        <v>1093</v>
      </c>
      <c r="B1126" s="413" t="s">
        <v>28</v>
      </c>
      <c r="C1126" s="465" t="s">
        <v>361</v>
      </c>
      <c r="D1126" s="412" t="str">
        <f t="shared" si="51"/>
        <v>Lower Hunter 12to17</v>
      </c>
      <c r="E1126" s="463">
        <v>8042</v>
      </c>
      <c r="F1126" s="460">
        <f t="shared" si="52"/>
        <v>8042</v>
      </c>
      <c r="G1126" s="461">
        <v>2.1666666666666665</v>
      </c>
      <c r="H1126" s="462">
        <f t="shared" si="53"/>
        <v>2.1666666666666665</v>
      </c>
      <c r="I1126" s="457">
        <v>1291</v>
      </c>
      <c r="J1126" s="458">
        <v>0.16991313503553568</v>
      </c>
      <c r="K1126" s="457">
        <v>122</v>
      </c>
      <c r="L1126" s="458">
        <v>1.605685706764938E-2</v>
      </c>
      <c r="M1126" s="457">
        <v>10</v>
      </c>
      <c r="N1126" s="458">
        <v>1.3161358252171624E-3</v>
      </c>
    </row>
    <row r="1127" spans="1:14" x14ac:dyDescent="0.3">
      <c r="A1127" s="412" t="s">
        <v>1093</v>
      </c>
      <c r="B1127" s="413" t="s">
        <v>28</v>
      </c>
      <c r="C1127" s="465" t="s">
        <v>362</v>
      </c>
      <c r="D1127" s="412" t="str">
        <f t="shared" si="51"/>
        <v>Lower Hunter 18to24</v>
      </c>
      <c r="E1127" s="463">
        <v>8659</v>
      </c>
      <c r="F1127" s="460">
        <f t="shared" si="52"/>
        <v>8659</v>
      </c>
      <c r="G1127" s="461">
        <v>1.1679999999999999</v>
      </c>
      <c r="H1127" s="462">
        <f t="shared" si="53"/>
        <v>1.1679999999999999</v>
      </c>
      <c r="I1127" s="457">
        <v>1125</v>
      </c>
      <c r="J1127" s="458">
        <v>0.13676148796498905</v>
      </c>
      <c r="K1127" s="457">
        <v>165</v>
      </c>
      <c r="L1127" s="458">
        <v>2.0058351568198397E-2</v>
      </c>
      <c r="M1127" s="457">
        <v>342</v>
      </c>
      <c r="N1127" s="458">
        <v>4.1575492341356671E-2</v>
      </c>
    </row>
    <row r="1128" spans="1:14" x14ac:dyDescent="0.3">
      <c r="A1128" s="412" t="s">
        <v>1093</v>
      </c>
      <c r="B1128" s="413" t="s">
        <v>28</v>
      </c>
      <c r="C1128" s="465" t="s">
        <v>364</v>
      </c>
      <c r="D1128" s="412" t="str">
        <f t="shared" si="51"/>
        <v>Lower Hunter 25to64</v>
      </c>
      <c r="E1128" s="463">
        <v>52279</v>
      </c>
      <c r="F1128" s="460">
        <f t="shared" si="52"/>
        <v>52279</v>
      </c>
      <c r="G1128" s="461">
        <v>1.1679999999999999</v>
      </c>
      <c r="H1128" s="462">
        <f t="shared" si="53"/>
        <v>1.1679999999999999</v>
      </c>
      <c r="I1128" s="457">
        <v>3817</v>
      </c>
      <c r="J1128" s="458">
        <v>7.6523656776263035E-2</v>
      </c>
      <c r="K1128" s="457">
        <v>1685</v>
      </c>
      <c r="L1128" s="458">
        <v>3.3781074578989573E-2</v>
      </c>
      <c r="M1128" s="457">
        <v>1404</v>
      </c>
      <c r="N1128" s="458">
        <v>2.8147554129911788E-2</v>
      </c>
    </row>
    <row r="1129" spans="1:14" x14ac:dyDescent="0.3">
      <c r="A1129" s="412" t="s">
        <v>1093</v>
      </c>
      <c r="B1129" s="413" t="s">
        <v>28</v>
      </c>
      <c r="C1129" s="412" t="s">
        <v>9</v>
      </c>
      <c r="D1129" s="412" t="str">
        <f t="shared" si="51"/>
        <v>Lower Hunter 65+</v>
      </c>
      <c r="E1129" s="463">
        <v>17284</v>
      </c>
      <c r="F1129" s="460">
        <f t="shared" si="52"/>
        <v>17284</v>
      </c>
      <c r="G1129" s="461">
        <v>1.1679999999999999</v>
      </c>
      <c r="H1129" s="462">
        <f t="shared" si="53"/>
        <v>1.1679999999999999</v>
      </c>
      <c r="I1129" s="457">
        <v>467</v>
      </c>
      <c r="J1129" s="458">
        <v>2.8260211800302571E-2</v>
      </c>
      <c r="K1129" s="457">
        <v>282</v>
      </c>
      <c r="L1129" s="458">
        <v>1.7065052950075644E-2</v>
      </c>
      <c r="M1129" s="457">
        <v>1083</v>
      </c>
      <c r="N1129" s="458">
        <v>6.553706505295008E-2</v>
      </c>
    </row>
    <row r="1130" spans="1:14" x14ac:dyDescent="0.3">
      <c r="A1130" s="412" t="s">
        <v>1093</v>
      </c>
      <c r="B1130" s="413" t="s">
        <v>28</v>
      </c>
      <c r="C1130" s="412" t="s">
        <v>850</v>
      </c>
      <c r="D1130" s="412" t="str">
        <f t="shared" si="51"/>
        <v>Lower Hunter ALL</v>
      </c>
      <c r="E1130" s="463">
        <v>102837</v>
      </c>
      <c r="F1130" s="460">
        <f t="shared" si="52"/>
        <v>102837</v>
      </c>
      <c r="G1130" s="461">
        <v>1.1679999999999999</v>
      </c>
      <c r="H1130" s="462">
        <f t="shared" si="53"/>
        <v>1.1679999999999999</v>
      </c>
      <c r="I1130" s="457">
        <v>9212</v>
      </c>
      <c r="J1130" s="458">
        <v>9.4070072605103805E-2</v>
      </c>
      <c r="K1130" s="457">
        <v>2587</v>
      </c>
      <c r="L1130" s="458">
        <v>2.6417637628029043E-2</v>
      </c>
      <c r="M1130" s="457">
        <v>2844</v>
      </c>
      <c r="N1130" s="458">
        <v>2.9042041520724621E-2</v>
      </c>
    </row>
    <row r="1131" spans="1:14" x14ac:dyDescent="0.3">
      <c r="A1131" s="412" t="s">
        <v>1093</v>
      </c>
      <c r="B1131" s="413" t="s">
        <v>42</v>
      </c>
      <c r="C1131" s="465" t="s">
        <v>361</v>
      </c>
      <c r="D1131" s="412" t="str">
        <f t="shared" si="51"/>
        <v>Lower Murray 12to17</v>
      </c>
      <c r="E1131" s="463">
        <v>925</v>
      </c>
      <c r="F1131" s="460">
        <f t="shared" si="52"/>
        <v>925</v>
      </c>
      <c r="G1131" s="461">
        <v>1.2916666666666667</v>
      </c>
      <c r="H1131" s="462">
        <f t="shared" si="53"/>
        <v>1.2916666666666667</v>
      </c>
      <c r="I1131" s="457">
        <v>116</v>
      </c>
      <c r="J1131" s="458">
        <v>0.12070759625390219</v>
      </c>
      <c r="K1131" s="457">
        <v>15</v>
      </c>
      <c r="L1131" s="458">
        <v>1.5608740894901144E-2</v>
      </c>
      <c r="M1131" s="457">
        <v>0</v>
      </c>
      <c r="N1131" s="458">
        <v>0</v>
      </c>
    </row>
    <row r="1132" spans="1:14" x14ac:dyDescent="0.3">
      <c r="A1132" s="412" t="s">
        <v>1093</v>
      </c>
      <c r="B1132" s="413" t="s">
        <v>42</v>
      </c>
      <c r="C1132" s="465" t="s">
        <v>362</v>
      </c>
      <c r="D1132" s="412" t="str">
        <f t="shared" si="51"/>
        <v>Lower Murray 18to24</v>
      </c>
      <c r="E1132" s="463">
        <v>918</v>
      </c>
      <c r="F1132" s="460">
        <f t="shared" si="52"/>
        <v>918</v>
      </c>
      <c r="G1132" s="464">
        <v>1</v>
      </c>
      <c r="H1132" s="462">
        <f t="shared" si="53"/>
        <v>1</v>
      </c>
      <c r="I1132" s="457">
        <v>96</v>
      </c>
      <c r="J1132" s="458">
        <v>0.10738255033557047</v>
      </c>
      <c r="K1132" s="457">
        <v>39</v>
      </c>
      <c r="L1132" s="458">
        <v>4.3624161073825503E-2</v>
      </c>
      <c r="M1132" s="457">
        <v>0</v>
      </c>
      <c r="N1132" s="458">
        <v>0</v>
      </c>
    </row>
    <row r="1133" spans="1:14" x14ac:dyDescent="0.3">
      <c r="A1133" s="412" t="s">
        <v>1093</v>
      </c>
      <c r="B1133" s="413" t="s">
        <v>42</v>
      </c>
      <c r="C1133" s="465" t="s">
        <v>364</v>
      </c>
      <c r="D1133" s="412" t="str">
        <f t="shared" si="51"/>
        <v>Lower Murray 25to64</v>
      </c>
      <c r="E1133" s="463">
        <v>6435</v>
      </c>
      <c r="F1133" s="460">
        <f t="shared" si="52"/>
        <v>6435</v>
      </c>
      <c r="G1133" s="464">
        <v>1</v>
      </c>
      <c r="H1133" s="462">
        <f t="shared" si="53"/>
        <v>1</v>
      </c>
      <c r="I1133" s="457">
        <v>466</v>
      </c>
      <c r="J1133" s="458">
        <v>7.1450475314320763E-2</v>
      </c>
      <c r="K1133" s="457">
        <v>430</v>
      </c>
      <c r="L1133" s="458">
        <v>6.5930696105489114E-2</v>
      </c>
      <c r="M1133" s="457">
        <v>106</v>
      </c>
      <c r="N1133" s="458">
        <v>1.6252683226004292E-2</v>
      </c>
    </row>
    <row r="1134" spans="1:14" x14ac:dyDescent="0.3">
      <c r="A1134" s="412" t="s">
        <v>1093</v>
      </c>
      <c r="B1134" s="413" t="s">
        <v>42</v>
      </c>
      <c r="C1134" s="412" t="s">
        <v>9</v>
      </c>
      <c r="D1134" s="412" t="str">
        <f t="shared" si="51"/>
        <v>Lower Murray 65+</v>
      </c>
      <c r="E1134" s="463">
        <v>2897</v>
      </c>
      <c r="F1134" s="460">
        <f t="shared" si="52"/>
        <v>2897</v>
      </c>
      <c r="G1134" s="464">
        <v>1</v>
      </c>
      <c r="H1134" s="462">
        <f t="shared" si="53"/>
        <v>1</v>
      </c>
      <c r="I1134" s="457">
        <v>90</v>
      </c>
      <c r="J1134" s="458">
        <v>3.2703488372093026E-2</v>
      </c>
      <c r="K1134" s="457">
        <v>105</v>
      </c>
      <c r="L1134" s="458">
        <v>3.8154069767441859E-2</v>
      </c>
      <c r="M1134" s="457">
        <v>169</v>
      </c>
      <c r="N1134" s="458">
        <v>6.1409883720930231E-2</v>
      </c>
    </row>
    <row r="1135" spans="1:14" x14ac:dyDescent="0.3">
      <c r="A1135" s="412" t="s">
        <v>1093</v>
      </c>
      <c r="B1135" s="413" t="s">
        <v>42</v>
      </c>
      <c r="C1135" s="412" t="s">
        <v>850</v>
      </c>
      <c r="D1135" s="412" t="str">
        <f t="shared" si="51"/>
        <v>Lower Murray ALL</v>
      </c>
      <c r="E1135" s="463">
        <v>13195</v>
      </c>
      <c r="F1135" s="460">
        <f t="shared" si="52"/>
        <v>13195</v>
      </c>
      <c r="G1135" s="464">
        <v>1</v>
      </c>
      <c r="H1135" s="462">
        <f t="shared" si="53"/>
        <v>1</v>
      </c>
      <c r="I1135" s="457">
        <v>1016</v>
      </c>
      <c r="J1135" s="458">
        <v>7.7818627450980393E-2</v>
      </c>
      <c r="K1135" s="457">
        <v>664</v>
      </c>
      <c r="L1135" s="458">
        <v>5.0857843137254902E-2</v>
      </c>
      <c r="M1135" s="457">
        <v>277</v>
      </c>
      <c r="N1135" s="458">
        <v>2.1216299019607844E-2</v>
      </c>
    </row>
    <row r="1136" spans="1:14" x14ac:dyDescent="0.3">
      <c r="A1136" s="412" t="s">
        <v>1093</v>
      </c>
      <c r="B1136" s="413" t="s">
        <v>275</v>
      </c>
      <c r="C1136" s="465" t="s">
        <v>361</v>
      </c>
      <c r="D1136" s="412" t="str">
        <f t="shared" si="51"/>
        <v>Lower North 12to17</v>
      </c>
      <c r="E1136" s="463">
        <v>1672</v>
      </c>
      <c r="F1136" s="460">
        <f t="shared" si="52"/>
        <v>1672</v>
      </c>
      <c r="G1136" s="461">
        <v>1.4583333333333335</v>
      </c>
      <c r="H1136" s="462">
        <f t="shared" si="53"/>
        <v>1.4583333333333335</v>
      </c>
      <c r="I1136" s="457">
        <v>74</v>
      </c>
      <c r="J1136" s="458">
        <v>4.5094454600853137E-2</v>
      </c>
      <c r="K1136" s="457">
        <v>44</v>
      </c>
      <c r="L1136" s="458">
        <v>2.6812918951858621E-2</v>
      </c>
      <c r="M1136" s="457">
        <v>0</v>
      </c>
      <c r="N1136" s="458">
        <v>0</v>
      </c>
    </row>
    <row r="1137" spans="1:14" x14ac:dyDescent="0.3">
      <c r="A1137" s="412" t="s">
        <v>1093</v>
      </c>
      <c r="B1137" s="413" t="s">
        <v>275</v>
      </c>
      <c r="C1137" s="465" t="s">
        <v>362</v>
      </c>
      <c r="D1137" s="412" t="str">
        <f t="shared" si="51"/>
        <v>Lower North 18to24</v>
      </c>
      <c r="E1137" s="463">
        <v>1445</v>
      </c>
      <c r="F1137" s="460">
        <f t="shared" si="52"/>
        <v>1445</v>
      </c>
      <c r="G1137" s="464">
        <v>1</v>
      </c>
      <c r="H1137" s="462">
        <f t="shared" si="53"/>
        <v>1</v>
      </c>
      <c r="I1137" s="457">
        <v>42</v>
      </c>
      <c r="J1137" s="458">
        <v>3.201219512195122E-2</v>
      </c>
      <c r="K1137" s="457">
        <v>40</v>
      </c>
      <c r="L1137" s="458">
        <v>3.048780487804878E-2</v>
      </c>
      <c r="M1137" s="457">
        <v>6</v>
      </c>
      <c r="N1137" s="458">
        <v>4.5731707317073168E-3</v>
      </c>
    </row>
    <row r="1138" spans="1:14" x14ac:dyDescent="0.3">
      <c r="A1138" s="412" t="s">
        <v>1093</v>
      </c>
      <c r="B1138" s="413" t="s">
        <v>275</v>
      </c>
      <c r="C1138" s="465" t="s">
        <v>364</v>
      </c>
      <c r="D1138" s="412" t="str">
        <f t="shared" si="51"/>
        <v>Lower North 25to64</v>
      </c>
      <c r="E1138" s="463">
        <v>10895</v>
      </c>
      <c r="F1138" s="460">
        <f t="shared" si="52"/>
        <v>10895</v>
      </c>
      <c r="G1138" s="464">
        <v>1</v>
      </c>
      <c r="H1138" s="462">
        <f t="shared" si="53"/>
        <v>1</v>
      </c>
      <c r="I1138" s="457">
        <v>229</v>
      </c>
      <c r="J1138" s="458">
        <v>2.1098212640501199E-2</v>
      </c>
      <c r="K1138" s="457">
        <v>390</v>
      </c>
      <c r="L1138" s="458">
        <v>3.5931453841901606E-2</v>
      </c>
      <c r="M1138" s="457">
        <v>289</v>
      </c>
      <c r="N1138" s="458">
        <v>2.6626128616178368E-2</v>
      </c>
    </row>
    <row r="1139" spans="1:14" x14ac:dyDescent="0.3">
      <c r="A1139" s="412" t="s">
        <v>1093</v>
      </c>
      <c r="B1139" s="413" t="s">
        <v>275</v>
      </c>
      <c r="C1139" s="412" t="s">
        <v>9</v>
      </c>
      <c r="D1139" s="412" t="str">
        <f t="shared" si="51"/>
        <v>Lower North 65+</v>
      </c>
      <c r="E1139" s="463">
        <v>6155</v>
      </c>
      <c r="F1139" s="460">
        <f t="shared" si="52"/>
        <v>6155</v>
      </c>
      <c r="G1139" s="464">
        <v>1</v>
      </c>
      <c r="H1139" s="462">
        <f t="shared" si="53"/>
        <v>1</v>
      </c>
      <c r="I1139" s="457">
        <v>57</v>
      </c>
      <c r="J1139" s="458">
        <v>9.6153846153846159E-3</v>
      </c>
      <c r="K1139" s="457">
        <v>83</v>
      </c>
      <c r="L1139" s="458">
        <v>1.4001349527665317E-2</v>
      </c>
      <c r="M1139" s="457">
        <v>505</v>
      </c>
      <c r="N1139" s="458">
        <v>8.5188933873144398E-2</v>
      </c>
    </row>
    <row r="1140" spans="1:14" x14ac:dyDescent="0.3">
      <c r="A1140" s="412" t="s">
        <v>1093</v>
      </c>
      <c r="B1140" s="413" t="s">
        <v>275</v>
      </c>
      <c r="C1140" s="412" t="s">
        <v>850</v>
      </c>
      <c r="D1140" s="412" t="str">
        <f t="shared" si="51"/>
        <v>Lower North ALL</v>
      </c>
      <c r="E1140" s="463">
        <v>23211</v>
      </c>
      <c r="F1140" s="460">
        <f t="shared" si="52"/>
        <v>23211</v>
      </c>
      <c r="G1140" s="464">
        <v>1</v>
      </c>
      <c r="H1140" s="462">
        <f t="shared" si="53"/>
        <v>1</v>
      </c>
      <c r="I1140" s="457">
        <v>552</v>
      </c>
      <c r="J1140" s="458">
        <v>2.4326825613679433E-2</v>
      </c>
      <c r="K1140" s="457">
        <v>632</v>
      </c>
      <c r="L1140" s="458">
        <v>2.7852452514212683E-2</v>
      </c>
      <c r="M1140" s="457">
        <v>792</v>
      </c>
      <c r="N1140" s="458">
        <v>3.4903706315279184E-2</v>
      </c>
    </row>
    <row r="1141" spans="1:14" x14ac:dyDescent="0.3">
      <c r="A1141" s="412" t="s">
        <v>1093</v>
      </c>
      <c r="B1141" s="413" t="s">
        <v>141</v>
      </c>
      <c r="C1141" s="465" t="s">
        <v>361</v>
      </c>
      <c r="D1141" s="412" t="str">
        <f t="shared" si="51"/>
        <v>Macedon Ranges 12to17</v>
      </c>
      <c r="E1141" s="463">
        <v>3023</v>
      </c>
      <c r="F1141" s="460">
        <f t="shared" si="52"/>
        <v>3023</v>
      </c>
      <c r="G1141" s="461">
        <v>0.41666666666666669</v>
      </c>
      <c r="H1141" s="462">
        <f t="shared" si="53"/>
        <v>0.41666666666666669</v>
      </c>
      <c r="I1141" s="457">
        <v>34</v>
      </c>
      <c r="J1141" s="458">
        <v>1.1560693641618497E-2</v>
      </c>
      <c r="K1141" s="457">
        <v>64</v>
      </c>
      <c r="L1141" s="458">
        <v>2.1761305678340701E-2</v>
      </c>
      <c r="M1141" s="457">
        <v>0</v>
      </c>
      <c r="N1141" s="458">
        <v>0</v>
      </c>
    </row>
    <row r="1142" spans="1:14" x14ac:dyDescent="0.3">
      <c r="A1142" s="412" t="s">
        <v>1093</v>
      </c>
      <c r="B1142" s="413" t="s">
        <v>141</v>
      </c>
      <c r="C1142" s="465" t="s">
        <v>362</v>
      </c>
      <c r="D1142" s="412" t="str">
        <f t="shared" si="51"/>
        <v>Macedon Ranges 18to24</v>
      </c>
      <c r="E1142" s="463">
        <v>2612</v>
      </c>
      <c r="F1142" s="460">
        <f t="shared" si="52"/>
        <v>2612</v>
      </c>
      <c r="G1142" s="464">
        <v>1</v>
      </c>
      <c r="H1142" s="462">
        <f t="shared" si="53"/>
        <v>1</v>
      </c>
      <c r="I1142" s="457">
        <v>31</v>
      </c>
      <c r="J1142" s="458">
        <v>1.3951395139513951E-2</v>
      </c>
      <c r="K1142" s="457">
        <v>63</v>
      </c>
      <c r="L1142" s="458">
        <v>2.8352835283528353E-2</v>
      </c>
      <c r="M1142" s="457">
        <v>7</v>
      </c>
      <c r="N1142" s="458">
        <v>3.1503150315031502E-3</v>
      </c>
    </row>
    <row r="1143" spans="1:14" x14ac:dyDescent="0.3">
      <c r="A1143" s="412" t="s">
        <v>1093</v>
      </c>
      <c r="B1143" s="413" t="s">
        <v>141</v>
      </c>
      <c r="C1143" s="465" t="s">
        <v>364</v>
      </c>
      <c r="D1143" s="412" t="str">
        <f t="shared" si="51"/>
        <v>Macedon Ranges 25to64</v>
      </c>
      <c r="E1143" s="463">
        <v>17101</v>
      </c>
      <c r="F1143" s="460">
        <f t="shared" si="52"/>
        <v>17101</v>
      </c>
      <c r="G1143" s="464">
        <v>1</v>
      </c>
      <c r="H1143" s="462">
        <f t="shared" si="53"/>
        <v>1</v>
      </c>
      <c r="I1143" s="457">
        <v>146</v>
      </c>
      <c r="J1143" s="458">
        <v>8.6935810408479211E-3</v>
      </c>
      <c r="K1143" s="457">
        <v>819</v>
      </c>
      <c r="L1143" s="458">
        <v>4.8767416934619508E-2</v>
      </c>
      <c r="M1143" s="457">
        <v>398</v>
      </c>
      <c r="N1143" s="458">
        <v>2.3698940097653925E-2</v>
      </c>
    </row>
    <row r="1144" spans="1:14" x14ac:dyDescent="0.3">
      <c r="A1144" s="412" t="s">
        <v>1093</v>
      </c>
      <c r="B1144" s="413" t="s">
        <v>141</v>
      </c>
      <c r="C1144" s="412" t="s">
        <v>9</v>
      </c>
      <c r="D1144" s="412" t="str">
        <f t="shared" si="51"/>
        <v>Macedon Ranges 65+</v>
      </c>
      <c r="E1144" s="463">
        <v>5961</v>
      </c>
      <c r="F1144" s="460">
        <f t="shared" si="52"/>
        <v>5961</v>
      </c>
      <c r="G1144" s="464">
        <v>1</v>
      </c>
      <c r="H1144" s="462">
        <f t="shared" si="53"/>
        <v>1</v>
      </c>
      <c r="I1144" s="457">
        <v>18</v>
      </c>
      <c r="J1144" s="458">
        <v>3.2091281868425743E-3</v>
      </c>
      <c r="K1144" s="457">
        <v>271</v>
      </c>
      <c r="L1144" s="458">
        <v>4.8315207701907649E-2</v>
      </c>
      <c r="M1144" s="457">
        <v>374</v>
      </c>
      <c r="N1144" s="458">
        <v>6.6678552326617929E-2</v>
      </c>
    </row>
    <row r="1145" spans="1:14" x14ac:dyDescent="0.3">
      <c r="A1145" s="412" t="s">
        <v>1093</v>
      </c>
      <c r="B1145" s="413" t="s">
        <v>141</v>
      </c>
      <c r="C1145" s="412" t="s">
        <v>850</v>
      </c>
      <c r="D1145" s="412" t="str">
        <f t="shared" si="51"/>
        <v>Macedon Ranges ALL</v>
      </c>
      <c r="E1145" s="463">
        <v>34324</v>
      </c>
      <c r="F1145" s="460">
        <f t="shared" si="52"/>
        <v>34324</v>
      </c>
      <c r="G1145" s="464">
        <v>1</v>
      </c>
      <c r="H1145" s="462">
        <f t="shared" si="53"/>
        <v>1</v>
      </c>
      <c r="I1145" s="457">
        <v>333</v>
      </c>
      <c r="J1145" s="458">
        <v>1.0100397342958537E-2</v>
      </c>
      <c r="K1145" s="457">
        <v>1411</v>
      </c>
      <c r="L1145" s="458">
        <v>4.2797779732475963E-2</v>
      </c>
      <c r="M1145" s="457">
        <v>774</v>
      </c>
      <c r="N1145" s="458">
        <v>2.3476599229579301E-2</v>
      </c>
    </row>
    <row r="1146" spans="1:14" x14ac:dyDescent="0.3">
      <c r="A1146" s="412" t="s">
        <v>1093</v>
      </c>
      <c r="B1146" s="413" t="s">
        <v>227</v>
      </c>
      <c r="C1146" s="465" t="s">
        <v>361</v>
      </c>
      <c r="D1146" s="412" t="str">
        <f t="shared" si="51"/>
        <v>Mackay 12to17</v>
      </c>
      <c r="E1146" s="463">
        <v>10334</v>
      </c>
      <c r="F1146" s="460">
        <f t="shared" si="52"/>
        <v>10334</v>
      </c>
      <c r="G1146" s="461">
        <v>2</v>
      </c>
      <c r="H1146" s="462">
        <f t="shared" si="53"/>
        <v>2</v>
      </c>
      <c r="I1146" s="457">
        <v>1043</v>
      </c>
      <c r="J1146" s="458">
        <v>0.10308361336232456</v>
      </c>
      <c r="K1146" s="457">
        <v>476</v>
      </c>
      <c r="L1146" s="458">
        <v>4.7044870527772287E-2</v>
      </c>
      <c r="M1146" s="457">
        <v>4</v>
      </c>
      <c r="N1146" s="458">
        <v>3.9533504645186798E-4</v>
      </c>
    </row>
    <row r="1147" spans="1:14" x14ac:dyDescent="0.3">
      <c r="A1147" s="412" t="s">
        <v>1093</v>
      </c>
      <c r="B1147" s="413" t="s">
        <v>227</v>
      </c>
      <c r="C1147" s="465" t="s">
        <v>362</v>
      </c>
      <c r="D1147" s="412" t="str">
        <f t="shared" si="51"/>
        <v>Mackay 18to24</v>
      </c>
      <c r="E1147" s="463">
        <v>10379</v>
      </c>
      <c r="F1147" s="460">
        <f t="shared" si="52"/>
        <v>10379</v>
      </c>
      <c r="G1147" s="461">
        <v>1.56</v>
      </c>
      <c r="H1147" s="462">
        <f t="shared" si="53"/>
        <v>1.56</v>
      </c>
      <c r="I1147" s="457">
        <v>885</v>
      </c>
      <c r="J1147" s="458">
        <v>9.2835413825658242E-2</v>
      </c>
      <c r="K1147" s="457">
        <v>435</v>
      </c>
      <c r="L1147" s="458">
        <v>4.5630966117696424E-2</v>
      </c>
      <c r="M1147" s="457">
        <v>25</v>
      </c>
      <c r="N1147" s="458">
        <v>2.6224693171089898E-3</v>
      </c>
    </row>
    <row r="1148" spans="1:14" x14ac:dyDescent="0.3">
      <c r="A1148" s="412" t="s">
        <v>1093</v>
      </c>
      <c r="B1148" s="413" t="s">
        <v>227</v>
      </c>
      <c r="C1148" s="465" t="s">
        <v>364</v>
      </c>
      <c r="D1148" s="412" t="str">
        <f t="shared" si="51"/>
        <v>Mackay 25to64</v>
      </c>
      <c r="E1148" s="463">
        <v>66430</v>
      </c>
      <c r="F1148" s="460">
        <f t="shared" si="52"/>
        <v>66430</v>
      </c>
      <c r="G1148" s="461">
        <v>1.56</v>
      </c>
      <c r="H1148" s="462">
        <f t="shared" si="53"/>
        <v>1.56</v>
      </c>
      <c r="I1148" s="457">
        <v>3030</v>
      </c>
      <c r="J1148" s="458">
        <v>4.7145591187041966E-2</v>
      </c>
      <c r="K1148" s="457">
        <v>4470</v>
      </c>
      <c r="L1148" s="458">
        <v>6.9551416701675764E-2</v>
      </c>
      <c r="M1148" s="457">
        <v>1456</v>
      </c>
      <c r="N1148" s="458">
        <v>2.2654779131463069E-2</v>
      </c>
    </row>
    <row r="1149" spans="1:14" x14ac:dyDescent="0.3">
      <c r="A1149" s="412" t="s">
        <v>1093</v>
      </c>
      <c r="B1149" s="413" t="s">
        <v>227</v>
      </c>
      <c r="C1149" s="412" t="s">
        <v>9</v>
      </c>
      <c r="D1149" s="412" t="str">
        <f t="shared" si="51"/>
        <v>Mackay 65+</v>
      </c>
      <c r="E1149" s="463">
        <v>19986</v>
      </c>
      <c r="F1149" s="460">
        <f t="shared" si="52"/>
        <v>19986</v>
      </c>
      <c r="G1149" s="461">
        <v>1.56</v>
      </c>
      <c r="H1149" s="462">
        <f t="shared" si="53"/>
        <v>1.56</v>
      </c>
      <c r="I1149" s="457">
        <v>387</v>
      </c>
      <c r="J1149" s="458">
        <v>2.0851293103448274E-2</v>
      </c>
      <c r="K1149" s="457">
        <v>632</v>
      </c>
      <c r="L1149" s="458">
        <v>3.4051724137931033E-2</v>
      </c>
      <c r="M1149" s="457">
        <v>1255</v>
      </c>
      <c r="N1149" s="458">
        <v>6.7618534482758619E-2</v>
      </c>
    </row>
    <row r="1150" spans="1:14" x14ac:dyDescent="0.3">
      <c r="A1150" s="412" t="s">
        <v>1093</v>
      </c>
      <c r="B1150" s="413" t="s">
        <v>227</v>
      </c>
      <c r="C1150" s="412" t="s">
        <v>850</v>
      </c>
      <c r="D1150" s="412" t="str">
        <f t="shared" si="51"/>
        <v>Mackay ALL</v>
      </c>
      <c r="E1150" s="463">
        <v>126907</v>
      </c>
      <c r="F1150" s="460">
        <f t="shared" si="52"/>
        <v>126907</v>
      </c>
      <c r="G1150" s="461">
        <v>1.56</v>
      </c>
      <c r="H1150" s="462">
        <f t="shared" si="53"/>
        <v>1.56</v>
      </c>
      <c r="I1150" s="457">
        <v>7507</v>
      </c>
      <c r="J1150" s="458">
        <v>6.168903205660238E-2</v>
      </c>
      <c r="K1150" s="457">
        <v>7010</v>
      </c>
      <c r="L1150" s="458">
        <v>5.7604917372689843E-2</v>
      </c>
      <c r="M1150" s="457">
        <v>2737</v>
      </c>
      <c r="N1150" s="458">
        <v>2.2491392132532397E-2</v>
      </c>
    </row>
    <row r="1151" spans="1:14" x14ac:dyDescent="0.3">
      <c r="A1151" s="412" t="s">
        <v>1093</v>
      </c>
      <c r="B1151" s="413" t="s">
        <v>29</v>
      </c>
      <c r="C1151" s="465" t="s">
        <v>361</v>
      </c>
      <c r="D1151" s="412" t="str">
        <f t="shared" si="51"/>
        <v>Maitland 12to17</v>
      </c>
      <c r="E1151" s="463">
        <v>7603</v>
      </c>
      <c r="F1151" s="460">
        <f t="shared" si="52"/>
        <v>7603</v>
      </c>
      <c r="G1151" s="461">
        <v>1.7916666666666665</v>
      </c>
      <c r="H1151" s="462">
        <f t="shared" si="53"/>
        <v>1.7916666666666665</v>
      </c>
      <c r="I1151" s="457">
        <v>903</v>
      </c>
      <c r="J1151" s="458">
        <v>0.12815782003973886</v>
      </c>
      <c r="K1151" s="457">
        <v>275</v>
      </c>
      <c r="L1151" s="458">
        <v>3.9029236446210619E-2</v>
      </c>
      <c r="M1151" s="457">
        <v>5</v>
      </c>
      <c r="N1151" s="458">
        <v>7.09622480840193E-4</v>
      </c>
    </row>
    <row r="1152" spans="1:14" x14ac:dyDescent="0.3">
      <c r="A1152" s="412" t="s">
        <v>1093</v>
      </c>
      <c r="B1152" s="413" t="s">
        <v>29</v>
      </c>
      <c r="C1152" s="465" t="s">
        <v>362</v>
      </c>
      <c r="D1152" s="412" t="str">
        <f t="shared" si="51"/>
        <v>Maitland 18to24</v>
      </c>
      <c r="E1152" s="463">
        <v>8109</v>
      </c>
      <c r="F1152" s="460">
        <f t="shared" si="52"/>
        <v>8109</v>
      </c>
      <c r="G1152" s="461">
        <v>1.1440000000000001</v>
      </c>
      <c r="H1152" s="462">
        <f t="shared" si="53"/>
        <v>1.1440000000000001</v>
      </c>
      <c r="I1152" s="457">
        <v>740</v>
      </c>
      <c r="J1152" s="458">
        <v>0.10142543859649122</v>
      </c>
      <c r="K1152" s="457">
        <v>270</v>
      </c>
      <c r="L1152" s="458">
        <v>3.7006578947368418E-2</v>
      </c>
      <c r="M1152" s="457">
        <v>76</v>
      </c>
      <c r="N1152" s="458">
        <v>1.0416666666666666E-2</v>
      </c>
    </row>
    <row r="1153" spans="1:14" x14ac:dyDescent="0.3">
      <c r="A1153" s="412" t="s">
        <v>1093</v>
      </c>
      <c r="B1153" s="413" t="s">
        <v>29</v>
      </c>
      <c r="C1153" s="465" t="s">
        <v>364</v>
      </c>
      <c r="D1153" s="412" t="str">
        <f t="shared" si="51"/>
        <v>Maitland 25to64</v>
      </c>
      <c r="E1153" s="463">
        <v>46878</v>
      </c>
      <c r="F1153" s="460">
        <f t="shared" si="52"/>
        <v>46878</v>
      </c>
      <c r="G1153" s="461">
        <v>1.1440000000000001</v>
      </c>
      <c r="H1153" s="462">
        <f t="shared" si="53"/>
        <v>1.1440000000000001</v>
      </c>
      <c r="I1153" s="457">
        <v>2450</v>
      </c>
      <c r="J1153" s="458">
        <v>5.527728893100492E-2</v>
      </c>
      <c r="K1153" s="457">
        <v>2915</v>
      </c>
      <c r="L1153" s="458">
        <v>6.5768692748522178E-2</v>
      </c>
      <c r="M1153" s="457">
        <v>1578</v>
      </c>
      <c r="N1153" s="458">
        <v>3.5603086503316637E-2</v>
      </c>
    </row>
    <row r="1154" spans="1:14" x14ac:dyDescent="0.3">
      <c r="A1154" s="412" t="s">
        <v>1093</v>
      </c>
      <c r="B1154" s="413" t="s">
        <v>29</v>
      </c>
      <c r="C1154" s="412" t="s">
        <v>9</v>
      </c>
      <c r="D1154" s="412" t="str">
        <f t="shared" si="51"/>
        <v>Maitland 65+</v>
      </c>
      <c r="E1154" s="463">
        <v>14266</v>
      </c>
      <c r="F1154" s="460">
        <f t="shared" si="52"/>
        <v>14266</v>
      </c>
      <c r="G1154" s="461">
        <v>1.1440000000000001</v>
      </c>
      <c r="H1154" s="462">
        <f t="shared" si="53"/>
        <v>1.1440000000000001</v>
      </c>
      <c r="I1154" s="457">
        <v>276</v>
      </c>
      <c r="J1154" s="458">
        <v>2.0471740097908322E-2</v>
      </c>
      <c r="K1154" s="457">
        <v>384</v>
      </c>
      <c r="L1154" s="458">
        <v>2.8482421005785491E-2</v>
      </c>
      <c r="M1154" s="457">
        <v>1005</v>
      </c>
      <c r="N1154" s="458">
        <v>7.4543836226079213E-2</v>
      </c>
    </row>
    <row r="1155" spans="1:14" x14ac:dyDescent="0.3">
      <c r="A1155" s="412" t="s">
        <v>1093</v>
      </c>
      <c r="B1155" s="413" t="s">
        <v>29</v>
      </c>
      <c r="C1155" s="412" t="s">
        <v>850</v>
      </c>
      <c r="D1155" s="412" t="str">
        <f t="shared" si="51"/>
        <v>Maitland ALL</v>
      </c>
      <c r="E1155" s="463">
        <v>92735</v>
      </c>
      <c r="F1155" s="460">
        <f t="shared" si="52"/>
        <v>92735</v>
      </c>
      <c r="G1155" s="461">
        <v>1.1440000000000001</v>
      </c>
      <c r="H1155" s="462">
        <f t="shared" si="53"/>
        <v>1.1440000000000001</v>
      </c>
      <c r="I1155" s="457">
        <v>6272</v>
      </c>
      <c r="J1155" s="458">
        <v>7.2076213240786488E-2</v>
      </c>
      <c r="K1155" s="457">
        <v>4716</v>
      </c>
      <c r="L1155" s="458">
        <v>5.4195060848780154E-2</v>
      </c>
      <c r="M1155" s="457">
        <v>2662</v>
      </c>
      <c r="N1155" s="458">
        <v>3.0591020351877177E-2</v>
      </c>
    </row>
    <row r="1156" spans="1:14" x14ac:dyDescent="0.3">
      <c r="A1156" s="412" t="s">
        <v>1093</v>
      </c>
      <c r="B1156" s="413" t="s">
        <v>287</v>
      </c>
      <c r="C1156" s="465" t="s">
        <v>361</v>
      </c>
      <c r="D1156" s="412" t="str">
        <f t="shared" si="51"/>
        <v>Mandurah 12to17</v>
      </c>
      <c r="E1156" s="463">
        <v>8596</v>
      </c>
      <c r="F1156" s="460">
        <f t="shared" si="52"/>
        <v>8596</v>
      </c>
      <c r="G1156" s="461">
        <v>3.25</v>
      </c>
      <c r="H1156" s="462">
        <f t="shared" si="53"/>
        <v>3.25</v>
      </c>
      <c r="I1156" s="457">
        <v>495</v>
      </c>
      <c r="J1156" s="458">
        <v>6.3073394495412841E-2</v>
      </c>
      <c r="K1156" s="457">
        <v>479</v>
      </c>
      <c r="L1156" s="458">
        <v>6.1034658511722732E-2</v>
      </c>
      <c r="M1156" s="457">
        <v>0</v>
      </c>
      <c r="N1156" s="458">
        <v>0</v>
      </c>
    </row>
    <row r="1157" spans="1:14" x14ac:dyDescent="0.3">
      <c r="A1157" s="412" t="s">
        <v>1093</v>
      </c>
      <c r="B1157" s="413" t="s">
        <v>287</v>
      </c>
      <c r="C1157" s="465" t="s">
        <v>362</v>
      </c>
      <c r="D1157" s="412" t="str">
        <f t="shared" si="51"/>
        <v>Mandurah 18to24</v>
      </c>
      <c r="E1157" s="463">
        <v>8768</v>
      </c>
      <c r="F1157" s="460">
        <f t="shared" si="52"/>
        <v>8768</v>
      </c>
      <c r="G1157" s="461">
        <v>1.4240000000000002</v>
      </c>
      <c r="H1157" s="462">
        <f t="shared" si="53"/>
        <v>1.4240000000000002</v>
      </c>
      <c r="I1157" s="457">
        <v>359</v>
      </c>
      <c r="J1157" s="458">
        <v>4.7669632186960562E-2</v>
      </c>
      <c r="K1157" s="457">
        <v>418</v>
      </c>
      <c r="L1157" s="458">
        <v>5.5503917142477759E-2</v>
      </c>
      <c r="M1157" s="457">
        <v>38</v>
      </c>
      <c r="N1157" s="458">
        <v>5.0458106493161603E-3</v>
      </c>
    </row>
    <row r="1158" spans="1:14" x14ac:dyDescent="0.3">
      <c r="A1158" s="412" t="s">
        <v>1093</v>
      </c>
      <c r="B1158" s="413" t="s">
        <v>287</v>
      </c>
      <c r="C1158" s="465" t="s">
        <v>364</v>
      </c>
      <c r="D1158" s="412" t="str">
        <f t="shared" si="51"/>
        <v>Mandurah 25to64</v>
      </c>
      <c r="E1158" s="463">
        <v>54951</v>
      </c>
      <c r="F1158" s="460">
        <f t="shared" si="52"/>
        <v>54951</v>
      </c>
      <c r="G1158" s="461">
        <v>1.4240000000000002</v>
      </c>
      <c r="H1158" s="462">
        <f t="shared" si="53"/>
        <v>1.4240000000000002</v>
      </c>
      <c r="I1158" s="457">
        <v>1160</v>
      </c>
      <c r="J1158" s="458">
        <v>2.3075851916688216E-2</v>
      </c>
      <c r="K1158" s="457">
        <v>3952</v>
      </c>
      <c r="L1158" s="458">
        <v>7.8617040323061924E-2</v>
      </c>
      <c r="M1158" s="457">
        <v>1501</v>
      </c>
      <c r="N1158" s="458">
        <v>2.9859356661162944E-2</v>
      </c>
    </row>
    <row r="1159" spans="1:14" x14ac:dyDescent="0.3">
      <c r="A1159" s="412" t="s">
        <v>1093</v>
      </c>
      <c r="B1159" s="413" t="s">
        <v>287</v>
      </c>
      <c r="C1159" s="412" t="s">
        <v>9</v>
      </c>
      <c r="D1159" s="412" t="str">
        <f t="shared" si="51"/>
        <v>Mandurah 65+</v>
      </c>
      <c r="E1159" s="463">
        <v>30175</v>
      </c>
      <c r="F1159" s="460">
        <f t="shared" si="52"/>
        <v>30175</v>
      </c>
      <c r="G1159" s="461">
        <v>1.4240000000000002</v>
      </c>
      <c r="H1159" s="462">
        <f t="shared" si="53"/>
        <v>1.4240000000000002</v>
      </c>
      <c r="I1159" s="457">
        <v>166</v>
      </c>
      <c r="J1159" s="458">
        <v>6.0926374513690087E-3</v>
      </c>
      <c r="K1159" s="457">
        <v>779</v>
      </c>
      <c r="L1159" s="458">
        <v>2.8591352859135284E-2</v>
      </c>
      <c r="M1159" s="457">
        <v>2443</v>
      </c>
      <c r="N1159" s="458">
        <v>8.9664537913822215E-2</v>
      </c>
    </row>
    <row r="1160" spans="1:14" x14ac:dyDescent="0.3">
      <c r="A1160" s="412" t="s">
        <v>1093</v>
      </c>
      <c r="B1160" s="413" t="s">
        <v>287</v>
      </c>
      <c r="C1160" s="412" t="s">
        <v>850</v>
      </c>
      <c r="D1160" s="412" t="str">
        <f t="shared" si="51"/>
        <v>Mandurah ALL</v>
      </c>
      <c r="E1160" s="463">
        <v>118338</v>
      </c>
      <c r="F1160" s="460">
        <f t="shared" si="52"/>
        <v>118338</v>
      </c>
      <c r="G1160" s="461">
        <v>1.4240000000000002</v>
      </c>
      <c r="H1160" s="462">
        <f t="shared" si="53"/>
        <v>1.4240000000000002</v>
      </c>
      <c r="I1160" s="457">
        <v>3097</v>
      </c>
      <c r="J1160" s="458">
        <v>2.8771564738343195E-2</v>
      </c>
      <c r="K1160" s="457">
        <v>6541</v>
      </c>
      <c r="L1160" s="458">
        <v>6.0766808186471698E-2</v>
      </c>
      <c r="M1160" s="457">
        <v>3981</v>
      </c>
      <c r="N1160" s="458">
        <v>3.6984048828977809E-2</v>
      </c>
    </row>
    <row r="1161" spans="1:14" x14ac:dyDescent="0.3">
      <c r="A1161" s="412" t="s">
        <v>1093</v>
      </c>
      <c r="B1161" s="413" t="s">
        <v>286</v>
      </c>
      <c r="C1161" s="465" t="s">
        <v>361</v>
      </c>
      <c r="D1161" s="412" t="str">
        <f t="shared" si="51"/>
        <v>Manjimup 12to17</v>
      </c>
      <c r="E1161" s="463">
        <v>1769</v>
      </c>
      <c r="F1161" s="460">
        <f t="shared" si="52"/>
        <v>1769</v>
      </c>
      <c r="G1161" s="461">
        <v>0.16666666666666666</v>
      </c>
      <c r="H1161" s="462">
        <f t="shared" si="53"/>
        <v>0.16666666666666666</v>
      </c>
      <c r="I1161" s="457">
        <v>98</v>
      </c>
      <c r="J1161" s="458">
        <v>5.6680161943319839E-2</v>
      </c>
      <c r="K1161" s="457">
        <v>53</v>
      </c>
      <c r="L1161" s="458">
        <v>3.0653556969346442E-2</v>
      </c>
      <c r="M1161" s="457">
        <v>0</v>
      </c>
      <c r="N1161" s="458">
        <v>0</v>
      </c>
    </row>
    <row r="1162" spans="1:14" x14ac:dyDescent="0.3">
      <c r="A1162" s="412" t="s">
        <v>1093</v>
      </c>
      <c r="B1162" s="413" t="s">
        <v>286</v>
      </c>
      <c r="C1162" s="465" t="s">
        <v>362</v>
      </c>
      <c r="D1162" s="412" t="str">
        <f t="shared" si="51"/>
        <v>Manjimup 18to24</v>
      </c>
      <c r="E1162" s="463">
        <v>1444</v>
      </c>
      <c r="F1162" s="460">
        <f t="shared" si="52"/>
        <v>1444</v>
      </c>
      <c r="G1162" s="461">
        <v>1.5759999999999998</v>
      </c>
      <c r="H1162" s="462">
        <f t="shared" si="53"/>
        <v>1.5759999999999998</v>
      </c>
      <c r="I1162" s="457">
        <v>79</v>
      </c>
      <c r="J1162" s="458">
        <v>6.2106918238993711E-2</v>
      </c>
      <c r="K1162" s="457">
        <v>42</v>
      </c>
      <c r="L1162" s="458">
        <v>3.3018867924528301E-2</v>
      </c>
      <c r="M1162" s="457">
        <v>6</v>
      </c>
      <c r="N1162" s="458">
        <v>4.7169811320754715E-3</v>
      </c>
    </row>
    <row r="1163" spans="1:14" x14ac:dyDescent="0.3">
      <c r="A1163" s="412" t="s">
        <v>1093</v>
      </c>
      <c r="B1163" s="413" t="s">
        <v>286</v>
      </c>
      <c r="C1163" s="465" t="s">
        <v>364</v>
      </c>
      <c r="D1163" s="412" t="str">
        <f t="shared" si="51"/>
        <v>Manjimup 25to64</v>
      </c>
      <c r="E1163" s="463">
        <v>12285</v>
      </c>
      <c r="F1163" s="460">
        <f t="shared" si="52"/>
        <v>12285</v>
      </c>
      <c r="G1163" s="461">
        <v>1.5759999999999998</v>
      </c>
      <c r="H1163" s="462">
        <f t="shared" si="53"/>
        <v>1.5759999999999998</v>
      </c>
      <c r="I1163" s="457">
        <v>245</v>
      </c>
      <c r="J1163" s="458">
        <v>2.0803260592680648E-2</v>
      </c>
      <c r="K1163" s="457">
        <v>657</v>
      </c>
      <c r="L1163" s="458">
        <v>5.578670289547423E-2</v>
      </c>
      <c r="M1163" s="457">
        <v>302</v>
      </c>
      <c r="N1163" s="458">
        <v>2.5643202853018597E-2</v>
      </c>
    </row>
    <row r="1164" spans="1:14" x14ac:dyDescent="0.3">
      <c r="A1164" s="412" t="s">
        <v>1093</v>
      </c>
      <c r="B1164" s="413" t="s">
        <v>286</v>
      </c>
      <c r="C1164" s="412" t="s">
        <v>9</v>
      </c>
      <c r="D1164" s="412" t="str">
        <f t="shared" si="51"/>
        <v>Manjimup 65+</v>
      </c>
      <c r="E1164" s="463">
        <v>6418</v>
      </c>
      <c r="F1164" s="460">
        <f t="shared" si="52"/>
        <v>6418</v>
      </c>
      <c r="G1164" s="461">
        <v>1.5759999999999998</v>
      </c>
      <c r="H1164" s="462">
        <f t="shared" si="53"/>
        <v>1.5759999999999998</v>
      </c>
      <c r="I1164" s="457">
        <v>46</v>
      </c>
      <c r="J1164" s="458">
        <v>7.6171551581387647E-3</v>
      </c>
      <c r="K1164" s="457">
        <v>225</v>
      </c>
      <c r="L1164" s="458">
        <v>3.7257824143070044E-2</v>
      </c>
      <c r="M1164" s="457">
        <v>440</v>
      </c>
      <c r="N1164" s="458">
        <v>7.2859744990892539E-2</v>
      </c>
    </row>
    <row r="1165" spans="1:14" x14ac:dyDescent="0.3">
      <c r="A1165" s="412" t="s">
        <v>1093</v>
      </c>
      <c r="B1165" s="413" t="s">
        <v>286</v>
      </c>
      <c r="C1165" s="412" t="s">
        <v>850</v>
      </c>
      <c r="D1165" s="412" t="str">
        <f t="shared" si="51"/>
        <v>Manjimup ALL</v>
      </c>
      <c r="E1165" s="463">
        <v>25128</v>
      </c>
      <c r="F1165" s="460">
        <f t="shared" si="52"/>
        <v>25128</v>
      </c>
      <c r="G1165" s="461">
        <v>1.5759999999999998</v>
      </c>
      <c r="H1165" s="462">
        <f t="shared" si="53"/>
        <v>1.5759999999999998</v>
      </c>
      <c r="I1165" s="457">
        <v>611</v>
      </c>
      <c r="J1165" s="458">
        <v>2.5604492310271131E-2</v>
      </c>
      <c r="K1165" s="457">
        <v>1109</v>
      </c>
      <c r="L1165" s="458">
        <v>4.6473620248920926E-2</v>
      </c>
      <c r="M1165" s="457">
        <v>748</v>
      </c>
      <c r="N1165" s="458">
        <v>3.1345597787369568E-2</v>
      </c>
    </row>
    <row r="1166" spans="1:14" x14ac:dyDescent="0.3">
      <c r="A1166" s="412" t="s">
        <v>1093</v>
      </c>
      <c r="B1166" s="413" t="s">
        <v>82</v>
      </c>
      <c r="C1166" s="465" t="s">
        <v>361</v>
      </c>
      <c r="D1166" s="412" t="str">
        <f t="shared" si="51"/>
        <v>Manly 12to17</v>
      </c>
      <c r="E1166" s="463">
        <v>3259</v>
      </c>
      <c r="F1166" s="460">
        <f t="shared" si="52"/>
        <v>3259</v>
      </c>
      <c r="G1166" s="461">
        <v>8.3333333333333329E-2</v>
      </c>
      <c r="H1166" s="462">
        <f t="shared" si="53"/>
        <v>8.3333333333333329E-2</v>
      </c>
      <c r="I1166" s="457">
        <v>15</v>
      </c>
      <c r="J1166" s="458">
        <v>4.7483380816714148E-3</v>
      </c>
      <c r="K1166" s="457">
        <v>316</v>
      </c>
      <c r="L1166" s="458">
        <v>0.10003165558721114</v>
      </c>
      <c r="M1166" s="457">
        <v>0</v>
      </c>
      <c r="N1166" s="458">
        <v>0</v>
      </c>
    </row>
    <row r="1167" spans="1:14" x14ac:dyDescent="0.3">
      <c r="A1167" s="412" t="s">
        <v>1093</v>
      </c>
      <c r="B1167" s="413" t="s">
        <v>82</v>
      </c>
      <c r="C1167" s="465" t="s">
        <v>362</v>
      </c>
      <c r="D1167" s="412" t="str">
        <f t="shared" si="51"/>
        <v>Manly 18to24</v>
      </c>
      <c r="E1167" s="463">
        <v>3590</v>
      </c>
      <c r="F1167" s="460">
        <f t="shared" si="52"/>
        <v>3590</v>
      </c>
      <c r="G1167" s="464">
        <v>1</v>
      </c>
      <c r="H1167" s="462">
        <f t="shared" si="53"/>
        <v>1</v>
      </c>
      <c r="I1167" s="457">
        <v>17</v>
      </c>
      <c r="J1167" s="458">
        <v>5.7901907356948225E-3</v>
      </c>
      <c r="K1167" s="457">
        <v>325</v>
      </c>
      <c r="L1167" s="458">
        <v>0.11069482288828338</v>
      </c>
      <c r="M1167" s="457">
        <v>3</v>
      </c>
      <c r="N1167" s="458">
        <v>1.0217983651226157E-3</v>
      </c>
    </row>
    <row r="1168" spans="1:14" x14ac:dyDescent="0.3">
      <c r="A1168" s="412" t="s">
        <v>1093</v>
      </c>
      <c r="B1168" s="413" t="s">
        <v>82</v>
      </c>
      <c r="C1168" s="465" t="s">
        <v>364</v>
      </c>
      <c r="D1168" s="412" t="str">
        <f t="shared" ref="D1168:D1231" si="54">B1168&amp;" "&amp;C1168</f>
        <v>Manly 25to64</v>
      </c>
      <c r="E1168" s="463">
        <v>24840</v>
      </c>
      <c r="F1168" s="460">
        <f t="shared" ref="F1168:F1231" si="55">E1168</f>
        <v>24840</v>
      </c>
      <c r="G1168" s="464">
        <v>1</v>
      </c>
      <c r="H1168" s="462">
        <f t="shared" ref="H1168:H1231" si="56">G1168</f>
        <v>1</v>
      </c>
      <c r="I1168" s="457">
        <v>96</v>
      </c>
      <c r="J1168" s="458">
        <v>3.9576204806859878E-3</v>
      </c>
      <c r="K1168" s="457">
        <v>3800</v>
      </c>
      <c r="L1168" s="458">
        <v>0.15665581069382034</v>
      </c>
      <c r="M1168" s="457">
        <v>260</v>
      </c>
      <c r="N1168" s="458">
        <v>1.071855546852455E-2</v>
      </c>
    </row>
    <row r="1169" spans="1:14" x14ac:dyDescent="0.3">
      <c r="A1169" s="412" t="s">
        <v>1093</v>
      </c>
      <c r="B1169" s="413" t="s">
        <v>82</v>
      </c>
      <c r="C1169" s="412" t="s">
        <v>9</v>
      </c>
      <c r="D1169" s="412" t="str">
        <f t="shared" si="54"/>
        <v>Manly 65+</v>
      </c>
      <c r="E1169" s="463">
        <v>6945</v>
      </c>
      <c r="F1169" s="460">
        <f t="shared" si="55"/>
        <v>6945</v>
      </c>
      <c r="G1169" s="464">
        <v>1</v>
      </c>
      <c r="H1169" s="462">
        <f t="shared" si="56"/>
        <v>1</v>
      </c>
      <c r="I1169" s="457">
        <v>22</v>
      </c>
      <c r="J1169" s="458">
        <v>3.2554010062148565E-3</v>
      </c>
      <c r="K1169" s="457">
        <v>670</v>
      </c>
      <c r="L1169" s="458">
        <v>9.9141757916543352E-2</v>
      </c>
      <c r="M1169" s="457">
        <v>344</v>
      </c>
      <c r="N1169" s="458">
        <v>5.0902633915359576E-2</v>
      </c>
    </row>
    <row r="1170" spans="1:14" x14ac:dyDescent="0.3">
      <c r="A1170" s="412" t="s">
        <v>1093</v>
      </c>
      <c r="B1170" s="413" t="s">
        <v>82</v>
      </c>
      <c r="C1170" s="412" t="s">
        <v>850</v>
      </c>
      <c r="D1170" s="412" t="str">
        <f t="shared" si="54"/>
        <v>Manly ALL</v>
      </c>
      <c r="E1170" s="463">
        <v>44481</v>
      </c>
      <c r="F1170" s="460">
        <f t="shared" si="55"/>
        <v>44481</v>
      </c>
      <c r="G1170" s="464">
        <v>1</v>
      </c>
      <c r="H1170" s="462">
        <f t="shared" si="56"/>
        <v>1</v>
      </c>
      <c r="I1170" s="457">
        <v>189</v>
      </c>
      <c r="J1170" s="458">
        <v>4.3777360850531582E-3</v>
      </c>
      <c r="K1170" s="457">
        <v>6080</v>
      </c>
      <c r="L1170" s="458">
        <v>0.14082875871493758</v>
      </c>
      <c r="M1170" s="457">
        <v>610</v>
      </c>
      <c r="N1170" s="458">
        <v>1.412920112107104E-2</v>
      </c>
    </row>
    <row r="1171" spans="1:14" x14ac:dyDescent="0.3">
      <c r="A1171" s="412" t="s">
        <v>1093</v>
      </c>
      <c r="B1171" s="413" t="s">
        <v>146</v>
      </c>
      <c r="C1171" s="465" t="s">
        <v>361</v>
      </c>
      <c r="D1171" s="412" t="str">
        <f t="shared" si="54"/>
        <v>Manningham - East 12to17</v>
      </c>
      <c r="E1171" s="463">
        <v>2483</v>
      </c>
      <c r="F1171" s="460">
        <f t="shared" si="55"/>
        <v>2483</v>
      </c>
      <c r="G1171" s="461">
        <v>1.1666666666666667</v>
      </c>
      <c r="H1171" s="462">
        <f t="shared" si="56"/>
        <v>1.1666666666666667</v>
      </c>
      <c r="I1171" s="457">
        <v>15</v>
      </c>
      <c r="J1171" s="458">
        <v>6.1450225317492835E-3</v>
      </c>
      <c r="K1171" s="457">
        <v>376</v>
      </c>
      <c r="L1171" s="458">
        <v>0.15403523146251535</v>
      </c>
      <c r="M1171" s="457">
        <v>0</v>
      </c>
      <c r="N1171" s="458">
        <v>0</v>
      </c>
    </row>
    <row r="1172" spans="1:14" x14ac:dyDescent="0.3">
      <c r="A1172" s="412" t="s">
        <v>1093</v>
      </c>
      <c r="B1172" s="413" t="s">
        <v>146</v>
      </c>
      <c r="C1172" s="465" t="s">
        <v>362</v>
      </c>
      <c r="D1172" s="412" t="str">
        <f t="shared" si="54"/>
        <v>Manningham - East 18to24</v>
      </c>
      <c r="E1172" s="463">
        <v>2785</v>
      </c>
      <c r="F1172" s="460">
        <f t="shared" si="55"/>
        <v>2785</v>
      </c>
      <c r="G1172" s="464">
        <v>1</v>
      </c>
      <c r="H1172" s="462">
        <f t="shared" si="56"/>
        <v>1</v>
      </c>
      <c r="I1172" s="457">
        <v>11</v>
      </c>
      <c r="J1172" s="458">
        <v>4.2421905129193986E-3</v>
      </c>
      <c r="K1172" s="457">
        <v>354</v>
      </c>
      <c r="L1172" s="458">
        <v>0.13652140377940608</v>
      </c>
      <c r="M1172" s="457">
        <v>5</v>
      </c>
      <c r="N1172" s="458">
        <v>1.9282684149633628E-3</v>
      </c>
    </row>
    <row r="1173" spans="1:14" x14ac:dyDescent="0.3">
      <c r="A1173" s="412" t="s">
        <v>1093</v>
      </c>
      <c r="B1173" s="413" t="s">
        <v>146</v>
      </c>
      <c r="C1173" s="465" t="s">
        <v>364</v>
      </c>
      <c r="D1173" s="412" t="str">
        <f t="shared" si="54"/>
        <v>Manningham - East 25to64</v>
      </c>
      <c r="E1173" s="463">
        <v>12634</v>
      </c>
      <c r="F1173" s="460">
        <f t="shared" si="55"/>
        <v>12634</v>
      </c>
      <c r="G1173" s="464">
        <v>1</v>
      </c>
      <c r="H1173" s="462">
        <f t="shared" si="56"/>
        <v>1</v>
      </c>
      <c r="I1173" s="457">
        <v>52</v>
      </c>
      <c r="J1173" s="458">
        <v>4.0691759918616479E-3</v>
      </c>
      <c r="K1173" s="457">
        <v>3132</v>
      </c>
      <c r="L1173" s="458">
        <v>0.24508960012520542</v>
      </c>
      <c r="M1173" s="457">
        <v>142</v>
      </c>
      <c r="N1173" s="458">
        <v>1.1111980593160655E-2</v>
      </c>
    </row>
    <row r="1174" spans="1:14" x14ac:dyDescent="0.3">
      <c r="A1174" s="412" t="s">
        <v>1093</v>
      </c>
      <c r="B1174" s="413" t="s">
        <v>146</v>
      </c>
      <c r="C1174" s="412" t="s">
        <v>9</v>
      </c>
      <c r="D1174" s="412" t="str">
        <f t="shared" si="54"/>
        <v>Manningham - East 65+</v>
      </c>
      <c r="E1174" s="463">
        <v>5507</v>
      </c>
      <c r="F1174" s="460">
        <f t="shared" si="55"/>
        <v>5507</v>
      </c>
      <c r="G1174" s="464">
        <v>1</v>
      </c>
      <c r="H1174" s="462">
        <f t="shared" si="56"/>
        <v>1</v>
      </c>
      <c r="I1174" s="457">
        <v>7</v>
      </c>
      <c r="J1174" s="458">
        <v>1.30475302889096E-3</v>
      </c>
      <c r="K1174" s="457">
        <v>1152</v>
      </c>
      <c r="L1174" s="458">
        <v>0.21472506989748369</v>
      </c>
      <c r="M1174" s="457">
        <v>269</v>
      </c>
      <c r="N1174" s="458">
        <v>5.0139794967381177E-2</v>
      </c>
    </row>
    <row r="1175" spans="1:14" x14ac:dyDescent="0.3">
      <c r="A1175" s="412" t="s">
        <v>1093</v>
      </c>
      <c r="B1175" s="413" t="s">
        <v>146</v>
      </c>
      <c r="C1175" s="412" t="s">
        <v>850</v>
      </c>
      <c r="D1175" s="412" t="str">
        <f t="shared" si="54"/>
        <v>Manningham - East ALL</v>
      </c>
      <c r="E1175" s="463">
        <v>26650</v>
      </c>
      <c r="F1175" s="460">
        <f t="shared" si="55"/>
        <v>26650</v>
      </c>
      <c r="G1175" s="464">
        <v>1</v>
      </c>
      <c r="H1175" s="462">
        <f t="shared" si="56"/>
        <v>1</v>
      </c>
      <c r="I1175" s="457">
        <v>101</v>
      </c>
      <c r="J1175" s="458">
        <v>3.8277874630485865E-3</v>
      </c>
      <c r="K1175" s="457">
        <v>5684</v>
      </c>
      <c r="L1175" s="458">
        <v>0.21541726673235806</v>
      </c>
      <c r="M1175" s="457">
        <v>422</v>
      </c>
      <c r="N1175" s="458">
        <v>1.5993329796103996E-2</v>
      </c>
    </row>
    <row r="1176" spans="1:14" x14ac:dyDescent="0.3">
      <c r="A1176" s="412" t="s">
        <v>1093</v>
      </c>
      <c r="B1176" s="413" t="s">
        <v>130</v>
      </c>
      <c r="C1176" s="465" t="s">
        <v>361</v>
      </c>
      <c r="D1176" s="412" t="str">
        <f t="shared" si="54"/>
        <v>Manningham - West 12to17</v>
      </c>
      <c r="E1176" s="463">
        <v>7081</v>
      </c>
      <c r="F1176" s="460">
        <f t="shared" si="55"/>
        <v>7081</v>
      </c>
      <c r="G1176" s="461">
        <v>0.74999999999999989</v>
      </c>
      <c r="H1176" s="462">
        <f t="shared" si="56"/>
        <v>0.74999999999999989</v>
      </c>
      <c r="I1176" s="457">
        <v>29</v>
      </c>
      <c r="J1176" s="458">
        <v>4.4884692772016715E-3</v>
      </c>
      <c r="K1176" s="457">
        <v>2609</v>
      </c>
      <c r="L1176" s="458">
        <v>0.4038074601454883</v>
      </c>
      <c r="M1176" s="457">
        <v>0</v>
      </c>
      <c r="N1176" s="458">
        <v>0</v>
      </c>
    </row>
    <row r="1177" spans="1:14" x14ac:dyDescent="0.3">
      <c r="A1177" s="412" t="s">
        <v>1093</v>
      </c>
      <c r="B1177" s="413" t="s">
        <v>130</v>
      </c>
      <c r="C1177" s="465" t="s">
        <v>362</v>
      </c>
      <c r="D1177" s="412" t="str">
        <f t="shared" si="54"/>
        <v>Manningham - West 18to24</v>
      </c>
      <c r="E1177" s="463">
        <v>8404</v>
      </c>
      <c r="F1177" s="460">
        <f t="shared" si="55"/>
        <v>8404</v>
      </c>
      <c r="G1177" s="461">
        <v>0.54400000000000004</v>
      </c>
      <c r="H1177" s="462">
        <f t="shared" si="56"/>
        <v>0.54400000000000004</v>
      </c>
      <c r="I1177" s="457">
        <v>30</v>
      </c>
      <c r="J1177" s="458">
        <v>3.9006631127291641E-3</v>
      </c>
      <c r="K1177" s="457">
        <v>3347</v>
      </c>
      <c r="L1177" s="458">
        <v>0.43518398127681707</v>
      </c>
      <c r="M1177" s="457">
        <v>7</v>
      </c>
      <c r="N1177" s="458">
        <v>9.1015472630347162E-4</v>
      </c>
    </row>
    <row r="1178" spans="1:14" x14ac:dyDescent="0.3">
      <c r="A1178" s="412" t="s">
        <v>1093</v>
      </c>
      <c r="B1178" s="413" t="s">
        <v>130</v>
      </c>
      <c r="C1178" s="465" t="s">
        <v>364</v>
      </c>
      <c r="D1178" s="412" t="str">
        <f t="shared" si="54"/>
        <v>Manningham - West 25to64</v>
      </c>
      <c r="E1178" s="463">
        <v>51836</v>
      </c>
      <c r="F1178" s="460">
        <f t="shared" si="55"/>
        <v>51836</v>
      </c>
      <c r="G1178" s="461">
        <v>0.54400000000000004</v>
      </c>
      <c r="H1178" s="462">
        <f t="shared" si="56"/>
        <v>0.54400000000000004</v>
      </c>
      <c r="I1178" s="457">
        <v>79</v>
      </c>
      <c r="J1178" s="458">
        <v>1.6018817040777014E-3</v>
      </c>
      <c r="K1178" s="457">
        <v>28430</v>
      </c>
      <c r="L1178" s="458">
        <v>0.57647464363201328</v>
      </c>
      <c r="M1178" s="457">
        <v>298</v>
      </c>
      <c r="N1178" s="458">
        <v>6.0425411115842403E-3</v>
      </c>
    </row>
    <row r="1179" spans="1:14" x14ac:dyDescent="0.3">
      <c r="A1179" s="412" t="s">
        <v>1093</v>
      </c>
      <c r="B1179" s="413" t="s">
        <v>130</v>
      </c>
      <c r="C1179" s="412" t="s">
        <v>9</v>
      </c>
      <c r="D1179" s="412" t="str">
        <f t="shared" si="54"/>
        <v>Manningham - West 65+</v>
      </c>
      <c r="E1179" s="463">
        <v>22670</v>
      </c>
      <c r="F1179" s="460">
        <f t="shared" si="55"/>
        <v>22670</v>
      </c>
      <c r="G1179" s="461">
        <v>0.54400000000000004</v>
      </c>
      <c r="H1179" s="462">
        <f t="shared" si="56"/>
        <v>0.54400000000000004</v>
      </c>
      <c r="I1179" s="457">
        <v>12</v>
      </c>
      <c r="J1179" s="458">
        <v>5.3523639607493307E-4</v>
      </c>
      <c r="K1179" s="457">
        <v>10674</v>
      </c>
      <c r="L1179" s="458">
        <v>0.47609277430865299</v>
      </c>
      <c r="M1179" s="457">
        <v>793</v>
      </c>
      <c r="N1179" s="458">
        <v>3.5370205173951827E-2</v>
      </c>
    </row>
    <row r="1180" spans="1:14" x14ac:dyDescent="0.3">
      <c r="A1180" s="412" t="s">
        <v>1093</v>
      </c>
      <c r="B1180" s="413" t="s">
        <v>130</v>
      </c>
      <c r="C1180" s="412" t="s">
        <v>850</v>
      </c>
      <c r="D1180" s="412" t="str">
        <f t="shared" si="54"/>
        <v>Manningham - West ALL</v>
      </c>
      <c r="E1180" s="463">
        <v>102932</v>
      </c>
      <c r="F1180" s="460">
        <f t="shared" si="55"/>
        <v>102932</v>
      </c>
      <c r="G1180" s="461">
        <v>0.54400000000000004</v>
      </c>
      <c r="H1180" s="462">
        <f t="shared" si="56"/>
        <v>0.54400000000000004</v>
      </c>
      <c r="I1180" s="457">
        <v>197</v>
      </c>
      <c r="J1180" s="458">
        <v>2.0023174028825238E-3</v>
      </c>
      <c r="K1180" s="457">
        <v>51655</v>
      </c>
      <c r="L1180" s="458">
        <v>0.52502388551216639</v>
      </c>
      <c r="M1180" s="457">
        <v>1096</v>
      </c>
      <c r="N1180" s="458">
        <v>1.1139796312483484E-2</v>
      </c>
    </row>
    <row r="1181" spans="1:14" x14ac:dyDescent="0.3">
      <c r="A1181" s="412" t="s">
        <v>1093</v>
      </c>
      <c r="B1181" s="413" t="s">
        <v>157</v>
      </c>
      <c r="C1181" s="465" t="s">
        <v>361</v>
      </c>
      <c r="D1181" s="412" t="str">
        <f t="shared" si="54"/>
        <v>Maribyrnong 12to17</v>
      </c>
      <c r="E1181" s="463">
        <v>4746</v>
      </c>
      <c r="F1181" s="460">
        <f t="shared" si="55"/>
        <v>4746</v>
      </c>
      <c r="G1181" s="461">
        <v>0.37499999999999994</v>
      </c>
      <c r="H1181" s="462">
        <f t="shared" si="56"/>
        <v>0.37499999999999994</v>
      </c>
      <c r="I1181" s="457">
        <v>43</v>
      </c>
      <c r="J1181" s="458">
        <v>9.9976749593117878E-3</v>
      </c>
      <c r="K1181" s="457">
        <v>1355</v>
      </c>
      <c r="L1181" s="458">
        <v>0.31504301325273193</v>
      </c>
      <c r="M1181" s="457">
        <v>0</v>
      </c>
      <c r="N1181" s="458">
        <v>0</v>
      </c>
    </row>
    <row r="1182" spans="1:14" x14ac:dyDescent="0.3">
      <c r="A1182" s="412" t="s">
        <v>1093</v>
      </c>
      <c r="B1182" s="413" t="s">
        <v>157</v>
      </c>
      <c r="C1182" s="465" t="s">
        <v>362</v>
      </c>
      <c r="D1182" s="412" t="str">
        <f t="shared" si="54"/>
        <v>Maribyrnong 18to24</v>
      </c>
      <c r="E1182" s="463">
        <v>8363</v>
      </c>
      <c r="F1182" s="460">
        <f t="shared" si="55"/>
        <v>8363</v>
      </c>
      <c r="G1182" s="461">
        <v>0.72799999999999998</v>
      </c>
      <c r="H1182" s="462">
        <f t="shared" si="56"/>
        <v>0.72799999999999998</v>
      </c>
      <c r="I1182" s="457">
        <v>63</v>
      </c>
      <c r="J1182" s="458">
        <v>9.0465249856404358E-3</v>
      </c>
      <c r="K1182" s="457">
        <v>2815</v>
      </c>
      <c r="L1182" s="458">
        <v>0.40422171165996551</v>
      </c>
      <c r="M1182" s="457">
        <v>10</v>
      </c>
      <c r="N1182" s="458">
        <v>1.4359563469270534E-3</v>
      </c>
    </row>
    <row r="1183" spans="1:14" x14ac:dyDescent="0.3">
      <c r="A1183" s="412" t="s">
        <v>1093</v>
      </c>
      <c r="B1183" s="413" t="s">
        <v>157</v>
      </c>
      <c r="C1183" s="465" t="s">
        <v>364</v>
      </c>
      <c r="D1183" s="412" t="str">
        <f t="shared" si="54"/>
        <v>Maribyrnong 25to64</v>
      </c>
      <c r="E1183" s="463">
        <v>57837</v>
      </c>
      <c r="F1183" s="460">
        <f t="shared" si="55"/>
        <v>57837</v>
      </c>
      <c r="G1183" s="461">
        <v>0.72799999999999998</v>
      </c>
      <c r="H1183" s="462">
        <f t="shared" si="56"/>
        <v>0.72799999999999998</v>
      </c>
      <c r="I1183" s="457">
        <v>396</v>
      </c>
      <c r="J1183" s="458">
        <v>7.3785611805697888E-3</v>
      </c>
      <c r="K1183" s="457">
        <v>20063</v>
      </c>
      <c r="L1183" s="458">
        <v>0.373828467085282</v>
      </c>
      <c r="M1183" s="457">
        <v>512</v>
      </c>
      <c r="N1183" s="458">
        <v>9.5399578900296263E-3</v>
      </c>
    </row>
    <row r="1184" spans="1:14" x14ac:dyDescent="0.3">
      <c r="A1184" s="412" t="s">
        <v>1093</v>
      </c>
      <c r="B1184" s="413" t="s">
        <v>157</v>
      </c>
      <c r="C1184" s="412" t="s">
        <v>9</v>
      </c>
      <c r="D1184" s="412" t="str">
        <f t="shared" si="54"/>
        <v>Maribyrnong 65+</v>
      </c>
      <c r="E1184" s="463">
        <v>9615</v>
      </c>
      <c r="F1184" s="460">
        <f t="shared" si="55"/>
        <v>9615</v>
      </c>
      <c r="G1184" s="461">
        <v>0.72799999999999998</v>
      </c>
      <c r="H1184" s="462">
        <f t="shared" si="56"/>
        <v>0.72799999999999998</v>
      </c>
      <c r="I1184" s="457">
        <v>30</v>
      </c>
      <c r="J1184" s="458">
        <v>3.2348501186111709E-3</v>
      </c>
      <c r="K1184" s="457">
        <v>4882</v>
      </c>
      <c r="L1184" s="458">
        <v>0.5264179426353246</v>
      </c>
      <c r="M1184" s="457">
        <v>231</v>
      </c>
      <c r="N1184" s="458">
        <v>2.4908345913306016E-2</v>
      </c>
    </row>
    <row r="1185" spans="1:14" x14ac:dyDescent="0.3">
      <c r="A1185" s="412" t="s">
        <v>1093</v>
      </c>
      <c r="B1185" s="413" t="s">
        <v>157</v>
      </c>
      <c r="C1185" s="412" t="s">
        <v>850</v>
      </c>
      <c r="D1185" s="412" t="str">
        <f t="shared" si="54"/>
        <v>Maribyrnong ALL</v>
      </c>
      <c r="E1185" s="463">
        <v>91762</v>
      </c>
      <c r="F1185" s="460">
        <f t="shared" si="55"/>
        <v>91762</v>
      </c>
      <c r="G1185" s="461">
        <v>0.72799999999999998</v>
      </c>
      <c r="H1185" s="462">
        <f t="shared" si="56"/>
        <v>0.72799999999999998</v>
      </c>
      <c r="I1185" s="457">
        <v>639</v>
      </c>
      <c r="J1185" s="458">
        <v>7.4992078301587863E-3</v>
      </c>
      <c r="K1185" s="457">
        <v>32217</v>
      </c>
      <c r="L1185" s="458">
        <v>0.37809386332429673</v>
      </c>
      <c r="M1185" s="457">
        <v>759</v>
      </c>
      <c r="N1185" s="458">
        <v>8.9075097700947077E-3</v>
      </c>
    </row>
    <row r="1186" spans="1:14" x14ac:dyDescent="0.3">
      <c r="A1186" s="412" t="s">
        <v>1093</v>
      </c>
      <c r="B1186" s="413" t="s">
        <v>268</v>
      </c>
      <c r="C1186" s="465" t="s">
        <v>361</v>
      </c>
      <c r="D1186" s="412" t="str">
        <f t="shared" si="54"/>
        <v>Marion 12to17</v>
      </c>
      <c r="E1186" s="463">
        <v>6299</v>
      </c>
      <c r="F1186" s="460">
        <f t="shared" si="55"/>
        <v>6299</v>
      </c>
      <c r="G1186" s="461">
        <v>0.29166666666666669</v>
      </c>
      <c r="H1186" s="462">
        <f t="shared" si="56"/>
        <v>0.29166666666666669</v>
      </c>
      <c r="I1186" s="457">
        <v>178</v>
      </c>
      <c r="J1186" s="458">
        <v>3.0215583092853507E-2</v>
      </c>
      <c r="K1186" s="457">
        <v>944</v>
      </c>
      <c r="L1186" s="458">
        <v>0.16024444067221186</v>
      </c>
      <c r="M1186" s="457">
        <v>4</v>
      </c>
      <c r="N1186" s="458">
        <v>6.7900186725513493E-4</v>
      </c>
    </row>
    <row r="1187" spans="1:14" x14ac:dyDescent="0.3">
      <c r="A1187" s="412" t="s">
        <v>1093</v>
      </c>
      <c r="B1187" s="413" t="s">
        <v>268</v>
      </c>
      <c r="C1187" s="465" t="s">
        <v>362</v>
      </c>
      <c r="D1187" s="412" t="str">
        <f t="shared" si="54"/>
        <v>Marion 18to24</v>
      </c>
      <c r="E1187" s="463">
        <v>8697</v>
      </c>
      <c r="F1187" s="460">
        <f t="shared" si="55"/>
        <v>8697</v>
      </c>
      <c r="G1187" s="461">
        <v>1.0720000000000001</v>
      </c>
      <c r="H1187" s="462">
        <f t="shared" si="56"/>
        <v>1.0720000000000001</v>
      </c>
      <c r="I1187" s="457">
        <v>182</v>
      </c>
      <c r="J1187" s="458">
        <v>2.153081746125636E-2</v>
      </c>
      <c r="K1187" s="457">
        <v>1638</v>
      </c>
      <c r="L1187" s="458">
        <v>0.19377735715130723</v>
      </c>
      <c r="M1187" s="457">
        <v>27</v>
      </c>
      <c r="N1187" s="458">
        <v>3.1941322607358332E-3</v>
      </c>
    </row>
    <row r="1188" spans="1:14" x14ac:dyDescent="0.3">
      <c r="A1188" s="412" t="s">
        <v>1093</v>
      </c>
      <c r="B1188" s="413" t="s">
        <v>268</v>
      </c>
      <c r="C1188" s="465" t="s">
        <v>364</v>
      </c>
      <c r="D1188" s="412" t="str">
        <f t="shared" si="54"/>
        <v>Marion 25to64</v>
      </c>
      <c r="E1188" s="463">
        <v>53274</v>
      </c>
      <c r="F1188" s="460">
        <f t="shared" si="55"/>
        <v>53274</v>
      </c>
      <c r="G1188" s="461">
        <v>1.0720000000000001</v>
      </c>
      <c r="H1188" s="462">
        <f t="shared" si="56"/>
        <v>1.0720000000000001</v>
      </c>
      <c r="I1188" s="457">
        <v>552</v>
      </c>
      <c r="J1188" s="458">
        <v>1.0799178323388437E-2</v>
      </c>
      <c r="K1188" s="457">
        <v>11950</v>
      </c>
      <c r="L1188" s="458">
        <v>0.2337865597182823</v>
      </c>
      <c r="M1188" s="457">
        <v>932</v>
      </c>
      <c r="N1188" s="458">
        <v>1.8233395285141347E-2</v>
      </c>
    </row>
    <row r="1189" spans="1:14" x14ac:dyDescent="0.3">
      <c r="A1189" s="412" t="s">
        <v>1093</v>
      </c>
      <c r="B1189" s="413" t="s">
        <v>268</v>
      </c>
      <c r="C1189" s="412" t="s">
        <v>9</v>
      </c>
      <c r="D1189" s="412" t="str">
        <f t="shared" si="54"/>
        <v>Marion 65+</v>
      </c>
      <c r="E1189" s="463">
        <v>18761</v>
      </c>
      <c r="F1189" s="460">
        <f t="shared" si="55"/>
        <v>18761</v>
      </c>
      <c r="G1189" s="461">
        <v>1.0720000000000001</v>
      </c>
      <c r="H1189" s="462">
        <f t="shared" si="56"/>
        <v>1.0720000000000001</v>
      </c>
      <c r="I1189" s="457">
        <v>83</v>
      </c>
      <c r="J1189" s="458">
        <v>4.5285901353120904E-3</v>
      </c>
      <c r="K1189" s="457">
        <v>2434</v>
      </c>
      <c r="L1189" s="458">
        <v>0.13280226975120035</v>
      </c>
      <c r="M1189" s="457">
        <v>1277</v>
      </c>
      <c r="N1189" s="458">
        <v>6.9674814491488435E-2</v>
      </c>
    </row>
    <row r="1190" spans="1:14" x14ac:dyDescent="0.3">
      <c r="A1190" s="412" t="s">
        <v>1093</v>
      </c>
      <c r="B1190" s="413" t="s">
        <v>268</v>
      </c>
      <c r="C1190" s="412" t="s">
        <v>850</v>
      </c>
      <c r="D1190" s="412" t="str">
        <f t="shared" si="54"/>
        <v>Marion ALL</v>
      </c>
      <c r="E1190" s="463">
        <v>100139</v>
      </c>
      <c r="F1190" s="460">
        <f t="shared" si="55"/>
        <v>100139</v>
      </c>
      <c r="G1190" s="461">
        <v>1.0720000000000001</v>
      </c>
      <c r="H1190" s="462">
        <f t="shared" si="56"/>
        <v>1.0720000000000001</v>
      </c>
      <c r="I1190" s="457">
        <v>1295</v>
      </c>
      <c r="J1190" s="458">
        <v>1.3443929987749932E-2</v>
      </c>
      <c r="K1190" s="457">
        <v>19761</v>
      </c>
      <c r="L1190" s="458">
        <v>0.20514710462388142</v>
      </c>
      <c r="M1190" s="457">
        <v>2242</v>
      </c>
      <c r="N1190" s="458">
        <v>2.3275128210452006E-2</v>
      </c>
    </row>
    <row r="1191" spans="1:14" x14ac:dyDescent="0.3">
      <c r="A1191" s="412" t="s">
        <v>1093</v>
      </c>
      <c r="B1191" s="413" t="s">
        <v>242</v>
      </c>
      <c r="C1191" s="465" t="s">
        <v>361</v>
      </c>
      <c r="D1191" s="412" t="str">
        <f t="shared" si="54"/>
        <v>Maroochy 12to17</v>
      </c>
      <c r="E1191" s="463">
        <v>3926</v>
      </c>
      <c r="F1191" s="460">
        <f t="shared" si="55"/>
        <v>3926</v>
      </c>
      <c r="G1191" s="461">
        <v>0.83333333333333337</v>
      </c>
      <c r="H1191" s="462">
        <f t="shared" si="56"/>
        <v>0.83333333333333337</v>
      </c>
      <c r="I1191" s="457">
        <v>135</v>
      </c>
      <c r="J1191" s="458">
        <v>3.6154258168184253E-2</v>
      </c>
      <c r="K1191" s="457">
        <v>144</v>
      </c>
      <c r="L1191" s="458">
        <v>3.8564542046063202E-2</v>
      </c>
      <c r="M1191" s="457">
        <v>0</v>
      </c>
      <c r="N1191" s="458">
        <v>0</v>
      </c>
    </row>
    <row r="1192" spans="1:14" x14ac:dyDescent="0.3">
      <c r="A1192" s="412" t="s">
        <v>1093</v>
      </c>
      <c r="B1192" s="413" t="s">
        <v>242</v>
      </c>
      <c r="C1192" s="465" t="s">
        <v>362</v>
      </c>
      <c r="D1192" s="412" t="str">
        <f t="shared" si="54"/>
        <v>Maroochy 18to24</v>
      </c>
      <c r="E1192" s="463">
        <v>4890</v>
      </c>
      <c r="F1192" s="460">
        <f t="shared" si="55"/>
        <v>4890</v>
      </c>
      <c r="G1192" s="461">
        <v>1.1200000000000001</v>
      </c>
      <c r="H1192" s="462">
        <f t="shared" si="56"/>
        <v>1.1200000000000001</v>
      </c>
      <c r="I1192" s="457">
        <v>166</v>
      </c>
      <c r="J1192" s="458">
        <v>3.6467486818980668E-2</v>
      </c>
      <c r="K1192" s="457">
        <v>283</v>
      </c>
      <c r="L1192" s="458">
        <v>6.217047451669596E-2</v>
      </c>
      <c r="M1192" s="457">
        <v>15</v>
      </c>
      <c r="N1192" s="458">
        <v>3.2952548330404219E-3</v>
      </c>
    </row>
    <row r="1193" spans="1:14" x14ac:dyDescent="0.3">
      <c r="A1193" s="412" t="s">
        <v>1093</v>
      </c>
      <c r="B1193" s="413" t="s">
        <v>242</v>
      </c>
      <c r="C1193" s="465" t="s">
        <v>364</v>
      </c>
      <c r="D1193" s="412" t="str">
        <f t="shared" si="54"/>
        <v>Maroochy 25to64</v>
      </c>
      <c r="E1193" s="463">
        <v>34693</v>
      </c>
      <c r="F1193" s="460">
        <f t="shared" si="55"/>
        <v>34693</v>
      </c>
      <c r="G1193" s="461">
        <v>1.1200000000000001</v>
      </c>
      <c r="H1193" s="462">
        <f t="shared" si="56"/>
        <v>1.1200000000000001</v>
      </c>
      <c r="I1193" s="457">
        <v>616</v>
      </c>
      <c r="J1193" s="458">
        <v>1.8356825699555979E-2</v>
      </c>
      <c r="K1193" s="457">
        <v>3093</v>
      </c>
      <c r="L1193" s="458">
        <v>9.2171529040140657E-2</v>
      </c>
      <c r="M1193" s="457">
        <v>810</v>
      </c>
      <c r="N1193" s="458">
        <v>2.4138033793247311E-2</v>
      </c>
    </row>
    <row r="1194" spans="1:14" x14ac:dyDescent="0.3">
      <c r="A1194" s="412" t="s">
        <v>1093</v>
      </c>
      <c r="B1194" s="413" t="s">
        <v>242</v>
      </c>
      <c r="C1194" s="412" t="s">
        <v>9</v>
      </c>
      <c r="D1194" s="412" t="str">
        <f t="shared" si="54"/>
        <v>Maroochy 65+</v>
      </c>
      <c r="E1194" s="463">
        <v>16102</v>
      </c>
      <c r="F1194" s="460">
        <f t="shared" si="55"/>
        <v>16102</v>
      </c>
      <c r="G1194" s="461">
        <v>1.1200000000000001</v>
      </c>
      <c r="H1194" s="462">
        <f t="shared" si="56"/>
        <v>1.1200000000000001</v>
      </c>
      <c r="I1194" s="457">
        <v>111</v>
      </c>
      <c r="J1194" s="458">
        <v>7.3916228274622095E-3</v>
      </c>
      <c r="K1194" s="457">
        <v>464</v>
      </c>
      <c r="L1194" s="458">
        <v>3.0898315242724912E-2</v>
      </c>
      <c r="M1194" s="457">
        <v>1200</v>
      </c>
      <c r="N1194" s="458">
        <v>7.9909435972564433E-2</v>
      </c>
    </row>
    <row r="1195" spans="1:14" x14ac:dyDescent="0.3">
      <c r="A1195" s="412" t="s">
        <v>1093</v>
      </c>
      <c r="B1195" s="413" t="s">
        <v>242</v>
      </c>
      <c r="C1195" s="412" t="s">
        <v>850</v>
      </c>
      <c r="D1195" s="412" t="str">
        <f t="shared" si="54"/>
        <v>Maroochy ALL</v>
      </c>
      <c r="E1195" s="463">
        <v>66770</v>
      </c>
      <c r="F1195" s="460">
        <f t="shared" si="55"/>
        <v>66770</v>
      </c>
      <c r="G1195" s="461">
        <v>1.1200000000000001</v>
      </c>
      <c r="H1195" s="462">
        <f t="shared" si="56"/>
        <v>1.1200000000000001</v>
      </c>
      <c r="I1195" s="457">
        <v>1306</v>
      </c>
      <c r="J1195" s="458">
        <v>2.0511048639140609E-2</v>
      </c>
      <c r="K1195" s="457">
        <v>4591</v>
      </c>
      <c r="L1195" s="458">
        <v>7.2102775116611437E-2</v>
      </c>
      <c r="M1195" s="457">
        <v>2033</v>
      </c>
      <c r="N1195" s="458">
        <v>3.1928761013302338E-2</v>
      </c>
    </row>
    <row r="1196" spans="1:14" x14ac:dyDescent="0.3">
      <c r="A1196" s="412" t="s">
        <v>1093</v>
      </c>
      <c r="B1196" s="413" t="s">
        <v>147</v>
      </c>
      <c r="C1196" s="465" t="s">
        <v>361</v>
      </c>
      <c r="D1196" s="412" t="str">
        <f t="shared" si="54"/>
        <v>Maroondah 12to17</v>
      </c>
      <c r="E1196" s="463">
        <v>8313</v>
      </c>
      <c r="F1196" s="460">
        <f t="shared" si="55"/>
        <v>8313</v>
      </c>
      <c r="G1196" s="461">
        <v>1.125</v>
      </c>
      <c r="H1196" s="462">
        <f t="shared" si="56"/>
        <v>1.125</v>
      </c>
      <c r="I1196" s="457">
        <v>87</v>
      </c>
      <c r="J1196" s="458">
        <v>1.0866849862603048E-2</v>
      </c>
      <c r="K1196" s="457">
        <v>1267</v>
      </c>
      <c r="L1196" s="458">
        <v>0.15825630776917313</v>
      </c>
      <c r="M1196" s="457">
        <v>4</v>
      </c>
      <c r="N1196" s="458">
        <v>4.9962528103922061E-4</v>
      </c>
    </row>
    <row r="1197" spans="1:14" x14ac:dyDescent="0.3">
      <c r="A1197" s="412" t="s">
        <v>1093</v>
      </c>
      <c r="B1197" s="413" t="s">
        <v>147</v>
      </c>
      <c r="C1197" s="465" t="s">
        <v>362</v>
      </c>
      <c r="D1197" s="412" t="str">
        <f t="shared" si="54"/>
        <v>Maroondah 18to24</v>
      </c>
      <c r="E1197" s="463">
        <v>9467</v>
      </c>
      <c r="F1197" s="460">
        <f t="shared" si="55"/>
        <v>9467</v>
      </c>
      <c r="G1197" s="461">
        <v>1.1599999999999999</v>
      </c>
      <c r="H1197" s="462">
        <f t="shared" si="56"/>
        <v>1.1599999999999999</v>
      </c>
      <c r="I1197" s="457">
        <v>112</v>
      </c>
      <c r="J1197" s="458">
        <v>1.249302844394869E-2</v>
      </c>
      <c r="K1197" s="457">
        <v>1255</v>
      </c>
      <c r="L1197" s="458">
        <v>0.1399888455103179</v>
      </c>
      <c r="M1197" s="457">
        <v>19</v>
      </c>
      <c r="N1197" s="458">
        <v>2.1193530395984383E-3</v>
      </c>
    </row>
    <row r="1198" spans="1:14" x14ac:dyDescent="0.3">
      <c r="A1198" s="412" t="s">
        <v>1093</v>
      </c>
      <c r="B1198" s="413" t="s">
        <v>147</v>
      </c>
      <c r="C1198" s="465" t="s">
        <v>364</v>
      </c>
      <c r="D1198" s="412" t="str">
        <f t="shared" si="54"/>
        <v>Maroondah 25to64</v>
      </c>
      <c r="E1198" s="463">
        <v>61899</v>
      </c>
      <c r="F1198" s="460">
        <f t="shared" si="55"/>
        <v>61899</v>
      </c>
      <c r="G1198" s="461">
        <v>1.1599999999999999</v>
      </c>
      <c r="H1198" s="462">
        <f t="shared" si="56"/>
        <v>1.1599999999999999</v>
      </c>
      <c r="I1198" s="457">
        <v>326</v>
      </c>
      <c r="J1198" s="458">
        <v>5.3756348525822832E-3</v>
      </c>
      <c r="K1198" s="457">
        <v>13415</v>
      </c>
      <c r="L1198" s="458">
        <v>0.22120902315150714</v>
      </c>
      <c r="M1198" s="457">
        <v>736</v>
      </c>
      <c r="N1198" s="458">
        <v>1.213640261196491E-2</v>
      </c>
    </row>
    <row r="1199" spans="1:14" x14ac:dyDescent="0.3">
      <c r="A1199" s="412" t="s">
        <v>1093</v>
      </c>
      <c r="B1199" s="413" t="s">
        <v>147</v>
      </c>
      <c r="C1199" s="412" t="s">
        <v>9</v>
      </c>
      <c r="D1199" s="412" t="str">
        <f t="shared" si="54"/>
        <v>Maroondah 65+</v>
      </c>
      <c r="E1199" s="463">
        <v>20516</v>
      </c>
      <c r="F1199" s="460">
        <f t="shared" si="55"/>
        <v>20516</v>
      </c>
      <c r="G1199" s="461">
        <v>1.1599999999999999</v>
      </c>
      <c r="H1199" s="462">
        <f t="shared" si="56"/>
        <v>1.1599999999999999</v>
      </c>
      <c r="I1199" s="457">
        <v>57</v>
      </c>
      <c r="J1199" s="458">
        <v>2.8285033743549026E-3</v>
      </c>
      <c r="K1199" s="457">
        <v>2595</v>
      </c>
      <c r="L1199" s="458">
        <v>0.12877133783247321</v>
      </c>
      <c r="M1199" s="457">
        <v>1150</v>
      </c>
      <c r="N1199" s="458">
        <v>5.7066296149265582E-2</v>
      </c>
    </row>
    <row r="1200" spans="1:14" x14ac:dyDescent="0.3">
      <c r="A1200" s="412" t="s">
        <v>1093</v>
      </c>
      <c r="B1200" s="413" t="s">
        <v>147</v>
      </c>
      <c r="C1200" s="412" t="s">
        <v>850</v>
      </c>
      <c r="D1200" s="412" t="str">
        <f t="shared" si="54"/>
        <v>Maroondah ALL</v>
      </c>
      <c r="E1200" s="463">
        <v>116970</v>
      </c>
      <c r="F1200" s="460">
        <f t="shared" si="55"/>
        <v>116970</v>
      </c>
      <c r="G1200" s="461">
        <v>1.1599999999999999</v>
      </c>
      <c r="H1200" s="462">
        <f t="shared" si="56"/>
        <v>1.1599999999999999</v>
      </c>
      <c r="I1200" s="457">
        <v>728</v>
      </c>
      <c r="J1200" s="458">
        <v>6.3536948306408677E-3</v>
      </c>
      <c r="K1200" s="457">
        <v>22274</v>
      </c>
      <c r="L1200" s="458">
        <v>0.19439862452980039</v>
      </c>
      <c r="M1200" s="457">
        <v>1909</v>
      </c>
      <c r="N1200" s="458">
        <v>1.6660993724853593E-2</v>
      </c>
    </row>
    <row r="1201" spans="1:14" x14ac:dyDescent="0.3">
      <c r="A1201" s="412" t="s">
        <v>1093</v>
      </c>
      <c r="B1201" s="413" t="s">
        <v>67</v>
      </c>
      <c r="C1201" s="465" t="s">
        <v>361</v>
      </c>
      <c r="D1201" s="412" t="str">
        <f t="shared" si="54"/>
        <v>Marrickville - Sydenham - Petersham 12to17</v>
      </c>
      <c r="E1201" s="463">
        <v>2729</v>
      </c>
      <c r="F1201" s="460">
        <f t="shared" si="55"/>
        <v>2729</v>
      </c>
      <c r="G1201" s="461">
        <v>0.95833333333333326</v>
      </c>
      <c r="H1201" s="462">
        <f t="shared" si="56"/>
        <v>0.95833333333333326</v>
      </c>
      <c r="I1201" s="457">
        <v>69</v>
      </c>
      <c r="J1201" s="458">
        <v>2.5650557620817842E-2</v>
      </c>
      <c r="K1201" s="457">
        <v>495</v>
      </c>
      <c r="L1201" s="458">
        <v>0.18401486988847585</v>
      </c>
      <c r="M1201" s="457">
        <v>0</v>
      </c>
      <c r="N1201" s="458">
        <v>0</v>
      </c>
    </row>
    <row r="1202" spans="1:14" x14ac:dyDescent="0.3">
      <c r="A1202" s="412" t="s">
        <v>1093</v>
      </c>
      <c r="B1202" s="413" t="s">
        <v>67</v>
      </c>
      <c r="C1202" s="465" t="s">
        <v>362</v>
      </c>
      <c r="D1202" s="412" t="str">
        <f t="shared" si="54"/>
        <v>Marrickville - Sydenham - Petersham 18to24</v>
      </c>
      <c r="E1202" s="463">
        <v>4833</v>
      </c>
      <c r="F1202" s="460">
        <f t="shared" si="55"/>
        <v>4833</v>
      </c>
      <c r="G1202" s="461">
        <v>0.95200000000000007</v>
      </c>
      <c r="H1202" s="462">
        <f t="shared" si="56"/>
        <v>0.95200000000000007</v>
      </c>
      <c r="I1202" s="457">
        <v>108</v>
      </c>
      <c r="J1202" s="458">
        <v>2.4368231046931407E-2</v>
      </c>
      <c r="K1202" s="457">
        <v>959</v>
      </c>
      <c r="L1202" s="458">
        <v>0.21638086642599277</v>
      </c>
      <c r="M1202" s="457">
        <v>16</v>
      </c>
      <c r="N1202" s="458">
        <v>3.6101083032490976E-3</v>
      </c>
    </row>
    <row r="1203" spans="1:14" x14ac:dyDescent="0.3">
      <c r="A1203" s="412" t="s">
        <v>1093</v>
      </c>
      <c r="B1203" s="413" t="s">
        <v>67</v>
      </c>
      <c r="C1203" s="465" t="s">
        <v>364</v>
      </c>
      <c r="D1203" s="412" t="str">
        <f t="shared" si="54"/>
        <v>Marrickville - Sydenham - Petersham 25to64</v>
      </c>
      <c r="E1203" s="463">
        <v>36094</v>
      </c>
      <c r="F1203" s="460">
        <f t="shared" si="55"/>
        <v>36094</v>
      </c>
      <c r="G1203" s="461">
        <v>0.95200000000000007</v>
      </c>
      <c r="H1203" s="462">
        <f t="shared" si="56"/>
        <v>0.95200000000000007</v>
      </c>
      <c r="I1203" s="457">
        <v>468</v>
      </c>
      <c r="J1203" s="458">
        <v>1.3462976813762155E-2</v>
      </c>
      <c r="K1203" s="457">
        <v>8622</v>
      </c>
      <c r="L1203" s="458">
        <v>0.24802945745354121</v>
      </c>
      <c r="M1203" s="457">
        <v>338</v>
      </c>
      <c r="N1203" s="458">
        <v>9.7232610321615551E-3</v>
      </c>
    </row>
    <row r="1204" spans="1:14" x14ac:dyDescent="0.3">
      <c r="A1204" s="412" t="s">
        <v>1093</v>
      </c>
      <c r="B1204" s="413" t="s">
        <v>67</v>
      </c>
      <c r="C1204" s="412" t="s">
        <v>9</v>
      </c>
      <c r="D1204" s="412" t="str">
        <f t="shared" si="54"/>
        <v>Marrickville - Sydenham - Petersham 65+</v>
      </c>
      <c r="E1204" s="463">
        <v>6952</v>
      </c>
      <c r="F1204" s="460">
        <f t="shared" si="55"/>
        <v>6952</v>
      </c>
      <c r="G1204" s="461">
        <v>0.95200000000000007</v>
      </c>
      <c r="H1204" s="462">
        <f t="shared" si="56"/>
        <v>0.95200000000000007</v>
      </c>
      <c r="I1204" s="457">
        <v>67</v>
      </c>
      <c r="J1204" s="458">
        <v>9.5021982697489713E-3</v>
      </c>
      <c r="K1204" s="457">
        <v>3615</v>
      </c>
      <c r="L1204" s="458">
        <v>0.51269323500212738</v>
      </c>
      <c r="M1204" s="457">
        <v>125</v>
      </c>
      <c r="N1204" s="458">
        <v>1.772798184654659E-2</v>
      </c>
    </row>
    <row r="1205" spans="1:14" x14ac:dyDescent="0.3">
      <c r="A1205" s="412" t="s">
        <v>1093</v>
      </c>
      <c r="B1205" s="413" t="s">
        <v>67</v>
      </c>
      <c r="C1205" s="412" t="s">
        <v>850</v>
      </c>
      <c r="D1205" s="412" t="str">
        <f t="shared" si="54"/>
        <v>Marrickville - Sydenham - Petersham ALL</v>
      </c>
      <c r="E1205" s="463">
        <v>56334</v>
      </c>
      <c r="F1205" s="460">
        <f t="shared" si="55"/>
        <v>56334</v>
      </c>
      <c r="G1205" s="461">
        <v>0.95200000000000007</v>
      </c>
      <c r="H1205" s="462">
        <f t="shared" si="56"/>
        <v>0.95200000000000007</v>
      </c>
      <c r="I1205" s="457">
        <v>851</v>
      </c>
      <c r="J1205" s="458">
        <v>1.5537419437293459E-2</v>
      </c>
      <c r="K1205" s="457">
        <v>14765</v>
      </c>
      <c r="L1205" s="458">
        <v>0.26957696591261798</v>
      </c>
      <c r="M1205" s="457">
        <v>479</v>
      </c>
      <c r="N1205" s="458">
        <v>8.7455040075952607E-3</v>
      </c>
    </row>
    <row r="1206" spans="1:14" x14ac:dyDescent="0.3">
      <c r="A1206" s="412" t="s">
        <v>1093</v>
      </c>
      <c r="B1206" s="413" t="s">
        <v>254</v>
      </c>
      <c r="C1206" s="465" t="s">
        <v>361</v>
      </c>
      <c r="D1206" s="412" t="str">
        <f t="shared" si="54"/>
        <v>Maryborough 12to17</v>
      </c>
      <c r="E1206" s="463">
        <v>3403</v>
      </c>
      <c r="F1206" s="460">
        <f t="shared" si="55"/>
        <v>3403</v>
      </c>
      <c r="G1206" s="461">
        <v>1.9166666666666665</v>
      </c>
      <c r="H1206" s="462">
        <f t="shared" si="56"/>
        <v>1.9166666666666665</v>
      </c>
      <c r="I1206" s="457">
        <v>303</v>
      </c>
      <c r="J1206" s="458">
        <v>8.9910979228486648E-2</v>
      </c>
      <c r="K1206" s="457">
        <v>51</v>
      </c>
      <c r="L1206" s="458">
        <v>1.5133531157270029E-2</v>
      </c>
      <c r="M1206" s="457">
        <v>0</v>
      </c>
      <c r="N1206" s="458">
        <v>0</v>
      </c>
    </row>
    <row r="1207" spans="1:14" x14ac:dyDescent="0.3">
      <c r="A1207" s="412" t="s">
        <v>1093</v>
      </c>
      <c r="B1207" s="413" t="s">
        <v>254</v>
      </c>
      <c r="C1207" s="465" t="s">
        <v>362</v>
      </c>
      <c r="D1207" s="412" t="str">
        <f t="shared" si="54"/>
        <v>Maryborough 18to24</v>
      </c>
      <c r="E1207" s="463">
        <v>3178</v>
      </c>
      <c r="F1207" s="460">
        <f t="shared" si="55"/>
        <v>3178</v>
      </c>
      <c r="G1207" s="461">
        <v>1.6</v>
      </c>
      <c r="H1207" s="462">
        <f t="shared" si="56"/>
        <v>1.6</v>
      </c>
      <c r="I1207" s="457">
        <v>320</v>
      </c>
      <c r="J1207" s="458">
        <v>0.10981468771448182</v>
      </c>
      <c r="K1207" s="457">
        <v>60</v>
      </c>
      <c r="L1207" s="458">
        <v>2.0590253946465339E-2</v>
      </c>
      <c r="M1207" s="457">
        <v>8</v>
      </c>
      <c r="N1207" s="458">
        <v>2.7453671928620452E-3</v>
      </c>
    </row>
    <row r="1208" spans="1:14" x14ac:dyDescent="0.3">
      <c r="A1208" s="412" t="s">
        <v>1093</v>
      </c>
      <c r="B1208" s="413" t="s">
        <v>254</v>
      </c>
      <c r="C1208" s="465" t="s">
        <v>364</v>
      </c>
      <c r="D1208" s="412" t="str">
        <f t="shared" si="54"/>
        <v>Maryborough 25to64</v>
      </c>
      <c r="E1208" s="463">
        <v>23238</v>
      </c>
      <c r="F1208" s="460">
        <f t="shared" si="55"/>
        <v>23238</v>
      </c>
      <c r="G1208" s="461">
        <v>1.6</v>
      </c>
      <c r="H1208" s="462">
        <f t="shared" si="56"/>
        <v>1.6</v>
      </c>
      <c r="I1208" s="457">
        <v>1113</v>
      </c>
      <c r="J1208" s="458">
        <v>4.9805342999060274E-2</v>
      </c>
      <c r="K1208" s="457">
        <v>614</v>
      </c>
      <c r="L1208" s="458">
        <v>2.7475723810802346E-2</v>
      </c>
      <c r="M1208" s="457">
        <v>809</v>
      </c>
      <c r="N1208" s="458">
        <v>3.6201727301203739E-2</v>
      </c>
    </row>
    <row r="1209" spans="1:14" x14ac:dyDescent="0.3">
      <c r="A1209" s="412" t="s">
        <v>1093</v>
      </c>
      <c r="B1209" s="413" t="s">
        <v>254</v>
      </c>
      <c r="C1209" s="412" t="s">
        <v>9</v>
      </c>
      <c r="D1209" s="412" t="str">
        <f t="shared" si="54"/>
        <v>Maryborough 65+</v>
      </c>
      <c r="E1209" s="463">
        <v>14825</v>
      </c>
      <c r="F1209" s="460">
        <f t="shared" si="55"/>
        <v>14825</v>
      </c>
      <c r="G1209" s="461">
        <v>1.6</v>
      </c>
      <c r="H1209" s="462">
        <f t="shared" si="56"/>
        <v>1.6</v>
      </c>
      <c r="I1209" s="457">
        <v>220</v>
      </c>
      <c r="J1209" s="458">
        <v>1.6005820298290289E-2</v>
      </c>
      <c r="K1209" s="457">
        <v>267</v>
      </c>
      <c r="L1209" s="458">
        <v>1.9425245543834121E-2</v>
      </c>
      <c r="M1209" s="457">
        <v>1374</v>
      </c>
      <c r="N1209" s="458">
        <v>9.99636231356857E-2</v>
      </c>
    </row>
    <row r="1210" spans="1:14" x14ac:dyDescent="0.3">
      <c r="A1210" s="412" t="s">
        <v>1093</v>
      </c>
      <c r="B1210" s="413" t="s">
        <v>254</v>
      </c>
      <c r="C1210" s="412" t="s">
        <v>850</v>
      </c>
      <c r="D1210" s="412" t="str">
        <f t="shared" si="54"/>
        <v>Maryborough ALL</v>
      </c>
      <c r="E1210" s="463">
        <v>50232</v>
      </c>
      <c r="F1210" s="460">
        <f t="shared" si="55"/>
        <v>50232</v>
      </c>
      <c r="G1210" s="461">
        <v>1.6</v>
      </c>
      <c r="H1210" s="462">
        <f t="shared" si="56"/>
        <v>1.6</v>
      </c>
      <c r="I1210" s="457">
        <v>2623</v>
      </c>
      <c r="J1210" s="458">
        <v>5.5071490058577754E-2</v>
      </c>
      <c r="K1210" s="457">
        <v>1108</v>
      </c>
      <c r="L1210" s="458">
        <v>2.3263138004157132E-2</v>
      </c>
      <c r="M1210" s="457">
        <v>2190</v>
      </c>
      <c r="N1210" s="458">
        <v>4.5980390098469423E-2</v>
      </c>
    </row>
    <row r="1211" spans="1:14" x14ac:dyDescent="0.3">
      <c r="A1211" s="412" t="s">
        <v>1093</v>
      </c>
      <c r="B1211" s="413" t="s">
        <v>107</v>
      </c>
      <c r="C1211" s="465" t="s">
        <v>361</v>
      </c>
      <c r="D1211" s="412" t="str">
        <f t="shared" si="54"/>
        <v>Maryborough - Pyrenees 12to17</v>
      </c>
      <c r="E1211" s="463">
        <v>1921</v>
      </c>
      <c r="F1211" s="460">
        <f t="shared" si="55"/>
        <v>1921</v>
      </c>
      <c r="G1211" s="461">
        <v>1.125</v>
      </c>
      <c r="H1211" s="462">
        <f t="shared" si="56"/>
        <v>1.125</v>
      </c>
      <c r="I1211" s="457">
        <v>65</v>
      </c>
      <c r="J1211" s="458">
        <v>3.5040431266846361E-2</v>
      </c>
      <c r="K1211" s="457">
        <v>27</v>
      </c>
      <c r="L1211" s="458">
        <v>1.4555256064690027E-2</v>
      </c>
      <c r="M1211" s="457">
        <v>0</v>
      </c>
      <c r="N1211" s="458">
        <v>0</v>
      </c>
    </row>
    <row r="1212" spans="1:14" x14ac:dyDescent="0.3">
      <c r="A1212" s="412" t="s">
        <v>1093</v>
      </c>
      <c r="B1212" s="413" t="s">
        <v>107</v>
      </c>
      <c r="C1212" s="465" t="s">
        <v>362</v>
      </c>
      <c r="D1212" s="412" t="str">
        <f t="shared" si="54"/>
        <v>Maryborough - Pyrenees 18to24</v>
      </c>
      <c r="E1212" s="463">
        <v>1740</v>
      </c>
      <c r="F1212" s="460">
        <f t="shared" si="55"/>
        <v>1740</v>
      </c>
      <c r="G1212" s="464">
        <v>1</v>
      </c>
      <c r="H1212" s="462">
        <f t="shared" si="56"/>
        <v>1</v>
      </c>
      <c r="I1212" s="457">
        <v>54</v>
      </c>
      <c r="J1212" s="458">
        <v>3.366583541147132E-2</v>
      </c>
      <c r="K1212" s="457">
        <v>24</v>
      </c>
      <c r="L1212" s="458">
        <v>1.4962593516209476E-2</v>
      </c>
      <c r="M1212" s="457">
        <v>9</v>
      </c>
      <c r="N1212" s="458">
        <v>5.6109725685785537E-3</v>
      </c>
    </row>
    <row r="1213" spans="1:14" x14ac:dyDescent="0.3">
      <c r="A1213" s="412" t="s">
        <v>1093</v>
      </c>
      <c r="B1213" s="413" t="s">
        <v>107</v>
      </c>
      <c r="C1213" s="465" t="s">
        <v>364</v>
      </c>
      <c r="D1213" s="412" t="str">
        <f t="shared" si="54"/>
        <v>Maryborough - Pyrenees 25to64</v>
      </c>
      <c r="E1213" s="463">
        <v>12703</v>
      </c>
      <c r="F1213" s="460">
        <f t="shared" si="55"/>
        <v>12703</v>
      </c>
      <c r="G1213" s="464">
        <v>1</v>
      </c>
      <c r="H1213" s="462">
        <f t="shared" si="56"/>
        <v>1</v>
      </c>
      <c r="I1213" s="457">
        <v>220</v>
      </c>
      <c r="J1213" s="458">
        <v>1.733921815889029E-2</v>
      </c>
      <c r="K1213" s="457">
        <v>411</v>
      </c>
      <c r="L1213" s="458">
        <v>3.2392812105926858E-2</v>
      </c>
      <c r="M1213" s="457">
        <v>315</v>
      </c>
      <c r="N1213" s="458">
        <v>2.4826607818411096E-2</v>
      </c>
    </row>
    <row r="1214" spans="1:14" x14ac:dyDescent="0.3">
      <c r="A1214" s="412" t="s">
        <v>1093</v>
      </c>
      <c r="B1214" s="413" t="s">
        <v>107</v>
      </c>
      <c r="C1214" s="412" t="s">
        <v>9</v>
      </c>
      <c r="D1214" s="412" t="str">
        <f t="shared" si="54"/>
        <v>Maryborough - Pyrenees 65+</v>
      </c>
      <c r="E1214" s="463">
        <v>7619</v>
      </c>
      <c r="F1214" s="460">
        <f t="shared" si="55"/>
        <v>7619</v>
      </c>
      <c r="G1214" s="464">
        <v>1</v>
      </c>
      <c r="H1214" s="462">
        <f t="shared" si="56"/>
        <v>1</v>
      </c>
      <c r="I1214" s="457">
        <v>50</v>
      </c>
      <c r="J1214" s="458">
        <v>6.6970265202250202E-3</v>
      </c>
      <c r="K1214" s="457">
        <v>151</v>
      </c>
      <c r="L1214" s="458">
        <v>2.022502009107956E-2</v>
      </c>
      <c r="M1214" s="457">
        <v>502</v>
      </c>
      <c r="N1214" s="458">
        <v>6.7238146263059198E-2</v>
      </c>
    </row>
    <row r="1215" spans="1:14" x14ac:dyDescent="0.3">
      <c r="A1215" s="412" t="s">
        <v>1093</v>
      </c>
      <c r="B1215" s="413" t="s">
        <v>107</v>
      </c>
      <c r="C1215" s="412" t="s">
        <v>850</v>
      </c>
      <c r="D1215" s="412" t="str">
        <f t="shared" si="54"/>
        <v>Maryborough - Pyrenees ALL</v>
      </c>
      <c r="E1215" s="463">
        <v>27041</v>
      </c>
      <c r="F1215" s="460">
        <f t="shared" si="55"/>
        <v>27041</v>
      </c>
      <c r="G1215" s="464">
        <v>1</v>
      </c>
      <c r="H1215" s="462">
        <f t="shared" si="56"/>
        <v>1</v>
      </c>
      <c r="I1215" s="457">
        <v>542</v>
      </c>
      <c r="J1215" s="458">
        <v>2.0254867521207819E-2</v>
      </c>
      <c r="K1215" s="457">
        <v>681</v>
      </c>
      <c r="L1215" s="458">
        <v>2.5449381516499121E-2</v>
      </c>
      <c r="M1215" s="457">
        <v>828</v>
      </c>
      <c r="N1215" s="458">
        <v>3.0942860346051794E-2</v>
      </c>
    </row>
    <row r="1216" spans="1:14" x14ac:dyDescent="0.3">
      <c r="A1216" s="412" t="s">
        <v>1093</v>
      </c>
      <c r="B1216" s="413" t="s">
        <v>325</v>
      </c>
      <c r="C1216" s="465" t="s">
        <v>361</v>
      </c>
      <c r="D1216" s="412" t="str">
        <f t="shared" si="54"/>
        <v>Meander Valley - West Tamar 12to17</v>
      </c>
      <c r="E1216" s="463">
        <v>1722</v>
      </c>
      <c r="F1216" s="460">
        <f t="shared" si="55"/>
        <v>1722</v>
      </c>
      <c r="G1216" s="461">
        <v>0.95833333333333326</v>
      </c>
      <c r="H1216" s="462">
        <f t="shared" si="56"/>
        <v>0.95833333333333326</v>
      </c>
      <c r="I1216" s="457">
        <v>129</v>
      </c>
      <c r="J1216" s="458">
        <v>7.5306479859894915E-2</v>
      </c>
      <c r="K1216" s="457">
        <v>22</v>
      </c>
      <c r="L1216" s="458">
        <v>1.284296555750146E-2</v>
      </c>
      <c r="M1216" s="457">
        <v>0</v>
      </c>
      <c r="N1216" s="458">
        <v>0</v>
      </c>
    </row>
    <row r="1217" spans="1:14" x14ac:dyDescent="0.3">
      <c r="A1217" s="412" t="s">
        <v>1093</v>
      </c>
      <c r="B1217" s="413" t="s">
        <v>325</v>
      </c>
      <c r="C1217" s="465" t="s">
        <v>362</v>
      </c>
      <c r="D1217" s="412" t="str">
        <f t="shared" si="54"/>
        <v>Meander Valley - West Tamar 18to24</v>
      </c>
      <c r="E1217" s="463">
        <v>1617</v>
      </c>
      <c r="F1217" s="460">
        <f t="shared" si="55"/>
        <v>1617</v>
      </c>
      <c r="G1217" s="461">
        <v>1.264</v>
      </c>
      <c r="H1217" s="462">
        <f t="shared" si="56"/>
        <v>1.264</v>
      </c>
      <c r="I1217" s="457">
        <v>93</v>
      </c>
      <c r="J1217" s="458">
        <v>5.9349074664964904E-2</v>
      </c>
      <c r="K1217" s="457">
        <v>48</v>
      </c>
      <c r="L1217" s="458">
        <v>3.0631780472239949E-2</v>
      </c>
      <c r="M1217" s="457">
        <v>5</v>
      </c>
      <c r="N1217" s="458">
        <v>3.1908104658583281E-3</v>
      </c>
    </row>
    <row r="1218" spans="1:14" x14ac:dyDescent="0.3">
      <c r="A1218" s="412" t="s">
        <v>1093</v>
      </c>
      <c r="B1218" s="413" t="s">
        <v>325</v>
      </c>
      <c r="C1218" s="465" t="s">
        <v>364</v>
      </c>
      <c r="D1218" s="412" t="str">
        <f t="shared" si="54"/>
        <v>Meander Valley - West Tamar 25to64</v>
      </c>
      <c r="E1218" s="463">
        <v>12263</v>
      </c>
      <c r="F1218" s="460">
        <f t="shared" si="55"/>
        <v>12263</v>
      </c>
      <c r="G1218" s="461">
        <v>1.264</v>
      </c>
      <c r="H1218" s="462">
        <f t="shared" si="56"/>
        <v>1.264</v>
      </c>
      <c r="I1218" s="457">
        <v>362</v>
      </c>
      <c r="J1218" s="458">
        <v>3.0234694729808737E-2</v>
      </c>
      <c r="K1218" s="457">
        <v>430</v>
      </c>
      <c r="L1218" s="458">
        <v>3.5914140148667839E-2</v>
      </c>
      <c r="M1218" s="457">
        <v>448</v>
      </c>
      <c r="N1218" s="458">
        <v>3.7417522759542306E-2</v>
      </c>
    </row>
    <row r="1219" spans="1:14" x14ac:dyDescent="0.3">
      <c r="A1219" s="412" t="s">
        <v>1093</v>
      </c>
      <c r="B1219" s="413" t="s">
        <v>325</v>
      </c>
      <c r="C1219" s="412" t="s">
        <v>9</v>
      </c>
      <c r="D1219" s="412" t="str">
        <f t="shared" si="54"/>
        <v>Meander Valley - West Tamar 65+</v>
      </c>
      <c r="E1219" s="463">
        <v>6554</v>
      </c>
      <c r="F1219" s="460">
        <f t="shared" si="55"/>
        <v>6554</v>
      </c>
      <c r="G1219" s="461">
        <v>1.264</v>
      </c>
      <c r="H1219" s="462">
        <f t="shared" si="56"/>
        <v>1.264</v>
      </c>
      <c r="I1219" s="457">
        <v>64</v>
      </c>
      <c r="J1219" s="458">
        <v>1.0617120106171201E-2</v>
      </c>
      <c r="K1219" s="457">
        <v>107</v>
      </c>
      <c r="L1219" s="458">
        <v>1.7750497677504976E-2</v>
      </c>
      <c r="M1219" s="457">
        <v>463</v>
      </c>
      <c r="N1219" s="458">
        <v>7.6808228268082285E-2</v>
      </c>
    </row>
    <row r="1220" spans="1:14" x14ac:dyDescent="0.3">
      <c r="A1220" s="412" t="s">
        <v>1093</v>
      </c>
      <c r="B1220" s="413" t="s">
        <v>325</v>
      </c>
      <c r="C1220" s="412" t="s">
        <v>850</v>
      </c>
      <c r="D1220" s="412" t="str">
        <f t="shared" si="54"/>
        <v>Meander Valley - West Tamar ALL</v>
      </c>
      <c r="E1220" s="463">
        <v>25185</v>
      </c>
      <c r="F1220" s="460">
        <f t="shared" si="55"/>
        <v>25185</v>
      </c>
      <c r="G1220" s="461">
        <v>1.264</v>
      </c>
      <c r="H1220" s="462">
        <f t="shared" si="56"/>
        <v>1.264</v>
      </c>
      <c r="I1220" s="457">
        <v>882</v>
      </c>
      <c r="J1220" s="458">
        <v>3.6365135647728211E-2</v>
      </c>
      <c r="K1220" s="457">
        <v>685</v>
      </c>
      <c r="L1220" s="458">
        <v>2.8242764080151729E-2</v>
      </c>
      <c r="M1220" s="457">
        <v>920</v>
      </c>
      <c r="N1220" s="458">
        <v>3.7931887523707429E-2</v>
      </c>
    </row>
    <row r="1221" spans="1:14" x14ac:dyDescent="0.3">
      <c r="A1221" s="412" t="s">
        <v>1093</v>
      </c>
      <c r="B1221" s="413" t="s">
        <v>124</v>
      </c>
      <c r="C1221" s="465" t="s">
        <v>361</v>
      </c>
      <c r="D1221" s="412" t="str">
        <f t="shared" si="54"/>
        <v>Melbourne City 12to17</v>
      </c>
      <c r="E1221" s="463">
        <v>7349</v>
      </c>
      <c r="F1221" s="460">
        <f t="shared" si="55"/>
        <v>7349</v>
      </c>
      <c r="G1221" s="461">
        <v>0.54166666666666663</v>
      </c>
      <c r="H1221" s="462">
        <f t="shared" si="56"/>
        <v>0.54166666666666663</v>
      </c>
      <c r="I1221" s="457">
        <v>31</v>
      </c>
      <c r="J1221" s="458">
        <v>9.9104859335038369E-3</v>
      </c>
      <c r="K1221" s="457">
        <v>1153</v>
      </c>
      <c r="L1221" s="458">
        <v>0.36860613810741688</v>
      </c>
      <c r="M1221" s="457">
        <v>0</v>
      </c>
      <c r="N1221" s="458">
        <v>0</v>
      </c>
    </row>
    <row r="1222" spans="1:14" x14ac:dyDescent="0.3">
      <c r="A1222" s="412" t="s">
        <v>1093</v>
      </c>
      <c r="B1222" s="413" t="s">
        <v>124</v>
      </c>
      <c r="C1222" s="465" t="s">
        <v>362</v>
      </c>
      <c r="D1222" s="412" t="str">
        <f t="shared" si="54"/>
        <v>Melbourne City 18to24</v>
      </c>
      <c r="E1222" s="463">
        <v>38867</v>
      </c>
      <c r="F1222" s="460">
        <f t="shared" si="55"/>
        <v>38867</v>
      </c>
      <c r="G1222" s="461">
        <v>0.92</v>
      </c>
      <c r="H1222" s="462">
        <f t="shared" si="56"/>
        <v>0.92</v>
      </c>
      <c r="I1222" s="457">
        <v>250</v>
      </c>
      <c r="J1222" s="458">
        <v>8.3581291163785897E-3</v>
      </c>
      <c r="K1222" s="457">
        <v>16024</v>
      </c>
      <c r="L1222" s="458">
        <v>0.53572264384340207</v>
      </c>
      <c r="M1222" s="457">
        <v>52</v>
      </c>
      <c r="N1222" s="458">
        <v>1.7384908562067466E-3</v>
      </c>
    </row>
    <row r="1223" spans="1:14" x14ac:dyDescent="0.3">
      <c r="A1223" s="412" t="s">
        <v>1093</v>
      </c>
      <c r="B1223" s="413" t="s">
        <v>124</v>
      </c>
      <c r="C1223" s="465" t="s">
        <v>364</v>
      </c>
      <c r="D1223" s="412" t="str">
        <f t="shared" si="54"/>
        <v>Melbourne City 25to64</v>
      </c>
      <c r="E1223" s="463">
        <v>111498</v>
      </c>
      <c r="F1223" s="460">
        <f t="shared" si="55"/>
        <v>111498</v>
      </c>
      <c r="G1223" s="461">
        <v>0.92</v>
      </c>
      <c r="H1223" s="462">
        <f t="shared" si="56"/>
        <v>0.92</v>
      </c>
      <c r="I1223" s="457">
        <v>423</v>
      </c>
      <c r="J1223" s="458">
        <v>4.3562439496611814E-3</v>
      </c>
      <c r="K1223" s="457">
        <v>45068</v>
      </c>
      <c r="L1223" s="458">
        <v>0.46413050194640687</v>
      </c>
      <c r="M1223" s="457">
        <v>764</v>
      </c>
      <c r="N1223" s="458">
        <v>7.868015076929415E-3</v>
      </c>
    </row>
    <row r="1224" spans="1:14" x14ac:dyDescent="0.3">
      <c r="A1224" s="412" t="s">
        <v>1093</v>
      </c>
      <c r="B1224" s="413" t="s">
        <v>124</v>
      </c>
      <c r="C1224" s="412" t="s">
        <v>9</v>
      </c>
      <c r="D1224" s="412" t="str">
        <f t="shared" si="54"/>
        <v>Melbourne City 65+</v>
      </c>
      <c r="E1224" s="463">
        <v>11357</v>
      </c>
      <c r="F1224" s="460">
        <f t="shared" si="55"/>
        <v>11357</v>
      </c>
      <c r="G1224" s="461">
        <v>0.92</v>
      </c>
      <c r="H1224" s="462">
        <f t="shared" si="56"/>
        <v>0.92</v>
      </c>
      <c r="I1224" s="457">
        <v>21</v>
      </c>
      <c r="J1224" s="458">
        <v>1.9244868035190616E-3</v>
      </c>
      <c r="K1224" s="457">
        <v>2701</v>
      </c>
      <c r="L1224" s="458">
        <v>0.24752565982404692</v>
      </c>
      <c r="M1224" s="457">
        <v>426</v>
      </c>
      <c r="N1224" s="458">
        <v>3.9039589442815249E-2</v>
      </c>
    </row>
    <row r="1225" spans="1:14" x14ac:dyDescent="0.3">
      <c r="A1225" s="412" t="s">
        <v>1093</v>
      </c>
      <c r="B1225" s="413" t="s">
        <v>124</v>
      </c>
      <c r="C1225" s="412" t="s">
        <v>850</v>
      </c>
      <c r="D1225" s="412" t="str">
        <f t="shared" si="54"/>
        <v>Melbourne City ALL</v>
      </c>
      <c r="E1225" s="463">
        <v>177381</v>
      </c>
      <c r="F1225" s="460">
        <f t="shared" si="55"/>
        <v>177381</v>
      </c>
      <c r="G1225" s="461">
        <v>0.92</v>
      </c>
      <c r="H1225" s="462">
        <f t="shared" si="56"/>
        <v>0.92</v>
      </c>
      <c r="I1225" s="457">
        <v>772</v>
      </c>
      <c r="J1225" s="458">
        <v>5.1603933128789243E-3</v>
      </c>
      <c r="K1225" s="457">
        <v>68562</v>
      </c>
      <c r="L1225" s="458">
        <v>0.4582990755409389</v>
      </c>
      <c r="M1225" s="457">
        <v>1241</v>
      </c>
      <c r="N1225" s="458">
        <v>8.2953990949258365E-3</v>
      </c>
    </row>
    <row r="1226" spans="1:14" x14ac:dyDescent="0.3">
      <c r="A1226" s="412" t="s">
        <v>1093</v>
      </c>
      <c r="B1226" s="413" t="s">
        <v>158</v>
      </c>
      <c r="C1226" s="465" t="s">
        <v>361</v>
      </c>
      <c r="D1226" s="412" t="str">
        <f t="shared" si="54"/>
        <v>Melton - Bacchus Marsh 12to17</v>
      </c>
      <c r="E1226" s="463">
        <v>19556</v>
      </c>
      <c r="F1226" s="460">
        <f t="shared" si="55"/>
        <v>19556</v>
      </c>
      <c r="G1226" s="461">
        <v>0.45833333333333331</v>
      </c>
      <c r="H1226" s="462">
        <f t="shared" si="56"/>
        <v>0.45833333333333331</v>
      </c>
      <c r="I1226" s="457">
        <v>262</v>
      </c>
      <c r="J1226" s="458">
        <v>1.5477315689981097E-2</v>
      </c>
      <c r="K1226" s="457">
        <v>4527</v>
      </c>
      <c r="L1226" s="458">
        <v>0.26742674858223064</v>
      </c>
      <c r="M1226" s="457">
        <v>3</v>
      </c>
      <c r="N1226" s="458">
        <v>1.7722117202268432E-4</v>
      </c>
    </row>
    <row r="1227" spans="1:14" x14ac:dyDescent="0.3">
      <c r="A1227" s="412" t="s">
        <v>1093</v>
      </c>
      <c r="B1227" s="413" t="s">
        <v>158</v>
      </c>
      <c r="C1227" s="465" t="s">
        <v>362</v>
      </c>
      <c r="D1227" s="412" t="str">
        <f t="shared" si="54"/>
        <v>Melton - Bacchus Marsh 18to24</v>
      </c>
      <c r="E1227" s="463">
        <v>19874</v>
      </c>
      <c r="F1227" s="460">
        <f t="shared" si="55"/>
        <v>19874</v>
      </c>
      <c r="G1227" s="461">
        <v>0.69599999999999995</v>
      </c>
      <c r="H1227" s="462">
        <f t="shared" si="56"/>
        <v>0.69599999999999995</v>
      </c>
      <c r="I1227" s="457">
        <v>296</v>
      </c>
      <c r="J1227" s="458">
        <v>1.7380071634079033E-2</v>
      </c>
      <c r="K1227" s="457">
        <v>5086</v>
      </c>
      <c r="L1227" s="458">
        <v>0.29863190652339849</v>
      </c>
      <c r="M1227" s="457">
        <v>36</v>
      </c>
      <c r="N1227" s="458">
        <v>2.113792496036639E-3</v>
      </c>
    </row>
    <row r="1228" spans="1:14" x14ac:dyDescent="0.3">
      <c r="A1228" s="412" t="s">
        <v>1093</v>
      </c>
      <c r="B1228" s="413" t="s">
        <v>158</v>
      </c>
      <c r="C1228" s="465" t="s">
        <v>364</v>
      </c>
      <c r="D1228" s="412" t="str">
        <f t="shared" si="54"/>
        <v>Melton - Bacchus Marsh 25to64</v>
      </c>
      <c r="E1228" s="463">
        <v>120998</v>
      </c>
      <c r="F1228" s="460">
        <f t="shared" si="55"/>
        <v>120998</v>
      </c>
      <c r="G1228" s="461">
        <v>0.69599999999999995</v>
      </c>
      <c r="H1228" s="462">
        <f t="shared" si="56"/>
        <v>0.69599999999999995</v>
      </c>
      <c r="I1228" s="457">
        <v>1136</v>
      </c>
      <c r="J1228" s="458">
        <v>1.0711625319415764E-2</v>
      </c>
      <c r="K1228" s="457">
        <v>42041</v>
      </c>
      <c r="L1228" s="458">
        <v>0.39641500004714625</v>
      </c>
      <c r="M1228" s="457">
        <v>1086</v>
      </c>
      <c r="N1228" s="458">
        <v>1.0240162937399225E-2</v>
      </c>
    </row>
    <row r="1229" spans="1:14" x14ac:dyDescent="0.3">
      <c r="A1229" s="412" t="s">
        <v>1093</v>
      </c>
      <c r="B1229" s="413" t="s">
        <v>158</v>
      </c>
      <c r="C1229" s="412" t="s">
        <v>9</v>
      </c>
      <c r="D1229" s="412" t="str">
        <f t="shared" si="54"/>
        <v>Melton - Bacchus Marsh 65+</v>
      </c>
      <c r="E1229" s="463">
        <v>21671</v>
      </c>
      <c r="F1229" s="460">
        <f t="shared" si="55"/>
        <v>21671</v>
      </c>
      <c r="G1229" s="461">
        <v>0.69599999999999995</v>
      </c>
      <c r="H1229" s="462">
        <f t="shared" si="56"/>
        <v>0.69599999999999995</v>
      </c>
      <c r="I1229" s="457">
        <v>88</v>
      </c>
      <c r="J1229" s="458">
        <v>4.4478140005054338E-3</v>
      </c>
      <c r="K1229" s="457">
        <v>6246</v>
      </c>
      <c r="L1229" s="458">
        <v>0.31569370735405611</v>
      </c>
      <c r="M1229" s="457">
        <v>872</v>
      </c>
      <c r="N1229" s="458">
        <v>4.4073793277735661E-2</v>
      </c>
    </row>
    <row r="1230" spans="1:14" x14ac:dyDescent="0.3">
      <c r="A1230" s="412" t="s">
        <v>1093</v>
      </c>
      <c r="B1230" s="413" t="s">
        <v>158</v>
      </c>
      <c r="C1230" s="412" t="s">
        <v>850</v>
      </c>
      <c r="D1230" s="412" t="str">
        <f t="shared" si="54"/>
        <v>Melton - Bacchus Marsh ALL</v>
      </c>
      <c r="E1230" s="463">
        <v>225682</v>
      </c>
      <c r="F1230" s="460">
        <f t="shared" si="55"/>
        <v>225682</v>
      </c>
      <c r="G1230" s="461">
        <v>0.69599999999999995</v>
      </c>
      <c r="H1230" s="462">
        <f t="shared" si="56"/>
        <v>0.69599999999999995</v>
      </c>
      <c r="I1230" s="457">
        <v>2427</v>
      </c>
      <c r="J1230" s="458">
        <v>1.2230458730390699E-2</v>
      </c>
      <c r="K1230" s="457">
        <v>70344</v>
      </c>
      <c r="L1230" s="458">
        <v>0.35448676923387035</v>
      </c>
      <c r="M1230" s="457">
        <v>1996</v>
      </c>
      <c r="N1230" s="458">
        <v>1.0058506644359224E-2</v>
      </c>
    </row>
    <row r="1231" spans="1:14" x14ac:dyDescent="0.3">
      <c r="A1231" s="412" t="s">
        <v>1093</v>
      </c>
      <c r="B1231" s="413" t="s">
        <v>305</v>
      </c>
      <c r="C1231" s="465" t="s">
        <v>361</v>
      </c>
      <c r="D1231" s="412" t="str">
        <f t="shared" si="54"/>
        <v>Melville 12to17</v>
      </c>
      <c r="E1231" s="463">
        <v>8860</v>
      </c>
      <c r="F1231" s="460">
        <f t="shared" si="55"/>
        <v>8860</v>
      </c>
      <c r="G1231" s="461">
        <v>1.75</v>
      </c>
      <c r="H1231" s="462">
        <f t="shared" si="56"/>
        <v>1.75</v>
      </c>
      <c r="I1231" s="457">
        <v>125</v>
      </c>
      <c r="J1231" s="458">
        <v>1.5251342118106394E-2</v>
      </c>
      <c r="K1231" s="457">
        <v>1241</v>
      </c>
      <c r="L1231" s="458">
        <v>0.15141532454856027</v>
      </c>
      <c r="M1231" s="457">
        <v>0</v>
      </c>
      <c r="N1231" s="458">
        <v>0</v>
      </c>
    </row>
    <row r="1232" spans="1:14" x14ac:dyDescent="0.3">
      <c r="A1232" s="412" t="s">
        <v>1093</v>
      </c>
      <c r="B1232" s="413" t="s">
        <v>305</v>
      </c>
      <c r="C1232" s="465" t="s">
        <v>362</v>
      </c>
      <c r="D1232" s="412" t="str">
        <f t="shared" ref="D1232:D1295" si="57">B1232&amp;" "&amp;C1232</f>
        <v>Melville 18to24</v>
      </c>
      <c r="E1232" s="463">
        <v>10272</v>
      </c>
      <c r="F1232" s="460">
        <f t="shared" ref="F1232:F1295" si="58">E1232</f>
        <v>10272</v>
      </c>
      <c r="G1232" s="461">
        <v>0.64</v>
      </c>
      <c r="H1232" s="462">
        <f t="shared" ref="H1232:H1295" si="59">G1232</f>
        <v>0.64</v>
      </c>
      <c r="I1232" s="457">
        <v>147</v>
      </c>
      <c r="J1232" s="458">
        <v>1.6169838301616984E-2</v>
      </c>
      <c r="K1232" s="457">
        <v>1448</v>
      </c>
      <c r="L1232" s="458">
        <v>0.15927840721592784</v>
      </c>
      <c r="M1232" s="457">
        <v>28</v>
      </c>
      <c r="N1232" s="458">
        <v>3.0799692003079969E-3</v>
      </c>
    </row>
    <row r="1233" spans="1:14" x14ac:dyDescent="0.3">
      <c r="A1233" s="412" t="s">
        <v>1093</v>
      </c>
      <c r="B1233" s="413" t="s">
        <v>305</v>
      </c>
      <c r="C1233" s="465" t="s">
        <v>364</v>
      </c>
      <c r="D1233" s="412" t="str">
        <f t="shared" si="57"/>
        <v>Melville 25to64</v>
      </c>
      <c r="E1233" s="463">
        <v>55511</v>
      </c>
      <c r="F1233" s="460">
        <f t="shared" si="58"/>
        <v>55511</v>
      </c>
      <c r="G1233" s="461">
        <v>0.64</v>
      </c>
      <c r="H1233" s="462">
        <f t="shared" si="59"/>
        <v>0.64</v>
      </c>
      <c r="I1233" s="457">
        <v>409</v>
      </c>
      <c r="J1233" s="458">
        <v>7.7995385114132615E-3</v>
      </c>
      <c r="K1233" s="457">
        <v>11958</v>
      </c>
      <c r="L1233" s="458">
        <v>0.22803638513320237</v>
      </c>
      <c r="M1233" s="457">
        <v>1038</v>
      </c>
      <c r="N1233" s="458">
        <v>1.9794427811361773E-2</v>
      </c>
    </row>
    <row r="1234" spans="1:14" x14ac:dyDescent="0.3">
      <c r="A1234" s="412" t="s">
        <v>1093</v>
      </c>
      <c r="B1234" s="413" t="s">
        <v>305</v>
      </c>
      <c r="C1234" s="412" t="s">
        <v>9</v>
      </c>
      <c r="D1234" s="412" t="str">
        <f t="shared" si="57"/>
        <v>Melville 65+</v>
      </c>
      <c r="E1234" s="463">
        <v>23705</v>
      </c>
      <c r="F1234" s="460">
        <f t="shared" si="58"/>
        <v>23705</v>
      </c>
      <c r="G1234" s="461">
        <v>0.64</v>
      </c>
      <c r="H1234" s="462">
        <f t="shared" si="59"/>
        <v>0.64</v>
      </c>
      <c r="I1234" s="457">
        <v>46</v>
      </c>
      <c r="J1234" s="458">
        <v>2.0663941422218229E-3</v>
      </c>
      <c r="K1234" s="457">
        <v>3934</v>
      </c>
      <c r="L1234" s="458">
        <v>0.1767216207717533</v>
      </c>
      <c r="M1234" s="457">
        <v>1413</v>
      </c>
      <c r="N1234" s="458">
        <v>6.3474237455639904E-2</v>
      </c>
    </row>
    <row r="1235" spans="1:14" x14ac:dyDescent="0.3">
      <c r="A1235" s="412" t="s">
        <v>1093</v>
      </c>
      <c r="B1235" s="413" t="s">
        <v>305</v>
      </c>
      <c r="C1235" s="412" t="s">
        <v>850</v>
      </c>
      <c r="D1235" s="412" t="str">
        <f t="shared" si="57"/>
        <v>Melville ALL</v>
      </c>
      <c r="E1235" s="463">
        <v>113098</v>
      </c>
      <c r="F1235" s="460">
        <f t="shared" si="58"/>
        <v>113098</v>
      </c>
      <c r="G1235" s="461">
        <v>0.64</v>
      </c>
      <c r="H1235" s="462">
        <f t="shared" si="59"/>
        <v>0.64</v>
      </c>
      <c r="I1235" s="457">
        <v>927</v>
      </c>
      <c r="J1235" s="458">
        <v>8.7348177183939994E-3</v>
      </c>
      <c r="K1235" s="457">
        <v>21466</v>
      </c>
      <c r="L1235" s="458">
        <v>0.20226709508419158</v>
      </c>
      <c r="M1235" s="457">
        <v>2480</v>
      </c>
      <c r="N1235" s="458">
        <v>2.3368228631733677E-2</v>
      </c>
    </row>
    <row r="1236" spans="1:14" x14ac:dyDescent="0.3">
      <c r="A1236" s="412" t="s">
        <v>1093</v>
      </c>
      <c r="B1236" s="413" t="s">
        <v>95</v>
      </c>
      <c r="C1236" s="465" t="s">
        <v>361</v>
      </c>
      <c r="D1236" s="412" t="str">
        <f t="shared" si="57"/>
        <v>Merrylands - Guildford 12to17</v>
      </c>
      <c r="E1236" s="463">
        <v>13508</v>
      </c>
      <c r="F1236" s="460">
        <f t="shared" si="58"/>
        <v>13508</v>
      </c>
      <c r="G1236" s="461">
        <v>0.29166666666666669</v>
      </c>
      <c r="H1236" s="462">
        <f t="shared" si="59"/>
        <v>0.29166666666666669</v>
      </c>
      <c r="I1236" s="457">
        <v>157</v>
      </c>
      <c r="J1236" s="458">
        <v>1.2157348613907387E-2</v>
      </c>
      <c r="K1236" s="457">
        <v>6662</v>
      </c>
      <c r="L1236" s="458">
        <v>0.51587424500542045</v>
      </c>
      <c r="M1236" s="457">
        <v>5</v>
      </c>
      <c r="N1236" s="458">
        <v>3.8717670744927986E-4</v>
      </c>
    </row>
    <row r="1237" spans="1:14" x14ac:dyDescent="0.3">
      <c r="A1237" s="412" t="s">
        <v>1093</v>
      </c>
      <c r="B1237" s="413" t="s">
        <v>95</v>
      </c>
      <c r="C1237" s="465" t="s">
        <v>362</v>
      </c>
      <c r="D1237" s="412" t="str">
        <f t="shared" si="57"/>
        <v>Merrylands - Guildford 18to24</v>
      </c>
      <c r="E1237" s="463">
        <v>17904</v>
      </c>
      <c r="F1237" s="460">
        <f t="shared" si="58"/>
        <v>17904</v>
      </c>
      <c r="G1237" s="461">
        <v>0.67200000000000004</v>
      </c>
      <c r="H1237" s="462">
        <f t="shared" si="59"/>
        <v>0.67200000000000004</v>
      </c>
      <c r="I1237" s="457">
        <v>151</v>
      </c>
      <c r="J1237" s="458">
        <v>9.2264450690455815E-3</v>
      </c>
      <c r="K1237" s="457">
        <v>9847</v>
      </c>
      <c r="L1237" s="458">
        <v>0.60167420261517779</v>
      </c>
      <c r="M1237" s="457">
        <v>17</v>
      </c>
      <c r="N1237" s="458">
        <v>1.0387388488329464E-3</v>
      </c>
    </row>
    <row r="1238" spans="1:14" x14ac:dyDescent="0.3">
      <c r="A1238" s="412" t="s">
        <v>1093</v>
      </c>
      <c r="B1238" s="413" t="s">
        <v>95</v>
      </c>
      <c r="C1238" s="465" t="s">
        <v>364</v>
      </c>
      <c r="D1238" s="412" t="str">
        <f t="shared" si="57"/>
        <v>Merrylands - Guildford 25to64</v>
      </c>
      <c r="E1238" s="463">
        <v>87440</v>
      </c>
      <c r="F1238" s="460">
        <f t="shared" si="58"/>
        <v>87440</v>
      </c>
      <c r="G1238" s="461">
        <v>0.67200000000000004</v>
      </c>
      <c r="H1238" s="462">
        <f t="shared" si="59"/>
        <v>0.67200000000000004</v>
      </c>
      <c r="I1238" s="457">
        <v>584</v>
      </c>
      <c r="J1238" s="458">
        <v>6.8773847095953645E-3</v>
      </c>
      <c r="K1238" s="457">
        <v>54989</v>
      </c>
      <c r="L1238" s="458">
        <v>0.64756936266428</v>
      </c>
      <c r="M1238" s="457">
        <v>399</v>
      </c>
      <c r="N1238" s="458">
        <v>4.6987611286447781E-3</v>
      </c>
    </row>
    <row r="1239" spans="1:14" x14ac:dyDescent="0.3">
      <c r="A1239" s="412" t="s">
        <v>1093</v>
      </c>
      <c r="B1239" s="413" t="s">
        <v>95</v>
      </c>
      <c r="C1239" s="412" t="s">
        <v>9</v>
      </c>
      <c r="D1239" s="412" t="str">
        <f t="shared" si="57"/>
        <v>Merrylands - Guildford 65+</v>
      </c>
      <c r="E1239" s="463">
        <v>22139</v>
      </c>
      <c r="F1239" s="460">
        <f t="shared" si="58"/>
        <v>22139</v>
      </c>
      <c r="G1239" s="461">
        <v>0.67200000000000004</v>
      </c>
      <c r="H1239" s="462">
        <f t="shared" si="59"/>
        <v>0.67200000000000004</v>
      </c>
      <c r="I1239" s="457">
        <v>127</v>
      </c>
      <c r="J1239" s="458">
        <v>5.8625305820985086E-3</v>
      </c>
      <c r="K1239" s="457">
        <v>11901</v>
      </c>
      <c r="L1239" s="458">
        <v>0.54936989336656972</v>
      </c>
      <c r="M1239" s="457">
        <v>514</v>
      </c>
      <c r="N1239" s="458">
        <v>2.3727092277154596E-2</v>
      </c>
    </row>
    <row r="1240" spans="1:14" x14ac:dyDescent="0.3">
      <c r="A1240" s="412" t="s">
        <v>1093</v>
      </c>
      <c r="B1240" s="413" t="s">
        <v>95</v>
      </c>
      <c r="C1240" s="412" t="s">
        <v>850</v>
      </c>
      <c r="D1240" s="412" t="str">
        <f t="shared" si="57"/>
        <v>Merrylands - Guildford ALL</v>
      </c>
      <c r="E1240" s="463">
        <v>169097</v>
      </c>
      <c r="F1240" s="460">
        <f t="shared" si="58"/>
        <v>169097</v>
      </c>
      <c r="G1240" s="461">
        <v>0.67200000000000004</v>
      </c>
      <c r="H1240" s="462">
        <f t="shared" si="59"/>
        <v>0.67200000000000004</v>
      </c>
      <c r="I1240" s="457">
        <v>1288</v>
      </c>
      <c r="J1240" s="458">
        <v>7.862479855447576E-3</v>
      </c>
      <c r="K1240" s="457">
        <v>96455</v>
      </c>
      <c r="L1240" s="458">
        <v>0.58880084973384772</v>
      </c>
      <c r="M1240" s="457">
        <v>939</v>
      </c>
      <c r="N1240" s="458">
        <v>5.7320408262929142E-3</v>
      </c>
    </row>
    <row r="1241" spans="1:14" x14ac:dyDescent="0.3">
      <c r="A1241" s="412" t="s">
        <v>1093</v>
      </c>
      <c r="B1241" s="413" t="s">
        <v>276</v>
      </c>
      <c r="C1241" s="465" t="s">
        <v>361</v>
      </c>
      <c r="D1241" s="412" t="str">
        <f t="shared" si="57"/>
        <v>Mid North 12to17</v>
      </c>
      <c r="E1241" s="463">
        <v>2036</v>
      </c>
      <c r="F1241" s="460">
        <f t="shared" si="58"/>
        <v>2036</v>
      </c>
      <c r="G1241" s="461">
        <v>1.7916666666666665</v>
      </c>
      <c r="H1241" s="462">
        <f t="shared" si="59"/>
        <v>1.7916666666666665</v>
      </c>
      <c r="I1241" s="457">
        <v>174</v>
      </c>
      <c r="J1241" s="458">
        <v>8.7393269713711697E-2</v>
      </c>
      <c r="K1241" s="457">
        <v>44</v>
      </c>
      <c r="L1241" s="458">
        <v>2.2099447513812154E-2</v>
      </c>
      <c r="M1241" s="457">
        <v>0</v>
      </c>
      <c r="N1241" s="458">
        <v>0</v>
      </c>
    </row>
    <row r="1242" spans="1:14" x14ac:dyDescent="0.3">
      <c r="A1242" s="412" t="s">
        <v>1093</v>
      </c>
      <c r="B1242" s="413" t="s">
        <v>276</v>
      </c>
      <c r="C1242" s="465" t="s">
        <v>362</v>
      </c>
      <c r="D1242" s="412" t="str">
        <f t="shared" si="57"/>
        <v>Mid North 18to24</v>
      </c>
      <c r="E1242" s="463">
        <v>1976</v>
      </c>
      <c r="F1242" s="460">
        <f t="shared" si="58"/>
        <v>1976</v>
      </c>
      <c r="G1242" s="461">
        <v>1.8719999999999999</v>
      </c>
      <c r="H1242" s="462">
        <f t="shared" si="59"/>
        <v>1.8719999999999999</v>
      </c>
      <c r="I1242" s="457">
        <v>149</v>
      </c>
      <c r="J1242" s="458">
        <v>7.9424307036247338E-2</v>
      </c>
      <c r="K1242" s="457">
        <v>48</v>
      </c>
      <c r="L1242" s="458">
        <v>2.5586353944562899E-2</v>
      </c>
      <c r="M1242" s="457">
        <v>3</v>
      </c>
      <c r="N1242" s="458">
        <v>1.5991471215351812E-3</v>
      </c>
    </row>
    <row r="1243" spans="1:14" x14ac:dyDescent="0.3">
      <c r="A1243" s="412" t="s">
        <v>1093</v>
      </c>
      <c r="B1243" s="413" t="s">
        <v>276</v>
      </c>
      <c r="C1243" s="465" t="s">
        <v>364</v>
      </c>
      <c r="D1243" s="412" t="str">
        <f t="shared" si="57"/>
        <v>Mid North 25to64</v>
      </c>
      <c r="E1243" s="463">
        <v>12970</v>
      </c>
      <c r="F1243" s="460">
        <f t="shared" si="58"/>
        <v>12970</v>
      </c>
      <c r="G1243" s="461">
        <v>1.8719999999999999</v>
      </c>
      <c r="H1243" s="462">
        <f t="shared" si="59"/>
        <v>1.8719999999999999</v>
      </c>
      <c r="I1243" s="457">
        <v>426</v>
      </c>
      <c r="J1243" s="458">
        <v>3.2888134023006256E-2</v>
      </c>
      <c r="K1243" s="457">
        <v>494</v>
      </c>
      <c r="L1243" s="458">
        <v>3.813788311588049E-2</v>
      </c>
      <c r="M1243" s="457">
        <v>259</v>
      </c>
      <c r="N1243" s="458">
        <v>1.9995367868447463E-2</v>
      </c>
    </row>
    <row r="1244" spans="1:14" x14ac:dyDescent="0.3">
      <c r="A1244" s="412" t="s">
        <v>1093</v>
      </c>
      <c r="B1244" s="413" t="s">
        <v>276</v>
      </c>
      <c r="C1244" s="412" t="s">
        <v>9</v>
      </c>
      <c r="D1244" s="412" t="str">
        <f t="shared" si="57"/>
        <v>Mid North 65+</v>
      </c>
      <c r="E1244" s="463">
        <v>7066</v>
      </c>
      <c r="F1244" s="460">
        <f t="shared" si="58"/>
        <v>7066</v>
      </c>
      <c r="G1244" s="461">
        <v>1.8719999999999999</v>
      </c>
      <c r="H1244" s="462">
        <f t="shared" si="59"/>
        <v>1.8719999999999999</v>
      </c>
      <c r="I1244" s="457">
        <v>69</v>
      </c>
      <c r="J1244" s="458">
        <v>1.0159010600706713E-2</v>
      </c>
      <c r="K1244" s="457">
        <v>205</v>
      </c>
      <c r="L1244" s="458">
        <v>3.0182567726737337E-2</v>
      </c>
      <c r="M1244" s="457">
        <v>510</v>
      </c>
      <c r="N1244" s="458">
        <v>7.5088339222614847E-2</v>
      </c>
    </row>
    <row r="1245" spans="1:14" x14ac:dyDescent="0.3">
      <c r="A1245" s="412" t="s">
        <v>1093</v>
      </c>
      <c r="B1245" s="413" t="s">
        <v>276</v>
      </c>
      <c r="C1245" s="412" t="s">
        <v>850</v>
      </c>
      <c r="D1245" s="412" t="str">
        <f t="shared" si="57"/>
        <v>Mid North ALL</v>
      </c>
      <c r="E1245" s="463">
        <v>27692</v>
      </c>
      <c r="F1245" s="460">
        <f t="shared" si="58"/>
        <v>27692</v>
      </c>
      <c r="G1245" s="461">
        <v>1.8719999999999999</v>
      </c>
      <c r="H1245" s="462">
        <f t="shared" si="59"/>
        <v>1.8719999999999999</v>
      </c>
      <c r="I1245" s="457">
        <v>1163</v>
      </c>
      <c r="J1245" s="458">
        <v>4.2814018553968484E-2</v>
      </c>
      <c r="K1245" s="457">
        <v>922</v>
      </c>
      <c r="L1245" s="458">
        <v>3.3941982035046385E-2</v>
      </c>
      <c r="M1245" s="457">
        <v>774</v>
      </c>
      <c r="N1245" s="458">
        <v>2.8493594463260198E-2</v>
      </c>
    </row>
    <row r="1246" spans="1:14" x14ac:dyDescent="0.3">
      <c r="A1246" s="412" t="s">
        <v>1093</v>
      </c>
      <c r="B1246" s="413" t="s">
        <v>316</v>
      </c>
      <c r="C1246" s="465" t="s">
        <v>361</v>
      </c>
      <c r="D1246" s="412" t="str">
        <f t="shared" si="57"/>
        <v>Mid West 12to17</v>
      </c>
      <c r="E1246" s="463">
        <v>4499</v>
      </c>
      <c r="F1246" s="460">
        <f t="shared" si="58"/>
        <v>4499</v>
      </c>
      <c r="G1246" s="461">
        <v>0.20833333333333334</v>
      </c>
      <c r="H1246" s="462">
        <f t="shared" si="59"/>
        <v>0.20833333333333334</v>
      </c>
      <c r="I1246" s="457">
        <v>676</v>
      </c>
      <c r="J1246" s="458">
        <v>0.16037959667852905</v>
      </c>
      <c r="K1246" s="457">
        <v>236</v>
      </c>
      <c r="L1246" s="458">
        <v>5.5990510083036772E-2</v>
      </c>
      <c r="M1246" s="457">
        <v>0</v>
      </c>
      <c r="N1246" s="458">
        <v>0</v>
      </c>
    </row>
    <row r="1247" spans="1:14" x14ac:dyDescent="0.3">
      <c r="A1247" s="412" t="s">
        <v>1093</v>
      </c>
      <c r="B1247" s="413" t="s">
        <v>316</v>
      </c>
      <c r="C1247" s="465" t="s">
        <v>362</v>
      </c>
      <c r="D1247" s="412" t="str">
        <f t="shared" si="57"/>
        <v>Mid West 18to24</v>
      </c>
      <c r="E1247" s="463">
        <v>4164</v>
      </c>
      <c r="F1247" s="460">
        <f t="shared" si="58"/>
        <v>4164</v>
      </c>
      <c r="G1247" s="461">
        <v>1.976</v>
      </c>
      <c r="H1247" s="462">
        <f t="shared" si="59"/>
        <v>1.976</v>
      </c>
      <c r="I1247" s="457">
        <v>598</v>
      </c>
      <c r="J1247" s="458">
        <v>0.15488215488215487</v>
      </c>
      <c r="K1247" s="457">
        <v>208</v>
      </c>
      <c r="L1247" s="458">
        <v>5.387205387205387E-2</v>
      </c>
      <c r="M1247" s="457">
        <v>7</v>
      </c>
      <c r="N1247" s="458">
        <v>1.8130018130018131E-3</v>
      </c>
    </row>
    <row r="1248" spans="1:14" x14ac:dyDescent="0.3">
      <c r="A1248" s="412" t="s">
        <v>1093</v>
      </c>
      <c r="B1248" s="413" t="s">
        <v>316</v>
      </c>
      <c r="C1248" s="465" t="s">
        <v>364</v>
      </c>
      <c r="D1248" s="412" t="str">
        <f t="shared" si="57"/>
        <v>Mid West 25to64</v>
      </c>
      <c r="E1248" s="463">
        <v>29454</v>
      </c>
      <c r="F1248" s="460">
        <f t="shared" si="58"/>
        <v>29454</v>
      </c>
      <c r="G1248" s="461">
        <v>1.976</v>
      </c>
      <c r="H1248" s="462">
        <f t="shared" si="59"/>
        <v>1.976</v>
      </c>
      <c r="I1248" s="457">
        <v>2242</v>
      </c>
      <c r="J1248" s="458">
        <v>7.9613650083448742E-2</v>
      </c>
      <c r="K1248" s="457">
        <v>2224</v>
      </c>
      <c r="L1248" s="458">
        <v>7.8974468236213208E-2</v>
      </c>
      <c r="M1248" s="457">
        <v>519</v>
      </c>
      <c r="N1248" s="458">
        <v>1.8429743261958027E-2</v>
      </c>
    </row>
    <row r="1249" spans="1:14" x14ac:dyDescent="0.3">
      <c r="A1249" s="412" t="s">
        <v>1093</v>
      </c>
      <c r="B1249" s="413" t="s">
        <v>316</v>
      </c>
      <c r="C1249" s="412" t="s">
        <v>9</v>
      </c>
      <c r="D1249" s="412" t="str">
        <f t="shared" si="57"/>
        <v>Mid West 65+</v>
      </c>
      <c r="E1249" s="463">
        <v>11524</v>
      </c>
      <c r="F1249" s="460">
        <f t="shared" si="58"/>
        <v>11524</v>
      </c>
      <c r="G1249" s="461">
        <v>1.976</v>
      </c>
      <c r="H1249" s="462">
        <f t="shared" si="59"/>
        <v>1.976</v>
      </c>
      <c r="I1249" s="457">
        <v>388</v>
      </c>
      <c r="J1249" s="458">
        <v>3.6490172105708645E-2</v>
      </c>
      <c r="K1249" s="457">
        <v>377</v>
      </c>
      <c r="L1249" s="458">
        <v>3.5455656917144737E-2</v>
      </c>
      <c r="M1249" s="457">
        <v>802</v>
      </c>
      <c r="N1249" s="458">
        <v>7.5425561929841067E-2</v>
      </c>
    </row>
    <row r="1250" spans="1:14" x14ac:dyDescent="0.3">
      <c r="A1250" s="412" t="s">
        <v>1093</v>
      </c>
      <c r="B1250" s="413" t="s">
        <v>316</v>
      </c>
      <c r="C1250" s="412" t="s">
        <v>850</v>
      </c>
      <c r="D1250" s="412" t="str">
        <f t="shared" si="57"/>
        <v>Mid West ALL</v>
      </c>
      <c r="E1250" s="463">
        <v>58185</v>
      </c>
      <c r="F1250" s="460">
        <f t="shared" si="58"/>
        <v>58185</v>
      </c>
      <c r="G1250" s="461">
        <v>1.976</v>
      </c>
      <c r="H1250" s="462">
        <f t="shared" si="59"/>
        <v>1.976</v>
      </c>
      <c r="I1250" s="457">
        <v>5200</v>
      </c>
      <c r="J1250" s="458">
        <v>9.457812698932358E-2</v>
      </c>
      <c r="K1250" s="457">
        <v>3582</v>
      </c>
      <c r="L1250" s="458">
        <v>6.5149779014568671E-2</v>
      </c>
      <c r="M1250" s="457">
        <v>1323</v>
      </c>
      <c r="N1250" s="458">
        <v>2.4062858078245212E-2</v>
      </c>
    </row>
    <row r="1251" spans="1:14" x14ac:dyDescent="0.3">
      <c r="A1251" s="412" t="s">
        <v>1093</v>
      </c>
      <c r="B1251" s="413" t="s">
        <v>164</v>
      </c>
      <c r="C1251" s="465" t="s">
        <v>361</v>
      </c>
      <c r="D1251" s="412" t="str">
        <f t="shared" si="57"/>
        <v>Mildura 12to17</v>
      </c>
      <c r="E1251" s="463">
        <v>4339</v>
      </c>
      <c r="F1251" s="460">
        <f t="shared" si="58"/>
        <v>4339</v>
      </c>
      <c r="G1251" s="461">
        <v>0.33333333333333331</v>
      </c>
      <c r="H1251" s="462">
        <f t="shared" si="59"/>
        <v>0.33333333333333331</v>
      </c>
      <c r="I1251" s="457">
        <v>396</v>
      </c>
      <c r="J1251" s="458">
        <v>9.2007434944237923E-2</v>
      </c>
      <c r="K1251" s="457">
        <v>333</v>
      </c>
      <c r="L1251" s="458">
        <v>7.7369888475836437E-2</v>
      </c>
      <c r="M1251" s="457">
        <v>0</v>
      </c>
      <c r="N1251" s="458">
        <v>0</v>
      </c>
    </row>
    <row r="1252" spans="1:14" x14ac:dyDescent="0.3">
      <c r="A1252" s="412" t="s">
        <v>1093</v>
      </c>
      <c r="B1252" s="413" t="s">
        <v>164</v>
      </c>
      <c r="C1252" s="465" t="s">
        <v>362</v>
      </c>
      <c r="D1252" s="412" t="str">
        <f t="shared" si="57"/>
        <v>Mildura 18to24</v>
      </c>
      <c r="E1252" s="463">
        <v>4640</v>
      </c>
      <c r="F1252" s="460">
        <f t="shared" si="58"/>
        <v>4640</v>
      </c>
      <c r="G1252" s="461">
        <v>1.256</v>
      </c>
      <c r="H1252" s="462">
        <f t="shared" si="59"/>
        <v>1.256</v>
      </c>
      <c r="I1252" s="457">
        <v>287</v>
      </c>
      <c r="J1252" s="458">
        <v>6.5630002286759664E-2</v>
      </c>
      <c r="K1252" s="457">
        <v>521</v>
      </c>
      <c r="L1252" s="458">
        <v>0.1191401783672536</v>
      </c>
      <c r="M1252" s="457">
        <v>12</v>
      </c>
      <c r="N1252" s="458">
        <v>2.7441115938714841E-3</v>
      </c>
    </row>
    <row r="1253" spans="1:14" x14ac:dyDescent="0.3">
      <c r="A1253" s="412" t="s">
        <v>1093</v>
      </c>
      <c r="B1253" s="413" t="s">
        <v>164</v>
      </c>
      <c r="C1253" s="465" t="s">
        <v>364</v>
      </c>
      <c r="D1253" s="412" t="str">
        <f t="shared" si="57"/>
        <v>Mildura 25to64</v>
      </c>
      <c r="E1253" s="463">
        <v>28874</v>
      </c>
      <c r="F1253" s="460">
        <f t="shared" si="58"/>
        <v>28874</v>
      </c>
      <c r="G1253" s="461">
        <v>1.256</v>
      </c>
      <c r="H1253" s="462">
        <f t="shared" si="59"/>
        <v>1.256</v>
      </c>
      <c r="I1253" s="457">
        <v>1025</v>
      </c>
      <c r="J1253" s="458">
        <v>3.5581629465060577E-2</v>
      </c>
      <c r="K1253" s="457">
        <v>4301</v>
      </c>
      <c r="L1253" s="458">
        <v>0.14930398861387856</v>
      </c>
      <c r="M1253" s="457">
        <v>377</v>
      </c>
      <c r="N1253" s="458">
        <v>1.30870968861735E-2</v>
      </c>
    </row>
    <row r="1254" spans="1:14" x14ac:dyDescent="0.3">
      <c r="A1254" s="412" t="s">
        <v>1093</v>
      </c>
      <c r="B1254" s="413" t="s">
        <v>164</v>
      </c>
      <c r="C1254" s="412" t="s">
        <v>9</v>
      </c>
      <c r="D1254" s="412" t="str">
        <f t="shared" si="57"/>
        <v>Mildura 65+</v>
      </c>
      <c r="E1254" s="463">
        <v>11369</v>
      </c>
      <c r="F1254" s="460">
        <f t="shared" si="58"/>
        <v>11369</v>
      </c>
      <c r="G1254" s="461">
        <v>1.256</v>
      </c>
      <c r="H1254" s="462">
        <f t="shared" si="59"/>
        <v>1.256</v>
      </c>
      <c r="I1254" s="457">
        <v>109</v>
      </c>
      <c r="J1254" s="458">
        <v>9.7609026596221001E-3</v>
      </c>
      <c r="K1254" s="457">
        <v>949</v>
      </c>
      <c r="L1254" s="458">
        <v>8.4982537834691507E-2</v>
      </c>
      <c r="M1254" s="457">
        <v>720</v>
      </c>
      <c r="N1254" s="458">
        <v>6.4475687292916625E-2</v>
      </c>
    </row>
    <row r="1255" spans="1:14" x14ac:dyDescent="0.3">
      <c r="A1255" s="412" t="s">
        <v>1093</v>
      </c>
      <c r="B1255" s="413" t="s">
        <v>164</v>
      </c>
      <c r="C1255" s="412" t="s">
        <v>850</v>
      </c>
      <c r="D1255" s="412" t="str">
        <f t="shared" si="57"/>
        <v>Mildura ALL</v>
      </c>
      <c r="E1255" s="463">
        <v>57554</v>
      </c>
      <c r="F1255" s="460">
        <f t="shared" si="58"/>
        <v>57554</v>
      </c>
      <c r="G1255" s="461">
        <v>1.256</v>
      </c>
      <c r="H1255" s="462">
        <f t="shared" si="59"/>
        <v>1.256</v>
      </c>
      <c r="I1255" s="457">
        <v>2621</v>
      </c>
      <c r="J1255" s="458">
        <v>4.6005055114793234E-2</v>
      </c>
      <c r="K1255" s="457">
        <v>6885</v>
      </c>
      <c r="L1255" s="458">
        <v>0.12084883802569683</v>
      </c>
      <c r="M1255" s="457">
        <v>1110</v>
      </c>
      <c r="N1255" s="458">
        <v>1.948325493224742E-2</v>
      </c>
    </row>
    <row r="1256" spans="1:14" x14ac:dyDescent="0.3">
      <c r="A1256" s="412" t="s">
        <v>1093</v>
      </c>
      <c r="B1256" s="413" t="s">
        <v>269</v>
      </c>
      <c r="C1256" s="465" t="s">
        <v>361</v>
      </c>
      <c r="D1256" s="412" t="str">
        <f t="shared" si="57"/>
        <v>Mitcham 12to17</v>
      </c>
      <c r="E1256" s="463">
        <v>5324</v>
      </c>
      <c r="F1256" s="460">
        <f t="shared" si="58"/>
        <v>5324</v>
      </c>
      <c r="G1256" s="461">
        <v>0.33333333333333331</v>
      </c>
      <c r="H1256" s="462">
        <f t="shared" si="59"/>
        <v>0.33333333333333331</v>
      </c>
      <c r="I1256" s="457">
        <v>45</v>
      </c>
      <c r="J1256" s="458">
        <v>8.8183421516754845E-3</v>
      </c>
      <c r="K1256" s="457">
        <v>599</v>
      </c>
      <c r="L1256" s="458">
        <v>0.11738193219674702</v>
      </c>
      <c r="M1256" s="457">
        <v>0</v>
      </c>
      <c r="N1256" s="458">
        <v>0</v>
      </c>
    </row>
    <row r="1257" spans="1:14" x14ac:dyDescent="0.3">
      <c r="A1257" s="412" t="s">
        <v>1093</v>
      </c>
      <c r="B1257" s="413" t="s">
        <v>269</v>
      </c>
      <c r="C1257" s="465" t="s">
        <v>362</v>
      </c>
      <c r="D1257" s="412" t="str">
        <f t="shared" si="57"/>
        <v>Mitcham 18to24</v>
      </c>
      <c r="E1257" s="463">
        <v>6434</v>
      </c>
      <c r="F1257" s="460">
        <f t="shared" si="58"/>
        <v>6434</v>
      </c>
      <c r="G1257" s="461">
        <v>0.60799999999999998</v>
      </c>
      <c r="H1257" s="462">
        <f t="shared" si="59"/>
        <v>0.60799999999999998</v>
      </c>
      <c r="I1257" s="457">
        <v>70</v>
      </c>
      <c r="J1257" s="458">
        <v>1.2237762237762238E-2</v>
      </c>
      <c r="K1257" s="457">
        <v>855</v>
      </c>
      <c r="L1257" s="458">
        <v>0.14947552447552448</v>
      </c>
      <c r="M1257" s="457">
        <v>14</v>
      </c>
      <c r="N1257" s="458">
        <v>2.4475524475524478E-3</v>
      </c>
    </row>
    <row r="1258" spans="1:14" x14ac:dyDescent="0.3">
      <c r="A1258" s="412" t="s">
        <v>1093</v>
      </c>
      <c r="B1258" s="413" t="s">
        <v>269</v>
      </c>
      <c r="C1258" s="465" t="s">
        <v>364</v>
      </c>
      <c r="D1258" s="412" t="str">
        <f t="shared" si="57"/>
        <v>Mitcham 25to64</v>
      </c>
      <c r="E1258" s="463">
        <v>33269</v>
      </c>
      <c r="F1258" s="460">
        <f t="shared" si="58"/>
        <v>33269</v>
      </c>
      <c r="G1258" s="461">
        <v>0.60799999999999998</v>
      </c>
      <c r="H1258" s="462">
        <f t="shared" si="59"/>
        <v>0.60799999999999998</v>
      </c>
      <c r="I1258" s="457">
        <v>185</v>
      </c>
      <c r="J1258" s="458">
        <v>5.6435130105853999E-3</v>
      </c>
      <c r="K1258" s="457">
        <v>5708</v>
      </c>
      <c r="L1258" s="458">
        <v>0.17412525548335928</v>
      </c>
      <c r="M1258" s="457">
        <v>661</v>
      </c>
      <c r="N1258" s="458">
        <v>2.0164119459442971E-2</v>
      </c>
    </row>
    <row r="1259" spans="1:14" x14ac:dyDescent="0.3">
      <c r="A1259" s="412" t="s">
        <v>1093</v>
      </c>
      <c r="B1259" s="413" t="s">
        <v>269</v>
      </c>
      <c r="C1259" s="412" t="s">
        <v>9</v>
      </c>
      <c r="D1259" s="412" t="str">
        <f t="shared" si="57"/>
        <v>Mitcham 65+</v>
      </c>
      <c r="E1259" s="463">
        <v>14168</v>
      </c>
      <c r="F1259" s="460">
        <f t="shared" si="58"/>
        <v>14168</v>
      </c>
      <c r="G1259" s="461">
        <v>0.60799999999999998</v>
      </c>
      <c r="H1259" s="462">
        <f t="shared" si="59"/>
        <v>0.60799999999999998</v>
      </c>
      <c r="I1259" s="457">
        <v>25</v>
      </c>
      <c r="J1259" s="458">
        <v>1.7963641589423009E-3</v>
      </c>
      <c r="K1259" s="457">
        <v>1571</v>
      </c>
      <c r="L1259" s="458">
        <v>0.11288352374793419</v>
      </c>
      <c r="M1259" s="457">
        <v>936</v>
      </c>
      <c r="N1259" s="458">
        <v>6.7255874110799738E-2</v>
      </c>
    </row>
    <row r="1260" spans="1:14" x14ac:dyDescent="0.3">
      <c r="A1260" s="412" t="s">
        <v>1093</v>
      </c>
      <c r="B1260" s="413" t="s">
        <v>269</v>
      </c>
      <c r="C1260" s="412" t="s">
        <v>850</v>
      </c>
      <c r="D1260" s="412" t="str">
        <f t="shared" si="57"/>
        <v>Mitcham ALL</v>
      </c>
      <c r="E1260" s="463">
        <v>68179</v>
      </c>
      <c r="F1260" s="460">
        <f t="shared" si="58"/>
        <v>68179</v>
      </c>
      <c r="G1260" s="461">
        <v>0.60799999999999998</v>
      </c>
      <c r="H1260" s="462">
        <f t="shared" si="59"/>
        <v>0.60799999999999998</v>
      </c>
      <c r="I1260" s="457">
        <v>406</v>
      </c>
      <c r="J1260" s="458">
        <v>6.1246040126715943E-3</v>
      </c>
      <c r="K1260" s="457">
        <v>10071</v>
      </c>
      <c r="L1260" s="458">
        <v>0.15192336702368381</v>
      </c>
      <c r="M1260" s="457">
        <v>1613</v>
      </c>
      <c r="N1260" s="458">
        <v>2.433247850354503E-2</v>
      </c>
    </row>
    <row r="1261" spans="1:14" x14ac:dyDescent="0.3">
      <c r="A1261" s="412" t="s">
        <v>1093</v>
      </c>
      <c r="B1261" s="413" t="s">
        <v>168</v>
      </c>
      <c r="C1261" s="465" t="s">
        <v>361</v>
      </c>
      <c r="D1261" s="412" t="str">
        <f t="shared" si="57"/>
        <v>Moira 12to17</v>
      </c>
      <c r="E1261" s="463">
        <v>2166</v>
      </c>
      <c r="F1261" s="460">
        <f t="shared" si="58"/>
        <v>2166</v>
      </c>
      <c r="G1261" s="461">
        <v>0.33333333333333331</v>
      </c>
      <c r="H1261" s="462">
        <f t="shared" si="59"/>
        <v>0.33333333333333331</v>
      </c>
      <c r="I1261" s="457">
        <v>79</v>
      </c>
      <c r="J1261" s="458">
        <v>3.647276084949215E-2</v>
      </c>
      <c r="K1261" s="457">
        <v>70</v>
      </c>
      <c r="L1261" s="458">
        <v>3.2317636195752536E-2</v>
      </c>
      <c r="M1261" s="457">
        <v>0</v>
      </c>
      <c r="N1261" s="458">
        <v>0</v>
      </c>
    </row>
    <row r="1262" spans="1:14" x14ac:dyDescent="0.3">
      <c r="A1262" s="412" t="s">
        <v>1093</v>
      </c>
      <c r="B1262" s="413" t="s">
        <v>168</v>
      </c>
      <c r="C1262" s="465" t="s">
        <v>362</v>
      </c>
      <c r="D1262" s="412" t="str">
        <f t="shared" si="57"/>
        <v>Moira 18to24</v>
      </c>
      <c r="E1262" s="463">
        <v>2003</v>
      </c>
      <c r="F1262" s="460">
        <f t="shared" si="58"/>
        <v>2003</v>
      </c>
      <c r="G1262" s="461">
        <v>1.4480000000000002</v>
      </c>
      <c r="H1262" s="462">
        <f t="shared" si="59"/>
        <v>1.4480000000000002</v>
      </c>
      <c r="I1262" s="457">
        <v>58</v>
      </c>
      <c r="J1262" s="458">
        <v>3.0414263240692185E-2</v>
      </c>
      <c r="K1262" s="457">
        <v>85</v>
      </c>
      <c r="L1262" s="458">
        <v>4.4572627163083377E-2</v>
      </c>
      <c r="M1262" s="457">
        <v>9</v>
      </c>
      <c r="N1262" s="458">
        <v>4.7194546407970635E-3</v>
      </c>
    </row>
    <row r="1263" spans="1:14" x14ac:dyDescent="0.3">
      <c r="A1263" s="412" t="s">
        <v>1093</v>
      </c>
      <c r="B1263" s="413" t="s">
        <v>168</v>
      </c>
      <c r="C1263" s="465" t="s">
        <v>364</v>
      </c>
      <c r="D1263" s="412" t="str">
        <f t="shared" si="57"/>
        <v>Moira 25to64</v>
      </c>
      <c r="E1263" s="463">
        <v>14066</v>
      </c>
      <c r="F1263" s="460">
        <f t="shared" si="58"/>
        <v>14066</v>
      </c>
      <c r="G1263" s="461">
        <v>1.4480000000000002</v>
      </c>
      <c r="H1263" s="462">
        <f t="shared" si="59"/>
        <v>1.4480000000000002</v>
      </c>
      <c r="I1263" s="457">
        <v>270</v>
      </c>
      <c r="J1263" s="458">
        <v>1.907049018222913E-2</v>
      </c>
      <c r="K1263" s="457">
        <v>977</v>
      </c>
      <c r="L1263" s="458">
        <v>6.9006921881621691E-2</v>
      </c>
      <c r="M1263" s="457">
        <v>260</v>
      </c>
      <c r="N1263" s="458">
        <v>1.8364175731035458E-2</v>
      </c>
    </row>
    <row r="1264" spans="1:14" x14ac:dyDescent="0.3">
      <c r="A1264" s="412" t="s">
        <v>1093</v>
      </c>
      <c r="B1264" s="413" t="s">
        <v>168</v>
      </c>
      <c r="C1264" s="412" t="s">
        <v>9</v>
      </c>
      <c r="D1264" s="412" t="str">
        <f t="shared" si="57"/>
        <v>Moira 65+</v>
      </c>
      <c r="E1264" s="463">
        <v>8608</v>
      </c>
      <c r="F1264" s="460">
        <f t="shared" si="58"/>
        <v>8608</v>
      </c>
      <c r="G1264" s="461">
        <v>1.4480000000000002</v>
      </c>
      <c r="H1264" s="462">
        <f t="shared" si="59"/>
        <v>1.4480000000000002</v>
      </c>
      <c r="I1264" s="457">
        <v>72</v>
      </c>
      <c r="J1264" s="458">
        <v>8.60832137733142E-3</v>
      </c>
      <c r="K1264" s="457">
        <v>279</v>
      </c>
      <c r="L1264" s="458">
        <v>3.3357245337159253E-2</v>
      </c>
      <c r="M1264" s="457">
        <v>603</v>
      </c>
      <c r="N1264" s="458">
        <v>7.2094691535150648E-2</v>
      </c>
    </row>
    <row r="1265" spans="1:14" x14ac:dyDescent="0.3">
      <c r="A1265" s="412" t="s">
        <v>1093</v>
      </c>
      <c r="B1265" s="413" t="s">
        <v>168</v>
      </c>
      <c r="C1265" s="412" t="s">
        <v>850</v>
      </c>
      <c r="D1265" s="412" t="str">
        <f t="shared" si="57"/>
        <v>Moira ALL</v>
      </c>
      <c r="E1265" s="463">
        <v>30775</v>
      </c>
      <c r="F1265" s="460">
        <f t="shared" si="58"/>
        <v>30775</v>
      </c>
      <c r="G1265" s="461">
        <v>1.4480000000000002</v>
      </c>
      <c r="H1265" s="462">
        <f t="shared" si="59"/>
        <v>1.4480000000000002</v>
      </c>
      <c r="I1265" s="457">
        <v>647</v>
      </c>
      <c r="J1265" s="458">
        <v>2.1197824520018348E-2</v>
      </c>
      <c r="K1265" s="457">
        <v>1579</v>
      </c>
      <c r="L1265" s="458">
        <v>5.1733176069720201E-2</v>
      </c>
      <c r="M1265" s="457">
        <v>869</v>
      </c>
      <c r="N1265" s="458">
        <v>2.8471266627350764E-2</v>
      </c>
    </row>
    <row r="1266" spans="1:14" x14ac:dyDescent="0.3">
      <c r="A1266" s="412" t="s">
        <v>1093</v>
      </c>
      <c r="B1266" s="413" t="s">
        <v>352</v>
      </c>
      <c r="C1266" s="465" t="s">
        <v>361</v>
      </c>
      <c r="D1266" s="412" t="str">
        <f t="shared" si="57"/>
        <v>Molonglo 12to17</v>
      </c>
      <c r="E1266" s="463">
        <v>923</v>
      </c>
      <c r="F1266" s="460">
        <f t="shared" si="58"/>
        <v>923</v>
      </c>
      <c r="G1266" s="461">
        <v>0.95833333333333326</v>
      </c>
      <c r="H1266" s="462">
        <f t="shared" si="59"/>
        <v>0.95833333333333326</v>
      </c>
      <c r="I1266" s="457">
        <v>5</v>
      </c>
      <c r="J1266" s="458">
        <v>7.7279752704791345E-3</v>
      </c>
      <c r="K1266" s="457">
        <v>308</v>
      </c>
      <c r="L1266" s="458">
        <v>0.47604327666151469</v>
      </c>
      <c r="M1266" s="457">
        <v>0</v>
      </c>
      <c r="N1266" s="458">
        <v>0</v>
      </c>
    </row>
    <row r="1267" spans="1:14" x14ac:dyDescent="0.3">
      <c r="A1267" s="412" t="s">
        <v>1093</v>
      </c>
      <c r="B1267" s="413" t="s">
        <v>352</v>
      </c>
      <c r="C1267" s="465" t="s">
        <v>362</v>
      </c>
      <c r="D1267" s="412" t="str">
        <f t="shared" si="57"/>
        <v>Molonglo 18to24</v>
      </c>
      <c r="E1267" s="463">
        <v>1114</v>
      </c>
      <c r="F1267" s="460">
        <f t="shared" si="58"/>
        <v>1114</v>
      </c>
      <c r="G1267" s="464">
        <v>1</v>
      </c>
      <c r="H1267" s="462">
        <f t="shared" si="59"/>
        <v>1</v>
      </c>
      <c r="I1267" s="457">
        <v>28</v>
      </c>
      <c r="J1267" s="458">
        <v>2.975557917109458E-2</v>
      </c>
      <c r="K1267" s="457">
        <v>276</v>
      </c>
      <c r="L1267" s="458">
        <v>0.29330499468650373</v>
      </c>
      <c r="M1267" s="457">
        <v>10</v>
      </c>
      <c r="N1267" s="458">
        <v>1.0626992561105207E-2</v>
      </c>
    </row>
    <row r="1268" spans="1:14" x14ac:dyDescent="0.3">
      <c r="A1268" s="412" t="s">
        <v>1093</v>
      </c>
      <c r="B1268" s="413" t="s">
        <v>352</v>
      </c>
      <c r="C1268" s="465" t="s">
        <v>364</v>
      </c>
      <c r="D1268" s="412" t="str">
        <f t="shared" si="57"/>
        <v>Molonglo 25to64</v>
      </c>
      <c r="E1268" s="463">
        <v>8909</v>
      </c>
      <c r="F1268" s="460">
        <f t="shared" si="58"/>
        <v>8909</v>
      </c>
      <c r="G1268" s="464">
        <v>1</v>
      </c>
      <c r="H1268" s="462">
        <f t="shared" si="59"/>
        <v>1</v>
      </c>
      <c r="I1268" s="457">
        <v>60</v>
      </c>
      <c r="J1268" s="458">
        <v>8.4186894906692865E-3</v>
      </c>
      <c r="K1268" s="457">
        <v>3221</v>
      </c>
      <c r="L1268" s="458">
        <v>0.4519433141574295</v>
      </c>
      <c r="M1268" s="457">
        <v>270</v>
      </c>
      <c r="N1268" s="458">
        <v>3.7884102708011784E-2</v>
      </c>
    </row>
    <row r="1269" spans="1:14" x14ac:dyDescent="0.3">
      <c r="A1269" s="412" t="s">
        <v>1093</v>
      </c>
      <c r="B1269" s="413" t="s">
        <v>352</v>
      </c>
      <c r="C1269" s="412" t="s">
        <v>9</v>
      </c>
      <c r="D1269" s="412" t="str">
        <f t="shared" si="57"/>
        <v>Molonglo 65+</v>
      </c>
      <c r="E1269" s="463">
        <v>532</v>
      </c>
      <c r="F1269" s="460">
        <f t="shared" si="58"/>
        <v>532</v>
      </c>
      <c r="G1269" s="464">
        <v>1</v>
      </c>
      <c r="H1269" s="462">
        <f t="shared" si="59"/>
        <v>1</v>
      </c>
      <c r="I1269" s="457">
        <v>0</v>
      </c>
      <c r="J1269" s="458">
        <v>0</v>
      </c>
      <c r="K1269" s="457">
        <v>141</v>
      </c>
      <c r="L1269" s="458">
        <v>0.33812949640287771</v>
      </c>
      <c r="M1269" s="457">
        <v>26</v>
      </c>
      <c r="N1269" s="458">
        <v>6.235011990407674E-2</v>
      </c>
    </row>
    <row r="1270" spans="1:14" x14ac:dyDescent="0.3">
      <c r="A1270" s="412" t="s">
        <v>1093</v>
      </c>
      <c r="B1270" s="413" t="s">
        <v>352</v>
      </c>
      <c r="C1270" s="412" t="s">
        <v>850</v>
      </c>
      <c r="D1270" s="412" t="str">
        <f t="shared" si="57"/>
        <v>Molonglo ALL</v>
      </c>
      <c r="E1270" s="463">
        <v>14253</v>
      </c>
      <c r="F1270" s="460">
        <f t="shared" si="58"/>
        <v>14253</v>
      </c>
      <c r="G1270" s="464">
        <v>1</v>
      </c>
      <c r="H1270" s="462">
        <f t="shared" si="59"/>
        <v>1</v>
      </c>
      <c r="I1270" s="457">
        <v>123</v>
      </c>
      <c r="J1270" s="458">
        <v>1.0756449497157849E-2</v>
      </c>
      <c r="K1270" s="457">
        <v>4858</v>
      </c>
      <c r="L1270" s="458">
        <v>0.42483602973327506</v>
      </c>
      <c r="M1270" s="457">
        <v>307</v>
      </c>
      <c r="N1270" s="458">
        <v>2.6847398338434629E-2</v>
      </c>
    </row>
    <row r="1271" spans="1:14" x14ac:dyDescent="0.3">
      <c r="A1271" s="412" t="s">
        <v>1093</v>
      </c>
      <c r="B1271" s="413" t="s">
        <v>154</v>
      </c>
      <c r="C1271" s="465" t="s">
        <v>361</v>
      </c>
      <c r="D1271" s="412" t="str">
        <f t="shared" si="57"/>
        <v>Monash 12to17</v>
      </c>
      <c r="E1271" s="463">
        <v>14253</v>
      </c>
      <c r="F1271" s="460">
        <f t="shared" si="58"/>
        <v>14253</v>
      </c>
      <c r="G1271" s="461">
        <v>0.74999999999999989</v>
      </c>
      <c r="H1271" s="462">
        <f t="shared" si="59"/>
        <v>0.74999999999999989</v>
      </c>
      <c r="I1271" s="457">
        <v>46</v>
      </c>
      <c r="J1271" s="458">
        <v>3.7698737911817733E-3</v>
      </c>
      <c r="K1271" s="457">
        <v>5428</v>
      </c>
      <c r="L1271" s="458">
        <v>0.44484510735944927</v>
      </c>
      <c r="M1271" s="457">
        <v>0</v>
      </c>
      <c r="N1271" s="458">
        <v>0</v>
      </c>
    </row>
    <row r="1272" spans="1:14" x14ac:dyDescent="0.3">
      <c r="A1272" s="412" t="s">
        <v>1093</v>
      </c>
      <c r="B1272" s="413" t="s">
        <v>154</v>
      </c>
      <c r="C1272" s="465" t="s">
        <v>362</v>
      </c>
      <c r="D1272" s="412" t="str">
        <f t="shared" si="57"/>
        <v>Monash 18to24</v>
      </c>
      <c r="E1272" s="463">
        <v>24892</v>
      </c>
      <c r="F1272" s="460">
        <f t="shared" si="58"/>
        <v>24892</v>
      </c>
      <c r="G1272" s="461">
        <v>0.56799999999999995</v>
      </c>
      <c r="H1272" s="462">
        <f t="shared" si="59"/>
        <v>0.56799999999999995</v>
      </c>
      <c r="I1272" s="457">
        <v>127</v>
      </c>
      <c r="J1272" s="458">
        <v>6.2623274161735703E-3</v>
      </c>
      <c r="K1272" s="457">
        <v>9772</v>
      </c>
      <c r="L1272" s="458">
        <v>0.48185404339250493</v>
      </c>
      <c r="M1272" s="457">
        <v>32</v>
      </c>
      <c r="N1272" s="458">
        <v>1.5779092702169625E-3</v>
      </c>
    </row>
    <row r="1273" spans="1:14" x14ac:dyDescent="0.3">
      <c r="A1273" s="412" t="s">
        <v>1093</v>
      </c>
      <c r="B1273" s="413" t="s">
        <v>154</v>
      </c>
      <c r="C1273" s="465" t="s">
        <v>364</v>
      </c>
      <c r="D1273" s="412" t="str">
        <f t="shared" si="57"/>
        <v>Monash 25to64</v>
      </c>
      <c r="E1273" s="463">
        <v>100517</v>
      </c>
      <c r="F1273" s="460">
        <f t="shared" si="58"/>
        <v>100517</v>
      </c>
      <c r="G1273" s="461">
        <v>0.56799999999999995</v>
      </c>
      <c r="H1273" s="462">
        <f t="shared" si="59"/>
        <v>0.56799999999999995</v>
      </c>
      <c r="I1273" s="457">
        <v>219</v>
      </c>
      <c r="J1273" s="458">
        <v>2.3173622280538392E-3</v>
      </c>
      <c r="K1273" s="457">
        <v>54287</v>
      </c>
      <c r="L1273" s="458">
        <v>0.57444129349022266</v>
      </c>
      <c r="M1273" s="457">
        <v>559</v>
      </c>
      <c r="N1273" s="458">
        <v>5.9150935410141369E-3</v>
      </c>
    </row>
    <row r="1274" spans="1:14" x14ac:dyDescent="0.3">
      <c r="A1274" s="412" t="s">
        <v>1093</v>
      </c>
      <c r="B1274" s="413" t="s">
        <v>154</v>
      </c>
      <c r="C1274" s="412" t="s">
        <v>9</v>
      </c>
      <c r="D1274" s="412" t="str">
        <f t="shared" si="57"/>
        <v>Monash 65+</v>
      </c>
      <c r="E1274" s="463">
        <v>33376</v>
      </c>
      <c r="F1274" s="460">
        <f t="shared" si="58"/>
        <v>33376</v>
      </c>
      <c r="G1274" s="461">
        <v>0.56799999999999995</v>
      </c>
      <c r="H1274" s="462">
        <f t="shared" si="59"/>
        <v>0.56799999999999995</v>
      </c>
      <c r="I1274" s="457">
        <v>33</v>
      </c>
      <c r="J1274" s="458">
        <v>9.8129590531981334E-4</v>
      </c>
      <c r="K1274" s="457">
        <v>14506</v>
      </c>
      <c r="L1274" s="458">
        <v>0.43135389098694576</v>
      </c>
      <c r="M1274" s="457">
        <v>1215</v>
      </c>
      <c r="N1274" s="458">
        <v>3.6129531059502215E-2</v>
      </c>
    </row>
    <row r="1275" spans="1:14" x14ac:dyDescent="0.3">
      <c r="A1275" s="412" t="s">
        <v>1093</v>
      </c>
      <c r="B1275" s="413" t="s">
        <v>154</v>
      </c>
      <c r="C1275" s="412" t="s">
        <v>850</v>
      </c>
      <c r="D1275" s="412" t="str">
        <f t="shared" si="57"/>
        <v>Monash ALL</v>
      </c>
      <c r="E1275" s="463">
        <v>195627</v>
      </c>
      <c r="F1275" s="460">
        <f t="shared" si="58"/>
        <v>195627</v>
      </c>
      <c r="G1275" s="461">
        <v>0.56799999999999995</v>
      </c>
      <c r="H1275" s="462">
        <f t="shared" si="59"/>
        <v>0.56799999999999995</v>
      </c>
      <c r="I1275" s="457">
        <v>498</v>
      </c>
      <c r="J1275" s="458">
        <v>2.723797126339337E-3</v>
      </c>
      <c r="K1275" s="457">
        <v>95419</v>
      </c>
      <c r="L1275" s="458">
        <v>0.52189156224532773</v>
      </c>
      <c r="M1275" s="457">
        <v>1805</v>
      </c>
      <c r="N1275" s="458">
        <v>9.8723972149447857E-3</v>
      </c>
    </row>
    <row r="1276" spans="1:14" x14ac:dyDescent="0.3">
      <c r="A1276" s="412" t="s">
        <v>1093</v>
      </c>
      <c r="B1276" s="413" t="s">
        <v>46</v>
      </c>
      <c r="C1276" s="465" t="s">
        <v>361</v>
      </c>
      <c r="D1276" s="412" t="str">
        <f t="shared" si="57"/>
        <v>Moree - Narrabri 12to17</v>
      </c>
      <c r="E1276" s="463">
        <v>1917</v>
      </c>
      <c r="F1276" s="460">
        <f t="shared" si="58"/>
        <v>1917</v>
      </c>
      <c r="G1276" s="461">
        <v>1.9583333333333333</v>
      </c>
      <c r="H1276" s="462">
        <f t="shared" si="59"/>
        <v>1.9583333333333333</v>
      </c>
      <c r="I1276" s="457">
        <v>527</v>
      </c>
      <c r="J1276" s="458">
        <v>0.29723632261703326</v>
      </c>
      <c r="K1276" s="457">
        <v>32</v>
      </c>
      <c r="L1276" s="458">
        <v>1.804850535815003E-2</v>
      </c>
      <c r="M1276" s="457">
        <v>0</v>
      </c>
      <c r="N1276" s="458">
        <v>0</v>
      </c>
    </row>
    <row r="1277" spans="1:14" x14ac:dyDescent="0.3">
      <c r="A1277" s="412" t="s">
        <v>1093</v>
      </c>
      <c r="B1277" s="413" t="s">
        <v>46</v>
      </c>
      <c r="C1277" s="465" t="s">
        <v>362</v>
      </c>
      <c r="D1277" s="412" t="str">
        <f t="shared" si="57"/>
        <v>Moree - Narrabri 18to24</v>
      </c>
      <c r="E1277" s="463">
        <v>1970</v>
      </c>
      <c r="F1277" s="460">
        <f t="shared" si="58"/>
        <v>1970</v>
      </c>
      <c r="G1277" s="461">
        <v>1.736</v>
      </c>
      <c r="H1277" s="462">
        <f t="shared" si="59"/>
        <v>1.736</v>
      </c>
      <c r="I1277" s="457">
        <v>425</v>
      </c>
      <c r="J1277" s="458">
        <v>0.21728016359918201</v>
      </c>
      <c r="K1277" s="457">
        <v>48</v>
      </c>
      <c r="L1277" s="458">
        <v>2.4539877300613498E-2</v>
      </c>
      <c r="M1277" s="457">
        <v>3</v>
      </c>
      <c r="N1277" s="458">
        <v>1.5337423312883436E-3</v>
      </c>
    </row>
    <row r="1278" spans="1:14" x14ac:dyDescent="0.3">
      <c r="A1278" s="412" t="s">
        <v>1093</v>
      </c>
      <c r="B1278" s="413" t="s">
        <v>46</v>
      </c>
      <c r="C1278" s="465" t="s">
        <v>364</v>
      </c>
      <c r="D1278" s="412" t="str">
        <f t="shared" si="57"/>
        <v>Moree - Narrabri 25to64</v>
      </c>
      <c r="E1278" s="463">
        <v>12405</v>
      </c>
      <c r="F1278" s="460">
        <f t="shared" si="58"/>
        <v>12405</v>
      </c>
      <c r="G1278" s="461">
        <v>1.736</v>
      </c>
      <c r="H1278" s="462">
        <f t="shared" si="59"/>
        <v>1.736</v>
      </c>
      <c r="I1278" s="457">
        <v>1892</v>
      </c>
      <c r="J1278" s="458">
        <v>0.15075697211155378</v>
      </c>
      <c r="K1278" s="457">
        <v>509</v>
      </c>
      <c r="L1278" s="458">
        <v>4.0557768924302788E-2</v>
      </c>
      <c r="M1278" s="457">
        <v>154</v>
      </c>
      <c r="N1278" s="458">
        <v>1.2270916334661354E-2</v>
      </c>
    </row>
    <row r="1279" spans="1:14" x14ac:dyDescent="0.3">
      <c r="A1279" s="412" t="s">
        <v>1093</v>
      </c>
      <c r="B1279" s="413" t="s">
        <v>46</v>
      </c>
      <c r="C1279" s="412" t="s">
        <v>9</v>
      </c>
      <c r="D1279" s="412" t="str">
        <f t="shared" si="57"/>
        <v>Moree - Narrabri 65+</v>
      </c>
      <c r="E1279" s="463">
        <v>4509</v>
      </c>
      <c r="F1279" s="460">
        <f t="shared" si="58"/>
        <v>4509</v>
      </c>
      <c r="G1279" s="461">
        <v>1.736</v>
      </c>
      <c r="H1279" s="462">
        <f t="shared" si="59"/>
        <v>1.736</v>
      </c>
      <c r="I1279" s="457">
        <v>340</v>
      </c>
      <c r="J1279" s="458">
        <v>7.8558225508317925E-2</v>
      </c>
      <c r="K1279" s="457">
        <v>71</v>
      </c>
      <c r="L1279" s="458">
        <v>1.6404805914972273E-2</v>
      </c>
      <c r="M1279" s="457">
        <v>206</v>
      </c>
      <c r="N1279" s="458">
        <v>4.7597042513863215E-2</v>
      </c>
    </row>
    <row r="1280" spans="1:14" x14ac:dyDescent="0.3">
      <c r="A1280" s="412" t="s">
        <v>1093</v>
      </c>
      <c r="B1280" s="413" t="s">
        <v>46</v>
      </c>
      <c r="C1280" s="412" t="s">
        <v>850</v>
      </c>
      <c r="D1280" s="412" t="str">
        <f t="shared" si="57"/>
        <v>Moree - Narrabri ALL</v>
      </c>
      <c r="E1280" s="463">
        <v>24906</v>
      </c>
      <c r="F1280" s="460">
        <f t="shared" si="58"/>
        <v>24906</v>
      </c>
      <c r="G1280" s="461">
        <v>1.736</v>
      </c>
      <c r="H1280" s="462">
        <f t="shared" si="59"/>
        <v>1.736</v>
      </c>
      <c r="I1280" s="457">
        <v>4285</v>
      </c>
      <c r="J1280" s="458">
        <v>0.17339052320640957</v>
      </c>
      <c r="K1280" s="457">
        <v>763</v>
      </c>
      <c r="L1280" s="458">
        <v>3.0874438554606889E-2</v>
      </c>
      <c r="M1280" s="457">
        <v>360</v>
      </c>
      <c r="N1280" s="458">
        <v>1.4567231821308623E-2</v>
      </c>
    </row>
    <row r="1281" spans="1:14" x14ac:dyDescent="0.3">
      <c r="A1281" s="412" t="s">
        <v>1093</v>
      </c>
      <c r="B1281" s="413" t="s">
        <v>142</v>
      </c>
      <c r="C1281" s="465" t="s">
        <v>361</v>
      </c>
      <c r="D1281" s="412" t="str">
        <f t="shared" si="57"/>
        <v>Moreland - North 12to17</v>
      </c>
      <c r="E1281" s="463">
        <v>5022</v>
      </c>
      <c r="F1281" s="460">
        <f t="shared" si="58"/>
        <v>5022</v>
      </c>
      <c r="G1281" s="461">
        <v>0.33333333333333331</v>
      </c>
      <c r="H1281" s="462">
        <f t="shared" si="59"/>
        <v>0.33333333333333331</v>
      </c>
      <c r="I1281" s="457">
        <v>36</v>
      </c>
      <c r="J1281" s="458">
        <v>7.7104304990361959E-3</v>
      </c>
      <c r="K1281" s="457">
        <v>1677</v>
      </c>
      <c r="L1281" s="458">
        <v>0.35917755408010282</v>
      </c>
      <c r="M1281" s="457">
        <v>0</v>
      </c>
      <c r="N1281" s="458">
        <v>0</v>
      </c>
    </row>
    <row r="1282" spans="1:14" x14ac:dyDescent="0.3">
      <c r="A1282" s="412" t="s">
        <v>1093</v>
      </c>
      <c r="B1282" s="413" t="s">
        <v>142</v>
      </c>
      <c r="C1282" s="465" t="s">
        <v>362</v>
      </c>
      <c r="D1282" s="412" t="str">
        <f t="shared" si="57"/>
        <v>Moreland - North 18to24</v>
      </c>
      <c r="E1282" s="463">
        <v>7443</v>
      </c>
      <c r="F1282" s="460">
        <f t="shared" si="58"/>
        <v>7443</v>
      </c>
      <c r="G1282" s="461">
        <v>0.624</v>
      </c>
      <c r="H1282" s="462">
        <f t="shared" si="59"/>
        <v>0.624</v>
      </c>
      <c r="I1282" s="457">
        <v>64</v>
      </c>
      <c r="J1282" s="458">
        <v>9.3172223031008881E-3</v>
      </c>
      <c r="K1282" s="457">
        <v>3088</v>
      </c>
      <c r="L1282" s="458">
        <v>0.44955597612461784</v>
      </c>
      <c r="M1282" s="457">
        <v>17</v>
      </c>
      <c r="N1282" s="458">
        <v>2.4748871742611735E-3</v>
      </c>
    </row>
    <row r="1283" spans="1:14" x14ac:dyDescent="0.3">
      <c r="A1283" s="412" t="s">
        <v>1093</v>
      </c>
      <c r="B1283" s="413" t="s">
        <v>142</v>
      </c>
      <c r="C1283" s="465" t="s">
        <v>364</v>
      </c>
      <c r="D1283" s="412" t="str">
        <f t="shared" si="57"/>
        <v>Moreland - North 25to64</v>
      </c>
      <c r="E1283" s="463">
        <v>47947</v>
      </c>
      <c r="F1283" s="460">
        <f t="shared" si="58"/>
        <v>47947</v>
      </c>
      <c r="G1283" s="461">
        <v>0.624</v>
      </c>
      <c r="H1283" s="462">
        <f t="shared" si="59"/>
        <v>0.624</v>
      </c>
      <c r="I1283" s="457">
        <v>233</v>
      </c>
      <c r="J1283" s="458">
        <v>5.1815776013521024E-3</v>
      </c>
      <c r="K1283" s="457">
        <v>19147</v>
      </c>
      <c r="L1283" s="458">
        <v>0.42580114306046657</v>
      </c>
      <c r="M1283" s="457">
        <v>298</v>
      </c>
      <c r="N1283" s="458">
        <v>6.6270820824159936E-3</v>
      </c>
    </row>
    <row r="1284" spans="1:14" x14ac:dyDescent="0.3">
      <c r="A1284" s="412" t="s">
        <v>1093</v>
      </c>
      <c r="B1284" s="413" t="s">
        <v>142</v>
      </c>
      <c r="C1284" s="412" t="s">
        <v>9</v>
      </c>
      <c r="D1284" s="412" t="str">
        <f t="shared" si="57"/>
        <v>Moreland - North 65+</v>
      </c>
      <c r="E1284" s="463">
        <v>11319</v>
      </c>
      <c r="F1284" s="460">
        <f t="shared" si="58"/>
        <v>11319</v>
      </c>
      <c r="G1284" s="461">
        <v>0.624</v>
      </c>
      <c r="H1284" s="462">
        <f t="shared" si="59"/>
        <v>0.624</v>
      </c>
      <c r="I1284" s="457">
        <v>31</v>
      </c>
      <c r="J1284" s="458">
        <v>2.6448255268321816E-3</v>
      </c>
      <c r="K1284" s="457">
        <v>5707</v>
      </c>
      <c r="L1284" s="458">
        <v>0.48690384779455675</v>
      </c>
      <c r="M1284" s="457">
        <v>324</v>
      </c>
      <c r="N1284" s="458">
        <v>2.7642692603020221E-2</v>
      </c>
    </row>
    <row r="1285" spans="1:14" x14ac:dyDescent="0.3">
      <c r="A1285" s="412" t="s">
        <v>1093</v>
      </c>
      <c r="B1285" s="413" t="s">
        <v>142</v>
      </c>
      <c r="C1285" s="412" t="s">
        <v>850</v>
      </c>
      <c r="D1285" s="412" t="str">
        <f t="shared" si="57"/>
        <v>Moreland - North ALL</v>
      </c>
      <c r="E1285" s="463">
        <v>84252</v>
      </c>
      <c r="F1285" s="460">
        <f t="shared" si="58"/>
        <v>84252</v>
      </c>
      <c r="G1285" s="461">
        <v>0.624</v>
      </c>
      <c r="H1285" s="462">
        <f t="shared" si="59"/>
        <v>0.624</v>
      </c>
      <c r="I1285" s="457">
        <v>465</v>
      </c>
      <c r="J1285" s="458">
        <v>5.773743745110943E-3</v>
      </c>
      <c r="K1285" s="457">
        <v>34253</v>
      </c>
      <c r="L1285" s="458">
        <v>0.42530762258340887</v>
      </c>
      <c r="M1285" s="457">
        <v>642</v>
      </c>
      <c r="N1285" s="458">
        <v>7.9714913642176879E-3</v>
      </c>
    </row>
    <row r="1286" spans="1:14" x14ac:dyDescent="0.3">
      <c r="A1286" s="412" t="s">
        <v>1093</v>
      </c>
      <c r="B1286" s="413" t="s">
        <v>161</v>
      </c>
      <c r="C1286" s="465" t="s">
        <v>361</v>
      </c>
      <c r="D1286" s="412" t="str">
        <f t="shared" si="57"/>
        <v>Mornington Peninsula 12to17</v>
      </c>
      <c r="E1286" s="463">
        <v>12308</v>
      </c>
      <c r="F1286" s="460">
        <f t="shared" si="58"/>
        <v>12308</v>
      </c>
      <c r="G1286" s="461">
        <v>0.45833333333333331</v>
      </c>
      <c r="H1286" s="462">
        <f t="shared" si="59"/>
        <v>0.45833333333333331</v>
      </c>
      <c r="I1286" s="457">
        <v>226</v>
      </c>
      <c r="J1286" s="458">
        <v>1.8553484935555375E-2</v>
      </c>
      <c r="K1286" s="457">
        <v>397</v>
      </c>
      <c r="L1286" s="458">
        <v>3.2591741236351696E-2</v>
      </c>
      <c r="M1286" s="457">
        <v>17</v>
      </c>
      <c r="N1286" s="458">
        <v>1.3956161234709794E-3</v>
      </c>
    </row>
    <row r="1287" spans="1:14" x14ac:dyDescent="0.3">
      <c r="A1287" s="412" t="s">
        <v>1093</v>
      </c>
      <c r="B1287" s="413" t="s">
        <v>161</v>
      </c>
      <c r="C1287" s="465" t="s">
        <v>362</v>
      </c>
      <c r="D1287" s="412" t="str">
        <f t="shared" si="57"/>
        <v>Mornington Peninsula 18to24</v>
      </c>
      <c r="E1287" s="463">
        <v>11960</v>
      </c>
      <c r="F1287" s="460">
        <f t="shared" si="58"/>
        <v>11960</v>
      </c>
      <c r="G1287" s="461">
        <v>1.0720000000000001</v>
      </c>
      <c r="H1287" s="462">
        <f t="shared" si="59"/>
        <v>1.0720000000000001</v>
      </c>
      <c r="I1287" s="457">
        <v>229</v>
      </c>
      <c r="J1287" s="458">
        <v>2.0192222908032801E-2</v>
      </c>
      <c r="K1287" s="457">
        <v>378</v>
      </c>
      <c r="L1287" s="458">
        <v>3.333039414513711E-2</v>
      </c>
      <c r="M1287" s="457">
        <v>674</v>
      </c>
      <c r="N1287" s="458">
        <v>5.9430385327572527E-2</v>
      </c>
    </row>
    <row r="1288" spans="1:14" x14ac:dyDescent="0.3">
      <c r="A1288" s="412" t="s">
        <v>1093</v>
      </c>
      <c r="B1288" s="413" t="s">
        <v>161</v>
      </c>
      <c r="C1288" s="465" t="s">
        <v>364</v>
      </c>
      <c r="D1288" s="412" t="str">
        <f t="shared" si="57"/>
        <v>Mornington Peninsula 25to64</v>
      </c>
      <c r="E1288" s="463">
        <v>77690</v>
      </c>
      <c r="F1288" s="460">
        <f t="shared" si="58"/>
        <v>77690</v>
      </c>
      <c r="G1288" s="461">
        <v>1.0720000000000001</v>
      </c>
      <c r="H1288" s="462">
        <f t="shared" si="59"/>
        <v>1.0720000000000001</v>
      </c>
      <c r="I1288" s="457">
        <v>687</v>
      </c>
      <c r="J1288" s="458">
        <v>8.7846045649255158E-3</v>
      </c>
      <c r="K1288" s="457">
        <v>4581</v>
      </c>
      <c r="L1288" s="458">
        <v>5.8576817339044816E-2</v>
      </c>
      <c r="M1288" s="457">
        <v>2053</v>
      </c>
      <c r="N1288" s="458">
        <v>2.6251518445112206E-2</v>
      </c>
    </row>
    <row r="1289" spans="1:14" x14ac:dyDescent="0.3">
      <c r="A1289" s="412" t="s">
        <v>1093</v>
      </c>
      <c r="B1289" s="413" t="s">
        <v>161</v>
      </c>
      <c r="C1289" s="412" t="s">
        <v>9</v>
      </c>
      <c r="D1289" s="412" t="str">
        <f t="shared" si="57"/>
        <v>Mornington Peninsula 65+</v>
      </c>
      <c r="E1289" s="463">
        <v>47338</v>
      </c>
      <c r="F1289" s="460">
        <f t="shared" si="58"/>
        <v>47338</v>
      </c>
      <c r="G1289" s="461">
        <v>1.0720000000000001</v>
      </c>
      <c r="H1289" s="462">
        <f t="shared" si="59"/>
        <v>1.0720000000000001</v>
      </c>
      <c r="I1289" s="457">
        <v>132</v>
      </c>
      <c r="J1289" s="458">
        <v>2.8712505166075741E-3</v>
      </c>
      <c r="K1289" s="457">
        <v>2764</v>
      </c>
      <c r="L1289" s="458">
        <v>6.0122245665934354E-2</v>
      </c>
      <c r="M1289" s="457">
        <v>2953</v>
      </c>
      <c r="N1289" s="458">
        <v>6.423335436016793E-2</v>
      </c>
    </row>
    <row r="1290" spans="1:14" x14ac:dyDescent="0.3">
      <c r="A1290" s="412" t="s">
        <v>1093</v>
      </c>
      <c r="B1290" s="413" t="s">
        <v>161</v>
      </c>
      <c r="C1290" s="412" t="s">
        <v>850</v>
      </c>
      <c r="D1290" s="412" t="str">
        <f t="shared" si="57"/>
        <v>Mornington Peninsula ALL</v>
      </c>
      <c r="E1290" s="463">
        <v>170243</v>
      </c>
      <c r="F1290" s="460">
        <f t="shared" si="58"/>
        <v>170243</v>
      </c>
      <c r="G1290" s="461">
        <v>1.0720000000000001</v>
      </c>
      <c r="H1290" s="462">
        <f t="shared" si="59"/>
        <v>1.0720000000000001</v>
      </c>
      <c r="I1290" s="457">
        <v>1724</v>
      </c>
      <c r="J1290" s="458">
        <v>1.0204323223713806E-2</v>
      </c>
      <c r="K1290" s="457">
        <v>9015</v>
      </c>
      <c r="L1290" s="458">
        <v>5.3359613608921087E-2</v>
      </c>
      <c r="M1290" s="457">
        <v>5691</v>
      </c>
      <c r="N1290" s="458">
        <v>3.3684920804034381E-2</v>
      </c>
    </row>
    <row r="1291" spans="1:14" x14ac:dyDescent="0.3">
      <c r="A1291" s="412" t="s">
        <v>1093</v>
      </c>
      <c r="B1291" s="413" t="s">
        <v>65</v>
      </c>
      <c r="C1291" s="465" t="s">
        <v>361</v>
      </c>
      <c r="D1291" s="412" t="str">
        <f t="shared" si="57"/>
        <v>Mount Druitt 12to17</v>
      </c>
      <c r="E1291" s="463">
        <v>10472</v>
      </c>
      <c r="F1291" s="460">
        <f t="shared" si="58"/>
        <v>10472</v>
      </c>
      <c r="G1291" s="461">
        <v>0.66666666666666663</v>
      </c>
      <c r="H1291" s="462">
        <f t="shared" si="59"/>
        <v>0.66666666666666663</v>
      </c>
      <c r="I1291" s="457">
        <v>907</v>
      </c>
      <c r="J1291" s="458">
        <v>8.9659944642151046E-2</v>
      </c>
      <c r="K1291" s="457">
        <v>3220</v>
      </c>
      <c r="L1291" s="458">
        <v>0.31830763147489127</v>
      </c>
      <c r="M1291" s="457">
        <v>0</v>
      </c>
      <c r="N1291" s="458">
        <v>0</v>
      </c>
    </row>
    <row r="1292" spans="1:14" x14ac:dyDescent="0.3">
      <c r="A1292" s="412" t="s">
        <v>1093</v>
      </c>
      <c r="B1292" s="413" t="s">
        <v>65</v>
      </c>
      <c r="C1292" s="465" t="s">
        <v>362</v>
      </c>
      <c r="D1292" s="412" t="str">
        <f t="shared" si="57"/>
        <v>Mount Druitt 18to24</v>
      </c>
      <c r="E1292" s="463">
        <v>11967</v>
      </c>
      <c r="F1292" s="460">
        <f t="shared" si="58"/>
        <v>11967</v>
      </c>
      <c r="G1292" s="461">
        <v>0.71200000000000008</v>
      </c>
      <c r="H1292" s="462">
        <f t="shared" si="59"/>
        <v>0.71200000000000008</v>
      </c>
      <c r="I1292" s="457">
        <v>822</v>
      </c>
      <c r="J1292" s="458">
        <v>7.1928596429821495E-2</v>
      </c>
      <c r="K1292" s="457">
        <v>4005</v>
      </c>
      <c r="L1292" s="458">
        <v>0.35045502275113755</v>
      </c>
      <c r="M1292" s="457">
        <v>9</v>
      </c>
      <c r="N1292" s="458">
        <v>7.8753937696884847E-4</v>
      </c>
    </row>
    <row r="1293" spans="1:14" x14ac:dyDescent="0.3">
      <c r="A1293" s="412" t="s">
        <v>1093</v>
      </c>
      <c r="B1293" s="413" t="s">
        <v>65</v>
      </c>
      <c r="C1293" s="465" t="s">
        <v>364</v>
      </c>
      <c r="D1293" s="412" t="str">
        <f t="shared" si="57"/>
        <v>Mount Druitt 25to64</v>
      </c>
      <c r="E1293" s="463">
        <v>59290</v>
      </c>
      <c r="F1293" s="460">
        <f t="shared" si="58"/>
        <v>59290</v>
      </c>
      <c r="G1293" s="461">
        <v>0.71200000000000008</v>
      </c>
      <c r="H1293" s="462">
        <f t="shared" si="59"/>
        <v>0.71200000000000008</v>
      </c>
      <c r="I1293" s="457">
        <v>2403</v>
      </c>
      <c r="J1293" s="458">
        <v>4.1036938367744247E-2</v>
      </c>
      <c r="K1293" s="457">
        <v>28303</v>
      </c>
      <c r="L1293" s="458">
        <v>0.48334101815325237</v>
      </c>
      <c r="M1293" s="457">
        <v>447</v>
      </c>
      <c r="N1293" s="458">
        <v>7.6335877862595417E-3</v>
      </c>
    </row>
    <row r="1294" spans="1:14" x14ac:dyDescent="0.3">
      <c r="A1294" s="412" t="s">
        <v>1093</v>
      </c>
      <c r="B1294" s="413" t="s">
        <v>65</v>
      </c>
      <c r="C1294" s="412" t="s">
        <v>9</v>
      </c>
      <c r="D1294" s="412" t="str">
        <f t="shared" si="57"/>
        <v>Mount Druitt 65+</v>
      </c>
      <c r="E1294" s="463">
        <v>14109</v>
      </c>
      <c r="F1294" s="460">
        <f t="shared" si="58"/>
        <v>14109</v>
      </c>
      <c r="G1294" s="461">
        <v>0.71200000000000008</v>
      </c>
      <c r="H1294" s="462">
        <f t="shared" si="59"/>
        <v>0.71200000000000008</v>
      </c>
      <c r="I1294" s="457">
        <v>291</v>
      </c>
      <c r="J1294" s="458">
        <v>2.1279707495429616E-2</v>
      </c>
      <c r="K1294" s="457">
        <v>5857</v>
      </c>
      <c r="L1294" s="458">
        <v>0.42829981718464349</v>
      </c>
      <c r="M1294" s="457">
        <v>445</v>
      </c>
      <c r="N1294" s="458">
        <v>3.2541133455210237E-2</v>
      </c>
    </row>
    <row r="1295" spans="1:14" x14ac:dyDescent="0.3">
      <c r="A1295" s="412" t="s">
        <v>1093</v>
      </c>
      <c r="B1295" s="413" t="s">
        <v>65</v>
      </c>
      <c r="C1295" s="412" t="s">
        <v>850</v>
      </c>
      <c r="D1295" s="412" t="str">
        <f t="shared" si="57"/>
        <v>Mount Druitt ALL</v>
      </c>
      <c r="E1295" s="463">
        <v>117687</v>
      </c>
      <c r="F1295" s="460">
        <f t="shared" si="58"/>
        <v>117687</v>
      </c>
      <c r="G1295" s="461">
        <v>0.71200000000000008</v>
      </c>
      <c r="H1295" s="462">
        <f t="shared" si="59"/>
        <v>0.71200000000000008</v>
      </c>
      <c r="I1295" s="457">
        <v>6449</v>
      </c>
      <c r="J1295" s="458">
        <v>5.5773205683695266E-2</v>
      </c>
      <c r="K1295" s="457">
        <v>48245</v>
      </c>
      <c r="L1295" s="458">
        <v>0.41723961981855762</v>
      </c>
      <c r="M1295" s="457">
        <v>904</v>
      </c>
      <c r="N1295" s="458">
        <v>7.8181079141045936E-3</v>
      </c>
    </row>
    <row r="1296" spans="1:14" x14ac:dyDescent="0.3">
      <c r="A1296" s="412" t="s">
        <v>1093</v>
      </c>
      <c r="B1296" s="413" t="s">
        <v>182</v>
      </c>
      <c r="C1296" s="465" t="s">
        <v>361</v>
      </c>
      <c r="D1296" s="412" t="str">
        <f t="shared" ref="D1296:D1359" si="60">B1296&amp;" "&amp;C1296</f>
        <v>Mt Gravatt 12to17</v>
      </c>
      <c r="E1296" s="463">
        <v>6710</v>
      </c>
      <c r="F1296" s="460">
        <f t="shared" ref="F1296:F1359" si="61">E1296</f>
        <v>6710</v>
      </c>
      <c r="G1296" s="461">
        <v>1.125</v>
      </c>
      <c r="H1296" s="462">
        <f t="shared" ref="H1296:H1359" si="62">G1296</f>
        <v>1.125</v>
      </c>
      <c r="I1296" s="457">
        <v>149</v>
      </c>
      <c r="J1296" s="458">
        <v>2.3786717752234992E-2</v>
      </c>
      <c r="K1296" s="457">
        <v>2155</v>
      </c>
      <c r="L1296" s="458">
        <v>0.34402937420178797</v>
      </c>
      <c r="M1296" s="457">
        <v>0</v>
      </c>
      <c r="N1296" s="458">
        <v>0</v>
      </c>
    </row>
    <row r="1297" spans="1:14" x14ac:dyDescent="0.3">
      <c r="A1297" s="412" t="s">
        <v>1093</v>
      </c>
      <c r="B1297" s="413" t="s">
        <v>182</v>
      </c>
      <c r="C1297" s="465" t="s">
        <v>362</v>
      </c>
      <c r="D1297" s="412" t="str">
        <f t="shared" si="60"/>
        <v>Mt Gravatt 18to24</v>
      </c>
      <c r="E1297" s="463">
        <v>9003</v>
      </c>
      <c r="F1297" s="460">
        <f t="shared" si="61"/>
        <v>9003</v>
      </c>
      <c r="G1297" s="461">
        <v>0.76800000000000002</v>
      </c>
      <c r="H1297" s="462">
        <f t="shared" si="62"/>
        <v>0.76800000000000002</v>
      </c>
      <c r="I1297" s="457">
        <v>174</v>
      </c>
      <c r="J1297" s="458">
        <v>2.1875785768166959E-2</v>
      </c>
      <c r="K1297" s="457">
        <v>2857</v>
      </c>
      <c r="L1297" s="458">
        <v>0.35919034448076442</v>
      </c>
      <c r="M1297" s="457">
        <v>24</v>
      </c>
      <c r="N1297" s="458">
        <v>3.0173497611264773E-3</v>
      </c>
    </row>
    <row r="1298" spans="1:14" x14ac:dyDescent="0.3">
      <c r="A1298" s="412" t="s">
        <v>1093</v>
      </c>
      <c r="B1298" s="413" t="s">
        <v>182</v>
      </c>
      <c r="C1298" s="465" t="s">
        <v>364</v>
      </c>
      <c r="D1298" s="412" t="str">
        <f t="shared" si="60"/>
        <v>Mt Gravatt 25to64</v>
      </c>
      <c r="E1298" s="463">
        <v>45221</v>
      </c>
      <c r="F1298" s="460">
        <f t="shared" si="61"/>
        <v>45221</v>
      </c>
      <c r="G1298" s="461">
        <v>0.76800000000000002</v>
      </c>
      <c r="H1298" s="462">
        <f t="shared" si="62"/>
        <v>0.76800000000000002</v>
      </c>
      <c r="I1298" s="457">
        <v>469</v>
      </c>
      <c r="J1298" s="458">
        <v>1.1073072836737103E-2</v>
      </c>
      <c r="K1298" s="457">
        <v>18699</v>
      </c>
      <c r="L1298" s="458">
        <v>0.44148270570180614</v>
      </c>
      <c r="M1298" s="457">
        <v>588</v>
      </c>
      <c r="N1298" s="458">
        <v>1.3882658481879353E-2</v>
      </c>
    </row>
    <row r="1299" spans="1:14" x14ac:dyDescent="0.3">
      <c r="A1299" s="412" t="s">
        <v>1093</v>
      </c>
      <c r="B1299" s="413" t="s">
        <v>182</v>
      </c>
      <c r="C1299" s="412" t="s">
        <v>9</v>
      </c>
      <c r="D1299" s="412" t="str">
        <f t="shared" si="60"/>
        <v>Mt Gravatt 65+</v>
      </c>
      <c r="E1299" s="463">
        <v>11417</v>
      </c>
      <c r="F1299" s="460">
        <f t="shared" si="61"/>
        <v>11417</v>
      </c>
      <c r="G1299" s="461">
        <v>0.76800000000000002</v>
      </c>
      <c r="H1299" s="462">
        <f t="shared" si="62"/>
        <v>0.76800000000000002</v>
      </c>
      <c r="I1299" s="457">
        <v>54</v>
      </c>
      <c r="J1299" s="458">
        <v>4.9015158391576656E-3</v>
      </c>
      <c r="K1299" s="457">
        <v>3246</v>
      </c>
      <c r="L1299" s="458">
        <v>0.29463556322047746</v>
      </c>
      <c r="M1299" s="457">
        <v>626</v>
      </c>
      <c r="N1299" s="458">
        <v>5.6821276209494419E-2</v>
      </c>
    </row>
    <row r="1300" spans="1:14" x14ac:dyDescent="0.3">
      <c r="A1300" s="412" t="s">
        <v>1093</v>
      </c>
      <c r="B1300" s="413" t="s">
        <v>182</v>
      </c>
      <c r="C1300" s="412" t="s">
        <v>850</v>
      </c>
      <c r="D1300" s="412" t="str">
        <f t="shared" si="60"/>
        <v>Mt Gravatt ALL</v>
      </c>
      <c r="E1300" s="463">
        <v>84397</v>
      </c>
      <c r="F1300" s="460">
        <f t="shared" si="61"/>
        <v>84397</v>
      </c>
      <c r="G1300" s="461">
        <v>0.76800000000000002</v>
      </c>
      <c r="H1300" s="462">
        <f t="shared" si="62"/>
        <v>0.76800000000000002</v>
      </c>
      <c r="I1300" s="457">
        <v>1101</v>
      </c>
      <c r="J1300" s="458">
        <v>1.3872613872613872E-2</v>
      </c>
      <c r="K1300" s="457">
        <v>31838</v>
      </c>
      <c r="L1300" s="458">
        <v>0.40115920115920117</v>
      </c>
      <c r="M1300" s="457">
        <v>1243</v>
      </c>
      <c r="N1300" s="458">
        <v>1.566181566181566E-2</v>
      </c>
    </row>
    <row r="1301" spans="1:14" x14ac:dyDescent="0.3">
      <c r="A1301" s="412" t="s">
        <v>1093</v>
      </c>
      <c r="B1301" s="413" t="s">
        <v>210</v>
      </c>
      <c r="C1301" s="465" t="s">
        <v>361</v>
      </c>
      <c r="D1301" s="412" t="str">
        <f t="shared" si="60"/>
        <v>Mudgeeraba - Tallebudgera 12to17</v>
      </c>
      <c r="E1301" s="463">
        <v>3622</v>
      </c>
      <c r="F1301" s="460">
        <f t="shared" si="61"/>
        <v>3622</v>
      </c>
      <c r="G1301" s="461">
        <v>0.16666666666666666</v>
      </c>
      <c r="H1301" s="462">
        <f t="shared" si="62"/>
        <v>0.16666666666666666</v>
      </c>
      <c r="I1301" s="457">
        <v>103</v>
      </c>
      <c r="J1301" s="458">
        <v>2.9120723777212327E-2</v>
      </c>
      <c r="K1301" s="457">
        <v>252</v>
      </c>
      <c r="L1301" s="458">
        <v>7.124681933842239E-2</v>
      </c>
      <c r="M1301" s="457">
        <v>0</v>
      </c>
      <c r="N1301" s="458">
        <v>0</v>
      </c>
    </row>
    <row r="1302" spans="1:14" x14ac:dyDescent="0.3">
      <c r="A1302" s="412" t="s">
        <v>1093</v>
      </c>
      <c r="B1302" s="413" t="s">
        <v>210</v>
      </c>
      <c r="C1302" s="465" t="s">
        <v>362</v>
      </c>
      <c r="D1302" s="412" t="str">
        <f t="shared" si="60"/>
        <v>Mudgeeraba - Tallebudgera 18to24</v>
      </c>
      <c r="E1302" s="463">
        <v>3047</v>
      </c>
      <c r="F1302" s="460">
        <f t="shared" si="61"/>
        <v>3047</v>
      </c>
      <c r="G1302" s="464">
        <v>1</v>
      </c>
      <c r="H1302" s="462">
        <f t="shared" si="62"/>
        <v>1</v>
      </c>
      <c r="I1302" s="457">
        <v>80</v>
      </c>
      <c r="J1302" s="458">
        <v>2.9750836742283376E-2</v>
      </c>
      <c r="K1302" s="457">
        <v>159</v>
      </c>
      <c r="L1302" s="458">
        <v>5.9129788025288212E-2</v>
      </c>
      <c r="M1302" s="457">
        <v>14</v>
      </c>
      <c r="N1302" s="458">
        <v>5.206396429899591E-3</v>
      </c>
    </row>
    <row r="1303" spans="1:14" x14ac:dyDescent="0.3">
      <c r="A1303" s="412" t="s">
        <v>1093</v>
      </c>
      <c r="B1303" s="413" t="s">
        <v>210</v>
      </c>
      <c r="C1303" s="465" t="s">
        <v>364</v>
      </c>
      <c r="D1303" s="412" t="str">
        <f t="shared" si="60"/>
        <v>Mudgeeraba - Tallebudgera 25to64</v>
      </c>
      <c r="E1303" s="463">
        <v>19105</v>
      </c>
      <c r="F1303" s="460">
        <f t="shared" si="61"/>
        <v>19105</v>
      </c>
      <c r="G1303" s="464">
        <v>1</v>
      </c>
      <c r="H1303" s="462">
        <f t="shared" si="62"/>
        <v>1</v>
      </c>
      <c r="I1303" s="457">
        <v>309</v>
      </c>
      <c r="J1303" s="458">
        <v>1.6763413443281073E-2</v>
      </c>
      <c r="K1303" s="457">
        <v>1742</v>
      </c>
      <c r="L1303" s="458">
        <v>9.450442141810883E-2</v>
      </c>
      <c r="M1303" s="457">
        <v>403</v>
      </c>
      <c r="N1303" s="458">
        <v>2.1862963163890848E-2</v>
      </c>
    </row>
    <row r="1304" spans="1:14" x14ac:dyDescent="0.3">
      <c r="A1304" s="412" t="s">
        <v>1093</v>
      </c>
      <c r="B1304" s="413" t="s">
        <v>210</v>
      </c>
      <c r="C1304" s="412" t="s">
        <v>9</v>
      </c>
      <c r="D1304" s="412" t="str">
        <f t="shared" si="60"/>
        <v>Mudgeeraba - Tallebudgera 65+</v>
      </c>
      <c r="E1304" s="463">
        <v>5428</v>
      </c>
      <c r="F1304" s="460">
        <f t="shared" si="61"/>
        <v>5428</v>
      </c>
      <c r="G1304" s="464">
        <v>1</v>
      </c>
      <c r="H1304" s="462">
        <f t="shared" si="62"/>
        <v>1</v>
      </c>
      <c r="I1304" s="457">
        <v>40</v>
      </c>
      <c r="J1304" s="458">
        <v>7.630675314765357E-3</v>
      </c>
      <c r="K1304" s="457">
        <v>384</v>
      </c>
      <c r="L1304" s="458">
        <v>7.3254483021747419E-2</v>
      </c>
      <c r="M1304" s="457">
        <v>326</v>
      </c>
      <c r="N1304" s="458">
        <v>6.2190003815337659E-2</v>
      </c>
    </row>
    <row r="1305" spans="1:14" x14ac:dyDescent="0.3">
      <c r="A1305" s="412" t="s">
        <v>1093</v>
      </c>
      <c r="B1305" s="413" t="s">
        <v>210</v>
      </c>
      <c r="C1305" s="412" t="s">
        <v>850</v>
      </c>
      <c r="D1305" s="412" t="str">
        <f t="shared" si="60"/>
        <v>Mudgeeraba - Tallebudgera ALL</v>
      </c>
      <c r="E1305" s="463">
        <v>37482</v>
      </c>
      <c r="F1305" s="460">
        <f t="shared" si="61"/>
        <v>37482</v>
      </c>
      <c r="G1305" s="464">
        <v>1</v>
      </c>
      <c r="H1305" s="462">
        <f t="shared" si="62"/>
        <v>1</v>
      </c>
      <c r="I1305" s="457">
        <v>750</v>
      </c>
      <c r="J1305" s="458">
        <v>2.0814253600865872E-2</v>
      </c>
      <c r="K1305" s="457">
        <v>2966</v>
      </c>
      <c r="L1305" s="458">
        <v>8.23134349068909E-2</v>
      </c>
      <c r="M1305" s="457">
        <v>745</v>
      </c>
      <c r="N1305" s="458">
        <v>2.0675491910193435E-2</v>
      </c>
    </row>
    <row r="1306" spans="1:14" x14ac:dyDescent="0.3">
      <c r="A1306" s="412" t="s">
        <v>1093</v>
      </c>
      <c r="B1306" s="413" t="s">
        <v>291</v>
      </c>
      <c r="C1306" s="465" t="s">
        <v>361</v>
      </c>
      <c r="D1306" s="412" t="str">
        <f t="shared" si="60"/>
        <v>Mundaring 12to17</v>
      </c>
      <c r="E1306" s="463">
        <v>3465</v>
      </c>
      <c r="F1306" s="460">
        <f t="shared" si="61"/>
        <v>3465</v>
      </c>
      <c r="G1306" s="461">
        <v>0.37499999999999994</v>
      </c>
      <c r="H1306" s="462">
        <f t="shared" si="62"/>
        <v>0.37499999999999994</v>
      </c>
      <c r="I1306" s="457">
        <v>152</v>
      </c>
      <c r="J1306" s="458">
        <v>4.6200607902735565E-2</v>
      </c>
      <c r="K1306" s="457">
        <v>157</v>
      </c>
      <c r="L1306" s="458">
        <v>4.772036474164134E-2</v>
      </c>
      <c r="M1306" s="457">
        <v>0</v>
      </c>
      <c r="N1306" s="458">
        <v>0</v>
      </c>
    </row>
    <row r="1307" spans="1:14" x14ac:dyDescent="0.3">
      <c r="A1307" s="412" t="s">
        <v>1093</v>
      </c>
      <c r="B1307" s="413" t="s">
        <v>291</v>
      </c>
      <c r="C1307" s="465" t="s">
        <v>362</v>
      </c>
      <c r="D1307" s="412" t="str">
        <f t="shared" si="60"/>
        <v>Mundaring 18to24</v>
      </c>
      <c r="E1307" s="463">
        <v>3721</v>
      </c>
      <c r="F1307" s="460">
        <f t="shared" si="61"/>
        <v>3721</v>
      </c>
      <c r="G1307" s="461">
        <v>1.32</v>
      </c>
      <c r="H1307" s="462">
        <f t="shared" si="62"/>
        <v>1.32</v>
      </c>
      <c r="I1307" s="457">
        <v>261</v>
      </c>
      <c r="J1307" s="458">
        <v>7.8567128236002412E-2</v>
      </c>
      <c r="K1307" s="457">
        <v>194</v>
      </c>
      <c r="L1307" s="458">
        <v>5.8398555087296806E-2</v>
      </c>
      <c r="M1307" s="457">
        <v>11</v>
      </c>
      <c r="N1307" s="458">
        <v>3.3112582781456954E-3</v>
      </c>
    </row>
    <row r="1308" spans="1:14" x14ac:dyDescent="0.3">
      <c r="A1308" s="412" t="s">
        <v>1093</v>
      </c>
      <c r="B1308" s="413" t="s">
        <v>291</v>
      </c>
      <c r="C1308" s="465" t="s">
        <v>364</v>
      </c>
      <c r="D1308" s="412" t="str">
        <f t="shared" si="60"/>
        <v>Mundaring 25to64</v>
      </c>
      <c r="E1308" s="463">
        <v>24259</v>
      </c>
      <c r="F1308" s="460">
        <f t="shared" si="61"/>
        <v>24259</v>
      </c>
      <c r="G1308" s="461">
        <v>1.32</v>
      </c>
      <c r="H1308" s="462">
        <f t="shared" si="62"/>
        <v>1.32</v>
      </c>
      <c r="I1308" s="457">
        <v>986</v>
      </c>
      <c r="J1308" s="458">
        <v>4.3073697086191076E-2</v>
      </c>
      <c r="K1308" s="457">
        <v>1657</v>
      </c>
      <c r="L1308" s="458">
        <v>7.2386527456205496E-2</v>
      </c>
      <c r="M1308" s="457">
        <v>540</v>
      </c>
      <c r="N1308" s="458">
        <v>2.3590057227731422E-2</v>
      </c>
    </row>
    <row r="1309" spans="1:14" x14ac:dyDescent="0.3">
      <c r="A1309" s="412" t="s">
        <v>1093</v>
      </c>
      <c r="B1309" s="413" t="s">
        <v>291</v>
      </c>
      <c r="C1309" s="412" t="s">
        <v>9</v>
      </c>
      <c r="D1309" s="412" t="str">
        <f t="shared" si="60"/>
        <v>Mundaring 65+</v>
      </c>
      <c r="E1309" s="463">
        <v>9232</v>
      </c>
      <c r="F1309" s="460">
        <f t="shared" si="61"/>
        <v>9232</v>
      </c>
      <c r="G1309" s="461">
        <v>1.32</v>
      </c>
      <c r="H1309" s="462">
        <f t="shared" si="62"/>
        <v>1.32</v>
      </c>
      <c r="I1309" s="457">
        <v>69</v>
      </c>
      <c r="J1309" s="458">
        <v>8.0909943714821755E-3</v>
      </c>
      <c r="K1309" s="457">
        <v>510</v>
      </c>
      <c r="L1309" s="458">
        <v>5.9803001876172608E-2</v>
      </c>
      <c r="M1309" s="457">
        <v>647</v>
      </c>
      <c r="N1309" s="458">
        <v>7.5867729831144468E-2</v>
      </c>
    </row>
    <row r="1310" spans="1:14" x14ac:dyDescent="0.3">
      <c r="A1310" s="412" t="s">
        <v>1093</v>
      </c>
      <c r="B1310" s="413" t="s">
        <v>291</v>
      </c>
      <c r="C1310" s="412" t="s">
        <v>850</v>
      </c>
      <c r="D1310" s="412" t="str">
        <f t="shared" si="60"/>
        <v>Mundaring ALL</v>
      </c>
      <c r="E1310" s="463">
        <v>46807</v>
      </c>
      <c r="F1310" s="460">
        <f t="shared" si="61"/>
        <v>46807</v>
      </c>
      <c r="G1310" s="461">
        <v>1.32</v>
      </c>
      <c r="H1310" s="462">
        <f t="shared" si="62"/>
        <v>1.32</v>
      </c>
      <c r="I1310" s="457">
        <v>1802</v>
      </c>
      <c r="J1310" s="458">
        <v>4.1149068322981368E-2</v>
      </c>
      <c r="K1310" s="457">
        <v>2902</v>
      </c>
      <c r="L1310" s="458">
        <v>6.6267811472415047E-2</v>
      </c>
      <c r="M1310" s="457">
        <v>1197</v>
      </c>
      <c r="N1310" s="458">
        <v>2.7333759590792837E-2</v>
      </c>
    </row>
    <row r="1311" spans="1:14" x14ac:dyDescent="0.3">
      <c r="A1311" s="412" t="s">
        <v>1093</v>
      </c>
      <c r="B1311" s="413" t="s">
        <v>282</v>
      </c>
      <c r="C1311" s="465" t="s">
        <v>361</v>
      </c>
      <c r="D1311" s="412" t="str">
        <f t="shared" si="60"/>
        <v>Murray and Mallee 12to17</v>
      </c>
      <c r="E1311" s="463">
        <v>5054</v>
      </c>
      <c r="F1311" s="460">
        <f t="shared" si="61"/>
        <v>5054</v>
      </c>
      <c r="G1311" s="461">
        <v>1.625</v>
      </c>
      <c r="H1311" s="462">
        <f t="shared" si="62"/>
        <v>1.625</v>
      </c>
      <c r="I1311" s="457">
        <v>413</v>
      </c>
      <c r="J1311" s="458">
        <v>8.3182275931520638E-2</v>
      </c>
      <c r="K1311" s="457">
        <v>291</v>
      </c>
      <c r="L1311" s="458">
        <v>5.8610271903323262E-2</v>
      </c>
      <c r="M1311" s="457">
        <v>5</v>
      </c>
      <c r="N1311" s="458">
        <v>1.0070493454179255E-3</v>
      </c>
    </row>
    <row r="1312" spans="1:14" x14ac:dyDescent="0.3">
      <c r="A1312" s="412" t="s">
        <v>1093</v>
      </c>
      <c r="B1312" s="413" t="s">
        <v>282</v>
      </c>
      <c r="C1312" s="465" t="s">
        <v>362</v>
      </c>
      <c r="D1312" s="412" t="str">
        <f t="shared" si="60"/>
        <v>Murray and Mallee 18to24</v>
      </c>
      <c r="E1312" s="463">
        <v>5201</v>
      </c>
      <c r="F1312" s="460">
        <f t="shared" si="61"/>
        <v>5201</v>
      </c>
      <c r="G1312" s="461">
        <v>1.04</v>
      </c>
      <c r="H1312" s="462">
        <f t="shared" si="62"/>
        <v>1.04</v>
      </c>
      <c r="I1312" s="457">
        <v>371</v>
      </c>
      <c r="J1312" s="458">
        <v>7.6557985967808495E-2</v>
      </c>
      <c r="K1312" s="457">
        <v>366</v>
      </c>
      <c r="L1312" s="458">
        <v>7.552620718118036E-2</v>
      </c>
      <c r="M1312" s="457">
        <v>10</v>
      </c>
      <c r="N1312" s="458">
        <v>2.0635575732562937E-3</v>
      </c>
    </row>
    <row r="1313" spans="1:14" x14ac:dyDescent="0.3">
      <c r="A1313" s="412" t="s">
        <v>1093</v>
      </c>
      <c r="B1313" s="413" t="s">
        <v>282</v>
      </c>
      <c r="C1313" s="465" t="s">
        <v>364</v>
      </c>
      <c r="D1313" s="412" t="str">
        <f t="shared" si="60"/>
        <v>Murray and Mallee 25to64</v>
      </c>
      <c r="E1313" s="463">
        <v>35756</v>
      </c>
      <c r="F1313" s="460">
        <f t="shared" si="61"/>
        <v>35756</v>
      </c>
      <c r="G1313" s="461">
        <v>1.04</v>
      </c>
      <c r="H1313" s="462">
        <f t="shared" si="62"/>
        <v>1.04</v>
      </c>
      <c r="I1313" s="457">
        <v>1257</v>
      </c>
      <c r="J1313" s="458">
        <v>3.6091650396232917E-2</v>
      </c>
      <c r="K1313" s="457">
        <v>3061</v>
      </c>
      <c r="L1313" s="458">
        <v>8.7889054783507517E-2</v>
      </c>
      <c r="M1313" s="457">
        <v>689</v>
      </c>
      <c r="N1313" s="458">
        <v>1.9782933272079934E-2</v>
      </c>
    </row>
    <row r="1314" spans="1:14" x14ac:dyDescent="0.3">
      <c r="A1314" s="412" t="s">
        <v>1093</v>
      </c>
      <c r="B1314" s="413" t="s">
        <v>282</v>
      </c>
      <c r="C1314" s="412" t="s">
        <v>9</v>
      </c>
      <c r="D1314" s="412" t="str">
        <f t="shared" si="60"/>
        <v>Murray and Mallee 65+</v>
      </c>
      <c r="E1314" s="463">
        <v>18530</v>
      </c>
      <c r="F1314" s="460">
        <f t="shared" si="61"/>
        <v>18530</v>
      </c>
      <c r="G1314" s="461">
        <v>1.04</v>
      </c>
      <c r="H1314" s="462">
        <f t="shared" si="62"/>
        <v>1.04</v>
      </c>
      <c r="I1314" s="457">
        <v>209</v>
      </c>
      <c r="J1314" s="458">
        <v>1.1842030709955239E-2</v>
      </c>
      <c r="K1314" s="457">
        <v>859</v>
      </c>
      <c r="L1314" s="458">
        <v>4.8671312822256216E-2</v>
      </c>
      <c r="M1314" s="457">
        <v>1346</v>
      </c>
      <c r="N1314" s="458">
        <v>7.6264944189472494E-2</v>
      </c>
    </row>
    <row r="1315" spans="1:14" x14ac:dyDescent="0.3">
      <c r="A1315" s="412" t="s">
        <v>1093</v>
      </c>
      <c r="B1315" s="413" t="s">
        <v>282</v>
      </c>
      <c r="C1315" s="412" t="s">
        <v>850</v>
      </c>
      <c r="D1315" s="412" t="str">
        <f t="shared" si="60"/>
        <v>Murray and Mallee ALL</v>
      </c>
      <c r="E1315" s="463">
        <v>73832</v>
      </c>
      <c r="F1315" s="460">
        <f t="shared" si="61"/>
        <v>73832</v>
      </c>
      <c r="G1315" s="461">
        <v>1.04</v>
      </c>
      <c r="H1315" s="462">
        <f t="shared" si="62"/>
        <v>1.04</v>
      </c>
      <c r="I1315" s="457">
        <v>3026</v>
      </c>
      <c r="J1315" s="458">
        <v>4.2464811462411767E-2</v>
      </c>
      <c r="K1315" s="457">
        <v>5208</v>
      </c>
      <c r="L1315" s="458">
        <v>7.3085504988843517E-2</v>
      </c>
      <c r="M1315" s="457">
        <v>2050</v>
      </c>
      <c r="N1315" s="458">
        <v>2.8768295934548618E-2</v>
      </c>
    </row>
    <row r="1316" spans="1:14" x14ac:dyDescent="0.3">
      <c r="A1316" s="412" t="s">
        <v>1093</v>
      </c>
      <c r="B1316" s="413" t="s">
        <v>165</v>
      </c>
      <c r="C1316" s="465" t="s">
        <v>361</v>
      </c>
      <c r="D1316" s="412" t="str">
        <f t="shared" si="60"/>
        <v>Murray River - Swan Hill 12to17</v>
      </c>
      <c r="E1316" s="463">
        <v>2639</v>
      </c>
      <c r="F1316" s="460">
        <f t="shared" si="61"/>
        <v>2639</v>
      </c>
      <c r="G1316" s="461">
        <v>0.25</v>
      </c>
      <c r="H1316" s="462">
        <f t="shared" si="62"/>
        <v>0.25</v>
      </c>
      <c r="I1316" s="457">
        <v>167</v>
      </c>
      <c r="J1316" s="458">
        <v>6.3185773741959897E-2</v>
      </c>
      <c r="K1316" s="457">
        <v>173</v>
      </c>
      <c r="L1316" s="458">
        <v>6.545592130155127E-2</v>
      </c>
      <c r="M1316" s="457">
        <v>0</v>
      </c>
      <c r="N1316" s="458">
        <v>0</v>
      </c>
    </row>
    <row r="1317" spans="1:14" x14ac:dyDescent="0.3">
      <c r="A1317" s="412" t="s">
        <v>1093</v>
      </c>
      <c r="B1317" s="413" t="s">
        <v>165</v>
      </c>
      <c r="C1317" s="465" t="s">
        <v>362</v>
      </c>
      <c r="D1317" s="412" t="str">
        <f t="shared" si="60"/>
        <v>Murray River - Swan Hill 18to24</v>
      </c>
      <c r="E1317" s="463">
        <v>2557</v>
      </c>
      <c r="F1317" s="460">
        <f t="shared" si="61"/>
        <v>2557</v>
      </c>
      <c r="G1317" s="461">
        <v>1.6559999999999999</v>
      </c>
      <c r="H1317" s="462">
        <f t="shared" si="62"/>
        <v>1.6559999999999999</v>
      </c>
      <c r="I1317" s="457">
        <v>156</v>
      </c>
      <c r="J1317" s="458">
        <v>6.0842433697347896E-2</v>
      </c>
      <c r="K1317" s="457">
        <v>248</v>
      </c>
      <c r="L1317" s="458">
        <v>9.6723868954758194E-2</v>
      </c>
      <c r="M1317" s="457">
        <v>11</v>
      </c>
      <c r="N1317" s="458">
        <v>4.2901716068642747E-3</v>
      </c>
    </row>
    <row r="1318" spans="1:14" x14ac:dyDescent="0.3">
      <c r="A1318" s="412" t="s">
        <v>1093</v>
      </c>
      <c r="B1318" s="413" t="s">
        <v>165</v>
      </c>
      <c r="C1318" s="465" t="s">
        <v>364</v>
      </c>
      <c r="D1318" s="412" t="str">
        <f t="shared" si="60"/>
        <v>Murray River - Swan Hill 25to64</v>
      </c>
      <c r="E1318" s="463">
        <v>18172</v>
      </c>
      <c r="F1318" s="460">
        <f t="shared" si="61"/>
        <v>18172</v>
      </c>
      <c r="G1318" s="461">
        <v>1.6559999999999999</v>
      </c>
      <c r="H1318" s="462">
        <f t="shared" si="62"/>
        <v>1.6559999999999999</v>
      </c>
      <c r="I1318" s="457">
        <v>545</v>
      </c>
      <c r="J1318" s="458">
        <v>2.9167781643029168E-2</v>
      </c>
      <c r="K1318" s="457">
        <v>2648</v>
      </c>
      <c r="L1318" s="458">
        <v>0.14171795557934172</v>
      </c>
      <c r="M1318" s="457">
        <v>309</v>
      </c>
      <c r="N1318" s="458">
        <v>1.6537329408616536E-2</v>
      </c>
    </row>
    <row r="1319" spans="1:14" x14ac:dyDescent="0.3">
      <c r="A1319" s="412" t="s">
        <v>1093</v>
      </c>
      <c r="B1319" s="413" t="s">
        <v>165</v>
      </c>
      <c r="C1319" s="412" t="s">
        <v>9</v>
      </c>
      <c r="D1319" s="412" t="str">
        <f t="shared" si="60"/>
        <v>Murray River - Swan Hill 65+</v>
      </c>
      <c r="E1319" s="463">
        <v>9197</v>
      </c>
      <c r="F1319" s="460">
        <f t="shared" si="61"/>
        <v>9197</v>
      </c>
      <c r="G1319" s="461">
        <v>1.6559999999999999</v>
      </c>
      <c r="H1319" s="462">
        <f t="shared" si="62"/>
        <v>1.6559999999999999</v>
      </c>
      <c r="I1319" s="457">
        <v>101</v>
      </c>
      <c r="J1319" s="458">
        <v>1.100817438692098E-2</v>
      </c>
      <c r="K1319" s="457">
        <v>394</v>
      </c>
      <c r="L1319" s="458">
        <v>4.2942779291553136E-2</v>
      </c>
      <c r="M1319" s="457">
        <v>507</v>
      </c>
      <c r="N1319" s="458">
        <v>5.525885558583106E-2</v>
      </c>
    </row>
    <row r="1320" spans="1:14" x14ac:dyDescent="0.3">
      <c r="A1320" s="412" t="s">
        <v>1093</v>
      </c>
      <c r="B1320" s="413" t="s">
        <v>165</v>
      </c>
      <c r="C1320" s="412" t="s">
        <v>850</v>
      </c>
      <c r="D1320" s="412" t="str">
        <f t="shared" si="60"/>
        <v>Murray River - Swan Hill ALL</v>
      </c>
      <c r="E1320" s="463">
        <v>37672</v>
      </c>
      <c r="F1320" s="460">
        <f t="shared" si="61"/>
        <v>37672</v>
      </c>
      <c r="G1320" s="461">
        <v>1.6559999999999999</v>
      </c>
      <c r="H1320" s="462">
        <f t="shared" si="62"/>
        <v>1.6559999999999999</v>
      </c>
      <c r="I1320" s="457">
        <v>1334</v>
      </c>
      <c r="J1320" s="458">
        <v>3.4863056659000628E-2</v>
      </c>
      <c r="K1320" s="457">
        <v>3925</v>
      </c>
      <c r="L1320" s="458">
        <v>0.10257683462262178</v>
      </c>
      <c r="M1320" s="457">
        <v>820</v>
      </c>
      <c r="N1320" s="458">
        <v>2.1430064812878947E-2</v>
      </c>
    </row>
    <row r="1321" spans="1:14" x14ac:dyDescent="0.3">
      <c r="A1321" s="412" t="s">
        <v>1093</v>
      </c>
      <c r="B1321" s="413" t="s">
        <v>245</v>
      </c>
      <c r="C1321" s="465" t="s">
        <v>361</v>
      </c>
      <c r="D1321" s="412" t="str">
        <f t="shared" si="60"/>
        <v>Nambour 12to17</v>
      </c>
      <c r="E1321" s="463">
        <v>4202</v>
      </c>
      <c r="F1321" s="460">
        <f t="shared" si="61"/>
        <v>4202</v>
      </c>
      <c r="G1321" s="461">
        <v>0.95833333333333326</v>
      </c>
      <c r="H1321" s="462">
        <f t="shared" si="62"/>
        <v>0.95833333333333326</v>
      </c>
      <c r="I1321" s="457">
        <v>220</v>
      </c>
      <c r="J1321" s="458">
        <v>5.5415617128463476E-2</v>
      </c>
      <c r="K1321" s="457">
        <v>152</v>
      </c>
      <c r="L1321" s="458">
        <v>3.828715365239295E-2</v>
      </c>
      <c r="M1321" s="457">
        <v>0</v>
      </c>
      <c r="N1321" s="458">
        <v>0</v>
      </c>
    </row>
    <row r="1322" spans="1:14" x14ac:dyDescent="0.3">
      <c r="A1322" s="412" t="s">
        <v>1093</v>
      </c>
      <c r="B1322" s="413" t="s">
        <v>245</v>
      </c>
      <c r="C1322" s="465" t="s">
        <v>362</v>
      </c>
      <c r="D1322" s="412" t="str">
        <f t="shared" si="60"/>
        <v>Nambour 18to24</v>
      </c>
      <c r="E1322" s="463">
        <v>3804</v>
      </c>
      <c r="F1322" s="460">
        <f t="shared" si="61"/>
        <v>3804</v>
      </c>
      <c r="G1322" s="461">
        <v>1.1440000000000001</v>
      </c>
      <c r="H1322" s="462">
        <f t="shared" si="62"/>
        <v>1.1440000000000001</v>
      </c>
      <c r="I1322" s="457">
        <v>203</v>
      </c>
      <c r="J1322" s="458">
        <v>6.1236802413272999E-2</v>
      </c>
      <c r="K1322" s="457">
        <v>136</v>
      </c>
      <c r="L1322" s="458">
        <v>4.1025641025641026E-2</v>
      </c>
      <c r="M1322" s="457">
        <v>13</v>
      </c>
      <c r="N1322" s="458">
        <v>3.9215686274509803E-3</v>
      </c>
    </row>
    <row r="1323" spans="1:14" x14ac:dyDescent="0.3">
      <c r="A1323" s="412" t="s">
        <v>1093</v>
      </c>
      <c r="B1323" s="413" t="s">
        <v>245</v>
      </c>
      <c r="C1323" s="465" t="s">
        <v>364</v>
      </c>
      <c r="D1323" s="412" t="str">
        <f t="shared" si="60"/>
        <v>Nambour 25to64</v>
      </c>
      <c r="E1323" s="463">
        <v>27002</v>
      </c>
      <c r="F1323" s="460">
        <f t="shared" si="61"/>
        <v>27002</v>
      </c>
      <c r="G1323" s="461">
        <v>1.1440000000000001</v>
      </c>
      <c r="H1323" s="462">
        <f t="shared" si="62"/>
        <v>1.1440000000000001</v>
      </c>
      <c r="I1323" s="457">
        <v>737</v>
      </c>
      <c r="J1323" s="458">
        <v>2.8966709900562042E-2</v>
      </c>
      <c r="K1323" s="457">
        <v>1376</v>
      </c>
      <c r="L1323" s="458">
        <v>5.408167275871556E-2</v>
      </c>
      <c r="M1323" s="457">
        <v>625</v>
      </c>
      <c r="N1323" s="458">
        <v>2.4564713280666589E-2</v>
      </c>
    </row>
    <row r="1324" spans="1:14" x14ac:dyDescent="0.3">
      <c r="A1324" s="412" t="s">
        <v>1093</v>
      </c>
      <c r="B1324" s="413" t="s">
        <v>245</v>
      </c>
      <c r="C1324" s="412" t="s">
        <v>9</v>
      </c>
      <c r="D1324" s="412" t="str">
        <f t="shared" si="60"/>
        <v>Nambour 65+</v>
      </c>
      <c r="E1324" s="463">
        <v>10212</v>
      </c>
      <c r="F1324" s="460">
        <f t="shared" si="61"/>
        <v>10212</v>
      </c>
      <c r="G1324" s="461">
        <v>1.1440000000000001</v>
      </c>
      <c r="H1324" s="462">
        <f t="shared" si="62"/>
        <v>1.1440000000000001</v>
      </c>
      <c r="I1324" s="457">
        <v>87</v>
      </c>
      <c r="J1324" s="458">
        <v>8.93223819301848E-3</v>
      </c>
      <c r="K1324" s="457">
        <v>316</v>
      </c>
      <c r="L1324" s="458">
        <v>3.2443531827515401E-2</v>
      </c>
      <c r="M1324" s="457">
        <v>774</v>
      </c>
      <c r="N1324" s="458">
        <v>7.9466119096509247E-2</v>
      </c>
    </row>
    <row r="1325" spans="1:14" x14ac:dyDescent="0.3">
      <c r="A1325" s="412" t="s">
        <v>1093</v>
      </c>
      <c r="B1325" s="413" t="s">
        <v>245</v>
      </c>
      <c r="C1325" s="412" t="s">
        <v>850</v>
      </c>
      <c r="D1325" s="412" t="str">
        <f t="shared" si="60"/>
        <v>Nambour ALL</v>
      </c>
      <c r="E1325" s="463">
        <v>53174</v>
      </c>
      <c r="F1325" s="460">
        <f t="shared" si="61"/>
        <v>53174</v>
      </c>
      <c r="G1325" s="461">
        <v>1.1440000000000001</v>
      </c>
      <c r="H1325" s="462">
        <f t="shared" si="62"/>
        <v>1.1440000000000001</v>
      </c>
      <c r="I1325" s="457">
        <v>1702</v>
      </c>
      <c r="J1325" s="458">
        <v>3.4042723417873427E-2</v>
      </c>
      <c r="K1325" s="457">
        <v>2282</v>
      </c>
      <c r="L1325" s="458">
        <v>4.5643651492119366E-2</v>
      </c>
      <c r="M1325" s="457">
        <v>1419</v>
      </c>
      <c r="N1325" s="458">
        <v>2.8382270581646531E-2</v>
      </c>
    </row>
    <row r="1326" spans="1:14" x14ac:dyDescent="0.3">
      <c r="A1326" s="412" t="s">
        <v>1093</v>
      </c>
      <c r="B1326" s="413" t="s">
        <v>232</v>
      </c>
      <c r="C1326" s="465" t="s">
        <v>361</v>
      </c>
      <c r="D1326" s="412" t="str">
        <f t="shared" si="60"/>
        <v>Narangba - Burpengary 12to17</v>
      </c>
      <c r="E1326" s="463">
        <v>6494</v>
      </c>
      <c r="F1326" s="460">
        <f t="shared" si="61"/>
        <v>6494</v>
      </c>
      <c r="G1326" s="461">
        <v>1.0833333333333333</v>
      </c>
      <c r="H1326" s="462">
        <f t="shared" si="62"/>
        <v>1.0833333333333333</v>
      </c>
      <c r="I1326" s="457">
        <v>428</v>
      </c>
      <c r="J1326" s="458">
        <v>6.8272451746690069E-2</v>
      </c>
      <c r="K1326" s="457">
        <v>294</v>
      </c>
      <c r="L1326" s="458">
        <v>4.6897431807305788E-2</v>
      </c>
      <c r="M1326" s="457">
        <v>0</v>
      </c>
      <c r="N1326" s="458">
        <v>0</v>
      </c>
    </row>
    <row r="1327" spans="1:14" x14ac:dyDescent="0.3">
      <c r="A1327" s="412" t="s">
        <v>1093</v>
      </c>
      <c r="B1327" s="413" t="s">
        <v>232</v>
      </c>
      <c r="C1327" s="465" t="s">
        <v>362</v>
      </c>
      <c r="D1327" s="412" t="str">
        <f t="shared" si="60"/>
        <v>Narangba - Burpengary 18to24</v>
      </c>
      <c r="E1327" s="463">
        <v>6867</v>
      </c>
      <c r="F1327" s="460">
        <f t="shared" si="61"/>
        <v>6867</v>
      </c>
      <c r="G1327" s="461">
        <v>1.0640000000000001</v>
      </c>
      <c r="H1327" s="462">
        <f t="shared" si="62"/>
        <v>1.0640000000000001</v>
      </c>
      <c r="I1327" s="457">
        <v>411</v>
      </c>
      <c r="J1327" s="458">
        <v>6.5021357380161363E-2</v>
      </c>
      <c r="K1327" s="457">
        <v>274</v>
      </c>
      <c r="L1327" s="458">
        <v>4.3347571586774242E-2</v>
      </c>
      <c r="M1327" s="457">
        <v>38</v>
      </c>
      <c r="N1327" s="458">
        <v>6.0117070083847493E-3</v>
      </c>
    </row>
    <row r="1328" spans="1:14" x14ac:dyDescent="0.3">
      <c r="A1328" s="412" t="s">
        <v>1093</v>
      </c>
      <c r="B1328" s="413" t="s">
        <v>232</v>
      </c>
      <c r="C1328" s="465" t="s">
        <v>364</v>
      </c>
      <c r="D1328" s="412" t="str">
        <f t="shared" si="60"/>
        <v>Narangba - Burpengary 25to64</v>
      </c>
      <c r="E1328" s="463">
        <v>37369</v>
      </c>
      <c r="F1328" s="460">
        <f t="shared" si="61"/>
        <v>37369</v>
      </c>
      <c r="G1328" s="461">
        <v>1.0640000000000001</v>
      </c>
      <c r="H1328" s="462">
        <f t="shared" si="62"/>
        <v>1.0640000000000001</v>
      </c>
      <c r="I1328" s="457">
        <v>1211</v>
      </c>
      <c r="J1328" s="458">
        <v>3.4854938982270323E-2</v>
      </c>
      <c r="K1328" s="457">
        <v>2410</v>
      </c>
      <c r="L1328" s="458">
        <v>6.9364494588993783E-2</v>
      </c>
      <c r="M1328" s="457">
        <v>1277</v>
      </c>
      <c r="N1328" s="458">
        <v>3.6754547547778037E-2</v>
      </c>
    </row>
    <row r="1329" spans="1:14" x14ac:dyDescent="0.3">
      <c r="A1329" s="412" t="s">
        <v>1093</v>
      </c>
      <c r="B1329" s="413" t="s">
        <v>232</v>
      </c>
      <c r="C1329" s="412" t="s">
        <v>9</v>
      </c>
      <c r="D1329" s="412" t="str">
        <f t="shared" si="60"/>
        <v>Narangba - Burpengary 65+</v>
      </c>
      <c r="E1329" s="463">
        <v>11687</v>
      </c>
      <c r="F1329" s="460">
        <f t="shared" si="61"/>
        <v>11687</v>
      </c>
      <c r="G1329" s="461">
        <v>1.0640000000000001</v>
      </c>
      <c r="H1329" s="462">
        <f t="shared" si="62"/>
        <v>1.0640000000000001</v>
      </c>
      <c r="I1329" s="457">
        <v>159</v>
      </c>
      <c r="J1329" s="458">
        <v>1.4776951672862453E-2</v>
      </c>
      <c r="K1329" s="457">
        <v>479</v>
      </c>
      <c r="L1329" s="458">
        <v>4.4516728624535318E-2</v>
      </c>
      <c r="M1329" s="457">
        <v>1032</v>
      </c>
      <c r="N1329" s="458">
        <v>9.5910780669144977E-2</v>
      </c>
    </row>
    <row r="1330" spans="1:14" x14ac:dyDescent="0.3">
      <c r="A1330" s="412" t="s">
        <v>1093</v>
      </c>
      <c r="B1330" s="413" t="s">
        <v>232</v>
      </c>
      <c r="C1330" s="412" t="s">
        <v>850</v>
      </c>
      <c r="D1330" s="412" t="str">
        <f t="shared" si="60"/>
        <v>Narangba - Burpengary ALL</v>
      </c>
      <c r="E1330" s="463">
        <v>74115</v>
      </c>
      <c r="F1330" s="460">
        <f t="shared" si="61"/>
        <v>74115</v>
      </c>
      <c r="G1330" s="461">
        <v>1.0640000000000001</v>
      </c>
      <c r="H1330" s="462">
        <f t="shared" si="62"/>
        <v>1.0640000000000001</v>
      </c>
      <c r="I1330" s="457">
        <v>3152</v>
      </c>
      <c r="J1330" s="458">
        <v>4.5544525842761571E-2</v>
      </c>
      <c r="K1330" s="457">
        <v>4004</v>
      </c>
      <c r="L1330" s="458">
        <v>5.7855419249497886E-2</v>
      </c>
      <c r="M1330" s="457">
        <v>2346</v>
      </c>
      <c r="N1330" s="458">
        <v>3.3898305084745763E-2</v>
      </c>
    </row>
    <row r="1331" spans="1:14" x14ac:dyDescent="0.3">
      <c r="A1331" s="412" t="s">
        <v>1093</v>
      </c>
      <c r="B1331" s="413" t="s">
        <v>183</v>
      </c>
      <c r="C1331" s="465" t="s">
        <v>361</v>
      </c>
      <c r="D1331" s="412" t="str">
        <f t="shared" si="60"/>
        <v>Nathan 12to17</v>
      </c>
      <c r="E1331" s="463">
        <v>2870</v>
      </c>
      <c r="F1331" s="460">
        <f t="shared" si="61"/>
        <v>2870</v>
      </c>
      <c r="G1331" s="461">
        <v>1.4166666666666667</v>
      </c>
      <c r="H1331" s="462">
        <f t="shared" si="62"/>
        <v>1.4166666666666667</v>
      </c>
      <c r="I1331" s="457">
        <v>82</v>
      </c>
      <c r="J1331" s="458">
        <v>3.1538461538461536E-2</v>
      </c>
      <c r="K1331" s="457">
        <v>474</v>
      </c>
      <c r="L1331" s="458">
        <v>0.18230769230769231</v>
      </c>
      <c r="M1331" s="457">
        <v>0</v>
      </c>
      <c r="N1331" s="458">
        <v>0</v>
      </c>
    </row>
    <row r="1332" spans="1:14" x14ac:dyDescent="0.3">
      <c r="A1332" s="412" t="s">
        <v>1093</v>
      </c>
      <c r="B1332" s="413" t="s">
        <v>183</v>
      </c>
      <c r="C1332" s="465" t="s">
        <v>362</v>
      </c>
      <c r="D1332" s="412" t="str">
        <f t="shared" si="60"/>
        <v>Nathan 18to24</v>
      </c>
      <c r="E1332" s="463">
        <v>4439</v>
      </c>
      <c r="F1332" s="460">
        <f t="shared" si="61"/>
        <v>4439</v>
      </c>
      <c r="G1332" s="461">
        <v>0.88800000000000001</v>
      </c>
      <c r="H1332" s="462">
        <f t="shared" si="62"/>
        <v>0.88800000000000001</v>
      </c>
      <c r="I1332" s="457">
        <v>117</v>
      </c>
      <c r="J1332" s="458">
        <v>2.922077922077922E-2</v>
      </c>
      <c r="K1332" s="457">
        <v>961</v>
      </c>
      <c r="L1332" s="458">
        <v>0.24000999000999002</v>
      </c>
      <c r="M1332" s="457">
        <v>10</v>
      </c>
      <c r="N1332" s="458">
        <v>2.4975024975024975E-3</v>
      </c>
    </row>
    <row r="1333" spans="1:14" x14ac:dyDescent="0.3">
      <c r="A1333" s="412" t="s">
        <v>1093</v>
      </c>
      <c r="B1333" s="413" t="s">
        <v>183</v>
      </c>
      <c r="C1333" s="465" t="s">
        <v>364</v>
      </c>
      <c r="D1333" s="412" t="str">
        <f t="shared" si="60"/>
        <v>Nathan 25to64</v>
      </c>
      <c r="E1333" s="463">
        <v>23492</v>
      </c>
      <c r="F1333" s="460">
        <f t="shared" si="61"/>
        <v>23492</v>
      </c>
      <c r="G1333" s="461">
        <v>0.88800000000000001</v>
      </c>
      <c r="H1333" s="462">
        <f t="shared" si="62"/>
        <v>0.88800000000000001</v>
      </c>
      <c r="I1333" s="457">
        <v>343</v>
      </c>
      <c r="J1333" s="458">
        <v>1.5477640900681378E-2</v>
      </c>
      <c r="K1333" s="457">
        <v>6393</v>
      </c>
      <c r="L1333" s="458">
        <v>0.28847976174360362</v>
      </c>
      <c r="M1333" s="457">
        <v>432</v>
      </c>
      <c r="N1333" s="458">
        <v>1.9493705157709491E-2</v>
      </c>
    </row>
    <row r="1334" spans="1:14" x14ac:dyDescent="0.3">
      <c r="A1334" s="412" t="s">
        <v>1093</v>
      </c>
      <c r="B1334" s="413" t="s">
        <v>183</v>
      </c>
      <c r="C1334" s="412" t="s">
        <v>9</v>
      </c>
      <c r="D1334" s="412" t="str">
        <f t="shared" si="60"/>
        <v>Nathan 65+</v>
      </c>
      <c r="E1334" s="463">
        <v>5333</v>
      </c>
      <c r="F1334" s="460">
        <f t="shared" si="61"/>
        <v>5333</v>
      </c>
      <c r="G1334" s="461">
        <v>0.88800000000000001</v>
      </c>
      <c r="H1334" s="462">
        <f t="shared" si="62"/>
        <v>0.88800000000000001</v>
      </c>
      <c r="I1334" s="457">
        <v>40</v>
      </c>
      <c r="J1334" s="458">
        <v>7.7429345722028649E-3</v>
      </c>
      <c r="K1334" s="457">
        <v>1057</v>
      </c>
      <c r="L1334" s="458">
        <v>0.20460704607046071</v>
      </c>
      <c r="M1334" s="457">
        <v>351</v>
      </c>
      <c r="N1334" s="458">
        <v>6.7944250871080136E-2</v>
      </c>
    </row>
    <row r="1335" spans="1:14" x14ac:dyDescent="0.3">
      <c r="A1335" s="412" t="s">
        <v>1093</v>
      </c>
      <c r="B1335" s="413" t="s">
        <v>183</v>
      </c>
      <c r="C1335" s="412" t="s">
        <v>850</v>
      </c>
      <c r="D1335" s="412" t="str">
        <f t="shared" si="60"/>
        <v>Nathan ALL</v>
      </c>
      <c r="E1335" s="463">
        <v>42104</v>
      </c>
      <c r="F1335" s="460">
        <f t="shared" si="61"/>
        <v>42104</v>
      </c>
      <c r="G1335" s="461">
        <v>0.88800000000000001</v>
      </c>
      <c r="H1335" s="462">
        <f t="shared" si="62"/>
        <v>0.88800000000000001</v>
      </c>
      <c r="I1335" s="457">
        <v>742</v>
      </c>
      <c r="J1335" s="458">
        <v>1.8593229258024906E-2</v>
      </c>
      <c r="K1335" s="457">
        <v>10256</v>
      </c>
      <c r="L1335" s="458">
        <v>0.25699751923221492</v>
      </c>
      <c r="M1335" s="457">
        <v>795</v>
      </c>
      <c r="N1335" s="458">
        <v>1.9921317062169545E-2</v>
      </c>
    </row>
    <row r="1336" spans="1:14" x14ac:dyDescent="0.3">
      <c r="A1336" s="412" t="s">
        <v>1093</v>
      </c>
      <c r="B1336" s="413" t="s">
        <v>211</v>
      </c>
      <c r="C1336" s="465" t="s">
        <v>361</v>
      </c>
      <c r="D1336" s="412" t="str">
        <f t="shared" si="60"/>
        <v>Nerang 12to17</v>
      </c>
      <c r="E1336" s="463">
        <v>5966</v>
      </c>
      <c r="F1336" s="460">
        <f t="shared" si="61"/>
        <v>5966</v>
      </c>
      <c r="G1336" s="461">
        <v>0.20833333333333334</v>
      </c>
      <c r="H1336" s="462">
        <f t="shared" si="62"/>
        <v>0.20833333333333334</v>
      </c>
      <c r="I1336" s="457">
        <v>225</v>
      </c>
      <c r="J1336" s="458">
        <v>3.9536109646810751E-2</v>
      </c>
      <c r="K1336" s="457">
        <v>442</v>
      </c>
      <c r="L1336" s="458">
        <v>7.7666490950623793E-2</v>
      </c>
      <c r="M1336" s="457">
        <v>0</v>
      </c>
      <c r="N1336" s="458">
        <v>0</v>
      </c>
    </row>
    <row r="1337" spans="1:14" x14ac:dyDescent="0.3">
      <c r="A1337" s="412" t="s">
        <v>1093</v>
      </c>
      <c r="B1337" s="413" t="s">
        <v>211</v>
      </c>
      <c r="C1337" s="465" t="s">
        <v>362</v>
      </c>
      <c r="D1337" s="412" t="str">
        <f t="shared" si="60"/>
        <v>Nerang 18to24</v>
      </c>
      <c r="E1337" s="463">
        <v>6249</v>
      </c>
      <c r="F1337" s="460">
        <f t="shared" si="61"/>
        <v>6249</v>
      </c>
      <c r="G1337" s="461">
        <v>1.0959999999999999</v>
      </c>
      <c r="H1337" s="462">
        <f t="shared" si="62"/>
        <v>1.0959999999999999</v>
      </c>
      <c r="I1337" s="457">
        <v>280</v>
      </c>
      <c r="J1337" s="458">
        <v>5.0386899406154401E-2</v>
      </c>
      <c r="K1337" s="457">
        <v>475</v>
      </c>
      <c r="L1337" s="458">
        <v>8.5477775778297641E-2</v>
      </c>
      <c r="M1337" s="457">
        <v>16</v>
      </c>
      <c r="N1337" s="458">
        <v>2.8792513946373941E-3</v>
      </c>
    </row>
    <row r="1338" spans="1:14" x14ac:dyDescent="0.3">
      <c r="A1338" s="412" t="s">
        <v>1093</v>
      </c>
      <c r="B1338" s="413" t="s">
        <v>211</v>
      </c>
      <c r="C1338" s="465" t="s">
        <v>364</v>
      </c>
      <c r="D1338" s="412" t="str">
        <f t="shared" si="60"/>
        <v>Nerang 25to64</v>
      </c>
      <c r="E1338" s="463">
        <v>37153</v>
      </c>
      <c r="F1338" s="460">
        <f t="shared" si="61"/>
        <v>37153</v>
      </c>
      <c r="G1338" s="461">
        <v>1.0959999999999999</v>
      </c>
      <c r="H1338" s="462">
        <f t="shared" si="62"/>
        <v>1.0959999999999999</v>
      </c>
      <c r="I1338" s="457">
        <v>758</v>
      </c>
      <c r="J1338" s="458">
        <v>2.0835051263021907E-2</v>
      </c>
      <c r="K1338" s="457">
        <v>4676</v>
      </c>
      <c r="L1338" s="458">
        <v>0.1285286275803304</v>
      </c>
      <c r="M1338" s="457">
        <v>750</v>
      </c>
      <c r="N1338" s="458">
        <v>2.0615156262884474E-2</v>
      </c>
    </row>
    <row r="1339" spans="1:14" x14ac:dyDescent="0.3">
      <c r="A1339" s="412" t="s">
        <v>1093</v>
      </c>
      <c r="B1339" s="413" t="s">
        <v>211</v>
      </c>
      <c r="C1339" s="412" t="s">
        <v>9</v>
      </c>
      <c r="D1339" s="412" t="str">
        <f t="shared" si="60"/>
        <v>Nerang 65+</v>
      </c>
      <c r="E1339" s="463">
        <v>12101</v>
      </c>
      <c r="F1339" s="460">
        <f t="shared" si="61"/>
        <v>12101</v>
      </c>
      <c r="G1339" s="461">
        <v>1.0959999999999999</v>
      </c>
      <c r="H1339" s="462">
        <f t="shared" si="62"/>
        <v>1.0959999999999999</v>
      </c>
      <c r="I1339" s="457">
        <v>87</v>
      </c>
      <c r="J1339" s="458">
        <v>7.6075550891920255E-3</v>
      </c>
      <c r="K1339" s="457">
        <v>1059</v>
      </c>
      <c r="L1339" s="458">
        <v>9.2602308499475344E-2</v>
      </c>
      <c r="M1339" s="457">
        <v>757</v>
      </c>
      <c r="N1339" s="458">
        <v>6.6194473592165098E-2</v>
      </c>
    </row>
    <row r="1340" spans="1:14" x14ac:dyDescent="0.3">
      <c r="A1340" s="412" t="s">
        <v>1093</v>
      </c>
      <c r="B1340" s="413" t="s">
        <v>211</v>
      </c>
      <c r="C1340" s="412" t="s">
        <v>850</v>
      </c>
      <c r="D1340" s="412" t="str">
        <f t="shared" si="60"/>
        <v>Nerang ALL</v>
      </c>
      <c r="E1340" s="463">
        <v>72380</v>
      </c>
      <c r="F1340" s="460">
        <f t="shared" si="61"/>
        <v>72380</v>
      </c>
      <c r="G1340" s="461">
        <v>1.0959999999999999</v>
      </c>
      <c r="H1340" s="462">
        <f t="shared" si="62"/>
        <v>1.0959999999999999</v>
      </c>
      <c r="I1340" s="457">
        <v>1759</v>
      </c>
      <c r="J1340" s="458">
        <v>2.5241074503501319E-2</v>
      </c>
      <c r="K1340" s="457">
        <v>7747</v>
      </c>
      <c r="L1340" s="458">
        <v>0.11116691539432901</v>
      </c>
      <c r="M1340" s="457">
        <v>1532</v>
      </c>
      <c r="N1340" s="458">
        <v>2.1983698771668007E-2</v>
      </c>
    </row>
    <row r="1341" spans="1:14" x14ac:dyDescent="0.3">
      <c r="A1341" s="412" t="s">
        <v>1093</v>
      </c>
      <c r="B1341" s="413" t="s">
        <v>50</v>
      </c>
      <c r="C1341" s="465" t="s">
        <v>361</v>
      </c>
      <c r="D1341" s="412" t="str">
        <f t="shared" si="60"/>
        <v>Newcastle 12to17</v>
      </c>
      <c r="E1341" s="463">
        <v>12550</v>
      </c>
      <c r="F1341" s="460">
        <f t="shared" si="61"/>
        <v>12550</v>
      </c>
      <c r="G1341" s="461">
        <v>1.625</v>
      </c>
      <c r="H1341" s="462">
        <f t="shared" si="62"/>
        <v>1.625</v>
      </c>
      <c r="I1341" s="457">
        <v>944</v>
      </c>
      <c r="J1341" s="458">
        <v>8.2546344875830707E-2</v>
      </c>
      <c r="K1341" s="457">
        <v>949</v>
      </c>
      <c r="L1341" s="458">
        <v>8.2983560685554389E-2</v>
      </c>
      <c r="M1341" s="457">
        <v>0</v>
      </c>
      <c r="N1341" s="458">
        <v>0</v>
      </c>
    </row>
    <row r="1342" spans="1:14" x14ac:dyDescent="0.3">
      <c r="A1342" s="412" t="s">
        <v>1093</v>
      </c>
      <c r="B1342" s="413" t="s">
        <v>50</v>
      </c>
      <c r="C1342" s="465" t="s">
        <v>362</v>
      </c>
      <c r="D1342" s="412" t="str">
        <f t="shared" si="60"/>
        <v>Newcastle 18to24</v>
      </c>
      <c r="E1342" s="463">
        <v>20582</v>
      </c>
      <c r="F1342" s="460">
        <f t="shared" si="61"/>
        <v>20582</v>
      </c>
      <c r="G1342" s="461">
        <v>1.016</v>
      </c>
      <c r="H1342" s="462">
        <f t="shared" si="62"/>
        <v>1.016</v>
      </c>
      <c r="I1342" s="457">
        <v>1203</v>
      </c>
      <c r="J1342" s="458">
        <v>6.1487349859442882E-2</v>
      </c>
      <c r="K1342" s="457">
        <v>1758</v>
      </c>
      <c r="L1342" s="458">
        <v>8.9854331714796828E-2</v>
      </c>
      <c r="M1342" s="457">
        <v>252</v>
      </c>
      <c r="N1342" s="458">
        <v>1.2880143112701253E-2</v>
      </c>
    </row>
    <row r="1343" spans="1:14" x14ac:dyDescent="0.3">
      <c r="A1343" s="412" t="s">
        <v>1093</v>
      </c>
      <c r="B1343" s="413" t="s">
        <v>50</v>
      </c>
      <c r="C1343" s="465" t="s">
        <v>364</v>
      </c>
      <c r="D1343" s="412" t="str">
        <f t="shared" si="60"/>
        <v>Newcastle 25to64</v>
      </c>
      <c r="E1343" s="463">
        <v>96710</v>
      </c>
      <c r="F1343" s="460">
        <f t="shared" si="61"/>
        <v>96710</v>
      </c>
      <c r="G1343" s="461">
        <v>1.016</v>
      </c>
      <c r="H1343" s="462">
        <f t="shared" si="62"/>
        <v>1.016</v>
      </c>
      <c r="I1343" s="457">
        <v>3631</v>
      </c>
      <c r="J1343" s="458">
        <v>3.8942931605873081E-2</v>
      </c>
      <c r="K1343" s="457">
        <v>10530</v>
      </c>
      <c r="L1343" s="458">
        <v>0.11293557416960714</v>
      </c>
      <c r="M1343" s="457">
        <v>2851</v>
      </c>
      <c r="N1343" s="458">
        <v>3.0577333519235514E-2</v>
      </c>
    </row>
    <row r="1344" spans="1:14" x14ac:dyDescent="0.3">
      <c r="A1344" s="412" t="s">
        <v>1093</v>
      </c>
      <c r="B1344" s="413" t="s">
        <v>50</v>
      </c>
      <c r="C1344" s="412" t="s">
        <v>9</v>
      </c>
      <c r="D1344" s="412" t="str">
        <f t="shared" si="60"/>
        <v>Newcastle 65+</v>
      </c>
      <c r="E1344" s="463">
        <v>31270</v>
      </c>
      <c r="F1344" s="460">
        <f t="shared" si="61"/>
        <v>31270</v>
      </c>
      <c r="G1344" s="461">
        <v>1.016</v>
      </c>
      <c r="H1344" s="462">
        <f t="shared" si="62"/>
        <v>1.016</v>
      </c>
      <c r="I1344" s="457">
        <v>454</v>
      </c>
      <c r="J1344" s="458">
        <v>1.4541028761770547E-2</v>
      </c>
      <c r="K1344" s="457">
        <v>2288</v>
      </c>
      <c r="L1344" s="458">
        <v>7.3281660367689447E-2</v>
      </c>
      <c r="M1344" s="457">
        <v>1963</v>
      </c>
      <c r="N1344" s="458">
        <v>6.2872333610915376E-2</v>
      </c>
    </row>
    <row r="1345" spans="1:14" x14ac:dyDescent="0.3">
      <c r="A1345" s="412" t="s">
        <v>1093</v>
      </c>
      <c r="B1345" s="413" t="s">
        <v>50</v>
      </c>
      <c r="C1345" s="412" t="s">
        <v>850</v>
      </c>
      <c r="D1345" s="412" t="str">
        <f t="shared" si="60"/>
        <v>Newcastle ALL</v>
      </c>
      <c r="E1345" s="463">
        <v>185058</v>
      </c>
      <c r="F1345" s="460">
        <f t="shared" si="61"/>
        <v>185058</v>
      </c>
      <c r="G1345" s="461">
        <v>1.016</v>
      </c>
      <c r="H1345" s="462">
        <f t="shared" si="62"/>
        <v>1.016</v>
      </c>
      <c r="I1345" s="457">
        <v>8182</v>
      </c>
      <c r="J1345" s="458">
        <v>4.5709497206703913E-2</v>
      </c>
      <c r="K1345" s="457">
        <v>17977</v>
      </c>
      <c r="L1345" s="458">
        <v>0.10043016759776537</v>
      </c>
      <c r="M1345" s="457">
        <v>5067</v>
      </c>
      <c r="N1345" s="458">
        <v>2.8307262569832403E-2</v>
      </c>
    </row>
    <row r="1346" spans="1:14" x14ac:dyDescent="0.3">
      <c r="A1346" s="412" t="s">
        <v>1093</v>
      </c>
      <c r="B1346" s="413" t="s">
        <v>138</v>
      </c>
      <c r="C1346" s="465" t="s">
        <v>361</v>
      </c>
      <c r="D1346" s="412" t="str">
        <f t="shared" si="60"/>
        <v>Nillumbik - Kinglake 12to17</v>
      </c>
      <c r="E1346" s="463">
        <v>5854</v>
      </c>
      <c r="F1346" s="460">
        <f t="shared" si="61"/>
        <v>5854</v>
      </c>
      <c r="G1346" s="461">
        <v>1.2083333333333333</v>
      </c>
      <c r="H1346" s="462">
        <f t="shared" si="62"/>
        <v>1.2083333333333333</v>
      </c>
      <c r="I1346" s="457">
        <v>61</v>
      </c>
      <c r="J1346" s="458">
        <v>1.0338983050847458E-2</v>
      </c>
      <c r="K1346" s="457">
        <v>371</v>
      </c>
      <c r="L1346" s="458">
        <v>6.2881355932203384E-2</v>
      </c>
      <c r="M1346" s="457">
        <v>0</v>
      </c>
      <c r="N1346" s="458">
        <v>0</v>
      </c>
    </row>
    <row r="1347" spans="1:14" x14ac:dyDescent="0.3">
      <c r="A1347" s="412" t="s">
        <v>1093</v>
      </c>
      <c r="B1347" s="413" t="s">
        <v>138</v>
      </c>
      <c r="C1347" s="465" t="s">
        <v>362</v>
      </c>
      <c r="D1347" s="412" t="str">
        <f t="shared" si="60"/>
        <v>Nillumbik - Kinglake 18to24</v>
      </c>
      <c r="E1347" s="463">
        <v>6332</v>
      </c>
      <c r="F1347" s="460">
        <f t="shared" si="61"/>
        <v>6332</v>
      </c>
      <c r="G1347" s="461">
        <v>0.70400000000000007</v>
      </c>
      <c r="H1347" s="462">
        <f t="shared" si="62"/>
        <v>0.70400000000000007</v>
      </c>
      <c r="I1347" s="457">
        <v>40</v>
      </c>
      <c r="J1347" s="458">
        <v>6.7204301075268818E-3</v>
      </c>
      <c r="K1347" s="457">
        <v>305</v>
      </c>
      <c r="L1347" s="458">
        <v>5.1243279569892476E-2</v>
      </c>
      <c r="M1347" s="457">
        <v>16</v>
      </c>
      <c r="N1347" s="458">
        <v>2.6881720430107529E-3</v>
      </c>
    </row>
    <row r="1348" spans="1:14" x14ac:dyDescent="0.3">
      <c r="A1348" s="412" t="s">
        <v>1093</v>
      </c>
      <c r="B1348" s="413" t="s">
        <v>138</v>
      </c>
      <c r="C1348" s="465" t="s">
        <v>364</v>
      </c>
      <c r="D1348" s="412" t="str">
        <f t="shared" si="60"/>
        <v>Nillumbik - Kinglake 25to64</v>
      </c>
      <c r="E1348" s="463">
        <v>34107</v>
      </c>
      <c r="F1348" s="460">
        <f t="shared" si="61"/>
        <v>34107</v>
      </c>
      <c r="G1348" s="461">
        <v>0.70400000000000007</v>
      </c>
      <c r="H1348" s="462">
        <f t="shared" si="62"/>
        <v>0.70400000000000007</v>
      </c>
      <c r="I1348" s="457">
        <v>199</v>
      </c>
      <c r="J1348" s="458">
        <v>5.723983201978945E-3</v>
      </c>
      <c r="K1348" s="457">
        <v>3544</v>
      </c>
      <c r="L1348" s="458">
        <v>0.10193867571765518</v>
      </c>
      <c r="M1348" s="457">
        <v>565</v>
      </c>
      <c r="N1348" s="458">
        <v>1.6251510096070874E-2</v>
      </c>
    </row>
    <row r="1349" spans="1:14" x14ac:dyDescent="0.3">
      <c r="A1349" s="412" t="s">
        <v>1093</v>
      </c>
      <c r="B1349" s="413" t="s">
        <v>138</v>
      </c>
      <c r="C1349" s="412" t="s">
        <v>9</v>
      </c>
      <c r="D1349" s="412" t="str">
        <f t="shared" si="60"/>
        <v>Nillumbik - Kinglake 65+</v>
      </c>
      <c r="E1349" s="463">
        <v>11825</v>
      </c>
      <c r="F1349" s="460">
        <f t="shared" si="61"/>
        <v>11825</v>
      </c>
      <c r="G1349" s="461">
        <v>0.70400000000000007</v>
      </c>
      <c r="H1349" s="462">
        <f t="shared" si="62"/>
        <v>0.70400000000000007</v>
      </c>
      <c r="I1349" s="457">
        <v>30</v>
      </c>
      <c r="J1349" s="458">
        <v>2.7208416470161437E-3</v>
      </c>
      <c r="K1349" s="457">
        <v>1074</v>
      </c>
      <c r="L1349" s="458">
        <v>9.7406130963177948E-2</v>
      </c>
      <c r="M1349" s="457">
        <v>627</v>
      </c>
      <c r="N1349" s="458">
        <v>5.6865590422637405E-2</v>
      </c>
    </row>
    <row r="1350" spans="1:14" x14ac:dyDescent="0.3">
      <c r="A1350" s="412" t="s">
        <v>1093</v>
      </c>
      <c r="B1350" s="413" t="s">
        <v>138</v>
      </c>
      <c r="C1350" s="412" t="s">
        <v>850</v>
      </c>
      <c r="D1350" s="412" t="str">
        <f t="shared" si="60"/>
        <v>Nillumbik - Kinglake ALL</v>
      </c>
      <c r="E1350" s="463">
        <v>67617</v>
      </c>
      <c r="F1350" s="460">
        <f t="shared" si="61"/>
        <v>67617</v>
      </c>
      <c r="G1350" s="461">
        <v>0.70400000000000007</v>
      </c>
      <c r="H1350" s="462">
        <f t="shared" si="62"/>
        <v>0.70400000000000007</v>
      </c>
      <c r="I1350" s="457">
        <v>443</v>
      </c>
      <c r="J1350" s="458">
        <v>6.601594516056926E-3</v>
      </c>
      <c r="K1350" s="457">
        <v>6134</v>
      </c>
      <c r="L1350" s="458">
        <v>9.1408985917591834E-2</v>
      </c>
      <c r="M1350" s="457">
        <v>1210</v>
      </c>
      <c r="N1350" s="458">
        <v>1.8031443260561806E-2</v>
      </c>
    </row>
    <row r="1351" spans="1:14" x14ac:dyDescent="0.3">
      <c r="A1351" s="412" t="s">
        <v>1093</v>
      </c>
      <c r="B1351" s="413" t="s">
        <v>243</v>
      </c>
      <c r="C1351" s="465" t="s">
        <v>361</v>
      </c>
      <c r="D1351" s="412" t="str">
        <f t="shared" si="60"/>
        <v>Noosa 12to17</v>
      </c>
      <c r="E1351" s="463">
        <v>3745</v>
      </c>
      <c r="F1351" s="460">
        <f t="shared" si="61"/>
        <v>3745</v>
      </c>
      <c r="G1351" s="461">
        <v>0.875</v>
      </c>
      <c r="H1351" s="462">
        <f t="shared" si="62"/>
        <v>0.875</v>
      </c>
      <c r="I1351" s="457">
        <v>101</v>
      </c>
      <c r="J1351" s="458">
        <v>2.7438196142352621E-2</v>
      </c>
      <c r="K1351" s="457">
        <v>146</v>
      </c>
      <c r="L1351" s="458">
        <v>3.9663135017658245E-2</v>
      </c>
      <c r="M1351" s="457">
        <v>0</v>
      </c>
      <c r="N1351" s="458">
        <v>0</v>
      </c>
    </row>
    <row r="1352" spans="1:14" x14ac:dyDescent="0.3">
      <c r="A1352" s="412" t="s">
        <v>1093</v>
      </c>
      <c r="B1352" s="413" t="s">
        <v>243</v>
      </c>
      <c r="C1352" s="465" t="s">
        <v>362</v>
      </c>
      <c r="D1352" s="412" t="str">
        <f t="shared" si="60"/>
        <v>Noosa 18to24</v>
      </c>
      <c r="E1352" s="463">
        <v>2874</v>
      </c>
      <c r="F1352" s="460">
        <f t="shared" si="61"/>
        <v>2874</v>
      </c>
      <c r="G1352" s="461">
        <v>1.1520000000000001</v>
      </c>
      <c r="H1352" s="462">
        <f t="shared" si="62"/>
        <v>1.1520000000000001</v>
      </c>
      <c r="I1352" s="457">
        <v>85</v>
      </c>
      <c r="J1352" s="458">
        <v>3.4750613246116106E-2</v>
      </c>
      <c r="K1352" s="457">
        <v>129</v>
      </c>
      <c r="L1352" s="458">
        <v>5.2739165985282097E-2</v>
      </c>
      <c r="M1352" s="457">
        <v>15</v>
      </c>
      <c r="N1352" s="458">
        <v>6.1324611610793136E-3</v>
      </c>
    </row>
    <row r="1353" spans="1:14" x14ac:dyDescent="0.3">
      <c r="A1353" s="412" t="s">
        <v>1093</v>
      </c>
      <c r="B1353" s="413" t="s">
        <v>243</v>
      </c>
      <c r="C1353" s="465" t="s">
        <v>364</v>
      </c>
      <c r="D1353" s="412" t="str">
        <f t="shared" si="60"/>
        <v>Noosa 25to64</v>
      </c>
      <c r="E1353" s="463">
        <v>23136</v>
      </c>
      <c r="F1353" s="460">
        <f t="shared" si="61"/>
        <v>23136</v>
      </c>
      <c r="G1353" s="461">
        <v>1.1520000000000001</v>
      </c>
      <c r="H1353" s="462">
        <f t="shared" si="62"/>
        <v>1.1520000000000001</v>
      </c>
      <c r="I1353" s="457">
        <v>293</v>
      </c>
      <c r="J1353" s="458">
        <v>1.3133712851315612E-2</v>
      </c>
      <c r="K1353" s="457">
        <v>2020</v>
      </c>
      <c r="L1353" s="458">
        <v>9.054641624456497E-2</v>
      </c>
      <c r="M1353" s="457">
        <v>422</v>
      </c>
      <c r="N1353" s="458">
        <v>1.8916132502577437E-2</v>
      </c>
    </row>
    <row r="1354" spans="1:14" x14ac:dyDescent="0.3">
      <c r="A1354" s="412" t="s">
        <v>1093</v>
      </c>
      <c r="B1354" s="413" t="s">
        <v>243</v>
      </c>
      <c r="C1354" s="412" t="s">
        <v>9</v>
      </c>
      <c r="D1354" s="412" t="str">
        <f t="shared" si="60"/>
        <v>Noosa 65+</v>
      </c>
      <c r="E1354" s="463">
        <v>12725</v>
      </c>
      <c r="F1354" s="460">
        <f t="shared" si="61"/>
        <v>12725</v>
      </c>
      <c r="G1354" s="461">
        <v>1.1520000000000001</v>
      </c>
      <c r="H1354" s="462">
        <f t="shared" si="62"/>
        <v>1.1520000000000001</v>
      </c>
      <c r="I1354" s="457">
        <v>41</v>
      </c>
      <c r="J1354" s="458">
        <v>3.304319793681496E-3</v>
      </c>
      <c r="K1354" s="457">
        <v>446</v>
      </c>
      <c r="L1354" s="458">
        <v>3.594455190199871E-2</v>
      </c>
      <c r="M1354" s="457">
        <v>794</v>
      </c>
      <c r="N1354" s="458">
        <v>6.3990973565441644E-2</v>
      </c>
    </row>
    <row r="1355" spans="1:14" x14ac:dyDescent="0.3">
      <c r="A1355" s="412" t="s">
        <v>1093</v>
      </c>
      <c r="B1355" s="413" t="s">
        <v>243</v>
      </c>
      <c r="C1355" s="412" t="s">
        <v>850</v>
      </c>
      <c r="D1355" s="412" t="str">
        <f t="shared" si="60"/>
        <v>Noosa ALL</v>
      </c>
      <c r="E1355" s="463">
        <v>48457</v>
      </c>
      <c r="F1355" s="460">
        <f t="shared" si="61"/>
        <v>48457</v>
      </c>
      <c r="G1355" s="461">
        <v>1.1520000000000001</v>
      </c>
      <c r="H1355" s="462">
        <f t="shared" si="62"/>
        <v>1.1520000000000001</v>
      </c>
      <c r="I1355" s="457">
        <v>684</v>
      </c>
      <c r="J1355" s="458">
        <v>1.465923703386198E-2</v>
      </c>
      <c r="K1355" s="457">
        <v>3298</v>
      </c>
      <c r="L1355" s="458">
        <v>7.0681525932276043E-2</v>
      </c>
      <c r="M1355" s="457">
        <v>1236</v>
      </c>
      <c r="N1355" s="458">
        <v>2.6489498499785685E-2</v>
      </c>
    </row>
    <row r="1356" spans="1:14" x14ac:dyDescent="0.3">
      <c r="A1356" s="412" t="s">
        <v>1093</v>
      </c>
      <c r="B1356" s="413" t="s">
        <v>246</v>
      </c>
      <c r="C1356" s="465" t="s">
        <v>361</v>
      </c>
      <c r="D1356" s="412" t="str">
        <f t="shared" si="60"/>
        <v>Noosa Hinterland 12to17</v>
      </c>
      <c r="E1356" s="463">
        <v>2056</v>
      </c>
      <c r="F1356" s="460">
        <f t="shared" si="61"/>
        <v>2056</v>
      </c>
      <c r="G1356" s="461">
        <v>0.79166666666666663</v>
      </c>
      <c r="H1356" s="462">
        <f t="shared" si="62"/>
        <v>0.79166666666666663</v>
      </c>
      <c r="I1356" s="457">
        <v>83</v>
      </c>
      <c r="J1356" s="458">
        <v>4.1109460128776622E-2</v>
      </c>
      <c r="K1356" s="457">
        <v>52</v>
      </c>
      <c r="L1356" s="458">
        <v>2.5755324418028726E-2</v>
      </c>
      <c r="M1356" s="457">
        <v>0</v>
      </c>
      <c r="N1356" s="458">
        <v>0</v>
      </c>
    </row>
    <row r="1357" spans="1:14" x14ac:dyDescent="0.3">
      <c r="A1357" s="412" t="s">
        <v>1093</v>
      </c>
      <c r="B1357" s="413" t="s">
        <v>246</v>
      </c>
      <c r="C1357" s="465" t="s">
        <v>362</v>
      </c>
      <c r="D1357" s="412" t="str">
        <f t="shared" si="60"/>
        <v>Noosa Hinterland 18to24</v>
      </c>
      <c r="E1357" s="463">
        <v>1601</v>
      </c>
      <c r="F1357" s="460">
        <f t="shared" si="61"/>
        <v>1601</v>
      </c>
      <c r="G1357" s="461">
        <v>2.08</v>
      </c>
      <c r="H1357" s="462">
        <f t="shared" si="62"/>
        <v>2.08</v>
      </c>
      <c r="I1357" s="457">
        <v>61</v>
      </c>
      <c r="J1357" s="458">
        <v>4.6636085626911315E-2</v>
      </c>
      <c r="K1357" s="457">
        <v>16</v>
      </c>
      <c r="L1357" s="458">
        <v>1.2232415902140673E-2</v>
      </c>
      <c r="M1357" s="457">
        <v>5</v>
      </c>
      <c r="N1357" s="458">
        <v>3.8226299694189602E-3</v>
      </c>
    </row>
    <row r="1358" spans="1:14" x14ac:dyDescent="0.3">
      <c r="A1358" s="412" t="s">
        <v>1093</v>
      </c>
      <c r="B1358" s="413" t="s">
        <v>246</v>
      </c>
      <c r="C1358" s="465" t="s">
        <v>364</v>
      </c>
      <c r="D1358" s="412" t="str">
        <f t="shared" si="60"/>
        <v>Noosa Hinterland 25to64</v>
      </c>
      <c r="E1358" s="463">
        <v>12591</v>
      </c>
      <c r="F1358" s="460">
        <f t="shared" si="61"/>
        <v>12591</v>
      </c>
      <c r="G1358" s="461">
        <v>2.08</v>
      </c>
      <c r="H1358" s="462">
        <f t="shared" si="62"/>
        <v>2.08</v>
      </c>
      <c r="I1358" s="457">
        <v>221</v>
      </c>
      <c r="J1358" s="458">
        <v>1.8054080548974758E-2</v>
      </c>
      <c r="K1358" s="457">
        <v>542</v>
      </c>
      <c r="L1358" s="458">
        <v>4.4277428314680171E-2</v>
      </c>
      <c r="M1358" s="457">
        <v>314</v>
      </c>
      <c r="N1358" s="458">
        <v>2.565149906053427E-2</v>
      </c>
    </row>
    <row r="1359" spans="1:14" x14ac:dyDescent="0.3">
      <c r="A1359" s="412" t="s">
        <v>1093</v>
      </c>
      <c r="B1359" s="413" t="s">
        <v>246</v>
      </c>
      <c r="C1359" s="412" t="s">
        <v>9</v>
      </c>
      <c r="D1359" s="412" t="str">
        <f t="shared" si="60"/>
        <v>Noosa Hinterland 65+</v>
      </c>
      <c r="E1359" s="463">
        <v>6238</v>
      </c>
      <c r="F1359" s="460">
        <f t="shared" si="61"/>
        <v>6238</v>
      </c>
      <c r="G1359" s="461">
        <v>2.08</v>
      </c>
      <c r="H1359" s="462">
        <f t="shared" si="62"/>
        <v>2.08</v>
      </c>
      <c r="I1359" s="457">
        <v>38</v>
      </c>
      <c r="J1359" s="458">
        <v>6.6795570399015647E-3</v>
      </c>
      <c r="K1359" s="457">
        <v>163</v>
      </c>
      <c r="L1359" s="458">
        <v>2.865178414484092E-2</v>
      </c>
      <c r="M1359" s="457">
        <v>453</v>
      </c>
      <c r="N1359" s="458">
        <v>7.9627351028300222E-2</v>
      </c>
    </row>
    <row r="1360" spans="1:14" x14ac:dyDescent="0.3">
      <c r="A1360" s="412" t="s">
        <v>1093</v>
      </c>
      <c r="B1360" s="413" t="s">
        <v>246</v>
      </c>
      <c r="C1360" s="412" t="s">
        <v>850</v>
      </c>
      <c r="D1360" s="412" t="str">
        <f t="shared" ref="D1360:D1423" si="63">B1360&amp;" "&amp;C1360</f>
        <v>Noosa Hinterland ALL</v>
      </c>
      <c r="E1360" s="463">
        <v>25578</v>
      </c>
      <c r="F1360" s="460">
        <f t="shared" ref="F1360:F1423" si="64">E1360</f>
        <v>25578</v>
      </c>
      <c r="G1360" s="461">
        <v>2.08</v>
      </c>
      <c r="H1360" s="462">
        <f t="shared" ref="H1360:H1423" si="65">G1360</f>
        <v>2.08</v>
      </c>
      <c r="I1360" s="457">
        <v>504</v>
      </c>
      <c r="J1360" s="458">
        <v>2.0820423844342545E-2</v>
      </c>
      <c r="K1360" s="457">
        <v>901</v>
      </c>
      <c r="L1360" s="458">
        <v>3.7220638658239352E-2</v>
      </c>
      <c r="M1360" s="457">
        <v>772</v>
      </c>
      <c r="N1360" s="458">
        <v>3.189160160284215E-2</v>
      </c>
    </row>
    <row r="1361" spans="1:14" x14ac:dyDescent="0.3">
      <c r="A1361" s="412" t="s">
        <v>1093</v>
      </c>
      <c r="B1361" s="413" t="s">
        <v>358</v>
      </c>
      <c r="C1361" s="465" t="s">
        <v>361</v>
      </c>
      <c r="D1361" s="412" t="str">
        <f t="shared" si="63"/>
        <v>Norfolk Island 12to17</v>
      </c>
      <c r="E1361" s="463">
        <v>151</v>
      </c>
      <c r="F1361" s="460">
        <f t="shared" si="64"/>
        <v>151</v>
      </c>
      <c r="G1361" s="461">
        <v>1.4999999999999998</v>
      </c>
      <c r="H1361" s="462">
        <f t="shared" si="65"/>
        <v>1.4999999999999998</v>
      </c>
      <c r="I1361" s="457">
        <v>3</v>
      </c>
      <c r="J1361" s="458">
        <v>1.8749999999999999E-2</v>
      </c>
      <c r="K1361" s="457">
        <v>74</v>
      </c>
      <c r="L1361" s="458">
        <v>0.46250000000000002</v>
      </c>
      <c r="M1361" s="457">
        <v>0</v>
      </c>
      <c r="N1361" s="458">
        <v>0</v>
      </c>
    </row>
    <row r="1362" spans="1:14" x14ac:dyDescent="0.3">
      <c r="A1362" s="412" t="s">
        <v>1093</v>
      </c>
      <c r="B1362" s="413" t="s">
        <v>358</v>
      </c>
      <c r="C1362" s="465" t="s">
        <v>362</v>
      </c>
      <c r="D1362" s="412" t="str">
        <f t="shared" si="63"/>
        <v>Norfolk Island 18to24</v>
      </c>
      <c r="E1362" s="463">
        <v>119</v>
      </c>
      <c r="F1362" s="460">
        <f t="shared" si="64"/>
        <v>119</v>
      </c>
      <c r="G1362" s="464">
        <v>1</v>
      </c>
      <c r="H1362" s="462">
        <f t="shared" si="65"/>
        <v>1</v>
      </c>
      <c r="I1362" s="457">
        <v>0</v>
      </c>
      <c r="J1362" s="458">
        <v>0</v>
      </c>
      <c r="K1362" s="457">
        <v>47</v>
      </c>
      <c r="L1362" s="458">
        <v>0.41964285714285715</v>
      </c>
      <c r="M1362" s="457">
        <v>0</v>
      </c>
      <c r="N1362" s="458">
        <v>0</v>
      </c>
    </row>
    <row r="1363" spans="1:14" x14ac:dyDescent="0.3">
      <c r="A1363" s="412" t="s">
        <v>1093</v>
      </c>
      <c r="B1363" s="413" t="s">
        <v>358</v>
      </c>
      <c r="C1363" s="465" t="s">
        <v>364</v>
      </c>
      <c r="D1363" s="412" t="str">
        <f t="shared" si="63"/>
        <v>Norfolk Island 25to64</v>
      </c>
      <c r="E1363" s="463">
        <v>1067</v>
      </c>
      <c r="F1363" s="460">
        <f t="shared" si="64"/>
        <v>1067</v>
      </c>
      <c r="G1363" s="464">
        <v>1</v>
      </c>
      <c r="H1363" s="462">
        <f t="shared" si="65"/>
        <v>1</v>
      </c>
      <c r="I1363" s="457">
        <v>15</v>
      </c>
      <c r="J1363" s="458">
        <v>1.3501350135013501E-2</v>
      </c>
      <c r="K1363" s="457">
        <v>410</v>
      </c>
      <c r="L1363" s="458">
        <v>0.36903690369036901</v>
      </c>
      <c r="M1363" s="457">
        <v>34</v>
      </c>
      <c r="N1363" s="458">
        <v>3.0603060306030602E-2</v>
      </c>
    </row>
    <row r="1364" spans="1:14" x14ac:dyDescent="0.3">
      <c r="A1364" s="412" t="s">
        <v>1093</v>
      </c>
      <c r="B1364" s="413" t="s">
        <v>358</v>
      </c>
      <c r="C1364" s="412" t="s">
        <v>9</v>
      </c>
      <c r="D1364" s="412" t="str">
        <f t="shared" si="63"/>
        <v>Norfolk Island 65+</v>
      </c>
      <c r="E1364" s="463">
        <v>626</v>
      </c>
      <c r="F1364" s="460">
        <f t="shared" si="64"/>
        <v>626</v>
      </c>
      <c r="G1364" s="464">
        <v>1</v>
      </c>
      <c r="H1364" s="462">
        <f t="shared" si="65"/>
        <v>1</v>
      </c>
      <c r="I1364" s="457">
        <v>6</v>
      </c>
      <c r="J1364" s="458">
        <v>1.1152416356877323E-2</v>
      </c>
      <c r="K1364" s="457">
        <v>158</v>
      </c>
      <c r="L1364" s="458">
        <v>0.29368029739776952</v>
      </c>
      <c r="M1364" s="457">
        <v>29</v>
      </c>
      <c r="N1364" s="458">
        <v>5.3903345724907063E-2</v>
      </c>
    </row>
    <row r="1365" spans="1:14" x14ac:dyDescent="0.3">
      <c r="A1365" s="412" t="s">
        <v>1093</v>
      </c>
      <c r="B1365" s="413" t="s">
        <v>358</v>
      </c>
      <c r="C1365" s="412" t="s">
        <v>850</v>
      </c>
      <c r="D1365" s="412" t="str">
        <f t="shared" si="63"/>
        <v>Norfolk Island ALL</v>
      </c>
      <c r="E1365" s="463">
        <v>2209</v>
      </c>
      <c r="F1365" s="460">
        <f t="shared" si="64"/>
        <v>2209</v>
      </c>
      <c r="G1365" s="464">
        <v>1</v>
      </c>
      <c r="H1365" s="462">
        <f t="shared" si="65"/>
        <v>1</v>
      </c>
      <c r="I1365" s="457">
        <v>23</v>
      </c>
      <c r="J1365" s="458">
        <v>1.0511882998171846E-2</v>
      </c>
      <c r="K1365" s="457">
        <v>781</v>
      </c>
      <c r="L1365" s="458">
        <v>0.35694698354661791</v>
      </c>
      <c r="M1365" s="457">
        <v>59</v>
      </c>
      <c r="N1365" s="458">
        <v>2.6965265082266911E-2</v>
      </c>
    </row>
    <row r="1366" spans="1:14" x14ac:dyDescent="0.3">
      <c r="A1366" s="412" t="s">
        <v>1093</v>
      </c>
      <c r="B1366" s="413" t="s">
        <v>347</v>
      </c>
      <c r="C1366" s="465" t="s">
        <v>361</v>
      </c>
      <c r="D1366" s="412" t="str">
        <f t="shared" si="63"/>
        <v>North Canberra 12to17</v>
      </c>
      <c r="E1366" s="463">
        <v>4017</v>
      </c>
      <c r="F1366" s="460">
        <f t="shared" si="64"/>
        <v>4017</v>
      </c>
      <c r="G1366" s="461">
        <v>1.9166666666666665</v>
      </c>
      <c r="H1366" s="462">
        <f t="shared" si="65"/>
        <v>1.9166666666666665</v>
      </c>
      <c r="I1366" s="457">
        <v>62</v>
      </c>
      <c r="J1366" s="458">
        <v>2.1993614757006029E-2</v>
      </c>
      <c r="K1366" s="457">
        <v>448</v>
      </c>
      <c r="L1366" s="458">
        <v>0.15892160340546294</v>
      </c>
      <c r="M1366" s="457">
        <v>0</v>
      </c>
      <c r="N1366" s="458">
        <v>0</v>
      </c>
    </row>
    <row r="1367" spans="1:14" x14ac:dyDescent="0.3">
      <c r="A1367" s="412" t="s">
        <v>1093</v>
      </c>
      <c r="B1367" s="413" t="s">
        <v>347</v>
      </c>
      <c r="C1367" s="465" t="s">
        <v>362</v>
      </c>
      <c r="D1367" s="412" t="str">
        <f t="shared" si="63"/>
        <v>North Canberra 18to24</v>
      </c>
      <c r="E1367" s="463">
        <v>11901</v>
      </c>
      <c r="F1367" s="460">
        <f t="shared" si="64"/>
        <v>11901</v>
      </c>
      <c r="G1367" s="461">
        <v>0.92</v>
      </c>
      <c r="H1367" s="462">
        <f t="shared" si="65"/>
        <v>0.92</v>
      </c>
      <c r="I1367" s="457">
        <v>187</v>
      </c>
      <c r="J1367" s="458">
        <v>1.5335410857798918E-2</v>
      </c>
      <c r="K1367" s="457">
        <v>2393</v>
      </c>
      <c r="L1367" s="458">
        <v>0.19624405445300969</v>
      </c>
      <c r="M1367" s="457">
        <v>1270</v>
      </c>
      <c r="N1367" s="458">
        <v>0.10414958176152206</v>
      </c>
    </row>
    <row r="1368" spans="1:14" x14ac:dyDescent="0.3">
      <c r="A1368" s="412" t="s">
        <v>1093</v>
      </c>
      <c r="B1368" s="413" t="s">
        <v>347</v>
      </c>
      <c r="C1368" s="465" t="s">
        <v>364</v>
      </c>
      <c r="D1368" s="412" t="str">
        <f t="shared" si="63"/>
        <v>North Canberra 25to64</v>
      </c>
      <c r="E1368" s="463">
        <v>35977</v>
      </c>
      <c r="F1368" s="460">
        <f t="shared" si="64"/>
        <v>35977</v>
      </c>
      <c r="G1368" s="461">
        <v>0.92</v>
      </c>
      <c r="H1368" s="462">
        <f t="shared" si="65"/>
        <v>0.92</v>
      </c>
      <c r="I1368" s="457">
        <v>430</v>
      </c>
      <c r="J1368" s="458">
        <v>1.287810721772986E-2</v>
      </c>
      <c r="K1368" s="457">
        <v>7909</v>
      </c>
      <c r="L1368" s="458">
        <v>0.23686732554657083</v>
      </c>
      <c r="M1368" s="457">
        <v>1901</v>
      </c>
      <c r="N1368" s="458">
        <v>5.6933213536987125E-2</v>
      </c>
    </row>
    <row r="1369" spans="1:14" x14ac:dyDescent="0.3">
      <c r="A1369" s="412" t="s">
        <v>1093</v>
      </c>
      <c r="B1369" s="413" t="s">
        <v>347</v>
      </c>
      <c r="C1369" s="412" t="s">
        <v>9</v>
      </c>
      <c r="D1369" s="412" t="str">
        <f t="shared" si="63"/>
        <v>North Canberra 65+</v>
      </c>
      <c r="E1369" s="463">
        <v>7067</v>
      </c>
      <c r="F1369" s="460">
        <f t="shared" si="64"/>
        <v>7067</v>
      </c>
      <c r="G1369" s="461">
        <v>0.92</v>
      </c>
      <c r="H1369" s="462">
        <f t="shared" si="65"/>
        <v>0.92</v>
      </c>
      <c r="I1369" s="457">
        <v>32</v>
      </c>
      <c r="J1369" s="458">
        <v>4.6249458014163899E-3</v>
      </c>
      <c r="K1369" s="457">
        <v>1049</v>
      </c>
      <c r="L1369" s="458">
        <v>0.15161150455268102</v>
      </c>
      <c r="M1369" s="457">
        <v>515</v>
      </c>
      <c r="N1369" s="458">
        <v>7.443272149154502E-2</v>
      </c>
    </row>
    <row r="1370" spans="1:14" x14ac:dyDescent="0.3">
      <c r="A1370" s="412" t="s">
        <v>1093</v>
      </c>
      <c r="B1370" s="413" t="s">
        <v>347</v>
      </c>
      <c r="C1370" s="412" t="s">
        <v>850</v>
      </c>
      <c r="D1370" s="412" t="str">
        <f t="shared" si="63"/>
        <v>North Canberra ALL</v>
      </c>
      <c r="E1370" s="463">
        <v>64825</v>
      </c>
      <c r="F1370" s="460">
        <f t="shared" si="64"/>
        <v>64825</v>
      </c>
      <c r="G1370" s="461">
        <v>0.92</v>
      </c>
      <c r="H1370" s="462">
        <f t="shared" si="65"/>
        <v>0.92</v>
      </c>
      <c r="I1370" s="457">
        <v>847</v>
      </c>
      <c r="J1370" s="458">
        <v>1.3842583513107146E-2</v>
      </c>
      <c r="K1370" s="457">
        <v>13000</v>
      </c>
      <c r="L1370" s="458">
        <v>0.21245995946917695</v>
      </c>
      <c r="M1370" s="457">
        <v>3679</v>
      </c>
      <c r="N1370" s="458">
        <v>6.0126168529777077E-2</v>
      </c>
    </row>
    <row r="1371" spans="1:14" x14ac:dyDescent="0.3">
      <c r="A1371" s="412" t="s">
        <v>1093</v>
      </c>
      <c r="B1371" s="413" t="s">
        <v>326</v>
      </c>
      <c r="C1371" s="465" t="s">
        <v>361</v>
      </c>
      <c r="D1371" s="412" t="str">
        <f t="shared" si="63"/>
        <v>North East 12to17</v>
      </c>
      <c r="E1371" s="463">
        <v>2679</v>
      </c>
      <c r="F1371" s="460">
        <f t="shared" si="64"/>
        <v>2679</v>
      </c>
      <c r="G1371" s="461">
        <v>1.3333333333333333</v>
      </c>
      <c r="H1371" s="462">
        <f t="shared" si="65"/>
        <v>1.3333333333333333</v>
      </c>
      <c r="I1371" s="457">
        <v>225</v>
      </c>
      <c r="J1371" s="458">
        <v>8.5034013605442174E-2</v>
      </c>
      <c r="K1371" s="457">
        <v>29</v>
      </c>
      <c r="L1371" s="458">
        <v>1.0959939531368102E-2</v>
      </c>
      <c r="M1371" s="457">
        <v>0</v>
      </c>
      <c r="N1371" s="458">
        <v>0</v>
      </c>
    </row>
    <row r="1372" spans="1:14" x14ac:dyDescent="0.3">
      <c r="A1372" s="412" t="s">
        <v>1093</v>
      </c>
      <c r="B1372" s="413" t="s">
        <v>326</v>
      </c>
      <c r="C1372" s="465" t="s">
        <v>362</v>
      </c>
      <c r="D1372" s="412" t="str">
        <f t="shared" si="63"/>
        <v>North East 18to24</v>
      </c>
      <c r="E1372" s="463">
        <v>2499</v>
      </c>
      <c r="F1372" s="460">
        <f t="shared" si="64"/>
        <v>2499</v>
      </c>
      <c r="G1372" s="461">
        <v>1.0959999999999999</v>
      </c>
      <c r="H1372" s="462">
        <f t="shared" si="65"/>
        <v>1.0959999999999999</v>
      </c>
      <c r="I1372" s="457">
        <v>167</v>
      </c>
      <c r="J1372" s="458">
        <v>7.0197562000840694E-2</v>
      </c>
      <c r="K1372" s="457">
        <v>37</v>
      </c>
      <c r="L1372" s="458">
        <v>1.5552753257671291E-2</v>
      </c>
      <c r="M1372" s="457">
        <v>17</v>
      </c>
      <c r="N1372" s="458">
        <v>7.1458596048759983E-3</v>
      </c>
    </row>
    <row r="1373" spans="1:14" x14ac:dyDescent="0.3">
      <c r="A1373" s="412" t="s">
        <v>1093</v>
      </c>
      <c r="B1373" s="413" t="s">
        <v>326</v>
      </c>
      <c r="C1373" s="465" t="s">
        <v>364</v>
      </c>
      <c r="D1373" s="412" t="str">
        <f t="shared" si="63"/>
        <v>North East 25to64</v>
      </c>
      <c r="E1373" s="463">
        <v>20093</v>
      </c>
      <c r="F1373" s="460">
        <f t="shared" si="64"/>
        <v>20093</v>
      </c>
      <c r="G1373" s="461">
        <v>1.0959999999999999</v>
      </c>
      <c r="H1373" s="462">
        <f t="shared" si="65"/>
        <v>1.0959999999999999</v>
      </c>
      <c r="I1373" s="457">
        <v>706</v>
      </c>
      <c r="J1373" s="458">
        <v>3.5980022423810008E-2</v>
      </c>
      <c r="K1373" s="457">
        <v>642</v>
      </c>
      <c r="L1373" s="458">
        <v>3.2718377331566607E-2</v>
      </c>
      <c r="M1373" s="457">
        <v>631</v>
      </c>
      <c r="N1373" s="458">
        <v>3.2157782081337273E-2</v>
      </c>
    </row>
    <row r="1374" spans="1:14" x14ac:dyDescent="0.3">
      <c r="A1374" s="412" t="s">
        <v>1093</v>
      </c>
      <c r="B1374" s="413" t="s">
        <v>326</v>
      </c>
      <c r="C1374" s="412" t="s">
        <v>9</v>
      </c>
      <c r="D1374" s="412" t="str">
        <f t="shared" si="63"/>
        <v>North East 65+</v>
      </c>
      <c r="E1374" s="463">
        <v>10849</v>
      </c>
      <c r="F1374" s="460">
        <f t="shared" si="64"/>
        <v>10849</v>
      </c>
      <c r="G1374" s="461">
        <v>1.0959999999999999</v>
      </c>
      <c r="H1374" s="462">
        <f t="shared" si="65"/>
        <v>1.0959999999999999</v>
      </c>
      <c r="I1374" s="457">
        <v>171</v>
      </c>
      <c r="J1374" s="458">
        <v>1.6962602916377342E-2</v>
      </c>
      <c r="K1374" s="457">
        <v>176</v>
      </c>
      <c r="L1374" s="458">
        <v>1.7458585457791886E-2</v>
      </c>
      <c r="M1374" s="457">
        <v>800</v>
      </c>
      <c r="N1374" s="458">
        <v>7.9357206626326754E-2</v>
      </c>
    </row>
    <row r="1375" spans="1:14" x14ac:dyDescent="0.3">
      <c r="A1375" s="412" t="s">
        <v>1093</v>
      </c>
      <c r="B1375" s="413" t="s">
        <v>326</v>
      </c>
      <c r="C1375" s="412" t="s">
        <v>850</v>
      </c>
      <c r="D1375" s="412" t="str">
        <f t="shared" si="63"/>
        <v>North East ALL</v>
      </c>
      <c r="E1375" s="463">
        <v>41101</v>
      </c>
      <c r="F1375" s="460">
        <f t="shared" si="64"/>
        <v>41101</v>
      </c>
      <c r="G1375" s="461">
        <v>1.0959999999999999</v>
      </c>
      <c r="H1375" s="462">
        <f t="shared" si="65"/>
        <v>1.0959999999999999</v>
      </c>
      <c r="I1375" s="457">
        <v>1674</v>
      </c>
      <c r="J1375" s="458">
        <v>4.2272727272727274E-2</v>
      </c>
      <c r="K1375" s="457">
        <v>983</v>
      </c>
      <c r="L1375" s="458">
        <v>2.4823232323232323E-2</v>
      </c>
      <c r="M1375" s="457">
        <v>1449</v>
      </c>
      <c r="N1375" s="458">
        <v>3.6590909090909091E-2</v>
      </c>
    </row>
    <row r="1376" spans="1:14" x14ac:dyDescent="0.3">
      <c r="A1376" s="412" t="s">
        <v>1093</v>
      </c>
      <c r="B1376" s="413" t="s">
        <v>235</v>
      </c>
      <c r="C1376" s="465" t="s">
        <v>361</v>
      </c>
      <c r="D1376" s="412" t="str">
        <f t="shared" si="63"/>
        <v>North Lakes 12to17</v>
      </c>
      <c r="E1376" s="463">
        <v>8216</v>
      </c>
      <c r="F1376" s="460">
        <f t="shared" si="64"/>
        <v>8216</v>
      </c>
      <c r="G1376" s="461">
        <v>0.83333333333333337</v>
      </c>
      <c r="H1376" s="462">
        <f t="shared" si="65"/>
        <v>0.83333333333333337</v>
      </c>
      <c r="I1376" s="457">
        <v>373</v>
      </c>
      <c r="J1376" s="458">
        <v>4.9377813079163356E-2</v>
      </c>
      <c r="K1376" s="457">
        <v>832</v>
      </c>
      <c r="L1376" s="458">
        <v>0.11014032300767805</v>
      </c>
      <c r="M1376" s="457">
        <v>8</v>
      </c>
      <c r="N1376" s="458">
        <v>1.0590415673815197E-3</v>
      </c>
    </row>
    <row r="1377" spans="1:14" x14ac:dyDescent="0.3">
      <c r="A1377" s="412" t="s">
        <v>1093</v>
      </c>
      <c r="B1377" s="413" t="s">
        <v>235</v>
      </c>
      <c r="C1377" s="465" t="s">
        <v>362</v>
      </c>
      <c r="D1377" s="412" t="str">
        <f t="shared" si="63"/>
        <v>North Lakes 18to24</v>
      </c>
      <c r="E1377" s="463">
        <v>8575</v>
      </c>
      <c r="F1377" s="460">
        <f t="shared" si="64"/>
        <v>8575</v>
      </c>
      <c r="G1377" s="461">
        <v>1.048</v>
      </c>
      <c r="H1377" s="462">
        <f t="shared" si="65"/>
        <v>1.048</v>
      </c>
      <c r="I1377" s="457">
        <v>342</v>
      </c>
      <c r="J1377" s="458">
        <v>4.392499357821731E-2</v>
      </c>
      <c r="K1377" s="457">
        <v>760</v>
      </c>
      <c r="L1377" s="458">
        <v>9.7611096840482914E-2</v>
      </c>
      <c r="M1377" s="457">
        <v>112</v>
      </c>
      <c r="N1377" s="458">
        <v>1.4384793218597482E-2</v>
      </c>
    </row>
    <row r="1378" spans="1:14" x14ac:dyDescent="0.3">
      <c r="A1378" s="412" t="s">
        <v>1093</v>
      </c>
      <c r="B1378" s="413" t="s">
        <v>235</v>
      </c>
      <c r="C1378" s="465" t="s">
        <v>364</v>
      </c>
      <c r="D1378" s="412" t="str">
        <f t="shared" si="63"/>
        <v>North Lakes 25to64</v>
      </c>
      <c r="E1378" s="463">
        <v>51669</v>
      </c>
      <c r="F1378" s="460">
        <f t="shared" si="64"/>
        <v>51669</v>
      </c>
      <c r="G1378" s="461">
        <v>1.048</v>
      </c>
      <c r="H1378" s="462">
        <f t="shared" si="65"/>
        <v>1.048</v>
      </c>
      <c r="I1378" s="457">
        <v>1228</v>
      </c>
      <c r="J1378" s="458">
        <v>2.6400653566668101E-2</v>
      </c>
      <c r="K1378" s="457">
        <v>8917</v>
      </c>
      <c r="L1378" s="458">
        <v>0.19170572300812658</v>
      </c>
      <c r="M1378" s="457">
        <v>1584</v>
      </c>
      <c r="N1378" s="458">
        <v>3.4054263232575141E-2</v>
      </c>
    </row>
    <row r="1379" spans="1:14" x14ac:dyDescent="0.3">
      <c r="A1379" s="412" t="s">
        <v>1093</v>
      </c>
      <c r="B1379" s="413" t="s">
        <v>235</v>
      </c>
      <c r="C1379" s="412" t="s">
        <v>9</v>
      </c>
      <c r="D1379" s="412" t="str">
        <f t="shared" si="63"/>
        <v>North Lakes 65+</v>
      </c>
      <c r="E1379" s="463">
        <v>10099</v>
      </c>
      <c r="F1379" s="460">
        <f t="shared" si="64"/>
        <v>10099</v>
      </c>
      <c r="G1379" s="461">
        <v>1.048</v>
      </c>
      <c r="H1379" s="462">
        <f t="shared" si="65"/>
        <v>1.048</v>
      </c>
      <c r="I1379" s="457">
        <v>78</v>
      </c>
      <c r="J1379" s="458">
        <v>8.3610247614964092E-3</v>
      </c>
      <c r="K1379" s="457">
        <v>803</v>
      </c>
      <c r="L1379" s="458">
        <v>8.6075677993354055E-2</v>
      </c>
      <c r="M1379" s="457">
        <v>776</v>
      </c>
      <c r="N1379" s="458">
        <v>8.3181477114374527E-2</v>
      </c>
    </row>
    <row r="1380" spans="1:14" x14ac:dyDescent="0.3">
      <c r="A1380" s="412" t="s">
        <v>1093</v>
      </c>
      <c r="B1380" s="413" t="s">
        <v>235</v>
      </c>
      <c r="C1380" s="412" t="s">
        <v>850</v>
      </c>
      <c r="D1380" s="412" t="str">
        <f t="shared" si="63"/>
        <v>North Lakes ALL</v>
      </c>
      <c r="E1380" s="463">
        <v>96019</v>
      </c>
      <c r="F1380" s="460">
        <f t="shared" si="64"/>
        <v>96019</v>
      </c>
      <c r="G1380" s="461">
        <v>1.048</v>
      </c>
      <c r="H1380" s="462">
        <f t="shared" si="65"/>
        <v>1.048</v>
      </c>
      <c r="I1380" s="457">
        <v>2992</v>
      </c>
      <c r="J1380" s="458">
        <v>3.3975676504320769E-2</v>
      </c>
      <c r="K1380" s="457">
        <v>14149</v>
      </c>
      <c r="L1380" s="458">
        <v>0.16066906646378162</v>
      </c>
      <c r="M1380" s="457">
        <v>2479</v>
      </c>
      <c r="N1380" s="458">
        <v>2.8150301488706949E-2</v>
      </c>
    </row>
    <row r="1381" spans="1:14" x14ac:dyDescent="0.3">
      <c r="A1381" s="412" t="s">
        <v>1093</v>
      </c>
      <c r="B1381" s="413" t="s">
        <v>81</v>
      </c>
      <c r="C1381" s="465" t="s">
        <v>361</v>
      </c>
      <c r="D1381" s="412" t="str">
        <f t="shared" si="63"/>
        <v>North Sydney - Mosman 12to17</v>
      </c>
      <c r="E1381" s="463">
        <v>5061</v>
      </c>
      <c r="F1381" s="460">
        <f t="shared" si="64"/>
        <v>5061</v>
      </c>
      <c r="G1381" s="461">
        <v>8.3333333333333329E-2</v>
      </c>
      <c r="H1381" s="462">
        <f t="shared" si="65"/>
        <v>8.3333333333333329E-2</v>
      </c>
      <c r="I1381" s="457">
        <v>26</v>
      </c>
      <c r="J1381" s="458">
        <v>5.3852526926263461E-3</v>
      </c>
      <c r="K1381" s="457">
        <v>766</v>
      </c>
      <c r="L1381" s="458">
        <v>0.15865782932891467</v>
      </c>
      <c r="M1381" s="457">
        <v>0</v>
      </c>
      <c r="N1381" s="458">
        <v>0</v>
      </c>
    </row>
    <row r="1382" spans="1:14" x14ac:dyDescent="0.3">
      <c r="A1382" s="412" t="s">
        <v>1093</v>
      </c>
      <c r="B1382" s="413" t="s">
        <v>81</v>
      </c>
      <c r="C1382" s="465" t="s">
        <v>362</v>
      </c>
      <c r="D1382" s="412" t="str">
        <f t="shared" si="63"/>
        <v>North Sydney - Mosman 18to24</v>
      </c>
      <c r="E1382" s="463">
        <v>7056</v>
      </c>
      <c r="F1382" s="460">
        <f t="shared" si="64"/>
        <v>7056</v>
      </c>
      <c r="G1382" s="461">
        <v>0.56799999999999995</v>
      </c>
      <c r="H1382" s="462">
        <f t="shared" si="65"/>
        <v>0.56799999999999995</v>
      </c>
      <c r="I1382" s="457">
        <v>40</v>
      </c>
      <c r="J1382" s="458">
        <v>6.6789113374519952E-3</v>
      </c>
      <c r="K1382" s="457">
        <v>1052</v>
      </c>
      <c r="L1382" s="458">
        <v>0.17565536817498748</v>
      </c>
      <c r="M1382" s="457">
        <v>67</v>
      </c>
      <c r="N1382" s="458">
        <v>1.1187176490232093E-2</v>
      </c>
    </row>
    <row r="1383" spans="1:14" x14ac:dyDescent="0.3">
      <c r="A1383" s="412" t="s">
        <v>1093</v>
      </c>
      <c r="B1383" s="413" t="s">
        <v>81</v>
      </c>
      <c r="C1383" s="465" t="s">
        <v>364</v>
      </c>
      <c r="D1383" s="412" t="str">
        <f t="shared" si="63"/>
        <v>North Sydney - Mosman 25to64</v>
      </c>
      <c r="E1383" s="463">
        <v>57731</v>
      </c>
      <c r="F1383" s="460">
        <f t="shared" si="64"/>
        <v>57731</v>
      </c>
      <c r="G1383" s="461">
        <v>0.56799999999999995</v>
      </c>
      <c r="H1383" s="462">
        <f t="shared" si="65"/>
        <v>0.56799999999999995</v>
      </c>
      <c r="I1383" s="457">
        <v>208</v>
      </c>
      <c r="J1383" s="458">
        <v>3.7241280527107357E-3</v>
      </c>
      <c r="K1383" s="457">
        <v>13394</v>
      </c>
      <c r="L1383" s="458">
        <v>0.2398123612404211</v>
      </c>
      <c r="M1383" s="457">
        <v>802</v>
      </c>
      <c r="N1383" s="458">
        <v>1.4359378357086587E-2</v>
      </c>
    </row>
    <row r="1384" spans="1:14" x14ac:dyDescent="0.3">
      <c r="A1384" s="412" t="s">
        <v>1093</v>
      </c>
      <c r="B1384" s="413" t="s">
        <v>81</v>
      </c>
      <c r="C1384" s="412" t="s">
        <v>9</v>
      </c>
      <c r="D1384" s="412" t="str">
        <f t="shared" si="63"/>
        <v>North Sydney - Mosman 65+</v>
      </c>
      <c r="E1384" s="463">
        <v>18290</v>
      </c>
      <c r="F1384" s="460">
        <f t="shared" si="64"/>
        <v>18290</v>
      </c>
      <c r="G1384" s="461">
        <v>0.56799999999999995</v>
      </c>
      <c r="H1384" s="462">
        <f t="shared" si="65"/>
        <v>0.56799999999999995</v>
      </c>
      <c r="I1384" s="457">
        <v>34</v>
      </c>
      <c r="J1384" s="458">
        <v>1.9347863199226086E-3</v>
      </c>
      <c r="K1384" s="457">
        <v>2225</v>
      </c>
      <c r="L1384" s="458">
        <v>0.12661469299493541</v>
      </c>
      <c r="M1384" s="457">
        <v>812</v>
      </c>
      <c r="N1384" s="458">
        <v>4.6207249758151707E-2</v>
      </c>
    </row>
    <row r="1385" spans="1:14" x14ac:dyDescent="0.3">
      <c r="A1385" s="412" t="s">
        <v>1093</v>
      </c>
      <c r="B1385" s="413" t="s">
        <v>81</v>
      </c>
      <c r="C1385" s="412" t="s">
        <v>850</v>
      </c>
      <c r="D1385" s="412" t="str">
        <f t="shared" si="63"/>
        <v>North Sydney - Mosman ALL</v>
      </c>
      <c r="E1385" s="463">
        <v>98488</v>
      </c>
      <c r="F1385" s="460">
        <f t="shared" si="64"/>
        <v>98488</v>
      </c>
      <c r="G1385" s="461">
        <v>0.56799999999999995</v>
      </c>
      <c r="H1385" s="462">
        <f t="shared" si="65"/>
        <v>0.56799999999999995</v>
      </c>
      <c r="I1385" s="457">
        <v>351</v>
      </c>
      <c r="J1385" s="458">
        <v>3.7033910823186817E-3</v>
      </c>
      <c r="K1385" s="457">
        <v>19871</v>
      </c>
      <c r="L1385" s="458">
        <v>0.20965835953491316</v>
      </c>
      <c r="M1385" s="457">
        <v>1683</v>
      </c>
      <c r="N1385" s="458">
        <v>1.7757285445989576E-2</v>
      </c>
    </row>
    <row r="1386" spans="1:14" x14ac:dyDescent="0.3">
      <c r="A1386" s="412" t="s">
        <v>1093</v>
      </c>
      <c r="B1386" s="413" t="s">
        <v>259</v>
      </c>
      <c r="C1386" s="465" t="s">
        <v>361</v>
      </c>
      <c r="D1386" s="412" t="str">
        <f t="shared" si="63"/>
        <v>Norwood - Payneham - St Peters 12to17</v>
      </c>
      <c r="E1386" s="463">
        <v>2492</v>
      </c>
      <c r="F1386" s="460">
        <f t="shared" si="64"/>
        <v>2492</v>
      </c>
      <c r="G1386" s="461">
        <v>0.29166666666666669</v>
      </c>
      <c r="H1386" s="462">
        <f t="shared" si="65"/>
        <v>0.29166666666666669</v>
      </c>
      <c r="I1386" s="457">
        <v>33</v>
      </c>
      <c r="J1386" s="458">
        <v>1.3853904282115869E-2</v>
      </c>
      <c r="K1386" s="457">
        <v>415</v>
      </c>
      <c r="L1386" s="458">
        <v>0.17422334172963896</v>
      </c>
      <c r="M1386" s="457">
        <v>0</v>
      </c>
      <c r="N1386" s="458">
        <v>0</v>
      </c>
    </row>
    <row r="1387" spans="1:14" x14ac:dyDescent="0.3">
      <c r="A1387" s="412" t="s">
        <v>1093</v>
      </c>
      <c r="B1387" s="413" t="s">
        <v>259</v>
      </c>
      <c r="C1387" s="465" t="s">
        <v>362</v>
      </c>
      <c r="D1387" s="412" t="str">
        <f t="shared" si="63"/>
        <v>Norwood - Payneham - St Peters 18to24</v>
      </c>
      <c r="E1387" s="463">
        <v>3665</v>
      </c>
      <c r="F1387" s="460">
        <f t="shared" si="64"/>
        <v>3665</v>
      </c>
      <c r="G1387" s="461">
        <v>1.1520000000000001</v>
      </c>
      <c r="H1387" s="462">
        <f t="shared" si="65"/>
        <v>1.1520000000000001</v>
      </c>
      <c r="I1387" s="457">
        <v>26</v>
      </c>
      <c r="J1387" s="458">
        <v>7.9754601226993873E-3</v>
      </c>
      <c r="K1387" s="457">
        <v>731</v>
      </c>
      <c r="L1387" s="458">
        <v>0.22423312883435584</v>
      </c>
      <c r="M1387" s="457">
        <v>17</v>
      </c>
      <c r="N1387" s="458">
        <v>5.2147239263803684E-3</v>
      </c>
    </row>
    <row r="1388" spans="1:14" x14ac:dyDescent="0.3">
      <c r="A1388" s="412" t="s">
        <v>1093</v>
      </c>
      <c r="B1388" s="413" t="s">
        <v>259</v>
      </c>
      <c r="C1388" s="465" t="s">
        <v>364</v>
      </c>
      <c r="D1388" s="412" t="str">
        <f t="shared" si="63"/>
        <v>Norwood - Payneham - St Peters 25to64</v>
      </c>
      <c r="E1388" s="463">
        <v>20738</v>
      </c>
      <c r="F1388" s="460">
        <f t="shared" si="64"/>
        <v>20738</v>
      </c>
      <c r="G1388" s="461">
        <v>1.1520000000000001</v>
      </c>
      <c r="H1388" s="462">
        <f t="shared" si="65"/>
        <v>1.1520000000000001</v>
      </c>
      <c r="I1388" s="457">
        <v>130</v>
      </c>
      <c r="J1388" s="458">
        <v>6.5706343189284814E-3</v>
      </c>
      <c r="K1388" s="457">
        <v>5779</v>
      </c>
      <c r="L1388" s="458">
        <v>0.29208996714682839</v>
      </c>
      <c r="M1388" s="457">
        <v>334</v>
      </c>
      <c r="N1388" s="458">
        <v>1.6881475865554715E-2</v>
      </c>
    </row>
    <row r="1389" spans="1:14" x14ac:dyDescent="0.3">
      <c r="A1389" s="412" t="s">
        <v>1093</v>
      </c>
      <c r="B1389" s="413" t="s">
        <v>259</v>
      </c>
      <c r="C1389" s="412" t="s">
        <v>9</v>
      </c>
      <c r="D1389" s="412" t="str">
        <f t="shared" si="63"/>
        <v>Norwood - Payneham - St Peters 65+</v>
      </c>
      <c r="E1389" s="463">
        <v>8080</v>
      </c>
      <c r="F1389" s="460">
        <f t="shared" si="64"/>
        <v>8080</v>
      </c>
      <c r="G1389" s="461">
        <v>1.1520000000000001</v>
      </c>
      <c r="H1389" s="462">
        <f t="shared" si="65"/>
        <v>1.1520000000000001</v>
      </c>
      <c r="I1389" s="457">
        <v>13</v>
      </c>
      <c r="J1389" s="458">
        <v>1.6507936507936507E-3</v>
      </c>
      <c r="K1389" s="457">
        <v>1816</v>
      </c>
      <c r="L1389" s="458">
        <v>0.23060317460317462</v>
      </c>
      <c r="M1389" s="457">
        <v>418</v>
      </c>
      <c r="N1389" s="458">
        <v>5.307936507936508E-2</v>
      </c>
    </row>
    <row r="1390" spans="1:14" x14ac:dyDescent="0.3">
      <c r="A1390" s="412" t="s">
        <v>1093</v>
      </c>
      <c r="B1390" s="413" t="s">
        <v>259</v>
      </c>
      <c r="C1390" s="412" t="s">
        <v>850</v>
      </c>
      <c r="D1390" s="412" t="str">
        <f t="shared" si="63"/>
        <v>Norwood - Payneham - St Peters ALL</v>
      </c>
      <c r="E1390" s="463">
        <v>39312</v>
      </c>
      <c r="F1390" s="460">
        <f t="shared" si="64"/>
        <v>39312</v>
      </c>
      <c r="G1390" s="461">
        <v>1.1520000000000001</v>
      </c>
      <c r="H1390" s="462">
        <f t="shared" si="65"/>
        <v>1.1520000000000001</v>
      </c>
      <c r="I1390" s="457">
        <v>217</v>
      </c>
      <c r="J1390" s="458">
        <v>5.7886734067810171E-3</v>
      </c>
      <c r="K1390" s="457">
        <v>9887</v>
      </c>
      <c r="L1390" s="458">
        <v>0.26374476485181531</v>
      </c>
      <c r="M1390" s="457">
        <v>762</v>
      </c>
      <c r="N1390" s="458">
        <v>2.0327046709525971E-2</v>
      </c>
    </row>
    <row r="1391" spans="1:14" x14ac:dyDescent="0.3">
      <c r="A1391" s="412" t="s">
        <v>1093</v>
      </c>
      <c r="B1391" s="413" t="s">
        <v>178</v>
      </c>
      <c r="C1391" s="465" t="s">
        <v>361</v>
      </c>
      <c r="D1391" s="412" t="str">
        <f t="shared" si="63"/>
        <v>Nundah 12to17</v>
      </c>
      <c r="E1391" s="463">
        <v>2693</v>
      </c>
      <c r="F1391" s="460">
        <f t="shared" si="64"/>
        <v>2693</v>
      </c>
      <c r="G1391" s="461">
        <v>0.625</v>
      </c>
      <c r="H1391" s="462">
        <f t="shared" si="65"/>
        <v>0.625</v>
      </c>
      <c r="I1391" s="457">
        <v>144</v>
      </c>
      <c r="J1391" s="458">
        <v>5.6404230317273797E-2</v>
      </c>
      <c r="K1391" s="457">
        <v>316</v>
      </c>
      <c r="L1391" s="458">
        <v>0.12377594986290638</v>
      </c>
      <c r="M1391" s="457">
        <v>0</v>
      </c>
      <c r="N1391" s="458">
        <v>0</v>
      </c>
    </row>
    <row r="1392" spans="1:14" x14ac:dyDescent="0.3">
      <c r="A1392" s="412" t="s">
        <v>1093</v>
      </c>
      <c r="B1392" s="413" t="s">
        <v>178</v>
      </c>
      <c r="C1392" s="465" t="s">
        <v>362</v>
      </c>
      <c r="D1392" s="412" t="str">
        <f t="shared" si="63"/>
        <v>Nundah 18to24</v>
      </c>
      <c r="E1392" s="463">
        <v>3890</v>
      </c>
      <c r="F1392" s="460">
        <f t="shared" si="64"/>
        <v>3890</v>
      </c>
      <c r="G1392" s="461">
        <v>1.024</v>
      </c>
      <c r="H1392" s="462">
        <f t="shared" si="65"/>
        <v>1.024</v>
      </c>
      <c r="I1392" s="457">
        <v>119</v>
      </c>
      <c r="J1392" s="458">
        <v>3.2345746126664854E-2</v>
      </c>
      <c r="K1392" s="457">
        <v>643</v>
      </c>
      <c r="L1392" s="458">
        <v>0.17477575428105463</v>
      </c>
      <c r="M1392" s="457">
        <v>25</v>
      </c>
      <c r="N1392" s="458">
        <v>6.7953248165262296E-3</v>
      </c>
    </row>
    <row r="1393" spans="1:14" x14ac:dyDescent="0.3">
      <c r="A1393" s="412" t="s">
        <v>1093</v>
      </c>
      <c r="B1393" s="413" t="s">
        <v>178</v>
      </c>
      <c r="C1393" s="465" t="s">
        <v>364</v>
      </c>
      <c r="D1393" s="412" t="str">
        <f t="shared" si="63"/>
        <v>Nundah 25to64</v>
      </c>
      <c r="E1393" s="463">
        <v>27182</v>
      </c>
      <c r="F1393" s="460">
        <f t="shared" si="64"/>
        <v>27182</v>
      </c>
      <c r="G1393" s="461">
        <v>1.024</v>
      </c>
      <c r="H1393" s="462">
        <f t="shared" si="65"/>
        <v>1.024</v>
      </c>
      <c r="I1393" s="457">
        <v>501</v>
      </c>
      <c r="J1393" s="458">
        <v>1.9752404983441097E-2</v>
      </c>
      <c r="K1393" s="457">
        <v>4717</v>
      </c>
      <c r="L1393" s="458">
        <v>0.18597224412553226</v>
      </c>
      <c r="M1393" s="457">
        <v>642</v>
      </c>
      <c r="N1393" s="458">
        <v>2.5311465068601168E-2</v>
      </c>
    </row>
    <row r="1394" spans="1:14" x14ac:dyDescent="0.3">
      <c r="A1394" s="412" t="s">
        <v>1093</v>
      </c>
      <c r="B1394" s="413" t="s">
        <v>178</v>
      </c>
      <c r="C1394" s="412" t="s">
        <v>9</v>
      </c>
      <c r="D1394" s="412" t="str">
        <f t="shared" si="63"/>
        <v>Nundah 65+</v>
      </c>
      <c r="E1394" s="463">
        <v>5965</v>
      </c>
      <c r="F1394" s="460">
        <f t="shared" si="64"/>
        <v>5965</v>
      </c>
      <c r="G1394" s="461">
        <v>1.024</v>
      </c>
      <c r="H1394" s="462">
        <f t="shared" si="65"/>
        <v>1.024</v>
      </c>
      <c r="I1394" s="457">
        <v>56</v>
      </c>
      <c r="J1394" s="458">
        <v>9.8245614035087723E-3</v>
      </c>
      <c r="K1394" s="457">
        <v>567</v>
      </c>
      <c r="L1394" s="458">
        <v>9.9473684210526311E-2</v>
      </c>
      <c r="M1394" s="457">
        <v>481</v>
      </c>
      <c r="N1394" s="458">
        <v>8.4385964912280703E-2</v>
      </c>
    </row>
    <row r="1395" spans="1:14" x14ac:dyDescent="0.3">
      <c r="A1395" s="412" t="s">
        <v>1093</v>
      </c>
      <c r="B1395" s="413" t="s">
        <v>178</v>
      </c>
      <c r="C1395" s="412" t="s">
        <v>850</v>
      </c>
      <c r="D1395" s="412" t="str">
        <f t="shared" si="63"/>
        <v>Nundah ALL</v>
      </c>
      <c r="E1395" s="463">
        <v>45561</v>
      </c>
      <c r="F1395" s="460">
        <f t="shared" si="64"/>
        <v>45561</v>
      </c>
      <c r="G1395" s="461">
        <v>1.024</v>
      </c>
      <c r="H1395" s="462">
        <f t="shared" si="65"/>
        <v>1.024</v>
      </c>
      <c r="I1395" s="457">
        <v>1046</v>
      </c>
      <c r="J1395" s="458">
        <v>2.4341998091736289E-2</v>
      </c>
      <c r="K1395" s="457">
        <v>7237</v>
      </c>
      <c r="L1395" s="458">
        <v>0.16841590840334178</v>
      </c>
      <c r="M1395" s="457">
        <v>1154</v>
      </c>
      <c r="N1395" s="458">
        <v>2.6855321030462405E-2</v>
      </c>
    </row>
    <row r="1396" spans="1:14" x14ac:dyDescent="0.3">
      <c r="A1396" s="412" t="s">
        <v>1093</v>
      </c>
      <c r="B1396" s="413" t="s">
        <v>270</v>
      </c>
      <c r="C1396" s="465" t="s">
        <v>361</v>
      </c>
      <c r="D1396" s="412" t="str">
        <f t="shared" si="63"/>
        <v>Onkaparinga 12to17</v>
      </c>
      <c r="E1396" s="463">
        <v>13390</v>
      </c>
      <c r="F1396" s="460">
        <f t="shared" si="64"/>
        <v>13390</v>
      </c>
      <c r="G1396" s="461">
        <v>0.5</v>
      </c>
      <c r="H1396" s="462">
        <f t="shared" si="65"/>
        <v>0.5</v>
      </c>
      <c r="I1396" s="457">
        <v>490</v>
      </c>
      <c r="J1396" s="458">
        <v>3.8209606986899562E-2</v>
      </c>
      <c r="K1396" s="457">
        <v>654</v>
      </c>
      <c r="L1396" s="458">
        <v>5.0998128509045539E-2</v>
      </c>
      <c r="M1396" s="457">
        <v>0</v>
      </c>
      <c r="N1396" s="458">
        <v>0</v>
      </c>
    </row>
    <row r="1397" spans="1:14" x14ac:dyDescent="0.3">
      <c r="A1397" s="412" t="s">
        <v>1093</v>
      </c>
      <c r="B1397" s="413" t="s">
        <v>270</v>
      </c>
      <c r="C1397" s="465" t="s">
        <v>362</v>
      </c>
      <c r="D1397" s="412" t="str">
        <f t="shared" si="63"/>
        <v>Onkaparinga 18to24</v>
      </c>
      <c r="E1397" s="463">
        <v>14725</v>
      </c>
      <c r="F1397" s="460">
        <f t="shared" si="64"/>
        <v>14725</v>
      </c>
      <c r="G1397" s="461">
        <v>1.0880000000000001</v>
      </c>
      <c r="H1397" s="462">
        <f t="shared" si="65"/>
        <v>1.0880000000000001</v>
      </c>
      <c r="I1397" s="457">
        <v>409</v>
      </c>
      <c r="J1397" s="458">
        <v>2.9195517167535157E-2</v>
      </c>
      <c r="K1397" s="457">
        <v>733</v>
      </c>
      <c r="L1397" s="458">
        <v>5.2323506317367409E-2</v>
      </c>
      <c r="M1397" s="457">
        <v>47</v>
      </c>
      <c r="N1397" s="458">
        <v>3.3549860803769004E-3</v>
      </c>
    </row>
    <row r="1398" spans="1:14" x14ac:dyDescent="0.3">
      <c r="A1398" s="412" t="s">
        <v>1093</v>
      </c>
      <c r="B1398" s="413" t="s">
        <v>270</v>
      </c>
      <c r="C1398" s="465" t="s">
        <v>364</v>
      </c>
      <c r="D1398" s="412" t="str">
        <f t="shared" si="63"/>
        <v>Onkaparinga 25to64</v>
      </c>
      <c r="E1398" s="463">
        <v>92048</v>
      </c>
      <c r="F1398" s="460">
        <f t="shared" si="64"/>
        <v>92048</v>
      </c>
      <c r="G1398" s="461">
        <v>1.0880000000000001</v>
      </c>
      <c r="H1398" s="462">
        <f t="shared" si="65"/>
        <v>1.0880000000000001</v>
      </c>
      <c r="I1398" s="457">
        <v>1318</v>
      </c>
      <c r="J1398" s="458">
        <v>1.4679512167956786E-2</v>
      </c>
      <c r="K1398" s="457">
        <v>7146</v>
      </c>
      <c r="L1398" s="458">
        <v>7.9590131981956899E-2</v>
      </c>
      <c r="M1398" s="457">
        <v>2098</v>
      </c>
      <c r="N1398" s="458">
        <v>2.3366932115609512E-2</v>
      </c>
    </row>
    <row r="1399" spans="1:14" x14ac:dyDescent="0.3">
      <c r="A1399" s="412" t="s">
        <v>1093</v>
      </c>
      <c r="B1399" s="413" t="s">
        <v>270</v>
      </c>
      <c r="C1399" s="412" t="s">
        <v>9</v>
      </c>
      <c r="D1399" s="412" t="str">
        <f t="shared" si="63"/>
        <v>Onkaparinga 65+</v>
      </c>
      <c r="E1399" s="463">
        <v>36650</v>
      </c>
      <c r="F1399" s="460">
        <f t="shared" si="64"/>
        <v>36650</v>
      </c>
      <c r="G1399" s="461">
        <v>1.0880000000000001</v>
      </c>
      <c r="H1399" s="462">
        <f t="shared" si="65"/>
        <v>1.0880000000000001</v>
      </c>
      <c r="I1399" s="457">
        <v>150</v>
      </c>
      <c r="J1399" s="458">
        <v>4.2664542920530174E-3</v>
      </c>
      <c r="K1399" s="457">
        <v>2152</v>
      </c>
      <c r="L1399" s="458">
        <v>6.1209397576653959E-2</v>
      </c>
      <c r="M1399" s="457">
        <v>2626</v>
      </c>
      <c r="N1399" s="458">
        <v>7.4691393139541498E-2</v>
      </c>
    </row>
    <row r="1400" spans="1:14" x14ac:dyDescent="0.3">
      <c r="A1400" s="412" t="s">
        <v>1093</v>
      </c>
      <c r="B1400" s="413" t="s">
        <v>270</v>
      </c>
      <c r="C1400" s="412" t="s">
        <v>850</v>
      </c>
      <c r="D1400" s="412" t="str">
        <f t="shared" si="63"/>
        <v>Onkaparinga ALL</v>
      </c>
      <c r="E1400" s="463">
        <v>182228</v>
      </c>
      <c r="F1400" s="460">
        <f t="shared" si="64"/>
        <v>182228</v>
      </c>
      <c r="G1400" s="461">
        <v>1.0880000000000001</v>
      </c>
      <c r="H1400" s="462">
        <f t="shared" si="65"/>
        <v>1.0880000000000001</v>
      </c>
      <c r="I1400" s="457">
        <v>3380</v>
      </c>
      <c r="J1400" s="458">
        <v>1.9146561832631859E-2</v>
      </c>
      <c r="K1400" s="457">
        <v>12318</v>
      </c>
      <c r="L1400" s="458">
        <v>6.9777322087088534E-2</v>
      </c>
      <c r="M1400" s="457">
        <v>4773</v>
      </c>
      <c r="N1400" s="458">
        <v>2.7037437759512385E-2</v>
      </c>
    </row>
    <row r="1401" spans="1:14" x14ac:dyDescent="0.3">
      <c r="A1401" s="412" t="s">
        <v>1093</v>
      </c>
      <c r="B1401" s="413" t="s">
        <v>21</v>
      </c>
      <c r="C1401" s="465" t="s">
        <v>361</v>
      </c>
      <c r="D1401" s="412" t="str">
        <f t="shared" si="63"/>
        <v>Orange 12to17</v>
      </c>
      <c r="E1401" s="463">
        <v>5318</v>
      </c>
      <c r="F1401" s="460">
        <f t="shared" si="64"/>
        <v>5318</v>
      </c>
      <c r="G1401" s="461">
        <v>1.2083333333333333</v>
      </c>
      <c r="H1401" s="462">
        <f t="shared" si="65"/>
        <v>1.2083333333333333</v>
      </c>
      <c r="I1401" s="457">
        <v>615</v>
      </c>
      <c r="J1401" s="458">
        <v>0.11588468061051442</v>
      </c>
      <c r="K1401" s="457">
        <v>179</v>
      </c>
      <c r="L1401" s="458">
        <v>3.3729037120783872E-2</v>
      </c>
      <c r="M1401" s="457">
        <v>0</v>
      </c>
      <c r="N1401" s="458">
        <v>0</v>
      </c>
    </row>
    <row r="1402" spans="1:14" x14ac:dyDescent="0.3">
      <c r="A1402" s="412" t="s">
        <v>1093</v>
      </c>
      <c r="B1402" s="413" t="s">
        <v>21</v>
      </c>
      <c r="C1402" s="465" t="s">
        <v>362</v>
      </c>
      <c r="D1402" s="412" t="str">
        <f t="shared" si="63"/>
        <v>Orange 18to24</v>
      </c>
      <c r="E1402" s="463">
        <v>4845</v>
      </c>
      <c r="F1402" s="460">
        <f t="shared" si="64"/>
        <v>4845</v>
      </c>
      <c r="G1402" s="461">
        <v>1.1599999999999999</v>
      </c>
      <c r="H1402" s="462">
        <f t="shared" si="65"/>
        <v>1.1599999999999999</v>
      </c>
      <c r="I1402" s="457">
        <v>553</v>
      </c>
      <c r="J1402" s="458">
        <v>0.12338241856314146</v>
      </c>
      <c r="K1402" s="457">
        <v>205</v>
      </c>
      <c r="L1402" s="458">
        <v>4.5738509593931283E-2</v>
      </c>
      <c r="M1402" s="457">
        <v>11</v>
      </c>
      <c r="N1402" s="458">
        <v>2.4542614904060687E-3</v>
      </c>
    </row>
    <row r="1403" spans="1:14" x14ac:dyDescent="0.3">
      <c r="A1403" s="412" t="s">
        <v>1093</v>
      </c>
      <c r="B1403" s="413" t="s">
        <v>21</v>
      </c>
      <c r="C1403" s="465" t="s">
        <v>364</v>
      </c>
      <c r="D1403" s="412" t="str">
        <f t="shared" si="63"/>
        <v>Orange 25to64</v>
      </c>
      <c r="E1403" s="463">
        <v>30113</v>
      </c>
      <c r="F1403" s="460">
        <f t="shared" si="64"/>
        <v>30113</v>
      </c>
      <c r="G1403" s="461">
        <v>1.1599999999999999</v>
      </c>
      <c r="H1403" s="462">
        <f t="shared" si="65"/>
        <v>1.1599999999999999</v>
      </c>
      <c r="I1403" s="457">
        <v>1618</v>
      </c>
      <c r="J1403" s="458">
        <v>5.4226154568000534E-2</v>
      </c>
      <c r="K1403" s="457">
        <v>2121</v>
      </c>
      <c r="L1403" s="458">
        <v>7.1083852805147799E-2</v>
      </c>
      <c r="M1403" s="457">
        <v>548</v>
      </c>
      <c r="N1403" s="458">
        <v>1.8365842214625644E-2</v>
      </c>
    </row>
    <row r="1404" spans="1:14" x14ac:dyDescent="0.3">
      <c r="A1404" s="412" t="s">
        <v>1093</v>
      </c>
      <c r="B1404" s="413" t="s">
        <v>21</v>
      </c>
      <c r="C1404" s="412" t="s">
        <v>9</v>
      </c>
      <c r="D1404" s="412" t="str">
        <f t="shared" si="63"/>
        <v>Orange 65+</v>
      </c>
      <c r="E1404" s="463">
        <v>11581</v>
      </c>
      <c r="F1404" s="460">
        <f t="shared" si="64"/>
        <v>11581</v>
      </c>
      <c r="G1404" s="461">
        <v>1.1599999999999999</v>
      </c>
      <c r="H1404" s="462">
        <f t="shared" si="65"/>
        <v>1.1599999999999999</v>
      </c>
      <c r="I1404" s="457">
        <v>188</v>
      </c>
      <c r="J1404" s="458">
        <v>1.6553667341727567E-2</v>
      </c>
      <c r="K1404" s="457">
        <v>333</v>
      </c>
      <c r="L1404" s="458">
        <v>2.9321123536145108E-2</v>
      </c>
      <c r="M1404" s="457">
        <v>641</v>
      </c>
      <c r="N1404" s="458">
        <v>5.6440961521528575E-2</v>
      </c>
    </row>
    <row r="1405" spans="1:14" x14ac:dyDescent="0.3">
      <c r="A1405" s="412" t="s">
        <v>1093</v>
      </c>
      <c r="B1405" s="413" t="s">
        <v>21</v>
      </c>
      <c r="C1405" s="412" t="s">
        <v>850</v>
      </c>
      <c r="D1405" s="412" t="str">
        <f t="shared" si="63"/>
        <v>Orange ALL</v>
      </c>
      <c r="E1405" s="463">
        <v>62270</v>
      </c>
      <c r="F1405" s="460">
        <f t="shared" si="64"/>
        <v>62270</v>
      </c>
      <c r="G1405" s="461">
        <v>1.1599999999999999</v>
      </c>
      <c r="H1405" s="462">
        <f t="shared" si="65"/>
        <v>1.1599999999999999</v>
      </c>
      <c r="I1405" s="457">
        <v>4228</v>
      </c>
      <c r="J1405" s="458">
        <v>6.9010544184376327E-2</v>
      </c>
      <c r="K1405" s="457">
        <v>3371</v>
      </c>
      <c r="L1405" s="458">
        <v>5.5022361505565894E-2</v>
      </c>
      <c r="M1405" s="457">
        <v>1208</v>
      </c>
      <c r="N1405" s="458">
        <v>1.9717298338393235E-2</v>
      </c>
    </row>
    <row r="1406" spans="1:14" x14ac:dyDescent="0.3">
      <c r="A1406" s="412" t="s">
        <v>1093</v>
      </c>
      <c r="B1406" s="413" t="s">
        <v>212</v>
      </c>
      <c r="C1406" s="465" t="s">
        <v>361</v>
      </c>
      <c r="D1406" s="412" t="str">
        <f t="shared" si="63"/>
        <v>Ormeau - Oxenford 12to17</v>
      </c>
      <c r="E1406" s="463">
        <v>15512</v>
      </c>
      <c r="F1406" s="460">
        <f t="shared" si="64"/>
        <v>15512</v>
      </c>
      <c r="G1406" s="461">
        <v>0.16666666666666666</v>
      </c>
      <c r="H1406" s="462">
        <f t="shared" si="65"/>
        <v>0.16666666666666666</v>
      </c>
      <c r="I1406" s="457">
        <v>564</v>
      </c>
      <c r="J1406" s="458">
        <v>4.0073895125763821E-2</v>
      </c>
      <c r="K1406" s="457">
        <v>1118</v>
      </c>
      <c r="L1406" s="458">
        <v>7.9437260196106294E-2</v>
      </c>
      <c r="M1406" s="457">
        <v>8</v>
      </c>
      <c r="N1406" s="458">
        <v>5.6842404433707545E-4</v>
      </c>
    </row>
    <row r="1407" spans="1:14" x14ac:dyDescent="0.3">
      <c r="A1407" s="412" t="s">
        <v>1093</v>
      </c>
      <c r="B1407" s="413" t="s">
        <v>212</v>
      </c>
      <c r="C1407" s="465" t="s">
        <v>362</v>
      </c>
      <c r="D1407" s="412" t="str">
        <f t="shared" si="63"/>
        <v>Ormeau - Oxenford 18to24</v>
      </c>
      <c r="E1407" s="463">
        <v>16199</v>
      </c>
      <c r="F1407" s="460">
        <f t="shared" si="64"/>
        <v>16199</v>
      </c>
      <c r="G1407" s="461">
        <v>1.08</v>
      </c>
      <c r="H1407" s="462">
        <f t="shared" si="65"/>
        <v>1.08</v>
      </c>
      <c r="I1407" s="457">
        <v>529</v>
      </c>
      <c r="J1407" s="458">
        <v>3.8112391930835737E-2</v>
      </c>
      <c r="K1407" s="457">
        <v>1175</v>
      </c>
      <c r="L1407" s="458">
        <v>8.4654178674351585E-2</v>
      </c>
      <c r="M1407" s="457">
        <v>58</v>
      </c>
      <c r="N1407" s="458">
        <v>4.178674351585014E-3</v>
      </c>
    </row>
    <row r="1408" spans="1:14" x14ac:dyDescent="0.3">
      <c r="A1408" s="412" t="s">
        <v>1093</v>
      </c>
      <c r="B1408" s="413" t="s">
        <v>212</v>
      </c>
      <c r="C1408" s="465" t="s">
        <v>364</v>
      </c>
      <c r="D1408" s="412" t="str">
        <f t="shared" si="63"/>
        <v>Ormeau - Oxenford 25to64</v>
      </c>
      <c r="E1408" s="463">
        <v>91641</v>
      </c>
      <c r="F1408" s="460">
        <f t="shared" si="64"/>
        <v>91641</v>
      </c>
      <c r="G1408" s="461">
        <v>1.08</v>
      </c>
      <c r="H1408" s="462">
        <f t="shared" si="65"/>
        <v>1.08</v>
      </c>
      <c r="I1408" s="457">
        <v>1698</v>
      </c>
      <c r="J1408" s="458">
        <v>2.0586060157850708E-2</v>
      </c>
      <c r="K1408" s="457">
        <v>11277</v>
      </c>
      <c r="L1408" s="458">
        <v>0.13671908150770462</v>
      </c>
      <c r="M1408" s="457">
        <v>1726</v>
      </c>
      <c r="N1408" s="458">
        <v>2.0925524047379459E-2</v>
      </c>
    </row>
    <row r="1409" spans="1:14" x14ac:dyDescent="0.3">
      <c r="A1409" s="412" t="s">
        <v>1093</v>
      </c>
      <c r="B1409" s="413" t="s">
        <v>212</v>
      </c>
      <c r="C1409" s="412" t="s">
        <v>9</v>
      </c>
      <c r="D1409" s="412" t="str">
        <f t="shared" si="63"/>
        <v>Ormeau - Oxenford 65+</v>
      </c>
      <c r="E1409" s="463">
        <v>21014</v>
      </c>
      <c r="F1409" s="460">
        <f t="shared" si="64"/>
        <v>21014</v>
      </c>
      <c r="G1409" s="461">
        <v>1.08</v>
      </c>
      <c r="H1409" s="462">
        <f t="shared" si="65"/>
        <v>1.08</v>
      </c>
      <c r="I1409" s="457">
        <v>139</v>
      </c>
      <c r="J1409" s="458">
        <v>7.4351430863867345E-3</v>
      </c>
      <c r="K1409" s="457">
        <v>1599</v>
      </c>
      <c r="L1409" s="458">
        <v>8.5530890612463231E-2</v>
      </c>
      <c r="M1409" s="457">
        <v>1313</v>
      </c>
      <c r="N1409" s="458">
        <v>7.0232682535437282E-2</v>
      </c>
    </row>
    <row r="1410" spans="1:14" x14ac:dyDescent="0.3">
      <c r="A1410" s="412" t="s">
        <v>1093</v>
      </c>
      <c r="B1410" s="413" t="s">
        <v>212</v>
      </c>
      <c r="C1410" s="412" t="s">
        <v>850</v>
      </c>
      <c r="D1410" s="412" t="str">
        <f t="shared" si="63"/>
        <v>Ormeau - Oxenford ALL</v>
      </c>
      <c r="E1410" s="463">
        <v>174709</v>
      </c>
      <c r="F1410" s="460">
        <f t="shared" si="64"/>
        <v>174709</v>
      </c>
      <c r="G1410" s="461">
        <v>1.08</v>
      </c>
      <c r="H1410" s="462">
        <f t="shared" si="65"/>
        <v>1.08</v>
      </c>
      <c r="I1410" s="457">
        <v>4359</v>
      </c>
      <c r="J1410" s="458">
        <v>2.7577785932102594E-2</v>
      </c>
      <c r="K1410" s="457">
        <v>18161</v>
      </c>
      <c r="L1410" s="458">
        <v>0.11489795143677797</v>
      </c>
      <c r="M1410" s="457">
        <v>3099</v>
      </c>
      <c r="N1410" s="458">
        <v>1.9606230466525792E-2</v>
      </c>
    </row>
    <row r="1411" spans="1:14" x14ac:dyDescent="0.3">
      <c r="A1411" s="412" t="s">
        <v>1093</v>
      </c>
      <c r="B1411" s="413" t="s">
        <v>238</v>
      </c>
      <c r="C1411" s="465" t="s">
        <v>361</v>
      </c>
      <c r="D1411" s="412" t="str">
        <f t="shared" si="63"/>
        <v>Outback - North 12to17</v>
      </c>
      <c r="E1411" s="463">
        <v>2468</v>
      </c>
      <c r="F1411" s="460">
        <f t="shared" si="64"/>
        <v>2468</v>
      </c>
      <c r="G1411" s="461">
        <v>1.0833333333333333</v>
      </c>
      <c r="H1411" s="462">
        <f t="shared" si="65"/>
        <v>1.0833333333333333</v>
      </c>
      <c r="I1411" s="457">
        <v>940</v>
      </c>
      <c r="J1411" s="458">
        <v>0.41209995615957912</v>
      </c>
      <c r="K1411" s="457">
        <v>147</v>
      </c>
      <c r="L1411" s="458">
        <v>6.4445418676019287E-2</v>
      </c>
      <c r="M1411" s="457">
        <v>0</v>
      </c>
      <c r="N1411" s="458">
        <v>0</v>
      </c>
    </row>
    <row r="1412" spans="1:14" x14ac:dyDescent="0.3">
      <c r="A1412" s="412" t="s">
        <v>1093</v>
      </c>
      <c r="B1412" s="413" t="s">
        <v>238</v>
      </c>
      <c r="C1412" s="465" t="s">
        <v>362</v>
      </c>
      <c r="D1412" s="412" t="str">
        <f t="shared" si="63"/>
        <v>Outback - North 18to24</v>
      </c>
      <c r="E1412" s="463">
        <v>3070</v>
      </c>
      <c r="F1412" s="460">
        <f t="shared" si="64"/>
        <v>3070</v>
      </c>
      <c r="G1412" s="461">
        <v>1.6319999999999999</v>
      </c>
      <c r="H1412" s="462">
        <f t="shared" si="65"/>
        <v>1.6319999999999999</v>
      </c>
      <c r="I1412" s="457">
        <v>1018</v>
      </c>
      <c r="J1412" s="458">
        <v>0.32712082262210795</v>
      </c>
      <c r="K1412" s="457">
        <v>163</v>
      </c>
      <c r="L1412" s="458">
        <v>5.2377892030848326E-2</v>
      </c>
      <c r="M1412" s="457">
        <v>20</v>
      </c>
      <c r="N1412" s="458">
        <v>6.4267352185089976E-3</v>
      </c>
    </row>
    <row r="1413" spans="1:14" x14ac:dyDescent="0.3">
      <c r="A1413" s="412" t="s">
        <v>1093</v>
      </c>
      <c r="B1413" s="413" t="s">
        <v>238</v>
      </c>
      <c r="C1413" s="465" t="s">
        <v>364</v>
      </c>
      <c r="D1413" s="412" t="str">
        <f t="shared" si="63"/>
        <v>Outback - North 25to64</v>
      </c>
      <c r="E1413" s="463">
        <v>16802</v>
      </c>
      <c r="F1413" s="460">
        <f t="shared" si="64"/>
        <v>16802</v>
      </c>
      <c r="G1413" s="461">
        <v>1.6319999999999999</v>
      </c>
      <c r="H1413" s="462">
        <f t="shared" si="65"/>
        <v>1.6319999999999999</v>
      </c>
      <c r="I1413" s="457">
        <v>3666</v>
      </c>
      <c r="J1413" s="458">
        <v>0.22291134622400582</v>
      </c>
      <c r="K1413" s="457">
        <v>1591</v>
      </c>
      <c r="L1413" s="458">
        <v>9.6740848838623369E-2</v>
      </c>
      <c r="M1413" s="457">
        <v>392</v>
      </c>
      <c r="N1413" s="458">
        <v>2.3835583120515626E-2</v>
      </c>
    </row>
    <row r="1414" spans="1:14" x14ac:dyDescent="0.3">
      <c r="A1414" s="412" t="s">
        <v>1093</v>
      </c>
      <c r="B1414" s="413" t="s">
        <v>238</v>
      </c>
      <c r="C1414" s="412" t="s">
        <v>9</v>
      </c>
      <c r="D1414" s="412" t="str">
        <f t="shared" si="63"/>
        <v>Outback - North 65+</v>
      </c>
      <c r="E1414" s="463">
        <v>2983</v>
      </c>
      <c r="F1414" s="460">
        <f t="shared" si="64"/>
        <v>2983</v>
      </c>
      <c r="G1414" s="461">
        <v>1.6319999999999999</v>
      </c>
      <c r="H1414" s="462">
        <f t="shared" si="65"/>
        <v>1.6319999999999999</v>
      </c>
      <c r="I1414" s="457">
        <v>439</v>
      </c>
      <c r="J1414" s="458">
        <v>0.15371148459383754</v>
      </c>
      <c r="K1414" s="457">
        <v>163</v>
      </c>
      <c r="L1414" s="458">
        <v>5.707282913165266E-2</v>
      </c>
      <c r="M1414" s="457">
        <v>167</v>
      </c>
      <c r="N1414" s="458">
        <v>5.8473389355742297E-2</v>
      </c>
    </row>
    <row r="1415" spans="1:14" x14ac:dyDescent="0.3">
      <c r="A1415" s="412" t="s">
        <v>1093</v>
      </c>
      <c r="B1415" s="413" t="s">
        <v>238</v>
      </c>
      <c r="C1415" s="412" t="s">
        <v>850</v>
      </c>
      <c r="D1415" s="412" t="str">
        <f t="shared" si="63"/>
        <v>Outback - North ALL</v>
      </c>
      <c r="E1415" s="463">
        <v>31160</v>
      </c>
      <c r="F1415" s="460">
        <f t="shared" si="64"/>
        <v>31160</v>
      </c>
      <c r="G1415" s="461">
        <v>1.6319999999999999</v>
      </c>
      <c r="H1415" s="462">
        <f t="shared" si="65"/>
        <v>1.6319999999999999</v>
      </c>
      <c r="I1415" s="457">
        <v>8210</v>
      </c>
      <c r="J1415" s="458">
        <v>0.27027027027027029</v>
      </c>
      <c r="K1415" s="457">
        <v>2441</v>
      </c>
      <c r="L1415" s="458">
        <v>8.0356848931757582E-2</v>
      </c>
      <c r="M1415" s="457">
        <v>585</v>
      </c>
      <c r="N1415" s="458">
        <v>1.9257991243374923E-2</v>
      </c>
    </row>
    <row r="1416" spans="1:14" x14ac:dyDescent="0.3">
      <c r="A1416" s="412" t="s">
        <v>1093</v>
      </c>
      <c r="B1416" s="413" t="s">
        <v>279</v>
      </c>
      <c r="C1416" s="465" t="s">
        <v>361</v>
      </c>
      <c r="D1416" s="412" t="str">
        <f t="shared" si="63"/>
        <v>Outback - North and East 12to17</v>
      </c>
      <c r="E1416" s="463">
        <v>1946</v>
      </c>
      <c r="F1416" s="460">
        <f t="shared" si="64"/>
        <v>1946</v>
      </c>
      <c r="G1416" s="461">
        <v>1.8333333333333333</v>
      </c>
      <c r="H1416" s="462">
        <f t="shared" si="65"/>
        <v>1.8333333333333333</v>
      </c>
      <c r="I1416" s="457">
        <v>632</v>
      </c>
      <c r="J1416" s="458">
        <v>0.357263990955342</v>
      </c>
      <c r="K1416" s="457">
        <v>282</v>
      </c>
      <c r="L1416" s="458">
        <v>0.15941209723007349</v>
      </c>
      <c r="M1416" s="457">
        <v>0</v>
      </c>
      <c r="N1416" s="458">
        <v>0</v>
      </c>
    </row>
    <row r="1417" spans="1:14" x14ac:dyDescent="0.3">
      <c r="A1417" s="412" t="s">
        <v>1093</v>
      </c>
      <c r="B1417" s="413" t="s">
        <v>279</v>
      </c>
      <c r="C1417" s="465" t="s">
        <v>362</v>
      </c>
      <c r="D1417" s="412" t="str">
        <f t="shared" si="63"/>
        <v>Outback - North and East 18to24</v>
      </c>
      <c r="E1417" s="463">
        <v>2048</v>
      </c>
      <c r="F1417" s="460">
        <f t="shared" si="64"/>
        <v>2048</v>
      </c>
      <c r="G1417" s="461">
        <v>1.472</v>
      </c>
      <c r="H1417" s="462">
        <f t="shared" si="65"/>
        <v>1.472</v>
      </c>
      <c r="I1417" s="457">
        <v>681</v>
      </c>
      <c r="J1417" s="458">
        <v>0.33284457478005863</v>
      </c>
      <c r="K1417" s="457">
        <v>382</v>
      </c>
      <c r="L1417" s="458">
        <v>0.18670576735092864</v>
      </c>
      <c r="M1417" s="457">
        <v>5</v>
      </c>
      <c r="N1417" s="458">
        <v>2.4437927663734115E-3</v>
      </c>
    </row>
    <row r="1418" spans="1:14" x14ac:dyDescent="0.3">
      <c r="A1418" s="412" t="s">
        <v>1093</v>
      </c>
      <c r="B1418" s="413" t="s">
        <v>279</v>
      </c>
      <c r="C1418" s="465" t="s">
        <v>364</v>
      </c>
      <c r="D1418" s="412" t="str">
        <f t="shared" si="63"/>
        <v>Outback - North and East 25to64</v>
      </c>
      <c r="E1418" s="463">
        <v>14536</v>
      </c>
      <c r="F1418" s="460">
        <f t="shared" si="64"/>
        <v>14536</v>
      </c>
      <c r="G1418" s="461">
        <v>1.472</v>
      </c>
      <c r="H1418" s="462">
        <f t="shared" si="65"/>
        <v>1.472</v>
      </c>
      <c r="I1418" s="457">
        <v>2882</v>
      </c>
      <c r="J1418" s="458">
        <v>0.20730830096389008</v>
      </c>
      <c r="K1418" s="457">
        <v>2177</v>
      </c>
      <c r="L1418" s="458">
        <v>0.15659617321248742</v>
      </c>
      <c r="M1418" s="457">
        <v>258</v>
      </c>
      <c r="N1418" s="458">
        <v>1.855848079413034E-2</v>
      </c>
    </row>
    <row r="1419" spans="1:14" x14ac:dyDescent="0.3">
      <c r="A1419" s="412" t="s">
        <v>1093</v>
      </c>
      <c r="B1419" s="413" t="s">
        <v>279</v>
      </c>
      <c r="C1419" s="412" t="s">
        <v>9</v>
      </c>
      <c r="D1419" s="412" t="str">
        <f t="shared" si="63"/>
        <v>Outback - North and East 65+</v>
      </c>
      <c r="E1419" s="463">
        <v>4103</v>
      </c>
      <c r="F1419" s="460">
        <f t="shared" si="64"/>
        <v>4103</v>
      </c>
      <c r="G1419" s="461">
        <v>1.472</v>
      </c>
      <c r="H1419" s="462">
        <f t="shared" si="65"/>
        <v>1.472</v>
      </c>
      <c r="I1419" s="457">
        <v>336</v>
      </c>
      <c r="J1419" s="458">
        <v>8.5561497326203204E-2</v>
      </c>
      <c r="K1419" s="457">
        <v>326</v>
      </c>
      <c r="L1419" s="458">
        <v>8.3015024191494785E-2</v>
      </c>
      <c r="M1419" s="457">
        <v>252</v>
      </c>
      <c r="N1419" s="458">
        <v>6.4171122994652413E-2</v>
      </c>
    </row>
    <row r="1420" spans="1:14" x14ac:dyDescent="0.3">
      <c r="A1420" s="412" t="s">
        <v>1093</v>
      </c>
      <c r="B1420" s="413" t="s">
        <v>279</v>
      </c>
      <c r="C1420" s="412" t="s">
        <v>850</v>
      </c>
      <c r="D1420" s="412" t="str">
        <f t="shared" si="63"/>
        <v>Outback - North and East ALL</v>
      </c>
      <c r="E1420" s="463">
        <v>26555</v>
      </c>
      <c r="F1420" s="460">
        <f t="shared" si="64"/>
        <v>26555</v>
      </c>
      <c r="G1420" s="461">
        <v>1.472</v>
      </c>
      <c r="H1420" s="462">
        <f t="shared" si="65"/>
        <v>1.472</v>
      </c>
      <c r="I1420" s="457">
        <v>5864</v>
      </c>
      <c r="J1420" s="458">
        <v>0.22942097026604069</v>
      </c>
      <c r="K1420" s="457">
        <v>3829</v>
      </c>
      <c r="L1420" s="458">
        <v>0.14980438184663536</v>
      </c>
      <c r="M1420" s="457">
        <v>513</v>
      </c>
      <c r="N1420" s="458">
        <v>2.0070422535211269E-2</v>
      </c>
    </row>
    <row r="1421" spans="1:14" x14ac:dyDescent="0.3">
      <c r="A1421" s="412" t="s">
        <v>1093</v>
      </c>
      <c r="B1421" s="413" t="s">
        <v>239</v>
      </c>
      <c r="C1421" s="465" t="s">
        <v>361</v>
      </c>
      <c r="D1421" s="412" t="str">
        <f t="shared" si="63"/>
        <v>Outback - South 12to17</v>
      </c>
      <c r="E1421" s="463">
        <v>1113</v>
      </c>
      <c r="F1421" s="460">
        <f t="shared" si="64"/>
        <v>1113</v>
      </c>
      <c r="G1421" s="461">
        <v>0.875</v>
      </c>
      <c r="H1421" s="462">
        <f t="shared" si="65"/>
        <v>0.875</v>
      </c>
      <c r="I1421" s="457">
        <v>237</v>
      </c>
      <c r="J1421" s="458">
        <v>0.24085365853658536</v>
      </c>
      <c r="K1421" s="457">
        <v>31</v>
      </c>
      <c r="L1421" s="458">
        <v>3.1504065040650404E-2</v>
      </c>
      <c r="M1421" s="457">
        <v>0</v>
      </c>
      <c r="N1421" s="458">
        <v>0</v>
      </c>
    </row>
    <row r="1422" spans="1:14" x14ac:dyDescent="0.3">
      <c r="A1422" s="412" t="s">
        <v>1093</v>
      </c>
      <c r="B1422" s="413" t="s">
        <v>239</v>
      </c>
      <c r="C1422" s="465" t="s">
        <v>362</v>
      </c>
      <c r="D1422" s="412" t="str">
        <f t="shared" si="63"/>
        <v>Outback - South 18to24</v>
      </c>
      <c r="E1422" s="463">
        <v>1219</v>
      </c>
      <c r="F1422" s="460">
        <f t="shared" si="64"/>
        <v>1219</v>
      </c>
      <c r="G1422" s="464">
        <v>1</v>
      </c>
      <c r="H1422" s="462">
        <f t="shared" si="65"/>
        <v>1</v>
      </c>
      <c r="I1422" s="457">
        <v>171</v>
      </c>
      <c r="J1422" s="458">
        <v>0.13464566929133859</v>
      </c>
      <c r="K1422" s="457">
        <v>36</v>
      </c>
      <c r="L1422" s="458">
        <v>2.8346456692913385E-2</v>
      </c>
      <c r="M1422" s="457">
        <v>7</v>
      </c>
      <c r="N1422" s="458">
        <v>5.5118110236220472E-3</v>
      </c>
    </row>
    <row r="1423" spans="1:14" x14ac:dyDescent="0.3">
      <c r="A1423" s="412" t="s">
        <v>1093</v>
      </c>
      <c r="B1423" s="413" t="s">
        <v>239</v>
      </c>
      <c r="C1423" s="465" t="s">
        <v>364</v>
      </c>
      <c r="D1423" s="412" t="str">
        <f t="shared" si="63"/>
        <v>Outback - South 25to64</v>
      </c>
      <c r="E1423" s="463">
        <v>9024</v>
      </c>
      <c r="F1423" s="460">
        <f t="shared" si="64"/>
        <v>9024</v>
      </c>
      <c r="G1423" s="464">
        <v>1</v>
      </c>
      <c r="H1423" s="462">
        <f t="shared" si="65"/>
        <v>1</v>
      </c>
      <c r="I1423" s="457">
        <v>876</v>
      </c>
      <c r="J1423" s="458">
        <v>9.7517533118111996E-2</v>
      </c>
      <c r="K1423" s="457">
        <v>353</v>
      </c>
      <c r="L1423" s="458">
        <v>3.929644884782367E-2</v>
      </c>
      <c r="M1423" s="457">
        <v>150</v>
      </c>
      <c r="N1423" s="458">
        <v>1.6698207725704108E-2</v>
      </c>
    </row>
    <row r="1424" spans="1:14" x14ac:dyDescent="0.3">
      <c r="A1424" s="412" t="s">
        <v>1093</v>
      </c>
      <c r="B1424" s="413" t="s">
        <v>239</v>
      </c>
      <c r="C1424" s="412" t="s">
        <v>9</v>
      </c>
      <c r="D1424" s="412" t="str">
        <f t="shared" ref="D1424:D1487" si="66">B1424&amp;" "&amp;C1424</f>
        <v>Outback - South 65+</v>
      </c>
      <c r="E1424" s="463">
        <v>3472</v>
      </c>
      <c r="F1424" s="460">
        <f t="shared" ref="F1424:F1487" si="67">E1424</f>
        <v>3472</v>
      </c>
      <c r="G1424" s="464">
        <v>1</v>
      </c>
      <c r="H1424" s="462">
        <f t="shared" ref="H1424:H1487" si="68">G1424</f>
        <v>1</v>
      </c>
      <c r="I1424" s="457">
        <v>190</v>
      </c>
      <c r="J1424" s="458">
        <v>5.673335323977307E-2</v>
      </c>
      <c r="K1424" s="457">
        <v>33</v>
      </c>
      <c r="L1424" s="458">
        <v>9.853687667960586E-3</v>
      </c>
      <c r="M1424" s="457">
        <v>188</v>
      </c>
      <c r="N1424" s="458">
        <v>5.6136160047775455E-2</v>
      </c>
    </row>
    <row r="1425" spans="1:14" x14ac:dyDescent="0.3">
      <c r="A1425" s="412" t="s">
        <v>1093</v>
      </c>
      <c r="B1425" s="413" t="s">
        <v>239</v>
      </c>
      <c r="C1425" s="412" t="s">
        <v>850</v>
      </c>
      <c r="D1425" s="412" t="str">
        <f t="shared" si="66"/>
        <v>Outback - South ALL</v>
      </c>
      <c r="E1425" s="463">
        <v>17535</v>
      </c>
      <c r="F1425" s="460">
        <f t="shared" si="67"/>
        <v>17535</v>
      </c>
      <c r="G1425" s="464">
        <v>1</v>
      </c>
      <c r="H1425" s="462">
        <f t="shared" si="68"/>
        <v>1</v>
      </c>
      <c r="I1425" s="457">
        <v>2030</v>
      </c>
      <c r="J1425" s="458">
        <v>0.11776308156398654</v>
      </c>
      <c r="K1425" s="457">
        <v>540</v>
      </c>
      <c r="L1425" s="458">
        <v>3.1326139923424992E-2</v>
      </c>
      <c r="M1425" s="457">
        <v>347</v>
      </c>
      <c r="N1425" s="458">
        <v>2.0129945469311985E-2</v>
      </c>
    </row>
    <row r="1426" spans="1:14" x14ac:dyDescent="0.3">
      <c r="A1426" s="412" t="s">
        <v>1093</v>
      </c>
      <c r="B1426" s="413" t="s">
        <v>337</v>
      </c>
      <c r="C1426" s="465" t="s">
        <v>361</v>
      </c>
      <c r="D1426" s="412" t="str">
        <f t="shared" si="66"/>
        <v>Palmerston 12to17</v>
      </c>
      <c r="E1426" s="463">
        <v>3407</v>
      </c>
      <c r="F1426" s="460">
        <f t="shared" si="67"/>
        <v>3407</v>
      </c>
      <c r="G1426" s="461">
        <v>0.37499999999999994</v>
      </c>
      <c r="H1426" s="462">
        <f t="shared" si="68"/>
        <v>0.37499999999999994</v>
      </c>
      <c r="I1426" s="457">
        <v>627</v>
      </c>
      <c r="J1426" s="458">
        <v>0.20147814910025708</v>
      </c>
      <c r="K1426" s="457">
        <v>431</v>
      </c>
      <c r="L1426" s="458">
        <v>0.13849614395886889</v>
      </c>
      <c r="M1426" s="457">
        <v>0</v>
      </c>
      <c r="N1426" s="458">
        <v>0</v>
      </c>
    </row>
    <row r="1427" spans="1:14" x14ac:dyDescent="0.3">
      <c r="A1427" s="412" t="s">
        <v>1093</v>
      </c>
      <c r="B1427" s="413" t="s">
        <v>337</v>
      </c>
      <c r="C1427" s="465" t="s">
        <v>362</v>
      </c>
      <c r="D1427" s="412" t="str">
        <f t="shared" si="66"/>
        <v>Palmerston 18to24</v>
      </c>
      <c r="E1427" s="463">
        <v>3699</v>
      </c>
      <c r="F1427" s="460">
        <f t="shared" si="67"/>
        <v>3699</v>
      </c>
      <c r="G1427" s="461">
        <v>1.08</v>
      </c>
      <c r="H1427" s="462">
        <f t="shared" si="68"/>
        <v>1.08</v>
      </c>
      <c r="I1427" s="457">
        <v>533</v>
      </c>
      <c r="J1427" s="458">
        <v>0.15877271373249927</v>
      </c>
      <c r="K1427" s="457">
        <v>500</v>
      </c>
      <c r="L1427" s="458">
        <v>0.14894250819183796</v>
      </c>
      <c r="M1427" s="457">
        <v>312</v>
      </c>
      <c r="N1427" s="458">
        <v>9.2940125111706878E-2</v>
      </c>
    </row>
    <row r="1428" spans="1:14" x14ac:dyDescent="0.3">
      <c r="A1428" s="412" t="s">
        <v>1093</v>
      </c>
      <c r="B1428" s="413" t="s">
        <v>337</v>
      </c>
      <c r="C1428" s="465" t="s">
        <v>364</v>
      </c>
      <c r="D1428" s="412" t="str">
        <f t="shared" si="66"/>
        <v>Palmerston 25to64</v>
      </c>
      <c r="E1428" s="463">
        <v>22990</v>
      </c>
      <c r="F1428" s="460">
        <f t="shared" si="67"/>
        <v>22990</v>
      </c>
      <c r="G1428" s="461">
        <v>1.08</v>
      </c>
      <c r="H1428" s="462">
        <f t="shared" si="68"/>
        <v>1.08</v>
      </c>
      <c r="I1428" s="457">
        <v>2043</v>
      </c>
      <c r="J1428" s="458">
        <v>9.9088175380735277E-2</v>
      </c>
      <c r="K1428" s="457">
        <v>4261</v>
      </c>
      <c r="L1428" s="458">
        <v>0.20666407993015812</v>
      </c>
      <c r="M1428" s="457">
        <v>1526</v>
      </c>
      <c r="N1428" s="458">
        <v>7.401299835095547E-2</v>
      </c>
    </row>
    <row r="1429" spans="1:14" x14ac:dyDescent="0.3">
      <c r="A1429" s="412" t="s">
        <v>1093</v>
      </c>
      <c r="B1429" s="413" t="s">
        <v>337</v>
      </c>
      <c r="C1429" s="412" t="s">
        <v>9</v>
      </c>
      <c r="D1429" s="412" t="str">
        <f t="shared" si="66"/>
        <v>Palmerston 65+</v>
      </c>
      <c r="E1429" s="463">
        <v>2753</v>
      </c>
      <c r="F1429" s="460">
        <f t="shared" si="67"/>
        <v>2753</v>
      </c>
      <c r="G1429" s="461">
        <v>1.08</v>
      </c>
      <c r="H1429" s="462">
        <f t="shared" si="68"/>
        <v>1.08</v>
      </c>
      <c r="I1429" s="457">
        <v>196</v>
      </c>
      <c r="J1429" s="458">
        <v>8.1974069427017987E-2</v>
      </c>
      <c r="K1429" s="457">
        <v>315</v>
      </c>
      <c r="L1429" s="458">
        <v>0.13174404015056462</v>
      </c>
      <c r="M1429" s="457">
        <v>215</v>
      </c>
      <c r="N1429" s="458">
        <v>8.9920535340861571E-2</v>
      </c>
    </row>
    <row r="1430" spans="1:14" x14ac:dyDescent="0.3">
      <c r="A1430" s="412" t="s">
        <v>1093</v>
      </c>
      <c r="B1430" s="413" t="s">
        <v>337</v>
      </c>
      <c r="C1430" s="412" t="s">
        <v>850</v>
      </c>
      <c r="D1430" s="412" t="str">
        <f t="shared" si="66"/>
        <v>Palmerston ALL</v>
      </c>
      <c r="E1430" s="463">
        <v>40956</v>
      </c>
      <c r="F1430" s="460">
        <f t="shared" si="67"/>
        <v>40956</v>
      </c>
      <c r="G1430" s="461">
        <v>1.08</v>
      </c>
      <c r="H1430" s="462">
        <f t="shared" si="68"/>
        <v>1.08</v>
      </c>
      <c r="I1430" s="457">
        <v>4776</v>
      </c>
      <c r="J1430" s="458">
        <v>0.12846998063266624</v>
      </c>
      <c r="K1430" s="457">
        <v>6492</v>
      </c>
      <c r="L1430" s="458">
        <v>0.17462879276952872</v>
      </c>
      <c r="M1430" s="457">
        <v>2061</v>
      </c>
      <c r="N1430" s="458">
        <v>5.5438992898644283E-2</v>
      </c>
    </row>
    <row r="1431" spans="1:14" x14ac:dyDescent="0.3">
      <c r="A1431" s="412" t="s">
        <v>1093</v>
      </c>
      <c r="B1431" s="413" t="s">
        <v>96</v>
      </c>
      <c r="C1431" s="465" t="s">
        <v>361</v>
      </c>
      <c r="D1431" s="412" t="str">
        <f t="shared" si="66"/>
        <v>Parramatta 12to17</v>
      </c>
      <c r="E1431" s="463">
        <v>9304</v>
      </c>
      <c r="F1431" s="460">
        <f t="shared" si="67"/>
        <v>9304</v>
      </c>
      <c r="G1431" s="461">
        <v>0.29166666666666669</v>
      </c>
      <c r="H1431" s="462">
        <f t="shared" si="68"/>
        <v>0.29166666666666669</v>
      </c>
      <c r="I1431" s="457">
        <v>143</v>
      </c>
      <c r="J1431" s="458">
        <v>1.7064439140811457E-2</v>
      </c>
      <c r="K1431" s="457">
        <v>3809</v>
      </c>
      <c r="L1431" s="458">
        <v>0.4545346062052506</v>
      </c>
      <c r="M1431" s="457">
        <v>3</v>
      </c>
      <c r="N1431" s="458">
        <v>3.5799522673031026E-4</v>
      </c>
    </row>
    <row r="1432" spans="1:14" x14ac:dyDescent="0.3">
      <c r="A1432" s="412" t="s">
        <v>1093</v>
      </c>
      <c r="B1432" s="413" t="s">
        <v>96</v>
      </c>
      <c r="C1432" s="465" t="s">
        <v>362</v>
      </c>
      <c r="D1432" s="412" t="str">
        <f t="shared" si="66"/>
        <v>Parramatta 18to24</v>
      </c>
      <c r="E1432" s="463">
        <v>13883</v>
      </c>
      <c r="F1432" s="460">
        <f t="shared" si="67"/>
        <v>13883</v>
      </c>
      <c r="G1432" s="461">
        <v>0.45600000000000002</v>
      </c>
      <c r="H1432" s="462">
        <f t="shared" si="68"/>
        <v>0.45600000000000002</v>
      </c>
      <c r="I1432" s="457">
        <v>155</v>
      </c>
      <c r="J1432" s="458">
        <v>1.2479871175523349E-2</v>
      </c>
      <c r="K1432" s="457">
        <v>6770</v>
      </c>
      <c r="L1432" s="458">
        <v>0.54508856682769724</v>
      </c>
      <c r="M1432" s="457">
        <v>27</v>
      </c>
      <c r="N1432" s="458">
        <v>2.1739130434782609E-3</v>
      </c>
    </row>
    <row r="1433" spans="1:14" x14ac:dyDescent="0.3">
      <c r="A1433" s="412" t="s">
        <v>1093</v>
      </c>
      <c r="B1433" s="413" t="s">
        <v>96</v>
      </c>
      <c r="C1433" s="465" t="s">
        <v>364</v>
      </c>
      <c r="D1433" s="412" t="str">
        <f t="shared" si="66"/>
        <v>Parramatta 25to64</v>
      </c>
      <c r="E1433" s="463">
        <v>93856</v>
      </c>
      <c r="F1433" s="460">
        <f t="shared" si="67"/>
        <v>93856</v>
      </c>
      <c r="G1433" s="461">
        <v>0.45600000000000002</v>
      </c>
      <c r="H1433" s="462">
        <f t="shared" si="68"/>
        <v>0.45600000000000002</v>
      </c>
      <c r="I1433" s="457">
        <v>605</v>
      </c>
      <c r="J1433" s="458">
        <v>6.8148281649526342E-3</v>
      </c>
      <c r="K1433" s="457">
        <v>55292</v>
      </c>
      <c r="L1433" s="458">
        <v>0.6228189733827455</v>
      </c>
      <c r="M1433" s="457">
        <v>530</v>
      </c>
      <c r="N1433" s="458">
        <v>5.9700147560742085E-3</v>
      </c>
    </row>
    <row r="1434" spans="1:14" x14ac:dyDescent="0.3">
      <c r="A1434" s="412" t="s">
        <v>1093</v>
      </c>
      <c r="B1434" s="413" t="s">
        <v>96</v>
      </c>
      <c r="C1434" s="412" t="s">
        <v>9</v>
      </c>
      <c r="D1434" s="412" t="str">
        <f t="shared" si="66"/>
        <v>Parramatta 65+</v>
      </c>
      <c r="E1434" s="463">
        <v>18645</v>
      </c>
      <c r="F1434" s="460">
        <f t="shared" si="67"/>
        <v>18645</v>
      </c>
      <c r="G1434" s="461">
        <v>0.45600000000000002</v>
      </c>
      <c r="H1434" s="462">
        <f t="shared" si="68"/>
        <v>0.45600000000000002</v>
      </c>
      <c r="I1434" s="457">
        <v>75</v>
      </c>
      <c r="J1434" s="458">
        <v>4.1347373063564691E-3</v>
      </c>
      <c r="K1434" s="457">
        <v>7629</v>
      </c>
      <c r="L1434" s="458">
        <v>0.42058547880258007</v>
      </c>
      <c r="M1434" s="457">
        <v>633</v>
      </c>
      <c r="N1434" s="458">
        <v>3.48971828656486E-2</v>
      </c>
    </row>
    <row r="1435" spans="1:14" x14ac:dyDescent="0.3">
      <c r="A1435" s="412" t="s">
        <v>1093</v>
      </c>
      <c r="B1435" s="413" t="s">
        <v>96</v>
      </c>
      <c r="C1435" s="412" t="s">
        <v>850</v>
      </c>
      <c r="D1435" s="412" t="str">
        <f t="shared" si="66"/>
        <v>Parramatta ALL</v>
      </c>
      <c r="E1435" s="463">
        <v>159235</v>
      </c>
      <c r="F1435" s="460">
        <f t="shared" si="67"/>
        <v>159235</v>
      </c>
      <c r="G1435" s="461">
        <v>0.45600000000000002</v>
      </c>
      <c r="H1435" s="462">
        <f t="shared" si="68"/>
        <v>0.45600000000000002</v>
      </c>
      <c r="I1435" s="457">
        <v>1222</v>
      </c>
      <c r="J1435" s="458">
        <v>8.0327092974337398E-3</v>
      </c>
      <c r="K1435" s="457">
        <v>85977</v>
      </c>
      <c r="L1435" s="458">
        <v>0.56516223180479597</v>
      </c>
      <c r="M1435" s="457">
        <v>1193</v>
      </c>
      <c r="N1435" s="458">
        <v>7.8420803533866216E-3</v>
      </c>
    </row>
    <row r="1436" spans="1:14" x14ac:dyDescent="0.3">
      <c r="A1436" s="412" t="s">
        <v>1093</v>
      </c>
      <c r="B1436" s="413" t="s">
        <v>97</v>
      </c>
      <c r="C1436" s="465" t="s">
        <v>361</v>
      </c>
      <c r="D1436" s="412" t="str">
        <f t="shared" si="66"/>
        <v>Pennant Hills - Epping 12to17</v>
      </c>
      <c r="E1436" s="463">
        <v>4787</v>
      </c>
      <c r="F1436" s="460">
        <f t="shared" si="67"/>
        <v>4787</v>
      </c>
      <c r="G1436" s="461">
        <v>8.3333333333333329E-2</v>
      </c>
      <c r="H1436" s="462">
        <f t="shared" si="68"/>
        <v>8.3333333333333329E-2</v>
      </c>
      <c r="I1436" s="457">
        <v>13</v>
      </c>
      <c r="J1436" s="458">
        <v>2.991944764096663E-3</v>
      </c>
      <c r="K1436" s="457">
        <v>1824</v>
      </c>
      <c r="L1436" s="458">
        <v>0.41979286536248561</v>
      </c>
      <c r="M1436" s="457">
        <v>0</v>
      </c>
      <c r="N1436" s="458">
        <v>0</v>
      </c>
    </row>
    <row r="1437" spans="1:14" x14ac:dyDescent="0.3">
      <c r="A1437" s="412" t="s">
        <v>1093</v>
      </c>
      <c r="B1437" s="413" t="s">
        <v>97</v>
      </c>
      <c r="C1437" s="465" t="s">
        <v>362</v>
      </c>
      <c r="D1437" s="412" t="str">
        <f t="shared" si="66"/>
        <v>Pennant Hills - Epping 18to24</v>
      </c>
      <c r="E1437" s="463">
        <v>5281</v>
      </c>
      <c r="F1437" s="460">
        <f t="shared" si="67"/>
        <v>5281</v>
      </c>
      <c r="G1437" s="461">
        <v>0.58399999999999996</v>
      </c>
      <c r="H1437" s="462">
        <f t="shared" si="68"/>
        <v>0.58399999999999996</v>
      </c>
      <c r="I1437" s="457">
        <v>16</v>
      </c>
      <c r="J1437" s="458">
        <v>3.5211267605633804E-3</v>
      </c>
      <c r="K1437" s="457">
        <v>1806</v>
      </c>
      <c r="L1437" s="458">
        <v>0.39744718309859156</v>
      </c>
      <c r="M1437" s="457">
        <v>10</v>
      </c>
      <c r="N1437" s="458">
        <v>2.2007042253521128E-3</v>
      </c>
    </row>
    <row r="1438" spans="1:14" x14ac:dyDescent="0.3">
      <c r="A1438" s="412" t="s">
        <v>1093</v>
      </c>
      <c r="B1438" s="413" t="s">
        <v>97</v>
      </c>
      <c r="C1438" s="465" t="s">
        <v>364</v>
      </c>
      <c r="D1438" s="412" t="str">
        <f t="shared" si="66"/>
        <v>Pennant Hills - Epping 25to64</v>
      </c>
      <c r="E1438" s="463">
        <v>29604</v>
      </c>
      <c r="F1438" s="460">
        <f t="shared" si="67"/>
        <v>29604</v>
      </c>
      <c r="G1438" s="461">
        <v>0.58399999999999996</v>
      </c>
      <c r="H1438" s="462">
        <f t="shared" si="68"/>
        <v>0.58399999999999996</v>
      </c>
      <c r="I1438" s="457">
        <v>85</v>
      </c>
      <c r="J1438" s="458">
        <v>2.9405659724624647E-3</v>
      </c>
      <c r="K1438" s="457">
        <v>16555</v>
      </c>
      <c r="L1438" s="458">
        <v>0.57271846675430704</v>
      </c>
      <c r="M1438" s="457">
        <v>267</v>
      </c>
      <c r="N1438" s="458">
        <v>9.236836642911507E-3</v>
      </c>
    </row>
    <row r="1439" spans="1:14" x14ac:dyDescent="0.3">
      <c r="A1439" s="412" t="s">
        <v>1093</v>
      </c>
      <c r="B1439" s="413" t="s">
        <v>97</v>
      </c>
      <c r="C1439" s="412" t="s">
        <v>9</v>
      </c>
      <c r="D1439" s="412" t="str">
        <f t="shared" si="66"/>
        <v>Pennant Hills - Epping 65+</v>
      </c>
      <c r="E1439" s="463">
        <v>9221</v>
      </c>
      <c r="F1439" s="460">
        <f t="shared" si="67"/>
        <v>9221</v>
      </c>
      <c r="G1439" s="461">
        <v>0.58399999999999996</v>
      </c>
      <c r="H1439" s="462">
        <f t="shared" si="68"/>
        <v>0.58399999999999996</v>
      </c>
      <c r="I1439" s="457">
        <v>8</v>
      </c>
      <c r="J1439" s="458">
        <v>8.9595699406428493E-4</v>
      </c>
      <c r="K1439" s="457">
        <v>3239</v>
      </c>
      <c r="L1439" s="458">
        <v>0.36275058797177734</v>
      </c>
      <c r="M1439" s="457">
        <v>373</v>
      </c>
      <c r="N1439" s="458">
        <v>4.1773994848247287E-2</v>
      </c>
    </row>
    <row r="1440" spans="1:14" x14ac:dyDescent="0.3">
      <c r="A1440" s="412" t="s">
        <v>1093</v>
      </c>
      <c r="B1440" s="413" t="s">
        <v>97</v>
      </c>
      <c r="C1440" s="412" t="s">
        <v>850</v>
      </c>
      <c r="D1440" s="412" t="str">
        <f t="shared" si="66"/>
        <v>Pennant Hills - Epping ALL</v>
      </c>
      <c r="E1440" s="463">
        <v>56622</v>
      </c>
      <c r="F1440" s="460">
        <f t="shared" si="67"/>
        <v>56622</v>
      </c>
      <c r="G1440" s="461">
        <v>0.58399999999999996</v>
      </c>
      <c r="H1440" s="462">
        <f t="shared" si="68"/>
        <v>0.58399999999999996</v>
      </c>
      <c r="I1440" s="457">
        <v>160</v>
      </c>
      <c r="J1440" s="458">
        <v>2.9180040852057193E-3</v>
      </c>
      <c r="K1440" s="457">
        <v>27653</v>
      </c>
      <c r="L1440" s="458">
        <v>0.50432229355121094</v>
      </c>
      <c r="M1440" s="457">
        <v>652</v>
      </c>
      <c r="N1440" s="458">
        <v>1.1890866647213305E-2</v>
      </c>
    </row>
    <row r="1441" spans="1:14" x14ac:dyDescent="0.3">
      <c r="A1441" s="412" t="s">
        <v>1093</v>
      </c>
      <c r="B1441" s="413" t="s">
        <v>90</v>
      </c>
      <c r="C1441" s="465" t="s">
        <v>361</v>
      </c>
      <c r="D1441" s="412" t="str">
        <f t="shared" si="66"/>
        <v>Penrith 12to17</v>
      </c>
      <c r="E1441" s="463">
        <v>13217</v>
      </c>
      <c r="F1441" s="460">
        <f t="shared" si="67"/>
        <v>13217</v>
      </c>
      <c r="G1441" s="461">
        <v>4.875</v>
      </c>
      <c r="H1441" s="462">
        <f t="shared" si="68"/>
        <v>4.875</v>
      </c>
      <c r="I1441" s="457">
        <v>1028</v>
      </c>
      <c r="J1441" s="458">
        <v>8.2174260591526785E-2</v>
      </c>
      <c r="K1441" s="457">
        <v>1501</v>
      </c>
      <c r="L1441" s="458">
        <v>0.11998401278976818</v>
      </c>
      <c r="M1441" s="457">
        <v>0</v>
      </c>
      <c r="N1441" s="458">
        <v>0</v>
      </c>
    </row>
    <row r="1442" spans="1:14" x14ac:dyDescent="0.3">
      <c r="A1442" s="412" t="s">
        <v>1093</v>
      </c>
      <c r="B1442" s="413" t="s">
        <v>90</v>
      </c>
      <c r="C1442" s="465" t="s">
        <v>362</v>
      </c>
      <c r="D1442" s="412" t="str">
        <f t="shared" si="66"/>
        <v>Penrith 18to24</v>
      </c>
      <c r="E1442" s="463">
        <v>15721</v>
      </c>
      <c r="F1442" s="460">
        <f t="shared" si="67"/>
        <v>15721</v>
      </c>
      <c r="G1442" s="461">
        <v>0.72799999999999998</v>
      </c>
      <c r="H1442" s="462">
        <f t="shared" si="68"/>
        <v>0.72799999999999998</v>
      </c>
      <c r="I1442" s="457">
        <v>1124</v>
      </c>
      <c r="J1442" s="458">
        <v>7.5725931415482048E-2</v>
      </c>
      <c r="K1442" s="457">
        <v>1728</v>
      </c>
      <c r="L1442" s="458">
        <v>0.11641851377753823</v>
      </c>
      <c r="M1442" s="457">
        <v>62</v>
      </c>
      <c r="N1442" s="458">
        <v>4.1770531563700064E-3</v>
      </c>
    </row>
    <row r="1443" spans="1:14" x14ac:dyDescent="0.3">
      <c r="A1443" s="412" t="s">
        <v>1093</v>
      </c>
      <c r="B1443" s="413" t="s">
        <v>90</v>
      </c>
      <c r="C1443" s="465" t="s">
        <v>364</v>
      </c>
      <c r="D1443" s="412" t="str">
        <f t="shared" si="66"/>
        <v>Penrith 25to64</v>
      </c>
      <c r="E1443" s="463">
        <v>87106</v>
      </c>
      <c r="F1443" s="460">
        <f t="shared" si="67"/>
        <v>87106</v>
      </c>
      <c r="G1443" s="461">
        <v>0.72799999999999998</v>
      </c>
      <c r="H1443" s="462">
        <f t="shared" si="68"/>
        <v>0.72799999999999998</v>
      </c>
      <c r="I1443" s="457">
        <v>3179</v>
      </c>
      <c r="J1443" s="458">
        <v>3.8002677760244824E-2</v>
      </c>
      <c r="K1443" s="457">
        <v>15976</v>
      </c>
      <c r="L1443" s="458">
        <v>0.19098168603261129</v>
      </c>
      <c r="M1443" s="457">
        <v>1577</v>
      </c>
      <c r="N1443" s="458">
        <v>1.8851910295031797E-2</v>
      </c>
    </row>
    <row r="1444" spans="1:14" x14ac:dyDescent="0.3">
      <c r="A1444" s="412" t="s">
        <v>1093</v>
      </c>
      <c r="B1444" s="413" t="s">
        <v>90</v>
      </c>
      <c r="C1444" s="412" t="s">
        <v>9</v>
      </c>
      <c r="D1444" s="412" t="str">
        <f t="shared" si="66"/>
        <v>Penrith 65+</v>
      </c>
      <c r="E1444" s="463">
        <v>21633</v>
      </c>
      <c r="F1444" s="460">
        <f t="shared" si="67"/>
        <v>21633</v>
      </c>
      <c r="G1444" s="461">
        <v>0.72799999999999998</v>
      </c>
      <c r="H1444" s="462">
        <f t="shared" si="68"/>
        <v>0.72799999999999998</v>
      </c>
      <c r="I1444" s="457">
        <v>355</v>
      </c>
      <c r="J1444" s="458">
        <v>1.7222141367098431E-2</v>
      </c>
      <c r="K1444" s="457">
        <v>3374</v>
      </c>
      <c r="L1444" s="458">
        <v>0.16368311259884538</v>
      </c>
      <c r="M1444" s="457">
        <v>1179</v>
      </c>
      <c r="N1444" s="458">
        <v>5.7196914568476205E-2</v>
      </c>
    </row>
    <row r="1445" spans="1:14" x14ac:dyDescent="0.3">
      <c r="A1445" s="412" t="s">
        <v>1093</v>
      </c>
      <c r="B1445" s="413" t="s">
        <v>90</v>
      </c>
      <c r="C1445" s="412" t="s">
        <v>850</v>
      </c>
      <c r="D1445" s="412" t="str">
        <f t="shared" si="66"/>
        <v>Penrith ALL</v>
      </c>
      <c r="E1445" s="463">
        <v>165931</v>
      </c>
      <c r="F1445" s="460">
        <f t="shared" si="67"/>
        <v>165931</v>
      </c>
      <c r="G1445" s="461">
        <v>0.72799999999999998</v>
      </c>
      <c r="H1445" s="462">
        <f t="shared" si="68"/>
        <v>0.72799999999999998</v>
      </c>
      <c r="I1445" s="457">
        <v>8031</v>
      </c>
      <c r="J1445" s="458">
        <v>5.0411148076078084E-2</v>
      </c>
      <c r="K1445" s="457">
        <v>26568</v>
      </c>
      <c r="L1445" s="458">
        <v>0.16676919214110852</v>
      </c>
      <c r="M1445" s="457">
        <v>2819</v>
      </c>
      <c r="N1445" s="458">
        <v>1.7695059946017198E-2</v>
      </c>
    </row>
    <row r="1446" spans="1:14" x14ac:dyDescent="0.3">
      <c r="A1446" s="412" t="s">
        <v>1093</v>
      </c>
      <c r="B1446" s="413" t="s">
        <v>289</v>
      </c>
      <c r="C1446" s="465" t="s">
        <v>361</v>
      </c>
      <c r="D1446" s="412" t="str">
        <f t="shared" si="66"/>
        <v>Perth City 12to17</v>
      </c>
      <c r="E1446" s="463">
        <v>5916</v>
      </c>
      <c r="F1446" s="460">
        <f t="shared" si="67"/>
        <v>5916</v>
      </c>
      <c r="G1446" s="461">
        <v>0.33333333333333331</v>
      </c>
      <c r="H1446" s="462">
        <f t="shared" si="68"/>
        <v>0.33333333333333331</v>
      </c>
      <c r="I1446" s="457">
        <v>62</v>
      </c>
      <c r="J1446" s="458">
        <v>1.1843361986628463E-2</v>
      </c>
      <c r="K1446" s="457">
        <v>806</v>
      </c>
      <c r="L1446" s="458">
        <v>0.15396370582617</v>
      </c>
      <c r="M1446" s="457">
        <v>3</v>
      </c>
      <c r="N1446" s="458">
        <v>5.7306590257879652E-4</v>
      </c>
    </row>
    <row r="1447" spans="1:14" x14ac:dyDescent="0.3">
      <c r="A1447" s="412" t="s">
        <v>1093</v>
      </c>
      <c r="B1447" s="413" t="s">
        <v>289</v>
      </c>
      <c r="C1447" s="465" t="s">
        <v>362</v>
      </c>
      <c r="D1447" s="412" t="str">
        <f t="shared" si="66"/>
        <v>Perth City 18to24</v>
      </c>
      <c r="E1447" s="463">
        <v>10924</v>
      </c>
      <c r="F1447" s="460">
        <f t="shared" si="67"/>
        <v>10924</v>
      </c>
      <c r="G1447" s="461">
        <v>0.93599999999999994</v>
      </c>
      <c r="H1447" s="462">
        <f t="shared" si="68"/>
        <v>0.93599999999999994</v>
      </c>
      <c r="I1447" s="457">
        <v>152</v>
      </c>
      <c r="J1447" s="458">
        <v>1.5369059656218402E-2</v>
      </c>
      <c r="K1447" s="457">
        <v>2353</v>
      </c>
      <c r="L1447" s="458">
        <v>0.23791708796764408</v>
      </c>
      <c r="M1447" s="457">
        <v>33</v>
      </c>
      <c r="N1447" s="458">
        <v>3.3367037411526795E-3</v>
      </c>
    </row>
    <row r="1448" spans="1:14" x14ac:dyDescent="0.3">
      <c r="A1448" s="412" t="s">
        <v>1093</v>
      </c>
      <c r="B1448" s="413" t="s">
        <v>289</v>
      </c>
      <c r="C1448" s="465" t="s">
        <v>364</v>
      </c>
      <c r="D1448" s="412" t="str">
        <f t="shared" si="66"/>
        <v>Perth City 25to64</v>
      </c>
      <c r="E1448" s="463">
        <v>76004</v>
      </c>
      <c r="F1448" s="460">
        <f t="shared" si="67"/>
        <v>76004</v>
      </c>
      <c r="G1448" s="461">
        <v>0.93599999999999994</v>
      </c>
      <c r="H1448" s="462">
        <f t="shared" si="68"/>
        <v>0.93599999999999994</v>
      </c>
      <c r="I1448" s="457">
        <v>526</v>
      </c>
      <c r="J1448" s="458">
        <v>7.7633792838799186E-3</v>
      </c>
      <c r="K1448" s="457">
        <v>17292</v>
      </c>
      <c r="L1448" s="458">
        <v>0.25521740413850103</v>
      </c>
      <c r="M1448" s="457">
        <v>1074</v>
      </c>
      <c r="N1448" s="458">
        <v>1.5851462644271924E-2</v>
      </c>
    </row>
    <row r="1449" spans="1:14" x14ac:dyDescent="0.3">
      <c r="A1449" s="412" t="s">
        <v>1093</v>
      </c>
      <c r="B1449" s="413" t="s">
        <v>289</v>
      </c>
      <c r="C1449" s="412" t="s">
        <v>9</v>
      </c>
      <c r="D1449" s="412" t="str">
        <f t="shared" si="66"/>
        <v>Perth City 65+</v>
      </c>
      <c r="E1449" s="463">
        <v>16838</v>
      </c>
      <c r="F1449" s="460">
        <f t="shared" si="67"/>
        <v>16838</v>
      </c>
      <c r="G1449" s="461">
        <v>0.93599999999999994</v>
      </c>
      <c r="H1449" s="462">
        <f t="shared" si="68"/>
        <v>0.93599999999999994</v>
      </c>
      <c r="I1449" s="457">
        <v>59</v>
      </c>
      <c r="J1449" s="458">
        <v>3.8039974210186977E-3</v>
      </c>
      <c r="K1449" s="457">
        <v>2944</v>
      </c>
      <c r="L1449" s="458">
        <v>0.18981302385557705</v>
      </c>
      <c r="M1449" s="457">
        <v>788</v>
      </c>
      <c r="N1449" s="458">
        <v>5.0805931656995484E-2</v>
      </c>
    </row>
    <row r="1450" spans="1:14" x14ac:dyDescent="0.3">
      <c r="A1450" s="412" t="s">
        <v>1093</v>
      </c>
      <c r="B1450" s="413" t="s">
        <v>289</v>
      </c>
      <c r="C1450" s="412" t="s">
        <v>850</v>
      </c>
      <c r="D1450" s="412" t="str">
        <f t="shared" si="66"/>
        <v>Perth City ALL</v>
      </c>
      <c r="E1450" s="463">
        <v>122281</v>
      </c>
      <c r="F1450" s="460">
        <f t="shared" si="67"/>
        <v>122281</v>
      </c>
      <c r="G1450" s="461">
        <v>0.93599999999999994</v>
      </c>
      <c r="H1450" s="462">
        <f t="shared" si="68"/>
        <v>0.93599999999999994</v>
      </c>
      <c r="I1450" s="457">
        <v>937</v>
      </c>
      <c r="J1450" s="458">
        <v>8.4773364697367237E-3</v>
      </c>
      <c r="K1450" s="457">
        <v>26102</v>
      </c>
      <c r="L1450" s="458">
        <v>0.23615308061159865</v>
      </c>
      <c r="M1450" s="457">
        <v>1897</v>
      </c>
      <c r="N1450" s="458">
        <v>1.7162761241291957E-2</v>
      </c>
    </row>
    <row r="1451" spans="1:14" x14ac:dyDescent="0.3">
      <c r="A1451" s="412" t="s">
        <v>1093</v>
      </c>
      <c r="B1451" s="413" t="s">
        <v>83</v>
      </c>
      <c r="C1451" s="465" t="s">
        <v>361</v>
      </c>
      <c r="D1451" s="412" t="str">
        <f t="shared" si="66"/>
        <v>Pittwater 12to17</v>
      </c>
      <c r="E1451" s="463">
        <v>5440</v>
      </c>
      <c r="F1451" s="460">
        <f t="shared" si="67"/>
        <v>5440</v>
      </c>
      <c r="G1451" s="461">
        <v>8.3333333333333329E-2</v>
      </c>
      <c r="H1451" s="462">
        <f t="shared" si="68"/>
        <v>8.3333333333333329E-2</v>
      </c>
      <c r="I1451" s="457">
        <v>58</v>
      </c>
      <c r="J1451" s="458">
        <v>1.0933081998114986E-2</v>
      </c>
      <c r="K1451" s="457">
        <v>317</v>
      </c>
      <c r="L1451" s="458">
        <v>5.9754948162111216E-2</v>
      </c>
      <c r="M1451" s="457">
        <v>5</v>
      </c>
      <c r="N1451" s="458">
        <v>9.42507068803016E-4</v>
      </c>
    </row>
    <row r="1452" spans="1:14" x14ac:dyDescent="0.3">
      <c r="A1452" s="412" t="s">
        <v>1093</v>
      </c>
      <c r="B1452" s="413" t="s">
        <v>83</v>
      </c>
      <c r="C1452" s="465" t="s">
        <v>362</v>
      </c>
      <c r="D1452" s="412" t="str">
        <f t="shared" si="66"/>
        <v>Pittwater 18to24</v>
      </c>
      <c r="E1452" s="463">
        <v>5631</v>
      </c>
      <c r="F1452" s="460">
        <f t="shared" si="67"/>
        <v>5631</v>
      </c>
      <c r="G1452" s="461">
        <v>0.84</v>
      </c>
      <c r="H1452" s="462">
        <f t="shared" si="68"/>
        <v>0.84</v>
      </c>
      <c r="I1452" s="457">
        <v>59</v>
      </c>
      <c r="J1452" s="458">
        <v>1.2598761477685244E-2</v>
      </c>
      <c r="K1452" s="457">
        <v>270</v>
      </c>
      <c r="L1452" s="458">
        <v>5.7655349135169766E-2</v>
      </c>
      <c r="M1452" s="457">
        <v>14</v>
      </c>
      <c r="N1452" s="458">
        <v>2.9895366218236174E-3</v>
      </c>
    </row>
    <row r="1453" spans="1:14" x14ac:dyDescent="0.3">
      <c r="A1453" s="412" t="s">
        <v>1093</v>
      </c>
      <c r="B1453" s="413" t="s">
        <v>83</v>
      </c>
      <c r="C1453" s="465" t="s">
        <v>364</v>
      </c>
      <c r="D1453" s="412" t="str">
        <f t="shared" si="66"/>
        <v>Pittwater 25to64</v>
      </c>
      <c r="E1453" s="463">
        <v>30059</v>
      </c>
      <c r="F1453" s="460">
        <f t="shared" si="67"/>
        <v>30059</v>
      </c>
      <c r="G1453" s="461">
        <v>0.84</v>
      </c>
      <c r="H1453" s="462">
        <f t="shared" si="68"/>
        <v>0.84</v>
      </c>
      <c r="I1453" s="457">
        <v>202</v>
      </c>
      <c r="J1453" s="458">
        <v>6.6331724296456833E-3</v>
      </c>
      <c r="K1453" s="457">
        <v>3085</v>
      </c>
      <c r="L1453" s="458">
        <v>0.1013036482448363</v>
      </c>
      <c r="M1453" s="457">
        <v>368</v>
      </c>
      <c r="N1453" s="458">
        <v>1.2084195317374315E-2</v>
      </c>
    </row>
    <row r="1454" spans="1:14" x14ac:dyDescent="0.3">
      <c r="A1454" s="412" t="s">
        <v>1093</v>
      </c>
      <c r="B1454" s="413" t="s">
        <v>83</v>
      </c>
      <c r="C1454" s="412" t="s">
        <v>9</v>
      </c>
      <c r="D1454" s="412" t="str">
        <f t="shared" si="66"/>
        <v>Pittwater 65+</v>
      </c>
      <c r="E1454" s="463">
        <v>14485</v>
      </c>
      <c r="F1454" s="460">
        <f t="shared" si="67"/>
        <v>14485</v>
      </c>
      <c r="G1454" s="461">
        <v>0.84</v>
      </c>
      <c r="H1454" s="462">
        <f t="shared" si="68"/>
        <v>0.84</v>
      </c>
      <c r="I1454" s="457">
        <v>31</v>
      </c>
      <c r="J1454" s="458">
        <v>2.1676805817774981E-3</v>
      </c>
      <c r="K1454" s="457">
        <v>953</v>
      </c>
      <c r="L1454" s="458">
        <v>6.6638696594643734E-2</v>
      </c>
      <c r="M1454" s="457">
        <v>703</v>
      </c>
      <c r="N1454" s="458">
        <v>4.9157401580309068E-2</v>
      </c>
    </row>
    <row r="1455" spans="1:14" x14ac:dyDescent="0.3">
      <c r="A1455" s="412" t="s">
        <v>1093</v>
      </c>
      <c r="B1455" s="413" t="s">
        <v>83</v>
      </c>
      <c r="C1455" s="412" t="s">
        <v>850</v>
      </c>
      <c r="D1455" s="412" t="str">
        <f t="shared" si="66"/>
        <v>Pittwater ALL</v>
      </c>
      <c r="E1455" s="463">
        <v>64006</v>
      </c>
      <c r="F1455" s="460">
        <f t="shared" si="67"/>
        <v>64006</v>
      </c>
      <c r="G1455" s="461">
        <v>0.84</v>
      </c>
      <c r="H1455" s="462">
        <f t="shared" si="68"/>
        <v>0.84</v>
      </c>
      <c r="I1455" s="457">
        <v>469</v>
      </c>
      <c r="J1455" s="458">
        <v>7.3879209854761981E-3</v>
      </c>
      <c r="K1455" s="457">
        <v>5426</v>
      </c>
      <c r="L1455" s="458">
        <v>8.5473047478025269E-2</v>
      </c>
      <c r="M1455" s="457">
        <v>1082</v>
      </c>
      <c r="N1455" s="458">
        <v>1.7044201505938692E-2</v>
      </c>
    </row>
    <row r="1456" spans="1:14" x14ac:dyDescent="0.3">
      <c r="A1456" s="412" t="s">
        <v>1093</v>
      </c>
      <c r="B1456" s="413" t="s">
        <v>263</v>
      </c>
      <c r="C1456" s="465" t="s">
        <v>361</v>
      </c>
      <c r="D1456" s="412" t="str">
        <f t="shared" si="66"/>
        <v>Playford 12to17</v>
      </c>
      <c r="E1456" s="463">
        <v>9126</v>
      </c>
      <c r="F1456" s="460">
        <f t="shared" si="67"/>
        <v>9126</v>
      </c>
      <c r="G1456" s="461">
        <v>0.875</v>
      </c>
      <c r="H1456" s="462">
        <f t="shared" si="68"/>
        <v>0.875</v>
      </c>
      <c r="I1456" s="457">
        <v>569</v>
      </c>
      <c r="J1456" s="458">
        <v>7.0894592574134066E-2</v>
      </c>
      <c r="K1456" s="457">
        <v>1427</v>
      </c>
      <c r="L1456" s="458">
        <v>0.1777971592324944</v>
      </c>
      <c r="M1456" s="457">
        <v>3</v>
      </c>
      <c r="N1456" s="458">
        <v>3.7378519810615497E-4</v>
      </c>
    </row>
    <row r="1457" spans="1:14" x14ac:dyDescent="0.3">
      <c r="A1457" s="412" t="s">
        <v>1093</v>
      </c>
      <c r="B1457" s="413" t="s">
        <v>263</v>
      </c>
      <c r="C1457" s="465" t="s">
        <v>362</v>
      </c>
      <c r="D1457" s="412" t="str">
        <f t="shared" si="66"/>
        <v>Playford 18to24</v>
      </c>
      <c r="E1457" s="463">
        <v>10184</v>
      </c>
      <c r="F1457" s="460">
        <f t="shared" si="67"/>
        <v>10184</v>
      </c>
      <c r="G1457" s="461">
        <v>1.4</v>
      </c>
      <c r="H1457" s="462">
        <f t="shared" si="68"/>
        <v>1.4</v>
      </c>
      <c r="I1457" s="457">
        <v>548</v>
      </c>
      <c r="J1457" s="458">
        <v>5.8081611022787492E-2</v>
      </c>
      <c r="K1457" s="457">
        <v>1481</v>
      </c>
      <c r="L1457" s="458">
        <v>0.15696873343932166</v>
      </c>
      <c r="M1457" s="457">
        <v>128</v>
      </c>
      <c r="N1457" s="458">
        <v>1.3566507684154743E-2</v>
      </c>
    </row>
    <row r="1458" spans="1:14" x14ac:dyDescent="0.3">
      <c r="A1458" s="412" t="s">
        <v>1093</v>
      </c>
      <c r="B1458" s="413" t="s">
        <v>263</v>
      </c>
      <c r="C1458" s="465" t="s">
        <v>364</v>
      </c>
      <c r="D1458" s="412" t="str">
        <f t="shared" si="66"/>
        <v>Playford 25to64</v>
      </c>
      <c r="E1458" s="463">
        <v>55104</v>
      </c>
      <c r="F1458" s="460">
        <f t="shared" si="67"/>
        <v>55104</v>
      </c>
      <c r="G1458" s="461">
        <v>1.4</v>
      </c>
      <c r="H1458" s="462">
        <f t="shared" si="68"/>
        <v>1.4</v>
      </c>
      <c r="I1458" s="457">
        <v>1547</v>
      </c>
      <c r="J1458" s="458">
        <v>3.0347019243972772E-2</v>
      </c>
      <c r="K1458" s="457">
        <v>7920</v>
      </c>
      <c r="L1458" s="458">
        <v>0.15536418384761755</v>
      </c>
      <c r="M1458" s="457">
        <v>1782</v>
      </c>
      <c r="N1458" s="458">
        <v>3.495694136571395E-2</v>
      </c>
    </row>
    <row r="1459" spans="1:14" x14ac:dyDescent="0.3">
      <c r="A1459" s="412" t="s">
        <v>1093</v>
      </c>
      <c r="B1459" s="413" t="s">
        <v>263</v>
      </c>
      <c r="C1459" s="412" t="s">
        <v>9</v>
      </c>
      <c r="D1459" s="412" t="str">
        <f t="shared" si="66"/>
        <v>Playford 65+</v>
      </c>
      <c r="E1459" s="463">
        <v>13666</v>
      </c>
      <c r="F1459" s="460">
        <f t="shared" si="67"/>
        <v>13666</v>
      </c>
      <c r="G1459" s="461">
        <v>1.4</v>
      </c>
      <c r="H1459" s="462">
        <f t="shared" si="68"/>
        <v>1.4</v>
      </c>
      <c r="I1459" s="457">
        <v>187</v>
      </c>
      <c r="J1459" s="458">
        <v>1.4360313315926894E-2</v>
      </c>
      <c r="K1459" s="457">
        <v>1307</v>
      </c>
      <c r="L1459" s="458">
        <v>0.10036860697281523</v>
      </c>
      <c r="M1459" s="457">
        <v>1040</v>
      </c>
      <c r="N1459" s="458">
        <v>7.9864844109967748E-2</v>
      </c>
    </row>
    <row r="1460" spans="1:14" x14ac:dyDescent="0.3">
      <c r="A1460" s="412" t="s">
        <v>1093</v>
      </c>
      <c r="B1460" s="413" t="s">
        <v>263</v>
      </c>
      <c r="C1460" s="412" t="s">
        <v>850</v>
      </c>
      <c r="D1460" s="412" t="str">
        <f t="shared" si="66"/>
        <v>Playford ALL</v>
      </c>
      <c r="E1460" s="463">
        <v>107770</v>
      </c>
      <c r="F1460" s="460">
        <f t="shared" si="67"/>
        <v>107770</v>
      </c>
      <c r="G1460" s="461">
        <v>1.4</v>
      </c>
      <c r="H1460" s="462">
        <f t="shared" si="68"/>
        <v>1.4</v>
      </c>
      <c r="I1460" s="457">
        <v>4228</v>
      </c>
      <c r="J1460" s="458">
        <v>4.230876996357523E-2</v>
      </c>
      <c r="K1460" s="457">
        <v>15032</v>
      </c>
      <c r="L1460" s="458">
        <v>0.15042228715526559</v>
      </c>
      <c r="M1460" s="457">
        <v>2952</v>
      </c>
      <c r="N1460" s="458">
        <v>2.9540087259336347E-2</v>
      </c>
    </row>
    <row r="1461" spans="1:14" x14ac:dyDescent="0.3">
      <c r="A1461" s="412" t="s">
        <v>1093</v>
      </c>
      <c r="B1461" s="413" t="s">
        <v>264</v>
      </c>
      <c r="C1461" s="465" t="s">
        <v>361</v>
      </c>
      <c r="D1461" s="412" t="str">
        <f t="shared" si="66"/>
        <v>Port Adelaide - East 12to17</v>
      </c>
      <c r="E1461" s="463">
        <v>5028</v>
      </c>
      <c r="F1461" s="460">
        <f t="shared" si="67"/>
        <v>5028</v>
      </c>
      <c r="G1461" s="461">
        <v>0.29166666666666669</v>
      </c>
      <c r="H1461" s="462">
        <f t="shared" si="68"/>
        <v>0.29166666666666669</v>
      </c>
      <c r="I1461" s="457">
        <v>164</v>
      </c>
      <c r="J1461" s="458">
        <v>3.6131306455166337E-2</v>
      </c>
      <c r="K1461" s="457">
        <v>1724</v>
      </c>
      <c r="L1461" s="458">
        <v>0.37981934346772417</v>
      </c>
      <c r="M1461" s="457">
        <v>0</v>
      </c>
      <c r="N1461" s="458">
        <v>0</v>
      </c>
    </row>
    <row r="1462" spans="1:14" x14ac:dyDescent="0.3">
      <c r="A1462" s="412" t="s">
        <v>1093</v>
      </c>
      <c r="B1462" s="413" t="s">
        <v>264</v>
      </c>
      <c r="C1462" s="465" t="s">
        <v>362</v>
      </c>
      <c r="D1462" s="412" t="str">
        <f t="shared" si="66"/>
        <v>Port Adelaide - East 18to24</v>
      </c>
      <c r="E1462" s="463">
        <v>7212</v>
      </c>
      <c r="F1462" s="460">
        <f t="shared" si="67"/>
        <v>7212</v>
      </c>
      <c r="G1462" s="461">
        <v>0.84799999999999998</v>
      </c>
      <c r="H1462" s="462">
        <f t="shared" si="68"/>
        <v>0.84799999999999998</v>
      </c>
      <c r="I1462" s="457">
        <v>213</v>
      </c>
      <c r="J1462" s="458">
        <v>3.0767008522316914E-2</v>
      </c>
      <c r="K1462" s="457">
        <v>3024</v>
      </c>
      <c r="L1462" s="458">
        <v>0.43680485338725988</v>
      </c>
      <c r="M1462" s="457">
        <v>35</v>
      </c>
      <c r="N1462" s="458">
        <v>5.0556117290192111E-3</v>
      </c>
    </row>
    <row r="1463" spans="1:14" x14ac:dyDescent="0.3">
      <c r="A1463" s="412" t="s">
        <v>1093</v>
      </c>
      <c r="B1463" s="413" t="s">
        <v>264</v>
      </c>
      <c r="C1463" s="465" t="s">
        <v>364</v>
      </c>
      <c r="D1463" s="412" t="str">
        <f t="shared" si="66"/>
        <v>Port Adelaide - East 25to64</v>
      </c>
      <c r="E1463" s="463">
        <v>45618</v>
      </c>
      <c r="F1463" s="460">
        <f t="shared" si="67"/>
        <v>45618</v>
      </c>
      <c r="G1463" s="461">
        <v>0.84799999999999998</v>
      </c>
      <c r="H1463" s="462">
        <f t="shared" si="68"/>
        <v>0.84799999999999998</v>
      </c>
      <c r="I1463" s="457">
        <v>825</v>
      </c>
      <c r="J1463" s="458">
        <v>1.9176235414439125E-2</v>
      </c>
      <c r="K1463" s="457">
        <v>19274</v>
      </c>
      <c r="L1463" s="458">
        <v>0.44800334712472689</v>
      </c>
      <c r="M1463" s="457">
        <v>748</v>
      </c>
      <c r="N1463" s="458">
        <v>1.7386453442424805E-2</v>
      </c>
    </row>
    <row r="1464" spans="1:14" x14ac:dyDescent="0.3">
      <c r="A1464" s="412" t="s">
        <v>1093</v>
      </c>
      <c r="B1464" s="413" t="s">
        <v>264</v>
      </c>
      <c r="C1464" s="412" t="s">
        <v>9</v>
      </c>
      <c r="D1464" s="412" t="str">
        <f t="shared" si="66"/>
        <v>Port Adelaide - East 65+</v>
      </c>
      <c r="E1464" s="463">
        <v>11063</v>
      </c>
      <c r="F1464" s="460">
        <f t="shared" si="67"/>
        <v>11063</v>
      </c>
      <c r="G1464" s="461">
        <v>0.84799999999999998</v>
      </c>
      <c r="H1464" s="462">
        <f t="shared" si="68"/>
        <v>0.84799999999999998</v>
      </c>
      <c r="I1464" s="457">
        <v>61</v>
      </c>
      <c r="J1464" s="458">
        <v>5.6397928994082842E-3</v>
      </c>
      <c r="K1464" s="457">
        <v>2816</v>
      </c>
      <c r="L1464" s="458">
        <v>0.26035502958579881</v>
      </c>
      <c r="M1464" s="457">
        <v>643</v>
      </c>
      <c r="N1464" s="458">
        <v>5.9448964497041422E-2</v>
      </c>
    </row>
    <row r="1465" spans="1:14" x14ac:dyDescent="0.3">
      <c r="A1465" s="412" t="s">
        <v>1093</v>
      </c>
      <c r="B1465" s="413" t="s">
        <v>264</v>
      </c>
      <c r="C1465" s="412" t="s">
        <v>850</v>
      </c>
      <c r="D1465" s="412" t="str">
        <f t="shared" si="66"/>
        <v>Port Adelaide - East ALL</v>
      </c>
      <c r="E1465" s="463">
        <v>80586</v>
      </c>
      <c r="F1465" s="460">
        <f t="shared" si="67"/>
        <v>80586</v>
      </c>
      <c r="G1465" s="461">
        <v>0.84799999999999998</v>
      </c>
      <c r="H1465" s="462">
        <f t="shared" si="68"/>
        <v>0.84799999999999998</v>
      </c>
      <c r="I1465" s="457">
        <v>1604</v>
      </c>
      <c r="J1465" s="458">
        <v>2.0870470366274152E-2</v>
      </c>
      <c r="K1465" s="457">
        <v>31897</v>
      </c>
      <c r="L1465" s="458">
        <v>0.41502830004554031</v>
      </c>
      <c r="M1465" s="457">
        <v>1427</v>
      </c>
      <c r="N1465" s="458">
        <v>1.8567432177477066E-2</v>
      </c>
    </row>
    <row r="1466" spans="1:14" x14ac:dyDescent="0.3">
      <c r="A1466" s="412" t="s">
        <v>1093</v>
      </c>
      <c r="B1466" s="413" t="s">
        <v>272</v>
      </c>
      <c r="C1466" s="465" t="s">
        <v>361</v>
      </c>
      <c r="D1466" s="412" t="str">
        <f t="shared" si="66"/>
        <v>Port Adelaide - West 12to17</v>
      </c>
      <c r="E1466" s="463">
        <v>3895</v>
      </c>
      <c r="F1466" s="460">
        <f t="shared" si="67"/>
        <v>3895</v>
      </c>
      <c r="G1466" s="461">
        <v>0.45833333333333331</v>
      </c>
      <c r="H1466" s="462">
        <f t="shared" si="68"/>
        <v>0.45833333333333331</v>
      </c>
      <c r="I1466" s="457">
        <v>219</v>
      </c>
      <c r="J1466" s="458">
        <v>5.8074781225139219E-2</v>
      </c>
      <c r="K1466" s="457">
        <v>1003</v>
      </c>
      <c r="L1466" s="458">
        <v>0.26597719437814904</v>
      </c>
      <c r="M1466" s="457">
        <v>0</v>
      </c>
      <c r="N1466" s="458">
        <v>0</v>
      </c>
    </row>
    <row r="1467" spans="1:14" x14ac:dyDescent="0.3">
      <c r="A1467" s="412" t="s">
        <v>1093</v>
      </c>
      <c r="B1467" s="413" t="s">
        <v>272</v>
      </c>
      <c r="C1467" s="465" t="s">
        <v>362</v>
      </c>
      <c r="D1467" s="412" t="str">
        <f t="shared" si="66"/>
        <v>Port Adelaide - West 18to24</v>
      </c>
      <c r="E1467" s="463">
        <v>5379</v>
      </c>
      <c r="F1467" s="460">
        <f t="shared" si="67"/>
        <v>5379</v>
      </c>
      <c r="G1467" s="461">
        <v>0.83200000000000007</v>
      </c>
      <c r="H1467" s="462">
        <f t="shared" si="68"/>
        <v>0.83200000000000007</v>
      </c>
      <c r="I1467" s="457">
        <v>216</v>
      </c>
      <c r="J1467" s="458">
        <v>4.2270058708414875E-2</v>
      </c>
      <c r="K1467" s="457">
        <v>1609</v>
      </c>
      <c r="L1467" s="458">
        <v>0.31487279843444227</v>
      </c>
      <c r="M1467" s="457">
        <v>76</v>
      </c>
      <c r="N1467" s="458">
        <v>1.487279843444227E-2</v>
      </c>
    </row>
    <row r="1468" spans="1:14" x14ac:dyDescent="0.3">
      <c r="A1468" s="412" t="s">
        <v>1093</v>
      </c>
      <c r="B1468" s="413" t="s">
        <v>272</v>
      </c>
      <c r="C1468" s="465" t="s">
        <v>364</v>
      </c>
      <c r="D1468" s="412" t="str">
        <f t="shared" si="66"/>
        <v>Port Adelaide - West 25to64</v>
      </c>
      <c r="E1468" s="463">
        <v>34957</v>
      </c>
      <c r="F1468" s="460">
        <f t="shared" si="67"/>
        <v>34957</v>
      </c>
      <c r="G1468" s="461">
        <v>0.83200000000000007</v>
      </c>
      <c r="H1468" s="462">
        <f t="shared" si="68"/>
        <v>0.83200000000000007</v>
      </c>
      <c r="I1468" s="457">
        <v>832</v>
      </c>
      <c r="J1468" s="458">
        <v>2.4798807749627422E-2</v>
      </c>
      <c r="K1468" s="457">
        <v>9318</v>
      </c>
      <c r="L1468" s="458">
        <v>0.27773472429210133</v>
      </c>
      <c r="M1468" s="457">
        <v>882</v>
      </c>
      <c r="N1468" s="458">
        <v>2.6289120715350223E-2</v>
      </c>
    </row>
    <row r="1469" spans="1:14" x14ac:dyDescent="0.3">
      <c r="A1469" s="412" t="s">
        <v>1093</v>
      </c>
      <c r="B1469" s="413" t="s">
        <v>272</v>
      </c>
      <c r="C1469" s="412" t="s">
        <v>9</v>
      </c>
      <c r="D1469" s="412" t="str">
        <f t="shared" si="66"/>
        <v>Port Adelaide - West 65+</v>
      </c>
      <c r="E1469" s="463">
        <v>11568</v>
      </c>
      <c r="F1469" s="460">
        <f t="shared" si="67"/>
        <v>11568</v>
      </c>
      <c r="G1469" s="461">
        <v>0.83200000000000007</v>
      </c>
      <c r="H1469" s="462">
        <f t="shared" si="68"/>
        <v>0.83200000000000007</v>
      </c>
      <c r="I1469" s="457">
        <v>100</v>
      </c>
      <c r="J1469" s="458">
        <v>9.1441111923920987E-3</v>
      </c>
      <c r="K1469" s="457">
        <v>2508</v>
      </c>
      <c r="L1469" s="458">
        <v>0.22933430870519386</v>
      </c>
      <c r="M1469" s="457">
        <v>602</v>
      </c>
      <c r="N1469" s="458">
        <v>5.5047549378200437E-2</v>
      </c>
    </row>
    <row r="1470" spans="1:14" x14ac:dyDescent="0.3">
      <c r="A1470" s="412" t="s">
        <v>1093</v>
      </c>
      <c r="B1470" s="413" t="s">
        <v>272</v>
      </c>
      <c r="C1470" s="412" t="s">
        <v>850</v>
      </c>
      <c r="D1470" s="412" t="str">
        <f t="shared" si="66"/>
        <v>Port Adelaide - West ALL</v>
      </c>
      <c r="E1470" s="463">
        <v>63475</v>
      </c>
      <c r="F1470" s="460">
        <f t="shared" si="67"/>
        <v>63475</v>
      </c>
      <c r="G1470" s="461">
        <v>0.83200000000000007</v>
      </c>
      <c r="H1470" s="462">
        <f t="shared" si="68"/>
        <v>0.83200000000000007</v>
      </c>
      <c r="I1470" s="457">
        <v>1811</v>
      </c>
      <c r="J1470" s="458">
        <v>2.9762687352090453E-2</v>
      </c>
      <c r="K1470" s="457">
        <v>16282</v>
      </c>
      <c r="L1470" s="458">
        <v>0.26758480147252167</v>
      </c>
      <c r="M1470" s="457">
        <v>1551</v>
      </c>
      <c r="N1470" s="458">
        <v>2.5489744938206677E-2</v>
      </c>
    </row>
    <row r="1471" spans="1:14" x14ac:dyDescent="0.3">
      <c r="A1471" s="412" t="s">
        <v>1093</v>
      </c>
      <c r="B1471" s="413" t="s">
        <v>197</v>
      </c>
      <c r="C1471" s="465" t="s">
        <v>361</v>
      </c>
      <c r="D1471" s="412" t="str">
        <f t="shared" si="66"/>
        <v>Port Douglas - Daintree 12to17</v>
      </c>
      <c r="E1471" s="463">
        <v>761</v>
      </c>
      <c r="F1471" s="460">
        <f t="shared" si="67"/>
        <v>761</v>
      </c>
      <c r="G1471" s="461">
        <v>2</v>
      </c>
      <c r="H1471" s="462">
        <f t="shared" si="68"/>
        <v>2</v>
      </c>
      <c r="I1471" s="457">
        <v>113</v>
      </c>
      <c r="J1471" s="458">
        <v>0.14868421052631578</v>
      </c>
      <c r="K1471" s="457">
        <v>51</v>
      </c>
      <c r="L1471" s="458">
        <v>6.7105263157894737E-2</v>
      </c>
      <c r="M1471" s="457">
        <v>0</v>
      </c>
      <c r="N1471" s="458">
        <v>0</v>
      </c>
    </row>
    <row r="1472" spans="1:14" x14ac:dyDescent="0.3">
      <c r="A1472" s="412" t="s">
        <v>1093</v>
      </c>
      <c r="B1472" s="413" t="s">
        <v>197</v>
      </c>
      <c r="C1472" s="465" t="s">
        <v>362</v>
      </c>
      <c r="D1472" s="412" t="str">
        <f t="shared" si="66"/>
        <v>Port Douglas - Daintree 18to24</v>
      </c>
      <c r="E1472" s="463">
        <v>778</v>
      </c>
      <c r="F1472" s="460">
        <f t="shared" si="67"/>
        <v>778</v>
      </c>
      <c r="G1472" s="464">
        <v>1</v>
      </c>
      <c r="H1472" s="462">
        <f t="shared" si="68"/>
        <v>1</v>
      </c>
      <c r="I1472" s="457">
        <v>106</v>
      </c>
      <c r="J1472" s="458">
        <v>0.15565345080763582</v>
      </c>
      <c r="K1472" s="457">
        <v>71</v>
      </c>
      <c r="L1472" s="458">
        <v>0.10425844346549193</v>
      </c>
      <c r="M1472" s="457">
        <v>3</v>
      </c>
      <c r="N1472" s="458">
        <v>4.4052863436123352E-3</v>
      </c>
    </row>
    <row r="1473" spans="1:14" x14ac:dyDescent="0.3">
      <c r="A1473" s="412" t="s">
        <v>1093</v>
      </c>
      <c r="B1473" s="413" t="s">
        <v>197</v>
      </c>
      <c r="C1473" s="465" t="s">
        <v>364</v>
      </c>
      <c r="D1473" s="412" t="str">
        <f t="shared" si="66"/>
        <v>Port Douglas - Daintree 25to64</v>
      </c>
      <c r="E1473" s="463">
        <v>7041</v>
      </c>
      <c r="F1473" s="460">
        <f t="shared" si="67"/>
        <v>7041</v>
      </c>
      <c r="G1473" s="464">
        <v>1</v>
      </c>
      <c r="H1473" s="462">
        <f t="shared" si="68"/>
        <v>1</v>
      </c>
      <c r="I1473" s="457">
        <v>412</v>
      </c>
      <c r="J1473" s="458">
        <v>6.0463751100675082E-2</v>
      </c>
      <c r="K1473" s="457">
        <v>760</v>
      </c>
      <c r="L1473" s="458">
        <v>0.11153507484590548</v>
      </c>
      <c r="M1473" s="457">
        <v>115</v>
      </c>
      <c r="N1473" s="458">
        <v>1.6877017904314645E-2</v>
      </c>
    </row>
    <row r="1474" spans="1:14" x14ac:dyDescent="0.3">
      <c r="A1474" s="412" t="s">
        <v>1093</v>
      </c>
      <c r="B1474" s="413" t="s">
        <v>197</v>
      </c>
      <c r="C1474" s="412" t="s">
        <v>9</v>
      </c>
      <c r="D1474" s="412" t="str">
        <f t="shared" si="66"/>
        <v>Port Douglas - Daintree 65+</v>
      </c>
      <c r="E1474" s="463">
        <v>2702</v>
      </c>
      <c r="F1474" s="460">
        <f t="shared" si="67"/>
        <v>2702</v>
      </c>
      <c r="G1474" s="464">
        <v>1</v>
      </c>
      <c r="H1474" s="462">
        <f t="shared" si="68"/>
        <v>1</v>
      </c>
      <c r="I1474" s="457">
        <v>79</v>
      </c>
      <c r="J1474" s="458">
        <v>3.0931871574001565E-2</v>
      </c>
      <c r="K1474" s="457">
        <v>121</v>
      </c>
      <c r="L1474" s="458">
        <v>4.7376664056382148E-2</v>
      </c>
      <c r="M1474" s="457">
        <v>155</v>
      </c>
      <c r="N1474" s="458">
        <v>6.0689115113547375E-2</v>
      </c>
    </row>
    <row r="1475" spans="1:14" x14ac:dyDescent="0.3">
      <c r="A1475" s="412" t="s">
        <v>1093</v>
      </c>
      <c r="B1475" s="413" t="s">
        <v>197</v>
      </c>
      <c r="C1475" s="412" t="s">
        <v>850</v>
      </c>
      <c r="D1475" s="412" t="str">
        <f t="shared" si="66"/>
        <v>Port Douglas - Daintree ALL</v>
      </c>
      <c r="E1475" s="463">
        <v>12735</v>
      </c>
      <c r="F1475" s="460">
        <f t="shared" si="67"/>
        <v>12735</v>
      </c>
      <c r="G1475" s="464">
        <v>1</v>
      </c>
      <c r="H1475" s="462">
        <f t="shared" si="68"/>
        <v>1</v>
      </c>
      <c r="I1475" s="457">
        <v>998</v>
      </c>
      <c r="J1475" s="458">
        <v>8.1456088801828266E-2</v>
      </c>
      <c r="K1475" s="457">
        <v>1110</v>
      </c>
      <c r="L1475" s="458">
        <v>9.059745347698335E-2</v>
      </c>
      <c r="M1475" s="457">
        <v>271</v>
      </c>
      <c r="N1475" s="458">
        <v>2.2118837740777015E-2</v>
      </c>
    </row>
    <row r="1476" spans="1:14" x14ac:dyDescent="0.3">
      <c r="A1476" s="412" t="s">
        <v>1093</v>
      </c>
      <c r="B1476" s="413" t="s">
        <v>39</v>
      </c>
      <c r="C1476" s="465" t="s">
        <v>361</v>
      </c>
      <c r="D1476" s="412" t="str">
        <f t="shared" si="66"/>
        <v>Port Macquarie 12to17</v>
      </c>
      <c r="E1476" s="463">
        <v>6481</v>
      </c>
      <c r="F1476" s="460">
        <f t="shared" si="67"/>
        <v>6481</v>
      </c>
      <c r="G1476" s="461">
        <v>2.25</v>
      </c>
      <c r="H1476" s="462">
        <f t="shared" si="68"/>
        <v>2.25</v>
      </c>
      <c r="I1476" s="457">
        <v>680</v>
      </c>
      <c r="J1476" s="458">
        <v>0.10734017363851618</v>
      </c>
      <c r="K1476" s="457">
        <v>185</v>
      </c>
      <c r="L1476" s="458">
        <v>2.9202841357537489E-2</v>
      </c>
      <c r="M1476" s="457">
        <v>4</v>
      </c>
      <c r="N1476" s="458">
        <v>6.3141278610891866E-4</v>
      </c>
    </row>
    <row r="1477" spans="1:14" x14ac:dyDescent="0.3">
      <c r="A1477" s="412" t="s">
        <v>1093</v>
      </c>
      <c r="B1477" s="413" t="s">
        <v>39</v>
      </c>
      <c r="C1477" s="465" t="s">
        <v>362</v>
      </c>
      <c r="D1477" s="412" t="str">
        <f t="shared" si="66"/>
        <v>Port Macquarie 18to24</v>
      </c>
      <c r="E1477" s="463">
        <v>6267</v>
      </c>
      <c r="F1477" s="460">
        <f t="shared" si="67"/>
        <v>6267</v>
      </c>
      <c r="G1477" s="461">
        <v>1.3680000000000001</v>
      </c>
      <c r="H1477" s="462">
        <f t="shared" si="68"/>
        <v>1.3680000000000001</v>
      </c>
      <c r="I1477" s="457">
        <v>542</v>
      </c>
      <c r="J1477" s="458">
        <v>9.4672489082969435E-2</v>
      </c>
      <c r="K1477" s="457">
        <v>151</v>
      </c>
      <c r="L1477" s="458">
        <v>2.6375545851528383E-2</v>
      </c>
      <c r="M1477" s="457">
        <v>41</v>
      </c>
      <c r="N1477" s="458">
        <v>7.1615720524017467E-3</v>
      </c>
    </row>
    <row r="1478" spans="1:14" x14ac:dyDescent="0.3">
      <c r="A1478" s="412" t="s">
        <v>1093</v>
      </c>
      <c r="B1478" s="413" t="s">
        <v>39</v>
      </c>
      <c r="C1478" s="465" t="s">
        <v>364</v>
      </c>
      <c r="D1478" s="412" t="str">
        <f t="shared" si="66"/>
        <v>Port Macquarie 25to64</v>
      </c>
      <c r="E1478" s="463">
        <v>39770</v>
      </c>
      <c r="F1478" s="460">
        <f t="shared" si="67"/>
        <v>39770</v>
      </c>
      <c r="G1478" s="461">
        <v>1.3680000000000001</v>
      </c>
      <c r="H1478" s="462">
        <f t="shared" si="68"/>
        <v>1.3680000000000001</v>
      </c>
      <c r="I1478" s="457">
        <v>1823</v>
      </c>
      <c r="J1478" s="458">
        <v>4.6961539452330045E-2</v>
      </c>
      <c r="K1478" s="457">
        <v>2014</v>
      </c>
      <c r="L1478" s="458">
        <v>5.1881810453643831E-2</v>
      </c>
      <c r="M1478" s="457">
        <v>961</v>
      </c>
      <c r="N1478" s="458">
        <v>2.4755918493521215E-2</v>
      </c>
    </row>
    <row r="1479" spans="1:14" x14ac:dyDescent="0.3">
      <c r="A1479" s="412" t="s">
        <v>1093</v>
      </c>
      <c r="B1479" s="413" t="s">
        <v>39</v>
      </c>
      <c r="C1479" s="412" t="s">
        <v>9</v>
      </c>
      <c r="D1479" s="412" t="str">
        <f t="shared" si="66"/>
        <v>Port Macquarie 65+</v>
      </c>
      <c r="E1479" s="463">
        <v>26044</v>
      </c>
      <c r="F1479" s="460">
        <f t="shared" si="67"/>
        <v>26044</v>
      </c>
      <c r="G1479" s="461">
        <v>1.3680000000000001</v>
      </c>
      <c r="H1479" s="462">
        <f t="shared" si="68"/>
        <v>1.3680000000000001</v>
      </c>
      <c r="I1479" s="457">
        <v>364</v>
      </c>
      <c r="J1479" s="458">
        <v>1.4389626818469323E-2</v>
      </c>
      <c r="K1479" s="457">
        <v>512</v>
      </c>
      <c r="L1479" s="458">
        <v>2.0240354206198609E-2</v>
      </c>
      <c r="M1479" s="457">
        <v>1883</v>
      </c>
      <c r="N1479" s="458">
        <v>7.4438646426312455E-2</v>
      </c>
    </row>
    <row r="1480" spans="1:14" x14ac:dyDescent="0.3">
      <c r="A1480" s="412" t="s">
        <v>1093</v>
      </c>
      <c r="B1480" s="413" t="s">
        <v>39</v>
      </c>
      <c r="C1480" s="412" t="s">
        <v>850</v>
      </c>
      <c r="D1480" s="412" t="str">
        <f t="shared" si="66"/>
        <v>Port Macquarie ALL</v>
      </c>
      <c r="E1480" s="463">
        <v>89569</v>
      </c>
      <c r="F1480" s="460">
        <f t="shared" si="67"/>
        <v>89569</v>
      </c>
      <c r="G1480" s="461">
        <v>1.3680000000000001</v>
      </c>
      <c r="H1480" s="462">
        <f t="shared" si="68"/>
        <v>1.3680000000000001</v>
      </c>
      <c r="I1480" s="457">
        <v>4730</v>
      </c>
      <c r="J1480" s="458">
        <v>5.4505646462318508E-2</v>
      </c>
      <c r="K1480" s="457">
        <v>3359</v>
      </c>
      <c r="L1480" s="458">
        <v>3.8707075362986863E-2</v>
      </c>
      <c r="M1480" s="457">
        <v>2889</v>
      </c>
      <c r="N1480" s="458">
        <v>3.3291080894215258E-2</v>
      </c>
    </row>
    <row r="1481" spans="1:14" x14ac:dyDescent="0.3">
      <c r="A1481" s="412" t="s">
        <v>1093</v>
      </c>
      <c r="B1481" s="413" t="s">
        <v>125</v>
      </c>
      <c r="C1481" s="465" t="s">
        <v>361</v>
      </c>
      <c r="D1481" s="412" t="str">
        <f t="shared" si="66"/>
        <v>Port Phillip 12to17</v>
      </c>
      <c r="E1481" s="463">
        <v>4490</v>
      </c>
      <c r="F1481" s="460">
        <f t="shared" si="67"/>
        <v>4490</v>
      </c>
      <c r="G1481" s="461">
        <v>0.41666666666666669</v>
      </c>
      <c r="H1481" s="462">
        <f t="shared" si="68"/>
        <v>0.41666666666666669</v>
      </c>
      <c r="I1481" s="457">
        <v>23</v>
      </c>
      <c r="J1481" s="458">
        <v>5.615234375E-3</v>
      </c>
      <c r="K1481" s="457">
        <v>669</v>
      </c>
      <c r="L1481" s="458">
        <v>0.163330078125</v>
      </c>
      <c r="M1481" s="457">
        <v>0</v>
      </c>
      <c r="N1481" s="458">
        <v>0</v>
      </c>
    </row>
    <row r="1482" spans="1:14" x14ac:dyDescent="0.3">
      <c r="A1482" s="412" t="s">
        <v>1093</v>
      </c>
      <c r="B1482" s="413" t="s">
        <v>125</v>
      </c>
      <c r="C1482" s="465" t="s">
        <v>362</v>
      </c>
      <c r="D1482" s="412" t="str">
        <f t="shared" si="66"/>
        <v>Port Phillip 18to24</v>
      </c>
      <c r="E1482" s="463">
        <v>8524</v>
      </c>
      <c r="F1482" s="460">
        <f t="shared" si="67"/>
        <v>8524</v>
      </c>
      <c r="G1482" s="461">
        <v>1.1040000000000001</v>
      </c>
      <c r="H1482" s="462">
        <f t="shared" si="68"/>
        <v>1.1040000000000001</v>
      </c>
      <c r="I1482" s="457">
        <v>66</v>
      </c>
      <c r="J1482" s="458">
        <v>9.5059772432666001E-3</v>
      </c>
      <c r="K1482" s="457">
        <v>1388</v>
      </c>
      <c r="L1482" s="458">
        <v>0.19991358202506121</v>
      </c>
      <c r="M1482" s="457">
        <v>18</v>
      </c>
      <c r="N1482" s="458">
        <v>2.5925392481636182E-3</v>
      </c>
    </row>
    <row r="1483" spans="1:14" x14ac:dyDescent="0.3">
      <c r="A1483" s="412" t="s">
        <v>1093</v>
      </c>
      <c r="B1483" s="413" t="s">
        <v>125</v>
      </c>
      <c r="C1483" s="465" t="s">
        <v>364</v>
      </c>
      <c r="D1483" s="412" t="str">
        <f t="shared" si="66"/>
        <v>Port Phillip 25to64</v>
      </c>
      <c r="E1483" s="463">
        <v>72657</v>
      </c>
      <c r="F1483" s="460">
        <f t="shared" si="67"/>
        <v>72657</v>
      </c>
      <c r="G1483" s="461">
        <v>1.1040000000000001</v>
      </c>
      <c r="H1483" s="462">
        <f t="shared" si="68"/>
        <v>1.1040000000000001</v>
      </c>
      <c r="I1483" s="457">
        <v>324</v>
      </c>
      <c r="J1483" s="458">
        <v>4.7863853926608758E-3</v>
      </c>
      <c r="K1483" s="457">
        <v>14358</v>
      </c>
      <c r="L1483" s="458">
        <v>0.2121077823081014</v>
      </c>
      <c r="M1483" s="457">
        <v>668</v>
      </c>
      <c r="N1483" s="458">
        <v>9.8682266737576078E-3</v>
      </c>
    </row>
    <row r="1484" spans="1:14" x14ac:dyDescent="0.3">
      <c r="A1484" s="412" t="s">
        <v>1093</v>
      </c>
      <c r="B1484" s="413" t="s">
        <v>125</v>
      </c>
      <c r="C1484" s="412" t="s">
        <v>9</v>
      </c>
      <c r="D1484" s="412" t="str">
        <f t="shared" si="66"/>
        <v>Port Phillip 65+</v>
      </c>
      <c r="E1484" s="463">
        <v>14562</v>
      </c>
      <c r="F1484" s="460">
        <f t="shared" si="67"/>
        <v>14562</v>
      </c>
      <c r="G1484" s="461">
        <v>1.1040000000000001</v>
      </c>
      <c r="H1484" s="462">
        <f t="shared" si="68"/>
        <v>1.1040000000000001</v>
      </c>
      <c r="I1484" s="457">
        <v>43</v>
      </c>
      <c r="J1484" s="458">
        <v>3.1184277322503446E-3</v>
      </c>
      <c r="K1484" s="457">
        <v>2837</v>
      </c>
      <c r="L1484" s="458">
        <v>0.20574370875335413</v>
      </c>
      <c r="M1484" s="457">
        <v>533</v>
      </c>
      <c r="N1484" s="458">
        <v>3.8653999564870548E-2</v>
      </c>
    </row>
    <row r="1485" spans="1:14" x14ac:dyDescent="0.3">
      <c r="A1485" s="412" t="s">
        <v>1093</v>
      </c>
      <c r="B1485" s="413" t="s">
        <v>125</v>
      </c>
      <c r="C1485" s="412" t="s">
        <v>850</v>
      </c>
      <c r="D1485" s="412" t="str">
        <f t="shared" si="66"/>
        <v>Port Phillip ALL</v>
      </c>
      <c r="E1485" s="463">
        <v>109531</v>
      </c>
      <c r="F1485" s="460">
        <f t="shared" si="67"/>
        <v>109531</v>
      </c>
      <c r="G1485" s="461">
        <v>1.1040000000000001</v>
      </c>
      <c r="H1485" s="462">
        <f t="shared" si="68"/>
        <v>1.1040000000000001</v>
      </c>
      <c r="I1485" s="457">
        <v>514</v>
      </c>
      <c r="J1485" s="458">
        <v>5.0413904037035582E-3</v>
      </c>
      <c r="K1485" s="457">
        <v>21248</v>
      </c>
      <c r="L1485" s="458">
        <v>0.20840362509317745</v>
      </c>
      <c r="M1485" s="457">
        <v>1223</v>
      </c>
      <c r="N1485" s="458">
        <v>1.1995370552002825E-2</v>
      </c>
    </row>
    <row r="1486" spans="1:14" x14ac:dyDescent="0.3">
      <c r="A1486" s="412" t="s">
        <v>1093</v>
      </c>
      <c r="B1486" s="413" t="s">
        <v>30</v>
      </c>
      <c r="C1486" s="465" t="s">
        <v>361</v>
      </c>
      <c r="D1486" s="412" t="str">
        <f t="shared" si="66"/>
        <v>Port Stephens 12to17</v>
      </c>
      <c r="E1486" s="463">
        <v>5728</v>
      </c>
      <c r="F1486" s="460">
        <f t="shared" si="67"/>
        <v>5728</v>
      </c>
      <c r="G1486" s="461">
        <v>1.9166666666666665</v>
      </c>
      <c r="H1486" s="462">
        <f t="shared" si="68"/>
        <v>1.9166666666666665</v>
      </c>
      <c r="I1486" s="457">
        <v>718</v>
      </c>
      <c r="J1486" s="458">
        <v>0.12667607621736063</v>
      </c>
      <c r="K1486" s="457">
        <v>124</v>
      </c>
      <c r="L1486" s="458">
        <v>2.1877205363443897E-2</v>
      </c>
      <c r="M1486" s="457">
        <v>0</v>
      </c>
      <c r="N1486" s="458">
        <v>0</v>
      </c>
    </row>
    <row r="1487" spans="1:14" x14ac:dyDescent="0.3">
      <c r="A1487" s="412" t="s">
        <v>1093</v>
      </c>
      <c r="B1487" s="413" t="s">
        <v>30</v>
      </c>
      <c r="C1487" s="465" t="s">
        <v>362</v>
      </c>
      <c r="D1487" s="412" t="str">
        <f t="shared" si="66"/>
        <v>Port Stephens 18to24</v>
      </c>
      <c r="E1487" s="463">
        <v>5822</v>
      </c>
      <c r="F1487" s="460">
        <f t="shared" si="67"/>
        <v>5822</v>
      </c>
      <c r="G1487" s="461">
        <v>1.32</v>
      </c>
      <c r="H1487" s="462">
        <f t="shared" si="68"/>
        <v>1.32</v>
      </c>
      <c r="I1487" s="457">
        <v>553</v>
      </c>
      <c r="J1487" s="458">
        <v>0.10655105973025049</v>
      </c>
      <c r="K1487" s="457">
        <v>142</v>
      </c>
      <c r="L1487" s="458">
        <v>2.7360308285163778E-2</v>
      </c>
      <c r="M1487" s="457">
        <v>128</v>
      </c>
      <c r="N1487" s="458">
        <v>2.4662813102119461E-2</v>
      </c>
    </row>
    <row r="1488" spans="1:14" x14ac:dyDescent="0.3">
      <c r="A1488" s="412" t="s">
        <v>1093</v>
      </c>
      <c r="B1488" s="413" t="s">
        <v>30</v>
      </c>
      <c r="C1488" s="465" t="s">
        <v>364</v>
      </c>
      <c r="D1488" s="412" t="str">
        <f t="shared" ref="D1488:D1551" si="69">B1488&amp;" "&amp;C1488</f>
        <v>Port Stephens 25to64</v>
      </c>
      <c r="E1488" s="463">
        <v>35449</v>
      </c>
      <c r="F1488" s="460">
        <f t="shared" ref="F1488:F1551" si="70">E1488</f>
        <v>35449</v>
      </c>
      <c r="G1488" s="461">
        <v>1.32</v>
      </c>
      <c r="H1488" s="462">
        <f t="shared" ref="H1488:H1551" si="71">G1488</f>
        <v>1.32</v>
      </c>
      <c r="I1488" s="457">
        <v>1954</v>
      </c>
      <c r="J1488" s="458">
        <v>5.5572935923324136E-2</v>
      </c>
      <c r="K1488" s="457">
        <v>1663</v>
      </c>
      <c r="L1488" s="458">
        <v>4.72967207986121E-2</v>
      </c>
      <c r="M1488" s="457">
        <v>2049</v>
      </c>
      <c r="N1488" s="458">
        <v>5.8274793094621885E-2</v>
      </c>
    </row>
    <row r="1489" spans="1:14" x14ac:dyDescent="0.3">
      <c r="A1489" s="412" t="s">
        <v>1093</v>
      </c>
      <c r="B1489" s="413" t="s">
        <v>30</v>
      </c>
      <c r="C1489" s="412" t="s">
        <v>9</v>
      </c>
      <c r="D1489" s="412" t="str">
        <f t="shared" si="69"/>
        <v>Port Stephens 65+</v>
      </c>
      <c r="E1489" s="463">
        <v>21715</v>
      </c>
      <c r="F1489" s="460">
        <f t="shared" si="70"/>
        <v>21715</v>
      </c>
      <c r="G1489" s="461">
        <v>1.32</v>
      </c>
      <c r="H1489" s="462">
        <f t="shared" si="71"/>
        <v>1.32</v>
      </c>
      <c r="I1489" s="457">
        <v>351</v>
      </c>
      <c r="J1489" s="458">
        <v>1.6836147352264005E-2</v>
      </c>
      <c r="K1489" s="457">
        <v>693</v>
      </c>
      <c r="L1489" s="458">
        <v>3.3240598618572523E-2</v>
      </c>
      <c r="M1489" s="457">
        <v>1809</v>
      </c>
      <c r="N1489" s="458">
        <v>8.6770913277052955E-2</v>
      </c>
    </row>
    <row r="1490" spans="1:14" x14ac:dyDescent="0.3">
      <c r="A1490" s="412" t="s">
        <v>1093</v>
      </c>
      <c r="B1490" s="413" t="s">
        <v>30</v>
      </c>
      <c r="C1490" s="412" t="s">
        <v>850</v>
      </c>
      <c r="D1490" s="412" t="str">
        <f t="shared" si="69"/>
        <v>Port Stephens ALL</v>
      </c>
      <c r="E1490" s="463">
        <v>78429</v>
      </c>
      <c r="F1490" s="460">
        <f t="shared" si="70"/>
        <v>78429</v>
      </c>
      <c r="G1490" s="461">
        <v>1.32</v>
      </c>
      <c r="H1490" s="462">
        <f t="shared" si="71"/>
        <v>1.32</v>
      </c>
      <c r="I1490" s="457">
        <v>4930</v>
      </c>
      <c r="J1490" s="458">
        <v>6.451697332949459E-2</v>
      </c>
      <c r="K1490" s="457">
        <v>2973</v>
      </c>
      <c r="L1490" s="458">
        <v>3.8906483105190147E-2</v>
      </c>
      <c r="M1490" s="457">
        <v>3980</v>
      </c>
      <c r="N1490" s="458">
        <v>5.2084696521579814E-2</v>
      </c>
    </row>
    <row r="1491" spans="1:14" x14ac:dyDescent="0.3">
      <c r="A1491" s="412" t="s">
        <v>1093</v>
      </c>
      <c r="B1491" s="413" t="s">
        <v>260</v>
      </c>
      <c r="C1491" s="465" t="s">
        <v>361</v>
      </c>
      <c r="D1491" s="412" t="str">
        <f t="shared" si="69"/>
        <v>Prospect - Walkerville 12to17</v>
      </c>
      <c r="E1491" s="463">
        <v>2228</v>
      </c>
      <c r="F1491" s="460">
        <f t="shared" si="70"/>
        <v>2228</v>
      </c>
      <c r="G1491" s="461">
        <v>0.33333333333333331</v>
      </c>
      <c r="H1491" s="462">
        <f t="shared" si="71"/>
        <v>0.33333333333333331</v>
      </c>
      <c r="I1491" s="457">
        <v>15</v>
      </c>
      <c r="J1491" s="458">
        <v>7.052186177715092E-3</v>
      </c>
      <c r="K1491" s="457">
        <v>429</v>
      </c>
      <c r="L1491" s="458">
        <v>0.20169252468265161</v>
      </c>
      <c r="M1491" s="457">
        <v>0</v>
      </c>
      <c r="N1491" s="458">
        <v>0</v>
      </c>
    </row>
    <row r="1492" spans="1:14" x14ac:dyDescent="0.3">
      <c r="A1492" s="412" t="s">
        <v>1093</v>
      </c>
      <c r="B1492" s="413" t="s">
        <v>260</v>
      </c>
      <c r="C1492" s="465" t="s">
        <v>362</v>
      </c>
      <c r="D1492" s="412" t="str">
        <f t="shared" si="69"/>
        <v>Prospect - Walkerville 18to24</v>
      </c>
      <c r="E1492" s="463">
        <v>2987</v>
      </c>
      <c r="F1492" s="460">
        <f t="shared" si="70"/>
        <v>2987</v>
      </c>
      <c r="G1492" s="461">
        <v>1.008</v>
      </c>
      <c r="H1492" s="462">
        <f t="shared" si="71"/>
        <v>1.008</v>
      </c>
      <c r="I1492" s="457">
        <v>40</v>
      </c>
      <c r="J1492" s="458">
        <v>1.4722119985277881E-2</v>
      </c>
      <c r="K1492" s="457">
        <v>678</v>
      </c>
      <c r="L1492" s="458">
        <v>0.24953993375046007</v>
      </c>
      <c r="M1492" s="457">
        <v>27</v>
      </c>
      <c r="N1492" s="458">
        <v>9.937430990062569E-3</v>
      </c>
    </row>
    <row r="1493" spans="1:14" x14ac:dyDescent="0.3">
      <c r="A1493" s="412" t="s">
        <v>1093</v>
      </c>
      <c r="B1493" s="413" t="s">
        <v>260</v>
      </c>
      <c r="C1493" s="465" t="s">
        <v>364</v>
      </c>
      <c r="D1493" s="412" t="str">
        <f t="shared" si="69"/>
        <v>Prospect - Walkerville 25to64</v>
      </c>
      <c r="E1493" s="463">
        <v>16838</v>
      </c>
      <c r="F1493" s="460">
        <f t="shared" si="70"/>
        <v>16838</v>
      </c>
      <c r="G1493" s="461">
        <v>1.008</v>
      </c>
      <c r="H1493" s="462">
        <f t="shared" si="71"/>
        <v>1.008</v>
      </c>
      <c r="I1493" s="457">
        <v>129</v>
      </c>
      <c r="J1493" s="458">
        <v>7.9462855734877425E-3</v>
      </c>
      <c r="K1493" s="457">
        <v>4816</v>
      </c>
      <c r="L1493" s="458">
        <v>0.29666132807687567</v>
      </c>
      <c r="M1493" s="457">
        <v>338</v>
      </c>
      <c r="N1493" s="458">
        <v>2.0820500184797339E-2</v>
      </c>
    </row>
    <row r="1494" spans="1:14" x14ac:dyDescent="0.3">
      <c r="A1494" s="412" t="s">
        <v>1093</v>
      </c>
      <c r="B1494" s="413" t="s">
        <v>260</v>
      </c>
      <c r="C1494" s="412" t="s">
        <v>9</v>
      </c>
      <c r="D1494" s="412" t="str">
        <f t="shared" si="69"/>
        <v>Prospect - Walkerville 65+</v>
      </c>
      <c r="E1494" s="463">
        <v>5475</v>
      </c>
      <c r="F1494" s="460">
        <f t="shared" si="70"/>
        <v>5475</v>
      </c>
      <c r="G1494" s="461">
        <v>1.008</v>
      </c>
      <c r="H1494" s="462">
        <f t="shared" si="71"/>
        <v>1.008</v>
      </c>
      <c r="I1494" s="457">
        <v>17</v>
      </c>
      <c r="J1494" s="458">
        <v>3.2251944602542213E-3</v>
      </c>
      <c r="K1494" s="457">
        <v>1141</v>
      </c>
      <c r="L1494" s="458">
        <v>0.21646746347941567</v>
      </c>
      <c r="M1494" s="457">
        <v>307</v>
      </c>
      <c r="N1494" s="458">
        <v>5.8243217605767408E-2</v>
      </c>
    </row>
    <row r="1495" spans="1:14" x14ac:dyDescent="0.3">
      <c r="A1495" s="412" t="s">
        <v>1093</v>
      </c>
      <c r="B1495" s="413" t="s">
        <v>260</v>
      </c>
      <c r="C1495" s="412" t="s">
        <v>850</v>
      </c>
      <c r="D1495" s="412" t="str">
        <f t="shared" si="69"/>
        <v>Prospect - Walkerville ALL</v>
      </c>
      <c r="E1495" s="463">
        <v>31557</v>
      </c>
      <c r="F1495" s="460">
        <f t="shared" si="70"/>
        <v>31557</v>
      </c>
      <c r="G1495" s="461">
        <v>1.008</v>
      </c>
      <c r="H1495" s="462">
        <f t="shared" si="71"/>
        <v>1.008</v>
      </c>
      <c r="I1495" s="457">
        <v>250</v>
      </c>
      <c r="J1495" s="458">
        <v>8.2538215193634652E-3</v>
      </c>
      <c r="K1495" s="457">
        <v>8141</v>
      </c>
      <c r="L1495" s="458">
        <v>0.2687774439565519</v>
      </c>
      <c r="M1495" s="457">
        <v>676</v>
      </c>
      <c r="N1495" s="458">
        <v>2.231833338835881E-2</v>
      </c>
    </row>
    <row r="1496" spans="1:14" x14ac:dyDescent="0.3">
      <c r="A1496" s="412" t="s">
        <v>1093</v>
      </c>
      <c r="B1496" s="413" t="s">
        <v>11</v>
      </c>
      <c r="C1496" s="465" t="s">
        <v>361</v>
      </c>
      <c r="D1496" s="412" t="str">
        <f t="shared" si="69"/>
        <v>Queanbeyan 12to17</v>
      </c>
      <c r="E1496" s="463">
        <v>4888</v>
      </c>
      <c r="F1496" s="460">
        <f t="shared" si="70"/>
        <v>4888</v>
      </c>
      <c r="G1496" s="461">
        <v>0.58333333333333337</v>
      </c>
      <c r="H1496" s="462">
        <f t="shared" si="71"/>
        <v>0.58333333333333337</v>
      </c>
      <c r="I1496" s="457">
        <v>293</v>
      </c>
      <c r="J1496" s="458">
        <v>6.3065002152389152E-2</v>
      </c>
      <c r="K1496" s="457">
        <v>350</v>
      </c>
      <c r="L1496" s="458">
        <v>7.533362031855359E-2</v>
      </c>
      <c r="M1496" s="457">
        <v>0</v>
      </c>
      <c r="N1496" s="458">
        <v>0</v>
      </c>
    </row>
    <row r="1497" spans="1:14" x14ac:dyDescent="0.3">
      <c r="A1497" s="412" t="s">
        <v>1093</v>
      </c>
      <c r="B1497" s="413" t="s">
        <v>11</v>
      </c>
      <c r="C1497" s="465" t="s">
        <v>362</v>
      </c>
      <c r="D1497" s="412" t="str">
        <f t="shared" si="69"/>
        <v>Queanbeyan 18to24</v>
      </c>
      <c r="E1497" s="463">
        <v>4995</v>
      </c>
      <c r="F1497" s="460">
        <f t="shared" si="70"/>
        <v>4995</v>
      </c>
      <c r="G1497" s="461">
        <v>0.99199999999999999</v>
      </c>
      <c r="H1497" s="462">
        <f t="shared" si="71"/>
        <v>0.99199999999999999</v>
      </c>
      <c r="I1497" s="457">
        <v>281</v>
      </c>
      <c r="J1497" s="458">
        <v>5.8984047019311502E-2</v>
      </c>
      <c r="K1497" s="457">
        <v>463</v>
      </c>
      <c r="L1497" s="458">
        <v>9.7187237615449201E-2</v>
      </c>
      <c r="M1497" s="457">
        <v>72</v>
      </c>
      <c r="N1497" s="458">
        <v>1.5113350125944584E-2</v>
      </c>
    </row>
    <row r="1498" spans="1:14" x14ac:dyDescent="0.3">
      <c r="A1498" s="412" t="s">
        <v>1093</v>
      </c>
      <c r="B1498" s="413" t="s">
        <v>11</v>
      </c>
      <c r="C1498" s="465" t="s">
        <v>364</v>
      </c>
      <c r="D1498" s="412" t="str">
        <f t="shared" si="69"/>
        <v>Queanbeyan 25to64</v>
      </c>
      <c r="E1498" s="463">
        <v>37234</v>
      </c>
      <c r="F1498" s="460">
        <f t="shared" si="70"/>
        <v>37234</v>
      </c>
      <c r="G1498" s="461">
        <v>0.99199999999999999</v>
      </c>
      <c r="H1498" s="462">
        <f t="shared" si="71"/>
        <v>0.99199999999999999</v>
      </c>
      <c r="I1498" s="457">
        <v>998</v>
      </c>
      <c r="J1498" s="458">
        <v>2.7418335668562322E-2</v>
      </c>
      <c r="K1498" s="457">
        <v>5281</v>
      </c>
      <c r="L1498" s="458">
        <v>0.14508640347262289</v>
      </c>
      <c r="M1498" s="457">
        <v>2964</v>
      </c>
      <c r="N1498" s="458">
        <v>8.1430808538696123E-2</v>
      </c>
    </row>
    <row r="1499" spans="1:14" x14ac:dyDescent="0.3">
      <c r="A1499" s="412" t="s">
        <v>1093</v>
      </c>
      <c r="B1499" s="413" t="s">
        <v>11</v>
      </c>
      <c r="C1499" s="412" t="s">
        <v>9</v>
      </c>
      <c r="D1499" s="412" t="str">
        <f t="shared" si="69"/>
        <v>Queanbeyan 65+</v>
      </c>
      <c r="E1499" s="463">
        <v>9019</v>
      </c>
      <c r="F1499" s="460">
        <f t="shared" si="70"/>
        <v>9019</v>
      </c>
      <c r="G1499" s="461">
        <v>0.99199999999999999</v>
      </c>
      <c r="H1499" s="462">
        <f t="shared" si="71"/>
        <v>0.99199999999999999</v>
      </c>
      <c r="I1499" s="457">
        <v>93</v>
      </c>
      <c r="J1499" s="458">
        <v>1.0601915184678522E-2</v>
      </c>
      <c r="K1499" s="457">
        <v>1233</v>
      </c>
      <c r="L1499" s="458">
        <v>0.1405608755129959</v>
      </c>
      <c r="M1499" s="457">
        <v>710</v>
      </c>
      <c r="N1499" s="458">
        <v>8.0939352485180124E-2</v>
      </c>
    </row>
    <row r="1500" spans="1:14" x14ac:dyDescent="0.3">
      <c r="A1500" s="412" t="s">
        <v>1093</v>
      </c>
      <c r="B1500" s="413" t="s">
        <v>11</v>
      </c>
      <c r="C1500" s="412" t="s">
        <v>850</v>
      </c>
      <c r="D1500" s="412" t="str">
        <f t="shared" si="69"/>
        <v>Queanbeyan ALL</v>
      </c>
      <c r="E1500" s="463">
        <v>66897</v>
      </c>
      <c r="F1500" s="460">
        <f t="shared" si="70"/>
        <v>66897</v>
      </c>
      <c r="G1500" s="461">
        <v>0.99199999999999999</v>
      </c>
      <c r="H1500" s="462">
        <f t="shared" si="71"/>
        <v>0.99199999999999999</v>
      </c>
      <c r="I1500" s="457">
        <v>2238</v>
      </c>
      <c r="J1500" s="458">
        <v>3.4540768292871143E-2</v>
      </c>
      <c r="K1500" s="457">
        <v>8483</v>
      </c>
      <c r="L1500" s="458">
        <v>0.13092463692065501</v>
      </c>
      <c r="M1500" s="457">
        <v>3739</v>
      </c>
      <c r="N1500" s="458">
        <v>5.7706851048724396E-2</v>
      </c>
    </row>
    <row r="1501" spans="1:14" x14ac:dyDescent="0.3">
      <c r="A1501" s="412" t="s">
        <v>1093</v>
      </c>
      <c r="B1501" s="413" t="s">
        <v>233</v>
      </c>
      <c r="C1501" s="465" t="s">
        <v>361</v>
      </c>
      <c r="D1501" s="412" t="str">
        <f t="shared" si="69"/>
        <v>Redcliffe 12to17</v>
      </c>
      <c r="E1501" s="463">
        <v>4591</v>
      </c>
      <c r="F1501" s="460">
        <f t="shared" si="70"/>
        <v>4591</v>
      </c>
      <c r="G1501" s="461">
        <v>0.91666666666666663</v>
      </c>
      <c r="H1501" s="462">
        <f t="shared" si="71"/>
        <v>0.91666666666666663</v>
      </c>
      <c r="I1501" s="457">
        <v>319</v>
      </c>
      <c r="J1501" s="458">
        <v>7.1396598030438671E-2</v>
      </c>
      <c r="K1501" s="457">
        <v>257</v>
      </c>
      <c r="L1501" s="458">
        <v>5.7520143240823635E-2</v>
      </c>
      <c r="M1501" s="457">
        <v>0</v>
      </c>
      <c r="N1501" s="458">
        <v>0</v>
      </c>
    </row>
    <row r="1502" spans="1:14" x14ac:dyDescent="0.3">
      <c r="A1502" s="412" t="s">
        <v>1093</v>
      </c>
      <c r="B1502" s="413" t="s">
        <v>233</v>
      </c>
      <c r="C1502" s="465" t="s">
        <v>362</v>
      </c>
      <c r="D1502" s="412" t="str">
        <f t="shared" si="69"/>
        <v>Redcliffe 18to24</v>
      </c>
      <c r="E1502" s="463">
        <v>4556</v>
      </c>
      <c r="F1502" s="460">
        <f t="shared" si="70"/>
        <v>4556</v>
      </c>
      <c r="G1502" s="461">
        <v>1.7919999999999998</v>
      </c>
      <c r="H1502" s="462">
        <f t="shared" si="71"/>
        <v>1.7919999999999998</v>
      </c>
      <c r="I1502" s="457">
        <v>235</v>
      </c>
      <c r="J1502" s="458">
        <v>5.4945054945054944E-2</v>
      </c>
      <c r="K1502" s="457">
        <v>214</v>
      </c>
      <c r="L1502" s="458">
        <v>5.0035071311667054E-2</v>
      </c>
      <c r="M1502" s="457">
        <v>36</v>
      </c>
      <c r="N1502" s="458">
        <v>8.4171148000935243E-3</v>
      </c>
    </row>
    <row r="1503" spans="1:14" x14ac:dyDescent="0.3">
      <c r="A1503" s="412" t="s">
        <v>1093</v>
      </c>
      <c r="B1503" s="413" t="s">
        <v>233</v>
      </c>
      <c r="C1503" s="465" t="s">
        <v>364</v>
      </c>
      <c r="D1503" s="412" t="str">
        <f t="shared" si="69"/>
        <v>Redcliffe 25to64</v>
      </c>
      <c r="E1503" s="463">
        <v>32446</v>
      </c>
      <c r="F1503" s="460">
        <f t="shared" si="70"/>
        <v>32446</v>
      </c>
      <c r="G1503" s="461">
        <v>1.7919999999999998</v>
      </c>
      <c r="H1503" s="462">
        <f t="shared" si="71"/>
        <v>1.7919999999999998</v>
      </c>
      <c r="I1503" s="457">
        <v>1030</v>
      </c>
      <c r="J1503" s="458">
        <v>3.3007530844415961E-2</v>
      </c>
      <c r="K1503" s="457">
        <v>2473</v>
      </c>
      <c r="L1503" s="458">
        <v>7.9250120173049193E-2</v>
      </c>
      <c r="M1503" s="457">
        <v>995</v>
      </c>
      <c r="N1503" s="458">
        <v>3.1885915718634833E-2</v>
      </c>
    </row>
    <row r="1504" spans="1:14" x14ac:dyDescent="0.3">
      <c r="A1504" s="412" t="s">
        <v>1093</v>
      </c>
      <c r="B1504" s="413" t="s">
        <v>233</v>
      </c>
      <c r="C1504" s="412" t="s">
        <v>9</v>
      </c>
      <c r="D1504" s="412" t="str">
        <f t="shared" si="69"/>
        <v>Redcliffe 65+</v>
      </c>
      <c r="E1504" s="463">
        <v>17352</v>
      </c>
      <c r="F1504" s="460">
        <f t="shared" si="70"/>
        <v>17352</v>
      </c>
      <c r="G1504" s="461">
        <v>1.7919999999999998</v>
      </c>
      <c r="H1504" s="462">
        <f t="shared" si="71"/>
        <v>1.7919999999999998</v>
      </c>
      <c r="I1504" s="457">
        <v>160</v>
      </c>
      <c r="J1504" s="458">
        <v>9.7997182581000802E-3</v>
      </c>
      <c r="K1504" s="457">
        <v>751</v>
      </c>
      <c r="L1504" s="458">
        <v>4.599742757395725E-2</v>
      </c>
      <c r="M1504" s="457">
        <v>1400</v>
      </c>
      <c r="N1504" s="458">
        <v>8.5747534758375696E-2</v>
      </c>
    </row>
    <row r="1505" spans="1:14" x14ac:dyDescent="0.3">
      <c r="A1505" s="412" t="s">
        <v>1093</v>
      </c>
      <c r="B1505" s="413" t="s">
        <v>233</v>
      </c>
      <c r="C1505" s="412" t="s">
        <v>850</v>
      </c>
      <c r="D1505" s="412" t="str">
        <f t="shared" si="69"/>
        <v>Redcliffe ALL</v>
      </c>
      <c r="E1505" s="463">
        <v>66730</v>
      </c>
      <c r="F1505" s="460">
        <f t="shared" si="70"/>
        <v>66730</v>
      </c>
      <c r="G1505" s="461">
        <v>1.7919999999999998</v>
      </c>
      <c r="H1505" s="462">
        <f t="shared" si="71"/>
        <v>1.7919999999999998</v>
      </c>
      <c r="I1505" s="457">
        <v>2349</v>
      </c>
      <c r="J1505" s="458">
        <v>3.6834924965893585E-2</v>
      </c>
      <c r="K1505" s="457">
        <v>4240</v>
      </c>
      <c r="L1505" s="458">
        <v>6.6487902024431167E-2</v>
      </c>
      <c r="M1505" s="457">
        <v>2434</v>
      </c>
      <c r="N1505" s="458">
        <v>3.8167819228175817E-2</v>
      </c>
    </row>
    <row r="1506" spans="1:14" x14ac:dyDescent="0.3">
      <c r="A1506" s="412" t="s">
        <v>1093</v>
      </c>
      <c r="B1506" s="413" t="s">
        <v>91</v>
      </c>
      <c r="C1506" s="465" t="s">
        <v>361</v>
      </c>
      <c r="D1506" s="412" t="str">
        <f t="shared" si="69"/>
        <v>Richmond - Windsor 12to17</v>
      </c>
      <c r="E1506" s="463">
        <v>2808</v>
      </c>
      <c r="F1506" s="460">
        <f t="shared" si="70"/>
        <v>2808</v>
      </c>
      <c r="G1506" s="461">
        <v>5.75</v>
      </c>
      <c r="H1506" s="462">
        <f t="shared" si="71"/>
        <v>5.75</v>
      </c>
      <c r="I1506" s="457">
        <v>266</v>
      </c>
      <c r="J1506" s="458">
        <v>9.7080291970802923E-2</v>
      </c>
      <c r="K1506" s="457">
        <v>125</v>
      </c>
      <c r="L1506" s="458">
        <v>4.5620437956204379E-2</v>
      </c>
      <c r="M1506" s="457">
        <v>0</v>
      </c>
      <c r="N1506" s="458">
        <v>0</v>
      </c>
    </row>
    <row r="1507" spans="1:14" x14ac:dyDescent="0.3">
      <c r="A1507" s="412" t="s">
        <v>1093</v>
      </c>
      <c r="B1507" s="413" t="s">
        <v>91</v>
      </c>
      <c r="C1507" s="465" t="s">
        <v>362</v>
      </c>
      <c r="D1507" s="412" t="str">
        <f t="shared" si="69"/>
        <v>Richmond - Windsor 18to24</v>
      </c>
      <c r="E1507" s="463">
        <v>3467</v>
      </c>
      <c r="F1507" s="460">
        <f t="shared" si="70"/>
        <v>3467</v>
      </c>
      <c r="G1507" s="464">
        <v>1</v>
      </c>
      <c r="H1507" s="462">
        <f t="shared" si="71"/>
        <v>1</v>
      </c>
      <c r="I1507" s="457">
        <v>338</v>
      </c>
      <c r="J1507" s="458">
        <v>9.7042779213321856E-2</v>
      </c>
      <c r="K1507" s="457">
        <v>205</v>
      </c>
      <c r="L1507" s="458">
        <v>5.8857306919322422E-2</v>
      </c>
      <c r="M1507" s="457">
        <v>47</v>
      </c>
      <c r="N1507" s="458">
        <v>1.3494114269308067E-2</v>
      </c>
    </row>
    <row r="1508" spans="1:14" x14ac:dyDescent="0.3">
      <c r="A1508" s="412" t="s">
        <v>1093</v>
      </c>
      <c r="B1508" s="413" t="s">
        <v>91</v>
      </c>
      <c r="C1508" s="465" t="s">
        <v>364</v>
      </c>
      <c r="D1508" s="412" t="str">
        <f t="shared" si="69"/>
        <v>Richmond - Windsor 25to64</v>
      </c>
      <c r="E1508" s="463">
        <v>20446</v>
      </c>
      <c r="F1508" s="460">
        <f t="shared" si="70"/>
        <v>20446</v>
      </c>
      <c r="G1508" s="464">
        <v>1</v>
      </c>
      <c r="H1508" s="462">
        <f t="shared" si="71"/>
        <v>1</v>
      </c>
      <c r="I1508" s="457">
        <v>1097</v>
      </c>
      <c r="J1508" s="458">
        <v>5.50260834670947E-2</v>
      </c>
      <c r="K1508" s="457">
        <v>1962</v>
      </c>
      <c r="L1508" s="458">
        <v>9.841492776886035E-2</v>
      </c>
      <c r="M1508" s="457">
        <v>597</v>
      </c>
      <c r="N1508" s="458">
        <v>2.9945826645264847E-2</v>
      </c>
    </row>
    <row r="1509" spans="1:14" x14ac:dyDescent="0.3">
      <c r="A1509" s="412" t="s">
        <v>1093</v>
      </c>
      <c r="B1509" s="413" t="s">
        <v>91</v>
      </c>
      <c r="C1509" s="412" t="s">
        <v>9</v>
      </c>
      <c r="D1509" s="412" t="str">
        <f t="shared" si="69"/>
        <v>Richmond - Windsor 65+</v>
      </c>
      <c r="E1509" s="463">
        <v>6461</v>
      </c>
      <c r="F1509" s="460">
        <f t="shared" si="70"/>
        <v>6461</v>
      </c>
      <c r="G1509" s="464">
        <v>1</v>
      </c>
      <c r="H1509" s="462">
        <f t="shared" si="71"/>
        <v>1</v>
      </c>
      <c r="I1509" s="457">
        <v>130</v>
      </c>
      <c r="J1509" s="458">
        <v>2.0556609740670462E-2</v>
      </c>
      <c r="K1509" s="457">
        <v>601</v>
      </c>
      <c r="L1509" s="458">
        <v>9.5034788108791901E-2</v>
      </c>
      <c r="M1509" s="457">
        <v>503</v>
      </c>
      <c r="N1509" s="458">
        <v>7.95382669196711E-2</v>
      </c>
    </row>
    <row r="1510" spans="1:14" x14ac:dyDescent="0.3">
      <c r="A1510" s="412" t="s">
        <v>1093</v>
      </c>
      <c r="B1510" s="413" t="s">
        <v>91</v>
      </c>
      <c r="C1510" s="412" t="s">
        <v>850</v>
      </c>
      <c r="D1510" s="412" t="str">
        <f t="shared" si="69"/>
        <v>Richmond - Windsor ALL</v>
      </c>
      <c r="E1510" s="463">
        <v>38890</v>
      </c>
      <c r="F1510" s="460">
        <f t="shared" si="70"/>
        <v>38890</v>
      </c>
      <c r="G1510" s="464">
        <v>1</v>
      </c>
      <c r="H1510" s="462">
        <f t="shared" si="71"/>
        <v>1</v>
      </c>
      <c r="I1510" s="457">
        <v>2443</v>
      </c>
      <c r="J1510" s="458">
        <v>6.4286090205778648E-2</v>
      </c>
      <c r="K1510" s="457">
        <v>3239</v>
      </c>
      <c r="L1510" s="458">
        <v>8.5232356191779379E-2</v>
      </c>
      <c r="M1510" s="457">
        <v>1148</v>
      </c>
      <c r="N1510" s="458">
        <v>3.0208936371769905E-2</v>
      </c>
    </row>
    <row r="1511" spans="1:14" x14ac:dyDescent="0.3">
      <c r="A1511" s="412" t="s">
        <v>1093</v>
      </c>
      <c r="B1511" s="413" t="s">
        <v>51</v>
      </c>
      <c r="C1511" s="465" t="s">
        <v>361</v>
      </c>
      <c r="D1511" s="412" t="str">
        <f t="shared" si="69"/>
        <v>Richmond Valley - Coastal 12to17</v>
      </c>
      <c r="E1511" s="463">
        <v>6026</v>
      </c>
      <c r="F1511" s="460">
        <f t="shared" si="70"/>
        <v>6026</v>
      </c>
      <c r="G1511" s="461">
        <v>1.7083333333333333</v>
      </c>
      <c r="H1511" s="462">
        <f t="shared" si="71"/>
        <v>1.7083333333333333</v>
      </c>
      <c r="I1511" s="457">
        <v>371</v>
      </c>
      <c r="J1511" s="458">
        <v>6.1658633870699683E-2</v>
      </c>
      <c r="K1511" s="457">
        <v>318</v>
      </c>
      <c r="L1511" s="458">
        <v>5.2850257603456872E-2</v>
      </c>
      <c r="M1511" s="457">
        <v>0</v>
      </c>
      <c r="N1511" s="458">
        <v>0</v>
      </c>
    </row>
    <row r="1512" spans="1:14" x14ac:dyDescent="0.3">
      <c r="A1512" s="412" t="s">
        <v>1093</v>
      </c>
      <c r="B1512" s="413" t="s">
        <v>51</v>
      </c>
      <c r="C1512" s="465" t="s">
        <v>362</v>
      </c>
      <c r="D1512" s="412" t="str">
        <f t="shared" si="69"/>
        <v>Richmond Valley - Coastal 18to24</v>
      </c>
      <c r="E1512" s="463">
        <v>5535</v>
      </c>
      <c r="F1512" s="460">
        <f t="shared" si="70"/>
        <v>5535</v>
      </c>
      <c r="G1512" s="461">
        <v>1.3119999999999998</v>
      </c>
      <c r="H1512" s="462">
        <f t="shared" si="71"/>
        <v>1.3119999999999998</v>
      </c>
      <c r="I1512" s="457">
        <v>342</v>
      </c>
      <c r="J1512" s="458">
        <v>6.6822977725674096E-2</v>
      </c>
      <c r="K1512" s="457">
        <v>258</v>
      </c>
      <c r="L1512" s="458">
        <v>5.0410316529894493E-2</v>
      </c>
      <c r="M1512" s="457">
        <v>13</v>
      </c>
      <c r="N1512" s="458">
        <v>2.5400547088706526E-3</v>
      </c>
    </row>
    <row r="1513" spans="1:14" x14ac:dyDescent="0.3">
      <c r="A1513" s="412" t="s">
        <v>1093</v>
      </c>
      <c r="B1513" s="413" t="s">
        <v>51</v>
      </c>
      <c r="C1513" s="465" t="s">
        <v>364</v>
      </c>
      <c r="D1513" s="412" t="str">
        <f t="shared" si="69"/>
        <v>Richmond Valley - Coastal 25to64</v>
      </c>
      <c r="E1513" s="463">
        <v>45795</v>
      </c>
      <c r="F1513" s="460">
        <f t="shared" si="70"/>
        <v>45795</v>
      </c>
      <c r="G1513" s="461">
        <v>1.3119999999999998</v>
      </c>
      <c r="H1513" s="462">
        <f t="shared" si="71"/>
        <v>1.3119999999999998</v>
      </c>
      <c r="I1513" s="457">
        <v>1252</v>
      </c>
      <c r="J1513" s="458">
        <v>2.7893505625487355E-2</v>
      </c>
      <c r="K1513" s="457">
        <v>3717</v>
      </c>
      <c r="L1513" s="458">
        <v>8.2811629720396573E-2</v>
      </c>
      <c r="M1513" s="457">
        <v>697</v>
      </c>
      <c r="N1513" s="458">
        <v>1.5528573019939847E-2</v>
      </c>
    </row>
    <row r="1514" spans="1:14" x14ac:dyDescent="0.3">
      <c r="A1514" s="412" t="s">
        <v>1093</v>
      </c>
      <c r="B1514" s="413" t="s">
        <v>51</v>
      </c>
      <c r="C1514" s="412" t="s">
        <v>9</v>
      </c>
      <c r="D1514" s="412" t="str">
        <f t="shared" si="69"/>
        <v>Richmond Valley - Coastal 65+</v>
      </c>
      <c r="E1514" s="463">
        <v>21262</v>
      </c>
      <c r="F1514" s="460">
        <f t="shared" si="70"/>
        <v>21262</v>
      </c>
      <c r="G1514" s="461">
        <v>1.3119999999999998</v>
      </c>
      <c r="H1514" s="462">
        <f t="shared" si="71"/>
        <v>1.3119999999999998</v>
      </c>
      <c r="I1514" s="457">
        <v>204</v>
      </c>
      <c r="J1514" s="458">
        <v>9.8469855674084093E-3</v>
      </c>
      <c r="K1514" s="457">
        <v>524</v>
      </c>
      <c r="L1514" s="458">
        <v>2.5293237437852972E-2</v>
      </c>
      <c r="M1514" s="457">
        <v>1341</v>
      </c>
      <c r="N1514" s="458">
        <v>6.4729449244581738E-2</v>
      </c>
    </row>
    <row r="1515" spans="1:14" x14ac:dyDescent="0.3">
      <c r="A1515" s="412" t="s">
        <v>1093</v>
      </c>
      <c r="B1515" s="413" t="s">
        <v>51</v>
      </c>
      <c r="C1515" s="412" t="s">
        <v>850</v>
      </c>
      <c r="D1515" s="412" t="str">
        <f t="shared" si="69"/>
        <v>Richmond Valley - Coastal ALL</v>
      </c>
      <c r="E1515" s="463">
        <v>89928</v>
      </c>
      <c r="F1515" s="460">
        <f t="shared" si="70"/>
        <v>89928</v>
      </c>
      <c r="G1515" s="461">
        <v>1.3119999999999998</v>
      </c>
      <c r="H1515" s="462">
        <f t="shared" si="71"/>
        <v>1.3119999999999998</v>
      </c>
      <c r="I1515" s="457">
        <v>2815</v>
      </c>
      <c r="J1515" s="458">
        <v>3.207173130383266E-2</v>
      </c>
      <c r="K1515" s="457">
        <v>5694</v>
      </c>
      <c r="L1515" s="458">
        <v>6.4872624527184064E-2</v>
      </c>
      <c r="M1515" s="457">
        <v>2053</v>
      </c>
      <c r="N1515" s="458">
        <v>2.3390147199562502E-2</v>
      </c>
    </row>
    <row r="1516" spans="1:14" x14ac:dyDescent="0.3">
      <c r="A1516" s="412" t="s">
        <v>1093</v>
      </c>
      <c r="B1516" s="413" t="s">
        <v>52</v>
      </c>
      <c r="C1516" s="465" t="s">
        <v>361</v>
      </c>
      <c r="D1516" s="412" t="str">
        <f t="shared" si="69"/>
        <v>Richmond Valley - Hinterland 12to17</v>
      </c>
      <c r="E1516" s="463">
        <v>5623</v>
      </c>
      <c r="F1516" s="460">
        <f t="shared" si="70"/>
        <v>5623</v>
      </c>
      <c r="G1516" s="461">
        <v>2.4166666666666665</v>
      </c>
      <c r="H1516" s="462">
        <f t="shared" si="71"/>
        <v>2.4166666666666665</v>
      </c>
      <c r="I1516" s="457">
        <v>645</v>
      </c>
      <c r="J1516" s="458">
        <v>0.11655222262378026</v>
      </c>
      <c r="K1516" s="457">
        <v>163</v>
      </c>
      <c r="L1516" s="458">
        <v>2.9454282616552224E-2</v>
      </c>
      <c r="M1516" s="457">
        <v>0</v>
      </c>
      <c r="N1516" s="458">
        <v>0</v>
      </c>
    </row>
    <row r="1517" spans="1:14" x14ac:dyDescent="0.3">
      <c r="A1517" s="412" t="s">
        <v>1093</v>
      </c>
      <c r="B1517" s="413" t="s">
        <v>52</v>
      </c>
      <c r="C1517" s="465" t="s">
        <v>362</v>
      </c>
      <c r="D1517" s="412" t="str">
        <f t="shared" si="69"/>
        <v>Richmond Valley - Hinterland 18to24</v>
      </c>
      <c r="E1517" s="463">
        <v>5198</v>
      </c>
      <c r="F1517" s="460">
        <f t="shared" si="70"/>
        <v>5198</v>
      </c>
      <c r="G1517" s="461">
        <v>1.8159999999999998</v>
      </c>
      <c r="H1517" s="462">
        <f t="shared" si="71"/>
        <v>1.8159999999999998</v>
      </c>
      <c r="I1517" s="457">
        <v>524</v>
      </c>
      <c r="J1517" s="458">
        <v>0.10129518654552484</v>
      </c>
      <c r="K1517" s="457">
        <v>158</v>
      </c>
      <c r="L1517" s="458">
        <v>3.0543205103421612E-2</v>
      </c>
      <c r="M1517" s="457">
        <v>11</v>
      </c>
      <c r="N1517" s="458">
        <v>2.126425671757201E-3</v>
      </c>
    </row>
    <row r="1518" spans="1:14" x14ac:dyDescent="0.3">
      <c r="A1518" s="412" t="s">
        <v>1093</v>
      </c>
      <c r="B1518" s="413" t="s">
        <v>52</v>
      </c>
      <c r="C1518" s="465" t="s">
        <v>364</v>
      </c>
      <c r="D1518" s="412" t="str">
        <f t="shared" si="69"/>
        <v>Richmond Valley - Hinterland 25to64</v>
      </c>
      <c r="E1518" s="463">
        <v>34721</v>
      </c>
      <c r="F1518" s="460">
        <f t="shared" si="70"/>
        <v>34721</v>
      </c>
      <c r="G1518" s="461">
        <v>1.8159999999999998</v>
      </c>
      <c r="H1518" s="462">
        <f t="shared" si="71"/>
        <v>1.8159999999999998</v>
      </c>
      <c r="I1518" s="457">
        <v>1936</v>
      </c>
      <c r="J1518" s="458">
        <v>5.4709356543363383E-2</v>
      </c>
      <c r="K1518" s="457">
        <v>1757</v>
      </c>
      <c r="L1518" s="458">
        <v>4.9651001780314806E-2</v>
      </c>
      <c r="M1518" s="457">
        <v>749</v>
      </c>
      <c r="N1518" s="458">
        <v>2.1165964902365275E-2</v>
      </c>
    </row>
    <row r="1519" spans="1:14" x14ac:dyDescent="0.3">
      <c r="A1519" s="412" t="s">
        <v>1093</v>
      </c>
      <c r="B1519" s="413" t="s">
        <v>52</v>
      </c>
      <c r="C1519" s="412" t="s">
        <v>9</v>
      </c>
      <c r="D1519" s="412" t="str">
        <f t="shared" si="69"/>
        <v>Richmond Valley - Hinterland 65+</v>
      </c>
      <c r="E1519" s="463">
        <v>16264</v>
      </c>
      <c r="F1519" s="460">
        <f t="shared" si="70"/>
        <v>16264</v>
      </c>
      <c r="G1519" s="461">
        <v>1.8159999999999998</v>
      </c>
      <c r="H1519" s="462">
        <f t="shared" si="71"/>
        <v>1.8159999999999998</v>
      </c>
      <c r="I1519" s="457">
        <v>301</v>
      </c>
      <c r="J1519" s="458">
        <v>1.8640079266782263E-2</v>
      </c>
      <c r="K1519" s="457">
        <v>435</v>
      </c>
      <c r="L1519" s="458">
        <v>2.693832053505078E-2</v>
      </c>
      <c r="M1519" s="457">
        <v>1038</v>
      </c>
      <c r="N1519" s="458">
        <v>6.42804062422591E-2</v>
      </c>
    </row>
    <row r="1520" spans="1:14" x14ac:dyDescent="0.3">
      <c r="A1520" s="412" t="s">
        <v>1093</v>
      </c>
      <c r="B1520" s="413" t="s">
        <v>52</v>
      </c>
      <c r="C1520" s="412" t="s">
        <v>850</v>
      </c>
      <c r="D1520" s="412" t="str">
        <f t="shared" si="69"/>
        <v>Richmond Valley - Hinterland ALL</v>
      </c>
      <c r="E1520" s="463">
        <v>71557</v>
      </c>
      <c r="F1520" s="460">
        <f t="shared" si="70"/>
        <v>71557</v>
      </c>
      <c r="G1520" s="461">
        <v>1.8159999999999998</v>
      </c>
      <c r="H1520" s="462">
        <f t="shared" si="71"/>
        <v>1.8159999999999998</v>
      </c>
      <c r="I1520" s="457">
        <v>4665</v>
      </c>
      <c r="J1520" s="458">
        <v>6.4885390007789034E-2</v>
      </c>
      <c r="K1520" s="457">
        <v>2978</v>
      </c>
      <c r="L1520" s="458">
        <v>4.142094135974185E-2</v>
      </c>
      <c r="M1520" s="457">
        <v>1805</v>
      </c>
      <c r="N1520" s="458">
        <v>2.5105708245243129E-2</v>
      </c>
    </row>
    <row r="1521" spans="1:14" x14ac:dyDescent="0.3">
      <c r="A1521" s="412" t="s">
        <v>1093</v>
      </c>
      <c r="B1521" s="413" t="s">
        <v>213</v>
      </c>
      <c r="C1521" s="465" t="s">
        <v>361</v>
      </c>
      <c r="D1521" s="412" t="str">
        <f t="shared" si="69"/>
        <v>Robina 12to17</v>
      </c>
      <c r="E1521" s="463">
        <v>4240</v>
      </c>
      <c r="F1521" s="460">
        <f t="shared" si="70"/>
        <v>4240</v>
      </c>
      <c r="G1521" s="461">
        <v>0.16666666666666666</v>
      </c>
      <c r="H1521" s="462">
        <f t="shared" si="71"/>
        <v>0.16666666666666666</v>
      </c>
      <c r="I1521" s="457">
        <v>114</v>
      </c>
      <c r="J1521" s="458">
        <v>2.8963414634146343E-2</v>
      </c>
      <c r="K1521" s="457">
        <v>653</v>
      </c>
      <c r="L1521" s="458">
        <v>0.16590447154471544</v>
      </c>
      <c r="M1521" s="457">
        <v>0</v>
      </c>
      <c r="N1521" s="458">
        <v>0</v>
      </c>
    </row>
    <row r="1522" spans="1:14" x14ac:dyDescent="0.3">
      <c r="A1522" s="412" t="s">
        <v>1093</v>
      </c>
      <c r="B1522" s="413" t="s">
        <v>213</v>
      </c>
      <c r="C1522" s="465" t="s">
        <v>362</v>
      </c>
      <c r="D1522" s="412" t="str">
        <f t="shared" si="69"/>
        <v>Robina 18to24</v>
      </c>
      <c r="E1522" s="463">
        <v>5483</v>
      </c>
      <c r="F1522" s="460">
        <f t="shared" si="70"/>
        <v>5483</v>
      </c>
      <c r="G1522" s="461">
        <v>0.85599999999999998</v>
      </c>
      <c r="H1522" s="462">
        <f t="shared" si="71"/>
        <v>0.85599999999999998</v>
      </c>
      <c r="I1522" s="457">
        <v>148</v>
      </c>
      <c r="J1522" s="458">
        <v>2.8260454458659538E-2</v>
      </c>
      <c r="K1522" s="457">
        <v>887</v>
      </c>
      <c r="L1522" s="458">
        <v>0.16937177773534468</v>
      </c>
      <c r="M1522" s="457">
        <v>22</v>
      </c>
      <c r="N1522" s="458">
        <v>4.2008783654764181E-3</v>
      </c>
    </row>
    <row r="1523" spans="1:14" x14ac:dyDescent="0.3">
      <c r="A1523" s="412" t="s">
        <v>1093</v>
      </c>
      <c r="B1523" s="413" t="s">
        <v>213</v>
      </c>
      <c r="C1523" s="465" t="s">
        <v>364</v>
      </c>
      <c r="D1523" s="412" t="str">
        <f t="shared" si="69"/>
        <v>Robina 25to64</v>
      </c>
      <c r="E1523" s="463">
        <v>29403</v>
      </c>
      <c r="F1523" s="460">
        <f t="shared" si="70"/>
        <v>29403</v>
      </c>
      <c r="G1523" s="461">
        <v>0.85599999999999998</v>
      </c>
      <c r="H1523" s="462">
        <f t="shared" si="71"/>
        <v>0.85599999999999998</v>
      </c>
      <c r="I1523" s="457">
        <v>416</v>
      </c>
      <c r="J1523" s="458">
        <v>1.507137163973625E-2</v>
      </c>
      <c r="K1523" s="457">
        <v>5822</v>
      </c>
      <c r="L1523" s="458">
        <v>0.21092674443880879</v>
      </c>
      <c r="M1523" s="457">
        <v>453</v>
      </c>
      <c r="N1523" s="458">
        <v>1.6411854213462793E-2</v>
      </c>
    </row>
    <row r="1524" spans="1:14" x14ac:dyDescent="0.3">
      <c r="A1524" s="412" t="s">
        <v>1093</v>
      </c>
      <c r="B1524" s="413" t="s">
        <v>213</v>
      </c>
      <c r="C1524" s="412" t="s">
        <v>9</v>
      </c>
      <c r="D1524" s="412" t="str">
        <f t="shared" si="69"/>
        <v>Robina 65+</v>
      </c>
      <c r="E1524" s="463">
        <v>10093</v>
      </c>
      <c r="F1524" s="460">
        <f t="shared" si="70"/>
        <v>10093</v>
      </c>
      <c r="G1524" s="461">
        <v>0.85599999999999998</v>
      </c>
      <c r="H1524" s="462">
        <f t="shared" si="71"/>
        <v>0.85599999999999998</v>
      </c>
      <c r="I1524" s="457">
        <v>56</v>
      </c>
      <c r="J1524" s="458">
        <v>5.6622851365015171E-3</v>
      </c>
      <c r="K1524" s="457">
        <v>1294</v>
      </c>
      <c r="L1524" s="458">
        <v>0.13083923154701718</v>
      </c>
      <c r="M1524" s="457">
        <v>595</v>
      </c>
      <c r="N1524" s="458">
        <v>6.0161779575328617E-2</v>
      </c>
    </row>
    <row r="1525" spans="1:14" x14ac:dyDescent="0.3">
      <c r="A1525" s="412" t="s">
        <v>1093</v>
      </c>
      <c r="B1525" s="413" t="s">
        <v>213</v>
      </c>
      <c r="C1525" s="412" t="s">
        <v>850</v>
      </c>
      <c r="D1525" s="412" t="str">
        <f t="shared" si="69"/>
        <v>Robina ALL</v>
      </c>
      <c r="E1525" s="463">
        <v>56582</v>
      </c>
      <c r="F1525" s="460">
        <f t="shared" si="70"/>
        <v>56582</v>
      </c>
      <c r="G1525" s="461">
        <v>0.85599999999999998</v>
      </c>
      <c r="H1525" s="462">
        <f t="shared" si="71"/>
        <v>0.85599999999999998</v>
      </c>
      <c r="I1525" s="457">
        <v>919</v>
      </c>
      <c r="J1525" s="458">
        <v>1.7049143832439752E-2</v>
      </c>
      <c r="K1525" s="457">
        <v>10067</v>
      </c>
      <c r="L1525" s="458">
        <v>0.18676140474556147</v>
      </c>
      <c r="M1525" s="457">
        <v>1073</v>
      </c>
      <c r="N1525" s="458">
        <v>1.9906127673784392E-2</v>
      </c>
    </row>
    <row r="1526" spans="1:14" x14ac:dyDescent="0.3">
      <c r="A1526" s="412" t="s">
        <v>1093</v>
      </c>
      <c r="B1526" s="413" t="s">
        <v>203</v>
      </c>
      <c r="C1526" s="465" t="s">
        <v>361</v>
      </c>
      <c r="D1526" s="412" t="str">
        <f t="shared" si="69"/>
        <v>Rockhampton 12to17</v>
      </c>
      <c r="E1526" s="463">
        <v>10612</v>
      </c>
      <c r="F1526" s="460">
        <f t="shared" si="70"/>
        <v>10612</v>
      </c>
      <c r="G1526" s="461">
        <v>1.1666666666666667</v>
      </c>
      <c r="H1526" s="462">
        <f t="shared" si="71"/>
        <v>1.1666666666666667</v>
      </c>
      <c r="I1526" s="457">
        <v>1366</v>
      </c>
      <c r="J1526" s="458">
        <v>0.13246702870442204</v>
      </c>
      <c r="K1526" s="457">
        <v>475</v>
      </c>
      <c r="L1526" s="458">
        <v>4.6062839410395656E-2</v>
      </c>
      <c r="M1526" s="457">
        <v>3</v>
      </c>
      <c r="N1526" s="458">
        <v>2.9092319627618308E-4</v>
      </c>
    </row>
    <row r="1527" spans="1:14" x14ac:dyDescent="0.3">
      <c r="A1527" s="412" t="s">
        <v>1093</v>
      </c>
      <c r="B1527" s="413" t="s">
        <v>203</v>
      </c>
      <c r="C1527" s="465" t="s">
        <v>362</v>
      </c>
      <c r="D1527" s="412" t="str">
        <f t="shared" si="69"/>
        <v>Rockhampton 18to24</v>
      </c>
      <c r="E1527" s="463">
        <v>10268</v>
      </c>
      <c r="F1527" s="460">
        <f t="shared" si="70"/>
        <v>10268</v>
      </c>
      <c r="G1527" s="461">
        <v>1.36</v>
      </c>
      <c r="H1527" s="462">
        <f t="shared" si="71"/>
        <v>1.36</v>
      </c>
      <c r="I1527" s="457">
        <v>1129</v>
      </c>
      <c r="J1527" s="458">
        <v>0.11496945010183299</v>
      </c>
      <c r="K1527" s="457">
        <v>448</v>
      </c>
      <c r="L1527" s="458">
        <v>4.5621181262729127E-2</v>
      </c>
      <c r="M1527" s="457">
        <v>34</v>
      </c>
      <c r="N1527" s="458">
        <v>3.4623217922606924E-3</v>
      </c>
    </row>
    <row r="1528" spans="1:14" x14ac:dyDescent="0.3">
      <c r="A1528" s="412" t="s">
        <v>1093</v>
      </c>
      <c r="B1528" s="413" t="s">
        <v>203</v>
      </c>
      <c r="C1528" s="465" t="s">
        <v>364</v>
      </c>
      <c r="D1528" s="412" t="str">
        <f t="shared" si="69"/>
        <v>Rockhampton 25to64</v>
      </c>
      <c r="E1528" s="463">
        <v>63291</v>
      </c>
      <c r="F1528" s="460">
        <f t="shared" si="70"/>
        <v>63291</v>
      </c>
      <c r="G1528" s="461">
        <v>1.36</v>
      </c>
      <c r="H1528" s="462">
        <f t="shared" si="71"/>
        <v>1.36</v>
      </c>
      <c r="I1528" s="457">
        <v>3674</v>
      </c>
      <c r="J1528" s="458">
        <v>5.9996407400754445E-2</v>
      </c>
      <c r="K1528" s="457">
        <v>3919</v>
      </c>
      <c r="L1528" s="458">
        <v>6.3997256560576116E-2</v>
      </c>
      <c r="M1528" s="457">
        <v>1448</v>
      </c>
      <c r="N1528" s="458">
        <v>2.3645835034374642E-2</v>
      </c>
    </row>
    <row r="1529" spans="1:14" x14ac:dyDescent="0.3">
      <c r="A1529" s="412" t="s">
        <v>1093</v>
      </c>
      <c r="B1529" s="413" t="s">
        <v>203</v>
      </c>
      <c r="C1529" s="412" t="s">
        <v>9</v>
      </c>
      <c r="D1529" s="412" t="str">
        <f t="shared" si="69"/>
        <v>Rockhampton 65+</v>
      </c>
      <c r="E1529" s="463">
        <v>22963</v>
      </c>
      <c r="F1529" s="460">
        <f t="shared" si="70"/>
        <v>22963</v>
      </c>
      <c r="G1529" s="461">
        <v>1.36</v>
      </c>
      <c r="H1529" s="462">
        <f t="shared" si="71"/>
        <v>1.36</v>
      </c>
      <c r="I1529" s="457">
        <v>480</v>
      </c>
      <c r="J1529" s="458">
        <v>2.2244879043470202E-2</v>
      </c>
      <c r="K1529" s="457">
        <v>433</v>
      </c>
      <c r="L1529" s="458">
        <v>2.006673463713041E-2</v>
      </c>
      <c r="M1529" s="457">
        <v>1720</v>
      </c>
      <c r="N1529" s="458">
        <v>7.9710816572434881E-2</v>
      </c>
    </row>
    <row r="1530" spans="1:14" x14ac:dyDescent="0.3">
      <c r="A1530" s="412" t="s">
        <v>1093</v>
      </c>
      <c r="B1530" s="413" t="s">
        <v>203</v>
      </c>
      <c r="C1530" s="412" t="s">
        <v>850</v>
      </c>
      <c r="D1530" s="412" t="str">
        <f t="shared" si="69"/>
        <v>Rockhampton ALL</v>
      </c>
      <c r="E1530" s="463">
        <v>126423</v>
      </c>
      <c r="F1530" s="460">
        <f t="shared" si="70"/>
        <v>126423</v>
      </c>
      <c r="G1530" s="461">
        <v>1.36</v>
      </c>
      <c r="H1530" s="462">
        <f t="shared" si="71"/>
        <v>1.36</v>
      </c>
      <c r="I1530" s="457">
        <v>9219</v>
      </c>
      <c r="J1530" s="458">
        <v>7.5964073829927495E-2</v>
      </c>
      <c r="K1530" s="457">
        <v>6174</v>
      </c>
      <c r="L1530" s="458">
        <v>5.0873434410019777E-2</v>
      </c>
      <c r="M1530" s="457">
        <v>3203</v>
      </c>
      <c r="N1530" s="458">
        <v>2.6392551087673039E-2</v>
      </c>
    </row>
    <row r="1531" spans="1:14" x14ac:dyDescent="0.3">
      <c r="A1531" s="412" t="s">
        <v>1093</v>
      </c>
      <c r="B1531" s="413" t="s">
        <v>306</v>
      </c>
      <c r="C1531" s="465" t="s">
        <v>361</v>
      </c>
      <c r="D1531" s="412" t="str">
        <f t="shared" si="69"/>
        <v>Rockingham 12to17</v>
      </c>
      <c r="E1531" s="463">
        <v>12793</v>
      </c>
      <c r="F1531" s="460">
        <f t="shared" si="70"/>
        <v>12793</v>
      </c>
      <c r="G1531" s="461">
        <v>2.2916666666666665</v>
      </c>
      <c r="H1531" s="462">
        <f t="shared" si="71"/>
        <v>2.2916666666666665</v>
      </c>
      <c r="I1531" s="457">
        <v>480</v>
      </c>
      <c r="J1531" s="458">
        <v>4.107127577650381E-2</v>
      </c>
      <c r="K1531" s="457">
        <v>774</v>
      </c>
      <c r="L1531" s="458">
        <v>6.6227432189612384E-2</v>
      </c>
      <c r="M1531" s="457">
        <v>6</v>
      </c>
      <c r="N1531" s="458">
        <v>5.1339094720629763E-4</v>
      </c>
    </row>
    <row r="1532" spans="1:14" x14ac:dyDescent="0.3">
      <c r="A1532" s="412" t="s">
        <v>1093</v>
      </c>
      <c r="B1532" s="413" t="s">
        <v>306</v>
      </c>
      <c r="C1532" s="465" t="s">
        <v>362</v>
      </c>
      <c r="D1532" s="412" t="str">
        <f t="shared" si="69"/>
        <v>Rockingham 18to24</v>
      </c>
      <c r="E1532" s="463">
        <v>13377</v>
      </c>
      <c r="F1532" s="460">
        <f t="shared" si="70"/>
        <v>13377</v>
      </c>
      <c r="G1532" s="461">
        <v>1.264</v>
      </c>
      <c r="H1532" s="462">
        <f t="shared" si="71"/>
        <v>1.264</v>
      </c>
      <c r="I1532" s="457">
        <v>435</v>
      </c>
      <c r="J1532" s="458">
        <v>3.8111091641843349E-2</v>
      </c>
      <c r="K1532" s="457">
        <v>740</v>
      </c>
      <c r="L1532" s="458">
        <v>6.4832661643595579E-2</v>
      </c>
      <c r="M1532" s="457">
        <v>544</v>
      </c>
      <c r="N1532" s="458">
        <v>4.7660767478535135E-2</v>
      </c>
    </row>
    <row r="1533" spans="1:14" x14ac:dyDescent="0.3">
      <c r="A1533" s="412" t="s">
        <v>1093</v>
      </c>
      <c r="B1533" s="413" t="s">
        <v>306</v>
      </c>
      <c r="C1533" s="465" t="s">
        <v>364</v>
      </c>
      <c r="D1533" s="412" t="str">
        <f t="shared" si="69"/>
        <v>Rockingham 25to64</v>
      </c>
      <c r="E1533" s="463">
        <v>77013</v>
      </c>
      <c r="F1533" s="460">
        <f t="shared" si="70"/>
        <v>77013</v>
      </c>
      <c r="G1533" s="461">
        <v>1.264</v>
      </c>
      <c r="H1533" s="462">
        <f t="shared" si="71"/>
        <v>1.264</v>
      </c>
      <c r="I1533" s="457">
        <v>1398</v>
      </c>
      <c r="J1533" s="458">
        <v>1.9928156004105371E-2</v>
      </c>
      <c r="K1533" s="457">
        <v>6535</v>
      </c>
      <c r="L1533" s="458">
        <v>9.3154863724483977E-2</v>
      </c>
      <c r="M1533" s="457">
        <v>4597</v>
      </c>
      <c r="N1533" s="458">
        <v>6.552913673166838E-2</v>
      </c>
    </row>
    <row r="1534" spans="1:14" x14ac:dyDescent="0.3">
      <c r="A1534" s="412" t="s">
        <v>1093</v>
      </c>
      <c r="B1534" s="413" t="s">
        <v>306</v>
      </c>
      <c r="C1534" s="412" t="s">
        <v>9</v>
      </c>
      <c r="D1534" s="412" t="str">
        <f t="shared" si="69"/>
        <v>Rockingham 65+</v>
      </c>
      <c r="E1534" s="463">
        <v>21066</v>
      </c>
      <c r="F1534" s="460">
        <f t="shared" si="70"/>
        <v>21066</v>
      </c>
      <c r="G1534" s="461">
        <v>1.264</v>
      </c>
      <c r="H1534" s="462">
        <f t="shared" si="71"/>
        <v>1.264</v>
      </c>
      <c r="I1534" s="457">
        <v>131</v>
      </c>
      <c r="J1534" s="458">
        <v>6.8236274611938744E-3</v>
      </c>
      <c r="K1534" s="457">
        <v>1065</v>
      </c>
      <c r="L1534" s="458">
        <v>5.5474528596728828E-2</v>
      </c>
      <c r="M1534" s="457">
        <v>1574</v>
      </c>
      <c r="N1534" s="458">
        <v>8.1987707052818007E-2</v>
      </c>
    </row>
    <row r="1535" spans="1:14" x14ac:dyDescent="0.3">
      <c r="A1535" s="412" t="s">
        <v>1093</v>
      </c>
      <c r="B1535" s="413" t="s">
        <v>306</v>
      </c>
      <c r="C1535" s="412" t="s">
        <v>850</v>
      </c>
      <c r="D1535" s="412" t="str">
        <f t="shared" si="69"/>
        <v>Rockingham ALL</v>
      </c>
      <c r="E1535" s="463">
        <v>148822</v>
      </c>
      <c r="F1535" s="460">
        <f t="shared" si="70"/>
        <v>148822</v>
      </c>
      <c r="G1535" s="461">
        <v>1.264</v>
      </c>
      <c r="H1535" s="462">
        <f t="shared" si="71"/>
        <v>1.264</v>
      </c>
      <c r="I1535" s="457">
        <v>3605</v>
      </c>
      <c r="J1535" s="458">
        <v>2.657026194371969E-2</v>
      </c>
      <c r="K1535" s="457">
        <v>10817</v>
      </c>
      <c r="L1535" s="458">
        <v>7.9725526614484288E-2</v>
      </c>
      <c r="M1535" s="457">
        <v>6710</v>
      </c>
      <c r="N1535" s="458">
        <v>4.9455328056132904E-2</v>
      </c>
    </row>
    <row r="1536" spans="1:14" x14ac:dyDescent="0.3">
      <c r="A1536" s="412" t="s">
        <v>1093</v>
      </c>
      <c r="B1536" s="413" t="s">
        <v>184</v>
      </c>
      <c r="C1536" s="465" t="s">
        <v>361</v>
      </c>
      <c r="D1536" s="412" t="str">
        <f t="shared" si="69"/>
        <v>Rocklea - Acacia Ridge 12to17</v>
      </c>
      <c r="E1536" s="463">
        <v>6154</v>
      </c>
      <c r="F1536" s="460">
        <f t="shared" si="70"/>
        <v>6154</v>
      </c>
      <c r="G1536" s="461">
        <v>1.0416666666666667</v>
      </c>
      <c r="H1536" s="462">
        <f t="shared" si="71"/>
        <v>1.0416666666666667</v>
      </c>
      <c r="I1536" s="457">
        <v>180</v>
      </c>
      <c r="J1536" s="458">
        <v>3.4351145038167941E-2</v>
      </c>
      <c r="K1536" s="457">
        <v>1929</v>
      </c>
      <c r="L1536" s="458">
        <v>0.36812977099236643</v>
      </c>
      <c r="M1536" s="457">
        <v>0</v>
      </c>
      <c r="N1536" s="458">
        <v>0</v>
      </c>
    </row>
    <row r="1537" spans="1:14" x14ac:dyDescent="0.3">
      <c r="A1537" s="412" t="s">
        <v>1093</v>
      </c>
      <c r="B1537" s="413" t="s">
        <v>184</v>
      </c>
      <c r="C1537" s="465" t="s">
        <v>362</v>
      </c>
      <c r="D1537" s="412" t="str">
        <f t="shared" si="69"/>
        <v>Rocklea - Acacia Ridge 18to24</v>
      </c>
      <c r="E1537" s="463">
        <v>6586</v>
      </c>
      <c r="F1537" s="460">
        <f t="shared" si="70"/>
        <v>6586</v>
      </c>
      <c r="G1537" s="461">
        <v>0.56799999999999995</v>
      </c>
      <c r="H1537" s="462">
        <f t="shared" si="71"/>
        <v>0.56799999999999995</v>
      </c>
      <c r="I1537" s="457">
        <v>144</v>
      </c>
      <c r="J1537" s="458">
        <v>2.564102564102564E-2</v>
      </c>
      <c r="K1537" s="457">
        <v>2132</v>
      </c>
      <c r="L1537" s="458">
        <v>0.37962962962962965</v>
      </c>
      <c r="M1537" s="457">
        <v>11</v>
      </c>
      <c r="N1537" s="458">
        <v>1.9586894586894588E-3</v>
      </c>
    </row>
    <row r="1538" spans="1:14" x14ac:dyDescent="0.3">
      <c r="A1538" s="412" t="s">
        <v>1093</v>
      </c>
      <c r="B1538" s="413" t="s">
        <v>184</v>
      </c>
      <c r="C1538" s="465" t="s">
        <v>364</v>
      </c>
      <c r="D1538" s="412" t="str">
        <f t="shared" si="69"/>
        <v>Rocklea - Acacia Ridge 25to64</v>
      </c>
      <c r="E1538" s="463">
        <v>40487</v>
      </c>
      <c r="F1538" s="460">
        <f t="shared" si="70"/>
        <v>40487</v>
      </c>
      <c r="G1538" s="461">
        <v>0.56799999999999995</v>
      </c>
      <c r="H1538" s="462">
        <f t="shared" si="71"/>
        <v>0.56799999999999995</v>
      </c>
      <c r="I1538" s="457">
        <v>476</v>
      </c>
      <c r="J1538" s="458">
        <v>1.2929863638833052E-2</v>
      </c>
      <c r="K1538" s="457">
        <v>19302</v>
      </c>
      <c r="L1538" s="458">
        <v>0.52431140327049497</v>
      </c>
      <c r="M1538" s="457">
        <v>469</v>
      </c>
      <c r="N1538" s="458">
        <v>1.2739718585320801E-2</v>
      </c>
    </row>
    <row r="1539" spans="1:14" x14ac:dyDescent="0.3">
      <c r="A1539" s="412" t="s">
        <v>1093</v>
      </c>
      <c r="B1539" s="413" t="s">
        <v>184</v>
      </c>
      <c r="C1539" s="412" t="s">
        <v>9</v>
      </c>
      <c r="D1539" s="412" t="str">
        <f t="shared" si="69"/>
        <v>Rocklea - Acacia Ridge 65+</v>
      </c>
      <c r="E1539" s="463">
        <v>8295</v>
      </c>
      <c r="F1539" s="460">
        <f t="shared" si="70"/>
        <v>8295</v>
      </c>
      <c r="G1539" s="461">
        <v>0.56799999999999995</v>
      </c>
      <c r="H1539" s="462">
        <f t="shared" si="71"/>
        <v>0.56799999999999995</v>
      </c>
      <c r="I1539" s="457">
        <v>49</v>
      </c>
      <c r="J1539" s="458">
        <v>6.287694084434749E-3</v>
      </c>
      <c r="K1539" s="457">
        <v>2950</v>
      </c>
      <c r="L1539" s="458">
        <v>0.37854484794045939</v>
      </c>
      <c r="M1539" s="457">
        <v>410</v>
      </c>
      <c r="N1539" s="458">
        <v>5.2611317849351982E-2</v>
      </c>
    </row>
    <row r="1540" spans="1:14" x14ac:dyDescent="0.3">
      <c r="A1540" s="412" t="s">
        <v>1093</v>
      </c>
      <c r="B1540" s="413" t="s">
        <v>184</v>
      </c>
      <c r="C1540" s="412" t="s">
        <v>850</v>
      </c>
      <c r="D1540" s="412" t="str">
        <f t="shared" si="69"/>
        <v>Rocklea - Acacia Ridge ALL</v>
      </c>
      <c r="E1540" s="463">
        <v>74959</v>
      </c>
      <c r="F1540" s="460">
        <f t="shared" si="70"/>
        <v>74959</v>
      </c>
      <c r="G1540" s="461">
        <v>0.56799999999999995</v>
      </c>
      <c r="H1540" s="462">
        <f t="shared" si="71"/>
        <v>0.56799999999999995</v>
      </c>
      <c r="I1540" s="457">
        <v>1200</v>
      </c>
      <c r="J1540" s="458">
        <v>1.7675651789659744E-2</v>
      </c>
      <c r="K1540" s="457">
        <v>32182</v>
      </c>
      <c r="L1540" s="458">
        <v>0.47403152157902489</v>
      </c>
      <c r="M1540" s="457">
        <v>893</v>
      </c>
      <c r="N1540" s="458">
        <v>1.3153630873471793E-2</v>
      </c>
    </row>
    <row r="1541" spans="1:14" x14ac:dyDescent="0.3">
      <c r="A1541" s="412" t="s">
        <v>1093</v>
      </c>
      <c r="B1541" s="413" t="s">
        <v>62</v>
      </c>
      <c r="C1541" s="465" t="s">
        <v>361</v>
      </c>
      <c r="D1541" s="412" t="str">
        <f t="shared" si="69"/>
        <v>Rouse Hill - McGraths Hill 12to17</v>
      </c>
      <c r="E1541" s="463">
        <v>6353</v>
      </c>
      <c r="F1541" s="460">
        <f t="shared" si="70"/>
        <v>6353</v>
      </c>
      <c r="G1541" s="461">
        <v>1.3333333333333333</v>
      </c>
      <c r="H1541" s="462">
        <f t="shared" si="71"/>
        <v>1.3333333333333333</v>
      </c>
      <c r="I1541" s="457">
        <v>83</v>
      </c>
      <c r="J1541" s="458">
        <v>1.6182491713784362E-2</v>
      </c>
      <c r="K1541" s="457">
        <v>1136</v>
      </c>
      <c r="L1541" s="458">
        <v>0.22148566972119321</v>
      </c>
      <c r="M1541" s="457">
        <v>0</v>
      </c>
      <c r="N1541" s="458">
        <v>0</v>
      </c>
    </row>
    <row r="1542" spans="1:14" x14ac:dyDescent="0.3">
      <c r="A1542" s="412" t="s">
        <v>1093</v>
      </c>
      <c r="B1542" s="413" t="s">
        <v>62</v>
      </c>
      <c r="C1542" s="465" t="s">
        <v>362</v>
      </c>
      <c r="D1542" s="412" t="str">
        <f t="shared" si="69"/>
        <v>Rouse Hill - McGraths Hill 18to24</v>
      </c>
      <c r="E1542" s="463">
        <v>6028</v>
      </c>
      <c r="F1542" s="460">
        <f t="shared" si="70"/>
        <v>6028</v>
      </c>
      <c r="G1542" s="464">
        <v>1</v>
      </c>
      <c r="H1542" s="462">
        <f t="shared" si="71"/>
        <v>1</v>
      </c>
      <c r="I1542" s="457">
        <v>108</v>
      </c>
      <c r="J1542" s="458">
        <v>2.2153846153846152E-2</v>
      </c>
      <c r="K1542" s="457">
        <v>1049</v>
      </c>
      <c r="L1542" s="458">
        <v>0.21517948717948718</v>
      </c>
      <c r="M1542" s="457">
        <v>18</v>
      </c>
      <c r="N1542" s="458">
        <v>3.6923076923076922E-3</v>
      </c>
    </row>
    <row r="1543" spans="1:14" x14ac:dyDescent="0.3">
      <c r="A1543" s="412" t="s">
        <v>1093</v>
      </c>
      <c r="B1543" s="413" t="s">
        <v>62</v>
      </c>
      <c r="C1543" s="465" t="s">
        <v>364</v>
      </c>
      <c r="D1543" s="412" t="str">
        <f t="shared" si="69"/>
        <v>Rouse Hill - McGraths Hill 25to64</v>
      </c>
      <c r="E1543" s="463">
        <v>36703</v>
      </c>
      <c r="F1543" s="460">
        <f t="shared" si="70"/>
        <v>36703</v>
      </c>
      <c r="G1543" s="464">
        <v>1</v>
      </c>
      <c r="H1543" s="462">
        <f t="shared" si="71"/>
        <v>1</v>
      </c>
      <c r="I1543" s="457">
        <v>309</v>
      </c>
      <c r="J1543" s="458">
        <v>1.0212175292484632E-2</v>
      </c>
      <c r="K1543" s="457">
        <v>11742</v>
      </c>
      <c r="L1543" s="458">
        <v>0.38806266111441601</v>
      </c>
      <c r="M1543" s="457">
        <v>448</v>
      </c>
      <c r="N1543" s="458">
        <v>1.4806001718553771E-2</v>
      </c>
    </row>
    <row r="1544" spans="1:14" x14ac:dyDescent="0.3">
      <c r="A1544" s="412" t="s">
        <v>1093</v>
      </c>
      <c r="B1544" s="413" t="s">
        <v>62</v>
      </c>
      <c r="C1544" s="412" t="s">
        <v>9</v>
      </c>
      <c r="D1544" s="412" t="str">
        <f t="shared" si="69"/>
        <v>Rouse Hill - McGraths Hill 65+</v>
      </c>
      <c r="E1544" s="463">
        <v>6164</v>
      </c>
      <c r="F1544" s="460">
        <f t="shared" si="70"/>
        <v>6164</v>
      </c>
      <c r="G1544" s="464">
        <v>1</v>
      </c>
      <c r="H1544" s="462">
        <f t="shared" si="71"/>
        <v>1</v>
      </c>
      <c r="I1544" s="457">
        <v>37</v>
      </c>
      <c r="J1544" s="458">
        <v>7.21810378462739E-3</v>
      </c>
      <c r="K1544" s="457">
        <v>1693</v>
      </c>
      <c r="L1544" s="458">
        <v>0.33027701911822083</v>
      </c>
      <c r="M1544" s="457">
        <v>182</v>
      </c>
      <c r="N1544" s="458">
        <v>3.5505267264923916E-2</v>
      </c>
    </row>
    <row r="1545" spans="1:14" x14ac:dyDescent="0.3">
      <c r="A1545" s="412" t="s">
        <v>1093</v>
      </c>
      <c r="B1545" s="413" t="s">
        <v>62</v>
      </c>
      <c r="C1545" s="412" t="s">
        <v>850</v>
      </c>
      <c r="D1545" s="412" t="str">
        <f t="shared" si="69"/>
        <v>Rouse Hill - McGraths Hill ALL</v>
      </c>
      <c r="E1545" s="463">
        <v>68582</v>
      </c>
      <c r="F1545" s="460">
        <f t="shared" si="70"/>
        <v>68582</v>
      </c>
      <c r="G1545" s="464">
        <v>1</v>
      </c>
      <c r="H1545" s="462">
        <f t="shared" si="71"/>
        <v>1</v>
      </c>
      <c r="I1545" s="457">
        <v>766</v>
      </c>
      <c r="J1545" s="458">
        <v>1.3513990332027805E-2</v>
      </c>
      <c r="K1545" s="457">
        <v>18941</v>
      </c>
      <c r="L1545" s="458">
        <v>0.33416252072968489</v>
      </c>
      <c r="M1545" s="457">
        <v>650</v>
      </c>
      <c r="N1545" s="458">
        <v>1.1467485268692E-2</v>
      </c>
    </row>
    <row r="1546" spans="1:14" x14ac:dyDescent="0.3">
      <c r="A1546" s="412" t="s">
        <v>1093</v>
      </c>
      <c r="B1546" s="413" t="s">
        <v>98</v>
      </c>
      <c r="C1546" s="465" t="s">
        <v>361</v>
      </c>
      <c r="D1546" s="412" t="str">
        <f t="shared" si="69"/>
        <v>Ryde - Hunters Hill 12to17</v>
      </c>
      <c r="E1546" s="463">
        <v>9540</v>
      </c>
      <c r="F1546" s="460">
        <f t="shared" si="70"/>
        <v>9540</v>
      </c>
      <c r="G1546" s="461">
        <v>8.3333333333333329E-2</v>
      </c>
      <c r="H1546" s="462">
        <f t="shared" si="71"/>
        <v>8.3333333333333329E-2</v>
      </c>
      <c r="I1546" s="457">
        <v>84</v>
      </c>
      <c r="J1546" s="458">
        <v>9.8188194038573932E-3</v>
      </c>
      <c r="K1546" s="457">
        <v>2667</v>
      </c>
      <c r="L1546" s="458">
        <v>0.31174751607247225</v>
      </c>
      <c r="M1546" s="457">
        <v>0</v>
      </c>
      <c r="N1546" s="458">
        <v>0</v>
      </c>
    </row>
    <row r="1547" spans="1:14" x14ac:dyDescent="0.3">
      <c r="A1547" s="412" t="s">
        <v>1093</v>
      </c>
      <c r="B1547" s="413" t="s">
        <v>98</v>
      </c>
      <c r="C1547" s="465" t="s">
        <v>362</v>
      </c>
      <c r="D1547" s="412" t="str">
        <f t="shared" si="69"/>
        <v>Ryde - Hunters Hill 18to24</v>
      </c>
      <c r="E1547" s="463">
        <v>15373</v>
      </c>
      <c r="F1547" s="460">
        <f t="shared" si="70"/>
        <v>15373</v>
      </c>
      <c r="G1547" s="461">
        <v>0.61599999999999999</v>
      </c>
      <c r="H1547" s="462">
        <f t="shared" si="71"/>
        <v>0.61599999999999999</v>
      </c>
      <c r="I1547" s="457">
        <v>138</v>
      </c>
      <c r="J1547" s="458">
        <v>1.0959339263024143E-2</v>
      </c>
      <c r="K1547" s="457">
        <v>5120</v>
      </c>
      <c r="L1547" s="458">
        <v>0.40660736975857686</v>
      </c>
      <c r="M1547" s="457">
        <v>30</v>
      </c>
      <c r="N1547" s="458">
        <v>2.3824650571791614E-3</v>
      </c>
    </row>
    <row r="1548" spans="1:14" x14ac:dyDescent="0.3">
      <c r="A1548" s="412" t="s">
        <v>1093</v>
      </c>
      <c r="B1548" s="413" t="s">
        <v>98</v>
      </c>
      <c r="C1548" s="465" t="s">
        <v>364</v>
      </c>
      <c r="D1548" s="412" t="str">
        <f t="shared" si="69"/>
        <v>Ryde - Hunters Hill 25to64</v>
      </c>
      <c r="E1548" s="463">
        <v>86612</v>
      </c>
      <c r="F1548" s="460">
        <f t="shared" si="70"/>
        <v>86612</v>
      </c>
      <c r="G1548" s="461">
        <v>0.61599999999999999</v>
      </c>
      <c r="H1548" s="462">
        <f t="shared" si="71"/>
        <v>0.61599999999999999</v>
      </c>
      <c r="I1548" s="457">
        <v>307</v>
      </c>
      <c r="J1548" s="458">
        <v>3.6949666610499965E-3</v>
      </c>
      <c r="K1548" s="457">
        <v>43509</v>
      </c>
      <c r="L1548" s="458">
        <v>0.52366222949714758</v>
      </c>
      <c r="M1548" s="457">
        <v>668</v>
      </c>
      <c r="N1548" s="458">
        <v>8.039862311340058E-3</v>
      </c>
    </row>
    <row r="1549" spans="1:14" x14ac:dyDescent="0.3">
      <c r="A1549" s="412" t="s">
        <v>1093</v>
      </c>
      <c r="B1549" s="413" t="s">
        <v>98</v>
      </c>
      <c r="C1549" s="412" t="s">
        <v>9</v>
      </c>
      <c r="D1549" s="412" t="str">
        <f t="shared" si="69"/>
        <v>Ryde - Hunters Hill 65+</v>
      </c>
      <c r="E1549" s="463">
        <v>23975</v>
      </c>
      <c r="F1549" s="460">
        <f t="shared" si="70"/>
        <v>23975</v>
      </c>
      <c r="G1549" s="461">
        <v>0.61599999999999999</v>
      </c>
      <c r="H1549" s="462">
        <f t="shared" si="71"/>
        <v>0.61599999999999999</v>
      </c>
      <c r="I1549" s="457">
        <v>49</v>
      </c>
      <c r="J1549" s="458">
        <v>2.0930331895262911E-3</v>
      </c>
      <c r="K1549" s="457">
        <v>9810</v>
      </c>
      <c r="L1549" s="458">
        <v>0.41903378753577381</v>
      </c>
      <c r="M1549" s="457">
        <v>717</v>
      </c>
      <c r="N1549" s="458">
        <v>3.0626628507966342E-2</v>
      </c>
    </row>
    <row r="1550" spans="1:14" x14ac:dyDescent="0.3">
      <c r="A1550" s="412" t="s">
        <v>1093</v>
      </c>
      <c r="B1550" s="413" t="s">
        <v>98</v>
      </c>
      <c r="C1550" s="412" t="s">
        <v>850</v>
      </c>
      <c r="D1550" s="412" t="str">
        <f t="shared" si="69"/>
        <v>Ryde - Hunters Hill ALL</v>
      </c>
      <c r="E1550" s="463">
        <v>154437</v>
      </c>
      <c r="F1550" s="460">
        <f t="shared" si="70"/>
        <v>154437</v>
      </c>
      <c r="G1550" s="461">
        <v>0.61599999999999999</v>
      </c>
      <c r="H1550" s="462">
        <f t="shared" si="71"/>
        <v>0.61599999999999999</v>
      </c>
      <c r="I1550" s="457">
        <v>693</v>
      </c>
      <c r="J1550" s="458">
        <v>4.7078164698849201E-3</v>
      </c>
      <c r="K1550" s="457">
        <v>69425</v>
      </c>
      <c r="L1550" s="458">
        <v>0.47163082023342073</v>
      </c>
      <c r="M1550" s="457">
        <v>1418</v>
      </c>
      <c r="N1550" s="458">
        <v>9.6330212904715967E-3</v>
      </c>
    </row>
    <row r="1551" spans="1:14" x14ac:dyDescent="0.3">
      <c r="A1551" s="412" t="s">
        <v>1093</v>
      </c>
      <c r="B1551" s="413" t="s">
        <v>265</v>
      </c>
      <c r="C1551" s="465" t="s">
        <v>361</v>
      </c>
      <c r="D1551" s="412" t="str">
        <f t="shared" si="69"/>
        <v>Salisbury 12to17</v>
      </c>
      <c r="E1551" s="463">
        <v>11401</v>
      </c>
      <c r="F1551" s="460">
        <f t="shared" si="70"/>
        <v>11401</v>
      </c>
      <c r="G1551" s="461">
        <v>0.5</v>
      </c>
      <c r="H1551" s="462">
        <f t="shared" si="71"/>
        <v>0.5</v>
      </c>
      <c r="I1551" s="457">
        <v>435</v>
      </c>
      <c r="J1551" s="458">
        <v>4.011434894872741E-2</v>
      </c>
      <c r="K1551" s="457">
        <v>3334</v>
      </c>
      <c r="L1551" s="458">
        <v>0.30745112504610844</v>
      </c>
      <c r="M1551" s="457">
        <v>9</v>
      </c>
      <c r="N1551" s="458">
        <v>8.2995204721504981E-4</v>
      </c>
    </row>
    <row r="1552" spans="1:14" x14ac:dyDescent="0.3">
      <c r="A1552" s="412" t="s">
        <v>1093</v>
      </c>
      <c r="B1552" s="413" t="s">
        <v>265</v>
      </c>
      <c r="C1552" s="465" t="s">
        <v>362</v>
      </c>
      <c r="D1552" s="412" t="str">
        <f t="shared" ref="D1552:D1615" si="72">B1552&amp;" "&amp;C1552</f>
        <v>Salisbury 18to24</v>
      </c>
      <c r="E1552" s="463">
        <v>13865</v>
      </c>
      <c r="F1552" s="460">
        <f t="shared" ref="F1552:F1615" si="73">E1552</f>
        <v>13865</v>
      </c>
      <c r="G1552" s="461">
        <v>0.97599999999999998</v>
      </c>
      <c r="H1552" s="462">
        <f t="shared" ref="H1552:H1615" si="74">G1552</f>
        <v>0.97599999999999998</v>
      </c>
      <c r="I1552" s="457">
        <v>447</v>
      </c>
      <c r="J1552" s="458">
        <v>3.286039844152025E-2</v>
      </c>
      <c r="K1552" s="457">
        <v>4665</v>
      </c>
      <c r="L1552" s="458">
        <v>0.34293905756083215</v>
      </c>
      <c r="M1552" s="457">
        <v>337</v>
      </c>
      <c r="N1552" s="458">
        <v>2.4773946923472765E-2</v>
      </c>
    </row>
    <row r="1553" spans="1:14" x14ac:dyDescent="0.3">
      <c r="A1553" s="412" t="s">
        <v>1093</v>
      </c>
      <c r="B1553" s="413" t="s">
        <v>265</v>
      </c>
      <c r="C1553" s="465" t="s">
        <v>364</v>
      </c>
      <c r="D1553" s="412" t="str">
        <f t="shared" si="72"/>
        <v>Salisbury 25to64</v>
      </c>
      <c r="E1553" s="463">
        <v>77386</v>
      </c>
      <c r="F1553" s="460">
        <f t="shared" si="73"/>
        <v>77386</v>
      </c>
      <c r="G1553" s="461">
        <v>0.97599999999999998</v>
      </c>
      <c r="H1553" s="462">
        <f t="shared" si="74"/>
        <v>0.97599999999999998</v>
      </c>
      <c r="I1553" s="457">
        <v>1420</v>
      </c>
      <c r="J1553" s="458">
        <v>1.8835889000901999E-2</v>
      </c>
      <c r="K1553" s="457">
        <v>26084</v>
      </c>
      <c r="L1553" s="458">
        <v>0.34599671035178015</v>
      </c>
      <c r="M1553" s="457">
        <v>1845</v>
      </c>
      <c r="N1553" s="458">
        <v>2.4473390990608586E-2</v>
      </c>
    </row>
    <row r="1554" spans="1:14" x14ac:dyDescent="0.3">
      <c r="A1554" s="412" t="s">
        <v>1093</v>
      </c>
      <c r="B1554" s="413" t="s">
        <v>265</v>
      </c>
      <c r="C1554" s="412" t="s">
        <v>9</v>
      </c>
      <c r="D1554" s="412" t="str">
        <f t="shared" si="72"/>
        <v>Salisbury 65+</v>
      </c>
      <c r="E1554" s="463">
        <v>22872</v>
      </c>
      <c r="F1554" s="460">
        <f t="shared" si="73"/>
        <v>22872</v>
      </c>
      <c r="G1554" s="461">
        <v>0.97599999999999998</v>
      </c>
      <c r="H1554" s="462">
        <f t="shared" si="74"/>
        <v>0.97599999999999998</v>
      </c>
      <c r="I1554" s="457">
        <v>167</v>
      </c>
      <c r="J1554" s="458">
        <v>7.5616934570975772E-3</v>
      </c>
      <c r="K1554" s="457">
        <v>4655</v>
      </c>
      <c r="L1554" s="458">
        <v>0.21077654516640254</v>
      </c>
      <c r="M1554" s="457">
        <v>1388</v>
      </c>
      <c r="N1554" s="458">
        <v>6.2848086936834954E-2</v>
      </c>
    </row>
    <row r="1555" spans="1:14" x14ac:dyDescent="0.3">
      <c r="A1555" s="412" t="s">
        <v>1093</v>
      </c>
      <c r="B1555" s="413" t="s">
        <v>265</v>
      </c>
      <c r="C1555" s="412" t="s">
        <v>850</v>
      </c>
      <c r="D1555" s="412" t="str">
        <f t="shared" si="72"/>
        <v>Salisbury ALL</v>
      </c>
      <c r="E1555" s="463">
        <v>147958</v>
      </c>
      <c r="F1555" s="460">
        <f t="shared" si="73"/>
        <v>147958</v>
      </c>
      <c r="G1555" s="461">
        <v>0.97599999999999998</v>
      </c>
      <c r="H1555" s="462">
        <f t="shared" si="74"/>
        <v>0.97599999999999998</v>
      </c>
      <c r="I1555" s="457">
        <v>3451</v>
      </c>
      <c r="J1555" s="458">
        <v>2.3874092009685231E-2</v>
      </c>
      <c r="K1555" s="457">
        <v>46396</v>
      </c>
      <c r="L1555" s="458">
        <v>0.32096852300242129</v>
      </c>
      <c r="M1555" s="457">
        <v>3574</v>
      </c>
      <c r="N1555" s="458">
        <v>2.4725008647526806E-2</v>
      </c>
    </row>
    <row r="1556" spans="1:14" x14ac:dyDescent="0.3">
      <c r="A1556" s="412" t="s">
        <v>1093</v>
      </c>
      <c r="B1556" s="413" t="s">
        <v>179</v>
      </c>
      <c r="C1556" s="465" t="s">
        <v>361</v>
      </c>
      <c r="D1556" s="412" t="str">
        <f t="shared" si="72"/>
        <v>Sandgate 12to17</v>
      </c>
      <c r="E1556" s="463">
        <v>4558</v>
      </c>
      <c r="F1556" s="460">
        <f t="shared" si="73"/>
        <v>4558</v>
      </c>
      <c r="G1556" s="461">
        <v>0.66666666666666663</v>
      </c>
      <c r="H1556" s="462">
        <f t="shared" si="74"/>
        <v>0.66666666666666663</v>
      </c>
      <c r="I1556" s="457">
        <v>256</v>
      </c>
      <c r="J1556" s="458">
        <v>5.9743290548424741E-2</v>
      </c>
      <c r="K1556" s="457">
        <v>537</v>
      </c>
      <c r="L1556" s="458">
        <v>0.12532088681446907</v>
      </c>
      <c r="M1556" s="457">
        <v>0</v>
      </c>
      <c r="N1556" s="458">
        <v>0</v>
      </c>
    </row>
    <row r="1557" spans="1:14" x14ac:dyDescent="0.3">
      <c r="A1557" s="412" t="s">
        <v>1093</v>
      </c>
      <c r="B1557" s="413" t="s">
        <v>179</v>
      </c>
      <c r="C1557" s="465" t="s">
        <v>362</v>
      </c>
      <c r="D1557" s="412" t="str">
        <f t="shared" si="72"/>
        <v>Sandgate 18to24</v>
      </c>
      <c r="E1557" s="463">
        <v>5095</v>
      </c>
      <c r="F1557" s="460">
        <f t="shared" si="73"/>
        <v>5095</v>
      </c>
      <c r="G1557" s="461">
        <v>0.88800000000000001</v>
      </c>
      <c r="H1557" s="462">
        <f t="shared" si="74"/>
        <v>0.88800000000000001</v>
      </c>
      <c r="I1557" s="457">
        <v>234</v>
      </c>
      <c r="J1557" s="458">
        <v>5.0409306333476948E-2</v>
      </c>
      <c r="K1557" s="457">
        <v>779</v>
      </c>
      <c r="L1557" s="458">
        <v>0.16781559672554933</v>
      </c>
      <c r="M1557" s="457">
        <v>24</v>
      </c>
      <c r="N1557" s="458">
        <v>5.1701852649719948E-3</v>
      </c>
    </row>
    <row r="1558" spans="1:14" x14ac:dyDescent="0.3">
      <c r="A1558" s="412" t="s">
        <v>1093</v>
      </c>
      <c r="B1558" s="413" t="s">
        <v>179</v>
      </c>
      <c r="C1558" s="465" t="s">
        <v>364</v>
      </c>
      <c r="D1558" s="412" t="str">
        <f t="shared" si="72"/>
        <v>Sandgate 25to64</v>
      </c>
      <c r="E1558" s="463">
        <v>33935</v>
      </c>
      <c r="F1558" s="460">
        <f t="shared" si="73"/>
        <v>33935</v>
      </c>
      <c r="G1558" s="461">
        <v>0.88800000000000001</v>
      </c>
      <c r="H1558" s="462">
        <f t="shared" si="74"/>
        <v>0.88800000000000001</v>
      </c>
      <c r="I1558" s="457">
        <v>811</v>
      </c>
      <c r="J1558" s="458">
        <v>2.4929300381163162E-2</v>
      </c>
      <c r="K1558" s="457">
        <v>6714</v>
      </c>
      <c r="L1558" s="458">
        <v>0.20638140907414237</v>
      </c>
      <c r="M1558" s="457">
        <v>936</v>
      </c>
      <c r="N1558" s="458">
        <v>2.8771670970121725E-2</v>
      </c>
    </row>
    <row r="1559" spans="1:14" x14ac:dyDescent="0.3">
      <c r="A1559" s="412" t="s">
        <v>1093</v>
      </c>
      <c r="B1559" s="413" t="s">
        <v>179</v>
      </c>
      <c r="C1559" s="412" t="s">
        <v>9</v>
      </c>
      <c r="D1559" s="412" t="str">
        <f t="shared" si="72"/>
        <v>Sandgate 65+</v>
      </c>
      <c r="E1559" s="463">
        <v>10726</v>
      </c>
      <c r="F1559" s="460">
        <f t="shared" si="73"/>
        <v>10726</v>
      </c>
      <c r="G1559" s="461">
        <v>0.88800000000000001</v>
      </c>
      <c r="H1559" s="462">
        <f t="shared" si="74"/>
        <v>0.88800000000000001</v>
      </c>
      <c r="I1559" s="457">
        <v>128</v>
      </c>
      <c r="J1559" s="458">
        <v>1.2218403970981291E-2</v>
      </c>
      <c r="K1559" s="457">
        <v>918</v>
      </c>
      <c r="L1559" s="458">
        <v>8.7628865979381437E-2</v>
      </c>
      <c r="M1559" s="457">
        <v>840</v>
      </c>
      <c r="N1559" s="458">
        <v>8.0183276059564726E-2</v>
      </c>
    </row>
    <row r="1560" spans="1:14" x14ac:dyDescent="0.3">
      <c r="A1560" s="412" t="s">
        <v>1093</v>
      </c>
      <c r="B1560" s="413" t="s">
        <v>179</v>
      </c>
      <c r="C1560" s="412" t="s">
        <v>850</v>
      </c>
      <c r="D1560" s="412" t="str">
        <f t="shared" si="72"/>
        <v>Sandgate ALL</v>
      </c>
      <c r="E1560" s="463">
        <v>63680</v>
      </c>
      <c r="F1560" s="460">
        <f t="shared" si="73"/>
        <v>63680</v>
      </c>
      <c r="G1560" s="461">
        <v>0.88800000000000001</v>
      </c>
      <c r="H1560" s="462">
        <f t="shared" si="74"/>
        <v>0.88800000000000001</v>
      </c>
      <c r="I1560" s="457">
        <v>1865</v>
      </c>
      <c r="J1560" s="458">
        <v>3.048830328096647E-2</v>
      </c>
      <c r="K1560" s="457">
        <v>10769</v>
      </c>
      <c r="L1560" s="458">
        <v>0.17604747347599353</v>
      </c>
      <c r="M1560" s="457">
        <v>1802</v>
      </c>
      <c r="N1560" s="458">
        <v>2.9458403491850714E-2</v>
      </c>
    </row>
    <row r="1561" spans="1:14" x14ac:dyDescent="0.3">
      <c r="A1561" s="412" t="s">
        <v>1093</v>
      </c>
      <c r="B1561" s="413" t="s">
        <v>300</v>
      </c>
      <c r="C1561" s="465" t="s">
        <v>361</v>
      </c>
      <c r="D1561" s="412" t="str">
        <f t="shared" si="72"/>
        <v>Serpentine - Jarrahdale 12to17</v>
      </c>
      <c r="E1561" s="463">
        <v>3196</v>
      </c>
      <c r="F1561" s="460">
        <f t="shared" si="73"/>
        <v>3196</v>
      </c>
      <c r="G1561" s="461">
        <v>2.2916666666666665</v>
      </c>
      <c r="H1561" s="462">
        <f t="shared" si="74"/>
        <v>2.2916666666666665</v>
      </c>
      <c r="I1561" s="457">
        <v>126</v>
      </c>
      <c r="J1561" s="458">
        <v>4.6840148698884761E-2</v>
      </c>
      <c r="K1561" s="457">
        <v>231</v>
      </c>
      <c r="L1561" s="458">
        <v>8.5873605947955386E-2</v>
      </c>
      <c r="M1561" s="457">
        <v>0</v>
      </c>
      <c r="N1561" s="458">
        <v>0</v>
      </c>
    </row>
    <row r="1562" spans="1:14" x14ac:dyDescent="0.3">
      <c r="A1562" s="412" t="s">
        <v>1093</v>
      </c>
      <c r="B1562" s="413" t="s">
        <v>300</v>
      </c>
      <c r="C1562" s="465" t="s">
        <v>362</v>
      </c>
      <c r="D1562" s="412" t="str">
        <f t="shared" si="72"/>
        <v>Serpentine - Jarrahdale 18to24</v>
      </c>
      <c r="E1562" s="463">
        <v>3048</v>
      </c>
      <c r="F1562" s="460">
        <f t="shared" si="73"/>
        <v>3048</v>
      </c>
      <c r="G1562" s="461">
        <v>1.1599999999999999</v>
      </c>
      <c r="H1562" s="462">
        <f t="shared" si="74"/>
        <v>1.1599999999999999</v>
      </c>
      <c r="I1562" s="457">
        <v>92</v>
      </c>
      <c r="J1562" s="458">
        <v>3.6844213055666798E-2</v>
      </c>
      <c r="K1562" s="457">
        <v>186</v>
      </c>
      <c r="L1562" s="458">
        <v>7.4489387264717655E-2</v>
      </c>
      <c r="M1562" s="457">
        <v>12</v>
      </c>
      <c r="N1562" s="458">
        <v>4.8057669203043652E-3</v>
      </c>
    </row>
    <row r="1563" spans="1:14" x14ac:dyDescent="0.3">
      <c r="A1563" s="412" t="s">
        <v>1093</v>
      </c>
      <c r="B1563" s="413" t="s">
        <v>300</v>
      </c>
      <c r="C1563" s="465" t="s">
        <v>364</v>
      </c>
      <c r="D1563" s="412" t="str">
        <f t="shared" si="72"/>
        <v>Serpentine - Jarrahdale 25to64</v>
      </c>
      <c r="E1563" s="463">
        <v>19498</v>
      </c>
      <c r="F1563" s="460">
        <f t="shared" si="73"/>
        <v>19498</v>
      </c>
      <c r="G1563" s="461">
        <v>1.1599999999999999</v>
      </c>
      <c r="H1563" s="462">
        <f t="shared" si="74"/>
        <v>1.1599999999999999</v>
      </c>
      <c r="I1563" s="457">
        <v>357</v>
      </c>
      <c r="J1563" s="458">
        <v>2.0810259399591954E-2</v>
      </c>
      <c r="K1563" s="457">
        <v>2011</v>
      </c>
      <c r="L1563" s="458">
        <v>0.11722529874672108</v>
      </c>
      <c r="M1563" s="457">
        <v>448</v>
      </c>
      <c r="N1563" s="458">
        <v>2.6114835324978141E-2</v>
      </c>
    </row>
    <row r="1564" spans="1:14" x14ac:dyDescent="0.3">
      <c r="A1564" s="412" t="s">
        <v>1093</v>
      </c>
      <c r="B1564" s="413" t="s">
        <v>300</v>
      </c>
      <c r="C1564" s="412" t="s">
        <v>9</v>
      </c>
      <c r="D1564" s="412" t="str">
        <f t="shared" si="72"/>
        <v>Serpentine - Jarrahdale 65+</v>
      </c>
      <c r="E1564" s="463">
        <v>3764</v>
      </c>
      <c r="F1564" s="460">
        <f t="shared" si="73"/>
        <v>3764</v>
      </c>
      <c r="G1564" s="461">
        <v>1.1599999999999999</v>
      </c>
      <c r="H1564" s="462">
        <f t="shared" si="74"/>
        <v>1.1599999999999999</v>
      </c>
      <c r="I1564" s="457">
        <v>27</v>
      </c>
      <c r="J1564" s="458">
        <v>8.0862533692722376E-3</v>
      </c>
      <c r="K1564" s="457">
        <v>226</v>
      </c>
      <c r="L1564" s="458">
        <v>6.7684935609463912E-2</v>
      </c>
      <c r="M1564" s="457">
        <v>243</v>
      </c>
      <c r="N1564" s="458">
        <v>7.277628032345014E-2</v>
      </c>
    </row>
    <row r="1565" spans="1:14" x14ac:dyDescent="0.3">
      <c r="A1565" s="412" t="s">
        <v>1093</v>
      </c>
      <c r="B1565" s="413" t="s">
        <v>300</v>
      </c>
      <c r="C1565" s="412" t="s">
        <v>850</v>
      </c>
      <c r="D1565" s="412" t="str">
        <f t="shared" si="72"/>
        <v>Serpentine - Jarrahdale ALL</v>
      </c>
      <c r="E1565" s="463">
        <v>36795</v>
      </c>
      <c r="F1565" s="460">
        <f t="shared" si="73"/>
        <v>36795</v>
      </c>
      <c r="G1565" s="461">
        <v>1.1599999999999999</v>
      </c>
      <c r="H1565" s="462">
        <f t="shared" si="74"/>
        <v>1.1599999999999999</v>
      </c>
      <c r="I1565" s="457">
        <v>920</v>
      </c>
      <c r="J1565" s="458">
        <v>2.8534210036598225E-2</v>
      </c>
      <c r="K1565" s="457">
        <v>3353</v>
      </c>
      <c r="L1565" s="458">
        <v>0.10399478940512376</v>
      </c>
      <c r="M1565" s="457">
        <v>704</v>
      </c>
      <c r="N1565" s="458">
        <v>2.1834873767136033E-2</v>
      </c>
    </row>
    <row r="1566" spans="1:14" x14ac:dyDescent="0.3">
      <c r="A1566" s="412" t="s">
        <v>1093</v>
      </c>
      <c r="B1566" s="413" t="s">
        <v>166</v>
      </c>
      <c r="C1566" s="465" t="s">
        <v>361</v>
      </c>
      <c r="D1566" s="412" t="str">
        <f t="shared" si="72"/>
        <v>Shepparton 12to17</v>
      </c>
      <c r="E1566" s="463">
        <v>5430</v>
      </c>
      <c r="F1566" s="460">
        <f t="shared" si="73"/>
        <v>5430</v>
      </c>
      <c r="G1566" s="461">
        <v>0.25</v>
      </c>
      <c r="H1566" s="462">
        <f t="shared" si="74"/>
        <v>0.25</v>
      </c>
      <c r="I1566" s="457">
        <v>365</v>
      </c>
      <c r="J1566" s="458">
        <v>6.8699416525503487E-2</v>
      </c>
      <c r="K1566" s="457">
        <v>904</v>
      </c>
      <c r="L1566" s="458">
        <v>0.17014869188782233</v>
      </c>
      <c r="M1566" s="457">
        <v>0</v>
      </c>
      <c r="N1566" s="458">
        <v>0</v>
      </c>
    </row>
    <row r="1567" spans="1:14" x14ac:dyDescent="0.3">
      <c r="A1567" s="412" t="s">
        <v>1093</v>
      </c>
      <c r="B1567" s="413" t="s">
        <v>166</v>
      </c>
      <c r="C1567" s="465" t="s">
        <v>362</v>
      </c>
      <c r="D1567" s="412" t="str">
        <f t="shared" si="72"/>
        <v>Shepparton 18to24</v>
      </c>
      <c r="E1567" s="463">
        <v>5407</v>
      </c>
      <c r="F1567" s="460">
        <f t="shared" si="73"/>
        <v>5407</v>
      </c>
      <c r="G1567" s="461">
        <v>1.4240000000000002</v>
      </c>
      <c r="H1567" s="462">
        <f t="shared" si="74"/>
        <v>1.4240000000000002</v>
      </c>
      <c r="I1567" s="457">
        <v>293</v>
      </c>
      <c r="J1567" s="458">
        <v>5.4349842329808939E-2</v>
      </c>
      <c r="K1567" s="457">
        <v>843</v>
      </c>
      <c r="L1567" s="458">
        <v>0.1563717306622148</v>
      </c>
      <c r="M1567" s="457">
        <v>32</v>
      </c>
      <c r="N1567" s="458">
        <v>5.9358189575217952E-3</v>
      </c>
    </row>
    <row r="1568" spans="1:14" x14ac:dyDescent="0.3">
      <c r="A1568" s="412" t="s">
        <v>1093</v>
      </c>
      <c r="B1568" s="413" t="s">
        <v>166</v>
      </c>
      <c r="C1568" s="465" t="s">
        <v>364</v>
      </c>
      <c r="D1568" s="412" t="str">
        <f t="shared" si="72"/>
        <v>Shepparton 25to64</v>
      </c>
      <c r="E1568" s="463">
        <v>34277</v>
      </c>
      <c r="F1568" s="460">
        <f t="shared" si="73"/>
        <v>34277</v>
      </c>
      <c r="G1568" s="461">
        <v>1.4240000000000002</v>
      </c>
      <c r="H1568" s="462">
        <f t="shared" si="74"/>
        <v>1.4240000000000002</v>
      </c>
      <c r="I1568" s="457">
        <v>1073</v>
      </c>
      <c r="J1568" s="458">
        <v>3.1560680040002356E-2</v>
      </c>
      <c r="K1568" s="457">
        <v>6674</v>
      </c>
      <c r="L1568" s="458">
        <v>0.19630566503911995</v>
      </c>
      <c r="M1568" s="457">
        <v>482</v>
      </c>
      <c r="N1568" s="458">
        <v>1.4177304547326313E-2</v>
      </c>
    </row>
    <row r="1569" spans="1:14" x14ac:dyDescent="0.3">
      <c r="A1569" s="412" t="s">
        <v>1093</v>
      </c>
      <c r="B1569" s="413" t="s">
        <v>166</v>
      </c>
      <c r="C1569" s="412" t="s">
        <v>9</v>
      </c>
      <c r="D1569" s="412" t="str">
        <f t="shared" si="72"/>
        <v>Shepparton 65+</v>
      </c>
      <c r="E1569" s="463">
        <v>13381</v>
      </c>
      <c r="F1569" s="460">
        <f t="shared" si="73"/>
        <v>13381</v>
      </c>
      <c r="G1569" s="461">
        <v>1.4240000000000002</v>
      </c>
      <c r="H1569" s="462">
        <f t="shared" si="74"/>
        <v>1.4240000000000002</v>
      </c>
      <c r="I1569" s="457">
        <v>181</v>
      </c>
      <c r="J1569" s="458">
        <v>1.3825236785823404E-2</v>
      </c>
      <c r="K1569" s="457">
        <v>1275</v>
      </c>
      <c r="L1569" s="458">
        <v>9.7387717690192485E-2</v>
      </c>
      <c r="M1569" s="457">
        <v>709</v>
      </c>
      <c r="N1569" s="458">
        <v>5.4155209288114882E-2</v>
      </c>
    </row>
    <row r="1570" spans="1:14" x14ac:dyDescent="0.3">
      <c r="A1570" s="412" t="s">
        <v>1093</v>
      </c>
      <c r="B1570" s="413" t="s">
        <v>166</v>
      </c>
      <c r="C1570" s="412" t="s">
        <v>850</v>
      </c>
      <c r="D1570" s="412" t="str">
        <f t="shared" si="72"/>
        <v>Shepparton ALL</v>
      </c>
      <c r="E1570" s="463">
        <v>68949</v>
      </c>
      <c r="F1570" s="460">
        <f t="shared" si="73"/>
        <v>68949</v>
      </c>
      <c r="G1570" s="461">
        <v>1.4240000000000002</v>
      </c>
      <c r="H1570" s="462">
        <f t="shared" si="74"/>
        <v>1.4240000000000002</v>
      </c>
      <c r="I1570" s="457">
        <v>2685</v>
      </c>
      <c r="J1570" s="458">
        <v>3.9366038178459371E-2</v>
      </c>
      <c r="K1570" s="457">
        <v>11898</v>
      </c>
      <c r="L1570" s="458">
        <v>0.17444213119080432</v>
      </c>
      <c r="M1570" s="457">
        <v>1217</v>
      </c>
      <c r="N1570" s="458">
        <v>1.7843005014221622E-2</v>
      </c>
    </row>
    <row r="1571" spans="1:14" x14ac:dyDescent="0.3">
      <c r="A1571" s="412" t="s">
        <v>1093</v>
      </c>
      <c r="B1571" s="413" t="s">
        <v>188</v>
      </c>
      <c r="C1571" s="465" t="s">
        <v>361</v>
      </c>
      <c r="D1571" s="412" t="str">
        <f t="shared" si="72"/>
        <v>Sherwood - Indooroopilly 12to17</v>
      </c>
      <c r="E1571" s="463">
        <v>5070</v>
      </c>
      <c r="F1571" s="460">
        <f t="shared" si="73"/>
        <v>5070</v>
      </c>
      <c r="G1571" s="461">
        <v>1.1666666666666667</v>
      </c>
      <c r="H1571" s="462">
        <f t="shared" si="74"/>
        <v>1.1666666666666667</v>
      </c>
      <c r="I1571" s="457">
        <v>55</v>
      </c>
      <c r="J1571" s="458">
        <v>1.4182568334192883E-2</v>
      </c>
      <c r="K1571" s="457">
        <v>917</v>
      </c>
      <c r="L1571" s="458">
        <v>0.23646209386281589</v>
      </c>
      <c r="M1571" s="457">
        <v>0</v>
      </c>
      <c r="N1571" s="458">
        <v>0</v>
      </c>
    </row>
    <row r="1572" spans="1:14" x14ac:dyDescent="0.3">
      <c r="A1572" s="412" t="s">
        <v>1093</v>
      </c>
      <c r="B1572" s="413" t="s">
        <v>188</v>
      </c>
      <c r="C1572" s="465" t="s">
        <v>362</v>
      </c>
      <c r="D1572" s="412" t="str">
        <f t="shared" si="72"/>
        <v>Sherwood - Indooroopilly 18to24</v>
      </c>
      <c r="E1572" s="463">
        <v>10671</v>
      </c>
      <c r="F1572" s="460">
        <f t="shared" si="73"/>
        <v>10671</v>
      </c>
      <c r="G1572" s="461">
        <v>0.80799999999999994</v>
      </c>
      <c r="H1572" s="462">
        <f t="shared" si="74"/>
        <v>0.80799999999999994</v>
      </c>
      <c r="I1572" s="457">
        <v>142</v>
      </c>
      <c r="J1572" s="458">
        <v>1.4822546972860125E-2</v>
      </c>
      <c r="K1572" s="457">
        <v>1755</v>
      </c>
      <c r="L1572" s="458">
        <v>0.18319415448851775</v>
      </c>
      <c r="M1572" s="457">
        <v>57</v>
      </c>
      <c r="N1572" s="458">
        <v>5.9498956158663885E-3</v>
      </c>
    </row>
    <row r="1573" spans="1:14" x14ac:dyDescent="0.3">
      <c r="A1573" s="412" t="s">
        <v>1093</v>
      </c>
      <c r="B1573" s="413" t="s">
        <v>188</v>
      </c>
      <c r="C1573" s="465" t="s">
        <v>364</v>
      </c>
      <c r="D1573" s="412" t="str">
        <f t="shared" si="72"/>
        <v>Sherwood - Indooroopilly 25to64</v>
      </c>
      <c r="E1573" s="463">
        <v>28698</v>
      </c>
      <c r="F1573" s="460">
        <f t="shared" si="73"/>
        <v>28698</v>
      </c>
      <c r="G1573" s="461">
        <v>0.80799999999999994</v>
      </c>
      <c r="H1573" s="462">
        <f t="shared" si="74"/>
        <v>0.80799999999999994</v>
      </c>
      <c r="I1573" s="457">
        <v>186</v>
      </c>
      <c r="J1573" s="458">
        <v>6.9621200778559661E-3</v>
      </c>
      <c r="K1573" s="457">
        <v>7762</v>
      </c>
      <c r="L1573" s="458">
        <v>0.29053750561461295</v>
      </c>
      <c r="M1573" s="457">
        <v>606</v>
      </c>
      <c r="N1573" s="458">
        <v>2.2683036382692021E-2</v>
      </c>
    </row>
    <row r="1574" spans="1:14" x14ac:dyDescent="0.3">
      <c r="A1574" s="412" t="s">
        <v>1093</v>
      </c>
      <c r="B1574" s="413" t="s">
        <v>188</v>
      </c>
      <c r="C1574" s="412" t="s">
        <v>9</v>
      </c>
      <c r="D1574" s="412" t="str">
        <f t="shared" si="72"/>
        <v>Sherwood - Indooroopilly 65+</v>
      </c>
      <c r="E1574" s="463">
        <v>7765</v>
      </c>
      <c r="F1574" s="460">
        <f t="shared" si="73"/>
        <v>7765</v>
      </c>
      <c r="G1574" s="461">
        <v>0.80799999999999994</v>
      </c>
      <c r="H1574" s="462">
        <f t="shared" si="74"/>
        <v>0.80799999999999994</v>
      </c>
      <c r="I1574" s="457">
        <v>16</v>
      </c>
      <c r="J1574" s="458">
        <v>2.1929824561403508E-3</v>
      </c>
      <c r="K1574" s="457">
        <v>740</v>
      </c>
      <c r="L1574" s="458">
        <v>0.10142543859649122</v>
      </c>
      <c r="M1574" s="457">
        <v>517</v>
      </c>
      <c r="N1574" s="458">
        <v>7.0860745614035089E-2</v>
      </c>
    </row>
    <row r="1575" spans="1:14" x14ac:dyDescent="0.3">
      <c r="A1575" s="412" t="s">
        <v>1093</v>
      </c>
      <c r="B1575" s="413" t="s">
        <v>188</v>
      </c>
      <c r="C1575" s="412" t="s">
        <v>850</v>
      </c>
      <c r="D1575" s="412" t="str">
        <f t="shared" si="72"/>
        <v>Sherwood - Indooroopilly ALL</v>
      </c>
      <c r="E1575" s="463">
        <v>58834</v>
      </c>
      <c r="F1575" s="460">
        <f t="shared" si="73"/>
        <v>58834</v>
      </c>
      <c r="G1575" s="461">
        <v>0.80799999999999994</v>
      </c>
      <c r="H1575" s="462">
        <f t="shared" si="74"/>
        <v>0.80799999999999994</v>
      </c>
      <c r="I1575" s="457">
        <v>456</v>
      </c>
      <c r="J1575" s="458">
        <v>8.4001105277701025E-3</v>
      </c>
      <c r="K1575" s="457">
        <v>13431</v>
      </c>
      <c r="L1575" s="458">
        <v>0.24741641337386019</v>
      </c>
      <c r="M1575" s="457">
        <v>1179</v>
      </c>
      <c r="N1575" s="458">
        <v>2.1718706825089803E-2</v>
      </c>
    </row>
    <row r="1576" spans="1:14" x14ac:dyDescent="0.3">
      <c r="A1576" s="412" t="s">
        <v>1093</v>
      </c>
      <c r="B1576" s="413" t="s">
        <v>57</v>
      </c>
      <c r="C1576" s="465" t="s">
        <v>361</v>
      </c>
      <c r="D1576" s="412" t="str">
        <f t="shared" si="72"/>
        <v>Shoalhaven 12to17</v>
      </c>
      <c r="E1576" s="463">
        <v>7246</v>
      </c>
      <c r="F1576" s="460">
        <f t="shared" si="73"/>
        <v>7246</v>
      </c>
      <c r="G1576" s="461">
        <v>0.875</v>
      </c>
      <c r="H1576" s="462">
        <f t="shared" si="74"/>
        <v>0.875</v>
      </c>
      <c r="I1576" s="457">
        <v>857</v>
      </c>
      <c r="J1576" s="458">
        <v>0.12004482420507073</v>
      </c>
      <c r="K1576" s="457">
        <v>214</v>
      </c>
      <c r="L1576" s="458">
        <v>2.9976187141056172E-2</v>
      </c>
      <c r="M1576" s="457">
        <v>0</v>
      </c>
      <c r="N1576" s="458">
        <v>0</v>
      </c>
    </row>
    <row r="1577" spans="1:14" x14ac:dyDescent="0.3">
      <c r="A1577" s="412" t="s">
        <v>1093</v>
      </c>
      <c r="B1577" s="413" t="s">
        <v>57</v>
      </c>
      <c r="C1577" s="465" t="s">
        <v>362</v>
      </c>
      <c r="D1577" s="412" t="str">
        <f t="shared" si="72"/>
        <v>Shoalhaven 18to24</v>
      </c>
      <c r="E1577" s="463">
        <v>7340</v>
      </c>
      <c r="F1577" s="460">
        <f t="shared" si="73"/>
        <v>7340</v>
      </c>
      <c r="G1577" s="461">
        <v>1.704</v>
      </c>
      <c r="H1577" s="462">
        <f t="shared" si="74"/>
        <v>1.704</v>
      </c>
      <c r="I1577" s="457">
        <v>815</v>
      </c>
      <c r="J1577" s="458">
        <v>0.12149672033392964</v>
      </c>
      <c r="K1577" s="457">
        <v>199</v>
      </c>
      <c r="L1577" s="458">
        <v>2.9666070363744784E-2</v>
      </c>
      <c r="M1577" s="457">
        <v>284</v>
      </c>
      <c r="N1577" s="458">
        <v>4.2337507453786526E-2</v>
      </c>
    </row>
    <row r="1578" spans="1:14" x14ac:dyDescent="0.3">
      <c r="A1578" s="412" t="s">
        <v>1093</v>
      </c>
      <c r="B1578" s="413" t="s">
        <v>57</v>
      </c>
      <c r="C1578" s="465" t="s">
        <v>364</v>
      </c>
      <c r="D1578" s="412" t="str">
        <f t="shared" si="72"/>
        <v>Shoalhaven 25to64</v>
      </c>
      <c r="E1578" s="463">
        <v>50374</v>
      </c>
      <c r="F1578" s="460">
        <f t="shared" si="73"/>
        <v>50374</v>
      </c>
      <c r="G1578" s="461">
        <v>1.704</v>
      </c>
      <c r="H1578" s="462">
        <f t="shared" si="74"/>
        <v>1.704</v>
      </c>
      <c r="I1578" s="457">
        <v>2846</v>
      </c>
      <c r="J1578" s="458">
        <v>5.6424592081524221E-2</v>
      </c>
      <c r="K1578" s="457">
        <v>2866</v>
      </c>
      <c r="L1578" s="458">
        <v>5.6821110648506118E-2</v>
      </c>
      <c r="M1578" s="457">
        <v>2798</v>
      </c>
      <c r="N1578" s="458">
        <v>5.547294752076766E-2</v>
      </c>
    </row>
    <row r="1579" spans="1:14" x14ac:dyDescent="0.3">
      <c r="A1579" s="412" t="s">
        <v>1093</v>
      </c>
      <c r="B1579" s="413" t="s">
        <v>57</v>
      </c>
      <c r="C1579" s="412" t="s">
        <v>9</v>
      </c>
      <c r="D1579" s="412" t="str">
        <f t="shared" si="72"/>
        <v>Shoalhaven 65+</v>
      </c>
      <c r="E1579" s="463">
        <v>30796</v>
      </c>
      <c r="F1579" s="460">
        <f t="shared" si="73"/>
        <v>30796</v>
      </c>
      <c r="G1579" s="461">
        <v>1.704</v>
      </c>
      <c r="H1579" s="462">
        <f t="shared" si="74"/>
        <v>1.704</v>
      </c>
      <c r="I1579" s="457">
        <v>578</v>
      </c>
      <c r="J1579" s="458">
        <v>1.9030059592401147E-2</v>
      </c>
      <c r="K1579" s="457">
        <v>1259</v>
      </c>
      <c r="L1579" s="458">
        <v>4.145128897375959E-2</v>
      </c>
      <c r="M1579" s="457">
        <v>2383</v>
      </c>
      <c r="N1579" s="458">
        <v>7.8457840845487764E-2</v>
      </c>
    </row>
    <row r="1580" spans="1:14" x14ac:dyDescent="0.3">
      <c r="A1580" s="412" t="s">
        <v>1093</v>
      </c>
      <c r="B1580" s="413" t="s">
        <v>57</v>
      </c>
      <c r="C1580" s="412" t="s">
        <v>850</v>
      </c>
      <c r="D1580" s="412" t="str">
        <f t="shared" si="72"/>
        <v>Shoalhaven ALL</v>
      </c>
      <c r="E1580" s="463">
        <v>109645</v>
      </c>
      <c r="F1580" s="460">
        <f t="shared" si="73"/>
        <v>109645</v>
      </c>
      <c r="G1580" s="461">
        <v>1.704</v>
      </c>
      <c r="H1580" s="462">
        <f t="shared" si="74"/>
        <v>1.704</v>
      </c>
      <c r="I1580" s="457">
        <v>7060</v>
      </c>
      <c r="J1580" s="458">
        <v>6.5172439258548112E-2</v>
      </c>
      <c r="K1580" s="457">
        <v>5196</v>
      </c>
      <c r="L1580" s="458">
        <v>4.7965438298500848E-2</v>
      </c>
      <c r="M1580" s="457">
        <v>5467</v>
      </c>
      <c r="N1580" s="458">
        <v>5.0467099918765232E-2</v>
      </c>
    </row>
    <row r="1581" spans="1:14" x14ac:dyDescent="0.3">
      <c r="A1581" s="412" t="s">
        <v>1093</v>
      </c>
      <c r="B1581" s="413" t="s">
        <v>12</v>
      </c>
      <c r="C1581" s="465" t="s">
        <v>361</v>
      </c>
      <c r="D1581" s="412" t="str">
        <f t="shared" si="72"/>
        <v>Snowy Mountains 12to17</v>
      </c>
      <c r="E1581" s="463">
        <v>1569</v>
      </c>
      <c r="F1581" s="460">
        <f t="shared" si="73"/>
        <v>1569</v>
      </c>
      <c r="G1581" s="461">
        <v>0.70833333333333337</v>
      </c>
      <c r="H1581" s="462">
        <f t="shared" si="74"/>
        <v>0.70833333333333337</v>
      </c>
      <c r="I1581" s="457">
        <v>81</v>
      </c>
      <c r="J1581" s="458">
        <v>5.1330798479087454E-2</v>
      </c>
      <c r="K1581" s="457">
        <v>42</v>
      </c>
      <c r="L1581" s="458">
        <v>2.6615969581749048E-2</v>
      </c>
      <c r="M1581" s="457">
        <v>0</v>
      </c>
      <c r="N1581" s="458">
        <v>0</v>
      </c>
    </row>
    <row r="1582" spans="1:14" x14ac:dyDescent="0.3">
      <c r="A1582" s="412" t="s">
        <v>1093</v>
      </c>
      <c r="B1582" s="413" t="s">
        <v>12</v>
      </c>
      <c r="C1582" s="465" t="s">
        <v>362</v>
      </c>
      <c r="D1582" s="412" t="str">
        <f t="shared" si="72"/>
        <v>Snowy Mountains 18to24</v>
      </c>
      <c r="E1582" s="463">
        <v>1613</v>
      </c>
      <c r="F1582" s="460">
        <f t="shared" si="73"/>
        <v>1613</v>
      </c>
      <c r="G1582" s="464">
        <v>1</v>
      </c>
      <c r="H1582" s="462">
        <f t="shared" si="74"/>
        <v>1</v>
      </c>
      <c r="I1582" s="457">
        <v>69</v>
      </c>
      <c r="J1582" s="458">
        <v>4.5245901639344263E-2</v>
      </c>
      <c r="K1582" s="457">
        <v>54</v>
      </c>
      <c r="L1582" s="458">
        <v>3.5409836065573769E-2</v>
      </c>
      <c r="M1582" s="457">
        <v>4</v>
      </c>
      <c r="N1582" s="458">
        <v>2.6229508196721311E-3</v>
      </c>
    </row>
    <row r="1583" spans="1:14" x14ac:dyDescent="0.3">
      <c r="A1583" s="412" t="s">
        <v>1093</v>
      </c>
      <c r="B1583" s="413" t="s">
        <v>12</v>
      </c>
      <c r="C1583" s="465" t="s">
        <v>364</v>
      </c>
      <c r="D1583" s="412" t="str">
        <f t="shared" si="72"/>
        <v>Snowy Mountains 25to64</v>
      </c>
      <c r="E1583" s="463">
        <v>11136</v>
      </c>
      <c r="F1583" s="460">
        <f t="shared" si="73"/>
        <v>11136</v>
      </c>
      <c r="G1583" s="464">
        <v>1</v>
      </c>
      <c r="H1583" s="462">
        <f t="shared" si="74"/>
        <v>1</v>
      </c>
      <c r="I1583" s="457">
        <v>293</v>
      </c>
      <c r="J1583" s="458">
        <v>2.6767769048054085E-2</v>
      </c>
      <c r="K1583" s="457">
        <v>809</v>
      </c>
      <c r="L1583" s="458">
        <v>7.390827699616298E-2</v>
      </c>
      <c r="M1583" s="457">
        <v>330</v>
      </c>
      <c r="N1583" s="458">
        <v>3.014799926913941E-2</v>
      </c>
    </row>
    <row r="1584" spans="1:14" x14ac:dyDescent="0.3">
      <c r="A1584" s="412" t="s">
        <v>1093</v>
      </c>
      <c r="B1584" s="413" t="s">
        <v>12</v>
      </c>
      <c r="C1584" s="412" t="s">
        <v>9</v>
      </c>
      <c r="D1584" s="412" t="str">
        <f t="shared" si="72"/>
        <v>Snowy Mountains 65+</v>
      </c>
      <c r="E1584" s="463">
        <v>4308</v>
      </c>
      <c r="F1584" s="460">
        <f t="shared" si="73"/>
        <v>4308</v>
      </c>
      <c r="G1584" s="464">
        <v>1</v>
      </c>
      <c r="H1584" s="462">
        <f t="shared" si="74"/>
        <v>1</v>
      </c>
      <c r="I1584" s="457">
        <v>41</v>
      </c>
      <c r="J1584" s="458">
        <v>9.8914354644149584E-3</v>
      </c>
      <c r="K1584" s="457">
        <v>239</v>
      </c>
      <c r="L1584" s="458">
        <v>5.7659831121833531E-2</v>
      </c>
      <c r="M1584" s="457">
        <v>273</v>
      </c>
      <c r="N1584" s="458">
        <v>6.5862484921592274E-2</v>
      </c>
    </row>
    <row r="1585" spans="1:14" x14ac:dyDescent="0.3">
      <c r="A1585" s="412" t="s">
        <v>1093</v>
      </c>
      <c r="B1585" s="413" t="s">
        <v>12</v>
      </c>
      <c r="C1585" s="412" t="s">
        <v>850</v>
      </c>
      <c r="D1585" s="412" t="str">
        <f t="shared" si="72"/>
        <v>Snowy Mountains ALL</v>
      </c>
      <c r="E1585" s="463">
        <v>21168</v>
      </c>
      <c r="F1585" s="460">
        <f t="shared" si="73"/>
        <v>21168</v>
      </c>
      <c r="G1585" s="464">
        <v>1</v>
      </c>
      <c r="H1585" s="462">
        <f t="shared" si="74"/>
        <v>1</v>
      </c>
      <c r="I1585" s="457">
        <v>634</v>
      </c>
      <c r="J1585" s="458">
        <v>3.060288651831829E-2</v>
      </c>
      <c r="K1585" s="457">
        <v>1283</v>
      </c>
      <c r="L1585" s="458">
        <v>6.1929816093063667E-2</v>
      </c>
      <c r="M1585" s="457">
        <v>603</v>
      </c>
      <c r="N1585" s="458">
        <v>2.9106530868368972E-2</v>
      </c>
    </row>
    <row r="1586" spans="1:14" x14ac:dyDescent="0.3">
      <c r="A1586" s="412" t="s">
        <v>1093</v>
      </c>
      <c r="B1586" s="413" t="s">
        <v>323</v>
      </c>
      <c r="C1586" s="465" t="s">
        <v>361</v>
      </c>
      <c r="D1586" s="412" t="str">
        <f t="shared" si="72"/>
        <v>Sorell - Dodges Ferry 12to17</v>
      </c>
      <c r="E1586" s="463">
        <v>1255</v>
      </c>
      <c r="F1586" s="460">
        <f t="shared" si="73"/>
        <v>1255</v>
      </c>
      <c r="G1586" s="461">
        <v>0.875</v>
      </c>
      <c r="H1586" s="462">
        <f t="shared" si="74"/>
        <v>0.875</v>
      </c>
      <c r="I1586" s="457">
        <v>125</v>
      </c>
      <c r="J1586" s="458">
        <v>0.1</v>
      </c>
      <c r="K1586" s="457">
        <v>14</v>
      </c>
      <c r="L1586" s="458">
        <v>1.12E-2</v>
      </c>
      <c r="M1586" s="457">
        <v>0</v>
      </c>
      <c r="N1586" s="458">
        <v>0</v>
      </c>
    </row>
    <row r="1587" spans="1:14" x14ac:dyDescent="0.3">
      <c r="A1587" s="412" t="s">
        <v>1093</v>
      </c>
      <c r="B1587" s="413" t="s">
        <v>323</v>
      </c>
      <c r="C1587" s="465" t="s">
        <v>362</v>
      </c>
      <c r="D1587" s="412" t="str">
        <f t="shared" si="72"/>
        <v>Sorell - Dodges Ferry 18to24</v>
      </c>
      <c r="E1587" s="463">
        <v>1271</v>
      </c>
      <c r="F1587" s="460">
        <f t="shared" si="73"/>
        <v>1271</v>
      </c>
      <c r="G1587" s="461">
        <v>1.8959999999999999</v>
      </c>
      <c r="H1587" s="462">
        <f t="shared" si="74"/>
        <v>1.8959999999999999</v>
      </c>
      <c r="I1587" s="457">
        <v>101</v>
      </c>
      <c r="J1587" s="458">
        <v>8.0929487179487183E-2</v>
      </c>
      <c r="K1587" s="457">
        <v>29</v>
      </c>
      <c r="L1587" s="458">
        <v>2.3237179487179488E-2</v>
      </c>
      <c r="M1587" s="457">
        <v>10</v>
      </c>
      <c r="N1587" s="458">
        <v>8.0128205128205121E-3</v>
      </c>
    </row>
    <row r="1588" spans="1:14" x14ac:dyDescent="0.3">
      <c r="A1588" s="412" t="s">
        <v>1093</v>
      </c>
      <c r="B1588" s="413" t="s">
        <v>323</v>
      </c>
      <c r="C1588" s="465" t="s">
        <v>364</v>
      </c>
      <c r="D1588" s="412" t="str">
        <f t="shared" si="72"/>
        <v>Sorell - Dodges Ferry 25to64</v>
      </c>
      <c r="E1588" s="463">
        <v>10172</v>
      </c>
      <c r="F1588" s="460">
        <f t="shared" si="73"/>
        <v>10172</v>
      </c>
      <c r="G1588" s="461">
        <v>1.8959999999999999</v>
      </c>
      <c r="H1588" s="462">
        <f t="shared" si="74"/>
        <v>1.8959999999999999</v>
      </c>
      <c r="I1588" s="457">
        <v>367</v>
      </c>
      <c r="J1588" s="458">
        <v>3.7893649974186885E-2</v>
      </c>
      <c r="K1588" s="457">
        <v>450</v>
      </c>
      <c r="L1588" s="458">
        <v>4.6463603510583373E-2</v>
      </c>
      <c r="M1588" s="457">
        <v>364</v>
      </c>
      <c r="N1588" s="458">
        <v>3.7583892617449662E-2</v>
      </c>
    </row>
    <row r="1589" spans="1:14" x14ac:dyDescent="0.3">
      <c r="A1589" s="412" t="s">
        <v>1093</v>
      </c>
      <c r="B1589" s="413" t="s">
        <v>323</v>
      </c>
      <c r="C1589" s="412" t="s">
        <v>9</v>
      </c>
      <c r="D1589" s="412" t="str">
        <f t="shared" si="72"/>
        <v>Sorell - Dodges Ferry 65+</v>
      </c>
      <c r="E1589" s="463">
        <v>4097</v>
      </c>
      <c r="F1589" s="460">
        <f t="shared" si="73"/>
        <v>4097</v>
      </c>
      <c r="G1589" s="461">
        <v>1.8959999999999999</v>
      </c>
      <c r="H1589" s="462">
        <f t="shared" si="74"/>
        <v>1.8959999999999999</v>
      </c>
      <c r="I1589" s="457">
        <v>61</v>
      </c>
      <c r="J1589" s="458">
        <v>1.6082256788821515E-2</v>
      </c>
      <c r="K1589" s="457">
        <v>90</v>
      </c>
      <c r="L1589" s="458">
        <v>2.372791985235961E-2</v>
      </c>
      <c r="M1589" s="457">
        <v>332</v>
      </c>
      <c r="N1589" s="458">
        <v>8.7529659899815454E-2</v>
      </c>
    </row>
    <row r="1590" spans="1:14" x14ac:dyDescent="0.3">
      <c r="A1590" s="412" t="s">
        <v>1093</v>
      </c>
      <c r="B1590" s="413" t="s">
        <v>323</v>
      </c>
      <c r="C1590" s="412" t="s">
        <v>850</v>
      </c>
      <c r="D1590" s="412" t="str">
        <f t="shared" si="72"/>
        <v>Sorell - Dodges Ferry ALL</v>
      </c>
      <c r="E1590" s="463">
        <v>19485</v>
      </c>
      <c r="F1590" s="460">
        <f t="shared" si="73"/>
        <v>19485</v>
      </c>
      <c r="G1590" s="461">
        <v>1.8959999999999999</v>
      </c>
      <c r="H1590" s="462">
        <f t="shared" si="74"/>
        <v>1.8959999999999999</v>
      </c>
      <c r="I1590" s="457">
        <v>844</v>
      </c>
      <c r="J1590" s="458">
        <v>4.5584661085606264E-2</v>
      </c>
      <c r="K1590" s="457">
        <v>685</v>
      </c>
      <c r="L1590" s="458">
        <v>3.6997029435592764E-2</v>
      </c>
      <c r="M1590" s="457">
        <v>710</v>
      </c>
      <c r="N1590" s="458">
        <v>3.8347285984337023E-2</v>
      </c>
    </row>
    <row r="1591" spans="1:14" x14ac:dyDescent="0.3">
      <c r="A1591" s="412" t="s">
        <v>1093</v>
      </c>
      <c r="B1591" s="413" t="s">
        <v>348</v>
      </c>
      <c r="C1591" s="465" t="s">
        <v>361</v>
      </c>
      <c r="D1591" s="412" t="str">
        <f t="shared" si="72"/>
        <v>South Canberra 12to17</v>
      </c>
      <c r="E1591" s="463">
        <v>1964</v>
      </c>
      <c r="F1591" s="460">
        <f t="shared" si="73"/>
        <v>1964</v>
      </c>
      <c r="G1591" s="461">
        <v>1.6666666666666667</v>
      </c>
      <c r="H1591" s="462">
        <f t="shared" si="74"/>
        <v>1.6666666666666667</v>
      </c>
      <c r="I1591" s="457">
        <v>49</v>
      </c>
      <c r="J1591" s="458">
        <v>2.3603082851637765E-2</v>
      </c>
      <c r="K1591" s="457">
        <v>463</v>
      </c>
      <c r="L1591" s="458">
        <v>0.22302504816955684</v>
      </c>
      <c r="M1591" s="457">
        <v>0</v>
      </c>
      <c r="N1591" s="458">
        <v>0</v>
      </c>
    </row>
    <row r="1592" spans="1:14" x14ac:dyDescent="0.3">
      <c r="A1592" s="412" t="s">
        <v>1093</v>
      </c>
      <c r="B1592" s="413" t="s">
        <v>348</v>
      </c>
      <c r="C1592" s="465" t="s">
        <v>362</v>
      </c>
      <c r="D1592" s="412" t="str">
        <f t="shared" si="72"/>
        <v>South Canberra 18to24</v>
      </c>
      <c r="E1592" s="463">
        <v>2571</v>
      </c>
      <c r="F1592" s="460">
        <f t="shared" si="73"/>
        <v>2571</v>
      </c>
      <c r="G1592" s="461">
        <v>1.1520000000000001</v>
      </c>
      <c r="H1592" s="462">
        <f t="shared" si="74"/>
        <v>1.1520000000000001</v>
      </c>
      <c r="I1592" s="457">
        <v>56</v>
      </c>
      <c r="J1592" s="458">
        <v>2.3054755043227664E-2</v>
      </c>
      <c r="K1592" s="457">
        <v>414</v>
      </c>
      <c r="L1592" s="458">
        <v>0.17044051049814737</v>
      </c>
      <c r="M1592" s="457">
        <v>100</v>
      </c>
      <c r="N1592" s="458">
        <v>4.1169205434335117E-2</v>
      </c>
    </row>
    <row r="1593" spans="1:14" x14ac:dyDescent="0.3">
      <c r="A1593" s="412" t="s">
        <v>1093</v>
      </c>
      <c r="B1593" s="413" t="s">
        <v>348</v>
      </c>
      <c r="C1593" s="465" t="s">
        <v>364</v>
      </c>
      <c r="D1593" s="412" t="str">
        <f t="shared" si="72"/>
        <v>South Canberra 25to64</v>
      </c>
      <c r="E1593" s="463">
        <v>19042</v>
      </c>
      <c r="F1593" s="460">
        <f t="shared" si="73"/>
        <v>19042</v>
      </c>
      <c r="G1593" s="461">
        <v>1.1520000000000001</v>
      </c>
      <c r="H1593" s="462">
        <f t="shared" si="74"/>
        <v>1.1520000000000001</v>
      </c>
      <c r="I1593" s="457">
        <v>206</v>
      </c>
      <c r="J1593" s="458">
        <v>1.1487202364356216E-2</v>
      </c>
      <c r="K1593" s="457">
        <v>3743</v>
      </c>
      <c r="L1593" s="458">
        <v>0.20872135169798695</v>
      </c>
      <c r="M1593" s="457">
        <v>1365</v>
      </c>
      <c r="N1593" s="458">
        <v>7.6116656443428313E-2</v>
      </c>
    </row>
    <row r="1594" spans="1:14" x14ac:dyDescent="0.3">
      <c r="A1594" s="412" t="s">
        <v>1093</v>
      </c>
      <c r="B1594" s="413" t="s">
        <v>348</v>
      </c>
      <c r="C1594" s="412" t="s">
        <v>9</v>
      </c>
      <c r="D1594" s="412" t="str">
        <f t="shared" si="72"/>
        <v>South Canberra 65+</v>
      </c>
      <c r="E1594" s="463">
        <v>6165</v>
      </c>
      <c r="F1594" s="460">
        <f t="shared" si="73"/>
        <v>6165</v>
      </c>
      <c r="G1594" s="461">
        <v>1.1520000000000001</v>
      </c>
      <c r="H1594" s="462">
        <f t="shared" si="74"/>
        <v>1.1520000000000001</v>
      </c>
      <c r="I1594" s="457">
        <v>24</v>
      </c>
      <c r="J1594" s="458">
        <v>4.1109969167523125E-3</v>
      </c>
      <c r="K1594" s="457">
        <v>671</v>
      </c>
      <c r="L1594" s="458">
        <v>0.11493662213086674</v>
      </c>
      <c r="M1594" s="457">
        <v>464</v>
      </c>
      <c r="N1594" s="458">
        <v>7.9479273723878044E-2</v>
      </c>
    </row>
    <row r="1595" spans="1:14" x14ac:dyDescent="0.3">
      <c r="A1595" s="412" t="s">
        <v>1093</v>
      </c>
      <c r="B1595" s="413" t="s">
        <v>348</v>
      </c>
      <c r="C1595" s="412" t="s">
        <v>850</v>
      </c>
      <c r="D1595" s="412" t="str">
        <f t="shared" si="72"/>
        <v>South Canberra ALL</v>
      </c>
      <c r="E1595" s="463">
        <v>33033</v>
      </c>
      <c r="F1595" s="460">
        <f t="shared" si="73"/>
        <v>33033</v>
      </c>
      <c r="G1595" s="461">
        <v>1.1520000000000001</v>
      </c>
      <c r="H1595" s="462">
        <f t="shared" si="74"/>
        <v>1.1520000000000001</v>
      </c>
      <c r="I1595" s="457">
        <v>418</v>
      </c>
      <c r="J1595" s="458">
        <v>1.3231197771587743E-2</v>
      </c>
      <c r="K1595" s="457">
        <v>6102</v>
      </c>
      <c r="L1595" s="458">
        <v>0.19315016459863257</v>
      </c>
      <c r="M1595" s="457">
        <v>1930</v>
      </c>
      <c r="N1595" s="458">
        <v>6.1091415548240061E-2</v>
      </c>
    </row>
    <row r="1596" spans="1:14" x14ac:dyDescent="0.3">
      <c r="A1596" s="412" t="s">
        <v>1093</v>
      </c>
      <c r="B1596" s="413" t="s">
        <v>13</v>
      </c>
      <c r="C1596" s="465" t="s">
        <v>361</v>
      </c>
      <c r="D1596" s="412" t="str">
        <f t="shared" si="72"/>
        <v>South Coast 12to17</v>
      </c>
      <c r="E1596" s="463">
        <v>5054</v>
      </c>
      <c r="F1596" s="460">
        <f t="shared" si="73"/>
        <v>5054</v>
      </c>
      <c r="G1596" s="461">
        <v>0.74999999999999989</v>
      </c>
      <c r="H1596" s="462">
        <f t="shared" si="74"/>
        <v>0.74999999999999989</v>
      </c>
      <c r="I1596" s="457">
        <v>526</v>
      </c>
      <c r="J1596" s="458">
        <v>0.105326391670004</v>
      </c>
      <c r="K1596" s="457">
        <v>103</v>
      </c>
      <c r="L1596" s="458">
        <v>2.0624749699639566E-2</v>
      </c>
      <c r="M1596" s="457">
        <v>0</v>
      </c>
      <c r="N1596" s="458">
        <v>0</v>
      </c>
    </row>
    <row r="1597" spans="1:14" x14ac:dyDescent="0.3">
      <c r="A1597" s="412" t="s">
        <v>1093</v>
      </c>
      <c r="B1597" s="413" t="s">
        <v>13</v>
      </c>
      <c r="C1597" s="465" t="s">
        <v>362</v>
      </c>
      <c r="D1597" s="412" t="str">
        <f t="shared" si="72"/>
        <v>South Coast 18to24</v>
      </c>
      <c r="E1597" s="463">
        <v>4214</v>
      </c>
      <c r="F1597" s="460">
        <f t="shared" si="73"/>
        <v>4214</v>
      </c>
      <c r="G1597" s="461">
        <v>1.6559999999999999</v>
      </c>
      <c r="H1597" s="462">
        <f t="shared" si="74"/>
        <v>1.6559999999999999</v>
      </c>
      <c r="I1597" s="457">
        <v>372</v>
      </c>
      <c r="J1597" s="458">
        <v>9.5165003837298548E-2</v>
      </c>
      <c r="K1597" s="457">
        <v>100</v>
      </c>
      <c r="L1597" s="458">
        <v>2.5581990278843694E-2</v>
      </c>
      <c r="M1597" s="457">
        <v>13</v>
      </c>
      <c r="N1597" s="458">
        <v>3.3256587362496801E-3</v>
      </c>
    </row>
    <row r="1598" spans="1:14" x14ac:dyDescent="0.3">
      <c r="A1598" s="412" t="s">
        <v>1093</v>
      </c>
      <c r="B1598" s="413" t="s">
        <v>13</v>
      </c>
      <c r="C1598" s="465" t="s">
        <v>364</v>
      </c>
      <c r="D1598" s="412" t="str">
        <f t="shared" si="72"/>
        <v>South Coast 25to64</v>
      </c>
      <c r="E1598" s="463">
        <v>34930</v>
      </c>
      <c r="F1598" s="460">
        <f t="shared" si="73"/>
        <v>34930</v>
      </c>
      <c r="G1598" s="461">
        <v>1.6559999999999999</v>
      </c>
      <c r="H1598" s="462">
        <f t="shared" si="74"/>
        <v>1.6559999999999999</v>
      </c>
      <c r="I1598" s="457">
        <v>1605</v>
      </c>
      <c r="J1598" s="458">
        <v>4.5107076611769999E-2</v>
      </c>
      <c r="K1598" s="457">
        <v>1522</v>
      </c>
      <c r="L1598" s="458">
        <v>4.2774436512843572E-2</v>
      </c>
      <c r="M1598" s="457">
        <v>936</v>
      </c>
      <c r="N1598" s="458">
        <v>2.6305435332471476E-2</v>
      </c>
    </row>
    <row r="1599" spans="1:14" x14ac:dyDescent="0.3">
      <c r="A1599" s="412" t="s">
        <v>1093</v>
      </c>
      <c r="B1599" s="413" t="s">
        <v>13</v>
      </c>
      <c r="C1599" s="412" t="s">
        <v>9</v>
      </c>
      <c r="D1599" s="412" t="str">
        <f t="shared" si="72"/>
        <v>South Coast 65+</v>
      </c>
      <c r="E1599" s="463">
        <v>24406</v>
      </c>
      <c r="F1599" s="460">
        <f t="shared" si="73"/>
        <v>24406</v>
      </c>
      <c r="G1599" s="461">
        <v>1.6559999999999999</v>
      </c>
      <c r="H1599" s="462">
        <f t="shared" si="74"/>
        <v>1.6559999999999999</v>
      </c>
      <c r="I1599" s="457">
        <v>319</v>
      </c>
      <c r="J1599" s="458">
        <v>1.3418584108021705E-2</v>
      </c>
      <c r="K1599" s="457">
        <v>724</v>
      </c>
      <c r="L1599" s="458">
        <v>3.0454717536701301E-2</v>
      </c>
      <c r="M1599" s="457">
        <v>1760</v>
      </c>
      <c r="N1599" s="458">
        <v>7.403356749253355E-2</v>
      </c>
    </row>
    <row r="1600" spans="1:14" x14ac:dyDescent="0.3">
      <c r="A1600" s="412" t="s">
        <v>1093</v>
      </c>
      <c r="B1600" s="413" t="s">
        <v>13</v>
      </c>
      <c r="C1600" s="412" t="s">
        <v>850</v>
      </c>
      <c r="D1600" s="412" t="str">
        <f t="shared" si="72"/>
        <v>South Coast ALL</v>
      </c>
      <c r="E1600" s="463">
        <v>77443</v>
      </c>
      <c r="F1600" s="460">
        <f t="shared" si="73"/>
        <v>77443</v>
      </c>
      <c r="G1600" s="461">
        <v>1.6559999999999999</v>
      </c>
      <c r="H1600" s="462">
        <f t="shared" si="74"/>
        <v>1.6559999999999999</v>
      </c>
      <c r="I1600" s="457">
        <v>3862</v>
      </c>
      <c r="J1600" s="458">
        <v>5.0328398665554629E-2</v>
      </c>
      <c r="K1600" s="457">
        <v>2770</v>
      </c>
      <c r="L1600" s="458">
        <v>3.6097789824854044E-2</v>
      </c>
      <c r="M1600" s="457">
        <v>2708</v>
      </c>
      <c r="N1600" s="458">
        <v>3.528982485404504E-2</v>
      </c>
    </row>
    <row r="1601" spans="1:14" x14ac:dyDescent="0.3">
      <c r="A1601" s="412" t="s">
        <v>1093</v>
      </c>
      <c r="B1601" s="413" t="s">
        <v>329</v>
      </c>
      <c r="C1601" s="465" t="s">
        <v>361</v>
      </c>
      <c r="D1601" s="412" t="str">
        <f t="shared" si="72"/>
        <v>South East Coast 12to17</v>
      </c>
      <c r="E1601" s="463">
        <v>350</v>
      </c>
      <c r="F1601" s="460">
        <f t="shared" si="73"/>
        <v>350</v>
      </c>
      <c r="G1601" s="461">
        <v>1.0833333333333333</v>
      </c>
      <c r="H1601" s="462">
        <f t="shared" si="74"/>
        <v>1.0833333333333333</v>
      </c>
      <c r="I1601" s="457">
        <v>56</v>
      </c>
      <c r="J1601" s="458">
        <v>0.16138328530259366</v>
      </c>
      <c r="K1601" s="457">
        <v>3</v>
      </c>
      <c r="L1601" s="458">
        <v>8.6455331412103754E-3</v>
      </c>
      <c r="M1601" s="457">
        <v>0</v>
      </c>
      <c r="N1601" s="458">
        <v>0</v>
      </c>
    </row>
    <row r="1602" spans="1:14" x14ac:dyDescent="0.3">
      <c r="A1602" s="412" t="s">
        <v>1093</v>
      </c>
      <c r="B1602" s="413" t="s">
        <v>329</v>
      </c>
      <c r="C1602" s="465" t="s">
        <v>362</v>
      </c>
      <c r="D1602" s="412" t="str">
        <f t="shared" si="72"/>
        <v>South East Coast 18to24</v>
      </c>
      <c r="E1602" s="463">
        <v>371</v>
      </c>
      <c r="F1602" s="460">
        <f t="shared" si="73"/>
        <v>371</v>
      </c>
      <c r="G1602" s="464">
        <v>1</v>
      </c>
      <c r="H1602" s="462">
        <f t="shared" si="74"/>
        <v>1</v>
      </c>
      <c r="I1602" s="457">
        <v>27</v>
      </c>
      <c r="J1602" s="458">
        <v>8.8524590163934422E-2</v>
      </c>
      <c r="K1602" s="457">
        <v>18</v>
      </c>
      <c r="L1602" s="458">
        <v>5.9016393442622953E-2</v>
      </c>
      <c r="M1602" s="457">
        <v>0</v>
      </c>
      <c r="N1602" s="458">
        <v>0</v>
      </c>
    </row>
    <row r="1603" spans="1:14" x14ac:dyDescent="0.3">
      <c r="A1603" s="412" t="s">
        <v>1093</v>
      </c>
      <c r="B1603" s="413" t="s">
        <v>329</v>
      </c>
      <c r="C1603" s="465" t="s">
        <v>364</v>
      </c>
      <c r="D1603" s="412" t="str">
        <f t="shared" si="72"/>
        <v>South East Coast 25to64</v>
      </c>
      <c r="E1603" s="463">
        <v>3816</v>
      </c>
      <c r="F1603" s="460">
        <f t="shared" si="73"/>
        <v>3816</v>
      </c>
      <c r="G1603" s="464">
        <v>1</v>
      </c>
      <c r="H1603" s="462">
        <f t="shared" si="74"/>
        <v>1</v>
      </c>
      <c r="I1603" s="457">
        <v>177</v>
      </c>
      <c r="J1603" s="458">
        <v>4.6505517603783499E-2</v>
      </c>
      <c r="K1603" s="457">
        <v>310</v>
      </c>
      <c r="L1603" s="458">
        <v>8.1450341565948506E-2</v>
      </c>
      <c r="M1603" s="457">
        <v>106</v>
      </c>
      <c r="N1603" s="458">
        <v>2.7850761954808196E-2</v>
      </c>
    </row>
    <row r="1604" spans="1:14" x14ac:dyDescent="0.3">
      <c r="A1604" s="412" t="s">
        <v>1093</v>
      </c>
      <c r="B1604" s="413" t="s">
        <v>329</v>
      </c>
      <c r="C1604" s="412" t="s">
        <v>9</v>
      </c>
      <c r="D1604" s="412" t="str">
        <f t="shared" si="72"/>
        <v>South East Coast 65+</v>
      </c>
      <c r="E1604" s="463">
        <v>2793</v>
      </c>
      <c r="F1604" s="460">
        <f t="shared" si="73"/>
        <v>2793</v>
      </c>
      <c r="G1604" s="464">
        <v>1</v>
      </c>
      <c r="H1604" s="462">
        <f t="shared" si="74"/>
        <v>1</v>
      </c>
      <c r="I1604" s="457">
        <v>56</v>
      </c>
      <c r="J1604" s="458">
        <v>2.1926389976507438E-2</v>
      </c>
      <c r="K1604" s="457">
        <v>22</v>
      </c>
      <c r="L1604" s="458">
        <v>8.6139389193422081E-3</v>
      </c>
      <c r="M1604" s="457">
        <v>198</v>
      </c>
      <c r="N1604" s="458">
        <v>7.752545027407988E-2</v>
      </c>
    </row>
    <row r="1605" spans="1:14" x14ac:dyDescent="0.3">
      <c r="A1605" s="412" t="s">
        <v>1093</v>
      </c>
      <c r="B1605" s="413" t="s">
        <v>329</v>
      </c>
      <c r="C1605" s="412" t="s">
        <v>850</v>
      </c>
      <c r="D1605" s="412" t="str">
        <f t="shared" si="72"/>
        <v>South East Coast ALL</v>
      </c>
      <c r="E1605" s="463">
        <v>7904</v>
      </c>
      <c r="F1605" s="460">
        <f t="shared" si="73"/>
        <v>7904</v>
      </c>
      <c r="G1605" s="464">
        <v>1</v>
      </c>
      <c r="H1605" s="462">
        <f t="shared" si="74"/>
        <v>1</v>
      </c>
      <c r="I1605" s="457">
        <v>382</v>
      </c>
      <c r="J1605" s="458">
        <v>5.038248483249802E-2</v>
      </c>
      <c r="K1605" s="457">
        <v>395</v>
      </c>
      <c r="L1605" s="458">
        <v>5.2097072012661567E-2</v>
      </c>
      <c r="M1605" s="457">
        <v>312</v>
      </c>
      <c r="N1605" s="458">
        <v>4.1150092323925087E-2</v>
      </c>
    </row>
    <row r="1606" spans="1:14" x14ac:dyDescent="0.3">
      <c r="A1606" s="412" t="s">
        <v>1093</v>
      </c>
      <c r="B1606" s="413" t="s">
        <v>301</v>
      </c>
      <c r="C1606" s="465" t="s">
        <v>361</v>
      </c>
      <c r="D1606" s="412" t="str">
        <f t="shared" si="72"/>
        <v>South Perth 12to17</v>
      </c>
      <c r="E1606" s="463">
        <v>2918</v>
      </c>
      <c r="F1606" s="460">
        <f t="shared" si="73"/>
        <v>2918</v>
      </c>
      <c r="G1606" s="461">
        <v>1.9583333333333333</v>
      </c>
      <c r="H1606" s="462">
        <f t="shared" si="74"/>
        <v>1.9583333333333333</v>
      </c>
      <c r="I1606" s="457">
        <v>167</v>
      </c>
      <c r="J1606" s="458">
        <v>5.8720112517580872E-2</v>
      </c>
      <c r="K1606" s="457">
        <v>382</v>
      </c>
      <c r="L1606" s="458">
        <v>0.13431786216596342</v>
      </c>
      <c r="M1606" s="457">
        <v>0</v>
      </c>
      <c r="N1606" s="458">
        <v>0</v>
      </c>
    </row>
    <row r="1607" spans="1:14" x14ac:dyDescent="0.3">
      <c r="A1607" s="412" t="s">
        <v>1093</v>
      </c>
      <c r="B1607" s="413" t="s">
        <v>301</v>
      </c>
      <c r="C1607" s="465" t="s">
        <v>362</v>
      </c>
      <c r="D1607" s="412" t="str">
        <f t="shared" si="72"/>
        <v>South Perth 18to24</v>
      </c>
      <c r="E1607" s="463">
        <v>5023</v>
      </c>
      <c r="F1607" s="460">
        <f t="shared" si="73"/>
        <v>5023</v>
      </c>
      <c r="G1607" s="461">
        <v>0.872</v>
      </c>
      <c r="H1607" s="462">
        <f t="shared" si="74"/>
        <v>0.872</v>
      </c>
      <c r="I1607" s="457">
        <v>87</v>
      </c>
      <c r="J1607" s="458">
        <v>1.9175666740136654E-2</v>
      </c>
      <c r="K1607" s="457">
        <v>773</v>
      </c>
      <c r="L1607" s="458">
        <v>0.17037690103592681</v>
      </c>
      <c r="M1607" s="457">
        <v>12</v>
      </c>
      <c r="N1607" s="458">
        <v>2.6449195503636764E-3</v>
      </c>
    </row>
    <row r="1608" spans="1:14" x14ac:dyDescent="0.3">
      <c r="A1608" s="412" t="s">
        <v>1093</v>
      </c>
      <c r="B1608" s="413" t="s">
        <v>301</v>
      </c>
      <c r="C1608" s="465" t="s">
        <v>364</v>
      </c>
      <c r="D1608" s="412" t="str">
        <f t="shared" si="72"/>
        <v>South Perth 25to64</v>
      </c>
      <c r="E1608" s="463">
        <v>24858</v>
      </c>
      <c r="F1608" s="460">
        <f t="shared" si="73"/>
        <v>24858</v>
      </c>
      <c r="G1608" s="461">
        <v>0.872</v>
      </c>
      <c r="H1608" s="462">
        <f t="shared" si="74"/>
        <v>0.872</v>
      </c>
      <c r="I1608" s="457">
        <v>251</v>
      </c>
      <c r="J1608" s="458">
        <v>1.1029573318099926E-2</v>
      </c>
      <c r="K1608" s="457">
        <v>5375</v>
      </c>
      <c r="L1608" s="458">
        <v>0.23619106209078525</v>
      </c>
      <c r="M1608" s="457">
        <v>338</v>
      </c>
      <c r="N1608" s="458">
        <v>1.485257283473217E-2</v>
      </c>
    </row>
    <row r="1609" spans="1:14" x14ac:dyDescent="0.3">
      <c r="A1609" s="412" t="s">
        <v>1093</v>
      </c>
      <c r="B1609" s="413" t="s">
        <v>301</v>
      </c>
      <c r="C1609" s="412" t="s">
        <v>9</v>
      </c>
      <c r="D1609" s="412" t="str">
        <f t="shared" si="72"/>
        <v>South Perth 65+</v>
      </c>
      <c r="E1609" s="463">
        <v>8928</v>
      </c>
      <c r="F1609" s="460">
        <f t="shared" si="73"/>
        <v>8928</v>
      </c>
      <c r="G1609" s="461">
        <v>0.872</v>
      </c>
      <c r="H1609" s="462">
        <f t="shared" si="74"/>
        <v>0.872</v>
      </c>
      <c r="I1609" s="457">
        <v>30</v>
      </c>
      <c r="J1609" s="458">
        <v>3.5273368606701938E-3</v>
      </c>
      <c r="K1609" s="457">
        <v>1174</v>
      </c>
      <c r="L1609" s="458">
        <v>0.13803644914756025</v>
      </c>
      <c r="M1609" s="457">
        <v>457</v>
      </c>
      <c r="N1609" s="458">
        <v>5.3733098177542619E-2</v>
      </c>
    </row>
    <row r="1610" spans="1:14" x14ac:dyDescent="0.3">
      <c r="A1610" s="412" t="s">
        <v>1093</v>
      </c>
      <c r="B1610" s="413" t="s">
        <v>301</v>
      </c>
      <c r="C1610" s="412" t="s">
        <v>850</v>
      </c>
      <c r="D1610" s="412" t="str">
        <f t="shared" si="72"/>
        <v>South Perth ALL</v>
      </c>
      <c r="E1610" s="463">
        <v>46747</v>
      </c>
      <c r="F1610" s="460">
        <f t="shared" si="73"/>
        <v>46747</v>
      </c>
      <c r="G1610" s="461">
        <v>0.872</v>
      </c>
      <c r="H1610" s="462">
        <f t="shared" si="74"/>
        <v>0.872</v>
      </c>
      <c r="I1610" s="457">
        <v>644</v>
      </c>
      <c r="J1610" s="458">
        <v>1.4822316332167188E-2</v>
      </c>
      <c r="K1610" s="457">
        <v>8797</v>
      </c>
      <c r="L1610" s="458">
        <v>0.20247192045663781</v>
      </c>
      <c r="M1610" s="457">
        <v>815</v>
      </c>
      <c r="N1610" s="458">
        <v>1.8758055606702264E-2</v>
      </c>
    </row>
    <row r="1611" spans="1:14" x14ac:dyDescent="0.3">
      <c r="A1611" s="412" t="s">
        <v>1093</v>
      </c>
      <c r="B1611" s="413" t="s">
        <v>58</v>
      </c>
      <c r="C1611" s="465" t="s">
        <v>361</v>
      </c>
      <c r="D1611" s="412" t="str">
        <f t="shared" si="72"/>
        <v>Southern Highlands 12to17</v>
      </c>
      <c r="E1611" s="463">
        <v>4011</v>
      </c>
      <c r="F1611" s="460">
        <f t="shared" si="73"/>
        <v>4011</v>
      </c>
      <c r="G1611" s="461">
        <v>0.29166666666666669</v>
      </c>
      <c r="H1611" s="462">
        <f t="shared" si="74"/>
        <v>0.29166666666666669</v>
      </c>
      <c r="I1611" s="457">
        <v>172</v>
      </c>
      <c r="J1611" s="458">
        <v>4.391115649731938E-2</v>
      </c>
      <c r="K1611" s="457">
        <v>163</v>
      </c>
      <c r="L1611" s="458">
        <v>4.161347970385499E-2</v>
      </c>
      <c r="M1611" s="457">
        <v>0</v>
      </c>
      <c r="N1611" s="458">
        <v>0</v>
      </c>
    </row>
    <row r="1612" spans="1:14" x14ac:dyDescent="0.3">
      <c r="A1612" s="412" t="s">
        <v>1093</v>
      </c>
      <c r="B1612" s="413" t="s">
        <v>58</v>
      </c>
      <c r="C1612" s="465" t="s">
        <v>362</v>
      </c>
      <c r="D1612" s="412" t="str">
        <f t="shared" si="72"/>
        <v>Southern Highlands 18to24</v>
      </c>
      <c r="E1612" s="463">
        <v>3638</v>
      </c>
      <c r="F1612" s="460">
        <f t="shared" si="73"/>
        <v>3638</v>
      </c>
      <c r="G1612" s="461">
        <v>0.88800000000000001</v>
      </c>
      <c r="H1612" s="462">
        <f t="shared" si="74"/>
        <v>0.88800000000000001</v>
      </c>
      <c r="I1612" s="457">
        <v>143</v>
      </c>
      <c r="J1612" s="458">
        <v>4.4534412955465584E-2</v>
      </c>
      <c r="K1612" s="457">
        <v>164</v>
      </c>
      <c r="L1612" s="458">
        <v>5.1074431641233257E-2</v>
      </c>
      <c r="M1612" s="457">
        <v>16</v>
      </c>
      <c r="N1612" s="458">
        <v>4.9828713796325136E-3</v>
      </c>
    </row>
    <row r="1613" spans="1:14" x14ac:dyDescent="0.3">
      <c r="A1613" s="412" t="s">
        <v>1093</v>
      </c>
      <c r="B1613" s="413" t="s">
        <v>58</v>
      </c>
      <c r="C1613" s="465" t="s">
        <v>364</v>
      </c>
      <c r="D1613" s="412" t="str">
        <f t="shared" si="72"/>
        <v>Southern Highlands 25to64</v>
      </c>
      <c r="E1613" s="463">
        <v>23757</v>
      </c>
      <c r="F1613" s="460">
        <f t="shared" si="73"/>
        <v>23757</v>
      </c>
      <c r="G1613" s="461">
        <v>0.88800000000000001</v>
      </c>
      <c r="H1613" s="462">
        <f t="shared" si="74"/>
        <v>0.88800000000000001</v>
      </c>
      <c r="I1613" s="457">
        <v>495</v>
      </c>
      <c r="J1613" s="458">
        <v>2.0579553486051637E-2</v>
      </c>
      <c r="K1613" s="457">
        <v>2227</v>
      </c>
      <c r="L1613" s="458">
        <v>9.2587203259468676E-2</v>
      </c>
      <c r="M1613" s="457">
        <v>495</v>
      </c>
      <c r="N1613" s="458">
        <v>2.0579553486051637E-2</v>
      </c>
    </row>
    <row r="1614" spans="1:14" x14ac:dyDescent="0.3">
      <c r="A1614" s="412" t="s">
        <v>1093</v>
      </c>
      <c r="B1614" s="413" t="s">
        <v>58</v>
      </c>
      <c r="C1614" s="412" t="s">
        <v>9</v>
      </c>
      <c r="D1614" s="412" t="str">
        <f t="shared" si="72"/>
        <v>Southern Highlands 65+</v>
      </c>
      <c r="E1614" s="463">
        <v>14876</v>
      </c>
      <c r="F1614" s="460">
        <f t="shared" si="73"/>
        <v>14876</v>
      </c>
      <c r="G1614" s="461">
        <v>0.88800000000000001</v>
      </c>
      <c r="H1614" s="462">
        <f t="shared" si="74"/>
        <v>0.88800000000000001</v>
      </c>
      <c r="I1614" s="457">
        <v>88</v>
      </c>
      <c r="J1614" s="458">
        <v>5.975013579576317E-3</v>
      </c>
      <c r="K1614" s="457">
        <v>635</v>
      </c>
      <c r="L1614" s="458">
        <v>4.3115154807170014E-2</v>
      </c>
      <c r="M1614" s="457">
        <v>947</v>
      </c>
      <c r="N1614" s="458">
        <v>6.4299293862031509E-2</v>
      </c>
    </row>
    <row r="1615" spans="1:14" x14ac:dyDescent="0.3">
      <c r="A1615" s="412" t="s">
        <v>1093</v>
      </c>
      <c r="B1615" s="413" t="s">
        <v>58</v>
      </c>
      <c r="C1615" s="412" t="s">
        <v>850</v>
      </c>
      <c r="D1615" s="412" t="str">
        <f t="shared" si="72"/>
        <v>Southern Highlands ALL</v>
      </c>
      <c r="E1615" s="463">
        <v>53123</v>
      </c>
      <c r="F1615" s="460">
        <f t="shared" si="73"/>
        <v>53123</v>
      </c>
      <c r="G1615" s="461">
        <v>0.88800000000000001</v>
      </c>
      <c r="H1615" s="462">
        <f t="shared" si="74"/>
        <v>0.88800000000000001</v>
      </c>
      <c r="I1615" s="457">
        <v>1203</v>
      </c>
      <c r="J1615" s="458">
        <v>2.2836857891339837E-2</v>
      </c>
      <c r="K1615" s="457">
        <v>3639</v>
      </c>
      <c r="L1615" s="458">
        <v>6.9080071377045443E-2</v>
      </c>
      <c r="M1615" s="457">
        <v>1452</v>
      </c>
      <c r="N1615" s="458">
        <v>2.7563688826455067E-2</v>
      </c>
    </row>
    <row r="1616" spans="1:14" x14ac:dyDescent="0.3">
      <c r="A1616" s="412" t="s">
        <v>1093</v>
      </c>
      <c r="B1616" s="413" t="s">
        <v>214</v>
      </c>
      <c r="C1616" s="465" t="s">
        <v>361</v>
      </c>
      <c r="D1616" s="412" t="str">
        <f t="shared" ref="D1616:D1679" si="75">B1616&amp;" "&amp;C1616</f>
        <v>Southport 12to17</v>
      </c>
      <c r="E1616" s="463">
        <v>4328</v>
      </c>
      <c r="F1616" s="460">
        <f t="shared" ref="F1616:F1679" si="76">E1616</f>
        <v>4328</v>
      </c>
      <c r="G1616" s="461">
        <v>0.16666666666666666</v>
      </c>
      <c r="H1616" s="462">
        <f t="shared" ref="H1616:H1679" si="77">G1616</f>
        <v>0.16666666666666666</v>
      </c>
      <c r="I1616" s="457">
        <v>157</v>
      </c>
      <c r="J1616" s="458">
        <v>3.7452290076335881E-2</v>
      </c>
      <c r="K1616" s="457">
        <v>622</v>
      </c>
      <c r="L1616" s="458">
        <v>0.14837786259541985</v>
      </c>
      <c r="M1616" s="457">
        <v>0</v>
      </c>
      <c r="N1616" s="458">
        <v>0</v>
      </c>
    </row>
    <row r="1617" spans="1:14" x14ac:dyDescent="0.3">
      <c r="A1617" s="412" t="s">
        <v>1093</v>
      </c>
      <c r="B1617" s="413" t="s">
        <v>214</v>
      </c>
      <c r="C1617" s="465" t="s">
        <v>362</v>
      </c>
      <c r="D1617" s="412" t="str">
        <f t="shared" si="75"/>
        <v>Southport 18to24</v>
      </c>
      <c r="E1617" s="463">
        <v>8349</v>
      </c>
      <c r="F1617" s="460">
        <f t="shared" si="76"/>
        <v>8349</v>
      </c>
      <c r="G1617" s="461">
        <v>0.80799999999999994</v>
      </c>
      <c r="H1617" s="462">
        <f t="shared" si="77"/>
        <v>0.80799999999999994</v>
      </c>
      <c r="I1617" s="457">
        <v>251</v>
      </c>
      <c r="J1617" s="458">
        <v>3.2525592846961257E-2</v>
      </c>
      <c r="K1617" s="457">
        <v>1577</v>
      </c>
      <c r="L1617" s="458">
        <v>0.20435402358429441</v>
      </c>
      <c r="M1617" s="457">
        <v>33</v>
      </c>
      <c r="N1617" s="458">
        <v>4.2762731631463E-3</v>
      </c>
    </row>
    <row r="1618" spans="1:14" x14ac:dyDescent="0.3">
      <c r="A1618" s="412" t="s">
        <v>1093</v>
      </c>
      <c r="B1618" s="413" t="s">
        <v>214</v>
      </c>
      <c r="C1618" s="465" t="s">
        <v>364</v>
      </c>
      <c r="D1618" s="412" t="str">
        <f t="shared" si="75"/>
        <v>Southport 25to64</v>
      </c>
      <c r="E1618" s="463">
        <v>35880</v>
      </c>
      <c r="F1618" s="460">
        <f t="shared" si="76"/>
        <v>35880</v>
      </c>
      <c r="G1618" s="461">
        <v>0.80799999999999994</v>
      </c>
      <c r="H1618" s="462">
        <f t="shared" si="77"/>
        <v>0.80799999999999994</v>
      </c>
      <c r="I1618" s="457">
        <v>639</v>
      </c>
      <c r="J1618" s="458">
        <v>1.8915398733053104E-2</v>
      </c>
      <c r="K1618" s="457">
        <v>8633</v>
      </c>
      <c r="L1618" s="458">
        <v>0.25555029305547333</v>
      </c>
      <c r="M1618" s="457">
        <v>577</v>
      </c>
      <c r="N1618" s="458">
        <v>1.7080101829376592E-2</v>
      </c>
    </row>
    <row r="1619" spans="1:14" x14ac:dyDescent="0.3">
      <c r="A1619" s="412" t="s">
        <v>1093</v>
      </c>
      <c r="B1619" s="413" t="s">
        <v>214</v>
      </c>
      <c r="C1619" s="412" t="s">
        <v>9</v>
      </c>
      <c r="D1619" s="412" t="str">
        <f t="shared" si="75"/>
        <v>Southport 65+</v>
      </c>
      <c r="E1619" s="463">
        <v>12168</v>
      </c>
      <c r="F1619" s="460">
        <f t="shared" si="76"/>
        <v>12168</v>
      </c>
      <c r="G1619" s="461">
        <v>0.80799999999999994</v>
      </c>
      <c r="H1619" s="462">
        <f t="shared" si="77"/>
        <v>0.80799999999999994</v>
      </c>
      <c r="I1619" s="457">
        <v>90</v>
      </c>
      <c r="J1619" s="458">
        <v>7.5560406347074133E-3</v>
      </c>
      <c r="K1619" s="457">
        <v>1442</v>
      </c>
      <c r="L1619" s="458">
        <v>0.12106456216942323</v>
      </c>
      <c r="M1619" s="457">
        <v>686</v>
      </c>
      <c r="N1619" s="458">
        <v>5.7593820837880949E-2</v>
      </c>
    </row>
    <row r="1620" spans="1:14" x14ac:dyDescent="0.3">
      <c r="A1620" s="412" t="s">
        <v>1093</v>
      </c>
      <c r="B1620" s="413" t="s">
        <v>214</v>
      </c>
      <c r="C1620" s="412" t="s">
        <v>850</v>
      </c>
      <c r="D1620" s="412" t="str">
        <f t="shared" si="75"/>
        <v>Southport ALL</v>
      </c>
      <c r="E1620" s="463">
        <v>67751</v>
      </c>
      <c r="F1620" s="460">
        <f t="shared" si="76"/>
        <v>67751</v>
      </c>
      <c r="G1620" s="461">
        <v>0.80799999999999994</v>
      </c>
      <c r="H1620" s="462">
        <f t="shared" si="77"/>
        <v>0.80799999999999994</v>
      </c>
      <c r="I1620" s="457">
        <v>1419</v>
      </c>
      <c r="J1620" s="458">
        <v>2.2006141248720572E-2</v>
      </c>
      <c r="K1620" s="457">
        <v>13739</v>
      </c>
      <c r="L1620" s="458">
        <v>0.21306721255544184</v>
      </c>
      <c r="M1620" s="457">
        <v>1294</v>
      </c>
      <c r="N1620" s="458">
        <v>2.0067615768741665E-2</v>
      </c>
    </row>
    <row r="1621" spans="1:14" x14ac:dyDescent="0.3">
      <c r="A1621" s="412" t="s">
        <v>1093</v>
      </c>
      <c r="B1621" s="413" t="s">
        <v>219</v>
      </c>
      <c r="C1621" s="465" t="s">
        <v>361</v>
      </c>
      <c r="D1621" s="412" t="str">
        <f t="shared" si="75"/>
        <v>Springfield - Redbank 12to17</v>
      </c>
      <c r="E1621" s="463">
        <v>10962</v>
      </c>
      <c r="F1621" s="460">
        <f t="shared" si="76"/>
        <v>10962</v>
      </c>
      <c r="G1621" s="461">
        <v>0.70833333333333337</v>
      </c>
      <c r="H1621" s="462">
        <f t="shared" si="77"/>
        <v>0.70833333333333337</v>
      </c>
      <c r="I1621" s="457">
        <v>692</v>
      </c>
      <c r="J1621" s="458">
        <v>7.1613370588844039E-2</v>
      </c>
      <c r="K1621" s="457">
        <v>1890</v>
      </c>
      <c r="L1621" s="458">
        <v>0.19559143123253647</v>
      </c>
      <c r="M1621" s="457">
        <v>0</v>
      </c>
      <c r="N1621" s="458">
        <v>0</v>
      </c>
    </row>
    <row r="1622" spans="1:14" x14ac:dyDescent="0.3">
      <c r="A1622" s="412" t="s">
        <v>1093</v>
      </c>
      <c r="B1622" s="413" t="s">
        <v>219</v>
      </c>
      <c r="C1622" s="465" t="s">
        <v>362</v>
      </c>
      <c r="D1622" s="412" t="str">
        <f t="shared" si="75"/>
        <v>Springfield - Redbank 18to24</v>
      </c>
      <c r="E1622" s="463">
        <v>11272</v>
      </c>
      <c r="F1622" s="460">
        <f t="shared" si="76"/>
        <v>11272</v>
      </c>
      <c r="G1622" s="461">
        <v>1.1040000000000001</v>
      </c>
      <c r="H1622" s="462">
        <f t="shared" si="77"/>
        <v>1.1040000000000001</v>
      </c>
      <c r="I1622" s="457">
        <v>600</v>
      </c>
      <c r="J1622" s="458">
        <v>6.0090135202804207E-2</v>
      </c>
      <c r="K1622" s="457">
        <v>1911</v>
      </c>
      <c r="L1622" s="458">
        <v>0.1913870806209314</v>
      </c>
      <c r="M1622" s="457">
        <v>121</v>
      </c>
      <c r="N1622" s="458">
        <v>1.2118177265898849E-2</v>
      </c>
    </row>
    <row r="1623" spans="1:14" x14ac:dyDescent="0.3">
      <c r="A1623" s="412" t="s">
        <v>1093</v>
      </c>
      <c r="B1623" s="413" t="s">
        <v>219</v>
      </c>
      <c r="C1623" s="465" t="s">
        <v>364</v>
      </c>
      <c r="D1623" s="412" t="str">
        <f t="shared" si="75"/>
        <v>Springfield - Redbank 25to64</v>
      </c>
      <c r="E1623" s="463">
        <v>61214</v>
      </c>
      <c r="F1623" s="460">
        <f t="shared" si="76"/>
        <v>61214</v>
      </c>
      <c r="G1623" s="461">
        <v>1.1040000000000001</v>
      </c>
      <c r="H1623" s="462">
        <f t="shared" si="77"/>
        <v>1.1040000000000001</v>
      </c>
      <c r="I1623" s="457">
        <v>1798</v>
      </c>
      <c r="J1623" s="458">
        <v>3.2768361581920903E-2</v>
      </c>
      <c r="K1623" s="457">
        <v>14381</v>
      </c>
      <c r="L1623" s="458">
        <v>0.26209221796974669</v>
      </c>
      <c r="M1623" s="457">
        <v>2260</v>
      </c>
      <c r="N1623" s="458">
        <v>4.1188263167486784E-2</v>
      </c>
    </row>
    <row r="1624" spans="1:14" x14ac:dyDescent="0.3">
      <c r="A1624" s="412" t="s">
        <v>1093</v>
      </c>
      <c r="B1624" s="413" t="s">
        <v>219</v>
      </c>
      <c r="C1624" s="412" t="s">
        <v>9</v>
      </c>
      <c r="D1624" s="412" t="str">
        <f t="shared" si="75"/>
        <v>Springfield - Redbank 65+</v>
      </c>
      <c r="E1624" s="463">
        <v>9208</v>
      </c>
      <c r="F1624" s="460">
        <f t="shared" si="76"/>
        <v>9208</v>
      </c>
      <c r="G1624" s="461">
        <v>1.1040000000000001</v>
      </c>
      <c r="H1624" s="462">
        <f t="shared" si="77"/>
        <v>1.1040000000000001</v>
      </c>
      <c r="I1624" s="457">
        <v>109</v>
      </c>
      <c r="J1624" s="458">
        <v>1.3648885549711996E-2</v>
      </c>
      <c r="K1624" s="457">
        <v>1490</v>
      </c>
      <c r="L1624" s="458">
        <v>0.18657650889055849</v>
      </c>
      <c r="M1624" s="457">
        <v>638</v>
      </c>
      <c r="N1624" s="458">
        <v>7.9889807162534437E-2</v>
      </c>
    </row>
    <row r="1625" spans="1:14" x14ac:dyDescent="0.3">
      <c r="A1625" s="412" t="s">
        <v>1093</v>
      </c>
      <c r="B1625" s="413" t="s">
        <v>219</v>
      </c>
      <c r="C1625" s="412" t="s">
        <v>850</v>
      </c>
      <c r="D1625" s="412" t="str">
        <f t="shared" si="75"/>
        <v>Springfield - Redbank ALL</v>
      </c>
      <c r="E1625" s="463">
        <v>116850</v>
      </c>
      <c r="F1625" s="460">
        <f t="shared" si="76"/>
        <v>116850</v>
      </c>
      <c r="G1625" s="461">
        <v>1.1040000000000001</v>
      </c>
      <c r="H1625" s="462">
        <f t="shared" si="77"/>
        <v>1.1040000000000001</v>
      </c>
      <c r="I1625" s="457">
        <v>4751</v>
      </c>
      <c r="J1625" s="458">
        <v>4.5160738389004008E-2</v>
      </c>
      <c r="K1625" s="457">
        <v>24276</v>
      </c>
      <c r="L1625" s="458">
        <v>0.2307560692762495</v>
      </c>
      <c r="M1625" s="457">
        <v>3018</v>
      </c>
      <c r="N1625" s="458">
        <v>2.868766753483774E-2</v>
      </c>
    </row>
    <row r="1626" spans="1:14" x14ac:dyDescent="0.3">
      <c r="A1626" s="412" t="s">
        <v>1093</v>
      </c>
      <c r="B1626" s="413" t="s">
        <v>225</v>
      </c>
      <c r="C1626" s="465" t="s">
        <v>361</v>
      </c>
      <c r="D1626" s="412" t="str">
        <f t="shared" si="75"/>
        <v>Springwood - Kingston 12to17</v>
      </c>
      <c r="E1626" s="463">
        <v>7181</v>
      </c>
      <c r="F1626" s="460">
        <f t="shared" si="76"/>
        <v>7181</v>
      </c>
      <c r="G1626" s="461">
        <v>2.208333333333333</v>
      </c>
      <c r="H1626" s="462">
        <f t="shared" si="77"/>
        <v>2.208333333333333</v>
      </c>
      <c r="I1626" s="457">
        <v>520</v>
      </c>
      <c r="J1626" s="458">
        <v>7.6223981237173846E-2</v>
      </c>
      <c r="K1626" s="457">
        <v>1625</v>
      </c>
      <c r="L1626" s="458">
        <v>0.23819994136616829</v>
      </c>
      <c r="M1626" s="457">
        <v>3</v>
      </c>
      <c r="N1626" s="458">
        <v>4.3975373790677223E-4</v>
      </c>
    </row>
    <row r="1627" spans="1:14" x14ac:dyDescent="0.3">
      <c r="A1627" s="412" t="s">
        <v>1093</v>
      </c>
      <c r="B1627" s="413" t="s">
        <v>225</v>
      </c>
      <c r="C1627" s="465" t="s">
        <v>362</v>
      </c>
      <c r="D1627" s="412" t="str">
        <f t="shared" si="75"/>
        <v>Springwood - Kingston 18to24</v>
      </c>
      <c r="E1627" s="463">
        <v>7716</v>
      </c>
      <c r="F1627" s="460">
        <f t="shared" si="76"/>
        <v>7716</v>
      </c>
      <c r="G1627" s="461">
        <v>1.056</v>
      </c>
      <c r="H1627" s="462">
        <f t="shared" si="77"/>
        <v>1.056</v>
      </c>
      <c r="I1627" s="457">
        <v>470</v>
      </c>
      <c r="J1627" s="458">
        <v>6.6384180790960451E-2</v>
      </c>
      <c r="K1627" s="457">
        <v>1735</v>
      </c>
      <c r="L1627" s="458">
        <v>0.24505649717514125</v>
      </c>
      <c r="M1627" s="457">
        <v>15</v>
      </c>
      <c r="N1627" s="458">
        <v>2.1186440677966102E-3</v>
      </c>
    </row>
    <row r="1628" spans="1:14" x14ac:dyDescent="0.3">
      <c r="A1628" s="412" t="s">
        <v>1093</v>
      </c>
      <c r="B1628" s="413" t="s">
        <v>225</v>
      </c>
      <c r="C1628" s="465" t="s">
        <v>364</v>
      </c>
      <c r="D1628" s="412" t="str">
        <f t="shared" si="75"/>
        <v>Springwood - Kingston 25to64</v>
      </c>
      <c r="E1628" s="463">
        <v>41505</v>
      </c>
      <c r="F1628" s="460">
        <f t="shared" si="76"/>
        <v>41505</v>
      </c>
      <c r="G1628" s="461">
        <v>1.056</v>
      </c>
      <c r="H1628" s="462">
        <f t="shared" si="77"/>
        <v>1.056</v>
      </c>
      <c r="I1628" s="457">
        <v>1299</v>
      </c>
      <c r="J1628" s="458">
        <v>3.2492871079093502E-2</v>
      </c>
      <c r="K1628" s="457">
        <v>11435</v>
      </c>
      <c r="L1628" s="458">
        <v>0.28603231777477611</v>
      </c>
      <c r="M1628" s="457">
        <v>688</v>
      </c>
      <c r="N1628" s="458">
        <v>1.7209465205863226E-2</v>
      </c>
    </row>
    <row r="1629" spans="1:14" x14ac:dyDescent="0.3">
      <c r="A1629" s="412" t="s">
        <v>1093</v>
      </c>
      <c r="B1629" s="413" t="s">
        <v>225</v>
      </c>
      <c r="C1629" s="412" t="s">
        <v>9</v>
      </c>
      <c r="D1629" s="412" t="str">
        <f t="shared" si="75"/>
        <v>Springwood - Kingston 65+</v>
      </c>
      <c r="E1629" s="463">
        <v>11772</v>
      </c>
      <c r="F1629" s="460">
        <f t="shared" si="76"/>
        <v>11772</v>
      </c>
      <c r="G1629" s="461">
        <v>1.056</v>
      </c>
      <c r="H1629" s="462">
        <f t="shared" si="77"/>
        <v>1.056</v>
      </c>
      <c r="I1629" s="457">
        <v>140</v>
      </c>
      <c r="J1629" s="458">
        <v>1.2044046799724708E-2</v>
      </c>
      <c r="K1629" s="457">
        <v>1941</v>
      </c>
      <c r="L1629" s="458">
        <v>0.16698210598761185</v>
      </c>
      <c r="M1629" s="457">
        <v>756</v>
      </c>
      <c r="N1629" s="458">
        <v>6.5037852718513423E-2</v>
      </c>
    </row>
    <row r="1630" spans="1:14" x14ac:dyDescent="0.3">
      <c r="A1630" s="412" t="s">
        <v>1093</v>
      </c>
      <c r="B1630" s="413" t="s">
        <v>225</v>
      </c>
      <c r="C1630" s="412" t="s">
        <v>850</v>
      </c>
      <c r="D1630" s="412" t="str">
        <f t="shared" si="75"/>
        <v>Springwood - Kingston ALL</v>
      </c>
      <c r="E1630" s="463">
        <v>82140</v>
      </c>
      <c r="F1630" s="460">
        <f t="shared" si="76"/>
        <v>82140</v>
      </c>
      <c r="G1630" s="461">
        <v>1.056</v>
      </c>
      <c r="H1630" s="462">
        <f t="shared" si="77"/>
        <v>1.056</v>
      </c>
      <c r="I1630" s="457">
        <v>3365</v>
      </c>
      <c r="J1630" s="458">
        <v>4.2559380770495536E-2</v>
      </c>
      <c r="K1630" s="457">
        <v>20207</v>
      </c>
      <c r="L1630" s="458">
        <v>0.25557129486757896</v>
      </c>
      <c r="M1630" s="457">
        <v>1459</v>
      </c>
      <c r="N1630" s="458">
        <v>1.8452938051754231E-2</v>
      </c>
    </row>
    <row r="1631" spans="1:14" x14ac:dyDescent="0.3">
      <c r="A1631" s="412" t="s">
        <v>1093</v>
      </c>
      <c r="B1631" s="413" t="s">
        <v>92</v>
      </c>
      <c r="C1631" s="465" t="s">
        <v>361</v>
      </c>
      <c r="D1631" s="412" t="str">
        <f t="shared" si="75"/>
        <v>St Marys 12to17</v>
      </c>
      <c r="E1631" s="463">
        <v>4591</v>
      </c>
      <c r="F1631" s="460">
        <f t="shared" si="76"/>
        <v>4591</v>
      </c>
      <c r="G1631" s="461">
        <v>5.458333333333333</v>
      </c>
      <c r="H1631" s="462">
        <f t="shared" si="77"/>
        <v>5.458333333333333</v>
      </c>
      <c r="I1631" s="457">
        <v>357</v>
      </c>
      <c r="J1631" s="458">
        <v>8.0568720379146919E-2</v>
      </c>
      <c r="K1631" s="457">
        <v>876</v>
      </c>
      <c r="L1631" s="458">
        <v>0.19769803656059581</v>
      </c>
      <c r="M1631" s="457">
        <v>0</v>
      </c>
      <c r="N1631" s="458">
        <v>0</v>
      </c>
    </row>
    <row r="1632" spans="1:14" x14ac:dyDescent="0.3">
      <c r="A1632" s="412" t="s">
        <v>1093</v>
      </c>
      <c r="B1632" s="413" t="s">
        <v>92</v>
      </c>
      <c r="C1632" s="465" t="s">
        <v>362</v>
      </c>
      <c r="D1632" s="412" t="str">
        <f t="shared" si="75"/>
        <v>St Marys 18to24</v>
      </c>
      <c r="E1632" s="463">
        <v>5600</v>
      </c>
      <c r="F1632" s="460">
        <f t="shared" si="76"/>
        <v>5600</v>
      </c>
      <c r="G1632" s="461">
        <v>0.73599999999999999</v>
      </c>
      <c r="H1632" s="462">
        <f t="shared" si="77"/>
        <v>0.73599999999999999</v>
      </c>
      <c r="I1632" s="457">
        <v>351</v>
      </c>
      <c r="J1632" s="458">
        <v>6.8675405987086671E-2</v>
      </c>
      <c r="K1632" s="457">
        <v>1086</v>
      </c>
      <c r="L1632" s="458">
        <v>0.21248288006261007</v>
      </c>
      <c r="M1632" s="457">
        <v>12</v>
      </c>
      <c r="N1632" s="458">
        <v>2.3478771277636468E-3</v>
      </c>
    </row>
    <row r="1633" spans="1:14" x14ac:dyDescent="0.3">
      <c r="A1633" s="412" t="s">
        <v>1093</v>
      </c>
      <c r="B1633" s="413" t="s">
        <v>92</v>
      </c>
      <c r="C1633" s="465" t="s">
        <v>364</v>
      </c>
      <c r="D1633" s="412" t="str">
        <f t="shared" si="75"/>
        <v>St Marys 25to64</v>
      </c>
      <c r="E1633" s="463">
        <v>30383</v>
      </c>
      <c r="F1633" s="460">
        <f t="shared" si="76"/>
        <v>30383</v>
      </c>
      <c r="G1633" s="461">
        <v>0.73599999999999999</v>
      </c>
      <c r="H1633" s="462">
        <f t="shared" si="77"/>
        <v>0.73599999999999999</v>
      </c>
      <c r="I1633" s="457">
        <v>1121</v>
      </c>
      <c r="J1633" s="458">
        <v>3.7065203015474141E-2</v>
      </c>
      <c r="K1633" s="457">
        <v>8912</v>
      </c>
      <c r="L1633" s="458">
        <v>0.29467001719349295</v>
      </c>
      <c r="M1633" s="457">
        <v>319</v>
      </c>
      <c r="N1633" s="458">
        <v>1.0547546620817352E-2</v>
      </c>
    </row>
    <row r="1634" spans="1:14" x14ac:dyDescent="0.3">
      <c r="A1634" s="412" t="s">
        <v>1093</v>
      </c>
      <c r="B1634" s="413" t="s">
        <v>92</v>
      </c>
      <c r="C1634" s="412" t="s">
        <v>9</v>
      </c>
      <c r="D1634" s="412" t="str">
        <f t="shared" si="75"/>
        <v>St Marys 65+</v>
      </c>
      <c r="E1634" s="463">
        <v>7667</v>
      </c>
      <c r="F1634" s="460">
        <f t="shared" si="76"/>
        <v>7667</v>
      </c>
      <c r="G1634" s="461">
        <v>0.73599999999999999</v>
      </c>
      <c r="H1634" s="462">
        <f t="shared" si="77"/>
        <v>0.73599999999999999</v>
      </c>
      <c r="I1634" s="457">
        <v>118</v>
      </c>
      <c r="J1634" s="458">
        <v>1.6300594004696783E-2</v>
      </c>
      <c r="K1634" s="457">
        <v>2123</v>
      </c>
      <c r="L1634" s="458">
        <v>0.29327255145738362</v>
      </c>
      <c r="M1634" s="457">
        <v>321</v>
      </c>
      <c r="N1634" s="458">
        <v>4.434314131786158E-2</v>
      </c>
    </row>
    <row r="1635" spans="1:14" x14ac:dyDescent="0.3">
      <c r="A1635" s="412" t="s">
        <v>1093</v>
      </c>
      <c r="B1635" s="413" t="s">
        <v>92</v>
      </c>
      <c r="C1635" s="412" t="s">
        <v>850</v>
      </c>
      <c r="D1635" s="412" t="str">
        <f t="shared" si="75"/>
        <v>St Marys ALL</v>
      </c>
      <c r="E1635" s="463">
        <v>58046</v>
      </c>
      <c r="F1635" s="460">
        <f t="shared" si="76"/>
        <v>58046</v>
      </c>
      <c r="G1635" s="461">
        <v>0.73599999999999999</v>
      </c>
      <c r="H1635" s="462">
        <f t="shared" si="77"/>
        <v>0.73599999999999999</v>
      </c>
      <c r="I1635" s="457">
        <v>2687</v>
      </c>
      <c r="J1635" s="458">
        <v>4.7314668075365378E-2</v>
      </c>
      <c r="K1635" s="457">
        <v>14964</v>
      </c>
      <c r="L1635" s="458">
        <v>0.26349709455890119</v>
      </c>
      <c r="M1635" s="457">
        <v>648</v>
      </c>
      <c r="N1635" s="458">
        <v>1.1410459587955626E-2</v>
      </c>
    </row>
    <row r="1636" spans="1:14" x14ac:dyDescent="0.3">
      <c r="A1636" s="412" t="s">
        <v>1093</v>
      </c>
      <c r="B1636" s="413" t="s">
        <v>294</v>
      </c>
      <c r="C1636" s="465" t="s">
        <v>361</v>
      </c>
      <c r="D1636" s="412" t="str">
        <f t="shared" si="75"/>
        <v>Stirling 12to17</v>
      </c>
      <c r="E1636" s="463">
        <v>14113</v>
      </c>
      <c r="F1636" s="460">
        <f t="shared" si="76"/>
        <v>14113</v>
      </c>
      <c r="G1636" s="461">
        <v>0.29166666666666669</v>
      </c>
      <c r="H1636" s="462">
        <f t="shared" si="77"/>
        <v>0.29166666666666669</v>
      </c>
      <c r="I1636" s="457">
        <v>277</v>
      </c>
      <c r="J1636" s="458">
        <v>2.1289677964799015E-2</v>
      </c>
      <c r="K1636" s="457">
        <v>2966</v>
      </c>
      <c r="L1636" s="458">
        <v>0.22796095611405734</v>
      </c>
      <c r="M1636" s="457">
        <v>3</v>
      </c>
      <c r="N1636" s="458">
        <v>2.3057412958266084E-4</v>
      </c>
    </row>
    <row r="1637" spans="1:14" x14ac:dyDescent="0.3">
      <c r="A1637" s="412" t="s">
        <v>1093</v>
      </c>
      <c r="B1637" s="413" t="s">
        <v>294</v>
      </c>
      <c r="C1637" s="465" t="s">
        <v>362</v>
      </c>
      <c r="D1637" s="412" t="str">
        <f t="shared" si="75"/>
        <v>Stirling 18to24</v>
      </c>
      <c r="E1637" s="463">
        <v>17615</v>
      </c>
      <c r="F1637" s="460">
        <f t="shared" si="76"/>
        <v>17615</v>
      </c>
      <c r="G1637" s="461">
        <v>0.92</v>
      </c>
      <c r="H1637" s="462">
        <f t="shared" si="77"/>
        <v>0.92</v>
      </c>
      <c r="I1637" s="457">
        <v>308</v>
      </c>
      <c r="J1637" s="458">
        <v>1.9385699899295065E-2</v>
      </c>
      <c r="K1637" s="457">
        <v>3888</v>
      </c>
      <c r="L1637" s="458">
        <v>0.24471299093655588</v>
      </c>
      <c r="M1637" s="457">
        <v>33</v>
      </c>
      <c r="N1637" s="458">
        <v>2.0770392749244714E-3</v>
      </c>
    </row>
    <row r="1638" spans="1:14" x14ac:dyDescent="0.3">
      <c r="A1638" s="412" t="s">
        <v>1093</v>
      </c>
      <c r="B1638" s="413" t="s">
        <v>294</v>
      </c>
      <c r="C1638" s="465" t="s">
        <v>364</v>
      </c>
      <c r="D1638" s="412" t="str">
        <f t="shared" si="75"/>
        <v>Stirling 25to64</v>
      </c>
      <c r="E1638" s="463">
        <v>123845</v>
      </c>
      <c r="F1638" s="460">
        <f t="shared" si="76"/>
        <v>123845</v>
      </c>
      <c r="G1638" s="461">
        <v>0.92</v>
      </c>
      <c r="H1638" s="462">
        <f t="shared" si="77"/>
        <v>0.92</v>
      </c>
      <c r="I1638" s="457">
        <v>1189</v>
      </c>
      <c r="J1638" s="458">
        <v>1.0411102841381727E-2</v>
      </c>
      <c r="K1638" s="457">
        <v>33536</v>
      </c>
      <c r="L1638" s="458">
        <v>0.29364738846810562</v>
      </c>
      <c r="M1638" s="457">
        <v>1686</v>
      </c>
      <c r="N1638" s="458">
        <v>1.4762926316711177E-2</v>
      </c>
    </row>
    <row r="1639" spans="1:14" x14ac:dyDescent="0.3">
      <c r="A1639" s="412" t="s">
        <v>1093</v>
      </c>
      <c r="B1639" s="413" t="s">
        <v>294</v>
      </c>
      <c r="C1639" s="412" t="s">
        <v>9</v>
      </c>
      <c r="D1639" s="412" t="str">
        <f t="shared" si="75"/>
        <v>Stirling 65+</v>
      </c>
      <c r="E1639" s="463">
        <v>38295</v>
      </c>
      <c r="F1639" s="460">
        <f t="shared" si="76"/>
        <v>38295</v>
      </c>
      <c r="G1639" s="461">
        <v>0.92</v>
      </c>
      <c r="H1639" s="462">
        <f t="shared" si="77"/>
        <v>0.92</v>
      </c>
      <c r="I1639" s="457">
        <v>138</v>
      </c>
      <c r="J1639" s="458">
        <v>3.8290788013318534E-3</v>
      </c>
      <c r="K1639" s="457">
        <v>8463</v>
      </c>
      <c r="L1639" s="458">
        <v>0.23482241953385127</v>
      </c>
      <c r="M1639" s="457">
        <v>2075</v>
      </c>
      <c r="N1639" s="458">
        <v>5.7574916759156491E-2</v>
      </c>
    </row>
    <row r="1640" spans="1:14" x14ac:dyDescent="0.3">
      <c r="A1640" s="412" t="s">
        <v>1093</v>
      </c>
      <c r="B1640" s="413" t="s">
        <v>294</v>
      </c>
      <c r="C1640" s="412" t="s">
        <v>850</v>
      </c>
      <c r="D1640" s="412" t="str">
        <f t="shared" si="75"/>
        <v>Stirling ALL</v>
      </c>
      <c r="E1640" s="463">
        <v>224392</v>
      </c>
      <c r="F1640" s="460">
        <f t="shared" si="76"/>
        <v>224392</v>
      </c>
      <c r="G1640" s="461">
        <v>0.92</v>
      </c>
      <c r="H1640" s="462">
        <f t="shared" si="77"/>
        <v>0.92</v>
      </c>
      <c r="I1640" s="457">
        <v>2453</v>
      </c>
      <c r="J1640" s="458">
        <v>1.1784827215119939E-2</v>
      </c>
      <c r="K1640" s="457">
        <v>56763</v>
      </c>
      <c r="L1640" s="458">
        <v>0.27270368822334001</v>
      </c>
      <c r="M1640" s="457">
        <v>3801</v>
      </c>
      <c r="N1640" s="458">
        <v>1.8260957295014629E-2</v>
      </c>
    </row>
    <row r="1641" spans="1:14" x14ac:dyDescent="0.3">
      <c r="A1641" s="412" t="s">
        <v>1093</v>
      </c>
      <c r="B1641" s="413" t="s">
        <v>135</v>
      </c>
      <c r="C1641" s="465" t="s">
        <v>361</v>
      </c>
      <c r="D1641" s="412" t="str">
        <f t="shared" si="75"/>
        <v>Stonnington - East 12to17</v>
      </c>
      <c r="E1641" s="463">
        <v>3168</v>
      </c>
      <c r="F1641" s="460">
        <f t="shared" si="76"/>
        <v>3168</v>
      </c>
      <c r="G1641" s="461">
        <v>0.37499999999999994</v>
      </c>
      <c r="H1641" s="462">
        <f t="shared" si="77"/>
        <v>0.37499999999999994</v>
      </c>
      <c r="I1641" s="457">
        <v>13</v>
      </c>
      <c r="J1641" s="458">
        <v>4.1881443298969071E-3</v>
      </c>
      <c r="K1641" s="457">
        <v>393</v>
      </c>
      <c r="L1641" s="458">
        <v>0.12661082474226804</v>
      </c>
      <c r="M1641" s="457">
        <v>0</v>
      </c>
      <c r="N1641" s="458">
        <v>0</v>
      </c>
    </row>
    <row r="1642" spans="1:14" x14ac:dyDescent="0.3">
      <c r="A1642" s="412" t="s">
        <v>1093</v>
      </c>
      <c r="B1642" s="413" t="s">
        <v>135</v>
      </c>
      <c r="C1642" s="465" t="s">
        <v>362</v>
      </c>
      <c r="D1642" s="412" t="str">
        <f t="shared" si="75"/>
        <v>Stonnington - East 18to24</v>
      </c>
      <c r="E1642" s="463">
        <v>5275</v>
      </c>
      <c r="F1642" s="460">
        <f t="shared" si="76"/>
        <v>5275</v>
      </c>
      <c r="G1642" s="464">
        <v>1</v>
      </c>
      <c r="H1642" s="462">
        <f t="shared" si="77"/>
        <v>1</v>
      </c>
      <c r="I1642" s="457">
        <v>20</v>
      </c>
      <c r="J1642" s="458">
        <v>4.7596382674916704E-3</v>
      </c>
      <c r="K1642" s="457">
        <v>919</v>
      </c>
      <c r="L1642" s="458">
        <v>0.21870537839124227</v>
      </c>
      <c r="M1642" s="457">
        <v>4</v>
      </c>
      <c r="N1642" s="458">
        <v>9.519276534983341E-4</v>
      </c>
    </row>
    <row r="1643" spans="1:14" x14ac:dyDescent="0.3">
      <c r="A1643" s="412" t="s">
        <v>1093</v>
      </c>
      <c r="B1643" s="413" t="s">
        <v>135</v>
      </c>
      <c r="C1643" s="465" t="s">
        <v>364</v>
      </c>
      <c r="D1643" s="412" t="str">
        <f t="shared" si="75"/>
        <v>Stonnington - East 25to64</v>
      </c>
      <c r="E1643" s="463">
        <v>23330</v>
      </c>
      <c r="F1643" s="460">
        <f t="shared" si="76"/>
        <v>23330</v>
      </c>
      <c r="G1643" s="464">
        <v>1</v>
      </c>
      <c r="H1643" s="462">
        <f t="shared" si="77"/>
        <v>1</v>
      </c>
      <c r="I1643" s="457">
        <v>64</v>
      </c>
      <c r="J1643" s="458">
        <v>2.8830127483219963E-3</v>
      </c>
      <c r="K1643" s="457">
        <v>5707</v>
      </c>
      <c r="L1643" s="458">
        <v>0.25708365241677555</v>
      </c>
      <c r="M1643" s="457">
        <v>185</v>
      </c>
      <c r="N1643" s="458">
        <v>8.3337087256182708E-3</v>
      </c>
    </row>
    <row r="1644" spans="1:14" x14ac:dyDescent="0.3">
      <c r="A1644" s="412" t="s">
        <v>1093</v>
      </c>
      <c r="B1644" s="413" t="s">
        <v>135</v>
      </c>
      <c r="C1644" s="412" t="s">
        <v>9</v>
      </c>
      <c r="D1644" s="412" t="str">
        <f t="shared" si="75"/>
        <v>Stonnington - East 65+</v>
      </c>
      <c r="E1644" s="463">
        <v>7877</v>
      </c>
      <c r="F1644" s="460">
        <f t="shared" si="76"/>
        <v>7877</v>
      </c>
      <c r="G1644" s="464">
        <v>1</v>
      </c>
      <c r="H1644" s="462">
        <f t="shared" si="77"/>
        <v>1</v>
      </c>
      <c r="I1644" s="457">
        <v>11</v>
      </c>
      <c r="J1644" s="458">
        <v>1.4250550589454593E-3</v>
      </c>
      <c r="K1644" s="457">
        <v>1537</v>
      </c>
      <c r="L1644" s="458">
        <v>0.19911905687265191</v>
      </c>
      <c r="M1644" s="457">
        <v>331</v>
      </c>
      <c r="N1644" s="458">
        <v>4.2881202228267912E-2</v>
      </c>
    </row>
    <row r="1645" spans="1:14" x14ac:dyDescent="0.3">
      <c r="A1645" s="412" t="s">
        <v>1093</v>
      </c>
      <c r="B1645" s="413" t="s">
        <v>135</v>
      </c>
      <c r="C1645" s="412" t="s">
        <v>850</v>
      </c>
      <c r="D1645" s="412" t="str">
        <f t="shared" si="75"/>
        <v>Stonnington - East ALL</v>
      </c>
      <c r="E1645" s="463">
        <v>44515</v>
      </c>
      <c r="F1645" s="460">
        <f t="shared" si="76"/>
        <v>44515</v>
      </c>
      <c r="G1645" s="464">
        <v>1</v>
      </c>
      <c r="H1645" s="462">
        <f t="shared" si="77"/>
        <v>1</v>
      </c>
      <c r="I1645" s="457">
        <v>124</v>
      </c>
      <c r="J1645" s="458">
        <v>2.9410369527062283E-3</v>
      </c>
      <c r="K1645" s="457">
        <v>9400</v>
      </c>
      <c r="L1645" s="458">
        <v>0.22294957544708505</v>
      </c>
      <c r="M1645" s="457">
        <v>526</v>
      </c>
      <c r="N1645" s="458">
        <v>1.2475689009060291E-2</v>
      </c>
    </row>
    <row r="1646" spans="1:14" x14ac:dyDescent="0.3">
      <c r="A1646" s="412" t="s">
        <v>1093</v>
      </c>
      <c r="B1646" s="413" t="s">
        <v>126</v>
      </c>
      <c r="C1646" s="465" t="s">
        <v>361</v>
      </c>
      <c r="D1646" s="412" t="str">
        <f t="shared" si="75"/>
        <v>Stonnington - West 12to17</v>
      </c>
      <c r="E1646" s="463">
        <v>2272</v>
      </c>
      <c r="F1646" s="460">
        <f t="shared" si="76"/>
        <v>2272</v>
      </c>
      <c r="G1646" s="461">
        <v>0.41666666666666669</v>
      </c>
      <c r="H1646" s="462">
        <f t="shared" si="77"/>
        <v>0.41666666666666669</v>
      </c>
      <c r="I1646" s="457">
        <v>15</v>
      </c>
      <c r="J1646" s="458">
        <v>7.1056371387967785E-3</v>
      </c>
      <c r="K1646" s="457">
        <v>425</v>
      </c>
      <c r="L1646" s="458">
        <v>0.20132638559924207</v>
      </c>
      <c r="M1646" s="457">
        <v>0</v>
      </c>
      <c r="N1646" s="458">
        <v>0</v>
      </c>
    </row>
    <row r="1647" spans="1:14" x14ac:dyDescent="0.3">
      <c r="A1647" s="412" t="s">
        <v>1093</v>
      </c>
      <c r="B1647" s="413" t="s">
        <v>126</v>
      </c>
      <c r="C1647" s="465" t="s">
        <v>362</v>
      </c>
      <c r="D1647" s="412" t="str">
        <f t="shared" si="75"/>
        <v>Stonnington - West 18to24</v>
      </c>
      <c r="E1647" s="463">
        <v>6560</v>
      </c>
      <c r="F1647" s="460">
        <f t="shared" si="76"/>
        <v>6560</v>
      </c>
      <c r="G1647" s="461">
        <v>0.72</v>
      </c>
      <c r="H1647" s="462">
        <f t="shared" si="77"/>
        <v>0.72</v>
      </c>
      <c r="I1647" s="457">
        <v>38</v>
      </c>
      <c r="J1647" s="458">
        <v>6.3640931167308658E-3</v>
      </c>
      <c r="K1647" s="457">
        <v>1225</v>
      </c>
      <c r="L1647" s="458">
        <v>0.20515826494724501</v>
      </c>
      <c r="M1647" s="457">
        <v>9</v>
      </c>
      <c r="N1647" s="458">
        <v>1.5072852118573103E-3</v>
      </c>
    </row>
    <row r="1648" spans="1:14" x14ac:dyDescent="0.3">
      <c r="A1648" s="412" t="s">
        <v>1093</v>
      </c>
      <c r="B1648" s="413" t="s">
        <v>126</v>
      </c>
      <c r="C1648" s="465" t="s">
        <v>364</v>
      </c>
      <c r="D1648" s="412" t="str">
        <f t="shared" si="75"/>
        <v>Stonnington - West 25to64</v>
      </c>
      <c r="E1648" s="463">
        <v>43204</v>
      </c>
      <c r="F1648" s="460">
        <f t="shared" si="76"/>
        <v>43204</v>
      </c>
      <c r="G1648" s="461">
        <v>0.72</v>
      </c>
      <c r="H1648" s="462">
        <f t="shared" si="77"/>
        <v>0.72</v>
      </c>
      <c r="I1648" s="457">
        <v>168</v>
      </c>
      <c r="J1648" s="458">
        <v>4.2110540167940849E-3</v>
      </c>
      <c r="K1648" s="457">
        <v>8877</v>
      </c>
      <c r="L1648" s="458">
        <v>0.22250908635167313</v>
      </c>
      <c r="M1648" s="457">
        <v>301</v>
      </c>
      <c r="N1648" s="458">
        <v>7.5448051134227347E-3</v>
      </c>
    </row>
    <row r="1649" spans="1:14" x14ac:dyDescent="0.3">
      <c r="A1649" s="412" t="s">
        <v>1093</v>
      </c>
      <c r="B1649" s="413" t="s">
        <v>126</v>
      </c>
      <c r="C1649" s="412" t="s">
        <v>9</v>
      </c>
      <c r="D1649" s="412" t="str">
        <f t="shared" si="75"/>
        <v>Stonnington - West 65+</v>
      </c>
      <c r="E1649" s="463">
        <v>10244</v>
      </c>
      <c r="F1649" s="460">
        <f t="shared" si="76"/>
        <v>10244</v>
      </c>
      <c r="G1649" s="461">
        <v>0.72</v>
      </c>
      <c r="H1649" s="462">
        <f t="shared" si="77"/>
        <v>0.72</v>
      </c>
      <c r="I1649" s="457">
        <v>6</v>
      </c>
      <c r="J1649" s="458">
        <v>5.9541530217326586E-4</v>
      </c>
      <c r="K1649" s="457">
        <v>2061</v>
      </c>
      <c r="L1649" s="458">
        <v>0.20452515629651682</v>
      </c>
      <c r="M1649" s="457">
        <v>415</v>
      </c>
      <c r="N1649" s="458">
        <v>4.1182891733650889E-2</v>
      </c>
    </row>
    <row r="1650" spans="1:14" x14ac:dyDescent="0.3">
      <c r="A1650" s="412" t="s">
        <v>1093</v>
      </c>
      <c r="B1650" s="413" t="s">
        <v>126</v>
      </c>
      <c r="C1650" s="412" t="s">
        <v>850</v>
      </c>
      <c r="D1650" s="412" t="str">
        <f t="shared" si="75"/>
        <v>Stonnington - West ALL</v>
      </c>
      <c r="E1650" s="463">
        <v>66820</v>
      </c>
      <c r="F1650" s="460">
        <f t="shared" si="76"/>
        <v>66820</v>
      </c>
      <c r="G1650" s="461">
        <v>0.72</v>
      </c>
      <c r="H1650" s="462">
        <f t="shared" si="77"/>
        <v>0.72</v>
      </c>
      <c r="I1650" s="457">
        <v>237</v>
      </c>
      <c r="J1650" s="458">
        <v>3.7896352675930219E-3</v>
      </c>
      <c r="K1650" s="457">
        <v>13638</v>
      </c>
      <c r="L1650" s="458">
        <v>0.21807192311997314</v>
      </c>
      <c r="M1650" s="457">
        <v>722</v>
      </c>
      <c r="N1650" s="458">
        <v>1.1544796047266506E-2</v>
      </c>
    </row>
    <row r="1651" spans="1:14" x14ac:dyDescent="0.3">
      <c r="A1651" s="412" t="s">
        <v>1093</v>
      </c>
      <c r="B1651" s="413" t="s">
        <v>77</v>
      </c>
      <c r="C1651" s="465" t="s">
        <v>361</v>
      </c>
      <c r="D1651" s="412" t="str">
        <f t="shared" si="75"/>
        <v>Strathfield - Burwood - Ashfield 12to17</v>
      </c>
      <c r="E1651" s="463">
        <v>9082</v>
      </c>
      <c r="F1651" s="460">
        <f t="shared" si="76"/>
        <v>9082</v>
      </c>
      <c r="G1651" s="461">
        <v>0.74999999999999989</v>
      </c>
      <c r="H1651" s="462">
        <f t="shared" si="77"/>
        <v>0.74999999999999989</v>
      </c>
      <c r="I1651" s="457">
        <v>106</v>
      </c>
      <c r="J1651" s="458">
        <v>1.2699173355696657E-2</v>
      </c>
      <c r="K1651" s="457">
        <v>3104</v>
      </c>
      <c r="L1651" s="458">
        <v>0.37187013298190968</v>
      </c>
      <c r="M1651" s="457">
        <v>0</v>
      </c>
      <c r="N1651" s="458">
        <v>0</v>
      </c>
    </row>
    <row r="1652" spans="1:14" x14ac:dyDescent="0.3">
      <c r="A1652" s="412" t="s">
        <v>1093</v>
      </c>
      <c r="B1652" s="413" t="s">
        <v>77</v>
      </c>
      <c r="C1652" s="465" t="s">
        <v>362</v>
      </c>
      <c r="D1652" s="412" t="str">
        <f t="shared" si="75"/>
        <v>Strathfield - Burwood - Ashfield 18to24</v>
      </c>
      <c r="E1652" s="463">
        <v>20509</v>
      </c>
      <c r="F1652" s="460">
        <f t="shared" si="76"/>
        <v>20509</v>
      </c>
      <c r="G1652" s="461">
        <v>0.55200000000000005</v>
      </c>
      <c r="H1652" s="462">
        <f t="shared" si="77"/>
        <v>0.55200000000000005</v>
      </c>
      <c r="I1652" s="457">
        <v>181</v>
      </c>
      <c r="J1652" s="458">
        <v>9.9889624724061807E-3</v>
      </c>
      <c r="K1652" s="457">
        <v>10220</v>
      </c>
      <c r="L1652" s="458">
        <v>0.5640176600441501</v>
      </c>
      <c r="M1652" s="457">
        <v>152</v>
      </c>
      <c r="N1652" s="458">
        <v>8.3885209713024291E-3</v>
      </c>
    </row>
    <row r="1653" spans="1:14" x14ac:dyDescent="0.3">
      <c r="A1653" s="412" t="s">
        <v>1093</v>
      </c>
      <c r="B1653" s="413" t="s">
        <v>77</v>
      </c>
      <c r="C1653" s="465" t="s">
        <v>364</v>
      </c>
      <c r="D1653" s="412" t="str">
        <f t="shared" si="75"/>
        <v>Strathfield - Burwood - Ashfield 25to64</v>
      </c>
      <c r="E1653" s="463">
        <v>98772</v>
      </c>
      <c r="F1653" s="460">
        <f t="shared" si="76"/>
        <v>98772</v>
      </c>
      <c r="G1653" s="461">
        <v>0.55200000000000005</v>
      </c>
      <c r="H1653" s="462">
        <f t="shared" si="77"/>
        <v>0.55200000000000005</v>
      </c>
      <c r="I1653" s="457">
        <v>557</v>
      </c>
      <c r="J1653" s="458">
        <v>5.9016115531727786E-3</v>
      </c>
      <c r="K1653" s="457">
        <v>50333</v>
      </c>
      <c r="L1653" s="458">
        <v>0.53329589641983022</v>
      </c>
      <c r="M1653" s="457">
        <v>634</v>
      </c>
      <c r="N1653" s="458">
        <v>6.7174537247963045E-3</v>
      </c>
    </row>
    <row r="1654" spans="1:14" x14ac:dyDescent="0.3">
      <c r="A1654" s="412" t="s">
        <v>1093</v>
      </c>
      <c r="B1654" s="413" t="s">
        <v>77</v>
      </c>
      <c r="C1654" s="412" t="s">
        <v>9</v>
      </c>
      <c r="D1654" s="412" t="str">
        <f t="shared" si="75"/>
        <v>Strathfield - Burwood - Ashfield 65+</v>
      </c>
      <c r="E1654" s="463">
        <v>23345</v>
      </c>
      <c r="F1654" s="460">
        <f t="shared" si="76"/>
        <v>23345</v>
      </c>
      <c r="G1654" s="461">
        <v>0.55200000000000005</v>
      </c>
      <c r="H1654" s="462">
        <f t="shared" si="77"/>
        <v>0.55200000000000005</v>
      </c>
      <c r="I1654" s="457">
        <v>81</v>
      </c>
      <c r="J1654" s="458">
        <v>3.4822234641674905E-3</v>
      </c>
      <c r="K1654" s="457">
        <v>13009</v>
      </c>
      <c r="L1654" s="458">
        <v>0.55926228451055415</v>
      </c>
      <c r="M1654" s="457">
        <v>474</v>
      </c>
      <c r="N1654" s="458">
        <v>2.03774558273505E-2</v>
      </c>
    </row>
    <row r="1655" spans="1:14" x14ac:dyDescent="0.3">
      <c r="A1655" s="412" t="s">
        <v>1093</v>
      </c>
      <c r="B1655" s="413" t="s">
        <v>77</v>
      </c>
      <c r="C1655" s="412" t="s">
        <v>850</v>
      </c>
      <c r="D1655" s="412" t="str">
        <f t="shared" si="75"/>
        <v>Strathfield - Burwood - Ashfield ALL</v>
      </c>
      <c r="E1655" s="463">
        <v>168628</v>
      </c>
      <c r="F1655" s="460">
        <f t="shared" si="76"/>
        <v>168628</v>
      </c>
      <c r="G1655" s="461">
        <v>0.55200000000000005</v>
      </c>
      <c r="H1655" s="462">
        <f t="shared" si="77"/>
        <v>0.55200000000000005</v>
      </c>
      <c r="I1655" s="457">
        <v>1105</v>
      </c>
      <c r="J1655" s="458">
        <v>6.8350797322875561E-3</v>
      </c>
      <c r="K1655" s="457">
        <v>83670</v>
      </c>
      <c r="L1655" s="458">
        <v>0.51754852597330303</v>
      </c>
      <c r="M1655" s="457">
        <v>1258</v>
      </c>
      <c r="N1655" s="458">
        <v>7.7814753875273717E-3</v>
      </c>
    </row>
    <row r="1656" spans="1:14" x14ac:dyDescent="0.3">
      <c r="A1656" s="412" t="s">
        <v>1093</v>
      </c>
      <c r="B1656" s="413" t="s">
        <v>236</v>
      </c>
      <c r="C1656" s="465" t="s">
        <v>361</v>
      </c>
      <c r="D1656" s="412" t="str">
        <f t="shared" si="75"/>
        <v>Strathpine 12to17</v>
      </c>
      <c r="E1656" s="463">
        <v>3326</v>
      </c>
      <c r="F1656" s="460">
        <f t="shared" si="76"/>
        <v>3326</v>
      </c>
      <c r="G1656" s="461">
        <v>0.91666666666666663</v>
      </c>
      <c r="H1656" s="462">
        <f t="shared" si="77"/>
        <v>0.91666666666666663</v>
      </c>
      <c r="I1656" s="457">
        <v>200</v>
      </c>
      <c r="J1656" s="458">
        <v>6.3856960408684549E-2</v>
      </c>
      <c r="K1656" s="457">
        <v>258</v>
      </c>
      <c r="L1656" s="458">
        <v>8.2375478927203066E-2</v>
      </c>
      <c r="M1656" s="457">
        <v>0</v>
      </c>
      <c r="N1656" s="458">
        <v>0</v>
      </c>
    </row>
    <row r="1657" spans="1:14" x14ac:dyDescent="0.3">
      <c r="A1657" s="412" t="s">
        <v>1093</v>
      </c>
      <c r="B1657" s="413" t="s">
        <v>236</v>
      </c>
      <c r="C1657" s="465" t="s">
        <v>362</v>
      </c>
      <c r="D1657" s="412" t="str">
        <f t="shared" si="75"/>
        <v>Strathpine 18to24</v>
      </c>
      <c r="E1657" s="463">
        <v>3864</v>
      </c>
      <c r="F1657" s="460">
        <f t="shared" si="76"/>
        <v>3864</v>
      </c>
      <c r="G1657" s="461">
        <v>1.36</v>
      </c>
      <c r="H1657" s="462">
        <f t="shared" si="77"/>
        <v>1.36</v>
      </c>
      <c r="I1657" s="457">
        <v>220</v>
      </c>
      <c r="J1657" s="458">
        <v>6.1009428729894621E-2</v>
      </c>
      <c r="K1657" s="457">
        <v>309</v>
      </c>
      <c r="L1657" s="458">
        <v>8.5690515806988346E-2</v>
      </c>
      <c r="M1657" s="457">
        <v>30</v>
      </c>
      <c r="N1657" s="458">
        <v>8.3194675540765387E-3</v>
      </c>
    </row>
    <row r="1658" spans="1:14" x14ac:dyDescent="0.3">
      <c r="A1658" s="412" t="s">
        <v>1093</v>
      </c>
      <c r="B1658" s="413" t="s">
        <v>236</v>
      </c>
      <c r="C1658" s="465" t="s">
        <v>364</v>
      </c>
      <c r="D1658" s="412" t="str">
        <f t="shared" si="75"/>
        <v>Strathpine 25to64</v>
      </c>
      <c r="E1658" s="463">
        <v>22052</v>
      </c>
      <c r="F1658" s="460">
        <f t="shared" si="76"/>
        <v>22052</v>
      </c>
      <c r="G1658" s="461">
        <v>1.36</v>
      </c>
      <c r="H1658" s="462">
        <f t="shared" si="77"/>
        <v>1.36</v>
      </c>
      <c r="I1658" s="457">
        <v>676</v>
      </c>
      <c r="J1658" s="458">
        <v>3.241428913929513E-2</v>
      </c>
      <c r="K1658" s="457">
        <v>2566</v>
      </c>
      <c r="L1658" s="458">
        <v>0.12304003836010549</v>
      </c>
      <c r="M1658" s="457">
        <v>815</v>
      </c>
      <c r="N1658" s="458">
        <v>3.9079357468233038E-2</v>
      </c>
    </row>
    <row r="1659" spans="1:14" x14ac:dyDescent="0.3">
      <c r="A1659" s="412" t="s">
        <v>1093</v>
      </c>
      <c r="B1659" s="413" t="s">
        <v>236</v>
      </c>
      <c r="C1659" s="412" t="s">
        <v>9</v>
      </c>
      <c r="D1659" s="412" t="str">
        <f t="shared" si="75"/>
        <v>Strathpine 65+</v>
      </c>
      <c r="E1659" s="463">
        <v>6117</v>
      </c>
      <c r="F1659" s="460">
        <f t="shared" si="76"/>
        <v>6117</v>
      </c>
      <c r="G1659" s="461">
        <v>1.36</v>
      </c>
      <c r="H1659" s="462">
        <f t="shared" si="77"/>
        <v>1.36</v>
      </c>
      <c r="I1659" s="457">
        <v>54</v>
      </c>
      <c r="J1659" s="458">
        <v>9.0970350404312676E-3</v>
      </c>
      <c r="K1659" s="457">
        <v>430</v>
      </c>
      <c r="L1659" s="458">
        <v>7.2439353099730458E-2</v>
      </c>
      <c r="M1659" s="457">
        <v>568</v>
      </c>
      <c r="N1659" s="458">
        <v>9.5687331536388143E-2</v>
      </c>
    </row>
    <row r="1660" spans="1:14" x14ac:dyDescent="0.3">
      <c r="A1660" s="412" t="s">
        <v>1093</v>
      </c>
      <c r="B1660" s="413" t="s">
        <v>236</v>
      </c>
      <c r="C1660" s="412" t="s">
        <v>850</v>
      </c>
      <c r="D1660" s="412" t="str">
        <f t="shared" si="75"/>
        <v>Strathpine ALL</v>
      </c>
      <c r="E1660" s="463">
        <v>42116</v>
      </c>
      <c r="F1660" s="460">
        <f t="shared" si="76"/>
        <v>42116</v>
      </c>
      <c r="G1660" s="461">
        <v>1.36</v>
      </c>
      <c r="H1660" s="462">
        <f t="shared" si="77"/>
        <v>1.36</v>
      </c>
      <c r="I1660" s="457">
        <v>1663</v>
      </c>
      <c r="J1660" s="458">
        <v>4.1735682377152035E-2</v>
      </c>
      <c r="K1660" s="457">
        <v>4173</v>
      </c>
      <c r="L1660" s="458">
        <v>0.10472820358379763</v>
      </c>
      <c r="M1660" s="457">
        <v>1421</v>
      </c>
      <c r="N1660" s="458">
        <v>3.566229985443959E-2</v>
      </c>
    </row>
    <row r="1661" spans="1:14" x14ac:dyDescent="0.3">
      <c r="A1661" s="412" t="s">
        <v>1093</v>
      </c>
      <c r="B1661" s="413" t="s">
        <v>143</v>
      </c>
      <c r="C1661" s="465" t="s">
        <v>361</v>
      </c>
      <c r="D1661" s="412" t="str">
        <f t="shared" si="75"/>
        <v>Sunbury 12to17</v>
      </c>
      <c r="E1661" s="463">
        <v>3508</v>
      </c>
      <c r="F1661" s="460">
        <f t="shared" si="76"/>
        <v>3508</v>
      </c>
      <c r="G1661" s="461">
        <v>0.5</v>
      </c>
      <c r="H1661" s="462">
        <f t="shared" si="77"/>
        <v>0.5</v>
      </c>
      <c r="I1661" s="457">
        <v>62</v>
      </c>
      <c r="J1661" s="458">
        <v>1.9082794706063406E-2</v>
      </c>
      <c r="K1661" s="457">
        <v>220</v>
      </c>
      <c r="L1661" s="458">
        <v>6.7713142505386278E-2</v>
      </c>
      <c r="M1661" s="457">
        <v>0</v>
      </c>
      <c r="N1661" s="458">
        <v>0</v>
      </c>
    </row>
    <row r="1662" spans="1:14" x14ac:dyDescent="0.3">
      <c r="A1662" s="412" t="s">
        <v>1093</v>
      </c>
      <c r="B1662" s="413" t="s">
        <v>143</v>
      </c>
      <c r="C1662" s="465" t="s">
        <v>362</v>
      </c>
      <c r="D1662" s="412" t="str">
        <f t="shared" si="75"/>
        <v>Sunbury 18to24</v>
      </c>
      <c r="E1662" s="463">
        <v>3942</v>
      </c>
      <c r="F1662" s="460">
        <f t="shared" si="76"/>
        <v>3942</v>
      </c>
      <c r="G1662" s="461">
        <v>1.472</v>
      </c>
      <c r="H1662" s="462">
        <f t="shared" si="77"/>
        <v>1.472</v>
      </c>
      <c r="I1662" s="457">
        <v>69</v>
      </c>
      <c r="J1662" s="458">
        <v>1.8365717327655046E-2</v>
      </c>
      <c r="K1662" s="457">
        <v>293</v>
      </c>
      <c r="L1662" s="458">
        <v>7.7987756188448235E-2</v>
      </c>
      <c r="M1662" s="457">
        <v>10</v>
      </c>
      <c r="N1662" s="458">
        <v>2.6616981634282671E-3</v>
      </c>
    </row>
    <row r="1663" spans="1:14" x14ac:dyDescent="0.3">
      <c r="A1663" s="412" t="s">
        <v>1093</v>
      </c>
      <c r="B1663" s="413" t="s">
        <v>143</v>
      </c>
      <c r="C1663" s="465" t="s">
        <v>364</v>
      </c>
      <c r="D1663" s="412" t="str">
        <f t="shared" si="75"/>
        <v>Sunbury 25to64</v>
      </c>
      <c r="E1663" s="463">
        <v>26076</v>
      </c>
      <c r="F1663" s="460">
        <f t="shared" si="76"/>
        <v>26076</v>
      </c>
      <c r="G1663" s="461">
        <v>1.472</v>
      </c>
      <c r="H1663" s="462">
        <f t="shared" si="77"/>
        <v>1.472</v>
      </c>
      <c r="I1663" s="457">
        <v>248</v>
      </c>
      <c r="J1663" s="458">
        <v>1.0104714175121215E-2</v>
      </c>
      <c r="K1663" s="457">
        <v>3072</v>
      </c>
      <c r="L1663" s="458">
        <v>0.12516807236279184</v>
      </c>
      <c r="M1663" s="457">
        <v>468</v>
      </c>
      <c r="N1663" s="458">
        <v>1.906857352401907E-2</v>
      </c>
    </row>
    <row r="1664" spans="1:14" x14ac:dyDescent="0.3">
      <c r="A1664" s="412" t="s">
        <v>1093</v>
      </c>
      <c r="B1664" s="413" t="s">
        <v>143</v>
      </c>
      <c r="C1664" s="412" t="s">
        <v>9</v>
      </c>
      <c r="D1664" s="412" t="str">
        <f t="shared" si="75"/>
        <v>Sunbury 65+</v>
      </c>
      <c r="E1664" s="463">
        <v>6955</v>
      </c>
      <c r="F1664" s="460">
        <f t="shared" si="76"/>
        <v>6955</v>
      </c>
      <c r="G1664" s="461">
        <v>1.472</v>
      </c>
      <c r="H1664" s="462">
        <f t="shared" si="77"/>
        <v>1.472</v>
      </c>
      <c r="I1664" s="457">
        <v>31</v>
      </c>
      <c r="J1664" s="458">
        <v>4.767763764995386E-3</v>
      </c>
      <c r="K1664" s="457">
        <v>677</v>
      </c>
      <c r="L1664" s="458">
        <v>0.10412180867425408</v>
      </c>
      <c r="M1664" s="457">
        <v>420</v>
      </c>
      <c r="N1664" s="458">
        <v>6.459550907413103E-2</v>
      </c>
    </row>
    <row r="1665" spans="1:14" x14ac:dyDescent="0.3">
      <c r="A1665" s="412" t="s">
        <v>1093</v>
      </c>
      <c r="B1665" s="413" t="s">
        <v>143</v>
      </c>
      <c r="C1665" s="412" t="s">
        <v>850</v>
      </c>
      <c r="D1665" s="412" t="str">
        <f t="shared" si="75"/>
        <v>Sunbury ALL</v>
      </c>
      <c r="E1665" s="463">
        <v>48097</v>
      </c>
      <c r="F1665" s="460">
        <f t="shared" si="76"/>
        <v>48097</v>
      </c>
      <c r="G1665" s="461">
        <v>1.472</v>
      </c>
      <c r="H1665" s="462">
        <f t="shared" si="77"/>
        <v>1.472</v>
      </c>
      <c r="I1665" s="457">
        <v>568</v>
      </c>
      <c r="J1665" s="458">
        <v>1.2604296112195988E-2</v>
      </c>
      <c r="K1665" s="457">
        <v>5056</v>
      </c>
      <c r="L1665" s="458">
        <v>0.11219598792827978</v>
      </c>
      <c r="M1665" s="457">
        <v>899</v>
      </c>
      <c r="N1665" s="458">
        <v>1.9949405290253863E-2</v>
      </c>
    </row>
    <row r="1666" spans="1:14" x14ac:dyDescent="0.3">
      <c r="A1666" s="412" t="s">
        <v>1093</v>
      </c>
      <c r="B1666" s="413" t="s">
        <v>185</v>
      </c>
      <c r="C1666" s="465" t="s">
        <v>361</v>
      </c>
      <c r="D1666" s="412" t="str">
        <f t="shared" si="75"/>
        <v>Sunnybank 12to17</v>
      </c>
      <c r="E1666" s="463">
        <v>3644</v>
      </c>
      <c r="F1666" s="460">
        <f t="shared" si="76"/>
        <v>3644</v>
      </c>
      <c r="G1666" s="461">
        <v>0.95833333333333326</v>
      </c>
      <c r="H1666" s="462">
        <f t="shared" si="77"/>
        <v>0.95833333333333326</v>
      </c>
      <c r="I1666" s="457">
        <v>96</v>
      </c>
      <c r="J1666" s="458">
        <v>2.8554431885782272E-2</v>
      </c>
      <c r="K1666" s="457">
        <v>1441</v>
      </c>
      <c r="L1666" s="458">
        <v>0.42861392028554429</v>
      </c>
      <c r="M1666" s="457">
        <v>0</v>
      </c>
      <c r="N1666" s="458">
        <v>0</v>
      </c>
    </row>
    <row r="1667" spans="1:14" x14ac:dyDescent="0.3">
      <c r="A1667" s="412" t="s">
        <v>1093</v>
      </c>
      <c r="B1667" s="413" t="s">
        <v>185</v>
      </c>
      <c r="C1667" s="465" t="s">
        <v>362</v>
      </c>
      <c r="D1667" s="412" t="str">
        <f t="shared" si="75"/>
        <v>Sunnybank 18to24</v>
      </c>
      <c r="E1667" s="463">
        <v>5621</v>
      </c>
      <c r="F1667" s="460">
        <f t="shared" si="76"/>
        <v>5621</v>
      </c>
      <c r="G1667" s="461">
        <v>0.66400000000000003</v>
      </c>
      <c r="H1667" s="462">
        <f t="shared" si="77"/>
        <v>0.66400000000000003</v>
      </c>
      <c r="I1667" s="457">
        <v>88</v>
      </c>
      <c r="J1667" s="458">
        <v>1.8208152286364576E-2</v>
      </c>
      <c r="K1667" s="457">
        <v>2474</v>
      </c>
      <c r="L1667" s="458">
        <v>0.51189737223256782</v>
      </c>
      <c r="M1667" s="457">
        <v>13</v>
      </c>
      <c r="N1667" s="458">
        <v>2.6898406786674944E-3</v>
      </c>
    </row>
    <row r="1668" spans="1:14" x14ac:dyDescent="0.3">
      <c r="A1668" s="412" t="s">
        <v>1093</v>
      </c>
      <c r="B1668" s="413" t="s">
        <v>185</v>
      </c>
      <c r="C1668" s="465" t="s">
        <v>364</v>
      </c>
      <c r="D1668" s="412" t="str">
        <f t="shared" si="75"/>
        <v>Sunnybank 25to64</v>
      </c>
      <c r="E1668" s="463">
        <v>28766</v>
      </c>
      <c r="F1668" s="460">
        <f t="shared" si="76"/>
        <v>28766</v>
      </c>
      <c r="G1668" s="461">
        <v>0.66400000000000003</v>
      </c>
      <c r="H1668" s="462">
        <f t="shared" si="77"/>
        <v>0.66400000000000003</v>
      </c>
      <c r="I1668" s="457">
        <v>278</v>
      </c>
      <c r="J1668" s="458">
        <v>1.0306220805219842E-2</v>
      </c>
      <c r="K1668" s="457">
        <v>16389</v>
      </c>
      <c r="L1668" s="458">
        <v>0.60758508193074812</v>
      </c>
      <c r="M1668" s="457">
        <v>268</v>
      </c>
      <c r="N1668" s="458">
        <v>9.9354934381256019E-3</v>
      </c>
    </row>
    <row r="1669" spans="1:14" x14ac:dyDescent="0.3">
      <c r="A1669" s="412" t="s">
        <v>1093</v>
      </c>
      <c r="B1669" s="413" t="s">
        <v>185</v>
      </c>
      <c r="C1669" s="412" t="s">
        <v>9</v>
      </c>
      <c r="D1669" s="412" t="str">
        <f t="shared" si="75"/>
        <v>Sunnybank 65+</v>
      </c>
      <c r="E1669" s="463">
        <v>7647</v>
      </c>
      <c r="F1669" s="460">
        <f t="shared" si="76"/>
        <v>7647</v>
      </c>
      <c r="G1669" s="461">
        <v>0.66400000000000003</v>
      </c>
      <c r="H1669" s="462">
        <f t="shared" si="77"/>
        <v>0.66400000000000003</v>
      </c>
      <c r="I1669" s="457">
        <v>35</v>
      </c>
      <c r="J1669" s="458">
        <v>4.7055660123689162E-3</v>
      </c>
      <c r="K1669" s="457">
        <v>2867</v>
      </c>
      <c r="L1669" s="458">
        <v>0.38545307878461954</v>
      </c>
      <c r="M1669" s="457">
        <v>418</v>
      </c>
      <c r="N1669" s="458">
        <v>5.6197902662005916E-2</v>
      </c>
    </row>
    <row r="1670" spans="1:14" x14ac:dyDescent="0.3">
      <c r="A1670" s="412" t="s">
        <v>1093</v>
      </c>
      <c r="B1670" s="413" t="s">
        <v>185</v>
      </c>
      <c r="C1670" s="412" t="s">
        <v>850</v>
      </c>
      <c r="D1670" s="412" t="str">
        <f t="shared" si="75"/>
        <v>Sunnybank ALL</v>
      </c>
      <c r="E1670" s="463">
        <v>53195</v>
      </c>
      <c r="F1670" s="460">
        <f t="shared" si="76"/>
        <v>53195</v>
      </c>
      <c r="G1670" s="461">
        <v>0.66400000000000003</v>
      </c>
      <c r="H1670" s="462">
        <f t="shared" si="77"/>
        <v>0.66400000000000003</v>
      </c>
      <c r="I1670" s="457">
        <v>653</v>
      </c>
      <c r="J1670" s="458">
        <v>1.3010559872484558E-2</v>
      </c>
      <c r="K1670" s="457">
        <v>27455</v>
      </c>
      <c r="L1670" s="458">
        <v>0.54702131898784623</v>
      </c>
      <c r="M1670" s="457">
        <v>700</v>
      </c>
      <c r="N1670" s="458">
        <v>1.3947001394700139E-2</v>
      </c>
    </row>
    <row r="1671" spans="1:14" x14ac:dyDescent="0.3">
      <c r="A1671" s="412" t="s">
        <v>1093</v>
      </c>
      <c r="B1671" s="413" t="s">
        <v>244</v>
      </c>
      <c r="C1671" s="465" t="s">
        <v>361</v>
      </c>
      <c r="D1671" s="412" t="str">
        <f t="shared" si="75"/>
        <v>Sunshine Coast Hinterland 12to17</v>
      </c>
      <c r="E1671" s="463">
        <v>5023</v>
      </c>
      <c r="F1671" s="460">
        <f t="shared" si="76"/>
        <v>5023</v>
      </c>
      <c r="G1671" s="461">
        <v>0.83333333333333337</v>
      </c>
      <c r="H1671" s="462">
        <f t="shared" si="77"/>
        <v>0.83333333333333337</v>
      </c>
      <c r="I1671" s="457">
        <v>213</v>
      </c>
      <c r="J1671" s="458">
        <v>4.680290046143705E-2</v>
      </c>
      <c r="K1671" s="457">
        <v>173</v>
      </c>
      <c r="L1671" s="458">
        <v>3.8013623379477036E-2</v>
      </c>
      <c r="M1671" s="457">
        <v>3</v>
      </c>
      <c r="N1671" s="458">
        <v>6.5919578114700061E-4</v>
      </c>
    </row>
    <row r="1672" spans="1:14" x14ac:dyDescent="0.3">
      <c r="A1672" s="412" t="s">
        <v>1093</v>
      </c>
      <c r="B1672" s="413" t="s">
        <v>244</v>
      </c>
      <c r="C1672" s="465" t="s">
        <v>362</v>
      </c>
      <c r="D1672" s="412" t="str">
        <f t="shared" si="75"/>
        <v>Sunshine Coast Hinterland 18to24</v>
      </c>
      <c r="E1672" s="463">
        <v>4727</v>
      </c>
      <c r="F1672" s="460">
        <f t="shared" si="76"/>
        <v>4727</v>
      </c>
      <c r="G1672" s="461">
        <v>1.288</v>
      </c>
      <c r="H1672" s="462">
        <f t="shared" si="77"/>
        <v>1.288</v>
      </c>
      <c r="I1672" s="457">
        <v>185</v>
      </c>
      <c r="J1672" s="458">
        <v>4.5974155069582502E-2</v>
      </c>
      <c r="K1672" s="457">
        <v>113</v>
      </c>
      <c r="L1672" s="458">
        <v>2.8081510934393639E-2</v>
      </c>
      <c r="M1672" s="457">
        <v>22</v>
      </c>
      <c r="N1672" s="458">
        <v>5.4671968190854875E-3</v>
      </c>
    </row>
    <row r="1673" spans="1:14" x14ac:dyDescent="0.3">
      <c r="A1673" s="412" t="s">
        <v>1093</v>
      </c>
      <c r="B1673" s="413" t="s">
        <v>244</v>
      </c>
      <c r="C1673" s="465" t="s">
        <v>364</v>
      </c>
      <c r="D1673" s="412" t="str">
        <f t="shared" si="75"/>
        <v>Sunshine Coast Hinterland 25to64</v>
      </c>
      <c r="E1673" s="463">
        <v>32556</v>
      </c>
      <c r="F1673" s="460">
        <f t="shared" si="76"/>
        <v>32556</v>
      </c>
      <c r="G1673" s="461">
        <v>1.288</v>
      </c>
      <c r="H1673" s="462">
        <f t="shared" si="77"/>
        <v>1.288</v>
      </c>
      <c r="I1673" s="457">
        <v>641</v>
      </c>
      <c r="J1673" s="458">
        <v>2.1533913394026941E-2</v>
      </c>
      <c r="K1673" s="457">
        <v>1603</v>
      </c>
      <c r="L1673" s="458">
        <v>5.3851580609399673E-2</v>
      </c>
      <c r="M1673" s="457">
        <v>878</v>
      </c>
      <c r="N1673" s="458">
        <v>2.9495750327543924E-2</v>
      </c>
    </row>
    <row r="1674" spans="1:14" x14ac:dyDescent="0.3">
      <c r="A1674" s="412" t="s">
        <v>1093</v>
      </c>
      <c r="B1674" s="413" t="s">
        <v>244</v>
      </c>
      <c r="C1674" s="412" t="s">
        <v>9</v>
      </c>
      <c r="D1674" s="412" t="str">
        <f t="shared" si="75"/>
        <v>Sunshine Coast Hinterland 65+</v>
      </c>
      <c r="E1674" s="463">
        <v>13643</v>
      </c>
      <c r="F1674" s="460">
        <f t="shared" si="76"/>
        <v>13643</v>
      </c>
      <c r="G1674" s="461">
        <v>1.288</v>
      </c>
      <c r="H1674" s="462">
        <f t="shared" si="77"/>
        <v>1.288</v>
      </c>
      <c r="I1674" s="457">
        <v>94</v>
      </c>
      <c r="J1674" s="458">
        <v>7.4632790789996026E-3</v>
      </c>
      <c r="K1674" s="457">
        <v>380</v>
      </c>
      <c r="L1674" s="458">
        <v>3.017070265978563E-2</v>
      </c>
      <c r="M1674" s="457">
        <v>1142</v>
      </c>
      <c r="N1674" s="458">
        <v>9.0670901151250496E-2</v>
      </c>
    </row>
    <row r="1675" spans="1:14" x14ac:dyDescent="0.3">
      <c r="A1675" s="412" t="s">
        <v>1093</v>
      </c>
      <c r="B1675" s="413" t="s">
        <v>244</v>
      </c>
      <c r="C1675" s="412" t="s">
        <v>850</v>
      </c>
      <c r="D1675" s="412" t="str">
        <f t="shared" si="75"/>
        <v>Sunshine Coast Hinterland ALL</v>
      </c>
      <c r="E1675" s="463">
        <v>65143</v>
      </c>
      <c r="F1675" s="460">
        <f t="shared" si="76"/>
        <v>65143</v>
      </c>
      <c r="G1675" s="461">
        <v>1.288</v>
      </c>
      <c r="H1675" s="462">
        <f t="shared" si="77"/>
        <v>1.288</v>
      </c>
      <c r="I1675" s="457">
        <v>1551</v>
      </c>
      <c r="J1675" s="458">
        <v>2.6270770168871423E-2</v>
      </c>
      <c r="K1675" s="457">
        <v>2686</v>
      </c>
      <c r="L1675" s="458">
        <v>4.5495350531004931E-2</v>
      </c>
      <c r="M1675" s="457">
        <v>2040</v>
      </c>
      <c r="N1675" s="458">
        <v>3.4553430783041718E-2</v>
      </c>
    </row>
    <row r="1676" spans="1:14" x14ac:dyDescent="0.3">
      <c r="A1676" s="412" t="s">
        <v>1093</v>
      </c>
      <c r="B1676" s="413" t="s">
        <v>113</v>
      </c>
      <c r="C1676" s="465" t="s">
        <v>361</v>
      </c>
      <c r="D1676" s="412" t="str">
        <f t="shared" si="75"/>
        <v>Surf Coast - Bellarine Peninsula 12to17</v>
      </c>
      <c r="E1676" s="463">
        <v>7155</v>
      </c>
      <c r="F1676" s="460">
        <f t="shared" si="76"/>
        <v>7155</v>
      </c>
      <c r="G1676" s="461">
        <v>0.70833333333333337</v>
      </c>
      <c r="H1676" s="462">
        <f t="shared" si="77"/>
        <v>0.70833333333333337</v>
      </c>
      <c r="I1676" s="457">
        <v>88</v>
      </c>
      <c r="J1676" s="458">
        <v>1.3465952563121653E-2</v>
      </c>
      <c r="K1676" s="457">
        <v>183</v>
      </c>
      <c r="L1676" s="458">
        <v>2.8003060443764344E-2</v>
      </c>
      <c r="M1676" s="457">
        <v>0</v>
      </c>
      <c r="N1676" s="458">
        <v>0</v>
      </c>
    </row>
    <row r="1677" spans="1:14" x14ac:dyDescent="0.3">
      <c r="A1677" s="412" t="s">
        <v>1093</v>
      </c>
      <c r="B1677" s="413" t="s">
        <v>113</v>
      </c>
      <c r="C1677" s="465" t="s">
        <v>362</v>
      </c>
      <c r="D1677" s="412" t="str">
        <f t="shared" si="75"/>
        <v>Surf Coast - Bellarine Peninsula 18to24</v>
      </c>
      <c r="E1677" s="463">
        <v>6260</v>
      </c>
      <c r="F1677" s="460">
        <f t="shared" si="76"/>
        <v>6260</v>
      </c>
      <c r="G1677" s="461">
        <v>0.83200000000000007</v>
      </c>
      <c r="H1677" s="462">
        <f t="shared" si="77"/>
        <v>0.83200000000000007</v>
      </c>
      <c r="I1677" s="457">
        <v>69</v>
      </c>
      <c r="J1677" s="458">
        <v>1.24123043712898E-2</v>
      </c>
      <c r="K1677" s="457">
        <v>182</v>
      </c>
      <c r="L1677" s="458">
        <v>3.2739701385141214E-2</v>
      </c>
      <c r="M1677" s="457">
        <v>18</v>
      </c>
      <c r="N1677" s="458">
        <v>3.2379924446842958E-3</v>
      </c>
    </row>
    <row r="1678" spans="1:14" x14ac:dyDescent="0.3">
      <c r="A1678" s="412" t="s">
        <v>1093</v>
      </c>
      <c r="B1678" s="413" t="s">
        <v>113</v>
      </c>
      <c r="C1678" s="465" t="s">
        <v>364</v>
      </c>
      <c r="D1678" s="412" t="str">
        <f t="shared" si="75"/>
        <v>Surf Coast - Bellarine Peninsula 25to64</v>
      </c>
      <c r="E1678" s="463">
        <v>47142</v>
      </c>
      <c r="F1678" s="460">
        <f t="shared" si="76"/>
        <v>47142</v>
      </c>
      <c r="G1678" s="461">
        <v>0.83200000000000007</v>
      </c>
      <c r="H1678" s="462">
        <f t="shared" si="77"/>
        <v>0.83200000000000007</v>
      </c>
      <c r="I1678" s="457">
        <v>327</v>
      </c>
      <c r="J1678" s="458">
        <v>7.2436479631393571E-3</v>
      </c>
      <c r="K1678" s="457">
        <v>2562</v>
      </c>
      <c r="L1678" s="458">
        <v>5.6752984958908355E-2</v>
      </c>
      <c r="M1678" s="457">
        <v>816</v>
      </c>
      <c r="N1678" s="458">
        <v>1.8075892164898213E-2</v>
      </c>
    </row>
    <row r="1679" spans="1:14" x14ac:dyDescent="0.3">
      <c r="A1679" s="412" t="s">
        <v>1093</v>
      </c>
      <c r="B1679" s="413" t="s">
        <v>113</v>
      </c>
      <c r="C1679" s="412" t="s">
        <v>9</v>
      </c>
      <c r="D1679" s="412" t="str">
        <f t="shared" si="75"/>
        <v>Surf Coast - Bellarine Peninsula 65+</v>
      </c>
      <c r="E1679" s="463">
        <v>24537</v>
      </c>
      <c r="F1679" s="460">
        <f t="shared" si="76"/>
        <v>24537</v>
      </c>
      <c r="G1679" s="461">
        <v>0.83200000000000007</v>
      </c>
      <c r="H1679" s="462">
        <f t="shared" si="77"/>
        <v>0.83200000000000007</v>
      </c>
      <c r="I1679" s="457">
        <v>66</v>
      </c>
      <c r="J1679" s="458">
        <v>2.9290374117960324E-3</v>
      </c>
      <c r="K1679" s="457">
        <v>874</v>
      </c>
      <c r="L1679" s="458">
        <v>3.8787556028935341E-2</v>
      </c>
      <c r="M1679" s="457">
        <v>1347</v>
      </c>
      <c r="N1679" s="458">
        <v>5.977899081347357E-2</v>
      </c>
    </row>
    <row r="1680" spans="1:14" x14ac:dyDescent="0.3">
      <c r="A1680" s="412" t="s">
        <v>1093</v>
      </c>
      <c r="B1680" s="413" t="s">
        <v>113</v>
      </c>
      <c r="C1680" s="412" t="s">
        <v>850</v>
      </c>
      <c r="D1680" s="412" t="str">
        <f t="shared" ref="D1680:D1743" si="78">B1680&amp;" "&amp;C1680</f>
        <v>Surf Coast - Bellarine Peninsula ALL</v>
      </c>
      <c r="E1680" s="463">
        <v>99285</v>
      </c>
      <c r="F1680" s="460">
        <f t="shared" ref="F1680:F1743" si="79">E1680</f>
        <v>99285</v>
      </c>
      <c r="G1680" s="461">
        <v>0.83200000000000007</v>
      </c>
      <c r="H1680" s="462">
        <f t="shared" ref="H1680:H1743" si="80">G1680</f>
        <v>0.83200000000000007</v>
      </c>
      <c r="I1680" s="457">
        <v>745</v>
      </c>
      <c r="J1680" s="458">
        <v>7.9749938448034092E-3</v>
      </c>
      <c r="K1680" s="457">
        <v>4485</v>
      </c>
      <c r="L1680" s="458">
        <v>4.8010533414688979E-2</v>
      </c>
      <c r="M1680" s="457">
        <v>2182</v>
      </c>
      <c r="N1680" s="458">
        <v>2.3357632979008103E-2</v>
      </c>
    </row>
    <row r="1681" spans="1:14" x14ac:dyDescent="0.3">
      <c r="A1681" s="412" t="s">
        <v>1093</v>
      </c>
      <c r="B1681" s="413" t="s">
        <v>215</v>
      </c>
      <c r="C1681" s="465" t="s">
        <v>361</v>
      </c>
      <c r="D1681" s="412" t="str">
        <f t="shared" si="78"/>
        <v>Surfers Paradise 12to17</v>
      </c>
      <c r="E1681" s="463">
        <v>2439</v>
      </c>
      <c r="F1681" s="460">
        <f t="shared" si="79"/>
        <v>2439</v>
      </c>
      <c r="G1681" s="461">
        <v>0.16666666666666666</v>
      </c>
      <c r="H1681" s="462">
        <f t="shared" si="80"/>
        <v>0.16666666666666666</v>
      </c>
      <c r="I1681" s="457">
        <v>45</v>
      </c>
      <c r="J1681" s="458">
        <v>1.9728189390618149E-2</v>
      </c>
      <c r="K1681" s="457">
        <v>447</v>
      </c>
      <c r="L1681" s="458">
        <v>0.19596668128014028</v>
      </c>
      <c r="M1681" s="457">
        <v>3</v>
      </c>
      <c r="N1681" s="458">
        <v>1.31521262604121E-3</v>
      </c>
    </row>
    <row r="1682" spans="1:14" x14ac:dyDescent="0.3">
      <c r="A1682" s="412" t="s">
        <v>1093</v>
      </c>
      <c r="B1682" s="413" t="s">
        <v>215</v>
      </c>
      <c r="C1682" s="465" t="s">
        <v>362</v>
      </c>
      <c r="D1682" s="412" t="str">
        <f t="shared" si="78"/>
        <v>Surfers Paradise 18to24</v>
      </c>
      <c r="E1682" s="463">
        <v>4667</v>
      </c>
      <c r="F1682" s="460">
        <f t="shared" si="79"/>
        <v>4667</v>
      </c>
      <c r="G1682" s="461">
        <v>1.256</v>
      </c>
      <c r="H1682" s="462">
        <f t="shared" si="80"/>
        <v>1.256</v>
      </c>
      <c r="I1682" s="457">
        <v>75</v>
      </c>
      <c r="J1682" s="458">
        <v>1.9736842105263157E-2</v>
      </c>
      <c r="K1682" s="457">
        <v>872</v>
      </c>
      <c r="L1682" s="458">
        <v>0.2294736842105263</v>
      </c>
      <c r="M1682" s="457">
        <v>16</v>
      </c>
      <c r="N1682" s="458">
        <v>4.2105263157894736E-3</v>
      </c>
    </row>
    <row r="1683" spans="1:14" x14ac:dyDescent="0.3">
      <c r="A1683" s="412" t="s">
        <v>1093</v>
      </c>
      <c r="B1683" s="413" t="s">
        <v>215</v>
      </c>
      <c r="C1683" s="465" t="s">
        <v>364</v>
      </c>
      <c r="D1683" s="412" t="str">
        <f t="shared" si="78"/>
        <v>Surfers Paradise 25to64</v>
      </c>
      <c r="E1683" s="463">
        <v>27500</v>
      </c>
      <c r="F1683" s="460">
        <f t="shared" si="79"/>
        <v>27500</v>
      </c>
      <c r="G1683" s="461">
        <v>1.256</v>
      </c>
      <c r="H1683" s="462">
        <f t="shared" si="80"/>
        <v>1.256</v>
      </c>
      <c r="I1683" s="457">
        <v>274</v>
      </c>
      <c r="J1683" s="458">
        <v>1.0842038619816398E-2</v>
      </c>
      <c r="K1683" s="457">
        <v>6669</v>
      </c>
      <c r="L1683" s="458">
        <v>0.2638888888888889</v>
      </c>
      <c r="M1683" s="457">
        <v>378</v>
      </c>
      <c r="N1683" s="458">
        <v>1.4957264957264958E-2</v>
      </c>
    </row>
    <row r="1684" spans="1:14" x14ac:dyDescent="0.3">
      <c r="A1684" s="412" t="s">
        <v>1093</v>
      </c>
      <c r="B1684" s="413" t="s">
        <v>215</v>
      </c>
      <c r="C1684" s="412" t="s">
        <v>9</v>
      </c>
      <c r="D1684" s="412" t="str">
        <f t="shared" si="78"/>
        <v>Surfers Paradise 65+</v>
      </c>
      <c r="E1684" s="463">
        <v>10903</v>
      </c>
      <c r="F1684" s="460">
        <f t="shared" si="79"/>
        <v>10903</v>
      </c>
      <c r="G1684" s="461">
        <v>1.256</v>
      </c>
      <c r="H1684" s="462">
        <f t="shared" si="80"/>
        <v>1.256</v>
      </c>
      <c r="I1684" s="457">
        <v>51</v>
      </c>
      <c r="J1684" s="458">
        <v>5.1076614922383572E-3</v>
      </c>
      <c r="K1684" s="457">
        <v>1132</v>
      </c>
      <c r="L1684" s="458">
        <v>0.11337005508262393</v>
      </c>
      <c r="M1684" s="457">
        <v>558</v>
      </c>
      <c r="N1684" s="458">
        <v>5.5883825738607909E-2</v>
      </c>
    </row>
    <row r="1685" spans="1:14" x14ac:dyDescent="0.3">
      <c r="A1685" s="412" t="s">
        <v>1093</v>
      </c>
      <c r="B1685" s="413" t="s">
        <v>215</v>
      </c>
      <c r="C1685" s="412" t="s">
        <v>850</v>
      </c>
      <c r="D1685" s="412" t="str">
        <f t="shared" si="78"/>
        <v>Surfers Paradise ALL</v>
      </c>
      <c r="E1685" s="463">
        <v>49477</v>
      </c>
      <c r="F1685" s="460">
        <f t="shared" si="79"/>
        <v>49477</v>
      </c>
      <c r="G1685" s="461">
        <v>1.256</v>
      </c>
      <c r="H1685" s="462">
        <f t="shared" si="80"/>
        <v>1.256</v>
      </c>
      <c r="I1685" s="457">
        <v>528</v>
      </c>
      <c r="J1685" s="458">
        <v>1.1682191295882469E-2</v>
      </c>
      <c r="K1685" s="457">
        <v>10108</v>
      </c>
      <c r="L1685" s="458">
        <v>0.22364316215678032</v>
      </c>
      <c r="M1685" s="457">
        <v>951</v>
      </c>
      <c r="N1685" s="458">
        <v>2.1041219549970132E-2</v>
      </c>
    </row>
    <row r="1686" spans="1:14" x14ac:dyDescent="0.3">
      <c r="A1686" s="412" t="s">
        <v>1093</v>
      </c>
      <c r="B1686" s="413" t="s">
        <v>103</v>
      </c>
      <c r="C1686" s="465" t="s">
        <v>361</v>
      </c>
      <c r="D1686" s="412" t="str">
        <f t="shared" si="78"/>
        <v>Sutherland - Menai - Heathcote 12to17</v>
      </c>
      <c r="E1686" s="463">
        <v>9235</v>
      </c>
      <c r="F1686" s="460">
        <f t="shared" si="79"/>
        <v>9235</v>
      </c>
      <c r="G1686" s="461">
        <v>1.0416666666666667</v>
      </c>
      <c r="H1686" s="462">
        <f t="shared" si="80"/>
        <v>1.0416666666666667</v>
      </c>
      <c r="I1686" s="457">
        <v>258</v>
      </c>
      <c r="J1686" s="458">
        <v>2.8398458998348926E-2</v>
      </c>
      <c r="K1686" s="457">
        <v>698</v>
      </c>
      <c r="L1686" s="458">
        <v>7.6829939460649421E-2</v>
      </c>
      <c r="M1686" s="457">
        <v>0</v>
      </c>
      <c r="N1686" s="458">
        <v>0</v>
      </c>
    </row>
    <row r="1687" spans="1:14" x14ac:dyDescent="0.3">
      <c r="A1687" s="412" t="s">
        <v>1093</v>
      </c>
      <c r="B1687" s="413" t="s">
        <v>103</v>
      </c>
      <c r="C1687" s="465" t="s">
        <v>362</v>
      </c>
      <c r="D1687" s="412" t="str">
        <f t="shared" si="78"/>
        <v>Sutherland - Menai - Heathcote 18to24</v>
      </c>
      <c r="E1687" s="463">
        <v>9899</v>
      </c>
      <c r="F1687" s="460">
        <f t="shared" si="79"/>
        <v>9899</v>
      </c>
      <c r="G1687" s="461">
        <v>0.67200000000000004</v>
      </c>
      <c r="H1687" s="462">
        <f t="shared" si="80"/>
        <v>0.67200000000000004</v>
      </c>
      <c r="I1687" s="457">
        <v>207</v>
      </c>
      <c r="J1687" s="458">
        <v>2.2699857440508828E-2</v>
      </c>
      <c r="K1687" s="457">
        <v>785</v>
      </c>
      <c r="L1687" s="458">
        <v>8.6084000438644587E-2</v>
      </c>
      <c r="M1687" s="457">
        <v>43</v>
      </c>
      <c r="N1687" s="458">
        <v>4.7154293233907223E-3</v>
      </c>
    </row>
    <row r="1688" spans="1:14" x14ac:dyDescent="0.3">
      <c r="A1688" s="412" t="s">
        <v>1093</v>
      </c>
      <c r="B1688" s="413" t="s">
        <v>103</v>
      </c>
      <c r="C1688" s="465" t="s">
        <v>364</v>
      </c>
      <c r="D1688" s="412" t="str">
        <f t="shared" si="78"/>
        <v>Sutherland - Menai - Heathcote 25to64</v>
      </c>
      <c r="E1688" s="463">
        <v>56842</v>
      </c>
      <c r="F1688" s="460">
        <f t="shared" si="79"/>
        <v>56842</v>
      </c>
      <c r="G1688" s="461">
        <v>0.67200000000000004</v>
      </c>
      <c r="H1688" s="462">
        <f t="shared" si="80"/>
        <v>0.67200000000000004</v>
      </c>
      <c r="I1688" s="457">
        <v>660</v>
      </c>
      <c r="J1688" s="458">
        <v>1.1631390656116174E-2</v>
      </c>
      <c r="K1688" s="457">
        <v>8469</v>
      </c>
      <c r="L1688" s="458">
        <v>0.14925189010098161</v>
      </c>
      <c r="M1688" s="457">
        <v>927</v>
      </c>
      <c r="N1688" s="458">
        <v>1.6336816876090444E-2</v>
      </c>
    </row>
    <row r="1689" spans="1:14" x14ac:dyDescent="0.3">
      <c r="A1689" s="412" t="s">
        <v>1093</v>
      </c>
      <c r="B1689" s="413" t="s">
        <v>103</v>
      </c>
      <c r="C1689" s="412" t="s">
        <v>9</v>
      </c>
      <c r="D1689" s="412" t="str">
        <f t="shared" si="78"/>
        <v>Sutherland - Menai - Heathcote 65+</v>
      </c>
      <c r="E1689" s="463">
        <v>20042</v>
      </c>
      <c r="F1689" s="460">
        <f t="shared" si="79"/>
        <v>20042</v>
      </c>
      <c r="G1689" s="461">
        <v>0.67200000000000004</v>
      </c>
      <c r="H1689" s="462">
        <f t="shared" si="80"/>
        <v>0.67200000000000004</v>
      </c>
      <c r="I1689" s="457">
        <v>98</v>
      </c>
      <c r="J1689" s="458">
        <v>4.9733570159857902E-3</v>
      </c>
      <c r="K1689" s="457">
        <v>2515</v>
      </c>
      <c r="L1689" s="458">
        <v>0.12763258056330881</v>
      </c>
      <c r="M1689" s="457">
        <v>999</v>
      </c>
      <c r="N1689" s="458">
        <v>5.0697792438467393E-2</v>
      </c>
    </row>
    <row r="1690" spans="1:14" x14ac:dyDescent="0.3">
      <c r="A1690" s="412" t="s">
        <v>1093</v>
      </c>
      <c r="B1690" s="413" t="s">
        <v>103</v>
      </c>
      <c r="C1690" s="412" t="s">
        <v>850</v>
      </c>
      <c r="D1690" s="412" t="str">
        <f t="shared" si="78"/>
        <v>Sutherland - Menai - Heathcote ALL</v>
      </c>
      <c r="E1690" s="463">
        <v>113160</v>
      </c>
      <c r="F1690" s="460">
        <f t="shared" si="79"/>
        <v>113160</v>
      </c>
      <c r="G1690" s="461">
        <v>0.67200000000000004</v>
      </c>
      <c r="H1690" s="462">
        <f t="shared" si="80"/>
        <v>0.67200000000000004</v>
      </c>
      <c r="I1690" s="457">
        <v>1603</v>
      </c>
      <c r="J1690" s="458">
        <v>1.4345802756398783E-2</v>
      </c>
      <c r="K1690" s="457">
        <v>14318</v>
      </c>
      <c r="L1690" s="458">
        <v>0.12813674601754071</v>
      </c>
      <c r="M1690" s="457">
        <v>1977</v>
      </c>
      <c r="N1690" s="458">
        <v>1.7692858421335243E-2</v>
      </c>
    </row>
    <row r="1691" spans="1:14" x14ac:dyDescent="0.3">
      <c r="A1691" s="412" t="s">
        <v>1093</v>
      </c>
      <c r="B1691" s="413" t="s">
        <v>292</v>
      </c>
      <c r="C1691" s="465" t="s">
        <v>361</v>
      </c>
      <c r="D1691" s="412" t="str">
        <f t="shared" si="78"/>
        <v>Swan 12to17</v>
      </c>
      <c r="E1691" s="463">
        <v>13283</v>
      </c>
      <c r="F1691" s="460">
        <f t="shared" si="79"/>
        <v>13283</v>
      </c>
      <c r="G1691" s="461">
        <v>0.33333333333333331</v>
      </c>
      <c r="H1691" s="462">
        <f t="shared" si="80"/>
        <v>0.33333333333333331</v>
      </c>
      <c r="I1691" s="457">
        <v>684</v>
      </c>
      <c r="J1691" s="458">
        <v>5.8207812101097781E-2</v>
      </c>
      <c r="K1691" s="457">
        <v>2332</v>
      </c>
      <c r="L1691" s="458">
        <v>0.19845119564292402</v>
      </c>
      <c r="M1691" s="457">
        <v>4</v>
      </c>
      <c r="N1691" s="458">
        <v>3.4039656199472384E-4</v>
      </c>
    </row>
    <row r="1692" spans="1:14" x14ac:dyDescent="0.3">
      <c r="A1692" s="412" t="s">
        <v>1093</v>
      </c>
      <c r="B1692" s="413" t="s">
        <v>292</v>
      </c>
      <c r="C1692" s="465" t="s">
        <v>362</v>
      </c>
      <c r="D1692" s="412" t="str">
        <f t="shared" si="78"/>
        <v>Swan 18to24</v>
      </c>
      <c r="E1692" s="463">
        <v>14887</v>
      </c>
      <c r="F1692" s="460">
        <f t="shared" si="79"/>
        <v>14887</v>
      </c>
      <c r="G1692" s="461">
        <v>1.208</v>
      </c>
      <c r="H1692" s="462">
        <f t="shared" si="80"/>
        <v>1.208</v>
      </c>
      <c r="I1692" s="457">
        <v>558</v>
      </c>
      <c r="J1692" s="458">
        <v>4.3172147001934238E-2</v>
      </c>
      <c r="K1692" s="457">
        <v>2617</v>
      </c>
      <c r="L1692" s="458">
        <v>0.20247582205029013</v>
      </c>
      <c r="M1692" s="457">
        <v>84</v>
      </c>
      <c r="N1692" s="458">
        <v>6.4990328820116053E-3</v>
      </c>
    </row>
    <row r="1693" spans="1:14" x14ac:dyDescent="0.3">
      <c r="A1693" s="412" t="s">
        <v>1093</v>
      </c>
      <c r="B1693" s="413" t="s">
        <v>292</v>
      </c>
      <c r="C1693" s="465" t="s">
        <v>364</v>
      </c>
      <c r="D1693" s="412" t="str">
        <f t="shared" si="78"/>
        <v>Swan 25to64</v>
      </c>
      <c r="E1693" s="463">
        <v>90513</v>
      </c>
      <c r="F1693" s="460">
        <f t="shared" si="79"/>
        <v>90513</v>
      </c>
      <c r="G1693" s="461">
        <v>1.208</v>
      </c>
      <c r="H1693" s="462">
        <f t="shared" si="80"/>
        <v>1.208</v>
      </c>
      <c r="I1693" s="457">
        <v>2057</v>
      </c>
      <c r="J1693" s="458">
        <v>2.5597949177430995E-2</v>
      </c>
      <c r="K1693" s="457">
        <v>20377</v>
      </c>
      <c r="L1693" s="458">
        <v>0.2535777396152219</v>
      </c>
      <c r="M1693" s="457">
        <v>1617</v>
      </c>
      <c r="N1693" s="458">
        <v>2.0122452027178377E-2</v>
      </c>
    </row>
    <row r="1694" spans="1:14" x14ac:dyDescent="0.3">
      <c r="A1694" s="412" t="s">
        <v>1093</v>
      </c>
      <c r="B1694" s="413" t="s">
        <v>292</v>
      </c>
      <c r="C1694" s="412" t="s">
        <v>9</v>
      </c>
      <c r="D1694" s="412" t="str">
        <f t="shared" si="78"/>
        <v>Swan 65+</v>
      </c>
      <c r="E1694" s="463">
        <v>18948</v>
      </c>
      <c r="F1694" s="460">
        <f t="shared" si="79"/>
        <v>18948</v>
      </c>
      <c r="G1694" s="461">
        <v>1.208</v>
      </c>
      <c r="H1694" s="462">
        <f t="shared" si="80"/>
        <v>1.208</v>
      </c>
      <c r="I1694" s="457">
        <v>174</v>
      </c>
      <c r="J1694" s="458">
        <v>1.0219664043228004E-2</v>
      </c>
      <c r="K1694" s="457">
        <v>2798</v>
      </c>
      <c r="L1694" s="458">
        <v>0.16433689651121813</v>
      </c>
      <c r="M1694" s="457">
        <v>1095</v>
      </c>
      <c r="N1694" s="458">
        <v>6.4313403030658994E-2</v>
      </c>
    </row>
    <row r="1695" spans="1:14" x14ac:dyDescent="0.3">
      <c r="A1695" s="412" t="s">
        <v>1093</v>
      </c>
      <c r="B1695" s="413" t="s">
        <v>292</v>
      </c>
      <c r="C1695" s="412" t="s">
        <v>850</v>
      </c>
      <c r="D1695" s="412" t="str">
        <f t="shared" si="78"/>
        <v>Swan ALL</v>
      </c>
      <c r="E1695" s="463">
        <v>166126</v>
      </c>
      <c r="F1695" s="460">
        <f t="shared" si="79"/>
        <v>166126</v>
      </c>
      <c r="G1695" s="461">
        <v>1.208</v>
      </c>
      <c r="H1695" s="462">
        <f t="shared" si="80"/>
        <v>1.208</v>
      </c>
      <c r="I1695" s="457">
        <v>4939</v>
      </c>
      <c r="J1695" s="458">
        <v>3.3298724414120441E-2</v>
      </c>
      <c r="K1695" s="457">
        <v>34068</v>
      </c>
      <c r="L1695" s="458">
        <v>0.22968636228796419</v>
      </c>
      <c r="M1695" s="457">
        <v>2804</v>
      </c>
      <c r="N1695" s="458">
        <v>1.8904560286939404E-2</v>
      </c>
    </row>
    <row r="1696" spans="1:14" x14ac:dyDescent="0.3">
      <c r="A1696" s="412" t="s">
        <v>1093</v>
      </c>
      <c r="B1696" s="413" t="s">
        <v>68</v>
      </c>
      <c r="C1696" s="465" t="s">
        <v>361</v>
      </c>
      <c r="D1696" s="412" t="str">
        <f t="shared" si="78"/>
        <v>Sydney Inner City 12to17</v>
      </c>
      <c r="E1696" s="463">
        <v>7595</v>
      </c>
      <c r="F1696" s="460">
        <f t="shared" si="79"/>
        <v>7595</v>
      </c>
      <c r="G1696" s="461">
        <v>1.0833333333333333</v>
      </c>
      <c r="H1696" s="462">
        <f t="shared" si="80"/>
        <v>1.0833333333333333</v>
      </c>
      <c r="I1696" s="457">
        <v>230</v>
      </c>
      <c r="J1696" s="458">
        <v>5.1431127012522358E-2</v>
      </c>
      <c r="K1696" s="457">
        <v>1094</v>
      </c>
      <c r="L1696" s="458">
        <v>0.24463327370304114</v>
      </c>
      <c r="M1696" s="457">
        <v>0</v>
      </c>
      <c r="N1696" s="458">
        <v>0</v>
      </c>
    </row>
    <row r="1697" spans="1:14" x14ac:dyDescent="0.3">
      <c r="A1697" s="412" t="s">
        <v>1093</v>
      </c>
      <c r="B1697" s="413" t="s">
        <v>68</v>
      </c>
      <c r="C1697" s="465" t="s">
        <v>362</v>
      </c>
      <c r="D1697" s="412" t="str">
        <f t="shared" si="78"/>
        <v>Sydney Inner City 18to24</v>
      </c>
      <c r="E1697" s="463">
        <v>32079</v>
      </c>
      <c r="F1697" s="460">
        <f t="shared" si="79"/>
        <v>32079</v>
      </c>
      <c r="G1697" s="461">
        <v>1.1520000000000001</v>
      </c>
      <c r="H1697" s="462">
        <f t="shared" si="80"/>
        <v>1.1520000000000001</v>
      </c>
      <c r="I1697" s="457">
        <v>437</v>
      </c>
      <c r="J1697" s="458">
        <v>1.7128522713910556E-2</v>
      </c>
      <c r="K1697" s="457">
        <v>11022</v>
      </c>
      <c r="L1697" s="458">
        <v>0.4320150511503939</v>
      </c>
      <c r="M1697" s="457">
        <v>387</v>
      </c>
      <c r="N1697" s="458">
        <v>1.5168737506369302E-2</v>
      </c>
    </row>
    <row r="1698" spans="1:14" x14ac:dyDescent="0.3">
      <c r="A1698" s="412" t="s">
        <v>1093</v>
      </c>
      <c r="B1698" s="413" t="s">
        <v>68</v>
      </c>
      <c r="C1698" s="465" t="s">
        <v>364</v>
      </c>
      <c r="D1698" s="412" t="str">
        <f t="shared" si="78"/>
        <v>Sydney Inner City 25to64</v>
      </c>
      <c r="E1698" s="463">
        <v>162147</v>
      </c>
      <c r="F1698" s="460">
        <f t="shared" si="79"/>
        <v>162147</v>
      </c>
      <c r="G1698" s="461">
        <v>1.1520000000000001</v>
      </c>
      <c r="H1698" s="462">
        <f t="shared" si="80"/>
        <v>1.1520000000000001</v>
      </c>
      <c r="I1698" s="457">
        <v>1780</v>
      </c>
      <c r="J1698" s="458">
        <v>1.1645861139462458E-2</v>
      </c>
      <c r="K1698" s="457">
        <v>51696</v>
      </c>
      <c r="L1698" s="458">
        <v>0.33822721205935463</v>
      </c>
      <c r="M1698" s="457">
        <v>2064</v>
      </c>
      <c r="N1698" s="458">
        <v>1.3503964826882311E-2</v>
      </c>
    </row>
    <row r="1699" spans="1:14" x14ac:dyDescent="0.3">
      <c r="A1699" s="412" t="s">
        <v>1093</v>
      </c>
      <c r="B1699" s="413" t="s">
        <v>68</v>
      </c>
      <c r="C1699" s="412" t="s">
        <v>9</v>
      </c>
      <c r="D1699" s="412" t="str">
        <f t="shared" si="78"/>
        <v>Sydney Inner City 65+</v>
      </c>
      <c r="E1699" s="463">
        <v>21555</v>
      </c>
      <c r="F1699" s="460">
        <f t="shared" si="79"/>
        <v>21555</v>
      </c>
      <c r="G1699" s="461">
        <v>1.1520000000000001</v>
      </c>
      <c r="H1699" s="462">
        <f t="shared" si="80"/>
        <v>1.1520000000000001</v>
      </c>
      <c r="I1699" s="457">
        <v>214</v>
      </c>
      <c r="J1699" s="458">
        <v>1.0379783673667362E-2</v>
      </c>
      <c r="K1699" s="457">
        <v>6029</v>
      </c>
      <c r="L1699" s="458">
        <v>0.292428578357666</v>
      </c>
      <c r="M1699" s="457">
        <v>665</v>
      </c>
      <c r="N1699" s="458">
        <v>3.2254935247611194E-2</v>
      </c>
    </row>
    <row r="1700" spans="1:14" x14ac:dyDescent="0.3">
      <c r="A1700" s="412" t="s">
        <v>1093</v>
      </c>
      <c r="B1700" s="413" t="s">
        <v>68</v>
      </c>
      <c r="C1700" s="412" t="s">
        <v>850</v>
      </c>
      <c r="D1700" s="412" t="str">
        <f t="shared" si="78"/>
        <v>Sydney Inner City ALL</v>
      </c>
      <c r="E1700" s="463">
        <v>237855</v>
      </c>
      <c r="F1700" s="460">
        <f t="shared" si="79"/>
        <v>237855</v>
      </c>
      <c r="G1700" s="461">
        <v>1.1520000000000001</v>
      </c>
      <c r="H1700" s="462">
        <f t="shared" si="80"/>
        <v>1.1520000000000001</v>
      </c>
      <c r="I1700" s="457">
        <v>3101</v>
      </c>
      <c r="J1700" s="458">
        <v>1.4238159737367709E-2</v>
      </c>
      <c r="K1700" s="457">
        <v>74307</v>
      </c>
      <c r="L1700" s="458">
        <v>0.34117863128170989</v>
      </c>
      <c r="M1700" s="457">
        <v>3110</v>
      </c>
      <c r="N1700" s="458">
        <v>1.4279483000068873E-2</v>
      </c>
    </row>
    <row r="1701" spans="1:14" x14ac:dyDescent="0.3">
      <c r="A1701" s="412" t="s">
        <v>1093</v>
      </c>
      <c r="B1701" s="413" t="s">
        <v>198</v>
      </c>
      <c r="C1701" s="465" t="s">
        <v>361</v>
      </c>
      <c r="D1701" s="412" t="str">
        <f t="shared" si="78"/>
        <v>Tablelands (East) - Kuranda 12to17</v>
      </c>
      <c r="E1701" s="463">
        <v>3535</v>
      </c>
      <c r="F1701" s="460">
        <f t="shared" si="79"/>
        <v>3535</v>
      </c>
      <c r="G1701" s="461">
        <v>2.0416666666666665</v>
      </c>
      <c r="H1701" s="462">
        <f t="shared" si="80"/>
        <v>2.0416666666666665</v>
      </c>
      <c r="I1701" s="457">
        <v>671</v>
      </c>
      <c r="J1701" s="458">
        <v>0.19057086055097983</v>
      </c>
      <c r="K1701" s="457">
        <v>151</v>
      </c>
      <c r="L1701" s="458">
        <v>4.2885543879579664E-2</v>
      </c>
      <c r="M1701" s="457">
        <v>0</v>
      </c>
      <c r="N1701" s="458">
        <v>0</v>
      </c>
    </row>
    <row r="1702" spans="1:14" x14ac:dyDescent="0.3">
      <c r="A1702" s="412" t="s">
        <v>1093</v>
      </c>
      <c r="B1702" s="413" t="s">
        <v>198</v>
      </c>
      <c r="C1702" s="465" t="s">
        <v>362</v>
      </c>
      <c r="D1702" s="412" t="str">
        <f t="shared" si="78"/>
        <v>Tablelands (East) - Kuranda 18to24</v>
      </c>
      <c r="E1702" s="463">
        <v>2853</v>
      </c>
      <c r="F1702" s="460">
        <f t="shared" si="79"/>
        <v>2853</v>
      </c>
      <c r="G1702" s="461">
        <v>2.0880000000000001</v>
      </c>
      <c r="H1702" s="462">
        <f t="shared" si="80"/>
        <v>2.0880000000000001</v>
      </c>
      <c r="I1702" s="457">
        <v>384</v>
      </c>
      <c r="J1702" s="458">
        <v>0.15874328234807772</v>
      </c>
      <c r="K1702" s="457">
        <v>143</v>
      </c>
      <c r="L1702" s="458">
        <v>5.9115336916081028E-2</v>
      </c>
      <c r="M1702" s="457">
        <v>13</v>
      </c>
      <c r="N1702" s="458">
        <v>5.3741215378255479E-3</v>
      </c>
    </row>
    <row r="1703" spans="1:14" x14ac:dyDescent="0.3">
      <c r="A1703" s="412" t="s">
        <v>1093</v>
      </c>
      <c r="B1703" s="413" t="s">
        <v>198</v>
      </c>
      <c r="C1703" s="465" t="s">
        <v>364</v>
      </c>
      <c r="D1703" s="412" t="str">
        <f t="shared" si="78"/>
        <v>Tablelands (East) - Kuranda 25to64</v>
      </c>
      <c r="E1703" s="463">
        <v>21234</v>
      </c>
      <c r="F1703" s="460">
        <f t="shared" si="79"/>
        <v>21234</v>
      </c>
      <c r="G1703" s="461">
        <v>2.0880000000000001</v>
      </c>
      <c r="H1703" s="462">
        <f t="shared" si="80"/>
        <v>2.0880000000000001</v>
      </c>
      <c r="I1703" s="457">
        <v>1754</v>
      </c>
      <c r="J1703" s="458">
        <v>8.4477195010354958E-2</v>
      </c>
      <c r="K1703" s="457">
        <v>1707</v>
      </c>
      <c r="L1703" s="458">
        <v>8.2213552954775324E-2</v>
      </c>
      <c r="M1703" s="457">
        <v>641</v>
      </c>
      <c r="N1703" s="458">
        <v>3.0872224630352069E-2</v>
      </c>
    </row>
    <row r="1704" spans="1:14" x14ac:dyDescent="0.3">
      <c r="A1704" s="412" t="s">
        <v>1093</v>
      </c>
      <c r="B1704" s="413" t="s">
        <v>198</v>
      </c>
      <c r="C1704" s="412" t="s">
        <v>9</v>
      </c>
      <c r="D1704" s="412" t="str">
        <f t="shared" si="78"/>
        <v>Tablelands (East) - Kuranda 65+</v>
      </c>
      <c r="E1704" s="463">
        <v>11094</v>
      </c>
      <c r="F1704" s="460">
        <f t="shared" si="79"/>
        <v>11094</v>
      </c>
      <c r="G1704" s="461">
        <v>2.0880000000000001</v>
      </c>
      <c r="H1704" s="462">
        <f t="shared" si="80"/>
        <v>2.0880000000000001</v>
      </c>
      <c r="I1704" s="457">
        <v>311</v>
      </c>
      <c r="J1704" s="458">
        <v>2.948705793116526E-2</v>
      </c>
      <c r="K1704" s="457">
        <v>782</v>
      </c>
      <c r="L1704" s="458">
        <v>7.4144306437849625E-2</v>
      </c>
      <c r="M1704" s="457">
        <v>848</v>
      </c>
      <c r="N1704" s="458">
        <v>8.0402010050251257E-2</v>
      </c>
    </row>
    <row r="1705" spans="1:14" x14ac:dyDescent="0.3">
      <c r="A1705" s="412" t="s">
        <v>1093</v>
      </c>
      <c r="B1705" s="413" t="s">
        <v>198</v>
      </c>
      <c r="C1705" s="412" t="s">
        <v>850</v>
      </c>
      <c r="D1705" s="412" t="str">
        <f t="shared" si="78"/>
        <v>Tablelands (East) - Kuranda ALL</v>
      </c>
      <c r="E1705" s="463">
        <v>44621</v>
      </c>
      <c r="F1705" s="460">
        <f t="shared" si="79"/>
        <v>44621</v>
      </c>
      <c r="G1705" s="461">
        <v>2.0880000000000001</v>
      </c>
      <c r="H1705" s="462">
        <f t="shared" si="80"/>
        <v>2.0880000000000001</v>
      </c>
      <c r="I1705" s="457">
        <v>4176</v>
      </c>
      <c r="J1705" s="458">
        <v>9.7342657342657346E-2</v>
      </c>
      <c r="K1705" s="457">
        <v>3103</v>
      </c>
      <c r="L1705" s="458">
        <v>7.2331002331002328E-2</v>
      </c>
      <c r="M1705" s="457">
        <v>1501</v>
      </c>
      <c r="N1705" s="458">
        <v>3.4988344988344987E-2</v>
      </c>
    </row>
    <row r="1706" spans="1:14" x14ac:dyDescent="0.3">
      <c r="A1706" s="412" t="s">
        <v>1093</v>
      </c>
      <c r="B1706" s="413" t="s">
        <v>47</v>
      </c>
      <c r="C1706" s="465" t="s">
        <v>361</v>
      </c>
      <c r="D1706" s="412" t="str">
        <f t="shared" si="78"/>
        <v>Tamworth - Gunnedah 12to17</v>
      </c>
      <c r="E1706" s="463">
        <v>7144</v>
      </c>
      <c r="F1706" s="460">
        <f t="shared" si="79"/>
        <v>7144</v>
      </c>
      <c r="G1706" s="461">
        <v>1.9166666666666665</v>
      </c>
      <c r="H1706" s="462">
        <f t="shared" si="80"/>
        <v>1.9166666666666665</v>
      </c>
      <c r="I1706" s="457">
        <v>1520</v>
      </c>
      <c r="J1706" s="458">
        <v>0.2172049156901972</v>
      </c>
      <c r="K1706" s="457">
        <v>221</v>
      </c>
      <c r="L1706" s="458">
        <v>3.1580451557587881E-2</v>
      </c>
      <c r="M1706" s="457">
        <v>0</v>
      </c>
      <c r="N1706" s="458">
        <v>0</v>
      </c>
    </row>
    <row r="1707" spans="1:14" x14ac:dyDescent="0.3">
      <c r="A1707" s="412" t="s">
        <v>1093</v>
      </c>
      <c r="B1707" s="413" t="s">
        <v>47</v>
      </c>
      <c r="C1707" s="465" t="s">
        <v>362</v>
      </c>
      <c r="D1707" s="412" t="str">
        <f t="shared" si="78"/>
        <v>Tamworth - Gunnedah 18to24</v>
      </c>
      <c r="E1707" s="463">
        <v>6852</v>
      </c>
      <c r="F1707" s="460">
        <f t="shared" si="79"/>
        <v>6852</v>
      </c>
      <c r="G1707" s="461">
        <v>1.296</v>
      </c>
      <c r="H1707" s="462">
        <f t="shared" si="80"/>
        <v>1.296</v>
      </c>
      <c r="I1707" s="457">
        <v>1336</v>
      </c>
      <c r="J1707" s="458">
        <v>0.21270498328291673</v>
      </c>
      <c r="K1707" s="457">
        <v>238</v>
      </c>
      <c r="L1707" s="458">
        <v>3.7892055405190257E-2</v>
      </c>
      <c r="M1707" s="457">
        <v>22</v>
      </c>
      <c r="N1707" s="458">
        <v>3.5026269702276708E-3</v>
      </c>
    </row>
    <row r="1708" spans="1:14" x14ac:dyDescent="0.3">
      <c r="A1708" s="412" t="s">
        <v>1093</v>
      </c>
      <c r="B1708" s="413" t="s">
        <v>47</v>
      </c>
      <c r="C1708" s="465" t="s">
        <v>364</v>
      </c>
      <c r="D1708" s="412" t="str">
        <f t="shared" si="78"/>
        <v>Tamworth - Gunnedah 25to64</v>
      </c>
      <c r="E1708" s="463">
        <v>41639</v>
      </c>
      <c r="F1708" s="460">
        <f t="shared" si="79"/>
        <v>41639</v>
      </c>
      <c r="G1708" s="461">
        <v>1.296</v>
      </c>
      <c r="H1708" s="462">
        <f t="shared" si="80"/>
        <v>1.296</v>
      </c>
      <c r="I1708" s="457">
        <v>4380</v>
      </c>
      <c r="J1708" s="458">
        <v>0.10760613207547169</v>
      </c>
      <c r="K1708" s="457">
        <v>2847</v>
      </c>
      <c r="L1708" s="458">
        <v>6.9943985849056603E-2</v>
      </c>
      <c r="M1708" s="457">
        <v>875</v>
      </c>
      <c r="N1708" s="458">
        <v>2.1496658805031446E-2</v>
      </c>
    </row>
    <row r="1709" spans="1:14" x14ac:dyDescent="0.3">
      <c r="A1709" s="412" t="s">
        <v>1093</v>
      </c>
      <c r="B1709" s="413" t="s">
        <v>47</v>
      </c>
      <c r="C1709" s="412" t="s">
        <v>9</v>
      </c>
      <c r="D1709" s="412" t="str">
        <f t="shared" si="78"/>
        <v>Tamworth - Gunnedah 65+</v>
      </c>
      <c r="E1709" s="463">
        <v>17461</v>
      </c>
      <c r="F1709" s="460">
        <f t="shared" si="79"/>
        <v>17461</v>
      </c>
      <c r="G1709" s="461">
        <v>1.296</v>
      </c>
      <c r="H1709" s="462">
        <f t="shared" si="80"/>
        <v>1.296</v>
      </c>
      <c r="I1709" s="457">
        <v>755</v>
      </c>
      <c r="J1709" s="458">
        <v>4.4188224277186001E-2</v>
      </c>
      <c r="K1709" s="457">
        <v>214</v>
      </c>
      <c r="L1709" s="458">
        <v>1.2524874165983847E-2</v>
      </c>
      <c r="M1709" s="457">
        <v>1032</v>
      </c>
      <c r="N1709" s="458">
        <v>6.0400327753716496E-2</v>
      </c>
    </row>
    <row r="1710" spans="1:14" x14ac:dyDescent="0.3">
      <c r="A1710" s="412" t="s">
        <v>1093</v>
      </c>
      <c r="B1710" s="413" t="s">
        <v>47</v>
      </c>
      <c r="C1710" s="412" t="s">
        <v>850</v>
      </c>
      <c r="D1710" s="412" t="str">
        <f t="shared" si="78"/>
        <v>Tamworth - Gunnedah ALL</v>
      </c>
      <c r="E1710" s="463">
        <v>87178</v>
      </c>
      <c r="F1710" s="460">
        <f t="shared" si="79"/>
        <v>87178</v>
      </c>
      <c r="G1710" s="461">
        <v>1.296</v>
      </c>
      <c r="H1710" s="462">
        <f t="shared" si="80"/>
        <v>1.296</v>
      </c>
      <c r="I1710" s="457">
        <v>11308</v>
      </c>
      <c r="J1710" s="458">
        <v>0.13369748992066588</v>
      </c>
      <c r="K1710" s="457">
        <v>4184</v>
      </c>
      <c r="L1710" s="458">
        <v>4.9468544201279274E-2</v>
      </c>
      <c r="M1710" s="457">
        <v>1929</v>
      </c>
      <c r="N1710" s="458">
        <v>2.2807079771574503E-2</v>
      </c>
    </row>
    <row r="1711" spans="1:14" x14ac:dyDescent="0.3">
      <c r="A1711" s="412" t="s">
        <v>1093</v>
      </c>
      <c r="B1711" s="413" t="s">
        <v>40</v>
      </c>
      <c r="C1711" s="465" t="s">
        <v>361</v>
      </c>
      <c r="D1711" s="412" t="str">
        <f t="shared" si="78"/>
        <v>Taree - Gloucester 12to17</v>
      </c>
      <c r="E1711" s="463">
        <v>4074</v>
      </c>
      <c r="F1711" s="460">
        <f t="shared" si="79"/>
        <v>4074</v>
      </c>
      <c r="G1711" s="461">
        <v>2.0833333333333335</v>
      </c>
      <c r="H1711" s="462">
        <f t="shared" si="80"/>
        <v>2.0833333333333335</v>
      </c>
      <c r="I1711" s="457">
        <v>697</v>
      </c>
      <c r="J1711" s="458">
        <v>0.17192895905278738</v>
      </c>
      <c r="K1711" s="457">
        <v>98</v>
      </c>
      <c r="L1711" s="458">
        <v>2.4173655648741982E-2</v>
      </c>
      <c r="M1711" s="457">
        <v>0</v>
      </c>
      <c r="N1711" s="458">
        <v>0</v>
      </c>
    </row>
    <row r="1712" spans="1:14" x14ac:dyDescent="0.3">
      <c r="A1712" s="412" t="s">
        <v>1093</v>
      </c>
      <c r="B1712" s="413" t="s">
        <v>40</v>
      </c>
      <c r="C1712" s="465" t="s">
        <v>362</v>
      </c>
      <c r="D1712" s="412" t="str">
        <f t="shared" si="78"/>
        <v>Taree - Gloucester 18to24</v>
      </c>
      <c r="E1712" s="463">
        <v>3574</v>
      </c>
      <c r="F1712" s="460">
        <f t="shared" si="79"/>
        <v>3574</v>
      </c>
      <c r="G1712" s="461">
        <v>0.99199999999999999</v>
      </c>
      <c r="H1712" s="462">
        <f t="shared" si="80"/>
        <v>0.99199999999999999</v>
      </c>
      <c r="I1712" s="457">
        <v>491</v>
      </c>
      <c r="J1712" s="458">
        <v>0.14924012158054711</v>
      </c>
      <c r="K1712" s="457">
        <v>68</v>
      </c>
      <c r="L1712" s="458">
        <v>2.0668693009118541E-2</v>
      </c>
      <c r="M1712" s="457">
        <v>13</v>
      </c>
      <c r="N1712" s="458">
        <v>3.9513677811550156E-3</v>
      </c>
    </row>
    <row r="1713" spans="1:14" x14ac:dyDescent="0.3">
      <c r="A1713" s="412" t="s">
        <v>1093</v>
      </c>
      <c r="B1713" s="413" t="s">
        <v>40</v>
      </c>
      <c r="C1713" s="465" t="s">
        <v>364</v>
      </c>
      <c r="D1713" s="412" t="str">
        <f t="shared" si="78"/>
        <v>Taree - Gloucester 25to64</v>
      </c>
      <c r="E1713" s="463">
        <v>25752</v>
      </c>
      <c r="F1713" s="460">
        <f t="shared" si="79"/>
        <v>25752</v>
      </c>
      <c r="G1713" s="461">
        <v>0.99199999999999999</v>
      </c>
      <c r="H1713" s="462">
        <f t="shared" si="80"/>
        <v>0.99199999999999999</v>
      </c>
      <c r="I1713" s="457">
        <v>1852</v>
      </c>
      <c r="J1713" s="458">
        <v>7.1644100580270792E-2</v>
      </c>
      <c r="K1713" s="457">
        <v>998</v>
      </c>
      <c r="L1713" s="458">
        <v>3.8607350096711797E-2</v>
      </c>
      <c r="M1713" s="457">
        <v>611</v>
      </c>
      <c r="N1713" s="458">
        <v>2.3636363636363636E-2</v>
      </c>
    </row>
    <row r="1714" spans="1:14" x14ac:dyDescent="0.3">
      <c r="A1714" s="412" t="s">
        <v>1093</v>
      </c>
      <c r="B1714" s="413" t="s">
        <v>40</v>
      </c>
      <c r="C1714" s="412" t="s">
        <v>9</v>
      </c>
      <c r="D1714" s="412" t="str">
        <f t="shared" si="78"/>
        <v>Taree - Gloucester 65+</v>
      </c>
      <c r="E1714" s="463">
        <v>17731</v>
      </c>
      <c r="F1714" s="460">
        <f t="shared" si="79"/>
        <v>17731</v>
      </c>
      <c r="G1714" s="461">
        <v>0.99199999999999999</v>
      </c>
      <c r="H1714" s="462">
        <f t="shared" si="80"/>
        <v>0.99199999999999999</v>
      </c>
      <c r="I1714" s="457">
        <v>344</v>
      </c>
      <c r="J1714" s="458">
        <v>2.012048897467392E-2</v>
      </c>
      <c r="K1714" s="457">
        <v>324</v>
      </c>
      <c r="L1714" s="458">
        <v>1.8950693104053343E-2</v>
      </c>
      <c r="M1714" s="457">
        <v>1240</v>
      </c>
      <c r="N1714" s="458">
        <v>7.2527343978475753E-2</v>
      </c>
    </row>
    <row r="1715" spans="1:14" x14ac:dyDescent="0.3">
      <c r="A1715" s="412" t="s">
        <v>1093</v>
      </c>
      <c r="B1715" s="413" t="s">
        <v>40</v>
      </c>
      <c r="C1715" s="412" t="s">
        <v>850</v>
      </c>
      <c r="D1715" s="412" t="str">
        <f t="shared" si="78"/>
        <v>Taree - Gloucester ALL</v>
      </c>
      <c r="E1715" s="463">
        <v>58419</v>
      </c>
      <c r="F1715" s="460">
        <f t="shared" si="79"/>
        <v>58419</v>
      </c>
      <c r="G1715" s="461">
        <v>0.99199999999999999</v>
      </c>
      <c r="H1715" s="462">
        <f t="shared" si="80"/>
        <v>0.99199999999999999</v>
      </c>
      <c r="I1715" s="457">
        <v>4731</v>
      </c>
      <c r="J1715" s="458">
        <v>8.2500653936698934E-2</v>
      </c>
      <c r="K1715" s="457">
        <v>1749</v>
      </c>
      <c r="L1715" s="458">
        <v>3.0499607637980642E-2</v>
      </c>
      <c r="M1715" s="457">
        <v>1867</v>
      </c>
      <c r="N1715" s="458">
        <v>3.255732845060598E-2</v>
      </c>
    </row>
    <row r="1716" spans="1:14" x14ac:dyDescent="0.3">
      <c r="A1716" s="412" t="s">
        <v>1093</v>
      </c>
      <c r="B1716" s="413" t="s">
        <v>266</v>
      </c>
      <c r="C1716" s="465" t="s">
        <v>361</v>
      </c>
      <c r="D1716" s="412" t="str">
        <f t="shared" si="78"/>
        <v>Tea Tree Gully 12to17</v>
      </c>
      <c r="E1716" s="463">
        <v>7198</v>
      </c>
      <c r="F1716" s="460">
        <f t="shared" si="79"/>
        <v>7198</v>
      </c>
      <c r="G1716" s="461">
        <v>0.33333333333333331</v>
      </c>
      <c r="H1716" s="462">
        <f t="shared" si="80"/>
        <v>0.33333333333333331</v>
      </c>
      <c r="I1716" s="457">
        <v>151</v>
      </c>
      <c r="J1716" s="458">
        <v>2.1827117664064758E-2</v>
      </c>
      <c r="K1716" s="457">
        <v>734</v>
      </c>
      <c r="L1716" s="458">
        <v>0.10610002891008963</v>
      </c>
      <c r="M1716" s="457">
        <v>0</v>
      </c>
      <c r="N1716" s="458">
        <v>0</v>
      </c>
    </row>
    <row r="1717" spans="1:14" x14ac:dyDescent="0.3">
      <c r="A1717" s="412" t="s">
        <v>1093</v>
      </c>
      <c r="B1717" s="413" t="s">
        <v>266</v>
      </c>
      <c r="C1717" s="465" t="s">
        <v>362</v>
      </c>
      <c r="D1717" s="412" t="str">
        <f t="shared" si="78"/>
        <v>Tea Tree Gully 18to24</v>
      </c>
      <c r="E1717" s="463">
        <v>8180</v>
      </c>
      <c r="F1717" s="460">
        <f t="shared" si="79"/>
        <v>8180</v>
      </c>
      <c r="G1717" s="461">
        <v>0.78400000000000003</v>
      </c>
      <c r="H1717" s="462">
        <f t="shared" si="80"/>
        <v>0.78400000000000003</v>
      </c>
      <c r="I1717" s="457">
        <v>139</v>
      </c>
      <c r="J1717" s="458">
        <v>1.7784032753326511E-2</v>
      </c>
      <c r="K1717" s="457">
        <v>955</v>
      </c>
      <c r="L1717" s="458">
        <v>0.12218526100307063</v>
      </c>
      <c r="M1717" s="457">
        <v>51</v>
      </c>
      <c r="N1717" s="458">
        <v>6.5250767656090071E-3</v>
      </c>
    </row>
    <row r="1718" spans="1:14" x14ac:dyDescent="0.3">
      <c r="A1718" s="412" t="s">
        <v>1093</v>
      </c>
      <c r="B1718" s="413" t="s">
        <v>266</v>
      </c>
      <c r="C1718" s="465" t="s">
        <v>364</v>
      </c>
      <c r="D1718" s="412" t="str">
        <f t="shared" si="78"/>
        <v>Tea Tree Gully 25to64</v>
      </c>
      <c r="E1718" s="463">
        <v>49936</v>
      </c>
      <c r="F1718" s="460">
        <f t="shared" si="79"/>
        <v>49936</v>
      </c>
      <c r="G1718" s="461">
        <v>0.78400000000000003</v>
      </c>
      <c r="H1718" s="462">
        <f t="shared" si="80"/>
        <v>0.78400000000000003</v>
      </c>
      <c r="I1718" s="457">
        <v>502</v>
      </c>
      <c r="J1718" s="458">
        <v>1.0258506181669562E-2</v>
      </c>
      <c r="K1718" s="457">
        <v>7985</v>
      </c>
      <c r="L1718" s="458">
        <v>0.16317564115663635</v>
      </c>
      <c r="M1718" s="457">
        <v>1372</v>
      </c>
      <c r="N1718" s="458">
        <v>2.8037192193726371E-2</v>
      </c>
    </row>
    <row r="1719" spans="1:14" x14ac:dyDescent="0.3">
      <c r="A1719" s="412" t="s">
        <v>1093</v>
      </c>
      <c r="B1719" s="413" t="s">
        <v>266</v>
      </c>
      <c r="C1719" s="412" t="s">
        <v>9</v>
      </c>
      <c r="D1719" s="412" t="str">
        <f t="shared" si="78"/>
        <v>Tea Tree Gully 65+</v>
      </c>
      <c r="E1719" s="463">
        <v>20422</v>
      </c>
      <c r="F1719" s="460">
        <f t="shared" si="79"/>
        <v>20422</v>
      </c>
      <c r="G1719" s="461">
        <v>0.78400000000000003</v>
      </c>
      <c r="H1719" s="462">
        <f t="shared" si="80"/>
        <v>0.78400000000000003</v>
      </c>
      <c r="I1719" s="457">
        <v>62</v>
      </c>
      <c r="J1719" s="458">
        <v>3.1051234536986026E-3</v>
      </c>
      <c r="K1719" s="457">
        <v>2126</v>
      </c>
      <c r="L1719" s="458">
        <v>0.10647568488005209</v>
      </c>
      <c r="M1719" s="457">
        <v>1369</v>
      </c>
      <c r="N1719" s="458">
        <v>6.8563129163119144E-2</v>
      </c>
    </row>
    <row r="1720" spans="1:14" x14ac:dyDescent="0.3">
      <c r="A1720" s="412" t="s">
        <v>1093</v>
      </c>
      <c r="B1720" s="413" t="s">
        <v>266</v>
      </c>
      <c r="C1720" s="412" t="s">
        <v>850</v>
      </c>
      <c r="D1720" s="412" t="str">
        <f t="shared" si="78"/>
        <v>Tea Tree Gully ALL</v>
      </c>
      <c r="E1720" s="463">
        <v>99069</v>
      </c>
      <c r="F1720" s="460">
        <f t="shared" si="79"/>
        <v>99069</v>
      </c>
      <c r="G1720" s="461">
        <v>0.78400000000000003</v>
      </c>
      <c r="H1720" s="462">
        <f t="shared" si="80"/>
        <v>0.78400000000000003</v>
      </c>
      <c r="I1720" s="457">
        <v>1186</v>
      </c>
      <c r="J1720" s="458">
        <v>1.2269811711152493E-2</v>
      </c>
      <c r="K1720" s="457">
        <v>13867</v>
      </c>
      <c r="L1720" s="458">
        <v>0.14346161804262364</v>
      </c>
      <c r="M1720" s="457">
        <v>2791</v>
      </c>
      <c r="N1720" s="458">
        <v>2.8874405131388371E-2</v>
      </c>
    </row>
    <row r="1721" spans="1:14" x14ac:dyDescent="0.3">
      <c r="A1721" s="412" t="s">
        <v>1093</v>
      </c>
      <c r="B1721" s="413" t="s">
        <v>189</v>
      </c>
      <c r="C1721" s="465" t="s">
        <v>361</v>
      </c>
      <c r="D1721" s="412" t="str">
        <f t="shared" si="78"/>
        <v>The Gap - Enoggera 12to17</v>
      </c>
      <c r="E1721" s="463">
        <v>5041</v>
      </c>
      <c r="F1721" s="460">
        <f t="shared" si="79"/>
        <v>5041</v>
      </c>
      <c r="G1721" s="461">
        <v>0.79166666666666663</v>
      </c>
      <c r="H1721" s="462">
        <f t="shared" si="80"/>
        <v>0.79166666666666663</v>
      </c>
      <c r="I1721" s="457">
        <v>160</v>
      </c>
      <c r="J1721" s="458">
        <v>3.3712600084281501E-2</v>
      </c>
      <c r="K1721" s="457">
        <v>383</v>
      </c>
      <c r="L1721" s="458">
        <v>8.0699536451748835E-2</v>
      </c>
      <c r="M1721" s="457">
        <v>3</v>
      </c>
      <c r="N1721" s="458">
        <v>6.3211125158027818E-4</v>
      </c>
    </row>
    <row r="1722" spans="1:14" x14ac:dyDescent="0.3">
      <c r="A1722" s="412" t="s">
        <v>1093</v>
      </c>
      <c r="B1722" s="413" t="s">
        <v>189</v>
      </c>
      <c r="C1722" s="465" t="s">
        <v>362</v>
      </c>
      <c r="D1722" s="412" t="str">
        <f t="shared" si="78"/>
        <v>The Gap - Enoggera 18to24</v>
      </c>
      <c r="E1722" s="463">
        <v>5446</v>
      </c>
      <c r="F1722" s="460">
        <f t="shared" si="79"/>
        <v>5446</v>
      </c>
      <c r="G1722" s="464">
        <v>1</v>
      </c>
      <c r="H1722" s="462">
        <f t="shared" si="80"/>
        <v>1</v>
      </c>
      <c r="I1722" s="457">
        <v>175</v>
      </c>
      <c r="J1722" s="458">
        <v>3.7178670065859357E-2</v>
      </c>
      <c r="K1722" s="457">
        <v>361</v>
      </c>
      <c r="L1722" s="458">
        <v>7.6694285107287014E-2</v>
      </c>
      <c r="M1722" s="457">
        <v>497</v>
      </c>
      <c r="N1722" s="458">
        <v>0.10558742298704057</v>
      </c>
    </row>
    <row r="1723" spans="1:14" x14ac:dyDescent="0.3">
      <c r="A1723" s="412" t="s">
        <v>1093</v>
      </c>
      <c r="B1723" s="413" t="s">
        <v>189</v>
      </c>
      <c r="C1723" s="465" t="s">
        <v>364</v>
      </c>
      <c r="D1723" s="412" t="str">
        <f t="shared" si="78"/>
        <v>The Gap - Enoggera 25to64</v>
      </c>
      <c r="E1723" s="463">
        <v>29394</v>
      </c>
      <c r="F1723" s="460">
        <f t="shared" si="79"/>
        <v>29394</v>
      </c>
      <c r="G1723" s="464">
        <v>1</v>
      </c>
      <c r="H1723" s="462">
        <f t="shared" si="80"/>
        <v>1</v>
      </c>
      <c r="I1723" s="457">
        <v>455</v>
      </c>
      <c r="J1723" s="458">
        <v>1.6267429388630676E-2</v>
      </c>
      <c r="K1723" s="457">
        <v>3311</v>
      </c>
      <c r="L1723" s="458">
        <v>0.11837683232034323</v>
      </c>
      <c r="M1723" s="457">
        <v>2262</v>
      </c>
      <c r="N1723" s="458">
        <v>8.0872363246335358E-2</v>
      </c>
    </row>
    <row r="1724" spans="1:14" x14ac:dyDescent="0.3">
      <c r="A1724" s="412" t="s">
        <v>1093</v>
      </c>
      <c r="B1724" s="413" t="s">
        <v>189</v>
      </c>
      <c r="C1724" s="412" t="s">
        <v>9</v>
      </c>
      <c r="D1724" s="412" t="str">
        <f t="shared" si="78"/>
        <v>The Gap - Enoggera 65+</v>
      </c>
      <c r="E1724" s="463">
        <v>8158</v>
      </c>
      <c r="F1724" s="460">
        <f t="shared" si="79"/>
        <v>8158</v>
      </c>
      <c r="G1724" s="464">
        <v>1</v>
      </c>
      <c r="H1724" s="462">
        <f t="shared" si="80"/>
        <v>1</v>
      </c>
      <c r="I1724" s="457">
        <v>54</v>
      </c>
      <c r="J1724" s="458">
        <v>6.6972590847079252E-3</v>
      </c>
      <c r="K1724" s="457">
        <v>557</v>
      </c>
      <c r="L1724" s="458">
        <v>6.9080987225598411E-2</v>
      </c>
      <c r="M1724" s="457">
        <v>775</v>
      </c>
      <c r="N1724" s="458">
        <v>9.6118070197197078E-2</v>
      </c>
    </row>
    <row r="1725" spans="1:14" x14ac:dyDescent="0.3">
      <c r="A1725" s="412" t="s">
        <v>1093</v>
      </c>
      <c r="B1725" s="413" t="s">
        <v>189</v>
      </c>
      <c r="C1725" s="412" t="s">
        <v>850</v>
      </c>
      <c r="D1725" s="412" t="str">
        <f t="shared" si="78"/>
        <v>The Gap - Enoggera ALL</v>
      </c>
      <c r="E1725" s="463">
        <v>56777</v>
      </c>
      <c r="F1725" s="460">
        <f t="shared" si="79"/>
        <v>56777</v>
      </c>
      <c r="G1725" s="464">
        <v>1</v>
      </c>
      <c r="H1725" s="462">
        <f t="shared" si="80"/>
        <v>1</v>
      </c>
      <c r="I1725" s="457">
        <v>1108</v>
      </c>
      <c r="J1725" s="458">
        <v>2.0450728141899997E-2</v>
      </c>
      <c r="K1725" s="457">
        <v>5568</v>
      </c>
      <c r="L1725" s="458">
        <v>0.10277044611380794</v>
      </c>
      <c r="M1725" s="457">
        <v>3542</v>
      </c>
      <c r="N1725" s="458">
        <v>6.5375883644954683E-2</v>
      </c>
    </row>
    <row r="1726" spans="1:14" x14ac:dyDescent="0.3">
      <c r="A1726" s="412" t="s">
        <v>1093</v>
      </c>
      <c r="B1726" s="413" t="s">
        <v>234</v>
      </c>
      <c r="C1726" s="465" t="s">
        <v>361</v>
      </c>
      <c r="D1726" s="412" t="str">
        <f t="shared" si="78"/>
        <v>The Hills District 12to17</v>
      </c>
      <c r="E1726" s="463">
        <v>8671</v>
      </c>
      <c r="F1726" s="460">
        <f t="shared" si="79"/>
        <v>8671</v>
      </c>
      <c r="G1726" s="461">
        <v>0.74999999999999989</v>
      </c>
      <c r="H1726" s="462">
        <f t="shared" si="80"/>
        <v>0.74999999999999989</v>
      </c>
      <c r="I1726" s="457">
        <v>238</v>
      </c>
      <c r="J1726" s="458">
        <v>2.864708714492056E-2</v>
      </c>
      <c r="K1726" s="457">
        <v>421</v>
      </c>
      <c r="L1726" s="458">
        <v>5.0674049109292248E-2</v>
      </c>
      <c r="M1726" s="457">
        <v>6</v>
      </c>
      <c r="N1726" s="458">
        <v>7.2219547424169476E-4</v>
      </c>
    </row>
    <row r="1727" spans="1:14" x14ac:dyDescent="0.3">
      <c r="A1727" s="412" t="s">
        <v>1093</v>
      </c>
      <c r="B1727" s="413" t="s">
        <v>234</v>
      </c>
      <c r="C1727" s="465" t="s">
        <v>362</v>
      </c>
      <c r="D1727" s="412" t="str">
        <f t="shared" si="78"/>
        <v>The Hills District 18to24</v>
      </c>
      <c r="E1727" s="463">
        <v>8259</v>
      </c>
      <c r="F1727" s="460">
        <f t="shared" si="79"/>
        <v>8259</v>
      </c>
      <c r="G1727" s="461">
        <v>0.752</v>
      </c>
      <c r="H1727" s="462">
        <f t="shared" si="80"/>
        <v>0.752</v>
      </c>
      <c r="I1727" s="457">
        <v>219</v>
      </c>
      <c r="J1727" s="458">
        <v>3.0454735085523571E-2</v>
      </c>
      <c r="K1727" s="457">
        <v>342</v>
      </c>
      <c r="L1727" s="458">
        <v>4.7559449311639551E-2</v>
      </c>
      <c r="M1727" s="457">
        <v>169</v>
      </c>
      <c r="N1727" s="458">
        <v>2.3501599221248785E-2</v>
      </c>
    </row>
    <row r="1728" spans="1:14" x14ac:dyDescent="0.3">
      <c r="A1728" s="412" t="s">
        <v>1093</v>
      </c>
      <c r="B1728" s="413" t="s">
        <v>234</v>
      </c>
      <c r="C1728" s="465" t="s">
        <v>364</v>
      </c>
      <c r="D1728" s="412" t="str">
        <f t="shared" si="78"/>
        <v>The Hills District 25to64</v>
      </c>
      <c r="E1728" s="463">
        <v>48726</v>
      </c>
      <c r="F1728" s="460">
        <f t="shared" si="79"/>
        <v>48726</v>
      </c>
      <c r="G1728" s="461">
        <v>0.752</v>
      </c>
      <c r="H1728" s="462">
        <f t="shared" si="80"/>
        <v>0.752</v>
      </c>
      <c r="I1728" s="457">
        <v>716</v>
      </c>
      <c r="J1728" s="458">
        <v>1.5134860911473747E-2</v>
      </c>
      <c r="K1728" s="457">
        <v>3708</v>
      </c>
      <c r="L1728" s="458">
        <v>7.8379978016403146E-2</v>
      </c>
      <c r="M1728" s="457">
        <v>2759</v>
      </c>
      <c r="N1728" s="458">
        <v>5.8319945886530819E-2</v>
      </c>
    </row>
    <row r="1729" spans="1:14" x14ac:dyDescent="0.3">
      <c r="A1729" s="412" t="s">
        <v>1093</v>
      </c>
      <c r="B1729" s="413" t="s">
        <v>234</v>
      </c>
      <c r="C1729" s="412" t="s">
        <v>9</v>
      </c>
      <c r="D1729" s="412" t="str">
        <f t="shared" si="78"/>
        <v>The Hills District 65+</v>
      </c>
      <c r="E1729" s="463">
        <v>13812</v>
      </c>
      <c r="F1729" s="460">
        <f t="shared" si="79"/>
        <v>13812</v>
      </c>
      <c r="G1729" s="461">
        <v>0.752</v>
      </c>
      <c r="H1729" s="462">
        <f t="shared" si="80"/>
        <v>0.752</v>
      </c>
      <c r="I1729" s="457">
        <v>80</v>
      </c>
      <c r="J1729" s="458">
        <v>6.3261110232484584E-3</v>
      </c>
      <c r="K1729" s="457">
        <v>602</v>
      </c>
      <c r="L1729" s="458">
        <v>4.7603985449944645E-2</v>
      </c>
      <c r="M1729" s="457">
        <v>1324</v>
      </c>
      <c r="N1729" s="458">
        <v>0.10469713743476199</v>
      </c>
    </row>
    <row r="1730" spans="1:14" x14ac:dyDescent="0.3">
      <c r="A1730" s="412" t="s">
        <v>1093</v>
      </c>
      <c r="B1730" s="413" t="s">
        <v>234</v>
      </c>
      <c r="C1730" s="412" t="s">
        <v>850</v>
      </c>
      <c r="D1730" s="412" t="str">
        <f t="shared" si="78"/>
        <v>The Hills District ALL</v>
      </c>
      <c r="E1730" s="463">
        <v>93918</v>
      </c>
      <c r="F1730" s="460">
        <f t="shared" si="79"/>
        <v>93918</v>
      </c>
      <c r="G1730" s="461">
        <v>0.752</v>
      </c>
      <c r="H1730" s="462">
        <f t="shared" si="80"/>
        <v>0.752</v>
      </c>
      <c r="I1730" s="457">
        <v>1710</v>
      </c>
      <c r="J1730" s="458">
        <v>1.9045285456529972E-2</v>
      </c>
      <c r="K1730" s="457">
        <v>6004</v>
      </c>
      <c r="L1730" s="458">
        <v>6.6870113380705226E-2</v>
      </c>
      <c r="M1730" s="457">
        <v>4258</v>
      </c>
      <c r="N1730" s="458">
        <v>4.7423874546143052E-2</v>
      </c>
    </row>
    <row r="1731" spans="1:14" x14ac:dyDescent="0.3">
      <c r="A1731" s="412" t="s">
        <v>1093</v>
      </c>
      <c r="B1731" s="413" t="s">
        <v>247</v>
      </c>
      <c r="C1731" s="465" t="s">
        <v>361</v>
      </c>
      <c r="D1731" s="412" t="str">
        <f t="shared" si="78"/>
        <v>Toowoomba 12to17</v>
      </c>
      <c r="E1731" s="463">
        <v>14419</v>
      </c>
      <c r="F1731" s="460">
        <f t="shared" si="79"/>
        <v>14419</v>
      </c>
      <c r="G1731" s="461">
        <v>0.74999999999999989</v>
      </c>
      <c r="H1731" s="462">
        <f t="shared" si="80"/>
        <v>0.74999999999999989</v>
      </c>
      <c r="I1731" s="457">
        <v>1241</v>
      </c>
      <c r="J1731" s="458">
        <v>8.7777620596972694E-2</v>
      </c>
      <c r="K1731" s="457">
        <v>1339</v>
      </c>
      <c r="L1731" s="458">
        <v>9.4709294101004385E-2</v>
      </c>
      <c r="M1731" s="457">
        <v>3</v>
      </c>
      <c r="N1731" s="458">
        <v>2.121940868581129E-4</v>
      </c>
    </row>
    <row r="1732" spans="1:14" x14ac:dyDescent="0.3">
      <c r="A1732" s="412" t="s">
        <v>1093</v>
      </c>
      <c r="B1732" s="413" t="s">
        <v>247</v>
      </c>
      <c r="C1732" s="465" t="s">
        <v>362</v>
      </c>
      <c r="D1732" s="412" t="str">
        <f t="shared" si="78"/>
        <v>Toowoomba 18to24</v>
      </c>
      <c r="E1732" s="463">
        <v>15473</v>
      </c>
      <c r="F1732" s="460">
        <f t="shared" si="79"/>
        <v>15473</v>
      </c>
      <c r="G1732" s="461">
        <v>1.3840000000000001</v>
      </c>
      <c r="H1732" s="462">
        <f t="shared" si="80"/>
        <v>1.3840000000000001</v>
      </c>
      <c r="I1732" s="457">
        <v>980</v>
      </c>
      <c r="J1732" s="458">
        <v>6.8268895855102749E-2</v>
      </c>
      <c r="K1732" s="457">
        <v>1734</v>
      </c>
      <c r="L1732" s="458">
        <v>0.12079414838035528</v>
      </c>
      <c r="M1732" s="457">
        <v>204</v>
      </c>
      <c r="N1732" s="458">
        <v>1.4211076280041797E-2</v>
      </c>
    </row>
    <row r="1733" spans="1:14" x14ac:dyDescent="0.3">
      <c r="A1733" s="412" t="s">
        <v>1093</v>
      </c>
      <c r="B1733" s="413" t="s">
        <v>247</v>
      </c>
      <c r="C1733" s="465" t="s">
        <v>364</v>
      </c>
      <c r="D1733" s="412" t="str">
        <f t="shared" si="78"/>
        <v>Toowoomba 25to64</v>
      </c>
      <c r="E1733" s="463">
        <v>83167</v>
      </c>
      <c r="F1733" s="460">
        <f t="shared" si="79"/>
        <v>83167</v>
      </c>
      <c r="G1733" s="461">
        <v>1.3840000000000001</v>
      </c>
      <c r="H1733" s="462">
        <f t="shared" si="80"/>
        <v>1.3840000000000001</v>
      </c>
      <c r="I1733" s="457">
        <v>2968</v>
      </c>
      <c r="J1733" s="458">
        <v>3.7544432216361175E-2</v>
      </c>
      <c r="K1733" s="457">
        <v>9476</v>
      </c>
      <c r="L1733" s="458">
        <v>0.11986894867999949</v>
      </c>
      <c r="M1733" s="457">
        <v>2940</v>
      </c>
      <c r="N1733" s="458">
        <v>3.719023945960305E-2</v>
      </c>
    </row>
    <row r="1734" spans="1:14" x14ac:dyDescent="0.3">
      <c r="A1734" s="412" t="s">
        <v>1093</v>
      </c>
      <c r="B1734" s="413" t="s">
        <v>247</v>
      </c>
      <c r="C1734" s="412" t="s">
        <v>9</v>
      </c>
      <c r="D1734" s="412" t="str">
        <f t="shared" si="78"/>
        <v>Toowoomba 65+</v>
      </c>
      <c r="E1734" s="463">
        <v>31963</v>
      </c>
      <c r="F1734" s="460">
        <f t="shared" si="79"/>
        <v>31963</v>
      </c>
      <c r="G1734" s="461">
        <v>1.3840000000000001</v>
      </c>
      <c r="H1734" s="462">
        <f t="shared" si="80"/>
        <v>1.3840000000000001</v>
      </c>
      <c r="I1734" s="457">
        <v>364</v>
      </c>
      <c r="J1734" s="458">
        <v>1.2188996416970833E-2</v>
      </c>
      <c r="K1734" s="457">
        <v>870</v>
      </c>
      <c r="L1734" s="458">
        <v>2.9133040886716002E-2</v>
      </c>
      <c r="M1734" s="457">
        <v>2592</v>
      </c>
      <c r="N1734" s="458">
        <v>8.6796370090078026E-2</v>
      </c>
    </row>
    <row r="1735" spans="1:14" x14ac:dyDescent="0.3">
      <c r="A1735" s="412" t="s">
        <v>1093</v>
      </c>
      <c r="B1735" s="413" t="s">
        <v>247</v>
      </c>
      <c r="C1735" s="412" t="s">
        <v>850</v>
      </c>
      <c r="D1735" s="412" t="str">
        <f t="shared" si="78"/>
        <v>Toowoomba ALL</v>
      </c>
      <c r="E1735" s="463">
        <v>170792</v>
      </c>
      <c r="F1735" s="460">
        <f t="shared" si="79"/>
        <v>170792</v>
      </c>
      <c r="G1735" s="461">
        <v>1.3840000000000001</v>
      </c>
      <c r="H1735" s="462">
        <f t="shared" si="80"/>
        <v>1.3840000000000001</v>
      </c>
      <c r="I1735" s="457">
        <v>7739</v>
      </c>
      <c r="J1735" s="458">
        <v>4.7754212971818907E-2</v>
      </c>
      <c r="K1735" s="457">
        <v>16307</v>
      </c>
      <c r="L1735" s="458">
        <v>0.10062384687058416</v>
      </c>
      <c r="M1735" s="457">
        <v>5743</v>
      </c>
      <c r="N1735" s="458">
        <v>3.5437710957120554E-2</v>
      </c>
    </row>
    <row r="1736" spans="1:14" x14ac:dyDescent="0.3">
      <c r="A1736" s="412" t="s">
        <v>1093</v>
      </c>
      <c r="B1736" s="413" t="s">
        <v>248</v>
      </c>
      <c r="C1736" s="465" t="s">
        <v>361</v>
      </c>
      <c r="D1736" s="412" t="str">
        <f t="shared" si="78"/>
        <v>Townsville 12to17</v>
      </c>
      <c r="E1736" s="463">
        <v>16407</v>
      </c>
      <c r="F1736" s="460">
        <f t="shared" si="79"/>
        <v>16407</v>
      </c>
      <c r="G1736" s="461">
        <v>1.875</v>
      </c>
      <c r="H1736" s="462">
        <f t="shared" si="80"/>
        <v>1.875</v>
      </c>
      <c r="I1736" s="457">
        <v>2283</v>
      </c>
      <c r="J1736" s="458">
        <v>0.1485264459046256</v>
      </c>
      <c r="K1736" s="457">
        <v>1009</v>
      </c>
      <c r="L1736" s="458">
        <v>6.5643094138312402E-2</v>
      </c>
      <c r="M1736" s="457">
        <v>5</v>
      </c>
      <c r="N1736" s="458">
        <v>3.2528787977359962E-4</v>
      </c>
    </row>
    <row r="1737" spans="1:14" x14ac:dyDescent="0.3">
      <c r="A1737" s="412" t="s">
        <v>1093</v>
      </c>
      <c r="B1737" s="413" t="s">
        <v>248</v>
      </c>
      <c r="C1737" s="465" t="s">
        <v>362</v>
      </c>
      <c r="D1737" s="412" t="str">
        <f t="shared" si="78"/>
        <v>Townsville 18to24</v>
      </c>
      <c r="E1737" s="463">
        <v>21524</v>
      </c>
      <c r="F1737" s="460">
        <f t="shared" si="79"/>
        <v>21524</v>
      </c>
      <c r="G1737" s="461">
        <v>1.504</v>
      </c>
      <c r="H1737" s="462">
        <f t="shared" si="80"/>
        <v>1.504</v>
      </c>
      <c r="I1737" s="457">
        <v>2109</v>
      </c>
      <c r="J1737" s="458">
        <v>0.10342291094546881</v>
      </c>
      <c r="K1737" s="457">
        <v>1501</v>
      </c>
      <c r="L1737" s="458">
        <v>7.3607296979207537E-2</v>
      </c>
      <c r="M1737" s="457">
        <v>1697</v>
      </c>
      <c r="N1737" s="458">
        <v>8.3218909376225975E-2</v>
      </c>
    </row>
    <row r="1738" spans="1:14" x14ac:dyDescent="0.3">
      <c r="A1738" s="412" t="s">
        <v>1093</v>
      </c>
      <c r="B1738" s="413" t="s">
        <v>248</v>
      </c>
      <c r="C1738" s="465" t="s">
        <v>364</v>
      </c>
      <c r="D1738" s="412" t="str">
        <f t="shared" si="78"/>
        <v>Townsville 25to64</v>
      </c>
      <c r="E1738" s="463">
        <v>104269</v>
      </c>
      <c r="F1738" s="460">
        <f t="shared" si="79"/>
        <v>104269</v>
      </c>
      <c r="G1738" s="461">
        <v>1.504</v>
      </c>
      <c r="H1738" s="462">
        <f t="shared" si="80"/>
        <v>1.504</v>
      </c>
      <c r="I1738" s="457">
        <v>6790</v>
      </c>
      <c r="J1738" s="458">
        <v>6.7589762987885604E-2</v>
      </c>
      <c r="K1738" s="457">
        <v>8459</v>
      </c>
      <c r="L1738" s="458">
        <v>8.4203505907882822E-2</v>
      </c>
      <c r="M1738" s="457">
        <v>8733</v>
      </c>
      <c r="N1738" s="458">
        <v>8.693098677072239E-2</v>
      </c>
    </row>
    <row r="1739" spans="1:14" x14ac:dyDescent="0.3">
      <c r="A1739" s="412" t="s">
        <v>1093</v>
      </c>
      <c r="B1739" s="413" t="s">
        <v>248</v>
      </c>
      <c r="C1739" s="412" t="s">
        <v>9</v>
      </c>
      <c r="D1739" s="412" t="str">
        <f t="shared" si="78"/>
        <v>Townsville 65+</v>
      </c>
      <c r="E1739" s="463">
        <v>29494</v>
      </c>
      <c r="F1739" s="460">
        <f t="shared" si="79"/>
        <v>29494</v>
      </c>
      <c r="G1739" s="461">
        <v>1.504</v>
      </c>
      <c r="H1739" s="462">
        <f t="shared" si="80"/>
        <v>1.504</v>
      </c>
      <c r="I1739" s="457">
        <v>719</v>
      </c>
      <c r="J1739" s="458">
        <v>2.6128352351188312E-2</v>
      </c>
      <c r="K1739" s="457">
        <v>1285</v>
      </c>
      <c r="L1739" s="458">
        <v>4.6696707609564646E-2</v>
      </c>
      <c r="M1739" s="457">
        <v>3175</v>
      </c>
      <c r="N1739" s="458">
        <v>0.1153790246384185</v>
      </c>
    </row>
    <row r="1740" spans="1:14" x14ac:dyDescent="0.3">
      <c r="A1740" s="412" t="s">
        <v>1093</v>
      </c>
      <c r="B1740" s="413" t="s">
        <v>248</v>
      </c>
      <c r="C1740" s="412" t="s">
        <v>850</v>
      </c>
      <c r="D1740" s="412" t="str">
        <f t="shared" si="78"/>
        <v>Townsville ALL</v>
      </c>
      <c r="E1740" s="463">
        <v>201478</v>
      </c>
      <c r="F1740" s="460">
        <f t="shared" si="79"/>
        <v>201478</v>
      </c>
      <c r="G1740" s="461">
        <v>1.504</v>
      </c>
      <c r="H1740" s="462">
        <f t="shared" si="80"/>
        <v>1.504</v>
      </c>
      <c r="I1740" s="457">
        <v>16269</v>
      </c>
      <c r="J1740" s="458">
        <v>8.4374027590498904E-2</v>
      </c>
      <c r="K1740" s="457">
        <v>14299</v>
      </c>
      <c r="L1740" s="458">
        <v>7.4157245099056121E-2</v>
      </c>
      <c r="M1740" s="457">
        <v>13619</v>
      </c>
      <c r="N1740" s="458">
        <v>7.063063997510631E-2</v>
      </c>
    </row>
    <row r="1741" spans="1:14" x14ac:dyDescent="0.3">
      <c r="A1741" s="412" t="s">
        <v>1093</v>
      </c>
      <c r="B1741" s="413" t="s">
        <v>349</v>
      </c>
      <c r="C1741" s="465" t="s">
        <v>361</v>
      </c>
      <c r="D1741" s="412" t="str">
        <f t="shared" si="78"/>
        <v>Tuggeranong 12to17</v>
      </c>
      <c r="E1741" s="463">
        <v>6560</v>
      </c>
      <c r="F1741" s="460">
        <f t="shared" si="79"/>
        <v>6560</v>
      </c>
      <c r="G1741" s="461">
        <v>1.625</v>
      </c>
      <c r="H1741" s="462">
        <f t="shared" si="80"/>
        <v>1.625</v>
      </c>
      <c r="I1741" s="457">
        <v>368</v>
      </c>
      <c r="J1741" s="458">
        <v>5.5732242919884899E-2</v>
      </c>
      <c r="K1741" s="457">
        <v>741</v>
      </c>
      <c r="L1741" s="458">
        <v>0.11222171740118128</v>
      </c>
      <c r="M1741" s="457">
        <v>4</v>
      </c>
      <c r="N1741" s="458">
        <v>6.0578524912918371E-4</v>
      </c>
    </row>
    <row r="1742" spans="1:14" x14ac:dyDescent="0.3">
      <c r="A1742" s="412" t="s">
        <v>1093</v>
      </c>
      <c r="B1742" s="413" t="s">
        <v>349</v>
      </c>
      <c r="C1742" s="465" t="s">
        <v>362</v>
      </c>
      <c r="D1742" s="412" t="str">
        <f t="shared" si="78"/>
        <v>Tuggeranong 18to24</v>
      </c>
      <c r="E1742" s="463">
        <v>7257</v>
      </c>
      <c r="F1742" s="460">
        <f t="shared" si="79"/>
        <v>7257</v>
      </c>
      <c r="G1742" s="461">
        <v>0.96</v>
      </c>
      <c r="H1742" s="462">
        <f t="shared" si="80"/>
        <v>0.96</v>
      </c>
      <c r="I1742" s="457">
        <v>334</v>
      </c>
      <c r="J1742" s="458">
        <v>4.6049910381910933E-2</v>
      </c>
      <c r="K1742" s="457">
        <v>944</v>
      </c>
      <c r="L1742" s="458">
        <v>0.13015304012132911</v>
      </c>
      <c r="M1742" s="457">
        <v>39</v>
      </c>
      <c r="N1742" s="458">
        <v>5.3770853439955883E-3</v>
      </c>
    </row>
    <row r="1743" spans="1:14" x14ac:dyDescent="0.3">
      <c r="A1743" s="412" t="s">
        <v>1093</v>
      </c>
      <c r="B1743" s="413" t="s">
        <v>349</v>
      </c>
      <c r="C1743" s="465" t="s">
        <v>364</v>
      </c>
      <c r="D1743" s="412" t="str">
        <f t="shared" si="78"/>
        <v>Tuggeranong 25to64</v>
      </c>
      <c r="E1743" s="463">
        <v>47162</v>
      </c>
      <c r="F1743" s="460">
        <f t="shared" si="79"/>
        <v>47162</v>
      </c>
      <c r="G1743" s="461">
        <v>0.96</v>
      </c>
      <c r="H1743" s="462">
        <f t="shared" si="80"/>
        <v>0.96</v>
      </c>
      <c r="I1743" s="457">
        <v>1149</v>
      </c>
      <c r="J1743" s="458">
        <v>2.4009528585757271E-2</v>
      </c>
      <c r="K1743" s="457">
        <v>8181</v>
      </c>
      <c r="L1743" s="458">
        <v>0.17095035105315948</v>
      </c>
      <c r="M1743" s="457">
        <v>2322</v>
      </c>
      <c r="N1743" s="458">
        <v>4.8520561685055162E-2</v>
      </c>
    </row>
    <row r="1744" spans="1:14" x14ac:dyDescent="0.3">
      <c r="A1744" s="412" t="s">
        <v>1093</v>
      </c>
      <c r="B1744" s="413" t="s">
        <v>349</v>
      </c>
      <c r="C1744" s="412" t="s">
        <v>9</v>
      </c>
      <c r="D1744" s="412" t="str">
        <f t="shared" ref="D1744:D1807" si="81">B1744&amp;" "&amp;C1744</f>
        <v>Tuggeranong 65+</v>
      </c>
      <c r="E1744" s="463">
        <v>14797</v>
      </c>
      <c r="F1744" s="460">
        <f t="shared" ref="F1744:F1807" si="82">E1744</f>
        <v>14797</v>
      </c>
      <c r="G1744" s="461">
        <v>0.96</v>
      </c>
      <c r="H1744" s="462">
        <f t="shared" ref="H1744:H1807" si="83">G1744</f>
        <v>0.96</v>
      </c>
      <c r="I1744" s="457">
        <v>130</v>
      </c>
      <c r="J1744" s="458">
        <v>9.3169927614133157E-3</v>
      </c>
      <c r="K1744" s="457">
        <v>2146</v>
      </c>
      <c r="L1744" s="458">
        <v>0.1538020497384075</v>
      </c>
      <c r="M1744" s="457">
        <v>1466</v>
      </c>
      <c r="N1744" s="458">
        <v>0.10506701067870709</v>
      </c>
    </row>
    <row r="1745" spans="1:14" x14ac:dyDescent="0.3">
      <c r="A1745" s="412" t="s">
        <v>1093</v>
      </c>
      <c r="B1745" s="413" t="s">
        <v>349</v>
      </c>
      <c r="C1745" s="412" t="s">
        <v>850</v>
      </c>
      <c r="D1745" s="412" t="str">
        <f t="shared" si="81"/>
        <v>Tuggeranong ALL</v>
      </c>
      <c r="E1745" s="463">
        <v>89226</v>
      </c>
      <c r="F1745" s="460">
        <f t="shared" si="82"/>
        <v>89226</v>
      </c>
      <c r="G1745" s="461">
        <v>0.96</v>
      </c>
      <c r="H1745" s="462">
        <f t="shared" si="83"/>
        <v>0.96</v>
      </c>
      <c r="I1745" s="457">
        <v>2728</v>
      </c>
      <c r="J1745" s="458">
        <v>3.0493734700036888E-2</v>
      </c>
      <c r="K1745" s="457">
        <v>14036</v>
      </c>
      <c r="L1745" s="458">
        <v>0.15689518337599626</v>
      </c>
      <c r="M1745" s="457">
        <v>3839</v>
      </c>
      <c r="N1745" s="458">
        <v>4.291255407384223E-2</v>
      </c>
    </row>
    <row r="1746" spans="1:14" x14ac:dyDescent="0.3">
      <c r="A1746" s="412" t="s">
        <v>1093</v>
      </c>
      <c r="B1746" s="413" t="s">
        <v>144</v>
      </c>
      <c r="C1746" s="465" t="s">
        <v>361</v>
      </c>
      <c r="D1746" s="412" t="str">
        <f t="shared" si="81"/>
        <v>Tullamarine - Broadmeadows 12to17</v>
      </c>
      <c r="E1746" s="463">
        <v>18159</v>
      </c>
      <c r="F1746" s="460">
        <f t="shared" si="82"/>
        <v>18159</v>
      </c>
      <c r="G1746" s="461">
        <v>0.41666666666666669</v>
      </c>
      <c r="H1746" s="462">
        <f t="shared" si="83"/>
        <v>0.41666666666666669</v>
      </c>
      <c r="I1746" s="457">
        <v>178</v>
      </c>
      <c r="J1746" s="458">
        <v>1.0973429504962703E-2</v>
      </c>
      <c r="K1746" s="457">
        <v>8506</v>
      </c>
      <c r="L1746" s="458">
        <v>0.52438197398434128</v>
      </c>
      <c r="M1746" s="457">
        <v>4</v>
      </c>
      <c r="N1746" s="458">
        <v>2.4659392145983603E-4</v>
      </c>
    </row>
    <row r="1747" spans="1:14" x14ac:dyDescent="0.3">
      <c r="A1747" s="412" t="s">
        <v>1093</v>
      </c>
      <c r="B1747" s="413" t="s">
        <v>144</v>
      </c>
      <c r="C1747" s="465" t="s">
        <v>362</v>
      </c>
      <c r="D1747" s="412" t="str">
        <f t="shared" si="81"/>
        <v>Tullamarine - Broadmeadows 18to24</v>
      </c>
      <c r="E1747" s="463">
        <v>20914</v>
      </c>
      <c r="F1747" s="460">
        <f t="shared" si="82"/>
        <v>20914</v>
      </c>
      <c r="G1747" s="461">
        <v>0.47200000000000003</v>
      </c>
      <c r="H1747" s="462">
        <f t="shared" si="83"/>
        <v>0.47200000000000003</v>
      </c>
      <c r="I1747" s="457">
        <v>184</v>
      </c>
      <c r="J1747" s="458">
        <v>9.5838324912755866E-3</v>
      </c>
      <c r="K1747" s="457">
        <v>10342</v>
      </c>
      <c r="L1747" s="458">
        <v>0.53867388926506587</v>
      </c>
      <c r="M1747" s="457">
        <v>31</v>
      </c>
      <c r="N1747" s="458">
        <v>1.6146674305953434E-3</v>
      </c>
    </row>
    <row r="1748" spans="1:14" x14ac:dyDescent="0.3">
      <c r="A1748" s="412" t="s">
        <v>1093</v>
      </c>
      <c r="B1748" s="413" t="s">
        <v>144</v>
      </c>
      <c r="C1748" s="465" t="s">
        <v>364</v>
      </c>
      <c r="D1748" s="412" t="str">
        <f t="shared" si="81"/>
        <v>Tullamarine - Broadmeadows 25to64</v>
      </c>
      <c r="E1748" s="463">
        <v>118560</v>
      </c>
      <c r="F1748" s="460">
        <f t="shared" si="82"/>
        <v>118560</v>
      </c>
      <c r="G1748" s="461">
        <v>0.47200000000000003</v>
      </c>
      <c r="H1748" s="462">
        <f t="shared" si="83"/>
        <v>0.47200000000000003</v>
      </c>
      <c r="I1748" s="457">
        <v>592</v>
      </c>
      <c r="J1748" s="458">
        <v>5.4123240080453461E-3</v>
      </c>
      <c r="K1748" s="457">
        <v>64661</v>
      </c>
      <c r="L1748" s="458">
        <v>0.59115926129091245</v>
      </c>
      <c r="M1748" s="457">
        <v>630</v>
      </c>
      <c r="N1748" s="458">
        <v>5.75973669775096E-3</v>
      </c>
    </row>
    <row r="1749" spans="1:14" x14ac:dyDescent="0.3">
      <c r="A1749" s="412" t="s">
        <v>1093</v>
      </c>
      <c r="B1749" s="413" t="s">
        <v>144</v>
      </c>
      <c r="C1749" s="412" t="s">
        <v>9</v>
      </c>
      <c r="D1749" s="412" t="str">
        <f t="shared" si="81"/>
        <v>Tullamarine - Broadmeadows 65+</v>
      </c>
      <c r="E1749" s="463">
        <v>21923</v>
      </c>
      <c r="F1749" s="460">
        <f t="shared" si="82"/>
        <v>21923</v>
      </c>
      <c r="G1749" s="461">
        <v>0.47200000000000003</v>
      </c>
      <c r="H1749" s="462">
        <f t="shared" si="83"/>
        <v>0.47200000000000003</v>
      </c>
      <c r="I1749" s="457">
        <v>66</v>
      </c>
      <c r="J1749" s="458">
        <v>3.212460452664882E-3</v>
      </c>
      <c r="K1749" s="457">
        <v>10897</v>
      </c>
      <c r="L1749" s="458">
        <v>0.53039669019226088</v>
      </c>
      <c r="M1749" s="457">
        <v>564</v>
      </c>
      <c r="N1749" s="458">
        <v>2.7451934777318082E-2</v>
      </c>
    </row>
    <row r="1750" spans="1:14" x14ac:dyDescent="0.3">
      <c r="A1750" s="412" t="s">
        <v>1093</v>
      </c>
      <c r="B1750" s="413" t="s">
        <v>144</v>
      </c>
      <c r="C1750" s="412" t="s">
        <v>850</v>
      </c>
      <c r="D1750" s="412" t="str">
        <f t="shared" si="81"/>
        <v>Tullamarine - Broadmeadows ALL</v>
      </c>
      <c r="E1750" s="463">
        <v>221107</v>
      </c>
      <c r="F1750" s="460">
        <f t="shared" si="82"/>
        <v>221107</v>
      </c>
      <c r="G1750" s="461">
        <v>0.47200000000000003</v>
      </c>
      <c r="H1750" s="462">
        <f t="shared" si="83"/>
        <v>0.47200000000000003</v>
      </c>
      <c r="I1750" s="457">
        <v>1376</v>
      </c>
      <c r="J1750" s="458">
        <v>6.7427512973425915E-3</v>
      </c>
      <c r="K1750" s="457">
        <v>114416</v>
      </c>
      <c r="L1750" s="458">
        <v>0.56066761078252181</v>
      </c>
      <c r="M1750" s="457">
        <v>1221</v>
      </c>
      <c r="N1750" s="458">
        <v>5.9832117253308895E-3</v>
      </c>
    </row>
    <row r="1751" spans="1:14" x14ac:dyDescent="0.3">
      <c r="A1751" s="412" t="s">
        <v>1093</v>
      </c>
      <c r="B1751" s="413" t="s">
        <v>55</v>
      </c>
      <c r="C1751" s="465" t="s">
        <v>361</v>
      </c>
      <c r="D1751" s="412" t="str">
        <f t="shared" si="81"/>
        <v>Tumut - Tumbarumba 12to17</v>
      </c>
      <c r="E1751" s="463">
        <v>1166</v>
      </c>
      <c r="F1751" s="460">
        <f t="shared" si="82"/>
        <v>1166</v>
      </c>
      <c r="G1751" s="461">
        <v>1.5833333333333333</v>
      </c>
      <c r="H1751" s="462">
        <f t="shared" si="83"/>
        <v>1.5833333333333333</v>
      </c>
      <c r="I1751" s="457">
        <v>129</v>
      </c>
      <c r="J1751" s="458">
        <v>0.11236933797909408</v>
      </c>
      <c r="K1751" s="457">
        <v>34</v>
      </c>
      <c r="L1751" s="458">
        <v>2.9616724738675958E-2</v>
      </c>
      <c r="M1751" s="457">
        <v>0</v>
      </c>
      <c r="N1751" s="458">
        <v>0</v>
      </c>
    </row>
    <row r="1752" spans="1:14" x14ac:dyDescent="0.3">
      <c r="A1752" s="412" t="s">
        <v>1093</v>
      </c>
      <c r="B1752" s="413" t="s">
        <v>55</v>
      </c>
      <c r="C1752" s="465" t="s">
        <v>362</v>
      </c>
      <c r="D1752" s="412" t="str">
        <f t="shared" si="81"/>
        <v>Tumut - Tumbarumba 18to24</v>
      </c>
      <c r="E1752" s="463">
        <v>1015</v>
      </c>
      <c r="F1752" s="460">
        <f t="shared" si="82"/>
        <v>1015</v>
      </c>
      <c r="G1752" s="461">
        <v>2.2319999999999998</v>
      </c>
      <c r="H1752" s="462">
        <f t="shared" si="83"/>
        <v>2.2319999999999998</v>
      </c>
      <c r="I1752" s="457">
        <v>85</v>
      </c>
      <c r="J1752" s="458">
        <v>9.2190889370932755E-2</v>
      </c>
      <c r="K1752" s="457">
        <v>28</v>
      </c>
      <c r="L1752" s="458">
        <v>3.0368763557483729E-2</v>
      </c>
      <c r="M1752" s="457">
        <v>3</v>
      </c>
      <c r="N1752" s="458">
        <v>3.2537960954446853E-3</v>
      </c>
    </row>
    <row r="1753" spans="1:14" x14ac:dyDescent="0.3">
      <c r="A1753" s="412" t="s">
        <v>1093</v>
      </c>
      <c r="B1753" s="413" t="s">
        <v>55</v>
      </c>
      <c r="C1753" s="465" t="s">
        <v>364</v>
      </c>
      <c r="D1753" s="412" t="str">
        <f t="shared" si="81"/>
        <v>Tumut - Tumbarumba 25to64</v>
      </c>
      <c r="E1753" s="463">
        <v>7097</v>
      </c>
      <c r="F1753" s="460">
        <f t="shared" si="82"/>
        <v>7097</v>
      </c>
      <c r="G1753" s="461">
        <v>2.2319999999999998</v>
      </c>
      <c r="H1753" s="462">
        <f t="shared" si="83"/>
        <v>2.2319999999999998</v>
      </c>
      <c r="I1753" s="457">
        <v>387</v>
      </c>
      <c r="J1753" s="458">
        <v>5.3541781959048143E-2</v>
      </c>
      <c r="K1753" s="457">
        <v>406</v>
      </c>
      <c r="L1753" s="458">
        <v>5.6170448256779193E-2</v>
      </c>
      <c r="M1753" s="457">
        <v>161</v>
      </c>
      <c r="N1753" s="458">
        <v>2.227448810182623E-2</v>
      </c>
    </row>
    <row r="1754" spans="1:14" x14ac:dyDescent="0.3">
      <c r="A1754" s="412" t="s">
        <v>1093</v>
      </c>
      <c r="B1754" s="413" t="s">
        <v>55</v>
      </c>
      <c r="C1754" s="412" t="s">
        <v>9</v>
      </c>
      <c r="D1754" s="412" t="str">
        <f t="shared" si="81"/>
        <v>Tumut - Tumbarumba 65+</v>
      </c>
      <c r="E1754" s="463">
        <v>3594</v>
      </c>
      <c r="F1754" s="460">
        <f t="shared" si="82"/>
        <v>3594</v>
      </c>
      <c r="G1754" s="461">
        <v>2.2319999999999998</v>
      </c>
      <c r="H1754" s="462">
        <f t="shared" si="83"/>
        <v>2.2319999999999998</v>
      </c>
      <c r="I1754" s="457">
        <v>69</v>
      </c>
      <c r="J1754" s="458">
        <v>1.9850402761795168E-2</v>
      </c>
      <c r="K1754" s="457">
        <v>96</v>
      </c>
      <c r="L1754" s="458">
        <v>2.7617951668584578E-2</v>
      </c>
      <c r="M1754" s="457">
        <v>192</v>
      </c>
      <c r="N1754" s="458">
        <v>5.5235903337169157E-2</v>
      </c>
    </row>
    <row r="1755" spans="1:14" x14ac:dyDescent="0.3">
      <c r="A1755" s="412" t="s">
        <v>1093</v>
      </c>
      <c r="B1755" s="413" t="s">
        <v>55</v>
      </c>
      <c r="C1755" s="412" t="s">
        <v>850</v>
      </c>
      <c r="D1755" s="412" t="str">
        <f t="shared" si="81"/>
        <v>Tumut - Tumbarumba ALL</v>
      </c>
      <c r="E1755" s="463">
        <v>14947</v>
      </c>
      <c r="F1755" s="460">
        <f t="shared" si="82"/>
        <v>14947</v>
      </c>
      <c r="G1755" s="461">
        <v>2.2319999999999998</v>
      </c>
      <c r="H1755" s="462">
        <f t="shared" si="83"/>
        <v>2.2319999999999998</v>
      </c>
      <c r="I1755" s="457">
        <v>940</v>
      </c>
      <c r="J1755" s="458">
        <v>6.2956265487911056E-2</v>
      </c>
      <c r="K1755" s="457">
        <v>640</v>
      </c>
      <c r="L1755" s="458">
        <v>4.2863840332194765E-2</v>
      </c>
      <c r="M1755" s="457">
        <v>361</v>
      </c>
      <c r="N1755" s="458">
        <v>2.4177884937378609E-2</v>
      </c>
    </row>
    <row r="1756" spans="1:14" x14ac:dyDescent="0.3">
      <c r="A1756" s="412" t="s">
        <v>1093</v>
      </c>
      <c r="B1756" s="413" t="s">
        <v>53</v>
      </c>
      <c r="C1756" s="465" t="s">
        <v>361</v>
      </c>
      <c r="D1756" s="412" t="str">
        <f t="shared" si="81"/>
        <v>Tweed Valley 12to17</v>
      </c>
      <c r="E1756" s="463">
        <v>6996</v>
      </c>
      <c r="F1756" s="460">
        <f t="shared" si="82"/>
        <v>6996</v>
      </c>
      <c r="G1756" s="461">
        <v>2</v>
      </c>
      <c r="H1756" s="462">
        <f t="shared" si="83"/>
        <v>2</v>
      </c>
      <c r="I1756" s="457">
        <v>607</v>
      </c>
      <c r="J1756" s="458">
        <v>8.9120540302451923E-2</v>
      </c>
      <c r="K1756" s="457">
        <v>222</v>
      </c>
      <c r="L1756" s="458">
        <v>3.2594332697107618E-2</v>
      </c>
      <c r="M1756" s="457">
        <v>0</v>
      </c>
      <c r="N1756" s="458">
        <v>0</v>
      </c>
    </row>
    <row r="1757" spans="1:14" x14ac:dyDescent="0.3">
      <c r="A1757" s="412" t="s">
        <v>1093</v>
      </c>
      <c r="B1757" s="413" t="s">
        <v>53</v>
      </c>
      <c r="C1757" s="465" t="s">
        <v>362</v>
      </c>
      <c r="D1757" s="412" t="str">
        <f t="shared" si="81"/>
        <v>Tweed Valley 18to24</v>
      </c>
      <c r="E1757" s="463">
        <v>6731</v>
      </c>
      <c r="F1757" s="460">
        <f t="shared" si="82"/>
        <v>6731</v>
      </c>
      <c r="G1757" s="461">
        <v>1.3840000000000001</v>
      </c>
      <c r="H1757" s="462">
        <f t="shared" si="83"/>
        <v>1.3840000000000001</v>
      </c>
      <c r="I1757" s="457">
        <v>499</v>
      </c>
      <c r="J1757" s="458">
        <v>8.364063023801542E-2</v>
      </c>
      <c r="K1757" s="457">
        <v>224</v>
      </c>
      <c r="L1757" s="458">
        <v>3.7546094535702311E-2</v>
      </c>
      <c r="M1757" s="457">
        <v>23</v>
      </c>
      <c r="N1757" s="458">
        <v>3.8551793496480052E-3</v>
      </c>
    </row>
    <row r="1758" spans="1:14" x14ac:dyDescent="0.3">
      <c r="A1758" s="412" t="s">
        <v>1093</v>
      </c>
      <c r="B1758" s="413" t="s">
        <v>53</v>
      </c>
      <c r="C1758" s="465" t="s">
        <v>364</v>
      </c>
      <c r="D1758" s="412" t="str">
        <f t="shared" si="81"/>
        <v>Tweed Valley 25to64</v>
      </c>
      <c r="E1758" s="463">
        <v>45790</v>
      </c>
      <c r="F1758" s="460">
        <f t="shared" si="82"/>
        <v>45790</v>
      </c>
      <c r="G1758" s="461">
        <v>1.3840000000000001</v>
      </c>
      <c r="H1758" s="462">
        <f t="shared" si="83"/>
        <v>1.3840000000000001</v>
      </c>
      <c r="I1758" s="457">
        <v>1835</v>
      </c>
      <c r="J1758" s="458">
        <v>3.9747005436783847E-2</v>
      </c>
      <c r="K1758" s="457">
        <v>2902</v>
      </c>
      <c r="L1758" s="458">
        <v>6.2858751922368797E-2</v>
      </c>
      <c r="M1758" s="457">
        <v>997</v>
      </c>
      <c r="N1758" s="458">
        <v>2.1595511945762126E-2</v>
      </c>
    </row>
    <row r="1759" spans="1:14" x14ac:dyDescent="0.3">
      <c r="A1759" s="412" t="s">
        <v>1093</v>
      </c>
      <c r="B1759" s="413" t="s">
        <v>53</v>
      </c>
      <c r="C1759" s="412" t="s">
        <v>9</v>
      </c>
      <c r="D1759" s="412" t="str">
        <f t="shared" si="81"/>
        <v>Tweed Valley 65+</v>
      </c>
      <c r="E1759" s="463">
        <v>26327</v>
      </c>
      <c r="F1759" s="460">
        <f t="shared" si="82"/>
        <v>26327</v>
      </c>
      <c r="G1759" s="461">
        <v>1.3840000000000001</v>
      </c>
      <c r="H1759" s="462">
        <f t="shared" si="83"/>
        <v>1.3840000000000001</v>
      </c>
      <c r="I1759" s="457">
        <v>365</v>
      </c>
      <c r="J1759" s="458">
        <v>1.4075816590181636E-2</v>
      </c>
      <c r="K1759" s="457">
        <v>674</v>
      </c>
      <c r="L1759" s="458">
        <v>2.5992055840499788E-2</v>
      </c>
      <c r="M1759" s="457">
        <v>1886</v>
      </c>
      <c r="N1759" s="458">
        <v>7.273147969611661E-2</v>
      </c>
    </row>
    <row r="1760" spans="1:14" x14ac:dyDescent="0.3">
      <c r="A1760" s="412" t="s">
        <v>1093</v>
      </c>
      <c r="B1760" s="413" t="s">
        <v>53</v>
      </c>
      <c r="C1760" s="412" t="s">
        <v>850</v>
      </c>
      <c r="D1760" s="412" t="str">
        <f t="shared" si="81"/>
        <v>Tweed Valley ALL</v>
      </c>
      <c r="E1760" s="463">
        <v>98967</v>
      </c>
      <c r="F1760" s="460">
        <f t="shared" si="82"/>
        <v>98967</v>
      </c>
      <c r="G1760" s="461">
        <v>1.3840000000000001</v>
      </c>
      <c r="H1760" s="462">
        <f t="shared" si="83"/>
        <v>1.3840000000000001</v>
      </c>
      <c r="I1760" s="457">
        <v>4329</v>
      </c>
      <c r="J1760" s="458">
        <v>4.4449236076885168E-2</v>
      </c>
      <c r="K1760" s="457">
        <v>4773</v>
      </c>
      <c r="L1760" s="458">
        <v>4.9008132084770825E-2</v>
      </c>
      <c r="M1760" s="457">
        <v>2897</v>
      </c>
      <c r="N1760" s="458">
        <v>2.9745769673073765E-2</v>
      </c>
    </row>
    <row r="1761" spans="1:14" x14ac:dyDescent="0.3">
      <c r="A1761" s="412" t="s">
        <v>1093</v>
      </c>
      <c r="B1761" s="413" t="s">
        <v>261</v>
      </c>
      <c r="C1761" s="465" t="s">
        <v>361</v>
      </c>
      <c r="D1761" s="412" t="str">
        <f t="shared" si="81"/>
        <v>Unley 12to17</v>
      </c>
      <c r="E1761" s="463">
        <v>2852</v>
      </c>
      <c r="F1761" s="460">
        <f t="shared" si="82"/>
        <v>2852</v>
      </c>
      <c r="G1761" s="461">
        <v>0.37499999999999994</v>
      </c>
      <c r="H1761" s="462">
        <f t="shared" si="83"/>
        <v>0.37499999999999994</v>
      </c>
      <c r="I1761" s="457">
        <v>13</v>
      </c>
      <c r="J1761" s="458">
        <v>4.8489369638194703E-3</v>
      </c>
      <c r="K1761" s="457">
        <v>436</v>
      </c>
      <c r="L1761" s="458">
        <v>0.16262588586348378</v>
      </c>
      <c r="M1761" s="457">
        <v>4</v>
      </c>
      <c r="N1761" s="458">
        <v>1.4919806042521448E-3</v>
      </c>
    </row>
    <row r="1762" spans="1:14" x14ac:dyDescent="0.3">
      <c r="A1762" s="412" t="s">
        <v>1093</v>
      </c>
      <c r="B1762" s="413" t="s">
        <v>261</v>
      </c>
      <c r="C1762" s="465" t="s">
        <v>362</v>
      </c>
      <c r="D1762" s="412" t="str">
        <f t="shared" si="81"/>
        <v>Unley 18to24</v>
      </c>
      <c r="E1762" s="463">
        <v>3524</v>
      </c>
      <c r="F1762" s="460">
        <f t="shared" si="82"/>
        <v>3524</v>
      </c>
      <c r="G1762" s="464">
        <v>1</v>
      </c>
      <c r="H1762" s="462">
        <f t="shared" si="83"/>
        <v>1</v>
      </c>
      <c r="I1762" s="457">
        <v>17</v>
      </c>
      <c r="J1762" s="458">
        <v>5.3526448362720405E-3</v>
      </c>
      <c r="K1762" s="457">
        <v>534</v>
      </c>
      <c r="L1762" s="458">
        <v>0.16813602015113349</v>
      </c>
      <c r="M1762" s="457">
        <v>11</v>
      </c>
      <c r="N1762" s="458">
        <v>3.4634760705289673E-3</v>
      </c>
    </row>
    <row r="1763" spans="1:14" x14ac:dyDescent="0.3">
      <c r="A1763" s="412" t="s">
        <v>1093</v>
      </c>
      <c r="B1763" s="413" t="s">
        <v>261</v>
      </c>
      <c r="C1763" s="465" t="s">
        <v>364</v>
      </c>
      <c r="D1763" s="412" t="str">
        <f t="shared" si="81"/>
        <v>Unley 25to64</v>
      </c>
      <c r="E1763" s="463">
        <v>20154</v>
      </c>
      <c r="F1763" s="460">
        <f t="shared" si="82"/>
        <v>20154</v>
      </c>
      <c r="G1763" s="464">
        <v>1</v>
      </c>
      <c r="H1763" s="462">
        <f t="shared" si="83"/>
        <v>1</v>
      </c>
      <c r="I1763" s="457">
        <v>112</v>
      </c>
      <c r="J1763" s="458">
        <v>5.7142857142857143E-3</v>
      </c>
      <c r="K1763" s="457">
        <v>4305</v>
      </c>
      <c r="L1763" s="458">
        <v>0.21964285714285714</v>
      </c>
      <c r="M1763" s="457">
        <v>325</v>
      </c>
      <c r="N1763" s="458">
        <v>1.6581632653061226E-2</v>
      </c>
    </row>
    <row r="1764" spans="1:14" x14ac:dyDescent="0.3">
      <c r="A1764" s="412" t="s">
        <v>1093</v>
      </c>
      <c r="B1764" s="413" t="s">
        <v>261</v>
      </c>
      <c r="C1764" s="412" t="s">
        <v>9</v>
      </c>
      <c r="D1764" s="412" t="str">
        <f t="shared" si="81"/>
        <v>Unley 65+</v>
      </c>
      <c r="E1764" s="463">
        <v>8786</v>
      </c>
      <c r="F1764" s="460">
        <f t="shared" si="82"/>
        <v>8786</v>
      </c>
      <c r="G1764" s="464">
        <v>1</v>
      </c>
      <c r="H1764" s="462">
        <f t="shared" si="83"/>
        <v>1</v>
      </c>
      <c r="I1764" s="457">
        <v>14</v>
      </c>
      <c r="J1764" s="458">
        <v>1.6339869281045752E-3</v>
      </c>
      <c r="K1764" s="457">
        <v>1242</v>
      </c>
      <c r="L1764" s="458">
        <v>0.14495798319327732</v>
      </c>
      <c r="M1764" s="457">
        <v>542</v>
      </c>
      <c r="N1764" s="458">
        <v>6.325863678804855E-2</v>
      </c>
    </row>
    <row r="1765" spans="1:14" x14ac:dyDescent="0.3">
      <c r="A1765" s="412" t="s">
        <v>1093</v>
      </c>
      <c r="B1765" s="413" t="s">
        <v>261</v>
      </c>
      <c r="C1765" s="412" t="s">
        <v>850</v>
      </c>
      <c r="D1765" s="412" t="str">
        <f t="shared" si="81"/>
        <v>Unley ALL</v>
      </c>
      <c r="E1765" s="463">
        <v>39929</v>
      </c>
      <c r="F1765" s="460">
        <f t="shared" si="82"/>
        <v>39929</v>
      </c>
      <c r="G1765" s="464">
        <v>1</v>
      </c>
      <c r="H1765" s="462">
        <f t="shared" si="83"/>
        <v>1</v>
      </c>
      <c r="I1765" s="457">
        <v>194</v>
      </c>
      <c r="J1765" s="458">
        <v>5.0205740017080303E-3</v>
      </c>
      <c r="K1765" s="457">
        <v>7442</v>
      </c>
      <c r="L1765" s="458">
        <v>0.19259335938510908</v>
      </c>
      <c r="M1765" s="457">
        <v>881</v>
      </c>
      <c r="N1765" s="458">
        <v>2.2799616987138015E-2</v>
      </c>
    </row>
    <row r="1766" spans="1:14" x14ac:dyDescent="0.3">
      <c r="A1766" s="412" t="s">
        <v>1093</v>
      </c>
      <c r="B1766" s="413" t="s">
        <v>114</v>
      </c>
      <c r="C1766" s="465" t="s">
        <v>361</v>
      </c>
      <c r="D1766" s="412" t="str">
        <f t="shared" si="81"/>
        <v>Upper Goulburn Valley 12to17</v>
      </c>
      <c r="E1766" s="463">
        <v>4387</v>
      </c>
      <c r="F1766" s="460">
        <f t="shared" si="82"/>
        <v>4387</v>
      </c>
      <c r="G1766" s="461">
        <v>0.25</v>
      </c>
      <c r="H1766" s="462">
        <f t="shared" si="83"/>
        <v>0.25</v>
      </c>
      <c r="I1766" s="457">
        <v>129</v>
      </c>
      <c r="J1766" s="458">
        <v>3.0055917986952469E-2</v>
      </c>
      <c r="K1766" s="457">
        <v>213</v>
      </c>
      <c r="L1766" s="458">
        <v>4.9627213420316868E-2</v>
      </c>
      <c r="M1766" s="457">
        <v>4</v>
      </c>
      <c r="N1766" s="458">
        <v>9.3196644920782849E-4</v>
      </c>
    </row>
    <row r="1767" spans="1:14" x14ac:dyDescent="0.3">
      <c r="A1767" s="412" t="s">
        <v>1093</v>
      </c>
      <c r="B1767" s="413" t="s">
        <v>114</v>
      </c>
      <c r="C1767" s="465" t="s">
        <v>362</v>
      </c>
      <c r="D1767" s="412" t="str">
        <f t="shared" si="81"/>
        <v>Upper Goulburn Valley 18to24</v>
      </c>
      <c r="E1767" s="463">
        <v>4372</v>
      </c>
      <c r="F1767" s="460">
        <f t="shared" si="82"/>
        <v>4372</v>
      </c>
      <c r="G1767" s="461">
        <v>1.08</v>
      </c>
      <c r="H1767" s="462">
        <f t="shared" si="83"/>
        <v>1.08</v>
      </c>
      <c r="I1767" s="457">
        <v>136</v>
      </c>
      <c r="J1767" s="458">
        <v>3.3755274261603373E-2</v>
      </c>
      <c r="K1767" s="457">
        <v>216</v>
      </c>
      <c r="L1767" s="458">
        <v>5.3611317944899477E-2</v>
      </c>
      <c r="M1767" s="457">
        <v>241</v>
      </c>
      <c r="N1767" s="458">
        <v>5.9816331595929514E-2</v>
      </c>
    </row>
    <row r="1768" spans="1:14" x14ac:dyDescent="0.3">
      <c r="A1768" s="412" t="s">
        <v>1093</v>
      </c>
      <c r="B1768" s="413" t="s">
        <v>114</v>
      </c>
      <c r="C1768" s="465" t="s">
        <v>364</v>
      </c>
      <c r="D1768" s="412" t="str">
        <f t="shared" si="81"/>
        <v>Upper Goulburn Valley 25to64</v>
      </c>
      <c r="E1768" s="463">
        <v>29260</v>
      </c>
      <c r="F1768" s="460">
        <f t="shared" si="82"/>
        <v>29260</v>
      </c>
      <c r="G1768" s="461">
        <v>1.08</v>
      </c>
      <c r="H1768" s="462">
        <f t="shared" si="83"/>
        <v>1.08</v>
      </c>
      <c r="I1768" s="457">
        <v>482</v>
      </c>
      <c r="J1768" s="458">
        <v>1.6428644466409899E-2</v>
      </c>
      <c r="K1768" s="457">
        <v>1545</v>
      </c>
      <c r="L1768" s="458">
        <v>5.2660281536521351E-2</v>
      </c>
      <c r="M1768" s="457">
        <v>1206</v>
      </c>
      <c r="N1768" s="458">
        <v>4.110569549064385E-2</v>
      </c>
    </row>
    <row r="1769" spans="1:14" x14ac:dyDescent="0.3">
      <c r="A1769" s="412" t="s">
        <v>1093</v>
      </c>
      <c r="B1769" s="413" t="s">
        <v>114</v>
      </c>
      <c r="C1769" s="412" t="s">
        <v>9</v>
      </c>
      <c r="D1769" s="412" t="str">
        <f t="shared" si="81"/>
        <v>Upper Goulburn Valley 65+</v>
      </c>
      <c r="E1769" s="463">
        <v>15639</v>
      </c>
      <c r="F1769" s="460">
        <f t="shared" si="82"/>
        <v>15639</v>
      </c>
      <c r="G1769" s="461">
        <v>1.08</v>
      </c>
      <c r="H1769" s="462">
        <f t="shared" si="83"/>
        <v>1.08</v>
      </c>
      <c r="I1769" s="457">
        <v>73</v>
      </c>
      <c r="J1769" s="458">
        <v>4.8835964677548839E-3</v>
      </c>
      <c r="K1769" s="457">
        <v>451</v>
      </c>
      <c r="L1769" s="458">
        <v>3.0171260369280171E-2</v>
      </c>
      <c r="M1769" s="457">
        <v>1124</v>
      </c>
      <c r="N1769" s="458">
        <v>7.5194005887075199E-2</v>
      </c>
    </row>
    <row r="1770" spans="1:14" x14ac:dyDescent="0.3">
      <c r="A1770" s="412" t="s">
        <v>1093</v>
      </c>
      <c r="B1770" s="413" t="s">
        <v>114</v>
      </c>
      <c r="C1770" s="412" t="s">
        <v>850</v>
      </c>
      <c r="D1770" s="412" t="str">
        <f t="shared" si="81"/>
        <v>Upper Goulburn Valley ALL</v>
      </c>
      <c r="E1770" s="463">
        <v>61224</v>
      </c>
      <c r="F1770" s="460">
        <f t="shared" si="82"/>
        <v>61224</v>
      </c>
      <c r="G1770" s="461">
        <v>1.08</v>
      </c>
      <c r="H1770" s="462">
        <f t="shared" si="83"/>
        <v>1.08</v>
      </c>
      <c r="I1770" s="457">
        <v>1144</v>
      </c>
      <c r="J1770" s="458">
        <v>1.9066031132295592E-2</v>
      </c>
      <c r="K1770" s="457">
        <v>2781</v>
      </c>
      <c r="L1770" s="458">
        <v>4.6348455051498282E-2</v>
      </c>
      <c r="M1770" s="457">
        <v>2571</v>
      </c>
      <c r="N1770" s="458">
        <v>4.2848571714276189E-2</v>
      </c>
    </row>
    <row r="1771" spans="1:14" x14ac:dyDescent="0.3">
      <c r="A1771" s="412" t="s">
        <v>1093</v>
      </c>
      <c r="B1771" s="413" t="s">
        <v>31</v>
      </c>
      <c r="C1771" s="465" t="s">
        <v>361</v>
      </c>
      <c r="D1771" s="412" t="str">
        <f t="shared" si="81"/>
        <v>Upper Hunter 12to17</v>
      </c>
      <c r="E1771" s="463">
        <v>2574</v>
      </c>
      <c r="F1771" s="460">
        <f t="shared" si="82"/>
        <v>2574</v>
      </c>
      <c r="G1771" s="461">
        <v>1.9583333333333333</v>
      </c>
      <c r="H1771" s="462">
        <f t="shared" si="83"/>
        <v>1.9583333333333333</v>
      </c>
      <c r="I1771" s="457">
        <v>399</v>
      </c>
      <c r="J1771" s="458">
        <v>0.15579851620460758</v>
      </c>
      <c r="K1771" s="457">
        <v>67</v>
      </c>
      <c r="L1771" s="458">
        <v>2.616165560327997E-2</v>
      </c>
      <c r="M1771" s="457">
        <v>3</v>
      </c>
      <c r="N1771" s="458">
        <v>1.1714174150722373E-3</v>
      </c>
    </row>
    <row r="1772" spans="1:14" x14ac:dyDescent="0.3">
      <c r="A1772" s="412" t="s">
        <v>1093</v>
      </c>
      <c r="B1772" s="413" t="s">
        <v>31</v>
      </c>
      <c r="C1772" s="465" t="s">
        <v>362</v>
      </c>
      <c r="D1772" s="412" t="str">
        <f t="shared" si="81"/>
        <v>Upper Hunter 18to24</v>
      </c>
      <c r="E1772" s="463">
        <v>2322</v>
      </c>
      <c r="F1772" s="460">
        <f t="shared" si="82"/>
        <v>2322</v>
      </c>
      <c r="G1772" s="461">
        <v>1.208</v>
      </c>
      <c r="H1772" s="462">
        <f t="shared" si="83"/>
        <v>1.208</v>
      </c>
      <c r="I1772" s="457">
        <v>309</v>
      </c>
      <c r="J1772" s="458">
        <v>0.14239631336405531</v>
      </c>
      <c r="K1772" s="457">
        <v>55</v>
      </c>
      <c r="L1772" s="458">
        <v>2.5345622119815669E-2</v>
      </c>
      <c r="M1772" s="457">
        <v>11</v>
      </c>
      <c r="N1772" s="458">
        <v>5.0691244239631341E-3</v>
      </c>
    </row>
    <row r="1773" spans="1:14" x14ac:dyDescent="0.3">
      <c r="A1773" s="412" t="s">
        <v>1093</v>
      </c>
      <c r="B1773" s="413" t="s">
        <v>31</v>
      </c>
      <c r="C1773" s="465" t="s">
        <v>364</v>
      </c>
      <c r="D1773" s="412" t="str">
        <f t="shared" si="81"/>
        <v>Upper Hunter 25to64</v>
      </c>
      <c r="E1773" s="463">
        <v>15728</v>
      </c>
      <c r="F1773" s="460">
        <f t="shared" si="82"/>
        <v>15728</v>
      </c>
      <c r="G1773" s="461">
        <v>1.208</v>
      </c>
      <c r="H1773" s="462">
        <f t="shared" si="83"/>
        <v>1.208</v>
      </c>
      <c r="I1773" s="457">
        <v>1190</v>
      </c>
      <c r="J1773" s="458">
        <v>7.6252723311546838E-2</v>
      </c>
      <c r="K1773" s="457">
        <v>813</v>
      </c>
      <c r="L1773" s="458">
        <v>5.2095347943098808E-2</v>
      </c>
      <c r="M1773" s="457">
        <v>310</v>
      </c>
      <c r="N1773" s="458">
        <v>1.9864154812251698E-2</v>
      </c>
    </row>
    <row r="1774" spans="1:14" x14ac:dyDescent="0.3">
      <c r="A1774" s="412" t="s">
        <v>1093</v>
      </c>
      <c r="B1774" s="413" t="s">
        <v>31</v>
      </c>
      <c r="C1774" s="412" t="s">
        <v>9</v>
      </c>
      <c r="D1774" s="412" t="str">
        <f t="shared" si="81"/>
        <v>Upper Hunter 65+</v>
      </c>
      <c r="E1774" s="463">
        <v>5642</v>
      </c>
      <c r="F1774" s="460">
        <f t="shared" si="82"/>
        <v>5642</v>
      </c>
      <c r="G1774" s="461">
        <v>1.208</v>
      </c>
      <c r="H1774" s="462">
        <f t="shared" si="83"/>
        <v>1.208</v>
      </c>
      <c r="I1774" s="457">
        <v>150</v>
      </c>
      <c r="J1774" s="458">
        <v>2.7533039647577091E-2</v>
      </c>
      <c r="K1774" s="457">
        <v>78</v>
      </c>
      <c r="L1774" s="458">
        <v>1.4317180616740088E-2</v>
      </c>
      <c r="M1774" s="457">
        <v>307</v>
      </c>
      <c r="N1774" s="458">
        <v>5.6350954478707783E-2</v>
      </c>
    </row>
    <row r="1775" spans="1:14" x14ac:dyDescent="0.3">
      <c r="A1775" s="412" t="s">
        <v>1093</v>
      </c>
      <c r="B1775" s="413" t="s">
        <v>31</v>
      </c>
      <c r="C1775" s="412" t="s">
        <v>850</v>
      </c>
      <c r="D1775" s="412" t="str">
        <f t="shared" si="81"/>
        <v>Upper Hunter ALL</v>
      </c>
      <c r="E1775" s="463">
        <v>31114</v>
      </c>
      <c r="F1775" s="460">
        <f t="shared" si="82"/>
        <v>31114</v>
      </c>
      <c r="G1775" s="461">
        <v>1.208</v>
      </c>
      <c r="H1775" s="462">
        <f t="shared" si="83"/>
        <v>1.208</v>
      </c>
      <c r="I1775" s="457">
        <v>2893</v>
      </c>
      <c r="J1775" s="458">
        <v>9.4591943499869213E-2</v>
      </c>
      <c r="K1775" s="457">
        <v>1195</v>
      </c>
      <c r="L1775" s="458">
        <v>3.9072717760920743E-2</v>
      </c>
      <c r="M1775" s="457">
        <v>624</v>
      </c>
      <c r="N1775" s="458">
        <v>2.0402825006539366E-2</v>
      </c>
    </row>
    <row r="1776" spans="1:14" x14ac:dyDescent="0.3">
      <c r="A1776" s="412" t="s">
        <v>1093</v>
      </c>
      <c r="B1776" s="413" t="s">
        <v>43</v>
      </c>
      <c r="C1776" s="465" t="s">
        <v>361</v>
      </c>
      <c r="D1776" s="412" t="str">
        <f t="shared" si="81"/>
        <v>Upper Murray exc. Albury 12to17</v>
      </c>
      <c r="E1776" s="463">
        <v>3106</v>
      </c>
      <c r="F1776" s="460">
        <f t="shared" si="82"/>
        <v>3106</v>
      </c>
      <c r="G1776" s="461">
        <v>1.375</v>
      </c>
      <c r="H1776" s="462">
        <f t="shared" si="83"/>
        <v>1.375</v>
      </c>
      <c r="I1776" s="457">
        <v>227</v>
      </c>
      <c r="J1776" s="458">
        <v>7.4304418985270043E-2</v>
      </c>
      <c r="K1776" s="457">
        <v>63</v>
      </c>
      <c r="L1776" s="458">
        <v>2.0621931260229133E-2</v>
      </c>
      <c r="M1776" s="457">
        <v>0</v>
      </c>
      <c r="N1776" s="458">
        <v>0</v>
      </c>
    </row>
    <row r="1777" spans="1:14" x14ac:dyDescent="0.3">
      <c r="A1777" s="412" t="s">
        <v>1093</v>
      </c>
      <c r="B1777" s="413" t="s">
        <v>43</v>
      </c>
      <c r="C1777" s="465" t="s">
        <v>362</v>
      </c>
      <c r="D1777" s="412" t="str">
        <f t="shared" si="81"/>
        <v>Upper Murray exc. Albury 18to24</v>
      </c>
      <c r="E1777" s="463">
        <v>2700</v>
      </c>
      <c r="F1777" s="460">
        <f t="shared" si="82"/>
        <v>2700</v>
      </c>
      <c r="G1777" s="461">
        <v>1.6480000000000001</v>
      </c>
      <c r="H1777" s="462">
        <f t="shared" si="83"/>
        <v>1.6480000000000001</v>
      </c>
      <c r="I1777" s="457">
        <v>151</v>
      </c>
      <c r="J1777" s="458">
        <v>6.133225020308692E-2</v>
      </c>
      <c r="K1777" s="457">
        <v>37</v>
      </c>
      <c r="L1777" s="458">
        <v>1.5028432168968318E-2</v>
      </c>
      <c r="M1777" s="457">
        <v>8</v>
      </c>
      <c r="N1777" s="458">
        <v>3.249390739236393E-3</v>
      </c>
    </row>
    <row r="1778" spans="1:14" x14ac:dyDescent="0.3">
      <c r="A1778" s="412" t="s">
        <v>1093</v>
      </c>
      <c r="B1778" s="413" t="s">
        <v>43</v>
      </c>
      <c r="C1778" s="465" t="s">
        <v>364</v>
      </c>
      <c r="D1778" s="412" t="str">
        <f t="shared" si="81"/>
        <v>Upper Murray exc. Albury 25to64</v>
      </c>
      <c r="E1778" s="463">
        <v>19512</v>
      </c>
      <c r="F1778" s="460">
        <f t="shared" si="82"/>
        <v>19512</v>
      </c>
      <c r="G1778" s="461">
        <v>1.6480000000000001</v>
      </c>
      <c r="H1778" s="462">
        <f t="shared" si="83"/>
        <v>1.6480000000000001</v>
      </c>
      <c r="I1778" s="457">
        <v>589</v>
      </c>
      <c r="J1778" s="458">
        <v>2.9909104758035852E-2</v>
      </c>
      <c r="K1778" s="457">
        <v>748</v>
      </c>
      <c r="L1778" s="458">
        <v>3.7983039658762E-2</v>
      </c>
      <c r="M1778" s="457">
        <v>410</v>
      </c>
      <c r="N1778" s="458">
        <v>2.0819580561620879E-2</v>
      </c>
    </row>
    <row r="1779" spans="1:14" x14ac:dyDescent="0.3">
      <c r="A1779" s="412" t="s">
        <v>1093</v>
      </c>
      <c r="B1779" s="413" t="s">
        <v>43</v>
      </c>
      <c r="C1779" s="412" t="s">
        <v>9</v>
      </c>
      <c r="D1779" s="412" t="str">
        <f t="shared" si="81"/>
        <v>Upper Murray exc. Albury 65+</v>
      </c>
      <c r="E1779" s="463">
        <v>13126</v>
      </c>
      <c r="F1779" s="460">
        <f t="shared" si="82"/>
        <v>13126</v>
      </c>
      <c r="G1779" s="461">
        <v>1.6480000000000001</v>
      </c>
      <c r="H1779" s="462">
        <f t="shared" si="83"/>
        <v>1.6480000000000001</v>
      </c>
      <c r="I1779" s="457">
        <v>143</v>
      </c>
      <c r="J1779" s="458">
        <v>1.1240371010847352E-2</v>
      </c>
      <c r="K1779" s="457">
        <v>161</v>
      </c>
      <c r="L1779" s="458">
        <v>1.2655242886338626E-2</v>
      </c>
      <c r="M1779" s="457">
        <v>852</v>
      </c>
      <c r="N1779" s="458">
        <v>6.6970602106587021E-2</v>
      </c>
    </row>
    <row r="1780" spans="1:14" x14ac:dyDescent="0.3">
      <c r="A1780" s="412" t="s">
        <v>1093</v>
      </c>
      <c r="B1780" s="413" t="s">
        <v>43</v>
      </c>
      <c r="C1780" s="412" t="s">
        <v>850</v>
      </c>
      <c r="D1780" s="412" t="str">
        <f t="shared" si="81"/>
        <v>Upper Murray exc. Albury ALL</v>
      </c>
      <c r="E1780" s="463">
        <v>44074</v>
      </c>
      <c r="F1780" s="460">
        <f t="shared" si="82"/>
        <v>44074</v>
      </c>
      <c r="G1780" s="461">
        <v>1.6480000000000001</v>
      </c>
      <c r="H1780" s="462">
        <f t="shared" si="83"/>
        <v>1.6480000000000001</v>
      </c>
      <c r="I1780" s="457">
        <v>1490</v>
      </c>
      <c r="J1780" s="458">
        <v>3.4289922444940509E-2</v>
      </c>
      <c r="K1780" s="457">
        <v>1176</v>
      </c>
      <c r="L1780" s="458">
        <v>2.7063724023657747E-2</v>
      </c>
      <c r="M1780" s="457">
        <v>1270</v>
      </c>
      <c r="N1780" s="458">
        <v>2.9226980875888892E-2</v>
      </c>
    </row>
    <row r="1781" spans="1:14" x14ac:dyDescent="0.3">
      <c r="A1781" s="412" t="s">
        <v>1093</v>
      </c>
      <c r="B1781" s="413" t="s">
        <v>353</v>
      </c>
      <c r="C1781" s="465" t="s">
        <v>361</v>
      </c>
      <c r="D1781" s="412" t="str">
        <f t="shared" si="81"/>
        <v>Uriarra - Namadgi 12to17</v>
      </c>
      <c r="E1781" s="463">
        <v>45</v>
      </c>
      <c r="F1781" s="460">
        <f t="shared" si="82"/>
        <v>45</v>
      </c>
      <c r="G1781" s="464">
        <v>1</v>
      </c>
      <c r="H1781" s="462">
        <f t="shared" si="83"/>
        <v>1</v>
      </c>
      <c r="I1781" s="457">
        <v>4</v>
      </c>
      <c r="J1781" s="458">
        <v>7.6923076923076927E-2</v>
      </c>
      <c r="K1781" s="457">
        <v>0</v>
      </c>
      <c r="L1781" s="458">
        <v>0</v>
      </c>
      <c r="M1781" s="457">
        <v>0</v>
      </c>
      <c r="N1781" s="458">
        <v>0</v>
      </c>
    </row>
    <row r="1782" spans="1:14" x14ac:dyDescent="0.3">
      <c r="A1782" s="412" t="s">
        <v>1093</v>
      </c>
      <c r="B1782" s="413" t="s">
        <v>353</v>
      </c>
      <c r="C1782" s="465" t="s">
        <v>362</v>
      </c>
      <c r="D1782" s="412" t="str">
        <f t="shared" si="81"/>
        <v>Uriarra - Namadgi 18to24</v>
      </c>
      <c r="E1782" s="463">
        <v>62</v>
      </c>
      <c r="F1782" s="460">
        <f t="shared" si="82"/>
        <v>62</v>
      </c>
      <c r="G1782" s="464">
        <v>1</v>
      </c>
      <c r="H1782" s="462">
        <f t="shared" si="83"/>
        <v>1</v>
      </c>
      <c r="I1782" s="457">
        <v>0</v>
      </c>
      <c r="J1782" s="458">
        <v>0</v>
      </c>
      <c r="K1782" s="457">
        <v>0</v>
      </c>
      <c r="L1782" s="458">
        <v>0</v>
      </c>
      <c r="M1782" s="457">
        <v>0</v>
      </c>
      <c r="N1782" s="458">
        <v>0</v>
      </c>
    </row>
    <row r="1783" spans="1:14" x14ac:dyDescent="0.3">
      <c r="A1783" s="412" t="s">
        <v>1093</v>
      </c>
      <c r="B1783" s="413" t="s">
        <v>353</v>
      </c>
      <c r="C1783" s="465" t="s">
        <v>364</v>
      </c>
      <c r="D1783" s="412" t="str">
        <f t="shared" si="81"/>
        <v>Uriarra - Namadgi 25to64</v>
      </c>
      <c r="E1783" s="463">
        <v>345</v>
      </c>
      <c r="F1783" s="460">
        <f t="shared" si="82"/>
        <v>345</v>
      </c>
      <c r="G1783" s="464">
        <v>1</v>
      </c>
      <c r="H1783" s="462">
        <f t="shared" si="83"/>
        <v>1</v>
      </c>
      <c r="I1783" s="457">
        <v>10</v>
      </c>
      <c r="J1783" s="458">
        <v>2.865329512893983E-2</v>
      </c>
      <c r="K1783" s="457">
        <v>11</v>
      </c>
      <c r="L1783" s="458">
        <v>3.151862464183381E-2</v>
      </c>
      <c r="M1783" s="457">
        <v>9</v>
      </c>
      <c r="N1783" s="458">
        <v>2.5787965616045846E-2</v>
      </c>
    </row>
    <row r="1784" spans="1:14" x14ac:dyDescent="0.3">
      <c r="A1784" s="412" t="s">
        <v>1093</v>
      </c>
      <c r="B1784" s="413" t="s">
        <v>353</v>
      </c>
      <c r="C1784" s="412" t="s">
        <v>9</v>
      </c>
      <c r="D1784" s="412" t="str">
        <f t="shared" si="81"/>
        <v>Uriarra - Namadgi 65+</v>
      </c>
      <c r="E1784" s="463">
        <v>51</v>
      </c>
      <c r="F1784" s="460">
        <f t="shared" si="82"/>
        <v>51</v>
      </c>
      <c r="G1784" s="464">
        <v>1</v>
      </c>
      <c r="H1784" s="462">
        <f t="shared" si="83"/>
        <v>1</v>
      </c>
      <c r="I1784" s="457">
        <v>0</v>
      </c>
      <c r="J1784" s="458">
        <v>0</v>
      </c>
      <c r="K1784" s="457">
        <v>3</v>
      </c>
      <c r="L1784" s="458">
        <v>5.8823529411764705E-2</v>
      </c>
      <c r="M1784" s="457">
        <v>0</v>
      </c>
      <c r="N1784" s="458">
        <v>0</v>
      </c>
    </row>
    <row r="1785" spans="1:14" x14ac:dyDescent="0.3">
      <c r="A1785" s="412" t="s">
        <v>1093</v>
      </c>
      <c r="B1785" s="413" t="s">
        <v>353</v>
      </c>
      <c r="C1785" s="412" t="s">
        <v>850</v>
      </c>
      <c r="D1785" s="412" t="str">
        <f t="shared" si="81"/>
        <v>Uriarra - Namadgi ALL</v>
      </c>
      <c r="E1785" s="463">
        <v>622</v>
      </c>
      <c r="F1785" s="460">
        <f t="shared" si="82"/>
        <v>622</v>
      </c>
      <c r="G1785" s="464">
        <v>1</v>
      </c>
      <c r="H1785" s="462">
        <f t="shared" si="83"/>
        <v>1</v>
      </c>
      <c r="I1785" s="457">
        <v>21</v>
      </c>
      <c r="J1785" s="458">
        <v>3.3599999999999998E-2</v>
      </c>
      <c r="K1785" s="457">
        <v>18</v>
      </c>
      <c r="L1785" s="458">
        <v>2.8799999999999999E-2</v>
      </c>
      <c r="M1785" s="457">
        <v>14</v>
      </c>
      <c r="N1785" s="458">
        <v>2.24E-2</v>
      </c>
    </row>
    <row r="1786" spans="1:14" x14ac:dyDescent="0.3">
      <c r="A1786" s="412" t="s">
        <v>1093</v>
      </c>
      <c r="B1786" s="413" t="s">
        <v>56</v>
      </c>
      <c r="C1786" s="465" t="s">
        <v>361</v>
      </c>
      <c r="D1786" s="412" t="str">
        <f t="shared" si="81"/>
        <v>Wagga Wagga 12to17</v>
      </c>
      <c r="E1786" s="463">
        <v>7945</v>
      </c>
      <c r="F1786" s="460">
        <f t="shared" si="82"/>
        <v>7945</v>
      </c>
      <c r="G1786" s="461">
        <v>1.5833333333333333</v>
      </c>
      <c r="H1786" s="462">
        <f t="shared" si="83"/>
        <v>1.5833333333333333</v>
      </c>
      <c r="I1786" s="457">
        <v>845</v>
      </c>
      <c r="J1786" s="458">
        <v>0.1091026468689477</v>
      </c>
      <c r="K1786" s="457">
        <v>486</v>
      </c>
      <c r="L1786" s="458">
        <v>6.2750161394448029E-2</v>
      </c>
      <c r="M1786" s="457">
        <v>11</v>
      </c>
      <c r="N1786" s="458">
        <v>1.4202711426726921E-3</v>
      </c>
    </row>
    <row r="1787" spans="1:14" x14ac:dyDescent="0.3">
      <c r="A1787" s="412" t="s">
        <v>1093</v>
      </c>
      <c r="B1787" s="413" t="s">
        <v>56</v>
      </c>
      <c r="C1787" s="465" t="s">
        <v>362</v>
      </c>
      <c r="D1787" s="412" t="str">
        <f t="shared" si="81"/>
        <v>Wagga Wagga 18to24</v>
      </c>
      <c r="E1787" s="463">
        <v>9466</v>
      </c>
      <c r="F1787" s="460">
        <f t="shared" si="82"/>
        <v>9466</v>
      </c>
      <c r="G1787" s="461">
        <v>1.3680000000000001</v>
      </c>
      <c r="H1787" s="462">
        <f t="shared" si="83"/>
        <v>1.3680000000000001</v>
      </c>
      <c r="I1787" s="457">
        <v>891</v>
      </c>
      <c r="J1787" s="458">
        <v>9.4706632653061229E-2</v>
      </c>
      <c r="K1787" s="457">
        <v>548</v>
      </c>
      <c r="L1787" s="458">
        <v>5.8248299319727893E-2</v>
      </c>
      <c r="M1787" s="457">
        <v>588</v>
      </c>
      <c r="N1787" s="458">
        <v>6.25E-2</v>
      </c>
    </row>
    <row r="1788" spans="1:14" x14ac:dyDescent="0.3">
      <c r="A1788" s="412" t="s">
        <v>1093</v>
      </c>
      <c r="B1788" s="413" t="s">
        <v>56</v>
      </c>
      <c r="C1788" s="465" t="s">
        <v>364</v>
      </c>
      <c r="D1788" s="412" t="str">
        <f t="shared" si="81"/>
        <v>Wagga Wagga 25to64</v>
      </c>
      <c r="E1788" s="463">
        <v>47683</v>
      </c>
      <c r="F1788" s="460">
        <f t="shared" si="82"/>
        <v>47683</v>
      </c>
      <c r="G1788" s="461">
        <v>1.3680000000000001</v>
      </c>
      <c r="H1788" s="462">
        <f t="shared" si="83"/>
        <v>1.3680000000000001</v>
      </c>
      <c r="I1788" s="457">
        <v>2599</v>
      </c>
      <c r="J1788" s="458">
        <v>5.4684705535800703E-2</v>
      </c>
      <c r="K1788" s="457">
        <v>4240</v>
      </c>
      <c r="L1788" s="458">
        <v>8.9212447661329353E-2</v>
      </c>
      <c r="M1788" s="457">
        <v>1861</v>
      </c>
      <c r="N1788" s="458">
        <v>3.9156689881541022E-2</v>
      </c>
    </row>
    <row r="1789" spans="1:14" x14ac:dyDescent="0.3">
      <c r="A1789" s="412" t="s">
        <v>1093</v>
      </c>
      <c r="B1789" s="413" t="s">
        <v>56</v>
      </c>
      <c r="C1789" s="412" t="s">
        <v>9</v>
      </c>
      <c r="D1789" s="412" t="str">
        <f t="shared" si="81"/>
        <v>Wagga Wagga 65+</v>
      </c>
      <c r="E1789" s="463">
        <v>19537</v>
      </c>
      <c r="F1789" s="460">
        <f t="shared" si="82"/>
        <v>19537</v>
      </c>
      <c r="G1789" s="461">
        <v>1.3680000000000001</v>
      </c>
      <c r="H1789" s="462">
        <f t="shared" si="83"/>
        <v>1.3680000000000001</v>
      </c>
      <c r="I1789" s="457">
        <v>365</v>
      </c>
      <c r="J1789" s="458">
        <v>1.9075990383610329E-2</v>
      </c>
      <c r="K1789" s="457">
        <v>361</v>
      </c>
      <c r="L1789" s="458">
        <v>1.8866938434200897E-2</v>
      </c>
      <c r="M1789" s="457">
        <v>1311</v>
      </c>
      <c r="N1789" s="458">
        <v>6.8516776418940106E-2</v>
      </c>
    </row>
    <row r="1790" spans="1:14" x14ac:dyDescent="0.3">
      <c r="A1790" s="412" t="s">
        <v>1093</v>
      </c>
      <c r="B1790" s="413" t="s">
        <v>56</v>
      </c>
      <c r="C1790" s="412" t="s">
        <v>850</v>
      </c>
      <c r="D1790" s="412" t="str">
        <f t="shared" si="81"/>
        <v>Wagga Wagga ALL</v>
      </c>
      <c r="E1790" s="463">
        <v>100626</v>
      </c>
      <c r="F1790" s="460">
        <f t="shared" si="82"/>
        <v>100626</v>
      </c>
      <c r="G1790" s="461">
        <v>1.3680000000000001</v>
      </c>
      <c r="H1790" s="462">
        <f t="shared" si="83"/>
        <v>1.3680000000000001</v>
      </c>
      <c r="I1790" s="457">
        <v>6405</v>
      </c>
      <c r="J1790" s="458">
        <v>6.4586715606691603E-2</v>
      </c>
      <c r="K1790" s="457">
        <v>6845</v>
      </c>
      <c r="L1790" s="458">
        <v>6.9023585999657147E-2</v>
      </c>
      <c r="M1790" s="457">
        <v>3775</v>
      </c>
      <c r="N1790" s="458">
        <v>3.8066331212374835E-2</v>
      </c>
    </row>
    <row r="1791" spans="1:14" x14ac:dyDescent="0.3">
      <c r="A1791" s="412" t="s">
        <v>1093</v>
      </c>
      <c r="B1791" s="413" t="s">
        <v>115</v>
      </c>
      <c r="C1791" s="465" t="s">
        <v>361</v>
      </c>
      <c r="D1791" s="412" t="str">
        <f t="shared" si="81"/>
        <v>Wangaratta - Benalla 12to17</v>
      </c>
      <c r="E1791" s="463">
        <v>3518</v>
      </c>
      <c r="F1791" s="460">
        <f t="shared" si="82"/>
        <v>3518</v>
      </c>
      <c r="G1791" s="461">
        <v>0.29166666666666669</v>
      </c>
      <c r="H1791" s="462">
        <f t="shared" si="83"/>
        <v>0.29166666666666669</v>
      </c>
      <c r="I1791" s="457">
        <v>158</v>
      </c>
      <c r="J1791" s="458">
        <v>4.4733861834654588E-2</v>
      </c>
      <c r="K1791" s="457">
        <v>72</v>
      </c>
      <c r="L1791" s="458">
        <v>2.0385050962627407E-2</v>
      </c>
      <c r="M1791" s="457">
        <v>0</v>
      </c>
      <c r="N1791" s="458">
        <v>0</v>
      </c>
    </row>
    <row r="1792" spans="1:14" x14ac:dyDescent="0.3">
      <c r="A1792" s="412" t="s">
        <v>1093</v>
      </c>
      <c r="B1792" s="413" t="s">
        <v>115</v>
      </c>
      <c r="C1792" s="465" t="s">
        <v>362</v>
      </c>
      <c r="D1792" s="412" t="str">
        <f t="shared" si="81"/>
        <v>Wangaratta - Benalla 18to24</v>
      </c>
      <c r="E1792" s="463">
        <v>3249</v>
      </c>
      <c r="F1792" s="460">
        <f t="shared" si="82"/>
        <v>3249</v>
      </c>
      <c r="G1792" s="461">
        <v>1.1120000000000001</v>
      </c>
      <c r="H1792" s="462">
        <f t="shared" si="83"/>
        <v>1.1120000000000001</v>
      </c>
      <c r="I1792" s="457">
        <v>109</v>
      </c>
      <c r="J1792" s="458">
        <v>3.5667539267015706E-2</v>
      </c>
      <c r="K1792" s="457">
        <v>105</v>
      </c>
      <c r="L1792" s="458">
        <v>3.4358638743455495E-2</v>
      </c>
      <c r="M1792" s="457">
        <v>15</v>
      </c>
      <c r="N1792" s="458">
        <v>4.9083769633507853E-3</v>
      </c>
    </row>
    <row r="1793" spans="1:14" x14ac:dyDescent="0.3">
      <c r="A1793" s="412" t="s">
        <v>1093</v>
      </c>
      <c r="B1793" s="413" t="s">
        <v>115</v>
      </c>
      <c r="C1793" s="465" t="s">
        <v>364</v>
      </c>
      <c r="D1793" s="412" t="str">
        <f t="shared" si="81"/>
        <v>Wangaratta - Benalla 25to64</v>
      </c>
      <c r="E1793" s="463">
        <v>22944</v>
      </c>
      <c r="F1793" s="460">
        <f t="shared" si="82"/>
        <v>22944</v>
      </c>
      <c r="G1793" s="461">
        <v>1.1120000000000001</v>
      </c>
      <c r="H1793" s="462">
        <f t="shared" si="83"/>
        <v>1.1120000000000001</v>
      </c>
      <c r="I1793" s="457">
        <v>357</v>
      </c>
      <c r="J1793" s="458">
        <v>1.5421832476564862E-2</v>
      </c>
      <c r="K1793" s="457">
        <v>1267</v>
      </c>
      <c r="L1793" s="458">
        <v>5.4732385848200789E-2</v>
      </c>
      <c r="M1793" s="457">
        <v>456</v>
      </c>
      <c r="N1793" s="458">
        <v>1.9698475096116462E-2</v>
      </c>
    </row>
    <row r="1794" spans="1:14" x14ac:dyDescent="0.3">
      <c r="A1794" s="412" t="s">
        <v>1093</v>
      </c>
      <c r="B1794" s="413" t="s">
        <v>115</v>
      </c>
      <c r="C1794" s="412" t="s">
        <v>9</v>
      </c>
      <c r="D1794" s="412" t="str">
        <f t="shared" si="81"/>
        <v>Wangaratta - Benalla 65+</v>
      </c>
      <c r="E1794" s="463">
        <v>12787</v>
      </c>
      <c r="F1794" s="460">
        <f t="shared" si="82"/>
        <v>12787</v>
      </c>
      <c r="G1794" s="461">
        <v>1.1120000000000001</v>
      </c>
      <c r="H1794" s="462">
        <f t="shared" si="83"/>
        <v>1.1120000000000001</v>
      </c>
      <c r="I1794" s="457">
        <v>75</v>
      </c>
      <c r="J1794" s="458">
        <v>5.9684863918510267E-3</v>
      </c>
      <c r="K1794" s="457">
        <v>430</v>
      </c>
      <c r="L1794" s="458">
        <v>3.4219321979945885E-2</v>
      </c>
      <c r="M1794" s="457">
        <v>862</v>
      </c>
      <c r="N1794" s="458">
        <v>6.8597803597007803E-2</v>
      </c>
    </row>
    <row r="1795" spans="1:14" x14ac:dyDescent="0.3">
      <c r="A1795" s="412" t="s">
        <v>1093</v>
      </c>
      <c r="B1795" s="413" t="s">
        <v>115</v>
      </c>
      <c r="C1795" s="412" t="s">
        <v>850</v>
      </c>
      <c r="D1795" s="412" t="str">
        <f t="shared" si="81"/>
        <v>Wangaratta - Benalla ALL</v>
      </c>
      <c r="E1795" s="463">
        <v>48726</v>
      </c>
      <c r="F1795" s="460">
        <f t="shared" si="82"/>
        <v>48726</v>
      </c>
      <c r="G1795" s="461">
        <v>1.1120000000000001</v>
      </c>
      <c r="H1795" s="462">
        <f t="shared" si="83"/>
        <v>1.1120000000000001</v>
      </c>
      <c r="I1795" s="457">
        <v>930</v>
      </c>
      <c r="J1795" s="458">
        <v>1.9193461840095762E-2</v>
      </c>
      <c r="K1795" s="457">
        <v>2097</v>
      </c>
      <c r="L1795" s="458">
        <v>4.3278160729764314E-2</v>
      </c>
      <c r="M1795" s="457">
        <v>1340</v>
      </c>
      <c r="N1795" s="458">
        <v>2.765509555454658E-2</v>
      </c>
    </row>
    <row r="1796" spans="1:14" x14ac:dyDescent="0.3">
      <c r="A1796" s="412" t="s">
        <v>1093</v>
      </c>
      <c r="B1796" s="413" t="s">
        <v>295</v>
      </c>
      <c r="C1796" s="465" t="s">
        <v>361</v>
      </c>
      <c r="D1796" s="412" t="str">
        <f t="shared" si="81"/>
        <v>Wanneroo 12to17</v>
      </c>
      <c r="E1796" s="463">
        <v>19407</v>
      </c>
      <c r="F1796" s="460">
        <f t="shared" si="82"/>
        <v>19407</v>
      </c>
      <c r="G1796" s="461">
        <v>0.25</v>
      </c>
      <c r="H1796" s="462">
        <f t="shared" si="83"/>
        <v>0.25</v>
      </c>
      <c r="I1796" s="457">
        <v>542</v>
      </c>
      <c r="J1796" s="458">
        <v>3.0562760798466222E-2</v>
      </c>
      <c r="K1796" s="457">
        <v>3121</v>
      </c>
      <c r="L1796" s="458">
        <v>0.17598962445020863</v>
      </c>
      <c r="M1796" s="457">
        <v>11</v>
      </c>
      <c r="N1796" s="458">
        <v>6.2027743317920379E-4</v>
      </c>
    </row>
    <row r="1797" spans="1:14" x14ac:dyDescent="0.3">
      <c r="A1797" s="412" t="s">
        <v>1093</v>
      </c>
      <c r="B1797" s="413" t="s">
        <v>295</v>
      </c>
      <c r="C1797" s="465" t="s">
        <v>362</v>
      </c>
      <c r="D1797" s="412" t="str">
        <f t="shared" si="81"/>
        <v>Wanneroo 18to24</v>
      </c>
      <c r="E1797" s="463">
        <v>21016</v>
      </c>
      <c r="F1797" s="460">
        <f t="shared" si="82"/>
        <v>21016</v>
      </c>
      <c r="G1797" s="461">
        <v>1.024</v>
      </c>
      <c r="H1797" s="462">
        <f t="shared" si="83"/>
        <v>1.024</v>
      </c>
      <c r="I1797" s="457">
        <v>467</v>
      </c>
      <c r="J1797" s="458">
        <v>2.497593325489357E-2</v>
      </c>
      <c r="K1797" s="457">
        <v>3685</v>
      </c>
      <c r="L1797" s="458">
        <v>0.19707990159375335</v>
      </c>
      <c r="M1797" s="457">
        <v>53</v>
      </c>
      <c r="N1797" s="458">
        <v>2.8345277569793562E-3</v>
      </c>
    </row>
    <row r="1798" spans="1:14" x14ac:dyDescent="0.3">
      <c r="A1798" s="412" t="s">
        <v>1093</v>
      </c>
      <c r="B1798" s="413" t="s">
        <v>295</v>
      </c>
      <c r="C1798" s="465" t="s">
        <v>364</v>
      </c>
      <c r="D1798" s="412" t="str">
        <f t="shared" si="81"/>
        <v>Wanneroo 25to64</v>
      </c>
      <c r="E1798" s="463">
        <v>121596</v>
      </c>
      <c r="F1798" s="460">
        <f t="shared" si="82"/>
        <v>121596</v>
      </c>
      <c r="G1798" s="461">
        <v>1.024</v>
      </c>
      <c r="H1798" s="462">
        <f t="shared" si="83"/>
        <v>1.024</v>
      </c>
      <c r="I1798" s="457">
        <v>1524</v>
      </c>
      <c r="J1798" s="458">
        <v>1.3837311711777151E-2</v>
      </c>
      <c r="K1798" s="457">
        <v>25236</v>
      </c>
      <c r="L1798" s="458">
        <v>0.22913280732179014</v>
      </c>
      <c r="M1798" s="457">
        <v>1935</v>
      </c>
      <c r="N1798" s="458">
        <v>1.7569027665543822E-2</v>
      </c>
    </row>
    <row r="1799" spans="1:14" x14ac:dyDescent="0.3">
      <c r="A1799" s="412" t="s">
        <v>1093</v>
      </c>
      <c r="B1799" s="413" t="s">
        <v>295</v>
      </c>
      <c r="C1799" s="412" t="s">
        <v>9</v>
      </c>
      <c r="D1799" s="412" t="str">
        <f t="shared" si="81"/>
        <v>Wanneroo 65+</v>
      </c>
      <c r="E1799" s="463">
        <v>27843</v>
      </c>
      <c r="F1799" s="460">
        <f t="shared" si="82"/>
        <v>27843</v>
      </c>
      <c r="G1799" s="461">
        <v>1.024</v>
      </c>
      <c r="H1799" s="462">
        <f t="shared" si="83"/>
        <v>1.024</v>
      </c>
      <c r="I1799" s="457">
        <v>143</v>
      </c>
      <c r="J1799" s="458">
        <v>5.6947154633427578E-3</v>
      </c>
      <c r="K1799" s="457">
        <v>3996</v>
      </c>
      <c r="L1799" s="458">
        <v>0.15913344749313049</v>
      </c>
      <c r="M1799" s="457">
        <v>1528</v>
      </c>
      <c r="N1799" s="458">
        <v>6.0849826769144993E-2</v>
      </c>
    </row>
    <row r="1800" spans="1:14" x14ac:dyDescent="0.3">
      <c r="A1800" s="412" t="s">
        <v>1093</v>
      </c>
      <c r="B1800" s="413" t="s">
        <v>295</v>
      </c>
      <c r="C1800" s="412" t="s">
        <v>850</v>
      </c>
      <c r="D1800" s="412" t="str">
        <f t="shared" si="81"/>
        <v>Wanneroo ALL</v>
      </c>
      <c r="E1800" s="463">
        <v>228648</v>
      </c>
      <c r="F1800" s="460">
        <f t="shared" si="82"/>
        <v>228648</v>
      </c>
      <c r="G1800" s="461">
        <v>1.024</v>
      </c>
      <c r="H1800" s="462">
        <f t="shared" si="83"/>
        <v>1.024</v>
      </c>
      <c r="I1800" s="457">
        <v>3969</v>
      </c>
      <c r="J1800" s="458">
        <v>1.9035423441052055E-2</v>
      </c>
      <c r="K1800" s="457">
        <v>42584</v>
      </c>
      <c r="L1800" s="458">
        <v>0.20423393091805511</v>
      </c>
      <c r="M1800" s="457">
        <v>3527</v>
      </c>
      <c r="N1800" s="458">
        <v>1.6915580366991836E-2</v>
      </c>
    </row>
    <row r="1801" spans="1:14" x14ac:dyDescent="0.3">
      <c r="A1801" s="412" t="s">
        <v>1093</v>
      </c>
      <c r="B1801" s="413" t="s">
        <v>84</v>
      </c>
      <c r="C1801" s="465" t="s">
        <v>361</v>
      </c>
      <c r="D1801" s="412" t="str">
        <f t="shared" si="81"/>
        <v>Warringah 12to17</v>
      </c>
      <c r="E1801" s="463">
        <v>12887</v>
      </c>
      <c r="F1801" s="460">
        <f t="shared" si="82"/>
        <v>12887</v>
      </c>
      <c r="G1801" s="461">
        <v>8.3333333333333329E-2</v>
      </c>
      <c r="H1801" s="462">
        <f t="shared" si="83"/>
        <v>8.3333333333333329E-2</v>
      </c>
      <c r="I1801" s="457">
        <v>124</v>
      </c>
      <c r="J1801" s="458">
        <v>9.6882568950699272E-3</v>
      </c>
      <c r="K1801" s="457">
        <v>1577</v>
      </c>
      <c r="L1801" s="458">
        <v>0.12321275099617157</v>
      </c>
      <c r="M1801" s="457">
        <v>0</v>
      </c>
      <c r="N1801" s="458">
        <v>0</v>
      </c>
    </row>
    <row r="1802" spans="1:14" x14ac:dyDescent="0.3">
      <c r="A1802" s="412" t="s">
        <v>1093</v>
      </c>
      <c r="B1802" s="413" t="s">
        <v>84</v>
      </c>
      <c r="C1802" s="465" t="s">
        <v>362</v>
      </c>
      <c r="D1802" s="412" t="str">
        <f t="shared" si="81"/>
        <v>Warringah 18to24</v>
      </c>
      <c r="E1802" s="463">
        <v>13858</v>
      </c>
      <c r="F1802" s="460">
        <f t="shared" si="82"/>
        <v>13858</v>
      </c>
      <c r="G1802" s="461">
        <v>0.65599999999999992</v>
      </c>
      <c r="H1802" s="462">
        <f t="shared" si="83"/>
        <v>0.65599999999999992</v>
      </c>
      <c r="I1802" s="457">
        <v>137</v>
      </c>
      <c r="J1802" s="458">
        <v>1.1276648283809367E-2</v>
      </c>
      <c r="K1802" s="457">
        <v>1974</v>
      </c>
      <c r="L1802" s="458">
        <v>0.16248250884846491</v>
      </c>
      <c r="M1802" s="457">
        <v>28</v>
      </c>
      <c r="N1802" s="458">
        <v>2.3047164375668778E-3</v>
      </c>
    </row>
    <row r="1803" spans="1:14" x14ac:dyDescent="0.3">
      <c r="A1803" s="412" t="s">
        <v>1093</v>
      </c>
      <c r="B1803" s="413" t="s">
        <v>84</v>
      </c>
      <c r="C1803" s="465" t="s">
        <v>364</v>
      </c>
      <c r="D1803" s="412" t="str">
        <f t="shared" si="81"/>
        <v>Warringah 25to64</v>
      </c>
      <c r="E1803" s="463">
        <v>83325</v>
      </c>
      <c r="F1803" s="460">
        <f t="shared" si="82"/>
        <v>83325</v>
      </c>
      <c r="G1803" s="461">
        <v>0.65599999999999992</v>
      </c>
      <c r="H1803" s="462">
        <f t="shared" si="83"/>
        <v>0.65599999999999992</v>
      </c>
      <c r="I1803" s="457">
        <v>484</v>
      </c>
      <c r="J1803" s="458">
        <v>5.8913030247702515E-3</v>
      </c>
      <c r="K1803" s="457">
        <v>17472</v>
      </c>
      <c r="L1803" s="458">
        <v>0.21267117034873106</v>
      </c>
      <c r="M1803" s="457">
        <v>913</v>
      </c>
      <c r="N1803" s="458">
        <v>1.1113139796725702E-2</v>
      </c>
    </row>
    <row r="1804" spans="1:14" x14ac:dyDescent="0.3">
      <c r="A1804" s="412" t="s">
        <v>1093</v>
      </c>
      <c r="B1804" s="413" t="s">
        <v>84</v>
      </c>
      <c r="C1804" s="412" t="s">
        <v>9</v>
      </c>
      <c r="D1804" s="412" t="str">
        <f t="shared" si="81"/>
        <v>Warringah 65+</v>
      </c>
      <c r="E1804" s="463">
        <v>26892</v>
      </c>
      <c r="F1804" s="460">
        <f t="shared" si="82"/>
        <v>26892</v>
      </c>
      <c r="G1804" s="461">
        <v>0.65599999999999992</v>
      </c>
      <c r="H1804" s="462">
        <f t="shared" si="83"/>
        <v>0.65599999999999992</v>
      </c>
      <c r="I1804" s="457">
        <v>86</v>
      </c>
      <c r="J1804" s="458">
        <v>3.1973826077257685E-3</v>
      </c>
      <c r="K1804" s="457">
        <v>4382</v>
      </c>
      <c r="L1804" s="458">
        <v>0.16291779752388741</v>
      </c>
      <c r="M1804" s="457">
        <v>1491</v>
      </c>
      <c r="N1804" s="458">
        <v>5.5433691489757221E-2</v>
      </c>
    </row>
    <row r="1805" spans="1:14" x14ac:dyDescent="0.3">
      <c r="A1805" s="412" t="s">
        <v>1093</v>
      </c>
      <c r="B1805" s="413" t="s">
        <v>84</v>
      </c>
      <c r="C1805" s="412" t="s">
        <v>850</v>
      </c>
      <c r="D1805" s="412" t="str">
        <f t="shared" si="81"/>
        <v>Warringah ALL</v>
      </c>
      <c r="E1805" s="463">
        <v>159434</v>
      </c>
      <c r="F1805" s="460">
        <f t="shared" si="82"/>
        <v>159434</v>
      </c>
      <c r="G1805" s="461">
        <v>0.65599999999999992</v>
      </c>
      <c r="H1805" s="462">
        <f t="shared" si="83"/>
        <v>0.65599999999999992</v>
      </c>
      <c r="I1805" s="457">
        <v>1051</v>
      </c>
      <c r="J1805" s="458">
        <v>6.6984060215547186E-3</v>
      </c>
      <c r="K1805" s="457">
        <v>29227</v>
      </c>
      <c r="L1805" s="458">
        <v>0.1862743223520264</v>
      </c>
      <c r="M1805" s="457">
        <v>2428</v>
      </c>
      <c r="N1805" s="458">
        <v>1.5474528849034117E-2</v>
      </c>
    </row>
    <row r="1806" spans="1:14" x14ac:dyDescent="0.3">
      <c r="A1806" s="412" t="s">
        <v>1093</v>
      </c>
      <c r="B1806" s="413" t="s">
        <v>171</v>
      </c>
      <c r="C1806" s="465" t="s">
        <v>361</v>
      </c>
      <c r="D1806" s="412" t="str">
        <f t="shared" si="81"/>
        <v>Warrnambool 12to17</v>
      </c>
      <c r="E1806" s="463">
        <v>4113</v>
      </c>
      <c r="F1806" s="460">
        <f t="shared" si="82"/>
        <v>4113</v>
      </c>
      <c r="G1806" s="461">
        <v>0.83333333333333337</v>
      </c>
      <c r="H1806" s="462">
        <f t="shared" si="83"/>
        <v>0.83333333333333337</v>
      </c>
      <c r="I1806" s="457">
        <v>146</v>
      </c>
      <c r="J1806" s="458">
        <v>3.5557720409157334E-2</v>
      </c>
      <c r="K1806" s="457">
        <v>131</v>
      </c>
      <c r="L1806" s="458">
        <v>3.1904529956161713E-2</v>
      </c>
      <c r="M1806" s="457">
        <v>0</v>
      </c>
      <c r="N1806" s="458">
        <v>0</v>
      </c>
    </row>
    <row r="1807" spans="1:14" x14ac:dyDescent="0.3">
      <c r="A1807" s="412" t="s">
        <v>1093</v>
      </c>
      <c r="B1807" s="413" t="s">
        <v>171</v>
      </c>
      <c r="C1807" s="465" t="s">
        <v>362</v>
      </c>
      <c r="D1807" s="412" t="str">
        <f t="shared" si="81"/>
        <v>Warrnambool 18to24</v>
      </c>
      <c r="E1807" s="463">
        <v>4055</v>
      </c>
      <c r="F1807" s="460">
        <f t="shared" si="82"/>
        <v>4055</v>
      </c>
      <c r="G1807" s="461">
        <v>0.96799999999999997</v>
      </c>
      <c r="H1807" s="462">
        <f t="shared" si="83"/>
        <v>0.96799999999999997</v>
      </c>
      <c r="I1807" s="457">
        <v>91</v>
      </c>
      <c r="J1807" s="458">
        <v>2.4157154234138573E-2</v>
      </c>
      <c r="K1807" s="457">
        <v>135</v>
      </c>
      <c r="L1807" s="458">
        <v>3.5837536501194582E-2</v>
      </c>
      <c r="M1807" s="457">
        <v>10</v>
      </c>
      <c r="N1807" s="458">
        <v>2.6546323334218211E-3</v>
      </c>
    </row>
    <row r="1808" spans="1:14" x14ac:dyDescent="0.3">
      <c r="A1808" s="412" t="s">
        <v>1093</v>
      </c>
      <c r="B1808" s="413" t="s">
        <v>171</v>
      </c>
      <c r="C1808" s="465" t="s">
        <v>364</v>
      </c>
      <c r="D1808" s="412" t="str">
        <f t="shared" ref="D1808:D1871" si="84">B1808&amp;" "&amp;C1808</f>
        <v>Warrnambool 25to64</v>
      </c>
      <c r="E1808" s="463">
        <v>26322</v>
      </c>
      <c r="F1808" s="460">
        <f t="shared" ref="F1808:F1871" si="85">E1808</f>
        <v>26322</v>
      </c>
      <c r="G1808" s="461">
        <v>0.96799999999999997</v>
      </c>
      <c r="H1808" s="462">
        <f t="shared" ref="H1808:H1871" si="86">G1808</f>
        <v>0.96799999999999997</v>
      </c>
      <c r="I1808" s="457">
        <v>423</v>
      </c>
      <c r="J1808" s="458">
        <v>1.6108149276466109E-2</v>
      </c>
      <c r="K1808" s="457">
        <v>1497</v>
      </c>
      <c r="L1808" s="458">
        <v>5.7006854531607004E-2</v>
      </c>
      <c r="M1808" s="457">
        <v>432</v>
      </c>
      <c r="N1808" s="458">
        <v>1.6450875856816451E-2</v>
      </c>
    </row>
    <row r="1809" spans="1:14" x14ac:dyDescent="0.3">
      <c r="A1809" s="412" t="s">
        <v>1093</v>
      </c>
      <c r="B1809" s="413" t="s">
        <v>171</v>
      </c>
      <c r="C1809" s="412" t="s">
        <v>9</v>
      </c>
      <c r="D1809" s="412" t="str">
        <f t="shared" si="84"/>
        <v>Warrnambool 65+</v>
      </c>
      <c r="E1809" s="463">
        <v>11591</v>
      </c>
      <c r="F1809" s="460">
        <f t="shared" si="85"/>
        <v>11591</v>
      </c>
      <c r="G1809" s="461">
        <v>0.96799999999999997</v>
      </c>
      <c r="H1809" s="462">
        <f t="shared" si="86"/>
        <v>0.96799999999999997</v>
      </c>
      <c r="I1809" s="457">
        <v>55</v>
      </c>
      <c r="J1809" s="458">
        <v>4.8603746907034291E-3</v>
      </c>
      <c r="K1809" s="457">
        <v>120</v>
      </c>
      <c r="L1809" s="458">
        <v>1.0604453870625663E-2</v>
      </c>
      <c r="M1809" s="457">
        <v>627</v>
      </c>
      <c r="N1809" s="458">
        <v>5.540827147401909E-2</v>
      </c>
    </row>
    <row r="1810" spans="1:14" x14ac:dyDescent="0.3">
      <c r="A1810" s="412" t="s">
        <v>1093</v>
      </c>
      <c r="B1810" s="413" t="s">
        <v>171</v>
      </c>
      <c r="C1810" s="412" t="s">
        <v>850</v>
      </c>
      <c r="D1810" s="412" t="str">
        <f t="shared" si="84"/>
        <v>Warrnambool ALL</v>
      </c>
      <c r="E1810" s="463">
        <v>53518</v>
      </c>
      <c r="F1810" s="460">
        <f t="shared" si="85"/>
        <v>53518</v>
      </c>
      <c r="G1810" s="461">
        <v>0.96799999999999997</v>
      </c>
      <c r="H1810" s="462">
        <f t="shared" si="86"/>
        <v>0.96799999999999997</v>
      </c>
      <c r="I1810" s="457">
        <v>1007</v>
      </c>
      <c r="J1810" s="458">
        <v>1.908028118309112E-2</v>
      </c>
      <c r="K1810" s="457">
        <v>2189</v>
      </c>
      <c r="L1810" s="458">
        <v>4.1476400704852492E-2</v>
      </c>
      <c r="M1810" s="457">
        <v>1070</v>
      </c>
      <c r="N1810" s="458">
        <v>2.0273982985012411E-2</v>
      </c>
    </row>
    <row r="1811" spans="1:14" x14ac:dyDescent="0.3">
      <c r="A1811" s="412" t="s">
        <v>1093</v>
      </c>
      <c r="B1811" s="413" t="s">
        <v>27</v>
      </c>
      <c r="C1811" s="465" t="s">
        <v>361</v>
      </c>
      <c r="D1811" s="412" t="str">
        <f t="shared" si="84"/>
        <v>Wellington 12to17</v>
      </c>
      <c r="E1811" s="463">
        <v>3261</v>
      </c>
      <c r="F1811" s="460">
        <f t="shared" si="85"/>
        <v>3261</v>
      </c>
      <c r="G1811" s="461">
        <v>0.29166666666666669</v>
      </c>
      <c r="H1811" s="462">
        <f t="shared" si="86"/>
        <v>0.29166666666666669</v>
      </c>
      <c r="I1811" s="457">
        <v>99</v>
      </c>
      <c r="J1811" s="458">
        <v>3.0321592649310874E-2</v>
      </c>
      <c r="K1811" s="457">
        <v>80</v>
      </c>
      <c r="L1811" s="458">
        <v>2.4502297090352222E-2</v>
      </c>
      <c r="M1811" s="457">
        <v>0</v>
      </c>
      <c r="N1811" s="458">
        <v>0</v>
      </c>
    </row>
    <row r="1812" spans="1:14" x14ac:dyDescent="0.3">
      <c r="A1812" s="412" t="s">
        <v>1093</v>
      </c>
      <c r="B1812" s="413" t="s">
        <v>27</v>
      </c>
      <c r="C1812" s="465" t="s">
        <v>362</v>
      </c>
      <c r="D1812" s="412" t="str">
        <f t="shared" si="84"/>
        <v>Wellington 18to24</v>
      </c>
      <c r="E1812" s="463">
        <v>3188</v>
      </c>
      <c r="F1812" s="460">
        <f t="shared" si="85"/>
        <v>3188</v>
      </c>
      <c r="G1812" s="461">
        <v>1.472</v>
      </c>
      <c r="H1812" s="462">
        <f t="shared" si="86"/>
        <v>1.472</v>
      </c>
      <c r="I1812" s="457">
        <v>110</v>
      </c>
      <c r="J1812" s="458">
        <v>3.5667963683527884E-2</v>
      </c>
      <c r="K1812" s="457">
        <v>99</v>
      </c>
      <c r="L1812" s="458">
        <v>3.2101167315175094E-2</v>
      </c>
      <c r="M1812" s="457">
        <v>142</v>
      </c>
      <c r="N1812" s="458">
        <v>4.6044098573281456E-2</v>
      </c>
    </row>
    <row r="1813" spans="1:14" x14ac:dyDescent="0.3">
      <c r="A1813" s="412" t="s">
        <v>1093</v>
      </c>
      <c r="B1813" s="413" t="s">
        <v>27</v>
      </c>
      <c r="C1813" s="465" t="s">
        <v>364</v>
      </c>
      <c r="D1813" s="412" t="str">
        <f t="shared" si="84"/>
        <v>Wellington 25to64</v>
      </c>
      <c r="E1813" s="463">
        <v>22484</v>
      </c>
      <c r="F1813" s="460">
        <f t="shared" si="85"/>
        <v>22484</v>
      </c>
      <c r="G1813" s="461">
        <v>1.472</v>
      </c>
      <c r="H1813" s="462">
        <f t="shared" si="86"/>
        <v>1.472</v>
      </c>
      <c r="I1813" s="457">
        <v>413</v>
      </c>
      <c r="J1813" s="458">
        <v>1.8304303505739486E-2</v>
      </c>
      <c r="K1813" s="457">
        <v>1071</v>
      </c>
      <c r="L1813" s="458">
        <v>4.7467092142002391E-2</v>
      </c>
      <c r="M1813" s="457">
        <v>1067</v>
      </c>
      <c r="N1813" s="458">
        <v>4.7289810752116294E-2</v>
      </c>
    </row>
    <row r="1814" spans="1:14" x14ac:dyDescent="0.3">
      <c r="A1814" s="412" t="s">
        <v>1093</v>
      </c>
      <c r="B1814" s="413" t="s">
        <v>27</v>
      </c>
      <c r="C1814" s="412" t="s">
        <v>9</v>
      </c>
      <c r="D1814" s="412" t="str">
        <f t="shared" si="84"/>
        <v>Wellington 65+</v>
      </c>
      <c r="E1814" s="463">
        <v>10924</v>
      </c>
      <c r="F1814" s="460">
        <f t="shared" si="85"/>
        <v>10924</v>
      </c>
      <c r="G1814" s="461">
        <v>1.472</v>
      </c>
      <c r="H1814" s="462">
        <f t="shared" si="86"/>
        <v>1.472</v>
      </c>
      <c r="I1814" s="457">
        <v>55</v>
      </c>
      <c r="J1814" s="458">
        <v>5.2211885323713691E-3</v>
      </c>
      <c r="K1814" s="457">
        <v>291</v>
      </c>
      <c r="L1814" s="458">
        <v>2.7624833871273971E-2</v>
      </c>
      <c r="M1814" s="457">
        <v>752</v>
      </c>
      <c r="N1814" s="458">
        <v>7.13878868426049E-2</v>
      </c>
    </row>
    <row r="1815" spans="1:14" x14ac:dyDescent="0.3">
      <c r="A1815" s="412" t="s">
        <v>1093</v>
      </c>
      <c r="B1815" s="413" t="s">
        <v>27</v>
      </c>
      <c r="C1815" s="412" t="s">
        <v>850</v>
      </c>
      <c r="D1815" s="412" t="str">
        <f t="shared" si="84"/>
        <v>Wellington ALL</v>
      </c>
      <c r="E1815" s="463">
        <v>45998</v>
      </c>
      <c r="F1815" s="460">
        <f t="shared" si="85"/>
        <v>45998</v>
      </c>
      <c r="G1815" s="461">
        <v>1.472</v>
      </c>
      <c r="H1815" s="462">
        <f t="shared" si="86"/>
        <v>1.472</v>
      </c>
      <c r="I1815" s="457">
        <v>924</v>
      </c>
      <c r="J1815" s="458">
        <v>2.029654036243822E-2</v>
      </c>
      <c r="K1815" s="457">
        <v>1770</v>
      </c>
      <c r="L1815" s="458">
        <v>3.887973640856672E-2</v>
      </c>
      <c r="M1815" s="457">
        <v>1958</v>
      </c>
      <c r="N1815" s="458">
        <v>4.3009335529928611E-2</v>
      </c>
    </row>
    <row r="1816" spans="1:14" x14ac:dyDescent="0.3">
      <c r="A1816" s="412" t="s">
        <v>1093</v>
      </c>
      <c r="B1816" s="413" t="s">
        <v>332</v>
      </c>
      <c r="C1816" s="465" t="s">
        <v>361</v>
      </c>
      <c r="D1816" s="412" t="str">
        <f t="shared" si="84"/>
        <v>West Coast 12to17</v>
      </c>
      <c r="E1816" s="463">
        <v>1313</v>
      </c>
      <c r="F1816" s="460">
        <f t="shared" si="85"/>
        <v>1313</v>
      </c>
      <c r="G1816" s="461">
        <v>0.95833333333333326</v>
      </c>
      <c r="H1816" s="462">
        <f t="shared" si="86"/>
        <v>0.95833333333333326</v>
      </c>
      <c r="I1816" s="457">
        <v>300</v>
      </c>
      <c r="J1816" s="458">
        <v>0.24252223120452709</v>
      </c>
      <c r="K1816" s="457">
        <v>24</v>
      </c>
      <c r="L1816" s="458">
        <v>1.9401778496362168E-2</v>
      </c>
      <c r="M1816" s="457">
        <v>0</v>
      </c>
      <c r="N1816" s="458">
        <v>0</v>
      </c>
    </row>
    <row r="1817" spans="1:14" x14ac:dyDescent="0.3">
      <c r="A1817" s="412" t="s">
        <v>1093</v>
      </c>
      <c r="B1817" s="413" t="s">
        <v>332</v>
      </c>
      <c r="C1817" s="465" t="s">
        <v>362</v>
      </c>
      <c r="D1817" s="412" t="str">
        <f t="shared" si="84"/>
        <v>West Coast 18to24</v>
      </c>
      <c r="E1817" s="463">
        <v>1172</v>
      </c>
      <c r="F1817" s="460">
        <f t="shared" si="85"/>
        <v>1172</v>
      </c>
      <c r="G1817" s="464">
        <v>1</v>
      </c>
      <c r="H1817" s="462">
        <f t="shared" si="86"/>
        <v>1</v>
      </c>
      <c r="I1817" s="457">
        <v>226</v>
      </c>
      <c r="J1817" s="458">
        <v>0.19841966637401229</v>
      </c>
      <c r="K1817" s="457">
        <v>29</v>
      </c>
      <c r="L1817" s="458">
        <v>2.5460930640913083E-2</v>
      </c>
      <c r="M1817" s="457">
        <v>0</v>
      </c>
      <c r="N1817" s="458">
        <v>0</v>
      </c>
    </row>
    <row r="1818" spans="1:14" x14ac:dyDescent="0.3">
      <c r="A1818" s="412" t="s">
        <v>1093</v>
      </c>
      <c r="B1818" s="413" t="s">
        <v>332</v>
      </c>
      <c r="C1818" s="465" t="s">
        <v>364</v>
      </c>
      <c r="D1818" s="412" t="str">
        <f t="shared" si="84"/>
        <v>West Coast 25to64</v>
      </c>
      <c r="E1818" s="463">
        <v>9408</v>
      </c>
      <c r="F1818" s="460">
        <f t="shared" si="85"/>
        <v>9408</v>
      </c>
      <c r="G1818" s="464">
        <v>1</v>
      </c>
      <c r="H1818" s="462">
        <f t="shared" si="86"/>
        <v>1</v>
      </c>
      <c r="I1818" s="457">
        <v>913</v>
      </c>
      <c r="J1818" s="458">
        <v>9.8214285714285712E-2</v>
      </c>
      <c r="K1818" s="457">
        <v>495</v>
      </c>
      <c r="L1818" s="458">
        <v>5.32487091222031E-2</v>
      </c>
      <c r="M1818" s="457">
        <v>244</v>
      </c>
      <c r="N1818" s="458">
        <v>2.6247848537005163E-2</v>
      </c>
    </row>
    <row r="1819" spans="1:14" x14ac:dyDescent="0.3">
      <c r="A1819" s="412" t="s">
        <v>1093</v>
      </c>
      <c r="B1819" s="413" t="s">
        <v>332</v>
      </c>
      <c r="C1819" s="412" t="s">
        <v>9</v>
      </c>
      <c r="D1819" s="412" t="str">
        <f t="shared" si="84"/>
        <v>West Coast 65+</v>
      </c>
      <c r="E1819" s="463">
        <v>3886</v>
      </c>
      <c r="F1819" s="460">
        <f t="shared" si="85"/>
        <v>3886</v>
      </c>
      <c r="G1819" s="464">
        <v>1</v>
      </c>
      <c r="H1819" s="462">
        <f t="shared" si="86"/>
        <v>1</v>
      </c>
      <c r="I1819" s="457">
        <v>181</v>
      </c>
      <c r="J1819" s="458">
        <v>4.939956331877729E-2</v>
      </c>
      <c r="K1819" s="457">
        <v>66</v>
      </c>
      <c r="L1819" s="458">
        <v>1.8013100436681223E-2</v>
      </c>
      <c r="M1819" s="457">
        <v>254</v>
      </c>
      <c r="N1819" s="458">
        <v>6.9323144104803489E-2</v>
      </c>
    </row>
    <row r="1820" spans="1:14" x14ac:dyDescent="0.3">
      <c r="A1820" s="412" t="s">
        <v>1093</v>
      </c>
      <c r="B1820" s="413" t="s">
        <v>332</v>
      </c>
      <c r="C1820" s="412" t="s">
        <v>850</v>
      </c>
      <c r="D1820" s="412" t="str">
        <f t="shared" si="84"/>
        <v>West Coast ALL</v>
      </c>
      <c r="E1820" s="463">
        <v>18309</v>
      </c>
      <c r="F1820" s="460">
        <f t="shared" si="85"/>
        <v>18309</v>
      </c>
      <c r="G1820" s="464">
        <v>1</v>
      </c>
      <c r="H1820" s="462">
        <f t="shared" si="86"/>
        <v>1</v>
      </c>
      <c r="I1820" s="457">
        <v>2103</v>
      </c>
      <c r="J1820" s="458">
        <v>0.11787455860097529</v>
      </c>
      <c r="K1820" s="457">
        <v>679</v>
      </c>
      <c r="L1820" s="458">
        <v>3.8058404797937338E-2</v>
      </c>
      <c r="M1820" s="457">
        <v>496</v>
      </c>
      <c r="N1820" s="458">
        <v>2.7801132223530072E-2</v>
      </c>
    </row>
    <row r="1821" spans="1:14" x14ac:dyDescent="0.3">
      <c r="A1821" s="412" t="s">
        <v>1093</v>
      </c>
      <c r="B1821" s="413" t="s">
        <v>312</v>
      </c>
      <c r="C1821" s="465" t="s">
        <v>361</v>
      </c>
      <c r="D1821" s="412" t="str">
        <f t="shared" si="84"/>
        <v>West Pilbara 12to17</v>
      </c>
      <c r="E1821" s="463">
        <v>2486</v>
      </c>
      <c r="F1821" s="460">
        <f t="shared" si="85"/>
        <v>2486</v>
      </c>
      <c r="G1821" s="461">
        <v>0.16666666666666666</v>
      </c>
      <c r="H1821" s="462">
        <f t="shared" si="86"/>
        <v>0.16666666666666666</v>
      </c>
      <c r="I1821" s="457">
        <v>357</v>
      </c>
      <c r="J1821" s="458">
        <v>0.16527777777777777</v>
      </c>
      <c r="K1821" s="457">
        <v>232</v>
      </c>
      <c r="L1821" s="458">
        <v>0.10740740740740741</v>
      </c>
      <c r="M1821" s="457">
        <v>4</v>
      </c>
      <c r="N1821" s="458">
        <v>1.8518518518518519E-3</v>
      </c>
    </row>
    <row r="1822" spans="1:14" x14ac:dyDescent="0.3">
      <c r="A1822" s="412" t="s">
        <v>1093</v>
      </c>
      <c r="B1822" s="413" t="s">
        <v>312</v>
      </c>
      <c r="C1822" s="465" t="s">
        <v>362</v>
      </c>
      <c r="D1822" s="412" t="str">
        <f t="shared" si="84"/>
        <v>West Pilbara 18to24</v>
      </c>
      <c r="E1822" s="463">
        <v>2252</v>
      </c>
      <c r="F1822" s="460">
        <f t="shared" si="85"/>
        <v>2252</v>
      </c>
      <c r="G1822" s="461">
        <v>1.3759999999999999</v>
      </c>
      <c r="H1822" s="462">
        <f t="shared" si="86"/>
        <v>1.3759999999999999</v>
      </c>
      <c r="I1822" s="457">
        <v>393</v>
      </c>
      <c r="J1822" s="458">
        <v>0.19340551181102361</v>
      </c>
      <c r="K1822" s="457">
        <v>205</v>
      </c>
      <c r="L1822" s="458">
        <v>0.10088582677165354</v>
      </c>
      <c r="M1822" s="457">
        <v>5</v>
      </c>
      <c r="N1822" s="458">
        <v>2.4606299212598425E-3</v>
      </c>
    </row>
    <row r="1823" spans="1:14" x14ac:dyDescent="0.3">
      <c r="A1823" s="412" t="s">
        <v>1093</v>
      </c>
      <c r="B1823" s="413" t="s">
        <v>312</v>
      </c>
      <c r="C1823" s="465" t="s">
        <v>364</v>
      </c>
      <c r="D1823" s="412" t="str">
        <f t="shared" si="84"/>
        <v>West Pilbara 25to64</v>
      </c>
      <c r="E1823" s="463">
        <v>19913</v>
      </c>
      <c r="F1823" s="460">
        <f t="shared" si="85"/>
        <v>19913</v>
      </c>
      <c r="G1823" s="461">
        <v>1.3759999999999999</v>
      </c>
      <c r="H1823" s="462">
        <f t="shared" si="86"/>
        <v>1.3759999999999999</v>
      </c>
      <c r="I1823" s="457">
        <v>1642</v>
      </c>
      <c r="J1823" s="458">
        <v>8.9987395188250122E-2</v>
      </c>
      <c r="K1823" s="457">
        <v>2443</v>
      </c>
      <c r="L1823" s="458">
        <v>0.13388502219542939</v>
      </c>
      <c r="M1823" s="457">
        <v>494</v>
      </c>
      <c r="N1823" s="458">
        <v>2.7072943497561244E-2</v>
      </c>
    </row>
    <row r="1824" spans="1:14" x14ac:dyDescent="0.3">
      <c r="A1824" s="412" t="s">
        <v>1093</v>
      </c>
      <c r="B1824" s="413" t="s">
        <v>312</v>
      </c>
      <c r="C1824" s="412" t="s">
        <v>9</v>
      </c>
      <c r="D1824" s="412" t="str">
        <f t="shared" si="84"/>
        <v>West Pilbara 65+</v>
      </c>
      <c r="E1824" s="463">
        <v>1118</v>
      </c>
      <c r="F1824" s="460">
        <f t="shared" si="85"/>
        <v>1118</v>
      </c>
      <c r="G1824" s="461">
        <v>1.3759999999999999</v>
      </c>
      <c r="H1824" s="462">
        <f t="shared" si="86"/>
        <v>1.3759999999999999</v>
      </c>
      <c r="I1824" s="457">
        <v>136</v>
      </c>
      <c r="J1824" s="458">
        <v>0.13905930470347649</v>
      </c>
      <c r="K1824" s="457">
        <v>125</v>
      </c>
      <c r="L1824" s="458">
        <v>0.1278118609406953</v>
      </c>
      <c r="M1824" s="457">
        <v>63</v>
      </c>
      <c r="N1824" s="458">
        <v>6.4417177914110432E-2</v>
      </c>
    </row>
    <row r="1825" spans="1:14" x14ac:dyDescent="0.3">
      <c r="A1825" s="412" t="s">
        <v>1093</v>
      </c>
      <c r="B1825" s="413" t="s">
        <v>312</v>
      </c>
      <c r="C1825" s="412" t="s">
        <v>850</v>
      </c>
      <c r="D1825" s="412" t="str">
        <f t="shared" si="84"/>
        <v>West Pilbara ALL</v>
      </c>
      <c r="E1825" s="463">
        <v>32313</v>
      </c>
      <c r="F1825" s="460">
        <f t="shared" si="85"/>
        <v>32313</v>
      </c>
      <c r="G1825" s="461">
        <v>1.3759999999999999</v>
      </c>
      <c r="H1825" s="462">
        <f t="shared" si="86"/>
        <v>1.3759999999999999</v>
      </c>
      <c r="I1825" s="457">
        <v>3365</v>
      </c>
      <c r="J1825" s="458">
        <v>0.11370548084071096</v>
      </c>
      <c r="K1825" s="457">
        <v>3525</v>
      </c>
      <c r="L1825" s="458">
        <v>0.11911198215854565</v>
      </c>
      <c r="M1825" s="457">
        <v>565</v>
      </c>
      <c r="N1825" s="458">
        <v>1.9091707778603771E-2</v>
      </c>
    </row>
    <row r="1826" spans="1:14" x14ac:dyDescent="0.3">
      <c r="A1826" s="412" t="s">
        <v>1093</v>
      </c>
      <c r="B1826" s="413" t="s">
        <v>273</v>
      </c>
      <c r="C1826" s="465" t="s">
        <v>361</v>
      </c>
      <c r="D1826" s="412" t="str">
        <f t="shared" si="84"/>
        <v>West Torrens 12to17</v>
      </c>
      <c r="E1826" s="463">
        <v>3922</v>
      </c>
      <c r="F1826" s="460">
        <f t="shared" si="85"/>
        <v>3922</v>
      </c>
      <c r="G1826" s="461">
        <v>0.29166666666666669</v>
      </c>
      <c r="H1826" s="462">
        <f t="shared" si="86"/>
        <v>0.29166666666666669</v>
      </c>
      <c r="I1826" s="457">
        <v>100</v>
      </c>
      <c r="J1826" s="458">
        <v>2.7502750275027504E-2</v>
      </c>
      <c r="K1826" s="457">
        <v>814</v>
      </c>
      <c r="L1826" s="458">
        <v>0.22387238723872388</v>
      </c>
      <c r="M1826" s="457">
        <v>5</v>
      </c>
      <c r="N1826" s="458">
        <v>1.3751375137513752E-3</v>
      </c>
    </row>
    <row r="1827" spans="1:14" x14ac:dyDescent="0.3">
      <c r="A1827" s="412" t="s">
        <v>1093</v>
      </c>
      <c r="B1827" s="413" t="s">
        <v>273</v>
      </c>
      <c r="C1827" s="465" t="s">
        <v>362</v>
      </c>
      <c r="D1827" s="412" t="str">
        <f t="shared" si="84"/>
        <v>West Torrens 18to24</v>
      </c>
      <c r="E1827" s="463">
        <v>6502</v>
      </c>
      <c r="F1827" s="460">
        <f t="shared" si="85"/>
        <v>6502</v>
      </c>
      <c r="G1827" s="461">
        <v>0.85599999999999998</v>
      </c>
      <c r="H1827" s="462">
        <f t="shared" si="86"/>
        <v>0.85599999999999998</v>
      </c>
      <c r="I1827" s="457">
        <v>116</v>
      </c>
      <c r="J1827" s="458">
        <v>1.8459579885423297E-2</v>
      </c>
      <c r="K1827" s="457">
        <v>1781</v>
      </c>
      <c r="L1827" s="458">
        <v>0.28341820496499043</v>
      </c>
      <c r="M1827" s="457">
        <v>16</v>
      </c>
      <c r="N1827" s="458">
        <v>2.546148949713558E-3</v>
      </c>
    </row>
    <row r="1828" spans="1:14" x14ac:dyDescent="0.3">
      <c r="A1828" s="412" t="s">
        <v>1093</v>
      </c>
      <c r="B1828" s="413" t="s">
        <v>273</v>
      </c>
      <c r="C1828" s="465" t="s">
        <v>364</v>
      </c>
      <c r="D1828" s="412" t="str">
        <f t="shared" si="84"/>
        <v>West Torrens 25to64</v>
      </c>
      <c r="E1828" s="463">
        <v>37836</v>
      </c>
      <c r="F1828" s="460">
        <f t="shared" si="85"/>
        <v>37836</v>
      </c>
      <c r="G1828" s="461">
        <v>0.85599999999999998</v>
      </c>
      <c r="H1828" s="462">
        <f t="shared" si="86"/>
        <v>0.85599999999999998</v>
      </c>
      <c r="I1828" s="457">
        <v>382</v>
      </c>
      <c r="J1828" s="458">
        <v>1.0683222865452919E-2</v>
      </c>
      <c r="K1828" s="457">
        <v>11736</v>
      </c>
      <c r="L1828" s="458">
        <v>0.32821545431663729</v>
      </c>
      <c r="M1828" s="457">
        <v>491</v>
      </c>
      <c r="N1828" s="458">
        <v>1.3731577033867494E-2</v>
      </c>
    </row>
    <row r="1829" spans="1:14" x14ac:dyDescent="0.3">
      <c r="A1829" s="412" t="s">
        <v>1093</v>
      </c>
      <c r="B1829" s="413" t="s">
        <v>273</v>
      </c>
      <c r="C1829" s="412" t="s">
        <v>9</v>
      </c>
      <c r="D1829" s="412" t="str">
        <f t="shared" si="84"/>
        <v>West Torrens 65+</v>
      </c>
      <c r="E1829" s="463">
        <v>11846</v>
      </c>
      <c r="F1829" s="460">
        <f t="shared" si="85"/>
        <v>11846</v>
      </c>
      <c r="G1829" s="461">
        <v>0.85599999999999998</v>
      </c>
      <c r="H1829" s="462">
        <f t="shared" si="86"/>
        <v>0.85599999999999998</v>
      </c>
      <c r="I1829" s="457">
        <v>42</v>
      </c>
      <c r="J1829" s="458">
        <v>3.5717322901607281E-3</v>
      </c>
      <c r="K1829" s="457">
        <v>3050</v>
      </c>
      <c r="L1829" s="458">
        <v>0.25937579726167193</v>
      </c>
      <c r="M1829" s="457">
        <v>673</v>
      </c>
      <c r="N1829" s="458">
        <v>5.7232757887575474E-2</v>
      </c>
    </row>
    <row r="1830" spans="1:14" x14ac:dyDescent="0.3">
      <c r="A1830" s="412" t="s">
        <v>1093</v>
      </c>
      <c r="B1830" s="413" t="s">
        <v>273</v>
      </c>
      <c r="C1830" s="412" t="s">
        <v>850</v>
      </c>
      <c r="D1830" s="412" t="str">
        <f t="shared" si="84"/>
        <v>West Torrens ALL</v>
      </c>
      <c r="E1830" s="463">
        <v>68028</v>
      </c>
      <c r="F1830" s="460">
        <f t="shared" si="85"/>
        <v>68028</v>
      </c>
      <c r="G1830" s="461">
        <v>0.85599999999999998</v>
      </c>
      <c r="H1830" s="462">
        <f t="shared" si="86"/>
        <v>0.85599999999999998</v>
      </c>
      <c r="I1830" s="457">
        <v>786</v>
      </c>
      <c r="J1830" s="458">
        <v>1.208171295940483E-2</v>
      </c>
      <c r="K1830" s="457">
        <v>19513</v>
      </c>
      <c r="L1830" s="458">
        <v>0.29993697834206928</v>
      </c>
      <c r="M1830" s="457">
        <v>1189</v>
      </c>
      <c r="N1830" s="458">
        <v>1.8276280799913922E-2</v>
      </c>
    </row>
    <row r="1831" spans="1:14" x14ac:dyDescent="0.3">
      <c r="A1831" s="412" t="s">
        <v>1093</v>
      </c>
      <c r="B1831" s="413" t="s">
        <v>350</v>
      </c>
      <c r="C1831" s="465" t="s">
        <v>361</v>
      </c>
      <c r="D1831" s="412" t="str">
        <f t="shared" si="84"/>
        <v>Weston Creek 12to17</v>
      </c>
      <c r="E1831" s="463">
        <v>1922</v>
      </c>
      <c r="F1831" s="460">
        <f t="shared" si="85"/>
        <v>1922</v>
      </c>
      <c r="G1831" s="461">
        <v>1.8333333333333333</v>
      </c>
      <c r="H1831" s="462">
        <f t="shared" si="86"/>
        <v>1.8333333333333333</v>
      </c>
      <c r="I1831" s="457">
        <v>53</v>
      </c>
      <c r="J1831" s="458">
        <v>2.7589796980739198E-2</v>
      </c>
      <c r="K1831" s="457">
        <v>224</v>
      </c>
      <c r="L1831" s="458">
        <v>0.11660593440916189</v>
      </c>
      <c r="M1831" s="457">
        <v>0</v>
      </c>
      <c r="N1831" s="458">
        <v>0</v>
      </c>
    </row>
    <row r="1832" spans="1:14" x14ac:dyDescent="0.3">
      <c r="A1832" s="412" t="s">
        <v>1093</v>
      </c>
      <c r="B1832" s="413" t="s">
        <v>350</v>
      </c>
      <c r="C1832" s="465" t="s">
        <v>362</v>
      </c>
      <c r="D1832" s="412" t="str">
        <f t="shared" si="84"/>
        <v>Weston Creek 18to24</v>
      </c>
      <c r="E1832" s="463">
        <v>1853</v>
      </c>
      <c r="F1832" s="460">
        <f t="shared" si="85"/>
        <v>1853</v>
      </c>
      <c r="G1832" s="464">
        <v>1</v>
      </c>
      <c r="H1832" s="462">
        <f t="shared" si="86"/>
        <v>1</v>
      </c>
      <c r="I1832" s="457">
        <v>60</v>
      </c>
      <c r="J1832" s="458">
        <v>3.6341611144760748E-2</v>
      </c>
      <c r="K1832" s="457">
        <v>225</v>
      </c>
      <c r="L1832" s="458">
        <v>0.1362810417928528</v>
      </c>
      <c r="M1832" s="457">
        <v>14</v>
      </c>
      <c r="N1832" s="458">
        <v>8.4797092671108423E-3</v>
      </c>
    </row>
    <row r="1833" spans="1:14" x14ac:dyDescent="0.3">
      <c r="A1833" s="412" t="s">
        <v>1093</v>
      </c>
      <c r="B1833" s="413" t="s">
        <v>350</v>
      </c>
      <c r="C1833" s="465" t="s">
        <v>364</v>
      </c>
      <c r="D1833" s="412" t="str">
        <f t="shared" si="84"/>
        <v>Weston Creek 25to64</v>
      </c>
      <c r="E1833" s="463">
        <v>12106</v>
      </c>
      <c r="F1833" s="460">
        <f t="shared" si="85"/>
        <v>12106</v>
      </c>
      <c r="G1833" s="464">
        <v>1</v>
      </c>
      <c r="H1833" s="462">
        <f t="shared" si="86"/>
        <v>1</v>
      </c>
      <c r="I1833" s="457">
        <v>189</v>
      </c>
      <c r="J1833" s="458">
        <v>1.558891454965358E-2</v>
      </c>
      <c r="K1833" s="457">
        <v>2060</v>
      </c>
      <c r="L1833" s="458">
        <v>0.16991092048828768</v>
      </c>
      <c r="M1833" s="457">
        <v>594</v>
      </c>
      <c r="N1833" s="458">
        <v>4.8993731441768391E-2</v>
      </c>
    </row>
    <row r="1834" spans="1:14" x14ac:dyDescent="0.3">
      <c r="A1834" s="412" t="s">
        <v>1093</v>
      </c>
      <c r="B1834" s="413" t="s">
        <v>350</v>
      </c>
      <c r="C1834" s="412" t="s">
        <v>9</v>
      </c>
      <c r="D1834" s="412" t="str">
        <f t="shared" si="84"/>
        <v>Weston Creek 65+</v>
      </c>
      <c r="E1834" s="463">
        <v>4989</v>
      </c>
      <c r="F1834" s="460">
        <f t="shared" si="85"/>
        <v>4989</v>
      </c>
      <c r="G1834" s="464">
        <v>1</v>
      </c>
      <c r="H1834" s="462">
        <f t="shared" si="86"/>
        <v>1</v>
      </c>
      <c r="I1834" s="457">
        <v>23</v>
      </c>
      <c r="J1834" s="458">
        <v>4.4694908666925767E-3</v>
      </c>
      <c r="K1834" s="457">
        <v>726</v>
      </c>
      <c r="L1834" s="458">
        <v>0.14108045083560047</v>
      </c>
      <c r="M1834" s="457">
        <v>487</v>
      </c>
      <c r="N1834" s="458">
        <v>9.4636610959968906E-2</v>
      </c>
    </row>
    <row r="1835" spans="1:14" x14ac:dyDescent="0.3">
      <c r="A1835" s="412" t="s">
        <v>1093</v>
      </c>
      <c r="B1835" s="413" t="s">
        <v>350</v>
      </c>
      <c r="C1835" s="412" t="s">
        <v>850</v>
      </c>
      <c r="D1835" s="412" t="str">
        <f t="shared" si="84"/>
        <v>Weston Creek ALL</v>
      </c>
      <c r="E1835" s="463">
        <v>24646</v>
      </c>
      <c r="F1835" s="460">
        <f t="shared" si="85"/>
        <v>24646</v>
      </c>
      <c r="G1835" s="464">
        <v>1</v>
      </c>
      <c r="H1835" s="462">
        <f t="shared" si="86"/>
        <v>1</v>
      </c>
      <c r="I1835" s="457">
        <v>433</v>
      </c>
      <c r="J1835" s="458">
        <v>1.7580186764108812E-2</v>
      </c>
      <c r="K1835" s="457">
        <v>3798</v>
      </c>
      <c r="L1835" s="458">
        <v>0.15420219244823385</v>
      </c>
      <c r="M1835" s="457">
        <v>1102</v>
      </c>
      <c r="N1835" s="458">
        <v>4.4742184328055219E-2</v>
      </c>
    </row>
    <row r="1836" spans="1:14" x14ac:dyDescent="0.3">
      <c r="A1836" s="412" t="s">
        <v>1093</v>
      </c>
      <c r="B1836" s="413" t="s">
        <v>308</v>
      </c>
      <c r="C1836" s="465" t="s">
        <v>361</v>
      </c>
      <c r="D1836" s="412" t="str">
        <f t="shared" si="84"/>
        <v>Wheat Belt - North 12to17</v>
      </c>
      <c r="E1836" s="463">
        <v>4052</v>
      </c>
      <c r="F1836" s="460">
        <f t="shared" si="85"/>
        <v>4052</v>
      </c>
      <c r="G1836" s="461">
        <v>0.20833333333333334</v>
      </c>
      <c r="H1836" s="462">
        <f t="shared" si="86"/>
        <v>0.20833333333333334</v>
      </c>
      <c r="I1836" s="457">
        <v>419</v>
      </c>
      <c r="J1836" s="458">
        <v>0.1114658153764299</v>
      </c>
      <c r="K1836" s="457">
        <v>189</v>
      </c>
      <c r="L1836" s="458">
        <v>5.027932960893855E-2</v>
      </c>
      <c r="M1836" s="457">
        <v>0</v>
      </c>
      <c r="N1836" s="458">
        <v>0</v>
      </c>
    </row>
    <row r="1837" spans="1:14" x14ac:dyDescent="0.3">
      <c r="A1837" s="412" t="s">
        <v>1093</v>
      </c>
      <c r="B1837" s="413" t="s">
        <v>308</v>
      </c>
      <c r="C1837" s="465" t="s">
        <v>362</v>
      </c>
      <c r="D1837" s="412" t="str">
        <f t="shared" si="84"/>
        <v>Wheat Belt - North 18to24</v>
      </c>
      <c r="E1837" s="463">
        <v>3831</v>
      </c>
      <c r="F1837" s="460">
        <f t="shared" si="85"/>
        <v>3831</v>
      </c>
      <c r="G1837" s="461">
        <v>2.048</v>
      </c>
      <c r="H1837" s="462">
        <f t="shared" si="86"/>
        <v>2.048</v>
      </c>
      <c r="I1837" s="457">
        <v>247</v>
      </c>
      <c r="J1837" s="458">
        <v>7.537381751602075E-2</v>
      </c>
      <c r="K1837" s="457">
        <v>164</v>
      </c>
      <c r="L1837" s="458">
        <v>5.0045773573390295E-2</v>
      </c>
      <c r="M1837" s="457">
        <v>6</v>
      </c>
      <c r="N1837" s="458">
        <v>1.8309429356118401E-3</v>
      </c>
    </row>
    <row r="1838" spans="1:14" x14ac:dyDescent="0.3">
      <c r="A1838" s="412" t="s">
        <v>1093</v>
      </c>
      <c r="B1838" s="413" t="s">
        <v>308</v>
      </c>
      <c r="C1838" s="465" t="s">
        <v>364</v>
      </c>
      <c r="D1838" s="412" t="str">
        <f t="shared" si="84"/>
        <v>Wheat Belt - North 25to64</v>
      </c>
      <c r="E1838" s="463">
        <v>29614</v>
      </c>
      <c r="F1838" s="460">
        <f t="shared" si="85"/>
        <v>29614</v>
      </c>
      <c r="G1838" s="461">
        <v>2.048</v>
      </c>
      <c r="H1838" s="462">
        <f t="shared" si="86"/>
        <v>2.048</v>
      </c>
      <c r="I1838" s="457">
        <v>1078</v>
      </c>
      <c r="J1838" s="458">
        <v>3.8009943231902966E-2</v>
      </c>
      <c r="K1838" s="457">
        <v>1654</v>
      </c>
      <c r="L1838" s="458">
        <v>5.8319523289023657E-2</v>
      </c>
      <c r="M1838" s="457">
        <v>675</v>
      </c>
      <c r="N1838" s="458">
        <v>2.3800289129438313E-2</v>
      </c>
    </row>
    <row r="1839" spans="1:14" x14ac:dyDescent="0.3">
      <c r="A1839" s="412" t="s">
        <v>1093</v>
      </c>
      <c r="B1839" s="413" t="s">
        <v>308</v>
      </c>
      <c r="C1839" s="412" t="s">
        <v>9</v>
      </c>
      <c r="D1839" s="412" t="str">
        <f t="shared" si="84"/>
        <v>Wheat Belt - North 65+</v>
      </c>
      <c r="E1839" s="463">
        <v>14042</v>
      </c>
      <c r="F1839" s="460">
        <f t="shared" si="85"/>
        <v>14042</v>
      </c>
      <c r="G1839" s="461">
        <v>2.048</v>
      </c>
      <c r="H1839" s="462">
        <f t="shared" si="86"/>
        <v>2.048</v>
      </c>
      <c r="I1839" s="457">
        <v>222</v>
      </c>
      <c r="J1839" s="458">
        <v>1.6801634753651706E-2</v>
      </c>
      <c r="K1839" s="457">
        <v>321</v>
      </c>
      <c r="L1839" s="458">
        <v>2.4294255657307199E-2</v>
      </c>
      <c r="M1839" s="457">
        <v>994</v>
      </c>
      <c r="N1839" s="458">
        <v>7.5228941194278365E-2</v>
      </c>
    </row>
    <row r="1840" spans="1:14" x14ac:dyDescent="0.3">
      <c r="A1840" s="412" t="s">
        <v>1093</v>
      </c>
      <c r="B1840" s="413" t="s">
        <v>308</v>
      </c>
      <c r="C1840" s="412" t="s">
        <v>850</v>
      </c>
      <c r="D1840" s="412" t="str">
        <f t="shared" si="84"/>
        <v>Wheat Belt - North ALL</v>
      </c>
      <c r="E1840" s="463">
        <v>59501</v>
      </c>
      <c r="F1840" s="460">
        <f t="shared" si="85"/>
        <v>59501</v>
      </c>
      <c r="G1840" s="461">
        <v>2.048</v>
      </c>
      <c r="H1840" s="462">
        <f t="shared" si="86"/>
        <v>2.048</v>
      </c>
      <c r="I1840" s="457">
        <v>2597</v>
      </c>
      <c r="J1840" s="458">
        <v>4.6427230634463773E-2</v>
      </c>
      <c r="K1840" s="457">
        <v>2639</v>
      </c>
      <c r="L1840" s="458">
        <v>4.7178075334751594E-2</v>
      </c>
      <c r="M1840" s="457">
        <v>1681</v>
      </c>
      <c r="N1840" s="458">
        <v>3.005166526628171E-2</v>
      </c>
    </row>
    <row r="1841" spans="1:14" x14ac:dyDescent="0.3">
      <c r="A1841" s="412" t="s">
        <v>1093</v>
      </c>
      <c r="B1841" s="413" t="s">
        <v>309</v>
      </c>
      <c r="C1841" s="465" t="s">
        <v>361</v>
      </c>
      <c r="D1841" s="412" t="str">
        <f t="shared" si="84"/>
        <v>Wheat Belt - South 12to17</v>
      </c>
      <c r="E1841" s="463">
        <v>1391</v>
      </c>
      <c r="F1841" s="460">
        <f t="shared" si="85"/>
        <v>1391</v>
      </c>
      <c r="G1841" s="461">
        <v>0.33333333333333331</v>
      </c>
      <c r="H1841" s="462">
        <f t="shared" si="86"/>
        <v>0.33333333333333331</v>
      </c>
      <c r="I1841" s="457">
        <v>119</v>
      </c>
      <c r="J1841" s="458">
        <v>9.6122778675282711E-2</v>
      </c>
      <c r="K1841" s="457">
        <v>41</v>
      </c>
      <c r="L1841" s="458">
        <v>3.3117932148626815E-2</v>
      </c>
      <c r="M1841" s="457">
        <v>0</v>
      </c>
      <c r="N1841" s="458">
        <v>0</v>
      </c>
    </row>
    <row r="1842" spans="1:14" x14ac:dyDescent="0.3">
      <c r="A1842" s="412" t="s">
        <v>1093</v>
      </c>
      <c r="B1842" s="413" t="s">
        <v>309</v>
      </c>
      <c r="C1842" s="465" t="s">
        <v>362</v>
      </c>
      <c r="D1842" s="412" t="str">
        <f t="shared" si="84"/>
        <v>Wheat Belt - South 18to24</v>
      </c>
      <c r="E1842" s="463">
        <v>1264</v>
      </c>
      <c r="F1842" s="460">
        <f t="shared" si="85"/>
        <v>1264</v>
      </c>
      <c r="G1842" s="464">
        <v>1</v>
      </c>
      <c r="H1842" s="462">
        <f t="shared" si="86"/>
        <v>1</v>
      </c>
      <c r="I1842" s="457">
        <v>80</v>
      </c>
      <c r="J1842" s="458">
        <v>6.9444444444444448E-2</v>
      </c>
      <c r="K1842" s="457">
        <v>45</v>
      </c>
      <c r="L1842" s="458">
        <v>3.90625E-2</v>
      </c>
      <c r="M1842" s="457">
        <v>0</v>
      </c>
      <c r="N1842" s="458">
        <v>0</v>
      </c>
    </row>
    <row r="1843" spans="1:14" x14ac:dyDescent="0.3">
      <c r="A1843" s="412" t="s">
        <v>1093</v>
      </c>
      <c r="B1843" s="413" t="s">
        <v>309</v>
      </c>
      <c r="C1843" s="465" t="s">
        <v>364</v>
      </c>
      <c r="D1843" s="412" t="str">
        <f t="shared" si="84"/>
        <v>Wheat Belt - South 25to64</v>
      </c>
      <c r="E1843" s="463">
        <v>9917</v>
      </c>
      <c r="F1843" s="460">
        <f t="shared" si="85"/>
        <v>9917</v>
      </c>
      <c r="G1843" s="464">
        <v>1</v>
      </c>
      <c r="H1843" s="462">
        <f t="shared" si="86"/>
        <v>1</v>
      </c>
      <c r="I1843" s="457">
        <v>350</v>
      </c>
      <c r="J1843" s="458">
        <v>3.5908484661947265E-2</v>
      </c>
      <c r="K1843" s="457">
        <v>590</v>
      </c>
      <c r="L1843" s="458">
        <v>6.053144557299682E-2</v>
      </c>
      <c r="M1843" s="457">
        <v>156</v>
      </c>
      <c r="N1843" s="458">
        <v>1.600492459218221E-2</v>
      </c>
    </row>
    <row r="1844" spans="1:14" x14ac:dyDescent="0.3">
      <c r="A1844" s="412" t="s">
        <v>1093</v>
      </c>
      <c r="B1844" s="413" t="s">
        <v>309</v>
      </c>
      <c r="C1844" s="412" t="s">
        <v>9</v>
      </c>
      <c r="D1844" s="412" t="str">
        <f t="shared" si="84"/>
        <v>Wheat Belt - South 65+</v>
      </c>
      <c r="E1844" s="463">
        <v>4596</v>
      </c>
      <c r="F1844" s="460">
        <f t="shared" si="85"/>
        <v>4596</v>
      </c>
      <c r="G1844" s="464">
        <v>1</v>
      </c>
      <c r="H1844" s="462">
        <f t="shared" si="86"/>
        <v>1</v>
      </c>
      <c r="I1844" s="457">
        <v>83</v>
      </c>
      <c r="J1844" s="458">
        <v>1.8923848609211126E-2</v>
      </c>
      <c r="K1844" s="457">
        <v>81</v>
      </c>
      <c r="L1844" s="458">
        <v>1.8467852257181942E-2</v>
      </c>
      <c r="M1844" s="457">
        <v>290</v>
      </c>
      <c r="N1844" s="458">
        <v>6.6119471044231645E-2</v>
      </c>
    </row>
    <row r="1845" spans="1:14" x14ac:dyDescent="0.3">
      <c r="A1845" s="412" t="s">
        <v>1093</v>
      </c>
      <c r="B1845" s="413" t="s">
        <v>309</v>
      </c>
      <c r="C1845" s="412" t="s">
        <v>850</v>
      </c>
      <c r="D1845" s="412" t="str">
        <f t="shared" si="84"/>
        <v>Wheat Belt - South ALL</v>
      </c>
      <c r="E1845" s="463">
        <v>20052</v>
      </c>
      <c r="F1845" s="460">
        <f t="shared" si="85"/>
        <v>20052</v>
      </c>
      <c r="G1845" s="464">
        <v>1</v>
      </c>
      <c r="H1845" s="462">
        <f t="shared" si="86"/>
        <v>1</v>
      </c>
      <c r="I1845" s="457">
        <v>829</v>
      </c>
      <c r="J1845" s="458">
        <v>4.2826884331249676E-2</v>
      </c>
      <c r="K1845" s="457">
        <v>894</v>
      </c>
      <c r="L1845" s="458">
        <v>4.6184842692565994E-2</v>
      </c>
      <c r="M1845" s="457">
        <v>448</v>
      </c>
      <c r="N1845" s="458">
        <v>2.3144082244149402E-2</v>
      </c>
    </row>
    <row r="1846" spans="1:14" x14ac:dyDescent="0.3">
      <c r="A1846" s="412" t="s">
        <v>1093</v>
      </c>
      <c r="B1846" s="413" t="s">
        <v>148</v>
      </c>
      <c r="C1846" s="465" t="s">
        <v>361</v>
      </c>
      <c r="D1846" s="412" t="str">
        <f t="shared" si="84"/>
        <v>Whitehorse - East 12to17</v>
      </c>
      <c r="E1846" s="463">
        <v>4661</v>
      </c>
      <c r="F1846" s="460">
        <f t="shared" si="85"/>
        <v>4661</v>
      </c>
      <c r="G1846" s="461">
        <v>0.875</v>
      </c>
      <c r="H1846" s="462">
        <f t="shared" si="86"/>
        <v>0.875</v>
      </c>
      <c r="I1846" s="457">
        <v>34</v>
      </c>
      <c r="J1846" s="458">
        <v>7.5589150733659403E-3</v>
      </c>
      <c r="K1846" s="457">
        <v>1240</v>
      </c>
      <c r="L1846" s="458">
        <v>0.27567807914628722</v>
      </c>
      <c r="M1846" s="457">
        <v>0</v>
      </c>
      <c r="N1846" s="458">
        <v>0</v>
      </c>
    </row>
    <row r="1847" spans="1:14" x14ac:dyDescent="0.3">
      <c r="A1847" s="412" t="s">
        <v>1093</v>
      </c>
      <c r="B1847" s="413" t="s">
        <v>148</v>
      </c>
      <c r="C1847" s="465" t="s">
        <v>362</v>
      </c>
      <c r="D1847" s="412" t="str">
        <f t="shared" si="84"/>
        <v>Whitehorse - East 18to24</v>
      </c>
      <c r="E1847" s="463">
        <v>5379</v>
      </c>
      <c r="F1847" s="460">
        <f t="shared" si="85"/>
        <v>5379</v>
      </c>
      <c r="G1847" s="461">
        <v>0.73599999999999999</v>
      </c>
      <c r="H1847" s="462">
        <f t="shared" si="86"/>
        <v>0.73599999999999999</v>
      </c>
      <c r="I1847" s="457">
        <v>30</v>
      </c>
      <c r="J1847" s="458">
        <v>6.0168471720818293E-3</v>
      </c>
      <c r="K1847" s="457">
        <v>1500</v>
      </c>
      <c r="L1847" s="458">
        <v>0.30084235860409148</v>
      </c>
      <c r="M1847" s="457">
        <v>7</v>
      </c>
      <c r="N1847" s="458">
        <v>1.4039310068190934E-3</v>
      </c>
    </row>
    <row r="1848" spans="1:14" x14ac:dyDescent="0.3">
      <c r="A1848" s="412" t="s">
        <v>1093</v>
      </c>
      <c r="B1848" s="413" t="s">
        <v>148</v>
      </c>
      <c r="C1848" s="465" t="s">
        <v>364</v>
      </c>
      <c r="D1848" s="412" t="str">
        <f t="shared" si="84"/>
        <v>Whitehorse - East 25to64</v>
      </c>
      <c r="E1848" s="463">
        <v>33281</v>
      </c>
      <c r="F1848" s="460">
        <f t="shared" si="85"/>
        <v>33281</v>
      </c>
      <c r="G1848" s="461">
        <v>0.73599999999999999</v>
      </c>
      <c r="H1848" s="462">
        <f t="shared" si="86"/>
        <v>0.73599999999999999</v>
      </c>
      <c r="I1848" s="457">
        <v>73</v>
      </c>
      <c r="J1848" s="458">
        <v>2.2646894583359185E-3</v>
      </c>
      <c r="K1848" s="457">
        <v>14056</v>
      </c>
      <c r="L1848" s="458">
        <v>0.43606130173109142</v>
      </c>
      <c r="M1848" s="457">
        <v>334</v>
      </c>
      <c r="N1848" s="458">
        <v>1.0361729850468449E-2</v>
      </c>
    </row>
    <row r="1849" spans="1:14" x14ac:dyDescent="0.3">
      <c r="A1849" s="412" t="s">
        <v>1093</v>
      </c>
      <c r="B1849" s="413" t="s">
        <v>148</v>
      </c>
      <c r="C1849" s="412" t="s">
        <v>9</v>
      </c>
      <c r="D1849" s="412" t="str">
        <f t="shared" si="84"/>
        <v>Whitehorse - East 65+</v>
      </c>
      <c r="E1849" s="463">
        <v>12616</v>
      </c>
      <c r="F1849" s="460">
        <f t="shared" si="85"/>
        <v>12616</v>
      </c>
      <c r="G1849" s="461">
        <v>0.73599999999999999</v>
      </c>
      <c r="H1849" s="462">
        <f t="shared" si="86"/>
        <v>0.73599999999999999</v>
      </c>
      <c r="I1849" s="457">
        <v>19</v>
      </c>
      <c r="J1849" s="458">
        <v>1.5122572429162686E-3</v>
      </c>
      <c r="K1849" s="457">
        <v>3609</v>
      </c>
      <c r="L1849" s="458">
        <v>0.28724928366762176</v>
      </c>
      <c r="M1849" s="457">
        <v>587</v>
      </c>
      <c r="N1849" s="458">
        <v>4.6720789557465774E-2</v>
      </c>
    </row>
    <row r="1850" spans="1:14" x14ac:dyDescent="0.3">
      <c r="A1850" s="412" t="s">
        <v>1093</v>
      </c>
      <c r="B1850" s="413" t="s">
        <v>148</v>
      </c>
      <c r="C1850" s="412" t="s">
        <v>850</v>
      </c>
      <c r="D1850" s="412" t="str">
        <f t="shared" si="84"/>
        <v>Whitehorse - East ALL</v>
      </c>
      <c r="E1850" s="463">
        <v>64600</v>
      </c>
      <c r="F1850" s="460">
        <f t="shared" si="85"/>
        <v>64600</v>
      </c>
      <c r="G1850" s="461">
        <v>0.73599999999999999</v>
      </c>
      <c r="H1850" s="462">
        <f t="shared" si="86"/>
        <v>0.73599999999999999</v>
      </c>
      <c r="I1850" s="457">
        <v>204</v>
      </c>
      <c r="J1850" s="458">
        <v>3.2414395805195838E-3</v>
      </c>
      <c r="K1850" s="457">
        <v>23998</v>
      </c>
      <c r="L1850" s="458">
        <v>0.38131405418288711</v>
      </c>
      <c r="M1850" s="457">
        <v>930</v>
      </c>
      <c r="N1850" s="458">
        <v>1.4777151028839279E-2</v>
      </c>
    </row>
    <row r="1851" spans="1:14" x14ac:dyDescent="0.3">
      <c r="A1851" s="412" t="s">
        <v>1093</v>
      </c>
      <c r="B1851" s="413" t="s">
        <v>131</v>
      </c>
      <c r="C1851" s="465" t="s">
        <v>361</v>
      </c>
      <c r="D1851" s="412" t="str">
        <f t="shared" si="84"/>
        <v>Whitehorse - West 12to17</v>
      </c>
      <c r="E1851" s="463">
        <v>8171</v>
      </c>
      <c r="F1851" s="460">
        <f t="shared" si="85"/>
        <v>8171</v>
      </c>
      <c r="G1851" s="461">
        <v>1</v>
      </c>
      <c r="H1851" s="462">
        <f t="shared" si="86"/>
        <v>1</v>
      </c>
      <c r="I1851" s="457">
        <v>43</v>
      </c>
      <c r="J1851" s="458">
        <v>5.7819013042893644E-3</v>
      </c>
      <c r="K1851" s="457">
        <v>2213</v>
      </c>
      <c r="L1851" s="458">
        <v>0.29756622293935725</v>
      </c>
      <c r="M1851" s="457">
        <v>3</v>
      </c>
      <c r="N1851" s="458">
        <v>4.0338846308995562E-4</v>
      </c>
    </row>
    <row r="1852" spans="1:14" x14ac:dyDescent="0.3">
      <c r="A1852" s="412" t="s">
        <v>1093</v>
      </c>
      <c r="B1852" s="413" t="s">
        <v>131</v>
      </c>
      <c r="C1852" s="465" t="s">
        <v>362</v>
      </c>
      <c r="D1852" s="412" t="str">
        <f t="shared" si="84"/>
        <v>Whitehorse - West 18to24</v>
      </c>
      <c r="E1852" s="463">
        <v>14450</v>
      </c>
      <c r="F1852" s="460">
        <f t="shared" si="85"/>
        <v>14450</v>
      </c>
      <c r="G1852" s="461">
        <v>0.68</v>
      </c>
      <c r="H1852" s="462">
        <f t="shared" si="86"/>
        <v>0.68</v>
      </c>
      <c r="I1852" s="457">
        <v>63</v>
      </c>
      <c r="J1852" s="458">
        <v>5.3209459459459462E-3</v>
      </c>
      <c r="K1852" s="457">
        <v>4490</v>
      </c>
      <c r="L1852" s="458">
        <v>0.37922297297297297</v>
      </c>
      <c r="M1852" s="457">
        <v>20</v>
      </c>
      <c r="N1852" s="458">
        <v>1.6891891891891893E-3</v>
      </c>
    </row>
    <row r="1853" spans="1:14" x14ac:dyDescent="0.3">
      <c r="A1853" s="412" t="s">
        <v>1093</v>
      </c>
      <c r="B1853" s="413" t="s">
        <v>131</v>
      </c>
      <c r="C1853" s="465" t="s">
        <v>364</v>
      </c>
      <c r="D1853" s="412" t="str">
        <f t="shared" si="84"/>
        <v>Whitehorse - West 25to64</v>
      </c>
      <c r="E1853" s="463">
        <v>60215</v>
      </c>
      <c r="F1853" s="460">
        <f t="shared" si="85"/>
        <v>60215</v>
      </c>
      <c r="G1853" s="461">
        <v>0.68</v>
      </c>
      <c r="H1853" s="462">
        <f t="shared" si="86"/>
        <v>0.68</v>
      </c>
      <c r="I1853" s="457">
        <v>140</v>
      </c>
      <c r="J1853" s="458">
        <v>2.4782708750066382E-3</v>
      </c>
      <c r="K1853" s="457">
        <v>26562</v>
      </c>
      <c r="L1853" s="458">
        <v>0.47019879272804516</v>
      </c>
      <c r="M1853" s="457">
        <v>455</v>
      </c>
      <c r="N1853" s="458">
        <v>8.0543803437715736E-3</v>
      </c>
    </row>
    <row r="1854" spans="1:14" x14ac:dyDescent="0.3">
      <c r="A1854" s="412" t="s">
        <v>1093</v>
      </c>
      <c r="B1854" s="413" t="s">
        <v>131</v>
      </c>
      <c r="C1854" s="412" t="s">
        <v>9</v>
      </c>
      <c r="D1854" s="412" t="str">
        <f t="shared" si="84"/>
        <v>Whitehorse - West 65+</v>
      </c>
      <c r="E1854" s="463">
        <v>19340</v>
      </c>
      <c r="F1854" s="460">
        <f t="shared" si="85"/>
        <v>19340</v>
      </c>
      <c r="G1854" s="461">
        <v>0.68</v>
      </c>
      <c r="H1854" s="462">
        <f t="shared" si="86"/>
        <v>0.68</v>
      </c>
      <c r="I1854" s="457">
        <v>26</v>
      </c>
      <c r="J1854" s="458">
        <v>1.3737715312268836E-3</v>
      </c>
      <c r="K1854" s="457">
        <v>6272</v>
      </c>
      <c r="L1854" s="458">
        <v>0.33139596322519288</v>
      </c>
      <c r="M1854" s="457">
        <v>769</v>
      </c>
      <c r="N1854" s="458">
        <v>4.063193490436437E-2</v>
      </c>
    </row>
    <row r="1855" spans="1:14" x14ac:dyDescent="0.3">
      <c r="A1855" s="412" t="s">
        <v>1093</v>
      </c>
      <c r="B1855" s="413" t="s">
        <v>131</v>
      </c>
      <c r="C1855" s="412" t="s">
        <v>850</v>
      </c>
      <c r="D1855" s="412" t="str">
        <f t="shared" si="84"/>
        <v>Whitehorse - West ALL</v>
      </c>
      <c r="E1855" s="463">
        <v>114813</v>
      </c>
      <c r="F1855" s="460">
        <f t="shared" si="85"/>
        <v>114813</v>
      </c>
      <c r="G1855" s="461">
        <v>0.68</v>
      </c>
      <c r="H1855" s="462">
        <f t="shared" si="86"/>
        <v>0.68</v>
      </c>
      <c r="I1855" s="457">
        <v>326</v>
      </c>
      <c r="J1855" s="458">
        <v>3.0414136042617107E-3</v>
      </c>
      <c r="K1855" s="457">
        <v>44542</v>
      </c>
      <c r="L1855" s="458">
        <v>0.41555412503381939</v>
      </c>
      <c r="M1855" s="457">
        <v>1251</v>
      </c>
      <c r="N1855" s="458">
        <v>1.1671191469114725E-2</v>
      </c>
    </row>
    <row r="1856" spans="1:14" x14ac:dyDescent="0.3">
      <c r="A1856" s="412" t="s">
        <v>1093</v>
      </c>
      <c r="B1856" s="413" t="s">
        <v>228</v>
      </c>
      <c r="C1856" s="465" t="s">
        <v>361</v>
      </c>
      <c r="D1856" s="412" t="str">
        <f t="shared" si="84"/>
        <v>Whitsunday 12to17</v>
      </c>
      <c r="E1856" s="463">
        <v>1667</v>
      </c>
      <c r="F1856" s="460">
        <f t="shared" si="85"/>
        <v>1667</v>
      </c>
      <c r="G1856" s="461">
        <v>1.5833333333333333</v>
      </c>
      <c r="H1856" s="462">
        <f t="shared" si="86"/>
        <v>1.5833333333333333</v>
      </c>
      <c r="I1856" s="457">
        <v>97</v>
      </c>
      <c r="J1856" s="458">
        <v>6.1548223350253804E-2</v>
      </c>
      <c r="K1856" s="457">
        <v>46</v>
      </c>
      <c r="L1856" s="458">
        <v>2.9187817258883249E-2</v>
      </c>
      <c r="M1856" s="457">
        <v>0</v>
      </c>
      <c r="N1856" s="458">
        <v>0</v>
      </c>
    </row>
    <row r="1857" spans="1:14" x14ac:dyDescent="0.3">
      <c r="A1857" s="412" t="s">
        <v>1093</v>
      </c>
      <c r="B1857" s="413" t="s">
        <v>228</v>
      </c>
      <c r="C1857" s="465" t="s">
        <v>362</v>
      </c>
      <c r="D1857" s="412" t="str">
        <f t="shared" si="84"/>
        <v>Whitsunday 18to24</v>
      </c>
      <c r="E1857" s="463">
        <v>2034</v>
      </c>
      <c r="F1857" s="460">
        <f t="shared" si="85"/>
        <v>2034</v>
      </c>
      <c r="G1857" s="461">
        <v>1.4480000000000002</v>
      </c>
      <c r="H1857" s="462">
        <f t="shared" si="86"/>
        <v>1.4480000000000002</v>
      </c>
      <c r="I1857" s="457">
        <v>87</v>
      </c>
      <c r="J1857" s="458">
        <v>4.6499198289684664E-2</v>
      </c>
      <c r="K1857" s="457">
        <v>114</v>
      </c>
      <c r="L1857" s="458">
        <v>6.0929983965793695E-2</v>
      </c>
      <c r="M1857" s="457">
        <v>10</v>
      </c>
      <c r="N1857" s="458">
        <v>5.3447354355959384E-3</v>
      </c>
    </row>
    <row r="1858" spans="1:14" x14ac:dyDescent="0.3">
      <c r="A1858" s="412" t="s">
        <v>1093</v>
      </c>
      <c r="B1858" s="413" t="s">
        <v>228</v>
      </c>
      <c r="C1858" s="465" t="s">
        <v>364</v>
      </c>
      <c r="D1858" s="412" t="str">
        <f t="shared" si="84"/>
        <v>Whitsunday 25to64</v>
      </c>
      <c r="E1858" s="463">
        <v>14287</v>
      </c>
      <c r="F1858" s="460">
        <f t="shared" si="85"/>
        <v>14287</v>
      </c>
      <c r="G1858" s="461">
        <v>1.4480000000000002</v>
      </c>
      <c r="H1858" s="462">
        <f t="shared" si="86"/>
        <v>1.4480000000000002</v>
      </c>
      <c r="I1858" s="457">
        <v>334</v>
      </c>
      <c r="J1858" s="458">
        <v>2.5135460565924143E-2</v>
      </c>
      <c r="K1858" s="457">
        <v>1087</v>
      </c>
      <c r="L1858" s="458">
        <v>8.1803130644190244E-2</v>
      </c>
      <c r="M1858" s="457">
        <v>310</v>
      </c>
      <c r="N1858" s="458">
        <v>2.3329319686935582E-2</v>
      </c>
    </row>
    <row r="1859" spans="1:14" x14ac:dyDescent="0.3">
      <c r="A1859" s="412" t="s">
        <v>1093</v>
      </c>
      <c r="B1859" s="413" t="s">
        <v>228</v>
      </c>
      <c r="C1859" s="412" t="s">
        <v>9</v>
      </c>
      <c r="D1859" s="412" t="str">
        <f t="shared" si="84"/>
        <v>Whitsunday 65+</v>
      </c>
      <c r="E1859" s="463">
        <v>3814</v>
      </c>
      <c r="F1859" s="460">
        <f t="shared" si="85"/>
        <v>3814</v>
      </c>
      <c r="G1859" s="461">
        <v>1.4480000000000002</v>
      </c>
      <c r="H1859" s="462">
        <f t="shared" si="86"/>
        <v>1.4480000000000002</v>
      </c>
      <c r="I1859" s="457">
        <v>45</v>
      </c>
      <c r="J1859" s="458">
        <v>1.2769580022701475E-2</v>
      </c>
      <c r="K1859" s="457">
        <v>98</v>
      </c>
      <c r="L1859" s="458">
        <v>2.7809307604994324E-2</v>
      </c>
      <c r="M1859" s="457">
        <v>272</v>
      </c>
      <c r="N1859" s="458">
        <v>7.7185017026106695E-2</v>
      </c>
    </row>
    <row r="1860" spans="1:14" x14ac:dyDescent="0.3">
      <c r="A1860" s="412" t="s">
        <v>1093</v>
      </c>
      <c r="B1860" s="413" t="s">
        <v>228</v>
      </c>
      <c r="C1860" s="412" t="s">
        <v>850</v>
      </c>
      <c r="D1860" s="412" t="str">
        <f t="shared" si="84"/>
        <v>Whitsunday ALL</v>
      </c>
      <c r="E1860" s="463">
        <v>25014</v>
      </c>
      <c r="F1860" s="460">
        <f t="shared" si="85"/>
        <v>25014</v>
      </c>
      <c r="G1860" s="461">
        <v>1.4480000000000002</v>
      </c>
      <c r="H1860" s="462">
        <f t="shared" si="86"/>
        <v>1.4480000000000002</v>
      </c>
      <c r="I1860" s="457">
        <v>784</v>
      </c>
      <c r="J1860" s="458">
        <v>3.3530065862629375E-2</v>
      </c>
      <c r="K1860" s="457">
        <v>1498</v>
      </c>
      <c r="L1860" s="458">
        <v>6.4066375844666831E-2</v>
      </c>
      <c r="M1860" s="457">
        <v>592</v>
      </c>
      <c r="N1860" s="458">
        <v>2.5318621161577282E-2</v>
      </c>
    </row>
    <row r="1861" spans="1:14" x14ac:dyDescent="0.3">
      <c r="A1861" s="412" t="s">
        <v>1093</v>
      </c>
      <c r="B1861" s="413" t="s">
        <v>139</v>
      </c>
      <c r="C1861" s="465" t="s">
        <v>361</v>
      </c>
      <c r="D1861" s="412" t="str">
        <f t="shared" si="84"/>
        <v>Whittlesea - Wallan 12to17</v>
      </c>
      <c r="E1861" s="463">
        <v>20671</v>
      </c>
      <c r="F1861" s="460">
        <f t="shared" si="85"/>
        <v>20671</v>
      </c>
      <c r="G1861" s="461">
        <v>1.0416666666666667</v>
      </c>
      <c r="H1861" s="462">
        <f t="shared" si="86"/>
        <v>1.0416666666666667</v>
      </c>
      <c r="I1861" s="457">
        <v>343</v>
      </c>
      <c r="J1861" s="458">
        <v>1.8538536374446007E-2</v>
      </c>
      <c r="K1861" s="457">
        <v>6146</v>
      </c>
      <c r="L1861" s="458">
        <v>0.33218030483191008</v>
      </c>
      <c r="M1861" s="457">
        <v>5</v>
      </c>
      <c r="N1861" s="458">
        <v>2.7024105502107879E-4</v>
      </c>
    </row>
    <row r="1862" spans="1:14" x14ac:dyDescent="0.3">
      <c r="A1862" s="412" t="s">
        <v>1093</v>
      </c>
      <c r="B1862" s="413" t="s">
        <v>139</v>
      </c>
      <c r="C1862" s="465" t="s">
        <v>362</v>
      </c>
      <c r="D1862" s="412" t="str">
        <f t="shared" si="84"/>
        <v>Whittlesea - Wallan 18to24</v>
      </c>
      <c r="E1862" s="463">
        <v>23731</v>
      </c>
      <c r="F1862" s="460">
        <f t="shared" si="85"/>
        <v>23731</v>
      </c>
      <c r="G1862" s="461">
        <v>0.55200000000000005</v>
      </c>
      <c r="H1862" s="462">
        <f t="shared" si="86"/>
        <v>0.55200000000000005</v>
      </c>
      <c r="I1862" s="457">
        <v>303</v>
      </c>
      <c r="J1862" s="458">
        <v>1.4239390948822784E-2</v>
      </c>
      <c r="K1862" s="457">
        <v>7841</v>
      </c>
      <c r="L1862" s="458">
        <v>0.36848536115418956</v>
      </c>
      <c r="M1862" s="457">
        <v>43</v>
      </c>
      <c r="N1862" s="458">
        <v>2.0207716528032331E-3</v>
      </c>
    </row>
    <row r="1863" spans="1:14" x14ac:dyDescent="0.3">
      <c r="A1863" s="412" t="s">
        <v>1093</v>
      </c>
      <c r="B1863" s="413" t="s">
        <v>139</v>
      </c>
      <c r="C1863" s="465" t="s">
        <v>364</v>
      </c>
      <c r="D1863" s="412" t="str">
        <f t="shared" si="84"/>
        <v>Whittlesea - Wallan 25to64</v>
      </c>
      <c r="E1863" s="463">
        <v>146583</v>
      </c>
      <c r="F1863" s="460">
        <f t="shared" si="85"/>
        <v>146583</v>
      </c>
      <c r="G1863" s="461">
        <v>0.55200000000000005</v>
      </c>
      <c r="H1863" s="462">
        <f t="shared" si="86"/>
        <v>0.55200000000000005</v>
      </c>
      <c r="I1863" s="457">
        <v>1096</v>
      </c>
      <c r="J1863" s="458">
        <v>8.061253760324804E-3</v>
      </c>
      <c r="K1863" s="457">
        <v>61309</v>
      </c>
      <c r="L1863" s="458">
        <v>0.45093741495597939</v>
      </c>
      <c r="M1863" s="457">
        <v>1307</v>
      </c>
      <c r="N1863" s="458">
        <v>9.6131922123581376E-3</v>
      </c>
    </row>
    <row r="1864" spans="1:14" x14ac:dyDescent="0.3">
      <c r="A1864" s="412" t="s">
        <v>1093</v>
      </c>
      <c r="B1864" s="413" t="s">
        <v>139</v>
      </c>
      <c r="C1864" s="412" t="s">
        <v>9</v>
      </c>
      <c r="D1864" s="412" t="str">
        <f t="shared" si="84"/>
        <v>Whittlesea - Wallan 65+</v>
      </c>
      <c r="E1864" s="463">
        <v>33509</v>
      </c>
      <c r="F1864" s="460">
        <f t="shared" si="85"/>
        <v>33509</v>
      </c>
      <c r="G1864" s="461">
        <v>0.55200000000000005</v>
      </c>
      <c r="H1864" s="462">
        <f t="shared" si="86"/>
        <v>0.55200000000000005</v>
      </c>
      <c r="I1864" s="457">
        <v>119</v>
      </c>
      <c r="J1864" s="458">
        <v>3.7646314457450173E-3</v>
      </c>
      <c r="K1864" s="457">
        <v>15225</v>
      </c>
      <c r="L1864" s="458">
        <v>0.48165137614678899</v>
      </c>
      <c r="M1864" s="457">
        <v>954</v>
      </c>
      <c r="N1864" s="458">
        <v>3.0180322682695351E-2</v>
      </c>
    </row>
    <row r="1865" spans="1:14" x14ac:dyDescent="0.3">
      <c r="A1865" s="412" t="s">
        <v>1093</v>
      </c>
      <c r="B1865" s="413" t="s">
        <v>139</v>
      </c>
      <c r="C1865" s="412" t="s">
        <v>850</v>
      </c>
      <c r="D1865" s="412" t="str">
        <f t="shared" si="84"/>
        <v>Whittlesea - Wallan ALL</v>
      </c>
      <c r="E1865" s="463">
        <v>271333</v>
      </c>
      <c r="F1865" s="460">
        <f t="shared" si="85"/>
        <v>271333</v>
      </c>
      <c r="G1865" s="461">
        <v>0.55200000000000005</v>
      </c>
      <c r="H1865" s="462">
        <f t="shared" si="86"/>
        <v>0.55200000000000005</v>
      </c>
      <c r="I1865" s="457">
        <v>2716</v>
      </c>
      <c r="J1865" s="458">
        <v>1.0776665899550047E-2</v>
      </c>
      <c r="K1865" s="457">
        <v>106685</v>
      </c>
      <c r="L1865" s="458">
        <v>0.42330949981351129</v>
      </c>
      <c r="M1865" s="457">
        <v>2308</v>
      </c>
      <c r="N1865" s="458">
        <v>9.1577853078650615E-3</v>
      </c>
    </row>
    <row r="1866" spans="1:14" x14ac:dyDescent="0.3">
      <c r="A1866" s="412" t="s">
        <v>1093</v>
      </c>
      <c r="B1866" s="413" t="s">
        <v>351</v>
      </c>
      <c r="C1866" s="465" t="s">
        <v>361</v>
      </c>
      <c r="D1866" s="412" t="str">
        <f t="shared" si="84"/>
        <v>Woden Valley 12to17</v>
      </c>
      <c r="E1866" s="463">
        <v>2797</v>
      </c>
      <c r="F1866" s="460">
        <f t="shared" si="85"/>
        <v>2797</v>
      </c>
      <c r="G1866" s="461">
        <v>1.6666666666666667</v>
      </c>
      <c r="H1866" s="462">
        <f t="shared" si="86"/>
        <v>1.6666666666666667</v>
      </c>
      <c r="I1866" s="457">
        <v>50</v>
      </c>
      <c r="J1866" s="458">
        <v>1.8853695324283559E-2</v>
      </c>
      <c r="K1866" s="457">
        <v>446</v>
      </c>
      <c r="L1866" s="458">
        <v>0.16817496229260936</v>
      </c>
      <c r="M1866" s="457">
        <v>0</v>
      </c>
      <c r="N1866" s="458">
        <v>0</v>
      </c>
    </row>
    <row r="1867" spans="1:14" x14ac:dyDescent="0.3">
      <c r="A1867" s="412" t="s">
        <v>1093</v>
      </c>
      <c r="B1867" s="413" t="s">
        <v>351</v>
      </c>
      <c r="C1867" s="465" t="s">
        <v>362</v>
      </c>
      <c r="D1867" s="412" t="str">
        <f t="shared" si="84"/>
        <v>Woden Valley 18to24</v>
      </c>
      <c r="E1867" s="463">
        <v>3218</v>
      </c>
      <c r="F1867" s="460">
        <f t="shared" si="85"/>
        <v>3218</v>
      </c>
      <c r="G1867" s="461">
        <v>1.024</v>
      </c>
      <c r="H1867" s="462">
        <f t="shared" si="86"/>
        <v>1.024</v>
      </c>
      <c r="I1867" s="457">
        <v>86</v>
      </c>
      <c r="J1867" s="458">
        <v>2.8132155708210663E-2</v>
      </c>
      <c r="K1867" s="457">
        <v>635</v>
      </c>
      <c r="L1867" s="458">
        <v>0.20771998691527641</v>
      </c>
      <c r="M1867" s="457">
        <v>27</v>
      </c>
      <c r="N1867" s="458">
        <v>8.832188420019628E-3</v>
      </c>
    </row>
    <row r="1868" spans="1:14" x14ac:dyDescent="0.3">
      <c r="A1868" s="412" t="s">
        <v>1093</v>
      </c>
      <c r="B1868" s="413" t="s">
        <v>351</v>
      </c>
      <c r="C1868" s="465" t="s">
        <v>364</v>
      </c>
      <c r="D1868" s="412" t="str">
        <f t="shared" si="84"/>
        <v>Woden Valley 25to64</v>
      </c>
      <c r="E1868" s="463">
        <v>21145</v>
      </c>
      <c r="F1868" s="460">
        <f t="shared" si="85"/>
        <v>21145</v>
      </c>
      <c r="G1868" s="461">
        <v>1.024</v>
      </c>
      <c r="H1868" s="462">
        <f t="shared" si="86"/>
        <v>1.024</v>
      </c>
      <c r="I1868" s="457">
        <v>260</v>
      </c>
      <c r="J1868" s="458">
        <v>1.2418207001958255E-2</v>
      </c>
      <c r="K1868" s="457">
        <v>6060</v>
      </c>
      <c r="L1868" s="458">
        <v>0.28943974781487319</v>
      </c>
      <c r="M1868" s="457">
        <v>943</v>
      </c>
      <c r="N1868" s="458">
        <v>4.5039881549410132E-2</v>
      </c>
    </row>
    <row r="1869" spans="1:14" x14ac:dyDescent="0.3">
      <c r="A1869" s="412" t="s">
        <v>1093</v>
      </c>
      <c r="B1869" s="413" t="s">
        <v>351</v>
      </c>
      <c r="C1869" s="412" t="s">
        <v>9</v>
      </c>
      <c r="D1869" s="412" t="str">
        <f t="shared" si="84"/>
        <v>Woden Valley 65+</v>
      </c>
      <c r="E1869" s="463">
        <v>7089</v>
      </c>
      <c r="F1869" s="460">
        <f t="shared" si="85"/>
        <v>7089</v>
      </c>
      <c r="G1869" s="461">
        <v>1.024</v>
      </c>
      <c r="H1869" s="462">
        <f t="shared" si="86"/>
        <v>1.024</v>
      </c>
      <c r="I1869" s="457">
        <v>37</v>
      </c>
      <c r="J1869" s="458">
        <v>5.0901086806988578E-3</v>
      </c>
      <c r="K1869" s="457">
        <v>1245</v>
      </c>
      <c r="L1869" s="458">
        <v>0.17127527858027239</v>
      </c>
      <c r="M1869" s="457">
        <v>676</v>
      </c>
      <c r="N1869" s="458">
        <v>9.299766130141697E-2</v>
      </c>
    </row>
    <row r="1870" spans="1:14" x14ac:dyDescent="0.3">
      <c r="A1870" s="412" t="s">
        <v>1093</v>
      </c>
      <c r="B1870" s="413" t="s">
        <v>351</v>
      </c>
      <c r="C1870" s="412" t="s">
        <v>850</v>
      </c>
      <c r="D1870" s="412" t="str">
        <f t="shared" si="84"/>
        <v>Woden Valley ALL</v>
      </c>
      <c r="E1870" s="463">
        <v>39497</v>
      </c>
      <c r="F1870" s="460">
        <f t="shared" si="85"/>
        <v>39497</v>
      </c>
      <c r="G1870" s="461">
        <v>1.024</v>
      </c>
      <c r="H1870" s="462">
        <f t="shared" si="86"/>
        <v>1.024</v>
      </c>
      <c r="I1870" s="457">
        <v>549</v>
      </c>
      <c r="J1870" s="458">
        <v>1.3976934239670053E-2</v>
      </c>
      <c r="K1870" s="457">
        <v>9783</v>
      </c>
      <c r="L1870" s="458">
        <v>0.24906438554953028</v>
      </c>
      <c r="M1870" s="457">
        <v>1651</v>
      </c>
      <c r="N1870" s="458">
        <v>4.2032638305455838E-2</v>
      </c>
    </row>
    <row r="1871" spans="1:14" x14ac:dyDescent="0.3">
      <c r="A1871" s="412" t="s">
        <v>1093</v>
      </c>
      <c r="B1871" s="413" t="s">
        <v>116</v>
      </c>
      <c r="C1871" s="465" t="s">
        <v>361</v>
      </c>
      <c r="D1871" s="412" t="str">
        <f t="shared" si="84"/>
        <v>Wodonga - Alpine 12to17</v>
      </c>
      <c r="E1871" s="463">
        <v>6170</v>
      </c>
      <c r="F1871" s="460">
        <f t="shared" si="85"/>
        <v>6170</v>
      </c>
      <c r="G1871" s="461">
        <v>0.25</v>
      </c>
      <c r="H1871" s="462">
        <f t="shared" si="86"/>
        <v>0.25</v>
      </c>
      <c r="I1871" s="457">
        <v>276</v>
      </c>
      <c r="J1871" s="458">
        <v>4.6763808878346323E-2</v>
      </c>
      <c r="K1871" s="457">
        <v>288</v>
      </c>
      <c r="L1871" s="458">
        <v>4.8797017960013553E-2</v>
      </c>
      <c r="M1871" s="457">
        <v>4</v>
      </c>
      <c r="N1871" s="458">
        <v>6.7773636055574386E-4</v>
      </c>
    </row>
    <row r="1872" spans="1:14" x14ac:dyDescent="0.3">
      <c r="A1872" s="412" t="s">
        <v>1093</v>
      </c>
      <c r="B1872" s="413" t="s">
        <v>116</v>
      </c>
      <c r="C1872" s="465" t="s">
        <v>362</v>
      </c>
      <c r="D1872" s="412" t="str">
        <f t="shared" ref="D1872:D1920" si="87">B1872&amp;" "&amp;C1872</f>
        <v>Wodonga - Alpine 18to24</v>
      </c>
      <c r="E1872" s="463">
        <v>5920</v>
      </c>
      <c r="F1872" s="460">
        <f t="shared" ref="F1872:F1920" si="88">E1872</f>
        <v>5920</v>
      </c>
      <c r="G1872" s="461">
        <v>1.248</v>
      </c>
      <c r="H1872" s="462">
        <f t="shared" ref="H1872:H1920" si="89">G1872</f>
        <v>1.248</v>
      </c>
      <c r="I1872" s="457">
        <v>241</v>
      </c>
      <c r="J1872" s="458">
        <v>4.3182225407633043E-2</v>
      </c>
      <c r="K1872" s="457">
        <v>276</v>
      </c>
      <c r="L1872" s="458">
        <v>4.9453502956459415E-2</v>
      </c>
      <c r="M1872" s="457">
        <v>509</v>
      </c>
      <c r="N1872" s="458">
        <v>9.1202293495789288E-2</v>
      </c>
    </row>
    <row r="1873" spans="1:14" x14ac:dyDescent="0.3">
      <c r="A1873" s="412" t="s">
        <v>1093</v>
      </c>
      <c r="B1873" s="413" t="s">
        <v>116</v>
      </c>
      <c r="C1873" s="465" t="s">
        <v>364</v>
      </c>
      <c r="D1873" s="412" t="str">
        <f t="shared" si="87"/>
        <v>Wodonga - Alpine 25to64</v>
      </c>
      <c r="E1873" s="463">
        <v>38069</v>
      </c>
      <c r="F1873" s="460">
        <f t="shared" si="88"/>
        <v>38069</v>
      </c>
      <c r="G1873" s="461">
        <v>1.248</v>
      </c>
      <c r="H1873" s="462">
        <f t="shared" si="89"/>
        <v>1.248</v>
      </c>
      <c r="I1873" s="457">
        <v>742</v>
      </c>
      <c r="J1873" s="458">
        <v>1.9501682085786374E-2</v>
      </c>
      <c r="K1873" s="457">
        <v>2379</v>
      </c>
      <c r="L1873" s="458">
        <v>6.2526282590412111E-2</v>
      </c>
      <c r="M1873" s="457">
        <v>1842</v>
      </c>
      <c r="N1873" s="458">
        <v>4.8412531539108496E-2</v>
      </c>
    </row>
    <row r="1874" spans="1:14" x14ac:dyDescent="0.3">
      <c r="A1874" s="412" t="s">
        <v>1093</v>
      </c>
      <c r="B1874" s="413" t="s">
        <v>116</v>
      </c>
      <c r="C1874" s="412" t="s">
        <v>9</v>
      </c>
      <c r="D1874" s="412" t="str">
        <f t="shared" si="87"/>
        <v>Wodonga - Alpine 65+</v>
      </c>
      <c r="E1874" s="463">
        <v>16509</v>
      </c>
      <c r="F1874" s="460">
        <f t="shared" si="88"/>
        <v>16509</v>
      </c>
      <c r="G1874" s="461">
        <v>1.248</v>
      </c>
      <c r="H1874" s="462">
        <f t="shared" si="89"/>
        <v>1.248</v>
      </c>
      <c r="I1874" s="457">
        <v>103</v>
      </c>
      <c r="J1874" s="458">
        <v>6.4512088187398224E-3</v>
      </c>
      <c r="K1874" s="457">
        <v>767</v>
      </c>
      <c r="L1874" s="458">
        <v>4.8039584116247022E-2</v>
      </c>
      <c r="M1874" s="457">
        <v>1320</v>
      </c>
      <c r="N1874" s="458">
        <v>8.2675685832393833E-2</v>
      </c>
    </row>
    <row r="1875" spans="1:14" x14ac:dyDescent="0.3">
      <c r="A1875" s="412" t="s">
        <v>1093</v>
      </c>
      <c r="B1875" s="413" t="s">
        <v>116</v>
      </c>
      <c r="C1875" s="412" t="s">
        <v>850</v>
      </c>
      <c r="D1875" s="412" t="str">
        <f t="shared" si="87"/>
        <v>Wodonga - Alpine ALL</v>
      </c>
      <c r="E1875" s="463">
        <v>77687</v>
      </c>
      <c r="F1875" s="460">
        <f t="shared" si="88"/>
        <v>77687</v>
      </c>
      <c r="G1875" s="461">
        <v>1.248</v>
      </c>
      <c r="H1875" s="462">
        <f t="shared" si="89"/>
        <v>1.248</v>
      </c>
      <c r="I1875" s="457">
        <v>1919</v>
      </c>
      <c r="J1875" s="458">
        <v>2.5093167701863355E-2</v>
      </c>
      <c r="K1875" s="457">
        <v>4371</v>
      </c>
      <c r="L1875" s="458">
        <v>5.7155933311539717E-2</v>
      </c>
      <c r="M1875" s="457">
        <v>3684</v>
      </c>
      <c r="N1875" s="458">
        <v>4.8172605426610005E-2</v>
      </c>
    </row>
    <row r="1876" spans="1:14" x14ac:dyDescent="0.3">
      <c r="A1876" s="412" t="s">
        <v>1093</v>
      </c>
      <c r="B1876" s="413" t="s">
        <v>87</v>
      </c>
      <c r="C1876" s="465" t="s">
        <v>361</v>
      </c>
      <c r="D1876" s="412" t="str">
        <f t="shared" si="87"/>
        <v>Wollondilly 12to17</v>
      </c>
      <c r="E1876" s="463">
        <v>4173</v>
      </c>
      <c r="F1876" s="460">
        <f t="shared" si="88"/>
        <v>4173</v>
      </c>
      <c r="G1876" s="461">
        <v>0.29166666666666669</v>
      </c>
      <c r="H1876" s="462">
        <f t="shared" si="89"/>
        <v>0.29166666666666669</v>
      </c>
      <c r="I1876" s="457">
        <v>298</v>
      </c>
      <c r="J1876" s="458">
        <v>7.5749872902897808E-2</v>
      </c>
      <c r="K1876" s="457">
        <v>136</v>
      </c>
      <c r="L1876" s="458">
        <v>3.4570411794611081E-2</v>
      </c>
      <c r="M1876" s="457">
        <v>0</v>
      </c>
      <c r="N1876" s="458">
        <v>0</v>
      </c>
    </row>
    <row r="1877" spans="1:14" x14ac:dyDescent="0.3">
      <c r="A1877" s="412" t="s">
        <v>1093</v>
      </c>
      <c r="B1877" s="413" t="s">
        <v>87</v>
      </c>
      <c r="C1877" s="465" t="s">
        <v>362</v>
      </c>
      <c r="D1877" s="412" t="str">
        <f t="shared" si="87"/>
        <v>Wollondilly 18to24</v>
      </c>
      <c r="E1877" s="463">
        <v>4353</v>
      </c>
      <c r="F1877" s="460">
        <f t="shared" si="88"/>
        <v>4353</v>
      </c>
      <c r="G1877" s="461">
        <v>1.1599999999999999</v>
      </c>
      <c r="H1877" s="462">
        <f t="shared" si="89"/>
        <v>1.1599999999999999</v>
      </c>
      <c r="I1877" s="457">
        <v>267</v>
      </c>
      <c r="J1877" s="458">
        <v>6.899224806201551E-2</v>
      </c>
      <c r="K1877" s="457">
        <v>155</v>
      </c>
      <c r="L1877" s="458">
        <v>4.0051679586563305E-2</v>
      </c>
      <c r="M1877" s="457">
        <v>6</v>
      </c>
      <c r="N1877" s="458">
        <v>1.5503875968992248E-3</v>
      </c>
    </row>
    <row r="1878" spans="1:14" x14ac:dyDescent="0.3">
      <c r="A1878" s="412" t="s">
        <v>1093</v>
      </c>
      <c r="B1878" s="413" t="s">
        <v>87</v>
      </c>
      <c r="C1878" s="465" t="s">
        <v>364</v>
      </c>
      <c r="D1878" s="412" t="str">
        <f t="shared" si="87"/>
        <v>Wollondilly 25to64</v>
      </c>
      <c r="E1878" s="463">
        <v>23972</v>
      </c>
      <c r="F1878" s="460">
        <f t="shared" si="88"/>
        <v>23972</v>
      </c>
      <c r="G1878" s="461">
        <v>1.1599999999999999</v>
      </c>
      <c r="H1878" s="462">
        <f t="shared" si="89"/>
        <v>1.1599999999999999</v>
      </c>
      <c r="I1878" s="457">
        <v>761</v>
      </c>
      <c r="J1878" s="458">
        <v>3.333625372349746E-2</v>
      </c>
      <c r="K1878" s="457">
        <v>1354</v>
      </c>
      <c r="L1878" s="458">
        <v>5.9313124233397581E-2</v>
      </c>
      <c r="M1878" s="457">
        <v>428</v>
      </c>
      <c r="N1878" s="458">
        <v>1.8748904853688454E-2</v>
      </c>
    </row>
    <row r="1879" spans="1:14" x14ac:dyDescent="0.3">
      <c r="A1879" s="412" t="s">
        <v>1093</v>
      </c>
      <c r="B1879" s="413" t="s">
        <v>87</v>
      </c>
      <c r="C1879" s="412" t="s">
        <v>9</v>
      </c>
      <c r="D1879" s="412" t="str">
        <f t="shared" si="87"/>
        <v>Wollondilly 65+</v>
      </c>
      <c r="E1879" s="463">
        <v>7670</v>
      </c>
      <c r="F1879" s="460">
        <f t="shared" si="88"/>
        <v>7670</v>
      </c>
      <c r="G1879" s="461">
        <v>1.1599999999999999</v>
      </c>
      <c r="H1879" s="462">
        <f t="shared" si="89"/>
        <v>1.1599999999999999</v>
      </c>
      <c r="I1879" s="457">
        <v>100</v>
      </c>
      <c r="J1879" s="458">
        <v>1.3646288209606987E-2</v>
      </c>
      <c r="K1879" s="457">
        <v>504</v>
      </c>
      <c r="L1879" s="458">
        <v>6.8777292576419208E-2</v>
      </c>
      <c r="M1879" s="457">
        <v>455</v>
      </c>
      <c r="N1879" s="458">
        <v>6.2090611353711793E-2</v>
      </c>
    </row>
    <row r="1880" spans="1:14" x14ac:dyDescent="0.3">
      <c r="A1880" s="412" t="s">
        <v>1093</v>
      </c>
      <c r="B1880" s="413" t="s">
        <v>87</v>
      </c>
      <c r="C1880" s="412" t="s">
        <v>850</v>
      </c>
      <c r="D1880" s="412" t="str">
        <f t="shared" si="87"/>
        <v>Wollondilly ALL</v>
      </c>
      <c r="E1880" s="463">
        <v>48622</v>
      </c>
      <c r="F1880" s="460">
        <f t="shared" si="88"/>
        <v>48622</v>
      </c>
      <c r="G1880" s="461">
        <v>1.1599999999999999</v>
      </c>
      <c r="H1880" s="462">
        <f t="shared" si="89"/>
        <v>1.1599999999999999</v>
      </c>
      <c r="I1880" s="457">
        <v>2006</v>
      </c>
      <c r="J1880" s="458">
        <v>4.3763771625542687E-2</v>
      </c>
      <c r="K1880" s="457">
        <v>2437</v>
      </c>
      <c r="L1880" s="458">
        <v>5.3166655758448415E-2</v>
      </c>
      <c r="M1880" s="457">
        <v>893</v>
      </c>
      <c r="N1880" s="458">
        <v>1.948207779741257E-2</v>
      </c>
    </row>
    <row r="1881" spans="1:14" x14ac:dyDescent="0.3">
      <c r="A1881" s="412" t="s">
        <v>1093</v>
      </c>
      <c r="B1881" s="413" t="s">
        <v>35</v>
      </c>
      <c r="C1881" s="465" t="s">
        <v>361</v>
      </c>
      <c r="D1881" s="412" t="str">
        <f t="shared" si="87"/>
        <v>Wollongong 12to17</v>
      </c>
      <c r="E1881" s="463">
        <v>9890</v>
      </c>
      <c r="F1881" s="460">
        <f t="shared" si="88"/>
        <v>9890</v>
      </c>
      <c r="G1881" s="461">
        <v>0.625</v>
      </c>
      <c r="H1881" s="462">
        <f t="shared" si="89"/>
        <v>0.625</v>
      </c>
      <c r="I1881" s="457">
        <v>361</v>
      </c>
      <c r="J1881" s="458">
        <v>3.9303211758301579E-2</v>
      </c>
      <c r="K1881" s="457">
        <v>953</v>
      </c>
      <c r="L1881" s="458">
        <v>0.10375612411540555</v>
      </c>
      <c r="M1881" s="457">
        <v>5</v>
      </c>
      <c r="N1881" s="458">
        <v>5.4436581382689172E-4</v>
      </c>
    </row>
    <row r="1882" spans="1:14" x14ac:dyDescent="0.3">
      <c r="A1882" s="412" t="s">
        <v>1093</v>
      </c>
      <c r="B1882" s="413" t="s">
        <v>35</v>
      </c>
      <c r="C1882" s="465" t="s">
        <v>362</v>
      </c>
      <c r="D1882" s="412" t="str">
        <f t="shared" si="87"/>
        <v>Wollongong 18to24</v>
      </c>
      <c r="E1882" s="463">
        <v>15702</v>
      </c>
      <c r="F1882" s="460">
        <f t="shared" si="88"/>
        <v>15702</v>
      </c>
      <c r="G1882" s="461">
        <v>0.752</v>
      </c>
      <c r="H1882" s="462">
        <f t="shared" si="89"/>
        <v>0.752</v>
      </c>
      <c r="I1882" s="457">
        <v>583</v>
      </c>
      <c r="J1882" s="458">
        <v>3.9584464964693103E-2</v>
      </c>
      <c r="K1882" s="457">
        <v>1903</v>
      </c>
      <c r="L1882" s="458">
        <v>0.12920966865833786</v>
      </c>
      <c r="M1882" s="457">
        <v>57</v>
      </c>
      <c r="N1882" s="458">
        <v>3.8701792504073872E-3</v>
      </c>
    </row>
    <row r="1883" spans="1:14" x14ac:dyDescent="0.3">
      <c r="A1883" s="412" t="s">
        <v>1093</v>
      </c>
      <c r="B1883" s="413" t="s">
        <v>35</v>
      </c>
      <c r="C1883" s="465" t="s">
        <v>364</v>
      </c>
      <c r="D1883" s="412" t="str">
        <f t="shared" si="87"/>
        <v>Wollongong 25to64</v>
      </c>
      <c r="E1883" s="463">
        <v>69632</v>
      </c>
      <c r="F1883" s="460">
        <f t="shared" si="88"/>
        <v>69632</v>
      </c>
      <c r="G1883" s="461">
        <v>0.752</v>
      </c>
      <c r="H1883" s="462">
        <f t="shared" si="89"/>
        <v>0.752</v>
      </c>
      <c r="I1883" s="457">
        <v>1497</v>
      </c>
      <c r="J1883" s="458">
        <v>2.1839030154492539E-2</v>
      </c>
      <c r="K1883" s="457">
        <v>11656</v>
      </c>
      <c r="L1883" s="458">
        <v>0.17004391147679696</v>
      </c>
      <c r="M1883" s="457">
        <v>1123</v>
      </c>
      <c r="N1883" s="458">
        <v>1.6382919748493735E-2</v>
      </c>
    </row>
    <row r="1884" spans="1:14" x14ac:dyDescent="0.3">
      <c r="A1884" s="412" t="s">
        <v>1093</v>
      </c>
      <c r="B1884" s="413" t="s">
        <v>35</v>
      </c>
      <c r="C1884" s="412" t="s">
        <v>9</v>
      </c>
      <c r="D1884" s="412" t="str">
        <f t="shared" si="87"/>
        <v>Wollongong 65+</v>
      </c>
      <c r="E1884" s="463">
        <v>24645</v>
      </c>
      <c r="F1884" s="460">
        <f t="shared" si="88"/>
        <v>24645</v>
      </c>
      <c r="G1884" s="461">
        <v>0.752</v>
      </c>
      <c r="H1884" s="462">
        <f t="shared" si="89"/>
        <v>0.752</v>
      </c>
      <c r="I1884" s="457">
        <v>215</v>
      </c>
      <c r="J1884" s="458">
        <v>8.7884238064094185E-3</v>
      </c>
      <c r="K1884" s="457">
        <v>3975</v>
      </c>
      <c r="L1884" s="458">
        <v>0.16248364944408109</v>
      </c>
      <c r="M1884" s="457">
        <v>1054</v>
      </c>
      <c r="N1884" s="458">
        <v>4.3083714846304771E-2</v>
      </c>
    </row>
    <row r="1885" spans="1:14" x14ac:dyDescent="0.3">
      <c r="A1885" s="412" t="s">
        <v>1093</v>
      </c>
      <c r="B1885" s="413" t="s">
        <v>35</v>
      </c>
      <c r="C1885" s="412" t="s">
        <v>850</v>
      </c>
      <c r="D1885" s="412" t="str">
        <f t="shared" si="87"/>
        <v>Wollongong ALL</v>
      </c>
      <c r="E1885" s="463">
        <v>137591</v>
      </c>
      <c r="F1885" s="460">
        <f t="shared" si="88"/>
        <v>137591</v>
      </c>
      <c r="G1885" s="461">
        <v>0.752</v>
      </c>
      <c r="H1885" s="462">
        <f t="shared" si="89"/>
        <v>0.752</v>
      </c>
      <c r="I1885" s="457">
        <v>3367</v>
      </c>
      <c r="J1885" s="458">
        <v>2.4984787996616256E-2</v>
      </c>
      <c r="K1885" s="457">
        <v>20881</v>
      </c>
      <c r="L1885" s="458">
        <v>0.15494724031997151</v>
      </c>
      <c r="M1885" s="457">
        <v>2234</v>
      </c>
      <c r="N1885" s="458">
        <v>1.6577373443552337E-2</v>
      </c>
    </row>
    <row r="1886" spans="1:14" x14ac:dyDescent="0.3">
      <c r="A1886" s="412" t="s">
        <v>1093</v>
      </c>
      <c r="B1886" s="413" t="s">
        <v>160</v>
      </c>
      <c r="C1886" s="465" t="s">
        <v>361</v>
      </c>
      <c r="D1886" s="412" t="str">
        <f t="shared" si="87"/>
        <v>Wyndham 12to17</v>
      </c>
      <c r="E1886" s="463">
        <v>26492</v>
      </c>
      <c r="F1886" s="460">
        <f t="shared" si="88"/>
        <v>26492</v>
      </c>
      <c r="G1886" s="461">
        <v>0.29166666666666669</v>
      </c>
      <c r="H1886" s="462">
        <f t="shared" si="89"/>
        <v>0.29166666666666669</v>
      </c>
      <c r="I1886" s="457">
        <v>292</v>
      </c>
      <c r="J1886" s="458">
        <v>1.3272123994363892E-2</v>
      </c>
      <c r="K1886" s="457">
        <v>8418</v>
      </c>
      <c r="L1886" s="458">
        <v>0.38261897186491522</v>
      </c>
      <c r="M1886" s="457">
        <v>8</v>
      </c>
      <c r="N1886" s="458">
        <v>3.6361983546202446E-4</v>
      </c>
    </row>
    <row r="1887" spans="1:14" x14ac:dyDescent="0.3">
      <c r="A1887" s="412" t="s">
        <v>1093</v>
      </c>
      <c r="B1887" s="413" t="s">
        <v>160</v>
      </c>
      <c r="C1887" s="465" t="s">
        <v>362</v>
      </c>
      <c r="D1887" s="412" t="str">
        <f t="shared" si="87"/>
        <v>Wyndham 18to24</v>
      </c>
      <c r="E1887" s="463">
        <v>27081</v>
      </c>
      <c r="F1887" s="460">
        <f t="shared" si="88"/>
        <v>27081</v>
      </c>
      <c r="G1887" s="461">
        <v>0.64</v>
      </c>
      <c r="H1887" s="462">
        <f t="shared" si="89"/>
        <v>0.64</v>
      </c>
      <c r="I1887" s="457">
        <v>333</v>
      </c>
      <c r="J1887" s="458">
        <v>1.3567470664928293E-2</v>
      </c>
      <c r="K1887" s="457">
        <v>10381</v>
      </c>
      <c r="L1887" s="458">
        <v>0.42295469361147325</v>
      </c>
      <c r="M1887" s="457">
        <v>61</v>
      </c>
      <c r="N1887" s="458">
        <v>2.4853324641460235E-3</v>
      </c>
    </row>
    <row r="1888" spans="1:14" x14ac:dyDescent="0.3">
      <c r="A1888" s="412" t="s">
        <v>1093</v>
      </c>
      <c r="B1888" s="413" t="s">
        <v>160</v>
      </c>
      <c r="C1888" s="465" t="s">
        <v>364</v>
      </c>
      <c r="D1888" s="412" t="str">
        <f t="shared" si="87"/>
        <v>Wyndham 25to64</v>
      </c>
      <c r="E1888" s="463">
        <v>182421</v>
      </c>
      <c r="F1888" s="460">
        <f t="shared" si="88"/>
        <v>182421</v>
      </c>
      <c r="G1888" s="461">
        <v>0.64</v>
      </c>
      <c r="H1888" s="462">
        <f t="shared" si="89"/>
        <v>0.64</v>
      </c>
      <c r="I1888" s="457">
        <v>1115</v>
      </c>
      <c r="J1888" s="458">
        <v>6.7810422735648818E-3</v>
      </c>
      <c r="K1888" s="457">
        <v>90011</v>
      </c>
      <c r="L1888" s="458">
        <v>0.54741560187071625</v>
      </c>
      <c r="M1888" s="457">
        <v>1797</v>
      </c>
      <c r="N1888" s="458">
        <v>1.0928729117126541E-2</v>
      </c>
    </row>
    <row r="1889" spans="1:14" x14ac:dyDescent="0.3">
      <c r="A1889" s="412" t="s">
        <v>1093</v>
      </c>
      <c r="B1889" s="413" t="s">
        <v>160</v>
      </c>
      <c r="C1889" s="412" t="s">
        <v>9</v>
      </c>
      <c r="D1889" s="412" t="str">
        <f t="shared" si="87"/>
        <v>Wyndham 65+</v>
      </c>
      <c r="E1889" s="463">
        <v>24901</v>
      </c>
      <c r="F1889" s="460">
        <f t="shared" si="88"/>
        <v>24901</v>
      </c>
      <c r="G1889" s="461">
        <v>0.64</v>
      </c>
      <c r="H1889" s="462">
        <f t="shared" si="89"/>
        <v>0.64</v>
      </c>
      <c r="I1889" s="457">
        <v>101</v>
      </c>
      <c r="J1889" s="458">
        <v>4.4352713859125243E-3</v>
      </c>
      <c r="K1889" s="457">
        <v>8001</v>
      </c>
      <c r="L1889" s="458">
        <v>0.35135253820481294</v>
      </c>
      <c r="M1889" s="457">
        <v>1148</v>
      </c>
      <c r="N1889" s="458">
        <v>5.0412787633936411E-2</v>
      </c>
    </row>
    <row r="1890" spans="1:14" x14ac:dyDescent="0.3">
      <c r="A1890" s="412" t="s">
        <v>1093</v>
      </c>
      <c r="B1890" s="413" t="s">
        <v>160</v>
      </c>
      <c r="C1890" s="412" t="s">
        <v>850</v>
      </c>
      <c r="D1890" s="412" t="str">
        <f t="shared" si="87"/>
        <v>Wyndham ALL</v>
      </c>
      <c r="E1890" s="463">
        <v>328896</v>
      </c>
      <c r="F1890" s="460">
        <f t="shared" si="88"/>
        <v>328896</v>
      </c>
      <c r="G1890" s="461">
        <v>0.64</v>
      </c>
      <c r="H1890" s="462">
        <f t="shared" si="89"/>
        <v>0.64</v>
      </c>
      <c r="I1890" s="457">
        <v>2565</v>
      </c>
      <c r="J1890" s="458">
        <v>8.6436976828824456E-3</v>
      </c>
      <c r="K1890" s="457">
        <v>146358</v>
      </c>
      <c r="L1890" s="458">
        <v>0.49320635690889242</v>
      </c>
      <c r="M1890" s="457">
        <v>3017</v>
      </c>
      <c r="N1890" s="458">
        <v>1.016687559815062E-2</v>
      </c>
    </row>
    <row r="1891" spans="1:14" x14ac:dyDescent="0.3">
      <c r="A1891" s="412" t="s">
        <v>1093</v>
      </c>
      <c r="B1891" s="413" t="s">
        <v>175</v>
      </c>
      <c r="C1891" s="465" t="s">
        <v>361</v>
      </c>
      <c r="D1891" s="412" t="str">
        <f t="shared" si="87"/>
        <v>Wynnum - Manly 12to17</v>
      </c>
      <c r="E1891" s="463">
        <v>5959</v>
      </c>
      <c r="F1891" s="460">
        <f t="shared" si="88"/>
        <v>5959</v>
      </c>
      <c r="G1891" s="461">
        <v>1.5416666666666665</v>
      </c>
      <c r="H1891" s="462">
        <f t="shared" si="89"/>
        <v>1.5416666666666665</v>
      </c>
      <c r="I1891" s="457">
        <v>218</v>
      </c>
      <c r="J1891" s="458">
        <v>3.7696697215977869E-2</v>
      </c>
      <c r="K1891" s="457">
        <v>436</v>
      </c>
      <c r="L1891" s="458">
        <v>7.5393394431955738E-2</v>
      </c>
      <c r="M1891" s="457">
        <v>0</v>
      </c>
      <c r="N1891" s="458">
        <v>0</v>
      </c>
    </row>
    <row r="1892" spans="1:14" x14ac:dyDescent="0.3">
      <c r="A1892" s="412" t="s">
        <v>1093</v>
      </c>
      <c r="B1892" s="413" t="s">
        <v>175</v>
      </c>
      <c r="C1892" s="465" t="s">
        <v>362</v>
      </c>
      <c r="D1892" s="412" t="str">
        <f t="shared" si="87"/>
        <v>Wynnum - Manly 18to24</v>
      </c>
      <c r="E1892" s="463">
        <v>5896</v>
      </c>
      <c r="F1892" s="460">
        <f t="shared" si="88"/>
        <v>5896</v>
      </c>
      <c r="G1892" s="461">
        <v>1.1359999999999999</v>
      </c>
      <c r="H1892" s="462">
        <f t="shared" si="89"/>
        <v>1.1359999999999999</v>
      </c>
      <c r="I1892" s="457">
        <v>234</v>
      </c>
      <c r="J1892" s="458">
        <v>4.3902439024390241E-2</v>
      </c>
      <c r="K1892" s="457">
        <v>438</v>
      </c>
      <c r="L1892" s="458">
        <v>8.2176360225140715E-2</v>
      </c>
      <c r="M1892" s="457">
        <v>25</v>
      </c>
      <c r="N1892" s="458">
        <v>4.6904315196998128E-3</v>
      </c>
    </row>
    <row r="1893" spans="1:14" x14ac:dyDescent="0.3">
      <c r="A1893" s="412" t="s">
        <v>1093</v>
      </c>
      <c r="B1893" s="413" t="s">
        <v>175</v>
      </c>
      <c r="C1893" s="465" t="s">
        <v>364</v>
      </c>
      <c r="D1893" s="412" t="str">
        <f t="shared" si="87"/>
        <v>Wynnum - Manly 25to64</v>
      </c>
      <c r="E1893" s="463">
        <v>40563</v>
      </c>
      <c r="F1893" s="460">
        <f t="shared" si="88"/>
        <v>40563</v>
      </c>
      <c r="G1893" s="461">
        <v>1.1359999999999999</v>
      </c>
      <c r="H1893" s="462">
        <f t="shared" si="89"/>
        <v>1.1359999999999999</v>
      </c>
      <c r="I1893" s="457">
        <v>897</v>
      </c>
      <c r="J1893" s="458">
        <v>2.2954679223072396E-2</v>
      </c>
      <c r="K1893" s="457">
        <v>4781</v>
      </c>
      <c r="L1893" s="458">
        <v>0.12234818435396781</v>
      </c>
      <c r="M1893" s="457">
        <v>1000</v>
      </c>
      <c r="N1893" s="458">
        <v>2.5590500806100775E-2</v>
      </c>
    </row>
    <row r="1894" spans="1:14" x14ac:dyDescent="0.3">
      <c r="A1894" s="412" t="s">
        <v>1093</v>
      </c>
      <c r="B1894" s="413" t="s">
        <v>175</v>
      </c>
      <c r="C1894" s="412" t="s">
        <v>9</v>
      </c>
      <c r="D1894" s="412" t="str">
        <f t="shared" si="87"/>
        <v>Wynnum - Manly 65+</v>
      </c>
      <c r="E1894" s="463">
        <v>11667</v>
      </c>
      <c r="F1894" s="460">
        <f t="shared" si="88"/>
        <v>11667</v>
      </c>
      <c r="G1894" s="461">
        <v>1.1359999999999999</v>
      </c>
      <c r="H1894" s="462">
        <f t="shared" si="89"/>
        <v>1.1359999999999999</v>
      </c>
      <c r="I1894" s="457">
        <v>130</v>
      </c>
      <c r="J1894" s="458">
        <v>1.1535048802129548E-2</v>
      </c>
      <c r="K1894" s="457">
        <v>757</v>
      </c>
      <c r="L1894" s="458">
        <v>6.7169476486246674E-2</v>
      </c>
      <c r="M1894" s="457">
        <v>961</v>
      </c>
      <c r="N1894" s="458">
        <v>8.5270629991126889E-2</v>
      </c>
    </row>
    <row r="1895" spans="1:14" x14ac:dyDescent="0.3">
      <c r="A1895" s="412" t="s">
        <v>1093</v>
      </c>
      <c r="B1895" s="413" t="s">
        <v>175</v>
      </c>
      <c r="C1895" s="412" t="s">
        <v>850</v>
      </c>
      <c r="D1895" s="412" t="str">
        <f t="shared" si="87"/>
        <v>Wynnum - Manly ALL</v>
      </c>
      <c r="E1895" s="463">
        <v>75566</v>
      </c>
      <c r="F1895" s="460">
        <f t="shared" si="88"/>
        <v>75566</v>
      </c>
      <c r="G1895" s="461">
        <v>1.1359999999999999</v>
      </c>
      <c r="H1895" s="462">
        <f t="shared" si="89"/>
        <v>1.1359999999999999</v>
      </c>
      <c r="I1895" s="457">
        <v>1951</v>
      </c>
      <c r="J1895" s="458">
        <v>2.6711025314549362E-2</v>
      </c>
      <c r="K1895" s="457">
        <v>7784</v>
      </c>
      <c r="L1895" s="458">
        <v>0.10657028244410674</v>
      </c>
      <c r="M1895" s="457">
        <v>1981</v>
      </c>
      <c r="N1895" s="458">
        <v>2.7121753535685435E-2</v>
      </c>
    </row>
    <row r="1896" spans="1:14" x14ac:dyDescent="0.3">
      <c r="A1896" s="412" t="s">
        <v>1093</v>
      </c>
      <c r="B1896" s="413" t="s">
        <v>17</v>
      </c>
      <c r="C1896" s="465" t="s">
        <v>361</v>
      </c>
      <c r="D1896" s="412" t="str">
        <f t="shared" si="87"/>
        <v>Wyong 12to17</v>
      </c>
      <c r="E1896" s="463">
        <v>12841</v>
      </c>
      <c r="F1896" s="460">
        <f t="shared" si="88"/>
        <v>12841</v>
      </c>
      <c r="G1896" s="461">
        <v>1.9583333333333333</v>
      </c>
      <c r="H1896" s="462">
        <f t="shared" si="89"/>
        <v>1.9583333333333333</v>
      </c>
      <c r="I1896" s="457">
        <v>1429</v>
      </c>
      <c r="J1896" s="458">
        <v>0.11291087231352719</v>
      </c>
      <c r="K1896" s="457">
        <v>449</v>
      </c>
      <c r="L1896" s="458">
        <v>3.5477243994943113E-2</v>
      </c>
      <c r="M1896" s="457">
        <v>3</v>
      </c>
      <c r="N1896" s="458">
        <v>2.3704171934260429E-4</v>
      </c>
    </row>
    <row r="1897" spans="1:14" x14ac:dyDescent="0.3">
      <c r="A1897" s="412" t="s">
        <v>1093</v>
      </c>
      <c r="B1897" s="413" t="s">
        <v>17</v>
      </c>
      <c r="C1897" s="465" t="s">
        <v>362</v>
      </c>
      <c r="D1897" s="412" t="str">
        <f t="shared" si="87"/>
        <v>Wyong 18to24</v>
      </c>
      <c r="E1897" s="463">
        <v>14116</v>
      </c>
      <c r="F1897" s="460">
        <f t="shared" si="88"/>
        <v>14116</v>
      </c>
      <c r="G1897" s="461">
        <v>1.1679999999999999</v>
      </c>
      <c r="H1897" s="462">
        <f t="shared" si="89"/>
        <v>1.1679999999999999</v>
      </c>
      <c r="I1897" s="457">
        <v>1326</v>
      </c>
      <c r="J1897" s="458">
        <v>9.9894530661443423E-2</v>
      </c>
      <c r="K1897" s="457">
        <v>477</v>
      </c>
      <c r="L1897" s="458">
        <v>3.5934910351062228E-2</v>
      </c>
      <c r="M1897" s="457">
        <v>62</v>
      </c>
      <c r="N1897" s="458">
        <v>4.6707849932198283E-3</v>
      </c>
    </row>
    <row r="1898" spans="1:14" x14ac:dyDescent="0.3">
      <c r="A1898" s="412" t="s">
        <v>1093</v>
      </c>
      <c r="B1898" s="413" t="s">
        <v>17</v>
      </c>
      <c r="C1898" s="465" t="s">
        <v>364</v>
      </c>
      <c r="D1898" s="412" t="str">
        <f t="shared" si="87"/>
        <v>Wyong 25to64</v>
      </c>
      <c r="E1898" s="463">
        <v>82764</v>
      </c>
      <c r="F1898" s="460">
        <f t="shared" si="88"/>
        <v>82764</v>
      </c>
      <c r="G1898" s="461">
        <v>1.1679999999999999</v>
      </c>
      <c r="H1898" s="462">
        <f t="shared" si="89"/>
        <v>1.1679999999999999</v>
      </c>
      <c r="I1898" s="457">
        <v>4282</v>
      </c>
      <c r="J1898" s="458">
        <v>5.2568257709683756E-2</v>
      </c>
      <c r="K1898" s="457">
        <v>5352</v>
      </c>
      <c r="L1898" s="458">
        <v>6.5704183853859746E-2</v>
      </c>
      <c r="M1898" s="457">
        <v>1507</v>
      </c>
      <c r="N1898" s="458">
        <v>1.8500785700255352E-2</v>
      </c>
    </row>
    <row r="1899" spans="1:14" x14ac:dyDescent="0.3">
      <c r="A1899" s="412" t="s">
        <v>1093</v>
      </c>
      <c r="B1899" s="413" t="s">
        <v>17</v>
      </c>
      <c r="C1899" s="412" t="s">
        <v>9</v>
      </c>
      <c r="D1899" s="412" t="str">
        <f t="shared" si="87"/>
        <v>Wyong 65+</v>
      </c>
      <c r="E1899" s="463">
        <v>36493</v>
      </c>
      <c r="F1899" s="460">
        <f t="shared" si="88"/>
        <v>36493</v>
      </c>
      <c r="G1899" s="461">
        <v>1.1679999999999999</v>
      </c>
      <c r="H1899" s="462">
        <f t="shared" si="89"/>
        <v>1.1679999999999999</v>
      </c>
      <c r="I1899" s="457">
        <v>633</v>
      </c>
      <c r="J1899" s="458">
        <v>1.7533654645172012E-2</v>
      </c>
      <c r="K1899" s="457">
        <v>1935</v>
      </c>
      <c r="L1899" s="458">
        <v>5.3598138607279376E-2</v>
      </c>
      <c r="M1899" s="457">
        <v>2242</v>
      </c>
      <c r="N1899" s="458">
        <v>6.2101822613705615E-2</v>
      </c>
    </row>
    <row r="1900" spans="1:14" x14ac:dyDescent="0.3">
      <c r="A1900" s="412" t="s">
        <v>1093</v>
      </c>
      <c r="B1900" s="413" t="s">
        <v>17</v>
      </c>
      <c r="C1900" s="412" t="s">
        <v>850</v>
      </c>
      <c r="D1900" s="412" t="str">
        <f t="shared" si="87"/>
        <v>Wyong ALL</v>
      </c>
      <c r="E1900" s="463">
        <v>171639</v>
      </c>
      <c r="F1900" s="460">
        <f t="shared" si="88"/>
        <v>171639</v>
      </c>
      <c r="G1900" s="461">
        <v>1.1679999999999999</v>
      </c>
      <c r="H1900" s="462">
        <f t="shared" si="89"/>
        <v>1.1679999999999999</v>
      </c>
      <c r="I1900" s="457">
        <v>10725</v>
      </c>
      <c r="J1900" s="458">
        <v>6.3774372513691419E-2</v>
      </c>
      <c r="K1900" s="457">
        <v>9475</v>
      </c>
      <c r="L1900" s="458">
        <v>5.6341461964310134E-2</v>
      </c>
      <c r="M1900" s="457">
        <v>3821</v>
      </c>
      <c r="N1900" s="458">
        <v>2.272092096734871E-2</v>
      </c>
    </row>
    <row r="1901" spans="1:14" x14ac:dyDescent="0.3">
      <c r="A1901" s="412" t="s">
        <v>1093</v>
      </c>
      <c r="B1901" s="413" t="s">
        <v>128</v>
      </c>
      <c r="C1901" s="465" t="s">
        <v>361</v>
      </c>
      <c r="D1901" s="412" t="str">
        <f t="shared" si="87"/>
        <v>Yarra 12to17</v>
      </c>
      <c r="E1901" s="463">
        <v>3518</v>
      </c>
      <c r="F1901" s="460">
        <f t="shared" si="88"/>
        <v>3518</v>
      </c>
      <c r="G1901" s="461">
        <v>0.66666666666666663</v>
      </c>
      <c r="H1901" s="462">
        <f t="shared" si="89"/>
        <v>0.66666666666666663</v>
      </c>
      <c r="I1901" s="457">
        <v>52</v>
      </c>
      <c r="J1901" s="458">
        <v>1.6341923318667503E-2</v>
      </c>
      <c r="K1901" s="457">
        <v>717</v>
      </c>
      <c r="L1901" s="458">
        <v>0.22532998114393463</v>
      </c>
      <c r="M1901" s="457">
        <v>3</v>
      </c>
      <c r="N1901" s="458">
        <v>9.4280326838466376E-4</v>
      </c>
    </row>
    <row r="1902" spans="1:14" x14ac:dyDescent="0.3">
      <c r="A1902" s="412" t="s">
        <v>1093</v>
      </c>
      <c r="B1902" s="413" t="s">
        <v>128</v>
      </c>
      <c r="C1902" s="465" t="s">
        <v>362</v>
      </c>
      <c r="D1902" s="412" t="str">
        <f t="shared" si="87"/>
        <v>Yarra 18to24</v>
      </c>
      <c r="E1902" s="463">
        <v>8590</v>
      </c>
      <c r="F1902" s="460">
        <f t="shared" si="88"/>
        <v>8590</v>
      </c>
      <c r="G1902" s="461">
        <v>0.78400000000000003</v>
      </c>
      <c r="H1902" s="462">
        <f t="shared" si="89"/>
        <v>0.78400000000000003</v>
      </c>
      <c r="I1902" s="457">
        <v>82</v>
      </c>
      <c r="J1902" s="458">
        <v>1.0556127703398558E-2</v>
      </c>
      <c r="K1902" s="457">
        <v>1258</v>
      </c>
      <c r="L1902" s="458">
        <v>0.16194644696189495</v>
      </c>
      <c r="M1902" s="457">
        <v>10</v>
      </c>
      <c r="N1902" s="458">
        <v>1.2873326467559218E-3</v>
      </c>
    </row>
    <row r="1903" spans="1:14" x14ac:dyDescent="0.3">
      <c r="A1903" s="412" t="s">
        <v>1093</v>
      </c>
      <c r="B1903" s="413" t="s">
        <v>128</v>
      </c>
      <c r="C1903" s="465" t="s">
        <v>364</v>
      </c>
      <c r="D1903" s="412" t="str">
        <f t="shared" si="87"/>
        <v>Yarra 25to64</v>
      </c>
      <c r="E1903" s="463">
        <v>66996</v>
      </c>
      <c r="F1903" s="460">
        <f t="shared" si="88"/>
        <v>66996</v>
      </c>
      <c r="G1903" s="461">
        <v>0.78400000000000003</v>
      </c>
      <c r="H1903" s="462">
        <f t="shared" si="89"/>
        <v>0.78400000000000003</v>
      </c>
      <c r="I1903" s="457">
        <v>320</v>
      </c>
      <c r="J1903" s="458">
        <v>5.2188662013177636E-3</v>
      </c>
      <c r="K1903" s="457">
        <v>11099</v>
      </c>
      <c r="L1903" s="458">
        <v>0.18101311240133081</v>
      </c>
      <c r="M1903" s="457">
        <v>474</v>
      </c>
      <c r="N1903" s="458">
        <v>7.7304455607019379E-3</v>
      </c>
    </row>
    <row r="1904" spans="1:14" x14ac:dyDescent="0.3">
      <c r="A1904" s="412" t="s">
        <v>1093</v>
      </c>
      <c r="B1904" s="413" t="s">
        <v>128</v>
      </c>
      <c r="C1904" s="412" t="s">
        <v>9</v>
      </c>
      <c r="D1904" s="412" t="str">
        <f t="shared" si="87"/>
        <v>Yarra 65+</v>
      </c>
      <c r="E1904" s="463">
        <v>11144</v>
      </c>
      <c r="F1904" s="460">
        <f t="shared" si="88"/>
        <v>11144</v>
      </c>
      <c r="G1904" s="461">
        <v>0.78400000000000003</v>
      </c>
      <c r="H1904" s="462">
        <f t="shared" si="89"/>
        <v>0.78400000000000003</v>
      </c>
      <c r="I1904" s="457">
        <v>20</v>
      </c>
      <c r="J1904" s="458">
        <v>1.8509949097639982E-3</v>
      </c>
      <c r="K1904" s="457">
        <v>3251</v>
      </c>
      <c r="L1904" s="458">
        <v>0.3008792225821379</v>
      </c>
      <c r="M1904" s="457">
        <v>323</v>
      </c>
      <c r="N1904" s="458">
        <v>2.989356779268857E-2</v>
      </c>
    </row>
    <row r="1905" spans="1:14" x14ac:dyDescent="0.3">
      <c r="A1905" s="412" t="s">
        <v>1093</v>
      </c>
      <c r="B1905" s="413" t="s">
        <v>128</v>
      </c>
      <c r="C1905" s="412" t="s">
        <v>850</v>
      </c>
      <c r="D1905" s="412" t="str">
        <f t="shared" si="87"/>
        <v>Yarra ALL</v>
      </c>
      <c r="E1905" s="463">
        <v>98431</v>
      </c>
      <c r="F1905" s="460">
        <f t="shared" si="88"/>
        <v>98431</v>
      </c>
      <c r="G1905" s="461">
        <v>0.78400000000000003</v>
      </c>
      <c r="H1905" s="462">
        <f t="shared" si="89"/>
        <v>0.78400000000000003</v>
      </c>
      <c r="I1905" s="457">
        <v>520</v>
      </c>
      <c r="J1905" s="458">
        <v>5.7105205359103892E-3</v>
      </c>
      <c r="K1905" s="457">
        <v>18085</v>
      </c>
      <c r="L1905" s="458">
        <v>0.19860531517680649</v>
      </c>
      <c r="M1905" s="457">
        <v>807</v>
      </c>
      <c r="N1905" s="458">
        <v>8.8622886009224692E-3</v>
      </c>
    </row>
    <row r="1906" spans="1:14" x14ac:dyDescent="0.3">
      <c r="A1906" s="412" t="s">
        <v>1093</v>
      </c>
      <c r="B1906" s="413" t="s">
        <v>149</v>
      </c>
      <c r="C1906" s="465" t="s">
        <v>361</v>
      </c>
      <c r="D1906" s="412" t="str">
        <f t="shared" si="87"/>
        <v>Yarra Ranges 12to17</v>
      </c>
      <c r="E1906" s="463">
        <v>11930</v>
      </c>
      <c r="F1906" s="460">
        <f t="shared" si="88"/>
        <v>11930</v>
      </c>
      <c r="G1906" s="461">
        <v>1.25</v>
      </c>
      <c r="H1906" s="462">
        <f t="shared" si="89"/>
        <v>1.25</v>
      </c>
      <c r="I1906" s="457">
        <v>201</v>
      </c>
      <c r="J1906" s="458">
        <v>1.7119495784004769E-2</v>
      </c>
      <c r="K1906" s="457">
        <v>672</v>
      </c>
      <c r="L1906" s="458">
        <v>5.7235329188314456E-2</v>
      </c>
      <c r="M1906" s="457">
        <v>0</v>
      </c>
      <c r="N1906" s="458">
        <v>0</v>
      </c>
    </row>
    <row r="1907" spans="1:14" x14ac:dyDescent="0.3">
      <c r="A1907" s="412" t="s">
        <v>1093</v>
      </c>
      <c r="B1907" s="413" t="s">
        <v>149</v>
      </c>
      <c r="C1907" s="465" t="s">
        <v>362</v>
      </c>
      <c r="D1907" s="412" t="str">
        <f t="shared" si="87"/>
        <v>Yarra Ranges 18to24</v>
      </c>
      <c r="E1907" s="463">
        <v>12691</v>
      </c>
      <c r="F1907" s="460">
        <f t="shared" si="88"/>
        <v>12691</v>
      </c>
      <c r="G1907" s="461">
        <v>0.89599999999999991</v>
      </c>
      <c r="H1907" s="462">
        <f t="shared" si="89"/>
        <v>0.89599999999999991</v>
      </c>
      <c r="I1907" s="457">
        <v>225</v>
      </c>
      <c r="J1907" s="458">
        <v>1.8403402584655653E-2</v>
      </c>
      <c r="K1907" s="457">
        <v>748</v>
      </c>
      <c r="L1907" s="458">
        <v>6.1181089481433013E-2</v>
      </c>
      <c r="M1907" s="457">
        <v>26</v>
      </c>
      <c r="N1907" s="458">
        <v>2.1266154097824307E-3</v>
      </c>
    </row>
    <row r="1908" spans="1:14" x14ac:dyDescent="0.3">
      <c r="A1908" s="412" t="s">
        <v>1093</v>
      </c>
      <c r="B1908" s="413" t="s">
        <v>149</v>
      </c>
      <c r="C1908" s="465" t="s">
        <v>364</v>
      </c>
      <c r="D1908" s="412" t="str">
        <f t="shared" si="87"/>
        <v>Yarra Ranges 25to64</v>
      </c>
      <c r="E1908" s="463">
        <v>81057</v>
      </c>
      <c r="F1908" s="460">
        <f t="shared" si="88"/>
        <v>81057</v>
      </c>
      <c r="G1908" s="461">
        <v>0.89599999999999991</v>
      </c>
      <c r="H1908" s="462">
        <f t="shared" si="89"/>
        <v>0.89599999999999991</v>
      </c>
      <c r="I1908" s="457">
        <v>740</v>
      </c>
      <c r="J1908" s="458">
        <v>9.1489046041244252E-3</v>
      </c>
      <c r="K1908" s="457">
        <v>6887</v>
      </c>
      <c r="L1908" s="458">
        <v>8.514662974135799E-2</v>
      </c>
      <c r="M1908" s="457">
        <v>1244</v>
      </c>
      <c r="N1908" s="458">
        <v>1.5380050442609169E-2</v>
      </c>
    </row>
    <row r="1909" spans="1:14" x14ac:dyDescent="0.3">
      <c r="A1909" s="412" t="s">
        <v>1093</v>
      </c>
      <c r="B1909" s="413" t="s">
        <v>149</v>
      </c>
      <c r="C1909" s="412" t="s">
        <v>9</v>
      </c>
      <c r="D1909" s="412" t="str">
        <f t="shared" si="87"/>
        <v>Yarra Ranges 65+</v>
      </c>
      <c r="E1909" s="463">
        <v>28538</v>
      </c>
      <c r="F1909" s="460">
        <f t="shared" si="88"/>
        <v>28538</v>
      </c>
      <c r="G1909" s="461">
        <v>0.89599999999999991</v>
      </c>
      <c r="H1909" s="462">
        <f t="shared" si="89"/>
        <v>0.89599999999999991</v>
      </c>
      <c r="I1909" s="457">
        <v>121</v>
      </c>
      <c r="J1909" s="458">
        <v>4.4086569991984258E-3</v>
      </c>
      <c r="K1909" s="457">
        <v>2053</v>
      </c>
      <c r="L1909" s="458">
        <v>7.4801428259127015E-2</v>
      </c>
      <c r="M1909" s="457">
        <v>1522</v>
      </c>
      <c r="N1909" s="458">
        <v>5.5454346717190121E-2</v>
      </c>
    </row>
    <row r="1910" spans="1:14" x14ac:dyDescent="0.3">
      <c r="A1910" s="412" t="s">
        <v>1093</v>
      </c>
      <c r="B1910" s="413" t="s">
        <v>149</v>
      </c>
      <c r="C1910" s="412" t="s">
        <v>850</v>
      </c>
      <c r="D1910" s="412" t="str">
        <f t="shared" si="87"/>
        <v>Yarra Ranges ALL</v>
      </c>
      <c r="E1910" s="463">
        <v>157869</v>
      </c>
      <c r="F1910" s="460">
        <f t="shared" si="88"/>
        <v>157869</v>
      </c>
      <c r="G1910" s="461">
        <v>0.89599999999999991</v>
      </c>
      <c r="H1910" s="462">
        <f t="shared" si="89"/>
        <v>0.89599999999999991</v>
      </c>
      <c r="I1910" s="457">
        <v>1702</v>
      </c>
      <c r="J1910" s="458">
        <v>1.0962539289946926E-2</v>
      </c>
      <c r="K1910" s="457">
        <v>12143</v>
      </c>
      <c r="L1910" s="458">
        <v>7.8212758283093722E-2</v>
      </c>
      <c r="M1910" s="457">
        <v>2793</v>
      </c>
      <c r="N1910" s="458">
        <v>1.7989642912351212E-2</v>
      </c>
    </row>
    <row r="1911" spans="1:14" x14ac:dyDescent="0.3">
      <c r="A1911" s="412" t="s">
        <v>1093</v>
      </c>
      <c r="B1911" s="413" t="s">
        <v>277</v>
      </c>
      <c r="C1911" s="465" t="s">
        <v>361</v>
      </c>
      <c r="D1911" s="412" t="str">
        <f t="shared" si="87"/>
        <v>Yorke Peninsula 12to17</v>
      </c>
      <c r="E1911" s="463">
        <v>1608</v>
      </c>
      <c r="F1911" s="460">
        <f t="shared" si="88"/>
        <v>1608</v>
      </c>
      <c r="G1911" s="461">
        <v>1.5833333333333333</v>
      </c>
      <c r="H1911" s="462">
        <f t="shared" si="89"/>
        <v>1.5833333333333333</v>
      </c>
      <c r="I1911" s="457">
        <v>135</v>
      </c>
      <c r="J1911" s="458">
        <v>8.8177661659046377E-2</v>
      </c>
      <c r="K1911" s="457">
        <v>17</v>
      </c>
      <c r="L1911" s="458">
        <v>1.1103853690398433E-2</v>
      </c>
      <c r="M1911" s="457">
        <v>0</v>
      </c>
      <c r="N1911" s="458">
        <v>0</v>
      </c>
    </row>
    <row r="1912" spans="1:14" x14ac:dyDescent="0.3">
      <c r="A1912" s="412" t="s">
        <v>1093</v>
      </c>
      <c r="B1912" s="413" t="s">
        <v>277</v>
      </c>
      <c r="C1912" s="465" t="s">
        <v>362</v>
      </c>
      <c r="D1912" s="412" t="str">
        <f t="shared" si="87"/>
        <v>Yorke Peninsula 18to24</v>
      </c>
      <c r="E1912" s="463">
        <v>1424</v>
      </c>
      <c r="F1912" s="460">
        <f t="shared" si="88"/>
        <v>1424</v>
      </c>
      <c r="G1912" s="461">
        <v>1.3359999999999999</v>
      </c>
      <c r="H1912" s="462">
        <f t="shared" si="89"/>
        <v>1.3359999999999999</v>
      </c>
      <c r="I1912" s="457">
        <v>81</v>
      </c>
      <c r="J1912" s="458">
        <v>6.2693498452012386E-2</v>
      </c>
      <c r="K1912" s="457">
        <v>11</v>
      </c>
      <c r="L1912" s="458">
        <v>8.5139318885448911E-3</v>
      </c>
      <c r="M1912" s="457">
        <v>0</v>
      </c>
      <c r="N1912" s="458">
        <v>0</v>
      </c>
    </row>
    <row r="1913" spans="1:14" x14ac:dyDescent="0.3">
      <c r="A1913" s="412" t="s">
        <v>1093</v>
      </c>
      <c r="B1913" s="413" t="s">
        <v>277</v>
      </c>
      <c r="C1913" s="465" t="s">
        <v>364</v>
      </c>
      <c r="D1913" s="412" t="str">
        <f t="shared" si="87"/>
        <v>Yorke Peninsula 25to64</v>
      </c>
      <c r="E1913" s="463">
        <v>12204</v>
      </c>
      <c r="F1913" s="460">
        <f t="shared" si="88"/>
        <v>12204</v>
      </c>
      <c r="G1913" s="461">
        <v>1.3359999999999999</v>
      </c>
      <c r="H1913" s="462">
        <f t="shared" si="89"/>
        <v>1.3359999999999999</v>
      </c>
      <c r="I1913" s="457">
        <v>395</v>
      </c>
      <c r="J1913" s="458">
        <v>3.3112582781456956E-2</v>
      </c>
      <c r="K1913" s="457">
        <v>283</v>
      </c>
      <c r="L1913" s="458">
        <v>2.3723698549752703E-2</v>
      </c>
      <c r="M1913" s="457">
        <v>245</v>
      </c>
      <c r="N1913" s="458">
        <v>2.0538184256853047E-2</v>
      </c>
    </row>
    <row r="1914" spans="1:14" x14ac:dyDescent="0.3">
      <c r="A1914" s="412" t="s">
        <v>1093</v>
      </c>
      <c r="B1914" s="413" t="s">
        <v>277</v>
      </c>
      <c r="C1914" s="412" t="s">
        <v>9</v>
      </c>
      <c r="D1914" s="412" t="str">
        <f t="shared" si="87"/>
        <v>Yorke Peninsula 65+</v>
      </c>
      <c r="E1914" s="463">
        <v>9698</v>
      </c>
      <c r="F1914" s="460">
        <f t="shared" si="88"/>
        <v>9698</v>
      </c>
      <c r="G1914" s="461">
        <v>1.3359999999999999</v>
      </c>
      <c r="H1914" s="462">
        <f t="shared" si="89"/>
        <v>1.3359999999999999</v>
      </c>
      <c r="I1914" s="457">
        <v>87</v>
      </c>
      <c r="J1914" s="458">
        <v>9.6079514080618447E-3</v>
      </c>
      <c r="K1914" s="457">
        <v>131</v>
      </c>
      <c r="L1914" s="458">
        <v>1.4467145223633352E-2</v>
      </c>
      <c r="M1914" s="457">
        <v>746</v>
      </c>
      <c r="N1914" s="458">
        <v>8.2385422418553289E-2</v>
      </c>
    </row>
    <row r="1915" spans="1:14" x14ac:dyDescent="0.3">
      <c r="A1915" s="412" t="s">
        <v>1093</v>
      </c>
      <c r="B1915" s="413" t="s">
        <v>277</v>
      </c>
      <c r="C1915" s="412" t="s">
        <v>850</v>
      </c>
      <c r="D1915" s="412" t="str">
        <f t="shared" si="87"/>
        <v>Yorke Peninsula ALL</v>
      </c>
      <c r="E1915" s="463">
        <v>28003</v>
      </c>
      <c r="F1915" s="460">
        <f t="shared" si="88"/>
        <v>28003</v>
      </c>
      <c r="G1915" s="461">
        <v>1.3359999999999999</v>
      </c>
      <c r="H1915" s="462">
        <f t="shared" si="89"/>
        <v>1.3359999999999999</v>
      </c>
      <c r="I1915" s="457">
        <v>971</v>
      </c>
      <c r="J1915" s="458">
        <v>3.6432537895842713E-2</v>
      </c>
      <c r="K1915" s="457">
        <v>532</v>
      </c>
      <c r="L1915" s="458">
        <v>1.9960978538196009E-2</v>
      </c>
      <c r="M1915" s="457">
        <v>996</v>
      </c>
      <c r="N1915" s="458">
        <v>3.7370553804592525E-2</v>
      </c>
    </row>
    <row r="1916" spans="1:14" x14ac:dyDescent="0.3">
      <c r="A1916" s="412" t="s">
        <v>1093</v>
      </c>
      <c r="B1916" s="413" t="s">
        <v>15</v>
      </c>
      <c r="C1916" s="465" t="s">
        <v>361</v>
      </c>
      <c r="D1916" s="412" t="str">
        <f t="shared" si="87"/>
        <v>Young - Yass 12to17</v>
      </c>
      <c r="E1916" s="463">
        <v>3185</v>
      </c>
      <c r="F1916" s="460">
        <f t="shared" si="88"/>
        <v>3185</v>
      </c>
      <c r="G1916" s="461">
        <v>1.0833333333333333</v>
      </c>
      <c r="H1916" s="462">
        <f t="shared" si="89"/>
        <v>1.0833333333333333</v>
      </c>
      <c r="I1916" s="457">
        <v>232</v>
      </c>
      <c r="J1916" s="458">
        <v>7.6315789473684212E-2</v>
      </c>
      <c r="K1916" s="457">
        <v>116</v>
      </c>
      <c r="L1916" s="458">
        <v>3.8157894736842106E-2</v>
      </c>
      <c r="M1916" s="457">
        <v>0</v>
      </c>
      <c r="N1916" s="458">
        <v>0</v>
      </c>
    </row>
    <row r="1917" spans="1:14" x14ac:dyDescent="0.3">
      <c r="A1917" s="412" t="s">
        <v>1093</v>
      </c>
      <c r="B1917" s="413" t="s">
        <v>15</v>
      </c>
      <c r="C1917" s="465" t="s">
        <v>362</v>
      </c>
      <c r="D1917" s="412" t="str">
        <f t="shared" si="87"/>
        <v>Young - Yass 18to24</v>
      </c>
      <c r="E1917" s="463">
        <v>2792</v>
      </c>
      <c r="F1917" s="460">
        <f t="shared" si="88"/>
        <v>2792</v>
      </c>
      <c r="G1917" s="461">
        <v>0.88</v>
      </c>
      <c r="H1917" s="462">
        <f t="shared" si="89"/>
        <v>0.88</v>
      </c>
      <c r="I1917" s="457">
        <v>158</v>
      </c>
      <c r="J1917" s="458">
        <v>6.1887974931453191E-2</v>
      </c>
      <c r="K1917" s="457">
        <v>91</v>
      </c>
      <c r="L1917" s="458">
        <v>3.5644339992166083E-2</v>
      </c>
      <c r="M1917" s="457">
        <v>8</v>
      </c>
      <c r="N1917" s="458">
        <v>3.1335683509596552E-3</v>
      </c>
    </row>
    <row r="1918" spans="1:14" x14ac:dyDescent="0.3">
      <c r="A1918" s="412" t="s">
        <v>1093</v>
      </c>
      <c r="B1918" s="413" t="s">
        <v>15</v>
      </c>
      <c r="C1918" s="465" t="s">
        <v>364</v>
      </c>
      <c r="D1918" s="412" t="str">
        <f t="shared" si="87"/>
        <v>Young - Yass 25to64</v>
      </c>
      <c r="E1918" s="463">
        <v>18498</v>
      </c>
      <c r="F1918" s="460">
        <f t="shared" si="88"/>
        <v>18498</v>
      </c>
      <c r="G1918" s="461">
        <v>0.88</v>
      </c>
      <c r="H1918" s="462">
        <f t="shared" si="89"/>
        <v>0.88</v>
      </c>
      <c r="I1918" s="457">
        <v>626</v>
      </c>
      <c r="J1918" s="458">
        <v>3.365410461803129E-2</v>
      </c>
      <c r="K1918" s="457">
        <v>989</v>
      </c>
      <c r="L1918" s="458">
        <v>5.3169184452448795E-2</v>
      </c>
      <c r="M1918" s="457">
        <v>713</v>
      </c>
      <c r="N1918" s="458">
        <v>3.8331272512230528E-2</v>
      </c>
    </row>
    <row r="1919" spans="1:14" x14ac:dyDescent="0.3">
      <c r="A1919" s="412" t="s">
        <v>1093</v>
      </c>
      <c r="B1919" s="413" t="s">
        <v>15</v>
      </c>
      <c r="C1919" s="412" t="s">
        <v>9</v>
      </c>
      <c r="D1919" s="412" t="str">
        <f t="shared" si="87"/>
        <v>Young - Yass 65+</v>
      </c>
      <c r="E1919" s="463">
        <v>8170</v>
      </c>
      <c r="F1919" s="460">
        <f t="shared" si="88"/>
        <v>8170</v>
      </c>
      <c r="G1919" s="461">
        <v>0.88</v>
      </c>
      <c r="H1919" s="462">
        <f t="shared" si="89"/>
        <v>0.88</v>
      </c>
      <c r="I1919" s="457">
        <v>134</v>
      </c>
      <c r="J1919" s="458">
        <v>1.6512630930375846E-2</v>
      </c>
      <c r="K1919" s="457">
        <v>216</v>
      </c>
      <c r="L1919" s="458">
        <v>2.6617375231053605E-2</v>
      </c>
      <c r="M1919" s="457">
        <v>560</v>
      </c>
      <c r="N1919" s="458">
        <v>6.9008009858287117E-2</v>
      </c>
    </row>
    <row r="1920" spans="1:14" x14ac:dyDescent="0.3">
      <c r="A1920" s="412" t="s">
        <v>1093</v>
      </c>
      <c r="B1920" s="413" t="s">
        <v>15</v>
      </c>
      <c r="C1920" s="412" t="s">
        <v>850</v>
      </c>
      <c r="D1920" s="412" t="str">
        <f t="shared" si="87"/>
        <v>Young - Yass ALL</v>
      </c>
      <c r="E1920" s="463">
        <v>38449</v>
      </c>
      <c r="F1920" s="460">
        <f t="shared" si="88"/>
        <v>38449</v>
      </c>
      <c r="G1920" s="461">
        <v>0.88</v>
      </c>
      <c r="H1920" s="462">
        <f t="shared" si="89"/>
        <v>0.88</v>
      </c>
      <c r="I1920" s="457">
        <v>1585</v>
      </c>
      <c r="J1920" s="458">
        <v>4.1536727901674571E-2</v>
      </c>
      <c r="K1920" s="457">
        <v>1736</v>
      </c>
      <c r="L1920" s="458">
        <v>4.549385466076155E-2</v>
      </c>
      <c r="M1920" s="457">
        <v>1275</v>
      </c>
      <c r="N1920" s="458">
        <v>3.341282528368144E-2</v>
      </c>
    </row>
    <row r="1921" spans="7:7" x14ac:dyDescent="0.3">
      <c r="G1921" s="2"/>
    </row>
    <row r="1922" spans="7:7" x14ac:dyDescent="0.3">
      <c r="G1922" s="2"/>
    </row>
    <row r="1923" spans="7:7" x14ac:dyDescent="0.3">
      <c r="G1923" s="2"/>
    </row>
    <row r="1924" spans="7:7" x14ac:dyDescent="0.3">
      <c r="G1924" s="2"/>
    </row>
    <row r="1925" spans="7:7" x14ac:dyDescent="0.3">
      <c r="G1925" s="2"/>
    </row>
    <row r="1926" spans="7:7" x14ac:dyDescent="0.3">
      <c r="G1926" s="2"/>
    </row>
    <row r="1927" spans="7:7" x14ac:dyDescent="0.3">
      <c r="G1927" s="2"/>
    </row>
    <row r="1928" spans="7:7" x14ac:dyDescent="0.3">
      <c r="G1928" s="2"/>
    </row>
    <row r="1929" spans="7:7" x14ac:dyDescent="0.3">
      <c r="G1929" s="2"/>
    </row>
    <row r="1930" spans="7:7" x14ac:dyDescent="0.3">
      <c r="G1930" s="2"/>
    </row>
    <row r="1931" spans="7:7" x14ac:dyDescent="0.3">
      <c r="G1931" s="2"/>
    </row>
    <row r="1932" spans="7:7" x14ac:dyDescent="0.3">
      <c r="G1932" s="2"/>
    </row>
    <row r="1933" spans="7:7" x14ac:dyDescent="0.3">
      <c r="G1933" s="2"/>
    </row>
    <row r="1934" spans="7:7" x14ac:dyDescent="0.3">
      <c r="G1934" s="2"/>
    </row>
    <row r="1935" spans="7:7" x14ac:dyDescent="0.3">
      <c r="G1935" s="2"/>
    </row>
    <row r="1936" spans="7:7" x14ac:dyDescent="0.3">
      <c r="G1936" s="2"/>
    </row>
    <row r="1937" spans="7:7" x14ac:dyDescent="0.3">
      <c r="G1937" s="2"/>
    </row>
    <row r="1938" spans="7:7" x14ac:dyDescent="0.3">
      <c r="G1938" s="2"/>
    </row>
    <row r="1939" spans="7:7" x14ac:dyDescent="0.3">
      <c r="G1939" s="2"/>
    </row>
    <row r="1940" spans="7:7" x14ac:dyDescent="0.3">
      <c r="G1940" s="2"/>
    </row>
    <row r="1941" spans="7:7" x14ac:dyDescent="0.3">
      <c r="G1941" s="2"/>
    </row>
    <row r="1942" spans="7:7" x14ac:dyDescent="0.3">
      <c r="G1942" s="2"/>
    </row>
    <row r="1943" spans="7:7" x14ac:dyDescent="0.3">
      <c r="G1943" s="2"/>
    </row>
    <row r="1944" spans="7:7" x14ac:dyDescent="0.3">
      <c r="G1944" s="2"/>
    </row>
    <row r="1945" spans="7:7" x14ac:dyDescent="0.3">
      <c r="G1945" s="2"/>
    </row>
    <row r="1946" spans="7:7" x14ac:dyDescent="0.3">
      <c r="G1946" s="2"/>
    </row>
    <row r="1947" spans="7:7" x14ac:dyDescent="0.3">
      <c r="G1947" s="2"/>
    </row>
    <row r="1948" spans="7:7" x14ac:dyDescent="0.3">
      <c r="G1948" s="2"/>
    </row>
    <row r="1949" spans="7:7" x14ac:dyDescent="0.3">
      <c r="G1949" s="2"/>
    </row>
    <row r="1950" spans="7:7" x14ac:dyDescent="0.3">
      <c r="G1950" s="2"/>
    </row>
    <row r="1951" spans="7:7" x14ac:dyDescent="0.3">
      <c r="G1951" s="2"/>
    </row>
    <row r="1952" spans="7:7" x14ac:dyDescent="0.3">
      <c r="G1952" s="2"/>
    </row>
    <row r="1953" spans="7:7" x14ac:dyDescent="0.3">
      <c r="G1953" s="2"/>
    </row>
    <row r="1954" spans="7:7" x14ac:dyDescent="0.3">
      <c r="G1954" s="2"/>
    </row>
    <row r="1955" spans="7:7" x14ac:dyDescent="0.3">
      <c r="G1955" s="2"/>
    </row>
    <row r="1956" spans="7:7" x14ac:dyDescent="0.3">
      <c r="G1956" s="2"/>
    </row>
    <row r="1957" spans="7:7" x14ac:dyDescent="0.3">
      <c r="G1957" s="2"/>
    </row>
    <row r="1958" spans="7:7" x14ac:dyDescent="0.3">
      <c r="G1958" s="2"/>
    </row>
    <row r="1959" spans="7:7" x14ac:dyDescent="0.3">
      <c r="G1959" s="2"/>
    </row>
    <row r="1960" spans="7:7" x14ac:dyDescent="0.3">
      <c r="G1960" s="2"/>
    </row>
    <row r="1961" spans="7:7" x14ac:dyDescent="0.3">
      <c r="G1961" s="2"/>
    </row>
    <row r="1962" spans="7:7" x14ac:dyDescent="0.3">
      <c r="G1962" s="2"/>
    </row>
    <row r="1963" spans="7:7" x14ac:dyDescent="0.3">
      <c r="G1963" s="2"/>
    </row>
    <row r="1964" spans="7:7" x14ac:dyDescent="0.3">
      <c r="G1964" s="2"/>
    </row>
    <row r="1965" spans="7:7" x14ac:dyDescent="0.3">
      <c r="G1965" s="2"/>
    </row>
    <row r="1966" spans="7:7" x14ac:dyDescent="0.3">
      <c r="G1966" s="2"/>
    </row>
    <row r="1967" spans="7:7" x14ac:dyDescent="0.3">
      <c r="G1967" s="2"/>
    </row>
    <row r="1968" spans="7:7" x14ac:dyDescent="0.3">
      <c r="G1968" s="2"/>
    </row>
    <row r="1969" spans="7:7" x14ac:dyDescent="0.3">
      <c r="G1969" s="2"/>
    </row>
    <row r="1970" spans="7:7" x14ac:dyDescent="0.3">
      <c r="G1970" s="2"/>
    </row>
    <row r="1971" spans="7:7" x14ac:dyDescent="0.3">
      <c r="G1971" s="2"/>
    </row>
    <row r="1972" spans="7:7" x14ac:dyDescent="0.3">
      <c r="G1972" s="2"/>
    </row>
    <row r="1973" spans="7:7" x14ac:dyDescent="0.3">
      <c r="G1973" s="2"/>
    </row>
    <row r="1974" spans="7:7" x14ac:dyDescent="0.3">
      <c r="G1974" s="2"/>
    </row>
    <row r="1975" spans="7:7" x14ac:dyDescent="0.3">
      <c r="G1975" s="2"/>
    </row>
    <row r="1976" spans="7:7" x14ac:dyDescent="0.3">
      <c r="G1976" s="2"/>
    </row>
    <row r="1977" spans="7:7" x14ac:dyDescent="0.3">
      <c r="G1977" s="2"/>
    </row>
    <row r="1978" spans="7:7" x14ac:dyDescent="0.3">
      <c r="G1978" s="2"/>
    </row>
    <row r="1979" spans="7:7" x14ac:dyDescent="0.3">
      <c r="G1979" s="2"/>
    </row>
    <row r="1980" spans="7:7" x14ac:dyDescent="0.3">
      <c r="G1980" s="2"/>
    </row>
    <row r="1981" spans="7:7" x14ac:dyDescent="0.3">
      <c r="G1981" s="2"/>
    </row>
    <row r="1982" spans="7:7" x14ac:dyDescent="0.3">
      <c r="G1982" s="2"/>
    </row>
    <row r="1983" spans="7:7" x14ac:dyDescent="0.3">
      <c r="G1983" s="2"/>
    </row>
    <row r="1984" spans="7:7" x14ac:dyDescent="0.3">
      <c r="G1984" s="2"/>
    </row>
    <row r="1985" spans="7:7" x14ac:dyDescent="0.3">
      <c r="G1985" s="2"/>
    </row>
    <row r="1986" spans="7:7" x14ac:dyDescent="0.3">
      <c r="G1986" s="2"/>
    </row>
    <row r="1987" spans="7:7" x14ac:dyDescent="0.3">
      <c r="G1987" s="2"/>
    </row>
    <row r="1988" spans="7:7" x14ac:dyDescent="0.3">
      <c r="G1988" s="2"/>
    </row>
    <row r="1989" spans="7:7" x14ac:dyDescent="0.3">
      <c r="G1989" s="2"/>
    </row>
    <row r="1990" spans="7:7" x14ac:dyDescent="0.3">
      <c r="G1990" s="2"/>
    </row>
    <row r="1991" spans="7:7" x14ac:dyDescent="0.3">
      <c r="G1991" s="2"/>
    </row>
    <row r="1992" spans="7:7" x14ac:dyDescent="0.3">
      <c r="G1992" s="2"/>
    </row>
    <row r="1993" spans="7:7" x14ac:dyDescent="0.3">
      <c r="G1993" s="2"/>
    </row>
    <row r="1994" spans="7:7" x14ac:dyDescent="0.3">
      <c r="G1994" s="2"/>
    </row>
    <row r="1995" spans="7:7" x14ac:dyDescent="0.3">
      <c r="G1995" s="2"/>
    </row>
    <row r="1996" spans="7:7" x14ac:dyDescent="0.3">
      <c r="G1996" s="2"/>
    </row>
    <row r="1997" spans="7:7" x14ac:dyDescent="0.3">
      <c r="G1997" s="2"/>
    </row>
    <row r="1998" spans="7:7" x14ac:dyDescent="0.3">
      <c r="G1998" s="2"/>
    </row>
    <row r="1999" spans="7:7" x14ac:dyDescent="0.3">
      <c r="G1999" s="2"/>
    </row>
    <row r="2000" spans="7:7" x14ac:dyDescent="0.3">
      <c r="G2000" s="2"/>
    </row>
    <row r="2001" spans="7:7" x14ac:dyDescent="0.3">
      <c r="G2001" s="2"/>
    </row>
    <row r="2002" spans="7:7" x14ac:dyDescent="0.3">
      <c r="G2002" s="2"/>
    </row>
    <row r="2003" spans="7:7" x14ac:dyDescent="0.3">
      <c r="G2003" s="2"/>
    </row>
    <row r="2004" spans="7:7" x14ac:dyDescent="0.3">
      <c r="G2004" s="2"/>
    </row>
    <row r="2005" spans="7:7" x14ac:dyDescent="0.3">
      <c r="G2005" s="2"/>
    </row>
    <row r="2006" spans="7:7" x14ac:dyDescent="0.3">
      <c r="G2006" s="2"/>
    </row>
    <row r="2007" spans="7:7" x14ac:dyDescent="0.3">
      <c r="G2007" s="2"/>
    </row>
    <row r="2008" spans="7:7" x14ac:dyDescent="0.3">
      <c r="G2008" s="2"/>
    </row>
    <row r="2009" spans="7:7" x14ac:dyDescent="0.3">
      <c r="G2009" s="2"/>
    </row>
    <row r="2010" spans="7:7" x14ac:dyDescent="0.3">
      <c r="G2010" s="2"/>
    </row>
    <row r="2011" spans="7:7" x14ac:dyDescent="0.3">
      <c r="G2011" s="2"/>
    </row>
    <row r="2012" spans="7:7" x14ac:dyDescent="0.3">
      <c r="G2012" s="2"/>
    </row>
    <row r="2013" spans="7:7" x14ac:dyDescent="0.3">
      <c r="G2013" s="2"/>
    </row>
    <row r="2014" spans="7:7" x14ac:dyDescent="0.3">
      <c r="G2014" s="2"/>
    </row>
    <row r="2015" spans="7:7" x14ac:dyDescent="0.3">
      <c r="G2015" s="2"/>
    </row>
    <row r="2016" spans="7:7" x14ac:dyDescent="0.3">
      <c r="G2016" s="2"/>
    </row>
    <row r="2017" spans="7:7" x14ac:dyDescent="0.3">
      <c r="G2017" s="2"/>
    </row>
    <row r="2018" spans="7:7" x14ac:dyDescent="0.3">
      <c r="G2018" s="2"/>
    </row>
    <row r="2019" spans="7:7" x14ac:dyDescent="0.3">
      <c r="G2019" s="2"/>
    </row>
    <row r="2020" spans="7:7" x14ac:dyDescent="0.3">
      <c r="G2020" s="2"/>
    </row>
    <row r="2021" spans="7:7" x14ac:dyDescent="0.3">
      <c r="G2021" s="2"/>
    </row>
    <row r="2022" spans="7:7" x14ac:dyDescent="0.3">
      <c r="G2022" s="2"/>
    </row>
    <row r="2023" spans="7:7" x14ac:dyDescent="0.3">
      <c r="G2023" s="2"/>
    </row>
    <row r="2024" spans="7:7" x14ac:dyDescent="0.3">
      <c r="G2024" s="2"/>
    </row>
    <row r="2025" spans="7:7" x14ac:dyDescent="0.3">
      <c r="G2025" s="2"/>
    </row>
    <row r="2026" spans="7:7" x14ac:dyDescent="0.3">
      <c r="G2026" s="2"/>
    </row>
    <row r="2027" spans="7:7" x14ac:dyDescent="0.3">
      <c r="G2027" s="2"/>
    </row>
    <row r="2028" spans="7:7" x14ac:dyDescent="0.3">
      <c r="G2028" s="2"/>
    </row>
    <row r="2029" spans="7:7" x14ac:dyDescent="0.3">
      <c r="G2029" s="2"/>
    </row>
    <row r="2030" spans="7:7" x14ac:dyDescent="0.3">
      <c r="G2030" s="2"/>
    </row>
    <row r="2031" spans="7:7" x14ac:dyDescent="0.3">
      <c r="G2031" s="2"/>
    </row>
    <row r="2032" spans="7:7" x14ac:dyDescent="0.3">
      <c r="G2032" s="2"/>
    </row>
    <row r="2033" spans="7:7" x14ac:dyDescent="0.3">
      <c r="G2033" s="2"/>
    </row>
    <row r="2034" spans="7:7" x14ac:dyDescent="0.3">
      <c r="G2034" s="2"/>
    </row>
    <row r="2035" spans="7:7" x14ac:dyDescent="0.3">
      <c r="G2035" s="2"/>
    </row>
    <row r="2036" spans="7:7" x14ac:dyDescent="0.3">
      <c r="G2036" s="2"/>
    </row>
    <row r="2037" spans="7:7" x14ac:dyDescent="0.3">
      <c r="G2037" s="2"/>
    </row>
    <row r="2038" spans="7:7" x14ac:dyDescent="0.3">
      <c r="G2038" s="2"/>
    </row>
    <row r="2039" spans="7:7" x14ac:dyDescent="0.3">
      <c r="G2039" s="2"/>
    </row>
    <row r="2040" spans="7:7" x14ac:dyDescent="0.3">
      <c r="G2040" s="2"/>
    </row>
    <row r="2041" spans="7:7" x14ac:dyDescent="0.3">
      <c r="G2041" s="2"/>
    </row>
    <row r="2042" spans="7:7" x14ac:dyDescent="0.3">
      <c r="G2042" s="2"/>
    </row>
    <row r="2043" spans="7:7" x14ac:dyDescent="0.3">
      <c r="G2043" s="2"/>
    </row>
    <row r="2044" spans="7:7" x14ac:dyDescent="0.3">
      <c r="G2044" s="2"/>
    </row>
    <row r="2045" spans="7:7" x14ac:dyDescent="0.3">
      <c r="G2045" s="2"/>
    </row>
    <row r="2046" spans="7:7" x14ac:dyDescent="0.3">
      <c r="G2046" s="2"/>
    </row>
    <row r="2047" spans="7:7" x14ac:dyDescent="0.3">
      <c r="G2047" s="2"/>
    </row>
    <row r="2048" spans="7:7" x14ac:dyDescent="0.3">
      <c r="G2048" s="2"/>
    </row>
    <row r="2049" spans="7:7" x14ac:dyDescent="0.3">
      <c r="G2049" s="2"/>
    </row>
    <row r="2050" spans="7:7" x14ac:dyDescent="0.3">
      <c r="G2050" s="2"/>
    </row>
    <row r="2051" spans="7:7" x14ac:dyDescent="0.3">
      <c r="G2051" s="2"/>
    </row>
    <row r="2052" spans="7:7" x14ac:dyDescent="0.3">
      <c r="G2052" s="2"/>
    </row>
    <row r="2053" spans="7:7" x14ac:dyDescent="0.3">
      <c r="G2053" s="2"/>
    </row>
    <row r="2054" spans="7:7" x14ac:dyDescent="0.3">
      <c r="G2054" s="2"/>
    </row>
    <row r="2055" spans="7:7" x14ac:dyDescent="0.3">
      <c r="G2055" s="2"/>
    </row>
    <row r="2056" spans="7:7" x14ac:dyDescent="0.3">
      <c r="G2056" s="2"/>
    </row>
    <row r="2057" spans="7:7" x14ac:dyDescent="0.3">
      <c r="G2057" s="2"/>
    </row>
    <row r="2058" spans="7:7" x14ac:dyDescent="0.3">
      <c r="G2058" s="2"/>
    </row>
    <row r="2059" spans="7:7" x14ac:dyDescent="0.3">
      <c r="G2059" s="2"/>
    </row>
    <row r="2060" spans="7:7" x14ac:dyDescent="0.3">
      <c r="G2060" s="2"/>
    </row>
    <row r="2061" spans="7:7" x14ac:dyDescent="0.3">
      <c r="G2061" s="2"/>
    </row>
    <row r="2062" spans="7:7" x14ac:dyDescent="0.3">
      <c r="G2062" s="2"/>
    </row>
    <row r="2063" spans="7:7" x14ac:dyDescent="0.3">
      <c r="G2063" s="2"/>
    </row>
    <row r="2064" spans="7:7" x14ac:dyDescent="0.3">
      <c r="G2064" s="2"/>
    </row>
    <row r="2065" spans="7:7" x14ac:dyDescent="0.3">
      <c r="G2065" s="2"/>
    </row>
    <row r="2066" spans="7:7" x14ac:dyDescent="0.3">
      <c r="G2066" s="2"/>
    </row>
    <row r="2067" spans="7:7" x14ac:dyDescent="0.3">
      <c r="G2067" s="2"/>
    </row>
    <row r="2068" spans="7:7" x14ac:dyDescent="0.3">
      <c r="G2068" s="2"/>
    </row>
    <row r="2069" spans="7:7" x14ac:dyDescent="0.3">
      <c r="G2069" s="2"/>
    </row>
    <row r="2070" spans="7:7" x14ac:dyDescent="0.3">
      <c r="G2070" s="2"/>
    </row>
    <row r="2071" spans="7:7" x14ac:dyDescent="0.3">
      <c r="G2071" s="2"/>
    </row>
    <row r="2072" spans="7:7" x14ac:dyDescent="0.3">
      <c r="G2072" s="2"/>
    </row>
    <row r="2073" spans="7:7" x14ac:dyDescent="0.3">
      <c r="G2073" s="2"/>
    </row>
    <row r="2074" spans="7:7" x14ac:dyDescent="0.3">
      <c r="G2074" s="2"/>
    </row>
    <row r="2075" spans="7:7" x14ac:dyDescent="0.3">
      <c r="G2075" s="2"/>
    </row>
    <row r="2076" spans="7:7" x14ac:dyDescent="0.3">
      <c r="G2076" s="2"/>
    </row>
    <row r="2077" spans="7:7" x14ac:dyDescent="0.3">
      <c r="G2077" s="2"/>
    </row>
    <row r="2078" spans="7:7" x14ac:dyDescent="0.3">
      <c r="G2078" s="2"/>
    </row>
    <row r="2079" spans="7:7" x14ac:dyDescent="0.3">
      <c r="G2079" s="2"/>
    </row>
    <row r="2080" spans="7:7" x14ac:dyDescent="0.3">
      <c r="G2080" s="2"/>
    </row>
    <row r="2081" spans="7:7" x14ac:dyDescent="0.3">
      <c r="G2081" s="2"/>
    </row>
    <row r="2082" spans="7:7" x14ac:dyDescent="0.3">
      <c r="G2082" s="2"/>
    </row>
    <row r="2083" spans="7:7" x14ac:dyDescent="0.3">
      <c r="G2083" s="2"/>
    </row>
    <row r="2084" spans="7:7" x14ac:dyDescent="0.3">
      <c r="G2084" s="2"/>
    </row>
    <row r="2085" spans="7:7" x14ac:dyDescent="0.3">
      <c r="G2085" s="2"/>
    </row>
    <row r="2086" spans="7:7" x14ac:dyDescent="0.3">
      <c r="G2086" s="2"/>
    </row>
    <row r="2087" spans="7:7" x14ac:dyDescent="0.3">
      <c r="G2087" s="2"/>
    </row>
    <row r="2088" spans="7:7" x14ac:dyDescent="0.3">
      <c r="G2088" s="2"/>
    </row>
    <row r="2089" spans="7:7" x14ac:dyDescent="0.3">
      <c r="G2089" s="2"/>
    </row>
    <row r="2090" spans="7:7" x14ac:dyDescent="0.3">
      <c r="G2090" s="2"/>
    </row>
    <row r="2091" spans="7:7" x14ac:dyDescent="0.3">
      <c r="G2091" s="2"/>
    </row>
    <row r="2092" spans="7:7" x14ac:dyDescent="0.3">
      <c r="G2092" s="2"/>
    </row>
    <row r="2093" spans="7:7" x14ac:dyDescent="0.3">
      <c r="G2093" s="2"/>
    </row>
    <row r="2094" spans="7:7" x14ac:dyDescent="0.3">
      <c r="G2094" s="2"/>
    </row>
    <row r="2095" spans="7:7" x14ac:dyDescent="0.3">
      <c r="G2095" s="2"/>
    </row>
    <row r="2096" spans="7:7" x14ac:dyDescent="0.3">
      <c r="G2096" s="2"/>
    </row>
    <row r="2097" spans="7:7" x14ac:dyDescent="0.3">
      <c r="G2097" s="2"/>
    </row>
    <row r="2098" spans="7:7" x14ac:dyDescent="0.3">
      <c r="G2098" s="2"/>
    </row>
    <row r="2099" spans="7:7" x14ac:dyDescent="0.3">
      <c r="G2099" s="2"/>
    </row>
    <row r="2100" spans="7:7" x14ac:dyDescent="0.3">
      <c r="G2100" s="2"/>
    </row>
    <row r="2101" spans="7:7" x14ac:dyDescent="0.3">
      <c r="G2101" s="2"/>
    </row>
    <row r="2102" spans="7:7" x14ac:dyDescent="0.3">
      <c r="G2102" s="2"/>
    </row>
    <row r="2103" spans="7:7" x14ac:dyDescent="0.3">
      <c r="G2103" s="2"/>
    </row>
    <row r="2104" spans="7:7" x14ac:dyDescent="0.3">
      <c r="G2104" s="2"/>
    </row>
    <row r="2105" spans="7:7" x14ac:dyDescent="0.3">
      <c r="G2105" s="2"/>
    </row>
    <row r="2106" spans="7:7" x14ac:dyDescent="0.3">
      <c r="G2106" s="2"/>
    </row>
    <row r="2107" spans="7:7" x14ac:dyDescent="0.3">
      <c r="G2107" s="2"/>
    </row>
    <row r="2108" spans="7:7" x14ac:dyDescent="0.3">
      <c r="G2108" s="2"/>
    </row>
    <row r="2109" spans="7:7" x14ac:dyDescent="0.3">
      <c r="G2109" s="2"/>
    </row>
    <row r="2110" spans="7:7" x14ac:dyDescent="0.3">
      <c r="G2110" s="2"/>
    </row>
    <row r="2111" spans="7:7" x14ac:dyDescent="0.3">
      <c r="G2111" s="2"/>
    </row>
    <row r="2112" spans="7:7" x14ac:dyDescent="0.3">
      <c r="G2112" s="2"/>
    </row>
    <row r="2113" spans="7:7" x14ac:dyDescent="0.3">
      <c r="G2113" s="2"/>
    </row>
    <row r="2114" spans="7:7" x14ac:dyDescent="0.3">
      <c r="G2114" s="2"/>
    </row>
    <row r="2115" spans="7:7" x14ac:dyDescent="0.3">
      <c r="G2115" s="2"/>
    </row>
    <row r="2116" spans="7:7" x14ac:dyDescent="0.3">
      <c r="G2116" s="2"/>
    </row>
    <row r="2117" spans="7:7" x14ac:dyDescent="0.3">
      <c r="G2117" s="2"/>
    </row>
    <row r="2118" spans="7:7" x14ac:dyDescent="0.3">
      <c r="G2118" s="2"/>
    </row>
    <row r="2119" spans="7:7" x14ac:dyDescent="0.3">
      <c r="G2119" s="2"/>
    </row>
    <row r="2120" spans="7:7" x14ac:dyDescent="0.3">
      <c r="G2120" s="2"/>
    </row>
    <row r="2121" spans="7:7" x14ac:dyDescent="0.3">
      <c r="G2121" s="2"/>
    </row>
    <row r="2122" spans="7:7" x14ac:dyDescent="0.3">
      <c r="G2122" s="2"/>
    </row>
    <row r="2123" spans="7:7" x14ac:dyDescent="0.3">
      <c r="G2123" s="2"/>
    </row>
    <row r="2124" spans="7:7" x14ac:dyDescent="0.3">
      <c r="G2124" s="2"/>
    </row>
    <row r="2125" spans="7:7" x14ac:dyDescent="0.3">
      <c r="G2125" s="2"/>
    </row>
    <row r="2126" spans="7:7" x14ac:dyDescent="0.3">
      <c r="G2126" s="2"/>
    </row>
    <row r="2127" spans="7:7" x14ac:dyDescent="0.3">
      <c r="G2127" s="2"/>
    </row>
    <row r="2128" spans="7:7" x14ac:dyDescent="0.3">
      <c r="G2128" s="2"/>
    </row>
    <row r="2129" spans="7:7" x14ac:dyDescent="0.3">
      <c r="G2129" s="2"/>
    </row>
    <row r="2130" spans="7:7" x14ac:dyDescent="0.3">
      <c r="G2130" s="2"/>
    </row>
    <row r="2131" spans="7:7" x14ac:dyDescent="0.3">
      <c r="G2131" s="2"/>
    </row>
    <row r="2132" spans="7:7" x14ac:dyDescent="0.3">
      <c r="G2132" s="2"/>
    </row>
    <row r="2133" spans="7:7" x14ac:dyDescent="0.3">
      <c r="G2133" s="2"/>
    </row>
    <row r="2134" spans="7:7" x14ac:dyDescent="0.3">
      <c r="G2134" s="2"/>
    </row>
    <row r="2135" spans="7:7" x14ac:dyDescent="0.3">
      <c r="G2135" s="2"/>
    </row>
    <row r="2136" spans="7:7" x14ac:dyDescent="0.3">
      <c r="G2136" s="2"/>
    </row>
    <row r="2137" spans="7:7" x14ac:dyDescent="0.3">
      <c r="G2137" s="2"/>
    </row>
    <row r="2138" spans="7:7" x14ac:dyDescent="0.3">
      <c r="G2138" s="2"/>
    </row>
    <row r="2139" spans="7:7" x14ac:dyDescent="0.3">
      <c r="G2139" s="2"/>
    </row>
    <row r="2140" spans="7:7" x14ac:dyDescent="0.3">
      <c r="G2140" s="2"/>
    </row>
    <row r="2141" spans="7:7" x14ac:dyDescent="0.3">
      <c r="G2141" s="2"/>
    </row>
    <row r="2142" spans="7:7" x14ac:dyDescent="0.3">
      <c r="G2142" s="2"/>
    </row>
    <row r="2143" spans="7:7" x14ac:dyDescent="0.3">
      <c r="G2143" s="2"/>
    </row>
    <row r="2144" spans="7:7" x14ac:dyDescent="0.3">
      <c r="G2144" s="2"/>
    </row>
    <row r="2145" spans="7:7" x14ac:dyDescent="0.3">
      <c r="G2145" s="2"/>
    </row>
    <row r="2146" spans="7:7" x14ac:dyDescent="0.3">
      <c r="G2146" s="2"/>
    </row>
    <row r="2147" spans="7:7" x14ac:dyDescent="0.3">
      <c r="G2147" s="2"/>
    </row>
    <row r="2148" spans="7:7" x14ac:dyDescent="0.3">
      <c r="G2148" s="2"/>
    </row>
    <row r="2149" spans="7:7" x14ac:dyDescent="0.3">
      <c r="G2149" s="2"/>
    </row>
    <row r="2150" spans="7:7" x14ac:dyDescent="0.3">
      <c r="G2150" s="2"/>
    </row>
    <row r="2151" spans="7:7" x14ac:dyDescent="0.3">
      <c r="G2151" s="2"/>
    </row>
    <row r="2152" spans="7:7" x14ac:dyDescent="0.3">
      <c r="G2152" s="2"/>
    </row>
    <row r="2153" spans="7:7" x14ac:dyDescent="0.3">
      <c r="G2153" s="2"/>
    </row>
    <row r="2154" spans="7:7" x14ac:dyDescent="0.3">
      <c r="G2154" s="2"/>
    </row>
    <row r="2155" spans="7:7" x14ac:dyDescent="0.3">
      <c r="G2155" s="2"/>
    </row>
    <row r="2156" spans="7:7" x14ac:dyDescent="0.3">
      <c r="G2156" s="2"/>
    </row>
    <row r="2157" spans="7:7" x14ac:dyDescent="0.3">
      <c r="G2157" s="2"/>
    </row>
    <row r="2158" spans="7:7" x14ac:dyDescent="0.3">
      <c r="G2158" s="2"/>
    </row>
    <row r="2159" spans="7:7" x14ac:dyDescent="0.3">
      <c r="G2159" s="2"/>
    </row>
    <row r="2160" spans="7:7" x14ac:dyDescent="0.3">
      <c r="G2160" s="2"/>
    </row>
    <row r="2161" spans="7:7" x14ac:dyDescent="0.3">
      <c r="G2161" s="2"/>
    </row>
    <row r="2162" spans="7:7" x14ac:dyDescent="0.3">
      <c r="G2162" s="2"/>
    </row>
    <row r="2163" spans="7:7" x14ac:dyDescent="0.3">
      <c r="G2163" s="2"/>
    </row>
    <row r="2164" spans="7:7" x14ac:dyDescent="0.3">
      <c r="G2164" s="2"/>
    </row>
    <row r="2165" spans="7:7" x14ac:dyDescent="0.3">
      <c r="G2165" s="2"/>
    </row>
    <row r="2166" spans="7:7" x14ac:dyDescent="0.3">
      <c r="G2166" s="2"/>
    </row>
    <row r="2167" spans="7:7" x14ac:dyDescent="0.3">
      <c r="G2167" s="2"/>
    </row>
    <row r="2168" spans="7:7" x14ac:dyDescent="0.3">
      <c r="G2168" s="2"/>
    </row>
    <row r="2169" spans="7:7" x14ac:dyDescent="0.3">
      <c r="G2169" s="2"/>
    </row>
    <row r="2170" spans="7:7" x14ac:dyDescent="0.3">
      <c r="G2170" s="2"/>
    </row>
    <row r="2171" spans="7:7" x14ac:dyDescent="0.3">
      <c r="G2171" s="2"/>
    </row>
    <row r="2172" spans="7:7" x14ac:dyDescent="0.3">
      <c r="G2172" s="2"/>
    </row>
    <row r="2173" spans="7:7" x14ac:dyDescent="0.3">
      <c r="G2173" s="2"/>
    </row>
    <row r="2174" spans="7:7" x14ac:dyDescent="0.3">
      <c r="G2174" s="2"/>
    </row>
    <row r="2175" spans="7:7" x14ac:dyDescent="0.3">
      <c r="G2175" s="2"/>
    </row>
    <row r="2176" spans="7:7" x14ac:dyDescent="0.3">
      <c r="G2176" s="2"/>
    </row>
    <row r="2177" spans="7:7" x14ac:dyDescent="0.3">
      <c r="G2177" s="2"/>
    </row>
    <row r="2178" spans="7:7" x14ac:dyDescent="0.3">
      <c r="G2178" s="2"/>
    </row>
    <row r="2179" spans="7:7" x14ac:dyDescent="0.3">
      <c r="G2179" s="2"/>
    </row>
    <row r="2180" spans="7:7" x14ac:dyDescent="0.3">
      <c r="G2180" s="2"/>
    </row>
    <row r="2181" spans="7:7" x14ac:dyDescent="0.3">
      <c r="G2181" s="2"/>
    </row>
    <row r="2182" spans="7:7" x14ac:dyDescent="0.3">
      <c r="G2182" s="2"/>
    </row>
    <row r="2183" spans="7:7" x14ac:dyDescent="0.3">
      <c r="G2183" s="2"/>
    </row>
    <row r="2184" spans="7:7" x14ac:dyDescent="0.3">
      <c r="G2184" s="2"/>
    </row>
    <row r="2185" spans="7:7" x14ac:dyDescent="0.3">
      <c r="G2185" s="2"/>
    </row>
    <row r="2186" spans="7:7" x14ac:dyDescent="0.3">
      <c r="G2186" s="2"/>
    </row>
    <row r="2187" spans="7:7" x14ac:dyDescent="0.3">
      <c r="G2187" s="2"/>
    </row>
    <row r="2188" spans="7:7" x14ac:dyDescent="0.3">
      <c r="G2188" s="2"/>
    </row>
    <row r="2189" spans="7:7" x14ac:dyDescent="0.3">
      <c r="G2189" s="2"/>
    </row>
    <row r="2190" spans="7:7" x14ac:dyDescent="0.3">
      <c r="G2190" s="2"/>
    </row>
    <row r="2191" spans="7:7" x14ac:dyDescent="0.3">
      <c r="G2191" s="2"/>
    </row>
    <row r="2192" spans="7:7" x14ac:dyDescent="0.3">
      <c r="G2192" s="2"/>
    </row>
    <row r="2193" spans="7:7" x14ac:dyDescent="0.3">
      <c r="G2193" s="2"/>
    </row>
    <row r="2194" spans="7:7" x14ac:dyDescent="0.3">
      <c r="G2194" s="2"/>
    </row>
    <row r="2195" spans="7:7" x14ac:dyDescent="0.3">
      <c r="G2195" s="2"/>
    </row>
    <row r="2196" spans="7:7" x14ac:dyDescent="0.3">
      <c r="G2196" s="2"/>
    </row>
    <row r="2197" spans="7:7" x14ac:dyDescent="0.3">
      <c r="G2197" s="2"/>
    </row>
    <row r="2198" spans="7:7" x14ac:dyDescent="0.3">
      <c r="G2198" s="2"/>
    </row>
    <row r="2199" spans="7:7" x14ac:dyDescent="0.3">
      <c r="G2199" s="2"/>
    </row>
    <row r="2200" spans="7:7" x14ac:dyDescent="0.3">
      <c r="G2200" s="2"/>
    </row>
    <row r="2201" spans="7:7" x14ac:dyDescent="0.3">
      <c r="G2201" s="2"/>
    </row>
    <row r="2202" spans="7:7" x14ac:dyDescent="0.3">
      <c r="G2202" s="2"/>
    </row>
    <row r="2203" spans="7:7" x14ac:dyDescent="0.3">
      <c r="G2203" s="2"/>
    </row>
    <row r="2204" spans="7:7" x14ac:dyDescent="0.3">
      <c r="G2204" s="2"/>
    </row>
    <row r="2205" spans="7:7" x14ac:dyDescent="0.3">
      <c r="G2205" s="2"/>
    </row>
    <row r="2206" spans="7:7" x14ac:dyDescent="0.3">
      <c r="G2206" s="2"/>
    </row>
    <row r="2207" spans="7:7" x14ac:dyDescent="0.3">
      <c r="G2207" s="2"/>
    </row>
    <row r="2208" spans="7:7" x14ac:dyDescent="0.3">
      <c r="G2208" s="2"/>
    </row>
    <row r="2209" spans="7:7" x14ac:dyDescent="0.3">
      <c r="G2209" s="2"/>
    </row>
    <row r="2210" spans="7:7" x14ac:dyDescent="0.3">
      <c r="G2210" s="2"/>
    </row>
    <row r="2211" spans="7:7" x14ac:dyDescent="0.3">
      <c r="G2211" s="2"/>
    </row>
    <row r="2212" spans="7:7" x14ac:dyDescent="0.3">
      <c r="G2212" s="2"/>
    </row>
    <row r="2213" spans="7:7" x14ac:dyDescent="0.3">
      <c r="G2213" s="2"/>
    </row>
    <row r="2214" spans="7:7" x14ac:dyDescent="0.3">
      <c r="G2214" s="2"/>
    </row>
    <row r="2215" spans="7:7" x14ac:dyDescent="0.3">
      <c r="G2215" s="2"/>
    </row>
    <row r="2216" spans="7:7" x14ac:dyDescent="0.3">
      <c r="G2216" s="2"/>
    </row>
    <row r="2217" spans="7:7" x14ac:dyDescent="0.3">
      <c r="G2217" s="2"/>
    </row>
    <row r="2218" spans="7:7" x14ac:dyDescent="0.3">
      <c r="G2218" s="2"/>
    </row>
    <row r="2219" spans="7:7" x14ac:dyDescent="0.3">
      <c r="G2219" s="2"/>
    </row>
    <row r="2220" spans="7:7" x14ac:dyDescent="0.3">
      <c r="G2220" s="2"/>
    </row>
    <row r="2221" spans="7:7" x14ac:dyDescent="0.3">
      <c r="G2221" s="2"/>
    </row>
    <row r="2222" spans="7:7" x14ac:dyDescent="0.3">
      <c r="G2222" s="2"/>
    </row>
    <row r="2223" spans="7:7" x14ac:dyDescent="0.3">
      <c r="G2223" s="2"/>
    </row>
    <row r="2224" spans="7:7" x14ac:dyDescent="0.3">
      <c r="G2224" s="2"/>
    </row>
    <row r="2225" spans="7:7" x14ac:dyDescent="0.3">
      <c r="G2225" s="2"/>
    </row>
    <row r="2226" spans="7:7" x14ac:dyDescent="0.3">
      <c r="G2226" s="2"/>
    </row>
    <row r="2227" spans="7:7" x14ac:dyDescent="0.3">
      <c r="G2227" s="2"/>
    </row>
    <row r="2228" spans="7:7" x14ac:dyDescent="0.3">
      <c r="G2228" s="2"/>
    </row>
    <row r="2229" spans="7:7" x14ac:dyDescent="0.3">
      <c r="G2229" s="2"/>
    </row>
    <row r="2230" spans="7:7" x14ac:dyDescent="0.3">
      <c r="G2230" s="2"/>
    </row>
    <row r="2231" spans="7:7" x14ac:dyDescent="0.3">
      <c r="G2231" s="2"/>
    </row>
    <row r="2232" spans="7:7" x14ac:dyDescent="0.3">
      <c r="G2232" s="2"/>
    </row>
    <row r="2233" spans="7:7" x14ac:dyDescent="0.3">
      <c r="G2233" s="2"/>
    </row>
    <row r="2234" spans="7:7" x14ac:dyDescent="0.3">
      <c r="G2234" s="2"/>
    </row>
    <row r="2235" spans="7:7" x14ac:dyDescent="0.3">
      <c r="G2235" s="2"/>
    </row>
    <row r="2236" spans="7:7" x14ac:dyDescent="0.3">
      <c r="G2236" s="2"/>
    </row>
    <row r="2237" spans="7:7" x14ac:dyDescent="0.3">
      <c r="G2237" s="2"/>
    </row>
    <row r="2238" spans="7:7" x14ac:dyDescent="0.3">
      <c r="G2238" s="2"/>
    </row>
    <row r="2239" spans="7:7" x14ac:dyDescent="0.3">
      <c r="G2239" s="2"/>
    </row>
    <row r="2240" spans="7:7" x14ac:dyDescent="0.3">
      <c r="G2240" s="2"/>
    </row>
    <row r="2241" spans="7:7" x14ac:dyDescent="0.3">
      <c r="G2241" s="2"/>
    </row>
    <row r="2242" spans="7:7" x14ac:dyDescent="0.3">
      <c r="G2242" s="2"/>
    </row>
    <row r="2243" spans="7:7" x14ac:dyDescent="0.3">
      <c r="G2243" s="2"/>
    </row>
    <row r="2244" spans="7:7" x14ac:dyDescent="0.3">
      <c r="G2244" s="2"/>
    </row>
    <row r="2245" spans="7:7" x14ac:dyDescent="0.3">
      <c r="G2245" s="2"/>
    </row>
    <row r="2246" spans="7:7" x14ac:dyDescent="0.3">
      <c r="G2246" s="2"/>
    </row>
    <row r="2247" spans="7:7" x14ac:dyDescent="0.3">
      <c r="G2247" s="2"/>
    </row>
    <row r="2248" spans="7:7" x14ac:dyDescent="0.3">
      <c r="G2248" s="2"/>
    </row>
    <row r="2249" spans="7:7" x14ac:dyDescent="0.3">
      <c r="G2249" s="2"/>
    </row>
    <row r="2250" spans="7:7" x14ac:dyDescent="0.3">
      <c r="G2250" s="2"/>
    </row>
    <row r="2251" spans="7:7" x14ac:dyDescent="0.3">
      <c r="G2251" s="2"/>
    </row>
    <row r="2252" spans="7:7" x14ac:dyDescent="0.3">
      <c r="G2252" s="2"/>
    </row>
    <row r="2253" spans="7:7" x14ac:dyDescent="0.3">
      <c r="G2253" s="2"/>
    </row>
    <row r="2254" spans="7:7" x14ac:dyDescent="0.3">
      <c r="G2254" s="2"/>
    </row>
    <row r="2255" spans="7:7" x14ac:dyDescent="0.3">
      <c r="G2255" s="2"/>
    </row>
    <row r="2256" spans="7:7" x14ac:dyDescent="0.3">
      <c r="G2256" s="2"/>
    </row>
    <row r="2257" spans="7:7" x14ac:dyDescent="0.3">
      <c r="G2257" s="2"/>
    </row>
    <row r="2258" spans="7:7" x14ac:dyDescent="0.3">
      <c r="G2258" s="2"/>
    </row>
    <row r="2259" spans="7:7" x14ac:dyDescent="0.3">
      <c r="G2259" s="2"/>
    </row>
    <row r="2260" spans="7:7" x14ac:dyDescent="0.3">
      <c r="G2260" s="2"/>
    </row>
    <row r="2261" spans="7:7" x14ac:dyDescent="0.3">
      <c r="G2261" s="2"/>
    </row>
    <row r="2262" spans="7:7" x14ac:dyDescent="0.3">
      <c r="G2262" s="2"/>
    </row>
    <row r="2263" spans="7:7" x14ac:dyDescent="0.3">
      <c r="G2263" s="2"/>
    </row>
    <row r="2264" spans="7:7" x14ac:dyDescent="0.3">
      <c r="G2264" s="2"/>
    </row>
    <row r="2265" spans="7:7" x14ac:dyDescent="0.3">
      <c r="G2265" s="2"/>
    </row>
    <row r="2266" spans="7:7" x14ac:dyDescent="0.3">
      <c r="G2266" s="2"/>
    </row>
    <row r="2267" spans="7:7" x14ac:dyDescent="0.3">
      <c r="G2267" s="2"/>
    </row>
    <row r="2268" spans="7:7" x14ac:dyDescent="0.3">
      <c r="G2268" s="2"/>
    </row>
    <row r="2269" spans="7:7" x14ac:dyDescent="0.3">
      <c r="G2269" s="2"/>
    </row>
    <row r="2270" spans="7:7" x14ac:dyDescent="0.3">
      <c r="G2270" s="2"/>
    </row>
    <row r="2271" spans="7:7" x14ac:dyDescent="0.3">
      <c r="G2271" s="2"/>
    </row>
    <row r="2272" spans="7:7" x14ac:dyDescent="0.3">
      <c r="G2272" s="2"/>
    </row>
    <row r="2273" spans="7:7" x14ac:dyDescent="0.3">
      <c r="G2273" s="2"/>
    </row>
    <row r="2274" spans="7:7" x14ac:dyDescent="0.3">
      <c r="G2274" s="2"/>
    </row>
    <row r="2275" spans="7:7" x14ac:dyDescent="0.3">
      <c r="G2275" s="2"/>
    </row>
    <row r="2276" spans="7:7" x14ac:dyDescent="0.3">
      <c r="G2276" s="2"/>
    </row>
    <row r="2277" spans="7:7" x14ac:dyDescent="0.3">
      <c r="G2277" s="2"/>
    </row>
    <row r="2278" spans="7:7" x14ac:dyDescent="0.3">
      <c r="G2278" s="2"/>
    </row>
    <row r="2279" spans="7:7" x14ac:dyDescent="0.3">
      <c r="G2279" s="2"/>
    </row>
    <row r="2280" spans="7:7" x14ac:dyDescent="0.3">
      <c r="G2280" s="2"/>
    </row>
    <row r="2281" spans="7:7" x14ac:dyDescent="0.3">
      <c r="G2281" s="2"/>
    </row>
    <row r="2282" spans="7:7" x14ac:dyDescent="0.3">
      <c r="G2282" s="2"/>
    </row>
    <row r="2283" spans="7:7" x14ac:dyDescent="0.3">
      <c r="G2283" s="2"/>
    </row>
    <row r="2284" spans="7:7" x14ac:dyDescent="0.3">
      <c r="G2284" s="2"/>
    </row>
    <row r="2285" spans="7:7" x14ac:dyDescent="0.3">
      <c r="G2285" s="2"/>
    </row>
    <row r="2286" spans="7:7" x14ac:dyDescent="0.3">
      <c r="G2286" s="2"/>
    </row>
    <row r="2287" spans="7:7" x14ac:dyDescent="0.3">
      <c r="G2287" s="2"/>
    </row>
    <row r="2288" spans="7:7" x14ac:dyDescent="0.3">
      <c r="G2288" s="2"/>
    </row>
    <row r="2289" spans="7:7" x14ac:dyDescent="0.3">
      <c r="G2289" s="2"/>
    </row>
    <row r="2290" spans="7:7" x14ac:dyDescent="0.3">
      <c r="G2290" s="2"/>
    </row>
    <row r="2291" spans="7:7" x14ac:dyDescent="0.3">
      <c r="G2291" s="2"/>
    </row>
    <row r="2292" spans="7:7" x14ac:dyDescent="0.3">
      <c r="G2292" s="2"/>
    </row>
    <row r="2293" spans="7:7" x14ac:dyDescent="0.3">
      <c r="G2293" s="2"/>
    </row>
    <row r="2294" spans="7:7" x14ac:dyDescent="0.3">
      <c r="G2294" s="2"/>
    </row>
    <row r="2295" spans="7:7" x14ac:dyDescent="0.3">
      <c r="G2295" s="2"/>
    </row>
    <row r="2296" spans="7:7" x14ac:dyDescent="0.3">
      <c r="G2296" s="2"/>
    </row>
    <row r="2297" spans="7:7" x14ac:dyDescent="0.3">
      <c r="G2297" s="2"/>
    </row>
    <row r="2298" spans="7:7" x14ac:dyDescent="0.3">
      <c r="G2298" s="2"/>
    </row>
    <row r="2299" spans="7:7" x14ac:dyDescent="0.3">
      <c r="G2299" s="2"/>
    </row>
    <row r="2300" spans="7:7" x14ac:dyDescent="0.3">
      <c r="G2300" s="2"/>
    </row>
    <row r="2301" spans="7:7" x14ac:dyDescent="0.3">
      <c r="G2301" s="2"/>
    </row>
    <row r="2302" spans="7:7" x14ac:dyDescent="0.3">
      <c r="G2302" s="2"/>
    </row>
    <row r="2303" spans="7:7" x14ac:dyDescent="0.3">
      <c r="G2303" s="2"/>
    </row>
    <row r="2304" spans="7:7" x14ac:dyDescent="0.3">
      <c r="G2304" s="2"/>
    </row>
    <row r="2305" spans="7:7" x14ac:dyDescent="0.3">
      <c r="G2305" s="2"/>
    </row>
    <row r="2306" spans="7:7" x14ac:dyDescent="0.3">
      <c r="G2306" s="2"/>
    </row>
    <row r="2307" spans="7:7" x14ac:dyDescent="0.3">
      <c r="G2307" s="2"/>
    </row>
    <row r="2308" spans="7:7" x14ac:dyDescent="0.3">
      <c r="G2308" s="2"/>
    </row>
    <row r="2309" spans="7:7" x14ac:dyDescent="0.3">
      <c r="G2309" s="2"/>
    </row>
    <row r="2310" spans="7:7" x14ac:dyDescent="0.3">
      <c r="G2310" s="2"/>
    </row>
    <row r="2311" spans="7:7" x14ac:dyDescent="0.3">
      <c r="G2311" s="2"/>
    </row>
    <row r="2312" spans="7:7" x14ac:dyDescent="0.3">
      <c r="G2312" s="2"/>
    </row>
    <row r="2313" spans="7:7" x14ac:dyDescent="0.3">
      <c r="G2313" s="2"/>
    </row>
    <row r="2314" spans="7:7" x14ac:dyDescent="0.3">
      <c r="G2314" s="2"/>
    </row>
    <row r="2315" spans="7:7" x14ac:dyDescent="0.3">
      <c r="G2315" s="2"/>
    </row>
    <row r="2316" spans="7:7" x14ac:dyDescent="0.3">
      <c r="G2316" s="2"/>
    </row>
    <row r="2317" spans="7:7" x14ac:dyDescent="0.3">
      <c r="G2317" s="2"/>
    </row>
    <row r="2318" spans="7:7" x14ac:dyDescent="0.3">
      <c r="G2318" s="2"/>
    </row>
    <row r="2319" spans="7:7" x14ac:dyDescent="0.3">
      <c r="G2319" s="2"/>
    </row>
    <row r="2320" spans="7:7" x14ac:dyDescent="0.3">
      <c r="G2320" s="2"/>
    </row>
    <row r="2321" spans="7:7" x14ac:dyDescent="0.3">
      <c r="G2321" s="2"/>
    </row>
    <row r="2322" spans="7:7" x14ac:dyDescent="0.3">
      <c r="G2322" s="2"/>
    </row>
    <row r="2323" spans="7:7" x14ac:dyDescent="0.3">
      <c r="G2323" s="2"/>
    </row>
    <row r="2324" spans="7:7" x14ac:dyDescent="0.3">
      <c r="G2324" s="2"/>
    </row>
    <row r="2325" spans="7:7" x14ac:dyDescent="0.3">
      <c r="G2325" s="2"/>
    </row>
    <row r="2326" spans="7:7" x14ac:dyDescent="0.3">
      <c r="G2326" s="2"/>
    </row>
    <row r="2327" spans="7:7" x14ac:dyDescent="0.3">
      <c r="G2327" s="2"/>
    </row>
    <row r="2328" spans="7:7" x14ac:dyDescent="0.3">
      <c r="G2328" s="2"/>
    </row>
    <row r="2329" spans="7:7" x14ac:dyDescent="0.3">
      <c r="G2329" s="2"/>
    </row>
    <row r="2330" spans="7:7" x14ac:dyDescent="0.3">
      <c r="G2330" s="2"/>
    </row>
    <row r="2331" spans="7:7" x14ac:dyDescent="0.3">
      <c r="G2331" s="2"/>
    </row>
    <row r="2332" spans="7:7" x14ac:dyDescent="0.3">
      <c r="G2332" s="2"/>
    </row>
    <row r="2333" spans="7:7" x14ac:dyDescent="0.3">
      <c r="G2333" s="2"/>
    </row>
    <row r="2334" spans="7:7" x14ac:dyDescent="0.3">
      <c r="G2334" s="2"/>
    </row>
    <row r="2335" spans="7:7" x14ac:dyDescent="0.3">
      <c r="G2335" s="2"/>
    </row>
    <row r="2336" spans="7:7" x14ac:dyDescent="0.3">
      <c r="G2336" s="2"/>
    </row>
    <row r="2337" spans="7:7" x14ac:dyDescent="0.3">
      <c r="G2337" s="2"/>
    </row>
    <row r="2338" spans="7:7" x14ac:dyDescent="0.3">
      <c r="G2338" s="2"/>
    </row>
    <row r="2339" spans="7:7" x14ac:dyDescent="0.3">
      <c r="G2339" s="2"/>
    </row>
    <row r="2340" spans="7:7" x14ac:dyDescent="0.3">
      <c r="G2340" s="2"/>
    </row>
    <row r="2341" spans="7:7" x14ac:dyDescent="0.3">
      <c r="G2341" s="2"/>
    </row>
    <row r="2342" spans="7:7" x14ac:dyDescent="0.3">
      <c r="G2342" s="2"/>
    </row>
    <row r="2343" spans="7:7" x14ac:dyDescent="0.3">
      <c r="G2343" s="2"/>
    </row>
    <row r="2344" spans="7:7" x14ac:dyDescent="0.3">
      <c r="G2344" s="2"/>
    </row>
    <row r="2345" spans="7:7" x14ac:dyDescent="0.3">
      <c r="G2345" s="2"/>
    </row>
    <row r="2346" spans="7:7" x14ac:dyDescent="0.3">
      <c r="G2346" s="2"/>
    </row>
    <row r="2347" spans="7:7" x14ac:dyDescent="0.3">
      <c r="G2347" s="2"/>
    </row>
    <row r="2348" spans="7:7" x14ac:dyDescent="0.3">
      <c r="G2348" s="2"/>
    </row>
    <row r="2349" spans="7:7" x14ac:dyDescent="0.3">
      <c r="G2349" s="2"/>
    </row>
    <row r="2350" spans="7:7" x14ac:dyDescent="0.3">
      <c r="G2350" s="2"/>
    </row>
    <row r="2351" spans="7:7" x14ac:dyDescent="0.3">
      <c r="G2351" s="2"/>
    </row>
    <row r="2352" spans="7:7" x14ac:dyDescent="0.3">
      <c r="G2352" s="2"/>
    </row>
    <row r="2353" spans="7:7" x14ac:dyDescent="0.3">
      <c r="G2353" s="2"/>
    </row>
    <row r="2354" spans="7:7" x14ac:dyDescent="0.3">
      <c r="G2354" s="2"/>
    </row>
    <row r="2355" spans="7:7" x14ac:dyDescent="0.3">
      <c r="G2355" s="2"/>
    </row>
    <row r="2356" spans="7:7" x14ac:dyDescent="0.3">
      <c r="G2356" s="2"/>
    </row>
    <row r="2357" spans="7:7" x14ac:dyDescent="0.3">
      <c r="G2357" s="2"/>
    </row>
    <row r="2358" spans="7:7" x14ac:dyDescent="0.3">
      <c r="G2358" s="2"/>
    </row>
    <row r="2359" spans="7:7" x14ac:dyDescent="0.3">
      <c r="G2359" s="2"/>
    </row>
    <row r="2360" spans="7:7" x14ac:dyDescent="0.3">
      <c r="G2360" s="2"/>
    </row>
    <row r="2361" spans="7:7" x14ac:dyDescent="0.3">
      <c r="G2361" s="2"/>
    </row>
    <row r="2362" spans="7:7" x14ac:dyDescent="0.3">
      <c r="G2362" s="2"/>
    </row>
    <row r="2363" spans="7:7" x14ac:dyDescent="0.3">
      <c r="G2363" s="2"/>
    </row>
    <row r="2364" spans="7:7" x14ac:dyDescent="0.3">
      <c r="G2364" s="2"/>
    </row>
    <row r="2365" spans="7:7" x14ac:dyDescent="0.3">
      <c r="G2365" s="2"/>
    </row>
    <row r="2366" spans="7:7" x14ac:dyDescent="0.3">
      <c r="G2366" s="2"/>
    </row>
    <row r="2367" spans="7:7" x14ac:dyDescent="0.3">
      <c r="G2367" s="2"/>
    </row>
    <row r="2368" spans="7:7" x14ac:dyDescent="0.3">
      <c r="G2368" s="2"/>
    </row>
    <row r="2369" spans="7:7" x14ac:dyDescent="0.3">
      <c r="G2369" s="2"/>
    </row>
    <row r="2370" spans="7:7" x14ac:dyDescent="0.3">
      <c r="G2370" s="2"/>
    </row>
    <row r="2371" spans="7:7" x14ac:dyDescent="0.3">
      <c r="G2371" s="2"/>
    </row>
    <row r="2372" spans="7:7" x14ac:dyDescent="0.3">
      <c r="G2372" s="2"/>
    </row>
    <row r="2373" spans="7:7" x14ac:dyDescent="0.3">
      <c r="G2373" s="2"/>
    </row>
    <row r="2374" spans="7:7" x14ac:dyDescent="0.3">
      <c r="G2374" s="2"/>
    </row>
    <row r="2375" spans="7:7" x14ac:dyDescent="0.3">
      <c r="G2375" s="2"/>
    </row>
    <row r="2376" spans="7:7" x14ac:dyDescent="0.3">
      <c r="G2376" s="2"/>
    </row>
    <row r="2377" spans="7:7" x14ac:dyDescent="0.3">
      <c r="G2377" s="2"/>
    </row>
    <row r="2378" spans="7:7" x14ac:dyDescent="0.3">
      <c r="G2378" s="2"/>
    </row>
    <row r="2379" spans="7:7" x14ac:dyDescent="0.3">
      <c r="G2379" s="2"/>
    </row>
    <row r="2380" spans="7:7" x14ac:dyDescent="0.3">
      <c r="G2380" s="2"/>
    </row>
    <row r="2381" spans="7:7" x14ac:dyDescent="0.3">
      <c r="G2381" s="2"/>
    </row>
    <row r="2382" spans="7:7" x14ac:dyDescent="0.3">
      <c r="G2382" s="2"/>
    </row>
    <row r="2383" spans="7:7" x14ac:dyDescent="0.3">
      <c r="G2383" s="2"/>
    </row>
    <row r="2384" spans="7:7" x14ac:dyDescent="0.3">
      <c r="G2384" s="2"/>
    </row>
    <row r="2385" spans="7:7" x14ac:dyDescent="0.3">
      <c r="G2385" s="2"/>
    </row>
    <row r="2386" spans="7:7" x14ac:dyDescent="0.3">
      <c r="G2386" s="2"/>
    </row>
    <row r="2387" spans="7:7" x14ac:dyDescent="0.3">
      <c r="G2387" s="2"/>
    </row>
    <row r="2388" spans="7:7" x14ac:dyDescent="0.3">
      <c r="G2388" s="2"/>
    </row>
    <row r="2389" spans="7:7" x14ac:dyDescent="0.3">
      <c r="G2389" s="2"/>
    </row>
    <row r="2390" spans="7:7" x14ac:dyDescent="0.3">
      <c r="G2390" s="2"/>
    </row>
    <row r="2391" spans="7:7" x14ac:dyDescent="0.3">
      <c r="G2391" s="2"/>
    </row>
    <row r="2392" spans="7:7" x14ac:dyDescent="0.3">
      <c r="G2392" s="2"/>
    </row>
    <row r="2393" spans="7:7" x14ac:dyDescent="0.3">
      <c r="G2393" s="2"/>
    </row>
    <row r="2394" spans="7:7" x14ac:dyDescent="0.3">
      <c r="G2394" s="2"/>
    </row>
    <row r="2395" spans="7:7" x14ac:dyDescent="0.3">
      <c r="G2395" s="2"/>
    </row>
    <row r="2396" spans="7:7" x14ac:dyDescent="0.3">
      <c r="G2396" s="2"/>
    </row>
    <row r="2397" spans="7:7" x14ac:dyDescent="0.3">
      <c r="G2397" s="2"/>
    </row>
    <row r="2398" spans="7:7" x14ac:dyDescent="0.3">
      <c r="G2398" s="2"/>
    </row>
    <row r="2399" spans="7:7" x14ac:dyDescent="0.3">
      <c r="G2399" s="2"/>
    </row>
    <row r="2400" spans="7:7" x14ac:dyDescent="0.3">
      <c r="G2400" s="2"/>
    </row>
    <row r="2401" spans="7:7" x14ac:dyDescent="0.3">
      <c r="G2401" s="2"/>
    </row>
    <row r="2402" spans="7:7" x14ac:dyDescent="0.3">
      <c r="G2402" s="2"/>
    </row>
    <row r="2403" spans="7:7" x14ac:dyDescent="0.3">
      <c r="G2403" s="2"/>
    </row>
    <row r="2404" spans="7:7" x14ac:dyDescent="0.3">
      <c r="G2404" s="2"/>
    </row>
    <row r="2405" spans="7:7" x14ac:dyDescent="0.3">
      <c r="G2405" s="2"/>
    </row>
    <row r="2406" spans="7:7" x14ac:dyDescent="0.3">
      <c r="G2406" s="2"/>
    </row>
    <row r="2407" spans="7:7" x14ac:dyDescent="0.3">
      <c r="G2407" s="2"/>
    </row>
    <row r="2408" spans="7:7" x14ac:dyDescent="0.3">
      <c r="G2408" s="2"/>
    </row>
    <row r="2409" spans="7:7" x14ac:dyDescent="0.3">
      <c r="G2409" s="2"/>
    </row>
    <row r="2410" spans="7:7" x14ac:dyDescent="0.3">
      <c r="G2410" s="2"/>
    </row>
    <row r="2411" spans="7:7" x14ac:dyDescent="0.3">
      <c r="G2411" s="2"/>
    </row>
    <row r="2412" spans="7:7" x14ac:dyDescent="0.3">
      <c r="G2412" s="2"/>
    </row>
    <row r="2413" spans="7:7" x14ac:dyDescent="0.3">
      <c r="G2413" s="2"/>
    </row>
    <row r="2414" spans="7:7" x14ac:dyDescent="0.3">
      <c r="G2414" s="2"/>
    </row>
    <row r="2415" spans="7:7" x14ac:dyDescent="0.3">
      <c r="G2415" s="2"/>
    </row>
    <row r="2416" spans="7:7" x14ac:dyDescent="0.3">
      <c r="G2416" s="2"/>
    </row>
    <row r="2417" spans="7:7" x14ac:dyDescent="0.3">
      <c r="G2417" s="2"/>
    </row>
    <row r="2418" spans="7:7" x14ac:dyDescent="0.3">
      <c r="G2418" s="2"/>
    </row>
    <row r="2419" spans="7:7" x14ac:dyDescent="0.3">
      <c r="G2419" s="2"/>
    </row>
    <row r="2420" spans="7:7" x14ac:dyDescent="0.3">
      <c r="G2420" s="2"/>
    </row>
    <row r="2421" spans="7:7" x14ac:dyDescent="0.3">
      <c r="G2421" s="2"/>
    </row>
    <row r="2422" spans="7:7" x14ac:dyDescent="0.3">
      <c r="G2422" s="2"/>
    </row>
    <row r="2423" spans="7:7" x14ac:dyDescent="0.3">
      <c r="G2423" s="2"/>
    </row>
    <row r="2424" spans="7:7" x14ac:dyDescent="0.3">
      <c r="G2424" s="2"/>
    </row>
    <row r="2425" spans="7:7" x14ac:dyDescent="0.3">
      <c r="G2425" s="2"/>
    </row>
    <row r="2426" spans="7:7" x14ac:dyDescent="0.3">
      <c r="G2426" s="2"/>
    </row>
    <row r="2427" spans="7:7" x14ac:dyDescent="0.3">
      <c r="G2427" s="2"/>
    </row>
    <row r="2428" spans="7:7" x14ac:dyDescent="0.3">
      <c r="G2428" s="2"/>
    </row>
    <row r="2429" spans="7:7" x14ac:dyDescent="0.3">
      <c r="G2429" s="2"/>
    </row>
    <row r="2430" spans="7:7" x14ac:dyDescent="0.3">
      <c r="G2430" s="2"/>
    </row>
    <row r="2431" spans="7:7" x14ac:dyDescent="0.3">
      <c r="G2431" s="2"/>
    </row>
    <row r="2432" spans="7:7" x14ac:dyDescent="0.3">
      <c r="G2432" s="2"/>
    </row>
    <row r="2433" spans="7:7" x14ac:dyDescent="0.3">
      <c r="G2433" s="2"/>
    </row>
    <row r="2434" spans="7:7" x14ac:dyDescent="0.3">
      <c r="G2434" s="2"/>
    </row>
    <row r="2435" spans="7:7" x14ac:dyDescent="0.3">
      <c r="G2435" s="2"/>
    </row>
    <row r="2436" spans="7:7" x14ac:dyDescent="0.3">
      <c r="G2436" s="2"/>
    </row>
    <row r="2437" spans="7:7" x14ac:dyDescent="0.3">
      <c r="G2437" s="2"/>
    </row>
    <row r="2438" spans="7:7" x14ac:dyDescent="0.3">
      <c r="G2438" s="2"/>
    </row>
    <row r="2439" spans="7:7" x14ac:dyDescent="0.3">
      <c r="G2439" s="2"/>
    </row>
    <row r="2440" spans="7:7" x14ac:dyDescent="0.3">
      <c r="G2440" s="2"/>
    </row>
    <row r="2441" spans="7:7" x14ac:dyDescent="0.3">
      <c r="G2441" s="2"/>
    </row>
    <row r="2442" spans="7:7" x14ac:dyDescent="0.3">
      <c r="G2442" s="2"/>
    </row>
    <row r="2443" spans="7:7" x14ac:dyDescent="0.3">
      <c r="G2443" s="2"/>
    </row>
    <row r="2444" spans="7:7" x14ac:dyDescent="0.3">
      <c r="G2444" s="2"/>
    </row>
    <row r="2445" spans="7:7" x14ac:dyDescent="0.3">
      <c r="G2445" s="2"/>
    </row>
    <row r="2446" spans="7:7" x14ac:dyDescent="0.3">
      <c r="G2446" s="2"/>
    </row>
    <row r="2447" spans="7:7" x14ac:dyDescent="0.3">
      <c r="G2447" s="2"/>
    </row>
    <row r="2448" spans="7:7" x14ac:dyDescent="0.3">
      <c r="G2448" s="2"/>
    </row>
    <row r="2449" spans="7:7" x14ac:dyDescent="0.3">
      <c r="G2449" s="2"/>
    </row>
    <row r="2450" spans="7:7" x14ac:dyDescent="0.3">
      <c r="G2450" s="2"/>
    </row>
    <row r="2451" spans="7:7" x14ac:dyDescent="0.3">
      <c r="G2451" s="2"/>
    </row>
    <row r="2452" spans="7:7" x14ac:dyDescent="0.3">
      <c r="G2452" s="2"/>
    </row>
    <row r="2453" spans="7:7" x14ac:dyDescent="0.3">
      <c r="G2453" s="2"/>
    </row>
    <row r="2454" spans="7:7" x14ac:dyDescent="0.3">
      <c r="G2454" s="2"/>
    </row>
    <row r="2455" spans="7:7" x14ac:dyDescent="0.3">
      <c r="G2455" s="2"/>
    </row>
    <row r="2456" spans="7:7" x14ac:dyDescent="0.3">
      <c r="G2456" s="2"/>
    </row>
    <row r="2457" spans="7:7" x14ac:dyDescent="0.3">
      <c r="G2457" s="2"/>
    </row>
    <row r="2458" spans="7:7" x14ac:dyDescent="0.3">
      <c r="G2458" s="2"/>
    </row>
    <row r="2459" spans="7:7" x14ac:dyDescent="0.3">
      <c r="G2459" s="2"/>
    </row>
    <row r="2460" spans="7:7" x14ac:dyDescent="0.3">
      <c r="G2460" s="2"/>
    </row>
    <row r="2461" spans="7:7" x14ac:dyDescent="0.3">
      <c r="G2461" s="2"/>
    </row>
    <row r="2462" spans="7:7" x14ac:dyDescent="0.3">
      <c r="G2462" s="2"/>
    </row>
    <row r="2463" spans="7:7" x14ac:dyDescent="0.3">
      <c r="G2463" s="2"/>
    </row>
    <row r="2464" spans="7:7" x14ac:dyDescent="0.3">
      <c r="G2464" s="2"/>
    </row>
    <row r="2465" spans="7:7" x14ac:dyDescent="0.3">
      <c r="G2465" s="2"/>
    </row>
    <row r="2466" spans="7:7" x14ac:dyDescent="0.3">
      <c r="G2466" s="2"/>
    </row>
    <row r="2467" spans="7:7" x14ac:dyDescent="0.3">
      <c r="G2467" s="2"/>
    </row>
    <row r="2468" spans="7:7" x14ac:dyDescent="0.3">
      <c r="G2468" s="2"/>
    </row>
    <row r="2469" spans="7:7" x14ac:dyDescent="0.3">
      <c r="G2469" s="2"/>
    </row>
    <row r="2470" spans="7:7" x14ac:dyDescent="0.3">
      <c r="G2470" s="2"/>
    </row>
    <row r="2471" spans="7:7" x14ac:dyDescent="0.3">
      <c r="G2471" s="2"/>
    </row>
    <row r="2472" spans="7:7" x14ac:dyDescent="0.3">
      <c r="G2472" s="2"/>
    </row>
    <row r="2473" spans="7:7" x14ac:dyDescent="0.3">
      <c r="G2473" s="2"/>
    </row>
    <row r="2474" spans="7:7" x14ac:dyDescent="0.3">
      <c r="G2474" s="2"/>
    </row>
    <row r="2475" spans="7:7" x14ac:dyDescent="0.3">
      <c r="G2475" s="2"/>
    </row>
    <row r="2476" spans="7:7" x14ac:dyDescent="0.3">
      <c r="G2476" s="2"/>
    </row>
    <row r="2477" spans="7:7" x14ac:dyDescent="0.3">
      <c r="G2477" s="2"/>
    </row>
    <row r="2478" spans="7:7" x14ac:dyDescent="0.3">
      <c r="G2478" s="2"/>
    </row>
    <row r="2479" spans="7:7" x14ac:dyDescent="0.3">
      <c r="G2479" s="2"/>
    </row>
    <row r="2480" spans="7:7" x14ac:dyDescent="0.3">
      <c r="G2480" s="2"/>
    </row>
    <row r="2481" spans="7:7" x14ac:dyDescent="0.3">
      <c r="G2481" s="2"/>
    </row>
    <row r="2482" spans="7:7" x14ac:dyDescent="0.3">
      <c r="G2482" s="2"/>
    </row>
    <row r="2483" spans="7:7" x14ac:dyDescent="0.3">
      <c r="G2483" s="2"/>
    </row>
    <row r="2484" spans="7:7" x14ac:dyDescent="0.3">
      <c r="G2484" s="2"/>
    </row>
    <row r="2485" spans="7:7" x14ac:dyDescent="0.3">
      <c r="G2485" s="2"/>
    </row>
    <row r="2486" spans="7:7" x14ac:dyDescent="0.3">
      <c r="G2486" s="2"/>
    </row>
    <row r="2487" spans="7:7" x14ac:dyDescent="0.3">
      <c r="G2487" s="2"/>
    </row>
    <row r="2488" spans="7:7" x14ac:dyDescent="0.3">
      <c r="G2488" s="2"/>
    </row>
    <row r="2489" spans="7:7" x14ac:dyDescent="0.3">
      <c r="G2489" s="2"/>
    </row>
    <row r="2490" spans="7:7" x14ac:dyDescent="0.3">
      <c r="G2490" s="2"/>
    </row>
    <row r="2491" spans="7:7" x14ac:dyDescent="0.3">
      <c r="G2491" s="2"/>
    </row>
    <row r="2492" spans="7:7" x14ac:dyDescent="0.3">
      <c r="G2492" s="2"/>
    </row>
    <row r="2493" spans="7:7" x14ac:dyDescent="0.3">
      <c r="G2493" s="2"/>
    </row>
    <row r="2494" spans="7:7" x14ac:dyDescent="0.3">
      <c r="G2494" s="2"/>
    </row>
    <row r="2495" spans="7:7" x14ac:dyDescent="0.3">
      <c r="G2495" s="2"/>
    </row>
    <row r="2496" spans="7:7" x14ac:dyDescent="0.3">
      <c r="G2496" s="2"/>
    </row>
    <row r="2497" spans="7:7" x14ac:dyDescent="0.3">
      <c r="G2497" s="2"/>
    </row>
    <row r="2498" spans="7:7" x14ac:dyDescent="0.3">
      <c r="G2498" s="2"/>
    </row>
    <row r="2499" spans="7:7" x14ac:dyDescent="0.3">
      <c r="G2499" s="2"/>
    </row>
    <row r="2500" spans="7:7" x14ac:dyDescent="0.3">
      <c r="G2500" s="2"/>
    </row>
    <row r="2501" spans="7:7" x14ac:dyDescent="0.3">
      <c r="G2501" s="2"/>
    </row>
    <row r="2502" spans="7:7" x14ac:dyDescent="0.3">
      <c r="G2502" s="2"/>
    </row>
    <row r="2503" spans="7:7" x14ac:dyDescent="0.3">
      <c r="G2503" s="2"/>
    </row>
    <row r="2504" spans="7:7" x14ac:dyDescent="0.3">
      <c r="G2504" s="2"/>
    </row>
    <row r="2505" spans="7:7" x14ac:dyDescent="0.3">
      <c r="G2505" s="2"/>
    </row>
    <row r="2506" spans="7:7" x14ac:dyDescent="0.3">
      <c r="G2506" s="2"/>
    </row>
    <row r="2507" spans="7:7" x14ac:dyDescent="0.3">
      <c r="G2507" s="2"/>
    </row>
    <row r="2508" spans="7:7" x14ac:dyDescent="0.3">
      <c r="G2508" s="2"/>
    </row>
    <row r="2509" spans="7:7" x14ac:dyDescent="0.3">
      <c r="G2509" s="2"/>
    </row>
    <row r="2510" spans="7:7" x14ac:dyDescent="0.3">
      <c r="G2510" s="2"/>
    </row>
    <row r="2511" spans="7:7" x14ac:dyDescent="0.3">
      <c r="G2511" s="2"/>
    </row>
    <row r="2512" spans="7:7" x14ac:dyDescent="0.3">
      <c r="G2512" s="2"/>
    </row>
    <row r="2513" spans="7:7" x14ac:dyDescent="0.3">
      <c r="G2513" s="2"/>
    </row>
    <row r="2514" spans="7:7" x14ac:dyDescent="0.3">
      <c r="G2514" s="2"/>
    </row>
    <row r="2515" spans="7:7" x14ac:dyDescent="0.3">
      <c r="G2515" s="2"/>
    </row>
    <row r="2516" spans="7:7" x14ac:dyDescent="0.3">
      <c r="G2516" s="2"/>
    </row>
    <row r="2517" spans="7:7" x14ac:dyDescent="0.3">
      <c r="G2517" s="2"/>
    </row>
    <row r="2518" spans="7:7" x14ac:dyDescent="0.3">
      <c r="G2518" s="2"/>
    </row>
    <row r="2519" spans="7:7" x14ac:dyDescent="0.3">
      <c r="G2519" s="2"/>
    </row>
    <row r="2520" spans="7:7" x14ac:dyDescent="0.3">
      <c r="G2520" s="2"/>
    </row>
    <row r="2521" spans="7:7" x14ac:dyDescent="0.3">
      <c r="G2521" s="2"/>
    </row>
    <row r="2522" spans="7:7" x14ac:dyDescent="0.3">
      <c r="G2522" s="2"/>
    </row>
    <row r="2523" spans="7:7" x14ac:dyDescent="0.3">
      <c r="G2523" s="2"/>
    </row>
    <row r="2524" spans="7:7" x14ac:dyDescent="0.3">
      <c r="G2524" s="2"/>
    </row>
    <row r="2525" spans="7:7" x14ac:dyDescent="0.3">
      <c r="G2525" s="2"/>
    </row>
    <row r="2526" spans="7:7" x14ac:dyDescent="0.3">
      <c r="G2526" s="2"/>
    </row>
    <row r="2527" spans="7:7" x14ac:dyDescent="0.3">
      <c r="G2527" s="2"/>
    </row>
    <row r="2528" spans="7:7" x14ac:dyDescent="0.3">
      <c r="G2528" s="2"/>
    </row>
    <row r="2529" spans="7:7" x14ac:dyDescent="0.3">
      <c r="G2529" s="2"/>
    </row>
    <row r="2530" spans="7:7" x14ac:dyDescent="0.3">
      <c r="G2530" s="2"/>
    </row>
    <row r="2531" spans="7:7" x14ac:dyDescent="0.3">
      <c r="G2531" s="2"/>
    </row>
    <row r="2532" spans="7:7" x14ac:dyDescent="0.3">
      <c r="G2532" s="2"/>
    </row>
    <row r="2533" spans="7:7" x14ac:dyDescent="0.3">
      <c r="G2533" s="2"/>
    </row>
    <row r="2534" spans="7:7" x14ac:dyDescent="0.3">
      <c r="G2534" s="2"/>
    </row>
    <row r="2535" spans="7:7" x14ac:dyDescent="0.3">
      <c r="G2535" s="2"/>
    </row>
    <row r="2536" spans="7:7" x14ac:dyDescent="0.3">
      <c r="G2536" s="2"/>
    </row>
    <row r="2537" spans="7:7" x14ac:dyDescent="0.3">
      <c r="G2537" s="2"/>
    </row>
    <row r="2538" spans="7:7" x14ac:dyDescent="0.3">
      <c r="G2538" s="2"/>
    </row>
    <row r="2539" spans="7:7" x14ac:dyDescent="0.3">
      <c r="G2539" s="2"/>
    </row>
    <row r="2540" spans="7:7" x14ac:dyDescent="0.3">
      <c r="G2540" s="2"/>
    </row>
    <row r="2541" spans="7:7" x14ac:dyDescent="0.3">
      <c r="G2541" s="2"/>
    </row>
    <row r="2542" spans="7:7" x14ac:dyDescent="0.3">
      <c r="G2542" s="2"/>
    </row>
    <row r="2543" spans="7:7" x14ac:dyDescent="0.3">
      <c r="G2543" s="2"/>
    </row>
    <row r="2544" spans="7:7" x14ac:dyDescent="0.3">
      <c r="G2544" s="2"/>
    </row>
    <row r="2545" spans="7:7" x14ac:dyDescent="0.3">
      <c r="G2545" s="2"/>
    </row>
    <row r="2546" spans="7:7" x14ac:dyDescent="0.3">
      <c r="G2546" s="2"/>
    </row>
    <row r="2547" spans="7:7" x14ac:dyDescent="0.3">
      <c r="G2547" s="2"/>
    </row>
    <row r="2548" spans="7:7" x14ac:dyDescent="0.3">
      <c r="G2548" s="2"/>
    </row>
    <row r="2549" spans="7:7" x14ac:dyDescent="0.3">
      <c r="G2549" s="2"/>
    </row>
    <row r="2550" spans="7:7" x14ac:dyDescent="0.3">
      <c r="G2550" s="2"/>
    </row>
    <row r="2551" spans="7:7" x14ac:dyDescent="0.3">
      <c r="G2551" s="2"/>
    </row>
    <row r="2552" spans="7:7" x14ac:dyDescent="0.3">
      <c r="G2552" s="2"/>
    </row>
    <row r="2553" spans="7:7" x14ac:dyDescent="0.3">
      <c r="G2553" s="2"/>
    </row>
    <row r="2554" spans="7:7" x14ac:dyDescent="0.3">
      <c r="G2554" s="2"/>
    </row>
    <row r="2555" spans="7:7" x14ac:dyDescent="0.3">
      <c r="G2555" s="2"/>
    </row>
    <row r="2556" spans="7:7" x14ac:dyDescent="0.3">
      <c r="G2556" s="2"/>
    </row>
    <row r="2557" spans="7:7" x14ac:dyDescent="0.3">
      <c r="G2557" s="2"/>
    </row>
    <row r="2558" spans="7:7" x14ac:dyDescent="0.3">
      <c r="G2558" s="2"/>
    </row>
    <row r="2559" spans="7:7" x14ac:dyDescent="0.3">
      <c r="G2559" s="2"/>
    </row>
    <row r="2560" spans="7:7" x14ac:dyDescent="0.3">
      <c r="G2560" s="2"/>
    </row>
    <row r="2561" spans="7:7" x14ac:dyDescent="0.3">
      <c r="G2561" s="2"/>
    </row>
    <row r="2562" spans="7:7" x14ac:dyDescent="0.3">
      <c r="G2562" s="2"/>
    </row>
    <row r="2563" spans="7:7" x14ac:dyDescent="0.3">
      <c r="G2563" s="2"/>
    </row>
    <row r="2564" spans="7:7" x14ac:dyDescent="0.3">
      <c r="G2564" s="2"/>
    </row>
    <row r="2565" spans="7:7" x14ac:dyDescent="0.3">
      <c r="G2565" s="2"/>
    </row>
    <row r="2566" spans="7:7" x14ac:dyDescent="0.3">
      <c r="G2566" s="2"/>
    </row>
    <row r="2567" spans="7:7" x14ac:dyDescent="0.3">
      <c r="G2567" s="2"/>
    </row>
    <row r="2568" spans="7:7" x14ac:dyDescent="0.3">
      <c r="G2568" s="2"/>
    </row>
    <row r="2569" spans="7:7" x14ac:dyDescent="0.3">
      <c r="G2569" s="2"/>
    </row>
    <row r="2570" spans="7:7" x14ac:dyDescent="0.3">
      <c r="G2570" s="2"/>
    </row>
    <row r="2571" spans="7:7" x14ac:dyDescent="0.3">
      <c r="G2571" s="2"/>
    </row>
    <row r="2572" spans="7:7" x14ac:dyDescent="0.3">
      <c r="G2572" s="2"/>
    </row>
    <row r="2573" spans="7:7" x14ac:dyDescent="0.3">
      <c r="G2573" s="2"/>
    </row>
    <row r="2574" spans="7:7" x14ac:dyDescent="0.3">
      <c r="G2574" s="2"/>
    </row>
    <row r="2575" spans="7:7" x14ac:dyDescent="0.3">
      <c r="G2575" s="2"/>
    </row>
    <row r="2576" spans="7:7" x14ac:dyDescent="0.3">
      <c r="G2576" s="2"/>
    </row>
    <row r="2577" spans="7:7" x14ac:dyDescent="0.3">
      <c r="G2577" s="2"/>
    </row>
    <row r="2578" spans="7:7" x14ac:dyDescent="0.3">
      <c r="G2578" s="2"/>
    </row>
    <row r="2579" spans="7:7" x14ac:dyDescent="0.3">
      <c r="G2579" s="2"/>
    </row>
    <row r="2580" spans="7:7" x14ac:dyDescent="0.3">
      <c r="G2580" s="2"/>
    </row>
    <row r="2581" spans="7:7" x14ac:dyDescent="0.3">
      <c r="G2581" s="2"/>
    </row>
    <row r="2582" spans="7:7" x14ac:dyDescent="0.3">
      <c r="G2582" s="2"/>
    </row>
    <row r="2583" spans="7:7" x14ac:dyDescent="0.3">
      <c r="G2583" s="2"/>
    </row>
    <row r="2584" spans="7:7" x14ac:dyDescent="0.3">
      <c r="G2584" s="2"/>
    </row>
    <row r="2585" spans="7:7" x14ac:dyDescent="0.3">
      <c r="G2585" s="2"/>
    </row>
    <row r="2586" spans="7:7" x14ac:dyDescent="0.3">
      <c r="G2586" s="2"/>
    </row>
    <row r="2587" spans="7:7" x14ac:dyDescent="0.3">
      <c r="G2587" s="2"/>
    </row>
    <row r="2588" spans="7:7" x14ac:dyDescent="0.3">
      <c r="G2588" s="2"/>
    </row>
    <row r="2589" spans="7:7" x14ac:dyDescent="0.3">
      <c r="G2589" s="2"/>
    </row>
    <row r="2590" spans="7:7" x14ac:dyDescent="0.3">
      <c r="G2590" s="2"/>
    </row>
    <row r="2591" spans="7:7" x14ac:dyDescent="0.3">
      <c r="G2591" s="2"/>
    </row>
    <row r="2592" spans="7:7" x14ac:dyDescent="0.3">
      <c r="G2592" s="2"/>
    </row>
    <row r="2593" spans="7:7" x14ac:dyDescent="0.3">
      <c r="G2593" s="2"/>
    </row>
    <row r="2594" spans="7:7" x14ac:dyDescent="0.3">
      <c r="G2594" s="2"/>
    </row>
    <row r="2595" spans="7:7" x14ac:dyDescent="0.3">
      <c r="G2595" s="2"/>
    </row>
    <row r="2596" spans="7:7" x14ac:dyDescent="0.3">
      <c r="G2596" s="2"/>
    </row>
    <row r="2597" spans="7:7" x14ac:dyDescent="0.3">
      <c r="G2597" s="2"/>
    </row>
    <row r="2598" spans="7:7" x14ac:dyDescent="0.3">
      <c r="G2598" s="2"/>
    </row>
    <row r="2599" spans="7:7" x14ac:dyDescent="0.3">
      <c r="G2599" s="2"/>
    </row>
    <row r="2600" spans="7:7" x14ac:dyDescent="0.3">
      <c r="G2600" s="2"/>
    </row>
    <row r="2601" spans="7:7" x14ac:dyDescent="0.3">
      <c r="G2601" s="2"/>
    </row>
    <row r="2602" spans="7:7" x14ac:dyDescent="0.3">
      <c r="G2602" s="2"/>
    </row>
    <row r="2603" spans="7:7" x14ac:dyDescent="0.3">
      <c r="G2603" s="2"/>
    </row>
    <row r="2604" spans="7:7" x14ac:dyDescent="0.3">
      <c r="G2604" s="2"/>
    </row>
    <row r="2605" spans="7:7" x14ac:dyDescent="0.3">
      <c r="G2605" s="2"/>
    </row>
    <row r="2606" spans="7:7" x14ac:dyDescent="0.3">
      <c r="G2606" s="2"/>
    </row>
    <row r="2607" spans="7:7" x14ac:dyDescent="0.3">
      <c r="G2607" s="2"/>
    </row>
    <row r="2608" spans="7:7" x14ac:dyDescent="0.3">
      <c r="G2608" s="2"/>
    </row>
    <row r="2609" spans="7:7" x14ac:dyDescent="0.3">
      <c r="G2609" s="2"/>
    </row>
    <row r="2610" spans="7:7" x14ac:dyDescent="0.3">
      <c r="G2610" s="2"/>
    </row>
    <row r="2611" spans="7:7" x14ac:dyDescent="0.3">
      <c r="G2611" s="2"/>
    </row>
    <row r="2612" spans="7:7" x14ac:dyDescent="0.3">
      <c r="G2612" s="2"/>
    </row>
    <row r="2613" spans="7:7" x14ac:dyDescent="0.3">
      <c r="G2613" s="2"/>
    </row>
    <row r="2614" spans="7:7" x14ac:dyDescent="0.3">
      <c r="G2614" s="2"/>
    </row>
    <row r="2615" spans="7:7" x14ac:dyDescent="0.3">
      <c r="G2615" s="2"/>
    </row>
    <row r="2616" spans="7:7" x14ac:dyDescent="0.3">
      <c r="G2616" s="2"/>
    </row>
    <row r="2617" spans="7:7" x14ac:dyDescent="0.3">
      <c r="G2617" s="2"/>
    </row>
    <row r="2618" spans="7:7" x14ac:dyDescent="0.3">
      <c r="G2618" s="2"/>
    </row>
    <row r="2619" spans="7:7" x14ac:dyDescent="0.3">
      <c r="G2619" s="2"/>
    </row>
    <row r="2620" spans="7:7" x14ac:dyDescent="0.3">
      <c r="G2620" s="2"/>
    </row>
    <row r="2621" spans="7:7" x14ac:dyDescent="0.3">
      <c r="G2621" s="2"/>
    </row>
    <row r="2622" spans="7:7" x14ac:dyDescent="0.3">
      <c r="G2622" s="2"/>
    </row>
    <row r="2623" spans="7:7" x14ac:dyDescent="0.3">
      <c r="G2623" s="2"/>
    </row>
    <row r="2624" spans="7:7" x14ac:dyDescent="0.3">
      <c r="G2624" s="2"/>
    </row>
    <row r="2625" spans="7:7" x14ac:dyDescent="0.3">
      <c r="G2625" s="2"/>
    </row>
    <row r="2626" spans="7:7" x14ac:dyDescent="0.3">
      <c r="G2626" s="2"/>
    </row>
    <row r="2627" spans="7:7" x14ac:dyDescent="0.3">
      <c r="G2627" s="2"/>
    </row>
    <row r="2628" spans="7:7" x14ac:dyDescent="0.3">
      <c r="G2628" s="2"/>
    </row>
    <row r="2629" spans="7:7" x14ac:dyDescent="0.3">
      <c r="G2629" s="2"/>
    </row>
    <row r="2630" spans="7:7" x14ac:dyDescent="0.3">
      <c r="G2630" s="2"/>
    </row>
    <row r="2631" spans="7:7" x14ac:dyDescent="0.3">
      <c r="G2631" s="2"/>
    </row>
    <row r="2632" spans="7:7" x14ac:dyDescent="0.3">
      <c r="G2632" s="2"/>
    </row>
    <row r="2633" spans="7:7" x14ac:dyDescent="0.3">
      <c r="G2633" s="2"/>
    </row>
    <row r="2634" spans="7:7" x14ac:dyDescent="0.3">
      <c r="G2634" s="2"/>
    </row>
    <row r="2635" spans="7:7" x14ac:dyDescent="0.3">
      <c r="G2635" s="2"/>
    </row>
    <row r="2636" spans="7:7" x14ac:dyDescent="0.3">
      <c r="G2636" s="2"/>
    </row>
    <row r="2637" spans="7:7" x14ac:dyDescent="0.3">
      <c r="G2637" s="2"/>
    </row>
    <row r="2638" spans="7:7" x14ac:dyDescent="0.3">
      <c r="G2638" s="2"/>
    </row>
    <row r="2639" spans="7:7" x14ac:dyDescent="0.3">
      <c r="G2639" s="2"/>
    </row>
    <row r="2640" spans="7:7" x14ac:dyDescent="0.3">
      <c r="G2640" s="2"/>
    </row>
    <row r="2641" spans="7:7" x14ac:dyDescent="0.3">
      <c r="G2641" s="2"/>
    </row>
    <row r="2642" spans="7:7" x14ac:dyDescent="0.3">
      <c r="G2642" s="2"/>
    </row>
    <row r="2643" spans="7:7" x14ac:dyDescent="0.3">
      <c r="G2643" s="2"/>
    </row>
    <row r="2644" spans="7:7" x14ac:dyDescent="0.3">
      <c r="G2644" s="2"/>
    </row>
    <row r="2645" spans="7:7" x14ac:dyDescent="0.3">
      <c r="G2645" s="2"/>
    </row>
    <row r="2646" spans="7:7" x14ac:dyDescent="0.3">
      <c r="G2646" s="2"/>
    </row>
    <row r="2647" spans="7:7" x14ac:dyDescent="0.3">
      <c r="G2647" s="2"/>
    </row>
    <row r="2648" spans="7:7" x14ac:dyDescent="0.3">
      <c r="G2648" s="2"/>
    </row>
    <row r="2649" spans="7:7" x14ac:dyDescent="0.3">
      <c r="G2649" s="2"/>
    </row>
    <row r="2650" spans="7:7" x14ac:dyDescent="0.3">
      <c r="G2650" s="2"/>
    </row>
    <row r="2651" spans="7:7" x14ac:dyDescent="0.3">
      <c r="G2651" s="2"/>
    </row>
    <row r="2652" spans="7:7" x14ac:dyDescent="0.3">
      <c r="G2652" s="2"/>
    </row>
    <row r="2653" spans="7:7" x14ac:dyDescent="0.3">
      <c r="G2653" s="2"/>
    </row>
    <row r="2654" spans="7:7" x14ac:dyDescent="0.3">
      <c r="G2654" s="2"/>
    </row>
    <row r="2655" spans="7:7" x14ac:dyDescent="0.3">
      <c r="G2655" s="2"/>
    </row>
    <row r="2656" spans="7:7" x14ac:dyDescent="0.3">
      <c r="G2656" s="2"/>
    </row>
    <row r="2657" spans="7:7" x14ac:dyDescent="0.3">
      <c r="G2657" s="2"/>
    </row>
    <row r="2658" spans="7:7" x14ac:dyDescent="0.3">
      <c r="G2658" s="2"/>
    </row>
    <row r="2659" spans="7:7" x14ac:dyDescent="0.3">
      <c r="G2659" s="2"/>
    </row>
    <row r="2660" spans="7:7" x14ac:dyDescent="0.3">
      <c r="G2660" s="2"/>
    </row>
    <row r="2661" spans="7:7" x14ac:dyDescent="0.3">
      <c r="G2661" s="2"/>
    </row>
    <row r="2662" spans="7:7" x14ac:dyDescent="0.3">
      <c r="G2662" s="2"/>
    </row>
    <row r="2663" spans="7:7" x14ac:dyDescent="0.3">
      <c r="G2663" s="2"/>
    </row>
    <row r="2664" spans="7:7" x14ac:dyDescent="0.3">
      <c r="G2664" s="2"/>
    </row>
    <row r="2665" spans="7:7" x14ac:dyDescent="0.3">
      <c r="G2665" s="2"/>
    </row>
    <row r="2666" spans="7:7" x14ac:dyDescent="0.3">
      <c r="G2666" s="2"/>
    </row>
    <row r="2667" spans="7:7" x14ac:dyDescent="0.3">
      <c r="G2667" s="2"/>
    </row>
    <row r="2668" spans="7:7" x14ac:dyDescent="0.3">
      <c r="G2668" s="2"/>
    </row>
    <row r="2669" spans="7:7" x14ac:dyDescent="0.3">
      <c r="G2669" s="2"/>
    </row>
    <row r="2670" spans="7:7" x14ac:dyDescent="0.3">
      <c r="G2670" s="2"/>
    </row>
    <row r="2671" spans="7:7" x14ac:dyDescent="0.3">
      <c r="G2671" s="2"/>
    </row>
    <row r="2672" spans="7:7" x14ac:dyDescent="0.3">
      <c r="G2672" s="2"/>
    </row>
    <row r="2673" spans="7:7" x14ac:dyDescent="0.3">
      <c r="G2673" s="2"/>
    </row>
    <row r="2674" spans="7:7" x14ac:dyDescent="0.3">
      <c r="G2674" s="2"/>
    </row>
    <row r="2675" spans="7:7" x14ac:dyDescent="0.3">
      <c r="G2675" s="2"/>
    </row>
    <row r="2676" spans="7:7" x14ac:dyDescent="0.3">
      <c r="G2676" s="2"/>
    </row>
    <row r="2677" spans="7:7" x14ac:dyDescent="0.3">
      <c r="G2677" s="2"/>
    </row>
    <row r="2678" spans="7:7" x14ac:dyDescent="0.3">
      <c r="G2678" s="2"/>
    </row>
    <row r="2679" spans="7:7" x14ac:dyDescent="0.3">
      <c r="G2679" s="2"/>
    </row>
    <row r="2680" spans="7:7" x14ac:dyDescent="0.3">
      <c r="G2680" s="2"/>
    </row>
    <row r="2681" spans="7:7" x14ac:dyDescent="0.3">
      <c r="G2681" s="2"/>
    </row>
    <row r="2682" spans="7:7" x14ac:dyDescent="0.3">
      <c r="G2682" s="2"/>
    </row>
    <row r="2683" spans="7:7" x14ac:dyDescent="0.3">
      <c r="G2683" s="2"/>
    </row>
    <row r="2684" spans="7:7" x14ac:dyDescent="0.3">
      <c r="G2684" s="2"/>
    </row>
    <row r="2685" spans="7:7" x14ac:dyDescent="0.3">
      <c r="G2685" s="2"/>
    </row>
    <row r="2686" spans="7:7" x14ac:dyDescent="0.3">
      <c r="G2686" s="2"/>
    </row>
    <row r="2687" spans="7:7" x14ac:dyDescent="0.3">
      <c r="G2687" s="2"/>
    </row>
    <row r="2688" spans="7:7" x14ac:dyDescent="0.3">
      <c r="G2688" s="2"/>
    </row>
    <row r="2689" spans="7:7" x14ac:dyDescent="0.3">
      <c r="G2689" s="2"/>
    </row>
    <row r="2690" spans="7:7" x14ac:dyDescent="0.3">
      <c r="G2690" s="2"/>
    </row>
    <row r="2691" spans="7:7" x14ac:dyDescent="0.3">
      <c r="G2691" s="2"/>
    </row>
    <row r="2692" spans="7:7" x14ac:dyDescent="0.3">
      <c r="G2692" s="2"/>
    </row>
    <row r="2693" spans="7:7" x14ac:dyDescent="0.3">
      <c r="G2693" s="2"/>
    </row>
    <row r="2694" spans="7:7" x14ac:dyDescent="0.3">
      <c r="G2694" s="2"/>
    </row>
    <row r="2695" spans="7:7" x14ac:dyDescent="0.3">
      <c r="G2695" s="2"/>
    </row>
    <row r="2696" spans="7:7" x14ac:dyDescent="0.3">
      <c r="G2696" s="2"/>
    </row>
    <row r="2697" spans="7:7" x14ac:dyDescent="0.3">
      <c r="G2697" s="2"/>
    </row>
    <row r="2698" spans="7:7" x14ac:dyDescent="0.3">
      <c r="G2698" s="2"/>
    </row>
    <row r="2699" spans="7:7" x14ac:dyDescent="0.3">
      <c r="G2699" s="2"/>
    </row>
    <row r="2700" spans="7:7" x14ac:dyDescent="0.3">
      <c r="G2700" s="2"/>
    </row>
    <row r="2701" spans="7:7" x14ac:dyDescent="0.3">
      <c r="G2701" s="2"/>
    </row>
    <row r="2702" spans="7:7" x14ac:dyDescent="0.3">
      <c r="G2702" s="2"/>
    </row>
    <row r="2703" spans="7:7" x14ac:dyDescent="0.3">
      <c r="G2703" s="2"/>
    </row>
    <row r="2704" spans="7:7" x14ac:dyDescent="0.3">
      <c r="G2704" s="2"/>
    </row>
    <row r="2705" spans="7:7" x14ac:dyDescent="0.3">
      <c r="G2705" s="2"/>
    </row>
    <row r="2706" spans="7:7" x14ac:dyDescent="0.3">
      <c r="G2706" s="2"/>
    </row>
    <row r="2707" spans="7:7" x14ac:dyDescent="0.3">
      <c r="G2707" s="2"/>
    </row>
    <row r="2708" spans="7:7" x14ac:dyDescent="0.3">
      <c r="G2708" s="2"/>
    </row>
    <row r="2709" spans="7:7" x14ac:dyDescent="0.3">
      <c r="G2709" s="2"/>
    </row>
    <row r="2710" spans="7:7" x14ac:dyDescent="0.3">
      <c r="G2710" s="2"/>
    </row>
    <row r="2711" spans="7:7" x14ac:dyDescent="0.3">
      <c r="G2711" s="2"/>
    </row>
    <row r="2712" spans="7:7" x14ac:dyDescent="0.3">
      <c r="G2712" s="2"/>
    </row>
    <row r="2713" spans="7:7" x14ac:dyDescent="0.3">
      <c r="G2713" s="2"/>
    </row>
    <row r="2714" spans="7:7" x14ac:dyDescent="0.3">
      <c r="G2714" s="2"/>
    </row>
    <row r="2715" spans="7:7" x14ac:dyDescent="0.3">
      <c r="G2715" s="2"/>
    </row>
    <row r="2716" spans="7:7" x14ac:dyDescent="0.3">
      <c r="G2716" s="2"/>
    </row>
    <row r="2717" spans="7:7" x14ac:dyDescent="0.3">
      <c r="G2717" s="2"/>
    </row>
    <row r="2718" spans="7:7" x14ac:dyDescent="0.3">
      <c r="G2718" s="2"/>
    </row>
    <row r="2719" spans="7:7" x14ac:dyDescent="0.3">
      <c r="G2719" s="2"/>
    </row>
    <row r="2720" spans="7:7" x14ac:dyDescent="0.3">
      <c r="G2720" s="2"/>
    </row>
    <row r="2721" spans="7:7" x14ac:dyDescent="0.3">
      <c r="G2721" s="2"/>
    </row>
    <row r="2722" spans="7:7" x14ac:dyDescent="0.3">
      <c r="G2722" s="2"/>
    </row>
    <row r="2723" spans="7:7" x14ac:dyDescent="0.3">
      <c r="G2723" s="2"/>
    </row>
    <row r="2724" spans="7:7" x14ac:dyDescent="0.3">
      <c r="G2724" s="2"/>
    </row>
    <row r="2725" spans="7:7" x14ac:dyDescent="0.3">
      <c r="G2725" s="2"/>
    </row>
    <row r="2726" spans="7:7" x14ac:dyDescent="0.3">
      <c r="G2726" s="2"/>
    </row>
    <row r="2727" spans="7:7" x14ac:dyDescent="0.3">
      <c r="G2727" s="2"/>
    </row>
    <row r="2728" spans="7:7" x14ac:dyDescent="0.3">
      <c r="G2728" s="2"/>
    </row>
    <row r="2729" spans="7:7" x14ac:dyDescent="0.3">
      <c r="G2729" s="2"/>
    </row>
    <row r="2730" spans="7:7" x14ac:dyDescent="0.3">
      <c r="G2730" s="2"/>
    </row>
    <row r="2731" spans="7:7" x14ac:dyDescent="0.3">
      <c r="G2731" s="2"/>
    </row>
    <row r="2732" spans="7:7" x14ac:dyDescent="0.3">
      <c r="G2732" s="2"/>
    </row>
    <row r="2733" spans="7:7" x14ac:dyDescent="0.3">
      <c r="G2733" s="2"/>
    </row>
    <row r="2734" spans="7:7" x14ac:dyDescent="0.3">
      <c r="G2734" s="2"/>
    </row>
    <row r="2735" spans="7:7" x14ac:dyDescent="0.3">
      <c r="G2735" s="2"/>
    </row>
    <row r="2736" spans="7:7" x14ac:dyDescent="0.3">
      <c r="G2736" s="2"/>
    </row>
    <row r="2737" spans="7:7" x14ac:dyDescent="0.3">
      <c r="G2737" s="2"/>
    </row>
    <row r="2738" spans="7:7" x14ac:dyDescent="0.3">
      <c r="G2738" s="2"/>
    </row>
    <row r="2739" spans="7:7" x14ac:dyDescent="0.3">
      <c r="G2739" s="2"/>
    </row>
    <row r="2740" spans="7:7" x14ac:dyDescent="0.3">
      <c r="G2740" s="2"/>
    </row>
    <row r="2741" spans="7:7" x14ac:dyDescent="0.3">
      <c r="G2741" s="2"/>
    </row>
    <row r="2742" spans="7:7" x14ac:dyDescent="0.3">
      <c r="G2742" s="2"/>
    </row>
    <row r="2743" spans="7:7" x14ac:dyDescent="0.3">
      <c r="G2743" s="2"/>
    </row>
    <row r="2744" spans="7:7" x14ac:dyDescent="0.3">
      <c r="G2744" s="2"/>
    </row>
    <row r="2745" spans="7:7" x14ac:dyDescent="0.3">
      <c r="G2745" s="2"/>
    </row>
    <row r="2746" spans="7:7" x14ac:dyDescent="0.3">
      <c r="G2746" s="2"/>
    </row>
    <row r="2747" spans="7:7" x14ac:dyDescent="0.3">
      <c r="G2747" s="2"/>
    </row>
    <row r="2748" spans="7:7" x14ac:dyDescent="0.3">
      <c r="G2748" s="2"/>
    </row>
    <row r="2749" spans="7:7" x14ac:dyDescent="0.3">
      <c r="G2749" s="2"/>
    </row>
    <row r="2750" spans="7:7" x14ac:dyDescent="0.3">
      <c r="G2750" s="2"/>
    </row>
    <row r="2751" spans="7:7" x14ac:dyDescent="0.3">
      <c r="G2751" s="2"/>
    </row>
    <row r="2752" spans="7:7" x14ac:dyDescent="0.3">
      <c r="G2752" s="2"/>
    </row>
    <row r="2753" spans="7:7" x14ac:dyDescent="0.3">
      <c r="G2753" s="2"/>
    </row>
    <row r="2754" spans="7:7" x14ac:dyDescent="0.3">
      <c r="G2754" s="2"/>
    </row>
    <row r="2755" spans="7:7" x14ac:dyDescent="0.3">
      <c r="G2755" s="2"/>
    </row>
    <row r="2756" spans="7:7" x14ac:dyDescent="0.3">
      <c r="G2756" s="2"/>
    </row>
    <row r="2757" spans="7:7" x14ac:dyDescent="0.3">
      <c r="G2757" s="2"/>
    </row>
    <row r="2758" spans="7:7" x14ac:dyDescent="0.3">
      <c r="G2758" s="2"/>
    </row>
    <row r="2759" spans="7:7" x14ac:dyDescent="0.3">
      <c r="G2759" s="2"/>
    </row>
    <row r="2760" spans="7:7" x14ac:dyDescent="0.3">
      <c r="G2760" s="2"/>
    </row>
    <row r="2761" spans="7:7" x14ac:dyDescent="0.3">
      <c r="G2761" s="2"/>
    </row>
    <row r="2762" spans="7:7" x14ac:dyDescent="0.3">
      <c r="G2762" s="2"/>
    </row>
    <row r="2763" spans="7:7" x14ac:dyDescent="0.3">
      <c r="G2763" s="2"/>
    </row>
    <row r="2764" spans="7:7" x14ac:dyDescent="0.3">
      <c r="G2764" s="2"/>
    </row>
    <row r="2765" spans="7:7" x14ac:dyDescent="0.3">
      <c r="G2765" s="2"/>
    </row>
    <row r="2766" spans="7:7" x14ac:dyDescent="0.3">
      <c r="G2766" s="2"/>
    </row>
    <row r="2767" spans="7:7" x14ac:dyDescent="0.3">
      <c r="G2767" s="2"/>
    </row>
    <row r="2768" spans="7:7" x14ac:dyDescent="0.3">
      <c r="G2768" s="2"/>
    </row>
    <row r="2769" spans="7:7" x14ac:dyDescent="0.3">
      <c r="G2769" s="2"/>
    </row>
    <row r="2770" spans="7:7" x14ac:dyDescent="0.3">
      <c r="G2770" s="2"/>
    </row>
    <row r="2771" spans="7:7" x14ac:dyDescent="0.3">
      <c r="G2771" s="2"/>
    </row>
    <row r="2772" spans="7:7" x14ac:dyDescent="0.3">
      <c r="G2772" s="2"/>
    </row>
    <row r="2773" spans="7:7" x14ac:dyDescent="0.3">
      <c r="G2773" s="2"/>
    </row>
    <row r="2774" spans="7:7" x14ac:dyDescent="0.3">
      <c r="G2774" s="2"/>
    </row>
    <row r="2775" spans="7:7" x14ac:dyDescent="0.3">
      <c r="G2775" s="2"/>
    </row>
    <row r="2776" spans="7:7" x14ac:dyDescent="0.3">
      <c r="G2776" s="2"/>
    </row>
    <row r="2777" spans="7:7" x14ac:dyDescent="0.3">
      <c r="G2777" s="2"/>
    </row>
    <row r="2778" spans="7:7" x14ac:dyDescent="0.3">
      <c r="G2778" s="2"/>
    </row>
    <row r="2779" spans="7:7" x14ac:dyDescent="0.3">
      <c r="G2779" s="2"/>
    </row>
    <row r="2780" spans="7:7" x14ac:dyDescent="0.3">
      <c r="G2780" s="2"/>
    </row>
    <row r="2781" spans="7:7" x14ac:dyDescent="0.3">
      <c r="G2781" s="2"/>
    </row>
    <row r="2782" spans="7:7" x14ac:dyDescent="0.3">
      <c r="G2782" s="2"/>
    </row>
    <row r="2783" spans="7:7" x14ac:dyDescent="0.3">
      <c r="G2783" s="2"/>
    </row>
    <row r="2784" spans="7:7" x14ac:dyDescent="0.3">
      <c r="G2784" s="2"/>
    </row>
    <row r="2785" spans="7:7" x14ac:dyDescent="0.3">
      <c r="G2785" s="2"/>
    </row>
    <row r="2786" spans="7:7" x14ac:dyDescent="0.3">
      <c r="G2786" s="2"/>
    </row>
    <row r="2787" spans="7:7" x14ac:dyDescent="0.3">
      <c r="G2787" s="2"/>
    </row>
    <row r="2788" spans="7:7" x14ac:dyDescent="0.3">
      <c r="G2788" s="2"/>
    </row>
    <row r="2789" spans="7:7" x14ac:dyDescent="0.3">
      <c r="G2789" s="2"/>
    </row>
    <row r="2790" spans="7:7" x14ac:dyDescent="0.3">
      <c r="G2790" s="2"/>
    </row>
    <row r="2791" spans="7:7" x14ac:dyDescent="0.3">
      <c r="G2791" s="2"/>
    </row>
    <row r="2792" spans="7:7" x14ac:dyDescent="0.3">
      <c r="G2792" s="2"/>
    </row>
    <row r="2793" spans="7:7" x14ac:dyDescent="0.3">
      <c r="G2793" s="2"/>
    </row>
    <row r="2794" spans="7:7" x14ac:dyDescent="0.3">
      <c r="G2794" s="2"/>
    </row>
    <row r="2795" spans="7:7" x14ac:dyDescent="0.3">
      <c r="G2795" s="2"/>
    </row>
    <row r="2796" spans="7:7" x14ac:dyDescent="0.3">
      <c r="G2796" s="2"/>
    </row>
    <row r="2797" spans="7:7" x14ac:dyDescent="0.3">
      <c r="G2797" s="2"/>
    </row>
    <row r="2798" spans="7:7" x14ac:dyDescent="0.3">
      <c r="G2798" s="2"/>
    </row>
    <row r="2799" spans="7:7" x14ac:dyDescent="0.3">
      <c r="G2799" s="2"/>
    </row>
    <row r="2800" spans="7:7" x14ac:dyDescent="0.3">
      <c r="G2800" s="2"/>
    </row>
    <row r="2801" spans="7:7" x14ac:dyDescent="0.3">
      <c r="G2801" s="2"/>
    </row>
    <row r="2802" spans="7:7" x14ac:dyDescent="0.3">
      <c r="G2802" s="2"/>
    </row>
    <row r="2803" spans="7:7" x14ac:dyDescent="0.3">
      <c r="G2803" s="2"/>
    </row>
    <row r="2804" spans="7:7" x14ac:dyDescent="0.3">
      <c r="G2804" s="2"/>
    </row>
    <row r="2805" spans="7:7" x14ac:dyDescent="0.3">
      <c r="G2805" s="2"/>
    </row>
    <row r="2806" spans="7:7" x14ac:dyDescent="0.3">
      <c r="G2806" s="2"/>
    </row>
    <row r="2807" spans="7:7" x14ac:dyDescent="0.3">
      <c r="G2807" s="2"/>
    </row>
    <row r="2808" spans="7:7" x14ac:dyDescent="0.3">
      <c r="G2808" s="2"/>
    </row>
    <row r="2809" spans="7:7" x14ac:dyDescent="0.3">
      <c r="G2809" s="2"/>
    </row>
    <row r="2810" spans="7:7" x14ac:dyDescent="0.3">
      <c r="G2810" s="2"/>
    </row>
    <row r="2811" spans="7:7" x14ac:dyDescent="0.3">
      <c r="G2811" s="2"/>
    </row>
    <row r="2812" spans="7:7" x14ac:dyDescent="0.3">
      <c r="G2812" s="2"/>
    </row>
    <row r="2813" spans="7:7" x14ac:dyDescent="0.3">
      <c r="G2813" s="2"/>
    </row>
    <row r="2814" spans="7:7" x14ac:dyDescent="0.3">
      <c r="G2814" s="2"/>
    </row>
    <row r="2815" spans="7:7" x14ac:dyDescent="0.3">
      <c r="G2815" s="2"/>
    </row>
    <row r="2816" spans="7:7" x14ac:dyDescent="0.3">
      <c r="G2816" s="2"/>
    </row>
    <row r="2817" spans="7:7" x14ac:dyDescent="0.3">
      <c r="G2817" s="2"/>
    </row>
    <row r="2818" spans="7:7" x14ac:dyDescent="0.3">
      <c r="G2818" s="2"/>
    </row>
    <row r="2819" spans="7:7" x14ac:dyDescent="0.3">
      <c r="G2819" s="2"/>
    </row>
    <row r="2820" spans="7:7" x14ac:dyDescent="0.3">
      <c r="G2820" s="2"/>
    </row>
    <row r="2821" spans="7:7" x14ac:dyDescent="0.3">
      <c r="G2821" s="2"/>
    </row>
    <row r="2822" spans="7:7" x14ac:dyDescent="0.3">
      <c r="G2822" s="2"/>
    </row>
    <row r="2823" spans="7:7" x14ac:dyDescent="0.3">
      <c r="G2823" s="2"/>
    </row>
    <row r="2824" spans="7:7" x14ac:dyDescent="0.3">
      <c r="G2824" s="2"/>
    </row>
    <row r="2825" spans="7:7" x14ac:dyDescent="0.3">
      <c r="G2825" s="2"/>
    </row>
    <row r="2826" spans="7:7" x14ac:dyDescent="0.3">
      <c r="G2826" s="2"/>
    </row>
    <row r="2827" spans="7:7" x14ac:dyDescent="0.3">
      <c r="G2827" s="2"/>
    </row>
    <row r="2828" spans="7:7" x14ac:dyDescent="0.3">
      <c r="G2828" s="2"/>
    </row>
    <row r="2829" spans="7:7" x14ac:dyDescent="0.3">
      <c r="G2829" s="2"/>
    </row>
    <row r="2830" spans="7:7" x14ac:dyDescent="0.3">
      <c r="G2830" s="2"/>
    </row>
    <row r="2831" spans="7:7" x14ac:dyDescent="0.3">
      <c r="G2831" s="2"/>
    </row>
    <row r="2832" spans="7:7" x14ac:dyDescent="0.3">
      <c r="G2832" s="2"/>
    </row>
    <row r="2833" spans="7:7" x14ac:dyDescent="0.3">
      <c r="G2833" s="2"/>
    </row>
    <row r="2834" spans="7:7" x14ac:dyDescent="0.3">
      <c r="G2834" s="2"/>
    </row>
    <row r="2835" spans="7:7" x14ac:dyDescent="0.3">
      <c r="G2835" s="2"/>
    </row>
    <row r="2836" spans="7:7" x14ac:dyDescent="0.3">
      <c r="G2836" s="2"/>
    </row>
    <row r="2837" spans="7:7" x14ac:dyDescent="0.3">
      <c r="G2837" s="2"/>
    </row>
    <row r="2838" spans="7:7" x14ac:dyDescent="0.3">
      <c r="G2838" s="2"/>
    </row>
    <row r="2839" spans="7:7" x14ac:dyDescent="0.3">
      <c r="G2839" s="2"/>
    </row>
    <row r="2840" spans="7:7" x14ac:dyDescent="0.3">
      <c r="G2840" s="2"/>
    </row>
    <row r="2841" spans="7:7" x14ac:dyDescent="0.3">
      <c r="G2841" s="2"/>
    </row>
    <row r="2842" spans="7:7" x14ac:dyDescent="0.3">
      <c r="G2842" s="2"/>
    </row>
    <row r="2843" spans="7:7" x14ac:dyDescent="0.3">
      <c r="G2843" s="2"/>
    </row>
    <row r="2844" spans="7:7" x14ac:dyDescent="0.3">
      <c r="G2844" s="2"/>
    </row>
    <row r="2845" spans="7:7" x14ac:dyDescent="0.3">
      <c r="G2845" s="2"/>
    </row>
    <row r="2846" spans="7:7" x14ac:dyDescent="0.3">
      <c r="G2846" s="2"/>
    </row>
    <row r="2847" spans="7:7" x14ac:dyDescent="0.3">
      <c r="G2847" s="2"/>
    </row>
    <row r="2848" spans="7:7" x14ac:dyDescent="0.3">
      <c r="G2848" s="2"/>
    </row>
    <row r="2849" spans="7:7" x14ac:dyDescent="0.3">
      <c r="G2849" s="2"/>
    </row>
    <row r="2850" spans="7:7" x14ac:dyDescent="0.3">
      <c r="G2850" s="2"/>
    </row>
    <row r="2851" spans="7:7" x14ac:dyDescent="0.3">
      <c r="G2851" s="2"/>
    </row>
    <row r="2852" spans="7:7" x14ac:dyDescent="0.3">
      <c r="G2852" s="2"/>
    </row>
    <row r="2853" spans="7:7" x14ac:dyDescent="0.3">
      <c r="G2853" s="2"/>
    </row>
    <row r="2854" spans="7:7" x14ac:dyDescent="0.3">
      <c r="G2854" s="2"/>
    </row>
    <row r="2855" spans="7:7" x14ac:dyDescent="0.3">
      <c r="G2855" s="2"/>
    </row>
    <row r="2856" spans="7:7" x14ac:dyDescent="0.3">
      <c r="G2856" s="2"/>
    </row>
    <row r="2857" spans="7:7" x14ac:dyDescent="0.3">
      <c r="G2857" s="2"/>
    </row>
    <row r="2858" spans="7:7" x14ac:dyDescent="0.3">
      <c r="G2858" s="2"/>
    </row>
    <row r="2859" spans="7:7" x14ac:dyDescent="0.3">
      <c r="G2859" s="2"/>
    </row>
    <row r="2860" spans="7:7" x14ac:dyDescent="0.3">
      <c r="G2860" s="2"/>
    </row>
    <row r="2861" spans="7:7" x14ac:dyDescent="0.3">
      <c r="G2861" s="2"/>
    </row>
    <row r="2862" spans="7:7" x14ac:dyDescent="0.3">
      <c r="G2862" s="2"/>
    </row>
    <row r="2863" spans="7:7" x14ac:dyDescent="0.3">
      <c r="G2863" s="2"/>
    </row>
    <row r="2864" spans="7:7" x14ac:dyDescent="0.3">
      <c r="G2864" s="2"/>
    </row>
    <row r="2865" spans="7:7" x14ac:dyDescent="0.3">
      <c r="G2865" s="2"/>
    </row>
    <row r="2866" spans="7:7" x14ac:dyDescent="0.3">
      <c r="G2866" s="2"/>
    </row>
    <row r="2867" spans="7:7" x14ac:dyDescent="0.3">
      <c r="G2867" s="2"/>
    </row>
    <row r="2868" spans="7:7" x14ac:dyDescent="0.3">
      <c r="G2868" s="2"/>
    </row>
    <row r="2869" spans="7:7" x14ac:dyDescent="0.3">
      <c r="G2869" s="2"/>
    </row>
    <row r="2870" spans="7:7" x14ac:dyDescent="0.3">
      <c r="G2870" s="2"/>
    </row>
    <row r="2871" spans="7:7" x14ac:dyDescent="0.3">
      <c r="G2871" s="2"/>
    </row>
    <row r="2872" spans="7:7" x14ac:dyDescent="0.3">
      <c r="G2872" s="2"/>
    </row>
    <row r="2873" spans="7:7" x14ac:dyDescent="0.3">
      <c r="G2873" s="2"/>
    </row>
    <row r="2874" spans="7:7" x14ac:dyDescent="0.3">
      <c r="G2874" s="2"/>
    </row>
    <row r="2875" spans="7:7" x14ac:dyDescent="0.3">
      <c r="G2875" s="2"/>
    </row>
    <row r="2876" spans="7:7" x14ac:dyDescent="0.3">
      <c r="G2876" s="2"/>
    </row>
    <row r="2877" spans="7:7" x14ac:dyDescent="0.3">
      <c r="G2877" s="2"/>
    </row>
    <row r="2878" spans="7:7" x14ac:dyDescent="0.3">
      <c r="G2878" s="2"/>
    </row>
    <row r="2879" spans="7:7" x14ac:dyDescent="0.3">
      <c r="G2879" s="2"/>
    </row>
    <row r="2880" spans="7:7" x14ac:dyDescent="0.3">
      <c r="G2880" s="2"/>
    </row>
    <row r="2881" spans="7:7" x14ac:dyDescent="0.3">
      <c r="G2881" s="2"/>
    </row>
    <row r="2882" spans="7:7" x14ac:dyDescent="0.3">
      <c r="G2882" s="2"/>
    </row>
    <row r="2883" spans="7:7" x14ac:dyDescent="0.3">
      <c r="G2883" s="2"/>
    </row>
    <row r="2884" spans="7:7" x14ac:dyDescent="0.3">
      <c r="G2884" s="2"/>
    </row>
    <row r="2885" spans="7:7" x14ac:dyDescent="0.3">
      <c r="G2885" s="2"/>
    </row>
    <row r="2886" spans="7:7" x14ac:dyDescent="0.3">
      <c r="G2886" s="2"/>
    </row>
    <row r="2887" spans="7:7" x14ac:dyDescent="0.3">
      <c r="G2887" s="2"/>
    </row>
    <row r="2888" spans="7:7" x14ac:dyDescent="0.3">
      <c r="G2888" s="2"/>
    </row>
    <row r="2889" spans="7:7" x14ac:dyDescent="0.3">
      <c r="G2889" s="2"/>
    </row>
    <row r="2890" spans="7:7" x14ac:dyDescent="0.3">
      <c r="G2890" s="2"/>
    </row>
    <row r="2891" spans="7:7" x14ac:dyDescent="0.3">
      <c r="G2891" s="2"/>
    </row>
    <row r="2892" spans="7:7" x14ac:dyDescent="0.3">
      <c r="G2892" s="2"/>
    </row>
    <row r="2893" spans="7:7" x14ac:dyDescent="0.3">
      <c r="G2893" s="2"/>
    </row>
    <row r="2894" spans="7:7" x14ac:dyDescent="0.3">
      <c r="G2894" s="2"/>
    </row>
    <row r="2895" spans="7:7" x14ac:dyDescent="0.3">
      <c r="G2895" s="2"/>
    </row>
    <row r="2896" spans="7:7" x14ac:dyDescent="0.3">
      <c r="G2896" s="2"/>
    </row>
    <row r="2897" spans="7:7" x14ac:dyDescent="0.3">
      <c r="G2897" s="2"/>
    </row>
    <row r="2898" spans="7:7" x14ac:dyDescent="0.3">
      <c r="G2898" s="2"/>
    </row>
    <row r="2899" spans="7:7" x14ac:dyDescent="0.3">
      <c r="G2899" s="2"/>
    </row>
    <row r="2900" spans="7:7" x14ac:dyDescent="0.3">
      <c r="G2900" s="2"/>
    </row>
    <row r="2901" spans="7:7" x14ac:dyDescent="0.3">
      <c r="G2901" s="2"/>
    </row>
    <row r="2902" spans="7:7" x14ac:dyDescent="0.3">
      <c r="G2902" s="2"/>
    </row>
    <row r="2903" spans="7:7" x14ac:dyDescent="0.3">
      <c r="G2903" s="2"/>
    </row>
    <row r="2904" spans="7:7" x14ac:dyDescent="0.3">
      <c r="G2904" s="2"/>
    </row>
    <row r="2905" spans="7:7" x14ac:dyDescent="0.3">
      <c r="G2905" s="2"/>
    </row>
    <row r="2906" spans="7:7" x14ac:dyDescent="0.3">
      <c r="G2906" s="2"/>
    </row>
    <row r="2907" spans="7:7" x14ac:dyDescent="0.3">
      <c r="G2907" s="2"/>
    </row>
    <row r="2908" spans="7:7" x14ac:dyDescent="0.3">
      <c r="G2908" s="2"/>
    </row>
    <row r="2909" spans="7:7" x14ac:dyDescent="0.3">
      <c r="G2909" s="2"/>
    </row>
    <row r="2910" spans="7:7" x14ac:dyDescent="0.3">
      <c r="G2910" s="2"/>
    </row>
    <row r="2911" spans="7:7" x14ac:dyDescent="0.3">
      <c r="G2911" s="2"/>
    </row>
    <row r="2912" spans="7:7" x14ac:dyDescent="0.3">
      <c r="G2912" s="2"/>
    </row>
    <row r="2913" spans="7:7" x14ac:dyDescent="0.3">
      <c r="G2913" s="2"/>
    </row>
    <row r="2914" spans="7:7" x14ac:dyDescent="0.3">
      <c r="G2914" s="2"/>
    </row>
    <row r="2915" spans="7:7" x14ac:dyDescent="0.3">
      <c r="G2915" s="2"/>
    </row>
    <row r="2916" spans="7:7" x14ac:dyDescent="0.3">
      <c r="G2916" s="2"/>
    </row>
    <row r="2917" spans="7:7" x14ac:dyDescent="0.3">
      <c r="G2917" s="2"/>
    </row>
    <row r="2918" spans="7:7" x14ac:dyDescent="0.3">
      <c r="G2918" s="2"/>
    </row>
    <row r="2919" spans="7:7" x14ac:dyDescent="0.3">
      <c r="G2919" s="2"/>
    </row>
    <row r="2920" spans="7:7" x14ac:dyDescent="0.3">
      <c r="G2920" s="2"/>
    </row>
    <row r="2921" spans="7:7" x14ac:dyDescent="0.3">
      <c r="G2921" s="2"/>
    </row>
    <row r="2922" spans="7:7" x14ac:dyDescent="0.3">
      <c r="G2922" s="2"/>
    </row>
    <row r="2923" spans="7:7" x14ac:dyDescent="0.3">
      <c r="G2923" s="2"/>
    </row>
    <row r="2924" spans="7:7" x14ac:dyDescent="0.3">
      <c r="G2924" s="2"/>
    </row>
    <row r="2925" spans="7:7" x14ac:dyDescent="0.3">
      <c r="G2925" s="2"/>
    </row>
    <row r="2926" spans="7:7" x14ac:dyDescent="0.3">
      <c r="G2926" s="2"/>
    </row>
    <row r="2927" spans="7:7" x14ac:dyDescent="0.3">
      <c r="G2927" s="2"/>
    </row>
    <row r="2928" spans="7:7" x14ac:dyDescent="0.3">
      <c r="G2928" s="2"/>
    </row>
    <row r="2929" spans="7:7" x14ac:dyDescent="0.3">
      <c r="G2929" s="2"/>
    </row>
    <row r="2930" spans="7:7" x14ac:dyDescent="0.3">
      <c r="G2930" s="2"/>
    </row>
    <row r="2931" spans="7:7" x14ac:dyDescent="0.3">
      <c r="G2931" s="2"/>
    </row>
    <row r="2932" spans="7:7" x14ac:dyDescent="0.3">
      <c r="G2932" s="2"/>
    </row>
    <row r="2933" spans="7:7" x14ac:dyDescent="0.3">
      <c r="G2933" s="2"/>
    </row>
    <row r="2934" spans="7:7" x14ac:dyDescent="0.3">
      <c r="G2934" s="2"/>
    </row>
    <row r="2935" spans="7:7" x14ac:dyDescent="0.3">
      <c r="G2935" s="2"/>
    </row>
    <row r="2936" spans="7:7" x14ac:dyDescent="0.3">
      <c r="G2936" s="2"/>
    </row>
    <row r="2937" spans="7:7" x14ac:dyDescent="0.3">
      <c r="G2937" s="2"/>
    </row>
    <row r="2938" spans="7:7" x14ac:dyDescent="0.3">
      <c r="G2938" s="2"/>
    </row>
    <row r="2939" spans="7:7" x14ac:dyDescent="0.3">
      <c r="G2939" s="2"/>
    </row>
    <row r="2940" spans="7:7" x14ac:dyDescent="0.3">
      <c r="G2940" s="2"/>
    </row>
    <row r="2941" spans="7:7" x14ac:dyDescent="0.3">
      <c r="G2941" s="2"/>
    </row>
    <row r="2942" spans="7:7" x14ac:dyDescent="0.3">
      <c r="G2942" s="2"/>
    </row>
    <row r="2943" spans="7:7" x14ac:dyDescent="0.3">
      <c r="G2943" s="2"/>
    </row>
    <row r="2944" spans="7:7" x14ac:dyDescent="0.3">
      <c r="G2944" s="2"/>
    </row>
    <row r="2945" spans="7:7" x14ac:dyDescent="0.3">
      <c r="G2945" s="2"/>
    </row>
    <row r="2946" spans="7:7" x14ac:dyDescent="0.3">
      <c r="G2946" s="2"/>
    </row>
    <row r="2947" spans="7:7" x14ac:dyDescent="0.3">
      <c r="G2947" s="2"/>
    </row>
    <row r="2948" spans="7:7" x14ac:dyDescent="0.3">
      <c r="G2948" s="2"/>
    </row>
    <row r="2949" spans="7:7" x14ac:dyDescent="0.3">
      <c r="G2949" s="2"/>
    </row>
    <row r="2950" spans="7:7" x14ac:dyDescent="0.3">
      <c r="G2950" s="2"/>
    </row>
    <row r="2951" spans="7:7" x14ac:dyDescent="0.3">
      <c r="G2951" s="2"/>
    </row>
    <row r="2952" spans="7:7" x14ac:dyDescent="0.3">
      <c r="G2952" s="2"/>
    </row>
    <row r="2953" spans="7:7" x14ac:dyDescent="0.3">
      <c r="G2953" s="2"/>
    </row>
    <row r="2954" spans="7:7" x14ac:dyDescent="0.3">
      <c r="G2954" s="2"/>
    </row>
    <row r="2955" spans="7:7" x14ac:dyDescent="0.3">
      <c r="G2955" s="2"/>
    </row>
    <row r="2956" spans="7:7" x14ac:dyDescent="0.3">
      <c r="G2956" s="2"/>
    </row>
    <row r="2957" spans="7:7" x14ac:dyDescent="0.3">
      <c r="G2957" s="2"/>
    </row>
    <row r="2958" spans="7:7" x14ac:dyDescent="0.3">
      <c r="G2958" s="2"/>
    </row>
    <row r="2959" spans="7:7" x14ac:dyDescent="0.3">
      <c r="G2959" s="2"/>
    </row>
    <row r="2960" spans="7:7" x14ac:dyDescent="0.3">
      <c r="G2960" s="2"/>
    </row>
    <row r="2961" spans="7:7" x14ac:dyDescent="0.3">
      <c r="G2961" s="2"/>
    </row>
    <row r="2962" spans="7:7" x14ac:dyDescent="0.3">
      <c r="G2962" s="2"/>
    </row>
    <row r="2963" spans="7:7" x14ac:dyDescent="0.3">
      <c r="G2963" s="2"/>
    </row>
    <row r="2964" spans="7:7" x14ac:dyDescent="0.3">
      <c r="G2964" s="2"/>
    </row>
    <row r="2965" spans="7:7" x14ac:dyDescent="0.3">
      <c r="G2965" s="2"/>
    </row>
    <row r="2966" spans="7:7" x14ac:dyDescent="0.3">
      <c r="G2966" s="2"/>
    </row>
    <row r="2967" spans="7:7" x14ac:dyDescent="0.3">
      <c r="G2967" s="2"/>
    </row>
    <row r="2968" spans="7:7" x14ac:dyDescent="0.3">
      <c r="G2968" s="2"/>
    </row>
    <row r="2969" spans="7:7" x14ac:dyDescent="0.3">
      <c r="G2969" s="2"/>
    </row>
    <row r="2970" spans="7:7" x14ac:dyDescent="0.3">
      <c r="G2970" s="2"/>
    </row>
    <row r="2971" spans="7:7" x14ac:dyDescent="0.3">
      <c r="G2971" s="2"/>
    </row>
    <row r="2972" spans="7:7" x14ac:dyDescent="0.3">
      <c r="G2972" s="2"/>
    </row>
    <row r="2973" spans="7:7" x14ac:dyDescent="0.3">
      <c r="G2973" s="2"/>
    </row>
    <row r="2974" spans="7:7" x14ac:dyDescent="0.3">
      <c r="G2974" s="2"/>
    </row>
    <row r="2975" spans="7:7" x14ac:dyDescent="0.3">
      <c r="G2975" s="2"/>
    </row>
    <row r="2976" spans="7:7" x14ac:dyDescent="0.3">
      <c r="G2976" s="2"/>
    </row>
    <row r="2977" spans="7:7" x14ac:dyDescent="0.3">
      <c r="G2977" s="2"/>
    </row>
    <row r="2978" spans="7:7" x14ac:dyDescent="0.3">
      <c r="G2978" s="2"/>
    </row>
    <row r="2979" spans="7:7" x14ac:dyDescent="0.3">
      <c r="G2979" s="2"/>
    </row>
    <row r="2980" spans="7:7" x14ac:dyDescent="0.3">
      <c r="G2980" s="2"/>
    </row>
    <row r="2981" spans="7:7" x14ac:dyDescent="0.3">
      <c r="G2981" s="2"/>
    </row>
    <row r="2982" spans="7:7" x14ac:dyDescent="0.3">
      <c r="G2982" s="2"/>
    </row>
    <row r="2983" spans="7:7" x14ac:dyDescent="0.3">
      <c r="G2983" s="2"/>
    </row>
    <row r="2984" spans="7:7" x14ac:dyDescent="0.3">
      <c r="G2984" s="2"/>
    </row>
    <row r="2985" spans="7:7" x14ac:dyDescent="0.3">
      <c r="G2985" s="2"/>
    </row>
    <row r="2986" spans="7:7" x14ac:dyDescent="0.3">
      <c r="G2986" s="2"/>
    </row>
    <row r="2987" spans="7:7" x14ac:dyDescent="0.3">
      <c r="G2987" s="2"/>
    </row>
    <row r="2988" spans="7:7" x14ac:dyDescent="0.3">
      <c r="G2988" s="2"/>
    </row>
    <row r="2989" spans="7:7" x14ac:dyDescent="0.3">
      <c r="G2989" s="2"/>
    </row>
    <row r="2990" spans="7:7" x14ac:dyDescent="0.3">
      <c r="G2990" s="2"/>
    </row>
    <row r="2991" spans="7:7" x14ac:dyDescent="0.3">
      <c r="G2991" s="2"/>
    </row>
    <row r="2992" spans="7:7" x14ac:dyDescent="0.3">
      <c r="G2992" s="2"/>
    </row>
    <row r="2993" spans="7:7" x14ac:dyDescent="0.3">
      <c r="G2993" s="2"/>
    </row>
    <row r="2994" spans="7:7" x14ac:dyDescent="0.3">
      <c r="G2994" s="2"/>
    </row>
    <row r="2995" spans="7:7" x14ac:dyDescent="0.3">
      <c r="G2995" s="2"/>
    </row>
    <row r="2996" spans="7:7" x14ac:dyDescent="0.3">
      <c r="G2996" s="2"/>
    </row>
    <row r="2997" spans="7:7" x14ac:dyDescent="0.3">
      <c r="G2997" s="2"/>
    </row>
    <row r="2998" spans="7:7" x14ac:dyDescent="0.3">
      <c r="G2998" s="2"/>
    </row>
    <row r="2999" spans="7:7" x14ac:dyDescent="0.3">
      <c r="G2999" s="2"/>
    </row>
    <row r="3000" spans="7:7" x14ac:dyDescent="0.3">
      <c r="G3000" s="2"/>
    </row>
    <row r="3001" spans="7:7" x14ac:dyDescent="0.3">
      <c r="G3001" s="2"/>
    </row>
    <row r="3002" spans="7:7" x14ac:dyDescent="0.3">
      <c r="G3002" s="2"/>
    </row>
    <row r="3003" spans="7:7" x14ac:dyDescent="0.3">
      <c r="G3003" s="2"/>
    </row>
    <row r="3004" spans="7:7" x14ac:dyDescent="0.3">
      <c r="G3004" s="2"/>
    </row>
    <row r="3005" spans="7:7" x14ac:dyDescent="0.3">
      <c r="G3005" s="2"/>
    </row>
    <row r="3006" spans="7:7" x14ac:dyDescent="0.3">
      <c r="G3006" s="2"/>
    </row>
    <row r="3007" spans="7:7" x14ac:dyDescent="0.3">
      <c r="G3007" s="2"/>
    </row>
    <row r="3008" spans="7:7" x14ac:dyDescent="0.3">
      <c r="G3008" s="2"/>
    </row>
    <row r="3009" spans="7:7" x14ac:dyDescent="0.3">
      <c r="G3009" s="2"/>
    </row>
    <row r="3010" spans="7:7" x14ac:dyDescent="0.3">
      <c r="G3010" s="2"/>
    </row>
    <row r="3011" spans="7:7" x14ac:dyDescent="0.3">
      <c r="G3011" s="2"/>
    </row>
    <row r="3012" spans="7:7" x14ac:dyDescent="0.3">
      <c r="G3012" s="2"/>
    </row>
    <row r="3013" spans="7:7" x14ac:dyDescent="0.3">
      <c r="G3013" s="2"/>
    </row>
    <row r="3014" spans="7:7" x14ac:dyDescent="0.3">
      <c r="G3014" s="2"/>
    </row>
    <row r="3015" spans="7:7" x14ac:dyDescent="0.3">
      <c r="G3015" s="2"/>
    </row>
    <row r="3016" spans="7:7" x14ac:dyDescent="0.3">
      <c r="G3016" s="2"/>
    </row>
    <row r="3017" spans="7:7" x14ac:dyDescent="0.3">
      <c r="G3017" s="2"/>
    </row>
    <row r="3018" spans="7:7" x14ac:dyDescent="0.3">
      <c r="G3018" s="2"/>
    </row>
    <row r="3019" spans="7:7" x14ac:dyDescent="0.3">
      <c r="G3019" s="2"/>
    </row>
    <row r="3020" spans="7:7" x14ac:dyDescent="0.3">
      <c r="G3020" s="2"/>
    </row>
    <row r="3021" spans="7:7" x14ac:dyDescent="0.3">
      <c r="G3021" s="2"/>
    </row>
    <row r="3022" spans="7:7" x14ac:dyDescent="0.3">
      <c r="G3022" s="2"/>
    </row>
    <row r="3023" spans="7:7" x14ac:dyDescent="0.3">
      <c r="G3023" s="2"/>
    </row>
    <row r="3024" spans="7:7" x14ac:dyDescent="0.3">
      <c r="G3024" s="2"/>
    </row>
    <row r="3025" spans="7:7" x14ac:dyDescent="0.3">
      <c r="G3025" s="2"/>
    </row>
    <row r="3026" spans="7:7" x14ac:dyDescent="0.3">
      <c r="G3026" s="2"/>
    </row>
    <row r="3027" spans="7:7" x14ac:dyDescent="0.3">
      <c r="G3027" s="2"/>
    </row>
    <row r="3028" spans="7:7" x14ac:dyDescent="0.3">
      <c r="G3028" s="2"/>
    </row>
    <row r="3029" spans="7:7" x14ac:dyDescent="0.3">
      <c r="G3029" s="2"/>
    </row>
    <row r="3030" spans="7:7" x14ac:dyDescent="0.3">
      <c r="G3030" s="2"/>
    </row>
    <row r="3031" spans="7:7" x14ac:dyDescent="0.3">
      <c r="G3031" s="2"/>
    </row>
    <row r="3032" spans="7:7" x14ac:dyDescent="0.3">
      <c r="G3032" s="2"/>
    </row>
    <row r="3033" spans="7:7" x14ac:dyDescent="0.3">
      <c r="G3033" s="2"/>
    </row>
    <row r="3034" spans="7:7" x14ac:dyDescent="0.3">
      <c r="G3034" s="2"/>
    </row>
    <row r="3035" spans="7:7" x14ac:dyDescent="0.3">
      <c r="G3035" s="2"/>
    </row>
    <row r="3036" spans="7:7" x14ac:dyDescent="0.3">
      <c r="G3036" s="2"/>
    </row>
    <row r="3037" spans="7:7" x14ac:dyDescent="0.3">
      <c r="G3037" s="2"/>
    </row>
    <row r="3038" spans="7:7" x14ac:dyDescent="0.3">
      <c r="G3038" s="2"/>
    </row>
    <row r="3039" spans="7:7" x14ac:dyDescent="0.3">
      <c r="G3039" s="2"/>
    </row>
    <row r="3040" spans="7:7" x14ac:dyDescent="0.3">
      <c r="G3040" s="2"/>
    </row>
    <row r="3041" spans="7:7" x14ac:dyDescent="0.3">
      <c r="G3041" s="2"/>
    </row>
    <row r="3042" spans="7:7" x14ac:dyDescent="0.3">
      <c r="G3042" s="2"/>
    </row>
    <row r="3043" spans="7:7" x14ac:dyDescent="0.3">
      <c r="G3043" s="2"/>
    </row>
    <row r="3044" spans="7:7" x14ac:dyDescent="0.3">
      <c r="G3044" s="2"/>
    </row>
    <row r="3045" spans="7:7" x14ac:dyDescent="0.3">
      <c r="G3045" s="2"/>
    </row>
    <row r="3046" spans="7:7" x14ac:dyDescent="0.3">
      <c r="G3046" s="2"/>
    </row>
    <row r="3047" spans="7:7" x14ac:dyDescent="0.3">
      <c r="G3047" s="2"/>
    </row>
    <row r="3048" spans="7:7" x14ac:dyDescent="0.3">
      <c r="G3048" s="2"/>
    </row>
    <row r="3049" spans="7:7" x14ac:dyDescent="0.3">
      <c r="G3049" s="2"/>
    </row>
    <row r="3050" spans="7:7" x14ac:dyDescent="0.3">
      <c r="G3050" s="2"/>
    </row>
    <row r="3051" spans="7:7" x14ac:dyDescent="0.3">
      <c r="G3051" s="2"/>
    </row>
    <row r="3052" spans="7:7" x14ac:dyDescent="0.3">
      <c r="G3052" s="2"/>
    </row>
    <row r="3053" spans="7:7" x14ac:dyDescent="0.3">
      <c r="G3053" s="2"/>
    </row>
    <row r="3054" spans="7:7" x14ac:dyDescent="0.3">
      <c r="G3054" s="2"/>
    </row>
    <row r="3055" spans="7:7" x14ac:dyDescent="0.3">
      <c r="G3055" s="2"/>
    </row>
    <row r="3056" spans="7:7" x14ac:dyDescent="0.3">
      <c r="G3056" s="2"/>
    </row>
    <row r="3057" spans="7:7" x14ac:dyDescent="0.3">
      <c r="G3057" s="2"/>
    </row>
    <row r="3058" spans="7:7" x14ac:dyDescent="0.3">
      <c r="G3058" s="2"/>
    </row>
    <row r="3059" spans="7:7" x14ac:dyDescent="0.3">
      <c r="G3059" s="2"/>
    </row>
    <row r="3060" spans="7:7" x14ac:dyDescent="0.3">
      <c r="G3060" s="2"/>
    </row>
    <row r="3061" spans="7:7" x14ac:dyDescent="0.3">
      <c r="G3061" s="2"/>
    </row>
    <row r="3062" spans="7:7" x14ac:dyDescent="0.3">
      <c r="G3062" s="2"/>
    </row>
    <row r="3063" spans="7:7" x14ac:dyDescent="0.3">
      <c r="G3063" s="2"/>
    </row>
    <row r="3064" spans="7:7" x14ac:dyDescent="0.3">
      <c r="G3064" s="2"/>
    </row>
    <row r="3065" spans="7:7" x14ac:dyDescent="0.3">
      <c r="G3065" s="2"/>
    </row>
    <row r="3066" spans="7:7" x14ac:dyDescent="0.3">
      <c r="G3066" s="2"/>
    </row>
    <row r="3067" spans="7:7" x14ac:dyDescent="0.3">
      <c r="G3067" s="2"/>
    </row>
    <row r="3068" spans="7:7" x14ac:dyDescent="0.3">
      <c r="G3068" s="2"/>
    </row>
    <row r="3069" spans="7:7" x14ac:dyDescent="0.3">
      <c r="G3069" s="2"/>
    </row>
    <row r="3070" spans="7:7" x14ac:dyDescent="0.3">
      <c r="G3070" s="2"/>
    </row>
    <row r="3071" spans="7:7" x14ac:dyDescent="0.3">
      <c r="G3071" s="2"/>
    </row>
    <row r="3072" spans="7:7" x14ac:dyDescent="0.3">
      <c r="G3072" s="2"/>
    </row>
    <row r="3073" spans="7:7" x14ac:dyDescent="0.3">
      <c r="G3073" s="2"/>
    </row>
    <row r="3074" spans="7:7" x14ac:dyDescent="0.3">
      <c r="G3074" s="2"/>
    </row>
    <row r="3075" spans="7:7" x14ac:dyDescent="0.3">
      <c r="G3075" s="2"/>
    </row>
    <row r="3076" spans="7:7" x14ac:dyDescent="0.3">
      <c r="G3076" s="2"/>
    </row>
    <row r="3077" spans="7:7" x14ac:dyDescent="0.3">
      <c r="G3077" s="2"/>
    </row>
    <row r="3078" spans="7:7" x14ac:dyDescent="0.3">
      <c r="G3078" s="2"/>
    </row>
    <row r="3079" spans="7:7" x14ac:dyDescent="0.3">
      <c r="G3079" s="2"/>
    </row>
    <row r="3080" spans="7:7" x14ac:dyDescent="0.3">
      <c r="G3080" s="2"/>
    </row>
    <row r="3081" spans="7:7" x14ac:dyDescent="0.3">
      <c r="G3081" s="2"/>
    </row>
    <row r="3082" spans="7:7" x14ac:dyDescent="0.3">
      <c r="G3082" s="2"/>
    </row>
    <row r="3083" spans="7:7" x14ac:dyDescent="0.3">
      <c r="G3083" s="2"/>
    </row>
    <row r="3084" spans="7:7" x14ac:dyDescent="0.3">
      <c r="G3084" s="2"/>
    </row>
    <row r="3085" spans="7:7" x14ac:dyDescent="0.3">
      <c r="G3085" s="2"/>
    </row>
    <row r="3086" spans="7:7" x14ac:dyDescent="0.3">
      <c r="G3086" s="2"/>
    </row>
    <row r="3087" spans="7:7" x14ac:dyDescent="0.3">
      <c r="G3087" s="2"/>
    </row>
    <row r="3088" spans="7:7" x14ac:dyDescent="0.3">
      <c r="G3088" s="2"/>
    </row>
    <row r="3089" spans="7:7" x14ac:dyDescent="0.3">
      <c r="G3089" s="2"/>
    </row>
    <row r="3090" spans="7:7" x14ac:dyDescent="0.3">
      <c r="G3090" s="2"/>
    </row>
    <row r="3091" spans="7:7" x14ac:dyDescent="0.3">
      <c r="G3091" s="2"/>
    </row>
    <row r="3092" spans="7:7" x14ac:dyDescent="0.3">
      <c r="G3092" s="2"/>
    </row>
    <row r="3093" spans="7:7" x14ac:dyDescent="0.3">
      <c r="G3093" s="2"/>
    </row>
    <row r="3094" spans="7:7" x14ac:dyDescent="0.3">
      <c r="G3094" s="2"/>
    </row>
    <row r="3095" spans="7:7" x14ac:dyDescent="0.3">
      <c r="G3095" s="2"/>
    </row>
    <row r="3096" spans="7:7" x14ac:dyDescent="0.3">
      <c r="G3096" s="2"/>
    </row>
    <row r="3097" spans="7:7" x14ac:dyDescent="0.3">
      <c r="G3097" s="2"/>
    </row>
    <row r="3098" spans="7:7" x14ac:dyDescent="0.3">
      <c r="G3098" s="2"/>
    </row>
    <row r="3099" spans="7:7" x14ac:dyDescent="0.3">
      <c r="G3099" s="2"/>
    </row>
    <row r="3100" spans="7:7" x14ac:dyDescent="0.3">
      <c r="G3100" s="2"/>
    </row>
    <row r="3101" spans="7:7" x14ac:dyDescent="0.3">
      <c r="G3101" s="2"/>
    </row>
    <row r="3102" spans="7:7" x14ac:dyDescent="0.3">
      <c r="G3102" s="2"/>
    </row>
    <row r="3103" spans="7:7" x14ac:dyDescent="0.3">
      <c r="G3103" s="2"/>
    </row>
    <row r="3104" spans="7:7" x14ac:dyDescent="0.3">
      <c r="G3104" s="2"/>
    </row>
    <row r="3105" spans="7:7" x14ac:dyDescent="0.3">
      <c r="G3105" s="2"/>
    </row>
    <row r="3106" spans="7:7" x14ac:dyDescent="0.3">
      <c r="G3106" s="2"/>
    </row>
    <row r="3107" spans="7:7" x14ac:dyDescent="0.3">
      <c r="G3107" s="2"/>
    </row>
    <row r="3108" spans="7:7" x14ac:dyDescent="0.3">
      <c r="G3108" s="2"/>
    </row>
    <row r="3109" spans="7:7" x14ac:dyDescent="0.3">
      <c r="G3109" s="2"/>
    </row>
    <row r="3110" spans="7:7" x14ac:dyDescent="0.3">
      <c r="G3110" s="2"/>
    </row>
    <row r="3111" spans="7:7" x14ac:dyDescent="0.3">
      <c r="G3111" s="2"/>
    </row>
    <row r="3112" spans="7:7" x14ac:dyDescent="0.3">
      <c r="G3112" s="2"/>
    </row>
    <row r="3113" spans="7:7" x14ac:dyDescent="0.3">
      <c r="G3113" s="2"/>
    </row>
    <row r="3114" spans="7:7" x14ac:dyDescent="0.3">
      <c r="G3114" s="2"/>
    </row>
    <row r="3115" spans="7:7" x14ac:dyDescent="0.3">
      <c r="G3115" s="2"/>
    </row>
    <row r="3116" spans="7:7" x14ac:dyDescent="0.3">
      <c r="G3116" s="2"/>
    </row>
    <row r="3117" spans="7:7" x14ac:dyDescent="0.3">
      <c r="G3117" s="2"/>
    </row>
    <row r="3118" spans="7:7" x14ac:dyDescent="0.3">
      <c r="G3118" s="2"/>
    </row>
    <row r="3119" spans="7:7" x14ac:dyDescent="0.3">
      <c r="G3119" s="2"/>
    </row>
    <row r="3120" spans="7:7" x14ac:dyDescent="0.3">
      <c r="G3120" s="2"/>
    </row>
    <row r="3121" spans="7:7" x14ac:dyDescent="0.3">
      <c r="G3121" s="2"/>
    </row>
    <row r="3122" spans="7:7" x14ac:dyDescent="0.3">
      <c r="G3122" s="2"/>
    </row>
    <row r="3123" spans="7:7" x14ac:dyDescent="0.3">
      <c r="G3123" s="2"/>
    </row>
    <row r="3124" spans="7:7" x14ac:dyDescent="0.3">
      <c r="G3124" s="2"/>
    </row>
    <row r="3125" spans="7:7" x14ac:dyDescent="0.3">
      <c r="G3125" s="2"/>
    </row>
    <row r="3126" spans="7:7" x14ac:dyDescent="0.3">
      <c r="G3126" s="2"/>
    </row>
    <row r="3127" spans="7:7" x14ac:dyDescent="0.3">
      <c r="G3127" s="2"/>
    </row>
    <row r="3128" spans="7:7" x14ac:dyDescent="0.3">
      <c r="G3128" s="2"/>
    </row>
    <row r="3129" spans="7:7" x14ac:dyDescent="0.3">
      <c r="G3129" s="2"/>
    </row>
    <row r="3130" spans="7:7" x14ac:dyDescent="0.3">
      <c r="G3130" s="2"/>
    </row>
    <row r="3131" spans="7:7" x14ac:dyDescent="0.3">
      <c r="G3131" s="2"/>
    </row>
    <row r="3132" spans="7:7" x14ac:dyDescent="0.3">
      <c r="G3132" s="2"/>
    </row>
    <row r="3133" spans="7:7" x14ac:dyDescent="0.3">
      <c r="G3133" s="2"/>
    </row>
    <row r="3134" spans="7:7" x14ac:dyDescent="0.3">
      <c r="G3134" s="2"/>
    </row>
    <row r="3135" spans="7:7" x14ac:dyDescent="0.3">
      <c r="G3135" s="2"/>
    </row>
    <row r="3136" spans="7:7" x14ac:dyDescent="0.3">
      <c r="G3136" s="2"/>
    </row>
    <row r="3137" spans="7:7" x14ac:dyDescent="0.3">
      <c r="G3137" s="2"/>
    </row>
    <row r="3138" spans="7:7" x14ac:dyDescent="0.3">
      <c r="G3138" s="2"/>
    </row>
    <row r="3139" spans="7:7" x14ac:dyDescent="0.3">
      <c r="G3139" s="2"/>
    </row>
    <row r="3140" spans="7:7" x14ac:dyDescent="0.3">
      <c r="G3140" s="2"/>
    </row>
    <row r="3141" spans="7:7" x14ac:dyDescent="0.3">
      <c r="G3141" s="2"/>
    </row>
    <row r="3142" spans="7:7" x14ac:dyDescent="0.3">
      <c r="G3142" s="2"/>
    </row>
    <row r="3143" spans="7:7" x14ac:dyDescent="0.3">
      <c r="G3143" s="2"/>
    </row>
    <row r="3144" spans="7:7" x14ac:dyDescent="0.3">
      <c r="G3144" s="2"/>
    </row>
    <row r="3145" spans="7:7" x14ac:dyDescent="0.3">
      <c r="G3145" s="2"/>
    </row>
    <row r="3146" spans="7:7" x14ac:dyDescent="0.3">
      <c r="G3146" s="2"/>
    </row>
    <row r="3147" spans="7:7" x14ac:dyDescent="0.3">
      <c r="G3147" s="2"/>
    </row>
    <row r="3148" spans="7:7" x14ac:dyDescent="0.3">
      <c r="G3148" s="2"/>
    </row>
    <row r="3149" spans="7:7" x14ac:dyDescent="0.3">
      <c r="G3149" s="2"/>
    </row>
    <row r="3150" spans="7:7" x14ac:dyDescent="0.3">
      <c r="G3150" s="2"/>
    </row>
    <row r="3151" spans="7:7" x14ac:dyDescent="0.3">
      <c r="G3151" s="2"/>
    </row>
    <row r="3152" spans="7:7" x14ac:dyDescent="0.3">
      <c r="G3152" s="2"/>
    </row>
    <row r="3153" spans="7:7" x14ac:dyDescent="0.3">
      <c r="G3153" s="2"/>
    </row>
    <row r="3154" spans="7:7" x14ac:dyDescent="0.3">
      <c r="G3154" s="2"/>
    </row>
    <row r="3155" spans="7:7" x14ac:dyDescent="0.3">
      <c r="G3155" s="2"/>
    </row>
    <row r="3156" spans="7:7" x14ac:dyDescent="0.3">
      <c r="G3156" s="2"/>
    </row>
    <row r="3157" spans="7:7" x14ac:dyDescent="0.3">
      <c r="G3157" s="2"/>
    </row>
    <row r="3158" spans="7:7" x14ac:dyDescent="0.3">
      <c r="G3158" s="2"/>
    </row>
    <row r="3159" spans="7:7" x14ac:dyDescent="0.3">
      <c r="G3159" s="2"/>
    </row>
    <row r="3160" spans="7:7" x14ac:dyDescent="0.3">
      <c r="G3160" s="2"/>
    </row>
    <row r="3161" spans="7:7" x14ac:dyDescent="0.3">
      <c r="G3161" s="2"/>
    </row>
    <row r="3162" spans="7:7" x14ac:dyDescent="0.3">
      <c r="G3162" s="2"/>
    </row>
    <row r="3163" spans="7:7" x14ac:dyDescent="0.3">
      <c r="G3163" s="2"/>
    </row>
    <row r="3164" spans="7:7" x14ac:dyDescent="0.3">
      <c r="G3164" s="2"/>
    </row>
    <row r="3165" spans="7:7" x14ac:dyDescent="0.3">
      <c r="G3165" s="2"/>
    </row>
    <row r="3166" spans="7:7" x14ac:dyDescent="0.3">
      <c r="G3166" s="2"/>
    </row>
    <row r="3167" spans="7:7" x14ac:dyDescent="0.3">
      <c r="G3167" s="2"/>
    </row>
    <row r="3168" spans="7:7" x14ac:dyDescent="0.3">
      <c r="G3168" s="2"/>
    </row>
    <row r="3169" spans="7:7" x14ac:dyDescent="0.3">
      <c r="G3169" s="2"/>
    </row>
    <row r="3170" spans="7:7" x14ac:dyDescent="0.3">
      <c r="G3170" s="2"/>
    </row>
    <row r="3171" spans="7:7" x14ac:dyDescent="0.3">
      <c r="G3171" s="2"/>
    </row>
    <row r="3172" spans="7:7" x14ac:dyDescent="0.3">
      <c r="G3172" s="2"/>
    </row>
    <row r="3173" spans="7:7" x14ac:dyDescent="0.3">
      <c r="G3173" s="2"/>
    </row>
    <row r="3174" spans="7:7" x14ac:dyDescent="0.3">
      <c r="G3174" s="2"/>
    </row>
    <row r="3175" spans="7:7" x14ac:dyDescent="0.3">
      <c r="G3175" s="2"/>
    </row>
    <row r="3176" spans="7:7" x14ac:dyDescent="0.3">
      <c r="G3176" s="2"/>
    </row>
    <row r="3177" spans="7:7" x14ac:dyDescent="0.3">
      <c r="G3177" s="2"/>
    </row>
    <row r="3178" spans="7:7" x14ac:dyDescent="0.3">
      <c r="G3178" s="2"/>
    </row>
    <row r="3179" spans="7:7" x14ac:dyDescent="0.3">
      <c r="G3179" s="2"/>
    </row>
    <row r="3180" spans="7:7" x14ac:dyDescent="0.3">
      <c r="G3180" s="2"/>
    </row>
    <row r="3181" spans="7:7" x14ac:dyDescent="0.3">
      <c r="G3181" s="2"/>
    </row>
    <row r="3182" spans="7:7" x14ac:dyDescent="0.3">
      <c r="G3182" s="2"/>
    </row>
    <row r="3183" spans="7:7" x14ac:dyDescent="0.3">
      <c r="G3183" s="2"/>
    </row>
    <row r="3184" spans="7:7" x14ac:dyDescent="0.3">
      <c r="G3184" s="2"/>
    </row>
    <row r="3185" spans="7:7" x14ac:dyDescent="0.3">
      <c r="G3185" s="2"/>
    </row>
    <row r="3186" spans="7:7" x14ac:dyDescent="0.3">
      <c r="G3186" s="2"/>
    </row>
    <row r="3187" spans="7:7" x14ac:dyDescent="0.3">
      <c r="G3187" s="2"/>
    </row>
    <row r="3188" spans="7:7" x14ac:dyDescent="0.3">
      <c r="G3188" s="2"/>
    </row>
    <row r="3189" spans="7:7" x14ac:dyDescent="0.3">
      <c r="G3189" s="2"/>
    </row>
    <row r="3190" spans="7:7" x14ac:dyDescent="0.3">
      <c r="G3190" s="2"/>
    </row>
    <row r="3191" spans="7:7" x14ac:dyDescent="0.3">
      <c r="G3191" s="2"/>
    </row>
    <row r="3192" spans="7:7" x14ac:dyDescent="0.3">
      <c r="G3192" s="2"/>
    </row>
    <row r="3193" spans="7:7" x14ac:dyDescent="0.3">
      <c r="G3193" s="2"/>
    </row>
    <row r="3194" spans="7:7" x14ac:dyDescent="0.3">
      <c r="G3194" s="2"/>
    </row>
    <row r="3195" spans="7:7" x14ac:dyDescent="0.3">
      <c r="G3195" s="2"/>
    </row>
    <row r="3196" spans="7:7" x14ac:dyDescent="0.3">
      <c r="G3196" s="2"/>
    </row>
    <row r="3197" spans="7:7" x14ac:dyDescent="0.3">
      <c r="G3197" s="2"/>
    </row>
    <row r="3198" spans="7:7" x14ac:dyDescent="0.3">
      <c r="G3198" s="2"/>
    </row>
    <row r="3199" spans="7:7" x14ac:dyDescent="0.3">
      <c r="G3199" s="2"/>
    </row>
    <row r="3200" spans="7:7" x14ac:dyDescent="0.3">
      <c r="G3200" s="2"/>
    </row>
    <row r="3201" spans="7:7" x14ac:dyDescent="0.3">
      <c r="G3201" s="2"/>
    </row>
    <row r="3202" spans="7:7" x14ac:dyDescent="0.3">
      <c r="G3202" s="2"/>
    </row>
    <row r="3203" spans="7:7" x14ac:dyDescent="0.3">
      <c r="G3203" s="2"/>
    </row>
    <row r="3204" spans="7:7" x14ac:dyDescent="0.3">
      <c r="G3204" s="2"/>
    </row>
    <row r="3205" spans="7:7" x14ac:dyDescent="0.3">
      <c r="G3205" s="2"/>
    </row>
    <row r="3206" spans="7:7" x14ac:dyDescent="0.3">
      <c r="G3206" s="2"/>
    </row>
    <row r="3207" spans="7:7" x14ac:dyDescent="0.3">
      <c r="G3207" s="2"/>
    </row>
    <row r="3208" spans="7:7" x14ac:dyDescent="0.3">
      <c r="G3208" s="2"/>
    </row>
    <row r="3209" spans="7:7" x14ac:dyDescent="0.3">
      <c r="G3209" s="2"/>
    </row>
    <row r="3210" spans="7:7" x14ac:dyDescent="0.3">
      <c r="G3210" s="2"/>
    </row>
    <row r="3211" spans="7:7" x14ac:dyDescent="0.3">
      <c r="G3211" s="2"/>
    </row>
    <row r="3212" spans="7:7" x14ac:dyDescent="0.3">
      <c r="G3212" s="2"/>
    </row>
    <row r="3213" spans="7:7" x14ac:dyDescent="0.3">
      <c r="G3213" s="2"/>
    </row>
    <row r="3214" spans="7:7" x14ac:dyDescent="0.3">
      <c r="G3214" s="2"/>
    </row>
    <row r="3215" spans="7:7" x14ac:dyDescent="0.3">
      <c r="G3215" s="2"/>
    </row>
    <row r="3216" spans="7:7" x14ac:dyDescent="0.3">
      <c r="G3216" s="2"/>
    </row>
    <row r="3217" spans="7:7" x14ac:dyDescent="0.3">
      <c r="G3217" s="2"/>
    </row>
    <row r="3218" spans="7:7" x14ac:dyDescent="0.3">
      <c r="G3218" s="2"/>
    </row>
    <row r="3219" spans="7:7" x14ac:dyDescent="0.3">
      <c r="G3219" s="2"/>
    </row>
    <row r="3220" spans="7:7" x14ac:dyDescent="0.3">
      <c r="G3220" s="2"/>
    </row>
    <row r="3221" spans="7:7" x14ac:dyDescent="0.3">
      <c r="G3221" s="2"/>
    </row>
    <row r="3222" spans="7:7" x14ac:dyDescent="0.3">
      <c r="G3222" s="2"/>
    </row>
    <row r="3223" spans="7:7" x14ac:dyDescent="0.3">
      <c r="G3223" s="2"/>
    </row>
    <row r="3224" spans="7:7" x14ac:dyDescent="0.3">
      <c r="G3224" s="2"/>
    </row>
    <row r="3225" spans="7:7" x14ac:dyDescent="0.3">
      <c r="G3225" s="2"/>
    </row>
    <row r="3226" spans="7:7" x14ac:dyDescent="0.3">
      <c r="G3226" s="2"/>
    </row>
    <row r="3227" spans="7:7" x14ac:dyDescent="0.3">
      <c r="G3227" s="2"/>
    </row>
    <row r="3228" spans="7:7" x14ac:dyDescent="0.3">
      <c r="G3228" s="2"/>
    </row>
    <row r="3229" spans="7:7" x14ac:dyDescent="0.3">
      <c r="G3229" s="2"/>
    </row>
    <row r="3230" spans="7:7" x14ac:dyDescent="0.3">
      <c r="G3230" s="2"/>
    </row>
    <row r="3231" spans="7:7" x14ac:dyDescent="0.3">
      <c r="G3231" s="2"/>
    </row>
    <row r="3232" spans="7:7" x14ac:dyDescent="0.3">
      <c r="G3232" s="2"/>
    </row>
    <row r="3233" spans="7:7" x14ac:dyDescent="0.3">
      <c r="G3233" s="2"/>
    </row>
    <row r="3234" spans="7:7" x14ac:dyDescent="0.3">
      <c r="G3234" s="2"/>
    </row>
    <row r="3235" spans="7:7" x14ac:dyDescent="0.3">
      <c r="G3235" s="2"/>
    </row>
    <row r="3236" spans="7:7" x14ac:dyDescent="0.3">
      <c r="G3236" s="2"/>
    </row>
    <row r="3237" spans="7:7" x14ac:dyDescent="0.3">
      <c r="G3237" s="2"/>
    </row>
    <row r="3238" spans="7:7" x14ac:dyDescent="0.3">
      <c r="G3238" s="2"/>
    </row>
    <row r="3239" spans="7:7" x14ac:dyDescent="0.3">
      <c r="G3239" s="2"/>
    </row>
    <row r="3240" spans="7:7" x14ac:dyDescent="0.3">
      <c r="G3240" s="2"/>
    </row>
    <row r="3241" spans="7:7" x14ac:dyDescent="0.3">
      <c r="G3241" s="2"/>
    </row>
    <row r="3242" spans="7:7" x14ac:dyDescent="0.3">
      <c r="G3242" s="2"/>
    </row>
    <row r="3243" spans="7:7" x14ac:dyDescent="0.3">
      <c r="G3243" s="2"/>
    </row>
    <row r="3244" spans="7:7" x14ac:dyDescent="0.3">
      <c r="G3244" s="2"/>
    </row>
    <row r="3245" spans="7:7" x14ac:dyDescent="0.3">
      <c r="G3245" s="2"/>
    </row>
    <row r="3246" spans="7:7" x14ac:dyDescent="0.3">
      <c r="G3246" s="2"/>
    </row>
    <row r="3247" spans="7:7" x14ac:dyDescent="0.3">
      <c r="G3247" s="2"/>
    </row>
    <row r="3248" spans="7:7" x14ac:dyDescent="0.3">
      <c r="G3248" s="2"/>
    </row>
    <row r="3249" spans="7:7" x14ac:dyDescent="0.3">
      <c r="G3249" s="2"/>
    </row>
    <row r="3250" spans="7:7" x14ac:dyDescent="0.3">
      <c r="G3250" s="2"/>
    </row>
    <row r="3251" spans="7:7" x14ac:dyDescent="0.3">
      <c r="G3251" s="2"/>
    </row>
    <row r="3252" spans="7:7" x14ac:dyDescent="0.3">
      <c r="G3252" s="2"/>
    </row>
    <row r="3253" spans="7:7" x14ac:dyDescent="0.3">
      <c r="G3253" s="2"/>
    </row>
    <row r="3254" spans="7:7" x14ac:dyDescent="0.3">
      <c r="G3254" s="2"/>
    </row>
    <row r="3255" spans="7:7" x14ac:dyDescent="0.3">
      <c r="G3255" s="2"/>
    </row>
    <row r="3256" spans="7:7" x14ac:dyDescent="0.3">
      <c r="G3256" s="2"/>
    </row>
    <row r="3257" spans="7:7" x14ac:dyDescent="0.3">
      <c r="G3257" s="2"/>
    </row>
    <row r="3258" spans="7:7" x14ac:dyDescent="0.3">
      <c r="G3258" s="2"/>
    </row>
    <row r="3259" spans="7:7" x14ac:dyDescent="0.3">
      <c r="G3259" s="2"/>
    </row>
    <row r="3260" spans="7:7" x14ac:dyDescent="0.3">
      <c r="G3260" s="2"/>
    </row>
    <row r="3261" spans="7:7" x14ac:dyDescent="0.3">
      <c r="G3261" s="2"/>
    </row>
    <row r="3262" spans="7:7" x14ac:dyDescent="0.3">
      <c r="G3262" s="2"/>
    </row>
    <row r="3263" spans="7:7" x14ac:dyDescent="0.3">
      <c r="G3263" s="2"/>
    </row>
    <row r="3264" spans="7:7" x14ac:dyDescent="0.3">
      <c r="G3264" s="2"/>
    </row>
    <row r="3265" spans="7:7" x14ac:dyDescent="0.3">
      <c r="G3265" s="2"/>
    </row>
    <row r="3266" spans="7:7" x14ac:dyDescent="0.3">
      <c r="G3266" s="2"/>
    </row>
    <row r="3267" spans="7:7" x14ac:dyDescent="0.3">
      <c r="G3267" s="2"/>
    </row>
    <row r="3268" spans="7:7" x14ac:dyDescent="0.3">
      <c r="G3268" s="2"/>
    </row>
    <row r="3269" spans="7:7" x14ac:dyDescent="0.3">
      <c r="G3269" s="2"/>
    </row>
    <row r="3270" spans="7:7" x14ac:dyDescent="0.3">
      <c r="G3270" s="2"/>
    </row>
    <row r="3271" spans="7:7" x14ac:dyDescent="0.3">
      <c r="G3271" s="2"/>
    </row>
    <row r="3272" spans="7:7" x14ac:dyDescent="0.3">
      <c r="G3272" s="2"/>
    </row>
    <row r="3273" spans="7:7" x14ac:dyDescent="0.3">
      <c r="G3273" s="2"/>
    </row>
    <row r="3274" spans="7:7" x14ac:dyDescent="0.3">
      <c r="G3274" s="2"/>
    </row>
    <row r="3275" spans="7:7" x14ac:dyDescent="0.3">
      <c r="G3275" s="2"/>
    </row>
    <row r="3276" spans="7:7" x14ac:dyDescent="0.3">
      <c r="G3276" s="2"/>
    </row>
    <row r="3277" spans="7:7" x14ac:dyDescent="0.3">
      <c r="G3277" s="2"/>
    </row>
    <row r="3278" spans="7:7" x14ac:dyDescent="0.3">
      <c r="G3278" s="2"/>
    </row>
    <row r="3279" spans="7:7" x14ac:dyDescent="0.3">
      <c r="G3279" s="2"/>
    </row>
    <row r="3280" spans="7:7" x14ac:dyDescent="0.3">
      <c r="G3280" s="2"/>
    </row>
    <row r="3281" spans="7:7" x14ac:dyDescent="0.3">
      <c r="G3281" s="2"/>
    </row>
    <row r="3282" spans="7:7" x14ac:dyDescent="0.3">
      <c r="G3282" s="2"/>
    </row>
    <row r="3283" spans="7:7" x14ac:dyDescent="0.3">
      <c r="G3283" s="2"/>
    </row>
    <row r="3284" spans="7:7" x14ac:dyDescent="0.3">
      <c r="G3284" s="2"/>
    </row>
    <row r="3285" spans="7:7" x14ac:dyDescent="0.3">
      <c r="G3285" s="2"/>
    </row>
    <row r="3286" spans="7:7" x14ac:dyDescent="0.3">
      <c r="G3286" s="2"/>
    </row>
    <row r="3287" spans="7:7" x14ac:dyDescent="0.3">
      <c r="G3287" s="2"/>
    </row>
    <row r="3288" spans="7:7" x14ac:dyDescent="0.3">
      <c r="G3288" s="2"/>
    </row>
    <row r="3289" spans="7:7" x14ac:dyDescent="0.3">
      <c r="G3289" s="2"/>
    </row>
    <row r="3290" spans="7:7" x14ac:dyDescent="0.3">
      <c r="G3290" s="2"/>
    </row>
    <row r="3291" spans="7:7" x14ac:dyDescent="0.3">
      <c r="G3291" s="2"/>
    </row>
    <row r="3292" spans="7:7" x14ac:dyDescent="0.3">
      <c r="G3292" s="2"/>
    </row>
    <row r="3293" spans="7:7" x14ac:dyDescent="0.3">
      <c r="G3293" s="2"/>
    </row>
    <row r="3294" spans="7:7" x14ac:dyDescent="0.3">
      <c r="G3294" s="2"/>
    </row>
    <row r="3295" spans="7:7" x14ac:dyDescent="0.3">
      <c r="G3295" s="2"/>
    </row>
    <row r="3296" spans="7:7" x14ac:dyDescent="0.3">
      <c r="G3296" s="2"/>
    </row>
    <row r="3297" spans="7:7" x14ac:dyDescent="0.3">
      <c r="G3297" s="2"/>
    </row>
    <row r="3298" spans="7:7" x14ac:dyDescent="0.3">
      <c r="G3298" s="2"/>
    </row>
    <row r="3299" spans="7:7" x14ac:dyDescent="0.3">
      <c r="G3299" s="2"/>
    </row>
    <row r="3300" spans="7:7" x14ac:dyDescent="0.3">
      <c r="G3300" s="2"/>
    </row>
    <row r="3301" spans="7:7" x14ac:dyDescent="0.3">
      <c r="G3301" s="2"/>
    </row>
    <row r="3302" spans="7:7" x14ac:dyDescent="0.3">
      <c r="G3302" s="2"/>
    </row>
    <row r="3303" spans="7:7" x14ac:dyDescent="0.3">
      <c r="G3303" s="2"/>
    </row>
    <row r="3304" spans="7:7" x14ac:dyDescent="0.3">
      <c r="G3304" s="2"/>
    </row>
    <row r="3305" spans="7:7" x14ac:dyDescent="0.3">
      <c r="G3305" s="2"/>
    </row>
    <row r="3306" spans="7:7" x14ac:dyDescent="0.3">
      <c r="G3306" s="2"/>
    </row>
    <row r="3307" spans="7:7" x14ac:dyDescent="0.3">
      <c r="G3307" s="2"/>
    </row>
    <row r="3308" spans="7:7" x14ac:dyDescent="0.3">
      <c r="G3308" s="2"/>
    </row>
    <row r="3309" spans="7:7" x14ac:dyDescent="0.3">
      <c r="G3309" s="2"/>
    </row>
    <row r="3310" spans="7:7" x14ac:dyDescent="0.3">
      <c r="G3310" s="2"/>
    </row>
    <row r="3311" spans="7:7" x14ac:dyDescent="0.3">
      <c r="G3311" s="2"/>
    </row>
    <row r="3312" spans="7:7" x14ac:dyDescent="0.3">
      <c r="G3312" s="2"/>
    </row>
    <row r="3313" spans="7:7" x14ac:dyDescent="0.3">
      <c r="G3313" s="2"/>
    </row>
    <row r="3314" spans="7:7" x14ac:dyDescent="0.3">
      <c r="G3314" s="2"/>
    </row>
    <row r="3315" spans="7:7" x14ac:dyDescent="0.3">
      <c r="G3315" s="2"/>
    </row>
    <row r="3316" spans="7:7" x14ac:dyDescent="0.3">
      <c r="G3316" s="2"/>
    </row>
    <row r="3317" spans="7:7" x14ac:dyDescent="0.3">
      <c r="G3317" s="2"/>
    </row>
    <row r="3318" spans="7:7" x14ac:dyDescent="0.3">
      <c r="G3318" s="2"/>
    </row>
    <row r="3319" spans="7:7" x14ac:dyDescent="0.3">
      <c r="G3319" s="2"/>
    </row>
    <row r="3320" spans="7:7" x14ac:dyDescent="0.3">
      <c r="G3320" s="2"/>
    </row>
    <row r="3321" spans="7:7" x14ac:dyDescent="0.3">
      <c r="G3321" s="2"/>
    </row>
    <row r="3322" spans="7:7" x14ac:dyDescent="0.3">
      <c r="G3322" s="2"/>
    </row>
    <row r="3323" spans="7:7" x14ac:dyDescent="0.3">
      <c r="G3323" s="2"/>
    </row>
    <row r="3324" spans="7:7" x14ac:dyDescent="0.3">
      <c r="G3324" s="2"/>
    </row>
    <row r="3325" spans="7:7" x14ac:dyDescent="0.3">
      <c r="G3325" s="2"/>
    </row>
    <row r="3326" spans="7:7" x14ac:dyDescent="0.3">
      <c r="G3326" s="2"/>
    </row>
    <row r="3327" spans="7:7" x14ac:dyDescent="0.3">
      <c r="G3327" s="2"/>
    </row>
    <row r="3328" spans="7:7" x14ac:dyDescent="0.3">
      <c r="G3328" s="2"/>
    </row>
    <row r="3329" spans="7:7" x14ac:dyDescent="0.3">
      <c r="G3329" s="2"/>
    </row>
    <row r="3330" spans="7:7" x14ac:dyDescent="0.3">
      <c r="G3330" s="2"/>
    </row>
    <row r="3331" spans="7:7" x14ac:dyDescent="0.3">
      <c r="G3331" s="2"/>
    </row>
    <row r="3332" spans="7:7" x14ac:dyDescent="0.3">
      <c r="G3332" s="2"/>
    </row>
    <row r="3333" spans="7:7" x14ac:dyDescent="0.3">
      <c r="G3333" s="2"/>
    </row>
    <row r="3334" spans="7:7" x14ac:dyDescent="0.3">
      <c r="G3334" s="2"/>
    </row>
    <row r="3335" spans="7:7" x14ac:dyDescent="0.3">
      <c r="G3335" s="2"/>
    </row>
    <row r="3336" spans="7:7" x14ac:dyDescent="0.3">
      <c r="G3336" s="2"/>
    </row>
    <row r="3337" spans="7:7" x14ac:dyDescent="0.3">
      <c r="G3337" s="2"/>
    </row>
    <row r="3338" spans="7:7" x14ac:dyDescent="0.3">
      <c r="G3338" s="2"/>
    </row>
    <row r="3339" spans="7:7" x14ac:dyDescent="0.3">
      <c r="G3339" s="2"/>
    </row>
    <row r="3340" spans="7:7" x14ac:dyDescent="0.3">
      <c r="G3340" s="2"/>
    </row>
    <row r="3341" spans="7:7" x14ac:dyDescent="0.3">
      <c r="G3341" s="2"/>
    </row>
    <row r="3342" spans="7:7" x14ac:dyDescent="0.3">
      <c r="G3342" s="2"/>
    </row>
    <row r="3343" spans="7:7" x14ac:dyDescent="0.3">
      <c r="G3343" s="2"/>
    </row>
    <row r="3344" spans="7:7" x14ac:dyDescent="0.3">
      <c r="G3344" s="2"/>
    </row>
    <row r="3345" spans="7:7" x14ac:dyDescent="0.3">
      <c r="G3345" s="2"/>
    </row>
    <row r="3346" spans="7:7" x14ac:dyDescent="0.3">
      <c r="G3346" s="2"/>
    </row>
    <row r="3347" spans="7:7" x14ac:dyDescent="0.3">
      <c r="G3347" s="2"/>
    </row>
    <row r="3348" spans="7:7" x14ac:dyDescent="0.3">
      <c r="G3348" s="2"/>
    </row>
    <row r="3349" spans="7:7" x14ac:dyDescent="0.3">
      <c r="G3349" s="2"/>
    </row>
    <row r="3350" spans="7:7" x14ac:dyDescent="0.3">
      <c r="G3350" s="2"/>
    </row>
    <row r="3351" spans="7:7" x14ac:dyDescent="0.3">
      <c r="G3351" s="2"/>
    </row>
    <row r="3352" spans="7:7" x14ac:dyDescent="0.3">
      <c r="G3352" s="2"/>
    </row>
    <row r="3353" spans="7:7" x14ac:dyDescent="0.3">
      <c r="G3353" s="2"/>
    </row>
    <row r="3354" spans="7:7" x14ac:dyDescent="0.3">
      <c r="G3354" s="2"/>
    </row>
    <row r="3355" spans="7:7" x14ac:dyDescent="0.3">
      <c r="G3355" s="2"/>
    </row>
    <row r="3356" spans="7:7" x14ac:dyDescent="0.3">
      <c r="G3356" s="2"/>
    </row>
    <row r="3357" spans="7:7" x14ac:dyDescent="0.3">
      <c r="G3357" s="2"/>
    </row>
    <row r="3358" spans="7:7" x14ac:dyDescent="0.3">
      <c r="G3358" s="2"/>
    </row>
    <row r="3359" spans="7:7" x14ac:dyDescent="0.3">
      <c r="G3359" s="2"/>
    </row>
    <row r="3360" spans="7:7" x14ac:dyDescent="0.3">
      <c r="G3360" s="2"/>
    </row>
    <row r="3361" spans="7:7" x14ac:dyDescent="0.3">
      <c r="G3361" s="2"/>
    </row>
    <row r="3362" spans="7:7" x14ac:dyDescent="0.3">
      <c r="G3362" s="2"/>
    </row>
    <row r="3363" spans="7:7" x14ac:dyDescent="0.3">
      <c r="G3363" s="2"/>
    </row>
    <row r="3364" spans="7:7" x14ac:dyDescent="0.3">
      <c r="G3364" s="2"/>
    </row>
    <row r="3365" spans="7:7" x14ac:dyDescent="0.3">
      <c r="G3365" s="2"/>
    </row>
    <row r="3366" spans="7:7" x14ac:dyDescent="0.3">
      <c r="G3366" s="2"/>
    </row>
    <row r="3367" spans="7:7" x14ac:dyDescent="0.3">
      <c r="G3367" s="2"/>
    </row>
    <row r="3368" spans="7:7" x14ac:dyDescent="0.3">
      <c r="G3368" s="2"/>
    </row>
    <row r="3369" spans="7:7" x14ac:dyDescent="0.3">
      <c r="G3369" s="2"/>
    </row>
    <row r="3370" spans="7:7" x14ac:dyDescent="0.3">
      <c r="G3370" s="2"/>
    </row>
    <row r="3371" spans="7:7" x14ac:dyDescent="0.3">
      <c r="G3371" s="2"/>
    </row>
    <row r="3372" spans="7:7" x14ac:dyDescent="0.3">
      <c r="G3372" s="2"/>
    </row>
    <row r="3373" spans="7:7" x14ac:dyDescent="0.3">
      <c r="G3373" s="2"/>
    </row>
    <row r="3374" spans="7:7" x14ac:dyDescent="0.3">
      <c r="G3374" s="2"/>
    </row>
    <row r="3375" spans="7:7" x14ac:dyDescent="0.3">
      <c r="G3375" s="2"/>
    </row>
    <row r="3376" spans="7:7" x14ac:dyDescent="0.3">
      <c r="G3376" s="2"/>
    </row>
    <row r="3377" spans="7:7" x14ac:dyDescent="0.3">
      <c r="G3377" s="2"/>
    </row>
    <row r="3378" spans="7:7" x14ac:dyDescent="0.3">
      <c r="G3378" s="2"/>
    </row>
    <row r="3379" spans="7:7" x14ac:dyDescent="0.3">
      <c r="G3379" s="2"/>
    </row>
    <row r="3380" spans="7:7" x14ac:dyDescent="0.3">
      <c r="G3380" s="2"/>
    </row>
    <row r="3381" spans="7:7" x14ac:dyDescent="0.3">
      <c r="G3381" s="2"/>
    </row>
    <row r="3382" spans="7:7" x14ac:dyDescent="0.3">
      <c r="G3382" s="2"/>
    </row>
    <row r="3383" spans="7:7" x14ac:dyDescent="0.3">
      <c r="G3383" s="2"/>
    </row>
    <row r="3384" spans="7:7" x14ac:dyDescent="0.3">
      <c r="G3384" s="2"/>
    </row>
    <row r="3385" spans="7:7" x14ac:dyDescent="0.3">
      <c r="G3385" s="2"/>
    </row>
    <row r="3386" spans="7:7" x14ac:dyDescent="0.3">
      <c r="G3386" s="2"/>
    </row>
    <row r="3387" spans="7:7" x14ac:dyDescent="0.3">
      <c r="G3387" s="2"/>
    </row>
    <row r="3388" spans="7:7" x14ac:dyDescent="0.3">
      <c r="G3388" s="2"/>
    </row>
    <row r="3389" spans="7:7" x14ac:dyDescent="0.3">
      <c r="G3389" s="2"/>
    </row>
    <row r="3390" spans="7:7" x14ac:dyDescent="0.3">
      <c r="G3390" s="2"/>
    </row>
    <row r="3391" spans="7:7" x14ac:dyDescent="0.3">
      <c r="G3391" s="2"/>
    </row>
    <row r="3392" spans="7:7" x14ac:dyDescent="0.3">
      <c r="G3392" s="2"/>
    </row>
    <row r="3393" spans="7:7" x14ac:dyDescent="0.3">
      <c r="G3393" s="2"/>
    </row>
    <row r="3394" spans="7:7" x14ac:dyDescent="0.3">
      <c r="G3394" s="2"/>
    </row>
    <row r="3395" spans="7:7" x14ac:dyDescent="0.3">
      <c r="G3395" s="2"/>
    </row>
    <row r="3396" spans="7:7" x14ac:dyDescent="0.3">
      <c r="G3396" s="2"/>
    </row>
    <row r="3397" spans="7:7" x14ac:dyDescent="0.3">
      <c r="G3397" s="2"/>
    </row>
    <row r="3398" spans="7:7" x14ac:dyDescent="0.3">
      <c r="G3398" s="2"/>
    </row>
    <row r="3399" spans="7:7" x14ac:dyDescent="0.3">
      <c r="G3399" s="2"/>
    </row>
    <row r="3400" spans="7:7" x14ac:dyDescent="0.3">
      <c r="G3400" s="2"/>
    </row>
    <row r="3401" spans="7:7" x14ac:dyDescent="0.3">
      <c r="G3401" s="2"/>
    </row>
    <row r="3402" spans="7:7" x14ac:dyDescent="0.3">
      <c r="G3402" s="2"/>
    </row>
    <row r="3403" spans="7:7" x14ac:dyDescent="0.3">
      <c r="G3403" s="2"/>
    </row>
    <row r="3404" spans="7:7" x14ac:dyDescent="0.3">
      <c r="G3404" s="2"/>
    </row>
    <row r="3405" spans="7:7" x14ac:dyDescent="0.3">
      <c r="G3405" s="2"/>
    </row>
    <row r="3406" spans="7:7" x14ac:dyDescent="0.3">
      <c r="G3406" s="2"/>
    </row>
    <row r="3407" spans="7:7" x14ac:dyDescent="0.3">
      <c r="G3407" s="2"/>
    </row>
    <row r="3408" spans="7:7" x14ac:dyDescent="0.3">
      <c r="G3408" s="2"/>
    </row>
    <row r="3409" spans="7:7" x14ac:dyDescent="0.3">
      <c r="G3409" s="2"/>
    </row>
    <row r="3410" spans="7:7" x14ac:dyDescent="0.3">
      <c r="G3410" s="2"/>
    </row>
    <row r="3411" spans="7:7" x14ac:dyDescent="0.3">
      <c r="G3411" s="2"/>
    </row>
    <row r="3412" spans="7:7" x14ac:dyDescent="0.3">
      <c r="G3412" s="2"/>
    </row>
    <row r="3413" spans="7:7" x14ac:dyDescent="0.3">
      <c r="G3413" s="2"/>
    </row>
    <row r="3414" spans="7:7" x14ac:dyDescent="0.3">
      <c r="G3414" s="2"/>
    </row>
    <row r="3415" spans="7:7" x14ac:dyDescent="0.3">
      <c r="G3415" s="2"/>
    </row>
    <row r="3416" spans="7:7" x14ac:dyDescent="0.3">
      <c r="G3416" s="2"/>
    </row>
    <row r="3417" spans="7:7" x14ac:dyDescent="0.3">
      <c r="G3417" s="2"/>
    </row>
    <row r="3418" spans="7:7" x14ac:dyDescent="0.3">
      <c r="G3418" s="2"/>
    </row>
    <row r="3419" spans="7:7" x14ac:dyDescent="0.3">
      <c r="G3419" s="2"/>
    </row>
    <row r="3420" spans="7:7" x14ac:dyDescent="0.3">
      <c r="G3420" s="2"/>
    </row>
    <row r="3421" spans="7:7" x14ac:dyDescent="0.3">
      <c r="G3421" s="2"/>
    </row>
    <row r="3422" spans="7:7" x14ac:dyDescent="0.3">
      <c r="G3422" s="2"/>
    </row>
    <row r="3423" spans="7:7" x14ac:dyDescent="0.3">
      <c r="G3423" s="2"/>
    </row>
    <row r="3424" spans="7:7" x14ac:dyDescent="0.3">
      <c r="G3424" s="2"/>
    </row>
    <row r="3425" spans="7:7" x14ac:dyDescent="0.3">
      <c r="G3425" s="2"/>
    </row>
    <row r="3426" spans="7:7" x14ac:dyDescent="0.3">
      <c r="G3426" s="2"/>
    </row>
    <row r="3427" spans="7:7" x14ac:dyDescent="0.3">
      <c r="G3427" s="2"/>
    </row>
    <row r="3428" spans="7:7" x14ac:dyDescent="0.3">
      <c r="G3428" s="2"/>
    </row>
    <row r="3429" spans="7:7" x14ac:dyDescent="0.3">
      <c r="G3429" s="2"/>
    </row>
    <row r="3430" spans="7:7" x14ac:dyDescent="0.3">
      <c r="G3430" s="2"/>
    </row>
    <row r="3431" spans="7:7" x14ac:dyDescent="0.3">
      <c r="G3431" s="2"/>
    </row>
    <row r="3432" spans="7:7" x14ac:dyDescent="0.3">
      <c r="G3432" s="2"/>
    </row>
    <row r="3433" spans="7:7" x14ac:dyDescent="0.3">
      <c r="G3433" s="2"/>
    </row>
    <row r="3434" spans="7:7" x14ac:dyDescent="0.3">
      <c r="G3434" s="2"/>
    </row>
    <row r="3435" spans="7:7" x14ac:dyDescent="0.3">
      <c r="G3435" s="2"/>
    </row>
    <row r="3436" spans="7:7" x14ac:dyDescent="0.3">
      <c r="G3436" s="2"/>
    </row>
    <row r="3437" spans="7:7" x14ac:dyDescent="0.3">
      <c r="G3437" s="2"/>
    </row>
    <row r="3438" spans="7:7" x14ac:dyDescent="0.3">
      <c r="G3438" s="2"/>
    </row>
    <row r="3439" spans="7:7" x14ac:dyDescent="0.3">
      <c r="G3439" s="2"/>
    </row>
    <row r="3440" spans="7:7" x14ac:dyDescent="0.3">
      <c r="G3440" s="2"/>
    </row>
    <row r="3441" spans="7:7" x14ac:dyDescent="0.3">
      <c r="G3441" s="2"/>
    </row>
    <row r="3442" spans="7:7" x14ac:dyDescent="0.3">
      <c r="G3442" s="2"/>
    </row>
    <row r="3443" spans="7:7" x14ac:dyDescent="0.3">
      <c r="G3443" s="2"/>
    </row>
    <row r="3444" spans="7:7" x14ac:dyDescent="0.3">
      <c r="G3444" s="2"/>
    </row>
    <row r="3445" spans="7:7" x14ac:dyDescent="0.3">
      <c r="G3445" s="2"/>
    </row>
    <row r="3446" spans="7:7" x14ac:dyDescent="0.3">
      <c r="G3446" s="2"/>
    </row>
    <row r="3447" spans="7:7" x14ac:dyDescent="0.3">
      <c r="G3447" s="2"/>
    </row>
    <row r="3448" spans="7:7" x14ac:dyDescent="0.3">
      <c r="G3448" s="2"/>
    </row>
    <row r="3449" spans="7:7" x14ac:dyDescent="0.3">
      <c r="G3449" s="2"/>
    </row>
    <row r="3450" spans="7:7" x14ac:dyDescent="0.3">
      <c r="G3450" s="2"/>
    </row>
    <row r="3451" spans="7:7" x14ac:dyDescent="0.3">
      <c r="G3451" s="2"/>
    </row>
    <row r="3452" spans="7:7" x14ac:dyDescent="0.3">
      <c r="G3452" s="2"/>
    </row>
    <row r="3453" spans="7:7" x14ac:dyDescent="0.3">
      <c r="G3453" s="2"/>
    </row>
    <row r="3454" spans="7:7" x14ac:dyDescent="0.3">
      <c r="G3454" s="2"/>
    </row>
    <row r="3455" spans="7:7" x14ac:dyDescent="0.3">
      <c r="G3455" s="2"/>
    </row>
    <row r="3456" spans="7:7" x14ac:dyDescent="0.3">
      <c r="G3456" s="2"/>
    </row>
    <row r="3457" spans="7:7" x14ac:dyDescent="0.3">
      <c r="G3457" s="2"/>
    </row>
    <row r="3458" spans="7:7" x14ac:dyDescent="0.3">
      <c r="G3458" s="2"/>
    </row>
    <row r="3459" spans="7:7" x14ac:dyDescent="0.3">
      <c r="G3459" s="2"/>
    </row>
    <row r="3460" spans="7:7" x14ac:dyDescent="0.3">
      <c r="G3460" s="2"/>
    </row>
    <row r="3461" spans="7:7" x14ac:dyDescent="0.3">
      <c r="G3461" s="2"/>
    </row>
    <row r="3462" spans="7:7" x14ac:dyDescent="0.3">
      <c r="G3462" s="2"/>
    </row>
    <row r="3463" spans="7:7" x14ac:dyDescent="0.3">
      <c r="G3463" s="2"/>
    </row>
    <row r="3464" spans="7:7" x14ac:dyDescent="0.3">
      <c r="G3464" s="2"/>
    </row>
    <row r="3465" spans="7:7" x14ac:dyDescent="0.3">
      <c r="G3465" s="2"/>
    </row>
    <row r="3466" spans="7:7" x14ac:dyDescent="0.3">
      <c r="G3466" s="2"/>
    </row>
    <row r="3467" spans="7:7" x14ac:dyDescent="0.3">
      <c r="G3467" s="2"/>
    </row>
    <row r="3468" spans="7:7" x14ac:dyDescent="0.3">
      <c r="G3468" s="2"/>
    </row>
    <row r="3469" spans="7:7" x14ac:dyDescent="0.3">
      <c r="G3469" s="2"/>
    </row>
    <row r="3470" spans="7:7" x14ac:dyDescent="0.3">
      <c r="G3470" s="2"/>
    </row>
    <row r="3471" spans="7:7" x14ac:dyDescent="0.3">
      <c r="G3471" s="2"/>
    </row>
    <row r="3472" spans="7:7" x14ac:dyDescent="0.3">
      <c r="G3472" s="2"/>
    </row>
    <row r="3473" spans="7:7" x14ac:dyDescent="0.3">
      <c r="G3473" s="2"/>
    </row>
    <row r="3474" spans="7:7" x14ac:dyDescent="0.3">
      <c r="G3474" s="2"/>
    </row>
    <row r="3475" spans="7:7" x14ac:dyDescent="0.3">
      <c r="G3475" s="2"/>
    </row>
    <row r="3476" spans="7:7" x14ac:dyDescent="0.3">
      <c r="G3476" s="2"/>
    </row>
    <row r="3477" spans="7:7" x14ac:dyDescent="0.3">
      <c r="G3477" s="2"/>
    </row>
    <row r="3478" spans="7:7" x14ac:dyDescent="0.3">
      <c r="G3478" s="2"/>
    </row>
    <row r="3479" spans="7:7" x14ac:dyDescent="0.3">
      <c r="G3479" s="2"/>
    </row>
    <row r="3480" spans="7:7" x14ac:dyDescent="0.3">
      <c r="G3480" s="2"/>
    </row>
    <row r="3481" spans="7:7" x14ac:dyDescent="0.3">
      <c r="G3481" s="2"/>
    </row>
    <row r="3482" spans="7:7" x14ac:dyDescent="0.3">
      <c r="G3482" s="2"/>
    </row>
    <row r="3483" spans="7:7" x14ac:dyDescent="0.3">
      <c r="G3483" s="2"/>
    </row>
    <row r="3484" spans="7:7" x14ac:dyDescent="0.3">
      <c r="G3484" s="2"/>
    </row>
    <row r="3485" spans="7:7" x14ac:dyDescent="0.3">
      <c r="G3485" s="2"/>
    </row>
    <row r="3486" spans="7:7" x14ac:dyDescent="0.3">
      <c r="G3486" s="2"/>
    </row>
    <row r="3487" spans="7:7" x14ac:dyDescent="0.3">
      <c r="G3487" s="2"/>
    </row>
    <row r="3488" spans="7:7" x14ac:dyDescent="0.3">
      <c r="G3488" s="2"/>
    </row>
    <row r="3489" spans="7:7" x14ac:dyDescent="0.3">
      <c r="G3489" s="2"/>
    </row>
    <row r="3490" spans="7:7" x14ac:dyDescent="0.3">
      <c r="G3490" s="2"/>
    </row>
    <row r="3491" spans="7:7" x14ac:dyDescent="0.3">
      <c r="G3491" s="2"/>
    </row>
    <row r="3492" spans="7:7" x14ac:dyDescent="0.3">
      <c r="G3492" s="2"/>
    </row>
    <row r="3493" spans="7:7" x14ac:dyDescent="0.3">
      <c r="G3493" s="2"/>
    </row>
    <row r="3494" spans="7:7" x14ac:dyDescent="0.3">
      <c r="G3494" s="2"/>
    </row>
    <row r="3495" spans="7:7" x14ac:dyDescent="0.3">
      <c r="G3495" s="2"/>
    </row>
    <row r="3496" spans="7:7" x14ac:dyDescent="0.3">
      <c r="G3496" s="2"/>
    </row>
    <row r="3497" spans="7:7" x14ac:dyDescent="0.3">
      <c r="G3497" s="2"/>
    </row>
    <row r="3498" spans="7:7" x14ac:dyDescent="0.3">
      <c r="G3498" s="2"/>
    </row>
    <row r="3499" spans="7:7" x14ac:dyDescent="0.3">
      <c r="G3499" s="2"/>
    </row>
    <row r="3500" spans="7:7" x14ac:dyDescent="0.3">
      <c r="G3500" s="2"/>
    </row>
    <row r="3501" spans="7:7" x14ac:dyDescent="0.3">
      <c r="G3501" s="2"/>
    </row>
    <row r="3502" spans="7:7" x14ac:dyDescent="0.3">
      <c r="G3502" s="2"/>
    </row>
    <row r="3503" spans="7:7" x14ac:dyDescent="0.3">
      <c r="G3503" s="2"/>
    </row>
    <row r="3504" spans="7:7" x14ac:dyDescent="0.3">
      <c r="G3504" s="2"/>
    </row>
    <row r="3505" spans="7:7" x14ac:dyDescent="0.3">
      <c r="G3505" s="2"/>
    </row>
    <row r="3506" spans="7:7" x14ac:dyDescent="0.3">
      <c r="G3506" s="2"/>
    </row>
    <row r="3507" spans="7:7" x14ac:dyDescent="0.3">
      <c r="G3507" s="2"/>
    </row>
    <row r="3508" spans="7:7" x14ac:dyDescent="0.3">
      <c r="G3508" s="2"/>
    </row>
    <row r="3509" spans="7:7" x14ac:dyDescent="0.3">
      <c r="G3509" s="2"/>
    </row>
    <row r="3510" spans="7:7" x14ac:dyDescent="0.3">
      <c r="G3510" s="2"/>
    </row>
    <row r="3511" spans="7:7" x14ac:dyDescent="0.3">
      <c r="G3511" s="2"/>
    </row>
    <row r="3512" spans="7:7" x14ac:dyDescent="0.3">
      <c r="G3512" s="2"/>
    </row>
    <row r="3513" spans="7:7" x14ac:dyDescent="0.3">
      <c r="G3513" s="2"/>
    </row>
    <row r="3514" spans="7:7" x14ac:dyDescent="0.3">
      <c r="G3514" s="2"/>
    </row>
    <row r="3515" spans="7:7" x14ac:dyDescent="0.3">
      <c r="G3515" s="2"/>
    </row>
    <row r="3516" spans="7:7" x14ac:dyDescent="0.3">
      <c r="G3516" s="2"/>
    </row>
    <row r="3517" spans="7:7" x14ac:dyDescent="0.3">
      <c r="G3517" s="2"/>
    </row>
    <row r="3518" spans="7:7" x14ac:dyDescent="0.3">
      <c r="G3518" s="2"/>
    </row>
    <row r="3519" spans="7:7" x14ac:dyDescent="0.3">
      <c r="G3519" s="2"/>
    </row>
    <row r="3520" spans="7:7" x14ac:dyDescent="0.3">
      <c r="G3520" s="2"/>
    </row>
    <row r="3521" spans="7:7" x14ac:dyDescent="0.3">
      <c r="G3521" s="2"/>
    </row>
    <row r="3522" spans="7:7" x14ac:dyDescent="0.3">
      <c r="G3522" s="2"/>
    </row>
    <row r="3523" spans="7:7" x14ac:dyDescent="0.3">
      <c r="G3523" s="2"/>
    </row>
    <row r="3524" spans="7:7" x14ac:dyDescent="0.3">
      <c r="G3524" s="2"/>
    </row>
    <row r="3525" spans="7:7" x14ac:dyDescent="0.3">
      <c r="G3525" s="2"/>
    </row>
    <row r="3526" spans="7:7" x14ac:dyDescent="0.3">
      <c r="G3526" s="2"/>
    </row>
    <row r="3527" spans="7:7" x14ac:dyDescent="0.3">
      <c r="G3527" s="2"/>
    </row>
    <row r="3528" spans="7:7" x14ac:dyDescent="0.3">
      <c r="G3528" s="2"/>
    </row>
    <row r="3529" spans="7:7" x14ac:dyDescent="0.3">
      <c r="G3529" s="2"/>
    </row>
    <row r="3530" spans="7:7" x14ac:dyDescent="0.3">
      <c r="G3530" s="2"/>
    </row>
    <row r="3531" spans="7:7" x14ac:dyDescent="0.3">
      <c r="G3531" s="2"/>
    </row>
    <row r="3532" spans="7:7" x14ac:dyDescent="0.3">
      <c r="G3532" s="2"/>
    </row>
    <row r="3533" spans="7:7" x14ac:dyDescent="0.3">
      <c r="G3533" s="2"/>
    </row>
    <row r="3534" spans="7:7" x14ac:dyDescent="0.3">
      <c r="G3534" s="2"/>
    </row>
    <row r="3535" spans="7:7" x14ac:dyDescent="0.3">
      <c r="G3535" s="2"/>
    </row>
    <row r="3536" spans="7:7" x14ac:dyDescent="0.3">
      <c r="G3536" s="2"/>
    </row>
    <row r="3537" spans="7:7" x14ac:dyDescent="0.3">
      <c r="G3537" s="2"/>
    </row>
    <row r="3538" spans="7:7" x14ac:dyDescent="0.3">
      <c r="G3538" s="2"/>
    </row>
    <row r="3539" spans="7:7" x14ac:dyDescent="0.3">
      <c r="G3539" s="2"/>
    </row>
    <row r="3540" spans="7:7" x14ac:dyDescent="0.3">
      <c r="G3540" s="2"/>
    </row>
    <row r="3541" spans="7:7" x14ac:dyDescent="0.3">
      <c r="G3541" s="2"/>
    </row>
    <row r="3542" spans="7:7" x14ac:dyDescent="0.3">
      <c r="G3542" s="2"/>
    </row>
    <row r="3543" spans="7:7" x14ac:dyDescent="0.3">
      <c r="G3543" s="2"/>
    </row>
    <row r="3544" spans="7:7" x14ac:dyDescent="0.3">
      <c r="G3544" s="2"/>
    </row>
    <row r="3545" spans="7:7" x14ac:dyDescent="0.3">
      <c r="G3545" s="2"/>
    </row>
    <row r="3546" spans="7:7" x14ac:dyDescent="0.3">
      <c r="G3546" s="2"/>
    </row>
    <row r="3547" spans="7:7" x14ac:dyDescent="0.3">
      <c r="G3547" s="2"/>
    </row>
    <row r="3548" spans="7:7" x14ac:dyDescent="0.3">
      <c r="G3548" s="2"/>
    </row>
    <row r="3549" spans="7:7" x14ac:dyDescent="0.3">
      <c r="G3549" s="2"/>
    </row>
    <row r="3550" spans="7:7" x14ac:dyDescent="0.3">
      <c r="G3550" s="2"/>
    </row>
    <row r="3551" spans="7:7" x14ac:dyDescent="0.3">
      <c r="G3551" s="2"/>
    </row>
    <row r="3552" spans="7:7" x14ac:dyDescent="0.3">
      <c r="G3552" s="2"/>
    </row>
    <row r="3553" spans="7:7" x14ac:dyDescent="0.3">
      <c r="G3553" s="2"/>
    </row>
    <row r="3554" spans="7:7" x14ac:dyDescent="0.3">
      <c r="G3554" s="2"/>
    </row>
    <row r="3555" spans="7:7" x14ac:dyDescent="0.3">
      <c r="G3555" s="2"/>
    </row>
    <row r="3556" spans="7:7" x14ac:dyDescent="0.3">
      <c r="G3556" s="2"/>
    </row>
    <row r="3557" spans="7:7" x14ac:dyDescent="0.3">
      <c r="G3557" s="2"/>
    </row>
    <row r="3558" spans="7:7" x14ac:dyDescent="0.3">
      <c r="G3558" s="2"/>
    </row>
    <row r="3559" spans="7:7" x14ac:dyDescent="0.3">
      <c r="G3559" s="2"/>
    </row>
    <row r="3560" spans="7:7" x14ac:dyDescent="0.3">
      <c r="G3560" s="2"/>
    </row>
    <row r="3561" spans="7:7" x14ac:dyDescent="0.3">
      <c r="G3561" s="2"/>
    </row>
    <row r="3562" spans="7:7" x14ac:dyDescent="0.3">
      <c r="G3562" s="2"/>
    </row>
    <row r="3563" spans="7:7" x14ac:dyDescent="0.3">
      <c r="G3563" s="2"/>
    </row>
    <row r="3564" spans="7:7" x14ac:dyDescent="0.3">
      <c r="G3564" s="2"/>
    </row>
    <row r="3565" spans="7:7" x14ac:dyDescent="0.3">
      <c r="G3565" s="2"/>
    </row>
    <row r="3566" spans="7:7" x14ac:dyDescent="0.3">
      <c r="G3566" s="2"/>
    </row>
    <row r="3567" spans="7:7" x14ac:dyDescent="0.3">
      <c r="G3567" s="2"/>
    </row>
    <row r="3568" spans="7:7" x14ac:dyDescent="0.3">
      <c r="G3568" s="2"/>
    </row>
    <row r="3569" spans="7:7" x14ac:dyDescent="0.3">
      <c r="G3569" s="2"/>
    </row>
    <row r="3570" spans="7:7" x14ac:dyDescent="0.3">
      <c r="G3570" s="2"/>
    </row>
    <row r="3571" spans="7:7" x14ac:dyDescent="0.3">
      <c r="G3571" s="2"/>
    </row>
    <row r="3572" spans="7:7" x14ac:dyDescent="0.3">
      <c r="G3572" s="2"/>
    </row>
    <row r="3573" spans="7:7" x14ac:dyDescent="0.3">
      <c r="G3573" s="2"/>
    </row>
    <row r="3574" spans="7:7" x14ac:dyDescent="0.3">
      <c r="G3574" s="2"/>
    </row>
    <row r="3575" spans="7:7" x14ac:dyDescent="0.3">
      <c r="G3575" s="2"/>
    </row>
    <row r="3576" spans="7:7" x14ac:dyDescent="0.3">
      <c r="G3576" s="2"/>
    </row>
    <row r="3577" spans="7:7" x14ac:dyDescent="0.3">
      <c r="G3577" s="2"/>
    </row>
    <row r="3578" spans="7:7" x14ac:dyDescent="0.3">
      <c r="G3578" s="2"/>
    </row>
    <row r="3579" spans="7:7" x14ac:dyDescent="0.3">
      <c r="G3579" s="2"/>
    </row>
    <row r="3580" spans="7:7" x14ac:dyDescent="0.3">
      <c r="G3580" s="2"/>
    </row>
    <row r="3581" spans="7:7" x14ac:dyDescent="0.3">
      <c r="G3581" s="2"/>
    </row>
    <row r="3582" spans="7:7" x14ac:dyDescent="0.3">
      <c r="G3582" s="2"/>
    </row>
    <row r="3583" spans="7:7" x14ac:dyDescent="0.3">
      <c r="G3583" s="2"/>
    </row>
    <row r="3584" spans="7:7" x14ac:dyDescent="0.3">
      <c r="G3584" s="2"/>
    </row>
    <row r="3585" spans="7:7" x14ac:dyDescent="0.3">
      <c r="G3585" s="2"/>
    </row>
    <row r="3586" spans="7:7" x14ac:dyDescent="0.3">
      <c r="G3586" s="2"/>
    </row>
    <row r="3587" spans="7:7" x14ac:dyDescent="0.3">
      <c r="G3587" s="2"/>
    </row>
    <row r="3588" spans="7:7" x14ac:dyDescent="0.3">
      <c r="G3588" s="2"/>
    </row>
    <row r="3589" spans="7:7" x14ac:dyDescent="0.3">
      <c r="G3589" s="2"/>
    </row>
    <row r="3590" spans="7:7" x14ac:dyDescent="0.3">
      <c r="G3590" s="2"/>
    </row>
    <row r="3591" spans="7:7" x14ac:dyDescent="0.3">
      <c r="G3591" s="2"/>
    </row>
    <row r="3592" spans="7:7" x14ac:dyDescent="0.3">
      <c r="G3592" s="2"/>
    </row>
    <row r="3593" spans="7:7" x14ac:dyDescent="0.3">
      <c r="G3593" s="2"/>
    </row>
    <row r="3594" spans="7:7" x14ac:dyDescent="0.3">
      <c r="G3594" s="2"/>
    </row>
    <row r="3595" spans="7:7" x14ac:dyDescent="0.3">
      <c r="G3595" s="2"/>
    </row>
    <row r="3596" spans="7:7" x14ac:dyDescent="0.3">
      <c r="G3596" s="2"/>
    </row>
    <row r="3597" spans="7:7" x14ac:dyDescent="0.3">
      <c r="G3597" s="2"/>
    </row>
    <row r="3598" spans="7:7" x14ac:dyDescent="0.3">
      <c r="G3598" s="2"/>
    </row>
    <row r="3599" spans="7:7" x14ac:dyDescent="0.3">
      <c r="G3599" s="2"/>
    </row>
    <row r="3600" spans="7:7" x14ac:dyDescent="0.3">
      <c r="G3600" s="2"/>
    </row>
    <row r="3601" spans="7:7" x14ac:dyDescent="0.3">
      <c r="G3601" s="2"/>
    </row>
    <row r="3602" spans="7:7" x14ac:dyDescent="0.3">
      <c r="G3602" s="2"/>
    </row>
    <row r="3603" spans="7:7" x14ac:dyDescent="0.3">
      <c r="G3603" s="2"/>
    </row>
    <row r="3604" spans="7:7" x14ac:dyDescent="0.3">
      <c r="G3604" s="2"/>
    </row>
    <row r="3605" spans="7:7" x14ac:dyDescent="0.3">
      <c r="G3605" s="2"/>
    </row>
    <row r="3606" spans="7:7" x14ac:dyDescent="0.3">
      <c r="G3606" s="2"/>
    </row>
    <row r="3607" spans="7:7" x14ac:dyDescent="0.3">
      <c r="G3607" s="2"/>
    </row>
    <row r="3608" spans="7:7" x14ac:dyDescent="0.3">
      <c r="G3608" s="2"/>
    </row>
    <row r="3609" spans="7:7" x14ac:dyDescent="0.3">
      <c r="G3609" s="2"/>
    </row>
    <row r="3610" spans="7:7" x14ac:dyDescent="0.3">
      <c r="G3610" s="2"/>
    </row>
    <row r="3611" spans="7:7" x14ac:dyDescent="0.3">
      <c r="G3611" s="2"/>
    </row>
    <row r="3612" spans="7:7" x14ac:dyDescent="0.3">
      <c r="G3612" s="2"/>
    </row>
    <row r="3613" spans="7:7" x14ac:dyDescent="0.3">
      <c r="G3613" s="2"/>
    </row>
    <row r="3614" spans="7:7" x14ac:dyDescent="0.3">
      <c r="G3614" s="2"/>
    </row>
    <row r="3615" spans="7:7" x14ac:dyDescent="0.3">
      <c r="G3615" s="2"/>
    </row>
    <row r="3616" spans="7:7" x14ac:dyDescent="0.3">
      <c r="G3616" s="2"/>
    </row>
    <row r="3617" spans="7:7" x14ac:dyDescent="0.3">
      <c r="G3617" s="2"/>
    </row>
    <row r="3618" spans="7:7" x14ac:dyDescent="0.3">
      <c r="G3618" s="2"/>
    </row>
    <row r="3619" spans="7:7" x14ac:dyDescent="0.3">
      <c r="G3619" s="2"/>
    </row>
    <row r="3620" spans="7:7" x14ac:dyDescent="0.3">
      <c r="G3620" s="2"/>
    </row>
    <row r="3621" spans="7:7" x14ac:dyDescent="0.3">
      <c r="G3621" s="2"/>
    </row>
    <row r="3622" spans="7:7" x14ac:dyDescent="0.3">
      <c r="G3622" s="2"/>
    </row>
    <row r="3623" spans="7:7" x14ac:dyDescent="0.3">
      <c r="G3623" s="2"/>
    </row>
    <row r="3624" spans="7:7" x14ac:dyDescent="0.3">
      <c r="G3624" s="2"/>
    </row>
    <row r="3625" spans="7:7" x14ac:dyDescent="0.3">
      <c r="G3625" s="2"/>
    </row>
    <row r="3626" spans="7:7" x14ac:dyDescent="0.3">
      <c r="G3626" s="2"/>
    </row>
    <row r="3627" spans="7:7" x14ac:dyDescent="0.3">
      <c r="G3627" s="2"/>
    </row>
    <row r="3628" spans="7:7" x14ac:dyDescent="0.3">
      <c r="G3628" s="2"/>
    </row>
    <row r="3629" spans="7:7" x14ac:dyDescent="0.3">
      <c r="G3629" s="2"/>
    </row>
    <row r="3630" spans="7:7" x14ac:dyDescent="0.3">
      <c r="G3630" s="2"/>
    </row>
    <row r="3631" spans="7:7" x14ac:dyDescent="0.3">
      <c r="G3631" s="2"/>
    </row>
    <row r="3632" spans="7:7" x14ac:dyDescent="0.3">
      <c r="G3632" s="2"/>
    </row>
    <row r="3633" spans="7:7" x14ac:dyDescent="0.3">
      <c r="G3633" s="2"/>
    </row>
    <row r="3634" spans="7:7" x14ac:dyDescent="0.3">
      <c r="G3634" s="2"/>
    </row>
    <row r="3635" spans="7:7" x14ac:dyDescent="0.3">
      <c r="G3635" s="2"/>
    </row>
    <row r="3636" spans="7:7" x14ac:dyDescent="0.3">
      <c r="G3636" s="2"/>
    </row>
    <row r="3637" spans="7:7" x14ac:dyDescent="0.3">
      <c r="G3637" s="2"/>
    </row>
    <row r="3638" spans="7:7" x14ac:dyDescent="0.3">
      <c r="G3638" s="2"/>
    </row>
    <row r="3639" spans="7:7" x14ac:dyDescent="0.3">
      <c r="G3639" s="2"/>
    </row>
    <row r="3640" spans="7:7" x14ac:dyDescent="0.3">
      <c r="G3640" s="2"/>
    </row>
    <row r="3641" spans="7:7" x14ac:dyDescent="0.3">
      <c r="G3641" s="2"/>
    </row>
    <row r="3642" spans="7:7" x14ac:dyDescent="0.3">
      <c r="G3642" s="2"/>
    </row>
    <row r="3643" spans="7:7" x14ac:dyDescent="0.3">
      <c r="G3643" s="2"/>
    </row>
    <row r="3644" spans="7:7" x14ac:dyDescent="0.3">
      <c r="G3644" s="2"/>
    </row>
    <row r="3645" spans="7:7" x14ac:dyDescent="0.3">
      <c r="G3645" s="2"/>
    </row>
    <row r="3646" spans="7:7" x14ac:dyDescent="0.3">
      <c r="G3646" s="2"/>
    </row>
    <row r="3647" spans="7:7" x14ac:dyDescent="0.3">
      <c r="G3647" s="2"/>
    </row>
    <row r="3648" spans="7:7" x14ac:dyDescent="0.3">
      <c r="G3648" s="2"/>
    </row>
    <row r="3649" spans="7:7" x14ac:dyDescent="0.3">
      <c r="G3649" s="2"/>
    </row>
    <row r="3650" spans="7:7" x14ac:dyDescent="0.3">
      <c r="G3650" s="2"/>
    </row>
    <row r="3651" spans="7:7" x14ac:dyDescent="0.3">
      <c r="G3651" s="2"/>
    </row>
    <row r="3652" spans="7:7" x14ac:dyDescent="0.3">
      <c r="G3652" s="2"/>
    </row>
    <row r="3653" spans="7:7" x14ac:dyDescent="0.3">
      <c r="G3653" s="2"/>
    </row>
    <row r="3654" spans="7:7" x14ac:dyDescent="0.3">
      <c r="G3654" s="2"/>
    </row>
    <row r="3655" spans="7:7" x14ac:dyDescent="0.3">
      <c r="G3655" s="2"/>
    </row>
    <row r="3656" spans="7:7" x14ac:dyDescent="0.3">
      <c r="G3656" s="2"/>
    </row>
    <row r="3657" spans="7:7" x14ac:dyDescent="0.3">
      <c r="G3657" s="2"/>
    </row>
    <row r="3658" spans="7:7" x14ac:dyDescent="0.3">
      <c r="G3658" s="2"/>
    </row>
    <row r="3659" spans="7:7" x14ac:dyDescent="0.3">
      <c r="G3659" s="2"/>
    </row>
    <row r="3660" spans="7:7" x14ac:dyDescent="0.3">
      <c r="G3660" s="2"/>
    </row>
    <row r="3661" spans="7:7" x14ac:dyDescent="0.3">
      <c r="G3661" s="2"/>
    </row>
    <row r="3662" spans="7:7" x14ac:dyDescent="0.3">
      <c r="G3662" s="2"/>
    </row>
    <row r="3663" spans="7:7" x14ac:dyDescent="0.3">
      <c r="G3663" s="2"/>
    </row>
    <row r="3664" spans="7:7" x14ac:dyDescent="0.3">
      <c r="G3664" s="2"/>
    </row>
    <row r="3665" spans="7:7" x14ac:dyDescent="0.3">
      <c r="G3665" s="2"/>
    </row>
    <row r="3666" spans="7:7" x14ac:dyDescent="0.3">
      <c r="G3666" s="2"/>
    </row>
    <row r="3667" spans="7:7" x14ac:dyDescent="0.3">
      <c r="G3667" s="2"/>
    </row>
    <row r="3668" spans="7:7" x14ac:dyDescent="0.3">
      <c r="G3668" s="2"/>
    </row>
    <row r="3669" spans="7:7" x14ac:dyDescent="0.3">
      <c r="G3669" s="2"/>
    </row>
    <row r="3670" spans="7:7" x14ac:dyDescent="0.3">
      <c r="G3670" s="2"/>
    </row>
    <row r="3671" spans="7:7" x14ac:dyDescent="0.3">
      <c r="G3671" s="2"/>
    </row>
    <row r="3672" spans="7:7" x14ac:dyDescent="0.3">
      <c r="G3672" s="2"/>
    </row>
    <row r="3673" spans="7:7" x14ac:dyDescent="0.3">
      <c r="G3673" s="2"/>
    </row>
    <row r="3674" spans="7:7" x14ac:dyDescent="0.3">
      <c r="G3674" s="2"/>
    </row>
    <row r="3675" spans="7:7" x14ac:dyDescent="0.3">
      <c r="G3675" s="2"/>
    </row>
    <row r="3676" spans="7:7" x14ac:dyDescent="0.3">
      <c r="G3676" s="2"/>
    </row>
    <row r="3677" spans="7:7" x14ac:dyDescent="0.3">
      <c r="G3677" s="2"/>
    </row>
    <row r="3678" spans="7:7" x14ac:dyDescent="0.3">
      <c r="G3678" s="2"/>
    </row>
    <row r="3679" spans="7:7" x14ac:dyDescent="0.3">
      <c r="G3679" s="2"/>
    </row>
    <row r="3680" spans="7:7" x14ac:dyDescent="0.3">
      <c r="G3680" s="2"/>
    </row>
    <row r="3681" spans="7:7" x14ac:dyDescent="0.3">
      <c r="G3681" s="2"/>
    </row>
    <row r="3682" spans="7:7" x14ac:dyDescent="0.3">
      <c r="G3682" s="2"/>
    </row>
    <row r="3683" spans="7:7" x14ac:dyDescent="0.3">
      <c r="G3683" s="2"/>
    </row>
    <row r="3684" spans="7:7" x14ac:dyDescent="0.3">
      <c r="G3684" s="2"/>
    </row>
    <row r="3685" spans="7:7" x14ac:dyDescent="0.3">
      <c r="G3685" s="2"/>
    </row>
    <row r="3686" spans="7:7" x14ac:dyDescent="0.3">
      <c r="G3686" s="2"/>
    </row>
    <row r="3687" spans="7:7" x14ac:dyDescent="0.3">
      <c r="G3687" s="2"/>
    </row>
    <row r="3688" spans="7:7" x14ac:dyDescent="0.3">
      <c r="G3688" s="2"/>
    </row>
    <row r="3689" spans="7:7" x14ac:dyDescent="0.3">
      <c r="G3689" s="2"/>
    </row>
    <row r="3690" spans="7:7" x14ac:dyDescent="0.3">
      <c r="G3690" s="2"/>
    </row>
    <row r="3691" spans="7:7" x14ac:dyDescent="0.3">
      <c r="G3691" s="2"/>
    </row>
    <row r="3692" spans="7:7" x14ac:dyDescent="0.3">
      <c r="G3692" s="2"/>
    </row>
    <row r="3693" spans="7:7" x14ac:dyDescent="0.3">
      <c r="G3693" s="2"/>
    </row>
    <row r="3694" spans="7:7" x14ac:dyDescent="0.3">
      <c r="G3694" s="2"/>
    </row>
    <row r="3695" spans="7:7" x14ac:dyDescent="0.3">
      <c r="G3695" s="2"/>
    </row>
    <row r="3696" spans="7:7" x14ac:dyDescent="0.3">
      <c r="G3696" s="2"/>
    </row>
    <row r="3697" spans="7:7" x14ac:dyDescent="0.3">
      <c r="G3697" s="2"/>
    </row>
    <row r="3698" spans="7:7" x14ac:dyDescent="0.3">
      <c r="G3698" s="2"/>
    </row>
    <row r="3699" spans="7:7" x14ac:dyDescent="0.3">
      <c r="G3699" s="2"/>
    </row>
    <row r="3700" spans="7:7" x14ac:dyDescent="0.3">
      <c r="G3700" s="2"/>
    </row>
    <row r="3701" spans="7:7" x14ac:dyDescent="0.3">
      <c r="G3701" s="2"/>
    </row>
    <row r="3702" spans="7:7" x14ac:dyDescent="0.3">
      <c r="G3702" s="2"/>
    </row>
    <row r="3703" spans="7:7" x14ac:dyDescent="0.3">
      <c r="G3703" s="2"/>
    </row>
    <row r="3704" spans="7:7" x14ac:dyDescent="0.3">
      <c r="G3704" s="2"/>
    </row>
    <row r="3705" spans="7:7" x14ac:dyDescent="0.3">
      <c r="G3705" s="2"/>
    </row>
    <row r="3706" spans="7:7" x14ac:dyDescent="0.3">
      <c r="G3706" s="2"/>
    </row>
    <row r="3707" spans="7:7" x14ac:dyDescent="0.3">
      <c r="G3707" s="2"/>
    </row>
    <row r="3708" spans="7:7" x14ac:dyDescent="0.3">
      <c r="G3708" s="2"/>
    </row>
    <row r="3709" spans="7:7" x14ac:dyDescent="0.3">
      <c r="G3709" s="2"/>
    </row>
    <row r="3710" spans="7:7" x14ac:dyDescent="0.3">
      <c r="G3710" s="2"/>
    </row>
    <row r="3711" spans="7:7" x14ac:dyDescent="0.3">
      <c r="G3711" s="2"/>
    </row>
    <row r="3712" spans="7:7" x14ac:dyDescent="0.3">
      <c r="G3712" s="2"/>
    </row>
    <row r="3713" spans="7:7" x14ac:dyDescent="0.3">
      <c r="G3713" s="2"/>
    </row>
    <row r="3714" spans="7:7" x14ac:dyDescent="0.3">
      <c r="G3714" s="2"/>
    </row>
    <row r="3715" spans="7:7" x14ac:dyDescent="0.3">
      <c r="G3715" s="2"/>
    </row>
    <row r="3716" spans="7:7" x14ac:dyDescent="0.3">
      <c r="G3716" s="2"/>
    </row>
    <row r="3717" spans="7:7" x14ac:dyDescent="0.3">
      <c r="G3717" s="2"/>
    </row>
    <row r="3718" spans="7:7" x14ac:dyDescent="0.3">
      <c r="G3718" s="2"/>
    </row>
    <row r="3719" spans="7:7" x14ac:dyDescent="0.3">
      <c r="G3719" s="2"/>
    </row>
    <row r="3720" spans="7:7" x14ac:dyDescent="0.3">
      <c r="G3720" s="2"/>
    </row>
    <row r="3721" spans="7:7" x14ac:dyDescent="0.3">
      <c r="G3721" s="2"/>
    </row>
    <row r="3722" spans="7:7" x14ac:dyDescent="0.3">
      <c r="G3722" s="2"/>
    </row>
    <row r="3723" spans="7:7" x14ac:dyDescent="0.3">
      <c r="G3723" s="2"/>
    </row>
    <row r="3724" spans="7:7" x14ac:dyDescent="0.3">
      <c r="G3724" s="2"/>
    </row>
    <row r="3725" spans="7:7" x14ac:dyDescent="0.3">
      <c r="G3725" s="2"/>
    </row>
    <row r="3726" spans="7:7" x14ac:dyDescent="0.3">
      <c r="G3726" s="2"/>
    </row>
    <row r="3727" spans="7:7" x14ac:dyDescent="0.3">
      <c r="G3727" s="2"/>
    </row>
    <row r="3728" spans="7:7" x14ac:dyDescent="0.3">
      <c r="G3728" s="2"/>
    </row>
    <row r="3729" spans="7:7" x14ac:dyDescent="0.3">
      <c r="G3729" s="2"/>
    </row>
    <row r="3730" spans="7:7" x14ac:dyDescent="0.3">
      <c r="G3730" s="2"/>
    </row>
    <row r="3731" spans="7:7" x14ac:dyDescent="0.3">
      <c r="G3731" s="2"/>
    </row>
    <row r="3732" spans="7:7" x14ac:dyDescent="0.3">
      <c r="G3732" s="2"/>
    </row>
    <row r="3733" spans="7:7" x14ac:dyDescent="0.3">
      <c r="G3733" s="2"/>
    </row>
    <row r="3734" spans="7:7" x14ac:dyDescent="0.3">
      <c r="G3734" s="2"/>
    </row>
    <row r="3735" spans="7:7" x14ac:dyDescent="0.3">
      <c r="G3735" s="2"/>
    </row>
    <row r="3736" spans="7:7" x14ac:dyDescent="0.3">
      <c r="G3736" s="2"/>
    </row>
    <row r="3737" spans="7:7" x14ac:dyDescent="0.3">
      <c r="G3737" s="2"/>
    </row>
    <row r="3738" spans="7:7" x14ac:dyDescent="0.3">
      <c r="G3738" s="2"/>
    </row>
    <row r="3739" spans="7:7" x14ac:dyDescent="0.3">
      <c r="G3739" s="2"/>
    </row>
    <row r="3740" spans="7:7" x14ac:dyDescent="0.3">
      <c r="G3740" s="2"/>
    </row>
    <row r="3741" spans="7:7" x14ac:dyDescent="0.3">
      <c r="G3741" s="2"/>
    </row>
    <row r="3742" spans="7:7" x14ac:dyDescent="0.3">
      <c r="G3742" s="2"/>
    </row>
    <row r="3743" spans="7:7" x14ac:dyDescent="0.3">
      <c r="G3743" s="2"/>
    </row>
    <row r="3744" spans="7:7" x14ac:dyDescent="0.3">
      <c r="G3744" s="2"/>
    </row>
    <row r="3745" spans="7:7" x14ac:dyDescent="0.3">
      <c r="G3745" s="2"/>
    </row>
    <row r="3746" spans="7:7" x14ac:dyDescent="0.3">
      <c r="G3746" s="2"/>
    </row>
    <row r="3747" spans="7:7" x14ac:dyDescent="0.3">
      <c r="G3747" s="2"/>
    </row>
    <row r="3748" spans="7:7" x14ac:dyDescent="0.3">
      <c r="G3748" s="2"/>
    </row>
    <row r="3749" spans="7:7" x14ac:dyDescent="0.3">
      <c r="G3749" s="2"/>
    </row>
    <row r="3750" spans="7:7" x14ac:dyDescent="0.3">
      <c r="G3750" s="2"/>
    </row>
    <row r="3751" spans="7:7" x14ac:dyDescent="0.3">
      <c r="G3751" s="2"/>
    </row>
    <row r="3752" spans="7:7" x14ac:dyDescent="0.3">
      <c r="G3752" s="2"/>
    </row>
    <row r="3753" spans="7:7" x14ac:dyDescent="0.3">
      <c r="G3753" s="2"/>
    </row>
    <row r="3754" spans="7:7" x14ac:dyDescent="0.3">
      <c r="G3754" s="2"/>
    </row>
    <row r="3755" spans="7:7" x14ac:dyDescent="0.3">
      <c r="G3755" s="2"/>
    </row>
    <row r="3756" spans="7:7" x14ac:dyDescent="0.3">
      <c r="G3756" s="2"/>
    </row>
    <row r="3757" spans="7:7" x14ac:dyDescent="0.3">
      <c r="G3757" s="2"/>
    </row>
    <row r="3758" spans="7:7" x14ac:dyDescent="0.3">
      <c r="G3758" s="2"/>
    </row>
    <row r="3759" spans="7:7" x14ac:dyDescent="0.3">
      <c r="G3759" s="2"/>
    </row>
    <row r="3760" spans="7:7" x14ac:dyDescent="0.3">
      <c r="G3760" s="2"/>
    </row>
    <row r="3761" spans="7:7" x14ac:dyDescent="0.3">
      <c r="G3761" s="2"/>
    </row>
    <row r="3762" spans="7:7" x14ac:dyDescent="0.3">
      <c r="G3762" s="2"/>
    </row>
    <row r="3763" spans="7:7" x14ac:dyDescent="0.3">
      <c r="G3763" s="2"/>
    </row>
    <row r="3764" spans="7:7" x14ac:dyDescent="0.3">
      <c r="G3764" s="2"/>
    </row>
    <row r="3765" spans="7:7" x14ac:dyDescent="0.3">
      <c r="G3765" s="2"/>
    </row>
    <row r="3766" spans="7:7" x14ac:dyDescent="0.3">
      <c r="G3766" s="2"/>
    </row>
    <row r="3767" spans="7:7" x14ac:dyDescent="0.3">
      <c r="G3767" s="2"/>
    </row>
    <row r="3768" spans="7:7" x14ac:dyDescent="0.3">
      <c r="G3768" s="2"/>
    </row>
    <row r="3769" spans="7:7" x14ac:dyDescent="0.3">
      <c r="G3769" s="2"/>
    </row>
    <row r="3770" spans="7:7" x14ac:dyDescent="0.3">
      <c r="G3770" s="2"/>
    </row>
    <row r="3771" spans="7:7" x14ac:dyDescent="0.3">
      <c r="G3771" s="2"/>
    </row>
    <row r="3772" spans="7:7" x14ac:dyDescent="0.3">
      <c r="G3772" s="2"/>
    </row>
    <row r="3773" spans="7:7" x14ac:dyDescent="0.3">
      <c r="G3773" s="2"/>
    </row>
    <row r="3774" spans="7:7" x14ac:dyDescent="0.3">
      <c r="G3774" s="2"/>
    </row>
    <row r="3775" spans="7:7" x14ac:dyDescent="0.3">
      <c r="G3775" s="2"/>
    </row>
    <row r="3776" spans="7:7" x14ac:dyDescent="0.3">
      <c r="G3776" s="2"/>
    </row>
    <row r="3777" spans="7:7" x14ac:dyDescent="0.3">
      <c r="G3777" s="2"/>
    </row>
    <row r="3778" spans="7:7" x14ac:dyDescent="0.3">
      <c r="G3778" s="2"/>
    </row>
    <row r="3779" spans="7:7" x14ac:dyDescent="0.3">
      <c r="G3779" s="2"/>
    </row>
    <row r="3780" spans="7:7" x14ac:dyDescent="0.3">
      <c r="G3780" s="2"/>
    </row>
    <row r="3781" spans="7:7" x14ac:dyDescent="0.3">
      <c r="G3781" s="2"/>
    </row>
    <row r="3782" spans="7:7" x14ac:dyDescent="0.3">
      <c r="G3782" s="2"/>
    </row>
    <row r="3783" spans="7:7" x14ac:dyDescent="0.3">
      <c r="G3783" s="2"/>
    </row>
    <row r="3784" spans="7:7" x14ac:dyDescent="0.3">
      <c r="G3784" s="2"/>
    </row>
    <row r="3785" spans="7:7" x14ac:dyDescent="0.3">
      <c r="G3785" s="2"/>
    </row>
    <row r="3786" spans="7:7" x14ac:dyDescent="0.3">
      <c r="G3786" s="2"/>
    </row>
    <row r="3787" spans="7:7" x14ac:dyDescent="0.3">
      <c r="G3787" s="2"/>
    </row>
    <row r="3788" spans="7:7" x14ac:dyDescent="0.3">
      <c r="G3788" s="2"/>
    </row>
    <row r="3789" spans="7:7" x14ac:dyDescent="0.3">
      <c r="G3789" s="2"/>
    </row>
    <row r="3790" spans="7:7" x14ac:dyDescent="0.3">
      <c r="G3790" s="2"/>
    </row>
    <row r="3791" spans="7:7" x14ac:dyDescent="0.3">
      <c r="G3791" s="2"/>
    </row>
    <row r="3792" spans="7:7" x14ac:dyDescent="0.3">
      <c r="G3792" s="2"/>
    </row>
    <row r="3793" spans="7:7" x14ac:dyDescent="0.3">
      <c r="G3793" s="2"/>
    </row>
    <row r="3794" spans="7:7" x14ac:dyDescent="0.3">
      <c r="G3794" s="2"/>
    </row>
    <row r="3795" spans="7:7" x14ac:dyDescent="0.3">
      <c r="G3795" s="2"/>
    </row>
    <row r="3796" spans="7:7" x14ac:dyDescent="0.3">
      <c r="G3796" s="2"/>
    </row>
    <row r="3797" spans="7:7" x14ac:dyDescent="0.3">
      <c r="G3797" s="2"/>
    </row>
    <row r="3798" spans="7:7" x14ac:dyDescent="0.3">
      <c r="G3798" s="2"/>
    </row>
    <row r="3799" spans="7:7" x14ac:dyDescent="0.3">
      <c r="G3799" s="2"/>
    </row>
    <row r="3800" spans="7:7" x14ac:dyDescent="0.3">
      <c r="G3800" s="2"/>
    </row>
    <row r="3801" spans="7:7" x14ac:dyDescent="0.3">
      <c r="G3801" s="2"/>
    </row>
    <row r="3802" spans="7:7" x14ac:dyDescent="0.3">
      <c r="G3802" s="2"/>
    </row>
    <row r="3803" spans="7:7" x14ac:dyDescent="0.3">
      <c r="G3803" s="2"/>
    </row>
    <row r="3804" spans="7:7" x14ac:dyDescent="0.3">
      <c r="G3804" s="2"/>
    </row>
    <row r="3805" spans="7:7" x14ac:dyDescent="0.3">
      <c r="G3805" s="2"/>
    </row>
    <row r="3806" spans="7:7" x14ac:dyDescent="0.3">
      <c r="G3806" s="2"/>
    </row>
    <row r="3807" spans="7:7" x14ac:dyDescent="0.3">
      <c r="G3807" s="2"/>
    </row>
    <row r="3808" spans="7:7" x14ac:dyDescent="0.3">
      <c r="G3808" s="2"/>
    </row>
    <row r="3809" spans="7:7" x14ac:dyDescent="0.3">
      <c r="G3809" s="2"/>
    </row>
    <row r="3810" spans="7:7" x14ac:dyDescent="0.3">
      <c r="G3810" s="2"/>
    </row>
    <row r="3811" spans="7:7" x14ac:dyDescent="0.3">
      <c r="G3811" s="2"/>
    </row>
    <row r="3812" spans="7:7" x14ac:dyDescent="0.3">
      <c r="G3812" s="2"/>
    </row>
    <row r="3813" spans="7:7" x14ac:dyDescent="0.3">
      <c r="G3813" s="2"/>
    </row>
    <row r="3814" spans="7:7" x14ac:dyDescent="0.3">
      <c r="G3814" s="2"/>
    </row>
    <row r="3815" spans="7:7" x14ac:dyDescent="0.3">
      <c r="G3815" s="2"/>
    </row>
    <row r="3816" spans="7:7" x14ac:dyDescent="0.3">
      <c r="G3816" s="2"/>
    </row>
    <row r="3817" spans="7:7" x14ac:dyDescent="0.3">
      <c r="G3817" s="2"/>
    </row>
    <row r="3818" spans="7:7" x14ac:dyDescent="0.3">
      <c r="G3818" s="2"/>
    </row>
    <row r="3819" spans="7:7" x14ac:dyDescent="0.3">
      <c r="G3819" s="2"/>
    </row>
    <row r="3820" spans="7:7" x14ac:dyDescent="0.3">
      <c r="G3820" s="2"/>
    </row>
    <row r="3821" spans="7:7" x14ac:dyDescent="0.3">
      <c r="G3821" s="2"/>
    </row>
    <row r="3822" spans="7:7" x14ac:dyDescent="0.3">
      <c r="G3822" s="2"/>
    </row>
    <row r="3823" spans="7:7" x14ac:dyDescent="0.3">
      <c r="G3823" s="2"/>
    </row>
    <row r="3824" spans="7:7" x14ac:dyDescent="0.3">
      <c r="G3824" s="2"/>
    </row>
    <row r="3825" spans="7:7" x14ac:dyDescent="0.3">
      <c r="G3825" s="2"/>
    </row>
    <row r="3826" spans="7:7" x14ac:dyDescent="0.3">
      <c r="G3826" s="2"/>
    </row>
    <row r="3827" spans="7:7" x14ac:dyDescent="0.3">
      <c r="G3827" s="2"/>
    </row>
    <row r="3828" spans="7:7" x14ac:dyDescent="0.3">
      <c r="G3828" s="2"/>
    </row>
    <row r="3829" spans="7:7" x14ac:dyDescent="0.3">
      <c r="G3829" s="2"/>
    </row>
    <row r="3830" spans="7:7" x14ac:dyDescent="0.3">
      <c r="G3830" s="2"/>
    </row>
    <row r="3831" spans="7:7" x14ac:dyDescent="0.3">
      <c r="G3831" s="2"/>
    </row>
    <row r="3832" spans="7:7" x14ac:dyDescent="0.3">
      <c r="G3832" s="2"/>
    </row>
    <row r="3833" spans="7:7" x14ac:dyDescent="0.3">
      <c r="G3833" s="2"/>
    </row>
    <row r="3834" spans="7:7" x14ac:dyDescent="0.3">
      <c r="G3834" s="2"/>
    </row>
    <row r="3835" spans="7:7" x14ac:dyDescent="0.3">
      <c r="G3835" s="2"/>
    </row>
    <row r="3836" spans="7:7" x14ac:dyDescent="0.3">
      <c r="G3836" s="2"/>
    </row>
    <row r="3837" spans="7:7" x14ac:dyDescent="0.3">
      <c r="G3837" s="2"/>
    </row>
    <row r="3838" spans="7:7" x14ac:dyDescent="0.3">
      <c r="G3838" s="2"/>
    </row>
    <row r="3839" spans="7:7" x14ac:dyDescent="0.3">
      <c r="G3839" s="2"/>
    </row>
    <row r="3840" spans="7:7" x14ac:dyDescent="0.3">
      <c r="G3840" s="2"/>
    </row>
    <row r="3841" spans="7:7" x14ac:dyDescent="0.3">
      <c r="G3841" s="2"/>
    </row>
    <row r="3842" spans="7:7" x14ac:dyDescent="0.3">
      <c r="G3842" s="2"/>
    </row>
    <row r="3843" spans="7:7" x14ac:dyDescent="0.3">
      <c r="G3843" s="2"/>
    </row>
    <row r="3844" spans="7:7" x14ac:dyDescent="0.3">
      <c r="G3844" s="2"/>
    </row>
    <row r="3845" spans="7:7" x14ac:dyDescent="0.3">
      <c r="G3845" s="2"/>
    </row>
    <row r="3846" spans="7:7" x14ac:dyDescent="0.3">
      <c r="G3846" s="2"/>
    </row>
    <row r="3847" spans="7:7" x14ac:dyDescent="0.3">
      <c r="G3847" s="2"/>
    </row>
    <row r="3848" spans="7:7" x14ac:dyDescent="0.3">
      <c r="G3848" s="2"/>
    </row>
    <row r="3849" spans="7:7" x14ac:dyDescent="0.3">
      <c r="G3849" s="2"/>
    </row>
    <row r="3850" spans="7:7" x14ac:dyDescent="0.3">
      <c r="G3850" s="2"/>
    </row>
    <row r="3851" spans="7:7" x14ac:dyDescent="0.3">
      <c r="G3851" s="2"/>
    </row>
    <row r="3852" spans="7:7" x14ac:dyDescent="0.3">
      <c r="G3852" s="2"/>
    </row>
    <row r="3853" spans="7:7" x14ac:dyDescent="0.3">
      <c r="G3853" s="2"/>
    </row>
    <row r="3854" spans="7:7" x14ac:dyDescent="0.3">
      <c r="G3854" s="2"/>
    </row>
    <row r="3855" spans="7:7" x14ac:dyDescent="0.3">
      <c r="G3855" s="2"/>
    </row>
    <row r="3856" spans="7:7" x14ac:dyDescent="0.3">
      <c r="G3856" s="2"/>
    </row>
    <row r="3857" spans="7:7" x14ac:dyDescent="0.3">
      <c r="G3857" s="2"/>
    </row>
    <row r="3858" spans="7:7" x14ac:dyDescent="0.3">
      <c r="G3858" s="2"/>
    </row>
    <row r="3859" spans="7:7" x14ac:dyDescent="0.3">
      <c r="G3859" s="2"/>
    </row>
    <row r="3860" spans="7:7" x14ac:dyDescent="0.3">
      <c r="G3860" s="2"/>
    </row>
    <row r="3861" spans="7:7" x14ac:dyDescent="0.3">
      <c r="G3861" s="2"/>
    </row>
    <row r="3862" spans="7:7" x14ac:dyDescent="0.3">
      <c r="G3862" s="2"/>
    </row>
    <row r="3863" spans="7:7" x14ac:dyDescent="0.3">
      <c r="G3863" s="2"/>
    </row>
    <row r="3864" spans="7:7" x14ac:dyDescent="0.3">
      <c r="G3864" s="2"/>
    </row>
    <row r="3865" spans="7:7" x14ac:dyDescent="0.3">
      <c r="G3865" s="2"/>
    </row>
    <row r="3866" spans="7:7" x14ac:dyDescent="0.3">
      <c r="G3866" s="2"/>
    </row>
    <row r="3867" spans="7:7" x14ac:dyDescent="0.3">
      <c r="G3867" s="2"/>
    </row>
    <row r="3868" spans="7:7" x14ac:dyDescent="0.3">
      <c r="G3868" s="2"/>
    </row>
    <row r="3869" spans="7:7" x14ac:dyDescent="0.3">
      <c r="G3869" s="2"/>
    </row>
    <row r="3870" spans="7:7" x14ac:dyDescent="0.3">
      <c r="G3870" s="2"/>
    </row>
    <row r="3871" spans="7:7" x14ac:dyDescent="0.3">
      <c r="G3871" s="2"/>
    </row>
    <row r="3872" spans="7:7" x14ac:dyDescent="0.3">
      <c r="G3872" s="2"/>
    </row>
    <row r="3873" spans="7:7" x14ac:dyDescent="0.3">
      <c r="G3873" s="2"/>
    </row>
    <row r="3874" spans="7:7" x14ac:dyDescent="0.3">
      <c r="G3874" s="2"/>
    </row>
    <row r="3875" spans="7:7" x14ac:dyDescent="0.3">
      <c r="G3875" s="2"/>
    </row>
    <row r="3876" spans="7:7" x14ac:dyDescent="0.3">
      <c r="G3876" s="2"/>
    </row>
    <row r="3877" spans="7:7" x14ac:dyDescent="0.3">
      <c r="G3877" s="2"/>
    </row>
    <row r="3878" spans="7:7" x14ac:dyDescent="0.3">
      <c r="G3878" s="2"/>
    </row>
    <row r="3879" spans="7:7" x14ac:dyDescent="0.3">
      <c r="G3879" s="2"/>
    </row>
    <row r="3880" spans="7:7" x14ac:dyDescent="0.3">
      <c r="G3880" s="2"/>
    </row>
    <row r="3881" spans="7:7" x14ac:dyDescent="0.3">
      <c r="G3881" s="2"/>
    </row>
    <row r="3882" spans="7:7" x14ac:dyDescent="0.3">
      <c r="G3882" s="2"/>
    </row>
    <row r="3883" spans="7:7" x14ac:dyDescent="0.3">
      <c r="G3883" s="2"/>
    </row>
    <row r="3884" spans="7:7" x14ac:dyDescent="0.3">
      <c r="G3884" s="2"/>
    </row>
    <row r="3885" spans="7:7" x14ac:dyDescent="0.3">
      <c r="G3885" s="2"/>
    </row>
    <row r="3886" spans="7:7" x14ac:dyDescent="0.3">
      <c r="G3886" s="2"/>
    </row>
    <row r="3887" spans="7:7" x14ac:dyDescent="0.3">
      <c r="G3887" s="2"/>
    </row>
    <row r="3888" spans="7:7" x14ac:dyDescent="0.3">
      <c r="G3888" s="2"/>
    </row>
    <row r="3889" spans="7:7" x14ac:dyDescent="0.3">
      <c r="G3889" s="2"/>
    </row>
    <row r="3890" spans="7:7" x14ac:dyDescent="0.3">
      <c r="G3890" s="2"/>
    </row>
    <row r="3891" spans="7:7" x14ac:dyDescent="0.3">
      <c r="G3891" s="2"/>
    </row>
    <row r="3892" spans="7:7" x14ac:dyDescent="0.3">
      <c r="G3892" s="2"/>
    </row>
    <row r="3893" spans="7:7" x14ac:dyDescent="0.3">
      <c r="G3893" s="2"/>
    </row>
    <row r="3894" spans="7:7" x14ac:dyDescent="0.3">
      <c r="G3894" s="2"/>
    </row>
    <row r="3895" spans="7:7" x14ac:dyDescent="0.3">
      <c r="G3895" s="2"/>
    </row>
    <row r="3896" spans="7:7" x14ac:dyDescent="0.3">
      <c r="G3896" s="2"/>
    </row>
    <row r="3897" spans="7:7" x14ac:dyDescent="0.3">
      <c r="G3897" s="2"/>
    </row>
    <row r="3898" spans="7:7" x14ac:dyDescent="0.3">
      <c r="G3898" s="2"/>
    </row>
    <row r="3899" spans="7:7" x14ac:dyDescent="0.3">
      <c r="G3899" s="2"/>
    </row>
    <row r="3900" spans="7:7" x14ac:dyDescent="0.3">
      <c r="G3900" s="2"/>
    </row>
    <row r="3901" spans="7:7" x14ac:dyDescent="0.3">
      <c r="G3901" s="2"/>
    </row>
    <row r="3902" spans="7:7" x14ac:dyDescent="0.3">
      <c r="G3902" s="2"/>
    </row>
    <row r="3903" spans="7:7" x14ac:dyDescent="0.3">
      <c r="G3903" s="2"/>
    </row>
    <row r="3904" spans="7:7" x14ac:dyDescent="0.3">
      <c r="G3904" s="2"/>
    </row>
    <row r="3905" spans="7:7" x14ac:dyDescent="0.3">
      <c r="G3905" s="2"/>
    </row>
    <row r="3906" spans="7:7" x14ac:dyDescent="0.3">
      <c r="G3906" s="2"/>
    </row>
    <row r="3907" spans="7:7" x14ac:dyDescent="0.3">
      <c r="G3907" s="2"/>
    </row>
    <row r="3908" spans="7:7" x14ac:dyDescent="0.3">
      <c r="G3908" s="2"/>
    </row>
    <row r="3909" spans="7:7" x14ac:dyDescent="0.3">
      <c r="G3909" s="2"/>
    </row>
    <row r="3910" spans="7:7" x14ac:dyDescent="0.3">
      <c r="G3910" s="2"/>
    </row>
    <row r="3911" spans="7:7" x14ac:dyDescent="0.3">
      <c r="G3911" s="2"/>
    </row>
    <row r="3912" spans="7:7" x14ac:dyDescent="0.3">
      <c r="G3912" s="2"/>
    </row>
    <row r="3913" spans="7:7" x14ac:dyDescent="0.3">
      <c r="G3913" s="2"/>
    </row>
    <row r="3914" spans="7:7" x14ac:dyDescent="0.3">
      <c r="G3914" s="2"/>
    </row>
    <row r="3915" spans="7:7" x14ac:dyDescent="0.3">
      <c r="G3915" s="2"/>
    </row>
    <row r="3916" spans="7:7" x14ac:dyDescent="0.3">
      <c r="G3916" s="2"/>
    </row>
    <row r="3917" spans="7:7" x14ac:dyDescent="0.3">
      <c r="G3917" s="2"/>
    </row>
    <row r="3918" spans="7:7" x14ac:dyDescent="0.3">
      <c r="G3918" s="2"/>
    </row>
    <row r="3919" spans="7:7" x14ac:dyDescent="0.3">
      <c r="G3919" s="2"/>
    </row>
    <row r="3920" spans="7:7" x14ac:dyDescent="0.3">
      <c r="G3920" s="2"/>
    </row>
    <row r="3921" spans="7:7" x14ac:dyDescent="0.3">
      <c r="G3921" s="2"/>
    </row>
    <row r="3922" spans="7:7" x14ac:dyDescent="0.3">
      <c r="G3922" s="2"/>
    </row>
    <row r="3923" spans="7:7" x14ac:dyDescent="0.3">
      <c r="G3923" s="2"/>
    </row>
    <row r="3924" spans="7:7" x14ac:dyDescent="0.3">
      <c r="G3924" s="2"/>
    </row>
    <row r="3925" spans="7:7" x14ac:dyDescent="0.3">
      <c r="G3925" s="2"/>
    </row>
    <row r="3926" spans="7:7" x14ac:dyDescent="0.3">
      <c r="G3926" s="2"/>
    </row>
    <row r="3927" spans="7:7" x14ac:dyDescent="0.3">
      <c r="G3927" s="2"/>
    </row>
    <row r="3928" spans="7:7" x14ac:dyDescent="0.3">
      <c r="G3928" s="2"/>
    </row>
    <row r="3929" spans="7:7" x14ac:dyDescent="0.3">
      <c r="G3929" s="2"/>
    </row>
    <row r="3930" spans="7:7" x14ac:dyDescent="0.3">
      <c r="G3930" s="2"/>
    </row>
    <row r="3931" spans="7:7" x14ac:dyDescent="0.3">
      <c r="G3931" s="2"/>
    </row>
    <row r="3932" spans="7:7" x14ac:dyDescent="0.3">
      <c r="G3932" s="2"/>
    </row>
    <row r="3933" spans="7:7" x14ac:dyDescent="0.3">
      <c r="G3933" s="2"/>
    </row>
    <row r="3934" spans="7:7" x14ac:dyDescent="0.3">
      <c r="G3934" s="2"/>
    </row>
    <row r="3935" spans="7:7" x14ac:dyDescent="0.3">
      <c r="G3935" s="2"/>
    </row>
    <row r="3936" spans="7:7" x14ac:dyDescent="0.3">
      <c r="G3936" s="2"/>
    </row>
    <row r="3937" spans="7:7" x14ac:dyDescent="0.3">
      <c r="G3937" s="2"/>
    </row>
    <row r="3938" spans="7:7" x14ac:dyDescent="0.3">
      <c r="G3938" s="2"/>
    </row>
    <row r="3939" spans="7:7" x14ac:dyDescent="0.3">
      <c r="G3939" s="2"/>
    </row>
    <row r="3940" spans="7:7" x14ac:dyDescent="0.3">
      <c r="G3940" s="2"/>
    </row>
    <row r="3941" spans="7:7" x14ac:dyDescent="0.3">
      <c r="G3941" s="2"/>
    </row>
    <row r="3942" spans="7:7" x14ac:dyDescent="0.3">
      <c r="G3942" s="2"/>
    </row>
    <row r="3943" spans="7:7" x14ac:dyDescent="0.3">
      <c r="G3943" s="2"/>
    </row>
    <row r="3944" spans="7:7" x14ac:dyDescent="0.3">
      <c r="G3944" s="2"/>
    </row>
    <row r="3945" spans="7:7" x14ac:dyDescent="0.3">
      <c r="G3945" s="2"/>
    </row>
    <row r="3946" spans="7:7" x14ac:dyDescent="0.3">
      <c r="G3946" s="2"/>
    </row>
    <row r="3947" spans="7:7" x14ac:dyDescent="0.3">
      <c r="G3947" s="2"/>
    </row>
    <row r="3948" spans="7:7" x14ac:dyDescent="0.3">
      <c r="G3948" s="2"/>
    </row>
    <row r="3949" spans="7:7" x14ac:dyDescent="0.3">
      <c r="G3949" s="2"/>
    </row>
    <row r="3950" spans="7:7" x14ac:dyDescent="0.3">
      <c r="G3950" s="2"/>
    </row>
    <row r="3951" spans="7:7" x14ac:dyDescent="0.3">
      <c r="G3951" s="2"/>
    </row>
    <row r="3952" spans="7:7" x14ac:dyDescent="0.3">
      <c r="G3952" s="2"/>
    </row>
    <row r="3953" spans="7:7" x14ac:dyDescent="0.3">
      <c r="G3953" s="2"/>
    </row>
    <row r="3954" spans="7:7" x14ac:dyDescent="0.3">
      <c r="G3954" s="2"/>
    </row>
    <row r="3955" spans="7:7" x14ac:dyDescent="0.3">
      <c r="G3955" s="2"/>
    </row>
    <row r="3956" spans="7:7" x14ac:dyDescent="0.3">
      <c r="G3956" s="2"/>
    </row>
    <row r="3957" spans="7:7" x14ac:dyDescent="0.3">
      <c r="G3957" s="2"/>
    </row>
    <row r="3958" spans="7:7" x14ac:dyDescent="0.3">
      <c r="G3958" s="2"/>
    </row>
    <row r="3959" spans="7:7" x14ac:dyDescent="0.3">
      <c r="G3959" s="2"/>
    </row>
    <row r="3960" spans="7:7" x14ac:dyDescent="0.3">
      <c r="G3960" s="2"/>
    </row>
    <row r="3961" spans="7:7" x14ac:dyDescent="0.3">
      <c r="G3961" s="2"/>
    </row>
    <row r="3962" spans="7:7" x14ac:dyDescent="0.3">
      <c r="G3962" s="2"/>
    </row>
    <row r="3963" spans="7:7" x14ac:dyDescent="0.3">
      <c r="G3963" s="2"/>
    </row>
    <row r="3964" spans="7:7" x14ac:dyDescent="0.3">
      <c r="G3964" s="2"/>
    </row>
    <row r="3965" spans="7:7" x14ac:dyDescent="0.3">
      <c r="G3965" s="2"/>
    </row>
    <row r="3966" spans="7:7" x14ac:dyDescent="0.3">
      <c r="G3966" s="2"/>
    </row>
    <row r="3967" spans="7:7" x14ac:dyDescent="0.3">
      <c r="G3967" s="2"/>
    </row>
    <row r="3968" spans="7:7" x14ac:dyDescent="0.3">
      <c r="G3968" s="2"/>
    </row>
    <row r="3969" spans="7:7" x14ac:dyDescent="0.3">
      <c r="G3969" s="2"/>
    </row>
    <row r="3970" spans="7:7" x14ac:dyDescent="0.3">
      <c r="G3970" s="2"/>
    </row>
    <row r="3971" spans="7:7" x14ac:dyDescent="0.3">
      <c r="G3971" s="2"/>
    </row>
    <row r="3972" spans="7:7" x14ac:dyDescent="0.3">
      <c r="G3972" s="2"/>
    </row>
    <row r="3973" spans="7:7" x14ac:dyDescent="0.3">
      <c r="G3973" s="2"/>
    </row>
    <row r="3974" spans="7:7" x14ac:dyDescent="0.3">
      <c r="G3974" s="2"/>
    </row>
    <row r="3975" spans="7:7" x14ac:dyDescent="0.3">
      <c r="G3975" s="2"/>
    </row>
    <row r="3976" spans="7:7" x14ac:dyDescent="0.3">
      <c r="G3976" s="2"/>
    </row>
    <row r="3977" spans="7:7" x14ac:dyDescent="0.3">
      <c r="G3977" s="2"/>
    </row>
    <row r="3978" spans="7:7" x14ac:dyDescent="0.3">
      <c r="G3978" s="2"/>
    </row>
    <row r="3979" spans="7:7" x14ac:dyDescent="0.3">
      <c r="G3979" s="2"/>
    </row>
    <row r="3980" spans="7:7" x14ac:dyDescent="0.3">
      <c r="G3980" s="2"/>
    </row>
    <row r="3981" spans="7:7" x14ac:dyDescent="0.3">
      <c r="G3981" s="2"/>
    </row>
    <row r="3982" spans="7:7" x14ac:dyDescent="0.3">
      <c r="G3982" s="2"/>
    </row>
    <row r="3983" spans="7:7" x14ac:dyDescent="0.3">
      <c r="G3983" s="2"/>
    </row>
    <row r="3984" spans="7:7" x14ac:dyDescent="0.3">
      <c r="G3984" s="2"/>
    </row>
    <row r="3985" spans="7:7" x14ac:dyDescent="0.3">
      <c r="G3985" s="2"/>
    </row>
    <row r="3986" spans="7:7" x14ac:dyDescent="0.3">
      <c r="G3986" s="2"/>
    </row>
    <row r="3987" spans="7:7" x14ac:dyDescent="0.3">
      <c r="G3987" s="2"/>
    </row>
    <row r="3988" spans="7:7" x14ac:dyDescent="0.3">
      <c r="G3988" s="2"/>
    </row>
    <row r="3989" spans="7:7" x14ac:dyDescent="0.3">
      <c r="G3989" s="2"/>
    </row>
    <row r="3990" spans="7:7" x14ac:dyDescent="0.3">
      <c r="G3990" s="2"/>
    </row>
    <row r="3991" spans="7:7" x14ac:dyDescent="0.3">
      <c r="G3991" s="2"/>
    </row>
    <row r="3992" spans="7:7" x14ac:dyDescent="0.3">
      <c r="G3992" s="2"/>
    </row>
    <row r="3993" spans="7:7" x14ac:dyDescent="0.3">
      <c r="G3993" s="2"/>
    </row>
    <row r="3994" spans="7:7" x14ac:dyDescent="0.3">
      <c r="G3994" s="2"/>
    </row>
    <row r="3995" spans="7:7" x14ac:dyDescent="0.3">
      <c r="G3995" s="2"/>
    </row>
    <row r="3996" spans="7:7" x14ac:dyDescent="0.3">
      <c r="G3996" s="2"/>
    </row>
    <row r="3997" spans="7:7" x14ac:dyDescent="0.3">
      <c r="G3997" s="2"/>
    </row>
    <row r="3998" spans="7:7" x14ac:dyDescent="0.3">
      <c r="G3998" s="2"/>
    </row>
    <row r="3999" spans="7:7" x14ac:dyDescent="0.3">
      <c r="G3999" s="2"/>
    </row>
    <row r="4000" spans="7:7" x14ac:dyDescent="0.3">
      <c r="G4000" s="2"/>
    </row>
    <row r="4001" spans="7:7" x14ac:dyDescent="0.3">
      <c r="G4001" s="2"/>
    </row>
    <row r="4002" spans="7:7" x14ac:dyDescent="0.3">
      <c r="G4002" s="2"/>
    </row>
    <row r="4003" spans="7:7" x14ac:dyDescent="0.3">
      <c r="G4003" s="2"/>
    </row>
    <row r="4004" spans="7:7" x14ac:dyDescent="0.3">
      <c r="G4004" s="2"/>
    </row>
    <row r="4005" spans="7:7" x14ac:dyDescent="0.3">
      <c r="G4005" s="2"/>
    </row>
    <row r="4006" spans="7:7" x14ac:dyDescent="0.3">
      <c r="G4006" s="2"/>
    </row>
    <row r="4007" spans="7:7" x14ac:dyDescent="0.3">
      <c r="G4007" s="2"/>
    </row>
    <row r="4008" spans="7:7" x14ac:dyDescent="0.3">
      <c r="G4008" s="2"/>
    </row>
    <row r="4009" spans="7:7" x14ac:dyDescent="0.3">
      <c r="G4009" s="2"/>
    </row>
    <row r="4010" spans="7:7" x14ac:dyDescent="0.3">
      <c r="G4010" s="2"/>
    </row>
    <row r="4011" spans="7:7" x14ac:dyDescent="0.3">
      <c r="G4011" s="2"/>
    </row>
    <row r="4012" spans="7:7" x14ac:dyDescent="0.3">
      <c r="G4012" s="2"/>
    </row>
    <row r="4013" spans="7:7" x14ac:dyDescent="0.3">
      <c r="G4013" s="2"/>
    </row>
    <row r="4014" spans="7:7" x14ac:dyDescent="0.3">
      <c r="G4014" s="2"/>
    </row>
    <row r="4015" spans="7:7" x14ac:dyDescent="0.3">
      <c r="G4015" s="2"/>
    </row>
    <row r="4016" spans="7:7" x14ac:dyDescent="0.3">
      <c r="G4016" s="2"/>
    </row>
    <row r="4017" spans="7:7" x14ac:dyDescent="0.3">
      <c r="G4017" s="2"/>
    </row>
    <row r="4018" spans="7:7" x14ac:dyDescent="0.3">
      <c r="G4018" s="2"/>
    </row>
    <row r="4019" spans="7:7" x14ac:dyDescent="0.3">
      <c r="G4019" s="2"/>
    </row>
    <row r="4020" spans="7:7" x14ac:dyDescent="0.3">
      <c r="G4020" s="2"/>
    </row>
    <row r="4021" spans="7:7" x14ac:dyDescent="0.3">
      <c r="G4021" s="2"/>
    </row>
    <row r="4022" spans="7:7" x14ac:dyDescent="0.3">
      <c r="G4022" s="2"/>
    </row>
    <row r="4023" spans="7:7" x14ac:dyDescent="0.3">
      <c r="G4023" s="2"/>
    </row>
    <row r="4024" spans="7:7" x14ac:dyDescent="0.3">
      <c r="G4024" s="2"/>
    </row>
    <row r="4025" spans="7:7" x14ac:dyDescent="0.3">
      <c r="G4025" s="2"/>
    </row>
    <row r="4026" spans="7:7" x14ac:dyDescent="0.3">
      <c r="G4026" s="2"/>
    </row>
    <row r="4027" spans="7:7" x14ac:dyDescent="0.3">
      <c r="G4027" s="2"/>
    </row>
    <row r="4028" spans="7:7" x14ac:dyDescent="0.3">
      <c r="G4028" s="2"/>
    </row>
    <row r="4029" spans="7:7" x14ac:dyDescent="0.3">
      <c r="G4029" s="2"/>
    </row>
    <row r="4030" spans="7:7" x14ac:dyDescent="0.3">
      <c r="G4030" s="2"/>
    </row>
    <row r="4031" spans="7:7" x14ac:dyDescent="0.3">
      <c r="G4031" s="2"/>
    </row>
    <row r="4032" spans="7:7" x14ac:dyDescent="0.3">
      <c r="G4032" s="2"/>
    </row>
    <row r="4033" spans="7:7" x14ac:dyDescent="0.3">
      <c r="G4033" s="2"/>
    </row>
    <row r="4034" spans="7:7" x14ac:dyDescent="0.3">
      <c r="G4034" s="2"/>
    </row>
    <row r="4035" spans="7:7" x14ac:dyDescent="0.3">
      <c r="G4035" s="2"/>
    </row>
    <row r="4036" spans="7:7" x14ac:dyDescent="0.3">
      <c r="G4036" s="2"/>
    </row>
    <row r="4037" spans="7:7" x14ac:dyDescent="0.3">
      <c r="G4037" s="2"/>
    </row>
    <row r="4038" spans="7:7" x14ac:dyDescent="0.3">
      <c r="G4038" s="2"/>
    </row>
    <row r="4039" spans="7:7" x14ac:dyDescent="0.3">
      <c r="G4039" s="2"/>
    </row>
    <row r="4040" spans="7:7" x14ac:dyDescent="0.3">
      <c r="G4040" s="2"/>
    </row>
    <row r="4041" spans="7:7" x14ac:dyDescent="0.3">
      <c r="G4041" s="2"/>
    </row>
    <row r="4042" spans="7:7" x14ac:dyDescent="0.3">
      <c r="G4042" s="2"/>
    </row>
    <row r="4043" spans="7:7" x14ac:dyDescent="0.3">
      <c r="G4043" s="2"/>
    </row>
    <row r="4044" spans="7:7" x14ac:dyDescent="0.3">
      <c r="G4044" s="2"/>
    </row>
    <row r="4045" spans="7:7" x14ac:dyDescent="0.3">
      <c r="G4045" s="2"/>
    </row>
    <row r="4046" spans="7:7" x14ac:dyDescent="0.3">
      <c r="G4046" s="2"/>
    </row>
    <row r="4047" spans="7:7" x14ac:dyDescent="0.3">
      <c r="G4047" s="2"/>
    </row>
    <row r="4048" spans="7:7" x14ac:dyDescent="0.3">
      <c r="G4048" s="2"/>
    </row>
    <row r="4049" spans="7:7" x14ac:dyDescent="0.3">
      <c r="G4049" s="2"/>
    </row>
    <row r="4050" spans="7:7" x14ac:dyDescent="0.3">
      <c r="G4050" s="2"/>
    </row>
    <row r="4051" spans="7:7" x14ac:dyDescent="0.3">
      <c r="G4051" s="2"/>
    </row>
    <row r="4052" spans="7:7" x14ac:dyDescent="0.3">
      <c r="G4052" s="2"/>
    </row>
    <row r="4053" spans="7:7" x14ac:dyDescent="0.3">
      <c r="G4053" s="2"/>
    </row>
    <row r="4054" spans="7:7" x14ac:dyDescent="0.3">
      <c r="G4054" s="2"/>
    </row>
    <row r="4055" spans="7:7" x14ac:dyDescent="0.3">
      <c r="G4055" s="2"/>
    </row>
    <row r="4056" spans="7:7" x14ac:dyDescent="0.3">
      <c r="G4056" s="2"/>
    </row>
    <row r="4057" spans="7:7" x14ac:dyDescent="0.3">
      <c r="G4057" s="2"/>
    </row>
    <row r="4058" spans="7:7" x14ac:dyDescent="0.3">
      <c r="G4058" s="2"/>
    </row>
    <row r="4059" spans="7:7" x14ac:dyDescent="0.3">
      <c r="G4059" s="2"/>
    </row>
    <row r="4060" spans="7:7" x14ac:dyDescent="0.3">
      <c r="G4060" s="2"/>
    </row>
    <row r="4061" spans="7:7" x14ac:dyDescent="0.3">
      <c r="G4061" s="2"/>
    </row>
    <row r="4062" spans="7:7" x14ac:dyDescent="0.3">
      <c r="G4062" s="2"/>
    </row>
    <row r="4063" spans="7:7" x14ac:dyDescent="0.3">
      <c r="G4063" s="2"/>
    </row>
    <row r="4064" spans="7:7" x14ac:dyDescent="0.3">
      <c r="G4064" s="2"/>
    </row>
    <row r="4065" spans="7:7" x14ac:dyDescent="0.3">
      <c r="G4065" s="2"/>
    </row>
    <row r="4066" spans="7:7" x14ac:dyDescent="0.3">
      <c r="G4066" s="2"/>
    </row>
    <row r="4067" spans="7:7" x14ac:dyDescent="0.3">
      <c r="G4067" s="2"/>
    </row>
    <row r="4068" spans="7:7" x14ac:dyDescent="0.3">
      <c r="G4068" s="2"/>
    </row>
    <row r="4069" spans="7:7" x14ac:dyDescent="0.3">
      <c r="G4069" s="2"/>
    </row>
    <row r="4070" spans="7:7" x14ac:dyDescent="0.3">
      <c r="G4070" s="2"/>
    </row>
    <row r="4071" spans="7:7" x14ac:dyDescent="0.3">
      <c r="G4071" s="2"/>
    </row>
    <row r="4072" spans="7:7" x14ac:dyDescent="0.3">
      <c r="G4072" s="2"/>
    </row>
    <row r="4073" spans="7:7" x14ac:dyDescent="0.3">
      <c r="G4073" s="2"/>
    </row>
    <row r="4074" spans="7:7" x14ac:dyDescent="0.3">
      <c r="G4074" s="2"/>
    </row>
    <row r="4075" spans="7:7" x14ac:dyDescent="0.3">
      <c r="G4075" s="2"/>
    </row>
    <row r="4076" spans="7:7" x14ac:dyDescent="0.3">
      <c r="G4076" s="2"/>
    </row>
    <row r="4077" spans="7:7" x14ac:dyDescent="0.3">
      <c r="G4077" s="2"/>
    </row>
    <row r="4078" spans="7:7" x14ac:dyDescent="0.3">
      <c r="G4078" s="2"/>
    </row>
    <row r="4079" spans="7:7" x14ac:dyDescent="0.3">
      <c r="G4079" s="2"/>
    </row>
    <row r="4080" spans="7:7" x14ac:dyDescent="0.3">
      <c r="G4080" s="2"/>
    </row>
    <row r="4081" spans="7:7" x14ac:dyDescent="0.3">
      <c r="G4081" s="2"/>
    </row>
    <row r="4082" spans="7:7" x14ac:dyDescent="0.3">
      <c r="G4082" s="2"/>
    </row>
    <row r="4083" spans="7:7" x14ac:dyDescent="0.3">
      <c r="G4083" s="2"/>
    </row>
    <row r="4084" spans="7:7" x14ac:dyDescent="0.3">
      <c r="G4084" s="2"/>
    </row>
    <row r="4085" spans="7:7" x14ac:dyDescent="0.3">
      <c r="G4085" s="2"/>
    </row>
    <row r="4086" spans="7:7" x14ac:dyDescent="0.3">
      <c r="G4086" s="2"/>
    </row>
    <row r="4087" spans="7:7" x14ac:dyDescent="0.3">
      <c r="G4087" s="2"/>
    </row>
    <row r="4088" spans="7:7" x14ac:dyDescent="0.3">
      <c r="G4088" s="2"/>
    </row>
    <row r="4089" spans="7:7" x14ac:dyDescent="0.3">
      <c r="G4089" s="2"/>
    </row>
    <row r="4090" spans="7:7" x14ac:dyDescent="0.3">
      <c r="G4090" s="2"/>
    </row>
    <row r="4091" spans="7:7" x14ac:dyDescent="0.3">
      <c r="G4091" s="2"/>
    </row>
    <row r="4092" spans="7:7" x14ac:dyDescent="0.3">
      <c r="G4092" s="2"/>
    </row>
    <row r="4093" spans="7:7" x14ac:dyDescent="0.3">
      <c r="G4093" s="2"/>
    </row>
    <row r="4094" spans="7:7" x14ac:dyDescent="0.3">
      <c r="G4094" s="2"/>
    </row>
    <row r="4095" spans="7:7" x14ac:dyDescent="0.3">
      <c r="G4095" s="2"/>
    </row>
    <row r="4096" spans="7:7" x14ac:dyDescent="0.3">
      <c r="G4096" s="2"/>
    </row>
    <row r="4097" spans="7:7" x14ac:dyDescent="0.3">
      <c r="G4097" s="2"/>
    </row>
    <row r="4098" spans="7:7" x14ac:dyDescent="0.3">
      <c r="G4098" s="2"/>
    </row>
    <row r="4099" spans="7:7" x14ac:dyDescent="0.3">
      <c r="G4099" s="2"/>
    </row>
    <row r="4100" spans="7:7" x14ac:dyDescent="0.3">
      <c r="G4100" s="2"/>
    </row>
    <row r="4101" spans="7:7" x14ac:dyDescent="0.3">
      <c r="G4101" s="2"/>
    </row>
    <row r="4102" spans="7:7" x14ac:dyDescent="0.3">
      <c r="G4102" s="2"/>
    </row>
    <row r="4103" spans="7:7" x14ac:dyDescent="0.3">
      <c r="G4103" s="2"/>
    </row>
    <row r="4104" spans="7:7" x14ac:dyDescent="0.3">
      <c r="G4104" s="2"/>
    </row>
    <row r="4105" spans="7:7" x14ac:dyDescent="0.3">
      <c r="G4105" s="2"/>
    </row>
    <row r="4106" spans="7:7" x14ac:dyDescent="0.3">
      <c r="G4106" s="2"/>
    </row>
    <row r="4107" spans="7:7" x14ac:dyDescent="0.3">
      <c r="G4107" s="2"/>
    </row>
    <row r="4108" spans="7:7" x14ac:dyDescent="0.3">
      <c r="G4108" s="2"/>
    </row>
    <row r="4109" spans="7:7" x14ac:dyDescent="0.3">
      <c r="G4109" s="2"/>
    </row>
    <row r="4110" spans="7:7" x14ac:dyDescent="0.3">
      <c r="G4110" s="2"/>
    </row>
    <row r="4111" spans="7:7" x14ac:dyDescent="0.3">
      <c r="G4111" s="2"/>
    </row>
    <row r="4112" spans="7:7" x14ac:dyDescent="0.3">
      <c r="G4112" s="2"/>
    </row>
    <row r="4113" spans="7:7" x14ac:dyDescent="0.3">
      <c r="G4113" s="2"/>
    </row>
    <row r="4114" spans="7:7" x14ac:dyDescent="0.3">
      <c r="G4114" s="2"/>
    </row>
    <row r="4115" spans="7:7" x14ac:dyDescent="0.3">
      <c r="G4115" s="2"/>
    </row>
    <row r="4116" spans="7:7" x14ac:dyDescent="0.3">
      <c r="G4116" s="2"/>
    </row>
    <row r="4117" spans="7:7" x14ac:dyDescent="0.3">
      <c r="G4117" s="2"/>
    </row>
    <row r="4118" spans="7:7" x14ac:dyDescent="0.3">
      <c r="G4118" s="2"/>
    </row>
    <row r="4119" spans="7:7" x14ac:dyDescent="0.3">
      <c r="G4119" s="2"/>
    </row>
    <row r="4120" spans="7:7" x14ac:dyDescent="0.3">
      <c r="G4120" s="2"/>
    </row>
    <row r="4121" spans="7:7" x14ac:dyDescent="0.3">
      <c r="G4121" s="2"/>
    </row>
    <row r="4122" spans="7:7" x14ac:dyDescent="0.3">
      <c r="G4122" s="2"/>
    </row>
    <row r="4123" spans="7:7" x14ac:dyDescent="0.3">
      <c r="G4123" s="2"/>
    </row>
    <row r="4124" spans="7:7" x14ac:dyDescent="0.3">
      <c r="G4124" s="2"/>
    </row>
    <row r="4125" spans="7:7" x14ac:dyDescent="0.3">
      <c r="G4125" s="2"/>
    </row>
    <row r="4126" spans="7:7" x14ac:dyDescent="0.3">
      <c r="G4126" s="2"/>
    </row>
    <row r="4127" spans="7:7" x14ac:dyDescent="0.3">
      <c r="G4127" s="2"/>
    </row>
    <row r="4128" spans="7:7" x14ac:dyDescent="0.3">
      <c r="G4128" s="2"/>
    </row>
    <row r="4129" spans="7:7" x14ac:dyDescent="0.3">
      <c r="G4129" s="2"/>
    </row>
    <row r="4130" spans="7:7" x14ac:dyDescent="0.3">
      <c r="G4130" s="2"/>
    </row>
    <row r="4131" spans="7:7" x14ac:dyDescent="0.3">
      <c r="G4131" s="2"/>
    </row>
    <row r="4132" spans="7:7" x14ac:dyDescent="0.3">
      <c r="G4132" s="2"/>
    </row>
    <row r="4133" spans="7:7" x14ac:dyDescent="0.3">
      <c r="G4133" s="2"/>
    </row>
    <row r="4134" spans="7:7" x14ac:dyDescent="0.3">
      <c r="G4134" s="2"/>
    </row>
    <row r="4135" spans="7:7" x14ac:dyDescent="0.3">
      <c r="G4135" s="2"/>
    </row>
    <row r="4136" spans="7:7" x14ac:dyDescent="0.3">
      <c r="G4136" s="2"/>
    </row>
    <row r="4137" spans="7:7" x14ac:dyDescent="0.3">
      <c r="G4137" s="2"/>
    </row>
    <row r="4138" spans="7:7" x14ac:dyDescent="0.3">
      <c r="G4138" s="2"/>
    </row>
    <row r="4139" spans="7:7" x14ac:dyDescent="0.3">
      <c r="G4139" s="2"/>
    </row>
    <row r="4140" spans="7:7" x14ac:dyDescent="0.3">
      <c r="G4140" s="2"/>
    </row>
    <row r="4141" spans="7:7" x14ac:dyDescent="0.3">
      <c r="G4141" s="2"/>
    </row>
    <row r="4142" spans="7:7" x14ac:dyDescent="0.3">
      <c r="G4142" s="2"/>
    </row>
    <row r="4143" spans="7:7" x14ac:dyDescent="0.3">
      <c r="G4143" s="2"/>
    </row>
    <row r="4144" spans="7:7" x14ac:dyDescent="0.3">
      <c r="G4144" s="2"/>
    </row>
    <row r="4145" spans="7:7" x14ac:dyDescent="0.3">
      <c r="G4145" s="2"/>
    </row>
    <row r="4146" spans="7:7" x14ac:dyDescent="0.3">
      <c r="G4146" s="2"/>
    </row>
    <row r="4147" spans="7:7" x14ac:dyDescent="0.3">
      <c r="G4147" s="2"/>
    </row>
    <row r="4148" spans="7:7" x14ac:dyDescent="0.3">
      <c r="G4148" s="2"/>
    </row>
    <row r="4149" spans="7:7" x14ac:dyDescent="0.3">
      <c r="G4149" s="2"/>
    </row>
    <row r="4150" spans="7:7" x14ac:dyDescent="0.3">
      <c r="G4150" s="2"/>
    </row>
    <row r="4151" spans="7:7" x14ac:dyDescent="0.3">
      <c r="G4151" s="2"/>
    </row>
    <row r="4152" spans="7:7" x14ac:dyDescent="0.3">
      <c r="G4152" s="2"/>
    </row>
    <row r="4153" spans="7:7" x14ac:dyDescent="0.3">
      <c r="G4153" s="2"/>
    </row>
    <row r="4154" spans="7:7" x14ac:dyDescent="0.3">
      <c r="G4154" s="2"/>
    </row>
    <row r="4155" spans="7:7" x14ac:dyDescent="0.3">
      <c r="G4155" s="2"/>
    </row>
    <row r="4156" spans="7:7" x14ac:dyDescent="0.3">
      <c r="G4156" s="2"/>
    </row>
    <row r="4157" spans="7:7" x14ac:dyDescent="0.3">
      <c r="G4157" s="2"/>
    </row>
    <row r="4158" spans="7:7" x14ac:dyDescent="0.3">
      <c r="G4158" s="2"/>
    </row>
    <row r="4159" spans="7:7" x14ac:dyDescent="0.3">
      <c r="G4159" s="2"/>
    </row>
    <row r="4160" spans="7:7" x14ac:dyDescent="0.3">
      <c r="G4160" s="2"/>
    </row>
    <row r="4161" spans="7:7" x14ac:dyDescent="0.3">
      <c r="G4161" s="2"/>
    </row>
    <row r="4162" spans="7:7" x14ac:dyDescent="0.3">
      <c r="G4162" s="2"/>
    </row>
    <row r="4163" spans="7:7" x14ac:dyDescent="0.3">
      <c r="G4163" s="2"/>
    </row>
    <row r="4164" spans="7:7" x14ac:dyDescent="0.3">
      <c r="G4164" s="2"/>
    </row>
    <row r="4165" spans="7:7" x14ac:dyDescent="0.3">
      <c r="G4165" s="2"/>
    </row>
    <row r="4166" spans="7:7" x14ac:dyDescent="0.3">
      <c r="G4166" s="2"/>
    </row>
    <row r="4167" spans="7:7" x14ac:dyDescent="0.3">
      <c r="G4167" s="2"/>
    </row>
    <row r="4168" spans="7:7" x14ac:dyDescent="0.3">
      <c r="G4168" s="2"/>
    </row>
    <row r="4169" spans="7:7" x14ac:dyDescent="0.3">
      <c r="G4169" s="2"/>
    </row>
    <row r="4170" spans="7:7" x14ac:dyDescent="0.3">
      <c r="G4170" s="2"/>
    </row>
    <row r="4171" spans="7:7" x14ac:dyDescent="0.3">
      <c r="G4171" s="2"/>
    </row>
    <row r="4172" spans="7:7" x14ac:dyDescent="0.3">
      <c r="G4172" s="2"/>
    </row>
    <row r="4173" spans="7:7" x14ac:dyDescent="0.3">
      <c r="G4173" s="2"/>
    </row>
    <row r="4174" spans="7:7" x14ac:dyDescent="0.3">
      <c r="G4174" s="2"/>
    </row>
    <row r="4175" spans="7:7" x14ac:dyDescent="0.3">
      <c r="G4175" s="2"/>
    </row>
    <row r="4176" spans="7:7" x14ac:dyDescent="0.3">
      <c r="G4176" s="2"/>
    </row>
    <row r="4177" spans="7:7" x14ac:dyDescent="0.3">
      <c r="G4177" s="2"/>
    </row>
    <row r="4178" spans="7:7" x14ac:dyDescent="0.3">
      <c r="G4178" s="2"/>
    </row>
    <row r="4179" spans="7:7" x14ac:dyDescent="0.3">
      <c r="G4179" s="2"/>
    </row>
    <row r="4180" spans="7:7" x14ac:dyDescent="0.3">
      <c r="G4180" s="2"/>
    </row>
    <row r="4181" spans="7:7" x14ac:dyDescent="0.3">
      <c r="G4181" s="2"/>
    </row>
    <row r="4182" spans="7:7" x14ac:dyDescent="0.3">
      <c r="G4182" s="2"/>
    </row>
    <row r="4183" spans="7:7" x14ac:dyDescent="0.3">
      <c r="G4183" s="2"/>
    </row>
    <row r="4184" spans="7:7" x14ac:dyDescent="0.3">
      <c r="G4184" s="2"/>
    </row>
    <row r="4185" spans="7:7" x14ac:dyDescent="0.3">
      <c r="G4185" s="2"/>
    </row>
    <row r="4186" spans="7:7" x14ac:dyDescent="0.3">
      <c r="G4186" s="2"/>
    </row>
    <row r="4187" spans="7:7" x14ac:dyDescent="0.3">
      <c r="G4187" s="2"/>
    </row>
    <row r="4188" spans="7:7" x14ac:dyDescent="0.3">
      <c r="G4188" s="2"/>
    </row>
    <row r="4189" spans="7:7" x14ac:dyDescent="0.3">
      <c r="G4189" s="2"/>
    </row>
    <row r="4190" spans="7:7" x14ac:dyDescent="0.3">
      <c r="G4190" s="2"/>
    </row>
    <row r="4191" spans="7:7" x14ac:dyDescent="0.3">
      <c r="G4191" s="2"/>
    </row>
    <row r="4192" spans="7:7" x14ac:dyDescent="0.3">
      <c r="G4192" s="2"/>
    </row>
    <row r="4193" spans="7:7" x14ac:dyDescent="0.3">
      <c r="G4193" s="2"/>
    </row>
    <row r="4194" spans="7:7" x14ac:dyDescent="0.3">
      <c r="G4194" s="2"/>
    </row>
    <row r="4195" spans="7:7" x14ac:dyDescent="0.3">
      <c r="G4195" s="2"/>
    </row>
    <row r="4196" spans="7:7" x14ac:dyDescent="0.3">
      <c r="G4196" s="2"/>
    </row>
    <row r="4197" spans="7:7" x14ac:dyDescent="0.3">
      <c r="G4197" s="2"/>
    </row>
    <row r="4198" spans="7:7" x14ac:dyDescent="0.3">
      <c r="G4198" s="2"/>
    </row>
    <row r="4199" spans="7:7" x14ac:dyDescent="0.3">
      <c r="G4199" s="2"/>
    </row>
    <row r="4200" spans="7:7" x14ac:dyDescent="0.3">
      <c r="G4200" s="2"/>
    </row>
    <row r="4201" spans="7:7" x14ac:dyDescent="0.3">
      <c r="G4201" s="2"/>
    </row>
    <row r="4202" spans="7:7" x14ac:dyDescent="0.3">
      <c r="G4202" s="2"/>
    </row>
    <row r="4203" spans="7:7" x14ac:dyDescent="0.3">
      <c r="G4203" s="2"/>
    </row>
    <row r="4204" spans="7:7" x14ac:dyDescent="0.3">
      <c r="G4204" s="2"/>
    </row>
    <row r="4205" spans="7:7" x14ac:dyDescent="0.3">
      <c r="G4205" s="2"/>
    </row>
    <row r="4206" spans="7:7" x14ac:dyDescent="0.3">
      <c r="G4206" s="2"/>
    </row>
    <row r="4207" spans="7:7" x14ac:dyDescent="0.3">
      <c r="G4207" s="2"/>
    </row>
    <row r="4208" spans="7:7" x14ac:dyDescent="0.3">
      <c r="G4208" s="2"/>
    </row>
    <row r="4209" spans="7:7" x14ac:dyDescent="0.3">
      <c r="G4209" s="2"/>
    </row>
    <row r="4210" spans="7:7" x14ac:dyDescent="0.3">
      <c r="G4210" s="2"/>
    </row>
    <row r="4211" spans="7:7" x14ac:dyDescent="0.3">
      <c r="G4211" s="2"/>
    </row>
    <row r="4212" spans="7:7" x14ac:dyDescent="0.3">
      <c r="G4212" s="2"/>
    </row>
    <row r="4213" spans="7:7" x14ac:dyDescent="0.3">
      <c r="G4213" s="2"/>
    </row>
    <row r="4214" spans="7:7" x14ac:dyDescent="0.3">
      <c r="G4214" s="2"/>
    </row>
    <row r="4215" spans="7:7" x14ac:dyDescent="0.3">
      <c r="G4215" s="2"/>
    </row>
    <row r="4216" spans="7:7" x14ac:dyDescent="0.3">
      <c r="G4216" s="2"/>
    </row>
    <row r="4217" spans="7:7" x14ac:dyDescent="0.3">
      <c r="G4217" s="2"/>
    </row>
    <row r="4218" spans="7:7" x14ac:dyDescent="0.3">
      <c r="G4218" s="2"/>
    </row>
    <row r="4219" spans="7:7" x14ac:dyDescent="0.3">
      <c r="G4219" s="2"/>
    </row>
    <row r="4220" spans="7:7" x14ac:dyDescent="0.3">
      <c r="G4220" s="2"/>
    </row>
    <row r="4221" spans="7:7" x14ac:dyDescent="0.3">
      <c r="G4221" s="2"/>
    </row>
    <row r="4222" spans="7:7" x14ac:dyDescent="0.3">
      <c r="G4222" s="2"/>
    </row>
    <row r="4223" spans="7:7" x14ac:dyDescent="0.3">
      <c r="G4223" s="2"/>
    </row>
    <row r="4224" spans="7:7" x14ac:dyDescent="0.3">
      <c r="G4224" s="2"/>
    </row>
    <row r="4225" spans="7:7" x14ac:dyDescent="0.3">
      <c r="G4225" s="2"/>
    </row>
    <row r="4226" spans="7:7" x14ac:dyDescent="0.3">
      <c r="G4226" s="2"/>
    </row>
    <row r="4227" spans="7:7" x14ac:dyDescent="0.3">
      <c r="G4227" s="2"/>
    </row>
    <row r="4228" spans="7:7" x14ac:dyDescent="0.3">
      <c r="G4228" s="2"/>
    </row>
    <row r="4229" spans="7:7" x14ac:dyDescent="0.3">
      <c r="G4229" s="2"/>
    </row>
    <row r="4230" spans="7:7" x14ac:dyDescent="0.3">
      <c r="G4230" s="2"/>
    </row>
    <row r="4231" spans="7:7" x14ac:dyDescent="0.3">
      <c r="G4231" s="2"/>
    </row>
    <row r="4232" spans="7:7" x14ac:dyDescent="0.3">
      <c r="G4232" s="2"/>
    </row>
    <row r="4233" spans="7:7" x14ac:dyDescent="0.3">
      <c r="G4233" s="2"/>
    </row>
    <row r="4234" spans="7:7" x14ac:dyDescent="0.3">
      <c r="G4234" s="2"/>
    </row>
    <row r="4235" spans="7:7" x14ac:dyDescent="0.3">
      <c r="G4235" s="2"/>
    </row>
    <row r="4236" spans="7:7" x14ac:dyDescent="0.3">
      <c r="G4236" s="2"/>
    </row>
    <row r="4237" spans="7:7" x14ac:dyDescent="0.3">
      <c r="G4237" s="2"/>
    </row>
    <row r="4238" spans="7:7" x14ac:dyDescent="0.3">
      <c r="G4238" s="2"/>
    </row>
    <row r="4239" spans="7:7" x14ac:dyDescent="0.3">
      <c r="G4239" s="2"/>
    </row>
    <row r="4240" spans="7:7" x14ac:dyDescent="0.3">
      <c r="G4240" s="2"/>
    </row>
    <row r="4241" spans="7:7" x14ac:dyDescent="0.3">
      <c r="G4241" s="2"/>
    </row>
    <row r="4242" spans="7:7" x14ac:dyDescent="0.3">
      <c r="G4242" s="2"/>
    </row>
    <row r="4243" spans="7:7" x14ac:dyDescent="0.3">
      <c r="G4243" s="2"/>
    </row>
    <row r="4244" spans="7:7" x14ac:dyDescent="0.3">
      <c r="G4244" s="2"/>
    </row>
    <row r="4245" spans="7:7" x14ac:dyDescent="0.3">
      <c r="G4245" s="2"/>
    </row>
    <row r="4246" spans="7:7" x14ac:dyDescent="0.3">
      <c r="G4246" s="2"/>
    </row>
    <row r="4247" spans="7:7" x14ac:dyDescent="0.3">
      <c r="G4247" s="2"/>
    </row>
    <row r="4248" spans="7:7" x14ac:dyDescent="0.3">
      <c r="G4248" s="2"/>
    </row>
    <row r="4249" spans="7:7" x14ac:dyDescent="0.3">
      <c r="G4249" s="2"/>
    </row>
    <row r="4250" spans="7:7" x14ac:dyDescent="0.3">
      <c r="G4250" s="2"/>
    </row>
    <row r="4251" spans="7:7" x14ac:dyDescent="0.3">
      <c r="G4251" s="2"/>
    </row>
    <row r="4252" spans="7:7" x14ac:dyDescent="0.3">
      <c r="G4252" s="2"/>
    </row>
    <row r="4253" spans="7:7" x14ac:dyDescent="0.3">
      <c r="G4253" s="2"/>
    </row>
    <row r="4254" spans="7:7" x14ac:dyDescent="0.3">
      <c r="G4254" s="2"/>
    </row>
    <row r="4255" spans="7:7" x14ac:dyDescent="0.3">
      <c r="G4255" s="2"/>
    </row>
    <row r="4256" spans="7:7" x14ac:dyDescent="0.3">
      <c r="G4256" s="2"/>
    </row>
    <row r="4257" spans="7:7" x14ac:dyDescent="0.3">
      <c r="G4257" s="2"/>
    </row>
    <row r="4258" spans="7:7" x14ac:dyDescent="0.3">
      <c r="G4258" s="2"/>
    </row>
    <row r="4259" spans="7:7" x14ac:dyDescent="0.3">
      <c r="G4259" s="2"/>
    </row>
    <row r="4260" spans="7:7" x14ac:dyDescent="0.3">
      <c r="G4260" s="2"/>
    </row>
    <row r="4261" spans="7:7" x14ac:dyDescent="0.3">
      <c r="G4261" s="2"/>
    </row>
    <row r="4262" spans="7:7" x14ac:dyDescent="0.3">
      <c r="G4262" s="2"/>
    </row>
    <row r="4263" spans="7:7" x14ac:dyDescent="0.3">
      <c r="G4263" s="2"/>
    </row>
    <row r="4264" spans="7:7" x14ac:dyDescent="0.3">
      <c r="G4264" s="2"/>
    </row>
    <row r="4265" spans="7:7" x14ac:dyDescent="0.3">
      <c r="G4265" s="2"/>
    </row>
    <row r="4266" spans="7:7" x14ac:dyDescent="0.3">
      <c r="G4266" s="2"/>
    </row>
    <row r="4267" spans="7:7" x14ac:dyDescent="0.3">
      <c r="G4267" s="2"/>
    </row>
    <row r="4268" spans="7:7" x14ac:dyDescent="0.3">
      <c r="G4268" s="2"/>
    </row>
    <row r="4269" spans="7:7" x14ac:dyDescent="0.3">
      <c r="G4269" s="2"/>
    </row>
    <row r="4270" spans="7:7" x14ac:dyDescent="0.3">
      <c r="G4270" s="2"/>
    </row>
    <row r="4271" spans="7:7" x14ac:dyDescent="0.3">
      <c r="G4271" s="2"/>
    </row>
    <row r="4272" spans="7:7" x14ac:dyDescent="0.3">
      <c r="G4272" s="2"/>
    </row>
    <row r="4273" spans="7:7" x14ac:dyDescent="0.3">
      <c r="G4273" s="2"/>
    </row>
    <row r="4274" spans="7:7" x14ac:dyDescent="0.3">
      <c r="G4274" s="2"/>
    </row>
    <row r="4275" spans="7:7" x14ac:dyDescent="0.3">
      <c r="G4275" s="2"/>
    </row>
    <row r="4276" spans="7:7" x14ac:dyDescent="0.3">
      <c r="G4276" s="2"/>
    </row>
    <row r="4277" spans="7:7" x14ac:dyDescent="0.3">
      <c r="G4277" s="2"/>
    </row>
    <row r="4278" spans="7:7" x14ac:dyDescent="0.3">
      <c r="G4278" s="2"/>
    </row>
    <row r="4279" spans="7:7" x14ac:dyDescent="0.3">
      <c r="G4279" s="2"/>
    </row>
    <row r="4280" spans="7:7" x14ac:dyDescent="0.3">
      <c r="G4280" s="2"/>
    </row>
    <row r="4281" spans="7:7" x14ac:dyDescent="0.3">
      <c r="G4281" s="2"/>
    </row>
    <row r="4282" spans="7:7" x14ac:dyDescent="0.3">
      <c r="G4282" s="2"/>
    </row>
    <row r="4283" spans="7:7" x14ac:dyDescent="0.3">
      <c r="G4283" s="2"/>
    </row>
    <row r="4284" spans="7:7" x14ac:dyDescent="0.3">
      <c r="G4284" s="2"/>
    </row>
    <row r="4285" spans="7:7" x14ac:dyDescent="0.3">
      <c r="G4285" s="2"/>
    </row>
    <row r="4286" spans="7:7" x14ac:dyDescent="0.3">
      <c r="G4286" s="2"/>
    </row>
    <row r="4287" spans="7:7" x14ac:dyDescent="0.3">
      <c r="G4287" s="2"/>
    </row>
    <row r="4288" spans="7:7" x14ac:dyDescent="0.3">
      <c r="G4288" s="2"/>
    </row>
    <row r="4289" spans="7:7" x14ac:dyDescent="0.3">
      <c r="G4289" s="2"/>
    </row>
    <row r="4290" spans="7:7" x14ac:dyDescent="0.3">
      <c r="G4290" s="2"/>
    </row>
    <row r="4291" spans="7:7" x14ac:dyDescent="0.3">
      <c r="G4291" s="2"/>
    </row>
    <row r="4292" spans="7:7" x14ac:dyDescent="0.3">
      <c r="G4292" s="2"/>
    </row>
    <row r="4293" spans="7:7" x14ac:dyDescent="0.3">
      <c r="G4293" s="2"/>
    </row>
    <row r="4294" spans="7:7" x14ac:dyDescent="0.3">
      <c r="G4294" s="2"/>
    </row>
    <row r="4295" spans="7:7" x14ac:dyDescent="0.3">
      <c r="G4295" s="2"/>
    </row>
    <row r="4296" spans="7:7" x14ac:dyDescent="0.3">
      <c r="G4296" s="2"/>
    </row>
    <row r="4297" spans="7:7" x14ac:dyDescent="0.3">
      <c r="G4297" s="2"/>
    </row>
    <row r="4298" spans="7:7" x14ac:dyDescent="0.3">
      <c r="G4298" s="2"/>
    </row>
    <row r="4299" spans="7:7" x14ac:dyDescent="0.3">
      <c r="G4299" s="2"/>
    </row>
    <row r="4300" spans="7:7" x14ac:dyDescent="0.3">
      <c r="G4300" s="2"/>
    </row>
    <row r="4301" spans="7:7" x14ac:dyDescent="0.3">
      <c r="G4301" s="2"/>
    </row>
    <row r="4302" spans="7:7" x14ac:dyDescent="0.3">
      <c r="G4302" s="2"/>
    </row>
    <row r="4303" spans="7:7" x14ac:dyDescent="0.3">
      <c r="G4303" s="2"/>
    </row>
    <row r="4304" spans="7:7" x14ac:dyDescent="0.3">
      <c r="G4304" s="2"/>
    </row>
    <row r="4305" spans="7:7" x14ac:dyDescent="0.3">
      <c r="G4305" s="2"/>
    </row>
    <row r="4306" spans="7:7" x14ac:dyDescent="0.3">
      <c r="G4306" s="2"/>
    </row>
    <row r="4307" spans="7:7" x14ac:dyDescent="0.3">
      <c r="G4307" s="2"/>
    </row>
    <row r="4308" spans="7:7" x14ac:dyDescent="0.3">
      <c r="G4308" s="2"/>
    </row>
    <row r="4309" spans="7:7" x14ac:dyDescent="0.3">
      <c r="G4309" s="2"/>
    </row>
    <row r="4310" spans="7:7" x14ac:dyDescent="0.3">
      <c r="G4310" s="2"/>
    </row>
    <row r="4311" spans="7:7" x14ac:dyDescent="0.3">
      <c r="G4311" s="2"/>
    </row>
    <row r="4312" spans="7:7" x14ac:dyDescent="0.3">
      <c r="G4312" s="2"/>
    </row>
    <row r="4313" spans="7:7" x14ac:dyDescent="0.3">
      <c r="G4313" s="2"/>
    </row>
    <row r="4314" spans="7:7" x14ac:dyDescent="0.3">
      <c r="G4314" s="2"/>
    </row>
    <row r="4315" spans="7:7" x14ac:dyDescent="0.3">
      <c r="G4315" s="2"/>
    </row>
    <row r="4316" spans="7:7" x14ac:dyDescent="0.3">
      <c r="G4316" s="2"/>
    </row>
    <row r="4317" spans="7:7" x14ac:dyDescent="0.3">
      <c r="G4317" s="2"/>
    </row>
    <row r="4318" spans="7:7" x14ac:dyDescent="0.3">
      <c r="G4318" s="2"/>
    </row>
    <row r="4319" spans="7:7" x14ac:dyDescent="0.3">
      <c r="G4319" s="2"/>
    </row>
    <row r="4320" spans="7:7" x14ac:dyDescent="0.3">
      <c r="G4320" s="2"/>
    </row>
    <row r="4321" spans="7:7" x14ac:dyDescent="0.3">
      <c r="G4321" s="2"/>
    </row>
    <row r="4322" spans="7:7" x14ac:dyDescent="0.3">
      <c r="G4322" s="2"/>
    </row>
    <row r="4323" spans="7:7" x14ac:dyDescent="0.3">
      <c r="G4323" s="2"/>
    </row>
    <row r="4324" spans="7:7" x14ac:dyDescent="0.3">
      <c r="G4324" s="2"/>
    </row>
    <row r="4325" spans="7:7" x14ac:dyDescent="0.3">
      <c r="G4325" s="2"/>
    </row>
    <row r="4326" spans="7:7" x14ac:dyDescent="0.3">
      <c r="G4326" s="2"/>
    </row>
    <row r="4327" spans="7:7" x14ac:dyDescent="0.3">
      <c r="G4327" s="2"/>
    </row>
    <row r="4328" spans="7:7" x14ac:dyDescent="0.3">
      <c r="G4328" s="2"/>
    </row>
    <row r="4329" spans="7:7" x14ac:dyDescent="0.3">
      <c r="G4329" s="2"/>
    </row>
    <row r="4330" spans="7:7" x14ac:dyDescent="0.3">
      <c r="G4330" s="2"/>
    </row>
    <row r="4331" spans="7:7" x14ac:dyDescent="0.3">
      <c r="G4331" s="2"/>
    </row>
    <row r="4332" spans="7:7" x14ac:dyDescent="0.3">
      <c r="G4332" s="2"/>
    </row>
    <row r="4333" spans="7:7" x14ac:dyDescent="0.3">
      <c r="G4333" s="2"/>
    </row>
    <row r="4334" spans="7:7" x14ac:dyDescent="0.3">
      <c r="G4334" s="2"/>
    </row>
    <row r="4335" spans="7:7" x14ac:dyDescent="0.3">
      <c r="G4335" s="2"/>
    </row>
    <row r="4336" spans="7:7" x14ac:dyDescent="0.3">
      <c r="G4336" s="2"/>
    </row>
    <row r="4337" spans="7:7" x14ac:dyDescent="0.3">
      <c r="G4337" s="2"/>
    </row>
    <row r="4338" spans="7:7" x14ac:dyDescent="0.3">
      <c r="G4338" s="2"/>
    </row>
    <row r="4339" spans="7:7" x14ac:dyDescent="0.3">
      <c r="G4339" s="2"/>
    </row>
    <row r="4340" spans="7:7" x14ac:dyDescent="0.3">
      <c r="G4340" s="2"/>
    </row>
    <row r="4341" spans="7:7" x14ac:dyDescent="0.3">
      <c r="G4341" s="2"/>
    </row>
    <row r="4342" spans="7:7" x14ac:dyDescent="0.3">
      <c r="G4342" s="2"/>
    </row>
    <row r="4343" spans="7:7" x14ac:dyDescent="0.3">
      <c r="G4343" s="2"/>
    </row>
    <row r="4344" spans="7:7" x14ac:dyDescent="0.3">
      <c r="G4344" s="2"/>
    </row>
    <row r="4345" spans="7:7" x14ac:dyDescent="0.3">
      <c r="G4345" s="2"/>
    </row>
    <row r="4346" spans="7:7" x14ac:dyDescent="0.3">
      <c r="G4346" s="2"/>
    </row>
    <row r="4347" spans="7:7" x14ac:dyDescent="0.3">
      <c r="G4347" s="2"/>
    </row>
    <row r="4348" spans="7:7" x14ac:dyDescent="0.3">
      <c r="G4348" s="2"/>
    </row>
    <row r="4349" spans="7:7" x14ac:dyDescent="0.3">
      <c r="G4349" s="2"/>
    </row>
    <row r="4350" spans="7:7" x14ac:dyDescent="0.3">
      <c r="G4350" s="2"/>
    </row>
    <row r="4351" spans="7:7" x14ac:dyDescent="0.3">
      <c r="G4351" s="2"/>
    </row>
    <row r="4352" spans="7:7" x14ac:dyDescent="0.3">
      <c r="G4352" s="2"/>
    </row>
    <row r="4353" spans="7:7" x14ac:dyDescent="0.3">
      <c r="G4353" s="2"/>
    </row>
    <row r="4354" spans="7:7" x14ac:dyDescent="0.3">
      <c r="G4354" s="2"/>
    </row>
    <row r="4355" spans="7:7" x14ac:dyDescent="0.3">
      <c r="G4355" s="2"/>
    </row>
    <row r="4356" spans="7:7" x14ac:dyDescent="0.3">
      <c r="G4356" s="2"/>
    </row>
    <row r="4357" spans="7:7" x14ac:dyDescent="0.3">
      <c r="G4357" s="2"/>
    </row>
    <row r="4358" spans="7:7" x14ac:dyDescent="0.3">
      <c r="G4358" s="2"/>
    </row>
    <row r="4359" spans="7:7" x14ac:dyDescent="0.3">
      <c r="G4359" s="2"/>
    </row>
    <row r="4360" spans="7:7" x14ac:dyDescent="0.3">
      <c r="G4360" s="2"/>
    </row>
    <row r="4361" spans="7:7" x14ac:dyDescent="0.3">
      <c r="G4361" s="2"/>
    </row>
    <row r="4362" spans="7:7" x14ac:dyDescent="0.3">
      <c r="G4362" s="2"/>
    </row>
    <row r="4363" spans="7:7" x14ac:dyDescent="0.3">
      <c r="G4363" s="2"/>
    </row>
    <row r="4364" spans="7:7" x14ac:dyDescent="0.3">
      <c r="G4364" s="2"/>
    </row>
    <row r="4365" spans="7:7" x14ac:dyDescent="0.3">
      <c r="G4365" s="2"/>
    </row>
    <row r="4366" spans="7:7" x14ac:dyDescent="0.3">
      <c r="G4366" s="2"/>
    </row>
    <row r="4367" spans="7:7" x14ac:dyDescent="0.3">
      <c r="G4367" s="2"/>
    </row>
    <row r="4368" spans="7:7" x14ac:dyDescent="0.3">
      <c r="G4368" s="2"/>
    </row>
    <row r="4369" spans="7:7" x14ac:dyDescent="0.3">
      <c r="G4369" s="2"/>
    </row>
    <row r="4370" spans="7:7" x14ac:dyDescent="0.3">
      <c r="G4370" s="2"/>
    </row>
    <row r="4371" spans="7:7" x14ac:dyDescent="0.3">
      <c r="G4371" s="2"/>
    </row>
    <row r="4372" spans="7:7" x14ac:dyDescent="0.3">
      <c r="G4372" s="2"/>
    </row>
    <row r="4373" spans="7:7" x14ac:dyDescent="0.3">
      <c r="G4373" s="2"/>
    </row>
    <row r="4374" spans="7:7" x14ac:dyDescent="0.3">
      <c r="G4374" s="2"/>
    </row>
    <row r="4375" spans="7:7" x14ac:dyDescent="0.3">
      <c r="G4375" s="2"/>
    </row>
    <row r="4376" spans="7:7" x14ac:dyDescent="0.3">
      <c r="G4376" s="2"/>
    </row>
    <row r="4377" spans="7:7" x14ac:dyDescent="0.3">
      <c r="G4377" s="2"/>
    </row>
    <row r="4378" spans="7:7" x14ac:dyDescent="0.3">
      <c r="G4378" s="2"/>
    </row>
    <row r="4379" spans="7:7" x14ac:dyDescent="0.3">
      <c r="G4379" s="2"/>
    </row>
    <row r="4380" spans="7:7" x14ac:dyDescent="0.3">
      <c r="G4380" s="2"/>
    </row>
    <row r="4381" spans="7:7" x14ac:dyDescent="0.3">
      <c r="G4381" s="2"/>
    </row>
    <row r="4382" spans="7:7" x14ac:dyDescent="0.3">
      <c r="G4382" s="2"/>
    </row>
    <row r="4383" spans="7:7" x14ac:dyDescent="0.3">
      <c r="G4383" s="2"/>
    </row>
    <row r="4384" spans="7:7" x14ac:dyDescent="0.3">
      <c r="G4384" s="2"/>
    </row>
    <row r="4385" spans="7:7" x14ac:dyDescent="0.3">
      <c r="G4385" s="2"/>
    </row>
    <row r="4386" spans="7:7" x14ac:dyDescent="0.3">
      <c r="G4386" s="2"/>
    </row>
    <row r="4387" spans="7:7" x14ac:dyDescent="0.3">
      <c r="G4387" s="2"/>
    </row>
    <row r="4388" spans="7:7" x14ac:dyDescent="0.3">
      <c r="G4388" s="2"/>
    </row>
    <row r="4389" spans="7:7" x14ac:dyDescent="0.3">
      <c r="G4389" s="2"/>
    </row>
    <row r="4390" spans="7:7" x14ac:dyDescent="0.3">
      <c r="G4390" s="2"/>
    </row>
    <row r="4391" spans="7:7" x14ac:dyDescent="0.3">
      <c r="G4391" s="2"/>
    </row>
    <row r="4392" spans="7:7" x14ac:dyDescent="0.3">
      <c r="G4392" s="2"/>
    </row>
    <row r="4393" spans="7:7" x14ac:dyDescent="0.3">
      <c r="G4393" s="2"/>
    </row>
    <row r="4394" spans="7:7" x14ac:dyDescent="0.3">
      <c r="G4394" s="2"/>
    </row>
    <row r="4395" spans="7:7" x14ac:dyDescent="0.3">
      <c r="G4395" s="2"/>
    </row>
    <row r="4396" spans="7:7" x14ac:dyDescent="0.3">
      <c r="G4396" s="2"/>
    </row>
    <row r="4397" spans="7:7" x14ac:dyDescent="0.3">
      <c r="G4397" s="2"/>
    </row>
    <row r="4398" spans="7:7" x14ac:dyDescent="0.3">
      <c r="G4398" s="2"/>
    </row>
    <row r="4399" spans="7:7" x14ac:dyDescent="0.3">
      <c r="G4399" s="2"/>
    </row>
    <row r="4400" spans="7:7" x14ac:dyDescent="0.3">
      <c r="G4400" s="2"/>
    </row>
    <row r="4401" spans="7:7" x14ac:dyDescent="0.3">
      <c r="G4401" s="2"/>
    </row>
    <row r="4402" spans="7:7" x14ac:dyDescent="0.3">
      <c r="G4402" s="2"/>
    </row>
    <row r="4403" spans="7:7" x14ac:dyDescent="0.3">
      <c r="G4403" s="2"/>
    </row>
    <row r="4404" spans="7:7" x14ac:dyDescent="0.3">
      <c r="G4404" s="2"/>
    </row>
    <row r="4405" spans="7:7" x14ac:dyDescent="0.3">
      <c r="G4405" s="2"/>
    </row>
    <row r="4406" spans="7:7" x14ac:dyDescent="0.3">
      <c r="G4406" s="2"/>
    </row>
    <row r="4407" spans="7:7" x14ac:dyDescent="0.3">
      <c r="G4407" s="2"/>
    </row>
    <row r="4408" spans="7:7" x14ac:dyDescent="0.3">
      <c r="G4408" s="2"/>
    </row>
    <row r="4409" spans="7:7" x14ac:dyDescent="0.3">
      <c r="G4409" s="2"/>
    </row>
    <row r="4410" spans="7:7" x14ac:dyDescent="0.3">
      <c r="G4410" s="2"/>
    </row>
    <row r="4411" spans="7:7" x14ac:dyDescent="0.3">
      <c r="G4411" s="2"/>
    </row>
    <row r="4412" spans="7:7" x14ac:dyDescent="0.3">
      <c r="G4412" s="2"/>
    </row>
    <row r="4413" spans="7:7" x14ac:dyDescent="0.3">
      <c r="G4413" s="2"/>
    </row>
    <row r="4414" spans="7:7" x14ac:dyDescent="0.3">
      <c r="G4414" s="2"/>
    </row>
    <row r="4415" spans="7:7" x14ac:dyDescent="0.3">
      <c r="G4415" s="2"/>
    </row>
    <row r="4416" spans="7:7" x14ac:dyDescent="0.3">
      <c r="G4416" s="2"/>
    </row>
    <row r="4417" spans="7:7" x14ac:dyDescent="0.3">
      <c r="G4417" s="2"/>
    </row>
    <row r="4418" spans="7:7" x14ac:dyDescent="0.3">
      <c r="G4418" s="2"/>
    </row>
    <row r="4419" spans="7:7" x14ac:dyDescent="0.3">
      <c r="G4419" s="2"/>
    </row>
    <row r="4420" spans="7:7" x14ac:dyDescent="0.3">
      <c r="G4420" s="2"/>
    </row>
    <row r="4421" spans="7:7" x14ac:dyDescent="0.3">
      <c r="G4421" s="2"/>
    </row>
    <row r="4422" spans="7:7" x14ac:dyDescent="0.3">
      <c r="G4422" s="2"/>
    </row>
    <row r="4423" spans="7:7" x14ac:dyDescent="0.3">
      <c r="G4423" s="2"/>
    </row>
    <row r="4424" spans="7:7" x14ac:dyDescent="0.3">
      <c r="G4424" s="2"/>
    </row>
    <row r="4425" spans="7:7" x14ac:dyDescent="0.3">
      <c r="G4425" s="2"/>
    </row>
    <row r="4426" spans="7:7" x14ac:dyDescent="0.3">
      <c r="G4426" s="2"/>
    </row>
    <row r="4427" spans="7:7" x14ac:dyDescent="0.3">
      <c r="G4427" s="2"/>
    </row>
    <row r="4428" spans="7:7" x14ac:dyDescent="0.3">
      <c r="G4428" s="2"/>
    </row>
    <row r="4429" spans="7:7" x14ac:dyDescent="0.3">
      <c r="G4429" s="2"/>
    </row>
    <row r="4430" spans="7:7" x14ac:dyDescent="0.3">
      <c r="G4430" s="2"/>
    </row>
    <row r="4431" spans="7:7" x14ac:dyDescent="0.3">
      <c r="G4431" s="2"/>
    </row>
    <row r="4432" spans="7:7" x14ac:dyDescent="0.3">
      <c r="G4432" s="2"/>
    </row>
    <row r="4433" spans="7:7" x14ac:dyDescent="0.3">
      <c r="G4433" s="2"/>
    </row>
    <row r="4434" spans="7:7" x14ac:dyDescent="0.3">
      <c r="G4434" s="2"/>
    </row>
    <row r="4435" spans="7:7" x14ac:dyDescent="0.3">
      <c r="G4435" s="2"/>
    </row>
    <row r="4436" spans="7:7" x14ac:dyDescent="0.3">
      <c r="G4436" s="2"/>
    </row>
    <row r="4437" spans="7:7" x14ac:dyDescent="0.3">
      <c r="G4437" s="2"/>
    </row>
    <row r="4438" spans="7:7" x14ac:dyDescent="0.3">
      <c r="G4438" s="2"/>
    </row>
    <row r="4439" spans="7:7" x14ac:dyDescent="0.3">
      <c r="G4439" s="2"/>
    </row>
    <row r="4440" spans="7:7" x14ac:dyDescent="0.3">
      <c r="G4440" s="2"/>
    </row>
    <row r="4441" spans="7:7" x14ac:dyDescent="0.3">
      <c r="G4441" s="2"/>
    </row>
    <row r="4442" spans="7:7" x14ac:dyDescent="0.3">
      <c r="G4442" s="2"/>
    </row>
    <row r="4443" spans="7:7" x14ac:dyDescent="0.3">
      <c r="G4443" s="2"/>
    </row>
    <row r="4444" spans="7:7" x14ac:dyDescent="0.3">
      <c r="G4444" s="2"/>
    </row>
    <row r="4445" spans="7:7" x14ac:dyDescent="0.3">
      <c r="G4445" s="2"/>
    </row>
    <row r="4446" spans="7:7" x14ac:dyDescent="0.3">
      <c r="G4446" s="2"/>
    </row>
    <row r="4447" spans="7:7" x14ac:dyDescent="0.3">
      <c r="G4447" s="2"/>
    </row>
    <row r="4448" spans="7:7" x14ac:dyDescent="0.3">
      <c r="G4448" s="2"/>
    </row>
    <row r="4449" spans="7:7" x14ac:dyDescent="0.3">
      <c r="G4449" s="2"/>
    </row>
    <row r="4450" spans="7:7" x14ac:dyDescent="0.3">
      <c r="G4450" s="2"/>
    </row>
    <row r="4451" spans="7:7" x14ac:dyDescent="0.3">
      <c r="G4451" s="2"/>
    </row>
    <row r="4452" spans="7:7" x14ac:dyDescent="0.3">
      <c r="G4452" s="2"/>
    </row>
    <row r="4453" spans="7:7" x14ac:dyDescent="0.3">
      <c r="G4453" s="2"/>
    </row>
    <row r="4454" spans="7:7" x14ac:dyDescent="0.3">
      <c r="G4454" s="2"/>
    </row>
    <row r="4455" spans="7:7" x14ac:dyDescent="0.3">
      <c r="G4455" s="2"/>
    </row>
    <row r="4456" spans="7:7" x14ac:dyDescent="0.3">
      <c r="G4456" s="2"/>
    </row>
    <row r="4457" spans="7:7" x14ac:dyDescent="0.3">
      <c r="G4457" s="2"/>
    </row>
    <row r="4458" spans="7:7" x14ac:dyDescent="0.3">
      <c r="G4458" s="2"/>
    </row>
    <row r="4459" spans="7:7" x14ac:dyDescent="0.3">
      <c r="G4459" s="2"/>
    </row>
    <row r="4460" spans="7:7" x14ac:dyDescent="0.3">
      <c r="G4460" s="2"/>
    </row>
    <row r="4461" spans="7:7" x14ac:dyDescent="0.3">
      <c r="G4461" s="2"/>
    </row>
    <row r="4462" spans="7:7" x14ac:dyDescent="0.3">
      <c r="G4462" s="2"/>
    </row>
    <row r="4463" spans="7:7" x14ac:dyDescent="0.3">
      <c r="G4463" s="2"/>
    </row>
    <row r="4464" spans="7:7" x14ac:dyDescent="0.3">
      <c r="G4464" s="2"/>
    </row>
    <row r="4465" spans="7:7" x14ac:dyDescent="0.3">
      <c r="G4465" s="2"/>
    </row>
    <row r="4466" spans="7:7" x14ac:dyDescent="0.3">
      <c r="G4466" s="2"/>
    </row>
    <row r="4467" spans="7:7" x14ac:dyDescent="0.3">
      <c r="G4467" s="2"/>
    </row>
    <row r="4468" spans="7:7" x14ac:dyDescent="0.3">
      <c r="G4468" s="2"/>
    </row>
    <row r="4469" spans="7:7" x14ac:dyDescent="0.3">
      <c r="G4469" s="2"/>
    </row>
    <row r="4470" spans="7:7" x14ac:dyDescent="0.3">
      <c r="G4470" s="2"/>
    </row>
    <row r="4471" spans="7:7" x14ac:dyDescent="0.3">
      <c r="G4471" s="2"/>
    </row>
    <row r="4472" spans="7:7" x14ac:dyDescent="0.3">
      <c r="G4472" s="2"/>
    </row>
    <row r="4473" spans="7:7" x14ac:dyDescent="0.3">
      <c r="G4473" s="2"/>
    </row>
    <row r="4474" spans="7:7" x14ac:dyDescent="0.3">
      <c r="G4474" s="2"/>
    </row>
    <row r="4475" spans="7:7" x14ac:dyDescent="0.3">
      <c r="G4475" s="2"/>
    </row>
    <row r="4476" spans="7:7" x14ac:dyDescent="0.3">
      <c r="G4476" s="2"/>
    </row>
    <row r="4477" spans="7:7" x14ac:dyDescent="0.3">
      <c r="G4477" s="2"/>
    </row>
    <row r="4478" spans="7:7" x14ac:dyDescent="0.3">
      <c r="G4478" s="2"/>
    </row>
    <row r="4479" spans="7:7" x14ac:dyDescent="0.3">
      <c r="G4479" s="2"/>
    </row>
    <row r="4480" spans="7:7" x14ac:dyDescent="0.3">
      <c r="G4480" s="2"/>
    </row>
    <row r="4481" spans="7:7" x14ac:dyDescent="0.3">
      <c r="G4481" s="2"/>
    </row>
    <row r="4482" spans="7:7" x14ac:dyDescent="0.3">
      <c r="G4482" s="2"/>
    </row>
    <row r="4483" spans="7:7" x14ac:dyDescent="0.3">
      <c r="G4483" s="2"/>
    </row>
    <row r="4484" spans="7:7" x14ac:dyDescent="0.3">
      <c r="G4484" s="2"/>
    </row>
    <row r="4485" spans="7:7" x14ac:dyDescent="0.3">
      <c r="G4485" s="2"/>
    </row>
    <row r="4486" spans="7:7" x14ac:dyDescent="0.3">
      <c r="G4486" s="2"/>
    </row>
    <row r="4487" spans="7:7" x14ac:dyDescent="0.3">
      <c r="G4487" s="2"/>
    </row>
    <row r="4488" spans="7:7" x14ac:dyDescent="0.3">
      <c r="G4488" s="2"/>
    </row>
    <row r="4489" spans="7:7" x14ac:dyDescent="0.3">
      <c r="G4489" s="2"/>
    </row>
    <row r="4490" spans="7:7" x14ac:dyDescent="0.3">
      <c r="G4490" s="2"/>
    </row>
    <row r="4491" spans="7:7" x14ac:dyDescent="0.3">
      <c r="G4491" s="2"/>
    </row>
    <row r="4492" spans="7:7" x14ac:dyDescent="0.3">
      <c r="G4492" s="2"/>
    </row>
    <row r="4493" spans="7:7" x14ac:dyDescent="0.3">
      <c r="G4493" s="2"/>
    </row>
    <row r="4494" spans="7:7" x14ac:dyDescent="0.3">
      <c r="G4494" s="2"/>
    </row>
    <row r="4495" spans="7:7" x14ac:dyDescent="0.3">
      <c r="G4495" s="2"/>
    </row>
    <row r="4496" spans="7:7" x14ac:dyDescent="0.3">
      <c r="G4496" s="2"/>
    </row>
    <row r="4497" spans="7:7" x14ac:dyDescent="0.3">
      <c r="G4497" s="2"/>
    </row>
    <row r="4498" spans="7:7" x14ac:dyDescent="0.3">
      <c r="G4498" s="2"/>
    </row>
    <row r="4499" spans="7:7" x14ac:dyDescent="0.3">
      <c r="G4499" s="2"/>
    </row>
    <row r="4500" spans="7:7" x14ac:dyDescent="0.3">
      <c r="G4500" s="2"/>
    </row>
    <row r="4501" spans="7:7" x14ac:dyDescent="0.3">
      <c r="G4501" s="2"/>
    </row>
    <row r="4502" spans="7:7" x14ac:dyDescent="0.3">
      <c r="G4502" s="2"/>
    </row>
    <row r="4503" spans="7:7" x14ac:dyDescent="0.3">
      <c r="G4503" s="2"/>
    </row>
    <row r="4504" spans="7:7" x14ac:dyDescent="0.3">
      <c r="G4504" s="2"/>
    </row>
    <row r="4505" spans="7:7" x14ac:dyDescent="0.3">
      <c r="G4505" s="2"/>
    </row>
    <row r="4506" spans="7:7" x14ac:dyDescent="0.3">
      <c r="G4506" s="2"/>
    </row>
    <row r="4507" spans="7:7" x14ac:dyDescent="0.3">
      <c r="G4507" s="2"/>
    </row>
    <row r="4508" spans="7:7" x14ac:dyDescent="0.3">
      <c r="G4508" s="2"/>
    </row>
    <row r="4509" spans="7:7" x14ac:dyDescent="0.3">
      <c r="G4509" s="2"/>
    </row>
    <row r="4510" spans="7:7" x14ac:dyDescent="0.3">
      <c r="G4510" s="2"/>
    </row>
    <row r="4511" spans="7:7" x14ac:dyDescent="0.3">
      <c r="G4511" s="2"/>
    </row>
    <row r="4512" spans="7:7" x14ac:dyDescent="0.3">
      <c r="G4512" s="2"/>
    </row>
    <row r="4513" spans="7:7" x14ac:dyDescent="0.3">
      <c r="G4513" s="2"/>
    </row>
    <row r="4514" spans="7:7" x14ac:dyDescent="0.3">
      <c r="G4514" s="2"/>
    </row>
    <row r="4515" spans="7:7" x14ac:dyDescent="0.3">
      <c r="G4515" s="2"/>
    </row>
    <row r="4516" spans="7:7" x14ac:dyDescent="0.3">
      <c r="G4516" s="2"/>
    </row>
    <row r="4517" spans="7:7" x14ac:dyDescent="0.3">
      <c r="G4517" s="2"/>
    </row>
    <row r="4518" spans="7:7" x14ac:dyDescent="0.3">
      <c r="G4518" s="2"/>
    </row>
    <row r="4519" spans="7:7" x14ac:dyDescent="0.3">
      <c r="G4519" s="2"/>
    </row>
    <row r="4520" spans="7:7" x14ac:dyDescent="0.3">
      <c r="G4520" s="2"/>
    </row>
    <row r="4521" spans="7:7" x14ac:dyDescent="0.3">
      <c r="G4521" s="2"/>
    </row>
    <row r="4522" spans="7:7" x14ac:dyDescent="0.3">
      <c r="G4522" s="2"/>
    </row>
    <row r="4523" spans="7:7" x14ac:dyDescent="0.3">
      <c r="G4523" s="2"/>
    </row>
    <row r="4524" spans="7:7" x14ac:dyDescent="0.3">
      <c r="G4524" s="2"/>
    </row>
    <row r="4525" spans="7:7" x14ac:dyDescent="0.3">
      <c r="G4525" s="2"/>
    </row>
    <row r="4526" spans="7:7" x14ac:dyDescent="0.3">
      <c r="G4526" s="2"/>
    </row>
    <row r="4527" spans="7:7" x14ac:dyDescent="0.3">
      <c r="G4527" s="2"/>
    </row>
    <row r="4528" spans="7:7" x14ac:dyDescent="0.3">
      <c r="G4528" s="2"/>
    </row>
    <row r="4529" spans="7:7" x14ac:dyDescent="0.3">
      <c r="G4529" s="2"/>
    </row>
    <row r="4530" spans="7:7" x14ac:dyDescent="0.3">
      <c r="G4530" s="2"/>
    </row>
    <row r="4531" spans="7:7" x14ac:dyDescent="0.3">
      <c r="G4531" s="2"/>
    </row>
    <row r="4532" spans="7:7" x14ac:dyDescent="0.3">
      <c r="G4532" s="2"/>
    </row>
    <row r="4533" spans="7:7" x14ac:dyDescent="0.3">
      <c r="G4533" s="2"/>
    </row>
    <row r="4534" spans="7:7" x14ac:dyDescent="0.3">
      <c r="G4534" s="2"/>
    </row>
    <row r="4535" spans="7:7" x14ac:dyDescent="0.3">
      <c r="G4535" s="2"/>
    </row>
    <row r="4536" spans="7:7" x14ac:dyDescent="0.3">
      <c r="G4536" s="2"/>
    </row>
    <row r="4537" spans="7:7" x14ac:dyDescent="0.3">
      <c r="G4537" s="2"/>
    </row>
    <row r="4538" spans="7:7" x14ac:dyDescent="0.3">
      <c r="G4538" s="2"/>
    </row>
    <row r="4539" spans="7:7" x14ac:dyDescent="0.3">
      <c r="G4539" s="2"/>
    </row>
    <row r="4540" spans="7:7" x14ac:dyDescent="0.3">
      <c r="G4540" s="2"/>
    </row>
    <row r="4541" spans="7:7" x14ac:dyDescent="0.3">
      <c r="G4541" s="2"/>
    </row>
    <row r="4542" spans="7:7" x14ac:dyDescent="0.3">
      <c r="G4542" s="2"/>
    </row>
    <row r="4543" spans="7:7" x14ac:dyDescent="0.3">
      <c r="G4543" s="2"/>
    </row>
    <row r="4544" spans="7:7" x14ac:dyDescent="0.3">
      <c r="G4544" s="2"/>
    </row>
    <row r="4545" spans="7:7" x14ac:dyDescent="0.3">
      <c r="G4545" s="2"/>
    </row>
    <row r="4546" spans="7:7" x14ac:dyDescent="0.3">
      <c r="G4546" s="2"/>
    </row>
    <row r="4547" spans="7:7" x14ac:dyDescent="0.3">
      <c r="G4547" s="2"/>
    </row>
    <row r="4548" spans="7:7" x14ac:dyDescent="0.3">
      <c r="G4548" s="2"/>
    </row>
    <row r="4549" spans="7:7" x14ac:dyDescent="0.3">
      <c r="G4549" s="2"/>
    </row>
    <row r="4550" spans="7:7" x14ac:dyDescent="0.3">
      <c r="G4550" s="2"/>
    </row>
    <row r="4551" spans="7:7" x14ac:dyDescent="0.3">
      <c r="G4551" s="2"/>
    </row>
    <row r="4552" spans="7:7" x14ac:dyDescent="0.3">
      <c r="G4552" s="2"/>
    </row>
    <row r="4553" spans="7:7" x14ac:dyDescent="0.3">
      <c r="G4553" s="2"/>
    </row>
    <row r="4554" spans="7:7" x14ac:dyDescent="0.3">
      <c r="G4554" s="2"/>
    </row>
    <row r="4555" spans="7:7" x14ac:dyDescent="0.3">
      <c r="G4555" s="2"/>
    </row>
    <row r="4556" spans="7:7" x14ac:dyDescent="0.3">
      <c r="G4556" s="2"/>
    </row>
    <row r="4557" spans="7:7" x14ac:dyDescent="0.3">
      <c r="G4557" s="2"/>
    </row>
    <row r="4558" spans="7:7" x14ac:dyDescent="0.3">
      <c r="G4558" s="2"/>
    </row>
    <row r="4559" spans="7:7" x14ac:dyDescent="0.3">
      <c r="G4559" s="2"/>
    </row>
    <row r="4560" spans="7:7" x14ac:dyDescent="0.3">
      <c r="G4560" s="2"/>
    </row>
    <row r="4561" spans="7:7" x14ac:dyDescent="0.3">
      <c r="G4561" s="2"/>
    </row>
    <row r="4562" spans="7:7" x14ac:dyDescent="0.3">
      <c r="G4562" s="2"/>
    </row>
    <row r="4563" spans="7:7" x14ac:dyDescent="0.3">
      <c r="G4563" s="2"/>
    </row>
    <row r="4564" spans="7:7" x14ac:dyDescent="0.3">
      <c r="G4564" s="2"/>
    </row>
    <row r="4565" spans="7:7" x14ac:dyDescent="0.3">
      <c r="G4565" s="2"/>
    </row>
    <row r="4566" spans="7:7" x14ac:dyDescent="0.3">
      <c r="G4566" s="2"/>
    </row>
    <row r="4567" spans="7:7" x14ac:dyDescent="0.3">
      <c r="G4567" s="2"/>
    </row>
    <row r="4568" spans="7:7" x14ac:dyDescent="0.3">
      <c r="G4568" s="2"/>
    </row>
    <row r="4569" spans="7:7" x14ac:dyDescent="0.3">
      <c r="G4569" s="2"/>
    </row>
    <row r="4570" spans="7:7" x14ac:dyDescent="0.3">
      <c r="G4570" s="2"/>
    </row>
    <row r="4571" spans="7:7" x14ac:dyDescent="0.3">
      <c r="G4571" s="2"/>
    </row>
    <row r="4572" spans="7:7" x14ac:dyDescent="0.3">
      <c r="G4572" s="2"/>
    </row>
    <row r="4573" spans="7:7" x14ac:dyDescent="0.3">
      <c r="G4573" s="2"/>
    </row>
    <row r="4574" spans="7:7" x14ac:dyDescent="0.3">
      <c r="G4574" s="2"/>
    </row>
    <row r="4575" spans="7:7" x14ac:dyDescent="0.3">
      <c r="G4575" s="2"/>
    </row>
    <row r="4576" spans="7:7" x14ac:dyDescent="0.3">
      <c r="G4576" s="2"/>
    </row>
    <row r="4577" spans="7:7" x14ac:dyDescent="0.3">
      <c r="G4577" s="2"/>
    </row>
    <row r="4578" spans="7:7" x14ac:dyDescent="0.3">
      <c r="G4578" s="2"/>
    </row>
    <row r="4579" spans="7:7" x14ac:dyDescent="0.3">
      <c r="G4579" s="2"/>
    </row>
    <row r="4580" spans="7:7" x14ac:dyDescent="0.3">
      <c r="G4580" s="2"/>
    </row>
    <row r="4581" spans="7:7" x14ac:dyDescent="0.3">
      <c r="G4581" s="2"/>
    </row>
    <row r="4582" spans="7:7" x14ac:dyDescent="0.3">
      <c r="G4582" s="2"/>
    </row>
    <row r="4583" spans="7:7" x14ac:dyDescent="0.3">
      <c r="G4583" s="2"/>
    </row>
    <row r="4584" spans="7:7" x14ac:dyDescent="0.3">
      <c r="G4584" s="2"/>
    </row>
    <row r="4585" spans="7:7" x14ac:dyDescent="0.3">
      <c r="G4585" s="2"/>
    </row>
    <row r="4586" spans="7:7" x14ac:dyDescent="0.3">
      <c r="G4586" s="2"/>
    </row>
    <row r="4587" spans="7:7" x14ac:dyDescent="0.3">
      <c r="G4587" s="2"/>
    </row>
    <row r="4588" spans="7:7" x14ac:dyDescent="0.3">
      <c r="G4588" s="2"/>
    </row>
    <row r="4589" spans="7:7" x14ac:dyDescent="0.3">
      <c r="G4589" s="2"/>
    </row>
    <row r="4590" spans="7:7" x14ac:dyDescent="0.3">
      <c r="G4590" s="2"/>
    </row>
    <row r="4591" spans="7:7" x14ac:dyDescent="0.3">
      <c r="G4591" s="2"/>
    </row>
    <row r="4592" spans="7:7" x14ac:dyDescent="0.3">
      <c r="G4592" s="2"/>
    </row>
    <row r="4593" spans="7:7" x14ac:dyDescent="0.3">
      <c r="G4593" s="2"/>
    </row>
    <row r="4594" spans="7:7" x14ac:dyDescent="0.3">
      <c r="G4594" s="2"/>
    </row>
    <row r="4595" spans="7:7" x14ac:dyDescent="0.3">
      <c r="G4595" s="2"/>
    </row>
    <row r="4596" spans="7:7" x14ac:dyDescent="0.3">
      <c r="G4596" s="2"/>
    </row>
    <row r="4597" spans="7:7" x14ac:dyDescent="0.3">
      <c r="G4597" s="2"/>
    </row>
    <row r="4598" spans="7:7" x14ac:dyDescent="0.3">
      <c r="G4598" s="2"/>
    </row>
    <row r="4599" spans="7:7" x14ac:dyDescent="0.3">
      <c r="G4599" s="2"/>
    </row>
    <row r="4600" spans="7:7" x14ac:dyDescent="0.3">
      <c r="G4600" s="2"/>
    </row>
    <row r="4601" spans="7:7" x14ac:dyDescent="0.3">
      <c r="G4601" s="2"/>
    </row>
    <row r="4602" spans="7:7" x14ac:dyDescent="0.3">
      <c r="G4602" s="2"/>
    </row>
    <row r="4603" spans="7:7" x14ac:dyDescent="0.3">
      <c r="G4603" s="2"/>
    </row>
    <row r="4604" spans="7:7" x14ac:dyDescent="0.3">
      <c r="G4604" s="2"/>
    </row>
    <row r="4605" spans="7:7" x14ac:dyDescent="0.3">
      <c r="G4605" s="2"/>
    </row>
    <row r="4606" spans="7:7" x14ac:dyDescent="0.3">
      <c r="G4606" s="2"/>
    </row>
    <row r="4607" spans="7:7" x14ac:dyDescent="0.3">
      <c r="G4607" s="2"/>
    </row>
    <row r="4608" spans="7:7" x14ac:dyDescent="0.3">
      <c r="G4608" s="2"/>
    </row>
    <row r="4609" spans="7:7" x14ac:dyDescent="0.3">
      <c r="G4609" s="2"/>
    </row>
    <row r="4610" spans="7:7" x14ac:dyDescent="0.3">
      <c r="G4610" s="2"/>
    </row>
    <row r="4611" spans="7:7" x14ac:dyDescent="0.3">
      <c r="G4611" s="2"/>
    </row>
    <row r="4612" spans="7:7" x14ac:dyDescent="0.3">
      <c r="G4612" s="2"/>
    </row>
    <row r="4613" spans="7:7" x14ac:dyDescent="0.3">
      <c r="G4613" s="2"/>
    </row>
    <row r="4614" spans="7:7" x14ac:dyDescent="0.3">
      <c r="G4614" s="2"/>
    </row>
    <row r="4615" spans="7:7" x14ac:dyDescent="0.3">
      <c r="G4615" s="2"/>
    </row>
    <row r="4616" spans="7:7" x14ac:dyDescent="0.3">
      <c r="G4616" s="2"/>
    </row>
    <row r="4617" spans="7:7" x14ac:dyDescent="0.3">
      <c r="G4617" s="2"/>
    </row>
    <row r="4618" spans="7:7" x14ac:dyDescent="0.3">
      <c r="G4618" s="2"/>
    </row>
    <row r="4619" spans="7:7" x14ac:dyDescent="0.3">
      <c r="G4619" s="2"/>
    </row>
    <row r="4620" spans="7:7" x14ac:dyDescent="0.3">
      <c r="G4620" s="2"/>
    </row>
    <row r="4621" spans="7:7" x14ac:dyDescent="0.3">
      <c r="G4621" s="2"/>
    </row>
    <row r="4622" spans="7:7" x14ac:dyDescent="0.3">
      <c r="G4622" s="2"/>
    </row>
    <row r="4623" spans="7:7" x14ac:dyDescent="0.3">
      <c r="G4623" s="2"/>
    </row>
    <row r="4624" spans="7:7" x14ac:dyDescent="0.3">
      <c r="G4624" s="2"/>
    </row>
    <row r="4625" spans="7:7" x14ac:dyDescent="0.3">
      <c r="G4625" s="2"/>
    </row>
    <row r="4626" spans="7:7" x14ac:dyDescent="0.3">
      <c r="G4626" s="2"/>
    </row>
    <row r="4627" spans="7:7" x14ac:dyDescent="0.3">
      <c r="G4627" s="2"/>
    </row>
    <row r="4628" spans="7:7" x14ac:dyDescent="0.3">
      <c r="G4628" s="2"/>
    </row>
    <row r="4629" spans="7:7" x14ac:dyDescent="0.3">
      <c r="G4629" s="2"/>
    </row>
    <row r="4630" spans="7:7" x14ac:dyDescent="0.3">
      <c r="G4630" s="2"/>
    </row>
    <row r="4631" spans="7:7" x14ac:dyDescent="0.3">
      <c r="G4631" s="2"/>
    </row>
    <row r="4632" spans="7:7" x14ac:dyDescent="0.3">
      <c r="G4632" s="2"/>
    </row>
    <row r="4633" spans="7:7" x14ac:dyDescent="0.3">
      <c r="G4633" s="2"/>
    </row>
    <row r="4634" spans="7:7" x14ac:dyDescent="0.3">
      <c r="G4634" s="2"/>
    </row>
    <row r="4635" spans="7:7" x14ac:dyDescent="0.3">
      <c r="G4635" s="2"/>
    </row>
    <row r="4636" spans="7:7" x14ac:dyDescent="0.3">
      <c r="G4636" s="2"/>
    </row>
    <row r="4637" spans="7:7" x14ac:dyDescent="0.3">
      <c r="G4637" s="2"/>
    </row>
    <row r="4638" spans="7:7" x14ac:dyDescent="0.3">
      <c r="G4638" s="2"/>
    </row>
    <row r="4639" spans="7:7" x14ac:dyDescent="0.3">
      <c r="G4639" s="2"/>
    </row>
    <row r="4640" spans="7:7" x14ac:dyDescent="0.3">
      <c r="G4640" s="2"/>
    </row>
    <row r="4641" spans="7:7" x14ac:dyDescent="0.3">
      <c r="G4641" s="2"/>
    </row>
    <row r="4642" spans="7:7" x14ac:dyDescent="0.3">
      <c r="G4642" s="2"/>
    </row>
    <row r="4643" spans="7:7" x14ac:dyDescent="0.3">
      <c r="G4643" s="2"/>
    </row>
    <row r="4644" spans="7:7" x14ac:dyDescent="0.3">
      <c r="G4644" s="2"/>
    </row>
    <row r="4645" spans="7:7" x14ac:dyDescent="0.3">
      <c r="G4645" s="2"/>
    </row>
    <row r="4646" spans="7:7" x14ac:dyDescent="0.3">
      <c r="G4646" s="2"/>
    </row>
    <row r="4647" spans="7:7" x14ac:dyDescent="0.3">
      <c r="G4647" s="2"/>
    </row>
    <row r="4648" spans="7:7" x14ac:dyDescent="0.3">
      <c r="G4648" s="2"/>
    </row>
    <row r="4649" spans="7:7" x14ac:dyDescent="0.3">
      <c r="G4649" s="2"/>
    </row>
    <row r="4650" spans="7:7" x14ac:dyDescent="0.3">
      <c r="G4650" s="2"/>
    </row>
    <row r="4651" spans="7:7" x14ac:dyDescent="0.3">
      <c r="G4651" s="2"/>
    </row>
    <row r="4652" spans="7:7" x14ac:dyDescent="0.3">
      <c r="G4652" s="2"/>
    </row>
    <row r="4653" spans="7:7" x14ac:dyDescent="0.3">
      <c r="G4653" s="2"/>
    </row>
    <row r="4654" spans="7:7" x14ac:dyDescent="0.3">
      <c r="G4654" s="2"/>
    </row>
    <row r="4655" spans="7:7" x14ac:dyDescent="0.3">
      <c r="G4655" s="2"/>
    </row>
    <row r="4656" spans="7:7" x14ac:dyDescent="0.3">
      <c r="G4656" s="2"/>
    </row>
    <row r="4657" spans="7:7" x14ac:dyDescent="0.3">
      <c r="G4657" s="2"/>
    </row>
    <row r="4658" spans="7:7" x14ac:dyDescent="0.3">
      <c r="G4658" s="2"/>
    </row>
    <row r="4659" spans="7:7" x14ac:dyDescent="0.3">
      <c r="G4659" s="2"/>
    </row>
    <row r="4660" spans="7:7" x14ac:dyDescent="0.3">
      <c r="G4660" s="2"/>
    </row>
    <row r="4661" spans="7:7" x14ac:dyDescent="0.3">
      <c r="G4661" s="2"/>
    </row>
    <row r="4662" spans="7:7" x14ac:dyDescent="0.3">
      <c r="G4662" s="2"/>
    </row>
    <row r="4663" spans="7:7" x14ac:dyDescent="0.3">
      <c r="G4663" s="2"/>
    </row>
    <row r="4664" spans="7:7" x14ac:dyDescent="0.3">
      <c r="G4664" s="2"/>
    </row>
    <row r="4665" spans="7:7" x14ac:dyDescent="0.3">
      <c r="G4665" s="2"/>
    </row>
    <row r="4666" spans="7:7" x14ac:dyDescent="0.3">
      <c r="G4666" s="2"/>
    </row>
    <row r="4667" spans="7:7" x14ac:dyDescent="0.3">
      <c r="G4667" s="2"/>
    </row>
    <row r="4668" spans="7:7" x14ac:dyDescent="0.3">
      <c r="G4668" s="2"/>
    </row>
    <row r="4669" spans="7:7" x14ac:dyDescent="0.3">
      <c r="G4669" s="2"/>
    </row>
    <row r="4670" spans="7:7" x14ac:dyDescent="0.3">
      <c r="G4670" s="2"/>
    </row>
    <row r="4671" spans="7:7" x14ac:dyDescent="0.3">
      <c r="G4671" s="2"/>
    </row>
    <row r="4672" spans="7:7" x14ac:dyDescent="0.3">
      <c r="G4672" s="2"/>
    </row>
    <row r="4673" spans="7:7" x14ac:dyDescent="0.3">
      <c r="G4673" s="2"/>
    </row>
    <row r="4674" spans="7:7" x14ac:dyDescent="0.3">
      <c r="G4674" s="2"/>
    </row>
    <row r="4675" spans="7:7" x14ac:dyDescent="0.3">
      <c r="G4675" s="2"/>
    </row>
    <row r="4676" spans="7:7" x14ac:dyDescent="0.3">
      <c r="G4676" s="2"/>
    </row>
    <row r="4677" spans="7:7" x14ac:dyDescent="0.3">
      <c r="G4677" s="2"/>
    </row>
    <row r="4678" spans="7:7" x14ac:dyDescent="0.3">
      <c r="G4678" s="2"/>
    </row>
    <row r="4679" spans="7:7" x14ac:dyDescent="0.3">
      <c r="G4679" s="2"/>
    </row>
    <row r="4680" spans="7:7" x14ac:dyDescent="0.3">
      <c r="G4680" s="2"/>
    </row>
    <row r="4681" spans="7:7" x14ac:dyDescent="0.3">
      <c r="G4681" s="2"/>
    </row>
    <row r="4682" spans="7:7" x14ac:dyDescent="0.3">
      <c r="G4682" s="2"/>
    </row>
    <row r="4683" spans="7:7" x14ac:dyDescent="0.3">
      <c r="G4683" s="2"/>
    </row>
    <row r="4684" spans="7:7" x14ac:dyDescent="0.3">
      <c r="G4684" s="2"/>
    </row>
    <row r="4685" spans="7:7" x14ac:dyDescent="0.3">
      <c r="G4685" s="2"/>
    </row>
    <row r="4686" spans="7:7" x14ac:dyDescent="0.3">
      <c r="G4686" s="2"/>
    </row>
    <row r="4687" spans="7:7" x14ac:dyDescent="0.3">
      <c r="G4687" s="2"/>
    </row>
    <row r="4688" spans="7:7" x14ac:dyDescent="0.3">
      <c r="G4688" s="2"/>
    </row>
    <row r="4689" spans="7:7" x14ac:dyDescent="0.3">
      <c r="G4689" s="2"/>
    </row>
    <row r="4690" spans="7:7" x14ac:dyDescent="0.3">
      <c r="G4690" s="2"/>
    </row>
    <row r="4691" spans="7:7" x14ac:dyDescent="0.3">
      <c r="G4691" s="2"/>
    </row>
    <row r="4692" spans="7:7" x14ac:dyDescent="0.3">
      <c r="G4692" s="2"/>
    </row>
    <row r="4693" spans="7:7" x14ac:dyDescent="0.3">
      <c r="G4693" s="2"/>
    </row>
    <row r="4694" spans="7:7" x14ac:dyDescent="0.3">
      <c r="G4694" s="2"/>
    </row>
    <row r="4695" spans="7:7" x14ac:dyDescent="0.3">
      <c r="G4695" s="2"/>
    </row>
    <row r="4696" spans="7:7" x14ac:dyDescent="0.3">
      <c r="G4696" s="2"/>
    </row>
    <row r="4697" spans="7:7" x14ac:dyDescent="0.3">
      <c r="G4697" s="2"/>
    </row>
    <row r="4698" spans="7:7" x14ac:dyDescent="0.3">
      <c r="G4698" s="2"/>
    </row>
    <row r="4699" spans="7:7" x14ac:dyDescent="0.3">
      <c r="G4699" s="2"/>
    </row>
    <row r="4700" spans="7:7" x14ac:dyDescent="0.3">
      <c r="G4700" s="2"/>
    </row>
    <row r="4701" spans="7:7" x14ac:dyDescent="0.3">
      <c r="G4701" s="2"/>
    </row>
    <row r="4702" spans="7:7" x14ac:dyDescent="0.3">
      <c r="G4702" s="2"/>
    </row>
    <row r="4703" spans="7:7" x14ac:dyDescent="0.3">
      <c r="G4703" s="2"/>
    </row>
    <row r="4704" spans="7:7" x14ac:dyDescent="0.3">
      <c r="G4704" s="2"/>
    </row>
    <row r="4705" spans="7:7" x14ac:dyDescent="0.3">
      <c r="G4705" s="2"/>
    </row>
    <row r="4706" spans="7:7" x14ac:dyDescent="0.3">
      <c r="G4706" s="2"/>
    </row>
    <row r="4707" spans="7:7" x14ac:dyDescent="0.3">
      <c r="G4707" s="2"/>
    </row>
    <row r="4708" spans="7:7" x14ac:dyDescent="0.3">
      <c r="G4708" s="2"/>
    </row>
    <row r="4709" spans="7:7" x14ac:dyDescent="0.3">
      <c r="G4709" s="2"/>
    </row>
    <row r="4710" spans="7:7" x14ac:dyDescent="0.3">
      <c r="G4710" s="2"/>
    </row>
    <row r="4711" spans="7:7" x14ac:dyDescent="0.3">
      <c r="G4711" s="2"/>
    </row>
    <row r="4712" spans="7:7" x14ac:dyDescent="0.3">
      <c r="G4712" s="2"/>
    </row>
    <row r="4713" spans="7:7" x14ac:dyDescent="0.3">
      <c r="G4713" s="2"/>
    </row>
    <row r="4714" spans="7:7" x14ac:dyDescent="0.3">
      <c r="G4714" s="2"/>
    </row>
    <row r="4715" spans="7:7" x14ac:dyDescent="0.3">
      <c r="G4715" s="2"/>
    </row>
    <row r="4716" spans="7:7" x14ac:dyDescent="0.3">
      <c r="G4716" s="2"/>
    </row>
    <row r="4717" spans="7:7" x14ac:dyDescent="0.3">
      <c r="G4717" s="2"/>
    </row>
    <row r="4718" spans="7:7" x14ac:dyDescent="0.3">
      <c r="G4718" s="2"/>
    </row>
    <row r="4719" spans="7:7" x14ac:dyDescent="0.3">
      <c r="G4719" s="2"/>
    </row>
    <row r="4720" spans="7:7" x14ac:dyDescent="0.3">
      <c r="G4720" s="2"/>
    </row>
    <row r="4721" spans="7:7" x14ac:dyDescent="0.3">
      <c r="G4721" s="2"/>
    </row>
    <row r="4722" spans="7:7" x14ac:dyDescent="0.3">
      <c r="G4722" s="2"/>
    </row>
    <row r="4723" spans="7:7" x14ac:dyDescent="0.3">
      <c r="G4723" s="2"/>
    </row>
    <row r="4724" spans="7:7" x14ac:dyDescent="0.3">
      <c r="G4724" s="2"/>
    </row>
    <row r="4725" spans="7:7" x14ac:dyDescent="0.3">
      <c r="G4725" s="2"/>
    </row>
    <row r="4726" spans="7:7" x14ac:dyDescent="0.3">
      <c r="G4726" s="2"/>
    </row>
    <row r="4727" spans="7:7" x14ac:dyDescent="0.3">
      <c r="G4727" s="2"/>
    </row>
    <row r="4728" spans="7:7" x14ac:dyDescent="0.3">
      <c r="G4728" s="2"/>
    </row>
    <row r="4729" spans="7:7" x14ac:dyDescent="0.3">
      <c r="G4729" s="2"/>
    </row>
    <row r="4730" spans="7:7" x14ac:dyDescent="0.3">
      <c r="G4730" s="2"/>
    </row>
    <row r="4731" spans="7:7" x14ac:dyDescent="0.3">
      <c r="G4731" s="2"/>
    </row>
    <row r="4732" spans="7:7" x14ac:dyDescent="0.3">
      <c r="G4732" s="2"/>
    </row>
    <row r="4733" spans="7:7" x14ac:dyDescent="0.3">
      <c r="G4733" s="2"/>
    </row>
    <row r="4734" spans="7:7" x14ac:dyDescent="0.3">
      <c r="G4734" s="2"/>
    </row>
    <row r="4735" spans="7:7" x14ac:dyDescent="0.3">
      <c r="G4735" s="2"/>
    </row>
    <row r="4736" spans="7:7" x14ac:dyDescent="0.3">
      <c r="G4736" s="2"/>
    </row>
    <row r="4737" spans="7:7" x14ac:dyDescent="0.3">
      <c r="G4737" s="2"/>
    </row>
    <row r="4738" spans="7:7" x14ac:dyDescent="0.3">
      <c r="G4738" s="2"/>
    </row>
    <row r="4739" spans="7:7" x14ac:dyDescent="0.3">
      <c r="G4739" s="2"/>
    </row>
    <row r="4740" spans="7:7" x14ac:dyDescent="0.3">
      <c r="G4740" s="2"/>
    </row>
    <row r="4741" spans="7:7" x14ac:dyDescent="0.3">
      <c r="G4741" s="2"/>
    </row>
    <row r="4742" spans="7:7" x14ac:dyDescent="0.3">
      <c r="G4742" s="2"/>
    </row>
    <row r="4743" spans="7:7" x14ac:dyDescent="0.3">
      <c r="G4743" s="2"/>
    </row>
    <row r="4744" spans="7:7" x14ac:dyDescent="0.3">
      <c r="G4744" s="2"/>
    </row>
    <row r="4745" spans="7:7" x14ac:dyDescent="0.3">
      <c r="G4745" s="2"/>
    </row>
    <row r="4746" spans="7:7" x14ac:dyDescent="0.3">
      <c r="G4746" s="2"/>
    </row>
    <row r="4747" spans="7:7" x14ac:dyDescent="0.3">
      <c r="G4747" s="2"/>
    </row>
    <row r="4748" spans="7:7" x14ac:dyDescent="0.3">
      <c r="G4748" s="2"/>
    </row>
    <row r="4749" spans="7:7" x14ac:dyDescent="0.3">
      <c r="G4749" s="2"/>
    </row>
    <row r="4750" spans="7:7" x14ac:dyDescent="0.3">
      <c r="G4750" s="2"/>
    </row>
    <row r="4751" spans="7:7" x14ac:dyDescent="0.3">
      <c r="G4751" s="2"/>
    </row>
    <row r="4752" spans="7:7" x14ac:dyDescent="0.3">
      <c r="G4752" s="2"/>
    </row>
    <row r="4753" spans="7:7" x14ac:dyDescent="0.3">
      <c r="G4753" s="2"/>
    </row>
    <row r="4754" spans="7:7" x14ac:dyDescent="0.3">
      <c r="G4754" s="2"/>
    </row>
    <row r="4755" spans="7:7" x14ac:dyDescent="0.3">
      <c r="G4755" s="2"/>
    </row>
    <row r="4756" spans="7:7" x14ac:dyDescent="0.3">
      <c r="G4756" s="2"/>
    </row>
    <row r="4757" spans="7:7" x14ac:dyDescent="0.3">
      <c r="G4757" s="2"/>
    </row>
    <row r="4758" spans="7:7" x14ac:dyDescent="0.3">
      <c r="G4758" s="2"/>
    </row>
    <row r="4759" spans="7:7" x14ac:dyDescent="0.3">
      <c r="G4759" s="2"/>
    </row>
    <row r="4760" spans="7:7" x14ac:dyDescent="0.3">
      <c r="G4760" s="2"/>
    </row>
    <row r="4761" spans="7:7" x14ac:dyDescent="0.3">
      <c r="G4761" s="2"/>
    </row>
    <row r="4762" spans="7:7" x14ac:dyDescent="0.3">
      <c r="G4762" s="2"/>
    </row>
    <row r="4763" spans="7:7" x14ac:dyDescent="0.3">
      <c r="G4763" s="2"/>
    </row>
    <row r="4764" spans="7:7" x14ac:dyDescent="0.3">
      <c r="G4764" s="2"/>
    </row>
    <row r="4765" spans="7:7" x14ac:dyDescent="0.3">
      <c r="G4765" s="2"/>
    </row>
    <row r="4766" spans="7:7" x14ac:dyDescent="0.3">
      <c r="G4766" s="2"/>
    </row>
    <row r="4767" spans="7:7" x14ac:dyDescent="0.3">
      <c r="G4767" s="2"/>
    </row>
    <row r="4768" spans="7:7" x14ac:dyDescent="0.3">
      <c r="G4768" s="2"/>
    </row>
    <row r="4769" spans="7:7" x14ac:dyDescent="0.3">
      <c r="G4769" s="2"/>
    </row>
    <row r="4770" spans="7:7" x14ac:dyDescent="0.3">
      <c r="G4770" s="2"/>
    </row>
    <row r="4771" spans="7:7" x14ac:dyDescent="0.3">
      <c r="G4771" s="2"/>
    </row>
    <row r="4772" spans="7:7" x14ac:dyDescent="0.3">
      <c r="G4772" s="2"/>
    </row>
    <row r="4773" spans="7:7" x14ac:dyDescent="0.3">
      <c r="G4773" s="2"/>
    </row>
    <row r="4774" spans="7:7" x14ac:dyDescent="0.3">
      <c r="G4774" s="2"/>
    </row>
    <row r="4775" spans="7:7" x14ac:dyDescent="0.3">
      <c r="G4775" s="2"/>
    </row>
    <row r="4776" spans="7:7" x14ac:dyDescent="0.3">
      <c r="G4776" s="2"/>
    </row>
    <row r="4777" spans="7:7" x14ac:dyDescent="0.3">
      <c r="G4777" s="2"/>
    </row>
    <row r="4778" spans="7:7" x14ac:dyDescent="0.3">
      <c r="G4778" s="2"/>
    </row>
    <row r="4779" spans="7:7" x14ac:dyDescent="0.3">
      <c r="G4779" s="2"/>
    </row>
    <row r="4780" spans="7:7" x14ac:dyDescent="0.3">
      <c r="G4780" s="2"/>
    </row>
    <row r="4781" spans="7:7" x14ac:dyDescent="0.3">
      <c r="G4781" s="2"/>
    </row>
    <row r="4782" spans="7:7" x14ac:dyDescent="0.3">
      <c r="G4782" s="2"/>
    </row>
    <row r="4783" spans="7:7" x14ac:dyDescent="0.3">
      <c r="G4783" s="2"/>
    </row>
    <row r="4784" spans="7:7" x14ac:dyDescent="0.3">
      <c r="G4784" s="2"/>
    </row>
    <row r="4785" spans="7:7" x14ac:dyDescent="0.3">
      <c r="G4785" s="2"/>
    </row>
    <row r="4786" spans="7:7" x14ac:dyDescent="0.3">
      <c r="G4786" s="2"/>
    </row>
    <row r="4787" spans="7:7" x14ac:dyDescent="0.3">
      <c r="G4787" s="2"/>
    </row>
    <row r="4788" spans="7:7" x14ac:dyDescent="0.3">
      <c r="G4788" s="2"/>
    </row>
    <row r="4789" spans="7:7" x14ac:dyDescent="0.3">
      <c r="G4789" s="2"/>
    </row>
    <row r="4790" spans="7:7" x14ac:dyDescent="0.3">
      <c r="G4790" s="2"/>
    </row>
    <row r="4791" spans="7:7" x14ac:dyDescent="0.3">
      <c r="G4791" s="2"/>
    </row>
    <row r="4792" spans="7:7" x14ac:dyDescent="0.3">
      <c r="G4792" s="2"/>
    </row>
    <row r="4793" spans="7:7" x14ac:dyDescent="0.3">
      <c r="G4793" s="2"/>
    </row>
    <row r="4794" spans="7:7" x14ac:dyDescent="0.3">
      <c r="G4794" s="2"/>
    </row>
    <row r="4795" spans="7:7" x14ac:dyDescent="0.3">
      <c r="G4795" s="2"/>
    </row>
    <row r="4796" spans="7:7" x14ac:dyDescent="0.3">
      <c r="G4796" s="2"/>
    </row>
    <row r="4797" spans="7:7" x14ac:dyDescent="0.3">
      <c r="G4797" s="2"/>
    </row>
    <row r="4798" spans="7:7" x14ac:dyDescent="0.3">
      <c r="G4798" s="2"/>
    </row>
    <row r="4799" spans="7:7" x14ac:dyDescent="0.3">
      <c r="G4799" s="2"/>
    </row>
    <row r="4800" spans="7:7" x14ac:dyDescent="0.3">
      <c r="G4800" s="2"/>
    </row>
    <row r="4801" spans="7:7" x14ac:dyDescent="0.3">
      <c r="G4801" s="2"/>
    </row>
    <row r="4802" spans="7:7" x14ac:dyDescent="0.3">
      <c r="G4802" s="2"/>
    </row>
    <row r="4803" spans="7:7" x14ac:dyDescent="0.3">
      <c r="G4803" s="2"/>
    </row>
    <row r="4804" spans="7:7" x14ac:dyDescent="0.3">
      <c r="G4804" s="2"/>
    </row>
    <row r="4805" spans="7:7" x14ac:dyDescent="0.3">
      <c r="G4805" s="2"/>
    </row>
    <row r="4806" spans="7:7" x14ac:dyDescent="0.3">
      <c r="G4806" s="2"/>
    </row>
    <row r="4807" spans="7:7" x14ac:dyDescent="0.3">
      <c r="G4807" s="2"/>
    </row>
    <row r="4808" spans="7:7" x14ac:dyDescent="0.3">
      <c r="G4808" s="2"/>
    </row>
    <row r="4809" spans="7:7" x14ac:dyDescent="0.3">
      <c r="G4809" s="2"/>
    </row>
    <row r="4810" spans="7:7" x14ac:dyDescent="0.3">
      <c r="G4810" s="2"/>
    </row>
    <row r="4811" spans="7:7" x14ac:dyDescent="0.3">
      <c r="G4811" s="2"/>
    </row>
    <row r="4812" spans="7:7" x14ac:dyDescent="0.3">
      <c r="G4812" s="2"/>
    </row>
    <row r="4813" spans="7:7" x14ac:dyDescent="0.3">
      <c r="G4813" s="2"/>
    </row>
    <row r="4814" spans="7:7" x14ac:dyDescent="0.3">
      <c r="G4814" s="2"/>
    </row>
    <row r="4815" spans="7:7" x14ac:dyDescent="0.3">
      <c r="G4815" s="2"/>
    </row>
    <row r="4816" spans="7:7" x14ac:dyDescent="0.3">
      <c r="G4816" s="2"/>
    </row>
    <row r="4817" spans="7:7" x14ac:dyDescent="0.3">
      <c r="G4817" s="2"/>
    </row>
    <row r="4818" spans="7:7" x14ac:dyDescent="0.3">
      <c r="G4818" s="2"/>
    </row>
    <row r="4819" spans="7:7" x14ac:dyDescent="0.3">
      <c r="G4819" s="2"/>
    </row>
    <row r="4820" spans="7:7" x14ac:dyDescent="0.3">
      <c r="G4820" s="2"/>
    </row>
    <row r="4821" spans="7:7" x14ac:dyDescent="0.3">
      <c r="G4821" s="2"/>
    </row>
    <row r="4822" spans="7:7" x14ac:dyDescent="0.3">
      <c r="G4822" s="2"/>
    </row>
    <row r="4823" spans="7:7" x14ac:dyDescent="0.3">
      <c r="G4823" s="2"/>
    </row>
    <row r="4824" spans="7:7" x14ac:dyDescent="0.3">
      <c r="G4824" s="2"/>
    </row>
    <row r="4825" spans="7:7" x14ac:dyDescent="0.3">
      <c r="G4825" s="2"/>
    </row>
    <row r="4826" spans="7:7" x14ac:dyDescent="0.3">
      <c r="G4826" s="2"/>
    </row>
    <row r="4827" spans="7:7" x14ac:dyDescent="0.3">
      <c r="G4827" s="2"/>
    </row>
    <row r="4828" spans="7:7" x14ac:dyDescent="0.3">
      <c r="G4828" s="2"/>
    </row>
    <row r="4829" spans="7:7" x14ac:dyDescent="0.3">
      <c r="G4829" s="2"/>
    </row>
    <row r="4830" spans="7:7" x14ac:dyDescent="0.3">
      <c r="G4830" s="2"/>
    </row>
    <row r="4831" spans="7:7" x14ac:dyDescent="0.3">
      <c r="G4831" s="2"/>
    </row>
    <row r="4832" spans="7:7" x14ac:dyDescent="0.3">
      <c r="G4832" s="2"/>
    </row>
    <row r="4833" spans="7:7" x14ac:dyDescent="0.3">
      <c r="G4833" s="2"/>
    </row>
    <row r="4834" spans="7:7" x14ac:dyDescent="0.3">
      <c r="G4834" s="2"/>
    </row>
    <row r="4835" spans="7:7" x14ac:dyDescent="0.3">
      <c r="G4835" s="2"/>
    </row>
    <row r="4836" spans="7:7" x14ac:dyDescent="0.3">
      <c r="G4836" s="2"/>
    </row>
    <row r="4837" spans="7:7" x14ac:dyDescent="0.3">
      <c r="G4837" s="2"/>
    </row>
    <row r="4838" spans="7:7" x14ac:dyDescent="0.3">
      <c r="G4838" s="2"/>
    </row>
    <row r="4839" spans="7:7" x14ac:dyDescent="0.3">
      <c r="G4839" s="2"/>
    </row>
    <row r="4840" spans="7:7" x14ac:dyDescent="0.3">
      <c r="G4840" s="2"/>
    </row>
    <row r="4841" spans="7:7" x14ac:dyDescent="0.3">
      <c r="G4841" s="2"/>
    </row>
    <row r="4842" spans="7:7" x14ac:dyDescent="0.3">
      <c r="G4842" s="2"/>
    </row>
    <row r="4843" spans="7:7" x14ac:dyDescent="0.3">
      <c r="G4843" s="2"/>
    </row>
    <row r="4844" spans="7:7" x14ac:dyDescent="0.3">
      <c r="G4844" s="2"/>
    </row>
    <row r="4845" spans="7:7" x14ac:dyDescent="0.3">
      <c r="G4845" s="2"/>
    </row>
    <row r="4846" spans="7:7" x14ac:dyDescent="0.3">
      <c r="G4846" s="2"/>
    </row>
    <row r="4847" spans="7:7" x14ac:dyDescent="0.3">
      <c r="G4847" s="2"/>
    </row>
    <row r="4848" spans="7:7" x14ac:dyDescent="0.3">
      <c r="G4848" s="2"/>
    </row>
    <row r="4849" spans="7:7" x14ac:dyDescent="0.3">
      <c r="G4849" s="2"/>
    </row>
    <row r="4850" spans="7:7" x14ac:dyDescent="0.3">
      <c r="G4850" s="2"/>
    </row>
    <row r="4851" spans="7:7" x14ac:dyDescent="0.3">
      <c r="G4851" s="2"/>
    </row>
    <row r="4852" spans="7:7" x14ac:dyDescent="0.3">
      <c r="G4852" s="2"/>
    </row>
    <row r="4853" spans="7:7" x14ac:dyDescent="0.3">
      <c r="G4853" s="2"/>
    </row>
    <row r="4854" spans="7:7" x14ac:dyDescent="0.3">
      <c r="G4854" s="2"/>
    </row>
    <row r="4855" spans="7:7" x14ac:dyDescent="0.3">
      <c r="G4855" s="2"/>
    </row>
    <row r="4856" spans="7:7" x14ac:dyDescent="0.3">
      <c r="G4856" s="2"/>
    </row>
    <row r="4857" spans="7:7" x14ac:dyDescent="0.3">
      <c r="G4857" s="2"/>
    </row>
    <row r="4858" spans="7:7" x14ac:dyDescent="0.3">
      <c r="G4858" s="2"/>
    </row>
    <row r="4859" spans="7:7" x14ac:dyDescent="0.3">
      <c r="G4859" s="2"/>
    </row>
    <row r="4860" spans="7:7" x14ac:dyDescent="0.3">
      <c r="G4860" s="2"/>
    </row>
    <row r="4861" spans="7:7" x14ac:dyDescent="0.3">
      <c r="G4861" s="2"/>
    </row>
    <row r="4862" spans="7:7" x14ac:dyDescent="0.3">
      <c r="G4862" s="2"/>
    </row>
    <row r="4863" spans="7:7" x14ac:dyDescent="0.3">
      <c r="G4863" s="2"/>
    </row>
    <row r="4864" spans="7:7" x14ac:dyDescent="0.3">
      <c r="G4864" s="2"/>
    </row>
    <row r="4865" spans="7:7" x14ac:dyDescent="0.3">
      <c r="G4865" s="2"/>
    </row>
    <row r="4866" spans="7:7" x14ac:dyDescent="0.3">
      <c r="G4866" s="2"/>
    </row>
    <row r="4867" spans="7:7" x14ac:dyDescent="0.3">
      <c r="G4867" s="2"/>
    </row>
    <row r="4868" spans="7:7" x14ac:dyDescent="0.3">
      <c r="G4868" s="2"/>
    </row>
    <row r="4869" spans="7:7" x14ac:dyDescent="0.3">
      <c r="G4869" s="2"/>
    </row>
    <row r="4870" spans="7:7" x14ac:dyDescent="0.3">
      <c r="G4870" s="2"/>
    </row>
    <row r="4871" spans="7:7" x14ac:dyDescent="0.3">
      <c r="G4871" s="2"/>
    </row>
    <row r="4872" spans="7:7" x14ac:dyDescent="0.3">
      <c r="G4872" s="2"/>
    </row>
    <row r="4873" spans="7:7" x14ac:dyDescent="0.3">
      <c r="G4873" s="2"/>
    </row>
    <row r="4874" spans="7:7" x14ac:dyDescent="0.3">
      <c r="G4874" s="2"/>
    </row>
    <row r="4875" spans="7:7" x14ac:dyDescent="0.3">
      <c r="G4875" s="2"/>
    </row>
    <row r="4876" spans="7:7" x14ac:dyDescent="0.3">
      <c r="G4876" s="2"/>
    </row>
    <row r="4877" spans="7:7" x14ac:dyDescent="0.3">
      <c r="G4877" s="2"/>
    </row>
    <row r="4878" spans="7:7" x14ac:dyDescent="0.3">
      <c r="G4878" s="2"/>
    </row>
    <row r="4879" spans="7:7" x14ac:dyDescent="0.3">
      <c r="G4879" s="2"/>
    </row>
    <row r="4880" spans="7:7" x14ac:dyDescent="0.3">
      <c r="G4880" s="2"/>
    </row>
    <row r="4881" spans="7:7" x14ac:dyDescent="0.3">
      <c r="G4881" s="2"/>
    </row>
    <row r="4882" spans="7:7" x14ac:dyDescent="0.3">
      <c r="G4882" s="2"/>
    </row>
    <row r="4883" spans="7:7" x14ac:dyDescent="0.3">
      <c r="G4883" s="2"/>
    </row>
    <row r="4884" spans="7:7" x14ac:dyDescent="0.3">
      <c r="G4884" s="2"/>
    </row>
    <row r="4885" spans="7:7" x14ac:dyDescent="0.3">
      <c r="G4885" s="2"/>
    </row>
    <row r="4886" spans="7:7" x14ac:dyDescent="0.3">
      <c r="G4886" s="2"/>
    </row>
    <row r="4887" spans="7:7" x14ac:dyDescent="0.3">
      <c r="G4887" s="2"/>
    </row>
    <row r="4888" spans="7:7" x14ac:dyDescent="0.3">
      <c r="G4888" s="2"/>
    </row>
    <row r="4889" spans="7:7" x14ac:dyDescent="0.3">
      <c r="G4889" s="2"/>
    </row>
    <row r="4890" spans="7:7" x14ac:dyDescent="0.3">
      <c r="G4890" s="2"/>
    </row>
    <row r="4891" spans="7:7" x14ac:dyDescent="0.3">
      <c r="G4891" s="2"/>
    </row>
    <row r="4892" spans="7:7" x14ac:dyDescent="0.3">
      <c r="G4892" s="2"/>
    </row>
    <row r="4893" spans="7:7" x14ac:dyDescent="0.3">
      <c r="G4893" s="2"/>
    </row>
    <row r="4894" spans="7:7" x14ac:dyDescent="0.3">
      <c r="G4894" s="2"/>
    </row>
    <row r="4895" spans="7:7" x14ac:dyDescent="0.3">
      <c r="G4895" s="2"/>
    </row>
    <row r="4896" spans="7:7" x14ac:dyDescent="0.3">
      <c r="G4896" s="2"/>
    </row>
    <row r="4897" spans="7:7" x14ac:dyDescent="0.3">
      <c r="G4897" s="2"/>
    </row>
    <row r="4898" spans="7:7" x14ac:dyDescent="0.3">
      <c r="G4898" s="2"/>
    </row>
    <row r="4899" spans="7:7" x14ac:dyDescent="0.3">
      <c r="G4899" s="2"/>
    </row>
    <row r="4900" spans="7:7" x14ac:dyDescent="0.3">
      <c r="G4900" s="2"/>
    </row>
    <row r="4901" spans="7:7" x14ac:dyDescent="0.3">
      <c r="G4901" s="2"/>
    </row>
    <row r="4902" spans="7:7" x14ac:dyDescent="0.3">
      <c r="G4902" s="2"/>
    </row>
    <row r="4903" spans="7:7" x14ac:dyDescent="0.3">
      <c r="G4903" s="2"/>
    </row>
    <row r="4904" spans="7:7" x14ac:dyDescent="0.3">
      <c r="G4904" s="2"/>
    </row>
    <row r="4905" spans="7:7" x14ac:dyDescent="0.3">
      <c r="G4905" s="2"/>
    </row>
    <row r="4906" spans="7:7" x14ac:dyDescent="0.3">
      <c r="G4906" s="2"/>
    </row>
    <row r="4907" spans="7:7" x14ac:dyDescent="0.3">
      <c r="G4907" s="2"/>
    </row>
    <row r="4908" spans="7:7" x14ac:dyDescent="0.3">
      <c r="G4908" s="2"/>
    </row>
    <row r="4909" spans="7:7" x14ac:dyDescent="0.3">
      <c r="G4909" s="2"/>
    </row>
    <row r="4910" spans="7:7" x14ac:dyDescent="0.3">
      <c r="G4910" s="2"/>
    </row>
    <row r="4911" spans="7:7" x14ac:dyDescent="0.3">
      <c r="G4911" s="2"/>
    </row>
    <row r="4912" spans="7:7" x14ac:dyDescent="0.3">
      <c r="G4912" s="2"/>
    </row>
    <row r="4913" spans="7:7" x14ac:dyDescent="0.3">
      <c r="G4913" s="2"/>
    </row>
    <row r="4914" spans="7:7" x14ac:dyDescent="0.3">
      <c r="G4914" s="2"/>
    </row>
    <row r="4915" spans="7:7" x14ac:dyDescent="0.3">
      <c r="G4915" s="2"/>
    </row>
    <row r="4916" spans="7:7" x14ac:dyDescent="0.3">
      <c r="G4916" s="2"/>
    </row>
    <row r="4917" spans="7:7" x14ac:dyDescent="0.3">
      <c r="G4917" s="2"/>
    </row>
    <row r="4918" spans="7:7" x14ac:dyDescent="0.3">
      <c r="G4918" s="2"/>
    </row>
    <row r="4919" spans="7:7" x14ac:dyDescent="0.3">
      <c r="G4919" s="2"/>
    </row>
    <row r="4920" spans="7:7" x14ac:dyDescent="0.3">
      <c r="G4920" s="2"/>
    </row>
    <row r="4921" spans="7:7" x14ac:dyDescent="0.3">
      <c r="G4921" s="2"/>
    </row>
    <row r="4922" spans="7:7" x14ac:dyDescent="0.3">
      <c r="G4922" s="2"/>
    </row>
    <row r="4923" spans="7:7" x14ac:dyDescent="0.3">
      <c r="G4923" s="2"/>
    </row>
    <row r="4924" spans="7:7" x14ac:dyDescent="0.3">
      <c r="G4924" s="2"/>
    </row>
    <row r="4925" spans="7:7" x14ac:dyDescent="0.3">
      <c r="G4925" s="2"/>
    </row>
    <row r="4926" spans="7:7" x14ac:dyDescent="0.3">
      <c r="G4926" s="2"/>
    </row>
    <row r="4927" spans="7:7" x14ac:dyDescent="0.3">
      <c r="G4927" s="2"/>
    </row>
    <row r="4928" spans="7:7" x14ac:dyDescent="0.3">
      <c r="G4928" s="2"/>
    </row>
    <row r="4929" spans="7:7" x14ac:dyDescent="0.3">
      <c r="G4929" s="2"/>
    </row>
    <row r="4930" spans="7:7" x14ac:dyDescent="0.3">
      <c r="G4930" s="2"/>
    </row>
    <row r="4931" spans="7:7" x14ac:dyDescent="0.3">
      <c r="G4931" s="2"/>
    </row>
    <row r="4932" spans="7:7" x14ac:dyDescent="0.3">
      <c r="G4932" s="2"/>
    </row>
    <row r="4933" spans="7:7" x14ac:dyDescent="0.3">
      <c r="G4933" s="2"/>
    </row>
    <row r="4934" spans="7:7" x14ac:dyDescent="0.3">
      <c r="G4934" s="2"/>
    </row>
    <row r="4935" spans="7:7" x14ac:dyDescent="0.3">
      <c r="G4935" s="2"/>
    </row>
    <row r="4936" spans="7:7" x14ac:dyDescent="0.3">
      <c r="G4936" s="2"/>
    </row>
    <row r="4937" spans="7:7" x14ac:dyDescent="0.3">
      <c r="G4937" s="2"/>
    </row>
    <row r="4938" spans="7:7" x14ac:dyDescent="0.3">
      <c r="G4938" s="2"/>
    </row>
    <row r="4939" spans="7:7" x14ac:dyDescent="0.3">
      <c r="G4939" s="2"/>
    </row>
    <row r="4940" spans="7:7" x14ac:dyDescent="0.3">
      <c r="G4940" s="2"/>
    </row>
    <row r="4941" spans="7:7" x14ac:dyDescent="0.3">
      <c r="G4941" s="2"/>
    </row>
    <row r="4942" spans="7:7" x14ac:dyDescent="0.3">
      <c r="G4942" s="2"/>
    </row>
    <row r="4943" spans="7:7" x14ac:dyDescent="0.3">
      <c r="G4943" s="2"/>
    </row>
    <row r="4944" spans="7:7" x14ac:dyDescent="0.3">
      <c r="G4944" s="2"/>
    </row>
    <row r="4945" spans="7:7" x14ac:dyDescent="0.3">
      <c r="G4945" s="2"/>
    </row>
    <row r="4946" spans="7:7" x14ac:dyDescent="0.3">
      <c r="G4946" s="2"/>
    </row>
    <row r="4947" spans="7:7" x14ac:dyDescent="0.3">
      <c r="G4947" s="2"/>
    </row>
    <row r="4948" spans="7:7" x14ac:dyDescent="0.3">
      <c r="G4948" s="2"/>
    </row>
    <row r="4949" spans="7:7" x14ac:dyDescent="0.3">
      <c r="G4949" s="2"/>
    </row>
    <row r="4950" spans="7:7" x14ac:dyDescent="0.3">
      <c r="G4950" s="2"/>
    </row>
    <row r="4951" spans="7:7" x14ac:dyDescent="0.3">
      <c r="G4951" s="2"/>
    </row>
    <row r="4952" spans="7:7" x14ac:dyDescent="0.3">
      <c r="G4952" s="2"/>
    </row>
    <row r="4953" spans="7:7" x14ac:dyDescent="0.3">
      <c r="G4953" s="2"/>
    </row>
    <row r="4954" spans="7:7" x14ac:dyDescent="0.3">
      <c r="G4954" s="2"/>
    </row>
    <row r="4955" spans="7:7" x14ac:dyDescent="0.3">
      <c r="G4955" s="2"/>
    </row>
    <row r="4956" spans="7:7" x14ac:dyDescent="0.3">
      <c r="G4956" s="2"/>
    </row>
    <row r="4957" spans="7:7" x14ac:dyDescent="0.3">
      <c r="G4957" s="2"/>
    </row>
    <row r="4958" spans="7:7" x14ac:dyDescent="0.3">
      <c r="G4958" s="2"/>
    </row>
    <row r="4959" spans="7:7" x14ac:dyDescent="0.3">
      <c r="G4959" s="2"/>
    </row>
    <row r="4960" spans="7:7" x14ac:dyDescent="0.3">
      <c r="G4960" s="2"/>
    </row>
    <row r="4961" spans="7:7" x14ac:dyDescent="0.3">
      <c r="G4961" s="2"/>
    </row>
    <row r="4962" spans="7:7" x14ac:dyDescent="0.3">
      <c r="G4962" s="2"/>
    </row>
    <row r="4963" spans="7:7" x14ac:dyDescent="0.3">
      <c r="G4963" s="2"/>
    </row>
    <row r="4964" spans="7:7" x14ac:dyDescent="0.3">
      <c r="G4964" s="2"/>
    </row>
    <row r="4965" spans="7:7" x14ac:dyDescent="0.3">
      <c r="G4965" s="2"/>
    </row>
    <row r="4966" spans="7:7" x14ac:dyDescent="0.3">
      <c r="G4966" s="2"/>
    </row>
    <row r="4967" spans="7:7" x14ac:dyDescent="0.3">
      <c r="G4967" s="2"/>
    </row>
    <row r="4968" spans="7:7" x14ac:dyDescent="0.3">
      <c r="G4968" s="2"/>
    </row>
    <row r="4969" spans="7:7" x14ac:dyDescent="0.3">
      <c r="G4969" s="2"/>
    </row>
    <row r="4970" spans="7:7" x14ac:dyDescent="0.3">
      <c r="G4970" s="2"/>
    </row>
    <row r="4971" spans="7:7" x14ac:dyDescent="0.3">
      <c r="G4971" s="2"/>
    </row>
    <row r="4972" spans="7:7" x14ac:dyDescent="0.3">
      <c r="G4972" s="2"/>
    </row>
    <row r="4973" spans="7:7" x14ac:dyDescent="0.3">
      <c r="G4973" s="2"/>
    </row>
    <row r="4974" spans="7:7" x14ac:dyDescent="0.3">
      <c r="G4974" s="2"/>
    </row>
    <row r="4975" spans="7:7" x14ac:dyDescent="0.3">
      <c r="G4975" s="2"/>
    </row>
    <row r="4976" spans="7:7" x14ac:dyDescent="0.3">
      <c r="G4976" s="2"/>
    </row>
    <row r="4977" spans="7:7" x14ac:dyDescent="0.3">
      <c r="G4977" s="2"/>
    </row>
    <row r="4978" spans="7:7" x14ac:dyDescent="0.3">
      <c r="G4978" s="2"/>
    </row>
    <row r="4979" spans="7:7" x14ac:dyDescent="0.3">
      <c r="G4979" s="2"/>
    </row>
    <row r="4980" spans="7:7" x14ac:dyDescent="0.3">
      <c r="G4980" s="2"/>
    </row>
    <row r="4981" spans="7:7" x14ac:dyDescent="0.3">
      <c r="G4981" s="2"/>
    </row>
    <row r="4982" spans="7:7" x14ac:dyDescent="0.3">
      <c r="G4982" s="2"/>
    </row>
    <row r="4983" spans="7:7" x14ac:dyDescent="0.3">
      <c r="G4983" s="2"/>
    </row>
    <row r="4984" spans="7:7" x14ac:dyDescent="0.3">
      <c r="G4984" s="2"/>
    </row>
    <row r="4985" spans="7:7" x14ac:dyDescent="0.3">
      <c r="G4985" s="2"/>
    </row>
    <row r="4986" spans="7:7" x14ac:dyDescent="0.3">
      <c r="G4986" s="2"/>
    </row>
    <row r="4987" spans="7:7" x14ac:dyDescent="0.3">
      <c r="G4987" s="2"/>
    </row>
    <row r="4988" spans="7:7" x14ac:dyDescent="0.3">
      <c r="G4988" s="2"/>
    </row>
    <row r="4989" spans="7:7" x14ac:dyDescent="0.3">
      <c r="G4989" s="2"/>
    </row>
    <row r="4990" spans="7:7" x14ac:dyDescent="0.3">
      <c r="G4990" s="2"/>
    </row>
    <row r="4991" spans="7:7" x14ac:dyDescent="0.3">
      <c r="G4991" s="2"/>
    </row>
    <row r="4992" spans="7:7" x14ac:dyDescent="0.3">
      <c r="G4992" s="2"/>
    </row>
    <row r="4993" spans="7:7" x14ac:dyDescent="0.3">
      <c r="G4993" s="2"/>
    </row>
    <row r="4994" spans="7:7" x14ac:dyDescent="0.3">
      <c r="G4994" s="2"/>
    </row>
    <row r="4995" spans="7:7" x14ac:dyDescent="0.3">
      <c r="G4995" s="2"/>
    </row>
    <row r="4996" spans="7:7" x14ac:dyDescent="0.3">
      <c r="G4996" s="2"/>
    </row>
    <row r="4997" spans="7:7" x14ac:dyDescent="0.3">
      <c r="G4997" s="2"/>
    </row>
    <row r="4998" spans="7:7" x14ac:dyDescent="0.3">
      <c r="G4998" s="2"/>
    </row>
    <row r="4999" spans="7:7" x14ac:dyDescent="0.3">
      <c r="G4999" s="2"/>
    </row>
    <row r="5000" spans="7:7" x14ac:dyDescent="0.3">
      <c r="G5000" s="2"/>
    </row>
    <row r="5001" spans="7:7" x14ac:dyDescent="0.3">
      <c r="G5001" s="2"/>
    </row>
    <row r="5002" spans="7:7" x14ac:dyDescent="0.3">
      <c r="G5002" s="2"/>
    </row>
    <row r="5003" spans="7:7" x14ac:dyDescent="0.3">
      <c r="G5003" s="2"/>
    </row>
    <row r="5004" spans="7:7" x14ac:dyDescent="0.3">
      <c r="G5004" s="2"/>
    </row>
    <row r="5005" spans="7:7" x14ac:dyDescent="0.3">
      <c r="G5005" s="2"/>
    </row>
    <row r="5006" spans="7:7" x14ac:dyDescent="0.3">
      <c r="G5006" s="2"/>
    </row>
    <row r="5007" spans="7:7" x14ac:dyDescent="0.3">
      <c r="G5007" s="2"/>
    </row>
    <row r="5008" spans="7:7" x14ac:dyDescent="0.3">
      <c r="G5008" s="2"/>
    </row>
    <row r="5009" spans="7:7" x14ac:dyDescent="0.3">
      <c r="G5009" s="2"/>
    </row>
    <row r="5010" spans="7:7" x14ac:dyDescent="0.3">
      <c r="G5010" s="2"/>
    </row>
    <row r="5011" spans="7:7" x14ac:dyDescent="0.3">
      <c r="G5011" s="2"/>
    </row>
    <row r="5012" spans="7:7" x14ac:dyDescent="0.3">
      <c r="G5012" s="2"/>
    </row>
    <row r="5013" spans="7:7" x14ac:dyDescent="0.3">
      <c r="G5013" s="2"/>
    </row>
    <row r="5014" spans="7:7" x14ac:dyDescent="0.3">
      <c r="G5014" s="2"/>
    </row>
    <row r="5015" spans="7:7" x14ac:dyDescent="0.3">
      <c r="G5015" s="2"/>
    </row>
    <row r="5016" spans="7:7" x14ac:dyDescent="0.3">
      <c r="G5016" s="2"/>
    </row>
    <row r="5017" spans="7:7" x14ac:dyDescent="0.3">
      <c r="G5017" s="2"/>
    </row>
    <row r="5018" spans="7:7" x14ac:dyDescent="0.3">
      <c r="G5018" s="2"/>
    </row>
    <row r="5019" spans="7:7" x14ac:dyDescent="0.3">
      <c r="G5019" s="2"/>
    </row>
    <row r="5020" spans="7:7" x14ac:dyDescent="0.3">
      <c r="G5020" s="2"/>
    </row>
    <row r="5021" spans="7:7" x14ac:dyDescent="0.3">
      <c r="G5021" s="2"/>
    </row>
    <row r="5022" spans="7:7" x14ac:dyDescent="0.3">
      <c r="G5022" s="2"/>
    </row>
    <row r="5023" spans="7:7" x14ac:dyDescent="0.3">
      <c r="G5023" s="2"/>
    </row>
    <row r="5024" spans="7:7" x14ac:dyDescent="0.3">
      <c r="G5024" s="2"/>
    </row>
    <row r="5025" spans="7:7" x14ac:dyDescent="0.3">
      <c r="G5025" s="2"/>
    </row>
    <row r="5026" spans="7:7" x14ac:dyDescent="0.3">
      <c r="G5026" s="2"/>
    </row>
    <row r="5027" spans="7:7" x14ac:dyDescent="0.3">
      <c r="G5027" s="2"/>
    </row>
    <row r="5028" spans="7:7" x14ac:dyDescent="0.3">
      <c r="G5028" s="2"/>
    </row>
    <row r="5029" spans="7:7" x14ac:dyDescent="0.3">
      <c r="G5029" s="2"/>
    </row>
    <row r="5030" spans="7:7" x14ac:dyDescent="0.3">
      <c r="G5030" s="2"/>
    </row>
    <row r="5031" spans="7:7" x14ac:dyDescent="0.3">
      <c r="G5031" s="2"/>
    </row>
    <row r="5032" spans="7:7" x14ac:dyDescent="0.3">
      <c r="G5032" s="2"/>
    </row>
    <row r="5033" spans="7:7" x14ac:dyDescent="0.3">
      <c r="G5033" s="2"/>
    </row>
    <row r="5034" spans="7:7" x14ac:dyDescent="0.3">
      <c r="G5034" s="2"/>
    </row>
    <row r="5035" spans="7:7" x14ac:dyDescent="0.3">
      <c r="G5035" s="2"/>
    </row>
    <row r="5036" spans="7:7" x14ac:dyDescent="0.3">
      <c r="G5036" s="2"/>
    </row>
    <row r="5037" spans="7:7" x14ac:dyDescent="0.3">
      <c r="G5037" s="2"/>
    </row>
    <row r="5038" spans="7:7" x14ac:dyDescent="0.3">
      <c r="G5038" s="2"/>
    </row>
    <row r="5039" spans="7:7" x14ac:dyDescent="0.3">
      <c r="G5039" s="2"/>
    </row>
    <row r="5040" spans="7:7" x14ac:dyDescent="0.3">
      <c r="G5040" s="2"/>
    </row>
    <row r="5041" spans="7:7" x14ac:dyDescent="0.3">
      <c r="G5041" s="2"/>
    </row>
    <row r="5042" spans="7:7" x14ac:dyDescent="0.3">
      <c r="G5042" s="2"/>
    </row>
    <row r="5043" spans="7:7" x14ac:dyDescent="0.3">
      <c r="G5043" s="2"/>
    </row>
    <row r="5044" spans="7:7" x14ac:dyDescent="0.3">
      <c r="G5044" s="2"/>
    </row>
    <row r="5045" spans="7:7" x14ac:dyDescent="0.3">
      <c r="G5045" s="2"/>
    </row>
    <row r="5046" spans="7:7" x14ac:dyDescent="0.3">
      <c r="G5046" s="2"/>
    </row>
    <row r="5047" spans="7:7" x14ac:dyDescent="0.3">
      <c r="G5047" s="2"/>
    </row>
    <row r="5048" spans="7:7" x14ac:dyDescent="0.3">
      <c r="G5048" s="2"/>
    </row>
    <row r="5049" spans="7:7" x14ac:dyDescent="0.3">
      <c r="G5049" s="2"/>
    </row>
    <row r="5050" spans="7:7" x14ac:dyDescent="0.3">
      <c r="G5050" s="2"/>
    </row>
    <row r="5051" spans="7:7" x14ac:dyDescent="0.3">
      <c r="G5051" s="2"/>
    </row>
    <row r="5052" spans="7:7" x14ac:dyDescent="0.3">
      <c r="G5052" s="2"/>
    </row>
    <row r="5053" spans="7:7" x14ac:dyDescent="0.3">
      <c r="G5053" s="2"/>
    </row>
    <row r="5054" spans="7:7" x14ac:dyDescent="0.3">
      <c r="G5054" s="2"/>
    </row>
    <row r="5055" spans="7:7" x14ac:dyDescent="0.3">
      <c r="G5055" s="2"/>
    </row>
    <row r="5056" spans="7:7" x14ac:dyDescent="0.3">
      <c r="G5056" s="2"/>
    </row>
    <row r="5057" spans="7:7" x14ac:dyDescent="0.3">
      <c r="G5057" s="2"/>
    </row>
    <row r="5058" spans="7:7" x14ac:dyDescent="0.3">
      <c r="G5058" s="2"/>
    </row>
    <row r="5059" spans="7:7" x14ac:dyDescent="0.3">
      <c r="G5059" s="2"/>
    </row>
    <row r="5060" spans="7:7" x14ac:dyDescent="0.3">
      <c r="G5060" s="2"/>
    </row>
    <row r="5061" spans="7:7" x14ac:dyDescent="0.3">
      <c r="G5061" s="2"/>
    </row>
    <row r="5062" spans="7:7" x14ac:dyDescent="0.3">
      <c r="G5062" s="2"/>
    </row>
    <row r="5063" spans="7:7" x14ac:dyDescent="0.3">
      <c r="G5063" s="2"/>
    </row>
    <row r="5064" spans="7:7" x14ac:dyDescent="0.3">
      <c r="G5064" s="2"/>
    </row>
    <row r="5065" spans="7:7" x14ac:dyDescent="0.3">
      <c r="G5065" s="2"/>
    </row>
    <row r="5066" spans="7:7" x14ac:dyDescent="0.3">
      <c r="G5066" s="2"/>
    </row>
    <row r="5067" spans="7:7" x14ac:dyDescent="0.3">
      <c r="G5067" s="2"/>
    </row>
    <row r="5068" spans="7:7" x14ac:dyDescent="0.3">
      <c r="G5068" s="2"/>
    </row>
    <row r="5069" spans="7:7" x14ac:dyDescent="0.3">
      <c r="G5069" s="2"/>
    </row>
    <row r="5070" spans="7:7" x14ac:dyDescent="0.3">
      <c r="G5070" s="2"/>
    </row>
    <row r="5071" spans="7:7" x14ac:dyDescent="0.3">
      <c r="G5071" s="2"/>
    </row>
    <row r="5072" spans="7:7" x14ac:dyDescent="0.3">
      <c r="G5072" s="2"/>
    </row>
    <row r="5073" spans="7:7" x14ac:dyDescent="0.3">
      <c r="G5073" s="2"/>
    </row>
    <row r="5074" spans="7:7" x14ac:dyDescent="0.3">
      <c r="G5074" s="2"/>
    </row>
    <row r="5075" spans="7:7" x14ac:dyDescent="0.3">
      <c r="G5075" s="2"/>
    </row>
    <row r="5076" spans="7:7" x14ac:dyDescent="0.3">
      <c r="G5076" s="2"/>
    </row>
    <row r="5077" spans="7:7" x14ac:dyDescent="0.3">
      <c r="G5077" s="2"/>
    </row>
    <row r="5078" spans="7:7" x14ac:dyDescent="0.3">
      <c r="G5078" s="2"/>
    </row>
    <row r="5079" spans="7:7" x14ac:dyDescent="0.3">
      <c r="G5079" s="2"/>
    </row>
    <row r="5080" spans="7:7" x14ac:dyDescent="0.3">
      <c r="G5080" s="2"/>
    </row>
    <row r="5081" spans="7:7" x14ac:dyDescent="0.3">
      <c r="G5081" s="2"/>
    </row>
    <row r="5082" spans="7:7" x14ac:dyDescent="0.3">
      <c r="G5082" s="2"/>
    </row>
    <row r="5083" spans="7:7" x14ac:dyDescent="0.3">
      <c r="G5083" s="2"/>
    </row>
    <row r="5084" spans="7:7" x14ac:dyDescent="0.3">
      <c r="G5084" s="2"/>
    </row>
    <row r="5085" spans="7:7" x14ac:dyDescent="0.3">
      <c r="G5085" s="2"/>
    </row>
    <row r="5086" spans="7:7" x14ac:dyDescent="0.3">
      <c r="G5086" s="2"/>
    </row>
    <row r="5087" spans="7:7" x14ac:dyDescent="0.3">
      <c r="G5087" s="2"/>
    </row>
    <row r="5088" spans="7:7" x14ac:dyDescent="0.3">
      <c r="G5088" s="2"/>
    </row>
    <row r="5089" spans="7:7" x14ac:dyDescent="0.3">
      <c r="G5089" s="2"/>
    </row>
    <row r="5090" spans="7:7" x14ac:dyDescent="0.3">
      <c r="G5090" s="2"/>
    </row>
    <row r="5091" spans="7:7" x14ac:dyDescent="0.3">
      <c r="G5091" s="2"/>
    </row>
    <row r="5092" spans="7:7" x14ac:dyDescent="0.3">
      <c r="G5092" s="2"/>
    </row>
    <row r="5093" spans="7:7" x14ac:dyDescent="0.3">
      <c r="G5093" s="2"/>
    </row>
    <row r="5094" spans="7:7" x14ac:dyDescent="0.3">
      <c r="G5094" s="2"/>
    </row>
    <row r="5095" spans="7:7" x14ac:dyDescent="0.3">
      <c r="G5095" s="2"/>
    </row>
    <row r="5096" spans="7:7" x14ac:dyDescent="0.3">
      <c r="G5096" s="2"/>
    </row>
    <row r="5097" spans="7:7" x14ac:dyDescent="0.3">
      <c r="G5097" s="2"/>
    </row>
    <row r="5098" spans="7:7" x14ac:dyDescent="0.3">
      <c r="G5098" s="2"/>
    </row>
    <row r="5099" spans="7:7" x14ac:dyDescent="0.3">
      <c r="G5099" s="2"/>
    </row>
    <row r="5100" spans="7:7" x14ac:dyDescent="0.3">
      <c r="G5100" s="2"/>
    </row>
    <row r="5101" spans="7:7" x14ac:dyDescent="0.3">
      <c r="G5101" s="2"/>
    </row>
    <row r="5102" spans="7:7" x14ac:dyDescent="0.3">
      <c r="G5102" s="2"/>
    </row>
    <row r="5103" spans="7:7" x14ac:dyDescent="0.3">
      <c r="G5103" s="2"/>
    </row>
    <row r="5104" spans="7:7" x14ac:dyDescent="0.3">
      <c r="G5104" s="2"/>
    </row>
    <row r="5105" spans="7:7" x14ac:dyDescent="0.3">
      <c r="G5105" s="2"/>
    </row>
    <row r="5106" spans="7:7" x14ac:dyDescent="0.3">
      <c r="G5106" s="2"/>
    </row>
    <row r="5107" spans="7:7" x14ac:dyDescent="0.3">
      <c r="G5107" s="2"/>
    </row>
    <row r="5108" spans="7:7" x14ac:dyDescent="0.3">
      <c r="G5108" s="2"/>
    </row>
    <row r="5109" spans="7:7" x14ac:dyDescent="0.3">
      <c r="G5109" s="2"/>
    </row>
    <row r="5110" spans="7:7" x14ac:dyDescent="0.3">
      <c r="G5110" s="2"/>
    </row>
    <row r="5111" spans="7:7" x14ac:dyDescent="0.3">
      <c r="G5111" s="2"/>
    </row>
    <row r="5112" spans="7:7" x14ac:dyDescent="0.3">
      <c r="G5112" s="2"/>
    </row>
    <row r="5113" spans="7:7" x14ac:dyDescent="0.3">
      <c r="G5113" s="2"/>
    </row>
    <row r="5114" spans="7:7" x14ac:dyDescent="0.3">
      <c r="G5114" s="2"/>
    </row>
    <row r="5115" spans="7:7" x14ac:dyDescent="0.3">
      <c r="G5115" s="2"/>
    </row>
    <row r="5116" spans="7:7" x14ac:dyDescent="0.3">
      <c r="G5116" s="2"/>
    </row>
    <row r="5117" spans="7:7" x14ac:dyDescent="0.3">
      <c r="G5117" s="2"/>
    </row>
    <row r="5118" spans="7:7" x14ac:dyDescent="0.3">
      <c r="G5118" s="2"/>
    </row>
    <row r="5119" spans="7:7" x14ac:dyDescent="0.3">
      <c r="G5119" s="2"/>
    </row>
    <row r="5120" spans="7:7" x14ac:dyDescent="0.3">
      <c r="G5120" s="2"/>
    </row>
    <row r="5121" spans="7:7" x14ac:dyDescent="0.3">
      <c r="G5121" s="2"/>
    </row>
    <row r="5122" spans="7:7" x14ac:dyDescent="0.3">
      <c r="G5122" s="2"/>
    </row>
    <row r="5123" spans="7:7" x14ac:dyDescent="0.3">
      <c r="G5123" s="2"/>
    </row>
    <row r="5124" spans="7:7" x14ac:dyDescent="0.3">
      <c r="G5124" s="2"/>
    </row>
    <row r="5125" spans="7:7" x14ac:dyDescent="0.3">
      <c r="G5125" s="2"/>
    </row>
    <row r="5126" spans="7:7" x14ac:dyDescent="0.3">
      <c r="G5126" s="2"/>
    </row>
    <row r="5127" spans="7:7" x14ac:dyDescent="0.3">
      <c r="G5127" s="2"/>
    </row>
    <row r="5128" spans="7:7" x14ac:dyDescent="0.3">
      <c r="G5128" s="2"/>
    </row>
    <row r="5129" spans="7:7" x14ac:dyDescent="0.3">
      <c r="G5129" s="2"/>
    </row>
    <row r="5130" spans="7:7" x14ac:dyDescent="0.3">
      <c r="G5130" s="2"/>
    </row>
    <row r="5131" spans="7:7" x14ac:dyDescent="0.3">
      <c r="G5131" s="2"/>
    </row>
    <row r="5132" spans="7:7" x14ac:dyDescent="0.3">
      <c r="G5132" s="2"/>
    </row>
    <row r="5133" spans="7:7" x14ac:dyDescent="0.3">
      <c r="G5133" s="2"/>
    </row>
    <row r="5134" spans="7:7" x14ac:dyDescent="0.3">
      <c r="G5134" s="2"/>
    </row>
    <row r="5135" spans="7:7" x14ac:dyDescent="0.3">
      <c r="G5135" s="2"/>
    </row>
    <row r="5136" spans="7:7" x14ac:dyDescent="0.3">
      <c r="G5136" s="2"/>
    </row>
    <row r="5137" spans="7:7" x14ac:dyDescent="0.3">
      <c r="G5137" s="2"/>
    </row>
    <row r="5138" spans="7:7" x14ac:dyDescent="0.3">
      <c r="G5138" s="2"/>
    </row>
    <row r="5139" spans="7:7" x14ac:dyDescent="0.3">
      <c r="G5139" s="2"/>
    </row>
    <row r="5140" spans="7:7" x14ac:dyDescent="0.3">
      <c r="G5140" s="2"/>
    </row>
    <row r="5141" spans="7:7" x14ac:dyDescent="0.3">
      <c r="G5141" s="2"/>
    </row>
    <row r="5142" spans="7:7" x14ac:dyDescent="0.3">
      <c r="G5142" s="2"/>
    </row>
    <row r="5143" spans="7:7" x14ac:dyDescent="0.3">
      <c r="G5143" s="2"/>
    </row>
    <row r="5144" spans="7:7" x14ac:dyDescent="0.3">
      <c r="G5144" s="2"/>
    </row>
    <row r="5145" spans="7:7" x14ac:dyDescent="0.3">
      <c r="G5145" s="2"/>
    </row>
    <row r="5146" spans="7:7" x14ac:dyDescent="0.3">
      <c r="G5146" s="2"/>
    </row>
    <row r="5147" spans="7:7" x14ac:dyDescent="0.3">
      <c r="G5147" s="2"/>
    </row>
    <row r="5148" spans="7:7" x14ac:dyDescent="0.3">
      <c r="G5148" s="2"/>
    </row>
    <row r="5149" spans="7:7" x14ac:dyDescent="0.3">
      <c r="G5149" s="2"/>
    </row>
    <row r="5150" spans="7:7" x14ac:dyDescent="0.3">
      <c r="G5150" s="2"/>
    </row>
    <row r="5151" spans="7:7" x14ac:dyDescent="0.3">
      <c r="G5151" s="2"/>
    </row>
    <row r="5152" spans="7:7" x14ac:dyDescent="0.3">
      <c r="G5152" s="2"/>
    </row>
    <row r="5153" spans="7:7" x14ac:dyDescent="0.3">
      <c r="G5153" s="2"/>
    </row>
    <row r="5154" spans="7:7" x14ac:dyDescent="0.3">
      <c r="G5154" s="2"/>
    </row>
    <row r="5155" spans="7:7" x14ac:dyDescent="0.3">
      <c r="G5155" s="2"/>
    </row>
    <row r="5156" spans="7:7" x14ac:dyDescent="0.3">
      <c r="G5156" s="2"/>
    </row>
    <row r="5157" spans="7:7" x14ac:dyDescent="0.3">
      <c r="G5157" s="2"/>
    </row>
    <row r="5158" spans="7:7" x14ac:dyDescent="0.3">
      <c r="G5158" s="2"/>
    </row>
    <row r="5159" spans="7:7" x14ac:dyDescent="0.3">
      <c r="G5159" s="2"/>
    </row>
    <row r="5160" spans="7:7" x14ac:dyDescent="0.3">
      <c r="G5160" s="2"/>
    </row>
    <row r="5161" spans="7:7" x14ac:dyDescent="0.3">
      <c r="G5161" s="2"/>
    </row>
    <row r="5162" spans="7:7" x14ac:dyDescent="0.3">
      <c r="G5162" s="2"/>
    </row>
    <row r="5163" spans="7:7" x14ac:dyDescent="0.3">
      <c r="G5163" s="2"/>
    </row>
    <row r="5164" spans="7:7" x14ac:dyDescent="0.3">
      <c r="G5164" s="2"/>
    </row>
    <row r="5165" spans="7:7" x14ac:dyDescent="0.3">
      <c r="G5165" s="2"/>
    </row>
    <row r="5166" spans="7:7" x14ac:dyDescent="0.3">
      <c r="G5166" s="2"/>
    </row>
    <row r="5167" spans="7:7" x14ac:dyDescent="0.3">
      <c r="G5167" s="2"/>
    </row>
    <row r="5168" spans="7:7" x14ac:dyDescent="0.3">
      <c r="G5168" s="2"/>
    </row>
    <row r="5169" spans="7:7" x14ac:dyDescent="0.3">
      <c r="G5169" s="2"/>
    </row>
    <row r="5170" spans="7:7" x14ac:dyDescent="0.3">
      <c r="G5170" s="2"/>
    </row>
    <row r="5171" spans="7:7" x14ac:dyDescent="0.3">
      <c r="G5171" s="2"/>
    </row>
    <row r="5172" spans="7:7" x14ac:dyDescent="0.3">
      <c r="G5172" s="2"/>
    </row>
    <row r="5173" spans="7:7" x14ac:dyDescent="0.3">
      <c r="G5173" s="2"/>
    </row>
    <row r="5174" spans="7:7" x14ac:dyDescent="0.3">
      <c r="G5174" s="2"/>
    </row>
    <row r="5175" spans="7:7" x14ac:dyDescent="0.3">
      <c r="G5175" s="2"/>
    </row>
    <row r="5176" spans="7:7" x14ac:dyDescent="0.3">
      <c r="G5176" s="2"/>
    </row>
    <row r="5177" spans="7:7" x14ac:dyDescent="0.3">
      <c r="G5177" s="2"/>
    </row>
    <row r="5178" spans="7:7" x14ac:dyDescent="0.3">
      <c r="G5178" s="2"/>
    </row>
    <row r="5179" spans="7:7" x14ac:dyDescent="0.3">
      <c r="G5179" s="2"/>
    </row>
    <row r="5180" spans="7:7" x14ac:dyDescent="0.3">
      <c r="G5180" s="2"/>
    </row>
    <row r="5181" spans="7:7" x14ac:dyDescent="0.3">
      <c r="G5181" s="2"/>
    </row>
    <row r="5182" spans="7:7" x14ac:dyDescent="0.3">
      <c r="G5182" s="2"/>
    </row>
    <row r="5183" spans="7:7" x14ac:dyDescent="0.3">
      <c r="G5183" s="2"/>
    </row>
    <row r="5184" spans="7:7" x14ac:dyDescent="0.3">
      <c r="G5184" s="2"/>
    </row>
    <row r="5185" spans="7:7" x14ac:dyDescent="0.3">
      <c r="G5185" s="2"/>
    </row>
    <row r="5186" spans="7:7" x14ac:dyDescent="0.3">
      <c r="G5186" s="2"/>
    </row>
    <row r="5187" spans="7:7" x14ac:dyDescent="0.3">
      <c r="G5187" s="2"/>
    </row>
    <row r="5188" spans="7:7" x14ac:dyDescent="0.3">
      <c r="G5188" s="2"/>
    </row>
    <row r="5189" spans="7:7" x14ac:dyDescent="0.3">
      <c r="G5189" s="2"/>
    </row>
    <row r="5190" spans="7:7" x14ac:dyDescent="0.3">
      <c r="G5190" s="2"/>
    </row>
    <row r="5191" spans="7:7" x14ac:dyDescent="0.3">
      <c r="G5191" s="2"/>
    </row>
    <row r="5192" spans="7:7" x14ac:dyDescent="0.3">
      <c r="G5192" s="2"/>
    </row>
    <row r="5193" spans="7:7" x14ac:dyDescent="0.3">
      <c r="G5193" s="2"/>
    </row>
    <row r="5194" spans="7:7" x14ac:dyDescent="0.3">
      <c r="G5194" s="2"/>
    </row>
    <row r="5195" spans="7:7" x14ac:dyDescent="0.3">
      <c r="G5195" s="2"/>
    </row>
    <row r="5196" spans="7:7" x14ac:dyDescent="0.3">
      <c r="G5196" s="2"/>
    </row>
    <row r="5197" spans="7:7" x14ac:dyDescent="0.3">
      <c r="G5197" s="2"/>
    </row>
    <row r="5198" spans="7:7" x14ac:dyDescent="0.3">
      <c r="G5198" s="2"/>
    </row>
    <row r="5199" spans="7:7" x14ac:dyDescent="0.3">
      <c r="G5199" s="2"/>
    </row>
    <row r="5200" spans="7:7" x14ac:dyDescent="0.3">
      <c r="G5200" s="2"/>
    </row>
    <row r="5201" spans="7:7" x14ac:dyDescent="0.3">
      <c r="G5201" s="2"/>
    </row>
    <row r="5202" spans="7:7" x14ac:dyDescent="0.3">
      <c r="G5202" s="2"/>
    </row>
    <row r="5203" spans="7:7" x14ac:dyDescent="0.3">
      <c r="G5203" s="2"/>
    </row>
    <row r="5204" spans="7:7" x14ac:dyDescent="0.3">
      <c r="G5204" s="2"/>
    </row>
    <row r="5205" spans="7:7" x14ac:dyDescent="0.3">
      <c r="G5205" s="2"/>
    </row>
    <row r="5206" spans="7:7" x14ac:dyDescent="0.3">
      <c r="G5206" s="2"/>
    </row>
    <row r="5207" spans="7:7" x14ac:dyDescent="0.3">
      <c r="G5207" s="2"/>
    </row>
    <row r="5208" spans="7:7" x14ac:dyDescent="0.3">
      <c r="G5208" s="2"/>
    </row>
    <row r="5209" spans="7:7" x14ac:dyDescent="0.3">
      <c r="G5209" s="2"/>
    </row>
    <row r="5210" spans="7:7" x14ac:dyDescent="0.3">
      <c r="G5210" s="2"/>
    </row>
    <row r="5211" spans="7:7" x14ac:dyDescent="0.3">
      <c r="G5211" s="2"/>
    </row>
    <row r="5212" spans="7:7" x14ac:dyDescent="0.3">
      <c r="G5212" s="2"/>
    </row>
    <row r="5213" spans="7:7" x14ac:dyDescent="0.3">
      <c r="G5213" s="2"/>
    </row>
    <row r="5214" spans="7:7" x14ac:dyDescent="0.3">
      <c r="G5214" s="2"/>
    </row>
    <row r="5215" spans="7:7" x14ac:dyDescent="0.3">
      <c r="G5215" s="2"/>
    </row>
    <row r="5216" spans="7:7" x14ac:dyDescent="0.3">
      <c r="G5216" s="2"/>
    </row>
    <row r="5217" spans="7:7" x14ac:dyDescent="0.3">
      <c r="G5217" s="2"/>
    </row>
    <row r="5218" spans="7:7" x14ac:dyDescent="0.3">
      <c r="G5218" s="2"/>
    </row>
    <row r="5219" spans="7:7" x14ac:dyDescent="0.3">
      <c r="G5219" s="2"/>
    </row>
    <row r="5220" spans="7:7" x14ac:dyDescent="0.3">
      <c r="G5220" s="2"/>
    </row>
    <row r="5221" spans="7:7" x14ac:dyDescent="0.3">
      <c r="G5221" s="2"/>
    </row>
    <row r="5222" spans="7:7" x14ac:dyDescent="0.3">
      <c r="G5222" s="2"/>
    </row>
    <row r="5223" spans="7:7" x14ac:dyDescent="0.3">
      <c r="G5223" s="2"/>
    </row>
    <row r="5224" spans="7:7" x14ac:dyDescent="0.3">
      <c r="G5224" s="2"/>
    </row>
    <row r="5225" spans="7:7" x14ac:dyDescent="0.3">
      <c r="G5225" s="2"/>
    </row>
    <row r="5226" spans="7:7" x14ac:dyDescent="0.3">
      <c r="G5226" s="2"/>
    </row>
    <row r="5227" spans="7:7" x14ac:dyDescent="0.3">
      <c r="G5227" s="2"/>
    </row>
    <row r="5228" spans="7:7" x14ac:dyDescent="0.3">
      <c r="G5228" s="2"/>
    </row>
    <row r="5229" spans="7:7" x14ac:dyDescent="0.3">
      <c r="G5229" s="2"/>
    </row>
    <row r="5230" spans="7:7" x14ac:dyDescent="0.3">
      <c r="G5230" s="2"/>
    </row>
    <row r="5231" spans="7:7" x14ac:dyDescent="0.3">
      <c r="G5231" s="2"/>
    </row>
    <row r="5232" spans="7:7" x14ac:dyDescent="0.3">
      <c r="G5232" s="2"/>
    </row>
    <row r="5233" spans="7:7" x14ac:dyDescent="0.3">
      <c r="G5233" s="2"/>
    </row>
    <row r="5234" spans="7:7" x14ac:dyDescent="0.3">
      <c r="G5234" s="2"/>
    </row>
    <row r="5235" spans="7:7" x14ac:dyDescent="0.3">
      <c r="G5235" s="2"/>
    </row>
    <row r="5236" spans="7:7" x14ac:dyDescent="0.3">
      <c r="G5236" s="2"/>
    </row>
    <row r="5237" spans="7:7" x14ac:dyDescent="0.3">
      <c r="G5237" s="2"/>
    </row>
    <row r="5238" spans="7:7" x14ac:dyDescent="0.3">
      <c r="G5238" s="2"/>
    </row>
    <row r="5239" spans="7:7" x14ac:dyDescent="0.3">
      <c r="G5239" s="2"/>
    </row>
    <row r="5240" spans="7:7" x14ac:dyDescent="0.3">
      <c r="G5240" s="2"/>
    </row>
    <row r="5241" spans="7:7" x14ac:dyDescent="0.3">
      <c r="G5241" s="2"/>
    </row>
    <row r="5242" spans="7:7" x14ac:dyDescent="0.3">
      <c r="G5242" s="2"/>
    </row>
    <row r="5243" spans="7:7" x14ac:dyDescent="0.3">
      <c r="G5243" s="2"/>
    </row>
    <row r="5244" spans="7:7" x14ac:dyDescent="0.3">
      <c r="G5244" s="2"/>
    </row>
    <row r="5245" spans="7:7" x14ac:dyDescent="0.3">
      <c r="G5245" s="2"/>
    </row>
    <row r="5246" spans="7:7" x14ac:dyDescent="0.3">
      <c r="G5246" s="2"/>
    </row>
    <row r="5247" spans="7:7" x14ac:dyDescent="0.3">
      <c r="G5247" s="2"/>
    </row>
    <row r="5248" spans="7:7" x14ac:dyDescent="0.3">
      <c r="G5248" s="2"/>
    </row>
    <row r="5249" spans="7:7" x14ac:dyDescent="0.3">
      <c r="G5249" s="2"/>
    </row>
    <row r="5250" spans="7:7" x14ac:dyDescent="0.3">
      <c r="G5250" s="2"/>
    </row>
    <row r="5251" spans="7:7" x14ac:dyDescent="0.3">
      <c r="G5251" s="2"/>
    </row>
    <row r="5252" spans="7:7" x14ac:dyDescent="0.3">
      <c r="G5252" s="2"/>
    </row>
    <row r="5253" spans="7:7" x14ac:dyDescent="0.3">
      <c r="G5253" s="2"/>
    </row>
    <row r="5254" spans="7:7" x14ac:dyDescent="0.3">
      <c r="G5254" s="2"/>
    </row>
    <row r="5255" spans="7:7" x14ac:dyDescent="0.3">
      <c r="G5255" s="2"/>
    </row>
    <row r="5256" spans="7:7" x14ac:dyDescent="0.3">
      <c r="G5256" s="2"/>
    </row>
    <row r="5257" spans="7:7" x14ac:dyDescent="0.3">
      <c r="G5257" s="2"/>
    </row>
    <row r="5258" spans="7:7" x14ac:dyDescent="0.3">
      <c r="G5258" s="2"/>
    </row>
    <row r="5259" spans="7:7" x14ac:dyDescent="0.3">
      <c r="G5259" s="2"/>
    </row>
    <row r="5260" spans="7:7" x14ac:dyDescent="0.3">
      <c r="G5260" s="2"/>
    </row>
    <row r="5261" spans="7:7" x14ac:dyDescent="0.3">
      <c r="G5261" s="2"/>
    </row>
    <row r="5262" spans="7:7" x14ac:dyDescent="0.3">
      <c r="G5262" s="2"/>
    </row>
    <row r="5263" spans="7:7" x14ac:dyDescent="0.3">
      <c r="G5263" s="2"/>
    </row>
    <row r="5264" spans="7:7" x14ac:dyDescent="0.3">
      <c r="G5264" s="2"/>
    </row>
    <row r="5265" spans="7:7" x14ac:dyDescent="0.3">
      <c r="G5265" s="2"/>
    </row>
    <row r="5266" spans="7:7" x14ac:dyDescent="0.3">
      <c r="G5266" s="2"/>
    </row>
    <row r="5267" spans="7:7" x14ac:dyDescent="0.3">
      <c r="G5267" s="2"/>
    </row>
    <row r="5268" spans="7:7" x14ac:dyDescent="0.3">
      <c r="G5268" s="2"/>
    </row>
    <row r="5269" spans="7:7" x14ac:dyDescent="0.3">
      <c r="G5269" s="2"/>
    </row>
    <row r="5270" spans="7:7" x14ac:dyDescent="0.3">
      <c r="G5270" s="2"/>
    </row>
    <row r="5271" spans="7:7" x14ac:dyDescent="0.3">
      <c r="G5271" s="2"/>
    </row>
    <row r="5272" spans="7:7" x14ac:dyDescent="0.3">
      <c r="G5272" s="2"/>
    </row>
    <row r="5273" spans="7:7" x14ac:dyDescent="0.3">
      <c r="G5273" s="2"/>
    </row>
    <row r="5274" spans="7:7" x14ac:dyDescent="0.3">
      <c r="G5274" s="2"/>
    </row>
    <row r="5275" spans="7:7" x14ac:dyDescent="0.3">
      <c r="G5275" s="2"/>
    </row>
    <row r="5276" spans="7:7" x14ac:dyDescent="0.3">
      <c r="G5276" s="2"/>
    </row>
    <row r="5277" spans="7:7" x14ac:dyDescent="0.3">
      <c r="G5277" s="2"/>
    </row>
    <row r="5278" spans="7:7" x14ac:dyDescent="0.3">
      <c r="G5278" s="2"/>
    </row>
    <row r="5279" spans="7:7" x14ac:dyDescent="0.3">
      <c r="G5279" s="2"/>
    </row>
    <row r="5280" spans="7:7" x14ac:dyDescent="0.3">
      <c r="G5280" s="2"/>
    </row>
    <row r="5281" spans="7:7" x14ac:dyDescent="0.3">
      <c r="G5281" s="2"/>
    </row>
    <row r="5282" spans="7:7" x14ac:dyDescent="0.3">
      <c r="G5282" s="2"/>
    </row>
    <row r="5283" spans="7:7" x14ac:dyDescent="0.3">
      <c r="G5283" s="2"/>
    </row>
    <row r="5284" spans="7:7" x14ac:dyDescent="0.3">
      <c r="G5284" s="2"/>
    </row>
    <row r="5285" spans="7:7" x14ac:dyDescent="0.3">
      <c r="G5285" s="2"/>
    </row>
    <row r="5286" spans="7:7" x14ac:dyDescent="0.3">
      <c r="G5286" s="2"/>
    </row>
    <row r="5287" spans="7:7" x14ac:dyDescent="0.3">
      <c r="G5287" s="2"/>
    </row>
    <row r="5288" spans="7:7" x14ac:dyDescent="0.3">
      <c r="G5288" s="2"/>
    </row>
    <row r="5289" spans="7:7" x14ac:dyDescent="0.3">
      <c r="G5289" s="2"/>
    </row>
    <row r="5290" spans="7:7" x14ac:dyDescent="0.3">
      <c r="G5290" s="2"/>
    </row>
    <row r="5291" spans="7:7" x14ac:dyDescent="0.3">
      <c r="G5291" s="2"/>
    </row>
    <row r="5292" spans="7:7" x14ac:dyDescent="0.3">
      <c r="G5292" s="2"/>
    </row>
    <row r="5293" spans="7:7" x14ac:dyDescent="0.3">
      <c r="G5293" s="2"/>
    </row>
    <row r="5294" spans="7:7" x14ac:dyDescent="0.3">
      <c r="G5294" s="2"/>
    </row>
    <row r="5295" spans="7:7" x14ac:dyDescent="0.3">
      <c r="G5295" s="2"/>
    </row>
    <row r="5296" spans="7:7" x14ac:dyDescent="0.3">
      <c r="G5296" s="2"/>
    </row>
    <row r="5297" spans="7:7" x14ac:dyDescent="0.3">
      <c r="G5297" s="2"/>
    </row>
    <row r="5298" spans="7:7" x14ac:dyDescent="0.3">
      <c r="G5298" s="2"/>
    </row>
    <row r="5299" spans="7:7" x14ac:dyDescent="0.3">
      <c r="G5299" s="2"/>
    </row>
    <row r="5300" spans="7:7" x14ac:dyDescent="0.3">
      <c r="G5300" s="2"/>
    </row>
    <row r="5301" spans="7:7" x14ac:dyDescent="0.3">
      <c r="G5301" s="2"/>
    </row>
    <row r="5302" spans="7:7" x14ac:dyDescent="0.3">
      <c r="G5302" s="2"/>
    </row>
    <row r="5303" spans="7:7" x14ac:dyDescent="0.3">
      <c r="G5303" s="2"/>
    </row>
    <row r="5304" spans="7:7" x14ac:dyDescent="0.3">
      <c r="G5304" s="2"/>
    </row>
    <row r="5305" spans="7:7" x14ac:dyDescent="0.3">
      <c r="G5305" s="2"/>
    </row>
    <row r="5306" spans="7:7" x14ac:dyDescent="0.3">
      <c r="G5306" s="2"/>
    </row>
    <row r="5307" spans="7:7" x14ac:dyDescent="0.3">
      <c r="G5307" s="2"/>
    </row>
    <row r="5308" spans="7:7" x14ac:dyDescent="0.3">
      <c r="G5308" s="2"/>
    </row>
    <row r="5309" spans="7:7" x14ac:dyDescent="0.3">
      <c r="G5309" s="2"/>
    </row>
    <row r="5310" spans="7:7" x14ac:dyDescent="0.3">
      <c r="G5310" s="2"/>
    </row>
    <row r="5311" spans="7:7" x14ac:dyDescent="0.3">
      <c r="G5311" s="2"/>
    </row>
    <row r="5312" spans="7:7" x14ac:dyDescent="0.3">
      <c r="G5312" s="2"/>
    </row>
    <row r="5313" spans="7:7" x14ac:dyDescent="0.3">
      <c r="G5313" s="2"/>
    </row>
    <row r="5314" spans="7:7" x14ac:dyDescent="0.3">
      <c r="G5314" s="2"/>
    </row>
    <row r="5315" spans="7:7" x14ac:dyDescent="0.3">
      <c r="G5315" s="2"/>
    </row>
    <row r="5316" spans="7:7" x14ac:dyDescent="0.3">
      <c r="G5316" s="2"/>
    </row>
    <row r="5317" spans="7:7" x14ac:dyDescent="0.3">
      <c r="G5317" s="2"/>
    </row>
    <row r="5318" spans="7:7" x14ac:dyDescent="0.3">
      <c r="G5318" s="2"/>
    </row>
    <row r="5319" spans="7:7" x14ac:dyDescent="0.3">
      <c r="G5319" s="2"/>
    </row>
    <row r="5320" spans="7:7" x14ac:dyDescent="0.3">
      <c r="G5320" s="2"/>
    </row>
    <row r="5321" spans="7:7" x14ac:dyDescent="0.3">
      <c r="G5321" s="2"/>
    </row>
    <row r="5322" spans="7:7" x14ac:dyDescent="0.3">
      <c r="G5322" s="2"/>
    </row>
    <row r="5323" spans="7:7" x14ac:dyDescent="0.3">
      <c r="G5323" s="2"/>
    </row>
    <row r="5324" spans="7:7" x14ac:dyDescent="0.3">
      <c r="G5324" s="2"/>
    </row>
    <row r="5325" spans="7:7" x14ac:dyDescent="0.3">
      <c r="G5325" s="2"/>
    </row>
    <row r="5326" spans="7:7" x14ac:dyDescent="0.3">
      <c r="G5326" s="2"/>
    </row>
    <row r="5327" spans="7:7" x14ac:dyDescent="0.3">
      <c r="G5327" s="2"/>
    </row>
    <row r="5328" spans="7:7" x14ac:dyDescent="0.3">
      <c r="G5328" s="2"/>
    </row>
    <row r="5329" spans="7:7" x14ac:dyDescent="0.3">
      <c r="G5329" s="2"/>
    </row>
    <row r="5330" spans="7:7" x14ac:dyDescent="0.3">
      <c r="G5330" s="2"/>
    </row>
    <row r="5331" spans="7:7" x14ac:dyDescent="0.3">
      <c r="G5331" s="2"/>
    </row>
    <row r="5332" spans="7:7" x14ac:dyDescent="0.3">
      <c r="G5332" s="2"/>
    </row>
    <row r="5333" spans="7:7" x14ac:dyDescent="0.3">
      <c r="G5333" s="2"/>
    </row>
    <row r="5334" spans="7:7" x14ac:dyDescent="0.3">
      <c r="G5334" s="2"/>
    </row>
    <row r="5335" spans="7:7" x14ac:dyDescent="0.3">
      <c r="G5335" s="2"/>
    </row>
    <row r="5336" spans="7:7" x14ac:dyDescent="0.3">
      <c r="G5336" s="2"/>
    </row>
    <row r="5337" spans="7:7" x14ac:dyDescent="0.3">
      <c r="G5337" s="2"/>
    </row>
    <row r="5338" spans="7:7" x14ac:dyDescent="0.3">
      <c r="G5338" s="2"/>
    </row>
    <row r="5339" spans="7:7" x14ac:dyDescent="0.3">
      <c r="G5339" s="2"/>
    </row>
    <row r="5340" spans="7:7" x14ac:dyDescent="0.3">
      <c r="G5340" s="2"/>
    </row>
    <row r="5341" spans="7:7" x14ac:dyDescent="0.3">
      <c r="G5341" s="2"/>
    </row>
    <row r="5342" spans="7:7" x14ac:dyDescent="0.3">
      <c r="G5342" s="2"/>
    </row>
    <row r="5343" spans="7:7" x14ac:dyDescent="0.3">
      <c r="G5343" s="2"/>
    </row>
    <row r="5344" spans="7:7" x14ac:dyDescent="0.3">
      <c r="G5344" s="2"/>
    </row>
    <row r="5345" spans="7:7" x14ac:dyDescent="0.3">
      <c r="G5345" s="2"/>
    </row>
    <row r="5346" spans="7:7" x14ac:dyDescent="0.3">
      <c r="G5346" s="2"/>
    </row>
    <row r="5347" spans="7:7" x14ac:dyDescent="0.3">
      <c r="G5347" s="2"/>
    </row>
    <row r="5348" spans="7:7" x14ac:dyDescent="0.3">
      <c r="G5348" s="2"/>
    </row>
    <row r="5349" spans="7:7" x14ac:dyDescent="0.3">
      <c r="G5349" s="2"/>
    </row>
    <row r="5350" spans="7:7" x14ac:dyDescent="0.3">
      <c r="G5350" s="2"/>
    </row>
    <row r="5351" spans="7:7" x14ac:dyDescent="0.3">
      <c r="G5351" s="2"/>
    </row>
    <row r="5352" spans="7:7" x14ac:dyDescent="0.3">
      <c r="G5352" s="2"/>
    </row>
    <row r="5353" spans="7:7" x14ac:dyDescent="0.3">
      <c r="G5353" s="2"/>
    </row>
    <row r="5354" spans="7:7" x14ac:dyDescent="0.3">
      <c r="G5354" s="2"/>
    </row>
    <row r="5355" spans="7:7" x14ac:dyDescent="0.3">
      <c r="G5355" s="2"/>
    </row>
    <row r="5356" spans="7:7" x14ac:dyDescent="0.3">
      <c r="G5356" s="2"/>
    </row>
    <row r="5357" spans="7:7" x14ac:dyDescent="0.3">
      <c r="G5357" s="2"/>
    </row>
    <row r="5358" spans="7:7" x14ac:dyDescent="0.3">
      <c r="G5358" s="2"/>
    </row>
    <row r="5359" spans="7:7" x14ac:dyDescent="0.3">
      <c r="G5359" s="2"/>
    </row>
    <row r="5360" spans="7:7" x14ac:dyDescent="0.3">
      <c r="G5360" s="2"/>
    </row>
    <row r="5361" spans="7:7" x14ac:dyDescent="0.3">
      <c r="G5361" s="2"/>
    </row>
    <row r="5362" spans="7:7" x14ac:dyDescent="0.3">
      <c r="G5362" s="2"/>
    </row>
    <row r="5363" spans="7:7" x14ac:dyDescent="0.3">
      <c r="G5363" s="2"/>
    </row>
    <row r="5364" spans="7:7" x14ac:dyDescent="0.3">
      <c r="G5364" s="2"/>
    </row>
    <row r="5365" spans="7:7" x14ac:dyDescent="0.3">
      <c r="G5365" s="2"/>
    </row>
    <row r="5366" spans="7:7" x14ac:dyDescent="0.3">
      <c r="G5366" s="2"/>
    </row>
    <row r="5367" spans="7:7" x14ac:dyDescent="0.3">
      <c r="G5367" s="2"/>
    </row>
    <row r="5368" spans="7:7" x14ac:dyDescent="0.3">
      <c r="G5368" s="2"/>
    </row>
    <row r="5369" spans="7:7" x14ac:dyDescent="0.3">
      <c r="G5369" s="2"/>
    </row>
    <row r="5370" spans="7:7" x14ac:dyDescent="0.3">
      <c r="G5370" s="2"/>
    </row>
    <row r="5371" spans="7:7" x14ac:dyDescent="0.3">
      <c r="G5371" s="2"/>
    </row>
    <row r="5372" spans="7:7" x14ac:dyDescent="0.3">
      <c r="G5372" s="2"/>
    </row>
    <row r="5373" spans="7:7" x14ac:dyDescent="0.3">
      <c r="G5373" s="2"/>
    </row>
    <row r="5374" spans="7:7" x14ac:dyDescent="0.3">
      <c r="G5374" s="2"/>
    </row>
    <row r="5375" spans="7:7" x14ac:dyDescent="0.3">
      <c r="G5375" s="2"/>
    </row>
    <row r="5376" spans="7:7" x14ac:dyDescent="0.3">
      <c r="G5376" s="2"/>
    </row>
    <row r="5377" spans="7:7" x14ac:dyDescent="0.3">
      <c r="G5377" s="2"/>
    </row>
    <row r="5378" spans="7:7" x14ac:dyDescent="0.3">
      <c r="G5378" s="2"/>
    </row>
    <row r="5379" spans="7:7" x14ac:dyDescent="0.3">
      <c r="G5379" s="2"/>
    </row>
    <row r="5380" spans="7:7" x14ac:dyDescent="0.3">
      <c r="G5380" s="2"/>
    </row>
    <row r="5381" spans="7:7" x14ac:dyDescent="0.3">
      <c r="G5381" s="2"/>
    </row>
    <row r="5382" spans="7:7" x14ac:dyDescent="0.3">
      <c r="G5382" s="2"/>
    </row>
    <row r="5383" spans="7:7" x14ac:dyDescent="0.3">
      <c r="G5383" s="2"/>
    </row>
    <row r="5384" spans="7:7" x14ac:dyDescent="0.3">
      <c r="G5384" s="2"/>
    </row>
    <row r="5385" spans="7:7" x14ac:dyDescent="0.3">
      <c r="G5385" s="2"/>
    </row>
    <row r="5386" spans="7:7" x14ac:dyDescent="0.3">
      <c r="G5386" s="2"/>
    </row>
    <row r="5387" spans="7:7" x14ac:dyDescent="0.3">
      <c r="G5387" s="2"/>
    </row>
    <row r="5388" spans="7:7" x14ac:dyDescent="0.3">
      <c r="G5388" s="2"/>
    </row>
    <row r="5389" spans="7:7" x14ac:dyDescent="0.3">
      <c r="G5389" s="2"/>
    </row>
    <row r="5390" spans="7:7" x14ac:dyDescent="0.3">
      <c r="G5390" s="2"/>
    </row>
    <row r="5391" spans="7:7" x14ac:dyDescent="0.3">
      <c r="G5391" s="2"/>
    </row>
    <row r="5392" spans="7:7" x14ac:dyDescent="0.3">
      <c r="G5392" s="2"/>
    </row>
    <row r="5393" spans="7:7" x14ac:dyDescent="0.3">
      <c r="G5393" s="2"/>
    </row>
    <row r="5394" spans="7:7" x14ac:dyDescent="0.3">
      <c r="G5394" s="2"/>
    </row>
    <row r="5395" spans="7:7" x14ac:dyDescent="0.3">
      <c r="G5395" s="2"/>
    </row>
    <row r="5396" spans="7:7" x14ac:dyDescent="0.3">
      <c r="G5396" s="2"/>
    </row>
    <row r="5397" spans="7:7" x14ac:dyDescent="0.3">
      <c r="G5397" s="2"/>
    </row>
    <row r="5398" spans="7:7" x14ac:dyDescent="0.3">
      <c r="G5398" s="2"/>
    </row>
    <row r="5399" spans="7:7" x14ac:dyDescent="0.3">
      <c r="G5399" s="2"/>
    </row>
    <row r="5400" spans="7:7" x14ac:dyDescent="0.3">
      <c r="G5400" s="2"/>
    </row>
    <row r="5401" spans="7:7" x14ac:dyDescent="0.3">
      <c r="G5401" s="2"/>
    </row>
    <row r="5402" spans="7:7" x14ac:dyDescent="0.3">
      <c r="G5402" s="2"/>
    </row>
    <row r="5403" spans="7:7" x14ac:dyDescent="0.3">
      <c r="G5403" s="2"/>
    </row>
    <row r="5404" spans="7:7" x14ac:dyDescent="0.3">
      <c r="G5404" s="2"/>
    </row>
    <row r="5405" spans="7:7" x14ac:dyDescent="0.3">
      <c r="G5405" s="2"/>
    </row>
    <row r="5406" spans="7:7" x14ac:dyDescent="0.3">
      <c r="G5406" s="2"/>
    </row>
    <row r="5407" spans="7:7" x14ac:dyDescent="0.3">
      <c r="G5407" s="2"/>
    </row>
    <row r="5408" spans="7:7" x14ac:dyDescent="0.3">
      <c r="G5408" s="2"/>
    </row>
    <row r="5409" spans="7:7" x14ac:dyDescent="0.3">
      <c r="G5409" s="2"/>
    </row>
    <row r="5410" spans="7:7" x14ac:dyDescent="0.3">
      <c r="G5410" s="2"/>
    </row>
    <row r="5411" spans="7:7" x14ac:dyDescent="0.3">
      <c r="G5411" s="2"/>
    </row>
    <row r="5412" spans="7:7" x14ac:dyDescent="0.3">
      <c r="G5412" s="2"/>
    </row>
    <row r="5413" spans="7:7" x14ac:dyDescent="0.3">
      <c r="G5413" s="2"/>
    </row>
    <row r="5414" spans="7:7" x14ac:dyDescent="0.3">
      <c r="G5414" s="2"/>
    </row>
    <row r="5415" spans="7:7" x14ac:dyDescent="0.3">
      <c r="G5415" s="2"/>
    </row>
    <row r="5416" spans="7:7" x14ac:dyDescent="0.3">
      <c r="G5416" s="2"/>
    </row>
    <row r="5417" spans="7:7" x14ac:dyDescent="0.3">
      <c r="G5417" s="2"/>
    </row>
    <row r="5418" spans="7:7" x14ac:dyDescent="0.3">
      <c r="G5418" s="2"/>
    </row>
    <row r="5419" spans="7:7" x14ac:dyDescent="0.3">
      <c r="G5419" s="2"/>
    </row>
    <row r="5420" spans="7:7" x14ac:dyDescent="0.3">
      <c r="G5420" s="2"/>
    </row>
    <row r="5421" spans="7:7" x14ac:dyDescent="0.3">
      <c r="G5421" s="2"/>
    </row>
    <row r="5422" spans="7:7" x14ac:dyDescent="0.3">
      <c r="G5422" s="2"/>
    </row>
    <row r="5423" spans="7:7" x14ac:dyDescent="0.3">
      <c r="G5423" s="2"/>
    </row>
    <row r="5424" spans="7:7" x14ac:dyDescent="0.3">
      <c r="G5424" s="2"/>
    </row>
    <row r="5425" spans="7:7" x14ac:dyDescent="0.3">
      <c r="G5425" s="2"/>
    </row>
    <row r="5426" spans="7:7" x14ac:dyDescent="0.3">
      <c r="G5426" s="2"/>
    </row>
    <row r="5427" spans="7:7" x14ac:dyDescent="0.3">
      <c r="G5427" s="2"/>
    </row>
    <row r="5428" spans="7:7" x14ac:dyDescent="0.3">
      <c r="G5428" s="2"/>
    </row>
    <row r="5429" spans="7:7" x14ac:dyDescent="0.3">
      <c r="G5429" s="2"/>
    </row>
    <row r="5430" spans="7:7" x14ac:dyDescent="0.3">
      <c r="G5430" s="2"/>
    </row>
    <row r="5431" spans="7:7" x14ac:dyDescent="0.3">
      <c r="G5431" s="2"/>
    </row>
    <row r="5432" spans="7:7" x14ac:dyDescent="0.3">
      <c r="G5432" s="2"/>
    </row>
    <row r="5433" spans="7:7" x14ac:dyDescent="0.3">
      <c r="G5433" s="2"/>
    </row>
    <row r="5434" spans="7:7" x14ac:dyDescent="0.3">
      <c r="G5434" s="2"/>
    </row>
    <row r="5435" spans="7:7" x14ac:dyDescent="0.3">
      <c r="G5435" s="2"/>
    </row>
    <row r="5436" spans="7:7" x14ac:dyDescent="0.3">
      <c r="G5436" s="2"/>
    </row>
    <row r="5437" spans="7:7" x14ac:dyDescent="0.3">
      <c r="G5437" s="2"/>
    </row>
    <row r="5438" spans="7:7" x14ac:dyDescent="0.3">
      <c r="G5438" s="2"/>
    </row>
    <row r="5439" spans="7:7" x14ac:dyDescent="0.3">
      <c r="G5439" s="2"/>
    </row>
    <row r="5440" spans="7:7" x14ac:dyDescent="0.3">
      <c r="G5440" s="2"/>
    </row>
    <row r="5441" spans="7:7" x14ac:dyDescent="0.3">
      <c r="G5441" s="2"/>
    </row>
    <row r="5442" spans="7:7" x14ac:dyDescent="0.3">
      <c r="G5442" s="2"/>
    </row>
    <row r="5443" spans="7:7" x14ac:dyDescent="0.3">
      <c r="G5443" s="2"/>
    </row>
    <row r="5444" spans="7:7" x14ac:dyDescent="0.3">
      <c r="G5444" s="2"/>
    </row>
    <row r="5445" spans="7:7" x14ac:dyDescent="0.3">
      <c r="G5445" s="2"/>
    </row>
    <row r="5446" spans="7:7" x14ac:dyDescent="0.3">
      <c r="G5446" s="2"/>
    </row>
    <row r="5447" spans="7:7" x14ac:dyDescent="0.3">
      <c r="G5447" s="2"/>
    </row>
    <row r="5448" spans="7:7" x14ac:dyDescent="0.3">
      <c r="G5448" s="2"/>
    </row>
    <row r="5449" spans="7:7" x14ac:dyDescent="0.3">
      <c r="G5449" s="2"/>
    </row>
    <row r="5450" spans="7:7" x14ac:dyDescent="0.3">
      <c r="G5450" s="2"/>
    </row>
    <row r="5451" spans="7:7" x14ac:dyDescent="0.3">
      <c r="G5451" s="2"/>
    </row>
    <row r="5452" spans="7:7" x14ac:dyDescent="0.3">
      <c r="G5452" s="2"/>
    </row>
    <row r="5453" spans="7:7" x14ac:dyDescent="0.3">
      <c r="G5453" s="2"/>
    </row>
    <row r="5454" spans="7:7" x14ac:dyDescent="0.3">
      <c r="G5454" s="2"/>
    </row>
    <row r="5455" spans="7:7" x14ac:dyDescent="0.3">
      <c r="G5455" s="2"/>
    </row>
    <row r="5456" spans="7:7" x14ac:dyDescent="0.3">
      <c r="G5456" s="2"/>
    </row>
    <row r="5457" spans="7:7" x14ac:dyDescent="0.3">
      <c r="G5457" s="2"/>
    </row>
    <row r="5458" spans="7:7" x14ac:dyDescent="0.3">
      <c r="G5458" s="2"/>
    </row>
    <row r="5459" spans="7:7" x14ac:dyDescent="0.3">
      <c r="G5459" s="2"/>
    </row>
    <row r="5460" spans="7:7" x14ac:dyDescent="0.3">
      <c r="G5460" s="2"/>
    </row>
    <row r="5461" spans="7:7" x14ac:dyDescent="0.3">
      <c r="G5461" s="2"/>
    </row>
    <row r="5462" spans="7:7" x14ac:dyDescent="0.3">
      <c r="G5462" s="2"/>
    </row>
    <row r="5463" spans="7:7" x14ac:dyDescent="0.3">
      <c r="G5463" s="2"/>
    </row>
    <row r="5464" spans="7:7" x14ac:dyDescent="0.3">
      <c r="G5464" s="2"/>
    </row>
    <row r="5465" spans="7:7" x14ac:dyDescent="0.3">
      <c r="G5465" s="2"/>
    </row>
    <row r="5466" spans="7:7" x14ac:dyDescent="0.3">
      <c r="G5466" s="2"/>
    </row>
    <row r="5467" spans="7:7" x14ac:dyDescent="0.3">
      <c r="G5467" s="2"/>
    </row>
    <row r="5468" spans="7:7" x14ac:dyDescent="0.3">
      <c r="G5468" s="2"/>
    </row>
    <row r="5469" spans="7:7" x14ac:dyDescent="0.3">
      <c r="G5469" s="2"/>
    </row>
    <row r="5470" spans="7:7" x14ac:dyDescent="0.3">
      <c r="G5470" s="2"/>
    </row>
    <row r="5471" spans="7:7" x14ac:dyDescent="0.3">
      <c r="G5471" s="2"/>
    </row>
    <row r="5472" spans="7:7" x14ac:dyDescent="0.3">
      <c r="G5472" s="2"/>
    </row>
    <row r="5473" spans="7:7" x14ac:dyDescent="0.3">
      <c r="G5473" s="2"/>
    </row>
    <row r="5474" spans="7:7" x14ac:dyDescent="0.3">
      <c r="G5474" s="2"/>
    </row>
    <row r="5475" spans="7:7" x14ac:dyDescent="0.3">
      <c r="G5475" s="2"/>
    </row>
    <row r="5476" spans="7:7" x14ac:dyDescent="0.3">
      <c r="G5476" s="2"/>
    </row>
    <row r="5477" spans="7:7" x14ac:dyDescent="0.3">
      <c r="G5477" s="2"/>
    </row>
    <row r="5478" spans="7:7" x14ac:dyDescent="0.3">
      <c r="G5478" s="2"/>
    </row>
    <row r="5479" spans="7:7" x14ac:dyDescent="0.3">
      <c r="G5479" s="2"/>
    </row>
    <row r="5480" spans="7:7" x14ac:dyDescent="0.3">
      <c r="G5480" s="2"/>
    </row>
    <row r="5481" spans="7:7" x14ac:dyDescent="0.3">
      <c r="G5481" s="2"/>
    </row>
    <row r="5482" spans="7:7" x14ac:dyDescent="0.3">
      <c r="G5482" s="2"/>
    </row>
    <row r="5483" spans="7:7" x14ac:dyDescent="0.3">
      <c r="G5483" s="2"/>
    </row>
    <row r="5484" spans="7:7" x14ac:dyDescent="0.3">
      <c r="G5484" s="2"/>
    </row>
    <row r="5485" spans="7:7" x14ac:dyDescent="0.3">
      <c r="G5485" s="2"/>
    </row>
    <row r="5486" spans="7:7" x14ac:dyDescent="0.3">
      <c r="G5486" s="2"/>
    </row>
    <row r="5487" spans="7:7" x14ac:dyDescent="0.3">
      <c r="G5487" s="2"/>
    </row>
    <row r="5488" spans="7:7" x14ac:dyDescent="0.3">
      <c r="G5488" s="2"/>
    </row>
    <row r="5489" spans="7:7" x14ac:dyDescent="0.3">
      <c r="G5489" s="2"/>
    </row>
    <row r="5490" spans="7:7" x14ac:dyDescent="0.3">
      <c r="G5490" s="2"/>
    </row>
    <row r="5491" spans="7:7" x14ac:dyDescent="0.3">
      <c r="G5491" s="2"/>
    </row>
    <row r="5492" spans="7:7" x14ac:dyDescent="0.3">
      <c r="G5492" s="2"/>
    </row>
    <row r="5493" spans="7:7" x14ac:dyDescent="0.3">
      <c r="G5493" s="2"/>
    </row>
    <row r="5494" spans="7:7" x14ac:dyDescent="0.3">
      <c r="G5494" s="2"/>
    </row>
    <row r="5495" spans="7:7" x14ac:dyDescent="0.3">
      <c r="G5495" s="2"/>
    </row>
    <row r="5496" spans="7:7" x14ac:dyDescent="0.3">
      <c r="G5496" s="2"/>
    </row>
    <row r="5497" spans="7:7" x14ac:dyDescent="0.3">
      <c r="G5497" s="2"/>
    </row>
    <row r="5498" spans="7:7" x14ac:dyDescent="0.3">
      <c r="G5498" s="2"/>
    </row>
    <row r="5499" spans="7:7" x14ac:dyDescent="0.3">
      <c r="G5499" s="2"/>
    </row>
    <row r="5500" spans="7:7" x14ac:dyDescent="0.3">
      <c r="G5500" s="2"/>
    </row>
    <row r="5501" spans="7:7" x14ac:dyDescent="0.3">
      <c r="G5501" s="2"/>
    </row>
    <row r="5502" spans="7:7" x14ac:dyDescent="0.3">
      <c r="G5502" s="2"/>
    </row>
    <row r="5503" spans="7:7" x14ac:dyDescent="0.3">
      <c r="G5503" s="2"/>
    </row>
    <row r="5504" spans="7:7" x14ac:dyDescent="0.3">
      <c r="G5504" s="2"/>
    </row>
    <row r="5505" spans="7:7" x14ac:dyDescent="0.3">
      <c r="G5505" s="2"/>
    </row>
    <row r="5506" spans="7:7" x14ac:dyDescent="0.3">
      <c r="G5506" s="2"/>
    </row>
    <row r="5507" spans="7:7" x14ac:dyDescent="0.3">
      <c r="G5507" s="2"/>
    </row>
    <row r="5508" spans="7:7" x14ac:dyDescent="0.3">
      <c r="G5508" s="2"/>
    </row>
    <row r="5509" spans="7:7" x14ac:dyDescent="0.3">
      <c r="G5509" s="2"/>
    </row>
    <row r="5510" spans="7:7" x14ac:dyDescent="0.3">
      <c r="G5510" s="2"/>
    </row>
    <row r="5511" spans="7:7" x14ac:dyDescent="0.3">
      <c r="G5511" s="2"/>
    </row>
    <row r="5512" spans="7:7" x14ac:dyDescent="0.3">
      <c r="G5512" s="2"/>
    </row>
    <row r="5513" spans="7:7" x14ac:dyDescent="0.3">
      <c r="G5513" s="2"/>
    </row>
    <row r="5514" spans="7:7" x14ac:dyDescent="0.3">
      <c r="G5514" s="2"/>
    </row>
    <row r="5515" spans="7:7" x14ac:dyDescent="0.3">
      <c r="G5515" s="2"/>
    </row>
    <row r="5516" spans="7:7" x14ac:dyDescent="0.3">
      <c r="G5516" s="2"/>
    </row>
    <row r="5517" spans="7:7" x14ac:dyDescent="0.3">
      <c r="G5517" s="2"/>
    </row>
    <row r="5518" spans="7:7" x14ac:dyDescent="0.3">
      <c r="G5518" s="2"/>
    </row>
    <row r="5519" spans="7:7" x14ac:dyDescent="0.3">
      <c r="G5519" s="2"/>
    </row>
    <row r="5520" spans="7:7" x14ac:dyDescent="0.3">
      <c r="G5520" s="2"/>
    </row>
    <row r="5521" spans="7:7" x14ac:dyDescent="0.3">
      <c r="G5521" s="2"/>
    </row>
    <row r="5522" spans="7:7" x14ac:dyDescent="0.3">
      <c r="G5522" s="2"/>
    </row>
    <row r="5523" spans="7:7" x14ac:dyDescent="0.3">
      <c r="G5523" s="2"/>
    </row>
    <row r="5524" spans="7:7" x14ac:dyDescent="0.3">
      <c r="G5524" s="2"/>
    </row>
    <row r="5525" spans="7:7" x14ac:dyDescent="0.3">
      <c r="G5525" s="2"/>
    </row>
    <row r="5526" spans="7:7" x14ac:dyDescent="0.3">
      <c r="G5526" s="2"/>
    </row>
    <row r="5527" spans="7:7" x14ac:dyDescent="0.3">
      <c r="G5527" s="2"/>
    </row>
    <row r="5528" spans="7:7" x14ac:dyDescent="0.3">
      <c r="G5528" s="2"/>
    </row>
    <row r="5529" spans="7:7" x14ac:dyDescent="0.3">
      <c r="G5529" s="2"/>
    </row>
    <row r="5530" spans="7:7" x14ac:dyDescent="0.3">
      <c r="G5530" s="2"/>
    </row>
    <row r="5531" spans="7:7" x14ac:dyDescent="0.3">
      <c r="G5531" s="2"/>
    </row>
    <row r="5532" spans="7:7" x14ac:dyDescent="0.3">
      <c r="G5532" s="2"/>
    </row>
    <row r="5533" spans="7:7" x14ac:dyDescent="0.3">
      <c r="G5533" s="2"/>
    </row>
    <row r="5534" spans="7:7" x14ac:dyDescent="0.3">
      <c r="G5534" s="2"/>
    </row>
    <row r="5535" spans="7:7" x14ac:dyDescent="0.3">
      <c r="G5535" s="2"/>
    </row>
    <row r="5536" spans="7:7" x14ac:dyDescent="0.3">
      <c r="G5536" s="2"/>
    </row>
    <row r="5537" spans="7:7" x14ac:dyDescent="0.3">
      <c r="G5537" s="2"/>
    </row>
    <row r="5538" spans="7:7" x14ac:dyDescent="0.3">
      <c r="G5538" s="2"/>
    </row>
    <row r="5539" spans="7:7" x14ac:dyDescent="0.3">
      <c r="G5539" s="2"/>
    </row>
    <row r="5540" spans="7:7" x14ac:dyDescent="0.3">
      <c r="G5540" s="2"/>
    </row>
    <row r="5541" spans="7:7" x14ac:dyDescent="0.3">
      <c r="G5541" s="2"/>
    </row>
    <row r="5542" spans="7:7" x14ac:dyDescent="0.3">
      <c r="G5542" s="2"/>
    </row>
    <row r="5543" spans="7:7" x14ac:dyDescent="0.3">
      <c r="G5543" s="2"/>
    </row>
    <row r="5544" spans="7:7" x14ac:dyDescent="0.3">
      <c r="G5544" s="2"/>
    </row>
    <row r="5545" spans="7:7" x14ac:dyDescent="0.3">
      <c r="G5545" s="2"/>
    </row>
    <row r="5546" spans="7:7" x14ac:dyDescent="0.3">
      <c r="G5546" s="2"/>
    </row>
    <row r="5547" spans="7:7" x14ac:dyDescent="0.3">
      <c r="G5547" s="2"/>
    </row>
    <row r="5548" spans="7:7" x14ac:dyDescent="0.3">
      <c r="G5548" s="2"/>
    </row>
    <row r="5549" spans="7:7" x14ac:dyDescent="0.3">
      <c r="G5549" s="2"/>
    </row>
    <row r="5550" spans="7:7" x14ac:dyDescent="0.3">
      <c r="G5550" s="2"/>
    </row>
    <row r="5551" spans="7:7" x14ac:dyDescent="0.3">
      <c r="G5551" s="2"/>
    </row>
    <row r="5552" spans="7:7" x14ac:dyDescent="0.3">
      <c r="G5552" s="2"/>
    </row>
    <row r="5553" spans="7:7" x14ac:dyDescent="0.3">
      <c r="G5553" s="2"/>
    </row>
    <row r="5554" spans="7:7" x14ac:dyDescent="0.3">
      <c r="G5554" s="2"/>
    </row>
    <row r="5555" spans="7:7" x14ac:dyDescent="0.3">
      <c r="G5555" s="2"/>
    </row>
    <row r="5556" spans="7:7" x14ac:dyDescent="0.3">
      <c r="G5556" s="2"/>
    </row>
    <row r="5557" spans="7:7" x14ac:dyDescent="0.3">
      <c r="G5557" s="2"/>
    </row>
    <row r="5558" spans="7:7" x14ac:dyDescent="0.3">
      <c r="G5558" s="2"/>
    </row>
    <row r="5559" spans="7:7" x14ac:dyDescent="0.3">
      <c r="G5559" s="2"/>
    </row>
    <row r="5560" spans="7:7" x14ac:dyDescent="0.3">
      <c r="G5560" s="2"/>
    </row>
    <row r="5561" spans="7:7" x14ac:dyDescent="0.3">
      <c r="G5561" s="2"/>
    </row>
    <row r="5562" spans="7:7" x14ac:dyDescent="0.3">
      <c r="G5562" s="2"/>
    </row>
    <row r="5563" spans="7:7" x14ac:dyDescent="0.3">
      <c r="G5563" s="2"/>
    </row>
    <row r="5564" spans="7:7" x14ac:dyDescent="0.3">
      <c r="G5564" s="2"/>
    </row>
    <row r="5565" spans="7:7" x14ac:dyDescent="0.3">
      <c r="G5565" s="2"/>
    </row>
    <row r="5566" spans="7:7" x14ac:dyDescent="0.3">
      <c r="G5566" s="2"/>
    </row>
    <row r="5567" spans="7:7" x14ac:dyDescent="0.3">
      <c r="G5567" s="2"/>
    </row>
    <row r="5568" spans="7:7" x14ac:dyDescent="0.3">
      <c r="G5568" s="2"/>
    </row>
    <row r="5569" spans="7:7" x14ac:dyDescent="0.3">
      <c r="G5569" s="2"/>
    </row>
    <row r="5570" spans="7:7" x14ac:dyDescent="0.3">
      <c r="G5570" s="2"/>
    </row>
    <row r="5571" spans="7:7" x14ac:dyDescent="0.3">
      <c r="G5571" s="2"/>
    </row>
    <row r="5572" spans="7:7" x14ac:dyDescent="0.3">
      <c r="G5572" s="2"/>
    </row>
    <row r="5573" spans="7:7" x14ac:dyDescent="0.3">
      <c r="G5573" s="2"/>
    </row>
    <row r="5574" spans="7:7" x14ac:dyDescent="0.3">
      <c r="G5574" s="2"/>
    </row>
    <row r="5575" spans="7:7" x14ac:dyDescent="0.3">
      <c r="G5575" s="2"/>
    </row>
    <row r="5576" spans="7:7" x14ac:dyDescent="0.3">
      <c r="G5576" s="2"/>
    </row>
    <row r="5577" spans="7:7" x14ac:dyDescent="0.3">
      <c r="G5577" s="2"/>
    </row>
    <row r="5578" spans="7:7" x14ac:dyDescent="0.3">
      <c r="G5578" s="2"/>
    </row>
    <row r="5579" spans="7:7" x14ac:dyDescent="0.3">
      <c r="G5579" s="2"/>
    </row>
    <row r="5580" spans="7:7" x14ac:dyDescent="0.3">
      <c r="G5580" s="2"/>
    </row>
    <row r="5581" spans="7:7" x14ac:dyDescent="0.3">
      <c r="G5581" s="2"/>
    </row>
    <row r="5582" spans="7:7" x14ac:dyDescent="0.3">
      <c r="G5582" s="2"/>
    </row>
    <row r="5583" spans="7:7" x14ac:dyDescent="0.3">
      <c r="G5583" s="2"/>
    </row>
    <row r="5584" spans="7:7" x14ac:dyDescent="0.3">
      <c r="G5584" s="2"/>
    </row>
    <row r="5585" spans="7:7" x14ac:dyDescent="0.3">
      <c r="G5585" s="2"/>
    </row>
    <row r="5586" spans="7:7" x14ac:dyDescent="0.3">
      <c r="G5586" s="2"/>
    </row>
    <row r="5587" spans="7:7" x14ac:dyDescent="0.3">
      <c r="G5587" s="2"/>
    </row>
    <row r="5588" spans="7:7" x14ac:dyDescent="0.3">
      <c r="G5588" s="2"/>
    </row>
    <row r="5589" spans="7:7" x14ac:dyDescent="0.3">
      <c r="G5589" s="2"/>
    </row>
    <row r="5590" spans="7:7" x14ac:dyDescent="0.3">
      <c r="G5590" s="2"/>
    </row>
    <row r="5591" spans="7:7" x14ac:dyDescent="0.3">
      <c r="G5591" s="2"/>
    </row>
    <row r="5592" spans="7:7" x14ac:dyDescent="0.3">
      <c r="G5592" s="2"/>
    </row>
    <row r="5593" spans="7:7" x14ac:dyDescent="0.3">
      <c r="G5593" s="2"/>
    </row>
    <row r="5594" spans="7:7" x14ac:dyDescent="0.3">
      <c r="G5594" s="2"/>
    </row>
    <row r="5595" spans="7:7" x14ac:dyDescent="0.3">
      <c r="G5595" s="2"/>
    </row>
    <row r="5596" spans="7:7" x14ac:dyDescent="0.3">
      <c r="G5596" s="2"/>
    </row>
    <row r="5597" spans="7:7" x14ac:dyDescent="0.3">
      <c r="G5597" s="2"/>
    </row>
    <row r="5598" spans="7:7" x14ac:dyDescent="0.3">
      <c r="G5598" s="2"/>
    </row>
    <row r="5599" spans="7:7" x14ac:dyDescent="0.3">
      <c r="G5599" s="2"/>
    </row>
    <row r="5600" spans="7:7" x14ac:dyDescent="0.3">
      <c r="G5600" s="2"/>
    </row>
    <row r="5601" spans="7:7" x14ac:dyDescent="0.3">
      <c r="G5601" s="2"/>
    </row>
    <row r="5602" spans="7:7" x14ac:dyDescent="0.3">
      <c r="G5602" s="2"/>
    </row>
    <row r="5603" spans="7:7" x14ac:dyDescent="0.3">
      <c r="G5603" s="2"/>
    </row>
    <row r="5604" spans="7:7" x14ac:dyDescent="0.3">
      <c r="G5604" s="2"/>
    </row>
    <row r="5605" spans="7:7" x14ac:dyDescent="0.3">
      <c r="G5605" s="2"/>
    </row>
    <row r="5606" spans="7:7" x14ac:dyDescent="0.3">
      <c r="G5606" s="2"/>
    </row>
    <row r="5607" spans="7:7" x14ac:dyDescent="0.3">
      <c r="G5607" s="2"/>
    </row>
    <row r="5608" spans="7:7" x14ac:dyDescent="0.3">
      <c r="G5608" s="2"/>
    </row>
    <row r="5609" spans="7:7" x14ac:dyDescent="0.3">
      <c r="G5609" s="2"/>
    </row>
    <row r="5610" spans="7:7" x14ac:dyDescent="0.3">
      <c r="G5610" s="2"/>
    </row>
    <row r="5611" spans="7:7" x14ac:dyDescent="0.3">
      <c r="G5611" s="2"/>
    </row>
    <row r="5612" spans="7:7" x14ac:dyDescent="0.3">
      <c r="G5612" s="2"/>
    </row>
    <row r="5613" spans="7:7" x14ac:dyDescent="0.3">
      <c r="G5613" s="2"/>
    </row>
    <row r="5614" spans="7:7" x14ac:dyDescent="0.3">
      <c r="G5614" s="2"/>
    </row>
    <row r="5615" spans="7:7" x14ac:dyDescent="0.3">
      <c r="G5615" s="2"/>
    </row>
    <row r="5616" spans="7:7" x14ac:dyDescent="0.3">
      <c r="G5616" s="2"/>
    </row>
    <row r="5617" spans="7:7" x14ac:dyDescent="0.3">
      <c r="G5617" s="2"/>
    </row>
    <row r="5618" spans="7:7" x14ac:dyDescent="0.3">
      <c r="G5618" s="2"/>
    </row>
    <row r="5619" spans="7:7" x14ac:dyDescent="0.3">
      <c r="G5619" s="2"/>
    </row>
    <row r="5620" spans="7:7" x14ac:dyDescent="0.3">
      <c r="G5620" s="2"/>
    </row>
    <row r="5621" spans="7:7" x14ac:dyDescent="0.3">
      <c r="G5621" s="2"/>
    </row>
    <row r="5622" spans="7:7" x14ac:dyDescent="0.3">
      <c r="G5622" s="2"/>
    </row>
    <row r="5623" spans="7:7" x14ac:dyDescent="0.3">
      <c r="G5623" s="2"/>
    </row>
    <row r="5624" spans="7:7" x14ac:dyDescent="0.3">
      <c r="G5624" s="2"/>
    </row>
    <row r="5625" spans="7:7" x14ac:dyDescent="0.3">
      <c r="G5625" s="2"/>
    </row>
    <row r="5626" spans="7:7" x14ac:dyDescent="0.3">
      <c r="G5626" s="2"/>
    </row>
    <row r="5627" spans="7:7" x14ac:dyDescent="0.3">
      <c r="G5627" s="2"/>
    </row>
    <row r="5628" spans="7:7" x14ac:dyDescent="0.3">
      <c r="G5628" s="2"/>
    </row>
    <row r="5629" spans="7:7" x14ac:dyDescent="0.3">
      <c r="G5629" s="2"/>
    </row>
    <row r="5630" spans="7:7" x14ac:dyDescent="0.3">
      <c r="G5630" s="2"/>
    </row>
    <row r="5631" spans="7:7" x14ac:dyDescent="0.3">
      <c r="G5631" s="2"/>
    </row>
    <row r="5632" spans="7:7" x14ac:dyDescent="0.3">
      <c r="G5632" s="2"/>
    </row>
    <row r="5633" spans="7:7" x14ac:dyDescent="0.3">
      <c r="G5633" s="2"/>
    </row>
    <row r="5634" spans="7:7" x14ac:dyDescent="0.3">
      <c r="G5634" s="2"/>
    </row>
    <row r="5635" spans="7:7" x14ac:dyDescent="0.3">
      <c r="G5635" s="2"/>
    </row>
    <row r="5636" spans="7:7" x14ac:dyDescent="0.3">
      <c r="G5636" s="2"/>
    </row>
    <row r="5637" spans="7:7" x14ac:dyDescent="0.3">
      <c r="G5637" s="2"/>
    </row>
    <row r="5638" spans="7:7" x14ac:dyDescent="0.3">
      <c r="G5638" s="2"/>
    </row>
    <row r="5639" spans="7:7" x14ac:dyDescent="0.3">
      <c r="G5639" s="2"/>
    </row>
    <row r="5640" spans="7:7" x14ac:dyDescent="0.3">
      <c r="G5640" s="2"/>
    </row>
    <row r="5641" spans="7:7" x14ac:dyDescent="0.3">
      <c r="G5641" s="2"/>
    </row>
    <row r="5642" spans="7:7" x14ac:dyDescent="0.3">
      <c r="G5642" s="2"/>
    </row>
    <row r="5643" spans="7:7" x14ac:dyDescent="0.3">
      <c r="G5643" s="2"/>
    </row>
    <row r="5644" spans="7:7" x14ac:dyDescent="0.3">
      <c r="G5644" s="2"/>
    </row>
    <row r="5645" spans="7:7" x14ac:dyDescent="0.3">
      <c r="G5645" s="2"/>
    </row>
    <row r="5646" spans="7:7" x14ac:dyDescent="0.3">
      <c r="G5646" s="2"/>
    </row>
    <row r="5647" spans="7:7" x14ac:dyDescent="0.3">
      <c r="G5647" s="2"/>
    </row>
    <row r="5648" spans="7:7" x14ac:dyDescent="0.3">
      <c r="G5648" s="2"/>
    </row>
    <row r="5649" spans="7:7" x14ac:dyDescent="0.3">
      <c r="G5649" s="2"/>
    </row>
    <row r="5650" spans="7:7" x14ac:dyDescent="0.3">
      <c r="G5650" s="2"/>
    </row>
    <row r="5651" spans="7:7" x14ac:dyDescent="0.3">
      <c r="G5651" s="2"/>
    </row>
    <row r="5652" spans="7:7" x14ac:dyDescent="0.3">
      <c r="G5652" s="2"/>
    </row>
    <row r="5653" spans="7:7" x14ac:dyDescent="0.3">
      <c r="G5653" s="2"/>
    </row>
    <row r="5654" spans="7:7" x14ac:dyDescent="0.3">
      <c r="G5654" s="2"/>
    </row>
    <row r="5655" spans="7:7" x14ac:dyDescent="0.3">
      <c r="G5655" s="2"/>
    </row>
    <row r="5656" spans="7:7" x14ac:dyDescent="0.3">
      <c r="G5656" s="2"/>
    </row>
    <row r="5657" spans="7:7" x14ac:dyDescent="0.3">
      <c r="G5657" s="2"/>
    </row>
    <row r="5658" spans="7:7" x14ac:dyDescent="0.3">
      <c r="G5658" s="2"/>
    </row>
    <row r="5659" spans="7:7" x14ac:dyDescent="0.3">
      <c r="G5659" s="2"/>
    </row>
    <row r="5660" spans="7:7" x14ac:dyDescent="0.3">
      <c r="G5660" s="2"/>
    </row>
    <row r="5661" spans="7:7" x14ac:dyDescent="0.3">
      <c r="G5661" s="2"/>
    </row>
    <row r="5662" spans="7:7" x14ac:dyDescent="0.3">
      <c r="G5662" s="2"/>
    </row>
    <row r="5663" spans="7:7" x14ac:dyDescent="0.3">
      <c r="G5663" s="2"/>
    </row>
    <row r="5664" spans="7:7" x14ac:dyDescent="0.3">
      <c r="G5664" s="2"/>
    </row>
    <row r="5665" spans="7:7" x14ac:dyDescent="0.3">
      <c r="G5665" s="2"/>
    </row>
    <row r="5666" spans="7:7" x14ac:dyDescent="0.3">
      <c r="G5666" s="2"/>
    </row>
    <row r="5667" spans="7:7" x14ac:dyDescent="0.3">
      <c r="G5667" s="2"/>
    </row>
    <row r="5668" spans="7:7" x14ac:dyDescent="0.3">
      <c r="G5668" s="2"/>
    </row>
    <row r="5669" spans="7:7" x14ac:dyDescent="0.3">
      <c r="G5669" s="2"/>
    </row>
    <row r="5670" spans="7:7" x14ac:dyDescent="0.3">
      <c r="G5670" s="2"/>
    </row>
    <row r="5671" spans="7:7" x14ac:dyDescent="0.3">
      <c r="G5671" s="2"/>
    </row>
    <row r="5672" spans="7:7" x14ac:dyDescent="0.3">
      <c r="G5672" s="2"/>
    </row>
    <row r="5673" spans="7:7" x14ac:dyDescent="0.3">
      <c r="G5673" s="2"/>
    </row>
    <row r="5674" spans="7:7" x14ac:dyDescent="0.3">
      <c r="G5674" s="2"/>
    </row>
    <row r="5675" spans="7:7" x14ac:dyDescent="0.3">
      <c r="G5675" s="2"/>
    </row>
    <row r="5676" spans="7:7" x14ac:dyDescent="0.3">
      <c r="G5676" s="2"/>
    </row>
    <row r="5677" spans="7:7" x14ac:dyDescent="0.3">
      <c r="G5677" s="2"/>
    </row>
    <row r="5678" spans="7:7" x14ac:dyDescent="0.3">
      <c r="G5678" s="2"/>
    </row>
    <row r="5679" spans="7:7" x14ac:dyDescent="0.3">
      <c r="G5679" s="2"/>
    </row>
    <row r="5680" spans="7:7" x14ac:dyDescent="0.3">
      <c r="G5680" s="2"/>
    </row>
    <row r="5681" spans="7:7" x14ac:dyDescent="0.3">
      <c r="G5681" s="2"/>
    </row>
    <row r="5682" spans="7:7" x14ac:dyDescent="0.3">
      <c r="G5682" s="2"/>
    </row>
    <row r="5683" spans="7:7" x14ac:dyDescent="0.3">
      <c r="G5683" s="2"/>
    </row>
    <row r="5684" spans="7:7" x14ac:dyDescent="0.3">
      <c r="G5684" s="2"/>
    </row>
    <row r="5685" spans="7:7" x14ac:dyDescent="0.3">
      <c r="G5685" s="2"/>
    </row>
    <row r="5686" spans="7:7" x14ac:dyDescent="0.3">
      <c r="G5686" s="2"/>
    </row>
    <row r="5687" spans="7:7" x14ac:dyDescent="0.3">
      <c r="G5687" s="2"/>
    </row>
    <row r="5688" spans="7:7" x14ac:dyDescent="0.3">
      <c r="G5688" s="2"/>
    </row>
    <row r="5689" spans="7:7" x14ac:dyDescent="0.3">
      <c r="G5689" s="2"/>
    </row>
    <row r="5690" spans="7:7" x14ac:dyDescent="0.3">
      <c r="G5690" s="2"/>
    </row>
    <row r="5691" spans="7:7" x14ac:dyDescent="0.3">
      <c r="G5691" s="2"/>
    </row>
    <row r="5692" spans="7:7" x14ac:dyDescent="0.3">
      <c r="G5692" s="2"/>
    </row>
    <row r="5693" spans="7:7" x14ac:dyDescent="0.3">
      <c r="G5693" s="2"/>
    </row>
    <row r="5694" spans="7:7" x14ac:dyDescent="0.3">
      <c r="G5694" s="2"/>
    </row>
    <row r="5695" spans="7:7" x14ac:dyDescent="0.3">
      <c r="G5695" s="2"/>
    </row>
    <row r="5696" spans="7:7" x14ac:dyDescent="0.3">
      <c r="G5696" s="2"/>
    </row>
    <row r="5697" spans="7:7" x14ac:dyDescent="0.3">
      <c r="G5697" s="2"/>
    </row>
    <row r="5698" spans="7:7" x14ac:dyDescent="0.3">
      <c r="G5698" s="2"/>
    </row>
    <row r="5699" spans="7:7" x14ac:dyDescent="0.3">
      <c r="G5699" s="2"/>
    </row>
    <row r="5700" spans="7:7" x14ac:dyDescent="0.3">
      <c r="G5700" s="2"/>
    </row>
    <row r="5701" spans="7:7" x14ac:dyDescent="0.3">
      <c r="G5701" s="2"/>
    </row>
    <row r="5702" spans="7:7" x14ac:dyDescent="0.3">
      <c r="G5702" s="2"/>
    </row>
    <row r="5703" spans="7:7" x14ac:dyDescent="0.3">
      <c r="G5703" s="2"/>
    </row>
    <row r="5704" spans="7:7" x14ac:dyDescent="0.3">
      <c r="G5704" s="2"/>
    </row>
    <row r="5705" spans="7:7" x14ac:dyDescent="0.3">
      <c r="G5705" s="2"/>
    </row>
    <row r="5706" spans="7:7" x14ac:dyDescent="0.3">
      <c r="G5706" s="2"/>
    </row>
    <row r="5707" spans="7:7" x14ac:dyDescent="0.3">
      <c r="G5707" s="2"/>
    </row>
    <row r="5708" spans="7:7" x14ac:dyDescent="0.3">
      <c r="G5708" s="2"/>
    </row>
    <row r="5709" spans="7:7" x14ac:dyDescent="0.3">
      <c r="G5709" s="2"/>
    </row>
    <row r="5710" spans="7:7" x14ac:dyDescent="0.3">
      <c r="G5710" s="2"/>
    </row>
    <row r="5711" spans="7:7" x14ac:dyDescent="0.3">
      <c r="G5711" s="2"/>
    </row>
    <row r="5712" spans="7:7" x14ac:dyDescent="0.3">
      <c r="G5712" s="2"/>
    </row>
    <row r="5713" spans="7:7" x14ac:dyDescent="0.3">
      <c r="G5713" s="2"/>
    </row>
    <row r="5714" spans="7:7" x14ac:dyDescent="0.3">
      <c r="G5714" s="2"/>
    </row>
    <row r="5715" spans="7:7" x14ac:dyDescent="0.3">
      <c r="G5715" s="2"/>
    </row>
    <row r="5716" spans="7:7" x14ac:dyDescent="0.3">
      <c r="G5716" s="2"/>
    </row>
    <row r="5717" spans="7:7" x14ac:dyDescent="0.3">
      <c r="G5717" s="2"/>
    </row>
    <row r="5718" spans="7:7" x14ac:dyDescent="0.3">
      <c r="G5718" s="2"/>
    </row>
    <row r="5719" spans="7:7" x14ac:dyDescent="0.3">
      <c r="G5719" s="2"/>
    </row>
    <row r="5720" spans="7:7" x14ac:dyDescent="0.3">
      <c r="G5720" s="2"/>
    </row>
    <row r="5721" spans="7:7" x14ac:dyDescent="0.3">
      <c r="G5721" s="2"/>
    </row>
    <row r="5722" spans="7:7" x14ac:dyDescent="0.3">
      <c r="G5722" s="2"/>
    </row>
    <row r="5723" spans="7:7" x14ac:dyDescent="0.3">
      <c r="G5723" s="2"/>
    </row>
    <row r="5724" spans="7:7" x14ac:dyDescent="0.3">
      <c r="G5724" s="2"/>
    </row>
    <row r="5725" spans="7:7" x14ac:dyDescent="0.3">
      <c r="G5725" s="2"/>
    </row>
    <row r="5726" spans="7:7" x14ac:dyDescent="0.3">
      <c r="G5726" s="2"/>
    </row>
    <row r="5727" spans="7:7" x14ac:dyDescent="0.3">
      <c r="G5727" s="2"/>
    </row>
    <row r="5728" spans="7:7" x14ac:dyDescent="0.3">
      <c r="G5728" s="2"/>
    </row>
    <row r="5729" spans="7:7" x14ac:dyDescent="0.3">
      <c r="G5729" s="2"/>
    </row>
    <row r="5730" spans="7:7" x14ac:dyDescent="0.3">
      <c r="G5730" s="2"/>
    </row>
    <row r="5731" spans="7:7" x14ac:dyDescent="0.3">
      <c r="G5731" s="2"/>
    </row>
    <row r="5732" spans="7:7" x14ac:dyDescent="0.3">
      <c r="G5732" s="2"/>
    </row>
    <row r="5733" spans="7:7" x14ac:dyDescent="0.3">
      <c r="G5733" s="2"/>
    </row>
    <row r="5734" spans="7:7" x14ac:dyDescent="0.3">
      <c r="G5734" s="2"/>
    </row>
    <row r="5735" spans="7:7" x14ac:dyDescent="0.3">
      <c r="G5735" s="2"/>
    </row>
    <row r="5736" spans="7:7" x14ac:dyDescent="0.3">
      <c r="G5736" s="2"/>
    </row>
    <row r="5737" spans="7:7" x14ac:dyDescent="0.3">
      <c r="G5737" s="2"/>
    </row>
    <row r="5738" spans="7:7" x14ac:dyDescent="0.3">
      <c r="G5738" s="2"/>
    </row>
    <row r="5739" spans="7:7" x14ac:dyDescent="0.3">
      <c r="G5739" s="2"/>
    </row>
    <row r="5740" spans="7:7" x14ac:dyDescent="0.3">
      <c r="G5740" s="2"/>
    </row>
    <row r="5741" spans="7:7" x14ac:dyDescent="0.3">
      <c r="G5741" s="2"/>
    </row>
    <row r="5742" spans="7:7" x14ac:dyDescent="0.3">
      <c r="G5742" s="2"/>
    </row>
    <row r="5743" spans="7:7" x14ac:dyDescent="0.3">
      <c r="G5743" s="2"/>
    </row>
    <row r="5744" spans="7:7" x14ac:dyDescent="0.3">
      <c r="G5744" s="2"/>
    </row>
    <row r="5745" spans="7:7" x14ac:dyDescent="0.3">
      <c r="G5745" s="2"/>
    </row>
    <row r="5746" spans="7:7" x14ac:dyDescent="0.3">
      <c r="G5746" s="2"/>
    </row>
    <row r="5747" spans="7:7" x14ac:dyDescent="0.3">
      <c r="G5747" s="2"/>
    </row>
    <row r="5748" spans="7:7" x14ac:dyDescent="0.3">
      <c r="G5748" s="2"/>
    </row>
    <row r="5749" spans="7:7" x14ac:dyDescent="0.3">
      <c r="G5749" s="2"/>
    </row>
    <row r="5750" spans="7:7" x14ac:dyDescent="0.3">
      <c r="G5750" s="2"/>
    </row>
    <row r="5751" spans="7:7" x14ac:dyDescent="0.3">
      <c r="G5751" s="2"/>
    </row>
    <row r="5752" spans="7:7" x14ac:dyDescent="0.3">
      <c r="G5752" s="2"/>
    </row>
    <row r="5753" spans="7:7" x14ac:dyDescent="0.3">
      <c r="G5753" s="2"/>
    </row>
    <row r="5754" spans="7:7" x14ac:dyDescent="0.3">
      <c r="G5754" s="2"/>
    </row>
    <row r="5755" spans="7:7" x14ac:dyDescent="0.3">
      <c r="G5755" s="2"/>
    </row>
    <row r="5756" spans="7:7" x14ac:dyDescent="0.3">
      <c r="G5756" s="2"/>
    </row>
    <row r="5757" spans="7:7" x14ac:dyDescent="0.3">
      <c r="G5757" s="2"/>
    </row>
    <row r="5758" spans="7:7" x14ac:dyDescent="0.3">
      <c r="G5758" s="2"/>
    </row>
    <row r="5759" spans="7:7" x14ac:dyDescent="0.3">
      <c r="G5759" s="2"/>
    </row>
    <row r="5760" spans="7:7" x14ac:dyDescent="0.3">
      <c r="G5760" s="2"/>
    </row>
    <row r="5761" spans="7:7" x14ac:dyDescent="0.3">
      <c r="G5761" s="2"/>
    </row>
    <row r="5762" spans="7:7" x14ac:dyDescent="0.3">
      <c r="G5762" s="2"/>
    </row>
    <row r="5763" spans="7:7" x14ac:dyDescent="0.3">
      <c r="G5763" s="2"/>
    </row>
    <row r="5764" spans="7:7" x14ac:dyDescent="0.3">
      <c r="G5764" s="2"/>
    </row>
    <row r="5765" spans="7:7" x14ac:dyDescent="0.3">
      <c r="G5765" s="2"/>
    </row>
    <row r="5766" spans="7:7" x14ac:dyDescent="0.3">
      <c r="G5766" s="2"/>
    </row>
    <row r="5767" spans="7:7" x14ac:dyDescent="0.3">
      <c r="G5767" s="2"/>
    </row>
    <row r="5768" spans="7:7" x14ac:dyDescent="0.3">
      <c r="G5768" s="2"/>
    </row>
    <row r="5769" spans="7:7" x14ac:dyDescent="0.3">
      <c r="G5769" s="2"/>
    </row>
    <row r="5770" spans="7:7" x14ac:dyDescent="0.3">
      <c r="G5770" s="2"/>
    </row>
    <row r="5771" spans="7:7" x14ac:dyDescent="0.3">
      <c r="G5771" s="2"/>
    </row>
    <row r="5772" spans="7:7" x14ac:dyDescent="0.3">
      <c r="G5772" s="2"/>
    </row>
    <row r="5773" spans="7:7" x14ac:dyDescent="0.3">
      <c r="G5773" s="2"/>
    </row>
    <row r="5774" spans="7:7" x14ac:dyDescent="0.3">
      <c r="G5774" s="2"/>
    </row>
    <row r="5775" spans="7:7" x14ac:dyDescent="0.3">
      <c r="G5775" s="2"/>
    </row>
    <row r="5776" spans="7:7" x14ac:dyDescent="0.3">
      <c r="G5776" s="2"/>
    </row>
    <row r="5777" spans="7:7" x14ac:dyDescent="0.3">
      <c r="G5777" s="2"/>
    </row>
    <row r="5778" spans="7:7" x14ac:dyDescent="0.3">
      <c r="G5778" s="2"/>
    </row>
    <row r="5779" spans="7:7" x14ac:dyDescent="0.3">
      <c r="G5779" s="2"/>
    </row>
    <row r="5780" spans="7:7" x14ac:dyDescent="0.3">
      <c r="G5780" s="2"/>
    </row>
    <row r="5781" spans="7:7" x14ac:dyDescent="0.3">
      <c r="G5781" s="2"/>
    </row>
    <row r="5782" spans="7:7" x14ac:dyDescent="0.3">
      <c r="G5782" s="2"/>
    </row>
    <row r="5783" spans="7:7" x14ac:dyDescent="0.3">
      <c r="G5783" s="2"/>
    </row>
    <row r="5784" spans="7:7" x14ac:dyDescent="0.3">
      <c r="G5784" s="2"/>
    </row>
    <row r="5785" spans="7:7" x14ac:dyDescent="0.3">
      <c r="G5785" s="2"/>
    </row>
    <row r="5786" spans="7:7" x14ac:dyDescent="0.3">
      <c r="G5786" s="2"/>
    </row>
    <row r="5787" spans="7:7" x14ac:dyDescent="0.3">
      <c r="G5787" s="2"/>
    </row>
    <row r="5788" spans="7:7" x14ac:dyDescent="0.3">
      <c r="G5788" s="2"/>
    </row>
    <row r="5789" spans="7:7" x14ac:dyDescent="0.3">
      <c r="G5789" s="2"/>
    </row>
    <row r="5790" spans="7:7" x14ac:dyDescent="0.3">
      <c r="G5790" s="2"/>
    </row>
    <row r="5791" spans="7:7" x14ac:dyDescent="0.3">
      <c r="G5791" s="2"/>
    </row>
    <row r="5792" spans="7:7" x14ac:dyDescent="0.3">
      <c r="G5792" s="2"/>
    </row>
    <row r="5793" spans="7:7" x14ac:dyDescent="0.3">
      <c r="G5793" s="2"/>
    </row>
    <row r="5794" spans="7:7" x14ac:dyDescent="0.3">
      <c r="G5794" s="2"/>
    </row>
    <row r="5795" spans="7:7" x14ac:dyDescent="0.3">
      <c r="G5795" s="2"/>
    </row>
    <row r="5796" spans="7:7" x14ac:dyDescent="0.3">
      <c r="G5796" s="2"/>
    </row>
    <row r="5797" spans="7:7" x14ac:dyDescent="0.3">
      <c r="G5797" s="2"/>
    </row>
    <row r="5798" spans="7:7" x14ac:dyDescent="0.3">
      <c r="G5798" s="2"/>
    </row>
    <row r="5799" spans="7:7" x14ac:dyDescent="0.3">
      <c r="G5799" s="2"/>
    </row>
    <row r="5800" spans="7:7" x14ac:dyDescent="0.3">
      <c r="G5800" s="2"/>
    </row>
    <row r="5801" spans="7:7" x14ac:dyDescent="0.3">
      <c r="G5801" s="2"/>
    </row>
    <row r="5802" spans="7:7" x14ac:dyDescent="0.3">
      <c r="G5802" s="2"/>
    </row>
    <row r="5803" spans="7:7" x14ac:dyDescent="0.3">
      <c r="G5803" s="2"/>
    </row>
    <row r="5804" spans="7:7" x14ac:dyDescent="0.3">
      <c r="G5804" s="2"/>
    </row>
    <row r="5805" spans="7:7" x14ac:dyDescent="0.3">
      <c r="G5805" s="2"/>
    </row>
    <row r="5806" spans="7:7" x14ac:dyDescent="0.3">
      <c r="G5806" s="2"/>
    </row>
    <row r="5807" spans="7:7" x14ac:dyDescent="0.3">
      <c r="G5807" s="2"/>
    </row>
    <row r="5808" spans="7:7" x14ac:dyDescent="0.3">
      <c r="G5808" s="2"/>
    </row>
    <row r="5809" spans="7:7" x14ac:dyDescent="0.3">
      <c r="G5809" s="2"/>
    </row>
    <row r="5810" spans="7:7" x14ac:dyDescent="0.3">
      <c r="G5810" s="2"/>
    </row>
    <row r="5811" spans="7:7" x14ac:dyDescent="0.3">
      <c r="G5811" s="2"/>
    </row>
    <row r="5812" spans="7:7" x14ac:dyDescent="0.3">
      <c r="G5812" s="2"/>
    </row>
    <row r="5813" spans="7:7" x14ac:dyDescent="0.3">
      <c r="G5813" s="2"/>
    </row>
    <row r="5814" spans="7:7" x14ac:dyDescent="0.3">
      <c r="G5814" s="2"/>
    </row>
    <row r="5815" spans="7:7" x14ac:dyDescent="0.3">
      <c r="G5815" s="2"/>
    </row>
    <row r="5816" spans="7:7" x14ac:dyDescent="0.3">
      <c r="G5816" s="2"/>
    </row>
    <row r="5817" spans="7:7" x14ac:dyDescent="0.3">
      <c r="G5817" s="2"/>
    </row>
    <row r="5818" spans="7:7" x14ac:dyDescent="0.3">
      <c r="G5818" s="2"/>
    </row>
    <row r="5819" spans="7:7" x14ac:dyDescent="0.3">
      <c r="G5819" s="2"/>
    </row>
    <row r="5820" spans="7:7" x14ac:dyDescent="0.3">
      <c r="G5820" s="2"/>
    </row>
    <row r="5821" spans="7:7" x14ac:dyDescent="0.3">
      <c r="G5821" s="2"/>
    </row>
    <row r="5822" spans="7:7" x14ac:dyDescent="0.3">
      <c r="G5822" s="2"/>
    </row>
    <row r="5823" spans="7:7" x14ac:dyDescent="0.3">
      <c r="G5823" s="2"/>
    </row>
    <row r="5824" spans="7:7" x14ac:dyDescent="0.3">
      <c r="G5824" s="2"/>
    </row>
    <row r="5825" spans="7:7" x14ac:dyDescent="0.3">
      <c r="G5825" s="2"/>
    </row>
    <row r="5826" spans="7:7" x14ac:dyDescent="0.3">
      <c r="G5826" s="2"/>
    </row>
    <row r="5827" spans="7:7" x14ac:dyDescent="0.3">
      <c r="G5827" s="2"/>
    </row>
    <row r="5828" spans="7:7" x14ac:dyDescent="0.3">
      <c r="G5828" s="2"/>
    </row>
    <row r="5829" spans="7:7" x14ac:dyDescent="0.3">
      <c r="G5829" s="2"/>
    </row>
    <row r="5830" spans="7:7" x14ac:dyDescent="0.3">
      <c r="G5830" s="2"/>
    </row>
    <row r="5831" spans="7:7" x14ac:dyDescent="0.3">
      <c r="G5831" s="2"/>
    </row>
    <row r="5832" spans="7:7" x14ac:dyDescent="0.3">
      <c r="G5832" s="2"/>
    </row>
    <row r="5833" spans="7:7" x14ac:dyDescent="0.3">
      <c r="G5833" s="2"/>
    </row>
    <row r="5834" spans="7:7" x14ac:dyDescent="0.3">
      <c r="G5834" s="2"/>
    </row>
    <row r="5835" spans="7:7" x14ac:dyDescent="0.3">
      <c r="G5835" s="2"/>
    </row>
    <row r="5836" spans="7:7" x14ac:dyDescent="0.3">
      <c r="G5836" s="2"/>
    </row>
    <row r="5837" spans="7:7" x14ac:dyDescent="0.3">
      <c r="G5837" s="2"/>
    </row>
    <row r="5838" spans="7:7" x14ac:dyDescent="0.3">
      <c r="G5838" s="2"/>
    </row>
    <row r="5839" spans="7:7" x14ac:dyDescent="0.3">
      <c r="G5839" s="2"/>
    </row>
    <row r="5840" spans="7:7" x14ac:dyDescent="0.3">
      <c r="G5840" s="2"/>
    </row>
    <row r="5841" spans="7:7" x14ac:dyDescent="0.3">
      <c r="G5841" s="2"/>
    </row>
    <row r="5842" spans="7:7" x14ac:dyDescent="0.3">
      <c r="G5842" s="2"/>
    </row>
    <row r="5843" spans="7:7" x14ac:dyDescent="0.3">
      <c r="G5843" s="2"/>
    </row>
    <row r="5844" spans="7:7" x14ac:dyDescent="0.3">
      <c r="G5844" s="2"/>
    </row>
    <row r="5845" spans="7:7" x14ac:dyDescent="0.3">
      <c r="G5845" s="2"/>
    </row>
    <row r="5846" spans="7:7" x14ac:dyDescent="0.3">
      <c r="G5846" s="2"/>
    </row>
    <row r="5847" spans="7:7" x14ac:dyDescent="0.3">
      <c r="G5847" s="2"/>
    </row>
    <row r="5848" spans="7:7" x14ac:dyDescent="0.3">
      <c r="G5848" s="2"/>
    </row>
    <row r="5849" spans="7:7" x14ac:dyDescent="0.3">
      <c r="G5849" s="2"/>
    </row>
    <row r="5850" spans="7:7" x14ac:dyDescent="0.3">
      <c r="G5850" s="2"/>
    </row>
    <row r="5851" spans="7:7" x14ac:dyDescent="0.3">
      <c r="G5851" s="2"/>
    </row>
    <row r="5852" spans="7:7" x14ac:dyDescent="0.3">
      <c r="G5852" s="2"/>
    </row>
    <row r="5853" spans="7:7" x14ac:dyDescent="0.3">
      <c r="G5853" s="2"/>
    </row>
    <row r="5854" spans="7:7" x14ac:dyDescent="0.3">
      <c r="G5854" s="2"/>
    </row>
    <row r="5855" spans="7:7" x14ac:dyDescent="0.3">
      <c r="G5855" s="2"/>
    </row>
    <row r="5856" spans="7:7" x14ac:dyDescent="0.3">
      <c r="G5856" s="2"/>
    </row>
    <row r="5857" spans="7:7" x14ac:dyDescent="0.3">
      <c r="G5857" s="2"/>
    </row>
    <row r="5858" spans="7:7" x14ac:dyDescent="0.3">
      <c r="G5858" s="2"/>
    </row>
    <row r="5859" spans="7:7" x14ac:dyDescent="0.3">
      <c r="G5859" s="2"/>
    </row>
    <row r="5860" spans="7:7" x14ac:dyDescent="0.3">
      <c r="G5860" s="2"/>
    </row>
    <row r="5861" spans="7:7" x14ac:dyDescent="0.3">
      <c r="G5861" s="2"/>
    </row>
    <row r="5862" spans="7:7" x14ac:dyDescent="0.3">
      <c r="G5862" s="2"/>
    </row>
    <row r="5863" spans="7:7" x14ac:dyDescent="0.3">
      <c r="G5863" s="2"/>
    </row>
    <row r="5864" spans="7:7" x14ac:dyDescent="0.3">
      <c r="G5864" s="2"/>
    </row>
    <row r="5865" spans="7:7" x14ac:dyDescent="0.3">
      <c r="G5865" s="2"/>
    </row>
    <row r="5866" spans="7:7" x14ac:dyDescent="0.3">
      <c r="G5866" s="2"/>
    </row>
    <row r="5867" spans="7:7" x14ac:dyDescent="0.3">
      <c r="G5867" s="2"/>
    </row>
    <row r="5868" spans="7:7" x14ac:dyDescent="0.3">
      <c r="G5868" s="2"/>
    </row>
    <row r="5869" spans="7:7" x14ac:dyDescent="0.3">
      <c r="G5869" s="2"/>
    </row>
    <row r="5870" spans="7:7" x14ac:dyDescent="0.3">
      <c r="G5870" s="2"/>
    </row>
    <row r="5871" spans="7:7" x14ac:dyDescent="0.3">
      <c r="G5871" s="2"/>
    </row>
    <row r="5872" spans="7:7" x14ac:dyDescent="0.3">
      <c r="G5872" s="2"/>
    </row>
    <row r="5873" spans="7:7" x14ac:dyDescent="0.3">
      <c r="G5873" s="2"/>
    </row>
    <row r="5874" spans="7:7" x14ac:dyDescent="0.3">
      <c r="G5874" s="2"/>
    </row>
    <row r="5875" spans="7:7" x14ac:dyDescent="0.3">
      <c r="G5875" s="2"/>
    </row>
    <row r="5876" spans="7:7" x14ac:dyDescent="0.3">
      <c r="G5876" s="2"/>
    </row>
    <row r="5877" spans="7:7" x14ac:dyDescent="0.3">
      <c r="G5877" s="2"/>
    </row>
    <row r="5878" spans="7:7" x14ac:dyDescent="0.3">
      <c r="G5878" s="2"/>
    </row>
    <row r="5879" spans="7:7" x14ac:dyDescent="0.3">
      <c r="G5879" s="2"/>
    </row>
    <row r="5880" spans="7:7" x14ac:dyDescent="0.3">
      <c r="G5880" s="2"/>
    </row>
    <row r="5881" spans="7:7" x14ac:dyDescent="0.3">
      <c r="G5881" s="2"/>
    </row>
    <row r="5882" spans="7:7" x14ac:dyDescent="0.3">
      <c r="G5882" s="2"/>
    </row>
    <row r="5883" spans="7:7" x14ac:dyDescent="0.3">
      <c r="G5883" s="2"/>
    </row>
    <row r="5884" spans="7:7" x14ac:dyDescent="0.3">
      <c r="G5884" s="2"/>
    </row>
    <row r="5885" spans="7:7" x14ac:dyDescent="0.3">
      <c r="G5885" s="2"/>
    </row>
    <row r="5886" spans="7:7" x14ac:dyDescent="0.3">
      <c r="G5886" s="2"/>
    </row>
    <row r="5887" spans="7:7" x14ac:dyDescent="0.3">
      <c r="G5887" s="2"/>
    </row>
    <row r="5888" spans="7:7" x14ac:dyDescent="0.3">
      <c r="G5888" s="2"/>
    </row>
    <row r="5889" spans="7:7" x14ac:dyDescent="0.3">
      <c r="G5889" s="2"/>
    </row>
    <row r="5890" spans="7:7" x14ac:dyDescent="0.3">
      <c r="G5890" s="2"/>
    </row>
    <row r="5891" spans="7:7" x14ac:dyDescent="0.3">
      <c r="G5891" s="2"/>
    </row>
    <row r="5892" spans="7:7" x14ac:dyDescent="0.3">
      <c r="G5892" s="2"/>
    </row>
    <row r="5893" spans="7:7" x14ac:dyDescent="0.3">
      <c r="G5893" s="2"/>
    </row>
    <row r="5894" spans="7:7" x14ac:dyDescent="0.3">
      <c r="G5894" s="2"/>
    </row>
    <row r="5895" spans="7:7" x14ac:dyDescent="0.3">
      <c r="G5895" s="2"/>
    </row>
    <row r="5896" spans="7:7" x14ac:dyDescent="0.3">
      <c r="G5896" s="2"/>
    </row>
    <row r="5897" spans="7:7" x14ac:dyDescent="0.3">
      <c r="G5897" s="2"/>
    </row>
    <row r="5898" spans="7:7" x14ac:dyDescent="0.3">
      <c r="G5898" s="2"/>
    </row>
    <row r="5899" spans="7:7" x14ac:dyDescent="0.3">
      <c r="G5899" s="2"/>
    </row>
    <row r="5900" spans="7:7" x14ac:dyDescent="0.3">
      <c r="G5900" s="2"/>
    </row>
    <row r="5901" spans="7:7" x14ac:dyDescent="0.3">
      <c r="G5901" s="2"/>
    </row>
    <row r="5902" spans="7:7" x14ac:dyDescent="0.3">
      <c r="G5902" s="2"/>
    </row>
    <row r="5903" spans="7:7" x14ac:dyDescent="0.3">
      <c r="G5903" s="2"/>
    </row>
    <row r="5904" spans="7:7" x14ac:dyDescent="0.3">
      <c r="G5904" s="2"/>
    </row>
    <row r="5905" spans="7:7" x14ac:dyDescent="0.3">
      <c r="G5905" s="2"/>
    </row>
    <row r="5906" spans="7:7" x14ac:dyDescent="0.3">
      <c r="G5906" s="2"/>
    </row>
    <row r="5907" spans="7:7" x14ac:dyDescent="0.3">
      <c r="G5907" s="2"/>
    </row>
    <row r="5908" spans="7:7" x14ac:dyDescent="0.3">
      <c r="G5908" s="2"/>
    </row>
    <row r="5909" spans="7:7" x14ac:dyDescent="0.3">
      <c r="G5909" s="2"/>
    </row>
    <row r="5910" spans="7:7" x14ac:dyDescent="0.3">
      <c r="G5910" s="2"/>
    </row>
    <row r="5911" spans="7:7" x14ac:dyDescent="0.3">
      <c r="G5911" s="2"/>
    </row>
    <row r="5912" spans="7:7" x14ac:dyDescent="0.3">
      <c r="G5912" s="2"/>
    </row>
    <row r="5913" spans="7:7" x14ac:dyDescent="0.3">
      <c r="G5913" s="2"/>
    </row>
    <row r="5914" spans="7:7" x14ac:dyDescent="0.3">
      <c r="G5914" s="2"/>
    </row>
    <row r="5915" spans="7:7" x14ac:dyDescent="0.3">
      <c r="G5915" s="2"/>
    </row>
    <row r="5916" spans="7:7" x14ac:dyDescent="0.3">
      <c r="G5916" s="2"/>
    </row>
    <row r="5917" spans="7:7" x14ac:dyDescent="0.3">
      <c r="G5917" s="2"/>
    </row>
    <row r="5918" spans="7:7" x14ac:dyDescent="0.3">
      <c r="G5918" s="2"/>
    </row>
    <row r="5919" spans="7:7" x14ac:dyDescent="0.3">
      <c r="G5919" s="2"/>
    </row>
    <row r="5920" spans="7:7" x14ac:dyDescent="0.3">
      <c r="G5920" s="2"/>
    </row>
    <row r="5921" spans="7:7" x14ac:dyDescent="0.3">
      <c r="G5921" s="2"/>
    </row>
    <row r="5922" spans="7:7" x14ac:dyDescent="0.3">
      <c r="G5922" s="2"/>
    </row>
    <row r="5923" spans="7:7" x14ac:dyDescent="0.3">
      <c r="G5923" s="2"/>
    </row>
    <row r="5924" spans="7:7" x14ac:dyDescent="0.3">
      <c r="G5924" s="2"/>
    </row>
    <row r="5925" spans="7:7" x14ac:dyDescent="0.3">
      <c r="G5925" s="2"/>
    </row>
    <row r="5926" spans="7:7" x14ac:dyDescent="0.3">
      <c r="G5926" s="2"/>
    </row>
    <row r="5927" spans="7:7" x14ac:dyDescent="0.3">
      <c r="G5927" s="2"/>
    </row>
    <row r="5928" spans="7:7" x14ac:dyDescent="0.3">
      <c r="G5928" s="2"/>
    </row>
    <row r="5929" spans="7:7" x14ac:dyDescent="0.3">
      <c r="G5929" s="2"/>
    </row>
    <row r="5930" spans="7:7" x14ac:dyDescent="0.3">
      <c r="G5930" s="2"/>
    </row>
    <row r="5931" spans="7:7" x14ac:dyDescent="0.3">
      <c r="G5931" s="2"/>
    </row>
    <row r="5932" spans="7:7" x14ac:dyDescent="0.3">
      <c r="G5932" s="2"/>
    </row>
    <row r="5933" spans="7:7" x14ac:dyDescent="0.3">
      <c r="G5933" s="2"/>
    </row>
    <row r="5934" spans="7:7" x14ac:dyDescent="0.3">
      <c r="G5934" s="2"/>
    </row>
    <row r="5935" spans="7:7" x14ac:dyDescent="0.3">
      <c r="G5935" s="2"/>
    </row>
    <row r="5936" spans="7:7" x14ac:dyDescent="0.3">
      <c r="G5936" s="2"/>
    </row>
    <row r="5937" spans="7:7" x14ac:dyDescent="0.3">
      <c r="G5937" s="2"/>
    </row>
    <row r="5938" spans="7:7" x14ac:dyDescent="0.3">
      <c r="G5938" s="2"/>
    </row>
    <row r="5939" spans="7:7" x14ac:dyDescent="0.3">
      <c r="G5939" s="2"/>
    </row>
    <row r="5940" spans="7:7" x14ac:dyDescent="0.3">
      <c r="G5940" s="2"/>
    </row>
    <row r="5941" spans="7:7" x14ac:dyDescent="0.3">
      <c r="G5941" s="2"/>
    </row>
    <row r="5942" spans="7:7" x14ac:dyDescent="0.3">
      <c r="G5942" s="2"/>
    </row>
    <row r="5943" spans="7:7" x14ac:dyDescent="0.3">
      <c r="G5943" s="2"/>
    </row>
    <row r="5944" spans="7:7" x14ac:dyDescent="0.3">
      <c r="G5944" s="2"/>
    </row>
    <row r="5945" spans="7:7" x14ac:dyDescent="0.3">
      <c r="G5945" s="2"/>
    </row>
    <row r="5946" spans="7:7" x14ac:dyDescent="0.3">
      <c r="G5946" s="2"/>
    </row>
    <row r="5947" spans="7:7" x14ac:dyDescent="0.3">
      <c r="G5947" s="2"/>
    </row>
    <row r="5948" spans="7:7" x14ac:dyDescent="0.3">
      <c r="G5948" s="2"/>
    </row>
    <row r="5949" spans="7:7" x14ac:dyDescent="0.3">
      <c r="G5949" s="2"/>
    </row>
    <row r="5950" spans="7:7" x14ac:dyDescent="0.3">
      <c r="G5950" s="2"/>
    </row>
    <row r="5951" spans="7:7" x14ac:dyDescent="0.3">
      <c r="G5951" s="2"/>
    </row>
    <row r="5952" spans="7:7" x14ac:dyDescent="0.3">
      <c r="G5952" s="2"/>
    </row>
    <row r="5953" spans="7:7" x14ac:dyDescent="0.3">
      <c r="G5953" s="2"/>
    </row>
    <row r="5954" spans="7:7" x14ac:dyDescent="0.3">
      <c r="G5954" s="2"/>
    </row>
    <row r="5955" spans="7:7" x14ac:dyDescent="0.3">
      <c r="G5955" s="2"/>
    </row>
    <row r="5956" spans="7:7" x14ac:dyDescent="0.3">
      <c r="G5956" s="2"/>
    </row>
    <row r="5957" spans="7:7" x14ac:dyDescent="0.3">
      <c r="G5957" s="2"/>
    </row>
    <row r="5958" spans="7:7" x14ac:dyDescent="0.3">
      <c r="G5958" s="2"/>
    </row>
    <row r="5959" spans="7:7" x14ac:dyDescent="0.3">
      <c r="G5959" s="2"/>
    </row>
    <row r="5960" spans="7:7" x14ac:dyDescent="0.3">
      <c r="G5960" s="2"/>
    </row>
    <row r="5961" spans="7:7" x14ac:dyDescent="0.3">
      <c r="G5961" s="2"/>
    </row>
    <row r="5962" spans="7:7" x14ac:dyDescent="0.3">
      <c r="G5962" s="2"/>
    </row>
    <row r="5963" spans="7:7" x14ac:dyDescent="0.3">
      <c r="G5963" s="2"/>
    </row>
    <row r="5964" spans="7:7" x14ac:dyDescent="0.3">
      <c r="G5964" s="2"/>
    </row>
    <row r="5965" spans="7:7" x14ac:dyDescent="0.3">
      <c r="G5965" s="2"/>
    </row>
    <row r="5966" spans="7:7" x14ac:dyDescent="0.3">
      <c r="G5966" s="2"/>
    </row>
    <row r="5967" spans="7:7" x14ac:dyDescent="0.3">
      <c r="G5967" s="2"/>
    </row>
    <row r="5968" spans="7:7" x14ac:dyDescent="0.3">
      <c r="G5968" s="2"/>
    </row>
    <row r="5969" spans="7:7" x14ac:dyDescent="0.3">
      <c r="G5969" s="2"/>
    </row>
    <row r="5970" spans="7:7" x14ac:dyDescent="0.3">
      <c r="G5970" s="2"/>
    </row>
    <row r="5971" spans="7:7" x14ac:dyDescent="0.3">
      <c r="G5971" s="2"/>
    </row>
    <row r="5972" spans="7:7" x14ac:dyDescent="0.3">
      <c r="G5972" s="2"/>
    </row>
    <row r="5973" spans="7:7" x14ac:dyDescent="0.3">
      <c r="G5973" s="2"/>
    </row>
    <row r="5974" spans="7:7" x14ac:dyDescent="0.3">
      <c r="G5974" s="2"/>
    </row>
    <row r="5975" spans="7:7" x14ac:dyDescent="0.3">
      <c r="G5975" s="2"/>
    </row>
    <row r="5976" spans="7:7" x14ac:dyDescent="0.3">
      <c r="G5976" s="2"/>
    </row>
    <row r="5977" spans="7:7" x14ac:dyDescent="0.3">
      <c r="G5977" s="2"/>
    </row>
    <row r="5978" spans="7:7" x14ac:dyDescent="0.3">
      <c r="G5978" s="2"/>
    </row>
    <row r="5979" spans="7:7" x14ac:dyDescent="0.3">
      <c r="G5979" s="2"/>
    </row>
    <row r="5980" spans="7:7" x14ac:dyDescent="0.3">
      <c r="G5980" s="2"/>
    </row>
    <row r="5981" spans="7:7" x14ac:dyDescent="0.3">
      <c r="G5981" s="2"/>
    </row>
    <row r="5982" spans="7:7" x14ac:dyDescent="0.3">
      <c r="G5982" s="2"/>
    </row>
    <row r="5983" spans="7:7" x14ac:dyDescent="0.3">
      <c r="G5983" s="2"/>
    </row>
    <row r="5984" spans="7:7" x14ac:dyDescent="0.3">
      <c r="G5984" s="2"/>
    </row>
    <row r="5985" spans="7:7" x14ac:dyDescent="0.3">
      <c r="G5985" s="2"/>
    </row>
    <row r="5986" spans="7:7" x14ac:dyDescent="0.3">
      <c r="G5986" s="2"/>
    </row>
    <row r="5987" spans="7:7" x14ac:dyDescent="0.3">
      <c r="G5987" s="2"/>
    </row>
    <row r="5988" spans="7:7" x14ac:dyDescent="0.3">
      <c r="G5988" s="2"/>
    </row>
    <row r="5989" spans="7:7" x14ac:dyDescent="0.3">
      <c r="G5989" s="2"/>
    </row>
    <row r="5990" spans="7:7" x14ac:dyDescent="0.3">
      <c r="G5990" s="2"/>
    </row>
    <row r="5991" spans="7:7" x14ac:dyDescent="0.3">
      <c r="G5991" s="2"/>
    </row>
    <row r="5992" spans="7:7" x14ac:dyDescent="0.3">
      <c r="G5992" s="2"/>
    </row>
    <row r="5993" spans="7:7" x14ac:dyDescent="0.3">
      <c r="G5993" s="2"/>
    </row>
    <row r="5994" spans="7:7" x14ac:dyDescent="0.3">
      <c r="G5994" s="2"/>
    </row>
    <row r="5995" spans="7:7" x14ac:dyDescent="0.3">
      <c r="G5995" s="2"/>
    </row>
    <row r="5996" spans="7:7" x14ac:dyDescent="0.3">
      <c r="G5996" s="2"/>
    </row>
    <row r="5997" spans="7:7" x14ac:dyDescent="0.3">
      <c r="G5997" s="2"/>
    </row>
    <row r="5998" spans="7:7" x14ac:dyDescent="0.3">
      <c r="G5998" s="2"/>
    </row>
    <row r="5999" spans="7:7" x14ac:dyDescent="0.3">
      <c r="G5999" s="2"/>
    </row>
    <row r="6000" spans="7:7" x14ac:dyDescent="0.3">
      <c r="G6000" s="2"/>
    </row>
    <row r="6001" spans="7:7" x14ac:dyDescent="0.3">
      <c r="G6001" s="2"/>
    </row>
    <row r="6002" spans="7:7" x14ac:dyDescent="0.3">
      <c r="G6002" s="2"/>
    </row>
    <row r="6003" spans="7:7" x14ac:dyDescent="0.3">
      <c r="G6003" s="2"/>
    </row>
    <row r="6004" spans="7:7" x14ac:dyDescent="0.3">
      <c r="G6004" s="2"/>
    </row>
    <row r="6005" spans="7:7" x14ac:dyDescent="0.3">
      <c r="G6005" s="2"/>
    </row>
    <row r="6006" spans="7:7" x14ac:dyDescent="0.3">
      <c r="G6006" s="2"/>
    </row>
    <row r="6007" spans="7:7" x14ac:dyDescent="0.3">
      <c r="G6007" s="2"/>
    </row>
    <row r="6008" spans="7:7" x14ac:dyDescent="0.3">
      <c r="G6008" s="2"/>
    </row>
    <row r="6009" spans="7:7" x14ac:dyDescent="0.3">
      <c r="G6009" s="2"/>
    </row>
    <row r="6010" spans="7:7" x14ac:dyDescent="0.3">
      <c r="G6010" s="2"/>
    </row>
    <row r="6011" spans="7:7" x14ac:dyDescent="0.3">
      <c r="G6011" s="2"/>
    </row>
    <row r="6012" spans="7:7" x14ac:dyDescent="0.3">
      <c r="G6012" s="2"/>
    </row>
    <row r="6013" spans="7:7" x14ac:dyDescent="0.3">
      <c r="G6013" s="2"/>
    </row>
    <row r="6014" spans="7:7" x14ac:dyDescent="0.3">
      <c r="G6014" s="2"/>
    </row>
    <row r="6015" spans="7:7" x14ac:dyDescent="0.3">
      <c r="G6015" s="2"/>
    </row>
    <row r="6016" spans="7:7" x14ac:dyDescent="0.3">
      <c r="G6016" s="2"/>
    </row>
    <row r="6017" spans="7:7" x14ac:dyDescent="0.3">
      <c r="G6017" s="2"/>
    </row>
    <row r="6018" spans="7:7" x14ac:dyDescent="0.3">
      <c r="G6018" s="2"/>
    </row>
    <row r="6019" spans="7:7" x14ac:dyDescent="0.3">
      <c r="G6019" s="2"/>
    </row>
    <row r="6020" spans="7:7" x14ac:dyDescent="0.3">
      <c r="G6020" s="2"/>
    </row>
    <row r="6021" spans="7:7" x14ac:dyDescent="0.3">
      <c r="G6021" s="2"/>
    </row>
    <row r="6022" spans="7:7" x14ac:dyDescent="0.3">
      <c r="G6022" s="2"/>
    </row>
    <row r="6023" spans="7:7" x14ac:dyDescent="0.3">
      <c r="G6023" s="2"/>
    </row>
    <row r="6024" spans="7:7" x14ac:dyDescent="0.3">
      <c r="G6024" s="2"/>
    </row>
    <row r="6025" spans="7:7" x14ac:dyDescent="0.3">
      <c r="G6025" s="2"/>
    </row>
    <row r="6026" spans="7:7" x14ac:dyDescent="0.3">
      <c r="G6026" s="2"/>
    </row>
    <row r="6027" spans="7:7" x14ac:dyDescent="0.3">
      <c r="G6027" s="2"/>
    </row>
    <row r="6028" spans="7:7" x14ac:dyDescent="0.3">
      <c r="G6028" s="2"/>
    </row>
    <row r="6029" spans="7:7" x14ac:dyDescent="0.3">
      <c r="G6029" s="2"/>
    </row>
    <row r="6030" spans="7:7" x14ac:dyDescent="0.3">
      <c r="G6030" s="2"/>
    </row>
    <row r="6031" spans="7:7" x14ac:dyDescent="0.3">
      <c r="G6031" s="2"/>
    </row>
    <row r="6032" spans="7:7" x14ac:dyDescent="0.3">
      <c r="G6032" s="2"/>
    </row>
    <row r="6033" spans="7:7" x14ac:dyDescent="0.3">
      <c r="G6033" s="2"/>
    </row>
    <row r="6034" spans="7:7" x14ac:dyDescent="0.3">
      <c r="G6034" s="2"/>
    </row>
    <row r="6035" spans="7:7" x14ac:dyDescent="0.3">
      <c r="G6035" s="2"/>
    </row>
    <row r="6036" spans="7:7" x14ac:dyDescent="0.3">
      <c r="G6036" s="2"/>
    </row>
    <row r="6037" spans="7:7" x14ac:dyDescent="0.3">
      <c r="G6037" s="2"/>
    </row>
    <row r="6038" spans="7:7" x14ac:dyDescent="0.3">
      <c r="G6038" s="2"/>
    </row>
    <row r="6039" spans="7:7" x14ac:dyDescent="0.3">
      <c r="G6039" s="2"/>
    </row>
    <row r="6040" spans="7:7" x14ac:dyDescent="0.3">
      <c r="G6040" s="2"/>
    </row>
    <row r="6041" spans="7:7" x14ac:dyDescent="0.3">
      <c r="G6041" s="2"/>
    </row>
    <row r="6042" spans="7:7" x14ac:dyDescent="0.3">
      <c r="G6042" s="2"/>
    </row>
    <row r="6043" spans="7:7" x14ac:dyDescent="0.3">
      <c r="G6043" s="2"/>
    </row>
    <row r="6044" spans="7:7" x14ac:dyDescent="0.3">
      <c r="G6044" s="2"/>
    </row>
    <row r="6045" spans="7:7" x14ac:dyDescent="0.3">
      <c r="G6045" s="2"/>
    </row>
    <row r="6046" spans="7:7" x14ac:dyDescent="0.3">
      <c r="G6046" s="2"/>
    </row>
    <row r="6047" spans="7:7" x14ac:dyDescent="0.3">
      <c r="G6047" s="2"/>
    </row>
    <row r="6048" spans="7:7" x14ac:dyDescent="0.3">
      <c r="G6048" s="2"/>
    </row>
    <row r="6049" spans="7:7" x14ac:dyDescent="0.3">
      <c r="G6049" s="2"/>
    </row>
    <row r="6050" spans="7:7" x14ac:dyDescent="0.3">
      <c r="G6050" s="2"/>
    </row>
    <row r="6051" spans="7:7" x14ac:dyDescent="0.3">
      <c r="G6051" s="2"/>
    </row>
    <row r="6052" spans="7:7" x14ac:dyDescent="0.3">
      <c r="G6052" s="2"/>
    </row>
    <row r="6053" spans="7:7" x14ac:dyDescent="0.3">
      <c r="G6053" s="2"/>
    </row>
    <row r="6054" spans="7:7" x14ac:dyDescent="0.3">
      <c r="G6054" s="2"/>
    </row>
    <row r="6055" spans="7:7" x14ac:dyDescent="0.3">
      <c r="G6055" s="2"/>
    </row>
    <row r="6056" spans="7:7" x14ac:dyDescent="0.3">
      <c r="G6056" s="2"/>
    </row>
    <row r="6057" spans="7:7" x14ac:dyDescent="0.3">
      <c r="G6057" s="2"/>
    </row>
    <row r="6058" spans="7:7" x14ac:dyDescent="0.3">
      <c r="G6058" s="2"/>
    </row>
    <row r="6059" spans="7:7" x14ac:dyDescent="0.3">
      <c r="G6059" s="2"/>
    </row>
    <row r="6060" spans="7:7" x14ac:dyDescent="0.3">
      <c r="G6060" s="2"/>
    </row>
    <row r="6061" spans="7:7" x14ac:dyDescent="0.3">
      <c r="G6061" s="2"/>
    </row>
    <row r="6062" spans="7:7" x14ac:dyDescent="0.3">
      <c r="G6062" s="2"/>
    </row>
    <row r="6063" spans="7:7" x14ac:dyDescent="0.3">
      <c r="G6063" s="2"/>
    </row>
    <row r="6064" spans="7:7" x14ac:dyDescent="0.3">
      <c r="G6064" s="2"/>
    </row>
    <row r="6065" spans="7:7" x14ac:dyDescent="0.3">
      <c r="G6065" s="2"/>
    </row>
    <row r="6066" spans="7:7" x14ac:dyDescent="0.3">
      <c r="G6066" s="2"/>
    </row>
    <row r="6067" spans="7:7" x14ac:dyDescent="0.3">
      <c r="G6067" s="2"/>
    </row>
    <row r="6068" spans="7:7" x14ac:dyDescent="0.3">
      <c r="G6068" s="2"/>
    </row>
    <row r="6069" spans="7:7" x14ac:dyDescent="0.3">
      <c r="G6069" s="2"/>
    </row>
    <row r="6070" spans="7:7" x14ac:dyDescent="0.3">
      <c r="G6070" s="2"/>
    </row>
    <row r="6071" spans="7:7" x14ac:dyDescent="0.3">
      <c r="G6071" s="2"/>
    </row>
    <row r="6072" spans="7:7" x14ac:dyDescent="0.3">
      <c r="G6072" s="2"/>
    </row>
    <row r="6073" spans="7:7" x14ac:dyDescent="0.3">
      <c r="G6073" s="2"/>
    </row>
    <row r="6074" spans="7:7" x14ac:dyDescent="0.3">
      <c r="G6074" s="2"/>
    </row>
    <row r="6075" spans="7:7" x14ac:dyDescent="0.3">
      <c r="G6075" s="2"/>
    </row>
    <row r="6076" spans="7:7" x14ac:dyDescent="0.3">
      <c r="G6076" s="2"/>
    </row>
    <row r="6077" spans="7:7" x14ac:dyDescent="0.3">
      <c r="G6077" s="2"/>
    </row>
    <row r="6078" spans="7:7" x14ac:dyDescent="0.3">
      <c r="G6078" s="2"/>
    </row>
    <row r="6079" spans="7:7" x14ac:dyDescent="0.3">
      <c r="G6079" s="2"/>
    </row>
    <row r="6080" spans="7:7" x14ac:dyDescent="0.3">
      <c r="G6080" s="2"/>
    </row>
    <row r="6081" spans="7:7" x14ac:dyDescent="0.3">
      <c r="G6081" s="2"/>
    </row>
    <row r="6082" spans="7:7" x14ac:dyDescent="0.3">
      <c r="G6082" s="2"/>
    </row>
    <row r="6083" spans="7:7" x14ac:dyDescent="0.3">
      <c r="G6083" s="2"/>
    </row>
    <row r="6084" spans="7:7" x14ac:dyDescent="0.3">
      <c r="G6084" s="2"/>
    </row>
    <row r="6085" spans="7:7" x14ac:dyDescent="0.3">
      <c r="G6085" s="2"/>
    </row>
    <row r="6086" spans="7:7" x14ac:dyDescent="0.3">
      <c r="G6086" s="2"/>
    </row>
    <row r="6087" spans="7:7" x14ac:dyDescent="0.3">
      <c r="G6087" s="2"/>
    </row>
    <row r="6088" spans="7:7" x14ac:dyDescent="0.3">
      <c r="G6088" s="2"/>
    </row>
    <row r="6089" spans="7:7" x14ac:dyDescent="0.3">
      <c r="G6089" s="2"/>
    </row>
    <row r="6090" spans="7:7" x14ac:dyDescent="0.3">
      <c r="G6090" s="2"/>
    </row>
    <row r="6091" spans="7:7" x14ac:dyDescent="0.3">
      <c r="G6091" s="2"/>
    </row>
    <row r="6092" spans="7:7" x14ac:dyDescent="0.3">
      <c r="G6092" s="2"/>
    </row>
    <row r="6093" spans="7:7" x14ac:dyDescent="0.3">
      <c r="G6093" s="2"/>
    </row>
    <row r="6094" spans="7:7" x14ac:dyDescent="0.3">
      <c r="G6094" s="2"/>
    </row>
    <row r="6095" spans="7:7" x14ac:dyDescent="0.3">
      <c r="G6095" s="2"/>
    </row>
    <row r="6096" spans="7:7" x14ac:dyDescent="0.3">
      <c r="G6096" s="2"/>
    </row>
    <row r="6097" spans="7:7" x14ac:dyDescent="0.3">
      <c r="G6097" s="2"/>
    </row>
    <row r="6098" spans="7:7" x14ac:dyDescent="0.3">
      <c r="G6098" s="2"/>
    </row>
    <row r="6099" spans="7:7" x14ac:dyDescent="0.3">
      <c r="G6099" s="2"/>
    </row>
    <row r="6100" spans="7:7" x14ac:dyDescent="0.3">
      <c r="G6100" s="2"/>
    </row>
    <row r="6101" spans="7:7" x14ac:dyDescent="0.3">
      <c r="G6101" s="2"/>
    </row>
    <row r="6102" spans="7:7" x14ac:dyDescent="0.3">
      <c r="G6102" s="2"/>
    </row>
    <row r="6103" spans="7:7" x14ac:dyDescent="0.3">
      <c r="G6103" s="2"/>
    </row>
    <row r="6104" spans="7:7" x14ac:dyDescent="0.3">
      <c r="G6104" s="2"/>
    </row>
    <row r="6105" spans="7:7" x14ac:dyDescent="0.3">
      <c r="G6105" s="2"/>
    </row>
    <row r="6106" spans="7:7" x14ac:dyDescent="0.3">
      <c r="G6106" s="2"/>
    </row>
    <row r="6107" spans="7:7" x14ac:dyDescent="0.3">
      <c r="G6107" s="2"/>
    </row>
    <row r="6108" spans="7:7" x14ac:dyDescent="0.3">
      <c r="G6108" s="2"/>
    </row>
    <row r="6109" spans="7:7" x14ac:dyDescent="0.3">
      <c r="G6109" s="2"/>
    </row>
    <row r="6110" spans="7:7" x14ac:dyDescent="0.3">
      <c r="G6110" s="2"/>
    </row>
    <row r="6111" spans="7:7" x14ac:dyDescent="0.3">
      <c r="G6111" s="2"/>
    </row>
    <row r="6112" spans="7:7" x14ac:dyDescent="0.3">
      <c r="G6112" s="2"/>
    </row>
    <row r="6113" spans="7:7" x14ac:dyDescent="0.3">
      <c r="G6113" s="2"/>
    </row>
    <row r="6114" spans="7:7" x14ac:dyDescent="0.3">
      <c r="G6114" s="2"/>
    </row>
    <row r="6115" spans="7:7" x14ac:dyDescent="0.3">
      <c r="G6115" s="2"/>
    </row>
    <row r="6116" spans="7:7" x14ac:dyDescent="0.3">
      <c r="G6116" s="2"/>
    </row>
    <row r="6117" spans="7:7" x14ac:dyDescent="0.3">
      <c r="G6117" s="2"/>
    </row>
    <row r="6118" spans="7:7" x14ac:dyDescent="0.3">
      <c r="G6118" s="2"/>
    </row>
    <row r="6119" spans="7:7" x14ac:dyDescent="0.3">
      <c r="G6119" s="2"/>
    </row>
    <row r="6120" spans="7:7" x14ac:dyDescent="0.3">
      <c r="G6120" s="2"/>
    </row>
    <row r="6121" spans="7:7" x14ac:dyDescent="0.3">
      <c r="G6121" s="2"/>
    </row>
    <row r="6122" spans="7:7" x14ac:dyDescent="0.3">
      <c r="G6122" s="2"/>
    </row>
    <row r="6123" spans="7:7" x14ac:dyDescent="0.3">
      <c r="G6123" s="2"/>
    </row>
    <row r="6124" spans="7:7" x14ac:dyDescent="0.3">
      <c r="G6124" s="2"/>
    </row>
    <row r="6125" spans="7:7" x14ac:dyDescent="0.3">
      <c r="G6125" s="2"/>
    </row>
    <row r="6126" spans="7:7" x14ac:dyDescent="0.3">
      <c r="G6126" s="2"/>
    </row>
    <row r="6127" spans="7:7" x14ac:dyDescent="0.3">
      <c r="G6127" s="2"/>
    </row>
    <row r="6128" spans="7:7" x14ac:dyDescent="0.3">
      <c r="G6128" s="2"/>
    </row>
    <row r="6129" spans="7:7" x14ac:dyDescent="0.3">
      <c r="G6129" s="2"/>
    </row>
    <row r="6130" spans="7:7" x14ac:dyDescent="0.3">
      <c r="G6130" s="2"/>
    </row>
    <row r="6131" spans="7:7" x14ac:dyDescent="0.3">
      <c r="G6131" s="2"/>
    </row>
    <row r="6132" spans="7:7" x14ac:dyDescent="0.3">
      <c r="G6132" s="2"/>
    </row>
    <row r="6133" spans="7:7" x14ac:dyDescent="0.3">
      <c r="G6133" s="2"/>
    </row>
    <row r="6134" spans="7:7" x14ac:dyDescent="0.3">
      <c r="G6134" s="2"/>
    </row>
    <row r="6135" spans="7:7" x14ac:dyDescent="0.3">
      <c r="G6135" s="2"/>
    </row>
    <row r="6136" spans="7:7" x14ac:dyDescent="0.3">
      <c r="G6136" s="2"/>
    </row>
    <row r="6137" spans="7:7" x14ac:dyDescent="0.3">
      <c r="G6137" s="2"/>
    </row>
    <row r="6138" spans="7:7" x14ac:dyDescent="0.3">
      <c r="G6138" s="2"/>
    </row>
    <row r="6139" spans="7:7" x14ac:dyDescent="0.3">
      <c r="G6139" s="2"/>
    </row>
    <row r="6140" spans="7:7" x14ac:dyDescent="0.3">
      <c r="G6140" s="2"/>
    </row>
    <row r="6141" spans="7:7" x14ac:dyDescent="0.3">
      <c r="G6141" s="2"/>
    </row>
    <row r="6142" spans="7:7" x14ac:dyDescent="0.3">
      <c r="G6142" s="2"/>
    </row>
    <row r="6143" spans="7:7" x14ac:dyDescent="0.3">
      <c r="G6143" s="2"/>
    </row>
    <row r="6144" spans="7:7" x14ac:dyDescent="0.3">
      <c r="G6144" s="2"/>
    </row>
    <row r="6145" spans="7:7" x14ac:dyDescent="0.3">
      <c r="G6145" s="2"/>
    </row>
    <row r="6146" spans="7:7" x14ac:dyDescent="0.3">
      <c r="G6146" s="2"/>
    </row>
    <row r="6147" spans="7:7" x14ac:dyDescent="0.3">
      <c r="G6147" s="2"/>
    </row>
    <row r="6148" spans="7:7" x14ac:dyDescent="0.3">
      <c r="G6148" s="2"/>
    </row>
    <row r="6149" spans="7:7" x14ac:dyDescent="0.3">
      <c r="G6149" s="2"/>
    </row>
    <row r="6150" spans="7:7" x14ac:dyDescent="0.3">
      <c r="G6150" s="2"/>
    </row>
    <row r="6151" spans="7:7" x14ac:dyDescent="0.3">
      <c r="G6151" s="2"/>
    </row>
    <row r="6152" spans="7:7" x14ac:dyDescent="0.3">
      <c r="G6152" s="2"/>
    </row>
    <row r="6153" spans="7:7" x14ac:dyDescent="0.3">
      <c r="G6153" s="2"/>
    </row>
    <row r="6154" spans="7:7" x14ac:dyDescent="0.3">
      <c r="G6154" s="2"/>
    </row>
    <row r="6155" spans="7:7" x14ac:dyDescent="0.3">
      <c r="G6155" s="2"/>
    </row>
    <row r="6156" spans="7:7" x14ac:dyDescent="0.3">
      <c r="G6156" s="2"/>
    </row>
    <row r="6157" spans="7:7" x14ac:dyDescent="0.3">
      <c r="G6157" s="2"/>
    </row>
    <row r="6158" spans="7:7" x14ac:dyDescent="0.3">
      <c r="G6158" s="2"/>
    </row>
    <row r="6159" spans="7:7" x14ac:dyDescent="0.3">
      <c r="G6159" s="2"/>
    </row>
    <row r="6160" spans="7:7" x14ac:dyDescent="0.3">
      <c r="G6160" s="2"/>
    </row>
    <row r="6161" spans="7:7" x14ac:dyDescent="0.3">
      <c r="G6161" s="2"/>
    </row>
    <row r="6162" spans="7:7" x14ac:dyDescent="0.3">
      <c r="G6162" s="2"/>
    </row>
    <row r="6163" spans="7:7" x14ac:dyDescent="0.3">
      <c r="G6163" s="2"/>
    </row>
    <row r="6164" spans="7:7" x14ac:dyDescent="0.3">
      <c r="G6164" s="2"/>
    </row>
    <row r="6165" spans="7:7" x14ac:dyDescent="0.3">
      <c r="G6165" s="2"/>
    </row>
    <row r="6166" spans="7:7" x14ac:dyDescent="0.3">
      <c r="G6166" s="2"/>
    </row>
    <row r="6167" spans="7:7" x14ac:dyDescent="0.3">
      <c r="G6167" s="2"/>
    </row>
    <row r="6168" spans="7:7" x14ac:dyDescent="0.3">
      <c r="G6168" s="2"/>
    </row>
    <row r="6169" spans="7:7" x14ac:dyDescent="0.3">
      <c r="G6169" s="2"/>
    </row>
    <row r="6170" spans="7:7" x14ac:dyDescent="0.3">
      <c r="G6170" s="2"/>
    </row>
    <row r="6171" spans="7:7" x14ac:dyDescent="0.3">
      <c r="G6171" s="2"/>
    </row>
    <row r="6172" spans="7:7" x14ac:dyDescent="0.3">
      <c r="G6172" s="2"/>
    </row>
    <row r="6173" spans="7:7" x14ac:dyDescent="0.3">
      <c r="G6173" s="2"/>
    </row>
    <row r="6174" spans="7:7" x14ac:dyDescent="0.3">
      <c r="G6174" s="2"/>
    </row>
    <row r="6175" spans="7:7" x14ac:dyDescent="0.3">
      <c r="G6175" s="2"/>
    </row>
    <row r="6176" spans="7:7" x14ac:dyDescent="0.3">
      <c r="G6176" s="2"/>
    </row>
    <row r="6177" spans="7:7" x14ac:dyDescent="0.3">
      <c r="G6177" s="2"/>
    </row>
    <row r="6178" spans="7:7" x14ac:dyDescent="0.3">
      <c r="G6178" s="2"/>
    </row>
    <row r="6179" spans="7:7" x14ac:dyDescent="0.3">
      <c r="G6179" s="2"/>
    </row>
    <row r="6180" spans="7:7" x14ac:dyDescent="0.3">
      <c r="G6180" s="2"/>
    </row>
    <row r="6181" spans="7:7" x14ac:dyDescent="0.3">
      <c r="G6181" s="2"/>
    </row>
    <row r="6182" spans="7:7" x14ac:dyDescent="0.3">
      <c r="G6182" s="2"/>
    </row>
    <row r="6183" spans="7:7" x14ac:dyDescent="0.3">
      <c r="G6183" s="2"/>
    </row>
    <row r="6184" spans="7:7" x14ac:dyDescent="0.3">
      <c r="G6184" s="2"/>
    </row>
    <row r="6185" spans="7:7" x14ac:dyDescent="0.3">
      <c r="G6185" s="2"/>
    </row>
    <row r="6186" spans="7:7" x14ac:dyDescent="0.3">
      <c r="G6186" s="2"/>
    </row>
    <row r="6187" spans="7:7" x14ac:dyDescent="0.3">
      <c r="G6187" s="2"/>
    </row>
    <row r="6188" spans="7:7" x14ac:dyDescent="0.3">
      <c r="G6188" s="2"/>
    </row>
    <row r="6189" spans="7:7" x14ac:dyDescent="0.3">
      <c r="G6189" s="2"/>
    </row>
    <row r="6190" spans="7:7" x14ac:dyDescent="0.3">
      <c r="G6190" s="2"/>
    </row>
    <row r="6191" spans="7:7" x14ac:dyDescent="0.3">
      <c r="G6191" s="2"/>
    </row>
    <row r="6192" spans="7:7" x14ac:dyDescent="0.3">
      <c r="G6192" s="2"/>
    </row>
    <row r="6193" spans="7:7" x14ac:dyDescent="0.3">
      <c r="G6193" s="2"/>
    </row>
    <row r="6194" spans="7:7" x14ac:dyDescent="0.3">
      <c r="G6194" s="2"/>
    </row>
    <row r="6195" spans="7:7" x14ac:dyDescent="0.3">
      <c r="G6195" s="2"/>
    </row>
    <row r="6196" spans="7:7" x14ac:dyDescent="0.3">
      <c r="G6196" s="2"/>
    </row>
    <row r="6197" spans="7:7" x14ac:dyDescent="0.3">
      <c r="G6197" s="2"/>
    </row>
    <row r="6198" spans="7:7" x14ac:dyDescent="0.3">
      <c r="G6198" s="2"/>
    </row>
    <row r="6199" spans="7:7" x14ac:dyDescent="0.3">
      <c r="G6199" s="2"/>
    </row>
    <row r="6200" spans="7:7" x14ac:dyDescent="0.3">
      <c r="G6200" s="2"/>
    </row>
    <row r="6201" spans="7:7" x14ac:dyDescent="0.3">
      <c r="G6201" s="2"/>
    </row>
    <row r="6202" spans="7:7" x14ac:dyDescent="0.3">
      <c r="G6202" s="2"/>
    </row>
    <row r="6203" spans="7:7" x14ac:dyDescent="0.3">
      <c r="G6203" s="2"/>
    </row>
    <row r="6204" spans="7:7" x14ac:dyDescent="0.3">
      <c r="G6204" s="2"/>
    </row>
    <row r="6205" spans="7:7" x14ac:dyDescent="0.3">
      <c r="G6205" s="2"/>
    </row>
    <row r="6206" spans="7:7" x14ac:dyDescent="0.3">
      <c r="G6206" s="2"/>
    </row>
    <row r="6207" spans="7:7" x14ac:dyDescent="0.3">
      <c r="G6207" s="2"/>
    </row>
    <row r="6208" spans="7:7" x14ac:dyDescent="0.3">
      <c r="G6208" s="2"/>
    </row>
    <row r="6209" spans="7:7" x14ac:dyDescent="0.3">
      <c r="G6209" s="2"/>
    </row>
    <row r="6210" spans="7:7" x14ac:dyDescent="0.3">
      <c r="G6210" s="2"/>
    </row>
    <row r="6211" spans="7:7" x14ac:dyDescent="0.3">
      <c r="G6211" s="2"/>
    </row>
    <row r="6212" spans="7:7" x14ac:dyDescent="0.3">
      <c r="G6212" s="2"/>
    </row>
    <row r="6213" spans="7:7" x14ac:dyDescent="0.3">
      <c r="G6213" s="2"/>
    </row>
    <row r="6214" spans="7:7" x14ac:dyDescent="0.3">
      <c r="G6214" s="2"/>
    </row>
    <row r="6215" spans="7:7" x14ac:dyDescent="0.3">
      <c r="G6215" s="2"/>
    </row>
    <row r="6216" spans="7:7" x14ac:dyDescent="0.3">
      <c r="G6216" s="2"/>
    </row>
    <row r="6217" spans="7:7" x14ac:dyDescent="0.3">
      <c r="G6217" s="2"/>
    </row>
    <row r="6218" spans="7:7" x14ac:dyDescent="0.3">
      <c r="G6218" s="2"/>
    </row>
    <row r="6219" spans="7:7" x14ac:dyDescent="0.3">
      <c r="G6219" s="2"/>
    </row>
    <row r="6220" spans="7:7" x14ac:dyDescent="0.3">
      <c r="G6220" s="2"/>
    </row>
    <row r="6221" spans="7:7" x14ac:dyDescent="0.3">
      <c r="G6221" s="2"/>
    </row>
    <row r="6222" spans="7:7" x14ac:dyDescent="0.3">
      <c r="G6222" s="2"/>
    </row>
    <row r="6223" spans="7:7" x14ac:dyDescent="0.3">
      <c r="G6223" s="2"/>
    </row>
    <row r="6224" spans="7:7" x14ac:dyDescent="0.3">
      <c r="G6224" s="2"/>
    </row>
    <row r="6225" spans="7:7" x14ac:dyDescent="0.3">
      <c r="G6225" s="2"/>
    </row>
    <row r="6226" spans="7:7" x14ac:dyDescent="0.3">
      <c r="G6226" s="2"/>
    </row>
    <row r="6227" spans="7:7" x14ac:dyDescent="0.3">
      <c r="G6227" s="2"/>
    </row>
    <row r="6228" spans="7:7" x14ac:dyDescent="0.3">
      <c r="G6228" s="2"/>
    </row>
    <row r="6229" spans="7:7" x14ac:dyDescent="0.3">
      <c r="G6229" s="2"/>
    </row>
    <row r="6230" spans="7:7" x14ac:dyDescent="0.3">
      <c r="G6230" s="2"/>
    </row>
    <row r="6231" spans="7:7" x14ac:dyDescent="0.3">
      <c r="G6231" s="2"/>
    </row>
    <row r="6232" spans="7:7" x14ac:dyDescent="0.3">
      <c r="G6232" s="2"/>
    </row>
    <row r="6233" spans="7:7" x14ac:dyDescent="0.3">
      <c r="G6233" s="2"/>
    </row>
    <row r="6234" spans="7:7" x14ac:dyDescent="0.3">
      <c r="G6234" s="2"/>
    </row>
    <row r="6235" spans="7:7" x14ac:dyDescent="0.3">
      <c r="G6235" s="2"/>
    </row>
    <row r="6236" spans="7:7" x14ac:dyDescent="0.3">
      <c r="G6236" s="2"/>
    </row>
    <row r="6237" spans="7:7" x14ac:dyDescent="0.3">
      <c r="G6237" s="2"/>
    </row>
    <row r="6238" spans="7:7" x14ac:dyDescent="0.3">
      <c r="G6238" s="2"/>
    </row>
    <row r="6239" spans="7:7" x14ac:dyDescent="0.3">
      <c r="G6239" s="2"/>
    </row>
    <row r="6240" spans="7:7" x14ac:dyDescent="0.3">
      <c r="G6240" s="2"/>
    </row>
    <row r="6241" spans="7:7" x14ac:dyDescent="0.3">
      <c r="G6241" s="2"/>
    </row>
    <row r="6242" spans="7:7" x14ac:dyDescent="0.3">
      <c r="G6242" s="2"/>
    </row>
    <row r="6243" spans="7:7" x14ac:dyDescent="0.3">
      <c r="G6243" s="2"/>
    </row>
    <row r="6244" spans="7:7" x14ac:dyDescent="0.3">
      <c r="G6244" s="2"/>
    </row>
    <row r="6245" spans="7:7" x14ac:dyDescent="0.3">
      <c r="G6245" s="2"/>
    </row>
    <row r="6246" spans="7:7" x14ac:dyDescent="0.3">
      <c r="G6246" s="2"/>
    </row>
    <row r="6247" spans="7:7" x14ac:dyDescent="0.3">
      <c r="G6247" s="2"/>
    </row>
    <row r="6248" spans="7:7" x14ac:dyDescent="0.3">
      <c r="G6248" s="2"/>
    </row>
    <row r="6249" spans="7:7" x14ac:dyDescent="0.3">
      <c r="G6249" s="2"/>
    </row>
    <row r="6250" spans="7:7" x14ac:dyDescent="0.3">
      <c r="G6250" s="2"/>
    </row>
    <row r="6251" spans="7:7" x14ac:dyDescent="0.3">
      <c r="G6251" s="2"/>
    </row>
    <row r="6252" spans="7:7" x14ac:dyDescent="0.3">
      <c r="G6252" s="2"/>
    </row>
    <row r="6253" spans="7:7" x14ac:dyDescent="0.3">
      <c r="G6253" s="2"/>
    </row>
    <row r="6254" spans="7:7" x14ac:dyDescent="0.3">
      <c r="G6254" s="2"/>
    </row>
    <row r="6255" spans="7:7" x14ac:dyDescent="0.3">
      <c r="G6255" s="2"/>
    </row>
    <row r="6256" spans="7:7" x14ac:dyDescent="0.3">
      <c r="G6256" s="2"/>
    </row>
    <row r="6257" spans="7:7" x14ac:dyDescent="0.3">
      <c r="G6257" s="2"/>
    </row>
    <row r="6258" spans="7:7" x14ac:dyDescent="0.3">
      <c r="G6258" s="2"/>
    </row>
    <row r="6259" spans="7:7" x14ac:dyDescent="0.3">
      <c r="G6259" s="2"/>
    </row>
    <row r="6260" spans="7:7" x14ac:dyDescent="0.3">
      <c r="G6260" s="2"/>
    </row>
    <row r="6261" spans="7:7" x14ac:dyDescent="0.3">
      <c r="G6261" s="2"/>
    </row>
    <row r="6262" spans="7:7" x14ac:dyDescent="0.3">
      <c r="G6262" s="2"/>
    </row>
    <row r="6263" spans="7:7" x14ac:dyDescent="0.3">
      <c r="G6263" s="2"/>
    </row>
    <row r="6264" spans="7:7" x14ac:dyDescent="0.3">
      <c r="G6264" s="2"/>
    </row>
    <row r="6265" spans="7:7" x14ac:dyDescent="0.3">
      <c r="G6265" s="2"/>
    </row>
    <row r="6266" spans="7:7" x14ac:dyDescent="0.3">
      <c r="G6266" s="2"/>
    </row>
    <row r="6267" spans="7:7" x14ac:dyDescent="0.3">
      <c r="G6267" s="2"/>
    </row>
    <row r="6268" spans="7:7" x14ac:dyDescent="0.3">
      <c r="G6268" s="2"/>
    </row>
    <row r="6269" spans="7:7" x14ac:dyDescent="0.3">
      <c r="G6269" s="2"/>
    </row>
    <row r="6270" spans="7:7" x14ac:dyDescent="0.3">
      <c r="G6270" s="2"/>
    </row>
    <row r="6271" spans="7:7" x14ac:dyDescent="0.3">
      <c r="G6271" s="2"/>
    </row>
    <row r="6272" spans="7:7" x14ac:dyDescent="0.3">
      <c r="G6272" s="2"/>
    </row>
    <row r="6273" spans="7:7" x14ac:dyDescent="0.3">
      <c r="G6273" s="2"/>
    </row>
    <row r="6274" spans="7:7" x14ac:dyDescent="0.3">
      <c r="G6274" s="2"/>
    </row>
    <row r="6275" spans="7:7" x14ac:dyDescent="0.3">
      <c r="G6275" s="2"/>
    </row>
    <row r="6276" spans="7:7" x14ac:dyDescent="0.3">
      <c r="G6276" s="2"/>
    </row>
    <row r="6277" spans="7:7" x14ac:dyDescent="0.3">
      <c r="G6277" s="2"/>
    </row>
    <row r="6278" spans="7:7" x14ac:dyDescent="0.3">
      <c r="G6278" s="2"/>
    </row>
    <row r="6279" spans="7:7" x14ac:dyDescent="0.3">
      <c r="G6279" s="2"/>
    </row>
    <row r="6280" spans="7:7" x14ac:dyDescent="0.3">
      <c r="G6280" s="2"/>
    </row>
    <row r="6281" spans="7:7" x14ac:dyDescent="0.3">
      <c r="G6281" s="2"/>
    </row>
    <row r="6282" spans="7:7" x14ac:dyDescent="0.3">
      <c r="G6282" s="2"/>
    </row>
    <row r="6283" spans="7:7" x14ac:dyDescent="0.3">
      <c r="G6283" s="2"/>
    </row>
    <row r="6284" spans="7:7" x14ac:dyDescent="0.3">
      <c r="G6284" s="2"/>
    </row>
    <row r="6285" spans="7:7" x14ac:dyDescent="0.3">
      <c r="G6285" s="2"/>
    </row>
    <row r="6286" spans="7:7" x14ac:dyDescent="0.3">
      <c r="G6286" s="2"/>
    </row>
    <row r="6287" spans="7:7" x14ac:dyDescent="0.3">
      <c r="G6287" s="2"/>
    </row>
    <row r="6288" spans="7:7" x14ac:dyDescent="0.3">
      <c r="G6288" s="2"/>
    </row>
    <row r="6289" spans="7:7" x14ac:dyDescent="0.3">
      <c r="G6289" s="2"/>
    </row>
    <row r="6290" spans="7:7" x14ac:dyDescent="0.3">
      <c r="G6290" s="2"/>
    </row>
    <row r="6291" spans="7:7" x14ac:dyDescent="0.3">
      <c r="G6291" s="2"/>
    </row>
    <row r="6292" spans="7:7" x14ac:dyDescent="0.3">
      <c r="G6292" s="2"/>
    </row>
    <row r="6293" spans="7:7" x14ac:dyDescent="0.3">
      <c r="G6293" s="2"/>
    </row>
    <row r="6294" spans="7:7" x14ac:dyDescent="0.3">
      <c r="G6294" s="2"/>
    </row>
    <row r="6295" spans="7:7" x14ac:dyDescent="0.3">
      <c r="G6295" s="2"/>
    </row>
    <row r="6296" spans="7:7" x14ac:dyDescent="0.3">
      <c r="G6296" s="2"/>
    </row>
    <row r="6297" spans="7:7" x14ac:dyDescent="0.3">
      <c r="G6297" s="2"/>
    </row>
    <row r="6298" spans="7:7" x14ac:dyDescent="0.3">
      <c r="G6298" s="2"/>
    </row>
    <row r="6299" spans="7:7" x14ac:dyDescent="0.3">
      <c r="G6299" s="2"/>
    </row>
    <row r="6300" spans="7:7" x14ac:dyDescent="0.3">
      <c r="G6300" s="2"/>
    </row>
    <row r="6301" spans="7:7" x14ac:dyDescent="0.3">
      <c r="G6301" s="2"/>
    </row>
    <row r="6302" spans="7:7" x14ac:dyDescent="0.3">
      <c r="G6302" s="2"/>
    </row>
    <row r="6303" spans="7:7" x14ac:dyDescent="0.3">
      <c r="G6303" s="2"/>
    </row>
    <row r="6304" spans="7:7" x14ac:dyDescent="0.3">
      <c r="G6304" s="2"/>
    </row>
    <row r="6305" spans="7:7" x14ac:dyDescent="0.3">
      <c r="G6305" s="2"/>
    </row>
    <row r="6306" spans="7:7" x14ac:dyDescent="0.3">
      <c r="G6306" s="2"/>
    </row>
    <row r="6307" spans="7:7" x14ac:dyDescent="0.3">
      <c r="G6307" s="2"/>
    </row>
    <row r="6308" spans="7:7" x14ac:dyDescent="0.3">
      <c r="G6308" s="2"/>
    </row>
    <row r="6309" spans="7:7" x14ac:dyDescent="0.3">
      <c r="G6309" s="2"/>
    </row>
    <row r="6310" spans="7:7" x14ac:dyDescent="0.3">
      <c r="G6310" s="2"/>
    </row>
    <row r="6311" spans="7:7" x14ac:dyDescent="0.3">
      <c r="G6311" s="2"/>
    </row>
    <row r="6312" spans="7:7" x14ac:dyDescent="0.3">
      <c r="G6312" s="2"/>
    </row>
    <row r="6313" spans="7:7" x14ac:dyDescent="0.3">
      <c r="G6313" s="2"/>
    </row>
    <row r="6314" spans="7:7" x14ac:dyDescent="0.3">
      <c r="G6314" s="2"/>
    </row>
    <row r="6315" spans="7:7" x14ac:dyDescent="0.3">
      <c r="G6315" s="2"/>
    </row>
    <row r="6316" spans="7:7" x14ac:dyDescent="0.3">
      <c r="G6316" s="2"/>
    </row>
    <row r="6317" spans="7:7" x14ac:dyDescent="0.3">
      <c r="G6317" s="2"/>
    </row>
    <row r="6318" spans="7:7" x14ac:dyDescent="0.3">
      <c r="G6318" s="2"/>
    </row>
    <row r="6319" spans="7:7" x14ac:dyDescent="0.3">
      <c r="G6319" s="2"/>
    </row>
    <row r="6320" spans="7:7" x14ac:dyDescent="0.3">
      <c r="G6320" s="2"/>
    </row>
    <row r="6321" spans="7:7" x14ac:dyDescent="0.3">
      <c r="G6321" s="2"/>
    </row>
    <row r="6322" spans="7:7" x14ac:dyDescent="0.3">
      <c r="G6322" s="2"/>
    </row>
    <row r="6323" spans="7:7" x14ac:dyDescent="0.3">
      <c r="G6323" s="2"/>
    </row>
    <row r="6324" spans="7:7" x14ac:dyDescent="0.3">
      <c r="G6324" s="2"/>
    </row>
    <row r="6325" spans="7:7" x14ac:dyDescent="0.3">
      <c r="G6325" s="2"/>
    </row>
    <row r="6326" spans="7:7" x14ac:dyDescent="0.3">
      <c r="G6326" s="2"/>
    </row>
    <row r="6327" spans="7:7" x14ac:dyDescent="0.3">
      <c r="G6327" s="2"/>
    </row>
    <row r="6328" spans="7:7" x14ac:dyDescent="0.3">
      <c r="G6328" s="2"/>
    </row>
    <row r="6329" spans="7:7" x14ac:dyDescent="0.3">
      <c r="G6329" s="2"/>
    </row>
    <row r="6330" spans="7:7" x14ac:dyDescent="0.3">
      <c r="G6330" s="2"/>
    </row>
    <row r="6331" spans="7:7" x14ac:dyDescent="0.3">
      <c r="G6331" s="2"/>
    </row>
    <row r="6332" spans="7:7" x14ac:dyDescent="0.3">
      <c r="G6332" s="2"/>
    </row>
    <row r="6333" spans="7:7" x14ac:dyDescent="0.3">
      <c r="G6333" s="2"/>
    </row>
    <row r="6334" spans="7:7" x14ac:dyDescent="0.3">
      <c r="G6334" s="2"/>
    </row>
    <row r="6335" spans="7:7" x14ac:dyDescent="0.3">
      <c r="G6335" s="2"/>
    </row>
    <row r="6336" spans="7:7" x14ac:dyDescent="0.3">
      <c r="G6336" s="2"/>
    </row>
    <row r="6337" spans="7:7" x14ac:dyDescent="0.3">
      <c r="G6337" s="2"/>
    </row>
    <row r="6338" spans="7:7" x14ac:dyDescent="0.3">
      <c r="G6338" s="2"/>
    </row>
    <row r="6339" spans="7:7" x14ac:dyDescent="0.3">
      <c r="G6339" s="2"/>
    </row>
    <row r="6340" spans="7:7" x14ac:dyDescent="0.3">
      <c r="G6340" s="2"/>
    </row>
    <row r="6341" spans="7:7" x14ac:dyDescent="0.3">
      <c r="G6341" s="2"/>
    </row>
    <row r="6342" spans="7:7" x14ac:dyDescent="0.3">
      <c r="G6342" s="2"/>
    </row>
    <row r="6343" spans="7:7" x14ac:dyDescent="0.3">
      <c r="G6343" s="2"/>
    </row>
    <row r="6344" spans="7:7" x14ac:dyDescent="0.3">
      <c r="G6344" s="2"/>
    </row>
    <row r="6345" spans="7:7" x14ac:dyDescent="0.3">
      <c r="G6345" s="2"/>
    </row>
    <row r="6346" spans="7:7" x14ac:dyDescent="0.3">
      <c r="G6346" s="2"/>
    </row>
    <row r="6347" spans="7:7" x14ac:dyDescent="0.3">
      <c r="G6347" s="2"/>
    </row>
    <row r="6348" spans="7:7" x14ac:dyDescent="0.3">
      <c r="G6348" s="2"/>
    </row>
    <row r="6349" spans="7:7" x14ac:dyDescent="0.3">
      <c r="G6349" s="2"/>
    </row>
    <row r="6350" spans="7:7" x14ac:dyDescent="0.3">
      <c r="G6350" s="2"/>
    </row>
    <row r="6351" spans="7:7" x14ac:dyDescent="0.3">
      <c r="G6351" s="2"/>
    </row>
    <row r="6352" spans="7:7" x14ac:dyDescent="0.3">
      <c r="G6352" s="2"/>
    </row>
    <row r="6353" spans="7:7" x14ac:dyDescent="0.3">
      <c r="G6353" s="2"/>
    </row>
    <row r="6354" spans="7:7" x14ac:dyDescent="0.3">
      <c r="G6354" s="2"/>
    </row>
    <row r="6355" spans="7:7" x14ac:dyDescent="0.3">
      <c r="G6355" s="2"/>
    </row>
    <row r="6356" spans="7:7" x14ac:dyDescent="0.3">
      <c r="G6356" s="2"/>
    </row>
    <row r="6357" spans="7:7" x14ac:dyDescent="0.3">
      <c r="G6357" s="2"/>
    </row>
    <row r="6358" spans="7:7" x14ac:dyDescent="0.3">
      <c r="G6358" s="2"/>
    </row>
    <row r="6359" spans="7:7" x14ac:dyDescent="0.3">
      <c r="G6359" s="2"/>
    </row>
    <row r="6360" spans="7:7" x14ac:dyDescent="0.3">
      <c r="G6360" s="2"/>
    </row>
    <row r="6361" spans="7:7" x14ac:dyDescent="0.3">
      <c r="G6361" s="2"/>
    </row>
    <row r="6362" spans="7:7" x14ac:dyDescent="0.3">
      <c r="G6362" s="2"/>
    </row>
    <row r="6363" spans="7:7" x14ac:dyDescent="0.3">
      <c r="G6363" s="2"/>
    </row>
    <row r="6364" spans="7:7" x14ac:dyDescent="0.3">
      <c r="G6364" s="2"/>
    </row>
    <row r="6365" spans="7:7" x14ac:dyDescent="0.3">
      <c r="G6365" s="2"/>
    </row>
    <row r="6366" spans="7:7" x14ac:dyDescent="0.3">
      <c r="G6366" s="2"/>
    </row>
    <row r="6367" spans="7:7" x14ac:dyDescent="0.3">
      <c r="G6367" s="2"/>
    </row>
    <row r="6368" spans="7:7" x14ac:dyDescent="0.3">
      <c r="G6368" s="2"/>
    </row>
    <row r="6369" spans="7:7" x14ac:dyDescent="0.3">
      <c r="G6369" s="2"/>
    </row>
    <row r="6370" spans="7:7" x14ac:dyDescent="0.3">
      <c r="G6370" s="2"/>
    </row>
    <row r="6371" spans="7:7" x14ac:dyDescent="0.3">
      <c r="G6371" s="2"/>
    </row>
    <row r="6372" spans="7:7" x14ac:dyDescent="0.3">
      <c r="G6372" s="2"/>
    </row>
    <row r="6373" spans="7:7" x14ac:dyDescent="0.3">
      <c r="G6373" s="2"/>
    </row>
    <row r="6374" spans="7:7" x14ac:dyDescent="0.3">
      <c r="G6374" s="2"/>
    </row>
    <row r="6375" spans="7:7" x14ac:dyDescent="0.3">
      <c r="G6375" s="2"/>
    </row>
    <row r="6376" spans="7:7" x14ac:dyDescent="0.3">
      <c r="G6376" s="2"/>
    </row>
    <row r="6377" spans="7:7" x14ac:dyDescent="0.3">
      <c r="G6377" s="2"/>
    </row>
    <row r="6378" spans="7:7" x14ac:dyDescent="0.3">
      <c r="G6378" s="2"/>
    </row>
    <row r="6379" spans="7:7" x14ac:dyDescent="0.3">
      <c r="G6379" s="2"/>
    </row>
    <row r="6380" spans="7:7" x14ac:dyDescent="0.3">
      <c r="G6380" s="2"/>
    </row>
    <row r="6381" spans="7:7" x14ac:dyDescent="0.3">
      <c r="G6381" s="2"/>
    </row>
    <row r="6382" spans="7:7" x14ac:dyDescent="0.3">
      <c r="G6382" s="2"/>
    </row>
    <row r="6383" spans="7:7" x14ac:dyDescent="0.3">
      <c r="G6383" s="2"/>
    </row>
    <row r="6384" spans="7:7" x14ac:dyDescent="0.3">
      <c r="G6384" s="2"/>
    </row>
    <row r="6385" spans="7:7" x14ac:dyDescent="0.3">
      <c r="G6385" s="2"/>
    </row>
    <row r="6386" spans="7:7" x14ac:dyDescent="0.3">
      <c r="G6386" s="2"/>
    </row>
    <row r="6387" spans="7:7" x14ac:dyDescent="0.3">
      <c r="G6387" s="2"/>
    </row>
    <row r="6388" spans="7:7" x14ac:dyDescent="0.3">
      <c r="G6388" s="2"/>
    </row>
    <row r="6389" spans="7:7" x14ac:dyDescent="0.3">
      <c r="G6389" s="2"/>
    </row>
    <row r="6390" spans="7:7" x14ac:dyDescent="0.3">
      <c r="G6390" s="2"/>
    </row>
    <row r="6391" spans="7:7" x14ac:dyDescent="0.3">
      <c r="G6391" s="2"/>
    </row>
    <row r="6392" spans="7:7" x14ac:dyDescent="0.3">
      <c r="G6392" s="2"/>
    </row>
    <row r="6393" spans="7:7" x14ac:dyDescent="0.3">
      <c r="G6393" s="2"/>
    </row>
    <row r="6394" spans="7:7" x14ac:dyDescent="0.3">
      <c r="G6394" s="2"/>
    </row>
    <row r="6395" spans="7:7" x14ac:dyDescent="0.3">
      <c r="G6395" s="2"/>
    </row>
    <row r="6396" spans="7:7" x14ac:dyDescent="0.3">
      <c r="G6396" s="2"/>
    </row>
    <row r="6397" spans="7:7" x14ac:dyDescent="0.3">
      <c r="G6397" s="2"/>
    </row>
    <row r="6398" spans="7:7" x14ac:dyDescent="0.3">
      <c r="G6398" s="2"/>
    </row>
    <row r="6399" spans="7:7" x14ac:dyDescent="0.3">
      <c r="G6399" s="2"/>
    </row>
    <row r="6400" spans="7:7" x14ac:dyDescent="0.3">
      <c r="G6400" s="2"/>
    </row>
    <row r="6401" spans="7:7" x14ac:dyDescent="0.3">
      <c r="G6401" s="2"/>
    </row>
    <row r="6402" spans="7:7" x14ac:dyDescent="0.3">
      <c r="G6402" s="2"/>
    </row>
    <row r="6403" spans="7:7" x14ac:dyDescent="0.3">
      <c r="G6403" s="2"/>
    </row>
    <row r="6404" spans="7:7" x14ac:dyDescent="0.3">
      <c r="G6404" s="2"/>
    </row>
    <row r="6405" spans="7:7" x14ac:dyDescent="0.3">
      <c r="G6405" s="2"/>
    </row>
    <row r="6406" spans="7:7" x14ac:dyDescent="0.3">
      <c r="G6406" s="2"/>
    </row>
    <row r="6407" spans="7:7" x14ac:dyDescent="0.3">
      <c r="G6407" s="2"/>
    </row>
    <row r="6408" spans="7:7" x14ac:dyDescent="0.3">
      <c r="G6408" s="2"/>
    </row>
    <row r="6409" spans="7:7" x14ac:dyDescent="0.3">
      <c r="G6409" s="2"/>
    </row>
    <row r="6410" spans="7:7" x14ac:dyDescent="0.3">
      <c r="G6410" s="2"/>
    </row>
    <row r="6411" spans="7:7" x14ac:dyDescent="0.3">
      <c r="G6411" s="2"/>
    </row>
    <row r="6412" spans="7:7" x14ac:dyDescent="0.3">
      <c r="G6412" s="2"/>
    </row>
    <row r="6413" spans="7:7" x14ac:dyDescent="0.3">
      <c r="G6413" s="2"/>
    </row>
    <row r="6414" spans="7:7" x14ac:dyDescent="0.3">
      <c r="G6414" s="2"/>
    </row>
    <row r="6415" spans="7:7" x14ac:dyDescent="0.3">
      <c r="G6415" s="2"/>
    </row>
    <row r="6416" spans="7:7" x14ac:dyDescent="0.3">
      <c r="G6416" s="2"/>
    </row>
    <row r="6417" spans="7:7" x14ac:dyDescent="0.3">
      <c r="G6417" s="2"/>
    </row>
    <row r="6418" spans="7:7" x14ac:dyDescent="0.3">
      <c r="G6418" s="2"/>
    </row>
    <row r="6419" spans="7:7" x14ac:dyDescent="0.3">
      <c r="G6419" s="2"/>
    </row>
    <row r="6420" spans="7:7" x14ac:dyDescent="0.3">
      <c r="G6420" s="2"/>
    </row>
    <row r="6421" spans="7:7" x14ac:dyDescent="0.3">
      <c r="G6421" s="2"/>
    </row>
    <row r="6422" spans="7:7" x14ac:dyDescent="0.3">
      <c r="G6422" s="2"/>
    </row>
    <row r="6423" spans="7:7" x14ac:dyDescent="0.3">
      <c r="G6423" s="2"/>
    </row>
    <row r="6424" spans="7:7" x14ac:dyDescent="0.3">
      <c r="G6424" s="2"/>
    </row>
    <row r="6425" spans="7:7" x14ac:dyDescent="0.3">
      <c r="G6425" s="2"/>
    </row>
    <row r="6426" spans="7:7" x14ac:dyDescent="0.3">
      <c r="G6426" s="2"/>
    </row>
    <row r="6427" spans="7:7" x14ac:dyDescent="0.3">
      <c r="G6427" s="2"/>
    </row>
    <row r="6428" spans="7:7" x14ac:dyDescent="0.3">
      <c r="G6428" s="2"/>
    </row>
    <row r="6429" spans="7:7" x14ac:dyDescent="0.3">
      <c r="G6429" s="2"/>
    </row>
    <row r="6430" spans="7:7" x14ac:dyDescent="0.3">
      <c r="G6430" s="2"/>
    </row>
    <row r="6431" spans="7:7" x14ac:dyDescent="0.3">
      <c r="G6431" s="2"/>
    </row>
    <row r="6432" spans="7:7" x14ac:dyDescent="0.3">
      <c r="G6432" s="2"/>
    </row>
    <row r="6433" spans="7:7" x14ac:dyDescent="0.3">
      <c r="G6433" s="2"/>
    </row>
    <row r="6434" spans="7:7" x14ac:dyDescent="0.3">
      <c r="G6434" s="2"/>
    </row>
    <row r="6435" spans="7:7" x14ac:dyDescent="0.3">
      <c r="G6435" s="2"/>
    </row>
    <row r="6436" spans="7:7" x14ac:dyDescent="0.3">
      <c r="G6436" s="2"/>
    </row>
    <row r="6437" spans="7:7" x14ac:dyDescent="0.3">
      <c r="G6437" s="2"/>
    </row>
    <row r="6438" spans="7:7" x14ac:dyDescent="0.3">
      <c r="G6438" s="2"/>
    </row>
    <row r="6439" spans="7:7" x14ac:dyDescent="0.3">
      <c r="G6439" s="2"/>
    </row>
    <row r="6440" spans="7:7" x14ac:dyDescent="0.3">
      <c r="G6440" s="2"/>
    </row>
    <row r="6441" spans="7:7" x14ac:dyDescent="0.3">
      <c r="G6441" s="2"/>
    </row>
    <row r="6442" spans="7:7" x14ac:dyDescent="0.3">
      <c r="G6442" s="2"/>
    </row>
    <row r="6443" spans="7:7" x14ac:dyDescent="0.3">
      <c r="G6443" s="2"/>
    </row>
    <row r="6444" spans="7:7" x14ac:dyDescent="0.3">
      <c r="G6444" s="2"/>
    </row>
    <row r="6445" spans="7:7" x14ac:dyDescent="0.3">
      <c r="G6445" s="2"/>
    </row>
    <row r="6446" spans="7:7" x14ac:dyDescent="0.3">
      <c r="G6446" s="2"/>
    </row>
    <row r="6447" spans="7:7" x14ac:dyDescent="0.3">
      <c r="G6447" s="2"/>
    </row>
    <row r="6448" spans="7:7" x14ac:dyDescent="0.3">
      <c r="G6448" s="2"/>
    </row>
    <row r="6449" spans="7:7" x14ac:dyDescent="0.3">
      <c r="G6449" s="2"/>
    </row>
    <row r="6450" spans="7:7" x14ac:dyDescent="0.3">
      <c r="G6450" s="2"/>
    </row>
    <row r="6451" spans="7:7" x14ac:dyDescent="0.3">
      <c r="G6451" s="2"/>
    </row>
    <row r="6452" spans="7:7" x14ac:dyDescent="0.3">
      <c r="G6452" s="2"/>
    </row>
    <row r="6453" spans="7:7" x14ac:dyDescent="0.3">
      <c r="G6453" s="2"/>
    </row>
    <row r="6454" spans="7:7" x14ac:dyDescent="0.3">
      <c r="G6454" s="2"/>
    </row>
    <row r="6455" spans="7:7" x14ac:dyDescent="0.3">
      <c r="G6455" s="2"/>
    </row>
    <row r="6456" spans="7:7" x14ac:dyDescent="0.3">
      <c r="G6456" s="2"/>
    </row>
    <row r="6457" spans="7:7" x14ac:dyDescent="0.3">
      <c r="G6457" s="2"/>
    </row>
    <row r="6458" spans="7:7" x14ac:dyDescent="0.3">
      <c r="G6458" s="2"/>
    </row>
    <row r="6459" spans="7:7" x14ac:dyDescent="0.3">
      <c r="G6459" s="2"/>
    </row>
    <row r="6460" spans="7:7" x14ac:dyDescent="0.3">
      <c r="G6460" s="2"/>
    </row>
    <row r="6461" spans="7:7" x14ac:dyDescent="0.3">
      <c r="G6461" s="2"/>
    </row>
    <row r="6462" spans="7:7" x14ac:dyDescent="0.3">
      <c r="G6462" s="2"/>
    </row>
    <row r="6463" spans="7:7" x14ac:dyDescent="0.3">
      <c r="G6463" s="2"/>
    </row>
    <row r="6464" spans="7:7" x14ac:dyDescent="0.3">
      <c r="G6464" s="2"/>
    </row>
    <row r="6465" spans="7:7" x14ac:dyDescent="0.3">
      <c r="G6465" s="2"/>
    </row>
    <row r="6466" spans="7:7" x14ac:dyDescent="0.3">
      <c r="G6466" s="2"/>
    </row>
    <row r="6467" spans="7:7" x14ac:dyDescent="0.3">
      <c r="G6467" s="2"/>
    </row>
    <row r="6468" spans="7:7" x14ac:dyDescent="0.3">
      <c r="G6468" s="2"/>
    </row>
    <row r="6469" spans="7:7" x14ac:dyDescent="0.3">
      <c r="G6469" s="2"/>
    </row>
    <row r="6470" spans="7:7" x14ac:dyDescent="0.3">
      <c r="G6470" s="2"/>
    </row>
    <row r="6471" spans="7:7" x14ac:dyDescent="0.3">
      <c r="G6471" s="2"/>
    </row>
    <row r="6472" spans="7:7" x14ac:dyDescent="0.3">
      <c r="G6472" s="2"/>
    </row>
    <row r="6473" spans="7:7" x14ac:dyDescent="0.3">
      <c r="G6473" s="2"/>
    </row>
    <row r="6474" spans="7:7" x14ac:dyDescent="0.3">
      <c r="G6474" s="2"/>
    </row>
    <row r="6475" spans="7:7" x14ac:dyDescent="0.3">
      <c r="G6475" s="2"/>
    </row>
    <row r="6476" spans="7:7" x14ac:dyDescent="0.3">
      <c r="G6476" s="2"/>
    </row>
    <row r="6477" spans="7:7" x14ac:dyDescent="0.3">
      <c r="G6477" s="2"/>
    </row>
    <row r="6478" spans="7:7" x14ac:dyDescent="0.3">
      <c r="G6478" s="2"/>
    </row>
    <row r="6479" spans="7:7" x14ac:dyDescent="0.3">
      <c r="G6479" s="2"/>
    </row>
    <row r="6480" spans="7:7" x14ac:dyDescent="0.3">
      <c r="G6480" s="2"/>
    </row>
    <row r="6481" spans="7:7" x14ac:dyDescent="0.3">
      <c r="G6481" s="2"/>
    </row>
    <row r="6482" spans="7:7" x14ac:dyDescent="0.3">
      <c r="G6482" s="2"/>
    </row>
    <row r="6483" spans="7:7" x14ac:dyDescent="0.3">
      <c r="G6483" s="2"/>
    </row>
    <row r="6484" spans="7:7" x14ac:dyDescent="0.3">
      <c r="G6484" s="2"/>
    </row>
    <row r="6485" spans="7:7" x14ac:dyDescent="0.3">
      <c r="G6485" s="2"/>
    </row>
    <row r="6486" spans="7:7" x14ac:dyDescent="0.3">
      <c r="G6486" s="2"/>
    </row>
    <row r="6487" spans="7:7" x14ac:dyDescent="0.3">
      <c r="G6487" s="2"/>
    </row>
    <row r="6488" spans="7:7" x14ac:dyDescent="0.3">
      <c r="G6488" s="2"/>
    </row>
    <row r="6489" spans="7:7" x14ac:dyDescent="0.3">
      <c r="G6489" s="2"/>
    </row>
    <row r="6490" spans="7:7" x14ac:dyDescent="0.3">
      <c r="G6490" s="2"/>
    </row>
    <row r="6491" spans="7:7" x14ac:dyDescent="0.3">
      <c r="G6491" s="2"/>
    </row>
    <row r="6492" spans="7:7" x14ac:dyDescent="0.3">
      <c r="G6492" s="2"/>
    </row>
    <row r="6493" spans="7:7" x14ac:dyDescent="0.3">
      <c r="G6493" s="2"/>
    </row>
    <row r="6494" spans="7:7" x14ac:dyDescent="0.3">
      <c r="G6494" s="2"/>
    </row>
    <row r="6495" spans="7:7" x14ac:dyDescent="0.3">
      <c r="G6495" s="2"/>
    </row>
    <row r="6496" spans="7:7" x14ac:dyDescent="0.3">
      <c r="G6496" s="2"/>
    </row>
    <row r="6497" spans="7:7" x14ac:dyDescent="0.3">
      <c r="G6497" s="2"/>
    </row>
    <row r="6498" spans="7:7" x14ac:dyDescent="0.3">
      <c r="G6498" s="2"/>
    </row>
    <row r="6499" spans="7:7" x14ac:dyDescent="0.3">
      <c r="G6499" s="2"/>
    </row>
    <row r="6500" spans="7:7" x14ac:dyDescent="0.3">
      <c r="G6500" s="2"/>
    </row>
    <row r="6501" spans="7:7" x14ac:dyDescent="0.3">
      <c r="G6501" s="2"/>
    </row>
    <row r="6502" spans="7:7" x14ac:dyDescent="0.3">
      <c r="G6502" s="2"/>
    </row>
    <row r="6503" spans="7:7" x14ac:dyDescent="0.3">
      <c r="G6503" s="2"/>
    </row>
    <row r="6504" spans="7:7" x14ac:dyDescent="0.3">
      <c r="G6504" s="2"/>
    </row>
    <row r="6505" spans="7:7" x14ac:dyDescent="0.3">
      <c r="G6505" s="2"/>
    </row>
    <row r="6506" spans="7:7" x14ac:dyDescent="0.3">
      <c r="G6506" s="2"/>
    </row>
    <row r="6507" spans="7:7" x14ac:dyDescent="0.3">
      <c r="G6507" s="2"/>
    </row>
    <row r="6508" spans="7:7" x14ac:dyDescent="0.3">
      <c r="G6508" s="2"/>
    </row>
    <row r="6509" spans="7:7" x14ac:dyDescent="0.3">
      <c r="G6509" s="2"/>
    </row>
    <row r="6510" spans="7:7" x14ac:dyDescent="0.3">
      <c r="G6510" s="2"/>
    </row>
    <row r="6511" spans="7:7" x14ac:dyDescent="0.3">
      <c r="G6511" s="2"/>
    </row>
    <row r="6512" spans="7:7" x14ac:dyDescent="0.3">
      <c r="G6512" s="2"/>
    </row>
    <row r="6513" spans="7:7" x14ac:dyDescent="0.3">
      <c r="G6513" s="2"/>
    </row>
    <row r="6514" spans="7:7" x14ac:dyDescent="0.3">
      <c r="G6514" s="2"/>
    </row>
    <row r="6515" spans="7:7" x14ac:dyDescent="0.3">
      <c r="G6515" s="2"/>
    </row>
    <row r="6516" spans="7:7" x14ac:dyDescent="0.3">
      <c r="G6516" s="2"/>
    </row>
    <row r="6517" spans="7:7" x14ac:dyDescent="0.3">
      <c r="G6517" s="2"/>
    </row>
    <row r="6518" spans="7:7" x14ac:dyDescent="0.3">
      <c r="G6518" s="2"/>
    </row>
    <row r="6519" spans="7:7" x14ac:dyDescent="0.3">
      <c r="G6519" s="2"/>
    </row>
    <row r="6520" spans="7:7" x14ac:dyDescent="0.3">
      <c r="G6520" s="2"/>
    </row>
    <row r="6521" spans="7:7" x14ac:dyDescent="0.3">
      <c r="G6521" s="2"/>
    </row>
    <row r="6522" spans="7:7" x14ac:dyDescent="0.3">
      <c r="G6522" s="2"/>
    </row>
    <row r="6523" spans="7:7" x14ac:dyDescent="0.3">
      <c r="G6523" s="2"/>
    </row>
    <row r="6524" spans="7:7" x14ac:dyDescent="0.3">
      <c r="G6524" s="2"/>
    </row>
    <row r="6525" spans="7:7" x14ac:dyDescent="0.3">
      <c r="G6525" s="2"/>
    </row>
    <row r="6526" spans="7:7" x14ac:dyDescent="0.3">
      <c r="G6526" s="2"/>
    </row>
    <row r="6527" spans="7:7" x14ac:dyDescent="0.3">
      <c r="G6527" s="2"/>
    </row>
    <row r="6528" spans="7:7" x14ac:dyDescent="0.3">
      <c r="G6528" s="2"/>
    </row>
    <row r="6529" spans="7:7" x14ac:dyDescent="0.3">
      <c r="G6529" s="2"/>
    </row>
    <row r="6530" spans="7:7" x14ac:dyDescent="0.3">
      <c r="G6530" s="2"/>
    </row>
    <row r="6531" spans="7:7" x14ac:dyDescent="0.3">
      <c r="G6531" s="2"/>
    </row>
    <row r="6532" spans="7:7" x14ac:dyDescent="0.3">
      <c r="G6532" s="2"/>
    </row>
    <row r="6533" spans="7:7" x14ac:dyDescent="0.3">
      <c r="G6533" s="2"/>
    </row>
    <row r="6534" spans="7:7" x14ac:dyDescent="0.3">
      <c r="G6534" s="2"/>
    </row>
    <row r="6535" spans="7:7" x14ac:dyDescent="0.3">
      <c r="G6535" s="2"/>
    </row>
    <row r="6536" spans="7:7" x14ac:dyDescent="0.3">
      <c r="G6536" s="2"/>
    </row>
    <row r="6537" spans="7:7" x14ac:dyDescent="0.3">
      <c r="G6537" s="2"/>
    </row>
    <row r="6538" spans="7:7" x14ac:dyDescent="0.3">
      <c r="G6538" s="2"/>
    </row>
    <row r="6539" spans="7:7" x14ac:dyDescent="0.3">
      <c r="G6539" s="2"/>
    </row>
    <row r="6540" spans="7:7" x14ac:dyDescent="0.3">
      <c r="G6540" s="2"/>
    </row>
    <row r="6541" spans="7:7" x14ac:dyDescent="0.3">
      <c r="G6541" s="2"/>
    </row>
    <row r="6542" spans="7:7" x14ac:dyDescent="0.3">
      <c r="G6542" s="2"/>
    </row>
    <row r="6543" spans="7:7" x14ac:dyDescent="0.3">
      <c r="G6543" s="2"/>
    </row>
    <row r="6544" spans="7:7" x14ac:dyDescent="0.3">
      <c r="G6544" s="2"/>
    </row>
    <row r="6545" spans="7:7" x14ac:dyDescent="0.3">
      <c r="G6545" s="2"/>
    </row>
    <row r="6546" spans="7:7" x14ac:dyDescent="0.3">
      <c r="G6546" s="2"/>
    </row>
    <row r="6547" spans="7:7" x14ac:dyDescent="0.3">
      <c r="G6547" s="2"/>
    </row>
    <row r="6548" spans="7:7" x14ac:dyDescent="0.3">
      <c r="G6548" s="2"/>
    </row>
    <row r="6549" spans="7:7" x14ac:dyDescent="0.3">
      <c r="G6549" s="2"/>
    </row>
    <row r="6550" spans="7:7" x14ac:dyDescent="0.3">
      <c r="G6550" s="2"/>
    </row>
    <row r="6551" spans="7:7" x14ac:dyDescent="0.3">
      <c r="G6551" s="2"/>
    </row>
    <row r="6552" spans="7:7" x14ac:dyDescent="0.3">
      <c r="G6552" s="2"/>
    </row>
    <row r="6553" spans="7:7" x14ac:dyDescent="0.3">
      <c r="G6553" s="2"/>
    </row>
    <row r="6554" spans="7:7" x14ac:dyDescent="0.3">
      <c r="G6554" s="2"/>
    </row>
    <row r="6555" spans="7:7" x14ac:dyDescent="0.3">
      <c r="G6555" s="2"/>
    </row>
    <row r="6556" spans="7:7" x14ac:dyDescent="0.3">
      <c r="G6556" s="2"/>
    </row>
    <row r="6557" spans="7:7" x14ac:dyDescent="0.3">
      <c r="G6557" s="2"/>
    </row>
    <row r="6558" spans="7:7" x14ac:dyDescent="0.3">
      <c r="G6558" s="2"/>
    </row>
    <row r="6559" spans="7:7" x14ac:dyDescent="0.3">
      <c r="G6559" s="2"/>
    </row>
    <row r="6560" spans="7:7" x14ac:dyDescent="0.3">
      <c r="G6560" s="2"/>
    </row>
    <row r="6561" spans="7:7" x14ac:dyDescent="0.3">
      <c r="G6561" s="2"/>
    </row>
    <row r="6562" spans="7:7" x14ac:dyDescent="0.3">
      <c r="G6562" s="2"/>
    </row>
    <row r="6563" spans="7:7" x14ac:dyDescent="0.3">
      <c r="G6563" s="2"/>
    </row>
    <row r="6564" spans="7:7" x14ac:dyDescent="0.3">
      <c r="G6564" s="2"/>
    </row>
    <row r="6565" spans="7:7" x14ac:dyDescent="0.3">
      <c r="G6565" s="2"/>
    </row>
    <row r="6566" spans="7:7" x14ac:dyDescent="0.3">
      <c r="G6566" s="2"/>
    </row>
    <row r="6567" spans="7:7" x14ac:dyDescent="0.3">
      <c r="G6567" s="2"/>
    </row>
    <row r="6568" spans="7:7" x14ac:dyDescent="0.3">
      <c r="G6568" s="2"/>
    </row>
    <row r="6569" spans="7:7" x14ac:dyDescent="0.3">
      <c r="G6569" s="2"/>
    </row>
  </sheetData>
  <autoFilter ref="A15:H15" xr:uid="{4495893A-3D05-42AD-95A3-CCEDC4BE8C94}"/>
  <sortState xmlns:xlrd2="http://schemas.microsoft.com/office/spreadsheetml/2017/richdata2" ref="B21:H65">
    <sortCondition ref="B21:B65"/>
    <sortCondition ref="C21:C65" customList="12to17,18to24,25to64,65+,ALL,18+"/>
  </sortState>
  <phoneticPr fontId="17" type="noConversion"/>
  <hyperlinks>
    <hyperlink ref="E6" r:id="rId1" xr:uid="{8BE3A84A-1714-4AB6-8F6B-6F792636D29A}"/>
    <hyperlink ref="D5" r:id="rId2" xr:uid="{7BAC012A-B55E-4C9F-A444-5B5B54CAFEBD}"/>
    <hyperlink ref="E12" r:id="rId3" xr:uid="{184C00A7-D38F-4DFC-A2A7-23C108A019B1}"/>
    <hyperlink ref="E10" r:id="rId4" xr:uid="{C4188998-0C5C-4F83-85F4-967B86F336E5}"/>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83622-2CA9-47CF-88EE-E566D346BDC1}">
  <sheetPr codeName="Sheet14"/>
  <dimension ref="A1:B21"/>
  <sheetViews>
    <sheetView showGridLines="0" workbookViewId="0">
      <selection activeCell="A9" sqref="A9"/>
    </sheetView>
  </sheetViews>
  <sheetFormatPr defaultColWidth="8.77734375" defaultRowHeight="14.4" x14ac:dyDescent="0.3"/>
  <cols>
    <col min="1" max="1" width="42.44140625" style="81" customWidth="1"/>
    <col min="2" max="2" width="154.5546875" style="81" customWidth="1"/>
    <col min="3" max="16384" width="8.77734375" style="81"/>
  </cols>
  <sheetData>
    <row r="1" spans="1:2" s="2" customFormat="1" ht="23.4" x14ac:dyDescent="0.45">
      <c r="A1" s="1" t="s">
        <v>847</v>
      </c>
    </row>
    <row r="2" spans="1:2" s="2" customFormat="1" x14ac:dyDescent="0.3">
      <c r="A2" s="3" t="s">
        <v>848</v>
      </c>
    </row>
    <row r="3" spans="1:2" x14ac:dyDescent="0.3">
      <c r="A3" s="122" t="s">
        <v>862</v>
      </c>
    </row>
    <row r="4" spans="1:2" x14ac:dyDescent="0.3">
      <c r="A4" s="122" t="s">
        <v>866</v>
      </c>
    </row>
    <row r="5" spans="1:2" x14ac:dyDescent="0.3">
      <c r="A5" s="122" t="s">
        <v>885</v>
      </c>
    </row>
    <row r="6" spans="1:2" x14ac:dyDescent="0.3">
      <c r="A6" s="122" t="s">
        <v>869</v>
      </c>
    </row>
    <row r="8" spans="1:2" ht="18" x14ac:dyDescent="0.35">
      <c r="A8" s="206" t="s">
        <v>880</v>
      </c>
    </row>
    <row r="9" spans="1:2" s="142" customFormat="1" x14ac:dyDescent="0.3">
      <c r="A9" s="140" t="s">
        <v>870</v>
      </c>
      <c r="B9" s="141" t="s">
        <v>871</v>
      </c>
    </row>
    <row r="10" spans="1:2" s="142" customFormat="1" ht="17.100000000000001" customHeight="1" x14ac:dyDescent="0.3">
      <c r="A10" s="251" t="s">
        <v>3</v>
      </c>
      <c r="B10" s="252" t="s">
        <v>886</v>
      </c>
    </row>
    <row r="11" spans="1:2" s="142" customFormat="1" ht="17.100000000000001" customHeight="1" x14ac:dyDescent="0.3">
      <c r="A11" s="144" t="s">
        <v>6</v>
      </c>
      <c r="B11" s="143" t="s">
        <v>882</v>
      </c>
    </row>
    <row r="12" spans="1:2" s="142" customFormat="1" ht="17.100000000000001" customHeight="1" x14ac:dyDescent="0.3">
      <c r="A12" s="251" t="s">
        <v>863</v>
      </c>
      <c r="B12" s="252" t="s">
        <v>887</v>
      </c>
    </row>
    <row r="13" spans="1:2" s="101" customFormat="1" ht="17.100000000000001" customHeight="1" x14ac:dyDescent="0.3">
      <c r="A13" s="253" t="s">
        <v>883</v>
      </c>
      <c r="B13" s="254" t="s">
        <v>888</v>
      </c>
    </row>
    <row r="14" spans="1:2" s="101" customFormat="1" ht="17.100000000000001" customHeight="1" x14ac:dyDescent="0.3">
      <c r="A14" s="253" t="s">
        <v>864</v>
      </c>
      <c r="B14" s="254" t="s">
        <v>889</v>
      </c>
    </row>
    <row r="15" spans="1:2" s="101" customFormat="1" ht="17.100000000000001" customHeight="1" x14ac:dyDescent="0.3">
      <c r="A15" s="145" t="s">
        <v>867</v>
      </c>
      <c r="B15" s="146" t="s">
        <v>890</v>
      </c>
    </row>
    <row r="16" spans="1:2" s="101" customFormat="1" ht="17.100000000000001" customHeight="1" x14ac:dyDescent="0.3">
      <c r="A16" s="253" t="s">
        <v>7</v>
      </c>
      <c r="B16" s="254" t="s">
        <v>891</v>
      </c>
    </row>
    <row r="17" spans="1:2" s="101" customFormat="1" ht="17.100000000000001" customHeight="1" x14ac:dyDescent="0.3">
      <c r="A17" s="145" t="s">
        <v>8</v>
      </c>
      <c r="B17" s="146" t="s">
        <v>892</v>
      </c>
    </row>
    <row r="18" spans="1:2" s="101" customFormat="1" ht="17.100000000000001" customHeight="1" x14ac:dyDescent="0.3">
      <c r="A18" s="253" t="s">
        <v>865</v>
      </c>
      <c r="B18" s="254" t="s">
        <v>952</v>
      </c>
    </row>
    <row r="19" spans="1:2" s="101" customFormat="1" ht="17.100000000000001" customHeight="1" x14ac:dyDescent="0.3">
      <c r="A19" s="145" t="s">
        <v>868</v>
      </c>
      <c r="B19" s="146" t="s">
        <v>953</v>
      </c>
    </row>
    <row r="20" spans="1:2" s="101" customFormat="1" ht="17.100000000000001" customHeight="1" x14ac:dyDescent="0.3">
      <c r="A20" s="253" t="s">
        <v>956</v>
      </c>
      <c r="B20" s="254" t="s">
        <v>957</v>
      </c>
    </row>
    <row r="21" spans="1:2" s="101" customFormat="1" ht="17.100000000000001" customHeight="1" x14ac:dyDescent="0.3">
      <c r="A21" s="147" t="s">
        <v>1010</v>
      </c>
      <c r="B21" s="148" t="s">
        <v>1008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1F3E7-477B-44E0-9D65-BE01DA6E7ABC}">
  <sheetPr codeName="Sheet2"/>
  <dimension ref="A1:C22"/>
  <sheetViews>
    <sheetView showGridLines="0" zoomScaleNormal="100" workbookViewId="0">
      <selection activeCell="A10" sqref="A10"/>
    </sheetView>
  </sheetViews>
  <sheetFormatPr defaultColWidth="8.77734375" defaultRowHeight="14.4" x14ac:dyDescent="0.3"/>
  <cols>
    <col min="1" max="1" width="21.5546875" style="48" customWidth="1"/>
    <col min="2" max="2" width="77.109375" style="48" customWidth="1"/>
    <col min="3" max="3" width="70.21875" style="48" customWidth="1"/>
    <col min="4" max="16384" width="8.77734375" style="48"/>
  </cols>
  <sheetData>
    <row r="1" spans="1:3" ht="23.4" x14ac:dyDescent="0.45">
      <c r="A1" s="1" t="s">
        <v>763</v>
      </c>
    </row>
    <row r="2" spans="1:3" x14ac:dyDescent="0.3">
      <c r="A2" s="3" t="s">
        <v>767</v>
      </c>
    </row>
    <row r="3" spans="1:3" x14ac:dyDescent="0.3">
      <c r="A3" s="3" t="s">
        <v>764</v>
      </c>
    </row>
    <row r="4" spans="1:3" x14ac:dyDescent="0.3">
      <c r="A4" s="3" t="s">
        <v>1104</v>
      </c>
      <c r="C4" s="477" t="s">
        <v>1350</v>
      </c>
    </row>
    <row r="5" spans="1:3" s="122" customFormat="1" x14ac:dyDescent="0.3">
      <c r="A5" s="122" t="s">
        <v>765</v>
      </c>
    </row>
    <row r="6" spans="1:3" s="122" customFormat="1" x14ac:dyDescent="0.3">
      <c r="A6" s="122" t="s">
        <v>778</v>
      </c>
    </row>
    <row r="7" spans="1:3" s="122" customFormat="1" x14ac:dyDescent="0.3">
      <c r="A7" s="122" t="s">
        <v>766</v>
      </c>
      <c r="C7" s="126" t="s">
        <v>768</v>
      </c>
    </row>
    <row r="9" spans="1:3" ht="18" x14ac:dyDescent="0.35">
      <c r="A9" s="206" t="s">
        <v>878</v>
      </c>
    </row>
    <row r="10" spans="1:3" x14ac:dyDescent="0.3">
      <c r="A10" s="93" t="s">
        <v>761</v>
      </c>
      <c r="B10" s="94" t="s">
        <v>745</v>
      </c>
      <c r="C10" s="95" t="s">
        <v>762</v>
      </c>
    </row>
    <row r="11" spans="1:3" ht="44.1" customHeight="1" x14ac:dyDescent="0.3">
      <c r="A11" s="96" t="s">
        <v>769</v>
      </c>
      <c r="B11" s="292" t="s">
        <v>1013</v>
      </c>
      <c r="C11" s="293" t="s">
        <v>1012</v>
      </c>
    </row>
    <row r="12" spans="1:3" ht="57.6" customHeight="1" x14ac:dyDescent="0.3">
      <c r="A12" s="231" t="s">
        <v>770</v>
      </c>
      <c r="B12" s="294" t="s">
        <v>1014</v>
      </c>
      <c r="C12" s="233" t="s">
        <v>835</v>
      </c>
    </row>
    <row r="13" spans="1:3" ht="29.55" customHeight="1" x14ac:dyDescent="0.3">
      <c r="A13" s="99" t="s">
        <v>771</v>
      </c>
      <c r="B13" s="156" t="s">
        <v>1015</v>
      </c>
      <c r="C13" s="157" t="s">
        <v>1016</v>
      </c>
    </row>
    <row r="14" spans="1:3" ht="43.2" x14ac:dyDescent="0.3">
      <c r="A14" s="231" t="s">
        <v>772</v>
      </c>
      <c r="B14" s="232" t="s">
        <v>831</v>
      </c>
      <c r="C14" s="233" t="s">
        <v>838</v>
      </c>
    </row>
    <row r="15" spans="1:3" ht="43.35" customHeight="1" x14ac:dyDescent="0.3">
      <c r="A15" s="96" t="s">
        <v>773</v>
      </c>
      <c r="B15" s="98" t="s">
        <v>832</v>
      </c>
      <c r="C15" s="97" t="s">
        <v>833</v>
      </c>
    </row>
    <row r="16" spans="1:3" ht="43.2" x14ac:dyDescent="0.3">
      <c r="A16" s="231" t="s">
        <v>834</v>
      </c>
      <c r="B16" s="232" t="s">
        <v>836</v>
      </c>
      <c r="C16" s="233" t="s">
        <v>835</v>
      </c>
    </row>
    <row r="17" spans="1:3" ht="43.2" x14ac:dyDescent="0.3">
      <c r="A17" s="99" t="s">
        <v>407</v>
      </c>
      <c r="B17" s="156" t="s">
        <v>1017</v>
      </c>
      <c r="C17" s="157" t="s">
        <v>1018</v>
      </c>
    </row>
    <row r="18" spans="1:3" ht="45" customHeight="1" x14ac:dyDescent="0.3">
      <c r="A18" s="96" t="s">
        <v>774</v>
      </c>
      <c r="B18" s="292" t="s">
        <v>1021</v>
      </c>
      <c r="C18" s="293" t="s">
        <v>1022</v>
      </c>
    </row>
    <row r="19" spans="1:3" ht="45.75" customHeight="1" x14ac:dyDescent="0.3">
      <c r="A19" s="231" t="s">
        <v>775</v>
      </c>
      <c r="B19" s="294" t="s">
        <v>1023</v>
      </c>
      <c r="C19" s="296" t="s">
        <v>1024</v>
      </c>
    </row>
    <row r="20" spans="1:3" ht="43.2" x14ac:dyDescent="0.3">
      <c r="A20" s="231" t="s">
        <v>1011</v>
      </c>
      <c r="B20" s="292" t="s">
        <v>1025</v>
      </c>
      <c r="C20" s="293" t="s">
        <v>1026</v>
      </c>
    </row>
    <row r="21" spans="1:3" ht="43.2" x14ac:dyDescent="0.3">
      <c r="A21" s="231" t="s">
        <v>776</v>
      </c>
      <c r="B21" s="232" t="s">
        <v>837</v>
      </c>
      <c r="C21" s="233" t="s">
        <v>839</v>
      </c>
    </row>
    <row r="22" spans="1:3" ht="28.8" x14ac:dyDescent="0.3">
      <c r="A22" s="99" t="s">
        <v>777</v>
      </c>
      <c r="B22" s="156" t="s">
        <v>1027</v>
      </c>
      <c r="C22" s="100" t="s">
        <v>835</v>
      </c>
    </row>
  </sheetData>
  <hyperlinks>
    <hyperlink ref="A11" location="Outputs!A1" display="Outputs" xr:uid="{8E9E4E1F-AB6B-46A2-8F09-4F11261423EE}"/>
    <hyperlink ref="A12" location="'Report data'!A1" display="Report data" xr:uid="{EFDE2EFD-04E6-4FEE-957E-76D1CADA37BC}"/>
    <hyperlink ref="A13" location="'Care profile viewer'!A1" display="Care profile viewer" xr:uid="{DCFEC6EB-26A0-44AE-8A95-C2EE3006DC3E}"/>
    <hyperlink ref="A14" location="Epidemiology!A1" display="Epidemiology" xr:uid="{1CDBA18C-BA43-47FF-B9EC-7D8BC4751195}"/>
    <hyperlink ref="A15" location="'Care profiles'!A1" display="Care profiles" xr:uid="{6CC3F34F-3DE7-4B46-951B-3A3C0DE5AC0E}"/>
    <hyperlink ref="A17" location="'Workforce distribution'!A1" display="Workforce distribution" xr:uid="{9F36C959-51F5-4ADE-A619-7E917CF6F616}"/>
    <hyperlink ref="A18" location="'Workforce hours'!A1" display="Workforce hours" xr:uid="{F0BBB6EB-C4FB-4B6D-A1C5-D471677A19A2}"/>
    <hyperlink ref="A19" location="'Workforce costs'!A1" display="Workforce costs" xr:uid="{DF566393-86B0-4A17-A3E7-5C114151AF80}"/>
    <hyperlink ref="A21" location="Populations!A1" display="Populations" xr:uid="{76EE4107-66C4-4932-A3E4-5D53CD327FA9}"/>
    <hyperlink ref="A22" location="Formulas!A1" display="Formulas" xr:uid="{62C3A010-375C-4DF8-B979-244BDEEC26B3}"/>
    <hyperlink ref="A16" location="'CP Levels of Evidence'!A1" display="CP Levels of Evidence" xr:uid="{78AD55D0-939C-44BC-A5ED-9A5CC7D9B467}"/>
    <hyperlink ref="A20" location="'Bed parameters'!A1" display="Bed parameters" xr:uid="{862E5793-5FF3-441B-999F-522BDF553F79}"/>
    <hyperlink ref="C4" r:id="rId1" xr:uid="{FE1697EA-7F19-422D-9BCE-B53304D102B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BD904-A086-4DC4-8D03-A9EE6D333490}">
  <sheetPr codeName="Sheet3">
    <tabColor rgb="FF54B7B2"/>
  </sheetPr>
  <dimension ref="A1:J543"/>
  <sheetViews>
    <sheetView zoomScaleNormal="100" workbookViewId="0">
      <selection activeCell="A4" sqref="A4"/>
    </sheetView>
  </sheetViews>
  <sheetFormatPr defaultColWidth="8.77734375" defaultRowHeight="14.4" x14ac:dyDescent="0.3"/>
  <cols>
    <col min="1" max="1" width="23.33203125" style="81" bestFit="1" customWidth="1"/>
    <col min="2" max="2" width="25" style="81" bestFit="1" customWidth="1"/>
    <col min="3" max="3" width="28.33203125" style="81" bestFit="1" customWidth="1"/>
    <col min="4" max="4" width="15.33203125" style="81" bestFit="1" customWidth="1"/>
    <col min="5" max="5" width="11.6640625" style="81" bestFit="1" customWidth="1"/>
    <col min="6" max="6" width="36.109375" style="81" bestFit="1" customWidth="1"/>
    <col min="7" max="7" width="26.6640625" style="81" bestFit="1" customWidth="1"/>
    <col min="8" max="8" width="21.21875" style="81" customWidth="1"/>
    <col min="9" max="10" width="16.5546875" style="81" customWidth="1"/>
    <col min="11" max="16384" width="8.77734375" style="81"/>
  </cols>
  <sheetData>
    <row r="1" spans="1:10" ht="23.4" x14ac:dyDescent="0.45">
      <c r="A1" s="1" t="s">
        <v>746</v>
      </c>
    </row>
    <row r="2" spans="1:10" x14ac:dyDescent="0.3">
      <c r="A2" s="3" t="s">
        <v>1337</v>
      </c>
    </row>
    <row r="3" spans="1:10" ht="15" thickBot="1" x14ac:dyDescent="0.35">
      <c r="A3" s="4" t="s">
        <v>1330</v>
      </c>
    </row>
    <row r="4" spans="1:10" ht="15" thickBot="1" x14ac:dyDescent="0.35">
      <c r="A4" s="340" t="s">
        <v>400</v>
      </c>
    </row>
    <row r="6" spans="1:10" x14ac:dyDescent="0.3">
      <c r="A6" s="3" t="s">
        <v>753</v>
      </c>
    </row>
    <row r="7" spans="1:10" x14ac:dyDescent="0.3">
      <c r="A7" s="3" t="s">
        <v>1331</v>
      </c>
    </row>
    <row r="8" spans="1:10" x14ac:dyDescent="0.3">
      <c r="A8" s="412" t="s">
        <v>1349</v>
      </c>
    </row>
    <row r="9" spans="1:10" x14ac:dyDescent="0.3">
      <c r="A9" s="412" t="s">
        <v>1348</v>
      </c>
    </row>
    <row r="10" spans="1:10" x14ac:dyDescent="0.3">
      <c r="A10" s="85" t="s">
        <v>367</v>
      </c>
      <c r="B10" s="86" t="s">
        <v>0</v>
      </c>
      <c r="C10" s="476" t="s">
        <v>1</v>
      </c>
      <c r="D10" s="87" t="s">
        <v>2</v>
      </c>
      <c r="E10" s="473" t="s">
        <v>1346</v>
      </c>
      <c r="F10" s="474"/>
      <c r="G10" s="473" t="s">
        <v>1351</v>
      </c>
      <c r="H10" s="474"/>
      <c r="I10" s="475" t="s">
        <v>1347</v>
      </c>
      <c r="J10" s="474"/>
    </row>
    <row r="11" spans="1:10" x14ac:dyDescent="0.3">
      <c r="A11" s="105" t="str">
        <f t="shared" ref="A11:A15" si="0">$A$4&amp;" "&amp;B11</f>
        <v>Australia 12to17</v>
      </c>
      <c r="B11" s="81" t="s">
        <v>361</v>
      </c>
      <c r="C11" s="106">
        <f>VLOOKUP($A11,Populations!$D$15:$N$1920,3,FALSE)</f>
        <v>1959472</v>
      </c>
      <c r="D11" s="109">
        <f>VLOOKUP($A11,Populations!$D$15:$N$1920,5,FALSE)</f>
        <v>1</v>
      </c>
      <c r="E11" s="466">
        <f>VLOOKUP($A11,Populations!$D$15:$N$1920,6,FALSE)</f>
        <v>104013</v>
      </c>
      <c r="F11" s="470">
        <f>VLOOKUP($A11,Populations!$D$15:$N$1920,7,FALSE)</f>
        <v>5.6606823317354789E-2</v>
      </c>
      <c r="G11" s="466">
        <f>VLOOKUP($A11,Populations!$D$15:$N$1920,8,FALSE)</f>
        <v>314897</v>
      </c>
      <c r="H11" s="470">
        <f>VLOOKUP($A11,Populations!$D$15:$N$1920,9,FALSE)</f>
        <v>0.17137587457495765</v>
      </c>
      <c r="I11" s="469">
        <f>VLOOKUP($A11,Populations!$D$15:$N$1920,10,FALSE)</f>
        <v>509</v>
      </c>
      <c r="J11" s="470">
        <f>VLOOKUP($A11,Populations!$D$15:$N$1920,11,FALSE)</f>
        <v>2.7701222989947016E-4</v>
      </c>
    </row>
    <row r="12" spans="1:10" x14ac:dyDescent="0.3">
      <c r="A12" s="105" t="str">
        <f t="shared" si="0"/>
        <v>Australia 18to24</v>
      </c>
      <c r="B12" s="81" t="s">
        <v>362</v>
      </c>
      <c r="C12" s="106">
        <f>VLOOKUP($A12,Populations!$D$15:$N$1920,3,FALSE)</f>
        <v>2374194</v>
      </c>
      <c r="D12" s="109">
        <f>VLOOKUP($A12,Populations!$D$15:$N$1920,5,FALSE)</f>
        <v>1</v>
      </c>
      <c r="E12" s="467">
        <f>VLOOKUP($A12,Populations!$D$15:$N$1920,6,FALSE)</f>
        <v>100627</v>
      </c>
      <c r="F12" s="471">
        <f>VLOOKUP($A12,Populations!$D$15:$N$1920,7,FALSE)</f>
        <v>4.6795442063394997E-2</v>
      </c>
      <c r="G12" s="467">
        <f>VLOOKUP($A12,Populations!$D$15:$N$1920,8,FALSE)</f>
        <v>470249</v>
      </c>
      <c r="H12" s="471">
        <f>VLOOKUP($A12,Populations!$D$15:$N$1920,9,FALSE)</f>
        <v>0.21868394998230528</v>
      </c>
      <c r="I12" s="106">
        <f>VLOOKUP($A12,Populations!$D$15:$N$1920,10,FALSE)</f>
        <v>18937</v>
      </c>
      <c r="J12" s="471">
        <f>VLOOKUP($A12,Populations!$D$15:$N$1920,11,FALSE)</f>
        <v>8.8064365066484254E-3</v>
      </c>
    </row>
    <row r="13" spans="1:10" x14ac:dyDescent="0.3">
      <c r="A13" s="105" t="str">
        <f t="shared" si="0"/>
        <v>Australia 25to64</v>
      </c>
      <c r="B13" s="81" t="s">
        <v>364</v>
      </c>
      <c r="C13" s="106">
        <f>VLOOKUP($A13,Populations!$D$15:$N$1920,3,FALSE)</f>
        <v>13966174</v>
      </c>
      <c r="D13" s="109">
        <f>VLOOKUP($A13,Populations!$D$15:$N$1920,5,FALSE)</f>
        <v>1</v>
      </c>
      <c r="E13" s="467">
        <f>VLOOKUP($A13,Populations!$D$15:$N$1920,6,FALSE)</f>
        <v>349448</v>
      </c>
      <c r="F13" s="471">
        <f>VLOOKUP($A13,Populations!$D$15:$N$1920,7,FALSE)</f>
        <v>2.6138004517050013E-2</v>
      </c>
      <c r="G13" s="467">
        <f>VLOOKUP($A13,Populations!$D$15:$N$1920,8,FALSE)</f>
        <v>3334562</v>
      </c>
      <c r="H13" s="471">
        <f>VLOOKUP($A13,Populations!$D$15:$N$1920,9,FALSE)</f>
        <v>0.24941850180394029</v>
      </c>
      <c r="I13" s="106">
        <f>VLOOKUP($A13,Populations!$D$15:$N$1920,10,FALSE)</f>
        <v>273863</v>
      </c>
      <c r="J13" s="471">
        <f>VLOOKUP($A13,Populations!$D$15:$N$1920,11,FALSE)</f>
        <v>2.048439919831525E-2</v>
      </c>
    </row>
    <row r="14" spans="1:10" x14ac:dyDescent="0.3">
      <c r="A14" s="105" t="str">
        <f t="shared" si="0"/>
        <v>Australia 65+</v>
      </c>
      <c r="B14" s="81" t="s">
        <v>9</v>
      </c>
      <c r="C14" s="106">
        <f>VLOOKUP($A14,Populations!$D$15:$N$1920,3,FALSE)</f>
        <v>4559374</v>
      </c>
      <c r="D14" s="109">
        <f>VLOOKUP($A14,Populations!$D$15:$N$1920,5,FALSE)</f>
        <v>1</v>
      </c>
      <c r="E14" s="467">
        <f>VLOOKUP($A14,Populations!$D$15:$N$1920,6,FALSE)</f>
        <v>47677</v>
      </c>
      <c r="F14" s="471">
        <f>VLOOKUP($A14,Populations!$D$15:$N$1920,7,FALSE)</f>
        <v>1.0889903638388595E-2</v>
      </c>
      <c r="G14" s="467">
        <f>VLOOKUP($A14,Populations!$D$15:$N$1920,8,FALSE)</f>
        <v>719783</v>
      </c>
      <c r="H14" s="471">
        <f>VLOOKUP($A14,Populations!$D$15:$N$1920,9,FALSE)</f>
        <v>0.16440563606246739</v>
      </c>
      <c r="I14" s="106">
        <f>VLOOKUP($A14,Populations!$D$15:$N$1920,10,FALSE)</f>
        <v>263257</v>
      </c>
      <c r="J14" s="471">
        <f>VLOOKUP($A14,Populations!$D$15:$N$1920,11,FALSE)</f>
        <v>6.0130531747619738E-2</v>
      </c>
    </row>
    <row r="15" spans="1:10" x14ac:dyDescent="0.3">
      <c r="A15" s="107" t="str">
        <f t="shared" si="0"/>
        <v>Australia ALL</v>
      </c>
      <c r="B15" s="114" t="s">
        <v>850</v>
      </c>
      <c r="C15" s="108">
        <f>VLOOKUP($A15,Populations!$D$15:$N$1920,3,FALSE)</f>
        <v>26648878</v>
      </c>
      <c r="D15" s="110">
        <f>VLOOKUP($A15,Populations!$D$15:$N$1920,5,FALSE)</f>
        <v>1</v>
      </c>
      <c r="E15" s="468">
        <f>VLOOKUP($A15,Populations!$D$15:$N$1920,6,FALSE)</f>
        <v>812728</v>
      </c>
      <c r="F15" s="472">
        <f>VLOOKUP($A15,Populations!$D$15:$N$1920,7,FALSE)</f>
        <v>3.1968484337752415E-2</v>
      </c>
      <c r="G15" s="468">
        <f>VLOOKUP($A15,Populations!$D$15:$N$1920,8,FALSE)</f>
        <v>5606724</v>
      </c>
      <c r="H15" s="472">
        <f>VLOOKUP($A15,Populations!$D$15:$N$1920,9,FALSE)</f>
        <v>0.22053930513049946</v>
      </c>
      <c r="I15" s="108">
        <f>VLOOKUP($A15,Populations!$D$15:$N$1920,10,FALSE)</f>
        <v>556559</v>
      </c>
      <c r="J15" s="472">
        <f>VLOOKUP($A15,Populations!$D$15:$N$1920,11,FALSE)</f>
        <v>2.1892130792264011E-2</v>
      </c>
    </row>
    <row r="18" spans="1:7" ht="23.4" x14ac:dyDescent="0.45">
      <c r="A18" s="1" t="s">
        <v>401</v>
      </c>
    </row>
    <row r="19" spans="1:7" x14ac:dyDescent="0.3">
      <c r="A19" s="32" t="s">
        <v>1032</v>
      </c>
    </row>
    <row r="20" spans="1:7" s="4" customFormat="1" x14ac:dyDescent="0.3">
      <c r="A20" s="299" t="s">
        <v>1352</v>
      </c>
    </row>
    <row r="21" spans="1:7" s="4" customFormat="1" x14ac:dyDescent="0.3">
      <c r="A21" s="122" t="s">
        <v>1037</v>
      </c>
    </row>
    <row r="22" spans="1:7" x14ac:dyDescent="0.3">
      <c r="A22" s="124" t="s">
        <v>1038</v>
      </c>
    </row>
    <row r="23" spans="1:7" x14ac:dyDescent="0.3">
      <c r="A23" s="124" t="s">
        <v>1033</v>
      </c>
    </row>
    <row r="24" spans="1:7" x14ac:dyDescent="0.3">
      <c r="A24" s="4" t="s">
        <v>1039</v>
      </c>
    </row>
    <row r="25" spans="1:7" x14ac:dyDescent="0.3">
      <c r="A25" s="124" t="s">
        <v>1090</v>
      </c>
    </row>
    <row r="26" spans="1:7" x14ac:dyDescent="0.3">
      <c r="A26" s="124" t="s">
        <v>1036</v>
      </c>
    </row>
    <row r="27" spans="1:7" x14ac:dyDescent="0.3">
      <c r="A27" s="124" t="s">
        <v>1034</v>
      </c>
      <c r="C27" s="300" t="s">
        <v>1035</v>
      </c>
    </row>
    <row r="28" spans="1:7" x14ac:dyDescent="0.3">
      <c r="A28" s="124"/>
      <c r="C28" s="300"/>
    </row>
    <row r="29" spans="1:7" x14ac:dyDescent="0.3">
      <c r="A29" s="124"/>
      <c r="B29" s="331"/>
      <c r="C29" s="300"/>
      <c r="D29" s="331"/>
      <c r="E29" s="331"/>
      <c r="F29" s="331"/>
      <c r="G29" s="331"/>
    </row>
    <row r="30" spans="1:7" x14ac:dyDescent="0.3">
      <c r="A30" s="124"/>
      <c r="B30" s="331"/>
      <c r="C30" s="300"/>
      <c r="D30" s="331"/>
      <c r="E30" s="331"/>
      <c r="F30" s="331"/>
      <c r="G30" s="331"/>
    </row>
    <row r="31" spans="1:7" x14ac:dyDescent="0.3">
      <c r="A31" s="331"/>
      <c r="B31" s="331"/>
      <c r="C31" s="331"/>
      <c r="D31" s="331"/>
      <c r="E31" s="331"/>
      <c r="F31" s="331"/>
      <c r="G31" s="331"/>
    </row>
    <row r="32" spans="1:7" x14ac:dyDescent="0.3">
      <c r="A32" s="481" t="s">
        <v>442</v>
      </c>
      <c r="B32" s="482" t="s">
        <v>748</v>
      </c>
      <c r="C32" s="331"/>
      <c r="D32" s="331"/>
      <c r="E32" s="331"/>
      <c r="F32" s="331"/>
      <c r="G32" s="331"/>
    </row>
    <row r="33" spans="1:7" x14ac:dyDescent="0.3">
      <c r="A33" s="481" t="s">
        <v>443</v>
      </c>
      <c r="B33" s="482" t="s">
        <v>748</v>
      </c>
      <c r="C33" s="331"/>
      <c r="D33" s="331"/>
      <c r="E33" s="331"/>
      <c r="F33" s="331"/>
      <c r="G33" s="331"/>
    </row>
    <row r="34" spans="1:7" x14ac:dyDescent="0.3">
      <c r="A34" s="481" t="s">
        <v>792</v>
      </c>
      <c r="B34" s="482" t="s">
        <v>748</v>
      </c>
      <c r="C34" s="331"/>
      <c r="D34" s="331"/>
      <c r="E34" s="331"/>
      <c r="F34" s="331"/>
      <c r="G34" s="331"/>
    </row>
    <row r="35" spans="1:7" x14ac:dyDescent="0.3">
      <c r="A35" s="481" t="s">
        <v>793</v>
      </c>
      <c r="B35" s="482" t="s">
        <v>748</v>
      </c>
      <c r="C35" s="331"/>
      <c r="D35" s="331"/>
      <c r="E35" s="331"/>
      <c r="F35" s="331"/>
      <c r="G35" s="331"/>
    </row>
    <row r="36" spans="1:7" x14ac:dyDescent="0.3">
      <c r="A36" s="481" t="s">
        <v>860</v>
      </c>
      <c r="B36" s="482" t="s">
        <v>748</v>
      </c>
      <c r="C36" s="331"/>
      <c r="D36" s="331"/>
      <c r="E36" s="331"/>
      <c r="F36" s="331"/>
      <c r="G36" s="331"/>
    </row>
    <row r="37" spans="1:7" x14ac:dyDescent="0.3">
      <c r="A37" s="331"/>
      <c r="B37" s="331"/>
      <c r="C37" s="331"/>
      <c r="D37" s="331"/>
      <c r="E37" s="331"/>
      <c r="F37" s="331"/>
      <c r="G37" s="331"/>
    </row>
    <row r="38" spans="1:7" x14ac:dyDescent="0.3">
      <c r="A38" s="481" t="s">
        <v>359</v>
      </c>
      <c r="B38" s="482" t="s">
        <v>1028</v>
      </c>
      <c r="C38" s="482" t="s">
        <v>1029</v>
      </c>
      <c r="D38" s="482" t="s">
        <v>749</v>
      </c>
      <c r="E38" s="482" t="s">
        <v>750</v>
      </c>
      <c r="F38" s="482" t="s">
        <v>1030</v>
      </c>
      <c r="G38" s="482" t="s">
        <v>1031</v>
      </c>
    </row>
    <row r="39" spans="1:7" x14ac:dyDescent="0.3">
      <c r="A39" s="483" t="s">
        <v>361</v>
      </c>
      <c r="B39" s="484">
        <v>14508207.443825278</v>
      </c>
      <c r="C39" s="484">
        <v>16472682.75963008</v>
      </c>
      <c r="D39" s="484">
        <v>47914.968816000001</v>
      </c>
      <c r="E39" s="484">
        <v>154.43986725543917</v>
      </c>
      <c r="F39" s="484">
        <v>13004890.166349974</v>
      </c>
      <c r="G39" s="485">
        <v>10175.069659831308</v>
      </c>
    </row>
    <row r="40" spans="1:7" x14ac:dyDescent="0.3">
      <c r="A40" s="486" t="s">
        <v>491</v>
      </c>
      <c r="B40" s="484">
        <v>693535.51968000003</v>
      </c>
      <c r="C40" s="484">
        <v>496353.85231999995</v>
      </c>
      <c r="D40" s="484">
        <v>0</v>
      </c>
      <c r="E40" s="484">
        <v>0</v>
      </c>
      <c r="F40" s="484">
        <v>201431.27226</v>
      </c>
      <c r="G40" s="485">
        <v>175.60089836192734</v>
      </c>
    </row>
    <row r="41" spans="1:7" x14ac:dyDescent="0.3">
      <c r="A41" s="486" t="s">
        <v>519</v>
      </c>
      <c r="B41" s="484">
        <v>397020.37875200005</v>
      </c>
      <c r="C41" s="484">
        <v>218521.29717600002</v>
      </c>
      <c r="D41" s="484">
        <v>0</v>
      </c>
      <c r="E41" s="484">
        <v>0</v>
      </c>
      <c r="F41" s="484">
        <v>186503.52469600004</v>
      </c>
      <c r="G41" s="485">
        <v>148.17223262391968</v>
      </c>
    </row>
    <row r="42" spans="1:7" x14ac:dyDescent="0.3">
      <c r="A42" s="486" t="s">
        <v>553</v>
      </c>
      <c r="B42" s="484">
        <v>6724929.8500863994</v>
      </c>
      <c r="C42" s="484">
        <v>8325420.8972176015</v>
      </c>
      <c r="D42" s="484">
        <v>22637.780016000001</v>
      </c>
      <c r="E42" s="484">
        <v>72.966253073327962</v>
      </c>
      <c r="F42" s="484">
        <v>6808236.8805452799</v>
      </c>
      <c r="G42" s="485">
        <v>5197.2802450628878</v>
      </c>
    </row>
    <row r="43" spans="1:7" x14ac:dyDescent="0.3">
      <c r="A43" s="486" t="s">
        <v>612</v>
      </c>
      <c r="B43" s="484">
        <v>2558496.6985984002</v>
      </c>
      <c r="C43" s="484">
        <v>3100294.8214896</v>
      </c>
      <c r="D43" s="484">
        <v>12015.482304000001</v>
      </c>
      <c r="E43" s="484">
        <v>38.728387764705886</v>
      </c>
      <c r="F43" s="484">
        <v>2645869.2807523198</v>
      </c>
      <c r="G43" s="485">
        <v>2080.188201612476</v>
      </c>
    </row>
    <row r="44" spans="1:7" x14ac:dyDescent="0.3">
      <c r="A44" s="486" t="s">
        <v>643</v>
      </c>
      <c r="B44" s="484">
        <v>3267389.7760255989</v>
      </c>
      <c r="C44" s="484">
        <v>3469409.7716479995</v>
      </c>
      <c r="D44" s="484">
        <v>13261.706495999999</v>
      </c>
      <c r="E44" s="484">
        <v>42.745226417405313</v>
      </c>
      <c r="F44" s="484">
        <v>2495833.5155746136</v>
      </c>
      <c r="G44" s="485">
        <v>2022.4456433700548</v>
      </c>
    </row>
    <row r="45" spans="1:7" x14ac:dyDescent="0.3">
      <c r="A45" s="486" t="s">
        <v>670</v>
      </c>
      <c r="B45" s="484">
        <v>706027.15367999999</v>
      </c>
      <c r="C45" s="484">
        <v>688584.12988320005</v>
      </c>
      <c r="D45" s="484">
        <v>0</v>
      </c>
      <c r="E45" s="484">
        <v>0</v>
      </c>
      <c r="F45" s="484">
        <v>551614.86206928</v>
      </c>
      <c r="G45" s="485">
        <v>454.01224167468717</v>
      </c>
    </row>
    <row r="46" spans="1:7" x14ac:dyDescent="0.3">
      <c r="A46" s="486" t="s">
        <v>779</v>
      </c>
      <c r="B46" s="484">
        <v>160808.06700287998</v>
      </c>
      <c r="C46" s="484">
        <v>174097.98989567999</v>
      </c>
      <c r="D46" s="484">
        <v>0</v>
      </c>
      <c r="E46" s="484">
        <v>0</v>
      </c>
      <c r="F46" s="484">
        <v>115400.83045247998</v>
      </c>
      <c r="G46" s="485">
        <v>97.370197125355418</v>
      </c>
    </row>
    <row r="47" spans="1:7" x14ac:dyDescent="0.3">
      <c r="A47" s="483" t="s">
        <v>362</v>
      </c>
      <c r="B47" s="484">
        <v>12857882.369405281</v>
      </c>
      <c r="C47" s="484">
        <v>13933095.239735879</v>
      </c>
      <c r="D47" s="484">
        <v>24986.017656</v>
      </c>
      <c r="E47" s="484">
        <v>80.535109286059637</v>
      </c>
      <c r="F47" s="484">
        <v>11348640.846364358</v>
      </c>
      <c r="G47" s="485">
        <v>8707.0858206719004</v>
      </c>
    </row>
    <row r="48" spans="1:7" x14ac:dyDescent="0.3">
      <c r="A48" s="486" t="s">
        <v>491</v>
      </c>
      <c r="B48" s="484">
        <v>619664.63399999996</v>
      </c>
      <c r="C48" s="484">
        <v>477212.99399999995</v>
      </c>
      <c r="D48" s="484">
        <v>0</v>
      </c>
      <c r="E48" s="484">
        <v>0</v>
      </c>
      <c r="F48" s="484">
        <v>168270.99974999999</v>
      </c>
      <c r="G48" s="485">
        <v>146.7631645278974</v>
      </c>
    </row>
    <row r="49" spans="1:7" x14ac:dyDescent="0.3">
      <c r="A49" s="486" t="s">
        <v>519</v>
      </c>
      <c r="B49" s="484">
        <v>898273.4508671998</v>
      </c>
      <c r="C49" s="484">
        <v>494412.60501360003</v>
      </c>
      <c r="D49" s="484">
        <v>0</v>
      </c>
      <c r="E49" s="484">
        <v>0</v>
      </c>
      <c r="F49" s="484">
        <v>421971.19768560003</v>
      </c>
      <c r="G49" s="485">
        <v>335.24521622837568</v>
      </c>
    </row>
    <row r="50" spans="1:7" x14ac:dyDescent="0.3">
      <c r="A50" s="486" t="s">
        <v>553</v>
      </c>
      <c r="B50" s="484">
        <v>5393629.3511231998</v>
      </c>
      <c r="C50" s="484">
        <v>6411888.8686847985</v>
      </c>
      <c r="D50" s="484">
        <v>5755.0462560000005</v>
      </c>
      <c r="E50" s="484">
        <v>18.549705901692185</v>
      </c>
      <c r="F50" s="484">
        <v>5802889.8738748785</v>
      </c>
      <c r="G50" s="485">
        <v>4283.3451493700168</v>
      </c>
    </row>
    <row r="51" spans="1:7" x14ac:dyDescent="0.3">
      <c r="A51" s="486" t="s">
        <v>612</v>
      </c>
      <c r="B51" s="484">
        <v>1143767.9595000001</v>
      </c>
      <c r="C51" s="484">
        <v>1763008.799871</v>
      </c>
      <c r="D51" s="484">
        <v>14601.293100000001</v>
      </c>
      <c r="E51" s="484">
        <v>47.062991458501209</v>
      </c>
      <c r="F51" s="484">
        <v>1447328.843049</v>
      </c>
      <c r="G51" s="485">
        <v>1083.4325918052027</v>
      </c>
    </row>
    <row r="52" spans="1:7" x14ac:dyDescent="0.3">
      <c r="A52" s="486" t="s">
        <v>643</v>
      </c>
      <c r="B52" s="484">
        <v>3416393.9401799999</v>
      </c>
      <c r="C52" s="484">
        <v>3449573.3013299997</v>
      </c>
      <c r="D52" s="484">
        <v>4629.6783000000005</v>
      </c>
      <c r="E52" s="484">
        <v>14.922411925866239</v>
      </c>
      <c r="F52" s="484">
        <v>2530129.4791239998</v>
      </c>
      <c r="G52" s="485">
        <v>2066.3492148994851</v>
      </c>
    </row>
    <row r="53" spans="1:7" x14ac:dyDescent="0.3">
      <c r="A53" s="486" t="s">
        <v>670</v>
      </c>
      <c r="B53" s="484">
        <v>1024959.4930296</v>
      </c>
      <c r="C53" s="484">
        <v>946676.61878400017</v>
      </c>
      <c r="D53" s="484">
        <v>0</v>
      </c>
      <c r="E53" s="484">
        <v>0</v>
      </c>
      <c r="F53" s="484">
        <v>716379.32594520017</v>
      </c>
      <c r="G53" s="485">
        <v>570.93338316173697</v>
      </c>
    </row>
    <row r="54" spans="1:7" x14ac:dyDescent="0.3">
      <c r="A54" s="486" t="s">
        <v>779</v>
      </c>
      <c r="B54" s="484">
        <v>361193.54070527997</v>
      </c>
      <c r="C54" s="484">
        <v>390322.05205247999</v>
      </c>
      <c r="D54" s="484">
        <v>0</v>
      </c>
      <c r="E54" s="484">
        <v>0</v>
      </c>
      <c r="F54" s="484">
        <v>261671.12693567999</v>
      </c>
      <c r="G54" s="485">
        <v>221.01710067918603</v>
      </c>
    </row>
    <row r="55" spans="1:7" x14ac:dyDescent="0.3">
      <c r="A55" s="483" t="s">
        <v>364</v>
      </c>
      <c r="B55" s="484">
        <v>29208472.792461965</v>
      </c>
      <c r="C55" s="484">
        <v>27635305.495384462</v>
      </c>
      <c r="D55" s="484">
        <v>56604.903222000001</v>
      </c>
      <c r="E55" s="484">
        <v>182.44932545366638</v>
      </c>
      <c r="F55" s="484">
        <v>20304470.073567133</v>
      </c>
      <c r="G55" s="485">
        <v>15755.421346205467</v>
      </c>
    </row>
    <row r="56" spans="1:7" x14ac:dyDescent="0.3">
      <c r="A56" s="486" t="s">
        <v>491</v>
      </c>
      <c r="B56" s="484">
        <v>2122858.4479999999</v>
      </c>
      <c r="C56" s="484">
        <v>1759737.9239999999</v>
      </c>
      <c r="D56" s="484">
        <v>0</v>
      </c>
      <c r="E56" s="484">
        <v>0</v>
      </c>
      <c r="F56" s="484">
        <v>548172.32949999999</v>
      </c>
      <c r="G56" s="485">
        <v>478.33711627785931</v>
      </c>
    </row>
    <row r="57" spans="1:7" x14ac:dyDescent="0.3">
      <c r="A57" s="486" t="s">
        <v>519</v>
      </c>
      <c r="B57" s="484">
        <v>3846854.1394992</v>
      </c>
      <c r="C57" s="484">
        <v>2072529.9433736</v>
      </c>
      <c r="D57" s="484">
        <v>0</v>
      </c>
      <c r="E57" s="484">
        <v>0</v>
      </c>
      <c r="F57" s="484">
        <v>1774324.1961256</v>
      </c>
      <c r="G57" s="485">
        <v>1402.564694985103</v>
      </c>
    </row>
    <row r="58" spans="1:7" x14ac:dyDescent="0.3">
      <c r="A58" s="486" t="s">
        <v>553</v>
      </c>
      <c r="B58" s="484">
        <v>9396045.2278584018</v>
      </c>
      <c r="C58" s="484">
        <v>8868463.2286865991</v>
      </c>
      <c r="D58" s="484">
        <v>12820.947732000001</v>
      </c>
      <c r="E58" s="484">
        <v>41.324569643835616</v>
      </c>
      <c r="F58" s="484">
        <v>7470338.8785120007</v>
      </c>
      <c r="G58" s="485">
        <v>5573.3712878762108</v>
      </c>
    </row>
    <row r="59" spans="1:7" x14ac:dyDescent="0.3">
      <c r="A59" s="486" t="s">
        <v>612</v>
      </c>
      <c r="B59" s="484">
        <v>2097021.0261000001</v>
      </c>
      <c r="C59" s="484">
        <v>3265466.058375</v>
      </c>
      <c r="D59" s="484">
        <v>31423.891499999998</v>
      </c>
      <c r="E59" s="484">
        <v>101.28570991136179</v>
      </c>
      <c r="F59" s="484">
        <v>2484582.3546000002</v>
      </c>
      <c r="G59" s="485">
        <v>1849.0271066310338</v>
      </c>
    </row>
    <row r="60" spans="1:7" x14ac:dyDescent="0.3">
      <c r="A60" s="486" t="s">
        <v>643</v>
      </c>
      <c r="B60" s="484">
        <v>8404019.5089340005</v>
      </c>
      <c r="C60" s="484">
        <v>8484565.9259355012</v>
      </c>
      <c r="D60" s="484">
        <v>12360.063990000002</v>
      </c>
      <c r="E60" s="484">
        <v>39.839045898468981</v>
      </c>
      <c r="F60" s="484">
        <v>5989961.6776426686</v>
      </c>
      <c r="G60" s="485">
        <v>4868.4416692832247</v>
      </c>
    </row>
    <row r="61" spans="1:7" x14ac:dyDescent="0.3">
      <c r="A61" s="486" t="s">
        <v>670</v>
      </c>
      <c r="B61" s="484">
        <v>2368619.8152606003</v>
      </c>
      <c r="C61" s="484">
        <v>2118372.5129112001</v>
      </c>
      <c r="D61" s="484">
        <v>0</v>
      </c>
      <c r="E61" s="484">
        <v>0</v>
      </c>
      <c r="F61" s="484">
        <v>1382179.8676275003</v>
      </c>
      <c r="G61" s="485">
        <v>1035.1450471134906</v>
      </c>
    </row>
    <row r="62" spans="1:7" x14ac:dyDescent="0.3">
      <c r="A62" s="486" t="s">
        <v>779</v>
      </c>
      <c r="B62" s="484">
        <v>973054.62680976</v>
      </c>
      <c r="C62" s="484">
        <v>1066169.90210256</v>
      </c>
      <c r="D62" s="484">
        <v>0</v>
      </c>
      <c r="E62" s="484">
        <v>0</v>
      </c>
      <c r="F62" s="484">
        <v>654910.76955936011</v>
      </c>
      <c r="G62" s="485">
        <v>548.53442403854524</v>
      </c>
    </row>
    <row r="63" spans="1:7" x14ac:dyDescent="0.3">
      <c r="A63" s="483" t="s">
        <v>9</v>
      </c>
      <c r="B63" s="484">
        <v>7076668.1254485194</v>
      </c>
      <c r="C63" s="484">
        <v>9067672.3878585808</v>
      </c>
      <c r="D63" s="484">
        <v>115306.56845999999</v>
      </c>
      <c r="E63" s="484">
        <v>371.65694910555999</v>
      </c>
      <c r="F63" s="484">
        <v>5966341.435203813</v>
      </c>
      <c r="G63" s="485">
        <v>4543.4144742428562</v>
      </c>
    </row>
    <row r="64" spans="1:7" x14ac:dyDescent="0.3">
      <c r="A64" s="486" t="s">
        <v>491</v>
      </c>
      <c r="B64" s="484">
        <v>693024.848</v>
      </c>
      <c r="C64" s="484">
        <v>574481.12400000007</v>
      </c>
      <c r="D64" s="484">
        <v>0</v>
      </c>
      <c r="E64" s="484">
        <v>0</v>
      </c>
      <c r="F64" s="484">
        <v>178955.42950000003</v>
      </c>
      <c r="G64" s="485">
        <v>156.15714161890358</v>
      </c>
    </row>
    <row r="65" spans="1:7" x14ac:dyDescent="0.3">
      <c r="A65" s="486" t="s">
        <v>519</v>
      </c>
      <c r="B65" s="484">
        <v>789554.54651579994</v>
      </c>
      <c r="C65" s="484">
        <v>423939.0293619</v>
      </c>
      <c r="D65" s="484">
        <v>0</v>
      </c>
      <c r="E65" s="484">
        <v>0</v>
      </c>
      <c r="F65" s="484">
        <v>365615.5171539</v>
      </c>
      <c r="G65" s="485">
        <v>285.55725099880675</v>
      </c>
    </row>
    <row r="66" spans="1:7" x14ac:dyDescent="0.3">
      <c r="A66" s="486" t="s">
        <v>553</v>
      </c>
      <c r="B66" s="484">
        <v>2045955.2512639998</v>
      </c>
      <c r="C66" s="484">
        <v>3625210.7002009996</v>
      </c>
      <c r="D66" s="484">
        <v>75913.577099999995</v>
      </c>
      <c r="E66" s="484">
        <v>244.68518001611602</v>
      </c>
      <c r="F66" s="484">
        <v>2437416.2638429995</v>
      </c>
      <c r="G66" s="485">
        <v>1732.4825461340845</v>
      </c>
    </row>
    <row r="67" spans="1:7" x14ac:dyDescent="0.3">
      <c r="A67" s="486" t="s">
        <v>612</v>
      </c>
      <c r="B67" s="484">
        <v>320724.60465599992</v>
      </c>
      <c r="C67" s="484">
        <v>586935.05408099992</v>
      </c>
      <c r="D67" s="484">
        <v>11079.27882</v>
      </c>
      <c r="E67" s="484">
        <v>35.710810056406125</v>
      </c>
      <c r="F67" s="484">
        <v>415427.81794739992</v>
      </c>
      <c r="G67" s="485">
        <v>317.18703471188877</v>
      </c>
    </row>
    <row r="68" spans="1:7" x14ac:dyDescent="0.3">
      <c r="A68" s="486" t="s">
        <v>643</v>
      </c>
      <c r="B68" s="484">
        <v>2348989.4848000002</v>
      </c>
      <c r="C68" s="484">
        <v>2911593.4395300001</v>
      </c>
      <c r="D68" s="484">
        <v>28313.712539999997</v>
      </c>
      <c r="E68" s="484">
        <v>91.260959033037864</v>
      </c>
      <c r="F68" s="484">
        <v>1967495.4157641332</v>
      </c>
      <c r="G68" s="485">
        <v>1560.603278382378</v>
      </c>
    </row>
    <row r="69" spans="1:7" x14ac:dyDescent="0.3">
      <c r="A69" s="486" t="s">
        <v>670</v>
      </c>
      <c r="B69" s="484">
        <v>734835.21945480001</v>
      </c>
      <c r="C69" s="484">
        <v>790276.75135739997</v>
      </c>
      <c r="D69" s="484">
        <v>0</v>
      </c>
      <c r="E69" s="484">
        <v>0</v>
      </c>
      <c r="F69" s="484">
        <v>493805.50872570003</v>
      </c>
      <c r="G69" s="485">
        <v>401.22203930700937</v>
      </c>
    </row>
    <row r="70" spans="1:7" x14ac:dyDescent="0.3">
      <c r="A70" s="486" t="s">
        <v>779</v>
      </c>
      <c r="B70" s="484">
        <v>143584.17075792002</v>
      </c>
      <c r="C70" s="484">
        <v>155236.28932728001</v>
      </c>
      <c r="D70" s="484">
        <v>0</v>
      </c>
      <c r="E70" s="484">
        <v>0</v>
      </c>
      <c r="F70" s="484">
        <v>107625.48226968</v>
      </c>
      <c r="G70" s="485">
        <v>90.205183089784924</v>
      </c>
    </row>
    <row r="71" spans="1:7" x14ac:dyDescent="0.3">
      <c r="A71" s="483" t="s">
        <v>850</v>
      </c>
      <c r="B71" s="484">
        <v>92227274.192866862</v>
      </c>
      <c r="C71" s="484">
        <v>11872657.054516844</v>
      </c>
      <c r="D71" s="484">
        <v>0</v>
      </c>
      <c r="E71" s="484">
        <v>0</v>
      </c>
      <c r="F71" s="484">
        <v>2575483.7527781194</v>
      </c>
      <c r="G71" s="485">
        <v>2308.5182731439027</v>
      </c>
    </row>
    <row r="72" spans="1:7" x14ac:dyDescent="0.3">
      <c r="A72" s="486" t="s">
        <v>450</v>
      </c>
      <c r="B72" s="484">
        <v>28114566.289999995</v>
      </c>
      <c r="C72" s="484">
        <v>1794135.71135</v>
      </c>
      <c r="D72" s="484">
        <v>0</v>
      </c>
      <c r="E72" s="484">
        <v>0</v>
      </c>
      <c r="F72" s="484">
        <v>487008.24545000005</v>
      </c>
      <c r="G72" s="485">
        <v>410.79338614895102</v>
      </c>
    </row>
    <row r="73" spans="1:7" x14ac:dyDescent="0.3">
      <c r="A73" s="486" t="s">
        <v>474</v>
      </c>
      <c r="B73" s="484">
        <v>1765158.0752643812</v>
      </c>
      <c r="C73" s="484">
        <v>2195628.8832965982</v>
      </c>
      <c r="D73" s="484">
        <v>0</v>
      </c>
      <c r="E73" s="484">
        <v>0</v>
      </c>
      <c r="F73" s="484">
        <v>219562.88832965982</v>
      </c>
      <c r="G73" s="485">
        <v>199.97794693086811</v>
      </c>
    </row>
    <row r="74" spans="1:7" x14ac:dyDescent="0.3">
      <c r="A74" s="486" t="s">
        <v>484</v>
      </c>
      <c r="B74" s="484">
        <v>2957922.6043693093</v>
      </c>
      <c r="C74" s="484">
        <v>2502857.5883124927</v>
      </c>
      <c r="D74" s="484">
        <v>0</v>
      </c>
      <c r="E74" s="484">
        <v>0</v>
      </c>
      <c r="F74" s="484">
        <v>557454.64466960053</v>
      </c>
      <c r="G74" s="485">
        <v>497.90550154833329</v>
      </c>
    </row>
    <row r="75" spans="1:7" x14ac:dyDescent="0.3">
      <c r="A75" s="486" t="s">
        <v>719</v>
      </c>
      <c r="B75" s="484">
        <v>1624870.4244389099</v>
      </c>
      <c r="C75" s="484">
        <v>2010316.6893209969</v>
      </c>
      <c r="D75" s="484">
        <v>0</v>
      </c>
      <c r="E75" s="484">
        <v>0</v>
      </c>
      <c r="F75" s="484">
        <v>201031.66893209968</v>
      </c>
      <c r="G75" s="485">
        <v>201.03166893209971</v>
      </c>
    </row>
    <row r="76" spans="1:7" x14ac:dyDescent="0.3">
      <c r="A76" s="486" t="s">
        <v>729</v>
      </c>
      <c r="B76" s="484">
        <v>1307749.6630162778</v>
      </c>
      <c r="C76" s="484">
        <v>435916.55433875934</v>
      </c>
      <c r="D76" s="484">
        <v>0</v>
      </c>
      <c r="E76" s="484">
        <v>0</v>
      </c>
      <c r="F76" s="484">
        <v>435916.55433875934</v>
      </c>
      <c r="G76" s="485">
        <v>379.30049372342813</v>
      </c>
    </row>
    <row r="77" spans="1:7" x14ac:dyDescent="0.3">
      <c r="A77" s="486" t="s">
        <v>726</v>
      </c>
      <c r="B77" s="484">
        <v>53432066.345119998</v>
      </c>
      <c r="C77" s="484">
        <v>34377.052620000002</v>
      </c>
      <c r="D77" s="484">
        <v>0</v>
      </c>
      <c r="E77" s="484">
        <v>0</v>
      </c>
      <c r="F77" s="484">
        <v>34377.052620000002</v>
      </c>
      <c r="G77" s="485">
        <v>29.912222653029197</v>
      </c>
    </row>
    <row r="78" spans="1:7" x14ac:dyDescent="0.3">
      <c r="A78" s="486" t="s">
        <v>716</v>
      </c>
      <c r="B78" s="484">
        <v>3024940.7906579999</v>
      </c>
      <c r="C78" s="484">
        <v>2899424.575278</v>
      </c>
      <c r="D78" s="484">
        <v>0</v>
      </c>
      <c r="E78" s="484">
        <v>0</v>
      </c>
      <c r="F78" s="484">
        <v>640132.69843800005</v>
      </c>
      <c r="G78" s="485">
        <v>589.59705320719331</v>
      </c>
    </row>
    <row r="79" spans="1:7" x14ac:dyDescent="0.3">
      <c r="A79" s="483" t="s">
        <v>751</v>
      </c>
      <c r="B79" s="484">
        <v>155878504.92400789</v>
      </c>
      <c r="C79" s="484">
        <v>78981412.937125817</v>
      </c>
      <c r="D79" s="484">
        <v>244812.45815400002</v>
      </c>
      <c r="E79" s="484">
        <v>789.08125110072524</v>
      </c>
      <c r="F79" s="484">
        <v>53199826.274263397</v>
      </c>
      <c r="G79" s="485">
        <v>41489.509574095435</v>
      </c>
    </row>
    <row r="80" spans="1:7" x14ac:dyDescent="0.3">
      <c r="A80"/>
      <c r="B80"/>
      <c r="C80"/>
      <c r="D80"/>
      <c r="E80"/>
      <c r="F80"/>
      <c r="G80"/>
    </row>
    <row r="81" spans="1:7" x14ac:dyDescent="0.3">
      <c r="A81"/>
      <c r="B81"/>
      <c r="C81"/>
      <c r="D81"/>
      <c r="E81"/>
      <c r="F81"/>
      <c r="G81"/>
    </row>
    <row r="82" spans="1:7" x14ac:dyDescent="0.3">
      <c r="A82"/>
      <c r="B82"/>
      <c r="C82"/>
      <c r="D82"/>
      <c r="E82"/>
      <c r="F82"/>
      <c r="G82"/>
    </row>
    <row r="83" spans="1:7" x14ac:dyDescent="0.3">
      <c r="A83"/>
      <c r="B83"/>
      <c r="C83"/>
      <c r="D83"/>
      <c r="E83"/>
      <c r="F83"/>
      <c r="G83"/>
    </row>
    <row r="84" spans="1:7" x14ac:dyDescent="0.3">
      <c r="A84"/>
      <c r="B84"/>
      <c r="C84"/>
      <c r="D84"/>
      <c r="E84"/>
      <c r="F84"/>
      <c r="G84"/>
    </row>
    <row r="85" spans="1:7" x14ac:dyDescent="0.3">
      <c r="A85"/>
      <c r="B85"/>
      <c r="C85"/>
      <c r="D85"/>
      <c r="E85"/>
      <c r="F85"/>
      <c r="G85"/>
    </row>
    <row r="86" spans="1:7" x14ac:dyDescent="0.3">
      <c r="A86"/>
      <c r="B86"/>
      <c r="C86"/>
      <c r="D86"/>
      <c r="E86"/>
      <c r="F86"/>
      <c r="G86"/>
    </row>
    <row r="87" spans="1:7" x14ac:dyDescent="0.3">
      <c r="A87"/>
      <c r="B87"/>
      <c r="C87"/>
      <c r="D87"/>
      <c r="E87"/>
      <c r="F87"/>
      <c r="G87"/>
    </row>
    <row r="88" spans="1:7" x14ac:dyDescent="0.3">
      <c r="A88"/>
      <c r="B88"/>
      <c r="C88"/>
      <c r="D88"/>
      <c r="E88"/>
      <c r="F88"/>
      <c r="G88"/>
    </row>
    <row r="89" spans="1:7" x14ac:dyDescent="0.3">
      <c r="A89"/>
      <c r="B89"/>
      <c r="C89"/>
      <c r="D89"/>
      <c r="E89"/>
      <c r="F89"/>
      <c r="G89"/>
    </row>
    <row r="90" spans="1:7" x14ac:dyDescent="0.3">
      <c r="A90"/>
      <c r="B90"/>
      <c r="C90"/>
      <c r="D90"/>
      <c r="E90"/>
      <c r="F90"/>
      <c r="G90"/>
    </row>
    <row r="91" spans="1:7" x14ac:dyDescent="0.3">
      <c r="A91"/>
      <c r="B91"/>
      <c r="C91"/>
      <c r="D91"/>
      <c r="E91"/>
      <c r="F91"/>
      <c r="G91"/>
    </row>
    <row r="92" spans="1:7" x14ac:dyDescent="0.3">
      <c r="A92"/>
      <c r="B92"/>
      <c r="C92"/>
      <c r="D92"/>
      <c r="E92"/>
      <c r="F92"/>
      <c r="G92"/>
    </row>
    <row r="93" spans="1:7" x14ac:dyDescent="0.3">
      <c r="A93"/>
      <c r="B93"/>
      <c r="C93"/>
      <c r="D93"/>
      <c r="E93"/>
      <c r="F93"/>
      <c r="G93"/>
    </row>
    <row r="94" spans="1:7" x14ac:dyDescent="0.3">
      <c r="A94"/>
      <c r="B94"/>
      <c r="C94"/>
      <c r="D94"/>
      <c r="E94"/>
      <c r="F94"/>
      <c r="G94"/>
    </row>
    <row r="95" spans="1:7" x14ac:dyDescent="0.3">
      <c r="A95"/>
      <c r="B95"/>
      <c r="C95"/>
      <c r="D95"/>
      <c r="E95"/>
      <c r="F95"/>
      <c r="G95"/>
    </row>
    <row r="96" spans="1:7" x14ac:dyDescent="0.3">
      <c r="A96"/>
      <c r="B96"/>
      <c r="C96"/>
      <c r="D96"/>
      <c r="E96"/>
      <c r="F96"/>
      <c r="G96"/>
    </row>
    <row r="97" spans="1:7" x14ac:dyDescent="0.3">
      <c r="A97"/>
      <c r="B97"/>
      <c r="C97"/>
      <c r="D97"/>
      <c r="E97"/>
      <c r="F97"/>
      <c r="G97"/>
    </row>
    <row r="98" spans="1:7" x14ac:dyDescent="0.3">
      <c r="A98"/>
      <c r="B98"/>
      <c r="C98"/>
      <c r="D98"/>
      <c r="E98"/>
      <c r="F98"/>
      <c r="G98"/>
    </row>
    <row r="99" spans="1:7" x14ac:dyDescent="0.3">
      <c r="A99"/>
      <c r="B99"/>
      <c r="C99"/>
      <c r="D99"/>
      <c r="E99"/>
      <c r="F99"/>
      <c r="G99"/>
    </row>
    <row r="100" spans="1:7" x14ac:dyDescent="0.3">
      <c r="A100"/>
      <c r="B100"/>
      <c r="C100"/>
      <c r="D100"/>
      <c r="E100"/>
      <c r="F100"/>
      <c r="G100"/>
    </row>
    <row r="101" spans="1:7" x14ac:dyDescent="0.3">
      <c r="A101"/>
      <c r="B101"/>
      <c r="C101"/>
      <c r="D101"/>
      <c r="E101"/>
      <c r="F101"/>
      <c r="G101"/>
    </row>
    <row r="102" spans="1:7" x14ac:dyDescent="0.3">
      <c r="A102"/>
      <c r="B102"/>
      <c r="C102"/>
      <c r="D102"/>
      <c r="E102"/>
      <c r="F102"/>
      <c r="G102"/>
    </row>
    <row r="103" spans="1:7" x14ac:dyDescent="0.3">
      <c r="A103"/>
      <c r="B103"/>
      <c r="C103"/>
      <c r="D103"/>
      <c r="E103"/>
      <c r="F103"/>
      <c r="G103"/>
    </row>
    <row r="104" spans="1:7" x14ac:dyDescent="0.3">
      <c r="A104"/>
      <c r="B104"/>
      <c r="C104"/>
      <c r="D104"/>
      <c r="E104"/>
      <c r="F104"/>
      <c r="G104"/>
    </row>
    <row r="105" spans="1:7" x14ac:dyDescent="0.3">
      <c r="A105"/>
      <c r="B105"/>
      <c r="C105"/>
      <c r="D105"/>
      <c r="E105"/>
      <c r="F105"/>
      <c r="G105"/>
    </row>
    <row r="106" spans="1:7" x14ac:dyDescent="0.3">
      <c r="A106"/>
      <c r="B106"/>
      <c r="C106"/>
      <c r="D106"/>
      <c r="E106"/>
      <c r="F106"/>
      <c r="G106"/>
    </row>
    <row r="107" spans="1:7" x14ac:dyDescent="0.3">
      <c r="A107"/>
      <c r="B107"/>
      <c r="C107"/>
      <c r="D107"/>
      <c r="E107"/>
      <c r="F107"/>
      <c r="G107"/>
    </row>
    <row r="108" spans="1:7" x14ac:dyDescent="0.3">
      <c r="A108"/>
      <c r="B108"/>
      <c r="C108"/>
      <c r="D108"/>
      <c r="E108"/>
      <c r="F108"/>
      <c r="G108"/>
    </row>
    <row r="109" spans="1:7" x14ac:dyDescent="0.3">
      <c r="A109"/>
      <c r="B109"/>
      <c r="C109"/>
      <c r="D109"/>
      <c r="E109"/>
      <c r="F109"/>
      <c r="G109"/>
    </row>
    <row r="110" spans="1:7" x14ac:dyDescent="0.3">
      <c r="A110"/>
      <c r="B110"/>
      <c r="C110"/>
      <c r="D110"/>
      <c r="E110"/>
      <c r="F110"/>
      <c r="G110"/>
    </row>
    <row r="111" spans="1:7" x14ac:dyDescent="0.3">
      <c r="A111"/>
      <c r="B111"/>
      <c r="C111"/>
      <c r="D111"/>
      <c r="E111"/>
      <c r="F111"/>
      <c r="G111"/>
    </row>
    <row r="112" spans="1:7" x14ac:dyDescent="0.3">
      <c r="A112"/>
      <c r="B112"/>
      <c r="C112"/>
      <c r="D112"/>
      <c r="E112"/>
      <c r="F112"/>
      <c r="G112"/>
    </row>
    <row r="113" spans="1:7" x14ac:dyDescent="0.3">
      <c r="A113"/>
      <c r="B113"/>
      <c r="C113"/>
      <c r="D113"/>
      <c r="E113"/>
      <c r="F113"/>
      <c r="G113"/>
    </row>
    <row r="114" spans="1:7" x14ac:dyDescent="0.3">
      <c r="A114"/>
      <c r="B114"/>
      <c r="C114"/>
      <c r="D114"/>
      <c r="E114"/>
      <c r="F114"/>
      <c r="G114"/>
    </row>
    <row r="115" spans="1:7" x14ac:dyDescent="0.3">
      <c r="A115"/>
      <c r="B115"/>
      <c r="C115"/>
      <c r="D115"/>
      <c r="E115"/>
      <c r="F115"/>
      <c r="G115"/>
    </row>
    <row r="116" spans="1:7" x14ac:dyDescent="0.3">
      <c r="A116"/>
      <c r="B116"/>
      <c r="C116"/>
      <c r="D116"/>
      <c r="E116"/>
      <c r="F116"/>
      <c r="G116"/>
    </row>
    <row r="117" spans="1:7" x14ac:dyDescent="0.3">
      <c r="A117"/>
      <c r="B117"/>
      <c r="C117"/>
      <c r="D117"/>
      <c r="E117"/>
      <c r="F117"/>
      <c r="G117"/>
    </row>
    <row r="118" spans="1:7" x14ac:dyDescent="0.3">
      <c r="A118"/>
      <c r="B118"/>
      <c r="C118"/>
      <c r="D118"/>
      <c r="E118"/>
      <c r="F118"/>
      <c r="G118"/>
    </row>
    <row r="119" spans="1:7" x14ac:dyDescent="0.3">
      <c r="A119"/>
      <c r="B119"/>
      <c r="C119"/>
      <c r="D119"/>
      <c r="E119"/>
      <c r="F119"/>
      <c r="G119"/>
    </row>
    <row r="120" spans="1:7" x14ac:dyDescent="0.3">
      <c r="A120"/>
      <c r="B120"/>
      <c r="C120"/>
      <c r="D120"/>
      <c r="E120"/>
      <c r="F120"/>
      <c r="G120"/>
    </row>
    <row r="121" spans="1:7" x14ac:dyDescent="0.3">
      <c r="A121"/>
      <c r="B121"/>
      <c r="C121"/>
      <c r="D121"/>
      <c r="E121"/>
      <c r="F121"/>
      <c r="G121"/>
    </row>
    <row r="122" spans="1:7" x14ac:dyDescent="0.3">
      <c r="A122"/>
      <c r="B122"/>
      <c r="C122"/>
      <c r="D122"/>
      <c r="E122"/>
      <c r="F122"/>
      <c r="G122"/>
    </row>
    <row r="123" spans="1:7" x14ac:dyDescent="0.3">
      <c r="A123"/>
      <c r="B123"/>
      <c r="C123"/>
      <c r="D123"/>
      <c r="E123"/>
      <c r="F123"/>
      <c r="G123"/>
    </row>
    <row r="124" spans="1:7" x14ac:dyDescent="0.3">
      <c r="A124"/>
      <c r="B124"/>
      <c r="C124"/>
      <c r="D124"/>
      <c r="E124"/>
      <c r="F124"/>
      <c r="G124"/>
    </row>
    <row r="125" spans="1:7" x14ac:dyDescent="0.3">
      <c r="A125"/>
      <c r="B125"/>
      <c r="C125"/>
      <c r="D125"/>
      <c r="E125"/>
      <c r="F125"/>
      <c r="G125"/>
    </row>
    <row r="126" spans="1:7" x14ac:dyDescent="0.3">
      <c r="A126"/>
      <c r="B126"/>
      <c r="C126"/>
      <c r="D126"/>
      <c r="E126"/>
      <c r="F126"/>
      <c r="G126"/>
    </row>
    <row r="127" spans="1:7" x14ac:dyDescent="0.3">
      <c r="A127"/>
      <c r="B127"/>
      <c r="C127"/>
      <c r="D127"/>
      <c r="E127"/>
      <c r="F127"/>
      <c r="G127"/>
    </row>
    <row r="128" spans="1:7" x14ac:dyDescent="0.3">
      <c r="A128"/>
      <c r="B128"/>
      <c r="C128"/>
      <c r="D128"/>
      <c r="E128"/>
      <c r="F128"/>
      <c r="G128"/>
    </row>
    <row r="129" spans="1:7" x14ac:dyDescent="0.3">
      <c r="A129"/>
      <c r="B129"/>
      <c r="C129"/>
      <c r="D129"/>
      <c r="E129"/>
      <c r="F129"/>
      <c r="G129"/>
    </row>
    <row r="130" spans="1:7" x14ac:dyDescent="0.3">
      <c r="A130"/>
      <c r="B130"/>
      <c r="C130"/>
      <c r="D130"/>
      <c r="E130"/>
      <c r="F130"/>
      <c r="G130"/>
    </row>
    <row r="131" spans="1:7" x14ac:dyDescent="0.3">
      <c r="A131"/>
      <c r="B131"/>
      <c r="C131"/>
      <c r="D131"/>
      <c r="E131"/>
      <c r="F131"/>
      <c r="G131"/>
    </row>
    <row r="132" spans="1:7" x14ac:dyDescent="0.3">
      <c r="A132"/>
      <c r="B132"/>
      <c r="C132"/>
      <c r="D132"/>
      <c r="E132"/>
      <c r="F132"/>
      <c r="G132"/>
    </row>
    <row r="133" spans="1:7" x14ac:dyDescent="0.3">
      <c r="A133"/>
      <c r="B133"/>
      <c r="C133"/>
      <c r="D133"/>
      <c r="E133"/>
      <c r="F133"/>
      <c r="G133"/>
    </row>
    <row r="134" spans="1:7" x14ac:dyDescent="0.3">
      <c r="A134"/>
      <c r="B134"/>
      <c r="C134"/>
      <c r="D134"/>
      <c r="E134"/>
      <c r="F134"/>
      <c r="G134"/>
    </row>
    <row r="135" spans="1:7" x14ac:dyDescent="0.3">
      <c r="A135"/>
      <c r="B135"/>
      <c r="C135"/>
      <c r="D135"/>
      <c r="E135"/>
      <c r="F135"/>
      <c r="G135"/>
    </row>
    <row r="136" spans="1:7" x14ac:dyDescent="0.3">
      <c r="A136"/>
      <c r="B136"/>
      <c r="C136"/>
      <c r="D136"/>
      <c r="E136"/>
      <c r="F136"/>
      <c r="G136"/>
    </row>
    <row r="137" spans="1:7" x14ac:dyDescent="0.3">
      <c r="A137"/>
      <c r="B137"/>
      <c r="C137"/>
      <c r="D137"/>
      <c r="E137"/>
      <c r="F137"/>
      <c r="G137"/>
    </row>
    <row r="138" spans="1:7" x14ac:dyDescent="0.3">
      <c r="A138"/>
      <c r="B138"/>
      <c r="C138"/>
      <c r="D138"/>
      <c r="E138"/>
      <c r="F138"/>
      <c r="G138"/>
    </row>
    <row r="139" spans="1:7" x14ac:dyDescent="0.3">
      <c r="A139"/>
      <c r="B139"/>
      <c r="C139"/>
      <c r="D139"/>
      <c r="E139"/>
      <c r="F139"/>
      <c r="G139"/>
    </row>
    <row r="140" spans="1:7" x14ac:dyDescent="0.3">
      <c r="A140"/>
      <c r="B140"/>
      <c r="C140"/>
      <c r="D140"/>
      <c r="E140"/>
      <c r="F140"/>
      <c r="G140"/>
    </row>
    <row r="141" spans="1:7" x14ac:dyDescent="0.3">
      <c r="A141"/>
      <c r="B141"/>
      <c r="C141"/>
      <c r="D141"/>
      <c r="E141"/>
      <c r="F141"/>
      <c r="G141"/>
    </row>
    <row r="142" spans="1:7" x14ac:dyDescent="0.3">
      <c r="A142"/>
      <c r="B142"/>
      <c r="C142"/>
      <c r="D142"/>
      <c r="E142"/>
      <c r="F142"/>
      <c r="G142"/>
    </row>
    <row r="143" spans="1:7" x14ac:dyDescent="0.3">
      <c r="A143"/>
      <c r="B143"/>
      <c r="C143"/>
      <c r="D143"/>
      <c r="E143"/>
      <c r="F143"/>
      <c r="G143"/>
    </row>
    <row r="144" spans="1:7" x14ac:dyDescent="0.3">
      <c r="A144"/>
      <c r="B144"/>
      <c r="C144"/>
      <c r="D144"/>
      <c r="E144"/>
      <c r="F144"/>
      <c r="G144"/>
    </row>
    <row r="145" spans="1:7" x14ac:dyDescent="0.3">
      <c r="A145"/>
      <c r="B145"/>
      <c r="C145"/>
      <c r="D145"/>
      <c r="E145"/>
      <c r="F145"/>
      <c r="G145"/>
    </row>
    <row r="146" spans="1:7" x14ac:dyDescent="0.3">
      <c r="A146"/>
      <c r="B146"/>
      <c r="C146"/>
      <c r="D146"/>
      <c r="E146"/>
      <c r="F146"/>
      <c r="G146"/>
    </row>
    <row r="147" spans="1:7" x14ac:dyDescent="0.3">
      <c r="A147"/>
      <c r="B147"/>
      <c r="C147"/>
      <c r="D147"/>
      <c r="E147"/>
      <c r="F147"/>
      <c r="G147"/>
    </row>
    <row r="148" spans="1:7" x14ac:dyDescent="0.3">
      <c r="A148"/>
      <c r="B148"/>
      <c r="C148"/>
      <c r="D148"/>
      <c r="E148"/>
      <c r="F148"/>
      <c r="G148"/>
    </row>
    <row r="149" spans="1:7" x14ac:dyDescent="0.3">
      <c r="A149"/>
      <c r="B149"/>
      <c r="C149"/>
      <c r="D149"/>
      <c r="E149"/>
      <c r="F149"/>
      <c r="G149"/>
    </row>
    <row r="150" spans="1:7" x14ac:dyDescent="0.3">
      <c r="A150"/>
      <c r="B150"/>
      <c r="C150"/>
      <c r="D150"/>
      <c r="E150"/>
      <c r="F150"/>
      <c r="G150"/>
    </row>
    <row r="151" spans="1:7" x14ac:dyDescent="0.3">
      <c r="A151"/>
      <c r="B151"/>
      <c r="C151"/>
      <c r="D151"/>
      <c r="E151"/>
      <c r="F151"/>
      <c r="G151"/>
    </row>
    <row r="152" spans="1:7" x14ac:dyDescent="0.3">
      <c r="A152"/>
      <c r="B152"/>
      <c r="C152"/>
      <c r="D152"/>
      <c r="E152"/>
      <c r="F152"/>
      <c r="G152"/>
    </row>
    <row r="153" spans="1:7" x14ac:dyDescent="0.3">
      <c r="A153"/>
      <c r="B153"/>
      <c r="C153"/>
      <c r="D153"/>
      <c r="E153"/>
      <c r="F153"/>
      <c r="G153"/>
    </row>
    <row r="154" spans="1:7" x14ac:dyDescent="0.3">
      <c r="A154"/>
      <c r="B154"/>
      <c r="C154"/>
      <c r="D154"/>
      <c r="E154"/>
      <c r="F154"/>
      <c r="G154"/>
    </row>
    <row r="155" spans="1:7" x14ac:dyDescent="0.3">
      <c r="A155"/>
      <c r="B155"/>
      <c r="C155"/>
      <c r="D155"/>
      <c r="E155"/>
      <c r="F155"/>
      <c r="G155"/>
    </row>
    <row r="156" spans="1:7" x14ac:dyDescent="0.3">
      <c r="A156"/>
      <c r="B156"/>
      <c r="C156"/>
      <c r="D156"/>
      <c r="E156"/>
      <c r="F156"/>
      <c r="G156"/>
    </row>
    <row r="157" spans="1:7" x14ac:dyDescent="0.3">
      <c r="A157"/>
      <c r="B157"/>
      <c r="C157"/>
      <c r="D157"/>
      <c r="E157"/>
      <c r="F157"/>
      <c r="G157"/>
    </row>
    <row r="158" spans="1:7" x14ac:dyDescent="0.3">
      <c r="A158"/>
      <c r="B158"/>
      <c r="C158"/>
      <c r="D158"/>
      <c r="E158"/>
      <c r="F158"/>
      <c r="G158"/>
    </row>
    <row r="159" spans="1:7" x14ac:dyDescent="0.3">
      <c r="A159"/>
      <c r="B159"/>
      <c r="C159"/>
      <c r="D159"/>
      <c r="E159"/>
      <c r="F159"/>
      <c r="G159"/>
    </row>
    <row r="160" spans="1:7" x14ac:dyDescent="0.3">
      <c r="A160"/>
      <c r="B160"/>
      <c r="C160"/>
      <c r="D160"/>
      <c r="E160"/>
      <c r="F160"/>
      <c r="G160"/>
    </row>
    <row r="161" spans="1:7" x14ac:dyDescent="0.3">
      <c r="A161"/>
      <c r="B161"/>
      <c r="C161"/>
      <c r="D161"/>
      <c r="E161"/>
      <c r="F161"/>
      <c r="G161"/>
    </row>
    <row r="162" spans="1:7" x14ac:dyDescent="0.3">
      <c r="A162"/>
      <c r="B162"/>
      <c r="C162"/>
      <c r="D162"/>
      <c r="E162"/>
      <c r="F162"/>
      <c r="G162"/>
    </row>
    <row r="163" spans="1:7" x14ac:dyDescent="0.3">
      <c r="A163"/>
      <c r="B163"/>
      <c r="C163"/>
      <c r="D163"/>
      <c r="E163"/>
      <c r="F163"/>
      <c r="G163"/>
    </row>
    <row r="164" spans="1:7" x14ac:dyDescent="0.3">
      <c r="A164"/>
      <c r="B164"/>
      <c r="C164"/>
      <c r="D164"/>
      <c r="E164"/>
      <c r="F164"/>
      <c r="G164"/>
    </row>
    <row r="165" spans="1:7" x14ac:dyDescent="0.3">
      <c r="A165"/>
      <c r="B165"/>
      <c r="C165"/>
      <c r="D165"/>
      <c r="E165"/>
      <c r="F165"/>
      <c r="G165"/>
    </row>
    <row r="166" spans="1:7" x14ac:dyDescent="0.3">
      <c r="A166"/>
      <c r="B166"/>
      <c r="C166"/>
      <c r="D166"/>
      <c r="E166"/>
      <c r="F166"/>
      <c r="G166"/>
    </row>
    <row r="167" spans="1:7" x14ac:dyDescent="0.3">
      <c r="A167"/>
      <c r="B167"/>
      <c r="C167"/>
      <c r="D167"/>
      <c r="E167"/>
      <c r="F167"/>
      <c r="G167"/>
    </row>
    <row r="168" spans="1:7" x14ac:dyDescent="0.3">
      <c r="A168"/>
      <c r="B168"/>
      <c r="C168"/>
      <c r="D168"/>
      <c r="E168"/>
      <c r="F168"/>
      <c r="G168"/>
    </row>
    <row r="169" spans="1:7" x14ac:dyDescent="0.3">
      <c r="A169"/>
      <c r="B169"/>
      <c r="C169"/>
      <c r="D169"/>
      <c r="E169"/>
      <c r="F169"/>
      <c r="G169"/>
    </row>
    <row r="170" spans="1:7" x14ac:dyDescent="0.3">
      <c r="A170"/>
      <c r="B170"/>
      <c r="C170"/>
      <c r="D170"/>
      <c r="E170"/>
      <c r="F170"/>
      <c r="G170"/>
    </row>
    <row r="171" spans="1:7" x14ac:dyDescent="0.3">
      <c r="A171"/>
      <c r="B171"/>
      <c r="C171"/>
      <c r="D171"/>
      <c r="E171"/>
      <c r="F171"/>
      <c r="G171"/>
    </row>
    <row r="172" spans="1:7" x14ac:dyDescent="0.3">
      <c r="A172"/>
      <c r="B172"/>
      <c r="C172"/>
      <c r="D172"/>
      <c r="E172"/>
      <c r="F172"/>
      <c r="G172"/>
    </row>
    <row r="173" spans="1:7" x14ac:dyDescent="0.3">
      <c r="A173"/>
      <c r="B173"/>
      <c r="C173"/>
      <c r="D173"/>
      <c r="E173"/>
      <c r="F173"/>
      <c r="G173"/>
    </row>
    <row r="174" spans="1:7" x14ac:dyDescent="0.3">
      <c r="A174"/>
      <c r="B174"/>
      <c r="C174"/>
      <c r="D174"/>
      <c r="E174"/>
      <c r="F174"/>
      <c r="G174"/>
    </row>
    <row r="175" spans="1:7" x14ac:dyDescent="0.3">
      <c r="A175"/>
      <c r="B175"/>
      <c r="C175"/>
      <c r="D175"/>
      <c r="E175"/>
      <c r="F175"/>
      <c r="G175"/>
    </row>
    <row r="176" spans="1:7" x14ac:dyDescent="0.3">
      <c r="A176"/>
      <c r="B176"/>
      <c r="C176"/>
      <c r="D176"/>
      <c r="E176"/>
      <c r="F176"/>
      <c r="G176"/>
    </row>
    <row r="177" spans="1:7" x14ac:dyDescent="0.3">
      <c r="A177"/>
      <c r="B177"/>
      <c r="C177"/>
      <c r="D177"/>
      <c r="E177"/>
      <c r="F177"/>
      <c r="G177"/>
    </row>
    <row r="178" spans="1:7" x14ac:dyDescent="0.3">
      <c r="A178"/>
      <c r="B178"/>
      <c r="C178"/>
      <c r="D178"/>
      <c r="E178"/>
      <c r="F178"/>
      <c r="G178"/>
    </row>
    <row r="179" spans="1:7" x14ac:dyDescent="0.3">
      <c r="A179"/>
      <c r="B179"/>
      <c r="C179"/>
      <c r="D179"/>
      <c r="E179"/>
      <c r="F179"/>
      <c r="G179"/>
    </row>
    <row r="180" spans="1:7" x14ac:dyDescent="0.3">
      <c r="A180"/>
      <c r="B180"/>
      <c r="C180"/>
      <c r="D180"/>
      <c r="E180"/>
      <c r="F180"/>
      <c r="G180"/>
    </row>
    <row r="181" spans="1:7" x14ac:dyDescent="0.3">
      <c r="A181"/>
      <c r="B181"/>
      <c r="C181"/>
      <c r="D181"/>
      <c r="E181"/>
      <c r="F181"/>
      <c r="G181"/>
    </row>
    <row r="182" spans="1:7" x14ac:dyDescent="0.3">
      <c r="A182"/>
      <c r="B182"/>
      <c r="C182"/>
      <c r="D182"/>
      <c r="E182"/>
      <c r="F182"/>
      <c r="G182"/>
    </row>
    <row r="183" spans="1:7" x14ac:dyDescent="0.3">
      <c r="A183"/>
      <c r="B183"/>
      <c r="C183"/>
      <c r="D183"/>
      <c r="E183"/>
      <c r="F183"/>
      <c r="G183"/>
    </row>
    <row r="184" spans="1:7" x14ac:dyDescent="0.3">
      <c r="A184"/>
      <c r="B184"/>
      <c r="C184"/>
      <c r="D184"/>
      <c r="E184"/>
      <c r="F184"/>
      <c r="G184"/>
    </row>
    <row r="185" spans="1:7" x14ac:dyDescent="0.3">
      <c r="A185"/>
      <c r="B185"/>
      <c r="C185"/>
      <c r="D185"/>
      <c r="E185"/>
      <c r="F185"/>
      <c r="G185"/>
    </row>
    <row r="186" spans="1:7" x14ac:dyDescent="0.3">
      <c r="A186"/>
      <c r="B186"/>
      <c r="C186"/>
      <c r="D186"/>
      <c r="E186"/>
      <c r="F186"/>
      <c r="G186"/>
    </row>
    <row r="187" spans="1:7" x14ac:dyDescent="0.3">
      <c r="A187"/>
      <c r="B187"/>
      <c r="C187"/>
      <c r="D187"/>
      <c r="E187"/>
      <c r="F187"/>
      <c r="G187"/>
    </row>
    <row r="188" spans="1:7" x14ac:dyDescent="0.3">
      <c r="A188"/>
      <c r="B188"/>
      <c r="C188"/>
      <c r="D188"/>
      <c r="E188"/>
      <c r="F188"/>
      <c r="G188"/>
    </row>
    <row r="189" spans="1:7" x14ac:dyDescent="0.3">
      <c r="A189"/>
      <c r="B189"/>
      <c r="C189"/>
      <c r="D189"/>
      <c r="E189"/>
      <c r="F189"/>
      <c r="G189"/>
    </row>
    <row r="190" spans="1:7" x14ac:dyDescent="0.3">
      <c r="A190"/>
      <c r="B190"/>
      <c r="C190"/>
      <c r="D190"/>
      <c r="E190"/>
      <c r="F190"/>
      <c r="G190"/>
    </row>
    <row r="191" spans="1:7" x14ac:dyDescent="0.3">
      <c r="A191"/>
      <c r="B191"/>
      <c r="C191"/>
      <c r="D191"/>
      <c r="E191"/>
      <c r="F191"/>
      <c r="G191"/>
    </row>
    <row r="192" spans="1:7" x14ac:dyDescent="0.3">
      <c r="A192"/>
      <c r="B192"/>
      <c r="C192"/>
      <c r="D192"/>
      <c r="E192"/>
      <c r="F192"/>
      <c r="G192"/>
    </row>
    <row r="193" spans="1:7" x14ac:dyDescent="0.3">
      <c r="A193"/>
      <c r="B193"/>
      <c r="C193"/>
      <c r="D193"/>
      <c r="E193"/>
      <c r="F193"/>
      <c r="G193"/>
    </row>
    <row r="194" spans="1:7" x14ac:dyDescent="0.3">
      <c r="A194"/>
      <c r="B194"/>
      <c r="C194"/>
      <c r="D194"/>
      <c r="E194"/>
      <c r="F194"/>
      <c r="G194"/>
    </row>
    <row r="195" spans="1:7" x14ac:dyDescent="0.3">
      <c r="A195"/>
      <c r="B195"/>
      <c r="C195"/>
      <c r="D195"/>
      <c r="E195"/>
      <c r="F195"/>
      <c r="G195"/>
    </row>
    <row r="196" spans="1:7" x14ac:dyDescent="0.3">
      <c r="A196"/>
      <c r="B196"/>
      <c r="C196"/>
      <c r="D196"/>
      <c r="E196"/>
      <c r="F196"/>
      <c r="G196"/>
    </row>
    <row r="197" spans="1:7" x14ac:dyDescent="0.3">
      <c r="A197"/>
      <c r="B197"/>
      <c r="C197"/>
      <c r="D197"/>
      <c r="E197"/>
      <c r="F197"/>
      <c r="G197"/>
    </row>
    <row r="198" spans="1:7" x14ac:dyDescent="0.3">
      <c r="A198"/>
      <c r="B198"/>
      <c r="C198"/>
      <c r="D198"/>
      <c r="E198"/>
      <c r="F198"/>
      <c r="G198"/>
    </row>
    <row r="199" spans="1:7" x14ac:dyDescent="0.3">
      <c r="A199"/>
      <c r="B199"/>
      <c r="C199"/>
      <c r="D199"/>
      <c r="E199"/>
      <c r="F199"/>
      <c r="G199"/>
    </row>
    <row r="200" spans="1:7" x14ac:dyDescent="0.3">
      <c r="A200"/>
      <c r="B200"/>
      <c r="C200"/>
      <c r="D200"/>
      <c r="E200"/>
      <c r="F200"/>
      <c r="G200"/>
    </row>
    <row r="201" spans="1:7" x14ac:dyDescent="0.3">
      <c r="A201"/>
      <c r="B201"/>
      <c r="C201"/>
      <c r="D201"/>
      <c r="E201"/>
      <c r="F201"/>
      <c r="G201"/>
    </row>
    <row r="202" spans="1:7" x14ac:dyDescent="0.3">
      <c r="A202"/>
      <c r="B202"/>
      <c r="C202"/>
      <c r="D202"/>
      <c r="E202"/>
      <c r="F202"/>
      <c r="G202"/>
    </row>
    <row r="203" spans="1:7" x14ac:dyDescent="0.3">
      <c r="A203"/>
      <c r="B203"/>
      <c r="C203"/>
      <c r="D203"/>
      <c r="E203"/>
      <c r="F203"/>
      <c r="G203"/>
    </row>
    <row r="204" spans="1:7" x14ac:dyDescent="0.3">
      <c r="A204"/>
      <c r="B204"/>
      <c r="C204"/>
      <c r="D204"/>
      <c r="E204"/>
      <c r="F204"/>
      <c r="G204"/>
    </row>
    <row r="205" spans="1:7" x14ac:dyDescent="0.3">
      <c r="A205"/>
      <c r="B205"/>
      <c r="C205"/>
      <c r="D205"/>
      <c r="E205"/>
      <c r="F205"/>
      <c r="G205"/>
    </row>
    <row r="206" spans="1:7" x14ac:dyDescent="0.3">
      <c r="A206"/>
      <c r="B206"/>
      <c r="C206"/>
      <c r="D206"/>
      <c r="E206"/>
      <c r="F206"/>
      <c r="G206"/>
    </row>
    <row r="207" spans="1:7" x14ac:dyDescent="0.3">
      <c r="A207"/>
      <c r="B207"/>
      <c r="C207"/>
      <c r="D207"/>
      <c r="E207"/>
      <c r="F207"/>
      <c r="G207"/>
    </row>
    <row r="208" spans="1:7" x14ac:dyDescent="0.3">
      <c r="A208"/>
      <c r="B208"/>
      <c r="C208"/>
      <c r="D208"/>
      <c r="E208"/>
      <c r="F208"/>
      <c r="G208"/>
    </row>
    <row r="209" spans="1:7" x14ac:dyDescent="0.3">
      <c r="A209"/>
      <c r="B209"/>
      <c r="C209"/>
      <c r="D209"/>
      <c r="E209"/>
      <c r="F209"/>
      <c r="G209"/>
    </row>
    <row r="210" spans="1:7" x14ac:dyDescent="0.3">
      <c r="A210"/>
      <c r="B210"/>
      <c r="C210"/>
      <c r="D210"/>
      <c r="E210"/>
      <c r="F210"/>
      <c r="G210"/>
    </row>
    <row r="211" spans="1:7" x14ac:dyDescent="0.3">
      <c r="A211"/>
      <c r="B211"/>
      <c r="C211"/>
      <c r="D211"/>
      <c r="E211"/>
      <c r="F211"/>
      <c r="G211"/>
    </row>
    <row r="212" spans="1:7" x14ac:dyDescent="0.3">
      <c r="A212"/>
      <c r="B212"/>
      <c r="C212"/>
      <c r="D212"/>
      <c r="E212"/>
      <c r="F212"/>
      <c r="G212"/>
    </row>
    <row r="213" spans="1:7" x14ac:dyDescent="0.3">
      <c r="A213"/>
      <c r="B213"/>
      <c r="C213"/>
      <c r="D213"/>
      <c r="E213"/>
      <c r="F213"/>
      <c r="G213"/>
    </row>
    <row r="214" spans="1:7" x14ac:dyDescent="0.3">
      <c r="A214"/>
      <c r="B214"/>
      <c r="C214"/>
      <c r="D214"/>
      <c r="E214"/>
      <c r="F214"/>
      <c r="G214"/>
    </row>
    <row r="215" spans="1:7" x14ac:dyDescent="0.3">
      <c r="A215"/>
      <c r="B215"/>
      <c r="C215"/>
      <c r="D215"/>
      <c r="E215"/>
      <c r="F215"/>
      <c r="G215"/>
    </row>
    <row r="216" spans="1:7" x14ac:dyDescent="0.3">
      <c r="A216"/>
      <c r="B216"/>
      <c r="C216"/>
      <c r="D216"/>
      <c r="E216"/>
      <c r="F216"/>
      <c r="G216"/>
    </row>
    <row r="217" spans="1:7" x14ac:dyDescent="0.3">
      <c r="A217"/>
      <c r="B217"/>
      <c r="C217"/>
      <c r="D217"/>
      <c r="E217"/>
      <c r="F217"/>
      <c r="G217"/>
    </row>
    <row r="218" spans="1:7" x14ac:dyDescent="0.3">
      <c r="A218"/>
      <c r="B218"/>
      <c r="C218"/>
      <c r="D218"/>
      <c r="E218"/>
      <c r="F218"/>
      <c r="G218"/>
    </row>
    <row r="219" spans="1:7" x14ac:dyDescent="0.3">
      <c r="A219"/>
      <c r="B219"/>
      <c r="C219"/>
      <c r="D219"/>
      <c r="E219"/>
      <c r="F219"/>
      <c r="G219"/>
    </row>
    <row r="220" spans="1:7" x14ac:dyDescent="0.3">
      <c r="A220"/>
      <c r="B220"/>
      <c r="C220"/>
      <c r="D220"/>
      <c r="E220"/>
      <c r="F220"/>
      <c r="G220"/>
    </row>
    <row r="221" spans="1:7" x14ac:dyDescent="0.3">
      <c r="A221"/>
      <c r="B221"/>
      <c r="C221"/>
      <c r="D221"/>
      <c r="E221"/>
      <c r="F221"/>
      <c r="G221"/>
    </row>
    <row r="222" spans="1:7" x14ac:dyDescent="0.3">
      <c r="A222"/>
      <c r="B222"/>
      <c r="C222"/>
      <c r="D222"/>
      <c r="E222"/>
      <c r="F222"/>
      <c r="G222"/>
    </row>
    <row r="223" spans="1:7" x14ac:dyDescent="0.3">
      <c r="A223"/>
      <c r="B223"/>
      <c r="C223"/>
      <c r="D223"/>
      <c r="E223"/>
      <c r="F223"/>
      <c r="G223"/>
    </row>
    <row r="224" spans="1:7" x14ac:dyDescent="0.3">
      <c r="A224"/>
      <c r="B224"/>
      <c r="C224"/>
      <c r="D224"/>
      <c r="E224"/>
      <c r="F224"/>
      <c r="G224"/>
    </row>
    <row r="225" spans="1:7" x14ac:dyDescent="0.3">
      <c r="A225"/>
      <c r="B225"/>
      <c r="C225"/>
      <c r="D225"/>
      <c r="E225"/>
      <c r="F225"/>
      <c r="G225"/>
    </row>
    <row r="226" spans="1:7" x14ac:dyDescent="0.3">
      <c r="A226"/>
      <c r="B226"/>
      <c r="C226"/>
      <c r="D226"/>
      <c r="E226"/>
      <c r="F226"/>
      <c r="G226"/>
    </row>
    <row r="227" spans="1:7" x14ac:dyDescent="0.3">
      <c r="A227"/>
      <c r="B227"/>
      <c r="C227"/>
      <c r="D227"/>
      <c r="E227"/>
      <c r="F227"/>
      <c r="G227"/>
    </row>
    <row r="228" spans="1:7" x14ac:dyDescent="0.3">
      <c r="A228"/>
      <c r="B228"/>
      <c r="C228"/>
      <c r="D228"/>
      <c r="E228"/>
      <c r="F228"/>
      <c r="G228"/>
    </row>
    <row r="229" spans="1:7" x14ac:dyDescent="0.3">
      <c r="A229"/>
      <c r="B229"/>
      <c r="C229"/>
      <c r="D229"/>
      <c r="E229"/>
      <c r="F229"/>
      <c r="G229"/>
    </row>
    <row r="230" spans="1:7" x14ac:dyDescent="0.3">
      <c r="A230"/>
      <c r="B230"/>
      <c r="C230"/>
      <c r="D230"/>
      <c r="E230"/>
      <c r="F230"/>
      <c r="G230"/>
    </row>
    <row r="231" spans="1:7" x14ac:dyDescent="0.3">
      <c r="A231"/>
      <c r="B231"/>
      <c r="C231"/>
      <c r="D231"/>
      <c r="E231"/>
      <c r="F231"/>
      <c r="G231"/>
    </row>
    <row r="232" spans="1:7" x14ac:dyDescent="0.3">
      <c r="A232"/>
      <c r="B232"/>
      <c r="C232"/>
      <c r="D232"/>
      <c r="E232"/>
      <c r="F232"/>
      <c r="G232"/>
    </row>
    <row r="233" spans="1:7" x14ac:dyDescent="0.3">
      <c r="A233"/>
      <c r="B233"/>
      <c r="C233"/>
      <c r="D233"/>
      <c r="E233"/>
      <c r="F233"/>
      <c r="G233"/>
    </row>
    <row r="234" spans="1:7" x14ac:dyDescent="0.3">
      <c r="A234"/>
      <c r="B234"/>
      <c r="C234"/>
      <c r="D234"/>
      <c r="E234"/>
      <c r="F234"/>
      <c r="G234"/>
    </row>
    <row r="235" spans="1:7" x14ac:dyDescent="0.3">
      <c r="A235"/>
      <c r="B235"/>
      <c r="C235"/>
      <c r="D235"/>
      <c r="E235"/>
      <c r="F235"/>
      <c r="G235"/>
    </row>
    <row r="236" spans="1:7" x14ac:dyDescent="0.3">
      <c r="A236"/>
      <c r="B236"/>
      <c r="C236"/>
      <c r="D236"/>
      <c r="E236"/>
      <c r="F236"/>
      <c r="G236"/>
    </row>
    <row r="237" spans="1:7" x14ac:dyDescent="0.3">
      <c r="A237"/>
      <c r="B237"/>
      <c r="C237"/>
      <c r="D237"/>
      <c r="E237"/>
      <c r="F237"/>
      <c r="G237"/>
    </row>
    <row r="238" spans="1:7" x14ac:dyDescent="0.3">
      <c r="A238"/>
      <c r="B238"/>
      <c r="C238"/>
      <c r="D238"/>
      <c r="E238"/>
      <c r="F238"/>
      <c r="G238"/>
    </row>
    <row r="239" spans="1:7" x14ac:dyDescent="0.3">
      <c r="A239"/>
      <c r="B239"/>
      <c r="C239"/>
      <c r="D239"/>
      <c r="E239"/>
      <c r="F239"/>
      <c r="G239"/>
    </row>
    <row r="240" spans="1:7" x14ac:dyDescent="0.3">
      <c r="A240"/>
      <c r="B240"/>
      <c r="C240"/>
      <c r="D240"/>
      <c r="E240"/>
      <c r="F240"/>
      <c r="G240"/>
    </row>
    <row r="241" spans="1:7" x14ac:dyDescent="0.3">
      <c r="A241"/>
      <c r="B241"/>
      <c r="C241"/>
      <c r="D241"/>
      <c r="E241"/>
      <c r="F241"/>
      <c r="G241"/>
    </row>
    <row r="242" spans="1:7" x14ac:dyDescent="0.3">
      <c r="A242"/>
      <c r="B242"/>
      <c r="C242"/>
      <c r="D242"/>
      <c r="E242"/>
      <c r="F242"/>
      <c r="G242"/>
    </row>
    <row r="243" spans="1:7" x14ac:dyDescent="0.3">
      <c r="A243"/>
      <c r="B243"/>
      <c r="C243"/>
      <c r="D243"/>
      <c r="E243"/>
      <c r="F243"/>
      <c r="G243"/>
    </row>
    <row r="244" spans="1:7" x14ac:dyDescent="0.3">
      <c r="A244"/>
      <c r="B244"/>
      <c r="C244"/>
      <c r="D244"/>
      <c r="E244"/>
      <c r="F244"/>
      <c r="G244"/>
    </row>
    <row r="245" spans="1:7" x14ac:dyDescent="0.3">
      <c r="A245"/>
      <c r="B245"/>
      <c r="C245"/>
      <c r="D245"/>
      <c r="E245"/>
      <c r="F245"/>
      <c r="G245"/>
    </row>
    <row r="246" spans="1:7" x14ac:dyDescent="0.3">
      <c r="A246"/>
      <c r="B246"/>
      <c r="C246"/>
      <c r="D246"/>
      <c r="E246"/>
      <c r="F246"/>
      <c r="G246"/>
    </row>
    <row r="247" spans="1:7" x14ac:dyDescent="0.3">
      <c r="A247"/>
      <c r="B247"/>
      <c r="C247"/>
      <c r="D247"/>
      <c r="E247"/>
      <c r="F247"/>
      <c r="G247"/>
    </row>
    <row r="248" spans="1:7" x14ac:dyDescent="0.3">
      <c r="A248"/>
      <c r="B248"/>
      <c r="C248"/>
      <c r="D248"/>
      <c r="E248"/>
      <c r="F248"/>
      <c r="G248"/>
    </row>
    <row r="249" spans="1:7" x14ac:dyDescent="0.3">
      <c r="A249"/>
      <c r="B249"/>
      <c r="C249"/>
      <c r="D249"/>
      <c r="E249"/>
      <c r="F249"/>
      <c r="G249"/>
    </row>
    <row r="250" spans="1:7" x14ac:dyDescent="0.3">
      <c r="A250"/>
      <c r="B250"/>
      <c r="C250"/>
      <c r="D250"/>
      <c r="E250"/>
      <c r="F250"/>
      <c r="G250"/>
    </row>
    <row r="251" spans="1:7" x14ac:dyDescent="0.3">
      <c r="A251"/>
      <c r="B251"/>
      <c r="C251"/>
      <c r="D251"/>
      <c r="E251"/>
      <c r="F251"/>
      <c r="G251"/>
    </row>
    <row r="252" spans="1:7" x14ac:dyDescent="0.3">
      <c r="A252"/>
      <c r="B252"/>
      <c r="C252"/>
      <c r="D252"/>
      <c r="E252"/>
      <c r="F252"/>
      <c r="G252"/>
    </row>
    <row r="253" spans="1:7" x14ac:dyDescent="0.3">
      <c r="A253"/>
      <c r="B253"/>
      <c r="C253"/>
      <c r="D253"/>
      <c r="E253"/>
      <c r="F253"/>
      <c r="G253"/>
    </row>
    <row r="254" spans="1:7" x14ac:dyDescent="0.3">
      <c r="A254"/>
      <c r="B254"/>
      <c r="C254"/>
      <c r="D254"/>
      <c r="E254"/>
      <c r="F254"/>
      <c r="G254"/>
    </row>
    <row r="255" spans="1:7" x14ac:dyDescent="0.3">
      <c r="A255"/>
      <c r="B255"/>
      <c r="C255"/>
      <c r="D255"/>
      <c r="E255"/>
      <c r="F255"/>
      <c r="G255"/>
    </row>
    <row r="256" spans="1:7" x14ac:dyDescent="0.3">
      <c r="A256"/>
      <c r="B256"/>
      <c r="C256"/>
      <c r="D256"/>
      <c r="E256"/>
      <c r="F256"/>
      <c r="G256"/>
    </row>
    <row r="257" spans="1:7" x14ac:dyDescent="0.3">
      <c r="A257"/>
      <c r="B257"/>
      <c r="C257"/>
      <c r="D257"/>
      <c r="E257"/>
      <c r="F257"/>
      <c r="G257"/>
    </row>
    <row r="258" spans="1:7" x14ac:dyDescent="0.3">
      <c r="A258"/>
      <c r="B258"/>
      <c r="C258"/>
      <c r="D258"/>
      <c r="E258"/>
      <c r="F258"/>
      <c r="G258"/>
    </row>
    <row r="259" spans="1:7" x14ac:dyDescent="0.3">
      <c r="A259"/>
      <c r="B259"/>
      <c r="C259"/>
      <c r="D259"/>
      <c r="E259"/>
      <c r="F259"/>
      <c r="G259"/>
    </row>
    <row r="260" spans="1:7" x14ac:dyDescent="0.3">
      <c r="A260"/>
      <c r="B260"/>
      <c r="C260"/>
      <c r="D260"/>
      <c r="E260"/>
      <c r="F260"/>
      <c r="G260"/>
    </row>
    <row r="261" spans="1:7" x14ac:dyDescent="0.3">
      <c r="A261"/>
      <c r="B261"/>
      <c r="C261"/>
      <c r="D261"/>
      <c r="E261"/>
      <c r="F261"/>
      <c r="G261"/>
    </row>
    <row r="262" spans="1:7" x14ac:dyDescent="0.3">
      <c r="A262"/>
      <c r="B262"/>
      <c r="C262"/>
      <c r="D262"/>
      <c r="E262"/>
      <c r="F262"/>
      <c r="G262"/>
    </row>
    <row r="263" spans="1:7" x14ac:dyDescent="0.3">
      <c r="A263"/>
      <c r="B263"/>
      <c r="C263"/>
      <c r="D263"/>
      <c r="E263"/>
      <c r="F263"/>
      <c r="G263"/>
    </row>
    <row r="264" spans="1:7" x14ac:dyDescent="0.3">
      <c r="A264"/>
      <c r="B264"/>
      <c r="C264"/>
      <c r="D264"/>
      <c r="E264"/>
      <c r="F264"/>
      <c r="G264"/>
    </row>
    <row r="265" spans="1:7" x14ac:dyDescent="0.3">
      <c r="A265"/>
      <c r="B265"/>
      <c r="C265"/>
      <c r="D265"/>
      <c r="E265"/>
      <c r="F265"/>
      <c r="G265"/>
    </row>
    <row r="266" spans="1:7" x14ac:dyDescent="0.3">
      <c r="A266"/>
      <c r="B266"/>
      <c r="C266"/>
      <c r="D266"/>
      <c r="E266"/>
      <c r="F266"/>
      <c r="G266"/>
    </row>
    <row r="267" spans="1:7" x14ac:dyDescent="0.3">
      <c r="A267"/>
      <c r="B267"/>
      <c r="C267"/>
      <c r="D267"/>
      <c r="E267"/>
      <c r="F267"/>
      <c r="G267"/>
    </row>
    <row r="268" spans="1:7" x14ac:dyDescent="0.3">
      <c r="A268"/>
      <c r="B268"/>
      <c r="C268"/>
      <c r="D268"/>
      <c r="E268"/>
      <c r="F268"/>
      <c r="G268"/>
    </row>
    <row r="269" spans="1:7" x14ac:dyDescent="0.3">
      <c r="A269"/>
      <c r="B269"/>
      <c r="C269"/>
      <c r="D269"/>
      <c r="E269"/>
      <c r="F269"/>
      <c r="G269"/>
    </row>
    <row r="270" spans="1:7" x14ac:dyDescent="0.3">
      <c r="A270"/>
      <c r="B270"/>
      <c r="C270"/>
      <c r="D270"/>
      <c r="E270"/>
      <c r="F270"/>
      <c r="G270"/>
    </row>
    <row r="271" spans="1:7" x14ac:dyDescent="0.3">
      <c r="A271"/>
      <c r="B271"/>
      <c r="C271"/>
      <c r="D271"/>
      <c r="E271"/>
      <c r="F271"/>
      <c r="G271"/>
    </row>
    <row r="272" spans="1:7" x14ac:dyDescent="0.3">
      <c r="A272"/>
      <c r="B272"/>
      <c r="C272"/>
      <c r="D272"/>
      <c r="E272"/>
      <c r="F272"/>
      <c r="G272"/>
    </row>
    <row r="273" spans="1:7" x14ac:dyDescent="0.3">
      <c r="A273"/>
      <c r="B273"/>
      <c r="C273"/>
      <c r="D273"/>
      <c r="E273"/>
      <c r="F273"/>
      <c r="G273"/>
    </row>
    <row r="274" spans="1:7" x14ac:dyDescent="0.3">
      <c r="A274"/>
      <c r="B274"/>
      <c r="C274"/>
      <c r="D274"/>
      <c r="E274"/>
      <c r="F274"/>
      <c r="G274"/>
    </row>
    <row r="275" spans="1:7" x14ac:dyDescent="0.3">
      <c r="A275"/>
      <c r="B275"/>
      <c r="C275"/>
      <c r="D275"/>
      <c r="E275"/>
      <c r="F275"/>
      <c r="G275"/>
    </row>
    <row r="276" spans="1:7" x14ac:dyDescent="0.3">
      <c r="A276"/>
      <c r="B276"/>
      <c r="C276"/>
      <c r="D276"/>
      <c r="E276"/>
      <c r="F276"/>
      <c r="G276"/>
    </row>
    <row r="277" spans="1:7" x14ac:dyDescent="0.3">
      <c r="A277"/>
      <c r="B277"/>
      <c r="C277"/>
      <c r="D277"/>
      <c r="E277"/>
      <c r="F277"/>
      <c r="G277"/>
    </row>
    <row r="278" spans="1:7" x14ac:dyDescent="0.3">
      <c r="A278"/>
      <c r="B278"/>
      <c r="C278"/>
      <c r="D278"/>
      <c r="E278"/>
      <c r="F278"/>
      <c r="G278"/>
    </row>
    <row r="279" spans="1:7" x14ac:dyDescent="0.3">
      <c r="A279"/>
      <c r="B279"/>
      <c r="C279"/>
      <c r="D279"/>
      <c r="E279"/>
      <c r="F279"/>
      <c r="G279"/>
    </row>
    <row r="280" spans="1:7" x14ac:dyDescent="0.3">
      <c r="A280"/>
      <c r="B280"/>
      <c r="C280"/>
      <c r="D280"/>
      <c r="E280"/>
      <c r="F280"/>
      <c r="G280"/>
    </row>
    <row r="281" spans="1:7" x14ac:dyDescent="0.3">
      <c r="A281"/>
      <c r="B281"/>
      <c r="C281"/>
      <c r="D281"/>
      <c r="E281"/>
      <c r="F281"/>
      <c r="G281"/>
    </row>
    <row r="282" spans="1:7" x14ac:dyDescent="0.3">
      <c r="A282"/>
      <c r="B282"/>
      <c r="C282"/>
      <c r="D282"/>
      <c r="E282"/>
      <c r="F282"/>
      <c r="G282"/>
    </row>
    <row r="283" spans="1:7" x14ac:dyDescent="0.3">
      <c r="A283"/>
      <c r="B283"/>
      <c r="C283"/>
      <c r="D283"/>
      <c r="E283"/>
      <c r="F283"/>
      <c r="G283"/>
    </row>
    <row r="284" spans="1:7" x14ac:dyDescent="0.3">
      <c r="A284"/>
      <c r="B284"/>
      <c r="C284"/>
      <c r="D284"/>
      <c r="E284"/>
      <c r="F284"/>
      <c r="G284"/>
    </row>
    <row r="285" spans="1:7" x14ac:dyDescent="0.3">
      <c r="A285"/>
      <c r="B285"/>
      <c r="C285"/>
      <c r="D285"/>
      <c r="E285"/>
      <c r="F285"/>
      <c r="G285"/>
    </row>
    <row r="286" spans="1:7" x14ac:dyDescent="0.3">
      <c r="A286"/>
      <c r="B286"/>
      <c r="C286"/>
      <c r="D286"/>
      <c r="E286"/>
      <c r="F286"/>
      <c r="G286"/>
    </row>
    <row r="287" spans="1:7" x14ac:dyDescent="0.3">
      <c r="A287"/>
      <c r="B287"/>
      <c r="C287"/>
      <c r="D287"/>
      <c r="E287"/>
      <c r="F287"/>
      <c r="G287"/>
    </row>
    <row r="288" spans="1:7" x14ac:dyDescent="0.3">
      <c r="A288"/>
      <c r="B288"/>
      <c r="C288"/>
      <c r="D288"/>
      <c r="E288"/>
      <c r="F288"/>
      <c r="G288"/>
    </row>
    <row r="289" spans="1:7" x14ac:dyDescent="0.3">
      <c r="A289"/>
      <c r="B289"/>
      <c r="C289"/>
      <c r="D289"/>
      <c r="E289"/>
      <c r="F289"/>
      <c r="G289"/>
    </row>
    <row r="290" spans="1:7" x14ac:dyDescent="0.3">
      <c r="A290"/>
      <c r="B290"/>
      <c r="C290"/>
      <c r="D290"/>
      <c r="E290"/>
      <c r="F290"/>
      <c r="G290"/>
    </row>
    <row r="291" spans="1:7" x14ac:dyDescent="0.3">
      <c r="A291"/>
      <c r="B291"/>
      <c r="C291"/>
      <c r="D291"/>
      <c r="E291"/>
      <c r="F291"/>
      <c r="G291"/>
    </row>
    <row r="292" spans="1:7" x14ac:dyDescent="0.3">
      <c r="A292"/>
      <c r="B292"/>
      <c r="C292"/>
      <c r="D292"/>
      <c r="E292"/>
      <c r="F292"/>
      <c r="G292"/>
    </row>
    <row r="293" spans="1:7" x14ac:dyDescent="0.3">
      <c r="A293"/>
      <c r="B293"/>
      <c r="C293"/>
      <c r="D293"/>
      <c r="E293"/>
      <c r="F293"/>
      <c r="G293"/>
    </row>
    <row r="294" spans="1:7" x14ac:dyDescent="0.3">
      <c r="A294"/>
      <c r="B294"/>
      <c r="C294"/>
      <c r="D294"/>
      <c r="E294"/>
      <c r="F294"/>
      <c r="G294"/>
    </row>
    <row r="295" spans="1:7" x14ac:dyDescent="0.3">
      <c r="A295"/>
      <c r="B295"/>
      <c r="C295"/>
      <c r="D295"/>
      <c r="E295"/>
      <c r="F295"/>
      <c r="G295"/>
    </row>
    <row r="296" spans="1:7" x14ac:dyDescent="0.3">
      <c r="A296"/>
      <c r="B296"/>
      <c r="C296"/>
      <c r="D296"/>
      <c r="E296"/>
      <c r="F296"/>
      <c r="G296"/>
    </row>
    <row r="297" spans="1:7" x14ac:dyDescent="0.3">
      <c r="A297"/>
      <c r="B297"/>
      <c r="C297"/>
      <c r="D297"/>
      <c r="E297"/>
      <c r="F297"/>
      <c r="G297"/>
    </row>
    <row r="298" spans="1:7" x14ac:dyDescent="0.3">
      <c r="A298"/>
      <c r="B298"/>
      <c r="C298"/>
      <c r="D298"/>
      <c r="E298"/>
      <c r="F298"/>
      <c r="G298"/>
    </row>
    <row r="299" spans="1:7" x14ac:dyDescent="0.3">
      <c r="A299"/>
      <c r="B299"/>
      <c r="C299"/>
      <c r="D299"/>
      <c r="E299"/>
      <c r="F299"/>
      <c r="G299"/>
    </row>
    <row r="300" spans="1:7" x14ac:dyDescent="0.3">
      <c r="A300"/>
      <c r="B300"/>
      <c r="C300"/>
      <c r="D300"/>
      <c r="E300"/>
      <c r="F300"/>
      <c r="G300"/>
    </row>
    <row r="301" spans="1:7" x14ac:dyDescent="0.3">
      <c r="A301"/>
      <c r="B301"/>
      <c r="C301"/>
      <c r="D301"/>
      <c r="E301"/>
      <c r="F301"/>
      <c r="G301"/>
    </row>
    <row r="302" spans="1:7" x14ac:dyDescent="0.3">
      <c r="A302"/>
      <c r="B302"/>
      <c r="C302"/>
      <c r="D302"/>
      <c r="E302"/>
      <c r="F302"/>
      <c r="G302"/>
    </row>
    <row r="303" spans="1:7" x14ac:dyDescent="0.3">
      <c r="A303"/>
      <c r="B303"/>
      <c r="C303"/>
      <c r="D303"/>
      <c r="E303"/>
      <c r="F303"/>
      <c r="G303"/>
    </row>
    <row r="304" spans="1:7" x14ac:dyDescent="0.3">
      <c r="A304"/>
      <c r="B304"/>
      <c r="C304"/>
      <c r="D304"/>
      <c r="E304"/>
      <c r="F304"/>
      <c r="G304"/>
    </row>
    <row r="305" spans="1:7" x14ac:dyDescent="0.3">
      <c r="A305"/>
      <c r="B305"/>
      <c r="C305"/>
      <c r="D305"/>
      <c r="E305"/>
      <c r="F305"/>
      <c r="G305"/>
    </row>
    <row r="306" spans="1:7" x14ac:dyDescent="0.3">
      <c r="A306"/>
      <c r="B306"/>
      <c r="C306"/>
      <c r="D306"/>
      <c r="E306"/>
      <c r="F306"/>
      <c r="G306"/>
    </row>
    <row r="307" spans="1:7" x14ac:dyDescent="0.3">
      <c r="A307"/>
      <c r="B307"/>
      <c r="C307"/>
      <c r="D307"/>
      <c r="E307"/>
      <c r="F307"/>
      <c r="G307"/>
    </row>
    <row r="308" spans="1:7" x14ac:dyDescent="0.3">
      <c r="A308"/>
      <c r="B308"/>
      <c r="C308"/>
      <c r="D308"/>
      <c r="E308"/>
      <c r="F308"/>
      <c r="G308"/>
    </row>
    <row r="309" spans="1:7" x14ac:dyDescent="0.3">
      <c r="A309"/>
      <c r="B309"/>
      <c r="C309"/>
      <c r="D309"/>
      <c r="E309"/>
      <c r="F309"/>
      <c r="G309"/>
    </row>
    <row r="310" spans="1:7" x14ac:dyDescent="0.3">
      <c r="A310"/>
      <c r="B310"/>
      <c r="C310"/>
      <c r="D310"/>
      <c r="E310"/>
      <c r="F310"/>
      <c r="G310"/>
    </row>
    <row r="311" spans="1:7" x14ac:dyDescent="0.3">
      <c r="A311"/>
      <c r="B311"/>
      <c r="C311"/>
      <c r="D311"/>
      <c r="E311"/>
      <c r="F311"/>
      <c r="G311"/>
    </row>
    <row r="312" spans="1:7" x14ac:dyDescent="0.3">
      <c r="A312"/>
      <c r="B312"/>
      <c r="C312"/>
      <c r="D312"/>
      <c r="E312"/>
      <c r="F312"/>
      <c r="G312"/>
    </row>
    <row r="313" spans="1:7" x14ac:dyDescent="0.3">
      <c r="A313"/>
      <c r="B313"/>
      <c r="C313"/>
      <c r="D313"/>
      <c r="E313"/>
      <c r="F313"/>
      <c r="G313"/>
    </row>
    <row r="314" spans="1:7" x14ac:dyDescent="0.3">
      <c r="A314"/>
      <c r="B314"/>
      <c r="C314"/>
      <c r="D314"/>
      <c r="E314"/>
      <c r="F314"/>
      <c r="G314"/>
    </row>
    <row r="315" spans="1:7" x14ac:dyDescent="0.3">
      <c r="A315"/>
      <c r="B315"/>
      <c r="C315"/>
      <c r="D315"/>
      <c r="E315"/>
      <c r="F315"/>
      <c r="G315"/>
    </row>
    <row r="316" spans="1:7" x14ac:dyDescent="0.3">
      <c r="A316"/>
      <c r="B316"/>
      <c r="C316"/>
      <c r="D316"/>
      <c r="E316"/>
      <c r="F316"/>
      <c r="G316"/>
    </row>
    <row r="317" spans="1:7" x14ac:dyDescent="0.3">
      <c r="A317"/>
      <c r="B317"/>
      <c r="C317"/>
      <c r="D317"/>
      <c r="E317"/>
      <c r="F317"/>
      <c r="G317"/>
    </row>
    <row r="318" spans="1:7" x14ac:dyDescent="0.3">
      <c r="A318"/>
      <c r="B318"/>
      <c r="C318"/>
      <c r="D318"/>
      <c r="E318"/>
      <c r="F318"/>
      <c r="G318"/>
    </row>
    <row r="319" spans="1:7" x14ac:dyDescent="0.3">
      <c r="A319"/>
      <c r="B319"/>
      <c r="C319"/>
      <c r="D319"/>
      <c r="E319"/>
      <c r="F319"/>
      <c r="G319"/>
    </row>
    <row r="320" spans="1:7" x14ac:dyDescent="0.3">
      <c r="A320"/>
      <c r="B320"/>
      <c r="C320"/>
      <c r="D320"/>
      <c r="E320"/>
      <c r="F320"/>
      <c r="G320"/>
    </row>
    <row r="321" spans="1:7" x14ac:dyDescent="0.3">
      <c r="A321"/>
      <c r="B321"/>
      <c r="C321"/>
      <c r="D321"/>
      <c r="E321"/>
      <c r="F321"/>
      <c r="G321"/>
    </row>
    <row r="322" spans="1:7" x14ac:dyDescent="0.3">
      <c r="A322"/>
      <c r="B322"/>
      <c r="C322"/>
      <c r="D322"/>
      <c r="E322"/>
      <c r="F322"/>
      <c r="G322"/>
    </row>
    <row r="323" spans="1:7" x14ac:dyDescent="0.3">
      <c r="A323"/>
      <c r="B323"/>
      <c r="C323"/>
      <c r="D323"/>
      <c r="E323"/>
      <c r="F323"/>
      <c r="G323"/>
    </row>
    <row r="324" spans="1:7" x14ac:dyDescent="0.3">
      <c r="A324"/>
      <c r="B324"/>
      <c r="C324"/>
      <c r="D324"/>
      <c r="E324"/>
      <c r="F324"/>
      <c r="G324"/>
    </row>
    <row r="325" spans="1:7" x14ac:dyDescent="0.3">
      <c r="A325"/>
      <c r="B325"/>
      <c r="C325"/>
      <c r="D325"/>
      <c r="E325"/>
      <c r="F325"/>
      <c r="G325"/>
    </row>
    <row r="326" spans="1:7" x14ac:dyDescent="0.3">
      <c r="A326"/>
      <c r="B326"/>
      <c r="C326"/>
      <c r="D326"/>
      <c r="E326"/>
      <c r="F326"/>
      <c r="G326"/>
    </row>
    <row r="327" spans="1:7" x14ac:dyDescent="0.3">
      <c r="A327"/>
      <c r="B327"/>
      <c r="C327"/>
      <c r="D327"/>
      <c r="E327"/>
      <c r="F327"/>
      <c r="G327"/>
    </row>
    <row r="328" spans="1:7" x14ac:dyDescent="0.3">
      <c r="A328"/>
      <c r="B328"/>
      <c r="C328"/>
      <c r="D328"/>
      <c r="E328"/>
      <c r="F328"/>
      <c r="G328"/>
    </row>
    <row r="329" spans="1:7" x14ac:dyDescent="0.3">
      <c r="A329"/>
      <c r="B329"/>
      <c r="C329"/>
      <c r="D329"/>
      <c r="E329"/>
      <c r="F329"/>
      <c r="G329"/>
    </row>
    <row r="330" spans="1:7" x14ac:dyDescent="0.3">
      <c r="A330"/>
      <c r="B330"/>
      <c r="C330"/>
      <c r="D330"/>
      <c r="E330"/>
      <c r="F330"/>
      <c r="G330"/>
    </row>
    <row r="331" spans="1:7" x14ac:dyDescent="0.3">
      <c r="A331"/>
      <c r="B331"/>
      <c r="C331"/>
      <c r="D331"/>
      <c r="E331"/>
      <c r="F331"/>
      <c r="G331"/>
    </row>
    <row r="332" spans="1:7" x14ac:dyDescent="0.3">
      <c r="A332"/>
      <c r="B332"/>
      <c r="C332"/>
      <c r="D332"/>
      <c r="E332"/>
      <c r="F332"/>
      <c r="G332"/>
    </row>
    <row r="333" spans="1:7" x14ac:dyDescent="0.3">
      <c r="A333"/>
      <c r="B333"/>
      <c r="C333"/>
      <c r="D333"/>
      <c r="E333"/>
      <c r="F333"/>
      <c r="G333"/>
    </row>
    <row r="334" spans="1:7" x14ac:dyDescent="0.3">
      <c r="A334"/>
      <c r="B334"/>
      <c r="C334"/>
      <c r="D334"/>
      <c r="E334"/>
      <c r="F334"/>
      <c r="G334"/>
    </row>
    <row r="335" spans="1:7" x14ac:dyDescent="0.3">
      <c r="A335"/>
      <c r="B335"/>
      <c r="C335"/>
      <c r="D335"/>
      <c r="E335"/>
      <c r="F335"/>
      <c r="G335"/>
    </row>
    <row r="336" spans="1:7" x14ac:dyDescent="0.3">
      <c r="A336"/>
      <c r="B336"/>
      <c r="C336"/>
      <c r="D336"/>
      <c r="E336"/>
      <c r="F336"/>
      <c r="G336"/>
    </row>
    <row r="337" spans="1:7" x14ac:dyDescent="0.3">
      <c r="A337"/>
      <c r="B337"/>
      <c r="C337"/>
      <c r="D337"/>
      <c r="E337"/>
      <c r="F337"/>
      <c r="G337"/>
    </row>
    <row r="338" spans="1:7" x14ac:dyDescent="0.3">
      <c r="A338"/>
      <c r="B338"/>
      <c r="C338"/>
      <c r="D338"/>
      <c r="E338"/>
      <c r="F338"/>
      <c r="G338"/>
    </row>
    <row r="339" spans="1:7" x14ac:dyDescent="0.3">
      <c r="A339"/>
      <c r="B339"/>
      <c r="C339"/>
      <c r="D339"/>
      <c r="E339"/>
      <c r="F339"/>
      <c r="G339"/>
    </row>
    <row r="340" spans="1:7" x14ac:dyDescent="0.3">
      <c r="A340"/>
      <c r="B340"/>
      <c r="C340"/>
      <c r="D340"/>
      <c r="E340"/>
      <c r="F340"/>
      <c r="G340"/>
    </row>
    <row r="341" spans="1:7" x14ac:dyDescent="0.3">
      <c r="A341"/>
      <c r="B341"/>
      <c r="C341"/>
      <c r="D341"/>
      <c r="E341"/>
      <c r="F341"/>
      <c r="G341"/>
    </row>
    <row r="342" spans="1:7" x14ac:dyDescent="0.3">
      <c r="A342"/>
      <c r="B342"/>
      <c r="C342"/>
      <c r="D342"/>
      <c r="E342"/>
      <c r="F342"/>
      <c r="G342"/>
    </row>
    <row r="343" spans="1:7" x14ac:dyDescent="0.3">
      <c r="A343"/>
      <c r="B343"/>
      <c r="C343"/>
      <c r="D343"/>
      <c r="E343"/>
      <c r="F343"/>
      <c r="G343"/>
    </row>
    <row r="344" spans="1:7" x14ac:dyDescent="0.3">
      <c r="A344"/>
      <c r="B344"/>
      <c r="C344"/>
      <c r="D344"/>
      <c r="E344"/>
      <c r="F344"/>
      <c r="G344"/>
    </row>
    <row r="345" spans="1:7" x14ac:dyDescent="0.3">
      <c r="A345"/>
      <c r="B345"/>
      <c r="C345"/>
      <c r="D345"/>
      <c r="E345"/>
      <c r="F345"/>
      <c r="G345"/>
    </row>
    <row r="346" spans="1:7" x14ac:dyDescent="0.3">
      <c r="A346"/>
      <c r="B346"/>
      <c r="C346"/>
      <c r="D346"/>
      <c r="E346"/>
      <c r="F346"/>
      <c r="G346"/>
    </row>
    <row r="347" spans="1:7" x14ac:dyDescent="0.3">
      <c r="A347"/>
      <c r="B347"/>
      <c r="C347"/>
      <c r="D347"/>
      <c r="E347"/>
      <c r="F347"/>
      <c r="G347"/>
    </row>
    <row r="348" spans="1:7" x14ac:dyDescent="0.3">
      <c r="A348"/>
      <c r="B348"/>
      <c r="C348"/>
      <c r="D348"/>
      <c r="E348"/>
      <c r="F348"/>
      <c r="G348"/>
    </row>
    <row r="349" spans="1:7" x14ac:dyDescent="0.3">
      <c r="A349"/>
      <c r="B349"/>
      <c r="C349"/>
      <c r="D349"/>
      <c r="E349"/>
      <c r="F349"/>
      <c r="G349"/>
    </row>
    <row r="350" spans="1:7" x14ac:dyDescent="0.3">
      <c r="A350"/>
      <c r="B350"/>
      <c r="C350"/>
      <c r="D350"/>
      <c r="E350"/>
      <c r="F350"/>
      <c r="G350"/>
    </row>
    <row r="351" spans="1:7" x14ac:dyDescent="0.3">
      <c r="A351"/>
      <c r="B351"/>
      <c r="C351"/>
      <c r="D351"/>
      <c r="E351"/>
      <c r="F351"/>
      <c r="G351"/>
    </row>
    <row r="352" spans="1:7" x14ac:dyDescent="0.3">
      <c r="A352"/>
      <c r="B352"/>
      <c r="C352"/>
      <c r="D352"/>
      <c r="E352"/>
      <c r="F352"/>
      <c r="G352"/>
    </row>
    <row r="353" spans="1:7" x14ac:dyDescent="0.3">
      <c r="A353"/>
      <c r="B353"/>
      <c r="C353"/>
      <c r="D353"/>
      <c r="E353"/>
      <c r="F353"/>
      <c r="G353"/>
    </row>
    <row r="354" spans="1:7" x14ac:dyDescent="0.3">
      <c r="A354"/>
      <c r="B354"/>
      <c r="C354"/>
      <c r="D354"/>
      <c r="E354"/>
      <c r="F354"/>
      <c r="G354"/>
    </row>
    <row r="355" spans="1:7" x14ac:dyDescent="0.3">
      <c r="A355"/>
      <c r="B355"/>
      <c r="C355"/>
      <c r="D355"/>
      <c r="E355"/>
      <c r="F355"/>
      <c r="G355"/>
    </row>
    <row r="356" spans="1:7" x14ac:dyDescent="0.3">
      <c r="A356"/>
      <c r="B356"/>
      <c r="C356"/>
      <c r="D356"/>
      <c r="E356"/>
      <c r="F356"/>
      <c r="G356"/>
    </row>
    <row r="357" spans="1:7" x14ac:dyDescent="0.3">
      <c r="A357"/>
      <c r="B357"/>
      <c r="C357"/>
      <c r="D357"/>
      <c r="E357"/>
      <c r="F357"/>
      <c r="G357"/>
    </row>
    <row r="358" spans="1:7" x14ac:dyDescent="0.3">
      <c r="A358"/>
      <c r="B358"/>
      <c r="C358"/>
      <c r="D358"/>
      <c r="E358"/>
      <c r="F358"/>
      <c r="G358"/>
    </row>
    <row r="359" spans="1:7" x14ac:dyDescent="0.3">
      <c r="A359"/>
      <c r="B359"/>
      <c r="C359"/>
      <c r="D359"/>
      <c r="E359"/>
      <c r="F359"/>
      <c r="G359"/>
    </row>
    <row r="360" spans="1:7" x14ac:dyDescent="0.3">
      <c r="A360"/>
      <c r="B360"/>
      <c r="C360"/>
      <c r="D360"/>
      <c r="E360"/>
      <c r="F360"/>
      <c r="G360"/>
    </row>
    <row r="361" spans="1:7" x14ac:dyDescent="0.3">
      <c r="A361"/>
      <c r="B361"/>
      <c r="C361"/>
      <c r="D361"/>
      <c r="E361"/>
      <c r="F361"/>
      <c r="G361"/>
    </row>
    <row r="362" spans="1:7" x14ac:dyDescent="0.3">
      <c r="A362"/>
      <c r="B362"/>
      <c r="C362"/>
      <c r="D362"/>
      <c r="E362"/>
      <c r="F362"/>
      <c r="G362"/>
    </row>
    <row r="363" spans="1:7" x14ac:dyDescent="0.3">
      <c r="A363"/>
      <c r="B363"/>
      <c r="C363"/>
      <c r="D363"/>
      <c r="E363"/>
      <c r="F363"/>
      <c r="G363"/>
    </row>
    <row r="364" spans="1:7" x14ac:dyDescent="0.3">
      <c r="A364"/>
      <c r="B364"/>
      <c r="C364"/>
      <c r="D364"/>
      <c r="E364"/>
      <c r="F364"/>
      <c r="G364"/>
    </row>
    <row r="365" spans="1:7" x14ac:dyDescent="0.3">
      <c r="A365"/>
      <c r="B365"/>
      <c r="C365"/>
      <c r="D365"/>
      <c r="E365"/>
      <c r="F365"/>
      <c r="G365"/>
    </row>
    <row r="366" spans="1:7" x14ac:dyDescent="0.3">
      <c r="A366"/>
      <c r="B366"/>
      <c r="C366"/>
      <c r="D366"/>
      <c r="E366"/>
      <c r="F366"/>
      <c r="G366"/>
    </row>
    <row r="367" spans="1:7" x14ac:dyDescent="0.3">
      <c r="A367"/>
      <c r="B367"/>
      <c r="C367"/>
      <c r="D367"/>
      <c r="E367"/>
      <c r="F367"/>
      <c r="G367"/>
    </row>
    <row r="368" spans="1:7" x14ac:dyDescent="0.3">
      <c r="A368"/>
      <c r="B368"/>
      <c r="C368"/>
      <c r="D368"/>
      <c r="E368"/>
      <c r="F368"/>
      <c r="G368"/>
    </row>
    <row r="369" spans="1:7" x14ac:dyDescent="0.3">
      <c r="A369"/>
      <c r="B369"/>
      <c r="C369"/>
      <c r="D369"/>
      <c r="E369"/>
      <c r="F369"/>
      <c r="G369"/>
    </row>
    <row r="370" spans="1:7" x14ac:dyDescent="0.3">
      <c r="A370"/>
      <c r="B370"/>
      <c r="C370"/>
      <c r="D370"/>
      <c r="E370"/>
      <c r="F370"/>
      <c r="G370"/>
    </row>
    <row r="371" spans="1:7" x14ac:dyDescent="0.3">
      <c r="A371"/>
      <c r="B371"/>
      <c r="C371"/>
      <c r="D371"/>
      <c r="E371"/>
      <c r="F371"/>
      <c r="G371"/>
    </row>
    <row r="372" spans="1:7" x14ac:dyDescent="0.3">
      <c r="A372"/>
      <c r="B372"/>
      <c r="C372"/>
      <c r="D372"/>
      <c r="E372"/>
      <c r="F372"/>
      <c r="G372"/>
    </row>
    <row r="373" spans="1:7" x14ac:dyDescent="0.3">
      <c r="A373"/>
      <c r="B373"/>
      <c r="C373"/>
      <c r="D373"/>
      <c r="E373"/>
      <c r="F373"/>
      <c r="G373"/>
    </row>
    <row r="374" spans="1:7" x14ac:dyDescent="0.3">
      <c r="A374"/>
      <c r="B374"/>
      <c r="C374"/>
      <c r="D374"/>
      <c r="E374"/>
      <c r="F374"/>
      <c r="G374"/>
    </row>
    <row r="375" spans="1:7" x14ac:dyDescent="0.3">
      <c r="A375"/>
      <c r="B375"/>
      <c r="C375"/>
      <c r="D375"/>
      <c r="E375"/>
      <c r="F375"/>
      <c r="G375"/>
    </row>
    <row r="376" spans="1:7" x14ac:dyDescent="0.3">
      <c r="A376"/>
      <c r="B376"/>
      <c r="C376"/>
      <c r="D376"/>
      <c r="E376"/>
      <c r="F376"/>
      <c r="G376"/>
    </row>
    <row r="377" spans="1:7" x14ac:dyDescent="0.3">
      <c r="A377"/>
      <c r="B377"/>
      <c r="C377"/>
      <c r="D377"/>
      <c r="E377"/>
      <c r="F377"/>
      <c r="G377"/>
    </row>
    <row r="378" spans="1:7" x14ac:dyDescent="0.3">
      <c r="A378"/>
      <c r="B378"/>
      <c r="C378"/>
      <c r="D378"/>
      <c r="E378"/>
      <c r="F378"/>
      <c r="G378"/>
    </row>
    <row r="379" spans="1:7" x14ac:dyDescent="0.3">
      <c r="A379"/>
      <c r="B379"/>
      <c r="C379"/>
      <c r="D379"/>
      <c r="E379"/>
      <c r="F379"/>
      <c r="G379"/>
    </row>
    <row r="380" spans="1:7" x14ac:dyDescent="0.3">
      <c r="A380"/>
      <c r="B380"/>
      <c r="C380"/>
      <c r="D380"/>
      <c r="E380"/>
      <c r="F380"/>
      <c r="G380"/>
    </row>
    <row r="381" spans="1:7" x14ac:dyDescent="0.3">
      <c r="A381"/>
      <c r="B381"/>
      <c r="C381"/>
      <c r="D381"/>
      <c r="E381"/>
      <c r="F381"/>
      <c r="G381"/>
    </row>
    <row r="382" spans="1:7" x14ac:dyDescent="0.3">
      <c r="A382"/>
      <c r="B382"/>
      <c r="C382"/>
      <c r="D382"/>
      <c r="E382"/>
      <c r="F382"/>
      <c r="G382"/>
    </row>
    <row r="383" spans="1:7" x14ac:dyDescent="0.3">
      <c r="A383"/>
      <c r="B383"/>
      <c r="C383"/>
      <c r="D383"/>
      <c r="E383"/>
      <c r="F383"/>
      <c r="G383"/>
    </row>
    <row r="384" spans="1:7" x14ac:dyDescent="0.3">
      <c r="A384"/>
      <c r="B384"/>
      <c r="C384"/>
      <c r="D384"/>
      <c r="E384"/>
      <c r="F384"/>
      <c r="G384"/>
    </row>
    <row r="385" spans="1:7" x14ac:dyDescent="0.3">
      <c r="A385"/>
      <c r="B385"/>
      <c r="C385"/>
      <c r="D385"/>
      <c r="E385"/>
      <c r="F385"/>
      <c r="G385"/>
    </row>
    <row r="386" spans="1:7" x14ac:dyDescent="0.3">
      <c r="A386"/>
      <c r="B386"/>
      <c r="C386"/>
      <c r="D386"/>
      <c r="E386"/>
      <c r="F386"/>
      <c r="G386"/>
    </row>
    <row r="387" spans="1:7" x14ac:dyDescent="0.3">
      <c r="A387"/>
      <c r="B387"/>
      <c r="C387"/>
      <c r="D387"/>
      <c r="E387"/>
      <c r="F387"/>
      <c r="G387"/>
    </row>
    <row r="388" spans="1:7" x14ac:dyDescent="0.3">
      <c r="A388"/>
      <c r="B388"/>
      <c r="C388"/>
      <c r="D388"/>
      <c r="E388"/>
      <c r="F388"/>
      <c r="G388"/>
    </row>
    <row r="389" spans="1:7" x14ac:dyDescent="0.3">
      <c r="A389"/>
      <c r="B389"/>
      <c r="C389"/>
      <c r="D389"/>
      <c r="E389"/>
      <c r="F389"/>
      <c r="G389"/>
    </row>
    <row r="390" spans="1:7" x14ac:dyDescent="0.3">
      <c r="A390"/>
      <c r="B390"/>
      <c r="C390"/>
      <c r="D390"/>
      <c r="E390"/>
      <c r="F390"/>
      <c r="G390"/>
    </row>
    <row r="391" spans="1:7" x14ac:dyDescent="0.3">
      <c r="A391"/>
      <c r="B391"/>
      <c r="C391"/>
      <c r="D391"/>
      <c r="E391"/>
      <c r="F391"/>
      <c r="G391"/>
    </row>
    <row r="392" spans="1:7" x14ac:dyDescent="0.3">
      <c r="A392"/>
      <c r="B392"/>
      <c r="C392"/>
      <c r="D392"/>
      <c r="E392"/>
      <c r="F392"/>
      <c r="G392"/>
    </row>
    <row r="393" spans="1:7" x14ac:dyDescent="0.3">
      <c r="A393"/>
      <c r="B393"/>
      <c r="C393"/>
      <c r="D393"/>
      <c r="E393"/>
      <c r="F393"/>
      <c r="G393"/>
    </row>
    <row r="394" spans="1:7" x14ac:dyDescent="0.3">
      <c r="A394"/>
      <c r="B394"/>
      <c r="C394"/>
      <c r="D394"/>
      <c r="E394"/>
      <c r="F394"/>
      <c r="G394"/>
    </row>
    <row r="395" spans="1:7" x14ac:dyDescent="0.3">
      <c r="A395"/>
      <c r="B395"/>
      <c r="C395"/>
      <c r="D395"/>
      <c r="E395"/>
      <c r="F395"/>
      <c r="G395"/>
    </row>
    <row r="396" spans="1:7" x14ac:dyDescent="0.3">
      <c r="A396"/>
      <c r="B396"/>
      <c r="C396"/>
      <c r="D396"/>
      <c r="E396"/>
      <c r="F396"/>
      <c r="G396"/>
    </row>
    <row r="397" spans="1:7" x14ac:dyDescent="0.3">
      <c r="A397"/>
      <c r="B397"/>
      <c r="C397"/>
      <c r="D397"/>
      <c r="E397"/>
      <c r="F397"/>
      <c r="G397"/>
    </row>
    <row r="398" spans="1:7" x14ac:dyDescent="0.3">
      <c r="A398"/>
      <c r="B398"/>
      <c r="C398"/>
      <c r="D398"/>
      <c r="E398"/>
      <c r="F398"/>
      <c r="G398"/>
    </row>
    <row r="399" spans="1:7" x14ac:dyDescent="0.3">
      <c r="A399"/>
      <c r="B399"/>
      <c r="C399"/>
      <c r="D399"/>
      <c r="E399"/>
      <c r="F399"/>
      <c r="G399"/>
    </row>
    <row r="400" spans="1:7" x14ac:dyDescent="0.3">
      <c r="A400"/>
      <c r="B400"/>
      <c r="C400"/>
      <c r="D400"/>
      <c r="E400"/>
      <c r="F400"/>
      <c r="G400"/>
    </row>
    <row r="401" spans="1:7" x14ac:dyDescent="0.3">
      <c r="A401"/>
      <c r="B401"/>
      <c r="C401"/>
      <c r="D401"/>
      <c r="E401"/>
      <c r="F401"/>
      <c r="G401"/>
    </row>
    <row r="402" spans="1:7" x14ac:dyDescent="0.3">
      <c r="A402"/>
      <c r="B402"/>
      <c r="C402"/>
      <c r="D402"/>
      <c r="E402"/>
      <c r="F402"/>
      <c r="G402"/>
    </row>
    <row r="403" spans="1:7" x14ac:dyDescent="0.3">
      <c r="A403"/>
      <c r="B403"/>
      <c r="C403"/>
      <c r="D403"/>
      <c r="E403"/>
      <c r="F403"/>
      <c r="G403"/>
    </row>
    <row r="404" spans="1:7" x14ac:dyDescent="0.3">
      <c r="A404"/>
      <c r="B404"/>
      <c r="C404"/>
      <c r="D404"/>
      <c r="E404"/>
      <c r="F404"/>
      <c r="G404"/>
    </row>
    <row r="405" spans="1:7" x14ac:dyDescent="0.3">
      <c r="A405"/>
      <c r="B405"/>
      <c r="C405"/>
      <c r="D405"/>
      <c r="E405"/>
      <c r="F405"/>
      <c r="G405"/>
    </row>
    <row r="406" spans="1:7" x14ac:dyDescent="0.3">
      <c r="A406"/>
      <c r="B406"/>
      <c r="C406"/>
      <c r="D406"/>
      <c r="E406"/>
      <c r="F406"/>
      <c r="G406"/>
    </row>
    <row r="407" spans="1:7" x14ac:dyDescent="0.3">
      <c r="A407"/>
      <c r="B407"/>
      <c r="C407"/>
      <c r="D407"/>
      <c r="E407"/>
      <c r="F407"/>
      <c r="G407"/>
    </row>
    <row r="408" spans="1:7" x14ac:dyDescent="0.3">
      <c r="A408"/>
      <c r="B408"/>
      <c r="C408"/>
      <c r="D408"/>
      <c r="E408"/>
      <c r="F408"/>
      <c r="G408"/>
    </row>
    <row r="409" spans="1:7" x14ac:dyDescent="0.3">
      <c r="A409"/>
      <c r="B409"/>
      <c r="C409"/>
      <c r="D409"/>
      <c r="E409"/>
      <c r="F409"/>
      <c r="G409"/>
    </row>
    <row r="410" spans="1:7" x14ac:dyDescent="0.3">
      <c r="A410"/>
      <c r="B410"/>
      <c r="C410"/>
      <c r="D410"/>
      <c r="E410"/>
      <c r="F410"/>
      <c r="G410"/>
    </row>
    <row r="411" spans="1:7" x14ac:dyDescent="0.3">
      <c r="A411"/>
      <c r="B411"/>
      <c r="C411"/>
      <c r="D411"/>
      <c r="E411"/>
      <c r="F411"/>
      <c r="G411"/>
    </row>
    <row r="412" spans="1:7" x14ac:dyDescent="0.3">
      <c r="A412"/>
      <c r="B412"/>
      <c r="C412"/>
      <c r="D412"/>
      <c r="E412"/>
      <c r="F412"/>
      <c r="G412"/>
    </row>
    <row r="413" spans="1:7" x14ac:dyDescent="0.3">
      <c r="A413"/>
      <c r="B413"/>
      <c r="C413"/>
      <c r="D413"/>
      <c r="E413"/>
      <c r="F413"/>
      <c r="G413"/>
    </row>
    <row r="414" spans="1:7" x14ac:dyDescent="0.3">
      <c r="A414"/>
      <c r="B414"/>
      <c r="C414"/>
      <c r="D414"/>
      <c r="E414"/>
      <c r="F414"/>
      <c r="G414"/>
    </row>
    <row r="415" spans="1:7" x14ac:dyDescent="0.3">
      <c r="A415"/>
      <c r="B415"/>
      <c r="C415"/>
      <c r="D415"/>
      <c r="E415"/>
      <c r="F415"/>
      <c r="G415"/>
    </row>
    <row r="416" spans="1:7" x14ac:dyDescent="0.3">
      <c r="A416"/>
      <c r="B416"/>
      <c r="C416"/>
      <c r="D416"/>
      <c r="E416"/>
      <c r="F416"/>
      <c r="G416"/>
    </row>
    <row r="417" spans="1:7" x14ac:dyDescent="0.3">
      <c r="A417"/>
      <c r="B417"/>
      <c r="C417"/>
      <c r="D417"/>
      <c r="E417"/>
      <c r="F417"/>
      <c r="G417"/>
    </row>
    <row r="418" spans="1:7" x14ac:dyDescent="0.3">
      <c r="A418"/>
      <c r="B418"/>
      <c r="C418"/>
      <c r="D418"/>
      <c r="E418"/>
      <c r="F418"/>
      <c r="G418"/>
    </row>
    <row r="419" spans="1:7" x14ac:dyDescent="0.3">
      <c r="A419"/>
      <c r="B419"/>
      <c r="C419"/>
      <c r="D419"/>
      <c r="E419"/>
      <c r="F419"/>
      <c r="G419"/>
    </row>
    <row r="420" spans="1:7" x14ac:dyDescent="0.3">
      <c r="A420"/>
      <c r="B420"/>
      <c r="C420"/>
      <c r="D420"/>
      <c r="E420"/>
      <c r="F420"/>
      <c r="G420"/>
    </row>
    <row r="421" spans="1:7" x14ac:dyDescent="0.3">
      <c r="A421"/>
      <c r="B421"/>
      <c r="C421"/>
      <c r="D421"/>
      <c r="E421"/>
      <c r="F421"/>
      <c r="G421"/>
    </row>
    <row r="422" spans="1:7" x14ac:dyDescent="0.3">
      <c r="A422"/>
      <c r="B422"/>
      <c r="C422"/>
      <c r="D422"/>
      <c r="E422"/>
      <c r="F422"/>
      <c r="G422"/>
    </row>
    <row r="423" spans="1:7" x14ac:dyDescent="0.3">
      <c r="A423"/>
      <c r="B423"/>
      <c r="C423"/>
      <c r="D423"/>
      <c r="E423"/>
      <c r="F423"/>
      <c r="G423"/>
    </row>
    <row r="424" spans="1:7" x14ac:dyDescent="0.3">
      <c r="A424"/>
      <c r="B424"/>
      <c r="C424"/>
      <c r="D424"/>
      <c r="E424"/>
      <c r="F424"/>
      <c r="G424"/>
    </row>
    <row r="425" spans="1:7" x14ac:dyDescent="0.3">
      <c r="A425"/>
      <c r="B425"/>
      <c r="C425"/>
      <c r="D425"/>
      <c r="E425"/>
      <c r="F425"/>
      <c r="G425"/>
    </row>
    <row r="426" spans="1:7" x14ac:dyDescent="0.3">
      <c r="A426"/>
      <c r="B426"/>
      <c r="C426"/>
      <c r="D426"/>
      <c r="E426"/>
      <c r="F426"/>
      <c r="G426"/>
    </row>
    <row r="427" spans="1:7" x14ac:dyDescent="0.3">
      <c r="A427"/>
      <c r="B427"/>
      <c r="C427"/>
      <c r="D427"/>
      <c r="E427"/>
      <c r="F427"/>
      <c r="G427"/>
    </row>
    <row r="428" spans="1:7" x14ac:dyDescent="0.3">
      <c r="A428"/>
      <c r="B428"/>
      <c r="C428"/>
      <c r="D428"/>
      <c r="E428"/>
      <c r="F428"/>
      <c r="G428"/>
    </row>
    <row r="429" spans="1:7" x14ac:dyDescent="0.3">
      <c r="A429"/>
      <c r="B429"/>
      <c r="C429"/>
      <c r="D429"/>
      <c r="E429"/>
      <c r="F429"/>
      <c r="G429"/>
    </row>
    <row r="430" spans="1:7" x14ac:dyDescent="0.3">
      <c r="A430"/>
      <c r="B430"/>
      <c r="C430"/>
      <c r="D430"/>
      <c r="E430"/>
      <c r="F430"/>
      <c r="G430"/>
    </row>
    <row r="431" spans="1:7" x14ac:dyDescent="0.3">
      <c r="A431"/>
      <c r="B431"/>
      <c r="C431"/>
      <c r="D431"/>
      <c r="E431"/>
      <c r="F431"/>
      <c r="G431"/>
    </row>
    <row r="432" spans="1:7" x14ac:dyDescent="0.3">
      <c r="A432"/>
      <c r="B432"/>
      <c r="C432"/>
      <c r="D432"/>
      <c r="E432"/>
      <c r="F432"/>
      <c r="G432"/>
    </row>
    <row r="433" spans="1:7" x14ac:dyDescent="0.3">
      <c r="A433"/>
      <c r="B433"/>
      <c r="C433"/>
      <c r="D433"/>
      <c r="E433"/>
      <c r="F433"/>
      <c r="G433"/>
    </row>
    <row r="434" spans="1:7" x14ac:dyDescent="0.3">
      <c r="A434"/>
      <c r="B434"/>
      <c r="C434"/>
      <c r="D434"/>
      <c r="E434"/>
      <c r="F434"/>
      <c r="G434"/>
    </row>
    <row r="435" spans="1:7" x14ac:dyDescent="0.3">
      <c r="A435"/>
      <c r="B435"/>
      <c r="C435"/>
      <c r="D435"/>
      <c r="E435"/>
      <c r="F435"/>
      <c r="G435"/>
    </row>
    <row r="436" spans="1:7" x14ac:dyDescent="0.3">
      <c r="A436"/>
      <c r="B436"/>
      <c r="C436"/>
      <c r="D436"/>
      <c r="E436"/>
      <c r="F436"/>
      <c r="G436"/>
    </row>
    <row r="437" spans="1:7" x14ac:dyDescent="0.3">
      <c r="A437"/>
      <c r="B437"/>
      <c r="C437"/>
      <c r="D437"/>
      <c r="E437"/>
      <c r="F437"/>
      <c r="G437"/>
    </row>
    <row r="438" spans="1:7" x14ac:dyDescent="0.3">
      <c r="A438"/>
      <c r="B438"/>
      <c r="C438"/>
      <c r="D438"/>
      <c r="E438"/>
      <c r="F438"/>
      <c r="G438"/>
    </row>
    <row r="439" spans="1:7" x14ac:dyDescent="0.3">
      <c r="A439"/>
      <c r="B439"/>
      <c r="C439"/>
      <c r="D439"/>
      <c r="E439"/>
      <c r="F439"/>
      <c r="G439"/>
    </row>
    <row r="440" spans="1:7" x14ac:dyDescent="0.3">
      <c r="A440"/>
      <c r="B440"/>
      <c r="C440"/>
      <c r="D440"/>
      <c r="E440"/>
      <c r="F440"/>
      <c r="G440"/>
    </row>
    <row r="441" spans="1:7" x14ac:dyDescent="0.3">
      <c r="A441"/>
      <c r="B441"/>
      <c r="C441"/>
      <c r="D441"/>
      <c r="E441"/>
      <c r="F441"/>
      <c r="G441"/>
    </row>
    <row r="442" spans="1:7" x14ac:dyDescent="0.3">
      <c r="A442"/>
      <c r="B442"/>
      <c r="C442"/>
      <c r="D442"/>
      <c r="E442"/>
      <c r="F442"/>
      <c r="G442"/>
    </row>
    <row r="443" spans="1:7" x14ac:dyDescent="0.3">
      <c r="A443"/>
      <c r="B443"/>
      <c r="C443"/>
      <c r="D443"/>
      <c r="E443"/>
      <c r="F443"/>
      <c r="G443"/>
    </row>
    <row r="444" spans="1:7" x14ac:dyDescent="0.3">
      <c r="A444"/>
      <c r="B444"/>
      <c r="C444"/>
      <c r="D444"/>
      <c r="E444"/>
      <c r="F444"/>
      <c r="G444"/>
    </row>
    <row r="445" spans="1:7" x14ac:dyDescent="0.3">
      <c r="A445"/>
      <c r="B445"/>
      <c r="C445"/>
      <c r="D445"/>
      <c r="E445"/>
      <c r="F445"/>
      <c r="G445"/>
    </row>
    <row r="446" spans="1:7" x14ac:dyDescent="0.3">
      <c r="A446"/>
      <c r="B446"/>
      <c r="C446"/>
      <c r="D446"/>
      <c r="E446"/>
      <c r="F446"/>
      <c r="G446"/>
    </row>
    <row r="447" spans="1:7" x14ac:dyDescent="0.3">
      <c r="A447"/>
      <c r="B447"/>
      <c r="C447"/>
      <c r="D447"/>
      <c r="E447"/>
      <c r="F447"/>
      <c r="G447"/>
    </row>
    <row r="448" spans="1:7" x14ac:dyDescent="0.3">
      <c r="A448"/>
      <c r="B448"/>
      <c r="C448"/>
      <c r="D448"/>
      <c r="E448"/>
      <c r="F448"/>
      <c r="G448"/>
    </row>
    <row r="449" spans="1:7" x14ac:dyDescent="0.3">
      <c r="A449"/>
      <c r="B449"/>
      <c r="C449"/>
      <c r="D449"/>
      <c r="E449"/>
      <c r="F449"/>
      <c r="G449"/>
    </row>
    <row r="450" spans="1:7" x14ac:dyDescent="0.3">
      <c r="A450"/>
      <c r="B450"/>
      <c r="C450"/>
      <c r="D450"/>
      <c r="E450"/>
      <c r="F450"/>
      <c r="G450"/>
    </row>
    <row r="451" spans="1:7" x14ac:dyDescent="0.3">
      <c r="A451"/>
      <c r="B451"/>
      <c r="C451"/>
      <c r="D451"/>
      <c r="E451"/>
      <c r="F451"/>
      <c r="G451"/>
    </row>
    <row r="452" spans="1:7" x14ac:dyDescent="0.3">
      <c r="A452"/>
      <c r="B452"/>
      <c r="C452"/>
      <c r="D452"/>
      <c r="E452"/>
      <c r="F452"/>
      <c r="G452"/>
    </row>
    <row r="453" spans="1:7" x14ac:dyDescent="0.3">
      <c r="A453"/>
      <c r="B453"/>
      <c r="C453"/>
      <c r="D453"/>
      <c r="E453"/>
      <c r="F453"/>
      <c r="G453"/>
    </row>
    <row r="454" spans="1:7" x14ac:dyDescent="0.3">
      <c r="A454"/>
      <c r="B454"/>
      <c r="C454"/>
      <c r="D454"/>
      <c r="E454"/>
      <c r="F454"/>
      <c r="G454"/>
    </row>
    <row r="455" spans="1:7" x14ac:dyDescent="0.3">
      <c r="A455"/>
      <c r="B455"/>
      <c r="C455"/>
      <c r="D455"/>
      <c r="E455"/>
      <c r="F455"/>
      <c r="G455"/>
    </row>
    <row r="456" spans="1:7" x14ac:dyDescent="0.3">
      <c r="A456"/>
      <c r="B456"/>
      <c r="C456"/>
      <c r="D456"/>
      <c r="E456"/>
      <c r="F456"/>
      <c r="G456"/>
    </row>
    <row r="457" spans="1:7" x14ac:dyDescent="0.3">
      <c r="A457"/>
      <c r="B457"/>
      <c r="C457"/>
      <c r="D457"/>
      <c r="E457"/>
      <c r="F457"/>
      <c r="G457"/>
    </row>
    <row r="458" spans="1:7" x14ac:dyDescent="0.3">
      <c r="A458"/>
      <c r="B458"/>
      <c r="C458"/>
      <c r="D458"/>
      <c r="E458"/>
      <c r="F458"/>
      <c r="G458"/>
    </row>
    <row r="459" spans="1:7" x14ac:dyDescent="0.3">
      <c r="A459"/>
      <c r="B459"/>
      <c r="C459"/>
      <c r="D459"/>
      <c r="E459"/>
      <c r="F459"/>
      <c r="G459"/>
    </row>
    <row r="460" spans="1:7" x14ac:dyDescent="0.3">
      <c r="A460"/>
      <c r="B460"/>
      <c r="C460"/>
      <c r="D460"/>
      <c r="E460"/>
      <c r="F460"/>
      <c r="G460"/>
    </row>
    <row r="461" spans="1:7" x14ac:dyDescent="0.3">
      <c r="A461"/>
      <c r="B461"/>
      <c r="C461"/>
      <c r="D461"/>
      <c r="E461"/>
      <c r="F461"/>
      <c r="G461"/>
    </row>
    <row r="462" spans="1:7" x14ac:dyDescent="0.3">
      <c r="A462"/>
      <c r="B462"/>
      <c r="C462"/>
      <c r="D462"/>
      <c r="E462"/>
      <c r="F462"/>
      <c r="G462"/>
    </row>
    <row r="463" spans="1:7" x14ac:dyDescent="0.3">
      <c r="A463"/>
      <c r="B463"/>
      <c r="C463"/>
      <c r="D463"/>
      <c r="E463"/>
      <c r="F463"/>
      <c r="G463"/>
    </row>
    <row r="464" spans="1:7" x14ac:dyDescent="0.3">
      <c r="A464"/>
      <c r="B464"/>
      <c r="C464"/>
      <c r="D464"/>
      <c r="E464"/>
      <c r="F464"/>
      <c r="G464"/>
    </row>
    <row r="465" spans="1:7" x14ac:dyDescent="0.3">
      <c r="A465"/>
      <c r="B465"/>
      <c r="C465"/>
      <c r="D465"/>
      <c r="E465"/>
      <c r="F465"/>
      <c r="G465"/>
    </row>
    <row r="466" spans="1:7" x14ac:dyDescent="0.3">
      <c r="A466"/>
      <c r="B466"/>
      <c r="C466"/>
      <c r="D466"/>
      <c r="E466"/>
      <c r="F466"/>
      <c r="G466"/>
    </row>
    <row r="467" spans="1:7" x14ac:dyDescent="0.3">
      <c r="A467"/>
      <c r="B467"/>
      <c r="C467"/>
      <c r="D467"/>
      <c r="E467"/>
      <c r="F467"/>
      <c r="G467"/>
    </row>
    <row r="468" spans="1:7" x14ac:dyDescent="0.3">
      <c r="A468"/>
      <c r="B468"/>
      <c r="C468"/>
      <c r="D468"/>
      <c r="E468"/>
      <c r="F468"/>
      <c r="G468"/>
    </row>
    <row r="469" spans="1:7" x14ac:dyDescent="0.3">
      <c r="A469"/>
      <c r="B469"/>
      <c r="C469"/>
      <c r="D469"/>
      <c r="E469"/>
      <c r="F469"/>
      <c r="G469"/>
    </row>
    <row r="470" spans="1:7" x14ac:dyDescent="0.3">
      <c r="A470"/>
      <c r="B470"/>
      <c r="C470"/>
      <c r="D470"/>
      <c r="E470"/>
      <c r="F470"/>
      <c r="G470"/>
    </row>
    <row r="471" spans="1:7" x14ac:dyDescent="0.3">
      <c r="A471"/>
      <c r="B471"/>
      <c r="C471"/>
      <c r="D471"/>
      <c r="E471"/>
      <c r="F471"/>
      <c r="G471"/>
    </row>
    <row r="472" spans="1:7" x14ac:dyDescent="0.3">
      <c r="A472"/>
      <c r="B472"/>
      <c r="C472"/>
      <c r="D472"/>
      <c r="E472"/>
      <c r="F472"/>
      <c r="G472"/>
    </row>
    <row r="473" spans="1:7" x14ac:dyDescent="0.3">
      <c r="A473"/>
      <c r="B473"/>
      <c r="C473"/>
      <c r="D473"/>
      <c r="E473"/>
      <c r="F473"/>
      <c r="G473"/>
    </row>
    <row r="474" spans="1:7" x14ac:dyDescent="0.3">
      <c r="A474"/>
      <c r="B474"/>
      <c r="C474"/>
      <c r="D474"/>
      <c r="E474"/>
      <c r="F474"/>
      <c r="G474"/>
    </row>
    <row r="475" spans="1:7" x14ac:dyDescent="0.3">
      <c r="A475"/>
      <c r="B475"/>
      <c r="C475"/>
      <c r="D475"/>
      <c r="E475"/>
      <c r="F475"/>
      <c r="G475"/>
    </row>
    <row r="476" spans="1:7" x14ac:dyDescent="0.3">
      <c r="A476"/>
      <c r="B476"/>
      <c r="C476"/>
      <c r="D476"/>
      <c r="E476"/>
      <c r="F476"/>
      <c r="G476"/>
    </row>
    <row r="477" spans="1:7" x14ac:dyDescent="0.3">
      <c r="A477"/>
      <c r="B477"/>
      <c r="C477"/>
      <c r="D477"/>
      <c r="E477"/>
      <c r="F477"/>
      <c r="G477"/>
    </row>
    <row r="478" spans="1:7" x14ac:dyDescent="0.3">
      <c r="A478"/>
      <c r="B478"/>
      <c r="C478"/>
      <c r="D478"/>
      <c r="E478"/>
      <c r="F478"/>
      <c r="G478"/>
    </row>
    <row r="479" spans="1:7" x14ac:dyDescent="0.3">
      <c r="A479"/>
      <c r="B479"/>
      <c r="C479"/>
      <c r="D479"/>
      <c r="E479"/>
      <c r="F479"/>
      <c r="G479"/>
    </row>
    <row r="480" spans="1:7" x14ac:dyDescent="0.3">
      <c r="A480"/>
      <c r="B480"/>
      <c r="C480"/>
      <c r="D480"/>
      <c r="E480"/>
      <c r="F480"/>
      <c r="G480"/>
    </row>
    <row r="481" spans="1:7" x14ac:dyDescent="0.3">
      <c r="A481"/>
      <c r="B481"/>
      <c r="C481"/>
      <c r="D481"/>
      <c r="E481"/>
      <c r="F481"/>
      <c r="G481"/>
    </row>
    <row r="482" spans="1:7" x14ac:dyDescent="0.3">
      <c r="A482"/>
      <c r="B482"/>
      <c r="C482"/>
      <c r="D482"/>
      <c r="E482"/>
      <c r="F482"/>
      <c r="G482"/>
    </row>
    <row r="483" spans="1:7" x14ac:dyDescent="0.3">
      <c r="A483"/>
      <c r="B483"/>
      <c r="C483"/>
      <c r="D483"/>
      <c r="E483"/>
      <c r="F483"/>
      <c r="G483"/>
    </row>
    <row r="484" spans="1:7" x14ac:dyDescent="0.3">
      <c r="A484"/>
      <c r="B484"/>
      <c r="C484"/>
      <c r="D484"/>
      <c r="E484"/>
      <c r="F484"/>
      <c r="G484"/>
    </row>
    <row r="485" spans="1:7" x14ac:dyDescent="0.3">
      <c r="A485"/>
      <c r="B485"/>
      <c r="C485"/>
      <c r="D485"/>
      <c r="E485"/>
      <c r="F485"/>
      <c r="G485"/>
    </row>
    <row r="486" spans="1:7" x14ac:dyDescent="0.3">
      <c r="A486"/>
      <c r="B486"/>
      <c r="C486"/>
      <c r="D486"/>
      <c r="E486"/>
      <c r="F486"/>
      <c r="G486"/>
    </row>
    <row r="487" spans="1:7" x14ac:dyDescent="0.3">
      <c r="A487"/>
      <c r="B487"/>
      <c r="C487"/>
      <c r="D487"/>
      <c r="E487"/>
      <c r="F487"/>
      <c r="G487"/>
    </row>
    <row r="488" spans="1:7" x14ac:dyDescent="0.3">
      <c r="A488"/>
      <c r="B488"/>
      <c r="C488"/>
      <c r="D488"/>
      <c r="E488"/>
      <c r="F488"/>
      <c r="G488"/>
    </row>
    <row r="489" spans="1:7" x14ac:dyDescent="0.3">
      <c r="A489"/>
      <c r="B489"/>
      <c r="C489"/>
      <c r="D489"/>
      <c r="E489"/>
      <c r="F489"/>
      <c r="G489"/>
    </row>
    <row r="490" spans="1:7" x14ac:dyDescent="0.3">
      <c r="A490"/>
      <c r="B490"/>
      <c r="C490"/>
      <c r="D490"/>
      <c r="E490"/>
      <c r="F490"/>
      <c r="G490"/>
    </row>
    <row r="491" spans="1:7" x14ac:dyDescent="0.3">
      <c r="A491"/>
      <c r="B491"/>
      <c r="C491"/>
      <c r="D491"/>
      <c r="E491"/>
      <c r="F491"/>
      <c r="G491"/>
    </row>
    <row r="492" spans="1:7" x14ac:dyDescent="0.3">
      <c r="A492"/>
      <c r="B492"/>
      <c r="C492"/>
      <c r="D492"/>
      <c r="E492"/>
      <c r="F492"/>
      <c r="G492"/>
    </row>
    <row r="493" spans="1:7" x14ac:dyDescent="0.3">
      <c r="A493"/>
      <c r="B493"/>
      <c r="C493"/>
      <c r="D493"/>
      <c r="E493"/>
      <c r="F493"/>
      <c r="G493"/>
    </row>
    <row r="494" spans="1:7" x14ac:dyDescent="0.3">
      <c r="A494"/>
      <c r="B494"/>
      <c r="C494"/>
      <c r="D494"/>
      <c r="E494"/>
      <c r="F494"/>
      <c r="G494"/>
    </row>
    <row r="495" spans="1:7" x14ac:dyDescent="0.3">
      <c r="A495"/>
      <c r="B495"/>
      <c r="C495"/>
      <c r="D495"/>
      <c r="E495"/>
      <c r="F495"/>
      <c r="G495"/>
    </row>
    <row r="496" spans="1:7" x14ac:dyDescent="0.3">
      <c r="A496"/>
      <c r="B496"/>
      <c r="C496"/>
      <c r="D496"/>
      <c r="E496"/>
      <c r="F496"/>
      <c r="G496"/>
    </row>
    <row r="497" spans="1:7" x14ac:dyDescent="0.3">
      <c r="A497"/>
      <c r="B497"/>
      <c r="C497"/>
      <c r="D497"/>
      <c r="E497"/>
      <c r="F497"/>
      <c r="G497"/>
    </row>
    <row r="498" spans="1:7" x14ac:dyDescent="0.3">
      <c r="A498"/>
      <c r="B498"/>
      <c r="C498"/>
      <c r="D498"/>
      <c r="E498"/>
      <c r="F498"/>
      <c r="G498"/>
    </row>
    <row r="499" spans="1:7" x14ac:dyDescent="0.3">
      <c r="A499"/>
      <c r="B499"/>
      <c r="C499"/>
      <c r="D499"/>
      <c r="E499"/>
      <c r="F499"/>
      <c r="G499"/>
    </row>
    <row r="500" spans="1:7" x14ac:dyDescent="0.3">
      <c r="A500"/>
      <c r="B500"/>
      <c r="C500"/>
      <c r="D500"/>
      <c r="E500"/>
      <c r="F500"/>
      <c r="G500"/>
    </row>
    <row r="501" spans="1:7" x14ac:dyDescent="0.3">
      <c r="A501"/>
      <c r="B501"/>
      <c r="C501"/>
      <c r="D501"/>
      <c r="E501"/>
      <c r="F501"/>
      <c r="G501"/>
    </row>
    <row r="502" spans="1:7" x14ac:dyDescent="0.3">
      <c r="A502"/>
      <c r="B502"/>
      <c r="C502"/>
      <c r="D502"/>
      <c r="E502"/>
      <c r="F502"/>
      <c r="G502"/>
    </row>
    <row r="503" spans="1:7" x14ac:dyDescent="0.3">
      <c r="A503"/>
      <c r="B503"/>
      <c r="C503"/>
      <c r="D503"/>
      <c r="E503"/>
      <c r="F503"/>
      <c r="G503"/>
    </row>
    <row r="504" spans="1:7" x14ac:dyDescent="0.3">
      <c r="A504"/>
      <c r="B504"/>
      <c r="C504"/>
      <c r="D504"/>
      <c r="E504"/>
      <c r="F504"/>
      <c r="G504"/>
    </row>
    <row r="505" spans="1:7" x14ac:dyDescent="0.3">
      <c r="A505"/>
      <c r="B505"/>
      <c r="C505"/>
      <c r="D505"/>
      <c r="E505"/>
      <c r="F505"/>
      <c r="G505"/>
    </row>
    <row r="506" spans="1:7" x14ac:dyDescent="0.3">
      <c r="A506"/>
      <c r="B506"/>
      <c r="C506"/>
      <c r="D506"/>
      <c r="E506"/>
      <c r="F506"/>
      <c r="G506"/>
    </row>
    <row r="507" spans="1:7" x14ac:dyDescent="0.3">
      <c r="A507"/>
      <c r="B507"/>
      <c r="C507"/>
      <c r="D507"/>
      <c r="E507"/>
      <c r="F507"/>
      <c r="G507"/>
    </row>
    <row r="508" spans="1:7" x14ac:dyDescent="0.3">
      <c r="A508"/>
      <c r="B508"/>
      <c r="C508"/>
      <c r="D508"/>
      <c r="E508"/>
      <c r="F508"/>
      <c r="G508"/>
    </row>
    <row r="509" spans="1:7" x14ac:dyDescent="0.3">
      <c r="A509"/>
      <c r="B509"/>
      <c r="C509"/>
      <c r="D509"/>
      <c r="E509"/>
      <c r="F509"/>
      <c r="G509"/>
    </row>
    <row r="510" spans="1:7" x14ac:dyDescent="0.3">
      <c r="A510"/>
      <c r="B510"/>
      <c r="C510"/>
      <c r="D510"/>
      <c r="E510"/>
      <c r="F510"/>
      <c r="G510"/>
    </row>
    <row r="511" spans="1:7" x14ac:dyDescent="0.3">
      <c r="A511"/>
      <c r="B511"/>
      <c r="C511"/>
      <c r="D511"/>
      <c r="E511"/>
      <c r="F511"/>
      <c r="G511"/>
    </row>
    <row r="512" spans="1:7" x14ac:dyDescent="0.3">
      <c r="A512"/>
      <c r="B512"/>
      <c r="C512"/>
      <c r="D512"/>
      <c r="E512"/>
      <c r="F512"/>
      <c r="G512"/>
    </row>
    <row r="513" spans="1:7" x14ac:dyDescent="0.3">
      <c r="A513"/>
      <c r="B513"/>
      <c r="C513"/>
      <c r="D513"/>
      <c r="E513"/>
      <c r="F513"/>
      <c r="G513"/>
    </row>
    <row r="514" spans="1:7" x14ac:dyDescent="0.3">
      <c r="A514"/>
      <c r="B514"/>
      <c r="C514"/>
      <c r="D514"/>
      <c r="E514"/>
      <c r="F514"/>
      <c r="G514"/>
    </row>
    <row r="515" spans="1:7" x14ac:dyDescent="0.3">
      <c r="A515"/>
      <c r="B515"/>
      <c r="C515"/>
      <c r="D515"/>
      <c r="E515"/>
      <c r="F515"/>
      <c r="G515"/>
    </row>
    <row r="516" spans="1:7" x14ac:dyDescent="0.3">
      <c r="A516"/>
      <c r="B516"/>
      <c r="C516"/>
      <c r="D516"/>
      <c r="E516"/>
      <c r="F516"/>
      <c r="G516"/>
    </row>
    <row r="517" spans="1:7" x14ac:dyDescent="0.3">
      <c r="A517"/>
      <c r="B517"/>
      <c r="C517"/>
      <c r="D517"/>
      <c r="E517"/>
      <c r="F517"/>
      <c r="G517"/>
    </row>
    <row r="518" spans="1:7" x14ac:dyDescent="0.3">
      <c r="A518"/>
      <c r="B518"/>
      <c r="C518"/>
      <c r="D518"/>
      <c r="E518"/>
      <c r="F518"/>
      <c r="G518"/>
    </row>
    <row r="519" spans="1:7" x14ac:dyDescent="0.3">
      <c r="A519"/>
      <c r="B519"/>
      <c r="C519"/>
      <c r="D519"/>
      <c r="E519"/>
      <c r="F519"/>
      <c r="G519"/>
    </row>
    <row r="520" spans="1:7" x14ac:dyDescent="0.3">
      <c r="A520"/>
      <c r="B520"/>
      <c r="C520"/>
      <c r="D520"/>
      <c r="E520"/>
      <c r="F520"/>
      <c r="G520"/>
    </row>
    <row r="521" spans="1:7" x14ac:dyDescent="0.3">
      <c r="A521"/>
      <c r="B521"/>
      <c r="C521"/>
      <c r="D521"/>
      <c r="E521"/>
      <c r="F521"/>
      <c r="G521"/>
    </row>
    <row r="522" spans="1:7" x14ac:dyDescent="0.3">
      <c r="A522"/>
      <c r="B522"/>
      <c r="C522"/>
      <c r="D522"/>
      <c r="E522"/>
      <c r="F522"/>
      <c r="G522"/>
    </row>
    <row r="523" spans="1:7" x14ac:dyDescent="0.3">
      <c r="A523"/>
      <c r="B523"/>
      <c r="C523"/>
      <c r="D523"/>
      <c r="E523"/>
      <c r="F523"/>
      <c r="G523"/>
    </row>
    <row r="524" spans="1:7" x14ac:dyDescent="0.3">
      <c r="A524"/>
      <c r="B524"/>
      <c r="C524"/>
      <c r="D524"/>
      <c r="E524"/>
      <c r="F524"/>
      <c r="G524"/>
    </row>
    <row r="525" spans="1:7" x14ac:dyDescent="0.3">
      <c r="A525"/>
      <c r="B525"/>
      <c r="C525"/>
      <c r="D525"/>
      <c r="E525"/>
      <c r="F525"/>
      <c r="G525"/>
    </row>
    <row r="526" spans="1:7" x14ac:dyDescent="0.3">
      <c r="A526"/>
      <c r="B526"/>
      <c r="C526"/>
      <c r="D526"/>
      <c r="E526"/>
      <c r="F526"/>
      <c r="G526"/>
    </row>
    <row r="527" spans="1:7" x14ac:dyDescent="0.3">
      <c r="A527"/>
      <c r="B527"/>
      <c r="C527"/>
      <c r="D527"/>
      <c r="E527"/>
      <c r="F527"/>
      <c r="G527"/>
    </row>
    <row r="528" spans="1:7" x14ac:dyDescent="0.3">
      <c r="A528"/>
      <c r="B528"/>
      <c r="C528"/>
      <c r="D528"/>
      <c r="E528"/>
      <c r="F528"/>
      <c r="G528"/>
    </row>
    <row r="529" spans="1:7" x14ac:dyDescent="0.3">
      <c r="A529"/>
      <c r="B529"/>
      <c r="C529"/>
      <c r="D529"/>
      <c r="E529"/>
      <c r="F529"/>
      <c r="G529"/>
    </row>
    <row r="530" spans="1:7" x14ac:dyDescent="0.3">
      <c r="A530"/>
      <c r="B530"/>
      <c r="C530"/>
      <c r="D530"/>
      <c r="E530"/>
      <c r="F530"/>
      <c r="G530"/>
    </row>
    <row r="531" spans="1:7" x14ac:dyDescent="0.3">
      <c r="A531"/>
      <c r="B531"/>
      <c r="C531"/>
      <c r="D531"/>
      <c r="E531"/>
      <c r="F531"/>
      <c r="G531"/>
    </row>
    <row r="532" spans="1:7" x14ac:dyDescent="0.3">
      <c r="A532"/>
      <c r="B532"/>
      <c r="C532"/>
      <c r="D532"/>
      <c r="E532"/>
      <c r="F532"/>
      <c r="G532"/>
    </row>
    <row r="533" spans="1:7" x14ac:dyDescent="0.3">
      <c r="A533"/>
      <c r="B533"/>
      <c r="C533"/>
      <c r="D533"/>
      <c r="E533"/>
      <c r="F533"/>
      <c r="G533"/>
    </row>
    <row r="534" spans="1:7" x14ac:dyDescent="0.3">
      <c r="A534"/>
      <c r="B534"/>
      <c r="C534"/>
      <c r="D534"/>
      <c r="E534"/>
      <c r="F534"/>
      <c r="G534"/>
    </row>
    <row r="535" spans="1:7" x14ac:dyDescent="0.3">
      <c r="A535"/>
      <c r="B535"/>
      <c r="C535"/>
      <c r="D535"/>
      <c r="E535"/>
      <c r="F535"/>
      <c r="G535"/>
    </row>
    <row r="536" spans="1:7" x14ac:dyDescent="0.3">
      <c r="A536"/>
      <c r="B536"/>
      <c r="C536"/>
      <c r="D536"/>
      <c r="E536"/>
      <c r="F536"/>
      <c r="G536"/>
    </row>
    <row r="537" spans="1:7" x14ac:dyDescent="0.3">
      <c r="A537"/>
      <c r="B537"/>
      <c r="C537"/>
      <c r="D537"/>
      <c r="E537"/>
      <c r="F537"/>
      <c r="G537"/>
    </row>
    <row r="538" spans="1:7" x14ac:dyDescent="0.3">
      <c r="A538"/>
      <c r="B538"/>
      <c r="C538"/>
      <c r="D538"/>
      <c r="E538"/>
      <c r="F538"/>
      <c r="G538"/>
    </row>
    <row r="539" spans="1:7" x14ac:dyDescent="0.3">
      <c r="A539"/>
      <c r="B539"/>
      <c r="C539"/>
      <c r="D539"/>
      <c r="E539"/>
      <c r="F539"/>
      <c r="G539"/>
    </row>
    <row r="540" spans="1:7" x14ac:dyDescent="0.3">
      <c r="A540"/>
      <c r="B540"/>
      <c r="C540"/>
      <c r="D540"/>
      <c r="E540"/>
      <c r="F540"/>
      <c r="G540"/>
    </row>
    <row r="541" spans="1:7" x14ac:dyDescent="0.3">
      <c r="A541"/>
      <c r="B541"/>
      <c r="C541"/>
      <c r="D541"/>
      <c r="E541"/>
      <c r="F541"/>
      <c r="G541"/>
    </row>
    <row r="542" spans="1:7" x14ac:dyDescent="0.3">
      <c r="A542"/>
      <c r="B542"/>
      <c r="C542"/>
      <c r="D542"/>
      <c r="E542"/>
      <c r="F542"/>
      <c r="G542"/>
    </row>
    <row r="543" spans="1:7" x14ac:dyDescent="0.3">
      <c r="A543" s="331"/>
      <c r="B543" s="331"/>
      <c r="C543" s="331"/>
      <c r="D543" s="331"/>
      <c r="E543" s="331"/>
      <c r="F543" s="331"/>
      <c r="G543" s="331"/>
    </row>
  </sheetData>
  <mergeCells count="3">
    <mergeCell ref="E10:F10"/>
    <mergeCell ref="G10:H10"/>
    <mergeCell ref="I10:J10"/>
  </mergeCells>
  <hyperlinks>
    <hyperlink ref="C27" r:id="rId2" xr:uid="{5B3DDFA9-1668-4FE9-ADF5-AD10271A0DED}"/>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D090F72-5B1F-4227-BB4B-B53EFBFAA390}">
          <x14:formula1>
            <xm:f>Populations!$B$16:$B$1920</xm:f>
          </x14:formula1>
          <xm:sqref>A4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E9A90-0E73-4459-A6C8-4759C1E8E6D2}">
  <sheetPr codeName="Sheet4"/>
  <dimension ref="A1:DF548"/>
  <sheetViews>
    <sheetView zoomScaleNormal="100" workbookViewId="0">
      <pane ySplit="8" topLeftCell="A9" activePane="bottomLeft" state="frozen"/>
      <selection pane="bottomLeft" activeCell="A8" sqref="A8"/>
    </sheetView>
  </sheetViews>
  <sheetFormatPr defaultColWidth="8.77734375" defaultRowHeight="14.4" x14ac:dyDescent="0.3"/>
  <cols>
    <col min="1" max="1" width="12.44140625" style="2" customWidth="1"/>
    <col min="2" max="2" width="17.44140625" style="2" customWidth="1"/>
    <col min="3" max="3" width="12.44140625" style="2" bestFit="1" customWidth="1"/>
    <col min="4" max="4" width="9.5546875" style="2" customWidth="1"/>
    <col min="5" max="5" width="9.44140625" style="2" customWidth="1"/>
    <col min="6" max="6" width="7.44140625" style="2" customWidth="1"/>
    <col min="7" max="7" width="9.5546875" style="2" customWidth="1"/>
    <col min="8" max="8" width="19.21875" style="2" bestFit="1" customWidth="1"/>
    <col min="9" max="9" width="32" style="2" customWidth="1"/>
    <col min="10" max="10" width="10.88671875" style="2" customWidth="1"/>
    <col min="11" max="11" width="55" style="2" customWidth="1"/>
    <col min="12" max="12" width="10" style="2" customWidth="1"/>
    <col min="13" max="15" width="9.5546875" style="2" customWidth="1"/>
    <col min="16" max="16" width="38.109375" style="2" customWidth="1"/>
    <col min="17" max="17" width="48.33203125" style="2" customWidth="1"/>
    <col min="18" max="20" width="9.5546875" style="2" customWidth="1"/>
    <col min="21" max="23" width="11.5546875" style="2" customWidth="1"/>
    <col min="24" max="26" width="10.5546875" style="2" customWidth="1"/>
    <col min="27" max="27" width="11.5546875" style="2" customWidth="1"/>
    <col min="28" max="28" width="12.44140625" style="2" customWidth="1"/>
    <col min="29" max="34" width="11.5546875" style="2" customWidth="1"/>
    <col min="35" max="35" width="13.21875" style="2" customWidth="1"/>
    <col min="36" max="36" width="11.5546875" style="2" customWidth="1"/>
    <col min="37" max="37" width="12.44140625" style="2" customWidth="1"/>
    <col min="38" max="39" width="11.5546875" style="2" customWidth="1"/>
    <col min="40" max="40" width="13.21875" style="2" customWidth="1"/>
    <col min="41" max="41" width="12.5546875" style="2" customWidth="1"/>
    <col min="42" max="43" width="11.5546875" style="2" customWidth="1"/>
    <col min="44" max="44" width="13.44140625" style="2" customWidth="1"/>
    <col min="45" max="45" width="12.77734375" style="2" customWidth="1"/>
    <col min="46" max="53" width="11.5546875" style="2" customWidth="1"/>
    <col min="54" max="54" width="12.21875" style="2" customWidth="1"/>
    <col min="55" max="55" width="11.5546875" style="2" customWidth="1"/>
    <col min="56" max="56" width="12.44140625" style="2" customWidth="1"/>
    <col min="57" max="80" width="11.5546875" style="2" customWidth="1"/>
    <col min="81" max="81" width="17.44140625" style="2" customWidth="1"/>
    <col min="82" max="82" width="16.21875" style="2" customWidth="1"/>
    <col min="83" max="83" width="11.5546875" style="2" customWidth="1"/>
    <col min="84" max="84" width="12.44140625" style="2" customWidth="1"/>
    <col min="85" max="108" width="11.5546875" style="2" customWidth="1"/>
    <col min="109" max="109" width="13.77734375" style="2" customWidth="1"/>
    <col min="110" max="110" width="16.21875" style="2" customWidth="1"/>
    <col min="111" max="16384" width="8.77734375" style="2"/>
  </cols>
  <sheetData>
    <row r="1" spans="1:110" ht="23.4" x14ac:dyDescent="0.45">
      <c r="A1" s="1" t="s">
        <v>840</v>
      </c>
    </row>
    <row r="2" spans="1:110" x14ac:dyDescent="0.3">
      <c r="A2" s="3" t="s">
        <v>841</v>
      </c>
    </row>
    <row r="3" spans="1:110" s="122" customFormat="1" x14ac:dyDescent="0.3">
      <c r="A3" s="122" t="s">
        <v>843</v>
      </c>
      <c r="BC3" s="295"/>
    </row>
    <row r="4" spans="1:110" s="122" customFormat="1" x14ac:dyDescent="0.3">
      <c r="A4" s="122" t="s">
        <v>842</v>
      </c>
    </row>
    <row r="5" spans="1:110" x14ac:dyDescent="0.3">
      <c r="A5" s="3"/>
      <c r="BD5" s="122"/>
      <c r="BE5" s="122"/>
      <c r="BF5" s="122"/>
      <c r="BG5" s="122"/>
      <c r="BJ5" s="122"/>
      <c r="CB5" s="122"/>
      <c r="CC5" s="122"/>
      <c r="CD5" s="122"/>
      <c r="CF5" s="122"/>
      <c r="CG5" s="122"/>
      <c r="CH5" s="122"/>
      <c r="CI5" s="122"/>
      <c r="DD5" s="122"/>
      <c r="DE5" s="122"/>
      <c r="DF5" s="122"/>
    </row>
    <row r="6" spans="1:110" hidden="1" x14ac:dyDescent="0.3">
      <c r="A6" s="3"/>
      <c r="AB6" s="2" t="s">
        <v>1304</v>
      </c>
      <c r="AC6" s="2" t="s">
        <v>414</v>
      </c>
      <c r="AD6" s="2" t="s">
        <v>453</v>
      </c>
      <c r="AE6" s="2" t="s">
        <v>433</v>
      </c>
      <c r="AF6" s="2" t="s">
        <v>416</v>
      </c>
      <c r="AG6" s="2" t="s">
        <v>417</v>
      </c>
      <c r="AH6" s="2" t="s">
        <v>418</v>
      </c>
      <c r="AI6" s="2" t="s">
        <v>419</v>
      </c>
      <c r="AJ6" s="2" t="s">
        <v>732</v>
      </c>
      <c r="AK6" s="2" t="s">
        <v>901</v>
      </c>
      <c r="AL6" s="2" t="s">
        <v>420</v>
      </c>
      <c r="AM6" s="2" t="s">
        <v>421</v>
      </c>
      <c r="AN6" s="2" t="s">
        <v>422</v>
      </c>
      <c r="AO6" s="2" t="s">
        <v>423</v>
      </c>
      <c r="AP6" s="2" t="s">
        <v>424</v>
      </c>
      <c r="AQ6" s="2" t="s">
        <v>425</v>
      </c>
      <c r="AR6" s="2" t="s">
        <v>426</v>
      </c>
      <c r="AS6" s="2" t="s">
        <v>902</v>
      </c>
      <c r="AT6" s="2" t="s">
        <v>428</v>
      </c>
      <c r="AU6" s="2" t="s">
        <v>429</v>
      </c>
      <c r="AV6" s="2" t="s">
        <v>430</v>
      </c>
      <c r="AW6" s="2" t="s">
        <v>431</v>
      </c>
      <c r="AX6" s="2" t="s">
        <v>432</v>
      </c>
      <c r="AY6" s="2" t="s">
        <v>903</v>
      </c>
      <c r="AZ6" s="2" t="s">
        <v>583</v>
      </c>
      <c r="BA6" s="2" t="s">
        <v>532</v>
      </c>
      <c r="BB6" s="2" t="s">
        <v>550</v>
      </c>
      <c r="CF6" s="122"/>
      <c r="CG6" s="122"/>
      <c r="CH6" s="122"/>
      <c r="CI6" s="122"/>
      <c r="DD6" s="122"/>
      <c r="DE6" s="122"/>
      <c r="DF6" s="122"/>
    </row>
    <row r="7" spans="1:110" hidden="1" x14ac:dyDescent="0.3">
      <c r="A7" s="52"/>
      <c r="AB7" s="2">
        <v>2</v>
      </c>
      <c r="AC7" s="2">
        <v>3</v>
      </c>
      <c r="AD7" s="2">
        <v>4</v>
      </c>
      <c r="AE7" s="2">
        <v>5</v>
      </c>
      <c r="AF7" s="2">
        <v>6</v>
      </c>
      <c r="AG7" s="2">
        <v>7</v>
      </c>
      <c r="AH7" s="2">
        <v>8</v>
      </c>
      <c r="AI7" s="2">
        <v>9</v>
      </c>
      <c r="AJ7" s="2">
        <v>10</v>
      </c>
      <c r="AK7" s="2">
        <v>11</v>
      </c>
      <c r="AL7" s="2">
        <v>12</v>
      </c>
      <c r="AM7" s="2">
        <v>13</v>
      </c>
      <c r="AN7" s="2">
        <v>14</v>
      </c>
      <c r="AO7" s="2">
        <v>15</v>
      </c>
      <c r="AP7" s="2">
        <v>16</v>
      </c>
      <c r="AQ7" s="2">
        <v>17</v>
      </c>
      <c r="AR7" s="2">
        <v>18</v>
      </c>
      <c r="AS7" s="2">
        <v>19</v>
      </c>
      <c r="AT7" s="2">
        <v>20</v>
      </c>
      <c r="AU7" s="2">
        <v>21</v>
      </c>
      <c r="AV7" s="2">
        <v>22</v>
      </c>
      <c r="AW7" s="2">
        <v>23</v>
      </c>
      <c r="AX7" s="2">
        <v>24</v>
      </c>
      <c r="AY7" s="2">
        <v>25</v>
      </c>
      <c r="AZ7" s="2">
        <v>26</v>
      </c>
      <c r="BA7" s="2">
        <v>27</v>
      </c>
      <c r="BB7" s="2">
        <v>28</v>
      </c>
      <c r="BD7" s="2">
        <v>2</v>
      </c>
      <c r="BE7" s="2">
        <v>3</v>
      </c>
      <c r="BF7" s="2">
        <v>4</v>
      </c>
      <c r="BG7" s="2">
        <v>5</v>
      </c>
      <c r="BH7" s="2">
        <v>6</v>
      </c>
      <c r="BI7" s="2">
        <v>7</v>
      </c>
      <c r="BJ7" s="2">
        <v>8</v>
      </c>
      <c r="BK7" s="2">
        <v>9</v>
      </c>
      <c r="BL7" s="2">
        <v>10</v>
      </c>
      <c r="BM7" s="2">
        <v>11</v>
      </c>
      <c r="BN7" s="2">
        <v>12</v>
      </c>
      <c r="BO7" s="2">
        <v>13</v>
      </c>
      <c r="BP7" s="2">
        <v>14</v>
      </c>
      <c r="BQ7" s="2">
        <v>15</v>
      </c>
      <c r="BR7" s="2">
        <v>16</v>
      </c>
      <c r="BS7" s="2">
        <v>17</v>
      </c>
      <c r="BT7" s="2">
        <v>18</v>
      </c>
      <c r="BU7" s="2">
        <v>19</v>
      </c>
      <c r="BV7" s="2">
        <v>20</v>
      </c>
      <c r="BW7" s="2">
        <v>21</v>
      </c>
      <c r="BX7" s="2">
        <v>22</v>
      </c>
      <c r="BY7" s="2">
        <v>23</v>
      </c>
      <c r="BZ7" s="2">
        <v>24</v>
      </c>
      <c r="CA7" s="2">
        <v>25</v>
      </c>
      <c r="CB7" s="2">
        <v>26</v>
      </c>
      <c r="CC7" s="2">
        <v>27</v>
      </c>
      <c r="CD7" s="2">
        <v>28</v>
      </c>
    </row>
    <row r="8" spans="1:110" s="3" customFormat="1" ht="72" customHeight="1" x14ac:dyDescent="0.3">
      <c r="A8" s="31" t="s">
        <v>360</v>
      </c>
      <c r="B8" s="31" t="s">
        <v>367</v>
      </c>
      <c r="C8" s="31" t="s">
        <v>747</v>
      </c>
      <c r="D8" s="31" t="s">
        <v>881</v>
      </c>
      <c r="E8" s="31" t="s">
        <v>4</v>
      </c>
      <c r="F8" s="21" t="s">
        <v>444</v>
      </c>
      <c r="G8" s="21" t="s">
        <v>0</v>
      </c>
      <c r="H8" s="21" t="s">
        <v>744</v>
      </c>
      <c r="I8" s="21" t="s">
        <v>797</v>
      </c>
      <c r="J8" s="21" t="s">
        <v>447</v>
      </c>
      <c r="K8" s="21" t="s">
        <v>5</v>
      </c>
      <c r="L8" s="103" t="s">
        <v>438</v>
      </c>
      <c r="M8" s="103" t="s">
        <v>439</v>
      </c>
      <c r="N8" s="103" t="s">
        <v>440</v>
      </c>
      <c r="O8" s="103" t="s">
        <v>441</v>
      </c>
      <c r="P8" s="21" t="s">
        <v>442</v>
      </c>
      <c r="Q8" s="21" t="s">
        <v>443</v>
      </c>
      <c r="R8" s="21" t="s">
        <v>792</v>
      </c>
      <c r="S8" s="21" t="s">
        <v>793</v>
      </c>
      <c r="T8" s="21" t="s">
        <v>860</v>
      </c>
      <c r="U8" s="31" t="s">
        <v>3</v>
      </c>
      <c r="V8" s="31" t="s">
        <v>6</v>
      </c>
      <c r="W8" s="31" t="s">
        <v>863</v>
      </c>
      <c r="X8" s="31" t="s">
        <v>864</v>
      </c>
      <c r="Y8" s="31" t="s">
        <v>7</v>
      </c>
      <c r="Z8" s="31" t="s">
        <v>8</v>
      </c>
      <c r="AA8" s="31" t="s">
        <v>920</v>
      </c>
      <c r="AB8" s="31" t="s">
        <v>1305</v>
      </c>
      <c r="AC8" s="31" t="s">
        <v>923</v>
      </c>
      <c r="AD8" s="31" t="s">
        <v>945</v>
      </c>
      <c r="AE8" s="31" t="s">
        <v>944</v>
      </c>
      <c r="AF8" s="31" t="s">
        <v>924</v>
      </c>
      <c r="AG8" s="31" t="s">
        <v>925</v>
      </c>
      <c r="AH8" s="31" t="s">
        <v>926</v>
      </c>
      <c r="AI8" s="31" t="s">
        <v>927</v>
      </c>
      <c r="AJ8" s="31" t="s">
        <v>928</v>
      </c>
      <c r="AK8" s="31" t="s">
        <v>929</v>
      </c>
      <c r="AL8" s="31" t="s">
        <v>930</v>
      </c>
      <c r="AM8" s="31" t="s">
        <v>931</v>
      </c>
      <c r="AN8" s="31" t="s">
        <v>932</v>
      </c>
      <c r="AO8" s="31" t="s">
        <v>933</v>
      </c>
      <c r="AP8" s="31" t="s">
        <v>934</v>
      </c>
      <c r="AQ8" s="31" t="s">
        <v>935</v>
      </c>
      <c r="AR8" s="31" t="s">
        <v>936</v>
      </c>
      <c r="AS8" s="31" t="s">
        <v>937</v>
      </c>
      <c r="AT8" s="31" t="s">
        <v>938</v>
      </c>
      <c r="AU8" s="31" t="s">
        <v>939</v>
      </c>
      <c r="AV8" s="31" t="s">
        <v>940</v>
      </c>
      <c r="AW8" s="31" t="s">
        <v>941</v>
      </c>
      <c r="AX8" s="31" t="s">
        <v>942</v>
      </c>
      <c r="AY8" s="31" t="s">
        <v>943</v>
      </c>
      <c r="AZ8" s="31" t="s">
        <v>947</v>
      </c>
      <c r="BA8" s="31" t="s">
        <v>948</v>
      </c>
      <c r="BB8" s="31" t="s">
        <v>949</v>
      </c>
      <c r="BC8" s="31" t="s">
        <v>921</v>
      </c>
      <c r="BD8" s="31" t="s">
        <v>1306</v>
      </c>
      <c r="BE8" s="31" t="s">
        <v>950</v>
      </c>
      <c r="BF8" s="31" t="s">
        <v>951</v>
      </c>
      <c r="BG8" s="31" t="s">
        <v>958</v>
      </c>
      <c r="BH8" s="31" t="s">
        <v>959</v>
      </c>
      <c r="BI8" s="31" t="s">
        <v>960</v>
      </c>
      <c r="BJ8" s="31" t="s">
        <v>961</v>
      </c>
      <c r="BK8" s="31" t="s">
        <v>962</v>
      </c>
      <c r="BL8" s="31" t="s">
        <v>963</v>
      </c>
      <c r="BM8" s="31" t="s">
        <v>964</v>
      </c>
      <c r="BN8" s="31" t="s">
        <v>965</v>
      </c>
      <c r="BO8" s="31" t="s">
        <v>966</v>
      </c>
      <c r="BP8" s="31" t="s">
        <v>967</v>
      </c>
      <c r="BQ8" s="31" t="s">
        <v>968</v>
      </c>
      <c r="BR8" s="31" t="s">
        <v>969</v>
      </c>
      <c r="BS8" s="31" t="s">
        <v>970</v>
      </c>
      <c r="BT8" s="31" t="s">
        <v>971</v>
      </c>
      <c r="BU8" s="31" t="s">
        <v>972</v>
      </c>
      <c r="BV8" s="31" t="s">
        <v>973</v>
      </c>
      <c r="BW8" s="31" t="s">
        <v>974</v>
      </c>
      <c r="BX8" s="31" t="s">
        <v>975</v>
      </c>
      <c r="BY8" s="31" t="s">
        <v>976</v>
      </c>
      <c r="BZ8" s="31" t="s">
        <v>977</v>
      </c>
      <c r="CA8" s="31" t="s">
        <v>978</v>
      </c>
      <c r="CB8" s="31" t="s">
        <v>979</v>
      </c>
      <c r="CC8" s="31" t="s">
        <v>980</v>
      </c>
      <c r="CD8" s="31" t="s">
        <v>981</v>
      </c>
      <c r="CE8" s="31" t="s">
        <v>922</v>
      </c>
      <c r="CF8" s="31" t="s">
        <v>1307</v>
      </c>
      <c r="CG8" s="31" t="s">
        <v>982</v>
      </c>
      <c r="CH8" s="31" t="s">
        <v>983</v>
      </c>
      <c r="CI8" s="31" t="s">
        <v>984</v>
      </c>
      <c r="CJ8" s="31" t="s">
        <v>985</v>
      </c>
      <c r="CK8" s="31" t="s">
        <v>986</v>
      </c>
      <c r="CL8" s="31" t="s">
        <v>987</v>
      </c>
      <c r="CM8" s="31" t="s">
        <v>988</v>
      </c>
      <c r="CN8" s="31" t="s">
        <v>989</v>
      </c>
      <c r="CO8" s="31" t="s">
        <v>990</v>
      </c>
      <c r="CP8" s="31" t="s">
        <v>991</v>
      </c>
      <c r="CQ8" s="31" t="s">
        <v>992</v>
      </c>
      <c r="CR8" s="31" t="s">
        <v>993</v>
      </c>
      <c r="CS8" s="31" t="s">
        <v>994</v>
      </c>
      <c r="CT8" s="31" t="s">
        <v>995</v>
      </c>
      <c r="CU8" s="31" t="s">
        <v>996</v>
      </c>
      <c r="CV8" s="31" t="s">
        <v>997</v>
      </c>
      <c r="CW8" s="31" t="s">
        <v>998</v>
      </c>
      <c r="CX8" s="31" t="s">
        <v>999</v>
      </c>
      <c r="CY8" s="31" t="s">
        <v>1000</v>
      </c>
      <c r="CZ8" s="31" t="s">
        <v>1001</v>
      </c>
      <c r="DA8" s="31" t="s">
        <v>1002</v>
      </c>
      <c r="DB8" s="31" t="s">
        <v>1003</v>
      </c>
      <c r="DC8" s="31" t="s">
        <v>1004</v>
      </c>
      <c r="DD8" s="31" t="s">
        <v>1005</v>
      </c>
      <c r="DE8" s="31" t="s">
        <v>1006</v>
      </c>
      <c r="DF8" s="31" t="s">
        <v>1007</v>
      </c>
    </row>
    <row r="9" spans="1:110" x14ac:dyDescent="0.3">
      <c r="A9" s="2" t="str">
        <f>Outputs!$A$4</f>
        <v>Australia</v>
      </c>
      <c r="B9" s="2" t="str">
        <f t="shared" ref="B9" si="0">A9&amp;" "&amp;G9</f>
        <v>Australia ALL</v>
      </c>
      <c r="C9" s="30">
        <f>VLOOKUP($B9,Populations!$D$15:$H$1920,3,FALSE)</f>
        <v>26648878</v>
      </c>
      <c r="D9" s="255">
        <f>IF(OR($H9="General pop",$H9="Schools",$H9="Workplace",$H9="Skills Training",$H9="Digital Supports"),1,VLOOKUP($B9,Populations!$D$15:$H$1920,5,FALSE))</f>
        <v>1</v>
      </c>
      <c r="E9" s="88">
        <f>VLOOKUP(I9,Epidemiology!$C$10:$H$47,6,FALSE)</f>
        <v>100000</v>
      </c>
      <c r="F9" s="102">
        <f>'Care profiles'!R10</f>
        <v>0.1</v>
      </c>
      <c r="G9" s="15" t="str">
        <f>'Care profiles'!A10</f>
        <v>ALL</v>
      </c>
      <c r="H9" s="15" t="str">
        <f>'Care profiles'!B10</f>
        <v>General pop</v>
      </c>
      <c r="I9" s="15" t="str">
        <f>'Care profiles'!C10</f>
        <v>General pop</v>
      </c>
      <c r="J9" s="15" t="str">
        <f>'Care profiles'!D10</f>
        <v>Care profile</v>
      </c>
      <c r="K9" s="15" t="str">
        <f>'Care profiles'!E10</f>
        <v>Psychoeducation and Community-Building – Selective Populations</v>
      </c>
      <c r="L9" s="104">
        <f>'Care profiles'!F10</f>
        <v>0.05</v>
      </c>
      <c r="M9" s="15">
        <f>'Care profiles'!G10</f>
        <v>1</v>
      </c>
      <c r="N9" s="15">
        <f>'Care profiles'!H10</f>
        <v>45</v>
      </c>
      <c r="O9" s="15" t="str">
        <f>'Care profiles'!I10</f>
        <v>min</v>
      </c>
      <c r="P9" s="15" t="str">
        <f>'Care profiles'!J10</f>
        <v>Training Facilitator</v>
      </c>
      <c r="Q9" s="15" t="str">
        <f>'Care profiles'!K10</f>
        <v>n/a</v>
      </c>
      <c r="R9" s="15" t="str">
        <f>'Care profiles'!M10</f>
        <v>N</v>
      </c>
      <c r="S9" s="15" t="str">
        <f>'Care profiles'!O10</f>
        <v>N</v>
      </c>
      <c r="T9" s="15" t="str">
        <f>'Care profiles'!Q10</f>
        <v>Y</v>
      </c>
      <c r="U9" s="30">
        <f t="shared" ref="U9" si="1">C9*D9*E9/100000</f>
        <v>26648878</v>
      </c>
      <c r="V9" s="30">
        <f t="shared" ref="V9" si="2">U9*L9</f>
        <v>1332443.9000000001</v>
      </c>
      <c r="W9" s="30">
        <f>IF(M9="n/a",0,IF(O9="days",V9*M9*(1+(VLOOKUP(K9,'Bed parameters'!$A$9:$G$12,7,FALSE))),V9*M9))</f>
        <v>1332443.9000000001</v>
      </c>
      <c r="X9" s="30">
        <f>IF(N9="n/a",0,IF(O9="min",W9*N9/60,W9*N9*24))</f>
        <v>999332.92500000016</v>
      </c>
      <c r="Y9" s="30">
        <f>IF(O9="days",W9*N9,0)</f>
        <v>0</v>
      </c>
      <c r="Z9" s="113">
        <f>_xlfn.IFNA(Y9/((VLOOKUP(K9,'Bed parameters'!$A$9:$G$12,3,FALSE))*(VLOOKUP(K9,'Bed parameters'!$A$9:$G$12,5,FALSE))),0)</f>
        <v>0</v>
      </c>
      <c r="AA9" s="30">
        <f>SUM(AB9:BB9)</f>
        <v>99933.292500000025</v>
      </c>
      <c r="AB9" s="30">
        <f>_xlfn.IFNA(IF($O9="days",$Y9*(VLOOKUP($K9,'Bed parameters'!$A$9:$I$12,9,FALSE))*$F9*(VLOOKUP($Q9,'Workforce distribution'!$C$8:$AD$30,AB$7,FALSE)),IF($Q9="n/a",(IF($P9=AB$6,$X9*$F9,0)),$X9*$F9*(VLOOKUP($Q9,'Workforce distribution'!$C$8:$AD$30,AB$7,FALSE)))),0)</f>
        <v>0</v>
      </c>
      <c r="AC9" s="30">
        <f>_xlfn.IFNA(IF($O9="days",$Y9*(VLOOKUP($K9,'Bed parameters'!$A$9:$I$12,9,FALSE))*$F9*(VLOOKUP($Q9,'Workforce distribution'!$C$8:$AD$30,AC$7,FALSE)),IF($Q9="n/a",(IF($P9=AC$6,$X9*$F9,0)),$X9*$F9*(VLOOKUP($Q9,'Workforce distribution'!$C$8:$AD$30,AC$7,FALSE)))),0)</f>
        <v>0</v>
      </c>
      <c r="AD9" s="30">
        <f>_xlfn.IFNA(IF($O9="days",$Y9*(VLOOKUP($K9,'Bed parameters'!$A$9:$I$12,9,FALSE))*$F9*(VLOOKUP($Q9,'Workforce distribution'!$C$8:$AD$30,AD$7,FALSE)),IF($Q9="n/a",(IF($P9=AD$6,$X9*$F9,0)),$X9*$F9*(VLOOKUP($Q9,'Workforce distribution'!$C$8:$AD$30,AD$7,FALSE)))),0)</f>
        <v>99933.292500000025</v>
      </c>
      <c r="AE9" s="30">
        <f>_xlfn.IFNA(IF($O9="days",$Y9*(VLOOKUP($K9,'Bed parameters'!$A$9:$I$12,9,FALSE))*$F9*(VLOOKUP($Q9,'Workforce distribution'!$C$8:$AD$30,AE$7,FALSE)),IF($Q9="n/a",(IF($P9=AE$6,$X9*$F9,0)),$X9*$F9*(VLOOKUP($Q9,'Workforce distribution'!$C$8:$AD$30,AE$7,FALSE)))),0)</f>
        <v>0</v>
      </c>
      <c r="AF9" s="30">
        <f>_xlfn.IFNA(IF($O9="days",$Y9*(VLOOKUP($K9,'Bed parameters'!$A$9:$I$12,9,FALSE))*$F9*(VLOOKUP($Q9,'Workforce distribution'!$C$8:$AD$30,AF$7,FALSE)),IF($Q9="n/a",(IF($P9=AF$6,$X9*$F9,0)),$X9*$F9*(VLOOKUP($Q9,'Workforce distribution'!$C$8:$AD$30,AF$7,FALSE)))),0)</f>
        <v>0</v>
      </c>
      <c r="AG9" s="30">
        <f>_xlfn.IFNA(IF($O9="days",$Y9*(VLOOKUP($K9,'Bed parameters'!$A$9:$I$12,9,FALSE))*$F9*(VLOOKUP($Q9,'Workforce distribution'!$C$8:$AD$30,AG$7,FALSE)),IF($Q9="n/a",(IF($P9=AG$6,$X9*$F9,0)),$X9*$F9*(VLOOKUP($Q9,'Workforce distribution'!$C$8:$AD$30,AG$7,FALSE)))),0)</f>
        <v>0</v>
      </c>
      <c r="AH9" s="30">
        <f>_xlfn.IFNA(IF($O9="days",$Y9*(VLOOKUP($K9,'Bed parameters'!$A$9:$I$12,9,FALSE))*$F9*(VLOOKUP($Q9,'Workforce distribution'!$C$8:$AD$30,AH$7,FALSE)),IF($Q9="n/a",(IF($P9=AH$6,$X9*$F9,0)),$X9*$F9*(VLOOKUP($Q9,'Workforce distribution'!$C$8:$AD$30,AH$7,FALSE)))),0)</f>
        <v>0</v>
      </c>
      <c r="AI9" s="30">
        <f>_xlfn.IFNA(IF($O9="days",$Y9*(VLOOKUP($K9,'Bed parameters'!$A$9:$I$12,9,FALSE))*$F9*(VLOOKUP($Q9,'Workforce distribution'!$C$8:$AD$30,AI$7,FALSE)),IF($Q9="n/a",(IF($P9=AI$6,$X9*$F9,0)),$X9*$F9*(VLOOKUP($Q9,'Workforce distribution'!$C$8:$AD$30,AI$7,FALSE)))),0)</f>
        <v>0</v>
      </c>
      <c r="AJ9" s="30">
        <f>_xlfn.IFNA(IF($O9="days",$Y9*(VLOOKUP($K9,'Bed parameters'!$A$9:$I$12,9,FALSE))*$F9*(VLOOKUP($Q9,'Workforce distribution'!$C$8:$AD$30,AJ$7,FALSE)),IF($Q9="n/a",(IF($P9=AJ$6,$X9*$F9,0)),$X9*$F9*(VLOOKUP($Q9,'Workforce distribution'!$C$8:$AD$30,AJ$7,FALSE)))),0)</f>
        <v>0</v>
      </c>
      <c r="AK9" s="30">
        <f>_xlfn.IFNA(IF($O9="days",$Y9*(VLOOKUP($K9,'Bed parameters'!$A$9:$I$12,9,FALSE))*$F9*(VLOOKUP($Q9,'Workforce distribution'!$C$8:$AD$30,AK$7,FALSE)),IF($Q9="n/a",(IF($P9=AK$6,$X9*$F9,0)),$X9*$F9*(VLOOKUP($Q9,'Workforce distribution'!$C$8:$AD$30,AK$7,FALSE)))),0)</f>
        <v>0</v>
      </c>
      <c r="AL9" s="30">
        <f>_xlfn.IFNA(IF($O9="days",$Y9*(VLOOKUP($K9,'Bed parameters'!$A$9:$I$12,9,FALSE))*$F9*(VLOOKUP($Q9,'Workforce distribution'!$C$8:$AD$30,AL$7,FALSE)),IF($Q9="n/a",(IF($P9=AL$6,$X9*$F9,0)),$X9*$F9*(VLOOKUP($Q9,'Workforce distribution'!$C$8:$AD$30,AL$7,FALSE)))),0)</f>
        <v>0</v>
      </c>
      <c r="AM9" s="30">
        <f>_xlfn.IFNA(IF($O9="days",$Y9*(VLOOKUP($K9,'Bed parameters'!$A$9:$I$12,9,FALSE))*$F9*(VLOOKUP($Q9,'Workforce distribution'!$C$8:$AD$30,AM$7,FALSE)),IF($Q9="n/a",(IF($P9=AM$6,$X9*$F9,0)),$X9*$F9*(VLOOKUP($Q9,'Workforce distribution'!$C$8:$AD$30,AM$7,FALSE)))),0)</f>
        <v>0</v>
      </c>
      <c r="AN9" s="30">
        <f>_xlfn.IFNA(IF($O9="days",$Y9*(VLOOKUP($K9,'Bed parameters'!$A$9:$I$12,9,FALSE))*$F9*(VLOOKUP($Q9,'Workforce distribution'!$C$8:$AD$30,AN$7,FALSE)),IF($Q9="n/a",(IF($P9=AN$6,$X9*$F9,0)),$X9*$F9*(VLOOKUP($Q9,'Workforce distribution'!$C$8:$AD$30,AN$7,FALSE)))),0)</f>
        <v>0</v>
      </c>
      <c r="AO9" s="30">
        <f>_xlfn.IFNA(IF($O9="days",$Y9*(VLOOKUP($K9,'Bed parameters'!$A$9:$I$12,9,FALSE))*$F9*(VLOOKUP($Q9,'Workforce distribution'!$C$8:$AD$30,AO$7,FALSE)),IF($Q9="n/a",(IF($P9=AO$6,$X9*$F9,0)),$X9*$F9*(VLOOKUP($Q9,'Workforce distribution'!$C$8:$AD$30,AO$7,FALSE)))),0)</f>
        <v>0</v>
      </c>
      <c r="AP9" s="30">
        <f>_xlfn.IFNA(IF($O9="days",$Y9*(VLOOKUP($K9,'Bed parameters'!$A$9:$I$12,9,FALSE))*$F9*(VLOOKUP($Q9,'Workforce distribution'!$C$8:$AD$30,AP$7,FALSE)),IF($Q9="n/a",(IF($P9=AP$6,$X9*$F9,0)),$X9*$F9*(VLOOKUP($Q9,'Workforce distribution'!$C$8:$AD$30,AP$7,FALSE)))),0)</f>
        <v>0</v>
      </c>
      <c r="AQ9" s="30">
        <f>_xlfn.IFNA(IF($O9="days",$Y9*(VLOOKUP($K9,'Bed parameters'!$A$9:$I$12,9,FALSE))*$F9*(VLOOKUP($Q9,'Workforce distribution'!$C$8:$AD$30,AQ$7,FALSE)),IF($Q9="n/a",(IF($P9=AQ$6,$X9*$F9,0)),$X9*$F9*(VLOOKUP($Q9,'Workforce distribution'!$C$8:$AD$30,AQ$7,FALSE)))),0)</f>
        <v>0</v>
      </c>
      <c r="AR9" s="30">
        <f>_xlfn.IFNA(IF($O9="days",$Y9*(VLOOKUP($K9,'Bed parameters'!$A$9:$I$12,9,FALSE))*$F9*(VLOOKUP($Q9,'Workforce distribution'!$C$8:$AD$30,AR$7,FALSE)),IF($Q9="n/a",(IF($P9=AR$6,$X9*$F9,0)),$X9*$F9*(VLOOKUP($Q9,'Workforce distribution'!$C$8:$AD$30,AR$7,FALSE)))),0)</f>
        <v>0</v>
      </c>
      <c r="AS9" s="30">
        <f>_xlfn.IFNA(IF($O9="days",$Y9*(VLOOKUP($K9,'Bed parameters'!$A$9:$I$12,9,FALSE))*$F9*(VLOOKUP($Q9,'Workforce distribution'!$C$8:$AD$30,AS$7,FALSE)),IF($Q9="n/a",(IF($P9=AS$6,$X9*$F9,0)),$X9*$F9*(VLOOKUP($Q9,'Workforce distribution'!$C$8:$AD$30,AS$7,FALSE)))),0)</f>
        <v>0</v>
      </c>
      <c r="AT9" s="30">
        <f>_xlfn.IFNA(IF($O9="days",$Y9*(VLOOKUP($K9,'Bed parameters'!$A$9:$I$12,9,FALSE))*$F9*(VLOOKUP($Q9,'Workforce distribution'!$C$8:$AD$30,AT$7,FALSE)),IF($Q9="n/a",(IF($P9=AT$6,$X9*$F9,0)),$X9*$F9*(VLOOKUP($Q9,'Workforce distribution'!$C$8:$AD$30,AT$7,FALSE)))),0)</f>
        <v>0</v>
      </c>
      <c r="AU9" s="30">
        <f>_xlfn.IFNA(IF($O9="days",$Y9*(VLOOKUP($K9,'Bed parameters'!$A$9:$I$12,9,FALSE))*$F9*(VLOOKUP($Q9,'Workforce distribution'!$C$8:$AD$30,AU$7,FALSE)),IF($Q9="n/a",(IF($P9=AU$6,$X9*$F9,0)),$X9*$F9*(VLOOKUP($Q9,'Workforce distribution'!$C$8:$AD$30,AU$7,FALSE)))),0)</f>
        <v>0</v>
      </c>
      <c r="AV9" s="30">
        <f>_xlfn.IFNA(IF($O9="days",$Y9*(VLOOKUP($K9,'Bed parameters'!$A$9:$I$12,9,FALSE))*$F9*(VLOOKUP($Q9,'Workforce distribution'!$C$8:$AD$30,AV$7,FALSE)),IF($Q9="n/a",(IF($P9=AV$6,$X9*$F9,0)),$X9*$F9*(VLOOKUP($Q9,'Workforce distribution'!$C$8:$AD$30,AV$7,FALSE)))),0)</f>
        <v>0</v>
      </c>
      <c r="AW9" s="30">
        <f>_xlfn.IFNA(IF($O9="days",$Y9*(VLOOKUP($K9,'Bed parameters'!$A$9:$I$12,9,FALSE))*$F9*(VLOOKUP($Q9,'Workforce distribution'!$C$8:$AD$30,AW$7,FALSE)),IF($Q9="n/a",(IF($P9=AW$6,$X9*$F9,0)),$X9*$F9*(VLOOKUP($Q9,'Workforce distribution'!$C$8:$AD$30,AW$7,FALSE)))),0)</f>
        <v>0</v>
      </c>
      <c r="AX9" s="30">
        <f>_xlfn.IFNA(IF($O9="days",$Y9*(VLOOKUP($K9,'Bed parameters'!$A$9:$I$12,9,FALSE))*$F9*(VLOOKUP($Q9,'Workforce distribution'!$C$8:$AD$30,AX$7,FALSE)),IF($Q9="n/a",(IF($P9=AX$6,$X9*$F9,0)),$X9*$F9*(VLOOKUP($Q9,'Workforce distribution'!$C$8:$AD$30,AX$7,FALSE)))),0)</f>
        <v>0</v>
      </c>
      <c r="AY9" s="30">
        <f>_xlfn.IFNA(IF($O9="days",$Y9*(VLOOKUP($K9,'Bed parameters'!$A$9:$I$12,9,FALSE))*$F9*(VLOOKUP($Q9,'Workforce distribution'!$C$8:$AD$30,AY$7,FALSE)),IF($Q9="n/a",(IF($P9=AY$6,$X9*$F9,0)),$X9*$F9*(VLOOKUP($Q9,'Workforce distribution'!$C$8:$AD$30,AY$7,FALSE)))),0)</f>
        <v>0</v>
      </c>
      <c r="AZ9" s="30">
        <f>_xlfn.IFNA(IF($O9="days",$Y9*(VLOOKUP($K9,'Bed parameters'!$A$9:$I$12,9,FALSE))*$F9*(VLOOKUP($Q9,'Workforce distribution'!$C$8:$AD$30,AZ$7,FALSE)),IF($Q9="n/a",(IF($P9=AZ$6,$X9*$F9,0)),$X9*$F9*(VLOOKUP($Q9,'Workforce distribution'!$C$8:$AD$30,AZ$7,FALSE)))),0)</f>
        <v>0</v>
      </c>
      <c r="BA9" s="30">
        <f>_xlfn.IFNA(IF($O9="days",$Y9*(VLOOKUP($K9,'Bed parameters'!$A$9:$I$12,9,FALSE))*$F9*(VLOOKUP($Q9,'Workforce distribution'!$C$8:$AD$30,BA$7,FALSE)),IF($Q9="n/a",(IF($P9=BA$6,$X9*$F9,0)),$X9*$F9*(VLOOKUP($Q9,'Workforce distribution'!$C$8:$AD$30,BA$7,FALSE)))),0)</f>
        <v>0</v>
      </c>
      <c r="BB9" s="30">
        <f>_xlfn.IFNA(IF($O9="days",$Y9*(VLOOKUP($K9,'Bed parameters'!$A$9:$I$12,9,FALSE))*$F9*(VLOOKUP($Q9,'Workforce distribution'!$C$8:$AD$30,BB$7,FALSE)),IF($Q9="n/a",(IF($P9=BB$6,$X9*$F9,0)),$X9*$F9*(VLOOKUP($Q9,'Workforce distribution'!$C$8:$AD$30,BB$7,FALSE)))),0)</f>
        <v>0</v>
      </c>
      <c r="BC9" s="149">
        <f>SUM(BD9:CD9)</f>
        <v>99.933292500000022</v>
      </c>
      <c r="BD9" s="288">
        <f>IF($Q9="n/a",(IF('Workforce hours'!D$30=0,0,(AB9/'Workforce hours'!D$30))),(IF(VLOOKUP($Q9,'Workforce hours'!$C$8:$AD$30,BD$7,FALSE)=0,0,(AB9/(VLOOKUP($Q9,'Workforce hours'!$C$8:$AD$30,BD$7,FALSE))))))</f>
        <v>0</v>
      </c>
      <c r="BE9" s="288">
        <f>IF($Q9="n/a",(IF('Workforce hours'!E$30=0,0,(AC9/'Workforce hours'!E$30))),(IF(VLOOKUP($Q9,'Workforce hours'!$C$8:$AD$30,BE$7,FALSE)=0,0,(AC9/(VLOOKUP($Q9,'Workforce hours'!$C$8:$AD$30,BE$7,FALSE))))))</f>
        <v>0</v>
      </c>
      <c r="BF9" s="288">
        <f>IF($Q9="n/a",(IF('Workforce hours'!F$30=0,0,(AD9/'Workforce hours'!F$30))),(IF(VLOOKUP($Q9,'Workforce hours'!$C$8:$AD$30,BF$7,FALSE)=0,0,(AD9/(VLOOKUP($Q9,'Workforce hours'!$C$8:$AD$30,BF$7,FALSE))))))</f>
        <v>99.933292500000022</v>
      </c>
      <c r="BG9" s="288">
        <f>IF($Q9="n/a",(IF('Workforce hours'!G$30=0,0,(AE9/'Workforce hours'!G$30))),(IF(VLOOKUP($Q9,'Workforce hours'!$C$8:$AD$30,BG$7,FALSE)=0,0,(AE9/(VLOOKUP($Q9,'Workforce hours'!$C$8:$AD$30,BG$7,FALSE))))))</f>
        <v>0</v>
      </c>
      <c r="BH9" s="288">
        <f>IF($Q9="n/a",(IF('Workforce hours'!H$30=0,0,(AF9/'Workforce hours'!H$30))),(IF(VLOOKUP($Q9,'Workforce hours'!$C$8:$AD$30,BH$7,FALSE)=0,0,(AF9/(VLOOKUP($Q9,'Workforce hours'!$C$8:$AD$30,BH$7,FALSE))))))</f>
        <v>0</v>
      </c>
      <c r="BI9" s="288">
        <f>IF($Q9="n/a",(IF('Workforce hours'!I$30=0,0,(AG9/'Workforce hours'!I$30))),(IF(VLOOKUP($Q9,'Workforce hours'!$C$8:$AD$30,BI$7,FALSE)=0,0,(AG9/(VLOOKUP($Q9,'Workforce hours'!$C$8:$AD$30,BI$7,FALSE))))))</f>
        <v>0</v>
      </c>
      <c r="BJ9" s="288">
        <f>IF($Q9="n/a",(IF('Workforce hours'!J$30=0,0,(AH9/'Workforce hours'!J$30))),(IF(VLOOKUP($Q9,'Workforce hours'!$C$8:$AD$30,BJ$7,FALSE)=0,0,(AH9/(VLOOKUP($Q9,'Workforce hours'!$C$8:$AD$30,BJ$7,FALSE))))))</f>
        <v>0</v>
      </c>
      <c r="BK9" s="288">
        <f>IF($Q9="n/a",(IF('Workforce hours'!K$30=0,0,(AI9/'Workforce hours'!K$30))),(IF(VLOOKUP($Q9,'Workforce hours'!$C$8:$AD$30,BK$7,FALSE)=0,0,(AI9/(VLOOKUP($Q9,'Workforce hours'!$C$8:$AD$30,BK$7,FALSE))))))</f>
        <v>0</v>
      </c>
      <c r="BL9" s="288">
        <f>IF($Q9="n/a",(IF('Workforce hours'!L$30=0,0,(AJ9/'Workforce hours'!L$30))),(IF(VLOOKUP($Q9,'Workforce hours'!$C$8:$AD$30,BL$7,FALSE)=0,0,(AJ9/(VLOOKUP($Q9,'Workforce hours'!$C$8:$AD$30,BL$7,FALSE))))))</f>
        <v>0</v>
      </c>
      <c r="BM9" s="288">
        <f>IF($Q9="n/a",(IF('Workforce hours'!M$30=0,0,(AK9/'Workforce hours'!M$30))),(IF(VLOOKUP($Q9,'Workforce hours'!$C$8:$AD$30,BM$7,FALSE)=0,0,(AK9/(VLOOKUP($Q9,'Workforce hours'!$C$8:$AD$30,BM$7,FALSE))))))</f>
        <v>0</v>
      </c>
      <c r="BN9" s="288">
        <f>IF($Q9="n/a",(IF('Workforce hours'!N$30=0,0,(AL9/'Workforce hours'!N$30))),(IF(VLOOKUP($Q9,'Workforce hours'!$C$8:$AD$30,BN$7,FALSE)=0,0,(AL9/(VLOOKUP($Q9,'Workforce hours'!$C$8:$AD$30,BN$7,FALSE))))))</f>
        <v>0</v>
      </c>
      <c r="BO9" s="288">
        <f>IF($Q9="n/a",(IF('Workforce hours'!O$30=0,0,(AM9/'Workforce hours'!O$30))),(IF(VLOOKUP($Q9,'Workforce hours'!$C$8:$AD$30,BO$7,FALSE)=0,0,(AM9/(VLOOKUP($Q9,'Workforce hours'!$C$8:$AD$30,BO$7,FALSE))))))</f>
        <v>0</v>
      </c>
      <c r="BP9" s="288">
        <f>IF($Q9="n/a",(IF('Workforce hours'!P$30=0,0,(AN9/'Workforce hours'!P$30))),(IF(VLOOKUP($Q9,'Workforce hours'!$C$8:$AD$30,BP$7,FALSE)=0,0,(AN9/(VLOOKUP($Q9,'Workforce hours'!$C$8:$AD$30,BP$7,FALSE))))))</f>
        <v>0</v>
      </c>
      <c r="BQ9" s="288">
        <f>IF($Q9="n/a",(IF('Workforce hours'!Q$30=0,0,(AO9/'Workforce hours'!Q$30))),(IF(VLOOKUP($Q9,'Workforce hours'!$C$8:$AD$30,BQ$7,FALSE)=0,0,(AO9/(VLOOKUP($Q9,'Workforce hours'!$C$8:$AD$30,BQ$7,FALSE))))))</f>
        <v>0</v>
      </c>
      <c r="BR9" s="288">
        <f>IF($Q9="n/a",(IF('Workforce hours'!R$30=0,0,(AP9/'Workforce hours'!R$30))),(IF(VLOOKUP($Q9,'Workforce hours'!$C$8:$AD$30,BR$7,FALSE)=0,0,(AP9/(VLOOKUP($Q9,'Workforce hours'!$C$8:$AD$30,BR$7,FALSE))))))</f>
        <v>0</v>
      </c>
      <c r="BS9" s="288">
        <f>IF($Q9="n/a",(IF('Workforce hours'!S$30=0,0,(AQ9/'Workforce hours'!S$30))),(IF(VLOOKUP($Q9,'Workforce hours'!$C$8:$AD$30,BS$7,FALSE)=0,0,(AQ9/(VLOOKUP($Q9,'Workforce hours'!$C$8:$AD$30,BS$7,FALSE))))))</f>
        <v>0</v>
      </c>
      <c r="BT9" s="288">
        <f>IF($Q9="n/a",(IF('Workforce hours'!T$30=0,0,(AR9/'Workforce hours'!T$30))),(IF(VLOOKUP($Q9,'Workforce hours'!$C$8:$AD$30,BT$7,FALSE)=0,0,(AR9/(VLOOKUP($Q9,'Workforce hours'!$C$8:$AD$30,BT$7,FALSE))))))</f>
        <v>0</v>
      </c>
      <c r="BU9" s="288">
        <f>IF($Q9="n/a",(IF('Workforce hours'!U$30=0,0,(AS9/'Workforce hours'!U$30))),(IF(VLOOKUP($Q9,'Workforce hours'!$C$8:$AD$30,BU$7,FALSE)=0,0,(AS9/(VLOOKUP($Q9,'Workforce hours'!$C$8:$AD$30,BU$7,FALSE))))))</f>
        <v>0</v>
      </c>
      <c r="BV9" s="288">
        <f>IF($Q9="n/a",(IF('Workforce hours'!V$30=0,0,(AT9/'Workforce hours'!V$30))),(IF(VLOOKUP($Q9,'Workforce hours'!$C$8:$AD$30,BV$7,FALSE)=0,0,(AT9/(VLOOKUP($Q9,'Workforce hours'!$C$8:$AD$30,BV$7,FALSE))))))</f>
        <v>0</v>
      </c>
      <c r="BW9" s="288">
        <f>IF($Q9="n/a",(IF('Workforce hours'!W$30=0,0,(AU9/'Workforce hours'!W$30))),(IF(VLOOKUP($Q9,'Workforce hours'!$C$8:$AD$30,BW$7,FALSE)=0,0,(AU9/(VLOOKUP($Q9,'Workforce hours'!$C$8:$AD$30,BW$7,FALSE))))))</f>
        <v>0</v>
      </c>
      <c r="BX9" s="288">
        <f>IF($Q9="n/a",(IF('Workforce hours'!X$30=0,0,(AV9/'Workforce hours'!X$30))),(IF(VLOOKUP($Q9,'Workforce hours'!$C$8:$AD$30,BX$7,FALSE)=0,0,(AV9/(VLOOKUP($Q9,'Workforce hours'!$C$8:$AD$30,BX$7,FALSE))))))</f>
        <v>0</v>
      </c>
      <c r="BY9" s="288">
        <f>IF($Q9="n/a",(IF('Workforce hours'!Y$30=0,0,(AW9/'Workforce hours'!Y$30))),(IF(VLOOKUP($Q9,'Workforce hours'!$C$8:$AD$30,BY$7,FALSE)=0,0,(AW9/(VLOOKUP($Q9,'Workforce hours'!$C$8:$AD$30,BY$7,FALSE))))))</f>
        <v>0</v>
      </c>
      <c r="BZ9" s="288">
        <f>IF($Q9="n/a",(IF('Workforce hours'!Z$30=0,0,(AX9/'Workforce hours'!Z$30))),(IF(VLOOKUP($Q9,'Workforce hours'!$C$8:$AD$30,BZ$7,FALSE)=0,0,(AX9/(VLOOKUP($Q9,'Workforce hours'!$C$8:$AD$30,BZ$7,FALSE))))))</f>
        <v>0</v>
      </c>
      <c r="CA9" s="288">
        <f>IF($Q9="n/a",(IF('Workforce hours'!AA$30=0,0,(AY9/'Workforce hours'!AA$30))),(IF(VLOOKUP($Q9,'Workforce hours'!$C$8:$AD$30,CA$7,FALSE)=0,0,(AY9/(VLOOKUP($Q9,'Workforce hours'!$C$8:$AD$30,CA$7,FALSE))))))</f>
        <v>0</v>
      </c>
      <c r="CB9" s="288">
        <f>IF($Q9="n/a",(IF('Workforce hours'!AB$30=0,0,(AZ9/'Workforce hours'!AB$30))),(IF(VLOOKUP($Q9,'Workforce hours'!$C$8:$AD$30,CB$7,FALSE)=0,0,(AZ9/(VLOOKUP($Q9,'Workforce hours'!$C$8:$AD$30,CB$7,FALSE))))))</f>
        <v>0</v>
      </c>
      <c r="CC9" s="288">
        <f>IF($Q9="n/a",(IF('Workforce hours'!AC$30=0,0,(BA9/'Workforce hours'!AC$30))),(IF(VLOOKUP($Q9,'Workforce hours'!$C$8:$AD$30,CC$7,FALSE)=0,0,(BA9/(VLOOKUP($Q9,'Workforce hours'!$C$8:$AD$30,CC$7,FALSE))))))</f>
        <v>0</v>
      </c>
      <c r="CD9" s="288">
        <f>IF($Q9="n/a",(IF('Workforce hours'!AD$30=0,0,(BB9/'Workforce hours'!AD$30))),(IF(VLOOKUP($Q9,'Workforce hours'!$C$8:$AD$30,CD$7,FALSE)=0,0,(BB9/(VLOOKUP($Q9,'Workforce hours'!$C$8:$AD$30,CD$7,FALSE))))))</f>
        <v>0</v>
      </c>
      <c r="CE9" s="289">
        <f>SUM(CF9:DF9)</f>
        <v>0</v>
      </c>
      <c r="CF9" s="290">
        <f>BD9*'Workforce costs'!B$9*(1+'Workforce costs'!B$10)*(1+'Workforce costs'!B$11)</f>
        <v>0</v>
      </c>
      <c r="CG9" s="290">
        <f>BE9*'Workforce costs'!C$9*(1+'Workforce costs'!C$10)*(1+'Workforce costs'!C$11)</f>
        <v>0</v>
      </c>
      <c r="CH9" s="290">
        <f>BF9*'Workforce costs'!D$9*(1+'Workforce costs'!D$10)*(1+'Workforce costs'!D$11)</f>
        <v>0</v>
      </c>
      <c r="CI9" s="290">
        <f>BG9*'Workforce costs'!E$9*(1+'Workforce costs'!E$10)*(1+'Workforce costs'!E$11)</f>
        <v>0</v>
      </c>
      <c r="CJ9" s="290">
        <f>BH9*'Workforce costs'!F$9*(1+'Workforce costs'!F$10)*(1+'Workforce costs'!F$11)</f>
        <v>0</v>
      </c>
      <c r="CK9" s="290">
        <f>BI9*'Workforce costs'!G$9*(1+'Workforce costs'!G$10)*(1+'Workforce costs'!G$11)</f>
        <v>0</v>
      </c>
      <c r="CL9" s="290">
        <f>BJ9*'Workforce costs'!H$9*(1+'Workforce costs'!H$10)*(1+'Workforce costs'!H$11)</f>
        <v>0</v>
      </c>
      <c r="CM9" s="290">
        <f>BK9*'Workforce costs'!I$9*(1+'Workforce costs'!I$10)*(1+'Workforce costs'!I$11)</f>
        <v>0</v>
      </c>
      <c r="CN9" s="290">
        <f>BL9*'Workforce costs'!J$9*(1+'Workforce costs'!J$10)*(1+'Workforce costs'!J$11)</f>
        <v>0</v>
      </c>
      <c r="CO9" s="290">
        <f>BM9*'Workforce costs'!K$9*(1+'Workforce costs'!K$10)*(1+'Workforce costs'!K$11)</f>
        <v>0</v>
      </c>
      <c r="CP9" s="290">
        <f>BN9*'Workforce costs'!L$9*(1+'Workforce costs'!L$10)*(1+'Workforce costs'!L$11)</f>
        <v>0</v>
      </c>
      <c r="CQ9" s="290">
        <f>BO9*'Workforce costs'!M$9*(1+'Workforce costs'!M$10)*(1+'Workforce costs'!M$11)</f>
        <v>0</v>
      </c>
      <c r="CR9" s="290">
        <f>BP9*'Workforce costs'!N$9*(1+'Workforce costs'!N$10)*(1+'Workforce costs'!N$11)</f>
        <v>0</v>
      </c>
      <c r="CS9" s="290">
        <f>BQ9*'Workforce costs'!O$9*(1+'Workforce costs'!O$10)*(1+'Workforce costs'!O$11)</f>
        <v>0</v>
      </c>
      <c r="CT9" s="290">
        <f>BR9*'Workforce costs'!P$9*(1+'Workforce costs'!P$10)*(1+'Workforce costs'!P$11)</f>
        <v>0</v>
      </c>
      <c r="CU9" s="290">
        <f>BS9*'Workforce costs'!Q$9*(1+'Workforce costs'!Q$10)*(1+'Workforce costs'!Q$11)</f>
        <v>0</v>
      </c>
      <c r="CV9" s="290">
        <f>BT9*'Workforce costs'!R$9*(1+'Workforce costs'!R$10)*(1+'Workforce costs'!R$11)</f>
        <v>0</v>
      </c>
      <c r="CW9" s="290">
        <f>BU9*'Workforce costs'!S$9*(1+'Workforce costs'!S$10)*(1+'Workforce costs'!S$11)</f>
        <v>0</v>
      </c>
      <c r="CX9" s="290">
        <f>BV9*'Workforce costs'!T$9*(1+'Workforce costs'!T$10)*(1+'Workforce costs'!T$11)</f>
        <v>0</v>
      </c>
      <c r="CY9" s="290">
        <f>BW9*'Workforce costs'!U$9*(1+'Workforce costs'!U$10)*(1+'Workforce costs'!U$11)</f>
        <v>0</v>
      </c>
      <c r="CZ9" s="290">
        <f>BX9*'Workforce costs'!V$9*(1+'Workforce costs'!V$10)*(1+'Workforce costs'!V$11)</f>
        <v>0</v>
      </c>
      <c r="DA9" s="290">
        <f>BY9*'Workforce costs'!W$9*(1+'Workforce costs'!W$10)*(1+'Workforce costs'!W$11)</f>
        <v>0</v>
      </c>
      <c r="DB9" s="290">
        <f>BZ9*'Workforce costs'!X$9*(1+'Workforce costs'!X$10)*(1+'Workforce costs'!X$11)</f>
        <v>0</v>
      </c>
      <c r="DC9" s="290">
        <f>CA9*'Workforce costs'!Y$9*(1+'Workforce costs'!Y$10)*(1+'Workforce costs'!Y$11)</f>
        <v>0</v>
      </c>
      <c r="DD9" s="290">
        <f>CB9*'Workforce costs'!Z$9*(1+'Workforce costs'!Z$10)*(1+'Workforce costs'!Z$11)</f>
        <v>0</v>
      </c>
      <c r="DE9" s="290">
        <f>CC9*'Workforce costs'!AA$9*(1+'Workforce costs'!AA$10)*(1+'Workforce costs'!AA$11)</f>
        <v>0</v>
      </c>
      <c r="DF9" s="290">
        <f>CD9*'Workforce costs'!AB$9*(1+'Workforce costs'!AB$10)*(1+'Workforce costs'!AB$11)</f>
        <v>0</v>
      </c>
    </row>
    <row r="10" spans="1:110" x14ac:dyDescent="0.3">
      <c r="A10" s="2" t="str">
        <f>Outputs!$A$4</f>
        <v>Australia</v>
      </c>
      <c r="B10" s="2" t="str">
        <f t="shared" ref="B10:B73" si="3">A10&amp;" "&amp;G10</f>
        <v>Australia ALL</v>
      </c>
      <c r="C10" s="30">
        <f>VLOOKUP($B10,Populations!$D$15:$H$1920,3,FALSE)</f>
        <v>26648878</v>
      </c>
      <c r="D10" s="255">
        <f>IF(OR($H10="General pop",$H10="Schools",$H10="Workplace",$H10="Skills Training",$H10="Digital Supports"),1,VLOOKUP($B10,Populations!$D$15:$H$1920,5,FALSE))</f>
        <v>1</v>
      </c>
      <c r="E10" s="88">
        <f>VLOOKUP(I10,Epidemiology!$C$10:$H$47,6,FALSE)</f>
        <v>100000</v>
      </c>
      <c r="F10" s="102">
        <f>'Care profiles'!R11</f>
        <v>1</v>
      </c>
      <c r="G10" s="15" t="str">
        <f>'Care profiles'!A11</f>
        <v>ALL</v>
      </c>
      <c r="H10" s="15" t="str">
        <f>'Care profiles'!B11</f>
        <v>General pop</v>
      </c>
      <c r="I10" s="15" t="str">
        <f>'Care profiles'!C11</f>
        <v>General pop</v>
      </c>
      <c r="J10" s="15" t="str">
        <f>'Care profiles'!D11</f>
        <v>Care profile</v>
      </c>
      <c r="K10" s="15" t="str">
        <f>'Care profiles'!E11</f>
        <v>Service Development and Coordination</v>
      </c>
      <c r="L10" s="104">
        <f>'Care profiles'!F11</f>
        <v>1</v>
      </c>
      <c r="M10" s="15">
        <f>'Care profiles'!G11</f>
        <v>1</v>
      </c>
      <c r="N10" s="15">
        <f>'Care profiles'!H11</f>
        <v>0.76949999999999996</v>
      </c>
      <c r="O10" s="15" t="str">
        <f>'Care profiles'!I11</f>
        <v>min</v>
      </c>
      <c r="P10" s="15" t="str">
        <f>'Care profiles'!J11</f>
        <v>System Development Coordinator</v>
      </c>
      <c r="Q10" s="15" t="str">
        <f>'Care profiles'!K11</f>
        <v>n/a</v>
      </c>
      <c r="R10" s="15" t="str">
        <f>'Care profiles'!M11</f>
        <v>N</v>
      </c>
      <c r="S10" s="15" t="str">
        <f>'Care profiles'!O11</f>
        <v>Y</v>
      </c>
      <c r="T10" s="15" t="str">
        <f>'Care profiles'!Q11</f>
        <v>Y</v>
      </c>
      <c r="U10" s="30">
        <f t="shared" ref="U10:U73" si="4">C10*D10*E10/100000</f>
        <v>26648878</v>
      </c>
      <c r="V10" s="30">
        <f t="shared" ref="V10:V73" si="5">U10*L10</f>
        <v>26648878</v>
      </c>
      <c r="W10" s="30">
        <f>IF(M10="n/a",0,IF(O10="days",V10*M10*(1+(VLOOKUP(K10,'Bed parameters'!$A$9:$G$12,7,FALSE))),V10*M10))</f>
        <v>26648878</v>
      </c>
      <c r="X10" s="30">
        <f t="shared" ref="X10:X73" si="6">IF(N10="n/a",0,IF(O10="min",W10*N10/60,W10*N10*24))</f>
        <v>341771.86034999997</v>
      </c>
      <c r="Y10" s="30">
        <f t="shared" ref="Y10:Y73" si="7">IF(O10="days",W10*N10,0)</f>
        <v>0</v>
      </c>
      <c r="Z10" s="113">
        <f>_xlfn.IFNA(Y10/((VLOOKUP(K10,'Bed parameters'!$A$9:$G$12,3,FALSE))*(VLOOKUP(K10,'Bed parameters'!$A$9:$G$12,5,FALSE))),0)</f>
        <v>0</v>
      </c>
      <c r="AA10" s="30">
        <f t="shared" ref="AA10:AA73" si="8">SUM(AB10:BB10)</f>
        <v>341771.86034999997</v>
      </c>
      <c r="AB10" s="30">
        <f>_xlfn.IFNA(IF($O10="days",$Y10*(VLOOKUP($K10,'Bed parameters'!$A$9:$I$12,9,FALSE))*$F10*(VLOOKUP($Q10,'Workforce distribution'!$C$8:$AD$30,AB$7,FALSE)),IF($Q10="n/a",(IF($P10=AB$6,$X10*$F10,0)),$X10*$F10*(VLOOKUP($Q10,'Workforce distribution'!$C$8:$AD$30,AB$7,FALSE)))),0)</f>
        <v>341771.86034999997</v>
      </c>
      <c r="AC10" s="30">
        <f>_xlfn.IFNA(IF($O10="days",$Y10*(VLOOKUP($K10,'Bed parameters'!$A$9:$I$12,9,FALSE))*$F10*(VLOOKUP($Q10,'Workforce distribution'!$C$8:$AD$30,AC$7,FALSE)),IF($Q10="n/a",(IF($P10=AC$6,$X10*$F10,0)),$X10*$F10*(VLOOKUP($Q10,'Workforce distribution'!$C$8:$AD$30,AC$7,FALSE)))),0)</f>
        <v>0</v>
      </c>
      <c r="AD10" s="30">
        <f>_xlfn.IFNA(IF($O10="days",$Y10*(VLOOKUP($K10,'Bed parameters'!$A$9:$I$12,9,FALSE))*$F10*(VLOOKUP($Q10,'Workforce distribution'!$C$8:$AD$30,AD$7,FALSE)),IF($Q10="n/a",(IF($P10=AD$6,$X10*$F10,0)),$X10*$F10*(VLOOKUP($Q10,'Workforce distribution'!$C$8:$AD$30,AD$7,FALSE)))),0)</f>
        <v>0</v>
      </c>
      <c r="AE10" s="30">
        <f>_xlfn.IFNA(IF($O10="days",$Y10*(VLOOKUP($K10,'Bed parameters'!$A$9:$I$12,9,FALSE))*$F10*(VLOOKUP($Q10,'Workforce distribution'!$C$8:$AD$30,AE$7,FALSE)),IF($Q10="n/a",(IF($P10=AE$6,$X10*$F10,0)),$X10*$F10*(VLOOKUP($Q10,'Workforce distribution'!$C$8:$AD$30,AE$7,FALSE)))),0)</f>
        <v>0</v>
      </c>
      <c r="AF10" s="30">
        <f>_xlfn.IFNA(IF($O10="days",$Y10*(VLOOKUP($K10,'Bed parameters'!$A$9:$I$12,9,FALSE))*$F10*(VLOOKUP($Q10,'Workforce distribution'!$C$8:$AD$30,AF$7,FALSE)),IF($Q10="n/a",(IF($P10=AF$6,$X10*$F10,0)),$X10*$F10*(VLOOKUP($Q10,'Workforce distribution'!$C$8:$AD$30,AF$7,FALSE)))),0)</f>
        <v>0</v>
      </c>
      <c r="AG10" s="30">
        <f>_xlfn.IFNA(IF($O10="days",$Y10*(VLOOKUP($K10,'Bed parameters'!$A$9:$I$12,9,FALSE))*$F10*(VLOOKUP($Q10,'Workforce distribution'!$C$8:$AD$30,AG$7,FALSE)),IF($Q10="n/a",(IF($P10=AG$6,$X10*$F10,0)),$X10*$F10*(VLOOKUP($Q10,'Workforce distribution'!$C$8:$AD$30,AG$7,FALSE)))),0)</f>
        <v>0</v>
      </c>
      <c r="AH10" s="30">
        <f>_xlfn.IFNA(IF($O10="days",$Y10*(VLOOKUP($K10,'Bed parameters'!$A$9:$I$12,9,FALSE))*$F10*(VLOOKUP($Q10,'Workforce distribution'!$C$8:$AD$30,AH$7,FALSE)),IF($Q10="n/a",(IF($P10=AH$6,$X10*$F10,0)),$X10*$F10*(VLOOKUP($Q10,'Workforce distribution'!$C$8:$AD$30,AH$7,FALSE)))),0)</f>
        <v>0</v>
      </c>
      <c r="AI10" s="30">
        <f>_xlfn.IFNA(IF($O10="days",$Y10*(VLOOKUP($K10,'Bed parameters'!$A$9:$I$12,9,FALSE))*$F10*(VLOOKUP($Q10,'Workforce distribution'!$C$8:$AD$30,AI$7,FALSE)),IF($Q10="n/a",(IF($P10=AI$6,$X10*$F10,0)),$X10*$F10*(VLOOKUP($Q10,'Workforce distribution'!$C$8:$AD$30,AI$7,FALSE)))),0)</f>
        <v>0</v>
      </c>
      <c r="AJ10" s="30">
        <f>_xlfn.IFNA(IF($O10="days",$Y10*(VLOOKUP($K10,'Bed parameters'!$A$9:$I$12,9,FALSE))*$F10*(VLOOKUP($Q10,'Workforce distribution'!$C$8:$AD$30,AJ$7,FALSE)),IF($Q10="n/a",(IF($P10=AJ$6,$X10*$F10,0)),$X10*$F10*(VLOOKUP($Q10,'Workforce distribution'!$C$8:$AD$30,AJ$7,FALSE)))),0)</f>
        <v>0</v>
      </c>
      <c r="AK10" s="30">
        <f>_xlfn.IFNA(IF($O10="days",$Y10*(VLOOKUP($K10,'Bed parameters'!$A$9:$I$12,9,FALSE))*$F10*(VLOOKUP($Q10,'Workforce distribution'!$C$8:$AD$30,AK$7,FALSE)),IF($Q10="n/a",(IF($P10=AK$6,$X10*$F10,0)),$X10*$F10*(VLOOKUP($Q10,'Workforce distribution'!$C$8:$AD$30,AK$7,FALSE)))),0)</f>
        <v>0</v>
      </c>
      <c r="AL10" s="30">
        <f>_xlfn.IFNA(IF($O10="days",$Y10*(VLOOKUP($K10,'Bed parameters'!$A$9:$I$12,9,FALSE))*$F10*(VLOOKUP($Q10,'Workforce distribution'!$C$8:$AD$30,AL$7,FALSE)),IF($Q10="n/a",(IF($P10=AL$6,$X10*$F10,0)),$X10*$F10*(VLOOKUP($Q10,'Workforce distribution'!$C$8:$AD$30,AL$7,FALSE)))),0)</f>
        <v>0</v>
      </c>
      <c r="AM10" s="30">
        <f>_xlfn.IFNA(IF($O10="days",$Y10*(VLOOKUP($K10,'Bed parameters'!$A$9:$I$12,9,FALSE))*$F10*(VLOOKUP($Q10,'Workforce distribution'!$C$8:$AD$30,AM$7,FALSE)),IF($Q10="n/a",(IF($P10=AM$6,$X10*$F10,0)),$X10*$F10*(VLOOKUP($Q10,'Workforce distribution'!$C$8:$AD$30,AM$7,FALSE)))),0)</f>
        <v>0</v>
      </c>
      <c r="AN10" s="30">
        <f>_xlfn.IFNA(IF($O10="days",$Y10*(VLOOKUP($K10,'Bed parameters'!$A$9:$I$12,9,FALSE))*$F10*(VLOOKUP($Q10,'Workforce distribution'!$C$8:$AD$30,AN$7,FALSE)),IF($Q10="n/a",(IF($P10=AN$6,$X10*$F10,0)),$X10*$F10*(VLOOKUP($Q10,'Workforce distribution'!$C$8:$AD$30,AN$7,FALSE)))),0)</f>
        <v>0</v>
      </c>
      <c r="AO10" s="30">
        <f>_xlfn.IFNA(IF($O10="days",$Y10*(VLOOKUP($K10,'Bed parameters'!$A$9:$I$12,9,FALSE))*$F10*(VLOOKUP($Q10,'Workforce distribution'!$C$8:$AD$30,AO$7,FALSE)),IF($Q10="n/a",(IF($P10=AO$6,$X10*$F10,0)),$X10*$F10*(VLOOKUP($Q10,'Workforce distribution'!$C$8:$AD$30,AO$7,FALSE)))),0)</f>
        <v>0</v>
      </c>
      <c r="AP10" s="30">
        <f>_xlfn.IFNA(IF($O10="days",$Y10*(VLOOKUP($K10,'Bed parameters'!$A$9:$I$12,9,FALSE))*$F10*(VLOOKUP($Q10,'Workforce distribution'!$C$8:$AD$30,AP$7,FALSE)),IF($Q10="n/a",(IF($P10=AP$6,$X10*$F10,0)),$X10*$F10*(VLOOKUP($Q10,'Workforce distribution'!$C$8:$AD$30,AP$7,FALSE)))),0)</f>
        <v>0</v>
      </c>
      <c r="AQ10" s="30">
        <f>_xlfn.IFNA(IF($O10="days",$Y10*(VLOOKUP($K10,'Bed parameters'!$A$9:$I$12,9,FALSE))*$F10*(VLOOKUP($Q10,'Workforce distribution'!$C$8:$AD$30,AQ$7,FALSE)),IF($Q10="n/a",(IF($P10=AQ$6,$X10*$F10,0)),$X10*$F10*(VLOOKUP($Q10,'Workforce distribution'!$C$8:$AD$30,AQ$7,FALSE)))),0)</f>
        <v>0</v>
      </c>
      <c r="AR10" s="30">
        <f>_xlfn.IFNA(IF($O10="days",$Y10*(VLOOKUP($K10,'Bed parameters'!$A$9:$I$12,9,FALSE))*$F10*(VLOOKUP($Q10,'Workforce distribution'!$C$8:$AD$30,AR$7,FALSE)),IF($Q10="n/a",(IF($P10=AR$6,$X10*$F10,0)),$X10*$F10*(VLOOKUP($Q10,'Workforce distribution'!$C$8:$AD$30,AR$7,FALSE)))),0)</f>
        <v>0</v>
      </c>
      <c r="AS10" s="30">
        <f>_xlfn.IFNA(IF($O10="days",$Y10*(VLOOKUP($K10,'Bed parameters'!$A$9:$I$12,9,FALSE))*$F10*(VLOOKUP($Q10,'Workforce distribution'!$C$8:$AD$30,AS$7,FALSE)),IF($Q10="n/a",(IF($P10=AS$6,$X10*$F10,0)),$X10*$F10*(VLOOKUP($Q10,'Workforce distribution'!$C$8:$AD$30,AS$7,FALSE)))),0)</f>
        <v>0</v>
      </c>
      <c r="AT10" s="30">
        <f>_xlfn.IFNA(IF($O10="days",$Y10*(VLOOKUP($K10,'Bed parameters'!$A$9:$I$12,9,FALSE))*$F10*(VLOOKUP($Q10,'Workforce distribution'!$C$8:$AD$30,AT$7,FALSE)),IF($Q10="n/a",(IF($P10=AT$6,$X10*$F10,0)),$X10*$F10*(VLOOKUP($Q10,'Workforce distribution'!$C$8:$AD$30,AT$7,FALSE)))),0)</f>
        <v>0</v>
      </c>
      <c r="AU10" s="30">
        <f>_xlfn.IFNA(IF($O10="days",$Y10*(VLOOKUP($K10,'Bed parameters'!$A$9:$I$12,9,FALSE))*$F10*(VLOOKUP($Q10,'Workforce distribution'!$C$8:$AD$30,AU$7,FALSE)),IF($Q10="n/a",(IF($P10=AU$6,$X10*$F10,0)),$X10*$F10*(VLOOKUP($Q10,'Workforce distribution'!$C$8:$AD$30,AU$7,FALSE)))),0)</f>
        <v>0</v>
      </c>
      <c r="AV10" s="30">
        <f>_xlfn.IFNA(IF($O10="days",$Y10*(VLOOKUP($K10,'Bed parameters'!$A$9:$I$12,9,FALSE))*$F10*(VLOOKUP($Q10,'Workforce distribution'!$C$8:$AD$30,AV$7,FALSE)),IF($Q10="n/a",(IF($P10=AV$6,$X10*$F10,0)),$X10*$F10*(VLOOKUP($Q10,'Workforce distribution'!$C$8:$AD$30,AV$7,FALSE)))),0)</f>
        <v>0</v>
      </c>
      <c r="AW10" s="30">
        <f>_xlfn.IFNA(IF($O10="days",$Y10*(VLOOKUP($K10,'Bed parameters'!$A$9:$I$12,9,FALSE))*$F10*(VLOOKUP($Q10,'Workforce distribution'!$C$8:$AD$30,AW$7,FALSE)),IF($Q10="n/a",(IF($P10=AW$6,$X10*$F10,0)),$X10*$F10*(VLOOKUP($Q10,'Workforce distribution'!$C$8:$AD$30,AW$7,FALSE)))),0)</f>
        <v>0</v>
      </c>
      <c r="AX10" s="30">
        <f>_xlfn.IFNA(IF($O10="days",$Y10*(VLOOKUP($K10,'Bed parameters'!$A$9:$I$12,9,FALSE))*$F10*(VLOOKUP($Q10,'Workforce distribution'!$C$8:$AD$30,AX$7,FALSE)),IF($Q10="n/a",(IF($P10=AX$6,$X10*$F10,0)),$X10*$F10*(VLOOKUP($Q10,'Workforce distribution'!$C$8:$AD$30,AX$7,FALSE)))),0)</f>
        <v>0</v>
      </c>
      <c r="AY10" s="30">
        <f>_xlfn.IFNA(IF($O10="days",$Y10*(VLOOKUP($K10,'Bed parameters'!$A$9:$I$12,9,FALSE))*$F10*(VLOOKUP($Q10,'Workforce distribution'!$C$8:$AD$30,AY$7,FALSE)),IF($Q10="n/a",(IF($P10=AY$6,$X10*$F10,0)),$X10*$F10*(VLOOKUP($Q10,'Workforce distribution'!$C$8:$AD$30,AY$7,FALSE)))),0)</f>
        <v>0</v>
      </c>
      <c r="AZ10" s="30">
        <f>_xlfn.IFNA(IF($O10="days",$Y10*(VLOOKUP($K10,'Bed parameters'!$A$9:$I$12,9,FALSE))*$F10*(VLOOKUP($Q10,'Workforce distribution'!$C$8:$AD$30,AZ$7,FALSE)),IF($Q10="n/a",(IF($P10=AZ$6,$X10*$F10,0)),$X10*$F10*(VLOOKUP($Q10,'Workforce distribution'!$C$8:$AD$30,AZ$7,FALSE)))),0)</f>
        <v>0</v>
      </c>
      <c r="BA10" s="30">
        <f>_xlfn.IFNA(IF($O10="days",$Y10*(VLOOKUP($K10,'Bed parameters'!$A$9:$I$12,9,FALSE))*$F10*(VLOOKUP($Q10,'Workforce distribution'!$C$8:$AD$30,BA$7,FALSE)),IF($Q10="n/a",(IF($P10=BA$6,$X10*$F10,0)),$X10*$F10*(VLOOKUP($Q10,'Workforce distribution'!$C$8:$AD$30,BA$7,FALSE)))),0)</f>
        <v>0</v>
      </c>
      <c r="BB10" s="30">
        <f>_xlfn.IFNA(IF($O10="days",$Y10*(VLOOKUP($K10,'Bed parameters'!$A$9:$I$12,9,FALSE))*$F10*(VLOOKUP($Q10,'Workforce distribution'!$C$8:$AD$30,BB$7,FALSE)),IF($Q10="n/a",(IF($P10=BB$6,$X10*$F10,0)),$X10*$F10*(VLOOKUP($Q10,'Workforce distribution'!$C$8:$AD$30,BB$7,FALSE)))),0)</f>
        <v>0</v>
      </c>
      <c r="BC10" s="149">
        <f t="shared" ref="BC10:BC73" si="9">SUM(BD10:CD10)</f>
        <v>265.55700104895101</v>
      </c>
      <c r="BD10" s="288">
        <f>IF($Q10="n/a",(IF('Workforce hours'!D$30=0,0,(AB10/'Workforce hours'!D$30))),(IF(VLOOKUP($Q10,'Workforce hours'!$C$8:$AD$30,BD$7,FALSE)=0,0,(AB10/(VLOOKUP($Q10,'Workforce hours'!$C$8:$AD$30,BD$7,FALSE))))))</f>
        <v>265.55700104895101</v>
      </c>
      <c r="BE10" s="288">
        <f>IF($Q10="n/a",(IF('Workforce hours'!E$30=0,0,(AC10/'Workforce hours'!E$30))),(IF(VLOOKUP($Q10,'Workforce hours'!$C$8:$AD$30,BE$7,FALSE)=0,0,(AC10/(VLOOKUP($Q10,'Workforce hours'!$C$8:$AD$30,BE$7,FALSE))))))</f>
        <v>0</v>
      </c>
      <c r="BF10" s="288">
        <f>IF($Q10="n/a",(IF('Workforce hours'!F$30=0,0,(AD10/'Workforce hours'!F$30))),(IF(VLOOKUP($Q10,'Workforce hours'!$C$8:$AD$30,BF$7,FALSE)=0,0,(AD10/(VLOOKUP($Q10,'Workforce hours'!$C$8:$AD$30,BF$7,FALSE))))))</f>
        <v>0</v>
      </c>
      <c r="BG10" s="288">
        <f>IF($Q10="n/a",(IF('Workforce hours'!G$30=0,0,(AE10/'Workforce hours'!G$30))),(IF(VLOOKUP($Q10,'Workforce hours'!$C$8:$AD$30,BG$7,FALSE)=0,0,(AE10/(VLOOKUP($Q10,'Workforce hours'!$C$8:$AD$30,BG$7,FALSE))))))</f>
        <v>0</v>
      </c>
      <c r="BH10" s="288">
        <f>IF($Q10="n/a",(IF('Workforce hours'!H$30=0,0,(AF10/'Workforce hours'!H$30))),(IF(VLOOKUP($Q10,'Workforce hours'!$C$8:$AD$30,BH$7,FALSE)=0,0,(AF10/(VLOOKUP($Q10,'Workforce hours'!$C$8:$AD$30,BH$7,FALSE))))))</f>
        <v>0</v>
      </c>
      <c r="BI10" s="288">
        <f>IF($Q10="n/a",(IF('Workforce hours'!I$30=0,0,(AG10/'Workforce hours'!I$30))),(IF(VLOOKUP($Q10,'Workforce hours'!$C$8:$AD$30,BI$7,FALSE)=0,0,(AG10/(VLOOKUP($Q10,'Workforce hours'!$C$8:$AD$30,BI$7,FALSE))))))</f>
        <v>0</v>
      </c>
      <c r="BJ10" s="288">
        <f>IF($Q10="n/a",(IF('Workforce hours'!J$30=0,0,(AH10/'Workforce hours'!J$30))),(IF(VLOOKUP($Q10,'Workforce hours'!$C$8:$AD$30,BJ$7,FALSE)=0,0,(AH10/(VLOOKUP($Q10,'Workforce hours'!$C$8:$AD$30,BJ$7,FALSE))))))</f>
        <v>0</v>
      </c>
      <c r="BK10" s="288">
        <f>IF($Q10="n/a",(IF('Workforce hours'!K$30=0,0,(AI10/'Workforce hours'!K$30))),(IF(VLOOKUP($Q10,'Workforce hours'!$C$8:$AD$30,BK$7,FALSE)=0,0,(AI10/(VLOOKUP($Q10,'Workforce hours'!$C$8:$AD$30,BK$7,FALSE))))))</f>
        <v>0</v>
      </c>
      <c r="BL10" s="288">
        <f>IF($Q10="n/a",(IF('Workforce hours'!L$30=0,0,(AJ10/'Workforce hours'!L$30))),(IF(VLOOKUP($Q10,'Workforce hours'!$C$8:$AD$30,BL$7,FALSE)=0,0,(AJ10/(VLOOKUP($Q10,'Workforce hours'!$C$8:$AD$30,BL$7,FALSE))))))</f>
        <v>0</v>
      </c>
      <c r="BM10" s="288">
        <f>IF($Q10="n/a",(IF('Workforce hours'!M$30=0,0,(AK10/'Workforce hours'!M$30))),(IF(VLOOKUP($Q10,'Workforce hours'!$C$8:$AD$30,BM$7,FALSE)=0,0,(AK10/(VLOOKUP($Q10,'Workforce hours'!$C$8:$AD$30,BM$7,FALSE))))))</f>
        <v>0</v>
      </c>
      <c r="BN10" s="288">
        <f>IF($Q10="n/a",(IF('Workforce hours'!N$30=0,0,(AL10/'Workforce hours'!N$30))),(IF(VLOOKUP($Q10,'Workforce hours'!$C$8:$AD$30,BN$7,FALSE)=0,0,(AL10/(VLOOKUP($Q10,'Workforce hours'!$C$8:$AD$30,BN$7,FALSE))))))</f>
        <v>0</v>
      </c>
      <c r="BO10" s="288">
        <f>IF($Q10="n/a",(IF('Workforce hours'!O$30=0,0,(AM10/'Workforce hours'!O$30))),(IF(VLOOKUP($Q10,'Workforce hours'!$C$8:$AD$30,BO$7,FALSE)=0,0,(AM10/(VLOOKUP($Q10,'Workforce hours'!$C$8:$AD$30,BO$7,FALSE))))))</f>
        <v>0</v>
      </c>
      <c r="BP10" s="288">
        <f>IF($Q10="n/a",(IF('Workforce hours'!P$30=0,0,(AN10/'Workforce hours'!P$30))),(IF(VLOOKUP($Q10,'Workforce hours'!$C$8:$AD$30,BP$7,FALSE)=0,0,(AN10/(VLOOKUP($Q10,'Workforce hours'!$C$8:$AD$30,BP$7,FALSE))))))</f>
        <v>0</v>
      </c>
      <c r="BQ10" s="288">
        <f>IF($Q10="n/a",(IF('Workforce hours'!Q$30=0,0,(AO10/'Workforce hours'!Q$30))),(IF(VLOOKUP($Q10,'Workforce hours'!$C$8:$AD$30,BQ$7,FALSE)=0,0,(AO10/(VLOOKUP($Q10,'Workforce hours'!$C$8:$AD$30,BQ$7,FALSE))))))</f>
        <v>0</v>
      </c>
      <c r="BR10" s="288">
        <f>IF($Q10="n/a",(IF('Workforce hours'!R$30=0,0,(AP10/'Workforce hours'!R$30))),(IF(VLOOKUP($Q10,'Workforce hours'!$C$8:$AD$30,BR$7,FALSE)=0,0,(AP10/(VLOOKUP($Q10,'Workforce hours'!$C$8:$AD$30,BR$7,FALSE))))))</f>
        <v>0</v>
      </c>
      <c r="BS10" s="288">
        <f>IF($Q10="n/a",(IF('Workforce hours'!S$30=0,0,(AQ10/'Workforce hours'!S$30))),(IF(VLOOKUP($Q10,'Workforce hours'!$C$8:$AD$30,BS$7,FALSE)=0,0,(AQ10/(VLOOKUP($Q10,'Workforce hours'!$C$8:$AD$30,BS$7,FALSE))))))</f>
        <v>0</v>
      </c>
      <c r="BT10" s="288">
        <f>IF($Q10="n/a",(IF('Workforce hours'!T$30=0,0,(AR10/'Workforce hours'!T$30))),(IF(VLOOKUP($Q10,'Workforce hours'!$C$8:$AD$30,BT$7,FALSE)=0,0,(AR10/(VLOOKUP($Q10,'Workforce hours'!$C$8:$AD$30,BT$7,FALSE))))))</f>
        <v>0</v>
      </c>
      <c r="BU10" s="288">
        <f>IF($Q10="n/a",(IF('Workforce hours'!U$30=0,0,(AS10/'Workforce hours'!U$30))),(IF(VLOOKUP($Q10,'Workforce hours'!$C$8:$AD$30,BU$7,FALSE)=0,0,(AS10/(VLOOKUP($Q10,'Workforce hours'!$C$8:$AD$30,BU$7,FALSE))))))</f>
        <v>0</v>
      </c>
      <c r="BV10" s="288">
        <f>IF($Q10="n/a",(IF('Workforce hours'!V$30=0,0,(AT10/'Workforce hours'!V$30))),(IF(VLOOKUP($Q10,'Workforce hours'!$C$8:$AD$30,BV$7,FALSE)=0,0,(AT10/(VLOOKUP($Q10,'Workforce hours'!$C$8:$AD$30,BV$7,FALSE))))))</f>
        <v>0</v>
      </c>
      <c r="BW10" s="288">
        <f>IF($Q10="n/a",(IF('Workforce hours'!W$30=0,0,(AU10/'Workforce hours'!W$30))),(IF(VLOOKUP($Q10,'Workforce hours'!$C$8:$AD$30,BW$7,FALSE)=0,0,(AU10/(VLOOKUP($Q10,'Workforce hours'!$C$8:$AD$30,BW$7,FALSE))))))</f>
        <v>0</v>
      </c>
      <c r="BX10" s="288">
        <f>IF($Q10="n/a",(IF('Workforce hours'!X$30=0,0,(AV10/'Workforce hours'!X$30))),(IF(VLOOKUP($Q10,'Workforce hours'!$C$8:$AD$30,BX$7,FALSE)=0,0,(AV10/(VLOOKUP($Q10,'Workforce hours'!$C$8:$AD$30,BX$7,FALSE))))))</f>
        <v>0</v>
      </c>
      <c r="BY10" s="288">
        <f>IF($Q10="n/a",(IF('Workforce hours'!Y$30=0,0,(AW10/'Workforce hours'!Y$30))),(IF(VLOOKUP($Q10,'Workforce hours'!$C$8:$AD$30,BY$7,FALSE)=0,0,(AW10/(VLOOKUP($Q10,'Workforce hours'!$C$8:$AD$30,BY$7,FALSE))))))</f>
        <v>0</v>
      </c>
      <c r="BZ10" s="288">
        <f>IF($Q10="n/a",(IF('Workforce hours'!Z$30=0,0,(AX10/'Workforce hours'!Z$30))),(IF(VLOOKUP($Q10,'Workforce hours'!$C$8:$AD$30,BZ$7,FALSE)=0,0,(AX10/(VLOOKUP($Q10,'Workforce hours'!$C$8:$AD$30,BZ$7,FALSE))))))</f>
        <v>0</v>
      </c>
      <c r="CA10" s="288">
        <f>IF($Q10="n/a",(IF('Workforce hours'!AA$30=0,0,(AY10/'Workforce hours'!AA$30))),(IF(VLOOKUP($Q10,'Workforce hours'!$C$8:$AD$30,CA$7,FALSE)=0,0,(AY10/(VLOOKUP($Q10,'Workforce hours'!$C$8:$AD$30,CA$7,FALSE))))))</f>
        <v>0</v>
      </c>
      <c r="CB10" s="288">
        <f>IF($Q10="n/a",(IF('Workforce hours'!AB$30=0,0,(AZ10/'Workforce hours'!AB$30))),(IF(VLOOKUP($Q10,'Workforce hours'!$C$8:$AD$30,CB$7,FALSE)=0,0,(AZ10/(VLOOKUP($Q10,'Workforce hours'!$C$8:$AD$30,CB$7,FALSE))))))</f>
        <v>0</v>
      </c>
      <c r="CC10" s="288">
        <f>IF($Q10="n/a",(IF('Workforce hours'!AC$30=0,0,(BA10/'Workforce hours'!AC$30))),(IF(VLOOKUP($Q10,'Workforce hours'!$C$8:$AD$30,CC$7,FALSE)=0,0,(BA10/(VLOOKUP($Q10,'Workforce hours'!$C$8:$AD$30,CC$7,FALSE))))))</f>
        <v>0</v>
      </c>
      <c r="CD10" s="288">
        <f>IF($Q10="n/a",(IF('Workforce hours'!AD$30=0,0,(BB10/'Workforce hours'!AD$30))),(IF(VLOOKUP($Q10,'Workforce hours'!$C$8:$AD$30,CD$7,FALSE)=0,0,(BB10/(VLOOKUP($Q10,'Workforce hours'!$C$8:$AD$30,CD$7,FALSE))))))</f>
        <v>0</v>
      </c>
      <c r="CE10" s="289">
        <f t="shared" ref="CE10:CE73" si="10">SUM(CF10:DF10)</f>
        <v>0</v>
      </c>
      <c r="CF10" s="290">
        <f>BD10*'Workforce costs'!B$9*(1+'Workforce costs'!B$10)*(1+'Workforce costs'!B$11)</f>
        <v>0</v>
      </c>
      <c r="CG10" s="290">
        <f>BE10*'Workforce costs'!C$9*(1+'Workforce costs'!C$10)*(1+'Workforce costs'!C$11)</f>
        <v>0</v>
      </c>
      <c r="CH10" s="290">
        <f>BF10*'Workforce costs'!D$9*(1+'Workforce costs'!D$10)*(1+'Workforce costs'!D$11)</f>
        <v>0</v>
      </c>
      <c r="CI10" s="290">
        <f>BG10*'Workforce costs'!E$9*(1+'Workforce costs'!E$10)*(1+'Workforce costs'!E$11)</f>
        <v>0</v>
      </c>
      <c r="CJ10" s="290">
        <f>BH10*'Workforce costs'!F$9*(1+'Workforce costs'!F$10)*(1+'Workforce costs'!F$11)</f>
        <v>0</v>
      </c>
      <c r="CK10" s="290">
        <f>BI10*'Workforce costs'!G$9*(1+'Workforce costs'!G$10)*(1+'Workforce costs'!G$11)</f>
        <v>0</v>
      </c>
      <c r="CL10" s="290">
        <f>BJ10*'Workforce costs'!H$9*(1+'Workforce costs'!H$10)*(1+'Workforce costs'!H$11)</f>
        <v>0</v>
      </c>
      <c r="CM10" s="290">
        <f>BK10*'Workforce costs'!I$9*(1+'Workforce costs'!I$10)*(1+'Workforce costs'!I$11)</f>
        <v>0</v>
      </c>
      <c r="CN10" s="290">
        <f>BL10*'Workforce costs'!J$9*(1+'Workforce costs'!J$10)*(1+'Workforce costs'!J$11)</f>
        <v>0</v>
      </c>
      <c r="CO10" s="290">
        <f>BM10*'Workforce costs'!K$9*(1+'Workforce costs'!K$10)*(1+'Workforce costs'!K$11)</f>
        <v>0</v>
      </c>
      <c r="CP10" s="290">
        <f>BN10*'Workforce costs'!L$9*(1+'Workforce costs'!L$10)*(1+'Workforce costs'!L$11)</f>
        <v>0</v>
      </c>
      <c r="CQ10" s="290">
        <f>BO10*'Workforce costs'!M$9*(1+'Workforce costs'!M$10)*(1+'Workforce costs'!M$11)</f>
        <v>0</v>
      </c>
      <c r="CR10" s="290">
        <f>BP10*'Workforce costs'!N$9*(1+'Workforce costs'!N$10)*(1+'Workforce costs'!N$11)</f>
        <v>0</v>
      </c>
      <c r="CS10" s="290">
        <f>BQ10*'Workforce costs'!O$9*(1+'Workforce costs'!O$10)*(1+'Workforce costs'!O$11)</f>
        <v>0</v>
      </c>
      <c r="CT10" s="290">
        <f>BR10*'Workforce costs'!P$9*(1+'Workforce costs'!P$10)*(1+'Workforce costs'!P$11)</f>
        <v>0</v>
      </c>
      <c r="CU10" s="290">
        <f>BS10*'Workforce costs'!Q$9*(1+'Workforce costs'!Q$10)*(1+'Workforce costs'!Q$11)</f>
        <v>0</v>
      </c>
      <c r="CV10" s="290">
        <f>BT10*'Workforce costs'!R$9*(1+'Workforce costs'!R$10)*(1+'Workforce costs'!R$11)</f>
        <v>0</v>
      </c>
      <c r="CW10" s="290">
        <f>BU10*'Workforce costs'!S$9*(1+'Workforce costs'!S$10)*(1+'Workforce costs'!S$11)</f>
        <v>0</v>
      </c>
      <c r="CX10" s="290">
        <f>BV10*'Workforce costs'!T$9*(1+'Workforce costs'!T$10)*(1+'Workforce costs'!T$11)</f>
        <v>0</v>
      </c>
      <c r="CY10" s="290">
        <f>BW10*'Workforce costs'!U$9*(1+'Workforce costs'!U$10)*(1+'Workforce costs'!U$11)</f>
        <v>0</v>
      </c>
      <c r="CZ10" s="290">
        <f>BX10*'Workforce costs'!V$9*(1+'Workforce costs'!V$10)*(1+'Workforce costs'!V$11)</f>
        <v>0</v>
      </c>
      <c r="DA10" s="290">
        <f>BY10*'Workforce costs'!W$9*(1+'Workforce costs'!W$10)*(1+'Workforce costs'!W$11)</f>
        <v>0</v>
      </c>
      <c r="DB10" s="290">
        <f>BZ10*'Workforce costs'!X$9*(1+'Workforce costs'!X$10)*(1+'Workforce costs'!X$11)</f>
        <v>0</v>
      </c>
      <c r="DC10" s="290">
        <f>CA10*'Workforce costs'!Y$9*(1+'Workforce costs'!Y$10)*(1+'Workforce costs'!Y$11)</f>
        <v>0</v>
      </c>
      <c r="DD10" s="290">
        <f>CB10*'Workforce costs'!Z$9*(1+'Workforce costs'!Z$10)*(1+'Workforce costs'!Z$11)</f>
        <v>0</v>
      </c>
      <c r="DE10" s="290">
        <f>CC10*'Workforce costs'!AA$9*(1+'Workforce costs'!AA$10)*(1+'Workforce costs'!AA$11)</f>
        <v>0</v>
      </c>
      <c r="DF10" s="290">
        <f>CD10*'Workforce costs'!AB$9*(1+'Workforce costs'!AB$10)*(1+'Workforce costs'!AB$11)</f>
        <v>0</v>
      </c>
    </row>
    <row r="11" spans="1:110" x14ac:dyDescent="0.3">
      <c r="A11" s="2" t="str">
        <f>Outputs!$A$4</f>
        <v>Australia</v>
      </c>
      <c r="B11" s="2" t="str">
        <f t="shared" si="3"/>
        <v>Australia ALL</v>
      </c>
      <c r="C11" s="30">
        <f>VLOOKUP($B11,Populations!$D$15:$H$1920,3,FALSE)</f>
        <v>26648878</v>
      </c>
      <c r="D11" s="255">
        <f>IF(OR($H11="General pop",$H11="Schools",$H11="Workplace",$H11="Skills Training",$H11="Digital Supports"),1,VLOOKUP($B11,Populations!$D$15:$H$1920,5,FALSE))</f>
        <v>1</v>
      </c>
      <c r="E11" s="88">
        <f>VLOOKUP(I11,Epidemiology!$C$10:$H$47,6,FALSE)</f>
        <v>100000</v>
      </c>
      <c r="F11" s="102" t="str">
        <f>'Care profiles'!R12</f>
        <v>n/a</v>
      </c>
      <c r="G11" s="15" t="str">
        <f>'Care profiles'!A12</f>
        <v>ALL</v>
      </c>
      <c r="H11" s="15" t="str">
        <f>'Care profiles'!B12</f>
        <v>General pop</v>
      </c>
      <c r="I11" s="15" t="str">
        <f>'Care profiles'!C12</f>
        <v>General pop</v>
      </c>
      <c r="J11" s="15" t="str">
        <f>'Care profiles'!D12</f>
        <v>Care profile</v>
      </c>
      <c r="K11" s="15" t="str">
        <f>'Care profiles'!E12</f>
        <v>Workplace-Based Training in Mental Health and Suicide Awareness</v>
      </c>
      <c r="L11" s="104">
        <f>'Care profiles'!F12</f>
        <v>1</v>
      </c>
      <c r="M11" s="15" t="str">
        <f>'Care profiles'!G12</f>
        <v>n/a</v>
      </c>
      <c r="N11" s="15" t="str">
        <f>'Care profiles'!H12</f>
        <v>n/a</v>
      </c>
      <c r="O11" s="15" t="str">
        <f>'Care profiles'!I12</f>
        <v>n/a</v>
      </c>
      <c r="P11" s="15" t="str">
        <f>'Care profiles'!J12</f>
        <v>n/a</v>
      </c>
      <c r="Q11" s="15" t="str">
        <f>'Care profiles'!K12</f>
        <v>n/a</v>
      </c>
      <c r="R11" s="15" t="str">
        <f>'Care profiles'!M12</f>
        <v>Y</v>
      </c>
      <c r="S11" s="15" t="str">
        <f>'Care profiles'!O12</f>
        <v>Y</v>
      </c>
      <c r="T11" s="15" t="str">
        <f>'Care profiles'!Q12</f>
        <v>N</v>
      </c>
      <c r="U11" s="30">
        <f t="shared" si="4"/>
        <v>26648878</v>
      </c>
      <c r="V11" s="30">
        <f t="shared" si="5"/>
        <v>26648878</v>
      </c>
      <c r="W11" s="30">
        <f>IF(M11="n/a",0,IF(O11="days",V11*M11*(1+(VLOOKUP(K11,'Bed parameters'!$A$9:$G$12,7,FALSE))),V11*M11))</f>
        <v>0</v>
      </c>
      <c r="X11" s="30">
        <f t="shared" si="6"/>
        <v>0</v>
      </c>
      <c r="Y11" s="30">
        <f t="shared" si="7"/>
        <v>0</v>
      </c>
      <c r="Z11" s="113">
        <f>_xlfn.IFNA(Y11/((VLOOKUP(K11,'Bed parameters'!$A$9:$G$12,3,FALSE))*(VLOOKUP(K11,'Bed parameters'!$A$9:$G$12,5,FALSE))),0)</f>
        <v>0</v>
      </c>
      <c r="AA11" s="30">
        <f t="shared" si="8"/>
        <v>0</v>
      </c>
      <c r="AB11" s="30">
        <f>_xlfn.IFNA(IF($O11="days",$Y11*(VLOOKUP($K11,'Bed parameters'!$A$9:$I$12,9,FALSE))*$F11*(VLOOKUP($Q11,'Workforce distribution'!$C$8:$AD$30,AB$7,FALSE)),IF($Q11="n/a",(IF($P11=AB$6,$X11*$F11,0)),$X11*$F11*(VLOOKUP($Q11,'Workforce distribution'!$C$8:$AD$30,AB$7,FALSE)))),0)</f>
        <v>0</v>
      </c>
      <c r="AC11" s="30">
        <f>_xlfn.IFNA(IF($O11="days",$Y11*(VLOOKUP($K11,'Bed parameters'!$A$9:$I$12,9,FALSE))*$F11*(VLOOKUP($Q11,'Workforce distribution'!$C$8:$AD$30,AC$7,FALSE)),IF($Q11="n/a",(IF($P11=AC$6,$X11*$F11,0)),$X11*$F11*(VLOOKUP($Q11,'Workforce distribution'!$C$8:$AD$30,AC$7,FALSE)))),0)</f>
        <v>0</v>
      </c>
      <c r="AD11" s="30">
        <f>_xlfn.IFNA(IF($O11="days",$Y11*(VLOOKUP($K11,'Bed parameters'!$A$9:$I$12,9,FALSE))*$F11*(VLOOKUP($Q11,'Workforce distribution'!$C$8:$AD$30,AD$7,FALSE)),IF($Q11="n/a",(IF($P11=AD$6,$X11*$F11,0)),$X11*$F11*(VLOOKUP($Q11,'Workforce distribution'!$C$8:$AD$30,AD$7,FALSE)))),0)</f>
        <v>0</v>
      </c>
      <c r="AE11" s="30">
        <f>_xlfn.IFNA(IF($O11="days",$Y11*(VLOOKUP($K11,'Bed parameters'!$A$9:$I$12,9,FALSE))*$F11*(VLOOKUP($Q11,'Workforce distribution'!$C$8:$AD$30,AE$7,FALSE)),IF($Q11="n/a",(IF($P11=AE$6,$X11*$F11,0)),$X11*$F11*(VLOOKUP($Q11,'Workforce distribution'!$C$8:$AD$30,AE$7,FALSE)))),0)</f>
        <v>0</v>
      </c>
      <c r="AF11" s="30">
        <f>_xlfn.IFNA(IF($O11="days",$Y11*(VLOOKUP($K11,'Bed parameters'!$A$9:$I$12,9,FALSE))*$F11*(VLOOKUP($Q11,'Workforce distribution'!$C$8:$AD$30,AF$7,FALSE)),IF($Q11="n/a",(IF($P11=AF$6,$X11*$F11,0)),$X11*$F11*(VLOOKUP($Q11,'Workforce distribution'!$C$8:$AD$30,AF$7,FALSE)))),0)</f>
        <v>0</v>
      </c>
      <c r="AG11" s="30">
        <f>_xlfn.IFNA(IF($O11="days",$Y11*(VLOOKUP($K11,'Bed parameters'!$A$9:$I$12,9,FALSE))*$F11*(VLOOKUP($Q11,'Workforce distribution'!$C$8:$AD$30,AG$7,FALSE)),IF($Q11="n/a",(IF($P11=AG$6,$X11*$F11,0)),$X11*$F11*(VLOOKUP($Q11,'Workforce distribution'!$C$8:$AD$30,AG$7,FALSE)))),0)</f>
        <v>0</v>
      </c>
      <c r="AH11" s="30">
        <f>_xlfn.IFNA(IF($O11="days",$Y11*(VLOOKUP($K11,'Bed parameters'!$A$9:$I$12,9,FALSE))*$F11*(VLOOKUP($Q11,'Workforce distribution'!$C$8:$AD$30,AH$7,FALSE)),IF($Q11="n/a",(IF($P11=AH$6,$X11*$F11,0)),$X11*$F11*(VLOOKUP($Q11,'Workforce distribution'!$C$8:$AD$30,AH$7,FALSE)))),0)</f>
        <v>0</v>
      </c>
      <c r="AI11" s="30">
        <f>_xlfn.IFNA(IF($O11="days",$Y11*(VLOOKUP($K11,'Bed parameters'!$A$9:$I$12,9,FALSE))*$F11*(VLOOKUP($Q11,'Workforce distribution'!$C$8:$AD$30,AI$7,FALSE)),IF($Q11="n/a",(IF($P11=AI$6,$X11*$F11,0)),$X11*$F11*(VLOOKUP($Q11,'Workforce distribution'!$C$8:$AD$30,AI$7,FALSE)))),0)</f>
        <v>0</v>
      </c>
      <c r="AJ11" s="30">
        <f>_xlfn.IFNA(IF($O11="days",$Y11*(VLOOKUP($K11,'Bed parameters'!$A$9:$I$12,9,FALSE))*$F11*(VLOOKUP($Q11,'Workforce distribution'!$C$8:$AD$30,AJ$7,FALSE)),IF($Q11="n/a",(IF($P11=AJ$6,$X11*$F11,0)),$X11*$F11*(VLOOKUP($Q11,'Workforce distribution'!$C$8:$AD$30,AJ$7,FALSE)))),0)</f>
        <v>0</v>
      </c>
      <c r="AK11" s="30">
        <f>_xlfn.IFNA(IF($O11="days",$Y11*(VLOOKUP($K11,'Bed parameters'!$A$9:$I$12,9,FALSE))*$F11*(VLOOKUP($Q11,'Workforce distribution'!$C$8:$AD$30,AK$7,FALSE)),IF($Q11="n/a",(IF($P11=AK$6,$X11*$F11,0)),$X11*$F11*(VLOOKUP($Q11,'Workforce distribution'!$C$8:$AD$30,AK$7,FALSE)))),0)</f>
        <v>0</v>
      </c>
      <c r="AL11" s="30">
        <f>_xlfn.IFNA(IF($O11="days",$Y11*(VLOOKUP($K11,'Bed parameters'!$A$9:$I$12,9,FALSE))*$F11*(VLOOKUP($Q11,'Workforce distribution'!$C$8:$AD$30,AL$7,FALSE)),IF($Q11="n/a",(IF($P11=AL$6,$X11*$F11,0)),$X11*$F11*(VLOOKUP($Q11,'Workforce distribution'!$C$8:$AD$30,AL$7,FALSE)))),0)</f>
        <v>0</v>
      </c>
      <c r="AM11" s="30">
        <f>_xlfn.IFNA(IF($O11="days",$Y11*(VLOOKUP($K11,'Bed parameters'!$A$9:$I$12,9,FALSE))*$F11*(VLOOKUP($Q11,'Workforce distribution'!$C$8:$AD$30,AM$7,FALSE)),IF($Q11="n/a",(IF($P11=AM$6,$X11*$F11,0)),$X11*$F11*(VLOOKUP($Q11,'Workforce distribution'!$C$8:$AD$30,AM$7,FALSE)))),0)</f>
        <v>0</v>
      </c>
      <c r="AN11" s="30">
        <f>_xlfn.IFNA(IF($O11="days",$Y11*(VLOOKUP($K11,'Bed parameters'!$A$9:$I$12,9,FALSE))*$F11*(VLOOKUP($Q11,'Workforce distribution'!$C$8:$AD$30,AN$7,FALSE)),IF($Q11="n/a",(IF($P11=AN$6,$X11*$F11,0)),$X11*$F11*(VLOOKUP($Q11,'Workforce distribution'!$C$8:$AD$30,AN$7,FALSE)))),0)</f>
        <v>0</v>
      </c>
      <c r="AO11" s="30">
        <f>_xlfn.IFNA(IF($O11="days",$Y11*(VLOOKUP($K11,'Bed parameters'!$A$9:$I$12,9,FALSE))*$F11*(VLOOKUP($Q11,'Workforce distribution'!$C$8:$AD$30,AO$7,FALSE)),IF($Q11="n/a",(IF($P11=AO$6,$X11*$F11,0)),$X11*$F11*(VLOOKUP($Q11,'Workforce distribution'!$C$8:$AD$30,AO$7,FALSE)))),0)</f>
        <v>0</v>
      </c>
      <c r="AP11" s="30">
        <f>_xlfn.IFNA(IF($O11="days",$Y11*(VLOOKUP($K11,'Bed parameters'!$A$9:$I$12,9,FALSE))*$F11*(VLOOKUP($Q11,'Workforce distribution'!$C$8:$AD$30,AP$7,FALSE)),IF($Q11="n/a",(IF($P11=AP$6,$X11*$F11,0)),$X11*$F11*(VLOOKUP($Q11,'Workforce distribution'!$C$8:$AD$30,AP$7,FALSE)))),0)</f>
        <v>0</v>
      </c>
      <c r="AQ11" s="30">
        <f>_xlfn.IFNA(IF($O11="days",$Y11*(VLOOKUP($K11,'Bed parameters'!$A$9:$I$12,9,FALSE))*$F11*(VLOOKUP($Q11,'Workforce distribution'!$C$8:$AD$30,AQ$7,FALSE)),IF($Q11="n/a",(IF($P11=AQ$6,$X11*$F11,0)),$X11*$F11*(VLOOKUP($Q11,'Workforce distribution'!$C$8:$AD$30,AQ$7,FALSE)))),0)</f>
        <v>0</v>
      </c>
      <c r="AR11" s="30">
        <f>_xlfn.IFNA(IF($O11="days",$Y11*(VLOOKUP($K11,'Bed parameters'!$A$9:$I$12,9,FALSE))*$F11*(VLOOKUP($Q11,'Workforce distribution'!$C$8:$AD$30,AR$7,FALSE)),IF($Q11="n/a",(IF($P11=AR$6,$X11*$F11,0)),$X11*$F11*(VLOOKUP($Q11,'Workforce distribution'!$C$8:$AD$30,AR$7,FALSE)))),0)</f>
        <v>0</v>
      </c>
      <c r="AS11" s="30">
        <f>_xlfn.IFNA(IF($O11="days",$Y11*(VLOOKUP($K11,'Bed parameters'!$A$9:$I$12,9,FALSE))*$F11*(VLOOKUP($Q11,'Workforce distribution'!$C$8:$AD$30,AS$7,FALSE)),IF($Q11="n/a",(IF($P11=AS$6,$X11*$F11,0)),$X11*$F11*(VLOOKUP($Q11,'Workforce distribution'!$C$8:$AD$30,AS$7,FALSE)))),0)</f>
        <v>0</v>
      </c>
      <c r="AT11" s="30">
        <f>_xlfn.IFNA(IF($O11="days",$Y11*(VLOOKUP($K11,'Bed parameters'!$A$9:$I$12,9,FALSE))*$F11*(VLOOKUP($Q11,'Workforce distribution'!$C$8:$AD$30,AT$7,FALSE)),IF($Q11="n/a",(IF($P11=AT$6,$X11*$F11,0)),$X11*$F11*(VLOOKUP($Q11,'Workforce distribution'!$C$8:$AD$30,AT$7,FALSE)))),0)</f>
        <v>0</v>
      </c>
      <c r="AU11" s="30">
        <f>_xlfn.IFNA(IF($O11="days",$Y11*(VLOOKUP($K11,'Bed parameters'!$A$9:$I$12,9,FALSE))*$F11*(VLOOKUP($Q11,'Workforce distribution'!$C$8:$AD$30,AU$7,FALSE)),IF($Q11="n/a",(IF($P11=AU$6,$X11*$F11,0)),$X11*$F11*(VLOOKUP($Q11,'Workforce distribution'!$C$8:$AD$30,AU$7,FALSE)))),0)</f>
        <v>0</v>
      </c>
      <c r="AV11" s="30">
        <f>_xlfn.IFNA(IF($O11="days",$Y11*(VLOOKUP($K11,'Bed parameters'!$A$9:$I$12,9,FALSE))*$F11*(VLOOKUP($Q11,'Workforce distribution'!$C$8:$AD$30,AV$7,FALSE)),IF($Q11="n/a",(IF($P11=AV$6,$X11*$F11,0)),$X11*$F11*(VLOOKUP($Q11,'Workforce distribution'!$C$8:$AD$30,AV$7,FALSE)))),0)</f>
        <v>0</v>
      </c>
      <c r="AW11" s="30">
        <f>_xlfn.IFNA(IF($O11="days",$Y11*(VLOOKUP($K11,'Bed parameters'!$A$9:$I$12,9,FALSE))*$F11*(VLOOKUP($Q11,'Workforce distribution'!$C$8:$AD$30,AW$7,FALSE)),IF($Q11="n/a",(IF($P11=AW$6,$X11*$F11,0)),$X11*$F11*(VLOOKUP($Q11,'Workforce distribution'!$C$8:$AD$30,AW$7,FALSE)))),0)</f>
        <v>0</v>
      </c>
      <c r="AX11" s="30">
        <f>_xlfn.IFNA(IF($O11="days",$Y11*(VLOOKUP($K11,'Bed parameters'!$A$9:$I$12,9,FALSE))*$F11*(VLOOKUP($Q11,'Workforce distribution'!$C$8:$AD$30,AX$7,FALSE)),IF($Q11="n/a",(IF($P11=AX$6,$X11*$F11,0)),$X11*$F11*(VLOOKUP($Q11,'Workforce distribution'!$C$8:$AD$30,AX$7,FALSE)))),0)</f>
        <v>0</v>
      </c>
      <c r="AY11" s="30">
        <f>_xlfn.IFNA(IF($O11="days",$Y11*(VLOOKUP($K11,'Bed parameters'!$A$9:$I$12,9,FALSE))*$F11*(VLOOKUP($Q11,'Workforce distribution'!$C$8:$AD$30,AY$7,FALSE)),IF($Q11="n/a",(IF($P11=AY$6,$X11*$F11,0)),$X11*$F11*(VLOOKUP($Q11,'Workforce distribution'!$C$8:$AD$30,AY$7,FALSE)))),0)</f>
        <v>0</v>
      </c>
      <c r="AZ11" s="30">
        <f>_xlfn.IFNA(IF($O11="days",$Y11*(VLOOKUP($K11,'Bed parameters'!$A$9:$I$12,9,FALSE))*$F11*(VLOOKUP($Q11,'Workforce distribution'!$C$8:$AD$30,AZ$7,FALSE)),IF($Q11="n/a",(IF($P11=AZ$6,$X11*$F11,0)),$X11*$F11*(VLOOKUP($Q11,'Workforce distribution'!$C$8:$AD$30,AZ$7,FALSE)))),0)</f>
        <v>0</v>
      </c>
      <c r="BA11" s="30">
        <f>_xlfn.IFNA(IF($O11="days",$Y11*(VLOOKUP($K11,'Bed parameters'!$A$9:$I$12,9,FALSE))*$F11*(VLOOKUP($Q11,'Workforce distribution'!$C$8:$AD$30,BA$7,FALSE)),IF($Q11="n/a",(IF($P11=BA$6,$X11*$F11,0)),$X11*$F11*(VLOOKUP($Q11,'Workforce distribution'!$C$8:$AD$30,BA$7,FALSE)))),0)</f>
        <v>0</v>
      </c>
      <c r="BB11" s="30">
        <f>_xlfn.IFNA(IF($O11="days",$Y11*(VLOOKUP($K11,'Bed parameters'!$A$9:$I$12,9,FALSE))*$F11*(VLOOKUP($Q11,'Workforce distribution'!$C$8:$AD$30,BB$7,FALSE)),IF($Q11="n/a",(IF($P11=BB$6,$X11*$F11,0)),$X11*$F11*(VLOOKUP($Q11,'Workforce distribution'!$C$8:$AD$30,BB$7,FALSE)))),0)</f>
        <v>0</v>
      </c>
      <c r="BC11" s="149">
        <f t="shared" si="9"/>
        <v>0</v>
      </c>
      <c r="BD11" s="288">
        <f>IF($Q11="n/a",(IF('Workforce hours'!D$30=0,0,(AB11/'Workforce hours'!D$30))),(IF(VLOOKUP($Q11,'Workforce hours'!$C$8:$AD$30,BD$7,FALSE)=0,0,(AB11/(VLOOKUP($Q11,'Workforce hours'!$C$8:$AD$30,BD$7,FALSE))))))</f>
        <v>0</v>
      </c>
      <c r="BE11" s="288">
        <f>IF($Q11="n/a",(IF('Workforce hours'!E$30=0,0,(AC11/'Workforce hours'!E$30))),(IF(VLOOKUP($Q11,'Workforce hours'!$C$8:$AD$30,BE$7,FALSE)=0,0,(AC11/(VLOOKUP($Q11,'Workforce hours'!$C$8:$AD$30,BE$7,FALSE))))))</f>
        <v>0</v>
      </c>
      <c r="BF11" s="288">
        <f>IF($Q11="n/a",(IF('Workforce hours'!F$30=0,0,(AD11/'Workforce hours'!F$30))),(IF(VLOOKUP($Q11,'Workforce hours'!$C$8:$AD$30,BF$7,FALSE)=0,0,(AD11/(VLOOKUP($Q11,'Workforce hours'!$C$8:$AD$30,BF$7,FALSE))))))</f>
        <v>0</v>
      </c>
      <c r="BG11" s="288">
        <f>IF($Q11="n/a",(IF('Workforce hours'!G$30=0,0,(AE11/'Workforce hours'!G$30))),(IF(VLOOKUP($Q11,'Workforce hours'!$C$8:$AD$30,BG$7,FALSE)=0,0,(AE11/(VLOOKUP($Q11,'Workforce hours'!$C$8:$AD$30,BG$7,FALSE))))))</f>
        <v>0</v>
      </c>
      <c r="BH11" s="288">
        <f>IF($Q11="n/a",(IF('Workforce hours'!H$30=0,0,(AF11/'Workforce hours'!H$30))),(IF(VLOOKUP($Q11,'Workforce hours'!$C$8:$AD$30,BH$7,FALSE)=0,0,(AF11/(VLOOKUP($Q11,'Workforce hours'!$C$8:$AD$30,BH$7,FALSE))))))</f>
        <v>0</v>
      </c>
      <c r="BI11" s="288">
        <f>IF($Q11="n/a",(IF('Workforce hours'!I$30=0,0,(AG11/'Workforce hours'!I$30))),(IF(VLOOKUP($Q11,'Workforce hours'!$C$8:$AD$30,BI$7,FALSE)=0,0,(AG11/(VLOOKUP($Q11,'Workforce hours'!$C$8:$AD$30,BI$7,FALSE))))))</f>
        <v>0</v>
      </c>
      <c r="BJ11" s="288">
        <f>IF($Q11="n/a",(IF('Workforce hours'!J$30=0,0,(AH11/'Workforce hours'!J$30))),(IF(VLOOKUP($Q11,'Workforce hours'!$C$8:$AD$30,BJ$7,FALSE)=0,0,(AH11/(VLOOKUP($Q11,'Workforce hours'!$C$8:$AD$30,BJ$7,FALSE))))))</f>
        <v>0</v>
      </c>
      <c r="BK11" s="288">
        <f>IF($Q11="n/a",(IF('Workforce hours'!K$30=0,0,(AI11/'Workforce hours'!K$30))),(IF(VLOOKUP($Q11,'Workforce hours'!$C$8:$AD$30,BK$7,FALSE)=0,0,(AI11/(VLOOKUP($Q11,'Workforce hours'!$C$8:$AD$30,BK$7,FALSE))))))</f>
        <v>0</v>
      </c>
      <c r="BL11" s="288">
        <f>IF($Q11="n/a",(IF('Workforce hours'!L$30=0,0,(AJ11/'Workforce hours'!L$30))),(IF(VLOOKUP($Q11,'Workforce hours'!$C$8:$AD$30,BL$7,FALSE)=0,0,(AJ11/(VLOOKUP($Q11,'Workforce hours'!$C$8:$AD$30,BL$7,FALSE))))))</f>
        <v>0</v>
      </c>
      <c r="BM11" s="288">
        <f>IF($Q11="n/a",(IF('Workforce hours'!M$30=0,0,(AK11/'Workforce hours'!M$30))),(IF(VLOOKUP($Q11,'Workforce hours'!$C$8:$AD$30,BM$7,FALSE)=0,0,(AK11/(VLOOKUP($Q11,'Workforce hours'!$C$8:$AD$30,BM$7,FALSE))))))</f>
        <v>0</v>
      </c>
      <c r="BN11" s="288">
        <f>IF($Q11="n/a",(IF('Workforce hours'!N$30=0,0,(AL11/'Workforce hours'!N$30))),(IF(VLOOKUP($Q11,'Workforce hours'!$C$8:$AD$30,BN$7,FALSE)=0,0,(AL11/(VLOOKUP($Q11,'Workforce hours'!$C$8:$AD$30,BN$7,FALSE))))))</f>
        <v>0</v>
      </c>
      <c r="BO11" s="288">
        <f>IF($Q11="n/a",(IF('Workforce hours'!O$30=0,0,(AM11/'Workforce hours'!O$30))),(IF(VLOOKUP($Q11,'Workforce hours'!$C$8:$AD$30,BO$7,FALSE)=0,0,(AM11/(VLOOKUP($Q11,'Workforce hours'!$C$8:$AD$30,BO$7,FALSE))))))</f>
        <v>0</v>
      </c>
      <c r="BP11" s="288">
        <f>IF($Q11="n/a",(IF('Workforce hours'!P$30=0,0,(AN11/'Workforce hours'!P$30))),(IF(VLOOKUP($Q11,'Workforce hours'!$C$8:$AD$30,BP$7,FALSE)=0,0,(AN11/(VLOOKUP($Q11,'Workforce hours'!$C$8:$AD$30,BP$7,FALSE))))))</f>
        <v>0</v>
      </c>
      <c r="BQ11" s="288">
        <f>IF($Q11="n/a",(IF('Workforce hours'!Q$30=0,0,(AO11/'Workforce hours'!Q$30))),(IF(VLOOKUP($Q11,'Workforce hours'!$C$8:$AD$30,BQ$7,FALSE)=0,0,(AO11/(VLOOKUP($Q11,'Workforce hours'!$C$8:$AD$30,BQ$7,FALSE))))))</f>
        <v>0</v>
      </c>
      <c r="BR11" s="288">
        <f>IF($Q11="n/a",(IF('Workforce hours'!R$30=0,0,(AP11/'Workforce hours'!R$30))),(IF(VLOOKUP($Q11,'Workforce hours'!$C$8:$AD$30,BR$7,FALSE)=0,0,(AP11/(VLOOKUP($Q11,'Workforce hours'!$C$8:$AD$30,BR$7,FALSE))))))</f>
        <v>0</v>
      </c>
      <c r="BS11" s="288">
        <f>IF($Q11="n/a",(IF('Workforce hours'!S$30=0,0,(AQ11/'Workforce hours'!S$30))),(IF(VLOOKUP($Q11,'Workforce hours'!$C$8:$AD$30,BS$7,FALSE)=0,0,(AQ11/(VLOOKUP($Q11,'Workforce hours'!$C$8:$AD$30,BS$7,FALSE))))))</f>
        <v>0</v>
      </c>
      <c r="BT11" s="288">
        <f>IF($Q11="n/a",(IF('Workforce hours'!T$30=0,0,(AR11/'Workforce hours'!T$30))),(IF(VLOOKUP($Q11,'Workforce hours'!$C$8:$AD$30,BT$7,FALSE)=0,0,(AR11/(VLOOKUP($Q11,'Workforce hours'!$C$8:$AD$30,BT$7,FALSE))))))</f>
        <v>0</v>
      </c>
      <c r="BU11" s="288">
        <f>IF($Q11="n/a",(IF('Workforce hours'!U$30=0,0,(AS11/'Workforce hours'!U$30))),(IF(VLOOKUP($Q11,'Workforce hours'!$C$8:$AD$30,BU$7,FALSE)=0,0,(AS11/(VLOOKUP($Q11,'Workforce hours'!$C$8:$AD$30,BU$7,FALSE))))))</f>
        <v>0</v>
      </c>
      <c r="BV11" s="288">
        <f>IF($Q11="n/a",(IF('Workforce hours'!V$30=0,0,(AT11/'Workforce hours'!V$30))),(IF(VLOOKUP($Q11,'Workforce hours'!$C$8:$AD$30,BV$7,FALSE)=0,0,(AT11/(VLOOKUP($Q11,'Workforce hours'!$C$8:$AD$30,BV$7,FALSE))))))</f>
        <v>0</v>
      </c>
      <c r="BW11" s="288">
        <f>IF($Q11="n/a",(IF('Workforce hours'!W$30=0,0,(AU11/'Workforce hours'!W$30))),(IF(VLOOKUP($Q11,'Workforce hours'!$C$8:$AD$30,BW$7,FALSE)=0,0,(AU11/(VLOOKUP($Q11,'Workforce hours'!$C$8:$AD$30,BW$7,FALSE))))))</f>
        <v>0</v>
      </c>
      <c r="BX11" s="288">
        <f>IF($Q11="n/a",(IF('Workforce hours'!X$30=0,0,(AV11/'Workforce hours'!X$30))),(IF(VLOOKUP($Q11,'Workforce hours'!$C$8:$AD$30,BX$7,FALSE)=0,0,(AV11/(VLOOKUP($Q11,'Workforce hours'!$C$8:$AD$30,BX$7,FALSE))))))</f>
        <v>0</v>
      </c>
      <c r="BY11" s="288">
        <f>IF($Q11="n/a",(IF('Workforce hours'!Y$30=0,0,(AW11/'Workforce hours'!Y$30))),(IF(VLOOKUP($Q11,'Workforce hours'!$C$8:$AD$30,BY$7,FALSE)=0,0,(AW11/(VLOOKUP($Q11,'Workforce hours'!$C$8:$AD$30,BY$7,FALSE))))))</f>
        <v>0</v>
      </c>
      <c r="BZ11" s="288">
        <f>IF($Q11="n/a",(IF('Workforce hours'!Z$30=0,0,(AX11/'Workforce hours'!Z$30))),(IF(VLOOKUP($Q11,'Workforce hours'!$C$8:$AD$30,BZ$7,FALSE)=0,0,(AX11/(VLOOKUP($Q11,'Workforce hours'!$C$8:$AD$30,BZ$7,FALSE))))))</f>
        <v>0</v>
      </c>
      <c r="CA11" s="288">
        <f>IF($Q11="n/a",(IF('Workforce hours'!AA$30=0,0,(AY11/'Workforce hours'!AA$30))),(IF(VLOOKUP($Q11,'Workforce hours'!$C$8:$AD$30,CA$7,FALSE)=0,0,(AY11/(VLOOKUP($Q11,'Workforce hours'!$C$8:$AD$30,CA$7,FALSE))))))</f>
        <v>0</v>
      </c>
      <c r="CB11" s="288">
        <f>IF($Q11="n/a",(IF('Workforce hours'!AB$30=0,0,(AZ11/'Workforce hours'!AB$30))),(IF(VLOOKUP($Q11,'Workforce hours'!$C$8:$AD$30,CB$7,FALSE)=0,0,(AZ11/(VLOOKUP($Q11,'Workforce hours'!$C$8:$AD$30,CB$7,FALSE))))))</f>
        <v>0</v>
      </c>
      <c r="CC11" s="288">
        <f>IF($Q11="n/a",(IF('Workforce hours'!AC$30=0,0,(BA11/'Workforce hours'!AC$30))),(IF(VLOOKUP($Q11,'Workforce hours'!$C$8:$AD$30,CC$7,FALSE)=0,0,(BA11/(VLOOKUP($Q11,'Workforce hours'!$C$8:$AD$30,CC$7,FALSE))))))</f>
        <v>0</v>
      </c>
      <c r="CD11" s="288">
        <f>IF($Q11="n/a",(IF('Workforce hours'!AD$30=0,0,(BB11/'Workforce hours'!AD$30))),(IF(VLOOKUP($Q11,'Workforce hours'!$C$8:$AD$30,CD$7,FALSE)=0,0,(BB11/(VLOOKUP($Q11,'Workforce hours'!$C$8:$AD$30,CD$7,FALSE))))))</f>
        <v>0</v>
      </c>
      <c r="CE11" s="289">
        <f t="shared" si="10"/>
        <v>0</v>
      </c>
      <c r="CF11" s="290">
        <f>BD11*'Workforce costs'!B$9*(1+'Workforce costs'!B$10)*(1+'Workforce costs'!B$11)</f>
        <v>0</v>
      </c>
      <c r="CG11" s="290">
        <f>BE11*'Workforce costs'!C$9*(1+'Workforce costs'!C$10)*(1+'Workforce costs'!C$11)</f>
        <v>0</v>
      </c>
      <c r="CH11" s="290">
        <f>BF11*'Workforce costs'!D$9*(1+'Workforce costs'!D$10)*(1+'Workforce costs'!D$11)</f>
        <v>0</v>
      </c>
      <c r="CI11" s="290">
        <f>BG11*'Workforce costs'!E$9*(1+'Workforce costs'!E$10)*(1+'Workforce costs'!E$11)</f>
        <v>0</v>
      </c>
      <c r="CJ11" s="290">
        <f>BH11*'Workforce costs'!F$9*(1+'Workforce costs'!F$10)*(1+'Workforce costs'!F$11)</f>
        <v>0</v>
      </c>
      <c r="CK11" s="290">
        <f>BI11*'Workforce costs'!G$9*(1+'Workforce costs'!G$10)*(1+'Workforce costs'!G$11)</f>
        <v>0</v>
      </c>
      <c r="CL11" s="290">
        <f>BJ11*'Workforce costs'!H$9*(1+'Workforce costs'!H$10)*(1+'Workforce costs'!H$11)</f>
        <v>0</v>
      </c>
      <c r="CM11" s="290">
        <f>BK11*'Workforce costs'!I$9*(1+'Workforce costs'!I$10)*(1+'Workforce costs'!I$11)</f>
        <v>0</v>
      </c>
      <c r="CN11" s="290">
        <f>BL11*'Workforce costs'!J$9*(1+'Workforce costs'!J$10)*(1+'Workforce costs'!J$11)</f>
        <v>0</v>
      </c>
      <c r="CO11" s="290">
        <f>BM11*'Workforce costs'!K$9*(1+'Workforce costs'!K$10)*(1+'Workforce costs'!K$11)</f>
        <v>0</v>
      </c>
      <c r="CP11" s="290">
        <f>BN11*'Workforce costs'!L$9*(1+'Workforce costs'!L$10)*(1+'Workforce costs'!L$11)</f>
        <v>0</v>
      </c>
      <c r="CQ11" s="290">
        <f>BO11*'Workforce costs'!M$9*(1+'Workforce costs'!M$10)*(1+'Workforce costs'!M$11)</f>
        <v>0</v>
      </c>
      <c r="CR11" s="290">
        <f>BP11*'Workforce costs'!N$9*(1+'Workforce costs'!N$10)*(1+'Workforce costs'!N$11)</f>
        <v>0</v>
      </c>
      <c r="CS11" s="290">
        <f>BQ11*'Workforce costs'!O$9*(1+'Workforce costs'!O$10)*(1+'Workforce costs'!O$11)</f>
        <v>0</v>
      </c>
      <c r="CT11" s="290">
        <f>BR11*'Workforce costs'!P$9*(1+'Workforce costs'!P$10)*(1+'Workforce costs'!P$11)</f>
        <v>0</v>
      </c>
      <c r="CU11" s="290">
        <f>BS11*'Workforce costs'!Q$9*(1+'Workforce costs'!Q$10)*(1+'Workforce costs'!Q$11)</f>
        <v>0</v>
      </c>
      <c r="CV11" s="290">
        <f>BT11*'Workforce costs'!R$9*(1+'Workforce costs'!R$10)*(1+'Workforce costs'!R$11)</f>
        <v>0</v>
      </c>
      <c r="CW11" s="290">
        <f>BU11*'Workforce costs'!S$9*(1+'Workforce costs'!S$10)*(1+'Workforce costs'!S$11)</f>
        <v>0</v>
      </c>
      <c r="CX11" s="290">
        <f>BV11*'Workforce costs'!T$9*(1+'Workforce costs'!T$10)*(1+'Workforce costs'!T$11)</f>
        <v>0</v>
      </c>
      <c r="CY11" s="290">
        <f>BW11*'Workforce costs'!U$9*(1+'Workforce costs'!U$10)*(1+'Workforce costs'!U$11)</f>
        <v>0</v>
      </c>
      <c r="CZ11" s="290">
        <f>BX11*'Workforce costs'!V$9*(1+'Workforce costs'!V$10)*(1+'Workforce costs'!V$11)</f>
        <v>0</v>
      </c>
      <c r="DA11" s="290">
        <f>BY11*'Workforce costs'!W$9*(1+'Workforce costs'!W$10)*(1+'Workforce costs'!W$11)</f>
        <v>0</v>
      </c>
      <c r="DB11" s="290">
        <f>BZ11*'Workforce costs'!X$9*(1+'Workforce costs'!X$10)*(1+'Workforce costs'!X$11)</f>
        <v>0</v>
      </c>
      <c r="DC11" s="290">
        <f>CA11*'Workforce costs'!Y$9*(1+'Workforce costs'!Y$10)*(1+'Workforce costs'!Y$11)</f>
        <v>0</v>
      </c>
      <c r="DD11" s="290">
        <f>CB11*'Workforce costs'!Z$9*(1+'Workforce costs'!Z$10)*(1+'Workforce costs'!Z$11)</f>
        <v>0</v>
      </c>
      <c r="DE11" s="290">
        <f>CC11*'Workforce costs'!AA$9*(1+'Workforce costs'!AA$10)*(1+'Workforce costs'!AA$11)</f>
        <v>0</v>
      </c>
      <c r="DF11" s="290">
        <f>CD11*'Workforce costs'!AB$9*(1+'Workforce costs'!AB$10)*(1+'Workforce costs'!AB$11)</f>
        <v>0</v>
      </c>
    </row>
    <row r="12" spans="1:110" x14ac:dyDescent="0.3">
      <c r="A12" s="2" t="str">
        <f>Outputs!$A$4</f>
        <v>Australia</v>
      </c>
      <c r="B12" s="2" t="str">
        <f t="shared" si="3"/>
        <v>Australia ALL</v>
      </c>
      <c r="C12" s="30">
        <f>VLOOKUP($B12,Populations!$D$15:$H$1920,3,FALSE)</f>
        <v>26648878</v>
      </c>
      <c r="D12" s="255">
        <f>IF(OR($H12="General pop",$H12="Schools",$H12="Workplace",$H12="Skills Training",$H12="Digital Supports"),1,VLOOKUP($B12,Populations!$D$15:$H$1920,5,FALSE))</f>
        <v>1</v>
      </c>
      <c r="E12" s="88">
        <f>VLOOKUP(I12,Epidemiology!$C$10:$H$47,6,FALSE)</f>
        <v>100000</v>
      </c>
      <c r="F12" s="102" t="str">
        <f>'Care profiles'!R13</f>
        <v>n/a</v>
      </c>
      <c r="G12" s="15" t="str">
        <f>'Care profiles'!A13</f>
        <v>ALL</v>
      </c>
      <c r="H12" s="15" t="str">
        <f>'Care profiles'!B13</f>
        <v>General pop</v>
      </c>
      <c r="I12" s="15" t="str">
        <f>'Care profiles'!C13</f>
        <v>General pop</v>
      </c>
      <c r="J12" s="15" t="str">
        <f>'Care profiles'!D13</f>
        <v>Care profile</v>
      </c>
      <c r="K12" s="15" t="str">
        <f>'Care profiles'!E13</f>
        <v>Policy and Strategy Development</v>
      </c>
      <c r="L12" s="104">
        <f>'Care profiles'!F13</f>
        <v>1</v>
      </c>
      <c r="M12" s="15" t="str">
        <f>'Care profiles'!G13</f>
        <v>n/a</v>
      </c>
      <c r="N12" s="15" t="str">
        <f>'Care profiles'!H13</f>
        <v>n/a</v>
      </c>
      <c r="O12" s="15" t="str">
        <f>'Care profiles'!I13</f>
        <v>n/a</v>
      </c>
      <c r="P12" s="15" t="str">
        <f>'Care profiles'!J13</f>
        <v>n/a</v>
      </c>
      <c r="Q12" s="15" t="str">
        <f>'Care profiles'!K13</f>
        <v>n/a</v>
      </c>
      <c r="R12" s="15" t="str">
        <f>'Care profiles'!M13</f>
        <v>Y</v>
      </c>
      <c r="S12" s="15" t="str">
        <f>'Care profiles'!O13</f>
        <v>Y</v>
      </c>
      <c r="T12" s="15" t="str">
        <f>'Care profiles'!Q13</f>
        <v>N</v>
      </c>
      <c r="U12" s="30">
        <f t="shared" si="4"/>
        <v>26648878</v>
      </c>
      <c r="V12" s="30">
        <f t="shared" si="5"/>
        <v>26648878</v>
      </c>
      <c r="W12" s="30">
        <f>IF(M12="n/a",0,IF(O12="days",V12*M12*(1+(VLOOKUP(K12,'Bed parameters'!$A$9:$G$12,7,FALSE))),V12*M12))</f>
        <v>0</v>
      </c>
      <c r="X12" s="30">
        <f t="shared" si="6"/>
        <v>0</v>
      </c>
      <c r="Y12" s="30">
        <f t="shared" si="7"/>
        <v>0</v>
      </c>
      <c r="Z12" s="113">
        <f>_xlfn.IFNA(Y12/((VLOOKUP(K12,'Bed parameters'!$A$9:$G$12,3,FALSE))*(VLOOKUP(K12,'Bed parameters'!$A$9:$G$12,5,FALSE))),0)</f>
        <v>0</v>
      </c>
      <c r="AA12" s="30">
        <f t="shared" si="8"/>
        <v>0</v>
      </c>
      <c r="AB12" s="30">
        <f>_xlfn.IFNA(IF($O12="days",$Y12*(VLOOKUP($K12,'Bed parameters'!$A$9:$I$12,9,FALSE))*$F12*(VLOOKUP($Q12,'Workforce distribution'!$C$8:$AD$30,AB$7,FALSE)),IF($Q12="n/a",(IF($P12=AB$6,$X12*$F12,0)),$X12*$F12*(VLOOKUP($Q12,'Workforce distribution'!$C$8:$AD$30,AB$7,FALSE)))),0)</f>
        <v>0</v>
      </c>
      <c r="AC12" s="30">
        <f>_xlfn.IFNA(IF($O12="days",$Y12*(VLOOKUP($K12,'Bed parameters'!$A$9:$I$12,9,FALSE))*$F12*(VLOOKUP($Q12,'Workforce distribution'!$C$8:$AD$30,AC$7,FALSE)),IF($Q12="n/a",(IF($P12=AC$6,$X12*$F12,0)),$X12*$F12*(VLOOKUP($Q12,'Workforce distribution'!$C$8:$AD$30,AC$7,FALSE)))),0)</f>
        <v>0</v>
      </c>
      <c r="AD12" s="30">
        <f>_xlfn.IFNA(IF($O12="days",$Y12*(VLOOKUP($K12,'Bed parameters'!$A$9:$I$12,9,FALSE))*$F12*(VLOOKUP($Q12,'Workforce distribution'!$C$8:$AD$30,AD$7,FALSE)),IF($Q12="n/a",(IF($P12=AD$6,$X12*$F12,0)),$X12*$F12*(VLOOKUP($Q12,'Workforce distribution'!$C$8:$AD$30,AD$7,FALSE)))),0)</f>
        <v>0</v>
      </c>
      <c r="AE12" s="30">
        <f>_xlfn.IFNA(IF($O12="days",$Y12*(VLOOKUP($K12,'Bed parameters'!$A$9:$I$12,9,FALSE))*$F12*(VLOOKUP($Q12,'Workforce distribution'!$C$8:$AD$30,AE$7,FALSE)),IF($Q12="n/a",(IF($P12=AE$6,$X12*$F12,0)),$X12*$F12*(VLOOKUP($Q12,'Workforce distribution'!$C$8:$AD$30,AE$7,FALSE)))),0)</f>
        <v>0</v>
      </c>
      <c r="AF12" s="30">
        <f>_xlfn.IFNA(IF($O12="days",$Y12*(VLOOKUP($K12,'Bed parameters'!$A$9:$I$12,9,FALSE))*$F12*(VLOOKUP($Q12,'Workforce distribution'!$C$8:$AD$30,AF$7,FALSE)),IF($Q12="n/a",(IF($P12=AF$6,$X12*$F12,0)),$X12*$F12*(VLOOKUP($Q12,'Workforce distribution'!$C$8:$AD$30,AF$7,FALSE)))),0)</f>
        <v>0</v>
      </c>
      <c r="AG12" s="30">
        <f>_xlfn.IFNA(IF($O12="days",$Y12*(VLOOKUP($K12,'Bed parameters'!$A$9:$I$12,9,FALSE))*$F12*(VLOOKUP($Q12,'Workforce distribution'!$C$8:$AD$30,AG$7,FALSE)),IF($Q12="n/a",(IF($P12=AG$6,$X12*$F12,0)),$X12*$F12*(VLOOKUP($Q12,'Workforce distribution'!$C$8:$AD$30,AG$7,FALSE)))),0)</f>
        <v>0</v>
      </c>
      <c r="AH12" s="30">
        <f>_xlfn.IFNA(IF($O12="days",$Y12*(VLOOKUP($K12,'Bed parameters'!$A$9:$I$12,9,FALSE))*$F12*(VLOOKUP($Q12,'Workforce distribution'!$C$8:$AD$30,AH$7,FALSE)),IF($Q12="n/a",(IF($P12=AH$6,$X12*$F12,0)),$X12*$F12*(VLOOKUP($Q12,'Workforce distribution'!$C$8:$AD$30,AH$7,FALSE)))),0)</f>
        <v>0</v>
      </c>
      <c r="AI12" s="30">
        <f>_xlfn.IFNA(IF($O12="days",$Y12*(VLOOKUP($K12,'Bed parameters'!$A$9:$I$12,9,FALSE))*$F12*(VLOOKUP($Q12,'Workforce distribution'!$C$8:$AD$30,AI$7,FALSE)),IF($Q12="n/a",(IF($P12=AI$6,$X12*$F12,0)),$X12*$F12*(VLOOKUP($Q12,'Workforce distribution'!$C$8:$AD$30,AI$7,FALSE)))),0)</f>
        <v>0</v>
      </c>
      <c r="AJ12" s="30">
        <f>_xlfn.IFNA(IF($O12="days",$Y12*(VLOOKUP($K12,'Bed parameters'!$A$9:$I$12,9,FALSE))*$F12*(VLOOKUP($Q12,'Workforce distribution'!$C$8:$AD$30,AJ$7,FALSE)),IF($Q12="n/a",(IF($P12=AJ$6,$X12*$F12,0)),$X12*$F12*(VLOOKUP($Q12,'Workforce distribution'!$C$8:$AD$30,AJ$7,FALSE)))),0)</f>
        <v>0</v>
      </c>
      <c r="AK12" s="30">
        <f>_xlfn.IFNA(IF($O12="days",$Y12*(VLOOKUP($K12,'Bed parameters'!$A$9:$I$12,9,FALSE))*$F12*(VLOOKUP($Q12,'Workforce distribution'!$C$8:$AD$30,AK$7,FALSE)),IF($Q12="n/a",(IF($P12=AK$6,$X12*$F12,0)),$X12*$F12*(VLOOKUP($Q12,'Workforce distribution'!$C$8:$AD$30,AK$7,FALSE)))),0)</f>
        <v>0</v>
      </c>
      <c r="AL12" s="30">
        <f>_xlfn.IFNA(IF($O12="days",$Y12*(VLOOKUP($K12,'Bed parameters'!$A$9:$I$12,9,FALSE))*$F12*(VLOOKUP($Q12,'Workforce distribution'!$C$8:$AD$30,AL$7,FALSE)),IF($Q12="n/a",(IF($P12=AL$6,$X12*$F12,0)),$X12*$F12*(VLOOKUP($Q12,'Workforce distribution'!$C$8:$AD$30,AL$7,FALSE)))),0)</f>
        <v>0</v>
      </c>
      <c r="AM12" s="30">
        <f>_xlfn.IFNA(IF($O12="days",$Y12*(VLOOKUP($K12,'Bed parameters'!$A$9:$I$12,9,FALSE))*$F12*(VLOOKUP($Q12,'Workforce distribution'!$C$8:$AD$30,AM$7,FALSE)),IF($Q12="n/a",(IF($P12=AM$6,$X12*$F12,0)),$X12*$F12*(VLOOKUP($Q12,'Workforce distribution'!$C$8:$AD$30,AM$7,FALSE)))),0)</f>
        <v>0</v>
      </c>
      <c r="AN12" s="30">
        <f>_xlfn.IFNA(IF($O12="days",$Y12*(VLOOKUP($K12,'Bed parameters'!$A$9:$I$12,9,FALSE))*$F12*(VLOOKUP($Q12,'Workforce distribution'!$C$8:$AD$30,AN$7,FALSE)),IF($Q12="n/a",(IF($P12=AN$6,$X12*$F12,0)),$X12*$F12*(VLOOKUP($Q12,'Workforce distribution'!$C$8:$AD$30,AN$7,FALSE)))),0)</f>
        <v>0</v>
      </c>
      <c r="AO12" s="30">
        <f>_xlfn.IFNA(IF($O12="days",$Y12*(VLOOKUP($K12,'Bed parameters'!$A$9:$I$12,9,FALSE))*$F12*(VLOOKUP($Q12,'Workforce distribution'!$C$8:$AD$30,AO$7,FALSE)),IF($Q12="n/a",(IF($P12=AO$6,$X12*$F12,0)),$X12*$F12*(VLOOKUP($Q12,'Workforce distribution'!$C$8:$AD$30,AO$7,FALSE)))),0)</f>
        <v>0</v>
      </c>
      <c r="AP12" s="30">
        <f>_xlfn.IFNA(IF($O12="days",$Y12*(VLOOKUP($K12,'Bed parameters'!$A$9:$I$12,9,FALSE))*$F12*(VLOOKUP($Q12,'Workforce distribution'!$C$8:$AD$30,AP$7,FALSE)),IF($Q12="n/a",(IF($P12=AP$6,$X12*$F12,0)),$X12*$F12*(VLOOKUP($Q12,'Workforce distribution'!$C$8:$AD$30,AP$7,FALSE)))),0)</f>
        <v>0</v>
      </c>
      <c r="AQ12" s="30">
        <f>_xlfn.IFNA(IF($O12="days",$Y12*(VLOOKUP($K12,'Bed parameters'!$A$9:$I$12,9,FALSE))*$F12*(VLOOKUP($Q12,'Workforce distribution'!$C$8:$AD$30,AQ$7,FALSE)),IF($Q12="n/a",(IF($P12=AQ$6,$X12*$F12,0)),$X12*$F12*(VLOOKUP($Q12,'Workforce distribution'!$C$8:$AD$30,AQ$7,FALSE)))),0)</f>
        <v>0</v>
      </c>
      <c r="AR12" s="30">
        <f>_xlfn.IFNA(IF($O12="days",$Y12*(VLOOKUP($K12,'Bed parameters'!$A$9:$I$12,9,FALSE))*$F12*(VLOOKUP($Q12,'Workforce distribution'!$C$8:$AD$30,AR$7,FALSE)),IF($Q12="n/a",(IF($P12=AR$6,$X12*$F12,0)),$X12*$F12*(VLOOKUP($Q12,'Workforce distribution'!$C$8:$AD$30,AR$7,FALSE)))),0)</f>
        <v>0</v>
      </c>
      <c r="AS12" s="30">
        <f>_xlfn.IFNA(IF($O12="days",$Y12*(VLOOKUP($K12,'Bed parameters'!$A$9:$I$12,9,FALSE))*$F12*(VLOOKUP($Q12,'Workforce distribution'!$C$8:$AD$30,AS$7,FALSE)),IF($Q12="n/a",(IF($P12=AS$6,$X12*$F12,0)),$X12*$F12*(VLOOKUP($Q12,'Workforce distribution'!$C$8:$AD$30,AS$7,FALSE)))),0)</f>
        <v>0</v>
      </c>
      <c r="AT12" s="30">
        <f>_xlfn.IFNA(IF($O12="days",$Y12*(VLOOKUP($K12,'Bed parameters'!$A$9:$I$12,9,FALSE))*$F12*(VLOOKUP($Q12,'Workforce distribution'!$C$8:$AD$30,AT$7,FALSE)),IF($Q12="n/a",(IF($P12=AT$6,$X12*$F12,0)),$X12*$F12*(VLOOKUP($Q12,'Workforce distribution'!$C$8:$AD$30,AT$7,FALSE)))),0)</f>
        <v>0</v>
      </c>
      <c r="AU12" s="30">
        <f>_xlfn.IFNA(IF($O12="days",$Y12*(VLOOKUP($K12,'Bed parameters'!$A$9:$I$12,9,FALSE))*$F12*(VLOOKUP($Q12,'Workforce distribution'!$C$8:$AD$30,AU$7,FALSE)),IF($Q12="n/a",(IF($P12=AU$6,$X12*$F12,0)),$X12*$F12*(VLOOKUP($Q12,'Workforce distribution'!$C$8:$AD$30,AU$7,FALSE)))),0)</f>
        <v>0</v>
      </c>
      <c r="AV12" s="30">
        <f>_xlfn.IFNA(IF($O12="days",$Y12*(VLOOKUP($K12,'Bed parameters'!$A$9:$I$12,9,FALSE))*$F12*(VLOOKUP($Q12,'Workforce distribution'!$C$8:$AD$30,AV$7,FALSE)),IF($Q12="n/a",(IF($P12=AV$6,$X12*$F12,0)),$X12*$F12*(VLOOKUP($Q12,'Workforce distribution'!$C$8:$AD$30,AV$7,FALSE)))),0)</f>
        <v>0</v>
      </c>
      <c r="AW12" s="30">
        <f>_xlfn.IFNA(IF($O12="days",$Y12*(VLOOKUP($K12,'Bed parameters'!$A$9:$I$12,9,FALSE))*$F12*(VLOOKUP($Q12,'Workforce distribution'!$C$8:$AD$30,AW$7,FALSE)),IF($Q12="n/a",(IF($P12=AW$6,$X12*$F12,0)),$X12*$F12*(VLOOKUP($Q12,'Workforce distribution'!$C$8:$AD$30,AW$7,FALSE)))),0)</f>
        <v>0</v>
      </c>
      <c r="AX12" s="30">
        <f>_xlfn.IFNA(IF($O12="days",$Y12*(VLOOKUP($K12,'Bed parameters'!$A$9:$I$12,9,FALSE))*$F12*(VLOOKUP($Q12,'Workforce distribution'!$C$8:$AD$30,AX$7,FALSE)),IF($Q12="n/a",(IF($P12=AX$6,$X12*$F12,0)),$X12*$F12*(VLOOKUP($Q12,'Workforce distribution'!$C$8:$AD$30,AX$7,FALSE)))),0)</f>
        <v>0</v>
      </c>
      <c r="AY12" s="30">
        <f>_xlfn.IFNA(IF($O12="days",$Y12*(VLOOKUP($K12,'Bed parameters'!$A$9:$I$12,9,FALSE))*$F12*(VLOOKUP($Q12,'Workforce distribution'!$C$8:$AD$30,AY$7,FALSE)),IF($Q12="n/a",(IF($P12=AY$6,$X12*$F12,0)),$X12*$F12*(VLOOKUP($Q12,'Workforce distribution'!$C$8:$AD$30,AY$7,FALSE)))),0)</f>
        <v>0</v>
      </c>
      <c r="AZ12" s="30">
        <f>_xlfn.IFNA(IF($O12="days",$Y12*(VLOOKUP($K12,'Bed parameters'!$A$9:$I$12,9,FALSE))*$F12*(VLOOKUP($Q12,'Workforce distribution'!$C$8:$AD$30,AZ$7,FALSE)),IF($Q12="n/a",(IF($P12=AZ$6,$X12*$F12,0)),$X12*$F12*(VLOOKUP($Q12,'Workforce distribution'!$C$8:$AD$30,AZ$7,FALSE)))),0)</f>
        <v>0</v>
      </c>
      <c r="BA12" s="30">
        <f>_xlfn.IFNA(IF($O12="days",$Y12*(VLOOKUP($K12,'Bed parameters'!$A$9:$I$12,9,FALSE))*$F12*(VLOOKUP($Q12,'Workforce distribution'!$C$8:$AD$30,BA$7,FALSE)),IF($Q12="n/a",(IF($P12=BA$6,$X12*$F12,0)),$X12*$F12*(VLOOKUP($Q12,'Workforce distribution'!$C$8:$AD$30,BA$7,FALSE)))),0)</f>
        <v>0</v>
      </c>
      <c r="BB12" s="30">
        <f>_xlfn.IFNA(IF($O12="days",$Y12*(VLOOKUP($K12,'Bed parameters'!$A$9:$I$12,9,FALSE))*$F12*(VLOOKUP($Q12,'Workforce distribution'!$C$8:$AD$30,BB$7,FALSE)),IF($Q12="n/a",(IF($P12=BB$6,$X12*$F12,0)),$X12*$F12*(VLOOKUP($Q12,'Workforce distribution'!$C$8:$AD$30,BB$7,FALSE)))),0)</f>
        <v>0</v>
      </c>
      <c r="BC12" s="149">
        <f t="shared" si="9"/>
        <v>0</v>
      </c>
      <c r="BD12" s="288">
        <f>IF($Q12="n/a",(IF('Workforce hours'!D$30=0,0,(AB12/'Workforce hours'!D$30))),(IF(VLOOKUP($Q12,'Workforce hours'!$C$8:$AD$30,BD$7,FALSE)=0,0,(AB12/(VLOOKUP($Q12,'Workforce hours'!$C$8:$AD$30,BD$7,FALSE))))))</f>
        <v>0</v>
      </c>
      <c r="BE12" s="288">
        <f>IF($Q12="n/a",(IF('Workforce hours'!E$30=0,0,(AC12/'Workforce hours'!E$30))),(IF(VLOOKUP($Q12,'Workforce hours'!$C$8:$AD$30,BE$7,FALSE)=0,0,(AC12/(VLOOKUP($Q12,'Workforce hours'!$C$8:$AD$30,BE$7,FALSE))))))</f>
        <v>0</v>
      </c>
      <c r="BF12" s="288">
        <f>IF($Q12="n/a",(IF('Workforce hours'!F$30=0,0,(AD12/'Workforce hours'!F$30))),(IF(VLOOKUP($Q12,'Workforce hours'!$C$8:$AD$30,BF$7,FALSE)=0,0,(AD12/(VLOOKUP($Q12,'Workforce hours'!$C$8:$AD$30,BF$7,FALSE))))))</f>
        <v>0</v>
      </c>
      <c r="BG12" s="288">
        <f>IF($Q12="n/a",(IF('Workforce hours'!G$30=0,0,(AE12/'Workforce hours'!G$30))),(IF(VLOOKUP($Q12,'Workforce hours'!$C$8:$AD$30,BG$7,FALSE)=0,0,(AE12/(VLOOKUP($Q12,'Workforce hours'!$C$8:$AD$30,BG$7,FALSE))))))</f>
        <v>0</v>
      </c>
      <c r="BH12" s="288">
        <f>IF($Q12="n/a",(IF('Workforce hours'!H$30=0,0,(AF12/'Workforce hours'!H$30))),(IF(VLOOKUP($Q12,'Workforce hours'!$C$8:$AD$30,BH$7,FALSE)=0,0,(AF12/(VLOOKUP($Q12,'Workforce hours'!$C$8:$AD$30,BH$7,FALSE))))))</f>
        <v>0</v>
      </c>
      <c r="BI12" s="288">
        <f>IF($Q12="n/a",(IF('Workforce hours'!I$30=0,0,(AG12/'Workforce hours'!I$30))),(IF(VLOOKUP($Q12,'Workforce hours'!$C$8:$AD$30,BI$7,FALSE)=0,0,(AG12/(VLOOKUP($Q12,'Workforce hours'!$C$8:$AD$30,BI$7,FALSE))))))</f>
        <v>0</v>
      </c>
      <c r="BJ12" s="288">
        <f>IF($Q12="n/a",(IF('Workforce hours'!J$30=0,0,(AH12/'Workforce hours'!J$30))),(IF(VLOOKUP($Q12,'Workforce hours'!$C$8:$AD$30,BJ$7,FALSE)=0,0,(AH12/(VLOOKUP($Q12,'Workforce hours'!$C$8:$AD$30,BJ$7,FALSE))))))</f>
        <v>0</v>
      </c>
      <c r="BK12" s="288">
        <f>IF($Q12="n/a",(IF('Workforce hours'!K$30=0,0,(AI12/'Workforce hours'!K$30))),(IF(VLOOKUP($Q12,'Workforce hours'!$C$8:$AD$30,BK$7,FALSE)=0,0,(AI12/(VLOOKUP($Q12,'Workforce hours'!$C$8:$AD$30,BK$7,FALSE))))))</f>
        <v>0</v>
      </c>
      <c r="BL12" s="288">
        <f>IF($Q12="n/a",(IF('Workforce hours'!L$30=0,0,(AJ12/'Workforce hours'!L$30))),(IF(VLOOKUP($Q12,'Workforce hours'!$C$8:$AD$30,BL$7,FALSE)=0,0,(AJ12/(VLOOKUP($Q12,'Workforce hours'!$C$8:$AD$30,BL$7,FALSE))))))</f>
        <v>0</v>
      </c>
      <c r="BM12" s="288">
        <f>IF($Q12="n/a",(IF('Workforce hours'!M$30=0,0,(AK12/'Workforce hours'!M$30))),(IF(VLOOKUP($Q12,'Workforce hours'!$C$8:$AD$30,BM$7,FALSE)=0,0,(AK12/(VLOOKUP($Q12,'Workforce hours'!$C$8:$AD$30,BM$7,FALSE))))))</f>
        <v>0</v>
      </c>
      <c r="BN12" s="288">
        <f>IF($Q12="n/a",(IF('Workforce hours'!N$30=0,0,(AL12/'Workforce hours'!N$30))),(IF(VLOOKUP($Q12,'Workforce hours'!$C$8:$AD$30,BN$7,FALSE)=0,0,(AL12/(VLOOKUP($Q12,'Workforce hours'!$C$8:$AD$30,BN$7,FALSE))))))</f>
        <v>0</v>
      </c>
      <c r="BO12" s="288">
        <f>IF($Q12="n/a",(IF('Workforce hours'!O$30=0,0,(AM12/'Workforce hours'!O$30))),(IF(VLOOKUP($Q12,'Workforce hours'!$C$8:$AD$30,BO$7,FALSE)=0,0,(AM12/(VLOOKUP($Q12,'Workforce hours'!$C$8:$AD$30,BO$7,FALSE))))))</f>
        <v>0</v>
      </c>
      <c r="BP12" s="288">
        <f>IF($Q12="n/a",(IF('Workforce hours'!P$30=0,0,(AN12/'Workforce hours'!P$30))),(IF(VLOOKUP($Q12,'Workforce hours'!$C$8:$AD$30,BP$7,FALSE)=0,0,(AN12/(VLOOKUP($Q12,'Workforce hours'!$C$8:$AD$30,BP$7,FALSE))))))</f>
        <v>0</v>
      </c>
      <c r="BQ12" s="288">
        <f>IF($Q12="n/a",(IF('Workforce hours'!Q$30=0,0,(AO12/'Workforce hours'!Q$30))),(IF(VLOOKUP($Q12,'Workforce hours'!$C$8:$AD$30,BQ$7,FALSE)=0,0,(AO12/(VLOOKUP($Q12,'Workforce hours'!$C$8:$AD$30,BQ$7,FALSE))))))</f>
        <v>0</v>
      </c>
      <c r="BR12" s="288">
        <f>IF($Q12="n/a",(IF('Workforce hours'!R$30=0,0,(AP12/'Workforce hours'!R$30))),(IF(VLOOKUP($Q12,'Workforce hours'!$C$8:$AD$30,BR$7,FALSE)=0,0,(AP12/(VLOOKUP($Q12,'Workforce hours'!$C$8:$AD$30,BR$7,FALSE))))))</f>
        <v>0</v>
      </c>
      <c r="BS12" s="288">
        <f>IF($Q12="n/a",(IF('Workforce hours'!S$30=0,0,(AQ12/'Workforce hours'!S$30))),(IF(VLOOKUP($Q12,'Workforce hours'!$C$8:$AD$30,BS$7,FALSE)=0,0,(AQ12/(VLOOKUP($Q12,'Workforce hours'!$C$8:$AD$30,BS$7,FALSE))))))</f>
        <v>0</v>
      </c>
      <c r="BT12" s="288">
        <f>IF($Q12="n/a",(IF('Workforce hours'!T$30=0,0,(AR12/'Workforce hours'!T$30))),(IF(VLOOKUP($Q12,'Workforce hours'!$C$8:$AD$30,BT$7,FALSE)=0,0,(AR12/(VLOOKUP($Q12,'Workforce hours'!$C$8:$AD$30,BT$7,FALSE))))))</f>
        <v>0</v>
      </c>
      <c r="BU12" s="288">
        <f>IF($Q12="n/a",(IF('Workforce hours'!U$30=0,0,(AS12/'Workforce hours'!U$30))),(IF(VLOOKUP($Q12,'Workforce hours'!$C$8:$AD$30,BU$7,FALSE)=0,0,(AS12/(VLOOKUP($Q12,'Workforce hours'!$C$8:$AD$30,BU$7,FALSE))))))</f>
        <v>0</v>
      </c>
      <c r="BV12" s="288">
        <f>IF($Q12="n/a",(IF('Workforce hours'!V$30=0,0,(AT12/'Workforce hours'!V$30))),(IF(VLOOKUP($Q12,'Workforce hours'!$C$8:$AD$30,BV$7,FALSE)=0,0,(AT12/(VLOOKUP($Q12,'Workforce hours'!$C$8:$AD$30,BV$7,FALSE))))))</f>
        <v>0</v>
      </c>
      <c r="BW12" s="288">
        <f>IF($Q12="n/a",(IF('Workforce hours'!W$30=0,0,(AU12/'Workforce hours'!W$30))),(IF(VLOOKUP($Q12,'Workforce hours'!$C$8:$AD$30,BW$7,FALSE)=0,0,(AU12/(VLOOKUP($Q12,'Workforce hours'!$C$8:$AD$30,BW$7,FALSE))))))</f>
        <v>0</v>
      </c>
      <c r="BX12" s="288">
        <f>IF($Q12="n/a",(IF('Workforce hours'!X$30=0,0,(AV12/'Workforce hours'!X$30))),(IF(VLOOKUP($Q12,'Workforce hours'!$C$8:$AD$30,BX$7,FALSE)=0,0,(AV12/(VLOOKUP($Q12,'Workforce hours'!$C$8:$AD$30,BX$7,FALSE))))))</f>
        <v>0</v>
      </c>
      <c r="BY12" s="288">
        <f>IF($Q12="n/a",(IF('Workforce hours'!Y$30=0,0,(AW12/'Workforce hours'!Y$30))),(IF(VLOOKUP($Q12,'Workforce hours'!$C$8:$AD$30,BY$7,FALSE)=0,0,(AW12/(VLOOKUP($Q12,'Workforce hours'!$C$8:$AD$30,BY$7,FALSE))))))</f>
        <v>0</v>
      </c>
      <c r="BZ12" s="288">
        <f>IF($Q12="n/a",(IF('Workforce hours'!Z$30=0,0,(AX12/'Workforce hours'!Z$30))),(IF(VLOOKUP($Q12,'Workforce hours'!$C$8:$AD$30,BZ$7,FALSE)=0,0,(AX12/(VLOOKUP($Q12,'Workforce hours'!$C$8:$AD$30,BZ$7,FALSE))))))</f>
        <v>0</v>
      </c>
      <c r="CA12" s="288">
        <f>IF($Q12="n/a",(IF('Workforce hours'!AA$30=0,0,(AY12/'Workforce hours'!AA$30))),(IF(VLOOKUP($Q12,'Workforce hours'!$C$8:$AD$30,CA$7,FALSE)=0,0,(AY12/(VLOOKUP($Q12,'Workforce hours'!$C$8:$AD$30,CA$7,FALSE))))))</f>
        <v>0</v>
      </c>
      <c r="CB12" s="288">
        <f>IF($Q12="n/a",(IF('Workforce hours'!AB$30=0,0,(AZ12/'Workforce hours'!AB$30))),(IF(VLOOKUP($Q12,'Workforce hours'!$C$8:$AD$30,CB$7,FALSE)=0,0,(AZ12/(VLOOKUP($Q12,'Workforce hours'!$C$8:$AD$30,CB$7,FALSE))))))</f>
        <v>0</v>
      </c>
      <c r="CC12" s="288">
        <f>IF($Q12="n/a",(IF('Workforce hours'!AC$30=0,0,(BA12/'Workforce hours'!AC$30))),(IF(VLOOKUP($Q12,'Workforce hours'!$C$8:$AD$30,CC$7,FALSE)=0,0,(BA12/(VLOOKUP($Q12,'Workforce hours'!$C$8:$AD$30,CC$7,FALSE))))))</f>
        <v>0</v>
      </c>
      <c r="CD12" s="288">
        <f>IF($Q12="n/a",(IF('Workforce hours'!AD$30=0,0,(BB12/'Workforce hours'!AD$30))),(IF(VLOOKUP($Q12,'Workforce hours'!$C$8:$AD$30,CD$7,FALSE)=0,0,(BB12/(VLOOKUP($Q12,'Workforce hours'!$C$8:$AD$30,CD$7,FALSE))))))</f>
        <v>0</v>
      </c>
      <c r="CE12" s="289">
        <f t="shared" si="10"/>
        <v>0</v>
      </c>
      <c r="CF12" s="290">
        <f>BD12*'Workforce costs'!B$9*(1+'Workforce costs'!B$10)*(1+'Workforce costs'!B$11)</f>
        <v>0</v>
      </c>
      <c r="CG12" s="290">
        <f>BE12*'Workforce costs'!C$9*(1+'Workforce costs'!C$10)*(1+'Workforce costs'!C$11)</f>
        <v>0</v>
      </c>
      <c r="CH12" s="290">
        <f>BF12*'Workforce costs'!D$9*(1+'Workforce costs'!D$10)*(1+'Workforce costs'!D$11)</f>
        <v>0</v>
      </c>
      <c r="CI12" s="290">
        <f>BG12*'Workforce costs'!E$9*(1+'Workforce costs'!E$10)*(1+'Workforce costs'!E$11)</f>
        <v>0</v>
      </c>
      <c r="CJ12" s="290">
        <f>BH12*'Workforce costs'!F$9*(1+'Workforce costs'!F$10)*(1+'Workforce costs'!F$11)</f>
        <v>0</v>
      </c>
      <c r="CK12" s="290">
        <f>BI12*'Workforce costs'!G$9*(1+'Workforce costs'!G$10)*(1+'Workforce costs'!G$11)</f>
        <v>0</v>
      </c>
      <c r="CL12" s="290">
        <f>BJ12*'Workforce costs'!H$9*(1+'Workforce costs'!H$10)*(1+'Workforce costs'!H$11)</f>
        <v>0</v>
      </c>
      <c r="CM12" s="290">
        <f>BK12*'Workforce costs'!I$9*(1+'Workforce costs'!I$10)*(1+'Workforce costs'!I$11)</f>
        <v>0</v>
      </c>
      <c r="CN12" s="290">
        <f>BL12*'Workforce costs'!J$9*(1+'Workforce costs'!J$10)*(1+'Workforce costs'!J$11)</f>
        <v>0</v>
      </c>
      <c r="CO12" s="290">
        <f>BM12*'Workforce costs'!K$9*(1+'Workforce costs'!K$10)*(1+'Workforce costs'!K$11)</f>
        <v>0</v>
      </c>
      <c r="CP12" s="290">
        <f>BN12*'Workforce costs'!L$9*(1+'Workforce costs'!L$10)*(1+'Workforce costs'!L$11)</f>
        <v>0</v>
      </c>
      <c r="CQ12" s="290">
        <f>BO12*'Workforce costs'!M$9*(1+'Workforce costs'!M$10)*(1+'Workforce costs'!M$11)</f>
        <v>0</v>
      </c>
      <c r="CR12" s="290">
        <f>BP12*'Workforce costs'!N$9*(1+'Workforce costs'!N$10)*(1+'Workforce costs'!N$11)</f>
        <v>0</v>
      </c>
      <c r="CS12" s="290">
        <f>BQ12*'Workforce costs'!O$9*(1+'Workforce costs'!O$10)*(1+'Workforce costs'!O$11)</f>
        <v>0</v>
      </c>
      <c r="CT12" s="290">
        <f>BR12*'Workforce costs'!P$9*(1+'Workforce costs'!P$10)*(1+'Workforce costs'!P$11)</f>
        <v>0</v>
      </c>
      <c r="CU12" s="290">
        <f>BS12*'Workforce costs'!Q$9*(1+'Workforce costs'!Q$10)*(1+'Workforce costs'!Q$11)</f>
        <v>0</v>
      </c>
      <c r="CV12" s="290">
        <f>BT12*'Workforce costs'!R$9*(1+'Workforce costs'!R$10)*(1+'Workforce costs'!R$11)</f>
        <v>0</v>
      </c>
      <c r="CW12" s="290">
        <f>BU12*'Workforce costs'!S$9*(1+'Workforce costs'!S$10)*(1+'Workforce costs'!S$11)</f>
        <v>0</v>
      </c>
      <c r="CX12" s="290">
        <f>BV12*'Workforce costs'!T$9*(1+'Workforce costs'!T$10)*(1+'Workforce costs'!T$11)</f>
        <v>0</v>
      </c>
      <c r="CY12" s="290">
        <f>BW12*'Workforce costs'!U$9*(1+'Workforce costs'!U$10)*(1+'Workforce costs'!U$11)</f>
        <v>0</v>
      </c>
      <c r="CZ12" s="290">
        <f>BX12*'Workforce costs'!V$9*(1+'Workforce costs'!V$10)*(1+'Workforce costs'!V$11)</f>
        <v>0</v>
      </c>
      <c r="DA12" s="290">
        <f>BY12*'Workforce costs'!W$9*(1+'Workforce costs'!W$10)*(1+'Workforce costs'!W$11)</f>
        <v>0</v>
      </c>
      <c r="DB12" s="290">
        <f>BZ12*'Workforce costs'!X$9*(1+'Workforce costs'!X$10)*(1+'Workforce costs'!X$11)</f>
        <v>0</v>
      </c>
      <c r="DC12" s="290">
        <f>CA12*'Workforce costs'!Y$9*(1+'Workforce costs'!Y$10)*(1+'Workforce costs'!Y$11)</f>
        <v>0</v>
      </c>
      <c r="DD12" s="290">
        <f>CB12*'Workforce costs'!Z$9*(1+'Workforce costs'!Z$10)*(1+'Workforce costs'!Z$11)</f>
        <v>0</v>
      </c>
      <c r="DE12" s="290">
        <f>CC12*'Workforce costs'!AA$9*(1+'Workforce costs'!AA$10)*(1+'Workforce costs'!AA$11)</f>
        <v>0</v>
      </c>
      <c r="DF12" s="290">
        <f>CD12*'Workforce costs'!AB$9*(1+'Workforce costs'!AB$10)*(1+'Workforce costs'!AB$11)</f>
        <v>0</v>
      </c>
    </row>
    <row r="13" spans="1:110" x14ac:dyDescent="0.3">
      <c r="A13" s="2" t="str">
        <f>Outputs!$A$4</f>
        <v>Australia</v>
      </c>
      <c r="B13" s="2" t="str">
        <f t="shared" si="3"/>
        <v>Australia ALL</v>
      </c>
      <c r="C13" s="30">
        <f>VLOOKUP($B13,Populations!$D$15:$H$1920,3,FALSE)</f>
        <v>26648878</v>
      </c>
      <c r="D13" s="255">
        <f>IF(OR($H13="General pop",$H13="Schools",$H13="Workplace",$H13="Skills Training",$H13="Digital Supports"),1,VLOOKUP($B13,Populations!$D$15:$H$1920,5,FALSE))</f>
        <v>1</v>
      </c>
      <c r="E13" s="88">
        <f>VLOOKUP(I13,Epidemiology!$C$10:$H$47,6,FALSE)</f>
        <v>100000</v>
      </c>
      <c r="F13" s="102" t="str">
        <f>'Care profiles'!R14</f>
        <v>n/a</v>
      </c>
      <c r="G13" s="15" t="str">
        <f>'Care profiles'!A14</f>
        <v>ALL</v>
      </c>
      <c r="H13" s="15" t="str">
        <f>'Care profiles'!B14</f>
        <v>General pop</v>
      </c>
      <c r="I13" s="15" t="str">
        <f>'Care profiles'!C14</f>
        <v>General pop</v>
      </c>
      <c r="J13" s="15" t="str">
        <f>'Care profiles'!D14</f>
        <v>Care profile</v>
      </c>
      <c r="K13" s="15" t="str">
        <f>'Care profiles'!E14</f>
        <v>Workforce Development</v>
      </c>
      <c r="L13" s="104">
        <f>'Care profiles'!F14</f>
        <v>1</v>
      </c>
      <c r="M13" s="15" t="str">
        <f>'Care profiles'!G14</f>
        <v>n/a</v>
      </c>
      <c r="N13" s="15" t="str">
        <f>'Care profiles'!H14</f>
        <v>n/a</v>
      </c>
      <c r="O13" s="15" t="str">
        <f>'Care profiles'!I14</f>
        <v>n/a</v>
      </c>
      <c r="P13" s="15" t="str">
        <f>'Care profiles'!J14</f>
        <v>n/a</v>
      </c>
      <c r="Q13" s="15" t="str">
        <f>'Care profiles'!K14</f>
        <v>n/a</v>
      </c>
      <c r="R13" s="15" t="str">
        <f>'Care profiles'!M14</f>
        <v>Y</v>
      </c>
      <c r="S13" s="15" t="str">
        <f>'Care profiles'!O14</f>
        <v>N</v>
      </c>
      <c r="T13" s="15" t="str">
        <f>'Care profiles'!Q14</f>
        <v>N</v>
      </c>
      <c r="U13" s="30">
        <f t="shared" si="4"/>
        <v>26648878</v>
      </c>
      <c r="V13" s="30">
        <f t="shared" si="5"/>
        <v>26648878</v>
      </c>
      <c r="W13" s="30">
        <f>IF(M13="n/a",0,IF(O13="days",V13*M13*(1+(VLOOKUP(K13,'Bed parameters'!$A$9:$G$12,7,FALSE))),V13*M13))</f>
        <v>0</v>
      </c>
      <c r="X13" s="30">
        <f t="shared" si="6"/>
        <v>0</v>
      </c>
      <c r="Y13" s="30">
        <f t="shared" si="7"/>
        <v>0</v>
      </c>
      <c r="Z13" s="113">
        <f>_xlfn.IFNA(Y13/((VLOOKUP(K13,'Bed parameters'!$A$9:$G$12,3,FALSE))*(VLOOKUP(K13,'Bed parameters'!$A$9:$G$12,5,FALSE))),0)</f>
        <v>0</v>
      </c>
      <c r="AA13" s="30">
        <f t="shared" si="8"/>
        <v>0</v>
      </c>
      <c r="AB13" s="30">
        <f>_xlfn.IFNA(IF($O13="days",$Y13*(VLOOKUP($K13,'Bed parameters'!$A$9:$I$12,9,FALSE))*$F13*(VLOOKUP($Q13,'Workforce distribution'!$C$8:$AD$30,AB$7,FALSE)),IF($Q13="n/a",(IF($P13=AB$6,$X13*$F13,0)),$X13*$F13*(VLOOKUP($Q13,'Workforce distribution'!$C$8:$AD$30,AB$7,FALSE)))),0)</f>
        <v>0</v>
      </c>
      <c r="AC13" s="30">
        <f>_xlfn.IFNA(IF($O13="days",$Y13*(VLOOKUP($K13,'Bed parameters'!$A$9:$I$12,9,FALSE))*$F13*(VLOOKUP($Q13,'Workforce distribution'!$C$8:$AD$30,AC$7,FALSE)),IF($Q13="n/a",(IF($P13=AC$6,$X13*$F13,0)),$X13*$F13*(VLOOKUP($Q13,'Workforce distribution'!$C$8:$AD$30,AC$7,FALSE)))),0)</f>
        <v>0</v>
      </c>
      <c r="AD13" s="30">
        <f>_xlfn.IFNA(IF($O13="days",$Y13*(VLOOKUP($K13,'Bed parameters'!$A$9:$I$12,9,FALSE))*$F13*(VLOOKUP($Q13,'Workforce distribution'!$C$8:$AD$30,AD$7,FALSE)),IF($Q13="n/a",(IF($P13=AD$6,$X13*$F13,0)),$X13*$F13*(VLOOKUP($Q13,'Workforce distribution'!$C$8:$AD$30,AD$7,FALSE)))),0)</f>
        <v>0</v>
      </c>
      <c r="AE13" s="30">
        <f>_xlfn.IFNA(IF($O13="days",$Y13*(VLOOKUP($K13,'Bed parameters'!$A$9:$I$12,9,FALSE))*$F13*(VLOOKUP($Q13,'Workforce distribution'!$C$8:$AD$30,AE$7,FALSE)),IF($Q13="n/a",(IF($P13=AE$6,$X13*$F13,0)),$X13*$F13*(VLOOKUP($Q13,'Workforce distribution'!$C$8:$AD$30,AE$7,FALSE)))),0)</f>
        <v>0</v>
      </c>
      <c r="AF13" s="30">
        <f>_xlfn.IFNA(IF($O13="days",$Y13*(VLOOKUP($K13,'Bed parameters'!$A$9:$I$12,9,FALSE))*$F13*(VLOOKUP($Q13,'Workforce distribution'!$C$8:$AD$30,AF$7,FALSE)),IF($Q13="n/a",(IF($P13=AF$6,$X13*$F13,0)),$X13*$F13*(VLOOKUP($Q13,'Workforce distribution'!$C$8:$AD$30,AF$7,FALSE)))),0)</f>
        <v>0</v>
      </c>
      <c r="AG13" s="30">
        <f>_xlfn.IFNA(IF($O13="days",$Y13*(VLOOKUP($K13,'Bed parameters'!$A$9:$I$12,9,FALSE))*$F13*(VLOOKUP($Q13,'Workforce distribution'!$C$8:$AD$30,AG$7,FALSE)),IF($Q13="n/a",(IF($P13=AG$6,$X13*$F13,0)),$X13*$F13*(VLOOKUP($Q13,'Workforce distribution'!$C$8:$AD$30,AG$7,FALSE)))),0)</f>
        <v>0</v>
      </c>
      <c r="AH13" s="30">
        <f>_xlfn.IFNA(IF($O13="days",$Y13*(VLOOKUP($K13,'Bed parameters'!$A$9:$I$12,9,FALSE))*$F13*(VLOOKUP($Q13,'Workforce distribution'!$C$8:$AD$30,AH$7,FALSE)),IF($Q13="n/a",(IF($P13=AH$6,$X13*$F13,0)),$X13*$F13*(VLOOKUP($Q13,'Workforce distribution'!$C$8:$AD$30,AH$7,FALSE)))),0)</f>
        <v>0</v>
      </c>
      <c r="AI13" s="30">
        <f>_xlfn.IFNA(IF($O13="days",$Y13*(VLOOKUP($K13,'Bed parameters'!$A$9:$I$12,9,FALSE))*$F13*(VLOOKUP($Q13,'Workforce distribution'!$C$8:$AD$30,AI$7,FALSE)),IF($Q13="n/a",(IF($P13=AI$6,$X13*$F13,0)),$X13*$F13*(VLOOKUP($Q13,'Workforce distribution'!$C$8:$AD$30,AI$7,FALSE)))),0)</f>
        <v>0</v>
      </c>
      <c r="AJ13" s="30">
        <f>_xlfn.IFNA(IF($O13="days",$Y13*(VLOOKUP($K13,'Bed parameters'!$A$9:$I$12,9,FALSE))*$F13*(VLOOKUP($Q13,'Workforce distribution'!$C$8:$AD$30,AJ$7,FALSE)),IF($Q13="n/a",(IF($P13=AJ$6,$X13*$F13,0)),$X13*$F13*(VLOOKUP($Q13,'Workforce distribution'!$C$8:$AD$30,AJ$7,FALSE)))),0)</f>
        <v>0</v>
      </c>
      <c r="AK13" s="30">
        <f>_xlfn.IFNA(IF($O13="days",$Y13*(VLOOKUP($K13,'Bed parameters'!$A$9:$I$12,9,FALSE))*$F13*(VLOOKUP($Q13,'Workforce distribution'!$C$8:$AD$30,AK$7,FALSE)),IF($Q13="n/a",(IF($P13=AK$6,$X13*$F13,0)),$X13*$F13*(VLOOKUP($Q13,'Workforce distribution'!$C$8:$AD$30,AK$7,FALSE)))),0)</f>
        <v>0</v>
      </c>
      <c r="AL13" s="30">
        <f>_xlfn.IFNA(IF($O13="days",$Y13*(VLOOKUP($K13,'Bed parameters'!$A$9:$I$12,9,FALSE))*$F13*(VLOOKUP($Q13,'Workforce distribution'!$C$8:$AD$30,AL$7,FALSE)),IF($Q13="n/a",(IF($P13=AL$6,$X13*$F13,0)),$X13*$F13*(VLOOKUP($Q13,'Workforce distribution'!$C$8:$AD$30,AL$7,FALSE)))),0)</f>
        <v>0</v>
      </c>
      <c r="AM13" s="30">
        <f>_xlfn.IFNA(IF($O13="days",$Y13*(VLOOKUP($K13,'Bed parameters'!$A$9:$I$12,9,FALSE))*$F13*(VLOOKUP($Q13,'Workforce distribution'!$C$8:$AD$30,AM$7,FALSE)),IF($Q13="n/a",(IF($P13=AM$6,$X13*$F13,0)),$X13*$F13*(VLOOKUP($Q13,'Workforce distribution'!$C$8:$AD$30,AM$7,FALSE)))),0)</f>
        <v>0</v>
      </c>
      <c r="AN13" s="30">
        <f>_xlfn.IFNA(IF($O13="days",$Y13*(VLOOKUP($K13,'Bed parameters'!$A$9:$I$12,9,FALSE))*$F13*(VLOOKUP($Q13,'Workforce distribution'!$C$8:$AD$30,AN$7,FALSE)),IF($Q13="n/a",(IF($P13=AN$6,$X13*$F13,0)),$X13*$F13*(VLOOKUP($Q13,'Workforce distribution'!$C$8:$AD$30,AN$7,FALSE)))),0)</f>
        <v>0</v>
      </c>
      <c r="AO13" s="30">
        <f>_xlfn.IFNA(IF($O13="days",$Y13*(VLOOKUP($K13,'Bed parameters'!$A$9:$I$12,9,FALSE))*$F13*(VLOOKUP($Q13,'Workforce distribution'!$C$8:$AD$30,AO$7,FALSE)),IF($Q13="n/a",(IF($P13=AO$6,$X13*$F13,0)),$X13*$F13*(VLOOKUP($Q13,'Workforce distribution'!$C$8:$AD$30,AO$7,FALSE)))),0)</f>
        <v>0</v>
      </c>
      <c r="AP13" s="30">
        <f>_xlfn.IFNA(IF($O13="days",$Y13*(VLOOKUP($K13,'Bed parameters'!$A$9:$I$12,9,FALSE))*$F13*(VLOOKUP($Q13,'Workforce distribution'!$C$8:$AD$30,AP$7,FALSE)),IF($Q13="n/a",(IF($P13=AP$6,$X13*$F13,0)),$X13*$F13*(VLOOKUP($Q13,'Workforce distribution'!$C$8:$AD$30,AP$7,FALSE)))),0)</f>
        <v>0</v>
      </c>
      <c r="AQ13" s="30">
        <f>_xlfn.IFNA(IF($O13="days",$Y13*(VLOOKUP($K13,'Bed parameters'!$A$9:$I$12,9,FALSE))*$F13*(VLOOKUP($Q13,'Workforce distribution'!$C$8:$AD$30,AQ$7,FALSE)),IF($Q13="n/a",(IF($P13=AQ$6,$X13*$F13,0)),$X13*$F13*(VLOOKUP($Q13,'Workforce distribution'!$C$8:$AD$30,AQ$7,FALSE)))),0)</f>
        <v>0</v>
      </c>
      <c r="AR13" s="30">
        <f>_xlfn.IFNA(IF($O13="days",$Y13*(VLOOKUP($K13,'Bed parameters'!$A$9:$I$12,9,FALSE))*$F13*(VLOOKUP($Q13,'Workforce distribution'!$C$8:$AD$30,AR$7,FALSE)),IF($Q13="n/a",(IF($P13=AR$6,$X13*$F13,0)),$X13*$F13*(VLOOKUP($Q13,'Workforce distribution'!$C$8:$AD$30,AR$7,FALSE)))),0)</f>
        <v>0</v>
      </c>
      <c r="AS13" s="30">
        <f>_xlfn.IFNA(IF($O13="days",$Y13*(VLOOKUP($K13,'Bed parameters'!$A$9:$I$12,9,FALSE))*$F13*(VLOOKUP($Q13,'Workforce distribution'!$C$8:$AD$30,AS$7,FALSE)),IF($Q13="n/a",(IF($P13=AS$6,$X13*$F13,0)),$X13*$F13*(VLOOKUP($Q13,'Workforce distribution'!$C$8:$AD$30,AS$7,FALSE)))),0)</f>
        <v>0</v>
      </c>
      <c r="AT13" s="30">
        <f>_xlfn.IFNA(IF($O13="days",$Y13*(VLOOKUP($K13,'Bed parameters'!$A$9:$I$12,9,FALSE))*$F13*(VLOOKUP($Q13,'Workforce distribution'!$C$8:$AD$30,AT$7,FALSE)),IF($Q13="n/a",(IF($P13=AT$6,$X13*$F13,0)),$X13*$F13*(VLOOKUP($Q13,'Workforce distribution'!$C$8:$AD$30,AT$7,FALSE)))),0)</f>
        <v>0</v>
      </c>
      <c r="AU13" s="30">
        <f>_xlfn.IFNA(IF($O13="days",$Y13*(VLOOKUP($K13,'Bed parameters'!$A$9:$I$12,9,FALSE))*$F13*(VLOOKUP($Q13,'Workforce distribution'!$C$8:$AD$30,AU$7,FALSE)),IF($Q13="n/a",(IF($P13=AU$6,$X13*$F13,0)),$X13*$F13*(VLOOKUP($Q13,'Workforce distribution'!$C$8:$AD$30,AU$7,FALSE)))),0)</f>
        <v>0</v>
      </c>
      <c r="AV13" s="30">
        <f>_xlfn.IFNA(IF($O13="days",$Y13*(VLOOKUP($K13,'Bed parameters'!$A$9:$I$12,9,FALSE))*$F13*(VLOOKUP($Q13,'Workforce distribution'!$C$8:$AD$30,AV$7,FALSE)),IF($Q13="n/a",(IF($P13=AV$6,$X13*$F13,0)),$X13*$F13*(VLOOKUP($Q13,'Workforce distribution'!$C$8:$AD$30,AV$7,FALSE)))),0)</f>
        <v>0</v>
      </c>
      <c r="AW13" s="30">
        <f>_xlfn.IFNA(IF($O13="days",$Y13*(VLOOKUP($K13,'Bed parameters'!$A$9:$I$12,9,FALSE))*$F13*(VLOOKUP($Q13,'Workforce distribution'!$C$8:$AD$30,AW$7,FALSE)),IF($Q13="n/a",(IF($P13=AW$6,$X13*$F13,0)),$X13*$F13*(VLOOKUP($Q13,'Workforce distribution'!$C$8:$AD$30,AW$7,FALSE)))),0)</f>
        <v>0</v>
      </c>
      <c r="AX13" s="30">
        <f>_xlfn.IFNA(IF($O13="days",$Y13*(VLOOKUP($K13,'Bed parameters'!$A$9:$I$12,9,FALSE))*$F13*(VLOOKUP($Q13,'Workforce distribution'!$C$8:$AD$30,AX$7,FALSE)),IF($Q13="n/a",(IF($P13=AX$6,$X13*$F13,0)),$X13*$F13*(VLOOKUP($Q13,'Workforce distribution'!$C$8:$AD$30,AX$7,FALSE)))),0)</f>
        <v>0</v>
      </c>
      <c r="AY13" s="30">
        <f>_xlfn.IFNA(IF($O13="days",$Y13*(VLOOKUP($K13,'Bed parameters'!$A$9:$I$12,9,FALSE))*$F13*(VLOOKUP($Q13,'Workforce distribution'!$C$8:$AD$30,AY$7,FALSE)),IF($Q13="n/a",(IF($P13=AY$6,$X13*$F13,0)),$X13*$F13*(VLOOKUP($Q13,'Workforce distribution'!$C$8:$AD$30,AY$7,FALSE)))),0)</f>
        <v>0</v>
      </c>
      <c r="AZ13" s="30">
        <f>_xlfn.IFNA(IF($O13="days",$Y13*(VLOOKUP($K13,'Bed parameters'!$A$9:$I$12,9,FALSE))*$F13*(VLOOKUP($Q13,'Workforce distribution'!$C$8:$AD$30,AZ$7,FALSE)),IF($Q13="n/a",(IF($P13=AZ$6,$X13*$F13,0)),$X13*$F13*(VLOOKUP($Q13,'Workforce distribution'!$C$8:$AD$30,AZ$7,FALSE)))),0)</f>
        <v>0</v>
      </c>
      <c r="BA13" s="30">
        <f>_xlfn.IFNA(IF($O13="days",$Y13*(VLOOKUP($K13,'Bed parameters'!$A$9:$I$12,9,FALSE))*$F13*(VLOOKUP($Q13,'Workforce distribution'!$C$8:$AD$30,BA$7,FALSE)),IF($Q13="n/a",(IF($P13=BA$6,$X13*$F13,0)),$X13*$F13*(VLOOKUP($Q13,'Workforce distribution'!$C$8:$AD$30,BA$7,FALSE)))),0)</f>
        <v>0</v>
      </c>
      <c r="BB13" s="30">
        <f>_xlfn.IFNA(IF($O13="days",$Y13*(VLOOKUP($K13,'Bed parameters'!$A$9:$I$12,9,FALSE))*$F13*(VLOOKUP($Q13,'Workforce distribution'!$C$8:$AD$30,BB$7,FALSE)),IF($Q13="n/a",(IF($P13=BB$6,$X13*$F13,0)),$X13*$F13*(VLOOKUP($Q13,'Workforce distribution'!$C$8:$AD$30,BB$7,FALSE)))),0)</f>
        <v>0</v>
      </c>
      <c r="BC13" s="149">
        <f t="shared" si="9"/>
        <v>0</v>
      </c>
      <c r="BD13" s="288">
        <f>IF($Q13="n/a",(IF('Workforce hours'!D$30=0,0,(AB13/'Workforce hours'!D$30))),(IF(VLOOKUP($Q13,'Workforce hours'!$C$8:$AD$30,BD$7,FALSE)=0,0,(AB13/(VLOOKUP($Q13,'Workforce hours'!$C$8:$AD$30,BD$7,FALSE))))))</f>
        <v>0</v>
      </c>
      <c r="BE13" s="288">
        <f>IF($Q13="n/a",(IF('Workforce hours'!E$30=0,0,(AC13/'Workforce hours'!E$30))),(IF(VLOOKUP($Q13,'Workforce hours'!$C$8:$AD$30,BE$7,FALSE)=0,0,(AC13/(VLOOKUP($Q13,'Workforce hours'!$C$8:$AD$30,BE$7,FALSE))))))</f>
        <v>0</v>
      </c>
      <c r="BF13" s="288">
        <f>IF($Q13="n/a",(IF('Workforce hours'!F$30=0,0,(AD13/'Workforce hours'!F$30))),(IF(VLOOKUP($Q13,'Workforce hours'!$C$8:$AD$30,BF$7,FALSE)=0,0,(AD13/(VLOOKUP($Q13,'Workforce hours'!$C$8:$AD$30,BF$7,FALSE))))))</f>
        <v>0</v>
      </c>
      <c r="BG13" s="288">
        <f>IF($Q13="n/a",(IF('Workforce hours'!G$30=0,0,(AE13/'Workforce hours'!G$30))),(IF(VLOOKUP($Q13,'Workforce hours'!$C$8:$AD$30,BG$7,FALSE)=0,0,(AE13/(VLOOKUP($Q13,'Workforce hours'!$C$8:$AD$30,BG$7,FALSE))))))</f>
        <v>0</v>
      </c>
      <c r="BH13" s="288">
        <f>IF($Q13="n/a",(IF('Workforce hours'!H$30=0,0,(AF13/'Workforce hours'!H$30))),(IF(VLOOKUP($Q13,'Workforce hours'!$C$8:$AD$30,BH$7,FALSE)=0,0,(AF13/(VLOOKUP($Q13,'Workforce hours'!$C$8:$AD$30,BH$7,FALSE))))))</f>
        <v>0</v>
      </c>
      <c r="BI13" s="288">
        <f>IF($Q13="n/a",(IF('Workforce hours'!I$30=0,0,(AG13/'Workforce hours'!I$30))),(IF(VLOOKUP($Q13,'Workforce hours'!$C$8:$AD$30,BI$7,FALSE)=0,0,(AG13/(VLOOKUP($Q13,'Workforce hours'!$C$8:$AD$30,BI$7,FALSE))))))</f>
        <v>0</v>
      </c>
      <c r="BJ13" s="288">
        <f>IF($Q13="n/a",(IF('Workforce hours'!J$30=0,0,(AH13/'Workforce hours'!J$30))),(IF(VLOOKUP($Q13,'Workforce hours'!$C$8:$AD$30,BJ$7,FALSE)=0,0,(AH13/(VLOOKUP($Q13,'Workforce hours'!$C$8:$AD$30,BJ$7,FALSE))))))</f>
        <v>0</v>
      </c>
      <c r="BK13" s="288">
        <f>IF($Q13="n/a",(IF('Workforce hours'!K$30=0,0,(AI13/'Workforce hours'!K$30))),(IF(VLOOKUP($Q13,'Workforce hours'!$C$8:$AD$30,BK$7,FALSE)=0,0,(AI13/(VLOOKUP($Q13,'Workforce hours'!$C$8:$AD$30,BK$7,FALSE))))))</f>
        <v>0</v>
      </c>
      <c r="BL13" s="288">
        <f>IF($Q13="n/a",(IF('Workforce hours'!L$30=0,0,(AJ13/'Workforce hours'!L$30))),(IF(VLOOKUP($Q13,'Workforce hours'!$C$8:$AD$30,BL$7,FALSE)=0,0,(AJ13/(VLOOKUP($Q13,'Workforce hours'!$C$8:$AD$30,BL$7,FALSE))))))</f>
        <v>0</v>
      </c>
      <c r="BM13" s="288">
        <f>IF($Q13="n/a",(IF('Workforce hours'!M$30=0,0,(AK13/'Workforce hours'!M$30))),(IF(VLOOKUP($Q13,'Workforce hours'!$C$8:$AD$30,BM$7,FALSE)=0,0,(AK13/(VLOOKUP($Q13,'Workforce hours'!$C$8:$AD$30,BM$7,FALSE))))))</f>
        <v>0</v>
      </c>
      <c r="BN13" s="288">
        <f>IF($Q13="n/a",(IF('Workforce hours'!N$30=0,0,(AL13/'Workforce hours'!N$30))),(IF(VLOOKUP($Q13,'Workforce hours'!$C$8:$AD$30,BN$7,FALSE)=0,0,(AL13/(VLOOKUP($Q13,'Workforce hours'!$C$8:$AD$30,BN$7,FALSE))))))</f>
        <v>0</v>
      </c>
      <c r="BO13" s="288">
        <f>IF($Q13="n/a",(IF('Workforce hours'!O$30=0,0,(AM13/'Workforce hours'!O$30))),(IF(VLOOKUP($Q13,'Workforce hours'!$C$8:$AD$30,BO$7,FALSE)=0,0,(AM13/(VLOOKUP($Q13,'Workforce hours'!$C$8:$AD$30,BO$7,FALSE))))))</f>
        <v>0</v>
      </c>
      <c r="BP13" s="288">
        <f>IF($Q13="n/a",(IF('Workforce hours'!P$30=0,0,(AN13/'Workforce hours'!P$30))),(IF(VLOOKUP($Q13,'Workforce hours'!$C$8:$AD$30,BP$7,FALSE)=0,0,(AN13/(VLOOKUP($Q13,'Workforce hours'!$C$8:$AD$30,BP$7,FALSE))))))</f>
        <v>0</v>
      </c>
      <c r="BQ13" s="288">
        <f>IF($Q13="n/a",(IF('Workforce hours'!Q$30=0,0,(AO13/'Workforce hours'!Q$30))),(IF(VLOOKUP($Q13,'Workforce hours'!$C$8:$AD$30,BQ$7,FALSE)=0,0,(AO13/(VLOOKUP($Q13,'Workforce hours'!$C$8:$AD$30,BQ$7,FALSE))))))</f>
        <v>0</v>
      </c>
      <c r="BR13" s="288">
        <f>IF($Q13="n/a",(IF('Workforce hours'!R$30=0,0,(AP13/'Workforce hours'!R$30))),(IF(VLOOKUP($Q13,'Workforce hours'!$C$8:$AD$30,BR$7,FALSE)=0,0,(AP13/(VLOOKUP($Q13,'Workforce hours'!$C$8:$AD$30,BR$7,FALSE))))))</f>
        <v>0</v>
      </c>
      <c r="BS13" s="288">
        <f>IF($Q13="n/a",(IF('Workforce hours'!S$30=0,0,(AQ13/'Workforce hours'!S$30))),(IF(VLOOKUP($Q13,'Workforce hours'!$C$8:$AD$30,BS$7,FALSE)=0,0,(AQ13/(VLOOKUP($Q13,'Workforce hours'!$C$8:$AD$30,BS$7,FALSE))))))</f>
        <v>0</v>
      </c>
      <c r="BT13" s="288">
        <f>IF($Q13="n/a",(IF('Workforce hours'!T$30=0,0,(AR13/'Workforce hours'!T$30))),(IF(VLOOKUP($Q13,'Workforce hours'!$C$8:$AD$30,BT$7,FALSE)=0,0,(AR13/(VLOOKUP($Q13,'Workforce hours'!$C$8:$AD$30,BT$7,FALSE))))))</f>
        <v>0</v>
      </c>
      <c r="BU13" s="288">
        <f>IF($Q13="n/a",(IF('Workforce hours'!U$30=0,0,(AS13/'Workforce hours'!U$30))),(IF(VLOOKUP($Q13,'Workforce hours'!$C$8:$AD$30,BU$7,FALSE)=0,0,(AS13/(VLOOKUP($Q13,'Workforce hours'!$C$8:$AD$30,BU$7,FALSE))))))</f>
        <v>0</v>
      </c>
      <c r="BV13" s="288">
        <f>IF($Q13="n/a",(IF('Workforce hours'!V$30=0,0,(AT13/'Workforce hours'!V$30))),(IF(VLOOKUP($Q13,'Workforce hours'!$C$8:$AD$30,BV$7,FALSE)=0,0,(AT13/(VLOOKUP($Q13,'Workforce hours'!$C$8:$AD$30,BV$7,FALSE))))))</f>
        <v>0</v>
      </c>
      <c r="BW13" s="288">
        <f>IF($Q13="n/a",(IF('Workforce hours'!W$30=0,0,(AU13/'Workforce hours'!W$30))),(IF(VLOOKUP($Q13,'Workforce hours'!$C$8:$AD$30,BW$7,FALSE)=0,0,(AU13/(VLOOKUP($Q13,'Workforce hours'!$C$8:$AD$30,BW$7,FALSE))))))</f>
        <v>0</v>
      </c>
      <c r="BX13" s="288">
        <f>IF($Q13="n/a",(IF('Workforce hours'!X$30=0,0,(AV13/'Workforce hours'!X$30))),(IF(VLOOKUP($Q13,'Workforce hours'!$C$8:$AD$30,BX$7,FALSE)=0,0,(AV13/(VLOOKUP($Q13,'Workforce hours'!$C$8:$AD$30,BX$7,FALSE))))))</f>
        <v>0</v>
      </c>
      <c r="BY13" s="288">
        <f>IF($Q13="n/a",(IF('Workforce hours'!Y$30=0,0,(AW13/'Workforce hours'!Y$30))),(IF(VLOOKUP($Q13,'Workforce hours'!$C$8:$AD$30,BY$7,FALSE)=0,0,(AW13/(VLOOKUP($Q13,'Workforce hours'!$C$8:$AD$30,BY$7,FALSE))))))</f>
        <v>0</v>
      </c>
      <c r="BZ13" s="288">
        <f>IF($Q13="n/a",(IF('Workforce hours'!Z$30=0,0,(AX13/'Workforce hours'!Z$30))),(IF(VLOOKUP($Q13,'Workforce hours'!$C$8:$AD$30,BZ$7,FALSE)=0,0,(AX13/(VLOOKUP($Q13,'Workforce hours'!$C$8:$AD$30,BZ$7,FALSE))))))</f>
        <v>0</v>
      </c>
      <c r="CA13" s="288">
        <f>IF($Q13="n/a",(IF('Workforce hours'!AA$30=0,0,(AY13/'Workforce hours'!AA$30))),(IF(VLOOKUP($Q13,'Workforce hours'!$C$8:$AD$30,CA$7,FALSE)=0,0,(AY13/(VLOOKUP($Q13,'Workforce hours'!$C$8:$AD$30,CA$7,FALSE))))))</f>
        <v>0</v>
      </c>
      <c r="CB13" s="288">
        <f>IF($Q13="n/a",(IF('Workforce hours'!AB$30=0,0,(AZ13/'Workforce hours'!AB$30))),(IF(VLOOKUP($Q13,'Workforce hours'!$C$8:$AD$30,CB$7,FALSE)=0,0,(AZ13/(VLOOKUP($Q13,'Workforce hours'!$C$8:$AD$30,CB$7,FALSE))))))</f>
        <v>0</v>
      </c>
      <c r="CC13" s="288">
        <f>IF($Q13="n/a",(IF('Workforce hours'!AC$30=0,0,(BA13/'Workforce hours'!AC$30))),(IF(VLOOKUP($Q13,'Workforce hours'!$C$8:$AD$30,CC$7,FALSE)=0,0,(BA13/(VLOOKUP($Q13,'Workforce hours'!$C$8:$AD$30,CC$7,FALSE))))))</f>
        <v>0</v>
      </c>
      <c r="CD13" s="288">
        <f>IF($Q13="n/a",(IF('Workforce hours'!AD$30=0,0,(BB13/'Workforce hours'!AD$30))),(IF(VLOOKUP($Q13,'Workforce hours'!$C$8:$AD$30,CD$7,FALSE)=0,0,(BB13/(VLOOKUP($Q13,'Workforce hours'!$C$8:$AD$30,CD$7,FALSE))))))</f>
        <v>0</v>
      </c>
      <c r="CE13" s="289">
        <f t="shared" si="10"/>
        <v>0</v>
      </c>
      <c r="CF13" s="290">
        <f>BD13*'Workforce costs'!B$9*(1+'Workforce costs'!B$10)*(1+'Workforce costs'!B$11)</f>
        <v>0</v>
      </c>
      <c r="CG13" s="290">
        <f>BE13*'Workforce costs'!C$9*(1+'Workforce costs'!C$10)*(1+'Workforce costs'!C$11)</f>
        <v>0</v>
      </c>
      <c r="CH13" s="290">
        <f>BF13*'Workforce costs'!D$9*(1+'Workforce costs'!D$10)*(1+'Workforce costs'!D$11)</f>
        <v>0</v>
      </c>
      <c r="CI13" s="290">
        <f>BG13*'Workforce costs'!E$9*(1+'Workforce costs'!E$10)*(1+'Workforce costs'!E$11)</f>
        <v>0</v>
      </c>
      <c r="CJ13" s="290">
        <f>BH13*'Workforce costs'!F$9*(1+'Workforce costs'!F$10)*(1+'Workforce costs'!F$11)</f>
        <v>0</v>
      </c>
      <c r="CK13" s="290">
        <f>BI13*'Workforce costs'!G$9*(1+'Workforce costs'!G$10)*(1+'Workforce costs'!G$11)</f>
        <v>0</v>
      </c>
      <c r="CL13" s="290">
        <f>BJ13*'Workforce costs'!H$9*(1+'Workforce costs'!H$10)*(1+'Workforce costs'!H$11)</f>
        <v>0</v>
      </c>
      <c r="CM13" s="290">
        <f>BK13*'Workforce costs'!I$9*(1+'Workforce costs'!I$10)*(1+'Workforce costs'!I$11)</f>
        <v>0</v>
      </c>
      <c r="CN13" s="290">
        <f>BL13*'Workforce costs'!J$9*(1+'Workforce costs'!J$10)*(1+'Workforce costs'!J$11)</f>
        <v>0</v>
      </c>
      <c r="CO13" s="290">
        <f>BM13*'Workforce costs'!K$9*(1+'Workforce costs'!K$10)*(1+'Workforce costs'!K$11)</f>
        <v>0</v>
      </c>
      <c r="CP13" s="290">
        <f>BN13*'Workforce costs'!L$9*(1+'Workforce costs'!L$10)*(1+'Workforce costs'!L$11)</f>
        <v>0</v>
      </c>
      <c r="CQ13" s="290">
        <f>BO13*'Workforce costs'!M$9*(1+'Workforce costs'!M$10)*(1+'Workforce costs'!M$11)</f>
        <v>0</v>
      </c>
      <c r="CR13" s="290">
        <f>BP13*'Workforce costs'!N$9*(1+'Workforce costs'!N$10)*(1+'Workforce costs'!N$11)</f>
        <v>0</v>
      </c>
      <c r="CS13" s="290">
        <f>BQ13*'Workforce costs'!O$9*(1+'Workforce costs'!O$10)*(1+'Workforce costs'!O$11)</f>
        <v>0</v>
      </c>
      <c r="CT13" s="290">
        <f>BR13*'Workforce costs'!P$9*(1+'Workforce costs'!P$10)*(1+'Workforce costs'!P$11)</f>
        <v>0</v>
      </c>
      <c r="CU13" s="290">
        <f>BS13*'Workforce costs'!Q$9*(1+'Workforce costs'!Q$10)*(1+'Workforce costs'!Q$11)</f>
        <v>0</v>
      </c>
      <c r="CV13" s="290">
        <f>BT13*'Workforce costs'!R$9*(1+'Workforce costs'!R$10)*(1+'Workforce costs'!R$11)</f>
        <v>0</v>
      </c>
      <c r="CW13" s="290">
        <f>BU13*'Workforce costs'!S$9*(1+'Workforce costs'!S$10)*(1+'Workforce costs'!S$11)</f>
        <v>0</v>
      </c>
      <c r="CX13" s="290">
        <f>BV13*'Workforce costs'!T$9*(1+'Workforce costs'!T$10)*(1+'Workforce costs'!T$11)</f>
        <v>0</v>
      </c>
      <c r="CY13" s="290">
        <f>BW13*'Workforce costs'!U$9*(1+'Workforce costs'!U$10)*(1+'Workforce costs'!U$11)</f>
        <v>0</v>
      </c>
      <c r="CZ13" s="290">
        <f>BX13*'Workforce costs'!V$9*(1+'Workforce costs'!V$10)*(1+'Workforce costs'!V$11)</f>
        <v>0</v>
      </c>
      <c r="DA13" s="290">
        <f>BY13*'Workforce costs'!W$9*(1+'Workforce costs'!W$10)*(1+'Workforce costs'!W$11)</f>
        <v>0</v>
      </c>
      <c r="DB13" s="290">
        <f>BZ13*'Workforce costs'!X$9*(1+'Workforce costs'!X$10)*(1+'Workforce costs'!X$11)</f>
        <v>0</v>
      </c>
      <c r="DC13" s="290">
        <f>CA13*'Workforce costs'!Y$9*(1+'Workforce costs'!Y$10)*(1+'Workforce costs'!Y$11)</f>
        <v>0</v>
      </c>
      <c r="DD13" s="290">
        <f>CB13*'Workforce costs'!Z$9*(1+'Workforce costs'!Z$10)*(1+'Workforce costs'!Z$11)</f>
        <v>0</v>
      </c>
      <c r="DE13" s="290">
        <f>CC13*'Workforce costs'!AA$9*(1+'Workforce costs'!AA$10)*(1+'Workforce costs'!AA$11)</f>
        <v>0</v>
      </c>
      <c r="DF13" s="290">
        <f>CD13*'Workforce costs'!AB$9*(1+'Workforce costs'!AB$10)*(1+'Workforce costs'!AB$11)</f>
        <v>0</v>
      </c>
    </row>
    <row r="14" spans="1:110" x14ac:dyDescent="0.3">
      <c r="A14" s="2" t="str">
        <f>Outputs!$A$4</f>
        <v>Australia</v>
      </c>
      <c r="B14" s="2" t="str">
        <f t="shared" si="3"/>
        <v>Australia ALL</v>
      </c>
      <c r="C14" s="30">
        <f>VLOOKUP($B14,Populations!$D$15:$H$1920,3,FALSE)</f>
        <v>26648878</v>
      </c>
      <c r="D14" s="255">
        <f>IF(OR($H14="General pop",$H14="Schools",$H14="Workplace",$H14="Skills Training",$H14="Digital Supports"),1,VLOOKUP($B14,Populations!$D$15:$H$1920,5,FALSE))</f>
        <v>1</v>
      </c>
      <c r="E14" s="88">
        <f>VLOOKUP(I14,Epidemiology!$C$10:$H$47,6,FALSE)</f>
        <v>100000</v>
      </c>
      <c r="F14" s="102" t="str">
        <f>'Care profiles'!R15</f>
        <v>n/a</v>
      </c>
      <c r="G14" s="15" t="str">
        <f>'Care profiles'!A15</f>
        <v>ALL</v>
      </c>
      <c r="H14" s="15" t="str">
        <f>'Care profiles'!B15</f>
        <v>General pop</v>
      </c>
      <c r="I14" s="15" t="str">
        <f>'Care profiles'!C15</f>
        <v>General pop</v>
      </c>
      <c r="J14" s="15" t="str">
        <f>'Care profiles'!D15</f>
        <v>Care profile</v>
      </c>
      <c r="K14" s="15" t="str">
        <f>'Care profiles'!E15</f>
        <v>Population-Level Suicide Prevention Communication Guidelines</v>
      </c>
      <c r="L14" s="104">
        <f>'Care profiles'!F15</f>
        <v>1</v>
      </c>
      <c r="M14" s="15" t="str">
        <f>'Care profiles'!G15</f>
        <v>n/a</v>
      </c>
      <c r="N14" s="15" t="str">
        <f>'Care profiles'!H15</f>
        <v>n/a</v>
      </c>
      <c r="O14" s="15" t="str">
        <f>'Care profiles'!I15</f>
        <v>n/a</v>
      </c>
      <c r="P14" s="15" t="str">
        <f>'Care profiles'!J15</f>
        <v>n/a</v>
      </c>
      <c r="Q14" s="15" t="str">
        <f>'Care profiles'!K15</f>
        <v>n/a</v>
      </c>
      <c r="R14" s="15" t="str">
        <f>'Care profiles'!M15</f>
        <v>Y</v>
      </c>
      <c r="S14" s="15" t="str">
        <f>'Care profiles'!O15</f>
        <v>N</v>
      </c>
      <c r="T14" s="15" t="str">
        <f>'Care profiles'!Q15</f>
        <v>N</v>
      </c>
      <c r="U14" s="30">
        <f t="shared" si="4"/>
        <v>26648878</v>
      </c>
      <c r="V14" s="30">
        <f t="shared" si="5"/>
        <v>26648878</v>
      </c>
      <c r="W14" s="30">
        <f>IF(M14="n/a",0,IF(O14="days",V14*M14*(1+(VLOOKUP(K14,'Bed parameters'!$A$9:$G$12,7,FALSE))),V14*M14))</f>
        <v>0</v>
      </c>
      <c r="X14" s="30">
        <f t="shared" si="6"/>
        <v>0</v>
      </c>
      <c r="Y14" s="30">
        <f t="shared" si="7"/>
        <v>0</v>
      </c>
      <c r="Z14" s="113">
        <f>_xlfn.IFNA(Y14/((VLOOKUP(K14,'Bed parameters'!$A$9:$G$12,3,FALSE))*(VLOOKUP(K14,'Bed parameters'!$A$9:$G$12,5,FALSE))),0)</f>
        <v>0</v>
      </c>
      <c r="AA14" s="30">
        <f t="shared" si="8"/>
        <v>0</v>
      </c>
      <c r="AB14" s="30">
        <f>_xlfn.IFNA(IF($O14="days",$Y14*(VLOOKUP($K14,'Bed parameters'!$A$9:$I$12,9,FALSE))*$F14*(VLOOKUP($Q14,'Workforce distribution'!$C$8:$AD$30,AB$7,FALSE)),IF($Q14="n/a",(IF($P14=AB$6,$X14*$F14,0)),$X14*$F14*(VLOOKUP($Q14,'Workforce distribution'!$C$8:$AD$30,AB$7,FALSE)))),0)</f>
        <v>0</v>
      </c>
      <c r="AC14" s="30">
        <f>_xlfn.IFNA(IF($O14="days",$Y14*(VLOOKUP($K14,'Bed parameters'!$A$9:$I$12,9,FALSE))*$F14*(VLOOKUP($Q14,'Workforce distribution'!$C$8:$AD$30,AC$7,FALSE)),IF($Q14="n/a",(IF($P14=AC$6,$X14*$F14,0)),$X14*$F14*(VLOOKUP($Q14,'Workforce distribution'!$C$8:$AD$30,AC$7,FALSE)))),0)</f>
        <v>0</v>
      </c>
      <c r="AD14" s="30">
        <f>_xlfn.IFNA(IF($O14="days",$Y14*(VLOOKUP($K14,'Bed parameters'!$A$9:$I$12,9,FALSE))*$F14*(VLOOKUP($Q14,'Workforce distribution'!$C$8:$AD$30,AD$7,FALSE)),IF($Q14="n/a",(IF($P14=AD$6,$X14*$F14,0)),$X14*$F14*(VLOOKUP($Q14,'Workforce distribution'!$C$8:$AD$30,AD$7,FALSE)))),0)</f>
        <v>0</v>
      </c>
      <c r="AE14" s="30">
        <f>_xlfn.IFNA(IF($O14="days",$Y14*(VLOOKUP($K14,'Bed parameters'!$A$9:$I$12,9,FALSE))*$F14*(VLOOKUP($Q14,'Workforce distribution'!$C$8:$AD$30,AE$7,FALSE)),IF($Q14="n/a",(IF($P14=AE$6,$X14*$F14,0)),$X14*$F14*(VLOOKUP($Q14,'Workforce distribution'!$C$8:$AD$30,AE$7,FALSE)))),0)</f>
        <v>0</v>
      </c>
      <c r="AF14" s="30">
        <f>_xlfn.IFNA(IF($O14="days",$Y14*(VLOOKUP($K14,'Bed parameters'!$A$9:$I$12,9,FALSE))*$F14*(VLOOKUP($Q14,'Workforce distribution'!$C$8:$AD$30,AF$7,FALSE)),IF($Q14="n/a",(IF($P14=AF$6,$X14*$F14,0)),$X14*$F14*(VLOOKUP($Q14,'Workforce distribution'!$C$8:$AD$30,AF$7,FALSE)))),0)</f>
        <v>0</v>
      </c>
      <c r="AG14" s="30">
        <f>_xlfn.IFNA(IF($O14="days",$Y14*(VLOOKUP($K14,'Bed parameters'!$A$9:$I$12,9,FALSE))*$F14*(VLOOKUP($Q14,'Workforce distribution'!$C$8:$AD$30,AG$7,FALSE)),IF($Q14="n/a",(IF($P14=AG$6,$X14*$F14,0)),$X14*$F14*(VLOOKUP($Q14,'Workforce distribution'!$C$8:$AD$30,AG$7,FALSE)))),0)</f>
        <v>0</v>
      </c>
      <c r="AH14" s="30">
        <f>_xlfn.IFNA(IF($O14="days",$Y14*(VLOOKUP($K14,'Bed parameters'!$A$9:$I$12,9,FALSE))*$F14*(VLOOKUP($Q14,'Workforce distribution'!$C$8:$AD$30,AH$7,FALSE)),IF($Q14="n/a",(IF($P14=AH$6,$X14*$F14,0)),$X14*$F14*(VLOOKUP($Q14,'Workforce distribution'!$C$8:$AD$30,AH$7,FALSE)))),0)</f>
        <v>0</v>
      </c>
      <c r="AI14" s="30">
        <f>_xlfn.IFNA(IF($O14="days",$Y14*(VLOOKUP($K14,'Bed parameters'!$A$9:$I$12,9,FALSE))*$F14*(VLOOKUP($Q14,'Workforce distribution'!$C$8:$AD$30,AI$7,FALSE)),IF($Q14="n/a",(IF($P14=AI$6,$X14*$F14,0)),$X14*$F14*(VLOOKUP($Q14,'Workforce distribution'!$C$8:$AD$30,AI$7,FALSE)))),0)</f>
        <v>0</v>
      </c>
      <c r="AJ14" s="30">
        <f>_xlfn.IFNA(IF($O14="days",$Y14*(VLOOKUP($K14,'Bed parameters'!$A$9:$I$12,9,FALSE))*$F14*(VLOOKUP($Q14,'Workforce distribution'!$C$8:$AD$30,AJ$7,FALSE)),IF($Q14="n/a",(IF($P14=AJ$6,$X14*$F14,0)),$X14*$F14*(VLOOKUP($Q14,'Workforce distribution'!$C$8:$AD$30,AJ$7,FALSE)))),0)</f>
        <v>0</v>
      </c>
      <c r="AK14" s="30">
        <f>_xlfn.IFNA(IF($O14="days",$Y14*(VLOOKUP($K14,'Bed parameters'!$A$9:$I$12,9,FALSE))*$F14*(VLOOKUP($Q14,'Workforce distribution'!$C$8:$AD$30,AK$7,FALSE)),IF($Q14="n/a",(IF($P14=AK$6,$X14*$F14,0)),$X14*$F14*(VLOOKUP($Q14,'Workforce distribution'!$C$8:$AD$30,AK$7,FALSE)))),0)</f>
        <v>0</v>
      </c>
      <c r="AL14" s="30">
        <f>_xlfn.IFNA(IF($O14="days",$Y14*(VLOOKUP($K14,'Bed parameters'!$A$9:$I$12,9,FALSE))*$F14*(VLOOKUP($Q14,'Workforce distribution'!$C$8:$AD$30,AL$7,FALSE)),IF($Q14="n/a",(IF($P14=AL$6,$X14*$F14,0)),$X14*$F14*(VLOOKUP($Q14,'Workforce distribution'!$C$8:$AD$30,AL$7,FALSE)))),0)</f>
        <v>0</v>
      </c>
      <c r="AM14" s="30">
        <f>_xlfn.IFNA(IF($O14="days",$Y14*(VLOOKUP($K14,'Bed parameters'!$A$9:$I$12,9,FALSE))*$F14*(VLOOKUP($Q14,'Workforce distribution'!$C$8:$AD$30,AM$7,FALSE)),IF($Q14="n/a",(IF($P14=AM$6,$X14*$F14,0)),$X14*$F14*(VLOOKUP($Q14,'Workforce distribution'!$C$8:$AD$30,AM$7,FALSE)))),0)</f>
        <v>0</v>
      </c>
      <c r="AN14" s="30">
        <f>_xlfn.IFNA(IF($O14="days",$Y14*(VLOOKUP($K14,'Bed parameters'!$A$9:$I$12,9,FALSE))*$F14*(VLOOKUP($Q14,'Workforce distribution'!$C$8:$AD$30,AN$7,FALSE)),IF($Q14="n/a",(IF($P14=AN$6,$X14*$F14,0)),$X14*$F14*(VLOOKUP($Q14,'Workforce distribution'!$C$8:$AD$30,AN$7,FALSE)))),0)</f>
        <v>0</v>
      </c>
      <c r="AO14" s="30">
        <f>_xlfn.IFNA(IF($O14="days",$Y14*(VLOOKUP($K14,'Bed parameters'!$A$9:$I$12,9,FALSE))*$F14*(VLOOKUP($Q14,'Workforce distribution'!$C$8:$AD$30,AO$7,FALSE)),IF($Q14="n/a",(IF($P14=AO$6,$X14*$F14,0)),$X14*$F14*(VLOOKUP($Q14,'Workforce distribution'!$C$8:$AD$30,AO$7,FALSE)))),0)</f>
        <v>0</v>
      </c>
      <c r="AP14" s="30">
        <f>_xlfn.IFNA(IF($O14="days",$Y14*(VLOOKUP($K14,'Bed parameters'!$A$9:$I$12,9,FALSE))*$F14*(VLOOKUP($Q14,'Workforce distribution'!$C$8:$AD$30,AP$7,FALSE)),IF($Q14="n/a",(IF($P14=AP$6,$X14*$F14,0)),$X14*$F14*(VLOOKUP($Q14,'Workforce distribution'!$C$8:$AD$30,AP$7,FALSE)))),0)</f>
        <v>0</v>
      </c>
      <c r="AQ14" s="30">
        <f>_xlfn.IFNA(IF($O14="days",$Y14*(VLOOKUP($K14,'Bed parameters'!$A$9:$I$12,9,FALSE))*$F14*(VLOOKUP($Q14,'Workforce distribution'!$C$8:$AD$30,AQ$7,FALSE)),IF($Q14="n/a",(IF($P14=AQ$6,$X14*$F14,0)),$X14*$F14*(VLOOKUP($Q14,'Workforce distribution'!$C$8:$AD$30,AQ$7,FALSE)))),0)</f>
        <v>0</v>
      </c>
      <c r="AR14" s="30">
        <f>_xlfn.IFNA(IF($O14="days",$Y14*(VLOOKUP($K14,'Bed parameters'!$A$9:$I$12,9,FALSE))*$F14*(VLOOKUP($Q14,'Workforce distribution'!$C$8:$AD$30,AR$7,FALSE)),IF($Q14="n/a",(IF($P14=AR$6,$X14*$F14,0)),$X14*$F14*(VLOOKUP($Q14,'Workforce distribution'!$C$8:$AD$30,AR$7,FALSE)))),0)</f>
        <v>0</v>
      </c>
      <c r="AS14" s="30">
        <f>_xlfn.IFNA(IF($O14="days",$Y14*(VLOOKUP($K14,'Bed parameters'!$A$9:$I$12,9,FALSE))*$F14*(VLOOKUP($Q14,'Workforce distribution'!$C$8:$AD$30,AS$7,FALSE)),IF($Q14="n/a",(IF($P14=AS$6,$X14*$F14,0)),$X14*$F14*(VLOOKUP($Q14,'Workforce distribution'!$C$8:$AD$30,AS$7,FALSE)))),0)</f>
        <v>0</v>
      </c>
      <c r="AT14" s="30">
        <f>_xlfn.IFNA(IF($O14="days",$Y14*(VLOOKUP($K14,'Bed parameters'!$A$9:$I$12,9,FALSE))*$F14*(VLOOKUP($Q14,'Workforce distribution'!$C$8:$AD$30,AT$7,FALSE)),IF($Q14="n/a",(IF($P14=AT$6,$X14*$F14,0)),$X14*$F14*(VLOOKUP($Q14,'Workforce distribution'!$C$8:$AD$30,AT$7,FALSE)))),0)</f>
        <v>0</v>
      </c>
      <c r="AU14" s="30">
        <f>_xlfn.IFNA(IF($O14="days",$Y14*(VLOOKUP($K14,'Bed parameters'!$A$9:$I$12,9,FALSE))*$F14*(VLOOKUP($Q14,'Workforce distribution'!$C$8:$AD$30,AU$7,FALSE)),IF($Q14="n/a",(IF($P14=AU$6,$X14*$F14,0)),$X14*$F14*(VLOOKUP($Q14,'Workforce distribution'!$C$8:$AD$30,AU$7,FALSE)))),0)</f>
        <v>0</v>
      </c>
      <c r="AV14" s="30">
        <f>_xlfn.IFNA(IF($O14="days",$Y14*(VLOOKUP($K14,'Bed parameters'!$A$9:$I$12,9,FALSE))*$F14*(VLOOKUP($Q14,'Workforce distribution'!$C$8:$AD$30,AV$7,FALSE)),IF($Q14="n/a",(IF($P14=AV$6,$X14*$F14,0)),$X14*$F14*(VLOOKUP($Q14,'Workforce distribution'!$C$8:$AD$30,AV$7,FALSE)))),0)</f>
        <v>0</v>
      </c>
      <c r="AW14" s="30">
        <f>_xlfn.IFNA(IF($O14="days",$Y14*(VLOOKUP($K14,'Bed parameters'!$A$9:$I$12,9,FALSE))*$F14*(VLOOKUP($Q14,'Workforce distribution'!$C$8:$AD$30,AW$7,FALSE)),IF($Q14="n/a",(IF($P14=AW$6,$X14*$F14,0)),$X14*$F14*(VLOOKUP($Q14,'Workforce distribution'!$C$8:$AD$30,AW$7,FALSE)))),0)</f>
        <v>0</v>
      </c>
      <c r="AX14" s="30">
        <f>_xlfn.IFNA(IF($O14="days",$Y14*(VLOOKUP($K14,'Bed parameters'!$A$9:$I$12,9,FALSE))*$F14*(VLOOKUP($Q14,'Workforce distribution'!$C$8:$AD$30,AX$7,FALSE)),IF($Q14="n/a",(IF($P14=AX$6,$X14*$F14,0)),$X14*$F14*(VLOOKUP($Q14,'Workforce distribution'!$C$8:$AD$30,AX$7,FALSE)))),0)</f>
        <v>0</v>
      </c>
      <c r="AY14" s="30">
        <f>_xlfn.IFNA(IF($O14="days",$Y14*(VLOOKUP($K14,'Bed parameters'!$A$9:$I$12,9,FALSE))*$F14*(VLOOKUP($Q14,'Workforce distribution'!$C$8:$AD$30,AY$7,FALSE)),IF($Q14="n/a",(IF($P14=AY$6,$X14*$F14,0)),$X14*$F14*(VLOOKUP($Q14,'Workforce distribution'!$C$8:$AD$30,AY$7,FALSE)))),0)</f>
        <v>0</v>
      </c>
      <c r="AZ14" s="30">
        <f>_xlfn.IFNA(IF($O14="days",$Y14*(VLOOKUP($K14,'Bed parameters'!$A$9:$I$12,9,FALSE))*$F14*(VLOOKUP($Q14,'Workforce distribution'!$C$8:$AD$30,AZ$7,FALSE)),IF($Q14="n/a",(IF($P14=AZ$6,$X14*$F14,0)),$X14*$F14*(VLOOKUP($Q14,'Workforce distribution'!$C$8:$AD$30,AZ$7,FALSE)))),0)</f>
        <v>0</v>
      </c>
      <c r="BA14" s="30">
        <f>_xlfn.IFNA(IF($O14="days",$Y14*(VLOOKUP($K14,'Bed parameters'!$A$9:$I$12,9,FALSE))*$F14*(VLOOKUP($Q14,'Workforce distribution'!$C$8:$AD$30,BA$7,FALSE)),IF($Q14="n/a",(IF($P14=BA$6,$X14*$F14,0)),$X14*$F14*(VLOOKUP($Q14,'Workforce distribution'!$C$8:$AD$30,BA$7,FALSE)))),0)</f>
        <v>0</v>
      </c>
      <c r="BB14" s="30">
        <f>_xlfn.IFNA(IF($O14="days",$Y14*(VLOOKUP($K14,'Bed parameters'!$A$9:$I$12,9,FALSE))*$F14*(VLOOKUP($Q14,'Workforce distribution'!$C$8:$AD$30,BB$7,FALSE)),IF($Q14="n/a",(IF($P14=BB$6,$X14*$F14,0)),$X14*$F14*(VLOOKUP($Q14,'Workforce distribution'!$C$8:$AD$30,BB$7,FALSE)))),0)</f>
        <v>0</v>
      </c>
      <c r="BC14" s="149">
        <f t="shared" si="9"/>
        <v>0</v>
      </c>
      <c r="BD14" s="288">
        <f>IF($Q14="n/a",(IF('Workforce hours'!D$30=0,0,(AB14/'Workforce hours'!D$30))),(IF(VLOOKUP($Q14,'Workforce hours'!$C$8:$AD$30,BD$7,FALSE)=0,0,(AB14/(VLOOKUP($Q14,'Workforce hours'!$C$8:$AD$30,BD$7,FALSE))))))</f>
        <v>0</v>
      </c>
      <c r="BE14" s="288">
        <f>IF($Q14="n/a",(IF('Workforce hours'!E$30=0,0,(AC14/'Workforce hours'!E$30))),(IF(VLOOKUP($Q14,'Workforce hours'!$C$8:$AD$30,BE$7,FALSE)=0,0,(AC14/(VLOOKUP($Q14,'Workforce hours'!$C$8:$AD$30,BE$7,FALSE))))))</f>
        <v>0</v>
      </c>
      <c r="BF14" s="288">
        <f>IF($Q14="n/a",(IF('Workforce hours'!F$30=0,0,(AD14/'Workforce hours'!F$30))),(IF(VLOOKUP($Q14,'Workforce hours'!$C$8:$AD$30,BF$7,FALSE)=0,0,(AD14/(VLOOKUP($Q14,'Workforce hours'!$C$8:$AD$30,BF$7,FALSE))))))</f>
        <v>0</v>
      </c>
      <c r="BG14" s="288">
        <f>IF($Q14="n/a",(IF('Workforce hours'!G$30=0,0,(AE14/'Workforce hours'!G$30))),(IF(VLOOKUP($Q14,'Workforce hours'!$C$8:$AD$30,BG$7,FALSE)=0,0,(AE14/(VLOOKUP($Q14,'Workforce hours'!$C$8:$AD$30,BG$7,FALSE))))))</f>
        <v>0</v>
      </c>
      <c r="BH14" s="288">
        <f>IF($Q14="n/a",(IF('Workforce hours'!H$30=0,0,(AF14/'Workforce hours'!H$30))),(IF(VLOOKUP($Q14,'Workforce hours'!$C$8:$AD$30,BH$7,FALSE)=0,0,(AF14/(VLOOKUP($Q14,'Workforce hours'!$C$8:$AD$30,BH$7,FALSE))))))</f>
        <v>0</v>
      </c>
      <c r="BI14" s="288">
        <f>IF($Q14="n/a",(IF('Workforce hours'!I$30=0,0,(AG14/'Workforce hours'!I$30))),(IF(VLOOKUP($Q14,'Workforce hours'!$C$8:$AD$30,BI$7,FALSE)=0,0,(AG14/(VLOOKUP($Q14,'Workforce hours'!$C$8:$AD$30,BI$7,FALSE))))))</f>
        <v>0</v>
      </c>
      <c r="BJ14" s="288">
        <f>IF($Q14="n/a",(IF('Workforce hours'!J$30=0,0,(AH14/'Workforce hours'!J$30))),(IF(VLOOKUP($Q14,'Workforce hours'!$C$8:$AD$30,BJ$7,FALSE)=0,0,(AH14/(VLOOKUP($Q14,'Workforce hours'!$C$8:$AD$30,BJ$7,FALSE))))))</f>
        <v>0</v>
      </c>
      <c r="BK14" s="288">
        <f>IF($Q14="n/a",(IF('Workforce hours'!K$30=0,0,(AI14/'Workforce hours'!K$30))),(IF(VLOOKUP($Q14,'Workforce hours'!$C$8:$AD$30,BK$7,FALSE)=0,0,(AI14/(VLOOKUP($Q14,'Workforce hours'!$C$8:$AD$30,BK$7,FALSE))))))</f>
        <v>0</v>
      </c>
      <c r="BL14" s="288">
        <f>IF($Q14="n/a",(IF('Workforce hours'!L$30=0,0,(AJ14/'Workforce hours'!L$30))),(IF(VLOOKUP($Q14,'Workforce hours'!$C$8:$AD$30,BL$7,FALSE)=0,0,(AJ14/(VLOOKUP($Q14,'Workforce hours'!$C$8:$AD$30,BL$7,FALSE))))))</f>
        <v>0</v>
      </c>
      <c r="BM14" s="288">
        <f>IF($Q14="n/a",(IF('Workforce hours'!M$30=0,0,(AK14/'Workforce hours'!M$30))),(IF(VLOOKUP($Q14,'Workforce hours'!$C$8:$AD$30,BM$7,FALSE)=0,0,(AK14/(VLOOKUP($Q14,'Workforce hours'!$C$8:$AD$30,BM$7,FALSE))))))</f>
        <v>0</v>
      </c>
      <c r="BN14" s="288">
        <f>IF($Q14="n/a",(IF('Workforce hours'!N$30=0,0,(AL14/'Workforce hours'!N$30))),(IF(VLOOKUP($Q14,'Workforce hours'!$C$8:$AD$30,BN$7,FALSE)=0,0,(AL14/(VLOOKUP($Q14,'Workforce hours'!$C$8:$AD$30,BN$7,FALSE))))))</f>
        <v>0</v>
      </c>
      <c r="BO14" s="288">
        <f>IF($Q14="n/a",(IF('Workforce hours'!O$30=0,0,(AM14/'Workforce hours'!O$30))),(IF(VLOOKUP($Q14,'Workforce hours'!$C$8:$AD$30,BO$7,FALSE)=0,0,(AM14/(VLOOKUP($Q14,'Workforce hours'!$C$8:$AD$30,BO$7,FALSE))))))</f>
        <v>0</v>
      </c>
      <c r="BP14" s="288">
        <f>IF($Q14="n/a",(IF('Workforce hours'!P$30=0,0,(AN14/'Workforce hours'!P$30))),(IF(VLOOKUP($Q14,'Workforce hours'!$C$8:$AD$30,BP$7,FALSE)=0,0,(AN14/(VLOOKUP($Q14,'Workforce hours'!$C$8:$AD$30,BP$7,FALSE))))))</f>
        <v>0</v>
      </c>
      <c r="BQ14" s="288">
        <f>IF($Q14="n/a",(IF('Workforce hours'!Q$30=0,0,(AO14/'Workforce hours'!Q$30))),(IF(VLOOKUP($Q14,'Workforce hours'!$C$8:$AD$30,BQ$7,FALSE)=0,0,(AO14/(VLOOKUP($Q14,'Workforce hours'!$C$8:$AD$30,BQ$7,FALSE))))))</f>
        <v>0</v>
      </c>
      <c r="BR14" s="288">
        <f>IF($Q14="n/a",(IF('Workforce hours'!R$30=0,0,(AP14/'Workforce hours'!R$30))),(IF(VLOOKUP($Q14,'Workforce hours'!$C$8:$AD$30,BR$7,FALSE)=0,0,(AP14/(VLOOKUP($Q14,'Workforce hours'!$C$8:$AD$30,BR$7,FALSE))))))</f>
        <v>0</v>
      </c>
      <c r="BS14" s="288">
        <f>IF($Q14="n/a",(IF('Workforce hours'!S$30=0,0,(AQ14/'Workforce hours'!S$30))),(IF(VLOOKUP($Q14,'Workforce hours'!$C$8:$AD$30,BS$7,FALSE)=0,0,(AQ14/(VLOOKUP($Q14,'Workforce hours'!$C$8:$AD$30,BS$7,FALSE))))))</f>
        <v>0</v>
      </c>
      <c r="BT14" s="288">
        <f>IF($Q14="n/a",(IF('Workforce hours'!T$30=0,0,(AR14/'Workforce hours'!T$30))),(IF(VLOOKUP($Q14,'Workforce hours'!$C$8:$AD$30,BT$7,FALSE)=0,0,(AR14/(VLOOKUP($Q14,'Workforce hours'!$C$8:$AD$30,BT$7,FALSE))))))</f>
        <v>0</v>
      </c>
      <c r="BU14" s="288">
        <f>IF($Q14="n/a",(IF('Workforce hours'!U$30=0,0,(AS14/'Workforce hours'!U$30))),(IF(VLOOKUP($Q14,'Workforce hours'!$C$8:$AD$30,BU$7,FALSE)=0,0,(AS14/(VLOOKUP($Q14,'Workforce hours'!$C$8:$AD$30,BU$7,FALSE))))))</f>
        <v>0</v>
      </c>
      <c r="BV14" s="288">
        <f>IF($Q14="n/a",(IF('Workforce hours'!V$30=0,0,(AT14/'Workforce hours'!V$30))),(IF(VLOOKUP($Q14,'Workforce hours'!$C$8:$AD$30,BV$7,FALSE)=0,0,(AT14/(VLOOKUP($Q14,'Workforce hours'!$C$8:$AD$30,BV$7,FALSE))))))</f>
        <v>0</v>
      </c>
      <c r="BW14" s="288">
        <f>IF($Q14="n/a",(IF('Workforce hours'!W$30=0,0,(AU14/'Workforce hours'!W$30))),(IF(VLOOKUP($Q14,'Workforce hours'!$C$8:$AD$30,BW$7,FALSE)=0,0,(AU14/(VLOOKUP($Q14,'Workforce hours'!$C$8:$AD$30,BW$7,FALSE))))))</f>
        <v>0</v>
      </c>
      <c r="BX14" s="288">
        <f>IF($Q14="n/a",(IF('Workforce hours'!X$30=0,0,(AV14/'Workforce hours'!X$30))),(IF(VLOOKUP($Q14,'Workforce hours'!$C$8:$AD$30,BX$7,FALSE)=0,0,(AV14/(VLOOKUP($Q14,'Workforce hours'!$C$8:$AD$30,BX$7,FALSE))))))</f>
        <v>0</v>
      </c>
      <c r="BY14" s="288">
        <f>IF($Q14="n/a",(IF('Workforce hours'!Y$30=0,0,(AW14/'Workforce hours'!Y$30))),(IF(VLOOKUP($Q14,'Workforce hours'!$C$8:$AD$30,BY$7,FALSE)=0,0,(AW14/(VLOOKUP($Q14,'Workforce hours'!$C$8:$AD$30,BY$7,FALSE))))))</f>
        <v>0</v>
      </c>
      <c r="BZ14" s="288">
        <f>IF($Q14="n/a",(IF('Workforce hours'!Z$30=0,0,(AX14/'Workforce hours'!Z$30))),(IF(VLOOKUP($Q14,'Workforce hours'!$C$8:$AD$30,BZ$7,FALSE)=0,0,(AX14/(VLOOKUP($Q14,'Workforce hours'!$C$8:$AD$30,BZ$7,FALSE))))))</f>
        <v>0</v>
      </c>
      <c r="CA14" s="288">
        <f>IF($Q14="n/a",(IF('Workforce hours'!AA$30=0,0,(AY14/'Workforce hours'!AA$30))),(IF(VLOOKUP($Q14,'Workforce hours'!$C$8:$AD$30,CA$7,FALSE)=0,0,(AY14/(VLOOKUP($Q14,'Workforce hours'!$C$8:$AD$30,CA$7,FALSE))))))</f>
        <v>0</v>
      </c>
      <c r="CB14" s="288">
        <f>IF($Q14="n/a",(IF('Workforce hours'!AB$30=0,0,(AZ14/'Workforce hours'!AB$30))),(IF(VLOOKUP($Q14,'Workforce hours'!$C$8:$AD$30,CB$7,FALSE)=0,0,(AZ14/(VLOOKUP($Q14,'Workforce hours'!$C$8:$AD$30,CB$7,FALSE))))))</f>
        <v>0</v>
      </c>
      <c r="CC14" s="288">
        <f>IF($Q14="n/a",(IF('Workforce hours'!AC$30=0,0,(BA14/'Workforce hours'!AC$30))),(IF(VLOOKUP($Q14,'Workforce hours'!$C$8:$AD$30,CC$7,FALSE)=0,0,(BA14/(VLOOKUP($Q14,'Workforce hours'!$C$8:$AD$30,CC$7,FALSE))))))</f>
        <v>0</v>
      </c>
      <c r="CD14" s="288">
        <f>IF($Q14="n/a",(IF('Workforce hours'!AD$30=0,0,(BB14/'Workforce hours'!AD$30))),(IF(VLOOKUP($Q14,'Workforce hours'!$C$8:$AD$30,CD$7,FALSE)=0,0,(BB14/(VLOOKUP($Q14,'Workforce hours'!$C$8:$AD$30,CD$7,FALSE))))))</f>
        <v>0</v>
      </c>
      <c r="CE14" s="289">
        <f t="shared" si="10"/>
        <v>0</v>
      </c>
      <c r="CF14" s="290">
        <f>BD14*'Workforce costs'!B$9*(1+'Workforce costs'!B$10)*(1+'Workforce costs'!B$11)</f>
        <v>0</v>
      </c>
      <c r="CG14" s="290">
        <f>BE14*'Workforce costs'!C$9*(1+'Workforce costs'!C$10)*(1+'Workforce costs'!C$11)</f>
        <v>0</v>
      </c>
      <c r="CH14" s="290">
        <f>BF14*'Workforce costs'!D$9*(1+'Workforce costs'!D$10)*(1+'Workforce costs'!D$11)</f>
        <v>0</v>
      </c>
      <c r="CI14" s="290">
        <f>BG14*'Workforce costs'!E$9*(1+'Workforce costs'!E$10)*(1+'Workforce costs'!E$11)</f>
        <v>0</v>
      </c>
      <c r="CJ14" s="290">
        <f>BH14*'Workforce costs'!F$9*(1+'Workforce costs'!F$10)*(1+'Workforce costs'!F$11)</f>
        <v>0</v>
      </c>
      <c r="CK14" s="290">
        <f>BI14*'Workforce costs'!G$9*(1+'Workforce costs'!G$10)*(1+'Workforce costs'!G$11)</f>
        <v>0</v>
      </c>
      <c r="CL14" s="290">
        <f>BJ14*'Workforce costs'!H$9*(1+'Workforce costs'!H$10)*(1+'Workforce costs'!H$11)</f>
        <v>0</v>
      </c>
      <c r="CM14" s="290">
        <f>BK14*'Workforce costs'!I$9*(1+'Workforce costs'!I$10)*(1+'Workforce costs'!I$11)</f>
        <v>0</v>
      </c>
      <c r="CN14" s="290">
        <f>BL14*'Workforce costs'!J$9*(1+'Workforce costs'!J$10)*(1+'Workforce costs'!J$11)</f>
        <v>0</v>
      </c>
      <c r="CO14" s="290">
        <f>BM14*'Workforce costs'!K$9*(1+'Workforce costs'!K$10)*(1+'Workforce costs'!K$11)</f>
        <v>0</v>
      </c>
      <c r="CP14" s="290">
        <f>BN14*'Workforce costs'!L$9*(1+'Workforce costs'!L$10)*(1+'Workforce costs'!L$11)</f>
        <v>0</v>
      </c>
      <c r="CQ14" s="290">
        <f>BO14*'Workforce costs'!M$9*(1+'Workforce costs'!M$10)*(1+'Workforce costs'!M$11)</f>
        <v>0</v>
      </c>
      <c r="CR14" s="290">
        <f>BP14*'Workforce costs'!N$9*(1+'Workforce costs'!N$10)*(1+'Workforce costs'!N$11)</f>
        <v>0</v>
      </c>
      <c r="CS14" s="290">
        <f>BQ14*'Workforce costs'!O$9*(1+'Workforce costs'!O$10)*(1+'Workforce costs'!O$11)</f>
        <v>0</v>
      </c>
      <c r="CT14" s="290">
        <f>BR14*'Workforce costs'!P$9*(1+'Workforce costs'!P$10)*(1+'Workforce costs'!P$11)</f>
        <v>0</v>
      </c>
      <c r="CU14" s="290">
        <f>BS14*'Workforce costs'!Q$9*(1+'Workforce costs'!Q$10)*(1+'Workforce costs'!Q$11)</f>
        <v>0</v>
      </c>
      <c r="CV14" s="290">
        <f>BT14*'Workforce costs'!R$9*(1+'Workforce costs'!R$10)*(1+'Workforce costs'!R$11)</f>
        <v>0</v>
      </c>
      <c r="CW14" s="290">
        <f>BU14*'Workforce costs'!S$9*(1+'Workforce costs'!S$10)*(1+'Workforce costs'!S$11)</f>
        <v>0</v>
      </c>
      <c r="CX14" s="290">
        <f>BV14*'Workforce costs'!T$9*(1+'Workforce costs'!T$10)*(1+'Workforce costs'!T$11)</f>
        <v>0</v>
      </c>
      <c r="CY14" s="290">
        <f>BW14*'Workforce costs'!U$9*(1+'Workforce costs'!U$10)*(1+'Workforce costs'!U$11)</f>
        <v>0</v>
      </c>
      <c r="CZ14" s="290">
        <f>BX14*'Workforce costs'!V$9*(1+'Workforce costs'!V$10)*(1+'Workforce costs'!V$11)</f>
        <v>0</v>
      </c>
      <c r="DA14" s="290">
        <f>BY14*'Workforce costs'!W$9*(1+'Workforce costs'!W$10)*(1+'Workforce costs'!W$11)</f>
        <v>0</v>
      </c>
      <c r="DB14" s="290">
        <f>BZ14*'Workforce costs'!X$9*(1+'Workforce costs'!X$10)*(1+'Workforce costs'!X$11)</f>
        <v>0</v>
      </c>
      <c r="DC14" s="290">
        <f>CA14*'Workforce costs'!Y$9*(1+'Workforce costs'!Y$10)*(1+'Workforce costs'!Y$11)</f>
        <v>0</v>
      </c>
      <c r="DD14" s="290">
        <f>CB14*'Workforce costs'!Z$9*(1+'Workforce costs'!Z$10)*(1+'Workforce costs'!Z$11)</f>
        <v>0</v>
      </c>
      <c r="DE14" s="290">
        <f>CC14*'Workforce costs'!AA$9*(1+'Workforce costs'!AA$10)*(1+'Workforce costs'!AA$11)</f>
        <v>0</v>
      </c>
      <c r="DF14" s="290">
        <f>CD14*'Workforce costs'!AB$9*(1+'Workforce costs'!AB$10)*(1+'Workforce costs'!AB$11)</f>
        <v>0</v>
      </c>
    </row>
    <row r="15" spans="1:110" x14ac:dyDescent="0.3">
      <c r="A15" s="2" t="str">
        <f>Outputs!$A$4</f>
        <v>Australia</v>
      </c>
      <c r="B15" s="2" t="str">
        <f t="shared" si="3"/>
        <v>Australia ALL</v>
      </c>
      <c r="C15" s="30">
        <f>VLOOKUP($B15,Populations!$D$15:$H$1920,3,FALSE)</f>
        <v>26648878</v>
      </c>
      <c r="D15" s="255">
        <f>IF(OR($H15="General pop",$H15="Schools",$H15="Workplace",$H15="Skills Training",$H15="Digital Supports"),1,VLOOKUP($B15,Populations!$D$15:$H$1920,5,FALSE))</f>
        <v>1</v>
      </c>
      <c r="E15" s="88">
        <f>VLOOKUP(I15,Epidemiology!$C$10:$H$47,6,FALSE)</f>
        <v>100000</v>
      </c>
      <c r="F15" s="102" t="str">
        <f>'Care profiles'!R16</f>
        <v>n/a</v>
      </c>
      <c r="G15" s="15" t="str">
        <f>'Care profiles'!A16</f>
        <v>ALL</v>
      </c>
      <c r="H15" s="15" t="str">
        <f>'Care profiles'!B16</f>
        <v>General pop</v>
      </c>
      <c r="I15" s="15" t="str">
        <f>'Care profiles'!C16</f>
        <v>General pop</v>
      </c>
      <c r="J15" s="15" t="str">
        <f>'Care profiles'!D16</f>
        <v>Care profile</v>
      </c>
      <c r="K15" s="15" t="str">
        <f>'Care profiles'!E16</f>
        <v>Psychoeducation – General, Media-Based</v>
      </c>
      <c r="L15" s="104">
        <f>'Care profiles'!F16</f>
        <v>1</v>
      </c>
      <c r="M15" s="15" t="str">
        <f>'Care profiles'!G16</f>
        <v>n/a</v>
      </c>
      <c r="N15" s="15" t="str">
        <f>'Care profiles'!H16</f>
        <v>n/a</v>
      </c>
      <c r="O15" s="15" t="str">
        <f>'Care profiles'!I16</f>
        <v>n/a</v>
      </c>
      <c r="P15" s="15" t="str">
        <f>'Care profiles'!J16</f>
        <v>n/a</v>
      </c>
      <c r="Q15" s="15" t="str">
        <f>'Care profiles'!K16</f>
        <v>n/a</v>
      </c>
      <c r="R15" s="15" t="str">
        <f>'Care profiles'!M16</f>
        <v>Y</v>
      </c>
      <c r="S15" s="15" t="str">
        <f>'Care profiles'!O16</f>
        <v>Y</v>
      </c>
      <c r="T15" s="15" t="str">
        <f>'Care profiles'!Q16</f>
        <v>N</v>
      </c>
      <c r="U15" s="30">
        <f t="shared" si="4"/>
        <v>26648878</v>
      </c>
      <c r="V15" s="30">
        <f t="shared" si="5"/>
        <v>26648878</v>
      </c>
      <c r="W15" s="30">
        <f>IF(M15="n/a",0,IF(O15="days",V15*M15*(1+(VLOOKUP(K15,'Bed parameters'!$A$9:$G$12,7,FALSE))),V15*M15))</f>
        <v>0</v>
      </c>
      <c r="X15" s="30">
        <f t="shared" si="6"/>
        <v>0</v>
      </c>
      <c r="Y15" s="30">
        <f t="shared" si="7"/>
        <v>0</v>
      </c>
      <c r="Z15" s="113">
        <f>_xlfn.IFNA(Y15/((VLOOKUP(K15,'Bed parameters'!$A$9:$G$12,3,FALSE))*(VLOOKUP(K15,'Bed parameters'!$A$9:$G$12,5,FALSE))),0)</f>
        <v>0</v>
      </c>
      <c r="AA15" s="30">
        <f t="shared" si="8"/>
        <v>0</v>
      </c>
      <c r="AB15" s="30">
        <f>_xlfn.IFNA(IF($O15="days",$Y15*(VLOOKUP($K15,'Bed parameters'!$A$9:$I$12,9,FALSE))*$F15*(VLOOKUP($Q15,'Workforce distribution'!$C$8:$AD$30,AB$7,FALSE)),IF($Q15="n/a",(IF($P15=AB$6,$X15*$F15,0)),$X15*$F15*(VLOOKUP($Q15,'Workforce distribution'!$C$8:$AD$30,AB$7,FALSE)))),0)</f>
        <v>0</v>
      </c>
      <c r="AC15" s="30">
        <f>_xlfn.IFNA(IF($O15="days",$Y15*(VLOOKUP($K15,'Bed parameters'!$A$9:$I$12,9,FALSE))*$F15*(VLOOKUP($Q15,'Workforce distribution'!$C$8:$AD$30,AC$7,FALSE)),IF($Q15="n/a",(IF($P15=AC$6,$X15*$F15,0)),$X15*$F15*(VLOOKUP($Q15,'Workforce distribution'!$C$8:$AD$30,AC$7,FALSE)))),0)</f>
        <v>0</v>
      </c>
      <c r="AD15" s="30">
        <f>_xlfn.IFNA(IF($O15="days",$Y15*(VLOOKUP($K15,'Bed parameters'!$A$9:$I$12,9,FALSE))*$F15*(VLOOKUP($Q15,'Workforce distribution'!$C$8:$AD$30,AD$7,FALSE)),IF($Q15="n/a",(IF($P15=AD$6,$X15*$F15,0)),$X15*$F15*(VLOOKUP($Q15,'Workforce distribution'!$C$8:$AD$30,AD$7,FALSE)))),0)</f>
        <v>0</v>
      </c>
      <c r="AE15" s="30">
        <f>_xlfn.IFNA(IF($O15="days",$Y15*(VLOOKUP($K15,'Bed parameters'!$A$9:$I$12,9,FALSE))*$F15*(VLOOKUP($Q15,'Workforce distribution'!$C$8:$AD$30,AE$7,FALSE)),IF($Q15="n/a",(IF($P15=AE$6,$X15*$F15,0)),$X15*$F15*(VLOOKUP($Q15,'Workforce distribution'!$C$8:$AD$30,AE$7,FALSE)))),0)</f>
        <v>0</v>
      </c>
      <c r="AF15" s="30">
        <f>_xlfn.IFNA(IF($O15="days",$Y15*(VLOOKUP($K15,'Bed parameters'!$A$9:$I$12,9,FALSE))*$F15*(VLOOKUP($Q15,'Workforce distribution'!$C$8:$AD$30,AF$7,FALSE)),IF($Q15="n/a",(IF($P15=AF$6,$X15*$F15,0)),$X15*$F15*(VLOOKUP($Q15,'Workforce distribution'!$C$8:$AD$30,AF$7,FALSE)))),0)</f>
        <v>0</v>
      </c>
      <c r="AG15" s="30">
        <f>_xlfn.IFNA(IF($O15="days",$Y15*(VLOOKUP($K15,'Bed parameters'!$A$9:$I$12,9,FALSE))*$F15*(VLOOKUP($Q15,'Workforce distribution'!$C$8:$AD$30,AG$7,FALSE)),IF($Q15="n/a",(IF($P15=AG$6,$X15*$F15,0)),$X15*$F15*(VLOOKUP($Q15,'Workforce distribution'!$C$8:$AD$30,AG$7,FALSE)))),0)</f>
        <v>0</v>
      </c>
      <c r="AH15" s="30">
        <f>_xlfn.IFNA(IF($O15="days",$Y15*(VLOOKUP($K15,'Bed parameters'!$A$9:$I$12,9,FALSE))*$F15*(VLOOKUP($Q15,'Workforce distribution'!$C$8:$AD$30,AH$7,FALSE)),IF($Q15="n/a",(IF($P15=AH$6,$X15*$F15,0)),$X15*$F15*(VLOOKUP($Q15,'Workforce distribution'!$C$8:$AD$30,AH$7,FALSE)))),0)</f>
        <v>0</v>
      </c>
      <c r="AI15" s="30">
        <f>_xlfn.IFNA(IF($O15="days",$Y15*(VLOOKUP($K15,'Bed parameters'!$A$9:$I$12,9,FALSE))*$F15*(VLOOKUP($Q15,'Workforce distribution'!$C$8:$AD$30,AI$7,FALSE)),IF($Q15="n/a",(IF($P15=AI$6,$X15*$F15,0)),$X15*$F15*(VLOOKUP($Q15,'Workforce distribution'!$C$8:$AD$30,AI$7,FALSE)))),0)</f>
        <v>0</v>
      </c>
      <c r="AJ15" s="30">
        <f>_xlfn.IFNA(IF($O15="days",$Y15*(VLOOKUP($K15,'Bed parameters'!$A$9:$I$12,9,FALSE))*$F15*(VLOOKUP($Q15,'Workforce distribution'!$C$8:$AD$30,AJ$7,FALSE)),IF($Q15="n/a",(IF($P15=AJ$6,$X15*$F15,0)),$X15*$F15*(VLOOKUP($Q15,'Workforce distribution'!$C$8:$AD$30,AJ$7,FALSE)))),0)</f>
        <v>0</v>
      </c>
      <c r="AK15" s="30">
        <f>_xlfn.IFNA(IF($O15="days",$Y15*(VLOOKUP($K15,'Bed parameters'!$A$9:$I$12,9,FALSE))*$F15*(VLOOKUP($Q15,'Workforce distribution'!$C$8:$AD$30,AK$7,FALSE)),IF($Q15="n/a",(IF($P15=AK$6,$X15*$F15,0)),$X15*$F15*(VLOOKUP($Q15,'Workforce distribution'!$C$8:$AD$30,AK$7,FALSE)))),0)</f>
        <v>0</v>
      </c>
      <c r="AL15" s="30">
        <f>_xlfn.IFNA(IF($O15="days",$Y15*(VLOOKUP($K15,'Bed parameters'!$A$9:$I$12,9,FALSE))*$F15*(VLOOKUP($Q15,'Workforce distribution'!$C$8:$AD$30,AL$7,FALSE)),IF($Q15="n/a",(IF($P15=AL$6,$X15*$F15,0)),$X15*$F15*(VLOOKUP($Q15,'Workforce distribution'!$C$8:$AD$30,AL$7,FALSE)))),0)</f>
        <v>0</v>
      </c>
      <c r="AM15" s="30">
        <f>_xlfn.IFNA(IF($O15="days",$Y15*(VLOOKUP($K15,'Bed parameters'!$A$9:$I$12,9,FALSE))*$F15*(VLOOKUP($Q15,'Workforce distribution'!$C$8:$AD$30,AM$7,FALSE)),IF($Q15="n/a",(IF($P15=AM$6,$X15*$F15,0)),$X15*$F15*(VLOOKUP($Q15,'Workforce distribution'!$C$8:$AD$30,AM$7,FALSE)))),0)</f>
        <v>0</v>
      </c>
      <c r="AN15" s="30">
        <f>_xlfn.IFNA(IF($O15="days",$Y15*(VLOOKUP($K15,'Bed parameters'!$A$9:$I$12,9,FALSE))*$F15*(VLOOKUP($Q15,'Workforce distribution'!$C$8:$AD$30,AN$7,FALSE)),IF($Q15="n/a",(IF($P15=AN$6,$X15*$F15,0)),$X15*$F15*(VLOOKUP($Q15,'Workforce distribution'!$C$8:$AD$30,AN$7,FALSE)))),0)</f>
        <v>0</v>
      </c>
      <c r="AO15" s="30">
        <f>_xlfn.IFNA(IF($O15="days",$Y15*(VLOOKUP($K15,'Bed parameters'!$A$9:$I$12,9,FALSE))*$F15*(VLOOKUP($Q15,'Workforce distribution'!$C$8:$AD$30,AO$7,FALSE)),IF($Q15="n/a",(IF($P15=AO$6,$X15*$F15,0)),$X15*$F15*(VLOOKUP($Q15,'Workforce distribution'!$C$8:$AD$30,AO$7,FALSE)))),0)</f>
        <v>0</v>
      </c>
      <c r="AP15" s="30">
        <f>_xlfn.IFNA(IF($O15="days",$Y15*(VLOOKUP($K15,'Bed parameters'!$A$9:$I$12,9,FALSE))*$F15*(VLOOKUP($Q15,'Workforce distribution'!$C$8:$AD$30,AP$7,FALSE)),IF($Q15="n/a",(IF($P15=AP$6,$X15*$F15,0)),$X15*$F15*(VLOOKUP($Q15,'Workforce distribution'!$C$8:$AD$30,AP$7,FALSE)))),0)</f>
        <v>0</v>
      </c>
      <c r="AQ15" s="30">
        <f>_xlfn.IFNA(IF($O15="days",$Y15*(VLOOKUP($K15,'Bed parameters'!$A$9:$I$12,9,FALSE))*$F15*(VLOOKUP($Q15,'Workforce distribution'!$C$8:$AD$30,AQ$7,FALSE)),IF($Q15="n/a",(IF($P15=AQ$6,$X15*$F15,0)),$X15*$F15*(VLOOKUP($Q15,'Workforce distribution'!$C$8:$AD$30,AQ$7,FALSE)))),0)</f>
        <v>0</v>
      </c>
      <c r="AR15" s="30">
        <f>_xlfn.IFNA(IF($O15="days",$Y15*(VLOOKUP($K15,'Bed parameters'!$A$9:$I$12,9,FALSE))*$F15*(VLOOKUP($Q15,'Workforce distribution'!$C$8:$AD$30,AR$7,FALSE)),IF($Q15="n/a",(IF($P15=AR$6,$X15*$F15,0)),$X15*$F15*(VLOOKUP($Q15,'Workforce distribution'!$C$8:$AD$30,AR$7,FALSE)))),0)</f>
        <v>0</v>
      </c>
      <c r="AS15" s="30">
        <f>_xlfn.IFNA(IF($O15="days",$Y15*(VLOOKUP($K15,'Bed parameters'!$A$9:$I$12,9,FALSE))*$F15*(VLOOKUP($Q15,'Workforce distribution'!$C$8:$AD$30,AS$7,FALSE)),IF($Q15="n/a",(IF($P15=AS$6,$X15*$F15,0)),$X15*$F15*(VLOOKUP($Q15,'Workforce distribution'!$C$8:$AD$30,AS$7,FALSE)))),0)</f>
        <v>0</v>
      </c>
      <c r="AT15" s="30">
        <f>_xlfn.IFNA(IF($O15="days",$Y15*(VLOOKUP($K15,'Bed parameters'!$A$9:$I$12,9,FALSE))*$F15*(VLOOKUP($Q15,'Workforce distribution'!$C$8:$AD$30,AT$7,FALSE)),IF($Q15="n/a",(IF($P15=AT$6,$X15*$F15,0)),$X15*$F15*(VLOOKUP($Q15,'Workforce distribution'!$C$8:$AD$30,AT$7,FALSE)))),0)</f>
        <v>0</v>
      </c>
      <c r="AU15" s="30">
        <f>_xlfn.IFNA(IF($O15="days",$Y15*(VLOOKUP($K15,'Bed parameters'!$A$9:$I$12,9,FALSE))*$F15*(VLOOKUP($Q15,'Workforce distribution'!$C$8:$AD$30,AU$7,FALSE)),IF($Q15="n/a",(IF($P15=AU$6,$X15*$F15,0)),$X15*$F15*(VLOOKUP($Q15,'Workforce distribution'!$C$8:$AD$30,AU$7,FALSE)))),0)</f>
        <v>0</v>
      </c>
      <c r="AV15" s="30">
        <f>_xlfn.IFNA(IF($O15="days",$Y15*(VLOOKUP($K15,'Bed parameters'!$A$9:$I$12,9,FALSE))*$F15*(VLOOKUP($Q15,'Workforce distribution'!$C$8:$AD$30,AV$7,FALSE)),IF($Q15="n/a",(IF($P15=AV$6,$X15*$F15,0)),$X15*$F15*(VLOOKUP($Q15,'Workforce distribution'!$C$8:$AD$30,AV$7,FALSE)))),0)</f>
        <v>0</v>
      </c>
      <c r="AW15" s="30">
        <f>_xlfn.IFNA(IF($O15="days",$Y15*(VLOOKUP($K15,'Bed parameters'!$A$9:$I$12,9,FALSE))*$F15*(VLOOKUP($Q15,'Workforce distribution'!$C$8:$AD$30,AW$7,FALSE)),IF($Q15="n/a",(IF($P15=AW$6,$X15*$F15,0)),$X15*$F15*(VLOOKUP($Q15,'Workforce distribution'!$C$8:$AD$30,AW$7,FALSE)))),0)</f>
        <v>0</v>
      </c>
      <c r="AX15" s="30">
        <f>_xlfn.IFNA(IF($O15="days",$Y15*(VLOOKUP($K15,'Bed parameters'!$A$9:$I$12,9,FALSE))*$F15*(VLOOKUP($Q15,'Workforce distribution'!$C$8:$AD$30,AX$7,FALSE)),IF($Q15="n/a",(IF($P15=AX$6,$X15*$F15,0)),$X15*$F15*(VLOOKUP($Q15,'Workforce distribution'!$C$8:$AD$30,AX$7,FALSE)))),0)</f>
        <v>0</v>
      </c>
      <c r="AY15" s="30">
        <f>_xlfn.IFNA(IF($O15="days",$Y15*(VLOOKUP($K15,'Bed parameters'!$A$9:$I$12,9,FALSE))*$F15*(VLOOKUP($Q15,'Workforce distribution'!$C$8:$AD$30,AY$7,FALSE)),IF($Q15="n/a",(IF($P15=AY$6,$X15*$F15,0)),$X15*$F15*(VLOOKUP($Q15,'Workforce distribution'!$C$8:$AD$30,AY$7,FALSE)))),0)</f>
        <v>0</v>
      </c>
      <c r="AZ15" s="30">
        <f>_xlfn.IFNA(IF($O15="days",$Y15*(VLOOKUP($K15,'Bed parameters'!$A$9:$I$12,9,FALSE))*$F15*(VLOOKUP($Q15,'Workforce distribution'!$C$8:$AD$30,AZ$7,FALSE)),IF($Q15="n/a",(IF($P15=AZ$6,$X15*$F15,0)),$X15*$F15*(VLOOKUP($Q15,'Workforce distribution'!$C$8:$AD$30,AZ$7,FALSE)))),0)</f>
        <v>0</v>
      </c>
      <c r="BA15" s="30">
        <f>_xlfn.IFNA(IF($O15="days",$Y15*(VLOOKUP($K15,'Bed parameters'!$A$9:$I$12,9,FALSE))*$F15*(VLOOKUP($Q15,'Workforce distribution'!$C$8:$AD$30,BA$7,FALSE)),IF($Q15="n/a",(IF($P15=BA$6,$X15*$F15,0)),$X15*$F15*(VLOOKUP($Q15,'Workforce distribution'!$C$8:$AD$30,BA$7,FALSE)))),0)</f>
        <v>0</v>
      </c>
      <c r="BB15" s="30">
        <f>_xlfn.IFNA(IF($O15="days",$Y15*(VLOOKUP($K15,'Bed parameters'!$A$9:$I$12,9,FALSE))*$F15*(VLOOKUP($Q15,'Workforce distribution'!$C$8:$AD$30,BB$7,FALSE)),IF($Q15="n/a",(IF($P15=BB$6,$X15*$F15,0)),$X15*$F15*(VLOOKUP($Q15,'Workforce distribution'!$C$8:$AD$30,BB$7,FALSE)))),0)</f>
        <v>0</v>
      </c>
      <c r="BC15" s="149">
        <f t="shared" si="9"/>
        <v>0</v>
      </c>
      <c r="BD15" s="288">
        <f>IF($Q15="n/a",(IF('Workforce hours'!D$30=0,0,(AB15/'Workforce hours'!D$30))),(IF(VLOOKUP($Q15,'Workforce hours'!$C$8:$AD$30,BD$7,FALSE)=0,0,(AB15/(VLOOKUP($Q15,'Workforce hours'!$C$8:$AD$30,BD$7,FALSE))))))</f>
        <v>0</v>
      </c>
      <c r="BE15" s="288">
        <f>IF($Q15="n/a",(IF('Workforce hours'!E$30=0,0,(AC15/'Workforce hours'!E$30))),(IF(VLOOKUP($Q15,'Workforce hours'!$C$8:$AD$30,BE$7,FALSE)=0,0,(AC15/(VLOOKUP($Q15,'Workforce hours'!$C$8:$AD$30,BE$7,FALSE))))))</f>
        <v>0</v>
      </c>
      <c r="BF15" s="288">
        <f>IF($Q15="n/a",(IF('Workforce hours'!F$30=0,0,(AD15/'Workforce hours'!F$30))),(IF(VLOOKUP($Q15,'Workforce hours'!$C$8:$AD$30,BF$7,FALSE)=0,0,(AD15/(VLOOKUP($Q15,'Workforce hours'!$C$8:$AD$30,BF$7,FALSE))))))</f>
        <v>0</v>
      </c>
      <c r="BG15" s="288">
        <f>IF($Q15="n/a",(IF('Workforce hours'!G$30=0,0,(AE15/'Workforce hours'!G$30))),(IF(VLOOKUP($Q15,'Workforce hours'!$C$8:$AD$30,BG$7,FALSE)=0,0,(AE15/(VLOOKUP($Q15,'Workforce hours'!$C$8:$AD$30,BG$7,FALSE))))))</f>
        <v>0</v>
      </c>
      <c r="BH15" s="288">
        <f>IF($Q15="n/a",(IF('Workforce hours'!H$30=0,0,(AF15/'Workforce hours'!H$30))),(IF(VLOOKUP($Q15,'Workforce hours'!$C$8:$AD$30,BH$7,FALSE)=0,0,(AF15/(VLOOKUP($Q15,'Workforce hours'!$C$8:$AD$30,BH$7,FALSE))))))</f>
        <v>0</v>
      </c>
      <c r="BI15" s="288">
        <f>IF($Q15="n/a",(IF('Workforce hours'!I$30=0,0,(AG15/'Workforce hours'!I$30))),(IF(VLOOKUP($Q15,'Workforce hours'!$C$8:$AD$30,BI$7,FALSE)=0,0,(AG15/(VLOOKUP($Q15,'Workforce hours'!$C$8:$AD$30,BI$7,FALSE))))))</f>
        <v>0</v>
      </c>
      <c r="BJ15" s="288">
        <f>IF($Q15="n/a",(IF('Workforce hours'!J$30=0,0,(AH15/'Workforce hours'!J$30))),(IF(VLOOKUP($Q15,'Workforce hours'!$C$8:$AD$30,BJ$7,FALSE)=0,0,(AH15/(VLOOKUP($Q15,'Workforce hours'!$C$8:$AD$30,BJ$7,FALSE))))))</f>
        <v>0</v>
      </c>
      <c r="BK15" s="288">
        <f>IF($Q15="n/a",(IF('Workforce hours'!K$30=0,0,(AI15/'Workforce hours'!K$30))),(IF(VLOOKUP($Q15,'Workforce hours'!$C$8:$AD$30,BK$7,FALSE)=0,0,(AI15/(VLOOKUP($Q15,'Workforce hours'!$C$8:$AD$30,BK$7,FALSE))))))</f>
        <v>0</v>
      </c>
      <c r="BL15" s="288">
        <f>IF($Q15="n/a",(IF('Workforce hours'!L$30=0,0,(AJ15/'Workforce hours'!L$30))),(IF(VLOOKUP($Q15,'Workforce hours'!$C$8:$AD$30,BL$7,FALSE)=0,0,(AJ15/(VLOOKUP($Q15,'Workforce hours'!$C$8:$AD$30,BL$7,FALSE))))))</f>
        <v>0</v>
      </c>
      <c r="BM15" s="288">
        <f>IF($Q15="n/a",(IF('Workforce hours'!M$30=0,0,(AK15/'Workforce hours'!M$30))),(IF(VLOOKUP($Q15,'Workforce hours'!$C$8:$AD$30,BM$7,FALSE)=0,0,(AK15/(VLOOKUP($Q15,'Workforce hours'!$C$8:$AD$30,BM$7,FALSE))))))</f>
        <v>0</v>
      </c>
      <c r="BN15" s="288">
        <f>IF($Q15="n/a",(IF('Workforce hours'!N$30=0,0,(AL15/'Workforce hours'!N$30))),(IF(VLOOKUP($Q15,'Workforce hours'!$C$8:$AD$30,BN$7,FALSE)=0,0,(AL15/(VLOOKUP($Q15,'Workforce hours'!$C$8:$AD$30,BN$7,FALSE))))))</f>
        <v>0</v>
      </c>
      <c r="BO15" s="288">
        <f>IF($Q15="n/a",(IF('Workforce hours'!O$30=0,0,(AM15/'Workforce hours'!O$30))),(IF(VLOOKUP($Q15,'Workforce hours'!$C$8:$AD$30,BO$7,FALSE)=0,0,(AM15/(VLOOKUP($Q15,'Workforce hours'!$C$8:$AD$30,BO$7,FALSE))))))</f>
        <v>0</v>
      </c>
      <c r="BP15" s="288">
        <f>IF($Q15="n/a",(IF('Workforce hours'!P$30=0,0,(AN15/'Workforce hours'!P$30))),(IF(VLOOKUP($Q15,'Workforce hours'!$C$8:$AD$30,BP$7,FALSE)=0,0,(AN15/(VLOOKUP($Q15,'Workforce hours'!$C$8:$AD$30,BP$7,FALSE))))))</f>
        <v>0</v>
      </c>
      <c r="BQ15" s="288">
        <f>IF($Q15="n/a",(IF('Workforce hours'!Q$30=0,0,(AO15/'Workforce hours'!Q$30))),(IF(VLOOKUP($Q15,'Workforce hours'!$C$8:$AD$30,BQ$7,FALSE)=0,0,(AO15/(VLOOKUP($Q15,'Workforce hours'!$C$8:$AD$30,BQ$7,FALSE))))))</f>
        <v>0</v>
      </c>
      <c r="BR15" s="288">
        <f>IF($Q15="n/a",(IF('Workforce hours'!R$30=0,0,(AP15/'Workforce hours'!R$30))),(IF(VLOOKUP($Q15,'Workforce hours'!$C$8:$AD$30,BR$7,FALSE)=0,0,(AP15/(VLOOKUP($Q15,'Workforce hours'!$C$8:$AD$30,BR$7,FALSE))))))</f>
        <v>0</v>
      </c>
      <c r="BS15" s="288">
        <f>IF($Q15="n/a",(IF('Workforce hours'!S$30=0,0,(AQ15/'Workforce hours'!S$30))),(IF(VLOOKUP($Q15,'Workforce hours'!$C$8:$AD$30,BS$7,FALSE)=0,0,(AQ15/(VLOOKUP($Q15,'Workforce hours'!$C$8:$AD$30,BS$7,FALSE))))))</f>
        <v>0</v>
      </c>
      <c r="BT15" s="288">
        <f>IF($Q15="n/a",(IF('Workforce hours'!T$30=0,0,(AR15/'Workforce hours'!T$30))),(IF(VLOOKUP($Q15,'Workforce hours'!$C$8:$AD$30,BT$7,FALSE)=0,0,(AR15/(VLOOKUP($Q15,'Workforce hours'!$C$8:$AD$30,BT$7,FALSE))))))</f>
        <v>0</v>
      </c>
      <c r="BU15" s="288">
        <f>IF($Q15="n/a",(IF('Workforce hours'!U$30=0,0,(AS15/'Workforce hours'!U$30))),(IF(VLOOKUP($Q15,'Workforce hours'!$C$8:$AD$30,BU$7,FALSE)=0,0,(AS15/(VLOOKUP($Q15,'Workforce hours'!$C$8:$AD$30,BU$7,FALSE))))))</f>
        <v>0</v>
      </c>
      <c r="BV15" s="288">
        <f>IF($Q15="n/a",(IF('Workforce hours'!V$30=0,0,(AT15/'Workforce hours'!V$30))),(IF(VLOOKUP($Q15,'Workforce hours'!$C$8:$AD$30,BV$7,FALSE)=0,0,(AT15/(VLOOKUP($Q15,'Workforce hours'!$C$8:$AD$30,BV$7,FALSE))))))</f>
        <v>0</v>
      </c>
      <c r="BW15" s="288">
        <f>IF($Q15="n/a",(IF('Workforce hours'!W$30=0,0,(AU15/'Workforce hours'!W$30))),(IF(VLOOKUP($Q15,'Workforce hours'!$C$8:$AD$30,BW$7,FALSE)=0,0,(AU15/(VLOOKUP($Q15,'Workforce hours'!$C$8:$AD$30,BW$7,FALSE))))))</f>
        <v>0</v>
      </c>
      <c r="BX15" s="288">
        <f>IF($Q15="n/a",(IF('Workforce hours'!X$30=0,0,(AV15/'Workforce hours'!X$30))),(IF(VLOOKUP($Q15,'Workforce hours'!$C$8:$AD$30,BX$7,FALSE)=0,0,(AV15/(VLOOKUP($Q15,'Workforce hours'!$C$8:$AD$30,BX$7,FALSE))))))</f>
        <v>0</v>
      </c>
      <c r="BY15" s="288">
        <f>IF($Q15="n/a",(IF('Workforce hours'!Y$30=0,0,(AW15/'Workforce hours'!Y$30))),(IF(VLOOKUP($Q15,'Workforce hours'!$C$8:$AD$30,BY$7,FALSE)=0,0,(AW15/(VLOOKUP($Q15,'Workforce hours'!$C$8:$AD$30,BY$7,FALSE))))))</f>
        <v>0</v>
      </c>
      <c r="BZ15" s="288">
        <f>IF($Q15="n/a",(IF('Workforce hours'!Z$30=0,0,(AX15/'Workforce hours'!Z$30))),(IF(VLOOKUP($Q15,'Workforce hours'!$C$8:$AD$30,BZ$7,FALSE)=0,0,(AX15/(VLOOKUP($Q15,'Workforce hours'!$C$8:$AD$30,BZ$7,FALSE))))))</f>
        <v>0</v>
      </c>
      <c r="CA15" s="288">
        <f>IF($Q15="n/a",(IF('Workforce hours'!AA$30=0,0,(AY15/'Workforce hours'!AA$30))),(IF(VLOOKUP($Q15,'Workforce hours'!$C$8:$AD$30,CA$7,FALSE)=0,0,(AY15/(VLOOKUP($Q15,'Workforce hours'!$C$8:$AD$30,CA$7,FALSE))))))</f>
        <v>0</v>
      </c>
      <c r="CB15" s="288">
        <f>IF($Q15="n/a",(IF('Workforce hours'!AB$30=0,0,(AZ15/'Workforce hours'!AB$30))),(IF(VLOOKUP($Q15,'Workforce hours'!$C$8:$AD$30,CB$7,FALSE)=0,0,(AZ15/(VLOOKUP($Q15,'Workforce hours'!$C$8:$AD$30,CB$7,FALSE))))))</f>
        <v>0</v>
      </c>
      <c r="CC15" s="288">
        <f>IF($Q15="n/a",(IF('Workforce hours'!AC$30=0,0,(BA15/'Workforce hours'!AC$30))),(IF(VLOOKUP($Q15,'Workforce hours'!$C$8:$AD$30,CC$7,FALSE)=0,0,(BA15/(VLOOKUP($Q15,'Workforce hours'!$C$8:$AD$30,CC$7,FALSE))))))</f>
        <v>0</v>
      </c>
      <c r="CD15" s="288">
        <f>IF($Q15="n/a",(IF('Workforce hours'!AD$30=0,0,(BB15/'Workforce hours'!AD$30))),(IF(VLOOKUP($Q15,'Workforce hours'!$C$8:$AD$30,CD$7,FALSE)=0,0,(BB15/(VLOOKUP($Q15,'Workforce hours'!$C$8:$AD$30,CD$7,FALSE))))))</f>
        <v>0</v>
      </c>
      <c r="CE15" s="289">
        <f t="shared" si="10"/>
        <v>0</v>
      </c>
      <c r="CF15" s="290">
        <f>BD15*'Workforce costs'!B$9*(1+'Workforce costs'!B$10)*(1+'Workforce costs'!B$11)</f>
        <v>0</v>
      </c>
      <c r="CG15" s="290">
        <f>BE15*'Workforce costs'!C$9*(1+'Workforce costs'!C$10)*(1+'Workforce costs'!C$11)</f>
        <v>0</v>
      </c>
      <c r="CH15" s="290">
        <f>BF15*'Workforce costs'!D$9*(1+'Workforce costs'!D$10)*(1+'Workforce costs'!D$11)</f>
        <v>0</v>
      </c>
      <c r="CI15" s="290">
        <f>BG15*'Workforce costs'!E$9*(1+'Workforce costs'!E$10)*(1+'Workforce costs'!E$11)</f>
        <v>0</v>
      </c>
      <c r="CJ15" s="290">
        <f>BH15*'Workforce costs'!F$9*(1+'Workforce costs'!F$10)*(1+'Workforce costs'!F$11)</f>
        <v>0</v>
      </c>
      <c r="CK15" s="290">
        <f>BI15*'Workforce costs'!G$9*(1+'Workforce costs'!G$10)*(1+'Workforce costs'!G$11)</f>
        <v>0</v>
      </c>
      <c r="CL15" s="290">
        <f>BJ15*'Workforce costs'!H$9*(1+'Workforce costs'!H$10)*(1+'Workforce costs'!H$11)</f>
        <v>0</v>
      </c>
      <c r="CM15" s="290">
        <f>BK15*'Workforce costs'!I$9*(1+'Workforce costs'!I$10)*(1+'Workforce costs'!I$11)</f>
        <v>0</v>
      </c>
      <c r="CN15" s="290">
        <f>BL15*'Workforce costs'!J$9*(1+'Workforce costs'!J$10)*(1+'Workforce costs'!J$11)</f>
        <v>0</v>
      </c>
      <c r="CO15" s="290">
        <f>BM15*'Workforce costs'!K$9*(1+'Workforce costs'!K$10)*(1+'Workforce costs'!K$11)</f>
        <v>0</v>
      </c>
      <c r="CP15" s="290">
        <f>BN15*'Workforce costs'!L$9*(1+'Workforce costs'!L$10)*(1+'Workforce costs'!L$11)</f>
        <v>0</v>
      </c>
      <c r="CQ15" s="290">
        <f>BO15*'Workforce costs'!M$9*(1+'Workforce costs'!M$10)*(1+'Workforce costs'!M$11)</f>
        <v>0</v>
      </c>
      <c r="CR15" s="290">
        <f>BP15*'Workforce costs'!N$9*(1+'Workforce costs'!N$10)*(1+'Workforce costs'!N$11)</f>
        <v>0</v>
      </c>
      <c r="CS15" s="290">
        <f>BQ15*'Workforce costs'!O$9*(1+'Workforce costs'!O$10)*(1+'Workforce costs'!O$11)</f>
        <v>0</v>
      </c>
      <c r="CT15" s="290">
        <f>BR15*'Workforce costs'!P$9*(1+'Workforce costs'!P$10)*(1+'Workforce costs'!P$11)</f>
        <v>0</v>
      </c>
      <c r="CU15" s="290">
        <f>BS15*'Workforce costs'!Q$9*(1+'Workforce costs'!Q$10)*(1+'Workforce costs'!Q$11)</f>
        <v>0</v>
      </c>
      <c r="CV15" s="290">
        <f>BT15*'Workforce costs'!R$9*(1+'Workforce costs'!R$10)*(1+'Workforce costs'!R$11)</f>
        <v>0</v>
      </c>
      <c r="CW15" s="290">
        <f>BU15*'Workforce costs'!S$9*(1+'Workforce costs'!S$10)*(1+'Workforce costs'!S$11)</f>
        <v>0</v>
      </c>
      <c r="CX15" s="290">
        <f>BV15*'Workforce costs'!T$9*(1+'Workforce costs'!T$10)*(1+'Workforce costs'!T$11)</f>
        <v>0</v>
      </c>
      <c r="CY15" s="290">
        <f>BW15*'Workforce costs'!U$9*(1+'Workforce costs'!U$10)*(1+'Workforce costs'!U$11)</f>
        <v>0</v>
      </c>
      <c r="CZ15" s="290">
        <f>BX15*'Workforce costs'!V$9*(1+'Workforce costs'!V$10)*(1+'Workforce costs'!V$11)</f>
        <v>0</v>
      </c>
      <c r="DA15" s="290">
        <f>BY15*'Workforce costs'!W$9*(1+'Workforce costs'!W$10)*(1+'Workforce costs'!W$11)</f>
        <v>0</v>
      </c>
      <c r="DB15" s="290">
        <f>BZ15*'Workforce costs'!X$9*(1+'Workforce costs'!X$10)*(1+'Workforce costs'!X$11)</f>
        <v>0</v>
      </c>
      <c r="DC15" s="290">
        <f>CA15*'Workforce costs'!Y$9*(1+'Workforce costs'!Y$10)*(1+'Workforce costs'!Y$11)</f>
        <v>0</v>
      </c>
      <c r="DD15" s="290">
        <f>CB15*'Workforce costs'!Z$9*(1+'Workforce costs'!Z$10)*(1+'Workforce costs'!Z$11)</f>
        <v>0</v>
      </c>
      <c r="DE15" s="290">
        <f>CC15*'Workforce costs'!AA$9*(1+'Workforce costs'!AA$10)*(1+'Workforce costs'!AA$11)</f>
        <v>0</v>
      </c>
      <c r="DF15" s="290">
        <f>CD15*'Workforce costs'!AB$9*(1+'Workforce costs'!AB$10)*(1+'Workforce costs'!AB$11)</f>
        <v>0</v>
      </c>
    </row>
    <row r="16" spans="1:110" x14ac:dyDescent="0.3">
      <c r="A16" s="2" t="str">
        <f>Outputs!$A$4</f>
        <v>Australia</v>
      </c>
      <c r="B16" s="2" t="str">
        <f t="shared" si="3"/>
        <v>Australia ALL</v>
      </c>
      <c r="C16" s="30">
        <f>VLOOKUP($B16,Populations!$D$15:$H$1920,3,FALSE)</f>
        <v>26648878</v>
      </c>
      <c r="D16" s="255">
        <f>IF(OR($H16="General pop",$H16="Schools",$H16="Workplace",$H16="Skills Training",$H16="Digital Supports"),1,VLOOKUP($B16,Populations!$D$15:$H$1920,5,FALSE))</f>
        <v>1</v>
      </c>
      <c r="E16" s="88">
        <f>VLOOKUP(I16,Epidemiology!$C$10:$H$47,6,FALSE)</f>
        <v>100000</v>
      </c>
      <c r="F16" s="102" t="str">
        <f>'Care profiles'!R17</f>
        <v>n/a</v>
      </c>
      <c r="G16" s="15" t="str">
        <f>'Care profiles'!A17</f>
        <v>ALL</v>
      </c>
      <c r="H16" s="15" t="str">
        <f>'Care profiles'!B17</f>
        <v>General pop</v>
      </c>
      <c r="I16" s="15" t="str">
        <f>'Care profiles'!C17</f>
        <v>General pop</v>
      </c>
      <c r="J16" s="15" t="str">
        <f>'Care profiles'!D17</f>
        <v>Care profile</v>
      </c>
      <c r="K16" s="15" t="str">
        <f>'Care profiles'!E17</f>
        <v>Enhancing Protective Factors and Promoting General Wellbeing</v>
      </c>
      <c r="L16" s="104">
        <f>'Care profiles'!F17</f>
        <v>1</v>
      </c>
      <c r="M16" s="15" t="str">
        <f>'Care profiles'!G17</f>
        <v>n/a</v>
      </c>
      <c r="N16" s="15" t="str">
        <f>'Care profiles'!H17</f>
        <v>n/a</v>
      </c>
      <c r="O16" s="15" t="str">
        <f>'Care profiles'!I17</f>
        <v>n/a</v>
      </c>
      <c r="P16" s="15" t="str">
        <f>'Care profiles'!J17</f>
        <v>n/a</v>
      </c>
      <c r="Q16" s="15" t="str">
        <f>'Care profiles'!K17</f>
        <v>n/a</v>
      </c>
      <c r="R16" s="15" t="str">
        <f>'Care profiles'!M17</f>
        <v>Y</v>
      </c>
      <c r="S16" s="15" t="str">
        <f>'Care profiles'!O17</f>
        <v>Y</v>
      </c>
      <c r="T16" s="15" t="str">
        <f>'Care profiles'!Q17</f>
        <v>N</v>
      </c>
      <c r="U16" s="30">
        <f t="shared" si="4"/>
        <v>26648878</v>
      </c>
      <c r="V16" s="30">
        <f t="shared" si="5"/>
        <v>26648878</v>
      </c>
      <c r="W16" s="30">
        <f>IF(M16="n/a",0,IF(O16="days",V16*M16*(1+(VLOOKUP(K16,'Bed parameters'!$A$9:$G$12,7,FALSE))),V16*M16))</f>
        <v>0</v>
      </c>
      <c r="X16" s="30">
        <f t="shared" si="6"/>
        <v>0</v>
      </c>
      <c r="Y16" s="30">
        <f t="shared" si="7"/>
        <v>0</v>
      </c>
      <c r="Z16" s="113">
        <f>_xlfn.IFNA(Y16/((VLOOKUP(K16,'Bed parameters'!$A$9:$G$12,3,FALSE))*(VLOOKUP(K16,'Bed parameters'!$A$9:$G$12,5,FALSE))),0)</f>
        <v>0</v>
      </c>
      <c r="AA16" s="30">
        <f t="shared" si="8"/>
        <v>0</v>
      </c>
      <c r="AB16" s="30">
        <f>_xlfn.IFNA(IF($O16="days",$Y16*(VLOOKUP($K16,'Bed parameters'!$A$9:$I$12,9,FALSE))*$F16*(VLOOKUP($Q16,'Workforce distribution'!$C$8:$AD$30,AB$7,FALSE)),IF($Q16="n/a",(IF($P16=AB$6,$X16*$F16,0)),$X16*$F16*(VLOOKUP($Q16,'Workforce distribution'!$C$8:$AD$30,AB$7,FALSE)))),0)</f>
        <v>0</v>
      </c>
      <c r="AC16" s="30">
        <f>_xlfn.IFNA(IF($O16="days",$Y16*(VLOOKUP($K16,'Bed parameters'!$A$9:$I$12,9,FALSE))*$F16*(VLOOKUP($Q16,'Workforce distribution'!$C$8:$AD$30,AC$7,FALSE)),IF($Q16="n/a",(IF($P16=AC$6,$X16*$F16,0)),$X16*$F16*(VLOOKUP($Q16,'Workforce distribution'!$C$8:$AD$30,AC$7,FALSE)))),0)</f>
        <v>0</v>
      </c>
      <c r="AD16" s="30">
        <f>_xlfn.IFNA(IF($O16="days",$Y16*(VLOOKUP($K16,'Bed parameters'!$A$9:$I$12,9,FALSE))*$F16*(VLOOKUP($Q16,'Workforce distribution'!$C$8:$AD$30,AD$7,FALSE)),IF($Q16="n/a",(IF($P16=AD$6,$X16*$F16,0)),$X16*$F16*(VLOOKUP($Q16,'Workforce distribution'!$C$8:$AD$30,AD$7,FALSE)))),0)</f>
        <v>0</v>
      </c>
      <c r="AE16" s="30">
        <f>_xlfn.IFNA(IF($O16="days",$Y16*(VLOOKUP($K16,'Bed parameters'!$A$9:$I$12,9,FALSE))*$F16*(VLOOKUP($Q16,'Workforce distribution'!$C$8:$AD$30,AE$7,FALSE)),IF($Q16="n/a",(IF($P16=AE$6,$X16*$F16,0)),$X16*$F16*(VLOOKUP($Q16,'Workforce distribution'!$C$8:$AD$30,AE$7,FALSE)))),0)</f>
        <v>0</v>
      </c>
      <c r="AF16" s="30">
        <f>_xlfn.IFNA(IF($O16="days",$Y16*(VLOOKUP($K16,'Bed parameters'!$A$9:$I$12,9,FALSE))*$F16*(VLOOKUP($Q16,'Workforce distribution'!$C$8:$AD$30,AF$7,FALSE)),IF($Q16="n/a",(IF($P16=AF$6,$X16*$F16,0)),$X16*$F16*(VLOOKUP($Q16,'Workforce distribution'!$C$8:$AD$30,AF$7,FALSE)))),0)</f>
        <v>0</v>
      </c>
      <c r="AG16" s="30">
        <f>_xlfn.IFNA(IF($O16="days",$Y16*(VLOOKUP($K16,'Bed parameters'!$A$9:$I$12,9,FALSE))*$F16*(VLOOKUP($Q16,'Workforce distribution'!$C$8:$AD$30,AG$7,FALSE)),IF($Q16="n/a",(IF($P16=AG$6,$X16*$F16,0)),$X16*$F16*(VLOOKUP($Q16,'Workforce distribution'!$C$8:$AD$30,AG$7,FALSE)))),0)</f>
        <v>0</v>
      </c>
      <c r="AH16" s="30">
        <f>_xlfn.IFNA(IF($O16="days",$Y16*(VLOOKUP($K16,'Bed parameters'!$A$9:$I$12,9,FALSE))*$F16*(VLOOKUP($Q16,'Workforce distribution'!$C$8:$AD$30,AH$7,FALSE)),IF($Q16="n/a",(IF($P16=AH$6,$X16*$F16,0)),$X16*$F16*(VLOOKUP($Q16,'Workforce distribution'!$C$8:$AD$30,AH$7,FALSE)))),0)</f>
        <v>0</v>
      </c>
      <c r="AI16" s="30">
        <f>_xlfn.IFNA(IF($O16="days",$Y16*(VLOOKUP($K16,'Bed parameters'!$A$9:$I$12,9,FALSE))*$F16*(VLOOKUP($Q16,'Workforce distribution'!$C$8:$AD$30,AI$7,FALSE)),IF($Q16="n/a",(IF($P16=AI$6,$X16*$F16,0)),$X16*$F16*(VLOOKUP($Q16,'Workforce distribution'!$C$8:$AD$30,AI$7,FALSE)))),0)</f>
        <v>0</v>
      </c>
      <c r="AJ16" s="30">
        <f>_xlfn.IFNA(IF($O16="days",$Y16*(VLOOKUP($K16,'Bed parameters'!$A$9:$I$12,9,FALSE))*$F16*(VLOOKUP($Q16,'Workforce distribution'!$C$8:$AD$30,AJ$7,FALSE)),IF($Q16="n/a",(IF($P16=AJ$6,$X16*$F16,0)),$X16*$F16*(VLOOKUP($Q16,'Workforce distribution'!$C$8:$AD$30,AJ$7,FALSE)))),0)</f>
        <v>0</v>
      </c>
      <c r="AK16" s="30">
        <f>_xlfn.IFNA(IF($O16="days",$Y16*(VLOOKUP($K16,'Bed parameters'!$A$9:$I$12,9,FALSE))*$F16*(VLOOKUP($Q16,'Workforce distribution'!$C$8:$AD$30,AK$7,FALSE)),IF($Q16="n/a",(IF($P16=AK$6,$X16*$F16,0)),$X16*$F16*(VLOOKUP($Q16,'Workforce distribution'!$C$8:$AD$30,AK$7,FALSE)))),0)</f>
        <v>0</v>
      </c>
      <c r="AL16" s="30">
        <f>_xlfn.IFNA(IF($O16="days",$Y16*(VLOOKUP($K16,'Bed parameters'!$A$9:$I$12,9,FALSE))*$F16*(VLOOKUP($Q16,'Workforce distribution'!$C$8:$AD$30,AL$7,FALSE)),IF($Q16="n/a",(IF($P16=AL$6,$X16*$F16,0)),$X16*$F16*(VLOOKUP($Q16,'Workforce distribution'!$C$8:$AD$30,AL$7,FALSE)))),0)</f>
        <v>0</v>
      </c>
      <c r="AM16" s="30">
        <f>_xlfn.IFNA(IF($O16="days",$Y16*(VLOOKUP($K16,'Bed parameters'!$A$9:$I$12,9,FALSE))*$F16*(VLOOKUP($Q16,'Workforce distribution'!$C$8:$AD$30,AM$7,FALSE)),IF($Q16="n/a",(IF($P16=AM$6,$X16*$F16,0)),$X16*$F16*(VLOOKUP($Q16,'Workforce distribution'!$C$8:$AD$30,AM$7,FALSE)))),0)</f>
        <v>0</v>
      </c>
      <c r="AN16" s="30">
        <f>_xlfn.IFNA(IF($O16="days",$Y16*(VLOOKUP($K16,'Bed parameters'!$A$9:$I$12,9,FALSE))*$F16*(VLOOKUP($Q16,'Workforce distribution'!$C$8:$AD$30,AN$7,FALSE)),IF($Q16="n/a",(IF($P16=AN$6,$X16*$F16,0)),$X16*$F16*(VLOOKUP($Q16,'Workforce distribution'!$C$8:$AD$30,AN$7,FALSE)))),0)</f>
        <v>0</v>
      </c>
      <c r="AO16" s="30">
        <f>_xlfn.IFNA(IF($O16="days",$Y16*(VLOOKUP($K16,'Bed parameters'!$A$9:$I$12,9,FALSE))*$F16*(VLOOKUP($Q16,'Workforce distribution'!$C$8:$AD$30,AO$7,FALSE)),IF($Q16="n/a",(IF($P16=AO$6,$X16*$F16,0)),$X16*$F16*(VLOOKUP($Q16,'Workforce distribution'!$C$8:$AD$30,AO$7,FALSE)))),0)</f>
        <v>0</v>
      </c>
      <c r="AP16" s="30">
        <f>_xlfn.IFNA(IF($O16="days",$Y16*(VLOOKUP($K16,'Bed parameters'!$A$9:$I$12,9,FALSE))*$F16*(VLOOKUP($Q16,'Workforce distribution'!$C$8:$AD$30,AP$7,FALSE)),IF($Q16="n/a",(IF($P16=AP$6,$X16*$F16,0)),$X16*$F16*(VLOOKUP($Q16,'Workforce distribution'!$C$8:$AD$30,AP$7,FALSE)))),0)</f>
        <v>0</v>
      </c>
      <c r="AQ16" s="30">
        <f>_xlfn.IFNA(IF($O16="days",$Y16*(VLOOKUP($K16,'Bed parameters'!$A$9:$I$12,9,FALSE))*$F16*(VLOOKUP($Q16,'Workforce distribution'!$C$8:$AD$30,AQ$7,FALSE)),IF($Q16="n/a",(IF($P16=AQ$6,$X16*$F16,0)),$X16*$F16*(VLOOKUP($Q16,'Workforce distribution'!$C$8:$AD$30,AQ$7,FALSE)))),0)</f>
        <v>0</v>
      </c>
      <c r="AR16" s="30">
        <f>_xlfn.IFNA(IF($O16="days",$Y16*(VLOOKUP($K16,'Bed parameters'!$A$9:$I$12,9,FALSE))*$F16*(VLOOKUP($Q16,'Workforce distribution'!$C$8:$AD$30,AR$7,FALSE)),IF($Q16="n/a",(IF($P16=AR$6,$X16*$F16,0)),$X16*$F16*(VLOOKUP($Q16,'Workforce distribution'!$C$8:$AD$30,AR$7,FALSE)))),0)</f>
        <v>0</v>
      </c>
      <c r="AS16" s="30">
        <f>_xlfn.IFNA(IF($O16="days",$Y16*(VLOOKUP($K16,'Bed parameters'!$A$9:$I$12,9,FALSE))*$F16*(VLOOKUP($Q16,'Workforce distribution'!$C$8:$AD$30,AS$7,FALSE)),IF($Q16="n/a",(IF($P16=AS$6,$X16*$F16,0)),$X16*$F16*(VLOOKUP($Q16,'Workforce distribution'!$C$8:$AD$30,AS$7,FALSE)))),0)</f>
        <v>0</v>
      </c>
      <c r="AT16" s="30">
        <f>_xlfn.IFNA(IF($O16="days",$Y16*(VLOOKUP($K16,'Bed parameters'!$A$9:$I$12,9,FALSE))*$F16*(VLOOKUP($Q16,'Workforce distribution'!$C$8:$AD$30,AT$7,FALSE)),IF($Q16="n/a",(IF($P16=AT$6,$X16*$F16,0)),$X16*$F16*(VLOOKUP($Q16,'Workforce distribution'!$C$8:$AD$30,AT$7,FALSE)))),0)</f>
        <v>0</v>
      </c>
      <c r="AU16" s="30">
        <f>_xlfn.IFNA(IF($O16="days",$Y16*(VLOOKUP($K16,'Bed parameters'!$A$9:$I$12,9,FALSE))*$F16*(VLOOKUP($Q16,'Workforce distribution'!$C$8:$AD$30,AU$7,FALSE)),IF($Q16="n/a",(IF($P16=AU$6,$X16*$F16,0)),$X16*$F16*(VLOOKUP($Q16,'Workforce distribution'!$C$8:$AD$30,AU$7,FALSE)))),0)</f>
        <v>0</v>
      </c>
      <c r="AV16" s="30">
        <f>_xlfn.IFNA(IF($O16="days",$Y16*(VLOOKUP($K16,'Bed parameters'!$A$9:$I$12,9,FALSE))*$F16*(VLOOKUP($Q16,'Workforce distribution'!$C$8:$AD$30,AV$7,FALSE)),IF($Q16="n/a",(IF($P16=AV$6,$X16*$F16,0)),$X16*$F16*(VLOOKUP($Q16,'Workforce distribution'!$C$8:$AD$30,AV$7,FALSE)))),0)</f>
        <v>0</v>
      </c>
      <c r="AW16" s="30">
        <f>_xlfn.IFNA(IF($O16="days",$Y16*(VLOOKUP($K16,'Bed parameters'!$A$9:$I$12,9,FALSE))*$F16*(VLOOKUP($Q16,'Workforce distribution'!$C$8:$AD$30,AW$7,FALSE)),IF($Q16="n/a",(IF($P16=AW$6,$X16*$F16,0)),$X16*$F16*(VLOOKUP($Q16,'Workforce distribution'!$C$8:$AD$30,AW$7,FALSE)))),0)</f>
        <v>0</v>
      </c>
      <c r="AX16" s="30">
        <f>_xlfn.IFNA(IF($O16="days",$Y16*(VLOOKUP($K16,'Bed parameters'!$A$9:$I$12,9,FALSE))*$F16*(VLOOKUP($Q16,'Workforce distribution'!$C$8:$AD$30,AX$7,FALSE)),IF($Q16="n/a",(IF($P16=AX$6,$X16*$F16,0)),$X16*$F16*(VLOOKUP($Q16,'Workforce distribution'!$C$8:$AD$30,AX$7,FALSE)))),0)</f>
        <v>0</v>
      </c>
      <c r="AY16" s="30">
        <f>_xlfn.IFNA(IF($O16="days",$Y16*(VLOOKUP($K16,'Bed parameters'!$A$9:$I$12,9,FALSE))*$F16*(VLOOKUP($Q16,'Workforce distribution'!$C$8:$AD$30,AY$7,FALSE)),IF($Q16="n/a",(IF($P16=AY$6,$X16*$F16,0)),$X16*$F16*(VLOOKUP($Q16,'Workforce distribution'!$C$8:$AD$30,AY$7,FALSE)))),0)</f>
        <v>0</v>
      </c>
      <c r="AZ16" s="30">
        <f>_xlfn.IFNA(IF($O16="days",$Y16*(VLOOKUP($K16,'Bed parameters'!$A$9:$I$12,9,FALSE))*$F16*(VLOOKUP($Q16,'Workforce distribution'!$C$8:$AD$30,AZ$7,FALSE)),IF($Q16="n/a",(IF($P16=AZ$6,$X16*$F16,0)),$X16*$F16*(VLOOKUP($Q16,'Workforce distribution'!$C$8:$AD$30,AZ$7,FALSE)))),0)</f>
        <v>0</v>
      </c>
      <c r="BA16" s="30">
        <f>_xlfn.IFNA(IF($O16="days",$Y16*(VLOOKUP($K16,'Bed parameters'!$A$9:$I$12,9,FALSE))*$F16*(VLOOKUP($Q16,'Workforce distribution'!$C$8:$AD$30,BA$7,FALSE)),IF($Q16="n/a",(IF($P16=BA$6,$X16*$F16,0)),$X16*$F16*(VLOOKUP($Q16,'Workforce distribution'!$C$8:$AD$30,BA$7,FALSE)))),0)</f>
        <v>0</v>
      </c>
      <c r="BB16" s="30">
        <f>_xlfn.IFNA(IF($O16="days",$Y16*(VLOOKUP($K16,'Bed parameters'!$A$9:$I$12,9,FALSE))*$F16*(VLOOKUP($Q16,'Workforce distribution'!$C$8:$AD$30,BB$7,FALSE)),IF($Q16="n/a",(IF($P16=BB$6,$X16*$F16,0)),$X16*$F16*(VLOOKUP($Q16,'Workforce distribution'!$C$8:$AD$30,BB$7,FALSE)))),0)</f>
        <v>0</v>
      </c>
      <c r="BC16" s="149">
        <f t="shared" si="9"/>
        <v>0</v>
      </c>
      <c r="BD16" s="288">
        <f>IF($Q16="n/a",(IF('Workforce hours'!D$30=0,0,(AB16/'Workforce hours'!D$30))),(IF(VLOOKUP($Q16,'Workforce hours'!$C$8:$AD$30,BD$7,FALSE)=0,0,(AB16/(VLOOKUP($Q16,'Workforce hours'!$C$8:$AD$30,BD$7,FALSE))))))</f>
        <v>0</v>
      </c>
      <c r="BE16" s="288">
        <f>IF($Q16="n/a",(IF('Workforce hours'!E$30=0,0,(AC16/'Workforce hours'!E$30))),(IF(VLOOKUP($Q16,'Workforce hours'!$C$8:$AD$30,BE$7,FALSE)=0,0,(AC16/(VLOOKUP($Q16,'Workforce hours'!$C$8:$AD$30,BE$7,FALSE))))))</f>
        <v>0</v>
      </c>
      <c r="BF16" s="288">
        <f>IF($Q16="n/a",(IF('Workforce hours'!F$30=0,0,(AD16/'Workforce hours'!F$30))),(IF(VLOOKUP($Q16,'Workforce hours'!$C$8:$AD$30,BF$7,FALSE)=0,0,(AD16/(VLOOKUP($Q16,'Workforce hours'!$C$8:$AD$30,BF$7,FALSE))))))</f>
        <v>0</v>
      </c>
      <c r="BG16" s="288">
        <f>IF($Q16="n/a",(IF('Workforce hours'!G$30=0,0,(AE16/'Workforce hours'!G$30))),(IF(VLOOKUP($Q16,'Workforce hours'!$C$8:$AD$30,BG$7,FALSE)=0,0,(AE16/(VLOOKUP($Q16,'Workforce hours'!$C$8:$AD$30,BG$7,FALSE))))))</f>
        <v>0</v>
      </c>
      <c r="BH16" s="288">
        <f>IF($Q16="n/a",(IF('Workforce hours'!H$30=0,0,(AF16/'Workforce hours'!H$30))),(IF(VLOOKUP($Q16,'Workforce hours'!$C$8:$AD$30,BH$7,FALSE)=0,0,(AF16/(VLOOKUP($Q16,'Workforce hours'!$C$8:$AD$30,BH$7,FALSE))))))</f>
        <v>0</v>
      </c>
      <c r="BI16" s="288">
        <f>IF($Q16="n/a",(IF('Workforce hours'!I$30=0,0,(AG16/'Workforce hours'!I$30))),(IF(VLOOKUP($Q16,'Workforce hours'!$C$8:$AD$30,BI$7,FALSE)=0,0,(AG16/(VLOOKUP($Q16,'Workforce hours'!$C$8:$AD$30,BI$7,FALSE))))))</f>
        <v>0</v>
      </c>
      <c r="BJ16" s="288">
        <f>IF($Q16="n/a",(IF('Workforce hours'!J$30=0,0,(AH16/'Workforce hours'!J$30))),(IF(VLOOKUP($Q16,'Workforce hours'!$C$8:$AD$30,BJ$7,FALSE)=0,0,(AH16/(VLOOKUP($Q16,'Workforce hours'!$C$8:$AD$30,BJ$7,FALSE))))))</f>
        <v>0</v>
      </c>
      <c r="BK16" s="288">
        <f>IF($Q16="n/a",(IF('Workforce hours'!K$30=0,0,(AI16/'Workforce hours'!K$30))),(IF(VLOOKUP($Q16,'Workforce hours'!$C$8:$AD$30,BK$7,FALSE)=0,0,(AI16/(VLOOKUP($Q16,'Workforce hours'!$C$8:$AD$30,BK$7,FALSE))))))</f>
        <v>0</v>
      </c>
      <c r="BL16" s="288">
        <f>IF($Q16="n/a",(IF('Workforce hours'!L$30=0,0,(AJ16/'Workforce hours'!L$30))),(IF(VLOOKUP($Q16,'Workforce hours'!$C$8:$AD$30,BL$7,FALSE)=0,0,(AJ16/(VLOOKUP($Q16,'Workforce hours'!$C$8:$AD$30,BL$7,FALSE))))))</f>
        <v>0</v>
      </c>
      <c r="BM16" s="288">
        <f>IF($Q16="n/a",(IF('Workforce hours'!M$30=0,0,(AK16/'Workforce hours'!M$30))),(IF(VLOOKUP($Q16,'Workforce hours'!$C$8:$AD$30,BM$7,FALSE)=0,0,(AK16/(VLOOKUP($Q16,'Workforce hours'!$C$8:$AD$30,BM$7,FALSE))))))</f>
        <v>0</v>
      </c>
      <c r="BN16" s="288">
        <f>IF($Q16="n/a",(IF('Workforce hours'!N$30=0,0,(AL16/'Workforce hours'!N$30))),(IF(VLOOKUP($Q16,'Workforce hours'!$C$8:$AD$30,BN$7,FALSE)=0,0,(AL16/(VLOOKUP($Q16,'Workforce hours'!$C$8:$AD$30,BN$7,FALSE))))))</f>
        <v>0</v>
      </c>
      <c r="BO16" s="288">
        <f>IF($Q16="n/a",(IF('Workforce hours'!O$30=0,0,(AM16/'Workforce hours'!O$30))),(IF(VLOOKUP($Q16,'Workforce hours'!$C$8:$AD$30,BO$7,FALSE)=0,0,(AM16/(VLOOKUP($Q16,'Workforce hours'!$C$8:$AD$30,BO$7,FALSE))))))</f>
        <v>0</v>
      </c>
      <c r="BP16" s="288">
        <f>IF($Q16="n/a",(IF('Workforce hours'!P$30=0,0,(AN16/'Workforce hours'!P$30))),(IF(VLOOKUP($Q16,'Workforce hours'!$C$8:$AD$30,BP$7,FALSE)=0,0,(AN16/(VLOOKUP($Q16,'Workforce hours'!$C$8:$AD$30,BP$7,FALSE))))))</f>
        <v>0</v>
      </c>
      <c r="BQ16" s="288">
        <f>IF($Q16="n/a",(IF('Workforce hours'!Q$30=0,0,(AO16/'Workforce hours'!Q$30))),(IF(VLOOKUP($Q16,'Workforce hours'!$C$8:$AD$30,BQ$7,FALSE)=0,0,(AO16/(VLOOKUP($Q16,'Workforce hours'!$C$8:$AD$30,BQ$7,FALSE))))))</f>
        <v>0</v>
      </c>
      <c r="BR16" s="288">
        <f>IF($Q16="n/a",(IF('Workforce hours'!R$30=0,0,(AP16/'Workforce hours'!R$30))),(IF(VLOOKUP($Q16,'Workforce hours'!$C$8:$AD$30,BR$7,FALSE)=0,0,(AP16/(VLOOKUP($Q16,'Workforce hours'!$C$8:$AD$30,BR$7,FALSE))))))</f>
        <v>0</v>
      </c>
      <c r="BS16" s="288">
        <f>IF($Q16="n/a",(IF('Workforce hours'!S$30=0,0,(AQ16/'Workforce hours'!S$30))),(IF(VLOOKUP($Q16,'Workforce hours'!$C$8:$AD$30,BS$7,FALSE)=0,0,(AQ16/(VLOOKUP($Q16,'Workforce hours'!$C$8:$AD$30,BS$7,FALSE))))))</f>
        <v>0</v>
      </c>
      <c r="BT16" s="288">
        <f>IF($Q16="n/a",(IF('Workforce hours'!T$30=0,0,(AR16/'Workforce hours'!T$30))),(IF(VLOOKUP($Q16,'Workforce hours'!$C$8:$AD$30,BT$7,FALSE)=0,0,(AR16/(VLOOKUP($Q16,'Workforce hours'!$C$8:$AD$30,BT$7,FALSE))))))</f>
        <v>0</v>
      </c>
      <c r="BU16" s="288">
        <f>IF($Q16="n/a",(IF('Workforce hours'!U$30=0,0,(AS16/'Workforce hours'!U$30))),(IF(VLOOKUP($Q16,'Workforce hours'!$C$8:$AD$30,BU$7,FALSE)=0,0,(AS16/(VLOOKUP($Q16,'Workforce hours'!$C$8:$AD$30,BU$7,FALSE))))))</f>
        <v>0</v>
      </c>
      <c r="BV16" s="288">
        <f>IF($Q16="n/a",(IF('Workforce hours'!V$30=0,0,(AT16/'Workforce hours'!V$30))),(IF(VLOOKUP($Q16,'Workforce hours'!$C$8:$AD$30,BV$7,FALSE)=0,0,(AT16/(VLOOKUP($Q16,'Workforce hours'!$C$8:$AD$30,BV$7,FALSE))))))</f>
        <v>0</v>
      </c>
      <c r="BW16" s="288">
        <f>IF($Q16="n/a",(IF('Workforce hours'!W$30=0,0,(AU16/'Workforce hours'!W$30))),(IF(VLOOKUP($Q16,'Workforce hours'!$C$8:$AD$30,BW$7,FALSE)=0,0,(AU16/(VLOOKUP($Q16,'Workforce hours'!$C$8:$AD$30,BW$7,FALSE))))))</f>
        <v>0</v>
      </c>
      <c r="BX16" s="288">
        <f>IF($Q16="n/a",(IF('Workforce hours'!X$30=0,0,(AV16/'Workforce hours'!X$30))),(IF(VLOOKUP($Q16,'Workforce hours'!$C$8:$AD$30,BX$7,FALSE)=0,0,(AV16/(VLOOKUP($Q16,'Workforce hours'!$C$8:$AD$30,BX$7,FALSE))))))</f>
        <v>0</v>
      </c>
      <c r="BY16" s="288">
        <f>IF($Q16="n/a",(IF('Workforce hours'!Y$30=0,0,(AW16/'Workforce hours'!Y$30))),(IF(VLOOKUP($Q16,'Workforce hours'!$C$8:$AD$30,BY$7,FALSE)=0,0,(AW16/(VLOOKUP($Q16,'Workforce hours'!$C$8:$AD$30,BY$7,FALSE))))))</f>
        <v>0</v>
      </c>
      <c r="BZ16" s="288">
        <f>IF($Q16="n/a",(IF('Workforce hours'!Z$30=0,0,(AX16/'Workforce hours'!Z$30))),(IF(VLOOKUP($Q16,'Workforce hours'!$C$8:$AD$30,BZ$7,FALSE)=0,0,(AX16/(VLOOKUP($Q16,'Workforce hours'!$C$8:$AD$30,BZ$7,FALSE))))))</f>
        <v>0</v>
      </c>
      <c r="CA16" s="288">
        <f>IF($Q16="n/a",(IF('Workforce hours'!AA$30=0,0,(AY16/'Workforce hours'!AA$30))),(IF(VLOOKUP($Q16,'Workforce hours'!$C$8:$AD$30,CA$7,FALSE)=0,0,(AY16/(VLOOKUP($Q16,'Workforce hours'!$C$8:$AD$30,CA$7,FALSE))))))</f>
        <v>0</v>
      </c>
      <c r="CB16" s="288">
        <f>IF($Q16="n/a",(IF('Workforce hours'!AB$30=0,0,(AZ16/'Workforce hours'!AB$30))),(IF(VLOOKUP($Q16,'Workforce hours'!$C$8:$AD$30,CB$7,FALSE)=0,0,(AZ16/(VLOOKUP($Q16,'Workforce hours'!$C$8:$AD$30,CB$7,FALSE))))))</f>
        <v>0</v>
      </c>
      <c r="CC16" s="288">
        <f>IF($Q16="n/a",(IF('Workforce hours'!AC$30=0,0,(BA16/'Workforce hours'!AC$30))),(IF(VLOOKUP($Q16,'Workforce hours'!$C$8:$AD$30,CC$7,FALSE)=0,0,(BA16/(VLOOKUP($Q16,'Workforce hours'!$C$8:$AD$30,CC$7,FALSE))))))</f>
        <v>0</v>
      </c>
      <c r="CD16" s="288">
        <f>IF($Q16="n/a",(IF('Workforce hours'!AD$30=0,0,(BB16/'Workforce hours'!AD$30))),(IF(VLOOKUP($Q16,'Workforce hours'!$C$8:$AD$30,CD$7,FALSE)=0,0,(BB16/(VLOOKUP($Q16,'Workforce hours'!$C$8:$AD$30,CD$7,FALSE))))))</f>
        <v>0</v>
      </c>
      <c r="CE16" s="289">
        <f t="shared" si="10"/>
        <v>0</v>
      </c>
      <c r="CF16" s="290">
        <f>BD16*'Workforce costs'!B$9*(1+'Workforce costs'!B$10)*(1+'Workforce costs'!B$11)</f>
        <v>0</v>
      </c>
      <c r="CG16" s="290">
        <f>BE16*'Workforce costs'!C$9*(1+'Workforce costs'!C$10)*(1+'Workforce costs'!C$11)</f>
        <v>0</v>
      </c>
      <c r="CH16" s="290">
        <f>BF16*'Workforce costs'!D$9*(1+'Workforce costs'!D$10)*(1+'Workforce costs'!D$11)</f>
        <v>0</v>
      </c>
      <c r="CI16" s="290">
        <f>BG16*'Workforce costs'!E$9*(1+'Workforce costs'!E$10)*(1+'Workforce costs'!E$11)</f>
        <v>0</v>
      </c>
      <c r="CJ16" s="290">
        <f>BH16*'Workforce costs'!F$9*(1+'Workforce costs'!F$10)*(1+'Workforce costs'!F$11)</f>
        <v>0</v>
      </c>
      <c r="CK16" s="290">
        <f>BI16*'Workforce costs'!G$9*(1+'Workforce costs'!G$10)*(1+'Workforce costs'!G$11)</f>
        <v>0</v>
      </c>
      <c r="CL16" s="290">
        <f>BJ16*'Workforce costs'!H$9*(1+'Workforce costs'!H$10)*(1+'Workforce costs'!H$11)</f>
        <v>0</v>
      </c>
      <c r="CM16" s="290">
        <f>BK16*'Workforce costs'!I$9*(1+'Workforce costs'!I$10)*(1+'Workforce costs'!I$11)</f>
        <v>0</v>
      </c>
      <c r="CN16" s="290">
        <f>BL16*'Workforce costs'!J$9*(1+'Workforce costs'!J$10)*(1+'Workforce costs'!J$11)</f>
        <v>0</v>
      </c>
      <c r="CO16" s="290">
        <f>BM16*'Workforce costs'!K$9*(1+'Workforce costs'!K$10)*(1+'Workforce costs'!K$11)</f>
        <v>0</v>
      </c>
      <c r="CP16" s="290">
        <f>BN16*'Workforce costs'!L$9*(1+'Workforce costs'!L$10)*(1+'Workforce costs'!L$11)</f>
        <v>0</v>
      </c>
      <c r="CQ16" s="290">
        <f>BO16*'Workforce costs'!M$9*(1+'Workforce costs'!M$10)*(1+'Workforce costs'!M$11)</f>
        <v>0</v>
      </c>
      <c r="CR16" s="290">
        <f>BP16*'Workforce costs'!N$9*(1+'Workforce costs'!N$10)*(1+'Workforce costs'!N$11)</f>
        <v>0</v>
      </c>
      <c r="CS16" s="290">
        <f>BQ16*'Workforce costs'!O$9*(1+'Workforce costs'!O$10)*(1+'Workforce costs'!O$11)</f>
        <v>0</v>
      </c>
      <c r="CT16" s="290">
        <f>BR16*'Workforce costs'!P$9*(1+'Workforce costs'!P$10)*(1+'Workforce costs'!P$11)</f>
        <v>0</v>
      </c>
      <c r="CU16" s="290">
        <f>BS16*'Workforce costs'!Q$9*(1+'Workforce costs'!Q$10)*(1+'Workforce costs'!Q$11)</f>
        <v>0</v>
      </c>
      <c r="CV16" s="290">
        <f>BT16*'Workforce costs'!R$9*(1+'Workforce costs'!R$10)*(1+'Workforce costs'!R$11)</f>
        <v>0</v>
      </c>
      <c r="CW16" s="290">
        <f>BU16*'Workforce costs'!S$9*(1+'Workforce costs'!S$10)*(1+'Workforce costs'!S$11)</f>
        <v>0</v>
      </c>
      <c r="CX16" s="290">
        <f>BV16*'Workforce costs'!T$9*(1+'Workforce costs'!T$10)*(1+'Workforce costs'!T$11)</f>
        <v>0</v>
      </c>
      <c r="CY16" s="290">
        <f>BW16*'Workforce costs'!U$9*(1+'Workforce costs'!U$10)*(1+'Workforce costs'!U$11)</f>
        <v>0</v>
      </c>
      <c r="CZ16" s="290">
        <f>BX16*'Workforce costs'!V$9*(1+'Workforce costs'!V$10)*(1+'Workforce costs'!V$11)</f>
        <v>0</v>
      </c>
      <c r="DA16" s="290">
        <f>BY16*'Workforce costs'!W$9*(1+'Workforce costs'!W$10)*(1+'Workforce costs'!W$11)</f>
        <v>0</v>
      </c>
      <c r="DB16" s="290">
        <f>BZ16*'Workforce costs'!X$9*(1+'Workforce costs'!X$10)*(1+'Workforce costs'!X$11)</f>
        <v>0</v>
      </c>
      <c r="DC16" s="290">
        <f>CA16*'Workforce costs'!Y$9*(1+'Workforce costs'!Y$10)*(1+'Workforce costs'!Y$11)</f>
        <v>0</v>
      </c>
      <c r="DD16" s="290">
        <f>CB16*'Workforce costs'!Z$9*(1+'Workforce costs'!Z$10)*(1+'Workforce costs'!Z$11)</f>
        <v>0</v>
      </c>
      <c r="DE16" s="290">
        <f>CC16*'Workforce costs'!AA$9*(1+'Workforce costs'!AA$10)*(1+'Workforce costs'!AA$11)</f>
        <v>0</v>
      </c>
      <c r="DF16" s="290">
        <f>CD16*'Workforce costs'!AB$9*(1+'Workforce costs'!AB$10)*(1+'Workforce costs'!AB$11)</f>
        <v>0</v>
      </c>
    </row>
    <row r="17" spans="1:110" x14ac:dyDescent="0.3">
      <c r="A17" s="2" t="str">
        <f>Outputs!$A$4</f>
        <v>Australia</v>
      </c>
      <c r="B17" s="2" t="str">
        <f t="shared" si="3"/>
        <v>Australia ALL</v>
      </c>
      <c r="C17" s="30">
        <f>VLOOKUP($B17,Populations!$D$15:$H$1920,3,FALSE)</f>
        <v>26648878</v>
      </c>
      <c r="D17" s="255">
        <f>IF(OR($H17="General pop",$H17="Schools",$H17="Workplace",$H17="Skills Training",$H17="Digital Supports"),1,VLOOKUP($B17,Populations!$D$15:$H$1920,5,FALSE))</f>
        <v>1</v>
      </c>
      <c r="E17" s="88">
        <f>VLOOKUP(I17,Epidemiology!$C$10:$H$47,6,FALSE)</f>
        <v>100000</v>
      </c>
      <c r="F17" s="102" t="str">
        <f>'Care profiles'!R18</f>
        <v>n/a</v>
      </c>
      <c r="G17" s="15" t="str">
        <f>'Care profiles'!A18</f>
        <v>ALL</v>
      </c>
      <c r="H17" s="15" t="str">
        <f>'Care profiles'!B18</f>
        <v>General pop</v>
      </c>
      <c r="I17" s="15" t="str">
        <f>'Care profiles'!C18</f>
        <v>General pop</v>
      </c>
      <c r="J17" s="15" t="str">
        <f>'Care profiles'!D18</f>
        <v>Care profile</v>
      </c>
      <c r="K17" s="15" t="str">
        <f>'Care profiles'!E18</f>
        <v>Stigma Reduction and Behaviour Change Initiatives</v>
      </c>
      <c r="L17" s="104">
        <f>'Care profiles'!F18</f>
        <v>1</v>
      </c>
      <c r="M17" s="15" t="str">
        <f>'Care profiles'!G18</f>
        <v>n/a</v>
      </c>
      <c r="N17" s="15" t="str">
        <f>'Care profiles'!H18</f>
        <v>n/a</v>
      </c>
      <c r="O17" s="15" t="str">
        <f>'Care profiles'!I18</f>
        <v>n/a</v>
      </c>
      <c r="P17" s="15" t="str">
        <f>'Care profiles'!J18</f>
        <v>n/a</v>
      </c>
      <c r="Q17" s="15" t="str">
        <f>'Care profiles'!K18</f>
        <v>n/a</v>
      </c>
      <c r="R17" s="15" t="str">
        <f>'Care profiles'!M18</f>
        <v>Y</v>
      </c>
      <c r="S17" s="15" t="str">
        <f>'Care profiles'!O18</f>
        <v>Y</v>
      </c>
      <c r="T17" s="15" t="str">
        <f>'Care profiles'!Q18</f>
        <v>N</v>
      </c>
      <c r="U17" s="30">
        <f t="shared" si="4"/>
        <v>26648878</v>
      </c>
      <c r="V17" s="30">
        <f t="shared" si="5"/>
        <v>26648878</v>
      </c>
      <c r="W17" s="30">
        <f>IF(M17="n/a",0,IF(O17="days",V17*M17*(1+(VLOOKUP(K17,'Bed parameters'!$A$9:$G$12,7,FALSE))),V17*M17))</f>
        <v>0</v>
      </c>
      <c r="X17" s="30">
        <f t="shared" si="6"/>
        <v>0</v>
      </c>
      <c r="Y17" s="30">
        <f t="shared" si="7"/>
        <v>0</v>
      </c>
      <c r="Z17" s="113">
        <f>_xlfn.IFNA(Y17/((VLOOKUP(K17,'Bed parameters'!$A$9:$G$12,3,FALSE))*(VLOOKUP(K17,'Bed parameters'!$A$9:$G$12,5,FALSE))),0)</f>
        <v>0</v>
      </c>
      <c r="AA17" s="30">
        <f t="shared" si="8"/>
        <v>0</v>
      </c>
      <c r="AB17" s="30">
        <f>_xlfn.IFNA(IF($O17="days",$Y17*(VLOOKUP($K17,'Bed parameters'!$A$9:$I$12,9,FALSE))*$F17*(VLOOKUP($Q17,'Workforce distribution'!$C$8:$AD$30,AB$7,FALSE)),IF($Q17="n/a",(IF($P17=AB$6,$X17*$F17,0)),$X17*$F17*(VLOOKUP($Q17,'Workforce distribution'!$C$8:$AD$30,AB$7,FALSE)))),0)</f>
        <v>0</v>
      </c>
      <c r="AC17" s="30">
        <f>_xlfn.IFNA(IF($O17="days",$Y17*(VLOOKUP($K17,'Bed parameters'!$A$9:$I$12,9,FALSE))*$F17*(VLOOKUP($Q17,'Workforce distribution'!$C$8:$AD$30,AC$7,FALSE)),IF($Q17="n/a",(IF($P17=AC$6,$X17*$F17,0)),$X17*$F17*(VLOOKUP($Q17,'Workforce distribution'!$C$8:$AD$30,AC$7,FALSE)))),0)</f>
        <v>0</v>
      </c>
      <c r="AD17" s="30">
        <f>_xlfn.IFNA(IF($O17="days",$Y17*(VLOOKUP($K17,'Bed parameters'!$A$9:$I$12,9,FALSE))*$F17*(VLOOKUP($Q17,'Workforce distribution'!$C$8:$AD$30,AD$7,FALSE)),IF($Q17="n/a",(IF($P17=AD$6,$X17*$F17,0)),$X17*$F17*(VLOOKUP($Q17,'Workforce distribution'!$C$8:$AD$30,AD$7,FALSE)))),0)</f>
        <v>0</v>
      </c>
      <c r="AE17" s="30">
        <f>_xlfn.IFNA(IF($O17="days",$Y17*(VLOOKUP($K17,'Bed parameters'!$A$9:$I$12,9,FALSE))*$F17*(VLOOKUP($Q17,'Workforce distribution'!$C$8:$AD$30,AE$7,FALSE)),IF($Q17="n/a",(IF($P17=AE$6,$X17*$F17,0)),$X17*$F17*(VLOOKUP($Q17,'Workforce distribution'!$C$8:$AD$30,AE$7,FALSE)))),0)</f>
        <v>0</v>
      </c>
      <c r="AF17" s="30">
        <f>_xlfn.IFNA(IF($O17="days",$Y17*(VLOOKUP($K17,'Bed parameters'!$A$9:$I$12,9,FALSE))*$F17*(VLOOKUP($Q17,'Workforce distribution'!$C$8:$AD$30,AF$7,FALSE)),IF($Q17="n/a",(IF($P17=AF$6,$X17*$F17,0)),$X17*$F17*(VLOOKUP($Q17,'Workforce distribution'!$C$8:$AD$30,AF$7,FALSE)))),0)</f>
        <v>0</v>
      </c>
      <c r="AG17" s="30">
        <f>_xlfn.IFNA(IF($O17="days",$Y17*(VLOOKUP($K17,'Bed parameters'!$A$9:$I$12,9,FALSE))*$F17*(VLOOKUP($Q17,'Workforce distribution'!$C$8:$AD$30,AG$7,FALSE)),IF($Q17="n/a",(IF($P17=AG$6,$X17*$F17,0)),$X17*$F17*(VLOOKUP($Q17,'Workforce distribution'!$C$8:$AD$30,AG$7,FALSE)))),0)</f>
        <v>0</v>
      </c>
      <c r="AH17" s="30">
        <f>_xlfn.IFNA(IF($O17="days",$Y17*(VLOOKUP($K17,'Bed parameters'!$A$9:$I$12,9,FALSE))*$F17*(VLOOKUP($Q17,'Workforce distribution'!$C$8:$AD$30,AH$7,FALSE)),IF($Q17="n/a",(IF($P17=AH$6,$X17*$F17,0)),$X17*$F17*(VLOOKUP($Q17,'Workforce distribution'!$C$8:$AD$30,AH$7,FALSE)))),0)</f>
        <v>0</v>
      </c>
      <c r="AI17" s="30">
        <f>_xlfn.IFNA(IF($O17="days",$Y17*(VLOOKUP($K17,'Bed parameters'!$A$9:$I$12,9,FALSE))*$F17*(VLOOKUP($Q17,'Workforce distribution'!$C$8:$AD$30,AI$7,FALSE)),IF($Q17="n/a",(IF($P17=AI$6,$X17*$F17,0)),$X17*$F17*(VLOOKUP($Q17,'Workforce distribution'!$C$8:$AD$30,AI$7,FALSE)))),0)</f>
        <v>0</v>
      </c>
      <c r="AJ17" s="30">
        <f>_xlfn.IFNA(IF($O17="days",$Y17*(VLOOKUP($K17,'Bed parameters'!$A$9:$I$12,9,FALSE))*$F17*(VLOOKUP($Q17,'Workforce distribution'!$C$8:$AD$30,AJ$7,FALSE)),IF($Q17="n/a",(IF($P17=AJ$6,$X17*$F17,0)),$X17*$F17*(VLOOKUP($Q17,'Workforce distribution'!$C$8:$AD$30,AJ$7,FALSE)))),0)</f>
        <v>0</v>
      </c>
      <c r="AK17" s="30">
        <f>_xlfn.IFNA(IF($O17="days",$Y17*(VLOOKUP($K17,'Bed parameters'!$A$9:$I$12,9,FALSE))*$F17*(VLOOKUP($Q17,'Workforce distribution'!$C$8:$AD$30,AK$7,FALSE)),IF($Q17="n/a",(IF($P17=AK$6,$X17*$F17,0)),$X17*$F17*(VLOOKUP($Q17,'Workforce distribution'!$C$8:$AD$30,AK$7,FALSE)))),0)</f>
        <v>0</v>
      </c>
      <c r="AL17" s="30">
        <f>_xlfn.IFNA(IF($O17="days",$Y17*(VLOOKUP($K17,'Bed parameters'!$A$9:$I$12,9,FALSE))*$F17*(VLOOKUP($Q17,'Workforce distribution'!$C$8:$AD$30,AL$7,FALSE)),IF($Q17="n/a",(IF($P17=AL$6,$X17*$F17,0)),$X17*$F17*(VLOOKUP($Q17,'Workforce distribution'!$C$8:$AD$30,AL$7,FALSE)))),0)</f>
        <v>0</v>
      </c>
      <c r="AM17" s="30">
        <f>_xlfn.IFNA(IF($O17="days",$Y17*(VLOOKUP($K17,'Bed parameters'!$A$9:$I$12,9,FALSE))*$F17*(VLOOKUP($Q17,'Workforce distribution'!$C$8:$AD$30,AM$7,FALSE)),IF($Q17="n/a",(IF($P17=AM$6,$X17*$F17,0)),$X17*$F17*(VLOOKUP($Q17,'Workforce distribution'!$C$8:$AD$30,AM$7,FALSE)))),0)</f>
        <v>0</v>
      </c>
      <c r="AN17" s="30">
        <f>_xlfn.IFNA(IF($O17="days",$Y17*(VLOOKUP($K17,'Bed parameters'!$A$9:$I$12,9,FALSE))*$F17*(VLOOKUP($Q17,'Workforce distribution'!$C$8:$AD$30,AN$7,FALSE)),IF($Q17="n/a",(IF($P17=AN$6,$X17*$F17,0)),$X17*$F17*(VLOOKUP($Q17,'Workforce distribution'!$C$8:$AD$30,AN$7,FALSE)))),0)</f>
        <v>0</v>
      </c>
      <c r="AO17" s="30">
        <f>_xlfn.IFNA(IF($O17="days",$Y17*(VLOOKUP($K17,'Bed parameters'!$A$9:$I$12,9,FALSE))*$F17*(VLOOKUP($Q17,'Workforce distribution'!$C$8:$AD$30,AO$7,FALSE)),IF($Q17="n/a",(IF($P17=AO$6,$X17*$F17,0)),$X17*$F17*(VLOOKUP($Q17,'Workforce distribution'!$C$8:$AD$30,AO$7,FALSE)))),0)</f>
        <v>0</v>
      </c>
      <c r="AP17" s="30">
        <f>_xlfn.IFNA(IF($O17="days",$Y17*(VLOOKUP($K17,'Bed parameters'!$A$9:$I$12,9,FALSE))*$F17*(VLOOKUP($Q17,'Workforce distribution'!$C$8:$AD$30,AP$7,FALSE)),IF($Q17="n/a",(IF($P17=AP$6,$X17*$F17,0)),$X17*$F17*(VLOOKUP($Q17,'Workforce distribution'!$C$8:$AD$30,AP$7,FALSE)))),0)</f>
        <v>0</v>
      </c>
      <c r="AQ17" s="30">
        <f>_xlfn.IFNA(IF($O17="days",$Y17*(VLOOKUP($K17,'Bed parameters'!$A$9:$I$12,9,FALSE))*$F17*(VLOOKUP($Q17,'Workforce distribution'!$C$8:$AD$30,AQ$7,FALSE)),IF($Q17="n/a",(IF($P17=AQ$6,$X17*$F17,0)),$X17*$F17*(VLOOKUP($Q17,'Workforce distribution'!$C$8:$AD$30,AQ$7,FALSE)))),0)</f>
        <v>0</v>
      </c>
      <c r="AR17" s="30">
        <f>_xlfn.IFNA(IF($O17="days",$Y17*(VLOOKUP($K17,'Bed parameters'!$A$9:$I$12,9,FALSE))*$F17*(VLOOKUP($Q17,'Workforce distribution'!$C$8:$AD$30,AR$7,FALSE)),IF($Q17="n/a",(IF($P17=AR$6,$X17*$F17,0)),$X17*$F17*(VLOOKUP($Q17,'Workforce distribution'!$C$8:$AD$30,AR$7,FALSE)))),0)</f>
        <v>0</v>
      </c>
      <c r="AS17" s="30">
        <f>_xlfn.IFNA(IF($O17="days",$Y17*(VLOOKUP($K17,'Bed parameters'!$A$9:$I$12,9,FALSE))*$F17*(VLOOKUP($Q17,'Workforce distribution'!$C$8:$AD$30,AS$7,FALSE)),IF($Q17="n/a",(IF($P17=AS$6,$X17*$F17,0)),$X17*$F17*(VLOOKUP($Q17,'Workforce distribution'!$C$8:$AD$30,AS$7,FALSE)))),0)</f>
        <v>0</v>
      </c>
      <c r="AT17" s="30">
        <f>_xlfn.IFNA(IF($O17="days",$Y17*(VLOOKUP($K17,'Bed parameters'!$A$9:$I$12,9,FALSE))*$F17*(VLOOKUP($Q17,'Workforce distribution'!$C$8:$AD$30,AT$7,FALSE)),IF($Q17="n/a",(IF($P17=AT$6,$X17*$F17,0)),$X17*$F17*(VLOOKUP($Q17,'Workforce distribution'!$C$8:$AD$30,AT$7,FALSE)))),0)</f>
        <v>0</v>
      </c>
      <c r="AU17" s="30">
        <f>_xlfn.IFNA(IF($O17="days",$Y17*(VLOOKUP($K17,'Bed parameters'!$A$9:$I$12,9,FALSE))*$F17*(VLOOKUP($Q17,'Workforce distribution'!$C$8:$AD$30,AU$7,FALSE)),IF($Q17="n/a",(IF($P17=AU$6,$X17*$F17,0)),$X17*$F17*(VLOOKUP($Q17,'Workforce distribution'!$C$8:$AD$30,AU$7,FALSE)))),0)</f>
        <v>0</v>
      </c>
      <c r="AV17" s="30">
        <f>_xlfn.IFNA(IF($O17="days",$Y17*(VLOOKUP($K17,'Bed parameters'!$A$9:$I$12,9,FALSE))*$F17*(VLOOKUP($Q17,'Workforce distribution'!$C$8:$AD$30,AV$7,FALSE)),IF($Q17="n/a",(IF($P17=AV$6,$X17*$F17,0)),$X17*$F17*(VLOOKUP($Q17,'Workforce distribution'!$C$8:$AD$30,AV$7,FALSE)))),0)</f>
        <v>0</v>
      </c>
      <c r="AW17" s="30">
        <f>_xlfn.IFNA(IF($O17="days",$Y17*(VLOOKUP($K17,'Bed parameters'!$A$9:$I$12,9,FALSE))*$F17*(VLOOKUP($Q17,'Workforce distribution'!$C$8:$AD$30,AW$7,FALSE)),IF($Q17="n/a",(IF($P17=AW$6,$X17*$F17,0)),$X17*$F17*(VLOOKUP($Q17,'Workforce distribution'!$C$8:$AD$30,AW$7,FALSE)))),0)</f>
        <v>0</v>
      </c>
      <c r="AX17" s="30">
        <f>_xlfn.IFNA(IF($O17="days",$Y17*(VLOOKUP($K17,'Bed parameters'!$A$9:$I$12,9,FALSE))*$F17*(VLOOKUP($Q17,'Workforce distribution'!$C$8:$AD$30,AX$7,FALSE)),IF($Q17="n/a",(IF($P17=AX$6,$X17*$F17,0)),$X17*$F17*(VLOOKUP($Q17,'Workforce distribution'!$C$8:$AD$30,AX$7,FALSE)))),0)</f>
        <v>0</v>
      </c>
      <c r="AY17" s="30">
        <f>_xlfn.IFNA(IF($O17="days",$Y17*(VLOOKUP($K17,'Bed parameters'!$A$9:$I$12,9,FALSE))*$F17*(VLOOKUP($Q17,'Workforce distribution'!$C$8:$AD$30,AY$7,FALSE)),IF($Q17="n/a",(IF($P17=AY$6,$X17*$F17,0)),$X17*$F17*(VLOOKUP($Q17,'Workforce distribution'!$C$8:$AD$30,AY$7,FALSE)))),0)</f>
        <v>0</v>
      </c>
      <c r="AZ17" s="30">
        <f>_xlfn.IFNA(IF($O17="days",$Y17*(VLOOKUP($K17,'Bed parameters'!$A$9:$I$12,9,FALSE))*$F17*(VLOOKUP($Q17,'Workforce distribution'!$C$8:$AD$30,AZ$7,FALSE)),IF($Q17="n/a",(IF($P17=AZ$6,$X17*$F17,0)),$X17*$F17*(VLOOKUP($Q17,'Workforce distribution'!$C$8:$AD$30,AZ$7,FALSE)))),0)</f>
        <v>0</v>
      </c>
      <c r="BA17" s="30">
        <f>_xlfn.IFNA(IF($O17="days",$Y17*(VLOOKUP($K17,'Bed parameters'!$A$9:$I$12,9,FALSE))*$F17*(VLOOKUP($Q17,'Workforce distribution'!$C$8:$AD$30,BA$7,FALSE)),IF($Q17="n/a",(IF($P17=BA$6,$X17*$F17,0)),$X17*$F17*(VLOOKUP($Q17,'Workforce distribution'!$C$8:$AD$30,BA$7,FALSE)))),0)</f>
        <v>0</v>
      </c>
      <c r="BB17" s="30">
        <f>_xlfn.IFNA(IF($O17="days",$Y17*(VLOOKUP($K17,'Bed parameters'!$A$9:$I$12,9,FALSE))*$F17*(VLOOKUP($Q17,'Workforce distribution'!$C$8:$AD$30,BB$7,FALSE)),IF($Q17="n/a",(IF($P17=BB$6,$X17*$F17,0)),$X17*$F17*(VLOOKUP($Q17,'Workforce distribution'!$C$8:$AD$30,BB$7,FALSE)))),0)</f>
        <v>0</v>
      </c>
      <c r="BC17" s="149">
        <f t="shared" si="9"/>
        <v>0</v>
      </c>
      <c r="BD17" s="288">
        <f>IF($Q17="n/a",(IF('Workforce hours'!D$30=0,0,(AB17/'Workforce hours'!D$30))),(IF(VLOOKUP($Q17,'Workforce hours'!$C$8:$AD$30,BD$7,FALSE)=0,0,(AB17/(VLOOKUP($Q17,'Workforce hours'!$C$8:$AD$30,BD$7,FALSE))))))</f>
        <v>0</v>
      </c>
      <c r="BE17" s="288">
        <f>IF($Q17="n/a",(IF('Workforce hours'!E$30=0,0,(AC17/'Workforce hours'!E$30))),(IF(VLOOKUP($Q17,'Workforce hours'!$C$8:$AD$30,BE$7,FALSE)=0,0,(AC17/(VLOOKUP($Q17,'Workforce hours'!$C$8:$AD$30,BE$7,FALSE))))))</f>
        <v>0</v>
      </c>
      <c r="BF17" s="288">
        <f>IF($Q17="n/a",(IF('Workforce hours'!F$30=0,0,(AD17/'Workforce hours'!F$30))),(IF(VLOOKUP($Q17,'Workforce hours'!$C$8:$AD$30,BF$7,FALSE)=0,0,(AD17/(VLOOKUP($Q17,'Workforce hours'!$C$8:$AD$30,BF$7,FALSE))))))</f>
        <v>0</v>
      </c>
      <c r="BG17" s="288">
        <f>IF($Q17="n/a",(IF('Workforce hours'!G$30=0,0,(AE17/'Workforce hours'!G$30))),(IF(VLOOKUP($Q17,'Workforce hours'!$C$8:$AD$30,BG$7,FALSE)=0,0,(AE17/(VLOOKUP($Q17,'Workforce hours'!$C$8:$AD$30,BG$7,FALSE))))))</f>
        <v>0</v>
      </c>
      <c r="BH17" s="288">
        <f>IF($Q17="n/a",(IF('Workforce hours'!H$30=0,0,(AF17/'Workforce hours'!H$30))),(IF(VLOOKUP($Q17,'Workforce hours'!$C$8:$AD$30,BH$7,FALSE)=0,0,(AF17/(VLOOKUP($Q17,'Workforce hours'!$C$8:$AD$30,BH$7,FALSE))))))</f>
        <v>0</v>
      </c>
      <c r="BI17" s="288">
        <f>IF($Q17="n/a",(IF('Workforce hours'!I$30=0,0,(AG17/'Workforce hours'!I$30))),(IF(VLOOKUP($Q17,'Workforce hours'!$C$8:$AD$30,BI$7,FALSE)=0,0,(AG17/(VLOOKUP($Q17,'Workforce hours'!$C$8:$AD$30,BI$7,FALSE))))))</f>
        <v>0</v>
      </c>
      <c r="BJ17" s="288">
        <f>IF($Q17="n/a",(IF('Workforce hours'!J$30=0,0,(AH17/'Workforce hours'!J$30))),(IF(VLOOKUP($Q17,'Workforce hours'!$C$8:$AD$30,BJ$7,FALSE)=0,0,(AH17/(VLOOKUP($Q17,'Workforce hours'!$C$8:$AD$30,BJ$7,FALSE))))))</f>
        <v>0</v>
      </c>
      <c r="BK17" s="288">
        <f>IF($Q17="n/a",(IF('Workforce hours'!K$30=0,0,(AI17/'Workforce hours'!K$30))),(IF(VLOOKUP($Q17,'Workforce hours'!$C$8:$AD$30,BK$7,FALSE)=0,0,(AI17/(VLOOKUP($Q17,'Workforce hours'!$C$8:$AD$30,BK$7,FALSE))))))</f>
        <v>0</v>
      </c>
      <c r="BL17" s="288">
        <f>IF($Q17="n/a",(IF('Workforce hours'!L$30=0,0,(AJ17/'Workforce hours'!L$30))),(IF(VLOOKUP($Q17,'Workforce hours'!$C$8:$AD$30,BL$7,FALSE)=0,0,(AJ17/(VLOOKUP($Q17,'Workforce hours'!$C$8:$AD$30,BL$7,FALSE))))))</f>
        <v>0</v>
      </c>
      <c r="BM17" s="288">
        <f>IF($Q17="n/a",(IF('Workforce hours'!M$30=0,0,(AK17/'Workforce hours'!M$30))),(IF(VLOOKUP($Q17,'Workforce hours'!$C$8:$AD$30,BM$7,FALSE)=0,0,(AK17/(VLOOKUP($Q17,'Workforce hours'!$C$8:$AD$30,BM$7,FALSE))))))</f>
        <v>0</v>
      </c>
      <c r="BN17" s="288">
        <f>IF($Q17="n/a",(IF('Workforce hours'!N$30=0,0,(AL17/'Workforce hours'!N$30))),(IF(VLOOKUP($Q17,'Workforce hours'!$C$8:$AD$30,BN$7,FALSE)=0,0,(AL17/(VLOOKUP($Q17,'Workforce hours'!$C$8:$AD$30,BN$7,FALSE))))))</f>
        <v>0</v>
      </c>
      <c r="BO17" s="288">
        <f>IF($Q17="n/a",(IF('Workforce hours'!O$30=0,0,(AM17/'Workforce hours'!O$30))),(IF(VLOOKUP($Q17,'Workforce hours'!$C$8:$AD$30,BO$7,FALSE)=0,0,(AM17/(VLOOKUP($Q17,'Workforce hours'!$C$8:$AD$30,BO$7,FALSE))))))</f>
        <v>0</v>
      </c>
      <c r="BP17" s="288">
        <f>IF($Q17="n/a",(IF('Workforce hours'!P$30=0,0,(AN17/'Workforce hours'!P$30))),(IF(VLOOKUP($Q17,'Workforce hours'!$C$8:$AD$30,BP$7,FALSE)=0,0,(AN17/(VLOOKUP($Q17,'Workforce hours'!$C$8:$AD$30,BP$7,FALSE))))))</f>
        <v>0</v>
      </c>
      <c r="BQ17" s="288">
        <f>IF($Q17="n/a",(IF('Workforce hours'!Q$30=0,0,(AO17/'Workforce hours'!Q$30))),(IF(VLOOKUP($Q17,'Workforce hours'!$C$8:$AD$30,BQ$7,FALSE)=0,0,(AO17/(VLOOKUP($Q17,'Workforce hours'!$C$8:$AD$30,BQ$7,FALSE))))))</f>
        <v>0</v>
      </c>
      <c r="BR17" s="288">
        <f>IF($Q17="n/a",(IF('Workforce hours'!R$30=0,0,(AP17/'Workforce hours'!R$30))),(IF(VLOOKUP($Q17,'Workforce hours'!$C$8:$AD$30,BR$7,FALSE)=0,0,(AP17/(VLOOKUP($Q17,'Workforce hours'!$C$8:$AD$30,BR$7,FALSE))))))</f>
        <v>0</v>
      </c>
      <c r="BS17" s="288">
        <f>IF($Q17="n/a",(IF('Workforce hours'!S$30=0,0,(AQ17/'Workforce hours'!S$30))),(IF(VLOOKUP($Q17,'Workforce hours'!$C$8:$AD$30,BS$7,FALSE)=0,0,(AQ17/(VLOOKUP($Q17,'Workforce hours'!$C$8:$AD$30,BS$7,FALSE))))))</f>
        <v>0</v>
      </c>
      <c r="BT17" s="288">
        <f>IF($Q17="n/a",(IF('Workforce hours'!T$30=0,0,(AR17/'Workforce hours'!T$30))),(IF(VLOOKUP($Q17,'Workforce hours'!$C$8:$AD$30,BT$7,FALSE)=0,0,(AR17/(VLOOKUP($Q17,'Workforce hours'!$C$8:$AD$30,BT$7,FALSE))))))</f>
        <v>0</v>
      </c>
      <c r="BU17" s="288">
        <f>IF($Q17="n/a",(IF('Workforce hours'!U$30=0,0,(AS17/'Workforce hours'!U$30))),(IF(VLOOKUP($Q17,'Workforce hours'!$C$8:$AD$30,BU$7,FALSE)=0,0,(AS17/(VLOOKUP($Q17,'Workforce hours'!$C$8:$AD$30,BU$7,FALSE))))))</f>
        <v>0</v>
      </c>
      <c r="BV17" s="288">
        <f>IF($Q17="n/a",(IF('Workforce hours'!V$30=0,0,(AT17/'Workforce hours'!V$30))),(IF(VLOOKUP($Q17,'Workforce hours'!$C$8:$AD$30,BV$7,FALSE)=0,0,(AT17/(VLOOKUP($Q17,'Workforce hours'!$C$8:$AD$30,BV$7,FALSE))))))</f>
        <v>0</v>
      </c>
      <c r="BW17" s="288">
        <f>IF($Q17="n/a",(IF('Workforce hours'!W$30=0,0,(AU17/'Workforce hours'!W$30))),(IF(VLOOKUP($Q17,'Workforce hours'!$C$8:$AD$30,BW$7,FALSE)=0,0,(AU17/(VLOOKUP($Q17,'Workforce hours'!$C$8:$AD$30,BW$7,FALSE))))))</f>
        <v>0</v>
      </c>
      <c r="BX17" s="288">
        <f>IF($Q17="n/a",(IF('Workforce hours'!X$30=0,0,(AV17/'Workforce hours'!X$30))),(IF(VLOOKUP($Q17,'Workforce hours'!$C$8:$AD$30,BX$7,FALSE)=0,0,(AV17/(VLOOKUP($Q17,'Workforce hours'!$C$8:$AD$30,BX$7,FALSE))))))</f>
        <v>0</v>
      </c>
      <c r="BY17" s="288">
        <f>IF($Q17="n/a",(IF('Workforce hours'!Y$30=0,0,(AW17/'Workforce hours'!Y$30))),(IF(VLOOKUP($Q17,'Workforce hours'!$C$8:$AD$30,BY$7,FALSE)=0,0,(AW17/(VLOOKUP($Q17,'Workforce hours'!$C$8:$AD$30,BY$7,FALSE))))))</f>
        <v>0</v>
      </c>
      <c r="BZ17" s="288">
        <f>IF($Q17="n/a",(IF('Workforce hours'!Z$30=0,0,(AX17/'Workforce hours'!Z$30))),(IF(VLOOKUP($Q17,'Workforce hours'!$C$8:$AD$30,BZ$7,FALSE)=0,0,(AX17/(VLOOKUP($Q17,'Workforce hours'!$C$8:$AD$30,BZ$7,FALSE))))))</f>
        <v>0</v>
      </c>
      <c r="CA17" s="288">
        <f>IF($Q17="n/a",(IF('Workforce hours'!AA$30=0,0,(AY17/'Workforce hours'!AA$30))),(IF(VLOOKUP($Q17,'Workforce hours'!$C$8:$AD$30,CA$7,FALSE)=0,0,(AY17/(VLOOKUP($Q17,'Workforce hours'!$C$8:$AD$30,CA$7,FALSE))))))</f>
        <v>0</v>
      </c>
      <c r="CB17" s="288">
        <f>IF($Q17="n/a",(IF('Workforce hours'!AB$30=0,0,(AZ17/'Workforce hours'!AB$30))),(IF(VLOOKUP($Q17,'Workforce hours'!$C$8:$AD$30,CB$7,FALSE)=0,0,(AZ17/(VLOOKUP($Q17,'Workforce hours'!$C$8:$AD$30,CB$7,FALSE))))))</f>
        <v>0</v>
      </c>
      <c r="CC17" s="288">
        <f>IF($Q17="n/a",(IF('Workforce hours'!AC$30=0,0,(BA17/'Workforce hours'!AC$30))),(IF(VLOOKUP($Q17,'Workforce hours'!$C$8:$AD$30,CC$7,FALSE)=0,0,(BA17/(VLOOKUP($Q17,'Workforce hours'!$C$8:$AD$30,CC$7,FALSE))))))</f>
        <v>0</v>
      </c>
      <c r="CD17" s="288">
        <f>IF($Q17="n/a",(IF('Workforce hours'!AD$30=0,0,(BB17/'Workforce hours'!AD$30))),(IF(VLOOKUP($Q17,'Workforce hours'!$C$8:$AD$30,CD$7,FALSE)=0,0,(BB17/(VLOOKUP($Q17,'Workforce hours'!$C$8:$AD$30,CD$7,FALSE))))))</f>
        <v>0</v>
      </c>
      <c r="CE17" s="289">
        <f t="shared" si="10"/>
        <v>0</v>
      </c>
      <c r="CF17" s="290">
        <f>BD17*'Workforce costs'!B$9*(1+'Workforce costs'!B$10)*(1+'Workforce costs'!B$11)</f>
        <v>0</v>
      </c>
      <c r="CG17" s="290">
        <f>BE17*'Workforce costs'!C$9*(1+'Workforce costs'!C$10)*(1+'Workforce costs'!C$11)</f>
        <v>0</v>
      </c>
      <c r="CH17" s="290">
        <f>BF17*'Workforce costs'!D$9*(1+'Workforce costs'!D$10)*(1+'Workforce costs'!D$11)</f>
        <v>0</v>
      </c>
      <c r="CI17" s="290">
        <f>BG17*'Workforce costs'!E$9*(1+'Workforce costs'!E$10)*(1+'Workforce costs'!E$11)</f>
        <v>0</v>
      </c>
      <c r="CJ17" s="290">
        <f>BH17*'Workforce costs'!F$9*(1+'Workforce costs'!F$10)*(1+'Workforce costs'!F$11)</f>
        <v>0</v>
      </c>
      <c r="CK17" s="290">
        <f>BI17*'Workforce costs'!G$9*(1+'Workforce costs'!G$10)*(1+'Workforce costs'!G$11)</f>
        <v>0</v>
      </c>
      <c r="CL17" s="290">
        <f>BJ17*'Workforce costs'!H$9*(1+'Workforce costs'!H$10)*(1+'Workforce costs'!H$11)</f>
        <v>0</v>
      </c>
      <c r="CM17" s="290">
        <f>BK17*'Workforce costs'!I$9*(1+'Workforce costs'!I$10)*(1+'Workforce costs'!I$11)</f>
        <v>0</v>
      </c>
      <c r="CN17" s="290">
        <f>BL17*'Workforce costs'!J$9*(1+'Workforce costs'!J$10)*(1+'Workforce costs'!J$11)</f>
        <v>0</v>
      </c>
      <c r="CO17" s="290">
        <f>BM17*'Workforce costs'!K$9*(1+'Workforce costs'!K$10)*(1+'Workforce costs'!K$11)</f>
        <v>0</v>
      </c>
      <c r="CP17" s="290">
        <f>BN17*'Workforce costs'!L$9*(1+'Workforce costs'!L$10)*(1+'Workforce costs'!L$11)</f>
        <v>0</v>
      </c>
      <c r="CQ17" s="290">
        <f>BO17*'Workforce costs'!M$9*(1+'Workforce costs'!M$10)*(1+'Workforce costs'!M$11)</f>
        <v>0</v>
      </c>
      <c r="CR17" s="290">
        <f>BP17*'Workforce costs'!N$9*(1+'Workforce costs'!N$10)*(1+'Workforce costs'!N$11)</f>
        <v>0</v>
      </c>
      <c r="CS17" s="290">
        <f>BQ17*'Workforce costs'!O$9*(1+'Workforce costs'!O$10)*(1+'Workforce costs'!O$11)</f>
        <v>0</v>
      </c>
      <c r="CT17" s="290">
        <f>BR17*'Workforce costs'!P$9*(1+'Workforce costs'!P$10)*(1+'Workforce costs'!P$11)</f>
        <v>0</v>
      </c>
      <c r="CU17" s="290">
        <f>BS17*'Workforce costs'!Q$9*(1+'Workforce costs'!Q$10)*(1+'Workforce costs'!Q$11)</f>
        <v>0</v>
      </c>
      <c r="CV17" s="290">
        <f>BT17*'Workforce costs'!R$9*(1+'Workforce costs'!R$10)*(1+'Workforce costs'!R$11)</f>
        <v>0</v>
      </c>
      <c r="CW17" s="290">
        <f>BU17*'Workforce costs'!S$9*(1+'Workforce costs'!S$10)*(1+'Workforce costs'!S$11)</f>
        <v>0</v>
      </c>
      <c r="CX17" s="290">
        <f>BV17*'Workforce costs'!T$9*(1+'Workforce costs'!T$10)*(1+'Workforce costs'!T$11)</f>
        <v>0</v>
      </c>
      <c r="CY17" s="290">
        <f>BW17*'Workforce costs'!U$9*(1+'Workforce costs'!U$10)*(1+'Workforce costs'!U$11)</f>
        <v>0</v>
      </c>
      <c r="CZ17" s="290">
        <f>BX17*'Workforce costs'!V$9*(1+'Workforce costs'!V$10)*(1+'Workforce costs'!V$11)</f>
        <v>0</v>
      </c>
      <c r="DA17" s="290">
        <f>BY17*'Workforce costs'!W$9*(1+'Workforce costs'!W$10)*(1+'Workforce costs'!W$11)</f>
        <v>0</v>
      </c>
      <c r="DB17" s="290">
        <f>BZ17*'Workforce costs'!X$9*(1+'Workforce costs'!X$10)*(1+'Workforce costs'!X$11)</f>
        <v>0</v>
      </c>
      <c r="DC17" s="290">
        <f>CA17*'Workforce costs'!Y$9*(1+'Workforce costs'!Y$10)*(1+'Workforce costs'!Y$11)</f>
        <v>0</v>
      </c>
      <c r="DD17" s="290">
        <f>CB17*'Workforce costs'!Z$9*(1+'Workforce costs'!Z$10)*(1+'Workforce costs'!Z$11)</f>
        <v>0</v>
      </c>
      <c r="DE17" s="290">
        <f>CC17*'Workforce costs'!AA$9*(1+'Workforce costs'!AA$10)*(1+'Workforce costs'!AA$11)</f>
        <v>0</v>
      </c>
      <c r="DF17" s="290">
        <f>CD17*'Workforce costs'!AB$9*(1+'Workforce costs'!AB$10)*(1+'Workforce costs'!AB$11)</f>
        <v>0</v>
      </c>
    </row>
    <row r="18" spans="1:110" x14ac:dyDescent="0.3">
      <c r="A18" s="2" t="str">
        <f>Outputs!$A$4</f>
        <v>Australia</v>
      </c>
      <c r="B18" s="2" t="str">
        <f t="shared" si="3"/>
        <v>Australia ALL</v>
      </c>
      <c r="C18" s="30">
        <f>VLOOKUP($B18,Populations!$D$15:$H$1920,3,FALSE)</f>
        <v>26648878</v>
      </c>
      <c r="D18" s="255">
        <f>IF(OR($H18="General pop",$H18="Schools",$H18="Workplace",$H18="Skills Training",$H18="Digital Supports"),1,VLOOKUP($B18,Populations!$D$15:$H$1920,5,FALSE))</f>
        <v>1</v>
      </c>
      <c r="E18" s="88">
        <f>VLOOKUP(I18,Epidemiology!$C$10:$H$47,6,FALSE)</f>
        <v>100000</v>
      </c>
      <c r="F18" s="102" t="str">
        <f>'Care profiles'!R19</f>
        <v>n/a</v>
      </c>
      <c r="G18" s="15" t="str">
        <f>'Care profiles'!A19</f>
        <v>ALL</v>
      </c>
      <c r="H18" s="15" t="str">
        <f>'Care profiles'!B19</f>
        <v>General pop</v>
      </c>
      <c r="I18" s="15" t="str">
        <f>'Care profiles'!C19</f>
        <v>General pop</v>
      </c>
      <c r="J18" s="15" t="str">
        <f>'Care profiles'!D19</f>
        <v>Care profile</v>
      </c>
      <c r="K18" s="15" t="str">
        <f>'Care profiles'!E19</f>
        <v>Population Level Means Restriction</v>
      </c>
      <c r="L18" s="104">
        <f>'Care profiles'!F19</f>
        <v>1</v>
      </c>
      <c r="M18" s="15" t="str">
        <f>'Care profiles'!G19</f>
        <v>n/a</v>
      </c>
      <c r="N18" s="15" t="str">
        <f>'Care profiles'!H19</f>
        <v>n/a</v>
      </c>
      <c r="O18" s="15" t="str">
        <f>'Care profiles'!I19</f>
        <v>n/a</v>
      </c>
      <c r="P18" s="15" t="str">
        <f>'Care profiles'!J19</f>
        <v>n/a</v>
      </c>
      <c r="Q18" s="15" t="str">
        <f>'Care profiles'!K19</f>
        <v>n/a</v>
      </c>
      <c r="R18" s="15" t="str">
        <f>'Care profiles'!M19</f>
        <v>Y</v>
      </c>
      <c r="S18" s="15" t="str">
        <f>'Care profiles'!O19</f>
        <v>Y</v>
      </c>
      <c r="T18" s="15" t="str">
        <f>'Care profiles'!Q19</f>
        <v>Y</v>
      </c>
      <c r="U18" s="30">
        <f t="shared" si="4"/>
        <v>26648878</v>
      </c>
      <c r="V18" s="30">
        <f t="shared" si="5"/>
        <v>26648878</v>
      </c>
      <c r="W18" s="30">
        <f>IF(M18="n/a",0,IF(O18="days",V18*M18*(1+(VLOOKUP(K18,'Bed parameters'!$A$9:$G$12,7,FALSE))),V18*M18))</f>
        <v>0</v>
      </c>
      <c r="X18" s="30">
        <f t="shared" si="6"/>
        <v>0</v>
      </c>
      <c r="Y18" s="30">
        <f t="shared" si="7"/>
        <v>0</v>
      </c>
      <c r="Z18" s="113">
        <f>_xlfn.IFNA(Y18/((VLOOKUP(K18,'Bed parameters'!$A$9:$G$12,3,FALSE))*(VLOOKUP(K18,'Bed parameters'!$A$9:$G$12,5,FALSE))),0)</f>
        <v>0</v>
      </c>
      <c r="AA18" s="30">
        <f t="shared" si="8"/>
        <v>0</v>
      </c>
      <c r="AB18" s="30">
        <f>_xlfn.IFNA(IF($O18="days",$Y18*(VLOOKUP($K18,'Bed parameters'!$A$9:$I$12,9,FALSE))*$F18*(VLOOKUP($Q18,'Workforce distribution'!$C$8:$AD$30,AB$7,FALSE)),IF($Q18="n/a",(IF($P18=AB$6,$X18*$F18,0)),$X18*$F18*(VLOOKUP($Q18,'Workforce distribution'!$C$8:$AD$30,AB$7,FALSE)))),0)</f>
        <v>0</v>
      </c>
      <c r="AC18" s="30">
        <f>_xlfn.IFNA(IF($O18="days",$Y18*(VLOOKUP($K18,'Bed parameters'!$A$9:$I$12,9,FALSE))*$F18*(VLOOKUP($Q18,'Workforce distribution'!$C$8:$AD$30,AC$7,FALSE)),IF($Q18="n/a",(IF($P18=AC$6,$X18*$F18,0)),$X18*$F18*(VLOOKUP($Q18,'Workforce distribution'!$C$8:$AD$30,AC$7,FALSE)))),0)</f>
        <v>0</v>
      </c>
      <c r="AD18" s="30">
        <f>_xlfn.IFNA(IF($O18="days",$Y18*(VLOOKUP($K18,'Bed parameters'!$A$9:$I$12,9,FALSE))*$F18*(VLOOKUP($Q18,'Workforce distribution'!$C$8:$AD$30,AD$7,FALSE)),IF($Q18="n/a",(IF($P18=AD$6,$X18*$F18,0)),$X18*$F18*(VLOOKUP($Q18,'Workforce distribution'!$C$8:$AD$30,AD$7,FALSE)))),0)</f>
        <v>0</v>
      </c>
      <c r="AE18" s="30">
        <f>_xlfn.IFNA(IF($O18="days",$Y18*(VLOOKUP($K18,'Bed parameters'!$A$9:$I$12,9,FALSE))*$F18*(VLOOKUP($Q18,'Workforce distribution'!$C$8:$AD$30,AE$7,FALSE)),IF($Q18="n/a",(IF($P18=AE$6,$X18*$F18,0)),$X18*$F18*(VLOOKUP($Q18,'Workforce distribution'!$C$8:$AD$30,AE$7,FALSE)))),0)</f>
        <v>0</v>
      </c>
      <c r="AF18" s="30">
        <f>_xlfn.IFNA(IF($O18="days",$Y18*(VLOOKUP($K18,'Bed parameters'!$A$9:$I$12,9,FALSE))*$F18*(VLOOKUP($Q18,'Workforce distribution'!$C$8:$AD$30,AF$7,FALSE)),IF($Q18="n/a",(IF($P18=AF$6,$X18*$F18,0)),$X18*$F18*(VLOOKUP($Q18,'Workforce distribution'!$C$8:$AD$30,AF$7,FALSE)))),0)</f>
        <v>0</v>
      </c>
      <c r="AG18" s="30">
        <f>_xlfn.IFNA(IF($O18="days",$Y18*(VLOOKUP($K18,'Bed parameters'!$A$9:$I$12,9,FALSE))*$F18*(VLOOKUP($Q18,'Workforce distribution'!$C$8:$AD$30,AG$7,FALSE)),IF($Q18="n/a",(IF($P18=AG$6,$X18*$F18,0)),$X18*$F18*(VLOOKUP($Q18,'Workforce distribution'!$C$8:$AD$30,AG$7,FALSE)))),0)</f>
        <v>0</v>
      </c>
      <c r="AH18" s="30">
        <f>_xlfn.IFNA(IF($O18="days",$Y18*(VLOOKUP($K18,'Bed parameters'!$A$9:$I$12,9,FALSE))*$F18*(VLOOKUP($Q18,'Workforce distribution'!$C$8:$AD$30,AH$7,FALSE)),IF($Q18="n/a",(IF($P18=AH$6,$X18*$F18,0)),$X18*$F18*(VLOOKUP($Q18,'Workforce distribution'!$C$8:$AD$30,AH$7,FALSE)))),0)</f>
        <v>0</v>
      </c>
      <c r="AI18" s="30">
        <f>_xlfn.IFNA(IF($O18="days",$Y18*(VLOOKUP($K18,'Bed parameters'!$A$9:$I$12,9,FALSE))*$F18*(VLOOKUP($Q18,'Workforce distribution'!$C$8:$AD$30,AI$7,FALSE)),IF($Q18="n/a",(IF($P18=AI$6,$X18*$F18,0)),$X18*$F18*(VLOOKUP($Q18,'Workforce distribution'!$C$8:$AD$30,AI$7,FALSE)))),0)</f>
        <v>0</v>
      </c>
      <c r="AJ18" s="30">
        <f>_xlfn.IFNA(IF($O18="days",$Y18*(VLOOKUP($K18,'Bed parameters'!$A$9:$I$12,9,FALSE))*$F18*(VLOOKUP($Q18,'Workforce distribution'!$C$8:$AD$30,AJ$7,FALSE)),IF($Q18="n/a",(IF($P18=AJ$6,$X18*$F18,0)),$X18*$F18*(VLOOKUP($Q18,'Workforce distribution'!$C$8:$AD$30,AJ$7,FALSE)))),0)</f>
        <v>0</v>
      </c>
      <c r="AK18" s="30">
        <f>_xlfn.IFNA(IF($O18="days",$Y18*(VLOOKUP($K18,'Bed parameters'!$A$9:$I$12,9,FALSE))*$F18*(VLOOKUP($Q18,'Workforce distribution'!$C$8:$AD$30,AK$7,FALSE)),IF($Q18="n/a",(IF($P18=AK$6,$X18*$F18,0)),$X18*$F18*(VLOOKUP($Q18,'Workforce distribution'!$C$8:$AD$30,AK$7,FALSE)))),0)</f>
        <v>0</v>
      </c>
      <c r="AL18" s="30">
        <f>_xlfn.IFNA(IF($O18="days",$Y18*(VLOOKUP($K18,'Bed parameters'!$A$9:$I$12,9,FALSE))*$F18*(VLOOKUP($Q18,'Workforce distribution'!$C$8:$AD$30,AL$7,FALSE)),IF($Q18="n/a",(IF($P18=AL$6,$X18*$F18,0)),$X18*$F18*(VLOOKUP($Q18,'Workforce distribution'!$C$8:$AD$30,AL$7,FALSE)))),0)</f>
        <v>0</v>
      </c>
      <c r="AM18" s="30">
        <f>_xlfn.IFNA(IF($O18="days",$Y18*(VLOOKUP($K18,'Bed parameters'!$A$9:$I$12,9,FALSE))*$F18*(VLOOKUP($Q18,'Workforce distribution'!$C$8:$AD$30,AM$7,FALSE)),IF($Q18="n/a",(IF($P18=AM$6,$X18*$F18,0)),$X18*$F18*(VLOOKUP($Q18,'Workforce distribution'!$C$8:$AD$30,AM$7,FALSE)))),0)</f>
        <v>0</v>
      </c>
      <c r="AN18" s="30">
        <f>_xlfn.IFNA(IF($O18="days",$Y18*(VLOOKUP($K18,'Bed parameters'!$A$9:$I$12,9,FALSE))*$F18*(VLOOKUP($Q18,'Workforce distribution'!$C$8:$AD$30,AN$7,FALSE)),IF($Q18="n/a",(IF($P18=AN$6,$X18*$F18,0)),$X18*$F18*(VLOOKUP($Q18,'Workforce distribution'!$C$8:$AD$30,AN$7,FALSE)))),0)</f>
        <v>0</v>
      </c>
      <c r="AO18" s="30">
        <f>_xlfn.IFNA(IF($O18="days",$Y18*(VLOOKUP($K18,'Bed parameters'!$A$9:$I$12,9,FALSE))*$F18*(VLOOKUP($Q18,'Workforce distribution'!$C$8:$AD$30,AO$7,FALSE)),IF($Q18="n/a",(IF($P18=AO$6,$X18*$F18,0)),$X18*$F18*(VLOOKUP($Q18,'Workforce distribution'!$C$8:$AD$30,AO$7,FALSE)))),0)</f>
        <v>0</v>
      </c>
      <c r="AP18" s="30">
        <f>_xlfn.IFNA(IF($O18="days",$Y18*(VLOOKUP($K18,'Bed parameters'!$A$9:$I$12,9,FALSE))*$F18*(VLOOKUP($Q18,'Workforce distribution'!$C$8:$AD$30,AP$7,FALSE)),IF($Q18="n/a",(IF($P18=AP$6,$X18*$F18,0)),$X18*$F18*(VLOOKUP($Q18,'Workforce distribution'!$C$8:$AD$30,AP$7,FALSE)))),0)</f>
        <v>0</v>
      </c>
      <c r="AQ18" s="30">
        <f>_xlfn.IFNA(IF($O18="days",$Y18*(VLOOKUP($K18,'Bed parameters'!$A$9:$I$12,9,FALSE))*$F18*(VLOOKUP($Q18,'Workforce distribution'!$C$8:$AD$30,AQ$7,FALSE)),IF($Q18="n/a",(IF($P18=AQ$6,$X18*$F18,0)),$X18*$F18*(VLOOKUP($Q18,'Workforce distribution'!$C$8:$AD$30,AQ$7,FALSE)))),0)</f>
        <v>0</v>
      </c>
      <c r="AR18" s="30">
        <f>_xlfn.IFNA(IF($O18="days",$Y18*(VLOOKUP($K18,'Bed parameters'!$A$9:$I$12,9,FALSE))*$F18*(VLOOKUP($Q18,'Workforce distribution'!$C$8:$AD$30,AR$7,FALSE)),IF($Q18="n/a",(IF($P18=AR$6,$X18*$F18,0)),$X18*$F18*(VLOOKUP($Q18,'Workforce distribution'!$C$8:$AD$30,AR$7,FALSE)))),0)</f>
        <v>0</v>
      </c>
      <c r="AS18" s="30">
        <f>_xlfn.IFNA(IF($O18="days",$Y18*(VLOOKUP($K18,'Bed parameters'!$A$9:$I$12,9,FALSE))*$F18*(VLOOKUP($Q18,'Workforce distribution'!$C$8:$AD$30,AS$7,FALSE)),IF($Q18="n/a",(IF($P18=AS$6,$X18*$F18,0)),$X18*$F18*(VLOOKUP($Q18,'Workforce distribution'!$C$8:$AD$30,AS$7,FALSE)))),0)</f>
        <v>0</v>
      </c>
      <c r="AT18" s="30">
        <f>_xlfn.IFNA(IF($O18="days",$Y18*(VLOOKUP($K18,'Bed parameters'!$A$9:$I$12,9,FALSE))*$F18*(VLOOKUP($Q18,'Workforce distribution'!$C$8:$AD$30,AT$7,FALSE)),IF($Q18="n/a",(IF($P18=AT$6,$X18*$F18,0)),$X18*$F18*(VLOOKUP($Q18,'Workforce distribution'!$C$8:$AD$30,AT$7,FALSE)))),0)</f>
        <v>0</v>
      </c>
      <c r="AU18" s="30">
        <f>_xlfn.IFNA(IF($O18="days",$Y18*(VLOOKUP($K18,'Bed parameters'!$A$9:$I$12,9,FALSE))*$F18*(VLOOKUP($Q18,'Workforce distribution'!$C$8:$AD$30,AU$7,FALSE)),IF($Q18="n/a",(IF($P18=AU$6,$X18*$F18,0)),$X18*$F18*(VLOOKUP($Q18,'Workforce distribution'!$C$8:$AD$30,AU$7,FALSE)))),0)</f>
        <v>0</v>
      </c>
      <c r="AV18" s="30">
        <f>_xlfn.IFNA(IF($O18="days",$Y18*(VLOOKUP($K18,'Bed parameters'!$A$9:$I$12,9,FALSE))*$F18*(VLOOKUP($Q18,'Workforce distribution'!$C$8:$AD$30,AV$7,FALSE)),IF($Q18="n/a",(IF($P18=AV$6,$X18*$F18,0)),$X18*$F18*(VLOOKUP($Q18,'Workforce distribution'!$C$8:$AD$30,AV$7,FALSE)))),0)</f>
        <v>0</v>
      </c>
      <c r="AW18" s="30">
        <f>_xlfn.IFNA(IF($O18="days",$Y18*(VLOOKUP($K18,'Bed parameters'!$A$9:$I$12,9,FALSE))*$F18*(VLOOKUP($Q18,'Workforce distribution'!$C$8:$AD$30,AW$7,FALSE)),IF($Q18="n/a",(IF($P18=AW$6,$X18*$F18,0)),$X18*$F18*(VLOOKUP($Q18,'Workforce distribution'!$C$8:$AD$30,AW$7,FALSE)))),0)</f>
        <v>0</v>
      </c>
      <c r="AX18" s="30">
        <f>_xlfn.IFNA(IF($O18="days",$Y18*(VLOOKUP($K18,'Bed parameters'!$A$9:$I$12,9,FALSE))*$F18*(VLOOKUP($Q18,'Workforce distribution'!$C$8:$AD$30,AX$7,FALSE)),IF($Q18="n/a",(IF($P18=AX$6,$X18*$F18,0)),$X18*$F18*(VLOOKUP($Q18,'Workforce distribution'!$C$8:$AD$30,AX$7,FALSE)))),0)</f>
        <v>0</v>
      </c>
      <c r="AY18" s="30">
        <f>_xlfn.IFNA(IF($O18="days",$Y18*(VLOOKUP($K18,'Bed parameters'!$A$9:$I$12,9,FALSE))*$F18*(VLOOKUP($Q18,'Workforce distribution'!$C$8:$AD$30,AY$7,FALSE)),IF($Q18="n/a",(IF($P18=AY$6,$X18*$F18,0)),$X18*$F18*(VLOOKUP($Q18,'Workforce distribution'!$C$8:$AD$30,AY$7,FALSE)))),0)</f>
        <v>0</v>
      </c>
      <c r="AZ18" s="30">
        <f>_xlfn.IFNA(IF($O18="days",$Y18*(VLOOKUP($K18,'Bed parameters'!$A$9:$I$12,9,FALSE))*$F18*(VLOOKUP($Q18,'Workforce distribution'!$C$8:$AD$30,AZ$7,FALSE)),IF($Q18="n/a",(IF($P18=AZ$6,$X18*$F18,0)),$X18*$F18*(VLOOKUP($Q18,'Workforce distribution'!$C$8:$AD$30,AZ$7,FALSE)))),0)</f>
        <v>0</v>
      </c>
      <c r="BA18" s="30">
        <f>_xlfn.IFNA(IF($O18="days",$Y18*(VLOOKUP($K18,'Bed parameters'!$A$9:$I$12,9,FALSE))*$F18*(VLOOKUP($Q18,'Workforce distribution'!$C$8:$AD$30,BA$7,FALSE)),IF($Q18="n/a",(IF($P18=BA$6,$X18*$F18,0)),$X18*$F18*(VLOOKUP($Q18,'Workforce distribution'!$C$8:$AD$30,BA$7,FALSE)))),0)</f>
        <v>0</v>
      </c>
      <c r="BB18" s="30">
        <f>_xlfn.IFNA(IF($O18="days",$Y18*(VLOOKUP($K18,'Bed parameters'!$A$9:$I$12,9,FALSE))*$F18*(VLOOKUP($Q18,'Workforce distribution'!$C$8:$AD$30,BB$7,FALSE)),IF($Q18="n/a",(IF($P18=BB$6,$X18*$F18,0)),$X18*$F18*(VLOOKUP($Q18,'Workforce distribution'!$C$8:$AD$30,BB$7,FALSE)))),0)</f>
        <v>0</v>
      </c>
      <c r="BC18" s="149">
        <f t="shared" si="9"/>
        <v>0</v>
      </c>
      <c r="BD18" s="288">
        <f>IF($Q18="n/a",(IF('Workforce hours'!D$30=0,0,(AB18/'Workforce hours'!D$30))),(IF(VLOOKUP($Q18,'Workforce hours'!$C$8:$AD$30,BD$7,FALSE)=0,0,(AB18/(VLOOKUP($Q18,'Workforce hours'!$C$8:$AD$30,BD$7,FALSE))))))</f>
        <v>0</v>
      </c>
      <c r="BE18" s="288">
        <f>IF($Q18="n/a",(IF('Workforce hours'!E$30=0,0,(AC18/'Workforce hours'!E$30))),(IF(VLOOKUP($Q18,'Workforce hours'!$C$8:$AD$30,BE$7,FALSE)=0,0,(AC18/(VLOOKUP($Q18,'Workforce hours'!$C$8:$AD$30,BE$7,FALSE))))))</f>
        <v>0</v>
      </c>
      <c r="BF18" s="288">
        <f>IF($Q18="n/a",(IF('Workforce hours'!F$30=0,0,(AD18/'Workforce hours'!F$30))),(IF(VLOOKUP($Q18,'Workforce hours'!$C$8:$AD$30,BF$7,FALSE)=0,0,(AD18/(VLOOKUP($Q18,'Workforce hours'!$C$8:$AD$30,BF$7,FALSE))))))</f>
        <v>0</v>
      </c>
      <c r="BG18" s="288">
        <f>IF($Q18="n/a",(IF('Workforce hours'!G$30=0,0,(AE18/'Workforce hours'!G$30))),(IF(VLOOKUP($Q18,'Workforce hours'!$C$8:$AD$30,BG$7,FALSE)=0,0,(AE18/(VLOOKUP($Q18,'Workforce hours'!$C$8:$AD$30,BG$7,FALSE))))))</f>
        <v>0</v>
      </c>
      <c r="BH18" s="288">
        <f>IF($Q18="n/a",(IF('Workforce hours'!H$30=0,0,(AF18/'Workforce hours'!H$30))),(IF(VLOOKUP($Q18,'Workforce hours'!$C$8:$AD$30,BH$7,FALSE)=0,0,(AF18/(VLOOKUP($Q18,'Workforce hours'!$C$8:$AD$30,BH$7,FALSE))))))</f>
        <v>0</v>
      </c>
      <c r="BI18" s="288">
        <f>IF($Q18="n/a",(IF('Workforce hours'!I$30=0,0,(AG18/'Workforce hours'!I$30))),(IF(VLOOKUP($Q18,'Workforce hours'!$C$8:$AD$30,BI$7,FALSE)=0,0,(AG18/(VLOOKUP($Q18,'Workforce hours'!$C$8:$AD$30,BI$7,FALSE))))))</f>
        <v>0</v>
      </c>
      <c r="BJ18" s="288">
        <f>IF($Q18="n/a",(IF('Workforce hours'!J$30=0,0,(AH18/'Workforce hours'!J$30))),(IF(VLOOKUP($Q18,'Workforce hours'!$C$8:$AD$30,BJ$7,FALSE)=0,0,(AH18/(VLOOKUP($Q18,'Workforce hours'!$C$8:$AD$30,BJ$7,FALSE))))))</f>
        <v>0</v>
      </c>
      <c r="BK18" s="288">
        <f>IF($Q18="n/a",(IF('Workforce hours'!K$30=0,0,(AI18/'Workforce hours'!K$30))),(IF(VLOOKUP($Q18,'Workforce hours'!$C$8:$AD$30,BK$7,FALSE)=0,0,(AI18/(VLOOKUP($Q18,'Workforce hours'!$C$8:$AD$30,BK$7,FALSE))))))</f>
        <v>0</v>
      </c>
      <c r="BL18" s="288">
        <f>IF($Q18="n/a",(IF('Workforce hours'!L$30=0,0,(AJ18/'Workforce hours'!L$30))),(IF(VLOOKUP($Q18,'Workforce hours'!$C$8:$AD$30,BL$7,FALSE)=0,0,(AJ18/(VLOOKUP($Q18,'Workforce hours'!$C$8:$AD$30,BL$7,FALSE))))))</f>
        <v>0</v>
      </c>
      <c r="BM18" s="288">
        <f>IF($Q18="n/a",(IF('Workforce hours'!M$30=0,0,(AK18/'Workforce hours'!M$30))),(IF(VLOOKUP($Q18,'Workforce hours'!$C$8:$AD$30,BM$7,FALSE)=0,0,(AK18/(VLOOKUP($Q18,'Workforce hours'!$C$8:$AD$30,BM$7,FALSE))))))</f>
        <v>0</v>
      </c>
      <c r="BN18" s="288">
        <f>IF($Q18="n/a",(IF('Workforce hours'!N$30=0,0,(AL18/'Workforce hours'!N$30))),(IF(VLOOKUP($Q18,'Workforce hours'!$C$8:$AD$30,BN$7,FALSE)=0,0,(AL18/(VLOOKUP($Q18,'Workforce hours'!$C$8:$AD$30,BN$7,FALSE))))))</f>
        <v>0</v>
      </c>
      <c r="BO18" s="288">
        <f>IF($Q18="n/a",(IF('Workforce hours'!O$30=0,0,(AM18/'Workforce hours'!O$30))),(IF(VLOOKUP($Q18,'Workforce hours'!$C$8:$AD$30,BO$7,FALSE)=0,0,(AM18/(VLOOKUP($Q18,'Workforce hours'!$C$8:$AD$30,BO$7,FALSE))))))</f>
        <v>0</v>
      </c>
      <c r="BP18" s="288">
        <f>IF($Q18="n/a",(IF('Workforce hours'!P$30=0,0,(AN18/'Workforce hours'!P$30))),(IF(VLOOKUP($Q18,'Workforce hours'!$C$8:$AD$30,BP$7,FALSE)=0,0,(AN18/(VLOOKUP($Q18,'Workforce hours'!$C$8:$AD$30,BP$7,FALSE))))))</f>
        <v>0</v>
      </c>
      <c r="BQ18" s="288">
        <f>IF($Q18="n/a",(IF('Workforce hours'!Q$30=0,0,(AO18/'Workforce hours'!Q$30))),(IF(VLOOKUP($Q18,'Workforce hours'!$C$8:$AD$30,BQ$7,FALSE)=0,0,(AO18/(VLOOKUP($Q18,'Workforce hours'!$C$8:$AD$30,BQ$7,FALSE))))))</f>
        <v>0</v>
      </c>
      <c r="BR18" s="288">
        <f>IF($Q18="n/a",(IF('Workforce hours'!R$30=0,0,(AP18/'Workforce hours'!R$30))),(IF(VLOOKUP($Q18,'Workforce hours'!$C$8:$AD$30,BR$7,FALSE)=0,0,(AP18/(VLOOKUP($Q18,'Workforce hours'!$C$8:$AD$30,BR$7,FALSE))))))</f>
        <v>0</v>
      </c>
      <c r="BS18" s="288">
        <f>IF($Q18="n/a",(IF('Workforce hours'!S$30=0,0,(AQ18/'Workforce hours'!S$30))),(IF(VLOOKUP($Q18,'Workforce hours'!$C$8:$AD$30,BS$7,FALSE)=0,0,(AQ18/(VLOOKUP($Q18,'Workforce hours'!$C$8:$AD$30,BS$7,FALSE))))))</f>
        <v>0</v>
      </c>
      <c r="BT18" s="288">
        <f>IF($Q18="n/a",(IF('Workforce hours'!T$30=0,0,(AR18/'Workforce hours'!T$30))),(IF(VLOOKUP($Q18,'Workforce hours'!$C$8:$AD$30,BT$7,FALSE)=0,0,(AR18/(VLOOKUP($Q18,'Workforce hours'!$C$8:$AD$30,BT$7,FALSE))))))</f>
        <v>0</v>
      </c>
      <c r="BU18" s="288">
        <f>IF($Q18="n/a",(IF('Workforce hours'!U$30=0,0,(AS18/'Workforce hours'!U$30))),(IF(VLOOKUP($Q18,'Workforce hours'!$C$8:$AD$30,BU$7,FALSE)=0,0,(AS18/(VLOOKUP($Q18,'Workforce hours'!$C$8:$AD$30,BU$7,FALSE))))))</f>
        <v>0</v>
      </c>
      <c r="BV18" s="288">
        <f>IF($Q18="n/a",(IF('Workforce hours'!V$30=0,0,(AT18/'Workforce hours'!V$30))),(IF(VLOOKUP($Q18,'Workforce hours'!$C$8:$AD$30,BV$7,FALSE)=0,0,(AT18/(VLOOKUP($Q18,'Workforce hours'!$C$8:$AD$30,BV$7,FALSE))))))</f>
        <v>0</v>
      </c>
      <c r="BW18" s="288">
        <f>IF($Q18="n/a",(IF('Workforce hours'!W$30=0,0,(AU18/'Workforce hours'!W$30))),(IF(VLOOKUP($Q18,'Workforce hours'!$C$8:$AD$30,BW$7,FALSE)=0,0,(AU18/(VLOOKUP($Q18,'Workforce hours'!$C$8:$AD$30,BW$7,FALSE))))))</f>
        <v>0</v>
      </c>
      <c r="BX18" s="288">
        <f>IF($Q18="n/a",(IF('Workforce hours'!X$30=0,0,(AV18/'Workforce hours'!X$30))),(IF(VLOOKUP($Q18,'Workforce hours'!$C$8:$AD$30,BX$7,FALSE)=0,0,(AV18/(VLOOKUP($Q18,'Workforce hours'!$C$8:$AD$30,BX$7,FALSE))))))</f>
        <v>0</v>
      </c>
      <c r="BY18" s="288">
        <f>IF($Q18="n/a",(IF('Workforce hours'!Y$30=0,0,(AW18/'Workforce hours'!Y$30))),(IF(VLOOKUP($Q18,'Workforce hours'!$C$8:$AD$30,BY$7,FALSE)=0,0,(AW18/(VLOOKUP($Q18,'Workforce hours'!$C$8:$AD$30,BY$7,FALSE))))))</f>
        <v>0</v>
      </c>
      <c r="BZ18" s="288">
        <f>IF($Q18="n/a",(IF('Workforce hours'!Z$30=0,0,(AX18/'Workforce hours'!Z$30))),(IF(VLOOKUP($Q18,'Workforce hours'!$C$8:$AD$30,BZ$7,FALSE)=0,0,(AX18/(VLOOKUP($Q18,'Workforce hours'!$C$8:$AD$30,BZ$7,FALSE))))))</f>
        <v>0</v>
      </c>
      <c r="CA18" s="288">
        <f>IF($Q18="n/a",(IF('Workforce hours'!AA$30=0,0,(AY18/'Workforce hours'!AA$30))),(IF(VLOOKUP($Q18,'Workforce hours'!$C$8:$AD$30,CA$7,FALSE)=0,0,(AY18/(VLOOKUP($Q18,'Workforce hours'!$C$8:$AD$30,CA$7,FALSE))))))</f>
        <v>0</v>
      </c>
      <c r="CB18" s="288">
        <f>IF($Q18="n/a",(IF('Workforce hours'!AB$30=0,0,(AZ18/'Workforce hours'!AB$30))),(IF(VLOOKUP($Q18,'Workforce hours'!$C$8:$AD$30,CB$7,FALSE)=0,0,(AZ18/(VLOOKUP($Q18,'Workforce hours'!$C$8:$AD$30,CB$7,FALSE))))))</f>
        <v>0</v>
      </c>
      <c r="CC18" s="288">
        <f>IF($Q18="n/a",(IF('Workforce hours'!AC$30=0,0,(BA18/'Workforce hours'!AC$30))),(IF(VLOOKUP($Q18,'Workforce hours'!$C$8:$AD$30,CC$7,FALSE)=0,0,(BA18/(VLOOKUP($Q18,'Workforce hours'!$C$8:$AD$30,CC$7,FALSE))))))</f>
        <v>0</v>
      </c>
      <c r="CD18" s="288">
        <f>IF($Q18="n/a",(IF('Workforce hours'!AD$30=0,0,(BB18/'Workforce hours'!AD$30))),(IF(VLOOKUP($Q18,'Workforce hours'!$C$8:$AD$30,CD$7,FALSE)=0,0,(BB18/(VLOOKUP($Q18,'Workforce hours'!$C$8:$AD$30,CD$7,FALSE))))))</f>
        <v>0</v>
      </c>
      <c r="CE18" s="289">
        <f t="shared" si="10"/>
        <v>0</v>
      </c>
      <c r="CF18" s="290">
        <f>BD18*'Workforce costs'!B$9*(1+'Workforce costs'!B$10)*(1+'Workforce costs'!B$11)</f>
        <v>0</v>
      </c>
      <c r="CG18" s="290">
        <f>BE18*'Workforce costs'!C$9*(1+'Workforce costs'!C$10)*(1+'Workforce costs'!C$11)</f>
        <v>0</v>
      </c>
      <c r="CH18" s="290">
        <f>BF18*'Workforce costs'!D$9*(1+'Workforce costs'!D$10)*(1+'Workforce costs'!D$11)</f>
        <v>0</v>
      </c>
      <c r="CI18" s="290">
        <f>BG18*'Workforce costs'!E$9*(1+'Workforce costs'!E$10)*(1+'Workforce costs'!E$11)</f>
        <v>0</v>
      </c>
      <c r="CJ18" s="290">
        <f>BH18*'Workforce costs'!F$9*(1+'Workforce costs'!F$10)*(1+'Workforce costs'!F$11)</f>
        <v>0</v>
      </c>
      <c r="CK18" s="290">
        <f>BI18*'Workforce costs'!G$9*(1+'Workforce costs'!G$10)*(1+'Workforce costs'!G$11)</f>
        <v>0</v>
      </c>
      <c r="CL18" s="290">
        <f>BJ18*'Workforce costs'!H$9*(1+'Workforce costs'!H$10)*(1+'Workforce costs'!H$11)</f>
        <v>0</v>
      </c>
      <c r="CM18" s="290">
        <f>BK18*'Workforce costs'!I$9*(1+'Workforce costs'!I$10)*(1+'Workforce costs'!I$11)</f>
        <v>0</v>
      </c>
      <c r="CN18" s="290">
        <f>BL18*'Workforce costs'!J$9*(1+'Workforce costs'!J$10)*(1+'Workforce costs'!J$11)</f>
        <v>0</v>
      </c>
      <c r="CO18" s="290">
        <f>BM18*'Workforce costs'!K$9*(1+'Workforce costs'!K$10)*(1+'Workforce costs'!K$11)</f>
        <v>0</v>
      </c>
      <c r="CP18" s="290">
        <f>BN18*'Workforce costs'!L$9*(1+'Workforce costs'!L$10)*(1+'Workforce costs'!L$11)</f>
        <v>0</v>
      </c>
      <c r="CQ18" s="290">
        <f>BO18*'Workforce costs'!M$9*(1+'Workforce costs'!M$10)*(1+'Workforce costs'!M$11)</f>
        <v>0</v>
      </c>
      <c r="CR18" s="290">
        <f>BP18*'Workforce costs'!N$9*(1+'Workforce costs'!N$10)*(1+'Workforce costs'!N$11)</f>
        <v>0</v>
      </c>
      <c r="CS18" s="290">
        <f>BQ18*'Workforce costs'!O$9*(1+'Workforce costs'!O$10)*(1+'Workforce costs'!O$11)</f>
        <v>0</v>
      </c>
      <c r="CT18" s="290">
        <f>BR18*'Workforce costs'!P$9*(1+'Workforce costs'!P$10)*(1+'Workforce costs'!P$11)</f>
        <v>0</v>
      </c>
      <c r="CU18" s="290">
        <f>BS18*'Workforce costs'!Q$9*(1+'Workforce costs'!Q$10)*(1+'Workforce costs'!Q$11)</f>
        <v>0</v>
      </c>
      <c r="CV18" s="290">
        <f>BT18*'Workforce costs'!R$9*(1+'Workforce costs'!R$10)*(1+'Workforce costs'!R$11)</f>
        <v>0</v>
      </c>
      <c r="CW18" s="290">
        <f>BU18*'Workforce costs'!S$9*(1+'Workforce costs'!S$10)*(1+'Workforce costs'!S$11)</f>
        <v>0</v>
      </c>
      <c r="CX18" s="290">
        <f>BV18*'Workforce costs'!T$9*(1+'Workforce costs'!T$10)*(1+'Workforce costs'!T$11)</f>
        <v>0</v>
      </c>
      <c r="CY18" s="290">
        <f>BW18*'Workforce costs'!U$9*(1+'Workforce costs'!U$10)*(1+'Workforce costs'!U$11)</f>
        <v>0</v>
      </c>
      <c r="CZ18" s="290">
        <f>BX18*'Workforce costs'!V$9*(1+'Workforce costs'!V$10)*(1+'Workforce costs'!V$11)</f>
        <v>0</v>
      </c>
      <c r="DA18" s="290">
        <f>BY18*'Workforce costs'!W$9*(1+'Workforce costs'!W$10)*(1+'Workforce costs'!W$11)</f>
        <v>0</v>
      </c>
      <c r="DB18" s="290">
        <f>BZ18*'Workforce costs'!X$9*(1+'Workforce costs'!X$10)*(1+'Workforce costs'!X$11)</f>
        <v>0</v>
      </c>
      <c r="DC18" s="290">
        <f>CA18*'Workforce costs'!Y$9*(1+'Workforce costs'!Y$10)*(1+'Workforce costs'!Y$11)</f>
        <v>0</v>
      </c>
      <c r="DD18" s="290">
        <f>CB18*'Workforce costs'!Z$9*(1+'Workforce costs'!Z$10)*(1+'Workforce costs'!Z$11)</f>
        <v>0</v>
      </c>
      <c r="DE18" s="290">
        <f>CC18*'Workforce costs'!AA$9*(1+'Workforce costs'!AA$10)*(1+'Workforce costs'!AA$11)</f>
        <v>0</v>
      </c>
      <c r="DF18" s="290">
        <f>CD18*'Workforce costs'!AB$9*(1+'Workforce costs'!AB$10)*(1+'Workforce costs'!AB$11)</f>
        <v>0</v>
      </c>
    </row>
    <row r="19" spans="1:110" x14ac:dyDescent="0.3">
      <c r="A19" s="2" t="str">
        <f>Outputs!$A$4</f>
        <v>Australia</v>
      </c>
      <c r="B19" s="2" t="str">
        <f t="shared" si="3"/>
        <v>Australia ALL</v>
      </c>
      <c r="C19" s="30">
        <f>VLOOKUP($B19,Populations!$D$15:$H$1920,3,FALSE)</f>
        <v>26648878</v>
      </c>
      <c r="D19" s="255">
        <f>IF(OR($H19="General pop",$H19="Schools",$H19="Workplace",$H19="Skills Training",$H19="Digital Supports"),1,VLOOKUP($B19,Populations!$D$15:$H$1920,5,FALSE))</f>
        <v>1</v>
      </c>
      <c r="E19" s="88">
        <f>VLOOKUP(I19,Epidemiology!$C$10:$H$47,6,FALSE)</f>
        <v>100000</v>
      </c>
      <c r="F19" s="102" t="str">
        <f>'Care profiles'!R20</f>
        <v>n/a</v>
      </c>
      <c r="G19" s="15" t="str">
        <f>'Care profiles'!A20</f>
        <v>ALL</v>
      </c>
      <c r="H19" s="15" t="str">
        <f>'Care profiles'!B20</f>
        <v>General pop</v>
      </c>
      <c r="I19" s="15" t="str">
        <f>'Care profiles'!C20</f>
        <v>General pop</v>
      </c>
      <c r="J19" s="15" t="str">
        <f>'Care profiles'!D20</f>
        <v>Care profile</v>
      </c>
      <c r="K19" s="15" t="str">
        <f>'Care profiles'!E20</f>
        <v>Environmental Controls</v>
      </c>
      <c r="L19" s="104">
        <f>'Care profiles'!F20</f>
        <v>1</v>
      </c>
      <c r="M19" s="15" t="str">
        <f>'Care profiles'!G20</f>
        <v>n/a</v>
      </c>
      <c r="N19" s="15" t="str">
        <f>'Care profiles'!H20</f>
        <v>n/a</v>
      </c>
      <c r="O19" s="15" t="str">
        <f>'Care profiles'!I20</f>
        <v>n/a</v>
      </c>
      <c r="P19" s="15" t="str">
        <f>'Care profiles'!J20</f>
        <v>n/a</v>
      </c>
      <c r="Q19" s="15" t="str">
        <f>'Care profiles'!K20</f>
        <v>n/a</v>
      </c>
      <c r="R19" s="15" t="str">
        <f>'Care profiles'!M20</f>
        <v>Y</v>
      </c>
      <c r="S19" s="15" t="str">
        <f>'Care profiles'!O20</f>
        <v>Y</v>
      </c>
      <c r="T19" s="15" t="str">
        <f>'Care profiles'!Q20</f>
        <v>N</v>
      </c>
      <c r="U19" s="30">
        <f t="shared" si="4"/>
        <v>26648878</v>
      </c>
      <c r="V19" s="30">
        <f t="shared" si="5"/>
        <v>26648878</v>
      </c>
      <c r="W19" s="30">
        <f>IF(M19="n/a",0,IF(O19="days",V19*M19*(1+(VLOOKUP(K19,'Bed parameters'!$A$9:$G$12,7,FALSE))),V19*M19))</f>
        <v>0</v>
      </c>
      <c r="X19" s="30">
        <f t="shared" si="6"/>
        <v>0</v>
      </c>
      <c r="Y19" s="30">
        <f t="shared" si="7"/>
        <v>0</v>
      </c>
      <c r="Z19" s="113">
        <f>_xlfn.IFNA(Y19/((VLOOKUP(K19,'Bed parameters'!$A$9:$G$12,3,FALSE))*(VLOOKUP(K19,'Bed parameters'!$A$9:$G$12,5,FALSE))),0)</f>
        <v>0</v>
      </c>
      <c r="AA19" s="30">
        <f t="shared" si="8"/>
        <v>0</v>
      </c>
      <c r="AB19" s="30">
        <f>_xlfn.IFNA(IF($O19="days",$Y19*(VLOOKUP($K19,'Bed parameters'!$A$9:$I$12,9,FALSE))*$F19*(VLOOKUP($Q19,'Workforce distribution'!$C$8:$AD$30,AB$7,FALSE)),IF($Q19="n/a",(IF($P19=AB$6,$X19*$F19,0)),$X19*$F19*(VLOOKUP($Q19,'Workforce distribution'!$C$8:$AD$30,AB$7,FALSE)))),0)</f>
        <v>0</v>
      </c>
      <c r="AC19" s="30">
        <f>_xlfn.IFNA(IF($O19="days",$Y19*(VLOOKUP($K19,'Bed parameters'!$A$9:$I$12,9,FALSE))*$F19*(VLOOKUP($Q19,'Workforce distribution'!$C$8:$AD$30,AC$7,FALSE)),IF($Q19="n/a",(IF($P19=AC$6,$X19*$F19,0)),$X19*$F19*(VLOOKUP($Q19,'Workforce distribution'!$C$8:$AD$30,AC$7,FALSE)))),0)</f>
        <v>0</v>
      </c>
      <c r="AD19" s="30">
        <f>_xlfn.IFNA(IF($O19="days",$Y19*(VLOOKUP($K19,'Bed parameters'!$A$9:$I$12,9,FALSE))*$F19*(VLOOKUP($Q19,'Workforce distribution'!$C$8:$AD$30,AD$7,FALSE)),IF($Q19="n/a",(IF($P19=AD$6,$X19*$F19,0)),$X19*$F19*(VLOOKUP($Q19,'Workforce distribution'!$C$8:$AD$30,AD$7,FALSE)))),0)</f>
        <v>0</v>
      </c>
      <c r="AE19" s="30">
        <f>_xlfn.IFNA(IF($O19="days",$Y19*(VLOOKUP($K19,'Bed parameters'!$A$9:$I$12,9,FALSE))*$F19*(VLOOKUP($Q19,'Workforce distribution'!$C$8:$AD$30,AE$7,FALSE)),IF($Q19="n/a",(IF($P19=AE$6,$X19*$F19,0)),$X19*$F19*(VLOOKUP($Q19,'Workforce distribution'!$C$8:$AD$30,AE$7,FALSE)))),0)</f>
        <v>0</v>
      </c>
      <c r="AF19" s="30">
        <f>_xlfn.IFNA(IF($O19="days",$Y19*(VLOOKUP($K19,'Bed parameters'!$A$9:$I$12,9,FALSE))*$F19*(VLOOKUP($Q19,'Workforce distribution'!$C$8:$AD$30,AF$7,FALSE)),IF($Q19="n/a",(IF($P19=AF$6,$X19*$F19,0)),$X19*$F19*(VLOOKUP($Q19,'Workforce distribution'!$C$8:$AD$30,AF$7,FALSE)))),0)</f>
        <v>0</v>
      </c>
      <c r="AG19" s="30">
        <f>_xlfn.IFNA(IF($O19="days",$Y19*(VLOOKUP($K19,'Bed parameters'!$A$9:$I$12,9,FALSE))*$F19*(VLOOKUP($Q19,'Workforce distribution'!$C$8:$AD$30,AG$7,FALSE)),IF($Q19="n/a",(IF($P19=AG$6,$X19*$F19,0)),$X19*$F19*(VLOOKUP($Q19,'Workforce distribution'!$C$8:$AD$30,AG$7,FALSE)))),0)</f>
        <v>0</v>
      </c>
      <c r="AH19" s="30">
        <f>_xlfn.IFNA(IF($O19="days",$Y19*(VLOOKUP($K19,'Bed parameters'!$A$9:$I$12,9,FALSE))*$F19*(VLOOKUP($Q19,'Workforce distribution'!$C$8:$AD$30,AH$7,FALSE)),IF($Q19="n/a",(IF($P19=AH$6,$X19*$F19,0)),$X19*$F19*(VLOOKUP($Q19,'Workforce distribution'!$C$8:$AD$30,AH$7,FALSE)))),0)</f>
        <v>0</v>
      </c>
      <c r="AI19" s="30">
        <f>_xlfn.IFNA(IF($O19="days",$Y19*(VLOOKUP($K19,'Bed parameters'!$A$9:$I$12,9,FALSE))*$F19*(VLOOKUP($Q19,'Workforce distribution'!$C$8:$AD$30,AI$7,FALSE)),IF($Q19="n/a",(IF($P19=AI$6,$X19*$F19,0)),$X19*$F19*(VLOOKUP($Q19,'Workforce distribution'!$C$8:$AD$30,AI$7,FALSE)))),0)</f>
        <v>0</v>
      </c>
      <c r="AJ19" s="30">
        <f>_xlfn.IFNA(IF($O19="days",$Y19*(VLOOKUP($K19,'Bed parameters'!$A$9:$I$12,9,FALSE))*$F19*(VLOOKUP($Q19,'Workforce distribution'!$C$8:$AD$30,AJ$7,FALSE)),IF($Q19="n/a",(IF($P19=AJ$6,$X19*$F19,0)),$X19*$F19*(VLOOKUP($Q19,'Workforce distribution'!$C$8:$AD$30,AJ$7,FALSE)))),0)</f>
        <v>0</v>
      </c>
      <c r="AK19" s="30">
        <f>_xlfn.IFNA(IF($O19="days",$Y19*(VLOOKUP($K19,'Bed parameters'!$A$9:$I$12,9,FALSE))*$F19*(VLOOKUP($Q19,'Workforce distribution'!$C$8:$AD$30,AK$7,FALSE)),IF($Q19="n/a",(IF($P19=AK$6,$X19*$F19,0)),$X19*$F19*(VLOOKUP($Q19,'Workforce distribution'!$C$8:$AD$30,AK$7,FALSE)))),0)</f>
        <v>0</v>
      </c>
      <c r="AL19" s="30">
        <f>_xlfn.IFNA(IF($O19="days",$Y19*(VLOOKUP($K19,'Bed parameters'!$A$9:$I$12,9,FALSE))*$F19*(VLOOKUP($Q19,'Workforce distribution'!$C$8:$AD$30,AL$7,FALSE)),IF($Q19="n/a",(IF($P19=AL$6,$X19*$F19,0)),$X19*$F19*(VLOOKUP($Q19,'Workforce distribution'!$C$8:$AD$30,AL$7,FALSE)))),0)</f>
        <v>0</v>
      </c>
      <c r="AM19" s="30">
        <f>_xlfn.IFNA(IF($O19="days",$Y19*(VLOOKUP($K19,'Bed parameters'!$A$9:$I$12,9,FALSE))*$F19*(VLOOKUP($Q19,'Workforce distribution'!$C$8:$AD$30,AM$7,FALSE)),IF($Q19="n/a",(IF($P19=AM$6,$X19*$F19,0)),$X19*$F19*(VLOOKUP($Q19,'Workforce distribution'!$C$8:$AD$30,AM$7,FALSE)))),0)</f>
        <v>0</v>
      </c>
      <c r="AN19" s="30">
        <f>_xlfn.IFNA(IF($O19="days",$Y19*(VLOOKUP($K19,'Bed parameters'!$A$9:$I$12,9,FALSE))*$F19*(VLOOKUP($Q19,'Workforce distribution'!$C$8:$AD$30,AN$7,FALSE)),IF($Q19="n/a",(IF($P19=AN$6,$X19*$F19,0)),$X19*$F19*(VLOOKUP($Q19,'Workforce distribution'!$C$8:$AD$30,AN$7,FALSE)))),0)</f>
        <v>0</v>
      </c>
      <c r="AO19" s="30">
        <f>_xlfn.IFNA(IF($O19="days",$Y19*(VLOOKUP($K19,'Bed parameters'!$A$9:$I$12,9,FALSE))*$F19*(VLOOKUP($Q19,'Workforce distribution'!$C$8:$AD$30,AO$7,FALSE)),IF($Q19="n/a",(IF($P19=AO$6,$X19*$F19,0)),$X19*$F19*(VLOOKUP($Q19,'Workforce distribution'!$C$8:$AD$30,AO$7,FALSE)))),0)</f>
        <v>0</v>
      </c>
      <c r="AP19" s="30">
        <f>_xlfn.IFNA(IF($O19="days",$Y19*(VLOOKUP($K19,'Bed parameters'!$A$9:$I$12,9,FALSE))*$F19*(VLOOKUP($Q19,'Workforce distribution'!$C$8:$AD$30,AP$7,FALSE)),IF($Q19="n/a",(IF($P19=AP$6,$X19*$F19,0)),$X19*$F19*(VLOOKUP($Q19,'Workforce distribution'!$C$8:$AD$30,AP$7,FALSE)))),0)</f>
        <v>0</v>
      </c>
      <c r="AQ19" s="30">
        <f>_xlfn.IFNA(IF($O19="days",$Y19*(VLOOKUP($K19,'Bed parameters'!$A$9:$I$12,9,FALSE))*$F19*(VLOOKUP($Q19,'Workforce distribution'!$C$8:$AD$30,AQ$7,FALSE)),IF($Q19="n/a",(IF($P19=AQ$6,$X19*$F19,0)),$X19*$F19*(VLOOKUP($Q19,'Workforce distribution'!$C$8:$AD$30,AQ$7,FALSE)))),0)</f>
        <v>0</v>
      </c>
      <c r="AR19" s="30">
        <f>_xlfn.IFNA(IF($O19="days",$Y19*(VLOOKUP($K19,'Bed parameters'!$A$9:$I$12,9,FALSE))*$F19*(VLOOKUP($Q19,'Workforce distribution'!$C$8:$AD$30,AR$7,FALSE)),IF($Q19="n/a",(IF($P19=AR$6,$X19*$F19,0)),$X19*$F19*(VLOOKUP($Q19,'Workforce distribution'!$C$8:$AD$30,AR$7,FALSE)))),0)</f>
        <v>0</v>
      </c>
      <c r="AS19" s="30">
        <f>_xlfn.IFNA(IF($O19="days",$Y19*(VLOOKUP($K19,'Bed parameters'!$A$9:$I$12,9,FALSE))*$F19*(VLOOKUP($Q19,'Workforce distribution'!$C$8:$AD$30,AS$7,FALSE)),IF($Q19="n/a",(IF($P19=AS$6,$X19*$F19,0)),$X19*$F19*(VLOOKUP($Q19,'Workforce distribution'!$C$8:$AD$30,AS$7,FALSE)))),0)</f>
        <v>0</v>
      </c>
      <c r="AT19" s="30">
        <f>_xlfn.IFNA(IF($O19="days",$Y19*(VLOOKUP($K19,'Bed parameters'!$A$9:$I$12,9,FALSE))*$F19*(VLOOKUP($Q19,'Workforce distribution'!$C$8:$AD$30,AT$7,FALSE)),IF($Q19="n/a",(IF($P19=AT$6,$X19*$F19,0)),$X19*$F19*(VLOOKUP($Q19,'Workforce distribution'!$C$8:$AD$30,AT$7,FALSE)))),0)</f>
        <v>0</v>
      </c>
      <c r="AU19" s="30">
        <f>_xlfn.IFNA(IF($O19="days",$Y19*(VLOOKUP($K19,'Bed parameters'!$A$9:$I$12,9,FALSE))*$F19*(VLOOKUP($Q19,'Workforce distribution'!$C$8:$AD$30,AU$7,FALSE)),IF($Q19="n/a",(IF($P19=AU$6,$X19*$F19,0)),$X19*$F19*(VLOOKUP($Q19,'Workforce distribution'!$C$8:$AD$30,AU$7,FALSE)))),0)</f>
        <v>0</v>
      </c>
      <c r="AV19" s="30">
        <f>_xlfn.IFNA(IF($O19="days",$Y19*(VLOOKUP($K19,'Bed parameters'!$A$9:$I$12,9,FALSE))*$F19*(VLOOKUP($Q19,'Workforce distribution'!$C$8:$AD$30,AV$7,FALSE)),IF($Q19="n/a",(IF($P19=AV$6,$X19*$F19,0)),$X19*$F19*(VLOOKUP($Q19,'Workforce distribution'!$C$8:$AD$30,AV$7,FALSE)))),0)</f>
        <v>0</v>
      </c>
      <c r="AW19" s="30">
        <f>_xlfn.IFNA(IF($O19="days",$Y19*(VLOOKUP($K19,'Bed parameters'!$A$9:$I$12,9,FALSE))*$F19*(VLOOKUP($Q19,'Workforce distribution'!$C$8:$AD$30,AW$7,FALSE)),IF($Q19="n/a",(IF($P19=AW$6,$X19*$F19,0)),$X19*$F19*(VLOOKUP($Q19,'Workforce distribution'!$C$8:$AD$30,AW$7,FALSE)))),0)</f>
        <v>0</v>
      </c>
      <c r="AX19" s="30">
        <f>_xlfn.IFNA(IF($O19="days",$Y19*(VLOOKUP($K19,'Bed parameters'!$A$9:$I$12,9,FALSE))*$F19*(VLOOKUP($Q19,'Workforce distribution'!$C$8:$AD$30,AX$7,FALSE)),IF($Q19="n/a",(IF($P19=AX$6,$X19*$F19,0)),$X19*$F19*(VLOOKUP($Q19,'Workforce distribution'!$C$8:$AD$30,AX$7,FALSE)))),0)</f>
        <v>0</v>
      </c>
      <c r="AY19" s="30">
        <f>_xlfn.IFNA(IF($O19="days",$Y19*(VLOOKUP($K19,'Bed parameters'!$A$9:$I$12,9,FALSE))*$F19*(VLOOKUP($Q19,'Workforce distribution'!$C$8:$AD$30,AY$7,FALSE)),IF($Q19="n/a",(IF($P19=AY$6,$X19*$F19,0)),$X19*$F19*(VLOOKUP($Q19,'Workforce distribution'!$C$8:$AD$30,AY$7,FALSE)))),0)</f>
        <v>0</v>
      </c>
      <c r="AZ19" s="30">
        <f>_xlfn.IFNA(IF($O19="days",$Y19*(VLOOKUP($K19,'Bed parameters'!$A$9:$I$12,9,FALSE))*$F19*(VLOOKUP($Q19,'Workforce distribution'!$C$8:$AD$30,AZ$7,FALSE)),IF($Q19="n/a",(IF($P19=AZ$6,$X19*$F19,0)),$X19*$F19*(VLOOKUP($Q19,'Workforce distribution'!$C$8:$AD$30,AZ$7,FALSE)))),0)</f>
        <v>0</v>
      </c>
      <c r="BA19" s="30">
        <f>_xlfn.IFNA(IF($O19="days",$Y19*(VLOOKUP($K19,'Bed parameters'!$A$9:$I$12,9,FALSE))*$F19*(VLOOKUP($Q19,'Workforce distribution'!$C$8:$AD$30,BA$7,FALSE)),IF($Q19="n/a",(IF($P19=BA$6,$X19*$F19,0)),$X19*$F19*(VLOOKUP($Q19,'Workforce distribution'!$C$8:$AD$30,BA$7,FALSE)))),0)</f>
        <v>0</v>
      </c>
      <c r="BB19" s="30">
        <f>_xlfn.IFNA(IF($O19="days",$Y19*(VLOOKUP($K19,'Bed parameters'!$A$9:$I$12,9,FALSE))*$F19*(VLOOKUP($Q19,'Workforce distribution'!$C$8:$AD$30,BB$7,FALSE)),IF($Q19="n/a",(IF($P19=BB$6,$X19*$F19,0)),$X19*$F19*(VLOOKUP($Q19,'Workforce distribution'!$C$8:$AD$30,BB$7,FALSE)))),0)</f>
        <v>0</v>
      </c>
      <c r="BC19" s="149">
        <f t="shared" si="9"/>
        <v>0</v>
      </c>
      <c r="BD19" s="288">
        <f>IF($Q19="n/a",(IF('Workforce hours'!D$30=0,0,(AB19/'Workforce hours'!D$30))),(IF(VLOOKUP($Q19,'Workforce hours'!$C$8:$AD$30,BD$7,FALSE)=0,0,(AB19/(VLOOKUP($Q19,'Workforce hours'!$C$8:$AD$30,BD$7,FALSE))))))</f>
        <v>0</v>
      </c>
      <c r="BE19" s="288">
        <f>IF($Q19="n/a",(IF('Workforce hours'!E$30=0,0,(AC19/'Workforce hours'!E$30))),(IF(VLOOKUP($Q19,'Workforce hours'!$C$8:$AD$30,BE$7,FALSE)=0,0,(AC19/(VLOOKUP($Q19,'Workforce hours'!$C$8:$AD$30,BE$7,FALSE))))))</f>
        <v>0</v>
      </c>
      <c r="BF19" s="288">
        <f>IF($Q19="n/a",(IF('Workforce hours'!F$30=0,0,(AD19/'Workforce hours'!F$30))),(IF(VLOOKUP($Q19,'Workforce hours'!$C$8:$AD$30,BF$7,FALSE)=0,0,(AD19/(VLOOKUP($Q19,'Workforce hours'!$C$8:$AD$30,BF$7,FALSE))))))</f>
        <v>0</v>
      </c>
      <c r="BG19" s="288">
        <f>IF($Q19="n/a",(IF('Workforce hours'!G$30=0,0,(AE19/'Workforce hours'!G$30))),(IF(VLOOKUP($Q19,'Workforce hours'!$C$8:$AD$30,BG$7,FALSE)=0,0,(AE19/(VLOOKUP($Q19,'Workforce hours'!$C$8:$AD$30,BG$7,FALSE))))))</f>
        <v>0</v>
      </c>
      <c r="BH19" s="288">
        <f>IF($Q19="n/a",(IF('Workforce hours'!H$30=0,0,(AF19/'Workforce hours'!H$30))),(IF(VLOOKUP($Q19,'Workforce hours'!$C$8:$AD$30,BH$7,FALSE)=0,0,(AF19/(VLOOKUP($Q19,'Workforce hours'!$C$8:$AD$30,BH$7,FALSE))))))</f>
        <v>0</v>
      </c>
      <c r="BI19" s="288">
        <f>IF($Q19="n/a",(IF('Workforce hours'!I$30=0,0,(AG19/'Workforce hours'!I$30))),(IF(VLOOKUP($Q19,'Workforce hours'!$C$8:$AD$30,BI$7,FALSE)=0,0,(AG19/(VLOOKUP($Q19,'Workforce hours'!$C$8:$AD$30,BI$7,FALSE))))))</f>
        <v>0</v>
      </c>
      <c r="BJ19" s="288">
        <f>IF($Q19="n/a",(IF('Workforce hours'!J$30=0,0,(AH19/'Workforce hours'!J$30))),(IF(VLOOKUP($Q19,'Workforce hours'!$C$8:$AD$30,BJ$7,FALSE)=0,0,(AH19/(VLOOKUP($Q19,'Workforce hours'!$C$8:$AD$30,BJ$7,FALSE))))))</f>
        <v>0</v>
      </c>
      <c r="BK19" s="288">
        <f>IF($Q19="n/a",(IF('Workforce hours'!K$30=0,0,(AI19/'Workforce hours'!K$30))),(IF(VLOOKUP($Q19,'Workforce hours'!$C$8:$AD$30,BK$7,FALSE)=0,0,(AI19/(VLOOKUP($Q19,'Workforce hours'!$C$8:$AD$30,BK$7,FALSE))))))</f>
        <v>0</v>
      </c>
      <c r="BL19" s="288">
        <f>IF($Q19="n/a",(IF('Workforce hours'!L$30=0,0,(AJ19/'Workforce hours'!L$30))),(IF(VLOOKUP($Q19,'Workforce hours'!$C$8:$AD$30,BL$7,FALSE)=0,0,(AJ19/(VLOOKUP($Q19,'Workforce hours'!$C$8:$AD$30,BL$7,FALSE))))))</f>
        <v>0</v>
      </c>
      <c r="BM19" s="288">
        <f>IF($Q19="n/a",(IF('Workforce hours'!M$30=0,0,(AK19/'Workforce hours'!M$30))),(IF(VLOOKUP($Q19,'Workforce hours'!$C$8:$AD$30,BM$7,FALSE)=0,0,(AK19/(VLOOKUP($Q19,'Workforce hours'!$C$8:$AD$30,BM$7,FALSE))))))</f>
        <v>0</v>
      </c>
      <c r="BN19" s="288">
        <f>IF($Q19="n/a",(IF('Workforce hours'!N$30=0,0,(AL19/'Workforce hours'!N$30))),(IF(VLOOKUP($Q19,'Workforce hours'!$C$8:$AD$30,BN$7,FALSE)=0,0,(AL19/(VLOOKUP($Q19,'Workforce hours'!$C$8:$AD$30,BN$7,FALSE))))))</f>
        <v>0</v>
      </c>
      <c r="BO19" s="288">
        <f>IF($Q19="n/a",(IF('Workforce hours'!O$30=0,0,(AM19/'Workforce hours'!O$30))),(IF(VLOOKUP($Q19,'Workforce hours'!$C$8:$AD$30,BO$7,FALSE)=0,0,(AM19/(VLOOKUP($Q19,'Workforce hours'!$C$8:$AD$30,BO$7,FALSE))))))</f>
        <v>0</v>
      </c>
      <c r="BP19" s="288">
        <f>IF($Q19="n/a",(IF('Workforce hours'!P$30=0,0,(AN19/'Workforce hours'!P$30))),(IF(VLOOKUP($Q19,'Workforce hours'!$C$8:$AD$30,BP$7,FALSE)=0,0,(AN19/(VLOOKUP($Q19,'Workforce hours'!$C$8:$AD$30,BP$7,FALSE))))))</f>
        <v>0</v>
      </c>
      <c r="BQ19" s="288">
        <f>IF($Q19="n/a",(IF('Workforce hours'!Q$30=0,0,(AO19/'Workforce hours'!Q$30))),(IF(VLOOKUP($Q19,'Workforce hours'!$C$8:$AD$30,BQ$7,FALSE)=0,0,(AO19/(VLOOKUP($Q19,'Workforce hours'!$C$8:$AD$30,BQ$7,FALSE))))))</f>
        <v>0</v>
      </c>
      <c r="BR19" s="288">
        <f>IF($Q19="n/a",(IF('Workforce hours'!R$30=0,0,(AP19/'Workforce hours'!R$30))),(IF(VLOOKUP($Q19,'Workforce hours'!$C$8:$AD$30,BR$7,FALSE)=0,0,(AP19/(VLOOKUP($Q19,'Workforce hours'!$C$8:$AD$30,BR$7,FALSE))))))</f>
        <v>0</v>
      </c>
      <c r="BS19" s="288">
        <f>IF($Q19="n/a",(IF('Workforce hours'!S$30=0,0,(AQ19/'Workforce hours'!S$30))),(IF(VLOOKUP($Q19,'Workforce hours'!$C$8:$AD$30,BS$7,FALSE)=0,0,(AQ19/(VLOOKUP($Q19,'Workforce hours'!$C$8:$AD$30,BS$7,FALSE))))))</f>
        <v>0</v>
      </c>
      <c r="BT19" s="288">
        <f>IF($Q19="n/a",(IF('Workforce hours'!T$30=0,0,(AR19/'Workforce hours'!T$30))),(IF(VLOOKUP($Q19,'Workforce hours'!$C$8:$AD$30,BT$7,FALSE)=0,0,(AR19/(VLOOKUP($Q19,'Workforce hours'!$C$8:$AD$30,BT$7,FALSE))))))</f>
        <v>0</v>
      </c>
      <c r="BU19" s="288">
        <f>IF($Q19="n/a",(IF('Workforce hours'!U$30=0,0,(AS19/'Workforce hours'!U$30))),(IF(VLOOKUP($Q19,'Workforce hours'!$C$8:$AD$30,BU$7,FALSE)=0,0,(AS19/(VLOOKUP($Q19,'Workforce hours'!$C$8:$AD$30,BU$7,FALSE))))))</f>
        <v>0</v>
      </c>
      <c r="BV19" s="288">
        <f>IF($Q19="n/a",(IF('Workforce hours'!V$30=0,0,(AT19/'Workforce hours'!V$30))),(IF(VLOOKUP($Q19,'Workforce hours'!$C$8:$AD$30,BV$7,FALSE)=0,0,(AT19/(VLOOKUP($Q19,'Workforce hours'!$C$8:$AD$30,BV$7,FALSE))))))</f>
        <v>0</v>
      </c>
      <c r="BW19" s="288">
        <f>IF($Q19="n/a",(IF('Workforce hours'!W$30=0,0,(AU19/'Workforce hours'!W$30))),(IF(VLOOKUP($Q19,'Workforce hours'!$C$8:$AD$30,BW$7,FALSE)=0,0,(AU19/(VLOOKUP($Q19,'Workforce hours'!$C$8:$AD$30,BW$7,FALSE))))))</f>
        <v>0</v>
      </c>
      <c r="BX19" s="288">
        <f>IF($Q19="n/a",(IF('Workforce hours'!X$30=0,0,(AV19/'Workforce hours'!X$30))),(IF(VLOOKUP($Q19,'Workforce hours'!$C$8:$AD$30,BX$7,FALSE)=0,0,(AV19/(VLOOKUP($Q19,'Workforce hours'!$C$8:$AD$30,BX$7,FALSE))))))</f>
        <v>0</v>
      </c>
      <c r="BY19" s="288">
        <f>IF($Q19="n/a",(IF('Workforce hours'!Y$30=0,0,(AW19/'Workforce hours'!Y$30))),(IF(VLOOKUP($Q19,'Workforce hours'!$C$8:$AD$30,BY$7,FALSE)=0,0,(AW19/(VLOOKUP($Q19,'Workforce hours'!$C$8:$AD$30,BY$7,FALSE))))))</f>
        <v>0</v>
      </c>
      <c r="BZ19" s="288">
        <f>IF($Q19="n/a",(IF('Workforce hours'!Z$30=0,0,(AX19/'Workforce hours'!Z$30))),(IF(VLOOKUP($Q19,'Workforce hours'!$C$8:$AD$30,BZ$7,FALSE)=0,0,(AX19/(VLOOKUP($Q19,'Workforce hours'!$C$8:$AD$30,BZ$7,FALSE))))))</f>
        <v>0</v>
      </c>
      <c r="CA19" s="288">
        <f>IF($Q19="n/a",(IF('Workforce hours'!AA$30=0,0,(AY19/'Workforce hours'!AA$30))),(IF(VLOOKUP($Q19,'Workforce hours'!$C$8:$AD$30,CA$7,FALSE)=0,0,(AY19/(VLOOKUP($Q19,'Workforce hours'!$C$8:$AD$30,CA$7,FALSE))))))</f>
        <v>0</v>
      </c>
      <c r="CB19" s="288">
        <f>IF($Q19="n/a",(IF('Workforce hours'!AB$30=0,0,(AZ19/'Workforce hours'!AB$30))),(IF(VLOOKUP($Q19,'Workforce hours'!$C$8:$AD$30,CB$7,FALSE)=0,0,(AZ19/(VLOOKUP($Q19,'Workforce hours'!$C$8:$AD$30,CB$7,FALSE))))))</f>
        <v>0</v>
      </c>
      <c r="CC19" s="288">
        <f>IF($Q19="n/a",(IF('Workforce hours'!AC$30=0,0,(BA19/'Workforce hours'!AC$30))),(IF(VLOOKUP($Q19,'Workforce hours'!$C$8:$AD$30,CC$7,FALSE)=0,0,(BA19/(VLOOKUP($Q19,'Workforce hours'!$C$8:$AD$30,CC$7,FALSE))))))</f>
        <v>0</v>
      </c>
      <c r="CD19" s="288">
        <f>IF($Q19="n/a",(IF('Workforce hours'!AD$30=0,0,(BB19/'Workforce hours'!AD$30))),(IF(VLOOKUP($Q19,'Workforce hours'!$C$8:$AD$30,CD$7,FALSE)=0,0,(BB19/(VLOOKUP($Q19,'Workforce hours'!$C$8:$AD$30,CD$7,FALSE))))))</f>
        <v>0</v>
      </c>
      <c r="CE19" s="289">
        <f t="shared" si="10"/>
        <v>0</v>
      </c>
      <c r="CF19" s="290">
        <f>BD19*'Workforce costs'!B$9*(1+'Workforce costs'!B$10)*(1+'Workforce costs'!B$11)</f>
        <v>0</v>
      </c>
      <c r="CG19" s="290">
        <f>BE19*'Workforce costs'!C$9*(1+'Workforce costs'!C$10)*(1+'Workforce costs'!C$11)</f>
        <v>0</v>
      </c>
      <c r="CH19" s="290">
        <f>BF19*'Workforce costs'!D$9*(1+'Workforce costs'!D$10)*(1+'Workforce costs'!D$11)</f>
        <v>0</v>
      </c>
      <c r="CI19" s="290">
        <f>BG19*'Workforce costs'!E$9*(1+'Workforce costs'!E$10)*(1+'Workforce costs'!E$11)</f>
        <v>0</v>
      </c>
      <c r="CJ19" s="290">
        <f>BH19*'Workforce costs'!F$9*(1+'Workforce costs'!F$10)*(1+'Workforce costs'!F$11)</f>
        <v>0</v>
      </c>
      <c r="CK19" s="290">
        <f>BI19*'Workforce costs'!G$9*(1+'Workforce costs'!G$10)*(1+'Workforce costs'!G$11)</f>
        <v>0</v>
      </c>
      <c r="CL19" s="290">
        <f>BJ19*'Workforce costs'!H$9*(1+'Workforce costs'!H$10)*(1+'Workforce costs'!H$11)</f>
        <v>0</v>
      </c>
      <c r="CM19" s="290">
        <f>BK19*'Workforce costs'!I$9*(1+'Workforce costs'!I$10)*(1+'Workforce costs'!I$11)</f>
        <v>0</v>
      </c>
      <c r="CN19" s="290">
        <f>BL19*'Workforce costs'!J$9*(1+'Workforce costs'!J$10)*(1+'Workforce costs'!J$11)</f>
        <v>0</v>
      </c>
      <c r="CO19" s="290">
        <f>BM19*'Workforce costs'!K$9*(1+'Workforce costs'!K$10)*(1+'Workforce costs'!K$11)</f>
        <v>0</v>
      </c>
      <c r="CP19" s="290">
        <f>BN19*'Workforce costs'!L$9*(1+'Workforce costs'!L$10)*(1+'Workforce costs'!L$11)</f>
        <v>0</v>
      </c>
      <c r="CQ19" s="290">
        <f>BO19*'Workforce costs'!M$9*(1+'Workforce costs'!M$10)*(1+'Workforce costs'!M$11)</f>
        <v>0</v>
      </c>
      <c r="CR19" s="290">
        <f>BP19*'Workforce costs'!N$9*(1+'Workforce costs'!N$10)*(1+'Workforce costs'!N$11)</f>
        <v>0</v>
      </c>
      <c r="CS19" s="290">
        <f>BQ19*'Workforce costs'!O$9*(1+'Workforce costs'!O$10)*(1+'Workforce costs'!O$11)</f>
        <v>0</v>
      </c>
      <c r="CT19" s="290">
        <f>BR19*'Workforce costs'!P$9*(1+'Workforce costs'!P$10)*(1+'Workforce costs'!P$11)</f>
        <v>0</v>
      </c>
      <c r="CU19" s="290">
        <f>BS19*'Workforce costs'!Q$9*(1+'Workforce costs'!Q$10)*(1+'Workforce costs'!Q$11)</f>
        <v>0</v>
      </c>
      <c r="CV19" s="290">
        <f>BT19*'Workforce costs'!R$9*(1+'Workforce costs'!R$10)*(1+'Workforce costs'!R$11)</f>
        <v>0</v>
      </c>
      <c r="CW19" s="290">
        <f>BU19*'Workforce costs'!S$9*(1+'Workforce costs'!S$10)*(1+'Workforce costs'!S$11)</f>
        <v>0</v>
      </c>
      <c r="CX19" s="290">
        <f>BV19*'Workforce costs'!T$9*(1+'Workforce costs'!T$10)*(1+'Workforce costs'!T$11)</f>
        <v>0</v>
      </c>
      <c r="CY19" s="290">
        <f>BW19*'Workforce costs'!U$9*(1+'Workforce costs'!U$10)*(1+'Workforce costs'!U$11)</f>
        <v>0</v>
      </c>
      <c r="CZ19" s="290">
        <f>BX19*'Workforce costs'!V$9*(1+'Workforce costs'!V$10)*(1+'Workforce costs'!V$11)</f>
        <v>0</v>
      </c>
      <c r="DA19" s="290">
        <f>BY19*'Workforce costs'!W$9*(1+'Workforce costs'!W$10)*(1+'Workforce costs'!W$11)</f>
        <v>0</v>
      </c>
      <c r="DB19" s="290">
        <f>BZ19*'Workforce costs'!X$9*(1+'Workforce costs'!X$10)*(1+'Workforce costs'!X$11)</f>
        <v>0</v>
      </c>
      <c r="DC19" s="290">
        <f>CA19*'Workforce costs'!Y$9*(1+'Workforce costs'!Y$10)*(1+'Workforce costs'!Y$11)</f>
        <v>0</v>
      </c>
      <c r="DD19" s="290">
        <f>CB19*'Workforce costs'!Z$9*(1+'Workforce costs'!Z$10)*(1+'Workforce costs'!Z$11)</f>
        <v>0</v>
      </c>
      <c r="DE19" s="290">
        <f>CC19*'Workforce costs'!AA$9*(1+'Workforce costs'!AA$10)*(1+'Workforce costs'!AA$11)</f>
        <v>0</v>
      </c>
      <c r="DF19" s="290">
        <f>CD19*'Workforce costs'!AB$9*(1+'Workforce costs'!AB$10)*(1+'Workforce costs'!AB$11)</f>
        <v>0</v>
      </c>
    </row>
    <row r="20" spans="1:110" x14ac:dyDescent="0.3">
      <c r="A20" s="2" t="str">
        <f>Outputs!$A$4</f>
        <v>Australia</v>
      </c>
      <c r="B20" s="2" t="str">
        <f t="shared" si="3"/>
        <v>Australia ALL</v>
      </c>
      <c r="C20" s="30">
        <f>VLOOKUP($B20,Populations!$D$15:$H$1920,3,FALSE)</f>
        <v>26648878</v>
      </c>
      <c r="D20" s="255">
        <f>IF(OR($H20="General pop",$H20="Schools",$H20="Workplace",$H20="Skills Training",$H20="Digital Supports"),1,VLOOKUP($B20,Populations!$D$15:$H$1920,5,FALSE))</f>
        <v>1</v>
      </c>
      <c r="E20" s="88">
        <f>VLOOKUP(I20,Epidemiology!$C$10:$H$47,6,FALSE)</f>
        <v>100000</v>
      </c>
      <c r="F20" s="102" t="str">
        <f>'Care profiles'!R21</f>
        <v>n/a</v>
      </c>
      <c r="G20" s="15" t="str">
        <f>'Care profiles'!A21</f>
        <v>ALL</v>
      </c>
      <c r="H20" s="15" t="str">
        <f>'Care profiles'!B21</f>
        <v>General pop</v>
      </c>
      <c r="I20" s="15" t="str">
        <f>'Care profiles'!C21</f>
        <v>General pop</v>
      </c>
      <c r="J20" s="15" t="str">
        <f>'Care profiles'!D21</f>
        <v>Care profile</v>
      </c>
      <c r="K20" s="15" t="str">
        <f>'Care profiles'!E21</f>
        <v>Data, Research, and Evaluation</v>
      </c>
      <c r="L20" s="104">
        <f>'Care profiles'!F21</f>
        <v>1</v>
      </c>
      <c r="M20" s="15" t="str">
        <f>'Care profiles'!G21</f>
        <v>n/a</v>
      </c>
      <c r="N20" s="15" t="str">
        <f>'Care profiles'!H21</f>
        <v>n/a</v>
      </c>
      <c r="O20" s="15" t="str">
        <f>'Care profiles'!I21</f>
        <v>n/a</v>
      </c>
      <c r="P20" s="15" t="str">
        <f>'Care profiles'!J21</f>
        <v>n/a</v>
      </c>
      <c r="Q20" s="15" t="str">
        <f>'Care profiles'!K21</f>
        <v>n/a</v>
      </c>
      <c r="R20" s="15" t="str">
        <f>'Care profiles'!M21</f>
        <v>Y</v>
      </c>
      <c r="S20" s="15" t="str">
        <f>'Care profiles'!O21</f>
        <v>Y</v>
      </c>
      <c r="T20" s="15" t="str">
        <f>'Care profiles'!Q21</f>
        <v>Y</v>
      </c>
      <c r="U20" s="30">
        <f t="shared" si="4"/>
        <v>26648878</v>
      </c>
      <c r="V20" s="30">
        <f t="shared" si="5"/>
        <v>26648878</v>
      </c>
      <c r="W20" s="30">
        <f>IF(M20="n/a",0,IF(O20="days",V20*M20*(1+(VLOOKUP(K20,'Bed parameters'!$A$9:$G$12,7,FALSE))),V20*M20))</f>
        <v>0</v>
      </c>
      <c r="X20" s="30">
        <f t="shared" si="6"/>
        <v>0</v>
      </c>
      <c r="Y20" s="30">
        <f t="shared" si="7"/>
        <v>0</v>
      </c>
      <c r="Z20" s="113">
        <f>_xlfn.IFNA(Y20/((VLOOKUP(K20,'Bed parameters'!$A$9:$G$12,3,FALSE))*(VLOOKUP(K20,'Bed parameters'!$A$9:$G$12,5,FALSE))),0)</f>
        <v>0</v>
      </c>
      <c r="AA20" s="30">
        <f t="shared" si="8"/>
        <v>0</v>
      </c>
      <c r="AB20" s="30">
        <f>_xlfn.IFNA(IF($O20="days",$Y20*(VLOOKUP($K20,'Bed parameters'!$A$9:$I$12,9,FALSE))*$F20*(VLOOKUP($Q20,'Workforce distribution'!$C$8:$AD$30,AB$7,FALSE)),IF($Q20="n/a",(IF($P20=AB$6,$X20*$F20,0)),$X20*$F20*(VLOOKUP($Q20,'Workforce distribution'!$C$8:$AD$30,AB$7,FALSE)))),0)</f>
        <v>0</v>
      </c>
      <c r="AC20" s="30">
        <f>_xlfn.IFNA(IF($O20="days",$Y20*(VLOOKUP($K20,'Bed parameters'!$A$9:$I$12,9,FALSE))*$F20*(VLOOKUP($Q20,'Workforce distribution'!$C$8:$AD$30,AC$7,FALSE)),IF($Q20="n/a",(IF($P20=AC$6,$X20*$F20,0)),$X20*$F20*(VLOOKUP($Q20,'Workforce distribution'!$C$8:$AD$30,AC$7,FALSE)))),0)</f>
        <v>0</v>
      </c>
      <c r="AD20" s="30">
        <f>_xlfn.IFNA(IF($O20="days",$Y20*(VLOOKUP($K20,'Bed parameters'!$A$9:$I$12,9,FALSE))*$F20*(VLOOKUP($Q20,'Workforce distribution'!$C$8:$AD$30,AD$7,FALSE)),IF($Q20="n/a",(IF($P20=AD$6,$X20*$F20,0)),$X20*$F20*(VLOOKUP($Q20,'Workforce distribution'!$C$8:$AD$30,AD$7,FALSE)))),0)</f>
        <v>0</v>
      </c>
      <c r="AE20" s="30">
        <f>_xlfn.IFNA(IF($O20="days",$Y20*(VLOOKUP($K20,'Bed parameters'!$A$9:$I$12,9,FALSE))*$F20*(VLOOKUP($Q20,'Workforce distribution'!$C$8:$AD$30,AE$7,FALSE)),IF($Q20="n/a",(IF($P20=AE$6,$X20*$F20,0)),$X20*$F20*(VLOOKUP($Q20,'Workforce distribution'!$C$8:$AD$30,AE$7,FALSE)))),0)</f>
        <v>0</v>
      </c>
      <c r="AF20" s="30">
        <f>_xlfn.IFNA(IF($O20="days",$Y20*(VLOOKUP($K20,'Bed parameters'!$A$9:$I$12,9,FALSE))*$F20*(VLOOKUP($Q20,'Workforce distribution'!$C$8:$AD$30,AF$7,FALSE)),IF($Q20="n/a",(IF($P20=AF$6,$X20*$F20,0)),$X20*$F20*(VLOOKUP($Q20,'Workforce distribution'!$C$8:$AD$30,AF$7,FALSE)))),0)</f>
        <v>0</v>
      </c>
      <c r="AG20" s="30">
        <f>_xlfn.IFNA(IF($O20="days",$Y20*(VLOOKUP($K20,'Bed parameters'!$A$9:$I$12,9,FALSE))*$F20*(VLOOKUP($Q20,'Workforce distribution'!$C$8:$AD$30,AG$7,FALSE)),IF($Q20="n/a",(IF($P20=AG$6,$X20*$F20,0)),$X20*$F20*(VLOOKUP($Q20,'Workforce distribution'!$C$8:$AD$30,AG$7,FALSE)))),0)</f>
        <v>0</v>
      </c>
      <c r="AH20" s="30">
        <f>_xlfn.IFNA(IF($O20="days",$Y20*(VLOOKUP($K20,'Bed parameters'!$A$9:$I$12,9,FALSE))*$F20*(VLOOKUP($Q20,'Workforce distribution'!$C$8:$AD$30,AH$7,FALSE)),IF($Q20="n/a",(IF($P20=AH$6,$X20*$F20,0)),$X20*$F20*(VLOOKUP($Q20,'Workforce distribution'!$C$8:$AD$30,AH$7,FALSE)))),0)</f>
        <v>0</v>
      </c>
      <c r="AI20" s="30">
        <f>_xlfn.IFNA(IF($O20="days",$Y20*(VLOOKUP($K20,'Bed parameters'!$A$9:$I$12,9,FALSE))*$F20*(VLOOKUP($Q20,'Workforce distribution'!$C$8:$AD$30,AI$7,FALSE)),IF($Q20="n/a",(IF($P20=AI$6,$X20*$F20,0)),$X20*$F20*(VLOOKUP($Q20,'Workforce distribution'!$C$8:$AD$30,AI$7,FALSE)))),0)</f>
        <v>0</v>
      </c>
      <c r="AJ20" s="30">
        <f>_xlfn.IFNA(IF($O20="days",$Y20*(VLOOKUP($K20,'Bed parameters'!$A$9:$I$12,9,FALSE))*$F20*(VLOOKUP($Q20,'Workforce distribution'!$C$8:$AD$30,AJ$7,FALSE)),IF($Q20="n/a",(IF($P20=AJ$6,$X20*$F20,0)),$X20*$F20*(VLOOKUP($Q20,'Workforce distribution'!$C$8:$AD$30,AJ$7,FALSE)))),0)</f>
        <v>0</v>
      </c>
      <c r="AK20" s="30">
        <f>_xlfn.IFNA(IF($O20="days",$Y20*(VLOOKUP($K20,'Bed parameters'!$A$9:$I$12,9,FALSE))*$F20*(VLOOKUP($Q20,'Workforce distribution'!$C$8:$AD$30,AK$7,FALSE)),IF($Q20="n/a",(IF($P20=AK$6,$X20*$F20,0)),$X20*$F20*(VLOOKUP($Q20,'Workforce distribution'!$C$8:$AD$30,AK$7,FALSE)))),0)</f>
        <v>0</v>
      </c>
      <c r="AL20" s="30">
        <f>_xlfn.IFNA(IF($O20="days",$Y20*(VLOOKUP($K20,'Bed parameters'!$A$9:$I$12,9,FALSE))*$F20*(VLOOKUP($Q20,'Workforce distribution'!$C$8:$AD$30,AL$7,FALSE)),IF($Q20="n/a",(IF($P20=AL$6,$X20*$F20,0)),$X20*$F20*(VLOOKUP($Q20,'Workforce distribution'!$C$8:$AD$30,AL$7,FALSE)))),0)</f>
        <v>0</v>
      </c>
      <c r="AM20" s="30">
        <f>_xlfn.IFNA(IF($O20="days",$Y20*(VLOOKUP($K20,'Bed parameters'!$A$9:$I$12,9,FALSE))*$F20*(VLOOKUP($Q20,'Workforce distribution'!$C$8:$AD$30,AM$7,FALSE)),IF($Q20="n/a",(IF($P20=AM$6,$X20*$F20,0)),$X20*$F20*(VLOOKUP($Q20,'Workforce distribution'!$C$8:$AD$30,AM$7,FALSE)))),0)</f>
        <v>0</v>
      </c>
      <c r="AN20" s="30">
        <f>_xlfn.IFNA(IF($O20="days",$Y20*(VLOOKUP($K20,'Bed parameters'!$A$9:$I$12,9,FALSE))*$F20*(VLOOKUP($Q20,'Workforce distribution'!$C$8:$AD$30,AN$7,FALSE)),IF($Q20="n/a",(IF($P20=AN$6,$X20*$F20,0)),$X20*$F20*(VLOOKUP($Q20,'Workforce distribution'!$C$8:$AD$30,AN$7,FALSE)))),0)</f>
        <v>0</v>
      </c>
      <c r="AO20" s="30">
        <f>_xlfn.IFNA(IF($O20="days",$Y20*(VLOOKUP($K20,'Bed parameters'!$A$9:$I$12,9,FALSE))*$F20*(VLOOKUP($Q20,'Workforce distribution'!$C$8:$AD$30,AO$7,FALSE)),IF($Q20="n/a",(IF($P20=AO$6,$X20*$F20,0)),$X20*$F20*(VLOOKUP($Q20,'Workforce distribution'!$C$8:$AD$30,AO$7,FALSE)))),0)</f>
        <v>0</v>
      </c>
      <c r="AP20" s="30">
        <f>_xlfn.IFNA(IF($O20="days",$Y20*(VLOOKUP($K20,'Bed parameters'!$A$9:$I$12,9,FALSE))*$F20*(VLOOKUP($Q20,'Workforce distribution'!$C$8:$AD$30,AP$7,FALSE)),IF($Q20="n/a",(IF($P20=AP$6,$X20*$F20,0)),$X20*$F20*(VLOOKUP($Q20,'Workforce distribution'!$C$8:$AD$30,AP$7,FALSE)))),0)</f>
        <v>0</v>
      </c>
      <c r="AQ20" s="30">
        <f>_xlfn.IFNA(IF($O20="days",$Y20*(VLOOKUP($K20,'Bed parameters'!$A$9:$I$12,9,FALSE))*$F20*(VLOOKUP($Q20,'Workforce distribution'!$C$8:$AD$30,AQ$7,FALSE)),IF($Q20="n/a",(IF($P20=AQ$6,$X20*$F20,0)),$X20*$F20*(VLOOKUP($Q20,'Workforce distribution'!$C$8:$AD$30,AQ$7,FALSE)))),0)</f>
        <v>0</v>
      </c>
      <c r="AR20" s="30">
        <f>_xlfn.IFNA(IF($O20="days",$Y20*(VLOOKUP($K20,'Bed parameters'!$A$9:$I$12,9,FALSE))*$F20*(VLOOKUP($Q20,'Workforce distribution'!$C$8:$AD$30,AR$7,FALSE)),IF($Q20="n/a",(IF($P20=AR$6,$X20*$F20,0)),$X20*$F20*(VLOOKUP($Q20,'Workforce distribution'!$C$8:$AD$30,AR$7,FALSE)))),0)</f>
        <v>0</v>
      </c>
      <c r="AS20" s="30">
        <f>_xlfn.IFNA(IF($O20="days",$Y20*(VLOOKUP($K20,'Bed parameters'!$A$9:$I$12,9,FALSE))*$F20*(VLOOKUP($Q20,'Workforce distribution'!$C$8:$AD$30,AS$7,FALSE)),IF($Q20="n/a",(IF($P20=AS$6,$X20*$F20,0)),$X20*$F20*(VLOOKUP($Q20,'Workforce distribution'!$C$8:$AD$30,AS$7,FALSE)))),0)</f>
        <v>0</v>
      </c>
      <c r="AT20" s="30">
        <f>_xlfn.IFNA(IF($O20="days",$Y20*(VLOOKUP($K20,'Bed parameters'!$A$9:$I$12,9,FALSE))*$F20*(VLOOKUP($Q20,'Workforce distribution'!$C$8:$AD$30,AT$7,FALSE)),IF($Q20="n/a",(IF($P20=AT$6,$X20*$F20,0)),$X20*$F20*(VLOOKUP($Q20,'Workforce distribution'!$C$8:$AD$30,AT$7,FALSE)))),0)</f>
        <v>0</v>
      </c>
      <c r="AU20" s="30">
        <f>_xlfn.IFNA(IF($O20="days",$Y20*(VLOOKUP($K20,'Bed parameters'!$A$9:$I$12,9,FALSE))*$F20*(VLOOKUP($Q20,'Workforce distribution'!$C$8:$AD$30,AU$7,FALSE)),IF($Q20="n/a",(IF($P20=AU$6,$X20*$F20,0)),$X20*$F20*(VLOOKUP($Q20,'Workforce distribution'!$C$8:$AD$30,AU$7,FALSE)))),0)</f>
        <v>0</v>
      </c>
      <c r="AV20" s="30">
        <f>_xlfn.IFNA(IF($O20="days",$Y20*(VLOOKUP($K20,'Bed parameters'!$A$9:$I$12,9,FALSE))*$F20*(VLOOKUP($Q20,'Workforce distribution'!$C$8:$AD$30,AV$7,FALSE)),IF($Q20="n/a",(IF($P20=AV$6,$X20*$F20,0)),$X20*$F20*(VLOOKUP($Q20,'Workforce distribution'!$C$8:$AD$30,AV$7,FALSE)))),0)</f>
        <v>0</v>
      </c>
      <c r="AW20" s="30">
        <f>_xlfn.IFNA(IF($O20="days",$Y20*(VLOOKUP($K20,'Bed parameters'!$A$9:$I$12,9,FALSE))*$F20*(VLOOKUP($Q20,'Workforce distribution'!$C$8:$AD$30,AW$7,FALSE)),IF($Q20="n/a",(IF($P20=AW$6,$X20*$F20,0)),$X20*$F20*(VLOOKUP($Q20,'Workforce distribution'!$C$8:$AD$30,AW$7,FALSE)))),0)</f>
        <v>0</v>
      </c>
      <c r="AX20" s="30">
        <f>_xlfn.IFNA(IF($O20="days",$Y20*(VLOOKUP($K20,'Bed parameters'!$A$9:$I$12,9,FALSE))*$F20*(VLOOKUP($Q20,'Workforce distribution'!$C$8:$AD$30,AX$7,FALSE)),IF($Q20="n/a",(IF($P20=AX$6,$X20*$F20,0)),$X20*$F20*(VLOOKUP($Q20,'Workforce distribution'!$C$8:$AD$30,AX$7,FALSE)))),0)</f>
        <v>0</v>
      </c>
      <c r="AY20" s="30">
        <f>_xlfn.IFNA(IF($O20="days",$Y20*(VLOOKUP($K20,'Bed parameters'!$A$9:$I$12,9,FALSE))*$F20*(VLOOKUP($Q20,'Workforce distribution'!$C$8:$AD$30,AY$7,FALSE)),IF($Q20="n/a",(IF($P20=AY$6,$X20*$F20,0)),$X20*$F20*(VLOOKUP($Q20,'Workforce distribution'!$C$8:$AD$30,AY$7,FALSE)))),0)</f>
        <v>0</v>
      </c>
      <c r="AZ20" s="30">
        <f>_xlfn.IFNA(IF($O20="days",$Y20*(VLOOKUP($K20,'Bed parameters'!$A$9:$I$12,9,FALSE))*$F20*(VLOOKUP($Q20,'Workforce distribution'!$C$8:$AD$30,AZ$7,FALSE)),IF($Q20="n/a",(IF($P20=AZ$6,$X20*$F20,0)),$X20*$F20*(VLOOKUP($Q20,'Workforce distribution'!$C$8:$AD$30,AZ$7,FALSE)))),0)</f>
        <v>0</v>
      </c>
      <c r="BA20" s="30">
        <f>_xlfn.IFNA(IF($O20="days",$Y20*(VLOOKUP($K20,'Bed parameters'!$A$9:$I$12,9,FALSE))*$F20*(VLOOKUP($Q20,'Workforce distribution'!$C$8:$AD$30,BA$7,FALSE)),IF($Q20="n/a",(IF($P20=BA$6,$X20*$F20,0)),$X20*$F20*(VLOOKUP($Q20,'Workforce distribution'!$C$8:$AD$30,BA$7,FALSE)))),0)</f>
        <v>0</v>
      </c>
      <c r="BB20" s="30">
        <f>_xlfn.IFNA(IF($O20="days",$Y20*(VLOOKUP($K20,'Bed parameters'!$A$9:$I$12,9,FALSE))*$F20*(VLOOKUP($Q20,'Workforce distribution'!$C$8:$AD$30,BB$7,FALSE)),IF($Q20="n/a",(IF($P20=BB$6,$X20*$F20,0)),$X20*$F20*(VLOOKUP($Q20,'Workforce distribution'!$C$8:$AD$30,BB$7,FALSE)))),0)</f>
        <v>0</v>
      </c>
      <c r="BC20" s="149">
        <f t="shared" si="9"/>
        <v>0</v>
      </c>
      <c r="BD20" s="288">
        <f>IF($Q20="n/a",(IF('Workforce hours'!D$30=0,0,(AB20/'Workforce hours'!D$30))),(IF(VLOOKUP($Q20,'Workforce hours'!$C$8:$AD$30,BD$7,FALSE)=0,0,(AB20/(VLOOKUP($Q20,'Workforce hours'!$C$8:$AD$30,BD$7,FALSE))))))</f>
        <v>0</v>
      </c>
      <c r="BE20" s="288">
        <f>IF($Q20="n/a",(IF('Workforce hours'!E$30=0,0,(AC20/'Workforce hours'!E$30))),(IF(VLOOKUP($Q20,'Workforce hours'!$C$8:$AD$30,BE$7,FALSE)=0,0,(AC20/(VLOOKUP($Q20,'Workforce hours'!$C$8:$AD$30,BE$7,FALSE))))))</f>
        <v>0</v>
      </c>
      <c r="BF20" s="288">
        <f>IF($Q20="n/a",(IF('Workforce hours'!F$30=0,0,(AD20/'Workforce hours'!F$30))),(IF(VLOOKUP($Q20,'Workforce hours'!$C$8:$AD$30,BF$7,FALSE)=0,0,(AD20/(VLOOKUP($Q20,'Workforce hours'!$C$8:$AD$30,BF$7,FALSE))))))</f>
        <v>0</v>
      </c>
      <c r="BG20" s="288">
        <f>IF($Q20="n/a",(IF('Workforce hours'!G$30=0,0,(AE20/'Workforce hours'!G$30))),(IF(VLOOKUP($Q20,'Workforce hours'!$C$8:$AD$30,BG$7,FALSE)=0,0,(AE20/(VLOOKUP($Q20,'Workforce hours'!$C$8:$AD$30,BG$7,FALSE))))))</f>
        <v>0</v>
      </c>
      <c r="BH20" s="288">
        <f>IF($Q20="n/a",(IF('Workforce hours'!H$30=0,0,(AF20/'Workforce hours'!H$30))),(IF(VLOOKUP($Q20,'Workforce hours'!$C$8:$AD$30,BH$7,FALSE)=0,0,(AF20/(VLOOKUP($Q20,'Workforce hours'!$C$8:$AD$30,BH$7,FALSE))))))</f>
        <v>0</v>
      </c>
      <c r="BI20" s="288">
        <f>IF($Q20="n/a",(IF('Workforce hours'!I$30=0,0,(AG20/'Workforce hours'!I$30))),(IF(VLOOKUP($Q20,'Workforce hours'!$C$8:$AD$30,BI$7,FALSE)=0,0,(AG20/(VLOOKUP($Q20,'Workforce hours'!$C$8:$AD$30,BI$7,FALSE))))))</f>
        <v>0</v>
      </c>
      <c r="BJ20" s="288">
        <f>IF($Q20="n/a",(IF('Workforce hours'!J$30=0,0,(AH20/'Workforce hours'!J$30))),(IF(VLOOKUP($Q20,'Workforce hours'!$C$8:$AD$30,BJ$7,FALSE)=0,0,(AH20/(VLOOKUP($Q20,'Workforce hours'!$C$8:$AD$30,BJ$7,FALSE))))))</f>
        <v>0</v>
      </c>
      <c r="BK20" s="288">
        <f>IF($Q20="n/a",(IF('Workforce hours'!K$30=0,0,(AI20/'Workforce hours'!K$30))),(IF(VLOOKUP($Q20,'Workforce hours'!$C$8:$AD$30,BK$7,FALSE)=0,0,(AI20/(VLOOKUP($Q20,'Workforce hours'!$C$8:$AD$30,BK$7,FALSE))))))</f>
        <v>0</v>
      </c>
      <c r="BL20" s="288">
        <f>IF($Q20="n/a",(IF('Workforce hours'!L$30=0,0,(AJ20/'Workforce hours'!L$30))),(IF(VLOOKUP($Q20,'Workforce hours'!$C$8:$AD$30,BL$7,FALSE)=0,0,(AJ20/(VLOOKUP($Q20,'Workforce hours'!$C$8:$AD$30,BL$7,FALSE))))))</f>
        <v>0</v>
      </c>
      <c r="BM20" s="288">
        <f>IF($Q20="n/a",(IF('Workforce hours'!M$30=0,0,(AK20/'Workforce hours'!M$30))),(IF(VLOOKUP($Q20,'Workforce hours'!$C$8:$AD$30,BM$7,FALSE)=0,0,(AK20/(VLOOKUP($Q20,'Workforce hours'!$C$8:$AD$30,BM$7,FALSE))))))</f>
        <v>0</v>
      </c>
      <c r="BN20" s="288">
        <f>IF($Q20="n/a",(IF('Workforce hours'!N$30=0,0,(AL20/'Workforce hours'!N$30))),(IF(VLOOKUP($Q20,'Workforce hours'!$C$8:$AD$30,BN$7,FALSE)=0,0,(AL20/(VLOOKUP($Q20,'Workforce hours'!$C$8:$AD$30,BN$7,FALSE))))))</f>
        <v>0</v>
      </c>
      <c r="BO20" s="288">
        <f>IF($Q20="n/a",(IF('Workforce hours'!O$30=0,0,(AM20/'Workforce hours'!O$30))),(IF(VLOOKUP($Q20,'Workforce hours'!$C$8:$AD$30,BO$7,FALSE)=0,0,(AM20/(VLOOKUP($Q20,'Workforce hours'!$C$8:$AD$30,BO$7,FALSE))))))</f>
        <v>0</v>
      </c>
      <c r="BP20" s="288">
        <f>IF($Q20="n/a",(IF('Workforce hours'!P$30=0,0,(AN20/'Workforce hours'!P$30))),(IF(VLOOKUP($Q20,'Workforce hours'!$C$8:$AD$30,BP$7,FALSE)=0,0,(AN20/(VLOOKUP($Q20,'Workforce hours'!$C$8:$AD$30,BP$7,FALSE))))))</f>
        <v>0</v>
      </c>
      <c r="BQ20" s="288">
        <f>IF($Q20="n/a",(IF('Workforce hours'!Q$30=0,0,(AO20/'Workforce hours'!Q$30))),(IF(VLOOKUP($Q20,'Workforce hours'!$C$8:$AD$30,BQ$7,FALSE)=0,0,(AO20/(VLOOKUP($Q20,'Workforce hours'!$C$8:$AD$30,BQ$7,FALSE))))))</f>
        <v>0</v>
      </c>
      <c r="BR20" s="288">
        <f>IF($Q20="n/a",(IF('Workforce hours'!R$30=0,0,(AP20/'Workforce hours'!R$30))),(IF(VLOOKUP($Q20,'Workforce hours'!$C$8:$AD$30,BR$7,FALSE)=0,0,(AP20/(VLOOKUP($Q20,'Workforce hours'!$C$8:$AD$30,BR$7,FALSE))))))</f>
        <v>0</v>
      </c>
      <c r="BS20" s="288">
        <f>IF($Q20="n/a",(IF('Workforce hours'!S$30=0,0,(AQ20/'Workforce hours'!S$30))),(IF(VLOOKUP($Q20,'Workforce hours'!$C$8:$AD$30,BS$7,FALSE)=0,0,(AQ20/(VLOOKUP($Q20,'Workforce hours'!$C$8:$AD$30,BS$7,FALSE))))))</f>
        <v>0</v>
      </c>
      <c r="BT20" s="288">
        <f>IF($Q20="n/a",(IF('Workforce hours'!T$30=0,0,(AR20/'Workforce hours'!T$30))),(IF(VLOOKUP($Q20,'Workforce hours'!$C$8:$AD$30,BT$7,FALSE)=0,0,(AR20/(VLOOKUP($Q20,'Workforce hours'!$C$8:$AD$30,BT$7,FALSE))))))</f>
        <v>0</v>
      </c>
      <c r="BU20" s="288">
        <f>IF($Q20="n/a",(IF('Workforce hours'!U$30=0,0,(AS20/'Workforce hours'!U$30))),(IF(VLOOKUP($Q20,'Workforce hours'!$C$8:$AD$30,BU$7,FALSE)=0,0,(AS20/(VLOOKUP($Q20,'Workforce hours'!$C$8:$AD$30,BU$7,FALSE))))))</f>
        <v>0</v>
      </c>
      <c r="BV20" s="288">
        <f>IF($Q20="n/a",(IF('Workforce hours'!V$30=0,0,(AT20/'Workforce hours'!V$30))),(IF(VLOOKUP($Q20,'Workforce hours'!$C$8:$AD$30,BV$7,FALSE)=0,0,(AT20/(VLOOKUP($Q20,'Workforce hours'!$C$8:$AD$30,BV$7,FALSE))))))</f>
        <v>0</v>
      </c>
      <c r="BW20" s="288">
        <f>IF($Q20="n/a",(IF('Workforce hours'!W$30=0,0,(AU20/'Workforce hours'!W$30))),(IF(VLOOKUP($Q20,'Workforce hours'!$C$8:$AD$30,BW$7,FALSE)=0,0,(AU20/(VLOOKUP($Q20,'Workforce hours'!$C$8:$AD$30,BW$7,FALSE))))))</f>
        <v>0</v>
      </c>
      <c r="BX20" s="288">
        <f>IF($Q20="n/a",(IF('Workforce hours'!X$30=0,0,(AV20/'Workforce hours'!X$30))),(IF(VLOOKUP($Q20,'Workforce hours'!$C$8:$AD$30,BX$7,FALSE)=0,0,(AV20/(VLOOKUP($Q20,'Workforce hours'!$C$8:$AD$30,BX$7,FALSE))))))</f>
        <v>0</v>
      </c>
      <c r="BY20" s="288">
        <f>IF($Q20="n/a",(IF('Workforce hours'!Y$30=0,0,(AW20/'Workforce hours'!Y$30))),(IF(VLOOKUP($Q20,'Workforce hours'!$C$8:$AD$30,BY$7,FALSE)=0,0,(AW20/(VLOOKUP($Q20,'Workforce hours'!$C$8:$AD$30,BY$7,FALSE))))))</f>
        <v>0</v>
      </c>
      <c r="BZ20" s="288">
        <f>IF($Q20="n/a",(IF('Workforce hours'!Z$30=0,0,(AX20/'Workforce hours'!Z$30))),(IF(VLOOKUP($Q20,'Workforce hours'!$C$8:$AD$30,BZ$7,FALSE)=0,0,(AX20/(VLOOKUP($Q20,'Workforce hours'!$C$8:$AD$30,BZ$7,FALSE))))))</f>
        <v>0</v>
      </c>
      <c r="CA20" s="288">
        <f>IF($Q20="n/a",(IF('Workforce hours'!AA$30=0,0,(AY20/'Workforce hours'!AA$30))),(IF(VLOOKUP($Q20,'Workforce hours'!$C$8:$AD$30,CA$7,FALSE)=0,0,(AY20/(VLOOKUP($Q20,'Workforce hours'!$C$8:$AD$30,CA$7,FALSE))))))</f>
        <v>0</v>
      </c>
      <c r="CB20" s="288">
        <f>IF($Q20="n/a",(IF('Workforce hours'!AB$30=0,0,(AZ20/'Workforce hours'!AB$30))),(IF(VLOOKUP($Q20,'Workforce hours'!$C$8:$AD$30,CB$7,FALSE)=0,0,(AZ20/(VLOOKUP($Q20,'Workforce hours'!$C$8:$AD$30,CB$7,FALSE))))))</f>
        <v>0</v>
      </c>
      <c r="CC20" s="288">
        <f>IF($Q20="n/a",(IF('Workforce hours'!AC$30=0,0,(BA20/'Workforce hours'!AC$30))),(IF(VLOOKUP($Q20,'Workforce hours'!$C$8:$AD$30,CC$7,FALSE)=0,0,(BA20/(VLOOKUP($Q20,'Workforce hours'!$C$8:$AD$30,CC$7,FALSE))))))</f>
        <v>0</v>
      </c>
      <c r="CD20" s="288">
        <f>IF($Q20="n/a",(IF('Workforce hours'!AD$30=0,0,(BB20/'Workforce hours'!AD$30))),(IF(VLOOKUP($Q20,'Workforce hours'!$C$8:$AD$30,CD$7,FALSE)=0,0,(BB20/(VLOOKUP($Q20,'Workforce hours'!$C$8:$AD$30,CD$7,FALSE))))))</f>
        <v>0</v>
      </c>
      <c r="CE20" s="289">
        <f t="shared" si="10"/>
        <v>0</v>
      </c>
      <c r="CF20" s="290">
        <f>BD20*'Workforce costs'!B$9*(1+'Workforce costs'!B$10)*(1+'Workforce costs'!B$11)</f>
        <v>0</v>
      </c>
      <c r="CG20" s="290">
        <f>BE20*'Workforce costs'!C$9*(1+'Workforce costs'!C$10)*(1+'Workforce costs'!C$11)</f>
        <v>0</v>
      </c>
      <c r="CH20" s="290">
        <f>BF20*'Workforce costs'!D$9*(1+'Workforce costs'!D$10)*(1+'Workforce costs'!D$11)</f>
        <v>0</v>
      </c>
      <c r="CI20" s="290">
        <f>BG20*'Workforce costs'!E$9*(1+'Workforce costs'!E$10)*(1+'Workforce costs'!E$11)</f>
        <v>0</v>
      </c>
      <c r="CJ20" s="290">
        <f>BH20*'Workforce costs'!F$9*(1+'Workforce costs'!F$10)*(1+'Workforce costs'!F$11)</f>
        <v>0</v>
      </c>
      <c r="CK20" s="290">
        <f>BI20*'Workforce costs'!G$9*(1+'Workforce costs'!G$10)*(1+'Workforce costs'!G$11)</f>
        <v>0</v>
      </c>
      <c r="CL20" s="290">
        <f>BJ20*'Workforce costs'!H$9*(1+'Workforce costs'!H$10)*(1+'Workforce costs'!H$11)</f>
        <v>0</v>
      </c>
      <c r="CM20" s="290">
        <f>BK20*'Workforce costs'!I$9*(1+'Workforce costs'!I$10)*(1+'Workforce costs'!I$11)</f>
        <v>0</v>
      </c>
      <c r="CN20" s="290">
        <f>BL20*'Workforce costs'!J$9*(1+'Workforce costs'!J$10)*(1+'Workforce costs'!J$11)</f>
        <v>0</v>
      </c>
      <c r="CO20" s="290">
        <f>BM20*'Workforce costs'!K$9*(1+'Workforce costs'!K$10)*(1+'Workforce costs'!K$11)</f>
        <v>0</v>
      </c>
      <c r="CP20" s="290">
        <f>BN20*'Workforce costs'!L$9*(1+'Workforce costs'!L$10)*(1+'Workforce costs'!L$11)</f>
        <v>0</v>
      </c>
      <c r="CQ20" s="290">
        <f>BO20*'Workforce costs'!M$9*(1+'Workforce costs'!M$10)*(1+'Workforce costs'!M$11)</f>
        <v>0</v>
      </c>
      <c r="CR20" s="290">
        <f>BP20*'Workforce costs'!N$9*(1+'Workforce costs'!N$10)*(1+'Workforce costs'!N$11)</f>
        <v>0</v>
      </c>
      <c r="CS20" s="290">
        <f>BQ20*'Workforce costs'!O$9*(1+'Workforce costs'!O$10)*(1+'Workforce costs'!O$11)</f>
        <v>0</v>
      </c>
      <c r="CT20" s="290">
        <f>BR20*'Workforce costs'!P$9*(1+'Workforce costs'!P$10)*(1+'Workforce costs'!P$11)</f>
        <v>0</v>
      </c>
      <c r="CU20" s="290">
        <f>BS20*'Workforce costs'!Q$9*(1+'Workforce costs'!Q$10)*(1+'Workforce costs'!Q$11)</f>
        <v>0</v>
      </c>
      <c r="CV20" s="290">
        <f>BT20*'Workforce costs'!R$9*(1+'Workforce costs'!R$10)*(1+'Workforce costs'!R$11)</f>
        <v>0</v>
      </c>
      <c r="CW20" s="290">
        <f>BU20*'Workforce costs'!S$9*(1+'Workforce costs'!S$10)*(1+'Workforce costs'!S$11)</f>
        <v>0</v>
      </c>
      <c r="CX20" s="290">
        <f>BV20*'Workforce costs'!T$9*(1+'Workforce costs'!T$10)*(1+'Workforce costs'!T$11)</f>
        <v>0</v>
      </c>
      <c r="CY20" s="290">
        <f>BW20*'Workforce costs'!U$9*(1+'Workforce costs'!U$10)*(1+'Workforce costs'!U$11)</f>
        <v>0</v>
      </c>
      <c r="CZ20" s="290">
        <f>BX20*'Workforce costs'!V$9*(1+'Workforce costs'!V$10)*(1+'Workforce costs'!V$11)</f>
        <v>0</v>
      </c>
      <c r="DA20" s="290">
        <f>BY20*'Workforce costs'!W$9*(1+'Workforce costs'!W$10)*(1+'Workforce costs'!W$11)</f>
        <v>0</v>
      </c>
      <c r="DB20" s="290">
        <f>BZ20*'Workforce costs'!X$9*(1+'Workforce costs'!X$10)*(1+'Workforce costs'!X$11)</f>
        <v>0</v>
      </c>
      <c r="DC20" s="290">
        <f>CA20*'Workforce costs'!Y$9*(1+'Workforce costs'!Y$10)*(1+'Workforce costs'!Y$11)</f>
        <v>0</v>
      </c>
      <c r="DD20" s="290">
        <f>CB20*'Workforce costs'!Z$9*(1+'Workforce costs'!Z$10)*(1+'Workforce costs'!Z$11)</f>
        <v>0</v>
      </c>
      <c r="DE20" s="290">
        <f>CC20*'Workforce costs'!AA$9*(1+'Workforce costs'!AA$10)*(1+'Workforce costs'!AA$11)</f>
        <v>0</v>
      </c>
      <c r="DF20" s="290">
        <f>CD20*'Workforce costs'!AB$9*(1+'Workforce costs'!AB$10)*(1+'Workforce costs'!AB$11)</f>
        <v>0</v>
      </c>
    </row>
    <row r="21" spans="1:110" x14ac:dyDescent="0.3">
      <c r="A21" s="2" t="str">
        <f>Outputs!$A$4</f>
        <v>Australia</v>
      </c>
      <c r="B21" s="2" t="str">
        <f t="shared" si="3"/>
        <v>Australia ALL</v>
      </c>
      <c r="C21" s="30">
        <f>VLOOKUP($B21,Populations!$D$15:$H$1920,3,FALSE)</f>
        <v>26648878</v>
      </c>
      <c r="D21" s="255">
        <f>IF(OR($H21="General pop",$H21="Schools",$H21="Workplace",$H21="Skills Training",$H21="Digital Supports"),1,VLOOKUP($B21,Populations!$D$15:$H$1920,5,FALSE))</f>
        <v>1</v>
      </c>
      <c r="E21" s="88">
        <f>VLOOKUP(I21,Epidemiology!$C$10:$H$47,6,FALSE)</f>
        <v>6410.0916075766363</v>
      </c>
      <c r="F21" s="102">
        <f>'Care profiles'!R22</f>
        <v>0.1</v>
      </c>
      <c r="G21" s="15" t="str">
        <f>'Care profiles'!A22</f>
        <v>ALL</v>
      </c>
      <c r="H21" s="15" t="str">
        <f>'Care profiles'!B22</f>
        <v>Schools</v>
      </c>
      <c r="I21" s="15" t="str">
        <f>'Care profiles'!C22</f>
        <v>Schools</v>
      </c>
      <c r="J21" s="15" t="str">
        <f>'Care profiles'!D22</f>
        <v>Care profile</v>
      </c>
      <c r="K21" s="15" t="str">
        <f>'Care profiles'!E22</f>
        <v>Skills Training – Other Non-Health Professionals</v>
      </c>
      <c r="L21" s="104">
        <f>'Care profiles'!F22</f>
        <v>6.6666666666666671E-3</v>
      </c>
      <c r="M21" s="15">
        <f>'Care profiles'!G22</f>
        <v>1</v>
      </c>
      <c r="N21" s="15">
        <f>'Care profiles'!H22</f>
        <v>240</v>
      </c>
      <c r="O21" s="15" t="str">
        <f>'Care profiles'!I22</f>
        <v>min</v>
      </c>
      <c r="P21" s="15" t="str">
        <f>'Care profiles'!J22</f>
        <v>Team</v>
      </c>
      <c r="Q21" s="15" t="str">
        <f>'Care profiles'!K22</f>
        <v>Psychoeducation and Community-Building – School-Based</v>
      </c>
      <c r="R21" s="15" t="str">
        <f>'Care profiles'!M22</f>
        <v>Y</v>
      </c>
      <c r="S21" s="15" t="str">
        <f>'Care profiles'!O22</f>
        <v>N</v>
      </c>
      <c r="T21" s="15" t="str">
        <f>'Care profiles'!Q22</f>
        <v>N</v>
      </c>
      <c r="U21" s="30">
        <f t="shared" si="4"/>
        <v>1708217.4921913366</v>
      </c>
      <c r="V21" s="30">
        <f t="shared" si="5"/>
        <v>11388.116614608911</v>
      </c>
      <c r="W21" s="30">
        <f>IF(M21="n/a",0,IF(O21="days",V21*M21*(1+(VLOOKUP(K21,'Bed parameters'!$A$9:$G$12,7,FALSE))),V21*M21))</f>
        <v>11388.116614608911</v>
      </c>
      <c r="X21" s="30">
        <f t="shared" si="6"/>
        <v>45552.466458435643</v>
      </c>
      <c r="Y21" s="30">
        <f t="shared" si="7"/>
        <v>0</v>
      </c>
      <c r="Z21" s="113">
        <f>_xlfn.IFNA(Y21/((VLOOKUP(K21,'Bed parameters'!$A$9:$G$12,3,FALSE))*(VLOOKUP(K21,'Bed parameters'!$A$9:$G$12,5,FALSE))),0)</f>
        <v>0</v>
      </c>
      <c r="AA21" s="30">
        <f t="shared" si="8"/>
        <v>4555.2466458435647</v>
      </c>
      <c r="AB21" s="30">
        <f>_xlfn.IFNA(IF($O21="days",$Y21*(VLOOKUP($K21,'Bed parameters'!$A$9:$I$12,9,FALSE))*$F21*(VLOOKUP($Q21,'Workforce distribution'!$C$8:$AD$30,AB$7,FALSE)),IF($Q21="n/a",(IF($P21=AB$6,$X21*$F21,0)),$X21*$F21*(VLOOKUP($Q21,'Workforce distribution'!$C$8:$AD$30,AB$7,FALSE)))),0)</f>
        <v>0</v>
      </c>
      <c r="AC21" s="30">
        <f>_xlfn.IFNA(IF($O21="days",$Y21*(VLOOKUP($K21,'Bed parameters'!$A$9:$I$12,9,FALSE))*$F21*(VLOOKUP($Q21,'Workforce distribution'!$C$8:$AD$30,AC$7,FALSE)),IF($Q21="n/a",(IF($P21=AC$6,$X21*$F21,0)),$X21*$F21*(VLOOKUP($Q21,'Workforce distribution'!$C$8:$AD$30,AC$7,FALSE)))),0)</f>
        <v>1822.0986583374261</v>
      </c>
      <c r="AD21" s="30">
        <f>_xlfn.IFNA(IF($O21="days",$Y21*(VLOOKUP($K21,'Bed parameters'!$A$9:$I$12,9,FALSE))*$F21*(VLOOKUP($Q21,'Workforce distribution'!$C$8:$AD$30,AD$7,FALSE)),IF($Q21="n/a",(IF($P21=AD$6,$X21*$F21,0)),$X21*$F21*(VLOOKUP($Q21,'Workforce distribution'!$C$8:$AD$30,AD$7,FALSE)))),0)</f>
        <v>2733.1479875061386</v>
      </c>
      <c r="AE21" s="30">
        <f>_xlfn.IFNA(IF($O21="days",$Y21*(VLOOKUP($K21,'Bed parameters'!$A$9:$I$12,9,FALSE))*$F21*(VLOOKUP($Q21,'Workforce distribution'!$C$8:$AD$30,AE$7,FALSE)),IF($Q21="n/a",(IF($P21=AE$6,$X21*$F21,0)),$X21*$F21*(VLOOKUP($Q21,'Workforce distribution'!$C$8:$AD$30,AE$7,FALSE)))),0)</f>
        <v>0</v>
      </c>
      <c r="AF21" s="30">
        <f>_xlfn.IFNA(IF($O21="days",$Y21*(VLOOKUP($K21,'Bed parameters'!$A$9:$I$12,9,FALSE))*$F21*(VLOOKUP($Q21,'Workforce distribution'!$C$8:$AD$30,AF$7,FALSE)),IF($Q21="n/a",(IF($P21=AF$6,$X21*$F21,0)),$X21*$F21*(VLOOKUP($Q21,'Workforce distribution'!$C$8:$AD$30,AF$7,FALSE)))),0)</f>
        <v>0</v>
      </c>
      <c r="AG21" s="30">
        <f>_xlfn.IFNA(IF($O21="days",$Y21*(VLOOKUP($K21,'Bed parameters'!$A$9:$I$12,9,FALSE))*$F21*(VLOOKUP($Q21,'Workforce distribution'!$C$8:$AD$30,AG$7,FALSE)),IF($Q21="n/a",(IF($P21=AG$6,$X21*$F21,0)),$X21*$F21*(VLOOKUP($Q21,'Workforce distribution'!$C$8:$AD$30,AG$7,FALSE)))),0)</f>
        <v>0</v>
      </c>
      <c r="AH21" s="30">
        <f>_xlfn.IFNA(IF($O21="days",$Y21*(VLOOKUP($K21,'Bed parameters'!$A$9:$I$12,9,FALSE))*$F21*(VLOOKUP($Q21,'Workforce distribution'!$C$8:$AD$30,AH$7,FALSE)),IF($Q21="n/a",(IF($P21=AH$6,$X21*$F21,0)),$X21*$F21*(VLOOKUP($Q21,'Workforce distribution'!$C$8:$AD$30,AH$7,FALSE)))),0)</f>
        <v>0</v>
      </c>
      <c r="AI21" s="30">
        <f>_xlfn.IFNA(IF($O21="days",$Y21*(VLOOKUP($K21,'Bed parameters'!$A$9:$I$12,9,FALSE))*$F21*(VLOOKUP($Q21,'Workforce distribution'!$C$8:$AD$30,AI$7,FALSE)),IF($Q21="n/a",(IF($P21=AI$6,$X21*$F21,0)),$X21*$F21*(VLOOKUP($Q21,'Workforce distribution'!$C$8:$AD$30,AI$7,FALSE)))),0)</f>
        <v>0</v>
      </c>
      <c r="AJ21" s="30">
        <f>_xlfn.IFNA(IF($O21="days",$Y21*(VLOOKUP($K21,'Bed parameters'!$A$9:$I$12,9,FALSE))*$F21*(VLOOKUP($Q21,'Workforce distribution'!$C$8:$AD$30,AJ$7,FALSE)),IF($Q21="n/a",(IF($P21=AJ$6,$X21*$F21,0)),$X21*$F21*(VLOOKUP($Q21,'Workforce distribution'!$C$8:$AD$30,AJ$7,FALSE)))),0)</f>
        <v>0</v>
      </c>
      <c r="AK21" s="30">
        <f>_xlfn.IFNA(IF($O21="days",$Y21*(VLOOKUP($K21,'Bed parameters'!$A$9:$I$12,9,FALSE))*$F21*(VLOOKUP($Q21,'Workforce distribution'!$C$8:$AD$30,AK$7,FALSE)),IF($Q21="n/a",(IF($P21=AK$6,$X21*$F21,0)),$X21*$F21*(VLOOKUP($Q21,'Workforce distribution'!$C$8:$AD$30,AK$7,FALSE)))),0)</f>
        <v>0</v>
      </c>
      <c r="AL21" s="30">
        <f>_xlfn.IFNA(IF($O21="days",$Y21*(VLOOKUP($K21,'Bed parameters'!$A$9:$I$12,9,FALSE))*$F21*(VLOOKUP($Q21,'Workforce distribution'!$C$8:$AD$30,AL$7,FALSE)),IF($Q21="n/a",(IF($P21=AL$6,$X21*$F21,0)),$X21*$F21*(VLOOKUP($Q21,'Workforce distribution'!$C$8:$AD$30,AL$7,FALSE)))),0)</f>
        <v>0</v>
      </c>
      <c r="AM21" s="30">
        <f>_xlfn.IFNA(IF($O21="days",$Y21*(VLOOKUP($K21,'Bed parameters'!$A$9:$I$12,9,FALSE))*$F21*(VLOOKUP($Q21,'Workforce distribution'!$C$8:$AD$30,AM$7,FALSE)),IF($Q21="n/a",(IF($P21=AM$6,$X21*$F21,0)),$X21*$F21*(VLOOKUP($Q21,'Workforce distribution'!$C$8:$AD$30,AM$7,FALSE)))),0)</f>
        <v>0</v>
      </c>
      <c r="AN21" s="30">
        <f>_xlfn.IFNA(IF($O21="days",$Y21*(VLOOKUP($K21,'Bed parameters'!$A$9:$I$12,9,FALSE))*$F21*(VLOOKUP($Q21,'Workforce distribution'!$C$8:$AD$30,AN$7,FALSE)),IF($Q21="n/a",(IF($P21=AN$6,$X21*$F21,0)),$X21*$F21*(VLOOKUP($Q21,'Workforce distribution'!$C$8:$AD$30,AN$7,FALSE)))),0)</f>
        <v>0</v>
      </c>
      <c r="AO21" s="30">
        <f>_xlfn.IFNA(IF($O21="days",$Y21*(VLOOKUP($K21,'Bed parameters'!$A$9:$I$12,9,FALSE))*$F21*(VLOOKUP($Q21,'Workforce distribution'!$C$8:$AD$30,AO$7,FALSE)),IF($Q21="n/a",(IF($P21=AO$6,$X21*$F21,0)),$X21*$F21*(VLOOKUP($Q21,'Workforce distribution'!$C$8:$AD$30,AO$7,FALSE)))),0)</f>
        <v>0</v>
      </c>
      <c r="AP21" s="30">
        <f>_xlfn.IFNA(IF($O21="days",$Y21*(VLOOKUP($K21,'Bed parameters'!$A$9:$I$12,9,FALSE))*$F21*(VLOOKUP($Q21,'Workforce distribution'!$C$8:$AD$30,AP$7,FALSE)),IF($Q21="n/a",(IF($P21=AP$6,$X21*$F21,0)),$X21*$F21*(VLOOKUP($Q21,'Workforce distribution'!$C$8:$AD$30,AP$7,FALSE)))),0)</f>
        <v>0</v>
      </c>
      <c r="AQ21" s="30">
        <f>_xlfn.IFNA(IF($O21="days",$Y21*(VLOOKUP($K21,'Bed parameters'!$A$9:$I$12,9,FALSE))*$F21*(VLOOKUP($Q21,'Workforce distribution'!$C$8:$AD$30,AQ$7,FALSE)),IF($Q21="n/a",(IF($P21=AQ$6,$X21*$F21,0)),$X21*$F21*(VLOOKUP($Q21,'Workforce distribution'!$C$8:$AD$30,AQ$7,FALSE)))),0)</f>
        <v>0</v>
      </c>
      <c r="AR21" s="30">
        <f>_xlfn.IFNA(IF($O21="days",$Y21*(VLOOKUP($K21,'Bed parameters'!$A$9:$I$12,9,FALSE))*$F21*(VLOOKUP($Q21,'Workforce distribution'!$C$8:$AD$30,AR$7,FALSE)),IF($Q21="n/a",(IF($P21=AR$6,$X21*$F21,0)),$X21*$F21*(VLOOKUP($Q21,'Workforce distribution'!$C$8:$AD$30,AR$7,FALSE)))),0)</f>
        <v>0</v>
      </c>
      <c r="AS21" s="30">
        <f>_xlfn.IFNA(IF($O21="days",$Y21*(VLOOKUP($K21,'Bed parameters'!$A$9:$I$12,9,FALSE))*$F21*(VLOOKUP($Q21,'Workforce distribution'!$C$8:$AD$30,AS$7,FALSE)),IF($Q21="n/a",(IF($P21=AS$6,$X21*$F21,0)),$X21*$F21*(VLOOKUP($Q21,'Workforce distribution'!$C$8:$AD$30,AS$7,FALSE)))),0)</f>
        <v>0</v>
      </c>
      <c r="AT21" s="30">
        <f>_xlfn.IFNA(IF($O21="days",$Y21*(VLOOKUP($K21,'Bed parameters'!$A$9:$I$12,9,FALSE))*$F21*(VLOOKUP($Q21,'Workforce distribution'!$C$8:$AD$30,AT$7,FALSE)),IF($Q21="n/a",(IF($P21=AT$6,$X21*$F21,0)),$X21*$F21*(VLOOKUP($Q21,'Workforce distribution'!$C$8:$AD$30,AT$7,FALSE)))),0)</f>
        <v>0</v>
      </c>
      <c r="AU21" s="30">
        <f>_xlfn.IFNA(IF($O21="days",$Y21*(VLOOKUP($K21,'Bed parameters'!$A$9:$I$12,9,FALSE))*$F21*(VLOOKUP($Q21,'Workforce distribution'!$C$8:$AD$30,AU$7,FALSE)),IF($Q21="n/a",(IF($P21=AU$6,$X21*$F21,0)),$X21*$F21*(VLOOKUP($Q21,'Workforce distribution'!$C$8:$AD$30,AU$7,FALSE)))),0)</f>
        <v>0</v>
      </c>
      <c r="AV21" s="30">
        <f>_xlfn.IFNA(IF($O21="days",$Y21*(VLOOKUP($K21,'Bed parameters'!$A$9:$I$12,9,FALSE))*$F21*(VLOOKUP($Q21,'Workforce distribution'!$C$8:$AD$30,AV$7,FALSE)),IF($Q21="n/a",(IF($P21=AV$6,$X21*$F21,0)),$X21*$F21*(VLOOKUP($Q21,'Workforce distribution'!$C$8:$AD$30,AV$7,FALSE)))),0)</f>
        <v>0</v>
      </c>
      <c r="AW21" s="30">
        <f>_xlfn.IFNA(IF($O21="days",$Y21*(VLOOKUP($K21,'Bed parameters'!$A$9:$I$12,9,FALSE))*$F21*(VLOOKUP($Q21,'Workforce distribution'!$C$8:$AD$30,AW$7,FALSE)),IF($Q21="n/a",(IF($P21=AW$6,$X21*$F21,0)),$X21*$F21*(VLOOKUP($Q21,'Workforce distribution'!$C$8:$AD$30,AW$7,FALSE)))),0)</f>
        <v>0</v>
      </c>
      <c r="AX21" s="30">
        <f>_xlfn.IFNA(IF($O21="days",$Y21*(VLOOKUP($K21,'Bed parameters'!$A$9:$I$12,9,FALSE))*$F21*(VLOOKUP($Q21,'Workforce distribution'!$C$8:$AD$30,AX$7,FALSE)),IF($Q21="n/a",(IF($P21=AX$6,$X21*$F21,0)),$X21*$F21*(VLOOKUP($Q21,'Workforce distribution'!$C$8:$AD$30,AX$7,FALSE)))),0)</f>
        <v>0</v>
      </c>
      <c r="AY21" s="30">
        <f>_xlfn.IFNA(IF($O21="days",$Y21*(VLOOKUP($K21,'Bed parameters'!$A$9:$I$12,9,FALSE))*$F21*(VLOOKUP($Q21,'Workforce distribution'!$C$8:$AD$30,AY$7,FALSE)),IF($Q21="n/a",(IF($P21=AY$6,$X21*$F21,0)),$X21*$F21*(VLOOKUP($Q21,'Workforce distribution'!$C$8:$AD$30,AY$7,FALSE)))),0)</f>
        <v>0</v>
      </c>
      <c r="AZ21" s="30">
        <f>_xlfn.IFNA(IF($O21="days",$Y21*(VLOOKUP($K21,'Bed parameters'!$A$9:$I$12,9,FALSE))*$F21*(VLOOKUP($Q21,'Workforce distribution'!$C$8:$AD$30,AZ$7,FALSE)),IF($Q21="n/a",(IF($P21=AZ$6,$X21*$F21,0)),$X21*$F21*(VLOOKUP($Q21,'Workforce distribution'!$C$8:$AD$30,AZ$7,FALSE)))),0)</f>
        <v>0</v>
      </c>
      <c r="BA21" s="30">
        <f>_xlfn.IFNA(IF($O21="days",$Y21*(VLOOKUP($K21,'Bed parameters'!$A$9:$I$12,9,FALSE))*$F21*(VLOOKUP($Q21,'Workforce distribution'!$C$8:$AD$30,BA$7,FALSE)),IF($Q21="n/a",(IF($P21=BA$6,$X21*$F21,0)),$X21*$F21*(VLOOKUP($Q21,'Workforce distribution'!$C$8:$AD$30,BA$7,FALSE)))),0)</f>
        <v>0</v>
      </c>
      <c r="BB21" s="30">
        <f>_xlfn.IFNA(IF($O21="days",$Y21*(VLOOKUP($K21,'Bed parameters'!$A$9:$I$12,9,FALSE))*$F21*(VLOOKUP($Q21,'Workforce distribution'!$C$8:$AD$30,BB$7,FALSE)),IF($Q21="n/a",(IF($P21=BB$6,$X21*$F21,0)),$X21*$F21*(VLOOKUP($Q21,'Workforce distribution'!$C$8:$AD$30,BB$7,FALSE)))),0)</f>
        <v>0</v>
      </c>
      <c r="BC21" s="149">
        <f t="shared" si="9"/>
        <v>4.1489200608063923</v>
      </c>
      <c r="BD21" s="288">
        <f>IF($Q21="n/a",(IF('Workforce hours'!D$30=0,0,(AB21/'Workforce hours'!D$30))),(IF(VLOOKUP($Q21,'Workforce hours'!$C$8:$AD$30,BD$7,FALSE)=0,0,(AB21/(VLOOKUP($Q21,'Workforce hours'!$C$8:$AD$30,BD$7,FALSE))))))</f>
        <v>0</v>
      </c>
      <c r="BE21" s="288">
        <f>IF($Q21="n/a",(IF('Workforce hours'!E$30=0,0,(AC21/'Workforce hours'!E$30))),(IF(VLOOKUP($Q21,'Workforce hours'!$C$8:$AD$30,BE$7,FALSE)=0,0,(AC21/(VLOOKUP($Q21,'Workforce hours'!$C$8:$AD$30,BE$7,FALSE))))))</f>
        <v>1.4157720733002535</v>
      </c>
      <c r="BF21" s="288">
        <f>IF($Q21="n/a",(IF('Workforce hours'!F$30=0,0,(AD21/'Workforce hours'!F$30))),(IF(VLOOKUP($Q21,'Workforce hours'!$C$8:$AD$30,BF$7,FALSE)=0,0,(AD21/(VLOOKUP($Q21,'Workforce hours'!$C$8:$AD$30,BF$7,FALSE))))))</f>
        <v>2.7331479875061389</v>
      </c>
      <c r="BG21" s="288">
        <f>IF($Q21="n/a",(IF('Workforce hours'!G$30=0,0,(AE21/'Workforce hours'!G$30))),(IF(VLOOKUP($Q21,'Workforce hours'!$C$8:$AD$30,BG$7,FALSE)=0,0,(AE21/(VLOOKUP($Q21,'Workforce hours'!$C$8:$AD$30,BG$7,FALSE))))))</f>
        <v>0</v>
      </c>
      <c r="BH21" s="288">
        <f>IF($Q21="n/a",(IF('Workforce hours'!H$30=0,0,(AF21/'Workforce hours'!H$30))),(IF(VLOOKUP($Q21,'Workforce hours'!$C$8:$AD$30,BH$7,FALSE)=0,0,(AF21/(VLOOKUP($Q21,'Workforce hours'!$C$8:$AD$30,BH$7,FALSE))))))</f>
        <v>0</v>
      </c>
      <c r="BI21" s="288">
        <f>IF($Q21="n/a",(IF('Workforce hours'!I$30=0,0,(AG21/'Workforce hours'!I$30))),(IF(VLOOKUP($Q21,'Workforce hours'!$C$8:$AD$30,BI$7,FALSE)=0,0,(AG21/(VLOOKUP($Q21,'Workforce hours'!$C$8:$AD$30,BI$7,FALSE))))))</f>
        <v>0</v>
      </c>
      <c r="BJ21" s="288">
        <f>IF($Q21="n/a",(IF('Workforce hours'!J$30=0,0,(AH21/'Workforce hours'!J$30))),(IF(VLOOKUP($Q21,'Workforce hours'!$C$8:$AD$30,BJ$7,FALSE)=0,0,(AH21/(VLOOKUP($Q21,'Workforce hours'!$C$8:$AD$30,BJ$7,FALSE))))))</f>
        <v>0</v>
      </c>
      <c r="BK21" s="288">
        <f>IF($Q21="n/a",(IF('Workforce hours'!K$30=0,0,(AI21/'Workforce hours'!K$30))),(IF(VLOOKUP($Q21,'Workforce hours'!$C$8:$AD$30,BK$7,FALSE)=0,0,(AI21/(VLOOKUP($Q21,'Workforce hours'!$C$8:$AD$30,BK$7,FALSE))))))</f>
        <v>0</v>
      </c>
      <c r="BL21" s="288">
        <f>IF($Q21="n/a",(IF('Workforce hours'!L$30=0,0,(AJ21/'Workforce hours'!L$30))),(IF(VLOOKUP($Q21,'Workforce hours'!$C$8:$AD$30,BL$7,FALSE)=0,0,(AJ21/(VLOOKUP($Q21,'Workforce hours'!$C$8:$AD$30,BL$7,FALSE))))))</f>
        <v>0</v>
      </c>
      <c r="BM21" s="288">
        <f>IF($Q21="n/a",(IF('Workforce hours'!M$30=0,0,(AK21/'Workforce hours'!M$30))),(IF(VLOOKUP($Q21,'Workforce hours'!$C$8:$AD$30,BM$7,FALSE)=0,0,(AK21/(VLOOKUP($Q21,'Workforce hours'!$C$8:$AD$30,BM$7,FALSE))))))</f>
        <v>0</v>
      </c>
      <c r="BN21" s="288">
        <f>IF($Q21="n/a",(IF('Workforce hours'!N$30=0,0,(AL21/'Workforce hours'!N$30))),(IF(VLOOKUP($Q21,'Workforce hours'!$C$8:$AD$30,BN$7,FALSE)=0,0,(AL21/(VLOOKUP($Q21,'Workforce hours'!$C$8:$AD$30,BN$7,FALSE))))))</f>
        <v>0</v>
      </c>
      <c r="BO21" s="288">
        <f>IF($Q21="n/a",(IF('Workforce hours'!O$30=0,0,(AM21/'Workforce hours'!O$30))),(IF(VLOOKUP($Q21,'Workforce hours'!$C$8:$AD$30,BO$7,FALSE)=0,0,(AM21/(VLOOKUP($Q21,'Workforce hours'!$C$8:$AD$30,BO$7,FALSE))))))</f>
        <v>0</v>
      </c>
      <c r="BP21" s="288">
        <f>IF($Q21="n/a",(IF('Workforce hours'!P$30=0,0,(AN21/'Workforce hours'!P$30))),(IF(VLOOKUP($Q21,'Workforce hours'!$C$8:$AD$30,BP$7,FALSE)=0,0,(AN21/(VLOOKUP($Q21,'Workforce hours'!$C$8:$AD$30,BP$7,FALSE))))))</f>
        <v>0</v>
      </c>
      <c r="BQ21" s="288">
        <f>IF($Q21="n/a",(IF('Workforce hours'!Q$30=0,0,(AO21/'Workforce hours'!Q$30))),(IF(VLOOKUP($Q21,'Workforce hours'!$C$8:$AD$30,BQ$7,FALSE)=0,0,(AO21/(VLOOKUP($Q21,'Workforce hours'!$C$8:$AD$30,BQ$7,FALSE))))))</f>
        <v>0</v>
      </c>
      <c r="BR21" s="288">
        <f>IF($Q21="n/a",(IF('Workforce hours'!R$30=0,0,(AP21/'Workforce hours'!R$30))),(IF(VLOOKUP($Q21,'Workforce hours'!$C$8:$AD$30,BR$7,FALSE)=0,0,(AP21/(VLOOKUP($Q21,'Workforce hours'!$C$8:$AD$30,BR$7,FALSE))))))</f>
        <v>0</v>
      </c>
      <c r="BS21" s="288">
        <f>IF($Q21="n/a",(IF('Workforce hours'!S$30=0,0,(AQ21/'Workforce hours'!S$30))),(IF(VLOOKUP($Q21,'Workforce hours'!$C$8:$AD$30,BS$7,FALSE)=0,0,(AQ21/(VLOOKUP($Q21,'Workforce hours'!$C$8:$AD$30,BS$7,FALSE))))))</f>
        <v>0</v>
      </c>
      <c r="BT21" s="288">
        <f>IF($Q21="n/a",(IF('Workforce hours'!T$30=0,0,(AR21/'Workforce hours'!T$30))),(IF(VLOOKUP($Q21,'Workforce hours'!$C$8:$AD$30,BT$7,FALSE)=0,0,(AR21/(VLOOKUP($Q21,'Workforce hours'!$C$8:$AD$30,BT$7,FALSE))))))</f>
        <v>0</v>
      </c>
      <c r="BU21" s="288">
        <f>IF($Q21="n/a",(IF('Workforce hours'!U$30=0,0,(AS21/'Workforce hours'!U$30))),(IF(VLOOKUP($Q21,'Workforce hours'!$C$8:$AD$30,BU$7,FALSE)=0,0,(AS21/(VLOOKUP($Q21,'Workforce hours'!$C$8:$AD$30,BU$7,FALSE))))))</f>
        <v>0</v>
      </c>
      <c r="BV21" s="288">
        <f>IF($Q21="n/a",(IF('Workforce hours'!V$30=0,0,(AT21/'Workforce hours'!V$30))),(IF(VLOOKUP($Q21,'Workforce hours'!$C$8:$AD$30,BV$7,FALSE)=0,0,(AT21/(VLOOKUP($Q21,'Workforce hours'!$C$8:$AD$30,BV$7,FALSE))))))</f>
        <v>0</v>
      </c>
      <c r="BW21" s="288">
        <f>IF($Q21="n/a",(IF('Workforce hours'!W$30=0,0,(AU21/'Workforce hours'!W$30))),(IF(VLOOKUP($Q21,'Workforce hours'!$C$8:$AD$30,BW$7,FALSE)=0,0,(AU21/(VLOOKUP($Q21,'Workforce hours'!$C$8:$AD$30,BW$7,FALSE))))))</f>
        <v>0</v>
      </c>
      <c r="BX21" s="288">
        <f>IF($Q21="n/a",(IF('Workforce hours'!X$30=0,0,(AV21/'Workforce hours'!X$30))),(IF(VLOOKUP($Q21,'Workforce hours'!$C$8:$AD$30,BX$7,FALSE)=0,0,(AV21/(VLOOKUP($Q21,'Workforce hours'!$C$8:$AD$30,BX$7,FALSE))))))</f>
        <v>0</v>
      </c>
      <c r="BY21" s="288">
        <f>IF($Q21="n/a",(IF('Workforce hours'!Y$30=0,0,(AW21/'Workforce hours'!Y$30))),(IF(VLOOKUP($Q21,'Workforce hours'!$C$8:$AD$30,BY$7,FALSE)=0,0,(AW21/(VLOOKUP($Q21,'Workforce hours'!$C$8:$AD$30,BY$7,FALSE))))))</f>
        <v>0</v>
      </c>
      <c r="BZ21" s="288">
        <f>IF($Q21="n/a",(IF('Workforce hours'!Z$30=0,0,(AX21/'Workforce hours'!Z$30))),(IF(VLOOKUP($Q21,'Workforce hours'!$C$8:$AD$30,BZ$7,FALSE)=0,0,(AX21/(VLOOKUP($Q21,'Workforce hours'!$C$8:$AD$30,BZ$7,FALSE))))))</f>
        <v>0</v>
      </c>
      <c r="CA21" s="288">
        <f>IF($Q21="n/a",(IF('Workforce hours'!AA$30=0,0,(AY21/'Workforce hours'!AA$30))),(IF(VLOOKUP($Q21,'Workforce hours'!$C$8:$AD$30,CA$7,FALSE)=0,0,(AY21/(VLOOKUP($Q21,'Workforce hours'!$C$8:$AD$30,CA$7,FALSE))))))</f>
        <v>0</v>
      </c>
      <c r="CB21" s="288">
        <f>IF($Q21="n/a",(IF('Workforce hours'!AB$30=0,0,(AZ21/'Workforce hours'!AB$30))),(IF(VLOOKUP($Q21,'Workforce hours'!$C$8:$AD$30,CB$7,FALSE)=0,0,(AZ21/(VLOOKUP($Q21,'Workforce hours'!$C$8:$AD$30,CB$7,FALSE))))))</f>
        <v>0</v>
      </c>
      <c r="CC21" s="288">
        <f>IF($Q21="n/a",(IF('Workforce hours'!AC$30=0,0,(BA21/'Workforce hours'!AC$30))),(IF(VLOOKUP($Q21,'Workforce hours'!$C$8:$AD$30,CC$7,FALSE)=0,0,(BA21/(VLOOKUP($Q21,'Workforce hours'!$C$8:$AD$30,CC$7,FALSE))))))</f>
        <v>0</v>
      </c>
      <c r="CD21" s="288">
        <f>IF($Q21="n/a",(IF('Workforce hours'!AD$30=0,0,(BB21/'Workforce hours'!AD$30))),(IF(VLOOKUP($Q21,'Workforce hours'!$C$8:$AD$30,CD$7,FALSE)=0,0,(BB21/(VLOOKUP($Q21,'Workforce hours'!$C$8:$AD$30,CD$7,FALSE))))))</f>
        <v>0</v>
      </c>
      <c r="CE21" s="289">
        <f t="shared" si="10"/>
        <v>0</v>
      </c>
      <c r="CF21" s="290">
        <f>BD21*'Workforce costs'!B$9*(1+'Workforce costs'!B$10)*(1+'Workforce costs'!B$11)</f>
        <v>0</v>
      </c>
      <c r="CG21" s="290">
        <f>BE21*'Workforce costs'!C$9*(1+'Workforce costs'!C$10)*(1+'Workforce costs'!C$11)</f>
        <v>0</v>
      </c>
      <c r="CH21" s="290">
        <f>BF21*'Workforce costs'!D$9*(1+'Workforce costs'!D$10)*(1+'Workforce costs'!D$11)</f>
        <v>0</v>
      </c>
      <c r="CI21" s="290">
        <f>BG21*'Workforce costs'!E$9*(1+'Workforce costs'!E$10)*(1+'Workforce costs'!E$11)</f>
        <v>0</v>
      </c>
      <c r="CJ21" s="290">
        <f>BH21*'Workforce costs'!F$9*(1+'Workforce costs'!F$10)*(1+'Workforce costs'!F$11)</f>
        <v>0</v>
      </c>
      <c r="CK21" s="290">
        <f>BI21*'Workforce costs'!G$9*(1+'Workforce costs'!G$10)*(1+'Workforce costs'!G$11)</f>
        <v>0</v>
      </c>
      <c r="CL21" s="290">
        <f>BJ21*'Workforce costs'!H$9*(1+'Workforce costs'!H$10)*(1+'Workforce costs'!H$11)</f>
        <v>0</v>
      </c>
      <c r="CM21" s="290">
        <f>BK21*'Workforce costs'!I$9*(1+'Workforce costs'!I$10)*(1+'Workforce costs'!I$11)</f>
        <v>0</v>
      </c>
      <c r="CN21" s="290">
        <f>BL21*'Workforce costs'!J$9*(1+'Workforce costs'!J$10)*(1+'Workforce costs'!J$11)</f>
        <v>0</v>
      </c>
      <c r="CO21" s="290">
        <f>BM21*'Workforce costs'!K$9*(1+'Workforce costs'!K$10)*(1+'Workforce costs'!K$11)</f>
        <v>0</v>
      </c>
      <c r="CP21" s="290">
        <f>BN21*'Workforce costs'!L$9*(1+'Workforce costs'!L$10)*(1+'Workforce costs'!L$11)</f>
        <v>0</v>
      </c>
      <c r="CQ21" s="290">
        <f>BO21*'Workforce costs'!M$9*(1+'Workforce costs'!M$10)*(1+'Workforce costs'!M$11)</f>
        <v>0</v>
      </c>
      <c r="CR21" s="290">
        <f>BP21*'Workforce costs'!N$9*(1+'Workforce costs'!N$10)*(1+'Workforce costs'!N$11)</f>
        <v>0</v>
      </c>
      <c r="CS21" s="290">
        <f>BQ21*'Workforce costs'!O$9*(1+'Workforce costs'!O$10)*(1+'Workforce costs'!O$11)</f>
        <v>0</v>
      </c>
      <c r="CT21" s="290">
        <f>BR21*'Workforce costs'!P$9*(1+'Workforce costs'!P$10)*(1+'Workforce costs'!P$11)</f>
        <v>0</v>
      </c>
      <c r="CU21" s="290">
        <f>BS21*'Workforce costs'!Q$9*(1+'Workforce costs'!Q$10)*(1+'Workforce costs'!Q$11)</f>
        <v>0</v>
      </c>
      <c r="CV21" s="290">
        <f>BT21*'Workforce costs'!R$9*(1+'Workforce costs'!R$10)*(1+'Workforce costs'!R$11)</f>
        <v>0</v>
      </c>
      <c r="CW21" s="290">
        <f>BU21*'Workforce costs'!S$9*(1+'Workforce costs'!S$10)*(1+'Workforce costs'!S$11)</f>
        <v>0</v>
      </c>
      <c r="CX21" s="290">
        <f>BV21*'Workforce costs'!T$9*(1+'Workforce costs'!T$10)*(1+'Workforce costs'!T$11)</f>
        <v>0</v>
      </c>
      <c r="CY21" s="290">
        <f>BW21*'Workforce costs'!U$9*(1+'Workforce costs'!U$10)*(1+'Workforce costs'!U$11)</f>
        <v>0</v>
      </c>
      <c r="CZ21" s="290">
        <f>BX21*'Workforce costs'!V$9*(1+'Workforce costs'!V$10)*(1+'Workforce costs'!V$11)</f>
        <v>0</v>
      </c>
      <c r="DA21" s="290">
        <f>BY21*'Workforce costs'!W$9*(1+'Workforce costs'!W$10)*(1+'Workforce costs'!W$11)</f>
        <v>0</v>
      </c>
      <c r="DB21" s="290">
        <f>BZ21*'Workforce costs'!X$9*(1+'Workforce costs'!X$10)*(1+'Workforce costs'!X$11)</f>
        <v>0</v>
      </c>
      <c r="DC21" s="290">
        <f>CA21*'Workforce costs'!Y$9*(1+'Workforce costs'!Y$10)*(1+'Workforce costs'!Y$11)</f>
        <v>0</v>
      </c>
      <c r="DD21" s="290">
        <f>CB21*'Workforce costs'!Z$9*(1+'Workforce costs'!Z$10)*(1+'Workforce costs'!Z$11)</f>
        <v>0</v>
      </c>
      <c r="DE21" s="290">
        <f>CC21*'Workforce costs'!AA$9*(1+'Workforce costs'!AA$10)*(1+'Workforce costs'!AA$11)</f>
        <v>0</v>
      </c>
      <c r="DF21" s="290">
        <f>CD21*'Workforce costs'!AB$9*(1+'Workforce costs'!AB$10)*(1+'Workforce costs'!AB$11)</f>
        <v>0</v>
      </c>
    </row>
    <row r="22" spans="1:110" x14ac:dyDescent="0.3">
      <c r="A22" s="2" t="str">
        <f>Outputs!$A$4</f>
        <v>Australia</v>
      </c>
      <c r="B22" s="2" t="str">
        <f t="shared" si="3"/>
        <v>Australia ALL</v>
      </c>
      <c r="C22" s="30">
        <f>VLOOKUP($B22,Populations!$D$15:$H$1920,3,FALSE)</f>
        <v>26648878</v>
      </c>
      <c r="D22" s="255">
        <f>IF(OR($H22="General pop",$H22="Schools",$H22="Workplace",$H22="Skills Training",$H22="Digital Supports"),1,VLOOKUP($B22,Populations!$D$15:$H$1920,5,FALSE))</f>
        <v>1</v>
      </c>
      <c r="E22" s="88">
        <f>VLOOKUP(I22,Epidemiology!$C$10:$H$47,6,FALSE)</f>
        <v>6410.0916075766363</v>
      </c>
      <c r="F22" s="102" t="str">
        <f>'Care profiles'!R23</f>
        <v>n/a</v>
      </c>
      <c r="G22" s="15" t="str">
        <f>'Care profiles'!A23</f>
        <v>ALL</v>
      </c>
      <c r="H22" s="15" t="str">
        <f>'Care profiles'!B23</f>
        <v>Schools</v>
      </c>
      <c r="I22" s="15" t="str">
        <f>'Care profiles'!C23</f>
        <v>Schools</v>
      </c>
      <c r="J22" s="15" t="str">
        <f>'Care profiles'!D23</f>
        <v>Care profile</v>
      </c>
      <c r="K22" s="15" t="str">
        <f>'Care profiles'!E23</f>
        <v>Skills Training – Other Non-Health Professionals</v>
      </c>
      <c r="L22" s="104">
        <f>'Care profiles'!F23</f>
        <v>2.2333333333333334E-2</v>
      </c>
      <c r="M22" s="15">
        <f>'Care profiles'!G23</f>
        <v>1</v>
      </c>
      <c r="N22" s="15" t="str">
        <f>'Care profiles'!H23</f>
        <v>n/a</v>
      </c>
      <c r="O22" s="15" t="str">
        <f>'Care profiles'!I23</f>
        <v>n/a</v>
      </c>
      <c r="P22" s="15" t="str">
        <f>'Care profiles'!J23</f>
        <v>n/a</v>
      </c>
      <c r="Q22" s="15" t="str">
        <f>'Care profiles'!K23</f>
        <v>n/a</v>
      </c>
      <c r="R22" s="15" t="str">
        <f>'Care profiles'!M23</f>
        <v>Y</v>
      </c>
      <c r="S22" s="15" t="str">
        <f>'Care profiles'!O23</f>
        <v>N</v>
      </c>
      <c r="T22" s="15" t="str">
        <f>'Care profiles'!Q23</f>
        <v>N</v>
      </c>
      <c r="U22" s="30">
        <f t="shared" si="4"/>
        <v>1708217.4921913366</v>
      </c>
      <c r="V22" s="30">
        <f t="shared" si="5"/>
        <v>38150.19065893985</v>
      </c>
      <c r="W22" s="30">
        <f>IF(M22="n/a",0,IF(O22="days",V22*M22*(1+(VLOOKUP(K22,'Bed parameters'!$A$9:$G$12,7,FALSE))),V22*M22))</f>
        <v>38150.19065893985</v>
      </c>
      <c r="X22" s="30">
        <f t="shared" si="6"/>
        <v>0</v>
      </c>
      <c r="Y22" s="30">
        <f t="shared" si="7"/>
        <v>0</v>
      </c>
      <c r="Z22" s="113">
        <f>_xlfn.IFNA(Y22/((VLOOKUP(K22,'Bed parameters'!$A$9:$G$12,3,FALSE))*(VLOOKUP(K22,'Bed parameters'!$A$9:$G$12,5,FALSE))),0)</f>
        <v>0</v>
      </c>
      <c r="AA22" s="30">
        <f t="shared" si="8"/>
        <v>0</v>
      </c>
      <c r="AB22" s="30">
        <f>_xlfn.IFNA(IF($O22="days",$Y22*(VLOOKUP($K22,'Bed parameters'!$A$9:$I$12,9,FALSE))*$F22*(VLOOKUP($Q22,'Workforce distribution'!$C$8:$AD$30,AB$7,FALSE)),IF($Q22="n/a",(IF($P22=AB$6,$X22*$F22,0)),$X22*$F22*(VLOOKUP($Q22,'Workforce distribution'!$C$8:$AD$30,AB$7,FALSE)))),0)</f>
        <v>0</v>
      </c>
      <c r="AC22" s="30">
        <f>_xlfn.IFNA(IF($O22="days",$Y22*(VLOOKUP($K22,'Bed parameters'!$A$9:$I$12,9,FALSE))*$F22*(VLOOKUP($Q22,'Workforce distribution'!$C$8:$AD$30,AC$7,FALSE)),IF($Q22="n/a",(IF($P22=AC$6,$X22*$F22,0)),$X22*$F22*(VLOOKUP($Q22,'Workforce distribution'!$C$8:$AD$30,AC$7,FALSE)))),0)</f>
        <v>0</v>
      </c>
      <c r="AD22" s="30">
        <f>_xlfn.IFNA(IF($O22="days",$Y22*(VLOOKUP($K22,'Bed parameters'!$A$9:$I$12,9,FALSE))*$F22*(VLOOKUP($Q22,'Workforce distribution'!$C$8:$AD$30,AD$7,FALSE)),IF($Q22="n/a",(IF($P22=AD$6,$X22*$F22,0)),$X22*$F22*(VLOOKUP($Q22,'Workforce distribution'!$C$8:$AD$30,AD$7,FALSE)))),0)</f>
        <v>0</v>
      </c>
      <c r="AE22" s="30">
        <f>_xlfn.IFNA(IF($O22="days",$Y22*(VLOOKUP($K22,'Bed parameters'!$A$9:$I$12,9,FALSE))*$F22*(VLOOKUP($Q22,'Workforce distribution'!$C$8:$AD$30,AE$7,FALSE)),IF($Q22="n/a",(IF($P22=AE$6,$X22*$F22,0)),$X22*$F22*(VLOOKUP($Q22,'Workforce distribution'!$C$8:$AD$30,AE$7,FALSE)))),0)</f>
        <v>0</v>
      </c>
      <c r="AF22" s="30">
        <f>_xlfn.IFNA(IF($O22="days",$Y22*(VLOOKUP($K22,'Bed parameters'!$A$9:$I$12,9,FALSE))*$F22*(VLOOKUP($Q22,'Workforce distribution'!$C$8:$AD$30,AF$7,FALSE)),IF($Q22="n/a",(IF($P22=AF$6,$X22*$F22,0)),$X22*$F22*(VLOOKUP($Q22,'Workforce distribution'!$C$8:$AD$30,AF$7,FALSE)))),0)</f>
        <v>0</v>
      </c>
      <c r="AG22" s="30">
        <f>_xlfn.IFNA(IF($O22="days",$Y22*(VLOOKUP($K22,'Bed parameters'!$A$9:$I$12,9,FALSE))*$F22*(VLOOKUP($Q22,'Workforce distribution'!$C$8:$AD$30,AG$7,FALSE)),IF($Q22="n/a",(IF($P22=AG$6,$X22*$F22,0)),$X22*$F22*(VLOOKUP($Q22,'Workforce distribution'!$C$8:$AD$30,AG$7,FALSE)))),0)</f>
        <v>0</v>
      </c>
      <c r="AH22" s="30">
        <f>_xlfn.IFNA(IF($O22="days",$Y22*(VLOOKUP($K22,'Bed parameters'!$A$9:$I$12,9,FALSE))*$F22*(VLOOKUP($Q22,'Workforce distribution'!$C$8:$AD$30,AH$7,FALSE)),IF($Q22="n/a",(IF($P22=AH$6,$X22*$F22,0)),$X22*$F22*(VLOOKUP($Q22,'Workforce distribution'!$C$8:$AD$30,AH$7,FALSE)))),0)</f>
        <v>0</v>
      </c>
      <c r="AI22" s="30">
        <f>_xlfn.IFNA(IF($O22="days",$Y22*(VLOOKUP($K22,'Bed parameters'!$A$9:$I$12,9,FALSE))*$F22*(VLOOKUP($Q22,'Workforce distribution'!$C$8:$AD$30,AI$7,FALSE)),IF($Q22="n/a",(IF($P22=AI$6,$X22*$F22,0)),$X22*$F22*(VLOOKUP($Q22,'Workforce distribution'!$C$8:$AD$30,AI$7,FALSE)))),0)</f>
        <v>0</v>
      </c>
      <c r="AJ22" s="30">
        <f>_xlfn.IFNA(IF($O22="days",$Y22*(VLOOKUP($K22,'Bed parameters'!$A$9:$I$12,9,FALSE))*$F22*(VLOOKUP($Q22,'Workforce distribution'!$C$8:$AD$30,AJ$7,FALSE)),IF($Q22="n/a",(IF($P22=AJ$6,$X22*$F22,0)),$X22*$F22*(VLOOKUP($Q22,'Workforce distribution'!$C$8:$AD$30,AJ$7,FALSE)))),0)</f>
        <v>0</v>
      </c>
      <c r="AK22" s="30">
        <f>_xlfn.IFNA(IF($O22="days",$Y22*(VLOOKUP($K22,'Bed parameters'!$A$9:$I$12,9,FALSE))*$F22*(VLOOKUP($Q22,'Workforce distribution'!$C$8:$AD$30,AK$7,FALSE)),IF($Q22="n/a",(IF($P22=AK$6,$X22*$F22,0)),$X22*$F22*(VLOOKUP($Q22,'Workforce distribution'!$C$8:$AD$30,AK$7,FALSE)))),0)</f>
        <v>0</v>
      </c>
      <c r="AL22" s="30">
        <f>_xlfn.IFNA(IF($O22="days",$Y22*(VLOOKUP($K22,'Bed parameters'!$A$9:$I$12,9,FALSE))*$F22*(VLOOKUP($Q22,'Workforce distribution'!$C$8:$AD$30,AL$7,FALSE)),IF($Q22="n/a",(IF($P22=AL$6,$X22*$F22,0)),$X22*$F22*(VLOOKUP($Q22,'Workforce distribution'!$C$8:$AD$30,AL$7,FALSE)))),0)</f>
        <v>0</v>
      </c>
      <c r="AM22" s="30">
        <f>_xlfn.IFNA(IF($O22="days",$Y22*(VLOOKUP($K22,'Bed parameters'!$A$9:$I$12,9,FALSE))*$F22*(VLOOKUP($Q22,'Workforce distribution'!$C$8:$AD$30,AM$7,FALSE)),IF($Q22="n/a",(IF($P22=AM$6,$X22*$F22,0)),$X22*$F22*(VLOOKUP($Q22,'Workforce distribution'!$C$8:$AD$30,AM$7,FALSE)))),0)</f>
        <v>0</v>
      </c>
      <c r="AN22" s="30">
        <f>_xlfn.IFNA(IF($O22="days",$Y22*(VLOOKUP($K22,'Bed parameters'!$A$9:$I$12,9,FALSE))*$F22*(VLOOKUP($Q22,'Workforce distribution'!$C$8:$AD$30,AN$7,FALSE)),IF($Q22="n/a",(IF($P22=AN$6,$X22*$F22,0)),$X22*$F22*(VLOOKUP($Q22,'Workforce distribution'!$C$8:$AD$30,AN$7,FALSE)))),0)</f>
        <v>0</v>
      </c>
      <c r="AO22" s="30">
        <f>_xlfn.IFNA(IF($O22="days",$Y22*(VLOOKUP($K22,'Bed parameters'!$A$9:$I$12,9,FALSE))*$F22*(VLOOKUP($Q22,'Workforce distribution'!$C$8:$AD$30,AO$7,FALSE)),IF($Q22="n/a",(IF($P22=AO$6,$X22*$F22,0)),$X22*$F22*(VLOOKUP($Q22,'Workforce distribution'!$C$8:$AD$30,AO$7,FALSE)))),0)</f>
        <v>0</v>
      </c>
      <c r="AP22" s="30">
        <f>_xlfn.IFNA(IF($O22="days",$Y22*(VLOOKUP($K22,'Bed parameters'!$A$9:$I$12,9,FALSE))*$F22*(VLOOKUP($Q22,'Workforce distribution'!$C$8:$AD$30,AP$7,FALSE)),IF($Q22="n/a",(IF($P22=AP$6,$X22*$F22,0)),$X22*$F22*(VLOOKUP($Q22,'Workforce distribution'!$C$8:$AD$30,AP$7,FALSE)))),0)</f>
        <v>0</v>
      </c>
      <c r="AQ22" s="30">
        <f>_xlfn.IFNA(IF($O22="days",$Y22*(VLOOKUP($K22,'Bed parameters'!$A$9:$I$12,9,FALSE))*$F22*(VLOOKUP($Q22,'Workforce distribution'!$C$8:$AD$30,AQ$7,FALSE)),IF($Q22="n/a",(IF($P22=AQ$6,$X22*$F22,0)),$X22*$F22*(VLOOKUP($Q22,'Workforce distribution'!$C$8:$AD$30,AQ$7,FALSE)))),0)</f>
        <v>0</v>
      </c>
      <c r="AR22" s="30">
        <f>_xlfn.IFNA(IF($O22="days",$Y22*(VLOOKUP($K22,'Bed parameters'!$A$9:$I$12,9,FALSE))*$F22*(VLOOKUP($Q22,'Workforce distribution'!$C$8:$AD$30,AR$7,FALSE)),IF($Q22="n/a",(IF($P22=AR$6,$X22*$F22,0)),$X22*$F22*(VLOOKUP($Q22,'Workforce distribution'!$C$8:$AD$30,AR$7,FALSE)))),0)</f>
        <v>0</v>
      </c>
      <c r="AS22" s="30">
        <f>_xlfn.IFNA(IF($O22="days",$Y22*(VLOOKUP($K22,'Bed parameters'!$A$9:$I$12,9,FALSE))*$F22*(VLOOKUP($Q22,'Workforce distribution'!$C$8:$AD$30,AS$7,FALSE)),IF($Q22="n/a",(IF($P22=AS$6,$X22*$F22,0)),$X22*$F22*(VLOOKUP($Q22,'Workforce distribution'!$C$8:$AD$30,AS$7,FALSE)))),0)</f>
        <v>0</v>
      </c>
      <c r="AT22" s="30">
        <f>_xlfn.IFNA(IF($O22="days",$Y22*(VLOOKUP($K22,'Bed parameters'!$A$9:$I$12,9,FALSE))*$F22*(VLOOKUP($Q22,'Workforce distribution'!$C$8:$AD$30,AT$7,FALSE)),IF($Q22="n/a",(IF($P22=AT$6,$X22*$F22,0)),$X22*$F22*(VLOOKUP($Q22,'Workforce distribution'!$C$8:$AD$30,AT$7,FALSE)))),0)</f>
        <v>0</v>
      </c>
      <c r="AU22" s="30">
        <f>_xlfn.IFNA(IF($O22="days",$Y22*(VLOOKUP($K22,'Bed parameters'!$A$9:$I$12,9,FALSE))*$F22*(VLOOKUP($Q22,'Workforce distribution'!$C$8:$AD$30,AU$7,FALSE)),IF($Q22="n/a",(IF($P22=AU$6,$X22*$F22,0)),$X22*$F22*(VLOOKUP($Q22,'Workforce distribution'!$C$8:$AD$30,AU$7,FALSE)))),0)</f>
        <v>0</v>
      </c>
      <c r="AV22" s="30">
        <f>_xlfn.IFNA(IF($O22="days",$Y22*(VLOOKUP($K22,'Bed parameters'!$A$9:$I$12,9,FALSE))*$F22*(VLOOKUP($Q22,'Workforce distribution'!$C$8:$AD$30,AV$7,FALSE)),IF($Q22="n/a",(IF($P22=AV$6,$X22*$F22,0)),$X22*$F22*(VLOOKUP($Q22,'Workforce distribution'!$C$8:$AD$30,AV$7,FALSE)))),0)</f>
        <v>0</v>
      </c>
      <c r="AW22" s="30">
        <f>_xlfn.IFNA(IF($O22="days",$Y22*(VLOOKUP($K22,'Bed parameters'!$A$9:$I$12,9,FALSE))*$F22*(VLOOKUP($Q22,'Workforce distribution'!$C$8:$AD$30,AW$7,FALSE)),IF($Q22="n/a",(IF($P22=AW$6,$X22*$F22,0)),$X22*$F22*(VLOOKUP($Q22,'Workforce distribution'!$C$8:$AD$30,AW$7,FALSE)))),0)</f>
        <v>0</v>
      </c>
      <c r="AX22" s="30">
        <f>_xlfn.IFNA(IF($O22="days",$Y22*(VLOOKUP($K22,'Bed parameters'!$A$9:$I$12,9,FALSE))*$F22*(VLOOKUP($Q22,'Workforce distribution'!$C$8:$AD$30,AX$7,FALSE)),IF($Q22="n/a",(IF($P22=AX$6,$X22*$F22,0)),$X22*$F22*(VLOOKUP($Q22,'Workforce distribution'!$C$8:$AD$30,AX$7,FALSE)))),0)</f>
        <v>0</v>
      </c>
      <c r="AY22" s="30">
        <f>_xlfn.IFNA(IF($O22="days",$Y22*(VLOOKUP($K22,'Bed parameters'!$A$9:$I$12,9,FALSE))*$F22*(VLOOKUP($Q22,'Workforce distribution'!$C$8:$AD$30,AY$7,FALSE)),IF($Q22="n/a",(IF($P22=AY$6,$X22*$F22,0)),$X22*$F22*(VLOOKUP($Q22,'Workforce distribution'!$C$8:$AD$30,AY$7,FALSE)))),0)</f>
        <v>0</v>
      </c>
      <c r="AZ22" s="30">
        <f>_xlfn.IFNA(IF($O22="days",$Y22*(VLOOKUP($K22,'Bed parameters'!$A$9:$I$12,9,FALSE))*$F22*(VLOOKUP($Q22,'Workforce distribution'!$C$8:$AD$30,AZ$7,FALSE)),IF($Q22="n/a",(IF($P22=AZ$6,$X22*$F22,0)),$X22*$F22*(VLOOKUP($Q22,'Workforce distribution'!$C$8:$AD$30,AZ$7,FALSE)))),0)</f>
        <v>0</v>
      </c>
      <c r="BA22" s="30">
        <f>_xlfn.IFNA(IF($O22="days",$Y22*(VLOOKUP($K22,'Bed parameters'!$A$9:$I$12,9,FALSE))*$F22*(VLOOKUP($Q22,'Workforce distribution'!$C$8:$AD$30,BA$7,FALSE)),IF($Q22="n/a",(IF($P22=BA$6,$X22*$F22,0)),$X22*$F22*(VLOOKUP($Q22,'Workforce distribution'!$C$8:$AD$30,BA$7,FALSE)))),0)</f>
        <v>0</v>
      </c>
      <c r="BB22" s="30">
        <f>_xlfn.IFNA(IF($O22="days",$Y22*(VLOOKUP($K22,'Bed parameters'!$A$9:$I$12,9,FALSE))*$F22*(VLOOKUP($Q22,'Workforce distribution'!$C$8:$AD$30,BB$7,FALSE)),IF($Q22="n/a",(IF($P22=BB$6,$X22*$F22,0)),$X22*$F22*(VLOOKUP($Q22,'Workforce distribution'!$C$8:$AD$30,BB$7,FALSE)))),0)</f>
        <v>0</v>
      </c>
      <c r="BC22" s="149">
        <f t="shared" si="9"/>
        <v>0</v>
      </c>
      <c r="BD22" s="288">
        <f>IF($Q22="n/a",(IF('Workforce hours'!D$30=0,0,(AB22/'Workforce hours'!D$30))),(IF(VLOOKUP($Q22,'Workforce hours'!$C$8:$AD$30,BD$7,FALSE)=0,0,(AB22/(VLOOKUP($Q22,'Workforce hours'!$C$8:$AD$30,BD$7,FALSE))))))</f>
        <v>0</v>
      </c>
      <c r="BE22" s="288">
        <f>IF($Q22="n/a",(IF('Workforce hours'!E$30=0,0,(AC22/'Workforce hours'!E$30))),(IF(VLOOKUP($Q22,'Workforce hours'!$C$8:$AD$30,BE$7,FALSE)=0,0,(AC22/(VLOOKUP($Q22,'Workforce hours'!$C$8:$AD$30,BE$7,FALSE))))))</f>
        <v>0</v>
      </c>
      <c r="BF22" s="288">
        <f>IF($Q22="n/a",(IF('Workforce hours'!F$30=0,0,(AD22/'Workforce hours'!F$30))),(IF(VLOOKUP($Q22,'Workforce hours'!$C$8:$AD$30,BF$7,FALSE)=0,0,(AD22/(VLOOKUP($Q22,'Workforce hours'!$C$8:$AD$30,BF$7,FALSE))))))</f>
        <v>0</v>
      </c>
      <c r="BG22" s="288">
        <f>IF($Q22="n/a",(IF('Workforce hours'!G$30=0,0,(AE22/'Workforce hours'!G$30))),(IF(VLOOKUP($Q22,'Workforce hours'!$C$8:$AD$30,BG$7,FALSE)=0,0,(AE22/(VLOOKUP($Q22,'Workforce hours'!$C$8:$AD$30,BG$7,FALSE))))))</f>
        <v>0</v>
      </c>
      <c r="BH22" s="288">
        <f>IF($Q22="n/a",(IF('Workforce hours'!H$30=0,0,(AF22/'Workforce hours'!H$30))),(IF(VLOOKUP($Q22,'Workforce hours'!$C$8:$AD$30,BH$7,FALSE)=0,0,(AF22/(VLOOKUP($Q22,'Workforce hours'!$C$8:$AD$30,BH$7,FALSE))))))</f>
        <v>0</v>
      </c>
      <c r="BI22" s="288">
        <f>IF($Q22="n/a",(IF('Workforce hours'!I$30=0,0,(AG22/'Workforce hours'!I$30))),(IF(VLOOKUP($Q22,'Workforce hours'!$C$8:$AD$30,BI$7,FALSE)=0,0,(AG22/(VLOOKUP($Q22,'Workforce hours'!$C$8:$AD$30,BI$7,FALSE))))))</f>
        <v>0</v>
      </c>
      <c r="BJ22" s="288">
        <f>IF($Q22="n/a",(IF('Workforce hours'!J$30=0,0,(AH22/'Workforce hours'!J$30))),(IF(VLOOKUP($Q22,'Workforce hours'!$C$8:$AD$30,BJ$7,FALSE)=0,0,(AH22/(VLOOKUP($Q22,'Workforce hours'!$C$8:$AD$30,BJ$7,FALSE))))))</f>
        <v>0</v>
      </c>
      <c r="BK22" s="288">
        <f>IF($Q22="n/a",(IF('Workforce hours'!K$30=0,0,(AI22/'Workforce hours'!K$30))),(IF(VLOOKUP($Q22,'Workforce hours'!$C$8:$AD$30,BK$7,FALSE)=0,0,(AI22/(VLOOKUP($Q22,'Workforce hours'!$C$8:$AD$30,BK$7,FALSE))))))</f>
        <v>0</v>
      </c>
      <c r="BL22" s="288">
        <f>IF($Q22="n/a",(IF('Workforce hours'!L$30=0,0,(AJ22/'Workforce hours'!L$30))),(IF(VLOOKUP($Q22,'Workforce hours'!$C$8:$AD$30,BL$7,FALSE)=0,0,(AJ22/(VLOOKUP($Q22,'Workforce hours'!$C$8:$AD$30,BL$7,FALSE))))))</f>
        <v>0</v>
      </c>
      <c r="BM22" s="288">
        <f>IF($Q22="n/a",(IF('Workforce hours'!M$30=0,0,(AK22/'Workforce hours'!M$30))),(IF(VLOOKUP($Q22,'Workforce hours'!$C$8:$AD$30,BM$7,FALSE)=0,0,(AK22/(VLOOKUP($Q22,'Workforce hours'!$C$8:$AD$30,BM$7,FALSE))))))</f>
        <v>0</v>
      </c>
      <c r="BN22" s="288">
        <f>IF($Q22="n/a",(IF('Workforce hours'!N$30=0,0,(AL22/'Workforce hours'!N$30))),(IF(VLOOKUP($Q22,'Workforce hours'!$C$8:$AD$30,BN$7,FALSE)=0,0,(AL22/(VLOOKUP($Q22,'Workforce hours'!$C$8:$AD$30,BN$7,FALSE))))))</f>
        <v>0</v>
      </c>
      <c r="BO22" s="288">
        <f>IF($Q22="n/a",(IF('Workforce hours'!O$30=0,0,(AM22/'Workforce hours'!O$30))),(IF(VLOOKUP($Q22,'Workforce hours'!$C$8:$AD$30,BO$7,FALSE)=0,0,(AM22/(VLOOKUP($Q22,'Workforce hours'!$C$8:$AD$30,BO$7,FALSE))))))</f>
        <v>0</v>
      </c>
      <c r="BP22" s="288">
        <f>IF($Q22="n/a",(IF('Workforce hours'!P$30=0,0,(AN22/'Workforce hours'!P$30))),(IF(VLOOKUP($Q22,'Workforce hours'!$C$8:$AD$30,BP$7,FALSE)=0,0,(AN22/(VLOOKUP($Q22,'Workforce hours'!$C$8:$AD$30,BP$7,FALSE))))))</f>
        <v>0</v>
      </c>
      <c r="BQ22" s="288">
        <f>IF($Q22="n/a",(IF('Workforce hours'!Q$30=0,0,(AO22/'Workforce hours'!Q$30))),(IF(VLOOKUP($Q22,'Workforce hours'!$C$8:$AD$30,BQ$7,FALSE)=0,0,(AO22/(VLOOKUP($Q22,'Workforce hours'!$C$8:$AD$30,BQ$7,FALSE))))))</f>
        <v>0</v>
      </c>
      <c r="BR22" s="288">
        <f>IF($Q22="n/a",(IF('Workforce hours'!R$30=0,0,(AP22/'Workforce hours'!R$30))),(IF(VLOOKUP($Q22,'Workforce hours'!$C$8:$AD$30,BR$7,FALSE)=0,0,(AP22/(VLOOKUP($Q22,'Workforce hours'!$C$8:$AD$30,BR$7,FALSE))))))</f>
        <v>0</v>
      </c>
      <c r="BS22" s="288">
        <f>IF($Q22="n/a",(IF('Workforce hours'!S$30=0,0,(AQ22/'Workforce hours'!S$30))),(IF(VLOOKUP($Q22,'Workforce hours'!$C$8:$AD$30,BS$7,FALSE)=0,0,(AQ22/(VLOOKUP($Q22,'Workforce hours'!$C$8:$AD$30,BS$7,FALSE))))))</f>
        <v>0</v>
      </c>
      <c r="BT22" s="288">
        <f>IF($Q22="n/a",(IF('Workforce hours'!T$30=0,0,(AR22/'Workforce hours'!T$30))),(IF(VLOOKUP($Q22,'Workforce hours'!$C$8:$AD$30,BT$7,FALSE)=0,0,(AR22/(VLOOKUP($Q22,'Workforce hours'!$C$8:$AD$30,BT$7,FALSE))))))</f>
        <v>0</v>
      </c>
      <c r="BU22" s="288">
        <f>IF($Q22="n/a",(IF('Workforce hours'!U$30=0,0,(AS22/'Workforce hours'!U$30))),(IF(VLOOKUP($Q22,'Workforce hours'!$C$8:$AD$30,BU$7,FALSE)=0,0,(AS22/(VLOOKUP($Q22,'Workforce hours'!$C$8:$AD$30,BU$7,FALSE))))))</f>
        <v>0</v>
      </c>
      <c r="BV22" s="288">
        <f>IF($Q22="n/a",(IF('Workforce hours'!V$30=0,0,(AT22/'Workforce hours'!V$30))),(IF(VLOOKUP($Q22,'Workforce hours'!$C$8:$AD$30,BV$7,FALSE)=0,0,(AT22/(VLOOKUP($Q22,'Workforce hours'!$C$8:$AD$30,BV$7,FALSE))))))</f>
        <v>0</v>
      </c>
      <c r="BW22" s="288">
        <f>IF($Q22="n/a",(IF('Workforce hours'!W$30=0,0,(AU22/'Workforce hours'!W$30))),(IF(VLOOKUP($Q22,'Workforce hours'!$C$8:$AD$30,BW$7,FALSE)=0,0,(AU22/(VLOOKUP($Q22,'Workforce hours'!$C$8:$AD$30,BW$7,FALSE))))))</f>
        <v>0</v>
      </c>
      <c r="BX22" s="288">
        <f>IF($Q22="n/a",(IF('Workforce hours'!X$30=0,0,(AV22/'Workforce hours'!X$30))),(IF(VLOOKUP($Q22,'Workforce hours'!$C$8:$AD$30,BX$7,FALSE)=0,0,(AV22/(VLOOKUP($Q22,'Workforce hours'!$C$8:$AD$30,BX$7,FALSE))))))</f>
        <v>0</v>
      </c>
      <c r="BY22" s="288">
        <f>IF($Q22="n/a",(IF('Workforce hours'!Y$30=0,0,(AW22/'Workforce hours'!Y$30))),(IF(VLOOKUP($Q22,'Workforce hours'!$C$8:$AD$30,BY$7,FALSE)=0,0,(AW22/(VLOOKUP($Q22,'Workforce hours'!$C$8:$AD$30,BY$7,FALSE))))))</f>
        <v>0</v>
      </c>
      <c r="BZ22" s="288">
        <f>IF($Q22="n/a",(IF('Workforce hours'!Z$30=0,0,(AX22/'Workforce hours'!Z$30))),(IF(VLOOKUP($Q22,'Workforce hours'!$C$8:$AD$30,BZ$7,FALSE)=0,0,(AX22/(VLOOKUP($Q22,'Workforce hours'!$C$8:$AD$30,BZ$7,FALSE))))))</f>
        <v>0</v>
      </c>
      <c r="CA22" s="288">
        <f>IF($Q22="n/a",(IF('Workforce hours'!AA$30=0,0,(AY22/'Workforce hours'!AA$30))),(IF(VLOOKUP($Q22,'Workforce hours'!$C$8:$AD$30,CA$7,FALSE)=0,0,(AY22/(VLOOKUP($Q22,'Workforce hours'!$C$8:$AD$30,CA$7,FALSE))))))</f>
        <v>0</v>
      </c>
      <c r="CB22" s="288">
        <f>IF($Q22="n/a",(IF('Workforce hours'!AB$30=0,0,(AZ22/'Workforce hours'!AB$30))),(IF(VLOOKUP($Q22,'Workforce hours'!$C$8:$AD$30,CB$7,FALSE)=0,0,(AZ22/(VLOOKUP($Q22,'Workforce hours'!$C$8:$AD$30,CB$7,FALSE))))))</f>
        <v>0</v>
      </c>
      <c r="CC22" s="288">
        <f>IF($Q22="n/a",(IF('Workforce hours'!AC$30=0,0,(BA22/'Workforce hours'!AC$30))),(IF(VLOOKUP($Q22,'Workforce hours'!$C$8:$AD$30,CC$7,FALSE)=0,0,(BA22/(VLOOKUP($Q22,'Workforce hours'!$C$8:$AD$30,CC$7,FALSE))))))</f>
        <v>0</v>
      </c>
      <c r="CD22" s="288">
        <f>IF($Q22="n/a",(IF('Workforce hours'!AD$30=0,0,(BB22/'Workforce hours'!AD$30))),(IF(VLOOKUP($Q22,'Workforce hours'!$C$8:$AD$30,CD$7,FALSE)=0,0,(BB22/(VLOOKUP($Q22,'Workforce hours'!$C$8:$AD$30,CD$7,FALSE))))))</f>
        <v>0</v>
      </c>
      <c r="CE22" s="289">
        <f t="shared" si="10"/>
        <v>0</v>
      </c>
      <c r="CF22" s="290">
        <f>BD22*'Workforce costs'!B$9*(1+'Workforce costs'!B$10)*(1+'Workforce costs'!B$11)</f>
        <v>0</v>
      </c>
      <c r="CG22" s="290">
        <f>BE22*'Workforce costs'!C$9*(1+'Workforce costs'!C$10)*(1+'Workforce costs'!C$11)</f>
        <v>0</v>
      </c>
      <c r="CH22" s="290">
        <f>BF22*'Workforce costs'!D$9*(1+'Workforce costs'!D$10)*(1+'Workforce costs'!D$11)</f>
        <v>0</v>
      </c>
      <c r="CI22" s="290">
        <f>BG22*'Workforce costs'!E$9*(1+'Workforce costs'!E$10)*(1+'Workforce costs'!E$11)</f>
        <v>0</v>
      </c>
      <c r="CJ22" s="290">
        <f>BH22*'Workforce costs'!F$9*(1+'Workforce costs'!F$10)*(1+'Workforce costs'!F$11)</f>
        <v>0</v>
      </c>
      <c r="CK22" s="290">
        <f>BI22*'Workforce costs'!G$9*(1+'Workforce costs'!G$10)*(1+'Workforce costs'!G$11)</f>
        <v>0</v>
      </c>
      <c r="CL22" s="290">
        <f>BJ22*'Workforce costs'!H$9*(1+'Workforce costs'!H$10)*(1+'Workforce costs'!H$11)</f>
        <v>0</v>
      </c>
      <c r="CM22" s="290">
        <f>BK22*'Workforce costs'!I$9*(1+'Workforce costs'!I$10)*(1+'Workforce costs'!I$11)</f>
        <v>0</v>
      </c>
      <c r="CN22" s="290">
        <f>BL22*'Workforce costs'!J$9*(1+'Workforce costs'!J$10)*(1+'Workforce costs'!J$11)</f>
        <v>0</v>
      </c>
      <c r="CO22" s="290">
        <f>BM22*'Workforce costs'!K$9*(1+'Workforce costs'!K$10)*(1+'Workforce costs'!K$11)</f>
        <v>0</v>
      </c>
      <c r="CP22" s="290">
        <f>BN22*'Workforce costs'!L$9*(1+'Workforce costs'!L$10)*(1+'Workforce costs'!L$11)</f>
        <v>0</v>
      </c>
      <c r="CQ22" s="290">
        <f>BO22*'Workforce costs'!M$9*(1+'Workforce costs'!M$10)*(1+'Workforce costs'!M$11)</f>
        <v>0</v>
      </c>
      <c r="CR22" s="290">
        <f>BP22*'Workforce costs'!N$9*(1+'Workforce costs'!N$10)*(1+'Workforce costs'!N$11)</f>
        <v>0</v>
      </c>
      <c r="CS22" s="290">
        <f>BQ22*'Workforce costs'!O$9*(1+'Workforce costs'!O$10)*(1+'Workforce costs'!O$11)</f>
        <v>0</v>
      </c>
      <c r="CT22" s="290">
        <f>BR22*'Workforce costs'!P$9*(1+'Workforce costs'!P$10)*(1+'Workforce costs'!P$11)</f>
        <v>0</v>
      </c>
      <c r="CU22" s="290">
        <f>BS22*'Workforce costs'!Q$9*(1+'Workforce costs'!Q$10)*(1+'Workforce costs'!Q$11)</f>
        <v>0</v>
      </c>
      <c r="CV22" s="290">
        <f>BT22*'Workforce costs'!R$9*(1+'Workforce costs'!R$10)*(1+'Workforce costs'!R$11)</f>
        <v>0</v>
      </c>
      <c r="CW22" s="290">
        <f>BU22*'Workforce costs'!S$9*(1+'Workforce costs'!S$10)*(1+'Workforce costs'!S$11)</f>
        <v>0</v>
      </c>
      <c r="CX22" s="290">
        <f>BV22*'Workforce costs'!T$9*(1+'Workforce costs'!T$10)*(1+'Workforce costs'!T$11)</f>
        <v>0</v>
      </c>
      <c r="CY22" s="290">
        <f>BW22*'Workforce costs'!U$9*(1+'Workforce costs'!U$10)*(1+'Workforce costs'!U$11)</f>
        <v>0</v>
      </c>
      <c r="CZ22" s="290">
        <f>BX22*'Workforce costs'!V$9*(1+'Workforce costs'!V$10)*(1+'Workforce costs'!V$11)</f>
        <v>0</v>
      </c>
      <c r="DA22" s="290">
        <f>BY22*'Workforce costs'!W$9*(1+'Workforce costs'!W$10)*(1+'Workforce costs'!W$11)</f>
        <v>0</v>
      </c>
      <c r="DB22" s="290">
        <f>BZ22*'Workforce costs'!X$9*(1+'Workforce costs'!X$10)*(1+'Workforce costs'!X$11)</f>
        <v>0</v>
      </c>
      <c r="DC22" s="290">
        <f>CA22*'Workforce costs'!Y$9*(1+'Workforce costs'!Y$10)*(1+'Workforce costs'!Y$11)</f>
        <v>0</v>
      </c>
      <c r="DD22" s="290">
        <f>CB22*'Workforce costs'!Z$9*(1+'Workforce costs'!Z$10)*(1+'Workforce costs'!Z$11)</f>
        <v>0</v>
      </c>
      <c r="DE22" s="290">
        <f>CC22*'Workforce costs'!AA$9*(1+'Workforce costs'!AA$10)*(1+'Workforce costs'!AA$11)</f>
        <v>0</v>
      </c>
      <c r="DF22" s="290">
        <f>CD22*'Workforce costs'!AB$9*(1+'Workforce costs'!AB$10)*(1+'Workforce costs'!AB$11)</f>
        <v>0</v>
      </c>
    </row>
    <row r="23" spans="1:110" x14ac:dyDescent="0.3">
      <c r="A23" s="2" t="str">
        <f>Outputs!$A$4</f>
        <v>Australia</v>
      </c>
      <c r="B23" s="2" t="str">
        <f t="shared" si="3"/>
        <v>Australia ALL</v>
      </c>
      <c r="C23" s="30">
        <f>VLOOKUP($B23,Populations!$D$15:$H$1920,3,FALSE)</f>
        <v>26648878</v>
      </c>
      <c r="D23" s="255">
        <f>IF(OR($H23="General pop",$H23="Schools",$H23="Workplace",$H23="Skills Training",$H23="Digital Supports"),1,VLOOKUP($B23,Populations!$D$15:$H$1920,5,FALSE))</f>
        <v>1</v>
      </c>
      <c r="E23" s="88">
        <f>VLOOKUP(I23,Epidemiology!$C$10:$H$47,6,FALSE)</f>
        <v>6410.0916075766363</v>
      </c>
      <c r="F23" s="102">
        <f>'Care profiles'!R24</f>
        <v>0.1</v>
      </c>
      <c r="G23" s="15" t="str">
        <f>'Care profiles'!A24</f>
        <v>ALL</v>
      </c>
      <c r="H23" s="15" t="str">
        <f>'Care profiles'!B24</f>
        <v>Schools</v>
      </c>
      <c r="I23" s="15" t="str">
        <f>'Care profiles'!C24</f>
        <v>Schools</v>
      </c>
      <c r="J23" s="15" t="str">
        <f>'Care profiles'!D24</f>
        <v>Care profile</v>
      </c>
      <c r="K23" s="15" t="str">
        <f>'Care profiles'!E24</f>
        <v>Refresher Skills Training – Other Non-Health Professionals</v>
      </c>
      <c r="L23" s="104">
        <f>'Care profiles'!F24</f>
        <v>4.3333333333333331E-3</v>
      </c>
      <c r="M23" s="15">
        <f>'Care profiles'!G24</f>
        <v>1</v>
      </c>
      <c r="N23" s="15">
        <f>'Care profiles'!H24</f>
        <v>120</v>
      </c>
      <c r="O23" s="15" t="str">
        <f>'Care profiles'!I24</f>
        <v>min</v>
      </c>
      <c r="P23" s="15" t="str">
        <f>'Care profiles'!J24</f>
        <v>Team</v>
      </c>
      <c r="Q23" s="15" t="str">
        <f>'Care profiles'!K24</f>
        <v>Psychoeducation and Community-Building – School-Based</v>
      </c>
      <c r="R23" s="15" t="str">
        <f>'Care profiles'!M24</f>
        <v>Y</v>
      </c>
      <c r="S23" s="15" t="str">
        <f>'Care profiles'!O24</f>
        <v>N</v>
      </c>
      <c r="T23" s="15" t="str">
        <f>'Care profiles'!Q24</f>
        <v>N</v>
      </c>
      <c r="U23" s="30">
        <f t="shared" si="4"/>
        <v>1708217.4921913366</v>
      </c>
      <c r="V23" s="30">
        <f t="shared" si="5"/>
        <v>7402.2757994957919</v>
      </c>
      <c r="W23" s="30">
        <f>IF(M23="n/a",0,IF(O23="days",V23*M23*(1+(VLOOKUP(K23,'Bed parameters'!$A$9:$G$12,7,FALSE))),V23*M23))</f>
        <v>7402.2757994957919</v>
      </c>
      <c r="X23" s="30">
        <f t="shared" si="6"/>
        <v>14804.551598991584</v>
      </c>
      <c r="Y23" s="30">
        <f t="shared" si="7"/>
        <v>0</v>
      </c>
      <c r="Z23" s="113">
        <f>_xlfn.IFNA(Y23/((VLOOKUP(K23,'Bed parameters'!$A$9:$G$12,3,FALSE))*(VLOOKUP(K23,'Bed parameters'!$A$9:$G$12,5,FALSE))),0)</f>
        <v>0</v>
      </c>
      <c r="AA23" s="30">
        <f t="shared" si="8"/>
        <v>1480.4551598991584</v>
      </c>
      <c r="AB23" s="30">
        <f>_xlfn.IFNA(IF($O23="days",$Y23*(VLOOKUP($K23,'Bed parameters'!$A$9:$I$12,9,FALSE))*$F23*(VLOOKUP($Q23,'Workforce distribution'!$C$8:$AD$30,AB$7,FALSE)),IF($Q23="n/a",(IF($P23=AB$6,$X23*$F23,0)),$X23*$F23*(VLOOKUP($Q23,'Workforce distribution'!$C$8:$AD$30,AB$7,FALSE)))),0)</f>
        <v>0</v>
      </c>
      <c r="AC23" s="30">
        <f>_xlfn.IFNA(IF($O23="days",$Y23*(VLOOKUP($K23,'Bed parameters'!$A$9:$I$12,9,FALSE))*$F23*(VLOOKUP($Q23,'Workforce distribution'!$C$8:$AD$30,AC$7,FALSE)),IF($Q23="n/a",(IF($P23=AC$6,$X23*$F23,0)),$X23*$F23*(VLOOKUP($Q23,'Workforce distribution'!$C$8:$AD$30,AC$7,FALSE)))),0)</f>
        <v>592.18206395966342</v>
      </c>
      <c r="AD23" s="30">
        <f>_xlfn.IFNA(IF($O23="days",$Y23*(VLOOKUP($K23,'Bed parameters'!$A$9:$I$12,9,FALSE))*$F23*(VLOOKUP($Q23,'Workforce distribution'!$C$8:$AD$30,AD$7,FALSE)),IF($Q23="n/a",(IF($P23=AD$6,$X23*$F23,0)),$X23*$F23*(VLOOKUP($Q23,'Workforce distribution'!$C$8:$AD$30,AD$7,FALSE)))),0)</f>
        <v>888.27309593949497</v>
      </c>
      <c r="AE23" s="30">
        <f>_xlfn.IFNA(IF($O23="days",$Y23*(VLOOKUP($K23,'Bed parameters'!$A$9:$I$12,9,FALSE))*$F23*(VLOOKUP($Q23,'Workforce distribution'!$C$8:$AD$30,AE$7,FALSE)),IF($Q23="n/a",(IF($P23=AE$6,$X23*$F23,0)),$X23*$F23*(VLOOKUP($Q23,'Workforce distribution'!$C$8:$AD$30,AE$7,FALSE)))),0)</f>
        <v>0</v>
      </c>
      <c r="AF23" s="30">
        <f>_xlfn.IFNA(IF($O23="days",$Y23*(VLOOKUP($K23,'Bed parameters'!$A$9:$I$12,9,FALSE))*$F23*(VLOOKUP($Q23,'Workforce distribution'!$C$8:$AD$30,AF$7,FALSE)),IF($Q23="n/a",(IF($P23=AF$6,$X23*$F23,0)),$X23*$F23*(VLOOKUP($Q23,'Workforce distribution'!$C$8:$AD$30,AF$7,FALSE)))),0)</f>
        <v>0</v>
      </c>
      <c r="AG23" s="30">
        <f>_xlfn.IFNA(IF($O23="days",$Y23*(VLOOKUP($K23,'Bed parameters'!$A$9:$I$12,9,FALSE))*$F23*(VLOOKUP($Q23,'Workforce distribution'!$C$8:$AD$30,AG$7,FALSE)),IF($Q23="n/a",(IF($P23=AG$6,$X23*$F23,0)),$X23*$F23*(VLOOKUP($Q23,'Workforce distribution'!$C$8:$AD$30,AG$7,FALSE)))),0)</f>
        <v>0</v>
      </c>
      <c r="AH23" s="30">
        <f>_xlfn.IFNA(IF($O23="days",$Y23*(VLOOKUP($K23,'Bed parameters'!$A$9:$I$12,9,FALSE))*$F23*(VLOOKUP($Q23,'Workforce distribution'!$C$8:$AD$30,AH$7,FALSE)),IF($Q23="n/a",(IF($P23=AH$6,$X23*$F23,0)),$X23*$F23*(VLOOKUP($Q23,'Workforce distribution'!$C$8:$AD$30,AH$7,FALSE)))),0)</f>
        <v>0</v>
      </c>
      <c r="AI23" s="30">
        <f>_xlfn.IFNA(IF($O23="days",$Y23*(VLOOKUP($K23,'Bed parameters'!$A$9:$I$12,9,FALSE))*$F23*(VLOOKUP($Q23,'Workforce distribution'!$C$8:$AD$30,AI$7,FALSE)),IF($Q23="n/a",(IF($P23=AI$6,$X23*$F23,0)),$X23*$F23*(VLOOKUP($Q23,'Workforce distribution'!$C$8:$AD$30,AI$7,FALSE)))),0)</f>
        <v>0</v>
      </c>
      <c r="AJ23" s="30">
        <f>_xlfn.IFNA(IF($O23="days",$Y23*(VLOOKUP($K23,'Bed parameters'!$A$9:$I$12,9,FALSE))*$F23*(VLOOKUP($Q23,'Workforce distribution'!$C$8:$AD$30,AJ$7,FALSE)),IF($Q23="n/a",(IF($P23=AJ$6,$X23*$F23,0)),$X23*$F23*(VLOOKUP($Q23,'Workforce distribution'!$C$8:$AD$30,AJ$7,FALSE)))),0)</f>
        <v>0</v>
      </c>
      <c r="AK23" s="30">
        <f>_xlfn.IFNA(IF($O23="days",$Y23*(VLOOKUP($K23,'Bed parameters'!$A$9:$I$12,9,FALSE))*$F23*(VLOOKUP($Q23,'Workforce distribution'!$C$8:$AD$30,AK$7,FALSE)),IF($Q23="n/a",(IF($P23=AK$6,$X23*$F23,0)),$X23*$F23*(VLOOKUP($Q23,'Workforce distribution'!$C$8:$AD$30,AK$7,FALSE)))),0)</f>
        <v>0</v>
      </c>
      <c r="AL23" s="30">
        <f>_xlfn.IFNA(IF($O23="days",$Y23*(VLOOKUP($K23,'Bed parameters'!$A$9:$I$12,9,FALSE))*$F23*(VLOOKUP($Q23,'Workforce distribution'!$C$8:$AD$30,AL$7,FALSE)),IF($Q23="n/a",(IF($P23=AL$6,$X23*$F23,0)),$X23*$F23*(VLOOKUP($Q23,'Workforce distribution'!$C$8:$AD$30,AL$7,FALSE)))),0)</f>
        <v>0</v>
      </c>
      <c r="AM23" s="30">
        <f>_xlfn.IFNA(IF($O23="days",$Y23*(VLOOKUP($K23,'Bed parameters'!$A$9:$I$12,9,FALSE))*$F23*(VLOOKUP($Q23,'Workforce distribution'!$C$8:$AD$30,AM$7,FALSE)),IF($Q23="n/a",(IF($P23=AM$6,$X23*$F23,0)),$X23*$F23*(VLOOKUP($Q23,'Workforce distribution'!$C$8:$AD$30,AM$7,FALSE)))),0)</f>
        <v>0</v>
      </c>
      <c r="AN23" s="30">
        <f>_xlfn.IFNA(IF($O23="days",$Y23*(VLOOKUP($K23,'Bed parameters'!$A$9:$I$12,9,FALSE))*$F23*(VLOOKUP($Q23,'Workforce distribution'!$C$8:$AD$30,AN$7,FALSE)),IF($Q23="n/a",(IF($P23=AN$6,$X23*$F23,0)),$X23*$F23*(VLOOKUP($Q23,'Workforce distribution'!$C$8:$AD$30,AN$7,FALSE)))),0)</f>
        <v>0</v>
      </c>
      <c r="AO23" s="30">
        <f>_xlfn.IFNA(IF($O23="days",$Y23*(VLOOKUP($K23,'Bed parameters'!$A$9:$I$12,9,FALSE))*$F23*(VLOOKUP($Q23,'Workforce distribution'!$C$8:$AD$30,AO$7,FALSE)),IF($Q23="n/a",(IF($P23=AO$6,$X23*$F23,0)),$X23*$F23*(VLOOKUP($Q23,'Workforce distribution'!$C$8:$AD$30,AO$7,FALSE)))),0)</f>
        <v>0</v>
      </c>
      <c r="AP23" s="30">
        <f>_xlfn.IFNA(IF($O23="days",$Y23*(VLOOKUP($K23,'Bed parameters'!$A$9:$I$12,9,FALSE))*$F23*(VLOOKUP($Q23,'Workforce distribution'!$C$8:$AD$30,AP$7,FALSE)),IF($Q23="n/a",(IF($P23=AP$6,$X23*$F23,0)),$X23*$F23*(VLOOKUP($Q23,'Workforce distribution'!$C$8:$AD$30,AP$7,FALSE)))),0)</f>
        <v>0</v>
      </c>
      <c r="AQ23" s="30">
        <f>_xlfn.IFNA(IF($O23="days",$Y23*(VLOOKUP($K23,'Bed parameters'!$A$9:$I$12,9,FALSE))*$F23*(VLOOKUP($Q23,'Workforce distribution'!$C$8:$AD$30,AQ$7,FALSE)),IF($Q23="n/a",(IF($P23=AQ$6,$X23*$F23,0)),$X23*$F23*(VLOOKUP($Q23,'Workforce distribution'!$C$8:$AD$30,AQ$7,FALSE)))),0)</f>
        <v>0</v>
      </c>
      <c r="AR23" s="30">
        <f>_xlfn.IFNA(IF($O23="days",$Y23*(VLOOKUP($K23,'Bed parameters'!$A$9:$I$12,9,FALSE))*$F23*(VLOOKUP($Q23,'Workforce distribution'!$C$8:$AD$30,AR$7,FALSE)),IF($Q23="n/a",(IF($P23=AR$6,$X23*$F23,0)),$X23*$F23*(VLOOKUP($Q23,'Workforce distribution'!$C$8:$AD$30,AR$7,FALSE)))),0)</f>
        <v>0</v>
      </c>
      <c r="AS23" s="30">
        <f>_xlfn.IFNA(IF($O23="days",$Y23*(VLOOKUP($K23,'Bed parameters'!$A$9:$I$12,9,FALSE))*$F23*(VLOOKUP($Q23,'Workforce distribution'!$C$8:$AD$30,AS$7,FALSE)),IF($Q23="n/a",(IF($P23=AS$6,$X23*$F23,0)),$X23*$F23*(VLOOKUP($Q23,'Workforce distribution'!$C$8:$AD$30,AS$7,FALSE)))),0)</f>
        <v>0</v>
      </c>
      <c r="AT23" s="30">
        <f>_xlfn.IFNA(IF($O23="days",$Y23*(VLOOKUP($K23,'Bed parameters'!$A$9:$I$12,9,FALSE))*$F23*(VLOOKUP($Q23,'Workforce distribution'!$C$8:$AD$30,AT$7,FALSE)),IF($Q23="n/a",(IF($P23=AT$6,$X23*$F23,0)),$X23*$F23*(VLOOKUP($Q23,'Workforce distribution'!$C$8:$AD$30,AT$7,FALSE)))),0)</f>
        <v>0</v>
      </c>
      <c r="AU23" s="30">
        <f>_xlfn.IFNA(IF($O23="days",$Y23*(VLOOKUP($K23,'Bed parameters'!$A$9:$I$12,9,FALSE))*$F23*(VLOOKUP($Q23,'Workforce distribution'!$C$8:$AD$30,AU$7,FALSE)),IF($Q23="n/a",(IF($P23=AU$6,$X23*$F23,0)),$X23*$F23*(VLOOKUP($Q23,'Workforce distribution'!$C$8:$AD$30,AU$7,FALSE)))),0)</f>
        <v>0</v>
      </c>
      <c r="AV23" s="30">
        <f>_xlfn.IFNA(IF($O23="days",$Y23*(VLOOKUP($K23,'Bed parameters'!$A$9:$I$12,9,FALSE))*$F23*(VLOOKUP($Q23,'Workforce distribution'!$C$8:$AD$30,AV$7,FALSE)),IF($Q23="n/a",(IF($P23=AV$6,$X23*$F23,0)),$X23*$F23*(VLOOKUP($Q23,'Workforce distribution'!$C$8:$AD$30,AV$7,FALSE)))),0)</f>
        <v>0</v>
      </c>
      <c r="AW23" s="30">
        <f>_xlfn.IFNA(IF($O23="days",$Y23*(VLOOKUP($K23,'Bed parameters'!$A$9:$I$12,9,FALSE))*$F23*(VLOOKUP($Q23,'Workforce distribution'!$C$8:$AD$30,AW$7,FALSE)),IF($Q23="n/a",(IF($P23=AW$6,$X23*$F23,0)),$X23*$F23*(VLOOKUP($Q23,'Workforce distribution'!$C$8:$AD$30,AW$7,FALSE)))),0)</f>
        <v>0</v>
      </c>
      <c r="AX23" s="30">
        <f>_xlfn.IFNA(IF($O23="days",$Y23*(VLOOKUP($K23,'Bed parameters'!$A$9:$I$12,9,FALSE))*$F23*(VLOOKUP($Q23,'Workforce distribution'!$C$8:$AD$30,AX$7,FALSE)),IF($Q23="n/a",(IF($P23=AX$6,$X23*$F23,0)),$X23*$F23*(VLOOKUP($Q23,'Workforce distribution'!$C$8:$AD$30,AX$7,FALSE)))),0)</f>
        <v>0</v>
      </c>
      <c r="AY23" s="30">
        <f>_xlfn.IFNA(IF($O23="days",$Y23*(VLOOKUP($K23,'Bed parameters'!$A$9:$I$12,9,FALSE))*$F23*(VLOOKUP($Q23,'Workforce distribution'!$C$8:$AD$30,AY$7,FALSE)),IF($Q23="n/a",(IF($P23=AY$6,$X23*$F23,0)),$X23*$F23*(VLOOKUP($Q23,'Workforce distribution'!$C$8:$AD$30,AY$7,FALSE)))),0)</f>
        <v>0</v>
      </c>
      <c r="AZ23" s="30">
        <f>_xlfn.IFNA(IF($O23="days",$Y23*(VLOOKUP($K23,'Bed parameters'!$A$9:$I$12,9,FALSE))*$F23*(VLOOKUP($Q23,'Workforce distribution'!$C$8:$AD$30,AZ$7,FALSE)),IF($Q23="n/a",(IF($P23=AZ$6,$X23*$F23,0)),$X23*$F23*(VLOOKUP($Q23,'Workforce distribution'!$C$8:$AD$30,AZ$7,FALSE)))),0)</f>
        <v>0</v>
      </c>
      <c r="BA23" s="30">
        <f>_xlfn.IFNA(IF($O23="days",$Y23*(VLOOKUP($K23,'Bed parameters'!$A$9:$I$12,9,FALSE))*$F23*(VLOOKUP($Q23,'Workforce distribution'!$C$8:$AD$30,BA$7,FALSE)),IF($Q23="n/a",(IF($P23=BA$6,$X23*$F23,0)),$X23*$F23*(VLOOKUP($Q23,'Workforce distribution'!$C$8:$AD$30,BA$7,FALSE)))),0)</f>
        <v>0</v>
      </c>
      <c r="BB23" s="30">
        <f>_xlfn.IFNA(IF($O23="days",$Y23*(VLOOKUP($K23,'Bed parameters'!$A$9:$I$12,9,FALSE))*$F23*(VLOOKUP($Q23,'Workforce distribution'!$C$8:$AD$30,BB$7,FALSE)),IF($Q23="n/a",(IF($P23=BB$6,$X23*$F23,0)),$X23*$F23*(VLOOKUP($Q23,'Workforce distribution'!$C$8:$AD$30,BB$7,FALSE)))),0)</f>
        <v>0</v>
      </c>
      <c r="BC23" s="149">
        <f t="shared" si="9"/>
        <v>1.3483990197620774</v>
      </c>
      <c r="BD23" s="288">
        <f>IF($Q23="n/a",(IF('Workforce hours'!D$30=0,0,(AB23/'Workforce hours'!D$30))),(IF(VLOOKUP($Q23,'Workforce hours'!$C$8:$AD$30,BD$7,FALSE)=0,0,(AB23/(VLOOKUP($Q23,'Workforce hours'!$C$8:$AD$30,BD$7,FALSE))))))</f>
        <v>0</v>
      </c>
      <c r="BE23" s="288">
        <f>IF($Q23="n/a",(IF('Workforce hours'!E$30=0,0,(AC23/'Workforce hours'!E$30))),(IF(VLOOKUP($Q23,'Workforce hours'!$C$8:$AD$30,BE$7,FALSE)=0,0,(AC23/(VLOOKUP($Q23,'Workforce hours'!$C$8:$AD$30,BE$7,FALSE))))))</f>
        <v>0.46012592382258233</v>
      </c>
      <c r="BF23" s="288">
        <f>IF($Q23="n/a",(IF('Workforce hours'!F$30=0,0,(AD23/'Workforce hours'!F$30))),(IF(VLOOKUP($Q23,'Workforce hours'!$C$8:$AD$30,BF$7,FALSE)=0,0,(AD23/(VLOOKUP($Q23,'Workforce hours'!$C$8:$AD$30,BF$7,FALSE))))))</f>
        <v>0.88827309593949499</v>
      </c>
      <c r="BG23" s="288">
        <f>IF($Q23="n/a",(IF('Workforce hours'!G$30=0,0,(AE23/'Workforce hours'!G$30))),(IF(VLOOKUP($Q23,'Workforce hours'!$C$8:$AD$30,BG$7,FALSE)=0,0,(AE23/(VLOOKUP($Q23,'Workforce hours'!$C$8:$AD$30,BG$7,FALSE))))))</f>
        <v>0</v>
      </c>
      <c r="BH23" s="288">
        <f>IF($Q23="n/a",(IF('Workforce hours'!H$30=0,0,(AF23/'Workforce hours'!H$30))),(IF(VLOOKUP($Q23,'Workforce hours'!$C$8:$AD$30,BH$7,FALSE)=0,0,(AF23/(VLOOKUP($Q23,'Workforce hours'!$C$8:$AD$30,BH$7,FALSE))))))</f>
        <v>0</v>
      </c>
      <c r="BI23" s="288">
        <f>IF($Q23="n/a",(IF('Workforce hours'!I$30=0,0,(AG23/'Workforce hours'!I$30))),(IF(VLOOKUP($Q23,'Workforce hours'!$C$8:$AD$30,BI$7,FALSE)=0,0,(AG23/(VLOOKUP($Q23,'Workforce hours'!$C$8:$AD$30,BI$7,FALSE))))))</f>
        <v>0</v>
      </c>
      <c r="BJ23" s="288">
        <f>IF($Q23="n/a",(IF('Workforce hours'!J$30=0,0,(AH23/'Workforce hours'!J$30))),(IF(VLOOKUP($Q23,'Workforce hours'!$C$8:$AD$30,BJ$7,FALSE)=0,0,(AH23/(VLOOKUP($Q23,'Workforce hours'!$C$8:$AD$30,BJ$7,FALSE))))))</f>
        <v>0</v>
      </c>
      <c r="BK23" s="288">
        <f>IF($Q23="n/a",(IF('Workforce hours'!K$30=0,0,(AI23/'Workforce hours'!K$30))),(IF(VLOOKUP($Q23,'Workforce hours'!$C$8:$AD$30,BK$7,FALSE)=0,0,(AI23/(VLOOKUP($Q23,'Workforce hours'!$C$8:$AD$30,BK$7,FALSE))))))</f>
        <v>0</v>
      </c>
      <c r="BL23" s="288">
        <f>IF($Q23="n/a",(IF('Workforce hours'!L$30=0,0,(AJ23/'Workforce hours'!L$30))),(IF(VLOOKUP($Q23,'Workforce hours'!$C$8:$AD$30,BL$7,FALSE)=0,0,(AJ23/(VLOOKUP($Q23,'Workforce hours'!$C$8:$AD$30,BL$7,FALSE))))))</f>
        <v>0</v>
      </c>
      <c r="BM23" s="288">
        <f>IF($Q23="n/a",(IF('Workforce hours'!M$30=0,0,(AK23/'Workforce hours'!M$30))),(IF(VLOOKUP($Q23,'Workforce hours'!$C$8:$AD$30,BM$7,FALSE)=0,0,(AK23/(VLOOKUP($Q23,'Workforce hours'!$C$8:$AD$30,BM$7,FALSE))))))</f>
        <v>0</v>
      </c>
      <c r="BN23" s="288">
        <f>IF($Q23="n/a",(IF('Workforce hours'!N$30=0,0,(AL23/'Workforce hours'!N$30))),(IF(VLOOKUP($Q23,'Workforce hours'!$C$8:$AD$30,BN$7,FALSE)=0,0,(AL23/(VLOOKUP($Q23,'Workforce hours'!$C$8:$AD$30,BN$7,FALSE))))))</f>
        <v>0</v>
      </c>
      <c r="BO23" s="288">
        <f>IF($Q23="n/a",(IF('Workforce hours'!O$30=0,0,(AM23/'Workforce hours'!O$30))),(IF(VLOOKUP($Q23,'Workforce hours'!$C$8:$AD$30,BO$7,FALSE)=0,0,(AM23/(VLOOKUP($Q23,'Workforce hours'!$C$8:$AD$30,BO$7,FALSE))))))</f>
        <v>0</v>
      </c>
      <c r="BP23" s="288">
        <f>IF($Q23="n/a",(IF('Workforce hours'!P$30=0,0,(AN23/'Workforce hours'!P$30))),(IF(VLOOKUP($Q23,'Workforce hours'!$C$8:$AD$30,BP$7,FALSE)=0,0,(AN23/(VLOOKUP($Q23,'Workforce hours'!$C$8:$AD$30,BP$7,FALSE))))))</f>
        <v>0</v>
      </c>
      <c r="BQ23" s="288">
        <f>IF($Q23="n/a",(IF('Workforce hours'!Q$30=0,0,(AO23/'Workforce hours'!Q$30))),(IF(VLOOKUP($Q23,'Workforce hours'!$C$8:$AD$30,BQ$7,FALSE)=0,0,(AO23/(VLOOKUP($Q23,'Workforce hours'!$C$8:$AD$30,BQ$7,FALSE))))))</f>
        <v>0</v>
      </c>
      <c r="BR23" s="288">
        <f>IF($Q23="n/a",(IF('Workforce hours'!R$30=0,0,(AP23/'Workforce hours'!R$30))),(IF(VLOOKUP($Q23,'Workforce hours'!$C$8:$AD$30,BR$7,FALSE)=0,0,(AP23/(VLOOKUP($Q23,'Workforce hours'!$C$8:$AD$30,BR$7,FALSE))))))</f>
        <v>0</v>
      </c>
      <c r="BS23" s="288">
        <f>IF($Q23="n/a",(IF('Workforce hours'!S$30=0,0,(AQ23/'Workforce hours'!S$30))),(IF(VLOOKUP($Q23,'Workforce hours'!$C$8:$AD$30,BS$7,FALSE)=0,0,(AQ23/(VLOOKUP($Q23,'Workforce hours'!$C$8:$AD$30,BS$7,FALSE))))))</f>
        <v>0</v>
      </c>
      <c r="BT23" s="288">
        <f>IF($Q23="n/a",(IF('Workforce hours'!T$30=0,0,(AR23/'Workforce hours'!T$30))),(IF(VLOOKUP($Q23,'Workforce hours'!$C$8:$AD$30,BT$7,FALSE)=0,0,(AR23/(VLOOKUP($Q23,'Workforce hours'!$C$8:$AD$30,BT$7,FALSE))))))</f>
        <v>0</v>
      </c>
      <c r="BU23" s="288">
        <f>IF($Q23="n/a",(IF('Workforce hours'!U$30=0,0,(AS23/'Workforce hours'!U$30))),(IF(VLOOKUP($Q23,'Workforce hours'!$C$8:$AD$30,BU$7,FALSE)=0,0,(AS23/(VLOOKUP($Q23,'Workforce hours'!$C$8:$AD$30,BU$7,FALSE))))))</f>
        <v>0</v>
      </c>
      <c r="BV23" s="288">
        <f>IF($Q23="n/a",(IF('Workforce hours'!V$30=0,0,(AT23/'Workforce hours'!V$30))),(IF(VLOOKUP($Q23,'Workforce hours'!$C$8:$AD$30,BV$7,FALSE)=0,0,(AT23/(VLOOKUP($Q23,'Workforce hours'!$C$8:$AD$30,BV$7,FALSE))))))</f>
        <v>0</v>
      </c>
      <c r="BW23" s="288">
        <f>IF($Q23="n/a",(IF('Workforce hours'!W$30=0,0,(AU23/'Workforce hours'!W$30))),(IF(VLOOKUP($Q23,'Workforce hours'!$C$8:$AD$30,BW$7,FALSE)=0,0,(AU23/(VLOOKUP($Q23,'Workforce hours'!$C$8:$AD$30,BW$7,FALSE))))))</f>
        <v>0</v>
      </c>
      <c r="BX23" s="288">
        <f>IF($Q23="n/a",(IF('Workforce hours'!X$30=0,0,(AV23/'Workforce hours'!X$30))),(IF(VLOOKUP($Q23,'Workforce hours'!$C$8:$AD$30,BX$7,FALSE)=0,0,(AV23/(VLOOKUP($Q23,'Workforce hours'!$C$8:$AD$30,BX$7,FALSE))))))</f>
        <v>0</v>
      </c>
      <c r="BY23" s="288">
        <f>IF($Q23="n/a",(IF('Workforce hours'!Y$30=0,0,(AW23/'Workforce hours'!Y$30))),(IF(VLOOKUP($Q23,'Workforce hours'!$C$8:$AD$30,BY$7,FALSE)=0,0,(AW23/(VLOOKUP($Q23,'Workforce hours'!$C$8:$AD$30,BY$7,FALSE))))))</f>
        <v>0</v>
      </c>
      <c r="BZ23" s="288">
        <f>IF($Q23="n/a",(IF('Workforce hours'!Z$30=0,0,(AX23/'Workforce hours'!Z$30))),(IF(VLOOKUP($Q23,'Workforce hours'!$C$8:$AD$30,BZ$7,FALSE)=0,0,(AX23/(VLOOKUP($Q23,'Workforce hours'!$C$8:$AD$30,BZ$7,FALSE))))))</f>
        <v>0</v>
      </c>
      <c r="CA23" s="288">
        <f>IF($Q23="n/a",(IF('Workforce hours'!AA$30=0,0,(AY23/'Workforce hours'!AA$30))),(IF(VLOOKUP($Q23,'Workforce hours'!$C$8:$AD$30,CA$7,FALSE)=0,0,(AY23/(VLOOKUP($Q23,'Workforce hours'!$C$8:$AD$30,CA$7,FALSE))))))</f>
        <v>0</v>
      </c>
      <c r="CB23" s="288">
        <f>IF($Q23="n/a",(IF('Workforce hours'!AB$30=0,0,(AZ23/'Workforce hours'!AB$30))),(IF(VLOOKUP($Q23,'Workforce hours'!$C$8:$AD$30,CB$7,FALSE)=0,0,(AZ23/(VLOOKUP($Q23,'Workforce hours'!$C$8:$AD$30,CB$7,FALSE))))))</f>
        <v>0</v>
      </c>
      <c r="CC23" s="288">
        <f>IF($Q23="n/a",(IF('Workforce hours'!AC$30=0,0,(BA23/'Workforce hours'!AC$30))),(IF(VLOOKUP($Q23,'Workforce hours'!$C$8:$AD$30,CC$7,FALSE)=0,0,(BA23/(VLOOKUP($Q23,'Workforce hours'!$C$8:$AD$30,CC$7,FALSE))))))</f>
        <v>0</v>
      </c>
      <c r="CD23" s="288">
        <f>IF($Q23="n/a",(IF('Workforce hours'!AD$30=0,0,(BB23/'Workforce hours'!AD$30))),(IF(VLOOKUP($Q23,'Workforce hours'!$C$8:$AD$30,CD$7,FALSE)=0,0,(BB23/(VLOOKUP($Q23,'Workforce hours'!$C$8:$AD$30,CD$7,FALSE))))))</f>
        <v>0</v>
      </c>
      <c r="CE23" s="289">
        <f t="shared" si="10"/>
        <v>0</v>
      </c>
      <c r="CF23" s="290">
        <f>BD23*'Workforce costs'!B$9*(1+'Workforce costs'!B$10)*(1+'Workforce costs'!B$11)</f>
        <v>0</v>
      </c>
      <c r="CG23" s="290">
        <f>BE23*'Workforce costs'!C$9*(1+'Workforce costs'!C$10)*(1+'Workforce costs'!C$11)</f>
        <v>0</v>
      </c>
      <c r="CH23" s="290">
        <f>BF23*'Workforce costs'!D$9*(1+'Workforce costs'!D$10)*(1+'Workforce costs'!D$11)</f>
        <v>0</v>
      </c>
      <c r="CI23" s="290">
        <f>BG23*'Workforce costs'!E$9*(1+'Workforce costs'!E$10)*(1+'Workforce costs'!E$11)</f>
        <v>0</v>
      </c>
      <c r="CJ23" s="290">
        <f>BH23*'Workforce costs'!F$9*(1+'Workforce costs'!F$10)*(1+'Workforce costs'!F$11)</f>
        <v>0</v>
      </c>
      <c r="CK23" s="290">
        <f>BI23*'Workforce costs'!G$9*(1+'Workforce costs'!G$10)*(1+'Workforce costs'!G$11)</f>
        <v>0</v>
      </c>
      <c r="CL23" s="290">
        <f>BJ23*'Workforce costs'!H$9*(1+'Workforce costs'!H$10)*(1+'Workforce costs'!H$11)</f>
        <v>0</v>
      </c>
      <c r="CM23" s="290">
        <f>BK23*'Workforce costs'!I$9*(1+'Workforce costs'!I$10)*(1+'Workforce costs'!I$11)</f>
        <v>0</v>
      </c>
      <c r="CN23" s="290">
        <f>BL23*'Workforce costs'!J$9*(1+'Workforce costs'!J$10)*(1+'Workforce costs'!J$11)</f>
        <v>0</v>
      </c>
      <c r="CO23" s="290">
        <f>BM23*'Workforce costs'!K$9*(1+'Workforce costs'!K$10)*(1+'Workforce costs'!K$11)</f>
        <v>0</v>
      </c>
      <c r="CP23" s="290">
        <f>BN23*'Workforce costs'!L$9*(1+'Workforce costs'!L$10)*(1+'Workforce costs'!L$11)</f>
        <v>0</v>
      </c>
      <c r="CQ23" s="290">
        <f>BO23*'Workforce costs'!M$9*(1+'Workforce costs'!M$10)*(1+'Workforce costs'!M$11)</f>
        <v>0</v>
      </c>
      <c r="CR23" s="290">
        <f>BP23*'Workforce costs'!N$9*(1+'Workforce costs'!N$10)*(1+'Workforce costs'!N$11)</f>
        <v>0</v>
      </c>
      <c r="CS23" s="290">
        <f>BQ23*'Workforce costs'!O$9*(1+'Workforce costs'!O$10)*(1+'Workforce costs'!O$11)</f>
        <v>0</v>
      </c>
      <c r="CT23" s="290">
        <f>BR23*'Workforce costs'!P$9*(1+'Workforce costs'!P$10)*(1+'Workforce costs'!P$11)</f>
        <v>0</v>
      </c>
      <c r="CU23" s="290">
        <f>BS23*'Workforce costs'!Q$9*(1+'Workforce costs'!Q$10)*(1+'Workforce costs'!Q$11)</f>
        <v>0</v>
      </c>
      <c r="CV23" s="290">
        <f>BT23*'Workforce costs'!R$9*(1+'Workforce costs'!R$10)*(1+'Workforce costs'!R$11)</f>
        <v>0</v>
      </c>
      <c r="CW23" s="290">
        <f>BU23*'Workforce costs'!S$9*(1+'Workforce costs'!S$10)*(1+'Workforce costs'!S$11)</f>
        <v>0</v>
      </c>
      <c r="CX23" s="290">
        <f>BV23*'Workforce costs'!T$9*(1+'Workforce costs'!T$10)*(1+'Workforce costs'!T$11)</f>
        <v>0</v>
      </c>
      <c r="CY23" s="290">
        <f>BW23*'Workforce costs'!U$9*(1+'Workforce costs'!U$10)*(1+'Workforce costs'!U$11)</f>
        <v>0</v>
      </c>
      <c r="CZ23" s="290">
        <f>BX23*'Workforce costs'!V$9*(1+'Workforce costs'!V$10)*(1+'Workforce costs'!V$11)</f>
        <v>0</v>
      </c>
      <c r="DA23" s="290">
        <f>BY23*'Workforce costs'!W$9*(1+'Workforce costs'!W$10)*(1+'Workforce costs'!W$11)</f>
        <v>0</v>
      </c>
      <c r="DB23" s="290">
        <f>BZ23*'Workforce costs'!X$9*(1+'Workforce costs'!X$10)*(1+'Workforce costs'!X$11)</f>
        <v>0</v>
      </c>
      <c r="DC23" s="290">
        <f>CA23*'Workforce costs'!Y$9*(1+'Workforce costs'!Y$10)*(1+'Workforce costs'!Y$11)</f>
        <v>0</v>
      </c>
      <c r="DD23" s="290">
        <f>CB23*'Workforce costs'!Z$9*(1+'Workforce costs'!Z$10)*(1+'Workforce costs'!Z$11)</f>
        <v>0</v>
      </c>
      <c r="DE23" s="290">
        <f>CC23*'Workforce costs'!AA$9*(1+'Workforce costs'!AA$10)*(1+'Workforce costs'!AA$11)</f>
        <v>0</v>
      </c>
      <c r="DF23" s="290">
        <f>CD23*'Workforce costs'!AB$9*(1+'Workforce costs'!AB$10)*(1+'Workforce costs'!AB$11)</f>
        <v>0</v>
      </c>
    </row>
    <row r="24" spans="1:110" x14ac:dyDescent="0.3">
      <c r="A24" s="2" t="str">
        <f>Outputs!$A$4</f>
        <v>Australia</v>
      </c>
      <c r="B24" s="2" t="str">
        <f t="shared" si="3"/>
        <v>Australia ALL</v>
      </c>
      <c r="C24" s="30">
        <f>VLOOKUP($B24,Populations!$D$15:$H$1920,3,FALSE)</f>
        <v>26648878</v>
      </c>
      <c r="D24" s="255">
        <f>IF(OR($H24="General pop",$H24="Schools",$H24="Workplace",$H24="Skills Training",$H24="Digital Supports"),1,VLOOKUP($B24,Populations!$D$15:$H$1920,5,FALSE))</f>
        <v>1</v>
      </c>
      <c r="E24" s="88">
        <f>VLOOKUP(I24,Epidemiology!$C$10:$H$47,6,FALSE)</f>
        <v>6410.0916075766363</v>
      </c>
      <c r="F24" s="102">
        <f>'Care profiles'!R25</f>
        <v>0.1</v>
      </c>
      <c r="G24" s="15" t="str">
        <f>'Care profiles'!A25</f>
        <v>ALL</v>
      </c>
      <c r="H24" s="15" t="str">
        <f>'Care profiles'!B25</f>
        <v>Schools</v>
      </c>
      <c r="I24" s="15" t="str">
        <f>'Care profiles'!C25</f>
        <v>Schools</v>
      </c>
      <c r="J24" s="15" t="str">
        <f>'Care profiles'!D25</f>
        <v>Care profile</v>
      </c>
      <c r="K24" s="15" t="str">
        <f>'Care profiles'!E25</f>
        <v>Psychoeducation and Community-Building – School-Based</v>
      </c>
      <c r="L24" s="104">
        <f>'Care profiles'!F25</f>
        <v>1</v>
      </c>
      <c r="M24" s="15">
        <f>'Care profiles'!G25</f>
        <v>1</v>
      </c>
      <c r="N24" s="15">
        <f>'Care profiles'!H25</f>
        <v>75</v>
      </c>
      <c r="O24" s="15" t="str">
        <f>'Care profiles'!I25</f>
        <v>min</v>
      </c>
      <c r="P24" s="15" t="str">
        <f>'Care profiles'!J25</f>
        <v>Team</v>
      </c>
      <c r="Q24" s="15" t="str">
        <f>'Care profiles'!K25</f>
        <v>Psychoeducation and Community-Building – School-Based</v>
      </c>
      <c r="R24" s="15" t="str">
        <f>'Care profiles'!M25</f>
        <v>Y</v>
      </c>
      <c r="S24" s="15" t="str">
        <f>'Care profiles'!O25</f>
        <v>Y</v>
      </c>
      <c r="T24" s="15" t="str">
        <f>'Care profiles'!Q25</f>
        <v>N</v>
      </c>
      <c r="U24" s="30">
        <f t="shared" si="4"/>
        <v>1708217.4921913366</v>
      </c>
      <c r="V24" s="30">
        <f t="shared" si="5"/>
        <v>1708217.4921913366</v>
      </c>
      <c r="W24" s="30">
        <f>IF(M24="n/a",0,IF(O24="days",V24*M24*(1+(VLOOKUP(K24,'Bed parameters'!$A$9:$G$12,7,FALSE))),V24*M24))</f>
        <v>1708217.4921913366</v>
      </c>
      <c r="X24" s="30">
        <f t="shared" si="6"/>
        <v>2135271.8652391708</v>
      </c>
      <c r="Y24" s="30">
        <f t="shared" si="7"/>
        <v>0</v>
      </c>
      <c r="Z24" s="113">
        <f>_xlfn.IFNA(Y24/((VLOOKUP(K24,'Bed parameters'!$A$9:$G$12,3,FALSE))*(VLOOKUP(K24,'Bed parameters'!$A$9:$G$12,5,FALSE))),0)</f>
        <v>0</v>
      </c>
      <c r="AA24" s="30">
        <f t="shared" si="8"/>
        <v>213527.1865239171</v>
      </c>
      <c r="AB24" s="30">
        <f>_xlfn.IFNA(IF($O24="days",$Y24*(VLOOKUP($K24,'Bed parameters'!$A$9:$I$12,9,FALSE))*$F24*(VLOOKUP($Q24,'Workforce distribution'!$C$8:$AD$30,AB$7,FALSE)),IF($Q24="n/a",(IF($P24=AB$6,$X24*$F24,0)),$X24*$F24*(VLOOKUP($Q24,'Workforce distribution'!$C$8:$AD$30,AB$7,FALSE)))),0)</f>
        <v>0</v>
      </c>
      <c r="AC24" s="30">
        <f>_xlfn.IFNA(IF($O24="days",$Y24*(VLOOKUP($K24,'Bed parameters'!$A$9:$I$12,9,FALSE))*$F24*(VLOOKUP($Q24,'Workforce distribution'!$C$8:$AD$30,AC$7,FALSE)),IF($Q24="n/a",(IF($P24=AC$6,$X24*$F24,0)),$X24*$F24*(VLOOKUP($Q24,'Workforce distribution'!$C$8:$AD$30,AC$7,FALSE)))),0)</f>
        <v>85410.874609566847</v>
      </c>
      <c r="AD24" s="30">
        <f>_xlfn.IFNA(IF($O24="days",$Y24*(VLOOKUP($K24,'Bed parameters'!$A$9:$I$12,9,FALSE))*$F24*(VLOOKUP($Q24,'Workforce distribution'!$C$8:$AD$30,AD$7,FALSE)),IF($Q24="n/a",(IF($P24=AD$6,$X24*$F24,0)),$X24*$F24*(VLOOKUP($Q24,'Workforce distribution'!$C$8:$AD$30,AD$7,FALSE)))),0)</f>
        <v>128116.31191435026</v>
      </c>
      <c r="AE24" s="30">
        <f>_xlfn.IFNA(IF($O24="days",$Y24*(VLOOKUP($K24,'Bed parameters'!$A$9:$I$12,9,FALSE))*$F24*(VLOOKUP($Q24,'Workforce distribution'!$C$8:$AD$30,AE$7,FALSE)),IF($Q24="n/a",(IF($P24=AE$6,$X24*$F24,0)),$X24*$F24*(VLOOKUP($Q24,'Workforce distribution'!$C$8:$AD$30,AE$7,FALSE)))),0)</f>
        <v>0</v>
      </c>
      <c r="AF24" s="30">
        <f>_xlfn.IFNA(IF($O24="days",$Y24*(VLOOKUP($K24,'Bed parameters'!$A$9:$I$12,9,FALSE))*$F24*(VLOOKUP($Q24,'Workforce distribution'!$C$8:$AD$30,AF$7,FALSE)),IF($Q24="n/a",(IF($P24=AF$6,$X24*$F24,0)),$X24*$F24*(VLOOKUP($Q24,'Workforce distribution'!$C$8:$AD$30,AF$7,FALSE)))),0)</f>
        <v>0</v>
      </c>
      <c r="AG24" s="30">
        <f>_xlfn.IFNA(IF($O24="days",$Y24*(VLOOKUP($K24,'Bed parameters'!$A$9:$I$12,9,FALSE))*$F24*(VLOOKUP($Q24,'Workforce distribution'!$C$8:$AD$30,AG$7,FALSE)),IF($Q24="n/a",(IF($P24=AG$6,$X24*$F24,0)),$X24*$F24*(VLOOKUP($Q24,'Workforce distribution'!$C$8:$AD$30,AG$7,FALSE)))),0)</f>
        <v>0</v>
      </c>
      <c r="AH24" s="30">
        <f>_xlfn.IFNA(IF($O24="days",$Y24*(VLOOKUP($K24,'Bed parameters'!$A$9:$I$12,9,FALSE))*$F24*(VLOOKUP($Q24,'Workforce distribution'!$C$8:$AD$30,AH$7,FALSE)),IF($Q24="n/a",(IF($P24=AH$6,$X24*$F24,0)),$X24*$F24*(VLOOKUP($Q24,'Workforce distribution'!$C$8:$AD$30,AH$7,FALSE)))),0)</f>
        <v>0</v>
      </c>
      <c r="AI24" s="30">
        <f>_xlfn.IFNA(IF($O24="days",$Y24*(VLOOKUP($K24,'Bed parameters'!$A$9:$I$12,9,FALSE))*$F24*(VLOOKUP($Q24,'Workforce distribution'!$C$8:$AD$30,AI$7,FALSE)),IF($Q24="n/a",(IF($P24=AI$6,$X24*$F24,0)),$X24*$F24*(VLOOKUP($Q24,'Workforce distribution'!$C$8:$AD$30,AI$7,FALSE)))),0)</f>
        <v>0</v>
      </c>
      <c r="AJ24" s="30">
        <f>_xlfn.IFNA(IF($O24="days",$Y24*(VLOOKUP($K24,'Bed parameters'!$A$9:$I$12,9,FALSE))*$F24*(VLOOKUP($Q24,'Workforce distribution'!$C$8:$AD$30,AJ$7,FALSE)),IF($Q24="n/a",(IF($P24=AJ$6,$X24*$F24,0)),$X24*$F24*(VLOOKUP($Q24,'Workforce distribution'!$C$8:$AD$30,AJ$7,FALSE)))),0)</f>
        <v>0</v>
      </c>
      <c r="AK24" s="30">
        <f>_xlfn.IFNA(IF($O24="days",$Y24*(VLOOKUP($K24,'Bed parameters'!$A$9:$I$12,9,FALSE))*$F24*(VLOOKUP($Q24,'Workforce distribution'!$C$8:$AD$30,AK$7,FALSE)),IF($Q24="n/a",(IF($P24=AK$6,$X24*$F24,0)),$X24*$F24*(VLOOKUP($Q24,'Workforce distribution'!$C$8:$AD$30,AK$7,FALSE)))),0)</f>
        <v>0</v>
      </c>
      <c r="AL24" s="30">
        <f>_xlfn.IFNA(IF($O24="days",$Y24*(VLOOKUP($K24,'Bed parameters'!$A$9:$I$12,9,FALSE))*$F24*(VLOOKUP($Q24,'Workforce distribution'!$C$8:$AD$30,AL$7,FALSE)),IF($Q24="n/a",(IF($P24=AL$6,$X24*$F24,0)),$X24*$F24*(VLOOKUP($Q24,'Workforce distribution'!$C$8:$AD$30,AL$7,FALSE)))),0)</f>
        <v>0</v>
      </c>
      <c r="AM24" s="30">
        <f>_xlfn.IFNA(IF($O24="days",$Y24*(VLOOKUP($K24,'Bed parameters'!$A$9:$I$12,9,FALSE))*$F24*(VLOOKUP($Q24,'Workforce distribution'!$C$8:$AD$30,AM$7,FALSE)),IF($Q24="n/a",(IF($P24=AM$6,$X24*$F24,0)),$X24*$F24*(VLOOKUP($Q24,'Workforce distribution'!$C$8:$AD$30,AM$7,FALSE)))),0)</f>
        <v>0</v>
      </c>
      <c r="AN24" s="30">
        <f>_xlfn.IFNA(IF($O24="days",$Y24*(VLOOKUP($K24,'Bed parameters'!$A$9:$I$12,9,FALSE))*$F24*(VLOOKUP($Q24,'Workforce distribution'!$C$8:$AD$30,AN$7,FALSE)),IF($Q24="n/a",(IF($P24=AN$6,$X24*$F24,0)),$X24*$F24*(VLOOKUP($Q24,'Workforce distribution'!$C$8:$AD$30,AN$7,FALSE)))),0)</f>
        <v>0</v>
      </c>
      <c r="AO24" s="30">
        <f>_xlfn.IFNA(IF($O24="days",$Y24*(VLOOKUP($K24,'Bed parameters'!$A$9:$I$12,9,FALSE))*$F24*(VLOOKUP($Q24,'Workforce distribution'!$C$8:$AD$30,AO$7,FALSE)),IF($Q24="n/a",(IF($P24=AO$6,$X24*$F24,0)),$X24*$F24*(VLOOKUP($Q24,'Workforce distribution'!$C$8:$AD$30,AO$7,FALSE)))),0)</f>
        <v>0</v>
      </c>
      <c r="AP24" s="30">
        <f>_xlfn.IFNA(IF($O24="days",$Y24*(VLOOKUP($K24,'Bed parameters'!$A$9:$I$12,9,FALSE))*$F24*(VLOOKUP($Q24,'Workforce distribution'!$C$8:$AD$30,AP$7,FALSE)),IF($Q24="n/a",(IF($P24=AP$6,$X24*$F24,0)),$X24*$F24*(VLOOKUP($Q24,'Workforce distribution'!$C$8:$AD$30,AP$7,FALSE)))),0)</f>
        <v>0</v>
      </c>
      <c r="AQ24" s="30">
        <f>_xlfn.IFNA(IF($O24="days",$Y24*(VLOOKUP($K24,'Bed parameters'!$A$9:$I$12,9,FALSE))*$F24*(VLOOKUP($Q24,'Workforce distribution'!$C$8:$AD$30,AQ$7,FALSE)),IF($Q24="n/a",(IF($P24=AQ$6,$X24*$F24,0)),$X24*$F24*(VLOOKUP($Q24,'Workforce distribution'!$C$8:$AD$30,AQ$7,FALSE)))),0)</f>
        <v>0</v>
      </c>
      <c r="AR24" s="30">
        <f>_xlfn.IFNA(IF($O24="days",$Y24*(VLOOKUP($K24,'Bed parameters'!$A$9:$I$12,9,FALSE))*$F24*(VLOOKUP($Q24,'Workforce distribution'!$C$8:$AD$30,AR$7,FALSE)),IF($Q24="n/a",(IF($P24=AR$6,$X24*$F24,0)),$X24*$F24*(VLOOKUP($Q24,'Workforce distribution'!$C$8:$AD$30,AR$7,FALSE)))),0)</f>
        <v>0</v>
      </c>
      <c r="AS24" s="30">
        <f>_xlfn.IFNA(IF($O24="days",$Y24*(VLOOKUP($K24,'Bed parameters'!$A$9:$I$12,9,FALSE))*$F24*(VLOOKUP($Q24,'Workforce distribution'!$C$8:$AD$30,AS$7,FALSE)),IF($Q24="n/a",(IF($P24=AS$6,$X24*$F24,0)),$X24*$F24*(VLOOKUP($Q24,'Workforce distribution'!$C$8:$AD$30,AS$7,FALSE)))),0)</f>
        <v>0</v>
      </c>
      <c r="AT24" s="30">
        <f>_xlfn.IFNA(IF($O24="days",$Y24*(VLOOKUP($K24,'Bed parameters'!$A$9:$I$12,9,FALSE))*$F24*(VLOOKUP($Q24,'Workforce distribution'!$C$8:$AD$30,AT$7,FALSE)),IF($Q24="n/a",(IF($P24=AT$6,$X24*$F24,0)),$X24*$F24*(VLOOKUP($Q24,'Workforce distribution'!$C$8:$AD$30,AT$7,FALSE)))),0)</f>
        <v>0</v>
      </c>
      <c r="AU24" s="30">
        <f>_xlfn.IFNA(IF($O24="days",$Y24*(VLOOKUP($K24,'Bed parameters'!$A$9:$I$12,9,FALSE))*$F24*(VLOOKUP($Q24,'Workforce distribution'!$C$8:$AD$30,AU$7,FALSE)),IF($Q24="n/a",(IF($P24=AU$6,$X24*$F24,0)),$X24*$F24*(VLOOKUP($Q24,'Workforce distribution'!$C$8:$AD$30,AU$7,FALSE)))),0)</f>
        <v>0</v>
      </c>
      <c r="AV24" s="30">
        <f>_xlfn.IFNA(IF($O24="days",$Y24*(VLOOKUP($K24,'Bed parameters'!$A$9:$I$12,9,FALSE))*$F24*(VLOOKUP($Q24,'Workforce distribution'!$C$8:$AD$30,AV$7,FALSE)),IF($Q24="n/a",(IF($P24=AV$6,$X24*$F24,0)),$X24*$F24*(VLOOKUP($Q24,'Workforce distribution'!$C$8:$AD$30,AV$7,FALSE)))),0)</f>
        <v>0</v>
      </c>
      <c r="AW24" s="30">
        <f>_xlfn.IFNA(IF($O24="days",$Y24*(VLOOKUP($K24,'Bed parameters'!$A$9:$I$12,9,FALSE))*$F24*(VLOOKUP($Q24,'Workforce distribution'!$C$8:$AD$30,AW$7,FALSE)),IF($Q24="n/a",(IF($P24=AW$6,$X24*$F24,0)),$X24*$F24*(VLOOKUP($Q24,'Workforce distribution'!$C$8:$AD$30,AW$7,FALSE)))),0)</f>
        <v>0</v>
      </c>
      <c r="AX24" s="30">
        <f>_xlfn.IFNA(IF($O24="days",$Y24*(VLOOKUP($K24,'Bed parameters'!$A$9:$I$12,9,FALSE))*$F24*(VLOOKUP($Q24,'Workforce distribution'!$C$8:$AD$30,AX$7,FALSE)),IF($Q24="n/a",(IF($P24=AX$6,$X24*$F24,0)),$X24*$F24*(VLOOKUP($Q24,'Workforce distribution'!$C$8:$AD$30,AX$7,FALSE)))),0)</f>
        <v>0</v>
      </c>
      <c r="AY24" s="30">
        <f>_xlfn.IFNA(IF($O24="days",$Y24*(VLOOKUP($K24,'Bed parameters'!$A$9:$I$12,9,FALSE))*$F24*(VLOOKUP($Q24,'Workforce distribution'!$C$8:$AD$30,AY$7,FALSE)),IF($Q24="n/a",(IF($P24=AY$6,$X24*$F24,0)),$X24*$F24*(VLOOKUP($Q24,'Workforce distribution'!$C$8:$AD$30,AY$7,FALSE)))),0)</f>
        <v>0</v>
      </c>
      <c r="AZ24" s="30">
        <f>_xlfn.IFNA(IF($O24="days",$Y24*(VLOOKUP($K24,'Bed parameters'!$A$9:$I$12,9,FALSE))*$F24*(VLOOKUP($Q24,'Workforce distribution'!$C$8:$AD$30,AZ$7,FALSE)),IF($Q24="n/a",(IF($P24=AZ$6,$X24*$F24,0)),$X24*$F24*(VLOOKUP($Q24,'Workforce distribution'!$C$8:$AD$30,AZ$7,FALSE)))),0)</f>
        <v>0</v>
      </c>
      <c r="BA24" s="30">
        <f>_xlfn.IFNA(IF($O24="days",$Y24*(VLOOKUP($K24,'Bed parameters'!$A$9:$I$12,9,FALSE))*$F24*(VLOOKUP($Q24,'Workforce distribution'!$C$8:$AD$30,BA$7,FALSE)),IF($Q24="n/a",(IF($P24=BA$6,$X24*$F24,0)),$X24*$F24*(VLOOKUP($Q24,'Workforce distribution'!$C$8:$AD$30,BA$7,FALSE)))),0)</f>
        <v>0</v>
      </c>
      <c r="BB24" s="30">
        <f>_xlfn.IFNA(IF($O24="days",$Y24*(VLOOKUP($K24,'Bed parameters'!$A$9:$I$12,9,FALSE))*$F24*(VLOOKUP($Q24,'Workforce distribution'!$C$8:$AD$30,BB$7,FALSE)),IF($Q24="n/a",(IF($P24=BB$6,$X24*$F24,0)),$X24*$F24*(VLOOKUP($Q24,'Workforce distribution'!$C$8:$AD$30,BB$7,FALSE)))),0)</f>
        <v>0</v>
      </c>
      <c r="BC24" s="149">
        <f t="shared" si="9"/>
        <v>194.48062785029964</v>
      </c>
      <c r="BD24" s="288">
        <f>IF($Q24="n/a",(IF('Workforce hours'!D$30=0,0,(AB24/'Workforce hours'!D$30))),(IF(VLOOKUP($Q24,'Workforce hours'!$C$8:$AD$30,BD$7,FALSE)=0,0,(AB24/(VLOOKUP($Q24,'Workforce hours'!$C$8:$AD$30,BD$7,FALSE))))))</f>
        <v>0</v>
      </c>
      <c r="BE24" s="288">
        <f>IF($Q24="n/a",(IF('Workforce hours'!E$30=0,0,(AC24/'Workforce hours'!E$30))),(IF(VLOOKUP($Q24,'Workforce hours'!$C$8:$AD$30,BE$7,FALSE)=0,0,(AC24/(VLOOKUP($Q24,'Workforce hours'!$C$8:$AD$30,BE$7,FALSE))))))</f>
        <v>66.364315935949378</v>
      </c>
      <c r="BF24" s="288">
        <f>IF($Q24="n/a",(IF('Workforce hours'!F$30=0,0,(AD24/'Workforce hours'!F$30))),(IF(VLOOKUP($Q24,'Workforce hours'!$C$8:$AD$30,BF$7,FALSE)=0,0,(AD24/(VLOOKUP($Q24,'Workforce hours'!$C$8:$AD$30,BF$7,FALSE))))))</f>
        <v>128.11631191435026</v>
      </c>
      <c r="BG24" s="288">
        <f>IF($Q24="n/a",(IF('Workforce hours'!G$30=0,0,(AE24/'Workforce hours'!G$30))),(IF(VLOOKUP($Q24,'Workforce hours'!$C$8:$AD$30,BG$7,FALSE)=0,0,(AE24/(VLOOKUP($Q24,'Workforce hours'!$C$8:$AD$30,BG$7,FALSE))))))</f>
        <v>0</v>
      </c>
      <c r="BH24" s="288">
        <f>IF($Q24="n/a",(IF('Workforce hours'!H$30=0,0,(AF24/'Workforce hours'!H$30))),(IF(VLOOKUP($Q24,'Workforce hours'!$C$8:$AD$30,BH$7,FALSE)=0,0,(AF24/(VLOOKUP($Q24,'Workforce hours'!$C$8:$AD$30,BH$7,FALSE))))))</f>
        <v>0</v>
      </c>
      <c r="BI24" s="288">
        <f>IF($Q24="n/a",(IF('Workforce hours'!I$30=0,0,(AG24/'Workforce hours'!I$30))),(IF(VLOOKUP($Q24,'Workforce hours'!$C$8:$AD$30,BI$7,FALSE)=0,0,(AG24/(VLOOKUP($Q24,'Workforce hours'!$C$8:$AD$30,BI$7,FALSE))))))</f>
        <v>0</v>
      </c>
      <c r="BJ24" s="288">
        <f>IF($Q24="n/a",(IF('Workforce hours'!J$30=0,0,(AH24/'Workforce hours'!J$30))),(IF(VLOOKUP($Q24,'Workforce hours'!$C$8:$AD$30,BJ$7,FALSE)=0,0,(AH24/(VLOOKUP($Q24,'Workforce hours'!$C$8:$AD$30,BJ$7,FALSE))))))</f>
        <v>0</v>
      </c>
      <c r="BK24" s="288">
        <f>IF($Q24="n/a",(IF('Workforce hours'!K$30=0,0,(AI24/'Workforce hours'!K$30))),(IF(VLOOKUP($Q24,'Workforce hours'!$C$8:$AD$30,BK$7,FALSE)=0,0,(AI24/(VLOOKUP($Q24,'Workforce hours'!$C$8:$AD$30,BK$7,FALSE))))))</f>
        <v>0</v>
      </c>
      <c r="BL24" s="288">
        <f>IF($Q24="n/a",(IF('Workforce hours'!L$30=0,0,(AJ24/'Workforce hours'!L$30))),(IF(VLOOKUP($Q24,'Workforce hours'!$C$8:$AD$30,BL$7,FALSE)=0,0,(AJ24/(VLOOKUP($Q24,'Workforce hours'!$C$8:$AD$30,BL$7,FALSE))))))</f>
        <v>0</v>
      </c>
      <c r="BM24" s="288">
        <f>IF($Q24="n/a",(IF('Workforce hours'!M$30=0,0,(AK24/'Workforce hours'!M$30))),(IF(VLOOKUP($Q24,'Workforce hours'!$C$8:$AD$30,BM$7,FALSE)=0,0,(AK24/(VLOOKUP($Q24,'Workforce hours'!$C$8:$AD$30,BM$7,FALSE))))))</f>
        <v>0</v>
      </c>
      <c r="BN24" s="288">
        <f>IF($Q24="n/a",(IF('Workforce hours'!N$30=0,0,(AL24/'Workforce hours'!N$30))),(IF(VLOOKUP($Q24,'Workforce hours'!$C$8:$AD$30,BN$7,FALSE)=0,0,(AL24/(VLOOKUP($Q24,'Workforce hours'!$C$8:$AD$30,BN$7,FALSE))))))</f>
        <v>0</v>
      </c>
      <c r="BO24" s="288">
        <f>IF($Q24="n/a",(IF('Workforce hours'!O$30=0,0,(AM24/'Workforce hours'!O$30))),(IF(VLOOKUP($Q24,'Workforce hours'!$C$8:$AD$30,BO$7,FALSE)=0,0,(AM24/(VLOOKUP($Q24,'Workforce hours'!$C$8:$AD$30,BO$7,FALSE))))))</f>
        <v>0</v>
      </c>
      <c r="BP24" s="288">
        <f>IF($Q24="n/a",(IF('Workforce hours'!P$30=0,0,(AN24/'Workforce hours'!P$30))),(IF(VLOOKUP($Q24,'Workforce hours'!$C$8:$AD$30,BP$7,FALSE)=0,0,(AN24/(VLOOKUP($Q24,'Workforce hours'!$C$8:$AD$30,BP$7,FALSE))))))</f>
        <v>0</v>
      </c>
      <c r="BQ24" s="288">
        <f>IF($Q24="n/a",(IF('Workforce hours'!Q$30=0,0,(AO24/'Workforce hours'!Q$30))),(IF(VLOOKUP($Q24,'Workforce hours'!$C$8:$AD$30,BQ$7,FALSE)=0,0,(AO24/(VLOOKUP($Q24,'Workforce hours'!$C$8:$AD$30,BQ$7,FALSE))))))</f>
        <v>0</v>
      </c>
      <c r="BR24" s="288">
        <f>IF($Q24="n/a",(IF('Workforce hours'!R$30=0,0,(AP24/'Workforce hours'!R$30))),(IF(VLOOKUP($Q24,'Workforce hours'!$C$8:$AD$30,BR$7,FALSE)=0,0,(AP24/(VLOOKUP($Q24,'Workforce hours'!$C$8:$AD$30,BR$7,FALSE))))))</f>
        <v>0</v>
      </c>
      <c r="BS24" s="288">
        <f>IF($Q24="n/a",(IF('Workforce hours'!S$30=0,0,(AQ24/'Workforce hours'!S$30))),(IF(VLOOKUP($Q24,'Workforce hours'!$C$8:$AD$30,BS$7,FALSE)=0,0,(AQ24/(VLOOKUP($Q24,'Workforce hours'!$C$8:$AD$30,BS$7,FALSE))))))</f>
        <v>0</v>
      </c>
      <c r="BT24" s="288">
        <f>IF($Q24="n/a",(IF('Workforce hours'!T$30=0,0,(AR24/'Workforce hours'!T$30))),(IF(VLOOKUP($Q24,'Workforce hours'!$C$8:$AD$30,BT$7,FALSE)=0,0,(AR24/(VLOOKUP($Q24,'Workforce hours'!$C$8:$AD$30,BT$7,FALSE))))))</f>
        <v>0</v>
      </c>
      <c r="BU24" s="288">
        <f>IF($Q24="n/a",(IF('Workforce hours'!U$30=0,0,(AS24/'Workforce hours'!U$30))),(IF(VLOOKUP($Q24,'Workforce hours'!$C$8:$AD$30,BU$7,FALSE)=0,0,(AS24/(VLOOKUP($Q24,'Workforce hours'!$C$8:$AD$30,BU$7,FALSE))))))</f>
        <v>0</v>
      </c>
      <c r="BV24" s="288">
        <f>IF($Q24="n/a",(IF('Workforce hours'!V$30=0,0,(AT24/'Workforce hours'!V$30))),(IF(VLOOKUP($Q24,'Workforce hours'!$C$8:$AD$30,BV$7,FALSE)=0,0,(AT24/(VLOOKUP($Q24,'Workforce hours'!$C$8:$AD$30,BV$7,FALSE))))))</f>
        <v>0</v>
      </c>
      <c r="BW24" s="288">
        <f>IF($Q24="n/a",(IF('Workforce hours'!W$30=0,0,(AU24/'Workforce hours'!W$30))),(IF(VLOOKUP($Q24,'Workforce hours'!$C$8:$AD$30,BW$7,FALSE)=0,0,(AU24/(VLOOKUP($Q24,'Workforce hours'!$C$8:$AD$30,BW$7,FALSE))))))</f>
        <v>0</v>
      </c>
      <c r="BX24" s="288">
        <f>IF($Q24="n/a",(IF('Workforce hours'!X$30=0,0,(AV24/'Workforce hours'!X$30))),(IF(VLOOKUP($Q24,'Workforce hours'!$C$8:$AD$30,BX$7,FALSE)=0,0,(AV24/(VLOOKUP($Q24,'Workforce hours'!$C$8:$AD$30,BX$7,FALSE))))))</f>
        <v>0</v>
      </c>
      <c r="BY24" s="288">
        <f>IF($Q24="n/a",(IF('Workforce hours'!Y$30=0,0,(AW24/'Workforce hours'!Y$30))),(IF(VLOOKUP($Q24,'Workforce hours'!$C$8:$AD$30,BY$7,FALSE)=0,0,(AW24/(VLOOKUP($Q24,'Workforce hours'!$C$8:$AD$30,BY$7,FALSE))))))</f>
        <v>0</v>
      </c>
      <c r="BZ24" s="288">
        <f>IF($Q24="n/a",(IF('Workforce hours'!Z$30=0,0,(AX24/'Workforce hours'!Z$30))),(IF(VLOOKUP($Q24,'Workforce hours'!$C$8:$AD$30,BZ$7,FALSE)=0,0,(AX24/(VLOOKUP($Q24,'Workforce hours'!$C$8:$AD$30,BZ$7,FALSE))))))</f>
        <v>0</v>
      </c>
      <c r="CA24" s="288">
        <f>IF($Q24="n/a",(IF('Workforce hours'!AA$30=0,0,(AY24/'Workforce hours'!AA$30))),(IF(VLOOKUP($Q24,'Workforce hours'!$C$8:$AD$30,CA$7,FALSE)=0,0,(AY24/(VLOOKUP($Q24,'Workforce hours'!$C$8:$AD$30,CA$7,FALSE))))))</f>
        <v>0</v>
      </c>
      <c r="CB24" s="288">
        <f>IF($Q24="n/a",(IF('Workforce hours'!AB$30=0,0,(AZ24/'Workforce hours'!AB$30))),(IF(VLOOKUP($Q24,'Workforce hours'!$C$8:$AD$30,CB$7,FALSE)=0,0,(AZ24/(VLOOKUP($Q24,'Workforce hours'!$C$8:$AD$30,CB$7,FALSE))))))</f>
        <v>0</v>
      </c>
      <c r="CC24" s="288">
        <f>IF($Q24="n/a",(IF('Workforce hours'!AC$30=0,0,(BA24/'Workforce hours'!AC$30))),(IF(VLOOKUP($Q24,'Workforce hours'!$C$8:$AD$30,CC$7,FALSE)=0,0,(BA24/(VLOOKUP($Q24,'Workforce hours'!$C$8:$AD$30,CC$7,FALSE))))))</f>
        <v>0</v>
      </c>
      <c r="CD24" s="288">
        <f>IF($Q24="n/a",(IF('Workforce hours'!AD$30=0,0,(BB24/'Workforce hours'!AD$30))),(IF(VLOOKUP($Q24,'Workforce hours'!$C$8:$AD$30,CD$7,FALSE)=0,0,(BB24/(VLOOKUP($Q24,'Workforce hours'!$C$8:$AD$30,CD$7,FALSE))))))</f>
        <v>0</v>
      </c>
      <c r="CE24" s="289">
        <f t="shared" si="10"/>
        <v>0</v>
      </c>
      <c r="CF24" s="290">
        <f>BD24*'Workforce costs'!B$9*(1+'Workforce costs'!B$10)*(1+'Workforce costs'!B$11)</f>
        <v>0</v>
      </c>
      <c r="CG24" s="290">
        <f>BE24*'Workforce costs'!C$9*(1+'Workforce costs'!C$10)*(1+'Workforce costs'!C$11)</f>
        <v>0</v>
      </c>
      <c r="CH24" s="290">
        <f>BF24*'Workforce costs'!D$9*(1+'Workforce costs'!D$10)*(1+'Workforce costs'!D$11)</f>
        <v>0</v>
      </c>
      <c r="CI24" s="290">
        <f>BG24*'Workforce costs'!E$9*(1+'Workforce costs'!E$10)*(1+'Workforce costs'!E$11)</f>
        <v>0</v>
      </c>
      <c r="CJ24" s="290">
        <f>BH24*'Workforce costs'!F$9*(1+'Workforce costs'!F$10)*(1+'Workforce costs'!F$11)</f>
        <v>0</v>
      </c>
      <c r="CK24" s="290">
        <f>BI24*'Workforce costs'!G$9*(1+'Workforce costs'!G$10)*(1+'Workforce costs'!G$11)</f>
        <v>0</v>
      </c>
      <c r="CL24" s="290">
        <f>BJ24*'Workforce costs'!H$9*(1+'Workforce costs'!H$10)*(1+'Workforce costs'!H$11)</f>
        <v>0</v>
      </c>
      <c r="CM24" s="290">
        <f>BK24*'Workforce costs'!I$9*(1+'Workforce costs'!I$10)*(1+'Workforce costs'!I$11)</f>
        <v>0</v>
      </c>
      <c r="CN24" s="290">
        <f>BL24*'Workforce costs'!J$9*(1+'Workforce costs'!J$10)*(1+'Workforce costs'!J$11)</f>
        <v>0</v>
      </c>
      <c r="CO24" s="290">
        <f>BM24*'Workforce costs'!K$9*(1+'Workforce costs'!K$10)*(1+'Workforce costs'!K$11)</f>
        <v>0</v>
      </c>
      <c r="CP24" s="290">
        <f>BN24*'Workforce costs'!L$9*(1+'Workforce costs'!L$10)*(1+'Workforce costs'!L$11)</f>
        <v>0</v>
      </c>
      <c r="CQ24" s="290">
        <f>BO24*'Workforce costs'!M$9*(1+'Workforce costs'!M$10)*(1+'Workforce costs'!M$11)</f>
        <v>0</v>
      </c>
      <c r="CR24" s="290">
        <f>BP24*'Workforce costs'!N$9*(1+'Workforce costs'!N$10)*(1+'Workforce costs'!N$11)</f>
        <v>0</v>
      </c>
      <c r="CS24" s="290">
        <f>BQ24*'Workforce costs'!O$9*(1+'Workforce costs'!O$10)*(1+'Workforce costs'!O$11)</f>
        <v>0</v>
      </c>
      <c r="CT24" s="290">
        <f>BR24*'Workforce costs'!P$9*(1+'Workforce costs'!P$10)*(1+'Workforce costs'!P$11)</f>
        <v>0</v>
      </c>
      <c r="CU24" s="290">
        <f>BS24*'Workforce costs'!Q$9*(1+'Workforce costs'!Q$10)*(1+'Workforce costs'!Q$11)</f>
        <v>0</v>
      </c>
      <c r="CV24" s="290">
        <f>BT24*'Workforce costs'!R$9*(1+'Workforce costs'!R$10)*(1+'Workforce costs'!R$11)</f>
        <v>0</v>
      </c>
      <c r="CW24" s="290">
        <f>BU24*'Workforce costs'!S$9*(1+'Workforce costs'!S$10)*(1+'Workforce costs'!S$11)</f>
        <v>0</v>
      </c>
      <c r="CX24" s="290">
        <f>BV24*'Workforce costs'!T$9*(1+'Workforce costs'!T$10)*(1+'Workforce costs'!T$11)</f>
        <v>0</v>
      </c>
      <c r="CY24" s="290">
        <f>BW24*'Workforce costs'!U$9*(1+'Workforce costs'!U$10)*(1+'Workforce costs'!U$11)</f>
        <v>0</v>
      </c>
      <c r="CZ24" s="290">
        <f>BX24*'Workforce costs'!V$9*(1+'Workforce costs'!V$10)*(1+'Workforce costs'!V$11)</f>
        <v>0</v>
      </c>
      <c r="DA24" s="290">
        <f>BY24*'Workforce costs'!W$9*(1+'Workforce costs'!W$10)*(1+'Workforce costs'!W$11)</f>
        <v>0</v>
      </c>
      <c r="DB24" s="290">
        <f>BZ24*'Workforce costs'!X$9*(1+'Workforce costs'!X$10)*(1+'Workforce costs'!X$11)</f>
        <v>0</v>
      </c>
      <c r="DC24" s="290">
        <f>CA24*'Workforce costs'!Y$9*(1+'Workforce costs'!Y$10)*(1+'Workforce costs'!Y$11)</f>
        <v>0</v>
      </c>
      <c r="DD24" s="290">
        <f>CB24*'Workforce costs'!Z$9*(1+'Workforce costs'!Z$10)*(1+'Workforce costs'!Z$11)</f>
        <v>0</v>
      </c>
      <c r="DE24" s="290">
        <f>CC24*'Workforce costs'!AA$9*(1+'Workforce costs'!AA$10)*(1+'Workforce costs'!AA$11)</f>
        <v>0</v>
      </c>
      <c r="DF24" s="290">
        <f>CD24*'Workforce costs'!AB$9*(1+'Workforce costs'!AB$10)*(1+'Workforce costs'!AB$11)</f>
        <v>0</v>
      </c>
    </row>
    <row r="25" spans="1:110" x14ac:dyDescent="0.3">
      <c r="A25" s="2" t="str">
        <f>Outputs!$A$4</f>
        <v>Australia</v>
      </c>
      <c r="B25" s="2" t="str">
        <f t="shared" si="3"/>
        <v>Australia ALL</v>
      </c>
      <c r="C25" s="30">
        <f>VLOOKUP($B25,Populations!$D$15:$H$1920,3,FALSE)</f>
        <v>26648878</v>
      </c>
      <c r="D25" s="255">
        <f>IF(OR($H25="General pop",$H25="Schools",$H25="Workplace",$H25="Skills Training",$H25="Digital Supports"),1,VLOOKUP($B25,Populations!$D$15:$H$1920,5,FALSE))</f>
        <v>1</v>
      </c>
      <c r="E25" s="88">
        <f>VLOOKUP(I25,Epidemiology!$C$10:$H$47,6,FALSE)</f>
        <v>6410.0916075766363</v>
      </c>
      <c r="F25" s="102" t="str">
        <f>'Care profiles'!R26</f>
        <v>n/a</v>
      </c>
      <c r="G25" s="15" t="str">
        <f>'Care profiles'!A26</f>
        <v>ALL</v>
      </c>
      <c r="H25" s="15" t="str">
        <f>'Care profiles'!B26</f>
        <v>Schools</v>
      </c>
      <c r="I25" s="15" t="str">
        <f>'Care profiles'!C26</f>
        <v>Schools</v>
      </c>
      <c r="J25" s="15" t="str">
        <f>'Care profiles'!D26</f>
        <v>Care profile</v>
      </c>
      <c r="K25" s="15" t="str">
        <f>'Care profiles'!E26</f>
        <v>Enhancing Protective Factors and Promoting General Wellbeing</v>
      </c>
      <c r="L25" s="104">
        <f>'Care profiles'!F26</f>
        <v>1</v>
      </c>
      <c r="M25" s="15" t="str">
        <f>'Care profiles'!G26</f>
        <v>n/a</v>
      </c>
      <c r="N25" s="15" t="str">
        <f>'Care profiles'!H26</f>
        <v>n/a</v>
      </c>
      <c r="O25" s="15" t="str">
        <f>'Care profiles'!I26</f>
        <v>n/a</v>
      </c>
      <c r="P25" s="15" t="str">
        <f>'Care profiles'!J26</f>
        <v>n/a</v>
      </c>
      <c r="Q25" s="15" t="str">
        <f>'Care profiles'!K26</f>
        <v>n/a</v>
      </c>
      <c r="R25" s="15" t="str">
        <f>'Care profiles'!M26</f>
        <v>N</v>
      </c>
      <c r="S25" s="15" t="str">
        <f>'Care profiles'!O26</f>
        <v>Y</v>
      </c>
      <c r="T25" s="15" t="str">
        <f>'Care profiles'!Q26</f>
        <v>N</v>
      </c>
      <c r="U25" s="30">
        <f t="shared" si="4"/>
        <v>1708217.4921913366</v>
      </c>
      <c r="V25" s="30">
        <f t="shared" si="5"/>
        <v>1708217.4921913366</v>
      </c>
      <c r="W25" s="30">
        <f>IF(M25="n/a",0,IF(O25="days",V25*M25*(1+(VLOOKUP(K25,'Bed parameters'!$A$9:$G$12,7,FALSE))),V25*M25))</f>
        <v>0</v>
      </c>
      <c r="X25" s="30">
        <f t="shared" si="6"/>
        <v>0</v>
      </c>
      <c r="Y25" s="30">
        <f t="shared" si="7"/>
        <v>0</v>
      </c>
      <c r="Z25" s="113">
        <f>_xlfn.IFNA(Y25/((VLOOKUP(K25,'Bed parameters'!$A$9:$G$12,3,FALSE))*(VLOOKUP(K25,'Bed parameters'!$A$9:$G$12,5,FALSE))),0)</f>
        <v>0</v>
      </c>
      <c r="AA25" s="30">
        <f t="shared" si="8"/>
        <v>0</v>
      </c>
      <c r="AB25" s="30">
        <f>_xlfn.IFNA(IF($O25="days",$Y25*(VLOOKUP($K25,'Bed parameters'!$A$9:$I$12,9,FALSE))*$F25*(VLOOKUP($Q25,'Workforce distribution'!$C$8:$AD$30,AB$7,FALSE)),IF($Q25="n/a",(IF($P25=AB$6,$X25*$F25,0)),$X25*$F25*(VLOOKUP($Q25,'Workforce distribution'!$C$8:$AD$30,AB$7,FALSE)))),0)</f>
        <v>0</v>
      </c>
      <c r="AC25" s="30">
        <f>_xlfn.IFNA(IF($O25="days",$Y25*(VLOOKUP($K25,'Bed parameters'!$A$9:$I$12,9,FALSE))*$F25*(VLOOKUP($Q25,'Workforce distribution'!$C$8:$AD$30,AC$7,FALSE)),IF($Q25="n/a",(IF($P25=AC$6,$X25*$F25,0)),$X25*$F25*(VLOOKUP($Q25,'Workforce distribution'!$C$8:$AD$30,AC$7,FALSE)))),0)</f>
        <v>0</v>
      </c>
      <c r="AD25" s="30">
        <f>_xlfn.IFNA(IF($O25="days",$Y25*(VLOOKUP($K25,'Bed parameters'!$A$9:$I$12,9,FALSE))*$F25*(VLOOKUP($Q25,'Workforce distribution'!$C$8:$AD$30,AD$7,FALSE)),IF($Q25="n/a",(IF($P25=AD$6,$X25*$F25,0)),$X25*$F25*(VLOOKUP($Q25,'Workforce distribution'!$C$8:$AD$30,AD$7,FALSE)))),0)</f>
        <v>0</v>
      </c>
      <c r="AE25" s="30">
        <f>_xlfn.IFNA(IF($O25="days",$Y25*(VLOOKUP($K25,'Bed parameters'!$A$9:$I$12,9,FALSE))*$F25*(VLOOKUP($Q25,'Workforce distribution'!$C$8:$AD$30,AE$7,FALSE)),IF($Q25="n/a",(IF($P25=AE$6,$X25*$F25,0)),$X25*$F25*(VLOOKUP($Q25,'Workforce distribution'!$C$8:$AD$30,AE$7,FALSE)))),0)</f>
        <v>0</v>
      </c>
      <c r="AF25" s="30">
        <f>_xlfn.IFNA(IF($O25="days",$Y25*(VLOOKUP($K25,'Bed parameters'!$A$9:$I$12,9,FALSE))*$F25*(VLOOKUP($Q25,'Workforce distribution'!$C$8:$AD$30,AF$7,FALSE)),IF($Q25="n/a",(IF($P25=AF$6,$X25*$F25,0)),$X25*$F25*(VLOOKUP($Q25,'Workforce distribution'!$C$8:$AD$30,AF$7,FALSE)))),0)</f>
        <v>0</v>
      </c>
      <c r="AG25" s="30">
        <f>_xlfn.IFNA(IF($O25="days",$Y25*(VLOOKUP($K25,'Bed parameters'!$A$9:$I$12,9,FALSE))*$F25*(VLOOKUP($Q25,'Workforce distribution'!$C$8:$AD$30,AG$7,FALSE)),IF($Q25="n/a",(IF($P25=AG$6,$X25*$F25,0)),$X25*$F25*(VLOOKUP($Q25,'Workforce distribution'!$C$8:$AD$30,AG$7,FALSE)))),0)</f>
        <v>0</v>
      </c>
      <c r="AH25" s="30">
        <f>_xlfn.IFNA(IF($O25="days",$Y25*(VLOOKUP($K25,'Bed parameters'!$A$9:$I$12,9,FALSE))*$F25*(VLOOKUP($Q25,'Workforce distribution'!$C$8:$AD$30,AH$7,FALSE)),IF($Q25="n/a",(IF($P25=AH$6,$X25*$F25,0)),$X25*$F25*(VLOOKUP($Q25,'Workforce distribution'!$C$8:$AD$30,AH$7,FALSE)))),0)</f>
        <v>0</v>
      </c>
      <c r="AI25" s="30">
        <f>_xlfn.IFNA(IF($O25="days",$Y25*(VLOOKUP($K25,'Bed parameters'!$A$9:$I$12,9,FALSE))*$F25*(VLOOKUP($Q25,'Workforce distribution'!$C$8:$AD$30,AI$7,FALSE)),IF($Q25="n/a",(IF($P25=AI$6,$X25*$F25,0)),$X25*$F25*(VLOOKUP($Q25,'Workforce distribution'!$C$8:$AD$30,AI$7,FALSE)))),0)</f>
        <v>0</v>
      </c>
      <c r="AJ25" s="30">
        <f>_xlfn.IFNA(IF($O25="days",$Y25*(VLOOKUP($K25,'Bed parameters'!$A$9:$I$12,9,FALSE))*$F25*(VLOOKUP($Q25,'Workforce distribution'!$C$8:$AD$30,AJ$7,FALSE)),IF($Q25="n/a",(IF($P25=AJ$6,$X25*$F25,0)),$X25*$F25*(VLOOKUP($Q25,'Workforce distribution'!$C$8:$AD$30,AJ$7,FALSE)))),0)</f>
        <v>0</v>
      </c>
      <c r="AK25" s="30">
        <f>_xlfn.IFNA(IF($O25="days",$Y25*(VLOOKUP($K25,'Bed parameters'!$A$9:$I$12,9,FALSE))*$F25*(VLOOKUP($Q25,'Workforce distribution'!$C$8:$AD$30,AK$7,FALSE)),IF($Q25="n/a",(IF($P25=AK$6,$X25*$F25,0)),$X25*$F25*(VLOOKUP($Q25,'Workforce distribution'!$C$8:$AD$30,AK$7,FALSE)))),0)</f>
        <v>0</v>
      </c>
      <c r="AL25" s="30">
        <f>_xlfn.IFNA(IF($O25="days",$Y25*(VLOOKUP($K25,'Bed parameters'!$A$9:$I$12,9,FALSE))*$F25*(VLOOKUP($Q25,'Workforce distribution'!$C$8:$AD$30,AL$7,FALSE)),IF($Q25="n/a",(IF($P25=AL$6,$X25*$F25,0)),$X25*$F25*(VLOOKUP($Q25,'Workforce distribution'!$C$8:$AD$30,AL$7,FALSE)))),0)</f>
        <v>0</v>
      </c>
      <c r="AM25" s="30">
        <f>_xlfn.IFNA(IF($O25="days",$Y25*(VLOOKUP($K25,'Bed parameters'!$A$9:$I$12,9,FALSE))*$F25*(VLOOKUP($Q25,'Workforce distribution'!$C$8:$AD$30,AM$7,FALSE)),IF($Q25="n/a",(IF($P25=AM$6,$X25*$F25,0)),$X25*$F25*(VLOOKUP($Q25,'Workforce distribution'!$C$8:$AD$30,AM$7,FALSE)))),0)</f>
        <v>0</v>
      </c>
      <c r="AN25" s="30">
        <f>_xlfn.IFNA(IF($O25="days",$Y25*(VLOOKUP($K25,'Bed parameters'!$A$9:$I$12,9,FALSE))*$F25*(VLOOKUP($Q25,'Workforce distribution'!$C$8:$AD$30,AN$7,FALSE)),IF($Q25="n/a",(IF($P25=AN$6,$X25*$F25,0)),$X25*$F25*(VLOOKUP($Q25,'Workforce distribution'!$C$8:$AD$30,AN$7,FALSE)))),0)</f>
        <v>0</v>
      </c>
      <c r="AO25" s="30">
        <f>_xlfn.IFNA(IF($O25="days",$Y25*(VLOOKUP($K25,'Bed parameters'!$A$9:$I$12,9,FALSE))*$F25*(VLOOKUP($Q25,'Workforce distribution'!$C$8:$AD$30,AO$7,FALSE)),IF($Q25="n/a",(IF($P25=AO$6,$X25*$F25,0)),$X25*$F25*(VLOOKUP($Q25,'Workforce distribution'!$C$8:$AD$30,AO$7,FALSE)))),0)</f>
        <v>0</v>
      </c>
      <c r="AP25" s="30">
        <f>_xlfn.IFNA(IF($O25="days",$Y25*(VLOOKUP($K25,'Bed parameters'!$A$9:$I$12,9,FALSE))*$F25*(VLOOKUP($Q25,'Workforce distribution'!$C$8:$AD$30,AP$7,FALSE)),IF($Q25="n/a",(IF($P25=AP$6,$X25*$F25,0)),$X25*$F25*(VLOOKUP($Q25,'Workforce distribution'!$C$8:$AD$30,AP$7,FALSE)))),0)</f>
        <v>0</v>
      </c>
      <c r="AQ25" s="30">
        <f>_xlfn.IFNA(IF($O25="days",$Y25*(VLOOKUP($K25,'Bed parameters'!$A$9:$I$12,9,FALSE))*$F25*(VLOOKUP($Q25,'Workforce distribution'!$C$8:$AD$30,AQ$7,FALSE)),IF($Q25="n/a",(IF($P25=AQ$6,$X25*$F25,0)),$X25*$F25*(VLOOKUP($Q25,'Workforce distribution'!$C$8:$AD$30,AQ$7,FALSE)))),0)</f>
        <v>0</v>
      </c>
      <c r="AR25" s="30">
        <f>_xlfn.IFNA(IF($O25="days",$Y25*(VLOOKUP($K25,'Bed parameters'!$A$9:$I$12,9,FALSE))*$F25*(VLOOKUP($Q25,'Workforce distribution'!$C$8:$AD$30,AR$7,FALSE)),IF($Q25="n/a",(IF($P25=AR$6,$X25*$F25,0)),$X25*$F25*(VLOOKUP($Q25,'Workforce distribution'!$C$8:$AD$30,AR$7,FALSE)))),0)</f>
        <v>0</v>
      </c>
      <c r="AS25" s="30">
        <f>_xlfn.IFNA(IF($O25="days",$Y25*(VLOOKUP($K25,'Bed parameters'!$A$9:$I$12,9,FALSE))*$F25*(VLOOKUP($Q25,'Workforce distribution'!$C$8:$AD$30,AS$7,FALSE)),IF($Q25="n/a",(IF($P25=AS$6,$X25*$F25,0)),$X25*$F25*(VLOOKUP($Q25,'Workforce distribution'!$C$8:$AD$30,AS$7,FALSE)))),0)</f>
        <v>0</v>
      </c>
      <c r="AT25" s="30">
        <f>_xlfn.IFNA(IF($O25="days",$Y25*(VLOOKUP($K25,'Bed parameters'!$A$9:$I$12,9,FALSE))*$F25*(VLOOKUP($Q25,'Workforce distribution'!$C$8:$AD$30,AT$7,FALSE)),IF($Q25="n/a",(IF($P25=AT$6,$X25*$F25,0)),$X25*$F25*(VLOOKUP($Q25,'Workforce distribution'!$C$8:$AD$30,AT$7,FALSE)))),0)</f>
        <v>0</v>
      </c>
      <c r="AU25" s="30">
        <f>_xlfn.IFNA(IF($O25="days",$Y25*(VLOOKUP($K25,'Bed parameters'!$A$9:$I$12,9,FALSE))*$F25*(VLOOKUP($Q25,'Workforce distribution'!$C$8:$AD$30,AU$7,FALSE)),IF($Q25="n/a",(IF($P25=AU$6,$X25*$F25,0)),$X25*$F25*(VLOOKUP($Q25,'Workforce distribution'!$C$8:$AD$30,AU$7,FALSE)))),0)</f>
        <v>0</v>
      </c>
      <c r="AV25" s="30">
        <f>_xlfn.IFNA(IF($O25="days",$Y25*(VLOOKUP($K25,'Bed parameters'!$A$9:$I$12,9,FALSE))*$F25*(VLOOKUP($Q25,'Workforce distribution'!$C$8:$AD$30,AV$7,FALSE)),IF($Q25="n/a",(IF($P25=AV$6,$X25*$F25,0)),$X25*$F25*(VLOOKUP($Q25,'Workforce distribution'!$C$8:$AD$30,AV$7,FALSE)))),0)</f>
        <v>0</v>
      </c>
      <c r="AW25" s="30">
        <f>_xlfn.IFNA(IF($O25="days",$Y25*(VLOOKUP($K25,'Bed parameters'!$A$9:$I$12,9,FALSE))*$F25*(VLOOKUP($Q25,'Workforce distribution'!$C$8:$AD$30,AW$7,FALSE)),IF($Q25="n/a",(IF($P25=AW$6,$X25*$F25,0)),$X25*$F25*(VLOOKUP($Q25,'Workforce distribution'!$C$8:$AD$30,AW$7,FALSE)))),0)</f>
        <v>0</v>
      </c>
      <c r="AX25" s="30">
        <f>_xlfn.IFNA(IF($O25="days",$Y25*(VLOOKUP($K25,'Bed parameters'!$A$9:$I$12,9,FALSE))*$F25*(VLOOKUP($Q25,'Workforce distribution'!$C$8:$AD$30,AX$7,FALSE)),IF($Q25="n/a",(IF($P25=AX$6,$X25*$F25,0)),$X25*$F25*(VLOOKUP($Q25,'Workforce distribution'!$C$8:$AD$30,AX$7,FALSE)))),0)</f>
        <v>0</v>
      </c>
      <c r="AY25" s="30">
        <f>_xlfn.IFNA(IF($O25="days",$Y25*(VLOOKUP($K25,'Bed parameters'!$A$9:$I$12,9,FALSE))*$F25*(VLOOKUP($Q25,'Workforce distribution'!$C$8:$AD$30,AY$7,FALSE)),IF($Q25="n/a",(IF($P25=AY$6,$X25*$F25,0)),$X25*$F25*(VLOOKUP($Q25,'Workforce distribution'!$C$8:$AD$30,AY$7,FALSE)))),0)</f>
        <v>0</v>
      </c>
      <c r="AZ25" s="30">
        <f>_xlfn.IFNA(IF($O25="days",$Y25*(VLOOKUP($K25,'Bed parameters'!$A$9:$I$12,9,FALSE))*$F25*(VLOOKUP($Q25,'Workforce distribution'!$C$8:$AD$30,AZ$7,FALSE)),IF($Q25="n/a",(IF($P25=AZ$6,$X25*$F25,0)),$X25*$F25*(VLOOKUP($Q25,'Workforce distribution'!$C$8:$AD$30,AZ$7,FALSE)))),0)</f>
        <v>0</v>
      </c>
      <c r="BA25" s="30">
        <f>_xlfn.IFNA(IF($O25="days",$Y25*(VLOOKUP($K25,'Bed parameters'!$A$9:$I$12,9,FALSE))*$F25*(VLOOKUP($Q25,'Workforce distribution'!$C$8:$AD$30,BA$7,FALSE)),IF($Q25="n/a",(IF($P25=BA$6,$X25*$F25,0)),$X25*$F25*(VLOOKUP($Q25,'Workforce distribution'!$C$8:$AD$30,BA$7,FALSE)))),0)</f>
        <v>0</v>
      </c>
      <c r="BB25" s="30">
        <f>_xlfn.IFNA(IF($O25="days",$Y25*(VLOOKUP($K25,'Bed parameters'!$A$9:$I$12,9,FALSE))*$F25*(VLOOKUP($Q25,'Workforce distribution'!$C$8:$AD$30,BB$7,FALSE)),IF($Q25="n/a",(IF($P25=BB$6,$X25*$F25,0)),$X25*$F25*(VLOOKUP($Q25,'Workforce distribution'!$C$8:$AD$30,BB$7,FALSE)))),0)</f>
        <v>0</v>
      </c>
      <c r="BC25" s="149">
        <f t="shared" si="9"/>
        <v>0</v>
      </c>
      <c r="BD25" s="288">
        <f>IF($Q25="n/a",(IF('Workforce hours'!D$30=0,0,(AB25/'Workforce hours'!D$30))),(IF(VLOOKUP($Q25,'Workforce hours'!$C$8:$AD$30,BD$7,FALSE)=0,0,(AB25/(VLOOKUP($Q25,'Workforce hours'!$C$8:$AD$30,BD$7,FALSE))))))</f>
        <v>0</v>
      </c>
      <c r="BE25" s="288">
        <f>IF($Q25="n/a",(IF('Workforce hours'!E$30=0,0,(AC25/'Workforce hours'!E$30))),(IF(VLOOKUP($Q25,'Workforce hours'!$C$8:$AD$30,BE$7,FALSE)=0,0,(AC25/(VLOOKUP($Q25,'Workforce hours'!$C$8:$AD$30,BE$7,FALSE))))))</f>
        <v>0</v>
      </c>
      <c r="BF25" s="288">
        <f>IF($Q25="n/a",(IF('Workforce hours'!F$30=0,0,(AD25/'Workforce hours'!F$30))),(IF(VLOOKUP($Q25,'Workforce hours'!$C$8:$AD$30,BF$7,FALSE)=0,0,(AD25/(VLOOKUP($Q25,'Workforce hours'!$C$8:$AD$30,BF$7,FALSE))))))</f>
        <v>0</v>
      </c>
      <c r="BG25" s="288">
        <f>IF($Q25="n/a",(IF('Workforce hours'!G$30=0,0,(AE25/'Workforce hours'!G$30))),(IF(VLOOKUP($Q25,'Workforce hours'!$C$8:$AD$30,BG$7,FALSE)=0,0,(AE25/(VLOOKUP($Q25,'Workforce hours'!$C$8:$AD$30,BG$7,FALSE))))))</f>
        <v>0</v>
      </c>
      <c r="BH25" s="288">
        <f>IF($Q25="n/a",(IF('Workforce hours'!H$30=0,0,(AF25/'Workforce hours'!H$30))),(IF(VLOOKUP($Q25,'Workforce hours'!$C$8:$AD$30,BH$7,FALSE)=0,0,(AF25/(VLOOKUP($Q25,'Workforce hours'!$C$8:$AD$30,BH$7,FALSE))))))</f>
        <v>0</v>
      </c>
      <c r="BI25" s="288">
        <f>IF($Q25="n/a",(IF('Workforce hours'!I$30=0,0,(AG25/'Workforce hours'!I$30))),(IF(VLOOKUP($Q25,'Workforce hours'!$C$8:$AD$30,BI$7,FALSE)=0,0,(AG25/(VLOOKUP($Q25,'Workforce hours'!$C$8:$AD$30,BI$7,FALSE))))))</f>
        <v>0</v>
      </c>
      <c r="BJ25" s="288">
        <f>IF($Q25="n/a",(IF('Workforce hours'!J$30=0,0,(AH25/'Workforce hours'!J$30))),(IF(VLOOKUP($Q25,'Workforce hours'!$C$8:$AD$30,BJ$7,FALSE)=0,0,(AH25/(VLOOKUP($Q25,'Workforce hours'!$C$8:$AD$30,BJ$7,FALSE))))))</f>
        <v>0</v>
      </c>
      <c r="BK25" s="288">
        <f>IF($Q25="n/a",(IF('Workforce hours'!K$30=0,0,(AI25/'Workforce hours'!K$30))),(IF(VLOOKUP($Q25,'Workforce hours'!$C$8:$AD$30,BK$7,FALSE)=0,0,(AI25/(VLOOKUP($Q25,'Workforce hours'!$C$8:$AD$30,BK$7,FALSE))))))</f>
        <v>0</v>
      </c>
      <c r="BL25" s="288">
        <f>IF($Q25="n/a",(IF('Workforce hours'!L$30=0,0,(AJ25/'Workforce hours'!L$30))),(IF(VLOOKUP($Q25,'Workforce hours'!$C$8:$AD$30,BL$7,FALSE)=0,0,(AJ25/(VLOOKUP($Q25,'Workforce hours'!$C$8:$AD$30,BL$7,FALSE))))))</f>
        <v>0</v>
      </c>
      <c r="BM25" s="288">
        <f>IF($Q25="n/a",(IF('Workforce hours'!M$30=0,0,(AK25/'Workforce hours'!M$30))),(IF(VLOOKUP($Q25,'Workforce hours'!$C$8:$AD$30,BM$7,FALSE)=0,0,(AK25/(VLOOKUP($Q25,'Workforce hours'!$C$8:$AD$30,BM$7,FALSE))))))</f>
        <v>0</v>
      </c>
      <c r="BN25" s="288">
        <f>IF($Q25="n/a",(IF('Workforce hours'!N$30=0,0,(AL25/'Workforce hours'!N$30))),(IF(VLOOKUP($Q25,'Workforce hours'!$C$8:$AD$30,BN$7,FALSE)=0,0,(AL25/(VLOOKUP($Q25,'Workforce hours'!$C$8:$AD$30,BN$7,FALSE))))))</f>
        <v>0</v>
      </c>
      <c r="BO25" s="288">
        <f>IF($Q25="n/a",(IF('Workforce hours'!O$30=0,0,(AM25/'Workforce hours'!O$30))),(IF(VLOOKUP($Q25,'Workforce hours'!$C$8:$AD$30,BO$7,FALSE)=0,0,(AM25/(VLOOKUP($Q25,'Workforce hours'!$C$8:$AD$30,BO$7,FALSE))))))</f>
        <v>0</v>
      </c>
      <c r="BP25" s="288">
        <f>IF($Q25="n/a",(IF('Workforce hours'!P$30=0,0,(AN25/'Workforce hours'!P$30))),(IF(VLOOKUP($Q25,'Workforce hours'!$C$8:$AD$30,BP$7,FALSE)=0,0,(AN25/(VLOOKUP($Q25,'Workforce hours'!$C$8:$AD$30,BP$7,FALSE))))))</f>
        <v>0</v>
      </c>
      <c r="BQ25" s="288">
        <f>IF($Q25="n/a",(IF('Workforce hours'!Q$30=0,0,(AO25/'Workforce hours'!Q$30))),(IF(VLOOKUP($Q25,'Workforce hours'!$C$8:$AD$30,BQ$7,FALSE)=0,0,(AO25/(VLOOKUP($Q25,'Workforce hours'!$C$8:$AD$30,BQ$7,FALSE))))))</f>
        <v>0</v>
      </c>
      <c r="BR25" s="288">
        <f>IF($Q25="n/a",(IF('Workforce hours'!R$30=0,0,(AP25/'Workforce hours'!R$30))),(IF(VLOOKUP($Q25,'Workforce hours'!$C$8:$AD$30,BR$7,FALSE)=0,0,(AP25/(VLOOKUP($Q25,'Workforce hours'!$C$8:$AD$30,BR$7,FALSE))))))</f>
        <v>0</v>
      </c>
      <c r="BS25" s="288">
        <f>IF($Q25="n/a",(IF('Workforce hours'!S$30=0,0,(AQ25/'Workforce hours'!S$30))),(IF(VLOOKUP($Q25,'Workforce hours'!$C$8:$AD$30,BS$7,FALSE)=0,0,(AQ25/(VLOOKUP($Q25,'Workforce hours'!$C$8:$AD$30,BS$7,FALSE))))))</f>
        <v>0</v>
      </c>
      <c r="BT25" s="288">
        <f>IF($Q25="n/a",(IF('Workforce hours'!T$30=0,0,(AR25/'Workforce hours'!T$30))),(IF(VLOOKUP($Q25,'Workforce hours'!$C$8:$AD$30,BT$7,FALSE)=0,0,(AR25/(VLOOKUP($Q25,'Workforce hours'!$C$8:$AD$30,BT$7,FALSE))))))</f>
        <v>0</v>
      </c>
      <c r="BU25" s="288">
        <f>IF($Q25="n/a",(IF('Workforce hours'!U$30=0,0,(AS25/'Workforce hours'!U$30))),(IF(VLOOKUP($Q25,'Workforce hours'!$C$8:$AD$30,BU$7,FALSE)=0,0,(AS25/(VLOOKUP($Q25,'Workforce hours'!$C$8:$AD$30,BU$7,FALSE))))))</f>
        <v>0</v>
      </c>
      <c r="BV25" s="288">
        <f>IF($Q25="n/a",(IF('Workforce hours'!V$30=0,0,(AT25/'Workforce hours'!V$30))),(IF(VLOOKUP($Q25,'Workforce hours'!$C$8:$AD$30,BV$7,FALSE)=0,0,(AT25/(VLOOKUP($Q25,'Workforce hours'!$C$8:$AD$30,BV$7,FALSE))))))</f>
        <v>0</v>
      </c>
      <c r="BW25" s="288">
        <f>IF($Q25="n/a",(IF('Workforce hours'!W$30=0,0,(AU25/'Workforce hours'!W$30))),(IF(VLOOKUP($Q25,'Workforce hours'!$C$8:$AD$30,BW$7,FALSE)=0,0,(AU25/(VLOOKUP($Q25,'Workforce hours'!$C$8:$AD$30,BW$7,FALSE))))))</f>
        <v>0</v>
      </c>
      <c r="BX25" s="288">
        <f>IF($Q25="n/a",(IF('Workforce hours'!X$30=0,0,(AV25/'Workforce hours'!X$30))),(IF(VLOOKUP($Q25,'Workforce hours'!$C$8:$AD$30,BX$7,FALSE)=0,0,(AV25/(VLOOKUP($Q25,'Workforce hours'!$C$8:$AD$30,BX$7,FALSE))))))</f>
        <v>0</v>
      </c>
      <c r="BY25" s="288">
        <f>IF($Q25="n/a",(IF('Workforce hours'!Y$30=0,0,(AW25/'Workforce hours'!Y$30))),(IF(VLOOKUP($Q25,'Workforce hours'!$C$8:$AD$30,BY$7,FALSE)=0,0,(AW25/(VLOOKUP($Q25,'Workforce hours'!$C$8:$AD$30,BY$7,FALSE))))))</f>
        <v>0</v>
      </c>
      <c r="BZ25" s="288">
        <f>IF($Q25="n/a",(IF('Workforce hours'!Z$30=0,0,(AX25/'Workforce hours'!Z$30))),(IF(VLOOKUP($Q25,'Workforce hours'!$C$8:$AD$30,BZ$7,FALSE)=0,0,(AX25/(VLOOKUP($Q25,'Workforce hours'!$C$8:$AD$30,BZ$7,FALSE))))))</f>
        <v>0</v>
      </c>
      <c r="CA25" s="288">
        <f>IF($Q25="n/a",(IF('Workforce hours'!AA$30=0,0,(AY25/'Workforce hours'!AA$30))),(IF(VLOOKUP($Q25,'Workforce hours'!$C$8:$AD$30,CA$7,FALSE)=0,0,(AY25/(VLOOKUP($Q25,'Workforce hours'!$C$8:$AD$30,CA$7,FALSE))))))</f>
        <v>0</v>
      </c>
      <c r="CB25" s="288">
        <f>IF($Q25="n/a",(IF('Workforce hours'!AB$30=0,0,(AZ25/'Workforce hours'!AB$30))),(IF(VLOOKUP($Q25,'Workforce hours'!$C$8:$AD$30,CB$7,FALSE)=0,0,(AZ25/(VLOOKUP($Q25,'Workforce hours'!$C$8:$AD$30,CB$7,FALSE))))))</f>
        <v>0</v>
      </c>
      <c r="CC25" s="288">
        <f>IF($Q25="n/a",(IF('Workforce hours'!AC$30=0,0,(BA25/'Workforce hours'!AC$30))),(IF(VLOOKUP($Q25,'Workforce hours'!$C$8:$AD$30,CC$7,FALSE)=0,0,(BA25/(VLOOKUP($Q25,'Workforce hours'!$C$8:$AD$30,CC$7,FALSE))))))</f>
        <v>0</v>
      </c>
      <c r="CD25" s="288">
        <f>IF($Q25="n/a",(IF('Workforce hours'!AD$30=0,0,(BB25/'Workforce hours'!AD$30))),(IF(VLOOKUP($Q25,'Workforce hours'!$C$8:$AD$30,CD$7,FALSE)=0,0,(BB25/(VLOOKUP($Q25,'Workforce hours'!$C$8:$AD$30,CD$7,FALSE))))))</f>
        <v>0</v>
      </c>
      <c r="CE25" s="289">
        <f t="shared" si="10"/>
        <v>0</v>
      </c>
      <c r="CF25" s="290">
        <f>BD25*'Workforce costs'!B$9*(1+'Workforce costs'!B$10)*(1+'Workforce costs'!B$11)</f>
        <v>0</v>
      </c>
      <c r="CG25" s="290">
        <f>BE25*'Workforce costs'!C$9*(1+'Workforce costs'!C$10)*(1+'Workforce costs'!C$11)</f>
        <v>0</v>
      </c>
      <c r="CH25" s="290">
        <f>BF25*'Workforce costs'!D$9*(1+'Workforce costs'!D$10)*(1+'Workforce costs'!D$11)</f>
        <v>0</v>
      </c>
      <c r="CI25" s="290">
        <f>BG25*'Workforce costs'!E$9*(1+'Workforce costs'!E$10)*(1+'Workforce costs'!E$11)</f>
        <v>0</v>
      </c>
      <c r="CJ25" s="290">
        <f>BH25*'Workforce costs'!F$9*(1+'Workforce costs'!F$10)*(1+'Workforce costs'!F$11)</f>
        <v>0</v>
      </c>
      <c r="CK25" s="290">
        <f>BI25*'Workforce costs'!G$9*(1+'Workforce costs'!G$10)*(1+'Workforce costs'!G$11)</f>
        <v>0</v>
      </c>
      <c r="CL25" s="290">
        <f>BJ25*'Workforce costs'!H$9*(1+'Workforce costs'!H$10)*(1+'Workforce costs'!H$11)</f>
        <v>0</v>
      </c>
      <c r="CM25" s="290">
        <f>BK25*'Workforce costs'!I$9*(1+'Workforce costs'!I$10)*(1+'Workforce costs'!I$11)</f>
        <v>0</v>
      </c>
      <c r="CN25" s="290">
        <f>BL25*'Workforce costs'!J$9*(1+'Workforce costs'!J$10)*(1+'Workforce costs'!J$11)</f>
        <v>0</v>
      </c>
      <c r="CO25" s="290">
        <f>BM25*'Workforce costs'!K$9*(1+'Workforce costs'!K$10)*(1+'Workforce costs'!K$11)</f>
        <v>0</v>
      </c>
      <c r="CP25" s="290">
        <f>BN25*'Workforce costs'!L$9*(1+'Workforce costs'!L$10)*(1+'Workforce costs'!L$11)</f>
        <v>0</v>
      </c>
      <c r="CQ25" s="290">
        <f>BO25*'Workforce costs'!M$9*(1+'Workforce costs'!M$10)*(1+'Workforce costs'!M$11)</f>
        <v>0</v>
      </c>
      <c r="CR25" s="290">
        <f>BP25*'Workforce costs'!N$9*(1+'Workforce costs'!N$10)*(1+'Workforce costs'!N$11)</f>
        <v>0</v>
      </c>
      <c r="CS25" s="290">
        <f>BQ25*'Workforce costs'!O$9*(1+'Workforce costs'!O$10)*(1+'Workforce costs'!O$11)</f>
        <v>0</v>
      </c>
      <c r="CT25" s="290">
        <f>BR25*'Workforce costs'!P$9*(1+'Workforce costs'!P$10)*(1+'Workforce costs'!P$11)</f>
        <v>0</v>
      </c>
      <c r="CU25" s="290">
        <f>BS25*'Workforce costs'!Q$9*(1+'Workforce costs'!Q$10)*(1+'Workforce costs'!Q$11)</f>
        <v>0</v>
      </c>
      <c r="CV25" s="290">
        <f>BT25*'Workforce costs'!R$9*(1+'Workforce costs'!R$10)*(1+'Workforce costs'!R$11)</f>
        <v>0</v>
      </c>
      <c r="CW25" s="290">
        <f>BU25*'Workforce costs'!S$9*(1+'Workforce costs'!S$10)*(1+'Workforce costs'!S$11)</f>
        <v>0</v>
      </c>
      <c r="CX25" s="290">
        <f>BV25*'Workforce costs'!T$9*(1+'Workforce costs'!T$10)*(1+'Workforce costs'!T$11)</f>
        <v>0</v>
      </c>
      <c r="CY25" s="290">
        <f>BW25*'Workforce costs'!U$9*(1+'Workforce costs'!U$10)*(1+'Workforce costs'!U$11)</f>
        <v>0</v>
      </c>
      <c r="CZ25" s="290">
        <f>BX25*'Workforce costs'!V$9*(1+'Workforce costs'!V$10)*(1+'Workforce costs'!V$11)</f>
        <v>0</v>
      </c>
      <c r="DA25" s="290">
        <f>BY25*'Workforce costs'!W$9*(1+'Workforce costs'!W$10)*(1+'Workforce costs'!W$11)</f>
        <v>0</v>
      </c>
      <c r="DB25" s="290">
        <f>BZ25*'Workforce costs'!X$9*(1+'Workforce costs'!X$10)*(1+'Workforce costs'!X$11)</f>
        <v>0</v>
      </c>
      <c r="DC25" s="290">
        <f>CA25*'Workforce costs'!Y$9*(1+'Workforce costs'!Y$10)*(1+'Workforce costs'!Y$11)</f>
        <v>0</v>
      </c>
      <c r="DD25" s="290">
        <f>CB25*'Workforce costs'!Z$9*(1+'Workforce costs'!Z$10)*(1+'Workforce costs'!Z$11)</f>
        <v>0</v>
      </c>
      <c r="DE25" s="290">
        <f>CC25*'Workforce costs'!AA$9*(1+'Workforce costs'!AA$10)*(1+'Workforce costs'!AA$11)</f>
        <v>0</v>
      </c>
      <c r="DF25" s="290">
        <f>CD25*'Workforce costs'!AB$9*(1+'Workforce costs'!AB$10)*(1+'Workforce costs'!AB$11)</f>
        <v>0</v>
      </c>
    </row>
    <row r="26" spans="1:110" x14ac:dyDescent="0.3">
      <c r="A26" s="2" t="str">
        <f>Outputs!$A$4</f>
        <v>Australia</v>
      </c>
      <c r="B26" s="2" t="str">
        <f t="shared" si="3"/>
        <v>Australia ALL</v>
      </c>
      <c r="C26" s="30">
        <f>VLOOKUP($B26,Populations!$D$15:$H$1920,3,FALSE)</f>
        <v>26648878</v>
      </c>
      <c r="D26" s="255">
        <f>IF(OR($H26="General pop",$H26="Schools",$H26="Workplace",$H26="Skills Training",$H26="Digital Supports"),1,VLOOKUP($B26,Populations!$D$15:$H$1920,5,FALSE))</f>
        <v>1</v>
      </c>
      <c r="E26" s="88">
        <f>VLOOKUP(I26,Epidemiology!$C$10:$H$47,6,FALSE)</f>
        <v>6410.0916075766363</v>
      </c>
      <c r="F26" s="102" t="str">
        <f>'Care profiles'!R27</f>
        <v>n/a</v>
      </c>
      <c r="G26" s="15" t="str">
        <f>'Care profiles'!A27</f>
        <v>ALL</v>
      </c>
      <c r="H26" s="15" t="str">
        <f>'Care profiles'!B27</f>
        <v>Schools</v>
      </c>
      <c r="I26" s="15" t="str">
        <f>'Care profiles'!C27</f>
        <v>Schools</v>
      </c>
      <c r="J26" s="15" t="str">
        <f>'Care profiles'!D27</f>
        <v>Care profile</v>
      </c>
      <c r="K26" s="15" t="str">
        <f>'Care profiles'!E27</f>
        <v>Identifying Distress</v>
      </c>
      <c r="L26" s="104">
        <f>'Care profiles'!F27</f>
        <v>1</v>
      </c>
      <c r="M26" s="15" t="str">
        <f>'Care profiles'!G27</f>
        <v>n/a</v>
      </c>
      <c r="N26" s="15" t="str">
        <f>'Care profiles'!H27</f>
        <v>n/a</v>
      </c>
      <c r="O26" s="15" t="str">
        <f>'Care profiles'!I27</f>
        <v>n/a</v>
      </c>
      <c r="P26" s="15" t="str">
        <f>'Care profiles'!J27</f>
        <v>n/a</v>
      </c>
      <c r="Q26" s="15" t="str">
        <f>'Care profiles'!K27</f>
        <v>n/a</v>
      </c>
      <c r="R26" s="15" t="str">
        <f>'Care profiles'!M27</f>
        <v>N</v>
      </c>
      <c r="S26" s="15" t="str">
        <f>'Care profiles'!O27</f>
        <v>Y</v>
      </c>
      <c r="T26" s="15" t="str">
        <f>'Care profiles'!Q27</f>
        <v>N</v>
      </c>
      <c r="U26" s="30">
        <f t="shared" si="4"/>
        <v>1708217.4921913366</v>
      </c>
      <c r="V26" s="30">
        <f t="shared" si="5"/>
        <v>1708217.4921913366</v>
      </c>
      <c r="W26" s="30">
        <f>IF(M26="n/a",0,IF(O26="days",V26*M26*(1+(VLOOKUP(K26,'Bed parameters'!$A$9:$G$12,7,FALSE))),V26*M26))</f>
        <v>0</v>
      </c>
      <c r="X26" s="30">
        <f t="shared" si="6"/>
        <v>0</v>
      </c>
      <c r="Y26" s="30">
        <f t="shared" si="7"/>
        <v>0</v>
      </c>
      <c r="Z26" s="113">
        <f>_xlfn.IFNA(Y26/((VLOOKUP(K26,'Bed parameters'!$A$9:$G$12,3,FALSE))*(VLOOKUP(K26,'Bed parameters'!$A$9:$G$12,5,FALSE))),0)</f>
        <v>0</v>
      </c>
      <c r="AA26" s="30">
        <f t="shared" si="8"/>
        <v>0</v>
      </c>
      <c r="AB26" s="30">
        <f>_xlfn.IFNA(IF($O26="days",$Y26*(VLOOKUP($K26,'Bed parameters'!$A$9:$I$12,9,FALSE))*$F26*(VLOOKUP($Q26,'Workforce distribution'!$C$8:$AD$30,AB$7,FALSE)),IF($Q26="n/a",(IF($P26=AB$6,$X26*$F26,0)),$X26*$F26*(VLOOKUP($Q26,'Workforce distribution'!$C$8:$AD$30,AB$7,FALSE)))),0)</f>
        <v>0</v>
      </c>
      <c r="AC26" s="30">
        <f>_xlfn.IFNA(IF($O26="days",$Y26*(VLOOKUP($K26,'Bed parameters'!$A$9:$I$12,9,FALSE))*$F26*(VLOOKUP($Q26,'Workforce distribution'!$C$8:$AD$30,AC$7,FALSE)),IF($Q26="n/a",(IF($P26=AC$6,$X26*$F26,0)),$X26*$F26*(VLOOKUP($Q26,'Workforce distribution'!$C$8:$AD$30,AC$7,FALSE)))),0)</f>
        <v>0</v>
      </c>
      <c r="AD26" s="30">
        <f>_xlfn.IFNA(IF($O26="days",$Y26*(VLOOKUP($K26,'Bed parameters'!$A$9:$I$12,9,FALSE))*$F26*(VLOOKUP($Q26,'Workforce distribution'!$C$8:$AD$30,AD$7,FALSE)),IF($Q26="n/a",(IF($P26=AD$6,$X26*$F26,0)),$X26*$F26*(VLOOKUP($Q26,'Workforce distribution'!$C$8:$AD$30,AD$7,FALSE)))),0)</f>
        <v>0</v>
      </c>
      <c r="AE26" s="30">
        <f>_xlfn.IFNA(IF($O26="days",$Y26*(VLOOKUP($K26,'Bed parameters'!$A$9:$I$12,9,FALSE))*$F26*(VLOOKUP($Q26,'Workforce distribution'!$C$8:$AD$30,AE$7,FALSE)),IF($Q26="n/a",(IF($P26=AE$6,$X26*$F26,0)),$X26*$F26*(VLOOKUP($Q26,'Workforce distribution'!$C$8:$AD$30,AE$7,FALSE)))),0)</f>
        <v>0</v>
      </c>
      <c r="AF26" s="30">
        <f>_xlfn.IFNA(IF($O26="days",$Y26*(VLOOKUP($K26,'Bed parameters'!$A$9:$I$12,9,FALSE))*$F26*(VLOOKUP($Q26,'Workforce distribution'!$C$8:$AD$30,AF$7,FALSE)),IF($Q26="n/a",(IF($P26=AF$6,$X26*$F26,0)),$X26*$F26*(VLOOKUP($Q26,'Workforce distribution'!$C$8:$AD$30,AF$7,FALSE)))),0)</f>
        <v>0</v>
      </c>
      <c r="AG26" s="30">
        <f>_xlfn.IFNA(IF($O26="days",$Y26*(VLOOKUP($K26,'Bed parameters'!$A$9:$I$12,9,FALSE))*$F26*(VLOOKUP($Q26,'Workforce distribution'!$C$8:$AD$30,AG$7,FALSE)),IF($Q26="n/a",(IF($P26=AG$6,$X26*$F26,0)),$X26*$F26*(VLOOKUP($Q26,'Workforce distribution'!$C$8:$AD$30,AG$7,FALSE)))),0)</f>
        <v>0</v>
      </c>
      <c r="AH26" s="30">
        <f>_xlfn.IFNA(IF($O26="days",$Y26*(VLOOKUP($K26,'Bed parameters'!$A$9:$I$12,9,FALSE))*$F26*(VLOOKUP($Q26,'Workforce distribution'!$C$8:$AD$30,AH$7,FALSE)),IF($Q26="n/a",(IF($P26=AH$6,$X26*$F26,0)),$X26*$F26*(VLOOKUP($Q26,'Workforce distribution'!$C$8:$AD$30,AH$7,FALSE)))),0)</f>
        <v>0</v>
      </c>
      <c r="AI26" s="30">
        <f>_xlfn.IFNA(IF($O26="days",$Y26*(VLOOKUP($K26,'Bed parameters'!$A$9:$I$12,9,FALSE))*$F26*(VLOOKUP($Q26,'Workforce distribution'!$C$8:$AD$30,AI$7,FALSE)),IF($Q26="n/a",(IF($P26=AI$6,$X26*$F26,0)),$X26*$F26*(VLOOKUP($Q26,'Workforce distribution'!$C$8:$AD$30,AI$7,FALSE)))),0)</f>
        <v>0</v>
      </c>
      <c r="AJ26" s="30">
        <f>_xlfn.IFNA(IF($O26="days",$Y26*(VLOOKUP($K26,'Bed parameters'!$A$9:$I$12,9,FALSE))*$F26*(VLOOKUP($Q26,'Workforce distribution'!$C$8:$AD$30,AJ$7,FALSE)),IF($Q26="n/a",(IF($P26=AJ$6,$X26*$F26,0)),$X26*$F26*(VLOOKUP($Q26,'Workforce distribution'!$C$8:$AD$30,AJ$7,FALSE)))),0)</f>
        <v>0</v>
      </c>
      <c r="AK26" s="30">
        <f>_xlfn.IFNA(IF($O26="days",$Y26*(VLOOKUP($K26,'Bed parameters'!$A$9:$I$12,9,FALSE))*$F26*(VLOOKUP($Q26,'Workforce distribution'!$C$8:$AD$30,AK$7,FALSE)),IF($Q26="n/a",(IF($P26=AK$6,$X26*$F26,0)),$X26*$F26*(VLOOKUP($Q26,'Workforce distribution'!$C$8:$AD$30,AK$7,FALSE)))),0)</f>
        <v>0</v>
      </c>
      <c r="AL26" s="30">
        <f>_xlfn.IFNA(IF($O26="days",$Y26*(VLOOKUP($K26,'Bed parameters'!$A$9:$I$12,9,FALSE))*$F26*(VLOOKUP($Q26,'Workforce distribution'!$C$8:$AD$30,AL$7,FALSE)),IF($Q26="n/a",(IF($P26=AL$6,$X26*$F26,0)),$X26*$F26*(VLOOKUP($Q26,'Workforce distribution'!$C$8:$AD$30,AL$7,FALSE)))),0)</f>
        <v>0</v>
      </c>
      <c r="AM26" s="30">
        <f>_xlfn.IFNA(IF($O26="days",$Y26*(VLOOKUP($K26,'Bed parameters'!$A$9:$I$12,9,FALSE))*$F26*(VLOOKUP($Q26,'Workforce distribution'!$C$8:$AD$30,AM$7,FALSE)),IF($Q26="n/a",(IF($P26=AM$6,$X26*$F26,0)),$X26*$F26*(VLOOKUP($Q26,'Workforce distribution'!$C$8:$AD$30,AM$7,FALSE)))),0)</f>
        <v>0</v>
      </c>
      <c r="AN26" s="30">
        <f>_xlfn.IFNA(IF($O26="days",$Y26*(VLOOKUP($K26,'Bed parameters'!$A$9:$I$12,9,FALSE))*$F26*(VLOOKUP($Q26,'Workforce distribution'!$C$8:$AD$30,AN$7,FALSE)),IF($Q26="n/a",(IF($P26=AN$6,$X26*$F26,0)),$X26*$F26*(VLOOKUP($Q26,'Workforce distribution'!$C$8:$AD$30,AN$7,FALSE)))),0)</f>
        <v>0</v>
      </c>
      <c r="AO26" s="30">
        <f>_xlfn.IFNA(IF($O26="days",$Y26*(VLOOKUP($K26,'Bed parameters'!$A$9:$I$12,9,FALSE))*$F26*(VLOOKUP($Q26,'Workforce distribution'!$C$8:$AD$30,AO$7,FALSE)),IF($Q26="n/a",(IF($P26=AO$6,$X26*$F26,0)),$X26*$F26*(VLOOKUP($Q26,'Workforce distribution'!$C$8:$AD$30,AO$7,FALSE)))),0)</f>
        <v>0</v>
      </c>
      <c r="AP26" s="30">
        <f>_xlfn.IFNA(IF($O26="days",$Y26*(VLOOKUP($K26,'Bed parameters'!$A$9:$I$12,9,FALSE))*$F26*(VLOOKUP($Q26,'Workforce distribution'!$C$8:$AD$30,AP$7,FALSE)),IF($Q26="n/a",(IF($P26=AP$6,$X26*$F26,0)),$X26*$F26*(VLOOKUP($Q26,'Workforce distribution'!$C$8:$AD$30,AP$7,FALSE)))),0)</f>
        <v>0</v>
      </c>
      <c r="AQ26" s="30">
        <f>_xlfn.IFNA(IF($O26="days",$Y26*(VLOOKUP($K26,'Bed parameters'!$A$9:$I$12,9,FALSE))*$F26*(VLOOKUP($Q26,'Workforce distribution'!$C$8:$AD$30,AQ$7,FALSE)),IF($Q26="n/a",(IF($P26=AQ$6,$X26*$F26,0)),$X26*$F26*(VLOOKUP($Q26,'Workforce distribution'!$C$8:$AD$30,AQ$7,FALSE)))),0)</f>
        <v>0</v>
      </c>
      <c r="AR26" s="30">
        <f>_xlfn.IFNA(IF($O26="days",$Y26*(VLOOKUP($K26,'Bed parameters'!$A$9:$I$12,9,FALSE))*$F26*(VLOOKUP($Q26,'Workforce distribution'!$C$8:$AD$30,AR$7,FALSE)),IF($Q26="n/a",(IF($P26=AR$6,$X26*$F26,0)),$X26*$F26*(VLOOKUP($Q26,'Workforce distribution'!$C$8:$AD$30,AR$7,FALSE)))),0)</f>
        <v>0</v>
      </c>
      <c r="AS26" s="30">
        <f>_xlfn.IFNA(IF($O26="days",$Y26*(VLOOKUP($K26,'Bed parameters'!$A$9:$I$12,9,FALSE))*$F26*(VLOOKUP($Q26,'Workforce distribution'!$C$8:$AD$30,AS$7,FALSE)),IF($Q26="n/a",(IF($P26=AS$6,$X26*$F26,0)),$X26*$F26*(VLOOKUP($Q26,'Workforce distribution'!$C$8:$AD$30,AS$7,FALSE)))),0)</f>
        <v>0</v>
      </c>
      <c r="AT26" s="30">
        <f>_xlfn.IFNA(IF($O26="days",$Y26*(VLOOKUP($K26,'Bed parameters'!$A$9:$I$12,9,FALSE))*$F26*(VLOOKUP($Q26,'Workforce distribution'!$C$8:$AD$30,AT$7,FALSE)),IF($Q26="n/a",(IF($P26=AT$6,$X26*$F26,0)),$X26*$F26*(VLOOKUP($Q26,'Workforce distribution'!$C$8:$AD$30,AT$7,FALSE)))),0)</f>
        <v>0</v>
      </c>
      <c r="AU26" s="30">
        <f>_xlfn.IFNA(IF($O26="days",$Y26*(VLOOKUP($K26,'Bed parameters'!$A$9:$I$12,9,FALSE))*$F26*(VLOOKUP($Q26,'Workforce distribution'!$C$8:$AD$30,AU$7,FALSE)),IF($Q26="n/a",(IF($P26=AU$6,$X26*$F26,0)),$X26*$F26*(VLOOKUP($Q26,'Workforce distribution'!$C$8:$AD$30,AU$7,FALSE)))),0)</f>
        <v>0</v>
      </c>
      <c r="AV26" s="30">
        <f>_xlfn.IFNA(IF($O26="days",$Y26*(VLOOKUP($K26,'Bed parameters'!$A$9:$I$12,9,FALSE))*$F26*(VLOOKUP($Q26,'Workforce distribution'!$C$8:$AD$30,AV$7,FALSE)),IF($Q26="n/a",(IF($P26=AV$6,$X26*$F26,0)),$X26*$F26*(VLOOKUP($Q26,'Workforce distribution'!$C$8:$AD$30,AV$7,FALSE)))),0)</f>
        <v>0</v>
      </c>
      <c r="AW26" s="30">
        <f>_xlfn.IFNA(IF($O26="days",$Y26*(VLOOKUP($K26,'Bed parameters'!$A$9:$I$12,9,FALSE))*$F26*(VLOOKUP($Q26,'Workforce distribution'!$C$8:$AD$30,AW$7,FALSE)),IF($Q26="n/a",(IF($P26=AW$6,$X26*$F26,0)),$X26*$F26*(VLOOKUP($Q26,'Workforce distribution'!$C$8:$AD$30,AW$7,FALSE)))),0)</f>
        <v>0</v>
      </c>
      <c r="AX26" s="30">
        <f>_xlfn.IFNA(IF($O26="days",$Y26*(VLOOKUP($K26,'Bed parameters'!$A$9:$I$12,9,FALSE))*$F26*(VLOOKUP($Q26,'Workforce distribution'!$C$8:$AD$30,AX$7,FALSE)),IF($Q26="n/a",(IF($P26=AX$6,$X26*$F26,0)),$X26*$F26*(VLOOKUP($Q26,'Workforce distribution'!$C$8:$AD$30,AX$7,FALSE)))),0)</f>
        <v>0</v>
      </c>
      <c r="AY26" s="30">
        <f>_xlfn.IFNA(IF($O26="days",$Y26*(VLOOKUP($K26,'Bed parameters'!$A$9:$I$12,9,FALSE))*$F26*(VLOOKUP($Q26,'Workforce distribution'!$C$8:$AD$30,AY$7,FALSE)),IF($Q26="n/a",(IF($P26=AY$6,$X26*$F26,0)),$X26*$F26*(VLOOKUP($Q26,'Workforce distribution'!$C$8:$AD$30,AY$7,FALSE)))),0)</f>
        <v>0</v>
      </c>
      <c r="AZ26" s="30">
        <f>_xlfn.IFNA(IF($O26="days",$Y26*(VLOOKUP($K26,'Bed parameters'!$A$9:$I$12,9,FALSE))*$F26*(VLOOKUP($Q26,'Workforce distribution'!$C$8:$AD$30,AZ$7,FALSE)),IF($Q26="n/a",(IF($P26=AZ$6,$X26*$F26,0)),$X26*$F26*(VLOOKUP($Q26,'Workforce distribution'!$C$8:$AD$30,AZ$7,FALSE)))),0)</f>
        <v>0</v>
      </c>
      <c r="BA26" s="30">
        <f>_xlfn.IFNA(IF($O26="days",$Y26*(VLOOKUP($K26,'Bed parameters'!$A$9:$I$12,9,FALSE))*$F26*(VLOOKUP($Q26,'Workforce distribution'!$C$8:$AD$30,BA$7,FALSE)),IF($Q26="n/a",(IF($P26=BA$6,$X26*$F26,0)),$X26*$F26*(VLOOKUP($Q26,'Workforce distribution'!$C$8:$AD$30,BA$7,FALSE)))),0)</f>
        <v>0</v>
      </c>
      <c r="BB26" s="30">
        <f>_xlfn.IFNA(IF($O26="days",$Y26*(VLOOKUP($K26,'Bed parameters'!$A$9:$I$12,9,FALSE))*$F26*(VLOOKUP($Q26,'Workforce distribution'!$C$8:$AD$30,BB$7,FALSE)),IF($Q26="n/a",(IF($P26=BB$6,$X26*$F26,0)),$X26*$F26*(VLOOKUP($Q26,'Workforce distribution'!$C$8:$AD$30,BB$7,FALSE)))),0)</f>
        <v>0</v>
      </c>
      <c r="BC26" s="149">
        <f t="shared" si="9"/>
        <v>0</v>
      </c>
      <c r="BD26" s="288">
        <f>IF($Q26="n/a",(IF('Workforce hours'!D$30=0,0,(AB26/'Workforce hours'!D$30))),(IF(VLOOKUP($Q26,'Workforce hours'!$C$8:$AD$30,BD$7,FALSE)=0,0,(AB26/(VLOOKUP($Q26,'Workforce hours'!$C$8:$AD$30,BD$7,FALSE))))))</f>
        <v>0</v>
      </c>
      <c r="BE26" s="288">
        <f>IF($Q26="n/a",(IF('Workforce hours'!E$30=0,0,(AC26/'Workforce hours'!E$30))),(IF(VLOOKUP($Q26,'Workforce hours'!$C$8:$AD$30,BE$7,FALSE)=0,0,(AC26/(VLOOKUP($Q26,'Workforce hours'!$C$8:$AD$30,BE$7,FALSE))))))</f>
        <v>0</v>
      </c>
      <c r="BF26" s="288">
        <f>IF($Q26="n/a",(IF('Workforce hours'!F$30=0,0,(AD26/'Workforce hours'!F$30))),(IF(VLOOKUP($Q26,'Workforce hours'!$C$8:$AD$30,BF$7,FALSE)=0,0,(AD26/(VLOOKUP($Q26,'Workforce hours'!$C$8:$AD$30,BF$7,FALSE))))))</f>
        <v>0</v>
      </c>
      <c r="BG26" s="288">
        <f>IF($Q26="n/a",(IF('Workforce hours'!G$30=0,0,(AE26/'Workforce hours'!G$30))),(IF(VLOOKUP($Q26,'Workforce hours'!$C$8:$AD$30,BG$7,FALSE)=0,0,(AE26/(VLOOKUP($Q26,'Workforce hours'!$C$8:$AD$30,BG$7,FALSE))))))</f>
        <v>0</v>
      </c>
      <c r="BH26" s="288">
        <f>IF($Q26="n/a",(IF('Workforce hours'!H$30=0,0,(AF26/'Workforce hours'!H$30))),(IF(VLOOKUP($Q26,'Workforce hours'!$C$8:$AD$30,BH$7,FALSE)=0,0,(AF26/(VLOOKUP($Q26,'Workforce hours'!$C$8:$AD$30,BH$7,FALSE))))))</f>
        <v>0</v>
      </c>
      <c r="BI26" s="288">
        <f>IF($Q26="n/a",(IF('Workforce hours'!I$30=0,0,(AG26/'Workforce hours'!I$30))),(IF(VLOOKUP($Q26,'Workforce hours'!$C$8:$AD$30,BI$7,FALSE)=0,0,(AG26/(VLOOKUP($Q26,'Workforce hours'!$C$8:$AD$30,BI$7,FALSE))))))</f>
        <v>0</v>
      </c>
      <c r="BJ26" s="288">
        <f>IF($Q26="n/a",(IF('Workforce hours'!J$30=0,0,(AH26/'Workforce hours'!J$30))),(IF(VLOOKUP($Q26,'Workforce hours'!$C$8:$AD$30,BJ$7,FALSE)=0,0,(AH26/(VLOOKUP($Q26,'Workforce hours'!$C$8:$AD$30,BJ$7,FALSE))))))</f>
        <v>0</v>
      </c>
      <c r="BK26" s="288">
        <f>IF($Q26="n/a",(IF('Workforce hours'!K$30=0,0,(AI26/'Workforce hours'!K$30))),(IF(VLOOKUP($Q26,'Workforce hours'!$C$8:$AD$30,BK$7,FALSE)=0,0,(AI26/(VLOOKUP($Q26,'Workforce hours'!$C$8:$AD$30,BK$7,FALSE))))))</f>
        <v>0</v>
      </c>
      <c r="BL26" s="288">
        <f>IF($Q26="n/a",(IF('Workforce hours'!L$30=0,0,(AJ26/'Workforce hours'!L$30))),(IF(VLOOKUP($Q26,'Workforce hours'!$C$8:$AD$30,BL$7,FALSE)=0,0,(AJ26/(VLOOKUP($Q26,'Workforce hours'!$C$8:$AD$30,BL$7,FALSE))))))</f>
        <v>0</v>
      </c>
      <c r="BM26" s="288">
        <f>IF($Q26="n/a",(IF('Workforce hours'!M$30=0,0,(AK26/'Workforce hours'!M$30))),(IF(VLOOKUP($Q26,'Workforce hours'!$C$8:$AD$30,BM$7,FALSE)=0,0,(AK26/(VLOOKUP($Q26,'Workforce hours'!$C$8:$AD$30,BM$7,FALSE))))))</f>
        <v>0</v>
      </c>
      <c r="BN26" s="288">
        <f>IF($Q26="n/a",(IF('Workforce hours'!N$30=0,0,(AL26/'Workforce hours'!N$30))),(IF(VLOOKUP($Q26,'Workforce hours'!$C$8:$AD$30,BN$7,FALSE)=0,0,(AL26/(VLOOKUP($Q26,'Workforce hours'!$C$8:$AD$30,BN$7,FALSE))))))</f>
        <v>0</v>
      </c>
      <c r="BO26" s="288">
        <f>IF($Q26="n/a",(IF('Workforce hours'!O$30=0,0,(AM26/'Workforce hours'!O$30))),(IF(VLOOKUP($Q26,'Workforce hours'!$C$8:$AD$30,BO$7,FALSE)=0,0,(AM26/(VLOOKUP($Q26,'Workforce hours'!$C$8:$AD$30,BO$7,FALSE))))))</f>
        <v>0</v>
      </c>
      <c r="BP26" s="288">
        <f>IF($Q26="n/a",(IF('Workforce hours'!P$30=0,0,(AN26/'Workforce hours'!P$30))),(IF(VLOOKUP($Q26,'Workforce hours'!$C$8:$AD$30,BP$7,FALSE)=0,0,(AN26/(VLOOKUP($Q26,'Workforce hours'!$C$8:$AD$30,BP$7,FALSE))))))</f>
        <v>0</v>
      </c>
      <c r="BQ26" s="288">
        <f>IF($Q26="n/a",(IF('Workforce hours'!Q$30=0,0,(AO26/'Workforce hours'!Q$30))),(IF(VLOOKUP($Q26,'Workforce hours'!$C$8:$AD$30,BQ$7,FALSE)=0,0,(AO26/(VLOOKUP($Q26,'Workforce hours'!$C$8:$AD$30,BQ$7,FALSE))))))</f>
        <v>0</v>
      </c>
      <c r="BR26" s="288">
        <f>IF($Q26="n/a",(IF('Workforce hours'!R$30=0,0,(AP26/'Workforce hours'!R$30))),(IF(VLOOKUP($Q26,'Workforce hours'!$C$8:$AD$30,BR$7,FALSE)=0,0,(AP26/(VLOOKUP($Q26,'Workforce hours'!$C$8:$AD$30,BR$7,FALSE))))))</f>
        <v>0</v>
      </c>
      <c r="BS26" s="288">
        <f>IF($Q26="n/a",(IF('Workforce hours'!S$30=0,0,(AQ26/'Workforce hours'!S$30))),(IF(VLOOKUP($Q26,'Workforce hours'!$C$8:$AD$30,BS$7,FALSE)=0,0,(AQ26/(VLOOKUP($Q26,'Workforce hours'!$C$8:$AD$30,BS$7,FALSE))))))</f>
        <v>0</v>
      </c>
      <c r="BT26" s="288">
        <f>IF($Q26="n/a",(IF('Workforce hours'!T$30=0,0,(AR26/'Workforce hours'!T$30))),(IF(VLOOKUP($Q26,'Workforce hours'!$C$8:$AD$30,BT$7,FALSE)=0,0,(AR26/(VLOOKUP($Q26,'Workforce hours'!$C$8:$AD$30,BT$7,FALSE))))))</f>
        <v>0</v>
      </c>
      <c r="BU26" s="288">
        <f>IF($Q26="n/a",(IF('Workforce hours'!U$30=0,0,(AS26/'Workforce hours'!U$30))),(IF(VLOOKUP($Q26,'Workforce hours'!$C$8:$AD$30,BU$7,FALSE)=0,0,(AS26/(VLOOKUP($Q26,'Workforce hours'!$C$8:$AD$30,BU$7,FALSE))))))</f>
        <v>0</v>
      </c>
      <c r="BV26" s="288">
        <f>IF($Q26="n/a",(IF('Workforce hours'!V$30=0,0,(AT26/'Workforce hours'!V$30))),(IF(VLOOKUP($Q26,'Workforce hours'!$C$8:$AD$30,BV$7,FALSE)=0,0,(AT26/(VLOOKUP($Q26,'Workforce hours'!$C$8:$AD$30,BV$7,FALSE))))))</f>
        <v>0</v>
      </c>
      <c r="BW26" s="288">
        <f>IF($Q26="n/a",(IF('Workforce hours'!W$30=0,0,(AU26/'Workforce hours'!W$30))),(IF(VLOOKUP($Q26,'Workforce hours'!$C$8:$AD$30,BW$7,FALSE)=0,0,(AU26/(VLOOKUP($Q26,'Workforce hours'!$C$8:$AD$30,BW$7,FALSE))))))</f>
        <v>0</v>
      </c>
      <c r="BX26" s="288">
        <f>IF($Q26="n/a",(IF('Workforce hours'!X$30=0,0,(AV26/'Workforce hours'!X$30))),(IF(VLOOKUP($Q26,'Workforce hours'!$C$8:$AD$30,BX$7,FALSE)=0,0,(AV26/(VLOOKUP($Q26,'Workforce hours'!$C$8:$AD$30,BX$7,FALSE))))))</f>
        <v>0</v>
      </c>
      <c r="BY26" s="288">
        <f>IF($Q26="n/a",(IF('Workforce hours'!Y$30=0,0,(AW26/'Workforce hours'!Y$30))),(IF(VLOOKUP($Q26,'Workforce hours'!$C$8:$AD$30,BY$7,FALSE)=0,0,(AW26/(VLOOKUP($Q26,'Workforce hours'!$C$8:$AD$30,BY$7,FALSE))))))</f>
        <v>0</v>
      </c>
      <c r="BZ26" s="288">
        <f>IF($Q26="n/a",(IF('Workforce hours'!Z$30=0,0,(AX26/'Workforce hours'!Z$30))),(IF(VLOOKUP($Q26,'Workforce hours'!$C$8:$AD$30,BZ$7,FALSE)=0,0,(AX26/(VLOOKUP($Q26,'Workforce hours'!$C$8:$AD$30,BZ$7,FALSE))))))</f>
        <v>0</v>
      </c>
      <c r="CA26" s="288">
        <f>IF($Q26="n/a",(IF('Workforce hours'!AA$30=0,0,(AY26/'Workforce hours'!AA$30))),(IF(VLOOKUP($Q26,'Workforce hours'!$C$8:$AD$30,CA$7,FALSE)=0,0,(AY26/(VLOOKUP($Q26,'Workforce hours'!$C$8:$AD$30,CA$7,FALSE))))))</f>
        <v>0</v>
      </c>
      <c r="CB26" s="288">
        <f>IF($Q26="n/a",(IF('Workforce hours'!AB$30=0,0,(AZ26/'Workforce hours'!AB$30))),(IF(VLOOKUP($Q26,'Workforce hours'!$C$8:$AD$30,CB$7,FALSE)=0,0,(AZ26/(VLOOKUP($Q26,'Workforce hours'!$C$8:$AD$30,CB$7,FALSE))))))</f>
        <v>0</v>
      </c>
      <c r="CC26" s="288">
        <f>IF($Q26="n/a",(IF('Workforce hours'!AC$30=0,0,(BA26/'Workforce hours'!AC$30))),(IF(VLOOKUP($Q26,'Workforce hours'!$C$8:$AD$30,CC$7,FALSE)=0,0,(BA26/(VLOOKUP($Q26,'Workforce hours'!$C$8:$AD$30,CC$7,FALSE))))))</f>
        <v>0</v>
      </c>
      <c r="CD26" s="288">
        <f>IF($Q26="n/a",(IF('Workforce hours'!AD$30=0,0,(BB26/'Workforce hours'!AD$30))),(IF(VLOOKUP($Q26,'Workforce hours'!$C$8:$AD$30,CD$7,FALSE)=0,0,(BB26/(VLOOKUP($Q26,'Workforce hours'!$C$8:$AD$30,CD$7,FALSE))))))</f>
        <v>0</v>
      </c>
      <c r="CE26" s="289">
        <f t="shared" si="10"/>
        <v>0</v>
      </c>
      <c r="CF26" s="290">
        <f>BD26*'Workforce costs'!B$9*(1+'Workforce costs'!B$10)*(1+'Workforce costs'!B$11)</f>
        <v>0</v>
      </c>
      <c r="CG26" s="290">
        <f>BE26*'Workforce costs'!C$9*(1+'Workforce costs'!C$10)*(1+'Workforce costs'!C$11)</f>
        <v>0</v>
      </c>
      <c r="CH26" s="290">
        <f>BF26*'Workforce costs'!D$9*(1+'Workforce costs'!D$10)*(1+'Workforce costs'!D$11)</f>
        <v>0</v>
      </c>
      <c r="CI26" s="290">
        <f>BG26*'Workforce costs'!E$9*(1+'Workforce costs'!E$10)*(1+'Workforce costs'!E$11)</f>
        <v>0</v>
      </c>
      <c r="CJ26" s="290">
        <f>BH26*'Workforce costs'!F$9*(1+'Workforce costs'!F$10)*(1+'Workforce costs'!F$11)</f>
        <v>0</v>
      </c>
      <c r="CK26" s="290">
        <f>BI26*'Workforce costs'!G$9*(1+'Workforce costs'!G$10)*(1+'Workforce costs'!G$11)</f>
        <v>0</v>
      </c>
      <c r="CL26" s="290">
        <f>BJ26*'Workforce costs'!H$9*(1+'Workforce costs'!H$10)*(1+'Workforce costs'!H$11)</f>
        <v>0</v>
      </c>
      <c r="CM26" s="290">
        <f>BK26*'Workforce costs'!I$9*(1+'Workforce costs'!I$10)*(1+'Workforce costs'!I$11)</f>
        <v>0</v>
      </c>
      <c r="CN26" s="290">
        <f>BL26*'Workforce costs'!J$9*(1+'Workforce costs'!J$10)*(1+'Workforce costs'!J$11)</f>
        <v>0</v>
      </c>
      <c r="CO26" s="290">
        <f>BM26*'Workforce costs'!K$9*(1+'Workforce costs'!K$10)*(1+'Workforce costs'!K$11)</f>
        <v>0</v>
      </c>
      <c r="CP26" s="290">
        <f>BN26*'Workforce costs'!L$9*(1+'Workforce costs'!L$10)*(1+'Workforce costs'!L$11)</f>
        <v>0</v>
      </c>
      <c r="CQ26" s="290">
        <f>BO26*'Workforce costs'!M$9*(1+'Workforce costs'!M$10)*(1+'Workforce costs'!M$11)</f>
        <v>0</v>
      </c>
      <c r="CR26" s="290">
        <f>BP26*'Workforce costs'!N$9*(1+'Workforce costs'!N$10)*(1+'Workforce costs'!N$11)</f>
        <v>0</v>
      </c>
      <c r="CS26" s="290">
        <f>BQ26*'Workforce costs'!O$9*(1+'Workforce costs'!O$10)*(1+'Workforce costs'!O$11)</f>
        <v>0</v>
      </c>
      <c r="CT26" s="290">
        <f>BR26*'Workforce costs'!P$9*(1+'Workforce costs'!P$10)*(1+'Workforce costs'!P$11)</f>
        <v>0</v>
      </c>
      <c r="CU26" s="290">
        <f>BS26*'Workforce costs'!Q$9*(1+'Workforce costs'!Q$10)*(1+'Workforce costs'!Q$11)</f>
        <v>0</v>
      </c>
      <c r="CV26" s="290">
        <f>BT26*'Workforce costs'!R$9*(1+'Workforce costs'!R$10)*(1+'Workforce costs'!R$11)</f>
        <v>0</v>
      </c>
      <c r="CW26" s="290">
        <f>BU26*'Workforce costs'!S$9*(1+'Workforce costs'!S$10)*(1+'Workforce costs'!S$11)</f>
        <v>0</v>
      </c>
      <c r="CX26" s="290">
        <f>BV26*'Workforce costs'!T$9*(1+'Workforce costs'!T$10)*(1+'Workforce costs'!T$11)</f>
        <v>0</v>
      </c>
      <c r="CY26" s="290">
        <f>BW26*'Workforce costs'!U$9*(1+'Workforce costs'!U$10)*(1+'Workforce costs'!U$11)</f>
        <v>0</v>
      </c>
      <c r="CZ26" s="290">
        <f>BX26*'Workforce costs'!V$9*(1+'Workforce costs'!V$10)*(1+'Workforce costs'!V$11)</f>
        <v>0</v>
      </c>
      <c r="DA26" s="290">
        <f>BY26*'Workforce costs'!W$9*(1+'Workforce costs'!W$10)*(1+'Workforce costs'!W$11)</f>
        <v>0</v>
      </c>
      <c r="DB26" s="290">
        <f>BZ26*'Workforce costs'!X$9*(1+'Workforce costs'!X$10)*(1+'Workforce costs'!X$11)</f>
        <v>0</v>
      </c>
      <c r="DC26" s="290">
        <f>CA26*'Workforce costs'!Y$9*(1+'Workforce costs'!Y$10)*(1+'Workforce costs'!Y$11)</f>
        <v>0</v>
      </c>
      <c r="DD26" s="290">
        <f>CB26*'Workforce costs'!Z$9*(1+'Workforce costs'!Z$10)*(1+'Workforce costs'!Z$11)</f>
        <v>0</v>
      </c>
      <c r="DE26" s="290">
        <f>CC26*'Workforce costs'!AA$9*(1+'Workforce costs'!AA$10)*(1+'Workforce costs'!AA$11)</f>
        <v>0</v>
      </c>
      <c r="DF26" s="290">
        <f>CD26*'Workforce costs'!AB$9*(1+'Workforce costs'!AB$10)*(1+'Workforce costs'!AB$11)</f>
        <v>0</v>
      </c>
    </row>
    <row r="27" spans="1:110" x14ac:dyDescent="0.3">
      <c r="A27" s="2" t="str">
        <f>Outputs!$A$4</f>
        <v>Australia</v>
      </c>
      <c r="B27" s="2" t="str">
        <f t="shared" si="3"/>
        <v>Australia ALL</v>
      </c>
      <c r="C27" s="30">
        <f>VLOOKUP($B27,Populations!$D$15:$H$1920,3,FALSE)</f>
        <v>26648878</v>
      </c>
      <c r="D27" s="255">
        <f>IF(OR($H27="General pop",$H27="Schools",$H27="Workplace",$H27="Skills Training",$H27="Digital Supports"),1,VLOOKUP($B27,Populations!$D$15:$H$1920,5,FALSE))</f>
        <v>1</v>
      </c>
      <c r="E27" s="88">
        <f>VLOOKUP(I27,Epidemiology!$C$10:$H$47,6,FALSE)</f>
        <v>6410.0916075766363</v>
      </c>
      <c r="F27" s="102" t="str">
        <f>'Care profiles'!R28</f>
        <v>n/a</v>
      </c>
      <c r="G27" s="15" t="str">
        <f>'Care profiles'!A28</f>
        <v>ALL</v>
      </c>
      <c r="H27" s="15" t="str">
        <f>'Care profiles'!B28</f>
        <v>Schools</v>
      </c>
      <c r="I27" s="15" t="str">
        <f>'Care profiles'!C28</f>
        <v>Schools</v>
      </c>
      <c r="J27" s="15" t="str">
        <f>'Care profiles'!D28</f>
        <v>Care profile</v>
      </c>
      <c r="K27" s="15" t="str">
        <f>'Care profiles'!E28</f>
        <v>Brief Intervention</v>
      </c>
      <c r="L27" s="104">
        <f>'Care profiles'!F28</f>
        <v>0.1</v>
      </c>
      <c r="M27" s="15" t="str">
        <f>'Care profiles'!G28</f>
        <v>n/a</v>
      </c>
      <c r="N27" s="15" t="str">
        <f>'Care profiles'!H28</f>
        <v>n/a</v>
      </c>
      <c r="O27" s="15" t="str">
        <f>'Care profiles'!I28</f>
        <v>n/a</v>
      </c>
      <c r="P27" s="15" t="str">
        <f>'Care profiles'!J28</f>
        <v>n/a</v>
      </c>
      <c r="Q27" s="15" t="str">
        <f>'Care profiles'!K28</f>
        <v>n/a</v>
      </c>
      <c r="R27" s="15" t="str">
        <f>'Care profiles'!M28</f>
        <v>N</v>
      </c>
      <c r="S27" s="15" t="str">
        <f>'Care profiles'!O28</f>
        <v>Y</v>
      </c>
      <c r="T27" s="15" t="str">
        <f>'Care profiles'!Q28</f>
        <v>N</v>
      </c>
      <c r="U27" s="30">
        <f t="shared" si="4"/>
        <v>1708217.4921913366</v>
      </c>
      <c r="V27" s="30">
        <f t="shared" si="5"/>
        <v>170821.74921913366</v>
      </c>
      <c r="W27" s="30">
        <f>IF(M27="n/a",0,IF(O27="days",V27*M27*(1+(VLOOKUP(K27,'Bed parameters'!$A$9:$G$12,7,FALSE))),V27*M27))</f>
        <v>0</v>
      </c>
      <c r="X27" s="30">
        <f t="shared" si="6"/>
        <v>0</v>
      </c>
      <c r="Y27" s="30">
        <f t="shared" si="7"/>
        <v>0</v>
      </c>
      <c r="Z27" s="113">
        <f>_xlfn.IFNA(Y27/((VLOOKUP(K27,'Bed parameters'!$A$9:$G$12,3,FALSE))*(VLOOKUP(K27,'Bed parameters'!$A$9:$G$12,5,FALSE))),0)</f>
        <v>0</v>
      </c>
      <c r="AA27" s="30">
        <f t="shared" si="8"/>
        <v>0</v>
      </c>
      <c r="AB27" s="30">
        <f>_xlfn.IFNA(IF($O27="days",$Y27*(VLOOKUP($K27,'Bed parameters'!$A$9:$I$12,9,FALSE))*$F27*(VLOOKUP($Q27,'Workforce distribution'!$C$8:$AD$30,AB$7,FALSE)),IF($Q27="n/a",(IF($P27=AB$6,$X27*$F27,0)),$X27*$F27*(VLOOKUP($Q27,'Workforce distribution'!$C$8:$AD$30,AB$7,FALSE)))),0)</f>
        <v>0</v>
      </c>
      <c r="AC27" s="30">
        <f>_xlfn.IFNA(IF($O27="days",$Y27*(VLOOKUP($K27,'Bed parameters'!$A$9:$I$12,9,FALSE))*$F27*(VLOOKUP($Q27,'Workforce distribution'!$C$8:$AD$30,AC$7,FALSE)),IF($Q27="n/a",(IF($P27=AC$6,$X27*$F27,0)),$X27*$F27*(VLOOKUP($Q27,'Workforce distribution'!$C$8:$AD$30,AC$7,FALSE)))),0)</f>
        <v>0</v>
      </c>
      <c r="AD27" s="30">
        <f>_xlfn.IFNA(IF($O27="days",$Y27*(VLOOKUP($K27,'Bed parameters'!$A$9:$I$12,9,FALSE))*$F27*(VLOOKUP($Q27,'Workforce distribution'!$C$8:$AD$30,AD$7,FALSE)),IF($Q27="n/a",(IF($P27=AD$6,$X27*$F27,0)),$X27*$F27*(VLOOKUP($Q27,'Workforce distribution'!$C$8:$AD$30,AD$7,FALSE)))),0)</f>
        <v>0</v>
      </c>
      <c r="AE27" s="30">
        <f>_xlfn.IFNA(IF($O27="days",$Y27*(VLOOKUP($K27,'Bed parameters'!$A$9:$I$12,9,FALSE))*$F27*(VLOOKUP($Q27,'Workforce distribution'!$C$8:$AD$30,AE$7,FALSE)),IF($Q27="n/a",(IF($P27=AE$6,$X27*$F27,0)),$X27*$F27*(VLOOKUP($Q27,'Workforce distribution'!$C$8:$AD$30,AE$7,FALSE)))),0)</f>
        <v>0</v>
      </c>
      <c r="AF27" s="30">
        <f>_xlfn.IFNA(IF($O27="days",$Y27*(VLOOKUP($K27,'Bed parameters'!$A$9:$I$12,9,FALSE))*$F27*(VLOOKUP($Q27,'Workforce distribution'!$C$8:$AD$30,AF$7,FALSE)),IF($Q27="n/a",(IF($P27=AF$6,$X27*$F27,0)),$X27*$F27*(VLOOKUP($Q27,'Workforce distribution'!$C$8:$AD$30,AF$7,FALSE)))),0)</f>
        <v>0</v>
      </c>
      <c r="AG27" s="30">
        <f>_xlfn.IFNA(IF($O27="days",$Y27*(VLOOKUP($K27,'Bed parameters'!$A$9:$I$12,9,FALSE))*$F27*(VLOOKUP($Q27,'Workforce distribution'!$C$8:$AD$30,AG$7,FALSE)),IF($Q27="n/a",(IF($P27=AG$6,$X27*$F27,0)),$X27*$F27*(VLOOKUP($Q27,'Workforce distribution'!$C$8:$AD$30,AG$7,FALSE)))),0)</f>
        <v>0</v>
      </c>
      <c r="AH27" s="30">
        <f>_xlfn.IFNA(IF($O27="days",$Y27*(VLOOKUP($K27,'Bed parameters'!$A$9:$I$12,9,FALSE))*$F27*(VLOOKUP($Q27,'Workforce distribution'!$C$8:$AD$30,AH$7,FALSE)),IF($Q27="n/a",(IF($P27=AH$6,$X27*$F27,0)),$X27*$F27*(VLOOKUP($Q27,'Workforce distribution'!$C$8:$AD$30,AH$7,FALSE)))),0)</f>
        <v>0</v>
      </c>
      <c r="AI27" s="30">
        <f>_xlfn.IFNA(IF($O27="days",$Y27*(VLOOKUP($K27,'Bed parameters'!$A$9:$I$12,9,FALSE))*$F27*(VLOOKUP($Q27,'Workforce distribution'!$C$8:$AD$30,AI$7,FALSE)),IF($Q27="n/a",(IF($P27=AI$6,$X27*$F27,0)),$X27*$F27*(VLOOKUP($Q27,'Workforce distribution'!$C$8:$AD$30,AI$7,FALSE)))),0)</f>
        <v>0</v>
      </c>
      <c r="AJ27" s="30">
        <f>_xlfn.IFNA(IF($O27="days",$Y27*(VLOOKUP($K27,'Bed parameters'!$A$9:$I$12,9,FALSE))*$F27*(VLOOKUP($Q27,'Workforce distribution'!$C$8:$AD$30,AJ$7,FALSE)),IF($Q27="n/a",(IF($P27=AJ$6,$X27*$F27,0)),$X27*$F27*(VLOOKUP($Q27,'Workforce distribution'!$C$8:$AD$30,AJ$7,FALSE)))),0)</f>
        <v>0</v>
      </c>
      <c r="AK27" s="30">
        <f>_xlfn.IFNA(IF($O27="days",$Y27*(VLOOKUP($K27,'Bed parameters'!$A$9:$I$12,9,FALSE))*$F27*(VLOOKUP($Q27,'Workforce distribution'!$C$8:$AD$30,AK$7,FALSE)),IF($Q27="n/a",(IF($P27=AK$6,$X27*$F27,0)),$X27*$F27*(VLOOKUP($Q27,'Workforce distribution'!$C$8:$AD$30,AK$7,FALSE)))),0)</f>
        <v>0</v>
      </c>
      <c r="AL27" s="30">
        <f>_xlfn.IFNA(IF($O27="days",$Y27*(VLOOKUP($K27,'Bed parameters'!$A$9:$I$12,9,FALSE))*$F27*(VLOOKUP($Q27,'Workforce distribution'!$C$8:$AD$30,AL$7,FALSE)),IF($Q27="n/a",(IF($P27=AL$6,$X27*$F27,0)),$X27*$F27*(VLOOKUP($Q27,'Workforce distribution'!$C$8:$AD$30,AL$7,FALSE)))),0)</f>
        <v>0</v>
      </c>
      <c r="AM27" s="30">
        <f>_xlfn.IFNA(IF($O27="days",$Y27*(VLOOKUP($K27,'Bed parameters'!$A$9:$I$12,9,FALSE))*$F27*(VLOOKUP($Q27,'Workforce distribution'!$C$8:$AD$30,AM$7,FALSE)),IF($Q27="n/a",(IF($P27=AM$6,$X27*$F27,0)),$X27*$F27*(VLOOKUP($Q27,'Workforce distribution'!$C$8:$AD$30,AM$7,FALSE)))),0)</f>
        <v>0</v>
      </c>
      <c r="AN27" s="30">
        <f>_xlfn.IFNA(IF($O27="days",$Y27*(VLOOKUP($K27,'Bed parameters'!$A$9:$I$12,9,FALSE))*$F27*(VLOOKUP($Q27,'Workforce distribution'!$C$8:$AD$30,AN$7,FALSE)),IF($Q27="n/a",(IF($P27=AN$6,$X27*$F27,0)),$X27*$F27*(VLOOKUP($Q27,'Workforce distribution'!$C$8:$AD$30,AN$7,FALSE)))),0)</f>
        <v>0</v>
      </c>
      <c r="AO27" s="30">
        <f>_xlfn.IFNA(IF($O27="days",$Y27*(VLOOKUP($K27,'Bed parameters'!$A$9:$I$12,9,FALSE))*$F27*(VLOOKUP($Q27,'Workforce distribution'!$C$8:$AD$30,AO$7,FALSE)),IF($Q27="n/a",(IF($P27=AO$6,$X27*$F27,0)),$X27*$F27*(VLOOKUP($Q27,'Workforce distribution'!$C$8:$AD$30,AO$7,FALSE)))),0)</f>
        <v>0</v>
      </c>
      <c r="AP27" s="30">
        <f>_xlfn.IFNA(IF($O27="days",$Y27*(VLOOKUP($K27,'Bed parameters'!$A$9:$I$12,9,FALSE))*$F27*(VLOOKUP($Q27,'Workforce distribution'!$C$8:$AD$30,AP$7,FALSE)),IF($Q27="n/a",(IF($P27=AP$6,$X27*$F27,0)),$X27*$F27*(VLOOKUP($Q27,'Workforce distribution'!$C$8:$AD$30,AP$7,FALSE)))),0)</f>
        <v>0</v>
      </c>
      <c r="AQ27" s="30">
        <f>_xlfn.IFNA(IF($O27="days",$Y27*(VLOOKUP($K27,'Bed parameters'!$A$9:$I$12,9,FALSE))*$F27*(VLOOKUP($Q27,'Workforce distribution'!$C$8:$AD$30,AQ$7,FALSE)),IF($Q27="n/a",(IF($P27=AQ$6,$X27*$F27,0)),$X27*$F27*(VLOOKUP($Q27,'Workforce distribution'!$C$8:$AD$30,AQ$7,FALSE)))),0)</f>
        <v>0</v>
      </c>
      <c r="AR27" s="30">
        <f>_xlfn.IFNA(IF($O27="days",$Y27*(VLOOKUP($K27,'Bed parameters'!$A$9:$I$12,9,FALSE))*$F27*(VLOOKUP($Q27,'Workforce distribution'!$C$8:$AD$30,AR$7,FALSE)),IF($Q27="n/a",(IF($P27=AR$6,$X27*$F27,0)),$X27*$F27*(VLOOKUP($Q27,'Workforce distribution'!$C$8:$AD$30,AR$7,FALSE)))),0)</f>
        <v>0</v>
      </c>
      <c r="AS27" s="30">
        <f>_xlfn.IFNA(IF($O27="days",$Y27*(VLOOKUP($K27,'Bed parameters'!$A$9:$I$12,9,FALSE))*$F27*(VLOOKUP($Q27,'Workforce distribution'!$C$8:$AD$30,AS$7,FALSE)),IF($Q27="n/a",(IF($P27=AS$6,$X27*$F27,0)),$X27*$F27*(VLOOKUP($Q27,'Workforce distribution'!$C$8:$AD$30,AS$7,FALSE)))),0)</f>
        <v>0</v>
      </c>
      <c r="AT27" s="30">
        <f>_xlfn.IFNA(IF($O27="days",$Y27*(VLOOKUP($K27,'Bed parameters'!$A$9:$I$12,9,FALSE))*$F27*(VLOOKUP($Q27,'Workforce distribution'!$C$8:$AD$30,AT$7,FALSE)),IF($Q27="n/a",(IF($P27=AT$6,$X27*$F27,0)),$X27*$F27*(VLOOKUP($Q27,'Workforce distribution'!$C$8:$AD$30,AT$7,FALSE)))),0)</f>
        <v>0</v>
      </c>
      <c r="AU27" s="30">
        <f>_xlfn.IFNA(IF($O27="days",$Y27*(VLOOKUP($K27,'Bed parameters'!$A$9:$I$12,9,FALSE))*$F27*(VLOOKUP($Q27,'Workforce distribution'!$C$8:$AD$30,AU$7,FALSE)),IF($Q27="n/a",(IF($P27=AU$6,$X27*$F27,0)),$X27*$F27*(VLOOKUP($Q27,'Workforce distribution'!$C$8:$AD$30,AU$7,FALSE)))),0)</f>
        <v>0</v>
      </c>
      <c r="AV27" s="30">
        <f>_xlfn.IFNA(IF($O27="days",$Y27*(VLOOKUP($K27,'Bed parameters'!$A$9:$I$12,9,FALSE))*$F27*(VLOOKUP($Q27,'Workforce distribution'!$C$8:$AD$30,AV$7,FALSE)),IF($Q27="n/a",(IF($P27=AV$6,$X27*$F27,0)),$X27*$F27*(VLOOKUP($Q27,'Workforce distribution'!$C$8:$AD$30,AV$7,FALSE)))),0)</f>
        <v>0</v>
      </c>
      <c r="AW27" s="30">
        <f>_xlfn.IFNA(IF($O27="days",$Y27*(VLOOKUP($K27,'Bed parameters'!$A$9:$I$12,9,FALSE))*$F27*(VLOOKUP($Q27,'Workforce distribution'!$C$8:$AD$30,AW$7,FALSE)),IF($Q27="n/a",(IF($P27=AW$6,$X27*$F27,0)),$X27*$F27*(VLOOKUP($Q27,'Workforce distribution'!$C$8:$AD$30,AW$7,FALSE)))),0)</f>
        <v>0</v>
      </c>
      <c r="AX27" s="30">
        <f>_xlfn.IFNA(IF($O27="days",$Y27*(VLOOKUP($K27,'Bed parameters'!$A$9:$I$12,9,FALSE))*$F27*(VLOOKUP($Q27,'Workforce distribution'!$C$8:$AD$30,AX$7,FALSE)),IF($Q27="n/a",(IF($P27=AX$6,$X27*$F27,0)),$X27*$F27*(VLOOKUP($Q27,'Workforce distribution'!$C$8:$AD$30,AX$7,FALSE)))),0)</f>
        <v>0</v>
      </c>
      <c r="AY27" s="30">
        <f>_xlfn.IFNA(IF($O27="days",$Y27*(VLOOKUP($K27,'Bed parameters'!$A$9:$I$12,9,FALSE))*$F27*(VLOOKUP($Q27,'Workforce distribution'!$C$8:$AD$30,AY$7,FALSE)),IF($Q27="n/a",(IF($P27=AY$6,$X27*$F27,0)),$X27*$F27*(VLOOKUP($Q27,'Workforce distribution'!$C$8:$AD$30,AY$7,FALSE)))),0)</f>
        <v>0</v>
      </c>
      <c r="AZ27" s="30">
        <f>_xlfn.IFNA(IF($O27="days",$Y27*(VLOOKUP($K27,'Bed parameters'!$A$9:$I$12,9,FALSE))*$F27*(VLOOKUP($Q27,'Workforce distribution'!$C$8:$AD$30,AZ$7,FALSE)),IF($Q27="n/a",(IF($P27=AZ$6,$X27*$F27,0)),$X27*$F27*(VLOOKUP($Q27,'Workforce distribution'!$C$8:$AD$30,AZ$7,FALSE)))),0)</f>
        <v>0</v>
      </c>
      <c r="BA27" s="30">
        <f>_xlfn.IFNA(IF($O27="days",$Y27*(VLOOKUP($K27,'Bed parameters'!$A$9:$I$12,9,FALSE))*$F27*(VLOOKUP($Q27,'Workforce distribution'!$C$8:$AD$30,BA$7,FALSE)),IF($Q27="n/a",(IF($P27=BA$6,$X27*$F27,0)),$X27*$F27*(VLOOKUP($Q27,'Workforce distribution'!$C$8:$AD$30,BA$7,FALSE)))),0)</f>
        <v>0</v>
      </c>
      <c r="BB27" s="30">
        <f>_xlfn.IFNA(IF($O27="days",$Y27*(VLOOKUP($K27,'Bed parameters'!$A$9:$I$12,9,FALSE))*$F27*(VLOOKUP($Q27,'Workforce distribution'!$C$8:$AD$30,BB$7,FALSE)),IF($Q27="n/a",(IF($P27=BB$6,$X27*$F27,0)),$X27*$F27*(VLOOKUP($Q27,'Workforce distribution'!$C$8:$AD$30,BB$7,FALSE)))),0)</f>
        <v>0</v>
      </c>
      <c r="BC27" s="149">
        <f t="shared" si="9"/>
        <v>0</v>
      </c>
      <c r="BD27" s="288">
        <f>IF($Q27="n/a",(IF('Workforce hours'!D$30=0,0,(AB27/'Workforce hours'!D$30))),(IF(VLOOKUP($Q27,'Workforce hours'!$C$8:$AD$30,BD$7,FALSE)=0,0,(AB27/(VLOOKUP($Q27,'Workforce hours'!$C$8:$AD$30,BD$7,FALSE))))))</f>
        <v>0</v>
      </c>
      <c r="BE27" s="288">
        <f>IF($Q27="n/a",(IF('Workforce hours'!E$30=0,0,(AC27/'Workforce hours'!E$30))),(IF(VLOOKUP($Q27,'Workforce hours'!$C$8:$AD$30,BE$7,FALSE)=0,0,(AC27/(VLOOKUP($Q27,'Workforce hours'!$C$8:$AD$30,BE$7,FALSE))))))</f>
        <v>0</v>
      </c>
      <c r="BF27" s="288">
        <f>IF($Q27="n/a",(IF('Workforce hours'!F$30=0,0,(AD27/'Workforce hours'!F$30))),(IF(VLOOKUP($Q27,'Workforce hours'!$C$8:$AD$30,BF$7,FALSE)=0,0,(AD27/(VLOOKUP($Q27,'Workforce hours'!$C$8:$AD$30,BF$7,FALSE))))))</f>
        <v>0</v>
      </c>
      <c r="BG27" s="288">
        <f>IF($Q27="n/a",(IF('Workforce hours'!G$30=0,0,(AE27/'Workforce hours'!G$30))),(IF(VLOOKUP($Q27,'Workforce hours'!$C$8:$AD$30,BG$7,FALSE)=0,0,(AE27/(VLOOKUP($Q27,'Workforce hours'!$C$8:$AD$30,BG$7,FALSE))))))</f>
        <v>0</v>
      </c>
      <c r="BH27" s="288">
        <f>IF($Q27="n/a",(IF('Workforce hours'!H$30=0,0,(AF27/'Workforce hours'!H$30))),(IF(VLOOKUP($Q27,'Workforce hours'!$C$8:$AD$30,BH$7,FALSE)=0,0,(AF27/(VLOOKUP($Q27,'Workforce hours'!$C$8:$AD$30,BH$7,FALSE))))))</f>
        <v>0</v>
      </c>
      <c r="BI27" s="288">
        <f>IF($Q27="n/a",(IF('Workforce hours'!I$30=0,0,(AG27/'Workforce hours'!I$30))),(IF(VLOOKUP($Q27,'Workforce hours'!$C$8:$AD$30,BI$7,FALSE)=0,0,(AG27/(VLOOKUP($Q27,'Workforce hours'!$C$8:$AD$30,BI$7,FALSE))))))</f>
        <v>0</v>
      </c>
      <c r="BJ27" s="288">
        <f>IF($Q27="n/a",(IF('Workforce hours'!J$30=0,0,(AH27/'Workforce hours'!J$30))),(IF(VLOOKUP($Q27,'Workforce hours'!$C$8:$AD$30,BJ$7,FALSE)=0,0,(AH27/(VLOOKUP($Q27,'Workforce hours'!$C$8:$AD$30,BJ$7,FALSE))))))</f>
        <v>0</v>
      </c>
      <c r="BK27" s="288">
        <f>IF($Q27="n/a",(IF('Workforce hours'!K$30=0,0,(AI27/'Workforce hours'!K$30))),(IF(VLOOKUP($Q27,'Workforce hours'!$C$8:$AD$30,BK$7,FALSE)=0,0,(AI27/(VLOOKUP($Q27,'Workforce hours'!$C$8:$AD$30,BK$7,FALSE))))))</f>
        <v>0</v>
      </c>
      <c r="BL27" s="288">
        <f>IF($Q27="n/a",(IF('Workforce hours'!L$30=0,0,(AJ27/'Workforce hours'!L$30))),(IF(VLOOKUP($Q27,'Workforce hours'!$C$8:$AD$30,BL$7,FALSE)=0,0,(AJ27/(VLOOKUP($Q27,'Workforce hours'!$C$8:$AD$30,BL$7,FALSE))))))</f>
        <v>0</v>
      </c>
      <c r="BM27" s="288">
        <f>IF($Q27="n/a",(IF('Workforce hours'!M$30=0,0,(AK27/'Workforce hours'!M$30))),(IF(VLOOKUP($Q27,'Workforce hours'!$C$8:$AD$30,BM$7,FALSE)=0,0,(AK27/(VLOOKUP($Q27,'Workforce hours'!$C$8:$AD$30,BM$7,FALSE))))))</f>
        <v>0</v>
      </c>
      <c r="BN27" s="288">
        <f>IF($Q27="n/a",(IF('Workforce hours'!N$30=0,0,(AL27/'Workforce hours'!N$30))),(IF(VLOOKUP($Q27,'Workforce hours'!$C$8:$AD$30,BN$7,FALSE)=0,0,(AL27/(VLOOKUP($Q27,'Workforce hours'!$C$8:$AD$30,BN$7,FALSE))))))</f>
        <v>0</v>
      </c>
      <c r="BO27" s="288">
        <f>IF($Q27="n/a",(IF('Workforce hours'!O$30=0,0,(AM27/'Workforce hours'!O$30))),(IF(VLOOKUP($Q27,'Workforce hours'!$C$8:$AD$30,BO$7,FALSE)=0,0,(AM27/(VLOOKUP($Q27,'Workforce hours'!$C$8:$AD$30,BO$7,FALSE))))))</f>
        <v>0</v>
      </c>
      <c r="BP27" s="288">
        <f>IF($Q27="n/a",(IF('Workforce hours'!P$30=0,0,(AN27/'Workforce hours'!P$30))),(IF(VLOOKUP($Q27,'Workforce hours'!$C$8:$AD$30,BP$7,FALSE)=0,0,(AN27/(VLOOKUP($Q27,'Workforce hours'!$C$8:$AD$30,BP$7,FALSE))))))</f>
        <v>0</v>
      </c>
      <c r="BQ27" s="288">
        <f>IF($Q27="n/a",(IF('Workforce hours'!Q$30=0,0,(AO27/'Workforce hours'!Q$30))),(IF(VLOOKUP($Q27,'Workforce hours'!$C$8:$AD$30,BQ$7,FALSE)=0,0,(AO27/(VLOOKUP($Q27,'Workforce hours'!$C$8:$AD$30,BQ$7,FALSE))))))</f>
        <v>0</v>
      </c>
      <c r="BR27" s="288">
        <f>IF($Q27="n/a",(IF('Workforce hours'!R$30=0,0,(AP27/'Workforce hours'!R$30))),(IF(VLOOKUP($Q27,'Workforce hours'!$C$8:$AD$30,BR$7,FALSE)=0,0,(AP27/(VLOOKUP($Q27,'Workforce hours'!$C$8:$AD$30,BR$7,FALSE))))))</f>
        <v>0</v>
      </c>
      <c r="BS27" s="288">
        <f>IF($Q27="n/a",(IF('Workforce hours'!S$30=0,0,(AQ27/'Workforce hours'!S$30))),(IF(VLOOKUP($Q27,'Workforce hours'!$C$8:$AD$30,BS$7,FALSE)=0,0,(AQ27/(VLOOKUP($Q27,'Workforce hours'!$C$8:$AD$30,BS$7,FALSE))))))</f>
        <v>0</v>
      </c>
      <c r="BT27" s="288">
        <f>IF($Q27="n/a",(IF('Workforce hours'!T$30=0,0,(AR27/'Workforce hours'!T$30))),(IF(VLOOKUP($Q27,'Workforce hours'!$C$8:$AD$30,BT$7,FALSE)=0,0,(AR27/(VLOOKUP($Q27,'Workforce hours'!$C$8:$AD$30,BT$7,FALSE))))))</f>
        <v>0</v>
      </c>
      <c r="BU27" s="288">
        <f>IF($Q27="n/a",(IF('Workforce hours'!U$30=0,0,(AS27/'Workforce hours'!U$30))),(IF(VLOOKUP($Q27,'Workforce hours'!$C$8:$AD$30,BU$7,FALSE)=0,0,(AS27/(VLOOKUP($Q27,'Workforce hours'!$C$8:$AD$30,BU$7,FALSE))))))</f>
        <v>0</v>
      </c>
      <c r="BV27" s="288">
        <f>IF($Q27="n/a",(IF('Workforce hours'!V$30=0,0,(AT27/'Workforce hours'!V$30))),(IF(VLOOKUP($Q27,'Workforce hours'!$C$8:$AD$30,BV$7,FALSE)=0,0,(AT27/(VLOOKUP($Q27,'Workforce hours'!$C$8:$AD$30,BV$7,FALSE))))))</f>
        <v>0</v>
      </c>
      <c r="BW27" s="288">
        <f>IF($Q27="n/a",(IF('Workforce hours'!W$30=0,0,(AU27/'Workforce hours'!W$30))),(IF(VLOOKUP($Q27,'Workforce hours'!$C$8:$AD$30,BW$7,FALSE)=0,0,(AU27/(VLOOKUP($Q27,'Workforce hours'!$C$8:$AD$30,BW$7,FALSE))))))</f>
        <v>0</v>
      </c>
      <c r="BX27" s="288">
        <f>IF($Q27="n/a",(IF('Workforce hours'!X$30=0,0,(AV27/'Workforce hours'!X$30))),(IF(VLOOKUP($Q27,'Workforce hours'!$C$8:$AD$30,BX$7,FALSE)=0,0,(AV27/(VLOOKUP($Q27,'Workforce hours'!$C$8:$AD$30,BX$7,FALSE))))))</f>
        <v>0</v>
      </c>
      <c r="BY27" s="288">
        <f>IF($Q27="n/a",(IF('Workforce hours'!Y$30=0,0,(AW27/'Workforce hours'!Y$30))),(IF(VLOOKUP($Q27,'Workforce hours'!$C$8:$AD$30,BY$7,FALSE)=0,0,(AW27/(VLOOKUP($Q27,'Workforce hours'!$C$8:$AD$30,BY$7,FALSE))))))</f>
        <v>0</v>
      </c>
      <c r="BZ27" s="288">
        <f>IF($Q27="n/a",(IF('Workforce hours'!Z$30=0,0,(AX27/'Workforce hours'!Z$30))),(IF(VLOOKUP($Q27,'Workforce hours'!$C$8:$AD$30,BZ$7,FALSE)=0,0,(AX27/(VLOOKUP($Q27,'Workforce hours'!$C$8:$AD$30,BZ$7,FALSE))))))</f>
        <v>0</v>
      </c>
      <c r="CA27" s="288">
        <f>IF($Q27="n/a",(IF('Workforce hours'!AA$30=0,0,(AY27/'Workforce hours'!AA$30))),(IF(VLOOKUP($Q27,'Workforce hours'!$C$8:$AD$30,CA$7,FALSE)=0,0,(AY27/(VLOOKUP($Q27,'Workforce hours'!$C$8:$AD$30,CA$7,FALSE))))))</f>
        <v>0</v>
      </c>
      <c r="CB27" s="288">
        <f>IF($Q27="n/a",(IF('Workforce hours'!AB$30=0,0,(AZ27/'Workforce hours'!AB$30))),(IF(VLOOKUP($Q27,'Workforce hours'!$C$8:$AD$30,CB$7,FALSE)=0,0,(AZ27/(VLOOKUP($Q27,'Workforce hours'!$C$8:$AD$30,CB$7,FALSE))))))</f>
        <v>0</v>
      </c>
      <c r="CC27" s="288">
        <f>IF($Q27="n/a",(IF('Workforce hours'!AC$30=0,0,(BA27/'Workforce hours'!AC$30))),(IF(VLOOKUP($Q27,'Workforce hours'!$C$8:$AD$30,CC$7,FALSE)=0,0,(BA27/(VLOOKUP($Q27,'Workforce hours'!$C$8:$AD$30,CC$7,FALSE))))))</f>
        <v>0</v>
      </c>
      <c r="CD27" s="288">
        <f>IF($Q27="n/a",(IF('Workforce hours'!AD$30=0,0,(BB27/'Workforce hours'!AD$30))),(IF(VLOOKUP($Q27,'Workforce hours'!$C$8:$AD$30,CD$7,FALSE)=0,0,(BB27/(VLOOKUP($Q27,'Workforce hours'!$C$8:$AD$30,CD$7,FALSE))))))</f>
        <v>0</v>
      </c>
      <c r="CE27" s="289">
        <f t="shared" si="10"/>
        <v>0</v>
      </c>
      <c r="CF27" s="290">
        <f>BD27*'Workforce costs'!B$9*(1+'Workforce costs'!B$10)*(1+'Workforce costs'!B$11)</f>
        <v>0</v>
      </c>
      <c r="CG27" s="290">
        <f>BE27*'Workforce costs'!C$9*(1+'Workforce costs'!C$10)*(1+'Workforce costs'!C$11)</f>
        <v>0</v>
      </c>
      <c r="CH27" s="290">
        <f>BF27*'Workforce costs'!D$9*(1+'Workforce costs'!D$10)*(1+'Workforce costs'!D$11)</f>
        <v>0</v>
      </c>
      <c r="CI27" s="290">
        <f>BG27*'Workforce costs'!E$9*(1+'Workforce costs'!E$10)*(1+'Workforce costs'!E$11)</f>
        <v>0</v>
      </c>
      <c r="CJ27" s="290">
        <f>BH27*'Workforce costs'!F$9*(1+'Workforce costs'!F$10)*(1+'Workforce costs'!F$11)</f>
        <v>0</v>
      </c>
      <c r="CK27" s="290">
        <f>BI27*'Workforce costs'!G$9*(1+'Workforce costs'!G$10)*(1+'Workforce costs'!G$11)</f>
        <v>0</v>
      </c>
      <c r="CL27" s="290">
        <f>BJ27*'Workforce costs'!H$9*(1+'Workforce costs'!H$10)*(1+'Workforce costs'!H$11)</f>
        <v>0</v>
      </c>
      <c r="CM27" s="290">
        <f>BK27*'Workforce costs'!I$9*(1+'Workforce costs'!I$10)*(1+'Workforce costs'!I$11)</f>
        <v>0</v>
      </c>
      <c r="CN27" s="290">
        <f>BL27*'Workforce costs'!J$9*(1+'Workforce costs'!J$10)*(1+'Workforce costs'!J$11)</f>
        <v>0</v>
      </c>
      <c r="CO27" s="290">
        <f>BM27*'Workforce costs'!K$9*(1+'Workforce costs'!K$10)*(1+'Workforce costs'!K$11)</f>
        <v>0</v>
      </c>
      <c r="CP27" s="290">
        <f>BN27*'Workforce costs'!L$9*(1+'Workforce costs'!L$10)*(1+'Workforce costs'!L$11)</f>
        <v>0</v>
      </c>
      <c r="CQ27" s="290">
        <f>BO27*'Workforce costs'!M$9*(1+'Workforce costs'!M$10)*(1+'Workforce costs'!M$11)</f>
        <v>0</v>
      </c>
      <c r="CR27" s="290">
        <f>BP27*'Workforce costs'!N$9*(1+'Workforce costs'!N$10)*(1+'Workforce costs'!N$11)</f>
        <v>0</v>
      </c>
      <c r="CS27" s="290">
        <f>BQ27*'Workforce costs'!O$9*(1+'Workforce costs'!O$10)*(1+'Workforce costs'!O$11)</f>
        <v>0</v>
      </c>
      <c r="CT27" s="290">
        <f>BR27*'Workforce costs'!P$9*(1+'Workforce costs'!P$10)*(1+'Workforce costs'!P$11)</f>
        <v>0</v>
      </c>
      <c r="CU27" s="290">
        <f>BS27*'Workforce costs'!Q$9*(1+'Workforce costs'!Q$10)*(1+'Workforce costs'!Q$11)</f>
        <v>0</v>
      </c>
      <c r="CV27" s="290">
        <f>BT27*'Workforce costs'!R$9*(1+'Workforce costs'!R$10)*(1+'Workforce costs'!R$11)</f>
        <v>0</v>
      </c>
      <c r="CW27" s="290">
        <f>BU27*'Workforce costs'!S$9*(1+'Workforce costs'!S$10)*(1+'Workforce costs'!S$11)</f>
        <v>0</v>
      </c>
      <c r="CX27" s="290">
        <f>BV27*'Workforce costs'!T$9*(1+'Workforce costs'!T$10)*(1+'Workforce costs'!T$11)</f>
        <v>0</v>
      </c>
      <c r="CY27" s="290">
        <f>BW27*'Workforce costs'!U$9*(1+'Workforce costs'!U$10)*(1+'Workforce costs'!U$11)</f>
        <v>0</v>
      </c>
      <c r="CZ27" s="290">
        <f>BX27*'Workforce costs'!V$9*(1+'Workforce costs'!V$10)*(1+'Workforce costs'!V$11)</f>
        <v>0</v>
      </c>
      <c r="DA27" s="290">
        <f>BY27*'Workforce costs'!W$9*(1+'Workforce costs'!W$10)*(1+'Workforce costs'!W$11)</f>
        <v>0</v>
      </c>
      <c r="DB27" s="290">
        <f>BZ27*'Workforce costs'!X$9*(1+'Workforce costs'!X$10)*(1+'Workforce costs'!X$11)</f>
        <v>0</v>
      </c>
      <c r="DC27" s="290">
        <f>CA27*'Workforce costs'!Y$9*(1+'Workforce costs'!Y$10)*(1+'Workforce costs'!Y$11)</f>
        <v>0</v>
      </c>
      <c r="DD27" s="290">
        <f>CB27*'Workforce costs'!Z$9*(1+'Workforce costs'!Z$10)*(1+'Workforce costs'!Z$11)</f>
        <v>0</v>
      </c>
      <c r="DE27" s="290">
        <f>CC27*'Workforce costs'!AA$9*(1+'Workforce costs'!AA$10)*(1+'Workforce costs'!AA$11)</f>
        <v>0</v>
      </c>
      <c r="DF27" s="290">
        <f>CD27*'Workforce costs'!AB$9*(1+'Workforce costs'!AB$10)*(1+'Workforce costs'!AB$11)</f>
        <v>0</v>
      </c>
    </row>
    <row r="28" spans="1:110" x14ac:dyDescent="0.3">
      <c r="A28" s="2" t="str">
        <f>Outputs!$A$4</f>
        <v>Australia</v>
      </c>
      <c r="B28" s="2" t="str">
        <f t="shared" si="3"/>
        <v>Australia ALL</v>
      </c>
      <c r="C28" s="30">
        <f>VLOOKUP($B28,Populations!$D$15:$H$1920,3,FALSE)</f>
        <v>26648878</v>
      </c>
      <c r="D28" s="255">
        <f>IF(OR($H28="General pop",$H28="Schools",$H28="Workplace",$H28="Skills Training",$H28="Digital Supports"),1,VLOOKUP($B28,Populations!$D$15:$H$1920,5,FALSE))</f>
        <v>1</v>
      </c>
      <c r="E28" s="88">
        <f>VLOOKUP(I28,Epidemiology!$C$10:$H$47,6,FALSE)</f>
        <v>8538.1646472473767</v>
      </c>
      <c r="F28" s="102">
        <f>'Care profiles'!R29</f>
        <v>0.1</v>
      </c>
      <c r="G28" s="15" t="str">
        <f>'Care profiles'!A29</f>
        <v>ALL</v>
      </c>
      <c r="H28" s="15" t="str">
        <f>'Care profiles'!B29</f>
        <v>Workplace</v>
      </c>
      <c r="I28" s="15" t="str">
        <f>'Care profiles'!C29</f>
        <v>Workplace</v>
      </c>
      <c r="J28" s="15" t="str">
        <f>'Care profiles'!D29</f>
        <v>Care profile</v>
      </c>
      <c r="K28" s="15" t="str">
        <f>'Care profiles'!E29</f>
        <v>Psychoeducation and Community-Building – Workplace-Based</v>
      </c>
      <c r="L28" s="104">
        <f>'Care profiles'!F29</f>
        <v>1</v>
      </c>
      <c r="M28" s="15">
        <f>'Care profiles'!G29</f>
        <v>1</v>
      </c>
      <c r="N28" s="15">
        <f>'Care profiles'!H29</f>
        <v>45</v>
      </c>
      <c r="O28" s="15" t="str">
        <f>'Care profiles'!I29</f>
        <v>min</v>
      </c>
      <c r="P28" s="15" t="str">
        <f>'Care profiles'!J29</f>
        <v>Team</v>
      </c>
      <c r="Q28" s="15" t="str">
        <f>'Care profiles'!K29</f>
        <v>Psychoeducation and Community-Building – Workplace</v>
      </c>
      <c r="R28" s="15" t="str">
        <f>'Care profiles'!M29</f>
        <v>Y</v>
      </c>
      <c r="S28" s="15" t="str">
        <f>'Care profiles'!O29</f>
        <v>N</v>
      </c>
      <c r="T28" s="15" t="str">
        <f>'Care profiles'!Q29</f>
        <v>N</v>
      </c>
      <c r="U28" s="30">
        <f t="shared" si="4"/>
        <v>2275325.0802840837</v>
      </c>
      <c r="V28" s="30">
        <f t="shared" si="5"/>
        <v>2275325.0802840837</v>
      </c>
      <c r="W28" s="30">
        <f>IF(M28="n/a",0,IF(O28="days",V28*M28*(1+(VLOOKUP(K28,'Bed parameters'!$A$9:$G$12,7,FALSE))),V28*M28))</f>
        <v>2275325.0802840837</v>
      </c>
      <c r="X28" s="30">
        <f t="shared" si="6"/>
        <v>1706493.8102130629</v>
      </c>
      <c r="Y28" s="30">
        <f t="shared" si="7"/>
        <v>0</v>
      </c>
      <c r="Z28" s="113">
        <f>_xlfn.IFNA(Y28/((VLOOKUP(K28,'Bed parameters'!$A$9:$G$12,3,FALSE))*(VLOOKUP(K28,'Bed parameters'!$A$9:$G$12,5,FALSE))),0)</f>
        <v>0</v>
      </c>
      <c r="AA28" s="30">
        <f t="shared" si="8"/>
        <v>170649.3810213063</v>
      </c>
      <c r="AB28" s="30">
        <f>_xlfn.IFNA(IF($O28="days",$Y28*(VLOOKUP($K28,'Bed parameters'!$A$9:$I$12,9,FALSE))*$F28*(VLOOKUP($Q28,'Workforce distribution'!$C$8:$AD$30,AB$7,FALSE)),IF($Q28="n/a",(IF($P28=AB$6,$X28*$F28,0)),$X28*$F28*(VLOOKUP($Q28,'Workforce distribution'!$C$8:$AD$30,AB$7,FALSE)))),0)</f>
        <v>0</v>
      </c>
      <c r="AC28" s="30">
        <f>_xlfn.IFNA(IF($O28="days",$Y28*(VLOOKUP($K28,'Bed parameters'!$A$9:$I$12,9,FALSE))*$F28*(VLOOKUP($Q28,'Workforce distribution'!$C$8:$AD$30,AC$7,FALSE)),IF($Q28="n/a",(IF($P28=AC$6,$X28*$F28,0)),$X28*$F28*(VLOOKUP($Q28,'Workforce distribution'!$C$8:$AD$30,AC$7,FALSE)))),0)</f>
        <v>68259.752408522516</v>
      </c>
      <c r="AD28" s="30">
        <f>_xlfn.IFNA(IF($O28="days",$Y28*(VLOOKUP($K28,'Bed parameters'!$A$9:$I$12,9,FALSE))*$F28*(VLOOKUP($Q28,'Workforce distribution'!$C$8:$AD$30,AD$7,FALSE)),IF($Q28="n/a",(IF($P28=AD$6,$X28*$F28,0)),$X28*$F28*(VLOOKUP($Q28,'Workforce distribution'!$C$8:$AD$30,AD$7,FALSE)))),0)</f>
        <v>102389.62861278378</v>
      </c>
      <c r="AE28" s="30">
        <f>_xlfn.IFNA(IF($O28="days",$Y28*(VLOOKUP($K28,'Bed parameters'!$A$9:$I$12,9,FALSE))*$F28*(VLOOKUP($Q28,'Workforce distribution'!$C$8:$AD$30,AE$7,FALSE)),IF($Q28="n/a",(IF($P28=AE$6,$X28*$F28,0)),$X28*$F28*(VLOOKUP($Q28,'Workforce distribution'!$C$8:$AD$30,AE$7,FALSE)))),0)</f>
        <v>0</v>
      </c>
      <c r="AF28" s="30">
        <f>_xlfn.IFNA(IF($O28="days",$Y28*(VLOOKUP($K28,'Bed parameters'!$A$9:$I$12,9,FALSE))*$F28*(VLOOKUP($Q28,'Workforce distribution'!$C$8:$AD$30,AF$7,FALSE)),IF($Q28="n/a",(IF($P28=AF$6,$X28*$F28,0)),$X28*$F28*(VLOOKUP($Q28,'Workforce distribution'!$C$8:$AD$30,AF$7,FALSE)))),0)</f>
        <v>0</v>
      </c>
      <c r="AG28" s="30">
        <f>_xlfn.IFNA(IF($O28="days",$Y28*(VLOOKUP($K28,'Bed parameters'!$A$9:$I$12,9,FALSE))*$F28*(VLOOKUP($Q28,'Workforce distribution'!$C$8:$AD$30,AG$7,FALSE)),IF($Q28="n/a",(IF($P28=AG$6,$X28*$F28,0)),$X28*$F28*(VLOOKUP($Q28,'Workforce distribution'!$C$8:$AD$30,AG$7,FALSE)))),0)</f>
        <v>0</v>
      </c>
      <c r="AH28" s="30">
        <f>_xlfn.IFNA(IF($O28="days",$Y28*(VLOOKUP($K28,'Bed parameters'!$A$9:$I$12,9,FALSE))*$F28*(VLOOKUP($Q28,'Workforce distribution'!$C$8:$AD$30,AH$7,FALSE)),IF($Q28="n/a",(IF($P28=AH$6,$X28*$F28,0)),$X28*$F28*(VLOOKUP($Q28,'Workforce distribution'!$C$8:$AD$30,AH$7,FALSE)))),0)</f>
        <v>0</v>
      </c>
      <c r="AI28" s="30">
        <f>_xlfn.IFNA(IF($O28="days",$Y28*(VLOOKUP($K28,'Bed parameters'!$A$9:$I$12,9,FALSE))*$F28*(VLOOKUP($Q28,'Workforce distribution'!$C$8:$AD$30,AI$7,FALSE)),IF($Q28="n/a",(IF($P28=AI$6,$X28*$F28,0)),$X28*$F28*(VLOOKUP($Q28,'Workforce distribution'!$C$8:$AD$30,AI$7,FALSE)))),0)</f>
        <v>0</v>
      </c>
      <c r="AJ28" s="30">
        <f>_xlfn.IFNA(IF($O28="days",$Y28*(VLOOKUP($K28,'Bed parameters'!$A$9:$I$12,9,FALSE))*$F28*(VLOOKUP($Q28,'Workforce distribution'!$C$8:$AD$30,AJ$7,FALSE)),IF($Q28="n/a",(IF($P28=AJ$6,$X28*$F28,0)),$X28*$F28*(VLOOKUP($Q28,'Workforce distribution'!$C$8:$AD$30,AJ$7,FALSE)))),0)</f>
        <v>0</v>
      </c>
      <c r="AK28" s="30">
        <f>_xlfn.IFNA(IF($O28="days",$Y28*(VLOOKUP($K28,'Bed parameters'!$A$9:$I$12,9,FALSE))*$F28*(VLOOKUP($Q28,'Workforce distribution'!$C$8:$AD$30,AK$7,FALSE)),IF($Q28="n/a",(IF($P28=AK$6,$X28*$F28,0)),$X28*$F28*(VLOOKUP($Q28,'Workforce distribution'!$C$8:$AD$30,AK$7,FALSE)))),0)</f>
        <v>0</v>
      </c>
      <c r="AL28" s="30">
        <f>_xlfn.IFNA(IF($O28="days",$Y28*(VLOOKUP($K28,'Bed parameters'!$A$9:$I$12,9,FALSE))*$F28*(VLOOKUP($Q28,'Workforce distribution'!$C$8:$AD$30,AL$7,FALSE)),IF($Q28="n/a",(IF($P28=AL$6,$X28*$F28,0)),$X28*$F28*(VLOOKUP($Q28,'Workforce distribution'!$C$8:$AD$30,AL$7,FALSE)))),0)</f>
        <v>0</v>
      </c>
      <c r="AM28" s="30">
        <f>_xlfn.IFNA(IF($O28="days",$Y28*(VLOOKUP($K28,'Bed parameters'!$A$9:$I$12,9,FALSE))*$F28*(VLOOKUP($Q28,'Workforce distribution'!$C$8:$AD$30,AM$7,FALSE)),IF($Q28="n/a",(IF($P28=AM$6,$X28*$F28,0)),$X28*$F28*(VLOOKUP($Q28,'Workforce distribution'!$C$8:$AD$30,AM$7,FALSE)))),0)</f>
        <v>0</v>
      </c>
      <c r="AN28" s="30">
        <f>_xlfn.IFNA(IF($O28="days",$Y28*(VLOOKUP($K28,'Bed parameters'!$A$9:$I$12,9,FALSE))*$F28*(VLOOKUP($Q28,'Workforce distribution'!$C$8:$AD$30,AN$7,FALSE)),IF($Q28="n/a",(IF($P28=AN$6,$X28*$F28,0)),$X28*$F28*(VLOOKUP($Q28,'Workforce distribution'!$C$8:$AD$30,AN$7,FALSE)))),0)</f>
        <v>0</v>
      </c>
      <c r="AO28" s="30">
        <f>_xlfn.IFNA(IF($O28="days",$Y28*(VLOOKUP($K28,'Bed parameters'!$A$9:$I$12,9,FALSE))*$F28*(VLOOKUP($Q28,'Workforce distribution'!$C$8:$AD$30,AO$7,FALSE)),IF($Q28="n/a",(IF($P28=AO$6,$X28*$F28,0)),$X28*$F28*(VLOOKUP($Q28,'Workforce distribution'!$C$8:$AD$30,AO$7,FALSE)))),0)</f>
        <v>0</v>
      </c>
      <c r="AP28" s="30">
        <f>_xlfn.IFNA(IF($O28="days",$Y28*(VLOOKUP($K28,'Bed parameters'!$A$9:$I$12,9,FALSE))*$F28*(VLOOKUP($Q28,'Workforce distribution'!$C$8:$AD$30,AP$7,FALSE)),IF($Q28="n/a",(IF($P28=AP$6,$X28*$F28,0)),$X28*$F28*(VLOOKUP($Q28,'Workforce distribution'!$C$8:$AD$30,AP$7,FALSE)))),0)</f>
        <v>0</v>
      </c>
      <c r="AQ28" s="30">
        <f>_xlfn.IFNA(IF($O28="days",$Y28*(VLOOKUP($K28,'Bed parameters'!$A$9:$I$12,9,FALSE))*$F28*(VLOOKUP($Q28,'Workforce distribution'!$C$8:$AD$30,AQ$7,FALSE)),IF($Q28="n/a",(IF($P28=AQ$6,$X28*$F28,0)),$X28*$F28*(VLOOKUP($Q28,'Workforce distribution'!$C$8:$AD$30,AQ$7,FALSE)))),0)</f>
        <v>0</v>
      </c>
      <c r="AR28" s="30">
        <f>_xlfn.IFNA(IF($O28="days",$Y28*(VLOOKUP($K28,'Bed parameters'!$A$9:$I$12,9,FALSE))*$F28*(VLOOKUP($Q28,'Workforce distribution'!$C$8:$AD$30,AR$7,FALSE)),IF($Q28="n/a",(IF($P28=AR$6,$X28*$F28,0)),$X28*$F28*(VLOOKUP($Q28,'Workforce distribution'!$C$8:$AD$30,AR$7,FALSE)))),0)</f>
        <v>0</v>
      </c>
      <c r="AS28" s="30">
        <f>_xlfn.IFNA(IF($O28="days",$Y28*(VLOOKUP($K28,'Bed parameters'!$A$9:$I$12,9,FALSE))*$F28*(VLOOKUP($Q28,'Workforce distribution'!$C$8:$AD$30,AS$7,FALSE)),IF($Q28="n/a",(IF($P28=AS$6,$X28*$F28,0)),$X28*$F28*(VLOOKUP($Q28,'Workforce distribution'!$C$8:$AD$30,AS$7,FALSE)))),0)</f>
        <v>0</v>
      </c>
      <c r="AT28" s="30">
        <f>_xlfn.IFNA(IF($O28="days",$Y28*(VLOOKUP($K28,'Bed parameters'!$A$9:$I$12,9,FALSE))*$F28*(VLOOKUP($Q28,'Workforce distribution'!$C$8:$AD$30,AT$7,FALSE)),IF($Q28="n/a",(IF($P28=AT$6,$X28*$F28,0)),$X28*$F28*(VLOOKUP($Q28,'Workforce distribution'!$C$8:$AD$30,AT$7,FALSE)))),0)</f>
        <v>0</v>
      </c>
      <c r="AU28" s="30">
        <f>_xlfn.IFNA(IF($O28="days",$Y28*(VLOOKUP($K28,'Bed parameters'!$A$9:$I$12,9,FALSE))*$F28*(VLOOKUP($Q28,'Workforce distribution'!$C$8:$AD$30,AU$7,FALSE)),IF($Q28="n/a",(IF($P28=AU$6,$X28*$F28,0)),$X28*$F28*(VLOOKUP($Q28,'Workforce distribution'!$C$8:$AD$30,AU$7,FALSE)))),0)</f>
        <v>0</v>
      </c>
      <c r="AV28" s="30">
        <f>_xlfn.IFNA(IF($O28="days",$Y28*(VLOOKUP($K28,'Bed parameters'!$A$9:$I$12,9,FALSE))*$F28*(VLOOKUP($Q28,'Workforce distribution'!$C$8:$AD$30,AV$7,FALSE)),IF($Q28="n/a",(IF($P28=AV$6,$X28*$F28,0)),$X28*$F28*(VLOOKUP($Q28,'Workforce distribution'!$C$8:$AD$30,AV$7,FALSE)))),0)</f>
        <v>0</v>
      </c>
      <c r="AW28" s="30">
        <f>_xlfn.IFNA(IF($O28="days",$Y28*(VLOOKUP($K28,'Bed parameters'!$A$9:$I$12,9,FALSE))*$F28*(VLOOKUP($Q28,'Workforce distribution'!$C$8:$AD$30,AW$7,FALSE)),IF($Q28="n/a",(IF($P28=AW$6,$X28*$F28,0)),$X28*$F28*(VLOOKUP($Q28,'Workforce distribution'!$C$8:$AD$30,AW$7,FALSE)))),0)</f>
        <v>0</v>
      </c>
      <c r="AX28" s="30">
        <f>_xlfn.IFNA(IF($O28="days",$Y28*(VLOOKUP($K28,'Bed parameters'!$A$9:$I$12,9,FALSE))*$F28*(VLOOKUP($Q28,'Workforce distribution'!$C$8:$AD$30,AX$7,FALSE)),IF($Q28="n/a",(IF($P28=AX$6,$X28*$F28,0)),$X28*$F28*(VLOOKUP($Q28,'Workforce distribution'!$C$8:$AD$30,AX$7,FALSE)))),0)</f>
        <v>0</v>
      </c>
      <c r="AY28" s="30">
        <f>_xlfn.IFNA(IF($O28="days",$Y28*(VLOOKUP($K28,'Bed parameters'!$A$9:$I$12,9,FALSE))*$F28*(VLOOKUP($Q28,'Workforce distribution'!$C$8:$AD$30,AY$7,FALSE)),IF($Q28="n/a",(IF($P28=AY$6,$X28*$F28,0)),$X28*$F28*(VLOOKUP($Q28,'Workforce distribution'!$C$8:$AD$30,AY$7,FALSE)))),0)</f>
        <v>0</v>
      </c>
      <c r="AZ28" s="30">
        <f>_xlfn.IFNA(IF($O28="days",$Y28*(VLOOKUP($K28,'Bed parameters'!$A$9:$I$12,9,FALSE))*$F28*(VLOOKUP($Q28,'Workforce distribution'!$C$8:$AD$30,AZ$7,FALSE)),IF($Q28="n/a",(IF($P28=AZ$6,$X28*$F28,0)),$X28*$F28*(VLOOKUP($Q28,'Workforce distribution'!$C$8:$AD$30,AZ$7,FALSE)))),0)</f>
        <v>0</v>
      </c>
      <c r="BA28" s="30">
        <f>_xlfn.IFNA(IF($O28="days",$Y28*(VLOOKUP($K28,'Bed parameters'!$A$9:$I$12,9,FALSE))*$F28*(VLOOKUP($Q28,'Workforce distribution'!$C$8:$AD$30,BA$7,FALSE)),IF($Q28="n/a",(IF($P28=BA$6,$X28*$F28,0)),$X28*$F28*(VLOOKUP($Q28,'Workforce distribution'!$C$8:$AD$30,BA$7,FALSE)))),0)</f>
        <v>0</v>
      </c>
      <c r="BB28" s="30">
        <f>_xlfn.IFNA(IF($O28="days",$Y28*(VLOOKUP($K28,'Bed parameters'!$A$9:$I$12,9,FALSE))*$F28*(VLOOKUP($Q28,'Workforce distribution'!$C$8:$AD$30,BB$7,FALSE)),IF($Q28="n/a",(IF($P28=BB$6,$X28*$F28,0)),$X28*$F28*(VLOOKUP($Q28,'Workforce distribution'!$C$8:$AD$30,BB$7,FALSE)))),0)</f>
        <v>0</v>
      </c>
      <c r="BC28" s="149">
        <f t="shared" si="9"/>
        <v>155.42750927208644</v>
      </c>
      <c r="BD28" s="288">
        <f>IF($Q28="n/a",(IF('Workforce hours'!D$30=0,0,(AB28/'Workforce hours'!D$30))),(IF(VLOOKUP($Q28,'Workforce hours'!$C$8:$AD$30,BD$7,FALSE)=0,0,(AB28/(VLOOKUP($Q28,'Workforce hours'!$C$8:$AD$30,BD$7,FALSE))))))</f>
        <v>0</v>
      </c>
      <c r="BE28" s="288">
        <f>IF($Q28="n/a",(IF('Workforce hours'!E$30=0,0,(AC28/'Workforce hours'!E$30))),(IF(VLOOKUP($Q28,'Workforce hours'!$C$8:$AD$30,BE$7,FALSE)=0,0,(AC28/(VLOOKUP($Q28,'Workforce hours'!$C$8:$AD$30,BE$7,FALSE))))))</f>
        <v>53.037880659302651</v>
      </c>
      <c r="BF28" s="288">
        <f>IF($Q28="n/a",(IF('Workforce hours'!F$30=0,0,(AD28/'Workforce hours'!F$30))),(IF(VLOOKUP($Q28,'Workforce hours'!$C$8:$AD$30,BF$7,FALSE)=0,0,(AD28/(VLOOKUP($Q28,'Workforce hours'!$C$8:$AD$30,BF$7,FALSE))))))</f>
        <v>102.38962861278378</v>
      </c>
      <c r="BG28" s="288">
        <f>IF($Q28="n/a",(IF('Workforce hours'!G$30=0,0,(AE28/'Workforce hours'!G$30))),(IF(VLOOKUP($Q28,'Workforce hours'!$C$8:$AD$30,BG$7,FALSE)=0,0,(AE28/(VLOOKUP($Q28,'Workforce hours'!$C$8:$AD$30,BG$7,FALSE))))))</f>
        <v>0</v>
      </c>
      <c r="BH28" s="288">
        <f>IF($Q28="n/a",(IF('Workforce hours'!H$30=0,0,(AF28/'Workforce hours'!H$30))),(IF(VLOOKUP($Q28,'Workforce hours'!$C$8:$AD$30,BH$7,FALSE)=0,0,(AF28/(VLOOKUP($Q28,'Workforce hours'!$C$8:$AD$30,BH$7,FALSE))))))</f>
        <v>0</v>
      </c>
      <c r="BI28" s="288">
        <f>IF($Q28="n/a",(IF('Workforce hours'!I$30=0,0,(AG28/'Workforce hours'!I$30))),(IF(VLOOKUP($Q28,'Workforce hours'!$C$8:$AD$30,BI$7,FALSE)=0,0,(AG28/(VLOOKUP($Q28,'Workforce hours'!$C$8:$AD$30,BI$7,FALSE))))))</f>
        <v>0</v>
      </c>
      <c r="BJ28" s="288">
        <f>IF($Q28="n/a",(IF('Workforce hours'!J$30=0,0,(AH28/'Workforce hours'!J$30))),(IF(VLOOKUP($Q28,'Workforce hours'!$C$8:$AD$30,BJ$7,FALSE)=0,0,(AH28/(VLOOKUP($Q28,'Workforce hours'!$C$8:$AD$30,BJ$7,FALSE))))))</f>
        <v>0</v>
      </c>
      <c r="BK28" s="288">
        <f>IF($Q28="n/a",(IF('Workforce hours'!K$30=0,0,(AI28/'Workforce hours'!K$30))),(IF(VLOOKUP($Q28,'Workforce hours'!$C$8:$AD$30,BK$7,FALSE)=0,0,(AI28/(VLOOKUP($Q28,'Workforce hours'!$C$8:$AD$30,BK$7,FALSE))))))</f>
        <v>0</v>
      </c>
      <c r="BL28" s="288">
        <f>IF($Q28="n/a",(IF('Workforce hours'!L$30=0,0,(AJ28/'Workforce hours'!L$30))),(IF(VLOOKUP($Q28,'Workforce hours'!$C$8:$AD$30,BL$7,FALSE)=0,0,(AJ28/(VLOOKUP($Q28,'Workforce hours'!$C$8:$AD$30,BL$7,FALSE))))))</f>
        <v>0</v>
      </c>
      <c r="BM28" s="288">
        <f>IF($Q28="n/a",(IF('Workforce hours'!M$30=0,0,(AK28/'Workforce hours'!M$30))),(IF(VLOOKUP($Q28,'Workforce hours'!$C$8:$AD$30,BM$7,FALSE)=0,0,(AK28/(VLOOKUP($Q28,'Workforce hours'!$C$8:$AD$30,BM$7,FALSE))))))</f>
        <v>0</v>
      </c>
      <c r="BN28" s="288">
        <f>IF($Q28="n/a",(IF('Workforce hours'!N$30=0,0,(AL28/'Workforce hours'!N$30))),(IF(VLOOKUP($Q28,'Workforce hours'!$C$8:$AD$30,BN$7,FALSE)=0,0,(AL28/(VLOOKUP($Q28,'Workforce hours'!$C$8:$AD$30,BN$7,FALSE))))))</f>
        <v>0</v>
      </c>
      <c r="BO28" s="288">
        <f>IF($Q28="n/a",(IF('Workforce hours'!O$30=0,0,(AM28/'Workforce hours'!O$30))),(IF(VLOOKUP($Q28,'Workforce hours'!$C$8:$AD$30,BO$7,FALSE)=0,0,(AM28/(VLOOKUP($Q28,'Workforce hours'!$C$8:$AD$30,BO$7,FALSE))))))</f>
        <v>0</v>
      </c>
      <c r="BP28" s="288">
        <f>IF($Q28="n/a",(IF('Workforce hours'!P$30=0,0,(AN28/'Workforce hours'!P$30))),(IF(VLOOKUP($Q28,'Workforce hours'!$C$8:$AD$30,BP$7,FALSE)=0,0,(AN28/(VLOOKUP($Q28,'Workforce hours'!$C$8:$AD$30,BP$7,FALSE))))))</f>
        <v>0</v>
      </c>
      <c r="BQ28" s="288">
        <f>IF($Q28="n/a",(IF('Workforce hours'!Q$30=0,0,(AO28/'Workforce hours'!Q$30))),(IF(VLOOKUP($Q28,'Workforce hours'!$C$8:$AD$30,BQ$7,FALSE)=0,0,(AO28/(VLOOKUP($Q28,'Workforce hours'!$C$8:$AD$30,BQ$7,FALSE))))))</f>
        <v>0</v>
      </c>
      <c r="BR28" s="288">
        <f>IF($Q28="n/a",(IF('Workforce hours'!R$30=0,0,(AP28/'Workforce hours'!R$30))),(IF(VLOOKUP($Q28,'Workforce hours'!$C$8:$AD$30,BR$7,FALSE)=0,0,(AP28/(VLOOKUP($Q28,'Workforce hours'!$C$8:$AD$30,BR$7,FALSE))))))</f>
        <v>0</v>
      </c>
      <c r="BS28" s="288">
        <f>IF($Q28="n/a",(IF('Workforce hours'!S$30=0,0,(AQ28/'Workforce hours'!S$30))),(IF(VLOOKUP($Q28,'Workforce hours'!$C$8:$AD$30,BS$7,FALSE)=0,0,(AQ28/(VLOOKUP($Q28,'Workforce hours'!$C$8:$AD$30,BS$7,FALSE))))))</f>
        <v>0</v>
      </c>
      <c r="BT28" s="288">
        <f>IF($Q28="n/a",(IF('Workforce hours'!T$30=0,0,(AR28/'Workforce hours'!T$30))),(IF(VLOOKUP($Q28,'Workforce hours'!$C$8:$AD$30,BT$7,FALSE)=0,0,(AR28/(VLOOKUP($Q28,'Workforce hours'!$C$8:$AD$30,BT$7,FALSE))))))</f>
        <v>0</v>
      </c>
      <c r="BU28" s="288">
        <f>IF($Q28="n/a",(IF('Workforce hours'!U$30=0,0,(AS28/'Workforce hours'!U$30))),(IF(VLOOKUP($Q28,'Workforce hours'!$C$8:$AD$30,BU$7,FALSE)=0,0,(AS28/(VLOOKUP($Q28,'Workforce hours'!$C$8:$AD$30,BU$7,FALSE))))))</f>
        <v>0</v>
      </c>
      <c r="BV28" s="288">
        <f>IF($Q28="n/a",(IF('Workforce hours'!V$30=0,0,(AT28/'Workforce hours'!V$30))),(IF(VLOOKUP($Q28,'Workforce hours'!$C$8:$AD$30,BV$7,FALSE)=0,0,(AT28/(VLOOKUP($Q28,'Workforce hours'!$C$8:$AD$30,BV$7,FALSE))))))</f>
        <v>0</v>
      </c>
      <c r="BW28" s="288">
        <f>IF($Q28="n/a",(IF('Workforce hours'!W$30=0,0,(AU28/'Workforce hours'!W$30))),(IF(VLOOKUP($Q28,'Workforce hours'!$C$8:$AD$30,BW$7,FALSE)=0,0,(AU28/(VLOOKUP($Q28,'Workforce hours'!$C$8:$AD$30,BW$7,FALSE))))))</f>
        <v>0</v>
      </c>
      <c r="BX28" s="288">
        <f>IF($Q28="n/a",(IF('Workforce hours'!X$30=0,0,(AV28/'Workforce hours'!X$30))),(IF(VLOOKUP($Q28,'Workforce hours'!$C$8:$AD$30,BX$7,FALSE)=0,0,(AV28/(VLOOKUP($Q28,'Workforce hours'!$C$8:$AD$30,BX$7,FALSE))))))</f>
        <v>0</v>
      </c>
      <c r="BY28" s="288">
        <f>IF($Q28="n/a",(IF('Workforce hours'!Y$30=0,0,(AW28/'Workforce hours'!Y$30))),(IF(VLOOKUP($Q28,'Workforce hours'!$C$8:$AD$30,BY$7,FALSE)=0,0,(AW28/(VLOOKUP($Q28,'Workforce hours'!$C$8:$AD$30,BY$7,FALSE))))))</f>
        <v>0</v>
      </c>
      <c r="BZ28" s="288">
        <f>IF($Q28="n/a",(IF('Workforce hours'!Z$30=0,0,(AX28/'Workforce hours'!Z$30))),(IF(VLOOKUP($Q28,'Workforce hours'!$C$8:$AD$30,BZ$7,FALSE)=0,0,(AX28/(VLOOKUP($Q28,'Workforce hours'!$C$8:$AD$30,BZ$7,FALSE))))))</f>
        <v>0</v>
      </c>
      <c r="CA28" s="288">
        <f>IF($Q28="n/a",(IF('Workforce hours'!AA$30=0,0,(AY28/'Workforce hours'!AA$30))),(IF(VLOOKUP($Q28,'Workforce hours'!$C$8:$AD$30,CA$7,FALSE)=0,0,(AY28/(VLOOKUP($Q28,'Workforce hours'!$C$8:$AD$30,CA$7,FALSE))))))</f>
        <v>0</v>
      </c>
      <c r="CB28" s="288">
        <f>IF($Q28="n/a",(IF('Workforce hours'!AB$30=0,0,(AZ28/'Workforce hours'!AB$30))),(IF(VLOOKUP($Q28,'Workforce hours'!$C$8:$AD$30,CB$7,FALSE)=0,0,(AZ28/(VLOOKUP($Q28,'Workforce hours'!$C$8:$AD$30,CB$7,FALSE))))))</f>
        <v>0</v>
      </c>
      <c r="CC28" s="288">
        <f>IF($Q28="n/a",(IF('Workforce hours'!AC$30=0,0,(BA28/'Workforce hours'!AC$30))),(IF(VLOOKUP($Q28,'Workforce hours'!$C$8:$AD$30,CC$7,FALSE)=0,0,(BA28/(VLOOKUP($Q28,'Workforce hours'!$C$8:$AD$30,CC$7,FALSE))))))</f>
        <v>0</v>
      </c>
      <c r="CD28" s="288">
        <f>IF($Q28="n/a",(IF('Workforce hours'!AD$30=0,0,(BB28/'Workforce hours'!AD$30))),(IF(VLOOKUP($Q28,'Workforce hours'!$C$8:$AD$30,CD$7,FALSE)=0,0,(BB28/(VLOOKUP($Q28,'Workforce hours'!$C$8:$AD$30,CD$7,FALSE))))))</f>
        <v>0</v>
      </c>
      <c r="CE28" s="289">
        <f t="shared" si="10"/>
        <v>0</v>
      </c>
      <c r="CF28" s="290">
        <f>BD28*'Workforce costs'!B$9*(1+'Workforce costs'!B$10)*(1+'Workforce costs'!B$11)</f>
        <v>0</v>
      </c>
      <c r="CG28" s="290">
        <f>BE28*'Workforce costs'!C$9*(1+'Workforce costs'!C$10)*(1+'Workforce costs'!C$11)</f>
        <v>0</v>
      </c>
      <c r="CH28" s="290">
        <f>BF28*'Workforce costs'!D$9*(1+'Workforce costs'!D$10)*(1+'Workforce costs'!D$11)</f>
        <v>0</v>
      </c>
      <c r="CI28" s="290">
        <f>BG28*'Workforce costs'!E$9*(1+'Workforce costs'!E$10)*(1+'Workforce costs'!E$11)</f>
        <v>0</v>
      </c>
      <c r="CJ28" s="290">
        <f>BH28*'Workforce costs'!F$9*(1+'Workforce costs'!F$10)*(1+'Workforce costs'!F$11)</f>
        <v>0</v>
      </c>
      <c r="CK28" s="290">
        <f>BI28*'Workforce costs'!G$9*(1+'Workforce costs'!G$10)*(1+'Workforce costs'!G$11)</f>
        <v>0</v>
      </c>
      <c r="CL28" s="290">
        <f>BJ28*'Workforce costs'!H$9*(1+'Workforce costs'!H$10)*(1+'Workforce costs'!H$11)</f>
        <v>0</v>
      </c>
      <c r="CM28" s="290">
        <f>BK28*'Workforce costs'!I$9*(1+'Workforce costs'!I$10)*(1+'Workforce costs'!I$11)</f>
        <v>0</v>
      </c>
      <c r="CN28" s="290">
        <f>BL28*'Workforce costs'!J$9*(1+'Workforce costs'!J$10)*(1+'Workforce costs'!J$11)</f>
        <v>0</v>
      </c>
      <c r="CO28" s="290">
        <f>BM28*'Workforce costs'!K$9*(1+'Workforce costs'!K$10)*(1+'Workforce costs'!K$11)</f>
        <v>0</v>
      </c>
      <c r="CP28" s="290">
        <f>BN28*'Workforce costs'!L$9*(1+'Workforce costs'!L$10)*(1+'Workforce costs'!L$11)</f>
        <v>0</v>
      </c>
      <c r="CQ28" s="290">
        <f>BO28*'Workforce costs'!M$9*(1+'Workforce costs'!M$10)*(1+'Workforce costs'!M$11)</f>
        <v>0</v>
      </c>
      <c r="CR28" s="290">
        <f>BP28*'Workforce costs'!N$9*(1+'Workforce costs'!N$10)*(1+'Workforce costs'!N$11)</f>
        <v>0</v>
      </c>
      <c r="CS28" s="290">
        <f>BQ28*'Workforce costs'!O$9*(1+'Workforce costs'!O$10)*(1+'Workforce costs'!O$11)</f>
        <v>0</v>
      </c>
      <c r="CT28" s="290">
        <f>BR28*'Workforce costs'!P$9*(1+'Workforce costs'!P$10)*(1+'Workforce costs'!P$11)</f>
        <v>0</v>
      </c>
      <c r="CU28" s="290">
        <f>BS28*'Workforce costs'!Q$9*(1+'Workforce costs'!Q$10)*(1+'Workforce costs'!Q$11)</f>
        <v>0</v>
      </c>
      <c r="CV28" s="290">
        <f>BT28*'Workforce costs'!R$9*(1+'Workforce costs'!R$10)*(1+'Workforce costs'!R$11)</f>
        <v>0</v>
      </c>
      <c r="CW28" s="290">
        <f>BU28*'Workforce costs'!S$9*(1+'Workforce costs'!S$10)*(1+'Workforce costs'!S$11)</f>
        <v>0</v>
      </c>
      <c r="CX28" s="290">
        <f>BV28*'Workforce costs'!T$9*(1+'Workforce costs'!T$10)*(1+'Workforce costs'!T$11)</f>
        <v>0</v>
      </c>
      <c r="CY28" s="290">
        <f>BW28*'Workforce costs'!U$9*(1+'Workforce costs'!U$10)*(1+'Workforce costs'!U$11)</f>
        <v>0</v>
      </c>
      <c r="CZ28" s="290">
        <f>BX28*'Workforce costs'!V$9*(1+'Workforce costs'!V$10)*(1+'Workforce costs'!V$11)</f>
        <v>0</v>
      </c>
      <c r="DA28" s="290">
        <f>BY28*'Workforce costs'!W$9*(1+'Workforce costs'!W$10)*(1+'Workforce costs'!W$11)</f>
        <v>0</v>
      </c>
      <c r="DB28" s="290">
        <f>BZ28*'Workforce costs'!X$9*(1+'Workforce costs'!X$10)*(1+'Workforce costs'!X$11)</f>
        <v>0</v>
      </c>
      <c r="DC28" s="290">
        <f>CA28*'Workforce costs'!Y$9*(1+'Workforce costs'!Y$10)*(1+'Workforce costs'!Y$11)</f>
        <v>0</v>
      </c>
      <c r="DD28" s="290">
        <f>CB28*'Workforce costs'!Z$9*(1+'Workforce costs'!Z$10)*(1+'Workforce costs'!Z$11)</f>
        <v>0</v>
      </c>
      <c r="DE28" s="290">
        <f>CC28*'Workforce costs'!AA$9*(1+'Workforce costs'!AA$10)*(1+'Workforce costs'!AA$11)</f>
        <v>0</v>
      </c>
      <c r="DF28" s="290">
        <f>CD28*'Workforce costs'!AB$9*(1+'Workforce costs'!AB$10)*(1+'Workforce costs'!AB$11)</f>
        <v>0</v>
      </c>
    </row>
    <row r="29" spans="1:110" x14ac:dyDescent="0.3">
      <c r="A29" s="2" t="str">
        <f>Outputs!$A$4</f>
        <v>Australia</v>
      </c>
      <c r="B29" s="2" t="str">
        <f t="shared" si="3"/>
        <v>Australia ALL</v>
      </c>
      <c r="C29" s="30">
        <f>VLOOKUP($B29,Populations!$D$15:$H$1920,3,FALSE)</f>
        <v>26648878</v>
      </c>
      <c r="D29" s="255">
        <f>IF(OR($H29="General pop",$H29="Schools",$H29="Workplace",$H29="Skills Training",$H29="Digital Supports"),1,VLOOKUP($B29,Populations!$D$15:$H$1920,5,FALSE))</f>
        <v>1</v>
      </c>
      <c r="E29" s="88">
        <f>VLOOKUP(I29,Epidemiology!$C$10:$H$47,6,FALSE)</f>
        <v>8538.1646472473767</v>
      </c>
      <c r="F29" s="102" t="str">
        <f>'Care profiles'!R30</f>
        <v>n/a</v>
      </c>
      <c r="G29" s="15" t="str">
        <f>'Care profiles'!A30</f>
        <v>ALL</v>
      </c>
      <c r="H29" s="15" t="str">
        <f>'Care profiles'!B30</f>
        <v>Workplace</v>
      </c>
      <c r="I29" s="15" t="str">
        <f>'Care profiles'!C30</f>
        <v>Workplace</v>
      </c>
      <c r="J29" s="15" t="str">
        <f>'Care profiles'!D30</f>
        <v>Care profile</v>
      </c>
      <c r="K29" s="15" t="str">
        <f>'Care profiles'!E30</f>
        <v>Brief Intervention</v>
      </c>
      <c r="L29" s="104">
        <f>'Care profiles'!F30</f>
        <v>0.05</v>
      </c>
      <c r="M29" s="15" t="str">
        <f>'Care profiles'!G30</f>
        <v>n/a</v>
      </c>
      <c r="N29" s="15" t="str">
        <f>'Care profiles'!H30</f>
        <v>n/a</v>
      </c>
      <c r="O29" s="15" t="str">
        <f>'Care profiles'!I30</f>
        <v>n/a</v>
      </c>
      <c r="P29" s="15" t="str">
        <f>'Care profiles'!J30</f>
        <v>n/a</v>
      </c>
      <c r="Q29" s="15" t="str">
        <f>'Care profiles'!K30</f>
        <v>n/a</v>
      </c>
      <c r="R29" s="15" t="str">
        <f>'Care profiles'!M30</f>
        <v>Y</v>
      </c>
      <c r="S29" s="15" t="str">
        <f>'Care profiles'!O30</f>
        <v>Y</v>
      </c>
      <c r="T29" s="15" t="str">
        <f>'Care profiles'!Q30</f>
        <v>N</v>
      </c>
      <c r="U29" s="30">
        <f t="shared" si="4"/>
        <v>2275325.0802840837</v>
      </c>
      <c r="V29" s="30">
        <f t="shared" si="5"/>
        <v>113766.2540142042</v>
      </c>
      <c r="W29" s="30">
        <f>IF(M29="n/a",0,IF(O29="days",V29*M29*(1+(VLOOKUP(K29,'Bed parameters'!$A$9:$G$12,7,FALSE))),V29*M29))</f>
        <v>0</v>
      </c>
      <c r="X29" s="30">
        <f t="shared" si="6"/>
        <v>0</v>
      </c>
      <c r="Y29" s="30">
        <f t="shared" si="7"/>
        <v>0</v>
      </c>
      <c r="Z29" s="113">
        <f>_xlfn.IFNA(Y29/((VLOOKUP(K29,'Bed parameters'!$A$9:$G$12,3,FALSE))*(VLOOKUP(K29,'Bed parameters'!$A$9:$G$12,5,FALSE))),0)</f>
        <v>0</v>
      </c>
      <c r="AA29" s="30">
        <f t="shared" si="8"/>
        <v>0</v>
      </c>
      <c r="AB29" s="30">
        <f>_xlfn.IFNA(IF($O29="days",$Y29*(VLOOKUP($K29,'Bed parameters'!$A$9:$I$12,9,FALSE))*$F29*(VLOOKUP($Q29,'Workforce distribution'!$C$8:$AD$30,AB$7,FALSE)),IF($Q29="n/a",(IF($P29=AB$6,$X29*$F29,0)),$X29*$F29*(VLOOKUP($Q29,'Workforce distribution'!$C$8:$AD$30,AB$7,FALSE)))),0)</f>
        <v>0</v>
      </c>
      <c r="AC29" s="30">
        <f>_xlfn.IFNA(IF($O29="days",$Y29*(VLOOKUP($K29,'Bed parameters'!$A$9:$I$12,9,FALSE))*$F29*(VLOOKUP($Q29,'Workforce distribution'!$C$8:$AD$30,AC$7,FALSE)),IF($Q29="n/a",(IF($P29=AC$6,$X29*$F29,0)),$X29*$F29*(VLOOKUP($Q29,'Workforce distribution'!$C$8:$AD$30,AC$7,FALSE)))),0)</f>
        <v>0</v>
      </c>
      <c r="AD29" s="30">
        <f>_xlfn.IFNA(IF($O29="days",$Y29*(VLOOKUP($K29,'Bed parameters'!$A$9:$I$12,9,FALSE))*$F29*(VLOOKUP($Q29,'Workforce distribution'!$C$8:$AD$30,AD$7,FALSE)),IF($Q29="n/a",(IF($P29=AD$6,$X29*$F29,0)),$X29*$F29*(VLOOKUP($Q29,'Workforce distribution'!$C$8:$AD$30,AD$7,FALSE)))),0)</f>
        <v>0</v>
      </c>
      <c r="AE29" s="30">
        <f>_xlfn.IFNA(IF($O29="days",$Y29*(VLOOKUP($K29,'Bed parameters'!$A$9:$I$12,9,FALSE))*$F29*(VLOOKUP($Q29,'Workforce distribution'!$C$8:$AD$30,AE$7,FALSE)),IF($Q29="n/a",(IF($P29=AE$6,$X29*$F29,0)),$X29*$F29*(VLOOKUP($Q29,'Workforce distribution'!$C$8:$AD$30,AE$7,FALSE)))),0)</f>
        <v>0</v>
      </c>
      <c r="AF29" s="30">
        <f>_xlfn.IFNA(IF($O29="days",$Y29*(VLOOKUP($K29,'Bed parameters'!$A$9:$I$12,9,FALSE))*$F29*(VLOOKUP($Q29,'Workforce distribution'!$C$8:$AD$30,AF$7,FALSE)),IF($Q29="n/a",(IF($P29=AF$6,$X29*$F29,0)),$X29*$F29*(VLOOKUP($Q29,'Workforce distribution'!$C$8:$AD$30,AF$7,FALSE)))),0)</f>
        <v>0</v>
      </c>
      <c r="AG29" s="30">
        <f>_xlfn.IFNA(IF($O29="days",$Y29*(VLOOKUP($K29,'Bed parameters'!$A$9:$I$12,9,FALSE))*$F29*(VLOOKUP($Q29,'Workforce distribution'!$C$8:$AD$30,AG$7,FALSE)),IF($Q29="n/a",(IF($P29=AG$6,$X29*$F29,0)),$X29*$F29*(VLOOKUP($Q29,'Workforce distribution'!$C$8:$AD$30,AG$7,FALSE)))),0)</f>
        <v>0</v>
      </c>
      <c r="AH29" s="30">
        <f>_xlfn.IFNA(IF($O29="days",$Y29*(VLOOKUP($K29,'Bed parameters'!$A$9:$I$12,9,FALSE))*$F29*(VLOOKUP($Q29,'Workforce distribution'!$C$8:$AD$30,AH$7,FALSE)),IF($Q29="n/a",(IF($P29=AH$6,$X29*$F29,0)),$X29*$F29*(VLOOKUP($Q29,'Workforce distribution'!$C$8:$AD$30,AH$7,FALSE)))),0)</f>
        <v>0</v>
      </c>
      <c r="AI29" s="30">
        <f>_xlfn.IFNA(IF($O29="days",$Y29*(VLOOKUP($K29,'Bed parameters'!$A$9:$I$12,9,FALSE))*$F29*(VLOOKUP($Q29,'Workforce distribution'!$C$8:$AD$30,AI$7,FALSE)),IF($Q29="n/a",(IF($P29=AI$6,$X29*$F29,0)),$X29*$F29*(VLOOKUP($Q29,'Workforce distribution'!$C$8:$AD$30,AI$7,FALSE)))),0)</f>
        <v>0</v>
      </c>
      <c r="AJ29" s="30">
        <f>_xlfn.IFNA(IF($O29="days",$Y29*(VLOOKUP($K29,'Bed parameters'!$A$9:$I$12,9,FALSE))*$F29*(VLOOKUP($Q29,'Workforce distribution'!$C$8:$AD$30,AJ$7,FALSE)),IF($Q29="n/a",(IF($P29=AJ$6,$X29*$F29,0)),$X29*$F29*(VLOOKUP($Q29,'Workforce distribution'!$C$8:$AD$30,AJ$7,FALSE)))),0)</f>
        <v>0</v>
      </c>
      <c r="AK29" s="30">
        <f>_xlfn.IFNA(IF($O29="days",$Y29*(VLOOKUP($K29,'Bed parameters'!$A$9:$I$12,9,FALSE))*$F29*(VLOOKUP($Q29,'Workforce distribution'!$C$8:$AD$30,AK$7,FALSE)),IF($Q29="n/a",(IF($P29=AK$6,$X29*$F29,0)),$X29*$F29*(VLOOKUP($Q29,'Workforce distribution'!$C$8:$AD$30,AK$7,FALSE)))),0)</f>
        <v>0</v>
      </c>
      <c r="AL29" s="30">
        <f>_xlfn.IFNA(IF($O29="days",$Y29*(VLOOKUP($K29,'Bed parameters'!$A$9:$I$12,9,FALSE))*$F29*(VLOOKUP($Q29,'Workforce distribution'!$C$8:$AD$30,AL$7,FALSE)),IF($Q29="n/a",(IF($P29=AL$6,$X29*$F29,0)),$X29*$F29*(VLOOKUP($Q29,'Workforce distribution'!$C$8:$AD$30,AL$7,FALSE)))),0)</f>
        <v>0</v>
      </c>
      <c r="AM29" s="30">
        <f>_xlfn.IFNA(IF($O29="days",$Y29*(VLOOKUP($K29,'Bed parameters'!$A$9:$I$12,9,FALSE))*$F29*(VLOOKUP($Q29,'Workforce distribution'!$C$8:$AD$30,AM$7,FALSE)),IF($Q29="n/a",(IF($P29=AM$6,$X29*$F29,0)),$X29*$F29*(VLOOKUP($Q29,'Workforce distribution'!$C$8:$AD$30,AM$7,FALSE)))),0)</f>
        <v>0</v>
      </c>
      <c r="AN29" s="30">
        <f>_xlfn.IFNA(IF($O29="days",$Y29*(VLOOKUP($K29,'Bed parameters'!$A$9:$I$12,9,FALSE))*$F29*(VLOOKUP($Q29,'Workforce distribution'!$C$8:$AD$30,AN$7,FALSE)),IF($Q29="n/a",(IF($P29=AN$6,$X29*$F29,0)),$X29*$F29*(VLOOKUP($Q29,'Workforce distribution'!$C$8:$AD$30,AN$7,FALSE)))),0)</f>
        <v>0</v>
      </c>
      <c r="AO29" s="30">
        <f>_xlfn.IFNA(IF($O29="days",$Y29*(VLOOKUP($K29,'Bed parameters'!$A$9:$I$12,9,FALSE))*$F29*(VLOOKUP($Q29,'Workforce distribution'!$C$8:$AD$30,AO$7,FALSE)),IF($Q29="n/a",(IF($P29=AO$6,$X29*$F29,0)),$X29*$F29*(VLOOKUP($Q29,'Workforce distribution'!$C$8:$AD$30,AO$7,FALSE)))),0)</f>
        <v>0</v>
      </c>
      <c r="AP29" s="30">
        <f>_xlfn.IFNA(IF($O29="days",$Y29*(VLOOKUP($K29,'Bed parameters'!$A$9:$I$12,9,FALSE))*$F29*(VLOOKUP($Q29,'Workforce distribution'!$C$8:$AD$30,AP$7,FALSE)),IF($Q29="n/a",(IF($P29=AP$6,$X29*$F29,0)),$X29*$F29*(VLOOKUP($Q29,'Workforce distribution'!$C$8:$AD$30,AP$7,FALSE)))),0)</f>
        <v>0</v>
      </c>
      <c r="AQ29" s="30">
        <f>_xlfn.IFNA(IF($O29="days",$Y29*(VLOOKUP($K29,'Bed parameters'!$A$9:$I$12,9,FALSE))*$F29*(VLOOKUP($Q29,'Workforce distribution'!$C$8:$AD$30,AQ$7,FALSE)),IF($Q29="n/a",(IF($P29=AQ$6,$X29*$F29,0)),$X29*$F29*(VLOOKUP($Q29,'Workforce distribution'!$C$8:$AD$30,AQ$7,FALSE)))),0)</f>
        <v>0</v>
      </c>
      <c r="AR29" s="30">
        <f>_xlfn.IFNA(IF($O29="days",$Y29*(VLOOKUP($K29,'Bed parameters'!$A$9:$I$12,9,FALSE))*$F29*(VLOOKUP($Q29,'Workforce distribution'!$C$8:$AD$30,AR$7,FALSE)),IF($Q29="n/a",(IF($P29=AR$6,$X29*$F29,0)),$X29*$F29*(VLOOKUP($Q29,'Workforce distribution'!$C$8:$AD$30,AR$7,FALSE)))),0)</f>
        <v>0</v>
      </c>
      <c r="AS29" s="30">
        <f>_xlfn.IFNA(IF($O29="days",$Y29*(VLOOKUP($K29,'Bed parameters'!$A$9:$I$12,9,FALSE))*$F29*(VLOOKUP($Q29,'Workforce distribution'!$C$8:$AD$30,AS$7,FALSE)),IF($Q29="n/a",(IF($P29=AS$6,$X29*$F29,0)),$X29*$F29*(VLOOKUP($Q29,'Workforce distribution'!$C$8:$AD$30,AS$7,FALSE)))),0)</f>
        <v>0</v>
      </c>
      <c r="AT29" s="30">
        <f>_xlfn.IFNA(IF($O29="days",$Y29*(VLOOKUP($K29,'Bed parameters'!$A$9:$I$12,9,FALSE))*$F29*(VLOOKUP($Q29,'Workforce distribution'!$C$8:$AD$30,AT$7,FALSE)),IF($Q29="n/a",(IF($P29=AT$6,$X29*$F29,0)),$X29*$F29*(VLOOKUP($Q29,'Workforce distribution'!$C$8:$AD$30,AT$7,FALSE)))),0)</f>
        <v>0</v>
      </c>
      <c r="AU29" s="30">
        <f>_xlfn.IFNA(IF($O29="days",$Y29*(VLOOKUP($K29,'Bed parameters'!$A$9:$I$12,9,FALSE))*$F29*(VLOOKUP($Q29,'Workforce distribution'!$C$8:$AD$30,AU$7,FALSE)),IF($Q29="n/a",(IF($P29=AU$6,$X29*$F29,0)),$X29*$F29*(VLOOKUP($Q29,'Workforce distribution'!$C$8:$AD$30,AU$7,FALSE)))),0)</f>
        <v>0</v>
      </c>
      <c r="AV29" s="30">
        <f>_xlfn.IFNA(IF($O29="days",$Y29*(VLOOKUP($K29,'Bed parameters'!$A$9:$I$12,9,FALSE))*$F29*(VLOOKUP($Q29,'Workforce distribution'!$C$8:$AD$30,AV$7,FALSE)),IF($Q29="n/a",(IF($P29=AV$6,$X29*$F29,0)),$X29*$F29*(VLOOKUP($Q29,'Workforce distribution'!$C$8:$AD$30,AV$7,FALSE)))),0)</f>
        <v>0</v>
      </c>
      <c r="AW29" s="30">
        <f>_xlfn.IFNA(IF($O29="days",$Y29*(VLOOKUP($K29,'Bed parameters'!$A$9:$I$12,9,FALSE))*$F29*(VLOOKUP($Q29,'Workforce distribution'!$C$8:$AD$30,AW$7,FALSE)),IF($Q29="n/a",(IF($P29=AW$6,$X29*$F29,0)),$X29*$F29*(VLOOKUP($Q29,'Workforce distribution'!$C$8:$AD$30,AW$7,FALSE)))),0)</f>
        <v>0</v>
      </c>
      <c r="AX29" s="30">
        <f>_xlfn.IFNA(IF($O29="days",$Y29*(VLOOKUP($K29,'Bed parameters'!$A$9:$I$12,9,FALSE))*$F29*(VLOOKUP($Q29,'Workforce distribution'!$C$8:$AD$30,AX$7,FALSE)),IF($Q29="n/a",(IF($P29=AX$6,$X29*$F29,0)),$X29*$F29*(VLOOKUP($Q29,'Workforce distribution'!$C$8:$AD$30,AX$7,FALSE)))),0)</f>
        <v>0</v>
      </c>
      <c r="AY29" s="30">
        <f>_xlfn.IFNA(IF($O29="days",$Y29*(VLOOKUP($K29,'Bed parameters'!$A$9:$I$12,9,FALSE))*$F29*(VLOOKUP($Q29,'Workforce distribution'!$C$8:$AD$30,AY$7,FALSE)),IF($Q29="n/a",(IF($P29=AY$6,$X29*$F29,0)),$X29*$F29*(VLOOKUP($Q29,'Workforce distribution'!$C$8:$AD$30,AY$7,FALSE)))),0)</f>
        <v>0</v>
      </c>
      <c r="AZ29" s="30">
        <f>_xlfn.IFNA(IF($O29="days",$Y29*(VLOOKUP($K29,'Bed parameters'!$A$9:$I$12,9,FALSE))*$F29*(VLOOKUP($Q29,'Workforce distribution'!$C$8:$AD$30,AZ$7,FALSE)),IF($Q29="n/a",(IF($P29=AZ$6,$X29*$F29,0)),$X29*$F29*(VLOOKUP($Q29,'Workforce distribution'!$C$8:$AD$30,AZ$7,FALSE)))),0)</f>
        <v>0</v>
      </c>
      <c r="BA29" s="30">
        <f>_xlfn.IFNA(IF($O29="days",$Y29*(VLOOKUP($K29,'Bed parameters'!$A$9:$I$12,9,FALSE))*$F29*(VLOOKUP($Q29,'Workforce distribution'!$C$8:$AD$30,BA$7,FALSE)),IF($Q29="n/a",(IF($P29=BA$6,$X29*$F29,0)),$X29*$F29*(VLOOKUP($Q29,'Workforce distribution'!$C$8:$AD$30,BA$7,FALSE)))),0)</f>
        <v>0</v>
      </c>
      <c r="BB29" s="30">
        <f>_xlfn.IFNA(IF($O29="days",$Y29*(VLOOKUP($K29,'Bed parameters'!$A$9:$I$12,9,FALSE))*$F29*(VLOOKUP($Q29,'Workforce distribution'!$C$8:$AD$30,BB$7,FALSE)),IF($Q29="n/a",(IF($P29=BB$6,$X29*$F29,0)),$X29*$F29*(VLOOKUP($Q29,'Workforce distribution'!$C$8:$AD$30,BB$7,FALSE)))),0)</f>
        <v>0</v>
      </c>
      <c r="BC29" s="149">
        <f t="shared" si="9"/>
        <v>0</v>
      </c>
      <c r="BD29" s="288">
        <f>IF($Q29="n/a",(IF('Workforce hours'!D$30=0,0,(AB29/'Workforce hours'!D$30))),(IF(VLOOKUP($Q29,'Workforce hours'!$C$8:$AD$30,BD$7,FALSE)=0,0,(AB29/(VLOOKUP($Q29,'Workforce hours'!$C$8:$AD$30,BD$7,FALSE))))))</f>
        <v>0</v>
      </c>
      <c r="BE29" s="288">
        <f>IF($Q29="n/a",(IF('Workforce hours'!E$30=0,0,(AC29/'Workforce hours'!E$30))),(IF(VLOOKUP($Q29,'Workforce hours'!$C$8:$AD$30,BE$7,FALSE)=0,0,(AC29/(VLOOKUP($Q29,'Workforce hours'!$C$8:$AD$30,BE$7,FALSE))))))</f>
        <v>0</v>
      </c>
      <c r="BF29" s="288">
        <f>IF($Q29="n/a",(IF('Workforce hours'!F$30=0,0,(AD29/'Workforce hours'!F$30))),(IF(VLOOKUP($Q29,'Workforce hours'!$C$8:$AD$30,BF$7,FALSE)=0,0,(AD29/(VLOOKUP($Q29,'Workforce hours'!$C$8:$AD$30,BF$7,FALSE))))))</f>
        <v>0</v>
      </c>
      <c r="BG29" s="288">
        <f>IF($Q29="n/a",(IF('Workforce hours'!G$30=0,0,(AE29/'Workforce hours'!G$30))),(IF(VLOOKUP($Q29,'Workforce hours'!$C$8:$AD$30,BG$7,FALSE)=0,0,(AE29/(VLOOKUP($Q29,'Workforce hours'!$C$8:$AD$30,BG$7,FALSE))))))</f>
        <v>0</v>
      </c>
      <c r="BH29" s="288">
        <f>IF($Q29="n/a",(IF('Workforce hours'!H$30=0,0,(AF29/'Workforce hours'!H$30))),(IF(VLOOKUP($Q29,'Workforce hours'!$C$8:$AD$30,BH$7,FALSE)=0,0,(AF29/(VLOOKUP($Q29,'Workforce hours'!$C$8:$AD$30,BH$7,FALSE))))))</f>
        <v>0</v>
      </c>
      <c r="BI29" s="288">
        <f>IF($Q29="n/a",(IF('Workforce hours'!I$30=0,0,(AG29/'Workforce hours'!I$30))),(IF(VLOOKUP($Q29,'Workforce hours'!$C$8:$AD$30,BI$7,FALSE)=0,0,(AG29/(VLOOKUP($Q29,'Workforce hours'!$C$8:$AD$30,BI$7,FALSE))))))</f>
        <v>0</v>
      </c>
      <c r="BJ29" s="288">
        <f>IF($Q29="n/a",(IF('Workforce hours'!J$30=0,0,(AH29/'Workforce hours'!J$30))),(IF(VLOOKUP($Q29,'Workforce hours'!$C$8:$AD$30,BJ$7,FALSE)=0,0,(AH29/(VLOOKUP($Q29,'Workforce hours'!$C$8:$AD$30,BJ$7,FALSE))))))</f>
        <v>0</v>
      </c>
      <c r="BK29" s="288">
        <f>IF($Q29="n/a",(IF('Workforce hours'!K$30=0,0,(AI29/'Workforce hours'!K$30))),(IF(VLOOKUP($Q29,'Workforce hours'!$C$8:$AD$30,BK$7,FALSE)=0,0,(AI29/(VLOOKUP($Q29,'Workforce hours'!$C$8:$AD$30,BK$7,FALSE))))))</f>
        <v>0</v>
      </c>
      <c r="BL29" s="288">
        <f>IF($Q29="n/a",(IF('Workforce hours'!L$30=0,0,(AJ29/'Workforce hours'!L$30))),(IF(VLOOKUP($Q29,'Workforce hours'!$C$8:$AD$30,BL$7,FALSE)=0,0,(AJ29/(VLOOKUP($Q29,'Workforce hours'!$C$8:$AD$30,BL$7,FALSE))))))</f>
        <v>0</v>
      </c>
      <c r="BM29" s="288">
        <f>IF($Q29="n/a",(IF('Workforce hours'!M$30=0,0,(AK29/'Workforce hours'!M$30))),(IF(VLOOKUP($Q29,'Workforce hours'!$C$8:$AD$30,BM$7,FALSE)=0,0,(AK29/(VLOOKUP($Q29,'Workforce hours'!$C$8:$AD$30,BM$7,FALSE))))))</f>
        <v>0</v>
      </c>
      <c r="BN29" s="288">
        <f>IF($Q29="n/a",(IF('Workforce hours'!N$30=0,0,(AL29/'Workforce hours'!N$30))),(IF(VLOOKUP($Q29,'Workforce hours'!$C$8:$AD$30,BN$7,FALSE)=0,0,(AL29/(VLOOKUP($Q29,'Workforce hours'!$C$8:$AD$30,BN$7,FALSE))))))</f>
        <v>0</v>
      </c>
      <c r="BO29" s="288">
        <f>IF($Q29="n/a",(IF('Workforce hours'!O$30=0,0,(AM29/'Workforce hours'!O$30))),(IF(VLOOKUP($Q29,'Workforce hours'!$C$8:$AD$30,BO$7,FALSE)=0,0,(AM29/(VLOOKUP($Q29,'Workforce hours'!$C$8:$AD$30,BO$7,FALSE))))))</f>
        <v>0</v>
      </c>
      <c r="BP29" s="288">
        <f>IF($Q29="n/a",(IF('Workforce hours'!P$30=0,0,(AN29/'Workforce hours'!P$30))),(IF(VLOOKUP($Q29,'Workforce hours'!$C$8:$AD$30,BP$7,FALSE)=0,0,(AN29/(VLOOKUP($Q29,'Workforce hours'!$C$8:$AD$30,BP$7,FALSE))))))</f>
        <v>0</v>
      </c>
      <c r="BQ29" s="288">
        <f>IF($Q29="n/a",(IF('Workforce hours'!Q$30=0,0,(AO29/'Workforce hours'!Q$30))),(IF(VLOOKUP($Q29,'Workforce hours'!$C$8:$AD$30,BQ$7,FALSE)=0,0,(AO29/(VLOOKUP($Q29,'Workforce hours'!$C$8:$AD$30,BQ$7,FALSE))))))</f>
        <v>0</v>
      </c>
      <c r="BR29" s="288">
        <f>IF($Q29="n/a",(IF('Workforce hours'!R$30=0,0,(AP29/'Workforce hours'!R$30))),(IF(VLOOKUP($Q29,'Workforce hours'!$C$8:$AD$30,BR$7,FALSE)=0,0,(AP29/(VLOOKUP($Q29,'Workforce hours'!$C$8:$AD$30,BR$7,FALSE))))))</f>
        <v>0</v>
      </c>
      <c r="BS29" s="288">
        <f>IF($Q29="n/a",(IF('Workforce hours'!S$30=0,0,(AQ29/'Workforce hours'!S$30))),(IF(VLOOKUP($Q29,'Workforce hours'!$C$8:$AD$30,BS$7,FALSE)=0,0,(AQ29/(VLOOKUP($Q29,'Workforce hours'!$C$8:$AD$30,BS$7,FALSE))))))</f>
        <v>0</v>
      </c>
      <c r="BT29" s="288">
        <f>IF($Q29="n/a",(IF('Workforce hours'!T$30=0,0,(AR29/'Workforce hours'!T$30))),(IF(VLOOKUP($Q29,'Workforce hours'!$C$8:$AD$30,BT$7,FALSE)=0,0,(AR29/(VLOOKUP($Q29,'Workforce hours'!$C$8:$AD$30,BT$7,FALSE))))))</f>
        <v>0</v>
      </c>
      <c r="BU29" s="288">
        <f>IF($Q29="n/a",(IF('Workforce hours'!U$30=0,0,(AS29/'Workforce hours'!U$30))),(IF(VLOOKUP($Q29,'Workforce hours'!$C$8:$AD$30,BU$7,FALSE)=0,0,(AS29/(VLOOKUP($Q29,'Workforce hours'!$C$8:$AD$30,BU$7,FALSE))))))</f>
        <v>0</v>
      </c>
      <c r="BV29" s="288">
        <f>IF($Q29="n/a",(IF('Workforce hours'!V$30=0,0,(AT29/'Workforce hours'!V$30))),(IF(VLOOKUP($Q29,'Workforce hours'!$C$8:$AD$30,BV$7,FALSE)=0,0,(AT29/(VLOOKUP($Q29,'Workforce hours'!$C$8:$AD$30,BV$7,FALSE))))))</f>
        <v>0</v>
      </c>
      <c r="BW29" s="288">
        <f>IF($Q29="n/a",(IF('Workforce hours'!W$30=0,0,(AU29/'Workforce hours'!W$30))),(IF(VLOOKUP($Q29,'Workforce hours'!$C$8:$AD$30,BW$7,FALSE)=0,0,(AU29/(VLOOKUP($Q29,'Workforce hours'!$C$8:$AD$30,BW$7,FALSE))))))</f>
        <v>0</v>
      </c>
      <c r="BX29" s="288">
        <f>IF($Q29="n/a",(IF('Workforce hours'!X$30=0,0,(AV29/'Workforce hours'!X$30))),(IF(VLOOKUP($Q29,'Workforce hours'!$C$8:$AD$30,BX$7,FALSE)=0,0,(AV29/(VLOOKUP($Q29,'Workforce hours'!$C$8:$AD$30,BX$7,FALSE))))))</f>
        <v>0</v>
      </c>
      <c r="BY29" s="288">
        <f>IF($Q29="n/a",(IF('Workforce hours'!Y$30=0,0,(AW29/'Workforce hours'!Y$30))),(IF(VLOOKUP($Q29,'Workforce hours'!$C$8:$AD$30,BY$7,FALSE)=0,0,(AW29/(VLOOKUP($Q29,'Workforce hours'!$C$8:$AD$30,BY$7,FALSE))))))</f>
        <v>0</v>
      </c>
      <c r="BZ29" s="288">
        <f>IF($Q29="n/a",(IF('Workforce hours'!Z$30=0,0,(AX29/'Workforce hours'!Z$30))),(IF(VLOOKUP($Q29,'Workforce hours'!$C$8:$AD$30,BZ$7,FALSE)=0,0,(AX29/(VLOOKUP($Q29,'Workforce hours'!$C$8:$AD$30,BZ$7,FALSE))))))</f>
        <v>0</v>
      </c>
      <c r="CA29" s="288">
        <f>IF($Q29="n/a",(IF('Workforce hours'!AA$30=0,0,(AY29/'Workforce hours'!AA$30))),(IF(VLOOKUP($Q29,'Workforce hours'!$C$8:$AD$30,CA$7,FALSE)=0,0,(AY29/(VLOOKUP($Q29,'Workforce hours'!$C$8:$AD$30,CA$7,FALSE))))))</f>
        <v>0</v>
      </c>
      <c r="CB29" s="288">
        <f>IF($Q29="n/a",(IF('Workforce hours'!AB$30=0,0,(AZ29/'Workforce hours'!AB$30))),(IF(VLOOKUP($Q29,'Workforce hours'!$C$8:$AD$30,CB$7,FALSE)=0,0,(AZ29/(VLOOKUP($Q29,'Workforce hours'!$C$8:$AD$30,CB$7,FALSE))))))</f>
        <v>0</v>
      </c>
      <c r="CC29" s="288">
        <f>IF($Q29="n/a",(IF('Workforce hours'!AC$30=0,0,(BA29/'Workforce hours'!AC$30))),(IF(VLOOKUP($Q29,'Workforce hours'!$C$8:$AD$30,CC$7,FALSE)=0,0,(BA29/(VLOOKUP($Q29,'Workforce hours'!$C$8:$AD$30,CC$7,FALSE))))))</f>
        <v>0</v>
      </c>
      <c r="CD29" s="288">
        <f>IF($Q29="n/a",(IF('Workforce hours'!AD$30=0,0,(BB29/'Workforce hours'!AD$30))),(IF(VLOOKUP($Q29,'Workforce hours'!$C$8:$AD$30,CD$7,FALSE)=0,0,(BB29/(VLOOKUP($Q29,'Workforce hours'!$C$8:$AD$30,CD$7,FALSE))))))</f>
        <v>0</v>
      </c>
      <c r="CE29" s="289">
        <f t="shared" si="10"/>
        <v>0</v>
      </c>
      <c r="CF29" s="290">
        <f>BD29*'Workforce costs'!B$9*(1+'Workforce costs'!B$10)*(1+'Workforce costs'!B$11)</f>
        <v>0</v>
      </c>
      <c r="CG29" s="290">
        <f>BE29*'Workforce costs'!C$9*(1+'Workforce costs'!C$10)*(1+'Workforce costs'!C$11)</f>
        <v>0</v>
      </c>
      <c r="CH29" s="290">
        <f>BF29*'Workforce costs'!D$9*(1+'Workforce costs'!D$10)*(1+'Workforce costs'!D$11)</f>
        <v>0</v>
      </c>
      <c r="CI29" s="290">
        <f>BG29*'Workforce costs'!E$9*(1+'Workforce costs'!E$10)*(1+'Workforce costs'!E$11)</f>
        <v>0</v>
      </c>
      <c r="CJ29" s="290">
        <f>BH29*'Workforce costs'!F$9*(1+'Workforce costs'!F$10)*(1+'Workforce costs'!F$11)</f>
        <v>0</v>
      </c>
      <c r="CK29" s="290">
        <f>BI29*'Workforce costs'!G$9*(1+'Workforce costs'!G$10)*(1+'Workforce costs'!G$11)</f>
        <v>0</v>
      </c>
      <c r="CL29" s="290">
        <f>BJ29*'Workforce costs'!H$9*(1+'Workforce costs'!H$10)*(1+'Workforce costs'!H$11)</f>
        <v>0</v>
      </c>
      <c r="CM29" s="290">
        <f>BK29*'Workforce costs'!I$9*(1+'Workforce costs'!I$10)*(1+'Workforce costs'!I$11)</f>
        <v>0</v>
      </c>
      <c r="CN29" s="290">
        <f>BL29*'Workforce costs'!J$9*(1+'Workforce costs'!J$10)*(1+'Workforce costs'!J$11)</f>
        <v>0</v>
      </c>
      <c r="CO29" s="290">
        <f>BM29*'Workforce costs'!K$9*(1+'Workforce costs'!K$10)*(1+'Workforce costs'!K$11)</f>
        <v>0</v>
      </c>
      <c r="CP29" s="290">
        <f>BN29*'Workforce costs'!L$9*(1+'Workforce costs'!L$10)*(1+'Workforce costs'!L$11)</f>
        <v>0</v>
      </c>
      <c r="CQ29" s="290">
        <f>BO29*'Workforce costs'!M$9*(1+'Workforce costs'!M$10)*(1+'Workforce costs'!M$11)</f>
        <v>0</v>
      </c>
      <c r="CR29" s="290">
        <f>BP29*'Workforce costs'!N$9*(1+'Workforce costs'!N$10)*(1+'Workforce costs'!N$11)</f>
        <v>0</v>
      </c>
      <c r="CS29" s="290">
        <f>BQ29*'Workforce costs'!O$9*(1+'Workforce costs'!O$10)*(1+'Workforce costs'!O$11)</f>
        <v>0</v>
      </c>
      <c r="CT29" s="290">
        <f>BR29*'Workforce costs'!P$9*(1+'Workforce costs'!P$10)*(1+'Workforce costs'!P$11)</f>
        <v>0</v>
      </c>
      <c r="CU29" s="290">
        <f>BS29*'Workforce costs'!Q$9*(1+'Workforce costs'!Q$10)*(1+'Workforce costs'!Q$11)</f>
        <v>0</v>
      </c>
      <c r="CV29" s="290">
        <f>BT29*'Workforce costs'!R$9*(1+'Workforce costs'!R$10)*(1+'Workforce costs'!R$11)</f>
        <v>0</v>
      </c>
      <c r="CW29" s="290">
        <f>BU29*'Workforce costs'!S$9*(1+'Workforce costs'!S$10)*(1+'Workforce costs'!S$11)</f>
        <v>0</v>
      </c>
      <c r="CX29" s="290">
        <f>BV29*'Workforce costs'!T$9*(1+'Workforce costs'!T$10)*(1+'Workforce costs'!T$11)</f>
        <v>0</v>
      </c>
      <c r="CY29" s="290">
        <f>BW29*'Workforce costs'!U$9*(1+'Workforce costs'!U$10)*(1+'Workforce costs'!U$11)</f>
        <v>0</v>
      </c>
      <c r="CZ29" s="290">
        <f>BX29*'Workforce costs'!V$9*(1+'Workforce costs'!V$10)*(1+'Workforce costs'!V$11)</f>
        <v>0</v>
      </c>
      <c r="DA29" s="290">
        <f>BY29*'Workforce costs'!W$9*(1+'Workforce costs'!W$10)*(1+'Workforce costs'!W$11)</f>
        <v>0</v>
      </c>
      <c r="DB29" s="290">
        <f>BZ29*'Workforce costs'!X$9*(1+'Workforce costs'!X$10)*(1+'Workforce costs'!X$11)</f>
        <v>0</v>
      </c>
      <c r="DC29" s="290">
        <f>CA29*'Workforce costs'!Y$9*(1+'Workforce costs'!Y$10)*(1+'Workforce costs'!Y$11)</f>
        <v>0</v>
      </c>
      <c r="DD29" s="290">
        <f>CB29*'Workforce costs'!Z$9*(1+'Workforce costs'!Z$10)*(1+'Workforce costs'!Z$11)</f>
        <v>0</v>
      </c>
      <c r="DE29" s="290">
        <f>CC29*'Workforce costs'!AA$9*(1+'Workforce costs'!AA$10)*(1+'Workforce costs'!AA$11)</f>
        <v>0</v>
      </c>
      <c r="DF29" s="290">
        <f>CD29*'Workforce costs'!AB$9*(1+'Workforce costs'!AB$10)*(1+'Workforce costs'!AB$11)</f>
        <v>0</v>
      </c>
    </row>
    <row r="30" spans="1:110" x14ac:dyDescent="0.3">
      <c r="A30" s="2" t="str">
        <f>Outputs!$A$4</f>
        <v>Australia</v>
      </c>
      <c r="B30" s="2" t="str">
        <f t="shared" si="3"/>
        <v>Australia ALL</v>
      </c>
      <c r="C30" s="30">
        <f>VLOOKUP($B30,Populations!$D$15:$H$1920,3,FALSE)</f>
        <v>26648878</v>
      </c>
      <c r="D30" s="255">
        <f>IF(OR($H30="General pop",$H30="Schools",$H30="Workplace",$H30="Skills Training",$H30="Digital Supports"),1,VLOOKUP($B30,Populations!$D$15:$H$1920,5,FALSE))</f>
        <v>1</v>
      </c>
      <c r="E30" s="88">
        <f>VLOOKUP(I30,Epidemiology!$C$10:$H$47,6,FALSE)</f>
        <v>8538.1646472473767</v>
      </c>
      <c r="F30" s="102">
        <f>'Care profiles'!R31</f>
        <v>1</v>
      </c>
      <c r="G30" s="15" t="str">
        <f>'Care profiles'!A31</f>
        <v>ALL</v>
      </c>
      <c r="H30" s="15" t="str">
        <f>'Care profiles'!B31</f>
        <v>Workplace</v>
      </c>
      <c r="I30" s="15" t="str">
        <f>'Care profiles'!C31</f>
        <v>Workplace</v>
      </c>
      <c r="J30" s="15" t="str">
        <f>'Care profiles'!D31</f>
        <v>Care profile</v>
      </c>
      <c r="K30" s="15" t="str">
        <f>'Care profiles'!E31</f>
        <v>Individual Suicide Prevention Support Services</v>
      </c>
      <c r="L30" s="104">
        <f>'Care profiles'!F31</f>
        <v>0.05</v>
      </c>
      <c r="M30" s="15">
        <f>'Care profiles'!G31</f>
        <v>2</v>
      </c>
      <c r="N30" s="15">
        <f>'Care profiles'!H31</f>
        <v>60</v>
      </c>
      <c r="O30" s="15" t="str">
        <f>'Care profiles'!I31</f>
        <v>min</v>
      </c>
      <c r="P30" s="15" t="str">
        <f>'Care profiles'!J31</f>
        <v>Peer Worker</v>
      </c>
      <c r="Q30" s="15" t="str">
        <f>'Care profiles'!K31</f>
        <v>n/a</v>
      </c>
      <c r="R30" s="15" t="str">
        <f>'Care profiles'!M31</f>
        <v>Y</v>
      </c>
      <c r="S30" s="15" t="str">
        <f>'Care profiles'!O31</f>
        <v>N</v>
      </c>
      <c r="T30" s="15" t="str">
        <f>'Care profiles'!Q31</f>
        <v>N</v>
      </c>
      <c r="U30" s="30">
        <f t="shared" si="4"/>
        <v>2275325.0802840837</v>
      </c>
      <c r="V30" s="30">
        <f t="shared" si="5"/>
        <v>113766.2540142042</v>
      </c>
      <c r="W30" s="30">
        <f>IF(M30="n/a",0,IF(O30="days",V30*M30*(1+(VLOOKUP(K30,'Bed parameters'!$A$9:$G$12,7,FALSE))),V30*M30))</f>
        <v>227532.5080284084</v>
      </c>
      <c r="X30" s="30">
        <f t="shared" si="6"/>
        <v>227532.5080284084</v>
      </c>
      <c r="Y30" s="30">
        <f t="shared" si="7"/>
        <v>0</v>
      </c>
      <c r="Z30" s="113">
        <f>_xlfn.IFNA(Y30/((VLOOKUP(K30,'Bed parameters'!$A$9:$G$12,3,FALSE))*(VLOOKUP(K30,'Bed parameters'!$A$9:$G$12,5,FALSE))),0)</f>
        <v>0</v>
      </c>
      <c r="AA30" s="30">
        <f t="shared" si="8"/>
        <v>227532.5080284084</v>
      </c>
      <c r="AB30" s="30">
        <f>_xlfn.IFNA(IF($O30="days",$Y30*(VLOOKUP($K30,'Bed parameters'!$A$9:$I$12,9,FALSE))*$F30*(VLOOKUP($Q30,'Workforce distribution'!$C$8:$AD$30,AB$7,FALSE)),IF($Q30="n/a",(IF($P30=AB$6,$X30*$F30,0)),$X30*$F30*(VLOOKUP($Q30,'Workforce distribution'!$C$8:$AD$30,AB$7,FALSE)))),0)</f>
        <v>0</v>
      </c>
      <c r="AC30" s="30">
        <f>_xlfn.IFNA(IF($O30="days",$Y30*(VLOOKUP($K30,'Bed parameters'!$A$9:$I$12,9,FALSE))*$F30*(VLOOKUP($Q30,'Workforce distribution'!$C$8:$AD$30,AC$7,FALSE)),IF($Q30="n/a",(IF($P30=AC$6,$X30*$F30,0)),$X30*$F30*(VLOOKUP($Q30,'Workforce distribution'!$C$8:$AD$30,AC$7,FALSE)))),0)</f>
        <v>0</v>
      </c>
      <c r="AD30" s="30">
        <f>_xlfn.IFNA(IF($O30="days",$Y30*(VLOOKUP($K30,'Bed parameters'!$A$9:$I$12,9,FALSE))*$F30*(VLOOKUP($Q30,'Workforce distribution'!$C$8:$AD$30,AD$7,FALSE)),IF($Q30="n/a",(IF($P30=AD$6,$X30*$F30,0)),$X30*$F30*(VLOOKUP($Q30,'Workforce distribution'!$C$8:$AD$30,AD$7,FALSE)))),0)</f>
        <v>0</v>
      </c>
      <c r="AE30" s="30">
        <f>_xlfn.IFNA(IF($O30="days",$Y30*(VLOOKUP($K30,'Bed parameters'!$A$9:$I$12,9,FALSE))*$F30*(VLOOKUP($Q30,'Workforce distribution'!$C$8:$AD$30,AE$7,FALSE)),IF($Q30="n/a",(IF($P30=AE$6,$X30*$F30,0)),$X30*$F30*(VLOOKUP($Q30,'Workforce distribution'!$C$8:$AD$30,AE$7,FALSE)))),0)</f>
        <v>227532.5080284084</v>
      </c>
      <c r="AF30" s="30">
        <f>_xlfn.IFNA(IF($O30="days",$Y30*(VLOOKUP($K30,'Bed parameters'!$A$9:$I$12,9,FALSE))*$F30*(VLOOKUP($Q30,'Workforce distribution'!$C$8:$AD$30,AF$7,FALSE)),IF($Q30="n/a",(IF($P30=AF$6,$X30*$F30,0)),$X30*$F30*(VLOOKUP($Q30,'Workforce distribution'!$C$8:$AD$30,AF$7,FALSE)))),0)</f>
        <v>0</v>
      </c>
      <c r="AG30" s="30">
        <f>_xlfn.IFNA(IF($O30="days",$Y30*(VLOOKUP($K30,'Bed parameters'!$A$9:$I$12,9,FALSE))*$F30*(VLOOKUP($Q30,'Workforce distribution'!$C$8:$AD$30,AG$7,FALSE)),IF($Q30="n/a",(IF($P30=AG$6,$X30*$F30,0)),$X30*$F30*(VLOOKUP($Q30,'Workforce distribution'!$C$8:$AD$30,AG$7,FALSE)))),0)</f>
        <v>0</v>
      </c>
      <c r="AH30" s="30">
        <f>_xlfn.IFNA(IF($O30="days",$Y30*(VLOOKUP($K30,'Bed parameters'!$A$9:$I$12,9,FALSE))*$F30*(VLOOKUP($Q30,'Workforce distribution'!$C$8:$AD$30,AH$7,FALSE)),IF($Q30="n/a",(IF($P30=AH$6,$X30*$F30,0)),$X30*$F30*(VLOOKUP($Q30,'Workforce distribution'!$C$8:$AD$30,AH$7,FALSE)))),0)</f>
        <v>0</v>
      </c>
      <c r="AI30" s="30">
        <f>_xlfn.IFNA(IF($O30="days",$Y30*(VLOOKUP($K30,'Bed parameters'!$A$9:$I$12,9,FALSE))*$F30*(VLOOKUP($Q30,'Workforce distribution'!$C$8:$AD$30,AI$7,FALSE)),IF($Q30="n/a",(IF($P30=AI$6,$X30*$F30,0)),$X30*$F30*(VLOOKUP($Q30,'Workforce distribution'!$C$8:$AD$30,AI$7,FALSE)))),0)</f>
        <v>0</v>
      </c>
      <c r="AJ30" s="30">
        <f>_xlfn.IFNA(IF($O30="days",$Y30*(VLOOKUP($K30,'Bed parameters'!$A$9:$I$12,9,FALSE))*$F30*(VLOOKUP($Q30,'Workforce distribution'!$C$8:$AD$30,AJ$7,FALSE)),IF($Q30="n/a",(IF($P30=AJ$6,$X30*$F30,0)),$X30*$F30*(VLOOKUP($Q30,'Workforce distribution'!$C$8:$AD$30,AJ$7,FALSE)))),0)</f>
        <v>0</v>
      </c>
      <c r="AK30" s="30">
        <f>_xlfn.IFNA(IF($O30="days",$Y30*(VLOOKUP($K30,'Bed parameters'!$A$9:$I$12,9,FALSE))*$F30*(VLOOKUP($Q30,'Workforce distribution'!$C$8:$AD$30,AK$7,FALSE)),IF($Q30="n/a",(IF($P30=AK$6,$X30*$F30,0)),$X30*$F30*(VLOOKUP($Q30,'Workforce distribution'!$C$8:$AD$30,AK$7,FALSE)))),0)</f>
        <v>0</v>
      </c>
      <c r="AL30" s="30">
        <f>_xlfn.IFNA(IF($O30="days",$Y30*(VLOOKUP($K30,'Bed parameters'!$A$9:$I$12,9,FALSE))*$F30*(VLOOKUP($Q30,'Workforce distribution'!$C$8:$AD$30,AL$7,FALSE)),IF($Q30="n/a",(IF($P30=AL$6,$X30*$F30,0)),$X30*$F30*(VLOOKUP($Q30,'Workforce distribution'!$C$8:$AD$30,AL$7,FALSE)))),0)</f>
        <v>0</v>
      </c>
      <c r="AM30" s="30">
        <f>_xlfn.IFNA(IF($O30="days",$Y30*(VLOOKUP($K30,'Bed parameters'!$A$9:$I$12,9,FALSE))*$F30*(VLOOKUP($Q30,'Workforce distribution'!$C$8:$AD$30,AM$7,FALSE)),IF($Q30="n/a",(IF($P30=AM$6,$X30*$F30,0)),$X30*$F30*(VLOOKUP($Q30,'Workforce distribution'!$C$8:$AD$30,AM$7,FALSE)))),0)</f>
        <v>0</v>
      </c>
      <c r="AN30" s="30">
        <f>_xlfn.IFNA(IF($O30="days",$Y30*(VLOOKUP($K30,'Bed parameters'!$A$9:$I$12,9,FALSE))*$F30*(VLOOKUP($Q30,'Workforce distribution'!$C$8:$AD$30,AN$7,FALSE)),IF($Q30="n/a",(IF($P30=AN$6,$X30*$F30,0)),$X30*$F30*(VLOOKUP($Q30,'Workforce distribution'!$C$8:$AD$30,AN$7,FALSE)))),0)</f>
        <v>0</v>
      </c>
      <c r="AO30" s="30">
        <f>_xlfn.IFNA(IF($O30="days",$Y30*(VLOOKUP($K30,'Bed parameters'!$A$9:$I$12,9,FALSE))*$F30*(VLOOKUP($Q30,'Workforce distribution'!$C$8:$AD$30,AO$7,FALSE)),IF($Q30="n/a",(IF($P30=AO$6,$X30*$F30,0)),$X30*$F30*(VLOOKUP($Q30,'Workforce distribution'!$C$8:$AD$30,AO$7,FALSE)))),0)</f>
        <v>0</v>
      </c>
      <c r="AP30" s="30">
        <f>_xlfn.IFNA(IF($O30="days",$Y30*(VLOOKUP($K30,'Bed parameters'!$A$9:$I$12,9,FALSE))*$F30*(VLOOKUP($Q30,'Workforce distribution'!$C$8:$AD$30,AP$7,FALSE)),IF($Q30="n/a",(IF($P30=AP$6,$X30*$F30,0)),$X30*$F30*(VLOOKUP($Q30,'Workforce distribution'!$C$8:$AD$30,AP$7,FALSE)))),0)</f>
        <v>0</v>
      </c>
      <c r="AQ30" s="30">
        <f>_xlfn.IFNA(IF($O30="days",$Y30*(VLOOKUP($K30,'Bed parameters'!$A$9:$I$12,9,FALSE))*$F30*(VLOOKUP($Q30,'Workforce distribution'!$C$8:$AD$30,AQ$7,FALSE)),IF($Q30="n/a",(IF($P30=AQ$6,$X30*$F30,0)),$X30*$F30*(VLOOKUP($Q30,'Workforce distribution'!$C$8:$AD$30,AQ$7,FALSE)))),0)</f>
        <v>0</v>
      </c>
      <c r="AR30" s="30">
        <f>_xlfn.IFNA(IF($O30="days",$Y30*(VLOOKUP($K30,'Bed parameters'!$A$9:$I$12,9,FALSE))*$F30*(VLOOKUP($Q30,'Workforce distribution'!$C$8:$AD$30,AR$7,FALSE)),IF($Q30="n/a",(IF($P30=AR$6,$X30*$F30,0)),$X30*$F30*(VLOOKUP($Q30,'Workforce distribution'!$C$8:$AD$30,AR$7,FALSE)))),0)</f>
        <v>0</v>
      </c>
      <c r="AS30" s="30">
        <f>_xlfn.IFNA(IF($O30="days",$Y30*(VLOOKUP($K30,'Bed parameters'!$A$9:$I$12,9,FALSE))*$F30*(VLOOKUP($Q30,'Workforce distribution'!$C$8:$AD$30,AS$7,FALSE)),IF($Q30="n/a",(IF($P30=AS$6,$X30*$F30,0)),$X30*$F30*(VLOOKUP($Q30,'Workforce distribution'!$C$8:$AD$30,AS$7,FALSE)))),0)</f>
        <v>0</v>
      </c>
      <c r="AT30" s="30">
        <f>_xlfn.IFNA(IF($O30="days",$Y30*(VLOOKUP($K30,'Bed parameters'!$A$9:$I$12,9,FALSE))*$F30*(VLOOKUP($Q30,'Workforce distribution'!$C$8:$AD$30,AT$7,FALSE)),IF($Q30="n/a",(IF($P30=AT$6,$X30*$F30,0)),$X30*$F30*(VLOOKUP($Q30,'Workforce distribution'!$C$8:$AD$30,AT$7,FALSE)))),0)</f>
        <v>0</v>
      </c>
      <c r="AU30" s="30">
        <f>_xlfn.IFNA(IF($O30="days",$Y30*(VLOOKUP($K30,'Bed parameters'!$A$9:$I$12,9,FALSE))*$F30*(VLOOKUP($Q30,'Workforce distribution'!$C$8:$AD$30,AU$7,FALSE)),IF($Q30="n/a",(IF($P30=AU$6,$X30*$F30,0)),$X30*$F30*(VLOOKUP($Q30,'Workforce distribution'!$C$8:$AD$30,AU$7,FALSE)))),0)</f>
        <v>0</v>
      </c>
      <c r="AV30" s="30">
        <f>_xlfn.IFNA(IF($O30="days",$Y30*(VLOOKUP($K30,'Bed parameters'!$A$9:$I$12,9,FALSE))*$F30*(VLOOKUP($Q30,'Workforce distribution'!$C$8:$AD$30,AV$7,FALSE)),IF($Q30="n/a",(IF($P30=AV$6,$X30*$F30,0)),$X30*$F30*(VLOOKUP($Q30,'Workforce distribution'!$C$8:$AD$30,AV$7,FALSE)))),0)</f>
        <v>0</v>
      </c>
      <c r="AW30" s="30">
        <f>_xlfn.IFNA(IF($O30="days",$Y30*(VLOOKUP($K30,'Bed parameters'!$A$9:$I$12,9,FALSE))*$F30*(VLOOKUP($Q30,'Workforce distribution'!$C$8:$AD$30,AW$7,FALSE)),IF($Q30="n/a",(IF($P30=AW$6,$X30*$F30,0)),$X30*$F30*(VLOOKUP($Q30,'Workforce distribution'!$C$8:$AD$30,AW$7,FALSE)))),0)</f>
        <v>0</v>
      </c>
      <c r="AX30" s="30">
        <f>_xlfn.IFNA(IF($O30="days",$Y30*(VLOOKUP($K30,'Bed parameters'!$A$9:$I$12,9,FALSE))*$F30*(VLOOKUP($Q30,'Workforce distribution'!$C$8:$AD$30,AX$7,FALSE)),IF($Q30="n/a",(IF($P30=AX$6,$X30*$F30,0)),$X30*$F30*(VLOOKUP($Q30,'Workforce distribution'!$C$8:$AD$30,AX$7,FALSE)))),0)</f>
        <v>0</v>
      </c>
      <c r="AY30" s="30">
        <f>_xlfn.IFNA(IF($O30="days",$Y30*(VLOOKUP($K30,'Bed parameters'!$A$9:$I$12,9,FALSE))*$F30*(VLOOKUP($Q30,'Workforce distribution'!$C$8:$AD$30,AY$7,FALSE)),IF($Q30="n/a",(IF($P30=AY$6,$X30*$F30,0)),$X30*$F30*(VLOOKUP($Q30,'Workforce distribution'!$C$8:$AD$30,AY$7,FALSE)))),0)</f>
        <v>0</v>
      </c>
      <c r="AZ30" s="30">
        <f>_xlfn.IFNA(IF($O30="days",$Y30*(VLOOKUP($K30,'Bed parameters'!$A$9:$I$12,9,FALSE))*$F30*(VLOOKUP($Q30,'Workforce distribution'!$C$8:$AD$30,AZ$7,FALSE)),IF($Q30="n/a",(IF($P30=AZ$6,$X30*$F30,0)),$X30*$F30*(VLOOKUP($Q30,'Workforce distribution'!$C$8:$AD$30,AZ$7,FALSE)))),0)</f>
        <v>0</v>
      </c>
      <c r="BA30" s="30">
        <f>_xlfn.IFNA(IF($O30="days",$Y30*(VLOOKUP($K30,'Bed parameters'!$A$9:$I$12,9,FALSE))*$F30*(VLOOKUP($Q30,'Workforce distribution'!$C$8:$AD$30,BA$7,FALSE)),IF($Q30="n/a",(IF($P30=BA$6,$X30*$F30,0)),$X30*$F30*(VLOOKUP($Q30,'Workforce distribution'!$C$8:$AD$30,BA$7,FALSE)))),0)</f>
        <v>0</v>
      </c>
      <c r="BB30" s="30">
        <f>_xlfn.IFNA(IF($O30="days",$Y30*(VLOOKUP($K30,'Bed parameters'!$A$9:$I$12,9,FALSE))*$F30*(VLOOKUP($Q30,'Workforce distribution'!$C$8:$AD$30,BB$7,FALSE)),IF($Q30="n/a",(IF($P30=BB$6,$X30*$F30,0)),$X30*$F30*(VLOOKUP($Q30,'Workforce distribution'!$C$8:$AD$30,BB$7,FALSE)))),0)</f>
        <v>0</v>
      </c>
      <c r="BC30" s="149">
        <f t="shared" si="9"/>
        <v>197.98099378037676</v>
      </c>
      <c r="BD30" s="288">
        <f>IF($Q30="n/a",(IF('Workforce hours'!D$30=0,0,(AB30/'Workforce hours'!D$30))),(IF(VLOOKUP($Q30,'Workforce hours'!$C$8:$AD$30,BD$7,FALSE)=0,0,(AB30/(VLOOKUP($Q30,'Workforce hours'!$C$8:$AD$30,BD$7,FALSE))))))</f>
        <v>0</v>
      </c>
      <c r="BE30" s="288">
        <f>IF($Q30="n/a",(IF('Workforce hours'!E$30=0,0,(AC30/'Workforce hours'!E$30))),(IF(VLOOKUP($Q30,'Workforce hours'!$C$8:$AD$30,BE$7,FALSE)=0,0,(AC30/(VLOOKUP($Q30,'Workforce hours'!$C$8:$AD$30,BE$7,FALSE))))))</f>
        <v>0</v>
      </c>
      <c r="BF30" s="288">
        <f>IF($Q30="n/a",(IF('Workforce hours'!F$30=0,0,(AD30/'Workforce hours'!F$30))),(IF(VLOOKUP($Q30,'Workforce hours'!$C$8:$AD$30,BF$7,FALSE)=0,0,(AD30/(VLOOKUP($Q30,'Workforce hours'!$C$8:$AD$30,BF$7,FALSE))))))</f>
        <v>0</v>
      </c>
      <c r="BG30" s="288">
        <f>IF($Q30="n/a",(IF('Workforce hours'!G$30=0,0,(AE30/'Workforce hours'!G$30))),(IF(VLOOKUP($Q30,'Workforce hours'!$C$8:$AD$30,BG$7,FALSE)=0,0,(AE30/(VLOOKUP($Q30,'Workforce hours'!$C$8:$AD$30,BG$7,FALSE))))))</f>
        <v>197.98099378037676</v>
      </c>
      <c r="BH30" s="288">
        <f>IF($Q30="n/a",(IF('Workforce hours'!H$30=0,0,(AF30/'Workforce hours'!H$30))),(IF(VLOOKUP($Q30,'Workforce hours'!$C$8:$AD$30,BH$7,FALSE)=0,0,(AF30/(VLOOKUP($Q30,'Workforce hours'!$C$8:$AD$30,BH$7,FALSE))))))</f>
        <v>0</v>
      </c>
      <c r="BI30" s="288">
        <f>IF($Q30="n/a",(IF('Workforce hours'!I$30=0,0,(AG30/'Workforce hours'!I$30))),(IF(VLOOKUP($Q30,'Workforce hours'!$C$8:$AD$30,BI$7,FALSE)=0,0,(AG30/(VLOOKUP($Q30,'Workforce hours'!$C$8:$AD$30,BI$7,FALSE))))))</f>
        <v>0</v>
      </c>
      <c r="BJ30" s="288">
        <f>IF($Q30="n/a",(IF('Workforce hours'!J$30=0,0,(AH30/'Workforce hours'!J$30))),(IF(VLOOKUP($Q30,'Workforce hours'!$C$8:$AD$30,BJ$7,FALSE)=0,0,(AH30/(VLOOKUP($Q30,'Workforce hours'!$C$8:$AD$30,BJ$7,FALSE))))))</f>
        <v>0</v>
      </c>
      <c r="BK30" s="288">
        <f>IF($Q30="n/a",(IF('Workforce hours'!K$30=0,0,(AI30/'Workforce hours'!K$30))),(IF(VLOOKUP($Q30,'Workforce hours'!$C$8:$AD$30,BK$7,FALSE)=0,0,(AI30/(VLOOKUP($Q30,'Workforce hours'!$C$8:$AD$30,BK$7,FALSE))))))</f>
        <v>0</v>
      </c>
      <c r="BL30" s="288">
        <f>IF($Q30="n/a",(IF('Workforce hours'!L$30=0,0,(AJ30/'Workforce hours'!L$30))),(IF(VLOOKUP($Q30,'Workforce hours'!$C$8:$AD$30,BL$7,FALSE)=0,0,(AJ30/(VLOOKUP($Q30,'Workforce hours'!$C$8:$AD$30,BL$7,FALSE))))))</f>
        <v>0</v>
      </c>
      <c r="BM30" s="288">
        <f>IF($Q30="n/a",(IF('Workforce hours'!M$30=0,0,(AK30/'Workforce hours'!M$30))),(IF(VLOOKUP($Q30,'Workforce hours'!$C$8:$AD$30,BM$7,FALSE)=0,0,(AK30/(VLOOKUP($Q30,'Workforce hours'!$C$8:$AD$30,BM$7,FALSE))))))</f>
        <v>0</v>
      </c>
      <c r="BN30" s="288">
        <f>IF($Q30="n/a",(IF('Workforce hours'!N$30=0,0,(AL30/'Workforce hours'!N$30))),(IF(VLOOKUP($Q30,'Workforce hours'!$C$8:$AD$30,BN$7,FALSE)=0,0,(AL30/(VLOOKUP($Q30,'Workforce hours'!$C$8:$AD$30,BN$7,FALSE))))))</f>
        <v>0</v>
      </c>
      <c r="BO30" s="288">
        <f>IF($Q30="n/a",(IF('Workforce hours'!O$30=0,0,(AM30/'Workforce hours'!O$30))),(IF(VLOOKUP($Q30,'Workforce hours'!$C$8:$AD$30,BO$7,FALSE)=0,0,(AM30/(VLOOKUP($Q30,'Workforce hours'!$C$8:$AD$30,BO$7,FALSE))))))</f>
        <v>0</v>
      </c>
      <c r="BP30" s="288">
        <f>IF($Q30="n/a",(IF('Workforce hours'!P$30=0,0,(AN30/'Workforce hours'!P$30))),(IF(VLOOKUP($Q30,'Workforce hours'!$C$8:$AD$30,BP$7,FALSE)=0,0,(AN30/(VLOOKUP($Q30,'Workforce hours'!$C$8:$AD$30,BP$7,FALSE))))))</f>
        <v>0</v>
      </c>
      <c r="BQ30" s="288">
        <f>IF($Q30="n/a",(IF('Workforce hours'!Q$30=0,0,(AO30/'Workforce hours'!Q$30))),(IF(VLOOKUP($Q30,'Workforce hours'!$C$8:$AD$30,BQ$7,FALSE)=0,0,(AO30/(VLOOKUP($Q30,'Workforce hours'!$C$8:$AD$30,BQ$7,FALSE))))))</f>
        <v>0</v>
      </c>
      <c r="BR30" s="288">
        <f>IF($Q30="n/a",(IF('Workforce hours'!R$30=0,0,(AP30/'Workforce hours'!R$30))),(IF(VLOOKUP($Q30,'Workforce hours'!$C$8:$AD$30,BR$7,FALSE)=0,0,(AP30/(VLOOKUP($Q30,'Workforce hours'!$C$8:$AD$30,BR$7,FALSE))))))</f>
        <v>0</v>
      </c>
      <c r="BS30" s="288">
        <f>IF($Q30="n/a",(IF('Workforce hours'!S$30=0,0,(AQ30/'Workforce hours'!S$30))),(IF(VLOOKUP($Q30,'Workforce hours'!$C$8:$AD$30,BS$7,FALSE)=0,0,(AQ30/(VLOOKUP($Q30,'Workforce hours'!$C$8:$AD$30,BS$7,FALSE))))))</f>
        <v>0</v>
      </c>
      <c r="BT30" s="288">
        <f>IF($Q30="n/a",(IF('Workforce hours'!T$30=0,0,(AR30/'Workforce hours'!T$30))),(IF(VLOOKUP($Q30,'Workforce hours'!$C$8:$AD$30,BT$7,FALSE)=0,0,(AR30/(VLOOKUP($Q30,'Workforce hours'!$C$8:$AD$30,BT$7,FALSE))))))</f>
        <v>0</v>
      </c>
      <c r="BU30" s="288">
        <f>IF($Q30="n/a",(IF('Workforce hours'!U$30=0,0,(AS30/'Workforce hours'!U$30))),(IF(VLOOKUP($Q30,'Workforce hours'!$C$8:$AD$30,BU$7,FALSE)=0,0,(AS30/(VLOOKUP($Q30,'Workforce hours'!$C$8:$AD$30,BU$7,FALSE))))))</f>
        <v>0</v>
      </c>
      <c r="BV30" s="288">
        <f>IF($Q30="n/a",(IF('Workforce hours'!V$30=0,0,(AT30/'Workforce hours'!V$30))),(IF(VLOOKUP($Q30,'Workforce hours'!$C$8:$AD$30,BV$7,FALSE)=0,0,(AT30/(VLOOKUP($Q30,'Workforce hours'!$C$8:$AD$30,BV$7,FALSE))))))</f>
        <v>0</v>
      </c>
      <c r="BW30" s="288">
        <f>IF($Q30="n/a",(IF('Workforce hours'!W$30=0,0,(AU30/'Workforce hours'!W$30))),(IF(VLOOKUP($Q30,'Workforce hours'!$C$8:$AD$30,BW$7,FALSE)=0,0,(AU30/(VLOOKUP($Q30,'Workforce hours'!$C$8:$AD$30,BW$7,FALSE))))))</f>
        <v>0</v>
      </c>
      <c r="BX30" s="288">
        <f>IF($Q30="n/a",(IF('Workforce hours'!X$30=0,0,(AV30/'Workforce hours'!X$30))),(IF(VLOOKUP($Q30,'Workforce hours'!$C$8:$AD$30,BX$7,FALSE)=0,0,(AV30/(VLOOKUP($Q30,'Workforce hours'!$C$8:$AD$30,BX$7,FALSE))))))</f>
        <v>0</v>
      </c>
      <c r="BY30" s="288">
        <f>IF($Q30="n/a",(IF('Workforce hours'!Y$30=0,0,(AW30/'Workforce hours'!Y$30))),(IF(VLOOKUP($Q30,'Workforce hours'!$C$8:$AD$30,BY$7,FALSE)=0,0,(AW30/(VLOOKUP($Q30,'Workforce hours'!$C$8:$AD$30,BY$7,FALSE))))))</f>
        <v>0</v>
      </c>
      <c r="BZ30" s="288">
        <f>IF($Q30="n/a",(IF('Workforce hours'!Z$30=0,0,(AX30/'Workforce hours'!Z$30))),(IF(VLOOKUP($Q30,'Workforce hours'!$C$8:$AD$30,BZ$7,FALSE)=0,0,(AX30/(VLOOKUP($Q30,'Workforce hours'!$C$8:$AD$30,BZ$7,FALSE))))))</f>
        <v>0</v>
      </c>
      <c r="CA30" s="288">
        <f>IF($Q30="n/a",(IF('Workforce hours'!AA$30=0,0,(AY30/'Workforce hours'!AA$30))),(IF(VLOOKUP($Q30,'Workforce hours'!$C$8:$AD$30,CA$7,FALSE)=0,0,(AY30/(VLOOKUP($Q30,'Workforce hours'!$C$8:$AD$30,CA$7,FALSE))))))</f>
        <v>0</v>
      </c>
      <c r="CB30" s="288">
        <f>IF($Q30="n/a",(IF('Workforce hours'!AB$30=0,0,(AZ30/'Workforce hours'!AB$30))),(IF(VLOOKUP($Q30,'Workforce hours'!$C$8:$AD$30,CB$7,FALSE)=0,0,(AZ30/(VLOOKUP($Q30,'Workforce hours'!$C$8:$AD$30,CB$7,FALSE))))))</f>
        <v>0</v>
      </c>
      <c r="CC30" s="288">
        <f>IF($Q30="n/a",(IF('Workforce hours'!AC$30=0,0,(BA30/'Workforce hours'!AC$30))),(IF(VLOOKUP($Q30,'Workforce hours'!$C$8:$AD$30,CC$7,FALSE)=0,0,(BA30/(VLOOKUP($Q30,'Workforce hours'!$C$8:$AD$30,CC$7,FALSE))))))</f>
        <v>0</v>
      </c>
      <c r="CD30" s="288">
        <f>IF($Q30="n/a",(IF('Workforce hours'!AD$30=0,0,(BB30/'Workforce hours'!AD$30))),(IF(VLOOKUP($Q30,'Workforce hours'!$C$8:$AD$30,CD$7,FALSE)=0,0,(BB30/(VLOOKUP($Q30,'Workforce hours'!$C$8:$AD$30,CD$7,FALSE))))))</f>
        <v>0</v>
      </c>
      <c r="CE30" s="289">
        <f t="shared" si="10"/>
        <v>0</v>
      </c>
      <c r="CF30" s="290">
        <f>BD30*'Workforce costs'!B$9*(1+'Workforce costs'!B$10)*(1+'Workforce costs'!B$11)</f>
        <v>0</v>
      </c>
      <c r="CG30" s="290">
        <f>BE30*'Workforce costs'!C$9*(1+'Workforce costs'!C$10)*(1+'Workforce costs'!C$11)</f>
        <v>0</v>
      </c>
      <c r="CH30" s="290">
        <f>BF30*'Workforce costs'!D$9*(1+'Workforce costs'!D$10)*(1+'Workforce costs'!D$11)</f>
        <v>0</v>
      </c>
      <c r="CI30" s="290">
        <f>BG30*'Workforce costs'!E$9*(1+'Workforce costs'!E$10)*(1+'Workforce costs'!E$11)</f>
        <v>0</v>
      </c>
      <c r="CJ30" s="290">
        <f>BH30*'Workforce costs'!F$9*(1+'Workforce costs'!F$10)*(1+'Workforce costs'!F$11)</f>
        <v>0</v>
      </c>
      <c r="CK30" s="290">
        <f>BI30*'Workforce costs'!G$9*(1+'Workforce costs'!G$10)*(1+'Workforce costs'!G$11)</f>
        <v>0</v>
      </c>
      <c r="CL30" s="290">
        <f>BJ30*'Workforce costs'!H$9*(1+'Workforce costs'!H$10)*(1+'Workforce costs'!H$11)</f>
        <v>0</v>
      </c>
      <c r="CM30" s="290">
        <f>BK30*'Workforce costs'!I$9*(1+'Workforce costs'!I$10)*(1+'Workforce costs'!I$11)</f>
        <v>0</v>
      </c>
      <c r="CN30" s="290">
        <f>BL30*'Workforce costs'!J$9*(1+'Workforce costs'!J$10)*(1+'Workforce costs'!J$11)</f>
        <v>0</v>
      </c>
      <c r="CO30" s="290">
        <f>BM30*'Workforce costs'!K$9*(1+'Workforce costs'!K$10)*(1+'Workforce costs'!K$11)</f>
        <v>0</v>
      </c>
      <c r="CP30" s="290">
        <f>BN30*'Workforce costs'!L$9*(1+'Workforce costs'!L$10)*(1+'Workforce costs'!L$11)</f>
        <v>0</v>
      </c>
      <c r="CQ30" s="290">
        <f>BO30*'Workforce costs'!M$9*(1+'Workforce costs'!M$10)*(1+'Workforce costs'!M$11)</f>
        <v>0</v>
      </c>
      <c r="CR30" s="290">
        <f>BP30*'Workforce costs'!N$9*(1+'Workforce costs'!N$10)*(1+'Workforce costs'!N$11)</f>
        <v>0</v>
      </c>
      <c r="CS30" s="290">
        <f>BQ30*'Workforce costs'!O$9*(1+'Workforce costs'!O$10)*(1+'Workforce costs'!O$11)</f>
        <v>0</v>
      </c>
      <c r="CT30" s="290">
        <f>BR30*'Workforce costs'!P$9*(1+'Workforce costs'!P$10)*(1+'Workforce costs'!P$11)</f>
        <v>0</v>
      </c>
      <c r="CU30" s="290">
        <f>BS30*'Workforce costs'!Q$9*(1+'Workforce costs'!Q$10)*(1+'Workforce costs'!Q$11)</f>
        <v>0</v>
      </c>
      <c r="CV30" s="290">
        <f>BT30*'Workforce costs'!R$9*(1+'Workforce costs'!R$10)*(1+'Workforce costs'!R$11)</f>
        <v>0</v>
      </c>
      <c r="CW30" s="290">
        <f>BU30*'Workforce costs'!S$9*(1+'Workforce costs'!S$10)*(1+'Workforce costs'!S$11)</f>
        <v>0</v>
      </c>
      <c r="CX30" s="290">
        <f>BV30*'Workforce costs'!T$9*(1+'Workforce costs'!T$10)*(1+'Workforce costs'!T$11)</f>
        <v>0</v>
      </c>
      <c r="CY30" s="290">
        <f>BW30*'Workforce costs'!U$9*(1+'Workforce costs'!U$10)*(1+'Workforce costs'!U$11)</f>
        <v>0</v>
      </c>
      <c r="CZ30" s="290">
        <f>BX30*'Workforce costs'!V$9*(1+'Workforce costs'!V$10)*(1+'Workforce costs'!V$11)</f>
        <v>0</v>
      </c>
      <c r="DA30" s="290">
        <f>BY30*'Workforce costs'!W$9*(1+'Workforce costs'!W$10)*(1+'Workforce costs'!W$11)</f>
        <v>0</v>
      </c>
      <c r="DB30" s="290">
        <f>BZ30*'Workforce costs'!X$9*(1+'Workforce costs'!X$10)*(1+'Workforce costs'!X$11)</f>
        <v>0</v>
      </c>
      <c r="DC30" s="290">
        <f>CA30*'Workforce costs'!Y$9*(1+'Workforce costs'!Y$10)*(1+'Workforce costs'!Y$11)</f>
        <v>0</v>
      </c>
      <c r="DD30" s="290">
        <f>CB30*'Workforce costs'!Z$9*(1+'Workforce costs'!Z$10)*(1+'Workforce costs'!Z$11)</f>
        <v>0</v>
      </c>
      <c r="DE30" s="290">
        <f>CC30*'Workforce costs'!AA$9*(1+'Workforce costs'!AA$10)*(1+'Workforce costs'!AA$11)</f>
        <v>0</v>
      </c>
      <c r="DF30" s="290">
        <f>CD30*'Workforce costs'!AB$9*(1+'Workforce costs'!AB$10)*(1+'Workforce costs'!AB$11)</f>
        <v>0</v>
      </c>
    </row>
    <row r="31" spans="1:110" x14ac:dyDescent="0.3">
      <c r="A31" s="2" t="str">
        <f>Outputs!$A$4</f>
        <v>Australia</v>
      </c>
      <c r="B31" s="2" t="str">
        <f t="shared" si="3"/>
        <v>Australia ALL</v>
      </c>
      <c r="C31" s="30">
        <f>VLOOKUP($B31,Populations!$D$15:$H$1920,3,FALSE)</f>
        <v>26648878</v>
      </c>
      <c r="D31" s="255">
        <f>IF(OR($H31="General pop",$H31="Schools",$H31="Workplace",$H31="Skills Training",$H31="Digital Supports"),1,VLOOKUP($B31,Populations!$D$15:$H$1920,5,FALSE))</f>
        <v>1</v>
      </c>
      <c r="E31" s="88">
        <f>VLOOKUP(I31,Epidemiology!$C$10:$H$47,6,FALSE)</f>
        <v>8538.1646472473767</v>
      </c>
      <c r="F31" s="102">
        <f>'Care profiles'!R32</f>
        <v>1</v>
      </c>
      <c r="G31" s="15" t="str">
        <f>'Care profiles'!A32</f>
        <v>ALL</v>
      </c>
      <c r="H31" s="15" t="str">
        <f>'Care profiles'!B32</f>
        <v>Workplace</v>
      </c>
      <c r="I31" s="15" t="str">
        <f>'Care profiles'!C32</f>
        <v>Workplace</v>
      </c>
      <c r="J31" s="15" t="str">
        <f>'Care profiles'!D32</f>
        <v>Care profile</v>
      </c>
      <c r="K31" s="15" t="str">
        <f>'Care profiles'!E32</f>
        <v>Service Navigation</v>
      </c>
      <c r="L31" s="104">
        <f>'Care profiles'!F32</f>
        <v>0.05</v>
      </c>
      <c r="M31" s="15">
        <f>'Care profiles'!G32</f>
        <v>2</v>
      </c>
      <c r="N31" s="15">
        <f>'Care profiles'!H32</f>
        <v>30</v>
      </c>
      <c r="O31" s="15" t="str">
        <f>'Care profiles'!I32</f>
        <v>min</v>
      </c>
      <c r="P31" s="15" t="str">
        <f>'Care profiles'!J32</f>
        <v>Vocationally Qualified - Unspecified</v>
      </c>
      <c r="Q31" s="15" t="str">
        <f>'Care profiles'!K32</f>
        <v>n/a</v>
      </c>
      <c r="R31" s="15" t="str">
        <f>'Care profiles'!M32</f>
        <v>Y</v>
      </c>
      <c r="S31" s="15" t="str">
        <f>'Care profiles'!O32</f>
        <v>N</v>
      </c>
      <c r="T31" s="15" t="str">
        <f>'Care profiles'!Q32</f>
        <v>N</v>
      </c>
      <c r="U31" s="30">
        <f t="shared" si="4"/>
        <v>2275325.0802840837</v>
      </c>
      <c r="V31" s="30">
        <f t="shared" si="5"/>
        <v>113766.2540142042</v>
      </c>
      <c r="W31" s="30">
        <f>IF(M31="n/a",0,IF(O31="days",V31*M31*(1+(VLOOKUP(K31,'Bed parameters'!$A$9:$G$12,7,FALSE))),V31*M31))</f>
        <v>227532.5080284084</v>
      </c>
      <c r="X31" s="30">
        <f t="shared" si="6"/>
        <v>113766.2540142042</v>
      </c>
      <c r="Y31" s="30">
        <f t="shared" si="7"/>
        <v>0</v>
      </c>
      <c r="Z31" s="113">
        <f>_xlfn.IFNA(Y31/((VLOOKUP(K31,'Bed parameters'!$A$9:$G$12,3,FALSE))*(VLOOKUP(K31,'Bed parameters'!$A$9:$G$12,5,FALSE))),0)</f>
        <v>0</v>
      </c>
      <c r="AA31" s="30">
        <f t="shared" si="8"/>
        <v>113766.2540142042</v>
      </c>
      <c r="AB31" s="30">
        <f>_xlfn.IFNA(IF($O31="days",$Y31*(VLOOKUP($K31,'Bed parameters'!$A$9:$I$12,9,FALSE))*$F31*(VLOOKUP($Q31,'Workforce distribution'!$C$8:$AD$30,AB$7,FALSE)),IF($Q31="n/a",(IF($P31=AB$6,$X31*$F31,0)),$X31*$F31*(VLOOKUP($Q31,'Workforce distribution'!$C$8:$AD$30,AB$7,FALSE)))),0)</f>
        <v>0</v>
      </c>
      <c r="AC31" s="30">
        <f>_xlfn.IFNA(IF($O31="days",$Y31*(VLOOKUP($K31,'Bed parameters'!$A$9:$I$12,9,FALSE))*$F31*(VLOOKUP($Q31,'Workforce distribution'!$C$8:$AD$30,AC$7,FALSE)),IF($Q31="n/a",(IF($P31=AC$6,$X31*$F31,0)),$X31*$F31*(VLOOKUP($Q31,'Workforce distribution'!$C$8:$AD$30,AC$7,FALSE)))),0)</f>
        <v>0</v>
      </c>
      <c r="AD31" s="30">
        <f>_xlfn.IFNA(IF($O31="days",$Y31*(VLOOKUP($K31,'Bed parameters'!$A$9:$I$12,9,FALSE))*$F31*(VLOOKUP($Q31,'Workforce distribution'!$C$8:$AD$30,AD$7,FALSE)),IF($Q31="n/a",(IF($P31=AD$6,$X31*$F31,0)),$X31*$F31*(VLOOKUP($Q31,'Workforce distribution'!$C$8:$AD$30,AD$7,FALSE)))),0)</f>
        <v>0</v>
      </c>
      <c r="AE31" s="30">
        <f>_xlfn.IFNA(IF($O31="days",$Y31*(VLOOKUP($K31,'Bed parameters'!$A$9:$I$12,9,FALSE))*$F31*(VLOOKUP($Q31,'Workforce distribution'!$C$8:$AD$30,AE$7,FALSE)),IF($Q31="n/a",(IF($P31=AE$6,$X31*$F31,0)),$X31*$F31*(VLOOKUP($Q31,'Workforce distribution'!$C$8:$AD$30,AE$7,FALSE)))),0)</f>
        <v>0</v>
      </c>
      <c r="AF31" s="30">
        <f>_xlfn.IFNA(IF($O31="days",$Y31*(VLOOKUP($K31,'Bed parameters'!$A$9:$I$12,9,FALSE))*$F31*(VLOOKUP($Q31,'Workforce distribution'!$C$8:$AD$30,AF$7,FALSE)),IF($Q31="n/a",(IF($P31=AF$6,$X31*$F31,0)),$X31*$F31*(VLOOKUP($Q31,'Workforce distribution'!$C$8:$AD$30,AF$7,FALSE)))),0)</f>
        <v>0</v>
      </c>
      <c r="AG31" s="30">
        <f>_xlfn.IFNA(IF($O31="days",$Y31*(VLOOKUP($K31,'Bed parameters'!$A$9:$I$12,9,FALSE))*$F31*(VLOOKUP($Q31,'Workforce distribution'!$C$8:$AD$30,AG$7,FALSE)),IF($Q31="n/a",(IF($P31=AG$6,$X31*$F31,0)),$X31*$F31*(VLOOKUP($Q31,'Workforce distribution'!$C$8:$AD$30,AG$7,FALSE)))),0)</f>
        <v>0</v>
      </c>
      <c r="AH31" s="30">
        <f>_xlfn.IFNA(IF($O31="days",$Y31*(VLOOKUP($K31,'Bed parameters'!$A$9:$I$12,9,FALSE))*$F31*(VLOOKUP($Q31,'Workforce distribution'!$C$8:$AD$30,AH$7,FALSE)),IF($Q31="n/a",(IF($P31=AH$6,$X31*$F31,0)),$X31*$F31*(VLOOKUP($Q31,'Workforce distribution'!$C$8:$AD$30,AH$7,FALSE)))),0)</f>
        <v>0</v>
      </c>
      <c r="AI31" s="30">
        <f>_xlfn.IFNA(IF($O31="days",$Y31*(VLOOKUP($K31,'Bed parameters'!$A$9:$I$12,9,FALSE))*$F31*(VLOOKUP($Q31,'Workforce distribution'!$C$8:$AD$30,AI$7,FALSE)),IF($Q31="n/a",(IF($P31=AI$6,$X31*$F31,0)),$X31*$F31*(VLOOKUP($Q31,'Workforce distribution'!$C$8:$AD$30,AI$7,FALSE)))),0)</f>
        <v>0</v>
      </c>
      <c r="AJ31" s="30">
        <f>_xlfn.IFNA(IF($O31="days",$Y31*(VLOOKUP($K31,'Bed parameters'!$A$9:$I$12,9,FALSE))*$F31*(VLOOKUP($Q31,'Workforce distribution'!$C$8:$AD$30,AJ$7,FALSE)),IF($Q31="n/a",(IF($P31=AJ$6,$X31*$F31,0)),$X31*$F31*(VLOOKUP($Q31,'Workforce distribution'!$C$8:$AD$30,AJ$7,FALSE)))),0)</f>
        <v>0</v>
      </c>
      <c r="AK31" s="30">
        <f>_xlfn.IFNA(IF($O31="days",$Y31*(VLOOKUP($K31,'Bed parameters'!$A$9:$I$12,9,FALSE))*$F31*(VLOOKUP($Q31,'Workforce distribution'!$C$8:$AD$30,AK$7,FALSE)),IF($Q31="n/a",(IF($P31=AK$6,$X31*$F31,0)),$X31*$F31*(VLOOKUP($Q31,'Workforce distribution'!$C$8:$AD$30,AK$7,FALSE)))),0)</f>
        <v>113766.2540142042</v>
      </c>
      <c r="AL31" s="30">
        <f>_xlfn.IFNA(IF($O31="days",$Y31*(VLOOKUP($K31,'Bed parameters'!$A$9:$I$12,9,FALSE))*$F31*(VLOOKUP($Q31,'Workforce distribution'!$C$8:$AD$30,AL$7,FALSE)),IF($Q31="n/a",(IF($P31=AL$6,$X31*$F31,0)),$X31*$F31*(VLOOKUP($Q31,'Workforce distribution'!$C$8:$AD$30,AL$7,FALSE)))),0)</f>
        <v>0</v>
      </c>
      <c r="AM31" s="30">
        <f>_xlfn.IFNA(IF($O31="days",$Y31*(VLOOKUP($K31,'Bed parameters'!$A$9:$I$12,9,FALSE))*$F31*(VLOOKUP($Q31,'Workforce distribution'!$C$8:$AD$30,AM$7,FALSE)),IF($Q31="n/a",(IF($P31=AM$6,$X31*$F31,0)),$X31*$F31*(VLOOKUP($Q31,'Workforce distribution'!$C$8:$AD$30,AM$7,FALSE)))),0)</f>
        <v>0</v>
      </c>
      <c r="AN31" s="30">
        <f>_xlfn.IFNA(IF($O31="days",$Y31*(VLOOKUP($K31,'Bed parameters'!$A$9:$I$12,9,FALSE))*$F31*(VLOOKUP($Q31,'Workforce distribution'!$C$8:$AD$30,AN$7,FALSE)),IF($Q31="n/a",(IF($P31=AN$6,$X31*$F31,0)),$X31*$F31*(VLOOKUP($Q31,'Workforce distribution'!$C$8:$AD$30,AN$7,FALSE)))),0)</f>
        <v>0</v>
      </c>
      <c r="AO31" s="30">
        <f>_xlfn.IFNA(IF($O31="days",$Y31*(VLOOKUP($K31,'Bed parameters'!$A$9:$I$12,9,FALSE))*$F31*(VLOOKUP($Q31,'Workforce distribution'!$C$8:$AD$30,AO$7,FALSE)),IF($Q31="n/a",(IF($P31=AO$6,$X31*$F31,0)),$X31*$F31*(VLOOKUP($Q31,'Workforce distribution'!$C$8:$AD$30,AO$7,FALSE)))),0)</f>
        <v>0</v>
      </c>
      <c r="AP31" s="30">
        <f>_xlfn.IFNA(IF($O31="days",$Y31*(VLOOKUP($K31,'Bed parameters'!$A$9:$I$12,9,FALSE))*$F31*(VLOOKUP($Q31,'Workforce distribution'!$C$8:$AD$30,AP$7,FALSE)),IF($Q31="n/a",(IF($P31=AP$6,$X31*$F31,0)),$X31*$F31*(VLOOKUP($Q31,'Workforce distribution'!$C$8:$AD$30,AP$7,FALSE)))),0)</f>
        <v>0</v>
      </c>
      <c r="AQ31" s="30">
        <f>_xlfn.IFNA(IF($O31="days",$Y31*(VLOOKUP($K31,'Bed parameters'!$A$9:$I$12,9,FALSE))*$F31*(VLOOKUP($Q31,'Workforce distribution'!$C$8:$AD$30,AQ$7,FALSE)),IF($Q31="n/a",(IF($P31=AQ$6,$X31*$F31,0)),$X31*$F31*(VLOOKUP($Q31,'Workforce distribution'!$C$8:$AD$30,AQ$7,FALSE)))),0)</f>
        <v>0</v>
      </c>
      <c r="AR31" s="30">
        <f>_xlfn.IFNA(IF($O31="days",$Y31*(VLOOKUP($K31,'Bed parameters'!$A$9:$I$12,9,FALSE))*$F31*(VLOOKUP($Q31,'Workforce distribution'!$C$8:$AD$30,AR$7,FALSE)),IF($Q31="n/a",(IF($P31=AR$6,$X31*$F31,0)),$X31*$F31*(VLOOKUP($Q31,'Workforce distribution'!$C$8:$AD$30,AR$7,FALSE)))),0)</f>
        <v>0</v>
      </c>
      <c r="AS31" s="30">
        <f>_xlfn.IFNA(IF($O31="days",$Y31*(VLOOKUP($K31,'Bed parameters'!$A$9:$I$12,9,FALSE))*$F31*(VLOOKUP($Q31,'Workforce distribution'!$C$8:$AD$30,AS$7,FALSE)),IF($Q31="n/a",(IF($P31=AS$6,$X31*$F31,0)),$X31*$F31*(VLOOKUP($Q31,'Workforce distribution'!$C$8:$AD$30,AS$7,FALSE)))),0)</f>
        <v>0</v>
      </c>
      <c r="AT31" s="30">
        <f>_xlfn.IFNA(IF($O31="days",$Y31*(VLOOKUP($K31,'Bed parameters'!$A$9:$I$12,9,FALSE))*$F31*(VLOOKUP($Q31,'Workforce distribution'!$C$8:$AD$30,AT$7,FALSE)),IF($Q31="n/a",(IF($P31=AT$6,$X31*$F31,0)),$X31*$F31*(VLOOKUP($Q31,'Workforce distribution'!$C$8:$AD$30,AT$7,FALSE)))),0)</f>
        <v>0</v>
      </c>
      <c r="AU31" s="30">
        <f>_xlfn.IFNA(IF($O31="days",$Y31*(VLOOKUP($K31,'Bed parameters'!$A$9:$I$12,9,FALSE))*$F31*(VLOOKUP($Q31,'Workforce distribution'!$C$8:$AD$30,AU$7,FALSE)),IF($Q31="n/a",(IF($P31=AU$6,$X31*$F31,0)),$X31*$F31*(VLOOKUP($Q31,'Workforce distribution'!$C$8:$AD$30,AU$7,FALSE)))),0)</f>
        <v>0</v>
      </c>
      <c r="AV31" s="30">
        <f>_xlfn.IFNA(IF($O31="days",$Y31*(VLOOKUP($K31,'Bed parameters'!$A$9:$I$12,9,FALSE))*$F31*(VLOOKUP($Q31,'Workforce distribution'!$C$8:$AD$30,AV$7,FALSE)),IF($Q31="n/a",(IF($P31=AV$6,$X31*$F31,0)),$X31*$F31*(VLOOKUP($Q31,'Workforce distribution'!$C$8:$AD$30,AV$7,FALSE)))),0)</f>
        <v>0</v>
      </c>
      <c r="AW31" s="30">
        <f>_xlfn.IFNA(IF($O31="days",$Y31*(VLOOKUP($K31,'Bed parameters'!$A$9:$I$12,9,FALSE))*$F31*(VLOOKUP($Q31,'Workforce distribution'!$C$8:$AD$30,AW$7,FALSE)),IF($Q31="n/a",(IF($P31=AW$6,$X31*$F31,0)),$X31*$F31*(VLOOKUP($Q31,'Workforce distribution'!$C$8:$AD$30,AW$7,FALSE)))),0)</f>
        <v>0</v>
      </c>
      <c r="AX31" s="30">
        <f>_xlfn.IFNA(IF($O31="days",$Y31*(VLOOKUP($K31,'Bed parameters'!$A$9:$I$12,9,FALSE))*$F31*(VLOOKUP($Q31,'Workforce distribution'!$C$8:$AD$30,AX$7,FALSE)),IF($Q31="n/a",(IF($P31=AX$6,$X31*$F31,0)),$X31*$F31*(VLOOKUP($Q31,'Workforce distribution'!$C$8:$AD$30,AX$7,FALSE)))),0)</f>
        <v>0</v>
      </c>
      <c r="AY31" s="30">
        <f>_xlfn.IFNA(IF($O31="days",$Y31*(VLOOKUP($K31,'Bed parameters'!$A$9:$I$12,9,FALSE))*$F31*(VLOOKUP($Q31,'Workforce distribution'!$C$8:$AD$30,AY$7,FALSE)),IF($Q31="n/a",(IF($P31=AY$6,$X31*$F31,0)),$X31*$F31*(VLOOKUP($Q31,'Workforce distribution'!$C$8:$AD$30,AY$7,FALSE)))),0)</f>
        <v>0</v>
      </c>
      <c r="AZ31" s="30">
        <f>_xlfn.IFNA(IF($O31="days",$Y31*(VLOOKUP($K31,'Bed parameters'!$A$9:$I$12,9,FALSE))*$F31*(VLOOKUP($Q31,'Workforce distribution'!$C$8:$AD$30,AZ$7,FALSE)),IF($Q31="n/a",(IF($P31=AZ$6,$X31*$F31,0)),$X31*$F31*(VLOOKUP($Q31,'Workforce distribution'!$C$8:$AD$30,AZ$7,FALSE)))),0)</f>
        <v>0</v>
      </c>
      <c r="BA31" s="30">
        <f>_xlfn.IFNA(IF($O31="days",$Y31*(VLOOKUP($K31,'Bed parameters'!$A$9:$I$12,9,FALSE))*$F31*(VLOOKUP($Q31,'Workforce distribution'!$C$8:$AD$30,BA$7,FALSE)),IF($Q31="n/a",(IF($P31=BA$6,$X31*$F31,0)),$X31*$F31*(VLOOKUP($Q31,'Workforce distribution'!$C$8:$AD$30,BA$7,FALSE)))),0)</f>
        <v>0</v>
      </c>
      <c r="BB31" s="30">
        <f>_xlfn.IFNA(IF($O31="days",$Y31*(VLOOKUP($K31,'Bed parameters'!$A$9:$I$12,9,FALSE))*$F31*(VLOOKUP($Q31,'Workforce distribution'!$C$8:$AD$30,BB$7,FALSE)),IF($Q31="n/a",(IF($P31=BB$6,$X31*$F31,0)),$X31*$F31*(VLOOKUP($Q31,'Workforce distribution'!$C$8:$AD$30,BB$7,FALSE)))),0)</f>
        <v>0</v>
      </c>
      <c r="BC31" s="149">
        <f t="shared" si="9"/>
        <v>98.990496890188382</v>
      </c>
      <c r="BD31" s="288">
        <f>IF($Q31="n/a",(IF('Workforce hours'!D$30=0,0,(AB31/'Workforce hours'!D$30))),(IF(VLOOKUP($Q31,'Workforce hours'!$C$8:$AD$30,BD$7,FALSE)=0,0,(AB31/(VLOOKUP($Q31,'Workforce hours'!$C$8:$AD$30,BD$7,FALSE))))))</f>
        <v>0</v>
      </c>
      <c r="BE31" s="288">
        <f>IF($Q31="n/a",(IF('Workforce hours'!E$30=0,0,(AC31/'Workforce hours'!E$30))),(IF(VLOOKUP($Q31,'Workforce hours'!$C$8:$AD$30,BE$7,FALSE)=0,0,(AC31/(VLOOKUP($Q31,'Workforce hours'!$C$8:$AD$30,BE$7,FALSE))))))</f>
        <v>0</v>
      </c>
      <c r="BF31" s="288">
        <f>IF($Q31="n/a",(IF('Workforce hours'!F$30=0,0,(AD31/'Workforce hours'!F$30))),(IF(VLOOKUP($Q31,'Workforce hours'!$C$8:$AD$30,BF$7,FALSE)=0,0,(AD31/(VLOOKUP($Q31,'Workforce hours'!$C$8:$AD$30,BF$7,FALSE))))))</f>
        <v>0</v>
      </c>
      <c r="BG31" s="288">
        <f>IF($Q31="n/a",(IF('Workforce hours'!G$30=0,0,(AE31/'Workforce hours'!G$30))),(IF(VLOOKUP($Q31,'Workforce hours'!$C$8:$AD$30,BG$7,FALSE)=0,0,(AE31/(VLOOKUP($Q31,'Workforce hours'!$C$8:$AD$30,BG$7,FALSE))))))</f>
        <v>0</v>
      </c>
      <c r="BH31" s="288">
        <f>IF($Q31="n/a",(IF('Workforce hours'!H$30=0,0,(AF31/'Workforce hours'!H$30))),(IF(VLOOKUP($Q31,'Workforce hours'!$C$8:$AD$30,BH$7,FALSE)=0,0,(AF31/(VLOOKUP($Q31,'Workforce hours'!$C$8:$AD$30,BH$7,FALSE))))))</f>
        <v>0</v>
      </c>
      <c r="BI31" s="288">
        <f>IF($Q31="n/a",(IF('Workforce hours'!I$30=0,0,(AG31/'Workforce hours'!I$30))),(IF(VLOOKUP($Q31,'Workforce hours'!$C$8:$AD$30,BI$7,FALSE)=0,0,(AG31/(VLOOKUP($Q31,'Workforce hours'!$C$8:$AD$30,BI$7,FALSE))))))</f>
        <v>0</v>
      </c>
      <c r="BJ31" s="288">
        <f>IF($Q31="n/a",(IF('Workforce hours'!J$30=0,0,(AH31/'Workforce hours'!J$30))),(IF(VLOOKUP($Q31,'Workforce hours'!$C$8:$AD$30,BJ$7,FALSE)=0,0,(AH31/(VLOOKUP($Q31,'Workforce hours'!$C$8:$AD$30,BJ$7,FALSE))))))</f>
        <v>0</v>
      </c>
      <c r="BK31" s="288">
        <f>IF($Q31="n/a",(IF('Workforce hours'!K$30=0,0,(AI31/'Workforce hours'!K$30))),(IF(VLOOKUP($Q31,'Workforce hours'!$C$8:$AD$30,BK$7,FALSE)=0,0,(AI31/(VLOOKUP($Q31,'Workforce hours'!$C$8:$AD$30,BK$7,FALSE))))))</f>
        <v>0</v>
      </c>
      <c r="BL31" s="288">
        <f>IF($Q31="n/a",(IF('Workforce hours'!L$30=0,0,(AJ31/'Workforce hours'!L$30))),(IF(VLOOKUP($Q31,'Workforce hours'!$C$8:$AD$30,BL$7,FALSE)=0,0,(AJ31/(VLOOKUP($Q31,'Workforce hours'!$C$8:$AD$30,BL$7,FALSE))))))</f>
        <v>0</v>
      </c>
      <c r="BM31" s="288">
        <f>IF($Q31="n/a",(IF('Workforce hours'!M$30=0,0,(AK31/'Workforce hours'!M$30))),(IF(VLOOKUP($Q31,'Workforce hours'!$C$8:$AD$30,BM$7,FALSE)=0,0,(AK31/(VLOOKUP($Q31,'Workforce hours'!$C$8:$AD$30,BM$7,FALSE))))))</f>
        <v>98.990496890188382</v>
      </c>
      <c r="BN31" s="288">
        <f>IF($Q31="n/a",(IF('Workforce hours'!N$30=0,0,(AL31/'Workforce hours'!N$30))),(IF(VLOOKUP($Q31,'Workforce hours'!$C$8:$AD$30,BN$7,FALSE)=0,0,(AL31/(VLOOKUP($Q31,'Workforce hours'!$C$8:$AD$30,BN$7,FALSE))))))</f>
        <v>0</v>
      </c>
      <c r="BO31" s="288">
        <f>IF($Q31="n/a",(IF('Workforce hours'!O$30=0,0,(AM31/'Workforce hours'!O$30))),(IF(VLOOKUP($Q31,'Workforce hours'!$C$8:$AD$30,BO$7,FALSE)=0,0,(AM31/(VLOOKUP($Q31,'Workforce hours'!$C$8:$AD$30,BO$7,FALSE))))))</f>
        <v>0</v>
      </c>
      <c r="BP31" s="288">
        <f>IF($Q31="n/a",(IF('Workforce hours'!P$30=0,0,(AN31/'Workforce hours'!P$30))),(IF(VLOOKUP($Q31,'Workforce hours'!$C$8:$AD$30,BP$7,FALSE)=0,0,(AN31/(VLOOKUP($Q31,'Workforce hours'!$C$8:$AD$30,BP$7,FALSE))))))</f>
        <v>0</v>
      </c>
      <c r="BQ31" s="288">
        <f>IF($Q31="n/a",(IF('Workforce hours'!Q$30=0,0,(AO31/'Workforce hours'!Q$30))),(IF(VLOOKUP($Q31,'Workforce hours'!$C$8:$AD$30,BQ$7,FALSE)=0,0,(AO31/(VLOOKUP($Q31,'Workforce hours'!$C$8:$AD$30,BQ$7,FALSE))))))</f>
        <v>0</v>
      </c>
      <c r="BR31" s="288">
        <f>IF($Q31="n/a",(IF('Workforce hours'!R$30=0,0,(AP31/'Workforce hours'!R$30))),(IF(VLOOKUP($Q31,'Workforce hours'!$C$8:$AD$30,BR$7,FALSE)=0,0,(AP31/(VLOOKUP($Q31,'Workforce hours'!$C$8:$AD$30,BR$7,FALSE))))))</f>
        <v>0</v>
      </c>
      <c r="BS31" s="288">
        <f>IF($Q31="n/a",(IF('Workforce hours'!S$30=0,0,(AQ31/'Workforce hours'!S$30))),(IF(VLOOKUP($Q31,'Workforce hours'!$C$8:$AD$30,BS$7,FALSE)=0,0,(AQ31/(VLOOKUP($Q31,'Workforce hours'!$C$8:$AD$30,BS$7,FALSE))))))</f>
        <v>0</v>
      </c>
      <c r="BT31" s="288">
        <f>IF($Q31="n/a",(IF('Workforce hours'!T$30=0,0,(AR31/'Workforce hours'!T$30))),(IF(VLOOKUP($Q31,'Workforce hours'!$C$8:$AD$30,BT$7,FALSE)=0,0,(AR31/(VLOOKUP($Q31,'Workforce hours'!$C$8:$AD$30,BT$7,FALSE))))))</f>
        <v>0</v>
      </c>
      <c r="BU31" s="288">
        <f>IF($Q31="n/a",(IF('Workforce hours'!U$30=0,0,(AS31/'Workforce hours'!U$30))),(IF(VLOOKUP($Q31,'Workforce hours'!$C$8:$AD$30,BU$7,FALSE)=0,0,(AS31/(VLOOKUP($Q31,'Workforce hours'!$C$8:$AD$30,BU$7,FALSE))))))</f>
        <v>0</v>
      </c>
      <c r="BV31" s="288">
        <f>IF($Q31="n/a",(IF('Workforce hours'!V$30=0,0,(AT31/'Workforce hours'!V$30))),(IF(VLOOKUP($Q31,'Workforce hours'!$C$8:$AD$30,BV$7,FALSE)=0,0,(AT31/(VLOOKUP($Q31,'Workforce hours'!$C$8:$AD$30,BV$7,FALSE))))))</f>
        <v>0</v>
      </c>
      <c r="BW31" s="288">
        <f>IF($Q31="n/a",(IF('Workforce hours'!W$30=0,0,(AU31/'Workforce hours'!W$30))),(IF(VLOOKUP($Q31,'Workforce hours'!$C$8:$AD$30,BW$7,FALSE)=0,0,(AU31/(VLOOKUP($Q31,'Workforce hours'!$C$8:$AD$30,BW$7,FALSE))))))</f>
        <v>0</v>
      </c>
      <c r="BX31" s="288">
        <f>IF($Q31="n/a",(IF('Workforce hours'!X$30=0,0,(AV31/'Workforce hours'!X$30))),(IF(VLOOKUP($Q31,'Workforce hours'!$C$8:$AD$30,BX$7,FALSE)=0,0,(AV31/(VLOOKUP($Q31,'Workforce hours'!$C$8:$AD$30,BX$7,FALSE))))))</f>
        <v>0</v>
      </c>
      <c r="BY31" s="288">
        <f>IF($Q31="n/a",(IF('Workforce hours'!Y$30=0,0,(AW31/'Workforce hours'!Y$30))),(IF(VLOOKUP($Q31,'Workforce hours'!$C$8:$AD$30,BY$7,FALSE)=0,0,(AW31/(VLOOKUP($Q31,'Workforce hours'!$C$8:$AD$30,BY$7,FALSE))))))</f>
        <v>0</v>
      </c>
      <c r="BZ31" s="288">
        <f>IF($Q31="n/a",(IF('Workforce hours'!Z$30=0,0,(AX31/'Workforce hours'!Z$30))),(IF(VLOOKUP($Q31,'Workforce hours'!$C$8:$AD$30,BZ$7,FALSE)=0,0,(AX31/(VLOOKUP($Q31,'Workforce hours'!$C$8:$AD$30,BZ$7,FALSE))))))</f>
        <v>0</v>
      </c>
      <c r="CA31" s="288">
        <f>IF($Q31="n/a",(IF('Workforce hours'!AA$30=0,0,(AY31/'Workforce hours'!AA$30))),(IF(VLOOKUP($Q31,'Workforce hours'!$C$8:$AD$30,CA$7,FALSE)=0,0,(AY31/(VLOOKUP($Q31,'Workforce hours'!$C$8:$AD$30,CA$7,FALSE))))))</f>
        <v>0</v>
      </c>
      <c r="CB31" s="288">
        <f>IF($Q31="n/a",(IF('Workforce hours'!AB$30=0,0,(AZ31/'Workforce hours'!AB$30))),(IF(VLOOKUP($Q31,'Workforce hours'!$C$8:$AD$30,CB$7,FALSE)=0,0,(AZ31/(VLOOKUP($Q31,'Workforce hours'!$C$8:$AD$30,CB$7,FALSE))))))</f>
        <v>0</v>
      </c>
      <c r="CC31" s="288">
        <f>IF($Q31="n/a",(IF('Workforce hours'!AC$30=0,0,(BA31/'Workforce hours'!AC$30))),(IF(VLOOKUP($Q31,'Workforce hours'!$C$8:$AD$30,CC$7,FALSE)=0,0,(BA31/(VLOOKUP($Q31,'Workforce hours'!$C$8:$AD$30,CC$7,FALSE))))))</f>
        <v>0</v>
      </c>
      <c r="CD31" s="288">
        <f>IF($Q31="n/a",(IF('Workforce hours'!AD$30=0,0,(BB31/'Workforce hours'!AD$30))),(IF(VLOOKUP($Q31,'Workforce hours'!$C$8:$AD$30,CD$7,FALSE)=0,0,(BB31/(VLOOKUP($Q31,'Workforce hours'!$C$8:$AD$30,CD$7,FALSE))))))</f>
        <v>0</v>
      </c>
      <c r="CE31" s="289">
        <f t="shared" si="10"/>
        <v>0</v>
      </c>
      <c r="CF31" s="290">
        <f>BD31*'Workforce costs'!B$9*(1+'Workforce costs'!B$10)*(1+'Workforce costs'!B$11)</f>
        <v>0</v>
      </c>
      <c r="CG31" s="290">
        <f>BE31*'Workforce costs'!C$9*(1+'Workforce costs'!C$10)*(1+'Workforce costs'!C$11)</f>
        <v>0</v>
      </c>
      <c r="CH31" s="290">
        <f>BF31*'Workforce costs'!D$9*(1+'Workforce costs'!D$10)*(1+'Workforce costs'!D$11)</f>
        <v>0</v>
      </c>
      <c r="CI31" s="290">
        <f>BG31*'Workforce costs'!E$9*(1+'Workforce costs'!E$10)*(1+'Workforce costs'!E$11)</f>
        <v>0</v>
      </c>
      <c r="CJ31" s="290">
        <f>BH31*'Workforce costs'!F$9*(1+'Workforce costs'!F$10)*(1+'Workforce costs'!F$11)</f>
        <v>0</v>
      </c>
      <c r="CK31" s="290">
        <f>BI31*'Workforce costs'!G$9*(1+'Workforce costs'!G$10)*(1+'Workforce costs'!G$11)</f>
        <v>0</v>
      </c>
      <c r="CL31" s="290">
        <f>BJ31*'Workforce costs'!H$9*(1+'Workforce costs'!H$10)*(1+'Workforce costs'!H$11)</f>
        <v>0</v>
      </c>
      <c r="CM31" s="290">
        <f>BK31*'Workforce costs'!I$9*(1+'Workforce costs'!I$10)*(1+'Workforce costs'!I$11)</f>
        <v>0</v>
      </c>
      <c r="CN31" s="290">
        <f>BL31*'Workforce costs'!J$9*(1+'Workforce costs'!J$10)*(1+'Workforce costs'!J$11)</f>
        <v>0</v>
      </c>
      <c r="CO31" s="290">
        <f>BM31*'Workforce costs'!K$9*(1+'Workforce costs'!K$10)*(1+'Workforce costs'!K$11)</f>
        <v>0</v>
      </c>
      <c r="CP31" s="290">
        <f>BN31*'Workforce costs'!L$9*(1+'Workforce costs'!L$10)*(1+'Workforce costs'!L$11)</f>
        <v>0</v>
      </c>
      <c r="CQ31" s="290">
        <f>BO31*'Workforce costs'!M$9*(1+'Workforce costs'!M$10)*(1+'Workforce costs'!M$11)</f>
        <v>0</v>
      </c>
      <c r="CR31" s="290">
        <f>BP31*'Workforce costs'!N$9*(1+'Workforce costs'!N$10)*(1+'Workforce costs'!N$11)</f>
        <v>0</v>
      </c>
      <c r="CS31" s="290">
        <f>BQ31*'Workforce costs'!O$9*(1+'Workforce costs'!O$10)*(1+'Workforce costs'!O$11)</f>
        <v>0</v>
      </c>
      <c r="CT31" s="290">
        <f>BR31*'Workforce costs'!P$9*(1+'Workforce costs'!P$10)*(1+'Workforce costs'!P$11)</f>
        <v>0</v>
      </c>
      <c r="CU31" s="290">
        <f>BS31*'Workforce costs'!Q$9*(1+'Workforce costs'!Q$10)*(1+'Workforce costs'!Q$11)</f>
        <v>0</v>
      </c>
      <c r="CV31" s="290">
        <f>BT31*'Workforce costs'!R$9*(1+'Workforce costs'!R$10)*(1+'Workforce costs'!R$11)</f>
        <v>0</v>
      </c>
      <c r="CW31" s="290">
        <f>BU31*'Workforce costs'!S$9*(1+'Workforce costs'!S$10)*(1+'Workforce costs'!S$11)</f>
        <v>0</v>
      </c>
      <c r="CX31" s="290">
        <f>BV31*'Workforce costs'!T$9*(1+'Workforce costs'!T$10)*(1+'Workforce costs'!T$11)</f>
        <v>0</v>
      </c>
      <c r="CY31" s="290">
        <f>BW31*'Workforce costs'!U$9*(1+'Workforce costs'!U$10)*(1+'Workforce costs'!U$11)</f>
        <v>0</v>
      </c>
      <c r="CZ31" s="290">
        <f>BX31*'Workforce costs'!V$9*(1+'Workforce costs'!V$10)*(1+'Workforce costs'!V$11)</f>
        <v>0</v>
      </c>
      <c r="DA31" s="290">
        <f>BY31*'Workforce costs'!W$9*(1+'Workforce costs'!W$10)*(1+'Workforce costs'!W$11)</f>
        <v>0</v>
      </c>
      <c r="DB31" s="290">
        <f>BZ31*'Workforce costs'!X$9*(1+'Workforce costs'!X$10)*(1+'Workforce costs'!X$11)</f>
        <v>0</v>
      </c>
      <c r="DC31" s="290">
        <f>CA31*'Workforce costs'!Y$9*(1+'Workforce costs'!Y$10)*(1+'Workforce costs'!Y$11)</f>
        <v>0</v>
      </c>
      <c r="DD31" s="290">
        <f>CB31*'Workforce costs'!Z$9*(1+'Workforce costs'!Z$10)*(1+'Workforce costs'!Z$11)</f>
        <v>0</v>
      </c>
      <c r="DE31" s="290">
        <f>CC31*'Workforce costs'!AA$9*(1+'Workforce costs'!AA$10)*(1+'Workforce costs'!AA$11)</f>
        <v>0</v>
      </c>
      <c r="DF31" s="290">
        <f>CD31*'Workforce costs'!AB$9*(1+'Workforce costs'!AB$10)*(1+'Workforce costs'!AB$11)</f>
        <v>0</v>
      </c>
    </row>
    <row r="32" spans="1:110" x14ac:dyDescent="0.3">
      <c r="A32" s="2" t="str">
        <f>Outputs!$A$4</f>
        <v>Australia</v>
      </c>
      <c r="B32" s="2" t="str">
        <f t="shared" si="3"/>
        <v>Australia 12to17</v>
      </c>
      <c r="C32" s="30">
        <f>VLOOKUP($B32,Populations!$D$15:$H$1920,3,FALSE)</f>
        <v>1959472</v>
      </c>
      <c r="D32" s="255">
        <f>IF(OR($H32="General pop",$H32="Schools",$H32="Workplace",$H32="Skills Training",$H32="Digital Supports"),1,VLOOKUP($B32,Populations!$D$15:$H$1920,5,FALSE))</f>
        <v>1</v>
      </c>
      <c r="E32" s="88">
        <f>VLOOKUP(I32,Epidemiology!$C$10:$H$47,6,FALSE)</f>
        <v>34700</v>
      </c>
      <c r="F32" s="102" t="str">
        <f>'Care profiles'!R33</f>
        <v>n/a</v>
      </c>
      <c r="G32" s="15" t="str">
        <f>'Care profiles'!A33</f>
        <v>12to17</v>
      </c>
      <c r="H32" s="15" t="str">
        <f>'Care profiles'!B33</f>
        <v>Selective</v>
      </c>
      <c r="I32" s="15" t="str">
        <f>'Care profiles'!C33</f>
        <v>Selective_12-17yrs</v>
      </c>
      <c r="J32" s="15" t="str">
        <f>'Care profiles'!D33</f>
        <v>Care profile</v>
      </c>
      <c r="K32" s="15" t="str">
        <f>'Care profiles'!E33</f>
        <v>Socioeconomic and Situational Support Services</v>
      </c>
      <c r="L32" s="104">
        <f>'Care profiles'!F33</f>
        <v>1</v>
      </c>
      <c r="M32" s="15" t="str">
        <f>'Care profiles'!G33</f>
        <v>n/a</v>
      </c>
      <c r="N32" s="15" t="str">
        <f>'Care profiles'!H33</f>
        <v>n/a</v>
      </c>
      <c r="O32" s="15" t="str">
        <f>'Care profiles'!I33</f>
        <v>n/a</v>
      </c>
      <c r="P32" s="15" t="str">
        <f>'Care profiles'!J33</f>
        <v>n/a</v>
      </c>
      <c r="Q32" s="15" t="str">
        <f>'Care profiles'!K33</f>
        <v>n/a</v>
      </c>
      <c r="R32" s="15" t="str">
        <f>'Care profiles'!M33</f>
        <v>Y</v>
      </c>
      <c r="S32" s="15" t="str">
        <f>'Care profiles'!O33</f>
        <v>Y</v>
      </c>
      <c r="T32" s="15" t="str">
        <f>'Care profiles'!Q33</f>
        <v>N</v>
      </c>
      <c r="U32" s="30">
        <f t="shared" si="4"/>
        <v>679936.78399999999</v>
      </c>
      <c r="V32" s="30">
        <f t="shared" si="5"/>
        <v>679936.78399999999</v>
      </c>
      <c r="W32" s="30">
        <f>IF(M32="n/a",0,IF(O32="days",V32*M32*(1+(VLOOKUP(K32,'Bed parameters'!$A$9:$G$12,7,FALSE))),V32*M32))</f>
        <v>0</v>
      </c>
      <c r="X32" s="30">
        <f t="shared" si="6"/>
        <v>0</v>
      </c>
      <c r="Y32" s="30">
        <f t="shared" si="7"/>
        <v>0</v>
      </c>
      <c r="Z32" s="113">
        <f>_xlfn.IFNA(Y32/((VLOOKUP(K32,'Bed parameters'!$A$9:$G$12,3,FALSE))*(VLOOKUP(K32,'Bed parameters'!$A$9:$G$12,5,FALSE))),0)</f>
        <v>0</v>
      </c>
      <c r="AA32" s="30">
        <f t="shared" si="8"/>
        <v>0</v>
      </c>
      <c r="AB32" s="30">
        <f>_xlfn.IFNA(IF($O32="days",$Y32*(VLOOKUP($K32,'Bed parameters'!$A$9:$I$12,9,FALSE))*$F32*(VLOOKUP($Q32,'Workforce distribution'!$C$8:$AD$30,AB$7,FALSE)),IF($Q32="n/a",(IF($P32=AB$6,$X32*$F32,0)),$X32*$F32*(VLOOKUP($Q32,'Workforce distribution'!$C$8:$AD$30,AB$7,FALSE)))),0)</f>
        <v>0</v>
      </c>
      <c r="AC32" s="30">
        <f>_xlfn.IFNA(IF($O32="days",$Y32*(VLOOKUP($K32,'Bed parameters'!$A$9:$I$12,9,FALSE))*$F32*(VLOOKUP($Q32,'Workforce distribution'!$C$8:$AD$30,AC$7,FALSE)),IF($Q32="n/a",(IF($P32=AC$6,$X32*$F32,0)),$X32*$F32*(VLOOKUP($Q32,'Workforce distribution'!$C$8:$AD$30,AC$7,FALSE)))),0)</f>
        <v>0</v>
      </c>
      <c r="AD32" s="30">
        <f>_xlfn.IFNA(IF($O32="days",$Y32*(VLOOKUP($K32,'Bed parameters'!$A$9:$I$12,9,FALSE))*$F32*(VLOOKUP($Q32,'Workforce distribution'!$C$8:$AD$30,AD$7,FALSE)),IF($Q32="n/a",(IF($P32=AD$6,$X32*$F32,0)),$X32*$F32*(VLOOKUP($Q32,'Workforce distribution'!$C$8:$AD$30,AD$7,FALSE)))),0)</f>
        <v>0</v>
      </c>
      <c r="AE32" s="30">
        <f>_xlfn.IFNA(IF($O32="days",$Y32*(VLOOKUP($K32,'Bed parameters'!$A$9:$I$12,9,FALSE))*$F32*(VLOOKUP($Q32,'Workforce distribution'!$C$8:$AD$30,AE$7,FALSE)),IF($Q32="n/a",(IF($P32=AE$6,$X32*$F32,0)),$X32*$F32*(VLOOKUP($Q32,'Workforce distribution'!$C$8:$AD$30,AE$7,FALSE)))),0)</f>
        <v>0</v>
      </c>
      <c r="AF32" s="30">
        <f>_xlfn.IFNA(IF($O32="days",$Y32*(VLOOKUP($K32,'Bed parameters'!$A$9:$I$12,9,FALSE))*$F32*(VLOOKUP($Q32,'Workforce distribution'!$C$8:$AD$30,AF$7,FALSE)),IF($Q32="n/a",(IF($P32=AF$6,$X32*$F32,0)),$X32*$F32*(VLOOKUP($Q32,'Workforce distribution'!$C$8:$AD$30,AF$7,FALSE)))),0)</f>
        <v>0</v>
      </c>
      <c r="AG32" s="30">
        <f>_xlfn.IFNA(IF($O32="days",$Y32*(VLOOKUP($K32,'Bed parameters'!$A$9:$I$12,9,FALSE))*$F32*(VLOOKUP($Q32,'Workforce distribution'!$C$8:$AD$30,AG$7,FALSE)),IF($Q32="n/a",(IF($P32=AG$6,$X32*$F32,0)),$X32*$F32*(VLOOKUP($Q32,'Workforce distribution'!$C$8:$AD$30,AG$7,FALSE)))),0)</f>
        <v>0</v>
      </c>
      <c r="AH32" s="30">
        <f>_xlfn.IFNA(IF($O32="days",$Y32*(VLOOKUP($K32,'Bed parameters'!$A$9:$I$12,9,FALSE))*$F32*(VLOOKUP($Q32,'Workforce distribution'!$C$8:$AD$30,AH$7,FALSE)),IF($Q32="n/a",(IF($P32=AH$6,$X32*$F32,0)),$X32*$F32*(VLOOKUP($Q32,'Workforce distribution'!$C$8:$AD$30,AH$7,FALSE)))),0)</f>
        <v>0</v>
      </c>
      <c r="AI32" s="30">
        <f>_xlfn.IFNA(IF($O32="days",$Y32*(VLOOKUP($K32,'Bed parameters'!$A$9:$I$12,9,FALSE))*$F32*(VLOOKUP($Q32,'Workforce distribution'!$C$8:$AD$30,AI$7,FALSE)),IF($Q32="n/a",(IF($P32=AI$6,$X32*$F32,0)),$X32*$F32*(VLOOKUP($Q32,'Workforce distribution'!$C$8:$AD$30,AI$7,FALSE)))),0)</f>
        <v>0</v>
      </c>
      <c r="AJ32" s="30">
        <f>_xlfn.IFNA(IF($O32="days",$Y32*(VLOOKUP($K32,'Bed parameters'!$A$9:$I$12,9,FALSE))*$F32*(VLOOKUP($Q32,'Workforce distribution'!$C$8:$AD$30,AJ$7,FALSE)),IF($Q32="n/a",(IF($P32=AJ$6,$X32*$F32,0)),$X32*$F32*(VLOOKUP($Q32,'Workforce distribution'!$C$8:$AD$30,AJ$7,FALSE)))),0)</f>
        <v>0</v>
      </c>
      <c r="AK32" s="30">
        <f>_xlfn.IFNA(IF($O32="days",$Y32*(VLOOKUP($K32,'Bed parameters'!$A$9:$I$12,9,FALSE))*$F32*(VLOOKUP($Q32,'Workforce distribution'!$C$8:$AD$30,AK$7,FALSE)),IF($Q32="n/a",(IF($P32=AK$6,$X32*$F32,0)),$X32*$F32*(VLOOKUP($Q32,'Workforce distribution'!$C$8:$AD$30,AK$7,FALSE)))),0)</f>
        <v>0</v>
      </c>
      <c r="AL32" s="30">
        <f>_xlfn.IFNA(IF($O32="days",$Y32*(VLOOKUP($K32,'Bed parameters'!$A$9:$I$12,9,FALSE))*$F32*(VLOOKUP($Q32,'Workforce distribution'!$C$8:$AD$30,AL$7,FALSE)),IF($Q32="n/a",(IF($P32=AL$6,$X32*$F32,0)),$X32*$F32*(VLOOKUP($Q32,'Workforce distribution'!$C$8:$AD$30,AL$7,FALSE)))),0)</f>
        <v>0</v>
      </c>
      <c r="AM32" s="30">
        <f>_xlfn.IFNA(IF($O32="days",$Y32*(VLOOKUP($K32,'Bed parameters'!$A$9:$I$12,9,FALSE))*$F32*(VLOOKUP($Q32,'Workforce distribution'!$C$8:$AD$30,AM$7,FALSE)),IF($Q32="n/a",(IF($P32=AM$6,$X32*$F32,0)),$X32*$F32*(VLOOKUP($Q32,'Workforce distribution'!$C$8:$AD$30,AM$7,FALSE)))),0)</f>
        <v>0</v>
      </c>
      <c r="AN32" s="30">
        <f>_xlfn.IFNA(IF($O32="days",$Y32*(VLOOKUP($K32,'Bed parameters'!$A$9:$I$12,9,FALSE))*$F32*(VLOOKUP($Q32,'Workforce distribution'!$C$8:$AD$30,AN$7,FALSE)),IF($Q32="n/a",(IF($P32=AN$6,$X32*$F32,0)),$X32*$F32*(VLOOKUP($Q32,'Workforce distribution'!$C$8:$AD$30,AN$7,FALSE)))),0)</f>
        <v>0</v>
      </c>
      <c r="AO32" s="30">
        <f>_xlfn.IFNA(IF($O32="days",$Y32*(VLOOKUP($K32,'Bed parameters'!$A$9:$I$12,9,FALSE))*$F32*(VLOOKUP($Q32,'Workforce distribution'!$C$8:$AD$30,AO$7,FALSE)),IF($Q32="n/a",(IF($P32=AO$6,$X32*$F32,0)),$X32*$F32*(VLOOKUP($Q32,'Workforce distribution'!$C$8:$AD$30,AO$7,FALSE)))),0)</f>
        <v>0</v>
      </c>
      <c r="AP32" s="30">
        <f>_xlfn.IFNA(IF($O32="days",$Y32*(VLOOKUP($K32,'Bed parameters'!$A$9:$I$12,9,FALSE))*$F32*(VLOOKUP($Q32,'Workforce distribution'!$C$8:$AD$30,AP$7,FALSE)),IF($Q32="n/a",(IF($P32=AP$6,$X32*$F32,0)),$X32*$F32*(VLOOKUP($Q32,'Workforce distribution'!$C$8:$AD$30,AP$7,FALSE)))),0)</f>
        <v>0</v>
      </c>
      <c r="AQ32" s="30">
        <f>_xlfn.IFNA(IF($O32="days",$Y32*(VLOOKUP($K32,'Bed parameters'!$A$9:$I$12,9,FALSE))*$F32*(VLOOKUP($Q32,'Workforce distribution'!$C$8:$AD$30,AQ$7,FALSE)),IF($Q32="n/a",(IF($P32=AQ$6,$X32*$F32,0)),$X32*$F32*(VLOOKUP($Q32,'Workforce distribution'!$C$8:$AD$30,AQ$7,FALSE)))),0)</f>
        <v>0</v>
      </c>
      <c r="AR32" s="30">
        <f>_xlfn.IFNA(IF($O32="days",$Y32*(VLOOKUP($K32,'Bed parameters'!$A$9:$I$12,9,FALSE))*$F32*(VLOOKUP($Q32,'Workforce distribution'!$C$8:$AD$30,AR$7,FALSE)),IF($Q32="n/a",(IF($P32=AR$6,$X32*$F32,0)),$X32*$F32*(VLOOKUP($Q32,'Workforce distribution'!$C$8:$AD$30,AR$7,FALSE)))),0)</f>
        <v>0</v>
      </c>
      <c r="AS32" s="30">
        <f>_xlfn.IFNA(IF($O32="days",$Y32*(VLOOKUP($K32,'Bed parameters'!$A$9:$I$12,9,FALSE))*$F32*(VLOOKUP($Q32,'Workforce distribution'!$C$8:$AD$30,AS$7,FALSE)),IF($Q32="n/a",(IF($P32=AS$6,$X32*$F32,0)),$X32*$F32*(VLOOKUP($Q32,'Workforce distribution'!$C$8:$AD$30,AS$7,FALSE)))),0)</f>
        <v>0</v>
      </c>
      <c r="AT32" s="30">
        <f>_xlfn.IFNA(IF($O32="days",$Y32*(VLOOKUP($K32,'Bed parameters'!$A$9:$I$12,9,FALSE))*$F32*(VLOOKUP($Q32,'Workforce distribution'!$C$8:$AD$30,AT$7,FALSE)),IF($Q32="n/a",(IF($P32=AT$6,$X32*$F32,0)),$X32*$F32*(VLOOKUP($Q32,'Workforce distribution'!$C$8:$AD$30,AT$7,FALSE)))),0)</f>
        <v>0</v>
      </c>
      <c r="AU32" s="30">
        <f>_xlfn.IFNA(IF($O32="days",$Y32*(VLOOKUP($K32,'Bed parameters'!$A$9:$I$12,9,FALSE))*$F32*(VLOOKUP($Q32,'Workforce distribution'!$C$8:$AD$30,AU$7,FALSE)),IF($Q32="n/a",(IF($P32=AU$6,$X32*$F32,0)),$X32*$F32*(VLOOKUP($Q32,'Workforce distribution'!$C$8:$AD$30,AU$7,FALSE)))),0)</f>
        <v>0</v>
      </c>
      <c r="AV32" s="30">
        <f>_xlfn.IFNA(IF($O32="days",$Y32*(VLOOKUP($K32,'Bed parameters'!$A$9:$I$12,9,FALSE))*$F32*(VLOOKUP($Q32,'Workforce distribution'!$C$8:$AD$30,AV$7,FALSE)),IF($Q32="n/a",(IF($P32=AV$6,$X32*$F32,0)),$X32*$F32*(VLOOKUP($Q32,'Workforce distribution'!$C$8:$AD$30,AV$7,FALSE)))),0)</f>
        <v>0</v>
      </c>
      <c r="AW32" s="30">
        <f>_xlfn.IFNA(IF($O32="days",$Y32*(VLOOKUP($K32,'Bed parameters'!$A$9:$I$12,9,FALSE))*$F32*(VLOOKUP($Q32,'Workforce distribution'!$C$8:$AD$30,AW$7,FALSE)),IF($Q32="n/a",(IF($P32=AW$6,$X32*$F32,0)),$X32*$F32*(VLOOKUP($Q32,'Workforce distribution'!$C$8:$AD$30,AW$7,FALSE)))),0)</f>
        <v>0</v>
      </c>
      <c r="AX32" s="30">
        <f>_xlfn.IFNA(IF($O32="days",$Y32*(VLOOKUP($K32,'Bed parameters'!$A$9:$I$12,9,FALSE))*$F32*(VLOOKUP($Q32,'Workforce distribution'!$C$8:$AD$30,AX$7,FALSE)),IF($Q32="n/a",(IF($P32=AX$6,$X32*$F32,0)),$X32*$F32*(VLOOKUP($Q32,'Workforce distribution'!$C$8:$AD$30,AX$7,FALSE)))),0)</f>
        <v>0</v>
      </c>
      <c r="AY32" s="30">
        <f>_xlfn.IFNA(IF($O32="days",$Y32*(VLOOKUP($K32,'Bed parameters'!$A$9:$I$12,9,FALSE))*$F32*(VLOOKUP($Q32,'Workforce distribution'!$C$8:$AD$30,AY$7,FALSE)),IF($Q32="n/a",(IF($P32=AY$6,$X32*$F32,0)),$X32*$F32*(VLOOKUP($Q32,'Workforce distribution'!$C$8:$AD$30,AY$7,FALSE)))),0)</f>
        <v>0</v>
      </c>
      <c r="AZ32" s="30">
        <f>_xlfn.IFNA(IF($O32="days",$Y32*(VLOOKUP($K32,'Bed parameters'!$A$9:$I$12,9,FALSE))*$F32*(VLOOKUP($Q32,'Workforce distribution'!$C$8:$AD$30,AZ$7,FALSE)),IF($Q32="n/a",(IF($P32=AZ$6,$X32*$F32,0)),$X32*$F32*(VLOOKUP($Q32,'Workforce distribution'!$C$8:$AD$30,AZ$7,FALSE)))),0)</f>
        <v>0</v>
      </c>
      <c r="BA32" s="30">
        <f>_xlfn.IFNA(IF($O32="days",$Y32*(VLOOKUP($K32,'Bed parameters'!$A$9:$I$12,9,FALSE))*$F32*(VLOOKUP($Q32,'Workforce distribution'!$C$8:$AD$30,BA$7,FALSE)),IF($Q32="n/a",(IF($P32=BA$6,$X32*$F32,0)),$X32*$F32*(VLOOKUP($Q32,'Workforce distribution'!$C$8:$AD$30,BA$7,FALSE)))),0)</f>
        <v>0</v>
      </c>
      <c r="BB32" s="30">
        <f>_xlfn.IFNA(IF($O32="days",$Y32*(VLOOKUP($K32,'Bed parameters'!$A$9:$I$12,9,FALSE))*$F32*(VLOOKUP($Q32,'Workforce distribution'!$C$8:$AD$30,BB$7,FALSE)),IF($Q32="n/a",(IF($P32=BB$6,$X32*$F32,0)),$X32*$F32*(VLOOKUP($Q32,'Workforce distribution'!$C$8:$AD$30,BB$7,FALSE)))),0)</f>
        <v>0</v>
      </c>
      <c r="BC32" s="149">
        <f t="shared" si="9"/>
        <v>0</v>
      </c>
      <c r="BD32" s="288">
        <f>IF($Q32="n/a",(IF('Workforce hours'!D$30=0,0,(AB32/'Workforce hours'!D$30))),(IF(VLOOKUP($Q32,'Workforce hours'!$C$8:$AD$30,BD$7,FALSE)=0,0,(AB32/(VLOOKUP($Q32,'Workforce hours'!$C$8:$AD$30,BD$7,FALSE))))))</f>
        <v>0</v>
      </c>
      <c r="BE32" s="288">
        <f>IF($Q32="n/a",(IF('Workforce hours'!E$30=0,0,(AC32/'Workforce hours'!E$30))),(IF(VLOOKUP($Q32,'Workforce hours'!$C$8:$AD$30,BE$7,FALSE)=0,0,(AC32/(VLOOKUP($Q32,'Workforce hours'!$C$8:$AD$30,BE$7,FALSE))))))</f>
        <v>0</v>
      </c>
      <c r="BF32" s="288">
        <f>IF($Q32="n/a",(IF('Workforce hours'!F$30=0,0,(AD32/'Workforce hours'!F$30))),(IF(VLOOKUP($Q32,'Workforce hours'!$C$8:$AD$30,BF$7,FALSE)=0,0,(AD32/(VLOOKUP($Q32,'Workforce hours'!$C$8:$AD$30,BF$7,FALSE))))))</f>
        <v>0</v>
      </c>
      <c r="BG32" s="288">
        <f>IF($Q32="n/a",(IF('Workforce hours'!G$30=0,0,(AE32/'Workforce hours'!G$30))),(IF(VLOOKUP($Q32,'Workforce hours'!$C$8:$AD$30,BG$7,FALSE)=0,0,(AE32/(VLOOKUP($Q32,'Workforce hours'!$C$8:$AD$30,BG$7,FALSE))))))</f>
        <v>0</v>
      </c>
      <c r="BH32" s="288">
        <f>IF($Q32="n/a",(IF('Workforce hours'!H$30=0,0,(AF32/'Workforce hours'!H$30))),(IF(VLOOKUP($Q32,'Workforce hours'!$C$8:$AD$30,BH$7,FALSE)=0,0,(AF32/(VLOOKUP($Q32,'Workforce hours'!$C$8:$AD$30,BH$7,FALSE))))))</f>
        <v>0</v>
      </c>
      <c r="BI32" s="288">
        <f>IF($Q32="n/a",(IF('Workforce hours'!I$30=0,0,(AG32/'Workforce hours'!I$30))),(IF(VLOOKUP($Q32,'Workforce hours'!$C$8:$AD$30,BI$7,FALSE)=0,0,(AG32/(VLOOKUP($Q32,'Workforce hours'!$C$8:$AD$30,BI$7,FALSE))))))</f>
        <v>0</v>
      </c>
      <c r="BJ32" s="288">
        <f>IF($Q32="n/a",(IF('Workforce hours'!J$30=0,0,(AH32/'Workforce hours'!J$30))),(IF(VLOOKUP($Q32,'Workforce hours'!$C$8:$AD$30,BJ$7,FALSE)=0,0,(AH32/(VLOOKUP($Q32,'Workforce hours'!$C$8:$AD$30,BJ$7,FALSE))))))</f>
        <v>0</v>
      </c>
      <c r="BK32" s="288">
        <f>IF($Q32="n/a",(IF('Workforce hours'!K$30=0,0,(AI32/'Workforce hours'!K$30))),(IF(VLOOKUP($Q32,'Workforce hours'!$C$8:$AD$30,BK$7,FALSE)=0,0,(AI32/(VLOOKUP($Q32,'Workforce hours'!$C$8:$AD$30,BK$7,FALSE))))))</f>
        <v>0</v>
      </c>
      <c r="BL32" s="288">
        <f>IF($Q32="n/a",(IF('Workforce hours'!L$30=0,0,(AJ32/'Workforce hours'!L$30))),(IF(VLOOKUP($Q32,'Workforce hours'!$C$8:$AD$30,BL$7,FALSE)=0,0,(AJ32/(VLOOKUP($Q32,'Workforce hours'!$C$8:$AD$30,BL$7,FALSE))))))</f>
        <v>0</v>
      </c>
      <c r="BM32" s="288">
        <f>IF($Q32="n/a",(IF('Workforce hours'!M$30=0,0,(AK32/'Workforce hours'!M$30))),(IF(VLOOKUP($Q32,'Workforce hours'!$C$8:$AD$30,BM$7,FALSE)=0,0,(AK32/(VLOOKUP($Q32,'Workforce hours'!$C$8:$AD$30,BM$7,FALSE))))))</f>
        <v>0</v>
      </c>
      <c r="BN32" s="288">
        <f>IF($Q32="n/a",(IF('Workforce hours'!N$30=0,0,(AL32/'Workforce hours'!N$30))),(IF(VLOOKUP($Q32,'Workforce hours'!$C$8:$AD$30,BN$7,FALSE)=0,0,(AL32/(VLOOKUP($Q32,'Workforce hours'!$C$8:$AD$30,BN$7,FALSE))))))</f>
        <v>0</v>
      </c>
      <c r="BO32" s="288">
        <f>IF($Q32="n/a",(IF('Workforce hours'!O$30=0,0,(AM32/'Workforce hours'!O$30))),(IF(VLOOKUP($Q32,'Workforce hours'!$C$8:$AD$30,BO$7,FALSE)=0,0,(AM32/(VLOOKUP($Q32,'Workforce hours'!$C$8:$AD$30,BO$7,FALSE))))))</f>
        <v>0</v>
      </c>
      <c r="BP32" s="288">
        <f>IF($Q32="n/a",(IF('Workforce hours'!P$30=0,0,(AN32/'Workforce hours'!P$30))),(IF(VLOOKUP($Q32,'Workforce hours'!$C$8:$AD$30,BP$7,FALSE)=0,0,(AN32/(VLOOKUP($Q32,'Workforce hours'!$C$8:$AD$30,BP$7,FALSE))))))</f>
        <v>0</v>
      </c>
      <c r="BQ32" s="288">
        <f>IF($Q32="n/a",(IF('Workforce hours'!Q$30=0,0,(AO32/'Workforce hours'!Q$30))),(IF(VLOOKUP($Q32,'Workforce hours'!$C$8:$AD$30,BQ$7,FALSE)=0,0,(AO32/(VLOOKUP($Q32,'Workforce hours'!$C$8:$AD$30,BQ$7,FALSE))))))</f>
        <v>0</v>
      </c>
      <c r="BR32" s="288">
        <f>IF($Q32="n/a",(IF('Workforce hours'!R$30=0,0,(AP32/'Workforce hours'!R$30))),(IF(VLOOKUP($Q32,'Workforce hours'!$C$8:$AD$30,BR$7,FALSE)=0,0,(AP32/(VLOOKUP($Q32,'Workforce hours'!$C$8:$AD$30,BR$7,FALSE))))))</f>
        <v>0</v>
      </c>
      <c r="BS32" s="288">
        <f>IF($Q32="n/a",(IF('Workforce hours'!S$30=0,0,(AQ32/'Workforce hours'!S$30))),(IF(VLOOKUP($Q32,'Workforce hours'!$C$8:$AD$30,BS$7,FALSE)=0,0,(AQ32/(VLOOKUP($Q32,'Workforce hours'!$C$8:$AD$30,BS$7,FALSE))))))</f>
        <v>0</v>
      </c>
      <c r="BT32" s="288">
        <f>IF($Q32="n/a",(IF('Workforce hours'!T$30=0,0,(AR32/'Workforce hours'!T$30))),(IF(VLOOKUP($Q32,'Workforce hours'!$C$8:$AD$30,BT$7,FALSE)=0,0,(AR32/(VLOOKUP($Q32,'Workforce hours'!$C$8:$AD$30,BT$7,FALSE))))))</f>
        <v>0</v>
      </c>
      <c r="BU32" s="288">
        <f>IF($Q32="n/a",(IF('Workforce hours'!U$30=0,0,(AS32/'Workforce hours'!U$30))),(IF(VLOOKUP($Q32,'Workforce hours'!$C$8:$AD$30,BU$7,FALSE)=0,0,(AS32/(VLOOKUP($Q32,'Workforce hours'!$C$8:$AD$30,BU$7,FALSE))))))</f>
        <v>0</v>
      </c>
      <c r="BV32" s="288">
        <f>IF($Q32="n/a",(IF('Workforce hours'!V$30=0,0,(AT32/'Workforce hours'!V$30))),(IF(VLOOKUP($Q32,'Workforce hours'!$C$8:$AD$30,BV$7,FALSE)=0,0,(AT32/(VLOOKUP($Q32,'Workforce hours'!$C$8:$AD$30,BV$7,FALSE))))))</f>
        <v>0</v>
      </c>
      <c r="BW32" s="288">
        <f>IF($Q32="n/a",(IF('Workforce hours'!W$30=0,0,(AU32/'Workforce hours'!W$30))),(IF(VLOOKUP($Q32,'Workforce hours'!$C$8:$AD$30,BW$7,FALSE)=0,0,(AU32/(VLOOKUP($Q32,'Workforce hours'!$C$8:$AD$30,BW$7,FALSE))))))</f>
        <v>0</v>
      </c>
      <c r="BX32" s="288">
        <f>IF($Q32="n/a",(IF('Workforce hours'!X$30=0,0,(AV32/'Workforce hours'!X$30))),(IF(VLOOKUP($Q32,'Workforce hours'!$C$8:$AD$30,BX$7,FALSE)=0,0,(AV32/(VLOOKUP($Q32,'Workforce hours'!$C$8:$AD$30,BX$7,FALSE))))))</f>
        <v>0</v>
      </c>
      <c r="BY32" s="288">
        <f>IF($Q32="n/a",(IF('Workforce hours'!Y$30=0,0,(AW32/'Workforce hours'!Y$30))),(IF(VLOOKUP($Q32,'Workforce hours'!$C$8:$AD$30,BY$7,FALSE)=0,0,(AW32/(VLOOKUP($Q32,'Workforce hours'!$C$8:$AD$30,BY$7,FALSE))))))</f>
        <v>0</v>
      </c>
      <c r="BZ32" s="288">
        <f>IF($Q32="n/a",(IF('Workforce hours'!Z$30=0,0,(AX32/'Workforce hours'!Z$30))),(IF(VLOOKUP($Q32,'Workforce hours'!$C$8:$AD$30,BZ$7,FALSE)=0,0,(AX32/(VLOOKUP($Q32,'Workforce hours'!$C$8:$AD$30,BZ$7,FALSE))))))</f>
        <v>0</v>
      </c>
      <c r="CA32" s="288">
        <f>IF($Q32="n/a",(IF('Workforce hours'!AA$30=0,0,(AY32/'Workforce hours'!AA$30))),(IF(VLOOKUP($Q32,'Workforce hours'!$C$8:$AD$30,CA$7,FALSE)=0,0,(AY32/(VLOOKUP($Q32,'Workforce hours'!$C$8:$AD$30,CA$7,FALSE))))))</f>
        <v>0</v>
      </c>
      <c r="CB32" s="288">
        <f>IF($Q32="n/a",(IF('Workforce hours'!AB$30=0,0,(AZ32/'Workforce hours'!AB$30))),(IF(VLOOKUP($Q32,'Workforce hours'!$C$8:$AD$30,CB$7,FALSE)=0,0,(AZ32/(VLOOKUP($Q32,'Workforce hours'!$C$8:$AD$30,CB$7,FALSE))))))</f>
        <v>0</v>
      </c>
      <c r="CC32" s="288">
        <f>IF($Q32="n/a",(IF('Workforce hours'!AC$30=0,0,(BA32/'Workforce hours'!AC$30))),(IF(VLOOKUP($Q32,'Workforce hours'!$C$8:$AD$30,CC$7,FALSE)=0,0,(BA32/(VLOOKUP($Q32,'Workforce hours'!$C$8:$AD$30,CC$7,FALSE))))))</f>
        <v>0</v>
      </c>
      <c r="CD32" s="288">
        <f>IF($Q32="n/a",(IF('Workforce hours'!AD$30=0,0,(BB32/'Workforce hours'!AD$30))),(IF(VLOOKUP($Q32,'Workforce hours'!$C$8:$AD$30,CD$7,FALSE)=0,0,(BB32/(VLOOKUP($Q32,'Workforce hours'!$C$8:$AD$30,CD$7,FALSE))))))</f>
        <v>0</v>
      </c>
      <c r="CE32" s="289">
        <f t="shared" si="10"/>
        <v>0</v>
      </c>
      <c r="CF32" s="290">
        <f>BD32*'Workforce costs'!B$9*(1+'Workforce costs'!B$10)*(1+'Workforce costs'!B$11)</f>
        <v>0</v>
      </c>
      <c r="CG32" s="290">
        <f>BE32*'Workforce costs'!C$9*(1+'Workforce costs'!C$10)*(1+'Workforce costs'!C$11)</f>
        <v>0</v>
      </c>
      <c r="CH32" s="290">
        <f>BF32*'Workforce costs'!D$9*(1+'Workforce costs'!D$10)*(1+'Workforce costs'!D$11)</f>
        <v>0</v>
      </c>
      <c r="CI32" s="290">
        <f>BG32*'Workforce costs'!E$9*(1+'Workforce costs'!E$10)*(1+'Workforce costs'!E$11)</f>
        <v>0</v>
      </c>
      <c r="CJ32" s="290">
        <f>BH32*'Workforce costs'!F$9*(1+'Workforce costs'!F$10)*(1+'Workforce costs'!F$11)</f>
        <v>0</v>
      </c>
      <c r="CK32" s="290">
        <f>BI32*'Workforce costs'!G$9*(1+'Workforce costs'!G$10)*(1+'Workforce costs'!G$11)</f>
        <v>0</v>
      </c>
      <c r="CL32" s="290">
        <f>BJ32*'Workforce costs'!H$9*(1+'Workforce costs'!H$10)*(1+'Workforce costs'!H$11)</f>
        <v>0</v>
      </c>
      <c r="CM32" s="290">
        <f>BK32*'Workforce costs'!I$9*(1+'Workforce costs'!I$10)*(1+'Workforce costs'!I$11)</f>
        <v>0</v>
      </c>
      <c r="CN32" s="290">
        <f>BL32*'Workforce costs'!J$9*(1+'Workforce costs'!J$10)*(1+'Workforce costs'!J$11)</f>
        <v>0</v>
      </c>
      <c r="CO32" s="290">
        <f>BM32*'Workforce costs'!K$9*(1+'Workforce costs'!K$10)*(1+'Workforce costs'!K$11)</f>
        <v>0</v>
      </c>
      <c r="CP32" s="290">
        <f>BN32*'Workforce costs'!L$9*(1+'Workforce costs'!L$10)*(1+'Workforce costs'!L$11)</f>
        <v>0</v>
      </c>
      <c r="CQ32" s="290">
        <f>BO32*'Workforce costs'!M$9*(1+'Workforce costs'!M$10)*(1+'Workforce costs'!M$11)</f>
        <v>0</v>
      </c>
      <c r="CR32" s="290">
        <f>BP32*'Workforce costs'!N$9*(1+'Workforce costs'!N$10)*(1+'Workforce costs'!N$11)</f>
        <v>0</v>
      </c>
      <c r="CS32" s="290">
        <f>BQ32*'Workforce costs'!O$9*(1+'Workforce costs'!O$10)*(1+'Workforce costs'!O$11)</f>
        <v>0</v>
      </c>
      <c r="CT32" s="290">
        <f>BR32*'Workforce costs'!P$9*(1+'Workforce costs'!P$10)*(1+'Workforce costs'!P$11)</f>
        <v>0</v>
      </c>
      <c r="CU32" s="290">
        <f>BS32*'Workforce costs'!Q$9*(1+'Workforce costs'!Q$10)*(1+'Workforce costs'!Q$11)</f>
        <v>0</v>
      </c>
      <c r="CV32" s="290">
        <f>BT32*'Workforce costs'!R$9*(1+'Workforce costs'!R$10)*(1+'Workforce costs'!R$11)</f>
        <v>0</v>
      </c>
      <c r="CW32" s="290">
        <f>BU32*'Workforce costs'!S$9*(1+'Workforce costs'!S$10)*(1+'Workforce costs'!S$11)</f>
        <v>0</v>
      </c>
      <c r="CX32" s="290">
        <f>BV32*'Workforce costs'!T$9*(1+'Workforce costs'!T$10)*(1+'Workforce costs'!T$11)</f>
        <v>0</v>
      </c>
      <c r="CY32" s="290">
        <f>BW32*'Workforce costs'!U$9*(1+'Workforce costs'!U$10)*(1+'Workforce costs'!U$11)</f>
        <v>0</v>
      </c>
      <c r="CZ32" s="290">
        <f>BX32*'Workforce costs'!V$9*(1+'Workforce costs'!V$10)*(1+'Workforce costs'!V$11)</f>
        <v>0</v>
      </c>
      <c r="DA32" s="290">
        <f>BY32*'Workforce costs'!W$9*(1+'Workforce costs'!W$10)*(1+'Workforce costs'!W$11)</f>
        <v>0</v>
      </c>
      <c r="DB32" s="290">
        <f>BZ32*'Workforce costs'!X$9*(1+'Workforce costs'!X$10)*(1+'Workforce costs'!X$11)</f>
        <v>0</v>
      </c>
      <c r="DC32" s="290">
        <f>CA32*'Workforce costs'!Y$9*(1+'Workforce costs'!Y$10)*(1+'Workforce costs'!Y$11)</f>
        <v>0</v>
      </c>
      <c r="DD32" s="290">
        <f>CB32*'Workforce costs'!Z$9*(1+'Workforce costs'!Z$10)*(1+'Workforce costs'!Z$11)</f>
        <v>0</v>
      </c>
      <c r="DE32" s="290">
        <f>CC32*'Workforce costs'!AA$9*(1+'Workforce costs'!AA$10)*(1+'Workforce costs'!AA$11)</f>
        <v>0</v>
      </c>
      <c r="DF32" s="290">
        <f>CD32*'Workforce costs'!AB$9*(1+'Workforce costs'!AB$10)*(1+'Workforce costs'!AB$11)</f>
        <v>0</v>
      </c>
    </row>
    <row r="33" spans="1:110" x14ac:dyDescent="0.3">
      <c r="A33" s="2" t="str">
        <f>Outputs!$A$4</f>
        <v>Australia</v>
      </c>
      <c r="B33" s="2" t="str">
        <f t="shared" si="3"/>
        <v>Australia 12to17</v>
      </c>
      <c r="C33" s="30">
        <f>VLOOKUP($B33,Populations!$D$15:$H$1920,3,FALSE)</f>
        <v>1959472</v>
      </c>
      <c r="D33" s="255">
        <f>IF(OR($H33="General pop",$H33="Schools",$H33="Workplace",$H33="Skills Training",$H33="Digital Supports"),1,VLOOKUP($B33,Populations!$D$15:$H$1920,5,FALSE))</f>
        <v>1</v>
      </c>
      <c r="E33" s="88">
        <f>VLOOKUP(I33,Epidemiology!$C$10:$H$47,6,FALSE)</f>
        <v>34700</v>
      </c>
      <c r="F33" s="102">
        <f>'Care profiles'!R34</f>
        <v>1</v>
      </c>
      <c r="G33" s="15" t="str">
        <f>'Care profiles'!A34</f>
        <v>12to17</v>
      </c>
      <c r="H33" s="15" t="str">
        <f>'Care profiles'!B34</f>
        <v>Selective</v>
      </c>
      <c r="I33" s="15" t="str">
        <f>'Care profiles'!C34</f>
        <v>Selective_12-17yrs</v>
      </c>
      <c r="J33" s="15" t="str">
        <f>'Care profiles'!D34</f>
        <v>Care profile</v>
      </c>
      <c r="K33" s="15" t="str">
        <f>'Care profiles'!E34</f>
        <v>Identifying Distress</v>
      </c>
      <c r="L33" s="104">
        <f>'Care profiles'!F34</f>
        <v>1</v>
      </c>
      <c r="M33" s="15" t="str">
        <f>'Care profiles'!G34</f>
        <v>n/a</v>
      </c>
      <c r="N33" s="15" t="str">
        <f>'Care profiles'!H34</f>
        <v>n/a</v>
      </c>
      <c r="O33" s="15" t="str">
        <f>'Care profiles'!I34</f>
        <v>n/a</v>
      </c>
      <c r="P33" s="15" t="str">
        <f>'Care profiles'!J34</f>
        <v>n/a</v>
      </c>
      <c r="Q33" s="15" t="str">
        <f>'Care profiles'!K34</f>
        <v>n/a</v>
      </c>
      <c r="R33" s="15" t="str">
        <f>'Care profiles'!M34</f>
        <v>Y</v>
      </c>
      <c r="S33" s="15" t="str">
        <f>'Care profiles'!O34</f>
        <v>Y</v>
      </c>
      <c r="T33" s="15" t="str">
        <f>'Care profiles'!Q34</f>
        <v>N</v>
      </c>
      <c r="U33" s="30">
        <f t="shared" si="4"/>
        <v>679936.78399999999</v>
      </c>
      <c r="V33" s="30">
        <f t="shared" si="5"/>
        <v>679936.78399999999</v>
      </c>
      <c r="W33" s="30">
        <f>IF(M33="n/a",0,IF(O33="days",V33*M33*(1+(VLOOKUP(K33,'Bed parameters'!$A$9:$G$12,7,FALSE))),V33*M33))</f>
        <v>0</v>
      </c>
      <c r="X33" s="30">
        <f t="shared" si="6"/>
        <v>0</v>
      </c>
      <c r="Y33" s="30">
        <f t="shared" si="7"/>
        <v>0</v>
      </c>
      <c r="Z33" s="113">
        <f>_xlfn.IFNA(Y33/((VLOOKUP(K33,'Bed parameters'!$A$9:$G$12,3,FALSE))*(VLOOKUP(K33,'Bed parameters'!$A$9:$G$12,5,FALSE))),0)</f>
        <v>0</v>
      </c>
      <c r="AA33" s="30">
        <f t="shared" si="8"/>
        <v>0</v>
      </c>
      <c r="AB33" s="30">
        <f>_xlfn.IFNA(IF($O33="days",$Y33*(VLOOKUP($K33,'Bed parameters'!$A$9:$I$12,9,FALSE))*$F33*(VLOOKUP($Q33,'Workforce distribution'!$C$8:$AD$30,AB$7,FALSE)),IF($Q33="n/a",(IF($P33=AB$6,$X33*$F33,0)),$X33*$F33*(VLOOKUP($Q33,'Workforce distribution'!$C$8:$AD$30,AB$7,FALSE)))),0)</f>
        <v>0</v>
      </c>
      <c r="AC33" s="30">
        <f>_xlfn.IFNA(IF($O33="days",$Y33*(VLOOKUP($K33,'Bed parameters'!$A$9:$I$12,9,FALSE))*$F33*(VLOOKUP($Q33,'Workforce distribution'!$C$8:$AD$30,AC$7,FALSE)),IF($Q33="n/a",(IF($P33=AC$6,$X33*$F33,0)),$X33*$F33*(VLOOKUP($Q33,'Workforce distribution'!$C$8:$AD$30,AC$7,FALSE)))),0)</f>
        <v>0</v>
      </c>
      <c r="AD33" s="30">
        <f>_xlfn.IFNA(IF($O33="days",$Y33*(VLOOKUP($K33,'Bed parameters'!$A$9:$I$12,9,FALSE))*$F33*(VLOOKUP($Q33,'Workforce distribution'!$C$8:$AD$30,AD$7,FALSE)),IF($Q33="n/a",(IF($P33=AD$6,$X33*$F33,0)),$X33*$F33*(VLOOKUP($Q33,'Workforce distribution'!$C$8:$AD$30,AD$7,FALSE)))),0)</f>
        <v>0</v>
      </c>
      <c r="AE33" s="30">
        <f>_xlfn.IFNA(IF($O33="days",$Y33*(VLOOKUP($K33,'Bed parameters'!$A$9:$I$12,9,FALSE))*$F33*(VLOOKUP($Q33,'Workforce distribution'!$C$8:$AD$30,AE$7,FALSE)),IF($Q33="n/a",(IF($P33=AE$6,$X33*$F33,0)),$X33*$F33*(VLOOKUP($Q33,'Workforce distribution'!$C$8:$AD$30,AE$7,FALSE)))),0)</f>
        <v>0</v>
      </c>
      <c r="AF33" s="30">
        <f>_xlfn.IFNA(IF($O33="days",$Y33*(VLOOKUP($K33,'Bed parameters'!$A$9:$I$12,9,FALSE))*$F33*(VLOOKUP($Q33,'Workforce distribution'!$C$8:$AD$30,AF$7,FALSE)),IF($Q33="n/a",(IF($P33=AF$6,$X33*$F33,0)),$X33*$F33*(VLOOKUP($Q33,'Workforce distribution'!$C$8:$AD$30,AF$7,FALSE)))),0)</f>
        <v>0</v>
      </c>
      <c r="AG33" s="30">
        <f>_xlfn.IFNA(IF($O33="days",$Y33*(VLOOKUP($K33,'Bed parameters'!$A$9:$I$12,9,FALSE))*$F33*(VLOOKUP($Q33,'Workforce distribution'!$C$8:$AD$30,AG$7,FALSE)),IF($Q33="n/a",(IF($P33=AG$6,$X33*$F33,0)),$X33*$F33*(VLOOKUP($Q33,'Workforce distribution'!$C$8:$AD$30,AG$7,FALSE)))),0)</f>
        <v>0</v>
      </c>
      <c r="AH33" s="30">
        <f>_xlfn.IFNA(IF($O33="days",$Y33*(VLOOKUP($K33,'Bed parameters'!$A$9:$I$12,9,FALSE))*$F33*(VLOOKUP($Q33,'Workforce distribution'!$C$8:$AD$30,AH$7,FALSE)),IF($Q33="n/a",(IF($P33=AH$6,$X33*$F33,0)),$X33*$F33*(VLOOKUP($Q33,'Workforce distribution'!$C$8:$AD$30,AH$7,FALSE)))),0)</f>
        <v>0</v>
      </c>
      <c r="AI33" s="30">
        <f>_xlfn.IFNA(IF($O33="days",$Y33*(VLOOKUP($K33,'Bed parameters'!$A$9:$I$12,9,FALSE))*$F33*(VLOOKUP($Q33,'Workforce distribution'!$C$8:$AD$30,AI$7,FALSE)),IF($Q33="n/a",(IF($P33=AI$6,$X33*$F33,0)),$X33*$F33*(VLOOKUP($Q33,'Workforce distribution'!$C$8:$AD$30,AI$7,FALSE)))),0)</f>
        <v>0</v>
      </c>
      <c r="AJ33" s="30">
        <f>_xlfn.IFNA(IF($O33="days",$Y33*(VLOOKUP($K33,'Bed parameters'!$A$9:$I$12,9,FALSE))*$F33*(VLOOKUP($Q33,'Workforce distribution'!$C$8:$AD$30,AJ$7,FALSE)),IF($Q33="n/a",(IF($P33=AJ$6,$X33*$F33,0)),$X33*$F33*(VLOOKUP($Q33,'Workforce distribution'!$C$8:$AD$30,AJ$7,FALSE)))),0)</f>
        <v>0</v>
      </c>
      <c r="AK33" s="30">
        <f>_xlfn.IFNA(IF($O33="days",$Y33*(VLOOKUP($K33,'Bed parameters'!$A$9:$I$12,9,FALSE))*$F33*(VLOOKUP($Q33,'Workforce distribution'!$C$8:$AD$30,AK$7,FALSE)),IF($Q33="n/a",(IF($P33=AK$6,$X33*$F33,0)),$X33*$F33*(VLOOKUP($Q33,'Workforce distribution'!$C$8:$AD$30,AK$7,FALSE)))),0)</f>
        <v>0</v>
      </c>
      <c r="AL33" s="30">
        <f>_xlfn.IFNA(IF($O33="days",$Y33*(VLOOKUP($K33,'Bed parameters'!$A$9:$I$12,9,FALSE))*$F33*(VLOOKUP($Q33,'Workforce distribution'!$C$8:$AD$30,AL$7,FALSE)),IF($Q33="n/a",(IF($P33=AL$6,$X33*$F33,0)),$X33*$F33*(VLOOKUP($Q33,'Workforce distribution'!$C$8:$AD$30,AL$7,FALSE)))),0)</f>
        <v>0</v>
      </c>
      <c r="AM33" s="30">
        <f>_xlfn.IFNA(IF($O33="days",$Y33*(VLOOKUP($K33,'Bed parameters'!$A$9:$I$12,9,FALSE))*$F33*(VLOOKUP($Q33,'Workforce distribution'!$C$8:$AD$30,AM$7,FALSE)),IF($Q33="n/a",(IF($P33=AM$6,$X33*$F33,0)),$X33*$F33*(VLOOKUP($Q33,'Workforce distribution'!$C$8:$AD$30,AM$7,FALSE)))),0)</f>
        <v>0</v>
      </c>
      <c r="AN33" s="30">
        <f>_xlfn.IFNA(IF($O33="days",$Y33*(VLOOKUP($K33,'Bed parameters'!$A$9:$I$12,9,FALSE))*$F33*(VLOOKUP($Q33,'Workforce distribution'!$C$8:$AD$30,AN$7,FALSE)),IF($Q33="n/a",(IF($P33=AN$6,$X33*$F33,0)),$X33*$F33*(VLOOKUP($Q33,'Workforce distribution'!$C$8:$AD$30,AN$7,FALSE)))),0)</f>
        <v>0</v>
      </c>
      <c r="AO33" s="30">
        <f>_xlfn.IFNA(IF($O33="days",$Y33*(VLOOKUP($K33,'Bed parameters'!$A$9:$I$12,9,FALSE))*$F33*(VLOOKUP($Q33,'Workforce distribution'!$C$8:$AD$30,AO$7,FALSE)),IF($Q33="n/a",(IF($P33=AO$6,$X33*$F33,0)),$X33*$F33*(VLOOKUP($Q33,'Workforce distribution'!$C$8:$AD$30,AO$7,FALSE)))),0)</f>
        <v>0</v>
      </c>
      <c r="AP33" s="30">
        <f>_xlfn.IFNA(IF($O33="days",$Y33*(VLOOKUP($K33,'Bed parameters'!$A$9:$I$12,9,FALSE))*$F33*(VLOOKUP($Q33,'Workforce distribution'!$C$8:$AD$30,AP$7,FALSE)),IF($Q33="n/a",(IF($P33=AP$6,$X33*$F33,0)),$X33*$F33*(VLOOKUP($Q33,'Workforce distribution'!$C$8:$AD$30,AP$7,FALSE)))),0)</f>
        <v>0</v>
      </c>
      <c r="AQ33" s="30">
        <f>_xlfn.IFNA(IF($O33="days",$Y33*(VLOOKUP($K33,'Bed parameters'!$A$9:$I$12,9,FALSE))*$F33*(VLOOKUP($Q33,'Workforce distribution'!$C$8:$AD$30,AQ$7,FALSE)),IF($Q33="n/a",(IF($P33=AQ$6,$X33*$F33,0)),$X33*$F33*(VLOOKUP($Q33,'Workforce distribution'!$C$8:$AD$30,AQ$7,FALSE)))),0)</f>
        <v>0</v>
      </c>
      <c r="AR33" s="30">
        <f>_xlfn.IFNA(IF($O33="days",$Y33*(VLOOKUP($K33,'Bed parameters'!$A$9:$I$12,9,FALSE))*$F33*(VLOOKUP($Q33,'Workforce distribution'!$C$8:$AD$30,AR$7,FALSE)),IF($Q33="n/a",(IF($P33=AR$6,$X33*$F33,0)),$X33*$F33*(VLOOKUP($Q33,'Workforce distribution'!$C$8:$AD$30,AR$7,FALSE)))),0)</f>
        <v>0</v>
      </c>
      <c r="AS33" s="30">
        <f>_xlfn.IFNA(IF($O33="days",$Y33*(VLOOKUP($K33,'Bed parameters'!$A$9:$I$12,9,FALSE))*$F33*(VLOOKUP($Q33,'Workforce distribution'!$C$8:$AD$30,AS$7,FALSE)),IF($Q33="n/a",(IF($P33=AS$6,$X33*$F33,0)),$X33*$F33*(VLOOKUP($Q33,'Workforce distribution'!$C$8:$AD$30,AS$7,FALSE)))),0)</f>
        <v>0</v>
      </c>
      <c r="AT33" s="30">
        <f>_xlfn.IFNA(IF($O33="days",$Y33*(VLOOKUP($K33,'Bed parameters'!$A$9:$I$12,9,FALSE))*$F33*(VLOOKUP($Q33,'Workforce distribution'!$C$8:$AD$30,AT$7,FALSE)),IF($Q33="n/a",(IF($P33=AT$6,$X33*$F33,0)),$X33*$F33*(VLOOKUP($Q33,'Workforce distribution'!$C$8:$AD$30,AT$7,FALSE)))),0)</f>
        <v>0</v>
      </c>
      <c r="AU33" s="30">
        <f>_xlfn.IFNA(IF($O33="days",$Y33*(VLOOKUP($K33,'Bed parameters'!$A$9:$I$12,9,FALSE))*$F33*(VLOOKUP($Q33,'Workforce distribution'!$C$8:$AD$30,AU$7,FALSE)),IF($Q33="n/a",(IF($P33=AU$6,$X33*$F33,0)),$X33*$F33*(VLOOKUP($Q33,'Workforce distribution'!$C$8:$AD$30,AU$7,FALSE)))),0)</f>
        <v>0</v>
      </c>
      <c r="AV33" s="30">
        <f>_xlfn.IFNA(IF($O33="days",$Y33*(VLOOKUP($K33,'Bed parameters'!$A$9:$I$12,9,FALSE))*$F33*(VLOOKUP($Q33,'Workforce distribution'!$C$8:$AD$30,AV$7,FALSE)),IF($Q33="n/a",(IF($P33=AV$6,$X33*$F33,0)),$X33*$F33*(VLOOKUP($Q33,'Workforce distribution'!$C$8:$AD$30,AV$7,FALSE)))),0)</f>
        <v>0</v>
      </c>
      <c r="AW33" s="30">
        <f>_xlfn.IFNA(IF($O33="days",$Y33*(VLOOKUP($K33,'Bed parameters'!$A$9:$I$12,9,FALSE))*$F33*(VLOOKUP($Q33,'Workforce distribution'!$C$8:$AD$30,AW$7,FALSE)),IF($Q33="n/a",(IF($P33=AW$6,$X33*$F33,0)),$X33*$F33*(VLOOKUP($Q33,'Workforce distribution'!$C$8:$AD$30,AW$7,FALSE)))),0)</f>
        <v>0</v>
      </c>
      <c r="AX33" s="30">
        <f>_xlfn.IFNA(IF($O33="days",$Y33*(VLOOKUP($K33,'Bed parameters'!$A$9:$I$12,9,FALSE))*$F33*(VLOOKUP($Q33,'Workforce distribution'!$C$8:$AD$30,AX$7,FALSE)),IF($Q33="n/a",(IF($P33=AX$6,$X33*$F33,0)),$X33*$F33*(VLOOKUP($Q33,'Workforce distribution'!$C$8:$AD$30,AX$7,FALSE)))),0)</f>
        <v>0</v>
      </c>
      <c r="AY33" s="30">
        <f>_xlfn.IFNA(IF($O33="days",$Y33*(VLOOKUP($K33,'Bed parameters'!$A$9:$I$12,9,FALSE))*$F33*(VLOOKUP($Q33,'Workforce distribution'!$C$8:$AD$30,AY$7,FALSE)),IF($Q33="n/a",(IF($P33=AY$6,$X33*$F33,0)),$X33*$F33*(VLOOKUP($Q33,'Workforce distribution'!$C$8:$AD$30,AY$7,FALSE)))),0)</f>
        <v>0</v>
      </c>
      <c r="AZ33" s="30">
        <f>_xlfn.IFNA(IF($O33="days",$Y33*(VLOOKUP($K33,'Bed parameters'!$A$9:$I$12,9,FALSE))*$F33*(VLOOKUP($Q33,'Workforce distribution'!$C$8:$AD$30,AZ$7,FALSE)),IF($Q33="n/a",(IF($P33=AZ$6,$X33*$F33,0)),$X33*$F33*(VLOOKUP($Q33,'Workforce distribution'!$C$8:$AD$30,AZ$7,FALSE)))),0)</f>
        <v>0</v>
      </c>
      <c r="BA33" s="30">
        <f>_xlfn.IFNA(IF($O33="days",$Y33*(VLOOKUP($K33,'Bed parameters'!$A$9:$I$12,9,FALSE))*$F33*(VLOOKUP($Q33,'Workforce distribution'!$C$8:$AD$30,BA$7,FALSE)),IF($Q33="n/a",(IF($P33=BA$6,$X33*$F33,0)),$X33*$F33*(VLOOKUP($Q33,'Workforce distribution'!$C$8:$AD$30,BA$7,FALSE)))),0)</f>
        <v>0</v>
      </c>
      <c r="BB33" s="30">
        <f>_xlfn.IFNA(IF($O33="days",$Y33*(VLOOKUP($K33,'Bed parameters'!$A$9:$I$12,9,FALSE))*$F33*(VLOOKUP($Q33,'Workforce distribution'!$C$8:$AD$30,BB$7,FALSE)),IF($Q33="n/a",(IF($P33=BB$6,$X33*$F33,0)),$X33*$F33*(VLOOKUP($Q33,'Workforce distribution'!$C$8:$AD$30,BB$7,FALSE)))),0)</f>
        <v>0</v>
      </c>
      <c r="BC33" s="149">
        <f t="shared" si="9"/>
        <v>0</v>
      </c>
      <c r="BD33" s="288">
        <f>IF($Q33="n/a",(IF('Workforce hours'!D$30=0,0,(AB33/'Workforce hours'!D$30))),(IF(VLOOKUP($Q33,'Workforce hours'!$C$8:$AD$30,BD$7,FALSE)=0,0,(AB33/(VLOOKUP($Q33,'Workforce hours'!$C$8:$AD$30,BD$7,FALSE))))))</f>
        <v>0</v>
      </c>
      <c r="BE33" s="288">
        <f>IF($Q33="n/a",(IF('Workforce hours'!E$30=0,0,(AC33/'Workforce hours'!E$30))),(IF(VLOOKUP($Q33,'Workforce hours'!$C$8:$AD$30,BE$7,FALSE)=0,0,(AC33/(VLOOKUP($Q33,'Workforce hours'!$C$8:$AD$30,BE$7,FALSE))))))</f>
        <v>0</v>
      </c>
      <c r="BF33" s="288">
        <f>IF($Q33="n/a",(IF('Workforce hours'!F$30=0,0,(AD33/'Workforce hours'!F$30))),(IF(VLOOKUP($Q33,'Workforce hours'!$C$8:$AD$30,BF$7,FALSE)=0,0,(AD33/(VLOOKUP($Q33,'Workforce hours'!$C$8:$AD$30,BF$7,FALSE))))))</f>
        <v>0</v>
      </c>
      <c r="BG33" s="288">
        <f>IF($Q33="n/a",(IF('Workforce hours'!G$30=0,0,(AE33/'Workforce hours'!G$30))),(IF(VLOOKUP($Q33,'Workforce hours'!$C$8:$AD$30,BG$7,FALSE)=0,0,(AE33/(VLOOKUP($Q33,'Workforce hours'!$C$8:$AD$30,BG$7,FALSE))))))</f>
        <v>0</v>
      </c>
      <c r="BH33" s="288">
        <f>IF($Q33="n/a",(IF('Workforce hours'!H$30=0,0,(AF33/'Workforce hours'!H$30))),(IF(VLOOKUP($Q33,'Workforce hours'!$C$8:$AD$30,BH$7,FALSE)=0,0,(AF33/(VLOOKUP($Q33,'Workforce hours'!$C$8:$AD$30,BH$7,FALSE))))))</f>
        <v>0</v>
      </c>
      <c r="BI33" s="288">
        <f>IF($Q33="n/a",(IF('Workforce hours'!I$30=0,0,(AG33/'Workforce hours'!I$30))),(IF(VLOOKUP($Q33,'Workforce hours'!$C$8:$AD$30,BI$7,FALSE)=0,0,(AG33/(VLOOKUP($Q33,'Workforce hours'!$C$8:$AD$30,BI$7,FALSE))))))</f>
        <v>0</v>
      </c>
      <c r="BJ33" s="288">
        <f>IF($Q33="n/a",(IF('Workforce hours'!J$30=0,0,(AH33/'Workforce hours'!J$30))),(IF(VLOOKUP($Q33,'Workforce hours'!$C$8:$AD$30,BJ$7,FALSE)=0,0,(AH33/(VLOOKUP($Q33,'Workforce hours'!$C$8:$AD$30,BJ$7,FALSE))))))</f>
        <v>0</v>
      </c>
      <c r="BK33" s="288">
        <f>IF($Q33="n/a",(IF('Workforce hours'!K$30=0,0,(AI33/'Workforce hours'!K$30))),(IF(VLOOKUP($Q33,'Workforce hours'!$C$8:$AD$30,BK$7,FALSE)=0,0,(AI33/(VLOOKUP($Q33,'Workforce hours'!$C$8:$AD$30,BK$7,FALSE))))))</f>
        <v>0</v>
      </c>
      <c r="BL33" s="288">
        <f>IF($Q33="n/a",(IF('Workforce hours'!L$30=0,0,(AJ33/'Workforce hours'!L$30))),(IF(VLOOKUP($Q33,'Workforce hours'!$C$8:$AD$30,BL$7,FALSE)=0,0,(AJ33/(VLOOKUP($Q33,'Workforce hours'!$C$8:$AD$30,BL$7,FALSE))))))</f>
        <v>0</v>
      </c>
      <c r="BM33" s="288">
        <f>IF($Q33="n/a",(IF('Workforce hours'!M$30=0,0,(AK33/'Workforce hours'!M$30))),(IF(VLOOKUP($Q33,'Workforce hours'!$C$8:$AD$30,BM$7,FALSE)=0,0,(AK33/(VLOOKUP($Q33,'Workforce hours'!$C$8:$AD$30,BM$7,FALSE))))))</f>
        <v>0</v>
      </c>
      <c r="BN33" s="288">
        <f>IF($Q33="n/a",(IF('Workforce hours'!N$30=0,0,(AL33/'Workforce hours'!N$30))),(IF(VLOOKUP($Q33,'Workforce hours'!$C$8:$AD$30,BN$7,FALSE)=0,0,(AL33/(VLOOKUP($Q33,'Workforce hours'!$C$8:$AD$30,BN$7,FALSE))))))</f>
        <v>0</v>
      </c>
      <c r="BO33" s="288">
        <f>IF($Q33="n/a",(IF('Workforce hours'!O$30=0,0,(AM33/'Workforce hours'!O$30))),(IF(VLOOKUP($Q33,'Workforce hours'!$C$8:$AD$30,BO$7,FALSE)=0,0,(AM33/(VLOOKUP($Q33,'Workforce hours'!$C$8:$AD$30,BO$7,FALSE))))))</f>
        <v>0</v>
      </c>
      <c r="BP33" s="288">
        <f>IF($Q33="n/a",(IF('Workforce hours'!P$30=0,0,(AN33/'Workforce hours'!P$30))),(IF(VLOOKUP($Q33,'Workforce hours'!$C$8:$AD$30,BP$7,FALSE)=0,0,(AN33/(VLOOKUP($Q33,'Workforce hours'!$C$8:$AD$30,BP$7,FALSE))))))</f>
        <v>0</v>
      </c>
      <c r="BQ33" s="288">
        <f>IF($Q33="n/a",(IF('Workforce hours'!Q$30=0,0,(AO33/'Workforce hours'!Q$30))),(IF(VLOOKUP($Q33,'Workforce hours'!$C$8:$AD$30,BQ$7,FALSE)=0,0,(AO33/(VLOOKUP($Q33,'Workforce hours'!$C$8:$AD$30,BQ$7,FALSE))))))</f>
        <v>0</v>
      </c>
      <c r="BR33" s="288">
        <f>IF($Q33="n/a",(IF('Workforce hours'!R$30=0,0,(AP33/'Workforce hours'!R$30))),(IF(VLOOKUP($Q33,'Workforce hours'!$C$8:$AD$30,BR$7,FALSE)=0,0,(AP33/(VLOOKUP($Q33,'Workforce hours'!$C$8:$AD$30,BR$7,FALSE))))))</f>
        <v>0</v>
      </c>
      <c r="BS33" s="288">
        <f>IF($Q33="n/a",(IF('Workforce hours'!S$30=0,0,(AQ33/'Workforce hours'!S$30))),(IF(VLOOKUP($Q33,'Workforce hours'!$C$8:$AD$30,BS$7,FALSE)=0,0,(AQ33/(VLOOKUP($Q33,'Workforce hours'!$C$8:$AD$30,BS$7,FALSE))))))</f>
        <v>0</v>
      </c>
      <c r="BT33" s="288">
        <f>IF($Q33="n/a",(IF('Workforce hours'!T$30=0,0,(AR33/'Workforce hours'!T$30))),(IF(VLOOKUP($Q33,'Workforce hours'!$C$8:$AD$30,BT$7,FALSE)=0,0,(AR33/(VLOOKUP($Q33,'Workforce hours'!$C$8:$AD$30,BT$7,FALSE))))))</f>
        <v>0</v>
      </c>
      <c r="BU33" s="288">
        <f>IF($Q33="n/a",(IF('Workforce hours'!U$30=0,0,(AS33/'Workforce hours'!U$30))),(IF(VLOOKUP($Q33,'Workforce hours'!$C$8:$AD$30,BU$7,FALSE)=0,0,(AS33/(VLOOKUP($Q33,'Workforce hours'!$C$8:$AD$30,BU$7,FALSE))))))</f>
        <v>0</v>
      </c>
      <c r="BV33" s="288">
        <f>IF($Q33="n/a",(IF('Workforce hours'!V$30=0,0,(AT33/'Workforce hours'!V$30))),(IF(VLOOKUP($Q33,'Workforce hours'!$C$8:$AD$30,BV$7,FALSE)=0,0,(AT33/(VLOOKUP($Q33,'Workforce hours'!$C$8:$AD$30,BV$7,FALSE))))))</f>
        <v>0</v>
      </c>
      <c r="BW33" s="288">
        <f>IF($Q33="n/a",(IF('Workforce hours'!W$30=0,0,(AU33/'Workforce hours'!W$30))),(IF(VLOOKUP($Q33,'Workforce hours'!$C$8:$AD$30,BW$7,FALSE)=0,0,(AU33/(VLOOKUP($Q33,'Workforce hours'!$C$8:$AD$30,BW$7,FALSE))))))</f>
        <v>0</v>
      </c>
      <c r="BX33" s="288">
        <f>IF($Q33="n/a",(IF('Workforce hours'!X$30=0,0,(AV33/'Workforce hours'!X$30))),(IF(VLOOKUP($Q33,'Workforce hours'!$C$8:$AD$30,BX$7,FALSE)=0,0,(AV33/(VLOOKUP($Q33,'Workforce hours'!$C$8:$AD$30,BX$7,FALSE))))))</f>
        <v>0</v>
      </c>
      <c r="BY33" s="288">
        <f>IF($Q33="n/a",(IF('Workforce hours'!Y$30=0,0,(AW33/'Workforce hours'!Y$30))),(IF(VLOOKUP($Q33,'Workforce hours'!$C$8:$AD$30,BY$7,FALSE)=0,0,(AW33/(VLOOKUP($Q33,'Workforce hours'!$C$8:$AD$30,BY$7,FALSE))))))</f>
        <v>0</v>
      </c>
      <c r="BZ33" s="288">
        <f>IF($Q33="n/a",(IF('Workforce hours'!Z$30=0,0,(AX33/'Workforce hours'!Z$30))),(IF(VLOOKUP($Q33,'Workforce hours'!$C$8:$AD$30,BZ$7,FALSE)=0,0,(AX33/(VLOOKUP($Q33,'Workforce hours'!$C$8:$AD$30,BZ$7,FALSE))))))</f>
        <v>0</v>
      </c>
      <c r="CA33" s="288">
        <f>IF($Q33="n/a",(IF('Workforce hours'!AA$30=0,0,(AY33/'Workforce hours'!AA$30))),(IF(VLOOKUP($Q33,'Workforce hours'!$C$8:$AD$30,CA$7,FALSE)=0,0,(AY33/(VLOOKUP($Q33,'Workforce hours'!$C$8:$AD$30,CA$7,FALSE))))))</f>
        <v>0</v>
      </c>
      <c r="CB33" s="288">
        <f>IF($Q33="n/a",(IF('Workforce hours'!AB$30=0,0,(AZ33/'Workforce hours'!AB$30))),(IF(VLOOKUP($Q33,'Workforce hours'!$C$8:$AD$30,CB$7,FALSE)=0,0,(AZ33/(VLOOKUP($Q33,'Workforce hours'!$C$8:$AD$30,CB$7,FALSE))))))</f>
        <v>0</v>
      </c>
      <c r="CC33" s="288">
        <f>IF($Q33="n/a",(IF('Workforce hours'!AC$30=0,0,(BA33/'Workforce hours'!AC$30))),(IF(VLOOKUP($Q33,'Workforce hours'!$C$8:$AD$30,CC$7,FALSE)=0,0,(BA33/(VLOOKUP($Q33,'Workforce hours'!$C$8:$AD$30,CC$7,FALSE))))))</f>
        <v>0</v>
      </c>
      <c r="CD33" s="288">
        <f>IF($Q33="n/a",(IF('Workforce hours'!AD$30=0,0,(BB33/'Workforce hours'!AD$30))),(IF(VLOOKUP($Q33,'Workforce hours'!$C$8:$AD$30,CD$7,FALSE)=0,0,(BB33/(VLOOKUP($Q33,'Workforce hours'!$C$8:$AD$30,CD$7,FALSE))))))</f>
        <v>0</v>
      </c>
      <c r="CE33" s="289">
        <f t="shared" si="10"/>
        <v>0</v>
      </c>
      <c r="CF33" s="290">
        <f>BD33*'Workforce costs'!B$9*(1+'Workforce costs'!B$10)*(1+'Workforce costs'!B$11)</f>
        <v>0</v>
      </c>
      <c r="CG33" s="290">
        <f>BE33*'Workforce costs'!C$9*(1+'Workforce costs'!C$10)*(1+'Workforce costs'!C$11)</f>
        <v>0</v>
      </c>
      <c r="CH33" s="290">
        <f>BF33*'Workforce costs'!D$9*(1+'Workforce costs'!D$10)*(1+'Workforce costs'!D$11)</f>
        <v>0</v>
      </c>
      <c r="CI33" s="290">
        <f>BG33*'Workforce costs'!E$9*(1+'Workforce costs'!E$10)*(1+'Workforce costs'!E$11)</f>
        <v>0</v>
      </c>
      <c r="CJ33" s="290">
        <f>BH33*'Workforce costs'!F$9*(1+'Workforce costs'!F$10)*(1+'Workforce costs'!F$11)</f>
        <v>0</v>
      </c>
      <c r="CK33" s="290">
        <f>BI33*'Workforce costs'!G$9*(1+'Workforce costs'!G$10)*(1+'Workforce costs'!G$11)</f>
        <v>0</v>
      </c>
      <c r="CL33" s="290">
        <f>BJ33*'Workforce costs'!H$9*(1+'Workforce costs'!H$10)*(1+'Workforce costs'!H$11)</f>
        <v>0</v>
      </c>
      <c r="CM33" s="290">
        <f>BK33*'Workforce costs'!I$9*(1+'Workforce costs'!I$10)*(1+'Workforce costs'!I$11)</f>
        <v>0</v>
      </c>
      <c r="CN33" s="290">
        <f>BL33*'Workforce costs'!J$9*(1+'Workforce costs'!J$10)*(1+'Workforce costs'!J$11)</f>
        <v>0</v>
      </c>
      <c r="CO33" s="290">
        <f>BM33*'Workforce costs'!K$9*(1+'Workforce costs'!K$10)*(1+'Workforce costs'!K$11)</f>
        <v>0</v>
      </c>
      <c r="CP33" s="290">
        <f>BN33*'Workforce costs'!L$9*(1+'Workforce costs'!L$10)*(1+'Workforce costs'!L$11)</f>
        <v>0</v>
      </c>
      <c r="CQ33" s="290">
        <f>BO33*'Workforce costs'!M$9*(1+'Workforce costs'!M$10)*(1+'Workforce costs'!M$11)</f>
        <v>0</v>
      </c>
      <c r="CR33" s="290">
        <f>BP33*'Workforce costs'!N$9*(1+'Workforce costs'!N$10)*(1+'Workforce costs'!N$11)</f>
        <v>0</v>
      </c>
      <c r="CS33" s="290">
        <f>BQ33*'Workforce costs'!O$9*(1+'Workforce costs'!O$10)*(1+'Workforce costs'!O$11)</f>
        <v>0</v>
      </c>
      <c r="CT33" s="290">
        <f>BR33*'Workforce costs'!P$9*(1+'Workforce costs'!P$10)*(1+'Workforce costs'!P$11)</f>
        <v>0</v>
      </c>
      <c r="CU33" s="290">
        <f>BS33*'Workforce costs'!Q$9*(1+'Workforce costs'!Q$10)*(1+'Workforce costs'!Q$11)</f>
        <v>0</v>
      </c>
      <c r="CV33" s="290">
        <f>BT33*'Workforce costs'!R$9*(1+'Workforce costs'!R$10)*(1+'Workforce costs'!R$11)</f>
        <v>0</v>
      </c>
      <c r="CW33" s="290">
        <f>BU33*'Workforce costs'!S$9*(1+'Workforce costs'!S$10)*(1+'Workforce costs'!S$11)</f>
        <v>0</v>
      </c>
      <c r="CX33" s="290">
        <f>BV33*'Workforce costs'!T$9*(1+'Workforce costs'!T$10)*(1+'Workforce costs'!T$11)</f>
        <v>0</v>
      </c>
      <c r="CY33" s="290">
        <f>BW33*'Workforce costs'!U$9*(1+'Workforce costs'!U$10)*(1+'Workforce costs'!U$11)</f>
        <v>0</v>
      </c>
      <c r="CZ33" s="290">
        <f>BX33*'Workforce costs'!V$9*(1+'Workforce costs'!V$10)*(1+'Workforce costs'!V$11)</f>
        <v>0</v>
      </c>
      <c r="DA33" s="290">
        <f>BY33*'Workforce costs'!W$9*(1+'Workforce costs'!W$10)*(1+'Workforce costs'!W$11)</f>
        <v>0</v>
      </c>
      <c r="DB33" s="290">
        <f>BZ33*'Workforce costs'!X$9*(1+'Workforce costs'!X$10)*(1+'Workforce costs'!X$11)</f>
        <v>0</v>
      </c>
      <c r="DC33" s="290">
        <f>CA33*'Workforce costs'!Y$9*(1+'Workforce costs'!Y$10)*(1+'Workforce costs'!Y$11)</f>
        <v>0</v>
      </c>
      <c r="DD33" s="290">
        <f>CB33*'Workforce costs'!Z$9*(1+'Workforce costs'!Z$10)*(1+'Workforce costs'!Z$11)</f>
        <v>0</v>
      </c>
      <c r="DE33" s="290">
        <f>CC33*'Workforce costs'!AA$9*(1+'Workforce costs'!AA$10)*(1+'Workforce costs'!AA$11)</f>
        <v>0</v>
      </c>
      <c r="DF33" s="290">
        <f>CD33*'Workforce costs'!AB$9*(1+'Workforce costs'!AB$10)*(1+'Workforce costs'!AB$11)</f>
        <v>0</v>
      </c>
    </row>
    <row r="34" spans="1:110" x14ac:dyDescent="0.3">
      <c r="A34" s="2" t="str">
        <f>Outputs!$A$4</f>
        <v>Australia</v>
      </c>
      <c r="B34" s="2" t="str">
        <f t="shared" si="3"/>
        <v>Australia 12to17</v>
      </c>
      <c r="C34" s="30">
        <f>VLOOKUP($B34,Populations!$D$15:$H$1920,3,FALSE)</f>
        <v>1959472</v>
      </c>
      <c r="D34" s="255">
        <f>IF(OR($H34="General pop",$H34="Schools",$H34="Workplace",$H34="Skills Training",$H34="Digital Supports"),1,VLOOKUP($B34,Populations!$D$15:$H$1920,5,FALSE))</f>
        <v>1</v>
      </c>
      <c r="E34" s="88">
        <f>VLOOKUP(I34,Epidemiology!$C$10:$H$47,6,FALSE)</f>
        <v>34700</v>
      </c>
      <c r="F34" s="102" t="str">
        <f>'Care profiles'!R35</f>
        <v>n/a</v>
      </c>
      <c r="G34" s="15" t="str">
        <f>'Care profiles'!A35</f>
        <v>12to17</v>
      </c>
      <c r="H34" s="15" t="str">
        <f>'Care profiles'!B35</f>
        <v>Selective</v>
      </c>
      <c r="I34" s="15" t="str">
        <f>'Care profiles'!C35</f>
        <v>Selective_12-17yrs</v>
      </c>
      <c r="J34" s="15" t="str">
        <f>'Care profiles'!D35</f>
        <v>Care profile</v>
      </c>
      <c r="K34" s="15" t="str">
        <f>'Care profiles'!E35</f>
        <v>Brief Intervention</v>
      </c>
      <c r="L34" s="104">
        <f>'Care profiles'!F35</f>
        <v>0.24</v>
      </c>
      <c r="M34" s="15" t="str">
        <f>'Care profiles'!G35</f>
        <v>n/a</v>
      </c>
      <c r="N34" s="15" t="str">
        <f>'Care profiles'!H35</f>
        <v>n/a</v>
      </c>
      <c r="O34" s="15" t="str">
        <f>'Care profiles'!I35</f>
        <v>n/a</v>
      </c>
      <c r="P34" s="15" t="str">
        <f>'Care profiles'!J35</f>
        <v>n/a</v>
      </c>
      <c r="Q34" s="15" t="str">
        <f>'Care profiles'!K35</f>
        <v>n/a</v>
      </c>
      <c r="R34" s="15" t="str">
        <f>'Care profiles'!M35</f>
        <v>Y</v>
      </c>
      <c r="S34" s="15" t="str">
        <f>'Care profiles'!O35</f>
        <v>Y</v>
      </c>
      <c r="T34" s="15" t="str">
        <f>'Care profiles'!Q35</f>
        <v>N</v>
      </c>
      <c r="U34" s="30">
        <f t="shared" si="4"/>
        <v>679936.78399999999</v>
      </c>
      <c r="V34" s="30">
        <f t="shared" si="5"/>
        <v>163184.82816</v>
      </c>
      <c r="W34" s="30">
        <f>IF(M34="n/a",0,IF(O34="days",V34*M34*(1+(VLOOKUP(K34,'Bed parameters'!$A$9:$G$12,7,FALSE))),V34*M34))</f>
        <v>0</v>
      </c>
      <c r="X34" s="30">
        <f t="shared" si="6"/>
        <v>0</v>
      </c>
      <c r="Y34" s="30">
        <f t="shared" si="7"/>
        <v>0</v>
      </c>
      <c r="Z34" s="113">
        <f>_xlfn.IFNA(Y34/((VLOOKUP(K34,'Bed parameters'!$A$9:$G$12,3,FALSE))*(VLOOKUP(K34,'Bed parameters'!$A$9:$G$12,5,FALSE))),0)</f>
        <v>0</v>
      </c>
      <c r="AA34" s="30">
        <f t="shared" si="8"/>
        <v>0</v>
      </c>
      <c r="AB34" s="30">
        <f>_xlfn.IFNA(IF($O34="days",$Y34*(VLOOKUP($K34,'Bed parameters'!$A$9:$I$12,9,FALSE))*$F34*(VLOOKUP($Q34,'Workforce distribution'!$C$8:$AD$30,AB$7,FALSE)),IF($Q34="n/a",(IF($P34=AB$6,$X34*$F34,0)),$X34*$F34*(VLOOKUP($Q34,'Workforce distribution'!$C$8:$AD$30,AB$7,FALSE)))),0)</f>
        <v>0</v>
      </c>
      <c r="AC34" s="30">
        <f>_xlfn.IFNA(IF($O34="days",$Y34*(VLOOKUP($K34,'Bed parameters'!$A$9:$I$12,9,FALSE))*$F34*(VLOOKUP($Q34,'Workforce distribution'!$C$8:$AD$30,AC$7,FALSE)),IF($Q34="n/a",(IF($P34=AC$6,$X34*$F34,0)),$X34*$F34*(VLOOKUP($Q34,'Workforce distribution'!$C$8:$AD$30,AC$7,FALSE)))),0)</f>
        <v>0</v>
      </c>
      <c r="AD34" s="30">
        <f>_xlfn.IFNA(IF($O34="days",$Y34*(VLOOKUP($K34,'Bed parameters'!$A$9:$I$12,9,FALSE))*$F34*(VLOOKUP($Q34,'Workforce distribution'!$C$8:$AD$30,AD$7,FALSE)),IF($Q34="n/a",(IF($P34=AD$6,$X34*$F34,0)),$X34*$F34*(VLOOKUP($Q34,'Workforce distribution'!$C$8:$AD$30,AD$7,FALSE)))),0)</f>
        <v>0</v>
      </c>
      <c r="AE34" s="30">
        <f>_xlfn.IFNA(IF($O34="days",$Y34*(VLOOKUP($K34,'Bed parameters'!$A$9:$I$12,9,FALSE))*$F34*(VLOOKUP($Q34,'Workforce distribution'!$C$8:$AD$30,AE$7,FALSE)),IF($Q34="n/a",(IF($P34=AE$6,$X34*$F34,0)),$X34*$F34*(VLOOKUP($Q34,'Workforce distribution'!$C$8:$AD$30,AE$7,FALSE)))),0)</f>
        <v>0</v>
      </c>
      <c r="AF34" s="30">
        <f>_xlfn.IFNA(IF($O34="days",$Y34*(VLOOKUP($K34,'Bed parameters'!$A$9:$I$12,9,FALSE))*$F34*(VLOOKUP($Q34,'Workforce distribution'!$C$8:$AD$30,AF$7,FALSE)),IF($Q34="n/a",(IF($P34=AF$6,$X34*$F34,0)),$X34*$F34*(VLOOKUP($Q34,'Workforce distribution'!$C$8:$AD$30,AF$7,FALSE)))),0)</f>
        <v>0</v>
      </c>
      <c r="AG34" s="30">
        <f>_xlfn.IFNA(IF($O34="days",$Y34*(VLOOKUP($K34,'Bed parameters'!$A$9:$I$12,9,FALSE))*$F34*(VLOOKUP($Q34,'Workforce distribution'!$C$8:$AD$30,AG$7,FALSE)),IF($Q34="n/a",(IF($P34=AG$6,$X34*$F34,0)),$X34*$F34*(VLOOKUP($Q34,'Workforce distribution'!$C$8:$AD$30,AG$7,FALSE)))),0)</f>
        <v>0</v>
      </c>
      <c r="AH34" s="30">
        <f>_xlfn.IFNA(IF($O34="days",$Y34*(VLOOKUP($K34,'Bed parameters'!$A$9:$I$12,9,FALSE))*$F34*(VLOOKUP($Q34,'Workforce distribution'!$C$8:$AD$30,AH$7,FALSE)),IF($Q34="n/a",(IF($P34=AH$6,$X34*$F34,0)),$X34*$F34*(VLOOKUP($Q34,'Workforce distribution'!$C$8:$AD$30,AH$7,FALSE)))),0)</f>
        <v>0</v>
      </c>
      <c r="AI34" s="30">
        <f>_xlfn.IFNA(IF($O34="days",$Y34*(VLOOKUP($K34,'Bed parameters'!$A$9:$I$12,9,FALSE))*$F34*(VLOOKUP($Q34,'Workforce distribution'!$C$8:$AD$30,AI$7,FALSE)),IF($Q34="n/a",(IF($P34=AI$6,$X34*$F34,0)),$X34*$F34*(VLOOKUP($Q34,'Workforce distribution'!$C$8:$AD$30,AI$7,FALSE)))),0)</f>
        <v>0</v>
      </c>
      <c r="AJ34" s="30">
        <f>_xlfn.IFNA(IF($O34="days",$Y34*(VLOOKUP($K34,'Bed parameters'!$A$9:$I$12,9,FALSE))*$F34*(VLOOKUP($Q34,'Workforce distribution'!$C$8:$AD$30,AJ$7,FALSE)),IF($Q34="n/a",(IF($P34=AJ$6,$X34*$F34,0)),$X34*$F34*(VLOOKUP($Q34,'Workforce distribution'!$C$8:$AD$30,AJ$7,FALSE)))),0)</f>
        <v>0</v>
      </c>
      <c r="AK34" s="30">
        <f>_xlfn.IFNA(IF($O34="days",$Y34*(VLOOKUP($K34,'Bed parameters'!$A$9:$I$12,9,FALSE))*$F34*(VLOOKUP($Q34,'Workforce distribution'!$C$8:$AD$30,AK$7,FALSE)),IF($Q34="n/a",(IF($P34=AK$6,$X34*$F34,0)),$X34*$F34*(VLOOKUP($Q34,'Workforce distribution'!$C$8:$AD$30,AK$7,FALSE)))),0)</f>
        <v>0</v>
      </c>
      <c r="AL34" s="30">
        <f>_xlfn.IFNA(IF($O34="days",$Y34*(VLOOKUP($K34,'Bed parameters'!$A$9:$I$12,9,FALSE))*$F34*(VLOOKUP($Q34,'Workforce distribution'!$C$8:$AD$30,AL$7,FALSE)),IF($Q34="n/a",(IF($P34=AL$6,$X34*$F34,0)),$X34*$F34*(VLOOKUP($Q34,'Workforce distribution'!$C$8:$AD$30,AL$7,FALSE)))),0)</f>
        <v>0</v>
      </c>
      <c r="AM34" s="30">
        <f>_xlfn.IFNA(IF($O34="days",$Y34*(VLOOKUP($K34,'Bed parameters'!$A$9:$I$12,9,FALSE))*$F34*(VLOOKUP($Q34,'Workforce distribution'!$C$8:$AD$30,AM$7,FALSE)),IF($Q34="n/a",(IF($P34=AM$6,$X34*$F34,0)),$X34*$F34*(VLOOKUP($Q34,'Workforce distribution'!$C$8:$AD$30,AM$7,FALSE)))),0)</f>
        <v>0</v>
      </c>
      <c r="AN34" s="30">
        <f>_xlfn.IFNA(IF($O34="days",$Y34*(VLOOKUP($K34,'Bed parameters'!$A$9:$I$12,9,FALSE))*$F34*(VLOOKUP($Q34,'Workforce distribution'!$C$8:$AD$30,AN$7,FALSE)),IF($Q34="n/a",(IF($P34=AN$6,$X34*$F34,0)),$X34*$F34*(VLOOKUP($Q34,'Workforce distribution'!$C$8:$AD$30,AN$7,FALSE)))),0)</f>
        <v>0</v>
      </c>
      <c r="AO34" s="30">
        <f>_xlfn.IFNA(IF($O34="days",$Y34*(VLOOKUP($K34,'Bed parameters'!$A$9:$I$12,9,FALSE))*$F34*(VLOOKUP($Q34,'Workforce distribution'!$C$8:$AD$30,AO$7,FALSE)),IF($Q34="n/a",(IF($P34=AO$6,$X34*$F34,0)),$X34*$F34*(VLOOKUP($Q34,'Workforce distribution'!$C$8:$AD$30,AO$7,FALSE)))),0)</f>
        <v>0</v>
      </c>
      <c r="AP34" s="30">
        <f>_xlfn.IFNA(IF($O34="days",$Y34*(VLOOKUP($K34,'Bed parameters'!$A$9:$I$12,9,FALSE))*$F34*(VLOOKUP($Q34,'Workforce distribution'!$C$8:$AD$30,AP$7,FALSE)),IF($Q34="n/a",(IF($P34=AP$6,$X34*$F34,0)),$X34*$F34*(VLOOKUP($Q34,'Workforce distribution'!$C$8:$AD$30,AP$7,FALSE)))),0)</f>
        <v>0</v>
      </c>
      <c r="AQ34" s="30">
        <f>_xlfn.IFNA(IF($O34="days",$Y34*(VLOOKUP($K34,'Bed parameters'!$A$9:$I$12,9,FALSE))*$F34*(VLOOKUP($Q34,'Workforce distribution'!$C$8:$AD$30,AQ$7,FALSE)),IF($Q34="n/a",(IF($P34=AQ$6,$X34*$F34,0)),$X34*$F34*(VLOOKUP($Q34,'Workforce distribution'!$C$8:$AD$30,AQ$7,FALSE)))),0)</f>
        <v>0</v>
      </c>
      <c r="AR34" s="30">
        <f>_xlfn.IFNA(IF($O34="days",$Y34*(VLOOKUP($K34,'Bed parameters'!$A$9:$I$12,9,FALSE))*$F34*(VLOOKUP($Q34,'Workforce distribution'!$C$8:$AD$30,AR$7,FALSE)),IF($Q34="n/a",(IF($P34=AR$6,$X34*$F34,0)),$X34*$F34*(VLOOKUP($Q34,'Workforce distribution'!$C$8:$AD$30,AR$7,FALSE)))),0)</f>
        <v>0</v>
      </c>
      <c r="AS34" s="30">
        <f>_xlfn.IFNA(IF($O34="days",$Y34*(VLOOKUP($K34,'Bed parameters'!$A$9:$I$12,9,FALSE))*$F34*(VLOOKUP($Q34,'Workforce distribution'!$C$8:$AD$30,AS$7,FALSE)),IF($Q34="n/a",(IF($P34=AS$6,$X34*$F34,0)),$X34*$F34*(VLOOKUP($Q34,'Workforce distribution'!$C$8:$AD$30,AS$7,FALSE)))),0)</f>
        <v>0</v>
      </c>
      <c r="AT34" s="30">
        <f>_xlfn.IFNA(IF($O34="days",$Y34*(VLOOKUP($K34,'Bed parameters'!$A$9:$I$12,9,FALSE))*$F34*(VLOOKUP($Q34,'Workforce distribution'!$C$8:$AD$30,AT$7,FALSE)),IF($Q34="n/a",(IF($P34=AT$6,$X34*$F34,0)),$X34*$F34*(VLOOKUP($Q34,'Workforce distribution'!$C$8:$AD$30,AT$7,FALSE)))),0)</f>
        <v>0</v>
      </c>
      <c r="AU34" s="30">
        <f>_xlfn.IFNA(IF($O34="days",$Y34*(VLOOKUP($K34,'Bed parameters'!$A$9:$I$12,9,FALSE))*$F34*(VLOOKUP($Q34,'Workforce distribution'!$C$8:$AD$30,AU$7,FALSE)),IF($Q34="n/a",(IF($P34=AU$6,$X34*$F34,0)),$X34*$F34*(VLOOKUP($Q34,'Workforce distribution'!$C$8:$AD$30,AU$7,FALSE)))),0)</f>
        <v>0</v>
      </c>
      <c r="AV34" s="30">
        <f>_xlfn.IFNA(IF($O34="days",$Y34*(VLOOKUP($K34,'Bed parameters'!$A$9:$I$12,9,FALSE))*$F34*(VLOOKUP($Q34,'Workforce distribution'!$C$8:$AD$30,AV$7,FALSE)),IF($Q34="n/a",(IF($P34=AV$6,$X34*$F34,0)),$X34*$F34*(VLOOKUP($Q34,'Workforce distribution'!$C$8:$AD$30,AV$7,FALSE)))),0)</f>
        <v>0</v>
      </c>
      <c r="AW34" s="30">
        <f>_xlfn.IFNA(IF($O34="days",$Y34*(VLOOKUP($K34,'Bed parameters'!$A$9:$I$12,9,FALSE))*$F34*(VLOOKUP($Q34,'Workforce distribution'!$C$8:$AD$30,AW$7,FALSE)),IF($Q34="n/a",(IF($P34=AW$6,$X34*$F34,0)),$X34*$F34*(VLOOKUP($Q34,'Workforce distribution'!$C$8:$AD$30,AW$7,FALSE)))),0)</f>
        <v>0</v>
      </c>
      <c r="AX34" s="30">
        <f>_xlfn.IFNA(IF($O34="days",$Y34*(VLOOKUP($K34,'Bed parameters'!$A$9:$I$12,9,FALSE))*$F34*(VLOOKUP($Q34,'Workforce distribution'!$C$8:$AD$30,AX$7,FALSE)),IF($Q34="n/a",(IF($P34=AX$6,$X34*$F34,0)),$X34*$F34*(VLOOKUP($Q34,'Workforce distribution'!$C$8:$AD$30,AX$7,FALSE)))),0)</f>
        <v>0</v>
      </c>
      <c r="AY34" s="30">
        <f>_xlfn.IFNA(IF($O34="days",$Y34*(VLOOKUP($K34,'Bed parameters'!$A$9:$I$12,9,FALSE))*$F34*(VLOOKUP($Q34,'Workforce distribution'!$C$8:$AD$30,AY$7,FALSE)),IF($Q34="n/a",(IF($P34=AY$6,$X34*$F34,0)),$X34*$F34*(VLOOKUP($Q34,'Workforce distribution'!$C$8:$AD$30,AY$7,FALSE)))),0)</f>
        <v>0</v>
      </c>
      <c r="AZ34" s="30">
        <f>_xlfn.IFNA(IF($O34="days",$Y34*(VLOOKUP($K34,'Bed parameters'!$A$9:$I$12,9,FALSE))*$F34*(VLOOKUP($Q34,'Workforce distribution'!$C$8:$AD$30,AZ$7,FALSE)),IF($Q34="n/a",(IF($P34=AZ$6,$X34*$F34,0)),$X34*$F34*(VLOOKUP($Q34,'Workforce distribution'!$C$8:$AD$30,AZ$7,FALSE)))),0)</f>
        <v>0</v>
      </c>
      <c r="BA34" s="30">
        <f>_xlfn.IFNA(IF($O34="days",$Y34*(VLOOKUP($K34,'Bed parameters'!$A$9:$I$12,9,FALSE))*$F34*(VLOOKUP($Q34,'Workforce distribution'!$C$8:$AD$30,BA$7,FALSE)),IF($Q34="n/a",(IF($P34=BA$6,$X34*$F34,0)),$X34*$F34*(VLOOKUP($Q34,'Workforce distribution'!$C$8:$AD$30,BA$7,FALSE)))),0)</f>
        <v>0</v>
      </c>
      <c r="BB34" s="30">
        <f>_xlfn.IFNA(IF($O34="days",$Y34*(VLOOKUP($K34,'Bed parameters'!$A$9:$I$12,9,FALSE))*$F34*(VLOOKUP($Q34,'Workforce distribution'!$C$8:$AD$30,BB$7,FALSE)),IF($Q34="n/a",(IF($P34=BB$6,$X34*$F34,0)),$X34*$F34*(VLOOKUP($Q34,'Workforce distribution'!$C$8:$AD$30,BB$7,FALSE)))),0)</f>
        <v>0</v>
      </c>
      <c r="BC34" s="149">
        <f t="shared" si="9"/>
        <v>0</v>
      </c>
      <c r="BD34" s="288">
        <f>IF($Q34="n/a",(IF('Workforce hours'!D$30=0,0,(AB34/'Workforce hours'!D$30))),(IF(VLOOKUP($Q34,'Workforce hours'!$C$8:$AD$30,BD$7,FALSE)=0,0,(AB34/(VLOOKUP($Q34,'Workforce hours'!$C$8:$AD$30,BD$7,FALSE))))))</f>
        <v>0</v>
      </c>
      <c r="BE34" s="288">
        <f>IF($Q34="n/a",(IF('Workforce hours'!E$30=0,0,(AC34/'Workforce hours'!E$30))),(IF(VLOOKUP($Q34,'Workforce hours'!$C$8:$AD$30,BE$7,FALSE)=0,0,(AC34/(VLOOKUP($Q34,'Workforce hours'!$C$8:$AD$30,BE$7,FALSE))))))</f>
        <v>0</v>
      </c>
      <c r="BF34" s="288">
        <f>IF($Q34="n/a",(IF('Workforce hours'!F$30=0,0,(AD34/'Workforce hours'!F$30))),(IF(VLOOKUP($Q34,'Workforce hours'!$C$8:$AD$30,BF$7,FALSE)=0,0,(AD34/(VLOOKUP($Q34,'Workforce hours'!$C$8:$AD$30,BF$7,FALSE))))))</f>
        <v>0</v>
      </c>
      <c r="BG34" s="288">
        <f>IF($Q34="n/a",(IF('Workforce hours'!G$30=0,0,(AE34/'Workforce hours'!G$30))),(IF(VLOOKUP($Q34,'Workforce hours'!$C$8:$AD$30,BG$7,FALSE)=0,0,(AE34/(VLOOKUP($Q34,'Workforce hours'!$C$8:$AD$30,BG$7,FALSE))))))</f>
        <v>0</v>
      </c>
      <c r="BH34" s="288">
        <f>IF($Q34="n/a",(IF('Workforce hours'!H$30=0,0,(AF34/'Workforce hours'!H$30))),(IF(VLOOKUP($Q34,'Workforce hours'!$C$8:$AD$30,BH$7,FALSE)=0,0,(AF34/(VLOOKUP($Q34,'Workforce hours'!$C$8:$AD$30,BH$7,FALSE))))))</f>
        <v>0</v>
      </c>
      <c r="BI34" s="288">
        <f>IF($Q34="n/a",(IF('Workforce hours'!I$30=0,0,(AG34/'Workforce hours'!I$30))),(IF(VLOOKUP($Q34,'Workforce hours'!$C$8:$AD$30,BI$7,FALSE)=0,0,(AG34/(VLOOKUP($Q34,'Workforce hours'!$C$8:$AD$30,BI$7,FALSE))))))</f>
        <v>0</v>
      </c>
      <c r="BJ34" s="288">
        <f>IF($Q34="n/a",(IF('Workforce hours'!J$30=0,0,(AH34/'Workforce hours'!J$30))),(IF(VLOOKUP($Q34,'Workforce hours'!$C$8:$AD$30,BJ$7,FALSE)=0,0,(AH34/(VLOOKUP($Q34,'Workforce hours'!$C$8:$AD$30,BJ$7,FALSE))))))</f>
        <v>0</v>
      </c>
      <c r="BK34" s="288">
        <f>IF($Q34="n/a",(IF('Workforce hours'!K$30=0,0,(AI34/'Workforce hours'!K$30))),(IF(VLOOKUP($Q34,'Workforce hours'!$C$8:$AD$30,BK$7,FALSE)=0,0,(AI34/(VLOOKUP($Q34,'Workforce hours'!$C$8:$AD$30,BK$7,FALSE))))))</f>
        <v>0</v>
      </c>
      <c r="BL34" s="288">
        <f>IF($Q34="n/a",(IF('Workforce hours'!L$30=0,0,(AJ34/'Workforce hours'!L$30))),(IF(VLOOKUP($Q34,'Workforce hours'!$C$8:$AD$30,BL$7,FALSE)=0,0,(AJ34/(VLOOKUP($Q34,'Workforce hours'!$C$8:$AD$30,BL$7,FALSE))))))</f>
        <v>0</v>
      </c>
      <c r="BM34" s="288">
        <f>IF($Q34="n/a",(IF('Workforce hours'!M$30=0,0,(AK34/'Workforce hours'!M$30))),(IF(VLOOKUP($Q34,'Workforce hours'!$C$8:$AD$30,BM$7,FALSE)=0,0,(AK34/(VLOOKUP($Q34,'Workforce hours'!$C$8:$AD$30,BM$7,FALSE))))))</f>
        <v>0</v>
      </c>
      <c r="BN34" s="288">
        <f>IF($Q34="n/a",(IF('Workforce hours'!N$30=0,0,(AL34/'Workforce hours'!N$30))),(IF(VLOOKUP($Q34,'Workforce hours'!$C$8:$AD$30,BN$7,FALSE)=0,0,(AL34/(VLOOKUP($Q34,'Workforce hours'!$C$8:$AD$30,BN$7,FALSE))))))</f>
        <v>0</v>
      </c>
      <c r="BO34" s="288">
        <f>IF($Q34="n/a",(IF('Workforce hours'!O$30=0,0,(AM34/'Workforce hours'!O$30))),(IF(VLOOKUP($Q34,'Workforce hours'!$C$8:$AD$30,BO$7,FALSE)=0,0,(AM34/(VLOOKUP($Q34,'Workforce hours'!$C$8:$AD$30,BO$7,FALSE))))))</f>
        <v>0</v>
      </c>
      <c r="BP34" s="288">
        <f>IF($Q34="n/a",(IF('Workforce hours'!P$30=0,0,(AN34/'Workforce hours'!P$30))),(IF(VLOOKUP($Q34,'Workforce hours'!$C$8:$AD$30,BP$7,FALSE)=0,0,(AN34/(VLOOKUP($Q34,'Workforce hours'!$C$8:$AD$30,BP$7,FALSE))))))</f>
        <v>0</v>
      </c>
      <c r="BQ34" s="288">
        <f>IF($Q34="n/a",(IF('Workforce hours'!Q$30=0,0,(AO34/'Workforce hours'!Q$30))),(IF(VLOOKUP($Q34,'Workforce hours'!$C$8:$AD$30,BQ$7,FALSE)=0,0,(AO34/(VLOOKUP($Q34,'Workforce hours'!$C$8:$AD$30,BQ$7,FALSE))))))</f>
        <v>0</v>
      </c>
      <c r="BR34" s="288">
        <f>IF($Q34="n/a",(IF('Workforce hours'!R$30=0,0,(AP34/'Workforce hours'!R$30))),(IF(VLOOKUP($Q34,'Workforce hours'!$C$8:$AD$30,BR$7,FALSE)=0,0,(AP34/(VLOOKUP($Q34,'Workforce hours'!$C$8:$AD$30,BR$7,FALSE))))))</f>
        <v>0</v>
      </c>
      <c r="BS34" s="288">
        <f>IF($Q34="n/a",(IF('Workforce hours'!S$30=0,0,(AQ34/'Workforce hours'!S$30))),(IF(VLOOKUP($Q34,'Workforce hours'!$C$8:$AD$30,BS$7,FALSE)=0,0,(AQ34/(VLOOKUP($Q34,'Workforce hours'!$C$8:$AD$30,BS$7,FALSE))))))</f>
        <v>0</v>
      </c>
      <c r="BT34" s="288">
        <f>IF($Q34="n/a",(IF('Workforce hours'!T$30=0,0,(AR34/'Workforce hours'!T$30))),(IF(VLOOKUP($Q34,'Workforce hours'!$C$8:$AD$30,BT$7,FALSE)=0,0,(AR34/(VLOOKUP($Q34,'Workforce hours'!$C$8:$AD$30,BT$7,FALSE))))))</f>
        <v>0</v>
      </c>
      <c r="BU34" s="288">
        <f>IF($Q34="n/a",(IF('Workforce hours'!U$30=0,0,(AS34/'Workforce hours'!U$30))),(IF(VLOOKUP($Q34,'Workforce hours'!$C$8:$AD$30,BU$7,FALSE)=0,0,(AS34/(VLOOKUP($Q34,'Workforce hours'!$C$8:$AD$30,BU$7,FALSE))))))</f>
        <v>0</v>
      </c>
      <c r="BV34" s="288">
        <f>IF($Q34="n/a",(IF('Workforce hours'!V$30=0,0,(AT34/'Workforce hours'!V$30))),(IF(VLOOKUP($Q34,'Workforce hours'!$C$8:$AD$30,BV$7,FALSE)=0,0,(AT34/(VLOOKUP($Q34,'Workforce hours'!$C$8:$AD$30,BV$7,FALSE))))))</f>
        <v>0</v>
      </c>
      <c r="BW34" s="288">
        <f>IF($Q34="n/a",(IF('Workforce hours'!W$30=0,0,(AU34/'Workforce hours'!W$30))),(IF(VLOOKUP($Q34,'Workforce hours'!$C$8:$AD$30,BW$7,FALSE)=0,0,(AU34/(VLOOKUP($Q34,'Workforce hours'!$C$8:$AD$30,BW$7,FALSE))))))</f>
        <v>0</v>
      </c>
      <c r="BX34" s="288">
        <f>IF($Q34="n/a",(IF('Workforce hours'!X$30=0,0,(AV34/'Workforce hours'!X$30))),(IF(VLOOKUP($Q34,'Workforce hours'!$C$8:$AD$30,BX$7,FALSE)=0,0,(AV34/(VLOOKUP($Q34,'Workforce hours'!$C$8:$AD$30,BX$7,FALSE))))))</f>
        <v>0</v>
      </c>
      <c r="BY34" s="288">
        <f>IF($Q34="n/a",(IF('Workforce hours'!Y$30=0,0,(AW34/'Workforce hours'!Y$30))),(IF(VLOOKUP($Q34,'Workforce hours'!$C$8:$AD$30,BY$7,FALSE)=0,0,(AW34/(VLOOKUP($Q34,'Workforce hours'!$C$8:$AD$30,BY$7,FALSE))))))</f>
        <v>0</v>
      </c>
      <c r="BZ34" s="288">
        <f>IF($Q34="n/a",(IF('Workforce hours'!Z$30=0,0,(AX34/'Workforce hours'!Z$30))),(IF(VLOOKUP($Q34,'Workforce hours'!$C$8:$AD$30,BZ$7,FALSE)=0,0,(AX34/(VLOOKUP($Q34,'Workforce hours'!$C$8:$AD$30,BZ$7,FALSE))))))</f>
        <v>0</v>
      </c>
      <c r="CA34" s="288">
        <f>IF($Q34="n/a",(IF('Workforce hours'!AA$30=0,0,(AY34/'Workforce hours'!AA$30))),(IF(VLOOKUP($Q34,'Workforce hours'!$C$8:$AD$30,CA$7,FALSE)=0,0,(AY34/(VLOOKUP($Q34,'Workforce hours'!$C$8:$AD$30,CA$7,FALSE))))))</f>
        <v>0</v>
      </c>
      <c r="CB34" s="288">
        <f>IF($Q34="n/a",(IF('Workforce hours'!AB$30=0,0,(AZ34/'Workforce hours'!AB$30))),(IF(VLOOKUP($Q34,'Workforce hours'!$C$8:$AD$30,CB$7,FALSE)=0,0,(AZ34/(VLOOKUP($Q34,'Workforce hours'!$C$8:$AD$30,CB$7,FALSE))))))</f>
        <v>0</v>
      </c>
      <c r="CC34" s="288">
        <f>IF($Q34="n/a",(IF('Workforce hours'!AC$30=0,0,(BA34/'Workforce hours'!AC$30))),(IF(VLOOKUP($Q34,'Workforce hours'!$C$8:$AD$30,CC$7,FALSE)=0,0,(BA34/(VLOOKUP($Q34,'Workforce hours'!$C$8:$AD$30,CC$7,FALSE))))))</f>
        <v>0</v>
      </c>
      <c r="CD34" s="288">
        <f>IF($Q34="n/a",(IF('Workforce hours'!AD$30=0,0,(BB34/'Workforce hours'!AD$30))),(IF(VLOOKUP($Q34,'Workforce hours'!$C$8:$AD$30,CD$7,FALSE)=0,0,(BB34/(VLOOKUP($Q34,'Workforce hours'!$C$8:$AD$30,CD$7,FALSE))))))</f>
        <v>0</v>
      </c>
      <c r="CE34" s="289">
        <f t="shared" si="10"/>
        <v>0</v>
      </c>
      <c r="CF34" s="290">
        <f>BD34*'Workforce costs'!B$9*(1+'Workforce costs'!B$10)*(1+'Workforce costs'!B$11)</f>
        <v>0</v>
      </c>
      <c r="CG34" s="290">
        <f>BE34*'Workforce costs'!C$9*(1+'Workforce costs'!C$10)*(1+'Workforce costs'!C$11)</f>
        <v>0</v>
      </c>
      <c r="CH34" s="290">
        <f>BF34*'Workforce costs'!D$9*(1+'Workforce costs'!D$10)*(1+'Workforce costs'!D$11)</f>
        <v>0</v>
      </c>
      <c r="CI34" s="290">
        <f>BG34*'Workforce costs'!E$9*(1+'Workforce costs'!E$10)*(1+'Workforce costs'!E$11)</f>
        <v>0</v>
      </c>
      <c r="CJ34" s="290">
        <f>BH34*'Workforce costs'!F$9*(1+'Workforce costs'!F$10)*(1+'Workforce costs'!F$11)</f>
        <v>0</v>
      </c>
      <c r="CK34" s="290">
        <f>BI34*'Workforce costs'!G$9*(1+'Workforce costs'!G$10)*(1+'Workforce costs'!G$11)</f>
        <v>0</v>
      </c>
      <c r="CL34" s="290">
        <f>BJ34*'Workforce costs'!H$9*(1+'Workforce costs'!H$10)*(1+'Workforce costs'!H$11)</f>
        <v>0</v>
      </c>
      <c r="CM34" s="290">
        <f>BK34*'Workforce costs'!I$9*(1+'Workforce costs'!I$10)*(1+'Workforce costs'!I$11)</f>
        <v>0</v>
      </c>
      <c r="CN34" s="290">
        <f>BL34*'Workforce costs'!J$9*(1+'Workforce costs'!J$10)*(1+'Workforce costs'!J$11)</f>
        <v>0</v>
      </c>
      <c r="CO34" s="290">
        <f>BM34*'Workforce costs'!K$9*(1+'Workforce costs'!K$10)*(1+'Workforce costs'!K$11)</f>
        <v>0</v>
      </c>
      <c r="CP34" s="290">
        <f>BN34*'Workforce costs'!L$9*(1+'Workforce costs'!L$10)*(1+'Workforce costs'!L$11)</f>
        <v>0</v>
      </c>
      <c r="CQ34" s="290">
        <f>BO34*'Workforce costs'!M$9*(1+'Workforce costs'!M$10)*(1+'Workforce costs'!M$11)</f>
        <v>0</v>
      </c>
      <c r="CR34" s="290">
        <f>BP34*'Workforce costs'!N$9*(1+'Workforce costs'!N$10)*(1+'Workforce costs'!N$11)</f>
        <v>0</v>
      </c>
      <c r="CS34" s="290">
        <f>BQ34*'Workforce costs'!O$9*(1+'Workforce costs'!O$10)*(1+'Workforce costs'!O$11)</f>
        <v>0</v>
      </c>
      <c r="CT34" s="290">
        <f>BR34*'Workforce costs'!P$9*(1+'Workforce costs'!P$10)*(1+'Workforce costs'!P$11)</f>
        <v>0</v>
      </c>
      <c r="CU34" s="290">
        <f>BS34*'Workforce costs'!Q$9*(1+'Workforce costs'!Q$10)*(1+'Workforce costs'!Q$11)</f>
        <v>0</v>
      </c>
      <c r="CV34" s="290">
        <f>BT34*'Workforce costs'!R$9*(1+'Workforce costs'!R$10)*(1+'Workforce costs'!R$11)</f>
        <v>0</v>
      </c>
      <c r="CW34" s="290">
        <f>BU34*'Workforce costs'!S$9*(1+'Workforce costs'!S$10)*(1+'Workforce costs'!S$11)</f>
        <v>0</v>
      </c>
      <c r="CX34" s="290">
        <f>BV34*'Workforce costs'!T$9*(1+'Workforce costs'!T$10)*(1+'Workforce costs'!T$11)</f>
        <v>0</v>
      </c>
      <c r="CY34" s="290">
        <f>BW34*'Workforce costs'!U$9*(1+'Workforce costs'!U$10)*(1+'Workforce costs'!U$11)</f>
        <v>0</v>
      </c>
      <c r="CZ34" s="290">
        <f>BX34*'Workforce costs'!V$9*(1+'Workforce costs'!V$10)*(1+'Workforce costs'!V$11)</f>
        <v>0</v>
      </c>
      <c r="DA34" s="290">
        <f>BY34*'Workforce costs'!W$9*(1+'Workforce costs'!W$10)*(1+'Workforce costs'!W$11)</f>
        <v>0</v>
      </c>
      <c r="DB34" s="290">
        <f>BZ34*'Workforce costs'!X$9*(1+'Workforce costs'!X$10)*(1+'Workforce costs'!X$11)</f>
        <v>0</v>
      </c>
      <c r="DC34" s="290">
        <f>CA34*'Workforce costs'!Y$9*(1+'Workforce costs'!Y$10)*(1+'Workforce costs'!Y$11)</f>
        <v>0</v>
      </c>
      <c r="DD34" s="290">
        <f>CB34*'Workforce costs'!Z$9*(1+'Workforce costs'!Z$10)*(1+'Workforce costs'!Z$11)</f>
        <v>0</v>
      </c>
      <c r="DE34" s="290">
        <f>CC34*'Workforce costs'!AA$9*(1+'Workforce costs'!AA$10)*(1+'Workforce costs'!AA$11)</f>
        <v>0</v>
      </c>
      <c r="DF34" s="290">
        <f>CD34*'Workforce costs'!AB$9*(1+'Workforce costs'!AB$10)*(1+'Workforce costs'!AB$11)</f>
        <v>0</v>
      </c>
    </row>
    <row r="35" spans="1:110" x14ac:dyDescent="0.3">
      <c r="A35" s="2" t="str">
        <f>Outputs!$A$4</f>
        <v>Australia</v>
      </c>
      <c r="B35" s="2" t="str">
        <f t="shared" si="3"/>
        <v>Australia 12to17</v>
      </c>
      <c r="C35" s="30">
        <f>VLOOKUP($B35,Populations!$D$15:$H$1920,3,FALSE)</f>
        <v>1959472</v>
      </c>
      <c r="D35" s="255">
        <f>IF(OR($H35="General pop",$H35="Schools",$H35="Workplace",$H35="Skills Training",$H35="Digital Supports"),1,VLOOKUP($B35,Populations!$D$15:$H$1920,5,FALSE))</f>
        <v>1</v>
      </c>
      <c r="E35" s="88">
        <f>VLOOKUP(I35,Epidemiology!$C$10:$H$47,6,FALSE)</f>
        <v>34700</v>
      </c>
      <c r="F35" s="102">
        <f>'Care profiles'!R36</f>
        <v>1</v>
      </c>
      <c r="G35" s="15" t="str">
        <f>'Care profiles'!A36</f>
        <v>12to17</v>
      </c>
      <c r="H35" s="15" t="str">
        <f>'Care profiles'!B36</f>
        <v>Selective</v>
      </c>
      <c r="I35" s="15" t="str">
        <f>'Care profiles'!C36</f>
        <v>Selective_12-17yrs</v>
      </c>
      <c r="J35" s="15" t="str">
        <f>'Care profiles'!D36</f>
        <v>Care profile</v>
      </c>
      <c r="K35" s="15" t="str">
        <f>'Care profiles'!E36</f>
        <v>Service navigation</v>
      </c>
      <c r="L35" s="104">
        <f>'Care profiles'!F36</f>
        <v>0.24</v>
      </c>
      <c r="M35" s="15">
        <f>'Care profiles'!G36</f>
        <v>1</v>
      </c>
      <c r="N35" s="15">
        <f>'Care profiles'!H36</f>
        <v>30</v>
      </c>
      <c r="O35" s="15" t="str">
        <f>'Care profiles'!I36</f>
        <v>min</v>
      </c>
      <c r="P35" s="15" t="str">
        <f>'Care profiles'!J36</f>
        <v>Vocationally Qualified - Unspecified</v>
      </c>
      <c r="Q35" s="15" t="str">
        <f>'Care profiles'!K36</f>
        <v>n/a</v>
      </c>
      <c r="R35" s="15" t="str">
        <f>'Care profiles'!M36</f>
        <v>Y</v>
      </c>
      <c r="S35" s="15" t="str">
        <f>'Care profiles'!O36</f>
        <v>Y</v>
      </c>
      <c r="T35" s="15" t="str">
        <f>'Care profiles'!Q36</f>
        <v>N</v>
      </c>
      <c r="U35" s="30">
        <f t="shared" si="4"/>
        <v>679936.78399999999</v>
      </c>
      <c r="V35" s="30">
        <f t="shared" si="5"/>
        <v>163184.82816</v>
      </c>
      <c r="W35" s="30">
        <f>IF(M35="n/a",0,IF(O35="days",V35*M35*(1+(VLOOKUP(K35,'Bed parameters'!$A$9:$G$12,7,FALSE))),V35*M35))</f>
        <v>163184.82816</v>
      </c>
      <c r="X35" s="30">
        <f t="shared" si="6"/>
        <v>81592.414080000002</v>
      </c>
      <c r="Y35" s="30">
        <f t="shared" si="7"/>
        <v>0</v>
      </c>
      <c r="Z35" s="113">
        <f>_xlfn.IFNA(Y35/((VLOOKUP(K35,'Bed parameters'!$A$9:$G$12,3,FALSE))*(VLOOKUP(K35,'Bed parameters'!$A$9:$G$12,5,FALSE))),0)</f>
        <v>0</v>
      </c>
      <c r="AA35" s="30">
        <f t="shared" si="8"/>
        <v>81592.414080000002</v>
      </c>
      <c r="AB35" s="30">
        <f>_xlfn.IFNA(IF($O35="days",$Y35*(VLOOKUP($K35,'Bed parameters'!$A$9:$I$12,9,FALSE))*$F35*(VLOOKUP($Q35,'Workforce distribution'!$C$8:$AD$30,AB$7,FALSE)),IF($Q35="n/a",(IF($P35=AB$6,$X35*$F35,0)),$X35*$F35*(VLOOKUP($Q35,'Workforce distribution'!$C$8:$AD$30,AB$7,FALSE)))),0)</f>
        <v>0</v>
      </c>
      <c r="AC35" s="30">
        <f>_xlfn.IFNA(IF($O35="days",$Y35*(VLOOKUP($K35,'Bed parameters'!$A$9:$I$12,9,FALSE))*$F35*(VLOOKUP($Q35,'Workforce distribution'!$C$8:$AD$30,AC$7,FALSE)),IF($Q35="n/a",(IF($P35=AC$6,$X35*$F35,0)),$X35*$F35*(VLOOKUP($Q35,'Workforce distribution'!$C$8:$AD$30,AC$7,FALSE)))),0)</f>
        <v>0</v>
      </c>
      <c r="AD35" s="30">
        <f>_xlfn.IFNA(IF($O35="days",$Y35*(VLOOKUP($K35,'Bed parameters'!$A$9:$I$12,9,FALSE))*$F35*(VLOOKUP($Q35,'Workforce distribution'!$C$8:$AD$30,AD$7,FALSE)),IF($Q35="n/a",(IF($P35=AD$6,$X35*$F35,0)),$X35*$F35*(VLOOKUP($Q35,'Workforce distribution'!$C$8:$AD$30,AD$7,FALSE)))),0)</f>
        <v>0</v>
      </c>
      <c r="AE35" s="30">
        <f>_xlfn.IFNA(IF($O35="days",$Y35*(VLOOKUP($K35,'Bed parameters'!$A$9:$I$12,9,FALSE))*$F35*(VLOOKUP($Q35,'Workforce distribution'!$C$8:$AD$30,AE$7,FALSE)),IF($Q35="n/a",(IF($P35=AE$6,$X35*$F35,0)),$X35*$F35*(VLOOKUP($Q35,'Workforce distribution'!$C$8:$AD$30,AE$7,FALSE)))),0)</f>
        <v>0</v>
      </c>
      <c r="AF35" s="30">
        <f>_xlfn.IFNA(IF($O35="days",$Y35*(VLOOKUP($K35,'Bed parameters'!$A$9:$I$12,9,FALSE))*$F35*(VLOOKUP($Q35,'Workforce distribution'!$C$8:$AD$30,AF$7,FALSE)),IF($Q35="n/a",(IF($P35=AF$6,$X35*$F35,0)),$X35*$F35*(VLOOKUP($Q35,'Workforce distribution'!$C$8:$AD$30,AF$7,FALSE)))),0)</f>
        <v>0</v>
      </c>
      <c r="AG35" s="30">
        <f>_xlfn.IFNA(IF($O35="days",$Y35*(VLOOKUP($K35,'Bed parameters'!$A$9:$I$12,9,FALSE))*$F35*(VLOOKUP($Q35,'Workforce distribution'!$C$8:$AD$30,AG$7,FALSE)),IF($Q35="n/a",(IF($P35=AG$6,$X35*$F35,0)),$X35*$F35*(VLOOKUP($Q35,'Workforce distribution'!$C$8:$AD$30,AG$7,FALSE)))),0)</f>
        <v>0</v>
      </c>
      <c r="AH35" s="30">
        <f>_xlfn.IFNA(IF($O35="days",$Y35*(VLOOKUP($K35,'Bed parameters'!$A$9:$I$12,9,FALSE))*$F35*(VLOOKUP($Q35,'Workforce distribution'!$C$8:$AD$30,AH$7,FALSE)),IF($Q35="n/a",(IF($P35=AH$6,$X35*$F35,0)),$X35*$F35*(VLOOKUP($Q35,'Workforce distribution'!$C$8:$AD$30,AH$7,FALSE)))),0)</f>
        <v>0</v>
      </c>
      <c r="AI35" s="30">
        <f>_xlfn.IFNA(IF($O35="days",$Y35*(VLOOKUP($K35,'Bed parameters'!$A$9:$I$12,9,FALSE))*$F35*(VLOOKUP($Q35,'Workforce distribution'!$C$8:$AD$30,AI$7,FALSE)),IF($Q35="n/a",(IF($P35=AI$6,$X35*$F35,0)),$X35*$F35*(VLOOKUP($Q35,'Workforce distribution'!$C$8:$AD$30,AI$7,FALSE)))),0)</f>
        <v>0</v>
      </c>
      <c r="AJ35" s="30">
        <f>_xlfn.IFNA(IF($O35="days",$Y35*(VLOOKUP($K35,'Bed parameters'!$A$9:$I$12,9,FALSE))*$F35*(VLOOKUP($Q35,'Workforce distribution'!$C$8:$AD$30,AJ$7,FALSE)),IF($Q35="n/a",(IF($P35=AJ$6,$X35*$F35,0)),$X35*$F35*(VLOOKUP($Q35,'Workforce distribution'!$C$8:$AD$30,AJ$7,FALSE)))),0)</f>
        <v>0</v>
      </c>
      <c r="AK35" s="30">
        <f>_xlfn.IFNA(IF($O35="days",$Y35*(VLOOKUP($K35,'Bed parameters'!$A$9:$I$12,9,FALSE))*$F35*(VLOOKUP($Q35,'Workforce distribution'!$C$8:$AD$30,AK$7,FALSE)),IF($Q35="n/a",(IF($P35=AK$6,$X35*$F35,0)),$X35*$F35*(VLOOKUP($Q35,'Workforce distribution'!$C$8:$AD$30,AK$7,FALSE)))),0)</f>
        <v>81592.414080000002</v>
      </c>
      <c r="AL35" s="30">
        <f>_xlfn.IFNA(IF($O35="days",$Y35*(VLOOKUP($K35,'Bed parameters'!$A$9:$I$12,9,FALSE))*$F35*(VLOOKUP($Q35,'Workforce distribution'!$C$8:$AD$30,AL$7,FALSE)),IF($Q35="n/a",(IF($P35=AL$6,$X35*$F35,0)),$X35*$F35*(VLOOKUP($Q35,'Workforce distribution'!$C$8:$AD$30,AL$7,FALSE)))),0)</f>
        <v>0</v>
      </c>
      <c r="AM35" s="30">
        <f>_xlfn.IFNA(IF($O35="days",$Y35*(VLOOKUP($K35,'Bed parameters'!$A$9:$I$12,9,FALSE))*$F35*(VLOOKUP($Q35,'Workforce distribution'!$C$8:$AD$30,AM$7,FALSE)),IF($Q35="n/a",(IF($P35=AM$6,$X35*$F35,0)),$X35*$F35*(VLOOKUP($Q35,'Workforce distribution'!$C$8:$AD$30,AM$7,FALSE)))),0)</f>
        <v>0</v>
      </c>
      <c r="AN35" s="30">
        <f>_xlfn.IFNA(IF($O35="days",$Y35*(VLOOKUP($K35,'Bed parameters'!$A$9:$I$12,9,FALSE))*$F35*(VLOOKUP($Q35,'Workforce distribution'!$C$8:$AD$30,AN$7,FALSE)),IF($Q35="n/a",(IF($P35=AN$6,$X35*$F35,0)),$X35*$F35*(VLOOKUP($Q35,'Workforce distribution'!$C$8:$AD$30,AN$7,FALSE)))),0)</f>
        <v>0</v>
      </c>
      <c r="AO35" s="30">
        <f>_xlfn.IFNA(IF($O35="days",$Y35*(VLOOKUP($K35,'Bed parameters'!$A$9:$I$12,9,FALSE))*$F35*(VLOOKUP($Q35,'Workforce distribution'!$C$8:$AD$30,AO$7,FALSE)),IF($Q35="n/a",(IF($P35=AO$6,$X35*$F35,0)),$X35*$F35*(VLOOKUP($Q35,'Workforce distribution'!$C$8:$AD$30,AO$7,FALSE)))),0)</f>
        <v>0</v>
      </c>
      <c r="AP35" s="30">
        <f>_xlfn.IFNA(IF($O35="days",$Y35*(VLOOKUP($K35,'Bed parameters'!$A$9:$I$12,9,FALSE))*$F35*(VLOOKUP($Q35,'Workforce distribution'!$C$8:$AD$30,AP$7,FALSE)),IF($Q35="n/a",(IF($P35=AP$6,$X35*$F35,0)),$X35*$F35*(VLOOKUP($Q35,'Workforce distribution'!$C$8:$AD$30,AP$7,FALSE)))),0)</f>
        <v>0</v>
      </c>
      <c r="AQ35" s="30">
        <f>_xlfn.IFNA(IF($O35="days",$Y35*(VLOOKUP($K35,'Bed parameters'!$A$9:$I$12,9,FALSE))*$F35*(VLOOKUP($Q35,'Workforce distribution'!$C$8:$AD$30,AQ$7,FALSE)),IF($Q35="n/a",(IF($P35=AQ$6,$X35*$F35,0)),$X35*$F35*(VLOOKUP($Q35,'Workforce distribution'!$C$8:$AD$30,AQ$7,FALSE)))),0)</f>
        <v>0</v>
      </c>
      <c r="AR35" s="30">
        <f>_xlfn.IFNA(IF($O35="days",$Y35*(VLOOKUP($K35,'Bed parameters'!$A$9:$I$12,9,FALSE))*$F35*(VLOOKUP($Q35,'Workforce distribution'!$C$8:$AD$30,AR$7,FALSE)),IF($Q35="n/a",(IF($P35=AR$6,$X35*$F35,0)),$X35*$F35*(VLOOKUP($Q35,'Workforce distribution'!$C$8:$AD$30,AR$7,FALSE)))),0)</f>
        <v>0</v>
      </c>
      <c r="AS35" s="30">
        <f>_xlfn.IFNA(IF($O35="days",$Y35*(VLOOKUP($K35,'Bed parameters'!$A$9:$I$12,9,FALSE))*$F35*(VLOOKUP($Q35,'Workforce distribution'!$C$8:$AD$30,AS$7,FALSE)),IF($Q35="n/a",(IF($P35=AS$6,$X35*$F35,0)),$X35*$F35*(VLOOKUP($Q35,'Workforce distribution'!$C$8:$AD$30,AS$7,FALSE)))),0)</f>
        <v>0</v>
      </c>
      <c r="AT35" s="30">
        <f>_xlfn.IFNA(IF($O35="days",$Y35*(VLOOKUP($K35,'Bed parameters'!$A$9:$I$12,9,FALSE))*$F35*(VLOOKUP($Q35,'Workforce distribution'!$C$8:$AD$30,AT$7,FALSE)),IF($Q35="n/a",(IF($P35=AT$6,$X35*$F35,0)),$X35*$F35*(VLOOKUP($Q35,'Workforce distribution'!$C$8:$AD$30,AT$7,FALSE)))),0)</f>
        <v>0</v>
      </c>
      <c r="AU35" s="30">
        <f>_xlfn.IFNA(IF($O35="days",$Y35*(VLOOKUP($K35,'Bed parameters'!$A$9:$I$12,9,FALSE))*$F35*(VLOOKUP($Q35,'Workforce distribution'!$C$8:$AD$30,AU$7,FALSE)),IF($Q35="n/a",(IF($P35=AU$6,$X35*$F35,0)),$X35*$F35*(VLOOKUP($Q35,'Workforce distribution'!$C$8:$AD$30,AU$7,FALSE)))),0)</f>
        <v>0</v>
      </c>
      <c r="AV35" s="30">
        <f>_xlfn.IFNA(IF($O35="days",$Y35*(VLOOKUP($K35,'Bed parameters'!$A$9:$I$12,9,FALSE))*$F35*(VLOOKUP($Q35,'Workforce distribution'!$C$8:$AD$30,AV$7,FALSE)),IF($Q35="n/a",(IF($P35=AV$6,$X35*$F35,0)),$X35*$F35*(VLOOKUP($Q35,'Workforce distribution'!$C$8:$AD$30,AV$7,FALSE)))),0)</f>
        <v>0</v>
      </c>
      <c r="AW35" s="30">
        <f>_xlfn.IFNA(IF($O35="days",$Y35*(VLOOKUP($K35,'Bed parameters'!$A$9:$I$12,9,FALSE))*$F35*(VLOOKUP($Q35,'Workforce distribution'!$C$8:$AD$30,AW$7,FALSE)),IF($Q35="n/a",(IF($P35=AW$6,$X35*$F35,0)),$X35*$F35*(VLOOKUP($Q35,'Workforce distribution'!$C$8:$AD$30,AW$7,FALSE)))),0)</f>
        <v>0</v>
      </c>
      <c r="AX35" s="30">
        <f>_xlfn.IFNA(IF($O35="days",$Y35*(VLOOKUP($K35,'Bed parameters'!$A$9:$I$12,9,FALSE))*$F35*(VLOOKUP($Q35,'Workforce distribution'!$C$8:$AD$30,AX$7,FALSE)),IF($Q35="n/a",(IF($P35=AX$6,$X35*$F35,0)),$X35*$F35*(VLOOKUP($Q35,'Workforce distribution'!$C$8:$AD$30,AX$7,FALSE)))),0)</f>
        <v>0</v>
      </c>
      <c r="AY35" s="30">
        <f>_xlfn.IFNA(IF($O35="days",$Y35*(VLOOKUP($K35,'Bed parameters'!$A$9:$I$12,9,FALSE))*$F35*(VLOOKUP($Q35,'Workforce distribution'!$C$8:$AD$30,AY$7,FALSE)),IF($Q35="n/a",(IF($P35=AY$6,$X35*$F35,0)),$X35*$F35*(VLOOKUP($Q35,'Workforce distribution'!$C$8:$AD$30,AY$7,FALSE)))),0)</f>
        <v>0</v>
      </c>
      <c r="AZ35" s="30">
        <f>_xlfn.IFNA(IF($O35="days",$Y35*(VLOOKUP($K35,'Bed parameters'!$A$9:$I$12,9,FALSE))*$F35*(VLOOKUP($Q35,'Workforce distribution'!$C$8:$AD$30,AZ$7,FALSE)),IF($Q35="n/a",(IF($P35=AZ$6,$X35*$F35,0)),$X35*$F35*(VLOOKUP($Q35,'Workforce distribution'!$C$8:$AD$30,AZ$7,FALSE)))),0)</f>
        <v>0</v>
      </c>
      <c r="BA35" s="30">
        <f>_xlfn.IFNA(IF($O35="days",$Y35*(VLOOKUP($K35,'Bed parameters'!$A$9:$I$12,9,FALSE))*$F35*(VLOOKUP($Q35,'Workforce distribution'!$C$8:$AD$30,BA$7,FALSE)),IF($Q35="n/a",(IF($P35=BA$6,$X35*$F35,0)),$X35*$F35*(VLOOKUP($Q35,'Workforce distribution'!$C$8:$AD$30,BA$7,FALSE)))),0)</f>
        <v>0</v>
      </c>
      <c r="BB35" s="30">
        <f>_xlfn.IFNA(IF($O35="days",$Y35*(VLOOKUP($K35,'Bed parameters'!$A$9:$I$12,9,FALSE))*$F35*(VLOOKUP($Q35,'Workforce distribution'!$C$8:$AD$30,BB$7,FALSE)),IF($Q35="n/a",(IF($P35=BB$6,$X35*$F35,0)),$X35*$F35*(VLOOKUP($Q35,'Workforce distribution'!$C$8:$AD$30,BB$7,FALSE)))),0)</f>
        <v>0</v>
      </c>
      <c r="BC35" s="149">
        <f t="shared" si="9"/>
        <v>70.995337608995825</v>
      </c>
      <c r="BD35" s="288">
        <f>IF($Q35="n/a",(IF('Workforce hours'!D$30=0,0,(AB35/'Workforce hours'!D$30))),(IF(VLOOKUP($Q35,'Workforce hours'!$C$8:$AD$30,BD$7,FALSE)=0,0,(AB35/(VLOOKUP($Q35,'Workforce hours'!$C$8:$AD$30,BD$7,FALSE))))))</f>
        <v>0</v>
      </c>
      <c r="BE35" s="288">
        <f>IF($Q35="n/a",(IF('Workforce hours'!E$30=0,0,(AC35/'Workforce hours'!E$30))),(IF(VLOOKUP($Q35,'Workforce hours'!$C$8:$AD$30,BE$7,FALSE)=0,0,(AC35/(VLOOKUP($Q35,'Workforce hours'!$C$8:$AD$30,BE$7,FALSE))))))</f>
        <v>0</v>
      </c>
      <c r="BF35" s="288">
        <f>IF($Q35="n/a",(IF('Workforce hours'!F$30=0,0,(AD35/'Workforce hours'!F$30))),(IF(VLOOKUP($Q35,'Workforce hours'!$C$8:$AD$30,BF$7,FALSE)=0,0,(AD35/(VLOOKUP($Q35,'Workforce hours'!$C$8:$AD$30,BF$7,FALSE))))))</f>
        <v>0</v>
      </c>
      <c r="BG35" s="288">
        <f>IF($Q35="n/a",(IF('Workforce hours'!G$30=0,0,(AE35/'Workforce hours'!G$30))),(IF(VLOOKUP($Q35,'Workforce hours'!$C$8:$AD$30,BG$7,FALSE)=0,0,(AE35/(VLOOKUP($Q35,'Workforce hours'!$C$8:$AD$30,BG$7,FALSE))))))</f>
        <v>0</v>
      </c>
      <c r="BH35" s="288">
        <f>IF($Q35="n/a",(IF('Workforce hours'!H$30=0,0,(AF35/'Workforce hours'!H$30))),(IF(VLOOKUP($Q35,'Workforce hours'!$C$8:$AD$30,BH$7,FALSE)=0,0,(AF35/(VLOOKUP($Q35,'Workforce hours'!$C$8:$AD$30,BH$7,FALSE))))))</f>
        <v>0</v>
      </c>
      <c r="BI35" s="288">
        <f>IF($Q35="n/a",(IF('Workforce hours'!I$30=0,0,(AG35/'Workforce hours'!I$30))),(IF(VLOOKUP($Q35,'Workforce hours'!$C$8:$AD$30,BI$7,FALSE)=0,0,(AG35/(VLOOKUP($Q35,'Workforce hours'!$C$8:$AD$30,BI$7,FALSE))))))</f>
        <v>0</v>
      </c>
      <c r="BJ35" s="288">
        <f>IF($Q35="n/a",(IF('Workforce hours'!J$30=0,0,(AH35/'Workforce hours'!J$30))),(IF(VLOOKUP($Q35,'Workforce hours'!$C$8:$AD$30,BJ$7,FALSE)=0,0,(AH35/(VLOOKUP($Q35,'Workforce hours'!$C$8:$AD$30,BJ$7,FALSE))))))</f>
        <v>0</v>
      </c>
      <c r="BK35" s="288">
        <f>IF($Q35="n/a",(IF('Workforce hours'!K$30=0,0,(AI35/'Workforce hours'!K$30))),(IF(VLOOKUP($Q35,'Workforce hours'!$C$8:$AD$30,BK$7,FALSE)=0,0,(AI35/(VLOOKUP($Q35,'Workforce hours'!$C$8:$AD$30,BK$7,FALSE))))))</f>
        <v>0</v>
      </c>
      <c r="BL35" s="288">
        <f>IF($Q35="n/a",(IF('Workforce hours'!L$30=0,0,(AJ35/'Workforce hours'!L$30))),(IF(VLOOKUP($Q35,'Workforce hours'!$C$8:$AD$30,BL$7,FALSE)=0,0,(AJ35/(VLOOKUP($Q35,'Workforce hours'!$C$8:$AD$30,BL$7,FALSE))))))</f>
        <v>0</v>
      </c>
      <c r="BM35" s="288">
        <f>IF($Q35="n/a",(IF('Workforce hours'!M$30=0,0,(AK35/'Workforce hours'!M$30))),(IF(VLOOKUP($Q35,'Workforce hours'!$C$8:$AD$30,BM$7,FALSE)=0,0,(AK35/(VLOOKUP($Q35,'Workforce hours'!$C$8:$AD$30,BM$7,FALSE))))))</f>
        <v>70.995337608995825</v>
      </c>
      <c r="BN35" s="288">
        <f>IF($Q35="n/a",(IF('Workforce hours'!N$30=0,0,(AL35/'Workforce hours'!N$30))),(IF(VLOOKUP($Q35,'Workforce hours'!$C$8:$AD$30,BN$7,FALSE)=0,0,(AL35/(VLOOKUP($Q35,'Workforce hours'!$C$8:$AD$30,BN$7,FALSE))))))</f>
        <v>0</v>
      </c>
      <c r="BO35" s="288">
        <f>IF($Q35="n/a",(IF('Workforce hours'!O$30=0,0,(AM35/'Workforce hours'!O$30))),(IF(VLOOKUP($Q35,'Workforce hours'!$C$8:$AD$30,BO$7,FALSE)=0,0,(AM35/(VLOOKUP($Q35,'Workforce hours'!$C$8:$AD$30,BO$7,FALSE))))))</f>
        <v>0</v>
      </c>
      <c r="BP35" s="288">
        <f>IF($Q35="n/a",(IF('Workforce hours'!P$30=0,0,(AN35/'Workforce hours'!P$30))),(IF(VLOOKUP($Q35,'Workforce hours'!$C$8:$AD$30,BP$7,FALSE)=0,0,(AN35/(VLOOKUP($Q35,'Workforce hours'!$C$8:$AD$30,BP$7,FALSE))))))</f>
        <v>0</v>
      </c>
      <c r="BQ35" s="288">
        <f>IF($Q35="n/a",(IF('Workforce hours'!Q$30=0,0,(AO35/'Workforce hours'!Q$30))),(IF(VLOOKUP($Q35,'Workforce hours'!$C$8:$AD$30,BQ$7,FALSE)=0,0,(AO35/(VLOOKUP($Q35,'Workforce hours'!$C$8:$AD$30,BQ$7,FALSE))))))</f>
        <v>0</v>
      </c>
      <c r="BR35" s="288">
        <f>IF($Q35="n/a",(IF('Workforce hours'!R$30=0,0,(AP35/'Workforce hours'!R$30))),(IF(VLOOKUP($Q35,'Workforce hours'!$C$8:$AD$30,BR$7,FALSE)=0,0,(AP35/(VLOOKUP($Q35,'Workforce hours'!$C$8:$AD$30,BR$7,FALSE))))))</f>
        <v>0</v>
      </c>
      <c r="BS35" s="288">
        <f>IF($Q35="n/a",(IF('Workforce hours'!S$30=0,0,(AQ35/'Workforce hours'!S$30))),(IF(VLOOKUP($Q35,'Workforce hours'!$C$8:$AD$30,BS$7,FALSE)=0,0,(AQ35/(VLOOKUP($Q35,'Workforce hours'!$C$8:$AD$30,BS$7,FALSE))))))</f>
        <v>0</v>
      </c>
      <c r="BT35" s="288">
        <f>IF($Q35="n/a",(IF('Workforce hours'!T$30=0,0,(AR35/'Workforce hours'!T$30))),(IF(VLOOKUP($Q35,'Workforce hours'!$C$8:$AD$30,BT$7,FALSE)=0,0,(AR35/(VLOOKUP($Q35,'Workforce hours'!$C$8:$AD$30,BT$7,FALSE))))))</f>
        <v>0</v>
      </c>
      <c r="BU35" s="288">
        <f>IF($Q35="n/a",(IF('Workforce hours'!U$30=0,0,(AS35/'Workforce hours'!U$30))),(IF(VLOOKUP($Q35,'Workforce hours'!$C$8:$AD$30,BU$7,FALSE)=0,0,(AS35/(VLOOKUP($Q35,'Workforce hours'!$C$8:$AD$30,BU$7,FALSE))))))</f>
        <v>0</v>
      </c>
      <c r="BV35" s="288">
        <f>IF($Q35="n/a",(IF('Workforce hours'!V$30=0,0,(AT35/'Workforce hours'!V$30))),(IF(VLOOKUP($Q35,'Workforce hours'!$C$8:$AD$30,BV$7,FALSE)=0,0,(AT35/(VLOOKUP($Q35,'Workforce hours'!$C$8:$AD$30,BV$7,FALSE))))))</f>
        <v>0</v>
      </c>
      <c r="BW35" s="288">
        <f>IF($Q35="n/a",(IF('Workforce hours'!W$30=0,0,(AU35/'Workforce hours'!W$30))),(IF(VLOOKUP($Q35,'Workforce hours'!$C$8:$AD$30,BW$7,FALSE)=0,0,(AU35/(VLOOKUP($Q35,'Workforce hours'!$C$8:$AD$30,BW$7,FALSE))))))</f>
        <v>0</v>
      </c>
      <c r="BX35" s="288">
        <f>IF($Q35="n/a",(IF('Workforce hours'!X$30=0,0,(AV35/'Workforce hours'!X$30))),(IF(VLOOKUP($Q35,'Workforce hours'!$C$8:$AD$30,BX$7,FALSE)=0,0,(AV35/(VLOOKUP($Q35,'Workforce hours'!$C$8:$AD$30,BX$7,FALSE))))))</f>
        <v>0</v>
      </c>
      <c r="BY35" s="288">
        <f>IF($Q35="n/a",(IF('Workforce hours'!Y$30=0,0,(AW35/'Workforce hours'!Y$30))),(IF(VLOOKUP($Q35,'Workforce hours'!$C$8:$AD$30,BY$7,FALSE)=0,0,(AW35/(VLOOKUP($Q35,'Workforce hours'!$C$8:$AD$30,BY$7,FALSE))))))</f>
        <v>0</v>
      </c>
      <c r="BZ35" s="288">
        <f>IF($Q35="n/a",(IF('Workforce hours'!Z$30=0,0,(AX35/'Workforce hours'!Z$30))),(IF(VLOOKUP($Q35,'Workforce hours'!$C$8:$AD$30,BZ$7,FALSE)=0,0,(AX35/(VLOOKUP($Q35,'Workforce hours'!$C$8:$AD$30,BZ$7,FALSE))))))</f>
        <v>0</v>
      </c>
      <c r="CA35" s="288">
        <f>IF($Q35="n/a",(IF('Workforce hours'!AA$30=0,0,(AY35/'Workforce hours'!AA$30))),(IF(VLOOKUP($Q35,'Workforce hours'!$C$8:$AD$30,CA$7,FALSE)=0,0,(AY35/(VLOOKUP($Q35,'Workforce hours'!$C$8:$AD$30,CA$7,FALSE))))))</f>
        <v>0</v>
      </c>
      <c r="CB35" s="288">
        <f>IF($Q35="n/a",(IF('Workforce hours'!AB$30=0,0,(AZ35/'Workforce hours'!AB$30))),(IF(VLOOKUP($Q35,'Workforce hours'!$C$8:$AD$30,CB$7,FALSE)=0,0,(AZ35/(VLOOKUP($Q35,'Workforce hours'!$C$8:$AD$30,CB$7,FALSE))))))</f>
        <v>0</v>
      </c>
      <c r="CC35" s="288">
        <f>IF($Q35="n/a",(IF('Workforce hours'!AC$30=0,0,(BA35/'Workforce hours'!AC$30))),(IF(VLOOKUP($Q35,'Workforce hours'!$C$8:$AD$30,CC$7,FALSE)=0,0,(BA35/(VLOOKUP($Q35,'Workforce hours'!$C$8:$AD$30,CC$7,FALSE))))))</f>
        <v>0</v>
      </c>
      <c r="CD35" s="288">
        <f>IF($Q35="n/a",(IF('Workforce hours'!AD$30=0,0,(BB35/'Workforce hours'!AD$30))),(IF(VLOOKUP($Q35,'Workforce hours'!$C$8:$AD$30,CD$7,FALSE)=0,0,(BB35/(VLOOKUP($Q35,'Workforce hours'!$C$8:$AD$30,CD$7,FALSE))))))</f>
        <v>0</v>
      </c>
      <c r="CE35" s="289">
        <f t="shared" si="10"/>
        <v>0</v>
      </c>
      <c r="CF35" s="290">
        <f>BD35*'Workforce costs'!B$9*(1+'Workforce costs'!B$10)*(1+'Workforce costs'!B$11)</f>
        <v>0</v>
      </c>
      <c r="CG35" s="290">
        <f>BE35*'Workforce costs'!C$9*(1+'Workforce costs'!C$10)*(1+'Workforce costs'!C$11)</f>
        <v>0</v>
      </c>
      <c r="CH35" s="290">
        <f>BF35*'Workforce costs'!D$9*(1+'Workforce costs'!D$10)*(1+'Workforce costs'!D$11)</f>
        <v>0</v>
      </c>
      <c r="CI35" s="290">
        <f>BG35*'Workforce costs'!E$9*(1+'Workforce costs'!E$10)*(1+'Workforce costs'!E$11)</f>
        <v>0</v>
      </c>
      <c r="CJ35" s="290">
        <f>BH35*'Workforce costs'!F$9*(1+'Workforce costs'!F$10)*(1+'Workforce costs'!F$11)</f>
        <v>0</v>
      </c>
      <c r="CK35" s="290">
        <f>BI35*'Workforce costs'!G$9*(1+'Workforce costs'!G$10)*(1+'Workforce costs'!G$11)</f>
        <v>0</v>
      </c>
      <c r="CL35" s="290">
        <f>BJ35*'Workforce costs'!H$9*(1+'Workforce costs'!H$10)*(1+'Workforce costs'!H$11)</f>
        <v>0</v>
      </c>
      <c r="CM35" s="290">
        <f>BK35*'Workforce costs'!I$9*(1+'Workforce costs'!I$10)*(1+'Workforce costs'!I$11)</f>
        <v>0</v>
      </c>
      <c r="CN35" s="290">
        <f>BL35*'Workforce costs'!J$9*(1+'Workforce costs'!J$10)*(1+'Workforce costs'!J$11)</f>
        <v>0</v>
      </c>
      <c r="CO35" s="290">
        <f>BM35*'Workforce costs'!K$9*(1+'Workforce costs'!K$10)*(1+'Workforce costs'!K$11)</f>
        <v>0</v>
      </c>
      <c r="CP35" s="290">
        <f>BN35*'Workforce costs'!L$9*(1+'Workforce costs'!L$10)*(1+'Workforce costs'!L$11)</f>
        <v>0</v>
      </c>
      <c r="CQ35" s="290">
        <f>BO35*'Workforce costs'!M$9*(1+'Workforce costs'!M$10)*(1+'Workforce costs'!M$11)</f>
        <v>0</v>
      </c>
      <c r="CR35" s="290">
        <f>BP35*'Workforce costs'!N$9*(1+'Workforce costs'!N$10)*(1+'Workforce costs'!N$11)</f>
        <v>0</v>
      </c>
      <c r="CS35" s="290">
        <f>BQ35*'Workforce costs'!O$9*(1+'Workforce costs'!O$10)*(1+'Workforce costs'!O$11)</f>
        <v>0</v>
      </c>
      <c r="CT35" s="290">
        <f>BR35*'Workforce costs'!P$9*(1+'Workforce costs'!P$10)*(1+'Workforce costs'!P$11)</f>
        <v>0</v>
      </c>
      <c r="CU35" s="290">
        <f>BS35*'Workforce costs'!Q$9*(1+'Workforce costs'!Q$10)*(1+'Workforce costs'!Q$11)</f>
        <v>0</v>
      </c>
      <c r="CV35" s="290">
        <f>BT35*'Workforce costs'!R$9*(1+'Workforce costs'!R$10)*(1+'Workforce costs'!R$11)</f>
        <v>0</v>
      </c>
      <c r="CW35" s="290">
        <f>BU35*'Workforce costs'!S$9*(1+'Workforce costs'!S$10)*(1+'Workforce costs'!S$11)</f>
        <v>0</v>
      </c>
      <c r="CX35" s="290">
        <f>BV35*'Workforce costs'!T$9*(1+'Workforce costs'!T$10)*(1+'Workforce costs'!T$11)</f>
        <v>0</v>
      </c>
      <c r="CY35" s="290">
        <f>BW35*'Workforce costs'!U$9*(1+'Workforce costs'!U$10)*(1+'Workforce costs'!U$11)</f>
        <v>0</v>
      </c>
      <c r="CZ35" s="290">
        <f>BX35*'Workforce costs'!V$9*(1+'Workforce costs'!V$10)*(1+'Workforce costs'!V$11)</f>
        <v>0</v>
      </c>
      <c r="DA35" s="290">
        <f>BY35*'Workforce costs'!W$9*(1+'Workforce costs'!W$10)*(1+'Workforce costs'!W$11)</f>
        <v>0</v>
      </c>
      <c r="DB35" s="290">
        <f>BZ35*'Workforce costs'!X$9*(1+'Workforce costs'!X$10)*(1+'Workforce costs'!X$11)</f>
        <v>0</v>
      </c>
      <c r="DC35" s="290">
        <f>CA35*'Workforce costs'!Y$9*(1+'Workforce costs'!Y$10)*(1+'Workforce costs'!Y$11)</f>
        <v>0</v>
      </c>
      <c r="DD35" s="290">
        <f>CB35*'Workforce costs'!Z$9*(1+'Workforce costs'!Z$10)*(1+'Workforce costs'!Z$11)</f>
        <v>0</v>
      </c>
      <c r="DE35" s="290">
        <f>CC35*'Workforce costs'!AA$9*(1+'Workforce costs'!AA$10)*(1+'Workforce costs'!AA$11)</f>
        <v>0</v>
      </c>
      <c r="DF35" s="290">
        <f>CD35*'Workforce costs'!AB$9*(1+'Workforce costs'!AB$10)*(1+'Workforce costs'!AB$11)</f>
        <v>0</v>
      </c>
    </row>
    <row r="36" spans="1:110" x14ac:dyDescent="0.3">
      <c r="A36" s="2" t="str">
        <f>Outputs!$A$4</f>
        <v>Australia</v>
      </c>
      <c r="B36" s="2" t="str">
        <f t="shared" si="3"/>
        <v>Australia 12to17</v>
      </c>
      <c r="C36" s="30">
        <f>VLOOKUP($B36,Populations!$D$15:$H$1920,3,FALSE)</f>
        <v>1959472</v>
      </c>
      <c r="D36" s="255">
        <f>IF(OR($H36="General pop",$H36="Schools",$H36="Workplace",$H36="Skills Training",$H36="Digital Supports"),1,VLOOKUP($B36,Populations!$D$15:$H$1920,5,FALSE))</f>
        <v>1</v>
      </c>
      <c r="E36" s="88">
        <f>VLOOKUP(I36,Epidemiology!$C$10:$H$47,6,FALSE)</f>
        <v>34700</v>
      </c>
      <c r="F36" s="102">
        <f>'Care profiles'!R37</f>
        <v>1</v>
      </c>
      <c r="G36" s="15" t="str">
        <f>'Care profiles'!A37</f>
        <v>12to17</v>
      </c>
      <c r="H36" s="15" t="str">
        <f>'Care profiles'!B37</f>
        <v>Selective</v>
      </c>
      <c r="I36" s="15" t="str">
        <f>'Care profiles'!C37</f>
        <v>Selective_12-17yrs</v>
      </c>
      <c r="J36" s="15" t="str">
        <f>'Care profiles'!D37</f>
        <v>Care profile</v>
      </c>
      <c r="K36" s="15" t="str">
        <f>'Care profiles'!E37</f>
        <v>Individual Peer Support</v>
      </c>
      <c r="L36" s="104">
        <f>'Care profiles'!F37</f>
        <v>7.0000000000000007E-2</v>
      </c>
      <c r="M36" s="15">
        <f>'Care profiles'!G37</f>
        <v>3</v>
      </c>
      <c r="N36" s="15">
        <f>'Care profiles'!H37</f>
        <v>15</v>
      </c>
      <c r="O36" s="15" t="str">
        <f>'Care profiles'!I37</f>
        <v>min</v>
      </c>
      <c r="P36" s="15" t="str">
        <f>'Care profiles'!J37</f>
        <v>Vocationally Qualified - Unspecified</v>
      </c>
      <c r="Q36" s="15" t="str">
        <f>'Care profiles'!K37</f>
        <v>n/a</v>
      </c>
      <c r="R36" s="15" t="str">
        <f>'Care profiles'!M37</f>
        <v>Y</v>
      </c>
      <c r="S36" s="15" t="str">
        <f>'Care profiles'!O37</f>
        <v>Y</v>
      </c>
      <c r="T36" s="15" t="str">
        <f>'Care profiles'!Q37</f>
        <v>N</v>
      </c>
      <c r="U36" s="30">
        <f t="shared" si="4"/>
        <v>679936.78399999999</v>
      </c>
      <c r="V36" s="30">
        <f t="shared" si="5"/>
        <v>47595.57488</v>
      </c>
      <c r="W36" s="30">
        <f>IF(M36="n/a",0,IF(O36="days",V36*M36*(1+(VLOOKUP(K36,'Bed parameters'!$A$9:$G$12,7,FALSE))),V36*M36))</f>
        <v>142786.72464</v>
      </c>
      <c r="X36" s="30">
        <f t="shared" si="6"/>
        <v>35696.68116</v>
      </c>
      <c r="Y36" s="30">
        <f t="shared" si="7"/>
        <v>0</v>
      </c>
      <c r="Z36" s="113">
        <f>_xlfn.IFNA(Y36/((VLOOKUP(K36,'Bed parameters'!$A$9:$G$12,3,FALSE))*(VLOOKUP(K36,'Bed parameters'!$A$9:$G$12,5,FALSE))),0)</f>
        <v>0</v>
      </c>
      <c r="AA36" s="30">
        <f t="shared" si="8"/>
        <v>35696.68116</v>
      </c>
      <c r="AB36" s="30">
        <f>_xlfn.IFNA(IF($O36="days",$Y36*(VLOOKUP($K36,'Bed parameters'!$A$9:$I$12,9,FALSE))*$F36*(VLOOKUP($Q36,'Workforce distribution'!$C$8:$AD$30,AB$7,FALSE)),IF($Q36="n/a",(IF($P36=AB$6,$X36*$F36,0)),$X36*$F36*(VLOOKUP($Q36,'Workforce distribution'!$C$8:$AD$30,AB$7,FALSE)))),0)</f>
        <v>0</v>
      </c>
      <c r="AC36" s="30">
        <f>_xlfn.IFNA(IF($O36="days",$Y36*(VLOOKUP($K36,'Bed parameters'!$A$9:$I$12,9,FALSE))*$F36*(VLOOKUP($Q36,'Workforce distribution'!$C$8:$AD$30,AC$7,FALSE)),IF($Q36="n/a",(IF($P36=AC$6,$X36*$F36,0)),$X36*$F36*(VLOOKUP($Q36,'Workforce distribution'!$C$8:$AD$30,AC$7,FALSE)))),0)</f>
        <v>0</v>
      </c>
      <c r="AD36" s="30">
        <f>_xlfn.IFNA(IF($O36="days",$Y36*(VLOOKUP($K36,'Bed parameters'!$A$9:$I$12,9,FALSE))*$F36*(VLOOKUP($Q36,'Workforce distribution'!$C$8:$AD$30,AD$7,FALSE)),IF($Q36="n/a",(IF($P36=AD$6,$X36*$F36,0)),$X36*$F36*(VLOOKUP($Q36,'Workforce distribution'!$C$8:$AD$30,AD$7,FALSE)))),0)</f>
        <v>0</v>
      </c>
      <c r="AE36" s="30">
        <f>_xlfn.IFNA(IF($O36="days",$Y36*(VLOOKUP($K36,'Bed parameters'!$A$9:$I$12,9,FALSE))*$F36*(VLOOKUP($Q36,'Workforce distribution'!$C$8:$AD$30,AE$7,FALSE)),IF($Q36="n/a",(IF($P36=AE$6,$X36*$F36,0)),$X36*$F36*(VLOOKUP($Q36,'Workforce distribution'!$C$8:$AD$30,AE$7,FALSE)))),0)</f>
        <v>0</v>
      </c>
      <c r="AF36" s="30">
        <f>_xlfn.IFNA(IF($O36="days",$Y36*(VLOOKUP($K36,'Bed parameters'!$A$9:$I$12,9,FALSE))*$F36*(VLOOKUP($Q36,'Workforce distribution'!$C$8:$AD$30,AF$7,FALSE)),IF($Q36="n/a",(IF($P36=AF$6,$X36*$F36,0)),$X36*$F36*(VLOOKUP($Q36,'Workforce distribution'!$C$8:$AD$30,AF$7,FALSE)))),0)</f>
        <v>0</v>
      </c>
      <c r="AG36" s="30">
        <f>_xlfn.IFNA(IF($O36="days",$Y36*(VLOOKUP($K36,'Bed parameters'!$A$9:$I$12,9,FALSE))*$F36*(VLOOKUP($Q36,'Workforce distribution'!$C$8:$AD$30,AG$7,FALSE)),IF($Q36="n/a",(IF($P36=AG$6,$X36*$F36,0)),$X36*$F36*(VLOOKUP($Q36,'Workforce distribution'!$C$8:$AD$30,AG$7,FALSE)))),0)</f>
        <v>0</v>
      </c>
      <c r="AH36" s="30">
        <f>_xlfn.IFNA(IF($O36="days",$Y36*(VLOOKUP($K36,'Bed parameters'!$A$9:$I$12,9,FALSE))*$F36*(VLOOKUP($Q36,'Workforce distribution'!$C$8:$AD$30,AH$7,FALSE)),IF($Q36="n/a",(IF($P36=AH$6,$X36*$F36,0)),$X36*$F36*(VLOOKUP($Q36,'Workforce distribution'!$C$8:$AD$30,AH$7,FALSE)))),0)</f>
        <v>0</v>
      </c>
      <c r="AI36" s="30">
        <f>_xlfn.IFNA(IF($O36="days",$Y36*(VLOOKUP($K36,'Bed parameters'!$A$9:$I$12,9,FALSE))*$F36*(VLOOKUP($Q36,'Workforce distribution'!$C$8:$AD$30,AI$7,FALSE)),IF($Q36="n/a",(IF($P36=AI$6,$X36*$F36,0)),$X36*$F36*(VLOOKUP($Q36,'Workforce distribution'!$C$8:$AD$30,AI$7,FALSE)))),0)</f>
        <v>0</v>
      </c>
      <c r="AJ36" s="30">
        <f>_xlfn.IFNA(IF($O36="days",$Y36*(VLOOKUP($K36,'Bed parameters'!$A$9:$I$12,9,FALSE))*$F36*(VLOOKUP($Q36,'Workforce distribution'!$C$8:$AD$30,AJ$7,FALSE)),IF($Q36="n/a",(IF($P36=AJ$6,$X36*$F36,0)),$X36*$F36*(VLOOKUP($Q36,'Workforce distribution'!$C$8:$AD$30,AJ$7,FALSE)))),0)</f>
        <v>0</v>
      </c>
      <c r="AK36" s="30">
        <f>_xlfn.IFNA(IF($O36="days",$Y36*(VLOOKUP($K36,'Bed parameters'!$A$9:$I$12,9,FALSE))*$F36*(VLOOKUP($Q36,'Workforce distribution'!$C$8:$AD$30,AK$7,FALSE)),IF($Q36="n/a",(IF($P36=AK$6,$X36*$F36,0)),$X36*$F36*(VLOOKUP($Q36,'Workforce distribution'!$C$8:$AD$30,AK$7,FALSE)))),0)</f>
        <v>35696.68116</v>
      </c>
      <c r="AL36" s="30">
        <f>_xlfn.IFNA(IF($O36="days",$Y36*(VLOOKUP($K36,'Bed parameters'!$A$9:$I$12,9,FALSE))*$F36*(VLOOKUP($Q36,'Workforce distribution'!$C$8:$AD$30,AL$7,FALSE)),IF($Q36="n/a",(IF($P36=AL$6,$X36*$F36,0)),$X36*$F36*(VLOOKUP($Q36,'Workforce distribution'!$C$8:$AD$30,AL$7,FALSE)))),0)</f>
        <v>0</v>
      </c>
      <c r="AM36" s="30">
        <f>_xlfn.IFNA(IF($O36="days",$Y36*(VLOOKUP($K36,'Bed parameters'!$A$9:$I$12,9,FALSE))*$F36*(VLOOKUP($Q36,'Workforce distribution'!$C$8:$AD$30,AM$7,FALSE)),IF($Q36="n/a",(IF($P36=AM$6,$X36*$F36,0)),$X36*$F36*(VLOOKUP($Q36,'Workforce distribution'!$C$8:$AD$30,AM$7,FALSE)))),0)</f>
        <v>0</v>
      </c>
      <c r="AN36" s="30">
        <f>_xlfn.IFNA(IF($O36="days",$Y36*(VLOOKUP($K36,'Bed parameters'!$A$9:$I$12,9,FALSE))*$F36*(VLOOKUP($Q36,'Workforce distribution'!$C$8:$AD$30,AN$7,FALSE)),IF($Q36="n/a",(IF($P36=AN$6,$X36*$F36,0)),$X36*$F36*(VLOOKUP($Q36,'Workforce distribution'!$C$8:$AD$30,AN$7,FALSE)))),0)</f>
        <v>0</v>
      </c>
      <c r="AO36" s="30">
        <f>_xlfn.IFNA(IF($O36="days",$Y36*(VLOOKUP($K36,'Bed parameters'!$A$9:$I$12,9,FALSE))*$F36*(VLOOKUP($Q36,'Workforce distribution'!$C$8:$AD$30,AO$7,FALSE)),IF($Q36="n/a",(IF($P36=AO$6,$X36*$F36,0)),$X36*$F36*(VLOOKUP($Q36,'Workforce distribution'!$C$8:$AD$30,AO$7,FALSE)))),0)</f>
        <v>0</v>
      </c>
      <c r="AP36" s="30">
        <f>_xlfn.IFNA(IF($O36="days",$Y36*(VLOOKUP($K36,'Bed parameters'!$A$9:$I$12,9,FALSE))*$F36*(VLOOKUP($Q36,'Workforce distribution'!$C$8:$AD$30,AP$7,FALSE)),IF($Q36="n/a",(IF($P36=AP$6,$X36*$F36,0)),$X36*$F36*(VLOOKUP($Q36,'Workforce distribution'!$C$8:$AD$30,AP$7,FALSE)))),0)</f>
        <v>0</v>
      </c>
      <c r="AQ36" s="30">
        <f>_xlfn.IFNA(IF($O36="days",$Y36*(VLOOKUP($K36,'Bed parameters'!$A$9:$I$12,9,FALSE))*$F36*(VLOOKUP($Q36,'Workforce distribution'!$C$8:$AD$30,AQ$7,FALSE)),IF($Q36="n/a",(IF($P36=AQ$6,$X36*$F36,0)),$X36*$F36*(VLOOKUP($Q36,'Workforce distribution'!$C$8:$AD$30,AQ$7,FALSE)))),0)</f>
        <v>0</v>
      </c>
      <c r="AR36" s="30">
        <f>_xlfn.IFNA(IF($O36="days",$Y36*(VLOOKUP($K36,'Bed parameters'!$A$9:$I$12,9,FALSE))*$F36*(VLOOKUP($Q36,'Workforce distribution'!$C$8:$AD$30,AR$7,FALSE)),IF($Q36="n/a",(IF($P36=AR$6,$X36*$F36,0)),$X36*$F36*(VLOOKUP($Q36,'Workforce distribution'!$C$8:$AD$30,AR$7,FALSE)))),0)</f>
        <v>0</v>
      </c>
      <c r="AS36" s="30">
        <f>_xlfn.IFNA(IF($O36="days",$Y36*(VLOOKUP($K36,'Bed parameters'!$A$9:$I$12,9,FALSE))*$F36*(VLOOKUP($Q36,'Workforce distribution'!$C$8:$AD$30,AS$7,FALSE)),IF($Q36="n/a",(IF($P36=AS$6,$X36*$F36,0)),$X36*$F36*(VLOOKUP($Q36,'Workforce distribution'!$C$8:$AD$30,AS$7,FALSE)))),0)</f>
        <v>0</v>
      </c>
      <c r="AT36" s="30">
        <f>_xlfn.IFNA(IF($O36="days",$Y36*(VLOOKUP($K36,'Bed parameters'!$A$9:$I$12,9,FALSE))*$F36*(VLOOKUP($Q36,'Workforce distribution'!$C$8:$AD$30,AT$7,FALSE)),IF($Q36="n/a",(IF($P36=AT$6,$X36*$F36,0)),$X36*$F36*(VLOOKUP($Q36,'Workforce distribution'!$C$8:$AD$30,AT$7,FALSE)))),0)</f>
        <v>0</v>
      </c>
      <c r="AU36" s="30">
        <f>_xlfn.IFNA(IF($O36="days",$Y36*(VLOOKUP($K36,'Bed parameters'!$A$9:$I$12,9,FALSE))*$F36*(VLOOKUP($Q36,'Workforce distribution'!$C$8:$AD$30,AU$7,FALSE)),IF($Q36="n/a",(IF($P36=AU$6,$X36*$F36,0)),$X36*$F36*(VLOOKUP($Q36,'Workforce distribution'!$C$8:$AD$30,AU$7,FALSE)))),0)</f>
        <v>0</v>
      </c>
      <c r="AV36" s="30">
        <f>_xlfn.IFNA(IF($O36="days",$Y36*(VLOOKUP($K36,'Bed parameters'!$A$9:$I$12,9,FALSE))*$F36*(VLOOKUP($Q36,'Workforce distribution'!$C$8:$AD$30,AV$7,FALSE)),IF($Q36="n/a",(IF($P36=AV$6,$X36*$F36,0)),$X36*$F36*(VLOOKUP($Q36,'Workforce distribution'!$C$8:$AD$30,AV$7,FALSE)))),0)</f>
        <v>0</v>
      </c>
      <c r="AW36" s="30">
        <f>_xlfn.IFNA(IF($O36="days",$Y36*(VLOOKUP($K36,'Bed parameters'!$A$9:$I$12,9,FALSE))*$F36*(VLOOKUP($Q36,'Workforce distribution'!$C$8:$AD$30,AW$7,FALSE)),IF($Q36="n/a",(IF($P36=AW$6,$X36*$F36,0)),$X36*$F36*(VLOOKUP($Q36,'Workforce distribution'!$C$8:$AD$30,AW$7,FALSE)))),0)</f>
        <v>0</v>
      </c>
      <c r="AX36" s="30">
        <f>_xlfn.IFNA(IF($O36="days",$Y36*(VLOOKUP($K36,'Bed parameters'!$A$9:$I$12,9,FALSE))*$F36*(VLOOKUP($Q36,'Workforce distribution'!$C$8:$AD$30,AX$7,FALSE)),IF($Q36="n/a",(IF($P36=AX$6,$X36*$F36,0)),$X36*$F36*(VLOOKUP($Q36,'Workforce distribution'!$C$8:$AD$30,AX$7,FALSE)))),0)</f>
        <v>0</v>
      </c>
      <c r="AY36" s="30">
        <f>_xlfn.IFNA(IF($O36="days",$Y36*(VLOOKUP($K36,'Bed parameters'!$A$9:$I$12,9,FALSE))*$F36*(VLOOKUP($Q36,'Workforce distribution'!$C$8:$AD$30,AY$7,FALSE)),IF($Q36="n/a",(IF($P36=AY$6,$X36*$F36,0)),$X36*$F36*(VLOOKUP($Q36,'Workforce distribution'!$C$8:$AD$30,AY$7,FALSE)))),0)</f>
        <v>0</v>
      </c>
      <c r="AZ36" s="30">
        <f>_xlfn.IFNA(IF($O36="days",$Y36*(VLOOKUP($K36,'Bed parameters'!$A$9:$I$12,9,FALSE))*$F36*(VLOOKUP($Q36,'Workforce distribution'!$C$8:$AD$30,AZ$7,FALSE)),IF($Q36="n/a",(IF($P36=AZ$6,$X36*$F36,0)),$X36*$F36*(VLOOKUP($Q36,'Workforce distribution'!$C$8:$AD$30,AZ$7,FALSE)))),0)</f>
        <v>0</v>
      </c>
      <c r="BA36" s="30">
        <f>_xlfn.IFNA(IF($O36="days",$Y36*(VLOOKUP($K36,'Bed parameters'!$A$9:$I$12,9,FALSE))*$F36*(VLOOKUP($Q36,'Workforce distribution'!$C$8:$AD$30,BA$7,FALSE)),IF($Q36="n/a",(IF($P36=BA$6,$X36*$F36,0)),$X36*$F36*(VLOOKUP($Q36,'Workforce distribution'!$C$8:$AD$30,BA$7,FALSE)))),0)</f>
        <v>0</v>
      </c>
      <c r="BB36" s="30">
        <f>_xlfn.IFNA(IF($O36="days",$Y36*(VLOOKUP($K36,'Bed parameters'!$A$9:$I$12,9,FALSE))*$F36*(VLOOKUP($Q36,'Workforce distribution'!$C$8:$AD$30,BB$7,FALSE)),IF($Q36="n/a",(IF($P36=BB$6,$X36*$F36,0)),$X36*$F36*(VLOOKUP($Q36,'Workforce distribution'!$C$8:$AD$30,BB$7,FALSE)))),0)</f>
        <v>0</v>
      </c>
      <c r="BC36" s="149">
        <f t="shared" si="9"/>
        <v>31.060460203935669</v>
      </c>
      <c r="BD36" s="288">
        <f>IF($Q36="n/a",(IF('Workforce hours'!D$30=0,0,(AB36/'Workforce hours'!D$30))),(IF(VLOOKUP($Q36,'Workforce hours'!$C$8:$AD$30,BD$7,FALSE)=0,0,(AB36/(VLOOKUP($Q36,'Workforce hours'!$C$8:$AD$30,BD$7,FALSE))))))</f>
        <v>0</v>
      </c>
      <c r="BE36" s="288">
        <f>IF($Q36="n/a",(IF('Workforce hours'!E$30=0,0,(AC36/'Workforce hours'!E$30))),(IF(VLOOKUP($Q36,'Workforce hours'!$C$8:$AD$30,BE$7,FALSE)=0,0,(AC36/(VLOOKUP($Q36,'Workforce hours'!$C$8:$AD$30,BE$7,FALSE))))))</f>
        <v>0</v>
      </c>
      <c r="BF36" s="288">
        <f>IF($Q36="n/a",(IF('Workforce hours'!F$30=0,0,(AD36/'Workforce hours'!F$30))),(IF(VLOOKUP($Q36,'Workforce hours'!$C$8:$AD$30,BF$7,FALSE)=0,0,(AD36/(VLOOKUP($Q36,'Workforce hours'!$C$8:$AD$30,BF$7,FALSE))))))</f>
        <v>0</v>
      </c>
      <c r="BG36" s="288">
        <f>IF($Q36="n/a",(IF('Workforce hours'!G$30=0,0,(AE36/'Workforce hours'!G$30))),(IF(VLOOKUP($Q36,'Workforce hours'!$C$8:$AD$30,BG$7,FALSE)=0,0,(AE36/(VLOOKUP($Q36,'Workforce hours'!$C$8:$AD$30,BG$7,FALSE))))))</f>
        <v>0</v>
      </c>
      <c r="BH36" s="288">
        <f>IF($Q36="n/a",(IF('Workforce hours'!H$30=0,0,(AF36/'Workforce hours'!H$30))),(IF(VLOOKUP($Q36,'Workforce hours'!$C$8:$AD$30,BH$7,FALSE)=0,0,(AF36/(VLOOKUP($Q36,'Workforce hours'!$C$8:$AD$30,BH$7,FALSE))))))</f>
        <v>0</v>
      </c>
      <c r="BI36" s="288">
        <f>IF($Q36="n/a",(IF('Workforce hours'!I$30=0,0,(AG36/'Workforce hours'!I$30))),(IF(VLOOKUP($Q36,'Workforce hours'!$C$8:$AD$30,BI$7,FALSE)=0,0,(AG36/(VLOOKUP($Q36,'Workforce hours'!$C$8:$AD$30,BI$7,FALSE))))))</f>
        <v>0</v>
      </c>
      <c r="BJ36" s="288">
        <f>IF($Q36="n/a",(IF('Workforce hours'!J$30=0,0,(AH36/'Workforce hours'!J$30))),(IF(VLOOKUP($Q36,'Workforce hours'!$C$8:$AD$30,BJ$7,FALSE)=0,0,(AH36/(VLOOKUP($Q36,'Workforce hours'!$C$8:$AD$30,BJ$7,FALSE))))))</f>
        <v>0</v>
      </c>
      <c r="BK36" s="288">
        <f>IF($Q36="n/a",(IF('Workforce hours'!K$30=0,0,(AI36/'Workforce hours'!K$30))),(IF(VLOOKUP($Q36,'Workforce hours'!$C$8:$AD$30,BK$7,FALSE)=0,0,(AI36/(VLOOKUP($Q36,'Workforce hours'!$C$8:$AD$30,BK$7,FALSE))))))</f>
        <v>0</v>
      </c>
      <c r="BL36" s="288">
        <f>IF($Q36="n/a",(IF('Workforce hours'!L$30=0,0,(AJ36/'Workforce hours'!L$30))),(IF(VLOOKUP($Q36,'Workforce hours'!$C$8:$AD$30,BL$7,FALSE)=0,0,(AJ36/(VLOOKUP($Q36,'Workforce hours'!$C$8:$AD$30,BL$7,FALSE))))))</f>
        <v>0</v>
      </c>
      <c r="BM36" s="288">
        <f>IF($Q36="n/a",(IF('Workforce hours'!M$30=0,0,(AK36/'Workforce hours'!M$30))),(IF(VLOOKUP($Q36,'Workforce hours'!$C$8:$AD$30,BM$7,FALSE)=0,0,(AK36/(VLOOKUP($Q36,'Workforce hours'!$C$8:$AD$30,BM$7,FALSE))))))</f>
        <v>31.060460203935669</v>
      </c>
      <c r="BN36" s="288">
        <f>IF($Q36="n/a",(IF('Workforce hours'!N$30=0,0,(AL36/'Workforce hours'!N$30))),(IF(VLOOKUP($Q36,'Workforce hours'!$C$8:$AD$30,BN$7,FALSE)=0,0,(AL36/(VLOOKUP($Q36,'Workforce hours'!$C$8:$AD$30,BN$7,FALSE))))))</f>
        <v>0</v>
      </c>
      <c r="BO36" s="288">
        <f>IF($Q36="n/a",(IF('Workforce hours'!O$30=0,0,(AM36/'Workforce hours'!O$30))),(IF(VLOOKUP($Q36,'Workforce hours'!$C$8:$AD$30,BO$7,FALSE)=0,0,(AM36/(VLOOKUP($Q36,'Workforce hours'!$C$8:$AD$30,BO$7,FALSE))))))</f>
        <v>0</v>
      </c>
      <c r="BP36" s="288">
        <f>IF($Q36="n/a",(IF('Workforce hours'!P$30=0,0,(AN36/'Workforce hours'!P$30))),(IF(VLOOKUP($Q36,'Workforce hours'!$C$8:$AD$30,BP$7,FALSE)=0,0,(AN36/(VLOOKUP($Q36,'Workforce hours'!$C$8:$AD$30,BP$7,FALSE))))))</f>
        <v>0</v>
      </c>
      <c r="BQ36" s="288">
        <f>IF($Q36="n/a",(IF('Workforce hours'!Q$30=0,0,(AO36/'Workforce hours'!Q$30))),(IF(VLOOKUP($Q36,'Workforce hours'!$C$8:$AD$30,BQ$7,FALSE)=0,0,(AO36/(VLOOKUP($Q36,'Workforce hours'!$C$8:$AD$30,BQ$7,FALSE))))))</f>
        <v>0</v>
      </c>
      <c r="BR36" s="288">
        <f>IF($Q36="n/a",(IF('Workforce hours'!R$30=0,0,(AP36/'Workforce hours'!R$30))),(IF(VLOOKUP($Q36,'Workforce hours'!$C$8:$AD$30,BR$7,FALSE)=0,0,(AP36/(VLOOKUP($Q36,'Workforce hours'!$C$8:$AD$30,BR$7,FALSE))))))</f>
        <v>0</v>
      </c>
      <c r="BS36" s="288">
        <f>IF($Q36="n/a",(IF('Workforce hours'!S$30=0,0,(AQ36/'Workforce hours'!S$30))),(IF(VLOOKUP($Q36,'Workforce hours'!$C$8:$AD$30,BS$7,FALSE)=0,0,(AQ36/(VLOOKUP($Q36,'Workforce hours'!$C$8:$AD$30,BS$7,FALSE))))))</f>
        <v>0</v>
      </c>
      <c r="BT36" s="288">
        <f>IF($Q36="n/a",(IF('Workforce hours'!T$30=0,0,(AR36/'Workforce hours'!T$30))),(IF(VLOOKUP($Q36,'Workforce hours'!$C$8:$AD$30,BT$7,FALSE)=0,0,(AR36/(VLOOKUP($Q36,'Workforce hours'!$C$8:$AD$30,BT$7,FALSE))))))</f>
        <v>0</v>
      </c>
      <c r="BU36" s="288">
        <f>IF($Q36="n/a",(IF('Workforce hours'!U$30=0,0,(AS36/'Workforce hours'!U$30))),(IF(VLOOKUP($Q36,'Workforce hours'!$C$8:$AD$30,BU$7,FALSE)=0,0,(AS36/(VLOOKUP($Q36,'Workforce hours'!$C$8:$AD$30,BU$7,FALSE))))))</f>
        <v>0</v>
      </c>
      <c r="BV36" s="288">
        <f>IF($Q36="n/a",(IF('Workforce hours'!V$30=0,0,(AT36/'Workforce hours'!V$30))),(IF(VLOOKUP($Q36,'Workforce hours'!$C$8:$AD$30,BV$7,FALSE)=0,0,(AT36/(VLOOKUP($Q36,'Workforce hours'!$C$8:$AD$30,BV$7,FALSE))))))</f>
        <v>0</v>
      </c>
      <c r="BW36" s="288">
        <f>IF($Q36="n/a",(IF('Workforce hours'!W$30=0,0,(AU36/'Workforce hours'!W$30))),(IF(VLOOKUP($Q36,'Workforce hours'!$C$8:$AD$30,BW$7,FALSE)=0,0,(AU36/(VLOOKUP($Q36,'Workforce hours'!$C$8:$AD$30,BW$7,FALSE))))))</f>
        <v>0</v>
      </c>
      <c r="BX36" s="288">
        <f>IF($Q36="n/a",(IF('Workforce hours'!X$30=0,0,(AV36/'Workforce hours'!X$30))),(IF(VLOOKUP($Q36,'Workforce hours'!$C$8:$AD$30,BX$7,FALSE)=0,0,(AV36/(VLOOKUP($Q36,'Workforce hours'!$C$8:$AD$30,BX$7,FALSE))))))</f>
        <v>0</v>
      </c>
      <c r="BY36" s="288">
        <f>IF($Q36="n/a",(IF('Workforce hours'!Y$30=0,0,(AW36/'Workforce hours'!Y$30))),(IF(VLOOKUP($Q36,'Workforce hours'!$C$8:$AD$30,BY$7,FALSE)=0,0,(AW36/(VLOOKUP($Q36,'Workforce hours'!$C$8:$AD$30,BY$7,FALSE))))))</f>
        <v>0</v>
      </c>
      <c r="BZ36" s="288">
        <f>IF($Q36="n/a",(IF('Workforce hours'!Z$30=0,0,(AX36/'Workforce hours'!Z$30))),(IF(VLOOKUP($Q36,'Workforce hours'!$C$8:$AD$30,BZ$7,FALSE)=0,0,(AX36/(VLOOKUP($Q36,'Workforce hours'!$C$8:$AD$30,BZ$7,FALSE))))))</f>
        <v>0</v>
      </c>
      <c r="CA36" s="288">
        <f>IF($Q36="n/a",(IF('Workforce hours'!AA$30=0,0,(AY36/'Workforce hours'!AA$30))),(IF(VLOOKUP($Q36,'Workforce hours'!$C$8:$AD$30,CA$7,FALSE)=0,0,(AY36/(VLOOKUP($Q36,'Workforce hours'!$C$8:$AD$30,CA$7,FALSE))))))</f>
        <v>0</v>
      </c>
      <c r="CB36" s="288">
        <f>IF($Q36="n/a",(IF('Workforce hours'!AB$30=0,0,(AZ36/'Workforce hours'!AB$30))),(IF(VLOOKUP($Q36,'Workforce hours'!$C$8:$AD$30,CB$7,FALSE)=0,0,(AZ36/(VLOOKUP($Q36,'Workforce hours'!$C$8:$AD$30,CB$7,FALSE))))))</f>
        <v>0</v>
      </c>
      <c r="CC36" s="288">
        <f>IF($Q36="n/a",(IF('Workforce hours'!AC$30=0,0,(BA36/'Workforce hours'!AC$30))),(IF(VLOOKUP($Q36,'Workforce hours'!$C$8:$AD$30,CC$7,FALSE)=0,0,(BA36/(VLOOKUP($Q36,'Workforce hours'!$C$8:$AD$30,CC$7,FALSE))))))</f>
        <v>0</v>
      </c>
      <c r="CD36" s="288">
        <f>IF($Q36="n/a",(IF('Workforce hours'!AD$30=0,0,(BB36/'Workforce hours'!AD$30))),(IF(VLOOKUP($Q36,'Workforce hours'!$C$8:$AD$30,CD$7,FALSE)=0,0,(BB36/(VLOOKUP($Q36,'Workforce hours'!$C$8:$AD$30,CD$7,FALSE))))))</f>
        <v>0</v>
      </c>
      <c r="CE36" s="289">
        <f t="shared" si="10"/>
        <v>0</v>
      </c>
      <c r="CF36" s="290">
        <f>BD36*'Workforce costs'!B$9*(1+'Workforce costs'!B$10)*(1+'Workforce costs'!B$11)</f>
        <v>0</v>
      </c>
      <c r="CG36" s="290">
        <f>BE36*'Workforce costs'!C$9*(1+'Workforce costs'!C$10)*(1+'Workforce costs'!C$11)</f>
        <v>0</v>
      </c>
      <c r="CH36" s="290">
        <f>BF36*'Workforce costs'!D$9*(1+'Workforce costs'!D$10)*(1+'Workforce costs'!D$11)</f>
        <v>0</v>
      </c>
      <c r="CI36" s="290">
        <f>BG36*'Workforce costs'!E$9*(1+'Workforce costs'!E$10)*(1+'Workforce costs'!E$11)</f>
        <v>0</v>
      </c>
      <c r="CJ36" s="290">
        <f>BH36*'Workforce costs'!F$9*(1+'Workforce costs'!F$10)*(1+'Workforce costs'!F$11)</f>
        <v>0</v>
      </c>
      <c r="CK36" s="290">
        <f>BI36*'Workforce costs'!G$9*(1+'Workforce costs'!G$10)*(1+'Workforce costs'!G$11)</f>
        <v>0</v>
      </c>
      <c r="CL36" s="290">
        <f>BJ36*'Workforce costs'!H$9*(1+'Workforce costs'!H$10)*(1+'Workforce costs'!H$11)</f>
        <v>0</v>
      </c>
      <c r="CM36" s="290">
        <f>BK36*'Workforce costs'!I$9*(1+'Workforce costs'!I$10)*(1+'Workforce costs'!I$11)</f>
        <v>0</v>
      </c>
      <c r="CN36" s="290">
        <f>BL36*'Workforce costs'!J$9*(1+'Workforce costs'!J$10)*(1+'Workforce costs'!J$11)</f>
        <v>0</v>
      </c>
      <c r="CO36" s="290">
        <f>BM36*'Workforce costs'!K$9*(1+'Workforce costs'!K$10)*(1+'Workforce costs'!K$11)</f>
        <v>0</v>
      </c>
      <c r="CP36" s="290">
        <f>BN36*'Workforce costs'!L$9*(1+'Workforce costs'!L$10)*(1+'Workforce costs'!L$11)</f>
        <v>0</v>
      </c>
      <c r="CQ36" s="290">
        <f>BO36*'Workforce costs'!M$9*(1+'Workforce costs'!M$10)*(1+'Workforce costs'!M$11)</f>
        <v>0</v>
      </c>
      <c r="CR36" s="290">
        <f>BP36*'Workforce costs'!N$9*(1+'Workforce costs'!N$10)*(1+'Workforce costs'!N$11)</f>
        <v>0</v>
      </c>
      <c r="CS36" s="290">
        <f>BQ36*'Workforce costs'!O$9*(1+'Workforce costs'!O$10)*(1+'Workforce costs'!O$11)</f>
        <v>0</v>
      </c>
      <c r="CT36" s="290">
        <f>BR36*'Workforce costs'!P$9*(1+'Workforce costs'!P$10)*(1+'Workforce costs'!P$11)</f>
        <v>0</v>
      </c>
      <c r="CU36" s="290">
        <f>BS36*'Workforce costs'!Q$9*(1+'Workforce costs'!Q$10)*(1+'Workforce costs'!Q$11)</f>
        <v>0</v>
      </c>
      <c r="CV36" s="290">
        <f>BT36*'Workforce costs'!R$9*(1+'Workforce costs'!R$10)*(1+'Workforce costs'!R$11)</f>
        <v>0</v>
      </c>
      <c r="CW36" s="290">
        <f>BU36*'Workforce costs'!S$9*(1+'Workforce costs'!S$10)*(1+'Workforce costs'!S$11)</f>
        <v>0</v>
      </c>
      <c r="CX36" s="290">
        <f>BV36*'Workforce costs'!T$9*(1+'Workforce costs'!T$10)*(1+'Workforce costs'!T$11)</f>
        <v>0</v>
      </c>
      <c r="CY36" s="290">
        <f>BW36*'Workforce costs'!U$9*(1+'Workforce costs'!U$10)*(1+'Workforce costs'!U$11)</f>
        <v>0</v>
      </c>
      <c r="CZ36" s="290">
        <f>BX36*'Workforce costs'!V$9*(1+'Workforce costs'!V$10)*(1+'Workforce costs'!V$11)</f>
        <v>0</v>
      </c>
      <c r="DA36" s="290">
        <f>BY36*'Workforce costs'!W$9*(1+'Workforce costs'!W$10)*(1+'Workforce costs'!W$11)</f>
        <v>0</v>
      </c>
      <c r="DB36" s="290">
        <f>BZ36*'Workforce costs'!X$9*(1+'Workforce costs'!X$10)*(1+'Workforce costs'!X$11)</f>
        <v>0</v>
      </c>
      <c r="DC36" s="290">
        <f>CA36*'Workforce costs'!Y$9*(1+'Workforce costs'!Y$10)*(1+'Workforce costs'!Y$11)</f>
        <v>0</v>
      </c>
      <c r="DD36" s="290">
        <f>CB36*'Workforce costs'!Z$9*(1+'Workforce costs'!Z$10)*(1+'Workforce costs'!Z$11)</f>
        <v>0</v>
      </c>
      <c r="DE36" s="290">
        <f>CC36*'Workforce costs'!AA$9*(1+'Workforce costs'!AA$10)*(1+'Workforce costs'!AA$11)</f>
        <v>0</v>
      </c>
      <c r="DF36" s="290">
        <f>CD36*'Workforce costs'!AB$9*(1+'Workforce costs'!AB$10)*(1+'Workforce costs'!AB$11)</f>
        <v>0</v>
      </c>
    </row>
    <row r="37" spans="1:110" x14ac:dyDescent="0.3">
      <c r="A37" s="2" t="str">
        <f>Outputs!$A$4</f>
        <v>Australia</v>
      </c>
      <c r="B37" s="2" t="str">
        <f t="shared" si="3"/>
        <v>Australia 12to17</v>
      </c>
      <c r="C37" s="30">
        <f>VLOOKUP($B37,Populations!$D$15:$H$1920,3,FALSE)</f>
        <v>1959472</v>
      </c>
      <c r="D37" s="255">
        <f>IF(OR($H37="General pop",$H37="Schools",$H37="Workplace",$H37="Skills Training",$H37="Digital Supports"),1,VLOOKUP($B37,Populations!$D$15:$H$1920,5,FALSE))</f>
        <v>1</v>
      </c>
      <c r="E37" s="88">
        <f>VLOOKUP(I37,Epidemiology!$C$10:$H$47,6,FALSE)</f>
        <v>34700</v>
      </c>
      <c r="F37" s="102">
        <f>'Care profiles'!R38</f>
        <v>0.2</v>
      </c>
      <c r="G37" s="15" t="str">
        <f>'Care profiles'!A38</f>
        <v>12to17</v>
      </c>
      <c r="H37" s="15" t="str">
        <f>'Care profiles'!B38</f>
        <v>Selective</v>
      </c>
      <c r="I37" s="15" t="str">
        <f>'Care profiles'!C38</f>
        <v>Selective_12-17yrs</v>
      </c>
      <c r="J37" s="15" t="str">
        <f>'Care profiles'!D38</f>
        <v>Care profile</v>
      </c>
      <c r="K37" s="15" t="str">
        <f>'Care profiles'!E38</f>
        <v>Group Suicide Prevention Support Services</v>
      </c>
      <c r="L37" s="104">
        <f>'Care profiles'!F38</f>
        <v>0.05</v>
      </c>
      <c r="M37" s="15">
        <f>'Care profiles'!G38</f>
        <v>10</v>
      </c>
      <c r="N37" s="15">
        <f>'Care profiles'!H38</f>
        <v>60</v>
      </c>
      <c r="O37" s="15" t="str">
        <f>'Care profiles'!I38</f>
        <v>min</v>
      </c>
      <c r="P37" s="15" t="str">
        <f>'Care profiles'!J38</f>
        <v>Vocationally Qualified - Unspecified</v>
      </c>
      <c r="Q37" s="15" t="str">
        <f>'Care profiles'!K38</f>
        <v>n/a</v>
      </c>
      <c r="R37" s="15" t="str">
        <f>'Care profiles'!M38</f>
        <v>N</v>
      </c>
      <c r="S37" s="15" t="str">
        <f>'Care profiles'!O38</f>
        <v>N</v>
      </c>
      <c r="T37" s="15" t="str">
        <f>'Care profiles'!Q38</f>
        <v>Y</v>
      </c>
      <c r="U37" s="30">
        <f t="shared" si="4"/>
        <v>679936.78399999999</v>
      </c>
      <c r="V37" s="30">
        <f t="shared" si="5"/>
        <v>33996.839200000002</v>
      </c>
      <c r="W37" s="30">
        <f>IF(M37="n/a",0,IF(O37="days",V37*M37*(1+(VLOOKUP(K37,'Bed parameters'!$A$9:$G$12,7,FALSE))),V37*M37))</f>
        <v>339968.39199999999</v>
      </c>
      <c r="X37" s="30">
        <f t="shared" si="6"/>
        <v>339968.39199999999</v>
      </c>
      <c r="Y37" s="30">
        <f t="shared" si="7"/>
        <v>0</v>
      </c>
      <c r="Z37" s="113">
        <f>_xlfn.IFNA(Y37/((VLOOKUP(K37,'Bed parameters'!$A$9:$G$12,3,FALSE))*(VLOOKUP(K37,'Bed parameters'!$A$9:$G$12,5,FALSE))),0)</f>
        <v>0</v>
      </c>
      <c r="AA37" s="30">
        <f t="shared" si="8"/>
        <v>67993.678400000004</v>
      </c>
      <c r="AB37" s="30">
        <f>_xlfn.IFNA(IF($O37="days",$Y37*(VLOOKUP($K37,'Bed parameters'!$A$9:$I$12,9,FALSE))*$F37*(VLOOKUP($Q37,'Workforce distribution'!$C$8:$AD$30,AB$7,FALSE)),IF($Q37="n/a",(IF($P37=AB$6,$X37*$F37,0)),$X37*$F37*(VLOOKUP($Q37,'Workforce distribution'!$C$8:$AD$30,AB$7,FALSE)))),0)</f>
        <v>0</v>
      </c>
      <c r="AC37" s="30">
        <f>_xlfn.IFNA(IF($O37="days",$Y37*(VLOOKUP($K37,'Bed parameters'!$A$9:$I$12,9,FALSE))*$F37*(VLOOKUP($Q37,'Workforce distribution'!$C$8:$AD$30,AC$7,FALSE)),IF($Q37="n/a",(IF($P37=AC$6,$X37*$F37,0)),$X37*$F37*(VLOOKUP($Q37,'Workforce distribution'!$C$8:$AD$30,AC$7,FALSE)))),0)</f>
        <v>0</v>
      </c>
      <c r="AD37" s="30">
        <f>_xlfn.IFNA(IF($O37="days",$Y37*(VLOOKUP($K37,'Bed parameters'!$A$9:$I$12,9,FALSE))*$F37*(VLOOKUP($Q37,'Workforce distribution'!$C$8:$AD$30,AD$7,FALSE)),IF($Q37="n/a",(IF($P37=AD$6,$X37*$F37,0)),$X37*$F37*(VLOOKUP($Q37,'Workforce distribution'!$C$8:$AD$30,AD$7,FALSE)))),0)</f>
        <v>0</v>
      </c>
      <c r="AE37" s="30">
        <f>_xlfn.IFNA(IF($O37="days",$Y37*(VLOOKUP($K37,'Bed parameters'!$A$9:$I$12,9,FALSE))*$F37*(VLOOKUP($Q37,'Workforce distribution'!$C$8:$AD$30,AE$7,FALSE)),IF($Q37="n/a",(IF($P37=AE$6,$X37*$F37,0)),$X37*$F37*(VLOOKUP($Q37,'Workforce distribution'!$C$8:$AD$30,AE$7,FALSE)))),0)</f>
        <v>0</v>
      </c>
      <c r="AF37" s="30">
        <f>_xlfn.IFNA(IF($O37="days",$Y37*(VLOOKUP($K37,'Bed parameters'!$A$9:$I$12,9,FALSE))*$F37*(VLOOKUP($Q37,'Workforce distribution'!$C$8:$AD$30,AF$7,FALSE)),IF($Q37="n/a",(IF($P37=AF$6,$X37*$F37,0)),$X37*$F37*(VLOOKUP($Q37,'Workforce distribution'!$C$8:$AD$30,AF$7,FALSE)))),0)</f>
        <v>0</v>
      </c>
      <c r="AG37" s="30">
        <f>_xlfn.IFNA(IF($O37="days",$Y37*(VLOOKUP($K37,'Bed parameters'!$A$9:$I$12,9,FALSE))*$F37*(VLOOKUP($Q37,'Workforce distribution'!$C$8:$AD$30,AG$7,FALSE)),IF($Q37="n/a",(IF($P37=AG$6,$X37*$F37,0)),$X37*$F37*(VLOOKUP($Q37,'Workforce distribution'!$C$8:$AD$30,AG$7,FALSE)))),0)</f>
        <v>0</v>
      </c>
      <c r="AH37" s="30">
        <f>_xlfn.IFNA(IF($O37="days",$Y37*(VLOOKUP($K37,'Bed parameters'!$A$9:$I$12,9,FALSE))*$F37*(VLOOKUP($Q37,'Workforce distribution'!$C$8:$AD$30,AH$7,FALSE)),IF($Q37="n/a",(IF($P37=AH$6,$X37*$F37,0)),$X37*$F37*(VLOOKUP($Q37,'Workforce distribution'!$C$8:$AD$30,AH$7,FALSE)))),0)</f>
        <v>0</v>
      </c>
      <c r="AI37" s="30">
        <f>_xlfn.IFNA(IF($O37="days",$Y37*(VLOOKUP($K37,'Bed parameters'!$A$9:$I$12,9,FALSE))*$F37*(VLOOKUP($Q37,'Workforce distribution'!$C$8:$AD$30,AI$7,FALSE)),IF($Q37="n/a",(IF($P37=AI$6,$X37*$F37,0)),$X37*$F37*(VLOOKUP($Q37,'Workforce distribution'!$C$8:$AD$30,AI$7,FALSE)))),0)</f>
        <v>0</v>
      </c>
      <c r="AJ37" s="30">
        <f>_xlfn.IFNA(IF($O37="days",$Y37*(VLOOKUP($K37,'Bed parameters'!$A$9:$I$12,9,FALSE))*$F37*(VLOOKUP($Q37,'Workforce distribution'!$C$8:$AD$30,AJ$7,FALSE)),IF($Q37="n/a",(IF($P37=AJ$6,$X37*$F37,0)),$X37*$F37*(VLOOKUP($Q37,'Workforce distribution'!$C$8:$AD$30,AJ$7,FALSE)))),0)</f>
        <v>0</v>
      </c>
      <c r="AK37" s="30">
        <f>_xlfn.IFNA(IF($O37="days",$Y37*(VLOOKUP($K37,'Bed parameters'!$A$9:$I$12,9,FALSE))*$F37*(VLOOKUP($Q37,'Workforce distribution'!$C$8:$AD$30,AK$7,FALSE)),IF($Q37="n/a",(IF($P37=AK$6,$X37*$F37,0)),$X37*$F37*(VLOOKUP($Q37,'Workforce distribution'!$C$8:$AD$30,AK$7,FALSE)))),0)</f>
        <v>67993.678400000004</v>
      </c>
      <c r="AL37" s="30">
        <f>_xlfn.IFNA(IF($O37="days",$Y37*(VLOOKUP($K37,'Bed parameters'!$A$9:$I$12,9,FALSE))*$F37*(VLOOKUP($Q37,'Workforce distribution'!$C$8:$AD$30,AL$7,FALSE)),IF($Q37="n/a",(IF($P37=AL$6,$X37*$F37,0)),$X37*$F37*(VLOOKUP($Q37,'Workforce distribution'!$C$8:$AD$30,AL$7,FALSE)))),0)</f>
        <v>0</v>
      </c>
      <c r="AM37" s="30">
        <f>_xlfn.IFNA(IF($O37="days",$Y37*(VLOOKUP($K37,'Bed parameters'!$A$9:$I$12,9,FALSE))*$F37*(VLOOKUP($Q37,'Workforce distribution'!$C$8:$AD$30,AM$7,FALSE)),IF($Q37="n/a",(IF($P37=AM$6,$X37*$F37,0)),$X37*$F37*(VLOOKUP($Q37,'Workforce distribution'!$C$8:$AD$30,AM$7,FALSE)))),0)</f>
        <v>0</v>
      </c>
      <c r="AN37" s="30">
        <f>_xlfn.IFNA(IF($O37="days",$Y37*(VLOOKUP($K37,'Bed parameters'!$A$9:$I$12,9,FALSE))*$F37*(VLOOKUP($Q37,'Workforce distribution'!$C$8:$AD$30,AN$7,FALSE)),IF($Q37="n/a",(IF($P37=AN$6,$X37*$F37,0)),$X37*$F37*(VLOOKUP($Q37,'Workforce distribution'!$C$8:$AD$30,AN$7,FALSE)))),0)</f>
        <v>0</v>
      </c>
      <c r="AO37" s="30">
        <f>_xlfn.IFNA(IF($O37="days",$Y37*(VLOOKUP($K37,'Bed parameters'!$A$9:$I$12,9,FALSE))*$F37*(VLOOKUP($Q37,'Workforce distribution'!$C$8:$AD$30,AO$7,FALSE)),IF($Q37="n/a",(IF($P37=AO$6,$X37*$F37,0)),$X37*$F37*(VLOOKUP($Q37,'Workforce distribution'!$C$8:$AD$30,AO$7,FALSE)))),0)</f>
        <v>0</v>
      </c>
      <c r="AP37" s="30">
        <f>_xlfn.IFNA(IF($O37="days",$Y37*(VLOOKUP($K37,'Bed parameters'!$A$9:$I$12,9,FALSE))*$F37*(VLOOKUP($Q37,'Workforce distribution'!$C$8:$AD$30,AP$7,FALSE)),IF($Q37="n/a",(IF($P37=AP$6,$X37*$F37,0)),$X37*$F37*(VLOOKUP($Q37,'Workforce distribution'!$C$8:$AD$30,AP$7,FALSE)))),0)</f>
        <v>0</v>
      </c>
      <c r="AQ37" s="30">
        <f>_xlfn.IFNA(IF($O37="days",$Y37*(VLOOKUP($K37,'Bed parameters'!$A$9:$I$12,9,FALSE))*$F37*(VLOOKUP($Q37,'Workforce distribution'!$C$8:$AD$30,AQ$7,FALSE)),IF($Q37="n/a",(IF($P37=AQ$6,$X37*$F37,0)),$X37*$F37*(VLOOKUP($Q37,'Workforce distribution'!$C$8:$AD$30,AQ$7,FALSE)))),0)</f>
        <v>0</v>
      </c>
      <c r="AR37" s="30">
        <f>_xlfn.IFNA(IF($O37="days",$Y37*(VLOOKUP($K37,'Bed parameters'!$A$9:$I$12,9,FALSE))*$F37*(VLOOKUP($Q37,'Workforce distribution'!$C$8:$AD$30,AR$7,FALSE)),IF($Q37="n/a",(IF($P37=AR$6,$X37*$F37,0)),$X37*$F37*(VLOOKUP($Q37,'Workforce distribution'!$C$8:$AD$30,AR$7,FALSE)))),0)</f>
        <v>0</v>
      </c>
      <c r="AS37" s="30">
        <f>_xlfn.IFNA(IF($O37="days",$Y37*(VLOOKUP($K37,'Bed parameters'!$A$9:$I$12,9,FALSE))*$F37*(VLOOKUP($Q37,'Workforce distribution'!$C$8:$AD$30,AS$7,FALSE)),IF($Q37="n/a",(IF($P37=AS$6,$X37*$F37,0)),$X37*$F37*(VLOOKUP($Q37,'Workforce distribution'!$C$8:$AD$30,AS$7,FALSE)))),0)</f>
        <v>0</v>
      </c>
      <c r="AT37" s="30">
        <f>_xlfn.IFNA(IF($O37="days",$Y37*(VLOOKUP($K37,'Bed parameters'!$A$9:$I$12,9,FALSE))*$F37*(VLOOKUP($Q37,'Workforce distribution'!$C$8:$AD$30,AT$7,FALSE)),IF($Q37="n/a",(IF($P37=AT$6,$X37*$F37,0)),$X37*$F37*(VLOOKUP($Q37,'Workforce distribution'!$C$8:$AD$30,AT$7,FALSE)))),0)</f>
        <v>0</v>
      </c>
      <c r="AU37" s="30">
        <f>_xlfn.IFNA(IF($O37="days",$Y37*(VLOOKUP($K37,'Bed parameters'!$A$9:$I$12,9,FALSE))*$F37*(VLOOKUP($Q37,'Workforce distribution'!$C$8:$AD$30,AU$7,FALSE)),IF($Q37="n/a",(IF($P37=AU$6,$X37*$F37,0)),$X37*$F37*(VLOOKUP($Q37,'Workforce distribution'!$C$8:$AD$30,AU$7,FALSE)))),0)</f>
        <v>0</v>
      </c>
      <c r="AV37" s="30">
        <f>_xlfn.IFNA(IF($O37="days",$Y37*(VLOOKUP($K37,'Bed parameters'!$A$9:$I$12,9,FALSE))*$F37*(VLOOKUP($Q37,'Workforce distribution'!$C$8:$AD$30,AV$7,FALSE)),IF($Q37="n/a",(IF($P37=AV$6,$X37*$F37,0)),$X37*$F37*(VLOOKUP($Q37,'Workforce distribution'!$C$8:$AD$30,AV$7,FALSE)))),0)</f>
        <v>0</v>
      </c>
      <c r="AW37" s="30">
        <f>_xlfn.IFNA(IF($O37="days",$Y37*(VLOOKUP($K37,'Bed parameters'!$A$9:$I$12,9,FALSE))*$F37*(VLOOKUP($Q37,'Workforce distribution'!$C$8:$AD$30,AW$7,FALSE)),IF($Q37="n/a",(IF($P37=AW$6,$X37*$F37,0)),$X37*$F37*(VLOOKUP($Q37,'Workforce distribution'!$C$8:$AD$30,AW$7,FALSE)))),0)</f>
        <v>0</v>
      </c>
      <c r="AX37" s="30">
        <f>_xlfn.IFNA(IF($O37="days",$Y37*(VLOOKUP($K37,'Bed parameters'!$A$9:$I$12,9,FALSE))*$F37*(VLOOKUP($Q37,'Workforce distribution'!$C$8:$AD$30,AX$7,FALSE)),IF($Q37="n/a",(IF($P37=AX$6,$X37*$F37,0)),$X37*$F37*(VLOOKUP($Q37,'Workforce distribution'!$C$8:$AD$30,AX$7,FALSE)))),0)</f>
        <v>0</v>
      </c>
      <c r="AY37" s="30">
        <f>_xlfn.IFNA(IF($O37="days",$Y37*(VLOOKUP($K37,'Bed parameters'!$A$9:$I$12,9,FALSE))*$F37*(VLOOKUP($Q37,'Workforce distribution'!$C$8:$AD$30,AY$7,FALSE)),IF($Q37="n/a",(IF($P37=AY$6,$X37*$F37,0)),$X37*$F37*(VLOOKUP($Q37,'Workforce distribution'!$C$8:$AD$30,AY$7,FALSE)))),0)</f>
        <v>0</v>
      </c>
      <c r="AZ37" s="30">
        <f>_xlfn.IFNA(IF($O37="days",$Y37*(VLOOKUP($K37,'Bed parameters'!$A$9:$I$12,9,FALSE))*$F37*(VLOOKUP($Q37,'Workforce distribution'!$C$8:$AD$30,AZ$7,FALSE)),IF($Q37="n/a",(IF($P37=AZ$6,$X37*$F37,0)),$X37*$F37*(VLOOKUP($Q37,'Workforce distribution'!$C$8:$AD$30,AZ$7,FALSE)))),0)</f>
        <v>0</v>
      </c>
      <c r="BA37" s="30">
        <f>_xlfn.IFNA(IF($O37="days",$Y37*(VLOOKUP($K37,'Bed parameters'!$A$9:$I$12,9,FALSE))*$F37*(VLOOKUP($Q37,'Workforce distribution'!$C$8:$AD$30,BA$7,FALSE)),IF($Q37="n/a",(IF($P37=BA$6,$X37*$F37,0)),$X37*$F37*(VLOOKUP($Q37,'Workforce distribution'!$C$8:$AD$30,BA$7,FALSE)))),0)</f>
        <v>0</v>
      </c>
      <c r="BB37" s="30">
        <f>_xlfn.IFNA(IF($O37="days",$Y37*(VLOOKUP($K37,'Bed parameters'!$A$9:$I$12,9,FALSE))*$F37*(VLOOKUP($Q37,'Workforce distribution'!$C$8:$AD$30,BB$7,FALSE)),IF($Q37="n/a",(IF($P37=BB$6,$X37*$F37,0)),$X37*$F37*(VLOOKUP($Q37,'Workforce distribution'!$C$8:$AD$30,BB$7,FALSE)))),0)</f>
        <v>0</v>
      </c>
      <c r="BC37" s="149">
        <f t="shared" si="9"/>
        <v>59.162781340829852</v>
      </c>
      <c r="BD37" s="288">
        <f>IF($Q37="n/a",(IF('Workforce hours'!D$30=0,0,(AB37/'Workforce hours'!D$30))),(IF(VLOOKUP($Q37,'Workforce hours'!$C$8:$AD$30,BD$7,FALSE)=0,0,(AB37/(VLOOKUP($Q37,'Workforce hours'!$C$8:$AD$30,BD$7,FALSE))))))</f>
        <v>0</v>
      </c>
      <c r="BE37" s="288">
        <f>IF($Q37="n/a",(IF('Workforce hours'!E$30=0,0,(AC37/'Workforce hours'!E$30))),(IF(VLOOKUP($Q37,'Workforce hours'!$C$8:$AD$30,BE$7,FALSE)=0,0,(AC37/(VLOOKUP($Q37,'Workforce hours'!$C$8:$AD$30,BE$7,FALSE))))))</f>
        <v>0</v>
      </c>
      <c r="BF37" s="288">
        <f>IF($Q37="n/a",(IF('Workforce hours'!F$30=0,0,(AD37/'Workforce hours'!F$30))),(IF(VLOOKUP($Q37,'Workforce hours'!$C$8:$AD$30,BF$7,FALSE)=0,0,(AD37/(VLOOKUP($Q37,'Workforce hours'!$C$8:$AD$30,BF$7,FALSE))))))</f>
        <v>0</v>
      </c>
      <c r="BG37" s="288">
        <f>IF($Q37="n/a",(IF('Workforce hours'!G$30=0,0,(AE37/'Workforce hours'!G$30))),(IF(VLOOKUP($Q37,'Workforce hours'!$C$8:$AD$30,BG$7,FALSE)=0,0,(AE37/(VLOOKUP($Q37,'Workforce hours'!$C$8:$AD$30,BG$7,FALSE))))))</f>
        <v>0</v>
      </c>
      <c r="BH37" s="288">
        <f>IF($Q37="n/a",(IF('Workforce hours'!H$30=0,0,(AF37/'Workforce hours'!H$30))),(IF(VLOOKUP($Q37,'Workforce hours'!$C$8:$AD$30,BH$7,FALSE)=0,0,(AF37/(VLOOKUP($Q37,'Workforce hours'!$C$8:$AD$30,BH$7,FALSE))))))</f>
        <v>0</v>
      </c>
      <c r="BI37" s="288">
        <f>IF($Q37="n/a",(IF('Workforce hours'!I$30=0,0,(AG37/'Workforce hours'!I$30))),(IF(VLOOKUP($Q37,'Workforce hours'!$C$8:$AD$30,BI$7,FALSE)=0,0,(AG37/(VLOOKUP($Q37,'Workforce hours'!$C$8:$AD$30,BI$7,FALSE))))))</f>
        <v>0</v>
      </c>
      <c r="BJ37" s="288">
        <f>IF($Q37="n/a",(IF('Workforce hours'!J$30=0,0,(AH37/'Workforce hours'!J$30))),(IF(VLOOKUP($Q37,'Workforce hours'!$C$8:$AD$30,BJ$7,FALSE)=0,0,(AH37/(VLOOKUP($Q37,'Workforce hours'!$C$8:$AD$30,BJ$7,FALSE))))))</f>
        <v>0</v>
      </c>
      <c r="BK37" s="288">
        <f>IF($Q37="n/a",(IF('Workforce hours'!K$30=0,0,(AI37/'Workforce hours'!K$30))),(IF(VLOOKUP($Q37,'Workforce hours'!$C$8:$AD$30,BK$7,FALSE)=0,0,(AI37/(VLOOKUP($Q37,'Workforce hours'!$C$8:$AD$30,BK$7,FALSE))))))</f>
        <v>0</v>
      </c>
      <c r="BL37" s="288">
        <f>IF($Q37="n/a",(IF('Workforce hours'!L$30=0,0,(AJ37/'Workforce hours'!L$30))),(IF(VLOOKUP($Q37,'Workforce hours'!$C$8:$AD$30,BL$7,FALSE)=0,0,(AJ37/(VLOOKUP($Q37,'Workforce hours'!$C$8:$AD$30,BL$7,FALSE))))))</f>
        <v>0</v>
      </c>
      <c r="BM37" s="288">
        <f>IF($Q37="n/a",(IF('Workforce hours'!M$30=0,0,(AK37/'Workforce hours'!M$30))),(IF(VLOOKUP($Q37,'Workforce hours'!$C$8:$AD$30,BM$7,FALSE)=0,0,(AK37/(VLOOKUP($Q37,'Workforce hours'!$C$8:$AD$30,BM$7,FALSE))))))</f>
        <v>59.162781340829852</v>
      </c>
      <c r="BN37" s="288">
        <f>IF($Q37="n/a",(IF('Workforce hours'!N$30=0,0,(AL37/'Workforce hours'!N$30))),(IF(VLOOKUP($Q37,'Workforce hours'!$C$8:$AD$30,BN$7,FALSE)=0,0,(AL37/(VLOOKUP($Q37,'Workforce hours'!$C$8:$AD$30,BN$7,FALSE))))))</f>
        <v>0</v>
      </c>
      <c r="BO37" s="288">
        <f>IF($Q37="n/a",(IF('Workforce hours'!O$30=0,0,(AM37/'Workforce hours'!O$30))),(IF(VLOOKUP($Q37,'Workforce hours'!$C$8:$AD$30,BO$7,FALSE)=0,0,(AM37/(VLOOKUP($Q37,'Workforce hours'!$C$8:$AD$30,BO$7,FALSE))))))</f>
        <v>0</v>
      </c>
      <c r="BP37" s="288">
        <f>IF($Q37="n/a",(IF('Workforce hours'!P$30=0,0,(AN37/'Workforce hours'!P$30))),(IF(VLOOKUP($Q37,'Workforce hours'!$C$8:$AD$30,BP$7,FALSE)=0,0,(AN37/(VLOOKUP($Q37,'Workforce hours'!$C$8:$AD$30,BP$7,FALSE))))))</f>
        <v>0</v>
      </c>
      <c r="BQ37" s="288">
        <f>IF($Q37="n/a",(IF('Workforce hours'!Q$30=0,0,(AO37/'Workforce hours'!Q$30))),(IF(VLOOKUP($Q37,'Workforce hours'!$C$8:$AD$30,BQ$7,FALSE)=0,0,(AO37/(VLOOKUP($Q37,'Workforce hours'!$C$8:$AD$30,BQ$7,FALSE))))))</f>
        <v>0</v>
      </c>
      <c r="BR37" s="288">
        <f>IF($Q37="n/a",(IF('Workforce hours'!R$30=0,0,(AP37/'Workforce hours'!R$30))),(IF(VLOOKUP($Q37,'Workforce hours'!$C$8:$AD$30,BR$7,FALSE)=0,0,(AP37/(VLOOKUP($Q37,'Workforce hours'!$C$8:$AD$30,BR$7,FALSE))))))</f>
        <v>0</v>
      </c>
      <c r="BS37" s="288">
        <f>IF($Q37="n/a",(IF('Workforce hours'!S$30=0,0,(AQ37/'Workforce hours'!S$30))),(IF(VLOOKUP($Q37,'Workforce hours'!$C$8:$AD$30,BS$7,FALSE)=0,0,(AQ37/(VLOOKUP($Q37,'Workforce hours'!$C$8:$AD$30,BS$7,FALSE))))))</f>
        <v>0</v>
      </c>
      <c r="BT37" s="288">
        <f>IF($Q37="n/a",(IF('Workforce hours'!T$30=0,0,(AR37/'Workforce hours'!T$30))),(IF(VLOOKUP($Q37,'Workforce hours'!$C$8:$AD$30,BT$7,FALSE)=0,0,(AR37/(VLOOKUP($Q37,'Workforce hours'!$C$8:$AD$30,BT$7,FALSE))))))</f>
        <v>0</v>
      </c>
      <c r="BU37" s="288">
        <f>IF($Q37="n/a",(IF('Workforce hours'!U$30=0,0,(AS37/'Workforce hours'!U$30))),(IF(VLOOKUP($Q37,'Workforce hours'!$C$8:$AD$30,BU$7,FALSE)=0,0,(AS37/(VLOOKUP($Q37,'Workforce hours'!$C$8:$AD$30,BU$7,FALSE))))))</f>
        <v>0</v>
      </c>
      <c r="BV37" s="288">
        <f>IF($Q37="n/a",(IF('Workforce hours'!V$30=0,0,(AT37/'Workforce hours'!V$30))),(IF(VLOOKUP($Q37,'Workforce hours'!$C$8:$AD$30,BV$7,FALSE)=0,0,(AT37/(VLOOKUP($Q37,'Workforce hours'!$C$8:$AD$30,BV$7,FALSE))))))</f>
        <v>0</v>
      </c>
      <c r="BW37" s="288">
        <f>IF($Q37="n/a",(IF('Workforce hours'!W$30=0,0,(AU37/'Workforce hours'!W$30))),(IF(VLOOKUP($Q37,'Workforce hours'!$C$8:$AD$30,BW$7,FALSE)=0,0,(AU37/(VLOOKUP($Q37,'Workforce hours'!$C$8:$AD$30,BW$7,FALSE))))))</f>
        <v>0</v>
      </c>
      <c r="BX37" s="288">
        <f>IF($Q37="n/a",(IF('Workforce hours'!X$30=0,0,(AV37/'Workforce hours'!X$30))),(IF(VLOOKUP($Q37,'Workforce hours'!$C$8:$AD$30,BX$7,FALSE)=0,0,(AV37/(VLOOKUP($Q37,'Workforce hours'!$C$8:$AD$30,BX$7,FALSE))))))</f>
        <v>0</v>
      </c>
      <c r="BY37" s="288">
        <f>IF($Q37="n/a",(IF('Workforce hours'!Y$30=0,0,(AW37/'Workforce hours'!Y$30))),(IF(VLOOKUP($Q37,'Workforce hours'!$C$8:$AD$30,BY$7,FALSE)=0,0,(AW37/(VLOOKUP($Q37,'Workforce hours'!$C$8:$AD$30,BY$7,FALSE))))))</f>
        <v>0</v>
      </c>
      <c r="BZ37" s="288">
        <f>IF($Q37="n/a",(IF('Workforce hours'!Z$30=0,0,(AX37/'Workforce hours'!Z$30))),(IF(VLOOKUP($Q37,'Workforce hours'!$C$8:$AD$30,BZ$7,FALSE)=0,0,(AX37/(VLOOKUP($Q37,'Workforce hours'!$C$8:$AD$30,BZ$7,FALSE))))))</f>
        <v>0</v>
      </c>
      <c r="CA37" s="288">
        <f>IF($Q37="n/a",(IF('Workforce hours'!AA$30=0,0,(AY37/'Workforce hours'!AA$30))),(IF(VLOOKUP($Q37,'Workforce hours'!$C$8:$AD$30,CA$7,FALSE)=0,0,(AY37/(VLOOKUP($Q37,'Workforce hours'!$C$8:$AD$30,CA$7,FALSE))))))</f>
        <v>0</v>
      </c>
      <c r="CB37" s="288">
        <f>IF($Q37="n/a",(IF('Workforce hours'!AB$30=0,0,(AZ37/'Workforce hours'!AB$30))),(IF(VLOOKUP($Q37,'Workforce hours'!$C$8:$AD$30,CB$7,FALSE)=0,0,(AZ37/(VLOOKUP($Q37,'Workforce hours'!$C$8:$AD$30,CB$7,FALSE))))))</f>
        <v>0</v>
      </c>
      <c r="CC37" s="288">
        <f>IF($Q37="n/a",(IF('Workforce hours'!AC$30=0,0,(BA37/'Workforce hours'!AC$30))),(IF(VLOOKUP($Q37,'Workforce hours'!$C$8:$AD$30,CC$7,FALSE)=0,0,(BA37/(VLOOKUP($Q37,'Workforce hours'!$C$8:$AD$30,CC$7,FALSE))))))</f>
        <v>0</v>
      </c>
      <c r="CD37" s="288">
        <f>IF($Q37="n/a",(IF('Workforce hours'!AD$30=0,0,(BB37/'Workforce hours'!AD$30))),(IF(VLOOKUP($Q37,'Workforce hours'!$C$8:$AD$30,CD$7,FALSE)=0,0,(BB37/(VLOOKUP($Q37,'Workforce hours'!$C$8:$AD$30,CD$7,FALSE))))))</f>
        <v>0</v>
      </c>
      <c r="CE37" s="289">
        <f t="shared" si="10"/>
        <v>0</v>
      </c>
      <c r="CF37" s="290">
        <f>BD37*'Workforce costs'!B$9*(1+'Workforce costs'!B$10)*(1+'Workforce costs'!B$11)</f>
        <v>0</v>
      </c>
      <c r="CG37" s="290">
        <f>BE37*'Workforce costs'!C$9*(1+'Workforce costs'!C$10)*(1+'Workforce costs'!C$11)</f>
        <v>0</v>
      </c>
      <c r="CH37" s="290">
        <f>BF37*'Workforce costs'!D$9*(1+'Workforce costs'!D$10)*(1+'Workforce costs'!D$11)</f>
        <v>0</v>
      </c>
      <c r="CI37" s="290">
        <f>BG37*'Workforce costs'!E$9*(1+'Workforce costs'!E$10)*(1+'Workforce costs'!E$11)</f>
        <v>0</v>
      </c>
      <c r="CJ37" s="290">
        <f>BH37*'Workforce costs'!F$9*(1+'Workforce costs'!F$10)*(1+'Workforce costs'!F$11)</f>
        <v>0</v>
      </c>
      <c r="CK37" s="290">
        <f>BI37*'Workforce costs'!G$9*(1+'Workforce costs'!G$10)*(1+'Workforce costs'!G$11)</f>
        <v>0</v>
      </c>
      <c r="CL37" s="290">
        <f>BJ37*'Workforce costs'!H$9*(1+'Workforce costs'!H$10)*(1+'Workforce costs'!H$11)</f>
        <v>0</v>
      </c>
      <c r="CM37" s="290">
        <f>BK37*'Workforce costs'!I$9*(1+'Workforce costs'!I$10)*(1+'Workforce costs'!I$11)</f>
        <v>0</v>
      </c>
      <c r="CN37" s="290">
        <f>BL37*'Workforce costs'!J$9*(1+'Workforce costs'!J$10)*(1+'Workforce costs'!J$11)</f>
        <v>0</v>
      </c>
      <c r="CO37" s="290">
        <f>BM37*'Workforce costs'!K$9*(1+'Workforce costs'!K$10)*(1+'Workforce costs'!K$11)</f>
        <v>0</v>
      </c>
      <c r="CP37" s="290">
        <f>BN37*'Workforce costs'!L$9*(1+'Workforce costs'!L$10)*(1+'Workforce costs'!L$11)</f>
        <v>0</v>
      </c>
      <c r="CQ37" s="290">
        <f>BO37*'Workforce costs'!M$9*(1+'Workforce costs'!M$10)*(1+'Workforce costs'!M$11)</f>
        <v>0</v>
      </c>
      <c r="CR37" s="290">
        <f>BP37*'Workforce costs'!N$9*(1+'Workforce costs'!N$10)*(1+'Workforce costs'!N$11)</f>
        <v>0</v>
      </c>
      <c r="CS37" s="290">
        <f>BQ37*'Workforce costs'!O$9*(1+'Workforce costs'!O$10)*(1+'Workforce costs'!O$11)</f>
        <v>0</v>
      </c>
      <c r="CT37" s="290">
        <f>BR37*'Workforce costs'!P$9*(1+'Workforce costs'!P$10)*(1+'Workforce costs'!P$11)</f>
        <v>0</v>
      </c>
      <c r="CU37" s="290">
        <f>BS37*'Workforce costs'!Q$9*(1+'Workforce costs'!Q$10)*(1+'Workforce costs'!Q$11)</f>
        <v>0</v>
      </c>
      <c r="CV37" s="290">
        <f>BT37*'Workforce costs'!R$9*(1+'Workforce costs'!R$10)*(1+'Workforce costs'!R$11)</f>
        <v>0</v>
      </c>
      <c r="CW37" s="290">
        <f>BU37*'Workforce costs'!S$9*(1+'Workforce costs'!S$10)*(1+'Workforce costs'!S$11)</f>
        <v>0</v>
      </c>
      <c r="CX37" s="290">
        <f>BV37*'Workforce costs'!T$9*(1+'Workforce costs'!T$10)*(1+'Workforce costs'!T$11)</f>
        <v>0</v>
      </c>
      <c r="CY37" s="290">
        <f>BW37*'Workforce costs'!U$9*(1+'Workforce costs'!U$10)*(1+'Workforce costs'!U$11)</f>
        <v>0</v>
      </c>
      <c r="CZ37" s="290">
        <f>BX37*'Workforce costs'!V$9*(1+'Workforce costs'!V$10)*(1+'Workforce costs'!V$11)</f>
        <v>0</v>
      </c>
      <c r="DA37" s="290">
        <f>BY37*'Workforce costs'!W$9*(1+'Workforce costs'!W$10)*(1+'Workforce costs'!W$11)</f>
        <v>0</v>
      </c>
      <c r="DB37" s="290">
        <f>BZ37*'Workforce costs'!X$9*(1+'Workforce costs'!X$10)*(1+'Workforce costs'!X$11)</f>
        <v>0</v>
      </c>
      <c r="DC37" s="290">
        <f>CA37*'Workforce costs'!Y$9*(1+'Workforce costs'!Y$10)*(1+'Workforce costs'!Y$11)</f>
        <v>0</v>
      </c>
      <c r="DD37" s="290">
        <f>CB37*'Workforce costs'!Z$9*(1+'Workforce costs'!Z$10)*(1+'Workforce costs'!Z$11)</f>
        <v>0</v>
      </c>
      <c r="DE37" s="290">
        <f>CC37*'Workforce costs'!AA$9*(1+'Workforce costs'!AA$10)*(1+'Workforce costs'!AA$11)</f>
        <v>0</v>
      </c>
      <c r="DF37" s="290">
        <f>CD37*'Workforce costs'!AB$9*(1+'Workforce costs'!AB$10)*(1+'Workforce costs'!AB$11)</f>
        <v>0</v>
      </c>
    </row>
    <row r="38" spans="1:110" x14ac:dyDescent="0.3">
      <c r="A38" s="2" t="str">
        <f>Outputs!$A$4</f>
        <v>Australia</v>
      </c>
      <c r="B38" s="2" t="str">
        <f t="shared" si="3"/>
        <v>Australia 12to17</v>
      </c>
      <c r="C38" s="30">
        <f>VLOOKUP($B38,Populations!$D$15:$H$1920,3,FALSE)</f>
        <v>1959472</v>
      </c>
      <c r="D38" s="255">
        <f>IF(OR($H38="General pop",$H38="Schools",$H38="Workplace",$H38="Skills Training",$H38="Digital Supports"),1,VLOOKUP($B38,Populations!$D$15:$H$1920,5,FALSE))</f>
        <v>1</v>
      </c>
      <c r="E38" s="88">
        <f>VLOOKUP(I38,Epidemiology!$C$10:$H$47,6,FALSE)</f>
        <v>34700</v>
      </c>
      <c r="F38" s="102">
        <f>'Care profiles'!R39</f>
        <v>1</v>
      </c>
      <c r="G38" s="15" t="str">
        <f>'Care profiles'!A39</f>
        <v>12to17</v>
      </c>
      <c r="H38" s="15" t="str">
        <f>'Care profiles'!B39</f>
        <v>Selective</v>
      </c>
      <c r="I38" s="15" t="str">
        <f>'Care profiles'!C39</f>
        <v>Selective_12-17yrs</v>
      </c>
      <c r="J38" s="15" t="str">
        <f>'Care profiles'!D39</f>
        <v>Care profile</v>
      </c>
      <c r="K38" s="15" t="str">
        <f>'Care profiles'!E39</f>
        <v>Individual Suicide Prevention Support Services</v>
      </c>
      <c r="L38" s="104">
        <f>'Care profiles'!F39</f>
        <v>0.01</v>
      </c>
      <c r="M38" s="15">
        <f>'Care profiles'!G39</f>
        <v>2</v>
      </c>
      <c r="N38" s="15">
        <f>'Care profiles'!H39</f>
        <v>60</v>
      </c>
      <c r="O38" s="15" t="str">
        <f>'Care profiles'!I39</f>
        <v>min</v>
      </c>
      <c r="P38" s="15" t="str">
        <f>'Care profiles'!J39</f>
        <v>Vocationally Qualified - Unspecified</v>
      </c>
      <c r="Q38" s="15" t="str">
        <f>'Care profiles'!K39</f>
        <v>n/a</v>
      </c>
      <c r="R38" s="15" t="str">
        <f>'Care profiles'!M39</f>
        <v>N</v>
      </c>
      <c r="S38" s="15" t="str">
        <f>'Care profiles'!O39</f>
        <v>N</v>
      </c>
      <c r="T38" s="15" t="str">
        <f>'Care profiles'!Q39</f>
        <v>Y</v>
      </c>
      <c r="U38" s="30">
        <f t="shared" si="4"/>
        <v>679936.78399999999</v>
      </c>
      <c r="V38" s="30">
        <f t="shared" si="5"/>
        <v>6799.3678399999999</v>
      </c>
      <c r="W38" s="30">
        <f>IF(M38="n/a",0,IF(O38="days",V38*M38*(1+(VLOOKUP(K38,'Bed parameters'!$A$9:$G$12,7,FALSE))),V38*M38))</f>
        <v>13598.73568</v>
      </c>
      <c r="X38" s="30">
        <f t="shared" si="6"/>
        <v>13598.73568</v>
      </c>
      <c r="Y38" s="30">
        <f t="shared" si="7"/>
        <v>0</v>
      </c>
      <c r="Z38" s="113">
        <f>_xlfn.IFNA(Y38/((VLOOKUP(K38,'Bed parameters'!$A$9:$G$12,3,FALSE))*(VLOOKUP(K38,'Bed parameters'!$A$9:$G$12,5,FALSE))),0)</f>
        <v>0</v>
      </c>
      <c r="AA38" s="30">
        <f t="shared" si="8"/>
        <v>13598.73568</v>
      </c>
      <c r="AB38" s="30">
        <f>_xlfn.IFNA(IF($O38="days",$Y38*(VLOOKUP($K38,'Bed parameters'!$A$9:$I$12,9,FALSE))*$F38*(VLOOKUP($Q38,'Workforce distribution'!$C$8:$AD$30,AB$7,FALSE)),IF($Q38="n/a",(IF($P38=AB$6,$X38*$F38,0)),$X38*$F38*(VLOOKUP($Q38,'Workforce distribution'!$C$8:$AD$30,AB$7,FALSE)))),0)</f>
        <v>0</v>
      </c>
      <c r="AC38" s="30">
        <f>_xlfn.IFNA(IF($O38="days",$Y38*(VLOOKUP($K38,'Bed parameters'!$A$9:$I$12,9,FALSE))*$F38*(VLOOKUP($Q38,'Workforce distribution'!$C$8:$AD$30,AC$7,FALSE)),IF($Q38="n/a",(IF($P38=AC$6,$X38*$F38,0)),$X38*$F38*(VLOOKUP($Q38,'Workforce distribution'!$C$8:$AD$30,AC$7,FALSE)))),0)</f>
        <v>0</v>
      </c>
      <c r="AD38" s="30">
        <f>_xlfn.IFNA(IF($O38="days",$Y38*(VLOOKUP($K38,'Bed parameters'!$A$9:$I$12,9,FALSE))*$F38*(VLOOKUP($Q38,'Workforce distribution'!$C$8:$AD$30,AD$7,FALSE)),IF($Q38="n/a",(IF($P38=AD$6,$X38*$F38,0)),$X38*$F38*(VLOOKUP($Q38,'Workforce distribution'!$C$8:$AD$30,AD$7,FALSE)))),0)</f>
        <v>0</v>
      </c>
      <c r="AE38" s="30">
        <f>_xlfn.IFNA(IF($O38="days",$Y38*(VLOOKUP($K38,'Bed parameters'!$A$9:$I$12,9,FALSE))*$F38*(VLOOKUP($Q38,'Workforce distribution'!$C$8:$AD$30,AE$7,FALSE)),IF($Q38="n/a",(IF($P38=AE$6,$X38*$F38,0)),$X38*$F38*(VLOOKUP($Q38,'Workforce distribution'!$C$8:$AD$30,AE$7,FALSE)))),0)</f>
        <v>0</v>
      </c>
      <c r="AF38" s="30">
        <f>_xlfn.IFNA(IF($O38="days",$Y38*(VLOOKUP($K38,'Bed parameters'!$A$9:$I$12,9,FALSE))*$F38*(VLOOKUP($Q38,'Workforce distribution'!$C$8:$AD$30,AF$7,FALSE)),IF($Q38="n/a",(IF($P38=AF$6,$X38*$F38,0)),$X38*$F38*(VLOOKUP($Q38,'Workforce distribution'!$C$8:$AD$30,AF$7,FALSE)))),0)</f>
        <v>0</v>
      </c>
      <c r="AG38" s="30">
        <f>_xlfn.IFNA(IF($O38="days",$Y38*(VLOOKUP($K38,'Bed parameters'!$A$9:$I$12,9,FALSE))*$F38*(VLOOKUP($Q38,'Workforce distribution'!$C$8:$AD$30,AG$7,FALSE)),IF($Q38="n/a",(IF($P38=AG$6,$X38*$F38,0)),$X38*$F38*(VLOOKUP($Q38,'Workforce distribution'!$C$8:$AD$30,AG$7,FALSE)))),0)</f>
        <v>0</v>
      </c>
      <c r="AH38" s="30">
        <f>_xlfn.IFNA(IF($O38="days",$Y38*(VLOOKUP($K38,'Bed parameters'!$A$9:$I$12,9,FALSE))*$F38*(VLOOKUP($Q38,'Workforce distribution'!$C$8:$AD$30,AH$7,FALSE)),IF($Q38="n/a",(IF($P38=AH$6,$X38*$F38,0)),$X38*$F38*(VLOOKUP($Q38,'Workforce distribution'!$C$8:$AD$30,AH$7,FALSE)))),0)</f>
        <v>0</v>
      </c>
      <c r="AI38" s="30">
        <f>_xlfn.IFNA(IF($O38="days",$Y38*(VLOOKUP($K38,'Bed parameters'!$A$9:$I$12,9,FALSE))*$F38*(VLOOKUP($Q38,'Workforce distribution'!$C$8:$AD$30,AI$7,FALSE)),IF($Q38="n/a",(IF($P38=AI$6,$X38*$F38,0)),$X38*$F38*(VLOOKUP($Q38,'Workforce distribution'!$C$8:$AD$30,AI$7,FALSE)))),0)</f>
        <v>0</v>
      </c>
      <c r="AJ38" s="30">
        <f>_xlfn.IFNA(IF($O38="days",$Y38*(VLOOKUP($K38,'Bed parameters'!$A$9:$I$12,9,FALSE))*$F38*(VLOOKUP($Q38,'Workforce distribution'!$C$8:$AD$30,AJ$7,FALSE)),IF($Q38="n/a",(IF($P38=AJ$6,$X38*$F38,0)),$X38*$F38*(VLOOKUP($Q38,'Workforce distribution'!$C$8:$AD$30,AJ$7,FALSE)))),0)</f>
        <v>0</v>
      </c>
      <c r="AK38" s="30">
        <f>_xlfn.IFNA(IF($O38="days",$Y38*(VLOOKUP($K38,'Bed parameters'!$A$9:$I$12,9,FALSE))*$F38*(VLOOKUP($Q38,'Workforce distribution'!$C$8:$AD$30,AK$7,FALSE)),IF($Q38="n/a",(IF($P38=AK$6,$X38*$F38,0)),$X38*$F38*(VLOOKUP($Q38,'Workforce distribution'!$C$8:$AD$30,AK$7,FALSE)))),0)</f>
        <v>13598.73568</v>
      </c>
      <c r="AL38" s="30">
        <f>_xlfn.IFNA(IF($O38="days",$Y38*(VLOOKUP($K38,'Bed parameters'!$A$9:$I$12,9,FALSE))*$F38*(VLOOKUP($Q38,'Workforce distribution'!$C$8:$AD$30,AL$7,FALSE)),IF($Q38="n/a",(IF($P38=AL$6,$X38*$F38,0)),$X38*$F38*(VLOOKUP($Q38,'Workforce distribution'!$C$8:$AD$30,AL$7,FALSE)))),0)</f>
        <v>0</v>
      </c>
      <c r="AM38" s="30">
        <f>_xlfn.IFNA(IF($O38="days",$Y38*(VLOOKUP($K38,'Bed parameters'!$A$9:$I$12,9,FALSE))*$F38*(VLOOKUP($Q38,'Workforce distribution'!$C$8:$AD$30,AM$7,FALSE)),IF($Q38="n/a",(IF($P38=AM$6,$X38*$F38,0)),$X38*$F38*(VLOOKUP($Q38,'Workforce distribution'!$C$8:$AD$30,AM$7,FALSE)))),0)</f>
        <v>0</v>
      </c>
      <c r="AN38" s="30">
        <f>_xlfn.IFNA(IF($O38="days",$Y38*(VLOOKUP($K38,'Bed parameters'!$A$9:$I$12,9,FALSE))*$F38*(VLOOKUP($Q38,'Workforce distribution'!$C$8:$AD$30,AN$7,FALSE)),IF($Q38="n/a",(IF($P38=AN$6,$X38*$F38,0)),$X38*$F38*(VLOOKUP($Q38,'Workforce distribution'!$C$8:$AD$30,AN$7,FALSE)))),0)</f>
        <v>0</v>
      </c>
      <c r="AO38" s="30">
        <f>_xlfn.IFNA(IF($O38="days",$Y38*(VLOOKUP($K38,'Bed parameters'!$A$9:$I$12,9,FALSE))*$F38*(VLOOKUP($Q38,'Workforce distribution'!$C$8:$AD$30,AO$7,FALSE)),IF($Q38="n/a",(IF($P38=AO$6,$X38*$F38,0)),$X38*$F38*(VLOOKUP($Q38,'Workforce distribution'!$C$8:$AD$30,AO$7,FALSE)))),0)</f>
        <v>0</v>
      </c>
      <c r="AP38" s="30">
        <f>_xlfn.IFNA(IF($O38="days",$Y38*(VLOOKUP($K38,'Bed parameters'!$A$9:$I$12,9,FALSE))*$F38*(VLOOKUP($Q38,'Workforce distribution'!$C$8:$AD$30,AP$7,FALSE)),IF($Q38="n/a",(IF($P38=AP$6,$X38*$F38,0)),$X38*$F38*(VLOOKUP($Q38,'Workforce distribution'!$C$8:$AD$30,AP$7,FALSE)))),0)</f>
        <v>0</v>
      </c>
      <c r="AQ38" s="30">
        <f>_xlfn.IFNA(IF($O38="days",$Y38*(VLOOKUP($K38,'Bed parameters'!$A$9:$I$12,9,FALSE))*$F38*(VLOOKUP($Q38,'Workforce distribution'!$C$8:$AD$30,AQ$7,FALSE)),IF($Q38="n/a",(IF($P38=AQ$6,$X38*$F38,0)),$X38*$F38*(VLOOKUP($Q38,'Workforce distribution'!$C$8:$AD$30,AQ$7,FALSE)))),0)</f>
        <v>0</v>
      </c>
      <c r="AR38" s="30">
        <f>_xlfn.IFNA(IF($O38="days",$Y38*(VLOOKUP($K38,'Bed parameters'!$A$9:$I$12,9,FALSE))*$F38*(VLOOKUP($Q38,'Workforce distribution'!$C$8:$AD$30,AR$7,FALSE)),IF($Q38="n/a",(IF($P38=AR$6,$X38*$F38,0)),$X38*$F38*(VLOOKUP($Q38,'Workforce distribution'!$C$8:$AD$30,AR$7,FALSE)))),0)</f>
        <v>0</v>
      </c>
      <c r="AS38" s="30">
        <f>_xlfn.IFNA(IF($O38="days",$Y38*(VLOOKUP($K38,'Bed parameters'!$A$9:$I$12,9,FALSE))*$F38*(VLOOKUP($Q38,'Workforce distribution'!$C$8:$AD$30,AS$7,FALSE)),IF($Q38="n/a",(IF($P38=AS$6,$X38*$F38,0)),$X38*$F38*(VLOOKUP($Q38,'Workforce distribution'!$C$8:$AD$30,AS$7,FALSE)))),0)</f>
        <v>0</v>
      </c>
      <c r="AT38" s="30">
        <f>_xlfn.IFNA(IF($O38="days",$Y38*(VLOOKUP($K38,'Bed parameters'!$A$9:$I$12,9,FALSE))*$F38*(VLOOKUP($Q38,'Workforce distribution'!$C$8:$AD$30,AT$7,FALSE)),IF($Q38="n/a",(IF($P38=AT$6,$X38*$F38,0)),$X38*$F38*(VLOOKUP($Q38,'Workforce distribution'!$C$8:$AD$30,AT$7,FALSE)))),0)</f>
        <v>0</v>
      </c>
      <c r="AU38" s="30">
        <f>_xlfn.IFNA(IF($O38="days",$Y38*(VLOOKUP($K38,'Bed parameters'!$A$9:$I$12,9,FALSE))*$F38*(VLOOKUP($Q38,'Workforce distribution'!$C$8:$AD$30,AU$7,FALSE)),IF($Q38="n/a",(IF($P38=AU$6,$X38*$F38,0)),$X38*$F38*(VLOOKUP($Q38,'Workforce distribution'!$C$8:$AD$30,AU$7,FALSE)))),0)</f>
        <v>0</v>
      </c>
      <c r="AV38" s="30">
        <f>_xlfn.IFNA(IF($O38="days",$Y38*(VLOOKUP($K38,'Bed parameters'!$A$9:$I$12,9,FALSE))*$F38*(VLOOKUP($Q38,'Workforce distribution'!$C$8:$AD$30,AV$7,FALSE)),IF($Q38="n/a",(IF($P38=AV$6,$X38*$F38,0)),$X38*$F38*(VLOOKUP($Q38,'Workforce distribution'!$C$8:$AD$30,AV$7,FALSE)))),0)</f>
        <v>0</v>
      </c>
      <c r="AW38" s="30">
        <f>_xlfn.IFNA(IF($O38="days",$Y38*(VLOOKUP($K38,'Bed parameters'!$A$9:$I$12,9,FALSE))*$F38*(VLOOKUP($Q38,'Workforce distribution'!$C$8:$AD$30,AW$7,FALSE)),IF($Q38="n/a",(IF($P38=AW$6,$X38*$F38,0)),$X38*$F38*(VLOOKUP($Q38,'Workforce distribution'!$C$8:$AD$30,AW$7,FALSE)))),0)</f>
        <v>0</v>
      </c>
      <c r="AX38" s="30">
        <f>_xlfn.IFNA(IF($O38="days",$Y38*(VLOOKUP($K38,'Bed parameters'!$A$9:$I$12,9,FALSE))*$F38*(VLOOKUP($Q38,'Workforce distribution'!$C$8:$AD$30,AX$7,FALSE)),IF($Q38="n/a",(IF($P38=AX$6,$X38*$F38,0)),$X38*$F38*(VLOOKUP($Q38,'Workforce distribution'!$C$8:$AD$30,AX$7,FALSE)))),0)</f>
        <v>0</v>
      </c>
      <c r="AY38" s="30">
        <f>_xlfn.IFNA(IF($O38="days",$Y38*(VLOOKUP($K38,'Bed parameters'!$A$9:$I$12,9,FALSE))*$F38*(VLOOKUP($Q38,'Workforce distribution'!$C$8:$AD$30,AY$7,FALSE)),IF($Q38="n/a",(IF($P38=AY$6,$X38*$F38,0)),$X38*$F38*(VLOOKUP($Q38,'Workforce distribution'!$C$8:$AD$30,AY$7,FALSE)))),0)</f>
        <v>0</v>
      </c>
      <c r="AZ38" s="30">
        <f>_xlfn.IFNA(IF($O38="days",$Y38*(VLOOKUP($K38,'Bed parameters'!$A$9:$I$12,9,FALSE))*$F38*(VLOOKUP($Q38,'Workforce distribution'!$C$8:$AD$30,AZ$7,FALSE)),IF($Q38="n/a",(IF($P38=AZ$6,$X38*$F38,0)),$X38*$F38*(VLOOKUP($Q38,'Workforce distribution'!$C$8:$AD$30,AZ$7,FALSE)))),0)</f>
        <v>0</v>
      </c>
      <c r="BA38" s="30">
        <f>_xlfn.IFNA(IF($O38="days",$Y38*(VLOOKUP($K38,'Bed parameters'!$A$9:$I$12,9,FALSE))*$F38*(VLOOKUP($Q38,'Workforce distribution'!$C$8:$AD$30,BA$7,FALSE)),IF($Q38="n/a",(IF($P38=BA$6,$X38*$F38,0)),$X38*$F38*(VLOOKUP($Q38,'Workforce distribution'!$C$8:$AD$30,BA$7,FALSE)))),0)</f>
        <v>0</v>
      </c>
      <c r="BB38" s="30">
        <f>_xlfn.IFNA(IF($O38="days",$Y38*(VLOOKUP($K38,'Bed parameters'!$A$9:$I$12,9,FALSE))*$F38*(VLOOKUP($Q38,'Workforce distribution'!$C$8:$AD$30,BB$7,FALSE)),IF($Q38="n/a",(IF($P38=BB$6,$X38*$F38,0)),$X38*$F38*(VLOOKUP($Q38,'Workforce distribution'!$C$8:$AD$30,BB$7,FALSE)))),0)</f>
        <v>0</v>
      </c>
      <c r="BC38" s="149">
        <f t="shared" si="9"/>
        <v>11.83255626816597</v>
      </c>
      <c r="BD38" s="288">
        <f>IF($Q38="n/a",(IF('Workforce hours'!D$30=0,0,(AB38/'Workforce hours'!D$30))),(IF(VLOOKUP($Q38,'Workforce hours'!$C$8:$AD$30,BD$7,FALSE)=0,0,(AB38/(VLOOKUP($Q38,'Workforce hours'!$C$8:$AD$30,BD$7,FALSE))))))</f>
        <v>0</v>
      </c>
      <c r="BE38" s="288">
        <f>IF($Q38="n/a",(IF('Workforce hours'!E$30=0,0,(AC38/'Workforce hours'!E$30))),(IF(VLOOKUP($Q38,'Workforce hours'!$C$8:$AD$30,BE$7,FALSE)=0,0,(AC38/(VLOOKUP($Q38,'Workforce hours'!$C$8:$AD$30,BE$7,FALSE))))))</f>
        <v>0</v>
      </c>
      <c r="BF38" s="288">
        <f>IF($Q38="n/a",(IF('Workforce hours'!F$30=0,0,(AD38/'Workforce hours'!F$30))),(IF(VLOOKUP($Q38,'Workforce hours'!$C$8:$AD$30,BF$7,FALSE)=0,0,(AD38/(VLOOKUP($Q38,'Workforce hours'!$C$8:$AD$30,BF$7,FALSE))))))</f>
        <v>0</v>
      </c>
      <c r="BG38" s="288">
        <f>IF($Q38="n/a",(IF('Workforce hours'!G$30=0,0,(AE38/'Workforce hours'!G$30))),(IF(VLOOKUP($Q38,'Workforce hours'!$C$8:$AD$30,BG$7,FALSE)=0,0,(AE38/(VLOOKUP($Q38,'Workforce hours'!$C$8:$AD$30,BG$7,FALSE))))))</f>
        <v>0</v>
      </c>
      <c r="BH38" s="288">
        <f>IF($Q38="n/a",(IF('Workforce hours'!H$30=0,0,(AF38/'Workforce hours'!H$30))),(IF(VLOOKUP($Q38,'Workforce hours'!$C$8:$AD$30,BH$7,FALSE)=0,0,(AF38/(VLOOKUP($Q38,'Workforce hours'!$C$8:$AD$30,BH$7,FALSE))))))</f>
        <v>0</v>
      </c>
      <c r="BI38" s="288">
        <f>IF($Q38="n/a",(IF('Workforce hours'!I$30=0,0,(AG38/'Workforce hours'!I$30))),(IF(VLOOKUP($Q38,'Workforce hours'!$C$8:$AD$30,BI$7,FALSE)=0,0,(AG38/(VLOOKUP($Q38,'Workforce hours'!$C$8:$AD$30,BI$7,FALSE))))))</f>
        <v>0</v>
      </c>
      <c r="BJ38" s="288">
        <f>IF($Q38="n/a",(IF('Workforce hours'!J$30=0,0,(AH38/'Workforce hours'!J$30))),(IF(VLOOKUP($Q38,'Workforce hours'!$C$8:$AD$30,BJ$7,FALSE)=0,0,(AH38/(VLOOKUP($Q38,'Workforce hours'!$C$8:$AD$30,BJ$7,FALSE))))))</f>
        <v>0</v>
      </c>
      <c r="BK38" s="288">
        <f>IF($Q38="n/a",(IF('Workforce hours'!K$30=0,0,(AI38/'Workforce hours'!K$30))),(IF(VLOOKUP($Q38,'Workforce hours'!$C$8:$AD$30,BK$7,FALSE)=0,0,(AI38/(VLOOKUP($Q38,'Workforce hours'!$C$8:$AD$30,BK$7,FALSE))))))</f>
        <v>0</v>
      </c>
      <c r="BL38" s="288">
        <f>IF($Q38="n/a",(IF('Workforce hours'!L$30=0,0,(AJ38/'Workforce hours'!L$30))),(IF(VLOOKUP($Q38,'Workforce hours'!$C$8:$AD$30,BL$7,FALSE)=0,0,(AJ38/(VLOOKUP($Q38,'Workforce hours'!$C$8:$AD$30,BL$7,FALSE))))))</f>
        <v>0</v>
      </c>
      <c r="BM38" s="288">
        <f>IF($Q38="n/a",(IF('Workforce hours'!M$30=0,0,(AK38/'Workforce hours'!M$30))),(IF(VLOOKUP($Q38,'Workforce hours'!$C$8:$AD$30,BM$7,FALSE)=0,0,(AK38/(VLOOKUP($Q38,'Workforce hours'!$C$8:$AD$30,BM$7,FALSE))))))</f>
        <v>11.83255626816597</v>
      </c>
      <c r="BN38" s="288">
        <f>IF($Q38="n/a",(IF('Workforce hours'!N$30=0,0,(AL38/'Workforce hours'!N$30))),(IF(VLOOKUP($Q38,'Workforce hours'!$C$8:$AD$30,BN$7,FALSE)=0,0,(AL38/(VLOOKUP($Q38,'Workforce hours'!$C$8:$AD$30,BN$7,FALSE))))))</f>
        <v>0</v>
      </c>
      <c r="BO38" s="288">
        <f>IF($Q38="n/a",(IF('Workforce hours'!O$30=0,0,(AM38/'Workforce hours'!O$30))),(IF(VLOOKUP($Q38,'Workforce hours'!$C$8:$AD$30,BO$7,FALSE)=0,0,(AM38/(VLOOKUP($Q38,'Workforce hours'!$C$8:$AD$30,BO$7,FALSE))))))</f>
        <v>0</v>
      </c>
      <c r="BP38" s="288">
        <f>IF($Q38="n/a",(IF('Workforce hours'!P$30=0,0,(AN38/'Workforce hours'!P$30))),(IF(VLOOKUP($Q38,'Workforce hours'!$C$8:$AD$30,BP$7,FALSE)=0,0,(AN38/(VLOOKUP($Q38,'Workforce hours'!$C$8:$AD$30,BP$7,FALSE))))))</f>
        <v>0</v>
      </c>
      <c r="BQ38" s="288">
        <f>IF($Q38="n/a",(IF('Workforce hours'!Q$30=0,0,(AO38/'Workforce hours'!Q$30))),(IF(VLOOKUP($Q38,'Workforce hours'!$C$8:$AD$30,BQ$7,FALSE)=0,0,(AO38/(VLOOKUP($Q38,'Workforce hours'!$C$8:$AD$30,BQ$7,FALSE))))))</f>
        <v>0</v>
      </c>
      <c r="BR38" s="288">
        <f>IF($Q38="n/a",(IF('Workforce hours'!R$30=0,0,(AP38/'Workforce hours'!R$30))),(IF(VLOOKUP($Q38,'Workforce hours'!$C$8:$AD$30,BR$7,FALSE)=0,0,(AP38/(VLOOKUP($Q38,'Workforce hours'!$C$8:$AD$30,BR$7,FALSE))))))</f>
        <v>0</v>
      </c>
      <c r="BS38" s="288">
        <f>IF($Q38="n/a",(IF('Workforce hours'!S$30=0,0,(AQ38/'Workforce hours'!S$30))),(IF(VLOOKUP($Q38,'Workforce hours'!$C$8:$AD$30,BS$7,FALSE)=0,0,(AQ38/(VLOOKUP($Q38,'Workforce hours'!$C$8:$AD$30,BS$7,FALSE))))))</f>
        <v>0</v>
      </c>
      <c r="BT38" s="288">
        <f>IF($Q38="n/a",(IF('Workforce hours'!T$30=0,0,(AR38/'Workforce hours'!T$30))),(IF(VLOOKUP($Q38,'Workforce hours'!$C$8:$AD$30,BT$7,FALSE)=0,0,(AR38/(VLOOKUP($Q38,'Workforce hours'!$C$8:$AD$30,BT$7,FALSE))))))</f>
        <v>0</v>
      </c>
      <c r="BU38" s="288">
        <f>IF($Q38="n/a",(IF('Workforce hours'!U$30=0,0,(AS38/'Workforce hours'!U$30))),(IF(VLOOKUP($Q38,'Workforce hours'!$C$8:$AD$30,BU$7,FALSE)=0,0,(AS38/(VLOOKUP($Q38,'Workforce hours'!$C$8:$AD$30,BU$7,FALSE))))))</f>
        <v>0</v>
      </c>
      <c r="BV38" s="288">
        <f>IF($Q38="n/a",(IF('Workforce hours'!V$30=0,0,(AT38/'Workforce hours'!V$30))),(IF(VLOOKUP($Q38,'Workforce hours'!$C$8:$AD$30,BV$7,FALSE)=0,0,(AT38/(VLOOKUP($Q38,'Workforce hours'!$C$8:$AD$30,BV$7,FALSE))))))</f>
        <v>0</v>
      </c>
      <c r="BW38" s="288">
        <f>IF($Q38="n/a",(IF('Workforce hours'!W$30=0,0,(AU38/'Workforce hours'!W$30))),(IF(VLOOKUP($Q38,'Workforce hours'!$C$8:$AD$30,BW$7,FALSE)=0,0,(AU38/(VLOOKUP($Q38,'Workforce hours'!$C$8:$AD$30,BW$7,FALSE))))))</f>
        <v>0</v>
      </c>
      <c r="BX38" s="288">
        <f>IF($Q38="n/a",(IF('Workforce hours'!X$30=0,0,(AV38/'Workforce hours'!X$30))),(IF(VLOOKUP($Q38,'Workforce hours'!$C$8:$AD$30,BX$7,FALSE)=0,0,(AV38/(VLOOKUP($Q38,'Workforce hours'!$C$8:$AD$30,BX$7,FALSE))))))</f>
        <v>0</v>
      </c>
      <c r="BY38" s="288">
        <f>IF($Q38="n/a",(IF('Workforce hours'!Y$30=0,0,(AW38/'Workforce hours'!Y$30))),(IF(VLOOKUP($Q38,'Workforce hours'!$C$8:$AD$30,BY$7,FALSE)=0,0,(AW38/(VLOOKUP($Q38,'Workforce hours'!$C$8:$AD$30,BY$7,FALSE))))))</f>
        <v>0</v>
      </c>
      <c r="BZ38" s="288">
        <f>IF($Q38="n/a",(IF('Workforce hours'!Z$30=0,0,(AX38/'Workforce hours'!Z$30))),(IF(VLOOKUP($Q38,'Workforce hours'!$C$8:$AD$30,BZ$7,FALSE)=0,0,(AX38/(VLOOKUP($Q38,'Workforce hours'!$C$8:$AD$30,BZ$7,FALSE))))))</f>
        <v>0</v>
      </c>
      <c r="CA38" s="288">
        <f>IF($Q38="n/a",(IF('Workforce hours'!AA$30=0,0,(AY38/'Workforce hours'!AA$30))),(IF(VLOOKUP($Q38,'Workforce hours'!$C$8:$AD$30,CA$7,FALSE)=0,0,(AY38/(VLOOKUP($Q38,'Workforce hours'!$C$8:$AD$30,CA$7,FALSE))))))</f>
        <v>0</v>
      </c>
      <c r="CB38" s="288">
        <f>IF($Q38="n/a",(IF('Workforce hours'!AB$30=0,0,(AZ38/'Workforce hours'!AB$30))),(IF(VLOOKUP($Q38,'Workforce hours'!$C$8:$AD$30,CB$7,FALSE)=0,0,(AZ38/(VLOOKUP($Q38,'Workforce hours'!$C$8:$AD$30,CB$7,FALSE))))))</f>
        <v>0</v>
      </c>
      <c r="CC38" s="288">
        <f>IF($Q38="n/a",(IF('Workforce hours'!AC$30=0,0,(BA38/'Workforce hours'!AC$30))),(IF(VLOOKUP($Q38,'Workforce hours'!$C$8:$AD$30,CC$7,FALSE)=0,0,(BA38/(VLOOKUP($Q38,'Workforce hours'!$C$8:$AD$30,CC$7,FALSE))))))</f>
        <v>0</v>
      </c>
      <c r="CD38" s="288">
        <f>IF($Q38="n/a",(IF('Workforce hours'!AD$30=0,0,(BB38/'Workforce hours'!AD$30))),(IF(VLOOKUP($Q38,'Workforce hours'!$C$8:$AD$30,CD$7,FALSE)=0,0,(BB38/(VLOOKUP($Q38,'Workforce hours'!$C$8:$AD$30,CD$7,FALSE))))))</f>
        <v>0</v>
      </c>
      <c r="CE38" s="289">
        <f t="shared" si="10"/>
        <v>0</v>
      </c>
      <c r="CF38" s="290">
        <f>BD38*'Workforce costs'!B$9*(1+'Workforce costs'!B$10)*(1+'Workforce costs'!B$11)</f>
        <v>0</v>
      </c>
      <c r="CG38" s="290">
        <f>BE38*'Workforce costs'!C$9*(1+'Workforce costs'!C$10)*(1+'Workforce costs'!C$11)</f>
        <v>0</v>
      </c>
      <c r="CH38" s="290">
        <f>BF38*'Workforce costs'!D$9*(1+'Workforce costs'!D$10)*(1+'Workforce costs'!D$11)</f>
        <v>0</v>
      </c>
      <c r="CI38" s="290">
        <f>BG38*'Workforce costs'!E$9*(1+'Workforce costs'!E$10)*(1+'Workforce costs'!E$11)</f>
        <v>0</v>
      </c>
      <c r="CJ38" s="290">
        <f>BH38*'Workforce costs'!F$9*(1+'Workforce costs'!F$10)*(1+'Workforce costs'!F$11)</f>
        <v>0</v>
      </c>
      <c r="CK38" s="290">
        <f>BI38*'Workforce costs'!G$9*(1+'Workforce costs'!G$10)*(1+'Workforce costs'!G$11)</f>
        <v>0</v>
      </c>
      <c r="CL38" s="290">
        <f>BJ38*'Workforce costs'!H$9*(1+'Workforce costs'!H$10)*(1+'Workforce costs'!H$11)</f>
        <v>0</v>
      </c>
      <c r="CM38" s="290">
        <f>BK38*'Workforce costs'!I$9*(1+'Workforce costs'!I$10)*(1+'Workforce costs'!I$11)</f>
        <v>0</v>
      </c>
      <c r="CN38" s="290">
        <f>BL38*'Workforce costs'!J$9*(1+'Workforce costs'!J$10)*(1+'Workforce costs'!J$11)</f>
        <v>0</v>
      </c>
      <c r="CO38" s="290">
        <f>BM38*'Workforce costs'!K$9*(1+'Workforce costs'!K$10)*(1+'Workforce costs'!K$11)</f>
        <v>0</v>
      </c>
      <c r="CP38" s="290">
        <f>BN38*'Workforce costs'!L$9*(1+'Workforce costs'!L$10)*(1+'Workforce costs'!L$11)</f>
        <v>0</v>
      </c>
      <c r="CQ38" s="290">
        <f>BO38*'Workforce costs'!M$9*(1+'Workforce costs'!M$10)*(1+'Workforce costs'!M$11)</f>
        <v>0</v>
      </c>
      <c r="CR38" s="290">
        <f>BP38*'Workforce costs'!N$9*(1+'Workforce costs'!N$10)*(1+'Workforce costs'!N$11)</f>
        <v>0</v>
      </c>
      <c r="CS38" s="290">
        <f>BQ38*'Workforce costs'!O$9*(1+'Workforce costs'!O$10)*(1+'Workforce costs'!O$11)</f>
        <v>0</v>
      </c>
      <c r="CT38" s="290">
        <f>BR38*'Workforce costs'!P$9*(1+'Workforce costs'!P$10)*(1+'Workforce costs'!P$11)</f>
        <v>0</v>
      </c>
      <c r="CU38" s="290">
        <f>BS38*'Workforce costs'!Q$9*(1+'Workforce costs'!Q$10)*(1+'Workforce costs'!Q$11)</f>
        <v>0</v>
      </c>
      <c r="CV38" s="290">
        <f>BT38*'Workforce costs'!R$9*(1+'Workforce costs'!R$10)*(1+'Workforce costs'!R$11)</f>
        <v>0</v>
      </c>
      <c r="CW38" s="290">
        <f>BU38*'Workforce costs'!S$9*(1+'Workforce costs'!S$10)*(1+'Workforce costs'!S$11)</f>
        <v>0</v>
      </c>
      <c r="CX38" s="290">
        <f>BV38*'Workforce costs'!T$9*(1+'Workforce costs'!T$10)*(1+'Workforce costs'!T$11)</f>
        <v>0</v>
      </c>
      <c r="CY38" s="290">
        <f>BW38*'Workforce costs'!U$9*(1+'Workforce costs'!U$10)*(1+'Workforce costs'!U$11)</f>
        <v>0</v>
      </c>
      <c r="CZ38" s="290">
        <f>BX38*'Workforce costs'!V$9*(1+'Workforce costs'!V$10)*(1+'Workforce costs'!V$11)</f>
        <v>0</v>
      </c>
      <c r="DA38" s="290">
        <f>BY38*'Workforce costs'!W$9*(1+'Workforce costs'!W$10)*(1+'Workforce costs'!W$11)</f>
        <v>0</v>
      </c>
      <c r="DB38" s="290">
        <f>BZ38*'Workforce costs'!X$9*(1+'Workforce costs'!X$10)*(1+'Workforce costs'!X$11)</f>
        <v>0</v>
      </c>
      <c r="DC38" s="290">
        <f>CA38*'Workforce costs'!Y$9*(1+'Workforce costs'!Y$10)*(1+'Workforce costs'!Y$11)</f>
        <v>0</v>
      </c>
      <c r="DD38" s="290">
        <f>CB38*'Workforce costs'!Z$9*(1+'Workforce costs'!Z$10)*(1+'Workforce costs'!Z$11)</f>
        <v>0</v>
      </c>
      <c r="DE38" s="290">
        <f>CC38*'Workforce costs'!AA$9*(1+'Workforce costs'!AA$10)*(1+'Workforce costs'!AA$11)</f>
        <v>0</v>
      </c>
      <c r="DF38" s="290">
        <f>CD38*'Workforce costs'!AB$9*(1+'Workforce costs'!AB$10)*(1+'Workforce costs'!AB$11)</f>
        <v>0</v>
      </c>
    </row>
    <row r="39" spans="1:110" x14ac:dyDescent="0.3">
      <c r="A39" s="2" t="str">
        <f>Outputs!$A$4</f>
        <v>Australia</v>
      </c>
      <c r="B39" s="2" t="str">
        <f t="shared" si="3"/>
        <v>Australia 12to17</v>
      </c>
      <c r="C39" s="30">
        <f>VLOOKUP($B39,Populations!$D$15:$H$1920,3,FALSE)</f>
        <v>1959472</v>
      </c>
      <c r="D39" s="255">
        <f>IF(OR($H39="General pop",$H39="Schools",$H39="Workplace",$H39="Skills Training",$H39="Digital Supports"),1,VLOOKUP($B39,Populations!$D$15:$H$1920,5,FALSE))</f>
        <v>1</v>
      </c>
      <c r="E39" s="88">
        <f>VLOOKUP(I39,Epidemiology!$C$10:$H$47,6,FALSE)</f>
        <v>34700</v>
      </c>
      <c r="F39" s="102">
        <f>'Care profiles'!R40</f>
        <v>0.1</v>
      </c>
      <c r="G39" s="15" t="str">
        <f>'Care profiles'!A40</f>
        <v>12to17</v>
      </c>
      <c r="H39" s="15" t="str">
        <f>'Care profiles'!B40</f>
        <v>Selective</v>
      </c>
      <c r="I39" s="15" t="str">
        <f>'Care profiles'!C40</f>
        <v>Selective_12-17yrs</v>
      </c>
      <c r="J39" s="15" t="str">
        <f>'Care profiles'!D40</f>
        <v>Care profile</v>
      </c>
      <c r="K39" s="15" t="str">
        <f>'Care profiles'!E40</f>
        <v>Psychoeducation and Community-Building – Selective Individuals</v>
      </c>
      <c r="L39" s="104">
        <f>'Care profiles'!F40</f>
        <v>0.05</v>
      </c>
      <c r="M39" s="15">
        <f>'Care profiles'!G40</f>
        <v>1</v>
      </c>
      <c r="N39" s="15">
        <f>'Care profiles'!H40</f>
        <v>45</v>
      </c>
      <c r="O39" s="15" t="str">
        <f>'Care profiles'!I40</f>
        <v>min</v>
      </c>
      <c r="P39" s="15" t="str">
        <f>'Care profiles'!J40</f>
        <v>Training Facilitator</v>
      </c>
      <c r="Q39" s="15" t="str">
        <f>'Care profiles'!K40</f>
        <v>n/a</v>
      </c>
      <c r="R39" s="15" t="str">
        <f>'Care profiles'!M40</f>
        <v>N</v>
      </c>
      <c r="S39" s="15" t="str">
        <f>'Care profiles'!O40</f>
        <v>N</v>
      </c>
      <c r="T39" s="15" t="str">
        <f>'Care profiles'!Q40</f>
        <v>Y</v>
      </c>
      <c r="U39" s="30">
        <f t="shared" si="4"/>
        <v>679936.78399999999</v>
      </c>
      <c r="V39" s="30">
        <f t="shared" si="5"/>
        <v>33996.839200000002</v>
      </c>
      <c r="W39" s="30">
        <f>IF(M39="n/a",0,IF(O39="days",V39*M39*(1+(VLOOKUP(K39,'Bed parameters'!$A$9:$G$12,7,FALSE))),V39*M39))</f>
        <v>33996.839200000002</v>
      </c>
      <c r="X39" s="30">
        <f t="shared" si="6"/>
        <v>25497.629400000002</v>
      </c>
      <c r="Y39" s="30">
        <f t="shared" si="7"/>
        <v>0</v>
      </c>
      <c r="Z39" s="113">
        <f>_xlfn.IFNA(Y39/((VLOOKUP(K39,'Bed parameters'!$A$9:$G$12,3,FALSE))*(VLOOKUP(K39,'Bed parameters'!$A$9:$G$12,5,FALSE))),0)</f>
        <v>0</v>
      </c>
      <c r="AA39" s="30">
        <f t="shared" si="8"/>
        <v>2549.7629400000005</v>
      </c>
      <c r="AB39" s="30">
        <f>_xlfn.IFNA(IF($O39="days",$Y39*(VLOOKUP($K39,'Bed parameters'!$A$9:$I$12,9,FALSE))*$F39*(VLOOKUP($Q39,'Workforce distribution'!$C$8:$AD$30,AB$7,FALSE)),IF($Q39="n/a",(IF($P39=AB$6,$X39*$F39,0)),$X39*$F39*(VLOOKUP($Q39,'Workforce distribution'!$C$8:$AD$30,AB$7,FALSE)))),0)</f>
        <v>0</v>
      </c>
      <c r="AC39" s="30">
        <f>_xlfn.IFNA(IF($O39="days",$Y39*(VLOOKUP($K39,'Bed parameters'!$A$9:$I$12,9,FALSE))*$F39*(VLOOKUP($Q39,'Workforce distribution'!$C$8:$AD$30,AC$7,FALSE)),IF($Q39="n/a",(IF($P39=AC$6,$X39*$F39,0)),$X39*$F39*(VLOOKUP($Q39,'Workforce distribution'!$C$8:$AD$30,AC$7,FALSE)))),0)</f>
        <v>0</v>
      </c>
      <c r="AD39" s="30">
        <f>_xlfn.IFNA(IF($O39="days",$Y39*(VLOOKUP($K39,'Bed parameters'!$A$9:$I$12,9,FALSE))*$F39*(VLOOKUP($Q39,'Workforce distribution'!$C$8:$AD$30,AD$7,FALSE)),IF($Q39="n/a",(IF($P39=AD$6,$X39*$F39,0)),$X39*$F39*(VLOOKUP($Q39,'Workforce distribution'!$C$8:$AD$30,AD$7,FALSE)))),0)</f>
        <v>2549.7629400000005</v>
      </c>
      <c r="AE39" s="30">
        <f>_xlfn.IFNA(IF($O39="days",$Y39*(VLOOKUP($K39,'Bed parameters'!$A$9:$I$12,9,FALSE))*$F39*(VLOOKUP($Q39,'Workforce distribution'!$C$8:$AD$30,AE$7,FALSE)),IF($Q39="n/a",(IF($P39=AE$6,$X39*$F39,0)),$X39*$F39*(VLOOKUP($Q39,'Workforce distribution'!$C$8:$AD$30,AE$7,FALSE)))),0)</f>
        <v>0</v>
      </c>
      <c r="AF39" s="30">
        <f>_xlfn.IFNA(IF($O39="days",$Y39*(VLOOKUP($K39,'Bed parameters'!$A$9:$I$12,9,FALSE))*$F39*(VLOOKUP($Q39,'Workforce distribution'!$C$8:$AD$30,AF$7,FALSE)),IF($Q39="n/a",(IF($P39=AF$6,$X39*$F39,0)),$X39*$F39*(VLOOKUP($Q39,'Workforce distribution'!$C$8:$AD$30,AF$7,FALSE)))),0)</f>
        <v>0</v>
      </c>
      <c r="AG39" s="30">
        <f>_xlfn.IFNA(IF($O39="days",$Y39*(VLOOKUP($K39,'Bed parameters'!$A$9:$I$12,9,FALSE))*$F39*(VLOOKUP($Q39,'Workforce distribution'!$C$8:$AD$30,AG$7,FALSE)),IF($Q39="n/a",(IF($P39=AG$6,$X39*$F39,0)),$X39*$F39*(VLOOKUP($Q39,'Workforce distribution'!$C$8:$AD$30,AG$7,FALSE)))),0)</f>
        <v>0</v>
      </c>
      <c r="AH39" s="30">
        <f>_xlfn.IFNA(IF($O39="days",$Y39*(VLOOKUP($K39,'Bed parameters'!$A$9:$I$12,9,FALSE))*$F39*(VLOOKUP($Q39,'Workforce distribution'!$C$8:$AD$30,AH$7,FALSE)),IF($Q39="n/a",(IF($P39=AH$6,$X39*$F39,0)),$X39*$F39*(VLOOKUP($Q39,'Workforce distribution'!$C$8:$AD$30,AH$7,FALSE)))),0)</f>
        <v>0</v>
      </c>
      <c r="AI39" s="30">
        <f>_xlfn.IFNA(IF($O39="days",$Y39*(VLOOKUP($K39,'Bed parameters'!$A$9:$I$12,9,FALSE))*$F39*(VLOOKUP($Q39,'Workforce distribution'!$C$8:$AD$30,AI$7,FALSE)),IF($Q39="n/a",(IF($P39=AI$6,$X39*$F39,0)),$X39*$F39*(VLOOKUP($Q39,'Workforce distribution'!$C$8:$AD$30,AI$7,FALSE)))),0)</f>
        <v>0</v>
      </c>
      <c r="AJ39" s="30">
        <f>_xlfn.IFNA(IF($O39="days",$Y39*(VLOOKUP($K39,'Bed parameters'!$A$9:$I$12,9,FALSE))*$F39*(VLOOKUP($Q39,'Workforce distribution'!$C$8:$AD$30,AJ$7,FALSE)),IF($Q39="n/a",(IF($P39=AJ$6,$X39*$F39,0)),$X39*$F39*(VLOOKUP($Q39,'Workforce distribution'!$C$8:$AD$30,AJ$7,FALSE)))),0)</f>
        <v>0</v>
      </c>
      <c r="AK39" s="30">
        <f>_xlfn.IFNA(IF($O39="days",$Y39*(VLOOKUP($K39,'Bed parameters'!$A$9:$I$12,9,FALSE))*$F39*(VLOOKUP($Q39,'Workforce distribution'!$C$8:$AD$30,AK$7,FALSE)),IF($Q39="n/a",(IF($P39=AK$6,$X39*$F39,0)),$X39*$F39*(VLOOKUP($Q39,'Workforce distribution'!$C$8:$AD$30,AK$7,FALSE)))),0)</f>
        <v>0</v>
      </c>
      <c r="AL39" s="30">
        <f>_xlfn.IFNA(IF($O39="days",$Y39*(VLOOKUP($K39,'Bed parameters'!$A$9:$I$12,9,FALSE))*$F39*(VLOOKUP($Q39,'Workforce distribution'!$C$8:$AD$30,AL$7,FALSE)),IF($Q39="n/a",(IF($P39=AL$6,$X39*$F39,0)),$X39*$F39*(VLOOKUP($Q39,'Workforce distribution'!$C$8:$AD$30,AL$7,FALSE)))),0)</f>
        <v>0</v>
      </c>
      <c r="AM39" s="30">
        <f>_xlfn.IFNA(IF($O39="days",$Y39*(VLOOKUP($K39,'Bed parameters'!$A$9:$I$12,9,FALSE))*$F39*(VLOOKUP($Q39,'Workforce distribution'!$C$8:$AD$30,AM$7,FALSE)),IF($Q39="n/a",(IF($P39=AM$6,$X39*$F39,0)),$X39*$F39*(VLOOKUP($Q39,'Workforce distribution'!$C$8:$AD$30,AM$7,FALSE)))),0)</f>
        <v>0</v>
      </c>
      <c r="AN39" s="30">
        <f>_xlfn.IFNA(IF($O39="days",$Y39*(VLOOKUP($K39,'Bed parameters'!$A$9:$I$12,9,FALSE))*$F39*(VLOOKUP($Q39,'Workforce distribution'!$C$8:$AD$30,AN$7,FALSE)),IF($Q39="n/a",(IF($P39=AN$6,$X39*$F39,0)),$X39*$F39*(VLOOKUP($Q39,'Workforce distribution'!$C$8:$AD$30,AN$7,FALSE)))),0)</f>
        <v>0</v>
      </c>
      <c r="AO39" s="30">
        <f>_xlfn.IFNA(IF($O39="days",$Y39*(VLOOKUP($K39,'Bed parameters'!$A$9:$I$12,9,FALSE))*$F39*(VLOOKUP($Q39,'Workforce distribution'!$C$8:$AD$30,AO$7,FALSE)),IF($Q39="n/a",(IF($P39=AO$6,$X39*$F39,0)),$X39*$F39*(VLOOKUP($Q39,'Workforce distribution'!$C$8:$AD$30,AO$7,FALSE)))),0)</f>
        <v>0</v>
      </c>
      <c r="AP39" s="30">
        <f>_xlfn.IFNA(IF($O39="days",$Y39*(VLOOKUP($K39,'Bed parameters'!$A$9:$I$12,9,FALSE))*$F39*(VLOOKUP($Q39,'Workforce distribution'!$C$8:$AD$30,AP$7,FALSE)),IF($Q39="n/a",(IF($P39=AP$6,$X39*$F39,0)),$X39*$F39*(VLOOKUP($Q39,'Workforce distribution'!$C$8:$AD$30,AP$7,FALSE)))),0)</f>
        <v>0</v>
      </c>
      <c r="AQ39" s="30">
        <f>_xlfn.IFNA(IF($O39="days",$Y39*(VLOOKUP($K39,'Bed parameters'!$A$9:$I$12,9,FALSE))*$F39*(VLOOKUP($Q39,'Workforce distribution'!$C$8:$AD$30,AQ$7,FALSE)),IF($Q39="n/a",(IF($P39=AQ$6,$X39*$F39,0)),$X39*$F39*(VLOOKUP($Q39,'Workforce distribution'!$C$8:$AD$30,AQ$7,FALSE)))),0)</f>
        <v>0</v>
      </c>
      <c r="AR39" s="30">
        <f>_xlfn.IFNA(IF($O39="days",$Y39*(VLOOKUP($K39,'Bed parameters'!$A$9:$I$12,9,FALSE))*$F39*(VLOOKUP($Q39,'Workforce distribution'!$C$8:$AD$30,AR$7,FALSE)),IF($Q39="n/a",(IF($P39=AR$6,$X39*$F39,0)),$X39*$F39*(VLOOKUP($Q39,'Workforce distribution'!$C$8:$AD$30,AR$7,FALSE)))),0)</f>
        <v>0</v>
      </c>
      <c r="AS39" s="30">
        <f>_xlfn.IFNA(IF($O39="days",$Y39*(VLOOKUP($K39,'Bed parameters'!$A$9:$I$12,9,FALSE))*$F39*(VLOOKUP($Q39,'Workforce distribution'!$C$8:$AD$30,AS$7,FALSE)),IF($Q39="n/a",(IF($P39=AS$6,$X39*$F39,0)),$X39*$F39*(VLOOKUP($Q39,'Workforce distribution'!$C$8:$AD$30,AS$7,FALSE)))),0)</f>
        <v>0</v>
      </c>
      <c r="AT39" s="30">
        <f>_xlfn.IFNA(IF($O39="days",$Y39*(VLOOKUP($K39,'Bed parameters'!$A$9:$I$12,9,FALSE))*$F39*(VLOOKUP($Q39,'Workforce distribution'!$C$8:$AD$30,AT$7,FALSE)),IF($Q39="n/a",(IF($P39=AT$6,$X39*$F39,0)),$X39*$F39*(VLOOKUP($Q39,'Workforce distribution'!$C$8:$AD$30,AT$7,FALSE)))),0)</f>
        <v>0</v>
      </c>
      <c r="AU39" s="30">
        <f>_xlfn.IFNA(IF($O39="days",$Y39*(VLOOKUP($K39,'Bed parameters'!$A$9:$I$12,9,FALSE))*$F39*(VLOOKUP($Q39,'Workforce distribution'!$C$8:$AD$30,AU$7,FALSE)),IF($Q39="n/a",(IF($P39=AU$6,$X39*$F39,0)),$X39*$F39*(VLOOKUP($Q39,'Workforce distribution'!$C$8:$AD$30,AU$7,FALSE)))),0)</f>
        <v>0</v>
      </c>
      <c r="AV39" s="30">
        <f>_xlfn.IFNA(IF($O39="days",$Y39*(VLOOKUP($K39,'Bed parameters'!$A$9:$I$12,9,FALSE))*$F39*(VLOOKUP($Q39,'Workforce distribution'!$C$8:$AD$30,AV$7,FALSE)),IF($Q39="n/a",(IF($P39=AV$6,$X39*$F39,0)),$X39*$F39*(VLOOKUP($Q39,'Workforce distribution'!$C$8:$AD$30,AV$7,FALSE)))),0)</f>
        <v>0</v>
      </c>
      <c r="AW39" s="30">
        <f>_xlfn.IFNA(IF($O39="days",$Y39*(VLOOKUP($K39,'Bed parameters'!$A$9:$I$12,9,FALSE))*$F39*(VLOOKUP($Q39,'Workforce distribution'!$C$8:$AD$30,AW$7,FALSE)),IF($Q39="n/a",(IF($P39=AW$6,$X39*$F39,0)),$X39*$F39*(VLOOKUP($Q39,'Workforce distribution'!$C$8:$AD$30,AW$7,FALSE)))),0)</f>
        <v>0</v>
      </c>
      <c r="AX39" s="30">
        <f>_xlfn.IFNA(IF($O39="days",$Y39*(VLOOKUP($K39,'Bed parameters'!$A$9:$I$12,9,FALSE))*$F39*(VLOOKUP($Q39,'Workforce distribution'!$C$8:$AD$30,AX$7,FALSE)),IF($Q39="n/a",(IF($P39=AX$6,$X39*$F39,0)),$X39*$F39*(VLOOKUP($Q39,'Workforce distribution'!$C$8:$AD$30,AX$7,FALSE)))),0)</f>
        <v>0</v>
      </c>
      <c r="AY39" s="30">
        <f>_xlfn.IFNA(IF($O39="days",$Y39*(VLOOKUP($K39,'Bed parameters'!$A$9:$I$12,9,FALSE))*$F39*(VLOOKUP($Q39,'Workforce distribution'!$C$8:$AD$30,AY$7,FALSE)),IF($Q39="n/a",(IF($P39=AY$6,$X39*$F39,0)),$X39*$F39*(VLOOKUP($Q39,'Workforce distribution'!$C$8:$AD$30,AY$7,FALSE)))),0)</f>
        <v>0</v>
      </c>
      <c r="AZ39" s="30">
        <f>_xlfn.IFNA(IF($O39="days",$Y39*(VLOOKUP($K39,'Bed parameters'!$A$9:$I$12,9,FALSE))*$F39*(VLOOKUP($Q39,'Workforce distribution'!$C$8:$AD$30,AZ$7,FALSE)),IF($Q39="n/a",(IF($P39=AZ$6,$X39*$F39,0)),$X39*$F39*(VLOOKUP($Q39,'Workforce distribution'!$C$8:$AD$30,AZ$7,FALSE)))),0)</f>
        <v>0</v>
      </c>
      <c r="BA39" s="30">
        <f>_xlfn.IFNA(IF($O39="days",$Y39*(VLOOKUP($K39,'Bed parameters'!$A$9:$I$12,9,FALSE))*$F39*(VLOOKUP($Q39,'Workforce distribution'!$C$8:$AD$30,BA$7,FALSE)),IF($Q39="n/a",(IF($P39=BA$6,$X39*$F39,0)),$X39*$F39*(VLOOKUP($Q39,'Workforce distribution'!$C$8:$AD$30,BA$7,FALSE)))),0)</f>
        <v>0</v>
      </c>
      <c r="BB39" s="30">
        <f>_xlfn.IFNA(IF($O39="days",$Y39*(VLOOKUP($K39,'Bed parameters'!$A$9:$I$12,9,FALSE))*$F39*(VLOOKUP($Q39,'Workforce distribution'!$C$8:$AD$30,BB$7,FALSE)),IF($Q39="n/a",(IF($P39=BB$6,$X39*$F39,0)),$X39*$F39*(VLOOKUP($Q39,'Workforce distribution'!$C$8:$AD$30,BB$7,FALSE)))),0)</f>
        <v>0</v>
      </c>
      <c r="BC39" s="149">
        <f t="shared" si="9"/>
        <v>2.5497629400000004</v>
      </c>
      <c r="BD39" s="288">
        <f>IF($Q39="n/a",(IF('Workforce hours'!D$30=0,0,(AB39/'Workforce hours'!D$30))),(IF(VLOOKUP($Q39,'Workforce hours'!$C$8:$AD$30,BD$7,FALSE)=0,0,(AB39/(VLOOKUP($Q39,'Workforce hours'!$C$8:$AD$30,BD$7,FALSE))))))</f>
        <v>0</v>
      </c>
      <c r="BE39" s="288">
        <f>IF($Q39="n/a",(IF('Workforce hours'!E$30=0,0,(AC39/'Workforce hours'!E$30))),(IF(VLOOKUP($Q39,'Workforce hours'!$C$8:$AD$30,BE$7,FALSE)=0,0,(AC39/(VLOOKUP($Q39,'Workforce hours'!$C$8:$AD$30,BE$7,FALSE))))))</f>
        <v>0</v>
      </c>
      <c r="BF39" s="288">
        <f>IF($Q39="n/a",(IF('Workforce hours'!F$30=0,0,(AD39/'Workforce hours'!F$30))),(IF(VLOOKUP($Q39,'Workforce hours'!$C$8:$AD$30,BF$7,FALSE)=0,0,(AD39/(VLOOKUP($Q39,'Workforce hours'!$C$8:$AD$30,BF$7,FALSE))))))</f>
        <v>2.5497629400000004</v>
      </c>
      <c r="BG39" s="288">
        <f>IF($Q39="n/a",(IF('Workforce hours'!G$30=0,0,(AE39/'Workforce hours'!G$30))),(IF(VLOOKUP($Q39,'Workforce hours'!$C$8:$AD$30,BG$7,FALSE)=0,0,(AE39/(VLOOKUP($Q39,'Workforce hours'!$C$8:$AD$30,BG$7,FALSE))))))</f>
        <v>0</v>
      </c>
      <c r="BH39" s="288">
        <f>IF($Q39="n/a",(IF('Workforce hours'!H$30=0,0,(AF39/'Workforce hours'!H$30))),(IF(VLOOKUP($Q39,'Workforce hours'!$C$8:$AD$30,BH$7,FALSE)=0,0,(AF39/(VLOOKUP($Q39,'Workforce hours'!$C$8:$AD$30,BH$7,FALSE))))))</f>
        <v>0</v>
      </c>
      <c r="BI39" s="288">
        <f>IF($Q39="n/a",(IF('Workforce hours'!I$30=0,0,(AG39/'Workforce hours'!I$30))),(IF(VLOOKUP($Q39,'Workforce hours'!$C$8:$AD$30,BI$7,FALSE)=0,0,(AG39/(VLOOKUP($Q39,'Workforce hours'!$C$8:$AD$30,BI$7,FALSE))))))</f>
        <v>0</v>
      </c>
      <c r="BJ39" s="288">
        <f>IF($Q39="n/a",(IF('Workforce hours'!J$30=0,0,(AH39/'Workforce hours'!J$30))),(IF(VLOOKUP($Q39,'Workforce hours'!$C$8:$AD$30,BJ$7,FALSE)=0,0,(AH39/(VLOOKUP($Q39,'Workforce hours'!$C$8:$AD$30,BJ$7,FALSE))))))</f>
        <v>0</v>
      </c>
      <c r="BK39" s="288">
        <f>IF($Q39="n/a",(IF('Workforce hours'!K$30=0,0,(AI39/'Workforce hours'!K$30))),(IF(VLOOKUP($Q39,'Workforce hours'!$C$8:$AD$30,BK$7,FALSE)=0,0,(AI39/(VLOOKUP($Q39,'Workforce hours'!$C$8:$AD$30,BK$7,FALSE))))))</f>
        <v>0</v>
      </c>
      <c r="BL39" s="288">
        <f>IF($Q39="n/a",(IF('Workforce hours'!L$30=0,0,(AJ39/'Workforce hours'!L$30))),(IF(VLOOKUP($Q39,'Workforce hours'!$C$8:$AD$30,BL$7,FALSE)=0,0,(AJ39/(VLOOKUP($Q39,'Workforce hours'!$C$8:$AD$30,BL$7,FALSE))))))</f>
        <v>0</v>
      </c>
      <c r="BM39" s="288">
        <f>IF($Q39="n/a",(IF('Workforce hours'!M$30=0,0,(AK39/'Workforce hours'!M$30))),(IF(VLOOKUP($Q39,'Workforce hours'!$C$8:$AD$30,BM$7,FALSE)=0,0,(AK39/(VLOOKUP($Q39,'Workforce hours'!$C$8:$AD$30,BM$7,FALSE))))))</f>
        <v>0</v>
      </c>
      <c r="BN39" s="288">
        <f>IF($Q39="n/a",(IF('Workforce hours'!N$30=0,0,(AL39/'Workforce hours'!N$30))),(IF(VLOOKUP($Q39,'Workforce hours'!$C$8:$AD$30,BN$7,FALSE)=0,0,(AL39/(VLOOKUP($Q39,'Workforce hours'!$C$8:$AD$30,BN$7,FALSE))))))</f>
        <v>0</v>
      </c>
      <c r="BO39" s="288">
        <f>IF($Q39="n/a",(IF('Workforce hours'!O$30=0,0,(AM39/'Workforce hours'!O$30))),(IF(VLOOKUP($Q39,'Workforce hours'!$C$8:$AD$30,BO$7,FALSE)=0,0,(AM39/(VLOOKUP($Q39,'Workforce hours'!$C$8:$AD$30,BO$7,FALSE))))))</f>
        <v>0</v>
      </c>
      <c r="BP39" s="288">
        <f>IF($Q39="n/a",(IF('Workforce hours'!P$30=0,0,(AN39/'Workforce hours'!P$30))),(IF(VLOOKUP($Q39,'Workforce hours'!$C$8:$AD$30,BP$7,FALSE)=0,0,(AN39/(VLOOKUP($Q39,'Workforce hours'!$C$8:$AD$30,BP$7,FALSE))))))</f>
        <v>0</v>
      </c>
      <c r="BQ39" s="288">
        <f>IF($Q39="n/a",(IF('Workforce hours'!Q$30=0,0,(AO39/'Workforce hours'!Q$30))),(IF(VLOOKUP($Q39,'Workforce hours'!$C$8:$AD$30,BQ$7,FALSE)=0,0,(AO39/(VLOOKUP($Q39,'Workforce hours'!$C$8:$AD$30,BQ$7,FALSE))))))</f>
        <v>0</v>
      </c>
      <c r="BR39" s="288">
        <f>IF($Q39="n/a",(IF('Workforce hours'!R$30=0,0,(AP39/'Workforce hours'!R$30))),(IF(VLOOKUP($Q39,'Workforce hours'!$C$8:$AD$30,BR$7,FALSE)=0,0,(AP39/(VLOOKUP($Q39,'Workforce hours'!$C$8:$AD$30,BR$7,FALSE))))))</f>
        <v>0</v>
      </c>
      <c r="BS39" s="288">
        <f>IF($Q39="n/a",(IF('Workforce hours'!S$30=0,0,(AQ39/'Workforce hours'!S$30))),(IF(VLOOKUP($Q39,'Workforce hours'!$C$8:$AD$30,BS$7,FALSE)=0,0,(AQ39/(VLOOKUP($Q39,'Workforce hours'!$C$8:$AD$30,BS$7,FALSE))))))</f>
        <v>0</v>
      </c>
      <c r="BT39" s="288">
        <f>IF($Q39="n/a",(IF('Workforce hours'!T$30=0,0,(AR39/'Workforce hours'!T$30))),(IF(VLOOKUP($Q39,'Workforce hours'!$C$8:$AD$30,BT$7,FALSE)=0,0,(AR39/(VLOOKUP($Q39,'Workforce hours'!$C$8:$AD$30,BT$7,FALSE))))))</f>
        <v>0</v>
      </c>
      <c r="BU39" s="288">
        <f>IF($Q39="n/a",(IF('Workforce hours'!U$30=0,0,(AS39/'Workforce hours'!U$30))),(IF(VLOOKUP($Q39,'Workforce hours'!$C$8:$AD$30,BU$7,FALSE)=0,0,(AS39/(VLOOKUP($Q39,'Workforce hours'!$C$8:$AD$30,BU$7,FALSE))))))</f>
        <v>0</v>
      </c>
      <c r="BV39" s="288">
        <f>IF($Q39="n/a",(IF('Workforce hours'!V$30=0,0,(AT39/'Workforce hours'!V$30))),(IF(VLOOKUP($Q39,'Workforce hours'!$C$8:$AD$30,BV$7,FALSE)=0,0,(AT39/(VLOOKUP($Q39,'Workforce hours'!$C$8:$AD$30,BV$7,FALSE))))))</f>
        <v>0</v>
      </c>
      <c r="BW39" s="288">
        <f>IF($Q39="n/a",(IF('Workforce hours'!W$30=0,0,(AU39/'Workforce hours'!W$30))),(IF(VLOOKUP($Q39,'Workforce hours'!$C$8:$AD$30,BW$7,FALSE)=0,0,(AU39/(VLOOKUP($Q39,'Workforce hours'!$C$8:$AD$30,BW$7,FALSE))))))</f>
        <v>0</v>
      </c>
      <c r="BX39" s="288">
        <f>IF($Q39="n/a",(IF('Workforce hours'!X$30=0,0,(AV39/'Workforce hours'!X$30))),(IF(VLOOKUP($Q39,'Workforce hours'!$C$8:$AD$30,BX$7,FALSE)=0,0,(AV39/(VLOOKUP($Q39,'Workforce hours'!$C$8:$AD$30,BX$7,FALSE))))))</f>
        <v>0</v>
      </c>
      <c r="BY39" s="288">
        <f>IF($Q39="n/a",(IF('Workforce hours'!Y$30=0,0,(AW39/'Workforce hours'!Y$30))),(IF(VLOOKUP($Q39,'Workforce hours'!$C$8:$AD$30,BY$7,FALSE)=0,0,(AW39/(VLOOKUP($Q39,'Workforce hours'!$C$8:$AD$30,BY$7,FALSE))))))</f>
        <v>0</v>
      </c>
      <c r="BZ39" s="288">
        <f>IF($Q39="n/a",(IF('Workforce hours'!Z$30=0,0,(AX39/'Workforce hours'!Z$30))),(IF(VLOOKUP($Q39,'Workforce hours'!$C$8:$AD$30,BZ$7,FALSE)=0,0,(AX39/(VLOOKUP($Q39,'Workforce hours'!$C$8:$AD$30,BZ$7,FALSE))))))</f>
        <v>0</v>
      </c>
      <c r="CA39" s="288">
        <f>IF($Q39="n/a",(IF('Workforce hours'!AA$30=0,0,(AY39/'Workforce hours'!AA$30))),(IF(VLOOKUP($Q39,'Workforce hours'!$C$8:$AD$30,CA$7,FALSE)=0,0,(AY39/(VLOOKUP($Q39,'Workforce hours'!$C$8:$AD$30,CA$7,FALSE))))))</f>
        <v>0</v>
      </c>
      <c r="CB39" s="288">
        <f>IF($Q39="n/a",(IF('Workforce hours'!AB$30=0,0,(AZ39/'Workforce hours'!AB$30))),(IF(VLOOKUP($Q39,'Workforce hours'!$C$8:$AD$30,CB$7,FALSE)=0,0,(AZ39/(VLOOKUP($Q39,'Workforce hours'!$C$8:$AD$30,CB$7,FALSE))))))</f>
        <v>0</v>
      </c>
      <c r="CC39" s="288">
        <f>IF($Q39="n/a",(IF('Workforce hours'!AC$30=0,0,(BA39/'Workforce hours'!AC$30))),(IF(VLOOKUP($Q39,'Workforce hours'!$C$8:$AD$30,CC$7,FALSE)=0,0,(BA39/(VLOOKUP($Q39,'Workforce hours'!$C$8:$AD$30,CC$7,FALSE))))))</f>
        <v>0</v>
      </c>
      <c r="CD39" s="288">
        <f>IF($Q39="n/a",(IF('Workforce hours'!AD$30=0,0,(BB39/'Workforce hours'!AD$30))),(IF(VLOOKUP($Q39,'Workforce hours'!$C$8:$AD$30,CD$7,FALSE)=0,0,(BB39/(VLOOKUP($Q39,'Workforce hours'!$C$8:$AD$30,CD$7,FALSE))))))</f>
        <v>0</v>
      </c>
      <c r="CE39" s="289">
        <f t="shared" si="10"/>
        <v>0</v>
      </c>
      <c r="CF39" s="290">
        <f>BD39*'Workforce costs'!B$9*(1+'Workforce costs'!B$10)*(1+'Workforce costs'!B$11)</f>
        <v>0</v>
      </c>
      <c r="CG39" s="290">
        <f>BE39*'Workforce costs'!C$9*(1+'Workforce costs'!C$10)*(1+'Workforce costs'!C$11)</f>
        <v>0</v>
      </c>
      <c r="CH39" s="290">
        <f>BF39*'Workforce costs'!D$9*(1+'Workforce costs'!D$10)*(1+'Workforce costs'!D$11)</f>
        <v>0</v>
      </c>
      <c r="CI39" s="290">
        <f>BG39*'Workforce costs'!E$9*(1+'Workforce costs'!E$10)*(1+'Workforce costs'!E$11)</f>
        <v>0</v>
      </c>
      <c r="CJ39" s="290">
        <f>BH39*'Workforce costs'!F$9*(1+'Workforce costs'!F$10)*(1+'Workforce costs'!F$11)</f>
        <v>0</v>
      </c>
      <c r="CK39" s="290">
        <f>BI39*'Workforce costs'!G$9*(1+'Workforce costs'!G$10)*(1+'Workforce costs'!G$11)</f>
        <v>0</v>
      </c>
      <c r="CL39" s="290">
        <f>BJ39*'Workforce costs'!H$9*(1+'Workforce costs'!H$10)*(1+'Workforce costs'!H$11)</f>
        <v>0</v>
      </c>
      <c r="CM39" s="290">
        <f>BK39*'Workforce costs'!I$9*(1+'Workforce costs'!I$10)*(1+'Workforce costs'!I$11)</f>
        <v>0</v>
      </c>
      <c r="CN39" s="290">
        <f>BL39*'Workforce costs'!J$9*(1+'Workforce costs'!J$10)*(1+'Workforce costs'!J$11)</f>
        <v>0</v>
      </c>
      <c r="CO39" s="290">
        <f>BM39*'Workforce costs'!K$9*(1+'Workforce costs'!K$10)*(1+'Workforce costs'!K$11)</f>
        <v>0</v>
      </c>
      <c r="CP39" s="290">
        <f>BN39*'Workforce costs'!L$9*(1+'Workforce costs'!L$10)*(1+'Workforce costs'!L$11)</f>
        <v>0</v>
      </c>
      <c r="CQ39" s="290">
        <f>BO39*'Workforce costs'!M$9*(1+'Workforce costs'!M$10)*(1+'Workforce costs'!M$11)</f>
        <v>0</v>
      </c>
      <c r="CR39" s="290">
        <f>BP39*'Workforce costs'!N$9*(1+'Workforce costs'!N$10)*(1+'Workforce costs'!N$11)</f>
        <v>0</v>
      </c>
      <c r="CS39" s="290">
        <f>BQ39*'Workforce costs'!O$9*(1+'Workforce costs'!O$10)*(1+'Workforce costs'!O$11)</f>
        <v>0</v>
      </c>
      <c r="CT39" s="290">
        <f>BR39*'Workforce costs'!P$9*(1+'Workforce costs'!P$10)*(1+'Workforce costs'!P$11)</f>
        <v>0</v>
      </c>
      <c r="CU39" s="290">
        <f>BS39*'Workforce costs'!Q$9*(1+'Workforce costs'!Q$10)*(1+'Workforce costs'!Q$11)</f>
        <v>0</v>
      </c>
      <c r="CV39" s="290">
        <f>BT39*'Workforce costs'!R$9*(1+'Workforce costs'!R$10)*(1+'Workforce costs'!R$11)</f>
        <v>0</v>
      </c>
      <c r="CW39" s="290">
        <f>BU39*'Workforce costs'!S$9*(1+'Workforce costs'!S$10)*(1+'Workforce costs'!S$11)</f>
        <v>0</v>
      </c>
      <c r="CX39" s="290">
        <f>BV39*'Workforce costs'!T$9*(1+'Workforce costs'!T$10)*(1+'Workforce costs'!T$11)</f>
        <v>0</v>
      </c>
      <c r="CY39" s="290">
        <f>BW39*'Workforce costs'!U$9*(1+'Workforce costs'!U$10)*(1+'Workforce costs'!U$11)</f>
        <v>0</v>
      </c>
      <c r="CZ39" s="290">
        <f>BX39*'Workforce costs'!V$9*(1+'Workforce costs'!V$10)*(1+'Workforce costs'!V$11)</f>
        <v>0</v>
      </c>
      <c r="DA39" s="290">
        <f>BY39*'Workforce costs'!W$9*(1+'Workforce costs'!W$10)*(1+'Workforce costs'!W$11)</f>
        <v>0</v>
      </c>
      <c r="DB39" s="290">
        <f>BZ39*'Workforce costs'!X$9*(1+'Workforce costs'!X$10)*(1+'Workforce costs'!X$11)</f>
        <v>0</v>
      </c>
      <c r="DC39" s="290">
        <f>CA39*'Workforce costs'!Y$9*(1+'Workforce costs'!Y$10)*(1+'Workforce costs'!Y$11)</f>
        <v>0</v>
      </c>
      <c r="DD39" s="290">
        <f>CB39*'Workforce costs'!Z$9*(1+'Workforce costs'!Z$10)*(1+'Workforce costs'!Z$11)</f>
        <v>0</v>
      </c>
      <c r="DE39" s="290">
        <f>CC39*'Workforce costs'!AA$9*(1+'Workforce costs'!AA$10)*(1+'Workforce costs'!AA$11)</f>
        <v>0</v>
      </c>
      <c r="DF39" s="290">
        <f>CD39*'Workforce costs'!AB$9*(1+'Workforce costs'!AB$10)*(1+'Workforce costs'!AB$11)</f>
        <v>0</v>
      </c>
    </row>
    <row r="40" spans="1:110" x14ac:dyDescent="0.3">
      <c r="A40" s="2" t="str">
        <f>Outputs!$A$4</f>
        <v>Australia</v>
      </c>
      <c r="B40" s="2" t="str">
        <f t="shared" si="3"/>
        <v>Australia 18to24</v>
      </c>
      <c r="C40" s="30">
        <f>VLOOKUP($B40,Populations!$D$15:$H$1920,3,FALSE)</f>
        <v>2374194</v>
      </c>
      <c r="D40" s="255">
        <f>IF(OR($H40="General pop",$H40="Schools",$H40="Workplace",$H40="Skills Training",$H40="Digital Supports"),1,VLOOKUP($B40,Populations!$D$15:$H$1920,5,FALSE))</f>
        <v>1</v>
      </c>
      <c r="E40" s="88">
        <f>VLOOKUP(I40,Epidemiology!$C$10:$H$47,6,FALSE)</f>
        <v>30000</v>
      </c>
      <c r="F40" s="102" t="str">
        <f>'Care profiles'!R41</f>
        <v>n/a</v>
      </c>
      <c r="G40" s="15" t="str">
        <f>'Care profiles'!A41</f>
        <v>18to24</v>
      </c>
      <c r="H40" s="15" t="str">
        <f>'Care profiles'!B41</f>
        <v>Selective</v>
      </c>
      <c r="I40" s="15" t="str">
        <f>'Care profiles'!C41</f>
        <v>Selective_18-24yrs</v>
      </c>
      <c r="J40" s="15" t="str">
        <f>'Care profiles'!D41</f>
        <v>Care profile</v>
      </c>
      <c r="K40" s="15" t="str">
        <f>'Care profiles'!E41</f>
        <v>Socioeconomic and Situational Support Services</v>
      </c>
      <c r="L40" s="104">
        <f>'Care profiles'!F41</f>
        <v>1</v>
      </c>
      <c r="M40" s="15" t="str">
        <f>'Care profiles'!G41</f>
        <v>n/a</v>
      </c>
      <c r="N40" s="15" t="str">
        <f>'Care profiles'!H41</f>
        <v>n/a</v>
      </c>
      <c r="O40" s="15" t="str">
        <f>'Care profiles'!I41</f>
        <v>n/a</v>
      </c>
      <c r="P40" s="15" t="str">
        <f>'Care profiles'!J41</f>
        <v>n/a</v>
      </c>
      <c r="Q40" s="15" t="str">
        <f>'Care profiles'!K41</f>
        <v>n/a</v>
      </c>
      <c r="R40" s="15" t="str">
        <f>'Care profiles'!M41</f>
        <v>Y</v>
      </c>
      <c r="S40" s="15" t="str">
        <f>'Care profiles'!O41</f>
        <v>Y</v>
      </c>
      <c r="T40" s="15" t="str">
        <f>'Care profiles'!Q41</f>
        <v>N</v>
      </c>
      <c r="U40" s="30">
        <f t="shared" si="4"/>
        <v>712258.2</v>
      </c>
      <c r="V40" s="30">
        <f t="shared" si="5"/>
        <v>712258.2</v>
      </c>
      <c r="W40" s="30">
        <f>IF(M40="n/a",0,IF(O40="days",V40*M40*(1+(VLOOKUP(K40,'Bed parameters'!$A$9:$G$12,7,FALSE))),V40*M40))</f>
        <v>0</v>
      </c>
      <c r="X40" s="30">
        <f t="shared" si="6"/>
        <v>0</v>
      </c>
      <c r="Y40" s="30">
        <f t="shared" si="7"/>
        <v>0</v>
      </c>
      <c r="Z40" s="113">
        <f>_xlfn.IFNA(Y40/((VLOOKUP(K40,'Bed parameters'!$A$9:$G$12,3,FALSE))*(VLOOKUP(K40,'Bed parameters'!$A$9:$G$12,5,FALSE))),0)</f>
        <v>0</v>
      </c>
      <c r="AA40" s="30">
        <f t="shared" si="8"/>
        <v>0</v>
      </c>
      <c r="AB40" s="30">
        <f>_xlfn.IFNA(IF($O40="days",$Y40*(VLOOKUP($K40,'Bed parameters'!$A$9:$I$12,9,FALSE))*$F40*(VLOOKUP($Q40,'Workforce distribution'!$C$8:$AD$30,AB$7,FALSE)),IF($Q40="n/a",(IF($P40=AB$6,$X40*$F40,0)),$X40*$F40*(VLOOKUP($Q40,'Workforce distribution'!$C$8:$AD$30,AB$7,FALSE)))),0)</f>
        <v>0</v>
      </c>
      <c r="AC40" s="30">
        <f>_xlfn.IFNA(IF($O40="days",$Y40*(VLOOKUP($K40,'Bed parameters'!$A$9:$I$12,9,FALSE))*$F40*(VLOOKUP($Q40,'Workforce distribution'!$C$8:$AD$30,AC$7,FALSE)),IF($Q40="n/a",(IF($P40=AC$6,$X40*$F40,0)),$X40*$F40*(VLOOKUP($Q40,'Workforce distribution'!$C$8:$AD$30,AC$7,FALSE)))),0)</f>
        <v>0</v>
      </c>
      <c r="AD40" s="30">
        <f>_xlfn.IFNA(IF($O40="days",$Y40*(VLOOKUP($K40,'Bed parameters'!$A$9:$I$12,9,FALSE))*$F40*(VLOOKUP($Q40,'Workforce distribution'!$C$8:$AD$30,AD$7,FALSE)),IF($Q40="n/a",(IF($P40=AD$6,$X40*$F40,0)),$X40*$F40*(VLOOKUP($Q40,'Workforce distribution'!$C$8:$AD$30,AD$7,FALSE)))),0)</f>
        <v>0</v>
      </c>
      <c r="AE40" s="30">
        <f>_xlfn.IFNA(IF($O40="days",$Y40*(VLOOKUP($K40,'Bed parameters'!$A$9:$I$12,9,FALSE))*$F40*(VLOOKUP($Q40,'Workforce distribution'!$C$8:$AD$30,AE$7,FALSE)),IF($Q40="n/a",(IF($P40=AE$6,$X40*$F40,0)),$X40*$F40*(VLOOKUP($Q40,'Workforce distribution'!$C$8:$AD$30,AE$7,FALSE)))),0)</f>
        <v>0</v>
      </c>
      <c r="AF40" s="30">
        <f>_xlfn.IFNA(IF($O40="days",$Y40*(VLOOKUP($K40,'Bed parameters'!$A$9:$I$12,9,FALSE))*$F40*(VLOOKUP($Q40,'Workforce distribution'!$C$8:$AD$30,AF$7,FALSE)),IF($Q40="n/a",(IF($P40=AF$6,$X40*$F40,0)),$X40*$F40*(VLOOKUP($Q40,'Workforce distribution'!$C$8:$AD$30,AF$7,FALSE)))),0)</f>
        <v>0</v>
      </c>
      <c r="AG40" s="30">
        <f>_xlfn.IFNA(IF($O40="days",$Y40*(VLOOKUP($K40,'Bed parameters'!$A$9:$I$12,9,FALSE))*$F40*(VLOOKUP($Q40,'Workforce distribution'!$C$8:$AD$30,AG$7,FALSE)),IF($Q40="n/a",(IF($P40=AG$6,$X40*$F40,0)),$X40*$F40*(VLOOKUP($Q40,'Workforce distribution'!$C$8:$AD$30,AG$7,FALSE)))),0)</f>
        <v>0</v>
      </c>
      <c r="AH40" s="30">
        <f>_xlfn.IFNA(IF($O40="days",$Y40*(VLOOKUP($K40,'Bed parameters'!$A$9:$I$12,9,FALSE))*$F40*(VLOOKUP($Q40,'Workforce distribution'!$C$8:$AD$30,AH$7,FALSE)),IF($Q40="n/a",(IF($P40=AH$6,$X40*$F40,0)),$X40*$F40*(VLOOKUP($Q40,'Workforce distribution'!$C$8:$AD$30,AH$7,FALSE)))),0)</f>
        <v>0</v>
      </c>
      <c r="AI40" s="30">
        <f>_xlfn.IFNA(IF($O40="days",$Y40*(VLOOKUP($K40,'Bed parameters'!$A$9:$I$12,9,FALSE))*$F40*(VLOOKUP($Q40,'Workforce distribution'!$C$8:$AD$30,AI$7,FALSE)),IF($Q40="n/a",(IF($P40=AI$6,$X40*$F40,0)),$X40*$F40*(VLOOKUP($Q40,'Workforce distribution'!$C$8:$AD$30,AI$7,FALSE)))),0)</f>
        <v>0</v>
      </c>
      <c r="AJ40" s="30">
        <f>_xlfn.IFNA(IF($O40="days",$Y40*(VLOOKUP($K40,'Bed parameters'!$A$9:$I$12,9,FALSE))*$F40*(VLOOKUP($Q40,'Workforce distribution'!$C$8:$AD$30,AJ$7,FALSE)),IF($Q40="n/a",(IF($P40=AJ$6,$X40*$F40,0)),$X40*$F40*(VLOOKUP($Q40,'Workforce distribution'!$C$8:$AD$30,AJ$7,FALSE)))),0)</f>
        <v>0</v>
      </c>
      <c r="AK40" s="30">
        <f>_xlfn.IFNA(IF($O40="days",$Y40*(VLOOKUP($K40,'Bed parameters'!$A$9:$I$12,9,FALSE))*$F40*(VLOOKUP($Q40,'Workforce distribution'!$C$8:$AD$30,AK$7,FALSE)),IF($Q40="n/a",(IF($P40=AK$6,$X40*$F40,0)),$X40*$F40*(VLOOKUP($Q40,'Workforce distribution'!$C$8:$AD$30,AK$7,FALSE)))),0)</f>
        <v>0</v>
      </c>
      <c r="AL40" s="30">
        <f>_xlfn.IFNA(IF($O40="days",$Y40*(VLOOKUP($K40,'Bed parameters'!$A$9:$I$12,9,FALSE))*$F40*(VLOOKUP($Q40,'Workforce distribution'!$C$8:$AD$30,AL$7,FALSE)),IF($Q40="n/a",(IF($P40=AL$6,$X40*$F40,0)),$X40*$F40*(VLOOKUP($Q40,'Workforce distribution'!$C$8:$AD$30,AL$7,FALSE)))),0)</f>
        <v>0</v>
      </c>
      <c r="AM40" s="30">
        <f>_xlfn.IFNA(IF($O40="days",$Y40*(VLOOKUP($K40,'Bed parameters'!$A$9:$I$12,9,FALSE))*$F40*(VLOOKUP($Q40,'Workforce distribution'!$C$8:$AD$30,AM$7,FALSE)),IF($Q40="n/a",(IF($P40=AM$6,$X40*$F40,0)),$X40*$F40*(VLOOKUP($Q40,'Workforce distribution'!$C$8:$AD$30,AM$7,FALSE)))),0)</f>
        <v>0</v>
      </c>
      <c r="AN40" s="30">
        <f>_xlfn.IFNA(IF($O40="days",$Y40*(VLOOKUP($K40,'Bed parameters'!$A$9:$I$12,9,FALSE))*$F40*(VLOOKUP($Q40,'Workforce distribution'!$C$8:$AD$30,AN$7,FALSE)),IF($Q40="n/a",(IF($P40=AN$6,$X40*$F40,0)),$X40*$F40*(VLOOKUP($Q40,'Workforce distribution'!$C$8:$AD$30,AN$7,FALSE)))),0)</f>
        <v>0</v>
      </c>
      <c r="AO40" s="30">
        <f>_xlfn.IFNA(IF($O40="days",$Y40*(VLOOKUP($K40,'Bed parameters'!$A$9:$I$12,9,FALSE))*$F40*(VLOOKUP($Q40,'Workforce distribution'!$C$8:$AD$30,AO$7,FALSE)),IF($Q40="n/a",(IF($P40=AO$6,$X40*$F40,0)),$X40*$F40*(VLOOKUP($Q40,'Workforce distribution'!$C$8:$AD$30,AO$7,FALSE)))),0)</f>
        <v>0</v>
      </c>
      <c r="AP40" s="30">
        <f>_xlfn.IFNA(IF($O40="days",$Y40*(VLOOKUP($K40,'Bed parameters'!$A$9:$I$12,9,FALSE))*$F40*(VLOOKUP($Q40,'Workforce distribution'!$C$8:$AD$30,AP$7,FALSE)),IF($Q40="n/a",(IF($P40=AP$6,$X40*$F40,0)),$X40*$F40*(VLOOKUP($Q40,'Workforce distribution'!$C$8:$AD$30,AP$7,FALSE)))),0)</f>
        <v>0</v>
      </c>
      <c r="AQ40" s="30">
        <f>_xlfn.IFNA(IF($O40="days",$Y40*(VLOOKUP($K40,'Bed parameters'!$A$9:$I$12,9,FALSE))*$F40*(VLOOKUP($Q40,'Workforce distribution'!$C$8:$AD$30,AQ$7,FALSE)),IF($Q40="n/a",(IF($P40=AQ$6,$X40*$F40,0)),$X40*$F40*(VLOOKUP($Q40,'Workforce distribution'!$C$8:$AD$30,AQ$7,FALSE)))),0)</f>
        <v>0</v>
      </c>
      <c r="AR40" s="30">
        <f>_xlfn.IFNA(IF($O40="days",$Y40*(VLOOKUP($K40,'Bed parameters'!$A$9:$I$12,9,FALSE))*$F40*(VLOOKUP($Q40,'Workforce distribution'!$C$8:$AD$30,AR$7,FALSE)),IF($Q40="n/a",(IF($P40=AR$6,$X40*$F40,0)),$X40*$F40*(VLOOKUP($Q40,'Workforce distribution'!$C$8:$AD$30,AR$7,FALSE)))),0)</f>
        <v>0</v>
      </c>
      <c r="AS40" s="30">
        <f>_xlfn.IFNA(IF($O40="days",$Y40*(VLOOKUP($K40,'Bed parameters'!$A$9:$I$12,9,FALSE))*$F40*(VLOOKUP($Q40,'Workforce distribution'!$C$8:$AD$30,AS$7,FALSE)),IF($Q40="n/a",(IF($P40=AS$6,$X40*$F40,0)),$X40*$F40*(VLOOKUP($Q40,'Workforce distribution'!$C$8:$AD$30,AS$7,FALSE)))),0)</f>
        <v>0</v>
      </c>
      <c r="AT40" s="30">
        <f>_xlfn.IFNA(IF($O40="days",$Y40*(VLOOKUP($K40,'Bed parameters'!$A$9:$I$12,9,FALSE))*$F40*(VLOOKUP($Q40,'Workforce distribution'!$C$8:$AD$30,AT$7,FALSE)),IF($Q40="n/a",(IF($P40=AT$6,$X40*$F40,0)),$X40*$F40*(VLOOKUP($Q40,'Workforce distribution'!$C$8:$AD$30,AT$7,FALSE)))),0)</f>
        <v>0</v>
      </c>
      <c r="AU40" s="30">
        <f>_xlfn.IFNA(IF($O40="days",$Y40*(VLOOKUP($K40,'Bed parameters'!$A$9:$I$12,9,FALSE))*$F40*(VLOOKUP($Q40,'Workforce distribution'!$C$8:$AD$30,AU$7,FALSE)),IF($Q40="n/a",(IF($P40=AU$6,$X40*$F40,0)),$X40*$F40*(VLOOKUP($Q40,'Workforce distribution'!$C$8:$AD$30,AU$7,FALSE)))),0)</f>
        <v>0</v>
      </c>
      <c r="AV40" s="30">
        <f>_xlfn.IFNA(IF($O40="days",$Y40*(VLOOKUP($K40,'Bed parameters'!$A$9:$I$12,9,FALSE))*$F40*(VLOOKUP($Q40,'Workforce distribution'!$C$8:$AD$30,AV$7,FALSE)),IF($Q40="n/a",(IF($P40=AV$6,$X40*$F40,0)),$X40*$F40*(VLOOKUP($Q40,'Workforce distribution'!$C$8:$AD$30,AV$7,FALSE)))),0)</f>
        <v>0</v>
      </c>
      <c r="AW40" s="30">
        <f>_xlfn.IFNA(IF($O40="days",$Y40*(VLOOKUP($K40,'Bed parameters'!$A$9:$I$12,9,FALSE))*$F40*(VLOOKUP($Q40,'Workforce distribution'!$C$8:$AD$30,AW$7,FALSE)),IF($Q40="n/a",(IF($P40=AW$6,$X40*$F40,0)),$X40*$F40*(VLOOKUP($Q40,'Workforce distribution'!$C$8:$AD$30,AW$7,FALSE)))),0)</f>
        <v>0</v>
      </c>
      <c r="AX40" s="30">
        <f>_xlfn.IFNA(IF($O40="days",$Y40*(VLOOKUP($K40,'Bed parameters'!$A$9:$I$12,9,FALSE))*$F40*(VLOOKUP($Q40,'Workforce distribution'!$C$8:$AD$30,AX$7,FALSE)),IF($Q40="n/a",(IF($P40=AX$6,$X40*$F40,0)),$X40*$F40*(VLOOKUP($Q40,'Workforce distribution'!$C$8:$AD$30,AX$7,FALSE)))),0)</f>
        <v>0</v>
      </c>
      <c r="AY40" s="30">
        <f>_xlfn.IFNA(IF($O40="days",$Y40*(VLOOKUP($K40,'Bed parameters'!$A$9:$I$12,9,FALSE))*$F40*(VLOOKUP($Q40,'Workforce distribution'!$C$8:$AD$30,AY$7,FALSE)),IF($Q40="n/a",(IF($P40=AY$6,$X40*$F40,0)),$X40*$F40*(VLOOKUP($Q40,'Workforce distribution'!$C$8:$AD$30,AY$7,FALSE)))),0)</f>
        <v>0</v>
      </c>
      <c r="AZ40" s="30">
        <f>_xlfn.IFNA(IF($O40="days",$Y40*(VLOOKUP($K40,'Bed parameters'!$A$9:$I$12,9,FALSE))*$F40*(VLOOKUP($Q40,'Workforce distribution'!$C$8:$AD$30,AZ$7,FALSE)),IF($Q40="n/a",(IF($P40=AZ$6,$X40*$F40,0)),$X40*$F40*(VLOOKUP($Q40,'Workforce distribution'!$C$8:$AD$30,AZ$7,FALSE)))),0)</f>
        <v>0</v>
      </c>
      <c r="BA40" s="30">
        <f>_xlfn.IFNA(IF($O40="days",$Y40*(VLOOKUP($K40,'Bed parameters'!$A$9:$I$12,9,FALSE))*$F40*(VLOOKUP($Q40,'Workforce distribution'!$C$8:$AD$30,BA$7,FALSE)),IF($Q40="n/a",(IF($P40=BA$6,$X40*$F40,0)),$X40*$F40*(VLOOKUP($Q40,'Workforce distribution'!$C$8:$AD$30,BA$7,FALSE)))),0)</f>
        <v>0</v>
      </c>
      <c r="BB40" s="30">
        <f>_xlfn.IFNA(IF($O40="days",$Y40*(VLOOKUP($K40,'Bed parameters'!$A$9:$I$12,9,FALSE))*$F40*(VLOOKUP($Q40,'Workforce distribution'!$C$8:$AD$30,BB$7,FALSE)),IF($Q40="n/a",(IF($P40=BB$6,$X40*$F40,0)),$X40*$F40*(VLOOKUP($Q40,'Workforce distribution'!$C$8:$AD$30,BB$7,FALSE)))),0)</f>
        <v>0</v>
      </c>
      <c r="BC40" s="149">
        <f t="shared" si="9"/>
        <v>0</v>
      </c>
      <c r="BD40" s="288">
        <f>IF($Q40="n/a",(IF('Workforce hours'!D$30=0,0,(AB40/'Workforce hours'!D$30))),(IF(VLOOKUP($Q40,'Workforce hours'!$C$8:$AD$30,BD$7,FALSE)=0,0,(AB40/(VLOOKUP($Q40,'Workforce hours'!$C$8:$AD$30,BD$7,FALSE))))))</f>
        <v>0</v>
      </c>
      <c r="BE40" s="288">
        <f>IF($Q40="n/a",(IF('Workforce hours'!E$30=0,0,(AC40/'Workforce hours'!E$30))),(IF(VLOOKUP($Q40,'Workforce hours'!$C$8:$AD$30,BE$7,FALSE)=0,0,(AC40/(VLOOKUP($Q40,'Workforce hours'!$C$8:$AD$30,BE$7,FALSE))))))</f>
        <v>0</v>
      </c>
      <c r="BF40" s="288">
        <f>IF($Q40="n/a",(IF('Workforce hours'!F$30=0,0,(AD40/'Workforce hours'!F$30))),(IF(VLOOKUP($Q40,'Workforce hours'!$C$8:$AD$30,BF$7,FALSE)=0,0,(AD40/(VLOOKUP($Q40,'Workforce hours'!$C$8:$AD$30,BF$7,FALSE))))))</f>
        <v>0</v>
      </c>
      <c r="BG40" s="288">
        <f>IF($Q40="n/a",(IF('Workforce hours'!G$30=0,0,(AE40/'Workforce hours'!G$30))),(IF(VLOOKUP($Q40,'Workforce hours'!$C$8:$AD$30,BG$7,FALSE)=0,0,(AE40/(VLOOKUP($Q40,'Workforce hours'!$C$8:$AD$30,BG$7,FALSE))))))</f>
        <v>0</v>
      </c>
      <c r="BH40" s="288">
        <f>IF($Q40="n/a",(IF('Workforce hours'!H$30=0,0,(AF40/'Workforce hours'!H$30))),(IF(VLOOKUP($Q40,'Workforce hours'!$C$8:$AD$30,BH$7,FALSE)=0,0,(AF40/(VLOOKUP($Q40,'Workforce hours'!$C$8:$AD$30,BH$7,FALSE))))))</f>
        <v>0</v>
      </c>
      <c r="BI40" s="288">
        <f>IF($Q40="n/a",(IF('Workforce hours'!I$30=0,0,(AG40/'Workforce hours'!I$30))),(IF(VLOOKUP($Q40,'Workforce hours'!$C$8:$AD$30,BI$7,FALSE)=0,0,(AG40/(VLOOKUP($Q40,'Workforce hours'!$C$8:$AD$30,BI$7,FALSE))))))</f>
        <v>0</v>
      </c>
      <c r="BJ40" s="288">
        <f>IF($Q40="n/a",(IF('Workforce hours'!J$30=0,0,(AH40/'Workforce hours'!J$30))),(IF(VLOOKUP($Q40,'Workforce hours'!$C$8:$AD$30,BJ$7,FALSE)=0,0,(AH40/(VLOOKUP($Q40,'Workforce hours'!$C$8:$AD$30,BJ$7,FALSE))))))</f>
        <v>0</v>
      </c>
      <c r="BK40" s="288">
        <f>IF($Q40="n/a",(IF('Workforce hours'!K$30=0,0,(AI40/'Workforce hours'!K$30))),(IF(VLOOKUP($Q40,'Workforce hours'!$C$8:$AD$30,BK$7,FALSE)=0,0,(AI40/(VLOOKUP($Q40,'Workforce hours'!$C$8:$AD$30,BK$7,FALSE))))))</f>
        <v>0</v>
      </c>
      <c r="BL40" s="288">
        <f>IF($Q40="n/a",(IF('Workforce hours'!L$30=0,0,(AJ40/'Workforce hours'!L$30))),(IF(VLOOKUP($Q40,'Workforce hours'!$C$8:$AD$30,BL$7,FALSE)=0,0,(AJ40/(VLOOKUP($Q40,'Workforce hours'!$C$8:$AD$30,BL$7,FALSE))))))</f>
        <v>0</v>
      </c>
      <c r="BM40" s="288">
        <f>IF($Q40="n/a",(IF('Workforce hours'!M$30=0,0,(AK40/'Workforce hours'!M$30))),(IF(VLOOKUP($Q40,'Workforce hours'!$C$8:$AD$30,BM$7,FALSE)=0,0,(AK40/(VLOOKUP($Q40,'Workforce hours'!$C$8:$AD$30,BM$7,FALSE))))))</f>
        <v>0</v>
      </c>
      <c r="BN40" s="288">
        <f>IF($Q40="n/a",(IF('Workforce hours'!N$30=0,0,(AL40/'Workforce hours'!N$30))),(IF(VLOOKUP($Q40,'Workforce hours'!$C$8:$AD$30,BN$7,FALSE)=0,0,(AL40/(VLOOKUP($Q40,'Workforce hours'!$C$8:$AD$30,BN$7,FALSE))))))</f>
        <v>0</v>
      </c>
      <c r="BO40" s="288">
        <f>IF($Q40="n/a",(IF('Workforce hours'!O$30=0,0,(AM40/'Workforce hours'!O$30))),(IF(VLOOKUP($Q40,'Workforce hours'!$C$8:$AD$30,BO$7,FALSE)=0,0,(AM40/(VLOOKUP($Q40,'Workforce hours'!$C$8:$AD$30,BO$7,FALSE))))))</f>
        <v>0</v>
      </c>
      <c r="BP40" s="288">
        <f>IF($Q40="n/a",(IF('Workforce hours'!P$30=0,0,(AN40/'Workforce hours'!P$30))),(IF(VLOOKUP($Q40,'Workforce hours'!$C$8:$AD$30,BP$7,FALSE)=0,0,(AN40/(VLOOKUP($Q40,'Workforce hours'!$C$8:$AD$30,BP$7,FALSE))))))</f>
        <v>0</v>
      </c>
      <c r="BQ40" s="288">
        <f>IF($Q40="n/a",(IF('Workforce hours'!Q$30=0,0,(AO40/'Workforce hours'!Q$30))),(IF(VLOOKUP($Q40,'Workforce hours'!$C$8:$AD$30,BQ$7,FALSE)=0,0,(AO40/(VLOOKUP($Q40,'Workforce hours'!$C$8:$AD$30,BQ$7,FALSE))))))</f>
        <v>0</v>
      </c>
      <c r="BR40" s="288">
        <f>IF($Q40="n/a",(IF('Workforce hours'!R$30=0,0,(AP40/'Workforce hours'!R$30))),(IF(VLOOKUP($Q40,'Workforce hours'!$C$8:$AD$30,BR$7,FALSE)=0,0,(AP40/(VLOOKUP($Q40,'Workforce hours'!$C$8:$AD$30,BR$7,FALSE))))))</f>
        <v>0</v>
      </c>
      <c r="BS40" s="288">
        <f>IF($Q40="n/a",(IF('Workforce hours'!S$30=0,0,(AQ40/'Workforce hours'!S$30))),(IF(VLOOKUP($Q40,'Workforce hours'!$C$8:$AD$30,BS$7,FALSE)=0,0,(AQ40/(VLOOKUP($Q40,'Workforce hours'!$C$8:$AD$30,BS$7,FALSE))))))</f>
        <v>0</v>
      </c>
      <c r="BT40" s="288">
        <f>IF($Q40="n/a",(IF('Workforce hours'!T$30=0,0,(AR40/'Workforce hours'!T$30))),(IF(VLOOKUP($Q40,'Workforce hours'!$C$8:$AD$30,BT$7,FALSE)=0,0,(AR40/(VLOOKUP($Q40,'Workforce hours'!$C$8:$AD$30,BT$7,FALSE))))))</f>
        <v>0</v>
      </c>
      <c r="BU40" s="288">
        <f>IF($Q40="n/a",(IF('Workforce hours'!U$30=0,0,(AS40/'Workforce hours'!U$30))),(IF(VLOOKUP($Q40,'Workforce hours'!$C$8:$AD$30,BU$7,FALSE)=0,0,(AS40/(VLOOKUP($Q40,'Workforce hours'!$C$8:$AD$30,BU$7,FALSE))))))</f>
        <v>0</v>
      </c>
      <c r="BV40" s="288">
        <f>IF($Q40="n/a",(IF('Workforce hours'!V$30=0,0,(AT40/'Workforce hours'!V$30))),(IF(VLOOKUP($Q40,'Workforce hours'!$C$8:$AD$30,BV$7,FALSE)=0,0,(AT40/(VLOOKUP($Q40,'Workforce hours'!$C$8:$AD$30,BV$7,FALSE))))))</f>
        <v>0</v>
      </c>
      <c r="BW40" s="288">
        <f>IF($Q40="n/a",(IF('Workforce hours'!W$30=0,0,(AU40/'Workforce hours'!W$30))),(IF(VLOOKUP($Q40,'Workforce hours'!$C$8:$AD$30,BW$7,FALSE)=0,0,(AU40/(VLOOKUP($Q40,'Workforce hours'!$C$8:$AD$30,BW$7,FALSE))))))</f>
        <v>0</v>
      </c>
      <c r="BX40" s="288">
        <f>IF($Q40="n/a",(IF('Workforce hours'!X$30=0,0,(AV40/'Workforce hours'!X$30))),(IF(VLOOKUP($Q40,'Workforce hours'!$C$8:$AD$30,BX$7,FALSE)=0,0,(AV40/(VLOOKUP($Q40,'Workforce hours'!$C$8:$AD$30,BX$7,FALSE))))))</f>
        <v>0</v>
      </c>
      <c r="BY40" s="288">
        <f>IF($Q40="n/a",(IF('Workforce hours'!Y$30=0,0,(AW40/'Workforce hours'!Y$30))),(IF(VLOOKUP($Q40,'Workforce hours'!$C$8:$AD$30,BY$7,FALSE)=0,0,(AW40/(VLOOKUP($Q40,'Workforce hours'!$C$8:$AD$30,BY$7,FALSE))))))</f>
        <v>0</v>
      </c>
      <c r="BZ40" s="288">
        <f>IF($Q40="n/a",(IF('Workforce hours'!Z$30=0,0,(AX40/'Workforce hours'!Z$30))),(IF(VLOOKUP($Q40,'Workforce hours'!$C$8:$AD$30,BZ$7,FALSE)=0,0,(AX40/(VLOOKUP($Q40,'Workforce hours'!$C$8:$AD$30,BZ$7,FALSE))))))</f>
        <v>0</v>
      </c>
      <c r="CA40" s="288">
        <f>IF($Q40="n/a",(IF('Workforce hours'!AA$30=0,0,(AY40/'Workforce hours'!AA$30))),(IF(VLOOKUP($Q40,'Workforce hours'!$C$8:$AD$30,CA$7,FALSE)=0,0,(AY40/(VLOOKUP($Q40,'Workforce hours'!$C$8:$AD$30,CA$7,FALSE))))))</f>
        <v>0</v>
      </c>
      <c r="CB40" s="288">
        <f>IF($Q40="n/a",(IF('Workforce hours'!AB$30=0,0,(AZ40/'Workforce hours'!AB$30))),(IF(VLOOKUP($Q40,'Workforce hours'!$C$8:$AD$30,CB$7,FALSE)=0,0,(AZ40/(VLOOKUP($Q40,'Workforce hours'!$C$8:$AD$30,CB$7,FALSE))))))</f>
        <v>0</v>
      </c>
      <c r="CC40" s="288">
        <f>IF($Q40="n/a",(IF('Workforce hours'!AC$30=0,0,(BA40/'Workforce hours'!AC$30))),(IF(VLOOKUP($Q40,'Workforce hours'!$C$8:$AD$30,CC$7,FALSE)=0,0,(BA40/(VLOOKUP($Q40,'Workforce hours'!$C$8:$AD$30,CC$7,FALSE))))))</f>
        <v>0</v>
      </c>
      <c r="CD40" s="288">
        <f>IF($Q40="n/a",(IF('Workforce hours'!AD$30=0,0,(BB40/'Workforce hours'!AD$30))),(IF(VLOOKUP($Q40,'Workforce hours'!$C$8:$AD$30,CD$7,FALSE)=0,0,(BB40/(VLOOKUP($Q40,'Workforce hours'!$C$8:$AD$30,CD$7,FALSE))))))</f>
        <v>0</v>
      </c>
      <c r="CE40" s="289">
        <f t="shared" si="10"/>
        <v>0</v>
      </c>
      <c r="CF40" s="290">
        <f>BD40*'Workforce costs'!B$9*(1+'Workforce costs'!B$10)*(1+'Workforce costs'!B$11)</f>
        <v>0</v>
      </c>
      <c r="CG40" s="290">
        <f>BE40*'Workforce costs'!C$9*(1+'Workforce costs'!C$10)*(1+'Workforce costs'!C$11)</f>
        <v>0</v>
      </c>
      <c r="CH40" s="290">
        <f>BF40*'Workforce costs'!D$9*(1+'Workforce costs'!D$10)*(1+'Workforce costs'!D$11)</f>
        <v>0</v>
      </c>
      <c r="CI40" s="290">
        <f>BG40*'Workforce costs'!E$9*(1+'Workforce costs'!E$10)*(1+'Workforce costs'!E$11)</f>
        <v>0</v>
      </c>
      <c r="CJ40" s="290">
        <f>BH40*'Workforce costs'!F$9*(1+'Workforce costs'!F$10)*(1+'Workforce costs'!F$11)</f>
        <v>0</v>
      </c>
      <c r="CK40" s="290">
        <f>BI40*'Workforce costs'!G$9*(1+'Workforce costs'!G$10)*(1+'Workforce costs'!G$11)</f>
        <v>0</v>
      </c>
      <c r="CL40" s="290">
        <f>BJ40*'Workforce costs'!H$9*(1+'Workforce costs'!H$10)*(1+'Workforce costs'!H$11)</f>
        <v>0</v>
      </c>
      <c r="CM40" s="290">
        <f>BK40*'Workforce costs'!I$9*(1+'Workforce costs'!I$10)*(1+'Workforce costs'!I$11)</f>
        <v>0</v>
      </c>
      <c r="CN40" s="290">
        <f>BL40*'Workforce costs'!J$9*(1+'Workforce costs'!J$10)*(1+'Workforce costs'!J$11)</f>
        <v>0</v>
      </c>
      <c r="CO40" s="290">
        <f>BM40*'Workforce costs'!K$9*(1+'Workforce costs'!K$10)*(1+'Workforce costs'!K$11)</f>
        <v>0</v>
      </c>
      <c r="CP40" s="290">
        <f>BN40*'Workforce costs'!L$9*(1+'Workforce costs'!L$10)*(1+'Workforce costs'!L$11)</f>
        <v>0</v>
      </c>
      <c r="CQ40" s="290">
        <f>BO40*'Workforce costs'!M$9*(1+'Workforce costs'!M$10)*(1+'Workforce costs'!M$11)</f>
        <v>0</v>
      </c>
      <c r="CR40" s="290">
        <f>BP40*'Workforce costs'!N$9*(1+'Workforce costs'!N$10)*(1+'Workforce costs'!N$11)</f>
        <v>0</v>
      </c>
      <c r="CS40" s="290">
        <f>BQ40*'Workforce costs'!O$9*(1+'Workforce costs'!O$10)*(1+'Workforce costs'!O$11)</f>
        <v>0</v>
      </c>
      <c r="CT40" s="290">
        <f>BR40*'Workforce costs'!P$9*(1+'Workforce costs'!P$10)*(1+'Workforce costs'!P$11)</f>
        <v>0</v>
      </c>
      <c r="CU40" s="290">
        <f>BS40*'Workforce costs'!Q$9*(1+'Workforce costs'!Q$10)*(1+'Workforce costs'!Q$11)</f>
        <v>0</v>
      </c>
      <c r="CV40" s="290">
        <f>BT40*'Workforce costs'!R$9*(1+'Workforce costs'!R$10)*(1+'Workforce costs'!R$11)</f>
        <v>0</v>
      </c>
      <c r="CW40" s="290">
        <f>BU40*'Workforce costs'!S$9*(1+'Workforce costs'!S$10)*(1+'Workforce costs'!S$11)</f>
        <v>0</v>
      </c>
      <c r="CX40" s="290">
        <f>BV40*'Workforce costs'!T$9*(1+'Workforce costs'!T$10)*(1+'Workforce costs'!T$11)</f>
        <v>0</v>
      </c>
      <c r="CY40" s="290">
        <f>BW40*'Workforce costs'!U$9*(1+'Workforce costs'!U$10)*(1+'Workforce costs'!U$11)</f>
        <v>0</v>
      </c>
      <c r="CZ40" s="290">
        <f>BX40*'Workforce costs'!V$9*(1+'Workforce costs'!V$10)*(1+'Workforce costs'!V$11)</f>
        <v>0</v>
      </c>
      <c r="DA40" s="290">
        <f>BY40*'Workforce costs'!W$9*(1+'Workforce costs'!W$10)*(1+'Workforce costs'!W$11)</f>
        <v>0</v>
      </c>
      <c r="DB40" s="290">
        <f>BZ40*'Workforce costs'!X$9*(1+'Workforce costs'!X$10)*(1+'Workforce costs'!X$11)</f>
        <v>0</v>
      </c>
      <c r="DC40" s="290">
        <f>CA40*'Workforce costs'!Y$9*(1+'Workforce costs'!Y$10)*(1+'Workforce costs'!Y$11)</f>
        <v>0</v>
      </c>
      <c r="DD40" s="290">
        <f>CB40*'Workforce costs'!Z$9*(1+'Workforce costs'!Z$10)*(1+'Workforce costs'!Z$11)</f>
        <v>0</v>
      </c>
      <c r="DE40" s="290">
        <f>CC40*'Workforce costs'!AA$9*(1+'Workforce costs'!AA$10)*(1+'Workforce costs'!AA$11)</f>
        <v>0</v>
      </c>
      <c r="DF40" s="290">
        <f>CD40*'Workforce costs'!AB$9*(1+'Workforce costs'!AB$10)*(1+'Workforce costs'!AB$11)</f>
        <v>0</v>
      </c>
    </row>
    <row r="41" spans="1:110" x14ac:dyDescent="0.3">
      <c r="A41" s="2" t="str">
        <f>Outputs!$A$4</f>
        <v>Australia</v>
      </c>
      <c r="B41" s="2" t="str">
        <f t="shared" si="3"/>
        <v>Australia 18to24</v>
      </c>
      <c r="C41" s="30">
        <f>VLOOKUP($B41,Populations!$D$15:$H$1920,3,FALSE)</f>
        <v>2374194</v>
      </c>
      <c r="D41" s="255">
        <f>IF(OR($H41="General pop",$H41="Schools",$H41="Workplace",$H41="Skills Training",$H41="Digital Supports"),1,VLOOKUP($B41,Populations!$D$15:$H$1920,5,FALSE))</f>
        <v>1</v>
      </c>
      <c r="E41" s="88">
        <f>VLOOKUP(I41,Epidemiology!$C$10:$H$47,6,FALSE)</f>
        <v>30000</v>
      </c>
      <c r="F41" s="102">
        <f>'Care profiles'!R42</f>
        <v>1</v>
      </c>
      <c r="G41" s="15" t="str">
        <f>'Care profiles'!A42</f>
        <v>18to24</v>
      </c>
      <c r="H41" s="15" t="str">
        <f>'Care profiles'!B42</f>
        <v>Selective</v>
      </c>
      <c r="I41" s="15" t="str">
        <f>'Care profiles'!C42</f>
        <v>Selective_18-24yrs</v>
      </c>
      <c r="J41" s="15" t="str">
        <f>'Care profiles'!D42</f>
        <v>Care profile</v>
      </c>
      <c r="K41" s="15" t="str">
        <f>'Care profiles'!E42</f>
        <v>Identifying Distress</v>
      </c>
      <c r="L41" s="104">
        <f>'Care profiles'!F42</f>
        <v>1</v>
      </c>
      <c r="M41" s="15" t="str">
        <f>'Care profiles'!G42</f>
        <v>n/a</v>
      </c>
      <c r="N41" s="15" t="str">
        <f>'Care profiles'!H42</f>
        <v>n/a</v>
      </c>
      <c r="O41" s="15" t="str">
        <f>'Care profiles'!I42</f>
        <v>n/a</v>
      </c>
      <c r="P41" s="15" t="str">
        <f>'Care profiles'!J42</f>
        <v>n/a</v>
      </c>
      <c r="Q41" s="15" t="str">
        <f>'Care profiles'!K42</f>
        <v>n/a</v>
      </c>
      <c r="R41" s="15" t="str">
        <f>'Care profiles'!M42</f>
        <v>Y</v>
      </c>
      <c r="S41" s="15" t="str">
        <f>'Care profiles'!O42</f>
        <v>Y</v>
      </c>
      <c r="T41" s="15" t="str">
        <f>'Care profiles'!Q42</f>
        <v>N</v>
      </c>
      <c r="U41" s="30">
        <f t="shared" si="4"/>
        <v>712258.2</v>
      </c>
      <c r="V41" s="30">
        <f t="shared" si="5"/>
        <v>712258.2</v>
      </c>
      <c r="W41" s="30">
        <f>IF(M41="n/a",0,IF(O41="days",V41*M41*(1+(VLOOKUP(K41,'Bed parameters'!$A$9:$G$12,7,FALSE))),V41*M41))</f>
        <v>0</v>
      </c>
      <c r="X41" s="30">
        <f t="shared" si="6"/>
        <v>0</v>
      </c>
      <c r="Y41" s="30">
        <f t="shared" si="7"/>
        <v>0</v>
      </c>
      <c r="Z41" s="113">
        <f>_xlfn.IFNA(Y41/((VLOOKUP(K41,'Bed parameters'!$A$9:$G$12,3,FALSE))*(VLOOKUP(K41,'Bed parameters'!$A$9:$G$12,5,FALSE))),0)</f>
        <v>0</v>
      </c>
      <c r="AA41" s="30">
        <f t="shared" si="8"/>
        <v>0</v>
      </c>
      <c r="AB41" s="30">
        <f>_xlfn.IFNA(IF($O41="days",$Y41*(VLOOKUP($K41,'Bed parameters'!$A$9:$I$12,9,FALSE))*$F41*(VLOOKUP($Q41,'Workforce distribution'!$C$8:$AD$30,AB$7,FALSE)),IF($Q41="n/a",(IF($P41=AB$6,$X41*$F41,0)),$X41*$F41*(VLOOKUP($Q41,'Workforce distribution'!$C$8:$AD$30,AB$7,FALSE)))),0)</f>
        <v>0</v>
      </c>
      <c r="AC41" s="30">
        <f>_xlfn.IFNA(IF($O41="days",$Y41*(VLOOKUP($K41,'Bed parameters'!$A$9:$I$12,9,FALSE))*$F41*(VLOOKUP($Q41,'Workforce distribution'!$C$8:$AD$30,AC$7,FALSE)),IF($Q41="n/a",(IF($P41=AC$6,$X41*$F41,0)),$X41*$F41*(VLOOKUP($Q41,'Workforce distribution'!$C$8:$AD$30,AC$7,FALSE)))),0)</f>
        <v>0</v>
      </c>
      <c r="AD41" s="30">
        <f>_xlfn.IFNA(IF($O41="days",$Y41*(VLOOKUP($K41,'Bed parameters'!$A$9:$I$12,9,FALSE))*$F41*(VLOOKUP($Q41,'Workforce distribution'!$C$8:$AD$30,AD$7,FALSE)),IF($Q41="n/a",(IF($P41=AD$6,$X41*$F41,0)),$X41*$F41*(VLOOKUP($Q41,'Workforce distribution'!$C$8:$AD$30,AD$7,FALSE)))),0)</f>
        <v>0</v>
      </c>
      <c r="AE41" s="30">
        <f>_xlfn.IFNA(IF($O41="days",$Y41*(VLOOKUP($K41,'Bed parameters'!$A$9:$I$12,9,FALSE))*$F41*(VLOOKUP($Q41,'Workforce distribution'!$C$8:$AD$30,AE$7,FALSE)),IF($Q41="n/a",(IF($P41=AE$6,$X41*$F41,0)),$X41*$F41*(VLOOKUP($Q41,'Workforce distribution'!$C$8:$AD$30,AE$7,FALSE)))),0)</f>
        <v>0</v>
      </c>
      <c r="AF41" s="30">
        <f>_xlfn.IFNA(IF($O41="days",$Y41*(VLOOKUP($K41,'Bed parameters'!$A$9:$I$12,9,FALSE))*$F41*(VLOOKUP($Q41,'Workforce distribution'!$C$8:$AD$30,AF$7,FALSE)),IF($Q41="n/a",(IF($P41=AF$6,$X41*$F41,0)),$X41*$F41*(VLOOKUP($Q41,'Workforce distribution'!$C$8:$AD$30,AF$7,FALSE)))),0)</f>
        <v>0</v>
      </c>
      <c r="AG41" s="30">
        <f>_xlfn.IFNA(IF($O41="days",$Y41*(VLOOKUP($K41,'Bed parameters'!$A$9:$I$12,9,FALSE))*$F41*(VLOOKUP($Q41,'Workforce distribution'!$C$8:$AD$30,AG$7,FALSE)),IF($Q41="n/a",(IF($P41=AG$6,$X41*$F41,0)),$X41*$F41*(VLOOKUP($Q41,'Workforce distribution'!$C$8:$AD$30,AG$7,FALSE)))),0)</f>
        <v>0</v>
      </c>
      <c r="AH41" s="30">
        <f>_xlfn.IFNA(IF($O41="days",$Y41*(VLOOKUP($K41,'Bed parameters'!$A$9:$I$12,9,FALSE))*$F41*(VLOOKUP($Q41,'Workforce distribution'!$C$8:$AD$30,AH$7,FALSE)),IF($Q41="n/a",(IF($P41=AH$6,$X41*$F41,0)),$X41*$F41*(VLOOKUP($Q41,'Workforce distribution'!$C$8:$AD$30,AH$7,FALSE)))),0)</f>
        <v>0</v>
      </c>
      <c r="AI41" s="30">
        <f>_xlfn.IFNA(IF($O41="days",$Y41*(VLOOKUP($K41,'Bed parameters'!$A$9:$I$12,9,FALSE))*$F41*(VLOOKUP($Q41,'Workforce distribution'!$C$8:$AD$30,AI$7,FALSE)),IF($Q41="n/a",(IF($P41=AI$6,$X41*$F41,0)),$X41*$F41*(VLOOKUP($Q41,'Workforce distribution'!$C$8:$AD$30,AI$7,FALSE)))),0)</f>
        <v>0</v>
      </c>
      <c r="AJ41" s="30">
        <f>_xlfn.IFNA(IF($O41="days",$Y41*(VLOOKUP($K41,'Bed parameters'!$A$9:$I$12,9,FALSE))*$F41*(VLOOKUP($Q41,'Workforce distribution'!$C$8:$AD$30,AJ$7,FALSE)),IF($Q41="n/a",(IF($P41=AJ$6,$X41*$F41,0)),$X41*$F41*(VLOOKUP($Q41,'Workforce distribution'!$C$8:$AD$30,AJ$7,FALSE)))),0)</f>
        <v>0</v>
      </c>
      <c r="AK41" s="30">
        <f>_xlfn.IFNA(IF($O41="days",$Y41*(VLOOKUP($K41,'Bed parameters'!$A$9:$I$12,9,FALSE))*$F41*(VLOOKUP($Q41,'Workforce distribution'!$C$8:$AD$30,AK$7,FALSE)),IF($Q41="n/a",(IF($P41=AK$6,$X41*$F41,0)),$X41*$F41*(VLOOKUP($Q41,'Workforce distribution'!$C$8:$AD$30,AK$7,FALSE)))),0)</f>
        <v>0</v>
      </c>
      <c r="AL41" s="30">
        <f>_xlfn.IFNA(IF($O41="days",$Y41*(VLOOKUP($K41,'Bed parameters'!$A$9:$I$12,9,FALSE))*$F41*(VLOOKUP($Q41,'Workforce distribution'!$C$8:$AD$30,AL$7,FALSE)),IF($Q41="n/a",(IF($P41=AL$6,$X41*$F41,0)),$X41*$F41*(VLOOKUP($Q41,'Workforce distribution'!$C$8:$AD$30,AL$7,FALSE)))),0)</f>
        <v>0</v>
      </c>
      <c r="AM41" s="30">
        <f>_xlfn.IFNA(IF($O41="days",$Y41*(VLOOKUP($K41,'Bed parameters'!$A$9:$I$12,9,FALSE))*$F41*(VLOOKUP($Q41,'Workforce distribution'!$C$8:$AD$30,AM$7,FALSE)),IF($Q41="n/a",(IF($P41=AM$6,$X41*$F41,0)),$X41*$F41*(VLOOKUP($Q41,'Workforce distribution'!$C$8:$AD$30,AM$7,FALSE)))),0)</f>
        <v>0</v>
      </c>
      <c r="AN41" s="30">
        <f>_xlfn.IFNA(IF($O41="days",$Y41*(VLOOKUP($K41,'Bed parameters'!$A$9:$I$12,9,FALSE))*$F41*(VLOOKUP($Q41,'Workforce distribution'!$C$8:$AD$30,AN$7,FALSE)),IF($Q41="n/a",(IF($P41=AN$6,$X41*$F41,0)),$X41*$F41*(VLOOKUP($Q41,'Workforce distribution'!$C$8:$AD$30,AN$7,FALSE)))),0)</f>
        <v>0</v>
      </c>
      <c r="AO41" s="30">
        <f>_xlfn.IFNA(IF($O41="days",$Y41*(VLOOKUP($K41,'Bed parameters'!$A$9:$I$12,9,FALSE))*$F41*(VLOOKUP($Q41,'Workforce distribution'!$C$8:$AD$30,AO$7,FALSE)),IF($Q41="n/a",(IF($P41=AO$6,$X41*$F41,0)),$X41*$F41*(VLOOKUP($Q41,'Workforce distribution'!$C$8:$AD$30,AO$7,FALSE)))),0)</f>
        <v>0</v>
      </c>
      <c r="AP41" s="30">
        <f>_xlfn.IFNA(IF($O41="days",$Y41*(VLOOKUP($K41,'Bed parameters'!$A$9:$I$12,9,FALSE))*$F41*(VLOOKUP($Q41,'Workforce distribution'!$C$8:$AD$30,AP$7,FALSE)),IF($Q41="n/a",(IF($P41=AP$6,$X41*$F41,0)),$X41*$F41*(VLOOKUP($Q41,'Workforce distribution'!$C$8:$AD$30,AP$7,FALSE)))),0)</f>
        <v>0</v>
      </c>
      <c r="AQ41" s="30">
        <f>_xlfn.IFNA(IF($O41="days",$Y41*(VLOOKUP($K41,'Bed parameters'!$A$9:$I$12,9,FALSE))*$F41*(VLOOKUP($Q41,'Workforce distribution'!$C$8:$AD$30,AQ$7,FALSE)),IF($Q41="n/a",(IF($P41=AQ$6,$X41*$F41,0)),$X41*$F41*(VLOOKUP($Q41,'Workforce distribution'!$C$8:$AD$30,AQ$7,FALSE)))),0)</f>
        <v>0</v>
      </c>
      <c r="AR41" s="30">
        <f>_xlfn.IFNA(IF($O41="days",$Y41*(VLOOKUP($K41,'Bed parameters'!$A$9:$I$12,9,FALSE))*$F41*(VLOOKUP($Q41,'Workforce distribution'!$C$8:$AD$30,AR$7,FALSE)),IF($Q41="n/a",(IF($P41=AR$6,$X41*$F41,0)),$X41*$F41*(VLOOKUP($Q41,'Workforce distribution'!$C$8:$AD$30,AR$7,FALSE)))),0)</f>
        <v>0</v>
      </c>
      <c r="AS41" s="30">
        <f>_xlfn.IFNA(IF($O41="days",$Y41*(VLOOKUP($K41,'Bed parameters'!$A$9:$I$12,9,FALSE))*$F41*(VLOOKUP($Q41,'Workforce distribution'!$C$8:$AD$30,AS$7,FALSE)),IF($Q41="n/a",(IF($P41=AS$6,$X41*$F41,0)),$X41*$F41*(VLOOKUP($Q41,'Workforce distribution'!$C$8:$AD$30,AS$7,FALSE)))),0)</f>
        <v>0</v>
      </c>
      <c r="AT41" s="30">
        <f>_xlfn.IFNA(IF($O41="days",$Y41*(VLOOKUP($K41,'Bed parameters'!$A$9:$I$12,9,FALSE))*$F41*(VLOOKUP($Q41,'Workforce distribution'!$C$8:$AD$30,AT$7,FALSE)),IF($Q41="n/a",(IF($P41=AT$6,$X41*$F41,0)),$X41*$F41*(VLOOKUP($Q41,'Workforce distribution'!$C$8:$AD$30,AT$7,FALSE)))),0)</f>
        <v>0</v>
      </c>
      <c r="AU41" s="30">
        <f>_xlfn.IFNA(IF($O41="days",$Y41*(VLOOKUP($K41,'Bed parameters'!$A$9:$I$12,9,FALSE))*$F41*(VLOOKUP($Q41,'Workforce distribution'!$C$8:$AD$30,AU$7,FALSE)),IF($Q41="n/a",(IF($P41=AU$6,$X41*$F41,0)),$X41*$F41*(VLOOKUP($Q41,'Workforce distribution'!$C$8:$AD$30,AU$7,FALSE)))),0)</f>
        <v>0</v>
      </c>
      <c r="AV41" s="30">
        <f>_xlfn.IFNA(IF($O41="days",$Y41*(VLOOKUP($K41,'Bed parameters'!$A$9:$I$12,9,FALSE))*$F41*(VLOOKUP($Q41,'Workforce distribution'!$C$8:$AD$30,AV$7,FALSE)),IF($Q41="n/a",(IF($P41=AV$6,$X41*$F41,0)),$X41*$F41*(VLOOKUP($Q41,'Workforce distribution'!$C$8:$AD$30,AV$7,FALSE)))),0)</f>
        <v>0</v>
      </c>
      <c r="AW41" s="30">
        <f>_xlfn.IFNA(IF($O41="days",$Y41*(VLOOKUP($K41,'Bed parameters'!$A$9:$I$12,9,FALSE))*$F41*(VLOOKUP($Q41,'Workforce distribution'!$C$8:$AD$30,AW$7,FALSE)),IF($Q41="n/a",(IF($P41=AW$6,$X41*$F41,0)),$X41*$F41*(VLOOKUP($Q41,'Workforce distribution'!$C$8:$AD$30,AW$7,FALSE)))),0)</f>
        <v>0</v>
      </c>
      <c r="AX41" s="30">
        <f>_xlfn.IFNA(IF($O41="days",$Y41*(VLOOKUP($K41,'Bed parameters'!$A$9:$I$12,9,FALSE))*$F41*(VLOOKUP($Q41,'Workforce distribution'!$C$8:$AD$30,AX$7,FALSE)),IF($Q41="n/a",(IF($P41=AX$6,$X41*$F41,0)),$X41*$F41*(VLOOKUP($Q41,'Workforce distribution'!$C$8:$AD$30,AX$7,FALSE)))),0)</f>
        <v>0</v>
      </c>
      <c r="AY41" s="30">
        <f>_xlfn.IFNA(IF($O41="days",$Y41*(VLOOKUP($K41,'Bed parameters'!$A$9:$I$12,9,FALSE))*$F41*(VLOOKUP($Q41,'Workforce distribution'!$C$8:$AD$30,AY$7,FALSE)),IF($Q41="n/a",(IF($P41=AY$6,$X41*$F41,0)),$X41*$F41*(VLOOKUP($Q41,'Workforce distribution'!$C$8:$AD$30,AY$7,FALSE)))),0)</f>
        <v>0</v>
      </c>
      <c r="AZ41" s="30">
        <f>_xlfn.IFNA(IF($O41="days",$Y41*(VLOOKUP($K41,'Bed parameters'!$A$9:$I$12,9,FALSE))*$F41*(VLOOKUP($Q41,'Workforce distribution'!$C$8:$AD$30,AZ$7,FALSE)),IF($Q41="n/a",(IF($P41=AZ$6,$X41*$F41,0)),$X41*$F41*(VLOOKUP($Q41,'Workforce distribution'!$C$8:$AD$30,AZ$7,FALSE)))),0)</f>
        <v>0</v>
      </c>
      <c r="BA41" s="30">
        <f>_xlfn.IFNA(IF($O41="days",$Y41*(VLOOKUP($K41,'Bed parameters'!$A$9:$I$12,9,FALSE))*$F41*(VLOOKUP($Q41,'Workforce distribution'!$C$8:$AD$30,BA$7,FALSE)),IF($Q41="n/a",(IF($P41=BA$6,$X41*$F41,0)),$X41*$F41*(VLOOKUP($Q41,'Workforce distribution'!$C$8:$AD$30,BA$7,FALSE)))),0)</f>
        <v>0</v>
      </c>
      <c r="BB41" s="30">
        <f>_xlfn.IFNA(IF($O41="days",$Y41*(VLOOKUP($K41,'Bed parameters'!$A$9:$I$12,9,FALSE))*$F41*(VLOOKUP($Q41,'Workforce distribution'!$C$8:$AD$30,BB$7,FALSE)),IF($Q41="n/a",(IF($P41=BB$6,$X41*$F41,0)),$X41*$F41*(VLOOKUP($Q41,'Workforce distribution'!$C$8:$AD$30,BB$7,FALSE)))),0)</f>
        <v>0</v>
      </c>
      <c r="BC41" s="149">
        <f t="shared" si="9"/>
        <v>0</v>
      </c>
      <c r="BD41" s="288">
        <f>IF($Q41="n/a",(IF('Workforce hours'!D$30=0,0,(AB41/'Workforce hours'!D$30))),(IF(VLOOKUP($Q41,'Workforce hours'!$C$8:$AD$30,BD$7,FALSE)=0,0,(AB41/(VLOOKUP($Q41,'Workforce hours'!$C$8:$AD$30,BD$7,FALSE))))))</f>
        <v>0</v>
      </c>
      <c r="BE41" s="288">
        <f>IF($Q41="n/a",(IF('Workforce hours'!E$30=0,0,(AC41/'Workforce hours'!E$30))),(IF(VLOOKUP($Q41,'Workforce hours'!$C$8:$AD$30,BE$7,FALSE)=0,0,(AC41/(VLOOKUP($Q41,'Workforce hours'!$C$8:$AD$30,BE$7,FALSE))))))</f>
        <v>0</v>
      </c>
      <c r="BF41" s="288">
        <f>IF($Q41="n/a",(IF('Workforce hours'!F$30=0,0,(AD41/'Workforce hours'!F$30))),(IF(VLOOKUP($Q41,'Workforce hours'!$C$8:$AD$30,BF$7,FALSE)=0,0,(AD41/(VLOOKUP($Q41,'Workforce hours'!$C$8:$AD$30,BF$7,FALSE))))))</f>
        <v>0</v>
      </c>
      <c r="BG41" s="288">
        <f>IF($Q41="n/a",(IF('Workforce hours'!G$30=0,0,(AE41/'Workforce hours'!G$30))),(IF(VLOOKUP($Q41,'Workforce hours'!$C$8:$AD$30,BG$7,FALSE)=0,0,(AE41/(VLOOKUP($Q41,'Workforce hours'!$C$8:$AD$30,BG$7,FALSE))))))</f>
        <v>0</v>
      </c>
      <c r="BH41" s="288">
        <f>IF($Q41="n/a",(IF('Workforce hours'!H$30=0,0,(AF41/'Workforce hours'!H$30))),(IF(VLOOKUP($Q41,'Workforce hours'!$C$8:$AD$30,BH$7,FALSE)=0,0,(AF41/(VLOOKUP($Q41,'Workforce hours'!$C$8:$AD$30,BH$7,FALSE))))))</f>
        <v>0</v>
      </c>
      <c r="BI41" s="288">
        <f>IF($Q41="n/a",(IF('Workforce hours'!I$30=0,0,(AG41/'Workforce hours'!I$30))),(IF(VLOOKUP($Q41,'Workforce hours'!$C$8:$AD$30,BI$7,FALSE)=0,0,(AG41/(VLOOKUP($Q41,'Workforce hours'!$C$8:$AD$30,BI$7,FALSE))))))</f>
        <v>0</v>
      </c>
      <c r="BJ41" s="288">
        <f>IF($Q41="n/a",(IF('Workforce hours'!J$30=0,0,(AH41/'Workforce hours'!J$30))),(IF(VLOOKUP($Q41,'Workforce hours'!$C$8:$AD$30,BJ$7,FALSE)=0,0,(AH41/(VLOOKUP($Q41,'Workforce hours'!$C$8:$AD$30,BJ$7,FALSE))))))</f>
        <v>0</v>
      </c>
      <c r="BK41" s="288">
        <f>IF($Q41="n/a",(IF('Workforce hours'!K$30=0,0,(AI41/'Workforce hours'!K$30))),(IF(VLOOKUP($Q41,'Workforce hours'!$C$8:$AD$30,BK$7,FALSE)=0,0,(AI41/(VLOOKUP($Q41,'Workforce hours'!$C$8:$AD$30,BK$7,FALSE))))))</f>
        <v>0</v>
      </c>
      <c r="BL41" s="288">
        <f>IF($Q41="n/a",(IF('Workforce hours'!L$30=0,0,(AJ41/'Workforce hours'!L$30))),(IF(VLOOKUP($Q41,'Workforce hours'!$C$8:$AD$30,BL$7,FALSE)=0,0,(AJ41/(VLOOKUP($Q41,'Workforce hours'!$C$8:$AD$30,BL$7,FALSE))))))</f>
        <v>0</v>
      </c>
      <c r="BM41" s="288">
        <f>IF($Q41="n/a",(IF('Workforce hours'!M$30=0,0,(AK41/'Workforce hours'!M$30))),(IF(VLOOKUP($Q41,'Workforce hours'!$C$8:$AD$30,BM$7,FALSE)=0,0,(AK41/(VLOOKUP($Q41,'Workforce hours'!$C$8:$AD$30,BM$7,FALSE))))))</f>
        <v>0</v>
      </c>
      <c r="BN41" s="288">
        <f>IF($Q41="n/a",(IF('Workforce hours'!N$30=0,0,(AL41/'Workforce hours'!N$30))),(IF(VLOOKUP($Q41,'Workforce hours'!$C$8:$AD$30,BN$7,FALSE)=0,0,(AL41/(VLOOKUP($Q41,'Workforce hours'!$C$8:$AD$30,BN$7,FALSE))))))</f>
        <v>0</v>
      </c>
      <c r="BO41" s="288">
        <f>IF($Q41="n/a",(IF('Workforce hours'!O$30=0,0,(AM41/'Workforce hours'!O$30))),(IF(VLOOKUP($Q41,'Workforce hours'!$C$8:$AD$30,BO$7,FALSE)=0,0,(AM41/(VLOOKUP($Q41,'Workforce hours'!$C$8:$AD$30,BO$7,FALSE))))))</f>
        <v>0</v>
      </c>
      <c r="BP41" s="288">
        <f>IF($Q41="n/a",(IF('Workforce hours'!P$30=0,0,(AN41/'Workforce hours'!P$30))),(IF(VLOOKUP($Q41,'Workforce hours'!$C$8:$AD$30,BP$7,FALSE)=0,0,(AN41/(VLOOKUP($Q41,'Workforce hours'!$C$8:$AD$30,BP$7,FALSE))))))</f>
        <v>0</v>
      </c>
      <c r="BQ41" s="288">
        <f>IF($Q41="n/a",(IF('Workforce hours'!Q$30=0,0,(AO41/'Workforce hours'!Q$30))),(IF(VLOOKUP($Q41,'Workforce hours'!$C$8:$AD$30,BQ$7,FALSE)=0,0,(AO41/(VLOOKUP($Q41,'Workforce hours'!$C$8:$AD$30,BQ$7,FALSE))))))</f>
        <v>0</v>
      </c>
      <c r="BR41" s="288">
        <f>IF($Q41="n/a",(IF('Workforce hours'!R$30=0,0,(AP41/'Workforce hours'!R$30))),(IF(VLOOKUP($Q41,'Workforce hours'!$C$8:$AD$30,BR$7,FALSE)=0,0,(AP41/(VLOOKUP($Q41,'Workforce hours'!$C$8:$AD$30,BR$7,FALSE))))))</f>
        <v>0</v>
      </c>
      <c r="BS41" s="288">
        <f>IF($Q41="n/a",(IF('Workforce hours'!S$30=0,0,(AQ41/'Workforce hours'!S$30))),(IF(VLOOKUP($Q41,'Workforce hours'!$C$8:$AD$30,BS$7,FALSE)=0,0,(AQ41/(VLOOKUP($Q41,'Workforce hours'!$C$8:$AD$30,BS$7,FALSE))))))</f>
        <v>0</v>
      </c>
      <c r="BT41" s="288">
        <f>IF($Q41="n/a",(IF('Workforce hours'!T$30=0,0,(AR41/'Workforce hours'!T$30))),(IF(VLOOKUP($Q41,'Workforce hours'!$C$8:$AD$30,BT$7,FALSE)=0,0,(AR41/(VLOOKUP($Q41,'Workforce hours'!$C$8:$AD$30,BT$7,FALSE))))))</f>
        <v>0</v>
      </c>
      <c r="BU41" s="288">
        <f>IF($Q41="n/a",(IF('Workforce hours'!U$30=0,0,(AS41/'Workforce hours'!U$30))),(IF(VLOOKUP($Q41,'Workforce hours'!$C$8:$AD$30,BU$7,FALSE)=0,0,(AS41/(VLOOKUP($Q41,'Workforce hours'!$C$8:$AD$30,BU$7,FALSE))))))</f>
        <v>0</v>
      </c>
      <c r="BV41" s="288">
        <f>IF($Q41="n/a",(IF('Workforce hours'!V$30=0,0,(AT41/'Workforce hours'!V$30))),(IF(VLOOKUP($Q41,'Workforce hours'!$C$8:$AD$30,BV$7,FALSE)=0,0,(AT41/(VLOOKUP($Q41,'Workforce hours'!$C$8:$AD$30,BV$7,FALSE))))))</f>
        <v>0</v>
      </c>
      <c r="BW41" s="288">
        <f>IF($Q41="n/a",(IF('Workforce hours'!W$30=0,0,(AU41/'Workforce hours'!W$30))),(IF(VLOOKUP($Q41,'Workforce hours'!$C$8:$AD$30,BW$7,FALSE)=0,0,(AU41/(VLOOKUP($Q41,'Workforce hours'!$C$8:$AD$30,BW$7,FALSE))))))</f>
        <v>0</v>
      </c>
      <c r="BX41" s="288">
        <f>IF($Q41="n/a",(IF('Workforce hours'!X$30=0,0,(AV41/'Workforce hours'!X$30))),(IF(VLOOKUP($Q41,'Workforce hours'!$C$8:$AD$30,BX$7,FALSE)=0,0,(AV41/(VLOOKUP($Q41,'Workforce hours'!$C$8:$AD$30,BX$7,FALSE))))))</f>
        <v>0</v>
      </c>
      <c r="BY41" s="288">
        <f>IF($Q41="n/a",(IF('Workforce hours'!Y$30=0,0,(AW41/'Workforce hours'!Y$30))),(IF(VLOOKUP($Q41,'Workforce hours'!$C$8:$AD$30,BY$7,FALSE)=0,0,(AW41/(VLOOKUP($Q41,'Workforce hours'!$C$8:$AD$30,BY$7,FALSE))))))</f>
        <v>0</v>
      </c>
      <c r="BZ41" s="288">
        <f>IF($Q41="n/a",(IF('Workforce hours'!Z$30=0,0,(AX41/'Workforce hours'!Z$30))),(IF(VLOOKUP($Q41,'Workforce hours'!$C$8:$AD$30,BZ$7,FALSE)=0,0,(AX41/(VLOOKUP($Q41,'Workforce hours'!$C$8:$AD$30,BZ$7,FALSE))))))</f>
        <v>0</v>
      </c>
      <c r="CA41" s="288">
        <f>IF($Q41="n/a",(IF('Workforce hours'!AA$30=0,0,(AY41/'Workforce hours'!AA$30))),(IF(VLOOKUP($Q41,'Workforce hours'!$C$8:$AD$30,CA$7,FALSE)=0,0,(AY41/(VLOOKUP($Q41,'Workforce hours'!$C$8:$AD$30,CA$7,FALSE))))))</f>
        <v>0</v>
      </c>
      <c r="CB41" s="288">
        <f>IF($Q41="n/a",(IF('Workforce hours'!AB$30=0,0,(AZ41/'Workforce hours'!AB$30))),(IF(VLOOKUP($Q41,'Workforce hours'!$C$8:$AD$30,CB$7,FALSE)=0,0,(AZ41/(VLOOKUP($Q41,'Workforce hours'!$C$8:$AD$30,CB$7,FALSE))))))</f>
        <v>0</v>
      </c>
      <c r="CC41" s="288">
        <f>IF($Q41="n/a",(IF('Workforce hours'!AC$30=0,0,(BA41/'Workforce hours'!AC$30))),(IF(VLOOKUP($Q41,'Workforce hours'!$C$8:$AD$30,CC$7,FALSE)=0,0,(BA41/(VLOOKUP($Q41,'Workforce hours'!$C$8:$AD$30,CC$7,FALSE))))))</f>
        <v>0</v>
      </c>
      <c r="CD41" s="288">
        <f>IF($Q41="n/a",(IF('Workforce hours'!AD$30=0,0,(BB41/'Workforce hours'!AD$30))),(IF(VLOOKUP($Q41,'Workforce hours'!$C$8:$AD$30,CD$7,FALSE)=0,0,(BB41/(VLOOKUP($Q41,'Workforce hours'!$C$8:$AD$30,CD$7,FALSE))))))</f>
        <v>0</v>
      </c>
      <c r="CE41" s="289">
        <f t="shared" si="10"/>
        <v>0</v>
      </c>
      <c r="CF41" s="290">
        <f>BD41*'Workforce costs'!B$9*(1+'Workforce costs'!B$10)*(1+'Workforce costs'!B$11)</f>
        <v>0</v>
      </c>
      <c r="CG41" s="290">
        <f>BE41*'Workforce costs'!C$9*(1+'Workforce costs'!C$10)*(1+'Workforce costs'!C$11)</f>
        <v>0</v>
      </c>
      <c r="CH41" s="290">
        <f>BF41*'Workforce costs'!D$9*(1+'Workforce costs'!D$10)*(1+'Workforce costs'!D$11)</f>
        <v>0</v>
      </c>
      <c r="CI41" s="290">
        <f>BG41*'Workforce costs'!E$9*(1+'Workforce costs'!E$10)*(1+'Workforce costs'!E$11)</f>
        <v>0</v>
      </c>
      <c r="CJ41" s="290">
        <f>BH41*'Workforce costs'!F$9*(1+'Workforce costs'!F$10)*(1+'Workforce costs'!F$11)</f>
        <v>0</v>
      </c>
      <c r="CK41" s="290">
        <f>BI41*'Workforce costs'!G$9*(1+'Workforce costs'!G$10)*(1+'Workforce costs'!G$11)</f>
        <v>0</v>
      </c>
      <c r="CL41" s="290">
        <f>BJ41*'Workforce costs'!H$9*(1+'Workforce costs'!H$10)*(1+'Workforce costs'!H$11)</f>
        <v>0</v>
      </c>
      <c r="CM41" s="290">
        <f>BK41*'Workforce costs'!I$9*(1+'Workforce costs'!I$10)*(1+'Workforce costs'!I$11)</f>
        <v>0</v>
      </c>
      <c r="CN41" s="290">
        <f>BL41*'Workforce costs'!J$9*(1+'Workforce costs'!J$10)*(1+'Workforce costs'!J$11)</f>
        <v>0</v>
      </c>
      <c r="CO41" s="290">
        <f>BM41*'Workforce costs'!K$9*(1+'Workforce costs'!K$10)*(1+'Workforce costs'!K$11)</f>
        <v>0</v>
      </c>
      <c r="CP41" s="290">
        <f>BN41*'Workforce costs'!L$9*(1+'Workforce costs'!L$10)*(1+'Workforce costs'!L$11)</f>
        <v>0</v>
      </c>
      <c r="CQ41" s="290">
        <f>BO41*'Workforce costs'!M$9*(1+'Workforce costs'!M$10)*(1+'Workforce costs'!M$11)</f>
        <v>0</v>
      </c>
      <c r="CR41" s="290">
        <f>BP41*'Workforce costs'!N$9*(1+'Workforce costs'!N$10)*(1+'Workforce costs'!N$11)</f>
        <v>0</v>
      </c>
      <c r="CS41" s="290">
        <f>BQ41*'Workforce costs'!O$9*(1+'Workforce costs'!O$10)*(1+'Workforce costs'!O$11)</f>
        <v>0</v>
      </c>
      <c r="CT41" s="290">
        <f>BR41*'Workforce costs'!P$9*(1+'Workforce costs'!P$10)*(1+'Workforce costs'!P$11)</f>
        <v>0</v>
      </c>
      <c r="CU41" s="290">
        <f>BS41*'Workforce costs'!Q$9*(1+'Workforce costs'!Q$10)*(1+'Workforce costs'!Q$11)</f>
        <v>0</v>
      </c>
      <c r="CV41" s="290">
        <f>BT41*'Workforce costs'!R$9*(1+'Workforce costs'!R$10)*(1+'Workforce costs'!R$11)</f>
        <v>0</v>
      </c>
      <c r="CW41" s="290">
        <f>BU41*'Workforce costs'!S$9*(1+'Workforce costs'!S$10)*(1+'Workforce costs'!S$11)</f>
        <v>0</v>
      </c>
      <c r="CX41" s="290">
        <f>BV41*'Workforce costs'!T$9*(1+'Workforce costs'!T$10)*(1+'Workforce costs'!T$11)</f>
        <v>0</v>
      </c>
      <c r="CY41" s="290">
        <f>BW41*'Workforce costs'!U$9*(1+'Workforce costs'!U$10)*(1+'Workforce costs'!U$11)</f>
        <v>0</v>
      </c>
      <c r="CZ41" s="290">
        <f>BX41*'Workforce costs'!V$9*(1+'Workforce costs'!V$10)*(1+'Workforce costs'!V$11)</f>
        <v>0</v>
      </c>
      <c r="DA41" s="290">
        <f>BY41*'Workforce costs'!W$9*(1+'Workforce costs'!W$10)*(1+'Workforce costs'!W$11)</f>
        <v>0</v>
      </c>
      <c r="DB41" s="290">
        <f>BZ41*'Workforce costs'!X$9*(1+'Workforce costs'!X$10)*(1+'Workforce costs'!X$11)</f>
        <v>0</v>
      </c>
      <c r="DC41" s="290">
        <f>CA41*'Workforce costs'!Y$9*(1+'Workforce costs'!Y$10)*(1+'Workforce costs'!Y$11)</f>
        <v>0</v>
      </c>
      <c r="DD41" s="290">
        <f>CB41*'Workforce costs'!Z$9*(1+'Workforce costs'!Z$10)*(1+'Workforce costs'!Z$11)</f>
        <v>0</v>
      </c>
      <c r="DE41" s="290">
        <f>CC41*'Workforce costs'!AA$9*(1+'Workforce costs'!AA$10)*(1+'Workforce costs'!AA$11)</f>
        <v>0</v>
      </c>
      <c r="DF41" s="290">
        <f>CD41*'Workforce costs'!AB$9*(1+'Workforce costs'!AB$10)*(1+'Workforce costs'!AB$11)</f>
        <v>0</v>
      </c>
    </row>
    <row r="42" spans="1:110" x14ac:dyDescent="0.3">
      <c r="A42" s="2" t="str">
        <f>Outputs!$A$4</f>
        <v>Australia</v>
      </c>
      <c r="B42" s="2" t="str">
        <f t="shared" si="3"/>
        <v>Australia 18to24</v>
      </c>
      <c r="C42" s="30">
        <f>VLOOKUP($B42,Populations!$D$15:$H$1920,3,FALSE)</f>
        <v>2374194</v>
      </c>
      <c r="D42" s="255">
        <f>IF(OR($H42="General pop",$H42="Schools",$H42="Workplace",$H42="Skills Training",$H42="Digital Supports"),1,VLOOKUP($B42,Populations!$D$15:$H$1920,5,FALSE))</f>
        <v>1</v>
      </c>
      <c r="E42" s="88">
        <f>VLOOKUP(I42,Epidemiology!$C$10:$H$47,6,FALSE)</f>
        <v>30000</v>
      </c>
      <c r="F42" s="102" t="str">
        <f>'Care profiles'!R43</f>
        <v>n/a</v>
      </c>
      <c r="G42" s="15" t="str">
        <f>'Care profiles'!A43</f>
        <v>18to24</v>
      </c>
      <c r="H42" s="15" t="str">
        <f>'Care profiles'!B43</f>
        <v>Selective</v>
      </c>
      <c r="I42" s="15" t="str">
        <f>'Care profiles'!C43</f>
        <v>Selective_18-24yrs</v>
      </c>
      <c r="J42" s="15" t="str">
        <f>'Care profiles'!D43</f>
        <v>Care profile</v>
      </c>
      <c r="K42" s="15" t="str">
        <f>'Care profiles'!E43</f>
        <v>Brief Intervention</v>
      </c>
      <c r="L42" s="104">
        <f>'Care profiles'!F43</f>
        <v>0.15</v>
      </c>
      <c r="M42" s="15" t="str">
        <f>'Care profiles'!G43</f>
        <v>n/a</v>
      </c>
      <c r="N42" s="15" t="str">
        <f>'Care profiles'!H43</f>
        <v>n/a</v>
      </c>
      <c r="O42" s="15" t="str">
        <f>'Care profiles'!I43</f>
        <v>n/a</v>
      </c>
      <c r="P42" s="15" t="str">
        <f>'Care profiles'!J43</f>
        <v>n/a</v>
      </c>
      <c r="Q42" s="15" t="str">
        <f>'Care profiles'!K43</f>
        <v>n/a</v>
      </c>
      <c r="R42" s="15" t="str">
        <f>'Care profiles'!M43</f>
        <v>Y</v>
      </c>
      <c r="S42" s="15" t="str">
        <f>'Care profiles'!O43</f>
        <v>Y</v>
      </c>
      <c r="T42" s="15" t="str">
        <f>'Care profiles'!Q43</f>
        <v>N</v>
      </c>
      <c r="U42" s="30">
        <f t="shared" si="4"/>
        <v>712258.2</v>
      </c>
      <c r="V42" s="30">
        <f t="shared" si="5"/>
        <v>106838.73</v>
      </c>
      <c r="W42" s="30">
        <f>IF(M42="n/a",0,IF(O42="days",V42*M42*(1+(VLOOKUP(K42,'Bed parameters'!$A$9:$G$12,7,FALSE))),V42*M42))</f>
        <v>0</v>
      </c>
      <c r="X42" s="30">
        <f t="shared" si="6"/>
        <v>0</v>
      </c>
      <c r="Y42" s="30">
        <f t="shared" si="7"/>
        <v>0</v>
      </c>
      <c r="Z42" s="113">
        <f>_xlfn.IFNA(Y42/((VLOOKUP(K42,'Bed parameters'!$A$9:$G$12,3,FALSE))*(VLOOKUP(K42,'Bed parameters'!$A$9:$G$12,5,FALSE))),0)</f>
        <v>0</v>
      </c>
      <c r="AA42" s="30">
        <f t="shared" si="8"/>
        <v>0</v>
      </c>
      <c r="AB42" s="30">
        <f>_xlfn.IFNA(IF($O42="days",$Y42*(VLOOKUP($K42,'Bed parameters'!$A$9:$I$12,9,FALSE))*$F42*(VLOOKUP($Q42,'Workforce distribution'!$C$8:$AD$30,AB$7,FALSE)),IF($Q42="n/a",(IF($P42=AB$6,$X42*$F42,0)),$X42*$F42*(VLOOKUP($Q42,'Workforce distribution'!$C$8:$AD$30,AB$7,FALSE)))),0)</f>
        <v>0</v>
      </c>
      <c r="AC42" s="30">
        <f>_xlfn.IFNA(IF($O42="days",$Y42*(VLOOKUP($K42,'Bed parameters'!$A$9:$I$12,9,FALSE))*$F42*(VLOOKUP($Q42,'Workforce distribution'!$C$8:$AD$30,AC$7,FALSE)),IF($Q42="n/a",(IF($P42=AC$6,$X42*$F42,0)),$X42*$F42*(VLOOKUP($Q42,'Workforce distribution'!$C$8:$AD$30,AC$7,FALSE)))),0)</f>
        <v>0</v>
      </c>
      <c r="AD42" s="30">
        <f>_xlfn.IFNA(IF($O42="days",$Y42*(VLOOKUP($K42,'Bed parameters'!$A$9:$I$12,9,FALSE))*$F42*(VLOOKUP($Q42,'Workforce distribution'!$C$8:$AD$30,AD$7,FALSE)),IF($Q42="n/a",(IF($P42=AD$6,$X42*$F42,0)),$X42*$F42*(VLOOKUP($Q42,'Workforce distribution'!$C$8:$AD$30,AD$7,FALSE)))),0)</f>
        <v>0</v>
      </c>
      <c r="AE42" s="30">
        <f>_xlfn.IFNA(IF($O42="days",$Y42*(VLOOKUP($K42,'Bed parameters'!$A$9:$I$12,9,FALSE))*$F42*(VLOOKUP($Q42,'Workforce distribution'!$C$8:$AD$30,AE$7,FALSE)),IF($Q42="n/a",(IF($P42=AE$6,$X42*$F42,0)),$X42*$F42*(VLOOKUP($Q42,'Workforce distribution'!$C$8:$AD$30,AE$7,FALSE)))),0)</f>
        <v>0</v>
      </c>
      <c r="AF42" s="30">
        <f>_xlfn.IFNA(IF($O42="days",$Y42*(VLOOKUP($K42,'Bed parameters'!$A$9:$I$12,9,FALSE))*$F42*(VLOOKUP($Q42,'Workforce distribution'!$C$8:$AD$30,AF$7,FALSE)),IF($Q42="n/a",(IF($P42=AF$6,$X42*$F42,0)),$X42*$F42*(VLOOKUP($Q42,'Workforce distribution'!$C$8:$AD$30,AF$7,FALSE)))),0)</f>
        <v>0</v>
      </c>
      <c r="AG42" s="30">
        <f>_xlfn.IFNA(IF($O42="days",$Y42*(VLOOKUP($K42,'Bed parameters'!$A$9:$I$12,9,FALSE))*$F42*(VLOOKUP($Q42,'Workforce distribution'!$C$8:$AD$30,AG$7,FALSE)),IF($Q42="n/a",(IF($P42=AG$6,$X42*$F42,0)),$X42*$F42*(VLOOKUP($Q42,'Workforce distribution'!$C$8:$AD$30,AG$7,FALSE)))),0)</f>
        <v>0</v>
      </c>
      <c r="AH42" s="30">
        <f>_xlfn.IFNA(IF($O42="days",$Y42*(VLOOKUP($K42,'Bed parameters'!$A$9:$I$12,9,FALSE))*$F42*(VLOOKUP($Q42,'Workforce distribution'!$C$8:$AD$30,AH$7,FALSE)),IF($Q42="n/a",(IF($P42=AH$6,$X42*$F42,0)),$X42*$F42*(VLOOKUP($Q42,'Workforce distribution'!$C$8:$AD$30,AH$7,FALSE)))),0)</f>
        <v>0</v>
      </c>
      <c r="AI42" s="30">
        <f>_xlfn.IFNA(IF($O42="days",$Y42*(VLOOKUP($K42,'Bed parameters'!$A$9:$I$12,9,FALSE))*$F42*(VLOOKUP($Q42,'Workforce distribution'!$C$8:$AD$30,AI$7,FALSE)),IF($Q42="n/a",(IF($P42=AI$6,$X42*$F42,0)),$X42*$F42*(VLOOKUP($Q42,'Workforce distribution'!$C$8:$AD$30,AI$7,FALSE)))),0)</f>
        <v>0</v>
      </c>
      <c r="AJ42" s="30">
        <f>_xlfn.IFNA(IF($O42="days",$Y42*(VLOOKUP($K42,'Bed parameters'!$A$9:$I$12,9,FALSE))*$F42*(VLOOKUP($Q42,'Workforce distribution'!$C$8:$AD$30,AJ$7,FALSE)),IF($Q42="n/a",(IF($P42=AJ$6,$X42*$F42,0)),$X42*$F42*(VLOOKUP($Q42,'Workforce distribution'!$C$8:$AD$30,AJ$7,FALSE)))),0)</f>
        <v>0</v>
      </c>
      <c r="AK42" s="30">
        <f>_xlfn.IFNA(IF($O42="days",$Y42*(VLOOKUP($K42,'Bed parameters'!$A$9:$I$12,9,FALSE))*$F42*(VLOOKUP($Q42,'Workforce distribution'!$C$8:$AD$30,AK$7,FALSE)),IF($Q42="n/a",(IF($P42=AK$6,$X42*$F42,0)),$X42*$F42*(VLOOKUP($Q42,'Workforce distribution'!$C$8:$AD$30,AK$7,FALSE)))),0)</f>
        <v>0</v>
      </c>
      <c r="AL42" s="30">
        <f>_xlfn.IFNA(IF($O42="days",$Y42*(VLOOKUP($K42,'Bed parameters'!$A$9:$I$12,9,FALSE))*$F42*(VLOOKUP($Q42,'Workforce distribution'!$C$8:$AD$30,AL$7,FALSE)),IF($Q42="n/a",(IF($P42=AL$6,$X42*$F42,0)),$X42*$F42*(VLOOKUP($Q42,'Workforce distribution'!$C$8:$AD$30,AL$7,FALSE)))),0)</f>
        <v>0</v>
      </c>
      <c r="AM42" s="30">
        <f>_xlfn.IFNA(IF($O42="days",$Y42*(VLOOKUP($K42,'Bed parameters'!$A$9:$I$12,9,FALSE))*$F42*(VLOOKUP($Q42,'Workforce distribution'!$C$8:$AD$30,AM$7,FALSE)),IF($Q42="n/a",(IF($P42=AM$6,$X42*$F42,0)),$X42*$F42*(VLOOKUP($Q42,'Workforce distribution'!$C$8:$AD$30,AM$7,FALSE)))),0)</f>
        <v>0</v>
      </c>
      <c r="AN42" s="30">
        <f>_xlfn.IFNA(IF($O42="days",$Y42*(VLOOKUP($K42,'Bed parameters'!$A$9:$I$12,9,FALSE))*$F42*(VLOOKUP($Q42,'Workforce distribution'!$C$8:$AD$30,AN$7,FALSE)),IF($Q42="n/a",(IF($P42=AN$6,$X42*$F42,0)),$X42*$F42*(VLOOKUP($Q42,'Workforce distribution'!$C$8:$AD$30,AN$7,FALSE)))),0)</f>
        <v>0</v>
      </c>
      <c r="AO42" s="30">
        <f>_xlfn.IFNA(IF($O42="days",$Y42*(VLOOKUP($K42,'Bed parameters'!$A$9:$I$12,9,FALSE))*$F42*(VLOOKUP($Q42,'Workforce distribution'!$C$8:$AD$30,AO$7,FALSE)),IF($Q42="n/a",(IF($P42=AO$6,$X42*$F42,0)),$X42*$F42*(VLOOKUP($Q42,'Workforce distribution'!$C$8:$AD$30,AO$7,FALSE)))),0)</f>
        <v>0</v>
      </c>
      <c r="AP42" s="30">
        <f>_xlfn.IFNA(IF($O42="days",$Y42*(VLOOKUP($K42,'Bed parameters'!$A$9:$I$12,9,FALSE))*$F42*(VLOOKUP($Q42,'Workforce distribution'!$C$8:$AD$30,AP$7,FALSE)),IF($Q42="n/a",(IF($P42=AP$6,$X42*$F42,0)),$X42*$F42*(VLOOKUP($Q42,'Workforce distribution'!$C$8:$AD$30,AP$7,FALSE)))),0)</f>
        <v>0</v>
      </c>
      <c r="AQ42" s="30">
        <f>_xlfn.IFNA(IF($O42="days",$Y42*(VLOOKUP($K42,'Bed parameters'!$A$9:$I$12,9,FALSE))*$F42*(VLOOKUP($Q42,'Workforce distribution'!$C$8:$AD$30,AQ$7,FALSE)),IF($Q42="n/a",(IF($P42=AQ$6,$X42*$F42,0)),$X42*$F42*(VLOOKUP($Q42,'Workforce distribution'!$C$8:$AD$30,AQ$7,FALSE)))),0)</f>
        <v>0</v>
      </c>
      <c r="AR42" s="30">
        <f>_xlfn.IFNA(IF($O42="days",$Y42*(VLOOKUP($K42,'Bed parameters'!$A$9:$I$12,9,FALSE))*$F42*(VLOOKUP($Q42,'Workforce distribution'!$C$8:$AD$30,AR$7,FALSE)),IF($Q42="n/a",(IF($P42=AR$6,$X42*$F42,0)),$X42*$F42*(VLOOKUP($Q42,'Workforce distribution'!$C$8:$AD$30,AR$7,FALSE)))),0)</f>
        <v>0</v>
      </c>
      <c r="AS42" s="30">
        <f>_xlfn.IFNA(IF($O42="days",$Y42*(VLOOKUP($K42,'Bed parameters'!$A$9:$I$12,9,FALSE))*$F42*(VLOOKUP($Q42,'Workforce distribution'!$C$8:$AD$30,AS$7,FALSE)),IF($Q42="n/a",(IF($P42=AS$6,$X42*$F42,0)),$X42*$F42*(VLOOKUP($Q42,'Workforce distribution'!$C$8:$AD$30,AS$7,FALSE)))),0)</f>
        <v>0</v>
      </c>
      <c r="AT42" s="30">
        <f>_xlfn.IFNA(IF($O42="days",$Y42*(VLOOKUP($K42,'Bed parameters'!$A$9:$I$12,9,FALSE))*$F42*(VLOOKUP($Q42,'Workforce distribution'!$C$8:$AD$30,AT$7,FALSE)),IF($Q42="n/a",(IF($P42=AT$6,$X42*$F42,0)),$X42*$F42*(VLOOKUP($Q42,'Workforce distribution'!$C$8:$AD$30,AT$7,FALSE)))),0)</f>
        <v>0</v>
      </c>
      <c r="AU42" s="30">
        <f>_xlfn.IFNA(IF($O42="days",$Y42*(VLOOKUP($K42,'Bed parameters'!$A$9:$I$12,9,FALSE))*$F42*(VLOOKUP($Q42,'Workforce distribution'!$C$8:$AD$30,AU$7,FALSE)),IF($Q42="n/a",(IF($P42=AU$6,$X42*$F42,0)),$X42*$F42*(VLOOKUP($Q42,'Workforce distribution'!$C$8:$AD$30,AU$7,FALSE)))),0)</f>
        <v>0</v>
      </c>
      <c r="AV42" s="30">
        <f>_xlfn.IFNA(IF($O42="days",$Y42*(VLOOKUP($K42,'Bed parameters'!$A$9:$I$12,9,FALSE))*$F42*(VLOOKUP($Q42,'Workforce distribution'!$C$8:$AD$30,AV$7,FALSE)),IF($Q42="n/a",(IF($P42=AV$6,$X42*$F42,0)),$X42*$F42*(VLOOKUP($Q42,'Workforce distribution'!$C$8:$AD$30,AV$7,FALSE)))),0)</f>
        <v>0</v>
      </c>
      <c r="AW42" s="30">
        <f>_xlfn.IFNA(IF($O42="days",$Y42*(VLOOKUP($K42,'Bed parameters'!$A$9:$I$12,9,FALSE))*$F42*(VLOOKUP($Q42,'Workforce distribution'!$C$8:$AD$30,AW$7,FALSE)),IF($Q42="n/a",(IF($P42=AW$6,$X42*$F42,0)),$X42*$F42*(VLOOKUP($Q42,'Workforce distribution'!$C$8:$AD$30,AW$7,FALSE)))),0)</f>
        <v>0</v>
      </c>
      <c r="AX42" s="30">
        <f>_xlfn.IFNA(IF($O42="days",$Y42*(VLOOKUP($K42,'Bed parameters'!$A$9:$I$12,9,FALSE))*$F42*(VLOOKUP($Q42,'Workforce distribution'!$C$8:$AD$30,AX$7,FALSE)),IF($Q42="n/a",(IF($P42=AX$6,$X42*$F42,0)),$X42*$F42*(VLOOKUP($Q42,'Workforce distribution'!$C$8:$AD$30,AX$7,FALSE)))),0)</f>
        <v>0</v>
      </c>
      <c r="AY42" s="30">
        <f>_xlfn.IFNA(IF($O42="days",$Y42*(VLOOKUP($K42,'Bed parameters'!$A$9:$I$12,9,FALSE))*$F42*(VLOOKUP($Q42,'Workforce distribution'!$C$8:$AD$30,AY$7,FALSE)),IF($Q42="n/a",(IF($P42=AY$6,$X42*$F42,0)),$X42*$F42*(VLOOKUP($Q42,'Workforce distribution'!$C$8:$AD$30,AY$7,FALSE)))),0)</f>
        <v>0</v>
      </c>
      <c r="AZ42" s="30">
        <f>_xlfn.IFNA(IF($O42="days",$Y42*(VLOOKUP($K42,'Bed parameters'!$A$9:$I$12,9,FALSE))*$F42*(VLOOKUP($Q42,'Workforce distribution'!$C$8:$AD$30,AZ$7,FALSE)),IF($Q42="n/a",(IF($P42=AZ$6,$X42*$F42,0)),$X42*$F42*(VLOOKUP($Q42,'Workforce distribution'!$C$8:$AD$30,AZ$7,FALSE)))),0)</f>
        <v>0</v>
      </c>
      <c r="BA42" s="30">
        <f>_xlfn.IFNA(IF($O42="days",$Y42*(VLOOKUP($K42,'Bed parameters'!$A$9:$I$12,9,FALSE))*$F42*(VLOOKUP($Q42,'Workforce distribution'!$C$8:$AD$30,BA$7,FALSE)),IF($Q42="n/a",(IF($P42=BA$6,$X42*$F42,0)),$X42*$F42*(VLOOKUP($Q42,'Workforce distribution'!$C$8:$AD$30,BA$7,FALSE)))),0)</f>
        <v>0</v>
      </c>
      <c r="BB42" s="30">
        <f>_xlfn.IFNA(IF($O42="days",$Y42*(VLOOKUP($K42,'Bed parameters'!$A$9:$I$12,9,FALSE))*$F42*(VLOOKUP($Q42,'Workforce distribution'!$C$8:$AD$30,BB$7,FALSE)),IF($Q42="n/a",(IF($P42=BB$6,$X42*$F42,0)),$X42*$F42*(VLOOKUP($Q42,'Workforce distribution'!$C$8:$AD$30,BB$7,FALSE)))),0)</f>
        <v>0</v>
      </c>
      <c r="BC42" s="149">
        <f t="shared" si="9"/>
        <v>0</v>
      </c>
      <c r="BD42" s="288">
        <f>IF($Q42="n/a",(IF('Workforce hours'!D$30=0,0,(AB42/'Workforce hours'!D$30))),(IF(VLOOKUP($Q42,'Workforce hours'!$C$8:$AD$30,BD$7,FALSE)=0,0,(AB42/(VLOOKUP($Q42,'Workforce hours'!$C$8:$AD$30,BD$7,FALSE))))))</f>
        <v>0</v>
      </c>
      <c r="BE42" s="288">
        <f>IF($Q42="n/a",(IF('Workforce hours'!E$30=0,0,(AC42/'Workforce hours'!E$30))),(IF(VLOOKUP($Q42,'Workforce hours'!$C$8:$AD$30,BE$7,FALSE)=0,0,(AC42/(VLOOKUP($Q42,'Workforce hours'!$C$8:$AD$30,BE$7,FALSE))))))</f>
        <v>0</v>
      </c>
      <c r="BF42" s="288">
        <f>IF($Q42="n/a",(IF('Workforce hours'!F$30=0,0,(AD42/'Workforce hours'!F$30))),(IF(VLOOKUP($Q42,'Workforce hours'!$C$8:$AD$30,BF$7,FALSE)=0,0,(AD42/(VLOOKUP($Q42,'Workforce hours'!$C$8:$AD$30,BF$7,FALSE))))))</f>
        <v>0</v>
      </c>
      <c r="BG42" s="288">
        <f>IF($Q42="n/a",(IF('Workforce hours'!G$30=0,0,(AE42/'Workforce hours'!G$30))),(IF(VLOOKUP($Q42,'Workforce hours'!$C$8:$AD$30,BG$7,FALSE)=0,0,(AE42/(VLOOKUP($Q42,'Workforce hours'!$C$8:$AD$30,BG$7,FALSE))))))</f>
        <v>0</v>
      </c>
      <c r="BH42" s="288">
        <f>IF($Q42="n/a",(IF('Workforce hours'!H$30=0,0,(AF42/'Workforce hours'!H$30))),(IF(VLOOKUP($Q42,'Workforce hours'!$C$8:$AD$30,BH$7,FALSE)=0,0,(AF42/(VLOOKUP($Q42,'Workforce hours'!$C$8:$AD$30,BH$7,FALSE))))))</f>
        <v>0</v>
      </c>
      <c r="BI42" s="288">
        <f>IF($Q42="n/a",(IF('Workforce hours'!I$30=0,0,(AG42/'Workforce hours'!I$30))),(IF(VLOOKUP($Q42,'Workforce hours'!$C$8:$AD$30,BI$7,FALSE)=0,0,(AG42/(VLOOKUP($Q42,'Workforce hours'!$C$8:$AD$30,BI$7,FALSE))))))</f>
        <v>0</v>
      </c>
      <c r="BJ42" s="288">
        <f>IF($Q42="n/a",(IF('Workforce hours'!J$30=0,0,(AH42/'Workforce hours'!J$30))),(IF(VLOOKUP($Q42,'Workforce hours'!$C$8:$AD$30,BJ$7,FALSE)=0,0,(AH42/(VLOOKUP($Q42,'Workforce hours'!$C$8:$AD$30,BJ$7,FALSE))))))</f>
        <v>0</v>
      </c>
      <c r="BK42" s="288">
        <f>IF($Q42="n/a",(IF('Workforce hours'!K$30=0,0,(AI42/'Workforce hours'!K$30))),(IF(VLOOKUP($Q42,'Workforce hours'!$C$8:$AD$30,BK$7,FALSE)=0,0,(AI42/(VLOOKUP($Q42,'Workforce hours'!$C$8:$AD$30,BK$7,FALSE))))))</f>
        <v>0</v>
      </c>
      <c r="BL42" s="288">
        <f>IF($Q42="n/a",(IF('Workforce hours'!L$30=0,0,(AJ42/'Workforce hours'!L$30))),(IF(VLOOKUP($Q42,'Workforce hours'!$C$8:$AD$30,BL$7,FALSE)=0,0,(AJ42/(VLOOKUP($Q42,'Workforce hours'!$C$8:$AD$30,BL$7,FALSE))))))</f>
        <v>0</v>
      </c>
      <c r="BM42" s="288">
        <f>IF($Q42="n/a",(IF('Workforce hours'!M$30=0,0,(AK42/'Workforce hours'!M$30))),(IF(VLOOKUP($Q42,'Workforce hours'!$C$8:$AD$30,BM$7,FALSE)=0,0,(AK42/(VLOOKUP($Q42,'Workforce hours'!$C$8:$AD$30,BM$7,FALSE))))))</f>
        <v>0</v>
      </c>
      <c r="BN42" s="288">
        <f>IF($Q42="n/a",(IF('Workforce hours'!N$30=0,0,(AL42/'Workforce hours'!N$30))),(IF(VLOOKUP($Q42,'Workforce hours'!$C$8:$AD$30,BN$7,FALSE)=0,0,(AL42/(VLOOKUP($Q42,'Workforce hours'!$C$8:$AD$30,BN$7,FALSE))))))</f>
        <v>0</v>
      </c>
      <c r="BO42" s="288">
        <f>IF($Q42="n/a",(IF('Workforce hours'!O$30=0,0,(AM42/'Workforce hours'!O$30))),(IF(VLOOKUP($Q42,'Workforce hours'!$C$8:$AD$30,BO$7,FALSE)=0,0,(AM42/(VLOOKUP($Q42,'Workforce hours'!$C$8:$AD$30,BO$7,FALSE))))))</f>
        <v>0</v>
      </c>
      <c r="BP42" s="288">
        <f>IF($Q42="n/a",(IF('Workforce hours'!P$30=0,0,(AN42/'Workforce hours'!P$30))),(IF(VLOOKUP($Q42,'Workforce hours'!$C$8:$AD$30,BP$7,FALSE)=0,0,(AN42/(VLOOKUP($Q42,'Workforce hours'!$C$8:$AD$30,BP$7,FALSE))))))</f>
        <v>0</v>
      </c>
      <c r="BQ42" s="288">
        <f>IF($Q42="n/a",(IF('Workforce hours'!Q$30=0,0,(AO42/'Workforce hours'!Q$30))),(IF(VLOOKUP($Q42,'Workforce hours'!$C$8:$AD$30,BQ$7,FALSE)=0,0,(AO42/(VLOOKUP($Q42,'Workforce hours'!$C$8:$AD$30,BQ$7,FALSE))))))</f>
        <v>0</v>
      </c>
      <c r="BR42" s="288">
        <f>IF($Q42="n/a",(IF('Workforce hours'!R$30=0,0,(AP42/'Workforce hours'!R$30))),(IF(VLOOKUP($Q42,'Workforce hours'!$C$8:$AD$30,BR$7,FALSE)=0,0,(AP42/(VLOOKUP($Q42,'Workforce hours'!$C$8:$AD$30,BR$7,FALSE))))))</f>
        <v>0</v>
      </c>
      <c r="BS42" s="288">
        <f>IF($Q42="n/a",(IF('Workforce hours'!S$30=0,0,(AQ42/'Workforce hours'!S$30))),(IF(VLOOKUP($Q42,'Workforce hours'!$C$8:$AD$30,BS$7,FALSE)=0,0,(AQ42/(VLOOKUP($Q42,'Workforce hours'!$C$8:$AD$30,BS$7,FALSE))))))</f>
        <v>0</v>
      </c>
      <c r="BT42" s="288">
        <f>IF($Q42="n/a",(IF('Workforce hours'!T$30=0,0,(AR42/'Workforce hours'!T$30))),(IF(VLOOKUP($Q42,'Workforce hours'!$C$8:$AD$30,BT$7,FALSE)=0,0,(AR42/(VLOOKUP($Q42,'Workforce hours'!$C$8:$AD$30,BT$7,FALSE))))))</f>
        <v>0</v>
      </c>
      <c r="BU42" s="288">
        <f>IF($Q42="n/a",(IF('Workforce hours'!U$30=0,0,(AS42/'Workforce hours'!U$30))),(IF(VLOOKUP($Q42,'Workforce hours'!$C$8:$AD$30,BU$7,FALSE)=0,0,(AS42/(VLOOKUP($Q42,'Workforce hours'!$C$8:$AD$30,BU$7,FALSE))))))</f>
        <v>0</v>
      </c>
      <c r="BV42" s="288">
        <f>IF($Q42="n/a",(IF('Workforce hours'!V$30=0,0,(AT42/'Workforce hours'!V$30))),(IF(VLOOKUP($Q42,'Workforce hours'!$C$8:$AD$30,BV$7,FALSE)=0,0,(AT42/(VLOOKUP($Q42,'Workforce hours'!$C$8:$AD$30,BV$7,FALSE))))))</f>
        <v>0</v>
      </c>
      <c r="BW42" s="288">
        <f>IF($Q42="n/a",(IF('Workforce hours'!W$30=0,0,(AU42/'Workforce hours'!W$30))),(IF(VLOOKUP($Q42,'Workforce hours'!$C$8:$AD$30,BW$7,FALSE)=0,0,(AU42/(VLOOKUP($Q42,'Workforce hours'!$C$8:$AD$30,BW$7,FALSE))))))</f>
        <v>0</v>
      </c>
      <c r="BX42" s="288">
        <f>IF($Q42="n/a",(IF('Workforce hours'!X$30=0,0,(AV42/'Workforce hours'!X$30))),(IF(VLOOKUP($Q42,'Workforce hours'!$C$8:$AD$30,BX$7,FALSE)=0,0,(AV42/(VLOOKUP($Q42,'Workforce hours'!$C$8:$AD$30,BX$7,FALSE))))))</f>
        <v>0</v>
      </c>
      <c r="BY42" s="288">
        <f>IF($Q42="n/a",(IF('Workforce hours'!Y$30=0,0,(AW42/'Workforce hours'!Y$30))),(IF(VLOOKUP($Q42,'Workforce hours'!$C$8:$AD$30,BY$7,FALSE)=0,0,(AW42/(VLOOKUP($Q42,'Workforce hours'!$C$8:$AD$30,BY$7,FALSE))))))</f>
        <v>0</v>
      </c>
      <c r="BZ42" s="288">
        <f>IF($Q42="n/a",(IF('Workforce hours'!Z$30=0,0,(AX42/'Workforce hours'!Z$30))),(IF(VLOOKUP($Q42,'Workforce hours'!$C$8:$AD$30,BZ$7,FALSE)=0,0,(AX42/(VLOOKUP($Q42,'Workforce hours'!$C$8:$AD$30,BZ$7,FALSE))))))</f>
        <v>0</v>
      </c>
      <c r="CA42" s="288">
        <f>IF($Q42="n/a",(IF('Workforce hours'!AA$30=0,0,(AY42/'Workforce hours'!AA$30))),(IF(VLOOKUP($Q42,'Workforce hours'!$C$8:$AD$30,CA$7,FALSE)=0,0,(AY42/(VLOOKUP($Q42,'Workforce hours'!$C$8:$AD$30,CA$7,FALSE))))))</f>
        <v>0</v>
      </c>
      <c r="CB42" s="288">
        <f>IF($Q42="n/a",(IF('Workforce hours'!AB$30=0,0,(AZ42/'Workforce hours'!AB$30))),(IF(VLOOKUP($Q42,'Workforce hours'!$C$8:$AD$30,CB$7,FALSE)=0,0,(AZ42/(VLOOKUP($Q42,'Workforce hours'!$C$8:$AD$30,CB$7,FALSE))))))</f>
        <v>0</v>
      </c>
      <c r="CC42" s="288">
        <f>IF($Q42="n/a",(IF('Workforce hours'!AC$30=0,0,(BA42/'Workforce hours'!AC$30))),(IF(VLOOKUP($Q42,'Workforce hours'!$C$8:$AD$30,CC$7,FALSE)=0,0,(BA42/(VLOOKUP($Q42,'Workforce hours'!$C$8:$AD$30,CC$7,FALSE))))))</f>
        <v>0</v>
      </c>
      <c r="CD42" s="288">
        <f>IF($Q42="n/a",(IF('Workforce hours'!AD$30=0,0,(BB42/'Workforce hours'!AD$30))),(IF(VLOOKUP($Q42,'Workforce hours'!$C$8:$AD$30,CD$7,FALSE)=0,0,(BB42/(VLOOKUP($Q42,'Workforce hours'!$C$8:$AD$30,CD$7,FALSE))))))</f>
        <v>0</v>
      </c>
      <c r="CE42" s="289">
        <f t="shared" si="10"/>
        <v>0</v>
      </c>
      <c r="CF42" s="290">
        <f>BD42*'Workforce costs'!B$9*(1+'Workforce costs'!B$10)*(1+'Workforce costs'!B$11)</f>
        <v>0</v>
      </c>
      <c r="CG42" s="290">
        <f>BE42*'Workforce costs'!C$9*(1+'Workforce costs'!C$10)*(1+'Workforce costs'!C$11)</f>
        <v>0</v>
      </c>
      <c r="CH42" s="290">
        <f>BF42*'Workforce costs'!D$9*(1+'Workforce costs'!D$10)*(1+'Workforce costs'!D$11)</f>
        <v>0</v>
      </c>
      <c r="CI42" s="290">
        <f>BG42*'Workforce costs'!E$9*(1+'Workforce costs'!E$10)*(1+'Workforce costs'!E$11)</f>
        <v>0</v>
      </c>
      <c r="CJ42" s="290">
        <f>BH42*'Workforce costs'!F$9*(1+'Workforce costs'!F$10)*(1+'Workforce costs'!F$11)</f>
        <v>0</v>
      </c>
      <c r="CK42" s="290">
        <f>BI42*'Workforce costs'!G$9*(1+'Workforce costs'!G$10)*(1+'Workforce costs'!G$11)</f>
        <v>0</v>
      </c>
      <c r="CL42" s="290">
        <f>BJ42*'Workforce costs'!H$9*(1+'Workforce costs'!H$10)*(1+'Workforce costs'!H$11)</f>
        <v>0</v>
      </c>
      <c r="CM42" s="290">
        <f>BK42*'Workforce costs'!I$9*(1+'Workforce costs'!I$10)*(1+'Workforce costs'!I$11)</f>
        <v>0</v>
      </c>
      <c r="CN42" s="290">
        <f>BL42*'Workforce costs'!J$9*(1+'Workforce costs'!J$10)*(1+'Workforce costs'!J$11)</f>
        <v>0</v>
      </c>
      <c r="CO42" s="290">
        <f>BM42*'Workforce costs'!K$9*(1+'Workforce costs'!K$10)*(1+'Workforce costs'!K$11)</f>
        <v>0</v>
      </c>
      <c r="CP42" s="290">
        <f>BN42*'Workforce costs'!L$9*(1+'Workforce costs'!L$10)*(1+'Workforce costs'!L$11)</f>
        <v>0</v>
      </c>
      <c r="CQ42" s="290">
        <f>BO42*'Workforce costs'!M$9*(1+'Workforce costs'!M$10)*(1+'Workforce costs'!M$11)</f>
        <v>0</v>
      </c>
      <c r="CR42" s="290">
        <f>BP42*'Workforce costs'!N$9*(1+'Workforce costs'!N$10)*(1+'Workforce costs'!N$11)</f>
        <v>0</v>
      </c>
      <c r="CS42" s="290">
        <f>BQ42*'Workforce costs'!O$9*(1+'Workforce costs'!O$10)*(1+'Workforce costs'!O$11)</f>
        <v>0</v>
      </c>
      <c r="CT42" s="290">
        <f>BR42*'Workforce costs'!P$9*(1+'Workforce costs'!P$10)*(1+'Workforce costs'!P$11)</f>
        <v>0</v>
      </c>
      <c r="CU42" s="290">
        <f>BS42*'Workforce costs'!Q$9*(1+'Workforce costs'!Q$10)*(1+'Workforce costs'!Q$11)</f>
        <v>0</v>
      </c>
      <c r="CV42" s="290">
        <f>BT42*'Workforce costs'!R$9*(1+'Workforce costs'!R$10)*(1+'Workforce costs'!R$11)</f>
        <v>0</v>
      </c>
      <c r="CW42" s="290">
        <f>BU42*'Workforce costs'!S$9*(1+'Workforce costs'!S$10)*(1+'Workforce costs'!S$11)</f>
        <v>0</v>
      </c>
      <c r="CX42" s="290">
        <f>BV42*'Workforce costs'!T$9*(1+'Workforce costs'!T$10)*(1+'Workforce costs'!T$11)</f>
        <v>0</v>
      </c>
      <c r="CY42" s="290">
        <f>BW42*'Workforce costs'!U$9*(1+'Workforce costs'!U$10)*(1+'Workforce costs'!U$11)</f>
        <v>0</v>
      </c>
      <c r="CZ42" s="290">
        <f>BX42*'Workforce costs'!V$9*(1+'Workforce costs'!V$10)*(1+'Workforce costs'!V$11)</f>
        <v>0</v>
      </c>
      <c r="DA42" s="290">
        <f>BY42*'Workforce costs'!W$9*(1+'Workforce costs'!W$10)*(1+'Workforce costs'!W$11)</f>
        <v>0</v>
      </c>
      <c r="DB42" s="290">
        <f>BZ42*'Workforce costs'!X$9*(1+'Workforce costs'!X$10)*(1+'Workforce costs'!X$11)</f>
        <v>0</v>
      </c>
      <c r="DC42" s="290">
        <f>CA42*'Workforce costs'!Y$9*(1+'Workforce costs'!Y$10)*(1+'Workforce costs'!Y$11)</f>
        <v>0</v>
      </c>
      <c r="DD42" s="290">
        <f>CB42*'Workforce costs'!Z$9*(1+'Workforce costs'!Z$10)*(1+'Workforce costs'!Z$11)</f>
        <v>0</v>
      </c>
      <c r="DE42" s="290">
        <f>CC42*'Workforce costs'!AA$9*(1+'Workforce costs'!AA$10)*(1+'Workforce costs'!AA$11)</f>
        <v>0</v>
      </c>
      <c r="DF42" s="290">
        <f>CD42*'Workforce costs'!AB$9*(1+'Workforce costs'!AB$10)*(1+'Workforce costs'!AB$11)</f>
        <v>0</v>
      </c>
    </row>
    <row r="43" spans="1:110" x14ac:dyDescent="0.3">
      <c r="A43" s="2" t="str">
        <f>Outputs!$A$4</f>
        <v>Australia</v>
      </c>
      <c r="B43" s="2" t="str">
        <f t="shared" si="3"/>
        <v>Australia 18to24</v>
      </c>
      <c r="C43" s="30">
        <f>VLOOKUP($B43,Populations!$D$15:$H$1920,3,FALSE)</f>
        <v>2374194</v>
      </c>
      <c r="D43" s="255">
        <f>IF(OR($H43="General pop",$H43="Schools",$H43="Workplace",$H43="Skills Training",$H43="Digital Supports"),1,VLOOKUP($B43,Populations!$D$15:$H$1920,5,FALSE))</f>
        <v>1</v>
      </c>
      <c r="E43" s="88">
        <f>VLOOKUP(I43,Epidemiology!$C$10:$H$47,6,FALSE)</f>
        <v>30000</v>
      </c>
      <c r="F43" s="102">
        <f>'Care profiles'!R44</f>
        <v>1</v>
      </c>
      <c r="G43" s="15" t="str">
        <f>'Care profiles'!A44</f>
        <v>18to24</v>
      </c>
      <c r="H43" s="15" t="str">
        <f>'Care profiles'!B44</f>
        <v>Selective</v>
      </c>
      <c r="I43" s="15" t="str">
        <f>'Care profiles'!C44</f>
        <v>Selective_18-24yrs</v>
      </c>
      <c r="J43" s="15" t="str">
        <f>'Care profiles'!D44</f>
        <v>Care profile</v>
      </c>
      <c r="K43" s="15" t="str">
        <f>'Care profiles'!E44</f>
        <v>Service navigation</v>
      </c>
      <c r="L43" s="104">
        <f>'Care profiles'!F44</f>
        <v>0.15</v>
      </c>
      <c r="M43" s="15">
        <f>'Care profiles'!G44</f>
        <v>1</v>
      </c>
      <c r="N43" s="15">
        <f>'Care profiles'!H44</f>
        <v>30</v>
      </c>
      <c r="O43" s="15" t="str">
        <f>'Care profiles'!I44</f>
        <v>min</v>
      </c>
      <c r="P43" s="15" t="str">
        <f>'Care profiles'!J44</f>
        <v>Peer Worker</v>
      </c>
      <c r="Q43" s="15" t="str">
        <f>'Care profiles'!K44</f>
        <v>n/a</v>
      </c>
      <c r="R43" s="15" t="str">
        <f>'Care profiles'!M44</f>
        <v>Y</v>
      </c>
      <c r="S43" s="15" t="str">
        <f>'Care profiles'!O44</f>
        <v>Y</v>
      </c>
      <c r="T43" s="15" t="str">
        <f>'Care profiles'!Q44</f>
        <v>N</v>
      </c>
      <c r="U43" s="30">
        <f t="shared" si="4"/>
        <v>712258.2</v>
      </c>
      <c r="V43" s="30">
        <f t="shared" si="5"/>
        <v>106838.73</v>
      </c>
      <c r="W43" s="30">
        <f>IF(M43="n/a",0,IF(O43="days",V43*M43*(1+(VLOOKUP(K43,'Bed parameters'!$A$9:$G$12,7,FALSE))),V43*M43))</f>
        <v>106838.73</v>
      </c>
      <c r="X43" s="30">
        <f t="shared" si="6"/>
        <v>53419.364999999998</v>
      </c>
      <c r="Y43" s="30">
        <f t="shared" si="7"/>
        <v>0</v>
      </c>
      <c r="Z43" s="113">
        <f>_xlfn.IFNA(Y43/((VLOOKUP(K43,'Bed parameters'!$A$9:$G$12,3,FALSE))*(VLOOKUP(K43,'Bed parameters'!$A$9:$G$12,5,FALSE))),0)</f>
        <v>0</v>
      </c>
      <c r="AA43" s="30">
        <f t="shared" si="8"/>
        <v>53419.364999999998</v>
      </c>
      <c r="AB43" s="30">
        <f>_xlfn.IFNA(IF($O43="days",$Y43*(VLOOKUP($K43,'Bed parameters'!$A$9:$I$12,9,FALSE))*$F43*(VLOOKUP($Q43,'Workforce distribution'!$C$8:$AD$30,AB$7,FALSE)),IF($Q43="n/a",(IF($P43=AB$6,$X43*$F43,0)),$X43*$F43*(VLOOKUP($Q43,'Workforce distribution'!$C$8:$AD$30,AB$7,FALSE)))),0)</f>
        <v>0</v>
      </c>
      <c r="AC43" s="30">
        <f>_xlfn.IFNA(IF($O43="days",$Y43*(VLOOKUP($K43,'Bed parameters'!$A$9:$I$12,9,FALSE))*$F43*(VLOOKUP($Q43,'Workforce distribution'!$C$8:$AD$30,AC$7,FALSE)),IF($Q43="n/a",(IF($P43=AC$6,$X43*$F43,0)),$X43*$F43*(VLOOKUP($Q43,'Workforce distribution'!$C$8:$AD$30,AC$7,FALSE)))),0)</f>
        <v>0</v>
      </c>
      <c r="AD43" s="30">
        <f>_xlfn.IFNA(IF($O43="days",$Y43*(VLOOKUP($K43,'Bed parameters'!$A$9:$I$12,9,FALSE))*$F43*(VLOOKUP($Q43,'Workforce distribution'!$C$8:$AD$30,AD$7,FALSE)),IF($Q43="n/a",(IF($P43=AD$6,$X43*$F43,0)),$X43*$F43*(VLOOKUP($Q43,'Workforce distribution'!$C$8:$AD$30,AD$7,FALSE)))),0)</f>
        <v>0</v>
      </c>
      <c r="AE43" s="30">
        <f>_xlfn.IFNA(IF($O43="days",$Y43*(VLOOKUP($K43,'Bed parameters'!$A$9:$I$12,9,FALSE))*$F43*(VLOOKUP($Q43,'Workforce distribution'!$C$8:$AD$30,AE$7,FALSE)),IF($Q43="n/a",(IF($P43=AE$6,$X43*$F43,0)),$X43*$F43*(VLOOKUP($Q43,'Workforce distribution'!$C$8:$AD$30,AE$7,FALSE)))),0)</f>
        <v>53419.364999999998</v>
      </c>
      <c r="AF43" s="30">
        <f>_xlfn.IFNA(IF($O43="days",$Y43*(VLOOKUP($K43,'Bed parameters'!$A$9:$I$12,9,FALSE))*$F43*(VLOOKUP($Q43,'Workforce distribution'!$C$8:$AD$30,AF$7,FALSE)),IF($Q43="n/a",(IF($P43=AF$6,$X43*$F43,0)),$X43*$F43*(VLOOKUP($Q43,'Workforce distribution'!$C$8:$AD$30,AF$7,FALSE)))),0)</f>
        <v>0</v>
      </c>
      <c r="AG43" s="30">
        <f>_xlfn.IFNA(IF($O43="days",$Y43*(VLOOKUP($K43,'Bed parameters'!$A$9:$I$12,9,FALSE))*$F43*(VLOOKUP($Q43,'Workforce distribution'!$C$8:$AD$30,AG$7,FALSE)),IF($Q43="n/a",(IF($P43=AG$6,$X43*$F43,0)),$X43*$F43*(VLOOKUP($Q43,'Workforce distribution'!$C$8:$AD$30,AG$7,FALSE)))),0)</f>
        <v>0</v>
      </c>
      <c r="AH43" s="30">
        <f>_xlfn.IFNA(IF($O43="days",$Y43*(VLOOKUP($K43,'Bed parameters'!$A$9:$I$12,9,FALSE))*$F43*(VLOOKUP($Q43,'Workforce distribution'!$C$8:$AD$30,AH$7,FALSE)),IF($Q43="n/a",(IF($P43=AH$6,$X43*$F43,0)),$X43*$F43*(VLOOKUP($Q43,'Workforce distribution'!$C$8:$AD$30,AH$7,FALSE)))),0)</f>
        <v>0</v>
      </c>
      <c r="AI43" s="30">
        <f>_xlfn.IFNA(IF($O43="days",$Y43*(VLOOKUP($K43,'Bed parameters'!$A$9:$I$12,9,FALSE))*$F43*(VLOOKUP($Q43,'Workforce distribution'!$C$8:$AD$30,AI$7,FALSE)),IF($Q43="n/a",(IF($P43=AI$6,$X43*$F43,0)),$X43*$F43*(VLOOKUP($Q43,'Workforce distribution'!$C$8:$AD$30,AI$7,FALSE)))),0)</f>
        <v>0</v>
      </c>
      <c r="AJ43" s="30">
        <f>_xlfn.IFNA(IF($O43="days",$Y43*(VLOOKUP($K43,'Bed parameters'!$A$9:$I$12,9,FALSE))*$F43*(VLOOKUP($Q43,'Workforce distribution'!$C$8:$AD$30,AJ$7,FALSE)),IF($Q43="n/a",(IF($P43=AJ$6,$X43*$F43,0)),$X43*$F43*(VLOOKUP($Q43,'Workforce distribution'!$C$8:$AD$30,AJ$7,FALSE)))),0)</f>
        <v>0</v>
      </c>
      <c r="AK43" s="30">
        <f>_xlfn.IFNA(IF($O43="days",$Y43*(VLOOKUP($K43,'Bed parameters'!$A$9:$I$12,9,FALSE))*$F43*(VLOOKUP($Q43,'Workforce distribution'!$C$8:$AD$30,AK$7,FALSE)),IF($Q43="n/a",(IF($P43=AK$6,$X43*$F43,0)),$X43*$F43*(VLOOKUP($Q43,'Workforce distribution'!$C$8:$AD$30,AK$7,FALSE)))),0)</f>
        <v>0</v>
      </c>
      <c r="AL43" s="30">
        <f>_xlfn.IFNA(IF($O43="days",$Y43*(VLOOKUP($K43,'Bed parameters'!$A$9:$I$12,9,FALSE))*$F43*(VLOOKUP($Q43,'Workforce distribution'!$C$8:$AD$30,AL$7,FALSE)),IF($Q43="n/a",(IF($P43=AL$6,$X43*$F43,0)),$X43*$F43*(VLOOKUP($Q43,'Workforce distribution'!$C$8:$AD$30,AL$7,FALSE)))),0)</f>
        <v>0</v>
      </c>
      <c r="AM43" s="30">
        <f>_xlfn.IFNA(IF($O43="days",$Y43*(VLOOKUP($K43,'Bed parameters'!$A$9:$I$12,9,FALSE))*$F43*(VLOOKUP($Q43,'Workforce distribution'!$C$8:$AD$30,AM$7,FALSE)),IF($Q43="n/a",(IF($P43=AM$6,$X43*$F43,0)),$X43*$F43*(VLOOKUP($Q43,'Workforce distribution'!$C$8:$AD$30,AM$7,FALSE)))),0)</f>
        <v>0</v>
      </c>
      <c r="AN43" s="30">
        <f>_xlfn.IFNA(IF($O43="days",$Y43*(VLOOKUP($K43,'Bed parameters'!$A$9:$I$12,9,FALSE))*$F43*(VLOOKUP($Q43,'Workforce distribution'!$C$8:$AD$30,AN$7,FALSE)),IF($Q43="n/a",(IF($P43=AN$6,$X43*$F43,0)),$X43*$F43*(VLOOKUP($Q43,'Workforce distribution'!$C$8:$AD$30,AN$7,FALSE)))),0)</f>
        <v>0</v>
      </c>
      <c r="AO43" s="30">
        <f>_xlfn.IFNA(IF($O43="days",$Y43*(VLOOKUP($K43,'Bed parameters'!$A$9:$I$12,9,FALSE))*$F43*(VLOOKUP($Q43,'Workforce distribution'!$C$8:$AD$30,AO$7,FALSE)),IF($Q43="n/a",(IF($P43=AO$6,$X43*$F43,0)),$X43*$F43*(VLOOKUP($Q43,'Workforce distribution'!$C$8:$AD$30,AO$7,FALSE)))),0)</f>
        <v>0</v>
      </c>
      <c r="AP43" s="30">
        <f>_xlfn.IFNA(IF($O43="days",$Y43*(VLOOKUP($K43,'Bed parameters'!$A$9:$I$12,9,FALSE))*$F43*(VLOOKUP($Q43,'Workforce distribution'!$C$8:$AD$30,AP$7,FALSE)),IF($Q43="n/a",(IF($P43=AP$6,$X43*$F43,0)),$X43*$F43*(VLOOKUP($Q43,'Workforce distribution'!$C$8:$AD$30,AP$7,FALSE)))),0)</f>
        <v>0</v>
      </c>
      <c r="AQ43" s="30">
        <f>_xlfn.IFNA(IF($O43="days",$Y43*(VLOOKUP($K43,'Bed parameters'!$A$9:$I$12,9,FALSE))*$F43*(VLOOKUP($Q43,'Workforce distribution'!$C$8:$AD$30,AQ$7,FALSE)),IF($Q43="n/a",(IF($P43=AQ$6,$X43*$F43,0)),$X43*$F43*(VLOOKUP($Q43,'Workforce distribution'!$C$8:$AD$30,AQ$7,FALSE)))),0)</f>
        <v>0</v>
      </c>
      <c r="AR43" s="30">
        <f>_xlfn.IFNA(IF($O43="days",$Y43*(VLOOKUP($K43,'Bed parameters'!$A$9:$I$12,9,FALSE))*$F43*(VLOOKUP($Q43,'Workforce distribution'!$C$8:$AD$30,AR$7,FALSE)),IF($Q43="n/a",(IF($P43=AR$6,$X43*$F43,0)),$X43*$F43*(VLOOKUP($Q43,'Workforce distribution'!$C$8:$AD$30,AR$7,FALSE)))),0)</f>
        <v>0</v>
      </c>
      <c r="AS43" s="30">
        <f>_xlfn.IFNA(IF($O43="days",$Y43*(VLOOKUP($K43,'Bed parameters'!$A$9:$I$12,9,FALSE))*$F43*(VLOOKUP($Q43,'Workforce distribution'!$C$8:$AD$30,AS$7,FALSE)),IF($Q43="n/a",(IF($P43=AS$6,$X43*$F43,0)),$X43*$F43*(VLOOKUP($Q43,'Workforce distribution'!$C$8:$AD$30,AS$7,FALSE)))),0)</f>
        <v>0</v>
      </c>
      <c r="AT43" s="30">
        <f>_xlfn.IFNA(IF($O43="days",$Y43*(VLOOKUP($K43,'Bed parameters'!$A$9:$I$12,9,FALSE))*$F43*(VLOOKUP($Q43,'Workforce distribution'!$C$8:$AD$30,AT$7,FALSE)),IF($Q43="n/a",(IF($P43=AT$6,$X43*$F43,0)),$X43*$F43*(VLOOKUP($Q43,'Workforce distribution'!$C$8:$AD$30,AT$7,FALSE)))),0)</f>
        <v>0</v>
      </c>
      <c r="AU43" s="30">
        <f>_xlfn.IFNA(IF($O43="days",$Y43*(VLOOKUP($K43,'Bed parameters'!$A$9:$I$12,9,FALSE))*$F43*(VLOOKUP($Q43,'Workforce distribution'!$C$8:$AD$30,AU$7,FALSE)),IF($Q43="n/a",(IF($P43=AU$6,$X43*$F43,0)),$X43*$F43*(VLOOKUP($Q43,'Workforce distribution'!$C$8:$AD$30,AU$7,FALSE)))),0)</f>
        <v>0</v>
      </c>
      <c r="AV43" s="30">
        <f>_xlfn.IFNA(IF($O43="days",$Y43*(VLOOKUP($K43,'Bed parameters'!$A$9:$I$12,9,FALSE))*$F43*(VLOOKUP($Q43,'Workforce distribution'!$C$8:$AD$30,AV$7,FALSE)),IF($Q43="n/a",(IF($P43=AV$6,$X43*$F43,0)),$X43*$F43*(VLOOKUP($Q43,'Workforce distribution'!$C$8:$AD$30,AV$7,FALSE)))),0)</f>
        <v>0</v>
      </c>
      <c r="AW43" s="30">
        <f>_xlfn.IFNA(IF($O43="days",$Y43*(VLOOKUP($K43,'Bed parameters'!$A$9:$I$12,9,FALSE))*$F43*(VLOOKUP($Q43,'Workforce distribution'!$C$8:$AD$30,AW$7,FALSE)),IF($Q43="n/a",(IF($P43=AW$6,$X43*$F43,0)),$X43*$F43*(VLOOKUP($Q43,'Workforce distribution'!$C$8:$AD$30,AW$7,FALSE)))),0)</f>
        <v>0</v>
      </c>
      <c r="AX43" s="30">
        <f>_xlfn.IFNA(IF($O43="days",$Y43*(VLOOKUP($K43,'Bed parameters'!$A$9:$I$12,9,FALSE))*$F43*(VLOOKUP($Q43,'Workforce distribution'!$C$8:$AD$30,AX$7,FALSE)),IF($Q43="n/a",(IF($P43=AX$6,$X43*$F43,0)),$X43*$F43*(VLOOKUP($Q43,'Workforce distribution'!$C$8:$AD$30,AX$7,FALSE)))),0)</f>
        <v>0</v>
      </c>
      <c r="AY43" s="30">
        <f>_xlfn.IFNA(IF($O43="days",$Y43*(VLOOKUP($K43,'Bed parameters'!$A$9:$I$12,9,FALSE))*$F43*(VLOOKUP($Q43,'Workforce distribution'!$C$8:$AD$30,AY$7,FALSE)),IF($Q43="n/a",(IF($P43=AY$6,$X43*$F43,0)),$X43*$F43*(VLOOKUP($Q43,'Workforce distribution'!$C$8:$AD$30,AY$7,FALSE)))),0)</f>
        <v>0</v>
      </c>
      <c r="AZ43" s="30">
        <f>_xlfn.IFNA(IF($O43="days",$Y43*(VLOOKUP($K43,'Bed parameters'!$A$9:$I$12,9,FALSE))*$F43*(VLOOKUP($Q43,'Workforce distribution'!$C$8:$AD$30,AZ$7,FALSE)),IF($Q43="n/a",(IF($P43=AZ$6,$X43*$F43,0)),$X43*$F43*(VLOOKUP($Q43,'Workforce distribution'!$C$8:$AD$30,AZ$7,FALSE)))),0)</f>
        <v>0</v>
      </c>
      <c r="BA43" s="30">
        <f>_xlfn.IFNA(IF($O43="days",$Y43*(VLOOKUP($K43,'Bed parameters'!$A$9:$I$12,9,FALSE))*$F43*(VLOOKUP($Q43,'Workforce distribution'!$C$8:$AD$30,BA$7,FALSE)),IF($Q43="n/a",(IF($P43=BA$6,$X43*$F43,0)),$X43*$F43*(VLOOKUP($Q43,'Workforce distribution'!$C$8:$AD$30,BA$7,FALSE)))),0)</f>
        <v>0</v>
      </c>
      <c r="BB43" s="30">
        <f>_xlfn.IFNA(IF($O43="days",$Y43*(VLOOKUP($K43,'Bed parameters'!$A$9:$I$12,9,FALSE))*$F43*(VLOOKUP($Q43,'Workforce distribution'!$C$8:$AD$30,BB$7,FALSE)),IF($Q43="n/a",(IF($P43=BB$6,$X43*$F43,0)),$X43*$F43*(VLOOKUP($Q43,'Workforce distribution'!$C$8:$AD$30,BB$7,FALSE)))),0)</f>
        <v>0</v>
      </c>
      <c r="BC43" s="149">
        <f t="shared" si="9"/>
        <v>46.481353638031429</v>
      </c>
      <c r="BD43" s="288">
        <f>IF($Q43="n/a",(IF('Workforce hours'!D$30=0,0,(AB43/'Workforce hours'!D$30))),(IF(VLOOKUP($Q43,'Workforce hours'!$C$8:$AD$30,BD$7,FALSE)=0,0,(AB43/(VLOOKUP($Q43,'Workforce hours'!$C$8:$AD$30,BD$7,FALSE))))))</f>
        <v>0</v>
      </c>
      <c r="BE43" s="288">
        <f>IF($Q43="n/a",(IF('Workforce hours'!E$30=0,0,(AC43/'Workforce hours'!E$30))),(IF(VLOOKUP($Q43,'Workforce hours'!$C$8:$AD$30,BE$7,FALSE)=0,0,(AC43/(VLOOKUP($Q43,'Workforce hours'!$C$8:$AD$30,BE$7,FALSE))))))</f>
        <v>0</v>
      </c>
      <c r="BF43" s="288">
        <f>IF($Q43="n/a",(IF('Workforce hours'!F$30=0,0,(AD43/'Workforce hours'!F$30))),(IF(VLOOKUP($Q43,'Workforce hours'!$C$8:$AD$30,BF$7,FALSE)=0,0,(AD43/(VLOOKUP($Q43,'Workforce hours'!$C$8:$AD$30,BF$7,FALSE))))))</f>
        <v>0</v>
      </c>
      <c r="BG43" s="288">
        <f>IF($Q43="n/a",(IF('Workforce hours'!G$30=0,0,(AE43/'Workforce hours'!G$30))),(IF(VLOOKUP($Q43,'Workforce hours'!$C$8:$AD$30,BG$7,FALSE)=0,0,(AE43/(VLOOKUP($Q43,'Workforce hours'!$C$8:$AD$30,BG$7,FALSE))))))</f>
        <v>46.481353638031429</v>
      </c>
      <c r="BH43" s="288">
        <f>IF($Q43="n/a",(IF('Workforce hours'!H$30=0,0,(AF43/'Workforce hours'!H$30))),(IF(VLOOKUP($Q43,'Workforce hours'!$C$8:$AD$30,BH$7,FALSE)=0,0,(AF43/(VLOOKUP($Q43,'Workforce hours'!$C$8:$AD$30,BH$7,FALSE))))))</f>
        <v>0</v>
      </c>
      <c r="BI43" s="288">
        <f>IF($Q43="n/a",(IF('Workforce hours'!I$30=0,0,(AG43/'Workforce hours'!I$30))),(IF(VLOOKUP($Q43,'Workforce hours'!$C$8:$AD$30,BI$7,FALSE)=0,0,(AG43/(VLOOKUP($Q43,'Workforce hours'!$C$8:$AD$30,BI$7,FALSE))))))</f>
        <v>0</v>
      </c>
      <c r="BJ43" s="288">
        <f>IF($Q43="n/a",(IF('Workforce hours'!J$30=0,0,(AH43/'Workforce hours'!J$30))),(IF(VLOOKUP($Q43,'Workforce hours'!$C$8:$AD$30,BJ$7,FALSE)=0,0,(AH43/(VLOOKUP($Q43,'Workforce hours'!$C$8:$AD$30,BJ$7,FALSE))))))</f>
        <v>0</v>
      </c>
      <c r="BK43" s="288">
        <f>IF($Q43="n/a",(IF('Workforce hours'!K$30=0,0,(AI43/'Workforce hours'!K$30))),(IF(VLOOKUP($Q43,'Workforce hours'!$C$8:$AD$30,BK$7,FALSE)=0,0,(AI43/(VLOOKUP($Q43,'Workforce hours'!$C$8:$AD$30,BK$7,FALSE))))))</f>
        <v>0</v>
      </c>
      <c r="BL43" s="288">
        <f>IF($Q43="n/a",(IF('Workforce hours'!L$30=0,0,(AJ43/'Workforce hours'!L$30))),(IF(VLOOKUP($Q43,'Workforce hours'!$C$8:$AD$30,BL$7,FALSE)=0,0,(AJ43/(VLOOKUP($Q43,'Workforce hours'!$C$8:$AD$30,BL$7,FALSE))))))</f>
        <v>0</v>
      </c>
      <c r="BM43" s="288">
        <f>IF($Q43="n/a",(IF('Workforce hours'!M$30=0,0,(AK43/'Workforce hours'!M$30))),(IF(VLOOKUP($Q43,'Workforce hours'!$C$8:$AD$30,BM$7,FALSE)=0,0,(AK43/(VLOOKUP($Q43,'Workforce hours'!$C$8:$AD$30,BM$7,FALSE))))))</f>
        <v>0</v>
      </c>
      <c r="BN43" s="288">
        <f>IF($Q43="n/a",(IF('Workforce hours'!N$30=0,0,(AL43/'Workforce hours'!N$30))),(IF(VLOOKUP($Q43,'Workforce hours'!$C$8:$AD$30,BN$7,FALSE)=0,0,(AL43/(VLOOKUP($Q43,'Workforce hours'!$C$8:$AD$30,BN$7,FALSE))))))</f>
        <v>0</v>
      </c>
      <c r="BO43" s="288">
        <f>IF($Q43="n/a",(IF('Workforce hours'!O$30=0,0,(AM43/'Workforce hours'!O$30))),(IF(VLOOKUP($Q43,'Workforce hours'!$C$8:$AD$30,BO$7,FALSE)=0,0,(AM43/(VLOOKUP($Q43,'Workforce hours'!$C$8:$AD$30,BO$7,FALSE))))))</f>
        <v>0</v>
      </c>
      <c r="BP43" s="288">
        <f>IF($Q43="n/a",(IF('Workforce hours'!P$30=0,0,(AN43/'Workforce hours'!P$30))),(IF(VLOOKUP($Q43,'Workforce hours'!$C$8:$AD$30,BP$7,FALSE)=0,0,(AN43/(VLOOKUP($Q43,'Workforce hours'!$C$8:$AD$30,BP$7,FALSE))))))</f>
        <v>0</v>
      </c>
      <c r="BQ43" s="288">
        <f>IF($Q43="n/a",(IF('Workforce hours'!Q$30=0,0,(AO43/'Workforce hours'!Q$30))),(IF(VLOOKUP($Q43,'Workforce hours'!$C$8:$AD$30,BQ$7,FALSE)=0,0,(AO43/(VLOOKUP($Q43,'Workforce hours'!$C$8:$AD$30,BQ$7,FALSE))))))</f>
        <v>0</v>
      </c>
      <c r="BR43" s="288">
        <f>IF($Q43="n/a",(IF('Workforce hours'!R$30=0,0,(AP43/'Workforce hours'!R$30))),(IF(VLOOKUP($Q43,'Workforce hours'!$C$8:$AD$30,BR$7,FALSE)=0,0,(AP43/(VLOOKUP($Q43,'Workforce hours'!$C$8:$AD$30,BR$7,FALSE))))))</f>
        <v>0</v>
      </c>
      <c r="BS43" s="288">
        <f>IF($Q43="n/a",(IF('Workforce hours'!S$30=0,0,(AQ43/'Workforce hours'!S$30))),(IF(VLOOKUP($Q43,'Workforce hours'!$C$8:$AD$30,BS$7,FALSE)=0,0,(AQ43/(VLOOKUP($Q43,'Workforce hours'!$C$8:$AD$30,BS$7,FALSE))))))</f>
        <v>0</v>
      </c>
      <c r="BT43" s="288">
        <f>IF($Q43="n/a",(IF('Workforce hours'!T$30=0,0,(AR43/'Workforce hours'!T$30))),(IF(VLOOKUP($Q43,'Workforce hours'!$C$8:$AD$30,BT$7,FALSE)=0,0,(AR43/(VLOOKUP($Q43,'Workforce hours'!$C$8:$AD$30,BT$7,FALSE))))))</f>
        <v>0</v>
      </c>
      <c r="BU43" s="288">
        <f>IF($Q43="n/a",(IF('Workforce hours'!U$30=0,0,(AS43/'Workforce hours'!U$30))),(IF(VLOOKUP($Q43,'Workforce hours'!$C$8:$AD$30,BU$7,FALSE)=0,0,(AS43/(VLOOKUP($Q43,'Workforce hours'!$C$8:$AD$30,BU$7,FALSE))))))</f>
        <v>0</v>
      </c>
      <c r="BV43" s="288">
        <f>IF($Q43="n/a",(IF('Workforce hours'!V$30=0,0,(AT43/'Workforce hours'!V$30))),(IF(VLOOKUP($Q43,'Workforce hours'!$C$8:$AD$30,BV$7,FALSE)=0,0,(AT43/(VLOOKUP($Q43,'Workforce hours'!$C$8:$AD$30,BV$7,FALSE))))))</f>
        <v>0</v>
      </c>
      <c r="BW43" s="288">
        <f>IF($Q43="n/a",(IF('Workforce hours'!W$30=0,0,(AU43/'Workforce hours'!W$30))),(IF(VLOOKUP($Q43,'Workforce hours'!$C$8:$AD$30,BW$7,FALSE)=0,0,(AU43/(VLOOKUP($Q43,'Workforce hours'!$C$8:$AD$30,BW$7,FALSE))))))</f>
        <v>0</v>
      </c>
      <c r="BX43" s="288">
        <f>IF($Q43="n/a",(IF('Workforce hours'!X$30=0,0,(AV43/'Workforce hours'!X$30))),(IF(VLOOKUP($Q43,'Workforce hours'!$C$8:$AD$30,BX$7,FALSE)=0,0,(AV43/(VLOOKUP($Q43,'Workforce hours'!$C$8:$AD$30,BX$7,FALSE))))))</f>
        <v>0</v>
      </c>
      <c r="BY43" s="288">
        <f>IF($Q43="n/a",(IF('Workforce hours'!Y$30=0,0,(AW43/'Workforce hours'!Y$30))),(IF(VLOOKUP($Q43,'Workforce hours'!$C$8:$AD$30,BY$7,FALSE)=0,0,(AW43/(VLOOKUP($Q43,'Workforce hours'!$C$8:$AD$30,BY$7,FALSE))))))</f>
        <v>0</v>
      </c>
      <c r="BZ43" s="288">
        <f>IF($Q43="n/a",(IF('Workforce hours'!Z$30=0,0,(AX43/'Workforce hours'!Z$30))),(IF(VLOOKUP($Q43,'Workforce hours'!$C$8:$AD$30,BZ$7,FALSE)=0,0,(AX43/(VLOOKUP($Q43,'Workforce hours'!$C$8:$AD$30,BZ$7,FALSE))))))</f>
        <v>0</v>
      </c>
      <c r="CA43" s="288">
        <f>IF($Q43="n/a",(IF('Workforce hours'!AA$30=0,0,(AY43/'Workforce hours'!AA$30))),(IF(VLOOKUP($Q43,'Workforce hours'!$C$8:$AD$30,CA$7,FALSE)=0,0,(AY43/(VLOOKUP($Q43,'Workforce hours'!$C$8:$AD$30,CA$7,FALSE))))))</f>
        <v>0</v>
      </c>
      <c r="CB43" s="288">
        <f>IF($Q43="n/a",(IF('Workforce hours'!AB$30=0,0,(AZ43/'Workforce hours'!AB$30))),(IF(VLOOKUP($Q43,'Workforce hours'!$C$8:$AD$30,CB$7,FALSE)=0,0,(AZ43/(VLOOKUP($Q43,'Workforce hours'!$C$8:$AD$30,CB$7,FALSE))))))</f>
        <v>0</v>
      </c>
      <c r="CC43" s="288">
        <f>IF($Q43="n/a",(IF('Workforce hours'!AC$30=0,0,(BA43/'Workforce hours'!AC$30))),(IF(VLOOKUP($Q43,'Workforce hours'!$C$8:$AD$30,CC$7,FALSE)=0,0,(BA43/(VLOOKUP($Q43,'Workforce hours'!$C$8:$AD$30,CC$7,FALSE))))))</f>
        <v>0</v>
      </c>
      <c r="CD43" s="288">
        <f>IF($Q43="n/a",(IF('Workforce hours'!AD$30=0,0,(BB43/'Workforce hours'!AD$30))),(IF(VLOOKUP($Q43,'Workforce hours'!$C$8:$AD$30,CD$7,FALSE)=0,0,(BB43/(VLOOKUP($Q43,'Workforce hours'!$C$8:$AD$30,CD$7,FALSE))))))</f>
        <v>0</v>
      </c>
      <c r="CE43" s="289">
        <f t="shared" si="10"/>
        <v>0</v>
      </c>
      <c r="CF43" s="290">
        <f>BD43*'Workforce costs'!B$9*(1+'Workforce costs'!B$10)*(1+'Workforce costs'!B$11)</f>
        <v>0</v>
      </c>
      <c r="CG43" s="290">
        <f>BE43*'Workforce costs'!C$9*(1+'Workforce costs'!C$10)*(1+'Workforce costs'!C$11)</f>
        <v>0</v>
      </c>
      <c r="CH43" s="290">
        <f>BF43*'Workforce costs'!D$9*(1+'Workforce costs'!D$10)*(1+'Workforce costs'!D$11)</f>
        <v>0</v>
      </c>
      <c r="CI43" s="290">
        <f>BG43*'Workforce costs'!E$9*(1+'Workforce costs'!E$10)*(1+'Workforce costs'!E$11)</f>
        <v>0</v>
      </c>
      <c r="CJ43" s="290">
        <f>BH43*'Workforce costs'!F$9*(1+'Workforce costs'!F$10)*(1+'Workforce costs'!F$11)</f>
        <v>0</v>
      </c>
      <c r="CK43" s="290">
        <f>BI43*'Workforce costs'!G$9*(1+'Workforce costs'!G$10)*(1+'Workforce costs'!G$11)</f>
        <v>0</v>
      </c>
      <c r="CL43" s="290">
        <f>BJ43*'Workforce costs'!H$9*(1+'Workforce costs'!H$10)*(1+'Workforce costs'!H$11)</f>
        <v>0</v>
      </c>
      <c r="CM43" s="290">
        <f>BK43*'Workforce costs'!I$9*(1+'Workforce costs'!I$10)*(1+'Workforce costs'!I$11)</f>
        <v>0</v>
      </c>
      <c r="CN43" s="290">
        <f>BL43*'Workforce costs'!J$9*(1+'Workforce costs'!J$10)*(1+'Workforce costs'!J$11)</f>
        <v>0</v>
      </c>
      <c r="CO43" s="290">
        <f>BM43*'Workforce costs'!K$9*(1+'Workforce costs'!K$10)*(1+'Workforce costs'!K$11)</f>
        <v>0</v>
      </c>
      <c r="CP43" s="290">
        <f>BN43*'Workforce costs'!L$9*(1+'Workforce costs'!L$10)*(1+'Workforce costs'!L$11)</f>
        <v>0</v>
      </c>
      <c r="CQ43" s="290">
        <f>BO43*'Workforce costs'!M$9*(1+'Workforce costs'!M$10)*(1+'Workforce costs'!M$11)</f>
        <v>0</v>
      </c>
      <c r="CR43" s="290">
        <f>BP43*'Workforce costs'!N$9*(1+'Workforce costs'!N$10)*(1+'Workforce costs'!N$11)</f>
        <v>0</v>
      </c>
      <c r="CS43" s="290">
        <f>BQ43*'Workforce costs'!O$9*(1+'Workforce costs'!O$10)*(1+'Workforce costs'!O$11)</f>
        <v>0</v>
      </c>
      <c r="CT43" s="290">
        <f>BR43*'Workforce costs'!P$9*(1+'Workforce costs'!P$10)*(1+'Workforce costs'!P$11)</f>
        <v>0</v>
      </c>
      <c r="CU43" s="290">
        <f>BS43*'Workforce costs'!Q$9*(1+'Workforce costs'!Q$10)*(1+'Workforce costs'!Q$11)</f>
        <v>0</v>
      </c>
      <c r="CV43" s="290">
        <f>BT43*'Workforce costs'!R$9*(1+'Workforce costs'!R$10)*(1+'Workforce costs'!R$11)</f>
        <v>0</v>
      </c>
      <c r="CW43" s="290">
        <f>BU43*'Workforce costs'!S$9*(1+'Workforce costs'!S$10)*(1+'Workforce costs'!S$11)</f>
        <v>0</v>
      </c>
      <c r="CX43" s="290">
        <f>BV43*'Workforce costs'!T$9*(1+'Workforce costs'!T$10)*(1+'Workforce costs'!T$11)</f>
        <v>0</v>
      </c>
      <c r="CY43" s="290">
        <f>BW43*'Workforce costs'!U$9*(1+'Workforce costs'!U$10)*(1+'Workforce costs'!U$11)</f>
        <v>0</v>
      </c>
      <c r="CZ43" s="290">
        <f>BX43*'Workforce costs'!V$9*(1+'Workforce costs'!V$10)*(1+'Workforce costs'!V$11)</f>
        <v>0</v>
      </c>
      <c r="DA43" s="290">
        <f>BY43*'Workforce costs'!W$9*(1+'Workforce costs'!W$10)*(1+'Workforce costs'!W$11)</f>
        <v>0</v>
      </c>
      <c r="DB43" s="290">
        <f>BZ43*'Workforce costs'!X$9*(1+'Workforce costs'!X$10)*(1+'Workforce costs'!X$11)</f>
        <v>0</v>
      </c>
      <c r="DC43" s="290">
        <f>CA43*'Workforce costs'!Y$9*(1+'Workforce costs'!Y$10)*(1+'Workforce costs'!Y$11)</f>
        <v>0</v>
      </c>
      <c r="DD43" s="290">
        <f>CB43*'Workforce costs'!Z$9*(1+'Workforce costs'!Z$10)*(1+'Workforce costs'!Z$11)</f>
        <v>0</v>
      </c>
      <c r="DE43" s="290">
        <f>CC43*'Workforce costs'!AA$9*(1+'Workforce costs'!AA$10)*(1+'Workforce costs'!AA$11)</f>
        <v>0</v>
      </c>
      <c r="DF43" s="290">
        <f>CD43*'Workforce costs'!AB$9*(1+'Workforce costs'!AB$10)*(1+'Workforce costs'!AB$11)</f>
        <v>0</v>
      </c>
    </row>
    <row r="44" spans="1:110" x14ac:dyDescent="0.3">
      <c r="A44" s="2" t="str">
        <f>Outputs!$A$4</f>
        <v>Australia</v>
      </c>
      <c r="B44" s="2" t="str">
        <f t="shared" si="3"/>
        <v>Australia 18to24</v>
      </c>
      <c r="C44" s="30">
        <f>VLOOKUP($B44,Populations!$D$15:$H$1920,3,FALSE)</f>
        <v>2374194</v>
      </c>
      <c r="D44" s="255">
        <f>IF(OR($H44="General pop",$H44="Schools",$H44="Workplace",$H44="Skills Training",$H44="Digital Supports"),1,VLOOKUP($B44,Populations!$D$15:$H$1920,5,FALSE))</f>
        <v>1</v>
      </c>
      <c r="E44" s="88">
        <f>VLOOKUP(I44,Epidemiology!$C$10:$H$47,6,FALSE)</f>
        <v>30000</v>
      </c>
      <c r="F44" s="102">
        <f>'Care profiles'!R45</f>
        <v>1</v>
      </c>
      <c r="G44" s="15" t="str">
        <f>'Care profiles'!A45</f>
        <v>18to24</v>
      </c>
      <c r="H44" s="15" t="str">
        <f>'Care profiles'!B45</f>
        <v>Selective</v>
      </c>
      <c r="I44" s="15" t="str">
        <f>'Care profiles'!C45</f>
        <v>Selective_18-24yrs</v>
      </c>
      <c r="J44" s="15" t="str">
        <f>'Care profiles'!D45</f>
        <v>Care profile</v>
      </c>
      <c r="K44" s="15" t="str">
        <f>'Care profiles'!E45</f>
        <v>Individual Peer Support</v>
      </c>
      <c r="L44" s="104">
        <f>'Care profiles'!F45</f>
        <v>0.05</v>
      </c>
      <c r="M44" s="15">
        <f>'Care profiles'!G45</f>
        <v>3</v>
      </c>
      <c r="N44" s="15">
        <f>'Care profiles'!H45</f>
        <v>15</v>
      </c>
      <c r="O44" s="15" t="str">
        <f>'Care profiles'!I45</f>
        <v>min</v>
      </c>
      <c r="P44" s="15" t="str">
        <f>'Care profiles'!J45</f>
        <v>Peer Worker</v>
      </c>
      <c r="Q44" s="15" t="str">
        <f>'Care profiles'!K45</f>
        <v>n/a</v>
      </c>
      <c r="R44" s="15" t="str">
        <f>'Care profiles'!M45</f>
        <v>Y</v>
      </c>
      <c r="S44" s="15" t="str">
        <f>'Care profiles'!O45</f>
        <v>Y</v>
      </c>
      <c r="T44" s="15" t="str">
        <f>'Care profiles'!Q45</f>
        <v>N</v>
      </c>
      <c r="U44" s="30">
        <f t="shared" si="4"/>
        <v>712258.2</v>
      </c>
      <c r="V44" s="30">
        <f t="shared" si="5"/>
        <v>35612.909999999996</v>
      </c>
      <c r="W44" s="30">
        <f>IF(M44="n/a",0,IF(O44="days",V44*M44*(1+(VLOOKUP(K44,'Bed parameters'!$A$9:$G$12,7,FALSE))),V44*M44))</f>
        <v>106838.72999999998</v>
      </c>
      <c r="X44" s="30">
        <f t="shared" si="6"/>
        <v>26709.682499999995</v>
      </c>
      <c r="Y44" s="30">
        <f t="shared" si="7"/>
        <v>0</v>
      </c>
      <c r="Z44" s="113">
        <f>_xlfn.IFNA(Y44/((VLOOKUP(K44,'Bed parameters'!$A$9:$G$12,3,FALSE))*(VLOOKUP(K44,'Bed parameters'!$A$9:$G$12,5,FALSE))),0)</f>
        <v>0</v>
      </c>
      <c r="AA44" s="30">
        <f t="shared" si="8"/>
        <v>26709.682499999995</v>
      </c>
      <c r="AB44" s="30">
        <f>_xlfn.IFNA(IF($O44="days",$Y44*(VLOOKUP($K44,'Bed parameters'!$A$9:$I$12,9,FALSE))*$F44*(VLOOKUP($Q44,'Workforce distribution'!$C$8:$AD$30,AB$7,FALSE)),IF($Q44="n/a",(IF($P44=AB$6,$X44*$F44,0)),$X44*$F44*(VLOOKUP($Q44,'Workforce distribution'!$C$8:$AD$30,AB$7,FALSE)))),0)</f>
        <v>0</v>
      </c>
      <c r="AC44" s="30">
        <f>_xlfn.IFNA(IF($O44="days",$Y44*(VLOOKUP($K44,'Bed parameters'!$A$9:$I$12,9,FALSE))*$F44*(VLOOKUP($Q44,'Workforce distribution'!$C$8:$AD$30,AC$7,FALSE)),IF($Q44="n/a",(IF($P44=AC$6,$X44*$F44,0)),$X44*$F44*(VLOOKUP($Q44,'Workforce distribution'!$C$8:$AD$30,AC$7,FALSE)))),0)</f>
        <v>0</v>
      </c>
      <c r="AD44" s="30">
        <f>_xlfn.IFNA(IF($O44="days",$Y44*(VLOOKUP($K44,'Bed parameters'!$A$9:$I$12,9,FALSE))*$F44*(VLOOKUP($Q44,'Workforce distribution'!$C$8:$AD$30,AD$7,FALSE)),IF($Q44="n/a",(IF($P44=AD$6,$X44*$F44,0)),$X44*$F44*(VLOOKUP($Q44,'Workforce distribution'!$C$8:$AD$30,AD$7,FALSE)))),0)</f>
        <v>0</v>
      </c>
      <c r="AE44" s="30">
        <f>_xlfn.IFNA(IF($O44="days",$Y44*(VLOOKUP($K44,'Bed parameters'!$A$9:$I$12,9,FALSE))*$F44*(VLOOKUP($Q44,'Workforce distribution'!$C$8:$AD$30,AE$7,FALSE)),IF($Q44="n/a",(IF($P44=AE$6,$X44*$F44,0)),$X44*$F44*(VLOOKUP($Q44,'Workforce distribution'!$C$8:$AD$30,AE$7,FALSE)))),0)</f>
        <v>26709.682499999995</v>
      </c>
      <c r="AF44" s="30">
        <f>_xlfn.IFNA(IF($O44="days",$Y44*(VLOOKUP($K44,'Bed parameters'!$A$9:$I$12,9,FALSE))*$F44*(VLOOKUP($Q44,'Workforce distribution'!$C$8:$AD$30,AF$7,FALSE)),IF($Q44="n/a",(IF($P44=AF$6,$X44*$F44,0)),$X44*$F44*(VLOOKUP($Q44,'Workforce distribution'!$C$8:$AD$30,AF$7,FALSE)))),0)</f>
        <v>0</v>
      </c>
      <c r="AG44" s="30">
        <f>_xlfn.IFNA(IF($O44="days",$Y44*(VLOOKUP($K44,'Bed parameters'!$A$9:$I$12,9,FALSE))*$F44*(VLOOKUP($Q44,'Workforce distribution'!$C$8:$AD$30,AG$7,FALSE)),IF($Q44="n/a",(IF($P44=AG$6,$X44*$F44,0)),$X44*$F44*(VLOOKUP($Q44,'Workforce distribution'!$C$8:$AD$30,AG$7,FALSE)))),0)</f>
        <v>0</v>
      </c>
      <c r="AH44" s="30">
        <f>_xlfn.IFNA(IF($O44="days",$Y44*(VLOOKUP($K44,'Bed parameters'!$A$9:$I$12,9,FALSE))*$F44*(VLOOKUP($Q44,'Workforce distribution'!$C$8:$AD$30,AH$7,FALSE)),IF($Q44="n/a",(IF($P44=AH$6,$X44*$F44,0)),$X44*$F44*(VLOOKUP($Q44,'Workforce distribution'!$C$8:$AD$30,AH$7,FALSE)))),0)</f>
        <v>0</v>
      </c>
      <c r="AI44" s="30">
        <f>_xlfn.IFNA(IF($O44="days",$Y44*(VLOOKUP($K44,'Bed parameters'!$A$9:$I$12,9,FALSE))*$F44*(VLOOKUP($Q44,'Workforce distribution'!$C$8:$AD$30,AI$7,FALSE)),IF($Q44="n/a",(IF($P44=AI$6,$X44*$F44,0)),$X44*$F44*(VLOOKUP($Q44,'Workforce distribution'!$C$8:$AD$30,AI$7,FALSE)))),0)</f>
        <v>0</v>
      </c>
      <c r="AJ44" s="30">
        <f>_xlfn.IFNA(IF($O44="days",$Y44*(VLOOKUP($K44,'Bed parameters'!$A$9:$I$12,9,FALSE))*$F44*(VLOOKUP($Q44,'Workforce distribution'!$C$8:$AD$30,AJ$7,FALSE)),IF($Q44="n/a",(IF($P44=AJ$6,$X44*$F44,0)),$X44*$F44*(VLOOKUP($Q44,'Workforce distribution'!$C$8:$AD$30,AJ$7,FALSE)))),0)</f>
        <v>0</v>
      </c>
      <c r="AK44" s="30">
        <f>_xlfn.IFNA(IF($O44="days",$Y44*(VLOOKUP($K44,'Bed parameters'!$A$9:$I$12,9,FALSE))*$F44*(VLOOKUP($Q44,'Workforce distribution'!$C$8:$AD$30,AK$7,FALSE)),IF($Q44="n/a",(IF($P44=AK$6,$X44*$F44,0)),$X44*$F44*(VLOOKUP($Q44,'Workforce distribution'!$C$8:$AD$30,AK$7,FALSE)))),0)</f>
        <v>0</v>
      </c>
      <c r="AL44" s="30">
        <f>_xlfn.IFNA(IF($O44="days",$Y44*(VLOOKUP($K44,'Bed parameters'!$A$9:$I$12,9,FALSE))*$F44*(VLOOKUP($Q44,'Workforce distribution'!$C$8:$AD$30,AL$7,FALSE)),IF($Q44="n/a",(IF($P44=AL$6,$X44*$F44,0)),$X44*$F44*(VLOOKUP($Q44,'Workforce distribution'!$C$8:$AD$30,AL$7,FALSE)))),0)</f>
        <v>0</v>
      </c>
      <c r="AM44" s="30">
        <f>_xlfn.IFNA(IF($O44="days",$Y44*(VLOOKUP($K44,'Bed parameters'!$A$9:$I$12,9,FALSE))*$F44*(VLOOKUP($Q44,'Workforce distribution'!$C$8:$AD$30,AM$7,FALSE)),IF($Q44="n/a",(IF($P44=AM$6,$X44*$F44,0)),$X44*$F44*(VLOOKUP($Q44,'Workforce distribution'!$C$8:$AD$30,AM$7,FALSE)))),0)</f>
        <v>0</v>
      </c>
      <c r="AN44" s="30">
        <f>_xlfn.IFNA(IF($O44="days",$Y44*(VLOOKUP($K44,'Bed parameters'!$A$9:$I$12,9,FALSE))*$F44*(VLOOKUP($Q44,'Workforce distribution'!$C$8:$AD$30,AN$7,FALSE)),IF($Q44="n/a",(IF($P44=AN$6,$X44*$F44,0)),$X44*$F44*(VLOOKUP($Q44,'Workforce distribution'!$C$8:$AD$30,AN$7,FALSE)))),0)</f>
        <v>0</v>
      </c>
      <c r="AO44" s="30">
        <f>_xlfn.IFNA(IF($O44="days",$Y44*(VLOOKUP($K44,'Bed parameters'!$A$9:$I$12,9,FALSE))*$F44*(VLOOKUP($Q44,'Workforce distribution'!$C$8:$AD$30,AO$7,FALSE)),IF($Q44="n/a",(IF($P44=AO$6,$X44*$F44,0)),$X44*$F44*(VLOOKUP($Q44,'Workforce distribution'!$C$8:$AD$30,AO$7,FALSE)))),0)</f>
        <v>0</v>
      </c>
      <c r="AP44" s="30">
        <f>_xlfn.IFNA(IF($O44="days",$Y44*(VLOOKUP($K44,'Bed parameters'!$A$9:$I$12,9,FALSE))*$F44*(VLOOKUP($Q44,'Workforce distribution'!$C$8:$AD$30,AP$7,FALSE)),IF($Q44="n/a",(IF($P44=AP$6,$X44*$F44,0)),$X44*$F44*(VLOOKUP($Q44,'Workforce distribution'!$C$8:$AD$30,AP$7,FALSE)))),0)</f>
        <v>0</v>
      </c>
      <c r="AQ44" s="30">
        <f>_xlfn.IFNA(IF($O44="days",$Y44*(VLOOKUP($K44,'Bed parameters'!$A$9:$I$12,9,FALSE))*$F44*(VLOOKUP($Q44,'Workforce distribution'!$C$8:$AD$30,AQ$7,FALSE)),IF($Q44="n/a",(IF($P44=AQ$6,$X44*$F44,0)),$X44*$F44*(VLOOKUP($Q44,'Workforce distribution'!$C$8:$AD$30,AQ$7,FALSE)))),0)</f>
        <v>0</v>
      </c>
      <c r="AR44" s="30">
        <f>_xlfn.IFNA(IF($O44="days",$Y44*(VLOOKUP($K44,'Bed parameters'!$A$9:$I$12,9,FALSE))*$F44*(VLOOKUP($Q44,'Workforce distribution'!$C$8:$AD$30,AR$7,FALSE)),IF($Q44="n/a",(IF($P44=AR$6,$X44*$F44,0)),$X44*$F44*(VLOOKUP($Q44,'Workforce distribution'!$C$8:$AD$30,AR$7,FALSE)))),0)</f>
        <v>0</v>
      </c>
      <c r="AS44" s="30">
        <f>_xlfn.IFNA(IF($O44="days",$Y44*(VLOOKUP($K44,'Bed parameters'!$A$9:$I$12,9,FALSE))*$F44*(VLOOKUP($Q44,'Workforce distribution'!$C$8:$AD$30,AS$7,FALSE)),IF($Q44="n/a",(IF($P44=AS$6,$X44*$F44,0)),$X44*$F44*(VLOOKUP($Q44,'Workforce distribution'!$C$8:$AD$30,AS$7,FALSE)))),0)</f>
        <v>0</v>
      </c>
      <c r="AT44" s="30">
        <f>_xlfn.IFNA(IF($O44="days",$Y44*(VLOOKUP($K44,'Bed parameters'!$A$9:$I$12,9,FALSE))*$F44*(VLOOKUP($Q44,'Workforce distribution'!$C$8:$AD$30,AT$7,FALSE)),IF($Q44="n/a",(IF($P44=AT$6,$X44*$F44,0)),$X44*$F44*(VLOOKUP($Q44,'Workforce distribution'!$C$8:$AD$30,AT$7,FALSE)))),0)</f>
        <v>0</v>
      </c>
      <c r="AU44" s="30">
        <f>_xlfn.IFNA(IF($O44="days",$Y44*(VLOOKUP($K44,'Bed parameters'!$A$9:$I$12,9,FALSE))*$F44*(VLOOKUP($Q44,'Workforce distribution'!$C$8:$AD$30,AU$7,FALSE)),IF($Q44="n/a",(IF($P44=AU$6,$X44*$F44,0)),$X44*$F44*(VLOOKUP($Q44,'Workforce distribution'!$C$8:$AD$30,AU$7,FALSE)))),0)</f>
        <v>0</v>
      </c>
      <c r="AV44" s="30">
        <f>_xlfn.IFNA(IF($O44="days",$Y44*(VLOOKUP($K44,'Bed parameters'!$A$9:$I$12,9,FALSE))*$F44*(VLOOKUP($Q44,'Workforce distribution'!$C$8:$AD$30,AV$7,FALSE)),IF($Q44="n/a",(IF($P44=AV$6,$X44*$F44,0)),$X44*$F44*(VLOOKUP($Q44,'Workforce distribution'!$C$8:$AD$30,AV$7,FALSE)))),0)</f>
        <v>0</v>
      </c>
      <c r="AW44" s="30">
        <f>_xlfn.IFNA(IF($O44="days",$Y44*(VLOOKUP($K44,'Bed parameters'!$A$9:$I$12,9,FALSE))*$F44*(VLOOKUP($Q44,'Workforce distribution'!$C$8:$AD$30,AW$7,FALSE)),IF($Q44="n/a",(IF($P44=AW$6,$X44*$F44,0)),$X44*$F44*(VLOOKUP($Q44,'Workforce distribution'!$C$8:$AD$30,AW$7,FALSE)))),0)</f>
        <v>0</v>
      </c>
      <c r="AX44" s="30">
        <f>_xlfn.IFNA(IF($O44="days",$Y44*(VLOOKUP($K44,'Bed parameters'!$A$9:$I$12,9,FALSE))*$F44*(VLOOKUP($Q44,'Workforce distribution'!$C$8:$AD$30,AX$7,FALSE)),IF($Q44="n/a",(IF($P44=AX$6,$X44*$F44,0)),$X44*$F44*(VLOOKUP($Q44,'Workforce distribution'!$C$8:$AD$30,AX$7,FALSE)))),0)</f>
        <v>0</v>
      </c>
      <c r="AY44" s="30">
        <f>_xlfn.IFNA(IF($O44="days",$Y44*(VLOOKUP($K44,'Bed parameters'!$A$9:$I$12,9,FALSE))*$F44*(VLOOKUP($Q44,'Workforce distribution'!$C$8:$AD$30,AY$7,FALSE)),IF($Q44="n/a",(IF($P44=AY$6,$X44*$F44,0)),$X44*$F44*(VLOOKUP($Q44,'Workforce distribution'!$C$8:$AD$30,AY$7,FALSE)))),0)</f>
        <v>0</v>
      </c>
      <c r="AZ44" s="30">
        <f>_xlfn.IFNA(IF($O44="days",$Y44*(VLOOKUP($K44,'Bed parameters'!$A$9:$I$12,9,FALSE))*$F44*(VLOOKUP($Q44,'Workforce distribution'!$C$8:$AD$30,AZ$7,FALSE)),IF($Q44="n/a",(IF($P44=AZ$6,$X44*$F44,0)),$X44*$F44*(VLOOKUP($Q44,'Workforce distribution'!$C$8:$AD$30,AZ$7,FALSE)))),0)</f>
        <v>0</v>
      </c>
      <c r="BA44" s="30">
        <f>_xlfn.IFNA(IF($O44="days",$Y44*(VLOOKUP($K44,'Bed parameters'!$A$9:$I$12,9,FALSE))*$F44*(VLOOKUP($Q44,'Workforce distribution'!$C$8:$AD$30,BA$7,FALSE)),IF($Q44="n/a",(IF($P44=BA$6,$X44*$F44,0)),$X44*$F44*(VLOOKUP($Q44,'Workforce distribution'!$C$8:$AD$30,BA$7,FALSE)))),0)</f>
        <v>0</v>
      </c>
      <c r="BB44" s="30">
        <f>_xlfn.IFNA(IF($O44="days",$Y44*(VLOOKUP($K44,'Bed parameters'!$A$9:$I$12,9,FALSE))*$F44*(VLOOKUP($Q44,'Workforce distribution'!$C$8:$AD$30,BB$7,FALSE)),IF($Q44="n/a",(IF($P44=BB$6,$X44*$F44,0)),$X44*$F44*(VLOOKUP($Q44,'Workforce distribution'!$C$8:$AD$30,BB$7,FALSE)))),0)</f>
        <v>0</v>
      </c>
      <c r="BC44" s="149">
        <f t="shared" si="9"/>
        <v>23.240676819015711</v>
      </c>
      <c r="BD44" s="288">
        <f>IF($Q44="n/a",(IF('Workforce hours'!D$30=0,0,(AB44/'Workforce hours'!D$30))),(IF(VLOOKUP($Q44,'Workforce hours'!$C$8:$AD$30,BD$7,FALSE)=0,0,(AB44/(VLOOKUP($Q44,'Workforce hours'!$C$8:$AD$30,BD$7,FALSE))))))</f>
        <v>0</v>
      </c>
      <c r="BE44" s="288">
        <f>IF($Q44="n/a",(IF('Workforce hours'!E$30=0,0,(AC44/'Workforce hours'!E$30))),(IF(VLOOKUP($Q44,'Workforce hours'!$C$8:$AD$30,BE$7,FALSE)=0,0,(AC44/(VLOOKUP($Q44,'Workforce hours'!$C$8:$AD$30,BE$7,FALSE))))))</f>
        <v>0</v>
      </c>
      <c r="BF44" s="288">
        <f>IF($Q44="n/a",(IF('Workforce hours'!F$30=0,0,(AD44/'Workforce hours'!F$30))),(IF(VLOOKUP($Q44,'Workforce hours'!$C$8:$AD$30,BF$7,FALSE)=0,0,(AD44/(VLOOKUP($Q44,'Workforce hours'!$C$8:$AD$30,BF$7,FALSE))))))</f>
        <v>0</v>
      </c>
      <c r="BG44" s="288">
        <f>IF($Q44="n/a",(IF('Workforce hours'!G$30=0,0,(AE44/'Workforce hours'!G$30))),(IF(VLOOKUP($Q44,'Workforce hours'!$C$8:$AD$30,BG$7,FALSE)=0,0,(AE44/(VLOOKUP($Q44,'Workforce hours'!$C$8:$AD$30,BG$7,FALSE))))))</f>
        <v>23.240676819015711</v>
      </c>
      <c r="BH44" s="288">
        <f>IF($Q44="n/a",(IF('Workforce hours'!H$30=0,0,(AF44/'Workforce hours'!H$30))),(IF(VLOOKUP($Q44,'Workforce hours'!$C$8:$AD$30,BH$7,FALSE)=0,0,(AF44/(VLOOKUP($Q44,'Workforce hours'!$C$8:$AD$30,BH$7,FALSE))))))</f>
        <v>0</v>
      </c>
      <c r="BI44" s="288">
        <f>IF($Q44="n/a",(IF('Workforce hours'!I$30=0,0,(AG44/'Workforce hours'!I$30))),(IF(VLOOKUP($Q44,'Workforce hours'!$C$8:$AD$30,BI$7,FALSE)=0,0,(AG44/(VLOOKUP($Q44,'Workforce hours'!$C$8:$AD$30,BI$7,FALSE))))))</f>
        <v>0</v>
      </c>
      <c r="BJ44" s="288">
        <f>IF($Q44="n/a",(IF('Workforce hours'!J$30=0,0,(AH44/'Workforce hours'!J$30))),(IF(VLOOKUP($Q44,'Workforce hours'!$C$8:$AD$30,BJ$7,FALSE)=0,0,(AH44/(VLOOKUP($Q44,'Workforce hours'!$C$8:$AD$30,BJ$7,FALSE))))))</f>
        <v>0</v>
      </c>
      <c r="BK44" s="288">
        <f>IF($Q44="n/a",(IF('Workforce hours'!K$30=0,0,(AI44/'Workforce hours'!K$30))),(IF(VLOOKUP($Q44,'Workforce hours'!$C$8:$AD$30,BK$7,FALSE)=0,0,(AI44/(VLOOKUP($Q44,'Workforce hours'!$C$8:$AD$30,BK$7,FALSE))))))</f>
        <v>0</v>
      </c>
      <c r="BL44" s="288">
        <f>IF($Q44="n/a",(IF('Workforce hours'!L$30=0,0,(AJ44/'Workforce hours'!L$30))),(IF(VLOOKUP($Q44,'Workforce hours'!$C$8:$AD$30,BL$7,FALSE)=0,0,(AJ44/(VLOOKUP($Q44,'Workforce hours'!$C$8:$AD$30,BL$7,FALSE))))))</f>
        <v>0</v>
      </c>
      <c r="BM44" s="288">
        <f>IF($Q44="n/a",(IF('Workforce hours'!M$30=0,0,(AK44/'Workforce hours'!M$30))),(IF(VLOOKUP($Q44,'Workforce hours'!$C$8:$AD$30,BM$7,FALSE)=0,0,(AK44/(VLOOKUP($Q44,'Workforce hours'!$C$8:$AD$30,BM$7,FALSE))))))</f>
        <v>0</v>
      </c>
      <c r="BN44" s="288">
        <f>IF($Q44="n/a",(IF('Workforce hours'!N$30=0,0,(AL44/'Workforce hours'!N$30))),(IF(VLOOKUP($Q44,'Workforce hours'!$C$8:$AD$30,BN$7,FALSE)=0,0,(AL44/(VLOOKUP($Q44,'Workforce hours'!$C$8:$AD$30,BN$7,FALSE))))))</f>
        <v>0</v>
      </c>
      <c r="BO44" s="288">
        <f>IF($Q44="n/a",(IF('Workforce hours'!O$30=0,0,(AM44/'Workforce hours'!O$30))),(IF(VLOOKUP($Q44,'Workforce hours'!$C$8:$AD$30,BO$7,FALSE)=0,0,(AM44/(VLOOKUP($Q44,'Workforce hours'!$C$8:$AD$30,BO$7,FALSE))))))</f>
        <v>0</v>
      </c>
      <c r="BP44" s="288">
        <f>IF($Q44="n/a",(IF('Workforce hours'!P$30=0,0,(AN44/'Workforce hours'!P$30))),(IF(VLOOKUP($Q44,'Workforce hours'!$C$8:$AD$30,BP$7,FALSE)=0,0,(AN44/(VLOOKUP($Q44,'Workforce hours'!$C$8:$AD$30,BP$7,FALSE))))))</f>
        <v>0</v>
      </c>
      <c r="BQ44" s="288">
        <f>IF($Q44="n/a",(IF('Workforce hours'!Q$30=0,0,(AO44/'Workforce hours'!Q$30))),(IF(VLOOKUP($Q44,'Workforce hours'!$C$8:$AD$30,BQ$7,FALSE)=0,0,(AO44/(VLOOKUP($Q44,'Workforce hours'!$C$8:$AD$30,BQ$7,FALSE))))))</f>
        <v>0</v>
      </c>
      <c r="BR44" s="288">
        <f>IF($Q44="n/a",(IF('Workforce hours'!R$30=0,0,(AP44/'Workforce hours'!R$30))),(IF(VLOOKUP($Q44,'Workforce hours'!$C$8:$AD$30,BR$7,FALSE)=0,0,(AP44/(VLOOKUP($Q44,'Workforce hours'!$C$8:$AD$30,BR$7,FALSE))))))</f>
        <v>0</v>
      </c>
      <c r="BS44" s="288">
        <f>IF($Q44="n/a",(IF('Workforce hours'!S$30=0,0,(AQ44/'Workforce hours'!S$30))),(IF(VLOOKUP($Q44,'Workforce hours'!$C$8:$AD$30,BS$7,FALSE)=0,0,(AQ44/(VLOOKUP($Q44,'Workforce hours'!$C$8:$AD$30,BS$7,FALSE))))))</f>
        <v>0</v>
      </c>
      <c r="BT44" s="288">
        <f>IF($Q44="n/a",(IF('Workforce hours'!T$30=0,0,(AR44/'Workforce hours'!T$30))),(IF(VLOOKUP($Q44,'Workforce hours'!$C$8:$AD$30,BT$7,FALSE)=0,0,(AR44/(VLOOKUP($Q44,'Workforce hours'!$C$8:$AD$30,BT$7,FALSE))))))</f>
        <v>0</v>
      </c>
      <c r="BU44" s="288">
        <f>IF($Q44="n/a",(IF('Workforce hours'!U$30=0,0,(AS44/'Workforce hours'!U$30))),(IF(VLOOKUP($Q44,'Workforce hours'!$C$8:$AD$30,BU$7,FALSE)=0,0,(AS44/(VLOOKUP($Q44,'Workforce hours'!$C$8:$AD$30,BU$7,FALSE))))))</f>
        <v>0</v>
      </c>
      <c r="BV44" s="288">
        <f>IF($Q44="n/a",(IF('Workforce hours'!V$30=0,0,(AT44/'Workforce hours'!V$30))),(IF(VLOOKUP($Q44,'Workforce hours'!$C$8:$AD$30,BV$7,FALSE)=0,0,(AT44/(VLOOKUP($Q44,'Workforce hours'!$C$8:$AD$30,BV$7,FALSE))))))</f>
        <v>0</v>
      </c>
      <c r="BW44" s="288">
        <f>IF($Q44="n/a",(IF('Workforce hours'!W$30=0,0,(AU44/'Workforce hours'!W$30))),(IF(VLOOKUP($Q44,'Workforce hours'!$C$8:$AD$30,BW$7,FALSE)=0,0,(AU44/(VLOOKUP($Q44,'Workforce hours'!$C$8:$AD$30,BW$7,FALSE))))))</f>
        <v>0</v>
      </c>
      <c r="BX44" s="288">
        <f>IF($Q44="n/a",(IF('Workforce hours'!X$30=0,0,(AV44/'Workforce hours'!X$30))),(IF(VLOOKUP($Q44,'Workforce hours'!$C$8:$AD$30,BX$7,FALSE)=0,0,(AV44/(VLOOKUP($Q44,'Workforce hours'!$C$8:$AD$30,BX$7,FALSE))))))</f>
        <v>0</v>
      </c>
      <c r="BY44" s="288">
        <f>IF($Q44="n/a",(IF('Workforce hours'!Y$30=0,0,(AW44/'Workforce hours'!Y$30))),(IF(VLOOKUP($Q44,'Workforce hours'!$C$8:$AD$30,BY$7,FALSE)=0,0,(AW44/(VLOOKUP($Q44,'Workforce hours'!$C$8:$AD$30,BY$7,FALSE))))))</f>
        <v>0</v>
      </c>
      <c r="BZ44" s="288">
        <f>IF($Q44="n/a",(IF('Workforce hours'!Z$30=0,0,(AX44/'Workforce hours'!Z$30))),(IF(VLOOKUP($Q44,'Workforce hours'!$C$8:$AD$30,BZ$7,FALSE)=0,0,(AX44/(VLOOKUP($Q44,'Workforce hours'!$C$8:$AD$30,BZ$7,FALSE))))))</f>
        <v>0</v>
      </c>
      <c r="CA44" s="288">
        <f>IF($Q44="n/a",(IF('Workforce hours'!AA$30=0,0,(AY44/'Workforce hours'!AA$30))),(IF(VLOOKUP($Q44,'Workforce hours'!$C$8:$AD$30,CA$7,FALSE)=0,0,(AY44/(VLOOKUP($Q44,'Workforce hours'!$C$8:$AD$30,CA$7,FALSE))))))</f>
        <v>0</v>
      </c>
      <c r="CB44" s="288">
        <f>IF($Q44="n/a",(IF('Workforce hours'!AB$30=0,0,(AZ44/'Workforce hours'!AB$30))),(IF(VLOOKUP($Q44,'Workforce hours'!$C$8:$AD$30,CB$7,FALSE)=0,0,(AZ44/(VLOOKUP($Q44,'Workforce hours'!$C$8:$AD$30,CB$7,FALSE))))))</f>
        <v>0</v>
      </c>
      <c r="CC44" s="288">
        <f>IF($Q44="n/a",(IF('Workforce hours'!AC$30=0,0,(BA44/'Workforce hours'!AC$30))),(IF(VLOOKUP($Q44,'Workforce hours'!$C$8:$AD$30,CC$7,FALSE)=0,0,(BA44/(VLOOKUP($Q44,'Workforce hours'!$C$8:$AD$30,CC$7,FALSE))))))</f>
        <v>0</v>
      </c>
      <c r="CD44" s="288">
        <f>IF($Q44="n/a",(IF('Workforce hours'!AD$30=0,0,(BB44/'Workforce hours'!AD$30))),(IF(VLOOKUP($Q44,'Workforce hours'!$C$8:$AD$30,CD$7,FALSE)=0,0,(BB44/(VLOOKUP($Q44,'Workforce hours'!$C$8:$AD$30,CD$7,FALSE))))))</f>
        <v>0</v>
      </c>
      <c r="CE44" s="289">
        <f t="shared" si="10"/>
        <v>0</v>
      </c>
      <c r="CF44" s="290">
        <f>BD44*'Workforce costs'!B$9*(1+'Workforce costs'!B$10)*(1+'Workforce costs'!B$11)</f>
        <v>0</v>
      </c>
      <c r="CG44" s="290">
        <f>BE44*'Workforce costs'!C$9*(1+'Workforce costs'!C$10)*(1+'Workforce costs'!C$11)</f>
        <v>0</v>
      </c>
      <c r="CH44" s="290">
        <f>BF44*'Workforce costs'!D$9*(1+'Workforce costs'!D$10)*(1+'Workforce costs'!D$11)</f>
        <v>0</v>
      </c>
      <c r="CI44" s="290">
        <f>BG44*'Workforce costs'!E$9*(1+'Workforce costs'!E$10)*(1+'Workforce costs'!E$11)</f>
        <v>0</v>
      </c>
      <c r="CJ44" s="290">
        <f>BH44*'Workforce costs'!F$9*(1+'Workforce costs'!F$10)*(1+'Workforce costs'!F$11)</f>
        <v>0</v>
      </c>
      <c r="CK44" s="290">
        <f>BI44*'Workforce costs'!G$9*(1+'Workforce costs'!G$10)*(1+'Workforce costs'!G$11)</f>
        <v>0</v>
      </c>
      <c r="CL44" s="290">
        <f>BJ44*'Workforce costs'!H$9*(1+'Workforce costs'!H$10)*(1+'Workforce costs'!H$11)</f>
        <v>0</v>
      </c>
      <c r="CM44" s="290">
        <f>BK44*'Workforce costs'!I$9*(1+'Workforce costs'!I$10)*(1+'Workforce costs'!I$11)</f>
        <v>0</v>
      </c>
      <c r="CN44" s="290">
        <f>BL44*'Workforce costs'!J$9*(1+'Workforce costs'!J$10)*(1+'Workforce costs'!J$11)</f>
        <v>0</v>
      </c>
      <c r="CO44" s="290">
        <f>BM44*'Workforce costs'!K$9*(1+'Workforce costs'!K$10)*(1+'Workforce costs'!K$11)</f>
        <v>0</v>
      </c>
      <c r="CP44" s="290">
        <f>BN44*'Workforce costs'!L$9*(1+'Workforce costs'!L$10)*(1+'Workforce costs'!L$11)</f>
        <v>0</v>
      </c>
      <c r="CQ44" s="290">
        <f>BO44*'Workforce costs'!M$9*(1+'Workforce costs'!M$10)*(1+'Workforce costs'!M$11)</f>
        <v>0</v>
      </c>
      <c r="CR44" s="290">
        <f>BP44*'Workforce costs'!N$9*(1+'Workforce costs'!N$10)*(1+'Workforce costs'!N$11)</f>
        <v>0</v>
      </c>
      <c r="CS44" s="290">
        <f>BQ44*'Workforce costs'!O$9*(1+'Workforce costs'!O$10)*(1+'Workforce costs'!O$11)</f>
        <v>0</v>
      </c>
      <c r="CT44" s="290">
        <f>BR44*'Workforce costs'!P$9*(1+'Workforce costs'!P$10)*(1+'Workforce costs'!P$11)</f>
        <v>0</v>
      </c>
      <c r="CU44" s="290">
        <f>BS44*'Workforce costs'!Q$9*(1+'Workforce costs'!Q$10)*(1+'Workforce costs'!Q$11)</f>
        <v>0</v>
      </c>
      <c r="CV44" s="290">
        <f>BT44*'Workforce costs'!R$9*(1+'Workforce costs'!R$10)*(1+'Workforce costs'!R$11)</f>
        <v>0</v>
      </c>
      <c r="CW44" s="290">
        <f>BU44*'Workforce costs'!S$9*(1+'Workforce costs'!S$10)*(1+'Workforce costs'!S$11)</f>
        <v>0</v>
      </c>
      <c r="CX44" s="290">
        <f>BV44*'Workforce costs'!T$9*(1+'Workforce costs'!T$10)*(1+'Workforce costs'!T$11)</f>
        <v>0</v>
      </c>
      <c r="CY44" s="290">
        <f>BW44*'Workforce costs'!U$9*(1+'Workforce costs'!U$10)*(1+'Workforce costs'!U$11)</f>
        <v>0</v>
      </c>
      <c r="CZ44" s="290">
        <f>BX44*'Workforce costs'!V$9*(1+'Workforce costs'!V$10)*(1+'Workforce costs'!V$11)</f>
        <v>0</v>
      </c>
      <c r="DA44" s="290">
        <f>BY44*'Workforce costs'!W$9*(1+'Workforce costs'!W$10)*(1+'Workforce costs'!W$11)</f>
        <v>0</v>
      </c>
      <c r="DB44" s="290">
        <f>BZ44*'Workforce costs'!X$9*(1+'Workforce costs'!X$10)*(1+'Workforce costs'!X$11)</f>
        <v>0</v>
      </c>
      <c r="DC44" s="290">
        <f>CA44*'Workforce costs'!Y$9*(1+'Workforce costs'!Y$10)*(1+'Workforce costs'!Y$11)</f>
        <v>0</v>
      </c>
      <c r="DD44" s="290">
        <f>CB44*'Workforce costs'!Z$9*(1+'Workforce costs'!Z$10)*(1+'Workforce costs'!Z$11)</f>
        <v>0</v>
      </c>
      <c r="DE44" s="290">
        <f>CC44*'Workforce costs'!AA$9*(1+'Workforce costs'!AA$10)*(1+'Workforce costs'!AA$11)</f>
        <v>0</v>
      </c>
      <c r="DF44" s="290">
        <f>CD44*'Workforce costs'!AB$9*(1+'Workforce costs'!AB$10)*(1+'Workforce costs'!AB$11)</f>
        <v>0</v>
      </c>
    </row>
    <row r="45" spans="1:110" x14ac:dyDescent="0.3">
      <c r="A45" s="2" t="str">
        <f>Outputs!$A$4</f>
        <v>Australia</v>
      </c>
      <c r="B45" s="2" t="str">
        <f t="shared" si="3"/>
        <v>Australia 18to24</v>
      </c>
      <c r="C45" s="30">
        <f>VLOOKUP($B45,Populations!$D$15:$H$1920,3,FALSE)</f>
        <v>2374194</v>
      </c>
      <c r="D45" s="255">
        <f>IF(OR($H45="General pop",$H45="Schools",$H45="Workplace",$H45="Skills Training",$H45="Digital Supports"),1,VLOOKUP($B45,Populations!$D$15:$H$1920,5,FALSE))</f>
        <v>1</v>
      </c>
      <c r="E45" s="88">
        <f>VLOOKUP(I45,Epidemiology!$C$10:$H$47,6,FALSE)</f>
        <v>30000</v>
      </c>
      <c r="F45" s="102">
        <f>'Care profiles'!R46</f>
        <v>0.2</v>
      </c>
      <c r="G45" s="15" t="str">
        <f>'Care profiles'!A46</f>
        <v>18to24</v>
      </c>
      <c r="H45" s="15" t="str">
        <f>'Care profiles'!B46</f>
        <v>Selective</v>
      </c>
      <c r="I45" s="15" t="str">
        <f>'Care profiles'!C46</f>
        <v>Selective_18-24yrs</v>
      </c>
      <c r="J45" s="15" t="str">
        <f>'Care profiles'!D46</f>
        <v>Care profile</v>
      </c>
      <c r="K45" s="15" t="str">
        <f>'Care profiles'!E46</f>
        <v>Group Suicide Prevention Support Services</v>
      </c>
      <c r="L45" s="104">
        <f>'Care profiles'!F46</f>
        <v>0.05</v>
      </c>
      <c r="M45" s="15">
        <f>'Care profiles'!G46</f>
        <v>10</v>
      </c>
      <c r="N45" s="15">
        <f>'Care profiles'!H46</f>
        <v>60</v>
      </c>
      <c r="O45" s="15" t="str">
        <f>'Care profiles'!I46</f>
        <v>min</v>
      </c>
      <c r="P45" s="15" t="str">
        <f>'Care profiles'!J46</f>
        <v>Peer Worker</v>
      </c>
      <c r="Q45" s="15" t="str">
        <f>'Care profiles'!K46</f>
        <v>n/a</v>
      </c>
      <c r="R45" s="15" t="str">
        <f>'Care profiles'!M46</f>
        <v>N</v>
      </c>
      <c r="S45" s="15" t="str">
        <f>'Care profiles'!O46</f>
        <v>N</v>
      </c>
      <c r="T45" s="15" t="str">
        <f>'Care profiles'!Q46</f>
        <v>Y</v>
      </c>
      <c r="U45" s="30">
        <f t="shared" si="4"/>
        <v>712258.2</v>
      </c>
      <c r="V45" s="30">
        <f t="shared" si="5"/>
        <v>35612.909999999996</v>
      </c>
      <c r="W45" s="30">
        <f>IF(M45="n/a",0,IF(O45="days",V45*M45*(1+(VLOOKUP(K45,'Bed parameters'!$A$9:$G$12,7,FALSE))),V45*M45))</f>
        <v>356129.1</v>
      </c>
      <c r="X45" s="30">
        <f t="shared" si="6"/>
        <v>356129.1</v>
      </c>
      <c r="Y45" s="30">
        <f t="shared" si="7"/>
        <v>0</v>
      </c>
      <c r="Z45" s="113">
        <f>_xlfn.IFNA(Y45/((VLOOKUP(K45,'Bed parameters'!$A$9:$G$12,3,FALSE))*(VLOOKUP(K45,'Bed parameters'!$A$9:$G$12,5,FALSE))),0)</f>
        <v>0</v>
      </c>
      <c r="AA45" s="30">
        <f t="shared" si="8"/>
        <v>71225.819999999992</v>
      </c>
      <c r="AB45" s="30">
        <f>_xlfn.IFNA(IF($O45="days",$Y45*(VLOOKUP($K45,'Bed parameters'!$A$9:$I$12,9,FALSE))*$F45*(VLOOKUP($Q45,'Workforce distribution'!$C$8:$AD$30,AB$7,FALSE)),IF($Q45="n/a",(IF($P45=AB$6,$X45*$F45,0)),$X45*$F45*(VLOOKUP($Q45,'Workforce distribution'!$C$8:$AD$30,AB$7,FALSE)))),0)</f>
        <v>0</v>
      </c>
      <c r="AC45" s="30">
        <f>_xlfn.IFNA(IF($O45="days",$Y45*(VLOOKUP($K45,'Bed parameters'!$A$9:$I$12,9,FALSE))*$F45*(VLOOKUP($Q45,'Workforce distribution'!$C$8:$AD$30,AC$7,FALSE)),IF($Q45="n/a",(IF($P45=AC$6,$X45*$F45,0)),$X45*$F45*(VLOOKUP($Q45,'Workforce distribution'!$C$8:$AD$30,AC$7,FALSE)))),0)</f>
        <v>0</v>
      </c>
      <c r="AD45" s="30">
        <f>_xlfn.IFNA(IF($O45="days",$Y45*(VLOOKUP($K45,'Bed parameters'!$A$9:$I$12,9,FALSE))*$F45*(VLOOKUP($Q45,'Workforce distribution'!$C$8:$AD$30,AD$7,FALSE)),IF($Q45="n/a",(IF($P45=AD$6,$X45*$F45,0)),$X45*$F45*(VLOOKUP($Q45,'Workforce distribution'!$C$8:$AD$30,AD$7,FALSE)))),0)</f>
        <v>0</v>
      </c>
      <c r="AE45" s="30">
        <f>_xlfn.IFNA(IF($O45="days",$Y45*(VLOOKUP($K45,'Bed parameters'!$A$9:$I$12,9,FALSE))*$F45*(VLOOKUP($Q45,'Workforce distribution'!$C$8:$AD$30,AE$7,FALSE)),IF($Q45="n/a",(IF($P45=AE$6,$X45*$F45,0)),$X45*$F45*(VLOOKUP($Q45,'Workforce distribution'!$C$8:$AD$30,AE$7,FALSE)))),0)</f>
        <v>71225.819999999992</v>
      </c>
      <c r="AF45" s="30">
        <f>_xlfn.IFNA(IF($O45="days",$Y45*(VLOOKUP($K45,'Bed parameters'!$A$9:$I$12,9,FALSE))*$F45*(VLOOKUP($Q45,'Workforce distribution'!$C$8:$AD$30,AF$7,FALSE)),IF($Q45="n/a",(IF($P45=AF$6,$X45*$F45,0)),$X45*$F45*(VLOOKUP($Q45,'Workforce distribution'!$C$8:$AD$30,AF$7,FALSE)))),0)</f>
        <v>0</v>
      </c>
      <c r="AG45" s="30">
        <f>_xlfn.IFNA(IF($O45="days",$Y45*(VLOOKUP($K45,'Bed parameters'!$A$9:$I$12,9,FALSE))*$F45*(VLOOKUP($Q45,'Workforce distribution'!$C$8:$AD$30,AG$7,FALSE)),IF($Q45="n/a",(IF($P45=AG$6,$X45*$F45,0)),$X45*$F45*(VLOOKUP($Q45,'Workforce distribution'!$C$8:$AD$30,AG$7,FALSE)))),0)</f>
        <v>0</v>
      </c>
      <c r="AH45" s="30">
        <f>_xlfn.IFNA(IF($O45="days",$Y45*(VLOOKUP($K45,'Bed parameters'!$A$9:$I$12,9,FALSE))*$F45*(VLOOKUP($Q45,'Workforce distribution'!$C$8:$AD$30,AH$7,FALSE)),IF($Q45="n/a",(IF($P45=AH$6,$X45*$F45,0)),$X45*$F45*(VLOOKUP($Q45,'Workforce distribution'!$C$8:$AD$30,AH$7,FALSE)))),0)</f>
        <v>0</v>
      </c>
      <c r="AI45" s="30">
        <f>_xlfn.IFNA(IF($O45="days",$Y45*(VLOOKUP($K45,'Bed parameters'!$A$9:$I$12,9,FALSE))*$F45*(VLOOKUP($Q45,'Workforce distribution'!$C$8:$AD$30,AI$7,FALSE)),IF($Q45="n/a",(IF($P45=AI$6,$X45*$F45,0)),$X45*$F45*(VLOOKUP($Q45,'Workforce distribution'!$C$8:$AD$30,AI$7,FALSE)))),0)</f>
        <v>0</v>
      </c>
      <c r="AJ45" s="30">
        <f>_xlfn.IFNA(IF($O45="days",$Y45*(VLOOKUP($K45,'Bed parameters'!$A$9:$I$12,9,FALSE))*$F45*(VLOOKUP($Q45,'Workforce distribution'!$C$8:$AD$30,AJ$7,FALSE)),IF($Q45="n/a",(IF($P45=AJ$6,$X45*$F45,0)),$X45*$F45*(VLOOKUP($Q45,'Workforce distribution'!$C$8:$AD$30,AJ$7,FALSE)))),0)</f>
        <v>0</v>
      </c>
      <c r="AK45" s="30">
        <f>_xlfn.IFNA(IF($O45="days",$Y45*(VLOOKUP($K45,'Bed parameters'!$A$9:$I$12,9,FALSE))*$F45*(VLOOKUP($Q45,'Workforce distribution'!$C$8:$AD$30,AK$7,FALSE)),IF($Q45="n/a",(IF($P45=AK$6,$X45*$F45,0)),$X45*$F45*(VLOOKUP($Q45,'Workforce distribution'!$C$8:$AD$30,AK$7,FALSE)))),0)</f>
        <v>0</v>
      </c>
      <c r="AL45" s="30">
        <f>_xlfn.IFNA(IF($O45="days",$Y45*(VLOOKUP($K45,'Bed parameters'!$A$9:$I$12,9,FALSE))*$F45*(VLOOKUP($Q45,'Workforce distribution'!$C$8:$AD$30,AL$7,FALSE)),IF($Q45="n/a",(IF($P45=AL$6,$X45*$F45,0)),$X45*$F45*(VLOOKUP($Q45,'Workforce distribution'!$C$8:$AD$30,AL$7,FALSE)))),0)</f>
        <v>0</v>
      </c>
      <c r="AM45" s="30">
        <f>_xlfn.IFNA(IF($O45="days",$Y45*(VLOOKUP($K45,'Bed parameters'!$A$9:$I$12,9,FALSE))*$F45*(VLOOKUP($Q45,'Workforce distribution'!$C$8:$AD$30,AM$7,FALSE)),IF($Q45="n/a",(IF($P45=AM$6,$X45*$F45,0)),$X45*$F45*(VLOOKUP($Q45,'Workforce distribution'!$C$8:$AD$30,AM$7,FALSE)))),0)</f>
        <v>0</v>
      </c>
      <c r="AN45" s="30">
        <f>_xlfn.IFNA(IF($O45="days",$Y45*(VLOOKUP($K45,'Bed parameters'!$A$9:$I$12,9,FALSE))*$F45*(VLOOKUP($Q45,'Workforce distribution'!$C$8:$AD$30,AN$7,FALSE)),IF($Q45="n/a",(IF($P45=AN$6,$X45*$F45,0)),$X45*$F45*(VLOOKUP($Q45,'Workforce distribution'!$C$8:$AD$30,AN$7,FALSE)))),0)</f>
        <v>0</v>
      </c>
      <c r="AO45" s="30">
        <f>_xlfn.IFNA(IF($O45="days",$Y45*(VLOOKUP($K45,'Bed parameters'!$A$9:$I$12,9,FALSE))*$F45*(VLOOKUP($Q45,'Workforce distribution'!$C$8:$AD$30,AO$7,FALSE)),IF($Q45="n/a",(IF($P45=AO$6,$X45*$F45,0)),$X45*$F45*(VLOOKUP($Q45,'Workforce distribution'!$C$8:$AD$30,AO$7,FALSE)))),0)</f>
        <v>0</v>
      </c>
      <c r="AP45" s="30">
        <f>_xlfn.IFNA(IF($O45="days",$Y45*(VLOOKUP($K45,'Bed parameters'!$A$9:$I$12,9,FALSE))*$F45*(VLOOKUP($Q45,'Workforce distribution'!$C$8:$AD$30,AP$7,FALSE)),IF($Q45="n/a",(IF($P45=AP$6,$X45*$F45,0)),$X45*$F45*(VLOOKUP($Q45,'Workforce distribution'!$C$8:$AD$30,AP$7,FALSE)))),0)</f>
        <v>0</v>
      </c>
      <c r="AQ45" s="30">
        <f>_xlfn.IFNA(IF($O45="days",$Y45*(VLOOKUP($K45,'Bed parameters'!$A$9:$I$12,9,FALSE))*$F45*(VLOOKUP($Q45,'Workforce distribution'!$C$8:$AD$30,AQ$7,FALSE)),IF($Q45="n/a",(IF($P45=AQ$6,$X45*$F45,0)),$X45*$F45*(VLOOKUP($Q45,'Workforce distribution'!$C$8:$AD$30,AQ$7,FALSE)))),0)</f>
        <v>0</v>
      </c>
      <c r="AR45" s="30">
        <f>_xlfn.IFNA(IF($O45="days",$Y45*(VLOOKUP($K45,'Bed parameters'!$A$9:$I$12,9,FALSE))*$F45*(VLOOKUP($Q45,'Workforce distribution'!$C$8:$AD$30,AR$7,FALSE)),IF($Q45="n/a",(IF($P45=AR$6,$X45*$F45,0)),$X45*$F45*(VLOOKUP($Q45,'Workforce distribution'!$C$8:$AD$30,AR$7,FALSE)))),0)</f>
        <v>0</v>
      </c>
      <c r="AS45" s="30">
        <f>_xlfn.IFNA(IF($O45="days",$Y45*(VLOOKUP($K45,'Bed parameters'!$A$9:$I$12,9,FALSE))*$F45*(VLOOKUP($Q45,'Workforce distribution'!$C$8:$AD$30,AS$7,FALSE)),IF($Q45="n/a",(IF($P45=AS$6,$X45*$F45,0)),$X45*$F45*(VLOOKUP($Q45,'Workforce distribution'!$C$8:$AD$30,AS$7,FALSE)))),0)</f>
        <v>0</v>
      </c>
      <c r="AT45" s="30">
        <f>_xlfn.IFNA(IF($O45="days",$Y45*(VLOOKUP($K45,'Bed parameters'!$A$9:$I$12,9,FALSE))*$F45*(VLOOKUP($Q45,'Workforce distribution'!$C$8:$AD$30,AT$7,FALSE)),IF($Q45="n/a",(IF($P45=AT$6,$X45*$F45,0)),$X45*$F45*(VLOOKUP($Q45,'Workforce distribution'!$C$8:$AD$30,AT$7,FALSE)))),0)</f>
        <v>0</v>
      </c>
      <c r="AU45" s="30">
        <f>_xlfn.IFNA(IF($O45="days",$Y45*(VLOOKUP($K45,'Bed parameters'!$A$9:$I$12,9,FALSE))*$F45*(VLOOKUP($Q45,'Workforce distribution'!$C$8:$AD$30,AU$7,FALSE)),IF($Q45="n/a",(IF($P45=AU$6,$X45*$F45,0)),$X45*$F45*(VLOOKUP($Q45,'Workforce distribution'!$C$8:$AD$30,AU$7,FALSE)))),0)</f>
        <v>0</v>
      </c>
      <c r="AV45" s="30">
        <f>_xlfn.IFNA(IF($O45="days",$Y45*(VLOOKUP($K45,'Bed parameters'!$A$9:$I$12,9,FALSE))*$F45*(VLOOKUP($Q45,'Workforce distribution'!$C$8:$AD$30,AV$7,FALSE)),IF($Q45="n/a",(IF($P45=AV$6,$X45*$F45,0)),$X45*$F45*(VLOOKUP($Q45,'Workforce distribution'!$C$8:$AD$30,AV$7,FALSE)))),0)</f>
        <v>0</v>
      </c>
      <c r="AW45" s="30">
        <f>_xlfn.IFNA(IF($O45="days",$Y45*(VLOOKUP($K45,'Bed parameters'!$A$9:$I$12,9,FALSE))*$F45*(VLOOKUP($Q45,'Workforce distribution'!$C$8:$AD$30,AW$7,FALSE)),IF($Q45="n/a",(IF($P45=AW$6,$X45*$F45,0)),$X45*$F45*(VLOOKUP($Q45,'Workforce distribution'!$C$8:$AD$30,AW$7,FALSE)))),0)</f>
        <v>0</v>
      </c>
      <c r="AX45" s="30">
        <f>_xlfn.IFNA(IF($O45="days",$Y45*(VLOOKUP($K45,'Bed parameters'!$A$9:$I$12,9,FALSE))*$F45*(VLOOKUP($Q45,'Workforce distribution'!$C$8:$AD$30,AX$7,FALSE)),IF($Q45="n/a",(IF($P45=AX$6,$X45*$F45,0)),$X45*$F45*(VLOOKUP($Q45,'Workforce distribution'!$C$8:$AD$30,AX$7,FALSE)))),0)</f>
        <v>0</v>
      </c>
      <c r="AY45" s="30">
        <f>_xlfn.IFNA(IF($O45="days",$Y45*(VLOOKUP($K45,'Bed parameters'!$A$9:$I$12,9,FALSE))*$F45*(VLOOKUP($Q45,'Workforce distribution'!$C$8:$AD$30,AY$7,FALSE)),IF($Q45="n/a",(IF($P45=AY$6,$X45*$F45,0)),$X45*$F45*(VLOOKUP($Q45,'Workforce distribution'!$C$8:$AD$30,AY$7,FALSE)))),0)</f>
        <v>0</v>
      </c>
      <c r="AZ45" s="30">
        <f>_xlfn.IFNA(IF($O45="days",$Y45*(VLOOKUP($K45,'Bed parameters'!$A$9:$I$12,9,FALSE))*$F45*(VLOOKUP($Q45,'Workforce distribution'!$C$8:$AD$30,AZ$7,FALSE)),IF($Q45="n/a",(IF($P45=AZ$6,$X45*$F45,0)),$X45*$F45*(VLOOKUP($Q45,'Workforce distribution'!$C$8:$AD$30,AZ$7,FALSE)))),0)</f>
        <v>0</v>
      </c>
      <c r="BA45" s="30">
        <f>_xlfn.IFNA(IF($O45="days",$Y45*(VLOOKUP($K45,'Bed parameters'!$A$9:$I$12,9,FALSE))*$F45*(VLOOKUP($Q45,'Workforce distribution'!$C$8:$AD$30,BA$7,FALSE)),IF($Q45="n/a",(IF($P45=BA$6,$X45*$F45,0)),$X45*$F45*(VLOOKUP($Q45,'Workforce distribution'!$C$8:$AD$30,BA$7,FALSE)))),0)</f>
        <v>0</v>
      </c>
      <c r="BB45" s="30">
        <f>_xlfn.IFNA(IF($O45="days",$Y45*(VLOOKUP($K45,'Bed parameters'!$A$9:$I$12,9,FALSE))*$F45*(VLOOKUP($Q45,'Workforce distribution'!$C$8:$AD$30,BB$7,FALSE)),IF($Q45="n/a",(IF($P45=BB$6,$X45*$F45,0)),$X45*$F45*(VLOOKUP($Q45,'Workforce distribution'!$C$8:$AD$30,BB$7,FALSE)))),0)</f>
        <v>0</v>
      </c>
      <c r="BC45" s="149">
        <f t="shared" si="9"/>
        <v>61.975138184041903</v>
      </c>
      <c r="BD45" s="288">
        <f>IF($Q45="n/a",(IF('Workforce hours'!D$30=0,0,(AB45/'Workforce hours'!D$30))),(IF(VLOOKUP($Q45,'Workforce hours'!$C$8:$AD$30,BD$7,FALSE)=0,0,(AB45/(VLOOKUP($Q45,'Workforce hours'!$C$8:$AD$30,BD$7,FALSE))))))</f>
        <v>0</v>
      </c>
      <c r="BE45" s="288">
        <f>IF($Q45="n/a",(IF('Workforce hours'!E$30=0,0,(AC45/'Workforce hours'!E$30))),(IF(VLOOKUP($Q45,'Workforce hours'!$C$8:$AD$30,BE$7,FALSE)=0,0,(AC45/(VLOOKUP($Q45,'Workforce hours'!$C$8:$AD$30,BE$7,FALSE))))))</f>
        <v>0</v>
      </c>
      <c r="BF45" s="288">
        <f>IF($Q45="n/a",(IF('Workforce hours'!F$30=0,0,(AD45/'Workforce hours'!F$30))),(IF(VLOOKUP($Q45,'Workforce hours'!$C$8:$AD$30,BF$7,FALSE)=0,0,(AD45/(VLOOKUP($Q45,'Workforce hours'!$C$8:$AD$30,BF$7,FALSE))))))</f>
        <v>0</v>
      </c>
      <c r="BG45" s="288">
        <f>IF($Q45="n/a",(IF('Workforce hours'!G$30=0,0,(AE45/'Workforce hours'!G$30))),(IF(VLOOKUP($Q45,'Workforce hours'!$C$8:$AD$30,BG$7,FALSE)=0,0,(AE45/(VLOOKUP($Q45,'Workforce hours'!$C$8:$AD$30,BG$7,FALSE))))))</f>
        <v>61.975138184041903</v>
      </c>
      <c r="BH45" s="288">
        <f>IF($Q45="n/a",(IF('Workforce hours'!H$30=0,0,(AF45/'Workforce hours'!H$30))),(IF(VLOOKUP($Q45,'Workforce hours'!$C$8:$AD$30,BH$7,FALSE)=0,0,(AF45/(VLOOKUP($Q45,'Workforce hours'!$C$8:$AD$30,BH$7,FALSE))))))</f>
        <v>0</v>
      </c>
      <c r="BI45" s="288">
        <f>IF($Q45="n/a",(IF('Workforce hours'!I$30=0,0,(AG45/'Workforce hours'!I$30))),(IF(VLOOKUP($Q45,'Workforce hours'!$C$8:$AD$30,BI$7,FALSE)=0,0,(AG45/(VLOOKUP($Q45,'Workforce hours'!$C$8:$AD$30,BI$7,FALSE))))))</f>
        <v>0</v>
      </c>
      <c r="BJ45" s="288">
        <f>IF($Q45="n/a",(IF('Workforce hours'!J$30=0,0,(AH45/'Workforce hours'!J$30))),(IF(VLOOKUP($Q45,'Workforce hours'!$C$8:$AD$30,BJ$7,FALSE)=0,0,(AH45/(VLOOKUP($Q45,'Workforce hours'!$C$8:$AD$30,BJ$7,FALSE))))))</f>
        <v>0</v>
      </c>
      <c r="BK45" s="288">
        <f>IF($Q45="n/a",(IF('Workforce hours'!K$30=0,0,(AI45/'Workforce hours'!K$30))),(IF(VLOOKUP($Q45,'Workforce hours'!$C$8:$AD$30,BK$7,FALSE)=0,0,(AI45/(VLOOKUP($Q45,'Workforce hours'!$C$8:$AD$30,BK$7,FALSE))))))</f>
        <v>0</v>
      </c>
      <c r="BL45" s="288">
        <f>IF($Q45="n/a",(IF('Workforce hours'!L$30=0,0,(AJ45/'Workforce hours'!L$30))),(IF(VLOOKUP($Q45,'Workforce hours'!$C$8:$AD$30,BL$7,FALSE)=0,0,(AJ45/(VLOOKUP($Q45,'Workforce hours'!$C$8:$AD$30,BL$7,FALSE))))))</f>
        <v>0</v>
      </c>
      <c r="BM45" s="288">
        <f>IF($Q45="n/a",(IF('Workforce hours'!M$30=0,0,(AK45/'Workforce hours'!M$30))),(IF(VLOOKUP($Q45,'Workforce hours'!$C$8:$AD$30,BM$7,FALSE)=0,0,(AK45/(VLOOKUP($Q45,'Workforce hours'!$C$8:$AD$30,BM$7,FALSE))))))</f>
        <v>0</v>
      </c>
      <c r="BN45" s="288">
        <f>IF($Q45="n/a",(IF('Workforce hours'!N$30=0,0,(AL45/'Workforce hours'!N$30))),(IF(VLOOKUP($Q45,'Workforce hours'!$C$8:$AD$30,BN$7,FALSE)=0,0,(AL45/(VLOOKUP($Q45,'Workforce hours'!$C$8:$AD$30,BN$7,FALSE))))))</f>
        <v>0</v>
      </c>
      <c r="BO45" s="288">
        <f>IF($Q45="n/a",(IF('Workforce hours'!O$30=0,0,(AM45/'Workforce hours'!O$30))),(IF(VLOOKUP($Q45,'Workforce hours'!$C$8:$AD$30,BO$7,FALSE)=0,0,(AM45/(VLOOKUP($Q45,'Workforce hours'!$C$8:$AD$30,BO$7,FALSE))))))</f>
        <v>0</v>
      </c>
      <c r="BP45" s="288">
        <f>IF($Q45="n/a",(IF('Workforce hours'!P$30=0,0,(AN45/'Workforce hours'!P$30))),(IF(VLOOKUP($Q45,'Workforce hours'!$C$8:$AD$30,BP$7,FALSE)=0,0,(AN45/(VLOOKUP($Q45,'Workforce hours'!$C$8:$AD$30,BP$7,FALSE))))))</f>
        <v>0</v>
      </c>
      <c r="BQ45" s="288">
        <f>IF($Q45="n/a",(IF('Workforce hours'!Q$30=0,0,(AO45/'Workforce hours'!Q$30))),(IF(VLOOKUP($Q45,'Workforce hours'!$C$8:$AD$30,BQ$7,FALSE)=0,0,(AO45/(VLOOKUP($Q45,'Workforce hours'!$C$8:$AD$30,BQ$7,FALSE))))))</f>
        <v>0</v>
      </c>
      <c r="BR45" s="288">
        <f>IF($Q45="n/a",(IF('Workforce hours'!R$30=0,0,(AP45/'Workforce hours'!R$30))),(IF(VLOOKUP($Q45,'Workforce hours'!$C$8:$AD$30,BR$7,FALSE)=0,0,(AP45/(VLOOKUP($Q45,'Workforce hours'!$C$8:$AD$30,BR$7,FALSE))))))</f>
        <v>0</v>
      </c>
      <c r="BS45" s="288">
        <f>IF($Q45="n/a",(IF('Workforce hours'!S$30=0,0,(AQ45/'Workforce hours'!S$30))),(IF(VLOOKUP($Q45,'Workforce hours'!$C$8:$AD$30,BS$7,FALSE)=0,0,(AQ45/(VLOOKUP($Q45,'Workforce hours'!$C$8:$AD$30,BS$7,FALSE))))))</f>
        <v>0</v>
      </c>
      <c r="BT45" s="288">
        <f>IF($Q45="n/a",(IF('Workforce hours'!T$30=0,0,(AR45/'Workforce hours'!T$30))),(IF(VLOOKUP($Q45,'Workforce hours'!$C$8:$AD$30,BT$7,FALSE)=0,0,(AR45/(VLOOKUP($Q45,'Workforce hours'!$C$8:$AD$30,BT$7,FALSE))))))</f>
        <v>0</v>
      </c>
      <c r="BU45" s="288">
        <f>IF($Q45="n/a",(IF('Workforce hours'!U$30=0,0,(AS45/'Workforce hours'!U$30))),(IF(VLOOKUP($Q45,'Workforce hours'!$C$8:$AD$30,BU$7,FALSE)=0,0,(AS45/(VLOOKUP($Q45,'Workforce hours'!$C$8:$AD$30,BU$7,FALSE))))))</f>
        <v>0</v>
      </c>
      <c r="BV45" s="288">
        <f>IF($Q45="n/a",(IF('Workforce hours'!V$30=0,0,(AT45/'Workforce hours'!V$30))),(IF(VLOOKUP($Q45,'Workforce hours'!$C$8:$AD$30,BV$7,FALSE)=0,0,(AT45/(VLOOKUP($Q45,'Workforce hours'!$C$8:$AD$30,BV$7,FALSE))))))</f>
        <v>0</v>
      </c>
      <c r="BW45" s="288">
        <f>IF($Q45="n/a",(IF('Workforce hours'!W$30=0,0,(AU45/'Workforce hours'!W$30))),(IF(VLOOKUP($Q45,'Workforce hours'!$C$8:$AD$30,BW$7,FALSE)=0,0,(AU45/(VLOOKUP($Q45,'Workforce hours'!$C$8:$AD$30,BW$7,FALSE))))))</f>
        <v>0</v>
      </c>
      <c r="BX45" s="288">
        <f>IF($Q45="n/a",(IF('Workforce hours'!X$30=0,0,(AV45/'Workforce hours'!X$30))),(IF(VLOOKUP($Q45,'Workforce hours'!$C$8:$AD$30,BX$7,FALSE)=0,0,(AV45/(VLOOKUP($Q45,'Workforce hours'!$C$8:$AD$30,BX$7,FALSE))))))</f>
        <v>0</v>
      </c>
      <c r="BY45" s="288">
        <f>IF($Q45="n/a",(IF('Workforce hours'!Y$30=0,0,(AW45/'Workforce hours'!Y$30))),(IF(VLOOKUP($Q45,'Workforce hours'!$C$8:$AD$30,BY$7,FALSE)=0,0,(AW45/(VLOOKUP($Q45,'Workforce hours'!$C$8:$AD$30,BY$7,FALSE))))))</f>
        <v>0</v>
      </c>
      <c r="BZ45" s="288">
        <f>IF($Q45="n/a",(IF('Workforce hours'!Z$30=0,0,(AX45/'Workforce hours'!Z$30))),(IF(VLOOKUP($Q45,'Workforce hours'!$C$8:$AD$30,BZ$7,FALSE)=0,0,(AX45/(VLOOKUP($Q45,'Workforce hours'!$C$8:$AD$30,BZ$7,FALSE))))))</f>
        <v>0</v>
      </c>
      <c r="CA45" s="288">
        <f>IF($Q45="n/a",(IF('Workforce hours'!AA$30=0,0,(AY45/'Workforce hours'!AA$30))),(IF(VLOOKUP($Q45,'Workforce hours'!$C$8:$AD$30,CA$7,FALSE)=0,0,(AY45/(VLOOKUP($Q45,'Workforce hours'!$C$8:$AD$30,CA$7,FALSE))))))</f>
        <v>0</v>
      </c>
      <c r="CB45" s="288">
        <f>IF($Q45="n/a",(IF('Workforce hours'!AB$30=0,0,(AZ45/'Workforce hours'!AB$30))),(IF(VLOOKUP($Q45,'Workforce hours'!$C$8:$AD$30,CB$7,FALSE)=0,0,(AZ45/(VLOOKUP($Q45,'Workforce hours'!$C$8:$AD$30,CB$7,FALSE))))))</f>
        <v>0</v>
      </c>
      <c r="CC45" s="288">
        <f>IF($Q45="n/a",(IF('Workforce hours'!AC$30=0,0,(BA45/'Workforce hours'!AC$30))),(IF(VLOOKUP($Q45,'Workforce hours'!$C$8:$AD$30,CC$7,FALSE)=0,0,(BA45/(VLOOKUP($Q45,'Workforce hours'!$C$8:$AD$30,CC$7,FALSE))))))</f>
        <v>0</v>
      </c>
      <c r="CD45" s="288">
        <f>IF($Q45="n/a",(IF('Workforce hours'!AD$30=0,0,(BB45/'Workforce hours'!AD$30))),(IF(VLOOKUP($Q45,'Workforce hours'!$C$8:$AD$30,CD$7,FALSE)=0,0,(BB45/(VLOOKUP($Q45,'Workforce hours'!$C$8:$AD$30,CD$7,FALSE))))))</f>
        <v>0</v>
      </c>
      <c r="CE45" s="289">
        <f t="shared" si="10"/>
        <v>0</v>
      </c>
      <c r="CF45" s="290">
        <f>BD45*'Workforce costs'!B$9*(1+'Workforce costs'!B$10)*(1+'Workforce costs'!B$11)</f>
        <v>0</v>
      </c>
      <c r="CG45" s="290">
        <f>BE45*'Workforce costs'!C$9*(1+'Workforce costs'!C$10)*(1+'Workforce costs'!C$11)</f>
        <v>0</v>
      </c>
      <c r="CH45" s="290">
        <f>BF45*'Workforce costs'!D$9*(1+'Workforce costs'!D$10)*(1+'Workforce costs'!D$11)</f>
        <v>0</v>
      </c>
      <c r="CI45" s="290">
        <f>BG45*'Workforce costs'!E$9*(1+'Workforce costs'!E$10)*(1+'Workforce costs'!E$11)</f>
        <v>0</v>
      </c>
      <c r="CJ45" s="290">
        <f>BH45*'Workforce costs'!F$9*(1+'Workforce costs'!F$10)*(1+'Workforce costs'!F$11)</f>
        <v>0</v>
      </c>
      <c r="CK45" s="290">
        <f>BI45*'Workforce costs'!G$9*(1+'Workforce costs'!G$10)*(1+'Workforce costs'!G$11)</f>
        <v>0</v>
      </c>
      <c r="CL45" s="290">
        <f>BJ45*'Workforce costs'!H$9*(1+'Workforce costs'!H$10)*(1+'Workforce costs'!H$11)</f>
        <v>0</v>
      </c>
      <c r="CM45" s="290">
        <f>BK45*'Workforce costs'!I$9*(1+'Workforce costs'!I$10)*(1+'Workforce costs'!I$11)</f>
        <v>0</v>
      </c>
      <c r="CN45" s="290">
        <f>BL45*'Workforce costs'!J$9*(1+'Workforce costs'!J$10)*(1+'Workforce costs'!J$11)</f>
        <v>0</v>
      </c>
      <c r="CO45" s="290">
        <f>BM45*'Workforce costs'!K$9*(1+'Workforce costs'!K$10)*(1+'Workforce costs'!K$11)</f>
        <v>0</v>
      </c>
      <c r="CP45" s="290">
        <f>BN45*'Workforce costs'!L$9*(1+'Workforce costs'!L$10)*(1+'Workforce costs'!L$11)</f>
        <v>0</v>
      </c>
      <c r="CQ45" s="290">
        <f>BO45*'Workforce costs'!M$9*(1+'Workforce costs'!M$10)*(1+'Workforce costs'!M$11)</f>
        <v>0</v>
      </c>
      <c r="CR45" s="290">
        <f>BP45*'Workforce costs'!N$9*(1+'Workforce costs'!N$10)*(1+'Workforce costs'!N$11)</f>
        <v>0</v>
      </c>
      <c r="CS45" s="290">
        <f>BQ45*'Workforce costs'!O$9*(1+'Workforce costs'!O$10)*(1+'Workforce costs'!O$11)</f>
        <v>0</v>
      </c>
      <c r="CT45" s="290">
        <f>BR45*'Workforce costs'!P$9*(1+'Workforce costs'!P$10)*(1+'Workforce costs'!P$11)</f>
        <v>0</v>
      </c>
      <c r="CU45" s="290">
        <f>BS45*'Workforce costs'!Q$9*(1+'Workforce costs'!Q$10)*(1+'Workforce costs'!Q$11)</f>
        <v>0</v>
      </c>
      <c r="CV45" s="290">
        <f>BT45*'Workforce costs'!R$9*(1+'Workforce costs'!R$10)*(1+'Workforce costs'!R$11)</f>
        <v>0</v>
      </c>
      <c r="CW45" s="290">
        <f>BU45*'Workforce costs'!S$9*(1+'Workforce costs'!S$10)*(1+'Workforce costs'!S$11)</f>
        <v>0</v>
      </c>
      <c r="CX45" s="290">
        <f>BV45*'Workforce costs'!T$9*(1+'Workforce costs'!T$10)*(1+'Workforce costs'!T$11)</f>
        <v>0</v>
      </c>
      <c r="CY45" s="290">
        <f>BW45*'Workforce costs'!U$9*(1+'Workforce costs'!U$10)*(1+'Workforce costs'!U$11)</f>
        <v>0</v>
      </c>
      <c r="CZ45" s="290">
        <f>BX45*'Workforce costs'!V$9*(1+'Workforce costs'!V$10)*(1+'Workforce costs'!V$11)</f>
        <v>0</v>
      </c>
      <c r="DA45" s="290">
        <f>BY45*'Workforce costs'!W$9*(1+'Workforce costs'!W$10)*(1+'Workforce costs'!W$11)</f>
        <v>0</v>
      </c>
      <c r="DB45" s="290">
        <f>BZ45*'Workforce costs'!X$9*(1+'Workforce costs'!X$10)*(1+'Workforce costs'!X$11)</f>
        <v>0</v>
      </c>
      <c r="DC45" s="290">
        <f>CA45*'Workforce costs'!Y$9*(1+'Workforce costs'!Y$10)*(1+'Workforce costs'!Y$11)</f>
        <v>0</v>
      </c>
      <c r="DD45" s="290">
        <f>CB45*'Workforce costs'!Z$9*(1+'Workforce costs'!Z$10)*(1+'Workforce costs'!Z$11)</f>
        <v>0</v>
      </c>
      <c r="DE45" s="290">
        <f>CC45*'Workforce costs'!AA$9*(1+'Workforce costs'!AA$10)*(1+'Workforce costs'!AA$11)</f>
        <v>0</v>
      </c>
      <c r="DF45" s="290">
        <f>CD45*'Workforce costs'!AB$9*(1+'Workforce costs'!AB$10)*(1+'Workforce costs'!AB$11)</f>
        <v>0</v>
      </c>
    </row>
    <row r="46" spans="1:110" x14ac:dyDescent="0.3">
      <c r="A46" s="2" t="str">
        <f>Outputs!$A$4</f>
        <v>Australia</v>
      </c>
      <c r="B46" s="2" t="str">
        <f t="shared" si="3"/>
        <v>Australia 18to24</v>
      </c>
      <c r="C46" s="30">
        <f>VLOOKUP($B46,Populations!$D$15:$H$1920,3,FALSE)</f>
        <v>2374194</v>
      </c>
      <c r="D46" s="255">
        <f>IF(OR($H46="General pop",$H46="Schools",$H46="Workplace",$H46="Skills Training",$H46="Digital Supports"),1,VLOOKUP($B46,Populations!$D$15:$H$1920,5,FALSE))</f>
        <v>1</v>
      </c>
      <c r="E46" s="88">
        <f>VLOOKUP(I46,Epidemiology!$C$10:$H$47,6,FALSE)</f>
        <v>30000</v>
      </c>
      <c r="F46" s="102">
        <f>'Care profiles'!R47</f>
        <v>1</v>
      </c>
      <c r="G46" s="15" t="str">
        <f>'Care profiles'!A47</f>
        <v>18to24</v>
      </c>
      <c r="H46" s="15" t="str">
        <f>'Care profiles'!B47</f>
        <v>Selective</v>
      </c>
      <c r="I46" s="15" t="str">
        <f>'Care profiles'!C47</f>
        <v>Selective_18-24yrs</v>
      </c>
      <c r="J46" s="15" t="str">
        <f>'Care profiles'!D47</f>
        <v>Care profile</v>
      </c>
      <c r="K46" s="15" t="str">
        <f>'Care profiles'!E47</f>
        <v>Individual Suicide Prevention Support Services</v>
      </c>
      <c r="L46" s="104">
        <f>'Care profiles'!F47</f>
        <v>0.01</v>
      </c>
      <c r="M46" s="15">
        <f>'Care profiles'!G47</f>
        <v>2</v>
      </c>
      <c r="N46" s="15">
        <f>'Care profiles'!H47</f>
        <v>60</v>
      </c>
      <c r="O46" s="15" t="str">
        <f>'Care profiles'!I47</f>
        <v>min</v>
      </c>
      <c r="P46" s="15" t="str">
        <f>'Care profiles'!J47</f>
        <v>Peer Worker</v>
      </c>
      <c r="Q46" s="15" t="str">
        <f>'Care profiles'!K47</f>
        <v>n/a</v>
      </c>
      <c r="R46" s="15" t="str">
        <f>'Care profiles'!M47</f>
        <v>N</v>
      </c>
      <c r="S46" s="15" t="str">
        <f>'Care profiles'!O47</f>
        <v>N</v>
      </c>
      <c r="T46" s="15" t="str">
        <f>'Care profiles'!Q47</f>
        <v>Y</v>
      </c>
      <c r="U46" s="30">
        <f t="shared" si="4"/>
        <v>712258.2</v>
      </c>
      <c r="V46" s="30">
        <f t="shared" si="5"/>
        <v>7122.5819999999994</v>
      </c>
      <c r="W46" s="30">
        <f>IF(M46="n/a",0,IF(O46="days",V46*M46*(1+(VLOOKUP(K46,'Bed parameters'!$A$9:$G$12,7,FALSE))),V46*M46))</f>
        <v>14245.163999999999</v>
      </c>
      <c r="X46" s="30">
        <f t="shared" si="6"/>
        <v>14245.163999999999</v>
      </c>
      <c r="Y46" s="30">
        <f t="shared" si="7"/>
        <v>0</v>
      </c>
      <c r="Z46" s="113">
        <f>_xlfn.IFNA(Y46/((VLOOKUP(K46,'Bed parameters'!$A$9:$G$12,3,FALSE))*(VLOOKUP(K46,'Bed parameters'!$A$9:$G$12,5,FALSE))),0)</f>
        <v>0</v>
      </c>
      <c r="AA46" s="30">
        <f t="shared" si="8"/>
        <v>14245.163999999999</v>
      </c>
      <c r="AB46" s="30">
        <f>_xlfn.IFNA(IF($O46="days",$Y46*(VLOOKUP($K46,'Bed parameters'!$A$9:$I$12,9,FALSE))*$F46*(VLOOKUP($Q46,'Workforce distribution'!$C$8:$AD$30,AB$7,FALSE)),IF($Q46="n/a",(IF($P46=AB$6,$X46*$F46,0)),$X46*$F46*(VLOOKUP($Q46,'Workforce distribution'!$C$8:$AD$30,AB$7,FALSE)))),0)</f>
        <v>0</v>
      </c>
      <c r="AC46" s="30">
        <f>_xlfn.IFNA(IF($O46="days",$Y46*(VLOOKUP($K46,'Bed parameters'!$A$9:$I$12,9,FALSE))*$F46*(VLOOKUP($Q46,'Workforce distribution'!$C$8:$AD$30,AC$7,FALSE)),IF($Q46="n/a",(IF($P46=AC$6,$X46*$F46,0)),$X46*$F46*(VLOOKUP($Q46,'Workforce distribution'!$C$8:$AD$30,AC$7,FALSE)))),0)</f>
        <v>0</v>
      </c>
      <c r="AD46" s="30">
        <f>_xlfn.IFNA(IF($O46="days",$Y46*(VLOOKUP($K46,'Bed parameters'!$A$9:$I$12,9,FALSE))*$F46*(VLOOKUP($Q46,'Workforce distribution'!$C$8:$AD$30,AD$7,FALSE)),IF($Q46="n/a",(IF($P46=AD$6,$X46*$F46,0)),$X46*$F46*(VLOOKUP($Q46,'Workforce distribution'!$C$8:$AD$30,AD$7,FALSE)))),0)</f>
        <v>0</v>
      </c>
      <c r="AE46" s="30">
        <f>_xlfn.IFNA(IF($O46="days",$Y46*(VLOOKUP($K46,'Bed parameters'!$A$9:$I$12,9,FALSE))*$F46*(VLOOKUP($Q46,'Workforce distribution'!$C$8:$AD$30,AE$7,FALSE)),IF($Q46="n/a",(IF($P46=AE$6,$X46*$F46,0)),$X46*$F46*(VLOOKUP($Q46,'Workforce distribution'!$C$8:$AD$30,AE$7,FALSE)))),0)</f>
        <v>14245.163999999999</v>
      </c>
      <c r="AF46" s="30">
        <f>_xlfn.IFNA(IF($O46="days",$Y46*(VLOOKUP($K46,'Bed parameters'!$A$9:$I$12,9,FALSE))*$F46*(VLOOKUP($Q46,'Workforce distribution'!$C$8:$AD$30,AF$7,FALSE)),IF($Q46="n/a",(IF($P46=AF$6,$X46*$F46,0)),$X46*$F46*(VLOOKUP($Q46,'Workforce distribution'!$C$8:$AD$30,AF$7,FALSE)))),0)</f>
        <v>0</v>
      </c>
      <c r="AG46" s="30">
        <f>_xlfn.IFNA(IF($O46="days",$Y46*(VLOOKUP($K46,'Bed parameters'!$A$9:$I$12,9,FALSE))*$F46*(VLOOKUP($Q46,'Workforce distribution'!$C$8:$AD$30,AG$7,FALSE)),IF($Q46="n/a",(IF($P46=AG$6,$X46*$F46,0)),$X46*$F46*(VLOOKUP($Q46,'Workforce distribution'!$C$8:$AD$30,AG$7,FALSE)))),0)</f>
        <v>0</v>
      </c>
      <c r="AH46" s="30">
        <f>_xlfn.IFNA(IF($O46="days",$Y46*(VLOOKUP($K46,'Bed parameters'!$A$9:$I$12,9,FALSE))*$F46*(VLOOKUP($Q46,'Workforce distribution'!$C$8:$AD$30,AH$7,FALSE)),IF($Q46="n/a",(IF($P46=AH$6,$X46*$F46,0)),$X46*$F46*(VLOOKUP($Q46,'Workforce distribution'!$C$8:$AD$30,AH$7,FALSE)))),0)</f>
        <v>0</v>
      </c>
      <c r="AI46" s="30">
        <f>_xlfn.IFNA(IF($O46="days",$Y46*(VLOOKUP($K46,'Bed parameters'!$A$9:$I$12,9,FALSE))*$F46*(VLOOKUP($Q46,'Workforce distribution'!$C$8:$AD$30,AI$7,FALSE)),IF($Q46="n/a",(IF($P46=AI$6,$X46*$F46,0)),$X46*$F46*(VLOOKUP($Q46,'Workforce distribution'!$C$8:$AD$30,AI$7,FALSE)))),0)</f>
        <v>0</v>
      </c>
      <c r="AJ46" s="30">
        <f>_xlfn.IFNA(IF($O46="days",$Y46*(VLOOKUP($K46,'Bed parameters'!$A$9:$I$12,9,FALSE))*$F46*(VLOOKUP($Q46,'Workforce distribution'!$C$8:$AD$30,AJ$7,FALSE)),IF($Q46="n/a",(IF($P46=AJ$6,$X46*$F46,0)),$X46*$F46*(VLOOKUP($Q46,'Workforce distribution'!$C$8:$AD$30,AJ$7,FALSE)))),0)</f>
        <v>0</v>
      </c>
      <c r="AK46" s="30">
        <f>_xlfn.IFNA(IF($O46="days",$Y46*(VLOOKUP($K46,'Bed parameters'!$A$9:$I$12,9,FALSE))*$F46*(VLOOKUP($Q46,'Workforce distribution'!$C$8:$AD$30,AK$7,FALSE)),IF($Q46="n/a",(IF($P46=AK$6,$X46*$F46,0)),$X46*$F46*(VLOOKUP($Q46,'Workforce distribution'!$C$8:$AD$30,AK$7,FALSE)))),0)</f>
        <v>0</v>
      </c>
      <c r="AL46" s="30">
        <f>_xlfn.IFNA(IF($O46="days",$Y46*(VLOOKUP($K46,'Bed parameters'!$A$9:$I$12,9,FALSE))*$F46*(VLOOKUP($Q46,'Workforce distribution'!$C$8:$AD$30,AL$7,FALSE)),IF($Q46="n/a",(IF($P46=AL$6,$X46*$F46,0)),$X46*$F46*(VLOOKUP($Q46,'Workforce distribution'!$C$8:$AD$30,AL$7,FALSE)))),0)</f>
        <v>0</v>
      </c>
      <c r="AM46" s="30">
        <f>_xlfn.IFNA(IF($O46="days",$Y46*(VLOOKUP($K46,'Bed parameters'!$A$9:$I$12,9,FALSE))*$F46*(VLOOKUP($Q46,'Workforce distribution'!$C$8:$AD$30,AM$7,FALSE)),IF($Q46="n/a",(IF($P46=AM$6,$X46*$F46,0)),$X46*$F46*(VLOOKUP($Q46,'Workforce distribution'!$C$8:$AD$30,AM$7,FALSE)))),0)</f>
        <v>0</v>
      </c>
      <c r="AN46" s="30">
        <f>_xlfn.IFNA(IF($O46="days",$Y46*(VLOOKUP($K46,'Bed parameters'!$A$9:$I$12,9,FALSE))*$F46*(VLOOKUP($Q46,'Workforce distribution'!$C$8:$AD$30,AN$7,FALSE)),IF($Q46="n/a",(IF($P46=AN$6,$X46*$F46,0)),$X46*$F46*(VLOOKUP($Q46,'Workforce distribution'!$C$8:$AD$30,AN$7,FALSE)))),0)</f>
        <v>0</v>
      </c>
      <c r="AO46" s="30">
        <f>_xlfn.IFNA(IF($O46="days",$Y46*(VLOOKUP($K46,'Bed parameters'!$A$9:$I$12,9,FALSE))*$F46*(VLOOKUP($Q46,'Workforce distribution'!$C$8:$AD$30,AO$7,FALSE)),IF($Q46="n/a",(IF($P46=AO$6,$X46*$F46,0)),$X46*$F46*(VLOOKUP($Q46,'Workforce distribution'!$C$8:$AD$30,AO$7,FALSE)))),0)</f>
        <v>0</v>
      </c>
      <c r="AP46" s="30">
        <f>_xlfn.IFNA(IF($O46="days",$Y46*(VLOOKUP($K46,'Bed parameters'!$A$9:$I$12,9,FALSE))*$F46*(VLOOKUP($Q46,'Workforce distribution'!$C$8:$AD$30,AP$7,FALSE)),IF($Q46="n/a",(IF($P46=AP$6,$X46*$F46,0)),$X46*$F46*(VLOOKUP($Q46,'Workforce distribution'!$C$8:$AD$30,AP$7,FALSE)))),0)</f>
        <v>0</v>
      </c>
      <c r="AQ46" s="30">
        <f>_xlfn.IFNA(IF($O46="days",$Y46*(VLOOKUP($K46,'Bed parameters'!$A$9:$I$12,9,FALSE))*$F46*(VLOOKUP($Q46,'Workforce distribution'!$C$8:$AD$30,AQ$7,FALSE)),IF($Q46="n/a",(IF($P46=AQ$6,$X46*$F46,0)),$X46*$F46*(VLOOKUP($Q46,'Workforce distribution'!$C$8:$AD$30,AQ$7,FALSE)))),0)</f>
        <v>0</v>
      </c>
      <c r="AR46" s="30">
        <f>_xlfn.IFNA(IF($O46="days",$Y46*(VLOOKUP($K46,'Bed parameters'!$A$9:$I$12,9,FALSE))*$F46*(VLOOKUP($Q46,'Workforce distribution'!$C$8:$AD$30,AR$7,FALSE)),IF($Q46="n/a",(IF($P46=AR$6,$X46*$F46,0)),$X46*$F46*(VLOOKUP($Q46,'Workforce distribution'!$C$8:$AD$30,AR$7,FALSE)))),0)</f>
        <v>0</v>
      </c>
      <c r="AS46" s="30">
        <f>_xlfn.IFNA(IF($O46="days",$Y46*(VLOOKUP($K46,'Bed parameters'!$A$9:$I$12,9,FALSE))*$F46*(VLOOKUP($Q46,'Workforce distribution'!$C$8:$AD$30,AS$7,FALSE)),IF($Q46="n/a",(IF($P46=AS$6,$X46*$F46,0)),$X46*$F46*(VLOOKUP($Q46,'Workforce distribution'!$C$8:$AD$30,AS$7,FALSE)))),0)</f>
        <v>0</v>
      </c>
      <c r="AT46" s="30">
        <f>_xlfn.IFNA(IF($O46="days",$Y46*(VLOOKUP($K46,'Bed parameters'!$A$9:$I$12,9,FALSE))*$F46*(VLOOKUP($Q46,'Workforce distribution'!$C$8:$AD$30,AT$7,FALSE)),IF($Q46="n/a",(IF($P46=AT$6,$X46*$F46,0)),$X46*$F46*(VLOOKUP($Q46,'Workforce distribution'!$C$8:$AD$30,AT$7,FALSE)))),0)</f>
        <v>0</v>
      </c>
      <c r="AU46" s="30">
        <f>_xlfn.IFNA(IF($O46="days",$Y46*(VLOOKUP($K46,'Bed parameters'!$A$9:$I$12,9,FALSE))*$F46*(VLOOKUP($Q46,'Workforce distribution'!$C$8:$AD$30,AU$7,FALSE)),IF($Q46="n/a",(IF($P46=AU$6,$X46*$F46,0)),$X46*$F46*(VLOOKUP($Q46,'Workforce distribution'!$C$8:$AD$30,AU$7,FALSE)))),0)</f>
        <v>0</v>
      </c>
      <c r="AV46" s="30">
        <f>_xlfn.IFNA(IF($O46="days",$Y46*(VLOOKUP($K46,'Bed parameters'!$A$9:$I$12,9,FALSE))*$F46*(VLOOKUP($Q46,'Workforce distribution'!$C$8:$AD$30,AV$7,FALSE)),IF($Q46="n/a",(IF($P46=AV$6,$X46*$F46,0)),$X46*$F46*(VLOOKUP($Q46,'Workforce distribution'!$C$8:$AD$30,AV$7,FALSE)))),0)</f>
        <v>0</v>
      </c>
      <c r="AW46" s="30">
        <f>_xlfn.IFNA(IF($O46="days",$Y46*(VLOOKUP($K46,'Bed parameters'!$A$9:$I$12,9,FALSE))*$F46*(VLOOKUP($Q46,'Workforce distribution'!$C$8:$AD$30,AW$7,FALSE)),IF($Q46="n/a",(IF($P46=AW$6,$X46*$F46,0)),$X46*$F46*(VLOOKUP($Q46,'Workforce distribution'!$C$8:$AD$30,AW$7,FALSE)))),0)</f>
        <v>0</v>
      </c>
      <c r="AX46" s="30">
        <f>_xlfn.IFNA(IF($O46="days",$Y46*(VLOOKUP($K46,'Bed parameters'!$A$9:$I$12,9,FALSE))*$F46*(VLOOKUP($Q46,'Workforce distribution'!$C$8:$AD$30,AX$7,FALSE)),IF($Q46="n/a",(IF($P46=AX$6,$X46*$F46,0)),$X46*$F46*(VLOOKUP($Q46,'Workforce distribution'!$C$8:$AD$30,AX$7,FALSE)))),0)</f>
        <v>0</v>
      </c>
      <c r="AY46" s="30">
        <f>_xlfn.IFNA(IF($O46="days",$Y46*(VLOOKUP($K46,'Bed parameters'!$A$9:$I$12,9,FALSE))*$F46*(VLOOKUP($Q46,'Workforce distribution'!$C$8:$AD$30,AY$7,FALSE)),IF($Q46="n/a",(IF($P46=AY$6,$X46*$F46,0)),$X46*$F46*(VLOOKUP($Q46,'Workforce distribution'!$C$8:$AD$30,AY$7,FALSE)))),0)</f>
        <v>0</v>
      </c>
      <c r="AZ46" s="30">
        <f>_xlfn.IFNA(IF($O46="days",$Y46*(VLOOKUP($K46,'Bed parameters'!$A$9:$I$12,9,FALSE))*$F46*(VLOOKUP($Q46,'Workforce distribution'!$C$8:$AD$30,AZ$7,FALSE)),IF($Q46="n/a",(IF($P46=AZ$6,$X46*$F46,0)),$X46*$F46*(VLOOKUP($Q46,'Workforce distribution'!$C$8:$AD$30,AZ$7,FALSE)))),0)</f>
        <v>0</v>
      </c>
      <c r="BA46" s="30">
        <f>_xlfn.IFNA(IF($O46="days",$Y46*(VLOOKUP($K46,'Bed parameters'!$A$9:$I$12,9,FALSE))*$F46*(VLOOKUP($Q46,'Workforce distribution'!$C$8:$AD$30,BA$7,FALSE)),IF($Q46="n/a",(IF($P46=BA$6,$X46*$F46,0)),$X46*$F46*(VLOOKUP($Q46,'Workforce distribution'!$C$8:$AD$30,BA$7,FALSE)))),0)</f>
        <v>0</v>
      </c>
      <c r="BB46" s="30">
        <f>_xlfn.IFNA(IF($O46="days",$Y46*(VLOOKUP($K46,'Bed parameters'!$A$9:$I$12,9,FALSE))*$F46*(VLOOKUP($Q46,'Workforce distribution'!$C$8:$AD$30,BB$7,FALSE)),IF($Q46="n/a",(IF($P46=BB$6,$X46*$F46,0)),$X46*$F46*(VLOOKUP($Q46,'Workforce distribution'!$C$8:$AD$30,BB$7,FALSE)))),0)</f>
        <v>0</v>
      </c>
      <c r="BC46" s="149">
        <f t="shared" si="9"/>
        <v>12.395027636808381</v>
      </c>
      <c r="BD46" s="288">
        <f>IF($Q46="n/a",(IF('Workforce hours'!D$30=0,0,(AB46/'Workforce hours'!D$30))),(IF(VLOOKUP($Q46,'Workforce hours'!$C$8:$AD$30,BD$7,FALSE)=0,0,(AB46/(VLOOKUP($Q46,'Workforce hours'!$C$8:$AD$30,BD$7,FALSE))))))</f>
        <v>0</v>
      </c>
      <c r="BE46" s="288">
        <f>IF($Q46="n/a",(IF('Workforce hours'!E$30=0,0,(AC46/'Workforce hours'!E$30))),(IF(VLOOKUP($Q46,'Workforce hours'!$C$8:$AD$30,BE$7,FALSE)=0,0,(AC46/(VLOOKUP($Q46,'Workforce hours'!$C$8:$AD$30,BE$7,FALSE))))))</f>
        <v>0</v>
      </c>
      <c r="BF46" s="288">
        <f>IF($Q46="n/a",(IF('Workforce hours'!F$30=0,0,(AD46/'Workforce hours'!F$30))),(IF(VLOOKUP($Q46,'Workforce hours'!$C$8:$AD$30,BF$7,FALSE)=0,0,(AD46/(VLOOKUP($Q46,'Workforce hours'!$C$8:$AD$30,BF$7,FALSE))))))</f>
        <v>0</v>
      </c>
      <c r="BG46" s="288">
        <f>IF($Q46="n/a",(IF('Workforce hours'!G$30=0,0,(AE46/'Workforce hours'!G$30))),(IF(VLOOKUP($Q46,'Workforce hours'!$C$8:$AD$30,BG$7,FALSE)=0,0,(AE46/(VLOOKUP($Q46,'Workforce hours'!$C$8:$AD$30,BG$7,FALSE))))))</f>
        <v>12.395027636808381</v>
      </c>
      <c r="BH46" s="288">
        <f>IF($Q46="n/a",(IF('Workforce hours'!H$30=0,0,(AF46/'Workforce hours'!H$30))),(IF(VLOOKUP($Q46,'Workforce hours'!$C$8:$AD$30,BH$7,FALSE)=0,0,(AF46/(VLOOKUP($Q46,'Workforce hours'!$C$8:$AD$30,BH$7,FALSE))))))</f>
        <v>0</v>
      </c>
      <c r="BI46" s="288">
        <f>IF($Q46="n/a",(IF('Workforce hours'!I$30=0,0,(AG46/'Workforce hours'!I$30))),(IF(VLOOKUP($Q46,'Workforce hours'!$C$8:$AD$30,BI$7,FALSE)=0,0,(AG46/(VLOOKUP($Q46,'Workforce hours'!$C$8:$AD$30,BI$7,FALSE))))))</f>
        <v>0</v>
      </c>
      <c r="BJ46" s="288">
        <f>IF($Q46="n/a",(IF('Workforce hours'!J$30=0,0,(AH46/'Workforce hours'!J$30))),(IF(VLOOKUP($Q46,'Workforce hours'!$C$8:$AD$30,BJ$7,FALSE)=0,0,(AH46/(VLOOKUP($Q46,'Workforce hours'!$C$8:$AD$30,BJ$7,FALSE))))))</f>
        <v>0</v>
      </c>
      <c r="BK46" s="288">
        <f>IF($Q46="n/a",(IF('Workforce hours'!K$30=0,0,(AI46/'Workforce hours'!K$30))),(IF(VLOOKUP($Q46,'Workforce hours'!$C$8:$AD$30,BK$7,FALSE)=0,0,(AI46/(VLOOKUP($Q46,'Workforce hours'!$C$8:$AD$30,BK$7,FALSE))))))</f>
        <v>0</v>
      </c>
      <c r="BL46" s="288">
        <f>IF($Q46="n/a",(IF('Workforce hours'!L$30=0,0,(AJ46/'Workforce hours'!L$30))),(IF(VLOOKUP($Q46,'Workforce hours'!$C$8:$AD$30,BL$7,FALSE)=0,0,(AJ46/(VLOOKUP($Q46,'Workforce hours'!$C$8:$AD$30,BL$7,FALSE))))))</f>
        <v>0</v>
      </c>
      <c r="BM46" s="288">
        <f>IF($Q46="n/a",(IF('Workforce hours'!M$30=0,0,(AK46/'Workforce hours'!M$30))),(IF(VLOOKUP($Q46,'Workforce hours'!$C$8:$AD$30,BM$7,FALSE)=0,0,(AK46/(VLOOKUP($Q46,'Workforce hours'!$C$8:$AD$30,BM$7,FALSE))))))</f>
        <v>0</v>
      </c>
      <c r="BN46" s="288">
        <f>IF($Q46="n/a",(IF('Workforce hours'!N$30=0,0,(AL46/'Workforce hours'!N$30))),(IF(VLOOKUP($Q46,'Workforce hours'!$C$8:$AD$30,BN$7,FALSE)=0,0,(AL46/(VLOOKUP($Q46,'Workforce hours'!$C$8:$AD$30,BN$7,FALSE))))))</f>
        <v>0</v>
      </c>
      <c r="BO46" s="288">
        <f>IF($Q46="n/a",(IF('Workforce hours'!O$30=0,0,(AM46/'Workforce hours'!O$30))),(IF(VLOOKUP($Q46,'Workforce hours'!$C$8:$AD$30,BO$7,FALSE)=0,0,(AM46/(VLOOKUP($Q46,'Workforce hours'!$C$8:$AD$30,BO$7,FALSE))))))</f>
        <v>0</v>
      </c>
      <c r="BP46" s="288">
        <f>IF($Q46="n/a",(IF('Workforce hours'!P$30=0,0,(AN46/'Workforce hours'!P$30))),(IF(VLOOKUP($Q46,'Workforce hours'!$C$8:$AD$30,BP$7,FALSE)=0,0,(AN46/(VLOOKUP($Q46,'Workforce hours'!$C$8:$AD$30,BP$7,FALSE))))))</f>
        <v>0</v>
      </c>
      <c r="BQ46" s="288">
        <f>IF($Q46="n/a",(IF('Workforce hours'!Q$30=0,0,(AO46/'Workforce hours'!Q$30))),(IF(VLOOKUP($Q46,'Workforce hours'!$C$8:$AD$30,BQ$7,FALSE)=0,0,(AO46/(VLOOKUP($Q46,'Workforce hours'!$C$8:$AD$30,BQ$7,FALSE))))))</f>
        <v>0</v>
      </c>
      <c r="BR46" s="288">
        <f>IF($Q46="n/a",(IF('Workforce hours'!R$30=0,0,(AP46/'Workforce hours'!R$30))),(IF(VLOOKUP($Q46,'Workforce hours'!$C$8:$AD$30,BR$7,FALSE)=0,0,(AP46/(VLOOKUP($Q46,'Workforce hours'!$C$8:$AD$30,BR$7,FALSE))))))</f>
        <v>0</v>
      </c>
      <c r="BS46" s="288">
        <f>IF($Q46="n/a",(IF('Workforce hours'!S$30=0,0,(AQ46/'Workforce hours'!S$30))),(IF(VLOOKUP($Q46,'Workforce hours'!$C$8:$AD$30,BS$7,FALSE)=0,0,(AQ46/(VLOOKUP($Q46,'Workforce hours'!$C$8:$AD$30,BS$7,FALSE))))))</f>
        <v>0</v>
      </c>
      <c r="BT46" s="288">
        <f>IF($Q46="n/a",(IF('Workforce hours'!T$30=0,0,(AR46/'Workforce hours'!T$30))),(IF(VLOOKUP($Q46,'Workforce hours'!$C$8:$AD$30,BT$7,FALSE)=0,0,(AR46/(VLOOKUP($Q46,'Workforce hours'!$C$8:$AD$30,BT$7,FALSE))))))</f>
        <v>0</v>
      </c>
      <c r="BU46" s="288">
        <f>IF($Q46="n/a",(IF('Workforce hours'!U$30=0,0,(AS46/'Workforce hours'!U$30))),(IF(VLOOKUP($Q46,'Workforce hours'!$C$8:$AD$30,BU$7,FALSE)=0,0,(AS46/(VLOOKUP($Q46,'Workforce hours'!$C$8:$AD$30,BU$7,FALSE))))))</f>
        <v>0</v>
      </c>
      <c r="BV46" s="288">
        <f>IF($Q46="n/a",(IF('Workforce hours'!V$30=0,0,(AT46/'Workforce hours'!V$30))),(IF(VLOOKUP($Q46,'Workforce hours'!$C$8:$AD$30,BV$7,FALSE)=0,0,(AT46/(VLOOKUP($Q46,'Workforce hours'!$C$8:$AD$30,BV$7,FALSE))))))</f>
        <v>0</v>
      </c>
      <c r="BW46" s="288">
        <f>IF($Q46="n/a",(IF('Workforce hours'!W$30=0,0,(AU46/'Workforce hours'!W$30))),(IF(VLOOKUP($Q46,'Workforce hours'!$C$8:$AD$30,BW$7,FALSE)=0,0,(AU46/(VLOOKUP($Q46,'Workforce hours'!$C$8:$AD$30,BW$7,FALSE))))))</f>
        <v>0</v>
      </c>
      <c r="BX46" s="288">
        <f>IF($Q46="n/a",(IF('Workforce hours'!X$30=0,0,(AV46/'Workforce hours'!X$30))),(IF(VLOOKUP($Q46,'Workforce hours'!$C$8:$AD$30,BX$7,FALSE)=0,0,(AV46/(VLOOKUP($Q46,'Workforce hours'!$C$8:$AD$30,BX$7,FALSE))))))</f>
        <v>0</v>
      </c>
      <c r="BY46" s="288">
        <f>IF($Q46="n/a",(IF('Workforce hours'!Y$30=0,0,(AW46/'Workforce hours'!Y$30))),(IF(VLOOKUP($Q46,'Workforce hours'!$C$8:$AD$30,BY$7,FALSE)=0,0,(AW46/(VLOOKUP($Q46,'Workforce hours'!$C$8:$AD$30,BY$7,FALSE))))))</f>
        <v>0</v>
      </c>
      <c r="BZ46" s="288">
        <f>IF($Q46="n/a",(IF('Workforce hours'!Z$30=0,0,(AX46/'Workforce hours'!Z$30))),(IF(VLOOKUP($Q46,'Workforce hours'!$C$8:$AD$30,BZ$7,FALSE)=0,0,(AX46/(VLOOKUP($Q46,'Workforce hours'!$C$8:$AD$30,BZ$7,FALSE))))))</f>
        <v>0</v>
      </c>
      <c r="CA46" s="288">
        <f>IF($Q46="n/a",(IF('Workforce hours'!AA$30=0,0,(AY46/'Workforce hours'!AA$30))),(IF(VLOOKUP($Q46,'Workforce hours'!$C$8:$AD$30,CA$7,FALSE)=0,0,(AY46/(VLOOKUP($Q46,'Workforce hours'!$C$8:$AD$30,CA$7,FALSE))))))</f>
        <v>0</v>
      </c>
      <c r="CB46" s="288">
        <f>IF($Q46="n/a",(IF('Workforce hours'!AB$30=0,0,(AZ46/'Workforce hours'!AB$30))),(IF(VLOOKUP($Q46,'Workforce hours'!$C$8:$AD$30,CB$7,FALSE)=0,0,(AZ46/(VLOOKUP($Q46,'Workforce hours'!$C$8:$AD$30,CB$7,FALSE))))))</f>
        <v>0</v>
      </c>
      <c r="CC46" s="288">
        <f>IF($Q46="n/a",(IF('Workforce hours'!AC$30=0,0,(BA46/'Workforce hours'!AC$30))),(IF(VLOOKUP($Q46,'Workforce hours'!$C$8:$AD$30,CC$7,FALSE)=0,0,(BA46/(VLOOKUP($Q46,'Workforce hours'!$C$8:$AD$30,CC$7,FALSE))))))</f>
        <v>0</v>
      </c>
      <c r="CD46" s="288">
        <f>IF($Q46="n/a",(IF('Workforce hours'!AD$30=0,0,(BB46/'Workforce hours'!AD$30))),(IF(VLOOKUP($Q46,'Workforce hours'!$C$8:$AD$30,CD$7,FALSE)=0,0,(BB46/(VLOOKUP($Q46,'Workforce hours'!$C$8:$AD$30,CD$7,FALSE))))))</f>
        <v>0</v>
      </c>
      <c r="CE46" s="289">
        <f t="shared" si="10"/>
        <v>0</v>
      </c>
      <c r="CF46" s="290">
        <f>BD46*'Workforce costs'!B$9*(1+'Workforce costs'!B$10)*(1+'Workforce costs'!B$11)</f>
        <v>0</v>
      </c>
      <c r="CG46" s="290">
        <f>BE46*'Workforce costs'!C$9*(1+'Workforce costs'!C$10)*(1+'Workforce costs'!C$11)</f>
        <v>0</v>
      </c>
      <c r="CH46" s="290">
        <f>BF46*'Workforce costs'!D$9*(1+'Workforce costs'!D$10)*(1+'Workforce costs'!D$11)</f>
        <v>0</v>
      </c>
      <c r="CI46" s="290">
        <f>BG46*'Workforce costs'!E$9*(1+'Workforce costs'!E$10)*(1+'Workforce costs'!E$11)</f>
        <v>0</v>
      </c>
      <c r="CJ46" s="290">
        <f>BH46*'Workforce costs'!F$9*(1+'Workforce costs'!F$10)*(1+'Workforce costs'!F$11)</f>
        <v>0</v>
      </c>
      <c r="CK46" s="290">
        <f>BI46*'Workforce costs'!G$9*(1+'Workforce costs'!G$10)*(1+'Workforce costs'!G$11)</f>
        <v>0</v>
      </c>
      <c r="CL46" s="290">
        <f>BJ46*'Workforce costs'!H$9*(1+'Workforce costs'!H$10)*(1+'Workforce costs'!H$11)</f>
        <v>0</v>
      </c>
      <c r="CM46" s="290">
        <f>BK46*'Workforce costs'!I$9*(1+'Workforce costs'!I$10)*(1+'Workforce costs'!I$11)</f>
        <v>0</v>
      </c>
      <c r="CN46" s="290">
        <f>BL46*'Workforce costs'!J$9*(1+'Workforce costs'!J$10)*(1+'Workforce costs'!J$11)</f>
        <v>0</v>
      </c>
      <c r="CO46" s="290">
        <f>BM46*'Workforce costs'!K$9*(1+'Workforce costs'!K$10)*(1+'Workforce costs'!K$11)</f>
        <v>0</v>
      </c>
      <c r="CP46" s="290">
        <f>BN46*'Workforce costs'!L$9*(1+'Workforce costs'!L$10)*(1+'Workforce costs'!L$11)</f>
        <v>0</v>
      </c>
      <c r="CQ46" s="290">
        <f>BO46*'Workforce costs'!M$9*(1+'Workforce costs'!M$10)*(1+'Workforce costs'!M$11)</f>
        <v>0</v>
      </c>
      <c r="CR46" s="290">
        <f>BP46*'Workforce costs'!N$9*(1+'Workforce costs'!N$10)*(1+'Workforce costs'!N$11)</f>
        <v>0</v>
      </c>
      <c r="CS46" s="290">
        <f>BQ46*'Workforce costs'!O$9*(1+'Workforce costs'!O$10)*(1+'Workforce costs'!O$11)</f>
        <v>0</v>
      </c>
      <c r="CT46" s="290">
        <f>BR46*'Workforce costs'!P$9*(1+'Workforce costs'!P$10)*(1+'Workforce costs'!P$11)</f>
        <v>0</v>
      </c>
      <c r="CU46" s="290">
        <f>BS46*'Workforce costs'!Q$9*(1+'Workforce costs'!Q$10)*(1+'Workforce costs'!Q$11)</f>
        <v>0</v>
      </c>
      <c r="CV46" s="290">
        <f>BT46*'Workforce costs'!R$9*(1+'Workforce costs'!R$10)*(1+'Workforce costs'!R$11)</f>
        <v>0</v>
      </c>
      <c r="CW46" s="290">
        <f>BU46*'Workforce costs'!S$9*(1+'Workforce costs'!S$10)*(1+'Workforce costs'!S$11)</f>
        <v>0</v>
      </c>
      <c r="CX46" s="290">
        <f>BV46*'Workforce costs'!T$9*(1+'Workforce costs'!T$10)*(1+'Workforce costs'!T$11)</f>
        <v>0</v>
      </c>
      <c r="CY46" s="290">
        <f>BW46*'Workforce costs'!U$9*(1+'Workforce costs'!U$10)*(1+'Workforce costs'!U$11)</f>
        <v>0</v>
      </c>
      <c r="CZ46" s="290">
        <f>BX46*'Workforce costs'!V$9*(1+'Workforce costs'!V$10)*(1+'Workforce costs'!V$11)</f>
        <v>0</v>
      </c>
      <c r="DA46" s="290">
        <f>BY46*'Workforce costs'!W$9*(1+'Workforce costs'!W$10)*(1+'Workforce costs'!W$11)</f>
        <v>0</v>
      </c>
      <c r="DB46" s="290">
        <f>BZ46*'Workforce costs'!X$9*(1+'Workforce costs'!X$10)*(1+'Workforce costs'!X$11)</f>
        <v>0</v>
      </c>
      <c r="DC46" s="290">
        <f>CA46*'Workforce costs'!Y$9*(1+'Workforce costs'!Y$10)*(1+'Workforce costs'!Y$11)</f>
        <v>0</v>
      </c>
      <c r="DD46" s="290">
        <f>CB46*'Workforce costs'!Z$9*(1+'Workforce costs'!Z$10)*(1+'Workforce costs'!Z$11)</f>
        <v>0</v>
      </c>
      <c r="DE46" s="290">
        <f>CC46*'Workforce costs'!AA$9*(1+'Workforce costs'!AA$10)*(1+'Workforce costs'!AA$11)</f>
        <v>0</v>
      </c>
      <c r="DF46" s="290">
        <f>CD46*'Workforce costs'!AB$9*(1+'Workforce costs'!AB$10)*(1+'Workforce costs'!AB$11)</f>
        <v>0</v>
      </c>
    </row>
    <row r="47" spans="1:110" x14ac:dyDescent="0.3">
      <c r="A47" s="2" t="str">
        <f>Outputs!$A$4</f>
        <v>Australia</v>
      </c>
      <c r="B47" s="2" t="str">
        <f t="shared" si="3"/>
        <v>Australia 18to24</v>
      </c>
      <c r="C47" s="30">
        <f>VLOOKUP($B47,Populations!$D$15:$H$1920,3,FALSE)</f>
        <v>2374194</v>
      </c>
      <c r="D47" s="255">
        <f>IF(OR($H47="General pop",$H47="Schools",$H47="Workplace",$H47="Skills Training",$H47="Digital Supports"),1,VLOOKUP($B47,Populations!$D$15:$H$1920,5,FALSE))</f>
        <v>1</v>
      </c>
      <c r="E47" s="88">
        <f>VLOOKUP(I47,Epidemiology!$C$10:$H$47,6,FALSE)</f>
        <v>30000</v>
      </c>
      <c r="F47" s="102">
        <f>'Care profiles'!R48</f>
        <v>0.1</v>
      </c>
      <c r="G47" s="15" t="str">
        <f>'Care profiles'!A48</f>
        <v>18to24</v>
      </c>
      <c r="H47" s="15" t="str">
        <f>'Care profiles'!B48</f>
        <v>Selective</v>
      </c>
      <c r="I47" s="15" t="str">
        <f>'Care profiles'!C48</f>
        <v>Selective_18-24yrs</v>
      </c>
      <c r="J47" s="15" t="str">
        <f>'Care profiles'!D48</f>
        <v>Care profile</v>
      </c>
      <c r="K47" s="15" t="str">
        <f>'Care profiles'!E48</f>
        <v>Psychoeducation and Community-Building – Selective Individuals</v>
      </c>
      <c r="L47" s="104">
        <f>'Care profiles'!F48</f>
        <v>0.05</v>
      </c>
      <c r="M47" s="15">
        <f>'Care profiles'!G48</f>
        <v>1</v>
      </c>
      <c r="N47" s="15">
        <f>'Care profiles'!H48</f>
        <v>45</v>
      </c>
      <c r="O47" s="15" t="str">
        <f>'Care profiles'!I48</f>
        <v>min</v>
      </c>
      <c r="P47" s="15" t="str">
        <f>'Care profiles'!J48</f>
        <v>Training Facilitator</v>
      </c>
      <c r="Q47" s="15" t="str">
        <f>'Care profiles'!K48</f>
        <v>n/a</v>
      </c>
      <c r="R47" s="15" t="str">
        <f>'Care profiles'!M48</f>
        <v>N</v>
      </c>
      <c r="S47" s="15" t="str">
        <f>'Care profiles'!O48</f>
        <v>N</v>
      </c>
      <c r="T47" s="15" t="str">
        <f>'Care profiles'!Q48</f>
        <v>Y</v>
      </c>
      <c r="U47" s="30">
        <f t="shared" si="4"/>
        <v>712258.2</v>
      </c>
      <c r="V47" s="30">
        <f t="shared" si="5"/>
        <v>35612.909999999996</v>
      </c>
      <c r="W47" s="30">
        <f>IF(M47="n/a",0,IF(O47="days",V47*M47*(1+(VLOOKUP(K47,'Bed parameters'!$A$9:$G$12,7,FALSE))),V47*M47))</f>
        <v>35612.909999999996</v>
      </c>
      <c r="X47" s="30">
        <f t="shared" si="6"/>
        <v>26709.682499999995</v>
      </c>
      <c r="Y47" s="30">
        <f t="shared" si="7"/>
        <v>0</v>
      </c>
      <c r="Z47" s="113">
        <f>_xlfn.IFNA(Y47/((VLOOKUP(K47,'Bed parameters'!$A$9:$G$12,3,FALSE))*(VLOOKUP(K47,'Bed parameters'!$A$9:$G$12,5,FALSE))),0)</f>
        <v>0</v>
      </c>
      <c r="AA47" s="30">
        <f t="shared" si="8"/>
        <v>2670.9682499999999</v>
      </c>
      <c r="AB47" s="30">
        <f>_xlfn.IFNA(IF($O47="days",$Y47*(VLOOKUP($K47,'Bed parameters'!$A$9:$I$12,9,FALSE))*$F47*(VLOOKUP($Q47,'Workforce distribution'!$C$8:$AD$30,AB$7,FALSE)),IF($Q47="n/a",(IF($P47=AB$6,$X47*$F47,0)),$X47*$F47*(VLOOKUP($Q47,'Workforce distribution'!$C$8:$AD$30,AB$7,FALSE)))),0)</f>
        <v>0</v>
      </c>
      <c r="AC47" s="30">
        <f>_xlfn.IFNA(IF($O47="days",$Y47*(VLOOKUP($K47,'Bed parameters'!$A$9:$I$12,9,FALSE))*$F47*(VLOOKUP($Q47,'Workforce distribution'!$C$8:$AD$30,AC$7,FALSE)),IF($Q47="n/a",(IF($P47=AC$6,$X47*$F47,0)),$X47*$F47*(VLOOKUP($Q47,'Workforce distribution'!$C$8:$AD$30,AC$7,FALSE)))),0)</f>
        <v>0</v>
      </c>
      <c r="AD47" s="30">
        <f>_xlfn.IFNA(IF($O47="days",$Y47*(VLOOKUP($K47,'Bed parameters'!$A$9:$I$12,9,FALSE))*$F47*(VLOOKUP($Q47,'Workforce distribution'!$C$8:$AD$30,AD$7,FALSE)),IF($Q47="n/a",(IF($P47=AD$6,$X47*$F47,0)),$X47*$F47*(VLOOKUP($Q47,'Workforce distribution'!$C$8:$AD$30,AD$7,FALSE)))),0)</f>
        <v>2670.9682499999999</v>
      </c>
      <c r="AE47" s="30">
        <f>_xlfn.IFNA(IF($O47="days",$Y47*(VLOOKUP($K47,'Bed parameters'!$A$9:$I$12,9,FALSE))*$F47*(VLOOKUP($Q47,'Workforce distribution'!$C$8:$AD$30,AE$7,FALSE)),IF($Q47="n/a",(IF($P47=AE$6,$X47*$F47,0)),$X47*$F47*(VLOOKUP($Q47,'Workforce distribution'!$C$8:$AD$30,AE$7,FALSE)))),0)</f>
        <v>0</v>
      </c>
      <c r="AF47" s="30">
        <f>_xlfn.IFNA(IF($O47="days",$Y47*(VLOOKUP($K47,'Bed parameters'!$A$9:$I$12,9,FALSE))*$F47*(VLOOKUP($Q47,'Workforce distribution'!$C$8:$AD$30,AF$7,FALSE)),IF($Q47="n/a",(IF($P47=AF$6,$X47*$F47,0)),$X47*$F47*(VLOOKUP($Q47,'Workforce distribution'!$C$8:$AD$30,AF$7,FALSE)))),0)</f>
        <v>0</v>
      </c>
      <c r="AG47" s="30">
        <f>_xlfn.IFNA(IF($O47="days",$Y47*(VLOOKUP($K47,'Bed parameters'!$A$9:$I$12,9,FALSE))*$F47*(VLOOKUP($Q47,'Workforce distribution'!$C$8:$AD$30,AG$7,FALSE)),IF($Q47="n/a",(IF($P47=AG$6,$X47*$F47,0)),$X47*$F47*(VLOOKUP($Q47,'Workforce distribution'!$C$8:$AD$30,AG$7,FALSE)))),0)</f>
        <v>0</v>
      </c>
      <c r="AH47" s="30">
        <f>_xlfn.IFNA(IF($O47="days",$Y47*(VLOOKUP($K47,'Bed parameters'!$A$9:$I$12,9,FALSE))*$F47*(VLOOKUP($Q47,'Workforce distribution'!$C$8:$AD$30,AH$7,FALSE)),IF($Q47="n/a",(IF($P47=AH$6,$X47*$F47,0)),$X47*$F47*(VLOOKUP($Q47,'Workforce distribution'!$C$8:$AD$30,AH$7,FALSE)))),0)</f>
        <v>0</v>
      </c>
      <c r="AI47" s="30">
        <f>_xlfn.IFNA(IF($O47="days",$Y47*(VLOOKUP($K47,'Bed parameters'!$A$9:$I$12,9,FALSE))*$F47*(VLOOKUP($Q47,'Workforce distribution'!$C$8:$AD$30,AI$7,FALSE)),IF($Q47="n/a",(IF($P47=AI$6,$X47*$F47,0)),$X47*$F47*(VLOOKUP($Q47,'Workforce distribution'!$C$8:$AD$30,AI$7,FALSE)))),0)</f>
        <v>0</v>
      </c>
      <c r="AJ47" s="30">
        <f>_xlfn.IFNA(IF($O47="days",$Y47*(VLOOKUP($K47,'Bed parameters'!$A$9:$I$12,9,FALSE))*$F47*(VLOOKUP($Q47,'Workforce distribution'!$C$8:$AD$30,AJ$7,FALSE)),IF($Q47="n/a",(IF($P47=AJ$6,$X47*$F47,0)),$X47*$F47*(VLOOKUP($Q47,'Workforce distribution'!$C$8:$AD$30,AJ$7,FALSE)))),0)</f>
        <v>0</v>
      </c>
      <c r="AK47" s="30">
        <f>_xlfn.IFNA(IF($O47="days",$Y47*(VLOOKUP($K47,'Bed parameters'!$A$9:$I$12,9,FALSE))*$F47*(VLOOKUP($Q47,'Workforce distribution'!$C$8:$AD$30,AK$7,FALSE)),IF($Q47="n/a",(IF($P47=AK$6,$X47*$F47,0)),$X47*$F47*(VLOOKUP($Q47,'Workforce distribution'!$C$8:$AD$30,AK$7,FALSE)))),0)</f>
        <v>0</v>
      </c>
      <c r="AL47" s="30">
        <f>_xlfn.IFNA(IF($O47="days",$Y47*(VLOOKUP($K47,'Bed parameters'!$A$9:$I$12,9,FALSE))*$F47*(VLOOKUP($Q47,'Workforce distribution'!$C$8:$AD$30,AL$7,FALSE)),IF($Q47="n/a",(IF($P47=AL$6,$X47*$F47,0)),$X47*$F47*(VLOOKUP($Q47,'Workforce distribution'!$C$8:$AD$30,AL$7,FALSE)))),0)</f>
        <v>0</v>
      </c>
      <c r="AM47" s="30">
        <f>_xlfn.IFNA(IF($O47="days",$Y47*(VLOOKUP($K47,'Bed parameters'!$A$9:$I$12,9,FALSE))*$F47*(VLOOKUP($Q47,'Workforce distribution'!$C$8:$AD$30,AM$7,FALSE)),IF($Q47="n/a",(IF($P47=AM$6,$X47*$F47,0)),$X47*$F47*(VLOOKUP($Q47,'Workforce distribution'!$C$8:$AD$30,AM$7,FALSE)))),0)</f>
        <v>0</v>
      </c>
      <c r="AN47" s="30">
        <f>_xlfn.IFNA(IF($O47="days",$Y47*(VLOOKUP($K47,'Bed parameters'!$A$9:$I$12,9,FALSE))*$F47*(VLOOKUP($Q47,'Workforce distribution'!$C$8:$AD$30,AN$7,FALSE)),IF($Q47="n/a",(IF($P47=AN$6,$X47*$F47,0)),$X47*$F47*(VLOOKUP($Q47,'Workforce distribution'!$C$8:$AD$30,AN$7,FALSE)))),0)</f>
        <v>0</v>
      </c>
      <c r="AO47" s="30">
        <f>_xlfn.IFNA(IF($O47="days",$Y47*(VLOOKUP($K47,'Bed parameters'!$A$9:$I$12,9,FALSE))*$F47*(VLOOKUP($Q47,'Workforce distribution'!$C$8:$AD$30,AO$7,FALSE)),IF($Q47="n/a",(IF($P47=AO$6,$X47*$F47,0)),$X47*$F47*(VLOOKUP($Q47,'Workforce distribution'!$C$8:$AD$30,AO$7,FALSE)))),0)</f>
        <v>0</v>
      </c>
      <c r="AP47" s="30">
        <f>_xlfn.IFNA(IF($O47="days",$Y47*(VLOOKUP($K47,'Bed parameters'!$A$9:$I$12,9,FALSE))*$F47*(VLOOKUP($Q47,'Workforce distribution'!$C$8:$AD$30,AP$7,FALSE)),IF($Q47="n/a",(IF($P47=AP$6,$X47*$F47,0)),$X47*$F47*(VLOOKUP($Q47,'Workforce distribution'!$C$8:$AD$30,AP$7,FALSE)))),0)</f>
        <v>0</v>
      </c>
      <c r="AQ47" s="30">
        <f>_xlfn.IFNA(IF($O47="days",$Y47*(VLOOKUP($K47,'Bed parameters'!$A$9:$I$12,9,FALSE))*$F47*(VLOOKUP($Q47,'Workforce distribution'!$C$8:$AD$30,AQ$7,FALSE)),IF($Q47="n/a",(IF($P47=AQ$6,$X47*$F47,0)),$X47*$F47*(VLOOKUP($Q47,'Workforce distribution'!$C$8:$AD$30,AQ$7,FALSE)))),0)</f>
        <v>0</v>
      </c>
      <c r="AR47" s="30">
        <f>_xlfn.IFNA(IF($O47="days",$Y47*(VLOOKUP($K47,'Bed parameters'!$A$9:$I$12,9,FALSE))*$F47*(VLOOKUP($Q47,'Workforce distribution'!$C$8:$AD$30,AR$7,FALSE)),IF($Q47="n/a",(IF($P47=AR$6,$X47*$F47,0)),$X47*$F47*(VLOOKUP($Q47,'Workforce distribution'!$C$8:$AD$30,AR$7,FALSE)))),0)</f>
        <v>0</v>
      </c>
      <c r="AS47" s="30">
        <f>_xlfn.IFNA(IF($O47="days",$Y47*(VLOOKUP($K47,'Bed parameters'!$A$9:$I$12,9,FALSE))*$F47*(VLOOKUP($Q47,'Workforce distribution'!$C$8:$AD$30,AS$7,FALSE)),IF($Q47="n/a",(IF($P47=AS$6,$X47*$F47,0)),$X47*$F47*(VLOOKUP($Q47,'Workforce distribution'!$C$8:$AD$30,AS$7,FALSE)))),0)</f>
        <v>0</v>
      </c>
      <c r="AT47" s="30">
        <f>_xlfn.IFNA(IF($O47="days",$Y47*(VLOOKUP($K47,'Bed parameters'!$A$9:$I$12,9,FALSE))*$F47*(VLOOKUP($Q47,'Workforce distribution'!$C$8:$AD$30,AT$7,FALSE)),IF($Q47="n/a",(IF($P47=AT$6,$X47*$F47,0)),$X47*$F47*(VLOOKUP($Q47,'Workforce distribution'!$C$8:$AD$30,AT$7,FALSE)))),0)</f>
        <v>0</v>
      </c>
      <c r="AU47" s="30">
        <f>_xlfn.IFNA(IF($O47="days",$Y47*(VLOOKUP($K47,'Bed parameters'!$A$9:$I$12,9,FALSE))*$F47*(VLOOKUP($Q47,'Workforce distribution'!$C$8:$AD$30,AU$7,FALSE)),IF($Q47="n/a",(IF($P47=AU$6,$X47*$F47,0)),$X47*$F47*(VLOOKUP($Q47,'Workforce distribution'!$C$8:$AD$30,AU$7,FALSE)))),0)</f>
        <v>0</v>
      </c>
      <c r="AV47" s="30">
        <f>_xlfn.IFNA(IF($O47="days",$Y47*(VLOOKUP($K47,'Bed parameters'!$A$9:$I$12,9,FALSE))*$F47*(VLOOKUP($Q47,'Workforce distribution'!$C$8:$AD$30,AV$7,FALSE)),IF($Q47="n/a",(IF($P47=AV$6,$X47*$F47,0)),$X47*$F47*(VLOOKUP($Q47,'Workforce distribution'!$C$8:$AD$30,AV$7,FALSE)))),0)</f>
        <v>0</v>
      </c>
      <c r="AW47" s="30">
        <f>_xlfn.IFNA(IF($O47="days",$Y47*(VLOOKUP($K47,'Bed parameters'!$A$9:$I$12,9,FALSE))*$F47*(VLOOKUP($Q47,'Workforce distribution'!$C$8:$AD$30,AW$7,FALSE)),IF($Q47="n/a",(IF($P47=AW$6,$X47*$F47,0)),$X47*$F47*(VLOOKUP($Q47,'Workforce distribution'!$C$8:$AD$30,AW$7,FALSE)))),0)</f>
        <v>0</v>
      </c>
      <c r="AX47" s="30">
        <f>_xlfn.IFNA(IF($O47="days",$Y47*(VLOOKUP($K47,'Bed parameters'!$A$9:$I$12,9,FALSE))*$F47*(VLOOKUP($Q47,'Workforce distribution'!$C$8:$AD$30,AX$7,FALSE)),IF($Q47="n/a",(IF($P47=AX$6,$X47*$F47,0)),$X47*$F47*(VLOOKUP($Q47,'Workforce distribution'!$C$8:$AD$30,AX$7,FALSE)))),0)</f>
        <v>0</v>
      </c>
      <c r="AY47" s="30">
        <f>_xlfn.IFNA(IF($O47="days",$Y47*(VLOOKUP($K47,'Bed parameters'!$A$9:$I$12,9,FALSE))*$F47*(VLOOKUP($Q47,'Workforce distribution'!$C$8:$AD$30,AY$7,FALSE)),IF($Q47="n/a",(IF($P47=AY$6,$X47*$F47,0)),$X47*$F47*(VLOOKUP($Q47,'Workforce distribution'!$C$8:$AD$30,AY$7,FALSE)))),0)</f>
        <v>0</v>
      </c>
      <c r="AZ47" s="30">
        <f>_xlfn.IFNA(IF($O47="days",$Y47*(VLOOKUP($K47,'Bed parameters'!$A$9:$I$12,9,FALSE))*$F47*(VLOOKUP($Q47,'Workforce distribution'!$C$8:$AD$30,AZ$7,FALSE)),IF($Q47="n/a",(IF($P47=AZ$6,$X47*$F47,0)),$X47*$F47*(VLOOKUP($Q47,'Workforce distribution'!$C$8:$AD$30,AZ$7,FALSE)))),0)</f>
        <v>0</v>
      </c>
      <c r="BA47" s="30">
        <f>_xlfn.IFNA(IF($O47="days",$Y47*(VLOOKUP($K47,'Bed parameters'!$A$9:$I$12,9,FALSE))*$F47*(VLOOKUP($Q47,'Workforce distribution'!$C$8:$AD$30,BA$7,FALSE)),IF($Q47="n/a",(IF($P47=BA$6,$X47*$F47,0)),$X47*$F47*(VLOOKUP($Q47,'Workforce distribution'!$C$8:$AD$30,BA$7,FALSE)))),0)</f>
        <v>0</v>
      </c>
      <c r="BB47" s="30">
        <f>_xlfn.IFNA(IF($O47="days",$Y47*(VLOOKUP($K47,'Bed parameters'!$A$9:$I$12,9,FALSE))*$F47*(VLOOKUP($Q47,'Workforce distribution'!$C$8:$AD$30,BB$7,FALSE)),IF($Q47="n/a",(IF($P47=BB$6,$X47*$F47,0)),$X47*$F47*(VLOOKUP($Q47,'Workforce distribution'!$C$8:$AD$30,BB$7,FALSE)))),0)</f>
        <v>0</v>
      </c>
      <c r="BC47" s="149">
        <f t="shared" si="9"/>
        <v>2.67096825</v>
      </c>
      <c r="BD47" s="288">
        <f>IF($Q47="n/a",(IF('Workforce hours'!D$30=0,0,(AB47/'Workforce hours'!D$30))),(IF(VLOOKUP($Q47,'Workforce hours'!$C$8:$AD$30,BD$7,FALSE)=0,0,(AB47/(VLOOKUP($Q47,'Workforce hours'!$C$8:$AD$30,BD$7,FALSE))))))</f>
        <v>0</v>
      </c>
      <c r="BE47" s="288">
        <f>IF($Q47="n/a",(IF('Workforce hours'!E$30=0,0,(AC47/'Workforce hours'!E$30))),(IF(VLOOKUP($Q47,'Workforce hours'!$C$8:$AD$30,BE$7,FALSE)=0,0,(AC47/(VLOOKUP($Q47,'Workforce hours'!$C$8:$AD$30,BE$7,FALSE))))))</f>
        <v>0</v>
      </c>
      <c r="BF47" s="288">
        <f>IF($Q47="n/a",(IF('Workforce hours'!F$30=0,0,(AD47/'Workforce hours'!F$30))),(IF(VLOOKUP($Q47,'Workforce hours'!$C$8:$AD$30,BF$7,FALSE)=0,0,(AD47/(VLOOKUP($Q47,'Workforce hours'!$C$8:$AD$30,BF$7,FALSE))))))</f>
        <v>2.67096825</v>
      </c>
      <c r="BG47" s="288">
        <f>IF($Q47="n/a",(IF('Workforce hours'!G$30=0,0,(AE47/'Workforce hours'!G$30))),(IF(VLOOKUP($Q47,'Workforce hours'!$C$8:$AD$30,BG$7,FALSE)=0,0,(AE47/(VLOOKUP($Q47,'Workforce hours'!$C$8:$AD$30,BG$7,FALSE))))))</f>
        <v>0</v>
      </c>
      <c r="BH47" s="288">
        <f>IF($Q47="n/a",(IF('Workforce hours'!H$30=0,0,(AF47/'Workforce hours'!H$30))),(IF(VLOOKUP($Q47,'Workforce hours'!$C$8:$AD$30,BH$7,FALSE)=0,0,(AF47/(VLOOKUP($Q47,'Workforce hours'!$C$8:$AD$30,BH$7,FALSE))))))</f>
        <v>0</v>
      </c>
      <c r="BI47" s="288">
        <f>IF($Q47="n/a",(IF('Workforce hours'!I$30=0,0,(AG47/'Workforce hours'!I$30))),(IF(VLOOKUP($Q47,'Workforce hours'!$C$8:$AD$30,BI$7,FALSE)=0,0,(AG47/(VLOOKUP($Q47,'Workforce hours'!$C$8:$AD$30,BI$7,FALSE))))))</f>
        <v>0</v>
      </c>
      <c r="BJ47" s="288">
        <f>IF($Q47="n/a",(IF('Workforce hours'!J$30=0,0,(AH47/'Workforce hours'!J$30))),(IF(VLOOKUP($Q47,'Workforce hours'!$C$8:$AD$30,BJ$7,FALSE)=0,0,(AH47/(VLOOKUP($Q47,'Workforce hours'!$C$8:$AD$30,BJ$7,FALSE))))))</f>
        <v>0</v>
      </c>
      <c r="BK47" s="288">
        <f>IF($Q47="n/a",(IF('Workforce hours'!K$30=0,0,(AI47/'Workforce hours'!K$30))),(IF(VLOOKUP($Q47,'Workforce hours'!$C$8:$AD$30,BK$7,FALSE)=0,0,(AI47/(VLOOKUP($Q47,'Workforce hours'!$C$8:$AD$30,BK$7,FALSE))))))</f>
        <v>0</v>
      </c>
      <c r="BL47" s="288">
        <f>IF($Q47="n/a",(IF('Workforce hours'!L$30=0,0,(AJ47/'Workforce hours'!L$30))),(IF(VLOOKUP($Q47,'Workforce hours'!$C$8:$AD$30,BL$7,FALSE)=0,0,(AJ47/(VLOOKUP($Q47,'Workforce hours'!$C$8:$AD$30,BL$7,FALSE))))))</f>
        <v>0</v>
      </c>
      <c r="BM47" s="288">
        <f>IF($Q47="n/a",(IF('Workforce hours'!M$30=0,0,(AK47/'Workforce hours'!M$30))),(IF(VLOOKUP($Q47,'Workforce hours'!$C$8:$AD$30,BM$7,FALSE)=0,0,(AK47/(VLOOKUP($Q47,'Workforce hours'!$C$8:$AD$30,BM$7,FALSE))))))</f>
        <v>0</v>
      </c>
      <c r="BN47" s="288">
        <f>IF($Q47="n/a",(IF('Workforce hours'!N$30=0,0,(AL47/'Workforce hours'!N$30))),(IF(VLOOKUP($Q47,'Workforce hours'!$C$8:$AD$30,BN$7,FALSE)=0,0,(AL47/(VLOOKUP($Q47,'Workforce hours'!$C$8:$AD$30,BN$7,FALSE))))))</f>
        <v>0</v>
      </c>
      <c r="BO47" s="288">
        <f>IF($Q47="n/a",(IF('Workforce hours'!O$30=0,0,(AM47/'Workforce hours'!O$30))),(IF(VLOOKUP($Q47,'Workforce hours'!$C$8:$AD$30,BO$7,FALSE)=0,0,(AM47/(VLOOKUP($Q47,'Workforce hours'!$C$8:$AD$30,BO$7,FALSE))))))</f>
        <v>0</v>
      </c>
      <c r="BP47" s="288">
        <f>IF($Q47="n/a",(IF('Workforce hours'!P$30=0,0,(AN47/'Workforce hours'!P$30))),(IF(VLOOKUP($Q47,'Workforce hours'!$C$8:$AD$30,BP$7,FALSE)=0,0,(AN47/(VLOOKUP($Q47,'Workforce hours'!$C$8:$AD$30,BP$7,FALSE))))))</f>
        <v>0</v>
      </c>
      <c r="BQ47" s="288">
        <f>IF($Q47="n/a",(IF('Workforce hours'!Q$30=0,0,(AO47/'Workforce hours'!Q$30))),(IF(VLOOKUP($Q47,'Workforce hours'!$C$8:$AD$30,BQ$7,FALSE)=0,0,(AO47/(VLOOKUP($Q47,'Workforce hours'!$C$8:$AD$30,BQ$7,FALSE))))))</f>
        <v>0</v>
      </c>
      <c r="BR47" s="288">
        <f>IF($Q47="n/a",(IF('Workforce hours'!R$30=0,0,(AP47/'Workforce hours'!R$30))),(IF(VLOOKUP($Q47,'Workforce hours'!$C$8:$AD$30,BR$7,FALSE)=0,0,(AP47/(VLOOKUP($Q47,'Workforce hours'!$C$8:$AD$30,BR$7,FALSE))))))</f>
        <v>0</v>
      </c>
      <c r="BS47" s="288">
        <f>IF($Q47="n/a",(IF('Workforce hours'!S$30=0,0,(AQ47/'Workforce hours'!S$30))),(IF(VLOOKUP($Q47,'Workforce hours'!$C$8:$AD$30,BS$7,FALSE)=0,0,(AQ47/(VLOOKUP($Q47,'Workforce hours'!$C$8:$AD$30,BS$7,FALSE))))))</f>
        <v>0</v>
      </c>
      <c r="BT47" s="288">
        <f>IF($Q47="n/a",(IF('Workforce hours'!T$30=0,0,(AR47/'Workforce hours'!T$30))),(IF(VLOOKUP($Q47,'Workforce hours'!$C$8:$AD$30,BT$7,FALSE)=0,0,(AR47/(VLOOKUP($Q47,'Workforce hours'!$C$8:$AD$30,BT$7,FALSE))))))</f>
        <v>0</v>
      </c>
      <c r="BU47" s="288">
        <f>IF($Q47="n/a",(IF('Workforce hours'!U$30=0,0,(AS47/'Workforce hours'!U$30))),(IF(VLOOKUP($Q47,'Workforce hours'!$C$8:$AD$30,BU$7,FALSE)=0,0,(AS47/(VLOOKUP($Q47,'Workforce hours'!$C$8:$AD$30,BU$7,FALSE))))))</f>
        <v>0</v>
      </c>
      <c r="BV47" s="288">
        <f>IF($Q47="n/a",(IF('Workforce hours'!V$30=0,0,(AT47/'Workforce hours'!V$30))),(IF(VLOOKUP($Q47,'Workforce hours'!$C$8:$AD$30,BV$7,FALSE)=0,0,(AT47/(VLOOKUP($Q47,'Workforce hours'!$C$8:$AD$30,BV$7,FALSE))))))</f>
        <v>0</v>
      </c>
      <c r="BW47" s="288">
        <f>IF($Q47="n/a",(IF('Workforce hours'!W$30=0,0,(AU47/'Workforce hours'!W$30))),(IF(VLOOKUP($Q47,'Workforce hours'!$C$8:$AD$30,BW$7,FALSE)=0,0,(AU47/(VLOOKUP($Q47,'Workforce hours'!$C$8:$AD$30,BW$7,FALSE))))))</f>
        <v>0</v>
      </c>
      <c r="BX47" s="288">
        <f>IF($Q47="n/a",(IF('Workforce hours'!X$30=0,0,(AV47/'Workforce hours'!X$30))),(IF(VLOOKUP($Q47,'Workforce hours'!$C$8:$AD$30,BX$7,FALSE)=0,0,(AV47/(VLOOKUP($Q47,'Workforce hours'!$C$8:$AD$30,BX$7,FALSE))))))</f>
        <v>0</v>
      </c>
      <c r="BY47" s="288">
        <f>IF($Q47="n/a",(IF('Workforce hours'!Y$30=0,0,(AW47/'Workforce hours'!Y$30))),(IF(VLOOKUP($Q47,'Workforce hours'!$C$8:$AD$30,BY$7,FALSE)=0,0,(AW47/(VLOOKUP($Q47,'Workforce hours'!$C$8:$AD$30,BY$7,FALSE))))))</f>
        <v>0</v>
      </c>
      <c r="BZ47" s="288">
        <f>IF($Q47="n/a",(IF('Workforce hours'!Z$30=0,0,(AX47/'Workforce hours'!Z$30))),(IF(VLOOKUP($Q47,'Workforce hours'!$C$8:$AD$30,BZ$7,FALSE)=0,0,(AX47/(VLOOKUP($Q47,'Workforce hours'!$C$8:$AD$30,BZ$7,FALSE))))))</f>
        <v>0</v>
      </c>
      <c r="CA47" s="288">
        <f>IF($Q47="n/a",(IF('Workforce hours'!AA$30=0,0,(AY47/'Workforce hours'!AA$30))),(IF(VLOOKUP($Q47,'Workforce hours'!$C$8:$AD$30,CA$7,FALSE)=0,0,(AY47/(VLOOKUP($Q47,'Workforce hours'!$C$8:$AD$30,CA$7,FALSE))))))</f>
        <v>0</v>
      </c>
      <c r="CB47" s="288">
        <f>IF($Q47="n/a",(IF('Workforce hours'!AB$30=0,0,(AZ47/'Workforce hours'!AB$30))),(IF(VLOOKUP($Q47,'Workforce hours'!$C$8:$AD$30,CB$7,FALSE)=0,0,(AZ47/(VLOOKUP($Q47,'Workforce hours'!$C$8:$AD$30,CB$7,FALSE))))))</f>
        <v>0</v>
      </c>
      <c r="CC47" s="288">
        <f>IF($Q47="n/a",(IF('Workforce hours'!AC$30=0,0,(BA47/'Workforce hours'!AC$30))),(IF(VLOOKUP($Q47,'Workforce hours'!$C$8:$AD$30,CC$7,FALSE)=0,0,(BA47/(VLOOKUP($Q47,'Workforce hours'!$C$8:$AD$30,CC$7,FALSE))))))</f>
        <v>0</v>
      </c>
      <c r="CD47" s="288">
        <f>IF($Q47="n/a",(IF('Workforce hours'!AD$30=0,0,(BB47/'Workforce hours'!AD$30))),(IF(VLOOKUP($Q47,'Workforce hours'!$C$8:$AD$30,CD$7,FALSE)=0,0,(BB47/(VLOOKUP($Q47,'Workforce hours'!$C$8:$AD$30,CD$7,FALSE))))))</f>
        <v>0</v>
      </c>
      <c r="CE47" s="289">
        <f t="shared" si="10"/>
        <v>0</v>
      </c>
      <c r="CF47" s="290">
        <f>BD47*'Workforce costs'!B$9*(1+'Workforce costs'!B$10)*(1+'Workforce costs'!B$11)</f>
        <v>0</v>
      </c>
      <c r="CG47" s="290">
        <f>BE47*'Workforce costs'!C$9*(1+'Workforce costs'!C$10)*(1+'Workforce costs'!C$11)</f>
        <v>0</v>
      </c>
      <c r="CH47" s="290">
        <f>BF47*'Workforce costs'!D$9*(1+'Workforce costs'!D$10)*(1+'Workforce costs'!D$11)</f>
        <v>0</v>
      </c>
      <c r="CI47" s="290">
        <f>BG47*'Workforce costs'!E$9*(1+'Workforce costs'!E$10)*(1+'Workforce costs'!E$11)</f>
        <v>0</v>
      </c>
      <c r="CJ47" s="290">
        <f>BH47*'Workforce costs'!F$9*(1+'Workforce costs'!F$10)*(1+'Workforce costs'!F$11)</f>
        <v>0</v>
      </c>
      <c r="CK47" s="290">
        <f>BI47*'Workforce costs'!G$9*(1+'Workforce costs'!G$10)*(1+'Workforce costs'!G$11)</f>
        <v>0</v>
      </c>
      <c r="CL47" s="290">
        <f>BJ47*'Workforce costs'!H$9*(1+'Workforce costs'!H$10)*(1+'Workforce costs'!H$11)</f>
        <v>0</v>
      </c>
      <c r="CM47" s="290">
        <f>BK47*'Workforce costs'!I$9*(1+'Workforce costs'!I$10)*(1+'Workforce costs'!I$11)</f>
        <v>0</v>
      </c>
      <c r="CN47" s="290">
        <f>BL47*'Workforce costs'!J$9*(1+'Workforce costs'!J$10)*(1+'Workforce costs'!J$11)</f>
        <v>0</v>
      </c>
      <c r="CO47" s="290">
        <f>BM47*'Workforce costs'!K$9*(1+'Workforce costs'!K$10)*(1+'Workforce costs'!K$11)</f>
        <v>0</v>
      </c>
      <c r="CP47" s="290">
        <f>BN47*'Workforce costs'!L$9*(1+'Workforce costs'!L$10)*(1+'Workforce costs'!L$11)</f>
        <v>0</v>
      </c>
      <c r="CQ47" s="290">
        <f>BO47*'Workforce costs'!M$9*(1+'Workforce costs'!M$10)*(1+'Workforce costs'!M$11)</f>
        <v>0</v>
      </c>
      <c r="CR47" s="290">
        <f>BP47*'Workforce costs'!N$9*(1+'Workforce costs'!N$10)*(1+'Workforce costs'!N$11)</f>
        <v>0</v>
      </c>
      <c r="CS47" s="290">
        <f>BQ47*'Workforce costs'!O$9*(1+'Workforce costs'!O$10)*(1+'Workforce costs'!O$11)</f>
        <v>0</v>
      </c>
      <c r="CT47" s="290">
        <f>BR47*'Workforce costs'!P$9*(1+'Workforce costs'!P$10)*(1+'Workforce costs'!P$11)</f>
        <v>0</v>
      </c>
      <c r="CU47" s="290">
        <f>BS47*'Workforce costs'!Q$9*(1+'Workforce costs'!Q$10)*(1+'Workforce costs'!Q$11)</f>
        <v>0</v>
      </c>
      <c r="CV47" s="290">
        <f>BT47*'Workforce costs'!R$9*(1+'Workforce costs'!R$10)*(1+'Workforce costs'!R$11)</f>
        <v>0</v>
      </c>
      <c r="CW47" s="290">
        <f>BU47*'Workforce costs'!S$9*(1+'Workforce costs'!S$10)*(1+'Workforce costs'!S$11)</f>
        <v>0</v>
      </c>
      <c r="CX47" s="290">
        <f>BV47*'Workforce costs'!T$9*(1+'Workforce costs'!T$10)*(1+'Workforce costs'!T$11)</f>
        <v>0</v>
      </c>
      <c r="CY47" s="290">
        <f>BW47*'Workforce costs'!U$9*(1+'Workforce costs'!U$10)*(1+'Workforce costs'!U$11)</f>
        <v>0</v>
      </c>
      <c r="CZ47" s="290">
        <f>BX47*'Workforce costs'!V$9*(1+'Workforce costs'!V$10)*(1+'Workforce costs'!V$11)</f>
        <v>0</v>
      </c>
      <c r="DA47" s="290">
        <f>BY47*'Workforce costs'!W$9*(1+'Workforce costs'!W$10)*(1+'Workforce costs'!W$11)</f>
        <v>0</v>
      </c>
      <c r="DB47" s="290">
        <f>BZ47*'Workforce costs'!X$9*(1+'Workforce costs'!X$10)*(1+'Workforce costs'!X$11)</f>
        <v>0</v>
      </c>
      <c r="DC47" s="290">
        <f>CA47*'Workforce costs'!Y$9*(1+'Workforce costs'!Y$10)*(1+'Workforce costs'!Y$11)</f>
        <v>0</v>
      </c>
      <c r="DD47" s="290">
        <f>CB47*'Workforce costs'!Z$9*(1+'Workforce costs'!Z$10)*(1+'Workforce costs'!Z$11)</f>
        <v>0</v>
      </c>
      <c r="DE47" s="290">
        <f>CC47*'Workforce costs'!AA$9*(1+'Workforce costs'!AA$10)*(1+'Workforce costs'!AA$11)</f>
        <v>0</v>
      </c>
      <c r="DF47" s="290">
        <f>CD47*'Workforce costs'!AB$9*(1+'Workforce costs'!AB$10)*(1+'Workforce costs'!AB$11)</f>
        <v>0</v>
      </c>
    </row>
    <row r="48" spans="1:110" x14ac:dyDescent="0.3">
      <c r="A48" s="2" t="str">
        <f>Outputs!$A$4</f>
        <v>Australia</v>
      </c>
      <c r="B48" s="2" t="str">
        <f t="shared" si="3"/>
        <v>Australia 25to64</v>
      </c>
      <c r="C48" s="30">
        <f>VLOOKUP($B48,Populations!$D$15:$H$1920,3,FALSE)</f>
        <v>13966174</v>
      </c>
      <c r="D48" s="255">
        <f>IF(OR($H48="General pop",$H48="Schools",$H48="Workplace",$H48="Skills Training",$H48="Digital Supports"),1,VLOOKUP($B48,Populations!$D$15:$H$1920,5,FALSE))</f>
        <v>1</v>
      </c>
      <c r="E48" s="88">
        <f>VLOOKUP(I48,Epidemiology!$C$10:$H$47,6,FALSE)</f>
        <v>20000</v>
      </c>
      <c r="F48" s="102" t="str">
        <f>'Care profiles'!R49</f>
        <v>n/a</v>
      </c>
      <c r="G48" s="15" t="str">
        <f>'Care profiles'!A49</f>
        <v>25to64</v>
      </c>
      <c r="H48" s="15" t="str">
        <f>'Care profiles'!B49</f>
        <v>Selective</v>
      </c>
      <c r="I48" s="15" t="str">
        <f>'Care profiles'!C49</f>
        <v>Selective_25-64yrs</v>
      </c>
      <c r="J48" s="15" t="str">
        <f>'Care profiles'!D49</f>
        <v>Care profile</v>
      </c>
      <c r="K48" s="15" t="str">
        <f>'Care profiles'!E49</f>
        <v>Socioeconomic and Situational Support Services</v>
      </c>
      <c r="L48" s="104">
        <f>'Care profiles'!F49</f>
        <v>1</v>
      </c>
      <c r="M48" s="15" t="str">
        <f>'Care profiles'!G49</f>
        <v>n/a</v>
      </c>
      <c r="N48" s="15" t="str">
        <f>'Care profiles'!H49</f>
        <v>n/a</v>
      </c>
      <c r="O48" s="15" t="str">
        <f>'Care profiles'!I49</f>
        <v>n/a</v>
      </c>
      <c r="P48" s="15" t="str">
        <f>'Care profiles'!J49</f>
        <v>n/a</v>
      </c>
      <c r="Q48" s="15" t="str">
        <f>'Care profiles'!K49</f>
        <v>n/a</v>
      </c>
      <c r="R48" s="15" t="str">
        <f>'Care profiles'!M49</f>
        <v>Y</v>
      </c>
      <c r="S48" s="15" t="str">
        <f>'Care profiles'!O49</f>
        <v>Y</v>
      </c>
      <c r="T48" s="15" t="str">
        <f>'Care profiles'!Q49</f>
        <v>N</v>
      </c>
      <c r="U48" s="30">
        <f t="shared" si="4"/>
        <v>2793234.8</v>
      </c>
      <c r="V48" s="30">
        <f t="shared" si="5"/>
        <v>2793234.8</v>
      </c>
      <c r="W48" s="30">
        <f>IF(M48="n/a",0,IF(O48="days",V48*M48*(1+(VLOOKUP(K48,'Bed parameters'!$A$9:$G$12,7,FALSE))),V48*M48))</f>
        <v>0</v>
      </c>
      <c r="X48" s="30">
        <f t="shared" si="6"/>
        <v>0</v>
      </c>
      <c r="Y48" s="30">
        <f t="shared" si="7"/>
        <v>0</v>
      </c>
      <c r="Z48" s="113">
        <f>_xlfn.IFNA(Y48/((VLOOKUP(K48,'Bed parameters'!$A$9:$G$12,3,FALSE))*(VLOOKUP(K48,'Bed parameters'!$A$9:$G$12,5,FALSE))),0)</f>
        <v>0</v>
      </c>
      <c r="AA48" s="30">
        <f t="shared" si="8"/>
        <v>0</v>
      </c>
      <c r="AB48" s="30">
        <f>_xlfn.IFNA(IF($O48="days",$Y48*(VLOOKUP($K48,'Bed parameters'!$A$9:$I$12,9,FALSE))*$F48*(VLOOKUP($Q48,'Workforce distribution'!$C$8:$AD$30,AB$7,FALSE)),IF($Q48="n/a",(IF($P48=AB$6,$X48*$F48,0)),$X48*$F48*(VLOOKUP($Q48,'Workforce distribution'!$C$8:$AD$30,AB$7,FALSE)))),0)</f>
        <v>0</v>
      </c>
      <c r="AC48" s="30">
        <f>_xlfn.IFNA(IF($O48="days",$Y48*(VLOOKUP($K48,'Bed parameters'!$A$9:$I$12,9,FALSE))*$F48*(VLOOKUP($Q48,'Workforce distribution'!$C$8:$AD$30,AC$7,FALSE)),IF($Q48="n/a",(IF($P48=AC$6,$X48*$F48,0)),$X48*$F48*(VLOOKUP($Q48,'Workforce distribution'!$C$8:$AD$30,AC$7,FALSE)))),0)</f>
        <v>0</v>
      </c>
      <c r="AD48" s="30">
        <f>_xlfn.IFNA(IF($O48="days",$Y48*(VLOOKUP($K48,'Bed parameters'!$A$9:$I$12,9,FALSE))*$F48*(VLOOKUP($Q48,'Workforce distribution'!$C$8:$AD$30,AD$7,FALSE)),IF($Q48="n/a",(IF($P48=AD$6,$X48*$F48,0)),$X48*$F48*(VLOOKUP($Q48,'Workforce distribution'!$C$8:$AD$30,AD$7,FALSE)))),0)</f>
        <v>0</v>
      </c>
      <c r="AE48" s="30">
        <f>_xlfn.IFNA(IF($O48="days",$Y48*(VLOOKUP($K48,'Bed parameters'!$A$9:$I$12,9,FALSE))*$F48*(VLOOKUP($Q48,'Workforce distribution'!$C$8:$AD$30,AE$7,FALSE)),IF($Q48="n/a",(IF($P48=AE$6,$X48*$F48,0)),$X48*$F48*(VLOOKUP($Q48,'Workforce distribution'!$C$8:$AD$30,AE$7,FALSE)))),0)</f>
        <v>0</v>
      </c>
      <c r="AF48" s="30">
        <f>_xlfn.IFNA(IF($O48="days",$Y48*(VLOOKUP($K48,'Bed parameters'!$A$9:$I$12,9,FALSE))*$F48*(VLOOKUP($Q48,'Workforce distribution'!$C$8:$AD$30,AF$7,FALSE)),IF($Q48="n/a",(IF($P48=AF$6,$X48*$F48,0)),$X48*$F48*(VLOOKUP($Q48,'Workforce distribution'!$C$8:$AD$30,AF$7,FALSE)))),0)</f>
        <v>0</v>
      </c>
      <c r="AG48" s="30">
        <f>_xlfn.IFNA(IF($O48="days",$Y48*(VLOOKUP($K48,'Bed parameters'!$A$9:$I$12,9,FALSE))*$F48*(VLOOKUP($Q48,'Workforce distribution'!$C$8:$AD$30,AG$7,FALSE)),IF($Q48="n/a",(IF($P48=AG$6,$X48*$F48,0)),$X48*$F48*(VLOOKUP($Q48,'Workforce distribution'!$C$8:$AD$30,AG$7,FALSE)))),0)</f>
        <v>0</v>
      </c>
      <c r="AH48" s="30">
        <f>_xlfn.IFNA(IF($O48="days",$Y48*(VLOOKUP($K48,'Bed parameters'!$A$9:$I$12,9,FALSE))*$F48*(VLOOKUP($Q48,'Workforce distribution'!$C$8:$AD$30,AH$7,FALSE)),IF($Q48="n/a",(IF($P48=AH$6,$X48*$F48,0)),$X48*$F48*(VLOOKUP($Q48,'Workforce distribution'!$C$8:$AD$30,AH$7,FALSE)))),0)</f>
        <v>0</v>
      </c>
      <c r="AI48" s="30">
        <f>_xlfn.IFNA(IF($O48="days",$Y48*(VLOOKUP($K48,'Bed parameters'!$A$9:$I$12,9,FALSE))*$F48*(VLOOKUP($Q48,'Workforce distribution'!$C$8:$AD$30,AI$7,FALSE)),IF($Q48="n/a",(IF($P48=AI$6,$X48*$F48,0)),$X48*$F48*(VLOOKUP($Q48,'Workforce distribution'!$C$8:$AD$30,AI$7,FALSE)))),0)</f>
        <v>0</v>
      </c>
      <c r="AJ48" s="30">
        <f>_xlfn.IFNA(IF($O48="days",$Y48*(VLOOKUP($K48,'Bed parameters'!$A$9:$I$12,9,FALSE))*$F48*(VLOOKUP($Q48,'Workforce distribution'!$C$8:$AD$30,AJ$7,FALSE)),IF($Q48="n/a",(IF($P48=AJ$6,$X48*$F48,0)),$X48*$F48*(VLOOKUP($Q48,'Workforce distribution'!$C$8:$AD$30,AJ$7,FALSE)))),0)</f>
        <v>0</v>
      </c>
      <c r="AK48" s="30">
        <f>_xlfn.IFNA(IF($O48="days",$Y48*(VLOOKUP($K48,'Bed parameters'!$A$9:$I$12,9,FALSE))*$F48*(VLOOKUP($Q48,'Workforce distribution'!$C$8:$AD$30,AK$7,FALSE)),IF($Q48="n/a",(IF($P48=AK$6,$X48*$F48,0)),$X48*$F48*(VLOOKUP($Q48,'Workforce distribution'!$C$8:$AD$30,AK$7,FALSE)))),0)</f>
        <v>0</v>
      </c>
      <c r="AL48" s="30">
        <f>_xlfn.IFNA(IF($O48="days",$Y48*(VLOOKUP($K48,'Bed parameters'!$A$9:$I$12,9,FALSE))*$F48*(VLOOKUP($Q48,'Workforce distribution'!$C$8:$AD$30,AL$7,FALSE)),IF($Q48="n/a",(IF($P48=AL$6,$X48*$F48,0)),$X48*$F48*(VLOOKUP($Q48,'Workforce distribution'!$C$8:$AD$30,AL$7,FALSE)))),0)</f>
        <v>0</v>
      </c>
      <c r="AM48" s="30">
        <f>_xlfn.IFNA(IF($O48="days",$Y48*(VLOOKUP($K48,'Bed parameters'!$A$9:$I$12,9,FALSE))*$F48*(VLOOKUP($Q48,'Workforce distribution'!$C$8:$AD$30,AM$7,FALSE)),IF($Q48="n/a",(IF($P48=AM$6,$X48*$F48,0)),$X48*$F48*(VLOOKUP($Q48,'Workforce distribution'!$C$8:$AD$30,AM$7,FALSE)))),0)</f>
        <v>0</v>
      </c>
      <c r="AN48" s="30">
        <f>_xlfn.IFNA(IF($O48="days",$Y48*(VLOOKUP($K48,'Bed parameters'!$A$9:$I$12,9,FALSE))*$F48*(VLOOKUP($Q48,'Workforce distribution'!$C$8:$AD$30,AN$7,FALSE)),IF($Q48="n/a",(IF($P48=AN$6,$X48*$F48,0)),$X48*$F48*(VLOOKUP($Q48,'Workforce distribution'!$C$8:$AD$30,AN$7,FALSE)))),0)</f>
        <v>0</v>
      </c>
      <c r="AO48" s="30">
        <f>_xlfn.IFNA(IF($O48="days",$Y48*(VLOOKUP($K48,'Bed parameters'!$A$9:$I$12,9,FALSE))*$F48*(VLOOKUP($Q48,'Workforce distribution'!$C$8:$AD$30,AO$7,FALSE)),IF($Q48="n/a",(IF($P48=AO$6,$X48*$F48,0)),$X48*$F48*(VLOOKUP($Q48,'Workforce distribution'!$C$8:$AD$30,AO$7,FALSE)))),0)</f>
        <v>0</v>
      </c>
      <c r="AP48" s="30">
        <f>_xlfn.IFNA(IF($O48="days",$Y48*(VLOOKUP($K48,'Bed parameters'!$A$9:$I$12,9,FALSE))*$F48*(VLOOKUP($Q48,'Workforce distribution'!$C$8:$AD$30,AP$7,FALSE)),IF($Q48="n/a",(IF($P48=AP$6,$X48*$F48,0)),$X48*$F48*(VLOOKUP($Q48,'Workforce distribution'!$C$8:$AD$30,AP$7,FALSE)))),0)</f>
        <v>0</v>
      </c>
      <c r="AQ48" s="30">
        <f>_xlfn.IFNA(IF($O48="days",$Y48*(VLOOKUP($K48,'Bed parameters'!$A$9:$I$12,9,FALSE))*$F48*(VLOOKUP($Q48,'Workforce distribution'!$C$8:$AD$30,AQ$7,FALSE)),IF($Q48="n/a",(IF($P48=AQ$6,$X48*$F48,0)),$X48*$F48*(VLOOKUP($Q48,'Workforce distribution'!$C$8:$AD$30,AQ$7,FALSE)))),0)</f>
        <v>0</v>
      </c>
      <c r="AR48" s="30">
        <f>_xlfn.IFNA(IF($O48="days",$Y48*(VLOOKUP($K48,'Bed parameters'!$A$9:$I$12,9,FALSE))*$F48*(VLOOKUP($Q48,'Workforce distribution'!$C$8:$AD$30,AR$7,FALSE)),IF($Q48="n/a",(IF($P48=AR$6,$X48*$F48,0)),$X48*$F48*(VLOOKUP($Q48,'Workforce distribution'!$C$8:$AD$30,AR$7,FALSE)))),0)</f>
        <v>0</v>
      </c>
      <c r="AS48" s="30">
        <f>_xlfn.IFNA(IF($O48="days",$Y48*(VLOOKUP($K48,'Bed parameters'!$A$9:$I$12,9,FALSE))*$F48*(VLOOKUP($Q48,'Workforce distribution'!$C$8:$AD$30,AS$7,FALSE)),IF($Q48="n/a",(IF($P48=AS$6,$X48*$F48,0)),$X48*$F48*(VLOOKUP($Q48,'Workforce distribution'!$C$8:$AD$30,AS$7,FALSE)))),0)</f>
        <v>0</v>
      </c>
      <c r="AT48" s="30">
        <f>_xlfn.IFNA(IF($O48="days",$Y48*(VLOOKUP($K48,'Bed parameters'!$A$9:$I$12,9,FALSE))*$F48*(VLOOKUP($Q48,'Workforce distribution'!$C$8:$AD$30,AT$7,FALSE)),IF($Q48="n/a",(IF($P48=AT$6,$X48*$F48,0)),$X48*$F48*(VLOOKUP($Q48,'Workforce distribution'!$C$8:$AD$30,AT$7,FALSE)))),0)</f>
        <v>0</v>
      </c>
      <c r="AU48" s="30">
        <f>_xlfn.IFNA(IF($O48="days",$Y48*(VLOOKUP($K48,'Bed parameters'!$A$9:$I$12,9,FALSE))*$F48*(VLOOKUP($Q48,'Workforce distribution'!$C$8:$AD$30,AU$7,FALSE)),IF($Q48="n/a",(IF($P48=AU$6,$X48*$F48,0)),$X48*$F48*(VLOOKUP($Q48,'Workforce distribution'!$C$8:$AD$30,AU$7,FALSE)))),0)</f>
        <v>0</v>
      </c>
      <c r="AV48" s="30">
        <f>_xlfn.IFNA(IF($O48="days",$Y48*(VLOOKUP($K48,'Bed parameters'!$A$9:$I$12,9,FALSE))*$F48*(VLOOKUP($Q48,'Workforce distribution'!$C$8:$AD$30,AV$7,FALSE)),IF($Q48="n/a",(IF($P48=AV$6,$X48*$F48,0)),$X48*$F48*(VLOOKUP($Q48,'Workforce distribution'!$C$8:$AD$30,AV$7,FALSE)))),0)</f>
        <v>0</v>
      </c>
      <c r="AW48" s="30">
        <f>_xlfn.IFNA(IF($O48="days",$Y48*(VLOOKUP($K48,'Bed parameters'!$A$9:$I$12,9,FALSE))*$F48*(VLOOKUP($Q48,'Workforce distribution'!$C$8:$AD$30,AW$7,FALSE)),IF($Q48="n/a",(IF($P48=AW$6,$X48*$F48,0)),$X48*$F48*(VLOOKUP($Q48,'Workforce distribution'!$C$8:$AD$30,AW$7,FALSE)))),0)</f>
        <v>0</v>
      </c>
      <c r="AX48" s="30">
        <f>_xlfn.IFNA(IF($O48="days",$Y48*(VLOOKUP($K48,'Bed parameters'!$A$9:$I$12,9,FALSE))*$F48*(VLOOKUP($Q48,'Workforce distribution'!$C$8:$AD$30,AX$7,FALSE)),IF($Q48="n/a",(IF($P48=AX$6,$X48*$F48,0)),$X48*$F48*(VLOOKUP($Q48,'Workforce distribution'!$C$8:$AD$30,AX$7,FALSE)))),0)</f>
        <v>0</v>
      </c>
      <c r="AY48" s="30">
        <f>_xlfn.IFNA(IF($O48="days",$Y48*(VLOOKUP($K48,'Bed parameters'!$A$9:$I$12,9,FALSE))*$F48*(VLOOKUP($Q48,'Workforce distribution'!$C$8:$AD$30,AY$7,FALSE)),IF($Q48="n/a",(IF($P48=AY$6,$X48*$F48,0)),$X48*$F48*(VLOOKUP($Q48,'Workforce distribution'!$C$8:$AD$30,AY$7,FALSE)))),0)</f>
        <v>0</v>
      </c>
      <c r="AZ48" s="30">
        <f>_xlfn.IFNA(IF($O48="days",$Y48*(VLOOKUP($K48,'Bed parameters'!$A$9:$I$12,9,FALSE))*$F48*(VLOOKUP($Q48,'Workforce distribution'!$C$8:$AD$30,AZ$7,FALSE)),IF($Q48="n/a",(IF($P48=AZ$6,$X48*$F48,0)),$X48*$F48*(VLOOKUP($Q48,'Workforce distribution'!$C$8:$AD$30,AZ$7,FALSE)))),0)</f>
        <v>0</v>
      </c>
      <c r="BA48" s="30">
        <f>_xlfn.IFNA(IF($O48="days",$Y48*(VLOOKUP($K48,'Bed parameters'!$A$9:$I$12,9,FALSE))*$F48*(VLOOKUP($Q48,'Workforce distribution'!$C$8:$AD$30,BA$7,FALSE)),IF($Q48="n/a",(IF($P48=BA$6,$X48*$F48,0)),$X48*$F48*(VLOOKUP($Q48,'Workforce distribution'!$C$8:$AD$30,BA$7,FALSE)))),0)</f>
        <v>0</v>
      </c>
      <c r="BB48" s="30">
        <f>_xlfn.IFNA(IF($O48="days",$Y48*(VLOOKUP($K48,'Bed parameters'!$A$9:$I$12,9,FALSE))*$F48*(VLOOKUP($Q48,'Workforce distribution'!$C$8:$AD$30,BB$7,FALSE)),IF($Q48="n/a",(IF($P48=BB$6,$X48*$F48,0)),$X48*$F48*(VLOOKUP($Q48,'Workforce distribution'!$C$8:$AD$30,BB$7,FALSE)))),0)</f>
        <v>0</v>
      </c>
      <c r="BC48" s="149">
        <f t="shared" si="9"/>
        <v>0</v>
      </c>
      <c r="BD48" s="288">
        <f>IF($Q48="n/a",(IF('Workforce hours'!D$30=0,0,(AB48/'Workforce hours'!D$30))),(IF(VLOOKUP($Q48,'Workforce hours'!$C$8:$AD$30,BD$7,FALSE)=0,0,(AB48/(VLOOKUP($Q48,'Workforce hours'!$C$8:$AD$30,BD$7,FALSE))))))</f>
        <v>0</v>
      </c>
      <c r="BE48" s="288">
        <f>IF($Q48="n/a",(IF('Workforce hours'!E$30=0,0,(AC48/'Workforce hours'!E$30))),(IF(VLOOKUP($Q48,'Workforce hours'!$C$8:$AD$30,BE$7,FALSE)=0,0,(AC48/(VLOOKUP($Q48,'Workforce hours'!$C$8:$AD$30,BE$7,FALSE))))))</f>
        <v>0</v>
      </c>
      <c r="BF48" s="288">
        <f>IF($Q48="n/a",(IF('Workforce hours'!F$30=0,0,(AD48/'Workforce hours'!F$30))),(IF(VLOOKUP($Q48,'Workforce hours'!$C$8:$AD$30,BF$7,FALSE)=0,0,(AD48/(VLOOKUP($Q48,'Workforce hours'!$C$8:$AD$30,BF$7,FALSE))))))</f>
        <v>0</v>
      </c>
      <c r="BG48" s="288">
        <f>IF($Q48="n/a",(IF('Workforce hours'!G$30=0,0,(AE48/'Workforce hours'!G$30))),(IF(VLOOKUP($Q48,'Workforce hours'!$C$8:$AD$30,BG$7,FALSE)=0,0,(AE48/(VLOOKUP($Q48,'Workforce hours'!$C$8:$AD$30,BG$7,FALSE))))))</f>
        <v>0</v>
      </c>
      <c r="BH48" s="288">
        <f>IF($Q48="n/a",(IF('Workforce hours'!H$30=0,0,(AF48/'Workforce hours'!H$30))),(IF(VLOOKUP($Q48,'Workforce hours'!$C$8:$AD$30,BH$7,FALSE)=0,0,(AF48/(VLOOKUP($Q48,'Workforce hours'!$C$8:$AD$30,BH$7,FALSE))))))</f>
        <v>0</v>
      </c>
      <c r="BI48" s="288">
        <f>IF($Q48="n/a",(IF('Workforce hours'!I$30=0,0,(AG48/'Workforce hours'!I$30))),(IF(VLOOKUP($Q48,'Workforce hours'!$C$8:$AD$30,BI$7,FALSE)=0,0,(AG48/(VLOOKUP($Q48,'Workforce hours'!$C$8:$AD$30,BI$7,FALSE))))))</f>
        <v>0</v>
      </c>
      <c r="BJ48" s="288">
        <f>IF($Q48="n/a",(IF('Workforce hours'!J$30=0,0,(AH48/'Workforce hours'!J$30))),(IF(VLOOKUP($Q48,'Workforce hours'!$C$8:$AD$30,BJ$7,FALSE)=0,0,(AH48/(VLOOKUP($Q48,'Workforce hours'!$C$8:$AD$30,BJ$7,FALSE))))))</f>
        <v>0</v>
      </c>
      <c r="BK48" s="288">
        <f>IF($Q48="n/a",(IF('Workforce hours'!K$30=0,0,(AI48/'Workforce hours'!K$30))),(IF(VLOOKUP($Q48,'Workforce hours'!$C$8:$AD$30,BK$7,FALSE)=0,0,(AI48/(VLOOKUP($Q48,'Workforce hours'!$C$8:$AD$30,BK$7,FALSE))))))</f>
        <v>0</v>
      </c>
      <c r="BL48" s="288">
        <f>IF($Q48="n/a",(IF('Workforce hours'!L$30=0,0,(AJ48/'Workforce hours'!L$30))),(IF(VLOOKUP($Q48,'Workforce hours'!$C$8:$AD$30,BL$7,FALSE)=0,0,(AJ48/(VLOOKUP($Q48,'Workforce hours'!$C$8:$AD$30,BL$7,FALSE))))))</f>
        <v>0</v>
      </c>
      <c r="BM48" s="288">
        <f>IF($Q48="n/a",(IF('Workforce hours'!M$30=0,0,(AK48/'Workforce hours'!M$30))),(IF(VLOOKUP($Q48,'Workforce hours'!$C$8:$AD$30,BM$7,FALSE)=0,0,(AK48/(VLOOKUP($Q48,'Workforce hours'!$C$8:$AD$30,BM$7,FALSE))))))</f>
        <v>0</v>
      </c>
      <c r="BN48" s="288">
        <f>IF($Q48="n/a",(IF('Workforce hours'!N$30=0,0,(AL48/'Workforce hours'!N$30))),(IF(VLOOKUP($Q48,'Workforce hours'!$C$8:$AD$30,BN$7,FALSE)=0,0,(AL48/(VLOOKUP($Q48,'Workforce hours'!$C$8:$AD$30,BN$7,FALSE))))))</f>
        <v>0</v>
      </c>
      <c r="BO48" s="288">
        <f>IF($Q48="n/a",(IF('Workforce hours'!O$30=0,0,(AM48/'Workforce hours'!O$30))),(IF(VLOOKUP($Q48,'Workforce hours'!$C$8:$AD$30,BO$7,FALSE)=0,0,(AM48/(VLOOKUP($Q48,'Workforce hours'!$C$8:$AD$30,BO$7,FALSE))))))</f>
        <v>0</v>
      </c>
      <c r="BP48" s="288">
        <f>IF($Q48="n/a",(IF('Workforce hours'!P$30=0,0,(AN48/'Workforce hours'!P$30))),(IF(VLOOKUP($Q48,'Workforce hours'!$C$8:$AD$30,BP$7,FALSE)=0,0,(AN48/(VLOOKUP($Q48,'Workforce hours'!$C$8:$AD$30,BP$7,FALSE))))))</f>
        <v>0</v>
      </c>
      <c r="BQ48" s="288">
        <f>IF($Q48="n/a",(IF('Workforce hours'!Q$30=0,0,(AO48/'Workforce hours'!Q$30))),(IF(VLOOKUP($Q48,'Workforce hours'!$C$8:$AD$30,BQ$7,FALSE)=0,0,(AO48/(VLOOKUP($Q48,'Workforce hours'!$C$8:$AD$30,BQ$7,FALSE))))))</f>
        <v>0</v>
      </c>
      <c r="BR48" s="288">
        <f>IF($Q48="n/a",(IF('Workforce hours'!R$30=0,0,(AP48/'Workforce hours'!R$30))),(IF(VLOOKUP($Q48,'Workforce hours'!$C$8:$AD$30,BR$7,FALSE)=0,0,(AP48/(VLOOKUP($Q48,'Workforce hours'!$C$8:$AD$30,BR$7,FALSE))))))</f>
        <v>0</v>
      </c>
      <c r="BS48" s="288">
        <f>IF($Q48="n/a",(IF('Workforce hours'!S$30=0,0,(AQ48/'Workforce hours'!S$30))),(IF(VLOOKUP($Q48,'Workforce hours'!$C$8:$AD$30,BS$7,FALSE)=0,0,(AQ48/(VLOOKUP($Q48,'Workforce hours'!$C$8:$AD$30,BS$7,FALSE))))))</f>
        <v>0</v>
      </c>
      <c r="BT48" s="288">
        <f>IF($Q48="n/a",(IF('Workforce hours'!T$30=0,0,(AR48/'Workforce hours'!T$30))),(IF(VLOOKUP($Q48,'Workforce hours'!$C$8:$AD$30,BT$7,FALSE)=0,0,(AR48/(VLOOKUP($Q48,'Workforce hours'!$C$8:$AD$30,BT$7,FALSE))))))</f>
        <v>0</v>
      </c>
      <c r="BU48" s="288">
        <f>IF($Q48="n/a",(IF('Workforce hours'!U$30=0,0,(AS48/'Workforce hours'!U$30))),(IF(VLOOKUP($Q48,'Workforce hours'!$C$8:$AD$30,BU$7,FALSE)=0,0,(AS48/(VLOOKUP($Q48,'Workforce hours'!$C$8:$AD$30,BU$7,FALSE))))))</f>
        <v>0</v>
      </c>
      <c r="BV48" s="288">
        <f>IF($Q48="n/a",(IF('Workforce hours'!V$30=0,0,(AT48/'Workforce hours'!V$30))),(IF(VLOOKUP($Q48,'Workforce hours'!$C$8:$AD$30,BV$7,FALSE)=0,0,(AT48/(VLOOKUP($Q48,'Workforce hours'!$C$8:$AD$30,BV$7,FALSE))))))</f>
        <v>0</v>
      </c>
      <c r="BW48" s="288">
        <f>IF($Q48="n/a",(IF('Workforce hours'!W$30=0,0,(AU48/'Workforce hours'!W$30))),(IF(VLOOKUP($Q48,'Workforce hours'!$C$8:$AD$30,BW$7,FALSE)=0,0,(AU48/(VLOOKUP($Q48,'Workforce hours'!$C$8:$AD$30,BW$7,FALSE))))))</f>
        <v>0</v>
      </c>
      <c r="BX48" s="288">
        <f>IF($Q48="n/a",(IF('Workforce hours'!X$30=0,0,(AV48/'Workforce hours'!X$30))),(IF(VLOOKUP($Q48,'Workforce hours'!$C$8:$AD$30,BX$7,FALSE)=0,0,(AV48/(VLOOKUP($Q48,'Workforce hours'!$C$8:$AD$30,BX$7,FALSE))))))</f>
        <v>0</v>
      </c>
      <c r="BY48" s="288">
        <f>IF($Q48="n/a",(IF('Workforce hours'!Y$30=0,0,(AW48/'Workforce hours'!Y$30))),(IF(VLOOKUP($Q48,'Workforce hours'!$C$8:$AD$30,BY$7,FALSE)=0,0,(AW48/(VLOOKUP($Q48,'Workforce hours'!$C$8:$AD$30,BY$7,FALSE))))))</f>
        <v>0</v>
      </c>
      <c r="BZ48" s="288">
        <f>IF($Q48="n/a",(IF('Workforce hours'!Z$30=0,0,(AX48/'Workforce hours'!Z$30))),(IF(VLOOKUP($Q48,'Workforce hours'!$C$8:$AD$30,BZ$7,FALSE)=0,0,(AX48/(VLOOKUP($Q48,'Workforce hours'!$C$8:$AD$30,BZ$7,FALSE))))))</f>
        <v>0</v>
      </c>
      <c r="CA48" s="288">
        <f>IF($Q48="n/a",(IF('Workforce hours'!AA$30=0,0,(AY48/'Workforce hours'!AA$30))),(IF(VLOOKUP($Q48,'Workforce hours'!$C$8:$AD$30,CA$7,FALSE)=0,0,(AY48/(VLOOKUP($Q48,'Workforce hours'!$C$8:$AD$30,CA$7,FALSE))))))</f>
        <v>0</v>
      </c>
      <c r="CB48" s="288">
        <f>IF($Q48="n/a",(IF('Workforce hours'!AB$30=0,0,(AZ48/'Workforce hours'!AB$30))),(IF(VLOOKUP($Q48,'Workforce hours'!$C$8:$AD$30,CB$7,FALSE)=0,0,(AZ48/(VLOOKUP($Q48,'Workforce hours'!$C$8:$AD$30,CB$7,FALSE))))))</f>
        <v>0</v>
      </c>
      <c r="CC48" s="288">
        <f>IF($Q48="n/a",(IF('Workforce hours'!AC$30=0,0,(BA48/'Workforce hours'!AC$30))),(IF(VLOOKUP($Q48,'Workforce hours'!$C$8:$AD$30,CC$7,FALSE)=0,0,(BA48/(VLOOKUP($Q48,'Workforce hours'!$C$8:$AD$30,CC$7,FALSE))))))</f>
        <v>0</v>
      </c>
      <c r="CD48" s="288">
        <f>IF($Q48="n/a",(IF('Workforce hours'!AD$30=0,0,(BB48/'Workforce hours'!AD$30))),(IF(VLOOKUP($Q48,'Workforce hours'!$C$8:$AD$30,CD$7,FALSE)=0,0,(BB48/(VLOOKUP($Q48,'Workforce hours'!$C$8:$AD$30,CD$7,FALSE))))))</f>
        <v>0</v>
      </c>
      <c r="CE48" s="289">
        <f t="shared" si="10"/>
        <v>0</v>
      </c>
      <c r="CF48" s="290">
        <f>BD48*'Workforce costs'!B$9*(1+'Workforce costs'!B$10)*(1+'Workforce costs'!B$11)</f>
        <v>0</v>
      </c>
      <c r="CG48" s="290">
        <f>BE48*'Workforce costs'!C$9*(1+'Workforce costs'!C$10)*(1+'Workforce costs'!C$11)</f>
        <v>0</v>
      </c>
      <c r="CH48" s="290">
        <f>BF48*'Workforce costs'!D$9*(1+'Workforce costs'!D$10)*(1+'Workforce costs'!D$11)</f>
        <v>0</v>
      </c>
      <c r="CI48" s="290">
        <f>BG48*'Workforce costs'!E$9*(1+'Workforce costs'!E$10)*(1+'Workforce costs'!E$11)</f>
        <v>0</v>
      </c>
      <c r="CJ48" s="290">
        <f>BH48*'Workforce costs'!F$9*(1+'Workforce costs'!F$10)*(1+'Workforce costs'!F$11)</f>
        <v>0</v>
      </c>
      <c r="CK48" s="290">
        <f>BI48*'Workforce costs'!G$9*(1+'Workforce costs'!G$10)*(1+'Workforce costs'!G$11)</f>
        <v>0</v>
      </c>
      <c r="CL48" s="290">
        <f>BJ48*'Workforce costs'!H$9*(1+'Workforce costs'!H$10)*(1+'Workforce costs'!H$11)</f>
        <v>0</v>
      </c>
      <c r="CM48" s="290">
        <f>BK48*'Workforce costs'!I$9*(1+'Workforce costs'!I$10)*(1+'Workforce costs'!I$11)</f>
        <v>0</v>
      </c>
      <c r="CN48" s="290">
        <f>BL48*'Workforce costs'!J$9*(1+'Workforce costs'!J$10)*(1+'Workforce costs'!J$11)</f>
        <v>0</v>
      </c>
      <c r="CO48" s="290">
        <f>BM48*'Workforce costs'!K$9*(1+'Workforce costs'!K$10)*(1+'Workforce costs'!K$11)</f>
        <v>0</v>
      </c>
      <c r="CP48" s="290">
        <f>BN48*'Workforce costs'!L$9*(1+'Workforce costs'!L$10)*(1+'Workforce costs'!L$11)</f>
        <v>0</v>
      </c>
      <c r="CQ48" s="290">
        <f>BO48*'Workforce costs'!M$9*(1+'Workforce costs'!M$10)*(1+'Workforce costs'!M$11)</f>
        <v>0</v>
      </c>
      <c r="CR48" s="290">
        <f>BP48*'Workforce costs'!N$9*(1+'Workforce costs'!N$10)*(1+'Workforce costs'!N$11)</f>
        <v>0</v>
      </c>
      <c r="CS48" s="290">
        <f>BQ48*'Workforce costs'!O$9*(1+'Workforce costs'!O$10)*(1+'Workforce costs'!O$11)</f>
        <v>0</v>
      </c>
      <c r="CT48" s="290">
        <f>BR48*'Workforce costs'!P$9*(1+'Workforce costs'!P$10)*(1+'Workforce costs'!P$11)</f>
        <v>0</v>
      </c>
      <c r="CU48" s="290">
        <f>BS48*'Workforce costs'!Q$9*(1+'Workforce costs'!Q$10)*(1+'Workforce costs'!Q$11)</f>
        <v>0</v>
      </c>
      <c r="CV48" s="290">
        <f>BT48*'Workforce costs'!R$9*(1+'Workforce costs'!R$10)*(1+'Workforce costs'!R$11)</f>
        <v>0</v>
      </c>
      <c r="CW48" s="290">
        <f>BU48*'Workforce costs'!S$9*(1+'Workforce costs'!S$10)*(1+'Workforce costs'!S$11)</f>
        <v>0</v>
      </c>
      <c r="CX48" s="290">
        <f>BV48*'Workforce costs'!T$9*(1+'Workforce costs'!T$10)*(1+'Workforce costs'!T$11)</f>
        <v>0</v>
      </c>
      <c r="CY48" s="290">
        <f>BW48*'Workforce costs'!U$9*(1+'Workforce costs'!U$10)*(1+'Workforce costs'!U$11)</f>
        <v>0</v>
      </c>
      <c r="CZ48" s="290">
        <f>BX48*'Workforce costs'!V$9*(1+'Workforce costs'!V$10)*(1+'Workforce costs'!V$11)</f>
        <v>0</v>
      </c>
      <c r="DA48" s="290">
        <f>BY48*'Workforce costs'!W$9*(1+'Workforce costs'!W$10)*(1+'Workforce costs'!W$11)</f>
        <v>0</v>
      </c>
      <c r="DB48" s="290">
        <f>BZ48*'Workforce costs'!X$9*(1+'Workforce costs'!X$10)*(1+'Workforce costs'!X$11)</f>
        <v>0</v>
      </c>
      <c r="DC48" s="290">
        <f>CA48*'Workforce costs'!Y$9*(1+'Workforce costs'!Y$10)*(1+'Workforce costs'!Y$11)</f>
        <v>0</v>
      </c>
      <c r="DD48" s="290">
        <f>CB48*'Workforce costs'!Z$9*(1+'Workforce costs'!Z$10)*(1+'Workforce costs'!Z$11)</f>
        <v>0</v>
      </c>
      <c r="DE48" s="290">
        <f>CC48*'Workforce costs'!AA$9*(1+'Workforce costs'!AA$10)*(1+'Workforce costs'!AA$11)</f>
        <v>0</v>
      </c>
      <c r="DF48" s="290">
        <f>CD48*'Workforce costs'!AB$9*(1+'Workforce costs'!AB$10)*(1+'Workforce costs'!AB$11)</f>
        <v>0</v>
      </c>
    </row>
    <row r="49" spans="1:110" x14ac:dyDescent="0.3">
      <c r="A49" s="2" t="str">
        <f>Outputs!$A$4</f>
        <v>Australia</v>
      </c>
      <c r="B49" s="2" t="str">
        <f t="shared" si="3"/>
        <v>Australia 25to64</v>
      </c>
      <c r="C49" s="30">
        <f>VLOOKUP($B49,Populations!$D$15:$H$1920,3,FALSE)</f>
        <v>13966174</v>
      </c>
      <c r="D49" s="255">
        <f>IF(OR($H49="General pop",$H49="Schools",$H49="Workplace",$H49="Skills Training",$H49="Digital Supports"),1,VLOOKUP($B49,Populations!$D$15:$H$1920,5,FALSE))</f>
        <v>1</v>
      </c>
      <c r="E49" s="88">
        <f>VLOOKUP(I49,Epidemiology!$C$10:$H$47,6,FALSE)</f>
        <v>20000</v>
      </c>
      <c r="F49" s="102">
        <f>'Care profiles'!R50</f>
        <v>1</v>
      </c>
      <c r="G49" s="15" t="str">
        <f>'Care profiles'!A50</f>
        <v>25to64</v>
      </c>
      <c r="H49" s="15" t="str">
        <f>'Care profiles'!B50</f>
        <v>Selective</v>
      </c>
      <c r="I49" s="15" t="str">
        <f>'Care profiles'!C50</f>
        <v>Selective_25-64yrs</v>
      </c>
      <c r="J49" s="15" t="str">
        <f>'Care profiles'!D50</f>
        <v>Care profile</v>
      </c>
      <c r="K49" s="15" t="str">
        <f>'Care profiles'!E50</f>
        <v>Identifying Distress</v>
      </c>
      <c r="L49" s="104">
        <f>'Care profiles'!F50</f>
        <v>1</v>
      </c>
      <c r="M49" s="15" t="str">
        <f>'Care profiles'!G50</f>
        <v>n/a</v>
      </c>
      <c r="N49" s="15" t="str">
        <f>'Care profiles'!H50</f>
        <v>n/a</v>
      </c>
      <c r="O49" s="15" t="str">
        <f>'Care profiles'!I50</f>
        <v>n/a</v>
      </c>
      <c r="P49" s="15" t="str">
        <f>'Care profiles'!J50</f>
        <v>n/a</v>
      </c>
      <c r="Q49" s="15" t="str">
        <f>'Care profiles'!K50</f>
        <v>n/a</v>
      </c>
      <c r="R49" s="15" t="str">
        <f>'Care profiles'!M50</f>
        <v>Y</v>
      </c>
      <c r="S49" s="15" t="str">
        <f>'Care profiles'!O50</f>
        <v>Y</v>
      </c>
      <c r="T49" s="15" t="str">
        <f>'Care profiles'!Q50</f>
        <v>N</v>
      </c>
      <c r="U49" s="30">
        <f t="shared" si="4"/>
        <v>2793234.8</v>
      </c>
      <c r="V49" s="30">
        <f t="shared" si="5"/>
        <v>2793234.8</v>
      </c>
      <c r="W49" s="30">
        <f>IF(M49="n/a",0,IF(O49="days",V49*M49*(1+(VLOOKUP(K49,'Bed parameters'!$A$9:$G$12,7,FALSE))),V49*M49))</f>
        <v>0</v>
      </c>
      <c r="X49" s="30">
        <f t="shared" si="6"/>
        <v>0</v>
      </c>
      <c r="Y49" s="30">
        <f t="shared" si="7"/>
        <v>0</v>
      </c>
      <c r="Z49" s="113">
        <f>_xlfn.IFNA(Y49/((VLOOKUP(K49,'Bed parameters'!$A$9:$G$12,3,FALSE))*(VLOOKUP(K49,'Bed parameters'!$A$9:$G$12,5,FALSE))),0)</f>
        <v>0</v>
      </c>
      <c r="AA49" s="30">
        <f t="shared" si="8"/>
        <v>0</v>
      </c>
      <c r="AB49" s="30">
        <f>_xlfn.IFNA(IF($O49="days",$Y49*(VLOOKUP($K49,'Bed parameters'!$A$9:$I$12,9,FALSE))*$F49*(VLOOKUP($Q49,'Workforce distribution'!$C$8:$AD$30,AB$7,FALSE)),IF($Q49="n/a",(IF($P49=AB$6,$X49*$F49,0)),$X49*$F49*(VLOOKUP($Q49,'Workforce distribution'!$C$8:$AD$30,AB$7,FALSE)))),0)</f>
        <v>0</v>
      </c>
      <c r="AC49" s="30">
        <f>_xlfn.IFNA(IF($O49="days",$Y49*(VLOOKUP($K49,'Bed parameters'!$A$9:$I$12,9,FALSE))*$F49*(VLOOKUP($Q49,'Workforce distribution'!$C$8:$AD$30,AC$7,FALSE)),IF($Q49="n/a",(IF($P49=AC$6,$X49*$F49,0)),$X49*$F49*(VLOOKUP($Q49,'Workforce distribution'!$C$8:$AD$30,AC$7,FALSE)))),0)</f>
        <v>0</v>
      </c>
      <c r="AD49" s="30">
        <f>_xlfn.IFNA(IF($O49="days",$Y49*(VLOOKUP($K49,'Bed parameters'!$A$9:$I$12,9,FALSE))*$F49*(VLOOKUP($Q49,'Workforce distribution'!$C$8:$AD$30,AD$7,FALSE)),IF($Q49="n/a",(IF($P49=AD$6,$X49*$F49,0)),$X49*$F49*(VLOOKUP($Q49,'Workforce distribution'!$C$8:$AD$30,AD$7,FALSE)))),0)</f>
        <v>0</v>
      </c>
      <c r="AE49" s="30">
        <f>_xlfn.IFNA(IF($O49="days",$Y49*(VLOOKUP($K49,'Bed parameters'!$A$9:$I$12,9,FALSE))*$F49*(VLOOKUP($Q49,'Workforce distribution'!$C$8:$AD$30,AE$7,FALSE)),IF($Q49="n/a",(IF($P49=AE$6,$X49*$F49,0)),$X49*$F49*(VLOOKUP($Q49,'Workforce distribution'!$C$8:$AD$30,AE$7,FALSE)))),0)</f>
        <v>0</v>
      </c>
      <c r="AF49" s="30">
        <f>_xlfn.IFNA(IF($O49="days",$Y49*(VLOOKUP($K49,'Bed parameters'!$A$9:$I$12,9,FALSE))*$F49*(VLOOKUP($Q49,'Workforce distribution'!$C$8:$AD$30,AF$7,FALSE)),IF($Q49="n/a",(IF($P49=AF$6,$X49*$F49,0)),$X49*$F49*(VLOOKUP($Q49,'Workforce distribution'!$C$8:$AD$30,AF$7,FALSE)))),0)</f>
        <v>0</v>
      </c>
      <c r="AG49" s="30">
        <f>_xlfn.IFNA(IF($O49="days",$Y49*(VLOOKUP($K49,'Bed parameters'!$A$9:$I$12,9,FALSE))*$F49*(VLOOKUP($Q49,'Workforce distribution'!$C$8:$AD$30,AG$7,FALSE)),IF($Q49="n/a",(IF($P49=AG$6,$X49*$F49,0)),$X49*$F49*(VLOOKUP($Q49,'Workforce distribution'!$C$8:$AD$30,AG$7,FALSE)))),0)</f>
        <v>0</v>
      </c>
      <c r="AH49" s="30">
        <f>_xlfn.IFNA(IF($O49="days",$Y49*(VLOOKUP($K49,'Bed parameters'!$A$9:$I$12,9,FALSE))*$F49*(VLOOKUP($Q49,'Workforce distribution'!$C$8:$AD$30,AH$7,FALSE)),IF($Q49="n/a",(IF($P49=AH$6,$X49*$F49,0)),$X49*$F49*(VLOOKUP($Q49,'Workforce distribution'!$C$8:$AD$30,AH$7,FALSE)))),0)</f>
        <v>0</v>
      </c>
      <c r="AI49" s="30">
        <f>_xlfn.IFNA(IF($O49="days",$Y49*(VLOOKUP($K49,'Bed parameters'!$A$9:$I$12,9,FALSE))*$F49*(VLOOKUP($Q49,'Workforce distribution'!$C$8:$AD$30,AI$7,FALSE)),IF($Q49="n/a",(IF($P49=AI$6,$X49*$F49,0)),$X49*$F49*(VLOOKUP($Q49,'Workforce distribution'!$C$8:$AD$30,AI$7,FALSE)))),0)</f>
        <v>0</v>
      </c>
      <c r="AJ49" s="30">
        <f>_xlfn.IFNA(IF($O49="days",$Y49*(VLOOKUP($K49,'Bed parameters'!$A$9:$I$12,9,FALSE))*$F49*(VLOOKUP($Q49,'Workforce distribution'!$C$8:$AD$30,AJ$7,FALSE)),IF($Q49="n/a",(IF($P49=AJ$6,$X49*$F49,0)),$X49*$F49*(VLOOKUP($Q49,'Workforce distribution'!$C$8:$AD$30,AJ$7,FALSE)))),0)</f>
        <v>0</v>
      </c>
      <c r="AK49" s="30">
        <f>_xlfn.IFNA(IF($O49="days",$Y49*(VLOOKUP($K49,'Bed parameters'!$A$9:$I$12,9,FALSE))*$F49*(VLOOKUP($Q49,'Workforce distribution'!$C$8:$AD$30,AK$7,FALSE)),IF($Q49="n/a",(IF($P49=AK$6,$X49*$F49,0)),$X49*$F49*(VLOOKUP($Q49,'Workforce distribution'!$C$8:$AD$30,AK$7,FALSE)))),0)</f>
        <v>0</v>
      </c>
      <c r="AL49" s="30">
        <f>_xlfn.IFNA(IF($O49="days",$Y49*(VLOOKUP($K49,'Bed parameters'!$A$9:$I$12,9,FALSE))*$F49*(VLOOKUP($Q49,'Workforce distribution'!$C$8:$AD$30,AL$7,FALSE)),IF($Q49="n/a",(IF($P49=AL$6,$X49*$F49,0)),$X49*$F49*(VLOOKUP($Q49,'Workforce distribution'!$C$8:$AD$30,AL$7,FALSE)))),0)</f>
        <v>0</v>
      </c>
      <c r="AM49" s="30">
        <f>_xlfn.IFNA(IF($O49="days",$Y49*(VLOOKUP($K49,'Bed parameters'!$A$9:$I$12,9,FALSE))*$F49*(VLOOKUP($Q49,'Workforce distribution'!$C$8:$AD$30,AM$7,FALSE)),IF($Q49="n/a",(IF($P49=AM$6,$X49*$F49,0)),$X49*$F49*(VLOOKUP($Q49,'Workforce distribution'!$C$8:$AD$30,AM$7,FALSE)))),0)</f>
        <v>0</v>
      </c>
      <c r="AN49" s="30">
        <f>_xlfn.IFNA(IF($O49="days",$Y49*(VLOOKUP($K49,'Bed parameters'!$A$9:$I$12,9,FALSE))*$F49*(VLOOKUP($Q49,'Workforce distribution'!$C$8:$AD$30,AN$7,FALSE)),IF($Q49="n/a",(IF($P49=AN$6,$X49*$F49,0)),$X49*$F49*(VLOOKUP($Q49,'Workforce distribution'!$C$8:$AD$30,AN$7,FALSE)))),0)</f>
        <v>0</v>
      </c>
      <c r="AO49" s="30">
        <f>_xlfn.IFNA(IF($O49="days",$Y49*(VLOOKUP($K49,'Bed parameters'!$A$9:$I$12,9,FALSE))*$F49*(VLOOKUP($Q49,'Workforce distribution'!$C$8:$AD$30,AO$7,FALSE)),IF($Q49="n/a",(IF($P49=AO$6,$X49*$F49,0)),$X49*$F49*(VLOOKUP($Q49,'Workforce distribution'!$C$8:$AD$30,AO$7,FALSE)))),0)</f>
        <v>0</v>
      </c>
      <c r="AP49" s="30">
        <f>_xlfn.IFNA(IF($O49="days",$Y49*(VLOOKUP($K49,'Bed parameters'!$A$9:$I$12,9,FALSE))*$F49*(VLOOKUP($Q49,'Workforce distribution'!$C$8:$AD$30,AP$7,FALSE)),IF($Q49="n/a",(IF($P49=AP$6,$X49*$F49,0)),$X49*$F49*(VLOOKUP($Q49,'Workforce distribution'!$C$8:$AD$30,AP$7,FALSE)))),0)</f>
        <v>0</v>
      </c>
      <c r="AQ49" s="30">
        <f>_xlfn.IFNA(IF($O49="days",$Y49*(VLOOKUP($K49,'Bed parameters'!$A$9:$I$12,9,FALSE))*$F49*(VLOOKUP($Q49,'Workforce distribution'!$C$8:$AD$30,AQ$7,FALSE)),IF($Q49="n/a",(IF($P49=AQ$6,$X49*$F49,0)),$X49*$F49*(VLOOKUP($Q49,'Workforce distribution'!$C$8:$AD$30,AQ$7,FALSE)))),0)</f>
        <v>0</v>
      </c>
      <c r="AR49" s="30">
        <f>_xlfn.IFNA(IF($O49="days",$Y49*(VLOOKUP($K49,'Bed parameters'!$A$9:$I$12,9,FALSE))*$F49*(VLOOKUP($Q49,'Workforce distribution'!$C$8:$AD$30,AR$7,FALSE)),IF($Q49="n/a",(IF($P49=AR$6,$X49*$F49,0)),$X49*$F49*(VLOOKUP($Q49,'Workforce distribution'!$C$8:$AD$30,AR$7,FALSE)))),0)</f>
        <v>0</v>
      </c>
      <c r="AS49" s="30">
        <f>_xlfn.IFNA(IF($O49="days",$Y49*(VLOOKUP($K49,'Bed parameters'!$A$9:$I$12,9,FALSE))*$F49*(VLOOKUP($Q49,'Workforce distribution'!$C$8:$AD$30,AS$7,FALSE)),IF($Q49="n/a",(IF($P49=AS$6,$X49*$F49,0)),$X49*$F49*(VLOOKUP($Q49,'Workforce distribution'!$C$8:$AD$30,AS$7,FALSE)))),0)</f>
        <v>0</v>
      </c>
      <c r="AT49" s="30">
        <f>_xlfn.IFNA(IF($O49="days",$Y49*(VLOOKUP($K49,'Bed parameters'!$A$9:$I$12,9,FALSE))*$F49*(VLOOKUP($Q49,'Workforce distribution'!$C$8:$AD$30,AT$7,FALSE)),IF($Q49="n/a",(IF($P49=AT$6,$X49*$F49,0)),$X49*$F49*(VLOOKUP($Q49,'Workforce distribution'!$C$8:$AD$30,AT$7,FALSE)))),0)</f>
        <v>0</v>
      </c>
      <c r="AU49" s="30">
        <f>_xlfn.IFNA(IF($O49="days",$Y49*(VLOOKUP($K49,'Bed parameters'!$A$9:$I$12,9,FALSE))*$F49*(VLOOKUP($Q49,'Workforce distribution'!$C$8:$AD$30,AU$7,FALSE)),IF($Q49="n/a",(IF($P49=AU$6,$X49*$F49,0)),$X49*$F49*(VLOOKUP($Q49,'Workforce distribution'!$C$8:$AD$30,AU$7,FALSE)))),0)</f>
        <v>0</v>
      </c>
      <c r="AV49" s="30">
        <f>_xlfn.IFNA(IF($O49="days",$Y49*(VLOOKUP($K49,'Bed parameters'!$A$9:$I$12,9,FALSE))*$F49*(VLOOKUP($Q49,'Workforce distribution'!$C$8:$AD$30,AV$7,FALSE)),IF($Q49="n/a",(IF($P49=AV$6,$X49*$F49,0)),$X49*$F49*(VLOOKUP($Q49,'Workforce distribution'!$C$8:$AD$30,AV$7,FALSE)))),0)</f>
        <v>0</v>
      </c>
      <c r="AW49" s="30">
        <f>_xlfn.IFNA(IF($O49="days",$Y49*(VLOOKUP($K49,'Bed parameters'!$A$9:$I$12,9,FALSE))*$F49*(VLOOKUP($Q49,'Workforce distribution'!$C$8:$AD$30,AW$7,FALSE)),IF($Q49="n/a",(IF($P49=AW$6,$X49*$F49,0)),$X49*$F49*(VLOOKUP($Q49,'Workforce distribution'!$C$8:$AD$30,AW$7,FALSE)))),0)</f>
        <v>0</v>
      </c>
      <c r="AX49" s="30">
        <f>_xlfn.IFNA(IF($O49="days",$Y49*(VLOOKUP($K49,'Bed parameters'!$A$9:$I$12,9,FALSE))*$F49*(VLOOKUP($Q49,'Workforce distribution'!$C$8:$AD$30,AX$7,FALSE)),IF($Q49="n/a",(IF($P49=AX$6,$X49*$F49,0)),$X49*$F49*(VLOOKUP($Q49,'Workforce distribution'!$C$8:$AD$30,AX$7,FALSE)))),0)</f>
        <v>0</v>
      </c>
      <c r="AY49" s="30">
        <f>_xlfn.IFNA(IF($O49="days",$Y49*(VLOOKUP($K49,'Bed parameters'!$A$9:$I$12,9,FALSE))*$F49*(VLOOKUP($Q49,'Workforce distribution'!$C$8:$AD$30,AY$7,FALSE)),IF($Q49="n/a",(IF($P49=AY$6,$X49*$F49,0)),$X49*$F49*(VLOOKUP($Q49,'Workforce distribution'!$C$8:$AD$30,AY$7,FALSE)))),0)</f>
        <v>0</v>
      </c>
      <c r="AZ49" s="30">
        <f>_xlfn.IFNA(IF($O49="days",$Y49*(VLOOKUP($K49,'Bed parameters'!$A$9:$I$12,9,FALSE))*$F49*(VLOOKUP($Q49,'Workforce distribution'!$C$8:$AD$30,AZ$7,FALSE)),IF($Q49="n/a",(IF($P49=AZ$6,$X49*$F49,0)),$X49*$F49*(VLOOKUP($Q49,'Workforce distribution'!$C$8:$AD$30,AZ$7,FALSE)))),0)</f>
        <v>0</v>
      </c>
      <c r="BA49" s="30">
        <f>_xlfn.IFNA(IF($O49="days",$Y49*(VLOOKUP($K49,'Bed parameters'!$A$9:$I$12,9,FALSE))*$F49*(VLOOKUP($Q49,'Workforce distribution'!$C$8:$AD$30,BA$7,FALSE)),IF($Q49="n/a",(IF($P49=BA$6,$X49*$F49,0)),$X49*$F49*(VLOOKUP($Q49,'Workforce distribution'!$C$8:$AD$30,BA$7,FALSE)))),0)</f>
        <v>0</v>
      </c>
      <c r="BB49" s="30">
        <f>_xlfn.IFNA(IF($O49="days",$Y49*(VLOOKUP($K49,'Bed parameters'!$A$9:$I$12,9,FALSE))*$F49*(VLOOKUP($Q49,'Workforce distribution'!$C$8:$AD$30,BB$7,FALSE)),IF($Q49="n/a",(IF($P49=BB$6,$X49*$F49,0)),$X49*$F49*(VLOOKUP($Q49,'Workforce distribution'!$C$8:$AD$30,BB$7,FALSE)))),0)</f>
        <v>0</v>
      </c>
      <c r="BC49" s="149">
        <f t="shared" si="9"/>
        <v>0</v>
      </c>
      <c r="BD49" s="288">
        <f>IF($Q49="n/a",(IF('Workforce hours'!D$30=0,0,(AB49/'Workforce hours'!D$30))),(IF(VLOOKUP($Q49,'Workforce hours'!$C$8:$AD$30,BD$7,FALSE)=0,0,(AB49/(VLOOKUP($Q49,'Workforce hours'!$C$8:$AD$30,BD$7,FALSE))))))</f>
        <v>0</v>
      </c>
      <c r="BE49" s="288">
        <f>IF($Q49="n/a",(IF('Workforce hours'!E$30=0,0,(AC49/'Workforce hours'!E$30))),(IF(VLOOKUP($Q49,'Workforce hours'!$C$8:$AD$30,BE$7,FALSE)=0,0,(AC49/(VLOOKUP($Q49,'Workforce hours'!$C$8:$AD$30,BE$7,FALSE))))))</f>
        <v>0</v>
      </c>
      <c r="BF49" s="288">
        <f>IF($Q49="n/a",(IF('Workforce hours'!F$30=0,0,(AD49/'Workforce hours'!F$30))),(IF(VLOOKUP($Q49,'Workforce hours'!$C$8:$AD$30,BF$7,FALSE)=0,0,(AD49/(VLOOKUP($Q49,'Workforce hours'!$C$8:$AD$30,BF$7,FALSE))))))</f>
        <v>0</v>
      </c>
      <c r="BG49" s="288">
        <f>IF($Q49="n/a",(IF('Workforce hours'!G$30=0,0,(AE49/'Workforce hours'!G$30))),(IF(VLOOKUP($Q49,'Workforce hours'!$C$8:$AD$30,BG$7,FALSE)=0,0,(AE49/(VLOOKUP($Q49,'Workforce hours'!$C$8:$AD$30,BG$7,FALSE))))))</f>
        <v>0</v>
      </c>
      <c r="BH49" s="288">
        <f>IF($Q49="n/a",(IF('Workforce hours'!H$30=0,0,(AF49/'Workforce hours'!H$30))),(IF(VLOOKUP($Q49,'Workforce hours'!$C$8:$AD$30,BH$7,FALSE)=0,0,(AF49/(VLOOKUP($Q49,'Workforce hours'!$C$8:$AD$30,BH$7,FALSE))))))</f>
        <v>0</v>
      </c>
      <c r="BI49" s="288">
        <f>IF($Q49="n/a",(IF('Workforce hours'!I$30=0,0,(AG49/'Workforce hours'!I$30))),(IF(VLOOKUP($Q49,'Workforce hours'!$C$8:$AD$30,BI$7,FALSE)=0,0,(AG49/(VLOOKUP($Q49,'Workforce hours'!$C$8:$AD$30,BI$7,FALSE))))))</f>
        <v>0</v>
      </c>
      <c r="BJ49" s="288">
        <f>IF($Q49="n/a",(IF('Workforce hours'!J$30=0,0,(AH49/'Workforce hours'!J$30))),(IF(VLOOKUP($Q49,'Workforce hours'!$C$8:$AD$30,BJ$7,FALSE)=0,0,(AH49/(VLOOKUP($Q49,'Workforce hours'!$C$8:$AD$30,BJ$7,FALSE))))))</f>
        <v>0</v>
      </c>
      <c r="BK49" s="288">
        <f>IF($Q49="n/a",(IF('Workforce hours'!K$30=0,0,(AI49/'Workforce hours'!K$30))),(IF(VLOOKUP($Q49,'Workforce hours'!$C$8:$AD$30,BK$7,FALSE)=0,0,(AI49/(VLOOKUP($Q49,'Workforce hours'!$C$8:$AD$30,BK$7,FALSE))))))</f>
        <v>0</v>
      </c>
      <c r="BL49" s="288">
        <f>IF($Q49="n/a",(IF('Workforce hours'!L$30=0,0,(AJ49/'Workforce hours'!L$30))),(IF(VLOOKUP($Q49,'Workforce hours'!$C$8:$AD$30,BL$7,FALSE)=0,0,(AJ49/(VLOOKUP($Q49,'Workforce hours'!$C$8:$AD$30,BL$7,FALSE))))))</f>
        <v>0</v>
      </c>
      <c r="BM49" s="288">
        <f>IF($Q49="n/a",(IF('Workforce hours'!M$30=0,0,(AK49/'Workforce hours'!M$30))),(IF(VLOOKUP($Q49,'Workforce hours'!$C$8:$AD$30,BM$7,FALSE)=0,0,(AK49/(VLOOKUP($Q49,'Workforce hours'!$C$8:$AD$30,BM$7,FALSE))))))</f>
        <v>0</v>
      </c>
      <c r="BN49" s="288">
        <f>IF($Q49="n/a",(IF('Workforce hours'!N$30=0,0,(AL49/'Workforce hours'!N$30))),(IF(VLOOKUP($Q49,'Workforce hours'!$C$8:$AD$30,BN$7,FALSE)=0,0,(AL49/(VLOOKUP($Q49,'Workforce hours'!$C$8:$AD$30,BN$7,FALSE))))))</f>
        <v>0</v>
      </c>
      <c r="BO49" s="288">
        <f>IF($Q49="n/a",(IF('Workforce hours'!O$30=0,0,(AM49/'Workforce hours'!O$30))),(IF(VLOOKUP($Q49,'Workforce hours'!$C$8:$AD$30,BO$7,FALSE)=0,0,(AM49/(VLOOKUP($Q49,'Workforce hours'!$C$8:$AD$30,BO$7,FALSE))))))</f>
        <v>0</v>
      </c>
      <c r="BP49" s="288">
        <f>IF($Q49="n/a",(IF('Workforce hours'!P$30=0,0,(AN49/'Workforce hours'!P$30))),(IF(VLOOKUP($Q49,'Workforce hours'!$C$8:$AD$30,BP$7,FALSE)=0,0,(AN49/(VLOOKUP($Q49,'Workforce hours'!$C$8:$AD$30,BP$7,FALSE))))))</f>
        <v>0</v>
      </c>
      <c r="BQ49" s="288">
        <f>IF($Q49="n/a",(IF('Workforce hours'!Q$30=0,0,(AO49/'Workforce hours'!Q$30))),(IF(VLOOKUP($Q49,'Workforce hours'!$C$8:$AD$30,BQ$7,FALSE)=0,0,(AO49/(VLOOKUP($Q49,'Workforce hours'!$C$8:$AD$30,BQ$7,FALSE))))))</f>
        <v>0</v>
      </c>
      <c r="BR49" s="288">
        <f>IF($Q49="n/a",(IF('Workforce hours'!R$30=0,0,(AP49/'Workforce hours'!R$30))),(IF(VLOOKUP($Q49,'Workforce hours'!$C$8:$AD$30,BR$7,FALSE)=0,0,(AP49/(VLOOKUP($Q49,'Workforce hours'!$C$8:$AD$30,BR$7,FALSE))))))</f>
        <v>0</v>
      </c>
      <c r="BS49" s="288">
        <f>IF($Q49="n/a",(IF('Workforce hours'!S$30=0,0,(AQ49/'Workforce hours'!S$30))),(IF(VLOOKUP($Q49,'Workforce hours'!$C$8:$AD$30,BS$7,FALSE)=0,0,(AQ49/(VLOOKUP($Q49,'Workforce hours'!$C$8:$AD$30,BS$7,FALSE))))))</f>
        <v>0</v>
      </c>
      <c r="BT49" s="288">
        <f>IF($Q49="n/a",(IF('Workforce hours'!T$30=0,0,(AR49/'Workforce hours'!T$30))),(IF(VLOOKUP($Q49,'Workforce hours'!$C$8:$AD$30,BT$7,FALSE)=0,0,(AR49/(VLOOKUP($Q49,'Workforce hours'!$C$8:$AD$30,BT$7,FALSE))))))</f>
        <v>0</v>
      </c>
      <c r="BU49" s="288">
        <f>IF($Q49="n/a",(IF('Workforce hours'!U$30=0,0,(AS49/'Workforce hours'!U$30))),(IF(VLOOKUP($Q49,'Workforce hours'!$C$8:$AD$30,BU$7,FALSE)=0,0,(AS49/(VLOOKUP($Q49,'Workforce hours'!$C$8:$AD$30,BU$7,FALSE))))))</f>
        <v>0</v>
      </c>
      <c r="BV49" s="288">
        <f>IF($Q49="n/a",(IF('Workforce hours'!V$30=0,0,(AT49/'Workforce hours'!V$30))),(IF(VLOOKUP($Q49,'Workforce hours'!$C$8:$AD$30,BV$7,FALSE)=0,0,(AT49/(VLOOKUP($Q49,'Workforce hours'!$C$8:$AD$30,BV$7,FALSE))))))</f>
        <v>0</v>
      </c>
      <c r="BW49" s="288">
        <f>IF($Q49="n/a",(IF('Workforce hours'!W$30=0,0,(AU49/'Workforce hours'!W$30))),(IF(VLOOKUP($Q49,'Workforce hours'!$C$8:$AD$30,BW$7,FALSE)=0,0,(AU49/(VLOOKUP($Q49,'Workforce hours'!$C$8:$AD$30,BW$7,FALSE))))))</f>
        <v>0</v>
      </c>
      <c r="BX49" s="288">
        <f>IF($Q49="n/a",(IF('Workforce hours'!X$30=0,0,(AV49/'Workforce hours'!X$30))),(IF(VLOOKUP($Q49,'Workforce hours'!$C$8:$AD$30,BX$7,FALSE)=0,0,(AV49/(VLOOKUP($Q49,'Workforce hours'!$C$8:$AD$30,BX$7,FALSE))))))</f>
        <v>0</v>
      </c>
      <c r="BY49" s="288">
        <f>IF($Q49="n/a",(IF('Workforce hours'!Y$30=0,0,(AW49/'Workforce hours'!Y$30))),(IF(VLOOKUP($Q49,'Workforce hours'!$C$8:$AD$30,BY$7,FALSE)=0,0,(AW49/(VLOOKUP($Q49,'Workforce hours'!$C$8:$AD$30,BY$7,FALSE))))))</f>
        <v>0</v>
      </c>
      <c r="BZ49" s="288">
        <f>IF($Q49="n/a",(IF('Workforce hours'!Z$30=0,0,(AX49/'Workforce hours'!Z$30))),(IF(VLOOKUP($Q49,'Workforce hours'!$C$8:$AD$30,BZ$7,FALSE)=0,0,(AX49/(VLOOKUP($Q49,'Workforce hours'!$C$8:$AD$30,BZ$7,FALSE))))))</f>
        <v>0</v>
      </c>
      <c r="CA49" s="288">
        <f>IF($Q49="n/a",(IF('Workforce hours'!AA$30=0,0,(AY49/'Workforce hours'!AA$30))),(IF(VLOOKUP($Q49,'Workforce hours'!$C$8:$AD$30,CA$7,FALSE)=0,0,(AY49/(VLOOKUP($Q49,'Workforce hours'!$C$8:$AD$30,CA$7,FALSE))))))</f>
        <v>0</v>
      </c>
      <c r="CB49" s="288">
        <f>IF($Q49="n/a",(IF('Workforce hours'!AB$30=0,0,(AZ49/'Workforce hours'!AB$30))),(IF(VLOOKUP($Q49,'Workforce hours'!$C$8:$AD$30,CB$7,FALSE)=0,0,(AZ49/(VLOOKUP($Q49,'Workforce hours'!$C$8:$AD$30,CB$7,FALSE))))))</f>
        <v>0</v>
      </c>
      <c r="CC49" s="288">
        <f>IF($Q49="n/a",(IF('Workforce hours'!AC$30=0,0,(BA49/'Workforce hours'!AC$30))),(IF(VLOOKUP($Q49,'Workforce hours'!$C$8:$AD$30,CC$7,FALSE)=0,0,(BA49/(VLOOKUP($Q49,'Workforce hours'!$C$8:$AD$30,CC$7,FALSE))))))</f>
        <v>0</v>
      </c>
      <c r="CD49" s="288">
        <f>IF($Q49="n/a",(IF('Workforce hours'!AD$30=0,0,(BB49/'Workforce hours'!AD$30))),(IF(VLOOKUP($Q49,'Workforce hours'!$C$8:$AD$30,CD$7,FALSE)=0,0,(BB49/(VLOOKUP($Q49,'Workforce hours'!$C$8:$AD$30,CD$7,FALSE))))))</f>
        <v>0</v>
      </c>
      <c r="CE49" s="289">
        <f t="shared" si="10"/>
        <v>0</v>
      </c>
      <c r="CF49" s="290">
        <f>BD49*'Workforce costs'!B$9*(1+'Workforce costs'!B$10)*(1+'Workforce costs'!B$11)</f>
        <v>0</v>
      </c>
      <c r="CG49" s="290">
        <f>BE49*'Workforce costs'!C$9*(1+'Workforce costs'!C$10)*(1+'Workforce costs'!C$11)</f>
        <v>0</v>
      </c>
      <c r="CH49" s="290">
        <f>BF49*'Workforce costs'!D$9*(1+'Workforce costs'!D$10)*(1+'Workforce costs'!D$11)</f>
        <v>0</v>
      </c>
      <c r="CI49" s="290">
        <f>BG49*'Workforce costs'!E$9*(1+'Workforce costs'!E$10)*(1+'Workforce costs'!E$11)</f>
        <v>0</v>
      </c>
      <c r="CJ49" s="290">
        <f>BH49*'Workforce costs'!F$9*(1+'Workforce costs'!F$10)*(1+'Workforce costs'!F$11)</f>
        <v>0</v>
      </c>
      <c r="CK49" s="290">
        <f>BI49*'Workforce costs'!G$9*(1+'Workforce costs'!G$10)*(1+'Workforce costs'!G$11)</f>
        <v>0</v>
      </c>
      <c r="CL49" s="290">
        <f>BJ49*'Workforce costs'!H$9*(1+'Workforce costs'!H$10)*(1+'Workforce costs'!H$11)</f>
        <v>0</v>
      </c>
      <c r="CM49" s="290">
        <f>BK49*'Workforce costs'!I$9*(1+'Workforce costs'!I$10)*(1+'Workforce costs'!I$11)</f>
        <v>0</v>
      </c>
      <c r="CN49" s="290">
        <f>BL49*'Workforce costs'!J$9*(1+'Workforce costs'!J$10)*(1+'Workforce costs'!J$11)</f>
        <v>0</v>
      </c>
      <c r="CO49" s="290">
        <f>BM49*'Workforce costs'!K$9*(1+'Workforce costs'!K$10)*(1+'Workforce costs'!K$11)</f>
        <v>0</v>
      </c>
      <c r="CP49" s="290">
        <f>BN49*'Workforce costs'!L$9*(1+'Workforce costs'!L$10)*(1+'Workforce costs'!L$11)</f>
        <v>0</v>
      </c>
      <c r="CQ49" s="290">
        <f>BO49*'Workforce costs'!M$9*(1+'Workforce costs'!M$10)*(1+'Workforce costs'!M$11)</f>
        <v>0</v>
      </c>
      <c r="CR49" s="290">
        <f>BP49*'Workforce costs'!N$9*(1+'Workforce costs'!N$10)*(1+'Workforce costs'!N$11)</f>
        <v>0</v>
      </c>
      <c r="CS49" s="290">
        <f>BQ49*'Workforce costs'!O$9*(1+'Workforce costs'!O$10)*(1+'Workforce costs'!O$11)</f>
        <v>0</v>
      </c>
      <c r="CT49" s="290">
        <f>BR49*'Workforce costs'!P$9*(1+'Workforce costs'!P$10)*(1+'Workforce costs'!P$11)</f>
        <v>0</v>
      </c>
      <c r="CU49" s="290">
        <f>BS49*'Workforce costs'!Q$9*(1+'Workforce costs'!Q$10)*(1+'Workforce costs'!Q$11)</f>
        <v>0</v>
      </c>
      <c r="CV49" s="290">
        <f>BT49*'Workforce costs'!R$9*(1+'Workforce costs'!R$10)*(1+'Workforce costs'!R$11)</f>
        <v>0</v>
      </c>
      <c r="CW49" s="290">
        <f>BU49*'Workforce costs'!S$9*(1+'Workforce costs'!S$10)*(1+'Workforce costs'!S$11)</f>
        <v>0</v>
      </c>
      <c r="CX49" s="290">
        <f>BV49*'Workforce costs'!T$9*(1+'Workforce costs'!T$10)*(1+'Workforce costs'!T$11)</f>
        <v>0</v>
      </c>
      <c r="CY49" s="290">
        <f>BW49*'Workforce costs'!U$9*(1+'Workforce costs'!U$10)*(1+'Workforce costs'!U$11)</f>
        <v>0</v>
      </c>
      <c r="CZ49" s="290">
        <f>BX49*'Workforce costs'!V$9*(1+'Workforce costs'!V$10)*(1+'Workforce costs'!V$11)</f>
        <v>0</v>
      </c>
      <c r="DA49" s="290">
        <f>BY49*'Workforce costs'!W$9*(1+'Workforce costs'!W$10)*(1+'Workforce costs'!W$11)</f>
        <v>0</v>
      </c>
      <c r="DB49" s="290">
        <f>BZ49*'Workforce costs'!X$9*(1+'Workforce costs'!X$10)*(1+'Workforce costs'!X$11)</f>
        <v>0</v>
      </c>
      <c r="DC49" s="290">
        <f>CA49*'Workforce costs'!Y$9*(1+'Workforce costs'!Y$10)*(1+'Workforce costs'!Y$11)</f>
        <v>0</v>
      </c>
      <c r="DD49" s="290">
        <f>CB49*'Workforce costs'!Z$9*(1+'Workforce costs'!Z$10)*(1+'Workforce costs'!Z$11)</f>
        <v>0</v>
      </c>
      <c r="DE49" s="290">
        <f>CC49*'Workforce costs'!AA$9*(1+'Workforce costs'!AA$10)*(1+'Workforce costs'!AA$11)</f>
        <v>0</v>
      </c>
      <c r="DF49" s="290">
        <f>CD49*'Workforce costs'!AB$9*(1+'Workforce costs'!AB$10)*(1+'Workforce costs'!AB$11)</f>
        <v>0</v>
      </c>
    </row>
    <row r="50" spans="1:110" x14ac:dyDescent="0.3">
      <c r="A50" s="2" t="str">
        <f>Outputs!$A$4</f>
        <v>Australia</v>
      </c>
      <c r="B50" s="2" t="str">
        <f t="shared" si="3"/>
        <v>Australia 25to64</v>
      </c>
      <c r="C50" s="30">
        <f>VLOOKUP($B50,Populations!$D$15:$H$1920,3,FALSE)</f>
        <v>13966174</v>
      </c>
      <c r="D50" s="255">
        <f>IF(OR($H50="General pop",$H50="Schools",$H50="Workplace",$H50="Skills Training",$H50="Digital Supports"),1,VLOOKUP($B50,Populations!$D$15:$H$1920,5,FALSE))</f>
        <v>1</v>
      </c>
      <c r="E50" s="88">
        <f>VLOOKUP(I50,Epidemiology!$C$10:$H$47,6,FALSE)</f>
        <v>20000</v>
      </c>
      <c r="F50" s="102" t="str">
        <f>'Care profiles'!R51</f>
        <v>n/a</v>
      </c>
      <c r="G50" s="15" t="str">
        <f>'Care profiles'!A51</f>
        <v>25to64</v>
      </c>
      <c r="H50" s="15" t="str">
        <f>'Care profiles'!B51</f>
        <v>Selective</v>
      </c>
      <c r="I50" s="15" t="str">
        <f>'Care profiles'!C51</f>
        <v>Selective_25-64yrs</v>
      </c>
      <c r="J50" s="15" t="str">
        <f>'Care profiles'!D51</f>
        <v>Care profile</v>
      </c>
      <c r="K50" s="15" t="str">
        <f>'Care profiles'!E51</f>
        <v>Brief Intervention</v>
      </c>
      <c r="L50" s="104">
        <f>'Care profiles'!F51</f>
        <v>0.1</v>
      </c>
      <c r="M50" s="15" t="str">
        <f>'Care profiles'!G51</f>
        <v>n/a</v>
      </c>
      <c r="N50" s="15" t="str">
        <f>'Care profiles'!H51</f>
        <v>n/a</v>
      </c>
      <c r="O50" s="15" t="str">
        <f>'Care profiles'!I51</f>
        <v>n/a</v>
      </c>
      <c r="P50" s="15" t="str">
        <f>'Care profiles'!J51</f>
        <v>n/a</v>
      </c>
      <c r="Q50" s="15" t="str">
        <f>'Care profiles'!K51</f>
        <v>n/a</v>
      </c>
      <c r="R50" s="15" t="str">
        <f>'Care profiles'!M51</f>
        <v>Y</v>
      </c>
      <c r="S50" s="15" t="str">
        <f>'Care profiles'!O51</f>
        <v>Y</v>
      </c>
      <c r="T50" s="15" t="str">
        <f>'Care profiles'!Q51</f>
        <v>N</v>
      </c>
      <c r="U50" s="30">
        <f t="shared" si="4"/>
        <v>2793234.8</v>
      </c>
      <c r="V50" s="30">
        <f t="shared" si="5"/>
        <v>279323.48</v>
      </c>
      <c r="W50" s="30">
        <f>IF(M50="n/a",0,IF(O50="days",V50*M50*(1+(VLOOKUP(K50,'Bed parameters'!$A$9:$G$12,7,FALSE))),V50*M50))</f>
        <v>0</v>
      </c>
      <c r="X50" s="30">
        <f t="shared" si="6"/>
        <v>0</v>
      </c>
      <c r="Y50" s="30">
        <f t="shared" si="7"/>
        <v>0</v>
      </c>
      <c r="Z50" s="113">
        <f>_xlfn.IFNA(Y50/((VLOOKUP(K50,'Bed parameters'!$A$9:$G$12,3,FALSE))*(VLOOKUP(K50,'Bed parameters'!$A$9:$G$12,5,FALSE))),0)</f>
        <v>0</v>
      </c>
      <c r="AA50" s="30">
        <f t="shared" si="8"/>
        <v>0</v>
      </c>
      <c r="AB50" s="30">
        <f>_xlfn.IFNA(IF($O50="days",$Y50*(VLOOKUP($K50,'Bed parameters'!$A$9:$I$12,9,FALSE))*$F50*(VLOOKUP($Q50,'Workforce distribution'!$C$8:$AD$30,AB$7,FALSE)),IF($Q50="n/a",(IF($P50=AB$6,$X50*$F50,0)),$X50*$F50*(VLOOKUP($Q50,'Workforce distribution'!$C$8:$AD$30,AB$7,FALSE)))),0)</f>
        <v>0</v>
      </c>
      <c r="AC50" s="30">
        <f>_xlfn.IFNA(IF($O50="days",$Y50*(VLOOKUP($K50,'Bed parameters'!$A$9:$I$12,9,FALSE))*$F50*(VLOOKUP($Q50,'Workforce distribution'!$C$8:$AD$30,AC$7,FALSE)),IF($Q50="n/a",(IF($P50=AC$6,$X50*$F50,0)),$X50*$F50*(VLOOKUP($Q50,'Workforce distribution'!$C$8:$AD$30,AC$7,FALSE)))),0)</f>
        <v>0</v>
      </c>
      <c r="AD50" s="30">
        <f>_xlfn.IFNA(IF($O50="days",$Y50*(VLOOKUP($K50,'Bed parameters'!$A$9:$I$12,9,FALSE))*$F50*(VLOOKUP($Q50,'Workforce distribution'!$C$8:$AD$30,AD$7,FALSE)),IF($Q50="n/a",(IF($P50=AD$6,$X50*$F50,0)),$X50*$F50*(VLOOKUP($Q50,'Workforce distribution'!$C$8:$AD$30,AD$7,FALSE)))),0)</f>
        <v>0</v>
      </c>
      <c r="AE50" s="30">
        <f>_xlfn.IFNA(IF($O50="days",$Y50*(VLOOKUP($K50,'Bed parameters'!$A$9:$I$12,9,FALSE))*$F50*(VLOOKUP($Q50,'Workforce distribution'!$C$8:$AD$30,AE$7,FALSE)),IF($Q50="n/a",(IF($P50=AE$6,$X50*$F50,0)),$X50*$F50*(VLOOKUP($Q50,'Workforce distribution'!$C$8:$AD$30,AE$7,FALSE)))),0)</f>
        <v>0</v>
      </c>
      <c r="AF50" s="30">
        <f>_xlfn.IFNA(IF($O50="days",$Y50*(VLOOKUP($K50,'Bed parameters'!$A$9:$I$12,9,FALSE))*$F50*(VLOOKUP($Q50,'Workforce distribution'!$C$8:$AD$30,AF$7,FALSE)),IF($Q50="n/a",(IF($P50=AF$6,$X50*$F50,0)),$X50*$F50*(VLOOKUP($Q50,'Workforce distribution'!$C$8:$AD$30,AF$7,FALSE)))),0)</f>
        <v>0</v>
      </c>
      <c r="AG50" s="30">
        <f>_xlfn.IFNA(IF($O50="days",$Y50*(VLOOKUP($K50,'Bed parameters'!$A$9:$I$12,9,FALSE))*$F50*(VLOOKUP($Q50,'Workforce distribution'!$C$8:$AD$30,AG$7,FALSE)),IF($Q50="n/a",(IF($P50=AG$6,$X50*$F50,0)),$X50*$F50*(VLOOKUP($Q50,'Workforce distribution'!$C$8:$AD$30,AG$7,FALSE)))),0)</f>
        <v>0</v>
      </c>
      <c r="AH50" s="30">
        <f>_xlfn.IFNA(IF($O50="days",$Y50*(VLOOKUP($K50,'Bed parameters'!$A$9:$I$12,9,FALSE))*$F50*(VLOOKUP($Q50,'Workforce distribution'!$C$8:$AD$30,AH$7,FALSE)),IF($Q50="n/a",(IF($P50=AH$6,$X50*$F50,0)),$X50*$F50*(VLOOKUP($Q50,'Workforce distribution'!$C$8:$AD$30,AH$7,FALSE)))),0)</f>
        <v>0</v>
      </c>
      <c r="AI50" s="30">
        <f>_xlfn.IFNA(IF($O50="days",$Y50*(VLOOKUP($K50,'Bed parameters'!$A$9:$I$12,9,FALSE))*$F50*(VLOOKUP($Q50,'Workforce distribution'!$C$8:$AD$30,AI$7,FALSE)),IF($Q50="n/a",(IF($P50=AI$6,$X50*$F50,0)),$X50*$F50*(VLOOKUP($Q50,'Workforce distribution'!$C$8:$AD$30,AI$7,FALSE)))),0)</f>
        <v>0</v>
      </c>
      <c r="AJ50" s="30">
        <f>_xlfn.IFNA(IF($O50="days",$Y50*(VLOOKUP($K50,'Bed parameters'!$A$9:$I$12,9,FALSE))*$F50*(VLOOKUP($Q50,'Workforce distribution'!$C$8:$AD$30,AJ$7,FALSE)),IF($Q50="n/a",(IF($P50=AJ$6,$X50*$F50,0)),$X50*$F50*(VLOOKUP($Q50,'Workforce distribution'!$C$8:$AD$30,AJ$7,FALSE)))),0)</f>
        <v>0</v>
      </c>
      <c r="AK50" s="30">
        <f>_xlfn.IFNA(IF($O50="days",$Y50*(VLOOKUP($K50,'Bed parameters'!$A$9:$I$12,9,FALSE))*$F50*(VLOOKUP($Q50,'Workforce distribution'!$C$8:$AD$30,AK$7,FALSE)),IF($Q50="n/a",(IF($P50=AK$6,$X50*$F50,0)),$X50*$F50*(VLOOKUP($Q50,'Workforce distribution'!$C$8:$AD$30,AK$7,FALSE)))),0)</f>
        <v>0</v>
      </c>
      <c r="AL50" s="30">
        <f>_xlfn.IFNA(IF($O50="days",$Y50*(VLOOKUP($K50,'Bed parameters'!$A$9:$I$12,9,FALSE))*$F50*(VLOOKUP($Q50,'Workforce distribution'!$C$8:$AD$30,AL$7,FALSE)),IF($Q50="n/a",(IF($P50=AL$6,$X50*$F50,0)),$X50*$F50*(VLOOKUP($Q50,'Workforce distribution'!$C$8:$AD$30,AL$7,FALSE)))),0)</f>
        <v>0</v>
      </c>
      <c r="AM50" s="30">
        <f>_xlfn.IFNA(IF($O50="days",$Y50*(VLOOKUP($K50,'Bed parameters'!$A$9:$I$12,9,FALSE))*$F50*(VLOOKUP($Q50,'Workforce distribution'!$C$8:$AD$30,AM$7,FALSE)),IF($Q50="n/a",(IF($P50=AM$6,$X50*$F50,0)),$X50*$F50*(VLOOKUP($Q50,'Workforce distribution'!$C$8:$AD$30,AM$7,FALSE)))),0)</f>
        <v>0</v>
      </c>
      <c r="AN50" s="30">
        <f>_xlfn.IFNA(IF($O50="days",$Y50*(VLOOKUP($K50,'Bed parameters'!$A$9:$I$12,9,FALSE))*$F50*(VLOOKUP($Q50,'Workforce distribution'!$C$8:$AD$30,AN$7,FALSE)),IF($Q50="n/a",(IF($P50=AN$6,$X50*$F50,0)),$X50*$F50*(VLOOKUP($Q50,'Workforce distribution'!$C$8:$AD$30,AN$7,FALSE)))),0)</f>
        <v>0</v>
      </c>
      <c r="AO50" s="30">
        <f>_xlfn.IFNA(IF($O50="days",$Y50*(VLOOKUP($K50,'Bed parameters'!$A$9:$I$12,9,FALSE))*$F50*(VLOOKUP($Q50,'Workforce distribution'!$C$8:$AD$30,AO$7,FALSE)),IF($Q50="n/a",(IF($P50=AO$6,$X50*$F50,0)),$X50*$F50*(VLOOKUP($Q50,'Workforce distribution'!$C$8:$AD$30,AO$7,FALSE)))),0)</f>
        <v>0</v>
      </c>
      <c r="AP50" s="30">
        <f>_xlfn.IFNA(IF($O50="days",$Y50*(VLOOKUP($K50,'Bed parameters'!$A$9:$I$12,9,FALSE))*$F50*(VLOOKUP($Q50,'Workforce distribution'!$C$8:$AD$30,AP$7,FALSE)),IF($Q50="n/a",(IF($P50=AP$6,$X50*$F50,0)),$X50*$F50*(VLOOKUP($Q50,'Workforce distribution'!$C$8:$AD$30,AP$7,FALSE)))),0)</f>
        <v>0</v>
      </c>
      <c r="AQ50" s="30">
        <f>_xlfn.IFNA(IF($O50="days",$Y50*(VLOOKUP($K50,'Bed parameters'!$A$9:$I$12,9,FALSE))*$F50*(VLOOKUP($Q50,'Workforce distribution'!$C$8:$AD$30,AQ$7,FALSE)),IF($Q50="n/a",(IF($P50=AQ$6,$X50*$F50,0)),$X50*$F50*(VLOOKUP($Q50,'Workforce distribution'!$C$8:$AD$30,AQ$7,FALSE)))),0)</f>
        <v>0</v>
      </c>
      <c r="AR50" s="30">
        <f>_xlfn.IFNA(IF($O50="days",$Y50*(VLOOKUP($K50,'Bed parameters'!$A$9:$I$12,9,FALSE))*$F50*(VLOOKUP($Q50,'Workforce distribution'!$C$8:$AD$30,AR$7,FALSE)),IF($Q50="n/a",(IF($P50=AR$6,$X50*$F50,0)),$X50*$F50*(VLOOKUP($Q50,'Workforce distribution'!$C$8:$AD$30,AR$7,FALSE)))),0)</f>
        <v>0</v>
      </c>
      <c r="AS50" s="30">
        <f>_xlfn.IFNA(IF($O50="days",$Y50*(VLOOKUP($K50,'Bed parameters'!$A$9:$I$12,9,FALSE))*$F50*(VLOOKUP($Q50,'Workforce distribution'!$C$8:$AD$30,AS$7,FALSE)),IF($Q50="n/a",(IF($P50=AS$6,$X50*$F50,0)),$X50*$F50*(VLOOKUP($Q50,'Workforce distribution'!$C$8:$AD$30,AS$7,FALSE)))),0)</f>
        <v>0</v>
      </c>
      <c r="AT50" s="30">
        <f>_xlfn.IFNA(IF($O50="days",$Y50*(VLOOKUP($K50,'Bed parameters'!$A$9:$I$12,9,FALSE))*$F50*(VLOOKUP($Q50,'Workforce distribution'!$C$8:$AD$30,AT$7,FALSE)),IF($Q50="n/a",(IF($P50=AT$6,$X50*$F50,0)),$X50*$F50*(VLOOKUP($Q50,'Workforce distribution'!$C$8:$AD$30,AT$7,FALSE)))),0)</f>
        <v>0</v>
      </c>
      <c r="AU50" s="30">
        <f>_xlfn.IFNA(IF($O50="days",$Y50*(VLOOKUP($K50,'Bed parameters'!$A$9:$I$12,9,FALSE))*$F50*(VLOOKUP($Q50,'Workforce distribution'!$C$8:$AD$30,AU$7,FALSE)),IF($Q50="n/a",(IF($P50=AU$6,$X50*$F50,0)),$X50*$F50*(VLOOKUP($Q50,'Workforce distribution'!$C$8:$AD$30,AU$7,FALSE)))),0)</f>
        <v>0</v>
      </c>
      <c r="AV50" s="30">
        <f>_xlfn.IFNA(IF($O50="days",$Y50*(VLOOKUP($K50,'Bed parameters'!$A$9:$I$12,9,FALSE))*$F50*(VLOOKUP($Q50,'Workforce distribution'!$C$8:$AD$30,AV$7,FALSE)),IF($Q50="n/a",(IF($P50=AV$6,$X50*$F50,0)),$X50*$F50*(VLOOKUP($Q50,'Workforce distribution'!$C$8:$AD$30,AV$7,FALSE)))),0)</f>
        <v>0</v>
      </c>
      <c r="AW50" s="30">
        <f>_xlfn.IFNA(IF($O50="days",$Y50*(VLOOKUP($K50,'Bed parameters'!$A$9:$I$12,9,FALSE))*$F50*(VLOOKUP($Q50,'Workforce distribution'!$C$8:$AD$30,AW$7,FALSE)),IF($Q50="n/a",(IF($P50=AW$6,$X50*$F50,0)),$X50*$F50*(VLOOKUP($Q50,'Workforce distribution'!$C$8:$AD$30,AW$7,FALSE)))),0)</f>
        <v>0</v>
      </c>
      <c r="AX50" s="30">
        <f>_xlfn.IFNA(IF($O50="days",$Y50*(VLOOKUP($K50,'Bed parameters'!$A$9:$I$12,9,FALSE))*$F50*(VLOOKUP($Q50,'Workforce distribution'!$C$8:$AD$30,AX$7,FALSE)),IF($Q50="n/a",(IF($P50=AX$6,$X50*$F50,0)),$X50*$F50*(VLOOKUP($Q50,'Workforce distribution'!$C$8:$AD$30,AX$7,FALSE)))),0)</f>
        <v>0</v>
      </c>
      <c r="AY50" s="30">
        <f>_xlfn.IFNA(IF($O50="days",$Y50*(VLOOKUP($K50,'Bed parameters'!$A$9:$I$12,9,FALSE))*$F50*(VLOOKUP($Q50,'Workforce distribution'!$C$8:$AD$30,AY$7,FALSE)),IF($Q50="n/a",(IF($P50=AY$6,$X50*$F50,0)),$X50*$F50*(VLOOKUP($Q50,'Workforce distribution'!$C$8:$AD$30,AY$7,FALSE)))),0)</f>
        <v>0</v>
      </c>
      <c r="AZ50" s="30">
        <f>_xlfn.IFNA(IF($O50="days",$Y50*(VLOOKUP($K50,'Bed parameters'!$A$9:$I$12,9,FALSE))*$F50*(VLOOKUP($Q50,'Workforce distribution'!$C$8:$AD$30,AZ$7,FALSE)),IF($Q50="n/a",(IF($P50=AZ$6,$X50*$F50,0)),$X50*$F50*(VLOOKUP($Q50,'Workforce distribution'!$C$8:$AD$30,AZ$7,FALSE)))),0)</f>
        <v>0</v>
      </c>
      <c r="BA50" s="30">
        <f>_xlfn.IFNA(IF($O50="days",$Y50*(VLOOKUP($K50,'Bed parameters'!$A$9:$I$12,9,FALSE))*$F50*(VLOOKUP($Q50,'Workforce distribution'!$C$8:$AD$30,BA$7,FALSE)),IF($Q50="n/a",(IF($P50=BA$6,$X50*$F50,0)),$X50*$F50*(VLOOKUP($Q50,'Workforce distribution'!$C$8:$AD$30,BA$7,FALSE)))),0)</f>
        <v>0</v>
      </c>
      <c r="BB50" s="30">
        <f>_xlfn.IFNA(IF($O50="days",$Y50*(VLOOKUP($K50,'Bed parameters'!$A$9:$I$12,9,FALSE))*$F50*(VLOOKUP($Q50,'Workforce distribution'!$C$8:$AD$30,BB$7,FALSE)),IF($Q50="n/a",(IF($P50=BB$6,$X50*$F50,0)),$X50*$F50*(VLOOKUP($Q50,'Workforce distribution'!$C$8:$AD$30,BB$7,FALSE)))),0)</f>
        <v>0</v>
      </c>
      <c r="BC50" s="149">
        <f t="shared" si="9"/>
        <v>0</v>
      </c>
      <c r="BD50" s="288">
        <f>IF($Q50="n/a",(IF('Workforce hours'!D$30=0,0,(AB50/'Workforce hours'!D$30))),(IF(VLOOKUP($Q50,'Workforce hours'!$C$8:$AD$30,BD$7,FALSE)=0,0,(AB50/(VLOOKUP($Q50,'Workforce hours'!$C$8:$AD$30,BD$7,FALSE))))))</f>
        <v>0</v>
      </c>
      <c r="BE50" s="288">
        <f>IF($Q50="n/a",(IF('Workforce hours'!E$30=0,0,(AC50/'Workforce hours'!E$30))),(IF(VLOOKUP($Q50,'Workforce hours'!$C$8:$AD$30,BE$7,FALSE)=0,0,(AC50/(VLOOKUP($Q50,'Workforce hours'!$C$8:$AD$30,BE$7,FALSE))))))</f>
        <v>0</v>
      </c>
      <c r="BF50" s="288">
        <f>IF($Q50="n/a",(IF('Workforce hours'!F$30=0,0,(AD50/'Workforce hours'!F$30))),(IF(VLOOKUP($Q50,'Workforce hours'!$C$8:$AD$30,BF$7,FALSE)=0,0,(AD50/(VLOOKUP($Q50,'Workforce hours'!$C$8:$AD$30,BF$7,FALSE))))))</f>
        <v>0</v>
      </c>
      <c r="BG50" s="288">
        <f>IF($Q50="n/a",(IF('Workforce hours'!G$30=0,0,(AE50/'Workforce hours'!G$30))),(IF(VLOOKUP($Q50,'Workforce hours'!$C$8:$AD$30,BG$7,FALSE)=0,0,(AE50/(VLOOKUP($Q50,'Workforce hours'!$C$8:$AD$30,BG$7,FALSE))))))</f>
        <v>0</v>
      </c>
      <c r="BH50" s="288">
        <f>IF($Q50="n/a",(IF('Workforce hours'!H$30=0,0,(AF50/'Workforce hours'!H$30))),(IF(VLOOKUP($Q50,'Workforce hours'!$C$8:$AD$30,BH$7,FALSE)=0,0,(AF50/(VLOOKUP($Q50,'Workforce hours'!$C$8:$AD$30,BH$7,FALSE))))))</f>
        <v>0</v>
      </c>
      <c r="BI50" s="288">
        <f>IF($Q50="n/a",(IF('Workforce hours'!I$30=0,0,(AG50/'Workforce hours'!I$30))),(IF(VLOOKUP($Q50,'Workforce hours'!$C$8:$AD$30,BI$7,FALSE)=0,0,(AG50/(VLOOKUP($Q50,'Workforce hours'!$C$8:$AD$30,BI$7,FALSE))))))</f>
        <v>0</v>
      </c>
      <c r="BJ50" s="288">
        <f>IF($Q50="n/a",(IF('Workforce hours'!J$30=0,0,(AH50/'Workforce hours'!J$30))),(IF(VLOOKUP($Q50,'Workforce hours'!$C$8:$AD$30,BJ$7,FALSE)=0,0,(AH50/(VLOOKUP($Q50,'Workforce hours'!$C$8:$AD$30,BJ$7,FALSE))))))</f>
        <v>0</v>
      </c>
      <c r="BK50" s="288">
        <f>IF($Q50="n/a",(IF('Workforce hours'!K$30=0,0,(AI50/'Workforce hours'!K$30))),(IF(VLOOKUP($Q50,'Workforce hours'!$C$8:$AD$30,BK$7,FALSE)=0,0,(AI50/(VLOOKUP($Q50,'Workforce hours'!$C$8:$AD$30,BK$7,FALSE))))))</f>
        <v>0</v>
      </c>
      <c r="BL50" s="288">
        <f>IF($Q50="n/a",(IF('Workforce hours'!L$30=0,0,(AJ50/'Workforce hours'!L$30))),(IF(VLOOKUP($Q50,'Workforce hours'!$C$8:$AD$30,BL$7,FALSE)=0,0,(AJ50/(VLOOKUP($Q50,'Workforce hours'!$C$8:$AD$30,BL$7,FALSE))))))</f>
        <v>0</v>
      </c>
      <c r="BM50" s="288">
        <f>IF($Q50="n/a",(IF('Workforce hours'!M$30=0,0,(AK50/'Workforce hours'!M$30))),(IF(VLOOKUP($Q50,'Workforce hours'!$C$8:$AD$30,BM$7,FALSE)=0,0,(AK50/(VLOOKUP($Q50,'Workforce hours'!$C$8:$AD$30,BM$7,FALSE))))))</f>
        <v>0</v>
      </c>
      <c r="BN50" s="288">
        <f>IF($Q50="n/a",(IF('Workforce hours'!N$30=0,0,(AL50/'Workforce hours'!N$30))),(IF(VLOOKUP($Q50,'Workforce hours'!$C$8:$AD$30,BN$7,FALSE)=0,0,(AL50/(VLOOKUP($Q50,'Workforce hours'!$C$8:$AD$30,BN$7,FALSE))))))</f>
        <v>0</v>
      </c>
      <c r="BO50" s="288">
        <f>IF($Q50="n/a",(IF('Workforce hours'!O$30=0,0,(AM50/'Workforce hours'!O$30))),(IF(VLOOKUP($Q50,'Workforce hours'!$C$8:$AD$30,BO$7,FALSE)=0,0,(AM50/(VLOOKUP($Q50,'Workforce hours'!$C$8:$AD$30,BO$7,FALSE))))))</f>
        <v>0</v>
      </c>
      <c r="BP50" s="288">
        <f>IF($Q50="n/a",(IF('Workforce hours'!P$30=0,0,(AN50/'Workforce hours'!P$30))),(IF(VLOOKUP($Q50,'Workforce hours'!$C$8:$AD$30,BP$7,FALSE)=0,0,(AN50/(VLOOKUP($Q50,'Workforce hours'!$C$8:$AD$30,BP$7,FALSE))))))</f>
        <v>0</v>
      </c>
      <c r="BQ50" s="288">
        <f>IF($Q50="n/a",(IF('Workforce hours'!Q$30=0,0,(AO50/'Workforce hours'!Q$30))),(IF(VLOOKUP($Q50,'Workforce hours'!$C$8:$AD$30,BQ$7,FALSE)=0,0,(AO50/(VLOOKUP($Q50,'Workforce hours'!$C$8:$AD$30,BQ$7,FALSE))))))</f>
        <v>0</v>
      </c>
      <c r="BR50" s="288">
        <f>IF($Q50="n/a",(IF('Workforce hours'!R$30=0,0,(AP50/'Workforce hours'!R$30))),(IF(VLOOKUP($Q50,'Workforce hours'!$C$8:$AD$30,BR$7,FALSE)=0,0,(AP50/(VLOOKUP($Q50,'Workforce hours'!$C$8:$AD$30,BR$7,FALSE))))))</f>
        <v>0</v>
      </c>
      <c r="BS50" s="288">
        <f>IF($Q50="n/a",(IF('Workforce hours'!S$30=0,0,(AQ50/'Workforce hours'!S$30))),(IF(VLOOKUP($Q50,'Workforce hours'!$C$8:$AD$30,BS$7,FALSE)=0,0,(AQ50/(VLOOKUP($Q50,'Workforce hours'!$C$8:$AD$30,BS$7,FALSE))))))</f>
        <v>0</v>
      </c>
      <c r="BT50" s="288">
        <f>IF($Q50="n/a",(IF('Workforce hours'!T$30=0,0,(AR50/'Workforce hours'!T$30))),(IF(VLOOKUP($Q50,'Workforce hours'!$C$8:$AD$30,BT$7,FALSE)=0,0,(AR50/(VLOOKUP($Q50,'Workforce hours'!$C$8:$AD$30,BT$7,FALSE))))))</f>
        <v>0</v>
      </c>
      <c r="BU50" s="288">
        <f>IF($Q50="n/a",(IF('Workforce hours'!U$30=0,0,(AS50/'Workforce hours'!U$30))),(IF(VLOOKUP($Q50,'Workforce hours'!$C$8:$AD$30,BU$7,FALSE)=0,0,(AS50/(VLOOKUP($Q50,'Workforce hours'!$C$8:$AD$30,BU$7,FALSE))))))</f>
        <v>0</v>
      </c>
      <c r="BV50" s="288">
        <f>IF($Q50="n/a",(IF('Workforce hours'!V$30=0,0,(AT50/'Workforce hours'!V$30))),(IF(VLOOKUP($Q50,'Workforce hours'!$C$8:$AD$30,BV$7,FALSE)=0,0,(AT50/(VLOOKUP($Q50,'Workforce hours'!$C$8:$AD$30,BV$7,FALSE))))))</f>
        <v>0</v>
      </c>
      <c r="BW50" s="288">
        <f>IF($Q50="n/a",(IF('Workforce hours'!W$30=0,0,(AU50/'Workforce hours'!W$30))),(IF(VLOOKUP($Q50,'Workforce hours'!$C$8:$AD$30,BW$7,FALSE)=0,0,(AU50/(VLOOKUP($Q50,'Workforce hours'!$C$8:$AD$30,BW$7,FALSE))))))</f>
        <v>0</v>
      </c>
      <c r="BX50" s="288">
        <f>IF($Q50="n/a",(IF('Workforce hours'!X$30=0,0,(AV50/'Workforce hours'!X$30))),(IF(VLOOKUP($Q50,'Workforce hours'!$C$8:$AD$30,BX$7,FALSE)=0,0,(AV50/(VLOOKUP($Q50,'Workforce hours'!$C$8:$AD$30,BX$7,FALSE))))))</f>
        <v>0</v>
      </c>
      <c r="BY50" s="288">
        <f>IF($Q50="n/a",(IF('Workforce hours'!Y$30=0,0,(AW50/'Workforce hours'!Y$30))),(IF(VLOOKUP($Q50,'Workforce hours'!$C$8:$AD$30,BY$7,FALSE)=0,0,(AW50/(VLOOKUP($Q50,'Workforce hours'!$C$8:$AD$30,BY$7,FALSE))))))</f>
        <v>0</v>
      </c>
      <c r="BZ50" s="288">
        <f>IF($Q50="n/a",(IF('Workforce hours'!Z$30=0,0,(AX50/'Workforce hours'!Z$30))),(IF(VLOOKUP($Q50,'Workforce hours'!$C$8:$AD$30,BZ$7,FALSE)=0,0,(AX50/(VLOOKUP($Q50,'Workforce hours'!$C$8:$AD$30,BZ$7,FALSE))))))</f>
        <v>0</v>
      </c>
      <c r="CA50" s="288">
        <f>IF($Q50="n/a",(IF('Workforce hours'!AA$30=0,0,(AY50/'Workforce hours'!AA$30))),(IF(VLOOKUP($Q50,'Workforce hours'!$C$8:$AD$30,CA$7,FALSE)=0,0,(AY50/(VLOOKUP($Q50,'Workforce hours'!$C$8:$AD$30,CA$7,FALSE))))))</f>
        <v>0</v>
      </c>
      <c r="CB50" s="288">
        <f>IF($Q50="n/a",(IF('Workforce hours'!AB$30=0,0,(AZ50/'Workforce hours'!AB$30))),(IF(VLOOKUP($Q50,'Workforce hours'!$C$8:$AD$30,CB$7,FALSE)=0,0,(AZ50/(VLOOKUP($Q50,'Workforce hours'!$C$8:$AD$30,CB$7,FALSE))))))</f>
        <v>0</v>
      </c>
      <c r="CC50" s="288">
        <f>IF($Q50="n/a",(IF('Workforce hours'!AC$30=0,0,(BA50/'Workforce hours'!AC$30))),(IF(VLOOKUP($Q50,'Workforce hours'!$C$8:$AD$30,CC$7,FALSE)=0,0,(BA50/(VLOOKUP($Q50,'Workforce hours'!$C$8:$AD$30,CC$7,FALSE))))))</f>
        <v>0</v>
      </c>
      <c r="CD50" s="288">
        <f>IF($Q50="n/a",(IF('Workforce hours'!AD$30=0,0,(BB50/'Workforce hours'!AD$30))),(IF(VLOOKUP($Q50,'Workforce hours'!$C$8:$AD$30,CD$7,FALSE)=0,0,(BB50/(VLOOKUP($Q50,'Workforce hours'!$C$8:$AD$30,CD$7,FALSE))))))</f>
        <v>0</v>
      </c>
      <c r="CE50" s="289">
        <f t="shared" si="10"/>
        <v>0</v>
      </c>
      <c r="CF50" s="290">
        <f>BD50*'Workforce costs'!B$9*(1+'Workforce costs'!B$10)*(1+'Workforce costs'!B$11)</f>
        <v>0</v>
      </c>
      <c r="CG50" s="290">
        <f>BE50*'Workforce costs'!C$9*(1+'Workforce costs'!C$10)*(1+'Workforce costs'!C$11)</f>
        <v>0</v>
      </c>
      <c r="CH50" s="290">
        <f>BF50*'Workforce costs'!D$9*(1+'Workforce costs'!D$10)*(1+'Workforce costs'!D$11)</f>
        <v>0</v>
      </c>
      <c r="CI50" s="290">
        <f>BG50*'Workforce costs'!E$9*(1+'Workforce costs'!E$10)*(1+'Workforce costs'!E$11)</f>
        <v>0</v>
      </c>
      <c r="CJ50" s="290">
        <f>BH50*'Workforce costs'!F$9*(1+'Workforce costs'!F$10)*(1+'Workforce costs'!F$11)</f>
        <v>0</v>
      </c>
      <c r="CK50" s="290">
        <f>BI50*'Workforce costs'!G$9*(1+'Workforce costs'!G$10)*(1+'Workforce costs'!G$11)</f>
        <v>0</v>
      </c>
      <c r="CL50" s="290">
        <f>BJ50*'Workforce costs'!H$9*(1+'Workforce costs'!H$10)*(1+'Workforce costs'!H$11)</f>
        <v>0</v>
      </c>
      <c r="CM50" s="290">
        <f>BK50*'Workforce costs'!I$9*(1+'Workforce costs'!I$10)*(1+'Workforce costs'!I$11)</f>
        <v>0</v>
      </c>
      <c r="CN50" s="290">
        <f>BL50*'Workforce costs'!J$9*(1+'Workforce costs'!J$10)*(1+'Workforce costs'!J$11)</f>
        <v>0</v>
      </c>
      <c r="CO50" s="290">
        <f>BM50*'Workforce costs'!K$9*(1+'Workforce costs'!K$10)*(1+'Workforce costs'!K$11)</f>
        <v>0</v>
      </c>
      <c r="CP50" s="290">
        <f>BN50*'Workforce costs'!L$9*(1+'Workforce costs'!L$10)*(1+'Workforce costs'!L$11)</f>
        <v>0</v>
      </c>
      <c r="CQ50" s="290">
        <f>BO50*'Workforce costs'!M$9*(1+'Workforce costs'!M$10)*(1+'Workforce costs'!M$11)</f>
        <v>0</v>
      </c>
      <c r="CR50" s="290">
        <f>BP50*'Workforce costs'!N$9*(1+'Workforce costs'!N$10)*(1+'Workforce costs'!N$11)</f>
        <v>0</v>
      </c>
      <c r="CS50" s="290">
        <f>BQ50*'Workforce costs'!O$9*(1+'Workforce costs'!O$10)*(1+'Workforce costs'!O$11)</f>
        <v>0</v>
      </c>
      <c r="CT50" s="290">
        <f>BR50*'Workforce costs'!P$9*(1+'Workforce costs'!P$10)*(1+'Workforce costs'!P$11)</f>
        <v>0</v>
      </c>
      <c r="CU50" s="290">
        <f>BS50*'Workforce costs'!Q$9*(1+'Workforce costs'!Q$10)*(1+'Workforce costs'!Q$11)</f>
        <v>0</v>
      </c>
      <c r="CV50" s="290">
        <f>BT50*'Workforce costs'!R$9*(1+'Workforce costs'!R$10)*(1+'Workforce costs'!R$11)</f>
        <v>0</v>
      </c>
      <c r="CW50" s="290">
        <f>BU50*'Workforce costs'!S$9*(1+'Workforce costs'!S$10)*(1+'Workforce costs'!S$11)</f>
        <v>0</v>
      </c>
      <c r="CX50" s="290">
        <f>BV50*'Workforce costs'!T$9*(1+'Workforce costs'!T$10)*(1+'Workforce costs'!T$11)</f>
        <v>0</v>
      </c>
      <c r="CY50" s="290">
        <f>BW50*'Workforce costs'!U$9*(1+'Workforce costs'!U$10)*(1+'Workforce costs'!U$11)</f>
        <v>0</v>
      </c>
      <c r="CZ50" s="290">
        <f>BX50*'Workforce costs'!V$9*(1+'Workforce costs'!V$10)*(1+'Workforce costs'!V$11)</f>
        <v>0</v>
      </c>
      <c r="DA50" s="290">
        <f>BY50*'Workforce costs'!W$9*(1+'Workforce costs'!W$10)*(1+'Workforce costs'!W$11)</f>
        <v>0</v>
      </c>
      <c r="DB50" s="290">
        <f>BZ50*'Workforce costs'!X$9*(1+'Workforce costs'!X$10)*(1+'Workforce costs'!X$11)</f>
        <v>0</v>
      </c>
      <c r="DC50" s="290">
        <f>CA50*'Workforce costs'!Y$9*(1+'Workforce costs'!Y$10)*(1+'Workforce costs'!Y$11)</f>
        <v>0</v>
      </c>
      <c r="DD50" s="290">
        <f>CB50*'Workforce costs'!Z$9*(1+'Workforce costs'!Z$10)*(1+'Workforce costs'!Z$11)</f>
        <v>0</v>
      </c>
      <c r="DE50" s="290">
        <f>CC50*'Workforce costs'!AA$9*(1+'Workforce costs'!AA$10)*(1+'Workforce costs'!AA$11)</f>
        <v>0</v>
      </c>
      <c r="DF50" s="290">
        <f>CD50*'Workforce costs'!AB$9*(1+'Workforce costs'!AB$10)*(1+'Workforce costs'!AB$11)</f>
        <v>0</v>
      </c>
    </row>
    <row r="51" spans="1:110" x14ac:dyDescent="0.3">
      <c r="A51" s="2" t="str">
        <f>Outputs!$A$4</f>
        <v>Australia</v>
      </c>
      <c r="B51" s="2" t="str">
        <f t="shared" si="3"/>
        <v>Australia 25to64</v>
      </c>
      <c r="C51" s="30">
        <f>VLOOKUP($B51,Populations!$D$15:$H$1920,3,FALSE)</f>
        <v>13966174</v>
      </c>
      <c r="D51" s="255">
        <f>IF(OR($H51="General pop",$H51="Schools",$H51="Workplace",$H51="Skills Training",$H51="Digital Supports"),1,VLOOKUP($B51,Populations!$D$15:$H$1920,5,FALSE))</f>
        <v>1</v>
      </c>
      <c r="E51" s="88">
        <f>VLOOKUP(I51,Epidemiology!$C$10:$H$47,6,FALSE)</f>
        <v>20000</v>
      </c>
      <c r="F51" s="102">
        <f>'Care profiles'!R52</f>
        <v>1</v>
      </c>
      <c r="G51" s="15" t="str">
        <f>'Care profiles'!A52</f>
        <v>25to64</v>
      </c>
      <c r="H51" s="15" t="str">
        <f>'Care profiles'!B52</f>
        <v>Selective</v>
      </c>
      <c r="I51" s="15" t="str">
        <f>'Care profiles'!C52</f>
        <v>Selective_25-64yrs</v>
      </c>
      <c r="J51" s="15" t="str">
        <f>'Care profiles'!D52</f>
        <v>Care profile</v>
      </c>
      <c r="K51" s="15" t="str">
        <f>'Care profiles'!E52</f>
        <v>Service navigation</v>
      </c>
      <c r="L51" s="104">
        <f>'Care profiles'!F52</f>
        <v>0.1</v>
      </c>
      <c r="M51" s="15">
        <f>'Care profiles'!G52</f>
        <v>1</v>
      </c>
      <c r="N51" s="15">
        <f>'Care profiles'!H52</f>
        <v>30</v>
      </c>
      <c r="O51" s="15" t="str">
        <f>'Care profiles'!I52</f>
        <v>min</v>
      </c>
      <c r="P51" s="15" t="str">
        <f>'Care profiles'!J52</f>
        <v>Peer Worker</v>
      </c>
      <c r="Q51" s="15" t="str">
        <f>'Care profiles'!K52</f>
        <v>n/a</v>
      </c>
      <c r="R51" s="15" t="str">
        <f>'Care profiles'!M52</f>
        <v>Y</v>
      </c>
      <c r="S51" s="15" t="str">
        <f>'Care profiles'!O52</f>
        <v>Y</v>
      </c>
      <c r="T51" s="15" t="str">
        <f>'Care profiles'!Q52</f>
        <v>N</v>
      </c>
      <c r="U51" s="30">
        <f t="shared" si="4"/>
        <v>2793234.8</v>
      </c>
      <c r="V51" s="30">
        <f t="shared" si="5"/>
        <v>279323.48</v>
      </c>
      <c r="W51" s="30">
        <f>IF(M51="n/a",0,IF(O51="days",V51*M51*(1+(VLOOKUP(K51,'Bed parameters'!$A$9:$G$12,7,FALSE))),V51*M51))</f>
        <v>279323.48</v>
      </c>
      <c r="X51" s="30">
        <f t="shared" si="6"/>
        <v>139661.74</v>
      </c>
      <c r="Y51" s="30">
        <f t="shared" si="7"/>
        <v>0</v>
      </c>
      <c r="Z51" s="113">
        <f>_xlfn.IFNA(Y51/((VLOOKUP(K51,'Bed parameters'!$A$9:$G$12,3,FALSE))*(VLOOKUP(K51,'Bed parameters'!$A$9:$G$12,5,FALSE))),0)</f>
        <v>0</v>
      </c>
      <c r="AA51" s="30">
        <f t="shared" si="8"/>
        <v>139661.74</v>
      </c>
      <c r="AB51" s="30">
        <f>_xlfn.IFNA(IF($O51="days",$Y51*(VLOOKUP($K51,'Bed parameters'!$A$9:$I$12,9,FALSE))*$F51*(VLOOKUP($Q51,'Workforce distribution'!$C$8:$AD$30,AB$7,FALSE)),IF($Q51="n/a",(IF($P51=AB$6,$X51*$F51,0)),$X51*$F51*(VLOOKUP($Q51,'Workforce distribution'!$C$8:$AD$30,AB$7,FALSE)))),0)</f>
        <v>0</v>
      </c>
      <c r="AC51" s="30">
        <f>_xlfn.IFNA(IF($O51="days",$Y51*(VLOOKUP($K51,'Bed parameters'!$A$9:$I$12,9,FALSE))*$F51*(VLOOKUP($Q51,'Workforce distribution'!$C$8:$AD$30,AC$7,FALSE)),IF($Q51="n/a",(IF($P51=AC$6,$X51*$F51,0)),$X51*$F51*(VLOOKUP($Q51,'Workforce distribution'!$C$8:$AD$30,AC$7,FALSE)))),0)</f>
        <v>0</v>
      </c>
      <c r="AD51" s="30">
        <f>_xlfn.IFNA(IF($O51="days",$Y51*(VLOOKUP($K51,'Bed parameters'!$A$9:$I$12,9,FALSE))*$F51*(VLOOKUP($Q51,'Workforce distribution'!$C$8:$AD$30,AD$7,FALSE)),IF($Q51="n/a",(IF($P51=AD$6,$X51*$F51,0)),$X51*$F51*(VLOOKUP($Q51,'Workforce distribution'!$C$8:$AD$30,AD$7,FALSE)))),0)</f>
        <v>0</v>
      </c>
      <c r="AE51" s="30">
        <f>_xlfn.IFNA(IF($O51="days",$Y51*(VLOOKUP($K51,'Bed parameters'!$A$9:$I$12,9,FALSE))*$F51*(VLOOKUP($Q51,'Workforce distribution'!$C$8:$AD$30,AE$7,FALSE)),IF($Q51="n/a",(IF($P51=AE$6,$X51*$F51,0)),$X51*$F51*(VLOOKUP($Q51,'Workforce distribution'!$C$8:$AD$30,AE$7,FALSE)))),0)</f>
        <v>139661.74</v>
      </c>
      <c r="AF51" s="30">
        <f>_xlfn.IFNA(IF($O51="days",$Y51*(VLOOKUP($K51,'Bed parameters'!$A$9:$I$12,9,FALSE))*$F51*(VLOOKUP($Q51,'Workforce distribution'!$C$8:$AD$30,AF$7,FALSE)),IF($Q51="n/a",(IF($P51=AF$6,$X51*$F51,0)),$X51*$F51*(VLOOKUP($Q51,'Workforce distribution'!$C$8:$AD$30,AF$7,FALSE)))),0)</f>
        <v>0</v>
      </c>
      <c r="AG51" s="30">
        <f>_xlfn.IFNA(IF($O51="days",$Y51*(VLOOKUP($K51,'Bed parameters'!$A$9:$I$12,9,FALSE))*$F51*(VLOOKUP($Q51,'Workforce distribution'!$C$8:$AD$30,AG$7,FALSE)),IF($Q51="n/a",(IF($P51=AG$6,$X51*$F51,0)),$X51*$F51*(VLOOKUP($Q51,'Workforce distribution'!$C$8:$AD$30,AG$7,FALSE)))),0)</f>
        <v>0</v>
      </c>
      <c r="AH51" s="30">
        <f>_xlfn.IFNA(IF($O51="days",$Y51*(VLOOKUP($K51,'Bed parameters'!$A$9:$I$12,9,FALSE))*$F51*(VLOOKUP($Q51,'Workforce distribution'!$C$8:$AD$30,AH$7,FALSE)),IF($Q51="n/a",(IF($P51=AH$6,$X51*$F51,0)),$X51*$F51*(VLOOKUP($Q51,'Workforce distribution'!$C$8:$AD$30,AH$7,FALSE)))),0)</f>
        <v>0</v>
      </c>
      <c r="AI51" s="30">
        <f>_xlfn.IFNA(IF($O51="days",$Y51*(VLOOKUP($K51,'Bed parameters'!$A$9:$I$12,9,FALSE))*$F51*(VLOOKUP($Q51,'Workforce distribution'!$C$8:$AD$30,AI$7,FALSE)),IF($Q51="n/a",(IF($P51=AI$6,$X51*$F51,0)),$X51*$F51*(VLOOKUP($Q51,'Workforce distribution'!$C$8:$AD$30,AI$7,FALSE)))),0)</f>
        <v>0</v>
      </c>
      <c r="AJ51" s="30">
        <f>_xlfn.IFNA(IF($O51="days",$Y51*(VLOOKUP($K51,'Bed parameters'!$A$9:$I$12,9,FALSE))*$F51*(VLOOKUP($Q51,'Workforce distribution'!$C$8:$AD$30,AJ$7,FALSE)),IF($Q51="n/a",(IF($P51=AJ$6,$X51*$F51,0)),$X51*$F51*(VLOOKUP($Q51,'Workforce distribution'!$C$8:$AD$30,AJ$7,FALSE)))),0)</f>
        <v>0</v>
      </c>
      <c r="AK51" s="30">
        <f>_xlfn.IFNA(IF($O51="days",$Y51*(VLOOKUP($K51,'Bed parameters'!$A$9:$I$12,9,FALSE))*$F51*(VLOOKUP($Q51,'Workforce distribution'!$C$8:$AD$30,AK$7,FALSE)),IF($Q51="n/a",(IF($P51=AK$6,$X51*$F51,0)),$X51*$F51*(VLOOKUP($Q51,'Workforce distribution'!$C$8:$AD$30,AK$7,FALSE)))),0)</f>
        <v>0</v>
      </c>
      <c r="AL51" s="30">
        <f>_xlfn.IFNA(IF($O51="days",$Y51*(VLOOKUP($K51,'Bed parameters'!$A$9:$I$12,9,FALSE))*$F51*(VLOOKUP($Q51,'Workforce distribution'!$C$8:$AD$30,AL$7,FALSE)),IF($Q51="n/a",(IF($P51=AL$6,$X51*$F51,0)),$X51*$F51*(VLOOKUP($Q51,'Workforce distribution'!$C$8:$AD$30,AL$7,FALSE)))),0)</f>
        <v>0</v>
      </c>
      <c r="AM51" s="30">
        <f>_xlfn.IFNA(IF($O51="days",$Y51*(VLOOKUP($K51,'Bed parameters'!$A$9:$I$12,9,FALSE))*$F51*(VLOOKUP($Q51,'Workforce distribution'!$C$8:$AD$30,AM$7,FALSE)),IF($Q51="n/a",(IF($P51=AM$6,$X51*$F51,0)),$X51*$F51*(VLOOKUP($Q51,'Workforce distribution'!$C$8:$AD$30,AM$7,FALSE)))),0)</f>
        <v>0</v>
      </c>
      <c r="AN51" s="30">
        <f>_xlfn.IFNA(IF($O51="days",$Y51*(VLOOKUP($K51,'Bed parameters'!$A$9:$I$12,9,FALSE))*$F51*(VLOOKUP($Q51,'Workforce distribution'!$C$8:$AD$30,AN$7,FALSE)),IF($Q51="n/a",(IF($P51=AN$6,$X51*$F51,0)),$X51*$F51*(VLOOKUP($Q51,'Workforce distribution'!$C$8:$AD$30,AN$7,FALSE)))),0)</f>
        <v>0</v>
      </c>
      <c r="AO51" s="30">
        <f>_xlfn.IFNA(IF($O51="days",$Y51*(VLOOKUP($K51,'Bed parameters'!$A$9:$I$12,9,FALSE))*$F51*(VLOOKUP($Q51,'Workforce distribution'!$C$8:$AD$30,AO$7,FALSE)),IF($Q51="n/a",(IF($P51=AO$6,$X51*$F51,0)),$X51*$F51*(VLOOKUP($Q51,'Workforce distribution'!$C$8:$AD$30,AO$7,FALSE)))),0)</f>
        <v>0</v>
      </c>
      <c r="AP51" s="30">
        <f>_xlfn.IFNA(IF($O51="days",$Y51*(VLOOKUP($K51,'Bed parameters'!$A$9:$I$12,9,FALSE))*$F51*(VLOOKUP($Q51,'Workforce distribution'!$C$8:$AD$30,AP$7,FALSE)),IF($Q51="n/a",(IF($P51=AP$6,$X51*$F51,0)),$X51*$F51*(VLOOKUP($Q51,'Workforce distribution'!$C$8:$AD$30,AP$7,FALSE)))),0)</f>
        <v>0</v>
      </c>
      <c r="AQ51" s="30">
        <f>_xlfn.IFNA(IF($O51="days",$Y51*(VLOOKUP($K51,'Bed parameters'!$A$9:$I$12,9,FALSE))*$F51*(VLOOKUP($Q51,'Workforce distribution'!$C$8:$AD$30,AQ$7,FALSE)),IF($Q51="n/a",(IF($P51=AQ$6,$X51*$F51,0)),$X51*$F51*(VLOOKUP($Q51,'Workforce distribution'!$C$8:$AD$30,AQ$7,FALSE)))),0)</f>
        <v>0</v>
      </c>
      <c r="AR51" s="30">
        <f>_xlfn.IFNA(IF($O51="days",$Y51*(VLOOKUP($K51,'Bed parameters'!$A$9:$I$12,9,FALSE))*$F51*(VLOOKUP($Q51,'Workforce distribution'!$C$8:$AD$30,AR$7,FALSE)),IF($Q51="n/a",(IF($P51=AR$6,$X51*$F51,0)),$X51*$F51*(VLOOKUP($Q51,'Workforce distribution'!$C$8:$AD$30,AR$7,FALSE)))),0)</f>
        <v>0</v>
      </c>
      <c r="AS51" s="30">
        <f>_xlfn.IFNA(IF($O51="days",$Y51*(VLOOKUP($K51,'Bed parameters'!$A$9:$I$12,9,FALSE))*$F51*(VLOOKUP($Q51,'Workforce distribution'!$C$8:$AD$30,AS$7,FALSE)),IF($Q51="n/a",(IF($P51=AS$6,$X51*$F51,0)),$X51*$F51*(VLOOKUP($Q51,'Workforce distribution'!$C$8:$AD$30,AS$7,FALSE)))),0)</f>
        <v>0</v>
      </c>
      <c r="AT51" s="30">
        <f>_xlfn.IFNA(IF($O51="days",$Y51*(VLOOKUP($K51,'Bed parameters'!$A$9:$I$12,9,FALSE))*$F51*(VLOOKUP($Q51,'Workforce distribution'!$C$8:$AD$30,AT$7,FALSE)),IF($Q51="n/a",(IF($P51=AT$6,$X51*$F51,0)),$X51*$F51*(VLOOKUP($Q51,'Workforce distribution'!$C$8:$AD$30,AT$7,FALSE)))),0)</f>
        <v>0</v>
      </c>
      <c r="AU51" s="30">
        <f>_xlfn.IFNA(IF($O51="days",$Y51*(VLOOKUP($K51,'Bed parameters'!$A$9:$I$12,9,FALSE))*$F51*(VLOOKUP($Q51,'Workforce distribution'!$C$8:$AD$30,AU$7,FALSE)),IF($Q51="n/a",(IF($P51=AU$6,$X51*$F51,0)),$X51*$F51*(VLOOKUP($Q51,'Workforce distribution'!$C$8:$AD$30,AU$7,FALSE)))),0)</f>
        <v>0</v>
      </c>
      <c r="AV51" s="30">
        <f>_xlfn.IFNA(IF($O51="days",$Y51*(VLOOKUP($K51,'Bed parameters'!$A$9:$I$12,9,FALSE))*$F51*(VLOOKUP($Q51,'Workforce distribution'!$C$8:$AD$30,AV$7,FALSE)),IF($Q51="n/a",(IF($P51=AV$6,$X51*$F51,0)),$X51*$F51*(VLOOKUP($Q51,'Workforce distribution'!$C$8:$AD$30,AV$7,FALSE)))),0)</f>
        <v>0</v>
      </c>
      <c r="AW51" s="30">
        <f>_xlfn.IFNA(IF($O51="days",$Y51*(VLOOKUP($K51,'Bed parameters'!$A$9:$I$12,9,FALSE))*$F51*(VLOOKUP($Q51,'Workforce distribution'!$C$8:$AD$30,AW$7,FALSE)),IF($Q51="n/a",(IF($P51=AW$6,$X51*$F51,0)),$X51*$F51*(VLOOKUP($Q51,'Workforce distribution'!$C$8:$AD$30,AW$7,FALSE)))),0)</f>
        <v>0</v>
      </c>
      <c r="AX51" s="30">
        <f>_xlfn.IFNA(IF($O51="days",$Y51*(VLOOKUP($K51,'Bed parameters'!$A$9:$I$12,9,FALSE))*$F51*(VLOOKUP($Q51,'Workforce distribution'!$C$8:$AD$30,AX$7,FALSE)),IF($Q51="n/a",(IF($P51=AX$6,$X51*$F51,0)),$X51*$F51*(VLOOKUP($Q51,'Workforce distribution'!$C$8:$AD$30,AX$7,FALSE)))),0)</f>
        <v>0</v>
      </c>
      <c r="AY51" s="30">
        <f>_xlfn.IFNA(IF($O51="days",$Y51*(VLOOKUP($K51,'Bed parameters'!$A$9:$I$12,9,FALSE))*$F51*(VLOOKUP($Q51,'Workforce distribution'!$C$8:$AD$30,AY$7,FALSE)),IF($Q51="n/a",(IF($P51=AY$6,$X51*$F51,0)),$X51*$F51*(VLOOKUP($Q51,'Workforce distribution'!$C$8:$AD$30,AY$7,FALSE)))),0)</f>
        <v>0</v>
      </c>
      <c r="AZ51" s="30">
        <f>_xlfn.IFNA(IF($O51="days",$Y51*(VLOOKUP($K51,'Bed parameters'!$A$9:$I$12,9,FALSE))*$F51*(VLOOKUP($Q51,'Workforce distribution'!$C$8:$AD$30,AZ$7,FALSE)),IF($Q51="n/a",(IF($P51=AZ$6,$X51*$F51,0)),$X51*$F51*(VLOOKUP($Q51,'Workforce distribution'!$C$8:$AD$30,AZ$7,FALSE)))),0)</f>
        <v>0</v>
      </c>
      <c r="BA51" s="30">
        <f>_xlfn.IFNA(IF($O51="days",$Y51*(VLOOKUP($K51,'Bed parameters'!$A$9:$I$12,9,FALSE))*$F51*(VLOOKUP($Q51,'Workforce distribution'!$C$8:$AD$30,BA$7,FALSE)),IF($Q51="n/a",(IF($P51=BA$6,$X51*$F51,0)),$X51*$F51*(VLOOKUP($Q51,'Workforce distribution'!$C$8:$AD$30,BA$7,FALSE)))),0)</f>
        <v>0</v>
      </c>
      <c r="BB51" s="30">
        <f>_xlfn.IFNA(IF($O51="days",$Y51*(VLOOKUP($K51,'Bed parameters'!$A$9:$I$12,9,FALSE))*$F51*(VLOOKUP($Q51,'Workforce distribution'!$C$8:$AD$30,BB$7,FALSE)),IF($Q51="n/a",(IF($P51=BB$6,$X51*$F51,0)),$X51*$F51*(VLOOKUP($Q51,'Workforce distribution'!$C$8:$AD$30,BB$7,FALSE)))),0)</f>
        <v>0</v>
      </c>
      <c r="BC51" s="149">
        <f t="shared" si="9"/>
        <v>121.52272357866477</v>
      </c>
      <c r="BD51" s="288">
        <f>IF($Q51="n/a",(IF('Workforce hours'!D$30=0,0,(AB51/'Workforce hours'!D$30))),(IF(VLOOKUP($Q51,'Workforce hours'!$C$8:$AD$30,BD$7,FALSE)=0,0,(AB51/(VLOOKUP($Q51,'Workforce hours'!$C$8:$AD$30,BD$7,FALSE))))))</f>
        <v>0</v>
      </c>
      <c r="BE51" s="288">
        <f>IF($Q51="n/a",(IF('Workforce hours'!E$30=0,0,(AC51/'Workforce hours'!E$30))),(IF(VLOOKUP($Q51,'Workforce hours'!$C$8:$AD$30,BE$7,FALSE)=0,0,(AC51/(VLOOKUP($Q51,'Workforce hours'!$C$8:$AD$30,BE$7,FALSE))))))</f>
        <v>0</v>
      </c>
      <c r="BF51" s="288">
        <f>IF($Q51="n/a",(IF('Workforce hours'!F$30=0,0,(AD51/'Workforce hours'!F$30))),(IF(VLOOKUP($Q51,'Workforce hours'!$C$8:$AD$30,BF$7,FALSE)=0,0,(AD51/(VLOOKUP($Q51,'Workforce hours'!$C$8:$AD$30,BF$7,FALSE))))))</f>
        <v>0</v>
      </c>
      <c r="BG51" s="288">
        <f>IF($Q51="n/a",(IF('Workforce hours'!G$30=0,0,(AE51/'Workforce hours'!G$30))),(IF(VLOOKUP($Q51,'Workforce hours'!$C$8:$AD$30,BG$7,FALSE)=0,0,(AE51/(VLOOKUP($Q51,'Workforce hours'!$C$8:$AD$30,BG$7,FALSE))))))</f>
        <v>121.52272357866477</v>
      </c>
      <c r="BH51" s="288">
        <f>IF($Q51="n/a",(IF('Workforce hours'!H$30=0,0,(AF51/'Workforce hours'!H$30))),(IF(VLOOKUP($Q51,'Workforce hours'!$C$8:$AD$30,BH$7,FALSE)=0,0,(AF51/(VLOOKUP($Q51,'Workforce hours'!$C$8:$AD$30,BH$7,FALSE))))))</f>
        <v>0</v>
      </c>
      <c r="BI51" s="288">
        <f>IF($Q51="n/a",(IF('Workforce hours'!I$30=0,0,(AG51/'Workforce hours'!I$30))),(IF(VLOOKUP($Q51,'Workforce hours'!$C$8:$AD$30,BI$7,FALSE)=0,0,(AG51/(VLOOKUP($Q51,'Workforce hours'!$C$8:$AD$30,BI$7,FALSE))))))</f>
        <v>0</v>
      </c>
      <c r="BJ51" s="288">
        <f>IF($Q51="n/a",(IF('Workforce hours'!J$30=0,0,(AH51/'Workforce hours'!J$30))),(IF(VLOOKUP($Q51,'Workforce hours'!$C$8:$AD$30,BJ$7,FALSE)=0,0,(AH51/(VLOOKUP($Q51,'Workforce hours'!$C$8:$AD$30,BJ$7,FALSE))))))</f>
        <v>0</v>
      </c>
      <c r="BK51" s="288">
        <f>IF($Q51="n/a",(IF('Workforce hours'!K$30=0,0,(AI51/'Workforce hours'!K$30))),(IF(VLOOKUP($Q51,'Workforce hours'!$C$8:$AD$30,BK$7,FALSE)=0,0,(AI51/(VLOOKUP($Q51,'Workforce hours'!$C$8:$AD$30,BK$7,FALSE))))))</f>
        <v>0</v>
      </c>
      <c r="BL51" s="288">
        <f>IF($Q51="n/a",(IF('Workforce hours'!L$30=0,0,(AJ51/'Workforce hours'!L$30))),(IF(VLOOKUP($Q51,'Workforce hours'!$C$8:$AD$30,BL$7,FALSE)=0,0,(AJ51/(VLOOKUP($Q51,'Workforce hours'!$C$8:$AD$30,BL$7,FALSE))))))</f>
        <v>0</v>
      </c>
      <c r="BM51" s="288">
        <f>IF($Q51="n/a",(IF('Workforce hours'!M$30=0,0,(AK51/'Workforce hours'!M$30))),(IF(VLOOKUP($Q51,'Workforce hours'!$C$8:$AD$30,BM$7,FALSE)=0,0,(AK51/(VLOOKUP($Q51,'Workforce hours'!$C$8:$AD$30,BM$7,FALSE))))))</f>
        <v>0</v>
      </c>
      <c r="BN51" s="288">
        <f>IF($Q51="n/a",(IF('Workforce hours'!N$30=0,0,(AL51/'Workforce hours'!N$30))),(IF(VLOOKUP($Q51,'Workforce hours'!$C$8:$AD$30,BN$7,FALSE)=0,0,(AL51/(VLOOKUP($Q51,'Workforce hours'!$C$8:$AD$30,BN$7,FALSE))))))</f>
        <v>0</v>
      </c>
      <c r="BO51" s="288">
        <f>IF($Q51="n/a",(IF('Workforce hours'!O$30=0,0,(AM51/'Workforce hours'!O$30))),(IF(VLOOKUP($Q51,'Workforce hours'!$C$8:$AD$30,BO$7,FALSE)=0,0,(AM51/(VLOOKUP($Q51,'Workforce hours'!$C$8:$AD$30,BO$7,FALSE))))))</f>
        <v>0</v>
      </c>
      <c r="BP51" s="288">
        <f>IF($Q51="n/a",(IF('Workforce hours'!P$30=0,0,(AN51/'Workforce hours'!P$30))),(IF(VLOOKUP($Q51,'Workforce hours'!$C$8:$AD$30,BP$7,FALSE)=0,0,(AN51/(VLOOKUP($Q51,'Workforce hours'!$C$8:$AD$30,BP$7,FALSE))))))</f>
        <v>0</v>
      </c>
      <c r="BQ51" s="288">
        <f>IF($Q51="n/a",(IF('Workforce hours'!Q$30=0,0,(AO51/'Workforce hours'!Q$30))),(IF(VLOOKUP($Q51,'Workforce hours'!$C$8:$AD$30,BQ$7,FALSE)=0,0,(AO51/(VLOOKUP($Q51,'Workforce hours'!$C$8:$AD$30,BQ$7,FALSE))))))</f>
        <v>0</v>
      </c>
      <c r="BR51" s="288">
        <f>IF($Q51="n/a",(IF('Workforce hours'!R$30=0,0,(AP51/'Workforce hours'!R$30))),(IF(VLOOKUP($Q51,'Workforce hours'!$C$8:$AD$30,BR$7,FALSE)=0,0,(AP51/(VLOOKUP($Q51,'Workforce hours'!$C$8:$AD$30,BR$7,FALSE))))))</f>
        <v>0</v>
      </c>
      <c r="BS51" s="288">
        <f>IF($Q51="n/a",(IF('Workforce hours'!S$30=0,0,(AQ51/'Workforce hours'!S$30))),(IF(VLOOKUP($Q51,'Workforce hours'!$C$8:$AD$30,BS$7,FALSE)=0,0,(AQ51/(VLOOKUP($Q51,'Workforce hours'!$C$8:$AD$30,BS$7,FALSE))))))</f>
        <v>0</v>
      </c>
      <c r="BT51" s="288">
        <f>IF($Q51="n/a",(IF('Workforce hours'!T$30=0,0,(AR51/'Workforce hours'!T$30))),(IF(VLOOKUP($Q51,'Workforce hours'!$C$8:$AD$30,BT$7,FALSE)=0,0,(AR51/(VLOOKUP($Q51,'Workforce hours'!$C$8:$AD$30,BT$7,FALSE))))))</f>
        <v>0</v>
      </c>
      <c r="BU51" s="288">
        <f>IF($Q51="n/a",(IF('Workforce hours'!U$30=0,0,(AS51/'Workforce hours'!U$30))),(IF(VLOOKUP($Q51,'Workforce hours'!$C$8:$AD$30,BU$7,FALSE)=0,0,(AS51/(VLOOKUP($Q51,'Workforce hours'!$C$8:$AD$30,BU$7,FALSE))))))</f>
        <v>0</v>
      </c>
      <c r="BV51" s="288">
        <f>IF($Q51="n/a",(IF('Workforce hours'!V$30=0,0,(AT51/'Workforce hours'!V$30))),(IF(VLOOKUP($Q51,'Workforce hours'!$C$8:$AD$30,BV$7,FALSE)=0,0,(AT51/(VLOOKUP($Q51,'Workforce hours'!$C$8:$AD$30,BV$7,FALSE))))))</f>
        <v>0</v>
      </c>
      <c r="BW51" s="288">
        <f>IF($Q51="n/a",(IF('Workforce hours'!W$30=0,0,(AU51/'Workforce hours'!W$30))),(IF(VLOOKUP($Q51,'Workforce hours'!$C$8:$AD$30,BW$7,FALSE)=0,0,(AU51/(VLOOKUP($Q51,'Workforce hours'!$C$8:$AD$30,BW$7,FALSE))))))</f>
        <v>0</v>
      </c>
      <c r="BX51" s="288">
        <f>IF($Q51="n/a",(IF('Workforce hours'!X$30=0,0,(AV51/'Workforce hours'!X$30))),(IF(VLOOKUP($Q51,'Workforce hours'!$C$8:$AD$30,BX$7,FALSE)=0,0,(AV51/(VLOOKUP($Q51,'Workforce hours'!$C$8:$AD$30,BX$7,FALSE))))))</f>
        <v>0</v>
      </c>
      <c r="BY51" s="288">
        <f>IF($Q51="n/a",(IF('Workforce hours'!Y$30=0,0,(AW51/'Workforce hours'!Y$30))),(IF(VLOOKUP($Q51,'Workforce hours'!$C$8:$AD$30,BY$7,FALSE)=0,0,(AW51/(VLOOKUP($Q51,'Workforce hours'!$C$8:$AD$30,BY$7,FALSE))))))</f>
        <v>0</v>
      </c>
      <c r="BZ51" s="288">
        <f>IF($Q51="n/a",(IF('Workforce hours'!Z$30=0,0,(AX51/'Workforce hours'!Z$30))),(IF(VLOOKUP($Q51,'Workforce hours'!$C$8:$AD$30,BZ$7,FALSE)=0,0,(AX51/(VLOOKUP($Q51,'Workforce hours'!$C$8:$AD$30,BZ$7,FALSE))))))</f>
        <v>0</v>
      </c>
      <c r="CA51" s="288">
        <f>IF($Q51="n/a",(IF('Workforce hours'!AA$30=0,0,(AY51/'Workforce hours'!AA$30))),(IF(VLOOKUP($Q51,'Workforce hours'!$C$8:$AD$30,CA$7,FALSE)=0,0,(AY51/(VLOOKUP($Q51,'Workforce hours'!$C$8:$AD$30,CA$7,FALSE))))))</f>
        <v>0</v>
      </c>
      <c r="CB51" s="288">
        <f>IF($Q51="n/a",(IF('Workforce hours'!AB$30=0,0,(AZ51/'Workforce hours'!AB$30))),(IF(VLOOKUP($Q51,'Workforce hours'!$C$8:$AD$30,CB$7,FALSE)=0,0,(AZ51/(VLOOKUP($Q51,'Workforce hours'!$C$8:$AD$30,CB$7,FALSE))))))</f>
        <v>0</v>
      </c>
      <c r="CC51" s="288">
        <f>IF($Q51="n/a",(IF('Workforce hours'!AC$30=0,0,(BA51/'Workforce hours'!AC$30))),(IF(VLOOKUP($Q51,'Workforce hours'!$C$8:$AD$30,CC$7,FALSE)=0,0,(BA51/(VLOOKUP($Q51,'Workforce hours'!$C$8:$AD$30,CC$7,FALSE))))))</f>
        <v>0</v>
      </c>
      <c r="CD51" s="288">
        <f>IF($Q51="n/a",(IF('Workforce hours'!AD$30=0,0,(BB51/'Workforce hours'!AD$30))),(IF(VLOOKUP($Q51,'Workforce hours'!$C$8:$AD$30,CD$7,FALSE)=0,0,(BB51/(VLOOKUP($Q51,'Workforce hours'!$C$8:$AD$30,CD$7,FALSE))))))</f>
        <v>0</v>
      </c>
      <c r="CE51" s="289">
        <f t="shared" si="10"/>
        <v>0</v>
      </c>
      <c r="CF51" s="290">
        <f>BD51*'Workforce costs'!B$9*(1+'Workforce costs'!B$10)*(1+'Workforce costs'!B$11)</f>
        <v>0</v>
      </c>
      <c r="CG51" s="290">
        <f>BE51*'Workforce costs'!C$9*(1+'Workforce costs'!C$10)*(1+'Workforce costs'!C$11)</f>
        <v>0</v>
      </c>
      <c r="CH51" s="290">
        <f>BF51*'Workforce costs'!D$9*(1+'Workforce costs'!D$10)*(1+'Workforce costs'!D$11)</f>
        <v>0</v>
      </c>
      <c r="CI51" s="290">
        <f>BG51*'Workforce costs'!E$9*(1+'Workforce costs'!E$10)*(1+'Workforce costs'!E$11)</f>
        <v>0</v>
      </c>
      <c r="CJ51" s="290">
        <f>BH51*'Workforce costs'!F$9*(1+'Workforce costs'!F$10)*(1+'Workforce costs'!F$11)</f>
        <v>0</v>
      </c>
      <c r="CK51" s="290">
        <f>BI51*'Workforce costs'!G$9*(1+'Workforce costs'!G$10)*(1+'Workforce costs'!G$11)</f>
        <v>0</v>
      </c>
      <c r="CL51" s="290">
        <f>BJ51*'Workforce costs'!H$9*(1+'Workforce costs'!H$10)*(1+'Workforce costs'!H$11)</f>
        <v>0</v>
      </c>
      <c r="CM51" s="290">
        <f>BK51*'Workforce costs'!I$9*(1+'Workforce costs'!I$10)*(1+'Workforce costs'!I$11)</f>
        <v>0</v>
      </c>
      <c r="CN51" s="290">
        <f>BL51*'Workforce costs'!J$9*(1+'Workforce costs'!J$10)*(1+'Workforce costs'!J$11)</f>
        <v>0</v>
      </c>
      <c r="CO51" s="290">
        <f>BM51*'Workforce costs'!K$9*(1+'Workforce costs'!K$10)*(1+'Workforce costs'!K$11)</f>
        <v>0</v>
      </c>
      <c r="CP51" s="290">
        <f>BN51*'Workforce costs'!L$9*(1+'Workforce costs'!L$10)*(1+'Workforce costs'!L$11)</f>
        <v>0</v>
      </c>
      <c r="CQ51" s="290">
        <f>BO51*'Workforce costs'!M$9*(1+'Workforce costs'!M$10)*(1+'Workforce costs'!M$11)</f>
        <v>0</v>
      </c>
      <c r="CR51" s="290">
        <f>BP51*'Workforce costs'!N$9*(1+'Workforce costs'!N$10)*(1+'Workforce costs'!N$11)</f>
        <v>0</v>
      </c>
      <c r="CS51" s="290">
        <f>BQ51*'Workforce costs'!O$9*(1+'Workforce costs'!O$10)*(1+'Workforce costs'!O$11)</f>
        <v>0</v>
      </c>
      <c r="CT51" s="290">
        <f>BR51*'Workforce costs'!P$9*(1+'Workforce costs'!P$10)*(1+'Workforce costs'!P$11)</f>
        <v>0</v>
      </c>
      <c r="CU51" s="290">
        <f>BS51*'Workforce costs'!Q$9*(1+'Workforce costs'!Q$10)*(1+'Workforce costs'!Q$11)</f>
        <v>0</v>
      </c>
      <c r="CV51" s="290">
        <f>BT51*'Workforce costs'!R$9*(1+'Workforce costs'!R$10)*(1+'Workforce costs'!R$11)</f>
        <v>0</v>
      </c>
      <c r="CW51" s="290">
        <f>BU51*'Workforce costs'!S$9*(1+'Workforce costs'!S$10)*(1+'Workforce costs'!S$11)</f>
        <v>0</v>
      </c>
      <c r="CX51" s="290">
        <f>BV51*'Workforce costs'!T$9*(1+'Workforce costs'!T$10)*(1+'Workforce costs'!T$11)</f>
        <v>0</v>
      </c>
      <c r="CY51" s="290">
        <f>BW51*'Workforce costs'!U$9*(1+'Workforce costs'!U$10)*(1+'Workforce costs'!U$11)</f>
        <v>0</v>
      </c>
      <c r="CZ51" s="290">
        <f>BX51*'Workforce costs'!V$9*(1+'Workforce costs'!V$10)*(1+'Workforce costs'!V$11)</f>
        <v>0</v>
      </c>
      <c r="DA51" s="290">
        <f>BY51*'Workforce costs'!W$9*(1+'Workforce costs'!W$10)*(1+'Workforce costs'!W$11)</f>
        <v>0</v>
      </c>
      <c r="DB51" s="290">
        <f>BZ51*'Workforce costs'!X$9*(1+'Workforce costs'!X$10)*(1+'Workforce costs'!X$11)</f>
        <v>0</v>
      </c>
      <c r="DC51" s="290">
        <f>CA51*'Workforce costs'!Y$9*(1+'Workforce costs'!Y$10)*(1+'Workforce costs'!Y$11)</f>
        <v>0</v>
      </c>
      <c r="DD51" s="290">
        <f>CB51*'Workforce costs'!Z$9*(1+'Workforce costs'!Z$10)*(1+'Workforce costs'!Z$11)</f>
        <v>0</v>
      </c>
      <c r="DE51" s="290">
        <f>CC51*'Workforce costs'!AA$9*(1+'Workforce costs'!AA$10)*(1+'Workforce costs'!AA$11)</f>
        <v>0</v>
      </c>
      <c r="DF51" s="290">
        <f>CD51*'Workforce costs'!AB$9*(1+'Workforce costs'!AB$10)*(1+'Workforce costs'!AB$11)</f>
        <v>0</v>
      </c>
    </row>
    <row r="52" spans="1:110" x14ac:dyDescent="0.3">
      <c r="A52" s="2" t="str">
        <f>Outputs!$A$4</f>
        <v>Australia</v>
      </c>
      <c r="B52" s="2" t="str">
        <f t="shared" si="3"/>
        <v>Australia 25to64</v>
      </c>
      <c r="C52" s="30">
        <f>VLOOKUP($B52,Populations!$D$15:$H$1920,3,FALSE)</f>
        <v>13966174</v>
      </c>
      <c r="D52" s="255">
        <f>IF(OR($H52="General pop",$H52="Schools",$H52="Workplace",$H52="Skills Training",$H52="Digital Supports"),1,VLOOKUP($B52,Populations!$D$15:$H$1920,5,FALSE))</f>
        <v>1</v>
      </c>
      <c r="E52" s="88">
        <f>VLOOKUP(I52,Epidemiology!$C$10:$H$47,6,FALSE)</f>
        <v>20000</v>
      </c>
      <c r="F52" s="102">
        <f>'Care profiles'!R53</f>
        <v>1</v>
      </c>
      <c r="G52" s="15" t="str">
        <f>'Care profiles'!A53</f>
        <v>25to64</v>
      </c>
      <c r="H52" s="15" t="str">
        <f>'Care profiles'!B53</f>
        <v>Selective</v>
      </c>
      <c r="I52" s="15" t="str">
        <f>'Care profiles'!C53</f>
        <v>Selective_25-64yrs</v>
      </c>
      <c r="J52" s="15" t="str">
        <f>'Care profiles'!D53</f>
        <v>Care profile</v>
      </c>
      <c r="K52" s="15" t="str">
        <f>'Care profiles'!E53</f>
        <v>Individual Peer Support</v>
      </c>
      <c r="L52" s="104">
        <f>'Care profiles'!F53</f>
        <v>0.03</v>
      </c>
      <c r="M52" s="15">
        <f>'Care profiles'!G53</f>
        <v>3</v>
      </c>
      <c r="N52" s="15">
        <f>'Care profiles'!H53</f>
        <v>15</v>
      </c>
      <c r="O52" s="15" t="str">
        <f>'Care profiles'!I53</f>
        <v>min</v>
      </c>
      <c r="P52" s="15" t="str">
        <f>'Care profiles'!J53</f>
        <v>Peer Worker</v>
      </c>
      <c r="Q52" s="15" t="str">
        <f>'Care profiles'!K53</f>
        <v>n/a</v>
      </c>
      <c r="R52" s="15" t="str">
        <f>'Care profiles'!M53</f>
        <v>Y</v>
      </c>
      <c r="S52" s="15" t="str">
        <f>'Care profiles'!O53</f>
        <v>Y</v>
      </c>
      <c r="T52" s="15" t="str">
        <f>'Care profiles'!Q53</f>
        <v>N</v>
      </c>
      <c r="U52" s="30">
        <f t="shared" si="4"/>
        <v>2793234.8</v>
      </c>
      <c r="V52" s="30">
        <f t="shared" si="5"/>
        <v>83797.043999999994</v>
      </c>
      <c r="W52" s="30">
        <f>IF(M52="n/a",0,IF(O52="days",V52*M52*(1+(VLOOKUP(K52,'Bed parameters'!$A$9:$G$12,7,FALSE))),V52*M52))</f>
        <v>251391.13199999998</v>
      </c>
      <c r="X52" s="30">
        <f t="shared" si="6"/>
        <v>62847.782999999989</v>
      </c>
      <c r="Y52" s="30">
        <f t="shared" si="7"/>
        <v>0</v>
      </c>
      <c r="Z52" s="113">
        <f>_xlfn.IFNA(Y52/((VLOOKUP(K52,'Bed parameters'!$A$9:$G$12,3,FALSE))*(VLOOKUP(K52,'Bed parameters'!$A$9:$G$12,5,FALSE))),0)</f>
        <v>0</v>
      </c>
      <c r="AA52" s="30">
        <f t="shared" si="8"/>
        <v>62847.782999999989</v>
      </c>
      <c r="AB52" s="30">
        <f>_xlfn.IFNA(IF($O52="days",$Y52*(VLOOKUP($K52,'Bed parameters'!$A$9:$I$12,9,FALSE))*$F52*(VLOOKUP($Q52,'Workforce distribution'!$C$8:$AD$30,AB$7,FALSE)),IF($Q52="n/a",(IF($P52=AB$6,$X52*$F52,0)),$X52*$F52*(VLOOKUP($Q52,'Workforce distribution'!$C$8:$AD$30,AB$7,FALSE)))),0)</f>
        <v>0</v>
      </c>
      <c r="AC52" s="30">
        <f>_xlfn.IFNA(IF($O52="days",$Y52*(VLOOKUP($K52,'Bed parameters'!$A$9:$I$12,9,FALSE))*$F52*(VLOOKUP($Q52,'Workforce distribution'!$C$8:$AD$30,AC$7,FALSE)),IF($Q52="n/a",(IF($P52=AC$6,$X52*$F52,0)),$X52*$F52*(VLOOKUP($Q52,'Workforce distribution'!$C$8:$AD$30,AC$7,FALSE)))),0)</f>
        <v>0</v>
      </c>
      <c r="AD52" s="30">
        <f>_xlfn.IFNA(IF($O52="days",$Y52*(VLOOKUP($K52,'Bed parameters'!$A$9:$I$12,9,FALSE))*$F52*(VLOOKUP($Q52,'Workforce distribution'!$C$8:$AD$30,AD$7,FALSE)),IF($Q52="n/a",(IF($P52=AD$6,$X52*$F52,0)),$X52*$F52*(VLOOKUP($Q52,'Workforce distribution'!$C$8:$AD$30,AD$7,FALSE)))),0)</f>
        <v>0</v>
      </c>
      <c r="AE52" s="30">
        <f>_xlfn.IFNA(IF($O52="days",$Y52*(VLOOKUP($K52,'Bed parameters'!$A$9:$I$12,9,FALSE))*$F52*(VLOOKUP($Q52,'Workforce distribution'!$C$8:$AD$30,AE$7,FALSE)),IF($Q52="n/a",(IF($P52=AE$6,$X52*$F52,0)),$X52*$F52*(VLOOKUP($Q52,'Workforce distribution'!$C$8:$AD$30,AE$7,FALSE)))),0)</f>
        <v>62847.782999999989</v>
      </c>
      <c r="AF52" s="30">
        <f>_xlfn.IFNA(IF($O52="days",$Y52*(VLOOKUP($K52,'Bed parameters'!$A$9:$I$12,9,FALSE))*$F52*(VLOOKUP($Q52,'Workforce distribution'!$C$8:$AD$30,AF$7,FALSE)),IF($Q52="n/a",(IF($P52=AF$6,$X52*$F52,0)),$X52*$F52*(VLOOKUP($Q52,'Workforce distribution'!$C$8:$AD$30,AF$7,FALSE)))),0)</f>
        <v>0</v>
      </c>
      <c r="AG52" s="30">
        <f>_xlfn.IFNA(IF($O52="days",$Y52*(VLOOKUP($K52,'Bed parameters'!$A$9:$I$12,9,FALSE))*$F52*(VLOOKUP($Q52,'Workforce distribution'!$C$8:$AD$30,AG$7,FALSE)),IF($Q52="n/a",(IF($P52=AG$6,$X52*$F52,0)),$X52*$F52*(VLOOKUP($Q52,'Workforce distribution'!$C$8:$AD$30,AG$7,FALSE)))),0)</f>
        <v>0</v>
      </c>
      <c r="AH52" s="30">
        <f>_xlfn.IFNA(IF($O52="days",$Y52*(VLOOKUP($K52,'Bed parameters'!$A$9:$I$12,9,FALSE))*$F52*(VLOOKUP($Q52,'Workforce distribution'!$C$8:$AD$30,AH$7,FALSE)),IF($Q52="n/a",(IF($P52=AH$6,$X52*$F52,0)),$X52*$F52*(VLOOKUP($Q52,'Workforce distribution'!$C$8:$AD$30,AH$7,FALSE)))),0)</f>
        <v>0</v>
      </c>
      <c r="AI52" s="30">
        <f>_xlfn.IFNA(IF($O52="days",$Y52*(VLOOKUP($K52,'Bed parameters'!$A$9:$I$12,9,FALSE))*$F52*(VLOOKUP($Q52,'Workforce distribution'!$C$8:$AD$30,AI$7,FALSE)),IF($Q52="n/a",(IF($P52=AI$6,$X52*$F52,0)),$X52*$F52*(VLOOKUP($Q52,'Workforce distribution'!$C$8:$AD$30,AI$7,FALSE)))),0)</f>
        <v>0</v>
      </c>
      <c r="AJ52" s="30">
        <f>_xlfn.IFNA(IF($O52="days",$Y52*(VLOOKUP($K52,'Bed parameters'!$A$9:$I$12,9,FALSE))*$F52*(VLOOKUP($Q52,'Workforce distribution'!$C$8:$AD$30,AJ$7,FALSE)),IF($Q52="n/a",(IF($P52=AJ$6,$X52*$F52,0)),$X52*$F52*(VLOOKUP($Q52,'Workforce distribution'!$C$8:$AD$30,AJ$7,FALSE)))),0)</f>
        <v>0</v>
      </c>
      <c r="AK52" s="30">
        <f>_xlfn.IFNA(IF($O52="days",$Y52*(VLOOKUP($K52,'Bed parameters'!$A$9:$I$12,9,FALSE))*$F52*(VLOOKUP($Q52,'Workforce distribution'!$C$8:$AD$30,AK$7,FALSE)),IF($Q52="n/a",(IF($P52=AK$6,$X52*$F52,0)),$X52*$F52*(VLOOKUP($Q52,'Workforce distribution'!$C$8:$AD$30,AK$7,FALSE)))),0)</f>
        <v>0</v>
      </c>
      <c r="AL52" s="30">
        <f>_xlfn.IFNA(IF($O52="days",$Y52*(VLOOKUP($K52,'Bed parameters'!$A$9:$I$12,9,FALSE))*$F52*(VLOOKUP($Q52,'Workforce distribution'!$C$8:$AD$30,AL$7,FALSE)),IF($Q52="n/a",(IF($P52=AL$6,$X52*$F52,0)),$X52*$F52*(VLOOKUP($Q52,'Workforce distribution'!$C$8:$AD$30,AL$7,FALSE)))),0)</f>
        <v>0</v>
      </c>
      <c r="AM52" s="30">
        <f>_xlfn.IFNA(IF($O52="days",$Y52*(VLOOKUP($K52,'Bed parameters'!$A$9:$I$12,9,FALSE))*$F52*(VLOOKUP($Q52,'Workforce distribution'!$C$8:$AD$30,AM$7,FALSE)),IF($Q52="n/a",(IF($P52=AM$6,$X52*$F52,0)),$X52*$F52*(VLOOKUP($Q52,'Workforce distribution'!$C$8:$AD$30,AM$7,FALSE)))),0)</f>
        <v>0</v>
      </c>
      <c r="AN52" s="30">
        <f>_xlfn.IFNA(IF($O52="days",$Y52*(VLOOKUP($K52,'Bed parameters'!$A$9:$I$12,9,FALSE))*$F52*(VLOOKUP($Q52,'Workforce distribution'!$C$8:$AD$30,AN$7,FALSE)),IF($Q52="n/a",(IF($P52=AN$6,$X52*$F52,0)),$X52*$F52*(VLOOKUP($Q52,'Workforce distribution'!$C$8:$AD$30,AN$7,FALSE)))),0)</f>
        <v>0</v>
      </c>
      <c r="AO52" s="30">
        <f>_xlfn.IFNA(IF($O52="days",$Y52*(VLOOKUP($K52,'Bed parameters'!$A$9:$I$12,9,FALSE))*$F52*(VLOOKUP($Q52,'Workforce distribution'!$C$8:$AD$30,AO$7,FALSE)),IF($Q52="n/a",(IF($P52=AO$6,$X52*$F52,0)),$X52*$F52*(VLOOKUP($Q52,'Workforce distribution'!$C$8:$AD$30,AO$7,FALSE)))),0)</f>
        <v>0</v>
      </c>
      <c r="AP52" s="30">
        <f>_xlfn.IFNA(IF($O52="days",$Y52*(VLOOKUP($K52,'Bed parameters'!$A$9:$I$12,9,FALSE))*$F52*(VLOOKUP($Q52,'Workforce distribution'!$C$8:$AD$30,AP$7,FALSE)),IF($Q52="n/a",(IF($P52=AP$6,$X52*$F52,0)),$X52*$F52*(VLOOKUP($Q52,'Workforce distribution'!$C$8:$AD$30,AP$7,FALSE)))),0)</f>
        <v>0</v>
      </c>
      <c r="AQ52" s="30">
        <f>_xlfn.IFNA(IF($O52="days",$Y52*(VLOOKUP($K52,'Bed parameters'!$A$9:$I$12,9,FALSE))*$F52*(VLOOKUP($Q52,'Workforce distribution'!$C$8:$AD$30,AQ$7,FALSE)),IF($Q52="n/a",(IF($P52=AQ$6,$X52*$F52,0)),$X52*$F52*(VLOOKUP($Q52,'Workforce distribution'!$C$8:$AD$30,AQ$7,FALSE)))),0)</f>
        <v>0</v>
      </c>
      <c r="AR52" s="30">
        <f>_xlfn.IFNA(IF($O52="days",$Y52*(VLOOKUP($K52,'Bed parameters'!$A$9:$I$12,9,FALSE))*$F52*(VLOOKUP($Q52,'Workforce distribution'!$C$8:$AD$30,AR$7,FALSE)),IF($Q52="n/a",(IF($P52=AR$6,$X52*$F52,0)),$X52*$F52*(VLOOKUP($Q52,'Workforce distribution'!$C$8:$AD$30,AR$7,FALSE)))),0)</f>
        <v>0</v>
      </c>
      <c r="AS52" s="30">
        <f>_xlfn.IFNA(IF($O52="days",$Y52*(VLOOKUP($K52,'Bed parameters'!$A$9:$I$12,9,FALSE))*$F52*(VLOOKUP($Q52,'Workforce distribution'!$C$8:$AD$30,AS$7,FALSE)),IF($Q52="n/a",(IF($P52=AS$6,$X52*$F52,0)),$X52*$F52*(VLOOKUP($Q52,'Workforce distribution'!$C$8:$AD$30,AS$7,FALSE)))),0)</f>
        <v>0</v>
      </c>
      <c r="AT52" s="30">
        <f>_xlfn.IFNA(IF($O52="days",$Y52*(VLOOKUP($K52,'Bed parameters'!$A$9:$I$12,9,FALSE))*$F52*(VLOOKUP($Q52,'Workforce distribution'!$C$8:$AD$30,AT$7,FALSE)),IF($Q52="n/a",(IF($P52=AT$6,$X52*$F52,0)),$X52*$F52*(VLOOKUP($Q52,'Workforce distribution'!$C$8:$AD$30,AT$7,FALSE)))),0)</f>
        <v>0</v>
      </c>
      <c r="AU52" s="30">
        <f>_xlfn.IFNA(IF($O52="days",$Y52*(VLOOKUP($K52,'Bed parameters'!$A$9:$I$12,9,FALSE))*$F52*(VLOOKUP($Q52,'Workforce distribution'!$C$8:$AD$30,AU$7,FALSE)),IF($Q52="n/a",(IF($P52=AU$6,$X52*$F52,0)),$X52*$F52*(VLOOKUP($Q52,'Workforce distribution'!$C$8:$AD$30,AU$7,FALSE)))),0)</f>
        <v>0</v>
      </c>
      <c r="AV52" s="30">
        <f>_xlfn.IFNA(IF($O52="days",$Y52*(VLOOKUP($K52,'Bed parameters'!$A$9:$I$12,9,FALSE))*$F52*(VLOOKUP($Q52,'Workforce distribution'!$C$8:$AD$30,AV$7,FALSE)),IF($Q52="n/a",(IF($P52=AV$6,$X52*$F52,0)),$X52*$F52*(VLOOKUP($Q52,'Workforce distribution'!$C$8:$AD$30,AV$7,FALSE)))),0)</f>
        <v>0</v>
      </c>
      <c r="AW52" s="30">
        <f>_xlfn.IFNA(IF($O52="days",$Y52*(VLOOKUP($K52,'Bed parameters'!$A$9:$I$12,9,FALSE))*$F52*(VLOOKUP($Q52,'Workforce distribution'!$C$8:$AD$30,AW$7,FALSE)),IF($Q52="n/a",(IF($P52=AW$6,$X52*$F52,0)),$X52*$F52*(VLOOKUP($Q52,'Workforce distribution'!$C$8:$AD$30,AW$7,FALSE)))),0)</f>
        <v>0</v>
      </c>
      <c r="AX52" s="30">
        <f>_xlfn.IFNA(IF($O52="days",$Y52*(VLOOKUP($K52,'Bed parameters'!$A$9:$I$12,9,FALSE))*$F52*(VLOOKUP($Q52,'Workforce distribution'!$C$8:$AD$30,AX$7,FALSE)),IF($Q52="n/a",(IF($P52=AX$6,$X52*$F52,0)),$X52*$F52*(VLOOKUP($Q52,'Workforce distribution'!$C$8:$AD$30,AX$7,FALSE)))),0)</f>
        <v>0</v>
      </c>
      <c r="AY52" s="30">
        <f>_xlfn.IFNA(IF($O52="days",$Y52*(VLOOKUP($K52,'Bed parameters'!$A$9:$I$12,9,FALSE))*$F52*(VLOOKUP($Q52,'Workforce distribution'!$C$8:$AD$30,AY$7,FALSE)),IF($Q52="n/a",(IF($P52=AY$6,$X52*$F52,0)),$X52*$F52*(VLOOKUP($Q52,'Workforce distribution'!$C$8:$AD$30,AY$7,FALSE)))),0)</f>
        <v>0</v>
      </c>
      <c r="AZ52" s="30">
        <f>_xlfn.IFNA(IF($O52="days",$Y52*(VLOOKUP($K52,'Bed parameters'!$A$9:$I$12,9,FALSE))*$F52*(VLOOKUP($Q52,'Workforce distribution'!$C$8:$AD$30,AZ$7,FALSE)),IF($Q52="n/a",(IF($P52=AZ$6,$X52*$F52,0)),$X52*$F52*(VLOOKUP($Q52,'Workforce distribution'!$C$8:$AD$30,AZ$7,FALSE)))),0)</f>
        <v>0</v>
      </c>
      <c r="BA52" s="30">
        <f>_xlfn.IFNA(IF($O52="days",$Y52*(VLOOKUP($K52,'Bed parameters'!$A$9:$I$12,9,FALSE))*$F52*(VLOOKUP($Q52,'Workforce distribution'!$C$8:$AD$30,BA$7,FALSE)),IF($Q52="n/a",(IF($P52=BA$6,$X52*$F52,0)),$X52*$F52*(VLOOKUP($Q52,'Workforce distribution'!$C$8:$AD$30,BA$7,FALSE)))),0)</f>
        <v>0</v>
      </c>
      <c r="BB52" s="30">
        <f>_xlfn.IFNA(IF($O52="days",$Y52*(VLOOKUP($K52,'Bed parameters'!$A$9:$I$12,9,FALSE))*$F52*(VLOOKUP($Q52,'Workforce distribution'!$C$8:$AD$30,BB$7,FALSE)),IF($Q52="n/a",(IF($P52=BB$6,$X52*$F52,0)),$X52*$F52*(VLOOKUP($Q52,'Workforce distribution'!$C$8:$AD$30,BB$7,FALSE)))),0)</f>
        <v>0</v>
      </c>
      <c r="BC52" s="149">
        <f t="shared" si="9"/>
        <v>54.685225610399137</v>
      </c>
      <c r="BD52" s="288">
        <f>IF($Q52="n/a",(IF('Workforce hours'!D$30=0,0,(AB52/'Workforce hours'!D$30))),(IF(VLOOKUP($Q52,'Workforce hours'!$C$8:$AD$30,BD$7,FALSE)=0,0,(AB52/(VLOOKUP($Q52,'Workforce hours'!$C$8:$AD$30,BD$7,FALSE))))))</f>
        <v>0</v>
      </c>
      <c r="BE52" s="288">
        <f>IF($Q52="n/a",(IF('Workforce hours'!E$30=0,0,(AC52/'Workforce hours'!E$30))),(IF(VLOOKUP($Q52,'Workforce hours'!$C$8:$AD$30,BE$7,FALSE)=0,0,(AC52/(VLOOKUP($Q52,'Workforce hours'!$C$8:$AD$30,BE$7,FALSE))))))</f>
        <v>0</v>
      </c>
      <c r="BF52" s="288">
        <f>IF($Q52="n/a",(IF('Workforce hours'!F$30=0,0,(AD52/'Workforce hours'!F$30))),(IF(VLOOKUP($Q52,'Workforce hours'!$C$8:$AD$30,BF$7,FALSE)=0,0,(AD52/(VLOOKUP($Q52,'Workforce hours'!$C$8:$AD$30,BF$7,FALSE))))))</f>
        <v>0</v>
      </c>
      <c r="BG52" s="288">
        <f>IF($Q52="n/a",(IF('Workforce hours'!G$30=0,0,(AE52/'Workforce hours'!G$30))),(IF(VLOOKUP($Q52,'Workforce hours'!$C$8:$AD$30,BG$7,FALSE)=0,0,(AE52/(VLOOKUP($Q52,'Workforce hours'!$C$8:$AD$30,BG$7,FALSE))))))</f>
        <v>54.685225610399137</v>
      </c>
      <c r="BH52" s="288">
        <f>IF($Q52="n/a",(IF('Workforce hours'!H$30=0,0,(AF52/'Workforce hours'!H$30))),(IF(VLOOKUP($Q52,'Workforce hours'!$C$8:$AD$30,BH$7,FALSE)=0,0,(AF52/(VLOOKUP($Q52,'Workforce hours'!$C$8:$AD$30,BH$7,FALSE))))))</f>
        <v>0</v>
      </c>
      <c r="BI52" s="288">
        <f>IF($Q52="n/a",(IF('Workforce hours'!I$30=0,0,(AG52/'Workforce hours'!I$30))),(IF(VLOOKUP($Q52,'Workforce hours'!$C$8:$AD$30,BI$7,FALSE)=0,0,(AG52/(VLOOKUP($Q52,'Workforce hours'!$C$8:$AD$30,BI$7,FALSE))))))</f>
        <v>0</v>
      </c>
      <c r="BJ52" s="288">
        <f>IF($Q52="n/a",(IF('Workforce hours'!J$30=0,0,(AH52/'Workforce hours'!J$30))),(IF(VLOOKUP($Q52,'Workforce hours'!$C$8:$AD$30,BJ$7,FALSE)=0,0,(AH52/(VLOOKUP($Q52,'Workforce hours'!$C$8:$AD$30,BJ$7,FALSE))))))</f>
        <v>0</v>
      </c>
      <c r="BK52" s="288">
        <f>IF($Q52="n/a",(IF('Workforce hours'!K$30=0,0,(AI52/'Workforce hours'!K$30))),(IF(VLOOKUP($Q52,'Workforce hours'!$C$8:$AD$30,BK$7,FALSE)=0,0,(AI52/(VLOOKUP($Q52,'Workforce hours'!$C$8:$AD$30,BK$7,FALSE))))))</f>
        <v>0</v>
      </c>
      <c r="BL52" s="288">
        <f>IF($Q52="n/a",(IF('Workforce hours'!L$30=0,0,(AJ52/'Workforce hours'!L$30))),(IF(VLOOKUP($Q52,'Workforce hours'!$C$8:$AD$30,BL$7,FALSE)=0,0,(AJ52/(VLOOKUP($Q52,'Workforce hours'!$C$8:$AD$30,BL$7,FALSE))))))</f>
        <v>0</v>
      </c>
      <c r="BM52" s="288">
        <f>IF($Q52="n/a",(IF('Workforce hours'!M$30=0,0,(AK52/'Workforce hours'!M$30))),(IF(VLOOKUP($Q52,'Workforce hours'!$C$8:$AD$30,BM$7,FALSE)=0,0,(AK52/(VLOOKUP($Q52,'Workforce hours'!$C$8:$AD$30,BM$7,FALSE))))))</f>
        <v>0</v>
      </c>
      <c r="BN52" s="288">
        <f>IF($Q52="n/a",(IF('Workforce hours'!N$30=0,0,(AL52/'Workforce hours'!N$30))),(IF(VLOOKUP($Q52,'Workforce hours'!$C$8:$AD$30,BN$7,FALSE)=0,0,(AL52/(VLOOKUP($Q52,'Workforce hours'!$C$8:$AD$30,BN$7,FALSE))))))</f>
        <v>0</v>
      </c>
      <c r="BO52" s="288">
        <f>IF($Q52="n/a",(IF('Workforce hours'!O$30=0,0,(AM52/'Workforce hours'!O$30))),(IF(VLOOKUP($Q52,'Workforce hours'!$C$8:$AD$30,BO$7,FALSE)=0,0,(AM52/(VLOOKUP($Q52,'Workforce hours'!$C$8:$AD$30,BO$7,FALSE))))))</f>
        <v>0</v>
      </c>
      <c r="BP52" s="288">
        <f>IF($Q52="n/a",(IF('Workforce hours'!P$30=0,0,(AN52/'Workforce hours'!P$30))),(IF(VLOOKUP($Q52,'Workforce hours'!$C$8:$AD$30,BP$7,FALSE)=0,0,(AN52/(VLOOKUP($Q52,'Workforce hours'!$C$8:$AD$30,BP$7,FALSE))))))</f>
        <v>0</v>
      </c>
      <c r="BQ52" s="288">
        <f>IF($Q52="n/a",(IF('Workforce hours'!Q$30=0,0,(AO52/'Workforce hours'!Q$30))),(IF(VLOOKUP($Q52,'Workforce hours'!$C$8:$AD$30,BQ$7,FALSE)=0,0,(AO52/(VLOOKUP($Q52,'Workforce hours'!$C$8:$AD$30,BQ$7,FALSE))))))</f>
        <v>0</v>
      </c>
      <c r="BR52" s="288">
        <f>IF($Q52="n/a",(IF('Workforce hours'!R$30=0,0,(AP52/'Workforce hours'!R$30))),(IF(VLOOKUP($Q52,'Workforce hours'!$C$8:$AD$30,BR$7,FALSE)=0,0,(AP52/(VLOOKUP($Q52,'Workforce hours'!$C$8:$AD$30,BR$7,FALSE))))))</f>
        <v>0</v>
      </c>
      <c r="BS52" s="288">
        <f>IF($Q52="n/a",(IF('Workforce hours'!S$30=0,0,(AQ52/'Workforce hours'!S$30))),(IF(VLOOKUP($Q52,'Workforce hours'!$C$8:$AD$30,BS$7,FALSE)=0,0,(AQ52/(VLOOKUP($Q52,'Workforce hours'!$C$8:$AD$30,BS$7,FALSE))))))</f>
        <v>0</v>
      </c>
      <c r="BT52" s="288">
        <f>IF($Q52="n/a",(IF('Workforce hours'!T$30=0,0,(AR52/'Workforce hours'!T$30))),(IF(VLOOKUP($Q52,'Workforce hours'!$C$8:$AD$30,BT$7,FALSE)=0,0,(AR52/(VLOOKUP($Q52,'Workforce hours'!$C$8:$AD$30,BT$7,FALSE))))))</f>
        <v>0</v>
      </c>
      <c r="BU52" s="288">
        <f>IF($Q52="n/a",(IF('Workforce hours'!U$30=0,0,(AS52/'Workforce hours'!U$30))),(IF(VLOOKUP($Q52,'Workforce hours'!$C$8:$AD$30,BU$7,FALSE)=0,0,(AS52/(VLOOKUP($Q52,'Workforce hours'!$C$8:$AD$30,BU$7,FALSE))))))</f>
        <v>0</v>
      </c>
      <c r="BV52" s="288">
        <f>IF($Q52="n/a",(IF('Workforce hours'!V$30=0,0,(AT52/'Workforce hours'!V$30))),(IF(VLOOKUP($Q52,'Workforce hours'!$C$8:$AD$30,BV$7,FALSE)=0,0,(AT52/(VLOOKUP($Q52,'Workforce hours'!$C$8:$AD$30,BV$7,FALSE))))))</f>
        <v>0</v>
      </c>
      <c r="BW52" s="288">
        <f>IF($Q52="n/a",(IF('Workforce hours'!W$30=0,0,(AU52/'Workforce hours'!W$30))),(IF(VLOOKUP($Q52,'Workforce hours'!$C$8:$AD$30,BW$7,FALSE)=0,0,(AU52/(VLOOKUP($Q52,'Workforce hours'!$C$8:$AD$30,BW$7,FALSE))))))</f>
        <v>0</v>
      </c>
      <c r="BX52" s="288">
        <f>IF($Q52="n/a",(IF('Workforce hours'!X$30=0,0,(AV52/'Workforce hours'!X$30))),(IF(VLOOKUP($Q52,'Workforce hours'!$C$8:$AD$30,BX$7,FALSE)=0,0,(AV52/(VLOOKUP($Q52,'Workforce hours'!$C$8:$AD$30,BX$7,FALSE))))))</f>
        <v>0</v>
      </c>
      <c r="BY52" s="288">
        <f>IF($Q52="n/a",(IF('Workforce hours'!Y$30=0,0,(AW52/'Workforce hours'!Y$30))),(IF(VLOOKUP($Q52,'Workforce hours'!$C$8:$AD$30,BY$7,FALSE)=0,0,(AW52/(VLOOKUP($Q52,'Workforce hours'!$C$8:$AD$30,BY$7,FALSE))))))</f>
        <v>0</v>
      </c>
      <c r="BZ52" s="288">
        <f>IF($Q52="n/a",(IF('Workforce hours'!Z$30=0,0,(AX52/'Workforce hours'!Z$30))),(IF(VLOOKUP($Q52,'Workforce hours'!$C$8:$AD$30,BZ$7,FALSE)=0,0,(AX52/(VLOOKUP($Q52,'Workforce hours'!$C$8:$AD$30,BZ$7,FALSE))))))</f>
        <v>0</v>
      </c>
      <c r="CA52" s="288">
        <f>IF($Q52="n/a",(IF('Workforce hours'!AA$30=0,0,(AY52/'Workforce hours'!AA$30))),(IF(VLOOKUP($Q52,'Workforce hours'!$C$8:$AD$30,CA$7,FALSE)=0,0,(AY52/(VLOOKUP($Q52,'Workforce hours'!$C$8:$AD$30,CA$7,FALSE))))))</f>
        <v>0</v>
      </c>
      <c r="CB52" s="288">
        <f>IF($Q52="n/a",(IF('Workforce hours'!AB$30=0,0,(AZ52/'Workforce hours'!AB$30))),(IF(VLOOKUP($Q52,'Workforce hours'!$C$8:$AD$30,CB$7,FALSE)=0,0,(AZ52/(VLOOKUP($Q52,'Workforce hours'!$C$8:$AD$30,CB$7,FALSE))))))</f>
        <v>0</v>
      </c>
      <c r="CC52" s="288">
        <f>IF($Q52="n/a",(IF('Workforce hours'!AC$30=0,0,(BA52/'Workforce hours'!AC$30))),(IF(VLOOKUP($Q52,'Workforce hours'!$C$8:$AD$30,CC$7,FALSE)=0,0,(BA52/(VLOOKUP($Q52,'Workforce hours'!$C$8:$AD$30,CC$7,FALSE))))))</f>
        <v>0</v>
      </c>
      <c r="CD52" s="288">
        <f>IF($Q52="n/a",(IF('Workforce hours'!AD$30=0,0,(BB52/'Workforce hours'!AD$30))),(IF(VLOOKUP($Q52,'Workforce hours'!$C$8:$AD$30,CD$7,FALSE)=0,0,(BB52/(VLOOKUP($Q52,'Workforce hours'!$C$8:$AD$30,CD$7,FALSE))))))</f>
        <v>0</v>
      </c>
      <c r="CE52" s="289">
        <f t="shared" si="10"/>
        <v>0</v>
      </c>
      <c r="CF52" s="290">
        <f>BD52*'Workforce costs'!B$9*(1+'Workforce costs'!B$10)*(1+'Workforce costs'!B$11)</f>
        <v>0</v>
      </c>
      <c r="CG52" s="290">
        <f>BE52*'Workforce costs'!C$9*(1+'Workforce costs'!C$10)*(1+'Workforce costs'!C$11)</f>
        <v>0</v>
      </c>
      <c r="CH52" s="290">
        <f>BF52*'Workforce costs'!D$9*(1+'Workforce costs'!D$10)*(1+'Workforce costs'!D$11)</f>
        <v>0</v>
      </c>
      <c r="CI52" s="290">
        <f>BG52*'Workforce costs'!E$9*(1+'Workforce costs'!E$10)*(1+'Workforce costs'!E$11)</f>
        <v>0</v>
      </c>
      <c r="CJ52" s="290">
        <f>BH52*'Workforce costs'!F$9*(1+'Workforce costs'!F$10)*(1+'Workforce costs'!F$11)</f>
        <v>0</v>
      </c>
      <c r="CK52" s="290">
        <f>BI52*'Workforce costs'!G$9*(1+'Workforce costs'!G$10)*(1+'Workforce costs'!G$11)</f>
        <v>0</v>
      </c>
      <c r="CL52" s="290">
        <f>BJ52*'Workforce costs'!H$9*(1+'Workforce costs'!H$10)*(1+'Workforce costs'!H$11)</f>
        <v>0</v>
      </c>
      <c r="CM52" s="290">
        <f>BK52*'Workforce costs'!I$9*(1+'Workforce costs'!I$10)*(1+'Workforce costs'!I$11)</f>
        <v>0</v>
      </c>
      <c r="CN52" s="290">
        <f>BL52*'Workforce costs'!J$9*(1+'Workforce costs'!J$10)*(1+'Workforce costs'!J$11)</f>
        <v>0</v>
      </c>
      <c r="CO52" s="290">
        <f>BM52*'Workforce costs'!K$9*(1+'Workforce costs'!K$10)*(1+'Workforce costs'!K$11)</f>
        <v>0</v>
      </c>
      <c r="CP52" s="290">
        <f>BN52*'Workforce costs'!L$9*(1+'Workforce costs'!L$10)*(1+'Workforce costs'!L$11)</f>
        <v>0</v>
      </c>
      <c r="CQ52" s="290">
        <f>BO52*'Workforce costs'!M$9*(1+'Workforce costs'!M$10)*(1+'Workforce costs'!M$11)</f>
        <v>0</v>
      </c>
      <c r="CR52" s="290">
        <f>BP52*'Workforce costs'!N$9*(1+'Workforce costs'!N$10)*(1+'Workforce costs'!N$11)</f>
        <v>0</v>
      </c>
      <c r="CS52" s="290">
        <f>BQ52*'Workforce costs'!O$9*(1+'Workforce costs'!O$10)*(1+'Workforce costs'!O$11)</f>
        <v>0</v>
      </c>
      <c r="CT52" s="290">
        <f>BR52*'Workforce costs'!P$9*(1+'Workforce costs'!P$10)*(1+'Workforce costs'!P$11)</f>
        <v>0</v>
      </c>
      <c r="CU52" s="290">
        <f>BS52*'Workforce costs'!Q$9*(1+'Workforce costs'!Q$10)*(1+'Workforce costs'!Q$11)</f>
        <v>0</v>
      </c>
      <c r="CV52" s="290">
        <f>BT52*'Workforce costs'!R$9*(1+'Workforce costs'!R$10)*(1+'Workforce costs'!R$11)</f>
        <v>0</v>
      </c>
      <c r="CW52" s="290">
        <f>BU52*'Workforce costs'!S$9*(1+'Workforce costs'!S$10)*(1+'Workforce costs'!S$11)</f>
        <v>0</v>
      </c>
      <c r="CX52" s="290">
        <f>BV52*'Workforce costs'!T$9*(1+'Workforce costs'!T$10)*(1+'Workforce costs'!T$11)</f>
        <v>0</v>
      </c>
      <c r="CY52" s="290">
        <f>BW52*'Workforce costs'!U$9*(1+'Workforce costs'!U$10)*(1+'Workforce costs'!U$11)</f>
        <v>0</v>
      </c>
      <c r="CZ52" s="290">
        <f>BX52*'Workforce costs'!V$9*(1+'Workforce costs'!V$10)*(1+'Workforce costs'!V$11)</f>
        <v>0</v>
      </c>
      <c r="DA52" s="290">
        <f>BY52*'Workforce costs'!W$9*(1+'Workforce costs'!W$10)*(1+'Workforce costs'!W$11)</f>
        <v>0</v>
      </c>
      <c r="DB52" s="290">
        <f>BZ52*'Workforce costs'!X$9*(1+'Workforce costs'!X$10)*(1+'Workforce costs'!X$11)</f>
        <v>0</v>
      </c>
      <c r="DC52" s="290">
        <f>CA52*'Workforce costs'!Y$9*(1+'Workforce costs'!Y$10)*(1+'Workforce costs'!Y$11)</f>
        <v>0</v>
      </c>
      <c r="DD52" s="290">
        <f>CB52*'Workforce costs'!Z$9*(1+'Workforce costs'!Z$10)*(1+'Workforce costs'!Z$11)</f>
        <v>0</v>
      </c>
      <c r="DE52" s="290">
        <f>CC52*'Workforce costs'!AA$9*(1+'Workforce costs'!AA$10)*(1+'Workforce costs'!AA$11)</f>
        <v>0</v>
      </c>
      <c r="DF52" s="290">
        <f>CD52*'Workforce costs'!AB$9*(1+'Workforce costs'!AB$10)*(1+'Workforce costs'!AB$11)</f>
        <v>0</v>
      </c>
    </row>
    <row r="53" spans="1:110" x14ac:dyDescent="0.3">
      <c r="A53" s="2" t="str">
        <f>Outputs!$A$4</f>
        <v>Australia</v>
      </c>
      <c r="B53" s="2" t="str">
        <f t="shared" si="3"/>
        <v>Australia 25to64</v>
      </c>
      <c r="C53" s="30">
        <f>VLOOKUP($B53,Populations!$D$15:$H$1920,3,FALSE)</f>
        <v>13966174</v>
      </c>
      <c r="D53" s="255">
        <f>IF(OR($H53="General pop",$H53="Schools",$H53="Workplace",$H53="Skills Training",$H53="Digital Supports"),1,VLOOKUP($B53,Populations!$D$15:$H$1920,5,FALSE))</f>
        <v>1</v>
      </c>
      <c r="E53" s="88">
        <f>VLOOKUP(I53,Epidemiology!$C$10:$H$47,6,FALSE)</f>
        <v>20000</v>
      </c>
      <c r="F53" s="102">
        <f>'Care profiles'!R54</f>
        <v>0.2</v>
      </c>
      <c r="G53" s="15" t="str">
        <f>'Care profiles'!A54</f>
        <v>25to64</v>
      </c>
      <c r="H53" s="15" t="str">
        <f>'Care profiles'!B54</f>
        <v>Selective</v>
      </c>
      <c r="I53" s="15" t="str">
        <f>'Care profiles'!C54</f>
        <v>Selective_25-64yrs</v>
      </c>
      <c r="J53" s="15" t="str">
        <f>'Care profiles'!D54</f>
        <v>Care profile</v>
      </c>
      <c r="K53" s="15" t="str">
        <f>'Care profiles'!E54</f>
        <v>Group Suicide Prevention Support Services</v>
      </c>
      <c r="L53" s="104">
        <f>'Care profiles'!F54</f>
        <v>0.05</v>
      </c>
      <c r="M53" s="15">
        <f>'Care profiles'!G54</f>
        <v>10</v>
      </c>
      <c r="N53" s="15">
        <f>'Care profiles'!H54</f>
        <v>60</v>
      </c>
      <c r="O53" s="15" t="str">
        <f>'Care profiles'!I54</f>
        <v>min</v>
      </c>
      <c r="P53" s="15" t="str">
        <f>'Care profiles'!J54</f>
        <v>Peer Worker</v>
      </c>
      <c r="Q53" s="15" t="str">
        <f>'Care profiles'!K54</f>
        <v>n/a</v>
      </c>
      <c r="R53" s="15" t="str">
        <f>'Care profiles'!M54</f>
        <v>N</v>
      </c>
      <c r="S53" s="15" t="str">
        <f>'Care profiles'!O54</f>
        <v>N</v>
      </c>
      <c r="T53" s="15" t="str">
        <f>'Care profiles'!Q54</f>
        <v>Y</v>
      </c>
      <c r="U53" s="30">
        <f t="shared" si="4"/>
        <v>2793234.8</v>
      </c>
      <c r="V53" s="30">
        <f t="shared" si="5"/>
        <v>139661.74</v>
      </c>
      <c r="W53" s="30">
        <f>IF(M53="n/a",0,IF(O53="days",V53*M53*(1+(VLOOKUP(K53,'Bed parameters'!$A$9:$G$12,7,FALSE))),V53*M53))</f>
        <v>1396617.4</v>
      </c>
      <c r="X53" s="30">
        <f t="shared" si="6"/>
        <v>1396617.4</v>
      </c>
      <c r="Y53" s="30">
        <f t="shared" si="7"/>
        <v>0</v>
      </c>
      <c r="Z53" s="113">
        <f>_xlfn.IFNA(Y53/((VLOOKUP(K53,'Bed parameters'!$A$9:$G$12,3,FALSE))*(VLOOKUP(K53,'Bed parameters'!$A$9:$G$12,5,FALSE))),0)</f>
        <v>0</v>
      </c>
      <c r="AA53" s="30">
        <f t="shared" si="8"/>
        <v>279323.48</v>
      </c>
      <c r="AB53" s="30">
        <f>_xlfn.IFNA(IF($O53="days",$Y53*(VLOOKUP($K53,'Bed parameters'!$A$9:$I$12,9,FALSE))*$F53*(VLOOKUP($Q53,'Workforce distribution'!$C$8:$AD$30,AB$7,FALSE)),IF($Q53="n/a",(IF($P53=AB$6,$X53*$F53,0)),$X53*$F53*(VLOOKUP($Q53,'Workforce distribution'!$C$8:$AD$30,AB$7,FALSE)))),0)</f>
        <v>0</v>
      </c>
      <c r="AC53" s="30">
        <f>_xlfn.IFNA(IF($O53="days",$Y53*(VLOOKUP($K53,'Bed parameters'!$A$9:$I$12,9,FALSE))*$F53*(VLOOKUP($Q53,'Workforce distribution'!$C$8:$AD$30,AC$7,FALSE)),IF($Q53="n/a",(IF($P53=AC$6,$X53*$F53,0)),$X53*$F53*(VLOOKUP($Q53,'Workforce distribution'!$C$8:$AD$30,AC$7,FALSE)))),0)</f>
        <v>0</v>
      </c>
      <c r="AD53" s="30">
        <f>_xlfn.IFNA(IF($O53="days",$Y53*(VLOOKUP($K53,'Bed parameters'!$A$9:$I$12,9,FALSE))*$F53*(VLOOKUP($Q53,'Workforce distribution'!$C$8:$AD$30,AD$7,FALSE)),IF($Q53="n/a",(IF($P53=AD$6,$X53*$F53,0)),$X53*$F53*(VLOOKUP($Q53,'Workforce distribution'!$C$8:$AD$30,AD$7,FALSE)))),0)</f>
        <v>0</v>
      </c>
      <c r="AE53" s="30">
        <f>_xlfn.IFNA(IF($O53="days",$Y53*(VLOOKUP($K53,'Bed parameters'!$A$9:$I$12,9,FALSE))*$F53*(VLOOKUP($Q53,'Workforce distribution'!$C$8:$AD$30,AE$7,FALSE)),IF($Q53="n/a",(IF($P53=AE$6,$X53*$F53,0)),$X53*$F53*(VLOOKUP($Q53,'Workforce distribution'!$C$8:$AD$30,AE$7,FALSE)))),0)</f>
        <v>279323.48</v>
      </c>
      <c r="AF53" s="30">
        <f>_xlfn.IFNA(IF($O53="days",$Y53*(VLOOKUP($K53,'Bed parameters'!$A$9:$I$12,9,FALSE))*$F53*(VLOOKUP($Q53,'Workforce distribution'!$C$8:$AD$30,AF$7,FALSE)),IF($Q53="n/a",(IF($P53=AF$6,$X53*$F53,0)),$X53*$F53*(VLOOKUP($Q53,'Workforce distribution'!$C$8:$AD$30,AF$7,FALSE)))),0)</f>
        <v>0</v>
      </c>
      <c r="AG53" s="30">
        <f>_xlfn.IFNA(IF($O53="days",$Y53*(VLOOKUP($K53,'Bed parameters'!$A$9:$I$12,9,FALSE))*$F53*(VLOOKUP($Q53,'Workforce distribution'!$C$8:$AD$30,AG$7,FALSE)),IF($Q53="n/a",(IF($P53=AG$6,$X53*$F53,0)),$X53*$F53*(VLOOKUP($Q53,'Workforce distribution'!$C$8:$AD$30,AG$7,FALSE)))),0)</f>
        <v>0</v>
      </c>
      <c r="AH53" s="30">
        <f>_xlfn.IFNA(IF($O53="days",$Y53*(VLOOKUP($K53,'Bed parameters'!$A$9:$I$12,9,FALSE))*$F53*(VLOOKUP($Q53,'Workforce distribution'!$C$8:$AD$30,AH$7,FALSE)),IF($Q53="n/a",(IF($P53=AH$6,$X53*$F53,0)),$X53*$F53*(VLOOKUP($Q53,'Workforce distribution'!$C$8:$AD$30,AH$7,FALSE)))),0)</f>
        <v>0</v>
      </c>
      <c r="AI53" s="30">
        <f>_xlfn.IFNA(IF($O53="days",$Y53*(VLOOKUP($K53,'Bed parameters'!$A$9:$I$12,9,FALSE))*$F53*(VLOOKUP($Q53,'Workforce distribution'!$C$8:$AD$30,AI$7,FALSE)),IF($Q53="n/a",(IF($P53=AI$6,$X53*$F53,0)),$X53*$F53*(VLOOKUP($Q53,'Workforce distribution'!$C$8:$AD$30,AI$7,FALSE)))),0)</f>
        <v>0</v>
      </c>
      <c r="AJ53" s="30">
        <f>_xlfn.IFNA(IF($O53="days",$Y53*(VLOOKUP($K53,'Bed parameters'!$A$9:$I$12,9,FALSE))*$F53*(VLOOKUP($Q53,'Workforce distribution'!$C$8:$AD$30,AJ$7,FALSE)),IF($Q53="n/a",(IF($P53=AJ$6,$X53*$F53,0)),$X53*$F53*(VLOOKUP($Q53,'Workforce distribution'!$C$8:$AD$30,AJ$7,FALSE)))),0)</f>
        <v>0</v>
      </c>
      <c r="AK53" s="30">
        <f>_xlfn.IFNA(IF($O53="days",$Y53*(VLOOKUP($K53,'Bed parameters'!$A$9:$I$12,9,FALSE))*$F53*(VLOOKUP($Q53,'Workforce distribution'!$C$8:$AD$30,AK$7,FALSE)),IF($Q53="n/a",(IF($P53=AK$6,$X53*$F53,0)),$X53*$F53*(VLOOKUP($Q53,'Workforce distribution'!$C$8:$AD$30,AK$7,FALSE)))),0)</f>
        <v>0</v>
      </c>
      <c r="AL53" s="30">
        <f>_xlfn.IFNA(IF($O53="days",$Y53*(VLOOKUP($K53,'Bed parameters'!$A$9:$I$12,9,FALSE))*$F53*(VLOOKUP($Q53,'Workforce distribution'!$C$8:$AD$30,AL$7,FALSE)),IF($Q53="n/a",(IF($P53=AL$6,$X53*$F53,0)),$X53*$F53*(VLOOKUP($Q53,'Workforce distribution'!$C$8:$AD$30,AL$7,FALSE)))),0)</f>
        <v>0</v>
      </c>
      <c r="AM53" s="30">
        <f>_xlfn.IFNA(IF($O53="days",$Y53*(VLOOKUP($K53,'Bed parameters'!$A$9:$I$12,9,FALSE))*$F53*(VLOOKUP($Q53,'Workforce distribution'!$C$8:$AD$30,AM$7,FALSE)),IF($Q53="n/a",(IF($P53=AM$6,$X53*$F53,0)),$X53*$F53*(VLOOKUP($Q53,'Workforce distribution'!$C$8:$AD$30,AM$7,FALSE)))),0)</f>
        <v>0</v>
      </c>
      <c r="AN53" s="30">
        <f>_xlfn.IFNA(IF($O53="days",$Y53*(VLOOKUP($K53,'Bed parameters'!$A$9:$I$12,9,FALSE))*$F53*(VLOOKUP($Q53,'Workforce distribution'!$C$8:$AD$30,AN$7,FALSE)),IF($Q53="n/a",(IF($P53=AN$6,$X53*$F53,0)),$X53*$F53*(VLOOKUP($Q53,'Workforce distribution'!$C$8:$AD$30,AN$7,FALSE)))),0)</f>
        <v>0</v>
      </c>
      <c r="AO53" s="30">
        <f>_xlfn.IFNA(IF($O53="days",$Y53*(VLOOKUP($K53,'Bed parameters'!$A$9:$I$12,9,FALSE))*$F53*(VLOOKUP($Q53,'Workforce distribution'!$C$8:$AD$30,AO$7,FALSE)),IF($Q53="n/a",(IF($P53=AO$6,$X53*$F53,0)),$X53*$F53*(VLOOKUP($Q53,'Workforce distribution'!$C$8:$AD$30,AO$7,FALSE)))),0)</f>
        <v>0</v>
      </c>
      <c r="AP53" s="30">
        <f>_xlfn.IFNA(IF($O53="days",$Y53*(VLOOKUP($K53,'Bed parameters'!$A$9:$I$12,9,FALSE))*$F53*(VLOOKUP($Q53,'Workforce distribution'!$C$8:$AD$30,AP$7,FALSE)),IF($Q53="n/a",(IF($P53=AP$6,$X53*$F53,0)),$X53*$F53*(VLOOKUP($Q53,'Workforce distribution'!$C$8:$AD$30,AP$7,FALSE)))),0)</f>
        <v>0</v>
      </c>
      <c r="AQ53" s="30">
        <f>_xlfn.IFNA(IF($O53="days",$Y53*(VLOOKUP($K53,'Bed parameters'!$A$9:$I$12,9,FALSE))*$F53*(VLOOKUP($Q53,'Workforce distribution'!$C$8:$AD$30,AQ$7,FALSE)),IF($Q53="n/a",(IF($P53=AQ$6,$X53*$F53,0)),$X53*$F53*(VLOOKUP($Q53,'Workforce distribution'!$C$8:$AD$30,AQ$7,FALSE)))),0)</f>
        <v>0</v>
      </c>
      <c r="AR53" s="30">
        <f>_xlfn.IFNA(IF($O53="days",$Y53*(VLOOKUP($K53,'Bed parameters'!$A$9:$I$12,9,FALSE))*$F53*(VLOOKUP($Q53,'Workforce distribution'!$C$8:$AD$30,AR$7,FALSE)),IF($Q53="n/a",(IF($P53=AR$6,$X53*$F53,0)),$X53*$F53*(VLOOKUP($Q53,'Workforce distribution'!$C$8:$AD$30,AR$7,FALSE)))),0)</f>
        <v>0</v>
      </c>
      <c r="AS53" s="30">
        <f>_xlfn.IFNA(IF($O53="days",$Y53*(VLOOKUP($K53,'Bed parameters'!$A$9:$I$12,9,FALSE))*$F53*(VLOOKUP($Q53,'Workforce distribution'!$C$8:$AD$30,AS$7,FALSE)),IF($Q53="n/a",(IF($P53=AS$6,$X53*$F53,0)),$X53*$F53*(VLOOKUP($Q53,'Workforce distribution'!$C$8:$AD$30,AS$7,FALSE)))),0)</f>
        <v>0</v>
      </c>
      <c r="AT53" s="30">
        <f>_xlfn.IFNA(IF($O53="days",$Y53*(VLOOKUP($K53,'Bed parameters'!$A$9:$I$12,9,FALSE))*$F53*(VLOOKUP($Q53,'Workforce distribution'!$C$8:$AD$30,AT$7,FALSE)),IF($Q53="n/a",(IF($P53=AT$6,$X53*$F53,0)),$X53*$F53*(VLOOKUP($Q53,'Workforce distribution'!$C$8:$AD$30,AT$7,FALSE)))),0)</f>
        <v>0</v>
      </c>
      <c r="AU53" s="30">
        <f>_xlfn.IFNA(IF($O53="days",$Y53*(VLOOKUP($K53,'Bed parameters'!$A$9:$I$12,9,FALSE))*$F53*(VLOOKUP($Q53,'Workforce distribution'!$C$8:$AD$30,AU$7,FALSE)),IF($Q53="n/a",(IF($P53=AU$6,$X53*$F53,0)),$X53*$F53*(VLOOKUP($Q53,'Workforce distribution'!$C$8:$AD$30,AU$7,FALSE)))),0)</f>
        <v>0</v>
      </c>
      <c r="AV53" s="30">
        <f>_xlfn.IFNA(IF($O53="days",$Y53*(VLOOKUP($K53,'Bed parameters'!$A$9:$I$12,9,FALSE))*$F53*(VLOOKUP($Q53,'Workforce distribution'!$C$8:$AD$30,AV$7,FALSE)),IF($Q53="n/a",(IF($P53=AV$6,$X53*$F53,0)),$X53*$F53*(VLOOKUP($Q53,'Workforce distribution'!$C$8:$AD$30,AV$7,FALSE)))),0)</f>
        <v>0</v>
      </c>
      <c r="AW53" s="30">
        <f>_xlfn.IFNA(IF($O53="days",$Y53*(VLOOKUP($K53,'Bed parameters'!$A$9:$I$12,9,FALSE))*$F53*(VLOOKUP($Q53,'Workforce distribution'!$C$8:$AD$30,AW$7,FALSE)),IF($Q53="n/a",(IF($P53=AW$6,$X53*$F53,0)),$X53*$F53*(VLOOKUP($Q53,'Workforce distribution'!$C$8:$AD$30,AW$7,FALSE)))),0)</f>
        <v>0</v>
      </c>
      <c r="AX53" s="30">
        <f>_xlfn.IFNA(IF($O53="days",$Y53*(VLOOKUP($K53,'Bed parameters'!$A$9:$I$12,9,FALSE))*$F53*(VLOOKUP($Q53,'Workforce distribution'!$C$8:$AD$30,AX$7,FALSE)),IF($Q53="n/a",(IF($P53=AX$6,$X53*$F53,0)),$X53*$F53*(VLOOKUP($Q53,'Workforce distribution'!$C$8:$AD$30,AX$7,FALSE)))),0)</f>
        <v>0</v>
      </c>
      <c r="AY53" s="30">
        <f>_xlfn.IFNA(IF($O53="days",$Y53*(VLOOKUP($K53,'Bed parameters'!$A$9:$I$12,9,FALSE))*$F53*(VLOOKUP($Q53,'Workforce distribution'!$C$8:$AD$30,AY$7,FALSE)),IF($Q53="n/a",(IF($P53=AY$6,$X53*$F53,0)),$X53*$F53*(VLOOKUP($Q53,'Workforce distribution'!$C$8:$AD$30,AY$7,FALSE)))),0)</f>
        <v>0</v>
      </c>
      <c r="AZ53" s="30">
        <f>_xlfn.IFNA(IF($O53="days",$Y53*(VLOOKUP($K53,'Bed parameters'!$A$9:$I$12,9,FALSE))*$F53*(VLOOKUP($Q53,'Workforce distribution'!$C$8:$AD$30,AZ$7,FALSE)),IF($Q53="n/a",(IF($P53=AZ$6,$X53*$F53,0)),$X53*$F53*(VLOOKUP($Q53,'Workforce distribution'!$C$8:$AD$30,AZ$7,FALSE)))),0)</f>
        <v>0</v>
      </c>
      <c r="BA53" s="30">
        <f>_xlfn.IFNA(IF($O53="days",$Y53*(VLOOKUP($K53,'Bed parameters'!$A$9:$I$12,9,FALSE))*$F53*(VLOOKUP($Q53,'Workforce distribution'!$C$8:$AD$30,BA$7,FALSE)),IF($Q53="n/a",(IF($P53=BA$6,$X53*$F53,0)),$X53*$F53*(VLOOKUP($Q53,'Workforce distribution'!$C$8:$AD$30,BA$7,FALSE)))),0)</f>
        <v>0</v>
      </c>
      <c r="BB53" s="30">
        <f>_xlfn.IFNA(IF($O53="days",$Y53*(VLOOKUP($K53,'Bed parameters'!$A$9:$I$12,9,FALSE))*$F53*(VLOOKUP($Q53,'Workforce distribution'!$C$8:$AD$30,BB$7,FALSE)),IF($Q53="n/a",(IF($P53=BB$6,$X53*$F53,0)),$X53*$F53*(VLOOKUP($Q53,'Workforce distribution'!$C$8:$AD$30,BB$7,FALSE)))),0)</f>
        <v>0</v>
      </c>
      <c r="BC53" s="149">
        <f t="shared" si="9"/>
        <v>243.04544715732953</v>
      </c>
      <c r="BD53" s="288">
        <f>IF($Q53="n/a",(IF('Workforce hours'!D$30=0,0,(AB53/'Workforce hours'!D$30))),(IF(VLOOKUP($Q53,'Workforce hours'!$C$8:$AD$30,BD$7,FALSE)=0,0,(AB53/(VLOOKUP($Q53,'Workforce hours'!$C$8:$AD$30,BD$7,FALSE))))))</f>
        <v>0</v>
      </c>
      <c r="BE53" s="288">
        <f>IF($Q53="n/a",(IF('Workforce hours'!E$30=0,0,(AC53/'Workforce hours'!E$30))),(IF(VLOOKUP($Q53,'Workforce hours'!$C$8:$AD$30,BE$7,FALSE)=0,0,(AC53/(VLOOKUP($Q53,'Workforce hours'!$C$8:$AD$30,BE$7,FALSE))))))</f>
        <v>0</v>
      </c>
      <c r="BF53" s="288">
        <f>IF($Q53="n/a",(IF('Workforce hours'!F$30=0,0,(AD53/'Workforce hours'!F$30))),(IF(VLOOKUP($Q53,'Workforce hours'!$C$8:$AD$30,BF$7,FALSE)=0,0,(AD53/(VLOOKUP($Q53,'Workforce hours'!$C$8:$AD$30,BF$7,FALSE))))))</f>
        <v>0</v>
      </c>
      <c r="BG53" s="288">
        <f>IF($Q53="n/a",(IF('Workforce hours'!G$30=0,0,(AE53/'Workforce hours'!G$30))),(IF(VLOOKUP($Q53,'Workforce hours'!$C$8:$AD$30,BG$7,FALSE)=0,0,(AE53/(VLOOKUP($Q53,'Workforce hours'!$C$8:$AD$30,BG$7,FALSE))))))</f>
        <v>243.04544715732953</v>
      </c>
      <c r="BH53" s="288">
        <f>IF($Q53="n/a",(IF('Workforce hours'!H$30=0,0,(AF53/'Workforce hours'!H$30))),(IF(VLOOKUP($Q53,'Workforce hours'!$C$8:$AD$30,BH$7,FALSE)=0,0,(AF53/(VLOOKUP($Q53,'Workforce hours'!$C$8:$AD$30,BH$7,FALSE))))))</f>
        <v>0</v>
      </c>
      <c r="BI53" s="288">
        <f>IF($Q53="n/a",(IF('Workforce hours'!I$30=0,0,(AG53/'Workforce hours'!I$30))),(IF(VLOOKUP($Q53,'Workforce hours'!$C$8:$AD$30,BI$7,FALSE)=0,0,(AG53/(VLOOKUP($Q53,'Workforce hours'!$C$8:$AD$30,BI$7,FALSE))))))</f>
        <v>0</v>
      </c>
      <c r="BJ53" s="288">
        <f>IF($Q53="n/a",(IF('Workforce hours'!J$30=0,0,(AH53/'Workforce hours'!J$30))),(IF(VLOOKUP($Q53,'Workforce hours'!$C$8:$AD$30,BJ$7,FALSE)=0,0,(AH53/(VLOOKUP($Q53,'Workforce hours'!$C$8:$AD$30,BJ$7,FALSE))))))</f>
        <v>0</v>
      </c>
      <c r="BK53" s="288">
        <f>IF($Q53="n/a",(IF('Workforce hours'!K$30=0,0,(AI53/'Workforce hours'!K$30))),(IF(VLOOKUP($Q53,'Workforce hours'!$C$8:$AD$30,BK$7,FALSE)=0,0,(AI53/(VLOOKUP($Q53,'Workforce hours'!$C$8:$AD$30,BK$7,FALSE))))))</f>
        <v>0</v>
      </c>
      <c r="BL53" s="288">
        <f>IF($Q53="n/a",(IF('Workforce hours'!L$30=0,0,(AJ53/'Workforce hours'!L$30))),(IF(VLOOKUP($Q53,'Workforce hours'!$C$8:$AD$30,BL$7,FALSE)=0,0,(AJ53/(VLOOKUP($Q53,'Workforce hours'!$C$8:$AD$30,BL$7,FALSE))))))</f>
        <v>0</v>
      </c>
      <c r="BM53" s="288">
        <f>IF($Q53="n/a",(IF('Workforce hours'!M$30=0,0,(AK53/'Workforce hours'!M$30))),(IF(VLOOKUP($Q53,'Workforce hours'!$C$8:$AD$30,BM$7,FALSE)=0,0,(AK53/(VLOOKUP($Q53,'Workforce hours'!$C$8:$AD$30,BM$7,FALSE))))))</f>
        <v>0</v>
      </c>
      <c r="BN53" s="288">
        <f>IF($Q53="n/a",(IF('Workforce hours'!N$30=0,0,(AL53/'Workforce hours'!N$30))),(IF(VLOOKUP($Q53,'Workforce hours'!$C$8:$AD$30,BN$7,FALSE)=0,0,(AL53/(VLOOKUP($Q53,'Workforce hours'!$C$8:$AD$30,BN$7,FALSE))))))</f>
        <v>0</v>
      </c>
      <c r="BO53" s="288">
        <f>IF($Q53="n/a",(IF('Workforce hours'!O$30=0,0,(AM53/'Workforce hours'!O$30))),(IF(VLOOKUP($Q53,'Workforce hours'!$C$8:$AD$30,BO$7,FALSE)=0,0,(AM53/(VLOOKUP($Q53,'Workforce hours'!$C$8:$AD$30,BO$7,FALSE))))))</f>
        <v>0</v>
      </c>
      <c r="BP53" s="288">
        <f>IF($Q53="n/a",(IF('Workforce hours'!P$30=0,0,(AN53/'Workforce hours'!P$30))),(IF(VLOOKUP($Q53,'Workforce hours'!$C$8:$AD$30,BP$7,FALSE)=0,0,(AN53/(VLOOKUP($Q53,'Workforce hours'!$C$8:$AD$30,BP$7,FALSE))))))</f>
        <v>0</v>
      </c>
      <c r="BQ53" s="288">
        <f>IF($Q53="n/a",(IF('Workforce hours'!Q$30=0,0,(AO53/'Workforce hours'!Q$30))),(IF(VLOOKUP($Q53,'Workforce hours'!$C$8:$AD$30,BQ$7,FALSE)=0,0,(AO53/(VLOOKUP($Q53,'Workforce hours'!$C$8:$AD$30,BQ$7,FALSE))))))</f>
        <v>0</v>
      </c>
      <c r="BR53" s="288">
        <f>IF($Q53="n/a",(IF('Workforce hours'!R$30=0,0,(AP53/'Workforce hours'!R$30))),(IF(VLOOKUP($Q53,'Workforce hours'!$C$8:$AD$30,BR$7,FALSE)=0,0,(AP53/(VLOOKUP($Q53,'Workforce hours'!$C$8:$AD$30,BR$7,FALSE))))))</f>
        <v>0</v>
      </c>
      <c r="BS53" s="288">
        <f>IF($Q53="n/a",(IF('Workforce hours'!S$30=0,0,(AQ53/'Workforce hours'!S$30))),(IF(VLOOKUP($Q53,'Workforce hours'!$C$8:$AD$30,BS$7,FALSE)=0,0,(AQ53/(VLOOKUP($Q53,'Workforce hours'!$C$8:$AD$30,BS$7,FALSE))))))</f>
        <v>0</v>
      </c>
      <c r="BT53" s="288">
        <f>IF($Q53="n/a",(IF('Workforce hours'!T$30=0,0,(AR53/'Workforce hours'!T$30))),(IF(VLOOKUP($Q53,'Workforce hours'!$C$8:$AD$30,BT$7,FALSE)=0,0,(AR53/(VLOOKUP($Q53,'Workforce hours'!$C$8:$AD$30,BT$7,FALSE))))))</f>
        <v>0</v>
      </c>
      <c r="BU53" s="288">
        <f>IF($Q53="n/a",(IF('Workforce hours'!U$30=0,0,(AS53/'Workforce hours'!U$30))),(IF(VLOOKUP($Q53,'Workforce hours'!$C$8:$AD$30,BU$7,FALSE)=0,0,(AS53/(VLOOKUP($Q53,'Workforce hours'!$C$8:$AD$30,BU$7,FALSE))))))</f>
        <v>0</v>
      </c>
      <c r="BV53" s="288">
        <f>IF($Q53="n/a",(IF('Workforce hours'!V$30=0,0,(AT53/'Workforce hours'!V$30))),(IF(VLOOKUP($Q53,'Workforce hours'!$C$8:$AD$30,BV$7,FALSE)=0,0,(AT53/(VLOOKUP($Q53,'Workforce hours'!$C$8:$AD$30,BV$7,FALSE))))))</f>
        <v>0</v>
      </c>
      <c r="BW53" s="288">
        <f>IF($Q53="n/a",(IF('Workforce hours'!W$30=0,0,(AU53/'Workforce hours'!W$30))),(IF(VLOOKUP($Q53,'Workforce hours'!$C$8:$AD$30,BW$7,FALSE)=0,0,(AU53/(VLOOKUP($Q53,'Workforce hours'!$C$8:$AD$30,BW$7,FALSE))))))</f>
        <v>0</v>
      </c>
      <c r="BX53" s="288">
        <f>IF($Q53="n/a",(IF('Workforce hours'!X$30=0,0,(AV53/'Workforce hours'!X$30))),(IF(VLOOKUP($Q53,'Workforce hours'!$C$8:$AD$30,BX$7,FALSE)=0,0,(AV53/(VLOOKUP($Q53,'Workforce hours'!$C$8:$AD$30,BX$7,FALSE))))))</f>
        <v>0</v>
      </c>
      <c r="BY53" s="288">
        <f>IF($Q53="n/a",(IF('Workforce hours'!Y$30=0,0,(AW53/'Workforce hours'!Y$30))),(IF(VLOOKUP($Q53,'Workforce hours'!$C$8:$AD$30,BY$7,FALSE)=0,0,(AW53/(VLOOKUP($Q53,'Workforce hours'!$C$8:$AD$30,BY$7,FALSE))))))</f>
        <v>0</v>
      </c>
      <c r="BZ53" s="288">
        <f>IF($Q53="n/a",(IF('Workforce hours'!Z$30=0,0,(AX53/'Workforce hours'!Z$30))),(IF(VLOOKUP($Q53,'Workforce hours'!$C$8:$AD$30,BZ$7,FALSE)=0,0,(AX53/(VLOOKUP($Q53,'Workforce hours'!$C$8:$AD$30,BZ$7,FALSE))))))</f>
        <v>0</v>
      </c>
      <c r="CA53" s="288">
        <f>IF($Q53="n/a",(IF('Workforce hours'!AA$30=0,0,(AY53/'Workforce hours'!AA$30))),(IF(VLOOKUP($Q53,'Workforce hours'!$C$8:$AD$30,CA$7,FALSE)=0,0,(AY53/(VLOOKUP($Q53,'Workforce hours'!$C$8:$AD$30,CA$7,FALSE))))))</f>
        <v>0</v>
      </c>
      <c r="CB53" s="288">
        <f>IF($Q53="n/a",(IF('Workforce hours'!AB$30=0,0,(AZ53/'Workforce hours'!AB$30))),(IF(VLOOKUP($Q53,'Workforce hours'!$C$8:$AD$30,CB$7,FALSE)=0,0,(AZ53/(VLOOKUP($Q53,'Workforce hours'!$C$8:$AD$30,CB$7,FALSE))))))</f>
        <v>0</v>
      </c>
      <c r="CC53" s="288">
        <f>IF($Q53="n/a",(IF('Workforce hours'!AC$30=0,0,(BA53/'Workforce hours'!AC$30))),(IF(VLOOKUP($Q53,'Workforce hours'!$C$8:$AD$30,CC$7,FALSE)=0,0,(BA53/(VLOOKUP($Q53,'Workforce hours'!$C$8:$AD$30,CC$7,FALSE))))))</f>
        <v>0</v>
      </c>
      <c r="CD53" s="288">
        <f>IF($Q53="n/a",(IF('Workforce hours'!AD$30=0,0,(BB53/'Workforce hours'!AD$30))),(IF(VLOOKUP($Q53,'Workforce hours'!$C$8:$AD$30,CD$7,FALSE)=0,0,(BB53/(VLOOKUP($Q53,'Workforce hours'!$C$8:$AD$30,CD$7,FALSE))))))</f>
        <v>0</v>
      </c>
      <c r="CE53" s="289">
        <f t="shared" si="10"/>
        <v>0</v>
      </c>
      <c r="CF53" s="290">
        <f>BD53*'Workforce costs'!B$9*(1+'Workforce costs'!B$10)*(1+'Workforce costs'!B$11)</f>
        <v>0</v>
      </c>
      <c r="CG53" s="290">
        <f>BE53*'Workforce costs'!C$9*(1+'Workforce costs'!C$10)*(1+'Workforce costs'!C$11)</f>
        <v>0</v>
      </c>
      <c r="CH53" s="290">
        <f>BF53*'Workforce costs'!D$9*(1+'Workforce costs'!D$10)*(1+'Workforce costs'!D$11)</f>
        <v>0</v>
      </c>
      <c r="CI53" s="290">
        <f>BG53*'Workforce costs'!E$9*(1+'Workforce costs'!E$10)*(1+'Workforce costs'!E$11)</f>
        <v>0</v>
      </c>
      <c r="CJ53" s="290">
        <f>BH53*'Workforce costs'!F$9*(1+'Workforce costs'!F$10)*(1+'Workforce costs'!F$11)</f>
        <v>0</v>
      </c>
      <c r="CK53" s="290">
        <f>BI53*'Workforce costs'!G$9*(1+'Workforce costs'!G$10)*(1+'Workforce costs'!G$11)</f>
        <v>0</v>
      </c>
      <c r="CL53" s="290">
        <f>BJ53*'Workforce costs'!H$9*(1+'Workforce costs'!H$10)*(1+'Workforce costs'!H$11)</f>
        <v>0</v>
      </c>
      <c r="CM53" s="290">
        <f>BK53*'Workforce costs'!I$9*(1+'Workforce costs'!I$10)*(1+'Workforce costs'!I$11)</f>
        <v>0</v>
      </c>
      <c r="CN53" s="290">
        <f>BL53*'Workforce costs'!J$9*(1+'Workforce costs'!J$10)*(1+'Workforce costs'!J$11)</f>
        <v>0</v>
      </c>
      <c r="CO53" s="290">
        <f>BM53*'Workforce costs'!K$9*(1+'Workforce costs'!K$10)*(1+'Workforce costs'!K$11)</f>
        <v>0</v>
      </c>
      <c r="CP53" s="290">
        <f>BN53*'Workforce costs'!L$9*(1+'Workforce costs'!L$10)*(1+'Workforce costs'!L$11)</f>
        <v>0</v>
      </c>
      <c r="CQ53" s="290">
        <f>BO53*'Workforce costs'!M$9*(1+'Workforce costs'!M$10)*(1+'Workforce costs'!M$11)</f>
        <v>0</v>
      </c>
      <c r="CR53" s="290">
        <f>BP53*'Workforce costs'!N$9*(1+'Workforce costs'!N$10)*(1+'Workforce costs'!N$11)</f>
        <v>0</v>
      </c>
      <c r="CS53" s="290">
        <f>BQ53*'Workforce costs'!O$9*(1+'Workforce costs'!O$10)*(1+'Workforce costs'!O$11)</f>
        <v>0</v>
      </c>
      <c r="CT53" s="290">
        <f>BR53*'Workforce costs'!P$9*(1+'Workforce costs'!P$10)*(1+'Workforce costs'!P$11)</f>
        <v>0</v>
      </c>
      <c r="CU53" s="290">
        <f>BS53*'Workforce costs'!Q$9*(1+'Workforce costs'!Q$10)*(1+'Workforce costs'!Q$11)</f>
        <v>0</v>
      </c>
      <c r="CV53" s="290">
        <f>BT53*'Workforce costs'!R$9*(1+'Workforce costs'!R$10)*(1+'Workforce costs'!R$11)</f>
        <v>0</v>
      </c>
      <c r="CW53" s="290">
        <f>BU53*'Workforce costs'!S$9*(1+'Workforce costs'!S$10)*(1+'Workforce costs'!S$11)</f>
        <v>0</v>
      </c>
      <c r="CX53" s="290">
        <f>BV53*'Workforce costs'!T$9*(1+'Workforce costs'!T$10)*(1+'Workforce costs'!T$11)</f>
        <v>0</v>
      </c>
      <c r="CY53" s="290">
        <f>BW53*'Workforce costs'!U$9*(1+'Workforce costs'!U$10)*(1+'Workforce costs'!U$11)</f>
        <v>0</v>
      </c>
      <c r="CZ53" s="290">
        <f>BX53*'Workforce costs'!V$9*(1+'Workforce costs'!V$10)*(1+'Workforce costs'!V$11)</f>
        <v>0</v>
      </c>
      <c r="DA53" s="290">
        <f>BY53*'Workforce costs'!W$9*(1+'Workforce costs'!W$10)*(1+'Workforce costs'!W$11)</f>
        <v>0</v>
      </c>
      <c r="DB53" s="290">
        <f>BZ53*'Workforce costs'!X$9*(1+'Workforce costs'!X$10)*(1+'Workforce costs'!X$11)</f>
        <v>0</v>
      </c>
      <c r="DC53" s="290">
        <f>CA53*'Workforce costs'!Y$9*(1+'Workforce costs'!Y$10)*(1+'Workforce costs'!Y$11)</f>
        <v>0</v>
      </c>
      <c r="DD53" s="290">
        <f>CB53*'Workforce costs'!Z$9*(1+'Workforce costs'!Z$10)*(1+'Workforce costs'!Z$11)</f>
        <v>0</v>
      </c>
      <c r="DE53" s="290">
        <f>CC53*'Workforce costs'!AA$9*(1+'Workforce costs'!AA$10)*(1+'Workforce costs'!AA$11)</f>
        <v>0</v>
      </c>
      <c r="DF53" s="290">
        <f>CD53*'Workforce costs'!AB$9*(1+'Workforce costs'!AB$10)*(1+'Workforce costs'!AB$11)</f>
        <v>0</v>
      </c>
    </row>
    <row r="54" spans="1:110" x14ac:dyDescent="0.3">
      <c r="A54" s="2" t="str">
        <f>Outputs!$A$4</f>
        <v>Australia</v>
      </c>
      <c r="B54" s="2" t="str">
        <f t="shared" si="3"/>
        <v>Australia 25to64</v>
      </c>
      <c r="C54" s="30">
        <f>VLOOKUP($B54,Populations!$D$15:$H$1920,3,FALSE)</f>
        <v>13966174</v>
      </c>
      <c r="D54" s="255">
        <f>IF(OR($H54="General pop",$H54="Schools",$H54="Workplace",$H54="Skills Training",$H54="Digital Supports"),1,VLOOKUP($B54,Populations!$D$15:$H$1920,5,FALSE))</f>
        <v>1</v>
      </c>
      <c r="E54" s="88">
        <f>VLOOKUP(I54,Epidemiology!$C$10:$H$47,6,FALSE)</f>
        <v>20000</v>
      </c>
      <c r="F54" s="102">
        <f>'Care profiles'!R55</f>
        <v>1</v>
      </c>
      <c r="G54" s="15" t="str">
        <f>'Care profiles'!A55</f>
        <v>25to64</v>
      </c>
      <c r="H54" s="15" t="str">
        <f>'Care profiles'!B55</f>
        <v>Selective</v>
      </c>
      <c r="I54" s="15" t="str">
        <f>'Care profiles'!C55</f>
        <v>Selective_25-64yrs</v>
      </c>
      <c r="J54" s="15" t="str">
        <f>'Care profiles'!D55</f>
        <v>Care profile</v>
      </c>
      <c r="K54" s="15" t="str">
        <f>'Care profiles'!E55</f>
        <v>Individual Suicide Prevention Support Services</v>
      </c>
      <c r="L54" s="104">
        <f>'Care profiles'!F55</f>
        <v>0.01</v>
      </c>
      <c r="M54" s="15">
        <f>'Care profiles'!G55</f>
        <v>2</v>
      </c>
      <c r="N54" s="15">
        <f>'Care profiles'!H55</f>
        <v>60</v>
      </c>
      <c r="O54" s="15" t="str">
        <f>'Care profiles'!I55</f>
        <v>min</v>
      </c>
      <c r="P54" s="15" t="str">
        <f>'Care profiles'!J55</f>
        <v>Peer Worker</v>
      </c>
      <c r="Q54" s="15" t="str">
        <f>'Care profiles'!K55</f>
        <v>n/a</v>
      </c>
      <c r="R54" s="15" t="str">
        <f>'Care profiles'!M55</f>
        <v>N</v>
      </c>
      <c r="S54" s="15" t="str">
        <f>'Care profiles'!O55</f>
        <v>N</v>
      </c>
      <c r="T54" s="15" t="str">
        <f>'Care profiles'!Q55</f>
        <v>Y</v>
      </c>
      <c r="U54" s="30">
        <f t="shared" si="4"/>
        <v>2793234.8</v>
      </c>
      <c r="V54" s="30">
        <f t="shared" si="5"/>
        <v>27932.347999999998</v>
      </c>
      <c r="W54" s="30">
        <f>IF(M54="n/a",0,IF(O54="days",V54*M54*(1+(VLOOKUP(K54,'Bed parameters'!$A$9:$G$12,7,FALSE))),V54*M54))</f>
        <v>55864.695999999996</v>
      </c>
      <c r="X54" s="30">
        <f t="shared" si="6"/>
        <v>55864.695999999996</v>
      </c>
      <c r="Y54" s="30">
        <f t="shared" si="7"/>
        <v>0</v>
      </c>
      <c r="Z54" s="113">
        <f>_xlfn.IFNA(Y54/((VLOOKUP(K54,'Bed parameters'!$A$9:$G$12,3,FALSE))*(VLOOKUP(K54,'Bed parameters'!$A$9:$G$12,5,FALSE))),0)</f>
        <v>0</v>
      </c>
      <c r="AA54" s="30">
        <f t="shared" si="8"/>
        <v>55864.695999999996</v>
      </c>
      <c r="AB54" s="30">
        <f>_xlfn.IFNA(IF($O54="days",$Y54*(VLOOKUP($K54,'Bed parameters'!$A$9:$I$12,9,FALSE))*$F54*(VLOOKUP($Q54,'Workforce distribution'!$C$8:$AD$30,AB$7,FALSE)),IF($Q54="n/a",(IF($P54=AB$6,$X54*$F54,0)),$X54*$F54*(VLOOKUP($Q54,'Workforce distribution'!$C$8:$AD$30,AB$7,FALSE)))),0)</f>
        <v>0</v>
      </c>
      <c r="AC54" s="30">
        <f>_xlfn.IFNA(IF($O54="days",$Y54*(VLOOKUP($K54,'Bed parameters'!$A$9:$I$12,9,FALSE))*$F54*(VLOOKUP($Q54,'Workforce distribution'!$C$8:$AD$30,AC$7,FALSE)),IF($Q54="n/a",(IF($P54=AC$6,$X54*$F54,0)),$X54*$F54*(VLOOKUP($Q54,'Workforce distribution'!$C$8:$AD$30,AC$7,FALSE)))),0)</f>
        <v>0</v>
      </c>
      <c r="AD54" s="30">
        <f>_xlfn.IFNA(IF($O54="days",$Y54*(VLOOKUP($K54,'Bed parameters'!$A$9:$I$12,9,FALSE))*$F54*(VLOOKUP($Q54,'Workforce distribution'!$C$8:$AD$30,AD$7,FALSE)),IF($Q54="n/a",(IF($P54=AD$6,$X54*$F54,0)),$X54*$F54*(VLOOKUP($Q54,'Workforce distribution'!$C$8:$AD$30,AD$7,FALSE)))),0)</f>
        <v>0</v>
      </c>
      <c r="AE54" s="30">
        <f>_xlfn.IFNA(IF($O54="days",$Y54*(VLOOKUP($K54,'Bed parameters'!$A$9:$I$12,9,FALSE))*$F54*(VLOOKUP($Q54,'Workforce distribution'!$C$8:$AD$30,AE$7,FALSE)),IF($Q54="n/a",(IF($P54=AE$6,$X54*$F54,0)),$X54*$F54*(VLOOKUP($Q54,'Workforce distribution'!$C$8:$AD$30,AE$7,FALSE)))),0)</f>
        <v>55864.695999999996</v>
      </c>
      <c r="AF54" s="30">
        <f>_xlfn.IFNA(IF($O54="days",$Y54*(VLOOKUP($K54,'Bed parameters'!$A$9:$I$12,9,FALSE))*$F54*(VLOOKUP($Q54,'Workforce distribution'!$C$8:$AD$30,AF$7,FALSE)),IF($Q54="n/a",(IF($P54=AF$6,$X54*$F54,0)),$X54*$F54*(VLOOKUP($Q54,'Workforce distribution'!$C$8:$AD$30,AF$7,FALSE)))),0)</f>
        <v>0</v>
      </c>
      <c r="AG54" s="30">
        <f>_xlfn.IFNA(IF($O54="days",$Y54*(VLOOKUP($K54,'Bed parameters'!$A$9:$I$12,9,FALSE))*$F54*(VLOOKUP($Q54,'Workforce distribution'!$C$8:$AD$30,AG$7,FALSE)),IF($Q54="n/a",(IF($P54=AG$6,$X54*$F54,0)),$X54*$F54*(VLOOKUP($Q54,'Workforce distribution'!$C$8:$AD$30,AG$7,FALSE)))),0)</f>
        <v>0</v>
      </c>
      <c r="AH54" s="30">
        <f>_xlfn.IFNA(IF($O54="days",$Y54*(VLOOKUP($K54,'Bed parameters'!$A$9:$I$12,9,FALSE))*$F54*(VLOOKUP($Q54,'Workforce distribution'!$C$8:$AD$30,AH$7,FALSE)),IF($Q54="n/a",(IF($P54=AH$6,$X54*$F54,0)),$X54*$F54*(VLOOKUP($Q54,'Workforce distribution'!$C$8:$AD$30,AH$7,FALSE)))),0)</f>
        <v>0</v>
      </c>
      <c r="AI54" s="30">
        <f>_xlfn.IFNA(IF($O54="days",$Y54*(VLOOKUP($K54,'Bed parameters'!$A$9:$I$12,9,FALSE))*$F54*(VLOOKUP($Q54,'Workforce distribution'!$C$8:$AD$30,AI$7,FALSE)),IF($Q54="n/a",(IF($P54=AI$6,$X54*$F54,0)),$X54*$F54*(VLOOKUP($Q54,'Workforce distribution'!$C$8:$AD$30,AI$7,FALSE)))),0)</f>
        <v>0</v>
      </c>
      <c r="AJ54" s="30">
        <f>_xlfn.IFNA(IF($O54="days",$Y54*(VLOOKUP($K54,'Bed parameters'!$A$9:$I$12,9,FALSE))*$F54*(VLOOKUP($Q54,'Workforce distribution'!$C$8:$AD$30,AJ$7,FALSE)),IF($Q54="n/a",(IF($P54=AJ$6,$X54*$F54,0)),$X54*$F54*(VLOOKUP($Q54,'Workforce distribution'!$C$8:$AD$30,AJ$7,FALSE)))),0)</f>
        <v>0</v>
      </c>
      <c r="AK54" s="30">
        <f>_xlfn.IFNA(IF($O54="days",$Y54*(VLOOKUP($K54,'Bed parameters'!$A$9:$I$12,9,FALSE))*$F54*(VLOOKUP($Q54,'Workforce distribution'!$C$8:$AD$30,AK$7,FALSE)),IF($Q54="n/a",(IF($P54=AK$6,$X54*$F54,0)),$X54*$F54*(VLOOKUP($Q54,'Workforce distribution'!$C$8:$AD$30,AK$7,FALSE)))),0)</f>
        <v>0</v>
      </c>
      <c r="AL54" s="30">
        <f>_xlfn.IFNA(IF($O54="days",$Y54*(VLOOKUP($K54,'Bed parameters'!$A$9:$I$12,9,FALSE))*$F54*(VLOOKUP($Q54,'Workforce distribution'!$C$8:$AD$30,AL$7,FALSE)),IF($Q54="n/a",(IF($P54=AL$6,$X54*$F54,0)),$X54*$F54*(VLOOKUP($Q54,'Workforce distribution'!$C$8:$AD$30,AL$7,FALSE)))),0)</f>
        <v>0</v>
      </c>
      <c r="AM54" s="30">
        <f>_xlfn.IFNA(IF($O54="days",$Y54*(VLOOKUP($K54,'Bed parameters'!$A$9:$I$12,9,FALSE))*$F54*(VLOOKUP($Q54,'Workforce distribution'!$C$8:$AD$30,AM$7,FALSE)),IF($Q54="n/a",(IF($P54=AM$6,$X54*$F54,0)),$X54*$F54*(VLOOKUP($Q54,'Workforce distribution'!$C$8:$AD$30,AM$7,FALSE)))),0)</f>
        <v>0</v>
      </c>
      <c r="AN54" s="30">
        <f>_xlfn.IFNA(IF($O54="days",$Y54*(VLOOKUP($K54,'Bed parameters'!$A$9:$I$12,9,FALSE))*$F54*(VLOOKUP($Q54,'Workforce distribution'!$C$8:$AD$30,AN$7,FALSE)),IF($Q54="n/a",(IF($P54=AN$6,$X54*$F54,0)),$X54*$F54*(VLOOKUP($Q54,'Workforce distribution'!$C$8:$AD$30,AN$7,FALSE)))),0)</f>
        <v>0</v>
      </c>
      <c r="AO54" s="30">
        <f>_xlfn.IFNA(IF($O54="days",$Y54*(VLOOKUP($K54,'Bed parameters'!$A$9:$I$12,9,FALSE))*$F54*(VLOOKUP($Q54,'Workforce distribution'!$C$8:$AD$30,AO$7,FALSE)),IF($Q54="n/a",(IF($P54=AO$6,$X54*$F54,0)),$X54*$F54*(VLOOKUP($Q54,'Workforce distribution'!$C$8:$AD$30,AO$7,FALSE)))),0)</f>
        <v>0</v>
      </c>
      <c r="AP54" s="30">
        <f>_xlfn.IFNA(IF($O54="days",$Y54*(VLOOKUP($K54,'Bed parameters'!$A$9:$I$12,9,FALSE))*$F54*(VLOOKUP($Q54,'Workforce distribution'!$C$8:$AD$30,AP$7,FALSE)),IF($Q54="n/a",(IF($P54=AP$6,$X54*$F54,0)),$X54*$F54*(VLOOKUP($Q54,'Workforce distribution'!$C$8:$AD$30,AP$7,FALSE)))),0)</f>
        <v>0</v>
      </c>
      <c r="AQ54" s="30">
        <f>_xlfn.IFNA(IF($O54="days",$Y54*(VLOOKUP($K54,'Bed parameters'!$A$9:$I$12,9,FALSE))*$F54*(VLOOKUP($Q54,'Workforce distribution'!$C$8:$AD$30,AQ$7,FALSE)),IF($Q54="n/a",(IF($P54=AQ$6,$X54*$F54,0)),$X54*$F54*(VLOOKUP($Q54,'Workforce distribution'!$C$8:$AD$30,AQ$7,FALSE)))),0)</f>
        <v>0</v>
      </c>
      <c r="AR54" s="30">
        <f>_xlfn.IFNA(IF($O54="days",$Y54*(VLOOKUP($K54,'Bed parameters'!$A$9:$I$12,9,FALSE))*$F54*(VLOOKUP($Q54,'Workforce distribution'!$C$8:$AD$30,AR$7,FALSE)),IF($Q54="n/a",(IF($P54=AR$6,$X54*$F54,0)),$X54*$F54*(VLOOKUP($Q54,'Workforce distribution'!$C$8:$AD$30,AR$7,FALSE)))),0)</f>
        <v>0</v>
      </c>
      <c r="AS54" s="30">
        <f>_xlfn.IFNA(IF($O54="days",$Y54*(VLOOKUP($K54,'Bed parameters'!$A$9:$I$12,9,FALSE))*$F54*(VLOOKUP($Q54,'Workforce distribution'!$C$8:$AD$30,AS$7,FALSE)),IF($Q54="n/a",(IF($P54=AS$6,$X54*$F54,0)),$X54*$F54*(VLOOKUP($Q54,'Workforce distribution'!$C$8:$AD$30,AS$7,FALSE)))),0)</f>
        <v>0</v>
      </c>
      <c r="AT54" s="30">
        <f>_xlfn.IFNA(IF($O54="days",$Y54*(VLOOKUP($K54,'Bed parameters'!$A$9:$I$12,9,FALSE))*$F54*(VLOOKUP($Q54,'Workforce distribution'!$C$8:$AD$30,AT$7,FALSE)),IF($Q54="n/a",(IF($P54=AT$6,$X54*$F54,0)),$X54*$F54*(VLOOKUP($Q54,'Workforce distribution'!$C$8:$AD$30,AT$7,FALSE)))),0)</f>
        <v>0</v>
      </c>
      <c r="AU54" s="30">
        <f>_xlfn.IFNA(IF($O54="days",$Y54*(VLOOKUP($K54,'Bed parameters'!$A$9:$I$12,9,FALSE))*$F54*(VLOOKUP($Q54,'Workforce distribution'!$C$8:$AD$30,AU$7,FALSE)),IF($Q54="n/a",(IF($P54=AU$6,$X54*$F54,0)),$X54*$F54*(VLOOKUP($Q54,'Workforce distribution'!$C$8:$AD$30,AU$7,FALSE)))),0)</f>
        <v>0</v>
      </c>
      <c r="AV54" s="30">
        <f>_xlfn.IFNA(IF($O54="days",$Y54*(VLOOKUP($K54,'Bed parameters'!$A$9:$I$12,9,FALSE))*$F54*(VLOOKUP($Q54,'Workforce distribution'!$C$8:$AD$30,AV$7,FALSE)),IF($Q54="n/a",(IF($P54=AV$6,$X54*$F54,0)),$X54*$F54*(VLOOKUP($Q54,'Workforce distribution'!$C$8:$AD$30,AV$7,FALSE)))),0)</f>
        <v>0</v>
      </c>
      <c r="AW54" s="30">
        <f>_xlfn.IFNA(IF($O54="days",$Y54*(VLOOKUP($K54,'Bed parameters'!$A$9:$I$12,9,FALSE))*$F54*(VLOOKUP($Q54,'Workforce distribution'!$C$8:$AD$30,AW$7,FALSE)),IF($Q54="n/a",(IF($P54=AW$6,$X54*$F54,0)),$X54*$F54*(VLOOKUP($Q54,'Workforce distribution'!$C$8:$AD$30,AW$7,FALSE)))),0)</f>
        <v>0</v>
      </c>
      <c r="AX54" s="30">
        <f>_xlfn.IFNA(IF($O54="days",$Y54*(VLOOKUP($K54,'Bed parameters'!$A$9:$I$12,9,FALSE))*$F54*(VLOOKUP($Q54,'Workforce distribution'!$C$8:$AD$30,AX$7,FALSE)),IF($Q54="n/a",(IF($P54=AX$6,$X54*$F54,0)),$X54*$F54*(VLOOKUP($Q54,'Workforce distribution'!$C$8:$AD$30,AX$7,FALSE)))),0)</f>
        <v>0</v>
      </c>
      <c r="AY54" s="30">
        <f>_xlfn.IFNA(IF($O54="days",$Y54*(VLOOKUP($K54,'Bed parameters'!$A$9:$I$12,9,FALSE))*$F54*(VLOOKUP($Q54,'Workforce distribution'!$C$8:$AD$30,AY$7,FALSE)),IF($Q54="n/a",(IF($P54=AY$6,$X54*$F54,0)),$X54*$F54*(VLOOKUP($Q54,'Workforce distribution'!$C$8:$AD$30,AY$7,FALSE)))),0)</f>
        <v>0</v>
      </c>
      <c r="AZ54" s="30">
        <f>_xlfn.IFNA(IF($O54="days",$Y54*(VLOOKUP($K54,'Bed parameters'!$A$9:$I$12,9,FALSE))*$F54*(VLOOKUP($Q54,'Workforce distribution'!$C$8:$AD$30,AZ$7,FALSE)),IF($Q54="n/a",(IF($P54=AZ$6,$X54*$F54,0)),$X54*$F54*(VLOOKUP($Q54,'Workforce distribution'!$C$8:$AD$30,AZ$7,FALSE)))),0)</f>
        <v>0</v>
      </c>
      <c r="BA54" s="30">
        <f>_xlfn.IFNA(IF($O54="days",$Y54*(VLOOKUP($K54,'Bed parameters'!$A$9:$I$12,9,FALSE))*$F54*(VLOOKUP($Q54,'Workforce distribution'!$C$8:$AD$30,BA$7,FALSE)),IF($Q54="n/a",(IF($P54=BA$6,$X54*$F54,0)),$X54*$F54*(VLOOKUP($Q54,'Workforce distribution'!$C$8:$AD$30,BA$7,FALSE)))),0)</f>
        <v>0</v>
      </c>
      <c r="BB54" s="30">
        <f>_xlfn.IFNA(IF($O54="days",$Y54*(VLOOKUP($K54,'Bed parameters'!$A$9:$I$12,9,FALSE))*$F54*(VLOOKUP($Q54,'Workforce distribution'!$C$8:$AD$30,BB$7,FALSE)),IF($Q54="n/a",(IF($P54=BB$6,$X54*$F54,0)),$X54*$F54*(VLOOKUP($Q54,'Workforce distribution'!$C$8:$AD$30,BB$7,FALSE)))),0)</f>
        <v>0</v>
      </c>
      <c r="BC54" s="149">
        <f t="shared" si="9"/>
        <v>48.609089431465904</v>
      </c>
      <c r="BD54" s="288">
        <f>IF($Q54="n/a",(IF('Workforce hours'!D$30=0,0,(AB54/'Workforce hours'!D$30))),(IF(VLOOKUP($Q54,'Workforce hours'!$C$8:$AD$30,BD$7,FALSE)=0,0,(AB54/(VLOOKUP($Q54,'Workforce hours'!$C$8:$AD$30,BD$7,FALSE))))))</f>
        <v>0</v>
      </c>
      <c r="BE54" s="288">
        <f>IF($Q54="n/a",(IF('Workforce hours'!E$30=0,0,(AC54/'Workforce hours'!E$30))),(IF(VLOOKUP($Q54,'Workforce hours'!$C$8:$AD$30,BE$7,FALSE)=0,0,(AC54/(VLOOKUP($Q54,'Workforce hours'!$C$8:$AD$30,BE$7,FALSE))))))</f>
        <v>0</v>
      </c>
      <c r="BF54" s="288">
        <f>IF($Q54="n/a",(IF('Workforce hours'!F$30=0,0,(AD54/'Workforce hours'!F$30))),(IF(VLOOKUP($Q54,'Workforce hours'!$C$8:$AD$30,BF$7,FALSE)=0,0,(AD54/(VLOOKUP($Q54,'Workforce hours'!$C$8:$AD$30,BF$7,FALSE))))))</f>
        <v>0</v>
      </c>
      <c r="BG54" s="288">
        <f>IF($Q54="n/a",(IF('Workforce hours'!G$30=0,0,(AE54/'Workforce hours'!G$30))),(IF(VLOOKUP($Q54,'Workforce hours'!$C$8:$AD$30,BG$7,FALSE)=0,0,(AE54/(VLOOKUP($Q54,'Workforce hours'!$C$8:$AD$30,BG$7,FALSE))))))</f>
        <v>48.609089431465904</v>
      </c>
      <c r="BH54" s="288">
        <f>IF($Q54="n/a",(IF('Workforce hours'!H$30=0,0,(AF54/'Workforce hours'!H$30))),(IF(VLOOKUP($Q54,'Workforce hours'!$C$8:$AD$30,BH$7,FALSE)=0,0,(AF54/(VLOOKUP($Q54,'Workforce hours'!$C$8:$AD$30,BH$7,FALSE))))))</f>
        <v>0</v>
      </c>
      <c r="BI54" s="288">
        <f>IF($Q54="n/a",(IF('Workforce hours'!I$30=0,0,(AG54/'Workforce hours'!I$30))),(IF(VLOOKUP($Q54,'Workforce hours'!$C$8:$AD$30,BI$7,FALSE)=0,0,(AG54/(VLOOKUP($Q54,'Workforce hours'!$C$8:$AD$30,BI$7,FALSE))))))</f>
        <v>0</v>
      </c>
      <c r="BJ54" s="288">
        <f>IF($Q54="n/a",(IF('Workforce hours'!J$30=0,0,(AH54/'Workforce hours'!J$30))),(IF(VLOOKUP($Q54,'Workforce hours'!$C$8:$AD$30,BJ$7,FALSE)=0,0,(AH54/(VLOOKUP($Q54,'Workforce hours'!$C$8:$AD$30,BJ$7,FALSE))))))</f>
        <v>0</v>
      </c>
      <c r="BK54" s="288">
        <f>IF($Q54="n/a",(IF('Workforce hours'!K$30=0,0,(AI54/'Workforce hours'!K$30))),(IF(VLOOKUP($Q54,'Workforce hours'!$C$8:$AD$30,BK$7,FALSE)=0,0,(AI54/(VLOOKUP($Q54,'Workforce hours'!$C$8:$AD$30,BK$7,FALSE))))))</f>
        <v>0</v>
      </c>
      <c r="BL54" s="288">
        <f>IF($Q54="n/a",(IF('Workforce hours'!L$30=0,0,(AJ54/'Workforce hours'!L$30))),(IF(VLOOKUP($Q54,'Workforce hours'!$C$8:$AD$30,BL$7,FALSE)=0,0,(AJ54/(VLOOKUP($Q54,'Workforce hours'!$C$8:$AD$30,BL$7,FALSE))))))</f>
        <v>0</v>
      </c>
      <c r="BM54" s="288">
        <f>IF($Q54="n/a",(IF('Workforce hours'!M$30=0,0,(AK54/'Workforce hours'!M$30))),(IF(VLOOKUP($Q54,'Workforce hours'!$C$8:$AD$30,BM$7,FALSE)=0,0,(AK54/(VLOOKUP($Q54,'Workforce hours'!$C$8:$AD$30,BM$7,FALSE))))))</f>
        <v>0</v>
      </c>
      <c r="BN54" s="288">
        <f>IF($Q54="n/a",(IF('Workforce hours'!N$30=0,0,(AL54/'Workforce hours'!N$30))),(IF(VLOOKUP($Q54,'Workforce hours'!$C$8:$AD$30,BN$7,FALSE)=0,0,(AL54/(VLOOKUP($Q54,'Workforce hours'!$C$8:$AD$30,BN$7,FALSE))))))</f>
        <v>0</v>
      </c>
      <c r="BO54" s="288">
        <f>IF($Q54="n/a",(IF('Workforce hours'!O$30=0,0,(AM54/'Workforce hours'!O$30))),(IF(VLOOKUP($Q54,'Workforce hours'!$C$8:$AD$30,BO$7,FALSE)=0,0,(AM54/(VLOOKUP($Q54,'Workforce hours'!$C$8:$AD$30,BO$7,FALSE))))))</f>
        <v>0</v>
      </c>
      <c r="BP54" s="288">
        <f>IF($Q54="n/a",(IF('Workforce hours'!P$30=0,0,(AN54/'Workforce hours'!P$30))),(IF(VLOOKUP($Q54,'Workforce hours'!$C$8:$AD$30,BP$7,FALSE)=0,0,(AN54/(VLOOKUP($Q54,'Workforce hours'!$C$8:$AD$30,BP$7,FALSE))))))</f>
        <v>0</v>
      </c>
      <c r="BQ54" s="288">
        <f>IF($Q54="n/a",(IF('Workforce hours'!Q$30=0,0,(AO54/'Workforce hours'!Q$30))),(IF(VLOOKUP($Q54,'Workforce hours'!$C$8:$AD$30,BQ$7,FALSE)=0,0,(AO54/(VLOOKUP($Q54,'Workforce hours'!$C$8:$AD$30,BQ$7,FALSE))))))</f>
        <v>0</v>
      </c>
      <c r="BR54" s="288">
        <f>IF($Q54="n/a",(IF('Workforce hours'!R$30=0,0,(AP54/'Workforce hours'!R$30))),(IF(VLOOKUP($Q54,'Workforce hours'!$C$8:$AD$30,BR$7,FALSE)=0,0,(AP54/(VLOOKUP($Q54,'Workforce hours'!$C$8:$AD$30,BR$7,FALSE))))))</f>
        <v>0</v>
      </c>
      <c r="BS54" s="288">
        <f>IF($Q54="n/a",(IF('Workforce hours'!S$30=0,0,(AQ54/'Workforce hours'!S$30))),(IF(VLOOKUP($Q54,'Workforce hours'!$C$8:$AD$30,BS$7,FALSE)=0,0,(AQ54/(VLOOKUP($Q54,'Workforce hours'!$C$8:$AD$30,BS$7,FALSE))))))</f>
        <v>0</v>
      </c>
      <c r="BT54" s="288">
        <f>IF($Q54="n/a",(IF('Workforce hours'!T$30=0,0,(AR54/'Workforce hours'!T$30))),(IF(VLOOKUP($Q54,'Workforce hours'!$C$8:$AD$30,BT$7,FALSE)=0,0,(AR54/(VLOOKUP($Q54,'Workforce hours'!$C$8:$AD$30,BT$7,FALSE))))))</f>
        <v>0</v>
      </c>
      <c r="BU54" s="288">
        <f>IF($Q54="n/a",(IF('Workforce hours'!U$30=0,0,(AS54/'Workforce hours'!U$30))),(IF(VLOOKUP($Q54,'Workforce hours'!$C$8:$AD$30,BU$7,FALSE)=0,0,(AS54/(VLOOKUP($Q54,'Workforce hours'!$C$8:$AD$30,BU$7,FALSE))))))</f>
        <v>0</v>
      </c>
      <c r="BV54" s="288">
        <f>IF($Q54="n/a",(IF('Workforce hours'!V$30=0,0,(AT54/'Workforce hours'!V$30))),(IF(VLOOKUP($Q54,'Workforce hours'!$C$8:$AD$30,BV$7,FALSE)=0,0,(AT54/(VLOOKUP($Q54,'Workforce hours'!$C$8:$AD$30,BV$7,FALSE))))))</f>
        <v>0</v>
      </c>
      <c r="BW54" s="288">
        <f>IF($Q54="n/a",(IF('Workforce hours'!W$30=0,0,(AU54/'Workforce hours'!W$30))),(IF(VLOOKUP($Q54,'Workforce hours'!$C$8:$AD$30,BW$7,FALSE)=0,0,(AU54/(VLOOKUP($Q54,'Workforce hours'!$C$8:$AD$30,BW$7,FALSE))))))</f>
        <v>0</v>
      </c>
      <c r="BX54" s="288">
        <f>IF($Q54="n/a",(IF('Workforce hours'!X$30=0,0,(AV54/'Workforce hours'!X$30))),(IF(VLOOKUP($Q54,'Workforce hours'!$C$8:$AD$30,BX$7,FALSE)=0,0,(AV54/(VLOOKUP($Q54,'Workforce hours'!$C$8:$AD$30,BX$7,FALSE))))))</f>
        <v>0</v>
      </c>
      <c r="BY54" s="288">
        <f>IF($Q54="n/a",(IF('Workforce hours'!Y$30=0,0,(AW54/'Workforce hours'!Y$30))),(IF(VLOOKUP($Q54,'Workforce hours'!$C$8:$AD$30,BY$7,FALSE)=0,0,(AW54/(VLOOKUP($Q54,'Workforce hours'!$C$8:$AD$30,BY$7,FALSE))))))</f>
        <v>0</v>
      </c>
      <c r="BZ54" s="288">
        <f>IF($Q54="n/a",(IF('Workforce hours'!Z$30=0,0,(AX54/'Workforce hours'!Z$30))),(IF(VLOOKUP($Q54,'Workforce hours'!$C$8:$AD$30,BZ$7,FALSE)=0,0,(AX54/(VLOOKUP($Q54,'Workforce hours'!$C$8:$AD$30,BZ$7,FALSE))))))</f>
        <v>0</v>
      </c>
      <c r="CA54" s="288">
        <f>IF($Q54="n/a",(IF('Workforce hours'!AA$30=0,0,(AY54/'Workforce hours'!AA$30))),(IF(VLOOKUP($Q54,'Workforce hours'!$C$8:$AD$30,CA$7,FALSE)=0,0,(AY54/(VLOOKUP($Q54,'Workforce hours'!$C$8:$AD$30,CA$7,FALSE))))))</f>
        <v>0</v>
      </c>
      <c r="CB54" s="288">
        <f>IF($Q54="n/a",(IF('Workforce hours'!AB$30=0,0,(AZ54/'Workforce hours'!AB$30))),(IF(VLOOKUP($Q54,'Workforce hours'!$C$8:$AD$30,CB$7,FALSE)=0,0,(AZ54/(VLOOKUP($Q54,'Workforce hours'!$C$8:$AD$30,CB$7,FALSE))))))</f>
        <v>0</v>
      </c>
      <c r="CC54" s="288">
        <f>IF($Q54="n/a",(IF('Workforce hours'!AC$30=0,0,(BA54/'Workforce hours'!AC$30))),(IF(VLOOKUP($Q54,'Workforce hours'!$C$8:$AD$30,CC$7,FALSE)=0,0,(BA54/(VLOOKUP($Q54,'Workforce hours'!$C$8:$AD$30,CC$7,FALSE))))))</f>
        <v>0</v>
      </c>
      <c r="CD54" s="288">
        <f>IF($Q54="n/a",(IF('Workforce hours'!AD$30=0,0,(BB54/'Workforce hours'!AD$30))),(IF(VLOOKUP($Q54,'Workforce hours'!$C$8:$AD$30,CD$7,FALSE)=0,0,(BB54/(VLOOKUP($Q54,'Workforce hours'!$C$8:$AD$30,CD$7,FALSE))))))</f>
        <v>0</v>
      </c>
      <c r="CE54" s="289">
        <f t="shared" si="10"/>
        <v>0</v>
      </c>
      <c r="CF54" s="290">
        <f>BD54*'Workforce costs'!B$9*(1+'Workforce costs'!B$10)*(1+'Workforce costs'!B$11)</f>
        <v>0</v>
      </c>
      <c r="CG54" s="290">
        <f>BE54*'Workforce costs'!C$9*(1+'Workforce costs'!C$10)*(1+'Workforce costs'!C$11)</f>
        <v>0</v>
      </c>
      <c r="CH54" s="290">
        <f>BF54*'Workforce costs'!D$9*(1+'Workforce costs'!D$10)*(1+'Workforce costs'!D$11)</f>
        <v>0</v>
      </c>
      <c r="CI54" s="290">
        <f>BG54*'Workforce costs'!E$9*(1+'Workforce costs'!E$10)*(1+'Workforce costs'!E$11)</f>
        <v>0</v>
      </c>
      <c r="CJ54" s="290">
        <f>BH54*'Workforce costs'!F$9*(1+'Workforce costs'!F$10)*(1+'Workforce costs'!F$11)</f>
        <v>0</v>
      </c>
      <c r="CK54" s="290">
        <f>BI54*'Workforce costs'!G$9*(1+'Workforce costs'!G$10)*(1+'Workforce costs'!G$11)</f>
        <v>0</v>
      </c>
      <c r="CL54" s="290">
        <f>BJ54*'Workforce costs'!H$9*(1+'Workforce costs'!H$10)*(1+'Workforce costs'!H$11)</f>
        <v>0</v>
      </c>
      <c r="CM54" s="290">
        <f>BK54*'Workforce costs'!I$9*(1+'Workforce costs'!I$10)*(1+'Workforce costs'!I$11)</f>
        <v>0</v>
      </c>
      <c r="CN54" s="290">
        <f>BL54*'Workforce costs'!J$9*(1+'Workforce costs'!J$10)*(1+'Workforce costs'!J$11)</f>
        <v>0</v>
      </c>
      <c r="CO54" s="290">
        <f>BM54*'Workforce costs'!K$9*(1+'Workforce costs'!K$10)*(1+'Workforce costs'!K$11)</f>
        <v>0</v>
      </c>
      <c r="CP54" s="290">
        <f>BN54*'Workforce costs'!L$9*(1+'Workforce costs'!L$10)*(1+'Workforce costs'!L$11)</f>
        <v>0</v>
      </c>
      <c r="CQ54" s="290">
        <f>BO54*'Workforce costs'!M$9*(1+'Workforce costs'!M$10)*(1+'Workforce costs'!M$11)</f>
        <v>0</v>
      </c>
      <c r="CR54" s="290">
        <f>BP54*'Workforce costs'!N$9*(1+'Workforce costs'!N$10)*(1+'Workforce costs'!N$11)</f>
        <v>0</v>
      </c>
      <c r="CS54" s="290">
        <f>BQ54*'Workforce costs'!O$9*(1+'Workforce costs'!O$10)*(1+'Workforce costs'!O$11)</f>
        <v>0</v>
      </c>
      <c r="CT54" s="290">
        <f>BR54*'Workforce costs'!P$9*(1+'Workforce costs'!P$10)*(1+'Workforce costs'!P$11)</f>
        <v>0</v>
      </c>
      <c r="CU54" s="290">
        <f>BS54*'Workforce costs'!Q$9*(1+'Workforce costs'!Q$10)*(1+'Workforce costs'!Q$11)</f>
        <v>0</v>
      </c>
      <c r="CV54" s="290">
        <f>BT54*'Workforce costs'!R$9*(1+'Workforce costs'!R$10)*(1+'Workforce costs'!R$11)</f>
        <v>0</v>
      </c>
      <c r="CW54" s="290">
        <f>BU54*'Workforce costs'!S$9*(1+'Workforce costs'!S$10)*(1+'Workforce costs'!S$11)</f>
        <v>0</v>
      </c>
      <c r="CX54" s="290">
        <f>BV54*'Workforce costs'!T$9*(1+'Workforce costs'!T$10)*(1+'Workforce costs'!T$11)</f>
        <v>0</v>
      </c>
      <c r="CY54" s="290">
        <f>BW54*'Workforce costs'!U$9*(1+'Workforce costs'!U$10)*(1+'Workforce costs'!U$11)</f>
        <v>0</v>
      </c>
      <c r="CZ54" s="290">
        <f>BX54*'Workforce costs'!V$9*(1+'Workforce costs'!V$10)*(1+'Workforce costs'!V$11)</f>
        <v>0</v>
      </c>
      <c r="DA54" s="290">
        <f>BY54*'Workforce costs'!W$9*(1+'Workforce costs'!W$10)*(1+'Workforce costs'!W$11)</f>
        <v>0</v>
      </c>
      <c r="DB54" s="290">
        <f>BZ54*'Workforce costs'!X$9*(1+'Workforce costs'!X$10)*(1+'Workforce costs'!X$11)</f>
        <v>0</v>
      </c>
      <c r="DC54" s="290">
        <f>CA54*'Workforce costs'!Y$9*(1+'Workforce costs'!Y$10)*(1+'Workforce costs'!Y$11)</f>
        <v>0</v>
      </c>
      <c r="DD54" s="290">
        <f>CB54*'Workforce costs'!Z$9*(1+'Workforce costs'!Z$10)*(1+'Workforce costs'!Z$11)</f>
        <v>0</v>
      </c>
      <c r="DE54" s="290">
        <f>CC54*'Workforce costs'!AA$9*(1+'Workforce costs'!AA$10)*(1+'Workforce costs'!AA$11)</f>
        <v>0</v>
      </c>
      <c r="DF54" s="290">
        <f>CD54*'Workforce costs'!AB$9*(1+'Workforce costs'!AB$10)*(1+'Workforce costs'!AB$11)</f>
        <v>0</v>
      </c>
    </row>
    <row r="55" spans="1:110" x14ac:dyDescent="0.3">
      <c r="A55" s="2" t="str">
        <f>Outputs!$A$4</f>
        <v>Australia</v>
      </c>
      <c r="B55" s="2" t="str">
        <f t="shared" si="3"/>
        <v>Australia 25to64</v>
      </c>
      <c r="C55" s="30">
        <f>VLOOKUP($B55,Populations!$D$15:$H$1920,3,FALSE)</f>
        <v>13966174</v>
      </c>
      <c r="D55" s="255">
        <f>IF(OR($H55="General pop",$H55="Schools",$H55="Workplace",$H55="Skills Training",$H55="Digital Supports"),1,VLOOKUP($B55,Populations!$D$15:$H$1920,5,FALSE))</f>
        <v>1</v>
      </c>
      <c r="E55" s="88">
        <f>VLOOKUP(I55,Epidemiology!$C$10:$H$47,6,FALSE)</f>
        <v>20000</v>
      </c>
      <c r="F55" s="102">
        <f>'Care profiles'!R56</f>
        <v>0.1</v>
      </c>
      <c r="G55" s="15" t="str">
        <f>'Care profiles'!A56</f>
        <v>25to64</v>
      </c>
      <c r="H55" s="15" t="str">
        <f>'Care profiles'!B56</f>
        <v>Selective</v>
      </c>
      <c r="I55" s="15" t="str">
        <f>'Care profiles'!C56</f>
        <v>Selective_25-64yrs</v>
      </c>
      <c r="J55" s="15" t="str">
        <f>'Care profiles'!D56</f>
        <v>Care profile</v>
      </c>
      <c r="K55" s="15" t="str">
        <f>'Care profiles'!E56</f>
        <v>Psychoeducation and Community-Building – Selective Individuals</v>
      </c>
      <c r="L55" s="104">
        <f>'Care profiles'!F56</f>
        <v>0.05</v>
      </c>
      <c r="M55" s="15">
        <f>'Care profiles'!G56</f>
        <v>1</v>
      </c>
      <c r="N55" s="15">
        <f>'Care profiles'!H56</f>
        <v>45</v>
      </c>
      <c r="O55" s="15" t="str">
        <f>'Care profiles'!I56</f>
        <v>min</v>
      </c>
      <c r="P55" s="15" t="str">
        <f>'Care profiles'!J56</f>
        <v>Training Facilitator</v>
      </c>
      <c r="Q55" s="15" t="str">
        <f>'Care profiles'!K56</f>
        <v>n/a</v>
      </c>
      <c r="R55" s="15" t="str">
        <f>'Care profiles'!M56</f>
        <v>N</v>
      </c>
      <c r="S55" s="15" t="str">
        <f>'Care profiles'!O56</f>
        <v>N</v>
      </c>
      <c r="T55" s="15" t="str">
        <f>'Care profiles'!Q56</f>
        <v>Y</v>
      </c>
      <c r="U55" s="30">
        <f t="shared" si="4"/>
        <v>2793234.8</v>
      </c>
      <c r="V55" s="30">
        <f t="shared" si="5"/>
        <v>139661.74</v>
      </c>
      <c r="W55" s="30">
        <f>IF(M55="n/a",0,IF(O55="days",V55*M55*(1+(VLOOKUP(K55,'Bed parameters'!$A$9:$G$12,7,FALSE))),V55*M55))</f>
        <v>139661.74</v>
      </c>
      <c r="X55" s="30">
        <f t="shared" si="6"/>
        <v>104746.30499999999</v>
      </c>
      <c r="Y55" s="30">
        <f t="shared" si="7"/>
        <v>0</v>
      </c>
      <c r="Z55" s="113">
        <f>_xlfn.IFNA(Y55/((VLOOKUP(K55,'Bed parameters'!$A$9:$G$12,3,FALSE))*(VLOOKUP(K55,'Bed parameters'!$A$9:$G$12,5,FALSE))),0)</f>
        <v>0</v>
      </c>
      <c r="AA55" s="30">
        <f t="shared" si="8"/>
        <v>10474.630499999999</v>
      </c>
      <c r="AB55" s="30">
        <f>_xlfn.IFNA(IF($O55="days",$Y55*(VLOOKUP($K55,'Bed parameters'!$A$9:$I$12,9,FALSE))*$F55*(VLOOKUP($Q55,'Workforce distribution'!$C$8:$AD$30,AB$7,FALSE)),IF($Q55="n/a",(IF($P55=AB$6,$X55*$F55,0)),$X55*$F55*(VLOOKUP($Q55,'Workforce distribution'!$C$8:$AD$30,AB$7,FALSE)))),0)</f>
        <v>0</v>
      </c>
      <c r="AC55" s="30">
        <f>_xlfn.IFNA(IF($O55="days",$Y55*(VLOOKUP($K55,'Bed parameters'!$A$9:$I$12,9,FALSE))*$F55*(VLOOKUP($Q55,'Workforce distribution'!$C$8:$AD$30,AC$7,FALSE)),IF($Q55="n/a",(IF($P55=AC$6,$X55*$F55,0)),$X55*$F55*(VLOOKUP($Q55,'Workforce distribution'!$C$8:$AD$30,AC$7,FALSE)))),0)</f>
        <v>0</v>
      </c>
      <c r="AD55" s="30">
        <f>_xlfn.IFNA(IF($O55="days",$Y55*(VLOOKUP($K55,'Bed parameters'!$A$9:$I$12,9,FALSE))*$F55*(VLOOKUP($Q55,'Workforce distribution'!$C$8:$AD$30,AD$7,FALSE)),IF($Q55="n/a",(IF($P55=AD$6,$X55*$F55,0)),$X55*$F55*(VLOOKUP($Q55,'Workforce distribution'!$C$8:$AD$30,AD$7,FALSE)))),0)</f>
        <v>10474.630499999999</v>
      </c>
      <c r="AE55" s="30">
        <f>_xlfn.IFNA(IF($O55="days",$Y55*(VLOOKUP($K55,'Bed parameters'!$A$9:$I$12,9,FALSE))*$F55*(VLOOKUP($Q55,'Workforce distribution'!$C$8:$AD$30,AE$7,FALSE)),IF($Q55="n/a",(IF($P55=AE$6,$X55*$F55,0)),$X55*$F55*(VLOOKUP($Q55,'Workforce distribution'!$C$8:$AD$30,AE$7,FALSE)))),0)</f>
        <v>0</v>
      </c>
      <c r="AF55" s="30">
        <f>_xlfn.IFNA(IF($O55="days",$Y55*(VLOOKUP($K55,'Bed parameters'!$A$9:$I$12,9,FALSE))*$F55*(VLOOKUP($Q55,'Workforce distribution'!$C$8:$AD$30,AF$7,FALSE)),IF($Q55="n/a",(IF($P55=AF$6,$X55*$F55,0)),$X55*$F55*(VLOOKUP($Q55,'Workforce distribution'!$C$8:$AD$30,AF$7,FALSE)))),0)</f>
        <v>0</v>
      </c>
      <c r="AG55" s="30">
        <f>_xlfn.IFNA(IF($O55="days",$Y55*(VLOOKUP($K55,'Bed parameters'!$A$9:$I$12,9,FALSE))*$F55*(VLOOKUP($Q55,'Workforce distribution'!$C$8:$AD$30,AG$7,FALSE)),IF($Q55="n/a",(IF($P55=AG$6,$X55*$F55,0)),$X55*$F55*(VLOOKUP($Q55,'Workforce distribution'!$C$8:$AD$30,AG$7,FALSE)))),0)</f>
        <v>0</v>
      </c>
      <c r="AH55" s="30">
        <f>_xlfn.IFNA(IF($O55="days",$Y55*(VLOOKUP($K55,'Bed parameters'!$A$9:$I$12,9,FALSE))*$F55*(VLOOKUP($Q55,'Workforce distribution'!$C$8:$AD$30,AH$7,FALSE)),IF($Q55="n/a",(IF($P55=AH$6,$X55*$F55,0)),$X55*$F55*(VLOOKUP($Q55,'Workforce distribution'!$C$8:$AD$30,AH$7,FALSE)))),0)</f>
        <v>0</v>
      </c>
      <c r="AI55" s="30">
        <f>_xlfn.IFNA(IF($O55="days",$Y55*(VLOOKUP($K55,'Bed parameters'!$A$9:$I$12,9,FALSE))*$F55*(VLOOKUP($Q55,'Workforce distribution'!$C$8:$AD$30,AI$7,FALSE)),IF($Q55="n/a",(IF($P55=AI$6,$X55*$F55,0)),$X55*$F55*(VLOOKUP($Q55,'Workforce distribution'!$C$8:$AD$30,AI$7,FALSE)))),0)</f>
        <v>0</v>
      </c>
      <c r="AJ55" s="30">
        <f>_xlfn.IFNA(IF($O55="days",$Y55*(VLOOKUP($K55,'Bed parameters'!$A$9:$I$12,9,FALSE))*$F55*(VLOOKUP($Q55,'Workforce distribution'!$C$8:$AD$30,AJ$7,FALSE)),IF($Q55="n/a",(IF($P55=AJ$6,$X55*$F55,0)),$X55*$F55*(VLOOKUP($Q55,'Workforce distribution'!$C$8:$AD$30,AJ$7,FALSE)))),0)</f>
        <v>0</v>
      </c>
      <c r="AK55" s="30">
        <f>_xlfn.IFNA(IF($O55="days",$Y55*(VLOOKUP($K55,'Bed parameters'!$A$9:$I$12,9,FALSE))*$F55*(VLOOKUP($Q55,'Workforce distribution'!$C$8:$AD$30,AK$7,FALSE)),IF($Q55="n/a",(IF($P55=AK$6,$X55*$F55,0)),$X55*$F55*(VLOOKUP($Q55,'Workforce distribution'!$C$8:$AD$30,AK$7,FALSE)))),0)</f>
        <v>0</v>
      </c>
      <c r="AL55" s="30">
        <f>_xlfn.IFNA(IF($O55="days",$Y55*(VLOOKUP($K55,'Bed parameters'!$A$9:$I$12,9,FALSE))*$F55*(VLOOKUP($Q55,'Workforce distribution'!$C$8:$AD$30,AL$7,FALSE)),IF($Q55="n/a",(IF($P55=AL$6,$X55*$F55,0)),$X55*$F55*(VLOOKUP($Q55,'Workforce distribution'!$C$8:$AD$30,AL$7,FALSE)))),0)</f>
        <v>0</v>
      </c>
      <c r="AM55" s="30">
        <f>_xlfn.IFNA(IF($O55="days",$Y55*(VLOOKUP($K55,'Bed parameters'!$A$9:$I$12,9,FALSE))*$F55*(VLOOKUP($Q55,'Workforce distribution'!$C$8:$AD$30,AM$7,FALSE)),IF($Q55="n/a",(IF($P55=AM$6,$X55*$F55,0)),$X55*$F55*(VLOOKUP($Q55,'Workforce distribution'!$C$8:$AD$30,AM$7,FALSE)))),0)</f>
        <v>0</v>
      </c>
      <c r="AN55" s="30">
        <f>_xlfn.IFNA(IF($O55="days",$Y55*(VLOOKUP($K55,'Bed parameters'!$A$9:$I$12,9,FALSE))*$F55*(VLOOKUP($Q55,'Workforce distribution'!$C$8:$AD$30,AN$7,FALSE)),IF($Q55="n/a",(IF($P55=AN$6,$X55*$F55,0)),$X55*$F55*(VLOOKUP($Q55,'Workforce distribution'!$C$8:$AD$30,AN$7,FALSE)))),0)</f>
        <v>0</v>
      </c>
      <c r="AO55" s="30">
        <f>_xlfn.IFNA(IF($O55="days",$Y55*(VLOOKUP($K55,'Bed parameters'!$A$9:$I$12,9,FALSE))*$F55*(VLOOKUP($Q55,'Workforce distribution'!$C$8:$AD$30,AO$7,FALSE)),IF($Q55="n/a",(IF($P55=AO$6,$X55*$F55,0)),$X55*$F55*(VLOOKUP($Q55,'Workforce distribution'!$C$8:$AD$30,AO$7,FALSE)))),0)</f>
        <v>0</v>
      </c>
      <c r="AP55" s="30">
        <f>_xlfn.IFNA(IF($O55="days",$Y55*(VLOOKUP($K55,'Bed parameters'!$A$9:$I$12,9,FALSE))*$F55*(VLOOKUP($Q55,'Workforce distribution'!$C$8:$AD$30,AP$7,FALSE)),IF($Q55="n/a",(IF($P55=AP$6,$X55*$F55,0)),$X55*$F55*(VLOOKUP($Q55,'Workforce distribution'!$C$8:$AD$30,AP$7,FALSE)))),0)</f>
        <v>0</v>
      </c>
      <c r="AQ55" s="30">
        <f>_xlfn.IFNA(IF($O55="days",$Y55*(VLOOKUP($K55,'Bed parameters'!$A$9:$I$12,9,FALSE))*$F55*(VLOOKUP($Q55,'Workforce distribution'!$C$8:$AD$30,AQ$7,FALSE)),IF($Q55="n/a",(IF($P55=AQ$6,$X55*$F55,0)),$X55*$F55*(VLOOKUP($Q55,'Workforce distribution'!$C$8:$AD$30,AQ$7,FALSE)))),0)</f>
        <v>0</v>
      </c>
      <c r="AR55" s="30">
        <f>_xlfn.IFNA(IF($O55="days",$Y55*(VLOOKUP($K55,'Bed parameters'!$A$9:$I$12,9,FALSE))*$F55*(VLOOKUP($Q55,'Workforce distribution'!$C$8:$AD$30,AR$7,FALSE)),IF($Q55="n/a",(IF($P55=AR$6,$X55*$F55,0)),$X55*$F55*(VLOOKUP($Q55,'Workforce distribution'!$C$8:$AD$30,AR$7,FALSE)))),0)</f>
        <v>0</v>
      </c>
      <c r="AS55" s="30">
        <f>_xlfn.IFNA(IF($O55="days",$Y55*(VLOOKUP($K55,'Bed parameters'!$A$9:$I$12,9,FALSE))*$F55*(VLOOKUP($Q55,'Workforce distribution'!$C$8:$AD$30,AS$7,FALSE)),IF($Q55="n/a",(IF($P55=AS$6,$X55*$F55,0)),$X55*$F55*(VLOOKUP($Q55,'Workforce distribution'!$C$8:$AD$30,AS$7,FALSE)))),0)</f>
        <v>0</v>
      </c>
      <c r="AT55" s="30">
        <f>_xlfn.IFNA(IF($O55="days",$Y55*(VLOOKUP($K55,'Bed parameters'!$A$9:$I$12,9,FALSE))*$F55*(VLOOKUP($Q55,'Workforce distribution'!$C$8:$AD$30,AT$7,FALSE)),IF($Q55="n/a",(IF($P55=AT$6,$X55*$F55,0)),$X55*$F55*(VLOOKUP($Q55,'Workforce distribution'!$C$8:$AD$30,AT$7,FALSE)))),0)</f>
        <v>0</v>
      </c>
      <c r="AU55" s="30">
        <f>_xlfn.IFNA(IF($O55="days",$Y55*(VLOOKUP($K55,'Bed parameters'!$A$9:$I$12,9,FALSE))*$F55*(VLOOKUP($Q55,'Workforce distribution'!$C$8:$AD$30,AU$7,FALSE)),IF($Q55="n/a",(IF($P55=AU$6,$X55*$F55,0)),$X55*$F55*(VLOOKUP($Q55,'Workforce distribution'!$C$8:$AD$30,AU$7,FALSE)))),0)</f>
        <v>0</v>
      </c>
      <c r="AV55" s="30">
        <f>_xlfn.IFNA(IF($O55="days",$Y55*(VLOOKUP($K55,'Bed parameters'!$A$9:$I$12,9,FALSE))*$F55*(VLOOKUP($Q55,'Workforce distribution'!$C$8:$AD$30,AV$7,FALSE)),IF($Q55="n/a",(IF($P55=AV$6,$X55*$F55,0)),$X55*$F55*(VLOOKUP($Q55,'Workforce distribution'!$C$8:$AD$30,AV$7,FALSE)))),0)</f>
        <v>0</v>
      </c>
      <c r="AW55" s="30">
        <f>_xlfn.IFNA(IF($O55="days",$Y55*(VLOOKUP($K55,'Bed parameters'!$A$9:$I$12,9,FALSE))*$F55*(VLOOKUP($Q55,'Workforce distribution'!$C$8:$AD$30,AW$7,FALSE)),IF($Q55="n/a",(IF($P55=AW$6,$X55*$F55,0)),$X55*$F55*(VLOOKUP($Q55,'Workforce distribution'!$C$8:$AD$30,AW$7,FALSE)))),0)</f>
        <v>0</v>
      </c>
      <c r="AX55" s="30">
        <f>_xlfn.IFNA(IF($O55="days",$Y55*(VLOOKUP($K55,'Bed parameters'!$A$9:$I$12,9,FALSE))*$F55*(VLOOKUP($Q55,'Workforce distribution'!$C$8:$AD$30,AX$7,FALSE)),IF($Q55="n/a",(IF($P55=AX$6,$X55*$F55,0)),$X55*$F55*(VLOOKUP($Q55,'Workforce distribution'!$C$8:$AD$30,AX$7,FALSE)))),0)</f>
        <v>0</v>
      </c>
      <c r="AY55" s="30">
        <f>_xlfn.IFNA(IF($O55="days",$Y55*(VLOOKUP($K55,'Bed parameters'!$A$9:$I$12,9,FALSE))*$F55*(VLOOKUP($Q55,'Workforce distribution'!$C$8:$AD$30,AY$7,FALSE)),IF($Q55="n/a",(IF($P55=AY$6,$X55*$F55,0)),$X55*$F55*(VLOOKUP($Q55,'Workforce distribution'!$C$8:$AD$30,AY$7,FALSE)))),0)</f>
        <v>0</v>
      </c>
      <c r="AZ55" s="30">
        <f>_xlfn.IFNA(IF($O55="days",$Y55*(VLOOKUP($K55,'Bed parameters'!$A$9:$I$12,9,FALSE))*$F55*(VLOOKUP($Q55,'Workforce distribution'!$C$8:$AD$30,AZ$7,FALSE)),IF($Q55="n/a",(IF($P55=AZ$6,$X55*$F55,0)),$X55*$F55*(VLOOKUP($Q55,'Workforce distribution'!$C$8:$AD$30,AZ$7,FALSE)))),0)</f>
        <v>0</v>
      </c>
      <c r="BA55" s="30">
        <f>_xlfn.IFNA(IF($O55="days",$Y55*(VLOOKUP($K55,'Bed parameters'!$A$9:$I$12,9,FALSE))*$F55*(VLOOKUP($Q55,'Workforce distribution'!$C$8:$AD$30,BA$7,FALSE)),IF($Q55="n/a",(IF($P55=BA$6,$X55*$F55,0)),$X55*$F55*(VLOOKUP($Q55,'Workforce distribution'!$C$8:$AD$30,BA$7,FALSE)))),0)</f>
        <v>0</v>
      </c>
      <c r="BB55" s="30">
        <f>_xlfn.IFNA(IF($O55="days",$Y55*(VLOOKUP($K55,'Bed parameters'!$A$9:$I$12,9,FALSE))*$F55*(VLOOKUP($Q55,'Workforce distribution'!$C$8:$AD$30,BB$7,FALSE)),IF($Q55="n/a",(IF($P55=BB$6,$X55*$F55,0)),$X55*$F55*(VLOOKUP($Q55,'Workforce distribution'!$C$8:$AD$30,BB$7,FALSE)))),0)</f>
        <v>0</v>
      </c>
      <c r="BC55" s="149">
        <f t="shared" si="9"/>
        <v>10.4746305</v>
      </c>
      <c r="BD55" s="288">
        <f>IF($Q55="n/a",(IF('Workforce hours'!D$30=0,0,(AB55/'Workforce hours'!D$30))),(IF(VLOOKUP($Q55,'Workforce hours'!$C$8:$AD$30,BD$7,FALSE)=0,0,(AB55/(VLOOKUP($Q55,'Workforce hours'!$C$8:$AD$30,BD$7,FALSE))))))</f>
        <v>0</v>
      </c>
      <c r="BE55" s="288">
        <f>IF($Q55="n/a",(IF('Workforce hours'!E$30=0,0,(AC55/'Workforce hours'!E$30))),(IF(VLOOKUP($Q55,'Workforce hours'!$C$8:$AD$30,BE$7,FALSE)=0,0,(AC55/(VLOOKUP($Q55,'Workforce hours'!$C$8:$AD$30,BE$7,FALSE))))))</f>
        <v>0</v>
      </c>
      <c r="BF55" s="288">
        <f>IF($Q55="n/a",(IF('Workforce hours'!F$30=0,0,(AD55/'Workforce hours'!F$30))),(IF(VLOOKUP($Q55,'Workforce hours'!$C$8:$AD$30,BF$7,FALSE)=0,0,(AD55/(VLOOKUP($Q55,'Workforce hours'!$C$8:$AD$30,BF$7,FALSE))))))</f>
        <v>10.4746305</v>
      </c>
      <c r="BG55" s="288">
        <f>IF($Q55="n/a",(IF('Workforce hours'!G$30=0,0,(AE55/'Workforce hours'!G$30))),(IF(VLOOKUP($Q55,'Workforce hours'!$C$8:$AD$30,BG$7,FALSE)=0,0,(AE55/(VLOOKUP($Q55,'Workforce hours'!$C$8:$AD$30,BG$7,FALSE))))))</f>
        <v>0</v>
      </c>
      <c r="BH55" s="288">
        <f>IF($Q55="n/a",(IF('Workforce hours'!H$30=0,0,(AF55/'Workforce hours'!H$30))),(IF(VLOOKUP($Q55,'Workforce hours'!$C$8:$AD$30,BH$7,FALSE)=0,0,(AF55/(VLOOKUP($Q55,'Workforce hours'!$C$8:$AD$30,BH$7,FALSE))))))</f>
        <v>0</v>
      </c>
      <c r="BI55" s="288">
        <f>IF($Q55="n/a",(IF('Workforce hours'!I$30=0,0,(AG55/'Workforce hours'!I$30))),(IF(VLOOKUP($Q55,'Workforce hours'!$C$8:$AD$30,BI$7,FALSE)=0,0,(AG55/(VLOOKUP($Q55,'Workforce hours'!$C$8:$AD$30,BI$7,FALSE))))))</f>
        <v>0</v>
      </c>
      <c r="BJ55" s="288">
        <f>IF($Q55="n/a",(IF('Workforce hours'!J$30=0,0,(AH55/'Workforce hours'!J$30))),(IF(VLOOKUP($Q55,'Workforce hours'!$C$8:$AD$30,BJ$7,FALSE)=0,0,(AH55/(VLOOKUP($Q55,'Workforce hours'!$C$8:$AD$30,BJ$7,FALSE))))))</f>
        <v>0</v>
      </c>
      <c r="BK55" s="288">
        <f>IF($Q55="n/a",(IF('Workforce hours'!K$30=0,0,(AI55/'Workforce hours'!K$30))),(IF(VLOOKUP($Q55,'Workforce hours'!$C$8:$AD$30,BK$7,FALSE)=0,0,(AI55/(VLOOKUP($Q55,'Workforce hours'!$C$8:$AD$30,BK$7,FALSE))))))</f>
        <v>0</v>
      </c>
      <c r="BL55" s="288">
        <f>IF($Q55="n/a",(IF('Workforce hours'!L$30=0,0,(AJ55/'Workforce hours'!L$30))),(IF(VLOOKUP($Q55,'Workforce hours'!$C$8:$AD$30,BL$7,FALSE)=0,0,(AJ55/(VLOOKUP($Q55,'Workforce hours'!$C$8:$AD$30,BL$7,FALSE))))))</f>
        <v>0</v>
      </c>
      <c r="BM55" s="288">
        <f>IF($Q55="n/a",(IF('Workforce hours'!M$30=0,0,(AK55/'Workforce hours'!M$30))),(IF(VLOOKUP($Q55,'Workforce hours'!$C$8:$AD$30,BM$7,FALSE)=0,0,(AK55/(VLOOKUP($Q55,'Workforce hours'!$C$8:$AD$30,BM$7,FALSE))))))</f>
        <v>0</v>
      </c>
      <c r="BN55" s="288">
        <f>IF($Q55="n/a",(IF('Workforce hours'!N$30=0,0,(AL55/'Workforce hours'!N$30))),(IF(VLOOKUP($Q55,'Workforce hours'!$C$8:$AD$30,BN$7,FALSE)=0,0,(AL55/(VLOOKUP($Q55,'Workforce hours'!$C$8:$AD$30,BN$7,FALSE))))))</f>
        <v>0</v>
      </c>
      <c r="BO55" s="288">
        <f>IF($Q55="n/a",(IF('Workforce hours'!O$30=0,0,(AM55/'Workforce hours'!O$30))),(IF(VLOOKUP($Q55,'Workforce hours'!$C$8:$AD$30,BO$7,FALSE)=0,0,(AM55/(VLOOKUP($Q55,'Workforce hours'!$C$8:$AD$30,BO$7,FALSE))))))</f>
        <v>0</v>
      </c>
      <c r="BP55" s="288">
        <f>IF($Q55="n/a",(IF('Workforce hours'!P$30=0,0,(AN55/'Workforce hours'!P$30))),(IF(VLOOKUP($Q55,'Workforce hours'!$C$8:$AD$30,BP$7,FALSE)=0,0,(AN55/(VLOOKUP($Q55,'Workforce hours'!$C$8:$AD$30,BP$7,FALSE))))))</f>
        <v>0</v>
      </c>
      <c r="BQ55" s="288">
        <f>IF($Q55="n/a",(IF('Workforce hours'!Q$30=0,0,(AO55/'Workforce hours'!Q$30))),(IF(VLOOKUP($Q55,'Workforce hours'!$C$8:$AD$30,BQ$7,FALSE)=0,0,(AO55/(VLOOKUP($Q55,'Workforce hours'!$C$8:$AD$30,BQ$7,FALSE))))))</f>
        <v>0</v>
      </c>
      <c r="BR55" s="288">
        <f>IF($Q55="n/a",(IF('Workforce hours'!R$30=0,0,(AP55/'Workforce hours'!R$30))),(IF(VLOOKUP($Q55,'Workforce hours'!$C$8:$AD$30,BR$7,FALSE)=0,0,(AP55/(VLOOKUP($Q55,'Workforce hours'!$C$8:$AD$30,BR$7,FALSE))))))</f>
        <v>0</v>
      </c>
      <c r="BS55" s="288">
        <f>IF($Q55="n/a",(IF('Workforce hours'!S$30=0,0,(AQ55/'Workforce hours'!S$30))),(IF(VLOOKUP($Q55,'Workforce hours'!$C$8:$AD$30,BS$7,FALSE)=0,0,(AQ55/(VLOOKUP($Q55,'Workforce hours'!$C$8:$AD$30,BS$7,FALSE))))))</f>
        <v>0</v>
      </c>
      <c r="BT55" s="288">
        <f>IF($Q55="n/a",(IF('Workforce hours'!T$30=0,0,(AR55/'Workforce hours'!T$30))),(IF(VLOOKUP($Q55,'Workforce hours'!$C$8:$AD$30,BT$7,FALSE)=0,0,(AR55/(VLOOKUP($Q55,'Workforce hours'!$C$8:$AD$30,BT$7,FALSE))))))</f>
        <v>0</v>
      </c>
      <c r="BU55" s="288">
        <f>IF($Q55="n/a",(IF('Workforce hours'!U$30=0,0,(AS55/'Workforce hours'!U$30))),(IF(VLOOKUP($Q55,'Workforce hours'!$C$8:$AD$30,BU$7,FALSE)=0,0,(AS55/(VLOOKUP($Q55,'Workforce hours'!$C$8:$AD$30,BU$7,FALSE))))))</f>
        <v>0</v>
      </c>
      <c r="BV55" s="288">
        <f>IF($Q55="n/a",(IF('Workforce hours'!V$30=0,0,(AT55/'Workforce hours'!V$30))),(IF(VLOOKUP($Q55,'Workforce hours'!$C$8:$AD$30,BV$7,FALSE)=0,0,(AT55/(VLOOKUP($Q55,'Workforce hours'!$C$8:$AD$30,BV$7,FALSE))))))</f>
        <v>0</v>
      </c>
      <c r="BW55" s="288">
        <f>IF($Q55="n/a",(IF('Workforce hours'!W$30=0,0,(AU55/'Workforce hours'!W$30))),(IF(VLOOKUP($Q55,'Workforce hours'!$C$8:$AD$30,BW$7,FALSE)=0,0,(AU55/(VLOOKUP($Q55,'Workforce hours'!$C$8:$AD$30,BW$7,FALSE))))))</f>
        <v>0</v>
      </c>
      <c r="BX55" s="288">
        <f>IF($Q55="n/a",(IF('Workforce hours'!X$30=0,0,(AV55/'Workforce hours'!X$30))),(IF(VLOOKUP($Q55,'Workforce hours'!$C$8:$AD$30,BX$7,FALSE)=0,0,(AV55/(VLOOKUP($Q55,'Workforce hours'!$C$8:$AD$30,BX$7,FALSE))))))</f>
        <v>0</v>
      </c>
      <c r="BY55" s="288">
        <f>IF($Q55="n/a",(IF('Workforce hours'!Y$30=0,0,(AW55/'Workforce hours'!Y$30))),(IF(VLOOKUP($Q55,'Workforce hours'!$C$8:$AD$30,BY$7,FALSE)=0,0,(AW55/(VLOOKUP($Q55,'Workforce hours'!$C$8:$AD$30,BY$7,FALSE))))))</f>
        <v>0</v>
      </c>
      <c r="BZ55" s="288">
        <f>IF($Q55="n/a",(IF('Workforce hours'!Z$30=0,0,(AX55/'Workforce hours'!Z$30))),(IF(VLOOKUP($Q55,'Workforce hours'!$C$8:$AD$30,BZ$7,FALSE)=0,0,(AX55/(VLOOKUP($Q55,'Workforce hours'!$C$8:$AD$30,BZ$7,FALSE))))))</f>
        <v>0</v>
      </c>
      <c r="CA55" s="288">
        <f>IF($Q55="n/a",(IF('Workforce hours'!AA$30=0,0,(AY55/'Workforce hours'!AA$30))),(IF(VLOOKUP($Q55,'Workforce hours'!$C$8:$AD$30,CA$7,FALSE)=0,0,(AY55/(VLOOKUP($Q55,'Workforce hours'!$C$8:$AD$30,CA$7,FALSE))))))</f>
        <v>0</v>
      </c>
      <c r="CB55" s="288">
        <f>IF($Q55="n/a",(IF('Workforce hours'!AB$30=0,0,(AZ55/'Workforce hours'!AB$30))),(IF(VLOOKUP($Q55,'Workforce hours'!$C$8:$AD$30,CB$7,FALSE)=0,0,(AZ55/(VLOOKUP($Q55,'Workforce hours'!$C$8:$AD$30,CB$7,FALSE))))))</f>
        <v>0</v>
      </c>
      <c r="CC55" s="288">
        <f>IF($Q55="n/a",(IF('Workforce hours'!AC$30=0,0,(BA55/'Workforce hours'!AC$30))),(IF(VLOOKUP($Q55,'Workforce hours'!$C$8:$AD$30,CC$7,FALSE)=0,0,(BA55/(VLOOKUP($Q55,'Workforce hours'!$C$8:$AD$30,CC$7,FALSE))))))</f>
        <v>0</v>
      </c>
      <c r="CD55" s="288">
        <f>IF($Q55="n/a",(IF('Workforce hours'!AD$30=0,0,(BB55/'Workforce hours'!AD$30))),(IF(VLOOKUP($Q55,'Workforce hours'!$C$8:$AD$30,CD$7,FALSE)=0,0,(BB55/(VLOOKUP($Q55,'Workforce hours'!$C$8:$AD$30,CD$7,FALSE))))))</f>
        <v>0</v>
      </c>
      <c r="CE55" s="289">
        <f t="shared" si="10"/>
        <v>0</v>
      </c>
      <c r="CF55" s="290">
        <f>BD55*'Workforce costs'!B$9*(1+'Workforce costs'!B$10)*(1+'Workforce costs'!B$11)</f>
        <v>0</v>
      </c>
      <c r="CG55" s="290">
        <f>BE55*'Workforce costs'!C$9*(1+'Workforce costs'!C$10)*(1+'Workforce costs'!C$11)</f>
        <v>0</v>
      </c>
      <c r="CH55" s="290">
        <f>BF55*'Workforce costs'!D$9*(1+'Workforce costs'!D$10)*(1+'Workforce costs'!D$11)</f>
        <v>0</v>
      </c>
      <c r="CI55" s="290">
        <f>BG55*'Workforce costs'!E$9*(1+'Workforce costs'!E$10)*(1+'Workforce costs'!E$11)</f>
        <v>0</v>
      </c>
      <c r="CJ55" s="290">
        <f>BH55*'Workforce costs'!F$9*(1+'Workforce costs'!F$10)*(1+'Workforce costs'!F$11)</f>
        <v>0</v>
      </c>
      <c r="CK55" s="290">
        <f>BI55*'Workforce costs'!G$9*(1+'Workforce costs'!G$10)*(1+'Workforce costs'!G$11)</f>
        <v>0</v>
      </c>
      <c r="CL55" s="290">
        <f>BJ55*'Workforce costs'!H$9*(1+'Workforce costs'!H$10)*(1+'Workforce costs'!H$11)</f>
        <v>0</v>
      </c>
      <c r="CM55" s="290">
        <f>BK55*'Workforce costs'!I$9*(1+'Workforce costs'!I$10)*(1+'Workforce costs'!I$11)</f>
        <v>0</v>
      </c>
      <c r="CN55" s="290">
        <f>BL55*'Workforce costs'!J$9*(1+'Workforce costs'!J$10)*(1+'Workforce costs'!J$11)</f>
        <v>0</v>
      </c>
      <c r="CO55" s="290">
        <f>BM55*'Workforce costs'!K$9*(1+'Workforce costs'!K$10)*(1+'Workforce costs'!K$11)</f>
        <v>0</v>
      </c>
      <c r="CP55" s="290">
        <f>BN55*'Workforce costs'!L$9*(1+'Workforce costs'!L$10)*(1+'Workforce costs'!L$11)</f>
        <v>0</v>
      </c>
      <c r="CQ55" s="290">
        <f>BO55*'Workforce costs'!M$9*(1+'Workforce costs'!M$10)*(1+'Workforce costs'!M$11)</f>
        <v>0</v>
      </c>
      <c r="CR55" s="290">
        <f>BP55*'Workforce costs'!N$9*(1+'Workforce costs'!N$10)*(1+'Workforce costs'!N$11)</f>
        <v>0</v>
      </c>
      <c r="CS55" s="290">
        <f>BQ55*'Workforce costs'!O$9*(1+'Workforce costs'!O$10)*(1+'Workforce costs'!O$11)</f>
        <v>0</v>
      </c>
      <c r="CT55" s="290">
        <f>BR55*'Workforce costs'!P$9*(1+'Workforce costs'!P$10)*(1+'Workforce costs'!P$11)</f>
        <v>0</v>
      </c>
      <c r="CU55" s="290">
        <f>BS55*'Workforce costs'!Q$9*(1+'Workforce costs'!Q$10)*(1+'Workforce costs'!Q$11)</f>
        <v>0</v>
      </c>
      <c r="CV55" s="290">
        <f>BT55*'Workforce costs'!R$9*(1+'Workforce costs'!R$10)*(1+'Workforce costs'!R$11)</f>
        <v>0</v>
      </c>
      <c r="CW55" s="290">
        <f>BU55*'Workforce costs'!S$9*(1+'Workforce costs'!S$10)*(1+'Workforce costs'!S$11)</f>
        <v>0</v>
      </c>
      <c r="CX55" s="290">
        <f>BV55*'Workforce costs'!T$9*(1+'Workforce costs'!T$10)*(1+'Workforce costs'!T$11)</f>
        <v>0</v>
      </c>
      <c r="CY55" s="290">
        <f>BW55*'Workforce costs'!U$9*(1+'Workforce costs'!U$10)*(1+'Workforce costs'!U$11)</f>
        <v>0</v>
      </c>
      <c r="CZ55" s="290">
        <f>BX55*'Workforce costs'!V$9*(1+'Workforce costs'!V$10)*(1+'Workforce costs'!V$11)</f>
        <v>0</v>
      </c>
      <c r="DA55" s="290">
        <f>BY55*'Workforce costs'!W$9*(1+'Workforce costs'!W$10)*(1+'Workforce costs'!W$11)</f>
        <v>0</v>
      </c>
      <c r="DB55" s="290">
        <f>BZ55*'Workforce costs'!X$9*(1+'Workforce costs'!X$10)*(1+'Workforce costs'!X$11)</f>
        <v>0</v>
      </c>
      <c r="DC55" s="290">
        <f>CA55*'Workforce costs'!Y$9*(1+'Workforce costs'!Y$10)*(1+'Workforce costs'!Y$11)</f>
        <v>0</v>
      </c>
      <c r="DD55" s="290">
        <f>CB55*'Workforce costs'!Z$9*(1+'Workforce costs'!Z$10)*(1+'Workforce costs'!Z$11)</f>
        <v>0</v>
      </c>
      <c r="DE55" s="290">
        <f>CC55*'Workforce costs'!AA$9*(1+'Workforce costs'!AA$10)*(1+'Workforce costs'!AA$11)</f>
        <v>0</v>
      </c>
      <c r="DF55" s="290">
        <f>CD55*'Workforce costs'!AB$9*(1+'Workforce costs'!AB$10)*(1+'Workforce costs'!AB$11)</f>
        <v>0</v>
      </c>
    </row>
    <row r="56" spans="1:110" x14ac:dyDescent="0.3">
      <c r="A56" s="2" t="str">
        <f>Outputs!$A$4</f>
        <v>Australia</v>
      </c>
      <c r="B56" s="2" t="str">
        <f t="shared" si="3"/>
        <v>Australia 65+</v>
      </c>
      <c r="C56" s="30">
        <f>VLOOKUP($B56,Populations!$D$15:$H$1920,3,FALSE)</f>
        <v>4559374</v>
      </c>
      <c r="D56" s="255">
        <f>IF(OR($H56="General pop",$H56="Schools",$H56="Workplace",$H56="Skills Training",$H56="Digital Supports"),1,VLOOKUP($B56,Populations!$D$15:$H$1920,5,FALSE))</f>
        <v>1</v>
      </c>
      <c r="E56" s="88">
        <f>VLOOKUP(I56,Epidemiology!$C$10:$H$47,6,FALSE)</f>
        <v>20000</v>
      </c>
      <c r="F56" s="102" t="str">
        <f>'Care profiles'!R57</f>
        <v>n/a</v>
      </c>
      <c r="G56" s="15" t="str">
        <f>'Care profiles'!A57</f>
        <v>65+</v>
      </c>
      <c r="H56" s="15" t="str">
        <f>'Care profiles'!B57</f>
        <v>Selective</v>
      </c>
      <c r="I56" s="15" t="str">
        <f>'Care profiles'!C57</f>
        <v>Selective_65+yrs</v>
      </c>
      <c r="J56" s="15" t="str">
        <f>'Care profiles'!D57</f>
        <v>Care profile</v>
      </c>
      <c r="K56" s="15" t="str">
        <f>'Care profiles'!E57</f>
        <v>Socioeconomic and Situational Support Services</v>
      </c>
      <c r="L56" s="104">
        <f>'Care profiles'!F57</f>
        <v>1</v>
      </c>
      <c r="M56" s="15" t="str">
        <f>'Care profiles'!G57</f>
        <v>n/a</v>
      </c>
      <c r="N56" s="15" t="str">
        <f>'Care profiles'!H57</f>
        <v>n/a</v>
      </c>
      <c r="O56" s="15" t="str">
        <f>'Care profiles'!I57</f>
        <v>n/a</v>
      </c>
      <c r="P56" s="15" t="str">
        <f>'Care profiles'!J57</f>
        <v>n/a</v>
      </c>
      <c r="Q56" s="15" t="str">
        <f>'Care profiles'!K57</f>
        <v>n/a</v>
      </c>
      <c r="R56" s="15" t="str">
        <f>'Care profiles'!M57</f>
        <v>Y</v>
      </c>
      <c r="S56" s="15" t="str">
        <f>'Care profiles'!O57</f>
        <v>Y</v>
      </c>
      <c r="T56" s="15" t="str">
        <f>'Care profiles'!Q57</f>
        <v>N</v>
      </c>
      <c r="U56" s="30">
        <f t="shared" si="4"/>
        <v>911874.8</v>
      </c>
      <c r="V56" s="30">
        <f t="shared" si="5"/>
        <v>911874.8</v>
      </c>
      <c r="W56" s="30">
        <f>IF(M56="n/a",0,IF(O56="days",V56*M56*(1+(VLOOKUP(K56,'Bed parameters'!$A$9:$G$12,7,FALSE))),V56*M56))</f>
        <v>0</v>
      </c>
      <c r="X56" s="30">
        <f t="shared" si="6"/>
        <v>0</v>
      </c>
      <c r="Y56" s="30">
        <f t="shared" si="7"/>
        <v>0</v>
      </c>
      <c r="Z56" s="113">
        <f>_xlfn.IFNA(Y56/((VLOOKUP(K56,'Bed parameters'!$A$9:$G$12,3,FALSE))*(VLOOKUP(K56,'Bed parameters'!$A$9:$G$12,5,FALSE))),0)</f>
        <v>0</v>
      </c>
      <c r="AA56" s="30">
        <f t="shared" si="8"/>
        <v>0</v>
      </c>
      <c r="AB56" s="30">
        <f>_xlfn.IFNA(IF($O56="days",$Y56*(VLOOKUP($K56,'Bed parameters'!$A$9:$I$12,9,FALSE))*$F56*(VLOOKUP($Q56,'Workforce distribution'!$C$8:$AD$30,AB$7,FALSE)),IF($Q56="n/a",(IF($P56=AB$6,$X56*$F56,0)),$X56*$F56*(VLOOKUP($Q56,'Workforce distribution'!$C$8:$AD$30,AB$7,FALSE)))),0)</f>
        <v>0</v>
      </c>
      <c r="AC56" s="30">
        <f>_xlfn.IFNA(IF($O56="days",$Y56*(VLOOKUP($K56,'Bed parameters'!$A$9:$I$12,9,FALSE))*$F56*(VLOOKUP($Q56,'Workforce distribution'!$C$8:$AD$30,AC$7,FALSE)),IF($Q56="n/a",(IF($P56=AC$6,$X56*$F56,0)),$X56*$F56*(VLOOKUP($Q56,'Workforce distribution'!$C$8:$AD$30,AC$7,FALSE)))),0)</f>
        <v>0</v>
      </c>
      <c r="AD56" s="30">
        <f>_xlfn.IFNA(IF($O56="days",$Y56*(VLOOKUP($K56,'Bed parameters'!$A$9:$I$12,9,FALSE))*$F56*(VLOOKUP($Q56,'Workforce distribution'!$C$8:$AD$30,AD$7,FALSE)),IF($Q56="n/a",(IF($P56=AD$6,$X56*$F56,0)),$X56*$F56*(VLOOKUP($Q56,'Workforce distribution'!$C$8:$AD$30,AD$7,FALSE)))),0)</f>
        <v>0</v>
      </c>
      <c r="AE56" s="30">
        <f>_xlfn.IFNA(IF($O56="days",$Y56*(VLOOKUP($K56,'Bed parameters'!$A$9:$I$12,9,FALSE))*$F56*(VLOOKUP($Q56,'Workforce distribution'!$C$8:$AD$30,AE$7,FALSE)),IF($Q56="n/a",(IF($P56=AE$6,$X56*$F56,0)),$X56*$F56*(VLOOKUP($Q56,'Workforce distribution'!$C$8:$AD$30,AE$7,FALSE)))),0)</f>
        <v>0</v>
      </c>
      <c r="AF56" s="30">
        <f>_xlfn.IFNA(IF($O56="days",$Y56*(VLOOKUP($K56,'Bed parameters'!$A$9:$I$12,9,FALSE))*$F56*(VLOOKUP($Q56,'Workforce distribution'!$C$8:$AD$30,AF$7,FALSE)),IF($Q56="n/a",(IF($P56=AF$6,$X56*$F56,0)),$X56*$F56*(VLOOKUP($Q56,'Workforce distribution'!$C$8:$AD$30,AF$7,FALSE)))),0)</f>
        <v>0</v>
      </c>
      <c r="AG56" s="30">
        <f>_xlfn.IFNA(IF($O56="days",$Y56*(VLOOKUP($K56,'Bed parameters'!$A$9:$I$12,9,FALSE))*$F56*(VLOOKUP($Q56,'Workforce distribution'!$C$8:$AD$30,AG$7,FALSE)),IF($Q56="n/a",(IF($P56=AG$6,$X56*$F56,0)),$X56*$F56*(VLOOKUP($Q56,'Workforce distribution'!$C$8:$AD$30,AG$7,FALSE)))),0)</f>
        <v>0</v>
      </c>
      <c r="AH56" s="30">
        <f>_xlfn.IFNA(IF($O56="days",$Y56*(VLOOKUP($K56,'Bed parameters'!$A$9:$I$12,9,FALSE))*$F56*(VLOOKUP($Q56,'Workforce distribution'!$C$8:$AD$30,AH$7,FALSE)),IF($Q56="n/a",(IF($P56=AH$6,$X56*$F56,0)),$X56*$F56*(VLOOKUP($Q56,'Workforce distribution'!$C$8:$AD$30,AH$7,FALSE)))),0)</f>
        <v>0</v>
      </c>
      <c r="AI56" s="30">
        <f>_xlfn.IFNA(IF($O56="days",$Y56*(VLOOKUP($K56,'Bed parameters'!$A$9:$I$12,9,FALSE))*$F56*(VLOOKUP($Q56,'Workforce distribution'!$C$8:$AD$30,AI$7,FALSE)),IF($Q56="n/a",(IF($P56=AI$6,$X56*$F56,0)),$X56*$F56*(VLOOKUP($Q56,'Workforce distribution'!$C$8:$AD$30,AI$7,FALSE)))),0)</f>
        <v>0</v>
      </c>
      <c r="AJ56" s="30">
        <f>_xlfn.IFNA(IF($O56="days",$Y56*(VLOOKUP($K56,'Bed parameters'!$A$9:$I$12,9,FALSE))*$F56*(VLOOKUP($Q56,'Workforce distribution'!$C$8:$AD$30,AJ$7,FALSE)),IF($Q56="n/a",(IF($P56=AJ$6,$X56*$F56,0)),$X56*$F56*(VLOOKUP($Q56,'Workforce distribution'!$C$8:$AD$30,AJ$7,FALSE)))),0)</f>
        <v>0</v>
      </c>
      <c r="AK56" s="30">
        <f>_xlfn.IFNA(IF($O56="days",$Y56*(VLOOKUP($K56,'Bed parameters'!$A$9:$I$12,9,FALSE))*$F56*(VLOOKUP($Q56,'Workforce distribution'!$C$8:$AD$30,AK$7,FALSE)),IF($Q56="n/a",(IF($P56=AK$6,$X56*$F56,0)),$X56*$F56*(VLOOKUP($Q56,'Workforce distribution'!$C$8:$AD$30,AK$7,FALSE)))),0)</f>
        <v>0</v>
      </c>
      <c r="AL56" s="30">
        <f>_xlfn.IFNA(IF($O56="days",$Y56*(VLOOKUP($K56,'Bed parameters'!$A$9:$I$12,9,FALSE))*$F56*(VLOOKUP($Q56,'Workforce distribution'!$C$8:$AD$30,AL$7,FALSE)),IF($Q56="n/a",(IF($P56=AL$6,$X56*$F56,0)),$X56*$F56*(VLOOKUP($Q56,'Workforce distribution'!$C$8:$AD$30,AL$7,FALSE)))),0)</f>
        <v>0</v>
      </c>
      <c r="AM56" s="30">
        <f>_xlfn.IFNA(IF($O56="days",$Y56*(VLOOKUP($K56,'Bed parameters'!$A$9:$I$12,9,FALSE))*$F56*(VLOOKUP($Q56,'Workforce distribution'!$C$8:$AD$30,AM$7,FALSE)),IF($Q56="n/a",(IF($P56=AM$6,$X56*$F56,0)),$X56*$F56*(VLOOKUP($Q56,'Workforce distribution'!$C$8:$AD$30,AM$7,FALSE)))),0)</f>
        <v>0</v>
      </c>
      <c r="AN56" s="30">
        <f>_xlfn.IFNA(IF($O56="days",$Y56*(VLOOKUP($K56,'Bed parameters'!$A$9:$I$12,9,FALSE))*$F56*(VLOOKUP($Q56,'Workforce distribution'!$C$8:$AD$30,AN$7,FALSE)),IF($Q56="n/a",(IF($P56=AN$6,$X56*$F56,0)),$X56*$F56*(VLOOKUP($Q56,'Workforce distribution'!$C$8:$AD$30,AN$7,FALSE)))),0)</f>
        <v>0</v>
      </c>
      <c r="AO56" s="30">
        <f>_xlfn.IFNA(IF($O56="days",$Y56*(VLOOKUP($K56,'Bed parameters'!$A$9:$I$12,9,FALSE))*$F56*(VLOOKUP($Q56,'Workforce distribution'!$C$8:$AD$30,AO$7,FALSE)),IF($Q56="n/a",(IF($P56=AO$6,$X56*$F56,0)),$X56*$F56*(VLOOKUP($Q56,'Workforce distribution'!$C$8:$AD$30,AO$7,FALSE)))),0)</f>
        <v>0</v>
      </c>
      <c r="AP56" s="30">
        <f>_xlfn.IFNA(IF($O56="days",$Y56*(VLOOKUP($K56,'Bed parameters'!$A$9:$I$12,9,FALSE))*$F56*(VLOOKUP($Q56,'Workforce distribution'!$C$8:$AD$30,AP$7,FALSE)),IF($Q56="n/a",(IF($P56=AP$6,$X56*$F56,0)),$X56*$F56*(VLOOKUP($Q56,'Workforce distribution'!$C$8:$AD$30,AP$7,FALSE)))),0)</f>
        <v>0</v>
      </c>
      <c r="AQ56" s="30">
        <f>_xlfn.IFNA(IF($O56="days",$Y56*(VLOOKUP($K56,'Bed parameters'!$A$9:$I$12,9,FALSE))*$F56*(VLOOKUP($Q56,'Workforce distribution'!$C$8:$AD$30,AQ$7,FALSE)),IF($Q56="n/a",(IF($P56=AQ$6,$X56*$F56,0)),$X56*$F56*(VLOOKUP($Q56,'Workforce distribution'!$C$8:$AD$30,AQ$7,FALSE)))),0)</f>
        <v>0</v>
      </c>
      <c r="AR56" s="30">
        <f>_xlfn.IFNA(IF($O56="days",$Y56*(VLOOKUP($K56,'Bed parameters'!$A$9:$I$12,9,FALSE))*$F56*(VLOOKUP($Q56,'Workforce distribution'!$C$8:$AD$30,AR$7,FALSE)),IF($Q56="n/a",(IF($P56=AR$6,$X56*$F56,0)),$X56*$F56*(VLOOKUP($Q56,'Workforce distribution'!$C$8:$AD$30,AR$7,FALSE)))),0)</f>
        <v>0</v>
      </c>
      <c r="AS56" s="30">
        <f>_xlfn.IFNA(IF($O56="days",$Y56*(VLOOKUP($K56,'Bed parameters'!$A$9:$I$12,9,FALSE))*$F56*(VLOOKUP($Q56,'Workforce distribution'!$C$8:$AD$30,AS$7,FALSE)),IF($Q56="n/a",(IF($P56=AS$6,$X56*$F56,0)),$X56*$F56*(VLOOKUP($Q56,'Workforce distribution'!$C$8:$AD$30,AS$7,FALSE)))),0)</f>
        <v>0</v>
      </c>
      <c r="AT56" s="30">
        <f>_xlfn.IFNA(IF($O56="days",$Y56*(VLOOKUP($K56,'Bed parameters'!$A$9:$I$12,9,FALSE))*$F56*(VLOOKUP($Q56,'Workforce distribution'!$C$8:$AD$30,AT$7,FALSE)),IF($Q56="n/a",(IF($P56=AT$6,$X56*$F56,0)),$X56*$F56*(VLOOKUP($Q56,'Workforce distribution'!$C$8:$AD$30,AT$7,FALSE)))),0)</f>
        <v>0</v>
      </c>
      <c r="AU56" s="30">
        <f>_xlfn.IFNA(IF($O56="days",$Y56*(VLOOKUP($K56,'Bed parameters'!$A$9:$I$12,9,FALSE))*$F56*(VLOOKUP($Q56,'Workforce distribution'!$C$8:$AD$30,AU$7,FALSE)),IF($Q56="n/a",(IF($P56=AU$6,$X56*$F56,0)),$X56*$F56*(VLOOKUP($Q56,'Workforce distribution'!$C$8:$AD$30,AU$7,FALSE)))),0)</f>
        <v>0</v>
      </c>
      <c r="AV56" s="30">
        <f>_xlfn.IFNA(IF($O56="days",$Y56*(VLOOKUP($K56,'Bed parameters'!$A$9:$I$12,9,FALSE))*$F56*(VLOOKUP($Q56,'Workforce distribution'!$C$8:$AD$30,AV$7,FALSE)),IF($Q56="n/a",(IF($P56=AV$6,$X56*$F56,0)),$X56*$F56*(VLOOKUP($Q56,'Workforce distribution'!$C$8:$AD$30,AV$7,FALSE)))),0)</f>
        <v>0</v>
      </c>
      <c r="AW56" s="30">
        <f>_xlfn.IFNA(IF($O56="days",$Y56*(VLOOKUP($K56,'Bed parameters'!$A$9:$I$12,9,FALSE))*$F56*(VLOOKUP($Q56,'Workforce distribution'!$C$8:$AD$30,AW$7,FALSE)),IF($Q56="n/a",(IF($P56=AW$6,$X56*$F56,0)),$X56*$F56*(VLOOKUP($Q56,'Workforce distribution'!$C$8:$AD$30,AW$7,FALSE)))),0)</f>
        <v>0</v>
      </c>
      <c r="AX56" s="30">
        <f>_xlfn.IFNA(IF($O56="days",$Y56*(VLOOKUP($K56,'Bed parameters'!$A$9:$I$12,9,FALSE))*$F56*(VLOOKUP($Q56,'Workforce distribution'!$C$8:$AD$30,AX$7,FALSE)),IF($Q56="n/a",(IF($P56=AX$6,$X56*$F56,0)),$X56*$F56*(VLOOKUP($Q56,'Workforce distribution'!$C$8:$AD$30,AX$7,FALSE)))),0)</f>
        <v>0</v>
      </c>
      <c r="AY56" s="30">
        <f>_xlfn.IFNA(IF($O56="days",$Y56*(VLOOKUP($K56,'Bed parameters'!$A$9:$I$12,9,FALSE))*$F56*(VLOOKUP($Q56,'Workforce distribution'!$C$8:$AD$30,AY$7,FALSE)),IF($Q56="n/a",(IF($P56=AY$6,$X56*$F56,0)),$X56*$F56*(VLOOKUP($Q56,'Workforce distribution'!$C$8:$AD$30,AY$7,FALSE)))),0)</f>
        <v>0</v>
      </c>
      <c r="AZ56" s="30">
        <f>_xlfn.IFNA(IF($O56="days",$Y56*(VLOOKUP($K56,'Bed parameters'!$A$9:$I$12,9,FALSE))*$F56*(VLOOKUP($Q56,'Workforce distribution'!$C$8:$AD$30,AZ$7,FALSE)),IF($Q56="n/a",(IF($P56=AZ$6,$X56*$F56,0)),$X56*$F56*(VLOOKUP($Q56,'Workforce distribution'!$C$8:$AD$30,AZ$7,FALSE)))),0)</f>
        <v>0</v>
      </c>
      <c r="BA56" s="30">
        <f>_xlfn.IFNA(IF($O56="days",$Y56*(VLOOKUP($K56,'Bed parameters'!$A$9:$I$12,9,FALSE))*$F56*(VLOOKUP($Q56,'Workforce distribution'!$C$8:$AD$30,BA$7,FALSE)),IF($Q56="n/a",(IF($P56=BA$6,$X56*$F56,0)),$X56*$F56*(VLOOKUP($Q56,'Workforce distribution'!$C$8:$AD$30,BA$7,FALSE)))),0)</f>
        <v>0</v>
      </c>
      <c r="BB56" s="30">
        <f>_xlfn.IFNA(IF($O56="days",$Y56*(VLOOKUP($K56,'Bed parameters'!$A$9:$I$12,9,FALSE))*$F56*(VLOOKUP($Q56,'Workforce distribution'!$C$8:$AD$30,BB$7,FALSE)),IF($Q56="n/a",(IF($P56=BB$6,$X56*$F56,0)),$X56*$F56*(VLOOKUP($Q56,'Workforce distribution'!$C$8:$AD$30,BB$7,FALSE)))),0)</f>
        <v>0</v>
      </c>
      <c r="BC56" s="149">
        <f t="shared" si="9"/>
        <v>0</v>
      </c>
      <c r="BD56" s="288">
        <f>IF($Q56="n/a",(IF('Workforce hours'!D$30=0,0,(AB56/'Workforce hours'!D$30))),(IF(VLOOKUP($Q56,'Workforce hours'!$C$8:$AD$30,BD$7,FALSE)=0,0,(AB56/(VLOOKUP($Q56,'Workforce hours'!$C$8:$AD$30,BD$7,FALSE))))))</f>
        <v>0</v>
      </c>
      <c r="BE56" s="288">
        <f>IF($Q56="n/a",(IF('Workforce hours'!E$30=0,0,(AC56/'Workforce hours'!E$30))),(IF(VLOOKUP($Q56,'Workforce hours'!$C$8:$AD$30,BE$7,FALSE)=0,0,(AC56/(VLOOKUP($Q56,'Workforce hours'!$C$8:$AD$30,BE$7,FALSE))))))</f>
        <v>0</v>
      </c>
      <c r="BF56" s="288">
        <f>IF($Q56="n/a",(IF('Workforce hours'!F$30=0,0,(AD56/'Workforce hours'!F$30))),(IF(VLOOKUP($Q56,'Workforce hours'!$C$8:$AD$30,BF$7,FALSE)=0,0,(AD56/(VLOOKUP($Q56,'Workforce hours'!$C$8:$AD$30,BF$7,FALSE))))))</f>
        <v>0</v>
      </c>
      <c r="BG56" s="288">
        <f>IF($Q56="n/a",(IF('Workforce hours'!G$30=0,0,(AE56/'Workforce hours'!G$30))),(IF(VLOOKUP($Q56,'Workforce hours'!$C$8:$AD$30,BG$7,FALSE)=0,0,(AE56/(VLOOKUP($Q56,'Workforce hours'!$C$8:$AD$30,BG$7,FALSE))))))</f>
        <v>0</v>
      </c>
      <c r="BH56" s="288">
        <f>IF($Q56="n/a",(IF('Workforce hours'!H$30=0,0,(AF56/'Workforce hours'!H$30))),(IF(VLOOKUP($Q56,'Workforce hours'!$C$8:$AD$30,BH$7,FALSE)=0,0,(AF56/(VLOOKUP($Q56,'Workforce hours'!$C$8:$AD$30,BH$7,FALSE))))))</f>
        <v>0</v>
      </c>
      <c r="BI56" s="288">
        <f>IF($Q56="n/a",(IF('Workforce hours'!I$30=0,0,(AG56/'Workforce hours'!I$30))),(IF(VLOOKUP($Q56,'Workforce hours'!$C$8:$AD$30,BI$7,FALSE)=0,0,(AG56/(VLOOKUP($Q56,'Workforce hours'!$C$8:$AD$30,BI$7,FALSE))))))</f>
        <v>0</v>
      </c>
      <c r="BJ56" s="288">
        <f>IF($Q56="n/a",(IF('Workforce hours'!J$30=0,0,(AH56/'Workforce hours'!J$30))),(IF(VLOOKUP($Q56,'Workforce hours'!$C$8:$AD$30,BJ$7,FALSE)=0,0,(AH56/(VLOOKUP($Q56,'Workforce hours'!$C$8:$AD$30,BJ$7,FALSE))))))</f>
        <v>0</v>
      </c>
      <c r="BK56" s="288">
        <f>IF($Q56="n/a",(IF('Workforce hours'!K$30=0,0,(AI56/'Workforce hours'!K$30))),(IF(VLOOKUP($Q56,'Workforce hours'!$C$8:$AD$30,BK$7,FALSE)=0,0,(AI56/(VLOOKUP($Q56,'Workforce hours'!$C$8:$AD$30,BK$7,FALSE))))))</f>
        <v>0</v>
      </c>
      <c r="BL56" s="288">
        <f>IF($Q56="n/a",(IF('Workforce hours'!L$30=0,0,(AJ56/'Workforce hours'!L$30))),(IF(VLOOKUP($Q56,'Workforce hours'!$C$8:$AD$30,BL$7,FALSE)=0,0,(AJ56/(VLOOKUP($Q56,'Workforce hours'!$C$8:$AD$30,BL$7,FALSE))))))</f>
        <v>0</v>
      </c>
      <c r="BM56" s="288">
        <f>IF($Q56="n/a",(IF('Workforce hours'!M$30=0,0,(AK56/'Workforce hours'!M$30))),(IF(VLOOKUP($Q56,'Workforce hours'!$C$8:$AD$30,BM$7,FALSE)=0,0,(AK56/(VLOOKUP($Q56,'Workforce hours'!$C$8:$AD$30,BM$7,FALSE))))))</f>
        <v>0</v>
      </c>
      <c r="BN56" s="288">
        <f>IF($Q56="n/a",(IF('Workforce hours'!N$30=0,0,(AL56/'Workforce hours'!N$30))),(IF(VLOOKUP($Q56,'Workforce hours'!$C$8:$AD$30,BN$7,FALSE)=0,0,(AL56/(VLOOKUP($Q56,'Workforce hours'!$C$8:$AD$30,BN$7,FALSE))))))</f>
        <v>0</v>
      </c>
      <c r="BO56" s="288">
        <f>IF($Q56="n/a",(IF('Workforce hours'!O$30=0,0,(AM56/'Workforce hours'!O$30))),(IF(VLOOKUP($Q56,'Workforce hours'!$C$8:$AD$30,BO$7,FALSE)=0,0,(AM56/(VLOOKUP($Q56,'Workforce hours'!$C$8:$AD$30,BO$7,FALSE))))))</f>
        <v>0</v>
      </c>
      <c r="BP56" s="288">
        <f>IF($Q56="n/a",(IF('Workforce hours'!P$30=0,0,(AN56/'Workforce hours'!P$30))),(IF(VLOOKUP($Q56,'Workforce hours'!$C$8:$AD$30,BP$7,FALSE)=0,0,(AN56/(VLOOKUP($Q56,'Workforce hours'!$C$8:$AD$30,BP$7,FALSE))))))</f>
        <v>0</v>
      </c>
      <c r="BQ56" s="288">
        <f>IF($Q56="n/a",(IF('Workforce hours'!Q$30=0,0,(AO56/'Workforce hours'!Q$30))),(IF(VLOOKUP($Q56,'Workforce hours'!$C$8:$AD$30,BQ$7,FALSE)=0,0,(AO56/(VLOOKUP($Q56,'Workforce hours'!$C$8:$AD$30,BQ$7,FALSE))))))</f>
        <v>0</v>
      </c>
      <c r="BR56" s="288">
        <f>IF($Q56="n/a",(IF('Workforce hours'!R$30=0,0,(AP56/'Workforce hours'!R$30))),(IF(VLOOKUP($Q56,'Workforce hours'!$C$8:$AD$30,BR$7,FALSE)=0,0,(AP56/(VLOOKUP($Q56,'Workforce hours'!$C$8:$AD$30,BR$7,FALSE))))))</f>
        <v>0</v>
      </c>
      <c r="BS56" s="288">
        <f>IF($Q56="n/a",(IF('Workforce hours'!S$30=0,0,(AQ56/'Workforce hours'!S$30))),(IF(VLOOKUP($Q56,'Workforce hours'!$C$8:$AD$30,BS$7,FALSE)=0,0,(AQ56/(VLOOKUP($Q56,'Workforce hours'!$C$8:$AD$30,BS$7,FALSE))))))</f>
        <v>0</v>
      </c>
      <c r="BT56" s="288">
        <f>IF($Q56="n/a",(IF('Workforce hours'!T$30=0,0,(AR56/'Workforce hours'!T$30))),(IF(VLOOKUP($Q56,'Workforce hours'!$C$8:$AD$30,BT$7,FALSE)=0,0,(AR56/(VLOOKUP($Q56,'Workforce hours'!$C$8:$AD$30,BT$7,FALSE))))))</f>
        <v>0</v>
      </c>
      <c r="BU56" s="288">
        <f>IF($Q56="n/a",(IF('Workforce hours'!U$30=0,0,(AS56/'Workforce hours'!U$30))),(IF(VLOOKUP($Q56,'Workforce hours'!$C$8:$AD$30,BU$7,FALSE)=0,0,(AS56/(VLOOKUP($Q56,'Workforce hours'!$C$8:$AD$30,BU$7,FALSE))))))</f>
        <v>0</v>
      </c>
      <c r="BV56" s="288">
        <f>IF($Q56="n/a",(IF('Workforce hours'!V$30=0,0,(AT56/'Workforce hours'!V$30))),(IF(VLOOKUP($Q56,'Workforce hours'!$C$8:$AD$30,BV$7,FALSE)=0,0,(AT56/(VLOOKUP($Q56,'Workforce hours'!$C$8:$AD$30,BV$7,FALSE))))))</f>
        <v>0</v>
      </c>
      <c r="BW56" s="288">
        <f>IF($Q56="n/a",(IF('Workforce hours'!W$30=0,0,(AU56/'Workforce hours'!W$30))),(IF(VLOOKUP($Q56,'Workforce hours'!$C$8:$AD$30,BW$7,FALSE)=0,0,(AU56/(VLOOKUP($Q56,'Workforce hours'!$C$8:$AD$30,BW$7,FALSE))))))</f>
        <v>0</v>
      </c>
      <c r="BX56" s="288">
        <f>IF($Q56="n/a",(IF('Workforce hours'!X$30=0,0,(AV56/'Workforce hours'!X$30))),(IF(VLOOKUP($Q56,'Workforce hours'!$C$8:$AD$30,BX$7,FALSE)=0,0,(AV56/(VLOOKUP($Q56,'Workforce hours'!$C$8:$AD$30,BX$7,FALSE))))))</f>
        <v>0</v>
      </c>
      <c r="BY56" s="288">
        <f>IF($Q56="n/a",(IF('Workforce hours'!Y$30=0,0,(AW56/'Workforce hours'!Y$30))),(IF(VLOOKUP($Q56,'Workforce hours'!$C$8:$AD$30,BY$7,FALSE)=0,0,(AW56/(VLOOKUP($Q56,'Workforce hours'!$C$8:$AD$30,BY$7,FALSE))))))</f>
        <v>0</v>
      </c>
      <c r="BZ56" s="288">
        <f>IF($Q56="n/a",(IF('Workforce hours'!Z$30=0,0,(AX56/'Workforce hours'!Z$30))),(IF(VLOOKUP($Q56,'Workforce hours'!$C$8:$AD$30,BZ$7,FALSE)=0,0,(AX56/(VLOOKUP($Q56,'Workforce hours'!$C$8:$AD$30,BZ$7,FALSE))))))</f>
        <v>0</v>
      </c>
      <c r="CA56" s="288">
        <f>IF($Q56="n/a",(IF('Workforce hours'!AA$30=0,0,(AY56/'Workforce hours'!AA$30))),(IF(VLOOKUP($Q56,'Workforce hours'!$C$8:$AD$30,CA$7,FALSE)=0,0,(AY56/(VLOOKUP($Q56,'Workforce hours'!$C$8:$AD$30,CA$7,FALSE))))))</f>
        <v>0</v>
      </c>
      <c r="CB56" s="288">
        <f>IF($Q56="n/a",(IF('Workforce hours'!AB$30=0,0,(AZ56/'Workforce hours'!AB$30))),(IF(VLOOKUP($Q56,'Workforce hours'!$C$8:$AD$30,CB$7,FALSE)=0,0,(AZ56/(VLOOKUP($Q56,'Workforce hours'!$C$8:$AD$30,CB$7,FALSE))))))</f>
        <v>0</v>
      </c>
      <c r="CC56" s="288">
        <f>IF($Q56="n/a",(IF('Workforce hours'!AC$30=0,0,(BA56/'Workforce hours'!AC$30))),(IF(VLOOKUP($Q56,'Workforce hours'!$C$8:$AD$30,CC$7,FALSE)=0,0,(BA56/(VLOOKUP($Q56,'Workforce hours'!$C$8:$AD$30,CC$7,FALSE))))))</f>
        <v>0</v>
      </c>
      <c r="CD56" s="288">
        <f>IF($Q56="n/a",(IF('Workforce hours'!AD$30=0,0,(BB56/'Workforce hours'!AD$30))),(IF(VLOOKUP($Q56,'Workforce hours'!$C$8:$AD$30,CD$7,FALSE)=0,0,(BB56/(VLOOKUP($Q56,'Workforce hours'!$C$8:$AD$30,CD$7,FALSE))))))</f>
        <v>0</v>
      </c>
      <c r="CE56" s="289">
        <f t="shared" si="10"/>
        <v>0</v>
      </c>
      <c r="CF56" s="290">
        <f>BD56*'Workforce costs'!B$9*(1+'Workforce costs'!B$10)*(1+'Workforce costs'!B$11)</f>
        <v>0</v>
      </c>
      <c r="CG56" s="290">
        <f>BE56*'Workforce costs'!C$9*(1+'Workforce costs'!C$10)*(1+'Workforce costs'!C$11)</f>
        <v>0</v>
      </c>
      <c r="CH56" s="290">
        <f>BF56*'Workforce costs'!D$9*(1+'Workforce costs'!D$10)*(1+'Workforce costs'!D$11)</f>
        <v>0</v>
      </c>
      <c r="CI56" s="290">
        <f>BG56*'Workforce costs'!E$9*(1+'Workforce costs'!E$10)*(1+'Workforce costs'!E$11)</f>
        <v>0</v>
      </c>
      <c r="CJ56" s="290">
        <f>BH56*'Workforce costs'!F$9*(1+'Workforce costs'!F$10)*(1+'Workforce costs'!F$11)</f>
        <v>0</v>
      </c>
      <c r="CK56" s="290">
        <f>BI56*'Workforce costs'!G$9*(1+'Workforce costs'!G$10)*(1+'Workforce costs'!G$11)</f>
        <v>0</v>
      </c>
      <c r="CL56" s="290">
        <f>BJ56*'Workforce costs'!H$9*(1+'Workforce costs'!H$10)*(1+'Workforce costs'!H$11)</f>
        <v>0</v>
      </c>
      <c r="CM56" s="290">
        <f>BK56*'Workforce costs'!I$9*(1+'Workforce costs'!I$10)*(1+'Workforce costs'!I$11)</f>
        <v>0</v>
      </c>
      <c r="CN56" s="290">
        <f>BL56*'Workforce costs'!J$9*(1+'Workforce costs'!J$10)*(1+'Workforce costs'!J$11)</f>
        <v>0</v>
      </c>
      <c r="CO56" s="290">
        <f>BM56*'Workforce costs'!K$9*(1+'Workforce costs'!K$10)*(1+'Workforce costs'!K$11)</f>
        <v>0</v>
      </c>
      <c r="CP56" s="290">
        <f>BN56*'Workforce costs'!L$9*(1+'Workforce costs'!L$10)*(1+'Workforce costs'!L$11)</f>
        <v>0</v>
      </c>
      <c r="CQ56" s="290">
        <f>BO56*'Workforce costs'!M$9*(1+'Workforce costs'!M$10)*(1+'Workforce costs'!M$11)</f>
        <v>0</v>
      </c>
      <c r="CR56" s="290">
        <f>BP56*'Workforce costs'!N$9*(1+'Workforce costs'!N$10)*(1+'Workforce costs'!N$11)</f>
        <v>0</v>
      </c>
      <c r="CS56" s="290">
        <f>BQ56*'Workforce costs'!O$9*(1+'Workforce costs'!O$10)*(1+'Workforce costs'!O$11)</f>
        <v>0</v>
      </c>
      <c r="CT56" s="290">
        <f>BR56*'Workforce costs'!P$9*(1+'Workforce costs'!P$10)*(1+'Workforce costs'!P$11)</f>
        <v>0</v>
      </c>
      <c r="CU56" s="290">
        <f>BS56*'Workforce costs'!Q$9*(1+'Workforce costs'!Q$10)*(1+'Workforce costs'!Q$11)</f>
        <v>0</v>
      </c>
      <c r="CV56" s="290">
        <f>BT56*'Workforce costs'!R$9*(1+'Workforce costs'!R$10)*(1+'Workforce costs'!R$11)</f>
        <v>0</v>
      </c>
      <c r="CW56" s="290">
        <f>BU56*'Workforce costs'!S$9*(1+'Workforce costs'!S$10)*(1+'Workforce costs'!S$11)</f>
        <v>0</v>
      </c>
      <c r="CX56" s="290">
        <f>BV56*'Workforce costs'!T$9*(1+'Workforce costs'!T$10)*(1+'Workforce costs'!T$11)</f>
        <v>0</v>
      </c>
      <c r="CY56" s="290">
        <f>BW56*'Workforce costs'!U$9*(1+'Workforce costs'!U$10)*(1+'Workforce costs'!U$11)</f>
        <v>0</v>
      </c>
      <c r="CZ56" s="290">
        <f>BX56*'Workforce costs'!V$9*(1+'Workforce costs'!V$10)*(1+'Workforce costs'!V$11)</f>
        <v>0</v>
      </c>
      <c r="DA56" s="290">
        <f>BY56*'Workforce costs'!W$9*(1+'Workforce costs'!W$10)*(1+'Workforce costs'!W$11)</f>
        <v>0</v>
      </c>
      <c r="DB56" s="290">
        <f>BZ56*'Workforce costs'!X$9*(1+'Workforce costs'!X$10)*(1+'Workforce costs'!X$11)</f>
        <v>0</v>
      </c>
      <c r="DC56" s="290">
        <f>CA56*'Workforce costs'!Y$9*(1+'Workforce costs'!Y$10)*(1+'Workforce costs'!Y$11)</f>
        <v>0</v>
      </c>
      <c r="DD56" s="290">
        <f>CB56*'Workforce costs'!Z$9*(1+'Workforce costs'!Z$10)*(1+'Workforce costs'!Z$11)</f>
        <v>0</v>
      </c>
      <c r="DE56" s="290">
        <f>CC56*'Workforce costs'!AA$9*(1+'Workforce costs'!AA$10)*(1+'Workforce costs'!AA$11)</f>
        <v>0</v>
      </c>
      <c r="DF56" s="290">
        <f>CD56*'Workforce costs'!AB$9*(1+'Workforce costs'!AB$10)*(1+'Workforce costs'!AB$11)</f>
        <v>0</v>
      </c>
    </row>
    <row r="57" spans="1:110" x14ac:dyDescent="0.3">
      <c r="A57" s="2" t="str">
        <f>Outputs!$A$4</f>
        <v>Australia</v>
      </c>
      <c r="B57" s="2" t="str">
        <f t="shared" si="3"/>
        <v>Australia 65+</v>
      </c>
      <c r="C57" s="30">
        <f>VLOOKUP($B57,Populations!$D$15:$H$1920,3,FALSE)</f>
        <v>4559374</v>
      </c>
      <c r="D57" s="255">
        <f>IF(OR($H57="General pop",$H57="Schools",$H57="Workplace",$H57="Skills Training",$H57="Digital Supports"),1,VLOOKUP($B57,Populations!$D$15:$H$1920,5,FALSE))</f>
        <v>1</v>
      </c>
      <c r="E57" s="88">
        <f>VLOOKUP(I57,Epidemiology!$C$10:$H$47,6,FALSE)</f>
        <v>20000</v>
      </c>
      <c r="F57" s="102">
        <f>'Care profiles'!R58</f>
        <v>1</v>
      </c>
      <c r="G57" s="15" t="str">
        <f>'Care profiles'!A58</f>
        <v>65+</v>
      </c>
      <c r="H57" s="15" t="str">
        <f>'Care profiles'!B58</f>
        <v>Selective</v>
      </c>
      <c r="I57" s="15" t="str">
        <f>'Care profiles'!C58</f>
        <v>Selective_65+yrs</v>
      </c>
      <c r="J57" s="15" t="str">
        <f>'Care profiles'!D58</f>
        <v>Care profile</v>
      </c>
      <c r="K57" s="15" t="str">
        <f>'Care profiles'!E58</f>
        <v>Identifying Distress</v>
      </c>
      <c r="L57" s="104">
        <f>'Care profiles'!F58</f>
        <v>1</v>
      </c>
      <c r="M57" s="15" t="str">
        <f>'Care profiles'!G58</f>
        <v>n/a</v>
      </c>
      <c r="N57" s="15" t="str">
        <f>'Care profiles'!H58</f>
        <v>n/a</v>
      </c>
      <c r="O57" s="15" t="str">
        <f>'Care profiles'!I58</f>
        <v>n/a</v>
      </c>
      <c r="P57" s="15" t="str">
        <f>'Care profiles'!J58</f>
        <v>n/a</v>
      </c>
      <c r="Q57" s="15" t="str">
        <f>'Care profiles'!K58</f>
        <v>n/a</v>
      </c>
      <c r="R57" s="15" t="str">
        <f>'Care profiles'!M58</f>
        <v>Y</v>
      </c>
      <c r="S57" s="15" t="str">
        <f>'Care profiles'!O58</f>
        <v>Y</v>
      </c>
      <c r="T57" s="15" t="str">
        <f>'Care profiles'!Q58</f>
        <v>N</v>
      </c>
      <c r="U57" s="30">
        <f t="shared" si="4"/>
        <v>911874.8</v>
      </c>
      <c r="V57" s="30">
        <f t="shared" si="5"/>
        <v>911874.8</v>
      </c>
      <c r="W57" s="30">
        <f>IF(M57="n/a",0,IF(O57="days",V57*M57*(1+(VLOOKUP(K57,'Bed parameters'!$A$9:$G$12,7,FALSE))),V57*M57))</f>
        <v>0</v>
      </c>
      <c r="X57" s="30">
        <f t="shared" si="6"/>
        <v>0</v>
      </c>
      <c r="Y57" s="30">
        <f t="shared" si="7"/>
        <v>0</v>
      </c>
      <c r="Z57" s="113">
        <f>_xlfn.IFNA(Y57/((VLOOKUP(K57,'Bed parameters'!$A$9:$G$12,3,FALSE))*(VLOOKUP(K57,'Bed parameters'!$A$9:$G$12,5,FALSE))),0)</f>
        <v>0</v>
      </c>
      <c r="AA57" s="30">
        <f t="shared" si="8"/>
        <v>0</v>
      </c>
      <c r="AB57" s="30">
        <f>_xlfn.IFNA(IF($O57="days",$Y57*(VLOOKUP($K57,'Bed parameters'!$A$9:$I$12,9,FALSE))*$F57*(VLOOKUP($Q57,'Workforce distribution'!$C$8:$AD$30,AB$7,FALSE)),IF($Q57="n/a",(IF($P57=AB$6,$X57*$F57,0)),$X57*$F57*(VLOOKUP($Q57,'Workforce distribution'!$C$8:$AD$30,AB$7,FALSE)))),0)</f>
        <v>0</v>
      </c>
      <c r="AC57" s="30">
        <f>_xlfn.IFNA(IF($O57="days",$Y57*(VLOOKUP($K57,'Bed parameters'!$A$9:$I$12,9,FALSE))*$F57*(VLOOKUP($Q57,'Workforce distribution'!$C$8:$AD$30,AC$7,FALSE)),IF($Q57="n/a",(IF($P57=AC$6,$X57*$F57,0)),$X57*$F57*(VLOOKUP($Q57,'Workforce distribution'!$C$8:$AD$30,AC$7,FALSE)))),0)</f>
        <v>0</v>
      </c>
      <c r="AD57" s="30">
        <f>_xlfn.IFNA(IF($O57="days",$Y57*(VLOOKUP($K57,'Bed parameters'!$A$9:$I$12,9,FALSE))*$F57*(VLOOKUP($Q57,'Workforce distribution'!$C$8:$AD$30,AD$7,FALSE)),IF($Q57="n/a",(IF($P57=AD$6,$X57*$F57,0)),$X57*$F57*(VLOOKUP($Q57,'Workforce distribution'!$C$8:$AD$30,AD$7,FALSE)))),0)</f>
        <v>0</v>
      </c>
      <c r="AE57" s="30">
        <f>_xlfn.IFNA(IF($O57="days",$Y57*(VLOOKUP($K57,'Bed parameters'!$A$9:$I$12,9,FALSE))*$F57*(VLOOKUP($Q57,'Workforce distribution'!$C$8:$AD$30,AE$7,FALSE)),IF($Q57="n/a",(IF($P57=AE$6,$X57*$F57,0)),$X57*$F57*(VLOOKUP($Q57,'Workforce distribution'!$C$8:$AD$30,AE$7,FALSE)))),0)</f>
        <v>0</v>
      </c>
      <c r="AF57" s="30">
        <f>_xlfn.IFNA(IF($O57="days",$Y57*(VLOOKUP($K57,'Bed parameters'!$A$9:$I$12,9,FALSE))*$F57*(VLOOKUP($Q57,'Workforce distribution'!$C$8:$AD$30,AF$7,FALSE)),IF($Q57="n/a",(IF($P57=AF$6,$X57*$F57,0)),$X57*$F57*(VLOOKUP($Q57,'Workforce distribution'!$C$8:$AD$30,AF$7,FALSE)))),0)</f>
        <v>0</v>
      </c>
      <c r="AG57" s="30">
        <f>_xlfn.IFNA(IF($O57="days",$Y57*(VLOOKUP($K57,'Bed parameters'!$A$9:$I$12,9,FALSE))*$F57*(VLOOKUP($Q57,'Workforce distribution'!$C$8:$AD$30,AG$7,FALSE)),IF($Q57="n/a",(IF($P57=AG$6,$X57*$F57,0)),$X57*$F57*(VLOOKUP($Q57,'Workforce distribution'!$C$8:$AD$30,AG$7,FALSE)))),0)</f>
        <v>0</v>
      </c>
      <c r="AH57" s="30">
        <f>_xlfn.IFNA(IF($O57="days",$Y57*(VLOOKUP($K57,'Bed parameters'!$A$9:$I$12,9,FALSE))*$F57*(VLOOKUP($Q57,'Workforce distribution'!$C$8:$AD$30,AH$7,FALSE)),IF($Q57="n/a",(IF($P57=AH$6,$X57*$F57,0)),$X57*$F57*(VLOOKUP($Q57,'Workforce distribution'!$C$8:$AD$30,AH$7,FALSE)))),0)</f>
        <v>0</v>
      </c>
      <c r="AI57" s="30">
        <f>_xlfn.IFNA(IF($O57="days",$Y57*(VLOOKUP($K57,'Bed parameters'!$A$9:$I$12,9,FALSE))*$F57*(VLOOKUP($Q57,'Workforce distribution'!$C$8:$AD$30,AI$7,FALSE)),IF($Q57="n/a",(IF($P57=AI$6,$X57*$F57,0)),$X57*$F57*(VLOOKUP($Q57,'Workforce distribution'!$C$8:$AD$30,AI$7,FALSE)))),0)</f>
        <v>0</v>
      </c>
      <c r="AJ57" s="30">
        <f>_xlfn.IFNA(IF($O57="days",$Y57*(VLOOKUP($K57,'Bed parameters'!$A$9:$I$12,9,FALSE))*$F57*(VLOOKUP($Q57,'Workforce distribution'!$C$8:$AD$30,AJ$7,FALSE)),IF($Q57="n/a",(IF($P57=AJ$6,$X57*$F57,0)),$X57*$F57*(VLOOKUP($Q57,'Workforce distribution'!$C$8:$AD$30,AJ$7,FALSE)))),0)</f>
        <v>0</v>
      </c>
      <c r="AK57" s="30">
        <f>_xlfn.IFNA(IF($O57="days",$Y57*(VLOOKUP($K57,'Bed parameters'!$A$9:$I$12,9,FALSE))*$F57*(VLOOKUP($Q57,'Workforce distribution'!$C$8:$AD$30,AK$7,FALSE)),IF($Q57="n/a",(IF($P57=AK$6,$X57*$F57,0)),$X57*$F57*(VLOOKUP($Q57,'Workforce distribution'!$C$8:$AD$30,AK$7,FALSE)))),0)</f>
        <v>0</v>
      </c>
      <c r="AL57" s="30">
        <f>_xlfn.IFNA(IF($O57="days",$Y57*(VLOOKUP($K57,'Bed parameters'!$A$9:$I$12,9,FALSE))*$F57*(VLOOKUP($Q57,'Workforce distribution'!$C$8:$AD$30,AL$7,FALSE)),IF($Q57="n/a",(IF($P57=AL$6,$X57*$F57,0)),$X57*$F57*(VLOOKUP($Q57,'Workforce distribution'!$C$8:$AD$30,AL$7,FALSE)))),0)</f>
        <v>0</v>
      </c>
      <c r="AM57" s="30">
        <f>_xlfn.IFNA(IF($O57="days",$Y57*(VLOOKUP($K57,'Bed parameters'!$A$9:$I$12,9,FALSE))*$F57*(VLOOKUP($Q57,'Workforce distribution'!$C$8:$AD$30,AM$7,FALSE)),IF($Q57="n/a",(IF($P57=AM$6,$X57*$F57,0)),$X57*$F57*(VLOOKUP($Q57,'Workforce distribution'!$C$8:$AD$30,AM$7,FALSE)))),0)</f>
        <v>0</v>
      </c>
      <c r="AN57" s="30">
        <f>_xlfn.IFNA(IF($O57="days",$Y57*(VLOOKUP($K57,'Bed parameters'!$A$9:$I$12,9,FALSE))*$F57*(VLOOKUP($Q57,'Workforce distribution'!$C$8:$AD$30,AN$7,FALSE)),IF($Q57="n/a",(IF($P57=AN$6,$X57*$F57,0)),$X57*$F57*(VLOOKUP($Q57,'Workforce distribution'!$C$8:$AD$30,AN$7,FALSE)))),0)</f>
        <v>0</v>
      </c>
      <c r="AO57" s="30">
        <f>_xlfn.IFNA(IF($O57="days",$Y57*(VLOOKUP($K57,'Bed parameters'!$A$9:$I$12,9,FALSE))*$F57*(VLOOKUP($Q57,'Workforce distribution'!$C$8:$AD$30,AO$7,FALSE)),IF($Q57="n/a",(IF($P57=AO$6,$X57*$F57,0)),$X57*$F57*(VLOOKUP($Q57,'Workforce distribution'!$C$8:$AD$30,AO$7,FALSE)))),0)</f>
        <v>0</v>
      </c>
      <c r="AP57" s="30">
        <f>_xlfn.IFNA(IF($O57="days",$Y57*(VLOOKUP($K57,'Bed parameters'!$A$9:$I$12,9,FALSE))*$F57*(VLOOKUP($Q57,'Workforce distribution'!$C$8:$AD$30,AP$7,FALSE)),IF($Q57="n/a",(IF($P57=AP$6,$X57*$F57,0)),$X57*$F57*(VLOOKUP($Q57,'Workforce distribution'!$C$8:$AD$30,AP$7,FALSE)))),0)</f>
        <v>0</v>
      </c>
      <c r="AQ57" s="30">
        <f>_xlfn.IFNA(IF($O57="days",$Y57*(VLOOKUP($K57,'Bed parameters'!$A$9:$I$12,9,FALSE))*$F57*(VLOOKUP($Q57,'Workforce distribution'!$C$8:$AD$30,AQ$7,FALSE)),IF($Q57="n/a",(IF($P57=AQ$6,$X57*$F57,0)),$X57*$F57*(VLOOKUP($Q57,'Workforce distribution'!$C$8:$AD$30,AQ$7,FALSE)))),0)</f>
        <v>0</v>
      </c>
      <c r="AR57" s="30">
        <f>_xlfn.IFNA(IF($O57="days",$Y57*(VLOOKUP($K57,'Bed parameters'!$A$9:$I$12,9,FALSE))*$F57*(VLOOKUP($Q57,'Workforce distribution'!$C$8:$AD$30,AR$7,FALSE)),IF($Q57="n/a",(IF($P57=AR$6,$X57*$F57,0)),$X57*$F57*(VLOOKUP($Q57,'Workforce distribution'!$C$8:$AD$30,AR$7,FALSE)))),0)</f>
        <v>0</v>
      </c>
      <c r="AS57" s="30">
        <f>_xlfn.IFNA(IF($O57="days",$Y57*(VLOOKUP($K57,'Bed parameters'!$A$9:$I$12,9,FALSE))*$F57*(VLOOKUP($Q57,'Workforce distribution'!$C$8:$AD$30,AS$7,FALSE)),IF($Q57="n/a",(IF($P57=AS$6,$X57*$F57,0)),$X57*$F57*(VLOOKUP($Q57,'Workforce distribution'!$C$8:$AD$30,AS$7,FALSE)))),0)</f>
        <v>0</v>
      </c>
      <c r="AT57" s="30">
        <f>_xlfn.IFNA(IF($O57="days",$Y57*(VLOOKUP($K57,'Bed parameters'!$A$9:$I$12,9,FALSE))*$F57*(VLOOKUP($Q57,'Workforce distribution'!$C$8:$AD$30,AT$7,FALSE)),IF($Q57="n/a",(IF($P57=AT$6,$X57*$F57,0)),$X57*$F57*(VLOOKUP($Q57,'Workforce distribution'!$C$8:$AD$30,AT$7,FALSE)))),0)</f>
        <v>0</v>
      </c>
      <c r="AU57" s="30">
        <f>_xlfn.IFNA(IF($O57="days",$Y57*(VLOOKUP($K57,'Bed parameters'!$A$9:$I$12,9,FALSE))*$F57*(VLOOKUP($Q57,'Workforce distribution'!$C$8:$AD$30,AU$7,FALSE)),IF($Q57="n/a",(IF($P57=AU$6,$X57*$F57,0)),$X57*$F57*(VLOOKUP($Q57,'Workforce distribution'!$C$8:$AD$30,AU$7,FALSE)))),0)</f>
        <v>0</v>
      </c>
      <c r="AV57" s="30">
        <f>_xlfn.IFNA(IF($O57="days",$Y57*(VLOOKUP($K57,'Bed parameters'!$A$9:$I$12,9,FALSE))*$F57*(VLOOKUP($Q57,'Workforce distribution'!$C$8:$AD$30,AV$7,FALSE)),IF($Q57="n/a",(IF($P57=AV$6,$X57*$F57,0)),$X57*$F57*(VLOOKUP($Q57,'Workforce distribution'!$C$8:$AD$30,AV$7,FALSE)))),0)</f>
        <v>0</v>
      </c>
      <c r="AW57" s="30">
        <f>_xlfn.IFNA(IF($O57="days",$Y57*(VLOOKUP($K57,'Bed parameters'!$A$9:$I$12,9,FALSE))*$F57*(VLOOKUP($Q57,'Workforce distribution'!$C$8:$AD$30,AW$7,FALSE)),IF($Q57="n/a",(IF($P57=AW$6,$X57*$F57,0)),$X57*$F57*(VLOOKUP($Q57,'Workforce distribution'!$C$8:$AD$30,AW$7,FALSE)))),0)</f>
        <v>0</v>
      </c>
      <c r="AX57" s="30">
        <f>_xlfn.IFNA(IF($O57="days",$Y57*(VLOOKUP($K57,'Bed parameters'!$A$9:$I$12,9,FALSE))*$F57*(VLOOKUP($Q57,'Workforce distribution'!$C$8:$AD$30,AX$7,FALSE)),IF($Q57="n/a",(IF($P57=AX$6,$X57*$F57,0)),$X57*$F57*(VLOOKUP($Q57,'Workforce distribution'!$C$8:$AD$30,AX$7,FALSE)))),0)</f>
        <v>0</v>
      </c>
      <c r="AY57" s="30">
        <f>_xlfn.IFNA(IF($O57="days",$Y57*(VLOOKUP($K57,'Bed parameters'!$A$9:$I$12,9,FALSE))*$F57*(VLOOKUP($Q57,'Workforce distribution'!$C$8:$AD$30,AY$7,FALSE)),IF($Q57="n/a",(IF($P57=AY$6,$X57*$F57,0)),$X57*$F57*(VLOOKUP($Q57,'Workforce distribution'!$C$8:$AD$30,AY$7,FALSE)))),0)</f>
        <v>0</v>
      </c>
      <c r="AZ57" s="30">
        <f>_xlfn.IFNA(IF($O57="days",$Y57*(VLOOKUP($K57,'Bed parameters'!$A$9:$I$12,9,FALSE))*$F57*(VLOOKUP($Q57,'Workforce distribution'!$C$8:$AD$30,AZ$7,FALSE)),IF($Q57="n/a",(IF($P57=AZ$6,$X57*$F57,0)),$X57*$F57*(VLOOKUP($Q57,'Workforce distribution'!$C$8:$AD$30,AZ$7,FALSE)))),0)</f>
        <v>0</v>
      </c>
      <c r="BA57" s="30">
        <f>_xlfn.IFNA(IF($O57="days",$Y57*(VLOOKUP($K57,'Bed parameters'!$A$9:$I$12,9,FALSE))*$F57*(VLOOKUP($Q57,'Workforce distribution'!$C$8:$AD$30,BA$7,FALSE)),IF($Q57="n/a",(IF($P57=BA$6,$X57*$F57,0)),$X57*$F57*(VLOOKUP($Q57,'Workforce distribution'!$C$8:$AD$30,BA$7,FALSE)))),0)</f>
        <v>0</v>
      </c>
      <c r="BB57" s="30">
        <f>_xlfn.IFNA(IF($O57="days",$Y57*(VLOOKUP($K57,'Bed parameters'!$A$9:$I$12,9,FALSE))*$F57*(VLOOKUP($Q57,'Workforce distribution'!$C$8:$AD$30,BB$7,FALSE)),IF($Q57="n/a",(IF($P57=BB$6,$X57*$F57,0)),$X57*$F57*(VLOOKUP($Q57,'Workforce distribution'!$C$8:$AD$30,BB$7,FALSE)))),0)</f>
        <v>0</v>
      </c>
      <c r="BC57" s="149">
        <f t="shared" si="9"/>
        <v>0</v>
      </c>
      <c r="BD57" s="288">
        <f>IF($Q57="n/a",(IF('Workforce hours'!D$30=0,0,(AB57/'Workforce hours'!D$30))),(IF(VLOOKUP($Q57,'Workforce hours'!$C$8:$AD$30,BD$7,FALSE)=0,0,(AB57/(VLOOKUP($Q57,'Workforce hours'!$C$8:$AD$30,BD$7,FALSE))))))</f>
        <v>0</v>
      </c>
      <c r="BE57" s="288">
        <f>IF($Q57="n/a",(IF('Workforce hours'!E$30=0,0,(AC57/'Workforce hours'!E$30))),(IF(VLOOKUP($Q57,'Workforce hours'!$C$8:$AD$30,BE$7,FALSE)=0,0,(AC57/(VLOOKUP($Q57,'Workforce hours'!$C$8:$AD$30,BE$7,FALSE))))))</f>
        <v>0</v>
      </c>
      <c r="BF57" s="288">
        <f>IF($Q57="n/a",(IF('Workforce hours'!F$30=0,0,(AD57/'Workforce hours'!F$30))),(IF(VLOOKUP($Q57,'Workforce hours'!$C$8:$AD$30,BF$7,FALSE)=0,0,(AD57/(VLOOKUP($Q57,'Workforce hours'!$C$8:$AD$30,BF$7,FALSE))))))</f>
        <v>0</v>
      </c>
      <c r="BG57" s="288">
        <f>IF($Q57="n/a",(IF('Workforce hours'!G$30=0,0,(AE57/'Workforce hours'!G$30))),(IF(VLOOKUP($Q57,'Workforce hours'!$C$8:$AD$30,BG$7,FALSE)=0,0,(AE57/(VLOOKUP($Q57,'Workforce hours'!$C$8:$AD$30,BG$7,FALSE))))))</f>
        <v>0</v>
      </c>
      <c r="BH57" s="288">
        <f>IF($Q57="n/a",(IF('Workforce hours'!H$30=0,0,(AF57/'Workforce hours'!H$30))),(IF(VLOOKUP($Q57,'Workforce hours'!$C$8:$AD$30,BH$7,FALSE)=0,0,(AF57/(VLOOKUP($Q57,'Workforce hours'!$C$8:$AD$30,BH$7,FALSE))))))</f>
        <v>0</v>
      </c>
      <c r="BI57" s="288">
        <f>IF($Q57="n/a",(IF('Workforce hours'!I$30=0,0,(AG57/'Workforce hours'!I$30))),(IF(VLOOKUP($Q57,'Workforce hours'!$C$8:$AD$30,BI$7,FALSE)=0,0,(AG57/(VLOOKUP($Q57,'Workforce hours'!$C$8:$AD$30,BI$7,FALSE))))))</f>
        <v>0</v>
      </c>
      <c r="BJ57" s="288">
        <f>IF($Q57="n/a",(IF('Workforce hours'!J$30=0,0,(AH57/'Workforce hours'!J$30))),(IF(VLOOKUP($Q57,'Workforce hours'!$C$8:$AD$30,BJ$7,FALSE)=0,0,(AH57/(VLOOKUP($Q57,'Workforce hours'!$C$8:$AD$30,BJ$7,FALSE))))))</f>
        <v>0</v>
      </c>
      <c r="BK57" s="288">
        <f>IF($Q57="n/a",(IF('Workforce hours'!K$30=0,0,(AI57/'Workforce hours'!K$30))),(IF(VLOOKUP($Q57,'Workforce hours'!$C$8:$AD$30,BK$7,FALSE)=0,0,(AI57/(VLOOKUP($Q57,'Workforce hours'!$C$8:$AD$30,BK$7,FALSE))))))</f>
        <v>0</v>
      </c>
      <c r="BL57" s="288">
        <f>IF($Q57="n/a",(IF('Workforce hours'!L$30=0,0,(AJ57/'Workforce hours'!L$30))),(IF(VLOOKUP($Q57,'Workforce hours'!$C$8:$AD$30,BL$7,FALSE)=0,0,(AJ57/(VLOOKUP($Q57,'Workforce hours'!$C$8:$AD$30,BL$7,FALSE))))))</f>
        <v>0</v>
      </c>
      <c r="BM57" s="288">
        <f>IF($Q57="n/a",(IF('Workforce hours'!M$30=0,0,(AK57/'Workforce hours'!M$30))),(IF(VLOOKUP($Q57,'Workforce hours'!$C$8:$AD$30,BM$7,FALSE)=0,0,(AK57/(VLOOKUP($Q57,'Workforce hours'!$C$8:$AD$30,BM$7,FALSE))))))</f>
        <v>0</v>
      </c>
      <c r="BN57" s="288">
        <f>IF($Q57="n/a",(IF('Workforce hours'!N$30=0,0,(AL57/'Workforce hours'!N$30))),(IF(VLOOKUP($Q57,'Workforce hours'!$C$8:$AD$30,BN$7,FALSE)=0,0,(AL57/(VLOOKUP($Q57,'Workforce hours'!$C$8:$AD$30,BN$7,FALSE))))))</f>
        <v>0</v>
      </c>
      <c r="BO57" s="288">
        <f>IF($Q57="n/a",(IF('Workforce hours'!O$30=0,0,(AM57/'Workforce hours'!O$30))),(IF(VLOOKUP($Q57,'Workforce hours'!$C$8:$AD$30,BO$7,FALSE)=0,0,(AM57/(VLOOKUP($Q57,'Workforce hours'!$C$8:$AD$30,BO$7,FALSE))))))</f>
        <v>0</v>
      </c>
      <c r="BP57" s="288">
        <f>IF($Q57="n/a",(IF('Workforce hours'!P$30=0,0,(AN57/'Workforce hours'!P$30))),(IF(VLOOKUP($Q57,'Workforce hours'!$C$8:$AD$30,BP$7,FALSE)=0,0,(AN57/(VLOOKUP($Q57,'Workforce hours'!$C$8:$AD$30,BP$7,FALSE))))))</f>
        <v>0</v>
      </c>
      <c r="BQ57" s="288">
        <f>IF($Q57="n/a",(IF('Workforce hours'!Q$30=0,0,(AO57/'Workforce hours'!Q$30))),(IF(VLOOKUP($Q57,'Workforce hours'!$C$8:$AD$30,BQ$7,FALSE)=0,0,(AO57/(VLOOKUP($Q57,'Workforce hours'!$C$8:$AD$30,BQ$7,FALSE))))))</f>
        <v>0</v>
      </c>
      <c r="BR57" s="288">
        <f>IF($Q57="n/a",(IF('Workforce hours'!R$30=0,0,(AP57/'Workforce hours'!R$30))),(IF(VLOOKUP($Q57,'Workforce hours'!$C$8:$AD$30,BR$7,FALSE)=0,0,(AP57/(VLOOKUP($Q57,'Workforce hours'!$C$8:$AD$30,BR$7,FALSE))))))</f>
        <v>0</v>
      </c>
      <c r="BS57" s="288">
        <f>IF($Q57="n/a",(IF('Workforce hours'!S$30=0,0,(AQ57/'Workforce hours'!S$30))),(IF(VLOOKUP($Q57,'Workforce hours'!$C$8:$AD$30,BS$7,FALSE)=0,0,(AQ57/(VLOOKUP($Q57,'Workforce hours'!$C$8:$AD$30,BS$7,FALSE))))))</f>
        <v>0</v>
      </c>
      <c r="BT57" s="288">
        <f>IF($Q57="n/a",(IF('Workforce hours'!T$30=0,0,(AR57/'Workforce hours'!T$30))),(IF(VLOOKUP($Q57,'Workforce hours'!$C$8:$AD$30,BT$7,FALSE)=0,0,(AR57/(VLOOKUP($Q57,'Workforce hours'!$C$8:$AD$30,BT$7,FALSE))))))</f>
        <v>0</v>
      </c>
      <c r="BU57" s="288">
        <f>IF($Q57="n/a",(IF('Workforce hours'!U$30=0,0,(AS57/'Workforce hours'!U$30))),(IF(VLOOKUP($Q57,'Workforce hours'!$C$8:$AD$30,BU$7,FALSE)=0,0,(AS57/(VLOOKUP($Q57,'Workforce hours'!$C$8:$AD$30,BU$7,FALSE))))))</f>
        <v>0</v>
      </c>
      <c r="BV57" s="288">
        <f>IF($Q57="n/a",(IF('Workforce hours'!V$30=0,0,(AT57/'Workforce hours'!V$30))),(IF(VLOOKUP($Q57,'Workforce hours'!$C$8:$AD$30,BV$7,FALSE)=0,0,(AT57/(VLOOKUP($Q57,'Workforce hours'!$C$8:$AD$30,BV$7,FALSE))))))</f>
        <v>0</v>
      </c>
      <c r="BW57" s="288">
        <f>IF($Q57="n/a",(IF('Workforce hours'!W$30=0,0,(AU57/'Workforce hours'!W$30))),(IF(VLOOKUP($Q57,'Workforce hours'!$C$8:$AD$30,BW$7,FALSE)=0,0,(AU57/(VLOOKUP($Q57,'Workforce hours'!$C$8:$AD$30,BW$7,FALSE))))))</f>
        <v>0</v>
      </c>
      <c r="BX57" s="288">
        <f>IF($Q57="n/a",(IF('Workforce hours'!X$30=0,0,(AV57/'Workforce hours'!X$30))),(IF(VLOOKUP($Q57,'Workforce hours'!$C$8:$AD$30,BX$7,FALSE)=0,0,(AV57/(VLOOKUP($Q57,'Workforce hours'!$C$8:$AD$30,BX$7,FALSE))))))</f>
        <v>0</v>
      </c>
      <c r="BY57" s="288">
        <f>IF($Q57="n/a",(IF('Workforce hours'!Y$30=0,0,(AW57/'Workforce hours'!Y$30))),(IF(VLOOKUP($Q57,'Workforce hours'!$C$8:$AD$30,BY$7,FALSE)=0,0,(AW57/(VLOOKUP($Q57,'Workforce hours'!$C$8:$AD$30,BY$7,FALSE))))))</f>
        <v>0</v>
      </c>
      <c r="BZ57" s="288">
        <f>IF($Q57="n/a",(IF('Workforce hours'!Z$30=0,0,(AX57/'Workforce hours'!Z$30))),(IF(VLOOKUP($Q57,'Workforce hours'!$C$8:$AD$30,BZ$7,FALSE)=0,0,(AX57/(VLOOKUP($Q57,'Workforce hours'!$C$8:$AD$30,BZ$7,FALSE))))))</f>
        <v>0</v>
      </c>
      <c r="CA57" s="288">
        <f>IF($Q57="n/a",(IF('Workforce hours'!AA$30=0,0,(AY57/'Workforce hours'!AA$30))),(IF(VLOOKUP($Q57,'Workforce hours'!$C$8:$AD$30,CA$7,FALSE)=0,0,(AY57/(VLOOKUP($Q57,'Workforce hours'!$C$8:$AD$30,CA$7,FALSE))))))</f>
        <v>0</v>
      </c>
      <c r="CB57" s="288">
        <f>IF($Q57="n/a",(IF('Workforce hours'!AB$30=0,0,(AZ57/'Workforce hours'!AB$30))),(IF(VLOOKUP($Q57,'Workforce hours'!$C$8:$AD$30,CB$7,FALSE)=0,0,(AZ57/(VLOOKUP($Q57,'Workforce hours'!$C$8:$AD$30,CB$7,FALSE))))))</f>
        <v>0</v>
      </c>
      <c r="CC57" s="288">
        <f>IF($Q57="n/a",(IF('Workforce hours'!AC$30=0,0,(BA57/'Workforce hours'!AC$30))),(IF(VLOOKUP($Q57,'Workforce hours'!$C$8:$AD$30,CC$7,FALSE)=0,0,(BA57/(VLOOKUP($Q57,'Workforce hours'!$C$8:$AD$30,CC$7,FALSE))))))</f>
        <v>0</v>
      </c>
      <c r="CD57" s="288">
        <f>IF($Q57="n/a",(IF('Workforce hours'!AD$30=0,0,(BB57/'Workforce hours'!AD$30))),(IF(VLOOKUP($Q57,'Workforce hours'!$C$8:$AD$30,CD$7,FALSE)=0,0,(BB57/(VLOOKUP($Q57,'Workforce hours'!$C$8:$AD$30,CD$7,FALSE))))))</f>
        <v>0</v>
      </c>
      <c r="CE57" s="289">
        <f t="shared" si="10"/>
        <v>0</v>
      </c>
      <c r="CF57" s="290">
        <f>BD57*'Workforce costs'!B$9*(1+'Workforce costs'!B$10)*(1+'Workforce costs'!B$11)</f>
        <v>0</v>
      </c>
      <c r="CG57" s="290">
        <f>BE57*'Workforce costs'!C$9*(1+'Workforce costs'!C$10)*(1+'Workforce costs'!C$11)</f>
        <v>0</v>
      </c>
      <c r="CH57" s="290">
        <f>BF57*'Workforce costs'!D$9*(1+'Workforce costs'!D$10)*(1+'Workforce costs'!D$11)</f>
        <v>0</v>
      </c>
      <c r="CI57" s="290">
        <f>BG57*'Workforce costs'!E$9*(1+'Workforce costs'!E$10)*(1+'Workforce costs'!E$11)</f>
        <v>0</v>
      </c>
      <c r="CJ57" s="290">
        <f>BH57*'Workforce costs'!F$9*(1+'Workforce costs'!F$10)*(1+'Workforce costs'!F$11)</f>
        <v>0</v>
      </c>
      <c r="CK57" s="290">
        <f>BI57*'Workforce costs'!G$9*(1+'Workforce costs'!G$10)*(1+'Workforce costs'!G$11)</f>
        <v>0</v>
      </c>
      <c r="CL57" s="290">
        <f>BJ57*'Workforce costs'!H$9*(1+'Workforce costs'!H$10)*(1+'Workforce costs'!H$11)</f>
        <v>0</v>
      </c>
      <c r="CM57" s="290">
        <f>BK57*'Workforce costs'!I$9*(1+'Workforce costs'!I$10)*(1+'Workforce costs'!I$11)</f>
        <v>0</v>
      </c>
      <c r="CN57" s="290">
        <f>BL57*'Workforce costs'!J$9*(1+'Workforce costs'!J$10)*(1+'Workforce costs'!J$11)</f>
        <v>0</v>
      </c>
      <c r="CO57" s="290">
        <f>BM57*'Workforce costs'!K$9*(1+'Workforce costs'!K$10)*(1+'Workforce costs'!K$11)</f>
        <v>0</v>
      </c>
      <c r="CP57" s="290">
        <f>BN57*'Workforce costs'!L$9*(1+'Workforce costs'!L$10)*(1+'Workforce costs'!L$11)</f>
        <v>0</v>
      </c>
      <c r="CQ57" s="290">
        <f>BO57*'Workforce costs'!M$9*(1+'Workforce costs'!M$10)*(1+'Workforce costs'!M$11)</f>
        <v>0</v>
      </c>
      <c r="CR57" s="290">
        <f>BP57*'Workforce costs'!N$9*(1+'Workforce costs'!N$10)*(1+'Workforce costs'!N$11)</f>
        <v>0</v>
      </c>
      <c r="CS57" s="290">
        <f>BQ57*'Workforce costs'!O$9*(1+'Workforce costs'!O$10)*(1+'Workforce costs'!O$11)</f>
        <v>0</v>
      </c>
      <c r="CT57" s="290">
        <f>BR57*'Workforce costs'!P$9*(1+'Workforce costs'!P$10)*(1+'Workforce costs'!P$11)</f>
        <v>0</v>
      </c>
      <c r="CU57" s="290">
        <f>BS57*'Workforce costs'!Q$9*(1+'Workforce costs'!Q$10)*(1+'Workforce costs'!Q$11)</f>
        <v>0</v>
      </c>
      <c r="CV57" s="290">
        <f>BT57*'Workforce costs'!R$9*(1+'Workforce costs'!R$10)*(1+'Workforce costs'!R$11)</f>
        <v>0</v>
      </c>
      <c r="CW57" s="290">
        <f>BU57*'Workforce costs'!S$9*(1+'Workforce costs'!S$10)*(1+'Workforce costs'!S$11)</f>
        <v>0</v>
      </c>
      <c r="CX57" s="290">
        <f>BV57*'Workforce costs'!T$9*(1+'Workforce costs'!T$10)*(1+'Workforce costs'!T$11)</f>
        <v>0</v>
      </c>
      <c r="CY57" s="290">
        <f>BW57*'Workforce costs'!U$9*(1+'Workforce costs'!U$10)*(1+'Workforce costs'!U$11)</f>
        <v>0</v>
      </c>
      <c r="CZ57" s="290">
        <f>BX57*'Workforce costs'!V$9*(1+'Workforce costs'!V$10)*(1+'Workforce costs'!V$11)</f>
        <v>0</v>
      </c>
      <c r="DA57" s="290">
        <f>BY57*'Workforce costs'!W$9*(1+'Workforce costs'!W$10)*(1+'Workforce costs'!W$11)</f>
        <v>0</v>
      </c>
      <c r="DB57" s="290">
        <f>BZ57*'Workforce costs'!X$9*(1+'Workforce costs'!X$10)*(1+'Workforce costs'!X$11)</f>
        <v>0</v>
      </c>
      <c r="DC57" s="290">
        <f>CA57*'Workforce costs'!Y$9*(1+'Workforce costs'!Y$10)*(1+'Workforce costs'!Y$11)</f>
        <v>0</v>
      </c>
      <c r="DD57" s="290">
        <f>CB57*'Workforce costs'!Z$9*(1+'Workforce costs'!Z$10)*(1+'Workforce costs'!Z$11)</f>
        <v>0</v>
      </c>
      <c r="DE57" s="290">
        <f>CC57*'Workforce costs'!AA$9*(1+'Workforce costs'!AA$10)*(1+'Workforce costs'!AA$11)</f>
        <v>0</v>
      </c>
      <c r="DF57" s="290">
        <f>CD57*'Workforce costs'!AB$9*(1+'Workforce costs'!AB$10)*(1+'Workforce costs'!AB$11)</f>
        <v>0</v>
      </c>
    </row>
    <row r="58" spans="1:110" x14ac:dyDescent="0.3">
      <c r="A58" s="2" t="str">
        <f>Outputs!$A$4</f>
        <v>Australia</v>
      </c>
      <c r="B58" s="2" t="str">
        <f t="shared" si="3"/>
        <v>Australia 65+</v>
      </c>
      <c r="C58" s="30">
        <f>VLOOKUP($B58,Populations!$D$15:$H$1920,3,FALSE)</f>
        <v>4559374</v>
      </c>
      <c r="D58" s="255">
        <f>IF(OR($H58="General pop",$H58="Schools",$H58="Workplace",$H58="Skills Training",$H58="Digital Supports"),1,VLOOKUP($B58,Populations!$D$15:$H$1920,5,FALSE))</f>
        <v>1</v>
      </c>
      <c r="E58" s="88">
        <f>VLOOKUP(I58,Epidemiology!$C$10:$H$47,6,FALSE)</f>
        <v>20000</v>
      </c>
      <c r="F58" s="102" t="str">
        <f>'Care profiles'!R59</f>
        <v>n/a</v>
      </c>
      <c r="G58" s="15" t="str">
        <f>'Care profiles'!A59</f>
        <v>65+</v>
      </c>
      <c r="H58" s="15" t="str">
        <f>'Care profiles'!B59</f>
        <v>Selective</v>
      </c>
      <c r="I58" s="15" t="str">
        <f>'Care profiles'!C59</f>
        <v>Selective_65+yrs</v>
      </c>
      <c r="J58" s="15" t="str">
        <f>'Care profiles'!D59</f>
        <v>Care profile</v>
      </c>
      <c r="K58" s="15" t="str">
        <f>'Care profiles'!E59</f>
        <v>Brief Intervention</v>
      </c>
      <c r="L58" s="104">
        <f>'Care profiles'!F59</f>
        <v>0.1</v>
      </c>
      <c r="M58" s="15" t="str">
        <f>'Care profiles'!G59</f>
        <v>n/a</v>
      </c>
      <c r="N58" s="15" t="str">
        <f>'Care profiles'!H59</f>
        <v>n/a</v>
      </c>
      <c r="O58" s="15" t="str">
        <f>'Care profiles'!I59</f>
        <v>n/a</v>
      </c>
      <c r="P58" s="15" t="str">
        <f>'Care profiles'!J59</f>
        <v>n/a</v>
      </c>
      <c r="Q58" s="15" t="str">
        <f>'Care profiles'!K59</f>
        <v>n/a</v>
      </c>
      <c r="R58" s="15" t="str">
        <f>'Care profiles'!M59</f>
        <v>Y</v>
      </c>
      <c r="S58" s="15" t="str">
        <f>'Care profiles'!O59</f>
        <v>Y</v>
      </c>
      <c r="T58" s="15" t="str">
        <f>'Care profiles'!Q59</f>
        <v>N</v>
      </c>
      <c r="U58" s="30">
        <f t="shared" si="4"/>
        <v>911874.8</v>
      </c>
      <c r="V58" s="30">
        <f t="shared" si="5"/>
        <v>91187.48000000001</v>
      </c>
      <c r="W58" s="30">
        <f>IF(M58="n/a",0,IF(O58="days",V58*M58*(1+(VLOOKUP(K58,'Bed parameters'!$A$9:$G$12,7,FALSE))),V58*M58))</f>
        <v>0</v>
      </c>
      <c r="X58" s="30">
        <f t="shared" si="6"/>
        <v>0</v>
      </c>
      <c r="Y58" s="30">
        <f t="shared" si="7"/>
        <v>0</v>
      </c>
      <c r="Z58" s="113">
        <f>_xlfn.IFNA(Y58/((VLOOKUP(K58,'Bed parameters'!$A$9:$G$12,3,FALSE))*(VLOOKUP(K58,'Bed parameters'!$A$9:$G$12,5,FALSE))),0)</f>
        <v>0</v>
      </c>
      <c r="AA58" s="30">
        <f t="shared" si="8"/>
        <v>0</v>
      </c>
      <c r="AB58" s="30">
        <f>_xlfn.IFNA(IF($O58="days",$Y58*(VLOOKUP($K58,'Bed parameters'!$A$9:$I$12,9,FALSE))*$F58*(VLOOKUP($Q58,'Workforce distribution'!$C$8:$AD$30,AB$7,FALSE)),IF($Q58="n/a",(IF($P58=AB$6,$X58*$F58,0)),$X58*$F58*(VLOOKUP($Q58,'Workforce distribution'!$C$8:$AD$30,AB$7,FALSE)))),0)</f>
        <v>0</v>
      </c>
      <c r="AC58" s="30">
        <f>_xlfn.IFNA(IF($O58="days",$Y58*(VLOOKUP($K58,'Bed parameters'!$A$9:$I$12,9,FALSE))*$F58*(VLOOKUP($Q58,'Workforce distribution'!$C$8:$AD$30,AC$7,FALSE)),IF($Q58="n/a",(IF($P58=AC$6,$X58*$F58,0)),$X58*$F58*(VLOOKUP($Q58,'Workforce distribution'!$C$8:$AD$30,AC$7,FALSE)))),0)</f>
        <v>0</v>
      </c>
      <c r="AD58" s="30">
        <f>_xlfn.IFNA(IF($O58="days",$Y58*(VLOOKUP($K58,'Bed parameters'!$A$9:$I$12,9,FALSE))*$F58*(VLOOKUP($Q58,'Workforce distribution'!$C$8:$AD$30,AD$7,FALSE)),IF($Q58="n/a",(IF($P58=AD$6,$X58*$F58,0)),$X58*$F58*(VLOOKUP($Q58,'Workforce distribution'!$C$8:$AD$30,AD$7,FALSE)))),0)</f>
        <v>0</v>
      </c>
      <c r="AE58" s="30">
        <f>_xlfn.IFNA(IF($O58="days",$Y58*(VLOOKUP($K58,'Bed parameters'!$A$9:$I$12,9,FALSE))*$F58*(VLOOKUP($Q58,'Workforce distribution'!$C$8:$AD$30,AE$7,FALSE)),IF($Q58="n/a",(IF($P58=AE$6,$X58*$F58,0)),$X58*$F58*(VLOOKUP($Q58,'Workforce distribution'!$C$8:$AD$30,AE$7,FALSE)))),0)</f>
        <v>0</v>
      </c>
      <c r="AF58" s="30">
        <f>_xlfn.IFNA(IF($O58="days",$Y58*(VLOOKUP($K58,'Bed parameters'!$A$9:$I$12,9,FALSE))*$F58*(VLOOKUP($Q58,'Workforce distribution'!$C$8:$AD$30,AF$7,FALSE)),IF($Q58="n/a",(IF($P58=AF$6,$X58*$F58,0)),$X58*$F58*(VLOOKUP($Q58,'Workforce distribution'!$C$8:$AD$30,AF$7,FALSE)))),0)</f>
        <v>0</v>
      </c>
      <c r="AG58" s="30">
        <f>_xlfn.IFNA(IF($O58="days",$Y58*(VLOOKUP($K58,'Bed parameters'!$A$9:$I$12,9,FALSE))*$F58*(VLOOKUP($Q58,'Workforce distribution'!$C$8:$AD$30,AG$7,FALSE)),IF($Q58="n/a",(IF($P58=AG$6,$X58*$F58,0)),$X58*$F58*(VLOOKUP($Q58,'Workforce distribution'!$C$8:$AD$30,AG$7,FALSE)))),0)</f>
        <v>0</v>
      </c>
      <c r="AH58" s="30">
        <f>_xlfn.IFNA(IF($O58="days",$Y58*(VLOOKUP($K58,'Bed parameters'!$A$9:$I$12,9,FALSE))*$F58*(VLOOKUP($Q58,'Workforce distribution'!$C$8:$AD$30,AH$7,FALSE)),IF($Q58="n/a",(IF($P58=AH$6,$X58*$F58,0)),$X58*$F58*(VLOOKUP($Q58,'Workforce distribution'!$C$8:$AD$30,AH$7,FALSE)))),0)</f>
        <v>0</v>
      </c>
      <c r="AI58" s="30">
        <f>_xlfn.IFNA(IF($O58="days",$Y58*(VLOOKUP($K58,'Bed parameters'!$A$9:$I$12,9,FALSE))*$F58*(VLOOKUP($Q58,'Workforce distribution'!$C$8:$AD$30,AI$7,FALSE)),IF($Q58="n/a",(IF($P58=AI$6,$X58*$F58,0)),$X58*$F58*(VLOOKUP($Q58,'Workforce distribution'!$C$8:$AD$30,AI$7,FALSE)))),0)</f>
        <v>0</v>
      </c>
      <c r="AJ58" s="30">
        <f>_xlfn.IFNA(IF($O58="days",$Y58*(VLOOKUP($K58,'Bed parameters'!$A$9:$I$12,9,FALSE))*$F58*(VLOOKUP($Q58,'Workforce distribution'!$C$8:$AD$30,AJ$7,FALSE)),IF($Q58="n/a",(IF($P58=AJ$6,$X58*$F58,0)),$X58*$F58*(VLOOKUP($Q58,'Workforce distribution'!$C$8:$AD$30,AJ$7,FALSE)))),0)</f>
        <v>0</v>
      </c>
      <c r="AK58" s="30">
        <f>_xlfn.IFNA(IF($O58="days",$Y58*(VLOOKUP($K58,'Bed parameters'!$A$9:$I$12,9,FALSE))*$F58*(VLOOKUP($Q58,'Workforce distribution'!$C$8:$AD$30,AK$7,FALSE)),IF($Q58="n/a",(IF($P58=AK$6,$X58*$F58,0)),$X58*$F58*(VLOOKUP($Q58,'Workforce distribution'!$C$8:$AD$30,AK$7,FALSE)))),0)</f>
        <v>0</v>
      </c>
      <c r="AL58" s="30">
        <f>_xlfn.IFNA(IF($O58="days",$Y58*(VLOOKUP($K58,'Bed parameters'!$A$9:$I$12,9,FALSE))*$F58*(VLOOKUP($Q58,'Workforce distribution'!$C$8:$AD$30,AL$7,FALSE)),IF($Q58="n/a",(IF($P58=AL$6,$X58*$F58,0)),$X58*$F58*(VLOOKUP($Q58,'Workforce distribution'!$C$8:$AD$30,AL$7,FALSE)))),0)</f>
        <v>0</v>
      </c>
      <c r="AM58" s="30">
        <f>_xlfn.IFNA(IF($O58="days",$Y58*(VLOOKUP($K58,'Bed parameters'!$A$9:$I$12,9,FALSE))*$F58*(VLOOKUP($Q58,'Workforce distribution'!$C$8:$AD$30,AM$7,FALSE)),IF($Q58="n/a",(IF($P58=AM$6,$X58*$F58,0)),$X58*$F58*(VLOOKUP($Q58,'Workforce distribution'!$C$8:$AD$30,AM$7,FALSE)))),0)</f>
        <v>0</v>
      </c>
      <c r="AN58" s="30">
        <f>_xlfn.IFNA(IF($O58="days",$Y58*(VLOOKUP($K58,'Bed parameters'!$A$9:$I$12,9,FALSE))*$F58*(VLOOKUP($Q58,'Workforce distribution'!$C$8:$AD$30,AN$7,FALSE)),IF($Q58="n/a",(IF($P58=AN$6,$X58*$F58,0)),$X58*$F58*(VLOOKUP($Q58,'Workforce distribution'!$C$8:$AD$30,AN$7,FALSE)))),0)</f>
        <v>0</v>
      </c>
      <c r="AO58" s="30">
        <f>_xlfn.IFNA(IF($O58="days",$Y58*(VLOOKUP($K58,'Bed parameters'!$A$9:$I$12,9,FALSE))*$F58*(VLOOKUP($Q58,'Workforce distribution'!$C$8:$AD$30,AO$7,FALSE)),IF($Q58="n/a",(IF($P58=AO$6,$X58*$F58,0)),$X58*$F58*(VLOOKUP($Q58,'Workforce distribution'!$C$8:$AD$30,AO$7,FALSE)))),0)</f>
        <v>0</v>
      </c>
      <c r="AP58" s="30">
        <f>_xlfn.IFNA(IF($O58="days",$Y58*(VLOOKUP($K58,'Bed parameters'!$A$9:$I$12,9,FALSE))*$F58*(VLOOKUP($Q58,'Workforce distribution'!$C$8:$AD$30,AP$7,FALSE)),IF($Q58="n/a",(IF($P58=AP$6,$X58*$F58,0)),$X58*$F58*(VLOOKUP($Q58,'Workforce distribution'!$C$8:$AD$30,AP$7,FALSE)))),0)</f>
        <v>0</v>
      </c>
      <c r="AQ58" s="30">
        <f>_xlfn.IFNA(IF($O58="days",$Y58*(VLOOKUP($K58,'Bed parameters'!$A$9:$I$12,9,FALSE))*$F58*(VLOOKUP($Q58,'Workforce distribution'!$C$8:$AD$30,AQ$7,FALSE)),IF($Q58="n/a",(IF($P58=AQ$6,$X58*$F58,0)),$X58*$F58*(VLOOKUP($Q58,'Workforce distribution'!$C$8:$AD$30,AQ$7,FALSE)))),0)</f>
        <v>0</v>
      </c>
      <c r="AR58" s="30">
        <f>_xlfn.IFNA(IF($O58="days",$Y58*(VLOOKUP($K58,'Bed parameters'!$A$9:$I$12,9,FALSE))*$F58*(VLOOKUP($Q58,'Workforce distribution'!$C$8:$AD$30,AR$7,FALSE)),IF($Q58="n/a",(IF($P58=AR$6,$X58*$F58,0)),$X58*$F58*(VLOOKUP($Q58,'Workforce distribution'!$C$8:$AD$30,AR$7,FALSE)))),0)</f>
        <v>0</v>
      </c>
      <c r="AS58" s="30">
        <f>_xlfn.IFNA(IF($O58="days",$Y58*(VLOOKUP($K58,'Bed parameters'!$A$9:$I$12,9,FALSE))*$F58*(VLOOKUP($Q58,'Workforce distribution'!$C$8:$AD$30,AS$7,FALSE)),IF($Q58="n/a",(IF($P58=AS$6,$X58*$F58,0)),$X58*$F58*(VLOOKUP($Q58,'Workforce distribution'!$C$8:$AD$30,AS$7,FALSE)))),0)</f>
        <v>0</v>
      </c>
      <c r="AT58" s="30">
        <f>_xlfn.IFNA(IF($O58="days",$Y58*(VLOOKUP($K58,'Bed parameters'!$A$9:$I$12,9,FALSE))*$F58*(VLOOKUP($Q58,'Workforce distribution'!$C$8:$AD$30,AT$7,FALSE)),IF($Q58="n/a",(IF($P58=AT$6,$X58*$F58,0)),$X58*$F58*(VLOOKUP($Q58,'Workforce distribution'!$C$8:$AD$30,AT$7,FALSE)))),0)</f>
        <v>0</v>
      </c>
      <c r="AU58" s="30">
        <f>_xlfn.IFNA(IF($O58="days",$Y58*(VLOOKUP($K58,'Bed parameters'!$A$9:$I$12,9,FALSE))*$F58*(VLOOKUP($Q58,'Workforce distribution'!$C$8:$AD$30,AU$7,FALSE)),IF($Q58="n/a",(IF($P58=AU$6,$X58*$F58,0)),$X58*$F58*(VLOOKUP($Q58,'Workforce distribution'!$C$8:$AD$30,AU$7,FALSE)))),0)</f>
        <v>0</v>
      </c>
      <c r="AV58" s="30">
        <f>_xlfn.IFNA(IF($O58="days",$Y58*(VLOOKUP($K58,'Bed parameters'!$A$9:$I$12,9,FALSE))*$F58*(VLOOKUP($Q58,'Workforce distribution'!$C$8:$AD$30,AV$7,FALSE)),IF($Q58="n/a",(IF($P58=AV$6,$X58*$F58,0)),$X58*$F58*(VLOOKUP($Q58,'Workforce distribution'!$C$8:$AD$30,AV$7,FALSE)))),0)</f>
        <v>0</v>
      </c>
      <c r="AW58" s="30">
        <f>_xlfn.IFNA(IF($O58="days",$Y58*(VLOOKUP($K58,'Bed parameters'!$A$9:$I$12,9,FALSE))*$F58*(VLOOKUP($Q58,'Workforce distribution'!$C$8:$AD$30,AW$7,FALSE)),IF($Q58="n/a",(IF($P58=AW$6,$X58*$F58,0)),$X58*$F58*(VLOOKUP($Q58,'Workforce distribution'!$C$8:$AD$30,AW$7,FALSE)))),0)</f>
        <v>0</v>
      </c>
      <c r="AX58" s="30">
        <f>_xlfn.IFNA(IF($O58="days",$Y58*(VLOOKUP($K58,'Bed parameters'!$A$9:$I$12,9,FALSE))*$F58*(VLOOKUP($Q58,'Workforce distribution'!$C$8:$AD$30,AX$7,FALSE)),IF($Q58="n/a",(IF($P58=AX$6,$X58*$F58,0)),$X58*$F58*(VLOOKUP($Q58,'Workforce distribution'!$C$8:$AD$30,AX$7,FALSE)))),0)</f>
        <v>0</v>
      </c>
      <c r="AY58" s="30">
        <f>_xlfn.IFNA(IF($O58="days",$Y58*(VLOOKUP($K58,'Bed parameters'!$A$9:$I$12,9,FALSE))*$F58*(VLOOKUP($Q58,'Workforce distribution'!$C$8:$AD$30,AY$7,FALSE)),IF($Q58="n/a",(IF($P58=AY$6,$X58*$F58,0)),$X58*$F58*(VLOOKUP($Q58,'Workforce distribution'!$C$8:$AD$30,AY$7,FALSE)))),0)</f>
        <v>0</v>
      </c>
      <c r="AZ58" s="30">
        <f>_xlfn.IFNA(IF($O58="days",$Y58*(VLOOKUP($K58,'Bed parameters'!$A$9:$I$12,9,FALSE))*$F58*(VLOOKUP($Q58,'Workforce distribution'!$C$8:$AD$30,AZ$7,FALSE)),IF($Q58="n/a",(IF($P58=AZ$6,$X58*$F58,0)),$X58*$F58*(VLOOKUP($Q58,'Workforce distribution'!$C$8:$AD$30,AZ$7,FALSE)))),0)</f>
        <v>0</v>
      </c>
      <c r="BA58" s="30">
        <f>_xlfn.IFNA(IF($O58="days",$Y58*(VLOOKUP($K58,'Bed parameters'!$A$9:$I$12,9,FALSE))*$F58*(VLOOKUP($Q58,'Workforce distribution'!$C$8:$AD$30,BA$7,FALSE)),IF($Q58="n/a",(IF($P58=BA$6,$X58*$F58,0)),$X58*$F58*(VLOOKUP($Q58,'Workforce distribution'!$C$8:$AD$30,BA$7,FALSE)))),0)</f>
        <v>0</v>
      </c>
      <c r="BB58" s="30">
        <f>_xlfn.IFNA(IF($O58="days",$Y58*(VLOOKUP($K58,'Bed parameters'!$A$9:$I$12,9,FALSE))*$F58*(VLOOKUP($Q58,'Workforce distribution'!$C$8:$AD$30,BB$7,FALSE)),IF($Q58="n/a",(IF($P58=BB$6,$X58*$F58,0)),$X58*$F58*(VLOOKUP($Q58,'Workforce distribution'!$C$8:$AD$30,BB$7,FALSE)))),0)</f>
        <v>0</v>
      </c>
      <c r="BC58" s="149">
        <f t="shared" si="9"/>
        <v>0</v>
      </c>
      <c r="BD58" s="288">
        <f>IF($Q58="n/a",(IF('Workforce hours'!D$30=0,0,(AB58/'Workforce hours'!D$30))),(IF(VLOOKUP($Q58,'Workforce hours'!$C$8:$AD$30,BD$7,FALSE)=0,0,(AB58/(VLOOKUP($Q58,'Workforce hours'!$C$8:$AD$30,BD$7,FALSE))))))</f>
        <v>0</v>
      </c>
      <c r="BE58" s="288">
        <f>IF($Q58="n/a",(IF('Workforce hours'!E$30=0,0,(AC58/'Workforce hours'!E$30))),(IF(VLOOKUP($Q58,'Workforce hours'!$C$8:$AD$30,BE$7,FALSE)=0,0,(AC58/(VLOOKUP($Q58,'Workforce hours'!$C$8:$AD$30,BE$7,FALSE))))))</f>
        <v>0</v>
      </c>
      <c r="BF58" s="288">
        <f>IF($Q58="n/a",(IF('Workforce hours'!F$30=0,0,(AD58/'Workforce hours'!F$30))),(IF(VLOOKUP($Q58,'Workforce hours'!$C$8:$AD$30,BF$7,FALSE)=0,0,(AD58/(VLOOKUP($Q58,'Workforce hours'!$C$8:$AD$30,BF$7,FALSE))))))</f>
        <v>0</v>
      </c>
      <c r="BG58" s="288">
        <f>IF($Q58="n/a",(IF('Workforce hours'!G$30=0,0,(AE58/'Workforce hours'!G$30))),(IF(VLOOKUP($Q58,'Workforce hours'!$C$8:$AD$30,BG$7,FALSE)=0,0,(AE58/(VLOOKUP($Q58,'Workforce hours'!$C$8:$AD$30,BG$7,FALSE))))))</f>
        <v>0</v>
      </c>
      <c r="BH58" s="288">
        <f>IF($Q58="n/a",(IF('Workforce hours'!H$30=0,0,(AF58/'Workforce hours'!H$30))),(IF(VLOOKUP($Q58,'Workforce hours'!$C$8:$AD$30,BH$7,FALSE)=0,0,(AF58/(VLOOKUP($Q58,'Workforce hours'!$C$8:$AD$30,BH$7,FALSE))))))</f>
        <v>0</v>
      </c>
      <c r="BI58" s="288">
        <f>IF($Q58="n/a",(IF('Workforce hours'!I$30=0,0,(AG58/'Workforce hours'!I$30))),(IF(VLOOKUP($Q58,'Workforce hours'!$C$8:$AD$30,BI$7,FALSE)=0,0,(AG58/(VLOOKUP($Q58,'Workforce hours'!$C$8:$AD$30,BI$7,FALSE))))))</f>
        <v>0</v>
      </c>
      <c r="BJ58" s="288">
        <f>IF($Q58="n/a",(IF('Workforce hours'!J$30=0,0,(AH58/'Workforce hours'!J$30))),(IF(VLOOKUP($Q58,'Workforce hours'!$C$8:$AD$30,BJ$7,FALSE)=0,0,(AH58/(VLOOKUP($Q58,'Workforce hours'!$C$8:$AD$30,BJ$7,FALSE))))))</f>
        <v>0</v>
      </c>
      <c r="BK58" s="288">
        <f>IF($Q58="n/a",(IF('Workforce hours'!K$30=0,0,(AI58/'Workforce hours'!K$30))),(IF(VLOOKUP($Q58,'Workforce hours'!$C$8:$AD$30,BK$7,FALSE)=0,0,(AI58/(VLOOKUP($Q58,'Workforce hours'!$C$8:$AD$30,BK$7,FALSE))))))</f>
        <v>0</v>
      </c>
      <c r="BL58" s="288">
        <f>IF($Q58="n/a",(IF('Workforce hours'!L$30=0,0,(AJ58/'Workforce hours'!L$30))),(IF(VLOOKUP($Q58,'Workforce hours'!$C$8:$AD$30,BL$7,FALSE)=0,0,(AJ58/(VLOOKUP($Q58,'Workforce hours'!$C$8:$AD$30,BL$7,FALSE))))))</f>
        <v>0</v>
      </c>
      <c r="BM58" s="288">
        <f>IF($Q58="n/a",(IF('Workforce hours'!M$30=0,0,(AK58/'Workforce hours'!M$30))),(IF(VLOOKUP($Q58,'Workforce hours'!$C$8:$AD$30,BM$7,FALSE)=0,0,(AK58/(VLOOKUP($Q58,'Workforce hours'!$C$8:$AD$30,BM$7,FALSE))))))</f>
        <v>0</v>
      </c>
      <c r="BN58" s="288">
        <f>IF($Q58="n/a",(IF('Workforce hours'!N$30=0,0,(AL58/'Workforce hours'!N$30))),(IF(VLOOKUP($Q58,'Workforce hours'!$C$8:$AD$30,BN$7,FALSE)=0,0,(AL58/(VLOOKUP($Q58,'Workforce hours'!$C$8:$AD$30,BN$7,FALSE))))))</f>
        <v>0</v>
      </c>
      <c r="BO58" s="288">
        <f>IF($Q58="n/a",(IF('Workforce hours'!O$30=0,0,(AM58/'Workforce hours'!O$30))),(IF(VLOOKUP($Q58,'Workforce hours'!$C$8:$AD$30,BO$7,FALSE)=0,0,(AM58/(VLOOKUP($Q58,'Workforce hours'!$C$8:$AD$30,BO$7,FALSE))))))</f>
        <v>0</v>
      </c>
      <c r="BP58" s="288">
        <f>IF($Q58="n/a",(IF('Workforce hours'!P$30=0,0,(AN58/'Workforce hours'!P$30))),(IF(VLOOKUP($Q58,'Workforce hours'!$C$8:$AD$30,BP$7,FALSE)=0,0,(AN58/(VLOOKUP($Q58,'Workforce hours'!$C$8:$AD$30,BP$7,FALSE))))))</f>
        <v>0</v>
      </c>
      <c r="BQ58" s="288">
        <f>IF($Q58="n/a",(IF('Workforce hours'!Q$30=0,0,(AO58/'Workforce hours'!Q$30))),(IF(VLOOKUP($Q58,'Workforce hours'!$C$8:$AD$30,BQ$7,FALSE)=0,0,(AO58/(VLOOKUP($Q58,'Workforce hours'!$C$8:$AD$30,BQ$7,FALSE))))))</f>
        <v>0</v>
      </c>
      <c r="BR58" s="288">
        <f>IF($Q58="n/a",(IF('Workforce hours'!R$30=0,0,(AP58/'Workforce hours'!R$30))),(IF(VLOOKUP($Q58,'Workforce hours'!$C$8:$AD$30,BR$7,FALSE)=0,0,(AP58/(VLOOKUP($Q58,'Workforce hours'!$C$8:$AD$30,BR$7,FALSE))))))</f>
        <v>0</v>
      </c>
      <c r="BS58" s="288">
        <f>IF($Q58="n/a",(IF('Workforce hours'!S$30=0,0,(AQ58/'Workforce hours'!S$30))),(IF(VLOOKUP($Q58,'Workforce hours'!$C$8:$AD$30,BS$7,FALSE)=0,0,(AQ58/(VLOOKUP($Q58,'Workforce hours'!$C$8:$AD$30,BS$7,FALSE))))))</f>
        <v>0</v>
      </c>
      <c r="BT58" s="288">
        <f>IF($Q58="n/a",(IF('Workforce hours'!T$30=0,0,(AR58/'Workforce hours'!T$30))),(IF(VLOOKUP($Q58,'Workforce hours'!$C$8:$AD$30,BT$7,FALSE)=0,0,(AR58/(VLOOKUP($Q58,'Workforce hours'!$C$8:$AD$30,BT$7,FALSE))))))</f>
        <v>0</v>
      </c>
      <c r="BU58" s="288">
        <f>IF($Q58="n/a",(IF('Workforce hours'!U$30=0,0,(AS58/'Workforce hours'!U$30))),(IF(VLOOKUP($Q58,'Workforce hours'!$C$8:$AD$30,BU$7,FALSE)=0,0,(AS58/(VLOOKUP($Q58,'Workforce hours'!$C$8:$AD$30,BU$7,FALSE))))))</f>
        <v>0</v>
      </c>
      <c r="BV58" s="288">
        <f>IF($Q58="n/a",(IF('Workforce hours'!V$30=0,0,(AT58/'Workforce hours'!V$30))),(IF(VLOOKUP($Q58,'Workforce hours'!$C$8:$AD$30,BV$7,FALSE)=0,0,(AT58/(VLOOKUP($Q58,'Workforce hours'!$C$8:$AD$30,BV$7,FALSE))))))</f>
        <v>0</v>
      </c>
      <c r="BW58" s="288">
        <f>IF($Q58="n/a",(IF('Workforce hours'!W$30=0,0,(AU58/'Workforce hours'!W$30))),(IF(VLOOKUP($Q58,'Workforce hours'!$C$8:$AD$30,BW$7,FALSE)=0,0,(AU58/(VLOOKUP($Q58,'Workforce hours'!$C$8:$AD$30,BW$7,FALSE))))))</f>
        <v>0</v>
      </c>
      <c r="BX58" s="288">
        <f>IF($Q58="n/a",(IF('Workforce hours'!X$30=0,0,(AV58/'Workforce hours'!X$30))),(IF(VLOOKUP($Q58,'Workforce hours'!$C$8:$AD$30,BX$7,FALSE)=0,0,(AV58/(VLOOKUP($Q58,'Workforce hours'!$C$8:$AD$30,BX$7,FALSE))))))</f>
        <v>0</v>
      </c>
      <c r="BY58" s="288">
        <f>IF($Q58="n/a",(IF('Workforce hours'!Y$30=0,0,(AW58/'Workforce hours'!Y$30))),(IF(VLOOKUP($Q58,'Workforce hours'!$C$8:$AD$30,BY$7,FALSE)=0,0,(AW58/(VLOOKUP($Q58,'Workforce hours'!$C$8:$AD$30,BY$7,FALSE))))))</f>
        <v>0</v>
      </c>
      <c r="BZ58" s="288">
        <f>IF($Q58="n/a",(IF('Workforce hours'!Z$30=0,0,(AX58/'Workforce hours'!Z$30))),(IF(VLOOKUP($Q58,'Workforce hours'!$C$8:$AD$30,BZ$7,FALSE)=0,0,(AX58/(VLOOKUP($Q58,'Workforce hours'!$C$8:$AD$30,BZ$7,FALSE))))))</f>
        <v>0</v>
      </c>
      <c r="CA58" s="288">
        <f>IF($Q58="n/a",(IF('Workforce hours'!AA$30=0,0,(AY58/'Workforce hours'!AA$30))),(IF(VLOOKUP($Q58,'Workforce hours'!$C$8:$AD$30,CA$7,FALSE)=0,0,(AY58/(VLOOKUP($Q58,'Workforce hours'!$C$8:$AD$30,CA$7,FALSE))))))</f>
        <v>0</v>
      </c>
      <c r="CB58" s="288">
        <f>IF($Q58="n/a",(IF('Workforce hours'!AB$30=0,0,(AZ58/'Workforce hours'!AB$30))),(IF(VLOOKUP($Q58,'Workforce hours'!$C$8:$AD$30,CB$7,FALSE)=0,0,(AZ58/(VLOOKUP($Q58,'Workforce hours'!$C$8:$AD$30,CB$7,FALSE))))))</f>
        <v>0</v>
      </c>
      <c r="CC58" s="288">
        <f>IF($Q58="n/a",(IF('Workforce hours'!AC$30=0,0,(BA58/'Workforce hours'!AC$30))),(IF(VLOOKUP($Q58,'Workforce hours'!$C$8:$AD$30,CC$7,FALSE)=0,0,(BA58/(VLOOKUP($Q58,'Workforce hours'!$C$8:$AD$30,CC$7,FALSE))))))</f>
        <v>0</v>
      </c>
      <c r="CD58" s="288">
        <f>IF($Q58="n/a",(IF('Workforce hours'!AD$30=0,0,(BB58/'Workforce hours'!AD$30))),(IF(VLOOKUP($Q58,'Workforce hours'!$C$8:$AD$30,CD$7,FALSE)=0,0,(BB58/(VLOOKUP($Q58,'Workforce hours'!$C$8:$AD$30,CD$7,FALSE))))))</f>
        <v>0</v>
      </c>
      <c r="CE58" s="289">
        <f t="shared" si="10"/>
        <v>0</v>
      </c>
      <c r="CF58" s="290">
        <f>BD58*'Workforce costs'!B$9*(1+'Workforce costs'!B$10)*(1+'Workforce costs'!B$11)</f>
        <v>0</v>
      </c>
      <c r="CG58" s="290">
        <f>BE58*'Workforce costs'!C$9*(1+'Workforce costs'!C$10)*(1+'Workforce costs'!C$11)</f>
        <v>0</v>
      </c>
      <c r="CH58" s="290">
        <f>BF58*'Workforce costs'!D$9*(1+'Workforce costs'!D$10)*(1+'Workforce costs'!D$11)</f>
        <v>0</v>
      </c>
      <c r="CI58" s="290">
        <f>BG58*'Workforce costs'!E$9*(1+'Workforce costs'!E$10)*(1+'Workforce costs'!E$11)</f>
        <v>0</v>
      </c>
      <c r="CJ58" s="290">
        <f>BH58*'Workforce costs'!F$9*(1+'Workforce costs'!F$10)*(1+'Workforce costs'!F$11)</f>
        <v>0</v>
      </c>
      <c r="CK58" s="290">
        <f>BI58*'Workforce costs'!G$9*(1+'Workforce costs'!G$10)*(1+'Workforce costs'!G$11)</f>
        <v>0</v>
      </c>
      <c r="CL58" s="290">
        <f>BJ58*'Workforce costs'!H$9*(1+'Workforce costs'!H$10)*(1+'Workforce costs'!H$11)</f>
        <v>0</v>
      </c>
      <c r="CM58" s="290">
        <f>BK58*'Workforce costs'!I$9*(1+'Workforce costs'!I$10)*(1+'Workforce costs'!I$11)</f>
        <v>0</v>
      </c>
      <c r="CN58" s="290">
        <f>BL58*'Workforce costs'!J$9*(1+'Workforce costs'!J$10)*(1+'Workforce costs'!J$11)</f>
        <v>0</v>
      </c>
      <c r="CO58" s="290">
        <f>BM58*'Workforce costs'!K$9*(1+'Workforce costs'!K$10)*(1+'Workforce costs'!K$11)</f>
        <v>0</v>
      </c>
      <c r="CP58" s="290">
        <f>BN58*'Workforce costs'!L$9*(1+'Workforce costs'!L$10)*(1+'Workforce costs'!L$11)</f>
        <v>0</v>
      </c>
      <c r="CQ58" s="290">
        <f>BO58*'Workforce costs'!M$9*(1+'Workforce costs'!M$10)*(1+'Workforce costs'!M$11)</f>
        <v>0</v>
      </c>
      <c r="CR58" s="290">
        <f>BP58*'Workforce costs'!N$9*(1+'Workforce costs'!N$10)*(1+'Workforce costs'!N$11)</f>
        <v>0</v>
      </c>
      <c r="CS58" s="290">
        <f>BQ58*'Workforce costs'!O$9*(1+'Workforce costs'!O$10)*(1+'Workforce costs'!O$11)</f>
        <v>0</v>
      </c>
      <c r="CT58" s="290">
        <f>BR58*'Workforce costs'!P$9*(1+'Workforce costs'!P$10)*(1+'Workforce costs'!P$11)</f>
        <v>0</v>
      </c>
      <c r="CU58" s="290">
        <f>BS58*'Workforce costs'!Q$9*(1+'Workforce costs'!Q$10)*(1+'Workforce costs'!Q$11)</f>
        <v>0</v>
      </c>
      <c r="CV58" s="290">
        <f>BT58*'Workforce costs'!R$9*(1+'Workforce costs'!R$10)*(1+'Workforce costs'!R$11)</f>
        <v>0</v>
      </c>
      <c r="CW58" s="290">
        <f>BU58*'Workforce costs'!S$9*(1+'Workforce costs'!S$10)*(1+'Workforce costs'!S$11)</f>
        <v>0</v>
      </c>
      <c r="CX58" s="290">
        <f>BV58*'Workforce costs'!T$9*(1+'Workforce costs'!T$10)*(1+'Workforce costs'!T$11)</f>
        <v>0</v>
      </c>
      <c r="CY58" s="290">
        <f>BW58*'Workforce costs'!U$9*(1+'Workforce costs'!U$10)*(1+'Workforce costs'!U$11)</f>
        <v>0</v>
      </c>
      <c r="CZ58" s="290">
        <f>BX58*'Workforce costs'!V$9*(1+'Workforce costs'!V$10)*(1+'Workforce costs'!V$11)</f>
        <v>0</v>
      </c>
      <c r="DA58" s="290">
        <f>BY58*'Workforce costs'!W$9*(1+'Workforce costs'!W$10)*(1+'Workforce costs'!W$11)</f>
        <v>0</v>
      </c>
      <c r="DB58" s="290">
        <f>BZ58*'Workforce costs'!X$9*(1+'Workforce costs'!X$10)*(1+'Workforce costs'!X$11)</f>
        <v>0</v>
      </c>
      <c r="DC58" s="290">
        <f>CA58*'Workforce costs'!Y$9*(1+'Workforce costs'!Y$10)*(1+'Workforce costs'!Y$11)</f>
        <v>0</v>
      </c>
      <c r="DD58" s="290">
        <f>CB58*'Workforce costs'!Z$9*(1+'Workforce costs'!Z$10)*(1+'Workforce costs'!Z$11)</f>
        <v>0</v>
      </c>
      <c r="DE58" s="290">
        <f>CC58*'Workforce costs'!AA$9*(1+'Workforce costs'!AA$10)*(1+'Workforce costs'!AA$11)</f>
        <v>0</v>
      </c>
      <c r="DF58" s="290">
        <f>CD58*'Workforce costs'!AB$9*(1+'Workforce costs'!AB$10)*(1+'Workforce costs'!AB$11)</f>
        <v>0</v>
      </c>
    </row>
    <row r="59" spans="1:110" x14ac:dyDescent="0.3">
      <c r="A59" s="2" t="str">
        <f>Outputs!$A$4</f>
        <v>Australia</v>
      </c>
      <c r="B59" s="2" t="str">
        <f t="shared" si="3"/>
        <v>Australia 65+</v>
      </c>
      <c r="C59" s="30">
        <f>VLOOKUP($B59,Populations!$D$15:$H$1920,3,FALSE)</f>
        <v>4559374</v>
      </c>
      <c r="D59" s="255">
        <f>IF(OR($H59="General pop",$H59="Schools",$H59="Workplace",$H59="Skills Training",$H59="Digital Supports"),1,VLOOKUP($B59,Populations!$D$15:$H$1920,5,FALSE))</f>
        <v>1</v>
      </c>
      <c r="E59" s="88">
        <f>VLOOKUP(I59,Epidemiology!$C$10:$H$47,6,FALSE)</f>
        <v>20000</v>
      </c>
      <c r="F59" s="102">
        <f>'Care profiles'!R60</f>
        <v>1</v>
      </c>
      <c r="G59" s="15" t="str">
        <f>'Care profiles'!A60</f>
        <v>65+</v>
      </c>
      <c r="H59" s="15" t="str">
        <f>'Care profiles'!B60</f>
        <v>Selective</v>
      </c>
      <c r="I59" s="15" t="str">
        <f>'Care profiles'!C60</f>
        <v>Selective_65+yrs</v>
      </c>
      <c r="J59" s="15" t="str">
        <f>'Care profiles'!D60</f>
        <v>Care profile</v>
      </c>
      <c r="K59" s="15" t="str">
        <f>'Care profiles'!E60</f>
        <v>Service navigation</v>
      </c>
      <c r="L59" s="104">
        <f>'Care profiles'!F60</f>
        <v>0.1</v>
      </c>
      <c r="M59" s="15">
        <f>'Care profiles'!G60</f>
        <v>1</v>
      </c>
      <c r="N59" s="15">
        <f>'Care profiles'!H60</f>
        <v>30</v>
      </c>
      <c r="O59" s="15" t="str">
        <f>'Care profiles'!I60</f>
        <v>min</v>
      </c>
      <c r="P59" s="15" t="str">
        <f>'Care profiles'!J60</f>
        <v>Peer Worker</v>
      </c>
      <c r="Q59" s="15" t="str">
        <f>'Care profiles'!K60</f>
        <v>n/a</v>
      </c>
      <c r="R59" s="15" t="str">
        <f>'Care profiles'!M60</f>
        <v>Y</v>
      </c>
      <c r="S59" s="15" t="str">
        <f>'Care profiles'!O60</f>
        <v>Y</v>
      </c>
      <c r="T59" s="15" t="str">
        <f>'Care profiles'!Q60</f>
        <v>N</v>
      </c>
      <c r="U59" s="30">
        <f t="shared" si="4"/>
        <v>911874.8</v>
      </c>
      <c r="V59" s="30">
        <f t="shared" si="5"/>
        <v>91187.48000000001</v>
      </c>
      <c r="W59" s="30">
        <f>IF(M59="n/a",0,IF(O59="days",V59*M59*(1+(VLOOKUP(K59,'Bed parameters'!$A$9:$G$12,7,FALSE))),V59*M59))</f>
        <v>91187.48000000001</v>
      </c>
      <c r="X59" s="30">
        <f t="shared" si="6"/>
        <v>45593.740000000005</v>
      </c>
      <c r="Y59" s="30">
        <f t="shared" si="7"/>
        <v>0</v>
      </c>
      <c r="Z59" s="113">
        <f>_xlfn.IFNA(Y59/((VLOOKUP(K59,'Bed parameters'!$A$9:$G$12,3,FALSE))*(VLOOKUP(K59,'Bed parameters'!$A$9:$G$12,5,FALSE))),0)</f>
        <v>0</v>
      </c>
      <c r="AA59" s="30">
        <f t="shared" si="8"/>
        <v>45593.740000000005</v>
      </c>
      <c r="AB59" s="30">
        <f>_xlfn.IFNA(IF($O59="days",$Y59*(VLOOKUP($K59,'Bed parameters'!$A$9:$I$12,9,FALSE))*$F59*(VLOOKUP($Q59,'Workforce distribution'!$C$8:$AD$30,AB$7,FALSE)),IF($Q59="n/a",(IF($P59=AB$6,$X59*$F59,0)),$X59*$F59*(VLOOKUP($Q59,'Workforce distribution'!$C$8:$AD$30,AB$7,FALSE)))),0)</f>
        <v>0</v>
      </c>
      <c r="AC59" s="30">
        <f>_xlfn.IFNA(IF($O59="days",$Y59*(VLOOKUP($K59,'Bed parameters'!$A$9:$I$12,9,FALSE))*$F59*(VLOOKUP($Q59,'Workforce distribution'!$C$8:$AD$30,AC$7,FALSE)),IF($Q59="n/a",(IF($P59=AC$6,$X59*$F59,0)),$X59*$F59*(VLOOKUP($Q59,'Workforce distribution'!$C$8:$AD$30,AC$7,FALSE)))),0)</f>
        <v>0</v>
      </c>
      <c r="AD59" s="30">
        <f>_xlfn.IFNA(IF($O59="days",$Y59*(VLOOKUP($K59,'Bed parameters'!$A$9:$I$12,9,FALSE))*$F59*(VLOOKUP($Q59,'Workforce distribution'!$C$8:$AD$30,AD$7,FALSE)),IF($Q59="n/a",(IF($P59=AD$6,$X59*$F59,0)),$X59*$F59*(VLOOKUP($Q59,'Workforce distribution'!$C$8:$AD$30,AD$7,FALSE)))),0)</f>
        <v>0</v>
      </c>
      <c r="AE59" s="30">
        <f>_xlfn.IFNA(IF($O59="days",$Y59*(VLOOKUP($K59,'Bed parameters'!$A$9:$I$12,9,FALSE))*$F59*(VLOOKUP($Q59,'Workforce distribution'!$C$8:$AD$30,AE$7,FALSE)),IF($Q59="n/a",(IF($P59=AE$6,$X59*$F59,0)),$X59*$F59*(VLOOKUP($Q59,'Workforce distribution'!$C$8:$AD$30,AE$7,FALSE)))),0)</f>
        <v>45593.740000000005</v>
      </c>
      <c r="AF59" s="30">
        <f>_xlfn.IFNA(IF($O59="days",$Y59*(VLOOKUP($K59,'Bed parameters'!$A$9:$I$12,9,FALSE))*$F59*(VLOOKUP($Q59,'Workforce distribution'!$C$8:$AD$30,AF$7,FALSE)),IF($Q59="n/a",(IF($P59=AF$6,$X59*$F59,0)),$X59*$F59*(VLOOKUP($Q59,'Workforce distribution'!$C$8:$AD$30,AF$7,FALSE)))),0)</f>
        <v>0</v>
      </c>
      <c r="AG59" s="30">
        <f>_xlfn.IFNA(IF($O59="days",$Y59*(VLOOKUP($K59,'Bed parameters'!$A$9:$I$12,9,FALSE))*$F59*(VLOOKUP($Q59,'Workforce distribution'!$C$8:$AD$30,AG$7,FALSE)),IF($Q59="n/a",(IF($P59=AG$6,$X59*$F59,0)),$X59*$F59*(VLOOKUP($Q59,'Workforce distribution'!$C$8:$AD$30,AG$7,FALSE)))),0)</f>
        <v>0</v>
      </c>
      <c r="AH59" s="30">
        <f>_xlfn.IFNA(IF($O59="days",$Y59*(VLOOKUP($K59,'Bed parameters'!$A$9:$I$12,9,FALSE))*$F59*(VLOOKUP($Q59,'Workforce distribution'!$C$8:$AD$30,AH$7,FALSE)),IF($Q59="n/a",(IF($P59=AH$6,$X59*$F59,0)),$X59*$F59*(VLOOKUP($Q59,'Workforce distribution'!$C$8:$AD$30,AH$7,FALSE)))),0)</f>
        <v>0</v>
      </c>
      <c r="AI59" s="30">
        <f>_xlfn.IFNA(IF($O59="days",$Y59*(VLOOKUP($K59,'Bed parameters'!$A$9:$I$12,9,FALSE))*$F59*(VLOOKUP($Q59,'Workforce distribution'!$C$8:$AD$30,AI$7,FALSE)),IF($Q59="n/a",(IF($P59=AI$6,$X59*$F59,0)),$X59*$F59*(VLOOKUP($Q59,'Workforce distribution'!$C$8:$AD$30,AI$7,FALSE)))),0)</f>
        <v>0</v>
      </c>
      <c r="AJ59" s="30">
        <f>_xlfn.IFNA(IF($O59="days",$Y59*(VLOOKUP($K59,'Bed parameters'!$A$9:$I$12,9,FALSE))*$F59*(VLOOKUP($Q59,'Workforce distribution'!$C$8:$AD$30,AJ$7,FALSE)),IF($Q59="n/a",(IF($P59=AJ$6,$X59*$F59,0)),$X59*$F59*(VLOOKUP($Q59,'Workforce distribution'!$C$8:$AD$30,AJ$7,FALSE)))),0)</f>
        <v>0</v>
      </c>
      <c r="AK59" s="30">
        <f>_xlfn.IFNA(IF($O59="days",$Y59*(VLOOKUP($K59,'Bed parameters'!$A$9:$I$12,9,FALSE))*$F59*(VLOOKUP($Q59,'Workforce distribution'!$C$8:$AD$30,AK$7,FALSE)),IF($Q59="n/a",(IF($P59=AK$6,$X59*$F59,0)),$X59*$F59*(VLOOKUP($Q59,'Workforce distribution'!$C$8:$AD$30,AK$7,FALSE)))),0)</f>
        <v>0</v>
      </c>
      <c r="AL59" s="30">
        <f>_xlfn.IFNA(IF($O59="days",$Y59*(VLOOKUP($K59,'Bed parameters'!$A$9:$I$12,9,FALSE))*$F59*(VLOOKUP($Q59,'Workforce distribution'!$C$8:$AD$30,AL$7,FALSE)),IF($Q59="n/a",(IF($P59=AL$6,$X59*$F59,0)),$X59*$F59*(VLOOKUP($Q59,'Workforce distribution'!$C$8:$AD$30,AL$7,FALSE)))),0)</f>
        <v>0</v>
      </c>
      <c r="AM59" s="30">
        <f>_xlfn.IFNA(IF($O59="days",$Y59*(VLOOKUP($K59,'Bed parameters'!$A$9:$I$12,9,FALSE))*$F59*(VLOOKUP($Q59,'Workforce distribution'!$C$8:$AD$30,AM$7,FALSE)),IF($Q59="n/a",(IF($P59=AM$6,$X59*$F59,0)),$X59*$F59*(VLOOKUP($Q59,'Workforce distribution'!$C$8:$AD$30,AM$7,FALSE)))),0)</f>
        <v>0</v>
      </c>
      <c r="AN59" s="30">
        <f>_xlfn.IFNA(IF($O59="days",$Y59*(VLOOKUP($K59,'Bed parameters'!$A$9:$I$12,9,FALSE))*$F59*(VLOOKUP($Q59,'Workforce distribution'!$C$8:$AD$30,AN$7,FALSE)),IF($Q59="n/a",(IF($P59=AN$6,$X59*$F59,0)),$X59*$F59*(VLOOKUP($Q59,'Workforce distribution'!$C$8:$AD$30,AN$7,FALSE)))),0)</f>
        <v>0</v>
      </c>
      <c r="AO59" s="30">
        <f>_xlfn.IFNA(IF($O59="days",$Y59*(VLOOKUP($K59,'Bed parameters'!$A$9:$I$12,9,FALSE))*$F59*(VLOOKUP($Q59,'Workforce distribution'!$C$8:$AD$30,AO$7,FALSE)),IF($Q59="n/a",(IF($P59=AO$6,$X59*$F59,0)),$X59*$F59*(VLOOKUP($Q59,'Workforce distribution'!$C$8:$AD$30,AO$7,FALSE)))),0)</f>
        <v>0</v>
      </c>
      <c r="AP59" s="30">
        <f>_xlfn.IFNA(IF($O59="days",$Y59*(VLOOKUP($K59,'Bed parameters'!$A$9:$I$12,9,FALSE))*$F59*(VLOOKUP($Q59,'Workforce distribution'!$C$8:$AD$30,AP$7,FALSE)),IF($Q59="n/a",(IF($P59=AP$6,$X59*$F59,0)),$X59*$F59*(VLOOKUP($Q59,'Workforce distribution'!$C$8:$AD$30,AP$7,FALSE)))),0)</f>
        <v>0</v>
      </c>
      <c r="AQ59" s="30">
        <f>_xlfn.IFNA(IF($O59="days",$Y59*(VLOOKUP($K59,'Bed parameters'!$A$9:$I$12,9,FALSE))*$F59*(VLOOKUP($Q59,'Workforce distribution'!$C$8:$AD$30,AQ$7,FALSE)),IF($Q59="n/a",(IF($P59=AQ$6,$X59*$F59,0)),$X59*$F59*(VLOOKUP($Q59,'Workforce distribution'!$C$8:$AD$30,AQ$7,FALSE)))),0)</f>
        <v>0</v>
      </c>
      <c r="AR59" s="30">
        <f>_xlfn.IFNA(IF($O59="days",$Y59*(VLOOKUP($K59,'Bed parameters'!$A$9:$I$12,9,FALSE))*$F59*(VLOOKUP($Q59,'Workforce distribution'!$C$8:$AD$30,AR$7,FALSE)),IF($Q59="n/a",(IF($P59=AR$6,$X59*$F59,0)),$X59*$F59*(VLOOKUP($Q59,'Workforce distribution'!$C$8:$AD$30,AR$7,FALSE)))),0)</f>
        <v>0</v>
      </c>
      <c r="AS59" s="30">
        <f>_xlfn.IFNA(IF($O59="days",$Y59*(VLOOKUP($K59,'Bed parameters'!$A$9:$I$12,9,FALSE))*$F59*(VLOOKUP($Q59,'Workforce distribution'!$C$8:$AD$30,AS$7,FALSE)),IF($Q59="n/a",(IF($P59=AS$6,$X59*$F59,0)),$X59*$F59*(VLOOKUP($Q59,'Workforce distribution'!$C$8:$AD$30,AS$7,FALSE)))),0)</f>
        <v>0</v>
      </c>
      <c r="AT59" s="30">
        <f>_xlfn.IFNA(IF($O59="days",$Y59*(VLOOKUP($K59,'Bed parameters'!$A$9:$I$12,9,FALSE))*$F59*(VLOOKUP($Q59,'Workforce distribution'!$C$8:$AD$30,AT$7,FALSE)),IF($Q59="n/a",(IF($P59=AT$6,$X59*$F59,0)),$X59*$F59*(VLOOKUP($Q59,'Workforce distribution'!$C$8:$AD$30,AT$7,FALSE)))),0)</f>
        <v>0</v>
      </c>
      <c r="AU59" s="30">
        <f>_xlfn.IFNA(IF($O59="days",$Y59*(VLOOKUP($K59,'Bed parameters'!$A$9:$I$12,9,FALSE))*$F59*(VLOOKUP($Q59,'Workforce distribution'!$C$8:$AD$30,AU$7,FALSE)),IF($Q59="n/a",(IF($P59=AU$6,$X59*$F59,0)),$X59*$F59*(VLOOKUP($Q59,'Workforce distribution'!$C$8:$AD$30,AU$7,FALSE)))),0)</f>
        <v>0</v>
      </c>
      <c r="AV59" s="30">
        <f>_xlfn.IFNA(IF($O59="days",$Y59*(VLOOKUP($K59,'Bed parameters'!$A$9:$I$12,9,FALSE))*$F59*(VLOOKUP($Q59,'Workforce distribution'!$C$8:$AD$30,AV$7,FALSE)),IF($Q59="n/a",(IF($P59=AV$6,$X59*$F59,0)),$X59*$F59*(VLOOKUP($Q59,'Workforce distribution'!$C$8:$AD$30,AV$7,FALSE)))),0)</f>
        <v>0</v>
      </c>
      <c r="AW59" s="30">
        <f>_xlfn.IFNA(IF($O59="days",$Y59*(VLOOKUP($K59,'Bed parameters'!$A$9:$I$12,9,FALSE))*$F59*(VLOOKUP($Q59,'Workforce distribution'!$C$8:$AD$30,AW$7,FALSE)),IF($Q59="n/a",(IF($P59=AW$6,$X59*$F59,0)),$X59*$F59*(VLOOKUP($Q59,'Workforce distribution'!$C$8:$AD$30,AW$7,FALSE)))),0)</f>
        <v>0</v>
      </c>
      <c r="AX59" s="30">
        <f>_xlfn.IFNA(IF($O59="days",$Y59*(VLOOKUP($K59,'Bed parameters'!$A$9:$I$12,9,FALSE))*$F59*(VLOOKUP($Q59,'Workforce distribution'!$C$8:$AD$30,AX$7,FALSE)),IF($Q59="n/a",(IF($P59=AX$6,$X59*$F59,0)),$X59*$F59*(VLOOKUP($Q59,'Workforce distribution'!$C$8:$AD$30,AX$7,FALSE)))),0)</f>
        <v>0</v>
      </c>
      <c r="AY59" s="30">
        <f>_xlfn.IFNA(IF($O59="days",$Y59*(VLOOKUP($K59,'Bed parameters'!$A$9:$I$12,9,FALSE))*$F59*(VLOOKUP($Q59,'Workforce distribution'!$C$8:$AD$30,AY$7,FALSE)),IF($Q59="n/a",(IF($P59=AY$6,$X59*$F59,0)),$X59*$F59*(VLOOKUP($Q59,'Workforce distribution'!$C$8:$AD$30,AY$7,FALSE)))),0)</f>
        <v>0</v>
      </c>
      <c r="AZ59" s="30">
        <f>_xlfn.IFNA(IF($O59="days",$Y59*(VLOOKUP($K59,'Bed parameters'!$A$9:$I$12,9,FALSE))*$F59*(VLOOKUP($Q59,'Workforce distribution'!$C$8:$AD$30,AZ$7,FALSE)),IF($Q59="n/a",(IF($P59=AZ$6,$X59*$F59,0)),$X59*$F59*(VLOOKUP($Q59,'Workforce distribution'!$C$8:$AD$30,AZ$7,FALSE)))),0)</f>
        <v>0</v>
      </c>
      <c r="BA59" s="30">
        <f>_xlfn.IFNA(IF($O59="days",$Y59*(VLOOKUP($K59,'Bed parameters'!$A$9:$I$12,9,FALSE))*$F59*(VLOOKUP($Q59,'Workforce distribution'!$C$8:$AD$30,BA$7,FALSE)),IF($Q59="n/a",(IF($P59=BA$6,$X59*$F59,0)),$X59*$F59*(VLOOKUP($Q59,'Workforce distribution'!$C$8:$AD$30,BA$7,FALSE)))),0)</f>
        <v>0</v>
      </c>
      <c r="BB59" s="30">
        <f>_xlfn.IFNA(IF($O59="days",$Y59*(VLOOKUP($K59,'Bed parameters'!$A$9:$I$12,9,FALSE))*$F59*(VLOOKUP($Q59,'Workforce distribution'!$C$8:$AD$30,BB$7,FALSE)),IF($Q59="n/a",(IF($P59=BB$6,$X59*$F59,0)),$X59*$F59*(VLOOKUP($Q59,'Workforce distribution'!$C$8:$AD$30,BB$7,FALSE)))),0)</f>
        <v>0</v>
      </c>
      <c r="BC59" s="149">
        <f t="shared" si="9"/>
        <v>39.672106784130797</v>
      </c>
      <c r="BD59" s="288">
        <f>IF($Q59="n/a",(IF('Workforce hours'!D$30=0,0,(AB59/'Workforce hours'!D$30))),(IF(VLOOKUP($Q59,'Workforce hours'!$C$8:$AD$30,BD$7,FALSE)=0,0,(AB59/(VLOOKUP($Q59,'Workforce hours'!$C$8:$AD$30,BD$7,FALSE))))))</f>
        <v>0</v>
      </c>
      <c r="BE59" s="288">
        <f>IF($Q59="n/a",(IF('Workforce hours'!E$30=0,0,(AC59/'Workforce hours'!E$30))),(IF(VLOOKUP($Q59,'Workforce hours'!$C$8:$AD$30,BE$7,FALSE)=0,0,(AC59/(VLOOKUP($Q59,'Workforce hours'!$C$8:$AD$30,BE$7,FALSE))))))</f>
        <v>0</v>
      </c>
      <c r="BF59" s="288">
        <f>IF($Q59="n/a",(IF('Workforce hours'!F$30=0,0,(AD59/'Workforce hours'!F$30))),(IF(VLOOKUP($Q59,'Workforce hours'!$C$8:$AD$30,BF$7,FALSE)=0,0,(AD59/(VLOOKUP($Q59,'Workforce hours'!$C$8:$AD$30,BF$7,FALSE))))))</f>
        <v>0</v>
      </c>
      <c r="BG59" s="288">
        <f>IF($Q59="n/a",(IF('Workforce hours'!G$30=0,0,(AE59/'Workforce hours'!G$30))),(IF(VLOOKUP($Q59,'Workforce hours'!$C$8:$AD$30,BG$7,FALSE)=0,0,(AE59/(VLOOKUP($Q59,'Workforce hours'!$C$8:$AD$30,BG$7,FALSE))))))</f>
        <v>39.672106784130797</v>
      </c>
      <c r="BH59" s="288">
        <f>IF($Q59="n/a",(IF('Workforce hours'!H$30=0,0,(AF59/'Workforce hours'!H$30))),(IF(VLOOKUP($Q59,'Workforce hours'!$C$8:$AD$30,BH$7,FALSE)=0,0,(AF59/(VLOOKUP($Q59,'Workforce hours'!$C$8:$AD$30,BH$7,FALSE))))))</f>
        <v>0</v>
      </c>
      <c r="BI59" s="288">
        <f>IF($Q59="n/a",(IF('Workforce hours'!I$30=0,0,(AG59/'Workforce hours'!I$30))),(IF(VLOOKUP($Q59,'Workforce hours'!$C$8:$AD$30,BI$7,FALSE)=0,0,(AG59/(VLOOKUP($Q59,'Workforce hours'!$C$8:$AD$30,BI$7,FALSE))))))</f>
        <v>0</v>
      </c>
      <c r="BJ59" s="288">
        <f>IF($Q59="n/a",(IF('Workforce hours'!J$30=0,0,(AH59/'Workforce hours'!J$30))),(IF(VLOOKUP($Q59,'Workforce hours'!$C$8:$AD$30,BJ$7,FALSE)=0,0,(AH59/(VLOOKUP($Q59,'Workforce hours'!$C$8:$AD$30,BJ$7,FALSE))))))</f>
        <v>0</v>
      </c>
      <c r="BK59" s="288">
        <f>IF($Q59="n/a",(IF('Workforce hours'!K$30=0,0,(AI59/'Workforce hours'!K$30))),(IF(VLOOKUP($Q59,'Workforce hours'!$C$8:$AD$30,BK$7,FALSE)=0,0,(AI59/(VLOOKUP($Q59,'Workforce hours'!$C$8:$AD$30,BK$7,FALSE))))))</f>
        <v>0</v>
      </c>
      <c r="BL59" s="288">
        <f>IF($Q59="n/a",(IF('Workforce hours'!L$30=0,0,(AJ59/'Workforce hours'!L$30))),(IF(VLOOKUP($Q59,'Workforce hours'!$C$8:$AD$30,BL$7,FALSE)=0,0,(AJ59/(VLOOKUP($Q59,'Workforce hours'!$C$8:$AD$30,BL$7,FALSE))))))</f>
        <v>0</v>
      </c>
      <c r="BM59" s="288">
        <f>IF($Q59="n/a",(IF('Workforce hours'!M$30=0,0,(AK59/'Workforce hours'!M$30))),(IF(VLOOKUP($Q59,'Workforce hours'!$C$8:$AD$30,BM$7,FALSE)=0,0,(AK59/(VLOOKUP($Q59,'Workforce hours'!$C$8:$AD$30,BM$7,FALSE))))))</f>
        <v>0</v>
      </c>
      <c r="BN59" s="288">
        <f>IF($Q59="n/a",(IF('Workforce hours'!N$30=0,0,(AL59/'Workforce hours'!N$30))),(IF(VLOOKUP($Q59,'Workforce hours'!$C$8:$AD$30,BN$7,FALSE)=0,0,(AL59/(VLOOKUP($Q59,'Workforce hours'!$C$8:$AD$30,BN$7,FALSE))))))</f>
        <v>0</v>
      </c>
      <c r="BO59" s="288">
        <f>IF($Q59="n/a",(IF('Workforce hours'!O$30=0,0,(AM59/'Workforce hours'!O$30))),(IF(VLOOKUP($Q59,'Workforce hours'!$C$8:$AD$30,BO$7,FALSE)=0,0,(AM59/(VLOOKUP($Q59,'Workforce hours'!$C$8:$AD$30,BO$7,FALSE))))))</f>
        <v>0</v>
      </c>
      <c r="BP59" s="288">
        <f>IF($Q59="n/a",(IF('Workforce hours'!P$30=0,0,(AN59/'Workforce hours'!P$30))),(IF(VLOOKUP($Q59,'Workforce hours'!$C$8:$AD$30,BP$7,FALSE)=0,0,(AN59/(VLOOKUP($Q59,'Workforce hours'!$C$8:$AD$30,BP$7,FALSE))))))</f>
        <v>0</v>
      </c>
      <c r="BQ59" s="288">
        <f>IF($Q59="n/a",(IF('Workforce hours'!Q$30=0,0,(AO59/'Workforce hours'!Q$30))),(IF(VLOOKUP($Q59,'Workforce hours'!$C$8:$AD$30,BQ$7,FALSE)=0,0,(AO59/(VLOOKUP($Q59,'Workforce hours'!$C$8:$AD$30,BQ$7,FALSE))))))</f>
        <v>0</v>
      </c>
      <c r="BR59" s="288">
        <f>IF($Q59="n/a",(IF('Workforce hours'!R$30=0,0,(AP59/'Workforce hours'!R$30))),(IF(VLOOKUP($Q59,'Workforce hours'!$C$8:$AD$30,BR$7,FALSE)=0,0,(AP59/(VLOOKUP($Q59,'Workforce hours'!$C$8:$AD$30,BR$7,FALSE))))))</f>
        <v>0</v>
      </c>
      <c r="BS59" s="288">
        <f>IF($Q59="n/a",(IF('Workforce hours'!S$30=0,0,(AQ59/'Workforce hours'!S$30))),(IF(VLOOKUP($Q59,'Workforce hours'!$C$8:$AD$30,BS$7,FALSE)=0,0,(AQ59/(VLOOKUP($Q59,'Workforce hours'!$C$8:$AD$30,BS$7,FALSE))))))</f>
        <v>0</v>
      </c>
      <c r="BT59" s="288">
        <f>IF($Q59="n/a",(IF('Workforce hours'!T$30=0,0,(AR59/'Workforce hours'!T$30))),(IF(VLOOKUP($Q59,'Workforce hours'!$C$8:$AD$30,BT$7,FALSE)=0,0,(AR59/(VLOOKUP($Q59,'Workforce hours'!$C$8:$AD$30,BT$7,FALSE))))))</f>
        <v>0</v>
      </c>
      <c r="BU59" s="288">
        <f>IF($Q59="n/a",(IF('Workforce hours'!U$30=0,0,(AS59/'Workforce hours'!U$30))),(IF(VLOOKUP($Q59,'Workforce hours'!$C$8:$AD$30,BU$7,FALSE)=0,0,(AS59/(VLOOKUP($Q59,'Workforce hours'!$C$8:$AD$30,BU$7,FALSE))))))</f>
        <v>0</v>
      </c>
      <c r="BV59" s="288">
        <f>IF($Q59="n/a",(IF('Workforce hours'!V$30=0,0,(AT59/'Workforce hours'!V$30))),(IF(VLOOKUP($Q59,'Workforce hours'!$C$8:$AD$30,BV$7,FALSE)=0,0,(AT59/(VLOOKUP($Q59,'Workforce hours'!$C$8:$AD$30,BV$7,FALSE))))))</f>
        <v>0</v>
      </c>
      <c r="BW59" s="288">
        <f>IF($Q59="n/a",(IF('Workforce hours'!W$30=0,0,(AU59/'Workforce hours'!W$30))),(IF(VLOOKUP($Q59,'Workforce hours'!$C$8:$AD$30,BW$7,FALSE)=0,0,(AU59/(VLOOKUP($Q59,'Workforce hours'!$C$8:$AD$30,BW$7,FALSE))))))</f>
        <v>0</v>
      </c>
      <c r="BX59" s="288">
        <f>IF($Q59="n/a",(IF('Workforce hours'!X$30=0,0,(AV59/'Workforce hours'!X$30))),(IF(VLOOKUP($Q59,'Workforce hours'!$C$8:$AD$30,BX$7,FALSE)=0,0,(AV59/(VLOOKUP($Q59,'Workforce hours'!$C$8:$AD$30,BX$7,FALSE))))))</f>
        <v>0</v>
      </c>
      <c r="BY59" s="288">
        <f>IF($Q59="n/a",(IF('Workforce hours'!Y$30=0,0,(AW59/'Workforce hours'!Y$30))),(IF(VLOOKUP($Q59,'Workforce hours'!$C$8:$AD$30,BY$7,FALSE)=0,0,(AW59/(VLOOKUP($Q59,'Workforce hours'!$C$8:$AD$30,BY$7,FALSE))))))</f>
        <v>0</v>
      </c>
      <c r="BZ59" s="288">
        <f>IF($Q59="n/a",(IF('Workforce hours'!Z$30=0,0,(AX59/'Workforce hours'!Z$30))),(IF(VLOOKUP($Q59,'Workforce hours'!$C$8:$AD$30,BZ$7,FALSE)=0,0,(AX59/(VLOOKUP($Q59,'Workforce hours'!$C$8:$AD$30,BZ$7,FALSE))))))</f>
        <v>0</v>
      </c>
      <c r="CA59" s="288">
        <f>IF($Q59="n/a",(IF('Workforce hours'!AA$30=0,0,(AY59/'Workforce hours'!AA$30))),(IF(VLOOKUP($Q59,'Workforce hours'!$C$8:$AD$30,CA$7,FALSE)=0,0,(AY59/(VLOOKUP($Q59,'Workforce hours'!$C$8:$AD$30,CA$7,FALSE))))))</f>
        <v>0</v>
      </c>
      <c r="CB59" s="288">
        <f>IF($Q59="n/a",(IF('Workforce hours'!AB$30=0,0,(AZ59/'Workforce hours'!AB$30))),(IF(VLOOKUP($Q59,'Workforce hours'!$C$8:$AD$30,CB$7,FALSE)=0,0,(AZ59/(VLOOKUP($Q59,'Workforce hours'!$C$8:$AD$30,CB$7,FALSE))))))</f>
        <v>0</v>
      </c>
      <c r="CC59" s="288">
        <f>IF($Q59="n/a",(IF('Workforce hours'!AC$30=0,0,(BA59/'Workforce hours'!AC$30))),(IF(VLOOKUP($Q59,'Workforce hours'!$C$8:$AD$30,CC$7,FALSE)=0,0,(BA59/(VLOOKUP($Q59,'Workforce hours'!$C$8:$AD$30,CC$7,FALSE))))))</f>
        <v>0</v>
      </c>
      <c r="CD59" s="288">
        <f>IF($Q59="n/a",(IF('Workforce hours'!AD$30=0,0,(BB59/'Workforce hours'!AD$30))),(IF(VLOOKUP($Q59,'Workforce hours'!$C$8:$AD$30,CD$7,FALSE)=0,0,(BB59/(VLOOKUP($Q59,'Workforce hours'!$C$8:$AD$30,CD$7,FALSE))))))</f>
        <v>0</v>
      </c>
      <c r="CE59" s="289">
        <f t="shared" si="10"/>
        <v>0</v>
      </c>
      <c r="CF59" s="290">
        <f>BD59*'Workforce costs'!B$9*(1+'Workforce costs'!B$10)*(1+'Workforce costs'!B$11)</f>
        <v>0</v>
      </c>
      <c r="CG59" s="290">
        <f>BE59*'Workforce costs'!C$9*(1+'Workforce costs'!C$10)*(1+'Workforce costs'!C$11)</f>
        <v>0</v>
      </c>
      <c r="CH59" s="290">
        <f>BF59*'Workforce costs'!D$9*(1+'Workforce costs'!D$10)*(1+'Workforce costs'!D$11)</f>
        <v>0</v>
      </c>
      <c r="CI59" s="290">
        <f>BG59*'Workforce costs'!E$9*(1+'Workforce costs'!E$10)*(1+'Workforce costs'!E$11)</f>
        <v>0</v>
      </c>
      <c r="CJ59" s="290">
        <f>BH59*'Workforce costs'!F$9*(1+'Workforce costs'!F$10)*(1+'Workforce costs'!F$11)</f>
        <v>0</v>
      </c>
      <c r="CK59" s="290">
        <f>BI59*'Workforce costs'!G$9*(1+'Workforce costs'!G$10)*(1+'Workforce costs'!G$11)</f>
        <v>0</v>
      </c>
      <c r="CL59" s="290">
        <f>BJ59*'Workforce costs'!H$9*(1+'Workforce costs'!H$10)*(1+'Workforce costs'!H$11)</f>
        <v>0</v>
      </c>
      <c r="CM59" s="290">
        <f>BK59*'Workforce costs'!I$9*(1+'Workforce costs'!I$10)*(1+'Workforce costs'!I$11)</f>
        <v>0</v>
      </c>
      <c r="CN59" s="290">
        <f>BL59*'Workforce costs'!J$9*(1+'Workforce costs'!J$10)*(1+'Workforce costs'!J$11)</f>
        <v>0</v>
      </c>
      <c r="CO59" s="290">
        <f>BM59*'Workforce costs'!K$9*(1+'Workforce costs'!K$10)*(1+'Workforce costs'!K$11)</f>
        <v>0</v>
      </c>
      <c r="CP59" s="290">
        <f>BN59*'Workforce costs'!L$9*(1+'Workforce costs'!L$10)*(1+'Workforce costs'!L$11)</f>
        <v>0</v>
      </c>
      <c r="CQ59" s="290">
        <f>BO59*'Workforce costs'!M$9*(1+'Workforce costs'!M$10)*(1+'Workforce costs'!M$11)</f>
        <v>0</v>
      </c>
      <c r="CR59" s="290">
        <f>BP59*'Workforce costs'!N$9*(1+'Workforce costs'!N$10)*(1+'Workforce costs'!N$11)</f>
        <v>0</v>
      </c>
      <c r="CS59" s="290">
        <f>BQ59*'Workforce costs'!O$9*(1+'Workforce costs'!O$10)*(1+'Workforce costs'!O$11)</f>
        <v>0</v>
      </c>
      <c r="CT59" s="290">
        <f>BR59*'Workforce costs'!P$9*(1+'Workforce costs'!P$10)*(1+'Workforce costs'!P$11)</f>
        <v>0</v>
      </c>
      <c r="CU59" s="290">
        <f>BS59*'Workforce costs'!Q$9*(1+'Workforce costs'!Q$10)*(1+'Workforce costs'!Q$11)</f>
        <v>0</v>
      </c>
      <c r="CV59" s="290">
        <f>BT59*'Workforce costs'!R$9*(1+'Workforce costs'!R$10)*(1+'Workforce costs'!R$11)</f>
        <v>0</v>
      </c>
      <c r="CW59" s="290">
        <f>BU59*'Workforce costs'!S$9*(1+'Workforce costs'!S$10)*(1+'Workforce costs'!S$11)</f>
        <v>0</v>
      </c>
      <c r="CX59" s="290">
        <f>BV59*'Workforce costs'!T$9*(1+'Workforce costs'!T$10)*(1+'Workforce costs'!T$11)</f>
        <v>0</v>
      </c>
      <c r="CY59" s="290">
        <f>BW59*'Workforce costs'!U$9*(1+'Workforce costs'!U$10)*(1+'Workforce costs'!U$11)</f>
        <v>0</v>
      </c>
      <c r="CZ59" s="290">
        <f>BX59*'Workforce costs'!V$9*(1+'Workforce costs'!V$10)*(1+'Workforce costs'!V$11)</f>
        <v>0</v>
      </c>
      <c r="DA59" s="290">
        <f>BY59*'Workforce costs'!W$9*(1+'Workforce costs'!W$10)*(1+'Workforce costs'!W$11)</f>
        <v>0</v>
      </c>
      <c r="DB59" s="290">
        <f>BZ59*'Workforce costs'!X$9*(1+'Workforce costs'!X$10)*(1+'Workforce costs'!X$11)</f>
        <v>0</v>
      </c>
      <c r="DC59" s="290">
        <f>CA59*'Workforce costs'!Y$9*(1+'Workforce costs'!Y$10)*(1+'Workforce costs'!Y$11)</f>
        <v>0</v>
      </c>
      <c r="DD59" s="290">
        <f>CB59*'Workforce costs'!Z$9*(1+'Workforce costs'!Z$10)*(1+'Workforce costs'!Z$11)</f>
        <v>0</v>
      </c>
      <c r="DE59" s="290">
        <f>CC59*'Workforce costs'!AA$9*(1+'Workforce costs'!AA$10)*(1+'Workforce costs'!AA$11)</f>
        <v>0</v>
      </c>
      <c r="DF59" s="290">
        <f>CD59*'Workforce costs'!AB$9*(1+'Workforce costs'!AB$10)*(1+'Workforce costs'!AB$11)</f>
        <v>0</v>
      </c>
    </row>
    <row r="60" spans="1:110" x14ac:dyDescent="0.3">
      <c r="A60" s="2" t="str">
        <f>Outputs!$A$4</f>
        <v>Australia</v>
      </c>
      <c r="B60" s="2" t="str">
        <f t="shared" si="3"/>
        <v>Australia 65+</v>
      </c>
      <c r="C60" s="30">
        <f>VLOOKUP($B60,Populations!$D$15:$H$1920,3,FALSE)</f>
        <v>4559374</v>
      </c>
      <c r="D60" s="255">
        <f>IF(OR($H60="General pop",$H60="Schools",$H60="Workplace",$H60="Skills Training",$H60="Digital Supports"),1,VLOOKUP($B60,Populations!$D$15:$H$1920,5,FALSE))</f>
        <v>1</v>
      </c>
      <c r="E60" s="88">
        <f>VLOOKUP(I60,Epidemiology!$C$10:$H$47,6,FALSE)</f>
        <v>20000</v>
      </c>
      <c r="F60" s="102">
        <f>'Care profiles'!R61</f>
        <v>1</v>
      </c>
      <c r="G60" s="15" t="str">
        <f>'Care profiles'!A61</f>
        <v>65+</v>
      </c>
      <c r="H60" s="15" t="str">
        <f>'Care profiles'!B61</f>
        <v>Selective</v>
      </c>
      <c r="I60" s="15" t="str">
        <f>'Care profiles'!C61</f>
        <v>Selective_65+yrs</v>
      </c>
      <c r="J60" s="15" t="str">
        <f>'Care profiles'!D61</f>
        <v>Care profile</v>
      </c>
      <c r="K60" s="15" t="str">
        <f>'Care profiles'!E61</f>
        <v>Individual Peer Support</v>
      </c>
      <c r="L60" s="104">
        <f>'Care profiles'!F61</f>
        <v>0.03</v>
      </c>
      <c r="M60" s="15">
        <f>'Care profiles'!G61</f>
        <v>3</v>
      </c>
      <c r="N60" s="15">
        <f>'Care profiles'!H61</f>
        <v>15</v>
      </c>
      <c r="O60" s="15" t="str">
        <f>'Care profiles'!I61</f>
        <v>min</v>
      </c>
      <c r="P60" s="15" t="str">
        <f>'Care profiles'!J61</f>
        <v>Peer Worker</v>
      </c>
      <c r="Q60" s="15" t="str">
        <f>'Care profiles'!K61</f>
        <v>n/a</v>
      </c>
      <c r="R60" s="15" t="str">
        <f>'Care profiles'!M61</f>
        <v>Y</v>
      </c>
      <c r="S60" s="15" t="str">
        <f>'Care profiles'!O61</f>
        <v>Y</v>
      </c>
      <c r="T60" s="15" t="str">
        <f>'Care profiles'!Q61</f>
        <v>N</v>
      </c>
      <c r="U60" s="30">
        <f t="shared" si="4"/>
        <v>911874.8</v>
      </c>
      <c r="V60" s="30">
        <f t="shared" si="5"/>
        <v>27356.243999999999</v>
      </c>
      <c r="W60" s="30">
        <f>IF(M60="n/a",0,IF(O60="days",V60*M60*(1+(VLOOKUP(K60,'Bed parameters'!$A$9:$G$12,7,FALSE))),V60*M60))</f>
        <v>82068.731999999989</v>
      </c>
      <c r="X60" s="30">
        <f t="shared" si="6"/>
        <v>20517.182999999997</v>
      </c>
      <c r="Y60" s="30">
        <f t="shared" si="7"/>
        <v>0</v>
      </c>
      <c r="Z60" s="113">
        <f>_xlfn.IFNA(Y60/((VLOOKUP(K60,'Bed parameters'!$A$9:$G$12,3,FALSE))*(VLOOKUP(K60,'Bed parameters'!$A$9:$G$12,5,FALSE))),0)</f>
        <v>0</v>
      </c>
      <c r="AA60" s="30">
        <f t="shared" si="8"/>
        <v>20517.182999999997</v>
      </c>
      <c r="AB60" s="30">
        <f>_xlfn.IFNA(IF($O60="days",$Y60*(VLOOKUP($K60,'Bed parameters'!$A$9:$I$12,9,FALSE))*$F60*(VLOOKUP($Q60,'Workforce distribution'!$C$8:$AD$30,AB$7,FALSE)),IF($Q60="n/a",(IF($P60=AB$6,$X60*$F60,0)),$X60*$F60*(VLOOKUP($Q60,'Workforce distribution'!$C$8:$AD$30,AB$7,FALSE)))),0)</f>
        <v>0</v>
      </c>
      <c r="AC60" s="30">
        <f>_xlfn.IFNA(IF($O60="days",$Y60*(VLOOKUP($K60,'Bed parameters'!$A$9:$I$12,9,FALSE))*$F60*(VLOOKUP($Q60,'Workforce distribution'!$C$8:$AD$30,AC$7,FALSE)),IF($Q60="n/a",(IF($P60=AC$6,$X60*$F60,0)),$X60*$F60*(VLOOKUP($Q60,'Workforce distribution'!$C$8:$AD$30,AC$7,FALSE)))),0)</f>
        <v>0</v>
      </c>
      <c r="AD60" s="30">
        <f>_xlfn.IFNA(IF($O60="days",$Y60*(VLOOKUP($K60,'Bed parameters'!$A$9:$I$12,9,FALSE))*$F60*(VLOOKUP($Q60,'Workforce distribution'!$C$8:$AD$30,AD$7,FALSE)),IF($Q60="n/a",(IF($P60=AD$6,$X60*$F60,0)),$X60*$F60*(VLOOKUP($Q60,'Workforce distribution'!$C$8:$AD$30,AD$7,FALSE)))),0)</f>
        <v>0</v>
      </c>
      <c r="AE60" s="30">
        <f>_xlfn.IFNA(IF($O60="days",$Y60*(VLOOKUP($K60,'Bed parameters'!$A$9:$I$12,9,FALSE))*$F60*(VLOOKUP($Q60,'Workforce distribution'!$C$8:$AD$30,AE$7,FALSE)),IF($Q60="n/a",(IF($P60=AE$6,$X60*$F60,0)),$X60*$F60*(VLOOKUP($Q60,'Workforce distribution'!$C$8:$AD$30,AE$7,FALSE)))),0)</f>
        <v>20517.182999999997</v>
      </c>
      <c r="AF60" s="30">
        <f>_xlfn.IFNA(IF($O60="days",$Y60*(VLOOKUP($K60,'Bed parameters'!$A$9:$I$12,9,FALSE))*$F60*(VLOOKUP($Q60,'Workforce distribution'!$C$8:$AD$30,AF$7,FALSE)),IF($Q60="n/a",(IF($P60=AF$6,$X60*$F60,0)),$X60*$F60*(VLOOKUP($Q60,'Workforce distribution'!$C$8:$AD$30,AF$7,FALSE)))),0)</f>
        <v>0</v>
      </c>
      <c r="AG60" s="30">
        <f>_xlfn.IFNA(IF($O60="days",$Y60*(VLOOKUP($K60,'Bed parameters'!$A$9:$I$12,9,FALSE))*$F60*(VLOOKUP($Q60,'Workforce distribution'!$C$8:$AD$30,AG$7,FALSE)),IF($Q60="n/a",(IF($P60=AG$6,$X60*$F60,0)),$X60*$F60*(VLOOKUP($Q60,'Workforce distribution'!$C$8:$AD$30,AG$7,FALSE)))),0)</f>
        <v>0</v>
      </c>
      <c r="AH60" s="30">
        <f>_xlfn.IFNA(IF($O60="days",$Y60*(VLOOKUP($K60,'Bed parameters'!$A$9:$I$12,9,FALSE))*$F60*(VLOOKUP($Q60,'Workforce distribution'!$C$8:$AD$30,AH$7,FALSE)),IF($Q60="n/a",(IF($P60=AH$6,$X60*$F60,0)),$X60*$F60*(VLOOKUP($Q60,'Workforce distribution'!$C$8:$AD$30,AH$7,FALSE)))),0)</f>
        <v>0</v>
      </c>
      <c r="AI60" s="30">
        <f>_xlfn.IFNA(IF($O60="days",$Y60*(VLOOKUP($K60,'Bed parameters'!$A$9:$I$12,9,FALSE))*$F60*(VLOOKUP($Q60,'Workforce distribution'!$C$8:$AD$30,AI$7,FALSE)),IF($Q60="n/a",(IF($P60=AI$6,$X60*$F60,0)),$X60*$F60*(VLOOKUP($Q60,'Workforce distribution'!$C$8:$AD$30,AI$7,FALSE)))),0)</f>
        <v>0</v>
      </c>
      <c r="AJ60" s="30">
        <f>_xlfn.IFNA(IF($O60="days",$Y60*(VLOOKUP($K60,'Bed parameters'!$A$9:$I$12,9,FALSE))*$F60*(VLOOKUP($Q60,'Workforce distribution'!$C$8:$AD$30,AJ$7,FALSE)),IF($Q60="n/a",(IF($P60=AJ$6,$X60*$F60,0)),$X60*$F60*(VLOOKUP($Q60,'Workforce distribution'!$C$8:$AD$30,AJ$7,FALSE)))),0)</f>
        <v>0</v>
      </c>
      <c r="AK60" s="30">
        <f>_xlfn.IFNA(IF($O60="days",$Y60*(VLOOKUP($K60,'Bed parameters'!$A$9:$I$12,9,FALSE))*$F60*(VLOOKUP($Q60,'Workforce distribution'!$C$8:$AD$30,AK$7,FALSE)),IF($Q60="n/a",(IF($P60=AK$6,$X60*$F60,0)),$X60*$F60*(VLOOKUP($Q60,'Workforce distribution'!$C$8:$AD$30,AK$7,FALSE)))),0)</f>
        <v>0</v>
      </c>
      <c r="AL60" s="30">
        <f>_xlfn.IFNA(IF($O60="days",$Y60*(VLOOKUP($K60,'Bed parameters'!$A$9:$I$12,9,FALSE))*$F60*(VLOOKUP($Q60,'Workforce distribution'!$C$8:$AD$30,AL$7,FALSE)),IF($Q60="n/a",(IF($P60=AL$6,$X60*$F60,0)),$X60*$F60*(VLOOKUP($Q60,'Workforce distribution'!$C$8:$AD$30,AL$7,FALSE)))),0)</f>
        <v>0</v>
      </c>
      <c r="AM60" s="30">
        <f>_xlfn.IFNA(IF($O60="days",$Y60*(VLOOKUP($K60,'Bed parameters'!$A$9:$I$12,9,FALSE))*$F60*(VLOOKUP($Q60,'Workforce distribution'!$C$8:$AD$30,AM$7,FALSE)),IF($Q60="n/a",(IF($P60=AM$6,$X60*$F60,0)),$X60*$F60*(VLOOKUP($Q60,'Workforce distribution'!$C$8:$AD$30,AM$7,FALSE)))),0)</f>
        <v>0</v>
      </c>
      <c r="AN60" s="30">
        <f>_xlfn.IFNA(IF($O60="days",$Y60*(VLOOKUP($K60,'Bed parameters'!$A$9:$I$12,9,FALSE))*$F60*(VLOOKUP($Q60,'Workforce distribution'!$C$8:$AD$30,AN$7,FALSE)),IF($Q60="n/a",(IF($P60=AN$6,$X60*$F60,0)),$X60*$F60*(VLOOKUP($Q60,'Workforce distribution'!$C$8:$AD$30,AN$7,FALSE)))),0)</f>
        <v>0</v>
      </c>
      <c r="AO60" s="30">
        <f>_xlfn.IFNA(IF($O60="days",$Y60*(VLOOKUP($K60,'Bed parameters'!$A$9:$I$12,9,FALSE))*$F60*(VLOOKUP($Q60,'Workforce distribution'!$C$8:$AD$30,AO$7,FALSE)),IF($Q60="n/a",(IF($P60=AO$6,$X60*$F60,0)),$X60*$F60*(VLOOKUP($Q60,'Workforce distribution'!$C$8:$AD$30,AO$7,FALSE)))),0)</f>
        <v>0</v>
      </c>
      <c r="AP60" s="30">
        <f>_xlfn.IFNA(IF($O60="days",$Y60*(VLOOKUP($K60,'Bed parameters'!$A$9:$I$12,9,FALSE))*$F60*(VLOOKUP($Q60,'Workforce distribution'!$C$8:$AD$30,AP$7,FALSE)),IF($Q60="n/a",(IF($P60=AP$6,$X60*$F60,0)),$X60*$F60*(VLOOKUP($Q60,'Workforce distribution'!$C$8:$AD$30,AP$7,FALSE)))),0)</f>
        <v>0</v>
      </c>
      <c r="AQ60" s="30">
        <f>_xlfn.IFNA(IF($O60="days",$Y60*(VLOOKUP($K60,'Bed parameters'!$A$9:$I$12,9,FALSE))*$F60*(VLOOKUP($Q60,'Workforce distribution'!$C$8:$AD$30,AQ$7,FALSE)),IF($Q60="n/a",(IF($P60=AQ$6,$X60*$F60,0)),$X60*$F60*(VLOOKUP($Q60,'Workforce distribution'!$C$8:$AD$30,AQ$7,FALSE)))),0)</f>
        <v>0</v>
      </c>
      <c r="AR60" s="30">
        <f>_xlfn.IFNA(IF($O60="days",$Y60*(VLOOKUP($K60,'Bed parameters'!$A$9:$I$12,9,FALSE))*$F60*(VLOOKUP($Q60,'Workforce distribution'!$C$8:$AD$30,AR$7,FALSE)),IF($Q60="n/a",(IF($P60=AR$6,$X60*$F60,0)),$X60*$F60*(VLOOKUP($Q60,'Workforce distribution'!$C$8:$AD$30,AR$7,FALSE)))),0)</f>
        <v>0</v>
      </c>
      <c r="AS60" s="30">
        <f>_xlfn.IFNA(IF($O60="days",$Y60*(VLOOKUP($K60,'Bed parameters'!$A$9:$I$12,9,FALSE))*$F60*(VLOOKUP($Q60,'Workforce distribution'!$C$8:$AD$30,AS$7,FALSE)),IF($Q60="n/a",(IF($P60=AS$6,$X60*$F60,0)),$X60*$F60*(VLOOKUP($Q60,'Workforce distribution'!$C$8:$AD$30,AS$7,FALSE)))),0)</f>
        <v>0</v>
      </c>
      <c r="AT60" s="30">
        <f>_xlfn.IFNA(IF($O60="days",$Y60*(VLOOKUP($K60,'Bed parameters'!$A$9:$I$12,9,FALSE))*$F60*(VLOOKUP($Q60,'Workforce distribution'!$C$8:$AD$30,AT$7,FALSE)),IF($Q60="n/a",(IF($P60=AT$6,$X60*$F60,0)),$X60*$F60*(VLOOKUP($Q60,'Workforce distribution'!$C$8:$AD$30,AT$7,FALSE)))),0)</f>
        <v>0</v>
      </c>
      <c r="AU60" s="30">
        <f>_xlfn.IFNA(IF($O60="days",$Y60*(VLOOKUP($K60,'Bed parameters'!$A$9:$I$12,9,FALSE))*$F60*(VLOOKUP($Q60,'Workforce distribution'!$C$8:$AD$30,AU$7,FALSE)),IF($Q60="n/a",(IF($P60=AU$6,$X60*$F60,0)),$X60*$F60*(VLOOKUP($Q60,'Workforce distribution'!$C$8:$AD$30,AU$7,FALSE)))),0)</f>
        <v>0</v>
      </c>
      <c r="AV60" s="30">
        <f>_xlfn.IFNA(IF($O60="days",$Y60*(VLOOKUP($K60,'Bed parameters'!$A$9:$I$12,9,FALSE))*$F60*(VLOOKUP($Q60,'Workforce distribution'!$C$8:$AD$30,AV$7,FALSE)),IF($Q60="n/a",(IF($P60=AV$6,$X60*$F60,0)),$X60*$F60*(VLOOKUP($Q60,'Workforce distribution'!$C$8:$AD$30,AV$7,FALSE)))),0)</f>
        <v>0</v>
      </c>
      <c r="AW60" s="30">
        <f>_xlfn.IFNA(IF($O60="days",$Y60*(VLOOKUP($K60,'Bed parameters'!$A$9:$I$12,9,FALSE))*$F60*(VLOOKUP($Q60,'Workforce distribution'!$C$8:$AD$30,AW$7,FALSE)),IF($Q60="n/a",(IF($P60=AW$6,$X60*$F60,0)),$X60*$F60*(VLOOKUP($Q60,'Workforce distribution'!$C$8:$AD$30,AW$7,FALSE)))),0)</f>
        <v>0</v>
      </c>
      <c r="AX60" s="30">
        <f>_xlfn.IFNA(IF($O60="days",$Y60*(VLOOKUP($K60,'Bed parameters'!$A$9:$I$12,9,FALSE))*$F60*(VLOOKUP($Q60,'Workforce distribution'!$C$8:$AD$30,AX$7,FALSE)),IF($Q60="n/a",(IF($P60=AX$6,$X60*$F60,0)),$X60*$F60*(VLOOKUP($Q60,'Workforce distribution'!$C$8:$AD$30,AX$7,FALSE)))),0)</f>
        <v>0</v>
      </c>
      <c r="AY60" s="30">
        <f>_xlfn.IFNA(IF($O60="days",$Y60*(VLOOKUP($K60,'Bed parameters'!$A$9:$I$12,9,FALSE))*$F60*(VLOOKUP($Q60,'Workforce distribution'!$C$8:$AD$30,AY$7,FALSE)),IF($Q60="n/a",(IF($P60=AY$6,$X60*$F60,0)),$X60*$F60*(VLOOKUP($Q60,'Workforce distribution'!$C$8:$AD$30,AY$7,FALSE)))),0)</f>
        <v>0</v>
      </c>
      <c r="AZ60" s="30">
        <f>_xlfn.IFNA(IF($O60="days",$Y60*(VLOOKUP($K60,'Bed parameters'!$A$9:$I$12,9,FALSE))*$F60*(VLOOKUP($Q60,'Workforce distribution'!$C$8:$AD$30,AZ$7,FALSE)),IF($Q60="n/a",(IF($P60=AZ$6,$X60*$F60,0)),$X60*$F60*(VLOOKUP($Q60,'Workforce distribution'!$C$8:$AD$30,AZ$7,FALSE)))),0)</f>
        <v>0</v>
      </c>
      <c r="BA60" s="30">
        <f>_xlfn.IFNA(IF($O60="days",$Y60*(VLOOKUP($K60,'Bed parameters'!$A$9:$I$12,9,FALSE))*$F60*(VLOOKUP($Q60,'Workforce distribution'!$C$8:$AD$30,BA$7,FALSE)),IF($Q60="n/a",(IF($P60=BA$6,$X60*$F60,0)),$X60*$F60*(VLOOKUP($Q60,'Workforce distribution'!$C$8:$AD$30,BA$7,FALSE)))),0)</f>
        <v>0</v>
      </c>
      <c r="BB60" s="30">
        <f>_xlfn.IFNA(IF($O60="days",$Y60*(VLOOKUP($K60,'Bed parameters'!$A$9:$I$12,9,FALSE))*$F60*(VLOOKUP($Q60,'Workforce distribution'!$C$8:$AD$30,BB$7,FALSE)),IF($Q60="n/a",(IF($P60=BB$6,$X60*$F60,0)),$X60*$F60*(VLOOKUP($Q60,'Workforce distribution'!$C$8:$AD$30,BB$7,FALSE)))),0)</f>
        <v>0</v>
      </c>
      <c r="BC60" s="149">
        <f t="shared" si="9"/>
        <v>17.852448052858854</v>
      </c>
      <c r="BD60" s="288">
        <f>IF($Q60="n/a",(IF('Workforce hours'!D$30=0,0,(AB60/'Workforce hours'!D$30))),(IF(VLOOKUP($Q60,'Workforce hours'!$C$8:$AD$30,BD$7,FALSE)=0,0,(AB60/(VLOOKUP($Q60,'Workforce hours'!$C$8:$AD$30,BD$7,FALSE))))))</f>
        <v>0</v>
      </c>
      <c r="BE60" s="288">
        <f>IF($Q60="n/a",(IF('Workforce hours'!E$30=0,0,(AC60/'Workforce hours'!E$30))),(IF(VLOOKUP($Q60,'Workforce hours'!$C$8:$AD$30,BE$7,FALSE)=0,0,(AC60/(VLOOKUP($Q60,'Workforce hours'!$C$8:$AD$30,BE$7,FALSE))))))</f>
        <v>0</v>
      </c>
      <c r="BF60" s="288">
        <f>IF($Q60="n/a",(IF('Workforce hours'!F$30=0,0,(AD60/'Workforce hours'!F$30))),(IF(VLOOKUP($Q60,'Workforce hours'!$C$8:$AD$30,BF$7,FALSE)=0,0,(AD60/(VLOOKUP($Q60,'Workforce hours'!$C$8:$AD$30,BF$7,FALSE))))))</f>
        <v>0</v>
      </c>
      <c r="BG60" s="288">
        <f>IF($Q60="n/a",(IF('Workforce hours'!G$30=0,0,(AE60/'Workforce hours'!G$30))),(IF(VLOOKUP($Q60,'Workforce hours'!$C$8:$AD$30,BG$7,FALSE)=0,0,(AE60/(VLOOKUP($Q60,'Workforce hours'!$C$8:$AD$30,BG$7,FALSE))))))</f>
        <v>17.852448052858854</v>
      </c>
      <c r="BH60" s="288">
        <f>IF($Q60="n/a",(IF('Workforce hours'!H$30=0,0,(AF60/'Workforce hours'!H$30))),(IF(VLOOKUP($Q60,'Workforce hours'!$C$8:$AD$30,BH$7,FALSE)=0,0,(AF60/(VLOOKUP($Q60,'Workforce hours'!$C$8:$AD$30,BH$7,FALSE))))))</f>
        <v>0</v>
      </c>
      <c r="BI60" s="288">
        <f>IF($Q60="n/a",(IF('Workforce hours'!I$30=0,0,(AG60/'Workforce hours'!I$30))),(IF(VLOOKUP($Q60,'Workforce hours'!$C$8:$AD$30,BI$7,FALSE)=0,0,(AG60/(VLOOKUP($Q60,'Workforce hours'!$C$8:$AD$30,BI$7,FALSE))))))</f>
        <v>0</v>
      </c>
      <c r="BJ60" s="288">
        <f>IF($Q60="n/a",(IF('Workforce hours'!J$30=0,0,(AH60/'Workforce hours'!J$30))),(IF(VLOOKUP($Q60,'Workforce hours'!$C$8:$AD$30,BJ$7,FALSE)=0,0,(AH60/(VLOOKUP($Q60,'Workforce hours'!$C$8:$AD$30,BJ$7,FALSE))))))</f>
        <v>0</v>
      </c>
      <c r="BK60" s="288">
        <f>IF($Q60="n/a",(IF('Workforce hours'!K$30=0,0,(AI60/'Workforce hours'!K$30))),(IF(VLOOKUP($Q60,'Workforce hours'!$C$8:$AD$30,BK$7,FALSE)=0,0,(AI60/(VLOOKUP($Q60,'Workforce hours'!$C$8:$AD$30,BK$7,FALSE))))))</f>
        <v>0</v>
      </c>
      <c r="BL60" s="288">
        <f>IF($Q60="n/a",(IF('Workforce hours'!L$30=0,0,(AJ60/'Workforce hours'!L$30))),(IF(VLOOKUP($Q60,'Workforce hours'!$C$8:$AD$30,BL$7,FALSE)=0,0,(AJ60/(VLOOKUP($Q60,'Workforce hours'!$C$8:$AD$30,BL$7,FALSE))))))</f>
        <v>0</v>
      </c>
      <c r="BM60" s="288">
        <f>IF($Q60="n/a",(IF('Workforce hours'!M$30=0,0,(AK60/'Workforce hours'!M$30))),(IF(VLOOKUP($Q60,'Workforce hours'!$C$8:$AD$30,BM$7,FALSE)=0,0,(AK60/(VLOOKUP($Q60,'Workforce hours'!$C$8:$AD$30,BM$7,FALSE))))))</f>
        <v>0</v>
      </c>
      <c r="BN60" s="288">
        <f>IF($Q60="n/a",(IF('Workforce hours'!N$30=0,0,(AL60/'Workforce hours'!N$30))),(IF(VLOOKUP($Q60,'Workforce hours'!$C$8:$AD$30,BN$7,FALSE)=0,0,(AL60/(VLOOKUP($Q60,'Workforce hours'!$C$8:$AD$30,BN$7,FALSE))))))</f>
        <v>0</v>
      </c>
      <c r="BO60" s="288">
        <f>IF($Q60="n/a",(IF('Workforce hours'!O$30=0,0,(AM60/'Workforce hours'!O$30))),(IF(VLOOKUP($Q60,'Workforce hours'!$C$8:$AD$30,BO$7,FALSE)=0,0,(AM60/(VLOOKUP($Q60,'Workforce hours'!$C$8:$AD$30,BO$7,FALSE))))))</f>
        <v>0</v>
      </c>
      <c r="BP60" s="288">
        <f>IF($Q60="n/a",(IF('Workforce hours'!P$30=0,0,(AN60/'Workforce hours'!P$30))),(IF(VLOOKUP($Q60,'Workforce hours'!$C$8:$AD$30,BP$7,FALSE)=0,0,(AN60/(VLOOKUP($Q60,'Workforce hours'!$C$8:$AD$30,BP$7,FALSE))))))</f>
        <v>0</v>
      </c>
      <c r="BQ60" s="288">
        <f>IF($Q60="n/a",(IF('Workforce hours'!Q$30=0,0,(AO60/'Workforce hours'!Q$30))),(IF(VLOOKUP($Q60,'Workforce hours'!$C$8:$AD$30,BQ$7,FALSE)=0,0,(AO60/(VLOOKUP($Q60,'Workforce hours'!$C$8:$AD$30,BQ$7,FALSE))))))</f>
        <v>0</v>
      </c>
      <c r="BR60" s="288">
        <f>IF($Q60="n/a",(IF('Workforce hours'!R$30=0,0,(AP60/'Workforce hours'!R$30))),(IF(VLOOKUP($Q60,'Workforce hours'!$C$8:$AD$30,BR$7,FALSE)=0,0,(AP60/(VLOOKUP($Q60,'Workforce hours'!$C$8:$AD$30,BR$7,FALSE))))))</f>
        <v>0</v>
      </c>
      <c r="BS60" s="288">
        <f>IF($Q60="n/a",(IF('Workforce hours'!S$30=0,0,(AQ60/'Workforce hours'!S$30))),(IF(VLOOKUP($Q60,'Workforce hours'!$C$8:$AD$30,BS$7,FALSE)=0,0,(AQ60/(VLOOKUP($Q60,'Workforce hours'!$C$8:$AD$30,BS$7,FALSE))))))</f>
        <v>0</v>
      </c>
      <c r="BT60" s="288">
        <f>IF($Q60="n/a",(IF('Workforce hours'!T$30=0,0,(AR60/'Workforce hours'!T$30))),(IF(VLOOKUP($Q60,'Workforce hours'!$C$8:$AD$30,BT$7,FALSE)=0,0,(AR60/(VLOOKUP($Q60,'Workforce hours'!$C$8:$AD$30,BT$7,FALSE))))))</f>
        <v>0</v>
      </c>
      <c r="BU60" s="288">
        <f>IF($Q60="n/a",(IF('Workforce hours'!U$30=0,0,(AS60/'Workforce hours'!U$30))),(IF(VLOOKUP($Q60,'Workforce hours'!$C$8:$AD$30,BU$7,FALSE)=0,0,(AS60/(VLOOKUP($Q60,'Workforce hours'!$C$8:$AD$30,BU$7,FALSE))))))</f>
        <v>0</v>
      </c>
      <c r="BV60" s="288">
        <f>IF($Q60="n/a",(IF('Workforce hours'!V$30=0,0,(AT60/'Workforce hours'!V$30))),(IF(VLOOKUP($Q60,'Workforce hours'!$C$8:$AD$30,BV$7,FALSE)=0,0,(AT60/(VLOOKUP($Q60,'Workforce hours'!$C$8:$AD$30,BV$7,FALSE))))))</f>
        <v>0</v>
      </c>
      <c r="BW60" s="288">
        <f>IF($Q60="n/a",(IF('Workforce hours'!W$30=0,0,(AU60/'Workforce hours'!W$30))),(IF(VLOOKUP($Q60,'Workforce hours'!$C$8:$AD$30,BW$7,FALSE)=0,0,(AU60/(VLOOKUP($Q60,'Workforce hours'!$C$8:$AD$30,BW$7,FALSE))))))</f>
        <v>0</v>
      </c>
      <c r="BX60" s="288">
        <f>IF($Q60="n/a",(IF('Workforce hours'!X$30=0,0,(AV60/'Workforce hours'!X$30))),(IF(VLOOKUP($Q60,'Workforce hours'!$C$8:$AD$30,BX$7,FALSE)=0,0,(AV60/(VLOOKUP($Q60,'Workforce hours'!$C$8:$AD$30,BX$7,FALSE))))))</f>
        <v>0</v>
      </c>
      <c r="BY60" s="288">
        <f>IF($Q60="n/a",(IF('Workforce hours'!Y$30=0,0,(AW60/'Workforce hours'!Y$30))),(IF(VLOOKUP($Q60,'Workforce hours'!$C$8:$AD$30,BY$7,FALSE)=0,0,(AW60/(VLOOKUP($Q60,'Workforce hours'!$C$8:$AD$30,BY$7,FALSE))))))</f>
        <v>0</v>
      </c>
      <c r="BZ60" s="288">
        <f>IF($Q60="n/a",(IF('Workforce hours'!Z$30=0,0,(AX60/'Workforce hours'!Z$30))),(IF(VLOOKUP($Q60,'Workforce hours'!$C$8:$AD$30,BZ$7,FALSE)=0,0,(AX60/(VLOOKUP($Q60,'Workforce hours'!$C$8:$AD$30,BZ$7,FALSE))))))</f>
        <v>0</v>
      </c>
      <c r="CA60" s="288">
        <f>IF($Q60="n/a",(IF('Workforce hours'!AA$30=0,0,(AY60/'Workforce hours'!AA$30))),(IF(VLOOKUP($Q60,'Workforce hours'!$C$8:$AD$30,CA$7,FALSE)=0,0,(AY60/(VLOOKUP($Q60,'Workforce hours'!$C$8:$AD$30,CA$7,FALSE))))))</f>
        <v>0</v>
      </c>
      <c r="CB60" s="288">
        <f>IF($Q60="n/a",(IF('Workforce hours'!AB$30=0,0,(AZ60/'Workforce hours'!AB$30))),(IF(VLOOKUP($Q60,'Workforce hours'!$C$8:$AD$30,CB$7,FALSE)=0,0,(AZ60/(VLOOKUP($Q60,'Workforce hours'!$C$8:$AD$30,CB$7,FALSE))))))</f>
        <v>0</v>
      </c>
      <c r="CC60" s="288">
        <f>IF($Q60="n/a",(IF('Workforce hours'!AC$30=0,0,(BA60/'Workforce hours'!AC$30))),(IF(VLOOKUP($Q60,'Workforce hours'!$C$8:$AD$30,CC$7,FALSE)=0,0,(BA60/(VLOOKUP($Q60,'Workforce hours'!$C$8:$AD$30,CC$7,FALSE))))))</f>
        <v>0</v>
      </c>
      <c r="CD60" s="288">
        <f>IF($Q60="n/a",(IF('Workforce hours'!AD$30=0,0,(BB60/'Workforce hours'!AD$30))),(IF(VLOOKUP($Q60,'Workforce hours'!$C$8:$AD$30,CD$7,FALSE)=0,0,(BB60/(VLOOKUP($Q60,'Workforce hours'!$C$8:$AD$30,CD$7,FALSE))))))</f>
        <v>0</v>
      </c>
      <c r="CE60" s="289">
        <f t="shared" si="10"/>
        <v>0</v>
      </c>
      <c r="CF60" s="290">
        <f>BD60*'Workforce costs'!B$9*(1+'Workforce costs'!B$10)*(1+'Workforce costs'!B$11)</f>
        <v>0</v>
      </c>
      <c r="CG60" s="290">
        <f>BE60*'Workforce costs'!C$9*(1+'Workforce costs'!C$10)*(1+'Workforce costs'!C$11)</f>
        <v>0</v>
      </c>
      <c r="CH60" s="290">
        <f>BF60*'Workforce costs'!D$9*(1+'Workforce costs'!D$10)*(1+'Workforce costs'!D$11)</f>
        <v>0</v>
      </c>
      <c r="CI60" s="290">
        <f>BG60*'Workforce costs'!E$9*(1+'Workforce costs'!E$10)*(1+'Workforce costs'!E$11)</f>
        <v>0</v>
      </c>
      <c r="CJ60" s="290">
        <f>BH60*'Workforce costs'!F$9*(1+'Workforce costs'!F$10)*(1+'Workforce costs'!F$11)</f>
        <v>0</v>
      </c>
      <c r="CK60" s="290">
        <f>BI60*'Workforce costs'!G$9*(1+'Workforce costs'!G$10)*(1+'Workforce costs'!G$11)</f>
        <v>0</v>
      </c>
      <c r="CL60" s="290">
        <f>BJ60*'Workforce costs'!H$9*(1+'Workforce costs'!H$10)*(1+'Workforce costs'!H$11)</f>
        <v>0</v>
      </c>
      <c r="CM60" s="290">
        <f>BK60*'Workforce costs'!I$9*(1+'Workforce costs'!I$10)*(1+'Workforce costs'!I$11)</f>
        <v>0</v>
      </c>
      <c r="CN60" s="290">
        <f>BL60*'Workforce costs'!J$9*(1+'Workforce costs'!J$10)*(1+'Workforce costs'!J$11)</f>
        <v>0</v>
      </c>
      <c r="CO60" s="290">
        <f>BM60*'Workforce costs'!K$9*(1+'Workforce costs'!K$10)*(1+'Workforce costs'!K$11)</f>
        <v>0</v>
      </c>
      <c r="CP60" s="290">
        <f>BN60*'Workforce costs'!L$9*(1+'Workforce costs'!L$10)*(1+'Workforce costs'!L$11)</f>
        <v>0</v>
      </c>
      <c r="CQ60" s="290">
        <f>BO60*'Workforce costs'!M$9*(1+'Workforce costs'!M$10)*(1+'Workforce costs'!M$11)</f>
        <v>0</v>
      </c>
      <c r="CR60" s="290">
        <f>BP60*'Workforce costs'!N$9*(1+'Workforce costs'!N$10)*(1+'Workforce costs'!N$11)</f>
        <v>0</v>
      </c>
      <c r="CS60" s="290">
        <f>BQ60*'Workforce costs'!O$9*(1+'Workforce costs'!O$10)*(1+'Workforce costs'!O$11)</f>
        <v>0</v>
      </c>
      <c r="CT60" s="290">
        <f>BR60*'Workforce costs'!P$9*(1+'Workforce costs'!P$10)*(1+'Workforce costs'!P$11)</f>
        <v>0</v>
      </c>
      <c r="CU60" s="290">
        <f>BS60*'Workforce costs'!Q$9*(1+'Workforce costs'!Q$10)*(1+'Workforce costs'!Q$11)</f>
        <v>0</v>
      </c>
      <c r="CV60" s="290">
        <f>BT60*'Workforce costs'!R$9*(1+'Workforce costs'!R$10)*(1+'Workforce costs'!R$11)</f>
        <v>0</v>
      </c>
      <c r="CW60" s="290">
        <f>BU60*'Workforce costs'!S$9*(1+'Workforce costs'!S$10)*(1+'Workforce costs'!S$11)</f>
        <v>0</v>
      </c>
      <c r="CX60" s="290">
        <f>BV60*'Workforce costs'!T$9*(1+'Workforce costs'!T$10)*(1+'Workforce costs'!T$11)</f>
        <v>0</v>
      </c>
      <c r="CY60" s="290">
        <f>BW60*'Workforce costs'!U$9*(1+'Workforce costs'!U$10)*(1+'Workforce costs'!U$11)</f>
        <v>0</v>
      </c>
      <c r="CZ60" s="290">
        <f>BX60*'Workforce costs'!V$9*(1+'Workforce costs'!V$10)*(1+'Workforce costs'!V$11)</f>
        <v>0</v>
      </c>
      <c r="DA60" s="290">
        <f>BY60*'Workforce costs'!W$9*(1+'Workforce costs'!W$10)*(1+'Workforce costs'!W$11)</f>
        <v>0</v>
      </c>
      <c r="DB60" s="290">
        <f>BZ60*'Workforce costs'!X$9*(1+'Workforce costs'!X$10)*(1+'Workforce costs'!X$11)</f>
        <v>0</v>
      </c>
      <c r="DC60" s="290">
        <f>CA60*'Workforce costs'!Y$9*(1+'Workforce costs'!Y$10)*(1+'Workforce costs'!Y$11)</f>
        <v>0</v>
      </c>
      <c r="DD60" s="290">
        <f>CB60*'Workforce costs'!Z$9*(1+'Workforce costs'!Z$10)*(1+'Workforce costs'!Z$11)</f>
        <v>0</v>
      </c>
      <c r="DE60" s="290">
        <f>CC60*'Workforce costs'!AA$9*(1+'Workforce costs'!AA$10)*(1+'Workforce costs'!AA$11)</f>
        <v>0</v>
      </c>
      <c r="DF60" s="290">
        <f>CD60*'Workforce costs'!AB$9*(1+'Workforce costs'!AB$10)*(1+'Workforce costs'!AB$11)</f>
        <v>0</v>
      </c>
    </row>
    <row r="61" spans="1:110" x14ac:dyDescent="0.3">
      <c r="A61" s="2" t="str">
        <f>Outputs!$A$4</f>
        <v>Australia</v>
      </c>
      <c r="B61" s="2" t="str">
        <f t="shared" si="3"/>
        <v>Australia 65+</v>
      </c>
      <c r="C61" s="30">
        <f>VLOOKUP($B61,Populations!$D$15:$H$1920,3,FALSE)</f>
        <v>4559374</v>
      </c>
      <c r="D61" s="255">
        <f>IF(OR($H61="General pop",$H61="Schools",$H61="Workplace",$H61="Skills Training",$H61="Digital Supports"),1,VLOOKUP($B61,Populations!$D$15:$H$1920,5,FALSE))</f>
        <v>1</v>
      </c>
      <c r="E61" s="88">
        <f>VLOOKUP(I61,Epidemiology!$C$10:$H$47,6,FALSE)</f>
        <v>20000</v>
      </c>
      <c r="F61" s="102">
        <f>'Care profiles'!R62</f>
        <v>0.2</v>
      </c>
      <c r="G61" s="15" t="str">
        <f>'Care profiles'!A62</f>
        <v>65+</v>
      </c>
      <c r="H61" s="15" t="str">
        <f>'Care profiles'!B62</f>
        <v>Selective</v>
      </c>
      <c r="I61" s="15" t="str">
        <f>'Care profiles'!C62</f>
        <v>Selective_65+yrs</v>
      </c>
      <c r="J61" s="15" t="str">
        <f>'Care profiles'!D62</f>
        <v>Care profile</v>
      </c>
      <c r="K61" s="15" t="str">
        <f>'Care profiles'!E62</f>
        <v>Group Suicide Prevention Support Services</v>
      </c>
      <c r="L61" s="104">
        <f>'Care profiles'!F62</f>
        <v>0.05</v>
      </c>
      <c r="M61" s="15">
        <f>'Care profiles'!G62</f>
        <v>10</v>
      </c>
      <c r="N61" s="15">
        <f>'Care profiles'!H62</f>
        <v>60</v>
      </c>
      <c r="O61" s="15" t="str">
        <f>'Care profiles'!I62</f>
        <v>min</v>
      </c>
      <c r="P61" s="15" t="str">
        <f>'Care profiles'!J62</f>
        <v>Peer Worker</v>
      </c>
      <c r="Q61" s="15" t="str">
        <f>'Care profiles'!K62</f>
        <v>n/a</v>
      </c>
      <c r="R61" s="15" t="str">
        <f>'Care profiles'!M62</f>
        <v>N</v>
      </c>
      <c r="S61" s="15" t="str">
        <f>'Care profiles'!O62</f>
        <v>N</v>
      </c>
      <c r="T61" s="15" t="str">
        <f>'Care profiles'!Q62</f>
        <v>Y</v>
      </c>
      <c r="U61" s="30">
        <f t="shared" si="4"/>
        <v>911874.8</v>
      </c>
      <c r="V61" s="30">
        <f t="shared" si="5"/>
        <v>45593.740000000005</v>
      </c>
      <c r="W61" s="30">
        <f>IF(M61="n/a",0,IF(O61="days",V61*M61*(1+(VLOOKUP(K61,'Bed parameters'!$A$9:$G$12,7,FALSE))),V61*M61))</f>
        <v>455937.4</v>
      </c>
      <c r="X61" s="30">
        <f t="shared" si="6"/>
        <v>455937.4</v>
      </c>
      <c r="Y61" s="30">
        <f t="shared" si="7"/>
        <v>0</v>
      </c>
      <c r="Z61" s="113">
        <f>_xlfn.IFNA(Y61/((VLOOKUP(K61,'Bed parameters'!$A$9:$G$12,3,FALSE))*(VLOOKUP(K61,'Bed parameters'!$A$9:$G$12,5,FALSE))),0)</f>
        <v>0</v>
      </c>
      <c r="AA61" s="30">
        <f t="shared" si="8"/>
        <v>91187.48000000001</v>
      </c>
      <c r="AB61" s="30">
        <f>_xlfn.IFNA(IF($O61="days",$Y61*(VLOOKUP($K61,'Bed parameters'!$A$9:$I$12,9,FALSE))*$F61*(VLOOKUP($Q61,'Workforce distribution'!$C$8:$AD$30,AB$7,FALSE)),IF($Q61="n/a",(IF($P61=AB$6,$X61*$F61,0)),$X61*$F61*(VLOOKUP($Q61,'Workforce distribution'!$C$8:$AD$30,AB$7,FALSE)))),0)</f>
        <v>0</v>
      </c>
      <c r="AC61" s="30">
        <f>_xlfn.IFNA(IF($O61="days",$Y61*(VLOOKUP($K61,'Bed parameters'!$A$9:$I$12,9,FALSE))*$F61*(VLOOKUP($Q61,'Workforce distribution'!$C$8:$AD$30,AC$7,FALSE)),IF($Q61="n/a",(IF($P61=AC$6,$X61*$F61,0)),$X61*$F61*(VLOOKUP($Q61,'Workforce distribution'!$C$8:$AD$30,AC$7,FALSE)))),0)</f>
        <v>0</v>
      </c>
      <c r="AD61" s="30">
        <f>_xlfn.IFNA(IF($O61="days",$Y61*(VLOOKUP($K61,'Bed parameters'!$A$9:$I$12,9,FALSE))*$F61*(VLOOKUP($Q61,'Workforce distribution'!$C$8:$AD$30,AD$7,FALSE)),IF($Q61="n/a",(IF($P61=AD$6,$X61*$F61,0)),$X61*$F61*(VLOOKUP($Q61,'Workforce distribution'!$C$8:$AD$30,AD$7,FALSE)))),0)</f>
        <v>0</v>
      </c>
      <c r="AE61" s="30">
        <f>_xlfn.IFNA(IF($O61="days",$Y61*(VLOOKUP($K61,'Bed parameters'!$A$9:$I$12,9,FALSE))*$F61*(VLOOKUP($Q61,'Workforce distribution'!$C$8:$AD$30,AE$7,FALSE)),IF($Q61="n/a",(IF($P61=AE$6,$X61*$F61,0)),$X61*$F61*(VLOOKUP($Q61,'Workforce distribution'!$C$8:$AD$30,AE$7,FALSE)))),0)</f>
        <v>91187.48000000001</v>
      </c>
      <c r="AF61" s="30">
        <f>_xlfn.IFNA(IF($O61="days",$Y61*(VLOOKUP($K61,'Bed parameters'!$A$9:$I$12,9,FALSE))*$F61*(VLOOKUP($Q61,'Workforce distribution'!$C$8:$AD$30,AF$7,FALSE)),IF($Q61="n/a",(IF($P61=AF$6,$X61*$F61,0)),$X61*$F61*(VLOOKUP($Q61,'Workforce distribution'!$C$8:$AD$30,AF$7,FALSE)))),0)</f>
        <v>0</v>
      </c>
      <c r="AG61" s="30">
        <f>_xlfn.IFNA(IF($O61="days",$Y61*(VLOOKUP($K61,'Bed parameters'!$A$9:$I$12,9,FALSE))*$F61*(VLOOKUP($Q61,'Workforce distribution'!$C$8:$AD$30,AG$7,FALSE)),IF($Q61="n/a",(IF($P61=AG$6,$X61*$F61,0)),$X61*$F61*(VLOOKUP($Q61,'Workforce distribution'!$C$8:$AD$30,AG$7,FALSE)))),0)</f>
        <v>0</v>
      </c>
      <c r="AH61" s="30">
        <f>_xlfn.IFNA(IF($O61="days",$Y61*(VLOOKUP($K61,'Bed parameters'!$A$9:$I$12,9,FALSE))*$F61*(VLOOKUP($Q61,'Workforce distribution'!$C$8:$AD$30,AH$7,FALSE)),IF($Q61="n/a",(IF($P61=AH$6,$X61*$F61,0)),$X61*$F61*(VLOOKUP($Q61,'Workforce distribution'!$C$8:$AD$30,AH$7,FALSE)))),0)</f>
        <v>0</v>
      </c>
      <c r="AI61" s="30">
        <f>_xlfn.IFNA(IF($O61="days",$Y61*(VLOOKUP($K61,'Bed parameters'!$A$9:$I$12,9,FALSE))*$F61*(VLOOKUP($Q61,'Workforce distribution'!$C$8:$AD$30,AI$7,FALSE)),IF($Q61="n/a",(IF($P61=AI$6,$X61*$F61,0)),$X61*$F61*(VLOOKUP($Q61,'Workforce distribution'!$C$8:$AD$30,AI$7,FALSE)))),0)</f>
        <v>0</v>
      </c>
      <c r="AJ61" s="30">
        <f>_xlfn.IFNA(IF($O61="days",$Y61*(VLOOKUP($K61,'Bed parameters'!$A$9:$I$12,9,FALSE))*$F61*(VLOOKUP($Q61,'Workforce distribution'!$C$8:$AD$30,AJ$7,FALSE)),IF($Q61="n/a",(IF($P61=AJ$6,$X61*$F61,0)),$X61*$F61*(VLOOKUP($Q61,'Workforce distribution'!$C$8:$AD$30,AJ$7,FALSE)))),0)</f>
        <v>0</v>
      </c>
      <c r="AK61" s="30">
        <f>_xlfn.IFNA(IF($O61="days",$Y61*(VLOOKUP($K61,'Bed parameters'!$A$9:$I$12,9,FALSE))*$F61*(VLOOKUP($Q61,'Workforce distribution'!$C$8:$AD$30,AK$7,FALSE)),IF($Q61="n/a",(IF($P61=AK$6,$X61*$F61,0)),$X61*$F61*(VLOOKUP($Q61,'Workforce distribution'!$C$8:$AD$30,AK$7,FALSE)))),0)</f>
        <v>0</v>
      </c>
      <c r="AL61" s="30">
        <f>_xlfn.IFNA(IF($O61="days",$Y61*(VLOOKUP($K61,'Bed parameters'!$A$9:$I$12,9,FALSE))*$F61*(VLOOKUP($Q61,'Workforce distribution'!$C$8:$AD$30,AL$7,FALSE)),IF($Q61="n/a",(IF($P61=AL$6,$X61*$F61,0)),$X61*$F61*(VLOOKUP($Q61,'Workforce distribution'!$C$8:$AD$30,AL$7,FALSE)))),0)</f>
        <v>0</v>
      </c>
      <c r="AM61" s="30">
        <f>_xlfn.IFNA(IF($O61="days",$Y61*(VLOOKUP($K61,'Bed parameters'!$A$9:$I$12,9,FALSE))*$F61*(VLOOKUP($Q61,'Workforce distribution'!$C$8:$AD$30,AM$7,FALSE)),IF($Q61="n/a",(IF($P61=AM$6,$X61*$F61,0)),$X61*$F61*(VLOOKUP($Q61,'Workforce distribution'!$C$8:$AD$30,AM$7,FALSE)))),0)</f>
        <v>0</v>
      </c>
      <c r="AN61" s="30">
        <f>_xlfn.IFNA(IF($O61="days",$Y61*(VLOOKUP($K61,'Bed parameters'!$A$9:$I$12,9,FALSE))*$F61*(VLOOKUP($Q61,'Workforce distribution'!$C$8:$AD$30,AN$7,FALSE)),IF($Q61="n/a",(IF($P61=AN$6,$X61*$F61,0)),$X61*$F61*(VLOOKUP($Q61,'Workforce distribution'!$C$8:$AD$30,AN$7,FALSE)))),0)</f>
        <v>0</v>
      </c>
      <c r="AO61" s="30">
        <f>_xlfn.IFNA(IF($O61="days",$Y61*(VLOOKUP($K61,'Bed parameters'!$A$9:$I$12,9,FALSE))*$F61*(VLOOKUP($Q61,'Workforce distribution'!$C$8:$AD$30,AO$7,FALSE)),IF($Q61="n/a",(IF($P61=AO$6,$X61*$F61,0)),$X61*$F61*(VLOOKUP($Q61,'Workforce distribution'!$C$8:$AD$30,AO$7,FALSE)))),0)</f>
        <v>0</v>
      </c>
      <c r="AP61" s="30">
        <f>_xlfn.IFNA(IF($O61="days",$Y61*(VLOOKUP($K61,'Bed parameters'!$A$9:$I$12,9,FALSE))*$F61*(VLOOKUP($Q61,'Workforce distribution'!$C$8:$AD$30,AP$7,FALSE)),IF($Q61="n/a",(IF($P61=AP$6,$X61*$F61,0)),$X61*$F61*(VLOOKUP($Q61,'Workforce distribution'!$C$8:$AD$30,AP$7,FALSE)))),0)</f>
        <v>0</v>
      </c>
      <c r="AQ61" s="30">
        <f>_xlfn.IFNA(IF($O61="days",$Y61*(VLOOKUP($K61,'Bed parameters'!$A$9:$I$12,9,FALSE))*$F61*(VLOOKUP($Q61,'Workforce distribution'!$C$8:$AD$30,AQ$7,FALSE)),IF($Q61="n/a",(IF($P61=AQ$6,$X61*$F61,0)),$X61*$F61*(VLOOKUP($Q61,'Workforce distribution'!$C$8:$AD$30,AQ$7,FALSE)))),0)</f>
        <v>0</v>
      </c>
      <c r="AR61" s="30">
        <f>_xlfn.IFNA(IF($O61="days",$Y61*(VLOOKUP($K61,'Bed parameters'!$A$9:$I$12,9,FALSE))*$F61*(VLOOKUP($Q61,'Workforce distribution'!$C$8:$AD$30,AR$7,FALSE)),IF($Q61="n/a",(IF($P61=AR$6,$X61*$F61,0)),$X61*$F61*(VLOOKUP($Q61,'Workforce distribution'!$C$8:$AD$30,AR$7,FALSE)))),0)</f>
        <v>0</v>
      </c>
      <c r="AS61" s="30">
        <f>_xlfn.IFNA(IF($O61="days",$Y61*(VLOOKUP($K61,'Bed parameters'!$A$9:$I$12,9,FALSE))*$F61*(VLOOKUP($Q61,'Workforce distribution'!$C$8:$AD$30,AS$7,FALSE)),IF($Q61="n/a",(IF($P61=AS$6,$X61*$F61,0)),$X61*$F61*(VLOOKUP($Q61,'Workforce distribution'!$C$8:$AD$30,AS$7,FALSE)))),0)</f>
        <v>0</v>
      </c>
      <c r="AT61" s="30">
        <f>_xlfn.IFNA(IF($O61="days",$Y61*(VLOOKUP($K61,'Bed parameters'!$A$9:$I$12,9,FALSE))*$F61*(VLOOKUP($Q61,'Workforce distribution'!$C$8:$AD$30,AT$7,FALSE)),IF($Q61="n/a",(IF($P61=AT$6,$X61*$F61,0)),$X61*$F61*(VLOOKUP($Q61,'Workforce distribution'!$C$8:$AD$30,AT$7,FALSE)))),0)</f>
        <v>0</v>
      </c>
      <c r="AU61" s="30">
        <f>_xlfn.IFNA(IF($O61="days",$Y61*(VLOOKUP($K61,'Bed parameters'!$A$9:$I$12,9,FALSE))*$F61*(VLOOKUP($Q61,'Workforce distribution'!$C$8:$AD$30,AU$7,FALSE)),IF($Q61="n/a",(IF($P61=AU$6,$X61*$F61,0)),$X61*$F61*(VLOOKUP($Q61,'Workforce distribution'!$C$8:$AD$30,AU$7,FALSE)))),0)</f>
        <v>0</v>
      </c>
      <c r="AV61" s="30">
        <f>_xlfn.IFNA(IF($O61="days",$Y61*(VLOOKUP($K61,'Bed parameters'!$A$9:$I$12,9,FALSE))*$F61*(VLOOKUP($Q61,'Workforce distribution'!$C$8:$AD$30,AV$7,FALSE)),IF($Q61="n/a",(IF($P61=AV$6,$X61*$F61,0)),$X61*$F61*(VLOOKUP($Q61,'Workforce distribution'!$C$8:$AD$30,AV$7,FALSE)))),0)</f>
        <v>0</v>
      </c>
      <c r="AW61" s="30">
        <f>_xlfn.IFNA(IF($O61="days",$Y61*(VLOOKUP($K61,'Bed parameters'!$A$9:$I$12,9,FALSE))*$F61*(VLOOKUP($Q61,'Workforce distribution'!$C$8:$AD$30,AW$7,FALSE)),IF($Q61="n/a",(IF($P61=AW$6,$X61*$F61,0)),$X61*$F61*(VLOOKUP($Q61,'Workforce distribution'!$C$8:$AD$30,AW$7,FALSE)))),0)</f>
        <v>0</v>
      </c>
      <c r="AX61" s="30">
        <f>_xlfn.IFNA(IF($O61="days",$Y61*(VLOOKUP($K61,'Bed parameters'!$A$9:$I$12,9,FALSE))*$F61*(VLOOKUP($Q61,'Workforce distribution'!$C$8:$AD$30,AX$7,FALSE)),IF($Q61="n/a",(IF($P61=AX$6,$X61*$F61,0)),$X61*$F61*(VLOOKUP($Q61,'Workforce distribution'!$C$8:$AD$30,AX$7,FALSE)))),0)</f>
        <v>0</v>
      </c>
      <c r="AY61" s="30">
        <f>_xlfn.IFNA(IF($O61="days",$Y61*(VLOOKUP($K61,'Bed parameters'!$A$9:$I$12,9,FALSE))*$F61*(VLOOKUP($Q61,'Workforce distribution'!$C$8:$AD$30,AY$7,FALSE)),IF($Q61="n/a",(IF($P61=AY$6,$X61*$F61,0)),$X61*$F61*(VLOOKUP($Q61,'Workforce distribution'!$C$8:$AD$30,AY$7,FALSE)))),0)</f>
        <v>0</v>
      </c>
      <c r="AZ61" s="30">
        <f>_xlfn.IFNA(IF($O61="days",$Y61*(VLOOKUP($K61,'Bed parameters'!$A$9:$I$12,9,FALSE))*$F61*(VLOOKUP($Q61,'Workforce distribution'!$C$8:$AD$30,AZ$7,FALSE)),IF($Q61="n/a",(IF($P61=AZ$6,$X61*$F61,0)),$X61*$F61*(VLOOKUP($Q61,'Workforce distribution'!$C$8:$AD$30,AZ$7,FALSE)))),0)</f>
        <v>0</v>
      </c>
      <c r="BA61" s="30">
        <f>_xlfn.IFNA(IF($O61="days",$Y61*(VLOOKUP($K61,'Bed parameters'!$A$9:$I$12,9,FALSE))*$F61*(VLOOKUP($Q61,'Workforce distribution'!$C$8:$AD$30,BA$7,FALSE)),IF($Q61="n/a",(IF($P61=BA$6,$X61*$F61,0)),$X61*$F61*(VLOOKUP($Q61,'Workforce distribution'!$C$8:$AD$30,BA$7,FALSE)))),0)</f>
        <v>0</v>
      </c>
      <c r="BB61" s="30">
        <f>_xlfn.IFNA(IF($O61="days",$Y61*(VLOOKUP($K61,'Bed parameters'!$A$9:$I$12,9,FALSE))*$F61*(VLOOKUP($Q61,'Workforce distribution'!$C$8:$AD$30,BB$7,FALSE)),IF($Q61="n/a",(IF($P61=BB$6,$X61*$F61,0)),$X61*$F61*(VLOOKUP($Q61,'Workforce distribution'!$C$8:$AD$30,BB$7,FALSE)))),0)</f>
        <v>0</v>
      </c>
      <c r="BC61" s="149">
        <f t="shared" si="9"/>
        <v>79.344213568261594</v>
      </c>
      <c r="BD61" s="288">
        <f>IF($Q61="n/a",(IF('Workforce hours'!D$30=0,0,(AB61/'Workforce hours'!D$30))),(IF(VLOOKUP($Q61,'Workforce hours'!$C$8:$AD$30,BD$7,FALSE)=0,0,(AB61/(VLOOKUP($Q61,'Workforce hours'!$C$8:$AD$30,BD$7,FALSE))))))</f>
        <v>0</v>
      </c>
      <c r="BE61" s="288">
        <f>IF($Q61="n/a",(IF('Workforce hours'!E$30=0,0,(AC61/'Workforce hours'!E$30))),(IF(VLOOKUP($Q61,'Workforce hours'!$C$8:$AD$30,BE$7,FALSE)=0,0,(AC61/(VLOOKUP($Q61,'Workforce hours'!$C$8:$AD$30,BE$7,FALSE))))))</f>
        <v>0</v>
      </c>
      <c r="BF61" s="288">
        <f>IF($Q61="n/a",(IF('Workforce hours'!F$30=0,0,(AD61/'Workforce hours'!F$30))),(IF(VLOOKUP($Q61,'Workforce hours'!$C$8:$AD$30,BF$7,FALSE)=0,0,(AD61/(VLOOKUP($Q61,'Workforce hours'!$C$8:$AD$30,BF$7,FALSE))))))</f>
        <v>0</v>
      </c>
      <c r="BG61" s="288">
        <f>IF($Q61="n/a",(IF('Workforce hours'!G$30=0,0,(AE61/'Workforce hours'!G$30))),(IF(VLOOKUP($Q61,'Workforce hours'!$C$8:$AD$30,BG$7,FALSE)=0,0,(AE61/(VLOOKUP($Q61,'Workforce hours'!$C$8:$AD$30,BG$7,FALSE))))))</f>
        <v>79.344213568261594</v>
      </c>
      <c r="BH61" s="288">
        <f>IF($Q61="n/a",(IF('Workforce hours'!H$30=0,0,(AF61/'Workforce hours'!H$30))),(IF(VLOOKUP($Q61,'Workforce hours'!$C$8:$AD$30,BH$7,FALSE)=0,0,(AF61/(VLOOKUP($Q61,'Workforce hours'!$C$8:$AD$30,BH$7,FALSE))))))</f>
        <v>0</v>
      </c>
      <c r="BI61" s="288">
        <f>IF($Q61="n/a",(IF('Workforce hours'!I$30=0,0,(AG61/'Workforce hours'!I$30))),(IF(VLOOKUP($Q61,'Workforce hours'!$C$8:$AD$30,BI$7,FALSE)=0,0,(AG61/(VLOOKUP($Q61,'Workforce hours'!$C$8:$AD$30,BI$7,FALSE))))))</f>
        <v>0</v>
      </c>
      <c r="BJ61" s="288">
        <f>IF($Q61="n/a",(IF('Workforce hours'!J$30=0,0,(AH61/'Workforce hours'!J$30))),(IF(VLOOKUP($Q61,'Workforce hours'!$C$8:$AD$30,BJ$7,FALSE)=0,0,(AH61/(VLOOKUP($Q61,'Workforce hours'!$C$8:$AD$30,BJ$7,FALSE))))))</f>
        <v>0</v>
      </c>
      <c r="BK61" s="288">
        <f>IF($Q61="n/a",(IF('Workforce hours'!K$30=0,0,(AI61/'Workforce hours'!K$30))),(IF(VLOOKUP($Q61,'Workforce hours'!$C$8:$AD$30,BK$7,FALSE)=0,0,(AI61/(VLOOKUP($Q61,'Workforce hours'!$C$8:$AD$30,BK$7,FALSE))))))</f>
        <v>0</v>
      </c>
      <c r="BL61" s="288">
        <f>IF($Q61="n/a",(IF('Workforce hours'!L$30=0,0,(AJ61/'Workforce hours'!L$30))),(IF(VLOOKUP($Q61,'Workforce hours'!$C$8:$AD$30,BL$7,FALSE)=0,0,(AJ61/(VLOOKUP($Q61,'Workforce hours'!$C$8:$AD$30,BL$7,FALSE))))))</f>
        <v>0</v>
      </c>
      <c r="BM61" s="288">
        <f>IF($Q61="n/a",(IF('Workforce hours'!M$30=0,0,(AK61/'Workforce hours'!M$30))),(IF(VLOOKUP($Q61,'Workforce hours'!$C$8:$AD$30,BM$7,FALSE)=0,0,(AK61/(VLOOKUP($Q61,'Workforce hours'!$C$8:$AD$30,BM$7,FALSE))))))</f>
        <v>0</v>
      </c>
      <c r="BN61" s="288">
        <f>IF($Q61="n/a",(IF('Workforce hours'!N$30=0,0,(AL61/'Workforce hours'!N$30))),(IF(VLOOKUP($Q61,'Workforce hours'!$C$8:$AD$30,BN$7,FALSE)=0,0,(AL61/(VLOOKUP($Q61,'Workforce hours'!$C$8:$AD$30,BN$7,FALSE))))))</f>
        <v>0</v>
      </c>
      <c r="BO61" s="288">
        <f>IF($Q61="n/a",(IF('Workforce hours'!O$30=0,0,(AM61/'Workforce hours'!O$30))),(IF(VLOOKUP($Q61,'Workforce hours'!$C$8:$AD$30,BO$7,FALSE)=0,0,(AM61/(VLOOKUP($Q61,'Workforce hours'!$C$8:$AD$30,BO$7,FALSE))))))</f>
        <v>0</v>
      </c>
      <c r="BP61" s="288">
        <f>IF($Q61="n/a",(IF('Workforce hours'!P$30=0,0,(AN61/'Workforce hours'!P$30))),(IF(VLOOKUP($Q61,'Workforce hours'!$C$8:$AD$30,BP$7,FALSE)=0,0,(AN61/(VLOOKUP($Q61,'Workforce hours'!$C$8:$AD$30,BP$7,FALSE))))))</f>
        <v>0</v>
      </c>
      <c r="BQ61" s="288">
        <f>IF($Q61="n/a",(IF('Workforce hours'!Q$30=0,0,(AO61/'Workforce hours'!Q$30))),(IF(VLOOKUP($Q61,'Workforce hours'!$C$8:$AD$30,BQ$7,FALSE)=0,0,(AO61/(VLOOKUP($Q61,'Workforce hours'!$C$8:$AD$30,BQ$7,FALSE))))))</f>
        <v>0</v>
      </c>
      <c r="BR61" s="288">
        <f>IF($Q61="n/a",(IF('Workforce hours'!R$30=0,0,(AP61/'Workforce hours'!R$30))),(IF(VLOOKUP($Q61,'Workforce hours'!$C$8:$AD$30,BR$7,FALSE)=0,0,(AP61/(VLOOKUP($Q61,'Workforce hours'!$C$8:$AD$30,BR$7,FALSE))))))</f>
        <v>0</v>
      </c>
      <c r="BS61" s="288">
        <f>IF($Q61="n/a",(IF('Workforce hours'!S$30=0,0,(AQ61/'Workforce hours'!S$30))),(IF(VLOOKUP($Q61,'Workforce hours'!$C$8:$AD$30,BS$7,FALSE)=0,0,(AQ61/(VLOOKUP($Q61,'Workforce hours'!$C$8:$AD$30,BS$7,FALSE))))))</f>
        <v>0</v>
      </c>
      <c r="BT61" s="288">
        <f>IF($Q61="n/a",(IF('Workforce hours'!T$30=0,0,(AR61/'Workforce hours'!T$30))),(IF(VLOOKUP($Q61,'Workforce hours'!$C$8:$AD$30,BT$7,FALSE)=0,0,(AR61/(VLOOKUP($Q61,'Workforce hours'!$C$8:$AD$30,BT$7,FALSE))))))</f>
        <v>0</v>
      </c>
      <c r="BU61" s="288">
        <f>IF($Q61="n/a",(IF('Workforce hours'!U$30=0,0,(AS61/'Workforce hours'!U$30))),(IF(VLOOKUP($Q61,'Workforce hours'!$C$8:$AD$30,BU$7,FALSE)=0,0,(AS61/(VLOOKUP($Q61,'Workforce hours'!$C$8:$AD$30,BU$7,FALSE))))))</f>
        <v>0</v>
      </c>
      <c r="BV61" s="288">
        <f>IF($Q61="n/a",(IF('Workforce hours'!V$30=0,0,(AT61/'Workforce hours'!V$30))),(IF(VLOOKUP($Q61,'Workforce hours'!$C$8:$AD$30,BV$7,FALSE)=0,0,(AT61/(VLOOKUP($Q61,'Workforce hours'!$C$8:$AD$30,BV$7,FALSE))))))</f>
        <v>0</v>
      </c>
      <c r="BW61" s="288">
        <f>IF($Q61="n/a",(IF('Workforce hours'!W$30=0,0,(AU61/'Workforce hours'!W$30))),(IF(VLOOKUP($Q61,'Workforce hours'!$C$8:$AD$30,BW$7,FALSE)=0,0,(AU61/(VLOOKUP($Q61,'Workforce hours'!$C$8:$AD$30,BW$7,FALSE))))))</f>
        <v>0</v>
      </c>
      <c r="BX61" s="288">
        <f>IF($Q61="n/a",(IF('Workforce hours'!X$30=0,0,(AV61/'Workforce hours'!X$30))),(IF(VLOOKUP($Q61,'Workforce hours'!$C$8:$AD$30,BX$7,FALSE)=0,0,(AV61/(VLOOKUP($Q61,'Workforce hours'!$C$8:$AD$30,BX$7,FALSE))))))</f>
        <v>0</v>
      </c>
      <c r="BY61" s="288">
        <f>IF($Q61="n/a",(IF('Workforce hours'!Y$30=0,0,(AW61/'Workforce hours'!Y$30))),(IF(VLOOKUP($Q61,'Workforce hours'!$C$8:$AD$30,BY$7,FALSE)=0,0,(AW61/(VLOOKUP($Q61,'Workforce hours'!$C$8:$AD$30,BY$7,FALSE))))))</f>
        <v>0</v>
      </c>
      <c r="BZ61" s="288">
        <f>IF($Q61="n/a",(IF('Workforce hours'!Z$30=0,0,(AX61/'Workforce hours'!Z$30))),(IF(VLOOKUP($Q61,'Workforce hours'!$C$8:$AD$30,BZ$7,FALSE)=0,0,(AX61/(VLOOKUP($Q61,'Workforce hours'!$C$8:$AD$30,BZ$7,FALSE))))))</f>
        <v>0</v>
      </c>
      <c r="CA61" s="288">
        <f>IF($Q61="n/a",(IF('Workforce hours'!AA$30=0,0,(AY61/'Workforce hours'!AA$30))),(IF(VLOOKUP($Q61,'Workforce hours'!$C$8:$AD$30,CA$7,FALSE)=0,0,(AY61/(VLOOKUP($Q61,'Workforce hours'!$C$8:$AD$30,CA$7,FALSE))))))</f>
        <v>0</v>
      </c>
      <c r="CB61" s="288">
        <f>IF($Q61="n/a",(IF('Workforce hours'!AB$30=0,0,(AZ61/'Workforce hours'!AB$30))),(IF(VLOOKUP($Q61,'Workforce hours'!$C$8:$AD$30,CB$7,FALSE)=0,0,(AZ61/(VLOOKUP($Q61,'Workforce hours'!$C$8:$AD$30,CB$7,FALSE))))))</f>
        <v>0</v>
      </c>
      <c r="CC61" s="288">
        <f>IF($Q61="n/a",(IF('Workforce hours'!AC$30=0,0,(BA61/'Workforce hours'!AC$30))),(IF(VLOOKUP($Q61,'Workforce hours'!$C$8:$AD$30,CC$7,FALSE)=0,0,(BA61/(VLOOKUP($Q61,'Workforce hours'!$C$8:$AD$30,CC$7,FALSE))))))</f>
        <v>0</v>
      </c>
      <c r="CD61" s="288">
        <f>IF($Q61="n/a",(IF('Workforce hours'!AD$30=0,0,(BB61/'Workforce hours'!AD$30))),(IF(VLOOKUP($Q61,'Workforce hours'!$C$8:$AD$30,CD$7,FALSE)=0,0,(BB61/(VLOOKUP($Q61,'Workforce hours'!$C$8:$AD$30,CD$7,FALSE))))))</f>
        <v>0</v>
      </c>
      <c r="CE61" s="289">
        <f t="shared" si="10"/>
        <v>0</v>
      </c>
      <c r="CF61" s="290">
        <f>BD61*'Workforce costs'!B$9*(1+'Workforce costs'!B$10)*(1+'Workforce costs'!B$11)</f>
        <v>0</v>
      </c>
      <c r="CG61" s="290">
        <f>BE61*'Workforce costs'!C$9*(1+'Workforce costs'!C$10)*(1+'Workforce costs'!C$11)</f>
        <v>0</v>
      </c>
      <c r="CH61" s="290">
        <f>BF61*'Workforce costs'!D$9*(1+'Workforce costs'!D$10)*(1+'Workforce costs'!D$11)</f>
        <v>0</v>
      </c>
      <c r="CI61" s="290">
        <f>BG61*'Workforce costs'!E$9*(1+'Workforce costs'!E$10)*(1+'Workforce costs'!E$11)</f>
        <v>0</v>
      </c>
      <c r="CJ61" s="290">
        <f>BH61*'Workforce costs'!F$9*(1+'Workforce costs'!F$10)*(1+'Workforce costs'!F$11)</f>
        <v>0</v>
      </c>
      <c r="CK61" s="290">
        <f>BI61*'Workforce costs'!G$9*(1+'Workforce costs'!G$10)*(1+'Workforce costs'!G$11)</f>
        <v>0</v>
      </c>
      <c r="CL61" s="290">
        <f>BJ61*'Workforce costs'!H$9*(1+'Workforce costs'!H$10)*(1+'Workforce costs'!H$11)</f>
        <v>0</v>
      </c>
      <c r="CM61" s="290">
        <f>BK61*'Workforce costs'!I$9*(1+'Workforce costs'!I$10)*(1+'Workforce costs'!I$11)</f>
        <v>0</v>
      </c>
      <c r="CN61" s="290">
        <f>BL61*'Workforce costs'!J$9*(1+'Workforce costs'!J$10)*(1+'Workforce costs'!J$11)</f>
        <v>0</v>
      </c>
      <c r="CO61" s="290">
        <f>BM61*'Workforce costs'!K$9*(1+'Workforce costs'!K$10)*(1+'Workforce costs'!K$11)</f>
        <v>0</v>
      </c>
      <c r="CP61" s="290">
        <f>BN61*'Workforce costs'!L$9*(1+'Workforce costs'!L$10)*(1+'Workforce costs'!L$11)</f>
        <v>0</v>
      </c>
      <c r="CQ61" s="290">
        <f>BO61*'Workforce costs'!M$9*(1+'Workforce costs'!M$10)*(1+'Workforce costs'!M$11)</f>
        <v>0</v>
      </c>
      <c r="CR61" s="290">
        <f>BP61*'Workforce costs'!N$9*(1+'Workforce costs'!N$10)*(1+'Workforce costs'!N$11)</f>
        <v>0</v>
      </c>
      <c r="CS61" s="290">
        <f>BQ61*'Workforce costs'!O$9*(1+'Workforce costs'!O$10)*(1+'Workforce costs'!O$11)</f>
        <v>0</v>
      </c>
      <c r="CT61" s="290">
        <f>BR61*'Workforce costs'!P$9*(1+'Workforce costs'!P$10)*(1+'Workforce costs'!P$11)</f>
        <v>0</v>
      </c>
      <c r="CU61" s="290">
        <f>BS61*'Workforce costs'!Q$9*(1+'Workforce costs'!Q$10)*(1+'Workforce costs'!Q$11)</f>
        <v>0</v>
      </c>
      <c r="CV61" s="290">
        <f>BT61*'Workforce costs'!R$9*(1+'Workforce costs'!R$10)*(1+'Workforce costs'!R$11)</f>
        <v>0</v>
      </c>
      <c r="CW61" s="290">
        <f>BU61*'Workforce costs'!S$9*(1+'Workforce costs'!S$10)*(1+'Workforce costs'!S$11)</f>
        <v>0</v>
      </c>
      <c r="CX61" s="290">
        <f>BV61*'Workforce costs'!T$9*(1+'Workforce costs'!T$10)*(1+'Workforce costs'!T$11)</f>
        <v>0</v>
      </c>
      <c r="CY61" s="290">
        <f>BW61*'Workforce costs'!U$9*(1+'Workforce costs'!U$10)*(1+'Workforce costs'!U$11)</f>
        <v>0</v>
      </c>
      <c r="CZ61" s="290">
        <f>BX61*'Workforce costs'!V$9*(1+'Workforce costs'!V$10)*(1+'Workforce costs'!V$11)</f>
        <v>0</v>
      </c>
      <c r="DA61" s="290">
        <f>BY61*'Workforce costs'!W$9*(1+'Workforce costs'!W$10)*(1+'Workforce costs'!W$11)</f>
        <v>0</v>
      </c>
      <c r="DB61" s="290">
        <f>BZ61*'Workforce costs'!X$9*(1+'Workforce costs'!X$10)*(1+'Workforce costs'!X$11)</f>
        <v>0</v>
      </c>
      <c r="DC61" s="290">
        <f>CA61*'Workforce costs'!Y$9*(1+'Workforce costs'!Y$10)*(1+'Workforce costs'!Y$11)</f>
        <v>0</v>
      </c>
      <c r="DD61" s="290">
        <f>CB61*'Workforce costs'!Z$9*(1+'Workforce costs'!Z$10)*(1+'Workforce costs'!Z$11)</f>
        <v>0</v>
      </c>
      <c r="DE61" s="290">
        <f>CC61*'Workforce costs'!AA$9*(1+'Workforce costs'!AA$10)*(1+'Workforce costs'!AA$11)</f>
        <v>0</v>
      </c>
      <c r="DF61" s="290">
        <f>CD61*'Workforce costs'!AB$9*(1+'Workforce costs'!AB$10)*(1+'Workforce costs'!AB$11)</f>
        <v>0</v>
      </c>
    </row>
    <row r="62" spans="1:110" x14ac:dyDescent="0.3">
      <c r="A62" s="2" t="str">
        <f>Outputs!$A$4</f>
        <v>Australia</v>
      </c>
      <c r="B62" s="2" t="str">
        <f t="shared" si="3"/>
        <v>Australia 65+</v>
      </c>
      <c r="C62" s="30">
        <f>VLOOKUP($B62,Populations!$D$15:$H$1920,3,FALSE)</f>
        <v>4559374</v>
      </c>
      <c r="D62" s="255">
        <f>IF(OR($H62="General pop",$H62="Schools",$H62="Workplace",$H62="Skills Training",$H62="Digital Supports"),1,VLOOKUP($B62,Populations!$D$15:$H$1920,5,FALSE))</f>
        <v>1</v>
      </c>
      <c r="E62" s="88">
        <f>VLOOKUP(I62,Epidemiology!$C$10:$H$47,6,FALSE)</f>
        <v>20000</v>
      </c>
      <c r="F62" s="102">
        <f>'Care profiles'!R63</f>
        <v>1</v>
      </c>
      <c r="G62" s="15" t="str">
        <f>'Care profiles'!A63</f>
        <v>65+</v>
      </c>
      <c r="H62" s="15" t="str">
        <f>'Care profiles'!B63</f>
        <v>Selective</v>
      </c>
      <c r="I62" s="15" t="str">
        <f>'Care profiles'!C63</f>
        <v>Selective_65+yrs</v>
      </c>
      <c r="J62" s="15" t="str">
        <f>'Care profiles'!D63</f>
        <v>Care profile</v>
      </c>
      <c r="K62" s="15" t="str">
        <f>'Care profiles'!E63</f>
        <v>Group Suicide Prevention Support Services</v>
      </c>
      <c r="L62" s="104">
        <f>'Care profiles'!F63</f>
        <v>0.01</v>
      </c>
      <c r="M62" s="15">
        <f>'Care profiles'!G63</f>
        <v>2</v>
      </c>
      <c r="N62" s="15">
        <f>'Care profiles'!H63</f>
        <v>60</v>
      </c>
      <c r="O62" s="15" t="str">
        <f>'Care profiles'!I63</f>
        <v>min</v>
      </c>
      <c r="P62" s="15" t="str">
        <f>'Care profiles'!J63</f>
        <v>Peer Worker</v>
      </c>
      <c r="Q62" s="15" t="str">
        <f>'Care profiles'!K63</f>
        <v>n/a</v>
      </c>
      <c r="R62" s="15" t="str">
        <f>'Care profiles'!M63</f>
        <v>N</v>
      </c>
      <c r="S62" s="15" t="str">
        <f>'Care profiles'!O63</f>
        <v>N</v>
      </c>
      <c r="T62" s="15" t="str">
        <f>'Care profiles'!Q63</f>
        <v>Y</v>
      </c>
      <c r="U62" s="30">
        <f t="shared" si="4"/>
        <v>911874.8</v>
      </c>
      <c r="V62" s="30">
        <f t="shared" si="5"/>
        <v>9118.7480000000014</v>
      </c>
      <c r="W62" s="30">
        <f>IF(M62="n/a",0,IF(O62="days",V62*M62*(1+(VLOOKUP(K62,'Bed parameters'!$A$9:$G$12,7,FALSE))),V62*M62))</f>
        <v>18237.496000000003</v>
      </c>
      <c r="X62" s="30">
        <f t="shared" si="6"/>
        <v>18237.496000000003</v>
      </c>
      <c r="Y62" s="30">
        <f t="shared" si="7"/>
        <v>0</v>
      </c>
      <c r="Z62" s="113">
        <f>_xlfn.IFNA(Y62/((VLOOKUP(K62,'Bed parameters'!$A$9:$G$12,3,FALSE))*(VLOOKUP(K62,'Bed parameters'!$A$9:$G$12,5,FALSE))),0)</f>
        <v>0</v>
      </c>
      <c r="AA62" s="30">
        <f t="shared" si="8"/>
        <v>18237.496000000003</v>
      </c>
      <c r="AB62" s="30">
        <f>_xlfn.IFNA(IF($O62="days",$Y62*(VLOOKUP($K62,'Bed parameters'!$A$9:$I$12,9,FALSE))*$F62*(VLOOKUP($Q62,'Workforce distribution'!$C$8:$AD$30,AB$7,FALSE)),IF($Q62="n/a",(IF($P62=AB$6,$X62*$F62,0)),$X62*$F62*(VLOOKUP($Q62,'Workforce distribution'!$C$8:$AD$30,AB$7,FALSE)))),0)</f>
        <v>0</v>
      </c>
      <c r="AC62" s="30">
        <f>_xlfn.IFNA(IF($O62="days",$Y62*(VLOOKUP($K62,'Bed parameters'!$A$9:$I$12,9,FALSE))*$F62*(VLOOKUP($Q62,'Workforce distribution'!$C$8:$AD$30,AC$7,FALSE)),IF($Q62="n/a",(IF($P62=AC$6,$X62*$F62,0)),$X62*$F62*(VLOOKUP($Q62,'Workforce distribution'!$C$8:$AD$30,AC$7,FALSE)))),0)</f>
        <v>0</v>
      </c>
      <c r="AD62" s="30">
        <f>_xlfn.IFNA(IF($O62="days",$Y62*(VLOOKUP($K62,'Bed parameters'!$A$9:$I$12,9,FALSE))*$F62*(VLOOKUP($Q62,'Workforce distribution'!$C$8:$AD$30,AD$7,FALSE)),IF($Q62="n/a",(IF($P62=AD$6,$X62*$F62,0)),$X62*$F62*(VLOOKUP($Q62,'Workforce distribution'!$C$8:$AD$30,AD$7,FALSE)))),0)</f>
        <v>0</v>
      </c>
      <c r="AE62" s="30">
        <f>_xlfn.IFNA(IF($O62="days",$Y62*(VLOOKUP($K62,'Bed parameters'!$A$9:$I$12,9,FALSE))*$F62*(VLOOKUP($Q62,'Workforce distribution'!$C$8:$AD$30,AE$7,FALSE)),IF($Q62="n/a",(IF($P62=AE$6,$X62*$F62,0)),$X62*$F62*(VLOOKUP($Q62,'Workforce distribution'!$C$8:$AD$30,AE$7,FALSE)))),0)</f>
        <v>18237.496000000003</v>
      </c>
      <c r="AF62" s="30">
        <f>_xlfn.IFNA(IF($O62="days",$Y62*(VLOOKUP($K62,'Bed parameters'!$A$9:$I$12,9,FALSE))*$F62*(VLOOKUP($Q62,'Workforce distribution'!$C$8:$AD$30,AF$7,FALSE)),IF($Q62="n/a",(IF($P62=AF$6,$X62*$F62,0)),$X62*$F62*(VLOOKUP($Q62,'Workforce distribution'!$C$8:$AD$30,AF$7,FALSE)))),0)</f>
        <v>0</v>
      </c>
      <c r="AG62" s="30">
        <f>_xlfn.IFNA(IF($O62="days",$Y62*(VLOOKUP($K62,'Bed parameters'!$A$9:$I$12,9,FALSE))*$F62*(VLOOKUP($Q62,'Workforce distribution'!$C$8:$AD$30,AG$7,FALSE)),IF($Q62="n/a",(IF($P62=AG$6,$X62*$F62,0)),$X62*$F62*(VLOOKUP($Q62,'Workforce distribution'!$C$8:$AD$30,AG$7,FALSE)))),0)</f>
        <v>0</v>
      </c>
      <c r="AH62" s="30">
        <f>_xlfn.IFNA(IF($O62="days",$Y62*(VLOOKUP($K62,'Bed parameters'!$A$9:$I$12,9,FALSE))*$F62*(VLOOKUP($Q62,'Workforce distribution'!$C$8:$AD$30,AH$7,FALSE)),IF($Q62="n/a",(IF($P62=AH$6,$X62*$F62,0)),$X62*$F62*(VLOOKUP($Q62,'Workforce distribution'!$C$8:$AD$30,AH$7,FALSE)))),0)</f>
        <v>0</v>
      </c>
      <c r="AI62" s="30">
        <f>_xlfn.IFNA(IF($O62="days",$Y62*(VLOOKUP($K62,'Bed parameters'!$A$9:$I$12,9,FALSE))*$F62*(VLOOKUP($Q62,'Workforce distribution'!$C$8:$AD$30,AI$7,FALSE)),IF($Q62="n/a",(IF($P62=AI$6,$X62*$F62,0)),$X62*$F62*(VLOOKUP($Q62,'Workforce distribution'!$C$8:$AD$30,AI$7,FALSE)))),0)</f>
        <v>0</v>
      </c>
      <c r="AJ62" s="30">
        <f>_xlfn.IFNA(IF($O62="days",$Y62*(VLOOKUP($K62,'Bed parameters'!$A$9:$I$12,9,FALSE))*$F62*(VLOOKUP($Q62,'Workforce distribution'!$C$8:$AD$30,AJ$7,FALSE)),IF($Q62="n/a",(IF($P62=AJ$6,$X62*$F62,0)),$X62*$F62*(VLOOKUP($Q62,'Workforce distribution'!$C$8:$AD$30,AJ$7,FALSE)))),0)</f>
        <v>0</v>
      </c>
      <c r="AK62" s="30">
        <f>_xlfn.IFNA(IF($O62="days",$Y62*(VLOOKUP($K62,'Bed parameters'!$A$9:$I$12,9,FALSE))*$F62*(VLOOKUP($Q62,'Workforce distribution'!$C$8:$AD$30,AK$7,FALSE)),IF($Q62="n/a",(IF($P62=AK$6,$X62*$F62,0)),$X62*$F62*(VLOOKUP($Q62,'Workforce distribution'!$C$8:$AD$30,AK$7,FALSE)))),0)</f>
        <v>0</v>
      </c>
      <c r="AL62" s="30">
        <f>_xlfn.IFNA(IF($O62="days",$Y62*(VLOOKUP($K62,'Bed parameters'!$A$9:$I$12,9,FALSE))*$F62*(VLOOKUP($Q62,'Workforce distribution'!$C$8:$AD$30,AL$7,FALSE)),IF($Q62="n/a",(IF($P62=AL$6,$X62*$F62,0)),$X62*$F62*(VLOOKUP($Q62,'Workforce distribution'!$C$8:$AD$30,AL$7,FALSE)))),0)</f>
        <v>0</v>
      </c>
      <c r="AM62" s="30">
        <f>_xlfn.IFNA(IF($O62="days",$Y62*(VLOOKUP($K62,'Bed parameters'!$A$9:$I$12,9,FALSE))*$F62*(VLOOKUP($Q62,'Workforce distribution'!$C$8:$AD$30,AM$7,FALSE)),IF($Q62="n/a",(IF($P62=AM$6,$X62*$F62,0)),$X62*$F62*(VLOOKUP($Q62,'Workforce distribution'!$C$8:$AD$30,AM$7,FALSE)))),0)</f>
        <v>0</v>
      </c>
      <c r="AN62" s="30">
        <f>_xlfn.IFNA(IF($O62="days",$Y62*(VLOOKUP($K62,'Bed parameters'!$A$9:$I$12,9,FALSE))*$F62*(VLOOKUP($Q62,'Workforce distribution'!$C$8:$AD$30,AN$7,FALSE)),IF($Q62="n/a",(IF($P62=AN$6,$X62*$F62,0)),$X62*$F62*(VLOOKUP($Q62,'Workforce distribution'!$C$8:$AD$30,AN$7,FALSE)))),0)</f>
        <v>0</v>
      </c>
      <c r="AO62" s="30">
        <f>_xlfn.IFNA(IF($O62="days",$Y62*(VLOOKUP($K62,'Bed parameters'!$A$9:$I$12,9,FALSE))*$F62*(VLOOKUP($Q62,'Workforce distribution'!$C$8:$AD$30,AO$7,FALSE)),IF($Q62="n/a",(IF($P62=AO$6,$X62*$F62,0)),$X62*$F62*(VLOOKUP($Q62,'Workforce distribution'!$C$8:$AD$30,AO$7,FALSE)))),0)</f>
        <v>0</v>
      </c>
      <c r="AP62" s="30">
        <f>_xlfn.IFNA(IF($O62="days",$Y62*(VLOOKUP($K62,'Bed parameters'!$A$9:$I$12,9,FALSE))*$F62*(VLOOKUP($Q62,'Workforce distribution'!$C$8:$AD$30,AP$7,FALSE)),IF($Q62="n/a",(IF($P62=AP$6,$X62*$F62,0)),$X62*$F62*(VLOOKUP($Q62,'Workforce distribution'!$C$8:$AD$30,AP$7,FALSE)))),0)</f>
        <v>0</v>
      </c>
      <c r="AQ62" s="30">
        <f>_xlfn.IFNA(IF($O62="days",$Y62*(VLOOKUP($K62,'Bed parameters'!$A$9:$I$12,9,FALSE))*$F62*(VLOOKUP($Q62,'Workforce distribution'!$C$8:$AD$30,AQ$7,FALSE)),IF($Q62="n/a",(IF($P62=AQ$6,$X62*$F62,0)),$X62*$F62*(VLOOKUP($Q62,'Workforce distribution'!$C$8:$AD$30,AQ$7,FALSE)))),0)</f>
        <v>0</v>
      </c>
      <c r="AR62" s="30">
        <f>_xlfn.IFNA(IF($O62="days",$Y62*(VLOOKUP($K62,'Bed parameters'!$A$9:$I$12,9,FALSE))*$F62*(VLOOKUP($Q62,'Workforce distribution'!$C$8:$AD$30,AR$7,FALSE)),IF($Q62="n/a",(IF($P62=AR$6,$X62*$F62,0)),$X62*$F62*(VLOOKUP($Q62,'Workforce distribution'!$C$8:$AD$30,AR$7,FALSE)))),0)</f>
        <v>0</v>
      </c>
      <c r="AS62" s="30">
        <f>_xlfn.IFNA(IF($O62="days",$Y62*(VLOOKUP($K62,'Bed parameters'!$A$9:$I$12,9,FALSE))*$F62*(VLOOKUP($Q62,'Workforce distribution'!$C$8:$AD$30,AS$7,FALSE)),IF($Q62="n/a",(IF($P62=AS$6,$X62*$F62,0)),$X62*$F62*(VLOOKUP($Q62,'Workforce distribution'!$C$8:$AD$30,AS$7,FALSE)))),0)</f>
        <v>0</v>
      </c>
      <c r="AT62" s="30">
        <f>_xlfn.IFNA(IF($O62="days",$Y62*(VLOOKUP($K62,'Bed parameters'!$A$9:$I$12,9,FALSE))*$F62*(VLOOKUP($Q62,'Workforce distribution'!$C$8:$AD$30,AT$7,FALSE)),IF($Q62="n/a",(IF($P62=AT$6,$X62*$F62,0)),$X62*$F62*(VLOOKUP($Q62,'Workforce distribution'!$C$8:$AD$30,AT$7,FALSE)))),0)</f>
        <v>0</v>
      </c>
      <c r="AU62" s="30">
        <f>_xlfn.IFNA(IF($O62="days",$Y62*(VLOOKUP($K62,'Bed parameters'!$A$9:$I$12,9,FALSE))*$F62*(VLOOKUP($Q62,'Workforce distribution'!$C$8:$AD$30,AU$7,FALSE)),IF($Q62="n/a",(IF($P62=AU$6,$X62*$F62,0)),$X62*$F62*(VLOOKUP($Q62,'Workforce distribution'!$C$8:$AD$30,AU$7,FALSE)))),0)</f>
        <v>0</v>
      </c>
      <c r="AV62" s="30">
        <f>_xlfn.IFNA(IF($O62="days",$Y62*(VLOOKUP($K62,'Bed parameters'!$A$9:$I$12,9,FALSE))*$F62*(VLOOKUP($Q62,'Workforce distribution'!$C$8:$AD$30,AV$7,FALSE)),IF($Q62="n/a",(IF($P62=AV$6,$X62*$F62,0)),$X62*$F62*(VLOOKUP($Q62,'Workforce distribution'!$C$8:$AD$30,AV$7,FALSE)))),0)</f>
        <v>0</v>
      </c>
      <c r="AW62" s="30">
        <f>_xlfn.IFNA(IF($O62="days",$Y62*(VLOOKUP($K62,'Bed parameters'!$A$9:$I$12,9,FALSE))*$F62*(VLOOKUP($Q62,'Workforce distribution'!$C$8:$AD$30,AW$7,FALSE)),IF($Q62="n/a",(IF($P62=AW$6,$X62*$F62,0)),$X62*$F62*(VLOOKUP($Q62,'Workforce distribution'!$C$8:$AD$30,AW$7,FALSE)))),0)</f>
        <v>0</v>
      </c>
      <c r="AX62" s="30">
        <f>_xlfn.IFNA(IF($O62="days",$Y62*(VLOOKUP($K62,'Bed parameters'!$A$9:$I$12,9,FALSE))*$F62*(VLOOKUP($Q62,'Workforce distribution'!$C$8:$AD$30,AX$7,FALSE)),IF($Q62="n/a",(IF($P62=AX$6,$X62*$F62,0)),$X62*$F62*(VLOOKUP($Q62,'Workforce distribution'!$C$8:$AD$30,AX$7,FALSE)))),0)</f>
        <v>0</v>
      </c>
      <c r="AY62" s="30">
        <f>_xlfn.IFNA(IF($O62="days",$Y62*(VLOOKUP($K62,'Bed parameters'!$A$9:$I$12,9,FALSE))*$F62*(VLOOKUP($Q62,'Workforce distribution'!$C$8:$AD$30,AY$7,FALSE)),IF($Q62="n/a",(IF($P62=AY$6,$X62*$F62,0)),$X62*$F62*(VLOOKUP($Q62,'Workforce distribution'!$C$8:$AD$30,AY$7,FALSE)))),0)</f>
        <v>0</v>
      </c>
      <c r="AZ62" s="30">
        <f>_xlfn.IFNA(IF($O62="days",$Y62*(VLOOKUP($K62,'Bed parameters'!$A$9:$I$12,9,FALSE))*$F62*(VLOOKUP($Q62,'Workforce distribution'!$C$8:$AD$30,AZ$7,FALSE)),IF($Q62="n/a",(IF($P62=AZ$6,$X62*$F62,0)),$X62*$F62*(VLOOKUP($Q62,'Workforce distribution'!$C$8:$AD$30,AZ$7,FALSE)))),0)</f>
        <v>0</v>
      </c>
      <c r="BA62" s="30">
        <f>_xlfn.IFNA(IF($O62="days",$Y62*(VLOOKUP($K62,'Bed parameters'!$A$9:$I$12,9,FALSE))*$F62*(VLOOKUP($Q62,'Workforce distribution'!$C$8:$AD$30,BA$7,FALSE)),IF($Q62="n/a",(IF($P62=BA$6,$X62*$F62,0)),$X62*$F62*(VLOOKUP($Q62,'Workforce distribution'!$C$8:$AD$30,BA$7,FALSE)))),0)</f>
        <v>0</v>
      </c>
      <c r="BB62" s="30">
        <f>_xlfn.IFNA(IF($O62="days",$Y62*(VLOOKUP($K62,'Bed parameters'!$A$9:$I$12,9,FALSE))*$F62*(VLOOKUP($Q62,'Workforce distribution'!$C$8:$AD$30,BB$7,FALSE)),IF($Q62="n/a",(IF($P62=BB$6,$X62*$F62,0)),$X62*$F62*(VLOOKUP($Q62,'Workforce distribution'!$C$8:$AD$30,BB$7,FALSE)))),0)</f>
        <v>0</v>
      </c>
      <c r="BC62" s="149">
        <f t="shared" si="9"/>
        <v>15.86884271365232</v>
      </c>
      <c r="BD62" s="288">
        <f>IF($Q62="n/a",(IF('Workforce hours'!D$30=0,0,(AB62/'Workforce hours'!D$30))),(IF(VLOOKUP($Q62,'Workforce hours'!$C$8:$AD$30,BD$7,FALSE)=0,0,(AB62/(VLOOKUP($Q62,'Workforce hours'!$C$8:$AD$30,BD$7,FALSE))))))</f>
        <v>0</v>
      </c>
      <c r="BE62" s="288">
        <f>IF($Q62="n/a",(IF('Workforce hours'!E$30=0,0,(AC62/'Workforce hours'!E$30))),(IF(VLOOKUP($Q62,'Workforce hours'!$C$8:$AD$30,BE$7,FALSE)=0,0,(AC62/(VLOOKUP($Q62,'Workforce hours'!$C$8:$AD$30,BE$7,FALSE))))))</f>
        <v>0</v>
      </c>
      <c r="BF62" s="288">
        <f>IF($Q62="n/a",(IF('Workforce hours'!F$30=0,0,(AD62/'Workforce hours'!F$30))),(IF(VLOOKUP($Q62,'Workforce hours'!$C$8:$AD$30,BF$7,FALSE)=0,0,(AD62/(VLOOKUP($Q62,'Workforce hours'!$C$8:$AD$30,BF$7,FALSE))))))</f>
        <v>0</v>
      </c>
      <c r="BG62" s="288">
        <f>IF($Q62="n/a",(IF('Workforce hours'!G$30=0,0,(AE62/'Workforce hours'!G$30))),(IF(VLOOKUP($Q62,'Workforce hours'!$C$8:$AD$30,BG$7,FALSE)=0,0,(AE62/(VLOOKUP($Q62,'Workforce hours'!$C$8:$AD$30,BG$7,FALSE))))))</f>
        <v>15.86884271365232</v>
      </c>
      <c r="BH62" s="288">
        <f>IF($Q62="n/a",(IF('Workforce hours'!H$30=0,0,(AF62/'Workforce hours'!H$30))),(IF(VLOOKUP($Q62,'Workforce hours'!$C$8:$AD$30,BH$7,FALSE)=0,0,(AF62/(VLOOKUP($Q62,'Workforce hours'!$C$8:$AD$30,BH$7,FALSE))))))</f>
        <v>0</v>
      </c>
      <c r="BI62" s="288">
        <f>IF($Q62="n/a",(IF('Workforce hours'!I$30=0,0,(AG62/'Workforce hours'!I$30))),(IF(VLOOKUP($Q62,'Workforce hours'!$C$8:$AD$30,BI$7,FALSE)=0,0,(AG62/(VLOOKUP($Q62,'Workforce hours'!$C$8:$AD$30,BI$7,FALSE))))))</f>
        <v>0</v>
      </c>
      <c r="BJ62" s="288">
        <f>IF($Q62="n/a",(IF('Workforce hours'!J$30=0,0,(AH62/'Workforce hours'!J$30))),(IF(VLOOKUP($Q62,'Workforce hours'!$C$8:$AD$30,BJ$7,FALSE)=0,0,(AH62/(VLOOKUP($Q62,'Workforce hours'!$C$8:$AD$30,BJ$7,FALSE))))))</f>
        <v>0</v>
      </c>
      <c r="BK62" s="288">
        <f>IF($Q62="n/a",(IF('Workforce hours'!K$30=0,0,(AI62/'Workforce hours'!K$30))),(IF(VLOOKUP($Q62,'Workforce hours'!$C$8:$AD$30,BK$7,FALSE)=0,0,(AI62/(VLOOKUP($Q62,'Workforce hours'!$C$8:$AD$30,BK$7,FALSE))))))</f>
        <v>0</v>
      </c>
      <c r="BL62" s="288">
        <f>IF($Q62="n/a",(IF('Workforce hours'!L$30=0,0,(AJ62/'Workforce hours'!L$30))),(IF(VLOOKUP($Q62,'Workforce hours'!$C$8:$AD$30,BL$7,FALSE)=0,0,(AJ62/(VLOOKUP($Q62,'Workforce hours'!$C$8:$AD$30,BL$7,FALSE))))))</f>
        <v>0</v>
      </c>
      <c r="BM62" s="288">
        <f>IF($Q62="n/a",(IF('Workforce hours'!M$30=0,0,(AK62/'Workforce hours'!M$30))),(IF(VLOOKUP($Q62,'Workforce hours'!$C$8:$AD$30,BM$7,FALSE)=0,0,(AK62/(VLOOKUP($Q62,'Workforce hours'!$C$8:$AD$30,BM$7,FALSE))))))</f>
        <v>0</v>
      </c>
      <c r="BN62" s="288">
        <f>IF($Q62="n/a",(IF('Workforce hours'!N$30=0,0,(AL62/'Workforce hours'!N$30))),(IF(VLOOKUP($Q62,'Workforce hours'!$C$8:$AD$30,BN$7,FALSE)=0,0,(AL62/(VLOOKUP($Q62,'Workforce hours'!$C$8:$AD$30,BN$7,FALSE))))))</f>
        <v>0</v>
      </c>
      <c r="BO62" s="288">
        <f>IF($Q62="n/a",(IF('Workforce hours'!O$30=0,0,(AM62/'Workforce hours'!O$30))),(IF(VLOOKUP($Q62,'Workforce hours'!$C$8:$AD$30,BO$7,FALSE)=0,0,(AM62/(VLOOKUP($Q62,'Workforce hours'!$C$8:$AD$30,BO$7,FALSE))))))</f>
        <v>0</v>
      </c>
      <c r="BP62" s="288">
        <f>IF($Q62="n/a",(IF('Workforce hours'!P$30=0,0,(AN62/'Workforce hours'!P$30))),(IF(VLOOKUP($Q62,'Workforce hours'!$C$8:$AD$30,BP$7,FALSE)=0,0,(AN62/(VLOOKUP($Q62,'Workforce hours'!$C$8:$AD$30,BP$7,FALSE))))))</f>
        <v>0</v>
      </c>
      <c r="BQ62" s="288">
        <f>IF($Q62="n/a",(IF('Workforce hours'!Q$30=0,0,(AO62/'Workforce hours'!Q$30))),(IF(VLOOKUP($Q62,'Workforce hours'!$C$8:$AD$30,BQ$7,FALSE)=0,0,(AO62/(VLOOKUP($Q62,'Workforce hours'!$C$8:$AD$30,BQ$7,FALSE))))))</f>
        <v>0</v>
      </c>
      <c r="BR62" s="288">
        <f>IF($Q62="n/a",(IF('Workforce hours'!R$30=0,0,(AP62/'Workforce hours'!R$30))),(IF(VLOOKUP($Q62,'Workforce hours'!$C$8:$AD$30,BR$7,FALSE)=0,0,(AP62/(VLOOKUP($Q62,'Workforce hours'!$C$8:$AD$30,BR$7,FALSE))))))</f>
        <v>0</v>
      </c>
      <c r="BS62" s="288">
        <f>IF($Q62="n/a",(IF('Workforce hours'!S$30=0,0,(AQ62/'Workforce hours'!S$30))),(IF(VLOOKUP($Q62,'Workforce hours'!$C$8:$AD$30,BS$7,FALSE)=0,0,(AQ62/(VLOOKUP($Q62,'Workforce hours'!$C$8:$AD$30,BS$7,FALSE))))))</f>
        <v>0</v>
      </c>
      <c r="BT62" s="288">
        <f>IF($Q62="n/a",(IF('Workforce hours'!T$30=0,0,(AR62/'Workforce hours'!T$30))),(IF(VLOOKUP($Q62,'Workforce hours'!$C$8:$AD$30,BT$7,FALSE)=0,0,(AR62/(VLOOKUP($Q62,'Workforce hours'!$C$8:$AD$30,BT$7,FALSE))))))</f>
        <v>0</v>
      </c>
      <c r="BU62" s="288">
        <f>IF($Q62="n/a",(IF('Workforce hours'!U$30=0,0,(AS62/'Workforce hours'!U$30))),(IF(VLOOKUP($Q62,'Workforce hours'!$C$8:$AD$30,BU$7,FALSE)=0,0,(AS62/(VLOOKUP($Q62,'Workforce hours'!$C$8:$AD$30,BU$7,FALSE))))))</f>
        <v>0</v>
      </c>
      <c r="BV62" s="288">
        <f>IF($Q62="n/a",(IF('Workforce hours'!V$30=0,0,(AT62/'Workforce hours'!V$30))),(IF(VLOOKUP($Q62,'Workforce hours'!$C$8:$AD$30,BV$7,FALSE)=0,0,(AT62/(VLOOKUP($Q62,'Workforce hours'!$C$8:$AD$30,BV$7,FALSE))))))</f>
        <v>0</v>
      </c>
      <c r="BW62" s="288">
        <f>IF($Q62="n/a",(IF('Workforce hours'!W$30=0,0,(AU62/'Workforce hours'!W$30))),(IF(VLOOKUP($Q62,'Workforce hours'!$C$8:$AD$30,BW$7,FALSE)=0,0,(AU62/(VLOOKUP($Q62,'Workforce hours'!$C$8:$AD$30,BW$7,FALSE))))))</f>
        <v>0</v>
      </c>
      <c r="BX62" s="288">
        <f>IF($Q62="n/a",(IF('Workforce hours'!X$30=0,0,(AV62/'Workforce hours'!X$30))),(IF(VLOOKUP($Q62,'Workforce hours'!$C$8:$AD$30,BX$7,FALSE)=0,0,(AV62/(VLOOKUP($Q62,'Workforce hours'!$C$8:$AD$30,BX$7,FALSE))))))</f>
        <v>0</v>
      </c>
      <c r="BY62" s="288">
        <f>IF($Q62="n/a",(IF('Workforce hours'!Y$30=0,0,(AW62/'Workforce hours'!Y$30))),(IF(VLOOKUP($Q62,'Workforce hours'!$C$8:$AD$30,BY$7,FALSE)=0,0,(AW62/(VLOOKUP($Q62,'Workforce hours'!$C$8:$AD$30,BY$7,FALSE))))))</f>
        <v>0</v>
      </c>
      <c r="BZ62" s="288">
        <f>IF($Q62="n/a",(IF('Workforce hours'!Z$30=0,0,(AX62/'Workforce hours'!Z$30))),(IF(VLOOKUP($Q62,'Workforce hours'!$C$8:$AD$30,BZ$7,FALSE)=0,0,(AX62/(VLOOKUP($Q62,'Workforce hours'!$C$8:$AD$30,BZ$7,FALSE))))))</f>
        <v>0</v>
      </c>
      <c r="CA62" s="288">
        <f>IF($Q62="n/a",(IF('Workforce hours'!AA$30=0,0,(AY62/'Workforce hours'!AA$30))),(IF(VLOOKUP($Q62,'Workforce hours'!$C$8:$AD$30,CA$7,FALSE)=0,0,(AY62/(VLOOKUP($Q62,'Workforce hours'!$C$8:$AD$30,CA$7,FALSE))))))</f>
        <v>0</v>
      </c>
      <c r="CB62" s="288">
        <f>IF($Q62="n/a",(IF('Workforce hours'!AB$30=0,0,(AZ62/'Workforce hours'!AB$30))),(IF(VLOOKUP($Q62,'Workforce hours'!$C$8:$AD$30,CB$7,FALSE)=0,0,(AZ62/(VLOOKUP($Q62,'Workforce hours'!$C$8:$AD$30,CB$7,FALSE))))))</f>
        <v>0</v>
      </c>
      <c r="CC62" s="288">
        <f>IF($Q62="n/a",(IF('Workforce hours'!AC$30=0,0,(BA62/'Workforce hours'!AC$30))),(IF(VLOOKUP($Q62,'Workforce hours'!$C$8:$AD$30,CC$7,FALSE)=0,0,(BA62/(VLOOKUP($Q62,'Workforce hours'!$C$8:$AD$30,CC$7,FALSE))))))</f>
        <v>0</v>
      </c>
      <c r="CD62" s="288">
        <f>IF($Q62="n/a",(IF('Workforce hours'!AD$30=0,0,(BB62/'Workforce hours'!AD$30))),(IF(VLOOKUP($Q62,'Workforce hours'!$C$8:$AD$30,CD$7,FALSE)=0,0,(BB62/(VLOOKUP($Q62,'Workforce hours'!$C$8:$AD$30,CD$7,FALSE))))))</f>
        <v>0</v>
      </c>
      <c r="CE62" s="289">
        <f t="shared" si="10"/>
        <v>0</v>
      </c>
      <c r="CF62" s="290">
        <f>BD62*'Workforce costs'!B$9*(1+'Workforce costs'!B$10)*(1+'Workforce costs'!B$11)</f>
        <v>0</v>
      </c>
      <c r="CG62" s="290">
        <f>BE62*'Workforce costs'!C$9*(1+'Workforce costs'!C$10)*(1+'Workforce costs'!C$11)</f>
        <v>0</v>
      </c>
      <c r="CH62" s="290">
        <f>BF62*'Workforce costs'!D$9*(1+'Workforce costs'!D$10)*(1+'Workforce costs'!D$11)</f>
        <v>0</v>
      </c>
      <c r="CI62" s="290">
        <f>BG62*'Workforce costs'!E$9*(1+'Workforce costs'!E$10)*(1+'Workforce costs'!E$11)</f>
        <v>0</v>
      </c>
      <c r="CJ62" s="290">
        <f>BH62*'Workforce costs'!F$9*(1+'Workforce costs'!F$10)*(1+'Workforce costs'!F$11)</f>
        <v>0</v>
      </c>
      <c r="CK62" s="290">
        <f>BI62*'Workforce costs'!G$9*(1+'Workforce costs'!G$10)*(1+'Workforce costs'!G$11)</f>
        <v>0</v>
      </c>
      <c r="CL62" s="290">
        <f>BJ62*'Workforce costs'!H$9*(1+'Workforce costs'!H$10)*(1+'Workforce costs'!H$11)</f>
        <v>0</v>
      </c>
      <c r="CM62" s="290">
        <f>BK62*'Workforce costs'!I$9*(1+'Workforce costs'!I$10)*(1+'Workforce costs'!I$11)</f>
        <v>0</v>
      </c>
      <c r="CN62" s="290">
        <f>BL62*'Workforce costs'!J$9*(1+'Workforce costs'!J$10)*(1+'Workforce costs'!J$11)</f>
        <v>0</v>
      </c>
      <c r="CO62" s="290">
        <f>BM62*'Workforce costs'!K$9*(1+'Workforce costs'!K$10)*(1+'Workforce costs'!K$11)</f>
        <v>0</v>
      </c>
      <c r="CP62" s="290">
        <f>BN62*'Workforce costs'!L$9*(1+'Workforce costs'!L$10)*(1+'Workforce costs'!L$11)</f>
        <v>0</v>
      </c>
      <c r="CQ62" s="290">
        <f>BO62*'Workforce costs'!M$9*(1+'Workforce costs'!M$10)*(1+'Workforce costs'!M$11)</f>
        <v>0</v>
      </c>
      <c r="CR62" s="290">
        <f>BP62*'Workforce costs'!N$9*(1+'Workforce costs'!N$10)*(1+'Workforce costs'!N$11)</f>
        <v>0</v>
      </c>
      <c r="CS62" s="290">
        <f>BQ62*'Workforce costs'!O$9*(1+'Workforce costs'!O$10)*(1+'Workforce costs'!O$11)</f>
        <v>0</v>
      </c>
      <c r="CT62" s="290">
        <f>BR62*'Workforce costs'!P$9*(1+'Workforce costs'!P$10)*(1+'Workforce costs'!P$11)</f>
        <v>0</v>
      </c>
      <c r="CU62" s="290">
        <f>BS62*'Workforce costs'!Q$9*(1+'Workforce costs'!Q$10)*(1+'Workforce costs'!Q$11)</f>
        <v>0</v>
      </c>
      <c r="CV62" s="290">
        <f>BT62*'Workforce costs'!R$9*(1+'Workforce costs'!R$10)*(1+'Workforce costs'!R$11)</f>
        <v>0</v>
      </c>
      <c r="CW62" s="290">
        <f>BU62*'Workforce costs'!S$9*(1+'Workforce costs'!S$10)*(1+'Workforce costs'!S$11)</f>
        <v>0</v>
      </c>
      <c r="CX62" s="290">
        <f>BV62*'Workforce costs'!T$9*(1+'Workforce costs'!T$10)*(1+'Workforce costs'!T$11)</f>
        <v>0</v>
      </c>
      <c r="CY62" s="290">
        <f>BW62*'Workforce costs'!U$9*(1+'Workforce costs'!U$10)*(1+'Workforce costs'!U$11)</f>
        <v>0</v>
      </c>
      <c r="CZ62" s="290">
        <f>BX62*'Workforce costs'!V$9*(1+'Workforce costs'!V$10)*(1+'Workforce costs'!V$11)</f>
        <v>0</v>
      </c>
      <c r="DA62" s="290">
        <f>BY62*'Workforce costs'!W$9*(1+'Workforce costs'!W$10)*(1+'Workforce costs'!W$11)</f>
        <v>0</v>
      </c>
      <c r="DB62" s="290">
        <f>BZ62*'Workforce costs'!X$9*(1+'Workforce costs'!X$10)*(1+'Workforce costs'!X$11)</f>
        <v>0</v>
      </c>
      <c r="DC62" s="290">
        <f>CA62*'Workforce costs'!Y$9*(1+'Workforce costs'!Y$10)*(1+'Workforce costs'!Y$11)</f>
        <v>0</v>
      </c>
      <c r="DD62" s="290">
        <f>CB62*'Workforce costs'!Z$9*(1+'Workforce costs'!Z$10)*(1+'Workforce costs'!Z$11)</f>
        <v>0</v>
      </c>
      <c r="DE62" s="290">
        <f>CC62*'Workforce costs'!AA$9*(1+'Workforce costs'!AA$10)*(1+'Workforce costs'!AA$11)</f>
        <v>0</v>
      </c>
      <c r="DF62" s="290">
        <f>CD62*'Workforce costs'!AB$9*(1+'Workforce costs'!AB$10)*(1+'Workforce costs'!AB$11)</f>
        <v>0</v>
      </c>
    </row>
    <row r="63" spans="1:110" x14ac:dyDescent="0.3">
      <c r="A63" s="2" t="str">
        <f>Outputs!$A$4</f>
        <v>Australia</v>
      </c>
      <c r="B63" s="2" t="str">
        <f t="shared" si="3"/>
        <v>Australia 65+</v>
      </c>
      <c r="C63" s="30">
        <f>VLOOKUP($B63,Populations!$D$15:$H$1920,3,FALSE)</f>
        <v>4559374</v>
      </c>
      <c r="D63" s="255">
        <f>IF(OR($H63="General pop",$H63="Schools",$H63="Workplace",$H63="Skills Training",$H63="Digital Supports"),1,VLOOKUP($B63,Populations!$D$15:$H$1920,5,FALSE))</f>
        <v>1</v>
      </c>
      <c r="E63" s="88">
        <f>VLOOKUP(I63,Epidemiology!$C$10:$H$47,6,FALSE)</f>
        <v>20000</v>
      </c>
      <c r="F63" s="102">
        <f>'Care profiles'!R64</f>
        <v>0.1</v>
      </c>
      <c r="G63" s="15" t="str">
        <f>'Care profiles'!A64</f>
        <v>65+</v>
      </c>
      <c r="H63" s="15" t="str">
        <f>'Care profiles'!B64</f>
        <v>Selective</v>
      </c>
      <c r="I63" s="15" t="str">
        <f>'Care profiles'!C64</f>
        <v>Selective_65+yrs</v>
      </c>
      <c r="J63" s="15" t="str">
        <f>'Care profiles'!D64</f>
        <v>Care profile</v>
      </c>
      <c r="K63" s="15" t="str">
        <f>'Care profiles'!E64</f>
        <v>Psychoeducation and Community-Building – Selective Individuals</v>
      </c>
      <c r="L63" s="104">
        <f>'Care profiles'!F64</f>
        <v>0.05</v>
      </c>
      <c r="M63" s="15">
        <f>'Care profiles'!G64</f>
        <v>1</v>
      </c>
      <c r="N63" s="15">
        <f>'Care profiles'!H64</f>
        <v>45</v>
      </c>
      <c r="O63" s="15" t="str">
        <f>'Care profiles'!I64</f>
        <v>min</v>
      </c>
      <c r="P63" s="15" t="str">
        <f>'Care profiles'!J64</f>
        <v>Training Facilitator</v>
      </c>
      <c r="Q63" s="15" t="str">
        <f>'Care profiles'!K64</f>
        <v>n/a</v>
      </c>
      <c r="R63" s="15" t="str">
        <f>'Care profiles'!M64</f>
        <v>N</v>
      </c>
      <c r="S63" s="15" t="str">
        <f>'Care profiles'!O64</f>
        <v>N</v>
      </c>
      <c r="T63" s="15" t="str">
        <f>'Care profiles'!Q64</f>
        <v>Y</v>
      </c>
      <c r="U63" s="30">
        <f t="shared" si="4"/>
        <v>911874.8</v>
      </c>
      <c r="V63" s="30">
        <f t="shared" si="5"/>
        <v>45593.740000000005</v>
      </c>
      <c r="W63" s="30">
        <f>IF(M63="n/a",0,IF(O63="days",V63*M63*(1+(VLOOKUP(K63,'Bed parameters'!$A$9:$G$12,7,FALSE))),V63*M63))</f>
        <v>45593.740000000005</v>
      </c>
      <c r="X63" s="30">
        <f t="shared" si="6"/>
        <v>34195.305000000008</v>
      </c>
      <c r="Y63" s="30">
        <f t="shared" si="7"/>
        <v>0</v>
      </c>
      <c r="Z63" s="113">
        <f>_xlfn.IFNA(Y63/((VLOOKUP(K63,'Bed parameters'!$A$9:$G$12,3,FALSE))*(VLOOKUP(K63,'Bed parameters'!$A$9:$G$12,5,FALSE))),0)</f>
        <v>0</v>
      </c>
      <c r="AA63" s="30">
        <f t="shared" si="8"/>
        <v>3419.5305000000008</v>
      </c>
      <c r="AB63" s="30">
        <f>_xlfn.IFNA(IF($O63="days",$Y63*(VLOOKUP($K63,'Bed parameters'!$A$9:$I$12,9,FALSE))*$F63*(VLOOKUP($Q63,'Workforce distribution'!$C$8:$AD$30,AB$7,FALSE)),IF($Q63="n/a",(IF($P63=AB$6,$X63*$F63,0)),$X63*$F63*(VLOOKUP($Q63,'Workforce distribution'!$C$8:$AD$30,AB$7,FALSE)))),0)</f>
        <v>0</v>
      </c>
      <c r="AC63" s="30">
        <f>_xlfn.IFNA(IF($O63="days",$Y63*(VLOOKUP($K63,'Bed parameters'!$A$9:$I$12,9,FALSE))*$F63*(VLOOKUP($Q63,'Workforce distribution'!$C$8:$AD$30,AC$7,FALSE)),IF($Q63="n/a",(IF($P63=AC$6,$X63*$F63,0)),$X63*$F63*(VLOOKUP($Q63,'Workforce distribution'!$C$8:$AD$30,AC$7,FALSE)))),0)</f>
        <v>0</v>
      </c>
      <c r="AD63" s="30">
        <f>_xlfn.IFNA(IF($O63="days",$Y63*(VLOOKUP($K63,'Bed parameters'!$A$9:$I$12,9,FALSE))*$F63*(VLOOKUP($Q63,'Workforce distribution'!$C$8:$AD$30,AD$7,FALSE)),IF($Q63="n/a",(IF($P63=AD$6,$X63*$F63,0)),$X63*$F63*(VLOOKUP($Q63,'Workforce distribution'!$C$8:$AD$30,AD$7,FALSE)))),0)</f>
        <v>3419.5305000000008</v>
      </c>
      <c r="AE63" s="30">
        <f>_xlfn.IFNA(IF($O63="days",$Y63*(VLOOKUP($K63,'Bed parameters'!$A$9:$I$12,9,FALSE))*$F63*(VLOOKUP($Q63,'Workforce distribution'!$C$8:$AD$30,AE$7,FALSE)),IF($Q63="n/a",(IF($P63=AE$6,$X63*$F63,0)),$X63*$F63*(VLOOKUP($Q63,'Workforce distribution'!$C$8:$AD$30,AE$7,FALSE)))),0)</f>
        <v>0</v>
      </c>
      <c r="AF63" s="30">
        <f>_xlfn.IFNA(IF($O63="days",$Y63*(VLOOKUP($K63,'Bed parameters'!$A$9:$I$12,9,FALSE))*$F63*(VLOOKUP($Q63,'Workforce distribution'!$C$8:$AD$30,AF$7,FALSE)),IF($Q63="n/a",(IF($P63=AF$6,$X63*$F63,0)),$X63*$F63*(VLOOKUP($Q63,'Workforce distribution'!$C$8:$AD$30,AF$7,FALSE)))),0)</f>
        <v>0</v>
      </c>
      <c r="AG63" s="30">
        <f>_xlfn.IFNA(IF($O63="days",$Y63*(VLOOKUP($K63,'Bed parameters'!$A$9:$I$12,9,FALSE))*$F63*(VLOOKUP($Q63,'Workforce distribution'!$C$8:$AD$30,AG$7,FALSE)),IF($Q63="n/a",(IF($P63=AG$6,$X63*$F63,0)),$X63*$F63*(VLOOKUP($Q63,'Workforce distribution'!$C$8:$AD$30,AG$7,FALSE)))),0)</f>
        <v>0</v>
      </c>
      <c r="AH63" s="30">
        <f>_xlfn.IFNA(IF($O63="days",$Y63*(VLOOKUP($K63,'Bed parameters'!$A$9:$I$12,9,FALSE))*$F63*(VLOOKUP($Q63,'Workforce distribution'!$C$8:$AD$30,AH$7,FALSE)),IF($Q63="n/a",(IF($P63=AH$6,$X63*$F63,0)),$X63*$F63*(VLOOKUP($Q63,'Workforce distribution'!$C$8:$AD$30,AH$7,FALSE)))),0)</f>
        <v>0</v>
      </c>
      <c r="AI63" s="30">
        <f>_xlfn.IFNA(IF($O63="days",$Y63*(VLOOKUP($K63,'Bed parameters'!$A$9:$I$12,9,FALSE))*$F63*(VLOOKUP($Q63,'Workforce distribution'!$C$8:$AD$30,AI$7,FALSE)),IF($Q63="n/a",(IF($P63=AI$6,$X63*$F63,0)),$X63*$F63*(VLOOKUP($Q63,'Workforce distribution'!$C$8:$AD$30,AI$7,FALSE)))),0)</f>
        <v>0</v>
      </c>
      <c r="AJ63" s="30">
        <f>_xlfn.IFNA(IF($O63="days",$Y63*(VLOOKUP($K63,'Bed parameters'!$A$9:$I$12,9,FALSE))*$F63*(VLOOKUP($Q63,'Workforce distribution'!$C$8:$AD$30,AJ$7,FALSE)),IF($Q63="n/a",(IF($P63=AJ$6,$X63*$F63,0)),$X63*$F63*(VLOOKUP($Q63,'Workforce distribution'!$C$8:$AD$30,AJ$7,FALSE)))),0)</f>
        <v>0</v>
      </c>
      <c r="AK63" s="30">
        <f>_xlfn.IFNA(IF($O63="days",$Y63*(VLOOKUP($K63,'Bed parameters'!$A$9:$I$12,9,FALSE))*$F63*(VLOOKUP($Q63,'Workforce distribution'!$C$8:$AD$30,AK$7,FALSE)),IF($Q63="n/a",(IF($P63=AK$6,$X63*$F63,0)),$X63*$F63*(VLOOKUP($Q63,'Workforce distribution'!$C$8:$AD$30,AK$7,FALSE)))),0)</f>
        <v>0</v>
      </c>
      <c r="AL63" s="30">
        <f>_xlfn.IFNA(IF($O63="days",$Y63*(VLOOKUP($K63,'Bed parameters'!$A$9:$I$12,9,FALSE))*$F63*(VLOOKUP($Q63,'Workforce distribution'!$C$8:$AD$30,AL$7,FALSE)),IF($Q63="n/a",(IF($P63=AL$6,$X63*$F63,0)),$X63*$F63*(VLOOKUP($Q63,'Workforce distribution'!$C$8:$AD$30,AL$7,FALSE)))),0)</f>
        <v>0</v>
      </c>
      <c r="AM63" s="30">
        <f>_xlfn.IFNA(IF($O63="days",$Y63*(VLOOKUP($K63,'Bed parameters'!$A$9:$I$12,9,FALSE))*$F63*(VLOOKUP($Q63,'Workforce distribution'!$C$8:$AD$30,AM$7,FALSE)),IF($Q63="n/a",(IF($P63=AM$6,$X63*$F63,0)),$X63*$F63*(VLOOKUP($Q63,'Workforce distribution'!$C$8:$AD$30,AM$7,FALSE)))),0)</f>
        <v>0</v>
      </c>
      <c r="AN63" s="30">
        <f>_xlfn.IFNA(IF($O63="days",$Y63*(VLOOKUP($K63,'Bed parameters'!$A$9:$I$12,9,FALSE))*$F63*(VLOOKUP($Q63,'Workforce distribution'!$C$8:$AD$30,AN$7,FALSE)),IF($Q63="n/a",(IF($P63=AN$6,$X63*$F63,0)),$X63*$F63*(VLOOKUP($Q63,'Workforce distribution'!$C$8:$AD$30,AN$7,FALSE)))),0)</f>
        <v>0</v>
      </c>
      <c r="AO63" s="30">
        <f>_xlfn.IFNA(IF($O63="days",$Y63*(VLOOKUP($K63,'Bed parameters'!$A$9:$I$12,9,FALSE))*$F63*(VLOOKUP($Q63,'Workforce distribution'!$C$8:$AD$30,AO$7,FALSE)),IF($Q63="n/a",(IF($P63=AO$6,$X63*$F63,0)),$X63*$F63*(VLOOKUP($Q63,'Workforce distribution'!$C$8:$AD$30,AO$7,FALSE)))),0)</f>
        <v>0</v>
      </c>
      <c r="AP63" s="30">
        <f>_xlfn.IFNA(IF($O63="days",$Y63*(VLOOKUP($K63,'Bed parameters'!$A$9:$I$12,9,FALSE))*$F63*(VLOOKUP($Q63,'Workforce distribution'!$C$8:$AD$30,AP$7,FALSE)),IF($Q63="n/a",(IF($P63=AP$6,$X63*$F63,0)),$X63*$F63*(VLOOKUP($Q63,'Workforce distribution'!$C$8:$AD$30,AP$7,FALSE)))),0)</f>
        <v>0</v>
      </c>
      <c r="AQ63" s="30">
        <f>_xlfn.IFNA(IF($O63="days",$Y63*(VLOOKUP($K63,'Bed parameters'!$A$9:$I$12,9,FALSE))*$F63*(VLOOKUP($Q63,'Workforce distribution'!$C$8:$AD$30,AQ$7,FALSE)),IF($Q63="n/a",(IF($P63=AQ$6,$X63*$F63,0)),$X63*$F63*(VLOOKUP($Q63,'Workforce distribution'!$C$8:$AD$30,AQ$7,FALSE)))),0)</f>
        <v>0</v>
      </c>
      <c r="AR63" s="30">
        <f>_xlfn.IFNA(IF($O63="days",$Y63*(VLOOKUP($K63,'Bed parameters'!$A$9:$I$12,9,FALSE))*$F63*(VLOOKUP($Q63,'Workforce distribution'!$C$8:$AD$30,AR$7,FALSE)),IF($Q63="n/a",(IF($P63=AR$6,$X63*$F63,0)),$X63*$F63*(VLOOKUP($Q63,'Workforce distribution'!$C$8:$AD$30,AR$7,FALSE)))),0)</f>
        <v>0</v>
      </c>
      <c r="AS63" s="30">
        <f>_xlfn.IFNA(IF($O63="days",$Y63*(VLOOKUP($K63,'Bed parameters'!$A$9:$I$12,9,FALSE))*$F63*(VLOOKUP($Q63,'Workforce distribution'!$C$8:$AD$30,AS$7,FALSE)),IF($Q63="n/a",(IF($P63=AS$6,$X63*$F63,0)),$X63*$F63*(VLOOKUP($Q63,'Workforce distribution'!$C$8:$AD$30,AS$7,FALSE)))),0)</f>
        <v>0</v>
      </c>
      <c r="AT63" s="30">
        <f>_xlfn.IFNA(IF($O63="days",$Y63*(VLOOKUP($K63,'Bed parameters'!$A$9:$I$12,9,FALSE))*$F63*(VLOOKUP($Q63,'Workforce distribution'!$C$8:$AD$30,AT$7,FALSE)),IF($Q63="n/a",(IF($P63=AT$6,$X63*$F63,0)),$X63*$F63*(VLOOKUP($Q63,'Workforce distribution'!$C$8:$AD$30,AT$7,FALSE)))),0)</f>
        <v>0</v>
      </c>
      <c r="AU63" s="30">
        <f>_xlfn.IFNA(IF($O63="days",$Y63*(VLOOKUP($K63,'Bed parameters'!$A$9:$I$12,9,FALSE))*$F63*(VLOOKUP($Q63,'Workforce distribution'!$C$8:$AD$30,AU$7,FALSE)),IF($Q63="n/a",(IF($P63=AU$6,$X63*$F63,0)),$X63*$F63*(VLOOKUP($Q63,'Workforce distribution'!$C$8:$AD$30,AU$7,FALSE)))),0)</f>
        <v>0</v>
      </c>
      <c r="AV63" s="30">
        <f>_xlfn.IFNA(IF($O63="days",$Y63*(VLOOKUP($K63,'Bed parameters'!$A$9:$I$12,9,FALSE))*$F63*(VLOOKUP($Q63,'Workforce distribution'!$C$8:$AD$30,AV$7,FALSE)),IF($Q63="n/a",(IF($P63=AV$6,$X63*$F63,0)),$X63*$F63*(VLOOKUP($Q63,'Workforce distribution'!$C$8:$AD$30,AV$7,FALSE)))),0)</f>
        <v>0</v>
      </c>
      <c r="AW63" s="30">
        <f>_xlfn.IFNA(IF($O63="days",$Y63*(VLOOKUP($K63,'Bed parameters'!$A$9:$I$12,9,FALSE))*$F63*(VLOOKUP($Q63,'Workforce distribution'!$C$8:$AD$30,AW$7,FALSE)),IF($Q63="n/a",(IF($P63=AW$6,$X63*$F63,0)),$X63*$F63*(VLOOKUP($Q63,'Workforce distribution'!$C$8:$AD$30,AW$7,FALSE)))),0)</f>
        <v>0</v>
      </c>
      <c r="AX63" s="30">
        <f>_xlfn.IFNA(IF($O63="days",$Y63*(VLOOKUP($K63,'Bed parameters'!$A$9:$I$12,9,FALSE))*$F63*(VLOOKUP($Q63,'Workforce distribution'!$C$8:$AD$30,AX$7,FALSE)),IF($Q63="n/a",(IF($P63=AX$6,$X63*$F63,0)),$X63*$F63*(VLOOKUP($Q63,'Workforce distribution'!$C$8:$AD$30,AX$7,FALSE)))),0)</f>
        <v>0</v>
      </c>
      <c r="AY63" s="30">
        <f>_xlfn.IFNA(IF($O63="days",$Y63*(VLOOKUP($K63,'Bed parameters'!$A$9:$I$12,9,FALSE))*$F63*(VLOOKUP($Q63,'Workforce distribution'!$C$8:$AD$30,AY$7,FALSE)),IF($Q63="n/a",(IF($P63=AY$6,$X63*$F63,0)),$X63*$F63*(VLOOKUP($Q63,'Workforce distribution'!$C$8:$AD$30,AY$7,FALSE)))),0)</f>
        <v>0</v>
      </c>
      <c r="AZ63" s="30">
        <f>_xlfn.IFNA(IF($O63="days",$Y63*(VLOOKUP($K63,'Bed parameters'!$A$9:$I$12,9,FALSE))*$F63*(VLOOKUP($Q63,'Workforce distribution'!$C$8:$AD$30,AZ$7,FALSE)),IF($Q63="n/a",(IF($P63=AZ$6,$X63*$F63,0)),$X63*$F63*(VLOOKUP($Q63,'Workforce distribution'!$C$8:$AD$30,AZ$7,FALSE)))),0)</f>
        <v>0</v>
      </c>
      <c r="BA63" s="30">
        <f>_xlfn.IFNA(IF($O63="days",$Y63*(VLOOKUP($K63,'Bed parameters'!$A$9:$I$12,9,FALSE))*$F63*(VLOOKUP($Q63,'Workforce distribution'!$C$8:$AD$30,BA$7,FALSE)),IF($Q63="n/a",(IF($P63=BA$6,$X63*$F63,0)),$X63*$F63*(VLOOKUP($Q63,'Workforce distribution'!$C$8:$AD$30,BA$7,FALSE)))),0)</f>
        <v>0</v>
      </c>
      <c r="BB63" s="30">
        <f>_xlfn.IFNA(IF($O63="days",$Y63*(VLOOKUP($K63,'Bed parameters'!$A$9:$I$12,9,FALSE))*$F63*(VLOOKUP($Q63,'Workforce distribution'!$C$8:$AD$30,BB$7,FALSE)),IF($Q63="n/a",(IF($P63=BB$6,$X63*$F63,0)),$X63*$F63*(VLOOKUP($Q63,'Workforce distribution'!$C$8:$AD$30,BB$7,FALSE)))),0)</f>
        <v>0</v>
      </c>
      <c r="BC63" s="149">
        <f t="shared" si="9"/>
        <v>3.4195305000000009</v>
      </c>
      <c r="BD63" s="288">
        <f>IF($Q63="n/a",(IF('Workforce hours'!D$30=0,0,(AB63/'Workforce hours'!D$30))),(IF(VLOOKUP($Q63,'Workforce hours'!$C$8:$AD$30,BD$7,FALSE)=0,0,(AB63/(VLOOKUP($Q63,'Workforce hours'!$C$8:$AD$30,BD$7,FALSE))))))</f>
        <v>0</v>
      </c>
      <c r="BE63" s="288">
        <f>IF($Q63="n/a",(IF('Workforce hours'!E$30=0,0,(AC63/'Workforce hours'!E$30))),(IF(VLOOKUP($Q63,'Workforce hours'!$C$8:$AD$30,BE$7,FALSE)=0,0,(AC63/(VLOOKUP($Q63,'Workforce hours'!$C$8:$AD$30,BE$7,FALSE))))))</f>
        <v>0</v>
      </c>
      <c r="BF63" s="288">
        <f>IF($Q63="n/a",(IF('Workforce hours'!F$30=0,0,(AD63/'Workforce hours'!F$30))),(IF(VLOOKUP($Q63,'Workforce hours'!$C$8:$AD$30,BF$7,FALSE)=0,0,(AD63/(VLOOKUP($Q63,'Workforce hours'!$C$8:$AD$30,BF$7,FALSE))))))</f>
        <v>3.4195305000000009</v>
      </c>
      <c r="BG63" s="288">
        <f>IF($Q63="n/a",(IF('Workforce hours'!G$30=0,0,(AE63/'Workforce hours'!G$30))),(IF(VLOOKUP($Q63,'Workforce hours'!$C$8:$AD$30,BG$7,FALSE)=0,0,(AE63/(VLOOKUP($Q63,'Workforce hours'!$C$8:$AD$30,BG$7,FALSE))))))</f>
        <v>0</v>
      </c>
      <c r="BH63" s="288">
        <f>IF($Q63="n/a",(IF('Workforce hours'!H$30=0,0,(AF63/'Workforce hours'!H$30))),(IF(VLOOKUP($Q63,'Workforce hours'!$C$8:$AD$30,BH$7,FALSE)=0,0,(AF63/(VLOOKUP($Q63,'Workforce hours'!$C$8:$AD$30,BH$7,FALSE))))))</f>
        <v>0</v>
      </c>
      <c r="BI63" s="288">
        <f>IF($Q63="n/a",(IF('Workforce hours'!I$30=0,0,(AG63/'Workforce hours'!I$30))),(IF(VLOOKUP($Q63,'Workforce hours'!$C$8:$AD$30,BI$7,FALSE)=0,0,(AG63/(VLOOKUP($Q63,'Workforce hours'!$C$8:$AD$30,BI$7,FALSE))))))</f>
        <v>0</v>
      </c>
      <c r="BJ63" s="288">
        <f>IF($Q63="n/a",(IF('Workforce hours'!J$30=0,0,(AH63/'Workforce hours'!J$30))),(IF(VLOOKUP($Q63,'Workforce hours'!$C$8:$AD$30,BJ$7,FALSE)=0,0,(AH63/(VLOOKUP($Q63,'Workforce hours'!$C$8:$AD$30,BJ$7,FALSE))))))</f>
        <v>0</v>
      </c>
      <c r="BK63" s="288">
        <f>IF($Q63="n/a",(IF('Workforce hours'!K$30=0,0,(AI63/'Workforce hours'!K$30))),(IF(VLOOKUP($Q63,'Workforce hours'!$C$8:$AD$30,BK$7,FALSE)=0,0,(AI63/(VLOOKUP($Q63,'Workforce hours'!$C$8:$AD$30,BK$7,FALSE))))))</f>
        <v>0</v>
      </c>
      <c r="BL63" s="288">
        <f>IF($Q63="n/a",(IF('Workforce hours'!L$30=0,0,(AJ63/'Workforce hours'!L$30))),(IF(VLOOKUP($Q63,'Workforce hours'!$C$8:$AD$30,BL$7,FALSE)=0,0,(AJ63/(VLOOKUP($Q63,'Workforce hours'!$C$8:$AD$30,BL$7,FALSE))))))</f>
        <v>0</v>
      </c>
      <c r="BM63" s="288">
        <f>IF($Q63="n/a",(IF('Workforce hours'!M$30=0,0,(AK63/'Workforce hours'!M$30))),(IF(VLOOKUP($Q63,'Workforce hours'!$C$8:$AD$30,BM$7,FALSE)=0,0,(AK63/(VLOOKUP($Q63,'Workforce hours'!$C$8:$AD$30,BM$7,FALSE))))))</f>
        <v>0</v>
      </c>
      <c r="BN63" s="288">
        <f>IF($Q63="n/a",(IF('Workforce hours'!N$30=0,0,(AL63/'Workforce hours'!N$30))),(IF(VLOOKUP($Q63,'Workforce hours'!$C$8:$AD$30,BN$7,FALSE)=0,0,(AL63/(VLOOKUP($Q63,'Workforce hours'!$C$8:$AD$30,BN$7,FALSE))))))</f>
        <v>0</v>
      </c>
      <c r="BO63" s="288">
        <f>IF($Q63="n/a",(IF('Workforce hours'!O$30=0,0,(AM63/'Workforce hours'!O$30))),(IF(VLOOKUP($Q63,'Workforce hours'!$C$8:$AD$30,BO$7,FALSE)=0,0,(AM63/(VLOOKUP($Q63,'Workforce hours'!$C$8:$AD$30,BO$7,FALSE))))))</f>
        <v>0</v>
      </c>
      <c r="BP63" s="288">
        <f>IF($Q63="n/a",(IF('Workforce hours'!P$30=0,0,(AN63/'Workforce hours'!P$30))),(IF(VLOOKUP($Q63,'Workforce hours'!$C$8:$AD$30,BP$7,FALSE)=0,0,(AN63/(VLOOKUP($Q63,'Workforce hours'!$C$8:$AD$30,BP$7,FALSE))))))</f>
        <v>0</v>
      </c>
      <c r="BQ63" s="288">
        <f>IF($Q63="n/a",(IF('Workforce hours'!Q$30=0,0,(AO63/'Workforce hours'!Q$30))),(IF(VLOOKUP($Q63,'Workforce hours'!$C$8:$AD$30,BQ$7,FALSE)=0,0,(AO63/(VLOOKUP($Q63,'Workforce hours'!$C$8:$AD$30,BQ$7,FALSE))))))</f>
        <v>0</v>
      </c>
      <c r="BR63" s="288">
        <f>IF($Q63="n/a",(IF('Workforce hours'!R$30=0,0,(AP63/'Workforce hours'!R$30))),(IF(VLOOKUP($Q63,'Workforce hours'!$C$8:$AD$30,BR$7,FALSE)=0,0,(AP63/(VLOOKUP($Q63,'Workforce hours'!$C$8:$AD$30,BR$7,FALSE))))))</f>
        <v>0</v>
      </c>
      <c r="BS63" s="288">
        <f>IF($Q63="n/a",(IF('Workforce hours'!S$30=0,0,(AQ63/'Workforce hours'!S$30))),(IF(VLOOKUP($Q63,'Workforce hours'!$C$8:$AD$30,BS$7,FALSE)=0,0,(AQ63/(VLOOKUP($Q63,'Workforce hours'!$C$8:$AD$30,BS$7,FALSE))))))</f>
        <v>0</v>
      </c>
      <c r="BT63" s="288">
        <f>IF($Q63="n/a",(IF('Workforce hours'!T$30=0,0,(AR63/'Workforce hours'!T$30))),(IF(VLOOKUP($Q63,'Workforce hours'!$C$8:$AD$30,BT$7,FALSE)=0,0,(AR63/(VLOOKUP($Q63,'Workforce hours'!$C$8:$AD$30,BT$7,FALSE))))))</f>
        <v>0</v>
      </c>
      <c r="BU63" s="288">
        <f>IF($Q63="n/a",(IF('Workforce hours'!U$30=0,0,(AS63/'Workforce hours'!U$30))),(IF(VLOOKUP($Q63,'Workforce hours'!$C$8:$AD$30,BU$7,FALSE)=0,0,(AS63/(VLOOKUP($Q63,'Workforce hours'!$C$8:$AD$30,BU$7,FALSE))))))</f>
        <v>0</v>
      </c>
      <c r="BV63" s="288">
        <f>IF($Q63="n/a",(IF('Workforce hours'!V$30=0,0,(AT63/'Workforce hours'!V$30))),(IF(VLOOKUP($Q63,'Workforce hours'!$C$8:$AD$30,BV$7,FALSE)=0,0,(AT63/(VLOOKUP($Q63,'Workforce hours'!$C$8:$AD$30,BV$7,FALSE))))))</f>
        <v>0</v>
      </c>
      <c r="BW63" s="288">
        <f>IF($Q63="n/a",(IF('Workforce hours'!W$30=0,0,(AU63/'Workforce hours'!W$30))),(IF(VLOOKUP($Q63,'Workforce hours'!$C$8:$AD$30,BW$7,FALSE)=0,0,(AU63/(VLOOKUP($Q63,'Workforce hours'!$C$8:$AD$30,BW$7,FALSE))))))</f>
        <v>0</v>
      </c>
      <c r="BX63" s="288">
        <f>IF($Q63="n/a",(IF('Workforce hours'!X$30=0,0,(AV63/'Workforce hours'!X$30))),(IF(VLOOKUP($Q63,'Workforce hours'!$C$8:$AD$30,BX$7,FALSE)=0,0,(AV63/(VLOOKUP($Q63,'Workforce hours'!$C$8:$AD$30,BX$7,FALSE))))))</f>
        <v>0</v>
      </c>
      <c r="BY63" s="288">
        <f>IF($Q63="n/a",(IF('Workforce hours'!Y$30=0,0,(AW63/'Workforce hours'!Y$30))),(IF(VLOOKUP($Q63,'Workforce hours'!$C$8:$AD$30,BY$7,FALSE)=0,0,(AW63/(VLOOKUP($Q63,'Workforce hours'!$C$8:$AD$30,BY$7,FALSE))))))</f>
        <v>0</v>
      </c>
      <c r="BZ63" s="288">
        <f>IF($Q63="n/a",(IF('Workforce hours'!Z$30=0,0,(AX63/'Workforce hours'!Z$30))),(IF(VLOOKUP($Q63,'Workforce hours'!$C$8:$AD$30,BZ$7,FALSE)=0,0,(AX63/(VLOOKUP($Q63,'Workforce hours'!$C$8:$AD$30,BZ$7,FALSE))))))</f>
        <v>0</v>
      </c>
      <c r="CA63" s="288">
        <f>IF($Q63="n/a",(IF('Workforce hours'!AA$30=0,0,(AY63/'Workforce hours'!AA$30))),(IF(VLOOKUP($Q63,'Workforce hours'!$C$8:$AD$30,CA$7,FALSE)=0,0,(AY63/(VLOOKUP($Q63,'Workforce hours'!$C$8:$AD$30,CA$7,FALSE))))))</f>
        <v>0</v>
      </c>
      <c r="CB63" s="288">
        <f>IF($Q63="n/a",(IF('Workforce hours'!AB$30=0,0,(AZ63/'Workforce hours'!AB$30))),(IF(VLOOKUP($Q63,'Workforce hours'!$C$8:$AD$30,CB$7,FALSE)=0,0,(AZ63/(VLOOKUP($Q63,'Workforce hours'!$C$8:$AD$30,CB$7,FALSE))))))</f>
        <v>0</v>
      </c>
      <c r="CC63" s="288">
        <f>IF($Q63="n/a",(IF('Workforce hours'!AC$30=0,0,(BA63/'Workforce hours'!AC$30))),(IF(VLOOKUP($Q63,'Workforce hours'!$C$8:$AD$30,CC$7,FALSE)=0,0,(BA63/(VLOOKUP($Q63,'Workforce hours'!$C$8:$AD$30,CC$7,FALSE))))))</f>
        <v>0</v>
      </c>
      <c r="CD63" s="288">
        <f>IF($Q63="n/a",(IF('Workforce hours'!AD$30=0,0,(BB63/'Workforce hours'!AD$30))),(IF(VLOOKUP($Q63,'Workforce hours'!$C$8:$AD$30,CD$7,FALSE)=0,0,(BB63/(VLOOKUP($Q63,'Workforce hours'!$C$8:$AD$30,CD$7,FALSE))))))</f>
        <v>0</v>
      </c>
      <c r="CE63" s="289">
        <f t="shared" si="10"/>
        <v>0</v>
      </c>
      <c r="CF63" s="290">
        <f>BD63*'Workforce costs'!B$9*(1+'Workforce costs'!B$10)*(1+'Workforce costs'!B$11)</f>
        <v>0</v>
      </c>
      <c r="CG63" s="290">
        <f>BE63*'Workforce costs'!C$9*(1+'Workforce costs'!C$10)*(1+'Workforce costs'!C$11)</f>
        <v>0</v>
      </c>
      <c r="CH63" s="290">
        <f>BF63*'Workforce costs'!D$9*(1+'Workforce costs'!D$10)*(1+'Workforce costs'!D$11)</f>
        <v>0</v>
      </c>
      <c r="CI63" s="290">
        <f>BG63*'Workforce costs'!E$9*(1+'Workforce costs'!E$10)*(1+'Workforce costs'!E$11)</f>
        <v>0</v>
      </c>
      <c r="CJ63" s="290">
        <f>BH63*'Workforce costs'!F$9*(1+'Workforce costs'!F$10)*(1+'Workforce costs'!F$11)</f>
        <v>0</v>
      </c>
      <c r="CK63" s="290">
        <f>BI63*'Workforce costs'!G$9*(1+'Workforce costs'!G$10)*(1+'Workforce costs'!G$11)</f>
        <v>0</v>
      </c>
      <c r="CL63" s="290">
        <f>BJ63*'Workforce costs'!H$9*(1+'Workforce costs'!H$10)*(1+'Workforce costs'!H$11)</f>
        <v>0</v>
      </c>
      <c r="CM63" s="290">
        <f>BK63*'Workforce costs'!I$9*(1+'Workforce costs'!I$10)*(1+'Workforce costs'!I$11)</f>
        <v>0</v>
      </c>
      <c r="CN63" s="290">
        <f>BL63*'Workforce costs'!J$9*(1+'Workforce costs'!J$10)*(1+'Workforce costs'!J$11)</f>
        <v>0</v>
      </c>
      <c r="CO63" s="290">
        <f>BM63*'Workforce costs'!K$9*(1+'Workforce costs'!K$10)*(1+'Workforce costs'!K$11)</f>
        <v>0</v>
      </c>
      <c r="CP63" s="290">
        <f>BN63*'Workforce costs'!L$9*(1+'Workforce costs'!L$10)*(1+'Workforce costs'!L$11)</f>
        <v>0</v>
      </c>
      <c r="CQ63" s="290">
        <f>BO63*'Workforce costs'!M$9*(1+'Workforce costs'!M$10)*(1+'Workforce costs'!M$11)</f>
        <v>0</v>
      </c>
      <c r="CR63" s="290">
        <f>BP63*'Workforce costs'!N$9*(1+'Workforce costs'!N$10)*(1+'Workforce costs'!N$11)</f>
        <v>0</v>
      </c>
      <c r="CS63" s="290">
        <f>BQ63*'Workforce costs'!O$9*(1+'Workforce costs'!O$10)*(1+'Workforce costs'!O$11)</f>
        <v>0</v>
      </c>
      <c r="CT63" s="290">
        <f>BR63*'Workforce costs'!P$9*(1+'Workforce costs'!P$10)*(1+'Workforce costs'!P$11)</f>
        <v>0</v>
      </c>
      <c r="CU63" s="290">
        <f>BS63*'Workforce costs'!Q$9*(1+'Workforce costs'!Q$10)*(1+'Workforce costs'!Q$11)</f>
        <v>0</v>
      </c>
      <c r="CV63" s="290">
        <f>BT63*'Workforce costs'!R$9*(1+'Workforce costs'!R$10)*(1+'Workforce costs'!R$11)</f>
        <v>0</v>
      </c>
      <c r="CW63" s="290">
        <f>BU63*'Workforce costs'!S$9*(1+'Workforce costs'!S$10)*(1+'Workforce costs'!S$11)</f>
        <v>0</v>
      </c>
      <c r="CX63" s="290">
        <f>BV63*'Workforce costs'!T$9*(1+'Workforce costs'!T$10)*(1+'Workforce costs'!T$11)</f>
        <v>0</v>
      </c>
      <c r="CY63" s="290">
        <f>BW63*'Workforce costs'!U$9*(1+'Workforce costs'!U$10)*(1+'Workforce costs'!U$11)</f>
        <v>0</v>
      </c>
      <c r="CZ63" s="290">
        <f>BX63*'Workforce costs'!V$9*(1+'Workforce costs'!V$10)*(1+'Workforce costs'!V$11)</f>
        <v>0</v>
      </c>
      <c r="DA63" s="290">
        <f>BY63*'Workforce costs'!W$9*(1+'Workforce costs'!W$10)*(1+'Workforce costs'!W$11)</f>
        <v>0</v>
      </c>
      <c r="DB63" s="290">
        <f>BZ63*'Workforce costs'!X$9*(1+'Workforce costs'!X$10)*(1+'Workforce costs'!X$11)</f>
        <v>0</v>
      </c>
      <c r="DC63" s="290">
        <f>CA63*'Workforce costs'!Y$9*(1+'Workforce costs'!Y$10)*(1+'Workforce costs'!Y$11)</f>
        <v>0</v>
      </c>
      <c r="DD63" s="290">
        <f>CB63*'Workforce costs'!Z$9*(1+'Workforce costs'!Z$10)*(1+'Workforce costs'!Z$11)</f>
        <v>0</v>
      </c>
      <c r="DE63" s="290">
        <f>CC63*'Workforce costs'!AA$9*(1+'Workforce costs'!AA$10)*(1+'Workforce costs'!AA$11)</f>
        <v>0</v>
      </c>
      <c r="DF63" s="290">
        <f>CD63*'Workforce costs'!AB$9*(1+'Workforce costs'!AB$10)*(1+'Workforce costs'!AB$11)</f>
        <v>0</v>
      </c>
    </row>
    <row r="64" spans="1:110" x14ac:dyDescent="0.3">
      <c r="A64" s="2" t="str">
        <f>Outputs!$A$4</f>
        <v>Australia</v>
      </c>
      <c r="B64" s="2" t="str">
        <f t="shared" si="3"/>
        <v>Australia 12to17</v>
      </c>
      <c r="C64" s="30">
        <f>VLOOKUP($B64,Populations!$D$15:$H$1920,3,FALSE)</f>
        <v>1959472</v>
      </c>
      <c r="D64" s="255">
        <f>IF(OR($H64="General pop",$H64="Schools",$H64="Workplace",$H64="Skills Training",$H64="Digital Supports"),1,VLOOKUP($B64,Populations!$D$15:$H$1920,5,FALSE))</f>
        <v>1</v>
      </c>
      <c r="E64" s="88">
        <f>VLOOKUP(I64,Epidemiology!$C$10:$H$47,6,FALSE)</f>
        <v>4085</v>
      </c>
      <c r="F64" s="102" t="str">
        <f>'Care profiles'!R65</f>
        <v>n/a</v>
      </c>
      <c r="G64" s="15" t="str">
        <f>'Care profiles'!A65</f>
        <v>12to17</v>
      </c>
      <c r="H64" s="15" t="str">
        <f>'Care profiles'!B65</f>
        <v>Distress</v>
      </c>
      <c r="I64" s="15" t="str">
        <f>'Care profiles'!C65</f>
        <v>Distress_12-17yrs</v>
      </c>
      <c r="J64" s="15" t="str">
        <f>'Care profiles'!D65</f>
        <v>Care profile</v>
      </c>
      <c r="K64" s="15" t="str">
        <f>'Care profiles'!E65</f>
        <v>Socioeconomic and Situational Support Services</v>
      </c>
      <c r="L64" s="104">
        <f>'Care profiles'!F65</f>
        <v>1</v>
      </c>
      <c r="M64" s="15" t="str">
        <f>'Care profiles'!G65</f>
        <v>n/a</v>
      </c>
      <c r="N64" s="15" t="str">
        <f>'Care profiles'!H65</f>
        <v>n/a</v>
      </c>
      <c r="O64" s="15" t="str">
        <f>'Care profiles'!I65</f>
        <v>n/a</v>
      </c>
      <c r="P64" s="15" t="str">
        <f>'Care profiles'!J65</f>
        <v>n/a</v>
      </c>
      <c r="Q64" s="15" t="str">
        <f>'Care profiles'!K65</f>
        <v>n/a</v>
      </c>
      <c r="R64" s="15" t="str">
        <f>'Care profiles'!M65</f>
        <v>Y</v>
      </c>
      <c r="S64" s="15" t="str">
        <f>'Care profiles'!O65</f>
        <v>Y</v>
      </c>
      <c r="T64" s="15" t="str">
        <f>'Care profiles'!Q65</f>
        <v>N</v>
      </c>
      <c r="U64" s="30">
        <f t="shared" si="4"/>
        <v>80044.431200000006</v>
      </c>
      <c r="V64" s="30">
        <f t="shared" si="5"/>
        <v>80044.431200000006</v>
      </c>
      <c r="W64" s="30">
        <f>IF(M64="n/a",0,IF(O64="days",V64*M64*(1+(VLOOKUP(K64,'Bed parameters'!$A$9:$G$12,7,FALSE))),V64*M64))</f>
        <v>0</v>
      </c>
      <c r="X64" s="30">
        <f t="shared" si="6"/>
        <v>0</v>
      </c>
      <c r="Y64" s="30">
        <f t="shared" si="7"/>
        <v>0</v>
      </c>
      <c r="Z64" s="113">
        <f>_xlfn.IFNA(Y64/((VLOOKUP(K64,'Bed parameters'!$A$9:$G$12,3,FALSE))*(VLOOKUP(K64,'Bed parameters'!$A$9:$G$12,5,FALSE))),0)</f>
        <v>0</v>
      </c>
      <c r="AA64" s="30">
        <f t="shared" si="8"/>
        <v>0</v>
      </c>
      <c r="AB64" s="30">
        <f>_xlfn.IFNA(IF($O64="days",$Y64*(VLOOKUP($K64,'Bed parameters'!$A$9:$I$12,9,FALSE))*$F64*(VLOOKUP($Q64,'Workforce distribution'!$C$8:$AD$30,AB$7,FALSE)),IF($Q64="n/a",(IF($P64=AB$6,$X64*$F64,0)),$X64*$F64*(VLOOKUP($Q64,'Workforce distribution'!$C$8:$AD$30,AB$7,FALSE)))),0)</f>
        <v>0</v>
      </c>
      <c r="AC64" s="30">
        <f>_xlfn.IFNA(IF($O64="days",$Y64*(VLOOKUP($K64,'Bed parameters'!$A$9:$I$12,9,FALSE))*$F64*(VLOOKUP($Q64,'Workforce distribution'!$C$8:$AD$30,AC$7,FALSE)),IF($Q64="n/a",(IF($P64=AC$6,$X64*$F64,0)),$X64*$F64*(VLOOKUP($Q64,'Workforce distribution'!$C$8:$AD$30,AC$7,FALSE)))),0)</f>
        <v>0</v>
      </c>
      <c r="AD64" s="30">
        <f>_xlfn.IFNA(IF($O64="days",$Y64*(VLOOKUP($K64,'Bed parameters'!$A$9:$I$12,9,FALSE))*$F64*(VLOOKUP($Q64,'Workforce distribution'!$C$8:$AD$30,AD$7,FALSE)),IF($Q64="n/a",(IF($P64=AD$6,$X64*$F64,0)),$X64*$F64*(VLOOKUP($Q64,'Workforce distribution'!$C$8:$AD$30,AD$7,FALSE)))),0)</f>
        <v>0</v>
      </c>
      <c r="AE64" s="30">
        <f>_xlfn.IFNA(IF($O64="days",$Y64*(VLOOKUP($K64,'Bed parameters'!$A$9:$I$12,9,FALSE))*$F64*(VLOOKUP($Q64,'Workforce distribution'!$C$8:$AD$30,AE$7,FALSE)),IF($Q64="n/a",(IF($P64=AE$6,$X64*$F64,0)),$X64*$F64*(VLOOKUP($Q64,'Workforce distribution'!$C$8:$AD$30,AE$7,FALSE)))),0)</f>
        <v>0</v>
      </c>
      <c r="AF64" s="30">
        <f>_xlfn.IFNA(IF($O64="days",$Y64*(VLOOKUP($K64,'Bed parameters'!$A$9:$I$12,9,FALSE))*$F64*(VLOOKUP($Q64,'Workforce distribution'!$C$8:$AD$30,AF$7,FALSE)),IF($Q64="n/a",(IF($P64=AF$6,$X64*$F64,0)),$X64*$F64*(VLOOKUP($Q64,'Workforce distribution'!$C$8:$AD$30,AF$7,FALSE)))),0)</f>
        <v>0</v>
      </c>
      <c r="AG64" s="30">
        <f>_xlfn.IFNA(IF($O64="days",$Y64*(VLOOKUP($K64,'Bed parameters'!$A$9:$I$12,9,FALSE))*$F64*(VLOOKUP($Q64,'Workforce distribution'!$C$8:$AD$30,AG$7,FALSE)),IF($Q64="n/a",(IF($P64=AG$6,$X64*$F64,0)),$X64*$F64*(VLOOKUP($Q64,'Workforce distribution'!$C$8:$AD$30,AG$7,FALSE)))),0)</f>
        <v>0</v>
      </c>
      <c r="AH64" s="30">
        <f>_xlfn.IFNA(IF($O64="days",$Y64*(VLOOKUP($K64,'Bed parameters'!$A$9:$I$12,9,FALSE))*$F64*(VLOOKUP($Q64,'Workforce distribution'!$C$8:$AD$30,AH$7,FALSE)),IF($Q64="n/a",(IF($P64=AH$6,$X64*$F64,0)),$X64*$F64*(VLOOKUP($Q64,'Workforce distribution'!$C$8:$AD$30,AH$7,FALSE)))),0)</f>
        <v>0</v>
      </c>
      <c r="AI64" s="30">
        <f>_xlfn.IFNA(IF($O64="days",$Y64*(VLOOKUP($K64,'Bed parameters'!$A$9:$I$12,9,FALSE))*$F64*(VLOOKUP($Q64,'Workforce distribution'!$C$8:$AD$30,AI$7,FALSE)),IF($Q64="n/a",(IF($P64=AI$6,$X64*$F64,0)),$X64*$F64*(VLOOKUP($Q64,'Workforce distribution'!$C$8:$AD$30,AI$7,FALSE)))),0)</f>
        <v>0</v>
      </c>
      <c r="AJ64" s="30">
        <f>_xlfn.IFNA(IF($O64="days",$Y64*(VLOOKUP($K64,'Bed parameters'!$A$9:$I$12,9,FALSE))*$F64*(VLOOKUP($Q64,'Workforce distribution'!$C$8:$AD$30,AJ$7,FALSE)),IF($Q64="n/a",(IF($P64=AJ$6,$X64*$F64,0)),$X64*$F64*(VLOOKUP($Q64,'Workforce distribution'!$C$8:$AD$30,AJ$7,FALSE)))),0)</f>
        <v>0</v>
      </c>
      <c r="AK64" s="30">
        <f>_xlfn.IFNA(IF($O64="days",$Y64*(VLOOKUP($K64,'Bed parameters'!$A$9:$I$12,9,FALSE))*$F64*(VLOOKUP($Q64,'Workforce distribution'!$C$8:$AD$30,AK$7,FALSE)),IF($Q64="n/a",(IF($P64=AK$6,$X64*$F64,0)),$X64*$F64*(VLOOKUP($Q64,'Workforce distribution'!$C$8:$AD$30,AK$7,FALSE)))),0)</f>
        <v>0</v>
      </c>
      <c r="AL64" s="30">
        <f>_xlfn.IFNA(IF($O64="days",$Y64*(VLOOKUP($K64,'Bed parameters'!$A$9:$I$12,9,FALSE))*$F64*(VLOOKUP($Q64,'Workforce distribution'!$C$8:$AD$30,AL$7,FALSE)),IF($Q64="n/a",(IF($P64=AL$6,$X64*$F64,0)),$X64*$F64*(VLOOKUP($Q64,'Workforce distribution'!$C$8:$AD$30,AL$7,FALSE)))),0)</f>
        <v>0</v>
      </c>
      <c r="AM64" s="30">
        <f>_xlfn.IFNA(IF($O64="days",$Y64*(VLOOKUP($K64,'Bed parameters'!$A$9:$I$12,9,FALSE))*$F64*(VLOOKUP($Q64,'Workforce distribution'!$C$8:$AD$30,AM$7,FALSE)),IF($Q64="n/a",(IF($P64=AM$6,$X64*$F64,0)),$X64*$F64*(VLOOKUP($Q64,'Workforce distribution'!$C$8:$AD$30,AM$7,FALSE)))),0)</f>
        <v>0</v>
      </c>
      <c r="AN64" s="30">
        <f>_xlfn.IFNA(IF($O64="days",$Y64*(VLOOKUP($K64,'Bed parameters'!$A$9:$I$12,9,FALSE))*$F64*(VLOOKUP($Q64,'Workforce distribution'!$C$8:$AD$30,AN$7,FALSE)),IF($Q64="n/a",(IF($P64=AN$6,$X64*$F64,0)),$X64*$F64*(VLOOKUP($Q64,'Workforce distribution'!$C$8:$AD$30,AN$7,FALSE)))),0)</f>
        <v>0</v>
      </c>
      <c r="AO64" s="30">
        <f>_xlfn.IFNA(IF($O64="days",$Y64*(VLOOKUP($K64,'Bed parameters'!$A$9:$I$12,9,FALSE))*$F64*(VLOOKUP($Q64,'Workforce distribution'!$C$8:$AD$30,AO$7,FALSE)),IF($Q64="n/a",(IF($P64=AO$6,$X64*$F64,0)),$X64*$F64*(VLOOKUP($Q64,'Workforce distribution'!$C$8:$AD$30,AO$7,FALSE)))),0)</f>
        <v>0</v>
      </c>
      <c r="AP64" s="30">
        <f>_xlfn.IFNA(IF($O64="days",$Y64*(VLOOKUP($K64,'Bed parameters'!$A$9:$I$12,9,FALSE))*$F64*(VLOOKUP($Q64,'Workforce distribution'!$C$8:$AD$30,AP$7,FALSE)),IF($Q64="n/a",(IF($P64=AP$6,$X64*$F64,0)),$X64*$F64*(VLOOKUP($Q64,'Workforce distribution'!$C$8:$AD$30,AP$7,FALSE)))),0)</f>
        <v>0</v>
      </c>
      <c r="AQ64" s="30">
        <f>_xlfn.IFNA(IF($O64="days",$Y64*(VLOOKUP($K64,'Bed parameters'!$A$9:$I$12,9,FALSE))*$F64*(VLOOKUP($Q64,'Workforce distribution'!$C$8:$AD$30,AQ$7,FALSE)),IF($Q64="n/a",(IF($P64=AQ$6,$X64*$F64,0)),$X64*$F64*(VLOOKUP($Q64,'Workforce distribution'!$C$8:$AD$30,AQ$7,FALSE)))),0)</f>
        <v>0</v>
      </c>
      <c r="AR64" s="30">
        <f>_xlfn.IFNA(IF($O64="days",$Y64*(VLOOKUP($K64,'Bed parameters'!$A$9:$I$12,9,FALSE))*$F64*(VLOOKUP($Q64,'Workforce distribution'!$C$8:$AD$30,AR$7,FALSE)),IF($Q64="n/a",(IF($P64=AR$6,$X64*$F64,0)),$X64*$F64*(VLOOKUP($Q64,'Workforce distribution'!$C$8:$AD$30,AR$7,FALSE)))),0)</f>
        <v>0</v>
      </c>
      <c r="AS64" s="30">
        <f>_xlfn.IFNA(IF($O64="days",$Y64*(VLOOKUP($K64,'Bed parameters'!$A$9:$I$12,9,FALSE))*$F64*(VLOOKUP($Q64,'Workforce distribution'!$C$8:$AD$30,AS$7,FALSE)),IF($Q64="n/a",(IF($P64=AS$6,$X64*$F64,0)),$X64*$F64*(VLOOKUP($Q64,'Workforce distribution'!$C$8:$AD$30,AS$7,FALSE)))),0)</f>
        <v>0</v>
      </c>
      <c r="AT64" s="30">
        <f>_xlfn.IFNA(IF($O64="days",$Y64*(VLOOKUP($K64,'Bed parameters'!$A$9:$I$12,9,FALSE))*$F64*(VLOOKUP($Q64,'Workforce distribution'!$C$8:$AD$30,AT$7,FALSE)),IF($Q64="n/a",(IF($P64=AT$6,$X64*$F64,0)),$X64*$F64*(VLOOKUP($Q64,'Workforce distribution'!$C$8:$AD$30,AT$7,FALSE)))),0)</f>
        <v>0</v>
      </c>
      <c r="AU64" s="30">
        <f>_xlfn.IFNA(IF($O64="days",$Y64*(VLOOKUP($K64,'Bed parameters'!$A$9:$I$12,9,FALSE))*$F64*(VLOOKUP($Q64,'Workforce distribution'!$C$8:$AD$30,AU$7,FALSE)),IF($Q64="n/a",(IF($P64=AU$6,$X64*$F64,0)),$X64*$F64*(VLOOKUP($Q64,'Workforce distribution'!$C$8:$AD$30,AU$7,FALSE)))),0)</f>
        <v>0</v>
      </c>
      <c r="AV64" s="30">
        <f>_xlfn.IFNA(IF($O64="days",$Y64*(VLOOKUP($K64,'Bed parameters'!$A$9:$I$12,9,FALSE))*$F64*(VLOOKUP($Q64,'Workforce distribution'!$C$8:$AD$30,AV$7,FALSE)),IF($Q64="n/a",(IF($P64=AV$6,$X64*$F64,0)),$X64*$F64*(VLOOKUP($Q64,'Workforce distribution'!$C$8:$AD$30,AV$7,FALSE)))),0)</f>
        <v>0</v>
      </c>
      <c r="AW64" s="30">
        <f>_xlfn.IFNA(IF($O64="days",$Y64*(VLOOKUP($K64,'Bed parameters'!$A$9:$I$12,9,FALSE))*$F64*(VLOOKUP($Q64,'Workforce distribution'!$C$8:$AD$30,AW$7,FALSE)),IF($Q64="n/a",(IF($P64=AW$6,$X64*$F64,0)),$X64*$F64*(VLOOKUP($Q64,'Workforce distribution'!$C$8:$AD$30,AW$7,FALSE)))),0)</f>
        <v>0</v>
      </c>
      <c r="AX64" s="30">
        <f>_xlfn.IFNA(IF($O64="days",$Y64*(VLOOKUP($K64,'Bed parameters'!$A$9:$I$12,9,FALSE))*$F64*(VLOOKUP($Q64,'Workforce distribution'!$C$8:$AD$30,AX$7,FALSE)),IF($Q64="n/a",(IF($P64=AX$6,$X64*$F64,0)),$X64*$F64*(VLOOKUP($Q64,'Workforce distribution'!$C$8:$AD$30,AX$7,FALSE)))),0)</f>
        <v>0</v>
      </c>
      <c r="AY64" s="30">
        <f>_xlfn.IFNA(IF($O64="days",$Y64*(VLOOKUP($K64,'Bed parameters'!$A$9:$I$12,9,FALSE))*$F64*(VLOOKUP($Q64,'Workforce distribution'!$C$8:$AD$30,AY$7,FALSE)),IF($Q64="n/a",(IF($P64=AY$6,$X64*$F64,0)),$X64*$F64*(VLOOKUP($Q64,'Workforce distribution'!$C$8:$AD$30,AY$7,FALSE)))),0)</f>
        <v>0</v>
      </c>
      <c r="AZ64" s="30">
        <f>_xlfn.IFNA(IF($O64="days",$Y64*(VLOOKUP($K64,'Bed parameters'!$A$9:$I$12,9,FALSE))*$F64*(VLOOKUP($Q64,'Workforce distribution'!$C$8:$AD$30,AZ$7,FALSE)),IF($Q64="n/a",(IF($P64=AZ$6,$X64*$F64,0)),$X64*$F64*(VLOOKUP($Q64,'Workforce distribution'!$C$8:$AD$30,AZ$7,FALSE)))),0)</f>
        <v>0</v>
      </c>
      <c r="BA64" s="30">
        <f>_xlfn.IFNA(IF($O64="days",$Y64*(VLOOKUP($K64,'Bed parameters'!$A$9:$I$12,9,FALSE))*$F64*(VLOOKUP($Q64,'Workforce distribution'!$C$8:$AD$30,BA$7,FALSE)),IF($Q64="n/a",(IF($P64=BA$6,$X64*$F64,0)),$X64*$F64*(VLOOKUP($Q64,'Workforce distribution'!$C$8:$AD$30,BA$7,FALSE)))),0)</f>
        <v>0</v>
      </c>
      <c r="BB64" s="30">
        <f>_xlfn.IFNA(IF($O64="days",$Y64*(VLOOKUP($K64,'Bed parameters'!$A$9:$I$12,9,FALSE))*$F64*(VLOOKUP($Q64,'Workforce distribution'!$C$8:$AD$30,BB$7,FALSE)),IF($Q64="n/a",(IF($P64=BB$6,$X64*$F64,0)),$X64*$F64*(VLOOKUP($Q64,'Workforce distribution'!$C$8:$AD$30,BB$7,FALSE)))),0)</f>
        <v>0</v>
      </c>
      <c r="BC64" s="149">
        <f t="shared" si="9"/>
        <v>0</v>
      </c>
      <c r="BD64" s="288">
        <f>IF($Q64="n/a",(IF('Workforce hours'!D$30=0,0,(AB64/'Workforce hours'!D$30))),(IF(VLOOKUP($Q64,'Workforce hours'!$C$8:$AD$30,BD$7,FALSE)=0,0,(AB64/(VLOOKUP($Q64,'Workforce hours'!$C$8:$AD$30,BD$7,FALSE))))))</f>
        <v>0</v>
      </c>
      <c r="BE64" s="288">
        <f>IF($Q64="n/a",(IF('Workforce hours'!E$30=0,0,(AC64/'Workforce hours'!E$30))),(IF(VLOOKUP($Q64,'Workforce hours'!$C$8:$AD$30,BE$7,FALSE)=0,0,(AC64/(VLOOKUP($Q64,'Workforce hours'!$C$8:$AD$30,BE$7,FALSE))))))</f>
        <v>0</v>
      </c>
      <c r="BF64" s="288">
        <f>IF($Q64="n/a",(IF('Workforce hours'!F$30=0,0,(AD64/'Workforce hours'!F$30))),(IF(VLOOKUP($Q64,'Workforce hours'!$C$8:$AD$30,BF$7,FALSE)=0,0,(AD64/(VLOOKUP($Q64,'Workforce hours'!$C$8:$AD$30,BF$7,FALSE))))))</f>
        <v>0</v>
      </c>
      <c r="BG64" s="288">
        <f>IF($Q64="n/a",(IF('Workforce hours'!G$30=0,0,(AE64/'Workforce hours'!G$30))),(IF(VLOOKUP($Q64,'Workforce hours'!$C$8:$AD$30,BG$7,FALSE)=0,0,(AE64/(VLOOKUP($Q64,'Workforce hours'!$C$8:$AD$30,BG$7,FALSE))))))</f>
        <v>0</v>
      </c>
      <c r="BH64" s="288">
        <f>IF($Q64="n/a",(IF('Workforce hours'!H$30=0,0,(AF64/'Workforce hours'!H$30))),(IF(VLOOKUP($Q64,'Workforce hours'!$C$8:$AD$30,BH$7,FALSE)=0,0,(AF64/(VLOOKUP($Q64,'Workforce hours'!$C$8:$AD$30,BH$7,FALSE))))))</f>
        <v>0</v>
      </c>
      <c r="BI64" s="288">
        <f>IF($Q64="n/a",(IF('Workforce hours'!I$30=0,0,(AG64/'Workforce hours'!I$30))),(IF(VLOOKUP($Q64,'Workforce hours'!$C$8:$AD$30,BI$7,FALSE)=0,0,(AG64/(VLOOKUP($Q64,'Workforce hours'!$C$8:$AD$30,BI$7,FALSE))))))</f>
        <v>0</v>
      </c>
      <c r="BJ64" s="288">
        <f>IF($Q64="n/a",(IF('Workforce hours'!J$30=0,0,(AH64/'Workforce hours'!J$30))),(IF(VLOOKUP($Q64,'Workforce hours'!$C$8:$AD$30,BJ$7,FALSE)=0,0,(AH64/(VLOOKUP($Q64,'Workforce hours'!$C$8:$AD$30,BJ$7,FALSE))))))</f>
        <v>0</v>
      </c>
      <c r="BK64" s="288">
        <f>IF($Q64="n/a",(IF('Workforce hours'!K$30=0,0,(AI64/'Workforce hours'!K$30))),(IF(VLOOKUP($Q64,'Workforce hours'!$C$8:$AD$30,BK$7,FALSE)=0,0,(AI64/(VLOOKUP($Q64,'Workforce hours'!$C$8:$AD$30,BK$7,FALSE))))))</f>
        <v>0</v>
      </c>
      <c r="BL64" s="288">
        <f>IF($Q64="n/a",(IF('Workforce hours'!L$30=0,0,(AJ64/'Workforce hours'!L$30))),(IF(VLOOKUP($Q64,'Workforce hours'!$C$8:$AD$30,BL$7,FALSE)=0,0,(AJ64/(VLOOKUP($Q64,'Workforce hours'!$C$8:$AD$30,BL$7,FALSE))))))</f>
        <v>0</v>
      </c>
      <c r="BM64" s="288">
        <f>IF($Q64="n/a",(IF('Workforce hours'!M$30=0,0,(AK64/'Workforce hours'!M$30))),(IF(VLOOKUP($Q64,'Workforce hours'!$C$8:$AD$30,BM$7,FALSE)=0,0,(AK64/(VLOOKUP($Q64,'Workforce hours'!$C$8:$AD$30,BM$7,FALSE))))))</f>
        <v>0</v>
      </c>
      <c r="BN64" s="288">
        <f>IF($Q64="n/a",(IF('Workforce hours'!N$30=0,0,(AL64/'Workforce hours'!N$30))),(IF(VLOOKUP($Q64,'Workforce hours'!$C$8:$AD$30,BN$7,FALSE)=0,0,(AL64/(VLOOKUP($Q64,'Workforce hours'!$C$8:$AD$30,BN$7,FALSE))))))</f>
        <v>0</v>
      </c>
      <c r="BO64" s="288">
        <f>IF($Q64="n/a",(IF('Workforce hours'!O$30=0,0,(AM64/'Workforce hours'!O$30))),(IF(VLOOKUP($Q64,'Workforce hours'!$C$8:$AD$30,BO$7,FALSE)=0,0,(AM64/(VLOOKUP($Q64,'Workforce hours'!$C$8:$AD$30,BO$7,FALSE))))))</f>
        <v>0</v>
      </c>
      <c r="BP64" s="288">
        <f>IF($Q64="n/a",(IF('Workforce hours'!P$30=0,0,(AN64/'Workforce hours'!P$30))),(IF(VLOOKUP($Q64,'Workforce hours'!$C$8:$AD$30,BP$7,FALSE)=0,0,(AN64/(VLOOKUP($Q64,'Workforce hours'!$C$8:$AD$30,BP$7,FALSE))))))</f>
        <v>0</v>
      </c>
      <c r="BQ64" s="288">
        <f>IF($Q64="n/a",(IF('Workforce hours'!Q$30=0,0,(AO64/'Workforce hours'!Q$30))),(IF(VLOOKUP($Q64,'Workforce hours'!$C$8:$AD$30,BQ$7,FALSE)=0,0,(AO64/(VLOOKUP($Q64,'Workforce hours'!$C$8:$AD$30,BQ$7,FALSE))))))</f>
        <v>0</v>
      </c>
      <c r="BR64" s="288">
        <f>IF($Q64="n/a",(IF('Workforce hours'!R$30=0,0,(AP64/'Workforce hours'!R$30))),(IF(VLOOKUP($Q64,'Workforce hours'!$C$8:$AD$30,BR$7,FALSE)=0,0,(AP64/(VLOOKUP($Q64,'Workforce hours'!$C$8:$AD$30,BR$7,FALSE))))))</f>
        <v>0</v>
      </c>
      <c r="BS64" s="288">
        <f>IF($Q64="n/a",(IF('Workforce hours'!S$30=0,0,(AQ64/'Workforce hours'!S$30))),(IF(VLOOKUP($Q64,'Workforce hours'!$C$8:$AD$30,BS$7,FALSE)=0,0,(AQ64/(VLOOKUP($Q64,'Workforce hours'!$C$8:$AD$30,BS$7,FALSE))))))</f>
        <v>0</v>
      </c>
      <c r="BT64" s="288">
        <f>IF($Q64="n/a",(IF('Workforce hours'!T$30=0,0,(AR64/'Workforce hours'!T$30))),(IF(VLOOKUP($Q64,'Workforce hours'!$C$8:$AD$30,BT$7,FALSE)=0,0,(AR64/(VLOOKUP($Q64,'Workforce hours'!$C$8:$AD$30,BT$7,FALSE))))))</f>
        <v>0</v>
      </c>
      <c r="BU64" s="288">
        <f>IF($Q64="n/a",(IF('Workforce hours'!U$30=0,0,(AS64/'Workforce hours'!U$30))),(IF(VLOOKUP($Q64,'Workforce hours'!$C$8:$AD$30,BU$7,FALSE)=0,0,(AS64/(VLOOKUP($Q64,'Workforce hours'!$C$8:$AD$30,BU$7,FALSE))))))</f>
        <v>0</v>
      </c>
      <c r="BV64" s="288">
        <f>IF($Q64="n/a",(IF('Workforce hours'!V$30=0,0,(AT64/'Workforce hours'!V$30))),(IF(VLOOKUP($Q64,'Workforce hours'!$C$8:$AD$30,BV$7,FALSE)=0,0,(AT64/(VLOOKUP($Q64,'Workforce hours'!$C$8:$AD$30,BV$7,FALSE))))))</f>
        <v>0</v>
      </c>
      <c r="BW64" s="288">
        <f>IF($Q64="n/a",(IF('Workforce hours'!W$30=0,0,(AU64/'Workforce hours'!W$30))),(IF(VLOOKUP($Q64,'Workforce hours'!$C$8:$AD$30,BW$7,FALSE)=0,0,(AU64/(VLOOKUP($Q64,'Workforce hours'!$C$8:$AD$30,BW$7,FALSE))))))</f>
        <v>0</v>
      </c>
      <c r="BX64" s="288">
        <f>IF($Q64="n/a",(IF('Workforce hours'!X$30=0,0,(AV64/'Workforce hours'!X$30))),(IF(VLOOKUP($Q64,'Workforce hours'!$C$8:$AD$30,BX$7,FALSE)=0,0,(AV64/(VLOOKUP($Q64,'Workforce hours'!$C$8:$AD$30,BX$7,FALSE))))))</f>
        <v>0</v>
      </c>
      <c r="BY64" s="288">
        <f>IF($Q64="n/a",(IF('Workforce hours'!Y$30=0,0,(AW64/'Workforce hours'!Y$30))),(IF(VLOOKUP($Q64,'Workforce hours'!$C$8:$AD$30,BY$7,FALSE)=0,0,(AW64/(VLOOKUP($Q64,'Workforce hours'!$C$8:$AD$30,BY$7,FALSE))))))</f>
        <v>0</v>
      </c>
      <c r="BZ64" s="288">
        <f>IF($Q64="n/a",(IF('Workforce hours'!Z$30=0,0,(AX64/'Workforce hours'!Z$30))),(IF(VLOOKUP($Q64,'Workforce hours'!$C$8:$AD$30,BZ$7,FALSE)=0,0,(AX64/(VLOOKUP($Q64,'Workforce hours'!$C$8:$AD$30,BZ$7,FALSE))))))</f>
        <v>0</v>
      </c>
      <c r="CA64" s="288">
        <f>IF($Q64="n/a",(IF('Workforce hours'!AA$30=0,0,(AY64/'Workforce hours'!AA$30))),(IF(VLOOKUP($Q64,'Workforce hours'!$C$8:$AD$30,CA$7,FALSE)=0,0,(AY64/(VLOOKUP($Q64,'Workforce hours'!$C$8:$AD$30,CA$7,FALSE))))))</f>
        <v>0</v>
      </c>
      <c r="CB64" s="288">
        <f>IF($Q64="n/a",(IF('Workforce hours'!AB$30=0,0,(AZ64/'Workforce hours'!AB$30))),(IF(VLOOKUP($Q64,'Workforce hours'!$C$8:$AD$30,CB$7,FALSE)=0,0,(AZ64/(VLOOKUP($Q64,'Workforce hours'!$C$8:$AD$30,CB$7,FALSE))))))</f>
        <v>0</v>
      </c>
      <c r="CC64" s="288">
        <f>IF($Q64="n/a",(IF('Workforce hours'!AC$30=0,0,(BA64/'Workforce hours'!AC$30))),(IF(VLOOKUP($Q64,'Workforce hours'!$C$8:$AD$30,CC$7,FALSE)=0,0,(BA64/(VLOOKUP($Q64,'Workforce hours'!$C$8:$AD$30,CC$7,FALSE))))))</f>
        <v>0</v>
      </c>
      <c r="CD64" s="288">
        <f>IF($Q64="n/a",(IF('Workforce hours'!AD$30=0,0,(BB64/'Workforce hours'!AD$30))),(IF(VLOOKUP($Q64,'Workforce hours'!$C$8:$AD$30,CD$7,FALSE)=0,0,(BB64/(VLOOKUP($Q64,'Workforce hours'!$C$8:$AD$30,CD$7,FALSE))))))</f>
        <v>0</v>
      </c>
      <c r="CE64" s="289">
        <f t="shared" si="10"/>
        <v>0</v>
      </c>
      <c r="CF64" s="290">
        <f>BD64*'Workforce costs'!B$9*(1+'Workforce costs'!B$10)*(1+'Workforce costs'!B$11)</f>
        <v>0</v>
      </c>
      <c r="CG64" s="290">
        <f>BE64*'Workforce costs'!C$9*(1+'Workforce costs'!C$10)*(1+'Workforce costs'!C$11)</f>
        <v>0</v>
      </c>
      <c r="CH64" s="290">
        <f>BF64*'Workforce costs'!D$9*(1+'Workforce costs'!D$10)*(1+'Workforce costs'!D$11)</f>
        <v>0</v>
      </c>
      <c r="CI64" s="290">
        <f>BG64*'Workforce costs'!E$9*(1+'Workforce costs'!E$10)*(1+'Workforce costs'!E$11)</f>
        <v>0</v>
      </c>
      <c r="CJ64" s="290">
        <f>BH64*'Workforce costs'!F$9*(1+'Workforce costs'!F$10)*(1+'Workforce costs'!F$11)</f>
        <v>0</v>
      </c>
      <c r="CK64" s="290">
        <f>BI64*'Workforce costs'!G$9*(1+'Workforce costs'!G$10)*(1+'Workforce costs'!G$11)</f>
        <v>0</v>
      </c>
      <c r="CL64" s="290">
        <f>BJ64*'Workforce costs'!H$9*(1+'Workforce costs'!H$10)*(1+'Workforce costs'!H$11)</f>
        <v>0</v>
      </c>
      <c r="CM64" s="290">
        <f>BK64*'Workforce costs'!I$9*(1+'Workforce costs'!I$10)*(1+'Workforce costs'!I$11)</f>
        <v>0</v>
      </c>
      <c r="CN64" s="290">
        <f>BL64*'Workforce costs'!J$9*(1+'Workforce costs'!J$10)*(1+'Workforce costs'!J$11)</f>
        <v>0</v>
      </c>
      <c r="CO64" s="290">
        <f>BM64*'Workforce costs'!K$9*(1+'Workforce costs'!K$10)*(1+'Workforce costs'!K$11)</f>
        <v>0</v>
      </c>
      <c r="CP64" s="290">
        <f>BN64*'Workforce costs'!L$9*(1+'Workforce costs'!L$10)*(1+'Workforce costs'!L$11)</f>
        <v>0</v>
      </c>
      <c r="CQ64" s="290">
        <f>BO64*'Workforce costs'!M$9*(1+'Workforce costs'!M$10)*(1+'Workforce costs'!M$11)</f>
        <v>0</v>
      </c>
      <c r="CR64" s="290">
        <f>BP64*'Workforce costs'!N$9*(1+'Workforce costs'!N$10)*(1+'Workforce costs'!N$11)</f>
        <v>0</v>
      </c>
      <c r="CS64" s="290">
        <f>BQ64*'Workforce costs'!O$9*(1+'Workforce costs'!O$10)*(1+'Workforce costs'!O$11)</f>
        <v>0</v>
      </c>
      <c r="CT64" s="290">
        <f>BR64*'Workforce costs'!P$9*(1+'Workforce costs'!P$10)*(1+'Workforce costs'!P$11)</f>
        <v>0</v>
      </c>
      <c r="CU64" s="290">
        <f>BS64*'Workforce costs'!Q$9*(1+'Workforce costs'!Q$10)*(1+'Workforce costs'!Q$11)</f>
        <v>0</v>
      </c>
      <c r="CV64" s="290">
        <f>BT64*'Workforce costs'!R$9*(1+'Workforce costs'!R$10)*(1+'Workforce costs'!R$11)</f>
        <v>0</v>
      </c>
      <c r="CW64" s="290">
        <f>BU64*'Workforce costs'!S$9*(1+'Workforce costs'!S$10)*(1+'Workforce costs'!S$11)</f>
        <v>0</v>
      </c>
      <c r="CX64" s="290">
        <f>BV64*'Workforce costs'!T$9*(1+'Workforce costs'!T$10)*(1+'Workforce costs'!T$11)</f>
        <v>0</v>
      </c>
      <c r="CY64" s="290">
        <f>BW64*'Workforce costs'!U$9*(1+'Workforce costs'!U$10)*(1+'Workforce costs'!U$11)</f>
        <v>0</v>
      </c>
      <c r="CZ64" s="290">
        <f>BX64*'Workforce costs'!V$9*(1+'Workforce costs'!V$10)*(1+'Workforce costs'!V$11)</f>
        <v>0</v>
      </c>
      <c r="DA64" s="290">
        <f>BY64*'Workforce costs'!W$9*(1+'Workforce costs'!W$10)*(1+'Workforce costs'!W$11)</f>
        <v>0</v>
      </c>
      <c r="DB64" s="290">
        <f>BZ64*'Workforce costs'!X$9*(1+'Workforce costs'!X$10)*(1+'Workforce costs'!X$11)</f>
        <v>0</v>
      </c>
      <c r="DC64" s="290">
        <f>CA64*'Workforce costs'!Y$9*(1+'Workforce costs'!Y$10)*(1+'Workforce costs'!Y$11)</f>
        <v>0</v>
      </c>
      <c r="DD64" s="290">
        <f>CB64*'Workforce costs'!Z$9*(1+'Workforce costs'!Z$10)*(1+'Workforce costs'!Z$11)</f>
        <v>0</v>
      </c>
      <c r="DE64" s="290">
        <f>CC64*'Workforce costs'!AA$9*(1+'Workforce costs'!AA$10)*(1+'Workforce costs'!AA$11)</f>
        <v>0</v>
      </c>
      <c r="DF64" s="290">
        <f>CD64*'Workforce costs'!AB$9*(1+'Workforce costs'!AB$10)*(1+'Workforce costs'!AB$11)</f>
        <v>0</v>
      </c>
    </row>
    <row r="65" spans="1:110" x14ac:dyDescent="0.3">
      <c r="A65" s="2" t="str">
        <f>Outputs!$A$4</f>
        <v>Australia</v>
      </c>
      <c r="B65" s="2" t="str">
        <f t="shared" si="3"/>
        <v>Australia 12to17</v>
      </c>
      <c r="C65" s="30">
        <f>VLOOKUP($B65,Populations!$D$15:$H$1920,3,FALSE)</f>
        <v>1959472</v>
      </c>
      <c r="D65" s="255">
        <f>IF(OR($H65="General pop",$H65="Schools",$H65="Workplace",$H65="Skills Training",$H65="Digital Supports"),1,VLOOKUP($B65,Populations!$D$15:$H$1920,5,FALSE))</f>
        <v>1</v>
      </c>
      <c r="E65" s="88">
        <f>VLOOKUP(I65,Epidemiology!$C$10:$H$47,6,FALSE)</f>
        <v>4085</v>
      </c>
      <c r="F65" s="102" t="str">
        <f>'Care profiles'!R66</f>
        <v>n/a</v>
      </c>
      <c r="G65" s="15" t="str">
        <f>'Care profiles'!A66</f>
        <v>12to17</v>
      </c>
      <c r="H65" s="15" t="str">
        <f>'Care profiles'!B66</f>
        <v>Distress</v>
      </c>
      <c r="I65" s="15" t="str">
        <f>'Care profiles'!C66</f>
        <v>Distress_12-17yrs</v>
      </c>
      <c r="J65" s="15" t="str">
        <f>'Care profiles'!D66</f>
        <v>Care profile</v>
      </c>
      <c r="K65" s="15" t="str">
        <f>'Care profiles'!E66</f>
        <v>Supports for Mental Illness</v>
      </c>
      <c r="L65" s="104">
        <f>'Care profiles'!F66</f>
        <v>1</v>
      </c>
      <c r="M65" s="15" t="str">
        <f>'Care profiles'!G66</f>
        <v>n/a</v>
      </c>
      <c r="N65" s="15" t="str">
        <f>'Care profiles'!H66</f>
        <v>n/a</v>
      </c>
      <c r="O65" s="15" t="str">
        <f>'Care profiles'!I66</f>
        <v>n/a</v>
      </c>
      <c r="P65" s="15" t="str">
        <f>'Care profiles'!J66</f>
        <v>n/a</v>
      </c>
      <c r="Q65" s="15" t="str">
        <f>'Care profiles'!K66</f>
        <v>n/a</v>
      </c>
      <c r="R65" s="15" t="str">
        <f>'Care profiles'!M66</f>
        <v>Y</v>
      </c>
      <c r="S65" s="15" t="str">
        <f>'Care profiles'!O66</f>
        <v>Y</v>
      </c>
      <c r="T65" s="15" t="str">
        <f>'Care profiles'!Q66</f>
        <v>N</v>
      </c>
      <c r="U65" s="30">
        <f t="shared" si="4"/>
        <v>80044.431200000006</v>
      </c>
      <c r="V65" s="30">
        <f t="shared" si="5"/>
        <v>80044.431200000006</v>
      </c>
      <c r="W65" s="30">
        <f>IF(M65="n/a",0,IF(O65="days",V65*M65*(1+(VLOOKUP(K65,'Bed parameters'!$A$9:$G$12,7,FALSE))),V65*M65))</f>
        <v>0</v>
      </c>
      <c r="X65" s="30">
        <f t="shared" si="6"/>
        <v>0</v>
      </c>
      <c r="Y65" s="30">
        <f t="shared" si="7"/>
        <v>0</v>
      </c>
      <c r="Z65" s="113">
        <f>_xlfn.IFNA(Y65/((VLOOKUP(K65,'Bed parameters'!$A$9:$G$12,3,FALSE))*(VLOOKUP(K65,'Bed parameters'!$A$9:$G$12,5,FALSE))),0)</f>
        <v>0</v>
      </c>
      <c r="AA65" s="30">
        <f t="shared" si="8"/>
        <v>0</v>
      </c>
      <c r="AB65" s="30">
        <f>_xlfn.IFNA(IF($O65="days",$Y65*(VLOOKUP($K65,'Bed parameters'!$A$9:$I$12,9,FALSE))*$F65*(VLOOKUP($Q65,'Workforce distribution'!$C$8:$AD$30,AB$7,FALSE)),IF($Q65="n/a",(IF($P65=AB$6,$X65*$F65,0)),$X65*$F65*(VLOOKUP($Q65,'Workforce distribution'!$C$8:$AD$30,AB$7,FALSE)))),0)</f>
        <v>0</v>
      </c>
      <c r="AC65" s="30">
        <f>_xlfn.IFNA(IF($O65="days",$Y65*(VLOOKUP($K65,'Bed parameters'!$A$9:$I$12,9,FALSE))*$F65*(VLOOKUP($Q65,'Workforce distribution'!$C$8:$AD$30,AC$7,FALSE)),IF($Q65="n/a",(IF($P65=AC$6,$X65*$F65,0)),$X65*$F65*(VLOOKUP($Q65,'Workforce distribution'!$C$8:$AD$30,AC$7,FALSE)))),0)</f>
        <v>0</v>
      </c>
      <c r="AD65" s="30">
        <f>_xlfn.IFNA(IF($O65="days",$Y65*(VLOOKUP($K65,'Bed parameters'!$A$9:$I$12,9,FALSE))*$F65*(VLOOKUP($Q65,'Workforce distribution'!$C$8:$AD$30,AD$7,FALSE)),IF($Q65="n/a",(IF($P65=AD$6,$X65*$F65,0)),$X65*$F65*(VLOOKUP($Q65,'Workforce distribution'!$C$8:$AD$30,AD$7,FALSE)))),0)</f>
        <v>0</v>
      </c>
      <c r="AE65" s="30">
        <f>_xlfn.IFNA(IF($O65="days",$Y65*(VLOOKUP($K65,'Bed parameters'!$A$9:$I$12,9,FALSE))*$F65*(VLOOKUP($Q65,'Workforce distribution'!$C$8:$AD$30,AE$7,FALSE)),IF($Q65="n/a",(IF($P65=AE$6,$X65*$F65,0)),$X65*$F65*(VLOOKUP($Q65,'Workforce distribution'!$C$8:$AD$30,AE$7,FALSE)))),0)</f>
        <v>0</v>
      </c>
      <c r="AF65" s="30">
        <f>_xlfn.IFNA(IF($O65="days",$Y65*(VLOOKUP($K65,'Bed parameters'!$A$9:$I$12,9,FALSE))*$F65*(VLOOKUP($Q65,'Workforce distribution'!$C$8:$AD$30,AF$7,FALSE)),IF($Q65="n/a",(IF($P65=AF$6,$X65*$F65,0)),$X65*$F65*(VLOOKUP($Q65,'Workforce distribution'!$C$8:$AD$30,AF$7,FALSE)))),0)</f>
        <v>0</v>
      </c>
      <c r="AG65" s="30">
        <f>_xlfn.IFNA(IF($O65="days",$Y65*(VLOOKUP($K65,'Bed parameters'!$A$9:$I$12,9,FALSE))*$F65*(VLOOKUP($Q65,'Workforce distribution'!$C$8:$AD$30,AG$7,FALSE)),IF($Q65="n/a",(IF($P65=AG$6,$X65*$F65,0)),$X65*$F65*(VLOOKUP($Q65,'Workforce distribution'!$C$8:$AD$30,AG$7,FALSE)))),0)</f>
        <v>0</v>
      </c>
      <c r="AH65" s="30">
        <f>_xlfn.IFNA(IF($O65="days",$Y65*(VLOOKUP($K65,'Bed parameters'!$A$9:$I$12,9,FALSE))*$F65*(VLOOKUP($Q65,'Workforce distribution'!$C$8:$AD$30,AH$7,FALSE)),IF($Q65="n/a",(IF($P65=AH$6,$X65*$F65,0)),$X65*$F65*(VLOOKUP($Q65,'Workforce distribution'!$C$8:$AD$30,AH$7,FALSE)))),0)</f>
        <v>0</v>
      </c>
      <c r="AI65" s="30">
        <f>_xlfn.IFNA(IF($O65="days",$Y65*(VLOOKUP($K65,'Bed parameters'!$A$9:$I$12,9,FALSE))*$F65*(VLOOKUP($Q65,'Workforce distribution'!$C$8:$AD$30,AI$7,FALSE)),IF($Q65="n/a",(IF($P65=AI$6,$X65*$F65,0)),$X65*$F65*(VLOOKUP($Q65,'Workforce distribution'!$C$8:$AD$30,AI$7,FALSE)))),0)</f>
        <v>0</v>
      </c>
      <c r="AJ65" s="30">
        <f>_xlfn.IFNA(IF($O65="days",$Y65*(VLOOKUP($K65,'Bed parameters'!$A$9:$I$12,9,FALSE))*$F65*(VLOOKUP($Q65,'Workforce distribution'!$C$8:$AD$30,AJ$7,FALSE)),IF($Q65="n/a",(IF($P65=AJ$6,$X65*$F65,0)),$X65*$F65*(VLOOKUP($Q65,'Workforce distribution'!$C$8:$AD$30,AJ$7,FALSE)))),0)</f>
        <v>0</v>
      </c>
      <c r="AK65" s="30">
        <f>_xlfn.IFNA(IF($O65="days",$Y65*(VLOOKUP($K65,'Bed parameters'!$A$9:$I$12,9,FALSE))*$F65*(VLOOKUP($Q65,'Workforce distribution'!$C$8:$AD$30,AK$7,FALSE)),IF($Q65="n/a",(IF($P65=AK$6,$X65*$F65,0)),$X65*$F65*(VLOOKUP($Q65,'Workforce distribution'!$C$8:$AD$30,AK$7,FALSE)))),0)</f>
        <v>0</v>
      </c>
      <c r="AL65" s="30">
        <f>_xlfn.IFNA(IF($O65="days",$Y65*(VLOOKUP($K65,'Bed parameters'!$A$9:$I$12,9,FALSE))*$F65*(VLOOKUP($Q65,'Workforce distribution'!$C$8:$AD$30,AL$7,FALSE)),IF($Q65="n/a",(IF($P65=AL$6,$X65*$F65,0)),$X65*$F65*(VLOOKUP($Q65,'Workforce distribution'!$C$8:$AD$30,AL$7,FALSE)))),0)</f>
        <v>0</v>
      </c>
      <c r="AM65" s="30">
        <f>_xlfn.IFNA(IF($O65="days",$Y65*(VLOOKUP($K65,'Bed parameters'!$A$9:$I$12,9,FALSE))*$F65*(VLOOKUP($Q65,'Workforce distribution'!$C$8:$AD$30,AM$7,FALSE)),IF($Q65="n/a",(IF($P65=AM$6,$X65*$F65,0)),$X65*$F65*(VLOOKUP($Q65,'Workforce distribution'!$C$8:$AD$30,AM$7,FALSE)))),0)</f>
        <v>0</v>
      </c>
      <c r="AN65" s="30">
        <f>_xlfn.IFNA(IF($O65="days",$Y65*(VLOOKUP($K65,'Bed parameters'!$A$9:$I$12,9,FALSE))*$F65*(VLOOKUP($Q65,'Workforce distribution'!$C$8:$AD$30,AN$7,FALSE)),IF($Q65="n/a",(IF($P65=AN$6,$X65*$F65,0)),$X65*$F65*(VLOOKUP($Q65,'Workforce distribution'!$C$8:$AD$30,AN$7,FALSE)))),0)</f>
        <v>0</v>
      </c>
      <c r="AO65" s="30">
        <f>_xlfn.IFNA(IF($O65="days",$Y65*(VLOOKUP($K65,'Bed parameters'!$A$9:$I$12,9,FALSE))*$F65*(VLOOKUP($Q65,'Workforce distribution'!$C$8:$AD$30,AO$7,FALSE)),IF($Q65="n/a",(IF($P65=AO$6,$X65*$F65,0)),$X65*$F65*(VLOOKUP($Q65,'Workforce distribution'!$C$8:$AD$30,AO$7,FALSE)))),0)</f>
        <v>0</v>
      </c>
      <c r="AP65" s="30">
        <f>_xlfn.IFNA(IF($O65="days",$Y65*(VLOOKUP($K65,'Bed parameters'!$A$9:$I$12,9,FALSE))*$F65*(VLOOKUP($Q65,'Workforce distribution'!$C$8:$AD$30,AP$7,FALSE)),IF($Q65="n/a",(IF($P65=AP$6,$X65*$F65,0)),$X65*$F65*(VLOOKUP($Q65,'Workforce distribution'!$C$8:$AD$30,AP$7,FALSE)))),0)</f>
        <v>0</v>
      </c>
      <c r="AQ65" s="30">
        <f>_xlfn.IFNA(IF($O65="days",$Y65*(VLOOKUP($K65,'Bed parameters'!$A$9:$I$12,9,FALSE))*$F65*(VLOOKUP($Q65,'Workforce distribution'!$C$8:$AD$30,AQ$7,FALSE)),IF($Q65="n/a",(IF($P65=AQ$6,$X65*$F65,0)),$X65*$F65*(VLOOKUP($Q65,'Workforce distribution'!$C$8:$AD$30,AQ$7,FALSE)))),0)</f>
        <v>0</v>
      </c>
      <c r="AR65" s="30">
        <f>_xlfn.IFNA(IF($O65="days",$Y65*(VLOOKUP($K65,'Bed parameters'!$A$9:$I$12,9,FALSE))*$F65*(VLOOKUP($Q65,'Workforce distribution'!$C$8:$AD$30,AR$7,FALSE)),IF($Q65="n/a",(IF($P65=AR$6,$X65*$F65,0)),$X65*$F65*(VLOOKUP($Q65,'Workforce distribution'!$C$8:$AD$30,AR$7,FALSE)))),0)</f>
        <v>0</v>
      </c>
      <c r="AS65" s="30">
        <f>_xlfn.IFNA(IF($O65="days",$Y65*(VLOOKUP($K65,'Bed parameters'!$A$9:$I$12,9,FALSE))*$F65*(VLOOKUP($Q65,'Workforce distribution'!$C$8:$AD$30,AS$7,FALSE)),IF($Q65="n/a",(IF($P65=AS$6,$X65*$F65,0)),$X65*$F65*(VLOOKUP($Q65,'Workforce distribution'!$C$8:$AD$30,AS$7,FALSE)))),0)</f>
        <v>0</v>
      </c>
      <c r="AT65" s="30">
        <f>_xlfn.IFNA(IF($O65="days",$Y65*(VLOOKUP($K65,'Bed parameters'!$A$9:$I$12,9,FALSE))*$F65*(VLOOKUP($Q65,'Workforce distribution'!$C$8:$AD$30,AT$7,FALSE)),IF($Q65="n/a",(IF($P65=AT$6,$X65*$F65,0)),$X65*$F65*(VLOOKUP($Q65,'Workforce distribution'!$C$8:$AD$30,AT$7,FALSE)))),0)</f>
        <v>0</v>
      </c>
      <c r="AU65" s="30">
        <f>_xlfn.IFNA(IF($O65="days",$Y65*(VLOOKUP($K65,'Bed parameters'!$A$9:$I$12,9,FALSE))*$F65*(VLOOKUP($Q65,'Workforce distribution'!$C$8:$AD$30,AU$7,FALSE)),IF($Q65="n/a",(IF($P65=AU$6,$X65*$F65,0)),$X65*$F65*(VLOOKUP($Q65,'Workforce distribution'!$C$8:$AD$30,AU$7,FALSE)))),0)</f>
        <v>0</v>
      </c>
      <c r="AV65" s="30">
        <f>_xlfn.IFNA(IF($O65="days",$Y65*(VLOOKUP($K65,'Bed parameters'!$A$9:$I$12,9,FALSE))*$F65*(VLOOKUP($Q65,'Workforce distribution'!$C$8:$AD$30,AV$7,FALSE)),IF($Q65="n/a",(IF($P65=AV$6,$X65*$F65,0)),$X65*$F65*(VLOOKUP($Q65,'Workforce distribution'!$C$8:$AD$30,AV$7,FALSE)))),0)</f>
        <v>0</v>
      </c>
      <c r="AW65" s="30">
        <f>_xlfn.IFNA(IF($O65="days",$Y65*(VLOOKUP($K65,'Bed parameters'!$A$9:$I$12,9,FALSE))*$F65*(VLOOKUP($Q65,'Workforce distribution'!$C$8:$AD$30,AW$7,FALSE)),IF($Q65="n/a",(IF($P65=AW$6,$X65*$F65,0)),$X65*$F65*(VLOOKUP($Q65,'Workforce distribution'!$C$8:$AD$30,AW$7,FALSE)))),0)</f>
        <v>0</v>
      </c>
      <c r="AX65" s="30">
        <f>_xlfn.IFNA(IF($O65="days",$Y65*(VLOOKUP($K65,'Bed parameters'!$A$9:$I$12,9,FALSE))*$F65*(VLOOKUP($Q65,'Workforce distribution'!$C$8:$AD$30,AX$7,FALSE)),IF($Q65="n/a",(IF($P65=AX$6,$X65*$F65,0)),$X65*$F65*(VLOOKUP($Q65,'Workforce distribution'!$C$8:$AD$30,AX$7,FALSE)))),0)</f>
        <v>0</v>
      </c>
      <c r="AY65" s="30">
        <f>_xlfn.IFNA(IF($O65="days",$Y65*(VLOOKUP($K65,'Bed parameters'!$A$9:$I$12,9,FALSE))*$F65*(VLOOKUP($Q65,'Workforce distribution'!$C$8:$AD$30,AY$7,FALSE)),IF($Q65="n/a",(IF($P65=AY$6,$X65*$F65,0)),$X65*$F65*(VLOOKUP($Q65,'Workforce distribution'!$C$8:$AD$30,AY$7,FALSE)))),0)</f>
        <v>0</v>
      </c>
      <c r="AZ65" s="30">
        <f>_xlfn.IFNA(IF($O65="days",$Y65*(VLOOKUP($K65,'Bed parameters'!$A$9:$I$12,9,FALSE))*$F65*(VLOOKUP($Q65,'Workforce distribution'!$C$8:$AD$30,AZ$7,FALSE)),IF($Q65="n/a",(IF($P65=AZ$6,$X65*$F65,0)),$X65*$F65*(VLOOKUP($Q65,'Workforce distribution'!$C$8:$AD$30,AZ$7,FALSE)))),0)</f>
        <v>0</v>
      </c>
      <c r="BA65" s="30">
        <f>_xlfn.IFNA(IF($O65="days",$Y65*(VLOOKUP($K65,'Bed parameters'!$A$9:$I$12,9,FALSE))*$F65*(VLOOKUP($Q65,'Workforce distribution'!$C$8:$AD$30,BA$7,FALSE)),IF($Q65="n/a",(IF($P65=BA$6,$X65*$F65,0)),$X65*$F65*(VLOOKUP($Q65,'Workforce distribution'!$C$8:$AD$30,BA$7,FALSE)))),0)</f>
        <v>0</v>
      </c>
      <c r="BB65" s="30">
        <f>_xlfn.IFNA(IF($O65="days",$Y65*(VLOOKUP($K65,'Bed parameters'!$A$9:$I$12,9,FALSE))*$F65*(VLOOKUP($Q65,'Workforce distribution'!$C$8:$AD$30,BB$7,FALSE)),IF($Q65="n/a",(IF($P65=BB$6,$X65*$F65,0)),$X65*$F65*(VLOOKUP($Q65,'Workforce distribution'!$C$8:$AD$30,BB$7,FALSE)))),0)</f>
        <v>0</v>
      </c>
      <c r="BC65" s="149">
        <f t="shared" si="9"/>
        <v>0</v>
      </c>
      <c r="BD65" s="288">
        <f>IF($Q65="n/a",(IF('Workforce hours'!D$30=0,0,(AB65/'Workforce hours'!D$30))),(IF(VLOOKUP($Q65,'Workforce hours'!$C$8:$AD$30,BD$7,FALSE)=0,0,(AB65/(VLOOKUP($Q65,'Workforce hours'!$C$8:$AD$30,BD$7,FALSE))))))</f>
        <v>0</v>
      </c>
      <c r="BE65" s="288">
        <f>IF($Q65="n/a",(IF('Workforce hours'!E$30=0,0,(AC65/'Workforce hours'!E$30))),(IF(VLOOKUP($Q65,'Workforce hours'!$C$8:$AD$30,BE$7,FALSE)=0,0,(AC65/(VLOOKUP($Q65,'Workforce hours'!$C$8:$AD$30,BE$7,FALSE))))))</f>
        <v>0</v>
      </c>
      <c r="BF65" s="288">
        <f>IF($Q65="n/a",(IF('Workforce hours'!F$30=0,0,(AD65/'Workforce hours'!F$30))),(IF(VLOOKUP($Q65,'Workforce hours'!$C$8:$AD$30,BF$7,FALSE)=0,0,(AD65/(VLOOKUP($Q65,'Workforce hours'!$C$8:$AD$30,BF$7,FALSE))))))</f>
        <v>0</v>
      </c>
      <c r="BG65" s="288">
        <f>IF($Q65="n/a",(IF('Workforce hours'!G$30=0,0,(AE65/'Workforce hours'!G$30))),(IF(VLOOKUP($Q65,'Workforce hours'!$C$8:$AD$30,BG$7,FALSE)=0,0,(AE65/(VLOOKUP($Q65,'Workforce hours'!$C$8:$AD$30,BG$7,FALSE))))))</f>
        <v>0</v>
      </c>
      <c r="BH65" s="288">
        <f>IF($Q65="n/a",(IF('Workforce hours'!H$30=0,0,(AF65/'Workforce hours'!H$30))),(IF(VLOOKUP($Q65,'Workforce hours'!$C$8:$AD$30,BH$7,FALSE)=0,0,(AF65/(VLOOKUP($Q65,'Workforce hours'!$C$8:$AD$30,BH$7,FALSE))))))</f>
        <v>0</v>
      </c>
      <c r="BI65" s="288">
        <f>IF($Q65="n/a",(IF('Workforce hours'!I$30=0,0,(AG65/'Workforce hours'!I$30))),(IF(VLOOKUP($Q65,'Workforce hours'!$C$8:$AD$30,BI$7,FALSE)=0,0,(AG65/(VLOOKUP($Q65,'Workforce hours'!$C$8:$AD$30,BI$7,FALSE))))))</f>
        <v>0</v>
      </c>
      <c r="BJ65" s="288">
        <f>IF($Q65="n/a",(IF('Workforce hours'!J$30=0,0,(AH65/'Workforce hours'!J$30))),(IF(VLOOKUP($Q65,'Workforce hours'!$C$8:$AD$30,BJ$7,FALSE)=0,0,(AH65/(VLOOKUP($Q65,'Workforce hours'!$C$8:$AD$30,BJ$7,FALSE))))))</f>
        <v>0</v>
      </c>
      <c r="BK65" s="288">
        <f>IF($Q65="n/a",(IF('Workforce hours'!K$30=0,0,(AI65/'Workforce hours'!K$30))),(IF(VLOOKUP($Q65,'Workforce hours'!$C$8:$AD$30,BK$7,FALSE)=0,0,(AI65/(VLOOKUP($Q65,'Workforce hours'!$C$8:$AD$30,BK$7,FALSE))))))</f>
        <v>0</v>
      </c>
      <c r="BL65" s="288">
        <f>IF($Q65="n/a",(IF('Workforce hours'!L$30=0,0,(AJ65/'Workforce hours'!L$30))),(IF(VLOOKUP($Q65,'Workforce hours'!$C$8:$AD$30,BL$7,FALSE)=0,0,(AJ65/(VLOOKUP($Q65,'Workforce hours'!$C$8:$AD$30,BL$7,FALSE))))))</f>
        <v>0</v>
      </c>
      <c r="BM65" s="288">
        <f>IF($Q65="n/a",(IF('Workforce hours'!M$30=0,0,(AK65/'Workforce hours'!M$30))),(IF(VLOOKUP($Q65,'Workforce hours'!$C$8:$AD$30,BM$7,FALSE)=0,0,(AK65/(VLOOKUP($Q65,'Workforce hours'!$C$8:$AD$30,BM$7,FALSE))))))</f>
        <v>0</v>
      </c>
      <c r="BN65" s="288">
        <f>IF($Q65="n/a",(IF('Workforce hours'!N$30=0,0,(AL65/'Workforce hours'!N$30))),(IF(VLOOKUP($Q65,'Workforce hours'!$C$8:$AD$30,BN$7,FALSE)=0,0,(AL65/(VLOOKUP($Q65,'Workforce hours'!$C$8:$AD$30,BN$7,FALSE))))))</f>
        <v>0</v>
      </c>
      <c r="BO65" s="288">
        <f>IF($Q65="n/a",(IF('Workforce hours'!O$30=0,0,(AM65/'Workforce hours'!O$30))),(IF(VLOOKUP($Q65,'Workforce hours'!$C$8:$AD$30,BO$7,FALSE)=0,0,(AM65/(VLOOKUP($Q65,'Workforce hours'!$C$8:$AD$30,BO$7,FALSE))))))</f>
        <v>0</v>
      </c>
      <c r="BP65" s="288">
        <f>IF($Q65="n/a",(IF('Workforce hours'!P$30=0,0,(AN65/'Workforce hours'!P$30))),(IF(VLOOKUP($Q65,'Workforce hours'!$C$8:$AD$30,BP$7,FALSE)=0,0,(AN65/(VLOOKUP($Q65,'Workforce hours'!$C$8:$AD$30,BP$7,FALSE))))))</f>
        <v>0</v>
      </c>
      <c r="BQ65" s="288">
        <f>IF($Q65="n/a",(IF('Workforce hours'!Q$30=0,0,(AO65/'Workforce hours'!Q$30))),(IF(VLOOKUP($Q65,'Workforce hours'!$C$8:$AD$30,BQ$7,FALSE)=0,0,(AO65/(VLOOKUP($Q65,'Workforce hours'!$C$8:$AD$30,BQ$7,FALSE))))))</f>
        <v>0</v>
      </c>
      <c r="BR65" s="288">
        <f>IF($Q65="n/a",(IF('Workforce hours'!R$30=0,0,(AP65/'Workforce hours'!R$30))),(IF(VLOOKUP($Q65,'Workforce hours'!$C$8:$AD$30,BR$7,FALSE)=0,0,(AP65/(VLOOKUP($Q65,'Workforce hours'!$C$8:$AD$30,BR$7,FALSE))))))</f>
        <v>0</v>
      </c>
      <c r="BS65" s="288">
        <f>IF($Q65="n/a",(IF('Workforce hours'!S$30=0,0,(AQ65/'Workforce hours'!S$30))),(IF(VLOOKUP($Q65,'Workforce hours'!$C$8:$AD$30,BS$7,FALSE)=0,0,(AQ65/(VLOOKUP($Q65,'Workforce hours'!$C$8:$AD$30,BS$7,FALSE))))))</f>
        <v>0</v>
      </c>
      <c r="BT65" s="288">
        <f>IF($Q65="n/a",(IF('Workforce hours'!T$30=0,0,(AR65/'Workforce hours'!T$30))),(IF(VLOOKUP($Q65,'Workforce hours'!$C$8:$AD$30,BT$7,FALSE)=0,0,(AR65/(VLOOKUP($Q65,'Workforce hours'!$C$8:$AD$30,BT$7,FALSE))))))</f>
        <v>0</v>
      </c>
      <c r="BU65" s="288">
        <f>IF($Q65="n/a",(IF('Workforce hours'!U$30=0,0,(AS65/'Workforce hours'!U$30))),(IF(VLOOKUP($Q65,'Workforce hours'!$C$8:$AD$30,BU$7,FALSE)=0,0,(AS65/(VLOOKUP($Q65,'Workforce hours'!$C$8:$AD$30,BU$7,FALSE))))))</f>
        <v>0</v>
      </c>
      <c r="BV65" s="288">
        <f>IF($Q65="n/a",(IF('Workforce hours'!V$30=0,0,(AT65/'Workforce hours'!V$30))),(IF(VLOOKUP($Q65,'Workforce hours'!$C$8:$AD$30,BV$7,FALSE)=0,0,(AT65/(VLOOKUP($Q65,'Workforce hours'!$C$8:$AD$30,BV$7,FALSE))))))</f>
        <v>0</v>
      </c>
      <c r="BW65" s="288">
        <f>IF($Q65="n/a",(IF('Workforce hours'!W$30=0,0,(AU65/'Workforce hours'!W$30))),(IF(VLOOKUP($Q65,'Workforce hours'!$C$8:$AD$30,BW$7,FALSE)=0,0,(AU65/(VLOOKUP($Q65,'Workforce hours'!$C$8:$AD$30,BW$7,FALSE))))))</f>
        <v>0</v>
      </c>
      <c r="BX65" s="288">
        <f>IF($Q65="n/a",(IF('Workforce hours'!X$30=0,0,(AV65/'Workforce hours'!X$30))),(IF(VLOOKUP($Q65,'Workforce hours'!$C$8:$AD$30,BX$7,FALSE)=0,0,(AV65/(VLOOKUP($Q65,'Workforce hours'!$C$8:$AD$30,BX$7,FALSE))))))</f>
        <v>0</v>
      </c>
      <c r="BY65" s="288">
        <f>IF($Q65="n/a",(IF('Workforce hours'!Y$30=0,0,(AW65/'Workforce hours'!Y$30))),(IF(VLOOKUP($Q65,'Workforce hours'!$C$8:$AD$30,BY$7,FALSE)=0,0,(AW65/(VLOOKUP($Q65,'Workforce hours'!$C$8:$AD$30,BY$7,FALSE))))))</f>
        <v>0</v>
      </c>
      <c r="BZ65" s="288">
        <f>IF($Q65="n/a",(IF('Workforce hours'!Z$30=0,0,(AX65/'Workforce hours'!Z$30))),(IF(VLOOKUP($Q65,'Workforce hours'!$C$8:$AD$30,BZ$7,FALSE)=0,0,(AX65/(VLOOKUP($Q65,'Workforce hours'!$C$8:$AD$30,BZ$7,FALSE))))))</f>
        <v>0</v>
      </c>
      <c r="CA65" s="288">
        <f>IF($Q65="n/a",(IF('Workforce hours'!AA$30=0,0,(AY65/'Workforce hours'!AA$30))),(IF(VLOOKUP($Q65,'Workforce hours'!$C$8:$AD$30,CA$7,FALSE)=0,0,(AY65/(VLOOKUP($Q65,'Workforce hours'!$C$8:$AD$30,CA$7,FALSE))))))</f>
        <v>0</v>
      </c>
      <c r="CB65" s="288">
        <f>IF($Q65="n/a",(IF('Workforce hours'!AB$30=0,0,(AZ65/'Workforce hours'!AB$30))),(IF(VLOOKUP($Q65,'Workforce hours'!$C$8:$AD$30,CB$7,FALSE)=0,0,(AZ65/(VLOOKUP($Q65,'Workforce hours'!$C$8:$AD$30,CB$7,FALSE))))))</f>
        <v>0</v>
      </c>
      <c r="CC65" s="288">
        <f>IF($Q65="n/a",(IF('Workforce hours'!AC$30=0,0,(BA65/'Workforce hours'!AC$30))),(IF(VLOOKUP($Q65,'Workforce hours'!$C$8:$AD$30,CC$7,FALSE)=0,0,(BA65/(VLOOKUP($Q65,'Workforce hours'!$C$8:$AD$30,CC$7,FALSE))))))</f>
        <v>0</v>
      </c>
      <c r="CD65" s="288">
        <f>IF($Q65="n/a",(IF('Workforce hours'!AD$30=0,0,(BB65/'Workforce hours'!AD$30))),(IF(VLOOKUP($Q65,'Workforce hours'!$C$8:$AD$30,CD$7,FALSE)=0,0,(BB65/(VLOOKUP($Q65,'Workforce hours'!$C$8:$AD$30,CD$7,FALSE))))))</f>
        <v>0</v>
      </c>
      <c r="CE65" s="289">
        <f t="shared" si="10"/>
        <v>0</v>
      </c>
      <c r="CF65" s="290">
        <f>BD65*'Workforce costs'!B$9*(1+'Workforce costs'!B$10)*(1+'Workforce costs'!B$11)</f>
        <v>0</v>
      </c>
      <c r="CG65" s="290">
        <f>BE65*'Workforce costs'!C$9*(1+'Workforce costs'!C$10)*(1+'Workforce costs'!C$11)</f>
        <v>0</v>
      </c>
      <c r="CH65" s="290">
        <f>BF65*'Workforce costs'!D$9*(1+'Workforce costs'!D$10)*(1+'Workforce costs'!D$11)</f>
        <v>0</v>
      </c>
      <c r="CI65" s="290">
        <f>BG65*'Workforce costs'!E$9*(1+'Workforce costs'!E$10)*(1+'Workforce costs'!E$11)</f>
        <v>0</v>
      </c>
      <c r="CJ65" s="290">
        <f>BH65*'Workforce costs'!F$9*(1+'Workforce costs'!F$10)*(1+'Workforce costs'!F$11)</f>
        <v>0</v>
      </c>
      <c r="CK65" s="290">
        <f>BI65*'Workforce costs'!G$9*(1+'Workforce costs'!G$10)*(1+'Workforce costs'!G$11)</f>
        <v>0</v>
      </c>
      <c r="CL65" s="290">
        <f>BJ65*'Workforce costs'!H$9*(1+'Workforce costs'!H$10)*(1+'Workforce costs'!H$11)</f>
        <v>0</v>
      </c>
      <c r="CM65" s="290">
        <f>BK65*'Workforce costs'!I$9*(1+'Workforce costs'!I$10)*(1+'Workforce costs'!I$11)</f>
        <v>0</v>
      </c>
      <c r="CN65" s="290">
        <f>BL65*'Workforce costs'!J$9*(1+'Workforce costs'!J$10)*(1+'Workforce costs'!J$11)</f>
        <v>0</v>
      </c>
      <c r="CO65" s="290">
        <f>BM65*'Workforce costs'!K$9*(1+'Workforce costs'!K$10)*(1+'Workforce costs'!K$11)</f>
        <v>0</v>
      </c>
      <c r="CP65" s="290">
        <f>BN65*'Workforce costs'!L$9*(1+'Workforce costs'!L$10)*(1+'Workforce costs'!L$11)</f>
        <v>0</v>
      </c>
      <c r="CQ65" s="290">
        <f>BO65*'Workforce costs'!M$9*(1+'Workforce costs'!M$10)*(1+'Workforce costs'!M$11)</f>
        <v>0</v>
      </c>
      <c r="CR65" s="290">
        <f>BP65*'Workforce costs'!N$9*(1+'Workforce costs'!N$10)*(1+'Workforce costs'!N$11)</f>
        <v>0</v>
      </c>
      <c r="CS65" s="290">
        <f>BQ65*'Workforce costs'!O$9*(1+'Workforce costs'!O$10)*(1+'Workforce costs'!O$11)</f>
        <v>0</v>
      </c>
      <c r="CT65" s="290">
        <f>BR65*'Workforce costs'!P$9*(1+'Workforce costs'!P$10)*(1+'Workforce costs'!P$11)</f>
        <v>0</v>
      </c>
      <c r="CU65" s="290">
        <f>BS65*'Workforce costs'!Q$9*(1+'Workforce costs'!Q$10)*(1+'Workforce costs'!Q$11)</f>
        <v>0</v>
      </c>
      <c r="CV65" s="290">
        <f>BT65*'Workforce costs'!R$9*(1+'Workforce costs'!R$10)*(1+'Workforce costs'!R$11)</f>
        <v>0</v>
      </c>
      <c r="CW65" s="290">
        <f>BU65*'Workforce costs'!S$9*(1+'Workforce costs'!S$10)*(1+'Workforce costs'!S$11)</f>
        <v>0</v>
      </c>
      <c r="CX65" s="290">
        <f>BV65*'Workforce costs'!T$9*(1+'Workforce costs'!T$10)*(1+'Workforce costs'!T$11)</f>
        <v>0</v>
      </c>
      <c r="CY65" s="290">
        <f>BW65*'Workforce costs'!U$9*(1+'Workforce costs'!U$10)*(1+'Workforce costs'!U$11)</f>
        <v>0</v>
      </c>
      <c r="CZ65" s="290">
        <f>BX65*'Workforce costs'!V$9*(1+'Workforce costs'!V$10)*(1+'Workforce costs'!V$11)</f>
        <v>0</v>
      </c>
      <c r="DA65" s="290">
        <f>BY65*'Workforce costs'!W$9*(1+'Workforce costs'!W$10)*(1+'Workforce costs'!W$11)</f>
        <v>0</v>
      </c>
      <c r="DB65" s="290">
        <f>BZ65*'Workforce costs'!X$9*(1+'Workforce costs'!X$10)*(1+'Workforce costs'!X$11)</f>
        <v>0</v>
      </c>
      <c r="DC65" s="290">
        <f>CA65*'Workforce costs'!Y$9*(1+'Workforce costs'!Y$10)*(1+'Workforce costs'!Y$11)</f>
        <v>0</v>
      </c>
      <c r="DD65" s="290">
        <f>CB65*'Workforce costs'!Z$9*(1+'Workforce costs'!Z$10)*(1+'Workforce costs'!Z$11)</f>
        <v>0</v>
      </c>
      <c r="DE65" s="290">
        <f>CC65*'Workforce costs'!AA$9*(1+'Workforce costs'!AA$10)*(1+'Workforce costs'!AA$11)</f>
        <v>0</v>
      </c>
      <c r="DF65" s="290">
        <f>CD65*'Workforce costs'!AB$9*(1+'Workforce costs'!AB$10)*(1+'Workforce costs'!AB$11)</f>
        <v>0</v>
      </c>
    </row>
    <row r="66" spans="1:110" x14ac:dyDescent="0.3">
      <c r="A66" s="2" t="str">
        <f>Outputs!$A$4</f>
        <v>Australia</v>
      </c>
      <c r="B66" s="2" t="str">
        <f t="shared" si="3"/>
        <v>Australia 12to17</v>
      </c>
      <c r="C66" s="30">
        <f>VLOOKUP($B66,Populations!$D$15:$H$1920,3,FALSE)</f>
        <v>1959472</v>
      </c>
      <c r="D66" s="255">
        <f>IF(OR($H66="General pop",$H66="Schools",$H66="Workplace",$H66="Skills Training",$H66="Digital Supports"),1,VLOOKUP($B66,Populations!$D$15:$H$1920,5,FALSE))</f>
        <v>1</v>
      </c>
      <c r="E66" s="88">
        <f>VLOOKUP(I66,Epidemiology!$C$10:$H$47,6,FALSE)</f>
        <v>4085</v>
      </c>
      <c r="F66" s="102" t="str">
        <f>'Care profiles'!R67</f>
        <v>n/a</v>
      </c>
      <c r="G66" s="15" t="str">
        <f>'Care profiles'!A67</f>
        <v>12to17</v>
      </c>
      <c r="H66" s="15" t="str">
        <f>'Care profiles'!B67</f>
        <v>Distress</v>
      </c>
      <c r="I66" s="15" t="str">
        <f>'Care profiles'!C67</f>
        <v>Distress_12-17yrs</v>
      </c>
      <c r="J66" s="15" t="str">
        <f>'Care profiles'!D67</f>
        <v>Care profile</v>
      </c>
      <c r="K66" s="15" t="str">
        <f>'Care profiles'!E67</f>
        <v xml:space="preserve">Supports for Drug and Alcohol Use </v>
      </c>
      <c r="L66" s="104">
        <f>'Care profiles'!F67</f>
        <v>0.1</v>
      </c>
      <c r="M66" s="15" t="str">
        <f>'Care profiles'!G67</f>
        <v>n/a</v>
      </c>
      <c r="N66" s="15" t="str">
        <f>'Care profiles'!H67</f>
        <v>n/a</v>
      </c>
      <c r="O66" s="15" t="str">
        <f>'Care profiles'!I67</f>
        <v>n/a</v>
      </c>
      <c r="P66" s="15" t="str">
        <f>'Care profiles'!J67</f>
        <v>n/a</v>
      </c>
      <c r="Q66" s="15" t="str">
        <f>'Care profiles'!K67</f>
        <v>n/a</v>
      </c>
      <c r="R66" s="15" t="str">
        <f>'Care profiles'!M67</f>
        <v>Y</v>
      </c>
      <c r="S66" s="15" t="str">
        <f>'Care profiles'!O67</f>
        <v>Y</v>
      </c>
      <c r="T66" s="15" t="str">
        <f>'Care profiles'!Q67</f>
        <v>N</v>
      </c>
      <c r="U66" s="30">
        <f t="shared" si="4"/>
        <v>80044.431200000006</v>
      </c>
      <c r="V66" s="30">
        <f t="shared" si="5"/>
        <v>8004.4431200000008</v>
      </c>
      <c r="W66" s="30">
        <f>IF(M66="n/a",0,IF(O66="days",V66*M66*(1+(VLOOKUP(K66,'Bed parameters'!$A$9:$G$12,7,FALSE))),V66*M66))</f>
        <v>0</v>
      </c>
      <c r="X66" s="30">
        <f t="shared" si="6"/>
        <v>0</v>
      </c>
      <c r="Y66" s="30">
        <f t="shared" si="7"/>
        <v>0</v>
      </c>
      <c r="Z66" s="113">
        <f>_xlfn.IFNA(Y66/((VLOOKUP(K66,'Bed parameters'!$A$9:$G$12,3,FALSE))*(VLOOKUP(K66,'Bed parameters'!$A$9:$G$12,5,FALSE))),0)</f>
        <v>0</v>
      </c>
      <c r="AA66" s="30">
        <f t="shared" si="8"/>
        <v>0</v>
      </c>
      <c r="AB66" s="30">
        <f>_xlfn.IFNA(IF($O66="days",$Y66*(VLOOKUP($K66,'Bed parameters'!$A$9:$I$12,9,FALSE))*$F66*(VLOOKUP($Q66,'Workforce distribution'!$C$8:$AD$30,AB$7,FALSE)),IF($Q66="n/a",(IF($P66=AB$6,$X66*$F66,0)),$X66*$F66*(VLOOKUP($Q66,'Workforce distribution'!$C$8:$AD$30,AB$7,FALSE)))),0)</f>
        <v>0</v>
      </c>
      <c r="AC66" s="30">
        <f>_xlfn.IFNA(IF($O66="days",$Y66*(VLOOKUP($K66,'Bed parameters'!$A$9:$I$12,9,FALSE))*$F66*(VLOOKUP($Q66,'Workforce distribution'!$C$8:$AD$30,AC$7,FALSE)),IF($Q66="n/a",(IF($P66=AC$6,$X66*$F66,0)),$X66*$F66*(VLOOKUP($Q66,'Workforce distribution'!$C$8:$AD$30,AC$7,FALSE)))),0)</f>
        <v>0</v>
      </c>
      <c r="AD66" s="30">
        <f>_xlfn.IFNA(IF($O66="days",$Y66*(VLOOKUP($K66,'Bed parameters'!$A$9:$I$12,9,FALSE))*$F66*(VLOOKUP($Q66,'Workforce distribution'!$C$8:$AD$30,AD$7,FALSE)),IF($Q66="n/a",(IF($P66=AD$6,$X66*$F66,0)),$X66*$F66*(VLOOKUP($Q66,'Workforce distribution'!$C$8:$AD$30,AD$7,FALSE)))),0)</f>
        <v>0</v>
      </c>
      <c r="AE66" s="30">
        <f>_xlfn.IFNA(IF($O66="days",$Y66*(VLOOKUP($K66,'Bed parameters'!$A$9:$I$12,9,FALSE))*$F66*(VLOOKUP($Q66,'Workforce distribution'!$C$8:$AD$30,AE$7,FALSE)),IF($Q66="n/a",(IF($P66=AE$6,$X66*$F66,0)),$X66*$F66*(VLOOKUP($Q66,'Workforce distribution'!$C$8:$AD$30,AE$7,FALSE)))),0)</f>
        <v>0</v>
      </c>
      <c r="AF66" s="30">
        <f>_xlfn.IFNA(IF($O66="days",$Y66*(VLOOKUP($K66,'Bed parameters'!$A$9:$I$12,9,FALSE))*$F66*(VLOOKUP($Q66,'Workforce distribution'!$C$8:$AD$30,AF$7,FALSE)),IF($Q66="n/a",(IF($P66=AF$6,$X66*$F66,0)),$X66*$F66*(VLOOKUP($Q66,'Workforce distribution'!$C$8:$AD$30,AF$7,FALSE)))),0)</f>
        <v>0</v>
      </c>
      <c r="AG66" s="30">
        <f>_xlfn.IFNA(IF($O66="days",$Y66*(VLOOKUP($K66,'Bed parameters'!$A$9:$I$12,9,FALSE))*$F66*(VLOOKUP($Q66,'Workforce distribution'!$C$8:$AD$30,AG$7,FALSE)),IF($Q66="n/a",(IF($P66=AG$6,$X66*$F66,0)),$X66*$F66*(VLOOKUP($Q66,'Workforce distribution'!$C$8:$AD$30,AG$7,FALSE)))),0)</f>
        <v>0</v>
      </c>
      <c r="AH66" s="30">
        <f>_xlfn.IFNA(IF($O66="days",$Y66*(VLOOKUP($K66,'Bed parameters'!$A$9:$I$12,9,FALSE))*$F66*(VLOOKUP($Q66,'Workforce distribution'!$C$8:$AD$30,AH$7,FALSE)),IF($Q66="n/a",(IF($P66=AH$6,$X66*$F66,0)),$X66*$F66*(VLOOKUP($Q66,'Workforce distribution'!$C$8:$AD$30,AH$7,FALSE)))),0)</f>
        <v>0</v>
      </c>
      <c r="AI66" s="30">
        <f>_xlfn.IFNA(IF($O66="days",$Y66*(VLOOKUP($K66,'Bed parameters'!$A$9:$I$12,9,FALSE))*$F66*(VLOOKUP($Q66,'Workforce distribution'!$C$8:$AD$30,AI$7,FALSE)),IF($Q66="n/a",(IF($P66=AI$6,$X66*$F66,0)),$X66*$F66*(VLOOKUP($Q66,'Workforce distribution'!$C$8:$AD$30,AI$7,FALSE)))),0)</f>
        <v>0</v>
      </c>
      <c r="AJ66" s="30">
        <f>_xlfn.IFNA(IF($O66="days",$Y66*(VLOOKUP($K66,'Bed parameters'!$A$9:$I$12,9,FALSE))*$F66*(VLOOKUP($Q66,'Workforce distribution'!$C$8:$AD$30,AJ$7,FALSE)),IF($Q66="n/a",(IF($P66=AJ$6,$X66*$F66,0)),$X66*$F66*(VLOOKUP($Q66,'Workforce distribution'!$C$8:$AD$30,AJ$7,FALSE)))),0)</f>
        <v>0</v>
      </c>
      <c r="AK66" s="30">
        <f>_xlfn.IFNA(IF($O66="days",$Y66*(VLOOKUP($K66,'Bed parameters'!$A$9:$I$12,9,FALSE))*$F66*(VLOOKUP($Q66,'Workforce distribution'!$C$8:$AD$30,AK$7,FALSE)),IF($Q66="n/a",(IF($P66=AK$6,$X66*$F66,0)),$X66*$F66*(VLOOKUP($Q66,'Workforce distribution'!$C$8:$AD$30,AK$7,FALSE)))),0)</f>
        <v>0</v>
      </c>
      <c r="AL66" s="30">
        <f>_xlfn.IFNA(IF($O66="days",$Y66*(VLOOKUP($K66,'Bed parameters'!$A$9:$I$12,9,FALSE))*$F66*(VLOOKUP($Q66,'Workforce distribution'!$C$8:$AD$30,AL$7,FALSE)),IF($Q66="n/a",(IF($P66=AL$6,$X66*$F66,0)),$X66*$F66*(VLOOKUP($Q66,'Workforce distribution'!$C$8:$AD$30,AL$7,FALSE)))),0)</f>
        <v>0</v>
      </c>
      <c r="AM66" s="30">
        <f>_xlfn.IFNA(IF($O66="days",$Y66*(VLOOKUP($K66,'Bed parameters'!$A$9:$I$12,9,FALSE))*$F66*(VLOOKUP($Q66,'Workforce distribution'!$C$8:$AD$30,AM$7,FALSE)),IF($Q66="n/a",(IF($P66=AM$6,$X66*$F66,0)),$X66*$F66*(VLOOKUP($Q66,'Workforce distribution'!$C$8:$AD$30,AM$7,FALSE)))),0)</f>
        <v>0</v>
      </c>
      <c r="AN66" s="30">
        <f>_xlfn.IFNA(IF($O66="days",$Y66*(VLOOKUP($K66,'Bed parameters'!$A$9:$I$12,9,FALSE))*$F66*(VLOOKUP($Q66,'Workforce distribution'!$C$8:$AD$30,AN$7,FALSE)),IF($Q66="n/a",(IF($P66=AN$6,$X66*$F66,0)),$X66*$F66*(VLOOKUP($Q66,'Workforce distribution'!$C$8:$AD$30,AN$7,FALSE)))),0)</f>
        <v>0</v>
      </c>
      <c r="AO66" s="30">
        <f>_xlfn.IFNA(IF($O66="days",$Y66*(VLOOKUP($K66,'Bed parameters'!$A$9:$I$12,9,FALSE))*$F66*(VLOOKUP($Q66,'Workforce distribution'!$C$8:$AD$30,AO$7,FALSE)),IF($Q66="n/a",(IF($P66=AO$6,$X66*$F66,0)),$X66*$F66*(VLOOKUP($Q66,'Workforce distribution'!$C$8:$AD$30,AO$7,FALSE)))),0)</f>
        <v>0</v>
      </c>
      <c r="AP66" s="30">
        <f>_xlfn.IFNA(IF($O66="days",$Y66*(VLOOKUP($K66,'Bed parameters'!$A$9:$I$12,9,FALSE))*$F66*(VLOOKUP($Q66,'Workforce distribution'!$C$8:$AD$30,AP$7,FALSE)),IF($Q66="n/a",(IF($P66=AP$6,$X66*$F66,0)),$X66*$F66*(VLOOKUP($Q66,'Workforce distribution'!$C$8:$AD$30,AP$7,FALSE)))),0)</f>
        <v>0</v>
      </c>
      <c r="AQ66" s="30">
        <f>_xlfn.IFNA(IF($O66="days",$Y66*(VLOOKUP($K66,'Bed parameters'!$A$9:$I$12,9,FALSE))*$F66*(VLOOKUP($Q66,'Workforce distribution'!$C$8:$AD$30,AQ$7,FALSE)),IF($Q66="n/a",(IF($P66=AQ$6,$X66*$F66,0)),$X66*$F66*(VLOOKUP($Q66,'Workforce distribution'!$C$8:$AD$30,AQ$7,FALSE)))),0)</f>
        <v>0</v>
      </c>
      <c r="AR66" s="30">
        <f>_xlfn.IFNA(IF($O66="days",$Y66*(VLOOKUP($K66,'Bed parameters'!$A$9:$I$12,9,FALSE))*$F66*(VLOOKUP($Q66,'Workforce distribution'!$C$8:$AD$30,AR$7,FALSE)),IF($Q66="n/a",(IF($P66=AR$6,$X66*$F66,0)),$X66*$F66*(VLOOKUP($Q66,'Workforce distribution'!$C$8:$AD$30,AR$7,FALSE)))),0)</f>
        <v>0</v>
      </c>
      <c r="AS66" s="30">
        <f>_xlfn.IFNA(IF($O66="days",$Y66*(VLOOKUP($K66,'Bed parameters'!$A$9:$I$12,9,FALSE))*$F66*(VLOOKUP($Q66,'Workforce distribution'!$C$8:$AD$30,AS$7,FALSE)),IF($Q66="n/a",(IF($P66=AS$6,$X66*$F66,0)),$X66*$F66*(VLOOKUP($Q66,'Workforce distribution'!$C$8:$AD$30,AS$7,FALSE)))),0)</f>
        <v>0</v>
      </c>
      <c r="AT66" s="30">
        <f>_xlfn.IFNA(IF($O66="days",$Y66*(VLOOKUP($K66,'Bed parameters'!$A$9:$I$12,9,FALSE))*$F66*(VLOOKUP($Q66,'Workforce distribution'!$C$8:$AD$30,AT$7,FALSE)),IF($Q66="n/a",(IF($P66=AT$6,$X66*$F66,0)),$X66*$F66*(VLOOKUP($Q66,'Workforce distribution'!$C$8:$AD$30,AT$7,FALSE)))),0)</f>
        <v>0</v>
      </c>
      <c r="AU66" s="30">
        <f>_xlfn.IFNA(IF($O66="days",$Y66*(VLOOKUP($K66,'Bed parameters'!$A$9:$I$12,9,FALSE))*$F66*(VLOOKUP($Q66,'Workforce distribution'!$C$8:$AD$30,AU$7,FALSE)),IF($Q66="n/a",(IF($P66=AU$6,$X66*$F66,0)),$X66*$F66*(VLOOKUP($Q66,'Workforce distribution'!$C$8:$AD$30,AU$7,FALSE)))),0)</f>
        <v>0</v>
      </c>
      <c r="AV66" s="30">
        <f>_xlfn.IFNA(IF($O66="days",$Y66*(VLOOKUP($K66,'Bed parameters'!$A$9:$I$12,9,FALSE))*$F66*(VLOOKUP($Q66,'Workforce distribution'!$C$8:$AD$30,AV$7,FALSE)),IF($Q66="n/a",(IF($P66=AV$6,$X66*$F66,0)),$X66*$F66*(VLOOKUP($Q66,'Workforce distribution'!$C$8:$AD$30,AV$7,FALSE)))),0)</f>
        <v>0</v>
      </c>
      <c r="AW66" s="30">
        <f>_xlfn.IFNA(IF($O66="days",$Y66*(VLOOKUP($K66,'Bed parameters'!$A$9:$I$12,9,FALSE))*$F66*(VLOOKUP($Q66,'Workforce distribution'!$C$8:$AD$30,AW$7,FALSE)),IF($Q66="n/a",(IF($P66=AW$6,$X66*$F66,0)),$X66*$F66*(VLOOKUP($Q66,'Workforce distribution'!$C$8:$AD$30,AW$7,FALSE)))),0)</f>
        <v>0</v>
      </c>
      <c r="AX66" s="30">
        <f>_xlfn.IFNA(IF($O66="days",$Y66*(VLOOKUP($K66,'Bed parameters'!$A$9:$I$12,9,FALSE))*$F66*(VLOOKUP($Q66,'Workforce distribution'!$C$8:$AD$30,AX$7,FALSE)),IF($Q66="n/a",(IF($P66=AX$6,$X66*$F66,0)),$X66*$F66*(VLOOKUP($Q66,'Workforce distribution'!$C$8:$AD$30,AX$7,FALSE)))),0)</f>
        <v>0</v>
      </c>
      <c r="AY66" s="30">
        <f>_xlfn.IFNA(IF($O66="days",$Y66*(VLOOKUP($K66,'Bed parameters'!$A$9:$I$12,9,FALSE))*$F66*(VLOOKUP($Q66,'Workforce distribution'!$C$8:$AD$30,AY$7,FALSE)),IF($Q66="n/a",(IF($P66=AY$6,$X66*$F66,0)),$X66*$F66*(VLOOKUP($Q66,'Workforce distribution'!$C$8:$AD$30,AY$7,FALSE)))),0)</f>
        <v>0</v>
      </c>
      <c r="AZ66" s="30">
        <f>_xlfn.IFNA(IF($O66="days",$Y66*(VLOOKUP($K66,'Bed parameters'!$A$9:$I$12,9,FALSE))*$F66*(VLOOKUP($Q66,'Workforce distribution'!$C$8:$AD$30,AZ$7,FALSE)),IF($Q66="n/a",(IF($P66=AZ$6,$X66*$F66,0)),$X66*$F66*(VLOOKUP($Q66,'Workforce distribution'!$C$8:$AD$30,AZ$7,FALSE)))),0)</f>
        <v>0</v>
      </c>
      <c r="BA66" s="30">
        <f>_xlfn.IFNA(IF($O66="days",$Y66*(VLOOKUP($K66,'Bed parameters'!$A$9:$I$12,9,FALSE))*$F66*(VLOOKUP($Q66,'Workforce distribution'!$C$8:$AD$30,BA$7,FALSE)),IF($Q66="n/a",(IF($P66=BA$6,$X66*$F66,0)),$X66*$F66*(VLOOKUP($Q66,'Workforce distribution'!$C$8:$AD$30,BA$7,FALSE)))),0)</f>
        <v>0</v>
      </c>
      <c r="BB66" s="30">
        <f>_xlfn.IFNA(IF($O66="days",$Y66*(VLOOKUP($K66,'Bed parameters'!$A$9:$I$12,9,FALSE))*$F66*(VLOOKUP($Q66,'Workforce distribution'!$C$8:$AD$30,BB$7,FALSE)),IF($Q66="n/a",(IF($P66=BB$6,$X66*$F66,0)),$X66*$F66*(VLOOKUP($Q66,'Workforce distribution'!$C$8:$AD$30,BB$7,FALSE)))),0)</f>
        <v>0</v>
      </c>
      <c r="BC66" s="149">
        <f t="shared" si="9"/>
        <v>0</v>
      </c>
      <c r="BD66" s="288">
        <f>IF($Q66="n/a",(IF('Workforce hours'!D$30=0,0,(AB66/'Workforce hours'!D$30))),(IF(VLOOKUP($Q66,'Workforce hours'!$C$8:$AD$30,BD$7,FALSE)=0,0,(AB66/(VLOOKUP($Q66,'Workforce hours'!$C$8:$AD$30,BD$7,FALSE))))))</f>
        <v>0</v>
      </c>
      <c r="BE66" s="288">
        <f>IF($Q66="n/a",(IF('Workforce hours'!E$30=0,0,(AC66/'Workforce hours'!E$30))),(IF(VLOOKUP($Q66,'Workforce hours'!$C$8:$AD$30,BE$7,FALSE)=0,0,(AC66/(VLOOKUP($Q66,'Workforce hours'!$C$8:$AD$30,BE$7,FALSE))))))</f>
        <v>0</v>
      </c>
      <c r="BF66" s="288">
        <f>IF($Q66="n/a",(IF('Workforce hours'!F$30=0,0,(AD66/'Workforce hours'!F$30))),(IF(VLOOKUP($Q66,'Workforce hours'!$C$8:$AD$30,BF$7,FALSE)=0,0,(AD66/(VLOOKUP($Q66,'Workforce hours'!$C$8:$AD$30,BF$7,FALSE))))))</f>
        <v>0</v>
      </c>
      <c r="BG66" s="288">
        <f>IF($Q66="n/a",(IF('Workforce hours'!G$30=0,0,(AE66/'Workforce hours'!G$30))),(IF(VLOOKUP($Q66,'Workforce hours'!$C$8:$AD$30,BG$7,FALSE)=0,0,(AE66/(VLOOKUP($Q66,'Workforce hours'!$C$8:$AD$30,BG$7,FALSE))))))</f>
        <v>0</v>
      </c>
      <c r="BH66" s="288">
        <f>IF($Q66="n/a",(IF('Workforce hours'!H$30=0,0,(AF66/'Workforce hours'!H$30))),(IF(VLOOKUP($Q66,'Workforce hours'!$C$8:$AD$30,BH$7,FALSE)=0,0,(AF66/(VLOOKUP($Q66,'Workforce hours'!$C$8:$AD$30,BH$7,FALSE))))))</f>
        <v>0</v>
      </c>
      <c r="BI66" s="288">
        <f>IF($Q66="n/a",(IF('Workforce hours'!I$30=0,0,(AG66/'Workforce hours'!I$30))),(IF(VLOOKUP($Q66,'Workforce hours'!$C$8:$AD$30,BI$7,FALSE)=0,0,(AG66/(VLOOKUP($Q66,'Workforce hours'!$C$8:$AD$30,BI$7,FALSE))))))</f>
        <v>0</v>
      </c>
      <c r="BJ66" s="288">
        <f>IF($Q66="n/a",(IF('Workforce hours'!J$30=0,0,(AH66/'Workforce hours'!J$30))),(IF(VLOOKUP($Q66,'Workforce hours'!$C$8:$AD$30,BJ$7,FALSE)=0,0,(AH66/(VLOOKUP($Q66,'Workforce hours'!$C$8:$AD$30,BJ$7,FALSE))))))</f>
        <v>0</v>
      </c>
      <c r="BK66" s="288">
        <f>IF($Q66="n/a",(IF('Workforce hours'!K$30=0,0,(AI66/'Workforce hours'!K$30))),(IF(VLOOKUP($Q66,'Workforce hours'!$C$8:$AD$30,BK$7,FALSE)=0,0,(AI66/(VLOOKUP($Q66,'Workforce hours'!$C$8:$AD$30,BK$7,FALSE))))))</f>
        <v>0</v>
      </c>
      <c r="BL66" s="288">
        <f>IF($Q66="n/a",(IF('Workforce hours'!L$30=0,0,(AJ66/'Workforce hours'!L$30))),(IF(VLOOKUP($Q66,'Workforce hours'!$C$8:$AD$30,BL$7,FALSE)=0,0,(AJ66/(VLOOKUP($Q66,'Workforce hours'!$C$8:$AD$30,BL$7,FALSE))))))</f>
        <v>0</v>
      </c>
      <c r="BM66" s="288">
        <f>IF($Q66="n/a",(IF('Workforce hours'!M$30=0,0,(AK66/'Workforce hours'!M$30))),(IF(VLOOKUP($Q66,'Workforce hours'!$C$8:$AD$30,BM$7,FALSE)=0,0,(AK66/(VLOOKUP($Q66,'Workforce hours'!$C$8:$AD$30,BM$7,FALSE))))))</f>
        <v>0</v>
      </c>
      <c r="BN66" s="288">
        <f>IF($Q66="n/a",(IF('Workforce hours'!N$30=0,0,(AL66/'Workforce hours'!N$30))),(IF(VLOOKUP($Q66,'Workforce hours'!$C$8:$AD$30,BN$7,FALSE)=0,0,(AL66/(VLOOKUP($Q66,'Workforce hours'!$C$8:$AD$30,BN$7,FALSE))))))</f>
        <v>0</v>
      </c>
      <c r="BO66" s="288">
        <f>IF($Q66="n/a",(IF('Workforce hours'!O$30=0,0,(AM66/'Workforce hours'!O$30))),(IF(VLOOKUP($Q66,'Workforce hours'!$C$8:$AD$30,BO$7,FALSE)=0,0,(AM66/(VLOOKUP($Q66,'Workforce hours'!$C$8:$AD$30,BO$7,FALSE))))))</f>
        <v>0</v>
      </c>
      <c r="BP66" s="288">
        <f>IF($Q66="n/a",(IF('Workforce hours'!P$30=0,0,(AN66/'Workforce hours'!P$30))),(IF(VLOOKUP($Q66,'Workforce hours'!$C$8:$AD$30,BP$7,FALSE)=0,0,(AN66/(VLOOKUP($Q66,'Workforce hours'!$C$8:$AD$30,BP$7,FALSE))))))</f>
        <v>0</v>
      </c>
      <c r="BQ66" s="288">
        <f>IF($Q66="n/a",(IF('Workforce hours'!Q$30=0,0,(AO66/'Workforce hours'!Q$30))),(IF(VLOOKUP($Q66,'Workforce hours'!$C$8:$AD$30,BQ$7,FALSE)=0,0,(AO66/(VLOOKUP($Q66,'Workforce hours'!$C$8:$AD$30,BQ$7,FALSE))))))</f>
        <v>0</v>
      </c>
      <c r="BR66" s="288">
        <f>IF($Q66="n/a",(IF('Workforce hours'!R$30=0,0,(AP66/'Workforce hours'!R$30))),(IF(VLOOKUP($Q66,'Workforce hours'!$C$8:$AD$30,BR$7,FALSE)=0,0,(AP66/(VLOOKUP($Q66,'Workforce hours'!$C$8:$AD$30,BR$7,FALSE))))))</f>
        <v>0</v>
      </c>
      <c r="BS66" s="288">
        <f>IF($Q66="n/a",(IF('Workforce hours'!S$30=0,0,(AQ66/'Workforce hours'!S$30))),(IF(VLOOKUP($Q66,'Workforce hours'!$C$8:$AD$30,BS$7,FALSE)=0,0,(AQ66/(VLOOKUP($Q66,'Workforce hours'!$C$8:$AD$30,BS$7,FALSE))))))</f>
        <v>0</v>
      </c>
      <c r="BT66" s="288">
        <f>IF($Q66="n/a",(IF('Workforce hours'!T$30=0,0,(AR66/'Workforce hours'!T$30))),(IF(VLOOKUP($Q66,'Workforce hours'!$C$8:$AD$30,BT$7,FALSE)=0,0,(AR66/(VLOOKUP($Q66,'Workforce hours'!$C$8:$AD$30,BT$7,FALSE))))))</f>
        <v>0</v>
      </c>
      <c r="BU66" s="288">
        <f>IF($Q66="n/a",(IF('Workforce hours'!U$30=0,0,(AS66/'Workforce hours'!U$30))),(IF(VLOOKUP($Q66,'Workforce hours'!$C$8:$AD$30,BU$7,FALSE)=0,0,(AS66/(VLOOKUP($Q66,'Workforce hours'!$C$8:$AD$30,BU$7,FALSE))))))</f>
        <v>0</v>
      </c>
      <c r="BV66" s="288">
        <f>IF($Q66="n/a",(IF('Workforce hours'!V$30=0,0,(AT66/'Workforce hours'!V$30))),(IF(VLOOKUP($Q66,'Workforce hours'!$C$8:$AD$30,BV$7,FALSE)=0,0,(AT66/(VLOOKUP($Q66,'Workforce hours'!$C$8:$AD$30,BV$7,FALSE))))))</f>
        <v>0</v>
      </c>
      <c r="BW66" s="288">
        <f>IF($Q66="n/a",(IF('Workforce hours'!W$30=0,0,(AU66/'Workforce hours'!W$30))),(IF(VLOOKUP($Q66,'Workforce hours'!$C$8:$AD$30,BW$7,FALSE)=0,0,(AU66/(VLOOKUP($Q66,'Workforce hours'!$C$8:$AD$30,BW$7,FALSE))))))</f>
        <v>0</v>
      </c>
      <c r="BX66" s="288">
        <f>IF($Q66="n/a",(IF('Workforce hours'!X$30=0,0,(AV66/'Workforce hours'!X$30))),(IF(VLOOKUP($Q66,'Workforce hours'!$C$8:$AD$30,BX$7,FALSE)=0,0,(AV66/(VLOOKUP($Q66,'Workforce hours'!$C$8:$AD$30,BX$7,FALSE))))))</f>
        <v>0</v>
      </c>
      <c r="BY66" s="288">
        <f>IF($Q66="n/a",(IF('Workforce hours'!Y$30=0,0,(AW66/'Workforce hours'!Y$30))),(IF(VLOOKUP($Q66,'Workforce hours'!$C$8:$AD$30,BY$7,FALSE)=0,0,(AW66/(VLOOKUP($Q66,'Workforce hours'!$C$8:$AD$30,BY$7,FALSE))))))</f>
        <v>0</v>
      </c>
      <c r="BZ66" s="288">
        <f>IF($Q66="n/a",(IF('Workforce hours'!Z$30=0,0,(AX66/'Workforce hours'!Z$30))),(IF(VLOOKUP($Q66,'Workforce hours'!$C$8:$AD$30,BZ$7,FALSE)=0,0,(AX66/(VLOOKUP($Q66,'Workforce hours'!$C$8:$AD$30,BZ$7,FALSE))))))</f>
        <v>0</v>
      </c>
      <c r="CA66" s="288">
        <f>IF($Q66="n/a",(IF('Workforce hours'!AA$30=0,0,(AY66/'Workforce hours'!AA$30))),(IF(VLOOKUP($Q66,'Workforce hours'!$C$8:$AD$30,CA$7,FALSE)=0,0,(AY66/(VLOOKUP($Q66,'Workforce hours'!$C$8:$AD$30,CA$7,FALSE))))))</f>
        <v>0</v>
      </c>
      <c r="CB66" s="288">
        <f>IF($Q66="n/a",(IF('Workforce hours'!AB$30=0,0,(AZ66/'Workforce hours'!AB$30))),(IF(VLOOKUP($Q66,'Workforce hours'!$C$8:$AD$30,CB$7,FALSE)=0,0,(AZ66/(VLOOKUP($Q66,'Workforce hours'!$C$8:$AD$30,CB$7,FALSE))))))</f>
        <v>0</v>
      </c>
      <c r="CC66" s="288">
        <f>IF($Q66="n/a",(IF('Workforce hours'!AC$30=0,0,(BA66/'Workforce hours'!AC$30))),(IF(VLOOKUP($Q66,'Workforce hours'!$C$8:$AD$30,CC$7,FALSE)=0,0,(BA66/(VLOOKUP($Q66,'Workforce hours'!$C$8:$AD$30,CC$7,FALSE))))))</f>
        <v>0</v>
      </c>
      <c r="CD66" s="288">
        <f>IF($Q66="n/a",(IF('Workforce hours'!AD$30=0,0,(BB66/'Workforce hours'!AD$30))),(IF(VLOOKUP($Q66,'Workforce hours'!$C$8:$AD$30,CD$7,FALSE)=0,0,(BB66/(VLOOKUP($Q66,'Workforce hours'!$C$8:$AD$30,CD$7,FALSE))))))</f>
        <v>0</v>
      </c>
      <c r="CE66" s="289">
        <f t="shared" si="10"/>
        <v>0</v>
      </c>
      <c r="CF66" s="290">
        <f>BD66*'Workforce costs'!B$9*(1+'Workforce costs'!B$10)*(1+'Workforce costs'!B$11)</f>
        <v>0</v>
      </c>
      <c r="CG66" s="290">
        <f>BE66*'Workforce costs'!C$9*(1+'Workforce costs'!C$10)*(1+'Workforce costs'!C$11)</f>
        <v>0</v>
      </c>
      <c r="CH66" s="290">
        <f>BF66*'Workforce costs'!D$9*(1+'Workforce costs'!D$10)*(1+'Workforce costs'!D$11)</f>
        <v>0</v>
      </c>
      <c r="CI66" s="290">
        <f>BG66*'Workforce costs'!E$9*(1+'Workforce costs'!E$10)*(1+'Workforce costs'!E$11)</f>
        <v>0</v>
      </c>
      <c r="CJ66" s="290">
        <f>BH66*'Workforce costs'!F$9*(1+'Workforce costs'!F$10)*(1+'Workforce costs'!F$11)</f>
        <v>0</v>
      </c>
      <c r="CK66" s="290">
        <f>BI66*'Workforce costs'!G$9*(1+'Workforce costs'!G$10)*(1+'Workforce costs'!G$11)</f>
        <v>0</v>
      </c>
      <c r="CL66" s="290">
        <f>BJ66*'Workforce costs'!H$9*(1+'Workforce costs'!H$10)*(1+'Workforce costs'!H$11)</f>
        <v>0</v>
      </c>
      <c r="CM66" s="290">
        <f>BK66*'Workforce costs'!I$9*(1+'Workforce costs'!I$10)*(1+'Workforce costs'!I$11)</f>
        <v>0</v>
      </c>
      <c r="CN66" s="290">
        <f>BL66*'Workforce costs'!J$9*(1+'Workforce costs'!J$10)*(1+'Workforce costs'!J$11)</f>
        <v>0</v>
      </c>
      <c r="CO66" s="290">
        <f>BM66*'Workforce costs'!K$9*(1+'Workforce costs'!K$10)*(1+'Workforce costs'!K$11)</f>
        <v>0</v>
      </c>
      <c r="CP66" s="290">
        <f>BN66*'Workforce costs'!L$9*(1+'Workforce costs'!L$10)*(1+'Workforce costs'!L$11)</f>
        <v>0</v>
      </c>
      <c r="CQ66" s="290">
        <f>BO66*'Workforce costs'!M$9*(1+'Workforce costs'!M$10)*(1+'Workforce costs'!M$11)</f>
        <v>0</v>
      </c>
      <c r="CR66" s="290">
        <f>BP66*'Workforce costs'!N$9*(1+'Workforce costs'!N$10)*(1+'Workforce costs'!N$11)</f>
        <v>0</v>
      </c>
      <c r="CS66" s="290">
        <f>BQ66*'Workforce costs'!O$9*(1+'Workforce costs'!O$10)*(1+'Workforce costs'!O$11)</f>
        <v>0</v>
      </c>
      <c r="CT66" s="290">
        <f>BR66*'Workforce costs'!P$9*(1+'Workforce costs'!P$10)*(1+'Workforce costs'!P$11)</f>
        <v>0</v>
      </c>
      <c r="CU66" s="290">
        <f>BS66*'Workforce costs'!Q$9*(1+'Workforce costs'!Q$10)*(1+'Workforce costs'!Q$11)</f>
        <v>0</v>
      </c>
      <c r="CV66" s="290">
        <f>BT66*'Workforce costs'!R$9*(1+'Workforce costs'!R$10)*(1+'Workforce costs'!R$11)</f>
        <v>0</v>
      </c>
      <c r="CW66" s="290">
        <f>BU66*'Workforce costs'!S$9*(1+'Workforce costs'!S$10)*(1+'Workforce costs'!S$11)</f>
        <v>0</v>
      </c>
      <c r="CX66" s="290">
        <f>BV66*'Workforce costs'!T$9*(1+'Workforce costs'!T$10)*(1+'Workforce costs'!T$11)</f>
        <v>0</v>
      </c>
      <c r="CY66" s="290">
        <f>BW66*'Workforce costs'!U$9*(1+'Workforce costs'!U$10)*(1+'Workforce costs'!U$11)</f>
        <v>0</v>
      </c>
      <c r="CZ66" s="290">
        <f>BX66*'Workforce costs'!V$9*(1+'Workforce costs'!V$10)*(1+'Workforce costs'!V$11)</f>
        <v>0</v>
      </c>
      <c r="DA66" s="290">
        <f>BY66*'Workforce costs'!W$9*(1+'Workforce costs'!W$10)*(1+'Workforce costs'!W$11)</f>
        <v>0</v>
      </c>
      <c r="DB66" s="290">
        <f>BZ66*'Workforce costs'!X$9*(1+'Workforce costs'!X$10)*(1+'Workforce costs'!X$11)</f>
        <v>0</v>
      </c>
      <c r="DC66" s="290">
        <f>CA66*'Workforce costs'!Y$9*(1+'Workforce costs'!Y$10)*(1+'Workforce costs'!Y$11)</f>
        <v>0</v>
      </c>
      <c r="DD66" s="290">
        <f>CB66*'Workforce costs'!Z$9*(1+'Workforce costs'!Z$10)*(1+'Workforce costs'!Z$11)</f>
        <v>0</v>
      </c>
      <c r="DE66" s="290">
        <f>CC66*'Workforce costs'!AA$9*(1+'Workforce costs'!AA$10)*(1+'Workforce costs'!AA$11)</f>
        <v>0</v>
      </c>
      <c r="DF66" s="290">
        <f>CD66*'Workforce costs'!AB$9*(1+'Workforce costs'!AB$10)*(1+'Workforce costs'!AB$11)</f>
        <v>0</v>
      </c>
    </row>
    <row r="67" spans="1:110" x14ac:dyDescent="0.3">
      <c r="A67" s="2" t="str">
        <f>Outputs!$A$4</f>
        <v>Australia</v>
      </c>
      <c r="B67" s="2" t="str">
        <f t="shared" si="3"/>
        <v>Australia 12to17</v>
      </c>
      <c r="C67" s="30">
        <f>VLOOKUP($B67,Populations!$D$15:$H$1920,3,FALSE)</f>
        <v>1959472</v>
      </c>
      <c r="D67" s="255">
        <f>IF(OR($H67="General pop",$H67="Schools",$H67="Workplace",$H67="Skills Training",$H67="Digital Supports"),1,VLOOKUP($B67,Populations!$D$15:$H$1920,5,FALSE))</f>
        <v>1</v>
      </c>
      <c r="E67" s="88">
        <f>VLOOKUP(I67,Epidemiology!$C$10:$H$47,6,FALSE)</f>
        <v>4085</v>
      </c>
      <c r="F67" s="102">
        <f>'Care profiles'!R68</f>
        <v>1</v>
      </c>
      <c r="G67" s="15" t="str">
        <f>'Care profiles'!A68</f>
        <v>12to17</v>
      </c>
      <c r="H67" s="15" t="str">
        <f>'Care profiles'!B68</f>
        <v>Distress</v>
      </c>
      <c r="I67" s="15" t="str">
        <f>'Care profiles'!C68</f>
        <v>Distress_12-17yrs</v>
      </c>
      <c r="J67" s="15" t="str">
        <f>'Care profiles'!D68</f>
        <v>Care profile</v>
      </c>
      <c r="K67" s="15" t="str">
        <f>'Care profiles'!E68</f>
        <v>Identifying distress</v>
      </c>
      <c r="L67" s="104">
        <f>'Care profiles'!F68</f>
        <v>0.6</v>
      </c>
      <c r="M67" s="15">
        <f>'Care profiles'!G68</f>
        <v>1</v>
      </c>
      <c r="N67" s="15">
        <f>'Care profiles'!H68</f>
        <v>30</v>
      </c>
      <c r="O67" s="15" t="str">
        <f>'Care profiles'!I68</f>
        <v>min</v>
      </c>
      <c r="P67" s="15" t="str">
        <f>'Care profiles'!J68</f>
        <v>General Practitioner</v>
      </c>
      <c r="Q67" s="15" t="str">
        <f>'Care profiles'!K68</f>
        <v>n/a</v>
      </c>
      <c r="R67" s="15" t="str">
        <f>'Care profiles'!M68</f>
        <v>Y</v>
      </c>
      <c r="S67" s="15" t="str">
        <f>'Care profiles'!O68</f>
        <v>Y</v>
      </c>
      <c r="T67" s="15" t="str">
        <f>'Care profiles'!Q68</f>
        <v>N</v>
      </c>
      <c r="U67" s="30">
        <f t="shared" si="4"/>
        <v>80044.431200000006</v>
      </c>
      <c r="V67" s="30">
        <f t="shared" si="5"/>
        <v>48026.658719999999</v>
      </c>
      <c r="W67" s="30">
        <f>IF(M67="n/a",0,IF(O67="days",V67*M67*(1+(VLOOKUP(K67,'Bed parameters'!$A$9:$G$12,7,FALSE))),V67*M67))</f>
        <v>48026.658719999999</v>
      </c>
      <c r="X67" s="30">
        <f t="shared" si="6"/>
        <v>24013.32936</v>
      </c>
      <c r="Y67" s="30">
        <f t="shared" si="7"/>
        <v>0</v>
      </c>
      <c r="Z67" s="113">
        <f>_xlfn.IFNA(Y67/((VLOOKUP(K67,'Bed parameters'!$A$9:$G$12,3,FALSE))*(VLOOKUP(K67,'Bed parameters'!$A$9:$G$12,5,FALSE))),0)</f>
        <v>0</v>
      </c>
      <c r="AA67" s="30">
        <f t="shared" si="8"/>
        <v>24013.32936</v>
      </c>
      <c r="AB67" s="30">
        <f>_xlfn.IFNA(IF($O67="days",$Y67*(VLOOKUP($K67,'Bed parameters'!$A$9:$I$12,9,FALSE))*$F67*(VLOOKUP($Q67,'Workforce distribution'!$C$8:$AD$30,AB$7,FALSE)),IF($Q67="n/a",(IF($P67=AB$6,$X67*$F67,0)),$X67*$F67*(VLOOKUP($Q67,'Workforce distribution'!$C$8:$AD$30,AB$7,FALSE)))),0)</f>
        <v>0</v>
      </c>
      <c r="AC67" s="30">
        <f>_xlfn.IFNA(IF($O67="days",$Y67*(VLOOKUP($K67,'Bed parameters'!$A$9:$I$12,9,FALSE))*$F67*(VLOOKUP($Q67,'Workforce distribution'!$C$8:$AD$30,AC$7,FALSE)),IF($Q67="n/a",(IF($P67=AC$6,$X67*$F67,0)),$X67*$F67*(VLOOKUP($Q67,'Workforce distribution'!$C$8:$AD$30,AC$7,FALSE)))),0)</f>
        <v>0</v>
      </c>
      <c r="AD67" s="30">
        <f>_xlfn.IFNA(IF($O67="days",$Y67*(VLOOKUP($K67,'Bed parameters'!$A$9:$I$12,9,FALSE))*$F67*(VLOOKUP($Q67,'Workforce distribution'!$C$8:$AD$30,AD$7,FALSE)),IF($Q67="n/a",(IF($P67=AD$6,$X67*$F67,0)),$X67*$F67*(VLOOKUP($Q67,'Workforce distribution'!$C$8:$AD$30,AD$7,FALSE)))),0)</f>
        <v>0</v>
      </c>
      <c r="AE67" s="30">
        <f>_xlfn.IFNA(IF($O67="days",$Y67*(VLOOKUP($K67,'Bed parameters'!$A$9:$I$12,9,FALSE))*$F67*(VLOOKUP($Q67,'Workforce distribution'!$C$8:$AD$30,AE$7,FALSE)),IF($Q67="n/a",(IF($P67=AE$6,$X67*$F67,0)),$X67*$F67*(VLOOKUP($Q67,'Workforce distribution'!$C$8:$AD$30,AE$7,FALSE)))),0)</f>
        <v>0</v>
      </c>
      <c r="AF67" s="30">
        <f>_xlfn.IFNA(IF($O67="days",$Y67*(VLOOKUP($K67,'Bed parameters'!$A$9:$I$12,9,FALSE))*$F67*(VLOOKUP($Q67,'Workforce distribution'!$C$8:$AD$30,AF$7,FALSE)),IF($Q67="n/a",(IF($P67=AF$6,$X67*$F67,0)),$X67*$F67*(VLOOKUP($Q67,'Workforce distribution'!$C$8:$AD$30,AF$7,FALSE)))),0)</f>
        <v>0</v>
      </c>
      <c r="AG67" s="30">
        <f>_xlfn.IFNA(IF($O67="days",$Y67*(VLOOKUP($K67,'Bed parameters'!$A$9:$I$12,9,FALSE))*$F67*(VLOOKUP($Q67,'Workforce distribution'!$C$8:$AD$30,AG$7,FALSE)),IF($Q67="n/a",(IF($P67=AG$6,$X67*$F67,0)),$X67*$F67*(VLOOKUP($Q67,'Workforce distribution'!$C$8:$AD$30,AG$7,FALSE)))),0)</f>
        <v>0</v>
      </c>
      <c r="AH67" s="30">
        <f>_xlfn.IFNA(IF($O67="days",$Y67*(VLOOKUP($K67,'Bed parameters'!$A$9:$I$12,9,FALSE))*$F67*(VLOOKUP($Q67,'Workforce distribution'!$C$8:$AD$30,AH$7,FALSE)),IF($Q67="n/a",(IF($P67=AH$6,$X67*$F67,0)),$X67*$F67*(VLOOKUP($Q67,'Workforce distribution'!$C$8:$AD$30,AH$7,FALSE)))),0)</f>
        <v>0</v>
      </c>
      <c r="AI67" s="30">
        <f>_xlfn.IFNA(IF($O67="days",$Y67*(VLOOKUP($K67,'Bed parameters'!$A$9:$I$12,9,FALSE))*$F67*(VLOOKUP($Q67,'Workforce distribution'!$C$8:$AD$30,AI$7,FALSE)),IF($Q67="n/a",(IF($P67=AI$6,$X67*$F67,0)),$X67*$F67*(VLOOKUP($Q67,'Workforce distribution'!$C$8:$AD$30,AI$7,FALSE)))),0)</f>
        <v>0</v>
      </c>
      <c r="AJ67" s="30">
        <f>_xlfn.IFNA(IF($O67="days",$Y67*(VLOOKUP($K67,'Bed parameters'!$A$9:$I$12,9,FALSE))*$F67*(VLOOKUP($Q67,'Workforce distribution'!$C$8:$AD$30,AJ$7,FALSE)),IF($Q67="n/a",(IF($P67=AJ$6,$X67*$F67,0)),$X67*$F67*(VLOOKUP($Q67,'Workforce distribution'!$C$8:$AD$30,AJ$7,FALSE)))),0)</f>
        <v>0</v>
      </c>
      <c r="AK67" s="30">
        <f>_xlfn.IFNA(IF($O67="days",$Y67*(VLOOKUP($K67,'Bed parameters'!$A$9:$I$12,9,FALSE))*$F67*(VLOOKUP($Q67,'Workforce distribution'!$C$8:$AD$30,AK$7,FALSE)),IF($Q67="n/a",(IF($P67=AK$6,$X67*$F67,0)),$X67*$F67*(VLOOKUP($Q67,'Workforce distribution'!$C$8:$AD$30,AK$7,FALSE)))),0)</f>
        <v>0</v>
      </c>
      <c r="AL67" s="30">
        <f>_xlfn.IFNA(IF($O67="days",$Y67*(VLOOKUP($K67,'Bed parameters'!$A$9:$I$12,9,FALSE))*$F67*(VLOOKUP($Q67,'Workforce distribution'!$C$8:$AD$30,AL$7,FALSE)),IF($Q67="n/a",(IF($P67=AL$6,$X67*$F67,0)),$X67*$F67*(VLOOKUP($Q67,'Workforce distribution'!$C$8:$AD$30,AL$7,FALSE)))),0)</f>
        <v>0</v>
      </c>
      <c r="AM67" s="30">
        <f>_xlfn.IFNA(IF($O67="days",$Y67*(VLOOKUP($K67,'Bed parameters'!$A$9:$I$12,9,FALSE))*$F67*(VLOOKUP($Q67,'Workforce distribution'!$C$8:$AD$30,AM$7,FALSE)),IF($Q67="n/a",(IF($P67=AM$6,$X67*$F67,0)),$X67*$F67*(VLOOKUP($Q67,'Workforce distribution'!$C$8:$AD$30,AM$7,FALSE)))),0)</f>
        <v>0</v>
      </c>
      <c r="AN67" s="30">
        <f>_xlfn.IFNA(IF($O67="days",$Y67*(VLOOKUP($K67,'Bed parameters'!$A$9:$I$12,9,FALSE))*$F67*(VLOOKUP($Q67,'Workforce distribution'!$C$8:$AD$30,AN$7,FALSE)),IF($Q67="n/a",(IF($P67=AN$6,$X67*$F67,0)),$X67*$F67*(VLOOKUP($Q67,'Workforce distribution'!$C$8:$AD$30,AN$7,FALSE)))),0)</f>
        <v>0</v>
      </c>
      <c r="AO67" s="30">
        <f>_xlfn.IFNA(IF($O67="days",$Y67*(VLOOKUP($K67,'Bed parameters'!$A$9:$I$12,9,FALSE))*$F67*(VLOOKUP($Q67,'Workforce distribution'!$C$8:$AD$30,AO$7,FALSE)),IF($Q67="n/a",(IF($P67=AO$6,$X67*$F67,0)),$X67*$F67*(VLOOKUP($Q67,'Workforce distribution'!$C$8:$AD$30,AO$7,FALSE)))),0)</f>
        <v>0</v>
      </c>
      <c r="AP67" s="30">
        <f>_xlfn.IFNA(IF($O67="days",$Y67*(VLOOKUP($K67,'Bed parameters'!$A$9:$I$12,9,FALSE))*$F67*(VLOOKUP($Q67,'Workforce distribution'!$C$8:$AD$30,AP$7,FALSE)),IF($Q67="n/a",(IF($P67=AP$6,$X67*$F67,0)),$X67*$F67*(VLOOKUP($Q67,'Workforce distribution'!$C$8:$AD$30,AP$7,FALSE)))),0)</f>
        <v>0</v>
      </c>
      <c r="AQ67" s="30">
        <f>_xlfn.IFNA(IF($O67="days",$Y67*(VLOOKUP($K67,'Bed parameters'!$A$9:$I$12,9,FALSE))*$F67*(VLOOKUP($Q67,'Workforce distribution'!$C$8:$AD$30,AQ$7,FALSE)),IF($Q67="n/a",(IF($P67=AQ$6,$X67*$F67,0)),$X67*$F67*(VLOOKUP($Q67,'Workforce distribution'!$C$8:$AD$30,AQ$7,FALSE)))),0)</f>
        <v>0</v>
      </c>
      <c r="AR67" s="30">
        <f>_xlfn.IFNA(IF($O67="days",$Y67*(VLOOKUP($K67,'Bed parameters'!$A$9:$I$12,9,FALSE))*$F67*(VLOOKUP($Q67,'Workforce distribution'!$C$8:$AD$30,AR$7,FALSE)),IF($Q67="n/a",(IF($P67=AR$6,$X67*$F67,0)),$X67*$F67*(VLOOKUP($Q67,'Workforce distribution'!$C$8:$AD$30,AR$7,FALSE)))),0)</f>
        <v>0</v>
      </c>
      <c r="AS67" s="30">
        <f>_xlfn.IFNA(IF($O67="days",$Y67*(VLOOKUP($K67,'Bed parameters'!$A$9:$I$12,9,FALSE))*$F67*(VLOOKUP($Q67,'Workforce distribution'!$C$8:$AD$30,AS$7,FALSE)),IF($Q67="n/a",(IF($P67=AS$6,$X67*$F67,0)),$X67*$F67*(VLOOKUP($Q67,'Workforce distribution'!$C$8:$AD$30,AS$7,FALSE)))),0)</f>
        <v>0</v>
      </c>
      <c r="AT67" s="30">
        <f>_xlfn.IFNA(IF($O67="days",$Y67*(VLOOKUP($K67,'Bed parameters'!$A$9:$I$12,9,FALSE))*$F67*(VLOOKUP($Q67,'Workforce distribution'!$C$8:$AD$30,AT$7,FALSE)),IF($Q67="n/a",(IF($P67=AT$6,$X67*$F67,0)),$X67*$F67*(VLOOKUP($Q67,'Workforce distribution'!$C$8:$AD$30,AT$7,FALSE)))),0)</f>
        <v>24013.32936</v>
      </c>
      <c r="AU67" s="30">
        <f>_xlfn.IFNA(IF($O67="days",$Y67*(VLOOKUP($K67,'Bed parameters'!$A$9:$I$12,9,FALSE))*$F67*(VLOOKUP($Q67,'Workforce distribution'!$C$8:$AD$30,AU$7,FALSE)),IF($Q67="n/a",(IF($P67=AU$6,$X67*$F67,0)),$X67*$F67*(VLOOKUP($Q67,'Workforce distribution'!$C$8:$AD$30,AU$7,FALSE)))),0)</f>
        <v>0</v>
      </c>
      <c r="AV67" s="30">
        <f>_xlfn.IFNA(IF($O67="days",$Y67*(VLOOKUP($K67,'Bed parameters'!$A$9:$I$12,9,FALSE))*$F67*(VLOOKUP($Q67,'Workforce distribution'!$C$8:$AD$30,AV$7,FALSE)),IF($Q67="n/a",(IF($P67=AV$6,$X67*$F67,0)),$X67*$F67*(VLOOKUP($Q67,'Workforce distribution'!$C$8:$AD$30,AV$7,FALSE)))),0)</f>
        <v>0</v>
      </c>
      <c r="AW67" s="30">
        <f>_xlfn.IFNA(IF($O67="days",$Y67*(VLOOKUP($K67,'Bed parameters'!$A$9:$I$12,9,FALSE))*$F67*(VLOOKUP($Q67,'Workforce distribution'!$C$8:$AD$30,AW$7,FALSE)),IF($Q67="n/a",(IF($P67=AW$6,$X67*$F67,0)),$X67*$F67*(VLOOKUP($Q67,'Workforce distribution'!$C$8:$AD$30,AW$7,FALSE)))),0)</f>
        <v>0</v>
      </c>
      <c r="AX67" s="30">
        <f>_xlfn.IFNA(IF($O67="days",$Y67*(VLOOKUP($K67,'Bed parameters'!$A$9:$I$12,9,FALSE))*$F67*(VLOOKUP($Q67,'Workforce distribution'!$C$8:$AD$30,AX$7,FALSE)),IF($Q67="n/a",(IF($P67=AX$6,$X67*$F67,0)),$X67*$F67*(VLOOKUP($Q67,'Workforce distribution'!$C$8:$AD$30,AX$7,FALSE)))),0)</f>
        <v>0</v>
      </c>
      <c r="AY67" s="30">
        <f>_xlfn.IFNA(IF($O67="days",$Y67*(VLOOKUP($K67,'Bed parameters'!$A$9:$I$12,9,FALSE))*$F67*(VLOOKUP($Q67,'Workforce distribution'!$C$8:$AD$30,AY$7,FALSE)),IF($Q67="n/a",(IF($P67=AY$6,$X67*$F67,0)),$X67*$F67*(VLOOKUP($Q67,'Workforce distribution'!$C$8:$AD$30,AY$7,FALSE)))),0)</f>
        <v>0</v>
      </c>
      <c r="AZ67" s="30">
        <f>_xlfn.IFNA(IF($O67="days",$Y67*(VLOOKUP($K67,'Bed parameters'!$A$9:$I$12,9,FALSE))*$F67*(VLOOKUP($Q67,'Workforce distribution'!$C$8:$AD$30,AZ$7,FALSE)),IF($Q67="n/a",(IF($P67=AZ$6,$X67*$F67,0)),$X67*$F67*(VLOOKUP($Q67,'Workforce distribution'!$C$8:$AD$30,AZ$7,FALSE)))),0)</f>
        <v>0</v>
      </c>
      <c r="BA67" s="30">
        <f>_xlfn.IFNA(IF($O67="days",$Y67*(VLOOKUP($K67,'Bed parameters'!$A$9:$I$12,9,FALSE))*$F67*(VLOOKUP($Q67,'Workforce distribution'!$C$8:$AD$30,BA$7,FALSE)),IF($Q67="n/a",(IF($P67=BA$6,$X67*$F67,0)),$X67*$F67*(VLOOKUP($Q67,'Workforce distribution'!$C$8:$AD$30,BA$7,FALSE)))),0)</f>
        <v>0</v>
      </c>
      <c r="BB67" s="30">
        <f>_xlfn.IFNA(IF($O67="days",$Y67*(VLOOKUP($K67,'Bed parameters'!$A$9:$I$12,9,FALSE))*$F67*(VLOOKUP($Q67,'Workforce distribution'!$C$8:$AD$30,BB$7,FALSE)),IF($Q67="n/a",(IF($P67=BB$6,$X67*$F67,0)),$X67*$F67*(VLOOKUP($Q67,'Workforce distribution'!$C$8:$AD$30,BB$7,FALSE)))),0)</f>
        <v>0</v>
      </c>
      <c r="BC67" s="149">
        <f t="shared" si="9"/>
        <v>14.553356541132834</v>
      </c>
      <c r="BD67" s="288">
        <f>IF($Q67="n/a",(IF('Workforce hours'!D$30=0,0,(AB67/'Workforce hours'!D$30))),(IF(VLOOKUP($Q67,'Workforce hours'!$C$8:$AD$30,BD$7,FALSE)=0,0,(AB67/(VLOOKUP($Q67,'Workforce hours'!$C$8:$AD$30,BD$7,FALSE))))))</f>
        <v>0</v>
      </c>
      <c r="BE67" s="288">
        <f>IF($Q67="n/a",(IF('Workforce hours'!E$30=0,0,(AC67/'Workforce hours'!E$30))),(IF(VLOOKUP($Q67,'Workforce hours'!$C$8:$AD$30,BE$7,FALSE)=0,0,(AC67/(VLOOKUP($Q67,'Workforce hours'!$C$8:$AD$30,BE$7,FALSE))))))</f>
        <v>0</v>
      </c>
      <c r="BF67" s="288">
        <f>IF($Q67="n/a",(IF('Workforce hours'!F$30=0,0,(AD67/'Workforce hours'!F$30))),(IF(VLOOKUP($Q67,'Workforce hours'!$C$8:$AD$30,BF$7,FALSE)=0,0,(AD67/(VLOOKUP($Q67,'Workforce hours'!$C$8:$AD$30,BF$7,FALSE))))))</f>
        <v>0</v>
      </c>
      <c r="BG67" s="288">
        <f>IF($Q67="n/a",(IF('Workforce hours'!G$30=0,0,(AE67/'Workforce hours'!G$30))),(IF(VLOOKUP($Q67,'Workforce hours'!$C$8:$AD$30,BG$7,FALSE)=0,0,(AE67/(VLOOKUP($Q67,'Workforce hours'!$C$8:$AD$30,BG$7,FALSE))))))</f>
        <v>0</v>
      </c>
      <c r="BH67" s="288">
        <f>IF($Q67="n/a",(IF('Workforce hours'!H$30=0,0,(AF67/'Workforce hours'!H$30))),(IF(VLOOKUP($Q67,'Workforce hours'!$C$8:$AD$30,BH$7,FALSE)=0,0,(AF67/(VLOOKUP($Q67,'Workforce hours'!$C$8:$AD$30,BH$7,FALSE))))))</f>
        <v>0</v>
      </c>
      <c r="BI67" s="288">
        <f>IF($Q67="n/a",(IF('Workforce hours'!I$30=0,0,(AG67/'Workforce hours'!I$30))),(IF(VLOOKUP($Q67,'Workforce hours'!$C$8:$AD$30,BI$7,FALSE)=0,0,(AG67/(VLOOKUP($Q67,'Workforce hours'!$C$8:$AD$30,BI$7,FALSE))))))</f>
        <v>0</v>
      </c>
      <c r="BJ67" s="288">
        <f>IF($Q67="n/a",(IF('Workforce hours'!J$30=0,0,(AH67/'Workforce hours'!J$30))),(IF(VLOOKUP($Q67,'Workforce hours'!$C$8:$AD$30,BJ$7,FALSE)=0,0,(AH67/(VLOOKUP($Q67,'Workforce hours'!$C$8:$AD$30,BJ$7,FALSE))))))</f>
        <v>0</v>
      </c>
      <c r="BK67" s="288">
        <f>IF($Q67="n/a",(IF('Workforce hours'!K$30=0,0,(AI67/'Workforce hours'!K$30))),(IF(VLOOKUP($Q67,'Workforce hours'!$C$8:$AD$30,BK$7,FALSE)=0,0,(AI67/(VLOOKUP($Q67,'Workforce hours'!$C$8:$AD$30,BK$7,FALSE))))))</f>
        <v>0</v>
      </c>
      <c r="BL67" s="288">
        <f>IF($Q67="n/a",(IF('Workforce hours'!L$30=0,0,(AJ67/'Workforce hours'!L$30))),(IF(VLOOKUP($Q67,'Workforce hours'!$C$8:$AD$30,BL$7,FALSE)=0,0,(AJ67/(VLOOKUP($Q67,'Workforce hours'!$C$8:$AD$30,BL$7,FALSE))))))</f>
        <v>0</v>
      </c>
      <c r="BM67" s="288">
        <f>IF($Q67="n/a",(IF('Workforce hours'!M$30=0,0,(AK67/'Workforce hours'!M$30))),(IF(VLOOKUP($Q67,'Workforce hours'!$C$8:$AD$30,BM$7,FALSE)=0,0,(AK67/(VLOOKUP($Q67,'Workforce hours'!$C$8:$AD$30,BM$7,FALSE))))))</f>
        <v>0</v>
      </c>
      <c r="BN67" s="288">
        <f>IF($Q67="n/a",(IF('Workforce hours'!N$30=0,0,(AL67/'Workforce hours'!N$30))),(IF(VLOOKUP($Q67,'Workforce hours'!$C$8:$AD$30,BN$7,FALSE)=0,0,(AL67/(VLOOKUP($Q67,'Workforce hours'!$C$8:$AD$30,BN$7,FALSE))))))</f>
        <v>0</v>
      </c>
      <c r="BO67" s="288">
        <f>IF($Q67="n/a",(IF('Workforce hours'!O$30=0,0,(AM67/'Workforce hours'!O$30))),(IF(VLOOKUP($Q67,'Workforce hours'!$C$8:$AD$30,BO$7,FALSE)=0,0,(AM67/(VLOOKUP($Q67,'Workforce hours'!$C$8:$AD$30,BO$7,FALSE))))))</f>
        <v>0</v>
      </c>
      <c r="BP67" s="288">
        <f>IF($Q67="n/a",(IF('Workforce hours'!P$30=0,0,(AN67/'Workforce hours'!P$30))),(IF(VLOOKUP($Q67,'Workforce hours'!$C$8:$AD$30,BP$7,FALSE)=0,0,(AN67/(VLOOKUP($Q67,'Workforce hours'!$C$8:$AD$30,BP$7,FALSE))))))</f>
        <v>0</v>
      </c>
      <c r="BQ67" s="288">
        <f>IF($Q67="n/a",(IF('Workforce hours'!Q$30=0,0,(AO67/'Workforce hours'!Q$30))),(IF(VLOOKUP($Q67,'Workforce hours'!$C$8:$AD$30,BQ$7,FALSE)=0,0,(AO67/(VLOOKUP($Q67,'Workforce hours'!$C$8:$AD$30,BQ$7,FALSE))))))</f>
        <v>0</v>
      </c>
      <c r="BR67" s="288">
        <f>IF($Q67="n/a",(IF('Workforce hours'!R$30=0,0,(AP67/'Workforce hours'!R$30))),(IF(VLOOKUP($Q67,'Workforce hours'!$C$8:$AD$30,BR$7,FALSE)=0,0,(AP67/(VLOOKUP($Q67,'Workforce hours'!$C$8:$AD$30,BR$7,FALSE))))))</f>
        <v>0</v>
      </c>
      <c r="BS67" s="288">
        <f>IF($Q67="n/a",(IF('Workforce hours'!S$30=0,0,(AQ67/'Workforce hours'!S$30))),(IF(VLOOKUP($Q67,'Workforce hours'!$C$8:$AD$30,BS$7,FALSE)=0,0,(AQ67/(VLOOKUP($Q67,'Workforce hours'!$C$8:$AD$30,BS$7,FALSE))))))</f>
        <v>0</v>
      </c>
      <c r="BT67" s="288">
        <f>IF($Q67="n/a",(IF('Workforce hours'!T$30=0,0,(AR67/'Workforce hours'!T$30))),(IF(VLOOKUP($Q67,'Workforce hours'!$C$8:$AD$30,BT$7,FALSE)=0,0,(AR67/(VLOOKUP($Q67,'Workforce hours'!$C$8:$AD$30,BT$7,FALSE))))))</f>
        <v>0</v>
      </c>
      <c r="BU67" s="288">
        <f>IF($Q67="n/a",(IF('Workforce hours'!U$30=0,0,(AS67/'Workforce hours'!U$30))),(IF(VLOOKUP($Q67,'Workforce hours'!$C$8:$AD$30,BU$7,FALSE)=0,0,(AS67/(VLOOKUP($Q67,'Workforce hours'!$C$8:$AD$30,BU$7,FALSE))))))</f>
        <v>0</v>
      </c>
      <c r="BV67" s="288">
        <f>IF($Q67="n/a",(IF('Workforce hours'!V$30=0,0,(AT67/'Workforce hours'!V$30))),(IF(VLOOKUP($Q67,'Workforce hours'!$C$8:$AD$30,BV$7,FALSE)=0,0,(AT67/(VLOOKUP($Q67,'Workforce hours'!$C$8:$AD$30,BV$7,FALSE))))))</f>
        <v>14.553356541132834</v>
      </c>
      <c r="BW67" s="288">
        <f>IF($Q67="n/a",(IF('Workforce hours'!W$30=0,0,(AU67/'Workforce hours'!W$30))),(IF(VLOOKUP($Q67,'Workforce hours'!$C$8:$AD$30,BW$7,FALSE)=0,0,(AU67/(VLOOKUP($Q67,'Workforce hours'!$C$8:$AD$30,BW$7,FALSE))))))</f>
        <v>0</v>
      </c>
      <c r="BX67" s="288">
        <f>IF($Q67="n/a",(IF('Workforce hours'!X$30=0,0,(AV67/'Workforce hours'!X$30))),(IF(VLOOKUP($Q67,'Workforce hours'!$C$8:$AD$30,BX$7,FALSE)=0,0,(AV67/(VLOOKUP($Q67,'Workforce hours'!$C$8:$AD$30,BX$7,FALSE))))))</f>
        <v>0</v>
      </c>
      <c r="BY67" s="288">
        <f>IF($Q67="n/a",(IF('Workforce hours'!Y$30=0,0,(AW67/'Workforce hours'!Y$30))),(IF(VLOOKUP($Q67,'Workforce hours'!$C$8:$AD$30,BY$7,FALSE)=0,0,(AW67/(VLOOKUP($Q67,'Workforce hours'!$C$8:$AD$30,BY$7,FALSE))))))</f>
        <v>0</v>
      </c>
      <c r="BZ67" s="288">
        <f>IF($Q67="n/a",(IF('Workforce hours'!Z$30=0,0,(AX67/'Workforce hours'!Z$30))),(IF(VLOOKUP($Q67,'Workforce hours'!$C$8:$AD$30,BZ$7,FALSE)=0,0,(AX67/(VLOOKUP($Q67,'Workforce hours'!$C$8:$AD$30,BZ$7,FALSE))))))</f>
        <v>0</v>
      </c>
      <c r="CA67" s="288">
        <f>IF($Q67="n/a",(IF('Workforce hours'!AA$30=0,0,(AY67/'Workforce hours'!AA$30))),(IF(VLOOKUP($Q67,'Workforce hours'!$C$8:$AD$30,CA$7,FALSE)=0,0,(AY67/(VLOOKUP($Q67,'Workforce hours'!$C$8:$AD$30,CA$7,FALSE))))))</f>
        <v>0</v>
      </c>
      <c r="CB67" s="288">
        <f>IF($Q67="n/a",(IF('Workforce hours'!AB$30=0,0,(AZ67/'Workforce hours'!AB$30))),(IF(VLOOKUP($Q67,'Workforce hours'!$C$8:$AD$30,CB$7,FALSE)=0,0,(AZ67/(VLOOKUP($Q67,'Workforce hours'!$C$8:$AD$30,CB$7,FALSE))))))</f>
        <v>0</v>
      </c>
      <c r="CC67" s="288">
        <f>IF($Q67="n/a",(IF('Workforce hours'!AC$30=0,0,(BA67/'Workforce hours'!AC$30))),(IF(VLOOKUP($Q67,'Workforce hours'!$C$8:$AD$30,CC$7,FALSE)=0,0,(BA67/(VLOOKUP($Q67,'Workforce hours'!$C$8:$AD$30,CC$7,FALSE))))))</f>
        <v>0</v>
      </c>
      <c r="CD67" s="288">
        <f>IF($Q67="n/a",(IF('Workforce hours'!AD$30=0,0,(BB67/'Workforce hours'!AD$30))),(IF(VLOOKUP($Q67,'Workforce hours'!$C$8:$AD$30,CD$7,FALSE)=0,0,(BB67/(VLOOKUP($Q67,'Workforce hours'!$C$8:$AD$30,CD$7,FALSE))))))</f>
        <v>0</v>
      </c>
      <c r="CE67" s="289">
        <f t="shared" si="10"/>
        <v>0</v>
      </c>
      <c r="CF67" s="290">
        <f>BD67*'Workforce costs'!B$9*(1+'Workforce costs'!B$10)*(1+'Workforce costs'!B$11)</f>
        <v>0</v>
      </c>
      <c r="CG67" s="290">
        <f>BE67*'Workforce costs'!C$9*(1+'Workforce costs'!C$10)*(1+'Workforce costs'!C$11)</f>
        <v>0</v>
      </c>
      <c r="CH67" s="290">
        <f>BF67*'Workforce costs'!D$9*(1+'Workforce costs'!D$10)*(1+'Workforce costs'!D$11)</f>
        <v>0</v>
      </c>
      <c r="CI67" s="290">
        <f>BG67*'Workforce costs'!E$9*(1+'Workforce costs'!E$10)*(1+'Workforce costs'!E$11)</f>
        <v>0</v>
      </c>
      <c r="CJ67" s="290">
        <f>BH67*'Workforce costs'!F$9*(1+'Workforce costs'!F$10)*(1+'Workforce costs'!F$11)</f>
        <v>0</v>
      </c>
      <c r="CK67" s="290">
        <f>BI67*'Workforce costs'!G$9*(1+'Workforce costs'!G$10)*(1+'Workforce costs'!G$11)</f>
        <v>0</v>
      </c>
      <c r="CL67" s="290">
        <f>BJ67*'Workforce costs'!H$9*(1+'Workforce costs'!H$10)*(1+'Workforce costs'!H$11)</f>
        <v>0</v>
      </c>
      <c r="CM67" s="290">
        <f>BK67*'Workforce costs'!I$9*(1+'Workforce costs'!I$10)*(1+'Workforce costs'!I$11)</f>
        <v>0</v>
      </c>
      <c r="CN67" s="290">
        <f>BL67*'Workforce costs'!J$9*(1+'Workforce costs'!J$10)*(1+'Workforce costs'!J$11)</f>
        <v>0</v>
      </c>
      <c r="CO67" s="290">
        <f>BM67*'Workforce costs'!K$9*(1+'Workforce costs'!K$10)*(1+'Workforce costs'!K$11)</f>
        <v>0</v>
      </c>
      <c r="CP67" s="290">
        <f>BN67*'Workforce costs'!L$9*(1+'Workforce costs'!L$10)*(1+'Workforce costs'!L$11)</f>
        <v>0</v>
      </c>
      <c r="CQ67" s="290">
        <f>BO67*'Workforce costs'!M$9*(1+'Workforce costs'!M$10)*(1+'Workforce costs'!M$11)</f>
        <v>0</v>
      </c>
      <c r="CR67" s="290">
        <f>BP67*'Workforce costs'!N$9*(1+'Workforce costs'!N$10)*(1+'Workforce costs'!N$11)</f>
        <v>0</v>
      </c>
      <c r="CS67" s="290">
        <f>BQ67*'Workforce costs'!O$9*(1+'Workforce costs'!O$10)*(1+'Workforce costs'!O$11)</f>
        <v>0</v>
      </c>
      <c r="CT67" s="290">
        <f>BR67*'Workforce costs'!P$9*(1+'Workforce costs'!P$10)*(1+'Workforce costs'!P$11)</f>
        <v>0</v>
      </c>
      <c r="CU67" s="290">
        <f>BS67*'Workforce costs'!Q$9*(1+'Workforce costs'!Q$10)*(1+'Workforce costs'!Q$11)</f>
        <v>0</v>
      </c>
      <c r="CV67" s="290">
        <f>BT67*'Workforce costs'!R$9*(1+'Workforce costs'!R$10)*(1+'Workforce costs'!R$11)</f>
        <v>0</v>
      </c>
      <c r="CW67" s="290">
        <f>BU67*'Workforce costs'!S$9*(1+'Workforce costs'!S$10)*(1+'Workforce costs'!S$11)</f>
        <v>0</v>
      </c>
      <c r="CX67" s="290">
        <f>BV67*'Workforce costs'!T$9*(1+'Workforce costs'!T$10)*(1+'Workforce costs'!T$11)</f>
        <v>0</v>
      </c>
      <c r="CY67" s="290">
        <f>BW67*'Workforce costs'!U$9*(1+'Workforce costs'!U$10)*(1+'Workforce costs'!U$11)</f>
        <v>0</v>
      </c>
      <c r="CZ67" s="290">
        <f>BX67*'Workforce costs'!V$9*(1+'Workforce costs'!V$10)*(1+'Workforce costs'!V$11)</f>
        <v>0</v>
      </c>
      <c r="DA67" s="290">
        <f>BY67*'Workforce costs'!W$9*(1+'Workforce costs'!W$10)*(1+'Workforce costs'!W$11)</f>
        <v>0</v>
      </c>
      <c r="DB67" s="290">
        <f>BZ67*'Workforce costs'!X$9*(1+'Workforce costs'!X$10)*(1+'Workforce costs'!X$11)</f>
        <v>0</v>
      </c>
      <c r="DC67" s="290">
        <f>CA67*'Workforce costs'!Y$9*(1+'Workforce costs'!Y$10)*(1+'Workforce costs'!Y$11)</f>
        <v>0</v>
      </c>
      <c r="DD67" s="290">
        <f>CB67*'Workforce costs'!Z$9*(1+'Workforce costs'!Z$10)*(1+'Workforce costs'!Z$11)</f>
        <v>0</v>
      </c>
      <c r="DE67" s="290">
        <f>CC67*'Workforce costs'!AA$9*(1+'Workforce costs'!AA$10)*(1+'Workforce costs'!AA$11)</f>
        <v>0</v>
      </c>
      <c r="DF67" s="290">
        <f>CD67*'Workforce costs'!AB$9*(1+'Workforce costs'!AB$10)*(1+'Workforce costs'!AB$11)</f>
        <v>0</v>
      </c>
    </row>
    <row r="68" spans="1:110" x14ac:dyDescent="0.3">
      <c r="A68" s="2" t="str">
        <f>Outputs!$A$4</f>
        <v>Australia</v>
      </c>
      <c r="B68" s="2" t="str">
        <f t="shared" si="3"/>
        <v>Australia 12to17</v>
      </c>
      <c r="C68" s="30">
        <f>VLOOKUP($B68,Populations!$D$15:$H$1920,3,FALSE)</f>
        <v>1959472</v>
      </c>
      <c r="D68" s="255">
        <f>IF(OR($H68="General pop",$H68="Schools",$H68="Workplace",$H68="Skills Training",$H68="Digital Supports"),1,VLOOKUP($B68,Populations!$D$15:$H$1920,5,FALSE))</f>
        <v>1</v>
      </c>
      <c r="E68" s="88">
        <f>VLOOKUP(I68,Epidemiology!$C$10:$H$47,6,FALSE)</f>
        <v>4085</v>
      </c>
      <c r="F68" s="102">
        <f>'Care profiles'!R69</f>
        <v>1</v>
      </c>
      <c r="G68" s="15" t="str">
        <f>'Care profiles'!A69</f>
        <v>12to17</v>
      </c>
      <c r="H68" s="15" t="str">
        <f>'Care profiles'!B69</f>
        <v>Distress</v>
      </c>
      <c r="I68" s="15" t="str">
        <f>'Care profiles'!C69</f>
        <v>Distress_12-17yrs</v>
      </c>
      <c r="J68" s="15" t="str">
        <f>'Care profiles'!D69</f>
        <v>Care profile</v>
      </c>
      <c r="K68" s="15" t="str">
        <f>'Care profiles'!E69</f>
        <v>Brief intervention</v>
      </c>
      <c r="L68" s="104">
        <f>'Care profiles'!F69</f>
        <v>0.06</v>
      </c>
      <c r="M68" s="15">
        <f>'Care profiles'!G69</f>
        <v>1</v>
      </c>
      <c r="N68" s="15">
        <f>'Care profiles'!H69</f>
        <v>30</v>
      </c>
      <c r="O68" s="15" t="str">
        <f>'Care profiles'!I69</f>
        <v>min</v>
      </c>
      <c r="P68" s="15" t="str">
        <f>'Care profiles'!J69</f>
        <v>General Practitioner</v>
      </c>
      <c r="Q68" s="15" t="str">
        <f>'Care profiles'!K69</f>
        <v>n/a</v>
      </c>
      <c r="R68" s="15" t="str">
        <f>'Care profiles'!M69</f>
        <v>Y</v>
      </c>
      <c r="S68" s="15" t="str">
        <f>'Care profiles'!O69</f>
        <v>N</v>
      </c>
      <c r="T68" s="15" t="str">
        <f>'Care profiles'!Q69</f>
        <v>N</v>
      </c>
      <c r="U68" s="30">
        <f t="shared" si="4"/>
        <v>80044.431200000006</v>
      </c>
      <c r="V68" s="30">
        <f t="shared" si="5"/>
        <v>4802.6658720000005</v>
      </c>
      <c r="W68" s="30">
        <f>IF(M68="n/a",0,IF(O68="days",V68*M68*(1+(VLOOKUP(K68,'Bed parameters'!$A$9:$G$12,7,FALSE))),V68*M68))</f>
        <v>4802.6658720000005</v>
      </c>
      <c r="X68" s="30">
        <f t="shared" si="6"/>
        <v>2401.3329360000002</v>
      </c>
      <c r="Y68" s="30">
        <f t="shared" si="7"/>
        <v>0</v>
      </c>
      <c r="Z68" s="113">
        <f>_xlfn.IFNA(Y68/((VLOOKUP(K68,'Bed parameters'!$A$9:$G$12,3,FALSE))*(VLOOKUP(K68,'Bed parameters'!$A$9:$G$12,5,FALSE))),0)</f>
        <v>0</v>
      </c>
      <c r="AA68" s="30">
        <f t="shared" si="8"/>
        <v>2401.3329360000002</v>
      </c>
      <c r="AB68" s="30">
        <f>_xlfn.IFNA(IF($O68="days",$Y68*(VLOOKUP($K68,'Bed parameters'!$A$9:$I$12,9,FALSE))*$F68*(VLOOKUP($Q68,'Workforce distribution'!$C$8:$AD$30,AB$7,FALSE)),IF($Q68="n/a",(IF($P68=AB$6,$X68*$F68,0)),$X68*$F68*(VLOOKUP($Q68,'Workforce distribution'!$C$8:$AD$30,AB$7,FALSE)))),0)</f>
        <v>0</v>
      </c>
      <c r="AC68" s="30">
        <f>_xlfn.IFNA(IF($O68="days",$Y68*(VLOOKUP($K68,'Bed parameters'!$A$9:$I$12,9,FALSE))*$F68*(VLOOKUP($Q68,'Workforce distribution'!$C$8:$AD$30,AC$7,FALSE)),IF($Q68="n/a",(IF($P68=AC$6,$X68*$F68,0)),$X68*$F68*(VLOOKUP($Q68,'Workforce distribution'!$C$8:$AD$30,AC$7,FALSE)))),0)</f>
        <v>0</v>
      </c>
      <c r="AD68" s="30">
        <f>_xlfn.IFNA(IF($O68="days",$Y68*(VLOOKUP($K68,'Bed parameters'!$A$9:$I$12,9,FALSE))*$F68*(VLOOKUP($Q68,'Workforce distribution'!$C$8:$AD$30,AD$7,FALSE)),IF($Q68="n/a",(IF($P68=AD$6,$X68*$F68,0)),$X68*$F68*(VLOOKUP($Q68,'Workforce distribution'!$C$8:$AD$30,AD$7,FALSE)))),0)</f>
        <v>0</v>
      </c>
      <c r="AE68" s="30">
        <f>_xlfn.IFNA(IF($O68="days",$Y68*(VLOOKUP($K68,'Bed parameters'!$A$9:$I$12,9,FALSE))*$F68*(VLOOKUP($Q68,'Workforce distribution'!$C$8:$AD$30,AE$7,FALSE)),IF($Q68="n/a",(IF($P68=AE$6,$X68*$F68,0)),$X68*$F68*(VLOOKUP($Q68,'Workforce distribution'!$C$8:$AD$30,AE$7,FALSE)))),0)</f>
        <v>0</v>
      </c>
      <c r="AF68" s="30">
        <f>_xlfn.IFNA(IF($O68="days",$Y68*(VLOOKUP($K68,'Bed parameters'!$A$9:$I$12,9,FALSE))*$F68*(VLOOKUP($Q68,'Workforce distribution'!$C$8:$AD$30,AF$7,FALSE)),IF($Q68="n/a",(IF($P68=AF$6,$X68*$F68,0)),$X68*$F68*(VLOOKUP($Q68,'Workforce distribution'!$C$8:$AD$30,AF$7,FALSE)))),0)</f>
        <v>0</v>
      </c>
      <c r="AG68" s="30">
        <f>_xlfn.IFNA(IF($O68="days",$Y68*(VLOOKUP($K68,'Bed parameters'!$A$9:$I$12,9,FALSE))*$F68*(VLOOKUP($Q68,'Workforce distribution'!$C$8:$AD$30,AG$7,FALSE)),IF($Q68="n/a",(IF($P68=AG$6,$X68*$F68,0)),$X68*$F68*(VLOOKUP($Q68,'Workforce distribution'!$C$8:$AD$30,AG$7,FALSE)))),0)</f>
        <v>0</v>
      </c>
      <c r="AH68" s="30">
        <f>_xlfn.IFNA(IF($O68="days",$Y68*(VLOOKUP($K68,'Bed parameters'!$A$9:$I$12,9,FALSE))*$F68*(VLOOKUP($Q68,'Workforce distribution'!$C$8:$AD$30,AH$7,FALSE)),IF($Q68="n/a",(IF($P68=AH$6,$X68*$F68,0)),$X68*$F68*(VLOOKUP($Q68,'Workforce distribution'!$C$8:$AD$30,AH$7,FALSE)))),0)</f>
        <v>0</v>
      </c>
      <c r="AI68" s="30">
        <f>_xlfn.IFNA(IF($O68="days",$Y68*(VLOOKUP($K68,'Bed parameters'!$A$9:$I$12,9,FALSE))*$F68*(VLOOKUP($Q68,'Workforce distribution'!$C$8:$AD$30,AI$7,FALSE)),IF($Q68="n/a",(IF($P68=AI$6,$X68*$F68,0)),$X68*$F68*(VLOOKUP($Q68,'Workforce distribution'!$C$8:$AD$30,AI$7,FALSE)))),0)</f>
        <v>0</v>
      </c>
      <c r="AJ68" s="30">
        <f>_xlfn.IFNA(IF($O68="days",$Y68*(VLOOKUP($K68,'Bed parameters'!$A$9:$I$12,9,FALSE))*$F68*(VLOOKUP($Q68,'Workforce distribution'!$C$8:$AD$30,AJ$7,FALSE)),IF($Q68="n/a",(IF($P68=AJ$6,$X68*$F68,0)),$X68*$F68*(VLOOKUP($Q68,'Workforce distribution'!$C$8:$AD$30,AJ$7,FALSE)))),0)</f>
        <v>0</v>
      </c>
      <c r="AK68" s="30">
        <f>_xlfn.IFNA(IF($O68="days",$Y68*(VLOOKUP($K68,'Bed parameters'!$A$9:$I$12,9,FALSE))*$F68*(VLOOKUP($Q68,'Workforce distribution'!$C$8:$AD$30,AK$7,FALSE)),IF($Q68="n/a",(IF($P68=AK$6,$X68*$F68,0)),$X68*$F68*(VLOOKUP($Q68,'Workforce distribution'!$C$8:$AD$30,AK$7,FALSE)))),0)</f>
        <v>0</v>
      </c>
      <c r="AL68" s="30">
        <f>_xlfn.IFNA(IF($O68="days",$Y68*(VLOOKUP($K68,'Bed parameters'!$A$9:$I$12,9,FALSE))*$F68*(VLOOKUP($Q68,'Workforce distribution'!$C$8:$AD$30,AL$7,FALSE)),IF($Q68="n/a",(IF($P68=AL$6,$X68*$F68,0)),$X68*$F68*(VLOOKUP($Q68,'Workforce distribution'!$C$8:$AD$30,AL$7,FALSE)))),0)</f>
        <v>0</v>
      </c>
      <c r="AM68" s="30">
        <f>_xlfn.IFNA(IF($O68="days",$Y68*(VLOOKUP($K68,'Bed parameters'!$A$9:$I$12,9,FALSE))*$F68*(VLOOKUP($Q68,'Workforce distribution'!$C$8:$AD$30,AM$7,FALSE)),IF($Q68="n/a",(IF($P68=AM$6,$X68*$F68,0)),$X68*$F68*(VLOOKUP($Q68,'Workforce distribution'!$C$8:$AD$30,AM$7,FALSE)))),0)</f>
        <v>0</v>
      </c>
      <c r="AN68" s="30">
        <f>_xlfn.IFNA(IF($O68="days",$Y68*(VLOOKUP($K68,'Bed parameters'!$A$9:$I$12,9,FALSE))*$F68*(VLOOKUP($Q68,'Workforce distribution'!$C$8:$AD$30,AN$7,FALSE)),IF($Q68="n/a",(IF($P68=AN$6,$X68*$F68,0)),$X68*$F68*(VLOOKUP($Q68,'Workforce distribution'!$C$8:$AD$30,AN$7,FALSE)))),0)</f>
        <v>0</v>
      </c>
      <c r="AO68" s="30">
        <f>_xlfn.IFNA(IF($O68="days",$Y68*(VLOOKUP($K68,'Bed parameters'!$A$9:$I$12,9,FALSE))*$F68*(VLOOKUP($Q68,'Workforce distribution'!$C$8:$AD$30,AO$7,FALSE)),IF($Q68="n/a",(IF($P68=AO$6,$X68*$F68,0)),$X68*$F68*(VLOOKUP($Q68,'Workforce distribution'!$C$8:$AD$30,AO$7,FALSE)))),0)</f>
        <v>0</v>
      </c>
      <c r="AP68" s="30">
        <f>_xlfn.IFNA(IF($O68="days",$Y68*(VLOOKUP($K68,'Bed parameters'!$A$9:$I$12,9,FALSE))*$F68*(VLOOKUP($Q68,'Workforce distribution'!$C$8:$AD$30,AP$7,FALSE)),IF($Q68="n/a",(IF($P68=AP$6,$X68*$F68,0)),$X68*$F68*(VLOOKUP($Q68,'Workforce distribution'!$C$8:$AD$30,AP$7,FALSE)))),0)</f>
        <v>0</v>
      </c>
      <c r="AQ68" s="30">
        <f>_xlfn.IFNA(IF($O68="days",$Y68*(VLOOKUP($K68,'Bed parameters'!$A$9:$I$12,9,FALSE))*$F68*(VLOOKUP($Q68,'Workforce distribution'!$C$8:$AD$30,AQ$7,FALSE)),IF($Q68="n/a",(IF($P68=AQ$6,$X68*$F68,0)),$X68*$F68*(VLOOKUP($Q68,'Workforce distribution'!$C$8:$AD$30,AQ$7,FALSE)))),0)</f>
        <v>0</v>
      </c>
      <c r="AR68" s="30">
        <f>_xlfn.IFNA(IF($O68="days",$Y68*(VLOOKUP($K68,'Bed parameters'!$A$9:$I$12,9,FALSE))*$F68*(VLOOKUP($Q68,'Workforce distribution'!$C$8:$AD$30,AR$7,FALSE)),IF($Q68="n/a",(IF($P68=AR$6,$X68*$F68,0)),$X68*$F68*(VLOOKUP($Q68,'Workforce distribution'!$C$8:$AD$30,AR$7,FALSE)))),0)</f>
        <v>0</v>
      </c>
      <c r="AS68" s="30">
        <f>_xlfn.IFNA(IF($O68="days",$Y68*(VLOOKUP($K68,'Bed parameters'!$A$9:$I$12,9,FALSE))*$F68*(VLOOKUP($Q68,'Workforce distribution'!$C$8:$AD$30,AS$7,FALSE)),IF($Q68="n/a",(IF($P68=AS$6,$X68*$F68,0)),$X68*$F68*(VLOOKUP($Q68,'Workforce distribution'!$C$8:$AD$30,AS$7,FALSE)))),0)</f>
        <v>0</v>
      </c>
      <c r="AT68" s="30">
        <f>_xlfn.IFNA(IF($O68="days",$Y68*(VLOOKUP($K68,'Bed parameters'!$A$9:$I$12,9,FALSE))*$F68*(VLOOKUP($Q68,'Workforce distribution'!$C$8:$AD$30,AT$7,FALSE)),IF($Q68="n/a",(IF($P68=AT$6,$X68*$F68,0)),$X68*$F68*(VLOOKUP($Q68,'Workforce distribution'!$C$8:$AD$30,AT$7,FALSE)))),0)</f>
        <v>2401.3329360000002</v>
      </c>
      <c r="AU68" s="30">
        <f>_xlfn.IFNA(IF($O68="days",$Y68*(VLOOKUP($K68,'Bed parameters'!$A$9:$I$12,9,FALSE))*$F68*(VLOOKUP($Q68,'Workforce distribution'!$C$8:$AD$30,AU$7,FALSE)),IF($Q68="n/a",(IF($P68=AU$6,$X68*$F68,0)),$X68*$F68*(VLOOKUP($Q68,'Workforce distribution'!$C$8:$AD$30,AU$7,FALSE)))),0)</f>
        <v>0</v>
      </c>
      <c r="AV68" s="30">
        <f>_xlfn.IFNA(IF($O68="days",$Y68*(VLOOKUP($K68,'Bed parameters'!$A$9:$I$12,9,FALSE))*$F68*(VLOOKUP($Q68,'Workforce distribution'!$C$8:$AD$30,AV$7,FALSE)),IF($Q68="n/a",(IF($P68=AV$6,$X68*$F68,0)),$X68*$F68*(VLOOKUP($Q68,'Workforce distribution'!$C$8:$AD$30,AV$7,FALSE)))),0)</f>
        <v>0</v>
      </c>
      <c r="AW68" s="30">
        <f>_xlfn.IFNA(IF($O68="days",$Y68*(VLOOKUP($K68,'Bed parameters'!$A$9:$I$12,9,FALSE))*$F68*(VLOOKUP($Q68,'Workforce distribution'!$C$8:$AD$30,AW$7,FALSE)),IF($Q68="n/a",(IF($P68=AW$6,$X68*$F68,0)),$X68*$F68*(VLOOKUP($Q68,'Workforce distribution'!$C$8:$AD$30,AW$7,FALSE)))),0)</f>
        <v>0</v>
      </c>
      <c r="AX68" s="30">
        <f>_xlfn.IFNA(IF($O68="days",$Y68*(VLOOKUP($K68,'Bed parameters'!$A$9:$I$12,9,FALSE))*$F68*(VLOOKUP($Q68,'Workforce distribution'!$C$8:$AD$30,AX$7,FALSE)),IF($Q68="n/a",(IF($P68=AX$6,$X68*$F68,0)),$X68*$F68*(VLOOKUP($Q68,'Workforce distribution'!$C$8:$AD$30,AX$7,FALSE)))),0)</f>
        <v>0</v>
      </c>
      <c r="AY68" s="30">
        <f>_xlfn.IFNA(IF($O68="days",$Y68*(VLOOKUP($K68,'Bed parameters'!$A$9:$I$12,9,FALSE))*$F68*(VLOOKUP($Q68,'Workforce distribution'!$C$8:$AD$30,AY$7,FALSE)),IF($Q68="n/a",(IF($P68=AY$6,$X68*$F68,0)),$X68*$F68*(VLOOKUP($Q68,'Workforce distribution'!$C$8:$AD$30,AY$7,FALSE)))),0)</f>
        <v>0</v>
      </c>
      <c r="AZ68" s="30">
        <f>_xlfn.IFNA(IF($O68="days",$Y68*(VLOOKUP($K68,'Bed parameters'!$A$9:$I$12,9,FALSE))*$F68*(VLOOKUP($Q68,'Workforce distribution'!$C$8:$AD$30,AZ$7,FALSE)),IF($Q68="n/a",(IF($P68=AZ$6,$X68*$F68,0)),$X68*$F68*(VLOOKUP($Q68,'Workforce distribution'!$C$8:$AD$30,AZ$7,FALSE)))),0)</f>
        <v>0</v>
      </c>
      <c r="BA68" s="30">
        <f>_xlfn.IFNA(IF($O68="days",$Y68*(VLOOKUP($K68,'Bed parameters'!$A$9:$I$12,9,FALSE))*$F68*(VLOOKUP($Q68,'Workforce distribution'!$C$8:$AD$30,BA$7,FALSE)),IF($Q68="n/a",(IF($P68=BA$6,$X68*$F68,0)),$X68*$F68*(VLOOKUP($Q68,'Workforce distribution'!$C$8:$AD$30,BA$7,FALSE)))),0)</f>
        <v>0</v>
      </c>
      <c r="BB68" s="30">
        <f>_xlfn.IFNA(IF($O68="days",$Y68*(VLOOKUP($K68,'Bed parameters'!$A$9:$I$12,9,FALSE))*$F68*(VLOOKUP($Q68,'Workforce distribution'!$C$8:$AD$30,BB$7,FALSE)),IF($Q68="n/a",(IF($P68=BB$6,$X68*$F68,0)),$X68*$F68*(VLOOKUP($Q68,'Workforce distribution'!$C$8:$AD$30,BB$7,FALSE)))),0)</f>
        <v>0</v>
      </c>
      <c r="BC68" s="149">
        <f t="shared" si="9"/>
        <v>1.4553356541132834</v>
      </c>
      <c r="BD68" s="288">
        <f>IF($Q68="n/a",(IF('Workforce hours'!D$30=0,0,(AB68/'Workforce hours'!D$30))),(IF(VLOOKUP($Q68,'Workforce hours'!$C$8:$AD$30,BD$7,FALSE)=0,0,(AB68/(VLOOKUP($Q68,'Workforce hours'!$C$8:$AD$30,BD$7,FALSE))))))</f>
        <v>0</v>
      </c>
      <c r="BE68" s="288">
        <f>IF($Q68="n/a",(IF('Workforce hours'!E$30=0,0,(AC68/'Workforce hours'!E$30))),(IF(VLOOKUP($Q68,'Workforce hours'!$C$8:$AD$30,BE$7,FALSE)=0,0,(AC68/(VLOOKUP($Q68,'Workforce hours'!$C$8:$AD$30,BE$7,FALSE))))))</f>
        <v>0</v>
      </c>
      <c r="BF68" s="288">
        <f>IF($Q68="n/a",(IF('Workforce hours'!F$30=0,0,(AD68/'Workforce hours'!F$30))),(IF(VLOOKUP($Q68,'Workforce hours'!$C$8:$AD$30,BF$7,FALSE)=0,0,(AD68/(VLOOKUP($Q68,'Workforce hours'!$C$8:$AD$30,BF$7,FALSE))))))</f>
        <v>0</v>
      </c>
      <c r="BG68" s="288">
        <f>IF($Q68="n/a",(IF('Workforce hours'!G$30=0,0,(AE68/'Workforce hours'!G$30))),(IF(VLOOKUP($Q68,'Workforce hours'!$C$8:$AD$30,BG$7,FALSE)=0,0,(AE68/(VLOOKUP($Q68,'Workforce hours'!$C$8:$AD$30,BG$7,FALSE))))))</f>
        <v>0</v>
      </c>
      <c r="BH68" s="288">
        <f>IF($Q68="n/a",(IF('Workforce hours'!H$30=0,0,(AF68/'Workforce hours'!H$30))),(IF(VLOOKUP($Q68,'Workforce hours'!$C$8:$AD$30,BH$7,FALSE)=0,0,(AF68/(VLOOKUP($Q68,'Workforce hours'!$C$8:$AD$30,BH$7,FALSE))))))</f>
        <v>0</v>
      </c>
      <c r="BI68" s="288">
        <f>IF($Q68="n/a",(IF('Workforce hours'!I$30=0,0,(AG68/'Workforce hours'!I$30))),(IF(VLOOKUP($Q68,'Workforce hours'!$C$8:$AD$30,BI$7,FALSE)=0,0,(AG68/(VLOOKUP($Q68,'Workforce hours'!$C$8:$AD$30,BI$7,FALSE))))))</f>
        <v>0</v>
      </c>
      <c r="BJ68" s="288">
        <f>IF($Q68="n/a",(IF('Workforce hours'!J$30=0,0,(AH68/'Workforce hours'!J$30))),(IF(VLOOKUP($Q68,'Workforce hours'!$C$8:$AD$30,BJ$7,FALSE)=0,0,(AH68/(VLOOKUP($Q68,'Workforce hours'!$C$8:$AD$30,BJ$7,FALSE))))))</f>
        <v>0</v>
      </c>
      <c r="BK68" s="288">
        <f>IF($Q68="n/a",(IF('Workforce hours'!K$30=0,0,(AI68/'Workforce hours'!K$30))),(IF(VLOOKUP($Q68,'Workforce hours'!$C$8:$AD$30,BK$7,FALSE)=0,0,(AI68/(VLOOKUP($Q68,'Workforce hours'!$C$8:$AD$30,BK$7,FALSE))))))</f>
        <v>0</v>
      </c>
      <c r="BL68" s="288">
        <f>IF($Q68="n/a",(IF('Workforce hours'!L$30=0,0,(AJ68/'Workforce hours'!L$30))),(IF(VLOOKUP($Q68,'Workforce hours'!$C$8:$AD$30,BL$7,FALSE)=0,0,(AJ68/(VLOOKUP($Q68,'Workforce hours'!$C$8:$AD$30,BL$7,FALSE))))))</f>
        <v>0</v>
      </c>
      <c r="BM68" s="288">
        <f>IF($Q68="n/a",(IF('Workforce hours'!M$30=0,0,(AK68/'Workforce hours'!M$30))),(IF(VLOOKUP($Q68,'Workforce hours'!$C$8:$AD$30,BM$7,FALSE)=0,0,(AK68/(VLOOKUP($Q68,'Workforce hours'!$C$8:$AD$30,BM$7,FALSE))))))</f>
        <v>0</v>
      </c>
      <c r="BN68" s="288">
        <f>IF($Q68="n/a",(IF('Workforce hours'!N$30=0,0,(AL68/'Workforce hours'!N$30))),(IF(VLOOKUP($Q68,'Workforce hours'!$C$8:$AD$30,BN$7,FALSE)=0,0,(AL68/(VLOOKUP($Q68,'Workforce hours'!$C$8:$AD$30,BN$7,FALSE))))))</f>
        <v>0</v>
      </c>
      <c r="BO68" s="288">
        <f>IF($Q68="n/a",(IF('Workforce hours'!O$30=0,0,(AM68/'Workforce hours'!O$30))),(IF(VLOOKUP($Q68,'Workforce hours'!$C$8:$AD$30,BO$7,FALSE)=0,0,(AM68/(VLOOKUP($Q68,'Workforce hours'!$C$8:$AD$30,BO$7,FALSE))))))</f>
        <v>0</v>
      </c>
      <c r="BP68" s="288">
        <f>IF($Q68="n/a",(IF('Workforce hours'!P$30=0,0,(AN68/'Workforce hours'!P$30))),(IF(VLOOKUP($Q68,'Workforce hours'!$C$8:$AD$30,BP$7,FALSE)=0,0,(AN68/(VLOOKUP($Q68,'Workforce hours'!$C$8:$AD$30,BP$7,FALSE))))))</f>
        <v>0</v>
      </c>
      <c r="BQ68" s="288">
        <f>IF($Q68="n/a",(IF('Workforce hours'!Q$30=0,0,(AO68/'Workforce hours'!Q$30))),(IF(VLOOKUP($Q68,'Workforce hours'!$C$8:$AD$30,BQ$7,FALSE)=0,0,(AO68/(VLOOKUP($Q68,'Workforce hours'!$C$8:$AD$30,BQ$7,FALSE))))))</f>
        <v>0</v>
      </c>
      <c r="BR68" s="288">
        <f>IF($Q68="n/a",(IF('Workforce hours'!R$30=0,0,(AP68/'Workforce hours'!R$30))),(IF(VLOOKUP($Q68,'Workforce hours'!$C$8:$AD$30,BR$7,FALSE)=0,0,(AP68/(VLOOKUP($Q68,'Workforce hours'!$C$8:$AD$30,BR$7,FALSE))))))</f>
        <v>0</v>
      </c>
      <c r="BS68" s="288">
        <f>IF($Q68="n/a",(IF('Workforce hours'!S$30=0,0,(AQ68/'Workforce hours'!S$30))),(IF(VLOOKUP($Q68,'Workforce hours'!$C$8:$AD$30,BS$7,FALSE)=0,0,(AQ68/(VLOOKUP($Q68,'Workforce hours'!$C$8:$AD$30,BS$7,FALSE))))))</f>
        <v>0</v>
      </c>
      <c r="BT68" s="288">
        <f>IF($Q68="n/a",(IF('Workforce hours'!T$30=0,0,(AR68/'Workforce hours'!T$30))),(IF(VLOOKUP($Q68,'Workforce hours'!$C$8:$AD$30,BT$7,FALSE)=0,0,(AR68/(VLOOKUP($Q68,'Workforce hours'!$C$8:$AD$30,BT$7,FALSE))))))</f>
        <v>0</v>
      </c>
      <c r="BU68" s="288">
        <f>IF($Q68="n/a",(IF('Workforce hours'!U$30=0,0,(AS68/'Workforce hours'!U$30))),(IF(VLOOKUP($Q68,'Workforce hours'!$C$8:$AD$30,BU$7,FALSE)=0,0,(AS68/(VLOOKUP($Q68,'Workforce hours'!$C$8:$AD$30,BU$7,FALSE))))))</f>
        <v>0</v>
      </c>
      <c r="BV68" s="288">
        <f>IF($Q68="n/a",(IF('Workforce hours'!V$30=0,0,(AT68/'Workforce hours'!V$30))),(IF(VLOOKUP($Q68,'Workforce hours'!$C$8:$AD$30,BV$7,FALSE)=0,0,(AT68/(VLOOKUP($Q68,'Workforce hours'!$C$8:$AD$30,BV$7,FALSE))))))</f>
        <v>1.4553356541132834</v>
      </c>
      <c r="BW68" s="288">
        <f>IF($Q68="n/a",(IF('Workforce hours'!W$30=0,0,(AU68/'Workforce hours'!W$30))),(IF(VLOOKUP($Q68,'Workforce hours'!$C$8:$AD$30,BW$7,FALSE)=0,0,(AU68/(VLOOKUP($Q68,'Workforce hours'!$C$8:$AD$30,BW$7,FALSE))))))</f>
        <v>0</v>
      </c>
      <c r="BX68" s="288">
        <f>IF($Q68="n/a",(IF('Workforce hours'!X$30=0,0,(AV68/'Workforce hours'!X$30))),(IF(VLOOKUP($Q68,'Workforce hours'!$C$8:$AD$30,BX$7,FALSE)=0,0,(AV68/(VLOOKUP($Q68,'Workforce hours'!$C$8:$AD$30,BX$7,FALSE))))))</f>
        <v>0</v>
      </c>
      <c r="BY68" s="288">
        <f>IF($Q68="n/a",(IF('Workforce hours'!Y$30=0,0,(AW68/'Workforce hours'!Y$30))),(IF(VLOOKUP($Q68,'Workforce hours'!$C$8:$AD$30,BY$7,FALSE)=0,0,(AW68/(VLOOKUP($Q68,'Workforce hours'!$C$8:$AD$30,BY$7,FALSE))))))</f>
        <v>0</v>
      </c>
      <c r="BZ68" s="288">
        <f>IF($Q68="n/a",(IF('Workforce hours'!Z$30=0,0,(AX68/'Workforce hours'!Z$30))),(IF(VLOOKUP($Q68,'Workforce hours'!$C$8:$AD$30,BZ$7,FALSE)=0,0,(AX68/(VLOOKUP($Q68,'Workforce hours'!$C$8:$AD$30,BZ$7,FALSE))))))</f>
        <v>0</v>
      </c>
      <c r="CA68" s="288">
        <f>IF($Q68="n/a",(IF('Workforce hours'!AA$30=0,0,(AY68/'Workforce hours'!AA$30))),(IF(VLOOKUP($Q68,'Workforce hours'!$C$8:$AD$30,CA$7,FALSE)=0,0,(AY68/(VLOOKUP($Q68,'Workforce hours'!$C$8:$AD$30,CA$7,FALSE))))))</f>
        <v>0</v>
      </c>
      <c r="CB68" s="288">
        <f>IF($Q68="n/a",(IF('Workforce hours'!AB$30=0,0,(AZ68/'Workforce hours'!AB$30))),(IF(VLOOKUP($Q68,'Workforce hours'!$C$8:$AD$30,CB$7,FALSE)=0,0,(AZ68/(VLOOKUP($Q68,'Workforce hours'!$C$8:$AD$30,CB$7,FALSE))))))</f>
        <v>0</v>
      </c>
      <c r="CC68" s="288">
        <f>IF($Q68="n/a",(IF('Workforce hours'!AC$30=0,0,(BA68/'Workforce hours'!AC$30))),(IF(VLOOKUP($Q68,'Workforce hours'!$C$8:$AD$30,CC$7,FALSE)=0,0,(BA68/(VLOOKUP($Q68,'Workforce hours'!$C$8:$AD$30,CC$7,FALSE))))))</f>
        <v>0</v>
      </c>
      <c r="CD68" s="288">
        <f>IF($Q68="n/a",(IF('Workforce hours'!AD$30=0,0,(BB68/'Workforce hours'!AD$30))),(IF(VLOOKUP($Q68,'Workforce hours'!$C$8:$AD$30,CD$7,FALSE)=0,0,(BB68/(VLOOKUP($Q68,'Workforce hours'!$C$8:$AD$30,CD$7,FALSE))))))</f>
        <v>0</v>
      </c>
      <c r="CE68" s="289">
        <f t="shared" si="10"/>
        <v>0</v>
      </c>
      <c r="CF68" s="290">
        <f>BD68*'Workforce costs'!B$9*(1+'Workforce costs'!B$10)*(1+'Workforce costs'!B$11)</f>
        <v>0</v>
      </c>
      <c r="CG68" s="290">
        <f>BE68*'Workforce costs'!C$9*(1+'Workforce costs'!C$10)*(1+'Workforce costs'!C$11)</f>
        <v>0</v>
      </c>
      <c r="CH68" s="290">
        <f>BF68*'Workforce costs'!D$9*(1+'Workforce costs'!D$10)*(1+'Workforce costs'!D$11)</f>
        <v>0</v>
      </c>
      <c r="CI68" s="290">
        <f>BG68*'Workforce costs'!E$9*(1+'Workforce costs'!E$10)*(1+'Workforce costs'!E$11)</f>
        <v>0</v>
      </c>
      <c r="CJ68" s="290">
        <f>BH68*'Workforce costs'!F$9*(1+'Workforce costs'!F$10)*(1+'Workforce costs'!F$11)</f>
        <v>0</v>
      </c>
      <c r="CK68" s="290">
        <f>BI68*'Workforce costs'!G$9*(1+'Workforce costs'!G$10)*(1+'Workforce costs'!G$11)</f>
        <v>0</v>
      </c>
      <c r="CL68" s="290">
        <f>BJ68*'Workforce costs'!H$9*(1+'Workforce costs'!H$10)*(1+'Workforce costs'!H$11)</f>
        <v>0</v>
      </c>
      <c r="CM68" s="290">
        <f>BK68*'Workforce costs'!I$9*(1+'Workforce costs'!I$10)*(1+'Workforce costs'!I$11)</f>
        <v>0</v>
      </c>
      <c r="CN68" s="290">
        <f>BL68*'Workforce costs'!J$9*(1+'Workforce costs'!J$10)*(1+'Workforce costs'!J$11)</f>
        <v>0</v>
      </c>
      <c r="CO68" s="290">
        <f>BM68*'Workforce costs'!K$9*(1+'Workforce costs'!K$10)*(1+'Workforce costs'!K$11)</f>
        <v>0</v>
      </c>
      <c r="CP68" s="290">
        <f>BN68*'Workforce costs'!L$9*(1+'Workforce costs'!L$10)*(1+'Workforce costs'!L$11)</f>
        <v>0</v>
      </c>
      <c r="CQ68" s="290">
        <f>BO68*'Workforce costs'!M$9*(1+'Workforce costs'!M$10)*(1+'Workforce costs'!M$11)</f>
        <v>0</v>
      </c>
      <c r="CR68" s="290">
        <f>BP68*'Workforce costs'!N$9*(1+'Workforce costs'!N$10)*(1+'Workforce costs'!N$11)</f>
        <v>0</v>
      </c>
      <c r="CS68" s="290">
        <f>BQ68*'Workforce costs'!O$9*(1+'Workforce costs'!O$10)*(1+'Workforce costs'!O$11)</f>
        <v>0</v>
      </c>
      <c r="CT68" s="290">
        <f>BR68*'Workforce costs'!P$9*(1+'Workforce costs'!P$10)*(1+'Workforce costs'!P$11)</f>
        <v>0</v>
      </c>
      <c r="CU68" s="290">
        <f>BS68*'Workforce costs'!Q$9*(1+'Workforce costs'!Q$10)*(1+'Workforce costs'!Q$11)</f>
        <v>0</v>
      </c>
      <c r="CV68" s="290">
        <f>BT68*'Workforce costs'!R$9*(1+'Workforce costs'!R$10)*(1+'Workforce costs'!R$11)</f>
        <v>0</v>
      </c>
      <c r="CW68" s="290">
        <f>BU68*'Workforce costs'!S$9*(1+'Workforce costs'!S$10)*(1+'Workforce costs'!S$11)</f>
        <v>0</v>
      </c>
      <c r="CX68" s="290">
        <f>BV68*'Workforce costs'!T$9*(1+'Workforce costs'!T$10)*(1+'Workforce costs'!T$11)</f>
        <v>0</v>
      </c>
      <c r="CY68" s="290">
        <f>BW68*'Workforce costs'!U$9*(1+'Workforce costs'!U$10)*(1+'Workforce costs'!U$11)</f>
        <v>0</v>
      </c>
      <c r="CZ68" s="290">
        <f>BX68*'Workforce costs'!V$9*(1+'Workforce costs'!V$10)*(1+'Workforce costs'!V$11)</f>
        <v>0</v>
      </c>
      <c r="DA68" s="290">
        <f>BY68*'Workforce costs'!W$9*(1+'Workforce costs'!W$10)*(1+'Workforce costs'!W$11)</f>
        <v>0</v>
      </c>
      <c r="DB68" s="290">
        <f>BZ68*'Workforce costs'!X$9*(1+'Workforce costs'!X$10)*(1+'Workforce costs'!X$11)</f>
        <v>0</v>
      </c>
      <c r="DC68" s="290">
        <f>CA68*'Workforce costs'!Y$9*(1+'Workforce costs'!Y$10)*(1+'Workforce costs'!Y$11)</f>
        <v>0</v>
      </c>
      <c r="DD68" s="290">
        <f>CB68*'Workforce costs'!Z$9*(1+'Workforce costs'!Z$10)*(1+'Workforce costs'!Z$11)</f>
        <v>0</v>
      </c>
      <c r="DE68" s="290">
        <f>CC68*'Workforce costs'!AA$9*(1+'Workforce costs'!AA$10)*(1+'Workforce costs'!AA$11)</f>
        <v>0</v>
      </c>
      <c r="DF68" s="290">
        <f>CD68*'Workforce costs'!AB$9*(1+'Workforce costs'!AB$10)*(1+'Workforce costs'!AB$11)</f>
        <v>0</v>
      </c>
    </row>
    <row r="69" spans="1:110" x14ac:dyDescent="0.3">
      <c r="A69" s="2" t="str">
        <f>Outputs!$A$4</f>
        <v>Australia</v>
      </c>
      <c r="B69" s="2" t="str">
        <f t="shared" si="3"/>
        <v>Australia 12to17</v>
      </c>
      <c r="C69" s="30">
        <f>VLOOKUP($B69,Populations!$D$15:$H$1920,3,FALSE)</f>
        <v>1959472</v>
      </c>
      <c r="D69" s="255">
        <f>IF(OR($H69="General pop",$H69="Schools",$H69="Workplace",$H69="Skills Training",$H69="Digital Supports"),1,VLOOKUP($B69,Populations!$D$15:$H$1920,5,FALSE))</f>
        <v>1</v>
      </c>
      <c r="E69" s="88">
        <f>VLOOKUP(I69,Epidemiology!$C$10:$H$47,6,FALSE)</f>
        <v>4085</v>
      </c>
      <c r="F69" s="102">
        <f>'Care profiles'!R70</f>
        <v>1</v>
      </c>
      <c r="G69" s="15" t="str">
        <f>'Care profiles'!A70</f>
        <v>12to17</v>
      </c>
      <c r="H69" s="15" t="str">
        <f>'Care profiles'!B70</f>
        <v>Distress</v>
      </c>
      <c r="I69" s="15" t="str">
        <f>'Care profiles'!C70</f>
        <v>Distress_12-17yrs</v>
      </c>
      <c r="J69" s="15" t="str">
        <f>'Care profiles'!D70</f>
        <v>Care profile</v>
      </c>
      <c r="K69" s="15" t="str">
        <f>'Care profiles'!E70</f>
        <v>Review +/- Ongoing Management</v>
      </c>
      <c r="L69" s="104">
        <f>'Care profiles'!F70</f>
        <v>0.4</v>
      </c>
      <c r="M69" s="15">
        <f>'Care profiles'!G70</f>
        <v>1</v>
      </c>
      <c r="N69" s="15">
        <f>'Care profiles'!H70</f>
        <v>15</v>
      </c>
      <c r="O69" s="15" t="str">
        <f>'Care profiles'!I70</f>
        <v>min</v>
      </c>
      <c r="P69" s="15" t="str">
        <f>'Care profiles'!J70</f>
        <v>General Practitioner</v>
      </c>
      <c r="Q69" s="15" t="str">
        <f>'Care profiles'!K70</f>
        <v>n/a</v>
      </c>
      <c r="R69" s="15" t="str">
        <f>'Care profiles'!M70</f>
        <v>Y</v>
      </c>
      <c r="S69" s="15" t="str">
        <f>'Care profiles'!O70</f>
        <v>N</v>
      </c>
      <c r="T69" s="15" t="str">
        <f>'Care profiles'!Q70</f>
        <v>N</v>
      </c>
      <c r="U69" s="30">
        <f t="shared" si="4"/>
        <v>80044.431200000006</v>
      </c>
      <c r="V69" s="30">
        <f t="shared" si="5"/>
        <v>32017.772480000003</v>
      </c>
      <c r="W69" s="30">
        <f>IF(M69="n/a",0,IF(O69="days",V69*M69*(1+(VLOOKUP(K69,'Bed parameters'!$A$9:$G$12,7,FALSE))),V69*M69))</f>
        <v>32017.772480000003</v>
      </c>
      <c r="X69" s="30">
        <f t="shared" si="6"/>
        <v>8004.4431200000008</v>
      </c>
      <c r="Y69" s="30">
        <f t="shared" si="7"/>
        <v>0</v>
      </c>
      <c r="Z69" s="113">
        <f>_xlfn.IFNA(Y69/((VLOOKUP(K69,'Bed parameters'!$A$9:$G$12,3,FALSE))*(VLOOKUP(K69,'Bed parameters'!$A$9:$G$12,5,FALSE))),0)</f>
        <v>0</v>
      </c>
      <c r="AA69" s="30">
        <f t="shared" si="8"/>
        <v>8004.4431200000008</v>
      </c>
      <c r="AB69" s="30">
        <f>_xlfn.IFNA(IF($O69="days",$Y69*(VLOOKUP($K69,'Bed parameters'!$A$9:$I$12,9,FALSE))*$F69*(VLOOKUP($Q69,'Workforce distribution'!$C$8:$AD$30,AB$7,FALSE)),IF($Q69="n/a",(IF($P69=AB$6,$X69*$F69,0)),$X69*$F69*(VLOOKUP($Q69,'Workforce distribution'!$C$8:$AD$30,AB$7,FALSE)))),0)</f>
        <v>0</v>
      </c>
      <c r="AC69" s="30">
        <f>_xlfn.IFNA(IF($O69="days",$Y69*(VLOOKUP($K69,'Bed parameters'!$A$9:$I$12,9,FALSE))*$F69*(VLOOKUP($Q69,'Workforce distribution'!$C$8:$AD$30,AC$7,FALSE)),IF($Q69="n/a",(IF($P69=AC$6,$X69*$F69,0)),$X69*$F69*(VLOOKUP($Q69,'Workforce distribution'!$C$8:$AD$30,AC$7,FALSE)))),0)</f>
        <v>0</v>
      </c>
      <c r="AD69" s="30">
        <f>_xlfn.IFNA(IF($O69="days",$Y69*(VLOOKUP($K69,'Bed parameters'!$A$9:$I$12,9,FALSE))*$F69*(VLOOKUP($Q69,'Workforce distribution'!$C$8:$AD$30,AD$7,FALSE)),IF($Q69="n/a",(IF($P69=AD$6,$X69*$F69,0)),$X69*$F69*(VLOOKUP($Q69,'Workforce distribution'!$C$8:$AD$30,AD$7,FALSE)))),0)</f>
        <v>0</v>
      </c>
      <c r="AE69" s="30">
        <f>_xlfn.IFNA(IF($O69="days",$Y69*(VLOOKUP($K69,'Bed parameters'!$A$9:$I$12,9,FALSE))*$F69*(VLOOKUP($Q69,'Workforce distribution'!$C$8:$AD$30,AE$7,FALSE)),IF($Q69="n/a",(IF($P69=AE$6,$X69*$F69,0)),$X69*$F69*(VLOOKUP($Q69,'Workforce distribution'!$C$8:$AD$30,AE$7,FALSE)))),0)</f>
        <v>0</v>
      </c>
      <c r="AF69" s="30">
        <f>_xlfn.IFNA(IF($O69="days",$Y69*(VLOOKUP($K69,'Bed parameters'!$A$9:$I$12,9,FALSE))*$F69*(VLOOKUP($Q69,'Workforce distribution'!$C$8:$AD$30,AF$7,FALSE)),IF($Q69="n/a",(IF($P69=AF$6,$X69*$F69,0)),$X69*$F69*(VLOOKUP($Q69,'Workforce distribution'!$C$8:$AD$30,AF$7,FALSE)))),0)</f>
        <v>0</v>
      </c>
      <c r="AG69" s="30">
        <f>_xlfn.IFNA(IF($O69="days",$Y69*(VLOOKUP($K69,'Bed parameters'!$A$9:$I$12,9,FALSE))*$F69*(VLOOKUP($Q69,'Workforce distribution'!$C$8:$AD$30,AG$7,FALSE)),IF($Q69="n/a",(IF($P69=AG$6,$X69*$F69,0)),$X69*$F69*(VLOOKUP($Q69,'Workforce distribution'!$C$8:$AD$30,AG$7,FALSE)))),0)</f>
        <v>0</v>
      </c>
      <c r="AH69" s="30">
        <f>_xlfn.IFNA(IF($O69="days",$Y69*(VLOOKUP($K69,'Bed parameters'!$A$9:$I$12,9,FALSE))*$F69*(VLOOKUP($Q69,'Workforce distribution'!$C$8:$AD$30,AH$7,FALSE)),IF($Q69="n/a",(IF($P69=AH$6,$X69*$F69,0)),$X69*$F69*(VLOOKUP($Q69,'Workforce distribution'!$C$8:$AD$30,AH$7,FALSE)))),0)</f>
        <v>0</v>
      </c>
      <c r="AI69" s="30">
        <f>_xlfn.IFNA(IF($O69="days",$Y69*(VLOOKUP($K69,'Bed parameters'!$A$9:$I$12,9,FALSE))*$F69*(VLOOKUP($Q69,'Workforce distribution'!$C$8:$AD$30,AI$7,FALSE)),IF($Q69="n/a",(IF($P69=AI$6,$X69*$F69,0)),$X69*$F69*(VLOOKUP($Q69,'Workforce distribution'!$C$8:$AD$30,AI$7,FALSE)))),0)</f>
        <v>0</v>
      </c>
      <c r="AJ69" s="30">
        <f>_xlfn.IFNA(IF($O69="days",$Y69*(VLOOKUP($K69,'Bed parameters'!$A$9:$I$12,9,FALSE))*$F69*(VLOOKUP($Q69,'Workforce distribution'!$C$8:$AD$30,AJ$7,FALSE)),IF($Q69="n/a",(IF($P69=AJ$6,$X69*$F69,0)),$X69*$F69*(VLOOKUP($Q69,'Workforce distribution'!$C$8:$AD$30,AJ$7,FALSE)))),0)</f>
        <v>0</v>
      </c>
      <c r="AK69" s="30">
        <f>_xlfn.IFNA(IF($O69="days",$Y69*(VLOOKUP($K69,'Bed parameters'!$A$9:$I$12,9,FALSE))*$F69*(VLOOKUP($Q69,'Workforce distribution'!$C$8:$AD$30,AK$7,FALSE)),IF($Q69="n/a",(IF($P69=AK$6,$X69*$F69,0)),$X69*$F69*(VLOOKUP($Q69,'Workforce distribution'!$C$8:$AD$30,AK$7,FALSE)))),0)</f>
        <v>0</v>
      </c>
      <c r="AL69" s="30">
        <f>_xlfn.IFNA(IF($O69="days",$Y69*(VLOOKUP($K69,'Bed parameters'!$A$9:$I$12,9,FALSE))*$F69*(VLOOKUP($Q69,'Workforce distribution'!$C$8:$AD$30,AL$7,FALSE)),IF($Q69="n/a",(IF($P69=AL$6,$X69*$F69,0)),$X69*$F69*(VLOOKUP($Q69,'Workforce distribution'!$C$8:$AD$30,AL$7,FALSE)))),0)</f>
        <v>0</v>
      </c>
      <c r="AM69" s="30">
        <f>_xlfn.IFNA(IF($O69="days",$Y69*(VLOOKUP($K69,'Bed parameters'!$A$9:$I$12,9,FALSE))*$F69*(VLOOKUP($Q69,'Workforce distribution'!$C$8:$AD$30,AM$7,FALSE)),IF($Q69="n/a",(IF($P69=AM$6,$X69*$F69,0)),$X69*$F69*(VLOOKUP($Q69,'Workforce distribution'!$C$8:$AD$30,AM$7,FALSE)))),0)</f>
        <v>0</v>
      </c>
      <c r="AN69" s="30">
        <f>_xlfn.IFNA(IF($O69="days",$Y69*(VLOOKUP($K69,'Bed parameters'!$A$9:$I$12,9,FALSE))*$F69*(VLOOKUP($Q69,'Workforce distribution'!$C$8:$AD$30,AN$7,FALSE)),IF($Q69="n/a",(IF($P69=AN$6,$X69*$F69,0)),$X69*$F69*(VLOOKUP($Q69,'Workforce distribution'!$C$8:$AD$30,AN$7,FALSE)))),0)</f>
        <v>0</v>
      </c>
      <c r="AO69" s="30">
        <f>_xlfn.IFNA(IF($O69="days",$Y69*(VLOOKUP($K69,'Bed parameters'!$A$9:$I$12,9,FALSE))*$F69*(VLOOKUP($Q69,'Workforce distribution'!$C$8:$AD$30,AO$7,FALSE)),IF($Q69="n/a",(IF($P69=AO$6,$X69*$F69,0)),$X69*$F69*(VLOOKUP($Q69,'Workforce distribution'!$C$8:$AD$30,AO$7,FALSE)))),0)</f>
        <v>0</v>
      </c>
      <c r="AP69" s="30">
        <f>_xlfn.IFNA(IF($O69="days",$Y69*(VLOOKUP($K69,'Bed parameters'!$A$9:$I$12,9,FALSE))*$F69*(VLOOKUP($Q69,'Workforce distribution'!$C$8:$AD$30,AP$7,FALSE)),IF($Q69="n/a",(IF($P69=AP$6,$X69*$F69,0)),$X69*$F69*(VLOOKUP($Q69,'Workforce distribution'!$C$8:$AD$30,AP$7,FALSE)))),0)</f>
        <v>0</v>
      </c>
      <c r="AQ69" s="30">
        <f>_xlfn.IFNA(IF($O69="days",$Y69*(VLOOKUP($K69,'Bed parameters'!$A$9:$I$12,9,FALSE))*$F69*(VLOOKUP($Q69,'Workforce distribution'!$C$8:$AD$30,AQ$7,FALSE)),IF($Q69="n/a",(IF($P69=AQ$6,$X69*$F69,0)),$X69*$F69*(VLOOKUP($Q69,'Workforce distribution'!$C$8:$AD$30,AQ$7,FALSE)))),0)</f>
        <v>0</v>
      </c>
      <c r="AR69" s="30">
        <f>_xlfn.IFNA(IF($O69="days",$Y69*(VLOOKUP($K69,'Bed parameters'!$A$9:$I$12,9,FALSE))*$F69*(VLOOKUP($Q69,'Workforce distribution'!$C$8:$AD$30,AR$7,FALSE)),IF($Q69="n/a",(IF($P69=AR$6,$X69*$F69,0)),$X69*$F69*(VLOOKUP($Q69,'Workforce distribution'!$C$8:$AD$30,AR$7,FALSE)))),0)</f>
        <v>0</v>
      </c>
      <c r="AS69" s="30">
        <f>_xlfn.IFNA(IF($O69="days",$Y69*(VLOOKUP($K69,'Bed parameters'!$A$9:$I$12,9,FALSE))*$F69*(VLOOKUP($Q69,'Workforce distribution'!$C$8:$AD$30,AS$7,FALSE)),IF($Q69="n/a",(IF($P69=AS$6,$X69*$F69,0)),$X69*$F69*(VLOOKUP($Q69,'Workforce distribution'!$C$8:$AD$30,AS$7,FALSE)))),0)</f>
        <v>0</v>
      </c>
      <c r="AT69" s="30">
        <f>_xlfn.IFNA(IF($O69="days",$Y69*(VLOOKUP($K69,'Bed parameters'!$A$9:$I$12,9,FALSE))*$F69*(VLOOKUP($Q69,'Workforce distribution'!$C$8:$AD$30,AT$7,FALSE)),IF($Q69="n/a",(IF($P69=AT$6,$X69*$F69,0)),$X69*$F69*(VLOOKUP($Q69,'Workforce distribution'!$C$8:$AD$30,AT$7,FALSE)))),0)</f>
        <v>8004.4431200000008</v>
      </c>
      <c r="AU69" s="30">
        <f>_xlfn.IFNA(IF($O69="days",$Y69*(VLOOKUP($K69,'Bed parameters'!$A$9:$I$12,9,FALSE))*$F69*(VLOOKUP($Q69,'Workforce distribution'!$C$8:$AD$30,AU$7,FALSE)),IF($Q69="n/a",(IF($P69=AU$6,$X69*$F69,0)),$X69*$F69*(VLOOKUP($Q69,'Workforce distribution'!$C$8:$AD$30,AU$7,FALSE)))),0)</f>
        <v>0</v>
      </c>
      <c r="AV69" s="30">
        <f>_xlfn.IFNA(IF($O69="days",$Y69*(VLOOKUP($K69,'Bed parameters'!$A$9:$I$12,9,FALSE))*$F69*(VLOOKUP($Q69,'Workforce distribution'!$C$8:$AD$30,AV$7,FALSE)),IF($Q69="n/a",(IF($P69=AV$6,$X69*$F69,0)),$X69*$F69*(VLOOKUP($Q69,'Workforce distribution'!$C$8:$AD$30,AV$7,FALSE)))),0)</f>
        <v>0</v>
      </c>
      <c r="AW69" s="30">
        <f>_xlfn.IFNA(IF($O69="days",$Y69*(VLOOKUP($K69,'Bed parameters'!$A$9:$I$12,9,FALSE))*$F69*(VLOOKUP($Q69,'Workforce distribution'!$C$8:$AD$30,AW$7,FALSE)),IF($Q69="n/a",(IF($P69=AW$6,$X69*$F69,0)),$X69*$F69*(VLOOKUP($Q69,'Workforce distribution'!$C$8:$AD$30,AW$7,FALSE)))),0)</f>
        <v>0</v>
      </c>
      <c r="AX69" s="30">
        <f>_xlfn.IFNA(IF($O69="days",$Y69*(VLOOKUP($K69,'Bed parameters'!$A$9:$I$12,9,FALSE))*$F69*(VLOOKUP($Q69,'Workforce distribution'!$C$8:$AD$30,AX$7,FALSE)),IF($Q69="n/a",(IF($P69=AX$6,$X69*$F69,0)),$X69*$F69*(VLOOKUP($Q69,'Workforce distribution'!$C$8:$AD$30,AX$7,FALSE)))),0)</f>
        <v>0</v>
      </c>
      <c r="AY69" s="30">
        <f>_xlfn.IFNA(IF($O69="days",$Y69*(VLOOKUP($K69,'Bed parameters'!$A$9:$I$12,9,FALSE))*$F69*(VLOOKUP($Q69,'Workforce distribution'!$C$8:$AD$30,AY$7,FALSE)),IF($Q69="n/a",(IF($P69=AY$6,$X69*$F69,0)),$X69*$F69*(VLOOKUP($Q69,'Workforce distribution'!$C$8:$AD$30,AY$7,FALSE)))),0)</f>
        <v>0</v>
      </c>
      <c r="AZ69" s="30">
        <f>_xlfn.IFNA(IF($O69="days",$Y69*(VLOOKUP($K69,'Bed parameters'!$A$9:$I$12,9,FALSE))*$F69*(VLOOKUP($Q69,'Workforce distribution'!$C$8:$AD$30,AZ$7,FALSE)),IF($Q69="n/a",(IF($P69=AZ$6,$X69*$F69,0)),$X69*$F69*(VLOOKUP($Q69,'Workforce distribution'!$C$8:$AD$30,AZ$7,FALSE)))),0)</f>
        <v>0</v>
      </c>
      <c r="BA69" s="30">
        <f>_xlfn.IFNA(IF($O69="days",$Y69*(VLOOKUP($K69,'Bed parameters'!$A$9:$I$12,9,FALSE))*$F69*(VLOOKUP($Q69,'Workforce distribution'!$C$8:$AD$30,BA$7,FALSE)),IF($Q69="n/a",(IF($P69=BA$6,$X69*$F69,0)),$X69*$F69*(VLOOKUP($Q69,'Workforce distribution'!$C$8:$AD$30,BA$7,FALSE)))),0)</f>
        <v>0</v>
      </c>
      <c r="BB69" s="30">
        <f>_xlfn.IFNA(IF($O69="days",$Y69*(VLOOKUP($K69,'Bed parameters'!$A$9:$I$12,9,FALSE))*$F69*(VLOOKUP($Q69,'Workforce distribution'!$C$8:$AD$30,BB$7,FALSE)),IF($Q69="n/a",(IF($P69=BB$6,$X69*$F69,0)),$X69*$F69*(VLOOKUP($Q69,'Workforce distribution'!$C$8:$AD$30,BB$7,FALSE)))),0)</f>
        <v>0</v>
      </c>
      <c r="BC69" s="149">
        <f t="shared" si="9"/>
        <v>4.8511188470442779</v>
      </c>
      <c r="BD69" s="288">
        <f>IF($Q69="n/a",(IF('Workforce hours'!D$30=0,0,(AB69/'Workforce hours'!D$30))),(IF(VLOOKUP($Q69,'Workforce hours'!$C$8:$AD$30,BD$7,FALSE)=0,0,(AB69/(VLOOKUP($Q69,'Workforce hours'!$C$8:$AD$30,BD$7,FALSE))))))</f>
        <v>0</v>
      </c>
      <c r="BE69" s="288">
        <f>IF($Q69="n/a",(IF('Workforce hours'!E$30=0,0,(AC69/'Workforce hours'!E$30))),(IF(VLOOKUP($Q69,'Workforce hours'!$C$8:$AD$30,BE$7,FALSE)=0,0,(AC69/(VLOOKUP($Q69,'Workforce hours'!$C$8:$AD$30,BE$7,FALSE))))))</f>
        <v>0</v>
      </c>
      <c r="BF69" s="288">
        <f>IF($Q69="n/a",(IF('Workforce hours'!F$30=0,0,(AD69/'Workforce hours'!F$30))),(IF(VLOOKUP($Q69,'Workforce hours'!$C$8:$AD$30,BF$7,FALSE)=0,0,(AD69/(VLOOKUP($Q69,'Workforce hours'!$C$8:$AD$30,BF$7,FALSE))))))</f>
        <v>0</v>
      </c>
      <c r="BG69" s="288">
        <f>IF($Q69="n/a",(IF('Workforce hours'!G$30=0,0,(AE69/'Workforce hours'!G$30))),(IF(VLOOKUP($Q69,'Workforce hours'!$C$8:$AD$30,BG$7,FALSE)=0,0,(AE69/(VLOOKUP($Q69,'Workforce hours'!$C$8:$AD$30,BG$7,FALSE))))))</f>
        <v>0</v>
      </c>
      <c r="BH69" s="288">
        <f>IF($Q69="n/a",(IF('Workforce hours'!H$30=0,0,(AF69/'Workforce hours'!H$30))),(IF(VLOOKUP($Q69,'Workforce hours'!$C$8:$AD$30,BH$7,FALSE)=0,0,(AF69/(VLOOKUP($Q69,'Workforce hours'!$C$8:$AD$30,BH$7,FALSE))))))</f>
        <v>0</v>
      </c>
      <c r="BI69" s="288">
        <f>IF($Q69="n/a",(IF('Workforce hours'!I$30=0,0,(AG69/'Workforce hours'!I$30))),(IF(VLOOKUP($Q69,'Workforce hours'!$C$8:$AD$30,BI$7,FALSE)=0,0,(AG69/(VLOOKUP($Q69,'Workforce hours'!$C$8:$AD$30,BI$7,FALSE))))))</f>
        <v>0</v>
      </c>
      <c r="BJ69" s="288">
        <f>IF($Q69="n/a",(IF('Workforce hours'!J$30=0,0,(AH69/'Workforce hours'!J$30))),(IF(VLOOKUP($Q69,'Workforce hours'!$C$8:$AD$30,BJ$7,FALSE)=0,0,(AH69/(VLOOKUP($Q69,'Workforce hours'!$C$8:$AD$30,BJ$7,FALSE))))))</f>
        <v>0</v>
      </c>
      <c r="BK69" s="288">
        <f>IF($Q69="n/a",(IF('Workforce hours'!K$30=0,0,(AI69/'Workforce hours'!K$30))),(IF(VLOOKUP($Q69,'Workforce hours'!$C$8:$AD$30,BK$7,FALSE)=0,0,(AI69/(VLOOKUP($Q69,'Workforce hours'!$C$8:$AD$30,BK$7,FALSE))))))</f>
        <v>0</v>
      </c>
      <c r="BL69" s="288">
        <f>IF($Q69="n/a",(IF('Workforce hours'!L$30=0,0,(AJ69/'Workforce hours'!L$30))),(IF(VLOOKUP($Q69,'Workforce hours'!$C$8:$AD$30,BL$7,FALSE)=0,0,(AJ69/(VLOOKUP($Q69,'Workforce hours'!$C$8:$AD$30,BL$7,FALSE))))))</f>
        <v>0</v>
      </c>
      <c r="BM69" s="288">
        <f>IF($Q69="n/a",(IF('Workforce hours'!M$30=0,0,(AK69/'Workforce hours'!M$30))),(IF(VLOOKUP($Q69,'Workforce hours'!$C$8:$AD$30,BM$7,FALSE)=0,0,(AK69/(VLOOKUP($Q69,'Workforce hours'!$C$8:$AD$30,BM$7,FALSE))))))</f>
        <v>0</v>
      </c>
      <c r="BN69" s="288">
        <f>IF($Q69="n/a",(IF('Workforce hours'!N$30=0,0,(AL69/'Workforce hours'!N$30))),(IF(VLOOKUP($Q69,'Workforce hours'!$C$8:$AD$30,BN$7,FALSE)=0,0,(AL69/(VLOOKUP($Q69,'Workforce hours'!$C$8:$AD$30,BN$7,FALSE))))))</f>
        <v>0</v>
      </c>
      <c r="BO69" s="288">
        <f>IF($Q69="n/a",(IF('Workforce hours'!O$30=0,0,(AM69/'Workforce hours'!O$30))),(IF(VLOOKUP($Q69,'Workforce hours'!$C$8:$AD$30,BO$7,FALSE)=0,0,(AM69/(VLOOKUP($Q69,'Workforce hours'!$C$8:$AD$30,BO$7,FALSE))))))</f>
        <v>0</v>
      </c>
      <c r="BP69" s="288">
        <f>IF($Q69="n/a",(IF('Workforce hours'!P$30=0,0,(AN69/'Workforce hours'!P$30))),(IF(VLOOKUP($Q69,'Workforce hours'!$C$8:$AD$30,BP$7,FALSE)=0,0,(AN69/(VLOOKUP($Q69,'Workforce hours'!$C$8:$AD$30,BP$7,FALSE))))))</f>
        <v>0</v>
      </c>
      <c r="BQ69" s="288">
        <f>IF($Q69="n/a",(IF('Workforce hours'!Q$30=0,0,(AO69/'Workforce hours'!Q$30))),(IF(VLOOKUP($Q69,'Workforce hours'!$C$8:$AD$30,BQ$7,FALSE)=0,0,(AO69/(VLOOKUP($Q69,'Workforce hours'!$C$8:$AD$30,BQ$7,FALSE))))))</f>
        <v>0</v>
      </c>
      <c r="BR69" s="288">
        <f>IF($Q69="n/a",(IF('Workforce hours'!R$30=0,0,(AP69/'Workforce hours'!R$30))),(IF(VLOOKUP($Q69,'Workforce hours'!$C$8:$AD$30,BR$7,FALSE)=0,0,(AP69/(VLOOKUP($Q69,'Workforce hours'!$C$8:$AD$30,BR$7,FALSE))))))</f>
        <v>0</v>
      </c>
      <c r="BS69" s="288">
        <f>IF($Q69="n/a",(IF('Workforce hours'!S$30=0,0,(AQ69/'Workforce hours'!S$30))),(IF(VLOOKUP($Q69,'Workforce hours'!$C$8:$AD$30,BS$7,FALSE)=0,0,(AQ69/(VLOOKUP($Q69,'Workforce hours'!$C$8:$AD$30,BS$7,FALSE))))))</f>
        <v>0</v>
      </c>
      <c r="BT69" s="288">
        <f>IF($Q69="n/a",(IF('Workforce hours'!T$30=0,0,(AR69/'Workforce hours'!T$30))),(IF(VLOOKUP($Q69,'Workforce hours'!$C$8:$AD$30,BT$7,FALSE)=0,0,(AR69/(VLOOKUP($Q69,'Workforce hours'!$C$8:$AD$30,BT$7,FALSE))))))</f>
        <v>0</v>
      </c>
      <c r="BU69" s="288">
        <f>IF($Q69="n/a",(IF('Workforce hours'!U$30=0,0,(AS69/'Workforce hours'!U$30))),(IF(VLOOKUP($Q69,'Workforce hours'!$C$8:$AD$30,BU$7,FALSE)=0,0,(AS69/(VLOOKUP($Q69,'Workforce hours'!$C$8:$AD$30,BU$7,FALSE))))))</f>
        <v>0</v>
      </c>
      <c r="BV69" s="288">
        <f>IF($Q69="n/a",(IF('Workforce hours'!V$30=0,0,(AT69/'Workforce hours'!V$30))),(IF(VLOOKUP($Q69,'Workforce hours'!$C$8:$AD$30,BV$7,FALSE)=0,0,(AT69/(VLOOKUP($Q69,'Workforce hours'!$C$8:$AD$30,BV$7,FALSE))))))</f>
        <v>4.8511188470442779</v>
      </c>
      <c r="BW69" s="288">
        <f>IF($Q69="n/a",(IF('Workforce hours'!W$30=0,0,(AU69/'Workforce hours'!W$30))),(IF(VLOOKUP($Q69,'Workforce hours'!$C$8:$AD$30,BW$7,FALSE)=0,0,(AU69/(VLOOKUP($Q69,'Workforce hours'!$C$8:$AD$30,BW$7,FALSE))))))</f>
        <v>0</v>
      </c>
      <c r="BX69" s="288">
        <f>IF($Q69="n/a",(IF('Workforce hours'!X$30=0,0,(AV69/'Workforce hours'!X$30))),(IF(VLOOKUP($Q69,'Workforce hours'!$C$8:$AD$30,BX$7,FALSE)=0,0,(AV69/(VLOOKUP($Q69,'Workforce hours'!$C$8:$AD$30,BX$7,FALSE))))))</f>
        <v>0</v>
      </c>
      <c r="BY69" s="288">
        <f>IF($Q69="n/a",(IF('Workforce hours'!Y$30=0,0,(AW69/'Workforce hours'!Y$30))),(IF(VLOOKUP($Q69,'Workforce hours'!$C$8:$AD$30,BY$7,FALSE)=0,0,(AW69/(VLOOKUP($Q69,'Workforce hours'!$C$8:$AD$30,BY$7,FALSE))))))</f>
        <v>0</v>
      </c>
      <c r="BZ69" s="288">
        <f>IF($Q69="n/a",(IF('Workforce hours'!Z$30=0,0,(AX69/'Workforce hours'!Z$30))),(IF(VLOOKUP($Q69,'Workforce hours'!$C$8:$AD$30,BZ$7,FALSE)=0,0,(AX69/(VLOOKUP($Q69,'Workforce hours'!$C$8:$AD$30,BZ$7,FALSE))))))</f>
        <v>0</v>
      </c>
      <c r="CA69" s="288">
        <f>IF($Q69="n/a",(IF('Workforce hours'!AA$30=0,0,(AY69/'Workforce hours'!AA$30))),(IF(VLOOKUP($Q69,'Workforce hours'!$C$8:$AD$30,CA$7,FALSE)=0,0,(AY69/(VLOOKUP($Q69,'Workforce hours'!$C$8:$AD$30,CA$7,FALSE))))))</f>
        <v>0</v>
      </c>
      <c r="CB69" s="288">
        <f>IF($Q69="n/a",(IF('Workforce hours'!AB$30=0,0,(AZ69/'Workforce hours'!AB$30))),(IF(VLOOKUP($Q69,'Workforce hours'!$C$8:$AD$30,CB$7,FALSE)=0,0,(AZ69/(VLOOKUP($Q69,'Workforce hours'!$C$8:$AD$30,CB$7,FALSE))))))</f>
        <v>0</v>
      </c>
      <c r="CC69" s="288">
        <f>IF($Q69="n/a",(IF('Workforce hours'!AC$30=0,0,(BA69/'Workforce hours'!AC$30))),(IF(VLOOKUP($Q69,'Workforce hours'!$C$8:$AD$30,CC$7,FALSE)=0,0,(BA69/(VLOOKUP($Q69,'Workforce hours'!$C$8:$AD$30,CC$7,FALSE))))))</f>
        <v>0</v>
      </c>
      <c r="CD69" s="288">
        <f>IF($Q69="n/a",(IF('Workforce hours'!AD$30=0,0,(BB69/'Workforce hours'!AD$30))),(IF(VLOOKUP($Q69,'Workforce hours'!$C$8:$AD$30,CD$7,FALSE)=0,0,(BB69/(VLOOKUP($Q69,'Workforce hours'!$C$8:$AD$30,CD$7,FALSE))))))</f>
        <v>0</v>
      </c>
      <c r="CE69" s="289">
        <f t="shared" si="10"/>
        <v>0</v>
      </c>
      <c r="CF69" s="290">
        <f>BD69*'Workforce costs'!B$9*(1+'Workforce costs'!B$10)*(1+'Workforce costs'!B$11)</f>
        <v>0</v>
      </c>
      <c r="CG69" s="290">
        <f>BE69*'Workforce costs'!C$9*(1+'Workforce costs'!C$10)*(1+'Workforce costs'!C$11)</f>
        <v>0</v>
      </c>
      <c r="CH69" s="290">
        <f>BF69*'Workforce costs'!D$9*(1+'Workforce costs'!D$10)*(1+'Workforce costs'!D$11)</f>
        <v>0</v>
      </c>
      <c r="CI69" s="290">
        <f>BG69*'Workforce costs'!E$9*(1+'Workforce costs'!E$10)*(1+'Workforce costs'!E$11)</f>
        <v>0</v>
      </c>
      <c r="CJ69" s="290">
        <f>BH69*'Workforce costs'!F$9*(1+'Workforce costs'!F$10)*(1+'Workforce costs'!F$11)</f>
        <v>0</v>
      </c>
      <c r="CK69" s="290">
        <f>BI69*'Workforce costs'!G$9*(1+'Workforce costs'!G$10)*(1+'Workforce costs'!G$11)</f>
        <v>0</v>
      </c>
      <c r="CL69" s="290">
        <f>BJ69*'Workforce costs'!H$9*(1+'Workforce costs'!H$10)*(1+'Workforce costs'!H$11)</f>
        <v>0</v>
      </c>
      <c r="CM69" s="290">
        <f>BK69*'Workforce costs'!I$9*(1+'Workforce costs'!I$10)*(1+'Workforce costs'!I$11)</f>
        <v>0</v>
      </c>
      <c r="CN69" s="290">
        <f>BL69*'Workforce costs'!J$9*(1+'Workforce costs'!J$10)*(1+'Workforce costs'!J$11)</f>
        <v>0</v>
      </c>
      <c r="CO69" s="290">
        <f>BM69*'Workforce costs'!K$9*(1+'Workforce costs'!K$10)*(1+'Workforce costs'!K$11)</f>
        <v>0</v>
      </c>
      <c r="CP69" s="290">
        <f>BN69*'Workforce costs'!L$9*(1+'Workforce costs'!L$10)*(1+'Workforce costs'!L$11)</f>
        <v>0</v>
      </c>
      <c r="CQ69" s="290">
        <f>BO69*'Workforce costs'!M$9*(1+'Workforce costs'!M$10)*(1+'Workforce costs'!M$11)</f>
        <v>0</v>
      </c>
      <c r="CR69" s="290">
        <f>BP69*'Workforce costs'!N$9*(1+'Workforce costs'!N$10)*(1+'Workforce costs'!N$11)</f>
        <v>0</v>
      </c>
      <c r="CS69" s="290">
        <f>BQ69*'Workforce costs'!O$9*(1+'Workforce costs'!O$10)*(1+'Workforce costs'!O$11)</f>
        <v>0</v>
      </c>
      <c r="CT69" s="290">
        <f>BR69*'Workforce costs'!P$9*(1+'Workforce costs'!P$10)*(1+'Workforce costs'!P$11)</f>
        <v>0</v>
      </c>
      <c r="CU69" s="290">
        <f>BS69*'Workforce costs'!Q$9*(1+'Workforce costs'!Q$10)*(1+'Workforce costs'!Q$11)</f>
        <v>0</v>
      </c>
      <c r="CV69" s="290">
        <f>BT69*'Workforce costs'!R$9*(1+'Workforce costs'!R$10)*(1+'Workforce costs'!R$11)</f>
        <v>0</v>
      </c>
      <c r="CW69" s="290">
        <f>BU69*'Workforce costs'!S$9*(1+'Workforce costs'!S$10)*(1+'Workforce costs'!S$11)</f>
        <v>0</v>
      </c>
      <c r="CX69" s="290">
        <f>BV69*'Workforce costs'!T$9*(1+'Workforce costs'!T$10)*(1+'Workforce costs'!T$11)</f>
        <v>0</v>
      </c>
      <c r="CY69" s="290">
        <f>BW69*'Workforce costs'!U$9*(1+'Workforce costs'!U$10)*(1+'Workforce costs'!U$11)</f>
        <v>0</v>
      </c>
      <c r="CZ69" s="290">
        <f>BX69*'Workforce costs'!V$9*(1+'Workforce costs'!V$10)*(1+'Workforce costs'!V$11)</f>
        <v>0</v>
      </c>
      <c r="DA69" s="290">
        <f>BY69*'Workforce costs'!W$9*(1+'Workforce costs'!W$10)*(1+'Workforce costs'!W$11)</f>
        <v>0</v>
      </c>
      <c r="DB69" s="290">
        <f>BZ69*'Workforce costs'!X$9*(1+'Workforce costs'!X$10)*(1+'Workforce costs'!X$11)</f>
        <v>0</v>
      </c>
      <c r="DC69" s="290">
        <f>CA69*'Workforce costs'!Y$9*(1+'Workforce costs'!Y$10)*(1+'Workforce costs'!Y$11)</f>
        <v>0</v>
      </c>
      <c r="DD69" s="290">
        <f>CB69*'Workforce costs'!Z$9*(1+'Workforce costs'!Z$10)*(1+'Workforce costs'!Z$11)</f>
        <v>0</v>
      </c>
      <c r="DE69" s="290">
        <f>CC69*'Workforce costs'!AA$9*(1+'Workforce costs'!AA$10)*(1+'Workforce costs'!AA$11)</f>
        <v>0</v>
      </c>
      <c r="DF69" s="290">
        <f>CD69*'Workforce costs'!AB$9*(1+'Workforce costs'!AB$10)*(1+'Workforce costs'!AB$11)</f>
        <v>0</v>
      </c>
    </row>
    <row r="70" spans="1:110" x14ac:dyDescent="0.3">
      <c r="A70" s="2" t="str">
        <f>Outputs!$A$4</f>
        <v>Australia</v>
      </c>
      <c r="B70" s="2" t="str">
        <f t="shared" si="3"/>
        <v>Australia 12to17</v>
      </c>
      <c r="C70" s="30">
        <f>VLOOKUP($B70,Populations!$D$15:$H$1920,3,FALSE)</f>
        <v>1959472</v>
      </c>
      <c r="D70" s="255">
        <f>IF(OR($H70="General pop",$H70="Schools",$H70="Workplace",$H70="Skills Training",$H70="Digital Supports"),1,VLOOKUP($B70,Populations!$D$15:$H$1920,5,FALSE))</f>
        <v>1</v>
      </c>
      <c r="E70" s="88">
        <f>VLOOKUP(I70,Epidemiology!$C$10:$H$47,6,FALSE)</f>
        <v>4085</v>
      </c>
      <c r="F70" s="102">
        <f>'Care profiles'!R71</f>
        <v>1</v>
      </c>
      <c r="G70" s="15" t="str">
        <f>'Care profiles'!A71</f>
        <v>12to17</v>
      </c>
      <c r="H70" s="15" t="str">
        <f>'Care profiles'!B71</f>
        <v>Distress</v>
      </c>
      <c r="I70" s="15" t="str">
        <f>'Care profiles'!C71</f>
        <v>Distress_12-17yrs</v>
      </c>
      <c r="J70" s="15" t="str">
        <f>'Care profiles'!D71</f>
        <v>Care profile</v>
      </c>
      <c r="K70" s="15" t="str">
        <f>'Care profiles'!E71</f>
        <v>Care Coordination and Liaison</v>
      </c>
      <c r="L70" s="104">
        <f>'Care profiles'!F71</f>
        <v>0.6</v>
      </c>
      <c r="M70" s="15">
        <f>'Care profiles'!G71</f>
        <v>1</v>
      </c>
      <c r="N70" s="15">
        <f>'Care profiles'!H71</f>
        <v>15</v>
      </c>
      <c r="O70" s="15" t="str">
        <f>'Care profiles'!I71</f>
        <v>min</v>
      </c>
      <c r="P70" s="15" t="str">
        <f>'Care profiles'!J71</f>
        <v>Peer Worker/Vocationally Qualified/Tertiary Qualified</v>
      </c>
      <c r="Q70" s="15" t="str">
        <f>'Care profiles'!K71</f>
        <v>n/a</v>
      </c>
      <c r="R70" s="15" t="str">
        <f>'Care profiles'!M71</f>
        <v>Y</v>
      </c>
      <c r="S70" s="15" t="str">
        <f>'Care profiles'!O71</f>
        <v>N</v>
      </c>
      <c r="T70" s="15" t="str">
        <f>'Care profiles'!Q71</f>
        <v>N</v>
      </c>
      <c r="U70" s="30">
        <f t="shared" si="4"/>
        <v>80044.431200000006</v>
      </c>
      <c r="V70" s="30">
        <f t="shared" si="5"/>
        <v>48026.658719999999</v>
      </c>
      <c r="W70" s="30">
        <f>IF(M70="n/a",0,IF(O70="days",V70*M70*(1+(VLOOKUP(K70,'Bed parameters'!$A$9:$G$12,7,FALSE))),V70*M70))</f>
        <v>48026.658719999999</v>
      </c>
      <c r="X70" s="30">
        <f t="shared" si="6"/>
        <v>12006.66468</v>
      </c>
      <c r="Y70" s="30">
        <f t="shared" si="7"/>
        <v>0</v>
      </c>
      <c r="Z70" s="113">
        <f>_xlfn.IFNA(Y70/((VLOOKUP(K70,'Bed parameters'!$A$9:$G$12,3,FALSE))*(VLOOKUP(K70,'Bed parameters'!$A$9:$G$12,5,FALSE))),0)</f>
        <v>0</v>
      </c>
      <c r="AA70" s="30">
        <f t="shared" si="8"/>
        <v>12006.66468</v>
      </c>
      <c r="AB70" s="30">
        <f>_xlfn.IFNA(IF($O70="days",$Y70*(VLOOKUP($K70,'Bed parameters'!$A$9:$I$12,9,FALSE))*$F70*(VLOOKUP($Q70,'Workforce distribution'!$C$8:$AD$30,AB$7,FALSE)),IF($Q70="n/a",(IF($P70=AB$6,$X70*$F70,0)),$X70*$F70*(VLOOKUP($Q70,'Workforce distribution'!$C$8:$AD$30,AB$7,FALSE)))),0)</f>
        <v>0</v>
      </c>
      <c r="AC70" s="30">
        <f>_xlfn.IFNA(IF($O70="days",$Y70*(VLOOKUP($K70,'Bed parameters'!$A$9:$I$12,9,FALSE))*$F70*(VLOOKUP($Q70,'Workforce distribution'!$C$8:$AD$30,AC$7,FALSE)),IF($Q70="n/a",(IF($P70=AC$6,$X70*$F70,0)),$X70*$F70*(VLOOKUP($Q70,'Workforce distribution'!$C$8:$AD$30,AC$7,FALSE)))),0)</f>
        <v>0</v>
      </c>
      <c r="AD70" s="30">
        <f>_xlfn.IFNA(IF($O70="days",$Y70*(VLOOKUP($K70,'Bed parameters'!$A$9:$I$12,9,FALSE))*$F70*(VLOOKUP($Q70,'Workforce distribution'!$C$8:$AD$30,AD$7,FALSE)),IF($Q70="n/a",(IF($P70=AD$6,$X70*$F70,0)),$X70*$F70*(VLOOKUP($Q70,'Workforce distribution'!$C$8:$AD$30,AD$7,FALSE)))),0)</f>
        <v>0</v>
      </c>
      <c r="AE70" s="30">
        <f>_xlfn.IFNA(IF($O70="days",$Y70*(VLOOKUP($K70,'Bed parameters'!$A$9:$I$12,9,FALSE))*$F70*(VLOOKUP($Q70,'Workforce distribution'!$C$8:$AD$30,AE$7,FALSE)),IF($Q70="n/a",(IF($P70=AE$6,$X70*$F70,0)),$X70*$F70*(VLOOKUP($Q70,'Workforce distribution'!$C$8:$AD$30,AE$7,FALSE)))),0)</f>
        <v>0</v>
      </c>
      <c r="AF70" s="30">
        <f>_xlfn.IFNA(IF($O70="days",$Y70*(VLOOKUP($K70,'Bed parameters'!$A$9:$I$12,9,FALSE))*$F70*(VLOOKUP($Q70,'Workforce distribution'!$C$8:$AD$30,AF$7,FALSE)),IF($Q70="n/a",(IF($P70=AF$6,$X70*$F70,0)),$X70*$F70*(VLOOKUP($Q70,'Workforce distribution'!$C$8:$AD$30,AF$7,FALSE)))),0)</f>
        <v>0</v>
      </c>
      <c r="AG70" s="30">
        <f>_xlfn.IFNA(IF($O70="days",$Y70*(VLOOKUP($K70,'Bed parameters'!$A$9:$I$12,9,FALSE))*$F70*(VLOOKUP($Q70,'Workforce distribution'!$C$8:$AD$30,AG$7,FALSE)),IF($Q70="n/a",(IF($P70=AG$6,$X70*$F70,0)),$X70*$F70*(VLOOKUP($Q70,'Workforce distribution'!$C$8:$AD$30,AG$7,FALSE)))),0)</f>
        <v>0</v>
      </c>
      <c r="AH70" s="30">
        <f>_xlfn.IFNA(IF($O70="days",$Y70*(VLOOKUP($K70,'Bed parameters'!$A$9:$I$12,9,FALSE))*$F70*(VLOOKUP($Q70,'Workforce distribution'!$C$8:$AD$30,AH$7,FALSE)),IF($Q70="n/a",(IF($P70=AH$6,$X70*$F70,0)),$X70*$F70*(VLOOKUP($Q70,'Workforce distribution'!$C$8:$AD$30,AH$7,FALSE)))),0)</f>
        <v>0</v>
      </c>
      <c r="AI70" s="30">
        <f>_xlfn.IFNA(IF($O70="days",$Y70*(VLOOKUP($K70,'Bed parameters'!$A$9:$I$12,9,FALSE))*$F70*(VLOOKUP($Q70,'Workforce distribution'!$C$8:$AD$30,AI$7,FALSE)),IF($Q70="n/a",(IF($P70=AI$6,$X70*$F70,0)),$X70*$F70*(VLOOKUP($Q70,'Workforce distribution'!$C$8:$AD$30,AI$7,FALSE)))),0)</f>
        <v>0</v>
      </c>
      <c r="AJ70" s="30">
        <f>_xlfn.IFNA(IF($O70="days",$Y70*(VLOOKUP($K70,'Bed parameters'!$A$9:$I$12,9,FALSE))*$F70*(VLOOKUP($Q70,'Workforce distribution'!$C$8:$AD$30,AJ$7,FALSE)),IF($Q70="n/a",(IF($P70=AJ$6,$X70*$F70,0)),$X70*$F70*(VLOOKUP($Q70,'Workforce distribution'!$C$8:$AD$30,AJ$7,FALSE)))),0)</f>
        <v>0</v>
      </c>
      <c r="AK70" s="30">
        <f>_xlfn.IFNA(IF($O70="days",$Y70*(VLOOKUP($K70,'Bed parameters'!$A$9:$I$12,9,FALSE))*$F70*(VLOOKUP($Q70,'Workforce distribution'!$C$8:$AD$30,AK$7,FALSE)),IF($Q70="n/a",(IF($P70=AK$6,$X70*$F70,0)),$X70*$F70*(VLOOKUP($Q70,'Workforce distribution'!$C$8:$AD$30,AK$7,FALSE)))),0)</f>
        <v>0</v>
      </c>
      <c r="AL70" s="30">
        <f>_xlfn.IFNA(IF($O70="days",$Y70*(VLOOKUP($K70,'Bed parameters'!$A$9:$I$12,9,FALSE))*$F70*(VLOOKUP($Q70,'Workforce distribution'!$C$8:$AD$30,AL$7,FALSE)),IF($Q70="n/a",(IF($P70=AL$6,$X70*$F70,0)),$X70*$F70*(VLOOKUP($Q70,'Workforce distribution'!$C$8:$AD$30,AL$7,FALSE)))),0)</f>
        <v>0</v>
      </c>
      <c r="AM70" s="30">
        <f>_xlfn.IFNA(IF($O70="days",$Y70*(VLOOKUP($K70,'Bed parameters'!$A$9:$I$12,9,FALSE))*$F70*(VLOOKUP($Q70,'Workforce distribution'!$C$8:$AD$30,AM$7,FALSE)),IF($Q70="n/a",(IF($P70=AM$6,$X70*$F70,0)),$X70*$F70*(VLOOKUP($Q70,'Workforce distribution'!$C$8:$AD$30,AM$7,FALSE)))),0)</f>
        <v>0</v>
      </c>
      <c r="AN70" s="30">
        <f>_xlfn.IFNA(IF($O70="days",$Y70*(VLOOKUP($K70,'Bed parameters'!$A$9:$I$12,9,FALSE))*$F70*(VLOOKUP($Q70,'Workforce distribution'!$C$8:$AD$30,AN$7,FALSE)),IF($Q70="n/a",(IF($P70=AN$6,$X70*$F70,0)),$X70*$F70*(VLOOKUP($Q70,'Workforce distribution'!$C$8:$AD$30,AN$7,FALSE)))),0)</f>
        <v>0</v>
      </c>
      <c r="AO70" s="30">
        <f>_xlfn.IFNA(IF($O70="days",$Y70*(VLOOKUP($K70,'Bed parameters'!$A$9:$I$12,9,FALSE))*$F70*(VLOOKUP($Q70,'Workforce distribution'!$C$8:$AD$30,AO$7,FALSE)),IF($Q70="n/a",(IF($P70=AO$6,$X70*$F70,0)),$X70*$F70*(VLOOKUP($Q70,'Workforce distribution'!$C$8:$AD$30,AO$7,FALSE)))),0)</f>
        <v>0</v>
      </c>
      <c r="AP70" s="30">
        <f>_xlfn.IFNA(IF($O70="days",$Y70*(VLOOKUP($K70,'Bed parameters'!$A$9:$I$12,9,FALSE))*$F70*(VLOOKUP($Q70,'Workforce distribution'!$C$8:$AD$30,AP$7,FALSE)),IF($Q70="n/a",(IF($P70=AP$6,$X70*$F70,0)),$X70*$F70*(VLOOKUP($Q70,'Workforce distribution'!$C$8:$AD$30,AP$7,FALSE)))),0)</f>
        <v>0</v>
      </c>
      <c r="AQ70" s="30">
        <f>_xlfn.IFNA(IF($O70="days",$Y70*(VLOOKUP($K70,'Bed parameters'!$A$9:$I$12,9,FALSE))*$F70*(VLOOKUP($Q70,'Workforce distribution'!$C$8:$AD$30,AQ$7,FALSE)),IF($Q70="n/a",(IF($P70=AQ$6,$X70*$F70,0)),$X70*$F70*(VLOOKUP($Q70,'Workforce distribution'!$C$8:$AD$30,AQ$7,FALSE)))),0)</f>
        <v>0</v>
      </c>
      <c r="AR70" s="30">
        <f>_xlfn.IFNA(IF($O70="days",$Y70*(VLOOKUP($K70,'Bed parameters'!$A$9:$I$12,9,FALSE))*$F70*(VLOOKUP($Q70,'Workforce distribution'!$C$8:$AD$30,AR$7,FALSE)),IF($Q70="n/a",(IF($P70=AR$6,$X70*$F70,0)),$X70*$F70*(VLOOKUP($Q70,'Workforce distribution'!$C$8:$AD$30,AR$7,FALSE)))),0)</f>
        <v>0</v>
      </c>
      <c r="AS70" s="30">
        <f>_xlfn.IFNA(IF($O70="days",$Y70*(VLOOKUP($K70,'Bed parameters'!$A$9:$I$12,9,FALSE))*$F70*(VLOOKUP($Q70,'Workforce distribution'!$C$8:$AD$30,AS$7,FALSE)),IF($Q70="n/a",(IF($P70=AS$6,$X70*$F70,0)),$X70*$F70*(VLOOKUP($Q70,'Workforce distribution'!$C$8:$AD$30,AS$7,FALSE)))),0)</f>
        <v>0</v>
      </c>
      <c r="AT70" s="30">
        <f>_xlfn.IFNA(IF($O70="days",$Y70*(VLOOKUP($K70,'Bed parameters'!$A$9:$I$12,9,FALSE))*$F70*(VLOOKUP($Q70,'Workforce distribution'!$C$8:$AD$30,AT$7,FALSE)),IF($Q70="n/a",(IF($P70=AT$6,$X70*$F70,0)),$X70*$F70*(VLOOKUP($Q70,'Workforce distribution'!$C$8:$AD$30,AT$7,FALSE)))),0)</f>
        <v>0</v>
      </c>
      <c r="AU70" s="30">
        <f>_xlfn.IFNA(IF($O70="days",$Y70*(VLOOKUP($K70,'Bed parameters'!$A$9:$I$12,9,FALSE))*$F70*(VLOOKUP($Q70,'Workforce distribution'!$C$8:$AD$30,AU$7,FALSE)),IF($Q70="n/a",(IF($P70=AU$6,$X70*$F70,0)),$X70*$F70*(VLOOKUP($Q70,'Workforce distribution'!$C$8:$AD$30,AU$7,FALSE)))),0)</f>
        <v>0</v>
      </c>
      <c r="AV70" s="30">
        <f>_xlfn.IFNA(IF($O70="days",$Y70*(VLOOKUP($K70,'Bed parameters'!$A$9:$I$12,9,FALSE))*$F70*(VLOOKUP($Q70,'Workforce distribution'!$C$8:$AD$30,AV$7,FALSE)),IF($Q70="n/a",(IF($P70=AV$6,$X70*$F70,0)),$X70*$F70*(VLOOKUP($Q70,'Workforce distribution'!$C$8:$AD$30,AV$7,FALSE)))),0)</f>
        <v>0</v>
      </c>
      <c r="AW70" s="30">
        <f>_xlfn.IFNA(IF($O70="days",$Y70*(VLOOKUP($K70,'Bed parameters'!$A$9:$I$12,9,FALSE))*$F70*(VLOOKUP($Q70,'Workforce distribution'!$C$8:$AD$30,AW$7,FALSE)),IF($Q70="n/a",(IF($P70=AW$6,$X70*$F70,0)),$X70*$F70*(VLOOKUP($Q70,'Workforce distribution'!$C$8:$AD$30,AW$7,FALSE)))),0)</f>
        <v>0</v>
      </c>
      <c r="AX70" s="30">
        <f>_xlfn.IFNA(IF($O70="days",$Y70*(VLOOKUP($K70,'Bed parameters'!$A$9:$I$12,9,FALSE))*$F70*(VLOOKUP($Q70,'Workforce distribution'!$C$8:$AD$30,AX$7,FALSE)),IF($Q70="n/a",(IF($P70=AX$6,$X70*$F70,0)),$X70*$F70*(VLOOKUP($Q70,'Workforce distribution'!$C$8:$AD$30,AX$7,FALSE)))),0)</f>
        <v>0</v>
      </c>
      <c r="AY70" s="30">
        <f>_xlfn.IFNA(IF($O70="days",$Y70*(VLOOKUP($K70,'Bed parameters'!$A$9:$I$12,9,FALSE))*$F70*(VLOOKUP($Q70,'Workforce distribution'!$C$8:$AD$30,AY$7,FALSE)),IF($Q70="n/a",(IF($P70=AY$6,$X70*$F70,0)),$X70*$F70*(VLOOKUP($Q70,'Workforce distribution'!$C$8:$AD$30,AY$7,FALSE)))),0)</f>
        <v>0</v>
      </c>
      <c r="AZ70" s="30">
        <f>_xlfn.IFNA(IF($O70="days",$Y70*(VLOOKUP($K70,'Bed parameters'!$A$9:$I$12,9,FALSE))*$F70*(VLOOKUP($Q70,'Workforce distribution'!$C$8:$AD$30,AZ$7,FALSE)),IF($Q70="n/a",(IF($P70=AZ$6,$X70*$F70,0)),$X70*$F70*(VLOOKUP($Q70,'Workforce distribution'!$C$8:$AD$30,AZ$7,FALSE)))),0)</f>
        <v>0</v>
      </c>
      <c r="BA70" s="30">
        <f>_xlfn.IFNA(IF($O70="days",$Y70*(VLOOKUP($K70,'Bed parameters'!$A$9:$I$12,9,FALSE))*$F70*(VLOOKUP($Q70,'Workforce distribution'!$C$8:$AD$30,BA$7,FALSE)),IF($Q70="n/a",(IF($P70=BA$6,$X70*$F70,0)),$X70*$F70*(VLOOKUP($Q70,'Workforce distribution'!$C$8:$AD$30,BA$7,FALSE)))),0)</f>
        <v>12006.66468</v>
      </c>
      <c r="BB70" s="30">
        <f>_xlfn.IFNA(IF($O70="days",$Y70*(VLOOKUP($K70,'Bed parameters'!$A$9:$I$12,9,FALSE))*$F70*(VLOOKUP($Q70,'Workforce distribution'!$C$8:$AD$30,BB$7,FALSE)),IF($Q70="n/a",(IF($P70=BB$6,$X70*$F70,0)),$X70*$F70*(VLOOKUP($Q70,'Workforce distribution'!$C$8:$AD$30,BB$7,FALSE)))),0)</f>
        <v>0</v>
      </c>
      <c r="BC70" s="149">
        <f t="shared" si="9"/>
        <v>10.447260595560083</v>
      </c>
      <c r="BD70" s="288">
        <f>IF($Q70="n/a",(IF('Workforce hours'!D$30=0,0,(AB70/'Workforce hours'!D$30))),(IF(VLOOKUP($Q70,'Workforce hours'!$C$8:$AD$30,BD$7,FALSE)=0,0,(AB70/(VLOOKUP($Q70,'Workforce hours'!$C$8:$AD$30,BD$7,FALSE))))))</f>
        <v>0</v>
      </c>
      <c r="BE70" s="288">
        <f>IF($Q70="n/a",(IF('Workforce hours'!E$30=0,0,(AC70/'Workforce hours'!E$30))),(IF(VLOOKUP($Q70,'Workforce hours'!$C$8:$AD$30,BE$7,FALSE)=0,0,(AC70/(VLOOKUP($Q70,'Workforce hours'!$C$8:$AD$30,BE$7,FALSE))))))</f>
        <v>0</v>
      </c>
      <c r="BF70" s="288">
        <f>IF($Q70="n/a",(IF('Workforce hours'!F$30=0,0,(AD70/'Workforce hours'!F$30))),(IF(VLOOKUP($Q70,'Workforce hours'!$C$8:$AD$30,BF$7,FALSE)=0,0,(AD70/(VLOOKUP($Q70,'Workforce hours'!$C$8:$AD$30,BF$7,FALSE))))))</f>
        <v>0</v>
      </c>
      <c r="BG70" s="288">
        <f>IF($Q70="n/a",(IF('Workforce hours'!G$30=0,0,(AE70/'Workforce hours'!G$30))),(IF(VLOOKUP($Q70,'Workforce hours'!$C$8:$AD$30,BG$7,FALSE)=0,0,(AE70/(VLOOKUP($Q70,'Workforce hours'!$C$8:$AD$30,BG$7,FALSE))))))</f>
        <v>0</v>
      </c>
      <c r="BH70" s="288">
        <f>IF($Q70="n/a",(IF('Workforce hours'!H$30=0,0,(AF70/'Workforce hours'!H$30))),(IF(VLOOKUP($Q70,'Workforce hours'!$C$8:$AD$30,BH$7,FALSE)=0,0,(AF70/(VLOOKUP($Q70,'Workforce hours'!$C$8:$AD$30,BH$7,FALSE))))))</f>
        <v>0</v>
      </c>
      <c r="BI70" s="288">
        <f>IF($Q70="n/a",(IF('Workforce hours'!I$30=0,0,(AG70/'Workforce hours'!I$30))),(IF(VLOOKUP($Q70,'Workforce hours'!$C$8:$AD$30,BI$7,FALSE)=0,0,(AG70/(VLOOKUP($Q70,'Workforce hours'!$C$8:$AD$30,BI$7,FALSE))))))</f>
        <v>0</v>
      </c>
      <c r="BJ70" s="288">
        <f>IF($Q70="n/a",(IF('Workforce hours'!J$30=0,0,(AH70/'Workforce hours'!J$30))),(IF(VLOOKUP($Q70,'Workforce hours'!$C$8:$AD$30,BJ$7,FALSE)=0,0,(AH70/(VLOOKUP($Q70,'Workforce hours'!$C$8:$AD$30,BJ$7,FALSE))))))</f>
        <v>0</v>
      </c>
      <c r="BK70" s="288">
        <f>IF($Q70="n/a",(IF('Workforce hours'!K$30=0,0,(AI70/'Workforce hours'!K$30))),(IF(VLOOKUP($Q70,'Workforce hours'!$C$8:$AD$30,BK$7,FALSE)=0,0,(AI70/(VLOOKUP($Q70,'Workforce hours'!$C$8:$AD$30,BK$7,FALSE))))))</f>
        <v>0</v>
      </c>
      <c r="BL70" s="288">
        <f>IF($Q70="n/a",(IF('Workforce hours'!L$30=0,0,(AJ70/'Workforce hours'!L$30))),(IF(VLOOKUP($Q70,'Workforce hours'!$C$8:$AD$30,BL$7,FALSE)=0,0,(AJ70/(VLOOKUP($Q70,'Workforce hours'!$C$8:$AD$30,BL$7,FALSE))))))</f>
        <v>0</v>
      </c>
      <c r="BM70" s="288">
        <f>IF($Q70="n/a",(IF('Workforce hours'!M$30=0,0,(AK70/'Workforce hours'!M$30))),(IF(VLOOKUP($Q70,'Workforce hours'!$C$8:$AD$30,BM$7,FALSE)=0,0,(AK70/(VLOOKUP($Q70,'Workforce hours'!$C$8:$AD$30,BM$7,FALSE))))))</f>
        <v>0</v>
      </c>
      <c r="BN70" s="288">
        <f>IF($Q70="n/a",(IF('Workforce hours'!N$30=0,0,(AL70/'Workforce hours'!N$30))),(IF(VLOOKUP($Q70,'Workforce hours'!$C$8:$AD$30,BN$7,FALSE)=0,0,(AL70/(VLOOKUP($Q70,'Workforce hours'!$C$8:$AD$30,BN$7,FALSE))))))</f>
        <v>0</v>
      </c>
      <c r="BO70" s="288">
        <f>IF($Q70="n/a",(IF('Workforce hours'!O$30=0,0,(AM70/'Workforce hours'!O$30))),(IF(VLOOKUP($Q70,'Workforce hours'!$C$8:$AD$30,BO$7,FALSE)=0,0,(AM70/(VLOOKUP($Q70,'Workforce hours'!$C$8:$AD$30,BO$7,FALSE))))))</f>
        <v>0</v>
      </c>
      <c r="BP70" s="288">
        <f>IF($Q70="n/a",(IF('Workforce hours'!P$30=0,0,(AN70/'Workforce hours'!P$30))),(IF(VLOOKUP($Q70,'Workforce hours'!$C$8:$AD$30,BP$7,FALSE)=0,0,(AN70/(VLOOKUP($Q70,'Workforce hours'!$C$8:$AD$30,BP$7,FALSE))))))</f>
        <v>0</v>
      </c>
      <c r="BQ70" s="288">
        <f>IF($Q70="n/a",(IF('Workforce hours'!Q$30=0,0,(AO70/'Workforce hours'!Q$30))),(IF(VLOOKUP($Q70,'Workforce hours'!$C$8:$AD$30,BQ$7,FALSE)=0,0,(AO70/(VLOOKUP($Q70,'Workforce hours'!$C$8:$AD$30,BQ$7,FALSE))))))</f>
        <v>0</v>
      </c>
      <c r="BR70" s="288">
        <f>IF($Q70="n/a",(IF('Workforce hours'!R$30=0,0,(AP70/'Workforce hours'!R$30))),(IF(VLOOKUP($Q70,'Workforce hours'!$C$8:$AD$30,BR$7,FALSE)=0,0,(AP70/(VLOOKUP($Q70,'Workforce hours'!$C$8:$AD$30,BR$7,FALSE))))))</f>
        <v>0</v>
      </c>
      <c r="BS70" s="288">
        <f>IF($Q70="n/a",(IF('Workforce hours'!S$30=0,0,(AQ70/'Workforce hours'!S$30))),(IF(VLOOKUP($Q70,'Workforce hours'!$C$8:$AD$30,BS$7,FALSE)=0,0,(AQ70/(VLOOKUP($Q70,'Workforce hours'!$C$8:$AD$30,BS$7,FALSE))))))</f>
        <v>0</v>
      </c>
      <c r="BT70" s="288">
        <f>IF($Q70="n/a",(IF('Workforce hours'!T$30=0,0,(AR70/'Workforce hours'!T$30))),(IF(VLOOKUP($Q70,'Workforce hours'!$C$8:$AD$30,BT$7,FALSE)=0,0,(AR70/(VLOOKUP($Q70,'Workforce hours'!$C$8:$AD$30,BT$7,FALSE))))))</f>
        <v>0</v>
      </c>
      <c r="BU70" s="288">
        <f>IF($Q70="n/a",(IF('Workforce hours'!U$30=0,0,(AS70/'Workforce hours'!U$30))),(IF(VLOOKUP($Q70,'Workforce hours'!$C$8:$AD$30,BU$7,FALSE)=0,0,(AS70/(VLOOKUP($Q70,'Workforce hours'!$C$8:$AD$30,BU$7,FALSE))))))</f>
        <v>0</v>
      </c>
      <c r="BV70" s="288">
        <f>IF($Q70="n/a",(IF('Workforce hours'!V$30=0,0,(AT70/'Workforce hours'!V$30))),(IF(VLOOKUP($Q70,'Workforce hours'!$C$8:$AD$30,BV$7,FALSE)=0,0,(AT70/(VLOOKUP($Q70,'Workforce hours'!$C$8:$AD$30,BV$7,FALSE))))))</f>
        <v>0</v>
      </c>
      <c r="BW70" s="288">
        <f>IF($Q70="n/a",(IF('Workforce hours'!W$30=0,0,(AU70/'Workforce hours'!W$30))),(IF(VLOOKUP($Q70,'Workforce hours'!$C$8:$AD$30,BW$7,FALSE)=0,0,(AU70/(VLOOKUP($Q70,'Workforce hours'!$C$8:$AD$30,BW$7,FALSE))))))</f>
        <v>0</v>
      </c>
      <c r="BX70" s="288">
        <f>IF($Q70="n/a",(IF('Workforce hours'!X$30=0,0,(AV70/'Workforce hours'!X$30))),(IF(VLOOKUP($Q70,'Workforce hours'!$C$8:$AD$30,BX$7,FALSE)=0,0,(AV70/(VLOOKUP($Q70,'Workforce hours'!$C$8:$AD$30,BX$7,FALSE))))))</f>
        <v>0</v>
      </c>
      <c r="BY70" s="288">
        <f>IF($Q70="n/a",(IF('Workforce hours'!Y$30=0,0,(AW70/'Workforce hours'!Y$30))),(IF(VLOOKUP($Q70,'Workforce hours'!$C$8:$AD$30,BY$7,FALSE)=0,0,(AW70/(VLOOKUP($Q70,'Workforce hours'!$C$8:$AD$30,BY$7,FALSE))))))</f>
        <v>0</v>
      </c>
      <c r="BZ70" s="288">
        <f>IF($Q70="n/a",(IF('Workforce hours'!Z$30=0,0,(AX70/'Workforce hours'!Z$30))),(IF(VLOOKUP($Q70,'Workforce hours'!$C$8:$AD$30,BZ$7,FALSE)=0,0,(AX70/(VLOOKUP($Q70,'Workforce hours'!$C$8:$AD$30,BZ$7,FALSE))))))</f>
        <v>0</v>
      </c>
      <c r="CA70" s="288">
        <f>IF($Q70="n/a",(IF('Workforce hours'!AA$30=0,0,(AY70/'Workforce hours'!AA$30))),(IF(VLOOKUP($Q70,'Workforce hours'!$C$8:$AD$30,CA$7,FALSE)=0,0,(AY70/(VLOOKUP($Q70,'Workforce hours'!$C$8:$AD$30,CA$7,FALSE))))))</f>
        <v>0</v>
      </c>
      <c r="CB70" s="288">
        <f>IF($Q70="n/a",(IF('Workforce hours'!AB$30=0,0,(AZ70/'Workforce hours'!AB$30))),(IF(VLOOKUP($Q70,'Workforce hours'!$C$8:$AD$30,CB$7,FALSE)=0,0,(AZ70/(VLOOKUP($Q70,'Workforce hours'!$C$8:$AD$30,CB$7,FALSE))))))</f>
        <v>0</v>
      </c>
      <c r="CC70" s="288">
        <f>IF($Q70="n/a",(IF('Workforce hours'!AC$30=0,0,(BA70/'Workforce hours'!AC$30))),(IF(VLOOKUP($Q70,'Workforce hours'!$C$8:$AD$30,CC$7,FALSE)=0,0,(BA70/(VLOOKUP($Q70,'Workforce hours'!$C$8:$AD$30,CC$7,FALSE))))))</f>
        <v>10.447260595560083</v>
      </c>
      <c r="CD70" s="288">
        <f>IF($Q70="n/a",(IF('Workforce hours'!AD$30=0,0,(BB70/'Workforce hours'!AD$30))),(IF(VLOOKUP($Q70,'Workforce hours'!$C$8:$AD$30,CD$7,FALSE)=0,0,(BB70/(VLOOKUP($Q70,'Workforce hours'!$C$8:$AD$30,CD$7,FALSE))))))</f>
        <v>0</v>
      </c>
      <c r="CE70" s="289">
        <f t="shared" si="10"/>
        <v>0</v>
      </c>
      <c r="CF70" s="290">
        <f>BD70*'Workforce costs'!B$9*(1+'Workforce costs'!B$10)*(1+'Workforce costs'!B$11)</f>
        <v>0</v>
      </c>
      <c r="CG70" s="290">
        <f>BE70*'Workforce costs'!C$9*(1+'Workforce costs'!C$10)*(1+'Workforce costs'!C$11)</f>
        <v>0</v>
      </c>
      <c r="CH70" s="290">
        <f>BF70*'Workforce costs'!D$9*(1+'Workforce costs'!D$10)*(1+'Workforce costs'!D$11)</f>
        <v>0</v>
      </c>
      <c r="CI70" s="290">
        <f>BG70*'Workforce costs'!E$9*(1+'Workforce costs'!E$10)*(1+'Workforce costs'!E$11)</f>
        <v>0</v>
      </c>
      <c r="CJ70" s="290">
        <f>BH70*'Workforce costs'!F$9*(1+'Workforce costs'!F$10)*(1+'Workforce costs'!F$11)</f>
        <v>0</v>
      </c>
      <c r="CK70" s="290">
        <f>BI70*'Workforce costs'!G$9*(1+'Workforce costs'!G$10)*(1+'Workforce costs'!G$11)</f>
        <v>0</v>
      </c>
      <c r="CL70" s="290">
        <f>BJ70*'Workforce costs'!H$9*(1+'Workforce costs'!H$10)*(1+'Workforce costs'!H$11)</f>
        <v>0</v>
      </c>
      <c r="CM70" s="290">
        <f>BK70*'Workforce costs'!I$9*(1+'Workforce costs'!I$10)*(1+'Workforce costs'!I$11)</f>
        <v>0</v>
      </c>
      <c r="CN70" s="290">
        <f>BL70*'Workforce costs'!J$9*(1+'Workforce costs'!J$10)*(1+'Workforce costs'!J$11)</f>
        <v>0</v>
      </c>
      <c r="CO70" s="290">
        <f>BM70*'Workforce costs'!K$9*(1+'Workforce costs'!K$10)*(1+'Workforce costs'!K$11)</f>
        <v>0</v>
      </c>
      <c r="CP70" s="290">
        <f>BN70*'Workforce costs'!L$9*(1+'Workforce costs'!L$10)*(1+'Workforce costs'!L$11)</f>
        <v>0</v>
      </c>
      <c r="CQ70" s="290">
        <f>BO70*'Workforce costs'!M$9*(1+'Workforce costs'!M$10)*(1+'Workforce costs'!M$11)</f>
        <v>0</v>
      </c>
      <c r="CR70" s="290">
        <f>BP70*'Workforce costs'!N$9*(1+'Workforce costs'!N$10)*(1+'Workforce costs'!N$11)</f>
        <v>0</v>
      </c>
      <c r="CS70" s="290">
        <f>BQ70*'Workforce costs'!O$9*(1+'Workforce costs'!O$10)*(1+'Workforce costs'!O$11)</f>
        <v>0</v>
      </c>
      <c r="CT70" s="290">
        <f>BR70*'Workforce costs'!P$9*(1+'Workforce costs'!P$10)*(1+'Workforce costs'!P$11)</f>
        <v>0</v>
      </c>
      <c r="CU70" s="290">
        <f>BS70*'Workforce costs'!Q$9*(1+'Workforce costs'!Q$10)*(1+'Workforce costs'!Q$11)</f>
        <v>0</v>
      </c>
      <c r="CV70" s="290">
        <f>BT70*'Workforce costs'!R$9*(1+'Workforce costs'!R$10)*(1+'Workforce costs'!R$11)</f>
        <v>0</v>
      </c>
      <c r="CW70" s="290">
        <f>BU70*'Workforce costs'!S$9*(1+'Workforce costs'!S$10)*(1+'Workforce costs'!S$11)</f>
        <v>0</v>
      </c>
      <c r="CX70" s="290">
        <f>BV70*'Workforce costs'!T$9*(1+'Workforce costs'!T$10)*(1+'Workforce costs'!T$11)</f>
        <v>0</v>
      </c>
      <c r="CY70" s="290">
        <f>BW70*'Workforce costs'!U$9*(1+'Workforce costs'!U$10)*(1+'Workforce costs'!U$11)</f>
        <v>0</v>
      </c>
      <c r="CZ70" s="290">
        <f>BX70*'Workforce costs'!V$9*(1+'Workforce costs'!V$10)*(1+'Workforce costs'!V$11)</f>
        <v>0</v>
      </c>
      <c r="DA70" s="290">
        <f>BY70*'Workforce costs'!W$9*(1+'Workforce costs'!W$10)*(1+'Workforce costs'!W$11)</f>
        <v>0</v>
      </c>
      <c r="DB70" s="290">
        <f>BZ70*'Workforce costs'!X$9*(1+'Workforce costs'!X$10)*(1+'Workforce costs'!X$11)</f>
        <v>0</v>
      </c>
      <c r="DC70" s="290">
        <f>CA70*'Workforce costs'!Y$9*(1+'Workforce costs'!Y$10)*(1+'Workforce costs'!Y$11)</f>
        <v>0</v>
      </c>
      <c r="DD70" s="290">
        <f>CB70*'Workforce costs'!Z$9*(1+'Workforce costs'!Z$10)*(1+'Workforce costs'!Z$11)</f>
        <v>0</v>
      </c>
      <c r="DE70" s="290">
        <f>CC70*'Workforce costs'!AA$9*(1+'Workforce costs'!AA$10)*(1+'Workforce costs'!AA$11)</f>
        <v>0</v>
      </c>
      <c r="DF70" s="290">
        <f>CD70*'Workforce costs'!AB$9*(1+'Workforce costs'!AB$10)*(1+'Workforce costs'!AB$11)</f>
        <v>0</v>
      </c>
    </row>
    <row r="71" spans="1:110" x14ac:dyDescent="0.3">
      <c r="A71" s="2" t="str">
        <f>Outputs!$A$4</f>
        <v>Australia</v>
      </c>
      <c r="B71" s="2" t="str">
        <f t="shared" si="3"/>
        <v>Australia 12to17</v>
      </c>
      <c r="C71" s="30">
        <f>VLOOKUP($B71,Populations!$D$15:$H$1920,3,FALSE)</f>
        <v>1959472</v>
      </c>
      <c r="D71" s="255">
        <f>IF(OR($H71="General pop",$H71="Schools",$H71="Workplace",$H71="Skills Training",$H71="Digital Supports"),1,VLOOKUP($B71,Populations!$D$15:$H$1920,5,FALSE))</f>
        <v>1</v>
      </c>
      <c r="E71" s="88">
        <f>VLOOKUP(I71,Epidemiology!$C$10:$H$47,6,FALSE)</f>
        <v>4085</v>
      </c>
      <c r="F71" s="102">
        <f>'Care profiles'!R72</f>
        <v>1</v>
      </c>
      <c r="G71" s="15" t="str">
        <f>'Care profiles'!A72</f>
        <v>12to17</v>
      </c>
      <c r="H71" s="15" t="str">
        <f>'Care profiles'!B72</f>
        <v>Distress</v>
      </c>
      <c r="I71" s="15" t="str">
        <f>'Care profiles'!C72</f>
        <v>Distress_12-17yrs</v>
      </c>
      <c r="J71" s="15" t="str">
        <f>'Care profiles'!D72</f>
        <v>Care profile</v>
      </c>
      <c r="K71" s="15" t="str">
        <f>'Care profiles'!E72</f>
        <v>Identifying distress</v>
      </c>
      <c r="L71" s="104">
        <f>'Care profiles'!F72</f>
        <v>0.6</v>
      </c>
      <c r="M71" s="15">
        <f>'Care profiles'!G72</f>
        <v>1</v>
      </c>
      <c r="N71" s="15">
        <f>'Care profiles'!H72</f>
        <v>30</v>
      </c>
      <c r="O71" s="15" t="str">
        <f>'Care profiles'!I72</f>
        <v>min</v>
      </c>
      <c r="P71" s="15" t="str">
        <f>'Care profiles'!J72</f>
        <v>Team</v>
      </c>
      <c r="Q71" s="15" t="str">
        <f>'Care profiles'!K72</f>
        <v>Clinical Community Treatment Team – Youth (12 – 24 years)</v>
      </c>
      <c r="R71" s="15" t="str">
        <f>'Care profiles'!M72</f>
        <v>N</v>
      </c>
      <c r="S71" s="15" t="str">
        <f>'Care profiles'!O72</f>
        <v>Y</v>
      </c>
      <c r="T71" s="15" t="str">
        <f>'Care profiles'!Q72</f>
        <v>N</v>
      </c>
      <c r="U71" s="30">
        <f t="shared" si="4"/>
        <v>80044.431200000006</v>
      </c>
      <c r="V71" s="30">
        <f t="shared" si="5"/>
        <v>48026.658719999999</v>
      </c>
      <c r="W71" s="30">
        <f>IF(M71="n/a",0,IF(O71="days",V71*M71*(1+(VLOOKUP(K71,'Bed parameters'!$A$9:$G$12,7,FALSE))),V71*M71))</f>
        <v>48026.658719999999</v>
      </c>
      <c r="X71" s="30">
        <f t="shared" si="6"/>
        <v>24013.32936</v>
      </c>
      <c r="Y71" s="30">
        <f t="shared" si="7"/>
        <v>0</v>
      </c>
      <c r="Z71" s="113">
        <f>_xlfn.IFNA(Y71/((VLOOKUP(K71,'Bed parameters'!$A$9:$G$12,3,FALSE))*(VLOOKUP(K71,'Bed parameters'!$A$9:$G$12,5,FALSE))),0)</f>
        <v>0</v>
      </c>
      <c r="AA71" s="30">
        <f t="shared" si="8"/>
        <v>24013.32936</v>
      </c>
      <c r="AB71" s="30">
        <f>_xlfn.IFNA(IF($O71="days",$Y71*(VLOOKUP($K71,'Bed parameters'!$A$9:$I$12,9,FALSE))*$F71*(VLOOKUP($Q71,'Workforce distribution'!$C$8:$AD$30,AB$7,FALSE)),IF($Q71="n/a",(IF($P71=AB$6,$X71*$F71,0)),$X71*$F71*(VLOOKUP($Q71,'Workforce distribution'!$C$8:$AD$30,AB$7,FALSE)))),0)</f>
        <v>0</v>
      </c>
      <c r="AC71" s="30">
        <f>_xlfn.IFNA(IF($O71="days",$Y71*(VLOOKUP($K71,'Bed parameters'!$A$9:$I$12,9,FALSE))*$F71*(VLOOKUP($Q71,'Workforce distribution'!$C$8:$AD$30,AC$7,FALSE)),IF($Q71="n/a",(IF($P71=AC$6,$X71*$F71,0)),$X71*$F71*(VLOOKUP($Q71,'Workforce distribution'!$C$8:$AD$30,AC$7,FALSE)))),0)</f>
        <v>0</v>
      </c>
      <c r="AD71" s="30">
        <f>_xlfn.IFNA(IF($O71="days",$Y71*(VLOOKUP($K71,'Bed parameters'!$A$9:$I$12,9,FALSE))*$F71*(VLOOKUP($Q71,'Workforce distribution'!$C$8:$AD$30,AD$7,FALSE)),IF($Q71="n/a",(IF($P71=AD$6,$X71*$F71,0)),$X71*$F71*(VLOOKUP($Q71,'Workforce distribution'!$C$8:$AD$30,AD$7,FALSE)))),0)</f>
        <v>0</v>
      </c>
      <c r="AE71" s="30">
        <f>_xlfn.IFNA(IF($O71="days",$Y71*(VLOOKUP($K71,'Bed parameters'!$A$9:$I$12,9,FALSE))*$F71*(VLOOKUP($Q71,'Workforce distribution'!$C$8:$AD$30,AE$7,FALSE)),IF($Q71="n/a",(IF($P71=AE$6,$X71*$F71,0)),$X71*$F71*(VLOOKUP($Q71,'Workforce distribution'!$C$8:$AD$30,AE$7,FALSE)))),0)</f>
        <v>850.02935787610602</v>
      </c>
      <c r="AF71" s="30">
        <f>_xlfn.IFNA(IF($O71="days",$Y71*(VLOOKUP($K71,'Bed parameters'!$A$9:$I$12,9,FALSE))*$F71*(VLOOKUP($Q71,'Workforce distribution'!$C$8:$AD$30,AF$7,FALSE)),IF($Q71="n/a",(IF($P71=AF$6,$X71*$F71,0)),$X71*$F71*(VLOOKUP($Q71,'Workforce distribution'!$C$8:$AD$30,AF$7,FALSE)))),0)</f>
        <v>0</v>
      </c>
      <c r="AG71" s="30">
        <f>_xlfn.IFNA(IF($O71="days",$Y71*(VLOOKUP($K71,'Bed parameters'!$A$9:$I$12,9,FALSE))*$F71*(VLOOKUP($Q71,'Workforce distribution'!$C$8:$AD$30,AG$7,FALSE)),IF($Q71="n/a",(IF($P71=AG$6,$X71*$F71,0)),$X71*$F71*(VLOOKUP($Q71,'Workforce distribution'!$C$8:$AD$30,AG$7,FALSE)))),0)</f>
        <v>1847.1791815384613</v>
      </c>
      <c r="AH71" s="30">
        <f>_xlfn.IFNA(IF($O71="days",$Y71*(VLOOKUP($K71,'Bed parameters'!$A$9:$I$12,9,FALSE))*$F71*(VLOOKUP($Q71,'Workforce distribution'!$C$8:$AD$30,AH$7,FALSE)),IF($Q71="n/a",(IF($P71=AH$6,$X71*$F71,0)),$X71*$F71*(VLOOKUP($Q71,'Workforce distribution'!$C$8:$AD$30,AH$7,FALSE)))),0)</f>
        <v>554.15375446153848</v>
      </c>
      <c r="AI71" s="30">
        <f>_xlfn.IFNA(IF($O71="days",$Y71*(VLOOKUP($K71,'Bed parameters'!$A$9:$I$12,9,FALSE))*$F71*(VLOOKUP($Q71,'Workforce distribution'!$C$8:$AD$30,AI$7,FALSE)),IF($Q71="n/a",(IF($P71=AI$6,$X71*$F71,0)),$X71*$F71*(VLOOKUP($Q71,'Workforce distribution'!$C$8:$AD$30,AI$7,FALSE)))),0)</f>
        <v>0</v>
      </c>
      <c r="AJ71" s="30">
        <f>_xlfn.IFNA(IF($O71="days",$Y71*(VLOOKUP($K71,'Bed parameters'!$A$9:$I$12,9,FALSE))*$F71*(VLOOKUP($Q71,'Workforce distribution'!$C$8:$AD$30,AJ$7,FALSE)),IF($Q71="n/a",(IF($P71=AJ$6,$X71*$F71,0)),$X71*$F71*(VLOOKUP($Q71,'Workforce distribution'!$C$8:$AD$30,AJ$7,FALSE)))),0)</f>
        <v>0</v>
      </c>
      <c r="AK71" s="30">
        <f>_xlfn.IFNA(IF($O71="days",$Y71*(VLOOKUP($K71,'Bed parameters'!$A$9:$I$12,9,FALSE))*$F71*(VLOOKUP($Q71,'Workforce distribution'!$C$8:$AD$30,AK$7,FALSE)),IF($Q71="n/a",(IF($P71=AK$6,$X71*$F71,0)),$X71*$F71*(VLOOKUP($Q71,'Workforce distribution'!$C$8:$AD$30,AK$7,FALSE)))),0)</f>
        <v>0</v>
      </c>
      <c r="AL71" s="30">
        <f>_xlfn.IFNA(IF($O71="days",$Y71*(VLOOKUP($K71,'Bed parameters'!$A$9:$I$12,9,FALSE))*$F71*(VLOOKUP($Q71,'Workforce distribution'!$C$8:$AD$30,AL$7,FALSE)),IF($Q71="n/a",(IF($P71=AL$6,$X71*$F71,0)),$X71*$F71*(VLOOKUP($Q71,'Workforce distribution'!$C$8:$AD$30,AL$7,FALSE)))),0)</f>
        <v>938.10521038516322</v>
      </c>
      <c r="AM71" s="30">
        <f>_xlfn.IFNA(IF($O71="days",$Y71*(VLOOKUP($K71,'Bed parameters'!$A$9:$I$12,9,FALSE))*$F71*(VLOOKUP($Q71,'Workforce distribution'!$C$8:$AD$30,AM$7,FALSE)),IF($Q71="n/a",(IF($P71=AM$6,$X71*$F71,0)),$X71*$F71*(VLOOKUP($Q71,'Workforce distribution'!$C$8:$AD$30,AM$7,FALSE)))),0)</f>
        <v>3940.0418836176859</v>
      </c>
      <c r="AN71" s="30">
        <f>_xlfn.IFNA(IF($O71="days",$Y71*(VLOOKUP($K71,'Bed parameters'!$A$9:$I$12,9,FALSE))*$F71*(VLOOKUP($Q71,'Workforce distribution'!$C$8:$AD$30,AN$7,FALSE)),IF($Q71="n/a",(IF($P71=AN$6,$X71*$F71,0)),$X71*$F71*(VLOOKUP($Q71,'Workforce distribution'!$C$8:$AD$30,AN$7,FALSE)))),0)</f>
        <v>3921.2797794099815</v>
      </c>
      <c r="AO71" s="30">
        <f>_xlfn.IFNA(IF($O71="days",$Y71*(VLOOKUP($K71,'Bed parameters'!$A$9:$I$12,9,FALSE))*$F71*(VLOOKUP($Q71,'Workforce distribution'!$C$8:$AD$30,AO$7,FALSE)),IF($Q71="n/a",(IF($P71=AO$6,$X71*$F71,0)),$X71*$F71*(VLOOKUP($Q71,'Workforce distribution'!$C$8:$AD$30,AO$7,FALSE)))),0)</f>
        <v>3921.2797794099815</v>
      </c>
      <c r="AP71" s="30">
        <f>_xlfn.IFNA(IF($O71="days",$Y71*(VLOOKUP($K71,'Bed parameters'!$A$9:$I$12,9,FALSE))*$F71*(VLOOKUP($Q71,'Workforce distribution'!$C$8:$AD$30,AP$7,FALSE)),IF($Q71="n/a",(IF($P71=AP$6,$X71*$F71,0)),$X71*$F71*(VLOOKUP($Q71,'Workforce distribution'!$C$8:$AD$30,AP$7,FALSE)))),0)</f>
        <v>3921.2797794099815</v>
      </c>
      <c r="AQ71" s="30">
        <f>_xlfn.IFNA(IF($O71="days",$Y71*(VLOOKUP($K71,'Bed parameters'!$A$9:$I$12,9,FALSE))*$F71*(VLOOKUP($Q71,'Workforce distribution'!$C$8:$AD$30,AQ$7,FALSE)),IF($Q71="n/a",(IF($P71=AQ$6,$X71*$F71,0)),$X71*$F71*(VLOOKUP($Q71,'Workforce distribution'!$C$8:$AD$30,AQ$7,FALSE)))),0)</f>
        <v>1782.3998997318099</v>
      </c>
      <c r="AR71" s="30">
        <f>_xlfn.IFNA(IF($O71="days",$Y71*(VLOOKUP($K71,'Bed parameters'!$A$9:$I$12,9,FALSE))*$F71*(VLOOKUP($Q71,'Workforce distribution'!$C$8:$AD$30,AR$7,FALSE)),IF($Q71="n/a",(IF($P71=AR$6,$X71*$F71,0)),$X71*$F71*(VLOOKUP($Q71,'Workforce distribution'!$C$8:$AD$30,AR$7,FALSE)))),0)</f>
        <v>0</v>
      </c>
      <c r="AS71" s="30">
        <f>_xlfn.IFNA(IF($O71="days",$Y71*(VLOOKUP($K71,'Bed parameters'!$A$9:$I$12,9,FALSE))*$F71*(VLOOKUP($Q71,'Workforce distribution'!$C$8:$AD$30,AS$7,FALSE)),IF($Q71="n/a",(IF($P71=AS$6,$X71*$F71,0)),$X71*$F71*(VLOOKUP($Q71,'Workforce distribution'!$C$8:$AD$30,AS$7,FALSE)))),0)</f>
        <v>0</v>
      </c>
      <c r="AT71" s="30">
        <f>_xlfn.IFNA(IF($O71="days",$Y71*(VLOOKUP($K71,'Bed parameters'!$A$9:$I$12,9,FALSE))*$F71*(VLOOKUP($Q71,'Workforce distribution'!$C$8:$AD$30,AT$7,FALSE)),IF($Q71="n/a",(IF($P71=AT$6,$X71*$F71,0)),$X71*$F71*(VLOOKUP($Q71,'Workforce distribution'!$C$8:$AD$30,AT$7,FALSE)))),0)</f>
        <v>0</v>
      </c>
      <c r="AU71" s="30">
        <f>_xlfn.IFNA(IF($O71="days",$Y71*(VLOOKUP($K71,'Bed parameters'!$A$9:$I$12,9,FALSE))*$F71*(VLOOKUP($Q71,'Workforce distribution'!$C$8:$AD$30,AU$7,FALSE)),IF($Q71="n/a",(IF($P71=AU$6,$X71*$F71,0)),$X71*$F71*(VLOOKUP($Q71,'Workforce distribution'!$C$8:$AD$30,AU$7,FALSE)))),0)</f>
        <v>779.19357805309744</v>
      </c>
      <c r="AV71" s="30">
        <f>_xlfn.IFNA(IF($O71="days",$Y71*(VLOOKUP($K71,'Bed parameters'!$A$9:$I$12,9,FALSE))*$F71*(VLOOKUP($Q71,'Workforce distribution'!$C$8:$AD$30,AV$7,FALSE)),IF($Q71="n/a",(IF($P71=AV$6,$X71*$F71,0)),$X71*$F71*(VLOOKUP($Q71,'Workforce distribution'!$C$8:$AD$30,AV$7,FALSE)))),0)</f>
        <v>0</v>
      </c>
      <c r="AW71" s="30">
        <f>_xlfn.IFNA(IF($O71="days",$Y71*(VLOOKUP($K71,'Bed parameters'!$A$9:$I$12,9,FALSE))*$F71*(VLOOKUP($Q71,'Workforce distribution'!$C$8:$AD$30,AW$7,FALSE)),IF($Q71="n/a",(IF($P71=AW$6,$X71*$F71,0)),$X71*$F71*(VLOOKUP($Q71,'Workforce distribution'!$C$8:$AD$30,AW$7,FALSE)))),0)</f>
        <v>1558.3871561061949</v>
      </c>
      <c r="AX71" s="30">
        <f>_xlfn.IFNA(IF($O71="days",$Y71*(VLOOKUP($K71,'Bed parameters'!$A$9:$I$12,9,FALSE))*$F71*(VLOOKUP($Q71,'Workforce distribution'!$C$8:$AD$30,AX$7,FALSE)),IF($Q71="n/a",(IF($P71=AX$6,$X71*$F71,0)),$X71*$F71*(VLOOKUP($Q71,'Workforce distribution'!$C$8:$AD$30,AX$7,FALSE)))),0)</f>
        <v>0</v>
      </c>
      <c r="AY71" s="30">
        <f>_xlfn.IFNA(IF($O71="days",$Y71*(VLOOKUP($K71,'Bed parameters'!$A$9:$I$12,9,FALSE))*$F71*(VLOOKUP($Q71,'Workforce distribution'!$C$8:$AD$30,AY$7,FALSE)),IF($Q71="n/a",(IF($P71=AY$6,$X71*$F71,0)),$X71*$F71*(VLOOKUP($Q71,'Workforce distribution'!$C$8:$AD$30,AY$7,FALSE)))),0)</f>
        <v>0</v>
      </c>
      <c r="AZ71" s="30">
        <f>_xlfn.IFNA(IF($O71="days",$Y71*(VLOOKUP($K71,'Bed parameters'!$A$9:$I$12,9,FALSE))*$F71*(VLOOKUP($Q71,'Workforce distribution'!$C$8:$AD$30,AZ$7,FALSE)),IF($Q71="n/a",(IF($P71=AZ$6,$X71*$F71,0)),$X71*$F71*(VLOOKUP($Q71,'Workforce distribution'!$C$8:$AD$30,AZ$7,FALSE)))),0)</f>
        <v>0</v>
      </c>
      <c r="BA71" s="30">
        <f>_xlfn.IFNA(IF($O71="days",$Y71*(VLOOKUP($K71,'Bed parameters'!$A$9:$I$12,9,FALSE))*$F71*(VLOOKUP($Q71,'Workforce distribution'!$C$8:$AD$30,BA$7,FALSE)),IF($Q71="n/a",(IF($P71=BA$6,$X71*$F71,0)),$X71*$F71*(VLOOKUP($Q71,'Workforce distribution'!$C$8:$AD$30,BA$7,FALSE)))),0)</f>
        <v>0</v>
      </c>
      <c r="BB71" s="30">
        <f>_xlfn.IFNA(IF($O71="days",$Y71*(VLOOKUP($K71,'Bed parameters'!$A$9:$I$12,9,FALSE))*$F71*(VLOOKUP($Q71,'Workforce distribution'!$C$8:$AD$30,BB$7,FALSE)),IF($Q71="n/a",(IF($P71=BB$6,$X71*$F71,0)),$X71*$F71*(VLOOKUP($Q71,'Workforce distribution'!$C$8:$AD$30,BB$7,FALSE)))),0)</f>
        <v>0</v>
      </c>
      <c r="BC71" s="149">
        <f t="shared" si="9"/>
        <v>21.174433116917672</v>
      </c>
      <c r="BD71" s="288">
        <f>IF($Q71="n/a",(IF('Workforce hours'!D$30=0,0,(AB71/'Workforce hours'!D$30))),(IF(VLOOKUP($Q71,'Workforce hours'!$C$8:$AD$30,BD$7,FALSE)=0,0,(AB71/(VLOOKUP($Q71,'Workforce hours'!$C$8:$AD$30,BD$7,FALSE))))))</f>
        <v>0</v>
      </c>
      <c r="BE71" s="288">
        <f>IF($Q71="n/a",(IF('Workforce hours'!E$30=0,0,(AC71/'Workforce hours'!E$30))),(IF(VLOOKUP($Q71,'Workforce hours'!$C$8:$AD$30,BE$7,FALSE)=0,0,(AC71/(VLOOKUP($Q71,'Workforce hours'!$C$8:$AD$30,BE$7,FALSE))))))</f>
        <v>0</v>
      </c>
      <c r="BF71" s="288">
        <f>IF($Q71="n/a",(IF('Workforce hours'!F$30=0,0,(AD71/'Workforce hours'!F$30))),(IF(VLOOKUP($Q71,'Workforce hours'!$C$8:$AD$30,BF$7,FALSE)=0,0,(AD71/(VLOOKUP($Q71,'Workforce hours'!$C$8:$AD$30,BF$7,FALSE))))))</f>
        <v>0</v>
      </c>
      <c r="BG71" s="288">
        <f>IF($Q71="n/a",(IF('Workforce hours'!G$30=0,0,(AE71/'Workforce hours'!G$30))),(IF(VLOOKUP($Q71,'Workforce hours'!$C$8:$AD$30,BG$7,FALSE)=0,0,(AE71/(VLOOKUP($Q71,'Workforce hours'!$C$8:$AD$30,BG$7,FALSE))))))</f>
        <v>0.73958854109201477</v>
      </c>
      <c r="BH71" s="288">
        <f>IF($Q71="n/a",(IF('Workforce hours'!H$30=0,0,(AF71/'Workforce hours'!H$30))),(IF(VLOOKUP($Q71,'Workforce hours'!$C$8:$AD$30,BH$7,FALSE)=0,0,(AF71/(VLOOKUP($Q71,'Workforce hours'!$C$8:$AD$30,BH$7,FALSE))))))</f>
        <v>0</v>
      </c>
      <c r="BI71" s="288">
        <f>IF($Q71="n/a",(IF('Workforce hours'!I$30=0,0,(AG71/'Workforce hours'!I$30))),(IF(VLOOKUP($Q71,'Workforce hours'!$C$8:$AD$30,BI$7,FALSE)=0,0,(AG71/(VLOOKUP($Q71,'Workforce hours'!$C$8:$AD$30,BI$7,FALSE))))))</f>
        <v>1.6071827912191861</v>
      </c>
      <c r="BJ71" s="288">
        <f>IF($Q71="n/a",(IF('Workforce hours'!J$30=0,0,(AH71/'Workforce hours'!J$30))),(IF(VLOOKUP($Q71,'Workforce hours'!$C$8:$AD$30,BJ$7,FALSE)=0,0,(AH71/(VLOOKUP($Q71,'Workforce hours'!$C$8:$AD$30,BJ$7,FALSE))))))</f>
        <v>0.48215483736575587</v>
      </c>
      <c r="BK71" s="288">
        <f>IF($Q71="n/a",(IF('Workforce hours'!K$30=0,0,(AI71/'Workforce hours'!K$30))),(IF(VLOOKUP($Q71,'Workforce hours'!$C$8:$AD$30,BK$7,FALSE)=0,0,(AI71/(VLOOKUP($Q71,'Workforce hours'!$C$8:$AD$30,BK$7,FALSE))))))</f>
        <v>0</v>
      </c>
      <c r="BL71" s="288">
        <f>IF($Q71="n/a",(IF('Workforce hours'!L$30=0,0,(AJ71/'Workforce hours'!L$30))),(IF(VLOOKUP($Q71,'Workforce hours'!$C$8:$AD$30,BL$7,FALSE)=0,0,(AJ71/(VLOOKUP($Q71,'Workforce hours'!$C$8:$AD$30,BL$7,FALSE))))))</f>
        <v>0</v>
      </c>
      <c r="BM71" s="288">
        <f>IF($Q71="n/a",(IF('Workforce hours'!M$30=0,0,(AK71/'Workforce hours'!M$30))),(IF(VLOOKUP($Q71,'Workforce hours'!$C$8:$AD$30,BM$7,FALSE)=0,0,(AK71/(VLOOKUP($Q71,'Workforce hours'!$C$8:$AD$30,BM$7,FALSE))))))</f>
        <v>0</v>
      </c>
      <c r="BN71" s="288">
        <f>IF($Q71="n/a",(IF('Workforce hours'!N$30=0,0,(AL71/'Workforce hours'!N$30))),(IF(VLOOKUP($Q71,'Workforce hours'!$C$8:$AD$30,BN$7,FALSE)=0,0,(AL71/(VLOOKUP($Q71,'Workforce hours'!$C$8:$AD$30,BN$7,FALSE))))))</f>
        <v>0.8540616289024977</v>
      </c>
      <c r="BO71" s="288">
        <f>IF($Q71="n/a",(IF('Workforce hours'!O$30=0,0,(AM71/'Workforce hours'!O$30))),(IF(VLOOKUP($Q71,'Workforce hours'!$C$8:$AD$30,BO$7,FALSE)=0,0,(AM71/(VLOOKUP($Q71,'Workforce hours'!$C$8:$AD$30,BO$7,FALSE))))))</f>
        <v>3.7292643517641419</v>
      </c>
      <c r="BP71" s="288">
        <f>IF($Q71="n/a",(IF('Workforce hours'!P$30=0,0,(AN71/'Workforce hours'!P$30))),(IF(VLOOKUP($Q71,'Workforce hours'!$C$8:$AD$30,BP$7,FALSE)=0,0,(AN71/(VLOOKUP($Q71,'Workforce hours'!$C$8:$AD$30,BP$7,FALSE))))))</f>
        <v>3.4118040328792358</v>
      </c>
      <c r="BQ71" s="288">
        <f>IF($Q71="n/a",(IF('Workforce hours'!Q$30=0,0,(AO71/'Workforce hours'!Q$30))),(IF(VLOOKUP($Q71,'Workforce hours'!$C$8:$AD$30,BQ$7,FALSE)=0,0,(AO71/(VLOOKUP($Q71,'Workforce hours'!$C$8:$AD$30,BQ$7,FALSE))))))</f>
        <v>3.4118040328792349</v>
      </c>
      <c r="BR71" s="288">
        <f>IF($Q71="n/a",(IF('Workforce hours'!R$30=0,0,(AP71/'Workforce hours'!R$30))),(IF(VLOOKUP($Q71,'Workforce hours'!$C$8:$AD$30,BR$7,FALSE)=0,0,(AP71/(VLOOKUP($Q71,'Workforce hours'!$C$8:$AD$30,BR$7,FALSE))))))</f>
        <v>3.4118040328792349</v>
      </c>
      <c r="BS71" s="288">
        <f>IF($Q71="n/a",(IF('Workforce hours'!S$30=0,0,(AQ71/'Workforce hours'!S$30))),(IF(VLOOKUP($Q71,'Workforce hours'!$C$8:$AD$30,BS$7,FALSE)=0,0,(AQ71/(VLOOKUP($Q71,'Workforce hours'!$C$8:$AD$30,BS$7,FALSE))))))</f>
        <v>1.5508200149451072</v>
      </c>
      <c r="BT71" s="288">
        <f>IF($Q71="n/a",(IF('Workforce hours'!T$30=0,0,(AR71/'Workforce hours'!T$30))),(IF(VLOOKUP($Q71,'Workforce hours'!$C$8:$AD$30,BT$7,FALSE)=0,0,(AR71/(VLOOKUP($Q71,'Workforce hours'!$C$8:$AD$30,BT$7,FALSE))))))</f>
        <v>0</v>
      </c>
      <c r="BU71" s="288">
        <f>IF($Q71="n/a",(IF('Workforce hours'!U$30=0,0,(AS71/'Workforce hours'!U$30))),(IF(VLOOKUP($Q71,'Workforce hours'!$C$8:$AD$30,BU$7,FALSE)=0,0,(AS71/(VLOOKUP($Q71,'Workforce hours'!$C$8:$AD$30,BU$7,FALSE))))))</f>
        <v>0</v>
      </c>
      <c r="BV71" s="288">
        <f>IF($Q71="n/a",(IF('Workforce hours'!V$30=0,0,(AT71/'Workforce hours'!V$30))),(IF(VLOOKUP($Q71,'Workforce hours'!$C$8:$AD$30,BV$7,FALSE)=0,0,(AT71/(VLOOKUP($Q71,'Workforce hours'!$C$8:$AD$30,BV$7,FALSE))))))</f>
        <v>0</v>
      </c>
      <c r="BW71" s="288">
        <f>IF($Q71="n/a",(IF('Workforce hours'!W$30=0,0,(AU71/'Workforce hours'!W$30))),(IF(VLOOKUP($Q71,'Workforce hours'!$C$8:$AD$30,BW$7,FALSE)=0,0,(AU71/(VLOOKUP($Q71,'Workforce hours'!$C$8:$AD$30,BW$7,FALSE))))))</f>
        <v>0.65864961766375474</v>
      </c>
      <c r="BX71" s="288">
        <f>IF($Q71="n/a",(IF('Workforce hours'!X$30=0,0,(AV71/'Workforce hours'!X$30))),(IF(VLOOKUP($Q71,'Workforce hours'!$C$8:$AD$30,BX$7,FALSE)=0,0,(AV71/(VLOOKUP($Q71,'Workforce hours'!$C$8:$AD$30,BX$7,FALSE))))))</f>
        <v>0</v>
      </c>
      <c r="BY71" s="288">
        <f>IF($Q71="n/a",(IF('Workforce hours'!Y$30=0,0,(AW71/'Workforce hours'!Y$30))),(IF(VLOOKUP($Q71,'Workforce hours'!$C$8:$AD$30,BY$7,FALSE)=0,0,(AW71/(VLOOKUP($Q71,'Workforce hours'!$C$8:$AD$30,BY$7,FALSE))))))</f>
        <v>1.3172992353275095</v>
      </c>
      <c r="BZ71" s="288">
        <f>IF($Q71="n/a",(IF('Workforce hours'!Z$30=0,0,(AX71/'Workforce hours'!Z$30))),(IF(VLOOKUP($Q71,'Workforce hours'!$C$8:$AD$30,BZ$7,FALSE)=0,0,(AX71/(VLOOKUP($Q71,'Workforce hours'!$C$8:$AD$30,BZ$7,FALSE))))))</f>
        <v>0</v>
      </c>
      <c r="CA71" s="288">
        <f>IF($Q71="n/a",(IF('Workforce hours'!AA$30=0,0,(AY71/'Workforce hours'!AA$30))),(IF(VLOOKUP($Q71,'Workforce hours'!$C$8:$AD$30,CA$7,FALSE)=0,0,(AY71/(VLOOKUP($Q71,'Workforce hours'!$C$8:$AD$30,CA$7,FALSE))))))</f>
        <v>0</v>
      </c>
      <c r="CB71" s="288">
        <f>IF($Q71="n/a",(IF('Workforce hours'!AB$30=0,0,(AZ71/'Workforce hours'!AB$30))),(IF(VLOOKUP($Q71,'Workforce hours'!$C$8:$AD$30,CB$7,FALSE)=0,0,(AZ71/(VLOOKUP($Q71,'Workforce hours'!$C$8:$AD$30,CB$7,FALSE))))))</f>
        <v>0</v>
      </c>
      <c r="CC71" s="288">
        <f>IF($Q71="n/a",(IF('Workforce hours'!AC$30=0,0,(BA71/'Workforce hours'!AC$30))),(IF(VLOOKUP($Q71,'Workforce hours'!$C$8:$AD$30,CC$7,FALSE)=0,0,(BA71/(VLOOKUP($Q71,'Workforce hours'!$C$8:$AD$30,CC$7,FALSE))))))</f>
        <v>0</v>
      </c>
      <c r="CD71" s="288">
        <f>IF($Q71="n/a",(IF('Workforce hours'!AD$30=0,0,(BB71/'Workforce hours'!AD$30))),(IF(VLOOKUP($Q71,'Workforce hours'!$C$8:$AD$30,CD$7,FALSE)=0,0,(BB71/(VLOOKUP($Q71,'Workforce hours'!$C$8:$AD$30,CD$7,FALSE))))))</f>
        <v>0</v>
      </c>
      <c r="CE71" s="289">
        <f t="shared" si="10"/>
        <v>0</v>
      </c>
      <c r="CF71" s="290">
        <f>BD71*'Workforce costs'!B$9*(1+'Workforce costs'!B$10)*(1+'Workforce costs'!B$11)</f>
        <v>0</v>
      </c>
      <c r="CG71" s="290">
        <f>BE71*'Workforce costs'!C$9*(1+'Workforce costs'!C$10)*(1+'Workforce costs'!C$11)</f>
        <v>0</v>
      </c>
      <c r="CH71" s="290">
        <f>BF71*'Workforce costs'!D$9*(1+'Workforce costs'!D$10)*(1+'Workforce costs'!D$11)</f>
        <v>0</v>
      </c>
      <c r="CI71" s="290">
        <f>BG71*'Workforce costs'!E$9*(1+'Workforce costs'!E$10)*(1+'Workforce costs'!E$11)</f>
        <v>0</v>
      </c>
      <c r="CJ71" s="290">
        <f>BH71*'Workforce costs'!F$9*(1+'Workforce costs'!F$10)*(1+'Workforce costs'!F$11)</f>
        <v>0</v>
      </c>
      <c r="CK71" s="290">
        <f>BI71*'Workforce costs'!G$9*(1+'Workforce costs'!G$10)*(1+'Workforce costs'!G$11)</f>
        <v>0</v>
      </c>
      <c r="CL71" s="290">
        <f>BJ71*'Workforce costs'!H$9*(1+'Workforce costs'!H$10)*(1+'Workforce costs'!H$11)</f>
        <v>0</v>
      </c>
      <c r="CM71" s="290">
        <f>BK71*'Workforce costs'!I$9*(1+'Workforce costs'!I$10)*(1+'Workforce costs'!I$11)</f>
        <v>0</v>
      </c>
      <c r="CN71" s="290">
        <f>BL71*'Workforce costs'!J$9*(1+'Workforce costs'!J$10)*(1+'Workforce costs'!J$11)</f>
        <v>0</v>
      </c>
      <c r="CO71" s="290">
        <f>BM71*'Workforce costs'!K$9*(1+'Workforce costs'!K$10)*(1+'Workforce costs'!K$11)</f>
        <v>0</v>
      </c>
      <c r="CP71" s="290">
        <f>BN71*'Workforce costs'!L$9*(1+'Workforce costs'!L$10)*(1+'Workforce costs'!L$11)</f>
        <v>0</v>
      </c>
      <c r="CQ71" s="290">
        <f>BO71*'Workforce costs'!M$9*(1+'Workforce costs'!M$10)*(1+'Workforce costs'!M$11)</f>
        <v>0</v>
      </c>
      <c r="CR71" s="290">
        <f>BP71*'Workforce costs'!N$9*(1+'Workforce costs'!N$10)*(1+'Workforce costs'!N$11)</f>
        <v>0</v>
      </c>
      <c r="CS71" s="290">
        <f>BQ71*'Workforce costs'!O$9*(1+'Workforce costs'!O$10)*(1+'Workforce costs'!O$11)</f>
        <v>0</v>
      </c>
      <c r="CT71" s="290">
        <f>BR71*'Workforce costs'!P$9*(1+'Workforce costs'!P$10)*(1+'Workforce costs'!P$11)</f>
        <v>0</v>
      </c>
      <c r="CU71" s="290">
        <f>BS71*'Workforce costs'!Q$9*(1+'Workforce costs'!Q$10)*(1+'Workforce costs'!Q$11)</f>
        <v>0</v>
      </c>
      <c r="CV71" s="290">
        <f>BT71*'Workforce costs'!R$9*(1+'Workforce costs'!R$10)*(1+'Workforce costs'!R$11)</f>
        <v>0</v>
      </c>
      <c r="CW71" s="290">
        <f>BU71*'Workforce costs'!S$9*(1+'Workforce costs'!S$10)*(1+'Workforce costs'!S$11)</f>
        <v>0</v>
      </c>
      <c r="CX71" s="290">
        <f>BV71*'Workforce costs'!T$9*(1+'Workforce costs'!T$10)*(1+'Workforce costs'!T$11)</f>
        <v>0</v>
      </c>
      <c r="CY71" s="290">
        <f>BW71*'Workforce costs'!U$9*(1+'Workforce costs'!U$10)*(1+'Workforce costs'!U$11)</f>
        <v>0</v>
      </c>
      <c r="CZ71" s="290">
        <f>BX71*'Workforce costs'!V$9*(1+'Workforce costs'!V$10)*(1+'Workforce costs'!V$11)</f>
        <v>0</v>
      </c>
      <c r="DA71" s="290">
        <f>BY71*'Workforce costs'!W$9*(1+'Workforce costs'!W$10)*(1+'Workforce costs'!W$11)</f>
        <v>0</v>
      </c>
      <c r="DB71" s="290">
        <f>BZ71*'Workforce costs'!X$9*(1+'Workforce costs'!X$10)*(1+'Workforce costs'!X$11)</f>
        <v>0</v>
      </c>
      <c r="DC71" s="290">
        <f>CA71*'Workforce costs'!Y$9*(1+'Workforce costs'!Y$10)*(1+'Workforce costs'!Y$11)</f>
        <v>0</v>
      </c>
      <c r="DD71" s="290">
        <f>CB71*'Workforce costs'!Z$9*(1+'Workforce costs'!Z$10)*(1+'Workforce costs'!Z$11)</f>
        <v>0</v>
      </c>
      <c r="DE71" s="290">
        <f>CC71*'Workforce costs'!AA$9*(1+'Workforce costs'!AA$10)*(1+'Workforce costs'!AA$11)</f>
        <v>0</v>
      </c>
      <c r="DF71" s="290">
        <f>CD71*'Workforce costs'!AB$9*(1+'Workforce costs'!AB$10)*(1+'Workforce costs'!AB$11)</f>
        <v>0</v>
      </c>
    </row>
    <row r="72" spans="1:110" x14ac:dyDescent="0.3">
      <c r="A72" s="2" t="str">
        <f>Outputs!$A$4</f>
        <v>Australia</v>
      </c>
      <c r="B72" s="2" t="str">
        <f t="shared" si="3"/>
        <v>Australia 12to17</v>
      </c>
      <c r="C72" s="30">
        <f>VLOOKUP($B72,Populations!$D$15:$H$1920,3,FALSE)</f>
        <v>1959472</v>
      </c>
      <c r="D72" s="255">
        <f>IF(OR($H72="General pop",$H72="Schools",$H72="Workplace",$H72="Skills Training",$H72="Digital Supports"),1,VLOOKUP($B72,Populations!$D$15:$H$1920,5,FALSE))</f>
        <v>1</v>
      </c>
      <c r="E72" s="88">
        <f>VLOOKUP(I72,Epidemiology!$C$10:$H$47,6,FALSE)</f>
        <v>4085</v>
      </c>
      <c r="F72" s="102">
        <f>'Care profiles'!R73</f>
        <v>1</v>
      </c>
      <c r="G72" s="15" t="str">
        <f>'Care profiles'!A73</f>
        <v>12to17</v>
      </c>
      <c r="H72" s="15" t="str">
        <f>'Care profiles'!B73</f>
        <v>Distress</v>
      </c>
      <c r="I72" s="15" t="str">
        <f>'Care profiles'!C73</f>
        <v>Distress_12-17yrs</v>
      </c>
      <c r="J72" s="15" t="str">
        <f>'Care profiles'!D73</f>
        <v>Care profile</v>
      </c>
      <c r="K72" s="15" t="str">
        <f>'Care profiles'!E73</f>
        <v>Brief Intervention</v>
      </c>
      <c r="L72" s="104">
        <f>'Care profiles'!F73</f>
        <v>0.06</v>
      </c>
      <c r="M72" s="15">
        <f>'Care profiles'!G73</f>
        <v>1</v>
      </c>
      <c r="N72" s="15">
        <f>'Care profiles'!H73</f>
        <v>30</v>
      </c>
      <c r="O72" s="15" t="str">
        <f>'Care profiles'!I73</f>
        <v>min</v>
      </c>
      <c r="P72" s="15" t="str">
        <f>'Care profiles'!J73</f>
        <v>Team</v>
      </c>
      <c r="Q72" s="15" t="str">
        <f>'Care profiles'!K73</f>
        <v>Clinical Community Treatment Team – Youth (12 – 24 years)</v>
      </c>
      <c r="R72" s="15" t="str">
        <f>'Care profiles'!M73</f>
        <v>N</v>
      </c>
      <c r="S72" s="15" t="str">
        <f>'Care profiles'!O73</f>
        <v>Y</v>
      </c>
      <c r="T72" s="15" t="str">
        <f>'Care profiles'!Q73</f>
        <v>N</v>
      </c>
      <c r="U72" s="30">
        <f t="shared" si="4"/>
        <v>80044.431200000006</v>
      </c>
      <c r="V72" s="30">
        <f t="shared" si="5"/>
        <v>4802.6658720000005</v>
      </c>
      <c r="W72" s="30">
        <f>IF(M72="n/a",0,IF(O72="days",V72*M72*(1+(VLOOKUP(K72,'Bed parameters'!$A$9:$G$12,7,FALSE))),V72*M72))</f>
        <v>4802.6658720000005</v>
      </c>
      <c r="X72" s="30">
        <f t="shared" si="6"/>
        <v>2401.3329360000002</v>
      </c>
      <c r="Y72" s="30">
        <f t="shared" si="7"/>
        <v>0</v>
      </c>
      <c r="Z72" s="113">
        <f>_xlfn.IFNA(Y72/((VLOOKUP(K72,'Bed parameters'!$A$9:$G$12,3,FALSE))*(VLOOKUP(K72,'Bed parameters'!$A$9:$G$12,5,FALSE))),0)</f>
        <v>0</v>
      </c>
      <c r="AA72" s="30">
        <f t="shared" si="8"/>
        <v>2401.3329360000007</v>
      </c>
      <c r="AB72" s="30">
        <f>_xlfn.IFNA(IF($O72="days",$Y72*(VLOOKUP($K72,'Bed parameters'!$A$9:$I$12,9,FALSE))*$F72*(VLOOKUP($Q72,'Workforce distribution'!$C$8:$AD$30,AB$7,FALSE)),IF($Q72="n/a",(IF($P72=AB$6,$X72*$F72,0)),$X72*$F72*(VLOOKUP($Q72,'Workforce distribution'!$C$8:$AD$30,AB$7,FALSE)))),0)</f>
        <v>0</v>
      </c>
      <c r="AC72" s="30">
        <f>_xlfn.IFNA(IF($O72="days",$Y72*(VLOOKUP($K72,'Bed parameters'!$A$9:$I$12,9,FALSE))*$F72*(VLOOKUP($Q72,'Workforce distribution'!$C$8:$AD$30,AC$7,FALSE)),IF($Q72="n/a",(IF($P72=AC$6,$X72*$F72,0)),$X72*$F72*(VLOOKUP($Q72,'Workforce distribution'!$C$8:$AD$30,AC$7,FALSE)))),0)</f>
        <v>0</v>
      </c>
      <c r="AD72" s="30">
        <f>_xlfn.IFNA(IF($O72="days",$Y72*(VLOOKUP($K72,'Bed parameters'!$A$9:$I$12,9,FALSE))*$F72*(VLOOKUP($Q72,'Workforce distribution'!$C$8:$AD$30,AD$7,FALSE)),IF($Q72="n/a",(IF($P72=AD$6,$X72*$F72,0)),$X72*$F72*(VLOOKUP($Q72,'Workforce distribution'!$C$8:$AD$30,AD$7,FALSE)))),0)</f>
        <v>0</v>
      </c>
      <c r="AE72" s="30">
        <f>_xlfn.IFNA(IF($O72="days",$Y72*(VLOOKUP($K72,'Bed parameters'!$A$9:$I$12,9,FALSE))*$F72*(VLOOKUP($Q72,'Workforce distribution'!$C$8:$AD$30,AE$7,FALSE)),IF($Q72="n/a",(IF($P72=AE$6,$X72*$F72,0)),$X72*$F72*(VLOOKUP($Q72,'Workforce distribution'!$C$8:$AD$30,AE$7,FALSE)))),0)</f>
        <v>85.00293578761061</v>
      </c>
      <c r="AF72" s="30">
        <f>_xlfn.IFNA(IF($O72="days",$Y72*(VLOOKUP($K72,'Bed parameters'!$A$9:$I$12,9,FALSE))*$F72*(VLOOKUP($Q72,'Workforce distribution'!$C$8:$AD$30,AF$7,FALSE)),IF($Q72="n/a",(IF($P72=AF$6,$X72*$F72,0)),$X72*$F72*(VLOOKUP($Q72,'Workforce distribution'!$C$8:$AD$30,AF$7,FALSE)))),0)</f>
        <v>0</v>
      </c>
      <c r="AG72" s="30">
        <f>_xlfn.IFNA(IF($O72="days",$Y72*(VLOOKUP($K72,'Bed parameters'!$A$9:$I$12,9,FALSE))*$F72*(VLOOKUP($Q72,'Workforce distribution'!$C$8:$AD$30,AG$7,FALSE)),IF($Q72="n/a",(IF($P72=AG$6,$X72*$F72,0)),$X72*$F72*(VLOOKUP($Q72,'Workforce distribution'!$C$8:$AD$30,AG$7,FALSE)))),0)</f>
        <v>184.71791815384614</v>
      </c>
      <c r="AH72" s="30">
        <f>_xlfn.IFNA(IF($O72="days",$Y72*(VLOOKUP($K72,'Bed parameters'!$A$9:$I$12,9,FALSE))*$F72*(VLOOKUP($Q72,'Workforce distribution'!$C$8:$AD$30,AH$7,FALSE)),IF($Q72="n/a",(IF($P72=AH$6,$X72*$F72,0)),$X72*$F72*(VLOOKUP($Q72,'Workforce distribution'!$C$8:$AD$30,AH$7,FALSE)))),0)</f>
        <v>55.415375446153853</v>
      </c>
      <c r="AI72" s="30">
        <f>_xlfn.IFNA(IF($O72="days",$Y72*(VLOOKUP($K72,'Bed parameters'!$A$9:$I$12,9,FALSE))*$F72*(VLOOKUP($Q72,'Workforce distribution'!$C$8:$AD$30,AI$7,FALSE)),IF($Q72="n/a",(IF($P72=AI$6,$X72*$F72,0)),$X72*$F72*(VLOOKUP($Q72,'Workforce distribution'!$C$8:$AD$30,AI$7,FALSE)))),0)</f>
        <v>0</v>
      </c>
      <c r="AJ72" s="30">
        <f>_xlfn.IFNA(IF($O72="days",$Y72*(VLOOKUP($K72,'Bed parameters'!$A$9:$I$12,9,FALSE))*$F72*(VLOOKUP($Q72,'Workforce distribution'!$C$8:$AD$30,AJ$7,FALSE)),IF($Q72="n/a",(IF($P72=AJ$6,$X72*$F72,0)),$X72*$F72*(VLOOKUP($Q72,'Workforce distribution'!$C$8:$AD$30,AJ$7,FALSE)))),0)</f>
        <v>0</v>
      </c>
      <c r="AK72" s="30">
        <f>_xlfn.IFNA(IF($O72="days",$Y72*(VLOOKUP($K72,'Bed parameters'!$A$9:$I$12,9,FALSE))*$F72*(VLOOKUP($Q72,'Workforce distribution'!$C$8:$AD$30,AK$7,FALSE)),IF($Q72="n/a",(IF($P72=AK$6,$X72*$F72,0)),$X72*$F72*(VLOOKUP($Q72,'Workforce distribution'!$C$8:$AD$30,AK$7,FALSE)))),0)</f>
        <v>0</v>
      </c>
      <c r="AL72" s="30">
        <f>_xlfn.IFNA(IF($O72="days",$Y72*(VLOOKUP($K72,'Bed parameters'!$A$9:$I$12,9,FALSE))*$F72*(VLOOKUP($Q72,'Workforce distribution'!$C$8:$AD$30,AL$7,FALSE)),IF($Q72="n/a",(IF($P72=AL$6,$X72*$F72,0)),$X72*$F72*(VLOOKUP($Q72,'Workforce distribution'!$C$8:$AD$30,AL$7,FALSE)))),0)</f>
        <v>93.810521038516342</v>
      </c>
      <c r="AM72" s="30">
        <f>_xlfn.IFNA(IF($O72="days",$Y72*(VLOOKUP($K72,'Bed parameters'!$A$9:$I$12,9,FALSE))*$F72*(VLOOKUP($Q72,'Workforce distribution'!$C$8:$AD$30,AM$7,FALSE)),IF($Q72="n/a",(IF($P72=AM$6,$X72*$F72,0)),$X72*$F72*(VLOOKUP($Q72,'Workforce distribution'!$C$8:$AD$30,AM$7,FALSE)))),0)</f>
        <v>394.00418836176863</v>
      </c>
      <c r="AN72" s="30">
        <f>_xlfn.IFNA(IF($O72="days",$Y72*(VLOOKUP($K72,'Bed parameters'!$A$9:$I$12,9,FALSE))*$F72*(VLOOKUP($Q72,'Workforce distribution'!$C$8:$AD$30,AN$7,FALSE)),IF($Q72="n/a",(IF($P72=AN$6,$X72*$F72,0)),$X72*$F72*(VLOOKUP($Q72,'Workforce distribution'!$C$8:$AD$30,AN$7,FALSE)))),0)</f>
        <v>392.12797794099822</v>
      </c>
      <c r="AO72" s="30">
        <f>_xlfn.IFNA(IF($O72="days",$Y72*(VLOOKUP($K72,'Bed parameters'!$A$9:$I$12,9,FALSE))*$F72*(VLOOKUP($Q72,'Workforce distribution'!$C$8:$AD$30,AO$7,FALSE)),IF($Q72="n/a",(IF($P72=AO$6,$X72*$F72,0)),$X72*$F72*(VLOOKUP($Q72,'Workforce distribution'!$C$8:$AD$30,AO$7,FALSE)))),0)</f>
        <v>392.12797794099822</v>
      </c>
      <c r="AP72" s="30">
        <f>_xlfn.IFNA(IF($O72="days",$Y72*(VLOOKUP($K72,'Bed parameters'!$A$9:$I$12,9,FALSE))*$F72*(VLOOKUP($Q72,'Workforce distribution'!$C$8:$AD$30,AP$7,FALSE)),IF($Q72="n/a",(IF($P72=AP$6,$X72*$F72,0)),$X72*$F72*(VLOOKUP($Q72,'Workforce distribution'!$C$8:$AD$30,AP$7,FALSE)))),0)</f>
        <v>392.12797794099822</v>
      </c>
      <c r="AQ72" s="30">
        <f>_xlfn.IFNA(IF($O72="days",$Y72*(VLOOKUP($K72,'Bed parameters'!$A$9:$I$12,9,FALSE))*$F72*(VLOOKUP($Q72,'Workforce distribution'!$C$8:$AD$30,AQ$7,FALSE)),IF($Q72="n/a",(IF($P72=AQ$6,$X72*$F72,0)),$X72*$F72*(VLOOKUP($Q72,'Workforce distribution'!$C$8:$AD$30,AQ$7,FALSE)))),0)</f>
        <v>178.239989973181</v>
      </c>
      <c r="AR72" s="30">
        <f>_xlfn.IFNA(IF($O72="days",$Y72*(VLOOKUP($K72,'Bed parameters'!$A$9:$I$12,9,FALSE))*$F72*(VLOOKUP($Q72,'Workforce distribution'!$C$8:$AD$30,AR$7,FALSE)),IF($Q72="n/a",(IF($P72=AR$6,$X72*$F72,0)),$X72*$F72*(VLOOKUP($Q72,'Workforce distribution'!$C$8:$AD$30,AR$7,FALSE)))),0)</f>
        <v>0</v>
      </c>
      <c r="AS72" s="30">
        <f>_xlfn.IFNA(IF($O72="days",$Y72*(VLOOKUP($K72,'Bed parameters'!$A$9:$I$12,9,FALSE))*$F72*(VLOOKUP($Q72,'Workforce distribution'!$C$8:$AD$30,AS$7,FALSE)),IF($Q72="n/a",(IF($P72=AS$6,$X72*$F72,0)),$X72*$F72*(VLOOKUP($Q72,'Workforce distribution'!$C$8:$AD$30,AS$7,FALSE)))),0)</f>
        <v>0</v>
      </c>
      <c r="AT72" s="30">
        <f>_xlfn.IFNA(IF($O72="days",$Y72*(VLOOKUP($K72,'Bed parameters'!$A$9:$I$12,9,FALSE))*$F72*(VLOOKUP($Q72,'Workforce distribution'!$C$8:$AD$30,AT$7,FALSE)),IF($Q72="n/a",(IF($P72=AT$6,$X72*$F72,0)),$X72*$F72*(VLOOKUP($Q72,'Workforce distribution'!$C$8:$AD$30,AT$7,FALSE)))),0)</f>
        <v>0</v>
      </c>
      <c r="AU72" s="30">
        <f>_xlfn.IFNA(IF($O72="days",$Y72*(VLOOKUP($K72,'Bed parameters'!$A$9:$I$12,9,FALSE))*$F72*(VLOOKUP($Q72,'Workforce distribution'!$C$8:$AD$30,AU$7,FALSE)),IF($Q72="n/a",(IF($P72=AU$6,$X72*$F72,0)),$X72*$F72*(VLOOKUP($Q72,'Workforce distribution'!$C$8:$AD$30,AU$7,FALSE)))),0)</f>
        <v>77.919357805309758</v>
      </c>
      <c r="AV72" s="30">
        <f>_xlfn.IFNA(IF($O72="days",$Y72*(VLOOKUP($K72,'Bed parameters'!$A$9:$I$12,9,FALSE))*$F72*(VLOOKUP($Q72,'Workforce distribution'!$C$8:$AD$30,AV$7,FALSE)),IF($Q72="n/a",(IF($P72=AV$6,$X72*$F72,0)),$X72*$F72*(VLOOKUP($Q72,'Workforce distribution'!$C$8:$AD$30,AV$7,FALSE)))),0)</f>
        <v>0</v>
      </c>
      <c r="AW72" s="30">
        <f>_xlfn.IFNA(IF($O72="days",$Y72*(VLOOKUP($K72,'Bed parameters'!$A$9:$I$12,9,FALSE))*$F72*(VLOOKUP($Q72,'Workforce distribution'!$C$8:$AD$30,AW$7,FALSE)),IF($Q72="n/a",(IF($P72=AW$6,$X72*$F72,0)),$X72*$F72*(VLOOKUP($Q72,'Workforce distribution'!$C$8:$AD$30,AW$7,FALSE)))),0)</f>
        <v>155.83871561061952</v>
      </c>
      <c r="AX72" s="30">
        <f>_xlfn.IFNA(IF($O72="days",$Y72*(VLOOKUP($K72,'Bed parameters'!$A$9:$I$12,9,FALSE))*$F72*(VLOOKUP($Q72,'Workforce distribution'!$C$8:$AD$30,AX$7,FALSE)),IF($Q72="n/a",(IF($P72=AX$6,$X72*$F72,0)),$X72*$F72*(VLOOKUP($Q72,'Workforce distribution'!$C$8:$AD$30,AX$7,FALSE)))),0)</f>
        <v>0</v>
      </c>
      <c r="AY72" s="30">
        <f>_xlfn.IFNA(IF($O72="days",$Y72*(VLOOKUP($K72,'Bed parameters'!$A$9:$I$12,9,FALSE))*$F72*(VLOOKUP($Q72,'Workforce distribution'!$C$8:$AD$30,AY$7,FALSE)),IF($Q72="n/a",(IF($P72=AY$6,$X72*$F72,0)),$X72*$F72*(VLOOKUP($Q72,'Workforce distribution'!$C$8:$AD$30,AY$7,FALSE)))),0)</f>
        <v>0</v>
      </c>
      <c r="AZ72" s="30">
        <f>_xlfn.IFNA(IF($O72="days",$Y72*(VLOOKUP($K72,'Bed parameters'!$A$9:$I$12,9,FALSE))*$F72*(VLOOKUP($Q72,'Workforce distribution'!$C$8:$AD$30,AZ$7,FALSE)),IF($Q72="n/a",(IF($P72=AZ$6,$X72*$F72,0)),$X72*$F72*(VLOOKUP($Q72,'Workforce distribution'!$C$8:$AD$30,AZ$7,FALSE)))),0)</f>
        <v>0</v>
      </c>
      <c r="BA72" s="30">
        <f>_xlfn.IFNA(IF($O72="days",$Y72*(VLOOKUP($K72,'Bed parameters'!$A$9:$I$12,9,FALSE))*$F72*(VLOOKUP($Q72,'Workforce distribution'!$C$8:$AD$30,BA$7,FALSE)),IF($Q72="n/a",(IF($P72=BA$6,$X72*$F72,0)),$X72*$F72*(VLOOKUP($Q72,'Workforce distribution'!$C$8:$AD$30,BA$7,FALSE)))),0)</f>
        <v>0</v>
      </c>
      <c r="BB72" s="30">
        <f>_xlfn.IFNA(IF($O72="days",$Y72*(VLOOKUP($K72,'Bed parameters'!$A$9:$I$12,9,FALSE))*$F72*(VLOOKUP($Q72,'Workforce distribution'!$C$8:$AD$30,BB$7,FALSE)),IF($Q72="n/a",(IF($P72=BB$6,$X72*$F72,0)),$X72*$F72*(VLOOKUP($Q72,'Workforce distribution'!$C$8:$AD$30,BB$7,FALSE)))),0)</f>
        <v>0</v>
      </c>
      <c r="BC72" s="149">
        <f t="shared" si="9"/>
        <v>2.1174433116917677</v>
      </c>
      <c r="BD72" s="288">
        <f>IF($Q72="n/a",(IF('Workforce hours'!D$30=0,0,(AB72/'Workforce hours'!D$30))),(IF(VLOOKUP($Q72,'Workforce hours'!$C$8:$AD$30,BD$7,FALSE)=0,0,(AB72/(VLOOKUP($Q72,'Workforce hours'!$C$8:$AD$30,BD$7,FALSE))))))</f>
        <v>0</v>
      </c>
      <c r="BE72" s="288">
        <f>IF($Q72="n/a",(IF('Workforce hours'!E$30=0,0,(AC72/'Workforce hours'!E$30))),(IF(VLOOKUP($Q72,'Workforce hours'!$C$8:$AD$30,BE$7,FALSE)=0,0,(AC72/(VLOOKUP($Q72,'Workforce hours'!$C$8:$AD$30,BE$7,FALSE))))))</f>
        <v>0</v>
      </c>
      <c r="BF72" s="288">
        <f>IF($Q72="n/a",(IF('Workforce hours'!F$30=0,0,(AD72/'Workforce hours'!F$30))),(IF(VLOOKUP($Q72,'Workforce hours'!$C$8:$AD$30,BF$7,FALSE)=0,0,(AD72/(VLOOKUP($Q72,'Workforce hours'!$C$8:$AD$30,BF$7,FALSE))))))</f>
        <v>0</v>
      </c>
      <c r="BG72" s="288">
        <f>IF($Q72="n/a",(IF('Workforce hours'!G$30=0,0,(AE72/'Workforce hours'!G$30))),(IF(VLOOKUP($Q72,'Workforce hours'!$C$8:$AD$30,BG$7,FALSE)=0,0,(AE72/(VLOOKUP($Q72,'Workforce hours'!$C$8:$AD$30,BG$7,FALSE))))))</f>
        <v>7.3958854109201486E-2</v>
      </c>
      <c r="BH72" s="288">
        <f>IF($Q72="n/a",(IF('Workforce hours'!H$30=0,0,(AF72/'Workforce hours'!H$30))),(IF(VLOOKUP($Q72,'Workforce hours'!$C$8:$AD$30,BH$7,FALSE)=0,0,(AF72/(VLOOKUP($Q72,'Workforce hours'!$C$8:$AD$30,BH$7,FALSE))))))</f>
        <v>0</v>
      </c>
      <c r="BI72" s="288">
        <f>IF($Q72="n/a",(IF('Workforce hours'!I$30=0,0,(AG72/'Workforce hours'!I$30))),(IF(VLOOKUP($Q72,'Workforce hours'!$C$8:$AD$30,BI$7,FALSE)=0,0,(AG72/(VLOOKUP($Q72,'Workforce hours'!$C$8:$AD$30,BI$7,FALSE))))))</f>
        <v>0.16071827912191861</v>
      </c>
      <c r="BJ72" s="288">
        <f>IF($Q72="n/a",(IF('Workforce hours'!J$30=0,0,(AH72/'Workforce hours'!J$30))),(IF(VLOOKUP($Q72,'Workforce hours'!$C$8:$AD$30,BJ$7,FALSE)=0,0,(AH72/(VLOOKUP($Q72,'Workforce hours'!$C$8:$AD$30,BJ$7,FALSE))))))</f>
        <v>4.8215483736575589E-2</v>
      </c>
      <c r="BK72" s="288">
        <f>IF($Q72="n/a",(IF('Workforce hours'!K$30=0,0,(AI72/'Workforce hours'!K$30))),(IF(VLOOKUP($Q72,'Workforce hours'!$C$8:$AD$30,BK$7,FALSE)=0,0,(AI72/(VLOOKUP($Q72,'Workforce hours'!$C$8:$AD$30,BK$7,FALSE))))))</f>
        <v>0</v>
      </c>
      <c r="BL72" s="288">
        <f>IF($Q72="n/a",(IF('Workforce hours'!L$30=0,0,(AJ72/'Workforce hours'!L$30))),(IF(VLOOKUP($Q72,'Workforce hours'!$C$8:$AD$30,BL$7,FALSE)=0,0,(AJ72/(VLOOKUP($Q72,'Workforce hours'!$C$8:$AD$30,BL$7,FALSE))))))</f>
        <v>0</v>
      </c>
      <c r="BM72" s="288">
        <f>IF($Q72="n/a",(IF('Workforce hours'!M$30=0,0,(AK72/'Workforce hours'!M$30))),(IF(VLOOKUP($Q72,'Workforce hours'!$C$8:$AD$30,BM$7,FALSE)=0,0,(AK72/(VLOOKUP($Q72,'Workforce hours'!$C$8:$AD$30,BM$7,FALSE))))))</f>
        <v>0</v>
      </c>
      <c r="BN72" s="288">
        <f>IF($Q72="n/a",(IF('Workforce hours'!N$30=0,0,(AL72/'Workforce hours'!N$30))),(IF(VLOOKUP($Q72,'Workforce hours'!$C$8:$AD$30,BN$7,FALSE)=0,0,(AL72/(VLOOKUP($Q72,'Workforce hours'!$C$8:$AD$30,BN$7,FALSE))))))</f>
        <v>8.5406162890249784E-2</v>
      </c>
      <c r="BO72" s="288">
        <f>IF($Q72="n/a",(IF('Workforce hours'!O$30=0,0,(AM72/'Workforce hours'!O$30))),(IF(VLOOKUP($Q72,'Workforce hours'!$C$8:$AD$30,BO$7,FALSE)=0,0,(AM72/(VLOOKUP($Q72,'Workforce hours'!$C$8:$AD$30,BO$7,FALSE))))))</f>
        <v>0.37292643517641422</v>
      </c>
      <c r="BP72" s="288">
        <f>IF($Q72="n/a",(IF('Workforce hours'!P$30=0,0,(AN72/'Workforce hours'!P$30))),(IF(VLOOKUP($Q72,'Workforce hours'!$C$8:$AD$30,BP$7,FALSE)=0,0,(AN72/(VLOOKUP($Q72,'Workforce hours'!$C$8:$AD$30,BP$7,FALSE))))))</f>
        <v>0.34118040328792365</v>
      </c>
      <c r="BQ72" s="288">
        <f>IF($Q72="n/a",(IF('Workforce hours'!Q$30=0,0,(AO72/'Workforce hours'!Q$30))),(IF(VLOOKUP($Q72,'Workforce hours'!$C$8:$AD$30,BQ$7,FALSE)=0,0,(AO72/(VLOOKUP($Q72,'Workforce hours'!$C$8:$AD$30,BQ$7,FALSE))))))</f>
        <v>0.34118040328792354</v>
      </c>
      <c r="BR72" s="288">
        <f>IF($Q72="n/a",(IF('Workforce hours'!R$30=0,0,(AP72/'Workforce hours'!R$30))),(IF(VLOOKUP($Q72,'Workforce hours'!$C$8:$AD$30,BR$7,FALSE)=0,0,(AP72/(VLOOKUP($Q72,'Workforce hours'!$C$8:$AD$30,BR$7,FALSE))))))</f>
        <v>0.34118040328792354</v>
      </c>
      <c r="BS72" s="288">
        <f>IF($Q72="n/a",(IF('Workforce hours'!S$30=0,0,(AQ72/'Workforce hours'!S$30))),(IF(VLOOKUP($Q72,'Workforce hours'!$C$8:$AD$30,BS$7,FALSE)=0,0,(AQ72/(VLOOKUP($Q72,'Workforce hours'!$C$8:$AD$30,BS$7,FALSE))))))</f>
        <v>0.15508200149451074</v>
      </c>
      <c r="BT72" s="288">
        <f>IF($Q72="n/a",(IF('Workforce hours'!T$30=0,0,(AR72/'Workforce hours'!T$30))),(IF(VLOOKUP($Q72,'Workforce hours'!$C$8:$AD$30,BT$7,FALSE)=0,0,(AR72/(VLOOKUP($Q72,'Workforce hours'!$C$8:$AD$30,BT$7,FALSE))))))</f>
        <v>0</v>
      </c>
      <c r="BU72" s="288">
        <f>IF($Q72="n/a",(IF('Workforce hours'!U$30=0,0,(AS72/'Workforce hours'!U$30))),(IF(VLOOKUP($Q72,'Workforce hours'!$C$8:$AD$30,BU$7,FALSE)=0,0,(AS72/(VLOOKUP($Q72,'Workforce hours'!$C$8:$AD$30,BU$7,FALSE))))))</f>
        <v>0</v>
      </c>
      <c r="BV72" s="288">
        <f>IF($Q72="n/a",(IF('Workforce hours'!V$30=0,0,(AT72/'Workforce hours'!V$30))),(IF(VLOOKUP($Q72,'Workforce hours'!$C$8:$AD$30,BV$7,FALSE)=0,0,(AT72/(VLOOKUP($Q72,'Workforce hours'!$C$8:$AD$30,BV$7,FALSE))))))</f>
        <v>0</v>
      </c>
      <c r="BW72" s="288">
        <f>IF($Q72="n/a",(IF('Workforce hours'!W$30=0,0,(AU72/'Workforce hours'!W$30))),(IF(VLOOKUP($Q72,'Workforce hours'!$C$8:$AD$30,BW$7,FALSE)=0,0,(AU72/(VLOOKUP($Q72,'Workforce hours'!$C$8:$AD$30,BW$7,FALSE))))))</f>
        <v>6.586496176637549E-2</v>
      </c>
      <c r="BX72" s="288">
        <f>IF($Q72="n/a",(IF('Workforce hours'!X$30=0,0,(AV72/'Workforce hours'!X$30))),(IF(VLOOKUP($Q72,'Workforce hours'!$C$8:$AD$30,BX$7,FALSE)=0,0,(AV72/(VLOOKUP($Q72,'Workforce hours'!$C$8:$AD$30,BX$7,FALSE))))))</f>
        <v>0</v>
      </c>
      <c r="BY72" s="288">
        <f>IF($Q72="n/a",(IF('Workforce hours'!Y$30=0,0,(AW72/'Workforce hours'!Y$30))),(IF(VLOOKUP($Q72,'Workforce hours'!$C$8:$AD$30,BY$7,FALSE)=0,0,(AW72/(VLOOKUP($Q72,'Workforce hours'!$C$8:$AD$30,BY$7,FALSE))))))</f>
        <v>0.13172992353275098</v>
      </c>
      <c r="BZ72" s="288">
        <f>IF($Q72="n/a",(IF('Workforce hours'!Z$30=0,0,(AX72/'Workforce hours'!Z$30))),(IF(VLOOKUP($Q72,'Workforce hours'!$C$8:$AD$30,BZ$7,FALSE)=0,0,(AX72/(VLOOKUP($Q72,'Workforce hours'!$C$8:$AD$30,BZ$7,FALSE))))))</f>
        <v>0</v>
      </c>
      <c r="CA72" s="288">
        <f>IF($Q72="n/a",(IF('Workforce hours'!AA$30=0,0,(AY72/'Workforce hours'!AA$30))),(IF(VLOOKUP($Q72,'Workforce hours'!$C$8:$AD$30,CA$7,FALSE)=0,0,(AY72/(VLOOKUP($Q72,'Workforce hours'!$C$8:$AD$30,CA$7,FALSE))))))</f>
        <v>0</v>
      </c>
      <c r="CB72" s="288">
        <f>IF($Q72="n/a",(IF('Workforce hours'!AB$30=0,0,(AZ72/'Workforce hours'!AB$30))),(IF(VLOOKUP($Q72,'Workforce hours'!$C$8:$AD$30,CB$7,FALSE)=0,0,(AZ72/(VLOOKUP($Q72,'Workforce hours'!$C$8:$AD$30,CB$7,FALSE))))))</f>
        <v>0</v>
      </c>
      <c r="CC72" s="288">
        <f>IF($Q72="n/a",(IF('Workforce hours'!AC$30=0,0,(BA72/'Workforce hours'!AC$30))),(IF(VLOOKUP($Q72,'Workforce hours'!$C$8:$AD$30,CC$7,FALSE)=0,0,(BA72/(VLOOKUP($Q72,'Workforce hours'!$C$8:$AD$30,CC$7,FALSE))))))</f>
        <v>0</v>
      </c>
      <c r="CD72" s="288">
        <f>IF($Q72="n/a",(IF('Workforce hours'!AD$30=0,0,(BB72/'Workforce hours'!AD$30))),(IF(VLOOKUP($Q72,'Workforce hours'!$C$8:$AD$30,CD$7,FALSE)=0,0,(BB72/(VLOOKUP($Q72,'Workforce hours'!$C$8:$AD$30,CD$7,FALSE))))))</f>
        <v>0</v>
      </c>
      <c r="CE72" s="289">
        <f t="shared" si="10"/>
        <v>0</v>
      </c>
      <c r="CF72" s="290">
        <f>BD72*'Workforce costs'!B$9*(1+'Workforce costs'!B$10)*(1+'Workforce costs'!B$11)</f>
        <v>0</v>
      </c>
      <c r="CG72" s="290">
        <f>BE72*'Workforce costs'!C$9*(1+'Workforce costs'!C$10)*(1+'Workforce costs'!C$11)</f>
        <v>0</v>
      </c>
      <c r="CH72" s="290">
        <f>BF72*'Workforce costs'!D$9*(1+'Workforce costs'!D$10)*(1+'Workforce costs'!D$11)</f>
        <v>0</v>
      </c>
      <c r="CI72" s="290">
        <f>BG72*'Workforce costs'!E$9*(1+'Workforce costs'!E$10)*(1+'Workforce costs'!E$11)</f>
        <v>0</v>
      </c>
      <c r="CJ72" s="290">
        <f>BH72*'Workforce costs'!F$9*(1+'Workforce costs'!F$10)*(1+'Workforce costs'!F$11)</f>
        <v>0</v>
      </c>
      <c r="CK72" s="290">
        <f>BI72*'Workforce costs'!G$9*(1+'Workforce costs'!G$10)*(1+'Workforce costs'!G$11)</f>
        <v>0</v>
      </c>
      <c r="CL72" s="290">
        <f>BJ72*'Workforce costs'!H$9*(1+'Workforce costs'!H$10)*(1+'Workforce costs'!H$11)</f>
        <v>0</v>
      </c>
      <c r="CM72" s="290">
        <f>BK72*'Workforce costs'!I$9*(1+'Workforce costs'!I$10)*(1+'Workforce costs'!I$11)</f>
        <v>0</v>
      </c>
      <c r="CN72" s="290">
        <f>BL72*'Workforce costs'!J$9*(1+'Workforce costs'!J$10)*(1+'Workforce costs'!J$11)</f>
        <v>0</v>
      </c>
      <c r="CO72" s="290">
        <f>BM72*'Workforce costs'!K$9*(1+'Workforce costs'!K$10)*(1+'Workforce costs'!K$11)</f>
        <v>0</v>
      </c>
      <c r="CP72" s="290">
        <f>BN72*'Workforce costs'!L$9*(1+'Workforce costs'!L$10)*(1+'Workforce costs'!L$11)</f>
        <v>0</v>
      </c>
      <c r="CQ72" s="290">
        <f>BO72*'Workforce costs'!M$9*(1+'Workforce costs'!M$10)*(1+'Workforce costs'!M$11)</f>
        <v>0</v>
      </c>
      <c r="CR72" s="290">
        <f>BP72*'Workforce costs'!N$9*(1+'Workforce costs'!N$10)*(1+'Workforce costs'!N$11)</f>
        <v>0</v>
      </c>
      <c r="CS72" s="290">
        <f>BQ72*'Workforce costs'!O$9*(1+'Workforce costs'!O$10)*(1+'Workforce costs'!O$11)</f>
        <v>0</v>
      </c>
      <c r="CT72" s="290">
        <f>BR72*'Workforce costs'!P$9*(1+'Workforce costs'!P$10)*(1+'Workforce costs'!P$11)</f>
        <v>0</v>
      </c>
      <c r="CU72" s="290">
        <f>BS72*'Workforce costs'!Q$9*(1+'Workforce costs'!Q$10)*(1+'Workforce costs'!Q$11)</f>
        <v>0</v>
      </c>
      <c r="CV72" s="290">
        <f>BT72*'Workforce costs'!R$9*(1+'Workforce costs'!R$10)*(1+'Workforce costs'!R$11)</f>
        <v>0</v>
      </c>
      <c r="CW72" s="290">
        <f>BU72*'Workforce costs'!S$9*(1+'Workforce costs'!S$10)*(1+'Workforce costs'!S$11)</f>
        <v>0</v>
      </c>
      <c r="CX72" s="290">
        <f>BV72*'Workforce costs'!T$9*(1+'Workforce costs'!T$10)*(1+'Workforce costs'!T$11)</f>
        <v>0</v>
      </c>
      <c r="CY72" s="290">
        <f>BW72*'Workforce costs'!U$9*(1+'Workforce costs'!U$10)*(1+'Workforce costs'!U$11)</f>
        <v>0</v>
      </c>
      <c r="CZ72" s="290">
        <f>BX72*'Workforce costs'!V$9*(1+'Workforce costs'!V$10)*(1+'Workforce costs'!V$11)</f>
        <v>0</v>
      </c>
      <c r="DA72" s="290">
        <f>BY72*'Workforce costs'!W$9*(1+'Workforce costs'!W$10)*(1+'Workforce costs'!W$11)</f>
        <v>0</v>
      </c>
      <c r="DB72" s="290">
        <f>BZ72*'Workforce costs'!X$9*(1+'Workforce costs'!X$10)*(1+'Workforce costs'!X$11)</f>
        <v>0</v>
      </c>
      <c r="DC72" s="290">
        <f>CA72*'Workforce costs'!Y$9*(1+'Workforce costs'!Y$10)*(1+'Workforce costs'!Y$11)</f>
        <v>0</v>
      </c>
      <c r="DD72" s="290">
        <f>CB72*'Workforce costs'!Z$9*(1+'Workforce costs'!Z$10)*(1+'Workforce costs'!Z$11)</f>
        <v>0</v>
      </c>
      <c r="DE72" s="290">
        <f>CC72*'Workforce costs'!AA$9*(1+'Workforce costs'!AA$10)*(1+'Workforce costs'!AA$11)</f>
        <v>0</v>
      </c>
      <c r="DF72" s="290">
        <f>CD72*'Workforce costs'!AB$9*(1+'Workforce costs'!AB$10)*(1+'Workforce costs'!AB$11)</f>
        <v>0</v>
      </c>
    </row>
    <row r="73" spans="1:110" x14ac:dyDescent="0.3">
      <c r="A73" s="2" t="str">
        <f>Outputs!$A$4</f>
        <v>Australia</v>
      </c>
      <c r="B73" s="2" t="str">
        <f t="shared" si="3"/>
        <v>Australia 12to17</v>
      </c>
      <c r="C73" s="30">
        <f>VLOOKUP($B73,Populations!$D$15:$H$1920,3,FALSE)</f>
        <v>1959472</v>
      </c>
      <c r="D73" s="255">
        <f>IF(OR($H73="General pop",$H73="Schools",$H73="Workplace",$H73="Skills Training",$H73="Digital Supports"),1,VLOOKUP($B73,Populations!$D$15:$H$1920,5,FALSE))</f>
        <v>1</v>
      </c>
      <c r="E73" s="88">
        <f>VLOOKUP(I73,Epidemiology!$C$10:$H$47,6,FALSE)</f>
        <v>4085</v>
      </c>
      <c r="F73" s="102">
        <f>'Care profiles'!R74</f>
        <v>1</v>
      </c>
      <c r="G73" s="15" t="str">
        <f>'Care profiles'!A74</f>
        <v>12to17</v>
      </c>
      <c r="H73" s="15" t="str">
        <f>'Care profiles'!B74</f>
        <v>Distress</v>
      </c>
      <c r="I73" s="15" t="str">
        <f>'Care profiles'!C74</f>
        <v>Distress_12-17yrs</v>
      </c>
      <c r="J73" s="15" t="str">
        <f>'Care profiles'!D74</f>
        <v>Care profile</v>
      </c>
      <c r="K73" s="15" t="str">
        <f>'Care profiles'!E74</f>
        <v>Review +/- Ongoing Management</v>
      </c>
      <c r="L73" s="104">
        <f>'Care profiles'!F74</f>
        <v>0.6</v>
      </c>
      <c r="M73" s="15">
        <f>'Care profiles'!G74</f>
        <v>1</v>
      </c>
      <c r="N73" s="15">
        <f>'Care profiles'!H74</f>
        <v>15</v>
      </c>
      <c r="O73" s="15" t="str">
        <f>'Care profiles'!I74</f>
        <v>min</v>
      </c>
      <c r="P73" s="15" t="str">
        <f>'Care profiles'!J74</f>
        <v>Team</v>
      </c>
      <c r="Q73" s="15" t="str">
        <f>'Care profiles'!K74</f>
        <v>Clinical Community Treatment Team – Youth (12 – 24 years)</v>
      </c>
      <c r="R73" s="15" t="str">
        <f>'Care profiles'!M74</f>
        <v>N</v>
      </c>
      <c r="S73" s="15" t="str">
        <f>'Care profiles'!O74</f>
        <v>Y</v>
      </c>
      <c r="T73" s="15" t="str">
        <f>'Care profiles'!Q74</f>
        <v>N</v>
      </c>
      <c r="U73" s="30">
        <f t="shared" si="4"/>
        <v>80044.431200000006</v>
      </c>
      <c r="V73" s="30">
        <f t="shared" si="5"/>
        <v>48026.658719999999</v>
      </c>
      <c r="W73" s="30">
        <f>IF(M73="n/a",0,IF(O73="days",V73*M73*(1+(VLOOKUP(K73,'Bed parameters'!$A$9:$G$12,7,FALSE))),V73*M73))</f>
        <v>48026.658719999999</v>
      </c>
      <c r="X73" s="30">
        <f t="shared" si="6"/>
        <v>12006.66468</v>
      </c>
      <c r="Y73" s="30">
        <f t="shared" si="7"/>
        <v>0</v>
      </c>
      <c r="Z73" s="113">
        <f>_xlfn.IFNA(Y73/((VLOOKUP(K73,'Bed parameters'!$A$9:$G$12,3,FALSE))*(VLOOKUP(K73,'Bed parameters'!$A$9:$G$12,5,FALSE))),0)</f>
        <v>0</v>
      </c>
      <c r="AA73" s="30">
        <f t="shared" si="8"/>
        <v>12006.66468</v>
      </c>
      <c r="AB73" s="30">
        <f>_xlfn.IFNA(IF($O73="days",$Y73*(VLOOKUP($K73,'Bed parameters'!$A$9:$I$12,9,FALSE))*$F73*(VLOOKUP($Q73,'Workforce distribution'!$C$8:$AD$30,AB$7,FALSE)),IF($Q73="n/a",(IF($P73=AB$6,$X73*$F73,0)),$X73*$F73*(VLOOKUP($Q73,'Workforce distribution'!$C$8:$AD$30,AB$7,FALSE)))),0)</f>
        <v>0</v>
      </c>
      <c r="AC73" s="30">
        <f>_xlfn.IFNA(IF($O73="days",$Y73*(VLOOKUP($K73,'Bed parameters'!$A$9:$I$12,9,FALSE))*$F73*(VLOOKUP($Q73,'Workforce distribution'!$C$8:$AD$30,AC$7,FALSE)),IF($Q73="n/a",(IF($P73=AC$6,$X73*$F73,0)),$X73*$F73*(VLOOKUP($Q73,'Workforce distribution'!$C$8:$AD$30,AC$7,FALSE)))),0)</f>
        <v>0</v>
      </c>
      <c r="AD73" s="30">
        <f>_xlfn.IFNA(IF($O73="days",$Y73*(VLOOKUP($K73,'Bed parameters'!$A$9:$I$12,9,FALSE))*$F73*(VLOOKUP($Q73,'Workforce distribution'!$C$8:$AD$30,AD$7,FALSE)),IF($Q73="n/a",(IF($P73=AD$6,$X73*$F73,0)),$X73*$F73*(VLOOKUP($Q73,'Workforce distribution'!$C$8:$AD$30,AD$7,FALSE)))),0)</f>
        <v>0</v>
      </c>
      <c r="AE73" s="30">
        <f>_xlfn.IFNA(IF($O73="days",$Y73*(VLOOKUP($K73,'Bed parameters'!$A$9:$I$12,9,FALSE))*$F73*(VLOOKUP($Q73,'Workforce distribution'!$C$8:$AD$30,AE$7,FALSE)),IF($Q73="n/a",(IF($P73=AE$6,$X73*$F73,0)),$X73*$F73*(VLOOKUP($Q73,'Workforce distribution'!$C$8:$AD$30,AE$7,FALSE)))),0)</f>
        <v>425.01467893805301</v>
      </c>
      <c r="AF73" s="30">
        <f>_xlfn.IFNA(IF($O73="days",$Y73*(VLOOKUP($K73,'Bed parameters'!$A$9:$I$12,9,FALSE))*$F73*(VLOOKUP($Q73,'Workforce distribution'!$C$8:$AD$30,AF$7,FALSE)),IF($Q73="n/a",(IF($P73=AF$6,$X73*$F73,0)),$X73*$F73*(VLOOKUP($Q73,'Workforce distribution'!$C$8:$AD$30,AF$7,FALSE)))),0)</f>
        <v>0</v>
      </c>
      <c r="AG73" s="30">
        <f>_xlfn.IFNA(IF($O73="days",$Y73*(VLOOKUP($K73,'Bed parameters'!$A$9:$I$12,9,FALSE))*$F73*(VLOOKUP($Q73,'Workforce distribution'!$C$8:$AD$30,AG$7,FALSE)),IF($Q73="n/a",(IF($P73=AG$6,$X73*$F73,0)),$X73*$F73*(VLOOKUP($Q73,'Workforce distribution'!$C$8:$AD$30,AG$7,FALSE)))),0)</f>
        <v>923.58959076923065</v>
      </c>
      <c r="AH73" s="30">
        <f>_xlfn.IFNA(IF($O73="days",$Y73*(VLOOKUP($K73,'Bed parameters'!$A$9:$I$12,9,FALSE))*$F73*(VLOOKUP($Q73,'Workforce distribution'!$C$8:$AD$30,AH$7,FALSE)),IF($Q73="n/a",(IF($P73=AH$6,$X73*$F73,0)),$X73*$F73*(VLOOKUP($Q73,'Workforce distribution'!$C$8:$AD$30,AH$7,FALSE)))),0)</f>
        <v>277.07687723076924</v>
      </c>
      <c r="AI73" s="30">
        <f>_xlfn.IFNA(IF($O73="days",$Y73*(VLOOKUP($K73,'Bed parameters'!$A$9:$I$12,9,FALSE))*$F73*(VLOOKUP($Q73,'Workforce distribution'!$C$8:$AD$30,AI$7,FALSE)),IF($Q73="n/a",(IF($P73=AI$6,$X73*$F73,0)),$X73*$F73*(VLOOKUP($Q73,'Workforce distribution'!$C$8:$AD$30,AI$7,FALSE)))),0)</f>
        <v>0</v>
      </c>
      <c r="AJ73" s="30">
        <f>_xlfn.IFNA(IF($O73="days",$Y73*(VLOOKUP($K73,'Bed parameters'!$A$9:$I$12,9,FALSE))*$F73*(VLOOKUP($Q73,'Workforce distribution'!$C$8:$AD$30,AJ$7,FALSE)),IF($Q73="n/a",(IF($P73=AJ$6,$X73*$F73,0)),$X73*$F73*(VLOOKUP($Q73,'Workforce distribution'!$C$8:$AD$30,AJ$7,FALSE)))),0)</f>
        <v>0</v>
      </c>
      <c r="AK73" s="30">
        <f>_xlfn.IFNA(IF($O73="days",$Y73*(VLOOKUP($K73,'Bed parameters'!$A$9:$I$12,9,FALSE))*$F73*(VLOOKUP($Q73,'Workforce distribution'!$C$8:$AD$30,AK$7,FALSE)),IF($Q73="n/a",(IF($P73=AK$6,$X73*$F73,0)),$X73*$F73*(VLOOKUP($Q73,'Workforce distribution'!$C$8:$AD$30,AK$7,FALSE)))),0)</f>
        <v>0</v>
      </c>
      <c r="AL73" s="30">
        <f>_xlfn.IFNA(IF($O73="days",$Y73*(VLOOKUP($K73,'Bed parameters'!$A$9:$I$12,9,FALSE))*$F73*(VLOOKUP($Q73,'Workforce distribution'!$C$8:$AD$30,AL$7,FALSE)),IF($Q73="n/a",(IF($P73=AL$6,$X73*$F73,0)),$X73*$F73*(VLOOKUP($Q73,'Workforce distribution'!$C$8:$AD$30,AL$7,FALSE)))),0)</f>
        <v>469.05260519258161</v>
      </c>
      <c r="AM73" s="30">
        <f>_xlfn.IFNA(IF($O73="days",$Y73*(VLOOKUP($K73,'Bed parameters'!$A$9:$I$12,9,FALSE))*$F73*(VLOOKUP($Q73,'Workforce distribution'!$C$8:$AD$30,AM$7,FALSE)),IF($Q73="n/a",(IF($P73=AM$6,$X73*$F73,0)),$X73*$F73*(VLOOKUP($Q73,'Workforce distribution'!$C$8:$AD$30,AM$7,FALSE)))),0)</f>
        <v>1970.020941808843</v>
      </c>
      <c r="AN73" s="30">
        <f>_xlfn.IFNA(IF($O73="days",$Y73*(VLOOKUP($K73,'Bed parameters'!$A$9:$I$12,9,FALSE))*$F73*(VLOOKUP($Q73,'Workforce distribution'!$C$8:$AD$30,AN$7,FALSE)),IF($Q73="n/a",(IF($P73=AN$6,$X73*$F73,0)),$X73*$F73*(VLOOKUP($Q73,'Workforce distribution'!$C$8:$AD$30,AN$7,FALSE)))),0)</f>
        <v>1960.6398897049908</v>
      </c>
      <c r="AO73" s="30">
        <f>_xlfn.IFNA(IF($O73="days",$Y73*(VLOOKUP($K73,'Bed parameters'!$A$9:$I$12,9,FALSE))*$F73*(VLOOKUP($Q73,'Workforce distribution'!$C$8:$AD$30,AO$7,FALSE)),IF($Q73="n/a",(IF($P73=AO$6,$X73*$F73,0)),$X73*$F73*(VLOOKUP($Q73,'Workforce distribution'!$C$8:$AD$30,AO$7,FALSE)))),0)</f>
        <v>1960.6398897049908</v>
      </c>
      <c r="AP73" s="30">
        <f>_xlfn.IFNA(IF($O73="days",$Y73*(VLOOKUP($K73,'Bed parameters'!$A$9:$I$12,9,FALSE))*$F73*(VLOOKUP($Q73,'Workforce distribution'!$C$8:$AD$30,AP$7,FALSE)),IF($Q73="n/a",(IF($P73=AP$6,$X73*$F73,0)),$X73*$F73*(VLOOKUP($Q73,'Workforce distribution'!$C$8:$AD$30,AP$7,FALSE)))),0)</f>
        <v>1960.6398897049908</v>
      </c>
      <c r="AQ73" s="30">
        <f>_xlfn.IFNA(IF($O73="days",$Y73*(VLOOKUP($K73,'Bed parameters'!$A$9:$I$12,9,FALSE))*$F73*(VLOOKUP($Q73,'Workforce distribution'!$C$8:$AD$30,AQ$7,FALSE)),IF($Q73="n/a",(IF($P73=AQ$6,$X73*$F73,0)),$X73*$F73*(VLOOKUP($Q73,'Workforce distribution'!$C$8:$AD$30,AQ$7,FALSE)))),0)</f>
        <v>891.19994986590496</v>
      </c>
      <c r="AR73" s="30">
        <f>_xlfn.IFNA(IF($O73="days",$Y73*(VLOOKUP($K73,'Bed parameters'!$A$9:$I$12,9,FALSE))*$F73*(VLOOKUP($Q73,'Workforce distribution'!$C$8:$AD$30,AR$7,FALSE)),IF($Q73="n/a",(IF($P73=AR$6,$X73*$F73,0)),$X73*$F73*(VLOOKUP($Q73,'Workforce distribution'!$C$8:$AD$30,AR$7,FALSE)))),0)</f>
        <v>0</v>
      </c>
      <c r="AS73" s="30">
        <f>_xlfn.IFNA(IF($O73="days",$Y73*(VLOOKUP($K73,'Bed parameters'!$A$9:$I$12,9,FALSE))*$F73*(VLOOKUP($Q73,'Workforce distribution'!$C$8:$AD$30,AS$7,FALSE)),IF($Q73="n/a",(IF($P73=AS$6,$X73*$F73,0)),$X73*$F73*(VLOOKUP($Q73,'Workforce distribution'!$C$8:$AD$30,AS$7,FALSE)))),0)</f>
        <v>0</v>
      </c>
      <c r="AT73" s="30">
        <f>_xlfn.IFNA(IF($O73="days",$Y73*(VLOOKUP($K73,'Bed parameters'!$A$9:$I$12,9,FALSE))*$F73*(VLOOKUP($Q73,'Workforce distribution'!$C$8:$AD$30,AT$7,FALSE)),IF($Q73="n/a",(IF($P73=AT$6,$X73*$F73,0)),$X73*$F73*(VLOOKUP($Q73,'Workforce distribution'!$C$8:$AD$30,AT$7,FALSE)))),0)</f>
        <v>0</v>
      </c>
      <c r="AU73" s="30">
        <f>_xlfn.IFNA(IF($O73="days",$Y73*(VLOOKUP($K73,'Bed parameters'!$A$9:$I$12,9,FALSE))*$F73*(VLOOKUP($Q73,'Workforce distribution'!$C$8:$AD$30,AU$7,FALSE)),IF($Q73="n/a",(IF($P73=AU$6,$X73*$F73,0)),$X73*$F73*(VLOOKUP($Q73,'Workforce distribution'!$C$8:$AD$30,AU$7,FALSE)))),0)</f>
        <v>389.59678902654872</v>
      </c>
      <c r="AV73" s="30">
        <f>_xlfn.IFNA(IF($O73="days",$Y73*(VLOOKUP($K73,'Bed parameters'!$A$9:$I$12,9,FALSE))*$F73*(VLOOKUP($Q73,'Workforce distribution'!$C$8:$AD$30,AV$7,FALSE)),IF($Q73="n/a",(IF($P73=AV$6,$X73*$F73,0)),$X73*$F73*(VLOOKUP($Q73,'Workforce distribution'!$C$8:$AD$30,AV$7,FALSE)))),0)</f>
        <v>0</v>
      </c>
      <c r="AW73" s="30">
        <f>_xlfn.IFNA(IF($O73="days",$Y73*(VLOOKUP($K73,'Bed parameters'!$A$9:$I$12,9,FALSE))*$F73*(VLOOKUP($Q73,'Workforce distribution'!$C$8:$AD$30,AW$7,FALSE)),IF($Q73="n/a",(IF($P73=AW$6,$X73*$F73,0)),$X73*$F73*(VLOOKUP($Q73,'Workforce distribution'!$C$8:$AD$30,AW$7,FALSE)))),0)</f>
        <v>779.19357805309744</v>
      </c>
      <c r="AX73" s="30">
        <f>_xlfn.IFNA(IF($O73="days",$Y73*(VLOOKUP($K73,'Bed parameters'!$A$9:$I$12,9,FALSE))*$F73*(VLOOKUP($Q73,'Workforce distribution'!$C$8:$AD$30,AX$7,FALSE)),IF($Q73="n/a",(IF($P73=AX$6,$X73*$F73,0)),$X73*$F73*(VLOOKUP($Q73,'Workforce distribution'!$C$8:$AD$30,AX$7,FALSE)))),0)</f>
        <v>0</v>
      </c>
      <c r="AY73" s="30">
        <f>_xlfn.IFNA(IF($O73="days",$Y73*(VLOOKUP($K73,'Bed parameters'!$A$9:$I$12,9,FALSE))*$F73*(VLOOKUP($Q73,'Workforce distribution'!$C$8:$AD$30,AY$7,FALSE)),IF($Q73="n/a",(IF($P73=AY$6,$X73*$F73,0)),$X73*$F73*(VLOOKUP($Q73,'Workforce distribution'!$C$8:$AD$30,AY$7,FALSE)))),0)</f>
        <v>0</v>
      </c>
      <c r="AZ73" s="30">
        <f>_xlfn.IFNA(IF($O73="days",$Y73*(VLOOKUP($K73,'Bed parameters'!$A$9:$I$12,9,FALSE))*$F73*(VLOOKUP($Q73,'Workforce distribution'!$C$8:$AD$30,AZ$7,FALSE)),IF($Q73="n/a",(IF($P73=AZ$6,$X73*$F73,0)),$X73*$F73*(VLOOKUP($Q73,'Workforce distribution'!$C$8:$AD$30,AZ$7,FALSE)))),0)</f>
        <v>0</v>
      </c>
      <c r="BA73" s="30">
        <f>_xlfn.IFNA(IF($O73="days",$Y73*(VLOOKUP($K73,'Bed parameters'!$A$9:$I$12,9,FALSE))*$F73*(VLOOKUP($Q73,'Workforce distribution'!$C$8:$AD$30,BA$7,FALSE)),IF($Q73="n/a",(IF($P73=BA$6,$X73*$F73,0)),$X73*$F73*(VLOOKUP($Q73,'Workforce distribution'!$C$8:$AD$30,BA$7,FALSE)))),0)</f>
        <v>0</v>
      </c>
      <c r="BB73" s="30">
        <f>_xlfn.IFNA(IF($O73="days",$Y73*(VLOOKUP($K73,'Bed parameters'!$A$9:$I$12,9,FALSE))*$F73*(VLOOKUP($Q73,'Workforce distribution'!$C$8:$AD$30,BB$7,FALSE)),IF($Q73="n/a",(IF($P73=BB$6,$X73*$F73,0)),$X73*$F73*(VLOOKUP($Q73,'Workforce distribution'!$C$8:$AD$30,BB$7,FALSE)))),0)</f>
        <v>0</v>
      </c>
      <c r="BC73" s="149">
        <f t="shared" si="9"/>
        <v>10.587216558458836</v>
      </c>
      <c r="BD73" s="288">
        <f>IF($Q73="n/a",(IF('Workforce hours'!D$30=0,0,(AB73/'Workforce hours'!D$30))),(IF(VLOOKUP($Q73,'Workforce hours'!$C$8:$AD$30,BD$7,FALSE)=0,0,(AB73/(VLOOKUP($Q73,'Workforce hours'!$C$8:$AD$30,BD$7,FALSE))))))</f>
        <v>0</v>
      </c>
      <c r="BE73" s="288">
        <f>IF($Q73="n/a",(IF('Workforce hours'!E$30=0,0,(AC73/'Workforce hours'!E$30))),(IF(VLOOKUP($Q73,'Workforce hours'!$C$8:$AD$30,BE$7,FALSE)=0,0,(AC73/(VLOOKUP($Q73,'Workforce hours'!$C$8:$AD$30,BE$7,FALSE))))))</f>
        <v>0</v>
      </c>
      <c r="BF73" s="288">
        <f>IF($Q73="n/a",(IF('Workforce hours'!F$30=0,0,(AD73/'Workforce hours'!F$30))),(IF(VLOOKUP($Q73,'Workforce hours'!$C$8:$AD$30,BF$7,FALSE)=0,0,(AD73/(VLOOKUP($Q73,'Workforce hours'!$C$8:$AD$30,BF$7,FALSE))))))</f>
        <v>0</v>
      </c>
      <c r="BG73" s="288">
        <f>IF($Q73="n/a",(IF('Workforce hours'!G$30=0,0,(AE73/'Workforce hours'!G$30))),(IF(VLOOKUP($Q73,'Workforce hours'!$C$8:$AD$30,BG$7,FALSE)=0,0,(AE73/(VLOOKUP($Q73,'Workforce hours'!$C$8:$AD$30,BG$7,FALSE))))))</f>
        <v>0.36979427054600739</v>
      </c>
      <c r="BH73" s="288">
        <f>IF($Q73="n/a",(IF('Workforce hours'!H$30=0,0,(AF73/'Workforce hours'!H$30))),(IF(VLOOKUP($Q73,'Workforce hours'!$C$8:$AD$30,BH$7,FALSE)=0,0,(AF73/(VLOOKUP($Q73,'Workforce hours'!$C$8:$AD$30,BH$7,FALSE))))))</f>
        <v>0</v>
      </c>
      <c r="BI73" s="288">
        <f>IF($Q73="n/a",(IF('Workforce hours'!I$30=0,0,(AG73/'Workforce hours'!I$30))),(IF(VLOOKUP($Q73,'Workforce hours'!$C$8:$AD$30,BI$7,FALSE)=0,0,(AG73/(VLOOKUP($Q73,'Workforce hours'!$C$8:$AD$30,BI$7,FALSE))))))</f>
        <v>0.80359139560959303</v>
      </c>
      <c r="BJ73" s="288">
        <f>IF($Q73="n/a",(IF('Workforce hours'!J$30=0,0,(AH73/'Workforce hours'!J$30))),(IF(VLOOKUP($Q73,'Workforce hours'!$C$8:$AD$30,BJ$7,FALSE)=0,0,(AH73/(VLOOKUP($Q73,'Workforce hours'!$C$8:$AD$30,BJ$7,FALSE))))))</f>
        <v>0.24107741868287794</v>
      </c>
      <c r="BK73" s="288">
        <f>IF($Q73="n/a",(IF('Workforce hours'!K$30=0,0,(AI73/'Workforce hours'!K$30))),(IF(VLOOKUP($Q73,'Workforce hours'!$C$8:$AD$30,BK$7,FALSE)=0,0,(AI73/(VLOOKUP($Q73,'Workforce hours'!$C$8:$AD$30,BK$7,FALSE))))))</f>
        <v>0</v>
      </c>
      <c r="BL73" s="288">
        <f>IF($Q73="n/a",(IF('Workforce hours'!L$30=0,0,(AJ73/'Workforce hours'!L$30))),(IF(VLOOKUP($Q73,'Workforce hours'!$C$8:$AD$30,BL$7,FALSE)=0,0,(AJ73/(VLOOKUP($Q73,'Workforce hours'!$C$8:$AD$30,BL$7,FALSE))))))</f>
        <v>0</v>
      </c>
      <c r="BM73" s="288">
        <f>IF($Q73="n/a",(IF('Workforce hours'!M$30=0,0,(AK73/'Workforce hours'!M$30))),(IF(VLOOKUP($Q73,'Workforce hours'!$C$8:$AD$30,BM$7,FALSE)=0,0,(AK73/(VLOOKUP($Q73,'Workforce hours'!$C$8:$AD$30,BM$7,FALSE))))))</f>
        <v>0</v>
      </c>
      <c r="BN73" s="288">
        <f>IF($Q73="n/a",(IF('Workforce hours'!N$30=0,0,(AL73/'Workforce hours'!N$30))),(IF(VLOOKUP($Q73,'Workforce hours'!$C$8:$AD$30,BN$7,FALSE)=0,0,(AL73/(VLOOKUP($Q73,'Workforce hours'!$C$8:$AD$30,BN$7,FALSE))))))</f>
        <v>0.42703081445124885</v>
      </c>
      <c r="BO73" s="288">
        <f>IF($Q73="n/a",(IF('Workforce hours'!O$30=0,0,(AM73/'Workforce hours'!O$30))),(IF(VLOOKUP($Q73,'Workforce hours'!$C$8:$AD$30,BO$7,FALSE)=0,0,(AM73/(VLOOKUP($Q73,'Workforce hours'!$C$8:$AD$30,BO$7,FALSE))))))</f>
        <v>1.864632175882071</v>
      </c>
      <c r="BP73" s="288">
        <f>IF($Q73="n/a",(IF('Workforce hours'!P$30=0,0,(AN73/'Workforce hours'!P$30))),(IF(VLOOKUP($Q73,'Workforce hours'!$C$8:$AD$30,BP$7,FALSE)=0,0,(AN73/(VLOOKUP($Q73,'Workforce hours'!$C$8:$AD$30,BP$7,FALSE))))))</f>
        <v>1.7059020164396179</v>
      </c>
      <c r="BQ73" s="288">
        <f>IF($Q73="n/a",(IF('Workforce hours'!Q$30=0,0,(AO73/'Workforce hours'!Q$30))),(IF(VLOOKUP($Q73,'Workforce hours'!$C$8:$AD$30,BQ$7,FALSE)=0,0,(AO73/(VLOOKUP($Q73,'Workforce hours'!$C$8:$AD$30,BQ$7,FALSE))))))</f>
        <v>1.7059020164396175</v>
      </c>
      <c r="BR73" s="288">
        <f>IF($Q73="n/a",(IF('Workforce hours'!R$30=0,0,(AP73/'Workforce hours'!R$30))),(IF(VLOOKUP($Q73,'Workforce hours'!$C$8:$AD$30,BR$7,FALSE)=0,0,(AP73/(VLOOKUP($Q73,'Workforce hours'!$C$8:$AD$30,BR$7,FALSE))))))</f>
        <v>1.7059020164396175</v>
      </c>
      <c r="BS73" s="288">
        <f>IF($Q73="n/a",(IF('Workforce hours'!S$30=0,0,(AQ73/'Workforce hours'!S$30))),(IF(VLOOKUP($Q73,'Workforce hours'!$C$8:$AD$30,BS$7,FALSE)=0,0,(AQ73/(VLOOKUP($Q73,'Workforce hours'!$C$8:$AD$30,BS$7,FALSE))))))</f>
        <v>0.77541000747255362</v>
      </c>
      <c r="BT73" s="288">
        <f>IF($Q73="n/a",(IF('Workforce hours'!T$30=0,0,(AR73/'Workforce hours'!T$30))),(IF(VLOOKUP($Q73,'Workforce hours'!$C$8:$AD$30,BT$7,FALSE)=0,0,(AR73/(VLOOKUP($Q73,'Workforce hours'!$C$8:$AD$30,BT$7,FALSE))))))</f>
        <v>0</v>
      </c>
      <c r="BU73" s="288">
        <f>IF($Q73="n/a",(IF('Workforce hours'!U$30=0,0,(AS73/'Workforce hours'!U$30))),(IF(VLOOKUP($Q73,'Workforce hours'!$C$8:$AD$30,BU$7,FALSE)=0,0,(AS73/(VLOOKUP($Q73,'Workforce hours'!$C$8:$AD$30,BU$7,FALSE))))))</f>
        <v>0</v>
      </c>
      <c r="BV73" s="288">
        <f>IF($Q73="n/a",(IF('Workforce hours'!V$30=0,0,(AT73/'Workforce hours'!V$30))),(IF(VLOOKUP($Q73,'Workforce hours'!$C$8:$AD$30,BV$7,FALSE)=0,0,(AT73/(VLOOKUP($Q73,'Workforce hours'!$C$8:$AD$30,BV$7,FALSE))))))</f>
        <v>0</v>
      </c>
      <c r="BW73" s="288">
        <f>IF($Q73="n/a",(IF('Workforce hours'!W$30=0,0,(AU73/'Workforce hours'!W$30))),(IF(VLOOKUP($Q73,'Workforce hours'!$C$8:$AD$30,BW$7,FALSE)=0,0,(AU73/(VLOOKUP($Q73,'Workforce hours'!$C$8:$AD$30,BW$7,FALSE))))))</f>
        <v>0.32932480883187737</v>
      </c>
      <c r="BX73" s="288">
        <f>IF($Q73="n/a",(IF('Workforce hours'!X$30=0,0,(AV73/'Workforce hours'!X$30))),(IF(VLOOKUP($Q73,'Workforce hours'!$C$8:$AD$30,BX$7,FALSE)=0,0,(AV73/(VLOOKUP($Q73,'Workforce hours'!$C$8:$AD$30,BX$7,FALSE))))))</f>
        <v>0</v>
      </c>
      <c r="BY73" s="288">
        <f>IF($Q73="n/a",(IF('Workforce hours'!Y$30=0,0,(AW73/'Workforce hours'!Y$30))),(IF(VLOOKUP($Q73,'Workforce hours'!$C$8:$AD$30,BY$7,FALSE)=0,0,(AW73/(VLOOKUP($Q73,'Workforce hours'!$C$8:$AD$30,BY$7,FALSE))))))</f>
        <v>0.65864961766375474</v>
      </c>
      <c r="BZ73" s="288">
        <f>IF($Q73="n/a",(IF('Workforce hours'!Z$30=0,0,(AX73/'Workforce hours'!Z$30))),(IF(VLOOKUP($Q73,'Workforce hours'!$C$8:$AD$30,BZ$7,FALSE)=0,0,(AX73/(VLOOKUP($Q73,'Workforce hours'!$C$8:$AD$30,BZ$7,FALSE))))))</f>
        <v>0</v>
      </c>
      <c r="CA73" s="288">
        <f>IF($Q73="n/a",(IF('Workforce hours'!AA$30=0,0,(AY73/'Workforce hours'!AA$30))),(IF(VLOOKUP($Q73,'Workforce hours'!$C$8:$AD$30,CA$7,FALSE)=0,0,(AY73/(VLOOKUP($Q73,'Workforce hours'!$C$8:$AD$30,CA$7,FALSE))))))</f>
        <v>0</v>
      </c>
      <c r="CB73" s="288">
        <f>IF($Q73="n/a",(IF('Workforce hours'!AB$30=0,0,(AZ73/'Workforce hours'!AB$30))),(IF(VLOOKUP($Q73,'Workforce hours'!$C$8:$AD$30,CB$7,FALSE)=0,0,(AZ73/(VLOOKUP($Q73,'Workforce hours'!$C$8:$AD$30,CB$7,FALSE))))))</f>
        <v>0</v>
      </c>
      <c r="CC73" s="288">
        <f>IF($Q73="n/a",(IF('Workforce hours'!AC$30=0,0,(BA73/'Workforce hours'!AC$30))),(IF(VLOOKUP($Q73,'Workforce hours'!$C$8:$AD$30,CC$7,FALSE)=0,0,(BA73/(VLOOKUP($Q73,'Workforce hours'!$C$8:$AD$30,CC$7,FALSE))))))</f>
        <v>0</v>
      </c>
      <c r="CD73" s="288">
        <f>IF($Q73="n/a",(IF('Workforce hours'!AD$30=0,0,(BB73/'Workforce hours'!AD$30))),(IF(VLOOKUP($Q73,'Workforce hours'!$C$8:$AD$30,CD$7,FALSE)=0,0,(BB73/(VLOOKUP($Q73,'Workforce hours'!$C$8:$AD$30,CD$7,FALSE))))))</f>
        <v>0</v>
      </c>
      <c r="CE73" s="289">
        <f t="shared" si="10"/>
        <v>0</v>
      </c>
      <c r="CF73" s="290">
        <f>BD73*'Workforce costs'!B$9*(1+'Workforce costs'!B$10)*(1+'Workforce costs'!B$11)</f>
        <v>0</v>
      </c>
      <c r="CG73" s="290">
        <f>BE73*'Workforce costs'!C$9*(1+'Workforce costs'!C$10)*(1+'Workforce costs'!C$11)</f>
        <v>0</v>
      </c>
      <c r="CH73" s="290">
        <f>BF73*'Workforce costs'!D$9*(1+'Workforce costs'!D$10)*(1+'Workforce costs'!D$11)</f>
        <v>0</v>
      </c>
      <c r="CI73" s="290">
        <f>BG73*'Workforce costs'!E$9*(1+'Workforce costs'!E$10)*(1+'Workforce costs'!E$11)</f>
        <v>0</v>
      </c>
      <c r="CJ73" s="290">
        <f>BH73*'Workforce costs'!F$9*(1+'Workforce costs'!F$10)*(1+'Workforce costs'!F$11)</f>
        <v>0</v>
      </c>
      <c r="CK73" s="290">
        <f>BI73*'Workforce costs'!G$9*(1+'Workforce costs'!G$10)*(1+'Workforce costs'!G$11)</f>
        <v>0</v>
      </c>
      <c r="CL73" s="290">
        <f>BJ73*'Workforce costs'!H$9*(1+'Workforce costs'!H$10)*(1+'Workforce costs'!H$11)</f>
        <v>0</v>
      </c>
      <c r="CM73" s="290">
        <f>BK73*'Workforce costs'!I$9*(1+'Workforce costs'!I$10)*(1+'Workforce costs'!I$11)</f>
        <v>0</v>
      </c>
      <c r="CN73" s="290">
        <f>BL73*'Workforce costs'!J$9*(1+'Workforce costs'!J$10)*(1+'Workforce costs'!J$11)</f>
        <v>0</v>
      </c>
      <c r="CO73" s="290">
        <f>BM73*'Workforce costs'!K$9*(1+'Workforce costs'!K$10)*(1+'Workforce costs'!K$11)</f>
        <v>0</v>
      </c>
      <c r="CP73" s="290">
        <f>BN73*'Workforce costs'!L$9*(1+'Workforce costs'!L$10)*(1+'Workforce costs'!L$11)</f>
        <v>0</v>
      </c>
      <c r="CQ73" s="290">
        <f>BO73*'Workforce costs'!M$9*(1+'Workforce costs'!M$10)*(1+'Workforce costs'!M$11)</f>
        <v>0</v>
      </c>
      <c r="CR73" s="290">
        <f>BP73*'Workforce costs'!N$9*(1+'Workforce costs'!N$10)*(1+'Workforce costs'!N$11)</f>
        <v>0</v>
      </c>
      <c r="CS73" s="290">
        <f>BQ73*'Workforce costs'!O$9*(1+'Workforce costs'!O$10)*(1+'Workforce costs'!O$11)</f>
        <v>0</v>
      </c>
      <c r="CT73" s="290">
        <f>BR73*'Workforce costs'!P$9*(1+'Workforce costs'!P$10)*(1+'Workforce costs'!P$11)</f>
        <v>0</v>
      </c>
      <c r="CU73" s="290">
        <f>BS73*'Workforce costs'!Q$9*(1+'Workforce costs'!Q$10)*(1+'Workforce costs'!Q$11)</f>
        <v>0</v>
      </c>
      <c r="CV73" s="290">
        <f>BT73*'Workforce costs'!R$9*(1+'Workforce costs'!R$10)*(1+'Workforce costs'!R$11)</f>
        <v>0</v>
      </c>
      <c r="CW73" s="290">
        <f>BU73*'Workforce costs'!S$9*(1+'Workforce costs'!S$10)*(1+'Workforce costs'!S$11)</f>
        <v>0</v>
      </c>
      <c r="CX73" s="290">
        <f>BV73*'Workforce costs'!T$9*(1+'Workforce costs'!T$10)*(1+'Workforce costs'!T$11)</f>
        <v>0</v>
      </c>
      <c r="CY73" s="290">
        <f>BW73*'Workforce costs'!U$9*(1+'Workforce costs'!U$10)*(1+'Workforce costs'!U$11)</f>
        <v>0</v>
      </c>
      <c r="CZ73" s="290">
        <f>BX73*'Workforce costs'!V$9*(1+'Workforce costs'!V$10)*(1+'Workforce costs'!V$11)</f>
        <v>0</v>
      </c>
      <c r="DA73" s="290">
        <f>BY73*'Workforce costs'!W$9*(1+'Workforce costs'!W$10)*(1+'Workforce costs'!W$11)</f>
        <v>0</v>
      </c>
      <c r="DB73" s="290">
        <f>BZ73*'Workforce costs'!X$9*(1+'Workforce costs'!X$10)*(1+'Workforce costs'!X$11)</f>
        <v>0</v>
      </c>
      <c r="DC73" s="290">
        <f>CA73*'Workforce costs'!Y$9*(1+'Workforce costs'!Y$10)*(1+'Workforce costs'!Y$11)</f>
        <v>0</v>
      </c>
      <c r="DD73" s="290">
        <f>CB73*'Workforce costs'!Z$9*(1+'Workforce costs'!Z$10)*(1+'Workforce costs'!Z$11)</f>
        <v>0</v>
      </c>
      <c r="DE73" s="290">
        <f>CC73*'Workforce costs'!AA$9*(1+'Workforce costs'!AA$10)*(1+'Workforce costs'!AA$11)</f>
        <v>0</v>
      </c>
      <c r="DF73" s="290">
        <f>CD73*'Workforce costs'!AB$9*(1+'Workforce costs'!AB$10)*(1+'Workforce costs'!AB$11)</f>
        <v>0</v>
      </c>
    </row>
    <row r="74" spans="1:110" x14ac:dyDescent="0.3">
      <c r="A74" s="2" t="str">
        <f>Outputs!$A$4</f>
        <v>Australia</v>
      </c>
      <c r="B74" s="2" t="str">
        <f t="shared" ref="B74:B137" si="11">A74&amp;" "&amp;G74</f>
        <v>Australia 12to17</v>
      </c>
      <c r="C74" s="30">
        <f>VLOOKUP($B74,Populations!$D$15:$H$1920,3,FALSE)</f>
        <v>1959472</v>
      </c>
      <c r="D74" s="255">
        <f>IF(OR($H74="General pop",$H74="Schools",$H74="Workplace",$H74="Skills Training",$H74="Digital Supports"),1,VLOOKUP($B74,Populations!$D$15:$H$1920,5,FALSE))</f>
        <v>1</v>
      </c>
      <c r="E74" s="88">
        <f>VLOOKUP(I74,Epidemiology!$C$10:$H$47,6,FALSE)</f>
        <v>4085</v>
      </c>
      <c r="F74" s="102">
        <f>'Care profiles'!R75</f>
        <v>1</v>
      </c>
      <c r="G74" s="15" t="str">
        <f>'Care profiles'!A75</f>
        <v>12to17</v>
      </c>
      <c r="H74" s="15" t="str">
        <f>'Care profiles'!B75</f>
        <v>Distress</v>
      </c>
      <c r="I74" s="15" t="str">
        <f>'Care profiles'!C75</f>
        <v>Distress_12-17yrs</v>
      </c>
      <c r="J74" s="15" t="str">
        <f>'Care profiles'!D75</f>
        <v>Care profile</v>
      </c>
      <c r="K74" s="15" t="str">
        <f>'Care profiles'!E75</f>
        <v>Identifying distress</v>
      </c>
      <c r="L74" s="104">
        <f>'Care profiles'!F75</f>
        <v>0.4</v>
      </c>
      <c r="M74" s="15">
        <f>'Care profiles'!G75</f>
        <v>1</v>
      </c>
      <c r="N74" s="15">
        <f>'Care profiles'!H75</f>
        <v>30</v>
      </c>
      <c r="O74" s="15" t="str">
        <f>'Care profiles'!I75</f>
        <v>min</v>
      </c>
      <c r="P74" s="15" t="str">
        <f>'Care profiles'!J75</f>
        <v>Tertiary Qualified - Unspecified</v>
      </c>
      <c r="Q74" s="15" t="str">
        <f>'Care profiles'!K75</f>
        <v>n/a</v>
      </c>
      <c r="R74" s="15" t="str">
        <f>'Care profiles'!M75</f>
        <v>Y</v>
      </c>
      <c r="S74" s="15" t="str">
        <f>'Care profiles'!O75</f>
        <v>Y</v>
      </c>
      <c r="T74" s="15" t="str">
        <f>'Care profiles'!Q75</f>
        <v>N</v>
      </c>
      <c r="U74" s="30">
        <f t="shared" ref="U74:U137" si="12">C74*D74*E74/100000</f>
        <v>80044.431200000006</v>
      </c>
      <c r="V74" s="30">
        <f t="shared" ref="V74:V137" si="13">U74*L74</f>
        <v>32017.772480000003</v>
      </c>
      <c r="W74" s="30">
        <f>IF(M74="n/a",0,IF(O74="days",V74*M74*(1+(VLOOKUP(K74,'Bed parameters'!$A$9:$G$12,7,FALSE))),V74*M74))</f>
        <v>32017.772480000003</v>
      </c>
      <c r="X74" s="30">
        <f t="shared" ref="X74:X137" si="14">IF(N74="n/a",0,IF(O74="min",W74*N74/60,W74*N74*24))</f>
        <v>16008.886240000002</v>
      </c>
      <c r="Y74" s="30">
        <f t="shared" ref="Y74:Y137" si="15">IF(O74="days",W74*N74,0)</f>
        <v>0</v>
      </c>
      <c r="Z74" s="113">
        <f>_xlfn.IFNA(Y74/((VLOOKUP(K74,'Bed parameters'!$A$9:$G$12,3,FALSE))*(VLOOKUP(K74,'Bed parameters'!$A$9:$G$12,5,FALSE))),0)</f>
        <v>0</v>
      </c>
      <c r="AA74" s="30">
        <f t="shared" ref="AA74:AA137" si="16">SUM(AB74:BB74)</f>
        <v>16008.886240000002</v>
      </c>
      <c r="AB74" s="30">
        <f>_xlfn.IFNA(IF($O74="days",$Y74*(VLOOKUP($K74,'Bed parameters'!$A$9:$I$12,9,FALSE))*$F74*(VLOOKUP($Q74,'Workforce distribution'!$C$8:$AD$30,AB$7,FALSE)),IF($Q74="n/a",(IF($P74=AB$6,$X74*$F74,0)),$X74*$F74*(VLOOKUP($Q74,'Workforce distribution'!$C$8:$AD$30,AB$7,FALSE)))),0)</f>
        <v>0</v>
      </c>
      <c r="AC74" s="30">
        <f>_xlfn.IFNA(IF($O74="days",$Y74*(VLOOKUP($K74,'Bed parameters'!$A$9:$I$12,9,FALSE))*$F74*(VLOOKUP($Q74,'Workforce distribution'!$C$8:$AD$30,AC$7,FALSE)),IF($Q74="n/a",(IF($P74=AC$6,$X74*$F74,0)),$X74*$F74*(VLOOKUP($Q74,'Workforce distribution'!$C$8:$AD$30,AC$7,FALSE)))),0)</f>
        <v>0</v>
      </c>
      <c r="AD74" s="30">
        <f>_xlfn.IFNA(IF($O74="days",$Y74*(VLOOKUP($K74,'Bed parameters'!$A$9:$I$12,9,FALSE))*$F74*(VLOOKUP($Q74,'Workforce distribution'!$C$8:$AD$30,AD$7,FALSE)),IF($Q74="n/a",(IF($P74=AD$6,$X74*$F74,0)),$X74*$F74*(VLOOKUP($Q74,'Workforce distribution'!$C$8:$AD$30,AD$7,FALSE)))),0)</f>
        <v>0</v>
      </c>
      <c r="AE74" s="30">
        <f>_xlfn.IFNA(IF($O74="days",$Y74*(VLOOKUP($K74,'Bed parameters'!$A$9:$I$12,9,FALSE))*$F74*(VLOOKUP($Q74,'Workforce distribution'!$C$8:$AD$30,AE$7,FALSE)),IF($Q74="n/a",(IF($P74=AE$6,$X74*$F74,0)),$X74*$F74*(VLOOKUP($Q74,'Workforce distribution'!$C$8:$AD$30,AE$7,FALSE)))),0)</f>
        <v>0</v>
      </c>
      <c r="AF74" s="30">
        <f>_xlfn.IFNA(IF($O74="days",$Y74*(VLOOKUP($K74,'Bed parameters'!$A$9:$I$12,9,FALSE))*$F74*(VLOOKUP($Q74,'Workforce distribution'!$C$8:$AD$30,AF$7,FALSE)),IF($Q74="n/a",(IF($P74=AF$6,$X74*$F74,0)),$X74*$F74*(VLOOKUP($Q74,'Workforce distribution'!$C$8:$AD$30,AF$7,FALSE)))),0)</f>
        <v>0</v>
      </c>
      <c r="AG74" s="30">
        <f>_xlfn.IFNA(IF($O74="days",$Y74*(VLOOKUP($K74,'Bed parameters'!$A$9:$I$12,9,FALSE))*$F74*(VLOOKUP($Q74,'Workforce distribution'!$C$8:$AD$30,AG$7,FALSE)),IF($Q74="n/a",(IF($P74=AG$6,$X74*$F74,0)),$X74*$F74*(VLOOKUP($Q74,'Workforce distribution'!$C$8:$AD$30,AG$7,FALSE)))),0)</f>
        <v>0</v>
      </c>
      <c r="AH74" s="30">
        <f>_xlfn.IFNA(IF($O74="days",$Y74*(VLOOKUP($K74,'Bed parameters'!$A$9:$I$12,9,FALSE))*$F74*(VLOOKUP($Q74,'Workforce distribution'!$C$8:$AD$30,AH$7,FALSE)),IF($Q74="n/a",(IF($P74=AH$6,$X74*$F74,0)),$X74*$F74*(VLOOKUP($Q74,'Workforce distribution'!$C$8:$AD$30,AH$7,FALSE)))),0)</f>
        <v>0</v>
      </c>
      <c r="AI74" s="30">
        <f>_xlfn.IFNA(IF($O74="days",$Y74*(VLOOKUP($K74,'Bed parameters'!$A$9:$I$12,9,FALSE))*$F74*(VLOOKUP($Q74,'Workforce distribution'!$C$8:$AD$30,AI$7,FALSE)),IF($Q74="n/a",(IF($P74=AI$6,$X74*$F74,0)),$X74*$F74*(VLOOKUP($Q74,'Workforce distribution'!$C$8:$AD$30,AI$7,FALSE)))),0)</f>
        <v>0</v>
      </c>
      <c r="AJ74" s="30">
        <f>_xlfn.IFNA(IF($O74="days",$Y74*(VLOOKUP($K74,'Bed parameters'!$A$9:$I$12,9,FALSE))*$F74*(VLOOKUP($Q74,'Workforce distribution'!$C$8:$AD$30,AJ$7,FALSE)),IF($Q74="n/a",(IF($P74=AJ$6,$X74*$F74,0)),$X74*$F74*(VLOOKUP($Q74,'Workforce distribution'!$C$8:$AD$30,AJ$7,FALSE)))),0)</f>
        <v>0</v>
      </c>
      <c r="AK74" s="30">
        <f>_xlfn.IFNA(IF($O74="days",$Y74*(VLOOKUP($K74,'Bed parameters'!$A$9:$I$12,9,FALSE))*$F74*(VLOOKUP($Q74,'Workforce distribution'!$C$8:$AD$30,AK$7,FALSE)),IF($Q74="n/a",(IF($P74=AK$6,$X74*$F74,0)),$X74*$F74*(VLOOKUP($Q74,'Workforce distribution'!$C$8:$AD$30,AK$7,FALSE)))),0)</f>
        <v>0</v>
      </c>
      <c r="AL74" s="30">
        <f>_xlfn.IFNA(IF($O74="days",$Y74*(VLOOKUP($K74,'Bed parameters'!$A$9:$I$12,9,FALSE))*$F74*(VLOOKUP($Q74,'Workforce distribution'!$C$8:$AD$30,AL$7,FALSE)),IF($Q74="n/a",(IF($P74=AL$6,$X74*$F74,0)),$X74*$F74*(VLOOKUP($Q74,'Workforce distribution'!$C$8:$AD$30,AL$7,FALSE)))),0)</f>
        <v>0</v>
      </c>
      <c r="AM74" s="30">
        <f>_xlfn.IFNA(IF($O74="days",$Y74*(VLOOKUP($K74,'Bed parameters'!$A$9:$I$12,9,FALSE))*$F74*(VLOOKUP($Q74,'Workforce distribution'!$C$8:$AD$30,AM$7,FALSE)),IF($Q74="n/a",(IF($P74=AM$6,$X74*$F74,0)),$X74*$F74*(VLOOKUP($Q74,'Workforce distribution'!$C$8:$AD$30,AM$7,FALSE)))),0)</f>
        <v>0</v>
      </c>
      <c r="AN74" s="30">
        <f>_xlfn.IFNA(IF($O74="days",$Y74*(VLOOKUP($K74,'Bed parameters'!$A$9:$I$12,9,FALSE))*$F74*(VLOOKUP($Q74,'Workforce distribution'!$C$8:$AD$30,AN$7,FALSE)),IF($Q74="n/a",(IF($P74=AN$6,$X74*$F74,0)),$X74*$F74*(VLOOKUP($Q74,'Workforce distribution'!$C$8:$AD$30,AN$7,FALSE)))),0)</f>
        <v>0</v>
      </c>
      <c r="AO74" s="30">
        <f>_xlfn.IFNA(IF($O74="days",$Y74*(VLOOKUP($K74,'Bed parameters'!$A$9:$I$12,9,FALSE))*$F74*(VLOOKUP($Q74,'Workforce distribution'!$C$8:$AD$30,AO$7,FALSE)),IF($Q74="n/a",(IF($P74=AO$6,$X74*$F74,0)),$X74*$F74*(VLOOKUP($Q74,'Workforce distribution'!$C$8:$AD$30,AO$7,FALSE)))),0)</f>
        <v>0</v>
      </c>
      <c r="AP74" s="30">
        <f>_xlfn.IFNA(IF($O74="days",$Y74*(VLOOKUP($K74,'Bed parameters'!$A$9:$I$12,9,FALSE))*$F74*(VLOOKUP($Q74,'Workforce distribution'!$C$8:$AD$30,AP$7,FALSE)),IF($Q74="n/a",(IF($P74=AP$6,$X74*$F74,0)),$X74*$F74*(VLOOKUP($Q74,'Workforce distribution'!$C$8:$AD$30,AP$7,FALSE)))),0)</f>
        <v>0</v>
      </c>
      <c r="AQ74" s="30">
        <f>_xlfn.IFNA(IF($O74="days",$Y74*(VLOOKUP($K74,'Bed parameters'!$A$9:$I$12,9,FALSE))*$F74*(VLOOKUP($Q74,'Workforce distribution'!$C$8:$AD$30,AQ$7,FALSE)),IF($Q74="n/a",(IF($P74=AQ$6,$X74*$F74,0)),$X74*$F74*(VLOOKUP($Q74,'Workforce distribution'!$C$8:$AD$30,AQ$7,FALSE)))),0)</f>
        <v>0</v>
      </c>
      <c r="AR74" s="30">
        <f>_xlfn.IFNA(IF($O74="days",$Y74*(VLOOKUP($K74,'Bed parameters'!$A$9:$I$12,9,FALSE))*$F74*(VLOOKUP($Q74,'Workforce distribution'!$C$8:$AD$30,AR$7,FALSE)),IF($Q74="n/a",(IF($P74=AR$6,$X74*$F74,0)),$X74*$F74*(VLOOKUP($Q74,'Workforce distribution'!$C$8:$AD$30,AR$7,FALSE)))),0)</f>
        <v>0</v>
      </c>
      <c r="AS74" s="30">
        <f>_xlfn.IFNA(IF($O74="days",$Y74*(VLOOKUP($K74,'Bed parameters'!$A$9:$I$12,9,FALSE))*$F74*(VLOOKUP($Q74,'Workforce distribution'!$C$8:$AD$30,AS$7,FALSE)),IF($Q74="n/a",(IF($P74=AS$6,$X74*$F74,0)),$X74*$F74*(VLOOKUP($Q74,'Workforce distribution'!$C$8:$AD$30,AS$7,FALSE)))),0)</f>
        <v>16008.886240000002</v>
      </c>
      <c r="AT74" s="30">
        <f>_xlfn.IFNA(IF($O74="days",$Y74*(VLOOKUP($K74,'Bed parameters'!$A$9:$I$12,9,FALSE))*$F74*(VLOOKUP($Q74,'Workforce distribution'!$C$8:$AD$30,AT$7,FALSE)),IF($Q74="n/a",(IF($P74=AT$6,$X74*$F74,0)),$X74*$F74*(VLOOKUP($Q74,'Workforce distribution'!$C$8:$AD$30,AT$7,FALSE)))),0)</f>
        <v>0</v>
      </c>
      <c r="AU74" s="30">
        <f>_xlfn.IFNA(IF($O74="days",$Y74*(VLOOKUP($K74,'Bed parameters'!$A$9:$I$12,9,FALSE))*$F74*(VLOOKUP($Q74,'Workforce distribution'!$C$8:$AD$30,AU$7,FALSE)),IF($Q74="n/a",(IF($P74=AU$6,$X74*$F74,0)),$X74*$F74*(VLOOKUP($Q74,'Workforce distribution'!$C$8:$AD$30,AU$7,FALSE)))),0)</f>
        <v>0</v>
      </c>
      <c r="AV74" s="30">
        <f>_xlfn.IFNA(IF($O74="days",$Y74*(VLOOKUP($K74,'Bed parameters'!$A$9:$I$12,9,FALSE))*$F74*(VLOOKUP($Q74,'Workforce distribution'!$C$8:$AD$30,AV$7,FALSE)),IF($Q74="n/a",(IF($P74=AV$6,$X74*$F74,0)),$X74*$F74*(VLOOKUP($Q74,'Workforce distribution'!$C$8:$AD$30,AV$7,FALSE)))),0)</f>
        <v>0</v>
      </c>
      <c r="AW74" s="30">
        <f>_xlfn.IFNA(IF($O74="days",$Y74*(VLOOKUP($K74,'Bed parameters'!$A$9:$I$12,9,FALSE))*$F74*(VLOOKUP($Q74,'Workforce distribution'!$C$8:$AD$30,AW$7,FALSE)),IF($Q74="n/a",(IF($P74=AW$6,$X74*$F74,0)),$X74*$F74*(VLOOKUP($Q74,'Workforce distribution'!$C$8:$AD$30,AW$7,FALSE)))),0)</f>
        <v>0</v>
      </c>
      <c r="AX74" s="30">
        <f>_xlfn.IFNA(IF($O74="days",$Y74*(VLOOKUP($K74,'Bed parameters'!$A$9:$I$12,9,FALSE))*$F74*(VLOOKUP($Q74,'Workforce distribution'!$C$8:$AD$30,AX$7,FALSE)),IF($Q74="n/a",(IF($P74=AX$6,$X74*$F74,0)),$X74*$F74*(VLOOKUP($Q74,'Workforce distribution'!$C$8:$AD$30,AX$7,FALSE)))),0)</f>
        <v>0</v>
      </c>
      <c r="AY74" s="30">
        <f>_xlfn.IFNA(IF($O74="days",$Y74*(VLOOKUP($K74,'Bed parameters'!$A$9:$I$12,9,FALSE))*$F74*(VLOOKUP($Q74,'Workforce distribution'!$C$8:$AD$30,AY$7,FALSE)),IF($Q74="n/a",(IF($P74=AY$6,$X74*$F74,0)),$X74*$F74*(VLOOKUP($Q74,'Workforce distribution'!$C$8:$AD$30,AY$7,FALSE)))),0)</f>
        <v>0</v>
      </c>
      <c r="AZ74" s="30">
        <f>_xlfn.IFNA(IF($O74="days",$Y74*(VLOOKUP($K74,'Bed parameters'!$A$9:$I$12,9,FALSE))*$F74*(VLOOKUP($Q74,'Workforce distribution'!$C$8:$AD$30,AZ$7,FALSE)),IF($Q74="n/a",(IF($P74=AZ$6,$X74*$F74,0)),$X74*$F74*(VLOOKUP($Q74,'Workforce distribution'!$C$8:$AD$30,AZ$7,FALSE)))),0)</f>
        <v>0</v>
      </c>
      <c r="BA74" s="30">
        <f>_xlfn.IFNA(IF($O74="days",$Y74*(VLOOKUP($K74,'Bed parameters'!$A$9:$I$12,9,FALSE))*$F74*(VLOOKUP($Q74,'Workforce distribution'!$C$8:$AD$30,BA$7,FALSE)),IF($Q74="n/a",(IF($P74=BA$6,$X74*$F74,0)),$X74*$F74*(VLOOKUP($Q74,'Workforce distribution'!$C$8:$AD$30,BA$7,FALSE)))),0)</f>
        <v>0</v>
      </c>
      <c r="BB74" s="30">
        <f>_xlfn.IFNA(IF($O74="days",$Y74*(VLOOKUP($K74,'Bed parameters'!$A$9:$I$12,9,FALSE))*$F74*(VLOOKUP($Q74,'Workforce distribution'!$C$8:$AD$30,BB$7,FALSE)),IF($Q74="n/a",(IF($P74=BB$6,$X74*$F74,0)),$X74*$F74*(VLOOKUP($Q74,'Workforce distribution'!$C$8:$AD$30,BB$7,FALSE)))),0)</f>
        <v>0</v>
      </c>
      <c r="BC74" s="149">
        <f t="shared" ref="BC74:BC137" si="17">SUM(BD74:CD74)</f>
        <v>13.929680794080113</v>
      </c>
      <c r="BD74" s="288">
        <f>IF($Q74="n/a",(IF('Workforce hours'!D$30=0,0,(AB74/'Workforce hours'!D$30))),(IF(VLOOKUP($Q74,'Workforce hours'!$C$8:$AD$30,BD$7,FALSE)=0,0,(AB74/(VLOOKUP($Q74,'Workforce hours'!$C$8:$AD$30,BD$7,FALSE))))))</f>
        <v>0</v>
      </c>
      <c r="BE74" s="288">
        <f>IF($Q74="n/a",(IF('Workforce hours'!E$30=0,0,(AC74/'Workforce hours'!E$30))),(IF(VLOOKUP($Q74,'Workforce hours'!$C$8:$AD$30,BE$7,FALSE)=0,0,(AC74/(VLOOKUP($Q74,'Workforce hours'!$C$8:$AD$30,BE$7,FALSE))))))</f>
        <v>0</v>
      </c>
      <c r="BF74" s="288">
        <f>IF($Q74="n/a",(IF('Workforce hours'!F$30=0,0,(AD74/'Workforce hours'!F$30))),(IF(VLOOKUP($Q74,'Workforce hours'!$C$8:$AD$30,BF$7,FALSE)=0,0,(AD74/(VLOOKUP($Q74,'Workforce hours'!$C$8:$AD$30,BF$7,FALSE))))))</f>
        <v>0</v>
      </c>
      <c r="BG74" s="288">
        <f>IF($Q74="n/a",(IF('Workforce hours'!G$30=0,0,(AE74/'Workforce hours'!G$30))),(IF(VLOOKUP($Q74,'Workforce hours'!$C$8:$AD$30,BG$7,FALSE)=0,0,(AE74/(VLOOKUP($Q74,'Workforce hours'!$C$8:$AD$30,BG$7,FALSE))))))</f>
        <v>0</v>
      </c>
      <c r="BH74" s="288">
        <f>IF($Q74="n/a",(IF('Workforce hours'!H$30=0,0,(AF74/'Workforce hours'!H$30))),(IF(VLOOKUP($Q74,'Workforce hours'!$C$8:$AD$30,BH$7,FALSE)=0,0,(AF74/(VLOOKUP($Q74,'Workforce hours'!$C$8:$AD$30,BH$7,FALSE))))))</f>
        <v>0</v>
      </c>
      <c r="BI74" s="288">
        <f>IF($Q74="n/a",(IF('Workforce hours'!I$30=0,0,(AG74/'Workforce hours'!I$30))),(IF(VLOOKUP($Q74,'Workforce hours'!$C$8:$AD$30,BI$7,FALSE)=0,0,(AG74/(VLOOKUP($Q74,'Workforce hours'!$C$8:$AD$30,BI$7,FALSE))))))</f>
        <v>0</v>
      </c>
      <c r="BJ74" s="288">
        <f>IF($Q74="n/a",(IF('Workforce hours'!J$30=0,0,(AH74/'Workforce hours'!J$30))),(IF(VLOOKUP($Q74,'Workforce hours'!$C$8:$AD$30,BJ$7,FALSE)=0,0,(AH74/(VLOOKUP($Q74,'Workforce hours'!$C$8:$AD$30,BJ$7,FALSE))))))</f>
        <v>0</v>
      </c>
      <c r="BK74" s="288">
        <f>IF($Q74="n/a",(IF('Workforce hours'!K$30=0,0,(AI74/'Workforce hours'!K$30))),(IF(VLOOKUP($Q74,'Workforce hours'!$C$8:$AD$30,BK$7,FALSE)=0,0,(AI74/(VLOOKUP($Q74,'Workforce hours'!$C$8:$AD$30,BK$7,FALSE))))))</f>
        <v>0</v>
      </c>
      <c r="BL74" s="288">
        <f>IF($Q74="n/a",(IF('Workforce hours'!L$30=0,0,(AJ74/'Workforce hours'!L$30))),(IF(VLOOKUP($Q74,'Workforce hours'!$C$8:$AD$30,BL$7,FALSE)=0,0,(AJ74/(VLOOKUP($Q74,'Workforce hours'!$C$8:$AD$30,BL$7,FALSE))))))</f>
        <v>0</v>
      </c>
      <c r="BM74" s="288">
        <f>IF($Q74="n/a",(IF('Workforce hours'!M$30=0,0,(AK74/'Workforce hours'!M$30))),(IF(VLOOKUP($Q74,'Workforce hours'!$C$8:$AD$30,BM$7,FALSE)=0,0,(AK74/(VLOOKUP($Q74,'Workforce hours'!$C$8:$AD$30,BM$7,FALSE))))))</f>
        <v>0</v>
      </c>
      <c r="BN74" s="288">
        <f>IF($Q74="n/a",(IF('Workforce hours'!N$30=0,0,(AL74/'Workforce hours'!N$30))),(IF(VLOOKUP($Q74,'Workforce hours'!$C$8:$AD$30,BN$7,FALSE)=0,0,(AL74/(VLOOKUP($Q74,'Workforce hours'!$C$8:$AD$30,BN$7,FALSE))))))</f>
        <v>0</v>
      </c>
      <c r="BO74" s="288">
        <f>IF($Q74="n/a",(IF('Workforce hours'!O$30=0,0,(AM74/'Workforce hours'!O$30))),(IF(VLOOKUP($Q74,'Workforce hours'!$C$8:$AD$30,BO$7,FALSE)=0,0,(AM74/(VLOOKUP($Q74,'Workforce hours'!$C$8:$AD$30,BO$7,FALSE))))))</f>
        <v>0</v>
      </c>
      <c r="BP74" s="288">
        <f>IF($Q74="n/a",(IF('Workforce hours'!P$30=0,0,(AN74/'Workforce hours'!P$30))),(IF(VLOOKUP($Q74,'Workforce hours'!$C$8:$AD$30,BP$7,FALSE)=0,0,(AN74/(VLOOKUP($Q74,'Workforce hours'!$C$8:$AD$30,BP$7,FALSE))))))</f>
        <v>0</v>
      </c>
      <c r="BQ74" s="288">
        <f>IF($Q74="n/a",(IF('Workforce hours'!Q$30=0,0,(AO74/'Workforce hours'!Q$30))),(IF(VLOOKUP($Q74,'Workforce hours'!$C$8:$AD$30,BQ$7,FALSE)=0,0,(AO74/(VLOOKUP($Q74,'Workforce hours'!$C$8:$AD$30,BQ$7,FALSE))))))</f>
        <v>0</v>
      </c>
      <c r="BR74" s="288">
        <f>IF($Q74="n/a",(IF('Workforce hours'!R$30=0,0,(AP74/'Workforce hours'!R$30))),(IF(VLOOKUP($Q74,'Workforce hours'!$C$8:$AD$30,BR$7,FALSE)=0,0,(AP74/(VLOOKUP($Q74,'Workforce hours'!$C$8:$AD$30,BR$7,FALSE))))))</f>
        <v>0</v>
      </c>
      <c r="BS74" s="288">
        <f>IF($Q74="n/a",(IF('Workforce hours'!S$30=0,0,(AQ74/'Workforce hours'!S$30))),(IF(VLOOKUP($Q74,'Workforce hours'!$C$8:$AD$30,BS$7,FALSE)=0,0,(AQ74/(VLOOKUP($Q74,'Workforce hours'!$C$8:$AD$30,BS$7,FALSE))))))</f>
        <v>0</v>
      </c>
      <c r="BT74" s="288">
        <f>IF($Q74="n/a",(IF('Workforce hours'!T$30=0,0,(AR74/'Workforce hours'!T$30))),(IF(VLOOKUP($Q74,'Workforce hours'!$C$8:$AD$30,BT$7,FALSE)=0,0,(AR74/(VLOOKUP($Q74,'Workforce hours'!$C$8:$AD$30,BT$7,FALSE))))))</f>
        <v>0</v>
      </c>
      <c r="BU74" s="288">
        <f>IF($Q74="n/a",(IF('Workforce hours'!U$30=0,0,(AS74/'Workforce hours'!U$30))),(IF(VLOOKUP($Q74,'Workforce hours'!$C$8:$AD$30,BU$7,FALSE)=0,0,(AS74/(VLOOKUP($Q74,'Workforce hours'!$C$8:$AD$30,BU$7,FALSE))))))</f>
        <v>13.929680794080113</v>
      </c>
      <c r="BV74" s="288">
        <f>IF($Q74="n/a",(IF('Workforce hours'!V$30=0,0,(AT74/'Workforce hours'!V$30))),(IF(VLOOKUP($Q74,'Workforce hours'!$C$8:$AD$30,BV$7,FALSE)=0,0,(AT74/(VLOOKUP($Q74,'Workforce hours'!$C$8:$AD$30,BV$7,FALSE))))))</f>
        <v>0</v>
      </c>
      <c r="BW74" s="288">
        <f>IF($Q74="n/a",(IF('Workforce hours'!W$30=0,0,(AU74/'Workforce hours'!W$30))),(IF(VLOOKUP($Q74,'Workforce hours'!$C$8:$AD$30,BW$7,FALSE)=0,0,(AU74/(VLOOKUP($Q74,'Workforce hours'!$C$8:$AD$30,BW$7,FALSE))))))</f>
        <v>0</v>
      </c>
      <c r="BX74" s="288">
        <f>IF($Q74="n/a",(IF('Workforce hours'!X$30=0,0,(AV74/'Workforce hours'!X$30))),(IF(VLOOKUP($Q74,'Workforce hours'!$C$8:$AD$30,BX$7,FALSE)=0,0,(AV74/(VLOOKUP($Q74,'Workforce hours'!$C$8:$AD$30,BX$7,FALSE))))))</f>
        <v>0</v>
      </c>
      <c r="BY74" s="288">
        <f>IF($Q74="n/a",(IF('Workforce hours'!Y$30=0,0,(AW74/'Workforce hours'!Y$30))),(IF(VLOOKUP($Q74,'Workforce hours'!$C$8:$AD$30,BY$7,FALSE)=0,0,(AW74/(VLOOKUP($Q74,'Workforce hours'!$C$8:$AD$30,BY$7,FALSE))))))</f>
        <v>0</v>
      </c>
      <c r="BZ74" s="288">
        <f>IF($Q74="n/a",(IF('Workforce hours'!Z$30=0,0,(AX74/'Workforce hours'!Z$30))),(IF(VLOOKUP($Q74,'Workforce hours'!$C$8:$AD$30,BZ$7,FALSE)=0,0,(AX74/(VLOOKUP($Q74,'Workforce hours'!$C$8:$AD$30,BZ$7,FALSE))))))</f>
        <v>0</v>
      </c>
      <c r="CA74" s="288">
        <f>IF($Q74="n/a",(IF('Workforce hours'!AA$30=0,0,(AY74/'Workforce hours'!AA$30))),(IF(VLOOKUP($Q74,'Workforce hours'!$C$8:$AD$30,CA$7,FALSE)=0,0,(AY74/(VLOOKUP($Q74,'Workforce hours'!$C$8:$AD$30,CA$7,FALSE))))))</f>
        <v>0</v>
      </c>
      <c r="CB74" s="288">
        <f>IF($Q74="n/a",(IF('Workforce hours'!AB$30=0,0,(AZ74/'Workforce hours'!AB$30))),(IF(VLOOKUP($Q74,'Workforce hours'!$C$8:$AD$30,CB$7,FALSE)=0,0,(AZ74/(VLOOKUP($Q74,'Workforce hours'!$C$8:$AD$30,CB$7,FALSE))))))</f>
        <v>0</v>
      </c>
      <c r="CC74" s="288">
        <f>IF($Q74="n/a",(IF('Workforce hours'!AC$30=0,0,(BA74/'Workforce hours'!AC$30))),(IF(VLOOKUP($Q74,'Workforce hours'!$C$8:$AD$30,CC$7,FALSE)=0,0,(BA74/(VLOOKUP($Q74,'Workforce hours'!$C$8:$AD$30,CC$7,FALSE))))))</f>
        <v>0</v>
      </c>
      <c r="CD74" s="288">
        <f>IF($Q74="n/a",(IF('Workforce hours'!AD$30=0,0,(BB74/'Workforce hours'!AD$30))),(IF(VLOOKUP($Q74,'Workforce hours'!$C$8:$AD$30,CD$7,FALSE)=0,0,(BB74/(VLOOKUP($Q74,'Workforce hours'!$C$8:$AD$30,CD$7,FALSE))))))</f>
        <v>0</v>
      </c>
      <c r="CE74" s="289">
        <f t="shared" ref="CE74:CE137" si="18">SUM(CF74:DF74)</f>
        <v>0</v>
      </c>
      <c r="CF74" s="290">
        <f>BD74*'Workforce costs'!B$9*(1+'Workforce costs'!B$10)*(1+'Workforce costs'!B$11)</f>
        <v>0</v>
      </c>
      <c r="CG74" s="290">
        <f>BE74*'Workforce costs'!C$9*(1+'Workforce costs'!C$10)*(1+'Workforce costs'!C$11)</f>
        <v>0</v>
      </c>
      <c r="CH74" s="290">
        <f>BF74*'Workforce costs'!D$9*(1+'Workforce costs'!D$10)*(1+'Workforce costs'!D$11)</f>
        <v>0</v>
      </c>
      <c r="CI74" s="290">
        <f>BG74*'Workforce costs'!E$9*(1+'Workforce costs'!E$10)*(1+'Workforce costs'!E$11)</f>
        <v>0</v>
      </c>
      <c r="CJ74" s="290">
        <f>BH74*'Workforce costs'!F$9*(1+'Workforce costs'!F$10)*(1+'Workforce costs'!F$11)</f>
        <v>0</v>
      </c>
      <c r="CK74" s="290">
        <f>BI74*'Workforce costs'!G$9*(1+'Workforce costs'!G$10)*(1+'Workforce costs'!G$11)</f>
        <v>0</v>
      </c>
      <c r="CL74" s="290">
        <f>BJ74*'Workforce costs'!H$9*(1+'Workforce costs'!H$10)*(1+'Workforce costs'!H$11)</f>
        <v>0</v>
      </c>
      <c r="CM74" s="290">
        <f>BK74*'Workforce costs'!I$9*(1+'Workforce costs'!I$10)*(1+'Workforce costs'!I$11)</f>
        <v>0</v>
      </c>
      <c r="CN74" s="290">
        <f>BL74*'Workforce costs'!J$9*(1+'Workforce costs'!J$10)*(1+'Workforce costs'!J$11)</f>
        <v>0</v>
      </c>
      <c r="CO74" s="290">
        <f>BM74*'Workforce costs'!K$9*(1+'Workforce costs'!K$10)*(1+'Workforce costs'!K$11)</f>
        <v>0</v>
      </c>
      <c r="CP74" s="290">
        <f>BN74*'Workforce costs'!L$9*(1+'Workforce costs'!L$10)*(1+'Workforce costs'!L$11)</f>
        <v>0</v>
      </c>
      <c r="CQ74" s="290">
        <f>BO74*'Workforce costs'!M$9*(1+'Workforce costs'!M$10)*(1+'Workforce costs'!M$11)</f>
        <v>0</v>
      </c>
      <c r="CR74" s="290">
        <f>BP74*'Workforce costs'!N$9*(1+'Workforce costs'!N$10)*(1+'Workforce costs'!N$11)</f>
        <v>0</v>
      </c>
      <c r="CS74" s="290">
        <f>BQ74*'Workforce costs'!O$9*(1+'Workforce costs'!O$10)*(1+'Workforce costs'!O$11)</f>
        <v>0</v>
      </c>
      <c r="CT74" s="290">
        <f>BR74*'Workforce costs'!P$9*(1+'Workforce costs'!P$10)*(1+'Workforce costs'!P$11)</f>
        <v>0</v>
      </c>
      <c r="CU74" s="290">
        <f>BS74*'Workforce costs'!Q$9*(1+'Workforce costs'!Q$10)*(1+'Workforce costs'!Q$11)</f>
        <v>0</v>
      </c>
      <c r="CV74" s="290">
        <f>BT74*'Workforce costs'!R$9*(1+'Workforce costs'!R$10)*(1+'Workforce costs'!R$11)</f>
        <v>0</v>
      </c>
      <c r="CW74" s="290">
        <f>BU74*'Workforce costs'!S$9*(1+'Workforce costs'!S$10)*(1+'Workforce costs'!S$11)</f>
        <v>0</v>
      </c>
      <c r="CX74" s="290">
        <f>BV74*'Workforce costs'!T$9*(1+'Workforce costs'!T$10)*(1+'Workforce costs'!T$11)</f>
        <v>0</v>
      </c>
      <c r="CY74" s="290">
        <f>BW74*'Workforce costs'!U$9*(1+'Workforce costs'!U$10)*(1+'Workforce costs'!U$11)</f>
        <v>0</v>
      </c>
      <c r="CZ74" s="290">
        <f>BX74*'Workforce costs'!V$9*(1+'Workforce costs'!V$10)*(1+'Workforce costs'!V$11)</f>
        <v>0</v>
      </c>
      <c r="DA74" s="290">
        <f>BY74*'Workforce costs'!W$9*(1+'Workforce costs'!W$10)*(1+'Workforce costs'!W$11)</f>
        <v>0</v>
      </c>
      <c r="DB74" s="290">
        <f>BZ74*'Workforce costs'!X$9*(1+'Workforce costs'!X$10)*(1+'Workforce costs'!X$11)</f>
        <v>0</v>
      </c>
      <c r="DC74" s="290">
        <f>CA74*'Workforce costs'!Y$9*(1+'Workforce costs'!Y$10)*(1+'Workforce costs'!Y$11)</f>
        <v>0</v>
      </c>
      <c r="DD74" s="290">
        <f>CB74*'Workforce costs'!Z$9*(1+'Workforce costs'!Z$10)*(1+'Workforce costs'!Z$11)</f>
        <v>0</v>
      </c>
      <c r="DE74" s="290">
        <f>CC74*'Workforce costs'!AA$9*(1+'Workforce costs'!AA$10)*(1+'Workforce costs'!AA$11)</f>
        <v>0</v>
      </c>
      <c r="DF74" s="290">
        <f>CD74*'Workforce costs'!AB$9*(1+'Workforce costs'!AB$10)*(1+'Workforce costs'!AB$11)</f>
        <v>0</v>
      </c>
    </row>
    <row r="75" spans="1:110" x14ac:dyDescent="0.3">
      <c r="A75" s="2" t="str">
        <f>Outputs!$A$4</f>
        <v>Australia</v>
      </c>
      <c r="B75" s="2" t="str">
        <f t="shared" si="11"/>
        <v>Australia 12to17</v>
      </c>
      <c r="C75" s="30">
        <f>VLOOKUP($B75,Populations!$D$15:$H$1920,3,FALSE)</f>
        <v>1959472</v>
      </c>
      <c r="D75" s="255">
        <f>IF(OR($H75="General pop",$H75="Schools",$H75="Workplace",$H75="Skills Training",$H75="Digital Supports"),1,VLOOKUP($B75,Populations!$D$15:$H$1920,5,FALSE))</f>
        <v>1</v>
      </c>
      <c r="E75" s="88">
        <f>VLOOKUP(I75,Epidemiology!$C$10:$H$47,6,FALSE)</f>
        <v>4085</v>
      </c>
      <c r="F75" s="102">
        <f>'Care profiles'!R76</f>
        <v>1</v>
      </c>
      <c r="G75" s="15" t="str">
        <f>'Care profiles'!A76</f>
        <v>12to17</v>
      </c>
      <c r="H75" s="15" t="str">
        <f>'Care profiles'!B76</f>
        <v>Distress</v>
      </c>
      <c r="I75" s="15" t="str">
        <f>'Care profiles'!C76</f>
        <v>Distress_12-17yrs</v>
      </c>
      <c r="J75" s="15" t="str">
        <f>'Care profiles'!D76</f>
        <v>Care profile</v>
      </c>
      <c r="K75" s="15" t="str">
        <f>'Care profiles'!E76</f>
        <v>Brief Intervention</v>
      </c>
      <c r="L75" s="104">
        <f>'Care profiles'!F76</f>
        <v>0.04</v>
      </c>
      <c r="M75" s="15">
        <f>'Care profiles'!G76</f>
        <v>1</v>
      </c>
      <c r="N75" s="15">
        <f>'Care profiles'!H76</f>
        <v>30</v>
      </c>
      <c r="O75" s="15" t="str">
        <f>'Care profiles'!I76</f>
        <v>min</v>
      </c>
      <c r="P75" s="15" t="str">
        <f>'Care profiles'!J76</f>
        <v>Tertiary Qualified - Unspecified</v>
      </c>
      <c r="Q75" s="15" t="str">
        <f>'Care profiles'!K76</f>
        <v>n/a</v>
      </c>
      <c r="R75" s="15" t="str">
        <f>'Care profiles'!M76</f>
        <v>Y</v>
      </c>
      <c r="S75" s="15" t="str">
        <f>'Care profiles'!O76</f>
        <v>N</v>
      </c>
      <c r="T75" s="15" t="str">
        <f>'Care profiles'!Q76</f>
        <v>N</v>
      </c>
      <c r="U75" s="30">
        <f t="shared" si="12"/>
        <v>80044.431200000006</v>
      </c>
      <c r="V75" s="30">
        <f t="shared" si="13"/>
        <v>3201.7772480000003</v>
      </c>
      <c r="W75" s="30">
        <f>IF(M75="n/a",0,IF(O75="days",V75*M75*(1+(VLOOKUP(K75,'Bed parameters'!$A$9:$G$12,7,FALSE))),V75*M75))</f>
        <v>3201.7772480000003</v>
      </c>
      <c r="X75" s="30">
        <f t="shared" si="14"/>
        <v>1600.8886240000002</v>
      </c>
      <c r="Y75" s="30">
        <f t="shared" si="15"/>
        <v>0</v>
      </c>
      <c r="Z75" s="113">
        <f>_xlfn.IFNA(Y75/((VLOOKUP(K75,'Bed parameters'!$A$9:$G$12,3,FALSE))*(VLOOKUP(K75,'Bed parameters'!$A$9:$G$12,5,FALSE))),0)</f>
        <v>0</v>
      </c>
      <c r="AA75" s="30">
        <f t="shared" si="16"/>
        <v>1600.8886240000002</v>
      </c>
      <c r="AB75" s="30">
        <f>_xlfn.IFNA(IF($O75="days",$Y75*(VLOOKUP($K75,'Bed parameters'!$A$9:$I$12,9,FALSE))*$F75*(VLOOKUP($Q75,'Workforce distribution'!$C$8:$AD$30,AB$7,FALSE)),IF($Q75="n/a",(IF($P75=AB$6,$X75*$F75,0)),$X75*$F75*(VLOOKUP($Q75,'Workforce distribution'!$C$8:$AD$30,AB$7,FALSE)))),0)</f>
        <v>0</v>
      </c>
      <c r="AC75" s="30">
        <f>_xlfn.IFNA(IF($O75="days",$Y75*(VLOOKUP($K75,'Bed parameters'!$A$9:$I$12,9,FALSE))*$F75*(VLOOKUP($Q75,'Workforce distribution'!$C$8:$AD$30,AC$7,FALSE)),IF($Q75="n/a",(IF($P75=AC$6,$X75*$F75,0)),$X75*$F75*(VLOOKUP($Q75,'Workforce distribution'!$C$8:$AD$30,AC$7,FALSE)))),0)</f>
        <v>0</v>
      </c>
      <c r="AD75" s="30">
        <f>_xlfn.IFNA(IF($O75="days",$Y75*(VLOOKUP($K75,'Bed parameters'!$A$9:$I$12,9,FALSE))*$F75*(VLOOKUP($Q75,'Workforce distribution'!$C$8:$AD$30,AD$7,FALSE)),IF($Q75="n/a",(IF($P75=AD$6,$X75*$F75,0)),$X75*$F75*(VLOOKUP($Q75,'Workforce distribution'!$C$8:$AD$30,AD$7,FALSE)))),0)</f>
        <v>0</v>
      </c>
      <c r="AE75" s="30">
        <f>_xlfn.IFNA(IF($O75="days",$Y75*(VLOOKUP($K75,'Bed parameters'!$A$9:$I$12,9,FALSE))*$F75*(VLOOKUP($Q75,'Workforce distribution'!$C$8:$AD$30,AE$7,FALSE)),IF($Q75="n/a",(IF($P75=AE$6,$X75*$F75,0)),$X75*$F75*(VLOOKUP($Q75,'Workforce distribution'!$C$8:$AD$30,AE$7,FALSE)))),0)</f>
        <v>0</v>
      </c>
      <c r="AF75" s="30">
        <f>_xlfn.IFNA(IF($O75="days",$Y75*(VLOOKUP($K75,'Bed parameters'!$A$9:$I$12,9,FALSE))*$F75*(VLOOKUP($Q75,'Workforce distribution'!$C$8:$AD$30,AF$7,FALSE)),IF($Q75="n/a",(IF($P75=AF$6,$X75*$F75,0)),$X75*$F75*(VLOOKUP($Q75,'Workforce distribution'!$C$8:$AD$30,AF$7,FALSE)))),0)</f>
        <v>0</v>
      </c>
      <c r="AG75" s="30">
        <f>_xlfn.IFNA(IF($O75="days",$Y75*(VLOOKUP($K75,'Bed parameters'!$A$9:$I$12,9,FALSE))*$F75*(VLOOKUP($Q75,'Workforce distribution'!$C$8:$AD$30,AG$7,FALSE)),IF($Q75="n/a",(IF($P75=AG$6,$X75*$F75,0)),$X75*$F75*(VLOOKUP($Q75,'Workforce distribution'!$C$8:$AD$30,AG$7,FALSE)))),0)</f>
        <v>0</v>
      </c>
      <c r="AH75" s="30">
        <f>_xlfn.IFNA(IF($O75="days",$Y75*(VLOOKUP($K75,'Bed parameters'!$A$9:$I$12,9,FALSE))*$F75*(VLOOKUP($Q75,'Workforce distribution'!$C$8:$AD$30,AH$7,FALSE)),IF($Q75="n/a",(IF($P75=AH$6,$X75*$F75,0)),$X75*$F75*(VLOOKUP($Q75,'Workforce distribution'!$C$8:$AD$30,AH$7,FALSE)))),0)</f>
        <v>0</v>
      </c>
      <c r="AI75" s="30">
        <f>_xlfn.IFNA(IF($O75="days",$Y75*(VLOOKUP($K75,'Bed parameters'!$A$9:$I$12,9,FALSE))*$F75*(VLOOKUP($Q75,'Workforce distribution'!$C$8:$AD$30,AI$7,FALSE)),IF($Q75="n/a",(IF($P75=AI$6,$X75*$F75,0)),$X75*$F75*(VLOOKUP($Q75,'Workforce distribution'!$C$8:$AD$30,AI$7,FALSE)))),0)</f>
        <v>0</v>
      </c>
      <c r="AJ75" s="30">
        <f>_xlfn.IFNA(IF($O75="days",$Y75*(VLOOKUP($K75,'Bed parameters'!$A$9:$I$12,9,FALSE))*$F75*(VLOOKUP($Q75,'Workforce distribution'!$C$8:$AD$30,AJ$7,FALSE)),IF($Q75="n/a",(IF($P75=AJ$6,$X75*$F75,0)),$X75*$F75*(VLOOKUP($Q75,'Workforce distribution'!$C$8:$AD$30,AJ$7,FALSE)))),0)</f>
        <v>0</v>
      </c>
      <c r="AK75" s="30">
        <f>_xlfn.IFNA(IF($O75="days",$Y75*(VLOOKUP($K75,'Bed parameters'!$A$9:$I$12,9,FALSE))*$F75*(VLOOKUP($Q75,'Workforce distribution'!$C$8:$AD$30,AK$7,FALSE)),IF($Q75="n/a",(IF($P75=AK$6,$X75*$F75,0)),$X75*$F75*(VLOOKUP($Q75,'Workforce distribution'!$C$8:$AD$30,AK$7,FALSE)))),0)</f>
        <v>0</v>
      </c>
      <c r="AL75" s="30">
        <f>_xlfn.IFNA(IF($O75="days",$Y75*(VLOOKUP($K75,'Bed parameters'!$A$9:$I$12,9,FALSE))*$F75*(VLOOKUP($Q75,'Workforce distribution'!$C$8:$AD$30,AL$7,FALSE)),IF($Q75="n/a",(IF($P75=AL$6,$X75*$F75,0)),$X75*$F75*(VLOOKUP($Q75,'Workforce distribution'!$C$8:$AD$30,AL$7,FALSE)))),0)</f>
        <v>0</v>
      </c>
      <c r="AM75" s="30">
        <f>_xlfn.IFNA(IF($O75="days",$Y75*(VLOOKUP($K75,'Bed parameters'!$A$9:$I$12,9,FALSE))*$F75*(VLOOKUP($Q75,'Workforce distribution'!$C$8:$AD$30,AM$7,FALSE)),IF($Q75="n/a",(IF($P75=AM$6,$X75*$F75,0)),$X75*$F75*(VLOOKUP($Q75,'Workforce distribution'!$C$8:$AD$30,AM$7,FALSE)))),0)</f>
        <v>0</v>
      </c>
      <c r="AN75" s="30">
        <f>_xlfn.IFNA(IF($O75="days",$Y75*(VLOOKUP($K75,'Bed parameters'!$A$9:$I$12,9,FALSE))*$F75*(VLOOKUP($Q75,'Workforce distribution'!$C$8:$AD$30,AN$7,FALSE)),IF($Q75="n/a",(IF($P75=AN$6,$X75*$F75,0)),$X75*$F75*(VLOOKUP($Q75,'Workforce distribution'!$C$8:$AD$30,AN$7,FALSE)))),0)</f>
        <v>0</v>
      </c>
      <c r="AO75" s="30">
        <f>_xlfn.IFNA(IF($O75="days",$Y75*(VLOOKUP($K75,'Bed parameters'!$A$9:$I$12,9,FALSE))*$F75*(VLOOKUP($Q75,'Workforce distribution'!$C$8:$AD$30,AO$7,FALSE)),IF($Q75="n/a",(IF($P75=AO$6,$X75*$F75,0)),$X75*$F75*(VLOOKUP($Q75,'Workforce distribution'!$C$8:$AD$30,AO$7,FALSE)))),0)</f>
        <v>0</v>
      </c>
      <c r="AP75" s="30">
        <f>_xlfn.IFNA(IF($O75="days",$Y75*(VLOOKUP($K75,'Bed parameters'!$A$9:$I$12,9,FALSE))*$F75*(VLOOKUP($Q75,'Workforce distribution'!$C$8:$AD$30,AP$7,FALSE)),IF($Q75="n/a",(IF($P75=AP$6,$X75*$F75,0)),$X75*$F75*(VLOOKUP($Q75,'Workforce distribution'!$C$8:$AD$30,AP$7,FALSE)))),0)</f>
        <v>0</v>
      </c>
      <c r="AQ75" s="30">
        <f>_xlfn.IFNA(IF($O75="days",$Y75*(VLOOKUP($K75,'Bed parameters'!$A$9:$I$12,9,FALSE))*$F75*(VLOOKUP($Q75,'Workforce distribution'!$C$8:$AD$30,AQ$7,FALSE)),IF($Q75="n/a",(IF($P75=AQ$6,$X75*$F75,0)),$X75*$F75*(VLOOKUP($Q75,'Workforce distribution'!$C$8:$AD$30,AQ$7,FALSE)))),0)</f>
        <v>0</v>
      </c>
      <c r="AR75" s="30">
        <f>_xlfn.IFNA(IF($O75="days",$Y75*(VLOOKUP($K75,'Bed parameters'!$A$9:$I$12,9,FALSE))*$F75*(VLOOKUP($Q75,'Workforce distribution'!$C$8:$AD$30,AR$7,FALSE)),IF($Q75="n/a",(IF($P75=AR$6,$X75*$F75,0)),$X75*$F75*(VLOOKUP($Q75,'Workforce distribution'!$C$8:$AD$30,AR$7,FALSE)))),0)</f>
        <v>0</v>
      </c>
      <c r="AS75" s="30">
        <f>_xlfn.IFNA(IF($O75="days",$Y75*(VLOOKUP($K75,'Bed parameters'!$A$9:$I$12,9,FALSE))*$F75*(VLOOKUP($Q75,'Workforce distribution'!$C$8:$AD$30,AS$7,FALSE)),IF($Q75="n/a",(IF($P75=AS$6,$X75*$F75,0)),$X75*$F75*(VLOOKUP($Q75,'Workforce distribution'!$C$8:$AD$30,AS$7,FALSE)))),0)</f>
        <v>1600.8886240000002</v>
      </c>
      <c r="AT75" s="30">
        <f>_xlfn.IFNA(IF($O75="days",$Y75*(VLOOKUP($K75,'Bed parameters'!$A$9:$I$12,9,FALSE))*$F75*(VLOOKUP($Q75,'Workforce distribution'!$C$8:$AD$30,AT$7,FALSE)),IF($Q75="n/a",(IF($P75=AT$6,$X75*$F75,0)),$X75*$F75*(VLOOKUP($Q75,'Workforce distribution'!$C$8:$AD$30,AT$7,FALSE)))),0)</f>
        <v>0</v>
      </c>
      <c r="AU75" s="30">
        <f>_xlfn.IFNA(IF($O75="days",$Y75*(VLOOKUP($K75,'Bed parameters'!$A$9:$I$12,9,FALSE))*$F75*(VLOOKUP($Q75,'Workforce distribution'!$C$8:$AD$30,AU$7,FALSE)),IF($Q75="n/a",(IF($P75=AU$6,$X75*$F75,0)),$X75*$F75*(VLOOKUP($Q75,'Workforce distribution'!$C$8:$AD$30,AU$7,FALSE)))),0)</f>
        <v>0</v>
      </c>
      <c r="AV75" s="30">
        <f>_xlfn.IFNA(IF($O75="days",$Y75*(VLOOKUP($K75,'Bed parameters'!$A$9:$I$12,9,FALSE))*$F75*(VLOOKUP($Q75,'Workforce distribution'!$C$8:$AD$30,AV$7,FALSE)),IF($Q75="n/a",(IF($P75=AV$6,$X75*$F75,0)),$X75*$F75*(VLOOKUP($Q75,'Workforce distribution'!$C$8:$AD$30,AV$7,FALSE)))),0)</f>
        <v>0</v>
      </c>
      <c r="AW75" s="30">
        <f>_xlfn.IFNA(IF($O75="days",$Y75*(VLOOKUP($K75,'Bed parameters'!$A$9:$I$12,9,FALSE))*$F75*(VLOOKUP($Q75,'Workforce distribution'!$C$8:$AD$30,AW$7,FALSE)),IF($Q75="n/a",(IF($P75=AW$6,$X75*$F75,0)),$X75*$F75*(VLOOKUP($Q75,'Workforce distribution'!$C$8:$AD$30,AW$7,FALSE)))),0)</f>
        <v>0</v>
      </c>
      <c r="AX75" s="30">
        <f>_xlfn.IFNA(IF($O75="days",$Y75*(VLOOKUP($K75,'Bed parameters'!$A$9:$I$12,9,FALSE))*$F75*(VLOOKUP($Q75,'Workforce distribution'!$C$8:$AD$30,AX$7,FALSE)),IF($Q75="n/a",(IF($P75=AX$6,$X75*$F75,0)),$X75*$F75*(VLOOKUP($Q75,'Workforce distribution'!$C$8:$AD$30,AX$7,FALSE)))),0)</f>
        <v>0</v>
      </c>
      <c r="AY75" s="30">
        <f>_xlfn.IFNA(IF($O75="days",$Y75*(VLOOKUP($K75,'Bed parameters'!$A$9:$I$12,9,FALSE))*$F75*(VLOOKUP($Q75,'Workforce distribution'!$C$8:$AD$30,AY$7,FALSE)),IF($Q75="n/a",(IF($P75=AY$6,$X75*$F75,0)),$X75*$F75*(VLOOKUP($Q75,'Workforce distribution'!$C$8:$AD$30,AY$7,FALSE)))),0)</f>
        <v>0</v>
      </c>
      <c r="AZ75" s="30">
        <f>_xlfn.IFNA(IF($O75="days",$Y75*(VLOOKUP($K75,'Bed parameters'!$A$9:$I$12,9,FALSE))*$F75*(VLOOKUP($Q75,'Workforce distribution'!$C$8:$AD$30,AZ$7,FALSE)),IF($Q75="n/a",(IF($P75=AZ$6,$X75*$F75,0)),$X75*$F75*(VLOOKUP($Q75,'Workforce distribution'!$C$8:$AD$30,AZ$7,FALSE)))),0)</f>
        <v>0</v>
      </c>
      <c r="BA75" s="30">
        <f>_xlfn.IFNA(IF($O75="days",$Y75*(VLOOKUP($K75,'Bed parameters'!$A$9:$I$12,9,FALSE))*$F75*(VLOOKUP($Q75,'Workforce distribution'!$C$8:$AD$30,BA$7,FALSE)),IF($Q75="n/a",(IF($P75=BA$6,$X75*$F75,0)),$X75*$F75*(VLOOKUP($Q75,'Workforce distribution'!$C$8:$AD$30,BA$7,FALSE)))),0)</f>
        <v>0</v>
      </c>
      <c r="BB75" s="30">
        <f>_xlfn.IFNA(IF($O75="days",$Y75*(VLOOKUP($K75,'Bed parameters'!$A$9:$I$12,9,FALSE))*$F75*(VLOOKUP($Q75,'Workforce distribution'!$C$8:$AD$30,BB$7,FALSE)),IF($Q75="n/a",(IF($P75=BB$6,$X75*$F75,0)),$X75*$F75*(VLOOKUP($Q75,'Workforce distribution'!$C$8:$AD$30,BB$7,FALSE)))),0)</f>
        <v>0</v>
      </c>
      <c r="BC75" s="149">
        <f t="shared" si="17"/>
        <v>1.3929680794080113</v>
      </c>
      <c r="BD75" s="288">
        <f>IF($Q75="n/a",(IF('Workforce hours'!D$30=0,0,(AB75/'Workforce hours'!D$30))),(IF(VLOOKUP($Q75,'Workforce hours'!$C$8:$AD$30,BD$7,FALSE)=0,0,(AB75/(VLOOKUP($Q75,'Workforce hours'!$C$8:$AD$30,BD$7,FALSE))))))</f>
        <v>0</v>
      </c>
      <c r="BE75" s="288">
        <f>IF($Q75="n/a",(IF('Workforce hours'!E$30=0,0,(AC75/'Workforce hours'!E$30))),(IF(VLOOKUP($Q75,'Workforce hours'!$C$8:$AD$30,BE$7,FALSE)=0,0,(AC75/(VLOOKUP($Q75,'Workforce hours'!$C$8:$AD$30,BE$7,FALSE))))))</f>
        <v>0</v>
      </c>
      <c r="BF75" s="288">
        <f>IF($Q75="n/a",(IF('Workforce hours'!F$30=0,0,(AD75/'Workforce hours'!F$30))),(IF(VLOOKUP($Q75,'Workforce hours'!$C$8:$AD$30,BF$7,FALSE)=0,0,(AD75/(VLOOKUP($Q75,'Workforce hours'!$C$8:$AD$30,BF$7,FALSE))))))</f>
        <v>0</v>
      </c>
      <c r="BG75" s="288">
        <f>IF($Q75="n/a",(IF('Workforce hours'!G$30=0,0,(AE75/'Workforce hours'!G$30))),(IF(VLOOKUP($Q75,'Workforce hours'!$C$8:$AD$30,BG$7,FALSE)=0,0,(AE75/(VLOOKUP($Q75,'Workforce hours'!$C$8:$AD$30,BG$7,FALSE))))))</f>
        <v>0</v>
      </c>
      <c r="BH75" s="288">
        <f>IF($Q75="n/a",(IF('Workforce hours'!H$30=0,0,(AF75/'Workforce hours'!H$30))),(IF(VLOOKUP($Q75,'Workforce hours'!$C$8:$AD$30,BH$7,FALSE)=0,0,(AF75/(VLOOKUP($Q75,'Workforce hours'!$C$8:$AD$30,BH$7,FALSE))))))</f>
        <v>0</v>
      </c>
      <c r="BI75" s="288">
        <f>IF($Q75="n/a",(IF('Workforce hours'!I$30=0,0,(AG75/'Workforce hours'!I$30))),(IF(VLOOKUP($Q75,'Workforce hours'!$C$8:$AD$30,BI$7,FALSE)=0,0,(AG75/(VLOOKUP($Q75,'Workforce hours'!$C$8:$AD$30,BI$7,FALSE))))))</f>
        <v>0</v>
      </c>
      <c r="BJ75" s="288">
        <f>IF($Q75="n/a",(IF('Workforce hours'!J$30=0,0,(AH75/'Workforce hours'!J$30))),(IF(VLOOKUP($Q75,'Workforce hours'!$C$8:$AD$30,BJ$7,FALSE)=0,0,(AH75/(VLOOKUP($Q75,'Workforce hours'!$C$8:$AD$30,BJ$7,FALSE))))))</f>
        <v>0</v>
      </c>
      <c r="BK75" s="288">
        <f>IF($Q75="n/a",(IF('Workforce hours'!K$30=0,0,(AI75/'Workforce hours'!K$30))),(IF(VLOOKUP($Q75,'Workforce hours'!$C$8:$AD$30,BK$7,FALSE)=0,0,(AI75/(VLOOKUP($Q75,'Workforce hours'!$C$8:$AD$30,BK$7,FALSE))))))</f>
        <v>0</v>
      </c>
      <c r="BL75" s="288">
        <f>IF($Q75="n/a",(IF('Workforce hours'!L$30=0,0,(AJ75/'Workforce hours'!L$30))),(IF(VLOOKUP($Q75,'Workforce hours'!$C$8:$AD$30,BL$7,FALSE)=0,0,(AJ75/(VLOOKUP($Q75,'Workforce hours'!$C$8:$AD$30,BL$7,FALSE))))))</f>
        <v>0</v>
      </c>
      <c r="BM75" s="288">
        <f>IF($Q75="n/a",(IF('Workforce hours'!M$30=0,0,(AK75/'Workforce hours'!M$30))),(IF(VLOOKUP($Q75,'Workforce hours'!$C$8:$AD$30,BM$7,FALSE)=0,0,(AK75/(VLOOKUP($Q75,'Workforce hours'!$C$8:$AD$30,BM$7,FALSE))))))</f>
        <v>0</v>
      </c>
      <c r="BN75" s="288">
        <f>IF($Q75="n/a",(IF('Workforce hours'!N$30=0,0,(AL75/'Workforce hours'!N$30))),(IF(VLOOKUP($Q75,'Workforce hours'!$C$8:$AD$30,BN$7,FALSE)=0,0,(AL75/(VLOOKUP($Q75,'Workforce hours'!$C$8:$AD$30,BN$7,FALSE))))))</f>
        <v>0</v>
      </c>
      <c r="BO75" s="288">
        <f>IF($Q75="n/a",(IF('Workforce hours'!O$30=0,0,(AM75/'Workforce hours'!O$30))),(IF(VLOOKUP($Q75,'Workforce hours'!$C$8:$AD$30,BO$7,FALSE)=0,0,(AM75/(VLOOKUP($Q75,'Workforce hours'!$C$8:$AD$30,BO$7,FALSE))))))</f>
        <v>0</v>
      </c>
      <c r="BP75" s="288">
        <f>IF($Q75="n/a",(IF('Workforce hours'!P$30=0,0,(AN75/'Workforce hours'!P$30))),(IF(VLOOKUP($Q75,'Workforce hours'!$C$8:$AD$30,BP$7,FALSE)=0,0,(AN75/(VLOOKUP($Q75,'Workforce hours'!$C$8:$AD$30,BP$7,FALSE))))))</f>
        <v>0</v>
      </c>
      <c r="BQ75" s="288">
        <f>IF($Q75="n/a",(IF('Workforce hours'!Q$30=0,0,(AO75/'Workforce hours'!Q$30))),(IF(VLOOKUP($Q75,'Workforce hours'!$C$8:$AD$30,BQ$7,FALSE)=0,0,(AO75/(VLOOKUP($Q75,'Workforce hours'!$C$8:$AD$30,BQ$7,FALSE))))))</f>
        <v>0</v>
      </c>
      <c r="BR75" s="288">
        <f>IF($Q75="n/a",(IF('Workforce hours'!R$30=0,0,(AP75/'Workforce hours'!R$30))),(IF(VLOOKUP($Q75,'Workforce hours'!$C$8:$AD$30,BR$7,FALSE)=0,0,(AP75/(VLOOKUP($Q75,'Workforce hours'!$C$8:$AD$30,BR$7,FALSE))))))</f>
        <v>0</v>
      </c>
      <c r="BS75" s="288">
        <f>IF($Q75="n/a",(IF('Workforce hours'!S$30=0,0,(AQ75/'Workforce hours'!S$30))),(IF(VLOOKUP($Q75,'Workforce hours'!$C$8:$AD$30,BS$7,FALSE)=0,0,(AQ75/(VLOOKUP($Q75,'Workforce hours'!$C$8:$AD$30,BS$7,FALSE))))))</f>
        <v>0</v>
      </c>
      <c r="BT75" s="288">
        <f>IF($Q75="n/a",(IF('Workforce hours'!T$30=0,0,(AR75/'Workforce hours'!T$30))),(IF(VLOOKUP($Q75,'Workforce hours'!$C$8:$AD$30,BT$7,FALSE)=0,0,(AR75/(VLOOKUP($Q75,'Workforce hours'!$C$8:$AD$30,BT$7,FALSE))))))</f>
        <v>0</v>
      </c>
      <c r="BU75" s="288">
        <f>IF($Q75="n/a",(IF('Workforce hours'!U$30=0,0,(AS75/'Workforce hours'!U$30))),(IF(VLOOKUP($Q75,'Workforce hours'!$C$8:$AD$30,BU$7,FALSE)=0,0,(AS75/(VLOOKUP($Q75,'Workforce hours'!$C$8:$AD$30,BU$7,FALSE))))))</f>
        <v>1.3929680794080113</v>
      </c>
      <c r="BV75" s="288">
        <f>IF($Q75="n/a",(IF('Workforce hours'!V$30=0,0,(AT75/'Workforce hours'!V$30))),(IF(VLOOKUP($Q75,'Workforce hours'!$C$8:$AD$30,BV$7,FALSE)=0,0,(AT75/(VLOOKUP($Q75,'Workforce hours'!$C$8:$AD$30,BV$7,FALSE))))))</f>
        <v>0</v>
      </c>
      <c r="BW75" s="288">
        <f>IF($Q75="n/a",(IF('Workforce hours'!W$30=0,0,(AU75/'Workforce hours'!W$30))),(IF(VLOOKUP($Q75,'Workforce hours'!$C$8:$AD$30,BW$7,FALSE)=0,0,(AU75/(VLOOKUP($Q75,'Workforce hours'!$C$8:$AD$30,BW$7,FALSE))))))</f>
        <v>0</v>
      </c>
      <c r="BX75" s="288">
        <f>IF($Q75="n/a",(IF('Workforce hours'!X$30=0,0,(AV75/'Workforce hours'!X$30))),(IF(VLOOKUP($Q75,'Workforce hours'!$C$8:$AD$30,BX$7,FALSE)=0,0,(AV75/(VLOOKUP($Q75,'Workforce hours'!$C$8:$AD$30,BX$7,FALSE))))))</f>
        <v>0</v>
      </c>
      <c r="BY75" s="288">
        <f>IF($Q75="n/a",(IF('Workforce hours'!Y$30=0,0,(AW75/'Workforce hours'!Y$30))),(IF(VLOOKUP($Q75,'Workforce hours'!$C$8:$AD$30,BY$7,FALSE)=0,0,(AW75/(VLOOKUP($Q75,'Workforce hours'!$C$8:$AD$30,BY$7,FALSE))))))</f>
        <v>0</v>
      </c>
      <c r="BZ75" s="288">
        <f>IF($Q75="n/a",(IF('Workforce hours'!Z$30=0,0,(AX75/'Workforce hours'!Z$30))),(IF(VLOOKUP($Q75,'Workforce hours'!$C$8:$AD$30,BZ$7,FALSE)=0,0,(AX75/(VLOOKUP($Q75,'Workforce hours'!$C$8:$AD$30,BZ$7,FALSE))))))</f>
        <v>0</v>
      </c>
      <c r="CA75" s="288">
        <f>IF($Q75="n/a",(IF('Workforce hours'!AA$30=0,0,(AY75/'Workforce hours'!AA$30))),(IF(VLOOKUP($Q75,'Workforce hours'!$C$8:$AD$30,CA$7,FALSE)=0,0,(AY75/(VLOOKUP($Q75,'Workforce hours'!$C$8:$AD$30,CA$7,FALSE))))))</f>
        <v>0</v>
      </c>
      <c r="CB75" s="288">
        <f>IF($Q75="n/a",(IF('Workforce hours'!AB$30=0,0,(AZ75/'Workforce hours'!AB$30))),(IF(VLOOKUP($Q75,'Workforce hours'!$C$8:$AD$30,CB$7,FALSE)=0,0,(AZ75/(VLOOKUP($Q75,'Workforce hours'!$C$8:$AD$30,CB$7,FALSE))))))</f>
        <v>0</v>
      </c>
      <c r="CC75" s="288">
        <f>IF($Q75="n/a",(IF('Workforce hours'!AC$30=0,0,(BA75/'Workforce hours'!AC$30))),(IF(VLOOKUP($Q75,'Workforce hours'!$C$8:$AD$30,CC$7,FALSE)=0,0,(BA75/(VLOOKUP($Q75,'Workforce hours'!$C$8:$AD$30,CC$7,FALSE))))))</f>
        <v>0</v>
      </c>
      <c r="CD75" s="288">
        <f>IF($Q75="n/a",(IF('Workforce hours'!AD$30=0,0,(BB75/'Workforce hours'!AD$30))),(IF(VLOOKUP($Q75,'Workforce hours'!$C$8:$AD$30,CD$7,FALSE)=0,0,(BB75/(VLOOKUP($Q75,'Workforce hours'!$C$8:$AD$30,CD$7,FALSE))))))</f>
        <v>0</v>
      </c>
      <c r="CE75" s="289">
        <f t="shared" si="18"/>
        <v>0</v>
      </c>
      <c r="CF75" s="290">
        <f>BD75*'Workforce costs'!B$9*(1+'Workforce costs'!B$10)*(1+'Workforce costs'!B$11)</f>
        <v>0</v>
      </c>
      <c r="CG75" s="290">
        <f>BE75*'Workforce costs'!C$9*(1+'Workforce costs'!C$10)*(1+'Workforce costs'!C$11)</f>
        <v>0</v>
      </c>
      <c r="CH75" s="290">
        <f>BF75*'Workforce costs'!D$9*(1+'Workforce costs'!D$10)*(1+'Workforce costs'!D$11)</f>
        <v>0</v>
      </c>
      <c r="CI75" s="290">
        <f>BG75*'Workforce costs'!E$9*(1+'Workforce costs'!E$10)*(1+'Workforce costs'!E$11)</f>
        <v>0</v>
      </c>
      <c r="CJ75" s="290">
        <f>BH75*'Workforce costs'!F$9*(1+'Workforce costs'!F$10)*(1+'Workforce costs'!F$11)</f>
        <v>0</v>
      </c>
      <c r="CK75" s="290">
        <f>BI75*'Workforce costs'!G$9*(1+'Workforce costs'!G$10)*(1+'Workforce costs'!G$11)</f>
        <v>0</v>
      </c>
      <c r="CL75" s="290">
        <f>BJ75*'Workforce costs'!H$9*(1+'Workforce costs'!H$10)*(1+'Workforce costs'!H$11)</f>
        <v>0</v>
      </c>
      <c r="CM75" s="290">
        <f>BK75*'Workforce costs'!I$9*(1+'Workforce costs'!I$10)*(1+'Workforce costs'!I$11)</f>
        <v>0</v>
      </c>
      <c r="CN75" s="290">
        <f>BL75*'Workforce costs'!J$9*(1+'Workforce costs'!J$10)*(1+'Workforce costs'!J$11)</f>
        <v>0</v>
      </c>
      <c r="CO75" s="290">
        <f>BM75*'Workforce costs'!K$9*(1+'Workforce costs'!K$10)*(1+'Workforce costs'!K$11)</f>
        <v>0</v>
      </c>
      <c r="CP75" s="290">
        <f>BN75*'Workforce costs'!L$9*(1+'Workforce costs'!L$10)*(1+'Workforce costs'!L$11)</f>
        <v>0</v>
      </c>
      <c r="CQ75" s="290">
        <f>BO75*'Workforce costs'!M$9*(1+'Workforce costs'!M$10)*(1+'Workforce costs'!M$11)</f>
        <v>0</v>
      </c>
      <c r="CR75" s="290">
        <f>BP75*'Workforce costs'!N$9*(1+'Workforce costs'!N$10)*(1+'Workforce costs'!N$11)</f>
        <v>0</v>
      </c>
      <c r="CS75" s="290">
        <f>BQ75*'Workforce costs'!O$9*(1+'Workforce costs'!O$10)*(1+'Workforce costs'!O$11)</f>
        <v>0</v>
      </c>
      <c r="CT75" s="290">
        <f>BR75*'Workforce costs'!P$9*(1+'Workforce costs'!P$10)*(1+'Workforce costs'!P$11)</f>
        <v>0</v>
      </c>
      <c r="CU75" s="290">
        <f>BS75*'Workforce costs'!Q$9*(1+'Workforce costs'!Q$10)*(1+'Workforce costs'!Q$11)</f>
        <v>0</v>
      </c>
      <c r="CV75" s="290">
        <f>BT75*'Workforce costs'!R$9*(1+'Workforce costs'!R$10)*(1+'Workforce costs'!R$11)</f>
        <v>0</v>
      </c>
      <c r="CW75" s="290">
        <f>BU75*'Workforce costs'!S$9*(1+'Workforce costs'!S$10)*(1+'Workforce costs'!S$11)</f>
        <v>0</v>
      </c>
      <c r="CX75" s="290">
        <f>BV75*'Workforce costs'!T$9*(1+'Workforce costs'!T$10)*(1+'Workforce costs'!T$11)</f>
        <v>0</v>
      </c>
      <c r="CY75" s="290">
        <f>BW75*'Workforce costs'!U$9*(1+'Workforce costs'!U$10)*(1+'Workforce costs'!U$11)</f>
        <v>0</v>
      </c>
      <c r="CZ75" s="290">
        <f>BX75*'Workforce costs'!V$9*(1+'Workforce costs'!V$10)*(1+'Workforce costs'!V$11)</f>
        <v>0</v>
      </c>
      <c r="DA75" s="290">
        <f>BY75*'Workforce costs'!W$9*(1+'Workforce costs'!W$10)*(1+'Workforce costs'!W$11)</f>
        <v>0</v>
      </c>
      <c r="DB75" s="290">
        <f>BZ75*'Workforce costs'!X$9*(1+'Workforce costs'!X$10)*(1+'Workforce costs'!X$11)</f>
        <v>0</v>
      </c>
      <c r="DC75" s="290">
        <f>CA75*'Workforce costs'!Y$9*(1+'Workforce costs'!Y$10)*(1+'Workforce costs'!Y$11)</f>
        <v>0</v>
      </c>
      <c r="DD75" s="290">
        <f>CB75*'Workforce costs'!Z$9*(1+'Workforce costs'!Z$10)*(1+'Workforce costs'!Z$11)</f>
        <v>0</v>
      </c>
      <c r="DE75" s="290">
        <f>CC75*'Workforce costs'!AA$9*(1+'Workforce costs'!AA$10)*(1+'Workforce costs'!AA$11)</f>
        <v>0</v>
      </c>
      <c r="DF75" s="290">
        <f>CD75*'Workforce costs'!AB$9*(1+'Workforce costs'!AB$10)*(1+'Workforce costs'!AB$11)</f>
        <v>0</v>
      </c>
    </row>
    <row r="76" spans="1:110" x14ac:dyDescent="0.3">
      <c r="A76" s="2" t="str">
        <f>Outputs!$A$4</f>
        <v>Australia</v>
      </c>
      <c r="B76" s="2" t="str">
        <f t="shared" si="11"/>
        <v>Australia 12to17</v>
      </c>
      <c r="C76" s="30">
        <f>VLOOKUP($B76,Populations!$D$15:$H$1920,3,FALSE)</f>
        <v>1959472</v>
      </c>
      <c r="D76" s="255">
        <f>IF(OR($H76="General pop",$H76="Schools",$H76="Workplace",$H76="Skills Training",$H76="Digital Supports"),1,VLOOKUP($B76,Populations!$D$15:$H$1920,5,FALSE))</f>
        <v>1</v>
      </c>
      <c r="E76" s="88">
        <f>VLOOKUP(I76,Epidemiology!$C$10:$H$47,6,FALSE)</f>
        <v>4085</v>
      </c>
      <c r="F76" s="102">
        <f>'Care profiles'!R77</f>
        <v>1</v>
      </c>
      <c r="G76" s="15" t="str">
        <f>'Care profiles'!A77</f>
        <v>12to17</v>
      </c>
      <c r="H76" s="15" t="str">
        <f>'Care profiles'!B77</f>
        <v>Distress</v>
      </c>
      <c r="I76" s="15" t="str">
        <f>'Care profiles'!C77</f>
        <v>Distress_12-17yrs</v>
      </c>
      <c r="J76" s="15" t="str">
        <f>'Care profiles'!D77</f>
        <v>Care profile</v>
      </c>
      <c r="K76" s="15" t="str">
        <f>'Care profiles'!E77</f>
        <v>Review +/- Ongoing Management</v>
      </c>
      <c r="L76" s="104">
        <f>'Care profiles'!F77</f>
        <v>0.4</v>
      </c>
      <c r="M76" s="15">
        <f>'Care profiles'!G77</f>
        <v>1</v>
      </c>
      <c r="N76" s="15">
        <f>'Care profiles'!H77</f>
        <v>15</v>
      </c>
      <c r="O76" s="15" t="str">
        <f>'Care profiles'!I77</f>
        <v>min</v>
      </c>
      <c r="P76" s="15" t="str">
        <f>'Care profiles'!J77</f>
        <v>Tertiary Qualified - Unspecified</v>
      </c>
      <c r="Q76" s="15" t="str">
        <f>'Care profiles'!K77</f>
        <v>n/a</v>
      </c>
      <c r="R76" s="15" t="str">
        <f>'Care profiles'!M77</f>
        <v>Y</v>
      </c>
      <c r="S76" s="15" t="str">
        <f>'Care profiles'!O77</f>
        <v>N</v>
      </c>
      <c r="T76" s="15" t="str">
        <f>'Care profiles'!Q77</f>
        <v>N</v>
      </c>
      <c r="U76" s="30">
        <f t="shared" si="12"/>
        <v>80044.431200000006</v>
      </c>
      <c r="V76" s="30">
        <f t="shared" si="13"/>
        <v>32017.772480000003</v>
      </c>
      <c r="W76" s="30">
        <f>IF(M76="n/a",0,IF(O76="days",V76*M76*(1+(VLOOKUP(K76,'Bed parameters'!$A$9:$G$12,7,FALSE))),V76*M76))</f>
        <v>32017.772480000003</v>
      </c>
      <c r="X76" s="30">
        <f t="shared" si="14"/>
        <v>8004.4431200000008</v>
      </c>
      <c r="Y76" s="30">
        <f t="shared" si="15"/>
        <v>0</v>
      </c>
      <c r="Z76" s="113">
        <f>_xlfn.IFNA(Y76/((VLOOKUP(K76,'Bed parameters'!$A$9:$G$12,3,FALSE))*(VLOOKUP(K76,'Bed parameters'!$A$9:$G$12,5,FALSE))),0)</f>
        <v>0</v>
      </c>
      <c r="AA76" s="30">
        <f t="shared" si="16"/>
        <v>8004.4431200000008</v>
      </c>
      <c r="AB76" s="30">
        <f>_xlfn.IFNA(IF($O76="days",$Y76*(VLOOKUP($K76,'Bed parameters'!$A$9:$I$12,9,FALSE))*$F76*(VLOOKUP($Q76,'Workforce distribution'!$C$8:$AD$30,AB$7,FALSE)),IF($Q76="n/a",(IF($P76=AB$6,$X76*$F76,0)),$X76*$F76*(VLOOKUP($Q76,'Workforce distribution'!$C$8:$AD$30,AB$7,FALSE)))),0)</f>
        <v>0</v>
      </c>
      <c r="AC76" s="30">
        <f>_xlfn.IFNA(IF($O76="days",$Y76*(VLOOKUP($K76,'Bed parameters'!$A$9:$I$12,9,FALSE))*$F76*(VLOOKUP($Q76,'Workforce distribution'!$C$8:$AD$30,AC$7,FALSE)),IF($Q76="n/a",(IF($P76=AC$6,$X76*$F76,0)),$X76*$F76*(VLOOKUP($Q76,'Workforce distribution'!$C$8:$AD$30,AC$7,FALSE)))),0)</f>
        <v>0</v>
      </c>
      <c r="AD76" s="30">
        <f>_xlfn.IFNA(IF($O76="days",$Y76*(VLOOKUP($K76,'Bed parameters'!$A$9:$I$12,9,FALSE))*$F76*(VLOOKUP($Q76,'Workforce distribution'!$C$8:$AD$30,AD$7,FALSE)),IF($Q76="n/a",(IF($P76=AD$6,$X76*$F76,0)),$X76*$F76*(VLOOKUP($Q76,'Workforce distribution'!$C$8:$AD$30,AD$7,FALSE)))),0)</f>
        <v>0</v>
      </c>
      <c r="AE76" s="30">
        <f>_xlfn.IFNA(IF($O76="days",$Y76*(VLOOKUP($K76,'Bed parameters'!$A$9:$I$12,9,FALSE))*$F76*(VLOOKUP($Q76,'Workforce distribution'!$C$8:$AD$30,AE$7,FALSE)),IF($Q76="n/a",(IF($P76=AE$6,$X76*$F76,0)),$X76*$F76*(VLOOKUP($Q76,'Workforce distribution'!$C$8:$AD$30,AE$7,FALSE)))),0)</f>
        <v>0</v>
      </c>
      <c r="AF76" s="30">
        <f>_xlfn.IFNA(IF($O76="days",$Y76*(VLOOKUP($K76,'Bed parameters'!$A$9:$I$12,9,FALSE))*$F76*(VLOOKUP($Q76,'Workforce distribution'!$C$8:$AD$30,AF$7,FALSE)),IF($Q76="n/a",(IF($P76=AF$6,$X76*$F76,0)),$X76*$F76*(VLOOKUP($Q76,'Workforce distribution'!$C$8:$AD$30,AF$7,FALSE)))),0)</f>
        <v>0</v>
      </c>
      <c r="AG76" s="30">
        <f>_xlfn.IFNA(IF($O76="days",$Y76*(VLOOKUP($K76,'Bed parameters'!$A$9:$I$12,9,FALSE))*$F76*(VLOOKUP($Q76,'Workforce distribution'!$C$8:$AD$30,AG$7,FALSE)),IF($Q76="n/a",(IF($P76=AG$6,$X76*$F76,0)),$X76*$F76*(VLOOKUP($Q76,'Workforce distribution'!$C$8:$AD$30,AG$7,FALSE)))),0)</f>
        <v>0</v>
      </c>
      <c r="AH76" s="30">
        <f>_xlfn.IFNA(IF($O76="days",$Y76*(VLOOKUP($K76,'Bed parameters'!$A$9:$I$12,9,FALSE))*$F76*(VLOOKUP($Q76,'Workforce distribution'!$C$8:$AD$30,AH$7,FALSE)),IF($Q76="n/a",(IF($P76=AH$6,$X76*$F76,0)),$X76*$F76*(VLOOKUP($Q76,'Workforce distribution'!$C$8:$AD$30,AH$7,FALSE)))),0)</f>
        <v>0</v>
      </c>
      <c r="AI76" s="30">
        <f>_xlfn.IFNA(IF($O76="days",$Y76*(VLOOKUP($K76,'Bed parameters'!$A$9:$I$12,9,FALSE))*$F76*(VLOOKUP($Q76,'Workforce distribution'!$C$8:$AD$30,AI$7,FALSE)),IF($Q76="n/a",(IF($P76=AI$6,$X76*$F76,0)),$X76*$F76*(VLOOKUP($Q76,'Workforce distribution'!$C$8:$AD$30,AI$7,FALSE)))),0)</f>
        <v>0</v>
      </c>
      <c r="AJ76" s="30">
        <f>_xlfn.IFNA(IF($O76="days",$Y76*(VLOOKUP($K76,'Bed parameters'!$A$9:$I$12,9,FALSE))*$F76*(VLOOKUP($Q76,'Workforce distribution'!$C$8:$AD$30,AJ$7,FALSE)),IF($Q76="n/a",(IF($P76=AJ$6,$X76*$F76,0)),$X76*$F76*(VLOOKUP($Q76,'Workforce distribution'!$C$8:$AD$30,AJ$7,FALSE)))),0)</f>
        <v>0</v>
      </c>
      <c r="AK76" s="30">
        <f>_xlfn.IFNA(IF($O76="days",$Y76*(VLOOKUP($K76,'Bed parameters'!$A$9:$I$12,9,FALSE))*$F76*(VLOOKUP($Q76,'Workforce distribution'!$C$8:$AD$30,AK$7,FALSE)),IF($Q76="n/a",(IF($P76=AK$6,$X76*$F76,0)),$X76*$F76*(VLOOKUP($Q76,'Workforce distribution'!$C$8:$AD$30,AK$7,FALSE)))),0)</f>
        <v>0</v>
      </c>
      <c r="AL76" s="30">
        <f>_xlfn.IFNA(IF($O76="days",$Y76*(VLOOKUP($K76,'Bed parameters'!$A$9:$I$12,9,FALSE))*$F76*(VLOOKUP($Q76,'Workforce distribution'!$C$8:$AD$30,AL$7,FALSE)),IF($Q76="n/a",(IF($P76=AL$6,$X76*$F76,0)),$X76*$F76*(VLOOKUP($Q76,'Workforce distribution'!$C$8:$AD$30,AL$7,FALSE)))),0)</f>
        <v>0</v>
      </c>
      <c r="AM76" s="30">
        <f>_xlfn.IFNA(IF($O76="days",$Y76*(VLOOKUP($K76,'Bed parameters'!$A$9:$I$12,9,FALSE))*$F76*(VLOOKUP($Q76,'Workforce distribution'!$C$8:$AD$30,AM$7,FALSE)),IF($Q76="n/a",(IF($P76=AM$6,$X76*$F76,0)),$X76*$F76*(VLOOKUP($Q76,'Workforce distribution'!$C$8:$AD$30,AM$7,FALSE)))),0)</f>
        <v>0</v>
      </c>
      <c r="AN76" s="30">
        <f>_xlfn.IFNA(IF($O76="days",$Y76*(VLOOKUP($K76,'Bed parameters'!$A$9:$I$12,9,FALSE))*$F76*(VLOOKUP($Q76,'Workforce distribution'!$C$8:$AD$30,AN$7,FALSE)),IF($Q76="n/a",(IF($P76=AN$6,$X76*$F76,0)),$X76*$F76*(VLOOKUP($Q76,'Workforce distribution'!$C$8:$AD$30,AN$7,FALSE)))),0)</f>
        <v>0</v>
      </c>
      <c r="AO76" s="30">
        <f>_xlfn.IFNA(IF($O76="days",$Y76*(VLOOKUP($K76,'Bed parameters'!$A$9:$I$12,9,FALSE))*$F76*(VLOOKUP($Q76,'Workforce distribution'!$C$8:$AD$30,AO$7,FALSE)),IF($Q76="n/a",(IF($P76=AO$6,$X76*$F76,0)),$X76*$F76*(VLOOKUP($Q76,'Workforce distribution'!$C$8:$AD$30,AO$7,FALSE)))),0)</f>
        <v>0</v>
      </c>
      <c r="AP76" s="30">
        <f>_xlfn.IFNA(IF($O76="days",$Y76*(VLOOKUP($K76,'Bed parameters'!$A$9:$I$12,9,FALSE))*$F76*(VLOOKUP($Q76,'Workforce distribution'!$C$8:$AD$30,AP$7,FALSE)),IF($Q76="n/a",(IF($P76=AP$6,$X76*$F76,0)),$X76*$F76*(VLOOKUP($Q76,'Workforce distribution'!$C$8:$AD$30,AP$7,FALSE)))),0)</f>
        <v>0</v>
      </c>
      <c r="AQ76" s="30">
        <f>_xlfn.IFNA(IF($O76="days",$Y76*(VLOOKUP($K76,'Bed parameters'!$A$9:$I$12,9,FALSE))*$F76*(VLOOKUP($Q76,'Workforce distribution'!$C$8:$AD$30,AQ$7,FALSE)),IF($Q76="n/a",(IF($P76=AQ$6,$X76*$F76,0)),$X76*$F76*(VLOOKUP($Q76,'Workforce distribution'!$C$8:$AD$30,AQ$7,FALSE)))),0)</f>
        <v>0</v>
      </c>
      <c r="AR76" s="30">
        <f>_xlfn.IFNA(IF($O76="days",$Y76*(VLOOKUP($K76,'Bed parameters'!$A$9:$I$12,9,FALSE))*$F76*(VLOOKUP($Q76,'Workforce distribution'!$C$8:$AD$30,AR$7,FALSE)),IF($Q76="n/a",(IF($P76=AR$6,$X76*$F76,0)),$X76*$F76*(VLOOKUP($Q76,'Workforce distribution'!$C$8:$AD$30,AR$7,FALSE)))),0)</f>
        <v>0</v>
      </c>
      <c r="AS76" s="30">
        <f>_xlfn.IFNA(IF($O76="days",$Y76*(VLOOKUP($K76,'Bed parameters'!$A$9:$I$12,9,FALSE))*$F76*(VLOOKUP($Q76,'Workforce distribution'!$C$8:$AD$30,AS$7,FALSE)),IF($Q76="n/a",(IF($P76=AS$6,$X76*$F76,0)),$X76*$F76*(VLOOKUP($Q76,'Workforce distribution'!$C$8:$AD$30,AS$7,FALSE)))),0)</f>
        <v>8004.4431200000008</v>
      </c>
      <c r="AT76" s="30">
        <f>_xlfn.IFNA(IF($O76="days",$Y76*(VLOOKUP($K76,'Bed parameters'!$A$9:$I$12,9,FALSE))*$F76*(VLOOKUP($Q76,'Workforce distribution'!$C$8:$AD$30,AT$7,FALSE)),IF($Q76="n/a",(IF($P76=AT$6,$X76*$F76,0)),$X76*$F76*(VLOOKUP($Q76,'Workforce distribution'!$C$8:$AD$30,AT$7,FALSE)))),0)</f>
        <v>0</v>
      </c>
      <c r="AU76" s="30">
        <f>_xlfn.IFNA(IF($O76="days",$Y76*(VLOOKUP($K76,'Bed parameters'!$A$9:$I$12,9,FALSE))*$F76*(VLOOKUP($Q76,'Workforce distribution'!$C$8:$AD$30,AU$7,FALSE)),IF($Q76="n/a",(IF($P76=AU$6,$X76*$F76,0)),$X76*$F76*(VLOOKUP($Q76,'Workforce distribution'!$C$8:$AD$30,AU$7,FALSE)))),0)</f>
        <v>0</v>
      </c>
      <c r="AV76" s="30">
        <f>_xlfn.IFNA(IF($O76="days",$Y76*(VLOOKUP($K76,'Bed parameters'!$A$9:$I$12,9,FALSE))*$F76*(VLOOKUP($Q76,'Workforce distribution'!$C$8:$AD$30,AV$7,FALSE)),IF($Q76="n/a",(IF($P76=AV$6,$X76*$F76,0)),$X76*$F76*(VLOOKUP($Q76,'Workforce distribution'!$C$8:$AD$30,AV$7,FALSE)))),0)</f>
        <v>0</v>
      </c>
      <c r="AW76" s="30">
        <f>_xlfn.IFNA(IF($O76="days",$Y76*(VLOOKUP($K76,'Bed parameters'!$A$9:$I$12,9,FALSE))*$F76*(VLOOKUP($Q76,'Workforce distribution'!$C$8:$AD$30,AW$7,FALSE)),IF($Q76="n/a",(IF($P76=AW$6,$X76*$F76,0)),$X76*$F76*(VLOOKUP($Q76,'Workforce distribution'!$C$8:$AD$30,AW$7,FALSE)))),0)</f>
        <v>0</v>
      </c>
      <c r="AX76" s="30">
        <f>_xlfn.IFNA(IF($O76="days",$Y76*(VLOOKUP($K76,'Bed parameters'!$A$9:$I$12,9,FALSE))*$F76*(VLOOKUP($Q76,'Workforce distribution'!$C$8:$AD$30,AX$7,FALSE)),IF($Q76="n/a",(IF($P76=AX$6,$X76*$F76,0)),$X76*$F76*(VLOOKUP($Q76,'Workforce distribution'!$C$8:$AD$30,AX$7,FALSE)))),0)</f>
        <v>0</v>
      </c>
      <c r="AY76" s="30">
        <f>_xlfn.IFNA(IF($O76="days",$Y76*(VLOOKUP($K76,'Bed parameters'!$A$9:$I$12,9,FALSE))*$F76*(VLOOKUP($Q76,'Workforce distribution'!$C$8:$AD$30,AY$7,FALSE)),IF($Q76="n/a",(IF($P76=AY$6,$X76*$F76,0)),$X76*$F76*(VLOOKUP($Q76,'Workforce distribution'!$C$8:$AD$30,AY$7,FALSE)))),0)</f>
        <v>0</v>
      </c>
      <c r="AZ76" s="30">
        <f>_xlfn.IFNA(IF($O76="days",$Y76*(VLOOKUP($K76,'Bed parameters'!$A$9:$I$12,9,FALSE))*$F76*(VLOOKUP($Q76,'Workforce distribution'!$C$8:$AD$30,AZ$7,FALSE)),IF($Q76="n/a",(IF($P76=AZ$6,$X76*$F76,0)),$X76*$F76*(VLOOKUP($Q76,'Workforce distribution'!$C$8:$AD$30,AZ$7,FALSE)))),0)</f>
        <v>0</v>
      </c>
      <c r="BA76" s="30">
        <f>_xlfn.IFNA(IF($O76="days",$Y76*(VLOOKUP($K76,'Bed parameters'!$A$9:$I$12,9,FALSE))*$F76*(VLOOKUP($Q76,'Workforce distribution'!$C$8:$AD$30,BA$7,FALSE)),IF($Q76="n/a",(IF($P76=BA$6,$X76*$F76,0)),$X76*$F76*(VLOOKUP($Q76,'Workforce distribution'!$C$8:$AD$30,BA$7,FALSE)))),0)</f>
        <v>0</v>
      </c>
      <c r="BB76" s="30">
        <f>_xlfn.IFNA(IF($O76="days",$Y76*(VLOOKUP($K76,'Bed parameters'!$A$9:$I$12,9,FALSE))*$F76*(VLOOKUP($Q76,'Workforce distribution'!$C$8:$AD$30,BB$7,FALSE)),IF($Q76="n/a",(IF($P76=BB$6,$X76*$F76,0)),$X76*$F76*(VLOOKUP($Q76,'Workforce distribution'!$C$8:$AD$30,BB$7,FALSE)))),0)</f>
        <v>0</v>
      </c>
      <c r="BC76" s="149">
        <f t="shared" si="17"/>
        <v>6.9648403970400565</v>
      </c>
      <c r="BD76" s="288">
        <f>IF($Q76="n/a",(IF('Workforce hours'!D$30=0,0,(AB76/'Workforce hours'!D$30))),(IF(VLOOKUP($Q76,'Workforce hours'!$C$8:$AD$30,BD$7,FALSE)=0,0,(AB76/(VLOOKUP($Q76,'Workforce hours'!$C$8:$AD$30,BD$7,FALSE))))))</f>
        <v>0</v>
      </c>
      <c r="BE76" s="288">
        <f>IF($Q76="n/a",(IF('Workforce hours'!E$30=0,0,(AC76/'Workforce hours'!E$30))),(IF(VLOOKUP($Q76,'Workforce hours'!$C$8:$AD$30,BE$7,FALSE)=0,0,(AC76/(VLOOKUP($Q76,'Workforce hours'!$C$8:$AD$30,BE$7,FALSE))))))</f>
        <v>0</v>
      </c>
      <c r="BF76" s="288">
        <f>IF($Q76="n/a",(IF('Workforce hours'!F$30=0,0,(AD76/'Workforce hours'!F$30))),(IF(VLOOKUP($Q76,'Workforce hours'!$C$8:$AD$30,BF$7,FALSE)=0,0,(AD76/(VLOOKUP($Q76,'Workforce hours'!$C$8:$AD$30,BF$7,FALSE))))))</f>
        <v>0</v>
      </c>
      <c r="BG76" s="288">
        <f>IF($Q76="n/a",(IF('Workforce hours'!G$30=0,0,(AE76/'Workforce hours'!G$30))),(IF(VLOOKUP($Q76,'Workforce hours'!$C$8:$AD$30,BG$7,FALSE)=0,0,(AE76/(VLOOKUP($Q76,'Workforce hours'!$C$8:$AD$30,BG$7,FALSE))))))</f>
        <v>0</v>
      </c>
      <c r="BH76" s="288">
        <f>IF($Q76="n/a",(IF('Workforce hours'!H$30=0,0,(AF76/'Workforce hours'!H$30))),(IF(VLOOKUP($Q76,'Workforce hours'!$C$8:$AD$30,BH$7,FALSE)=0,0,(AF76/(VLOOKUP($Q76,'Workforce hours'!$C$8:$AD$30,BH$7,FALSE))))))</f>
        <v>0</v>
      </c>
      <c r="BI76" s="288">
        <f>IF($Q76="n/a",(IF('Workforce hours'!I$30=0,0,(AG76/'Workforce hours'!I$30))),(IF(VLOOKUP($Q76,'Workforce hours'!$C$8:$AD$30,BI$7,FALSE)=0,0,(AG76/(VLOOKUP($Q76,'Workforce hours'!$C$8:$AD$30,BI$7,FALSE))))))</f>
        <v>0</v>
      </c>
      <c r="BJ76" s="288">
        <f>IF($Q76="n/a",(IF('Workforce hours'!J$30=0,0,(AH76/'Workforce hours'!J$30))),(IF(VLOOKUP($Q76,'Workforce hours'!$C$8:$AD$30,BJ$7,FALSE)=0,0,(AH76/(VLOOKUP($Q76,'Workforce hours'!$C$8:$AD$30,BJ$7,FALSE))))))</f>
        <v>0</v>
      </c>
      <c r="BK76" s="288">
        <f>IF($Q76="n/a",(IF('Workforce hours'!K$30=0,0,(AI76/'Workforce hours'!K$30))),(IF(VLOOKUP($Q76,'Workforce hours'!$C$8:$AD$30,BK$7,FALSE)=0,0,(AI76/(VLOOKUP($Q76,'Workforce hours'!$C$8:$AD$30,BK$7,FALSE))))))</f>
        <v>0</v>
      </c>
      <c r="BL76" s="288">
        <f>IF($Q76="n/a",(IF('Workforce hours'!L$30=0,0,(AJ76/'Workforce hours'!L$30))),(IF(VLOOKUP($Q76,'Workforce hours'!$C$8:$AD$30,BL$7,FALSE)=0,0,(AJ76/(VLOOKUP($Q76,'Workforce hours'!$C$8:$AD$30,BL$7,FALSE))))))</f>
        <v>0</v>
      </c>
      <c r="BM76" s="288">
        <f>IF($Q76="n/a",(IF('Workforce hours'!M$30=0,0,(AK76/'Workforce hours'!M$30))),(IF(VLOOKUP($Q76,'Workforce hours'!$C$8:$AD$30,BM$7,FALSE)=0,0,(AK76/(VLOOKUP($Q76,'Workforce hours'!$C$8:$AD$30,BM$7,FALSE))))))</f>
        <v>0</v>
      </c>
      <c r="BN76" s="288">
        <f>IF($Q76="n/a",(IF('Workforce hours'!N$30=0,0,(AL76/'Workforce hours'!N$30))),(IF(VLOOKUP($Q76,'Workforce hours'!$C$8:$AD$30,BN$7,FALSE)=0,0,(AL76/(VLOOKUP($Q76,'Workforce hours'!$C$8:$AD$30,BN$7,FALSE))))))</f>
        <v>0</v>
      </c>
      <c r="BO76" s="288">
        <f>IF($Q76="n/a",(IF('Workforce hours'!O$30=0,0,(AM76/'Workforce hours'!O$30))),(IF(VLOOKUP($Q76,'Workforce hours'!$C$8:$AD$30,BO$7,FALSE)=0,0,(AM76/(VLOOKUP($Q76,'Workforce hours'!$C$8:$AD$30,BO$7,FALSE))))))</f>
        <v>0</v>
      </c>
      <c r="BP76" s="288">
        <f>IF($Q76="n/a",(IF('Workforce hours'!P$30=0,0,(AN76/'Workforce hours'!P$30))),(IF(VLOOKUP($Q76,'Workforce hours'!$C$8:$AD$30,BP$7,FALSE)=0,0,(AN76/(VLOOKUP($Q76,'Workforce hours'!$C$8:$AD$30,BP$7,FALSE))))))</f>
        <v>0</v>
      </c>
      <c r="BQ76" s="288">
        <f>IF($Q76="n/a",(IF('Workforce hours'!Q$30=0,0,(AO76/'Workforce hours'!Q$30))),(IF(VLOOKUP($Q76,'Workforce hours'!$C$8:$AD$30,BQ$7,FALSE)=0,0,(AO76/(VLOOKUP($Q76,'Workforce hours'!$C$8:$AD$30,BQ$7,FALSE))))))</f>
        <v>0</v>
      </c>
      <c r="BR76" s="288">
        <f>IF($Q76="n/a",(IF('Workforce hours'!R$30=0,0,(AP76/'Workforce hours'!R$30))),(IF(VLOOKUP($Q76,'Workforce hours'!$C$8:$AD$30,BR$7,FALSE)=0,0,(AP76/(VLOOKUP($Q76,'Workforce hours'!$C$8:$AD$30,BR$7,FALSE))))))</f>
        <v>0</v>
      </c>
      <c r="BS76" s="288">
        <f>IF($Q76="n/a",(IF('Workforce hours'!S$30=0,0,(AQ76/'Workforce hours'!S$30))),(IF(VLOOKUP($Q76,'Workforce hours'!$C$8:$AD$30,BS$7,FALSE)=0,0,(AQ76/(VLOOKUP($Q76,'Workforce hours'!$C$8:$AD$30,BS$7,FALSE))))))</f>
        <v>0</v>
      </c>
      <c r="BT76" s="288">
        <f>IF($Q76="n/a",(IF('Workforce hours'!T$30=0,0,(AR76/'Workforce hours'!T$30))),(IF(VLOOKUP($Q76,'Workforce hours'!$C$8:$AD$30,BT$7,FALSE)=0,0,(AR76/(VLOOKUP($Q76,'Workforce hours'!$C$8:$AD$30,BT$7,FALSE))))))</f>
        <v>0</v>
      </c>
      <c r="BU76" s="288">
        <f>IF($Q76="n/a",(IF('Workforce hours'!U$30=0,0,(AS76/'Workforce hours'!U$30))),(IF(VLOOKUP($Q76,'Workforce hours'!$C$8:$AD$30,BU$7,FALSE)=0,0,(AS76/(VLOOKUP($Q76,'Workforce hours'!$C$8:$AD$30,BU$7,FALSE))))))</f>
        <v>6.9648403970400565</v>
      </c>
      <c r="BV76" s="288">
        <f>IF($Q76="n/a",(IF('Workforce hours'!V$30=0,0,(AT76/'Workforce hours'!V$30))),(IF(VLOOKUP($Q76,'Workforce hours'!$C$8:$AD$30,BV$7,FALSE)=0,0,(AT76/(VLOOKUP($Q76,'Workforce hours'!$C$8:$AD$30,BV$7,FALSE))))))</f>
        <v>0</v>
      </c>
      <c r="BW76" s="288">
        <f>IF($Q76="n/a",(IF('Workforce hours'!W$30=0,0,(AU76/'Workforce hours'!W$30))),(IF(VLOOKUP($Q76,'Workforce hours'!$C$8:$AD$30,BW$7,FALSE)=0,0,(AU76/(VLOOKUP($Q76,'Workforce hours'!$C$8:$AD$30,BW$7,FALSE))))))</f>
        <v>0</v>
      </c>
      <c r="BX76" s="288">
        <f>IF($Q76="n/a",(IF('Workforce hours'!X$30=0,0,(AV76/'Workforce hours'!X$30))),(IF(VLOOKUP($Q76,'Workforce hours'!$C$8:$AD$30,BX$7,FALSE)=0,0,(AV76/(VLOOKUP($Q76,'Workforce hours'!$C$8:$AD$30,BX$7,FALSE))))))</f>
        <v>0</v>
      </c>
      <c r="BY76" s="288">
        <f>IF($Q76="n/a",(IF('Workforce hours'!Y$30=0,0,(AW76/'Workforce hours'!Y$30))),(IF(VLOOKUP($Q76,'Workforce hours'!$C$8:$AD$30,BY$7,FALSE)=0,0,(AW76/(VLOOKUP($Q76,'Workforce hours'!$C$8:$AD$30,BY$7,FALSE))))))</f>
        <v>0</v>
      </c>
      <c r="BZ76" s="288">
        <f>IF($Q76="n/a",(IF('Workforce hours'!Z$30=0,0,(AX76/'Workforce hours'!Z$30))),(IF(VLOOKUP($Q76,'Workforce hours'!$C$8:$AD$30,BZ$7,FALSE)=0,0,(AX76/(VLOOKUP($Q76,'Workforce hours'!$C$8:$AD$30,BZ$7,FALSE))))))</f>
        <v>0</v>
      </c>
      <c r="CA76" s="288">
        <f>IF($Q76="n/a",(IF('Workforce hours'!AA$30=0,0,(AY76/'Workforce hours'!AA$30))),(IF(VLOOKUP($Q76,'Workforce hours'!$C$8:$AD$30,CA$7,FALSE)=0,0,(AY76/(VLOOKUP($Q76,'Workforce hours'!$C$8:$AD$30,CA$7,FALSE))))))</f>
        <v>0</v>
      </c>
      <c r="CB76" s="288">
        <f>IF($Q76="n/a",(IF('Workforce hours'!AB$30=0,0,(AZ76/'Workforce hours'!AB$30))),(IF(VLOOKUP($Q76,'Workforce hours'!$C$8:$AD$30,CB$7,FALSE)=0,0,(AZ76/(VLOOKUP($Q76,'Workforce hours'!$C$8:$AD$30,CB$7,FALSE))))))</f>
        <v>0</v>
      </c>
      <c r="CC76" s="288">
        <f>IF($Q76="n/a",(IF('Workforce hours'!AC$30=0,0,(BA76/'Workforce hours'!AC$30))),(IF(VLOOKUP($Q76,'Workforce hours'!$C$8:$AD$30,CC$7,FALSE)=0,0,(BA76/(VLOOKUP($Q76,'Workforce hours'!$C$8:$AD$30,CC$7,FALSE))))))</f>
        <v>0</v>
      </c>
      <c r="CD76" s="288">
        <f>IF($Q76="n/a",(IF('Workforce hours'!AD$30=0,0,(BB76/'Workforce hours'!AD$30))),(IF(VLOOKUP($Q76,'Workforce hours'!$C$8:$AD$30,CD$7,FALSE)=0,0,(BB76/(VLOOKUP($Q76,'Workforce hours'!$C$8:$AD$30,CD$7,FALSE))))))</f>
        <v>0</v>
      </c>
      <c r="CE76" s="289">
        <f t="shared" si="18"/>
        <v>0</v>
      </c>
      <c r="CF76" s="290">
        <f>BD76*'Workforce costs'!B$9*(1+'Workforce costs'!B$10)*(1+'Workforce costs'!B$11)</f>
        <v>0</v>
      </c>
      <c r="CG76" s="290">
        <f>BE76*'Workforce costs'!C$9*(1+'Workforce costs'!C$10)*(1+'Workforce costs'!C$11)</f>
        <v>0</v>
      </c>
      <c r="CH76" s="290">
        <f>BF76*'Workforce costs'!D$9*(1+'Workforce costs'!D$10)*(1+'Workforce costs'!D$11)</f>
        <v>0</v>
      </c>
      <c r="CI76" s="290">
        <f>BG76*'Workforce costs'!E$9*(1+'Workforce costs'!E$10)*(1+'Workforce costs'!E$11)</f>
        <v>0</v>
      </c>
      <c r="CJ76" s="290">
        <f>BH76*'Workforce costs'!F$9*(1+'Workforce costs'!F$10)*(1+'Workforce costs'!F$11)</f>
        <v>0</v>
      </c>
      <c r="CK76" s="290">
        <f>BI76*'Workforce costs'!G$9*(1+'Workforce costs'!G$10)*(1+'Workforce costs'!G$11)</f>
        <v>0</v>
      </c>
      <c r="CL76" s="290">
        <f>BJ76*'Workforce costs'!H$9*(1+'Workforce costs'!H$10)*(1+'Workforce costs'!H$11)</f>
        <v>0</v>
      </c>
      <c r="CM76" s="290">
        <f>BK76*'Workforce costs'!I$9*(1+'Workforce costs'!I$10)*(1+'Workforce costs'!I$11)</f>
        <v>0</v>
      </c>
      <c r="CN76" s="290">
        <f>BL76*'Workforce costs'!J$9*(1+'Workforce costs'!J$10)*(1+'Workforce costs'!J$11)</f>
        <v>0</v>
      </c>
      <c r="CO76" s="290">
        <f>BM76*'Workforce costs'!K$9*(1+'Workforce costs'!K$10)*(1+'Workforce costs'!K$11)</f>
        <v>0</v>
      </c>
      <c r="CP76" s="290">
        <f>BN76*'Workforce costs'!L$9*(1+'Workforce costs'!L$10)*(1+'Workforce costs'!L$11)</f>
        <v>0</v>
      </c>
      <c r="CQ76" s="290">
        <f>BO76*'Workforce costs'!M$9*(1+'Workforce costs'!M$10)*(1+'Workforce costs'!M$11)</f>
        <v>0</v>
      </c>
      <c r="CR76" s="290">
        <f>BP76*'Workforce costs'!N$9*(1+'Workforce costs'!N$10)*(1+'Workforce costs'!N$11)</f>
        <v>0</v>
      </c>
      <c r="CS76" s="290">
        <f>BQ76*'Workforce costs'!O$9*(1+'Workforce costs'!O$10)*(1+'Workforce costs'!O$11)</f>
        <v>0</v>
      </c>
      <c r="CT76" s="290">
        <f>BR76*'Workforce costs'!P$9*(1+'Workforce costs'!P$10)*(1+'Workforce costs'!P$11)</f>
        <v>0</v>
      </c>
      <c r="CU76" s="290">
        <f>BS76*'Workforce costs'!Q$9*(1+'Workforce costs'!Q$10)*(1+'Workforce costs'!Q$11)</f>
        <v>0</v>
      </c>
      <c r="CV76" s="290">
        <f>BT76*'Workforce costs'!R$9*(1+'Workforce costs'!R$10)*(1+'Workforce costs'!R$11)</f>
        <v>0</v>
      </c>
      <c r="CW76" s="290">
        <f>BU76*'Workforce costs'!S$9*(1+'Workforce costs'!S$10)*(1+'Workforce costs'!S$11)</f>
        <v>0</v>
      </c>
      <c r="CX76" s="290">
        <f>BV76*'Workforce costs'!T$9*(1+'Workforce costs'!T$10)*(1+'Workforce costs'!T$11)</f>
        <v>0</v>
      </c>
      <c r="CY76" s="290">
        <f>BW76*'Workforce costs'!U$9*(1+'Workforce costs'!U$10)*(1+'Workforce costs'!U$11)</f>
        <v>0</v>
      </c>
      <c r="CZ76" s="290">
        <f>BX76*'Workforce costs'!V$9*(1+'Workforce costs'!V$10)*(1+'Workforce costs'!V$11)</f>
        <v>0</v>
      </c>
      <c r="DA76" s="290">
        <f>BY76*'Workforce costs'!W$9*(1+'Workforce costs'!W$10)*(1+'Workforce costs'!W$11)</f>
        <v>0</v>
      </c>
      <c r="DB76" s="290">
        <f>BZ76*'Workforce costs'!X$9*(1+'Workforce costs'!X$10)*(1+'Workforce costs'!X$11)</f>
        <v>0</v>
      </c>
      <c r="DC76" s="290">
        <f>CA76*'Workforce costs'!Y$9*(1+'Workforce costs'!Y$10)*(1+'Workforce costs'!Y$11)</f>
        <v>0</v>
      </c>
      <c r="DD76" s="290">
        <f>CB76*'Workforce costs'!Z$9*(1+'Workforce costs'!Z$10)*(1+'Workforce costs'!Z$11)</f>
        <v>0</v>
      </c>
      <c r="DE76" s="290">
        <f>CC76*'Workforce costs'!AA$9*(1+'Workforce costs'!AA$10)*(1+'Workforce costs'!AA$11)</f>
        <v>0</v>
      </c>
      <c r="DF76" s="290">
        <f>CD76*'Workforce costs'!AB$9*(1+'Workforce costs'!AB$10)*(1+'Workforce costs'!AB$11)</f>
        <v>0</v>
      </c>
    </row>
    <row r="77" spans="1:110" x14ac:dyDescent="0.3">
      <c r="A77" s="2" t="str">
        <f>Outputs!$A$4</f>
        <v>Australia</v>
      </c>
      <c r="B77" s="2" t="str">
        <f t="shared" si="11"/>
        <v>Australia 12to17</v>
      </c>
      <c r="C77" s="30">
        <f>VLOOKUP($B77,Populations!$D$15:$H$1920,3,FALSE)</f>
        <v>1959472</v>
      </c>
      <c r="D77" s="255">
        <f>IF(OR($H77="General pop",$H77="Schools",$H77="Workplace",$H77="Skills Training",$H77="Digital Supports"),1,VLOOKUP($B77,Populations!$D$15:$H$1920,5,FALSE))</f>
        <v>1</v>
      </c>
      <c r="E77" s="88">
        <f>VLOOKUP(I77,Epidemiology!$C$10:$H$47,6,FALSE)</f>
        <v>4085</v>
      </c>
      <c r="F77" s="102">
        <f>'Care profiles'!R78</f>
        <v>1</v>
      </c>
      <c r="G77" s="15" t="str">
        <f>'Care profiles'!A78</f>
        <v>12to17</v>
      </c>
      <c r="H77" s="15" t="str">
        <f>'Care profiles'!B78</f>
        <v>Distress</v>
      </c>
      <c r="I77" s="15" t="str">
        <f>'Care profiles'!C78</f>
        <v>Distress_12-17yrs</v>
      </c>
      <c r="J77" s="15" t="str">
        <f>'Care profiles'!D78</f>
        <v>Care profile</v>
      </c>
      <c r="K77" s="15" t="str">
        <f>'Care profiles'!E78</f>
        <v>Community-Based Support – Safe Spaces for Crisis</v>
      </c>
      <c r="L77" s="104">
        <f>'Care profiles'!F78</f>
        <v>0.1</v>
      </c>
      <c r="M77" s="15">
        <f>'Care profiles'!G78</f>
        <v>1</v>
      </c>
      <c r="N77" s="15">
        <f>'Care profiles'!H78</f>
        <v>150</v>
      </c>
      <c r="O77" s="15" t="str">
        <f>'Care profiles'!I78</f>
        <v>min</v>
      </c>
      <c r="P77" s="15" t="str">
        <f>'Care profiles'!J78</f>
        <v>Team</v>
      </c>
      <c r="Q77" s="15" t="str">
        <f>'Care profiles'!K78</f>
        <v>Community-Based Support – Safe Spaces for Crisis</v>
      </c>
      <c r="R77" s="15" t="str">
        <f>'Care profiles'!M78</f>
        <v>N</v>
      </c>
      <c r="S77" s="15" t="str">
        <f>'Care profiles'!O78</f>
        <v>Y</v>
      </c>
      <c r="T77" s="15" t="str">
        <f>'Care profiles'!Q78</f>
        <v>Y</v>
      </c>
      <c r="U77" s="30">
        <f t="shared" si="12"/>
        <v>80044.431200000006</v>
      </c>
      <c r="V77" s="30">
        <f t="shared" si="13"/>
        <v>8004.4431200000008</v>
      </c>
      <c r="W77" s="30">
        <f>IF(M77="n/a",0,IF(O77="days",V77*M77*(1+(VLOOKUP(K77,'Bed parameters'!$A$9:$G$12,7,FALSE))),V77*M77))</f>
        <v>8004.4431200000008</v>
      </c>
      <c r="X77" s="30">
        <f t="shared" si="14"/>
        <v>20011.107800000002</v>
      </c>
      <c r="Y77" s="30">
        <f t="shared" si="15"/>
        <v>0</v>
      </c>
      <c r="Z77" s="113">
        <f>_xlfn.IFNA(Y77/((VLOOKUP(K77,'Bed parameters'!$A$9:$G$12,3,FALSE))*(VLOOKUP(K77,'Bed parameters'!$A$9:$G$12,5,FALSE))),0)</f>
        <v>0</v>
      </c>
      <c r="AA77" s="30">
        <f t="shared" si="16"/>
        <v>20011.107800000002</v>
      </c>
      <c r="AB77" s="30">
        <f>_xlfn.IFNA(IF($O77="days",$Y77*(VLOOKUP($K77,'Bed parameters'!$A$9:$I$12,9,FALSE))*$F77*(VLOOKUP($Q77,'Workforce distribution'!$C$8:$AD$30,AB$7,FALSE)),IF($Q77="n/a",(IF($P77=AB$6,$X77*$F77,0)),$X77*$F77*(VLOOKUP($Q77,'Workforce distribution'!$C$8:$AD$30,AB$7,FALSE)))),0)</f>
        <v>0</v>
      </c>
      <c r="AC77" s="30">
        <f>_xlfn.IFNA(IF($O77="days",$Y77*(VLOOKUP($K77,'Bed parameters'!$A$9:$I$12,9,FALSE))*$F77*(VLOOKUP($Q77,'Workforce distribution'!$C$8:$AD$30,AC$7,FALSE)),IF($Q77="n/a",(IF($P77=AC$6,$X77*$F77,0)),$X77*$F77*(VLOOKUP($Q77,'Workforce distribution'!$C$8:$AD$30,AC$7,FALSE)))),0)</f>
        <v>0</v>
      </c>
      <c r="AD77" s="30">
        <f>_xlfn.IFNA(IF($O77="days",$Y77*(VLOOKUP($K77,'Bed parameters'!$A$9:$I$12,9,FALSE))*$F77*(VLOOKUP($Q77,'Workforce distribution'!$C$8:$AD$30,AD$7,FALSE)),IF($Q77="n/a",(IF($P77=AD$6,$X77*$F77,0)),$X77*$F77*(VLOOKUP($Q77,'Workforce distribution'!$C$8:$AD$30,AD$7,FALSE)))),0)</f>
        <v>0</v>
      </c>
      <c r="AE77" s="30">
        <f>_xlfn.IFNA(IF($O77="days",$Y77*(VLOOKUP($K77,'Bed parameters'!$A$9:$I$12,9,FALSE))*$F77*(VLOOKUP($Q77,'Workforce distribution'!$C$8:$AD$30,AE$7,FALSE)),IF($Q77="n/a",(IF($P77=AE$6,$X77*$F77,0)),$X77*$F77*(VLOOKUP($Q77,'Workforce distribution'!$C$8:$AD$30,AE$7,FALSE)))),0)</f>
        <v>18009.997020000003</v>
      </c>
      <c r="AF77" s="30">
        <f>_xlfn.IFNA(IF($O77="days",$Y77*(VLOOKUP($K77,'Bed parameters'!$A$9:$I$12,9,FALSE))*$F77*(VLOOKUP($Q77,'Workforce distribution'!$C$8:$AD$30,AF$7,FALSE)),IF($Q77="n/a",(IF($P77=AF$6,$X77*$F77,0)),$X77*$F77*(VLOOKUP($Q77,'Workforce distribution'!$C$8:$AD$30,AF$7,FALSE)))),0)</f>
        <v>0</v>
      </c>
      <c r="AG77" s="30">
        <f>_xlfn.IFNA(IF($O77="days",$Y77*(VLOOKUP($K77,'Bed parameters'!$A$9:$I$12,9,FALSE))*$F77*(VLOOKUP($Q77,'Workforce distribution'!$C$8:$AD$30,AG$7,FALSE)),IF($Q77="n/a",(IF($P77=AG$6,$X77*$F77,0)),$X77*$F77*(VLOOKUP($Q77,'Workforce distribution'!$C$8:$AD$30,AG$7,FALSE)))),0)</f>
        <v>0</v>
      </c>
      <c r="AH77" s="30">
        <f>_xlfn.IFNA(IF($O77="days",$Y77*(VLOOKUP($K77,'Bed parameters'!$A$9:$I$12,9,FALSE))*$F77*(VLOOKUP($Q77,'Workforce distribution'!$C$8:$AD$30,AH$7,FALSE)),IF($Q77="n/a",(IF($P77=AH$6,$X77*$F77,0)),$X77*$F77*(VLOOKUP($Q77,'Workforce distribution'!$C$8:$AD$30,AH$7,FALSE)))),0)</f>
        <v>0</v>
      </c>
      <c r="AI77" s="30">
        <f>_xlfn.IFNA(IF($O77="days",$Y77*(VLOOKUP($K77,'Bed parameters'!$A$9:$I$12,9,FALSE))*$F77*(VLOOKUP($Q77,'Workforce distribution'!$C$8:$AD$30,AI$7,FALSE)),IF($Q77="n/a",(IF($P77=AI$6,$X77*$F77,0)),$X77*$F77*(VLOOKUP($Q77,'Workforce distribution'!$C$8:$AD$30,AI$7,FALSE)))),0)</f>
        <v>0</v>
      </c>
      <c r="AJ77" s="30">
        <f>_xlfn.IFNA(IF($O77="days",$Y77*(VLOOKUP($K77,'Bed parameters'!$A$9:$I$12,9,FALSE))*$F77*(VLOOKUP($Q77,'Workforce distribution'!$C$8:$AD$30,AJ$7,FALSE)),IF($Q77="n/a",(IF($P77=AJ$6,$X77*$F77,0)),$X77*$F77*(VLOOKUP($Q77,'Workforce distribution'!$C$8:$AD$30,AJ$7,FALSE)))),0)</f>
        <v>0</v>
      </c>
      <c r="AK77" s="30">
        <f>_xlfn.IFNA(IF($O77="days",$Y77*(VLOOKUP($K77,'Bed parameters'!$A$9:$I$12,9,FALSE))*$F77*(VLOOKUP($Q77,'Workforce distribution'!$C$8:$AD$30,AK$7,FALSE)),IF($Q77="n/a",(IF($P77=AK$6,$X77*$F77,0)),$X77*$F77*(VLOOKUP($Q77,'Workforce distribution'!$C$8:$AD$30,AK$7,FALSE)))),0)</f>
        <v>0</v>
      </c>
      <c r="AL77" s="30">
        <f>_xlfn.IFNA(IF($O77="days",$Y77*(VLOOKUP($K77,'Bed parameters'!$A$9:$I$12,9,FALSE))*$F77*(VLOOKUP($Q77,'Workforce distribution'!$C$8:$AD$30,AL$7,FALSE)),IF($Q77="n/a",(IF($P77=AL$6,$X77*$F77,0)),$X77*$F77*(VLOOKUP($Q77,'Workforce distribution'!$C$8:$AD$30,AL$7,FALSE)))),0)</f>
        <v>0</v>
      </c>
      <c r="AM77" s="30">
        <f>_xlfn.IFNA(IF($O77="days",$Y77*(VLOOKUP($K77,'Bed parameters'!$A$9:$I$12,9,FALSE))*$F77*(VLOOKUP($Q77,'Workforce distribution'!$C$8:$AD$30,AM$7,FALSE)),IF($Q77="n/a",(IF($P77=AM$6,$X77*$F77,0)),$X77*$F77*(VLOOKUP($Q77,'Workforce distribution'!$C$8:$AD$30,AM$7,FALSE)))),0)</f>
        <v>0</v>
      </c>
      <c r="AN77" s="30">
        <f>_xlfn.IFNA(IF($O77="days",$Y77*(VLOOKUP($K77,'Bed parameters'!$A$9:$I$12,9,FALSE))*$F77*(VLOOKUP($Q77,'Workforce distribution'!$C$8:$AD$30,AN$7,FALSE)),IF($Q77="n/a",(IF($P77=AN$6,$X77*$F77,0)),$X77*$F77*(VLOOKUP($Q77,'Workforce distribution'!$C$8:$AD$30,AN$7,FALSE)))),0)</f>
        <v>0</v>
      </c>
      <c r="AO77" s="30">
        <f>_xlfn.IFNA(IF($O77="days",$Y77*(VLOOKUP($K77,'Bed parameters'!$A$9:$I$12,9,FALSE))*$F77*(VLOOKUP($Q77,'Workforce distribution'!$C$8:$AD$30,AO$7,FALSE)),IF($Q77="n/a",(IF($P77=AO$6,$X77*$F77,0)),$X77*$F77*(VLOOKUP($Q77,'Workforce distribution'!$C$8:$AD$30,AO$7,FALSE)))),0)</f>
        <v>0</v>
      </c>
      <c r="AP77" s="30">
        <f>_xlfn.IFNA(IF($O77="days",$Y77*(VLOOKUP($K77,'Bed parameters'!$A$9:$I$12,9,FALSE))*$F77*(VLOOKUP($Q77,'Workforce distribution'!$C$8:$AD$30,AP$7,FALSE)),IF($Q77="n/a",(IF($P77=AP$6,$X77*$F77,0)),$X77*$F77*(VLOOKUP($Q77,'Workforce distribution'!$C$8:$AD$30,AP$7,FALSE)))),0)</f>
        <v>0</v>
      </c>
      <c r="AQ77" s="30">
        <f>_xlfn.IFNA(IF($O77="days",$Y77*(VLOOKUP($K77,'Bed parameters'!$A$9:$I$12,9,FALSE))*$F77*(VLOOKUP($Q77,'Workforce distribution'!$C$8:$AD$30,AQ$7,FALSE)),IF($Q77="n/a",(IF($P77=AQ$6,$X77*$F77,0)),$X77*$F77*(VLOOKUP($Q77,'Workforce distribution'!$C$8:$AD$30,AQ$7,FALSE)))),0)</f>
        <v>0</v>
      </c>
      <c r="AR77" s="30">
        <f>_xlfn.IFNA(IF($O77="days",$Y77*(VLOOKUP($K77,'Bed parameters'!$A$9:$I$12,9,FALSE))*$F77*(VLOOKUP($Q77,'Workforce distribution'!$C$8:$AD$30,AR$7,FALSE)),IF($Q77="n/a",(IF($P77=AR$6,$X77*$F77,0)),$X77*$F77*(VLOOKUP($Q77,'Workforce distribution'!$C$8:$AD$30,AR$7,FALSE)))),0)</f>
        <v>0</v>
      </c>
      <c r="AS77" s="30">
        <f>_xlfn.IFNA(IF($O77="days",$Y77*(VLOOKUP($K77,'Bed parameters'!$A$9:$I$12,9,FALSE))*$F77*(VLOOKUP($Q77,'Workforce distribution'!$C$8:$AD$30,AS$7,FALSE)),IF($Q77="n/a",(IF($P77=AS$6,$X77*$F77,0)),$X77*$F77*(VLOOKUP($Q77,'Workforce distribution'!$C$8:$AD$30,AS$7,FALSE)))),0)</f>
        <v>2001.1107800000002</v>
      </c>
      <c r="AT77" s="30">
        <f>_xlfn.IFNA(IF($O77="days",$Y77*(VLOOKUP($K77,'Bed parameters'!$A$9:$I$12,9,FALSE))*$F77*(VLOOKUP($Q77,'Workforce distribution'!$C$8:$AD$30,AT$7,FALSE)),IF($Q77="n/a",(IF($P77=AT$6,$X77*$F77,0)),$X77*$F77*(VLOOKUP($Q77,'Workforce distribution'!$C$8:$AD$30,AT$7,FALSE)))),0)</f>
        <v>0</v>
      </c>
      <c r="AU77" s="30">
        <f>_xlfn.IFNA(IF($O77="days",$Y77*(VLOOKUP($K77,'Bed parameters'!$A$9:$I$12,9,FALSE))*$F77*(VLOOKUP($Q77,'Workforce distribution'!$C$8:$AD$30,AU$7,FALSE)),IF($Q77="n/a",(IF($P77=AU$6,$X77*$F77,0)),$X77*$F77*(VLOOKUP($Q77,'Workforce distribution'!$C$8:$AD$30,AU$7,FALSE)))),0)</f>
        <v>0</v>
      </c>
      <c r="AV77" s="30">
        <f>_xlfn.IFNA(IF($O77="days",$Y77*(VLOOKUP($K77,'Bed parameters'!$A$9:$I$12,9,FALSE))*$F77*(VLOOKUP($Q77,'Workforce distribution'!$C$8:$AD$30,AV$7,FALSE)),IF($Q77="n/a",(IF($P77=AV$6,$X77*$F77,0)),$X77*$F77*(VLOOKUP($Q77,'Workforce distribution'!$C$8:$AD$30,AV$7,FALSE)))),0)</f>
        <v>0</v>
      </c>
      <c r="AW77" s="30">
        <f>_xlfn.IFNA(IF($O77="days",$Y77*(VLOOKUP($K77,'Bed parameters'!$A$9:$I$12,9,FALSE))*$F77*(VLOOKUP($Q77,'Workforce distribution'!$C$8:$AD$30,AW$7,FALSE)),IF($Q77="n/a",(IF($P77=AW$6,$X77*$F77,0)),$X77*$F77*(VLOOKUP($Q77,'Workforce distribution'!$C$8:$AD$30,AW$7,FALSE)))),0)</f>
        <v>0</v>
      </c>
      <c r="AX77" s="30">
        <f>_xlfn.IFNA(IF($O77="days",$Y77*(VLOOKUP($K77,'Bed parameters'!$A$9:$I$12,9,FALSE))*$F77*(VLOOKUP($Q77,'Workforce distribution'!$C$8:$AD$30,AX$7,FALSE)),IF($Q77="n/a",(IF($P77=AX$6,$X77*$F77,0)),$X77*$F77*(VLOOKUP($Q77,'Workforce distribution'!$C$8:$AD$30,AX$7,FALSE)))),0)</f>
        <v>0</v>
      </c>
      <c r="AY77" s="30">
        <f>_xlfn.IFNA(IF($O77="days",$Y77*(VLOOKUP($K77,'Bed parameters'!$A$9:$I$12,9,FALSE))*$F77*(VLOOKUP($Q77,'Workforce distribution'!$C$8:$AD$30,AY$7,FALSE)),IF($Q77="n/a",(IF($P77=AY$6,$X77*$F77,0)),$X77*$F77*(VLOOKUP($Q77,'Workforce distribution'!$C$8:$AD$30,AY$7,FALSE)))),0)</f>
        <v>0</v>
      </c>
      <c r="AZ77" s="30">
        <f>_xlfn.IFNA(IF($O77="days",$Y77*(VLOOKUP($K77,'Bed parameters'!$A$9:$I$12,9,FALSE))*$F77*(VLOOKUP($Q77,'Workforce distribution'!$C$8:$AD$30,AZ$7,FALSE)),IF($Q77="n/a",(IF($P77=AZ$6,$X77*$F77,0)),$X77*$F77*(VLOOKUP($Q77,'Workforce distribution'!$C$8:$AD$30,AZ$7,FALSE)))),0)</f>
        <v>0</v>
      </c>
      <c r="BA77" s="30">
        <f>_xlfn.IFNA(IF($O77="days",$Y77*(VLOOKUP($K77,'Bed parameters'!$A$9:$I$12,9,FALSE))*$F77*(VLOOKUP($Q77,'Workforce distribution'!$C$8:$AD$30,BA$7,FALSE)),IF($Q77="n/a",(IF($P77=BA$6,$X77*$F77,0)),$X77*$F77*(VLOOKUP($Q77,'Workforce distribution'!$C$8:$AD$30,BA$7,FALSE)))),0)</f>
        <v>0</v>
      </c>
      <c r="BB77" s="30">
        <f>_xlfn.IFNA(IF($O77="days",$Y77*(VLOOKUP($K77,'Bed parameters'!$A$9:$I$12,9,FALSE))*$F77*(VLOOKUP($Q77,'Workforce distribution'!$C$8:$AD$30,BB$7,FALSE)),IF($Q77="n/a",(IF($P77=BB$6,$X77*$F77,0)),$X77*$F77*(VLOOKUP($Q77,'Workforce distribution'!$C$8:$AD$30,BB$7,FALSE)))),0)</f>
        <v>0</v>
      </c>
      <c r="BC77" s="149">
        <f t="shared" si="17"/>
        <v>11.944695949192344</v>
      </c>
      <c r="BD77" s="288">
        <f>IF($Q77="n/a",(IF('Workforce hours'!D$30=0,0,(AB77/'Workforce hours'!D$30))),(IF(VLOOKUP($Q77,'Workforce hours'!$C$8:$AD$30,BD$7,FALSE)=0,0,(AB77/(VLOOKUP($Q77,'Workforce hours'!$C$8:$AD$30,BD$7,FALSE))))))</f>
        <v>0</v>
      </c>
      <c r="BE77" s="288">
        <f>IF($Q77="n/a",(IF('Workforce hours'!E$30=0,0,(AC77/'Workforce hours'!E$30))),(IF(VLOOKUP($Q77,'Workforce hours'!$C$8:$AD$30,BE$7,FALSE)=0,0,(AC77/(VLOOKUP($Q77,'Workforce hours'!$C$8:$AD$30,BE$7,FALSE))))))</f>
        <v>0</v>
      </c>
      <c r="BF77" s="288">
        <f>IF($Q77="n/a",(IF('Workforce hours'!F$30=0,0,(AD77/'Workforce hours'!F$30))),(IF(VLOOKUP($Q77,'Workforce hours'!$C$8:$AD$30,BF$7,FALSE)=0,0,(AD77/(VLOOKUP($Q77,'Workforce hours'!$C$8:$AD$30,BF$7,FALSE))))))</f>
        <v>0</v>
      </c>
      <c r="BG77" s="288">
        <f>IF($Q77="n/a",(IF('Workforce hours'!G$30=0,0,(AE77/'Workforce hours'!G$30))),(IF(VLOOKUP($Q77,'Workforce hours'!$C$8:$AD$30,BG$7,FALSE)=0,0,(AE77/(VLOOKUP($Q77,'Workforce hours'!$C$8:$AD$30,BG$7,FALSE))))))</f>
        <v>10.720236321428573</v>
      </c>
      <c r="BH77" s="288">
        <f>IF($Q77="n/a",(IF('Workforce hours'!H$30=0,0,(AF77/'Workforce hours'!H$30))),(IF(VLOOKUP($Q77,'Workforce hours'!$C$8:$AD$30,BH$7,FALSE)=0,0,(AF77/(VLOOKUP($Q77,'Workforce hours'!$C$8:$AD$30,BH$7,FALSE))))))</f>
        <v>0</v>
      </c>
      <c r="BI77" s="288">
        <f>IF($Q77="n/a",(IF('Workforce hours'!I$30=0,0,(AG77/'Workforce hours'!I$30))),(IF(VLOOKUP($Q77,'Workforce hours'!$C$8:$AD$30,BI$7,FALSE)=0,0,(AG77/(VLOOKUP($Q77,'Workforce hours'!$C$8:$AD$30,BI$7,FALSE))))))</f>
        <v>0</v>
      </c>
      <c r="BJ77" s="288">
        <f>IF($Q77="n/a",(IF('Workforce hours'!J$30=0,0,(AH77/'Workforce hours'!J$30))),(IF(VLOOKUP($Q77,'Workforce hours'!$C$8:$AD$30,BJ$7,FALSE)=0,0,(AH77/(VLOOKUP($Q77,'Workforce hours'!$C$8:$AD$30,BJ$7,FALSE))))))</f>
        <v>0</v>
      </c>
      <c r="BK77" s="288">
        <f>IF($Q77="n/a",(IF('Workforce hours'!K$30=0,0,(AI77/'Workforce hours'!K$30))),(IF(VLOOKUP($Q77,'Workforce hours'!$C$8:$AD$30,BK$7,FALSE)=0,0,(AI77/(VLOOKUP($Q77,'Workforce hours'!$C$8:$AD$30,BK$7,FALSE))))))</f>
        <v>0</v>
      </c>
      <c r="BL77" s="288">
        <f>IF($Q77="n/a",(IF('Workforce hours'!L$30=0,0,(AJ77/'Workforce hours'!L$30))),(IF(VLOOKUP($Q77,'Workforce hours'!$C$8:$AD$30,BL$7,FALSE)=0,0,(AJ77/(VLOOKUP($Q77,'Workforce hours'!$C$8:$AD$30,BL$7,FALSE))))))</f>
        <v>0</v>
      </c>
      <c r="BM77" s="288">
        <f>IF($Q77="n/a",(IF('Workforce hours'!M$30=0,0,(AK77/'Workforce hours'!M$30))),(IF(VLOOKUP($Q77,'Workforce hours'!$C$8:$AD$30,BM$7,FALSE)=0,0,(AK77/(VLOOKUP($Q77,'Workforce hours'!$C$8:$AD$30,BM$7,FALSE))))))</f>
        <v>0</v>
      </c>
      <c r="BN77" s="288">
        <f>IF($Q77="n/a",(IF('Workforce hours'!N$30=0,0,(AL77/'Workforce hours'!N$30))),(IF(VLOOKUP($Q77,'Workforce hours'!$C$8:$AD$30,BN$7,FALSE)=0,0,(AL77/(VLOOKUP($Q77,'Workforce hours'!$C$8:$AD$30,BN$7,FALSE))))))</f>
        <v>0</v>
      </c>
      <c r="BO77" s="288">
        <f>IF($Q77="n/a",(IF('Workforce hours'!O$30=0,0,(AM77/'Workforce hours'!O$30))),(IF(VLOOKUP($Q77,'Workforce hours'!$C$8:$AD$30,BO$7,FALSE)=0,0,(AM77/(VLOOKUP($Q77,'Workforce hours'!$C$8:$AD$30,BO$7,FALSE))))))</f>
        <v>0</v>
      </c>
      <c r="BP77" s="288">
        <f>IF($Q77="n/a",(IF('Workforce hours'!P$30=0,0,(AN77/'Workforce hours'!P$30))),(IF(VLOOKUP($Q77,'Workforce hours'!$C$8:$AD$30,BP$7,FALSE)=0,0,(AN77/(VLOOKUP($Q77,'Workforce hours'!$C$8:$AD$30,BP$7,FALSE))))))</f>
        <v>0</v>
      </c>
      <c r="BQ77" s="288">
        <f>IF($Q77="n/a",(IF('Workforce hours'!Q$30=0,0,(AO77/'Workforce hours'!Q$30))),(IF(VLOOKUP($Q77,'Workforce hours'!$C$8:$AD$30,BQ$7,FALSE)=0,0,(AO77/(VLOOKUP($Q77,'Workforce hours'!$C$8:$AD$30,BQ$7,FALSE))))))</f>
        <v>0</v>
      </c>
      <c r="BR77" s="288">
        <f>IF($Q77="n/a",(IF('Workforce hours'!R$30=0,0,(AP77/'Workforce hours'!R$30))),(IF(VLOOKUP($Q77,'Workforce hours'!$C$8:$AD$30,BR$7,FALSE)=0,0,(AP77/(VLOOKUP($Q77,'Workforce hours'!$C$8:$AD$30,BR$7,FALSE))))))</f>
        <v>0</v>
      </c>
      <c r="BS77" s="288">
        <f>IF($Q77="n/a",(IF('Workforce hours'!S$30=0,0,(AQ77/'Workforce hours'!S$30))),(IF(VLOOKUP($Q77,'Workforce hours'!$C$8:$AD$30,BS$7,FALSE)=0,0,(AQ77/(VLOOKUP($Q77,'Workforce hours'!$C$8:$AD$30,BS$7,FALSE))))))</f>
        <v>0</v>
      </c>
      <c r="BT77" s="288">
        <f>IF($Q77="n/a",(IF('Workforce hours'!T$30=0,0,(AR77/'Workforce hours'!T$30))),(IF(VLOOKUP($Q77,'Workforce hours'!$C$8:$AD$30,BT$7,FALSE)=0,0,(AR77/(VLOOKUP($Q77,'Workforce hours'!$C$8:$AD$30,BT$7,FALSE))))))</f>
        <v>0</v>
      </c>
      <c r="BU77" s="288">
        <f>IF($Q77="n/a",(IF('Workforce hours'!U$30=0,0,(AS77/'Workforce hours'!U$30))),(IF(VLOOKUP($Q77,'Workforce hours'!$C$8:$AD$30,BU$7,FALSE)=0,0,(AS77/(VLOOKUP($Q77,'Workforce hours'!$C$8:$AD$30,BU$7,FALSE))))))</f>
        <v>1.2244596277637718</v>
      </c>
      <c r="BV77" s="288">
        <f>IF($Q77="n/a",(IF('Workforce hours'!V$30=0,0,(AT77/'Workforce hours'!V$30))),(IF(VLOOKUP($Q77,'Workforce hours'!$C$8:$AD$30,BV$7,FALSE)=0,0,(AT77/(VLOOKUP($Q77,'Workforce hours'!$C$8:$AD$30,BV$7,FALSE))))))</f>
        <v>0</v>
      </c>
      <c r="BW77" s="288">
        <f>IF($Q77="n/a",(IF('Workforce hours'!W$30=0,0,(AU77/'Workforce hours'!W$30))),(IF(VLOOKUP($Q77,'Workforce hours'!$C$8:$AD$30,BW$7,FALSE)=0,0,(AU77/(VLOOKUP($Q77,'Workforce hours'!$C$8:$AD$30,BW$7,FALSE))))))</f>
        <v>0</v>
      </c>
      <c r="BX77" s="288">
        <f>IF($Q77="n/a",(IF('Workforce hours'!X$30=0,0,(AV77/'Workforce hours'!X$30))),(IF(VLOOKUP($Q77,'Workforce hours'!$C$8:$AD$30,BX$7,FALSE)=0,0,(AV77/(VLOOKUP($Q77,'Workforce hours'!$C$8:$AD$30,BX$7,FALSE))))))</f>
        <v>0</v>
      </c>
      <c r="BY77" s="288">
        <f>IF($Q77="n/a",(IF('Workforce hours'!Y$30=0,0,(AW77/'Workforce hours'!Y$30))),(IF(VLOOKUP($Q77,'Workforce hours'!$C$8:$AD$30,BY$7,FALSE)=0,0,(AW77/(VLOOKUP($Q77,'Workforce hours'!$C$8:$AD$30,BY$7,FALSE))))))</f>
        <v>0</v>
      </c>
      <c r="BZ77" s="288">
        <f>IF($Q77="n/a",(IF('Workforce hours'!Z$30=0,0,(AX77/'Workforce hours'!Z$30))),(IF(VLOOKUP($Q77,'Workforce hours'!$C$8:$AD$30,BZ$7,FALSE)=0,0,(AX77/(VLOOKUP($Q77,'Workforce hours'!$C$8:$AD$30,BZ$7,FALSE))))))</f>
        <v>0</v>
      </c>
      <c r="CA77" s="288">
        <f>IF($Q77="n/a",(IF('Workforce hours'!AA$30=0,0,(AY77/'Workforce hours'!AA$30))),(IF(VLOOKUP($Q77,'Workforce hours'!$C$8:$AD$30,CA$7,FALSE)=0,0,(AY77/(VLOOKUP($Q77,'Workforce hours'!$C$8:$AD$30,CA$7,FALSE))))))</f>
        <v>0</v>
      </c>
      <c r="CB77" s="288">
        <f>IF($Q77="n/a",(IF('Workforce hours'!AB$30=0,0,(AZ77/'Workforce hours'!AB$30))),(IF(VLOOKUP($Q77,'Workforce hours'!$C$8:$AD$30,CB$7,FALSE)=0,0,(AZ77/(VLOOKUP($Q77,'Workforce hours'!$C$8:$AD$30,CB$7,FALSE))))))</f>
        <v>0</v>
      </c>
      <c r="CC77" s="288">
        <f>IF($Q77="n/a",(IF('Workforce hours'!AC$30=0,0,(BA77/'Workforce hours'!AC$30))),(IF(VLOOKUP($Q77,'Workforce hours'!$C$8:$AD$30,CC$7,FALSE)=0,0,(BA77/(VLOOKUP($Q77,'Workforce hours'!$C$8:$AD$30,CC$7,FALSE))))))</f>
        <v>0</v>
      </c>
      <c r="CD77" s="288">
        <f>IF($Q77="n/a",(IF('Workforce hours'!AD$30=0,0,(BB77/'Workforce hours'!AD$30))),(IF(VLOOKUP($Q77,'Workforce hours'!$C$8:$AD$30,CD$7,FALSE)=0,0,(BB77/(VLOOKUP($Q77,'Workforce hours'!$C$8:$AD$30,CD$7,FALSE))))))</f>
        <v>0</v>
      </c>
      <c r="CE77" s="289">
        <f t="shared" si="18"/>
        <v>0</v>
      </c>
      <c r="CF77" s="290">
        <f>BD77*'Workforce costs'!B$9*(1+'Workforce costs'!B$10)*(1+'Workforce costs'!B$11)</f>
        <v>0</v>
      </c>
      <c r="CG77" s="290">
        <f>BE77*'Workforce costs'!C$9*(1+'Workforce costs'!C$10)*(1+'Workforce costs'!C$11)</f>
        <v>0</v>
      </c>
      <c r="CH77" s="290">
        <f>BF77*'Workforce costs'!D$9*(1+'Workforce costs'!D$10)*(1+'Workforce costs'!D$11)</f>
        <v>0</v>
      </c>
      <c r="CI77" s="290">
        <f>BG77*'Workforce costs'!E$9*(1+'Workforce costs'!E$10)*(1+'Workforce costs'!E$11)</f>
        <v>0</v>
      </c>
      <c r="CJ77" s="290">
        <f>BH77*'Workforce costs'!F$9*(1+'Workforce costs'!F$10)*(1+'Workforce costs'!F$11)</f>
        <v>0</v>
      </c>
      <c r="CK77" s="290">
        <f>BI77*'Workforce costs'!G$9*(1+'Workforce costs'!G$10)*(1+'Workforce costs'!G$11)</f>
        <v>0</v>
      </c>
      <c r="CL77" s="290">
        <f>BJ77*'Workforce costs'!H$9*(1+'Workforce costs'!H$10)*(1+'Workforce costs'!H$11)</f>
        <v>0</v>
      </c>
      <c r="CM77" s="290">
        <f>BK77*'Workforce costs'!I$9*(1+'Workforce costs'!I$10)*(1+'Workforce costs'!I$11)</f>
        <v>0</v>
      </c>
      <c r="CN77" s="290">
        <f>BL77*'Workforce costs'!J$9*(1+'Workforce costs'!J$10)*(1+'Workforce costs'!J$11)</f>
        <v>0</v>
      </c>
      <c r="CO77" s="290">
        <f>BM77*'Workforce costs'!K$9*(1+'Workforce costs'!K$10)*(1+'Workforce costs'!K$11)</f>
        <v>0</v>
      </c>
      <c r="CP77" s="290">
        <f>BN77*'Workforce costs'!L$9*(1+'Workforce costs'!L$10)*(1+'Workforce costs'!L$11)</f>
        <v>0</v>
      </c>
      <c r="CQ77" s="290">
        <f>BO77*'Workforce costs'!M$9*(1+'Workforce costs'!M$10)*(1+'Workforce costs'!M$11)</f>
        <v>0</v>
      </c>
      <c r="CR77" s="290">
        <f>BP77*'Workforce costs'!N$9*(1+'Workforce costs'!N$10)*(1+'Workforce costs'!N$11)</f>
        <v>0</v>
      </c>
      <c r="CS77" s="290">
        <f>BQ77*'Workforce costs'!O$9*(1+'Workforce costs'!O$10)*(1+'Workforce costs'!O$11)</f>
        <v>0</v>
      </c>
      <c r="CT77" s="290">
        <f>BR77*'Workforce costs'!P$9*(1+'Workforce costs'!P$10)*(1+'Workforce costs'!P$11)</f>
        <v>0</v>
      </c>
      <c r="CU77" s="290">
        <f>BS77*'Workforce costs'!Q$9*(1+'Workforce costs'!Q$10)*(1+'Workforce costs'!Q$11)</f>
        <v>0</v>
      </c>
      <c r="CV77" s="290">
        <f>BT77*'Workforce costs'!R$9*(1+'Workforce costs'!R$10)*(1+'Workforce costs'!R$11)</f>
        <v>0</v>
      </c>
      <c r="CW77" s="290">
        <f>BU77*'Workforce costs'!S$9*(1+'Workforce costs'!S$10)*(1+'Workforce costs'!S$11)</f>
        <v>0</v>
      </c>
      <c r="CX77" s="290">
        <f>BV77*'Workforce costs'!T$9*(1+'Workforce costs'!T$10)*(1+'Workforce costs'!T$11)</f>
        <v>0</v>
      </c>
      <c r="CY77" s="290">
        <f>BW77*'Workforce costs'!U$9*(1+'Workforce costs'!U$10)*(1+'Workforce costs'!U$11)</f>
        <v>0</v>
      </c>
      <c r="CZ77" s="290">
        <f>BX77*'Workforce costs'!V$9*(1+'Workforce costs'!V$10)*(1+'Workforce costs'!V$11)</f>
        <v>0</v>
      </c>
      <c r="DA77" s="290">
        <f>BY77*'Workforce costs'!W$9*(1+'Workforce costs'!W$10)*(1+'Workforce costs'!W$11)</f>
        <v>0</v>
      </c>
      <c r="DB77" s="290">
        <f>BZ77*'Workforce costs'!X$9*(1+'Workforce costs'!X$10)*(1+'Workforce costs'!X$11)</f>
        <v>0</v>
      </c>
      <c r="DC77" s="290">
        <f>CA77*'Workforce costs'!Y$9*(1+'Workforce costs'!Y$10)*(1+'Workforce costs'!Y$11)</f>
        <v>0</v>
      </c>
      <c r="DD77" s="290">
        <f>CB77*'Workforce costs'!Z$9*(1+'Workforce costs'!Z$10)*(1+'Workforce costs'!Z$11)</f>
        <v>0</v>
      </c>
      <c r="DE77" s="290">
        <f>CC77*'Workforce costs'!AA$9*(1+'Workforce costs'!AA$10)*(1+'Workforce costs'!AA$11)</f>
        <v>0</v>
      </c>
      <c r="DF77" s="290">
        <f>CD77*'Workforce costs'!AB$9*(1+'Workforce costs'!AB$10)*(1+'Workforce costs'!AB$11)</f>
        <v>0</v>
      </c>
    </row>
    <row r="78" spans="1:110" x14ac:dyDescent="0.3">
      <c r="A78" s="2" t="str">
        <f>Outputs!$A$4</f>
        <v>Australia</v>
      </c>
      <c r="B78" s="2" t="str">
        <f t="shared" si="11"/>
        <v>Australia 12to17</v>
      </c>
      <c r="C78" s="30">
        <f>VLOOKUP($B78,Populations!$D$15:$H$1920,3,FALSE)</f>
        <v>1959472</v>
      </c>
      <c r="D78" s="255">
        <f>IF(OR($H78="General pop",$H78="Schools",$H78="Workplace",$H78="Skills Training",$H78="Digital Supports"),1,VLOOKUP($B78,Populations!$D$15:$H$1920,5,FALSE))</f>
        <v>1</v>
      </c>
      <c r="E78" s="88">
        <f>VLOOKUP(I78,Epidemiology!$C$10:$H$47,6,FALSE)</f>
        <v>4085</v>
      </c>
      <c r="F78" s="102">
        <f>'Care profiles'!R79</f>
        <v>1</v>
      </c>
      <c r="G78" s="15" t="str">
        <f>'Care profiles'!A79</f>
        <v>12to17</v>
      </c>
      <c r="H78" s="15" t="str">
        <f>'Care profiles'!B79</f>
        <v>Distress</v>
      </c>
      <c r="I78" s="15" t="str">
        <f>'Care profiles'!C79</f>
        <v>Distress_12-17yrs</v>
      </c>
      <c r="J78" s="15" t="str">
        <f>'Care profiles'!D79</f>
        <v>Care profile</v>
      </c>
      <c r="K78" s="15" t="str">
        <f>'Care profiles'!E79</f>
        <v>Individual Suicide Prevention Support Services</v>
      </c>
      <c r="L78" s="104">
        <f>'Care profiles'!F79</f>
        <v>0.05</v>
      </c>
      <c r="M78" s="15">
        <f>'Care profiles'!G79</f>
        <v>6</v>
      </c>
      <c r="N78" s="15">
        <f>'Care profiles'!H79</f>
        <v>60</v>
      </c>
      <c r="O78" s="15" t="str">
        <f>'Care profiles'!I79</f>
        <v>min</v>
      </c>
      <c r="P78" s="15" t="str">
        <f>'Care profiles'!J79</f>
        <v>Vocationally Qualified - Unspecified</v>
      </c>
      <c r="Q78" s="15" t="str">
        <f>'Care profiles'!K79</f>
        <v>n/a</v>
      </c>
      <c r="R78" s="15" t="str">
        <f>'Care profiles'!M79</f>
        <v>N</v>
      </c>
      <c r="S78" s="15" t="str">
        <f>'Care profiles'!O79</f>
        <v>N</v>
      </c>
      <c r="T78" s="15" t="str">
        <f>'Care profiles'!Q79</f>
        <v>Y</v>
      </c>
      <c r="U78" s="30">
        <f t="shared" si="12"/>
        <v>80044.431200000006</v>
      </c>
      <c r="V78" s="30">
        <f t="shared" si="13"/>
        <v>4002.2215600000004</v>
      </c>
      <c r="W78" s="30">
        <f>IF(M78="n/a",0,IF(O78="days",V78*M78*(1+(VLOOKUP(K78,'Bed parameters'!$A$9:$G$12,7,FALSE))),V78*M78))</f>
        <v>24013.329360000003</v>
      </c>
      <c r="X78" s="30">
        <f t="shared" si="14"/>
        <v>24013.329360000007</v>
      </c>
      <c r="Y78" s="30">
        <f t="shared" si="15"/>
        <v>0</v>
      </c>
      <c r="Z78" s="113">
        <f>_xlfn.IFNA(Y78/((VLOOKUP(K78,'Bed parameters'!$A$9:$G$12,3,FALSE))*(VLOOKUP(K78,'Bed parameters'!$A$9:$G$12,5,FALSE))),0)</f>
        <v>0</v>
      </c>
      <c r="AA78" s="30">
        <f t="shared" si="16"/>
        <v>24013.329360000007</v>
      </c>
      <c r="AB78" s="30">
        <f>_xlfn.IFNA(IF($O78="days",$Y78*(VLOOKUP($K78,'Bed parameters'!$A$9:$I$12,9,FALSE))*$F78*(VLOOKUP($Q78,'Workforce distribution'!$C$8:$AD$30,AB$7,FALSE)),IF($Q78="n/a",(IF($P78=AB$6,$X78*$F78,0)),$X78*$F78*(VLOOKUP($Q78,'Workforce distribution'!$C$8:$AD$30,AB$7,FALSE)))),0)</f>
        <v>0</v>
      </c>
      <c r="AC78" s="30">
        <f>_xlfn.IFNA(IF($O78="days",$Y78*(VLOOKUP($K78,'Bed parameters'!$A$9:$I$12,9,FALSE))*$F78*(VLOOKUP($Q78,'Workforce distribution'!$C$8:$AD$30,AC$7,FALSE)),IF($Q78="n/a",(IF($P78=AC$6,$X78*$F78,0)),$X78*$F78*(VLOOKUP($Q78,'Workforce distribution'!$C$8:$AD$30,AC$7,FALSE)))),0)</f>
        <v>0</v>
      </c>
      <c r="AD78" s="30">
        <f>_xlfn.IFNA(IF($O78="days",$Y78*(VLOOKUP($K78,'Bed parameters'!$A$9:$I$12,9,FALSE))*$F78*(VLOOKUP($Q78,'Workforce distribution'!$C$8:$AD$30,AD$7,FALSE)),IF($Q78="n/a",(IF($P78=AD$6,$X78*$F78,0)),$X78*$F78*(VLOOKUP($Q78,'Workforce distribution'!$C$8:$AD$30,AD$7,FALSE)))),0)</f>
        <v>0</v>
      </c>
      <c r="AE78" s="30">
        <f>_xlfn.IFNA(IF($O78="days",$Y78*(VLOOKUP($K78,'Bed parameters'!$A$9:$I$12,9,FALSE))*$F78*(VLOOKUP($Q78,'Workforce distribution'!$C$8:$AD$30,AE$7,FALSE)),IF($Q78="n/a",(IF($P78=AE$6,$X78*$F78,0)),$X78*$F78*(VLOOKUP($Q78,'Workforce distribution'!$C$8:$AD$30,AE$7,FALSE)))),0)</f>
        <v>0</v>
      </c>
      <c r="AF78" s="30">
        <f>_xlfn.IFNA(IF($O78="days",$Y78*(VLOOKUP($K78,'Bed parameters'!$A$9:$I$12,9,FALSE))*$F78*(VLOOKUP($Q78,'Workforce distribution'!$C$8:$AD$30,AF$7,FALSE)),IF($Q78="n/a",(IF($P78=AF$6,$X78*$F78,0)),$X78*$F78*(VLOOKUP($Q78,'Workforce distribution'!$C$8:$AD$30,AF$7,FALSE)))),0)</f>
        <v>0</v>
      </c>
      <c r="AG78" s="30">
        <f>_xlfn.IFNA(IF($O78="days",$Y78*(VLOOKUP($K78,'Bed parameters'!$A$9:$I$12,9,FALSE))*$F78*(VLOOKUP($Q78,'Workforce distribution'!$C$8:$AD$30,AG$7,FALSE)),IF($Q78="n/a",(IF($P78=AG$6,$X78*$F78,0)),$X78*$F78*(VLOOKUP($Q78,'Workforce distribution'!$C$8:$AD$30,AG$7,FALSE)))),0)</f>
        <v>0</v>
      </c>
      <c r="AH78" s="30">
        <f>_xlfn.IFNA(IF($O78="days",$Y78*(VLOOKUP($K78,'Bed parameters'!$A$9:$I$12,9,FALSE))*$F78*(VLOOKUP($Q78,'Workforce distribution'!$C$8:$AD$30,AH$7,FALSE)),IF($Q78="n/a",(IF($P78=AH$6,$X78*$F78,0)),$X78*$F78*(VLOOKUP($Q78,'Workforce distribution'!$C$8:$AD$30,AH$7,FALSE)))),0)</f>
        <v>0</v>
      </c>
      <c r="AI78" s="30">
        <f>_xlfn.IFNA(IF($O78="days",$Y78*(VLOOKUP($K78,'Bed parameters'!$A$9:$I$12,9,FALSE))*$F78*(VLOOKUP($Q78,'Workforce distribution'!$C$8:$AD$30,AI$7,FALSE)),IF($Q78="n/a",(IF($P78=AI$6,$X78*$F78,0)),$X78*$F78*(VLOOKUP($Q78,'Workforce distribution'!$C$8:$AD$30,AI$7,FALSE)))),0)</f>
        <v>0</v>
      </c>
      <c r="AJ78" s="30">
        <f>_xlfn.IFNA(IF($O78="days",$Y78*(VLOOKUP($K78,'Bed parameters'!$A$9:$I$12,9,FALSE))*$F78*(VLOOKUP($Q78,'Workforce distribution'!$C$8:$AD$30,AJ$7,FALSE)),IF($Q78="n/a",(IF($P78=AJ$6,$X78*$F78,0)),$X78*$F78*(VLOOKUP($Q78,'Workforce distribution'!$C$8:$AD$30,AJ$7,FALSE)))),0)</f>
        <v>0</v>
      </c>
      <c r="AK78" s="30">
        <f>_xlfn.IFNA(IF($O78="days",$Y78*(VLOOKUP($K78,'Bed parameters'!$A$9:$I$12,9,FALSE))*$F78*(VLOOKUP($Q78,'Workforce distribution'!$C$8:$AD$30,AK$7,FALSE)),IF($Q78="n/a",(IF($P78=AK$6,$X78*$F78,0)),$X78*$F78*(VLOOKUP($Q78,'Workforce distribution'!$C$8:$AD$30,AK$7,FALSE)))),0)</f>
        <v>24013.329360000007</v>
      </c>
      <c r="AL78" s="30">
        <f>_xlfn.IFNA(IF($O78="days",$Y78*(VLOOKUP($K78,'Bed parameters'!$A$9:$I$12,9,FALSE))*$F78*(VLOOKUP($Q78,'Workforce distribution'!$C$8:$AD$30,AL$7,FALSE)),IF($Q78="n/a",(IF($P78=AL$6,$X78*$F78,0)),$X78*$F78*(VLOOKUP($Q78,'Workforce distribution'!$C$8:$AD$30,AL$7,FALSE)))),0)</f>
        <v>0</v>
      </c>
      <c r="AM78" s="30">
        <f>_xlfn.IFNA(IF($O78="days",$Y78*(VLOOKUP($K78,'Bed parameters'!$A$9:$I$12,9,FALSE))*$F78*(VLOOKUP($Q78,'Workforce distribution'!$C$8:$AD$30,AM$7,FALSE)),IF($Q78="n/a",(IF($P78=AM$6,$X78*$F78,0)),$X78*$F78*(VLOOKUP($Q78,'Workforce distribution'!$C$8:$AD$30,AM$7,FALSE)))),0)</f>
        <v>0</v>
      </c>
      <c r="AN78" s="30">
        <f>_xlfn.IFNA(IF($O78="days",$Y78*(VLOOKUP($K78,'Bed parameters'!$A$9:$I$12,9,FALSE))*$F78*(VLOOKUP($Q78,'Workforce distribution'!$C$8:$AD$30,AN$7,FALSE)),IF($Q78="n/a",(IF($P78=AN$6,$X78*$F78,0)),$X78*$F78*(VLOOKUP($Q78,'Workforce distribution'!$C$8:$AD$30,AN$7,FALSE)))),0)</f>
        <v>0</v>
      </c>
      <c r="AO78" s="30">
        <f>_xlfn.IFNA(IF($O78="days",$Y78*(VLOOKUP($K78,'Bed parameters'!$A$9:$I$12,9,FALSE))*$F78*(VLOOKUP($Q78,'Workforce distribution'!$C$8:$AD$30,AO$7,FALSE)),IF($Q78="n/a",(IF($P78=AO$6,$X78*$F78,0)),$X78*$F78*(VLOOKUP($Q78,'Workforce distribution'!$C$8:$AD$30,AO$7,FALSE)))),0)</f>
        <v>0</v>
      </c>
      <c r="AP78" s="30">
        <f>_xlfn.IFNA(IF($O78="days",$Y78*(VLOOKUP($K78,'Bed parameters'!$A$9:$I$12,9,FALSE))*$F78*(VLOOKUP($Q78,'Workforce distribution'!$C$8:$AD$30,AP$7,FALSE)),IF($Q78="n/a",(IF($P78=AP$6,$X78*$F78,0)),$X78*$F78*(VLOOKUP($Q78,'Workforce distribution'!$C$8:$AD$30,AP$7,FALSE)))),0)</f>
        <v>0</v>
      </c>
      <c r="AQ78" s="30">
        <f>_xlfn.IFNA(IF($O78="days",$Y78*(VLOOKUP($K78,'Bed parameters'!$A$9:$I$12,9,FALSE))*$F78*(VLOOKUP($Q78,'Workforce distribution'!$C$8:$AD$30,AQ$7,FALSE)),IF($Q78="n/a",(IF($P78=AQ$6,$X78*$F78,0)),$X78*$F78*(VLOOKUP($Q78,'Workforce distribution'!$C$8:$AD$30,AQ$7,FALSE)))),0)</f>
        <v>0</v>
      </c>
      <c r="AR78" s="30">
        <f>_xlfn.IFNA(IF($O78="days",$Y78*(VLOOKUP($K78,'Bed parameters'!$A$9:$I$12,9,FALSE))*$F78*(VLOOKUP($Q78,'Workforce distribution'!$C$8:$AD$30,AR$7,FALSE)),IF($Q78="n/a",(IF($P78=AR$6,$X78*$F78,0)),$X78*$F78*(VLOOKUP($Q78,'Workforce distribution'!$C$8:$AD$30,AR$7,FALSE)))),0)</f>
        <v>0</v>
      </c>
      <c r="AS78" s="30">
        <f>_xlfn.IFNA(IF($O78="days",$Y78*(VLOOKUP($K78,'Bed parameters'!$A$9:$I$12,9,FALSE))*$F78*(VLOOKUP($Q78,'Workforce distribution'!$C$8:$AD$30,AS$7,FALSE)),IF($Q78="n/a",(IF($P78=AS$6,$X78*$F78,0)),$X78*$F78*(VLOOKUP($Q78,'Workforce distribution'!$C$8:$AD$30,AS$7,FALSE)))),0)</f>
        <v>0</v>
      </c>
      <c r="AT78" s="30">
        <f>_xlfn.IFNA(IF($O78="days",$Y78*(VLOOKUP($K78,'Bed parameters'!$A$9:$I$12,9,FALSE))*$F78*(VLOOKUP($Q78,'Workforce distribution'!$C$8:$AD$30,AT$7,FALSE)),IF($Q78="n/a",(IF($P78=AT$6,$X78*$F78,0)),$X78*$F78*(VLOOKUP($Q78,'Workforce distribution'!$C$8:$AD$30,AT$7,FALSE)))),0)</f>
        <v>0</v>
      </c>
      <c r="AU78" s="30">
        <f>_xlfn.IFNA(IF($O78="days",$Y78*(VLOOKUP($K78,'Bed parameters'!$A$9:$I$12,9,FALSE))*$F78*(VLOOKUP($Q78,'Workforce distribution'!$C$8:$AD$30,AU$7,FALSE)),IF($Q78="n/a",(IF($P78=AU$6,$X78*$F78,0)),$X78*$F78*(VLOOKUP($Q78,'Workforce distribution'!$C$8:$AD$30,AU$7,FALSE)))),0)</f>
        <v>0</v>
      </c>
      <c r="AV78" s="30">
        <f>_xlfn.IFNA(IF($O78="days",$Y78*(VLOOKUP($K78,'Bed parameters'!$A$9:$I$12,9,FALSE))*$F78*(VLOOKUP($Q78,'Workforce distribution'!$C$8:$AD$30,AV$7,FALSE)),IF($Q78="n/a",(IF($P78=AV$6,$X78*$F78,0)),$X78*$F78*(VLOOKUP($Q78,'Workforce distribution'!$C$8:$AD$30,AV$7,FALSE)))),0)</f>
        <v>0</v>
      </c>
      <c r="AW78" s="30">
        <f>_xlfn.IFNA(IF($O78="days",$Y78*(VLOOKUP($K78,'Bed parameters'!$A$9:$I$12,9,FALSE))*$F78*(VLOOKUP($Q78,'Workforce distribution'!$C$8:$AD$30,AW$7,FALSE)),IF($Q78="n/a",(IF($P78=AW$6,$X78*$F78,0)),$X78*$F78*(VLOOKUP($Q78,'Workforce distribution'!$C$8:$AD$30,AW$7,FALSE)))),0)</f>
        <v>0</v>
      </c>
      <c r="AX78" s="30">
        <f>_xlfn.IFNA(IF($O78="days",$Y78*(VLOOKUP($K78,'Bed parameters'!$A$9:$I$12,9,FALSE))*$F78*(VLOOKUP($Q78,'Workforce distribution'!$C$8:$AD$30,AX$7,FALSE)),IF($Q78="n/a",(IF($P78=AX$6,$X78*$F78,0)),$X78*$F78*(VLOOKUP($Q78,'Workforce distribution'!$C$8:$AD$30,AX$7,FALSE)))),0)</f>
        <v>0</v>
      </c>
      <c r="AY78" s="30">
        <f>_xlfn.IFNA(IF($O78="days",$Y78*(VLOOKUP($K78,'Bed parameters'!$A$9:$I$12,9,FALSE))*$F78*(VLOOKUP($Q78,'Workforce distribution'!$C$8:$AD$30,AY$7,FALSE)),IF($Q78="n/a",(IF($P78=AY$6,$X78*$F78,0)),$X78*$F78*(VLOOKUP($Q78,'Workforce distribution'!$C$8:$AD$30,AY$7,FALSE)))),0)</f>
        <v>0</v>
      </c>
      <c r="AZ78" s="30">
        <f>_xlfn.IFNA(IF($O78="days",$Y78*(VLOOKUP($K78,'Bed parameters'!$A$9:$I$12,9,FALSE))*$F78*(VLOOKUP($Q78,'Workforce distribution'!$C$8:$AD$30,AZ$7,FALSE)),IF($Q78="n/a",(IF($P78=AZ$6,$X78*$F78,0)),$X78*$F78*(VLOOKUP($Q78,'Workforce distribution'!$C$8:$AD$30,AZ$7,FALSE)))),0)</f>
        <v>0</v>
      </c>
      <c r="BA78" s="30">
        <f>_xlfn.IFNA(IF($O78="days",$Y78*(VLOOKUP($K78,'Bed parameters'!$A$9:$I$12,9,FALSE))*$F78*(VLOOKUP($Q78,'Workforce distribution'!$C$8:$AD$30,BA$7,FALSE)),IF($Q78="n/a",(IF($P78=BA$6,$X78*$F78,0)),$X78*$F78*(VLOOKUP($Q78,'Workforce distribution'!$C$8:$AD$30,BA$7,FALSE)))),0)</f>
        <v>0</v>
      </c>
      <c r="BB78" s="30">
        <f>_xlfn.IFNA(IF($O78="days",$Y78*(VLOOKUP($K78,'Bed parameters'!$A$9:$I$12,9,FALSE))*$F78*(VLOOKUP($Q78,'Workforce distribution'!$C$8:$AD$30,BB$7,FALSE)),IF($Q78="n/a",(IF($P78=BB$6,$X78*$F78,0)),$X78*$F78*(VLOOKUP($Q78,'Workforce distribution'!$C$8:$AD$30,BB$7,FALSE)))),0)</f>
        <v>0</v>
      </c>
      <c r="BC78" s="149">
        <f t="shared" si="17"/>
        <v>20.894521191120173</v>
      </c>
      <c r="BD78" s="288">
        <f>IF($Q78="n/a",(IF('Workforce hours'!D$30=0,0,(AB78/'Workforce hours'!D$30))),(IF(VLOOKUP($Q78,'Workforce hours'!$C$8:$AD$30,BD$7,FALSE)=0,0,(AB78/(VLOOKUP($Q78,'Workforce hours'!$C$8:$AD$30,BD$7,FALSE))))))</f>
        <v>0</v>
      </c>
      <c r="BE78" s="288">
        <f>IF($Q78="n/a",(IF('Workforce hours'!E$30=0,0,(AC78/'Workforce hours'!E$30))),(IF(VLOOKUP($Q78,'Workforce hours'!$C$8:$AD$30,BE$7,FALSE)=0,0,(AC78/(VLOOKUP($Q78,'Workforce hours'!$C$8:$AD$30,BE$7,FALSE))))))</f>
        <v>0</v>
      </c>
      <c r="BF78" s="288">
        <f>IF($Q78="n/a",(IF('Workforce hours'!F$30=0,0,(AD78/'Workforce hours'!F$30))),(IF(VLOOKUP($Q78,'Workforce hours'!$C$8:$AD$30,BF$7,FALSE)=0,0,(AD78/(VLOOKUP($Q78,'Workforce hours'!$C$8:$AD$30,BF$7,FALSE))))))</f>
        <v>0</v>
      </c>
      <c r="BG78" s="288">
        <f>IF($Q78="n/a",(IF('Workforce hours'!G$30=0,0,(AE78/'Workforce hours'!G$30))),(IF(VLOOKUP($Q78,'Workforce hours'!$C$8:$AD$30,BG$7,FALSE)=0,0,(AE78/(VLOOKUP($Q78,'Workforce hours'!$C$8:$AD$30,BG$7,FALSE))))))</f>
        <v>0</v>
      </c>
      <c r="BH78" s="288">
        <f>IF($Q78="n/a",(IF('Workforce hours'!H$30=0,0,(AF78/'Workforce hours'!H$30))),(IF(VLOOKUP($Q78,'Workforce hours'!$C$8:$AD$30,BH$7,FALSE)=0,0,(AF78/(VLOOKUP($Q78,'Workforce hours'!$C$8:$AD$30,BH$7,FALSE))))))</f>
        <v>0</v>
      </c>
      <c r="BI78" s="288">
        <f>IF($Q78="n/a",(IF('Workforce hours'!I$30=0,0,(AG78/'Workforce hours'!I$30))),(IF(VLOOKUP($Q78,'Workforce hours'!$C$8:$AD$30,BI$7,FALSE)=0,0,(AG78/(VLOOKUP($Q78,'Workforce hours'!$C$8:$AD$30,BI$7,FALSE))))))</f>
        <v>0</v>
      </c>
      <c r="BJ78" s="288">
        <f>IF($Q78="n/a",(IF('Workforce hours'!J$30=0,0,(AH78/'Workforce hours'!J$30))),(IF(VLOOKUP($Q78,'Workforce hours'!$C$8:$AD$30,BJ$7,FALSE)=0,0,(AH78/(VLOOKUP($Q78,'Workforce hours'!$C$8:$AD$30,BJ$7,FALSE))))))</f>
        <v>0</v>
      </c>
      <c r="BK78" s="288">
        <f>IF($Q78="n/a",(IF('Workforce hours'!K$30=0,0,(AI78/'Workforce hours'!K$30))),(IF(VLOOKUP($Q78,'Workforce hours'!$C$8:$AD$30,BK$7,FALSE)=0,0,(AI78/(VLOOKUP($Q78,'Workforce hours'!$C$8:$AD$30,BK$7,FALSE))))))</f>
        <v>0</v>
      </c>
      <c r="BL78" s="288">
        <f>IF($Q78="n/a",(IF('Workforce hours'!L$30=0,0,(AJ78/'Workforce hours'!L$30))),(IF(VLOOKUP($Q78,'Workforce hours'!$C$8:$AD$30,BL$7,FALSE)=0,0,(AJ78/(VLOOKUP($Q78,'Workforce hours'!$C$8:$AD$30,BL$7,FALSE))))))</f>
        <v>0</v>
      </c>
      <c r="BM78" s="288">
        <f>IF($Q78="n/a",(IF('Workforce hours'!M$30=0,0,(AK78/'Workforce hours'!M$30))),(IF(VLOOKUP($Q78,'Workforce hours'!$C$8:$AD$30,BM$7,FALSE)=0,0,(AK78/(VLOOKUP($Q78,'Workforce hours'!$C$8:$AD$30,BM$7,FALSE))))))</f>
        <v>20.894521191120173</v>
      </c>
      <c r="BN78" s="288">
        <f>IF($Q78="n/a",(IF('Workforce hours'!N$30=0,0,(AL78/'Workforce hours'!N$30))),(IF(VLOOKUP($Q78,'Workforce hours'!$C$8:$AD$30,BN$7,FALSE)=0,0,(AL78/(VLOOKUP($Q78,'Workforce hours'!$C$8:$AD$30,BN$7,FALSE))))))</f>
        <v>0</v>
      </c>
      <c r="BO78" s="288">
        <f>IF($Q78="n/a",(IF('Workforce hours'!O$30=0,0,(AM78/'Workforce hours'!O$30))),(IF(VLOOKUP($Q78,'Workforce hours'!$C$8:$AD$30,BO$7,FALSE)=0,0,(AM78/(VLOOKUP($Q78,'Workforce hours'!$C$8:$AD$30,BO$7,FALSE))))))</f>
        <v>0</v>
      </c>
      <c r="BP78" s="288">
        <f>IF($Q78="n/a",(IF('Workforce hours'!P$30=0,0,(AN78/'Workforce hours'!P$30))),(IF(VLOOKUP($Q78,'Workforce hours'!$C$8:$AD$30,BP$7,FALSE)=0,0,(AN78/(VLOOKUP($Q78,'Workforce hours'!$C$8:$AD$30,BP$7,FALSE))))))</f>
        <v>0</v>
      </c>
      <c r="BQ78" s="288">
        <f>IF($Q78="n/a",(IF('Workforce hours'!Q$30=0,0,(AO78/'Workforce hours'!Q$30))),(IF(VLOOKUP($Q78,'Workforce hours'!$C$8:$AD$30,BQ$7,FALSE)=0,0,(AO78/(VLOOKUP($Q78,'Workforce hours'!$C$8:$AD$30,BQ$7,FALSE))))))</f>
        <v>0</v>
      </c>
      <c r="BR78" s="288">
        <f>IF($Q78="n/a",(IF('Workforce hours'!R$30=0,0,(AP78/'Workforce hours'!R$30))),(IF(VLOOKUP($Q78,'Workforce hours'!$C$8:$AD$30,BR$7,FALSE)=0,0,(AP78/(VLOOKUP($Q78,'Workforce hours'!$C$8:$AD$30,BR$7,FALSE))))))</f>
        <v>0</v>
      </c>
      <c r="BS78" s="288">
        <f>IF($Q78="n/a",(IF('Workforce hours'!S$30=0,0,(AQ78/'Workforce hours'!S$30))),(IF(VLOOKUP($Q78,'Workforce hours'!$C$8:$AD$30,BS$7,FALSE)=0,0,(AQ78/(VLOOKUP($Q78,'Workforce hours'!$C$8:$AD$30,BS$7,FALSE))))))</f>
        <v>0</v>
      </c>
      <c r="BT78" s="288">
        <f>IF($Q78="n/a",(IF('Workforce hours'!T$30=0,0,(AR78/'Workforce hours'!T$30))),(IF(VLOOKUP($Q78,'Workforce hours'!$C$8:$AD$30,BT$7,FALSE)=0,0,(AR78/(VLOOKUP($Q78,'Workforce hours'!$C$8:$AD$30,BT$7,FALSE))))))</f>
        <v>0</v>
      </c>
      <c r="BU78" s="288">
        <f>IF($Q78="n/a",(IF('Workforce hours'!U$30=0,0,(AS78/'Workforce hours'!U$30))),(IF(VLOOKUP($Q78,'Workforce hours'!$C$8:$AD$30,BU$7,FALSE)=0,0,(AS78/(VLOOKUP($Q78,'Workforce hours'!$C$8:$AD$30,BU$7,FALSE))))))</f>
        <v>0</v>
      </c>
      <c r="BV78" s="288">
        <f>IF($Q78="n/a",(IF('Workforce hours'!V$30=0,0,(AT78/'Workforce hours'!V$30))),(IF(VLOOKUP($Q78,'Workforce hours'!$C$8:$AD$30,BV$7,FALSE)=0,0,(AT78/(VLOOKUP($Q78,'Workforce hours'!$C$8:$AD$30,BV$7,FALSE))))))</f>
        <v>0</v>
      </c>
      <c r="BW78" s="288">
        <f>IF($Q78="n/a",(IF('Workforce hours'!W$30=0,0,(AU78/'Workforce hours'!W$30))),(IF(VLOOKUP($Q78,'Workforce hours'!$C$8:$AD$30,BW$7,FALSE)=0,0,(AU78/(VLOOKUP($Q78,'Workforce hours'!$C$8:$AD$30,BW$7,FALSE))))))</f>
        <v>0</v>
      </c>
      <c r="BX78" s="288">
        <f>IF($Q78="n/a",(IF('Workforce hours'!X$30=0,0,(AV78/'Workforce hours'!X$30))),(IF(VLOOKUP($Q78,'Workforce hours'!$C$8:$AD$30,BX$7,FALSE)=0,0,(AV78/(VLOOKUP($Q78,'Workforce hours'!$C$8:$AD$30,BX$7,FALSE))))))</f>
        <v>0</v>
      </c>
      <c r="BY78" s="288">
        <f>IF($Q78="n/a",(IF('Workforce hours'!Y$30=0,0,(AW78/'Workforce hours'!Y$30))),(IF(VLOOKUP($Q78,'Workforce hours'!$C$8:$AD$30,BY$7,FALSE)=0,0,(AW78/(VLOOKUP($Q78,'Workforce hours'!$C$8:$AD$30,BY$7,FALSE))))))</f>
        <v>0</v>
      </c>
      <c r="BZ78" s="288">
        <f>IF($Q78="n/a",(IF('Workforce hours'!Z$30=0,0,(AX78/'Workforce hours'!Z$30))),(IF(VLOOKUP($Q78,'Workforce hours'!$C$8:$AD$30,BZ$7,FALSE)=0,0,(AX78/(VLOOKUP($Q78,'Workforce hours'!$C$8:$AD$30,BZ$7,FALSE))))))</f>
        <v>0</v>
      </c>
      <c r="CA78" s="288">
        <f>IF($Q78="n/a",(IF('Workforce hours'!AA$30=0,0,(AY78/'Workforce hours'!AA$30))),(IF(VLOOKUP($Q78,'Workforce hours'!$C$8:$AD$30,CA$7,FALSE)=0,0,(AY78/(VLOOKUP($Q78,'Workforce hours'!$C$8:$AD$30,CA$7,FALSE))))))</f>
        <v>0</v>
      </c>
      <c r="CB78" s="288">
        <f>IF($Q78="n/a",(IF('Workforce hours'!AB$30=0,0,(AZ78/'Workforce hours'!AB$30))),(IF(VLOOKUP($Q78,'Workforce hours'!$C$8:$AD$30,CB$7,FALSE)=0,0,(AZ78/(VLOOKUP($Q78,'Workforce hours'!$C$8:$AD$30,CB$7,FALSE))))))</f>
        <v>0</v>
      </c>
      <c r="CC78" s="288">
        <f>IF($Q78="n/a",(IF('Workforce hours'!AC$30=0,0,(BA78/'Workforce hours'!AC$30))),(IF(VLOOKUP($Q78,'Workforce hours'!$C$8:$AD$30,CC$7,FALSE)=0,0,(BA78/(VLOOKUP($Q78,'Workforce hours'!$C$8:$AD$30,CC$7,FALSE))))))</f>
        <v>0</v>
      </c>
      <c r="CD78" s="288">
        <f>IF($Q78="n/a",(IF('Workforce hours'!AD$30=0,0,(BB78/'Workforce hours'!AD$30))),(IF(VLOOKUP($Q78,'Workforce hours'!$C$8:$AD$30,CD$7,FALSE)=0,0,(BB78/(VLOOKUP($Q78,'Workforce hours'!$C$8:$AD$30,CD$7,FALSE))))))</f>
        <v>0</v>
      </c>
      <c r="CE78" s="289">
        <f t="shared" si="18"/>
        <v>0</v>
      </c>
      <c r="CF78" s="290">
        <f>BD78*'Workforce costs'!B$9*(1+'Workforce costs'!B$10)*(1+'Workforce costs'!B$11)</f>
        <v>0</v>
      </c>
      <c r="CG78" s="290">
        <f>BE78*'Workforce costs'!C$9*(1+'Workforce costs'!C$10)*(1+'Workforce costs'!C$11)</f>
        <v>0</v>
      </c>
      <c r="CH78" s="290">
        <f>BF78*'Workforce costs'!D$9*(1+'Workforce costs'!D$10)*(1+'Workforce costs'!D$11)</f>
        <v>0</v>
      </c>
      <c r="CI78" s="290">
        <f>BG78*'Workforce costs'!E$9*(1+'Workforce costs'!E$10)*(1+'Workforce costs'!E$11)</f>
        <v>0</v>
      </c>
      <c r="CJ78" s="290">
        <f>BH78*'Workforce costs'!F$9*(1+'Workforce costs'!F$10)*(1+'Workforce costs'!F$11)</f>
        <v>0</v>
      </c>
      <c r="CK78" s="290">
        <f>BI78*'Workforce costs'!G$9*(1+'Workforce costs'!G$10)*(1+'Workforce costs'!G$11)</f>
        <v>0</v>
      </c>
      <c r="CL78" s="290">
        <f>BJ78*'Workforce costs'!H$9*(1+'Workforce costs'!H$10)*(1+'Workforce costs'!H$11)</f>
        <v>0</v>
      </c>
      <c r="CM78" s="290">
        <f>BK78*'Workforce costs'!I$9*(1+'Workforce costs'!I$10)*(1+'Workforce costs'!I$11)</f>
        <v>0</v>
      </c>
      <c r="CN78" s="290">
        <f>BL78*'Workforce costs'!J$9*(1+'Workforce costs'!J$10)*(1+'Workforce costs'!J$11)</f>
        <v>0</v>
      </c>
      <c r="CO78" s="290">
        <f>BM78*'Workforce costs'!K$9*(1+'Workforce costs'!K$10)*(1+'Workforce costs'!K$11)</f>
        <v>0</v>
      </c>
      <c r="CP78" s="290">
        <f>BN78*'Workforce costs'!L$9*(1+'Workforce costs'!L$10)*(1+'Workforce costs'!L$11)</f>
        <v>0</v>
      </c>
      <c r="CQ78" s="290">
        <f>BO78*'Workforce costs'!M$9*(1+'Workforce costs'!M$10)*(1+'Workforce costs'!M$11)</f>
        <v>0</v>
      </c>
      <c r="CR78" s="290">
        <f>BP78*'Workforce costs'!N$9*(1+'Workforce costs'!N$10)*(1+'Workforce costs'!N$11)</f>
        <v>0</v>
      </c>
      <c r="CS78" s="290">
        <f>BQ78*'Workforce costs'!O$9*(1+'Workforce costs'!O$10)*(1+'Workforce costs'!O$11)</f>
        <v>0</v>
      </c>
      <c r="CT78" s="290">
        <f>BR78*'Workforce costs'!P$9*(1+'Workforce costs'!P$10)*(1+'Workforce costs'!P$11)</f>
        <v>0</v>
      </c>
      <c r="CU78" s="290">
        <f>BS78*'Workforce costs'!Q$9*(1+'Workforce costs'!Q$10)*(1+'Workforce costs'!Q$11)</f>
        <v>0</v>
      </c>
      <c r="CV78" s="290">
        <f>BT78*'Workforce costs'!R$9*(1+'Workforce costs'!R$10)*(1+'Workforce costs'!R$11)</f>
        <v>0</v>
      </c>
      <c r="CW78" s="290">
        <f>BU78*'Workforce costs'!S$9*(1+'Workforce costs'!S$10)*(1+'Workforce costs'!S$11)</f>
        <v>0</v>
      </c>
      <c r="CX78" s="290">
        <f>BV78*'Workforce costs'!T$9*(1+'Workforce costs'!T$10)*(1+'Workforce costs'!T$11)</f>
        <v>0</v>
      </c>
      <c r="CY78" s="290">
        <f>BW78*'Workforce costs'!U$9*(1+'Workforce costs'!U$10)*(1+'Workforce costs'!U$11)</f>
        <v>0</v>
      </c>
      <c r="CZ78" s="290">
        <f>BX78*'Workforce costs'!V$9*(1+'Workforce costs'!V$10)*(1+'Workforce costs'!V$11)</f>
        <v>0</v>
      </c>
      <c r="DA78" s="290">
        <f>BY78*'Workforce costs'!W$9*(1+'Workforce costs'!W$10)*(1+'Workforce costs'!W$11)</f>
        <v>0</v>
      </c>
      <c r="DB78" s="290">
        <f>BZ78*'Workforce costs'!X$9*(1+'Workforce costs'!X$10)*(1+'Workforce costs'!X$11)</f>
        <v>0</v>
      </c>
      <c r="DC78" s="290">
        <f>CA78*'Workforce costs'!Y$9*(1+'Workforce costs'!Y$10)*(1+'Workforce costs'!Y$11)</f>
        <v>0</v>
      </c>
      <c r="DD78" s="290">
        <f>CB78*'Workforce costs'!Z$9*(1+'Workforce costs'!Z$10)*(1+'Workforce costs'!Z$11)</f>
        <v>0</v>
      </c>
      <c r="DE78" s="290">
        <f>CC78*'Workforce costs'!AA$9*(1+'Workforce costs'!AA$10)*(1+'Workforce costs'!AA$11)</f>
        <v>0</v>
      </c>
      <c r="DF78" s="290">
        <f>CD78*'Workforce costs'!AB$9*(1+'Workforce costs'!AB$10)*(1+'Workforce costs'!AB$11)</f>
        <v>0</v>
      </c>
    </row>
    <row r="79" spans="1:110" x14ac:dyDescent="0.3">
      <c r="A79" s="2" t="str">
        <f>Outputs!$A$4</f>
        <v>Australia</v>
      </c>
      <c r="B79" s="2" t="str">
        <f t="shared" si="11"/>
        <v>Australia 12to17</v>
      </c>
      <c r="C79" s="30">
        <f>VLOOKUP($B79,Populations!$D$15:$H$1920,3,FALSE)</f>
        <v>1959472</v>
      </c>
      <c r="D79" s="255">
        <f>IF(OR($H79="General pop",$H79="Schools",$H79="Workplace",$H79="Skills Training",$H79="Digital Supports"),1,VLOOKUP($B79,Populations!$D$15:$H$1920,5,FALSE))</f>
        <v>1</v>
      </c>
      <c r="E79" s="88">
        <f>VLOOKUP(I79,Epidemiology!$C$10:$H$47,6,FALSE)</f>
        <v>4085</v>
      </c>
      <c r="F79" s="102">
        <f>'Care profiles'!R80</f>
        <v>0.2</v>
      </c>
      <c r="G79" s="15" t="str">
        <f>'Care profiles'!A80</f>
        <v>12to17</v>
      </c>
      <c r="H79" s="15" t="str">
        <f>'Care profiles'!B80</f>
        <v>Distress</v>
      </c>
      <c r="I79" s="15" t="str">
        <f>'Care profiles'!C80</f>
        <v>Distress_12-17yrs</v>
      </c>
      <c r="J79" s="15" t="str">
        <f>'Care profiles'!D80</f>
        <v>Care profile</v>
      </c>
      <c r="K79" s="15" t="str">
        <f>'Care profiles'!E80</f>
        <v>Group Suicide Prevention Support Services</v>
      </c>
      <c r="L79" s="104">
        <f>'Care profiles'!F80</f>
        <v>0.05</v>
      </c>
      <c r="M79" s="15">
        <f>'Care profiles'!G80</f>
        <v>10</v>
      </c>
      <c r="N79" s="15">
        <f>'Care profiles'!H80</f>
        <v>60</v>
      </c>
      <c r="O79" s="15" t="str">
        <f>'Care profiles'!I80</f>
        <v>min</v>
      </c>
      <c r="P79" s="15" t="str">
        <f>'Care profiles'!J80</f>
        <v>Vocationally Qualified - Unspecified</v>
      </c>
      <c r="Q79" s="15" t="str">
        <f>'Care profiles'!K80</f>
        <v>n/a</v>
      </c>
      <c r="R79" s="15" t="str">
        <f>'Care profiles'!M80</f>
        <v>N</v>
      </c>
      <c r="S79" s="15" t="str">
        <f>'Care profiles'!O80</f>
        <v>N</v>
      </c>
      <c r="T79" s="15" t="str">
        <f>'Care profiles'!Q80</f>
        <v>Y</v>
      </c>
      <c r="U79" s="30">
        <f t="shared" si="12"/>
        <v>80044.431200000006</v>
      </c>
      <c r="V79" s="30">
        <f t="shared" si="13"/>
        <v>4002.2215600000004</v>
      </c>
      <c r="W79" s="30">
        <f>IF(M79="n/a",0,IF(O79="days",V79*M79*(1+(VLOOKUP(K79,'Bed parameters'!$A$9:$G$12,7,FALSE))),V79*M79))</f>
        <v>40022.215600000003</v>
      </c>
      <c r="X79" s="30">
        <f t="shared" si="14"/>
        <v>40022.215600000003</v>
      </c>
      <c r="Y79" s="30">
        <f t="shared" si="15"/>
        <v>0</v>
      </c>
      <c r="Z79" s="113">
        <f>_xlfn.IFNA(Y79/((VLOOKUP(K79,'Bed parameters'!$A$9:$G$12,3,FALSE))*(VLOOKUP(K79,'Bed parameters'!$A$9:$G$12,5,FALSE))),0)</f>
        <v>0</v>
      </c>
      <c r="AA79" s="30">
        <f t="shared" si="16"/>
        <v>8004.4431200000008</v>
      </c>
      <c r="AB79" s="30">
        <f>_xlfn.IFNA(IF($O79="days",$Y79*(VLOOKUP($K79,'Bed parameters'!$A$9:$I$12,9,FALSE))*$F79*(VLOOKUP($Q79,'Workforce distribution'!$C$8:$AD$30,AB$7,FALSE)),IF($Q79="n/a",(IF($P79=AB$6,$X79*$F79,0)),$X79*$F79*(VLOOKUP($Q79,'Workforce distribution'!$C$8:$AD$30,AB$7,FALSE)))),0)</f>
        <v>0</v>
      </c>
      <c r="AC79" s="30">
        <f>_xlfn.IFNA(IF($O79="days",$Y79*(VLOOKUP($K79,'Bed parameters'!$A$9:$I$12,9,FALSE))*$F79*(VLOOKUP($Q79,'Workforce distribution'!$C$8:$AD$30,AC$7,FALSE)),IF($Q79="n/a",(IF($P79=AC$6,$X79*$F79,0)),$X79*$F79*(VLOOKUP($Q79,'Workforce distribution'!$C$8:$AD$30,AC$7,FALSE)))),0)</f>
        <v>0</v>
      </c>
      <c r="AD79" s="30">
        <f>_xlfn.IFNA(IF($O79="days",$Y79*(VLOOKUP($K79,'Bed parameters'!$A$9:$I$12,9,FALSE))*$F79*(VLOOKUP($Q79,'Workforce distribution'!$C$8:$AD$30,AD$7,FALSE)),IF($Q79="n/a",(IF($P79=AD$6,$X79*$F79,0)),$X79*$F79*(VLOOKUP($Q79,'Workforce distribution'!$C$8:$AD$30,AD$7,FALSE)))),0)</f>
        <v>0</v>
      </c>
      <c r="AE79" s="30">
        <f>_xlfn.IFNA(IF($O79="days",$Y79*(VLOOKUP($K79,'Bed parameters'!$A$9:$I$12,9,FALSE))*$F79*(VLOOKUP($Q79,'Workforce distribution'!$C$8:$AD$30,AE$7,FALSE)),IF($Q79="n/a",(IF($P79=AE$6,$X79*$F79,0)),$X79*$F79*(VLOOKUP($Q79,'Workforce distribution'!$C$8:$AD$30,AE$7,FALSE)))),0)</f>
        <v>0</v>
      </c>
      <c r="AF79" s="30">
        <f>_xlfn.IFNA(IF($O79="days",$Y79*(VLOOKUP($K79,'Bed parameters'!$A$9:$I$12,9,FALSE))*$F79*(VLOOKUP($Q79,'Workforce distribution'!$C$8:$AD$30,AF$7,FALSE)),IF($Q79="n/a",(IF($P79=AF$6,$X79*$F79,0)),$X79*$F79*(VLOOKUP($Q79,'Workforce distribution'!$C$8:$AD$30,AF$7,FALSE)))),0)</f>
        <v>0</v>
      </c>
      <c r="AG79" s="30">
        <f>_xlfn.IFNA(IF($O79="days",$Y79*(VLOOKUP($K79,'Bed parameters'!$A$9:$I$12,9,FALSE))*$F79*(VLOOKUP($Q79,'Workforce distribution'!$C$8:$AD$30,AG$7,FALSE)),IF($Q79="n/a",(IF($P79=AG$6,$X79*$F79,0)),$X79*$F79*(VLOOKUP($Q79,'Workforce distribution'!$C$8:$AD$30,AG$7,FALSE)))),0)</f>
        <v>0</v>
      </c>
      <c r="AH79" s="30">
        <f>_xlfn.IFNA(IF($O79="days",$Y79*(VLOOKUP($K79,'Bed parameters'!$A$9:$I$12,9,FALSE))*$F79*(VLOOKUP($Q79,'Workforce distribution'!$C$8:$AD$30,AH$7,FALSE)),IF($Q79="n/a",(IF($P79=AH$6,$X79*$F79,0)),$X79*$F79*(VLOOKUP($Q79,'Workforce distribution'!$C$8:$AD$30,AH$7,FALSE)))),0)</f>
        <v>0</v>
      </c>
      <c r="AI79" s="30">
        <f>_xlfn.IFNA(IF($O79="days",$Y79*(VLOOKUP($K79,'Bed parameters'!$A$9:$I$12,9,FALSE))*$F79*(VLOOKUP($Q79,'Workforce distribution'!$C$8:$AD$30,AI$7,FALSE)),IF($Q79="n/a",(IF($P79=AI$6,$X79*$F79,0)),$X79*$F79*(VLOOKUP($Q79,'Workforce distribution'!$C$8:$AD$30,AI$7,FALSE)))),0)</f>
        <v>0</v>
      </c>
      <c r="AJ79" s="30">
        <f>_xlfn.IFNA(IF($O79="days",$Y79*(VLOOKUP($K79,'Bed parameters'!$A$9:$I$12,9,FALSE))*$F79*(VLOOKUP($Q79,'Workforce distribution'!$C$8:$AD$30,AJ$7,FALSE)),IF($Q79="n/a",(IF($P79=AJ$6,$X79*$F79,0)),$X79*$F79*(VLOOKUP($Q79,'Workforce distribution'!$C$8:$AD$30,AJ$7,FALSE)))),0)</f>
        <v>0</v>
      </c>
      <c r="AK79" s="30">
        <f>_xlfn.IFNA(IF($O79="days",$Y79*(VLOOKUP($K79,'Bed parameters'!$A$9:$I$12,9,FALSE))*$F79*(VLOOKUP($Q79,'Workforce distribution'!$C$8:$AD$30,AK$7,FALSE)),IF($Q79="n/a",(IF($P79=AK$6,$X79*$F79,0)),$X79*$F79*(VLOOKUP($Q79,'Workforce distribution'!$C$8:$AD$30,AK$7,FALSE)))),0)</f>
        <v>8004.4431200000008</v>
      </c>
      <c r="AL79" s="30">
        <f>_xlfn.IFNA(IF($O79="days",$Y79*(VLOOKUP($K79,'Bed parameters'!$A$9:$I$12,9,FALSE))*$F79*(VLOOKUP($Q79,'Workforce distribution'!$C$8:$AD$30,AL$7,FALSE)),IF($Q79="n/a",(IF($P79=AL$6,$X79*$F79,0)),$X79*$F79*(VLOOKUP($Q79,'Workforce distribution'!$C$8:$AD$30,AL$7,FALSE)))),0)</f>
        <v>0</v>
      </c>
      <c r="AM79" s="30">
        <f>_xlfn.IFNA(IF($O79="days",$Y79*(VLOOKUP($K79,'Bed parameters'!$A$9:$I$12,9,FALSE))*$F79*(VLOOKUP($Q79,'Workforce distribution'!$C$8:$AD$30,AM$7,FALSE)),IF($Q79="n/a",(IF($P79=AM$6,$X79*$F79,0)),$X79*$F79*(VLOOKUP($Q79,'Workforce distribution'!$C$8:$AD$30,AM$7,FALSE)))),0)</f>
        <v>0</v>
      </c>
      <c r="AN79" s="30">
        <f>_xlfn.IFNA(IF($O79="days",$Y79*(VLOOKUP($K79,'Bed parameters'!$A$9:$I$12,9,FALSE))*$F79*(VLOOKUP($Q79,'Workforce distribution'!$C$8:$AD$30,AN$7,FALSE)),IF($Q79="n/a",(IF($P79=AN$6,$X79*$F79,0)),$X79*$F79*(VLOOKUP($Q79,'Workforce distribution'!$C$8:$AD$30,AN$7,FALSE)))),0)</f>
        <v>0</v>
      </c>
      <c r="AO79" s="30">
        <f>_xlfn.IFNA(IF($O79="days",$Y79*(VLOOKUP($K79,'Bed parameters'!$A$9:$I$12,9,FALSE))*$F79*(VLOOKUP($Q79,'Workforce distribution'!$C$8:$AD$30,AO$7,FALSE)),IF($Q79="n/a",(IF($P79=AO$6,$X79*$F79,0)),$X79*$F79*(VLOOKUP($Q79,'Workforce distribution'!$C$8:$AD$30,AO$7,FALSE)))),0)</f>
        <v>0</v>
      </c>
      <c r="AP79" s="30">
        <f>_xlfn.IFNA(IF($O79="days",$Y79*(VLOOKUP($K79,'Bed parameters'!$A$9:$I$12,9,FALSE))*$F79*(VLOOKUP($Q79,'Workforce distribution'!$C$8:$AD$30,AP$7,FALSE)),IF($Q79="n/a",(IF($P79=AP$6,$X79*$F79,0)),$X79*$F79*(VLOOKUP($Q79,'Workforce distribution'!$C$8:$AD$30,AP$7,FALSE)))),0)</f>
        <v>0</v>
      </c>
      <c r="AQ79" s="30">
        <f>_xlfn.IFNA(IF($O79="days",$Y79*(VLOOKUP($K79,'Bed parameters'!$A$9:$I$12,9,FALSE))*$F79*(VLOOKUP($Q79,'Workforce distribution'!$C$8:$AD$30,AQ$7,FALSE)),IF($Q79="n/a",(IF($P79=AQ$6,$X79*$F79,0)),$X79*$F79*(VLOOKUP($Q79,'Workforce distribution'!$C$8:$AD$30,AQ$7,FALSE)))),0)</f>
        <v>0</v>
      </c>
      <c r="AR79" s="30">
        <f>_xlfn.IFNA(IF($O79="days",$Y79*(VLOOKUP($K79,'Bed parameters'!$A$9:$I$12,9,FALSE))*$F79*(VLOOKUP($Q79,'Workforce distribution'!$C$8:$AD$30,AR$7,FALSE)),IF($Q79="n/a",(IF($P79=AR$6,$X79*$F79,0)),$X79*$F79*(VLOOKUP($Q79,'Workforce distribution'!$C$8:$AD$30,AR$7,FALSE)))),0)</f>
        <v>0</v>
      </c>
      <c r="AS79" s="30">
        <f>_xlfn.IFNA(IF($O79="days",$Y79*(VLOOKUP($K79,'Bed parameters'!$A$9:$I$12,9,FALSE))*$F79*(VLOOKUP($Q79,'Workforce distribution'!$C$8:$AD$30,AS$7,FALSE)),IF($Q79="n/a",(IF($P79=AS$6,$X79*$F79,0)),$X79*$F79*(VLOOKUP($Q79,'Workforce distribution'!$C$8:$AD$30,AS$7,FALSE)))),0)</f>
        <v>0</v>
      </c>
      <c r="AT79" s="30">
        <f>_xlfn.IFNA(IF($O79="days",$Y79*(VLOOKUP($K79,'Bed parameters'!$A$9:$I$12,9,FALSE))*$F79*(VLOOKUP($Q79,'Workforce distribution'!$C$8:$AD$30,AT$7,FALSE)),IF($Q79="n/a",(IF($P79=AT$6,$X79*$F79,0)),$X79*$F79*(VLOOKUP($Q79,'Workforce distribution'!$C$8:$AD$30,AT$7,FALSE)))),0)</f>
        <v>0</v>
      </c>
      <c r="AU79" s="30">
        <f>_xlfn.IFNA(IF($O79="days",$Y79*(VLOOKUP($K79,'Bed parameters'!$A$9:$I$12,9,FALSE))*$F79*(VLOOKUP($Q79,'Workforce distribution'!$C$8:$AD$30,AU$7,FALSE)),IF($Q79="n/a",(IF($P79=AU$6,$X79*$F79,0)),$X79*$F79*(VLOOKUP($Q79,'Workforce distribution'!$C$8:$AD$30,AU$7,FALSE)))),0)</f>
        <v>0</v>
      </c>
      <c r="AV79" s="30">
        <f>_xlfn.IFNA(IF($O79="days",$Y79*(VLOOKUP($K79,'Bed parameters'!$A$9:$I$12,9,FALSE))*$F79*(VLOOKUP($Q79,'Workforce distribution'!$C$8:$AD$30,AV$7,FALSE)),IF($Q79="n/a",(IF($P79=AV$6,$X79*$F79,0)),$X79*$F79*(VLOOKUP($Q79,'Workforce distribution'!$C$8:$AD$30,AV$7,FALSE)))),0)</f>
        <v>0</v>
      </c>
      <c r="AW79" s="30">
        <f>_xlfn.IFNA(IF($O79="days",$Y79*(VLOOKUP($K79,'Bed parameters'!$A$9:$I$12,9,FALSE))*$F79*(VLOOKUP($Q79,'Workforce distribution'!$C$8:$AD$30,AW$7,FALSE)),IF($Q79="n/a",(IF($P79=AW$6,$X79*$F79,0)),$X79*$F79*(VLOOKUP($Q79,'Workforce distribution'!$C$8:$AD$30,AW$7,FALSE)))),0)</f>
        <v>0</v>
      </c>
      <c r="AX79" s="30">
        <f>_xlfn.IFNA(IF($O79="days",$Y79*(VLOOKUP($K79,'Bed parameters'!$A$9:$I$12,9,FALSE))*$F79*(VLOOKUP($Q79,'Workforce distribution'!$C$8:$AD$30,AX$7,FALSE)),IF($Q79="n/a",(IF($P79=AX$6,$X79*$F79,0)),$X79*$F79*(VLOOKUP($Q79,'Workforce distribution'!$C$8:$AD$30,AX$7,FALSE)))),0)</f>
        <v>0</v>
      </c>
      <c r="AY79" s="30">
        <f>_xlfn.IFNA(IF($O79="days",$Y79*(VLOOKUP($K79,'Bed parameters'!$A$9:$I$12,9,FALSE))*$F79*(VLOOKUP($Q79,'Workforce distribution'!$C$8:$AD$30,AY$7,FALSE)),IF($Q79="n/a",(IF($P79=AY$6,$X79*$F79,0)),$X79*$F79*(VLOOKUP($Q79,'Workforce distribution'!$C$8:$AD$30,AY$7,FALSE)))),0)</f>
        <v>0</v>
      </c>
      <c r="AZ79" s="30">
        <f>_xlfn.IFNA(IF($O79="days",$Y79*(VLOOKUP($K79,'Bed parameters'!$A$9:$I$12,9,FALSE))*$F79*(VLOOKUP($Q79,'Workforce distribution'!$C$8:$AD$30,AZ$7,FALSE)),IF($Q79="n/a",(IF($P79=AZ$6,$X79*$F79,0)),$X79*$F79*(VLOOKUP($Q79,'Workforce distribution'!$C$8:$AD$30,AZ$7,FALSE)))),0)</f>
        <v>0</v>
      </c>
      <c r="BA79" s="30">
        <f>_xlfn.IFNA(IF($O79="days",$Y79*(VLOOKUP($K79,'Bed parameters'!$A$9:$I$12,9,FALSE))*$F79*(VLOOKUP($Q79,'Workforce distribution'!$C$8:$AD$30,BA$7,FALSE)),IF($Q79="n/a",(IF($P79=BA$6,$X79*$F79,0)),$X79*$F79*(VLOOKUP($Q79,'Workforce distribution'!$C$8:$AD$30,BA$7,FALSE)))),0)</f>
        <v>0</v>
      </c>
      <c r="BB79" s="30">
        <f>_xlfn.IFNA(IF($O79="days",$Y79*(VLOOKUP($K79,'Bed parameters'!$A$9:$I$12,9,FALSE))*$F79*(VLOOKUP($Q79,'Workforce distribution'!$C$8:$AD$30,BB$7,FALSE)),IF($Q79="n/a",(IF($P79=BB$6,$X79*$F79,0)),$X79*$F79*(VLOOKUP($Q79,'Workforce distribution'!$C$8:$AD$30,BB$7,FALSE)))),0)</f>
        <v>0</v>
      </c>
      <c r="BC79" s="149">
        <f t="shared" si="17"/>
        <v>6.9648403970400565</v>
      </c>
      <c r="BD79" s="288">
        <f>IF($Q79="n/a",(IF('Workforce hours'!D$30=0,0,(AB79/'Workforce hours'!D$30))),(IF(VLOOKUP($Q79,'Workforce hours'!$C$8:$AD$30,BD$7,FALSE)=0,0,(AB79/(VLOOKUP($Q79,'Workforce hours'!$C$8:$AD$30,BD$7,FALSE))))))</f>
        <v>0</v>
      </c>
      <c r="BE79" s="288">
        <f>IF($Q79="n/a",(IF('Workforce hours'!E$30=0,0,(AC79/'Workforce hours'!E$30))),(IF(VLOOKUP($Q79,'Workforce hours'!$C$8:$AD$30,BE$7,FALSE)=0,0,(AC79/(VLOOKUP($Q79,'Workforce hours'!$C$8:$AD$30,BE$7,FALSE))))))</f>
        <v>0</v>
      </c>
      <c r="BF79" s="288">
        <f>IF($Q79="n/a",(IF('Workforce hours'!F$30=0,0,(AD79/'Workforce hours'!F$30))),(IF(VLOOKUP($Q79,'Workforce hours'!$C$8:$AD$30,BF$7,FALSE)=0,0,(AD79/(VLOOKUP($Q79,'Workforce hours'!$C$8:$AD$30,BF$7,FALSE))))))</f>
        <v>0</v>
      </c>
      <c r="BG79" s="288">
        <f>IF($Q79="n/a",(IF('Workforce hours'!G$30=0,0,(AE79/'Workforce hours'!G$30))),(IF(VLOOKUP($Q79,'Workforce hours'!$C$8:$AD$30,BG$7,FALSE)=0,0,(AE79/(VLOOKUP($Q79,'Workforce hours'!$C$8:$AD$30,BG$7,FALSE))))))</f>
        <v>0</v>
      </c>
      <c r="BH79" s="288">
        <f>IF($Q79="n/a",(IF('Workforce hours'!H$30=0,0,(AF79/'Workforce hours'!H$30))),(IF(VLOOKUP($Q79,'Workforce hours'!$C$8:$AD$30,BH$7,FALSE)=0,0,(AF79/(VLOOKUP($Q79,'Workforce hours'!$C$8:$AD$30,BH$7,FALSE))))))</f>
        <v>0</v>
      </c>
      <c r="BI79" s="288">
        <f>IF($Q79="n/a",(IF('Workforce hours'!I$30=0,0,(AG79/'Workforce hours'!I$30))),(IF(VLOOKUP($Q79,'Workforce hours'!$C$8:$AD$30,BI$7,FALSE)=0,0,(AG79/(VLOOKUP($Q79,'Workforce hours'!$C$8:$AD$30,BI$7,FALSE))))))</f>
        <v>0</v>
      </c>
      <c r="BJ79" s="288">
        <f>IF($Q79="n/a",(IF('Workforce hours'!J$30=0,0,(AH79/'Workforce hours'!J$30))),(IF(VLOOKUP($Q79,'Workforce hours'!$C$8:$AD$30,BJ$7,FALSE)=0,0,(AH79/(VLOOKUP($Q79,'Workforce hours'!$C$8:$AD$30,BJ$7,FALSE))))))</f>
        <v>0</v>
      </c>
      <c r="BK79" s="288">
        <f>IF($Q79="n/a",(IF('Workforce hours'!K$30=0,0,(AI79/'Workforce hours'!K$30))),(IF(VLOOKUP($Q79,'Workforce hours'!$C$8:$AD$30,BK$7,FALSE)=0,0,(AI79/(VLOOKUP($Q79,'Workforce hours'!$C$8:$AD$30,BK$7,FALSE))))))</f>
        <v>0</v>
      </c>
      <c r="BL79" s="288">
        <f>IF($Q79="n/a",(IF('Workforce hours'!L$30=0,0,(AJ79/'Workforce hours'!L$30))),(IF(VLOOKUP($Q79,'Workforce hours'!$C$8:$AD$30,BL$7,FALSE)=0,0,(AJ79/(VLOOKUP($Q79,'Workforce hours'!$C$8:$AD$30,BL$7,FALSE))))))</f>
        <v>0</v>
      </c>
      <c r="BM79" s="288">
        <f>IF($Q79="n/a",(IF('Workforce hours'!M$30=0,0,(AK79/'Workforce hours'!M$30))),(IF(VLOOKUP($Q79,'Workforce hours'!$C$8:$AD$30,BM$7,FALSE)=0,0,(AK79/(VLOOKUP($Q79,'Workforce hours'!$C$8:$AD$30,BM$7,FALSE))))))</f>
        <v>6.9648403970400565</v>
      </c>
      <c r="BN79" s="288">
        <f>IF($Q79="n/a",(IF('Workforce hours'!N$30=0,0,(AL79/'Workforce hours'!N$30))),(IF(VLOOKUP($Q79,'Workforce hours'!$C$8:$AD$30,BN$7,FALSE)=0,0,(AL79/(VLOOKUP($Q79,'Workforce hours'!$C$8:$AD$30,BN$7,FALSE))))))</f>
        <v>0</v>
      </c>
      <c r="BO79" s="288">
        <f>IF($Q79="n/a",(IF('Workforce hours'!O$30=0,0,(AM79/'Workforce hours'!O$30))),(IF(VLOOKUP($Q79,'Workforce hours'!$C$8:$AD$30,BO$7,FALSE)=0,0,(AM79/(VLOOKUP($Q79,'Workforce hours'!$C$8:$AD$30,BO$7,FALSE))))))</f>
        <v>0</v>
      </c>
      <c r="BP79" s="288">
        <f>IF($Q79="n/a",(IF('Workforce hours'!P$30=0,0,(AN79/'Workforce hours'!P$30))),(IF(VLOOKUP($Q79,'Workforce hours'!$C$8:$AD$30,BP$7,FALSE)=0,0,(AN79/(VLOOKUP($Q79,'Workforce hours'!$C$8:$AD$30,BP$7,FALSE))))))</f>
        <v>0</v>
      </c>
      <c r="BQ79" s="288">
        <f>IF($Q79="n/a",(IF('Workforce hours'!Q$30=0,0,(AO79/'Workforce hours'!Q$30))),(IF(VLOOKUP($Q79,'Workforce hours'!$C$8:$AD$30,BQ$7,FALSE)=0,0,(AO79/(VLOOKUP($Q79,'Workforce hours'!$C$8:$AD$30,BQ$7,FALSE))))))</f>
        <v>0</v>
      </c>
      <c r="BR79" s="288">
        <f>IF($Q79="n/a",(IF('Workforce hours'!R$30=0,0,(AP79/'Workforce hours'!R$30))),(IF(VLOOKUP($Q79,'Workforce hours'!$C$8:$AD$30,BR$7,FALSE)=0,0,(AP79/(VLOOKUP($Q79,'Workforce hours'!$C$8:$AD$30,BR$7,FALSE))))))</f>
        <v>0</v>
      </c>
      <c r="BS79" s="288">
        <f>IF($Q79="n/a",(IF('Workforce hours'!S$30=0,0,(AQ79/'Workforce hours'!S$30))),(IF(VLOOKUP($Q79,'Workforce hours'!$C$8:$AD$30,BS$7,FALSE)=0,0,(AQ79/(VLOOKUP($Q79,'Workforce hours'!$C$8:$AD$30,BS$7,FALSE))))))</f>
        <v>0</v>
      </c>
      <c r="BT79" s="288">
        <f>IF($Q79="n/a",(IF('Workforce hours'!T$30=0,0,(AR79/'Workforce hours'!T$30))),(IF(VLOOKUP($Q79,'Workforce hours'!$C$8:$AD$30,BT$7,FALSE)=0,0,(AR79/(VLOOKUP($Q79,'Workforce hours'!$C$8:$AD$30,BT$7,FALSE))))))</f>
        <v>0</v>
      </c>
      <c r="BU79" s="288">
        <f>IF($Q79="n/a",(IF('Workforce hours'!U$30=0,0,(AS79/'Workforce hours'!U$30))),(IF(VLOOKUP($Q79,'Workforce hours'!$C$8:$AD$30,BU$7,FALSE)=0,0,(AS79/(VLOOKUP($Q79,'Workforce hours'!$C$8:$AD$30,BU$7,FALSE))))))</f>
        <v>0</v>
      </c>
      <c r="BV79" s="288">
        <f>IF($Q79="n/a",(IF('Workforce hours'!V$30=0,0,(AT79/'Workforce hours'!V$30))),(IF(VLOOKUP($Q79,'Workforce hours'!$C$8:$AD$30,BV$7,FALSE)=0,0,(AT79/(VLOOKUP($Q79,'Workforce hours'!$C$8:$AD$30,BV$7,FALSE))))))</f>
        <v>0</v>
      </c>
      <c r="BW79" s="288">
        <f>IF($Q79="n/a",(IF('Workforce hours'!W$30=0,0,(AU79/'Workforce hours'!W$30))),(IF(VLOOKUP($Q79,'Workforce hours'!$C$8:$AD$30,BW$7,FALSE)=0,0,(AU79/(VLOOKUP($Q79,'Workforce hours'!$C$8:$AD$30,BW$7,FALSE))))))</f>
        <v>0</v>
      </c>
      <c r="BX79" s="288">
        <f>IF($Q79="n/a",(IF('Workforce hours'!X$30=0,0,(AV79/'Workforce hours'!X$30))),(IF(VLOOKUP($Q79,'Workforce hours'!$C$8:$AD$30,BX$7,FALSE)=0,0,(AV79/(VLOOKUP($Q79,'Workforce hours'!$C$8:$AD$30,BX$7,FALSE))))))</f>
        <v>0</v>
      </c>
      <c r="BY79" s="288">
        <f>IF($Q79="n/a",(IF('Workforce hours'!Y$30=0,0,(AW79/'Workforce hours'!Y$30))),(IF(VLOOKUP($Q79,'Workforce hours'!$C$8:$AD$30,BY$7,FALSE)=0,0,(AW79/(VLOOKUP($Q79,'Workforce hours'!$C$8:$AD$30,BY$7,FALSE))))))</f>
        <v>0</v>
      </c>
      <c r="BZ79" s="288">
        <f>IF($Q79="n/a",(IF('Workforce hours'!Z$30=0,0,(AX79/'Workforce hours'!Z$30))),(IF(VLOOKUP($Q79,'Workforce hours'!$C$8:$AD$30,BZ$7,FALSE)=0,0,(AX79/(VLOOKUP($Q79,'Workforce hours'!$C$8:$AD$30,BZ$7,FALSE))))))</f>
        <v>0</v>
      </c>
      <c r="CA79" s="288">
        <f>IF($Q79="n/a",(IF('Workforce hours'!AA$30=0,0,(AY79/'Workforce hours'!AA$30))),(IF(VLOOKUP($Q79,'Workforce hours'!$C$8:$AD$30,CA$7,FALSE)=0,0,(AY79/(VLOOKUP($Q79,'Workforce hours'!$C$8:$AD$30,CA$7,FALSE))))))</f>
        <v>0</v>
      </c>
      <c r="CB79" s="288">
        <f>IF($Q79="n/a",(IF('Workforce hours'!AB$30=0,0,(AZ79/'Workforce hours'!AB$30))),(IF(VLOOKUP($Q79,'Workforce hours'!$C$8:$AD$30,CB$7,FALSE)=0,0,(AZ79/(VLOOKUP($Q79,'Workforce hours'!$C$8:$AD$30,CB$7,FALSE))))))</f>
        <v>0</v>
      </c>
      <c r="CC79" s="288">
        <f>IF($Q79="n/a",(IF('Workforce hours'!AC$30=0,0,(BA79/'Workforce hours'!AC$30))),(IF(VLOOKUP($Q79,'Workforce hours'!$C$8:$AD$30,CC$7,FALSE)=0,0,(BA79/(VLOOKUP($Q79,'Workforce hours'!$C$8:$AD$30,CC$7,FALSE))))))</f>
        <v>0</v>
      </c>
      <c r="CD79" s="288">
        <f>IF($Q79="n/a",(IF('Workforce hours'!AD$30=0,0,(BB79/'Workforce hours'!AD$30))),(IF(VLOOKUP($Q79,'Workforce hours'!$C$8:$AD$30,CD$7,FALSE)=0,0,(BB79/(VLOOKUP($Q79,'Workforce hours'!$C$8:$AD$30,CD$7,FALSE))))))</f>
        <v>0</v>
      </c>
      <c r="CE79" s="289">
        <f t="shared" si="18"/>
        <v>0</v>
      </c>
      <c r="CF79" s="290">
        <f>BD79*'Workforce costs'!B$9*(1+'Workforce costs'!B$10)*(1+'Workforce costs'!B$11)</f>
        <v>0</v>
      </c>
      <c r="CG79" s="290">
        <f>BE79*'Workforce costs'!C$9*(1+'Workforce costs'!C$10)*(1+'Workforce costs'!C$11)</f>
        <v>0</v>
      </c>
      <c r="CH79" s="290">
        <f>BF79*'Workforce costs'!D$9*(1+'Workforce costs'!D$10)*(1+'Workforce costs'!D$11)</f>
        <v>0</v>
      </c>
      <c r="CI79" s="290">
        <f>BG79*'Workforce costs'!E$9*(1+'Workforce costs'!E$10)*(1+'Workforce costs'!E$11)</f>
        <v>0</v>
      </c>
      <c r="CJ79" s="290">
        <f>BH79*'Workforce costs'!F$9*(1+'Workforce costs'!F$10)*(1+'Workforce costs'!F$11)</f>
        <v>0</v>
      </c>
      <c r="CK79" s="290">
        <f>BI79*'Workforce costs'!G$9*(1+'Workforce costs'!G$10)*(1+'Workforce costs'!G$11)</f>
        <v>0</v>
      </c>
      <c r="CL79" s="290">
        <f>BJ79*'Workforce costs'!H$9*(1+'Workforce costs'!H$10)*(1+'Workforce costs'!H$11)</f>
        <v>0</v>
      </c>
      <c r="CM79" s="290">
        <f>BK79*'Workforce costs'!I$9*(1+'Workforce costs'!I$10)*(1+'Workforce costs'!I$11)</f>
        <v>0</v>
      </c>
      <c r="CN79" s="290">
        <f>BL79*'Workforce costs'!J$9*(1+'Workforce costs'!J$10)*(1+'Workforce costs'!J$11)</f>
        <v>0</v>
      </c>
      <c r="CO79" s="290">
        <f>BM79*'Workforce costs'!K$9*(1+'Workforce costs'!K$10)*(1+'Workforce costs'!K$11)</f>
        <v>0</v>
      </c>
      <c r="CP79" s="290">
        <f>BN79*'Workforce costs'!L$9*(1+'Workforce costs'!L$10)*(1+'Workforce costs'!L$11)</f>
        <v>0</v>
      </c>
      <c r="CQ79" s="290">
        <f>BO79*'Workforce costs'!M$9*(1+'Workforce costs'!M$10)*(1+'Workforce costs'!M$11)</f>
        <v>0</v>
      </c>
      <c r="CR79" s="290">
        <f>BP79*'Workforce costs'!N$9*(1+'Workforce costs'!N$10)*(1+'Workforce costs'!N$11)</f>
        <v>0</v>
      </c>
      <c r="CS79" s="290">
        <f>BQ79*'Workforce costs'!O$9*(1+'Workforce costs'!O$10)*(1+'Workforce costs'!O$11)</f>
        <v>0</v>
      </c>
      <c r="CT79" s="290">
        <f>BR79*'Workforce costs'!P$9*(1+'Workforce costs'!P$10)*(1+'Workforce costs'!P$11)</f>
        <v>0</v>
      </c>
      <c r="CU79" s="290">
        <f>BS79*'Workforce costs'!Q$9*(1+'Workforce costs'!Q$10)*(1+'Workforce costs'!Q$11)</f>
        <v>0</v>
      </c>
      <c r="CV79" s="290">
        <f>BT79*'Workforce costs'!R$9*(1+'Workforce costs'!R$10)*(1+'Workforce costs'!R$11)</f>
        <v>0</v>
      </c>
      <c r="CW79" s="290">
        <f>BU79*'Workforce costs'!S$9*(1+'Workforce costs'!S$10)*(1+'Workforce costs'!S$11)</f>
        <v>0</v>
      </c>
      <c r="CX79" s="290">
        <f>BV79*'Workforce costs'!T$9*(1+'Workforce costs'!T$10)*(1+'Workforce costs'!T$11)</f>
        <v>0</v>
      </c>
      <c r="CY79" s="290">
        <f>BW79*'Workforce costs'!U$9*(1+'Workforce costs'!U$10)*(1+'Workforce costs'!U$11)</f>
        <v>0</v>
      </c>
      <c r="CZ79" s="290">
        <f>BX79*'Workforce costs'!V$9*(1+'Workforce costs'!V$10)*(1+'Workforce costs'!V$11)</f>
        <v>0</v>
      </c>
      <c r="DA79" s="290">
        <f>BY79*'Workforce costs'!W$9*(1+'Workforce costs'!W$10)*(1+'Workforce costs'!W$11)</f>
        <v>0</v>
      </c>
      <c r="DB79" s="290">
        <f>BZ79*'Workforce costs'!X$9*(1+'Workforce costs'!X$10)*(1+'Workforce costs'!X$11)</f>
        <v>0</v>
      </c>
      <c r="DC79" s="290">
        <f>CA79*'Workforce costs'!Y$9*(1+'Workforce costs'!Y$10)*(1+'Workforce costs'!Y$11)</f>
        <v>0</v>
      </c>
      <c r="DD79" s="290">
        <f>CB79*'Workforce costs'!Z$9*(1+'Workforce costs'!Z$10)*(1+'Workforce costs'!Z$11)</f>
        <v>0</v>
      </c>
      <c r="DE79" s="290">
        <f>CC79*'Workforce costs'!AA$9*(1+'Workforce costs'!AA$10)*(1+'Workforce costs'!AA$11)</f>
        <v>0</v>
      </c>
      <c r="DF79" s="290">
        <f>CD79*'Workforce costs'!AB$9*(1+'Workforce costs'!AB$10)*(1+'Workforce costs'!AB$11)</f>
        <v>0</v>
      </c>
    </row>
    <row r="80" spans="1:110" x14ac:dyDescent="0.3">
      <c r="A80" s="2" t="str">
        <f>Outputs!$A$4</f>
        <v>Australia</v>
      </c>
      <c r="B80" s="2" t="str">
        <f t="shared" si="11"/>
        <v>Australia 12to17</v>
      </c>
      <c r="C80" s="30">
        <f>VLOOKUP($B80,Populations!$D$15:$H$1920,3,FALSE)</f>
        <v>1959472</v>
      </c>
      <c r="D80" s="255">
        <f>IF(OR($H80="General pop",$H80="Schools",$H80="Workplace",$H80="Skills Training",$H80="Digital Supports"),1,VLOOKUP($B80,Populations!$D$15:$H$1920,5,FALSE))</f>
        <v>1</v>
      </c>
      <c r="E80" s="88">
        <f>VLOOKUP(I80,Epidemiology!$C$10:$H$47,6,FALSE)</f>
        <v>4085</v>
      </c>
      <c r="F80" s="102">
        <f>'Care profiles'!R81</f>
        <v>1</v>
      </c>
      <c r="G80" s="15" t="str">
        <f>'Care profiles'!A81</f>
        <v>12to17</v>
      </c>
      <c r="H80" s="15" t="str">
        <f>'Care profiles'!B81</f>
        <v>Distress</v>
      </c>
      <c r="I80" s="15" t="str">
        <f>'Care profiles'!C81</f>
        <v>Distress_12-17yrs</v>
      </c>
      <c r="J80" s="15" t="str">
        <f>'Care profiles'!D81</f>
        <v>Care profile</v>
      </c>
      <c r="K80" s="15" t="str">
        <f>'Care profiles'!E81</f>
        <v>Individual Carer Peer Support</v>
      </c>
      <c r="L80" s="104">
        <f>'Care profiles'!F81</f>
        <v>0.1</v>
      </c>
      <c r="M80" s="15">
        <f>'Care profiles'!G81</f>
        <v>3</v>
      </c>
      <c r="N80" s="15">
        <f>'Care profiles'!H81</f>
        <v>60</v>
      </c>
      <c r="O80" s="15" t="str">
        <f>'Care profiles'!I81</f>
        <v>min</v>
      </c>
      <c r="P80" s="15" t="str">
        <f>'Care profiles'!J81</f>
        <v>Peer Worker</v>
      </c>
      <c r="Q80" s="15" t="str">
        <f>'Care profiles'!K81</f>
        <v>n/a</v>
      </c>
      <c r="R80" s="15" t="str">
        <f>'Care profiles'!M81</f>
        <v>N</v>
      </c>
      <c r="S80" s="15" t="str">
        <f>'Care profiles'!O81</f>
        <v>N</v>
      </c>
      <c r="T80" s="15" t="str">
        <f>'Care profiles'!Q81</f>
        <v>Y</v>
      </c>
      <c r="U80" s="30">
        <f t="shared" si="12"/>
        <v>80044.431200000006</v>
      </c>
      <c r="V80" s="30">
        <f t="shared" si="13"/>
        <v>8004.4431200000008</v>
      </c>
      <c r="W80" s="30">
        <f>IF(M80="n/a",0,IF(O80="days",V80*M80*(1+(VLOOKUP(K80,'Bed parameters'!$A$9:$G$12,7,FALSE))),V80*M80))</f>
        <v>24013.329360000003</v>
      </c>
      <c r="X80" s="30">
        <f t="shared" si="14"/>
        <v>24013.329360000007</v>
      </c>
      <c r="Y80" s="30">
        <f t="shared" si="15"/>
        <v>0</v>
      </c>
      <c r="Z80" s="113">
        <f>_xlfn.IFNA(Y80/((VLOOKUP(K80,'Bed parameters'!$A$9:$G$12,3,FALSE))*(VLOOKUP(K80,'Bed parameters'!$A$9:$G$12,5,FALSE))),0)</f>
        <v>0</v>
      </c>
      <c r="AA80" s="30">
        <f t="shared" si="16"/>
        <v>24013.329360000007</v>
      </c>
      <c r="AB80" s="30">
        <f>_xlfn.IFNA(IF($O80="days",$Y80*(VLOOKUP($K80,'Bed parameters'!$A$9:$I$12,9,FALSE))*$F80*(VLOOKUP($Q80,'Workforce distribution'!$C$8:$AD$30,AB$7,FALSE)),IF($Q80="n/a",(IF($P80=AB$6,$X80*$F80,0)),$X80*$F80*(VLOOKUP($Q80,'Workforce distribution'!$C$8:$AD$30,AB$7,FALSE)))),0)</f>
        <v>0</v>
      </c>
      <c r="AC80" s="30">
        <f>_xlfn.IFNA(IF($O80="days",$Y80*(VLOOKUP($K80,'Bed parameters'!$A$9:$I$12,9,FALSE))*$F80*(VLOOKUP($Q80,'Workforce distribution'!$C$8:$AD$30,AC$7,FALSE)),IF($Q80="n/a",(IF($P80=AC$6,$X80*$F80,0)),$X80*$F80*(VLOOKUP($Q80,'Workforce distribution'!$C$8:$AD$30,AC$7,FALSE)))),0)</f>
        <v>0</v>
      </c>
      <c r="AD80" s="30">
        <f>_xlfn.IFNA(IF($O80="days",$Y80*(VLOOKUP($K80,'Bed parameters'!$A$9:$I$12,9,FALSE))*$F80*(VLOOKUP($Q80,'Workforce distribution'!$C$8:$AD$30,AD$7,FALSE)),IF($Q80="n/a",(IF($P80=AD$6,$X80*$F80,0)),$X80*$F80*(VLOOKUP($Q80,'Workforce distribution'!$C$8:$AD$30,AD$7,FALSE)))),0)</f>
        <v>0</v>
      </c>
      <c r="AE80" s="30">
        <f>_xlfn.IFNA(IF($O80="days",$Y80*(VLOOKUP($K80,'Bed parameters'!$A$9:$I$12,9,FALSE))*$F80*(VLOOKUP($Q80,'Workforce distribution'!$C$8:$AD$30,AE$7,FALSE)),IF($Q80="n/a",(IF($P80=AE$6,$X80*$F80,0)),$X80*$F80*(VLOOKUP($Q80,'Workforce distribution'!$C$8:$AD$30,AE$7,FALSE)))),0)</f>
        <v>24013.329360000007</v>
      </c>
      <c r="AF80" s="30">
        <f>_xlfn.IFNA(IF($O80="days",$Y80*(VLOOKUP($K80,'Bed parameters'!$A$9:$I$12,9,FALSE))*$F80*(VLOOKUP($Q80,'Workforce distribution'!$C$8:$AD$30,AF$7,FALSE)),IF($Q80="n/a",(IF($P80=AF$6,$X80*$F80,0)),$X80*$F80*(VLOOKUP($Q80,'Workforce distribution'!$C$8:$AD$30,AF$7,FALSE)))),0)</f>
        <v>0</v>
      </c>
      <c r="AG80" s="30">
        <f>_xlfn.IFNA(IF($O80="days",$Y80*(VLOOKUP($K80,'Bed parameters'!$A$9:$I$12,9,FALSE))*$F80*(VLOOKUP($Q80,'Workforce distribution'!$C$8:$AD$30,AG$7,FALSE)),IF($Q80="n/a",(IF($P80=AG$6,$X80*$F80,0)),$X80*$F80*(VLOOKUP($Q80,'Workforce distribution'!$C$8:$AD$30,AG$7,FALSE)))),0)</f>
        <v>0</v>
      </c>
      <c r="AH80" s="30">
        <f>_xlfn.IFNA(IF($O80="days",$Y80*(VLOOKUP($K80,'Bed parameters'!$A$9:$I$12,9,FALSE))*$F80*(VLOOKUP($Q80,'Workforce distribution'!$C$8:$AD$30,AH$7,FALSE)),IF($Q80="n/a",(IF($P80=AH$6,$X80*$F80,0)),$X80*$F80*(VLOOKUP($Q80,'Workforce distribution'!$C$8:$AD$30,AH$7,FALSE)))),0)</f>
        <v>0</v>
      </c>
      <c r="AI80" s="30">
        <f>_xlfn.IFNA(IF($O80="days",$Y80*(VLOOKUP($K80,'Bed parameters'!$A$9:$I$12,9,FALSE))*$F80*(VLOOKUP($Q80,'Workforce distribution'!$C$8:$AD$30,AI$7,FALSE)),IF($Q80="n/a",(IF($P80=AI$6,$X80*$F80,0)),$X80*$F80*(VLOOKUP($Q80,'Workforce distribution'!$C$8:$AD$30,AI$7,FALSE)))),0)</f>
        <v>0</v>
      </c>
      <c r="AJ80" s="30">
        <f>_xlfn.IFNA(IF($O80="days",$Y80*(VLOOKUP($K80,'Bed parameters'!$A$9:$I$12,9,FALSE))*$F80*(VLOOKUP($Q80,'Workforce distribution'!$C$8:$AD$30,AJ$7,FALSE)),IF($Q80="n/a",(IF($P80=AJ$6,$X80*$F80,0)),$X80*$F80*(VLOOKUP($Q80,'Workforce distribution'!$C$8:$AD$30,AJ$7,FALSE)))),0)</f>
        <v>0</v>
      </c>
      <c r="AK80" s="30">
        <f>_xlfn.IFNA(IF($O80="days",$Y80*(VLOOKUP($K80,'Bed parameters'!$A$9:$I$12,9,FALSE))*$F80*(VLOOKUP($Q80,'Workforce distribution'!$C$8:$AD$30,AK$7,FALSE)),IF($Q80="n/a",(IF($P80=AK$6,$X80*$F80,0)),$X80*$F80*(VLOOKUP($Q80,'Workforce distribution'!$C$8:$AD$30,AK$7,FALSE)))),0)</f>
        <v>0</v>
      </c>
      <c r="AL80" s="30">
        <f>_xlfn.IFNA(IF($O80="days",$Y80*(VLOOKUP($K80,'Bed parameters'!$A$9:$I$12,9,FALSE))*$F80*(VLOOKUP($Q80,'Workforce distribution'!$C$8:$AD$30,AL$7,FALSE)),IF($Q80="n/a",(IF($P80=AL$6,$X80*$F80,0)),$X80*$F80*(VLOOKUP($Q80,'Workforce distribution'!$C$8:$AD$30,AL$7,FALSE)))),0)</f>
        <v>0</v>
      </c>
      <c r="AM80" s="30">
        <f>_xlfn.IFNA(IF($O80="days",$Y80*(VLOOKUP($K80,'Bed parameters'!$A$9:$I$12,9,FALSE))*$F80*(VLOOKUP($Q80,'Workforce distribution'!$C$8:$AD$30,AM$7,FALSE)),IF($Q80="n/a",(IF($P80=AM$6,$X80*$F80,0)),$X80*$F80*(VLOOKUP($Q80,'Workforce distribution'!$C$8:$AD$30,AM$7,FALSE)))),0)</f>
        <v>0</v>
      </c>
      <c r="AN80" s="30">
        <f>_xlfn.IFNA(IF($O80="days",$Y80*(VLOOKUP($K80,'Bed parameters'!$A$9:$I$12,9,FALSE))*$F80*(VLOOKUP($Q80,'Workforce distribution'!$C$8:$AD$30,AN$7,FALSE)),IF($Q80="n/a",(IF($P80=AN$6,$X80*$F80,0)),$X80*$F80*(VLOOKUP($Q80,'Workforce distribution'!$C$8:$AD$30,AN$7,FALSE)))),0)</f>
        <v>0</v>
      </c>
      <c r="AO80" s="30">
        <f>_xlfn.IFNA(IF($O80="days",$Y80*(VLOOKUP($K80,'Bed parameters'!$A$9:$I$12,9,FALSE))*$F80*(VLOOKUP($Q80,'Workforce distribution'!$C$8:$AD$30,AO$7,FALSE)),IF($Q80="n/a",(IF($P80=AO$6,$X80*$F80,0)),$X80*$F80*(VLOOKUP($Q80,'Workforce distribution'!$C$8:$AD$30,AO$7,FALSE)))),0)</f>
        <v>0</v>
      </c>
      <c r="AP80" s="30">
        <f>_xlfn.IFNA(IF($O80="days",$Y80*(VLOOKUP($K80,'Bed parameters'!$A$9:$I$12,9,FALSE))*$F80*(VLOOKUP($Q80,'Workforce distribution'!$C$8:$AD$30,AP$7,FALSE)),IF($Q80="n/a",(IF($P80=AP$6,$X80*$F80,0)),$X80*$F80*(VLOOKUP($Q80,'Workforce distribution'!$C$8:$AD$30,AP$7,FALSE)))),0)</f>
        <v>0</v>
      </c>
      <c r="AQ80" s="30">
        <f>_xlfn.IFNA(IF($O80="days",$Y80*(VLOOKUP($K80,'Bed parameters'!$A$9:$I$12,9,FALSE))*$F80*(VLOOKUP($Q80,'Workforce distribution'!$C$8:$AD$30,AQ$7,FALSE)),IF($Q80="n/a",(IF($P80=AQ$6,$X80*$F80,0)),$X80*$F80*(VLOOKUP($Q80,'Workforce distribution'!$C$8:$AD$30,AQ$7,FALSE)))),0)</f>
        <v>0</v>
      </c>
      <c r="AR80" s="30">
        <f>_xlfn.IFNA(IF($O80="days",$Y80*(VLOOKUP($K80,'Bed parameters'!$A$9:$I$12,9,FALSE))*$F80*(VLOOKUP($Q80,'Workforce distribution'!$C$8:$AD$30,AR$7,FALSE)),IF($Q80="n/a",(IF($P80=AR$6,$X80*$F80,0)),$X80*$F80*(VLOOKUP($Q80,'Workforce distribution'!$C$8:$AD$30,AR$7,FALSE)))),0)</f>
        <v>0</v>
      </c>
      <c r="AS80" s="30">
        <f>_xlfn.IFNA(IF($O80="days",$Y80*(VLOOKUP($K80,'Bed parameters'!$A$9:$I$12,9,FALSE))*$F80*(VLOOKUP($Q80,'Workforce distribution'!$C$8:$AD$30,AS$7,FALSE)),IF($Q80="n/a",(IF($P80=AS$6,$X80*$F80,0)),$X80*$F80*(VLOOKUP($Q80,'Workforce distribution'!$C$8:$AD$30,AS$7,FALSE)))),0)</f>
        <v>0</v>
      </c>
      <c r="AT80" s="30">
        <f>_xlfn.IFNA(IF($O80="days",$Y80*(VLOOKUP($K80,'Bed parameters'!$A$9:$I$12,9,FALSE))*$F80*(VLOOKUP($Q80,'Workforce distribution'!$C$8:$AD$30,AT$7,FALSE)),IF($Q80="n/a",(IF($P80=AT$6,$X80*$F80,0)),$X80*$F80*(VLOOKUP($Q80,'Workforce distribution'!$C$8:$AD$30,AT$7,FALSE)))),0)</f>
        <v>0</v>
      </c>
      <c r="AU80" s="30">
        <f>_xlfn.IFNA(IF($O80="days",$Y80*(VLOOKUP($K80,'Bed parameters'!$A$9:$I$12,9,FALSE))*$F80*(VLOOKUP($Q80,'Workforce distribution'!$C$8:$AD$30,AU$7,FALSE)),IF($Q80="n/a",(IF($P80=AU$6,$X80*$F80,0)),$X80*$F80*(VLOOKUP($Q80,'Workforce distribution'!$C$8:$AD$30,AU$7,FALSE)))),0)</f>
        <v>0</v>
      </c>
      <c r="AV80" s="30">
        <f>_xlfn.IFNA(IF($O80="days",$Y80*(VLOOKUP($K80,'Bed parameters'!$A$9:$I$12,9,FALSE))*$F80*(VLOOKUP($Q80,'Workforce distribution'!$C$8:$AD$30,AV$7,FALSE)),IF($Q80="n/a",(IF($P80=AV$6,$X80*$F80,0)),$X80*$F80*(VLOOKUP($Q80,'Workforce distribution'!$C$8:$AD$30,AV$7,FALSE)))),0)</f>
        <v>0</v>
      </c>
      <c r="AW80" s="30">
        <f>_xlfn.IFNA(IF($O80="days",$Y80*(VLOOKUP($K80,'Bed parameters'!$A$9:$I$12,9,FALSE))*$F80*(VLOOKUP($Q80,'Workforce distribution'!$C$8:$AD$30,AW$7,FALSE)),IF($Q80="n/a",(IF($P80=AW$6,$X80*$F80,0)),$X80*$F80*(VLOOKUP($Q80,'Workforce distribution'!$C$8:$AD$30,AW$7,FALSE)))),0)</f>
        <v>0</v>
      </c>
      <c r="AX80" s="30">
        <f>_xlfn.IFNA(IF($O80="days",$Y80*(VLOOKUP($K80,'Bed parameters'!$A$9:$I$12,9,FALSE))*$F80*(VLOOKUP($Q80,'Workforce distribution'!$C$8:$AD$30,AX$7,FALSE)),IF($Q80="n/a",(IF($P80=AX$6,$X80*$F80,0)),$X80*$F80*(VLOOKUP($Q80,'Workforce distribution'!$C$8:$AD$30,AX$7,FALSE)))),0)</f>
        <v>0</v>
      </c>
      <c r="AY80" s="30">
        <f>_xlfn.IFNA(IF($O80="days",$Y80*(VLOOKUP($K80,'Bed parameters'!$A$9:$I$12,9,FALSE))*$F80*(VLOOKUP($Q80,'Workforce distribution'!$C$8:$AD$30,AY$7,FALSE)),IF($Q80="n/a",(IF($P80=AY$6,$X80*$F80,0)),$X80*$F80*(VLOOKUP($Q80,'Workforce distribution'!$C$8:$AD$30,AY$7,FALSE)))),0)</f>
        <v>0</v>
      </c>
      <c r="AZ80" s="30">
        <f>_xlfn.IFNA(IF($O80="days",$Y80*(VLOOKUP($K80,'Bed parameters'!$A$9:$I$12,9,FALSE))*$F80*(VLOOKUP($Q80,'Workforce distribution'!$C$8:$AD$30,AZ$7,FALSE)),IF($Q80="n/a",(IF($P80=AZ$6,$X80*$F80,0)),$X80*$F80*(VLOOKUP($Q80,'Workforce distribution'!$C$8:$AD$30,AZ$7,FALSE)))),0)</f>
        <v>0</v>
      </c>
      <c r="BA80" s="30">
        <f>_xlfn.IFNA(IF($O80="days",$Y80*(VLOOKUP($K80,'Bed parameters'!$A$9:$I$12,9,FALSE))*$F80*(VLOOKUP($Q80,'Workforce distribution'!$C$8:$AD$30,BA$7,FALSE)),IF($Q80="n/a",(IF($P80=BA$6,$X80*$F80,0)),$X80*$F80*(VLOOKUP($Q80,'Workforce distribution'!$C$8:$AD$30,BA$7,FALSE)))),0)</f>
        <v>0</v>
      </c>
      <c r="BB80" s="30">
        <f>_xlfn.IFNA(IF($O80="days",$Y80*(VLOOKUP($K80,'Bed parameters'!$A$9:$I$12,9,FALSE))*$F80*(VLOOKUP($Q80,'Workforce distribution'!$C$8:$AD$30,BB$7,FALSE)),IF($Q80="n/a",(IF($P80=BB$6,$X80*$F80,0)),$X80*$F80*(VLOOKUP($Q80,'Workforce distribution'!$C$8:$AD$30,BB$7,FALSE)))),0)</f>
        <v>0</v>
      </c>
      <c r="BC80" s="149">
        <f t="shared" si="17"/>
        <v>20.894521191120173</v>
      </c>
      <c r="BD80" s="288">
        <f>IF($Q80="n/a",(IF('Workforce hours'!D$30=0,0,(AB80/'Workforce hours'!D$30))),(IF(VLOOKUP($Q80,'Workforce hours'!$C$8:$AD$30,BD$7,FALSE)=0,0,(AB80/(VLOOKUP($Q80,'Workforce hours'!$C$8:$AD$30,BD$7,FALSE))))))</f>
        <v>0</v>
      </c>
      <c r="BE80" s="288">
        <f>IF($Q80="n/a",(IF('Workforce hours'!E$30=0,0,(AC80/'Workforce hours'!E$30))),(IF(VLOOKUP($Q80,'Workforce hours'!$C$8:$AD$30,BE$7,FALSE)=0,0,(AC80/(VLOOKUP($Q80,'Workforce hours'!$C$8:$AD$30,BE$7,FALSE))))))</f>
        <v>0</v>
      </c>
      <c r="BF80" s="288">
        <f>IF($Q80="n/a",(IF('Workforce hours'!F$30=0,0,(AD80/'Workforce hours'!F$30))),(IF(VLOOKUP($Q80,'Workforce hours'!$C$8:$AD$30,BF$7,FALSE)=0,0,(AD80/(VLOOKUP($Q80,'Workforce hours'!$C$8:$AD$30,BF$7,FALSE))))))</f>
        <v>0</v>
      </c>
      <c r="BG80" s="288">
        <f>IF($Q80="n/a",(IF('Workforce hours'!G$30=0,0,(AE80/'Workforce hours'!G$30))),(IF(VLOOKUP($Q80,'Workforce hours'!$C$8:$AD$30,BG$7,FALSE)=0,0,(AE80/(VLOOKUP($Q80,'Workforce hours'!$C$8:$AD$30,BG$7,FALSE))))))</f>
        <v>20.894521191120173</v>
      </c>
      <c r="BH80" s="288">
        <f>IF($Q80="n/a",(IF('Workforce hours'!H$30=0,0,(AF80/'Workforce hours'!H$30))),(IF(VLOOKUP($Q80,'Workforce hours'!$C$8:$AD$30,BH$7,FALSE)=0,0,(AF80/(VLOOKUP($Q80,'Workforce hours'!$C$8:$AD$30,BH$7,FALSE))))))</f>
        <v>0</v>
      </c>
      <c r="BI80" s="288">
        <f>IF($Q80="n/a",(IF('Workforce hours'!I$30=0,0,(AG80/'Workforce hours'!I$30))),(IF(VLOOKUP($Q80,'Workforce hours'!$C$8:$AD$30,BI$7,FALSE)=0,0,(AG80/(VLOOKUP($Q80,'Workforce hours'!$C$8:$AD$30,BI$7,FALSE))))))</f>
        <v>0</v>
      </c>
      <c r="BJ80" s="288">
        <f>IF($Q80="n/a",(IF('Workforce hours'!J$30=0,0,(AH80/'Workforce hours'!J$30))),(IF(VLOOKUP($Q80,'Workforce hours'!$C$8:$AD$30,BJ$7,FALSE)=0,0,(AH80/(VLOOKUP($Q80,'Workforce hours'!$C$8:$AD$30,BJ$7,FALSE))))))</f>
        <v>0</v>
      </c>
      <c r="BK80" s="288">
        <f>IF($Q80="n/a",(IF('Workforce hours'!K$30=0,0,(AI80/'Workforce hours'!K$30))),(IF(VLOOKUP($Q80,'Workforce hours'!$C$8:$AD$30,BK$7,FALSE)=0,0,(AI80/(VLOOKUP($Q80,'Workforce hours'!$C$8:$AD$30,BK$7,FALSE))))))</f>
        <v>0</v>
      </c>
      <c r="BL80" s="288">
        <f>IF($Q80="n/a",(IF('Workforce hours'!L$30=0,0,(AJ80/'Workforce hours'!L$30))),(IF(VLOOKUP($Q80,'Workforce hours'!$C$8:$AD$30,BL$7,FALSE)=0,0,(AJ80/(VLOOKUP($Q80,'Workforce hours'!$C$8:$AD$30,BL$7,FALSE))))))</f>
        <v>0</v>
      </c>
      <c r="BM80" s="288">
        <f>IF($Q80="n/a",(IF('Workforce hours'!M$30=0,0,(AK80/'Workforce hours'!M$30))),(IF(VLOOKUP($Q80,'Workforce hours'!$C$8:$AD$30,BM$7,FALSE)=0,0,(AK80/(VLOOKUP($Q80,'Workforce hours'!$C$8:$AD$30,BM$7,FALSE))))))</f>
        <v>0</v>
      </c>
      <c r="BN80" s="288">
        <f>IF($Q80="n/a",(IF('Workforce hours'!N$30=0,0,(AL80/'Workforce hours'!N$30))),(IF(VLOOKUP($Q80,'Workforce hours'!$C$8:$AD$30,BN$7,FALSE)=0,0,(AL80/(VLOOKUP($Q80,'Workforce hours'!$C$8:$AD$30,BN$7,FALSE))))))</f>
        <v>0</v>
      </c>
      <c r="BO80" s="288">
        <f>IF($Q80="n/a",(IF('Workforce hours'!O$30=0,0,(AM80/'Workforce hours'!O$30))),(IF(VLOOKUP($Q80,'Workforce hours'!$C$8:$AD$30,BO$7,FALSE)=0,0,(AM80/(VLOOKUP($Q80,'Workforce hours'!$C$8:$AD$30,BO$7,FALSE))))))</f>
        <v>0</v>
      </c>
      <c r="BP80" s="288">
        <f>IF($Q80="n/a",(IF('Workforce hours'!P$30=0,0,(AN80/'Workforce hours'!P$30))),(IF(VLOOKUP($Q80,'Workforce hours'!$C$8:$AD$30,BP$7,FALSE)=0,0,(AN80/(VLOOKUP($Q80,'Workforce hours'!$C$8:$AD$30,BP$7,FALSE))))))</f>
        <v>0</v>
      </c>
      <c r="BQ80" s="288">
        <f>IF($Q80="n/a",(IF('Workforce hours'!Q$30=0,0,(AO80/'Workforce hours'!Q$30))),(IF(VLOOKUP($Q80,'Workforce hours'!$C$8:$AD$30,BQ$7,FALSE)=0,0,(AO80/(VLOOKUP($Q80,'Workforce hours'!$C$8:$AD$30,BQ$7,FALSE))))))</f>
        <v>0</v>
      </c>
      <c r="BR80" s="288">
        <f>IF($Q80="n/a",(IF('Workforce hours'!R$30=0,0,(AP80/'Workforce hours'!R$30))),(IF(VLOOKUP($Q80,'Workforce hours'!$C$8:$AD$30,BR$7,FALSE)=0,0,(AP80/(VLOOKUP($Q80,'Workforce hours'!$C$8:$AD$30,BR$7,FALSE))))))</f>
        <v>0</v>
      </c>
      <c r="BS80" s="288">
        <f>IF($Q80="n/a",(IF('Workforce hours'!S$30=0,0,(AQ80/'Workforce hours'!S$30))),(IF(VLOOKUP($Q80,'Workforce hours'!$C$8:$AD$30,BS$7,FALSE)=0,0,(AQ80/(VLOOKUP($Q80,'Workforce hours'!$C$8:$AD$30,BS$7,FALSE))))))</f>
        <v>0</v>
      </c>
      <c r="BT80" s="288">
        <f>IF($Q80="n/a",(IF('Workforce hours'!T$30=0,0,(AR80/'Workforce hours'!T$30))),(IF(VLOOKUP($Q80,'Workforce hours'!$C$8:$AD$30,BT$7,FALSE)=0,0,(AR80/(VLOOKUP($Q80,'Workforce hours'!$C$8:$AD$30,BT$7,FALSE))))))</f>
        <v>0</v>
      </c>
      <c r="BU80" s="288">
        <f>IF($Q80="n/a",(IF('Workforce hours'!U$30=0,0,(AS80/'Workforce hours'!U$30))),(IF(VLOOKUP($Q80,'Workforce hours'!$C$8:$AD$30,BU$7,FALSE)=0,0,(AS80/(VLOOKUP($Q80,'Workforce hours'!$C$8:$AD$30,BU$7,FALSE))))))</f>
        <v>0</v>
      </c>
      <c r="BV80" s="288">
        <f>IF($Q80="n/a",(IF('Workforce hours'!V$30=0,0,(AT80/'Workforce hours'!V$30))),(IF(VLOOKUP($Q80,'Workforce hours'!$C$8:$AD$30,BV$7,FALSE)=0,0,(AT80/(VLOOKUP($Q80,'Workforce hours'!$C$8:$AD$30,BV$7,FALSE))))))</f>
        <v>0</v>
      </c>
      <c r="BW80" s="288">
        <f>IF($Q80="n/a",(IF('Workforce hours'!W$30=0,0,(AU80/'Workforce hours'!W$30))),(IF(VLOOKUP($Q80,'Workforce hours'!$C$8:$AD$30,BW$7,FALSE)=0,0,(AU80/(VLOOKUP($Q80,'Workforce hours'!$C$8:$AD$30,BW$7,FALSE))))))</f>
        <v>0</v>
      </c>
      <c r="BX80" s="288">
        <f>IF($Q80="n/a",(IF('Workforce hours'!X$30=0,0,(AV80/'Workforce hours'!X$30))),(IF(VLOOKUP($Q80,'Workforce hours'!$C$8:$AD$30,BX$7,FALSE)=0,0,(AV80/(VLOOKUP($Q80,'Workforce hours'!$C$8:$AD$30,BX$7,FALSE))))))</f>
        <v>0</v>
      </c>
      <c r="BY80" s="288">
        <f>IF($Q80="n/a",(IF('Workforce hours'!Y$30=0,0,(AW80/'Workforce hours'!Y$30))),(IF(VLOOKUP($Q80,'Workforce hours'!$C$8:$AD$30,BY$7,FALSE)=0,0,(AW80/(VLOOKUP($Q80,'Workforce hours'!$C$8:$AD$30,BY$7,FALSE))))))</f>
        <v>0</v>
      </c>
      <c r="BZ80" s="288">
        <f>IF($Q80="n/a",(IF('Workforce hours'!Z$30=0,0,(AX80/'Workforce hours'!Z$30))),(IF(VLOOKUP($Q80,'Workforce hours'!$C$8:$AD$30,BZ$7,FALSE)=0,0,(AX80/(VLOOKUP($Q80,'Workforce hours'!$C$8:$AD$30,BZ$7,FALSE))))))</f>
        <v>0</v>
      </c>
      <c r="CA80" s="288">
        <f>IF($Q80="n/a",(IF('Workforce hours'!AA$30=0,0,(AY80/'Workforce hours'!AA$30))),(IF(VLOOKUP($Q80,'Workforce hours'!$C$8:$AD$30,CA$7,FALSE)=0,0,(AY80/(VLOOKUP($Q80,'Workforce hours'!$C$8:$AD$30,CA$7,FALSE))))))</f>
        <v>0</v>
      </c>
      <c r="CB80" s="288">
        <f>IF($Q80="n/a",(IF('Workforce hours'!AB$30=0,0,(AZ80/'Workforce hours'!AB$30))),(IF(VLOOKUP($Q80,'Workforce hours'!$C$8:$AD$30,CB$7,FALSE)=0,0,(AZ80/(VLOOKUP($Q80,'Workforce hours'!$C$8:$AD$30,CB$7,FALSE))))))</f>
        <v>0</v>
      </c>
      <c r="CC80" s="288">
        <f>IF($Q80="n/a",(IF('Workforce hours'!AC$30=0,0,(BA80/'Workforce hours'!AC$30))),(IF(VLOOKUP($Q80,'Workforce hours'!$C$8:$AD$30,CC$7,FALSE)=0,0,(BA80/(VLOOKUP($Q80,'Workforce hours'!$C$8:$AD$30,CC$7,FALSE))))))</f>
        <v>0</v>
      </c>
      <c r="CD80" s="288">
        <f>IF($Q80="n/a",(IF('Workforce hours'!AD$30=0,0,(BB80/'Workforce hours'!AD$30))),(IF(VLOOKUP($Q80,'Workforce hours'!$C$8:$AD$30,CD$7,FALSE)=0,0,(BB80/(VLOOKUP($Q80,'Workforce hours'!$C$8:$AD$30,CD$7,FALSE))))))</f>
        <v>0</v>
      </c>
      <c r="CE80" s="289">
        <f t="shared" si="18"/>
        <v>0</v>
      </c>
      <c r="CF80" s="290">
        <f>BD80*'Workforce costs'!B$9*(1+'Workforce costs'!B$10)*(1+'Workforce costs'!B$11)</f>
        <v>0</v>
      </c>
      <c r="CG80" s="290">
        <f>BE80*'Workforce costs'!C$9*(1+'Workforce costs'!C$10)*(1+'Workforce costs'!C$11)</f>
        <v>0</v>
      </c>
      <c r="CH80" s="290">
        <f>BF80*'Workforce costs'!D$9*(1+'Workforce costs'!D$10)*(1+'Workforce costs'!D$11)</f>
        <v>0</v>
      </c>
      <c r="CI80" s="290">
        <f>BG80*'Workforce costs'!E$9*(1+'Workforce costs'!E$10)*(1+'Workforce costs'!E$11)</f>
        <v>0</v>
      </c>
      <c r="CJ80" s="290">
        <f>BH80*'Workforce costs'!F$9*(1+'Workforce costs'!F$10)*(1+'Workforce costs'!F$11)</f>
        <v>0</v>
      </c>
      <c r="CK80" s="290">
        <f>BI80*'Workforce costs'!G$9*(1+'Workforce costs'!G$10)*(1+'Workforce costs'!G$11)</f>
        <v>0</v>
      </c>
      <c r="CL80" s="290">
        <f>BJ80*'Workforce costs'!H$9*(1+'Workforce costs'!H$10)*(1+'Workforce costs'!H$11)</f>
        <v>0</v>
      </c>
      <c r="CM80" s="290">
        <f>BK80*'Workforce costs'!I$9*(1+'Workforce costs'!I$10)*(1+'Workforce costs'!I$11)</f>
        <v>0</v>
      </c>
      <c r="CN80" s="290">
        <f>BL80*'Workforce costs'!J$9*(1+'Workforce costs'!J$10)*(1+'Workforce costs'!J$11)</f>
        <v>0</v>
      </c>
      <c r="CO80" s="290">
        <f>BM80*'Workforce costs'!K$9*(1+'Workforce costs'!K$10)*(1+'Workforce costs'!K$11)</f>
        <v>0</v>
      </c>
      <c r="CP80" s="290">
        <f>BN80*'Workforce costs'!L$9*(1+'Workforce costs'!L$10)*(1+'Workforce costs'!L$11)</f>
        <v>0</v>
      </c>
      <c r="CQ80" s="290">
        <f>BO80*'Workforce costs'!M$9*(1+'Workforce costs'!M$10)*(1+'Workforce costs'!M$11)</f>
        <v>0</v>
      </c>
      <c r="CR80" s="290">
        <f>BP80*'Workforce costs'!N$9*(1+'Workforce costs'!N$10)*(1+'Workforce costs'!N$11)</f>
        <v>0</v>
      </c>
      <c r="CS80" s="290">
        <f>BQ80*'Workforce costs'!O$9*(1+'Workforce costs'!O$10)*(1+'Workforce costs'!O$11)</f>
        <v>0</v>
      </c>
      <c r="CT80" s="290">
        <f>BR80*'Workforce costs'!P$9*(1+'Workforce costs'!P$10)*(1+'Workforce costs'!P$11)</f>
        <v>0</v>
      </c>
      <c r="CU80" s="290">
        <f>BS80*'Workforce costs'!Q$9*(1+'Workforce costs'!Q$10)*(1+'Workforce costs'!Q$11)</f>
        <v>0</v>
      </c>
      <c r="CV80" s="290">
        <f>BT80*'Workforce costs'!R$9*(1+'Workforce costs'!R$10)*(1+'Workforce costs'!R$11)</f>
        <v>0</v>
      </c>
      <c r="CW80" s="290">
        <f>BU80*'Workforce costs'!S$9*(1+'Workforce costs'!S$10)*(1+'Workforce costs'!S$11)</f>
        <v>0</v>
      </c>
      <c r="CX80" s="290">
        <f>BV80*'Workforce costs'!T$9*(1+'Workforce costs'!T$10)*(1+'Workforce costs'!T$11)</f>
        <v>0</v>
      </c>
      <c r="CY80" s="290">
        <f>BW80*'Workforce costs'!U$9*(1+'Workforce costs'!U$10)*(1+'Workforce costs'!U$11)</f>
        <v>0</v>
      </c>
      <c r="CZ80" s="290">
        <f>BX80*'Workforce costs'!V$9*(1+'Workforce costs'!V$10)*(1+'Workforce costs'!V$11)</f>
        <v>0</v>
      </c>
      <c r="DA80" s="290">
        <f>BY80*'Workforce costs'!W$9*(1+'Workforce costs'!W$10)*(1+'Workforce costs'!W$11)</f>
        <v>0</v>
      </c>
      <c r="DB80" s="290">
        <f>BZ80*'Workforce costs'!X$9*(1+'Workforce costs'!X$10)*(1+'Workforce costs'!X$11)</f>
        <v>0</v>
      </c>
      <c r="DC80" s="290">
        <f>CA80*'Workforce costs'!Y$9*(1+'Workforce costs'!Y$10)*(1+'Workforce costs'!Y$11)</f>
        <v>0</v>
      </c>
      <c r="DD80" s="290">
        <f>CB80*'Workforce costs'!Z$9*(1+'Workforce costs'!Z$10)*(1+'Workforce costs'!Z$11)</f>
        <v>0</v>
      </c>
      <c r="DE80" s="290">
        <f>CC80*'Workforce costs'!AA$9*(1+'Workforce costs'!AA$10)*(1+'Workforce costs'!AA$11)</f>
        <v>0</v>
      </c>
      <c r="DF80" s="290">
        <f>CD80*'Workforce costs'!AB$9*(1+'Workforce costs'!AB$10)*(1+'Workforce costs'!AB$11)</f>
        <v>0</v>
      </c>
    </row>
    <row r="81" spans="1:110" x14ac:dyDescent="0.3">
      <c r="A81" s="2" t="str">
        <f>Outputs!$A$4</f>
        <v>Australia</v>
      </c>
      <c r="B81" s="2" t="str">
        <f t="shared" si="11"/>
        <v>Australia 18to24</v>
      </c>
      <c r="C81" s="30">
        <f>VLOOKUP($B81,Populations!$D$15:$H$1920,3,FALSE)</f>
        <v>2374194</v>
      </c>
      <c r="D81" s="255">
        <f>IF(OR($H81="General pop",$H81="Schools",$H81="Workplace",$H81="Skills Training",$H81="Digital Supports"),1,VLOOKUP($B81,Populations!$D$15:$H$1920,5,FALSE))</f>
        <v>1</v>
      </c>
      <c r="E81" s="88">
        <f>VLOOKUP(I81,Epidemiology!$C$10:$H$47,6,FALSE)</f>
        <v>7628</v>
      </c>
      <c r="F81" s="102" t="str">
        <f>'Care profiles'!R82</f>
        <v>n/a</v>
      </c>
      <c r="G81" s="15" t="str">
        <f>'Care profiles'!A82</f>
        <v>18to24</v>
      </c>
      <c r="H81" s="15" t="str">
        <f>'Care profiles'!B82</f>
        <v>Distress</v>
      </c>
      <c r="I81" s="15" t="str">
        <f>'Care profiles'!C82</f>
        <v>Distress_18-24yrs</v>
      </c>
      <c r="J81" s="15" t="str">
        <f>'Care profiles'!D82</f>
        <v>Care profile</v>
      </c>
      <c r="K81" s="15" t="str">
        <f>'Care profiles'!E82</f>
        <v>Socioeconomic and Situational Support Services</v>
      </c>
      <c r="L81" s="104">
        <f>'Care profiles'!F82</f>
        <v>1</v>
      </c>
      <c r="M81" s="15" t="str">
        <f>'Care profiles'!G82</f>
        <v>n/a</v>
      </c>
      <c r="N81" s="15" t="str">
        <f>'Care profiles'!H82</f>
        <v>n/a</v>
      </c>
      <c r="O81" s="15" t="str">
        <f>'Care profiles'!I82</f>
        <v>n/a</v>
      </c>
      <c r="P81" s="15" t="str">
        <f>'Care profiles'!J82</f>
        <v>n/a</v>
      </c>
      <c r="Q81" s="15" t="str">
        <f>'Care profiles'!K82</f>
        <v>n/a</v>
      </c>
      <c r="R81" s="15" t="str">
        <f>'Care profiles'!M82</f>
        <v>Y</v>
      </c>
      <c r="S81" s="15" t="str">
        <f>'Care profiles'!O82</f>
        <v>Y</v>
      </c>
      <c r="T81" s="15" t="str">
        <f>'Care profiles'!Q82</f>
        <v>N</v>
      </c>
      <c r="U81" s="30">
        <f t="shared" si="12"/>
        <v>181103.51832</v>
      </c>
      <c r="V81" s="30">
        <f t="shared" si="13"/>
        <v>181103.51832</v>
      </c>
      <c r="W81" s="30">
        <f>IF(M81="n/a",0,IF(O81="days",V81*M81*(1+(VLOOKUP(K81,'Bed parameters'!$A$9:$G$12,7,FALSE))),V81*M81))</f>
        <v>0</v>
      </c>
      <c r="X81" s="30">
        <f t="shared" si="14"/>
        <v>0</v>
      </c>
      <c r="Y81" s="30">
        <f t="shared" si="15"/>
        <v>0</v>
      </c>
      <c r="Z81" s="113">
        <f>_xlfn.IFNA(Y81/((VLOOKUP(K81,'Bed parameters'!$A$9:$G$12,3,FALSE))*(VLOOKUP(K81,'Bed parameters'!$A$9:$G$12,5,FALSE))),0)</f>
        <v>0</v>
      </c>
      <c r="AA81" s="30">
        <f t="shared" si="16"/>
        <v>0</v>
      </c>
      <c r="AB81" s="30">
        <f>_xlfn.IFNA(IF($O81="days",$Y81*(VLOOKUP($K81,'Bed parameters'!$A$9:$I$12,9,FALSE))*$F81*(VLOOKUP($Q81,'Workforce distribution'!$C$8:$AD$30,AB$7,FALSE)),IF($Q81="n/a",(IF($P81=AB$6,$X81*$F81,0)),$X81*$F81*(VLOOKUP($Q81,'Workforce distribution'!$C$8:$AD$30,AB$7,FALSE)))),0)</f>
        <v>0</v>
      </c>
      <c r="AC81" s="30">
        <f>_xlfn.IFNA(IF($O81="days",$Y81*(VLOOKUP($K81,'Bed parameters'!$A$9:$I$12,9,FALSE))*$F81*(VLOOKUP($Q81,'Workforce distribution'!$C$8:$AD$30,AC$7,FALSE)),IF($Q81="n/a",(IF($P81=AC$6,$X81*$F81,0)),$X81*$F81*(VLOOKUP($Q81,'Workforce distribution'!$C$8:$AD$30,AC$7,FALSE)))),0)</f>
        <v>0</v>
      </c>
      <c r="AD81" s="30">
        <f>_xlfn.IFNA(IF($O81="days",$Y81*(VLOOKUP($K81,'Bed parameters'!$A$9:$I$12,9,FALSE))*$F81*(VLOOKUP($Q81,'Workforce distribution'!$C$8:$AD$30,AD$7,FALSE)),IF($Q81="n/a",(IF($P81=AD$6,$X81*$F81,0)),$X81*$F81*(VLOOKUP($Q81,'Workforce distribution'!$C$8:$AD$30,AD$7,FALSE)))),0)</f>
        <v>0</v>
      </c>
      <c r="AE81" s="30">
        <f>_xlfn.IFNA(IF($O81="days",$Y81*(VLOOKUP($K81,'Bed parameters'!$A$9:$I$12,9,FALSE))*$F81*(VLOOKUP($Q81,'Workforce distribution'!$C$8:$AD$30,AE$7,FALSE)),IF($Q81="n/a",(IF($P81=AE$6,$X81*$F81,0)),$X81*$F81*(VLOOKUP($Q81,'Workforce distribution'!$C$8:$AD$30,AE$7,FALSE)))),0)</f>
        <v>0</v>
      </c>
      <c r="AF81" s="30">
        <f>_xlfn.IFNA(IF($O81="days",$Y81*(VLOOKUP($K81,'Bed parameters'!$A$9:$I$12,9,FALSE))*$F81*(VLOOKUP($Q81,'Workforce distribution'!$C$8:$AD$30,AF$7,FALSE)),IF($Q81="n/a",(IF($P81=AF$6,$X81*$F81,0)),$X81*$F81*(VLOOKUP($Q81,'Workforce distribution'!$C$8:$AD$30,AF$7,FALSE)))),0)</f>
        <v>0</v>
      </c>
      <c r="AG81" s="30">
        <f>_xlfn.IFNA(IF($O81="days",$Y81*(VLOOKUP($K81,'Bed parameters'!$A$9:$I$12,9,FALSE))*$F81*(VLOOKUP($Q81,'Workforce distribution'!$C$8:$AD$30,AG$7,FALSE)),IF($Q81="n/a",(IF($P81=AG$6,$X81*$F81,0)),$X81*$F81*(VLOOKUP($Q81,'Workforce distribution'!$C$8:$AD$30,AG$7,FALSE)))),0)</f>
        <v>0</v>
      </c>
      <c r="AH81" s="30">
        <f>_xlfn.IFNA(IF($O81="days",$Y81*(VLOOKUP($K81,'Bed parameters'!$A$9:$I$12,9,FALSE))*$F81*(VLOOKUP($Q81,'Workforce distribution'!$C$8:$AD$30,AH$7,FALSE)),IF($Q81="n/a",(IF($P81=AH$6,$X81*$F81,0)),$X81*$F81*(VLOOKUP($Q81,'Workforce distribution'!$C$8:$AD$30,AH$7,FALSE)))),0)</f>
        <v>0</v>
      </c>
      <c r="AI81" s="30">
        <f>_xlfn.IFNA(IF($O81="days",$Y81*(VLOOKUP($K81,'Bed parameters'!$A$9:$I$12,9,FALSE))*$F81*(VLOOKUP($Q81,'Workforce distribution'!$C$8:$AD$30,AI$7,FALSE)),IF($Q81="n/a",(IF($P81=AI$6,$X81*$F81,0)),$X81*$F81*(VLOOKUP($Q81,'Workforce distribution'!$C$8:$AD$30,AI$7,FALSE)))),0)</f>
        <v>0</v>
      </c>
      <c r="AJ81" s="30">
        <f>_xlfn.IFNA(IF($O81="days",$Y81*(VLOOKUP($K81,'Bed parameters'!$A$9:$I$12,9,FALSE))*$F81*(VLOOKUP($Q81,'Workforce distribution'!$C$8:$AD$30,AJ$7,FALSE)),IF($Q81="n/a",(IF($P81=AJ$6,$X81*$F81,0)),$X81*$F81*(VLOOKUP($Q81,'Workforce distribution'!$C$8:$AD$30,AJ$7,FALSE)))),0)</f>
        <v>0</v>
      </c>
      <c r="AK81" s="30">
        <f>_xlfn.IFNA(IF($O81="days",$Y81*(VLOOKUP($K81,'Bed parameters'!$A$9:$I$12,9,FALSE))*$F81*(VLOOKUP($Q81,'Workforce distribution'!$C$8:$AD$30,AK$7,FALSE)),IF($Q81="n/a",(IF($P81=AK$6,$X81*$F81,0)),$X81*$F81*(VLOOKUP($Q81,'Workforce distribution'!$C$8:$AD$30,AK$7,FALSE)))),0)</f>
        <v>0</v>
      </c>
      <c r="AL81" s="30">
        <f>_xlfn.IFNA(IF($O81="days",$Y81*(VLOOKUP($K81,'Bed parameters'!$A$9:$I$12,9,FALSE))*$F81*(VLOOKUP($Q81,'Workforce distribution'!$C$8:$AD$30,AL$7,FALSE)),IF($Q81="n/a",(IF($P81=AL$6,$X81*$F81,0)),$X81*$F81*(VLOOKUP($Q81,'Workforce distribution'!$C$8:$AD$30,AL$7,FALSE)))),0)</f>
        <v>0</v>
      </c>
      <c r="AM81" s="30">
        <f>_xlfn.IFNA(IF($O81="days",$Y81*(VLOOKUP($K81,'Bed parameters'!$A$9:$I$12,9,FALSE))*$F81*(VLOOKUP($Q81,'Workforce distribution'!$C$8:$AD$30,AM$7,FALSE)),IF($Q81="n/a",(IF($P81=AM$6,$X81*$F81,0)),$X81*$F81*(VLOOKUP($Q81,'Workforce distribution'!$C$8:$AD$30,AM$7,FALSE)))),0)</f>
        <v>0</v>
      </c>
      <c r="AN81" s="30">
        <f>_xlfn.IFNA(IF($O81="days",$Y81*(VLOOKUP($K81,'Bed parameters'!$A$9:$I$12,9,FALSE))*$F81*(VLOOKUP($Q81,'Workforce distribution'!$C$8:$AD$30,AN$7,FALSE)),IF($Q81="n/a",(IF($P81=AN$6,$X81*$F81,0)),$X81*$F81*(VLOOKUP($Q81,'Workforce distribution'!$C$8:$AD$30,AN$7,FALSE)))),0)</f>
        <v>0</v>
      </c>
      <c r="AO81" s="30">
        <f>_xlfn.IFNA(IF($O81="days",$Y81*(VLOOKUP($K81,'Bed parameters'!$A$9:$I$12,9,FALSE))*$F81*(VLOOKUP($Q81,'Workforce distribution'!$C$8:$AD$30,AO$7,FALSE)),IF($Q81="n/a",(IF($P81=AO$6,$X81*$F81,0)),$X81*$F81*(VLOOKUP($Q81,'Workforce distribution'!$C$8:$AD$30,AO$7,FALSE)))),0)</f>
        <v>0</v>
      </c>
      <c r="AP81" s="30">
        <f>_xlfn.IFNA(IF($O81="days",$Y81*(VLOOKUP($K81,'Bed parameters'!$A$9:$I$12,9,FALSE))*$F81*(VLOOKUP($Q81,'Workforce distribution'!$C$8:$AD$30,AP$7,FALSE)),IF($Q81="n/a",(IF($P81=AP$6,$X81*$F81,0)),$X81*$F81*(VLOOKUP($Q81,'Workforce distribution'!$C$8:$AD$30,AP$7,FALSE)))),0)</f>
        <v>0</v>
      </c>
      <c r="AQ81" s="30">
        <f>_xlfn.IFNA(IF($O81="days",$Y81*(VLOOKUP($K81,'Bed parameters'!$A$9:$I$12,9,FALSE))*$F81*(VLOOKUP($Q81,'Workforce distribution'!$C$8:$AD$30,AQ$7,FALSE)),IF($Q81="n/a",(IF($P81=AQ$6,$X81*$F81,0)),$X81*$F81*(VLOOKUP($Q81,'Workforce distribution'!$C$8:$AD$30,AQ$7,FALSE)))),0)</f>
        <v>0</v>
      </c>
      <c r="AR81" s="30">
        <f>_xlfn.IFNA(IF($O81="days",$Y81*(VLOOKUP($K81,'Bed parameters'!$A$9:$I$12,9,FALSE))*$F81*(VLOOKUP($Q81,'Workforce distribution'!$C$8:$AD$30,AR$7,FALSE)),IF($Q81="n/a",(IF($P81=AR$6,$X81*$F81,0)),$X81*$F81*(VLOOKUP($Q81,'Workforce distribution'!$C$8:$AD$30,AR$7,FALSE)))),0)</f>
        <v>0</v>
      </c>
      <c r="AS81" s="30">
        <f>_xlfn.IFNA(IF($O81="days",$Y81*(VLOOKUP($K81,'Bed parameters'!$A$9:$I$12,9,FALSE))*$F81*(VLOOKUP($Q81,'Workforce distribution'!$C$8:$AD$30,AS$7,FALSE)),IF($Q81="n/a",(IF($P81=AS$6,$X81*$F81,0)),$X81*$F81*(VLOOKUP($Q81,'Workforce distribution'!$C$8:$AD$30,AS$7,FALSE)))),0)</f>
        <v>0</v>
      </c>
      <c r="AT81" s="30">
        <f>_xlfn.IFNA(IF($O81="days",$Y81*(VLOOKUP($K81,'Bed parameters'!$A$9:$I$12,9,FALSE))*$F81*(VLOOKUP($Q81,'Workforce distribution'!$C$8:$AD$30,AT$7,FALSE)),IF($Q81="n/a",(IF($P81=AT$6,$X81*$F81,0)),$X81*$F81*(VLOOKUP($Q81,'Workforce distribution'!$C$8:$AD$30,AT$7,FALSE)))),0)</f>
        <v>0</v>
      </c>
      <c r="AU81" s="30">
        <f>_xlfn.IFNA(IF($O81="days",$Y81*(VLOOKUP($K81,'Bed parameters'!$A$9:$I$12,9,FALSE))*$F81*(VLOOKUP($Q81,'Workforce distribution'!$C$8:$AD$30,AU$7,FALSE)),IF($Q81="n/a",(IF($P81=AU$6,$X81*$F81,0)),$X81*$F81*(VLOOKUP($Q81,'Workforce distribution'!$C$8:$AD$30,AU$7,FALSE)))),0)</f>
        <v>0</v>
      </c>
      <c r="AV81" s="30">
        <f>_xlfn.IFNA(IF($O81="days",$Y81*(VLOOKUP($K81,'Bed parameters'!$A$9:$I$12,9,FALSE))*$F81*(VLOOKUP($Q81,'Workforce distribution'!$C$8:$AD$30,AV$7,FALSE)),IF($Q81="n/a",(IF($P81=AV$6,$X81*$F81,0)),$X81*$F81*(VLOOKUP($Q81,'Workforce distribution'!$C$8:$AD$30,AV$7,FALSE)))),0)</f>
        <v>0</v>
      </c>
      <c r="AW81" s="30">
        <f>_xlfn.IFNA(IF($O81="days",$Y81*(VLOOKUP($K81,'Bed parameters'!$A$9:$I$12,9,FALSE))*$F81*(VLOOKUP($Q81,'Workforce distribution'!$C$8:$AD$30,AW$7,FALSE)),IF($Q81="n/a",(IF($P81=AW$6,$X81*$F81,0)),$X81*$F81*(VLOOKUP($Q81,'Workforce distribution'!$C$8:$AD$30,AW$7,FALSE)))),0)</f>
        <v>0</v>
      </c>
      <c r="AX81" s="30">
        <f>_xlfn.IFNA(IF($O81="days",$Y81*(VLOOKUP($K81,'Bed parameters'!$A$9:$I$12,9,FALSE))*$F81*(VLOOKUP($Q81,'Workforce distribution'!$C$8:$AD$30,AX$7,FALSE)),IF($Q81="n/a",(IF($P81=AX$6,$X81*$F81,0)),$X81*$F81*(VLOOKUP($Q81,'Workforce distribution'!$C$8:$AD$30,AX$7,FALSE)))),0)</f>
        <v>0</v>
      </c>
      <c r="AY81" s="30">
        <f>_xlfn.IFNA(IF($O81="days",$Y81*(VLOOKUP($K81,'Bed parameters'!$A$9:$I$12,9,FALSE))*$F81*(VLOOKUP($Q81,'Workforce distribution'!$C$8:$AD$30,AY$7,FALSE)),IF($Q81="n/a",(IF($P81=AY$6,$X81*$F81,0)),$X81*$F81*(VLOOKUP($Q81,'Workforce distribution'!$C$8:$AD$30,AY$7,FALSE)))),0)</f>
        <v>0</v>
      </c>
      <c r="AZ81" s="30">
        <f>_xlfn.IFNA(IF($O81="days",$Y81*(VLOOKUP($K81,'Bed parameters'!$A$9:$I$12,9,FALSE))*$F81*(VLOOKUP($Q81,'Workforce distribution'!$C$8:$AD$30,AZ$7,FALSE)),IF($Q81="n/a",(IF($P81=AZ$6,$X81*$F81,0)),$X81*$F81*(VLOOKUP($Q81,'Workforce distribution'!$C$8:$AD$30,AZ$7,FALSE)))),0)</f>
        <v>0</v>
      </c>
      <c r="BA81" s="30">
        <f>_xlfn.IFNA(IF($O81="days",$Y81*(VLOOKUP($K81,'Bed parameters'!$A$9:$I$12,9,FALSE))*$F81*(VLOOKUP($Q81,'Workforce distribution'!$C$8:$AD$30,BA$7,FALSE)),IF($Q81="n/a",(IF($P81=BA$6,$X81*$F81,0)),$X81*$F81*(VLOOKUP($Q81,'Workforce distribution'!$C$8:$AD$30,BA$7,FALSE)))),0)</f>
        <v>0</v>
      </c>
      <c r="BB81" s="30">
        <f>_xlfn.IFNA(IF($O81="days",$Y81*(VLOOKUP($K81,'Bed parameters'!$A$9:$I$12,9,FALSE))*$F81*(VLOOKUP($Q81,'Workforce distribution'!$C$8:$AD$30,BB$7,FALSE)),IF($Q81="n/a",(IF($P81=BB$6,$X81*$F81,0)),$X81*$F81*(VLOOKUP($Q81,'Workforce distribution'!$C$8:$AD$30,BB$7,FALSE)))),0)</f>
        <v>0</v>
      </c>
      <c r="BC81" s="149">
        <f t="shared" si="17"/>
        <v>0</v>
      </c>
      <c r="BD81" s="288">
        <f>IF($Q81="n/a",(IF('Workforce hours'!D$30=0,0,(AB81/'Workforce hours'!D$30))),(IF(VLOOKUP($Q81,'Workforce hours'!$C$8:$AD$30,BD$7,FALSE)=0,0,(AB81/(VLOOKUP($Q81,'Workforce hours'!$C$8:$AD$30,BD$7,FALSE))))))</f>
        <v>0</v>
      </c>
      <c r="BE81" s="288">
        <f>IF($Q81="n/a",(IF('Workforce hours'!E$30=0,0,(AC81/'Workforce hours'!E$30))),(IF(VLOOKUP($Q81,'Workforce hours'!$C$8:$AD$30,BE$7,FALSE)=0,0,(AC81/(VLOOKUP($Q81,'Workforce hours'!$C$8:$AD$30,BE$7,FALSE))))))</f>
        <v>0</v>
      </c>
      <c r="BF81" s="288">
        <f>IF($Q81="n/a",(IF('Workforce hours'!F$30=0,0,(AD81/'Workforce hours'!F$30))),(IF(VLOOKUP($Q81,'Workforce hours'!$C$8:$AD$30,BF$7,FALSE)=0,0,(AD81/(VLOOKUP($Q81,'Workforce hours'!$C$8:$AD$30,BF$7,FALSE))))))</f>
        <v>0</v>
      </c>
      <c r="BG81" s="288">
        <f>IF($Q81="n/a",(IF('Workforce hours'!G$30=0,0,(AE81/'Workforce hours'!G$30))),(IF(VLOOKUP($Q81,'Workforce hours'!$C$8:$AD$30,BG$7,FALSE)=0,0,(AE81/(VLOOKUP($Q81,'Workforce hours'!$C$8:$AD$30,BG$7,FALSE))))))</f>
        <v>0</v>
      </c>
      <c r="BH81" s="288">
        <f>IF($Q81="n/a",(IF('Workforce hours'!H$30=0,0,(AF81/'Workforce hours'!H$30))),(IF(VLOOKUP($Q81,'Workforce hours'!$C$8:$AD$30,BH$7,FALSE)=0,0,(AF81/(VLOOKUP($Q81,'Workforce hours'!$C$8:$AD$30,BH$7,FALSE))))))</f>
        <v>0</v>
      </c>
      <c r="BI81" s="288">
        <f>IF($Q81="n/a",(IF('Workforce hours'!I$30=0,0,(AG81/'Workforce hours'!I$30))),(IF(VLOOKUP($Q81,'Workforce hours'!$C$8:$AD$30,BI$7,FALSE)=0,0,(AG81/(VLOOKUP($Q81,'Workforce hours'!$C$8:$AD$30,BI$7,FALSE))))))</f>
        <v>0</v>
      </c>
      <c r="BJ81" s="288">
        <f>IF($Q81="n/a",(IF('Workforce hours'!J$30=0,0,(AH81/'Workforce hours'!J$30))),(IF(VLOOKUP($Q81,'Workforce hours'!$C$8:$AD$30,BJ$7,FALSE)=0,0,(AH81/(VLOOKUP($Q81,'Workforce hours'!$C$8:$AD$30,BJ$7,FALSE))))))</f>
        <v>0</v>
      </c>
      <c r="BK81" s="288">
        <f>IF($Q81="n/a",(IF('Workforce hours'!K$30=0,0,(AI81/'Workforce hours'!K$30))),(IF(VLOOKUP($Q81,'Workforce hours'!$C$8:$AD$30,BK$7,FALSE)=0,0,(AI81/(VLOOKUP($Q81,'Workforce hours'!$C$8:$AD$30,BK$7,FALSE))))))</f>
        <v>0</v>
      </c>
      <c r="BL81" s="288">
        <f>IF($Q81="n/a",(IF('Workforce hours'!L$30=0,0,(AJ81/'Workforce hours'!L$30))),(IF(VLOOKUP($Q81,'Workforce hours'!$C$8:$AD$30,BL$7,FALSE)=0,0,(AJ81/(VLOOKUP($Q81,'Workforce hours'!$C$8:$AD$30,BL$7,FALSE))))))</f>
        <v>0</v>
      </c>
      <c r="BM81" s="288">
        <f>IF($Q81="n/a",(IF('Workforce hours'!M$30=0,0,(AK81/'Workforce hours'!M$30))),(IF(VLOOKUP($Q81,'Workforce hours'!$C$8:$AD$30,BM$7,FALSE)=0,0,(AK81/(VLOOKUP($Q81,'Workforce hours'!$C$8:$AD$30,BM$7,FALSE))))))</f>
        <v>0</v>
      </c>
      <c r="BN81" s="288">
        <f>IF($Q81="n/a",(IF('Workforce hours'!N$30=0,0,(AL81/'Workforce hours'!N$30))),(IF(VLOOKUP($Q81,'Workforce hours'!$C$8:$AD$30,BN$7,FALSE)=0,0,(AL81/(VLOOKUP($Q81,'Workforce hours'!$C$8:$AD$30,BN$7,FALSE))))))</f>
        <v>0</v>
      </c>
      <c r="BO81" s="288">
        <f>IF($Q81="n/a",(IF('Workforce hours'!O$30=0,0,(AM81/'Workforce hours'!O$30))),(IF(VLOOKUP($Q81,'Workforce hours'!$C$8:$AD$30,BO$7,FALSE)=0,0,(AM81/(VLOOKUP($Q81,'Workforce hours'!$C$8:$AD$30,BO$7,FALSE))))))</f>
        <v>0</v>
      </c>
      <c r="BP81" s="288">
        <f>IF($Q81="n/a",(IF('Workforce hours'!P$30=0,0,(AN81/'Workforce hours'!P$30))),(IF(VLOOKUP($Q81,'Workforce hours'!$C$8:$AD$30,BP$7,FALSE)=0,0,(AN81/(VLOOKUP($Q81,'Workforce hours'!$C$8:$AD$30,BP$7,FALSE))))))</f>
        <v>0</v>
      </c>
      <c r="BQ81" s="288">
        <f>IF($Q81="n/a",(IF('Workforce hours'!Q$30=0,0,(AO81/'Workforce hours'!Q$30))),(IF(VLOOKUP($Q81,'Workforce hours'!$C$8:$AD$30,BQ$7,FALSE)=0,0,(AO81/(VLOOKUP($Q81,'Workforce hours'!$C$8:$AD$30,BQ$7,FALSE))))))</f>
        <v>0</v>
      </c>
      <c r="BR81" s="288">
        <f>IF($Q81="n/a",(IF('Workforce hours'!R$30=0,0,(AP81/'Workforce hours'!R$30))),(IF(VLOOKUP($Q81,'Workforce hours'!$C$8:$AD$30,BR$7,FALSE)=0,0,(AP81/(VLOOKUP($Q81,'Workforce hours'!$C$8:$AD$30,BR$7,FALSE))))))</f>
        <v>0</v>
      </c>
      <c r="BS81" s="288">
        <f>IF($Q81="n/a",(IF('Workforce hours'!S$30=0,0,(AQ81/'Workforce hours'!S$30))),(IF(VLOOKUP($Q81,'Workforce hours'!$C$8:$AD$30,BS$7,FALSE)=0,0,(AQ81/(VLOOKUP($Q81,'Workforce hours'!$C$8:$AD$30,BS$7,FALSE))))))</f>
        <v>0</v>
      </c>
      <c r="BT81" s="288">
        <f>IF($Q81="n/a",(IF('Workforce hours'!T$30=0,0,(AR81/'Workforce hours'!T$30))),(IF(VLOOKUP($Q81,'Workforce hours'!$C$8:$AD$30,BT$7,FALSE)=0,0,(AR81/(VLOOKUP($Q81,'Workforce hours'!$C$8:$AD$30,BT$7,FALSE))))))</f>
        <v>0</v>
      </c>
      <c r="BU81" s="288">
        <f>IF($Q81="n/a",(IF('Workforce hours'!U$30=0,0,(AS81/'Workforce hours'!U$30))),(IF(VLOOKUP($Q81,'Workforce hours'!$C$8:$AD$30,BU$7,FALSE)=0,0,(AS81/(VLOOKUP($Q81,'Workforce hours'!$C$8:$AD$30,BU$7,FALSE))))))</f>
        <v>0</v>
      </c>
      <c r="BV81" s="288">
        <f>IF($Q81="n/a",(IF('Workforce hours'!V$30=0,0,(AT81/'Workforce hours'!V$30))),(IF(VLOOKUP($Q81,'Workforce hours'!$C$8:$AD$30,BV$7,FALSE)=0,0,(AT81/(VLOOKUP($Q81,'Workforce hours'!$C$8:$AD$30,BV$7,FALSE))))))</f>
        <v>0</v>
      </c>
      <c r="BW81" s="288">
        <f>IF($Q81="n/a",(IF('Workforce hours'!W$30=0,0,(AU81/'Workforce hours'!W$30))),(IF(VLOOKUP($Q81,'Workforce hours'!$C$8:$AD$30,BW$7,FALSE)=0,0,(AU81/(VLOOKUP($Q81,'Workforce hours'!$C$8:$AD$30,BW$7,FALSE))))))</f>
        <v>0</v>
      </c>
      <c r="BX81" s="288">
        <f>IF($Q81="n/a",(IF('Workforce hours'!X$30=0,0,(AV81/'Workforce hours'!X$30))),(IF(VLOOKUP($Q81,'Workforce hours'!$C$8:$AD$30,BX$7,FALSE)=0,0,(AV81/(VLOOKUP($Q81,'Workforce hours'!$C$8:$AD$30,BX$7,FALSE))))))</f>
        <v>0</v>
      </c>
      <c r="BY81" s="288">
        <f>IF($Q81="n/a",(IF('Workforce hours'!Y$30=0,0,(AW81/'Workforce hours'!Y$30))),(IF(VLOOKUP($Q81,'Workforce hours'!$C$8:$AD$30,BY$7,FALSE)=0,0,(AW81/(VLOOKUP($Q81,'Workforce hours'!$C$8:$AD$30,BY$7,FALSE))))))</f>
        <v>0</v>
      </c>
      <c r="BZ81" s="288">
        <f>IF($Q81="n/a",(IF('Workforce hours'!Z$30=0,0,(AX81/'Workforce hours'!Z$30))),(IF(VLOOKUP($Q81,'Workforce hours'!$C$8:$AD$30,BZ$7,FALSE)=0,0,(AX81/(VLOOKUP($Q81,'Workforce hours'!$C$8:$AD$30,BZ$7,FALSE))))))</f>
        <v>0</v>
      </c>
      <c r="CA81" s="288">
        <f>IF($Q81="n/a",(IF('Workforce hours'!AA$30=0,0,(AY81/'Workforce hours'!AA$30))),(IF(VLOOKUP($Q81,'Workforce hours'!$C$8:$AD$30,CA$7,FALSE)=0,0,(AY81/(VLOOKUP($Q81,'Workforce hours'!$C$8:$AD$30,CA$7,FALSE))))))</f>
        <v>0</v>
      </c>
      <c r="CB81" s="288">
        <f>IF($Q81="n/a",(IF('Workforce hours'!AB$30=0,0,(AZ81/'Workforce hours'!AB$30))),(IF(VLOOKUP($Q81,'Workforce hours'!$C$8:$AD$30,CB$7,FALSE)=0,0,(AZ81/(VLOOKUP($Q81,'Workforce hours'!$C$8:$AD$30,CB$7,FALSE))))))</f>
        <v>0</v>
      </c>
      <c r="CC81" s="288">
        <f>IF($Q81="n/a",(IF('Workforce hours'!AC$30=0,0,(BA81/'Workforce hours'!AC$30))),(IF(VLOOKUP($Q81,'Workforce hours'!$C$8:$AD$30,CC$7,FALSE)=0,0,(BA81/(VLOOKUP($Q81,'Workforce hours'!$C$8:$AD$30,CC$7,FALSE))))))</f>
        <v>0</v>
      </c>
      <c r="CD81" s="288">
        <f>IF($Q81="n/a",(IF('Workforce hours'!AD$30=0,0,(BB81/'Workforce hours'!AD$30))),(IF(VLOOKUP($Q81,'Workforce hours'!$C$8:$AD$30,CD$7,FALSE)=0,0,(BB81/(VLOOKUP($Q81,'Workforce hours'!$C$8:$AD$30,CD$7,FALSE))))))</f>
        <v>0</v>
      </c>
      <c r="CE81" s="289">
        <f t="shared" si="18"/>
        <v>0</v>
      </c>
      <c r="CF81" s="290">
        <f>BD81*'Workforce costs'!B$9*(1+'Workforce costs'!B$10)*(1+'Workforce costs'!B$11)</f>
        <v>0</v>
      </c>
      <c r="CG81" s="290">
        <f>BE81*'Workforce costs'!C$9*(1+'Workforce costs'!C$10)*(1+'Workforce costs'!C$11)</f>
        <v>0</v>
      </c>
      <c r="CH81" s="290">
        <f>BF81*'Workforce costs'!D$9*(1+'Workforce costs'!D$10)*(1+'Workforce costs'!D$11)</f>
        <v>0</v>
      </c>
      <c r="CI81" s="290">
        <f>BG81*'Workforce costs'!E$9*(1+'Workforce costs'!E$10)*(1+'Workforce costs'!E$11)</f>
        <v>0</v>
      </c>
      <c r="CJ81" s="290">
        <f>BH81*'Workforce costs'!F$9*(1+'Workforce costs'!F$10)*(1+'Workforce costs'!F$11)</f>
        <v>0</v>
      </c>
      <c r="CK81" s="290">
        <f>BI81*'Workforce costs'!G$9*(1+'Workforce costs'!G$10)*(1+'Workforce costs'!G$11)</f>
        <v>0</v>
      </c>
      <c r="CL81" s="290">
        <f>BJ81*'Workforce costs'!H$9*(1+'Workforce costs'!H$10)*(1+'Workforce costs'!H$11)</f>
        <v>0</v>
      </c>
      <c r="CM81" s="290">
        <f>BK81*'Workforce costs'!I$9*(1+'Workforce costs'!I$10)*(1+'Workforce costs'!I$11)</f>
        <v>0</v>
      </c>
      <c r="CN81" s="290">
        <f>BL81*'Workforce costs'!J$9*(1+'Workforce costs'!J$10)*(1+'Workforce costs'!J$11)</f>
        <v>0</v>
      </c>
      <c r="CO81" s="290">
        <f>BM81*'Workforce costs'!K$9*(1+'Workforce costs'!K$10)*(1+'Workforce costs'!K$11)</f>
        <v>0</v>
      </c>
      <c r="CP81" s="290">
        <f>BN81*'Workforce costs'!L$9*(1+'Workforce costs'!L$10)*(1+'Workforce costs'!L$11)</f>
        <v>0</v>
      </c>
      <c r="CQ81" s="290">
        <f>BO81*'Workforce costs'!M$9*(1+'Workforce costs'!M$10)*(1+'Workforce costs'!M$11)</f>
        <v>0</v>
      </c>
      <c r="CR81" s="290">
        <f>BP81*'Workforce costs'!N$9*(1+'Workforce costs'!N$10)*(1+'Workforce costs'!N$11)</f>
        <v>0</v>
      </c>
      <c r="CS81" s="290">
        <f>BQ81*'Workforce costs'!O$9*(1+'Workforce costs'!O$10)*(1+'Workforce costs'!O$11)</f>
        <v>0</v>
      </c>
      <c r="CT81" s="290">
        <f>BR81*'Workforce costs'!P$9*(1+'Workforce costs'!P$10)*(1+'Workforce costs'!P$11)</f>
        <v>0</v>
      </c>
      <c r="CU81" s="290">
        <f>BS81*'Workforce costs'!Q$9*(1+'Workforce costs'!Q$10)*(1+'Workforce costs'!Q$11)</f>
        <v>0</v>
      </c>
      <c r="CV81" s="290">
        <f>BT81*'Workforce costs'!R$9*(1+'Workforce costs'!R$10)*(1+'Workforce costs'!R$11)</f>
        <v>0</v>
      </c>
      <c r="CW81" s="290">
        <f>BU81*'Workforce costs'!S$9*(1+'Workforce costs'!S$10)*(1+'Workforce costs'!S$11)</f>
        <v>0</v>
      </c>
      <c r="CX81" s="290">
        <f>BV81*'Workforce costs'!T$9*(1+'Workforce costs'!T$10)*(1+'Workforce costs'!T$11)</f>
        <v>0</v>
      </c>
      <c r="CY81" s="290">
        <f>BW81*'Workforce costs'!U$9*(1+'Workforce costs'!U$10)*(1+'Workforce costs'!U$11)</f>
        <v>0</v>
      </c>
      <c r="CZ81" s="290">
        <f>BX81*'Workforce costs'!V$9*(1+'Workforce costs'!V$10)*(1+'Workforce costs'!V$11)</f>
        <v>0</v>
      </c>
      <c r="DA81" s="290">
        <f>BY81*'Workforce costs'!W$9*(1+'Workforce costs'!W$10)*(1+'Workforce costs'!W$11)</f>
        <v>0</v>
      </c>
      <c r="DB81" s="290">
        <f>BZ81*'Workforce costs'!X$9*(1+'Workforce costs'!X$10)*(1+'Workforce costs'!X$11)</f>
        <v>0</v>
      </c>
      <c r="DC81" s="290">
        <f>CA81*'Workforce costs'!Y$9*(1+'Workforce costs'!Y$10)*(1+'Workforce costs'!Y$11)</f>
        <v>0</v>
      </c>
      <c r="DD81" s="290">
        <f>CB81*'Workforce costs'!Z$9*(1+'Workforce costs'!Z$10)*(1+'Workforce costs'!Z$11)</f>
        <v>0</v>
      </c>
      <c r="DE81" s="290">
        <f>CC81*'Workforce costs'!AA$9*(1+'Workforce costs'!AA$10)*(1+'Workforce costs'!AA$11)</f>
        <v>0</v>
      </c>
      <c r="DF81" s="290">
        <f>CD81*'Workforce costs'!AB$9*(1+'Workforce costs'!AB$10)*(1+'Workforce costs'!AB$11)</f>
        <v>0</v>
      </c>
    </row>
    <row r="82" spans="1:110" x14ac:dyDescent="0.3">
      <c r="A82" s="2" t="str">
        <f>Outputs!$A$4</f>
        <v>Australia</v>
      </c>
      <c r="B82" s="2" t="str">
        <f t="shared" si="11"/>
        <v>Australia 18to24</v>
      </c>
      <c r="C82" s="30">
        <f>VLOOKUP($B82,Populations!$D$15:$H$1920,3,FALSE)</f>
        <v>2374194</v>
      </c>
      <c r="D82" s="255">
        <f>IF(OR($H82="General pop",$H82="Schools",$H82="Workplace",$H82="Skills Training",$H82="Digital Supports"),1,VLOOKUP($B82,Populations!$D$15:$H$1920,5,FALSE))</f>
        <v>1</v>
      </c>
      <c r="E82" s="88">
        <f>VLOOKUP(I82,Epidemiology!$C$10:$H$47,6,FALSE)</f>
        <v>7628</v>
      </c>
      <c r="F82" s="102" t="str">
        <f>'Care profiles'!R83</f>
        <v>n/a</v>
      </c>
      <c r="G82" s="15" t="str">
        <f>'Care profiles'!A83</f>
        <v>18to24</v>
      </c>
      <c r="H82" s="15" t="str">
        <f>'Care profiles'!B83</f>
        <v>Distress</v>
      </c>
      <c r="I82" s="15" t="str">
        <f>'Care profiles'!C83</f>
        <v>Distress_18-24yrs</v>
      </c>
      <c r="J82" s="15" t="str">
        <f>'Care profiles'!D83</f>
        <v>Care profile</v>
      </c>
      <c r="K82" s="15" t="str">
        <f>'Care profiles'!E83</f>
        <v>Supports for Mental Illness</v>
      </c>
      <c r="L82" s="104">
        <f>'Care profiles'!F83</f>
        <v>1</v>
      </c>
      <c r="M82" s="15" t="str">
        <f>'Care profiles'!G83</f>
        <v>n/a</v>
      </c>
      <c r="N82" s="15" t="str">
        <f>'Care profiles'!H83</f>
        <v>n/a</v>
      </c>
      <c r="O82" s="15" t="str">
        <f>'Care profiles'!I83</f>
        <v>n/a</v>
      </c>
      <c r="P82" s="15" t="str">
        <f>'Care profiles'!J83</f>
        <v>n/a</v>
      </c>
      <c r="Q82" s="15" t="str">
        <f>'Care profiles'!K83</f>
        <v>n/a</v>
      </c>
      <c r="R82" s="15" t="str">
        <f>'Care profiles'!M83</f>
        <v>Y</v>
      </c>
      <c r="S82" s="15" t="str">
        <f>'Care profiles'!O83</f>
        <v>Y</v>
      </c>
      <c r="T82" s="15" t="str">
        <f>'Care profiles'!Q83</f>
        <v>N</v>
      </c>
      <c r="U82" s="30">
        <f t="shared" si="12"/>
        <v>181103.51832</v>
      </c>
      <c r="V82" s="30">
        <f t="shared" si="13"/>
        <v>181103.51832</v>
      </c>
      <c r="W82" s="30">
        <f>IF(M82="n/a",0,IF(O82="days",V82*M82*(1+(VLOOKUP(K82,'Bed parameters'!$A$9:$G$12,7,FALSE))),V82*M82))</f>
        <v>0</v>
      </c>
      <c r="X82" s="30">
        <f t="shared" si="14"/>
        <v>0</v>
      </c>
      <c r="Y82" s="30">
        <f t="shared" si="15"/>
        <v>0</v>
      </c>
      <c r="Z82" s="113">
        <f>_xlfn.IFNA(Y82/((VLOOKUP(K82,'Bed parameters'!$A$9:$G$12,3,FALSE))*(VLOOKUP(K82,'Bed parameters'!$A$9:$G$12,5,FALSE))),0)</f>
        <v>0</v>
      </c>
      <c r="AA82" s="30">
        <f t="shared" si="16"/>
        <v>0</v>
      </c>
      <c r="AB82" s="30">
        <f>_xlfn.IFNA(IF($O82="days",$Y82*(VLOOKUP($K82,'Bed parameters'!$A$9:$I$12,9,FALSE))*$F82*(VLOOKUP($Q82,'Workforce distribution'!$C$8:$AD$30,AB$7,FALSE)),IF($Q82="n/a",(IF($P82=AB$6,$X82*$F82,0)),$X82*$F82*(VLOOKUP($Q82,'Workforce distribution'!$C$8:$AD$30,AB$7,FALSE)))),0)</f>
        <v>0</v>
      </c>
      <c r="AC82" s="30">
        <f>_xlfn.IFNA(IF($O82="days",$Y82*(VLOOKUP($K82,'Bed parameters'!$A$9:$I$12,9,FALSE))*$F82*(VLOOKUP($Q82,'Workforce distribution'!$C$8:$AD$30,AC$7,FALSE)),IF($Q82="n/a",(IF($P82=AC$6,$X82*$F82,0)),$X82*$F82*(VLOOKUP($Q82,'Workforce distribution'!$C$8:$AD$30,AC$7,FALSE)))),0)</f>
        <v>0</v>
      </c>
      <c r="AD82" s="30">
        <f>_xlfn.IFNA(IF($O82="days",$Y82*(VLOOKUP($K82,'Bed parameters'!$A$9:$I$12,9,FALSE))*$F82*(VLOOKUP($Q82,'Workforce distribution'!$C$8:$AD$30,AD$7,FALSE)),IF($Q82="n/a",(IF($P82=AD$6,$X82*$F82,0)),$X82*$F82*(VLOOKUP($Q82,'Workforce distribution'!$C$8:$AD$30,AD$7,FALSE)))),0)</f>
        <v>0</v>
      </c>
      <c r="AE82" s="30">
        <f>_xlfn.IFNA(IF($O82="days",$Y82*(VLOOKUP($K82,'Bed parameters'!$A$9:$I$12,9,FALSE))*$F82*(VLOOKUP($Q82,'Workforce distribution'!$C$8:$AD$30,AE$7,FALSE)),IF($Q82="n/a",(IF($P82=AE$6,$X82*$F82,0)),$X82*$F82*(VLOOKUP($Q82,'Workforce distribution'!$C$8:$AD$30,AE$7,FALSE)))),0)</f>
        <v>0</v>
      </c>
      <c r="AF82" s="30">
        <f>_xlfn.IFNA(IF($O82="days",$Y82*(VLOOKUP($K82,'Bed parameters'!$A$9:$I$12,9,FALSE))*$F82*(VLOOKUP($Q82,'Workforce distribution'!$C$8:$AD$30,AF$7,FALSE)),IF($Q82="n/a",(IF($P82=AF$6,$X82*$F82,0)),$X82*$F82*(VLOOKUP($Q82,'Workforce distribution'!$C$8:$AD$30,AF$7,FALSE)))),0)</f>
        <v>0</v>
      </c>
      <c r="AG82" s="30">
        <f>_xlfn.IFNA(IF($O82="days",$Y82*(VLOOKUP($K82,'Bed parameters'!$A$9:$I$12,9,FALSE))*$F82*(VLOOKUP($Q82,'Workforce distribution'!$C$8:$AD$30,AG$7,FALSE)),IF($Q82="n/a",(IF($P82=AG$6,$X82*$F82,0)),$X82*$F82*(VLOOKUP($Q82,'Workforce distribution'!$C$8:$AD$30,AG$7,FALSE)))),0)</f>
        <v>0</v>
      </c>
      <c r="AH82" s="30">
        <f>_xlfn.IFNA(IF($O82="days",$Y82*(VLOOKUP($K82,'Bed parameters'!$A$9:$I$12,9,FALSE))*$F82*(VLOOKUP($Q82,'Workforce distribution'!$C$8:$AD$30,AH$7,FALSE)),IF($Q82="n/a",(IF($P82=AH$6,$X82*$F82,0)),$X82*$F82*(VLOOKUP($Q82,'Workforce distribution'!$C$8:$AD$30,AH$7,FALSE)))),0)</f>
        <v>0</v>
      </c>
      <c r="AI82" s="30">
        <f>_xlfn.IFNA(IF($O82="days",$Y82*(VLOOKUP($K82,'Bed parameters'!$A$9:$I$12,9,FALSE))*$F82*(VLOOKUP($Q82,'Workforce distribution'!$C$8:$AD$30,AI$7,FALSE)),IF($Q82="n/a",(IF($P82=AI$6,$X82*$F82,0)),$X82*$F82*(VLOOKUP($Q82,'Workforce distribution'!$C$8:$AD$30,AI$7,FALSE)))),0)</f>
        <v>0</v>
      </c>
      <c r="AJ82" s="30">
        <f>_xlfn.IFNA(IF($O82="days",$Y82*(VLOOKUP($K82,'Bed parameters'!$A$9:$I$12,9,FALSE))*$F82*(VLOOKUP($Q82,'Workforce distribution'!$C$8:$AD$30,AJ$7,FALSE)),IF($Q82="n/a",(IF($P82=AJ$6,$X82*$F82,0)),$X82*$F82*(VLOOKUP($Q82,'Workforce distribution'!$C$8:$AD$30,AJ$7,FALSE)))),0)</f>
        <v>0</v>
      </c>
      <c r="AK82" s="30">
        <f>_xlfn.IFNA(IF($O82="days",$Y82*(VLOOKUP($K82,'Bed parameters'!$A$9:$I$12,9,FALSE))*$F82*(VLOOKUP($Q82,'Workforce distribution'!$C$8:$AD$30,AK$7,FALSE)),IF($Q82="n/a",(IF($P82=AK$6,$X82*$F82,0)),$X82*$F82*(VLOOKUP($Q82,'Workforce distribution'!$C$8:$AD$30,AK$7,FALSE)))),0)</f>
        <v>0</v>
      </c>
      <c r="AL82" s="30">
        <f>_xlfn.IFNA(IF($O82="days",$Y82*(VLOOKUP($K82,'Bed parameters'!$A$9:$I$12,9,FALSE))*$F82*(VLOOKUP($Q82,'Workforce distribution'!$C$8:$AD$30,AL$7,FALSE)),IF($Q82="n/a",(IF($P82=AL$6,$X82*$F82,0)),$X82*$F82*(VLOOKUP($Q82,'Workforce distribution'!$C$8:$AD$30,AL$7,FALSE)))),0)</f>
        <v>0</v>
      </c>
      <c r="AM82" s="30">
        <f>_xlfn.IFNA(IF($O82="days",$Y82*(VLOOKUP($K82,'Bed parameters'!$A$9:$I$12,9,FALSE))*$F82*(VLOOKUP($Q82,'Workforce distribution'!$C$8:$AD$30,AM$7,FALSE)),IF($Q82="n/a",(IF($P82=AM$6,$X82*$F82,0)),$X82*$F82*(VLOOKUP($Q82,'Workforce distribution'!$C$8:$AD$30,AM$7,FALSE)))),0)</f>
        <v>0</v>
      </c>
      <c r="AN82" s="30">
        <f>_xlfn.IFNA(IF($O82="days",$Y82*(VLOOKUP($K82,'Bed parameters'!$A$9:$I$12,9,FALSE))*$F82*(VLOOKUP($Q82,'Workforce distribution'!$C$8:$AD$30,AN$7,FALSE)),IF($Q82="n/a",(IF($P82=AN$6,$X82*$F82,0)),$X82*$F82*(VLOOKUP($Q82,'Workforce distribution'!$C$8:$AD$30,AN$7,FALSE)))),0)</f>
        <v>0</v>
      </c>
      <c r="AO82" s="30">
        <f>_xlfn.IFNA(IF($O82="days",$Y82*(VLOOKUP($K82,'Bed parameters'!$A$9:$I$12,9,FALSE))*$F82*(VLOOKUP($Q82,'Workforce distribution'!$C$8:$AD$30,AO$7,FALSE)),IF($Q82="n/a",(IF($P82=AO$6,$X82*$F82,0)),$X82*$F82*(VLOOKUP($Q82,'Workforce distribution'!$C$8:$AD$30,AO$7,FALSE)))),0)</f>
        <v>0</v>
      </c>
      <c r="AP82" s="30">
        <f>_xlfn.IFNA(IF($O82="days",$Y82*(VLOOKUP($K82,'Bed parameters'!$A$9:$I$12,9,FALSE))*$F82*(VLOOKUP($Q82,'Workforce distribution'!$C$8:$AD$30,AP$7,FALSE)),IF($Q82="n/a",(IF($P82=AP$6,$X82*$F82,0)),$X82*$F82*(VLOOKUP($Q82,'Workforce distribution'!$C$8:$AD$30,AP$7,FALSE)))),0)</f>
        <v>0</v>
      </c>
      <c r="AQ82" s="30">
        <f>_xlfn.IFNA(IF($O82="days",$Y82*(VLOOKUP($K82,'Bed parameters'!$A$9:$I$12,9,FALSE))*$F82*(VLOOKUP($Q82,'Workforce distribution'!$C$8:$AD$30,AQ$7,FALSE)),IF($Q82="n/a",(IF($P82=AQ$6,$X82*$F82,0)),$X82*$F82*(VLOOKUP($Q82,'Workforce distribution'!$C$8:$AD$30,AQ$7,FALSE)))),0)</f>
        <v>0</v>
      </c>
      <c r="AR82" s="30">
        <f>_xlfn.IFNA(IF($O82="days",$Y82*(VLOOKUP($K82,'Bed parameters'!$A$9:$I$12,9,FALSE))*$F82*(VLOOKUP($Q82,'Workforce distribution'!$C$8:$AD$30,AR$7,FALSE)),IF($Q82="n/a",(IF($P82=AR$6,$X82*$F82,0)),$X82*$F82*(VLOOKUP($Q82,'Workforce distribution'!$C$8:$AD$30,AR$7,FALSE)))),0)</f>
        <v>0</v>
      </c>
      <c r="AS82" s="30">
        <f>_xlfn.IFNA(IF($O82="days",$Y82*(VLOOKUP($K82,'Bed parameters'!$A$9:$I$12,9,FALSE))*$F82*(VLOOKUP($Q82,'Workforce distribution'!$C$8:$AD$30,AS$7,FALSE)),IF($Q82="n/a",(IF($P82=AS$6,$X82*$F82,0)),$X82*$F82*(VLOOKUP($Q82,'Workforce distribution'!$C$8:$AD$30,AS$7,FALSE)))),0)</f>
        <v>0</v>
      </c>
      <c r="AT82" s="30">
        <f>_xlfn.IFNA(IF($O82="days",$Y82*(VLOOKUP($K82,'Bed parameters'!$A$9:$I$12,9,FALSE))*$F82*(VLOOKUP($Q82,'Workforce distribution'!$C$8:$AD$30,AT$7,FALSE)),IF($Q82="n/a",(IF($P82=AT$6,$X82*$F82,0)),$X82*$F82*(VLOOKUP($Q82,'Workforce distribution'!$C$8:$AD$30,AT$7,FALSE)))),0)</f>
        <v>0</v>
      </c>
      <c r="AU82" s="30">
        <f>_xlfn.IFNA(IF($O82="days",$Y82*(VLOOKUP($K82,'Bed parameters'!$A$9:$I$12,9,FALSE))*$F82*(VLOOKUP($Q82,'Workforce distribution'!$C$8:$AD$30,AU$7,FALSE)),IF($Q82="n/a",(IF($P82=AU$6,$X82*$F82,0)),$X82*$F82*(VLOOKUP($Q82,'Workforce distribution'!$C$8:$AD$30,AU$7,FALSE)))),0)</f>
        <v>0</v>
      </c>
      <c r="AV82" s="30">
        <f>_xlfn.IFNA(IF($O82="days",$Y82*(VLOOKUP($K82,'Bed parameters'!$A$9:$I$12,9,FALSE))*$F82*(VLOOKUP($Q82,'Workforce distribution'!$C$8:$AD$30,AV$7,FALSE)),IF($Q82="n/a",(IF($P82=AV$6,$X82*$F82,0)),$X82*$F82*(VLOOKUP($Q82,'Workforce distribution'!$C$8:$AD$30,AV$7,FALSE)))),0)</f>
        <v>0</v>
      </c>
      <c r="AW82" s="30">
        <f>_xlfn.IFNA(IF($O82="days",$Y82*(VLOOKUP($K82,'Bed parameters'!$A$9:$I$12,9,FALSE))*$F82*(VLOOKUP($Q82,'Workforce distribution'!$C$8:$AD$30,AW$7,FALSE)),IF($Q82="n/a",(IF($P82=AW$6,$X82*$F82,0)),$X82*$F82*(VLOOKUP($Q82,'Workforce distribution'!$C$8:$AD$30,AW$7,FALSE)))),0)</f>
        <v>0</v>
      </c>
      <c r="AX82" s="30">
        <f>_xlfn.IFNA(IF($O82="days",$Y82*(VLOOKUP($K82,'Bed parameters'!$A$9:$I$12,9,FALSE))*$F82*(VLOOKUP($Q82,'Workforce distribution'!$C$8:$AD$30,AX$7,FALSE)),IF($Q82="n/a",(IF($P82=AX$6,$X82*$F82,0)),$X82*$F82*(VLOOKUP($Q82,'Workforce distribution'!$C$8:$AD$30,AX$7,FALSE)))),0)</f>
        <v>0</v>
      </c>
      <c r="AY82" s="30">
        <f>_xlfn.IFNA(IF($O82="days",$Y82*(VLOOKUP($K82,'Bed parameters'!$A$9:$I$12,9,FALSE))*$F82*(VLOOKUP($Q82,'Workforce distribution'!$C$8:$AD$30,AY$7,FALSE)),IF($Q82="n/a",(IF($P82=AY$6,$X82*$F82,0)),$X82*$F82*(VLOOKUP($Q82,'Workforce distribution'!$C$8:$AD$30,AY$7,FALSE)))),0)</f>
        <v>0</v>
      </c>
      <c r="AZ82" s="30">
        <f>_xlfn.IFNA(IF($O82="days",$Y82*(VLOOKUP($K82,'Bed parameters'!$A$9:$I$12,9,FALSE))*$F82*(VLOOKUP($Q82,'Workforce distribution'!$C$8:$AD$30,AZ$7,FALSE)),IF($Q82="n/a",(IF($P82=AZ$6,$X82*$F82,0)),$X82*$F82*(VLOOKUP($Q82,'Workforce distribution'!$C$8:$AD$30,AZ$7,FALSE)))),0)</f>
        <v>0</v>
      </c>
      <c r="BA82" s="30">
        <f>_xlfn.IFNA(IF($O82="days",$Y82*(VLOOKUP($K82,'Bed parameters'!$A$9:$I$12,9,FALSE))*$F82*(VLOOKUP($Q82,'Workforce distribution'!$C$8:$AD$30,BA$7,FALSE)),IF($Q82="n/a",(IF($P82=BA$6,$X82*$F82,0)),$X82*$F82*(VLOOKUP($Q82,'Workforce distribution'!$C$8:$AD$30,BA$7,FALSE)))),0)</f>
        <v>0</v>
      </c>
      <c r="BB82" s="30">
        <f>_xlfn.IFNA(IF($O82="days",$Y82*(VLOOKUP($K82,'Bed parameters'!$A$9:$I$12,9,FALSE))*$F82*(VLOOKUP($Q82,'Workforce distribution'!$C$8:$AD$30,BB$7,FALSE)),IF($Q82="n/a",(IF($P82=BB$6,$X82*$F82,0)),$X82*$F82*(VLOOKUP($Q82,'Workforce distribution'!$C$8:$AD$30,BB$7,FALSE)))),0)</f>
        <v>0</v>
      </c>
      <c r="BC82" s="149">
        <f t="shared" si="17"/>
        <v>0</v>
      </c>
      <c r="BD82" s="288">
        <f>IF($Q82="n/a",(IF('Workforce hours'!D$30=0,0,(AB82/'Workforce hours'!D$30))),(IF(VLOOKUP($Q82,'Workforce hours'!$C$8:$AD$30,BD$7,FALSE)=0,0,(AB82/(VLOOKUP($Q82,'Workforce hours'!$C$8:$AD$30,BD$7,FALSE))))))</f>
        <v>0</v>
      </c>
      <c r="BE82" s="288">
        <f>IF($Q82="n/a",(IF('Workforce hours'!E$30=0,0,(AC82/'Workforce hours'!E$30))),(IF(VLOOKUP($Q82,'Workforce hours'!$C$8:$AD$30,BE$7,FALSE)=0,0,(AC82/(VLOOKUP($Q82,'Workforce hours'!$C$8:$AD$30,BE$7,FALSE))))))</f>
        <v>0</v>
      </c>
      <c r="BF82" s="288">
        <f>IF($Q82="n/a",(IF('Workforce hours'!F$30=0,0,(AD82/'Workforce hours'!F$30))),(IF(VLOOKUP($Q82,'Workforce hours'!$C$8:$AD$30,BF$7,FALSE)=0,0,(AD82/(VLOOKUP($Q82,'Workforce hours'!$C$8:$AD$30,BF$7,FALSE))))))</f>
        <v>0</v>
      </c>
      <c r="BG82" s="288">
        <f>IF($Q82="n/a",(IF('Workforce hours'!G$30=0,0,(AE82/'Workforce hours'!G$30))),(IF(VLOOKUP($Q82,'Workforce hours'!$C$8:$AD$30,BG$7,FALSE)=0,0,(AE82/(VLOOKUP($Q82,'Workforce hours'!$C$8:$AD$30,BG$7,FALSE))))))</f>
        <v>0</v>
      </c>
      <c r="BH82" s="288">
        <f>IF($Q82="n/a",(IF('Workforce hours'!H$30=0,0,(AF82/'Workforce hours'!H$30))),(IF(VLOOKUP($Q82,'Workforce hours'!$C$8:$AD$30,BH$7,FALSE)=0,0,(AF82/(VLOOKUP($Q82,'Workforce hours'!$C$8:$AD$30,BH$7,FALSE))))))</f>
        <v>0</v>
      </c>
      <c r="BI82" s="288">
        <f>IF($Q82="n/a",(IF('Workforce hours'!I$30=0,0,(AG82/'Workforce hours'!I$30))),(IF(VLOOKUP($Q82,'Workforce hours'!$C$8:$AD$30,BI$7,FALSE)=0,0,(AG82/(VLOOKUP($Q82,'Workforce hours'!$C$8:$AD$30,BI$7,FALSE))))))</f>
        <v>0</v>
      </c>
      <c r="BJ82" s="288">
        <f>IF($Q82="n/a",(IF('Workforce hours'!J$30=0,0,(AH82/'Workforce hours'!J$30))),(IF(VLOOKUP($Q82,'Workforce hours'!$C$8:$AD$30,BJ$7,FALSE)=0,0,(AH82/(VLOOKUP($Q82,'Workforce hours'!$C$8:$AD$30,BJ$7,FALSE))))))</f>
        <v>0</v>
      </c>
      <c r="BK82" s="288">
        <f>IF($Q82="n/a",(IF('Workforce hours'!K$30=0,0,(AI82/'Workforce hours'!K$30))),(IF(VLOOKUP($Q82,'Workforce hours'!$C$8:$AD$30,BK$7,FALSE)=0,0,(AI82/(VLOOKUP($Q82,'Workforce hours'!$C$8:$AD$30,BK$7,FALSE))))))</f>
        <v>0</v>
      </c>
      <c r="BL82" s="288">
        <f>IF($Q82="n/a",(IF('Workforce hours'!L$30=0,0,(AJ82/'Workforce hours'!L$30))),(IF(VLOOKUP($Q82,'Workforce hours'!$C$8:$AD$30,BL$7,FALSE)=0,0,(AJ82/(VLOOKUP($Q82,'Workforce hours'!$C$8:$AD$30,BL$7,FALSE))))))</f>
        <v>0</v>
      </c>
      <c r="BM82" s="288">
        <f>IF($Q82="n/a",(IF('Workforce hours'!M$30=0,0,(AK82/'Workforce hours'!M$30))),(IF(VLOOKUP($Q82,'Workforce hours'!$C$8:$AD$30,BM$7,FALSE)=0,0,(AK82/(VLOOKUP($Q82,'Workforce hours'!$C$8:$AD$30,BM$7,FALSE))))))</f>
        <v>0</v>
      </c>
      <c r="BN82" s="288">
        <f>IF($Q82="n/a",(IF('Workforce hours'!N$30=0,0,(AL82/'Workforce hours'!N$30))),(IF(VLOOKUP($Q82,'Workforce hours'!$C$8:$AD$30,BN$7,FALSE)=0,0,(AL82/(VLOOKUP($Q82,'Workforce hours'!$C$8:$AD$30,BN$7,FALSE))))))</f>
        <v>0</v>
      </c>
      <c r="BO82" s="288">
        <f>IF($Q82="n/a",(IF('Workforce hours'!O$30=0,0,(AM82/'Workforce hours'!O$30))),(IF(VLOOKUP($Q82,'Workforce hours'!$C$8:$AD$30,BO$7,FALSE)=0,0,(AM82/(VLOOKUP($Q82,'Workforce hours'!$C$8:$AD$30,BO$7,FALSE))))))</f>
        <v>0</v>
      </c>
      <c r="BP82" s="288">
        <f>IF($Q82="n/a",(IF('Workforce hours'!P$30=0,0,(AN82/'Workforce hours'!P$30))),(IF(VLOOKUP($Q82,'Workforce hours'!$C$8:$AD$30,BP$7,FALSE)=0,0,(AN82/(VLOOKUP($Q82,'Workforce hours'!$C$8:$AD$30,BP$7,FALSE))))))</f>
        <v>0</v>
      </c>
      <c r="BQ82" s="288">
        <f>IF($Q82="n/a",(IF('Workforce hours'!Q$30=0,0,(AO82/'Workforce hours'!Q$30))),(IF(VLOOKUP($Q82,'Workforce hours'!$C$8:$AD$30,BQ$7,FALSE)=0,0,(AO82/(VLOOKUP($Q82,'Workforce hours'!$C$8:$AD$30,BQ$7,FALSE))))))</f>
        <v>0</v>
      </c>
      <c r="BR82" s="288">
        <f>IF($Q82="n/a",(IF('Workforce hours'!R$30=0,0,(AP82/'Workforce hours'!R$30))),(IF(VLOOKUP($Q82,'Workforce hours'!$C$8:$AD$30,BR$7,FALSE)=0,0,(AP82/(VLOOKUP($Q82,'Workforce hours'!$C$8:$AD$30,BR$7,FALSE))))))</f>
        <v>0</v>
      </c>
      <c r="BS82" s="288">
        <f>IF($Q82="n/a",(IF('Workforce hours'!S$30=0,0,(AQ82/'Workforce hours'!S$30))),(IF(VLOOKUP($Q82,'Workforce hours'!$C$8:$AD$30,BS$7,FALSE)=0,0,(AQ82/(VLOOKUP($Q82,'Workforce hours'!$C$8:$AD$30,BS$7,FALSE))))))</f>
        <v>0</v>
      </c>
      <c r="BT82" s="288">
        <f>IF($Q82="n/a",(IF('Workforce hours'!T$30=0,0,(AR82/'Workforce hours'!T$30))),(IF(VLOOKUP($Q82,'Workforce hours'!$C$8:$AD$30,BT$7,FALSE)=0,0,(AR82/(VLOOKUP($Q82,'Workforce hours'!$C$8:$AD$30,BT$7,FALSE))))))</f>
        <v>0</v>
      </c>
      <c r="BU82" s="288">
        <f>IF($Q82="n/a",(IF('Workforce hours'!U$30=0,0,(AS82/'Workforce hours'!U$30))),(IF(VLOOKUP($Q82,'Workforce hours'!$C$8:$AD$30,BU$7,FALSE)=0,0,(AS82/(VLOOKUP($Q82,'Workforce hours'!$C$8:$AD$30,BU$7,FALSE))))))</f>
        <v>0</v>
      </c>
      <c r="BV82" s="288">
        <f>IF($Q82="n/a",(IF('Workforce hours'!V$30=0,0,(AT82/'Workforce hours'!V$30))),(IF(VLOOKUP($Q82,'Workforce hours'!$C$8:$AD$30,BV$7,FALSE)=0,0,(AT82/(VLOOKUP($Q82,'Workforce hours'!$C$8:$AD$30,BV$7,FALSE))))))</f>
        <v>0</v>
      </c>
      <c r="BW82" s="288">
        <f>IF($Q82="n/a",(IF('Workforce hours'!W$30=0,0,(AU82/'Workforce hours'!W$30))),(IF(VLOOKUP($Q82,'Workforce hours'!$C$8:$AD$30,BW$7,FALSE)=0,0,(AU82/(VLOOKUP($Q82,'Workforce hours'!$C$8:$AD$30,BW$7,FALSE))))))</f>
        <v>0</v>
      </c>
      <c r="BX82" s="288">
        <f>IF($Q82="n/a",(IF('Workforce hours'!X$30=0,0,(AV82/'Workforce hours'!X$30))),(IF(VLOOKUP($Q82,'Workforce hours'!$C$8:$AD$30,BX$7,FALSE)=0,0,(AV82/(VLOOKUP($Q82,'Workforce hours'!$C$8:$AD$30,BX$7,FALSE))))))</f>
        <v>0</v>
      </c>
      <c r="BY82" s="288">
        <f>IF($Q82="n/a",(IF('Workforce hours'!Y$30=0,0,(AW82/'Workforce hours'!Y$30))),(IF(VLOOKUP($Q82,'Workforce hours'!$C$8:$AD$30,BY$7,FALSE)=0,0,(AW82/(VLOOKUP($Q82,'Workforce hours'!$C$8:$AD$30,BY$7,FALSE))))))</f>
        <v>0</v>
      </c>
      <c r="BZ82" s="288">
        <f>IF($Q82="n/a",(IF('Workforce hours'!Z$30=0,0,(AX82/'Workforce hours'!Z$30))),(IF(VLOOKUP($Q82,'Workforce hours'!$C$8:$AD$30,BZ$7,FALSE)=0,0,(AX82/(VLOOKUP($Q82,'Workforce hours'!$C$8:$AD$30,BZ$7,FALSE))))))</f>
        <v>0</v>
      </c>
      <c r="CA82" s="288">
        <f>IF($Q82="n/a",(IF('Workforce hours'!AA$30=0,0,(AY82/'Workforce hours'!AA$30))),(IF(VLOOKUP($Q82,'Workforce hours'!$C$8:$AD$30,CA$7,FALSE)=0,0,(AY82/(VLOOKUP($Q82,'Workforce hours'!$C$8:$AD$30,CA$7,FALSE))))))</f>
        <v>0</v>
      </c>
      <c r="CB82" s="288">
        <f>IF($Q82="n/a",(IF('Workforce hours'!AB$30=0,0,(AZ82/'Workforce hours'!AB$30))),(IF(VLOOKUP($Q82,'Workforce hours'!$C$8:$AD$30,CB$7,FALSE)=0,0,(AZ82/(VLOOKUP($Q82,'Workforce hours'!$C$8:$AD$30,CB$7,FALSE))))))</f>
        <v>0</v>
      </c>
      <c r="CC82" s="288">
        <f>IF($Q82="n/a",(IF('Workforce hours'!AC$30=0,0,(BA82/'Workforce hours'!AC$30))),(IF(VLOOKUP($Q82,'Workforce hours'!$C$8:$AD$30,CC$7,FALSE)=0,0,(BA82/(VLOOKUP($Q82,'Workforce hours'!$C$8:$AD$30,CC$7,FALSE))))))</f>
        <v>0</v>
      </c>
      <c r="CD82" s="288">
        <f>IF($Q82="n/a",(IF('Workforce hours'!AD$30=0,0,(BB82/'Workforce hours'!AD$30))),(IF(VLOOKUP($Q82,'Workforce hours'!$C$8:$AD$30,CD$7,FALSE)=0,0,(BB82/(VLOOKUP($Q82,'Workforce hours'!$C$8:$AD$30,CD$7,FALSE))))))</f>
        <v>0</v>
      </c>
      <c r="CE82" s="289">
        <f t="shared" si="18"/>
        <v>0</v>
      </c>
      <c r="CF82" s="290">
        <f>BD82*'Workforce costs'!B$9*(1+'Workforce costs'!B$10)*(1+'Workforce costs'!B$11)</f>
        <v>0</v>
      </c>
      <c r="CG82" s="290">
        <f>BE82*'Workforce costs'!C$9*(1+'Workforce costs'!C$10)*(1+'Workforce costs'!C$11)</f>
        <v>0</v>
      </c>
      <c r="CH82" s="290">
        <f>BF82*'Workforce costs'!D$9*(1+'Workforce costs'!D$10)*(1+'Workforce costs'!D$11)</f>
        <v>0</v>
      </c>
      <c r="CI82" s="290">
        <f>BG82*'Workforce costs'!E$9*(1+'Workforce costs'!E$10)*(1+'Workforce costs'!E$11)</f>
        <v>0</v>
      </c>
      <c r="CJ82" s="290">
        <f>BH82*'Workforce costs'!F$9*(1+'Workforce costs'!F$10)*(1+'Workforce costs'!F$11)</f>
        <v>0</v>
      </c>
      <c r="CK82" s="290">
        <f>BI82*'Workforce costs'!G$9*(1+'Workforce costs'!G$10)*(1+'Workforce costs'!G$11)</f>
        <v>0</v>
      </c>
      <c r="CL82" s="290">
        <f>BJ82*'Workforce costs'!H$9*(1+'Workforce costs'!H$10)*(1+'Workforce costs'!H$11)</f>
        <v>0</v>
      </c>
      <c r="CM82" s="290">
        <f>BK82*'Workforce costs'!I$9*(1+'Workforce costs'!I$10)*(1+'Workforce costs'!I$11)</f>
        <v>0</v>
      </c>
      <c r="CN82" s="290">
        <f>BL82*'Workforce costs'!J$9*(1+'Workforce costs'!J$10)*(1+'Workforce costs'!J$11)</f>
        <v>0</v>
      </c>
      <c r="CO82" s="290">
        <f>BM82*'Workforce costs'!K$9*(1+'Workforce costs'!K$10)*(1+'Workforce costs'!K$11)</f>
        <v>0</v>
      </c>
      <c r="CP82" s="290">
        <f>BN82*'Workforce costs'!L$9*(1+'Workforce costs'!L$10)*(1+'Workforce costs'!L$11)</f>
        <v>0</v>
      </c>
      <c r="CQ82" s="290">
        <f>BO82*'Workforce costs'!M$9*(1+'Workforce costs'!M$10)*(1+'Workforce costs'!M$11)</f>
        <v>0</v>
      </c>
      <c r="CR82" s="290">
        <f>BP82*'Workforce costs'!N$9*(1+'Workforce costs'!N$10)*(1+'Workforce costs'!N$11)</f>
        <v>0</v>
      </c>
      <c r="CS82" s="290">
        <f>BQ82*'Workforce costs'!O$9*(1+'Workforce costs'!O$10)*(1+'Workforce costs'!O$11)</f>
        <v>0</v>
      </c>
      <c r="CT82" s="290">
        <f>BR82*'Workforce costs'!P$9*(1+'Workforce costs'!P$10)*(1+'Workforce costs'!P$11)</f>
        <v>0</v>
      </c>
      <c r="CU82" s="290">
        <f>BS82*'Workforce costs'!Q$9*(1+'Workforce costs'!Q$10)*(1+'Workforce costs'!Q$11)</f>
        <v>0</v>
      </c>
      <c r="CV82" s="290">
        <f>BT82*'Workforce costs'!R$9*(1+'Workforce costs'!R$10)*(1+'Workforce costs'!R$11)</f>
        <v>0</v>
      </c>
      <c r="CW82" s="290">
        <f>BU82*'Workforce costs'!S$9*(1+'Workforce costs'!S$10)*(1+'Workforce costs'!S$11)</f>
        <v>0</v>
      </c>
      <c r="CX82" s="290">
        <f>BV82*'Workforce costs'!T$9*(1+'Workforce costs'!T$10)*(1+'Workforce costs'!T$11)</f>
        <v>0</v>
      </c>
      <c r="CY82" s="290">
        <f>BW82*'Workforce costs'!U$9*(1+'Workforce costs'!U$10)*(1+'Workforce costs'!U$11)</f>
        <v>0</v>
      </c>
      <c r="CZ82" s="290">
        <f>BX82*'Workforce costs'!V$9*(1+'Workforce costs'!V$10)*(1+'Workforce costs'!V$11)</f>
        <v>0</v>
      </c>
      <c r="DA82" s="290">
        <f>BY82*'Workforce costs'!W$9*(1+'Workforce costs'!W$10)*(1+'Workforce costs'!W$11)</f>
        <v>0</v>
      </c>
      <c r="DB82" s="290">
        <f>BZ82*'Workforce costs'!X$9*(1+'Workforce costs'!X$10)*(1+'Workforce costs'!X$11)</f>
        <v>0</v>
      </c>
      <c r="DC82" s="290">
        <f>CA82*'Workforce costs'!Y$9*(1+'Workforce costs'!Y$10)*(1+'Workforce costs'!Y$11)</f>
        <v>0</v>
      </c>
      <c r="DD82" s="290">
        <f>CB82*'Workforce costs'!Z$9*(1+'Workforce costs'!Z$10)*(1+'Workforce costs'!Z$11)</f>
        <v>0</v>
      </c>
      <c r="DE82" s="290">
        <f>CC82*'Workforce costs'!AA$9*(1+'Workforce costs'!AA$10)*(1+'Workforce costs'!AA$11)</f>
        <v>0</v>
      </c>
      <c r="DF82" s="290">
        <f>CD82*'Workforce costs'!AB$9*(1+'Workforce costs'!AB$10)*(1+'Workforce costs'!AB$11)</f>
        <v>0</v>
      </c>
    </row>
    <row r="83" spans="1:110" x14ac:dyDescent="0.3">
      <c r="A83" s="2" t="str">
        <f>Outputs!$A$4</f>
        <v>Australia</v>
      </c>
      <c r="B83" s="2" t="str">
        <f t="shared" si="11"/>
        <v>Australia 18to24</v>
      </c>
      <c r="C83" s="30">
        <f>VLOOKUP($B83,Populations!$D$15:$H$1920,3,FALSE)</f>
        <v>2374194</v>
      </c>
      <c r="D83" s="255">
        <f>IF(OR($H83="General pop",$H83="Schools",$H83="Workplace",$H83="Skills Training",$H83="Digital Supports"),1,VLOOKUP($B83,Populations!$D$15:$H$1920,5,FALSE))</f>
        <v>1</v>
      </c>
      <c r="E83" s="88">
        <f>VLOOKUP(I83,Epidemiology!$C$10:$H$47,6,FALSE)</f>
        <v>7628</v>
      </c>
      <c r="F83" s="102" t="str">
        <f>'Care profiles'!R84</f>
        <v>n/a</v>
      </c>
      <c r="G83" s="15" t="str">
        <f>'Care profiles'!A84</f>
        <v>18to24</v>
      </c>
      <c r="H83" s="15" t="str">
        <f>'Care profiles'!B84</f>
        <v>Distress</v>
      </c>
      <c r="I83" s="15" t="str">
        <f>'Care profiles'!C84</f>
        <v>Distress_18-24yrs</v>
      </c>
      <c r="J83" s="15" t="str">
        <f>'Care profiles'!D84</f>
        <v>Care profile</v>
      </c>
      <c r="K83" s="15" t="str">
        <f>'Care profiles'!E84</f>
        <v xml:space="preserve">Supports for Drug and Alcohol Use </v>
      </c>
      <c r="L83" s="104">
        <f>'Care profiles'!F84</f>
        <v>0.15</v>
      </c>
      <c r="M83" s="15" t="str">
        <f>'Care profiles'!G84</f>
        <v>n/a</v>
      </c>
      <c r="N83" s="15" t="str">
        <f>'Care profiles'!H84</f>
        <v>n/a</v>
      </c>
      <c r="O83" s="15" t="str">
        <f>'Care profiles'!I84</f>
        <v>n/a</v>
      </c>
      <c r="P83" s="15" t="str">
        <f>'Care profiles'!J84</f>
        <v>n/a</v>
      </c>
      <c r="Q83" s="15" t="str">
        <f>'Care profiles'!K84</f>
        <v>n/a</v>
      </c>
      <c r="R83" s="15" t="str">
        <f>'Care profiles'!M84</f>
        <v>Y</v>
      </c>
      <c r="S83" s="15" t="str">
        <f>'Care profiles'!O84</f>
        <v>Y</v>
      </c>
      <c r="T83" s="15" t="str">
        <f>'Care profiles'!Q84</f>
        <v>N</v>
      </c>
      <c r="U83" s="30">
        <f t="shared" si="12"/>
        <v>181103.51832</v>
      </c>
      <c r="V83" s="30">
        <f t="shared" si="13"/>
        <v>27165.527748</v>
      </c>
      <c r="W83" s="30">
        <f>IF(M83="n/a",0,IF(O83="days",V83*M83*(1+(VLOOKUP(K83,'Bed parameters'!$A$9:$G$12,7,FALSE))),V83*M83))</f>
        <v>0</v>
      </c>
      <c r="X83" s="30">
        <f t="shared" si="14"/>
        <v>0</v>
      </c>
      <c r="Y83" s="30">
        <f t="shared" si="15"/>
        <v>0</v>
      </c>
      <c r="Z83" s="113">
        <f>_xlfn.IFNA(Y83/((VLOOKUP(K83,'Bed parameters'!$A$9:$G$12,3,FALSE))*(VLOOKUP(K83,'Bed parameters'!$A$9:$G$12,5,FALSE))),0)</f>
        <v>0</v>
      </c>
      <c r="AA83" s="30">
        <f t="shared" si="16"/>
        <v>0</v>
      </c>
      <c r="AB83" s="30">
        <f>_xlfn.IFNA(IF($O83="days",$Y83*(VLOOKUP($K83,'Bed parameters'!$A$9:$I$12,9,FALSE))*$F83*(VLOOKUP($Q83,'Workforce distribution'!$C$8:$AD$30,AB$7,FALSE)),IF($Q83="n/a",(IF($P83=AB$6,$X83*$F83,0)),$X83*$F83*(VLOOKUP($Q83,'Workforce distribution'!$C$8:$AD$30,AB$7,FALSE)))),0)</f>
        <v>0</v>
      </c>
      <c r="AC83" s="30">
        <f>_xlfn.IFNA(IF($O83="days",$Y83*(VLOOKUP($K83,'Bed parameters'!$A$9:$I$12,9,FALSE))*$F83*(VLOOKUP($Q83,'Workforce distribution'!$C$8:$AD$30,AC$7,FALSE)),IF($Q83="n/a",(IF($P83=AC$6,$X83*$F83,0)),$X83*$F83*(VLOOKUP($Q83,'Workforce distribution'!$C$8:$AD$30,AC$7,FALSE)))),0)</f>
        <v>0</v>
      </c>
      <c r="AD83" s="30">
        <f>_xlfn.IFNA(IF($O83="days",$Y83*(VLOOKUP($K83,'Bed parameters'!$A$9:$I$12,9,FALSE))*$F83*(VLOOKUP($Q83,'Workforce distribution'!$C$8:$AD$30,AD$7,FALSE)),IF($Q83="n/a",(IF($P83=AD$6,$X83*$F83,0)),$X83*$F83*(VLOOKUP($Q83,'Workforce distribution'!$C$8:$AD$30,AD$7,FALSE)))),0)</f>
        <v>0</v>
      </c>
      <c r="AE83" s="30">
        <f>_xlfn.IFNA(IF($O83="days",$Y83*(VLOOKUP($K83,'Bed parameters'!$A$9:$I$12,9,FALSE))*$F83*(VLOOKUP($Q83,'Workforce distribution'!$C$8:$AD$30,AE$7,FALSE)),IF($Q83="n/a",(IF($P83=AE$6,$X83*$F83,0)),$X83*$F83*(VLOOKUP($Q83,'Workforce distribution'!$C$8:$AD$30,AE$7,FALSE)))),0)</f>
        <v>0</v>
      </c>
      <c r="AF83" s="30">
        <f>_xlfn.IFNA(IF($O83="days",$Y83*(VLOOKUP($K83,'Bed parameters'!$A$9:$I$12,9,FALSE))*$F83*(VLOOKUP($Q83,'Workforce distribution'!$C$8:$AD$30,AF$7,FALSE)),IF($Q83="n/a",(IF($P83=AF$6,$X83*$F83,0)),$X83*$F83*(VLOOKUP($Q83,'Workforce distribution'!$C$8:$AD$30,AF$7,FALSE)))),0)</f>
        <v>0</v>
      </c>
      <c r="AG83" s="30">
        <f>_xlfn.IFNA(IF($O83="days",$Y83*(VLOOKUP($K83,'Bed parameters'!$A$9:$I$12,9,FALSE))*$F83*(VLOOKUP($Q83,'Workforce distribution'!$C$8:$AD$30,AG$7,FALSE)),IF($Q83="n/a",(IF($P83=AG$6,$X83*$F83,0)),$X83*$F83*(VLOOKUP($Q83,'Workforce distribution'!$C$8:$AD$30,AG$7,FALSE)))),0)</f>
        <v>0</v>
      </c>
      <c r="AH83" s="30">
        <f>_xlfn.IFNA(IF($O83="days",$Y83*(VLOOKUP($K83,'Bed parameters'!$A$9:$I$12,9,FALSE))*$F83*(VLOOKUP($Q83,'Workforce distribution'!$C$8:$AD$30,AH$7,FALSE)),IF($Q83="n/a",(IF($P83=AH$6,$X83*$F83,0)),$X83*$F83*(VLOOKUP($Q83,'Workforce distribution'!$C$8:$AD$30,AH$7,FALSE)))),0)</f>
        <v>0</v>
      </c>
      <c r="AI83" s="30">
        <f>_xlfn.IFNA(IF($O83="days",$Y83*(VLOOKUP($K83,'Bed parameters'!$A$9:$I$12,9,FALSE))*$F83*(VLOOKUP($Q83,'Workforce distribution'!$C$8:$AD$30,AI$7,FALSE)),IF($Q83="n/a",(IF($P83=AI$6,$X83*$F83,0)),$X83*$F83*(VLOOKUP($Q83,'Workforce distribution'!$C$8:$AD$30,AI$7,FALSE)))),0)</f>
        <v>0</v>
      </c>
      <c r="AJ83" s="30">
        <f>_xlfn.IFNA(IF($O83="days",$Y83*(VLOOKUP($K83,'Bed parameters'!$A$9:$I$12,9,FALSE))*$F83*(VLOOKUP($Q83,'Workforce distribution'!$C$8:$AD$30,AJ$7,FALSE)),IF($Q83="n/a",(IF($P83=AJ$6,$X83*$F83,0)),$X83*$F83*(VLOOKUP($Q83,'Workforce distribution'!$C$8:$AD$30,AJ$7,FALSE)))),0)</f>
        <v>0</v>
      </c>
      <c r="AK83" s="30">
        <f>_xlfn.IFNA(IF($O83="days",$Y83*(VLOOKUP($K83,'Bed parameters'!$A$9:$I$12,9,FALSE))*$F83*(VLOOKUP($Q83,'Workforce distribution'!$C$8:$AD$30,AK$7,FALSE)),IF($Q83="n/a",(IF($P83=AK$6,$X83*$F83,0)),$X83*$F83*(VLOOKUP($Q83,'Workforce distribution'!$C$8:$AD$30,AK$7,FALSE)))),0)</f>
        <v>0</v>
      </c>
      <c r="AL83" s="30">
        <f>_xlfn.IFNA(IF($O83="days",$Y83*(VLOOKUP($K83,'Bed parameters'!$A$9:$I$12,9,FALSE))*$F83*(VLOOKUP($Q83,'Workforce distribution'!$C$8:$AD$30,AL$7,FALSE)),IF($Q83="n/a",(IF($P83=AL$6,$X83*$F83,0)),$X83*$F83*(VLOOKUP($Q83,'Workforce distribution'!$C$8:$AD$30,AL$7,FALSE)))),0)</f>
        <v>0</v>
      </c>
      <c r="AM83" s="30">
        <f>_xlfn.IFNA(IF($O83="days",$Y83*(VLOOKUP($K83,'Bed parameters'!$A$9:$I$12,9,FALSE))*$F83*(VLOOKUP($Q83,'Workforce distribution'!$C$8:$AD$30,AM$7,FALSE)),IF($Q83="n/a",(IF($P83=AM$6,$X83*$F83,0)),$X83*$F83*(VLOOKUP($Q83,'Workforce distribution'!$C$8:$AD$30,AM$7,FALSE)))),0)</f>
        <v>0</v>
      </c>
      <c r="AN83" s="30">
        <f>_xlfn.IFNA(IF($O83="days",$Y83*(VLOOKUP($K83,'Bed parameters'!$A$9:$I$12,9,FALSE))*$F83*(VLOOKUP($Q83,'Workforce distribution'!$C$8:$AD$30,AN$7,FALSE)),IF($Q83="n/a",(IF($P83=AN$6,$X83*$F83,0)),$X83*$F83*(VLOOKUP($Q83,'Workforce distribution'!$C$8:$AD$30,AN$7,FALSE)))),0)</f>
        <v>0</v>
      </c>
      <c r="AO83" s="30">
        <f>_xlfn.IFNA(IF($O83="days",$Y83*(VLOOKUP($K83,'Bed parameters'!$A$9:$I$12,9,FALSE))*$F83*(VLOOKUP($Q83,'Workforce distribution'!$C$8:$AD$30,AO$7,FALSE)),IF($Q83="n/a",(IF($P83=AO$6,$X83*$F83,0)),$X83*$F83*(VLOOKUP($Q83,'Workforce distribution'!$C$8:$AD$30,AO$7,FALSE)))),0)</f>
        <v>0</v>
      </c>
      <c r="AP83" s="30">
        <f>_xlfn.IFNA(IF($O83="days",$Y83*(VLOOKUP($K83,'Bed parameters'!$A$9:$I$12,9,FALSE))*$F83*(VLOOKUP($Q83,'Workforce distribution'!$C$8:$AD$30,AP$7,FALSE)),IF($Q83="n/a",(IF($P83=AP$6,$X83*$F83,0)),$X83*$F83*(VLOOKUP($Q83,'Workforce distribution'!$C$8:$AD$30,AP$7,FALSE)))),0)</f>
        <v>0</v>
      </c>
      <c r="AQ83" s="30">
        <f>_xlfn.IFNA(IF($O83="days",$Y83*(VLOOKUP($K83,'Bed parameters'!$A$9:$I$12,9,FALSE))*$F83*(VLOOKUP($Q83,'Workforce distribution'!$C$8:$AD$30,AQ$7,FALSE)),IF($Q83="n/a",(IF($P83=AQ$6,$X83*$F83,0)),$X83*$F83*(VLOOKUP($Q83,'Workforce distribution'!$C$8:$AD$30,AQ$7,FALSE)))),0)</f>
        <v>0</v>
      </c>
      <c r="AR83" s="30">
        <f>_xlfn.IFNA(IF($O83="days",$Y83*(VLOOKUP($K83,'Bed parameters'!$A$9:$I$12,9,FALSE))*$F83*(VLOOKUP($Q83,'Workforce distribution'!$C$8:$AD$30,AR$7,FALSE)),IF($Q83="n/a",(IF($P83=AR$6,$X83*$F83,0)),$X83*$F83*(VLOOKUP($Q83,'Workforce distribution'!$C$8:$AD$30,AR$7,FALSE)))),0)</f>
        <v>0</v>
      </c>
      <c r="AS83" s="30">
        <f>_xlfn.IFNA(IF($O83="days",$Y83*(VLOOKUP($K83,'Bed parameters'!$A$9:$I$12,9,FALSE))*$F83*(VLOOKUP($Q83,'Workforce distribution'!$C$8:$AD$30,AS$7,FALSE)),IF($Q83="n/a",(IF($P83=AS$6,$X83*$F83,0)),$X83*$F83*(VLOOKUP($Q83,'Workforce distribution'!$C$8:$AD$30,AS$7,FALSE)))),0)</f>
        <v>0</v>
      </c>
      <c r="AT83" s="30">
        <f>_xlfn.IFNA(IF($O83="days",$Y83*(VLOOKUP($K83,'Bed parameters'!$A$9:$I$12,9,FALSE))*$F83*(VLOOKUP($Q83,'Workforce distribution'!$C$8:$AD$30,AT$7,FALSE)),IF($Q83="n/a",(IF($P83=AT$6,$X83*$F83,0)),$X83*$F83*(VLOOKUP($Q83,'Workforce distribution'!$C$8:$AD$30,AT$7,FALSE)))),0)</f>
        <v>0</v>
      </c>
      <c r="AU83" s="30">
        <f>_xlfn.IFNA(IF($O83="days",$Y83*(VLOOKUP($K83,'Bed parameters'!$A$9:$I$12,9,FALSE))*$F83*(VLOOKUP($Q83,'Workforce distribution'!$C$8:$AD$30,AU$7,FALSE)),IF($Q83="n/a",(IF($P83=AU$6,$X83*$F83,0)),$X83*$F83*(VLOOKUP($Q83,'Workforce distribution'!$C$8:$AD$30,AU$7,FALSE)))),0)</f>
        <v>0</v>
      </c>
      <c r="AV83" s="30">
        <f>_xlfn.IFNA(IF($O83="days",$Y83*(VLOOKUP($K83,'Bed parameters'!$A$9:$I$12,9,FALSE))*$F83*(VLOOKUP($Q83,'Workforce distribution'!$C$8:$AD$30,AV$7,FALSE)),IF($Q83="n/a",(IF($P83=AV$6,$X83*$F83,0)),$X83*$F83*(VLOOKUP($Q83,'Workforce distribution'!$C$8:$AD$30,AV$7,FALSE)))),0)</f>
        <v>0</v>
      </c>
      <c r="AW83" s="30">
        <f>_xlfn.IFNA(IF($O83="days",$Y83*(VLOOKUP($K83,'Bed parameters'!$A$9:$I$12,9,FALSE))*$F83*(VLOOKUP($Q83,'Workforce distribution'!$C$8:$AD$30,AW$7,FALSE)),IF($Q83="n/a",(IF($P83=AW$6,$X83*$F83,0)),$X83*$F83*(VLOOKUP($Q83,'Workforce distribution'!$C$8:$AD$30,AW$7,FALSE)))),0)</f>
        <v>0</v>
      </c>
      <c r="AX83" s="30">
        <f>_xlfn.IFNA(IF($O83="days",$Y83*(VLOOKUP($K83,'Bed parameters'!$A$9:$I$12,9,FALSE))*$F83*(VLOOKUP($Q83,'Workforce distribution'!$C$8:$AD$30,AX$7,FALSE)),IF($Q83="n/a",(IF($P83=AX$6,$X83*$F83,0)),$X83*$F83*(VLOOKUP($Q83,'Workforce distribution'!$C$8:$AD$30,AX$7,FALSE)))),0)</f>
        <v>0</v>
      </c>
      <c r="AY83" s="30">
        <f>_xlfn.IFNA(IF($O83="days",$Y83*(VLOOKUP($K83,'Bed parameters'!$A$9:$I$12,9,FALSE))*$F83*(VLOOKUP($Q83,'Workforce distribution'!$C$8:$AD$30,AY$7,FALSE)),IF($Q83="n/a",(IF($P83=AY$6,$X83*$F83,0)),$X83*$F83*(VLOOKUP($Q83,'Workforce distribution'!$C$8:$AD$30,AY$7,FALSE)))),0)</f>
        <v>0</v>
      </c>
      <c r="AZ83" s="30">
        <f>_xlfn.IFNA(IF($O83="days",$Y83*(VLOOKUP($K83,'Bed parameters'!$A$9:$I$12,9,FALSE))*$F83*(VLOOKUP($Q83,'Workforce distribution'!$C$8:$AD$30,AZ$7,FALSE)),IF($Q83="n/a",(IF($P83=AZ$6,$X83*$F83,0)),$X83*$F83*(VLOOKUP($Q83,'Workforce distribution'!$C$8:$AD$30,AZ$7,FALSE)))),0)</f>
        <v>0</v>
      </c>
      <c r="BA83" s="30">
        <f>_xlfn.IFNA(IF($O83="days",$Y83*(VLOOKUP($K83,'Bed parameters'!$A$9:$I$12,9,FALSE))*$F83*(VLOOKUP($Q83,'Workforce distribution'!$C$8:$AD$30,BA$7,FALSE)),IF($Q83="n/a",(IF($P83=BA$6,$X83*$F83,0)),$X83*$F83*(VLOOKUP($Q83,'Workforce distribution'!$C$8:$AD$30,BA$7,FALSE)))),0)</f>
        <v>0</v>
      </c>
      <c r="BB83" s="30">
        <f>_xlfn.IFNA(IF($O83="days",$Y83*(VLOOKUP($K83,'Bed parameters'!$A$9:$I$12,9,FALSE))*$F83*(VLOOKUP($Q83,'Workforce distribution'!$C$8:$AD$30,BB$7,FALSE)),IF($Q83="n/a",(IF($P83=BB$6,$X83*$F83,0)),$X83*$F83*(VLOOKUP($Q83,'Workforce distribution'!$C$8:$AD$30,BB$7,FALSE)))),0)</f>
        <v>0</v>
      </c>
      <c r="BC83" s="149">
        <f t="shared" si="17"/>
        <v>0</v>
      </c>
      <c r="BD83" s="288">
        <f>IF($Q83="n/a",(IF('Workforce hours'!D$30=0,0,(AB83/'Workforce hours'!D$30))),(IF(VLOOKUP($Q83,'Workforce hours'!$C$8:$AD$30,BD$7,FALSE)=0,0,(AB83/(VLOOKUP($Q83,'Workforce hours'!$C$8:$AD$30,BD$7,FALSE))))))</f>
        <v>0</v>
      </c>
      <c r="BE83" s="288">
        <f>IF($Q83="n/a",(IF('Workforce hours'!E$30=0,0,(AC83/'Workforce hours'!E$30))),(IF(VLOOKUP($Q83,'Workforce hours'!$C$8:$AD$30,BE$7,FALSE)=0,0,(AC83/(VLOOKUP($Q83,'Workforce hours'!$C$8:$AD$30,BE$7,FALSE))))))</f>
        <v>0</v>
      </c>
      <c r="BF83" s="288">
        <f>IF($Q83="n/a",(IF('Workforce hours'!F$30=0,0,(AD83/'Workforce hours'!F$30))),(IF(VLOOKUP($Q83,'Workforce hours'!$C$8:$AD$30,BF$7,FALSE)=0,0,(AD83/(VLOOKUP($Q83,'Workforce hours'!$C$8:$AD$30,BF$7,FALSE))))))</f>
        <v>0</v>
      </c>
      <c r="BG83" s="288">
        <f>IF($Q83="n/a",(IF('Workforce hours'!G$30=0,0,(AE83/'Workforce hours'!G$30))),(IF(VLOOKUP($Q83,'Workforce hours'!$C$8:$AD$30,BG$7,FALSE)=0,0,(AE83/(VLOOKUP($Q83,'Workforce hours'!$C$8:$AD$30,BG$7,FALSE))))))</f>
        <v>0</v>
      </c>
      <c r="BH83" s="288">
        <f>IF($Q83="n/a",(IF('Workforce hours'!H$30=0,0,(AF83/'Workforce hours'!H$30))),(IF(VLOOKUP($Q83,'Workforce hours'!$C$8:$AD$30,BH$7,FALSE)=0,0,(AF83/(VLOOKUP($Q83,'Workforce hours'!$C$8:$AD$30,BH$7,FALSE))))))</f>
        <v>0</v>
      </c>
      <c r="BI83" s="288">
        <f>IF($Q83="n/a",(IF('Workforce hours'!I$30=0,0,(AG83/'Workforce hours'!I$30))),(IF(VLOOKUP($Q83,'Workforce hours'!$C$8:$AD$30,BI$7,FALSE)=0,0,(AG83/(VLOOKUP($Q83,'Workforce hours'!$C$8:$AD$30,BI$7,FALSE))))))</f>
        <v>0</v>
      </c>
      <c r="BJ83" s="288">
        <f>IF($Q83="n/a",(IF('Workforce hours'!J$30=0,0,(AH83/'Workforce hours'!J$30))),(IF(VLOOKUP($Q83,'Workforce hours'!$C$8:$AD$30,BJ$7,FALSE)=0,0,(AH83/(VLOOKUP($Q83,'Workforce hours'!$C$8:$AD$30,BJ$7,FALSE))))))</f>
        <v>0</v>
      </c>
      <c r="BK83" s="288">
        <f>IF($Q83="n/a",(IF('Workforce hours'!K$30=0,0,(AI83/'Workforce hours'!K$30))),(IF(VLOOKUP($Q83,'Workforce hours'!$C$8:$AD$30,BK$7,FALSE)=0,0,(AI83/(VLOOKUP($Q83,'Workforce hours'!$C$8:$AD$30,BK$7,FALSE))))))</f>
        <v>0</v>
      </c>
      <c r="BL83" s="288">
        <f>IF($Q83="n/a",(IF('Workforce hours'!L$30=0,0,(AJ83/'Workforce hours'!L$30))),(IF(VLOOKUP($Q83,'Workforce hours'!$C$8:$AD$30,BL$7,FALSE)=0,0,(AJ83/(VLOOKUP($Q83,'Workforce hours'!$C$8:$AD$30,BL$7,FALSE))))))</f>
        <v>0</v>
      </c>
      <c r="BM83" s="288">
        <f>IF($Q83="n/a",(IF('Workforce hours'!M$30=0,0,(AK83/'Workforce hours'!M$30))),(IF(VLOOKUP($Q83,'Workforce hours'!$C$8:$AD$30,BM$7,FALSE)=0,0,(AK83/(VLOOKUP($Q83,'Workforce hours'!$C$8:$AD$30,BM$7,FALSE))))))</f>
        <v>0</v>
      </c>
      <c r="BN83" s="288">
        <f>IF($Q83="n/a",(IF('Workforce hours'!N$30=0,0,(AL83/'Workforce hours'!N$30))),(IF(VLOOKUP($Q83,'Workforce hours'!$C$8:$AD$30,BN$7,FALSE)=0,0,(AL83/(VLOOKUP($Q83,'Workforce hours'!$C$8:$AD$30,BN$7,FALSE))))))</f>
        <v>0</v>
      </c>
      <c r="BO83" s="288">
        <f>IF($Q83="n/a",(IF('Workforce hours'!O$30=0,0,(AM83/'Workforce hours'!O$30))),(IF(VLOOKUP($Q83,'Workforce hours'!$C$8:$AD$30,BO$7,FALSE)=0,0,(AM83/(VLOOKUP($Q83,'Workforce hours'!$C$8:$AD$30,BO$7,FALSE))))))</f>
        <v>0</v>
      </c>
      <c r="BP83" s="288">
        <f>IF($Q83="n/a",(IF('Workforce hours'!P$30=0,0,(AN83/'Workforce hours'!P$30))),(IF(VLOOKUP($Q83,'Workforce hours'!$C$8:$AD$30,BP$7,FALSE)=0,0,(AN83/(VLOOKUP($Q83,'Workforce hours'!$C$8:$AD$30,BP$7,FALSE))))))</f>
        <v>0</v>
      </c>
      <c r="BQ83" s="288">
        <f>IF($Q83="n/a",(IF('Workforce hours'!Q$30=0,0,(AO83/'Workforce hours'!Q$30))),(IF(VLOOKUP($Q83,'Workforce hours'!$C$8:$AD$30,BQ$7,FALSE)=0,0,(AO83/(VLOOKUP($Q83,'Workforce hours'!$C$8:$AD$30,BQ$7,FALSE))))))</f>
        <v>0</v>
      </c>
      <c r="BR83" s="288">
        <f>IF($Q83="n/a",(IF('Workforce hours'!R$30=0,0,(AP83/'Workforce hours'!R$30))),(IF(VLOOKUP($Q83,'Workforce hours'!$C$8:$AD$30,BR$7,FALSE)=0,0,(AP83/(VLOOKUP($Q83,'Workforce hours'!$C$8:$AD$30,BR$7,FALSE))))))</f>
        <v>0</v>
      </c>
      <c r="BS83" s="288">
        <f>IF($Q83="n/a",(IF('Workforce hours'!S$30=0,0,(AQ83/'Workforce hours'!S$30))),(IF(VLOOKUP($Q83,'Workforce hours'!$C$8:$AD$30,BS$7,FALSE)=0,0,(AQ83/(VLOOKUP($Q83,'Workforce hours'!$C$8:$AD$30,BS$7,FALSE))))))</f>
        <v>0</v>
      </c>
      <c r="BT83" s="288">
        <f>IF($Q83="n/a",(IF('Workforce hours'!T$30=0,0,(AR83/'Workforce hours'!T$30))),(IF(VLOOKUP($Q83,'Workforce hours'!$C$8:$AD$30,BT$7,FALSE)=0,0,(AR83/(VLOOKUP($Q83,'Workforce hours'!$C$8:$AD$30,BT$7,FALSE))))))</f>
        <v>0</v>
      </c>
      <c r="BU83" s="288">
        <f>IF($Q83="n/a",(IF('Workforce hours'!U$30=0,0,(AS83/'Workforce hours'!U$30))),(IF(VLOOKUP($Q83,'Workforce hours'!$C$8:$AD$30,BU$7,FALSE)=0,0,(AS83/(VLOOKUP($Q83,'Workforce hours'!$C$8:$AD$30,BU$7,FALSE))))))</f>
        <v>0</v>
      </c>
      <c r="BV83" s="288">
        <f>IF($Q83="n/a",(IF('Workforce hours'!V$30=0,0,(AT83/'Workforce hours'!V$30))),(IF(VLOOKUP($Q83,'Workforce hours'!$C$8:$AD$30,BV$7,FALSE)=0,0,(AT83/(VLOOKUP($Q83,'Workforce hours'!$C$8:$AD$30,BV$7,FALSE))))))</f>
        <v>0</v>
      </c>
      <c r="BW83" s="288">
        <f>IF($Q83="n/a",(IF('Workforce hours'!W$30=0,0,(AU83/'Workforce hours'!W$30))),(IF(VLOOKUP($Q83,'Workforce hours'!$C$8:$AD$30,BW$7,FALSE)=0,0,(AU83/(VLOOKUP($Q83,'Workforce hours'!$C$8:$AD$30,BW$7,FALSE))))))</f>
        <v>0</v>
      </c>
      <c r="BX83" s="288">
        <f>IF($Q83="n/a",(IF('Workforce hours'!X$30=0,0,(AV83/'Workforce hours'!X$30))),(IF(VLOOKUP($Q83,'Workforce hours'!$C$8:$AD$30,BX$7,FALSE)=0,0,(AV83/(VLOOKUP($Q83,'Workforce hours'!$C$8:$AD$30,BX$7,FALSE))))))</f>
        <v>0</v>
      </c>
      <c r="BY83" s="288">
        <f>IF($Q83="n/a",(IF('Workforce hours'!Y$30=0,0,(AW83/'Workforce hours'!Y$30))),(IF(VLOOKUP($Q83,'Workforce hours'!$C$8:$AD$30,BY$7,FALSE)=0,0,(AW83/(VLOOKUP($Q83,'Workforce hours'!$C$8:$AD$30,BY$7,FALSE))))))</f>
        <v>0</v>
      </c>
      <c r="BZ83" s="288">
        <f>IF($Q83="n/a",(IF('Workforce hours'!Z$30=0,0,(AX83/'Workforce hours'!Z$30))),(IF(VLOOKUP($Q83,'Workforce hours'!$C$8:$AD$30,BZ$7,FALSE)=0,0,(AX83/(VLOOKUP($Q83,'Workforce hours'!$C$8:$AD$30,BZ$7,FALSE))))))</f>
        <v>0</v>
      </c>
      <c r="CA83" s="288">
        <f>IF($Q83="n/a",(IF('Workforce hours'!AA$30=0,0,(AY83/'Workforce hours'!AA$30))),(IF(VLOOKUP($Q83,'Workforce hours'!$C$8:$AD$30,CA$7,FALSE)=0,0,(AY83/(VLOOKUP($Q83,'Workforce hours'!$C$8:$AD$30,CA$7,FALSE))))))</f>
        <v>0</v>
      </c>
      <c r="CB83" s="288">
        <f>IF($Q83="n/a",(IF('Workforce hours'!AB$30=0,0,(AZ83/'Workforce hours'!AB$30))),(IF(VLOOKUP($Q83,'Workforce hours'!$C$8:$AD$30,CB$7,FALSE)=0,0,(AZ83/(VLOOKUP($Q83,'Workforce hours'!$C$8:$AD$30,CB$7,FALSE))))))</f>
        <v>0</v>
      </c>
      <c r="CC83" s="288">
        <f>IF($Q83="n/a",(IF('Workforce hours'!AC$30=0,0,(BA83/'Workforce hours'!AC$30))),(IF(VLOOKUP($Q83,'Workforce hours'!$C$8:$AD$30,CC$7,FALSE)=0,0,(BA83/(VLOOKUP($Q83,'Workforce hours'!$C$8:$AD$30,CC$7,FALSE))))))</f>
        <v>0</v>
      </c>
      <c r="CD83" s="288">
        <f>IF($Q83="n/a",(IF('Workforce hours'!AD$30=0,0,(BB83/'Workforce hours'!AD$30))),(IF(VLOOKUP($Q83,'Workforce hours'!$C$8:$AD$30,CD$7,FALSE)=0,0,(BB83/(VLOOKUP($Q83,'Workforce hours'!$C$8:$AD$30,CD$7,FALSE))))))</f>
        <v>0</v>
      </c>
      <c r="CE83" s="289">
        <f t="shared" si="18"/>
        <v>0</v>
      </c>
      <c r="CF83" s="290">
        <f>BD83*'Workforce costs'!B$9*(1+'Workforce costs'!B$10)*(1+'Workforce costs'!B$11)</f>
        <v>0</v>
      </c>
      <c r="CG83" s="290">
        <f>BE83*'Workforce costs'!C$9*(1+'Workforce costs'!C$10)*(1+'Workforce costs'!C$11)</f>
        <v>0</v>
      </c>
      <c r="CH83" s="290">
        <f>BF83*'Workforce costs'!D$9*(1+'Workforce costs'!D$10)*(1+'Workforce costs'!D$11)</f>
        <v>0</v>
      </c>
      <c r="CI83" s="290">
        <f>BG83*'Workforce costs'!E$9*(1+'Workforce costs'!E$10)*(1+'Workforce costs'!E$11)</f>
        <v>0</v>
      </c>
      <c r="CJ83" s="290">
        <f>BH83*'Workforce costs'!F$9*(1+'Workforce costs'!F$10)*(1+'Workforce costs'!F$11)</f>
        <v>0</v>
      </c>
      <c r="CK83" s="290">
        <f>BI83*'Workforce costs'!G$9*(1+'Workforce costs'!G$10)*(1+'Workforce costs'!G$11)</f>
        <v>0</v>
      </c>
      <c r="CL83" s="290">
        <f>BJ83*'Workforce costs'!H$9*(1+'Workforce costs'!H$10)*(1+'Workforce costs'!H$11)</f>
        <v>0</v>
      </c>
      <c r="CM83" s="290">
        <f>BK83*'Workforce costs'!I$9*(1+'Workforce costs'!I$10)*(1+'Workforce costs'!I$11)</f>
        <v>0</v>
      </c>
      <c r="CN83" s="290">
        <f>BL83*'Workforce costs'!J$9*(1+'Workforce costs'!J$10)*(1+'Workforce costs'!J$11)</f>
        <v>0</v>
      </c>
      <c r="CO83" s="290">
        <f>BM83*'Workforce costs'!K$9*(1+'Workforce costs'!K$10)*(1+'Workforce costs'!K$11)</f>
        <v>0</v>
      </c>
      <c r="CP83" s="290">
        <f>BN83*'Workforce costs'!L$9*(1+'Workforce costs'!L$10)*(1+'Workforce costs'!L$11)</f>
        <v>0</v>
      </c>
      <c r="CQ83" s="290">
        <f>BO83*'Workforce costs'!M$9*(1+'Workforce costs'!M$10)*(1+'Workforce costs'!M$11)</f>
        <v>0</v>
      </c>
      <c r="CR83" s="290">
        <f>BP83*'Workforce costs'!N$9*(1+'Workforce costs'!N$10)*(1+'Workforce costs'!N$11)</f>
        <v>0</v>
      </c>
      <c r="CS83" s="290">
        <f>BQ83*'Workforce costs'!O$9*(1+'Workforce costs'!O$10)*(1+'Workforce costs'!O$11)</f>
        <v>0</v>
      </c>
      <c r="CT83" s="290">
        <f>BR83*'Workforce costs'!P$9*(1+'Workforce costs'!P$10)*(1+'Workforce costs'!P$11)</f>
        <v>0</v>
      </c>
      <c r="CU83" s="290">
        <f>BS83*'Workforce costs'!Q$9*(1+'Workforce costs'!Q$10)*(1+'Workforce costs'!Q$11)</f>
        <v>0</v>
      </c>
      <c r="CV83" s="290">
        <f>BT83*'Workforce costs'!R$9*(1+'Workforce costs'!R$10)*(1+'Workforce costs'!R$11)</f>
        <v>0</v>
      </c>
      <c r="CW83" s="290">
        <f>BU83*'Workforce costs'!S$9*(1+'Workforce costs'!S$10)*(1+'Workforce costs'!S$11)</f>
        <v>0</v>
      </c>
      <c r="CX83" s="290">
        <f>BV83*'Workforce costs'!T$9*(1+'Workforce costs'!T$10)*(1+'Workforce costs'!T$11)</f>
        <v>0</v>
      </c>
      <c r="CY83" s="290">
        <f>BW83*'Workforce costs'!U$9*(1+'Workforce costs'!U$10)*(1+'Workforce costs'!U$11)</f>
        <v>0</v>
      </c>
      <c r="CZ83" s="290">
        <f>BX83*'Workforce costs'!V$9*(1+'Workforce costs'!V$10)*(1+'Workforce costs'!V$11)</f>
        <v>0</v>
      </c>
      <c r="DA83" s="290">
        <f>BY83*'Workforce costs'!W$9*(1+'Workforce costs'!W$10)*(1+'Workforce costs'!W$11)</f>
        <v>0</v>
      </c>
      <c r="DB83" s="290">
        <f>BZ83*'Workforce costs'!X$9*(1+'Workforce costs'!X$10)*(1+'Workforce costs'!X$11)</f>
        <v>0</v>
      </c>
      <c r="DC83" s="290">
        <f>CA83*'Workforce costs'!Y$9*(1+'Workforce costs'!Y$10)*(1+'Workforce costs'!Y$11)</f>
        <v>0</v>
      </c>
      <c r="DD83" s="290">
        <f>CB83*'Workforce costs'!Z$9*(1+'Workforce costs'!Z$10)*(1+'Workforce costs'!Z$11)</f>
        <v>0</v>
      </c>
      <c r="DE83" s="290">
        <f>CC83*'Workforce costs'!AA$9*(1+'Workforce costs'!AA$10)*(1+'Workforce costs'!AA$11)</f>
        <v>0</v>
      </c>
      <c r="DF83" s="290">
        <f>CD83*'Workforce costs'!AB$9*(1+'Workforce costs'!AB$10)*(1+'Workforce costs'!AB$11)</f>
        <v>0</v>
      </c>
    </row>
    <row r="84" spans="1:110" x14ac:dyDescent="0.3">
      <c r="A84" s="2" t="str">
        <f>Outputs!$A$4</f>
        <v>Australia</v>
      </c>
      <c r="B84" s="2" t="str">
        <f t="shared" si="11"/>
        <v>Australia 18to24</v>
      </c>
      <c r="C84" s="30">
        <f>VLOOKUP($B84,Populations!$D$15:$H$1920,3,FALSE)</f>
        <v>2374194</v>
      </c>
      <c r="D84" s="255">
        <f>IF(OR($H84="General pop",$H84="Schools",$H84="Workplace",$H84="Skills Training",$H84="Digital Supports"),1,VLOOKUP($B84,Populations!$D$15:$H$1920,5,FALSE))</f>
        <v>1</v>
      </c>
      <c r="E84" s="88">
        <f>VLOOKUP(I84,Epidemiology!$C$10:$H$47,6,FALSE)</f>
        <v>7628</v>
      </c>
      <c r="F84" s="102">
        <f>'Care profiles'!R85</f>
        <v>1</v>
      </c>
      <c r="G84" s="15" t="str">
        <f>'Care profiles'!A85</f>
        <v>18to24</v>
      </c>
      <c r="H84" s="15" t="str">
        <f>'Care profiles'!B85</f>
        <v>Distress</v>
      </c>
      <c r="I84" s="15" t="str">
        <f>'Care profiles'!C85</f>
        <v>Distress_18-24yrs</v>
      </c>
      <c r="J84" s="15" t="str">
        <f>'Care profiles'!D85</f>
        <v>Care profile</v>
      </c>
      <c r="K84" s="15" t="str">
        <f>'Care profiles'!E85</f>
        <v>Identifying distress</v>
      </c>
      <c r="L84" s="104">
        <f>'Care profiles'!F85</f>
        <v>0.6</v>
      </c>
      <c r="M84" s="15">
        <f>'Care profiles'!G85</f>
        <v>1</v>
      </c>
      <c r="N84" s="15">
        <f>'Care profiles'!H85</f>
        <v>30</v>
      </c>
      <c r="O84" s="15" t="str">
        <f>'Care profiles'!I85</f>
        <v>min</v>
      </c>
      <c r="P84" s="15" t="str">
        <f>'Care profiles'!J85</f>
        <v>General Practitioner</v>
      </c>
      <c r="Q84" s="15" t="str">
        <f>'Care profiles'!K85</f>
        <v>n/a</v>
      </c>
      <c r="R84" s="15" t="str">
        <f>'Care profiles'!M85</f>
        <v>Y</v>
      </c>
      <c r="S84" s="15" t="str">
        <f>'Care profiles'!O85</f>
        <v>Y</v>
      </c>
      <c r="T84" s="15" t="str">
        <f>'Care profiles'!Q85</f>
        <v>N</v>
      </c>
      <c r="U84" s="30">
        <f t="shared" si="12"/>
        <v>181103.51832</v>
      </c>
      <c r="V84" s="30">
        <f t="shared" si="13"/>
        <v>108662.110992</v>
      </c>
      <c r="W84" s="30">
        <f>IF(M84="n/a",0,IF(O84="days",V84*M84*(1+(VLOOKUP(K84,'Bed parameters'!$A$9:$G$12,7,FALSE))),V84*M84))</f>
        <v>108662.110992</v>
      </c>
      <c r="X84" s="30">
        <f t="shared" si="14"/>
        <v>54331.055496000001</v>
      </c>
      <c r="Y84" s="30">
        <f t="shared" si="15"/>
        <v>0</v>
      </c>
      <c r="Z84" s="113">
        <f>_xlfn.IFNA(Y84/((VLOOKUP(K84,'Bed parameters'!$A$9:$G$12,3,FALSE))*(VLOOKUP(K84,'Bed parameters'!$A$9:$G$12,5,FALSE))),0)</f>
        <v>0</v>
      </c>
      <c r="AA84" s="30">
        <f t="shared" si="16"/>
        <v>54331.055496000001</v>
      </c>
      <c r="AB84" s="30">
        <f>_xlfn.IFNA(IF($O84="days",$Y84*(VLOOKUP($K84,'Bed parameters'!$A$9:$I$12,9,FALSE))*$F84*(VLOOKUP($Q84,'Workforce distribution'!$C$8:$AD$30,AB$7,FALSE)),IF($Q84="n/a",(IF($P84=AB$6,$X84*$F84,0)),$X84*$F84*(VLOOKUP($Q84,'Workforce distribution'!$C$8:$AD$30,AB$7,FALSE)))),0)</f>
        <v>0</v>
      </c>
      <c r="AC84" s="30">
        <f>_xlfn.IFNA(IF($O84="days",$Y84*(VLOOKUP($K84,'Bed parameters'!$A$9:$I$12,9,FALSE))*$F84*(VLOOKUP($Q84,'Workforce distribution'!$C$8:$AD$30,AC$7,FALSE)),IF($Q84="n/a",(IF($P84=AC$6,$X84*$F84,0)),$X84*$F84*(VLOOKUP($Q84,'Workforce distribution'!$C$8:$AD$30,AC$7,FALSE)))),0)</f>
        <v>0</v>
      </c>
      <c r="AD84" s="30">
        <f>_xlfn.IFNA(IF($O84="days",$Y84*(VLOOKUP($K84,'Bed parameters'!$A$9:$I$12,9,FALSE))*$F84*(VLOOKUP($Q84,'Workforce distribution'!$C$8:$AD$30,AD$7,FALSE)),IF($Q84="n/a",(IF($P84=AD$6,$X84*$F84,0)),$X84*$F84*(VLOOKUP($Q84,'Workforce distribution'!$C$8:$AD$30,AD$7,FALSE)))),0)</f>
        <v>0</v>
      </c>
      <c r="AE84" s="30">
        <f>_xlfn.IFNA(IF($O84="days",$Y84*(VLOOKUP($K84,'Bed parameters'!$A$9:$I$12,9,FALSE))*$F84*(VLOOKUP($Q84,'Workforce distribution'!$C$8:$AD$30,AE$7,FALSE)),IF($Q84="n/a",(IF($P84=AE$6,$X84*$F84,0)),$X84*$F84*(VLOOKUP($Q84,'Workforce distribution'!$C$8:$AD$30,AE$7,FALSE)))),0)</f>
        <v>0</v>
      </c>
      <c r="AF84" s="30">
        <f>_xlfn.IFNA(IF($O84="days",$Y84*(VLOOKUP($K84,'Bed parameters'!$A$9:$I$12,9,FALSE))*$F84*(VLOOKUP($Q84,'Workforce distribution'!$C$8:$AD$30,AF$7,FALSE)),IF($Q84="n/a",(IF($P84=AF$6,$X84*$F84,0)),$X84*$F84*(VLOOKUP($Q84,'Workforce distribution'!$C$8:$AD$30,AF$7,FALSE)))),0)</f>
        <v>0</v>
      </c>
      <c r="AG84" s="30">
        <f>_xlfn.IFNA(IF($O84="days",$Y84*(VLOOKUP($K84,'Bed parameters'!$A$9:$I$12,9,FALSE))*$F84*(VLOOKUP($Q84,'Workforce distribution'!$C$8:$AD$30,AG$7,FALSE)),IF($Q84="n/a",(IF($P84=AG$6,$X84*$F84,0)),$X84*$F84*(VLOOKUP($Q84,'Workforce distribution'!$C$8:$AD$30,AG$7,FALSE)))),0)</f>
        <v>0</v>
      </c>
      <c r="AH84" s="30">
        <f>_xlfn.IFNA(IF($O84="days",$Y84*(VLOOKUP($K84,'Bed parameters'!$A$9:$I$12,9,FALSE))*$F84*(VLOOKUP($Q84,'Workforce distribution'!$C$8:$AD$30,AH$7,FALSE)),IF($Q84="n/a",(IF($P84=AH$6,$X84*$F84,0)),$X84*$F84*(VLOOKUP($Q84,'Workforce distribution'!$C$8:$AD$30,AH$7,FALSE)))),0)</f>
        <v>0</v>
      </c>
      <c r="AI84" s="30">
        <f>_xlfn.IFNA(IF($O84="days",$Y84*(VLOOKUP($K84,'Bed parameters'!$A$9:$I$12,9,FALSE))*$F84*(VLOOKUP($Q84,'Workforce distribution'!$C$8:$AD$30,AI$7,FALSE)),IF($Q84="n/a",(IF($P84=AI$6,$X84*$F84,0)),$X84*$F84*(VLOOKUP($Q84,'Workforce distribution'!$C$8:$AD$30,AI$7,FALSE)))),0)</f>
        <v>0</v>
      </c>
      <c r="AJ84" s="30">
        <f>_xlfn.IFNA(IF($O84="days",$Y84*(VLOOKUP($K84,'Bed parameters'!$A$9:$I$12,9,FALSE))*$F84*(VLOOKUP($Q84,'Workforce distribution'!$C$8:$AD$30,AJ$7,FALSE)),IF($Q84="n/a",(IF($P84=AJ$6,$X84*$F84,0)),$X84*$F84*(VLOOKUP($Q84,'Workforce distribution'!$C$8:$AD$30,AJ$7,FALSE)))),0)</f>
        <v>0</v>
      </c>
      <c r="AK84" s="30">
        <f>_xlfn.IFNA(IF($O84="days",$Y84*(VLOOKUP($K84,'Bed parameters'!$A$9:$I$12,9,FALSE))*$F84*(VLOOKUP($Q84,'Workforce distribution'!$C$8:$AD$30,AK$7,FALSE)),IF($Q84="n/a",(IF($P84=AK$6,$X84*$F84,0)),$X84*$F84*(VLOOKUP($Q84,'Workforce distribution'!$C$8:$AD$30,AK$7,FALSE)))),0)</f>
        <v>0</v>
      </c>
      <c r="AL84" s="30">
        <f>_xlfn.IFNA(IF($O84="days",$Y84*(VLOOKUP($K84,'Bed parameters'!$A$9:$I$12,9,FALSE))*$F84*(VLOOKUP($Q84,'Workforce distribution'!$C$8:$AD$30,AL$7,FALSE)),IF($Q84="n/a",(IF($P84=AL$6,$X84*$F84,0)),$X84*$F84*(VLOOKUP($Q84,'Workforce distribution'!$C$8:$AD$30,AL$7,FALSE)))),0)</f>
        <v>0</v>
      </c>
      <c r="AM84" s="30">
        <f>_xlfn.IFNA(IF($O84="days",$Y84*(VLOOKUP($K84,'Bed parameters'!$A$9:$I$12,9,FALSE))*$F84*(VLOOKUP($Q84,'Workforce distribution'!$C$8:$AD$30,AM$7,FALSE)),IF($Q84="n/a",(IF($P84=AM$6,$X84*$F84,0)),$X84*$F84*(VLOOKUP($Q84,'Workforce distribution'!$C$8:$AD$30,AM$7,FALSE)))),0)</f>
        <v>0</v>
      </c>
      <c r="AN84" s="30">
        <f>_xlfn.IFNA(IF($O84="days",$Y84*(VLOOKUP($K84,'Bed parameters'!$A$9:$I$12,9,FALSE))*$F84*(VLOOKUP($Q84,'Workforce distribution'!$C$8:$AD$30,AN$7,FALSE)),IF($Q84="n/a",(IF($P84=AN$6,$X84*$F84,0)),$X84*$F84*(VLOOKUP($Q84,'Workforce distribution'!$C$8:$AD$30,AN$7,FALSE)))),0)</f>
        <v>0</v>
      </c>
      <c r="AO84" s="30">
        <f>_xlfn.IFNA(IF($O84="days",$Y84*(VLOOKUP($K84,'Bed parameters'!$A$9:$I$12,9,FALSE))*$F84*(VLOOKUP($Q84,'Workforce distribution'!$C$8:$AD$30,AO$7,FALSE)),IF($Q84="n/a",(IF($P84=AO$6,$X84*$F84,0)),$X84*$F84*(VLOOKUP($Q84,'Workforce distribution'!$C$8:$AD$30,AO$7,FALSE)))),0)</f>
        <v>0</v>
      </c>
      <c r="AP84" s="30">
        <f>_xlfn.IFNA(IF($O84="days",$Y84*(VLOOKUP($K84,'Bed parameters'!$A$9:$I$12,9,FALSE))*$F84*(VLOOKUP($Q84,'Workforce distribution'!$C$8:$AD$30,AP$7,FALSE)),IF($Q84="n/a",(IF($P84=AP$6,$X84*$F84,0)),$X84*$F84*(VLOOKUP($Q84,'Workforce distribution'!$C$8:$AD$30,AP$7,FALSE)))),0)</f>
        <v>0</v>
      </c>
      <c r="AQ84" s="30">
        <f>_xlfn.IFNA(IF($O84="days",$Y84*(VLOOKUP($K84,'Bed parameters'!$A$9:$I$12,9,FALSE))*$F84*(VLOOKUP($Q84,'Workforce distribution'!$C$8:$AD$30,AQ$7,FALSE)),IF($Q84="n/a",(IF($P84=AQ$6,$X84*$F84,0)),$X84*$F84*(VLOOKUP($Q84,'Workforce distribution'!$C$8:$AD$30,AQ$7,FALSE)))),0)</f>
        <v>0</v>
      </c>
      <c r="AR84" s="30">
        <f>_xlfn.IFNA(IF($O84="days",$Y84*(VLOOKUP($K84,'Bed parameters'!$A$9:$I$12,9,FALSE))*$F84*(VLOOKUP($Q84,'Workforce distribution'!$C$8:$AD$30,AR$7,FALSE)),IF($Q84="n/a",(IF($P84=AR$6,$X84*$F84,0)),$X84*$F84*(VLOOKUP($Q84,'Workforce distribution'!$C$8:$AD$30,AR$7,FALSE)))),0)</f>
        <v>0</v>
      </c>
      <c r="AS84" s="30">
        <f>_xlfn.IFNA(IF($O84="days",$Y84*(VLOOKUP($K84,'Bed parameters'!$A$9:$I$12,9,FALSE))*$F84*(VLOOKUP($Q84,'Workforce distribution'!$C$8:$AD$30,AS$7,FALSE)),IF($Q84="n/a",(IF($P84=AS$6,$X84*$F84,0)),$X84*$F84*(VLOOKUP($Q84,'Workforce distribution'!$C$8:$AD$30,AS$7,FALSE)))),0)</f>
        <v>0</v>
      </c>
      <c r="AT84" s="30">
        <f>_xlfn.IFNA(IF($O84="days",$Y84*(VLOOKUP($K84,'Bed parameters'!$A$9:$I$12,9,FALSE))*$F84*(VLOOKUP($Q84,'Workforce distribution'!$C$8:$AD$30,AT$7,FALSE)),IF($Q84="n/a",(IF($P84=AT$6,$X84*$F84,0)),$X84*$F84*(VLOOKUP($Q84,'Workforce distribution'!$C$8:$AD$30,AT$7,FALSE)))),0)</f>
        <v>54331.055496000001</v>
      </c>
      <c r="AU84" s="30">
        <f>_xlfn.IFNA(IF($O84="days",$Y84*(VLOOKUP($K84,'Bed parameters'!$A$9:$I$12,9,FALSE))*$F84*(VLOOKUP($Q84,'Workforce distribution'!$C$8:$AD$30,AU$7,FALSE)),IF($Q84="n/a",(IF($P84=AU$6,$X84*$F84,0)),$X84*$F84*(VLOOKUP($Q84,'Workforce distribution'!$C$8:$AD$30,AU$7,FALSE)))),0)</f>
        <v>0</v>
      </c>
      <c r="AV84" s="30">
        <f>_xlfn.IFNA(IF($O84="days",$Y84*(VLOOKUP($K84,'Bed parameters'!$A$9:$I$12,9,FALSE))*$F84*(VLOOKUP($Q84,'Workforce distribution'!$C$8:$AD$30,AV$7,FALSE)),IF($Q84="n/a",(IF($P84=AV$6,$X84*$F84,0)),$X84*$F84*(VLOOKUP($Q84,'Workforce distribution'!$C$8:$AD$30,AV$7,FALSE)))),0)</f>
        <v>0</v>
      </c>
      <c r="AW84" s="30">
        <f>_xlfn.IFNA(IF($O84="days",$Y84*(VLOOKUP($K84,'Bed parameters'!$A$9:$I$12,9,FALSE))*$F84*(VLOOKUP($Q84,'Workforce distribution'!$C$8:$AD$30,AW$7,FALSE)),IF($Q84="n/a",(IF($P84=AW$6,$X84*$F84,0)),$X84*$F84*(VLOOKUP($Q84,'Workforce distribution'!$C$8:$AD$30,AW$7,FALSE)))),0)</f>
        <v>0</v>
      </c>
      <c r="AX84" s="30">
        <f>_xlfn.IFNA(IF($O84="days",$Y84*(VLOOKUP($K84,'Bed parameters'!$A$9:$I$12,9,FALSE))*$F84*(VLOOKUP($Q84,'Workforce distribution'!$C$8:$AD$30,AX$7,FALSE)),IF($Q84="n/a",(IF($P84=AX$6,$X84*$F84,0)),$X84*$F84*(VLOOKUP($Q84,'Workforce distribution'!$C$8:$AD$30,AX$7,FALSE)))),0)</f>
        <v>0</v>
      </c>
      <c r="AY84" s="30">
        <f>_xlfn.IFNA(IF($O84="days",$Y84*(VLOOKUP($K84,'Bed parameters'!$A$9:$I$12,9,FALSE))*$F84*(VLOOKUP($Q84,'Workforce distribution'!$C$8:$AD$30,AY$7,FALSE)),IF($Q84="n/a",(IF($P84=AY$6,$X84*$F84,0)),$X84*$F84*(VLOOKUP($Q84,'Workforce distribution'!$C$8:$AD$30,AY$7,FALSE)))),0)</f>
        <v>0</v>
      </c>
      <c r="AZ84" s="30">
        <f>_xlfn.IFNA(IF($O84="days",$Y84*(VLOOKUP($K84,'Bed parameters'!$A$9:$I$12,9,FALSE))*$F84*(VLOOKUP($Q84,'Workforce distribution'!$C$8:$AD$30,AZ$7,FALSE)),IF($Q84="n/a",(IF($P84=AZ$6,$X84*$F84,0)),$X84*$F84*(VLOOKUP($Q84,'Workforce distribution'!$C$8:$AD$30,AZ$7,FALSE)))),0)</f>
        <v>0</v>
      </c>
      <c r="BA84" s="30">
        <f>_xlfn.IFNA(IF($O84="days",$Y84*(VLOOKUP($K84,'Bed parameters'!$A$9:$I$12,9,FALSE))*$F84*(VLOOKUP($Q84,'Workforce distribution'!$C$8:$AD$30,BA$7,FALSE)),IF($Q84="n/a",(IF($P84=BA$6,$X84*$F84,0)),$X84*$F84*(VLOOKUP($Q84,'Workforce distribution'!$C$8:$AD$30,BA$7,FALSE)))),0)</f>
        <v>0</v>
      </c>
      <c r="BB84" s="30">
        <f>_xlfn.IFNA(IF($O84="days",$Y84*(VLOOKUP($K84,'Bed parameters'!$A$9:$I$12,9,FALSE))*$F84*(VLOOKUP($Q84,'Workforce distribution'!$C$8:$AD$30,BB$7,FALSE)),IF($Q84="n/a",(IF($P84=BB$6,$X84*$F84,0)),$X84*$F84*(VLOOKUP($Q84,'Workforce distribution'!$C$8:$AD$30,BB$7,FALSE)))),0)</f>
        <v>0</v>
      </c>
      <c r="BC84" s="149">
        <f t="shared" si="17"/>
        <v>32.927513300444836</v>
      </c>
      <c r="BD84" s="288">
        <f>IF($Q84="n/a",(IF('Workforce hours'!D$30=0,0,(AB84/'Workforce hours'!D$30))),(IF(VLOOKUP($Q84,'Workforce hours'!$C$8:$AD$30,BD$7,FALSE)=0,0,(AB84/(VLOOKUP($Q84,'Workforce hours'!$C$8:$AD$30,BD$7,FALSE))))))</f>
        <v>0</v>
      </c>
      <c r="BE84" s="288">
        <f>IF($Q84="n/a",(IF('Workforce hours'!E$30=0,0,(AC84/'Workforce hours'!E$30))),(IF(VLOOKUP($Q84,'Workforce hours'!$C$8:$AD$30,BE$7,FALSE)=0,0,(AC84/(VLOOKUP($Q84,'Workforce hours'!$C$8:$AD$30,BE$7,FALSE))))))</f>
        <v>0</v>
      </c>
      <c r="BF84" s="288">
        <f>IF($Q84="n/a",(IF('Workforce hours'!F$30=0,0,(AD84/'Workforce hours'!F$30))),(IF(VLOOKUP($Q84,'Workforce hours'!$C$8:$AD$30,BF$7,FALSE)=0,0,(AD84/(VLOOKUP($Q84,'Workforce hours'!$C$8:$AD$30,BF$7,FALSE))))))</f>
        <v>0</v>
      </c>
      <c r="BG84" s="288">
        <f>IF($Q84="n/a",(IF('Workforce hours'!G$30=0,0,(AE84/'Workforce hours'!G$30))),(IF(VLOOKUP($Q84,'Workforce hours'!$C$8:$AD$30,BG$7,FALSE)=0,0,(AE84/(VLOOKUP($Q84,'Workforce hours'!$C$8:$AD$30,BG$7,FALSE))))))</f>
        <v>0</v>
      </c>
      <c r="BH84" s="288">
        <f>IF($Q84="n/a",(IF('Workforce hours'!H$30=0,0,(AF84/'Workforce hours'!H$30))),(IF(VLOOKUP($Q84,'Workforce hours'!$C$8:$AD$30,BH$7,FALSE)=0,0,(AF84/(VLOOKUP($Q84,'Workforce hours'!$C$8:$AD$30,BH$7,FALSE))))))</f>
        <v>0</v>
      </c>
      <c r="BI84" s="288">
        <f>IF($Q84="n/a",(IF('Workforce hours'!I$30=0,0,(AG84/'Workforce hours'!I$30))),(IF(VLOOKUP($Q84,'Workforce hours'!$C$8:$AD$30,BI$7,FALSE)=0,0,(AG84/(VLOOKUP($Q84,'Workforce hours'!$C$8:$AD$30,BI$7,FALSE))))))</f>
        <v>0</v>
      </c>
      <c r="BJ84" s="288">
        <f>IF($Q84="n/a",(IF('Workforce hours'!J$30=0,0,(AH84/'Workforce hours'!J$30))),(IF(VLOOKUP($Q84,'Workforce hours'!$C$8:$AD$30,BJ$7,FALSE)=0,0,(AH84/(VLOOKUP($Q84,'Workforce hours'!$C$8:$AD$30,BJ$7,FALSE))))))</f>
        <v>0</v>
      </c>
      <c r="BK84" s="288">
        <f>IF($Q84="n/a",(IF('Workforce hours'!K$30=0,0,(AI84/'Workforce hours'!K$30))),(IF(VLOOKUP($Q84,'Workforce hours'!$C$8:$AD$30,BK$7,FALSE)=0,0,(AI84/(VLOOKUP($Q84,'Workforce hours'!$C$8:$AD$30,BK$7,FALSE))))))</f>
        <v>0</v>
      </c>
      <c r="BL84" s="288">
        <f>IF($Q84="n/a",(IF('Workforce hours'!L$30=0,0,(AJ84/'Workforce hours'!L$30))),(IF(VLOOKUP($Q84,'Workforce hours'!$C$8:$AD$30,BL$7,FALSE)=0,0,(AJ84/(VLOOKUP($Q84,'Workforce hours'!$C$8:$AD$30,BL$7,FALSE))))))</f>
        <v>0</v>
      </c>
      <c r="BM84" s="288">
        <f>IF($Q84="n/a",(IF('Workforce hours'!M$30=0,0,(AK84/'Workforce hours'!M$30))),(IF(VLOOKUP($Q84,'Workforce hours'!$C$8:$AD$30,BM$7,FALSE)=0,0,(AK84/(VLOOKUP($Q84,'Workforce hours'!$C$8:$AD$30,BM$7,FALSE))))))</f>
        <v>0</v>
      </c>
      <c r="BN84" s="288">
        <f>IF($Q84="n/a",(IF('Workforce hours'!N$30=0,0,(AL84/'Workforce hours'!N$30))),(IF(VLOOKUP($Q84,'Workforce hours'!$C$8:$AD$30,BN$7,FALSE)=0,0,(AL84/(VLOOKUP($Q84,'Workforce hours'!$C$8:$AD$30,BN$7,FALSE))))))</f>
        <v>0</v>
      </c>
      <c r="BO84" s="288">
        <f>IF($Q84="n/a",(IF('Workforce hours'!O$30=0,0,(AM84/'Workforce hours'!O$30))),(IF(VLOOKUP($Q84,'Workforce hours'!$C$8:$AD$30,BO$7,FALSE)=0,0,(AM84/(VLOOKUP($Q84,'Workforce hours'!$C$8:$AD$30,BO$7,FALSE))))))</f>
        <v>0</v>
      </c>
      <c r="BP84" s="288">
        <f>IF($Q84="n/a",(IF('Workforce hours'!P$30=0,0,(AN84/'Workforce hours'!P$30))),(IF(VLOOKUP($Q84,'Workforce hours'!$C$8:$AD$30,BP$7,FALSE)=0,0,(AN84/(VLOOKUP($Q84,'Workforce hours'!$C$8:$AD$30,BP$7,FALSE))))))</f>
        <v>0</v>
      </c>
      <c r="BQ84" s="288">
        <f>IF($Q84="n/a",(IF('Workforce hours'!Q$30=0,0,(AO84/'Workforce hours'!Q$30))),(IF(VLOOKUP($Q84,'Workforce hours'!$C$8:$AD$30,BQ$7,FALSE)=0,0,(AO84/(VLOOKUP($Q84,'Workforce hours'!$C$8:$AD$30,BQ$7,FALSE))))))</f>
        <v>0</v>
      </c>
      <c r="BR84" s="288">
        <f>IF($Q84="n/a",(IF('Workforce hours'!R$30=0,0,(AP84/'Workforce hours'!R$30))),(IF(VLOOKUP($Q84,'Workforce hours'!$C$8:$AD$30,BR$7,FALSE)=0,0,(AP84/(VLOOKUP($Q84,'Workforce hours'!$C$8:$AD$30,BR$7,FALSE))))))</f>
        <v>0</v>
      </c>
      <c r="BS84" s="288">
        <f>IF($Q84="n/a",(IF('Workforce hours'!S$30=0,0,(AQ84/'Workforce hours'!S$30))),(IF(VLOOKUP($Q84,'Workforce hours'!$C$8:$AD$30,BS$7,FALSE)=0,0,(AQ84/(VLOOKUP($Q84,'Workforce hours'!$C$8:$AD$30,BS$7,FALSE))))))</f>
        <v>0</v>
      </c>
      <c r="BT84" s="288">
        <f>IF($Q84="n/a",(IF('Workforce hours'!T$30=0,0,(AR84/'Workforce hours'!T$30))),(IF(VLOOKUP($Q84,'Workforce hours'!$C$8:$AD$30,BT$7,FALSE)=0,0,(AR84/(VLOOKUP($Q84,'Workforce hours'!$C$8:$AD$30,BT$7,FALSE))))))</f>
        <v>0</v>
      </c>
      <c r="BU84" s="288">
        <f>IF($Q84="n/a",(IF('Workforce hours'!U$30=0,0,(AS84/'Workforce hours'!U$30))),(IF(VLOOKUP($Q84,'Workforce hours'!$C$8:$AD$30,BU$7,FALSE)=0,0,(AS84/(VLOOKUP($Q84,'Workforce hours'!$C$8:$AD$30,BU$7,FALSE))))))</f>
        <v>0</v>
      </c>
      <c r="BV84" s="288">
        <f>IF($Q84="n/a",(IF('Workforce hours'!V$30=0,0,(AT84/'Workforce hours'!V$30))),(IF(VLOOKUP($Q84,'Workforce hours'!$C$8:$AD$30,BV$7,FALSE)=0,0,(AT84/(VLOOKUP($Q84,'Workforce hours'!$C$8:$AD$30,BV$7,FALSE))))))</f>
        <v>32.927513300444836</v>
      </c>
      <c r="BW84" s="288">
        <f>IF($Q84="n/a",(IF('Workforce hours'!W$30=0,0,(AU84/'Workforce hours'!W$30))),(IF(VLOOKUP($Q84,'Workforce hours'!$C$8:$AD$30,BW$7,FALSE)=0,0,(AU84/(VLOOKUP($Q84,'Workforce hours'!$C$8:$AD$30,BW$7,FALSE))))))</f>
        <v>0</v>
      </c>
      <c r="BX84" s="288">
        <f>IF($Q84="n/a",(IF('Workforce hours'!X$30=0,0,(AV84/'Workforce hours'!X$30))),(IF(VLOOKUP($Q84,'Workforce hours'!$C$8:$AD$30,BX$7,FALSE)=0,0,(AV84/(VLOOKUP($Q84,'Workforce hours'!$C$8:$AD$30,BX$7,FALSE))))))</f>
        <v>0</v>
      </c>
      <c r="BY84" s="288">
        <f>IF($Q84="n/a",(IF('Workforce hours'!Y$30=0,0,(AW84/'Workforce hours'!Y$30))),(IF(VLOOKUP($Q84,'Workforce hours'!$C$8:$AD$30,BY$7,FALSE)=0,0,(AW84/(VLOOKUP($Q84,'Workforce hours'!$C$8:$AD$30,BY$7,FALSE))))))</f>
        <v>0</v>
      </c>
      <c r="BZ84" s="288">
        <f>IF($Q84="n/a",(IF('Workforce hours'!Z$30=0,0,(AX84/'Workforce hours'!Z$30))),(IF(VLOOKUP($Q84,'Workforce hours'!$C$8:$AD$30,BZ$7,FALSE)=0,0,(AX84/(VLOOKUP($Q84,'Workforce hours'!$C$8:$AD$30,BZ$7,FALSE))))))</f>
        <v>0</v>
      </c>
      <c r="CA84" s="288">
        <f>IF($Q84="n/a",(IF('Workforce hours'!AA$30=0,0,(AY84/'Workforce hours'!AA$30))),(IF(VLOOKUP($Q84,'Workforce hours'!$C$8:$AD$30,CA$7,FALSE)=0,0,(AY84/(VLOOKUP($Q84,'Workforce hours'!$C$8:$AD$30,CA$7,FALSE))))))</f>
        <v>0</v>
      </c>
      <c r="CB84" s="288">
        <f>IF($Q84="n/a",(IF('Workforce hours'!AB$30=0,0,(AZ84/'Workforce hours'!AB$30))),(IF(VLOOKUP($Q84,'Workforce hours'!$C$8:$AD$30,CB$7,FALSE)=0,0,(AZ84/(VLOOKUP($Q84,'Workforce hours'!$C$8:$AD$30,CB$7,FALSE))))))</f>
        <v>0</v>
      </c>
      <c r="CC84" s="288">
        <f>IF($Q84="n/a",(IF('Workforce hours'!AC$30=0,0,(BA84/'Workforce hours'!AC$30))),(IF(VLOOKUP($Q84,'Workforce hours'!$C$8:$AD$30,CC$7,FALSE)=0,0,(BA84/(VLOOKUP($Q84,'Workforce hours'!$C$8:$AD$30,CC$7,FALSE))))))</f>
        <v>0</v>
      </c>
      <c r="CD84" s="288">
        <f>IF($Q84="n/a",(IF('Workforce hours'!AD$30=0,0,(BB84/'Workforce hours'!AD$30))),(IF(VLOOKUP($Q84,'Workforce hours'!$C$8:$AD$30,CD$7,FALSE)=0,0,(BB84/(VLOOKUP($Q84,'Workforce hours'!$C$8:$AD$30,CD$7,FALSE))))))</f>
        <v>0</v>
      </c>
      <c r="CE84" s="289">
        <f t="shared" si="18"/>
        <v>0</v>
      </c>
      <c r="CF84" s="290">
        <f>BD84*'Workforce costs'!B$9*(1+'Workforce costs'!B$10)*(1+'Workforce costs'!B$11)</f>
        <v>0</v>
      </c>
      <c r="CG84" s="290">
        <f>BE84*'Workforce costs'!C$9*(1+'Workforce costs'!C$10)*(1+'Workforce costs'!C$11)</f>
        <v>0</v>
      </c>
      <c r="CH84" s="290">
        <f>BF84*'Workforce costs'!D$9*(1+'Workforce costs'!D$10)*(1+'Workforce costs'!D$11)</f>
        <v>0</v>
      </c>
      <c r="CI84" s="290">
        <f>BG84*'Workforce costs'!E$9*(1+'Workforce costs'!E$10)*(1+'Workforce costs'!E$11)</f>
        <v>0</v>
      </c>
      <c r="CJ84" s="290">
        <f>BH84*'Workforce costs'!F$9*(1+'Workforce costs'!F$10)*(1+'Workforce costs'!F$11)</f>
        <v>0</v>
      </c>
      <c r="CK84" s="290">
        <f>BI84*'Workforce costs'!G$9*(1+'Workforce costs'!G$10)*(1+'Workforce costs'!G$11)</f>
        <v>0</v>
      </c>
      <c r="CL84" s="290">
        <f>BJ84*'Workforce costs'!H$9*(1+'Workforce costs'!H$10)*(1+'Workforce costs'!H$11)</f>
        <v>0</v>
      </c>
      <c r="CM84" s="290">
        <f>BK84*'Workforce costs'!I$9*(1+'Workforce costs'!I$10)*(1+'Workforce costs'!I$11)</f>
        <v>0</v>
      </c>
      <c r="CN84" s="290">
        <f>BL84*'Workforce costs'!J$9*(1+'Workforce costs'!J$10)*(1+'Workforce costs'!J$11)</f>
        <v>0</v>
      </c>
      <c r="CO84" s="290">
        <f>BM84*'Workforce costs'!K$9*(1+'Workforce costs'!K$10)*(1+'Workforce costs'!K$11)</f>
        <v>0</v>
      </c>
      <c r="CP84" s="290">
        <f>BN84*'Workforce costs'!L$9*(1+'Workforce costs'!L$10)*(1+'Workforce costs'!L$11)</f>
        <v>0</v>
      </c>
      <c r="CQ84" s="290">
        <f>BO84*'Workforce costs'!M$9*(1+'Workforce costs'!M$10)*(1+'Workforce costs'!M$11)</f>
        <v>0</v>
      </c>
      <c r="CR84" s="290">
        <f>BP84*'Workforce costs'!N$9*(1+'Workforce costs'!N$10)*(1+'Workforce costs'!N$11)</f>
        <v>0</v>
      </c>
      <c r="CS84" s="290">
        <f>BQ84*'Workforce costs'!O$9*(1+'Workforce costs'!O$10)*(1+'Workforce costs'!O$11)</f>
        <v>0</v>
      </c>
      <c r="CT84" s="290">
        <f>BR84*'Workforce costs'!P$9*(1+'Workforce costs'!P$10)*(1+'Workforce costs'!P$11)</f>
        <v>0</v>
      </c>
      <c r="CU84" s="290">
        <f>BS84*'Workforce costs'!Q$9*(1+'Workforce costs'!Q$10)*(1+'Workforce costs'!Q$11)</f>
        <v>0</v>
      </c>
      <c r="CV84" s="290">
        <f>BT84*'Workforce costs'!R$9*(1+'Workforce costs'!R$10)*(1+'Workforce costs'!R$11)</f>
        <v>0</v>
      </c>
      <c r="CW84" s="290">
        <f>BU84*'Workforce costs'!S$9*(1+'Workforce costs'!S$10)*(1+'Workforce costs'!S$11)</f>
        <v>0</v>
      </c>
      <c r="CX84" s="290">
        <f>BV84*'Workforce costs'!T$9*(1+'Workforce costs'!T$10)*(1+'Workforce costs'!T$11)</f>
        <v>0</v>
      </c>
      <c r="CY84" s="290">
        <f>BW84*'Workforce costs'!U$9*(1+'Workforce costs'!U$10)*(1+'Workforce costs'!U$11)</f>
        <v>0</v>
      </c>
      <c r="CZ84" s="290">
        <f>BX84*'Workforce costs'!V$9*(1+'Workforce costs'!V$10)*(1+'Workforce costs'!V$11)</f>
        <v>0</v>
      </c>
      <c r="DA84" s="290">
        <f>BY84*'Workforce costs'!W$9*(1+'Workforce costs'!W$10)*(1+'Workforce costs'!W$11)</f>
        <v>0</v>
      </c>
      <c r="DB84" s="290">
        <f>BZ84*'Workforce costs'!X$9*(1+'Workforce costs'!X$10)*(1+'Workforce costs'!X$11)</f>
        <v>0</v>
      </c>
      <c r="DC84" s="290">
        <f>CA84*'Workforce costs'!Y$9*(1+'Workforce costs'!Y$10)*(1+'Workforce costs'!Y$11)</f>
        <v>0</v>
      </c>
      <c r="DD84" s="290">
        <f>CB84*'Workforce costs'!Z$9*(1+'Workforce costs'!Z$10)*(1+'Workforce costs'!Z$11)</f>
        <v>0</v>
      </c>
      <c r="DE84" s="290">
        <f>CC84*'Workforce costs'!AA$9*(1+'Workforce costs'!AA$10)*(1+'Workforce costs'!AA$11)</f>
        <v>0</v>
      </c>
      <c r="DF84" s="290">
        <f>CD84*'Workforce costs'!AB$9*(1+'Workforce costs'!AB$10)*(1+'Workforce costs'!AB$11)</f>
        <v>0</v>
      </c>
    </row>
    <row r="85" spans="1:110" x14ac:dyDescent="0.3">
      <c r="A85" s="2" t="str">
        <f>Outputs!$A$4</f>
        <v>Australia</v>
      </c>
      <c r="B85" s="2" t="str">
        <f t="shared" si="11"/>
        <v>Australia 18to24</v>
      </c>
      <c r="C85" s="30">
        <f>VLOOKUP($B85,Populations!$D$15:$H$1920,3,FALSE)</f>
        <v>2374194</v>
      </c>
      <c r="D85" s="255">
        <f>IF(OR($H85="General pop",$H85="Schools",$H85="Workplace",$H85="Skills Training",$H85="Digital Supports"),1,VLOOKUP($B85,Populations!$D$15:$H$1920,5,FALSE))</f>
        <v>1</v>
      </c>
      <c r="E85" s="88">
        <f>VLOOKUP(I85,Epidemiology!$C$10:$H$47,6,FALSE)</f>
        <v>7628</v>
      </c>
      <c r="F85" s="102">
        <f>'Care profiles'!R86</f>
        <v>1</v>
      </c>
      <c r="G85" s="15" t="str">
        <f>'Care profiles'!A86</f>
        <v>18to24</v>
      </c>
      <c r="H85" s="15" t="str">
        <f>'Care profiles'!B86</f>
        <v>Distress</v>
      </c>
      <c r="I85" s="15" t="str">
        <f>'Care profiles'!C86</f>
        <v>Distress_18-24yrs</v>
      </c>
      <c r="J85" s="15" t="str">
        <f>'Care profiles'!D86</f>
        <v>Care profile</v>
      </c>
      <c r="K85" s="15" t="str">
        <f>'Care profiles'!E86</f>
        <v>Brief intervention</v>
      </c>
      <c r="L85" s="104">
        <f>'Care profiles'!F86</f>
        <v>0.06</v>
      </c>
      <c r="M85" s="15">
        <f>'Care profiles'!G86</f>
        <v>1</v>
      </c>
      <c r="N85" s="15">
        <f>'Care profiles'!H86</f>
        <v>30</v>
      </c>
      <c r="O85" s="15" t="str">
        <f>'Care profiles'!I86</f>
        <v>min</v>
      </c>
      <c r="P85" s="15" t="str">
        <f>'Care profiles'!J86</f>
        <v>General Practitioner</v>
      </c>
      <c r="Q85" s="15" t="str">
        <f>'Care profiles'!K86</f>
        <v>n/a</v>
      </c>
      <c r="R85" s="15" t="str">
        <f>'Care profiles'!M86</f>
        <v>Y</v>
      </c>
      <c r="S85" s="15" t="str">
        <f>'Care profiles'!O86</f>
        <v>N</v>
      </c>
      <c r="T85" s="15" t="str">
        <f>'Care profiles'!Q86</f>
        <v>N</v>
      </c>
      <c r="U85" s="30">
        <f t="shared" si="12"/>
        <v>181103.51832</v>
      </c>
      <c r="V85" s="30">
        <f t="shared" si="13"/>
        <v>10866.2110992</v>
      </c>
      <c r="W85" s="30">
        <f>IF(M85="n/a",0,IF(O85="days",V85*M85*(1+(VLOOKUP(K85,'Bed parameters'!$A$9:$G$12,7,FALSE))),V85*M85))</f>
        <v>10866.2110992</v>
      </c>
      <c r="X85" s="30">
        <f t="shared" si="14"/>
        <v>5433.1055495999999</v>
      </c>
      <c r="Y85" s="30">
        <f t="shared" si="15"/>
        <v>0</v>
      </c>
      <c r="Z85" s="113">
        <f>_xlfn.IFNA(Y85/((VLOOKUP(K85,'Bed parameters'!$A$9:$G$12,3,FALSE))*(VLOOKUP(K85,'Bed parameters'!$A$9:$G$12,5,FALSE))),0)</f>
        <v>0</v>
      </c>
      <c r="AA85" s="30">
        <f t="shared" si="16"/>
        <v>5433.1055495999999</v>
      </c>
      <c r="AB85" s="30">
        <f>_xlfn.IFNA(IF($O85="days",$Y85*(VLOOKUP($K85,'Bed parameters'!$A$9:$I$12,9,FALSE))*$F85*(VLOOKUP($Q85,'Workforce distribution'!$C$8:$AD$30,AB$7,FALSE)),IF($Q85="n/a",(IF($P85=AB$6,$X85*$F85,0)),$X85*$F85*(VLOOKUP($Q85,'Workforce distribution'!$C$8:$AD$30,AB$7,FALSE)))),0)</f>
        <v>0</v>
      </c>
      <c r="AC85" s="30">
        <f>_xlfn.IFNA(IF($O85="days",$Y85*(VLOOKUP($K85,'Bed parameters'!$A$9:$I$12,9,FALSE))*$F85*(VLOOKUP($Q85,'Workforce distribution'!$C$8:$AD$30,AC$7,FALSE)),IF($Q85="n/a",(IF($P85=AC$6,$X85*$F85,0)),$X85*$F85*(VLOOKUP($Q85,'Workforce distribution'!$C$8:$AD$30,AC$7,FALSE)))),0)</f>
        <v>0</v>
      </c>
      <c r="AD85" s="30">
        <f>_xlfn.IFNA(IF($O85="days",$Y85*(VLOOKUP($K85,'Bed parameters'!$A$9:$I$12,9,FALSE))*$F85*(VLOOKUP($Q85,'Workforce distribution'!$C$8:$AD$30,AD$7,FALSE)),IF($Q85="n/a",(IF($P85=AD$6,$X85*$F85,0)),$X85*$F85*(VLOOKUP($Q85,'Workforce distribution'!$C$8:$AD$30,AD$7,FALSE)))),0)</f>
        <v>0</v>
      </c>
      <c r="AE85" s="30">
        <f>_xlfn.IFNA(IF($O85="days",$Y85*(VLOOKUP($K85,'Bed parameters'!$A$9:$I$12,9,FALSE))*$F85*(VLOOKUP($Q85,'Workforce distribution'!$C$8:$AD$30,AE$7,FALSE)),IF($Q85="n/a",(IF($P85=AE$6,$X85*$F85,0)),$X85*$F85*(VLOOKUP($Q85,'Workforce distribution'!$C$8:$AD$30,AE$7,FALSE)))),0)</f>
        <v>0</v>
      </c>
      <c r="AF85" s="30">
        <f>_xlfn.IFNA(IF($O85="days",$Y85*(VLOOKUP($K85,'Bed parameters'!$A$9:$I$12,9,FALSE))*$F85*(VLOOKUP($Q85,'Workforce distribution'!$C$8:$AD$30,AF$7,FALSE)),IF($Q85="n/a",(IF($P85=AF$6,$X85*$F85,0)),$X85*$F85*(VLOOKUP($Q85,'Workforce distribution'!$C$8:$AD$30,AF$7,FALSE)))),0)</f>
        <v>0</v>
      </c>
      <c r="AG85" s="30">
        <f>_xlfn.IFNA(IF($O85="days",$Y85*(VLOOKUP($K85,'Bed parameters'!$A$9:$I$12,9,FALSE))*$F85*(VLOOKUP($Q85,'Workforce distribution'!$C$8:$AD$30,AG$7,FALSE)),IF($Q85="n/a",(IF($P85=AG$6,$X85*$F85,0)),$X85*$F85*(VLOOKUP($Q85,'Workforce distribution'!$C$8:$AD$30,AG$7,FALSE)))),0)</f>
        <v>0</v>
      </c>
      <c r="AH85" s="30">
        <f>_xlfn.IFNA(IF($O85="days",$Y85*(VLOOKUP($K85,'Bed parameters'!$A$9:$I$12,9,FALSE))*$F85*(VLOOKUP($Q85,'Workforce distribution'!$C$8:$AD$30,AH$7,FALSE)),IF($Q85="n/a",(IF($P85=AH$6,$X85*$F85,0)),$X85*$F85*(VLOOKUP($Q85,'Workforce distribution'!$C$8:$AD$30,AH$7,FALSE)))),0)</f>
        <v>0</v>
      </c>
      <c r="AI85" s="30">
        <f>_xlfn.IFNA(IF($O85="days",$Y85*(VLOOKUP($K85,'Bed parameters'!$A$9:$I$12,9,FALSE))*$F85*(VLOOKUP($Q85,'Workforce distribution'!$C$8:$AD$30,AI$7,FALSE)),IF($Q85="n/a",(IF($P85=AI$6,$X85*$F85,0)),$X85*$F85*(VLOOKUP($Q85,'Workforce distribution'!$C$8:$AD$30,AI$7,FALSE)))),0)</f>
        <v>0</v>
      </c>
      <c r="AJ85" s="30">
        <f>_xlfn.IFNA(IF($O85="days",$Y85*(VLOOKUP($K85,'Bed parameters'!$A$9:$I$12,9,FALSE))*$F85*(VLOOKUP($Q85,'Workforce distribution'!$C$8:$AD$30,AJ$7,FALSE)),IF($Q85="n/a",(IF($P85=AJ$6,$X85*$F85,0)),$X85*$F85*(VLOOKUP($Q85,'Workforce distribution'!$C$8:$AD$30,AJ$7,FALSE)))),0)</f>
        <v>0</v>
      </c>
      <c r="AK85" s="30">
        <f>_xlfn.IFNA(IF($O85="days",$Y85*(VLOOKUP($K85,'Bed parameters'!$A$9:$I$12,9,FALSE))*$F85*(VLOOKUP($Q85,'Workforce distribution'!$C$8:$AD$30,AK$7,FALSE)),IF($Q85="n/a",(IF($P85=AK$6,$X85*$F85,0)),$X85*$F85*(VLOOKUP($Q85,'Workforce distribution'!$C$8:$AD$30,AK$7,FALSE)))),0)</f>
        <v>0</v>
      </c>
      <c r="AL85" s="30">
        <f>_xlfn.IFNA(IF($O85="days",$Y85*(VLOOKUP($K85,'Bed parameters'!$A$9:$I$12,9,FALSE))*$F85*(VLOOKUP($Q85,'Workforce distribution'!$C$8:$AD$30,AL$7,FALSE)),IF($Q85="n/a",(IF($P85=AL$6,$X85*$F85,0)),$X85*$F85*(VLOOKUP($Q85,'Workforce distribution'!$C$8:$AD$30,AL$7,FALSE)))),0)</f>
        <v>0</v>
      </c>
      <c r="AM85" s="30">
        <f>_xlfn.IFNA(IF($O85="days",$Y85*(VLOOKUP($K85,'Bed parameters'!$A$9:$I$12,9,FALSE))*$F85*(VLOOKUP($Q85,'Workforce distribution'!$C$8:$AD$30,AM$7,FALSE)),IF($Q85="n/a",(IF($P85=AM$6,$X85*$F85,0)),$X85*$F85*(VLOOKUP($Q85,'Workforce distribution'!$C$8:$AD$30,AM$7,FALSE)))),0)</f>
        <v>0</v>
      </c>
      <c r="AN85" s="30">
        <f>_xlfn.IFNA(IF($O85="days",$Y85*(VLOOKUP($K85,'Bed parameters'!$A$9:$I$12,9,FALSE))*$F85*(VLOOKUP($Q85,'Workforce distribution'!$C$8:$AD$30,AN$7,FALSE)),IF($Q85="n/a",(IF($P85=AN$6,$X85*$F85,0)),$X85*$F85*(VLOOKUP($Q85,'Workforce distribution'!$C$8:$AD$30,AN$7,FALSE)))),0)</f>
        <v>0</v>
      </c>
      <c r="AO85" s="30">
        <f>_xlfn.IFNA(IF($O85="days",$Y85*(VLOOKUP($K85,'Bed parameters'!$A$9:$I$12,9,FALSE))*$F85*(VLOOKUP($Q85,'Workforce distribution'!$C$8:$AD$30,AO$7,FALSE)),IF($Q85="n/a",(IF($P85=AO$6,$X85*$F85,0)),$X85*$F85*(VLOOKUP($Q85,'Workforce distribution'!$C$8:$AD$30,AO$7,FALSE)))),0)</f>
        <v>0</v>
      </c>
      <c r="AP85" s="30">
        <f>_xlfn.IFNA(IF($O85="days",$Y85*(VLOOKUP($K85,'Bed parameters'!$A$9:$I$12,9,FALSE))*$F85*(VLOOKUP($Q85,'Workforce distribution'!$C$8:$AD$30,AP$7,FALSE)),IF($Q85="n/a",(IF($P85=AP$6,$X85*$F85,0)),$X85*$F85*(VLOOKUP($Q85,'Workforce distribution'!$C$8:$AD$30,AP$7,FALSE)))),0)</f>
        <v>0</v>
      </c>
      <c r="AQ85" s="30">
        <f>_xlfn.IFNA(IF($O85="days",$Y85*(VLOOKUP($K85,'Bed parameters'!$A$9:$I$12,9,FALSE))*$F85*(VLOOKUP($Q85,'Workforce distribution'!$C$8:$AD$30,AQ$7,FALSE)),IF($Q85="n/a",(IF($P85=AQ$6,$X85*$F85,0)),$X85*$F85*(VLOOKUP($Q85,'Workforce distribution'!$C$8:$AD$30,AQ$7,FALSE)))),0)</f>
        <v>0</v>
      </c>
      <c r="AR85" s="30">
        <f>_xlfn.IFNA(IF($O85="days",$Y85*(VLOOKUP($K85,'Bed parameters'!$A$9:$I$12,9,FALSE))*$F85*(VLOOKUP($Q85,'Workforce distribution'!$C$8:$AD$30,AR$7,FALSE)),IF($Q85="n/a",(IF($P85=AR$6,$X85*$F85,0)),$X85*$F85*(VLOOKUP($Q85,'Workforce distribution'!$C$8:$AD$30,AR$7,FALSE)))),0)</f>
        <v>0</v>
      </c>
      <c r="AS85" s="30">
        <f>_xlfn.IFNA(IF($O85="days",$Y85*(VLOOKUP($K85,'Bed parameters'!$A$9:$I$12,9,FALSE))*$F85*(VLOOKUP($Q85,'Workforce distribution'!$C$8:$AD$30,AS$7,FALSE)),IF($Q85="n/a",(IF($P85=AS$6,$X85*$F85,0)),$X85*$F85*(VLOOKUP($Q85,'Workforce distribution'!$C$8:$AD$30,AS$7,FALSE)))),0)</f>
        <v>0</v>
      </c>
      <c r="AT85" s="30">
        <f>_xlfn.IFNA(IF($O85="days",$Y85*(VLOOKUP($K85,'Bed parameters'!$A$9:$I$12,9,FALSE))*$F85*(VLOOKUP($Q85,'Workforce distribution'!$C$8:$AD$30,AT$7,FALSE)),IF($Q85="n/a",(IF($P85=AT$6,$X85*$F85,0)),$X85*$F85*(VLOOKUP($Q85,'Workforce distribution'!$C$8:$AD$30,AT$7,FALSE)))),0)</f>
        <v>5433.1055495999999</v>
      </c>
      <c r="AU85" s="30">
        <f>_xlfn.IFNA(IF($O85="days",$Y85*(VLOOKUP($K85,'Bed parameters'!$A$9:$I$12,9,FALSE))*$F85*(VLOOKUP($Q85,'Workforce distribution'!$C$8:$AD$30,AU$7,FALSE)),IF($Q85="n/a",(IF($P85=AU$6,$X85*$F85,0)),$X85*$F85*(VLOOKUP($Q85,'Workforce distribution'!$C$8:$AD$30,AU$7,FALSE)))),0)</f>
        <v>0</v>
      </c>
      <c r="AV85" s="30">
        <f>_xlfn.IFNA(IF($O85="days",$Y85*(VLOOKUP($K85,'Bed parameters'!$A$9:$I$12,9,FALSE))*$F85*(VLOOKUP($Q85,'Workforce distribution'!$C$8:$AD$30,AV$7,FALSE)),IF($Q85="n/a",(IF($P85=AV$6,$X85*$F85,0)),$X85*$F85*(VLOOKUP($Q85,'Workforce distribution'!$C$8:$AD$30,AV$7,FALSE)))),0)</f>
        <v>0</v>
      </c>
      <c r="AW85" s="30">
        <f>_xlfn.IFNA(IF($O85="days",$Y85*(VLOOKUP($K85,'Bed parameters'!$A$9:$I$12,9,FALSE))*$F85*(VLOOKUP($Q85,'Workforce distribution'!$C$8:$AD$30,AW$7,FALSE)),IF($Q85="n/a",(IF($P85=AW$6,$X85*$F85,0)),$X85*$F85*(VLOOKUP($Q85,'Workforce distribution'!$C$8:$AD$30,AW$7,FALSE)))),0)</f>
        <v>0</v>
      </c>
      <c r="AX85" s="30">
        <f>_xlfn.IFNA(IF($O85="days",$Y85*(VLOOKUP($K85,'Bed parameters'!$A$9:$I$12,9,FALSE))*$F85*(VLOOKUP($Q85,'Workforce distribution'!$C$8:$AD$30,AX$7,FALSE)),IF($Q85="n/a",(IF($P85=AX$6,$X85*$F85,0)),$X85*$F85*(VLOOKUP($Q85,'Workforce distribution'!$C$8:$AD$30,AX$7,FALSE)))),0)</f>
        <v>0</v>
      </c>
      <c r="AY85" s="30">
        <f>_xlfn.IFNA(IF($O85="days",$Y85*(VLOOKUP($K85,'Bed parameters'!$A$9:$I$12,9,FALSE))*$F85*(VLOOKUP($Q85,'Workforce distribution'!$C$8:$AD$30,AY$7,FALSE)),IF($Q85="n/a",(IF($P85=AY$6,$X85*$F85,0)),$X85*$F85*(VLOOKUP($Q85,'Workforce distribution'!$C$8:$AD$30,AY$7,FALSE)))),0)</f>
        <v>0</v>
      </c>
      <c r="AZ85" s="30">
        <f>_xlfn.IFNA(IF($O85="days",$Y85*(VLOOKUP($K85,'Bed parameters'!$A$9:$I$12,9,FALSE))*$F85*(VLOOKUP($Q85,'Workforce distribution'!$C$8:$AD$30,AZ$7,FALSE)),IF($Q85="n/a",(IF($P85=AZ$6,$X85*$F85,0)),$X85*$F85*(VLOOKUP($Q85,'Workforce distribution'!$C$8:$AD$30,AZ$7,FALSE)))),0)</f>
        <v>0</v>
      </c>
      <c r="BA85" s="30">
        <f>_xlfn.IFNA(IF($O85="days",$Y85*(VLOOKUP($K85,'Bed parameters'!$A$9:$I$12,9,FALSE))*$F85*(VLOOKUP($Q85,'Workforce distribution'!$C$8:$AD$30,BA$7,FALSE)),IF($Q85="n/a",(IF($P85=BA$6,$X85*$F85,0)),$X85*$F85*(VLOOKUP($Q85,'Workforce distribution'!$C$8:$AD$30,BA$7,FALSE)))),0)</f>
        <v>0</v>
      </c>
      <c r="BB85" s="30">
        <f>_xlfn.IFNA(IF($O85="days",$Y85*(VLOOKUP($K85,'Bed parameters'!$A$9:$I$12,9,FALSE))*$F85*(VLOOKUP($Q85,'Workforce distribution'!$C$8:$AD$30,BB$7,FALSE)),IF($Q85="n/a",(IF($P85=BB$6,$X85*$F85,0)),$X85*$F85*(VLOOKUP($Q85,'Workforce distribution'!$C$8:$AD$30,BB$7,FALSE)))),0)</f>
        <v>0</v>
      </c>
      <c r="BC85" s="149">
        <f t="shared" si="17"/>
        <v>3.2927513300444837</v>
      </c>
      <c r="BD85" s="288">
        <f>IF($Q85="n/a",(IF('Workforce hours'!D$30=0,0,(AB85/'Workforce hours'!D$30))),(IF(VLOOKUP($Q85,'Workforce hours'!$C$8:$AD$30,BD$7,FALSE)=0,0,(AB85/(VLOOKUP($Q85,'Workforce hours'!$C$8:$AD$30,BD$7,FALSE))))))</f>
        <v>0</v>
      </c>
      <c r="BE85" s="288">
        <f>IF($Q85="n/a",(IF('Workforce hours'!E$30=0,0,(AC85/'Workforce hours'!E$30))),(IF(VLOOKUP($Q85,'Workforce hours'!$C$8:$AD$30,BE$7,FALSE)=0,0,(AC85/(VLOOKUP($Q85,'Workforce hours'!$C$8:$AD$30,BE$7,FALSE))))))</f>
        <v>0</v>
      </c>
      <c r="BF85" s="288">
        <f>IF($Q85="n/a",(IF('Workforce hours'!F$30=0,0,(AD85/'Workforce hours'!F$30))),(IF(VLOOKUP($Q85,'Workforce hours'!$C$8:$AD$30,BF$7,FALSE)=0,0,(AD85/(VLOOKUP($Q85,'Workforce hours'!$C$8:$AD$30,BF$7,FALSE))))))</f>
        <v>0</v>
      </c>
      <c r="BG85" s="288">
        <f>IF($Q85="n/a",(IF('Workforce hours'!G$30=0,0,(AE85/'Workforce hours'!G$30))),(IF(VLOOKUP($Q85,'Workforce hours'!$C$8:$AD$30,BG$7,FALSE)=0,0,(AE85/(VLOOKUP($Q85,'Workforce hours'!$C$8:$AD$30,BG$7,FALSE))))))</f>
        <v>0</v>
      </c>
      <c r="BH85" s="288">
        <f>IF($Q85="n/a",(IF('Workforce hours'!H$30=0,0,(AF85/'Workforce hours'!H$30))),(IF(VLOOKUP($Q85,'Workforce hours'!$C$8:$AD$30,BH$7,FALSE)=0,0,(AF85/(VLOOKUP($Q85,'Workforce hours'!$C$8:$AD$30,BH$7,FALSE))))))</f>
        <v>0</v>
      </c>
      <c r="BI85" s="288">
        <f>IF($Q85="n/a",(IF('Workforce hours'!I$30=0,0,(AG85/'Workforce hours'!I$30))),(IF(VLOOKUP($Q85,'Workforce hours'!$C$8:$AD$30,BI$7,FALSE)=0,0,(AG85/(VLOOKUP($Q85,'Workforce hours'!$C$8:$AD$30,BI$7,FALSE))))))</f>
        <v>0</v>
      </c>
      <c r="BJ85" s="288">
        <f>IF($Q85="n/a",(IF('Workforce hours'!J$30=0,0,(AH85/'Workforce hours'!J$30))),(IF(VLOOKUP($Q85,'Workforce hours'!$C$8:$AD$30,BJ$7,FALSE)=0,0,(AH85/(VLOOKUP($Q85,'Workforce hours'!$C$8:$AD$30,BJ$7,FALSE))))))</f>
        <v>0</v>
      </c>
      <c r="BK85" s="288">
        <f>IF($Q85="n/a",(IF('Workforce hours'!K$30=0,0,(AI85/'Workforce hours'!K$30))),(IF(VLOOKUP($Q85,'Workforce hours'!$C$8:$AD$30,BK$7,FALSE)=0,0,(AI85/(VLOOKUP($Q85,'Workforce hours'!$C$8:$AD$30,BK$7,FALSE))))))</f>
        <v>0</v>
      </c>
      <c r="BL85" s="288">
        <f>IF($Q85="n/a",(IF('Workforce hours'!L$30=0,0,(AJ85/'Workforce hours'!L$30))),(IF(VLOOKUP($Q85,'Workforce hours'!$C$8:$AD$30,BL$7,FALSE)=0,0,(AJ85/(VLOOKUP($Q85,'Workforce hours'!$C$8:$AD$30,BL$7,FALSE))))))</f>
        <v>0</v>
      </c>
      <c r="BM85" s="288">
        <f>IF($Q85="n/a",(IF('Workforce hours'!M$30=0,0,(AK85/'Workforce hours'!M$30))),(IF(VLOOKUP($Q85,'Workforce hours'!$C$8:$AD$30,BM$7,FALSE)=0,0,(AK85/(VLOOKUP($Q85,'Workforce hours'!$C$8:$AD$30,BM$7,FALSE))))))</f>
        <v>0</v>
      </c>
      <c r="BN85" s="288">
        <f>IF($Q85="n/a",(IF('Workforce hours'!N$30=0,0,(AL85/'Workforce hours'!N$30))),(IF(VLOOKUP($Q85,'Workforce hours'!$C$8:$AD$30,BN$7,FALSE)=0,0,(AL85/(VLOOKUP($Q85,'Workforce hours'!$C$8:$AD$30,BN$7,FALSE))))))</f>
        <v>0</v>
      </c>
      <c r="BO85" s="288">
        <f>IF($Q85="n/a",(IF('Workforce hours'!O$30=0,0,(AM85/'Workforce hours'!O$30))),(IF(VLOOKUP($Q85,'Workforce hours'!$C$8:$AD$30,BO$7,FALSE)=0,0,(AM85/(VLOOKUP($Q85,'Workforce hours'!$C$8:$AD$30,BO$7,FALSE))))))</f>
        <v>0</v>
      </c>
      <c r="BP85" s="288">
        <f>IF($Q85="n/a",(IF('Workforce hours'!P$30=0,0,(AN85/'Workforce hours'!P$30))),(IF(VLOOKUP($Q85,'Workforce hours'!$C$8:$AD$30,BP$7,FALSE)=0,0,(AN85/(VLOOKUP($Q85,'Workforce hours'!$C$8:$AD$30,BP$7,FALSE))))))</f>
        <v>0</v>
      </c>
      <c r="BQ85" s="288">
        <f>IF($Q85="n/a",(IF('Workforce hours'!Q$30=0,0,(AO85/'Workforce hours'!Q$30))),(IF(VLOOKUP($Q85,'Workforce hours'!$C$8:$AD$30,BQ$7,FALSE)=0,0,(AO85/(VLOOKUP($Q85,'Workforce hours'!$C$8:$AD$30,BQ$7,FALSE))))))</f>
        <v>0</v>
      </c>
      <c r="BR85" s="288">
        <f>IF($Q85="n/a",(IF('Workforce hours'!R$30=0,0,(AP85/'Workforce hours'!R$30))),(IF(VLOOKUP($Q85,'Workforce hours'!$C$8:$AD$30,BR$7,FALSE)=0,0,(AP85/(VLOOKUP($Q85,'Workforce hours'!$C$8:$AD$30,BR$7,FALSE))))))</f>
        <v>0</v>
      </c>
      <c r="BS85" s="288">
        <f>IF($Q85="n/a",(IF('Workforce hours'!S$30=0,0,(AQ85/'Workforce hours'!S$30))),(IF(VLOOKUP($Q85,'Workforce hours'!$C$8:$AD$30,BS$7,FALSE)=0,0,(AQ85/(VLOOKUP($Q85,'Workforce hours'!$C$8:$AD$30,BS$7,FALSE))))))</f>
        <v>0</v>
      </c>
      <c r="BT85" s="288">
        <f>IF($Q85="n/a",(IF('Workforce hours'!T$30=0,0,(AR85/'Workforce hours'!T$30))),(IF(VLOOKUP($Q85,'Workforce hours'!$C$8:$AD$30,BT$7,FALSE)=0,0,(AR85/(VLOOKUP($Q85,'Workforce hours'!$C$8:$AD$30,BT$7,FALSE))))))</f>
        <v>0</v>
      </c>
      <c r="BU85" s="288">
        <f>IF($Q85="n/a",(IF('Workforce hours'!U$30=0,0,(AS85/'Workforce hours'!U$30))),(IF(VLOOKUP($Q85,'Workforce hours'!$C$8:$AD$30,BU$7,FALSE)=0,0,(AS85/(VLOOKUP($Q85,'Workforce hours'!$C$8:$AD$30,BU$7,FALSE))))))</f>
        <v>0</v>
      </c>
      <c r="BV85" s="288">
        <f>IF($Q85="n/a",(IF('Workforce hours'!V$30=0,0,(AT85/'Workforce hours'!V$30))),(IF(VLOOKUP($Q85,'Workforce hours'!$C$8:$AD$30,BV$7,FALSE)=0,0,(AT85/(VLOOKUP($Q85,'Workforce hours'!$C$8:$AD$30,BV$7,FALSE))))))</f>
        <v>3.2927513300444837</v>
      </c>
      <c r="BW85" s="288">
        <f>IF($Q85="n/a",(IF('Workforce hours'!W$30=0,0,(AU85/'Workforce hours'!W$30))),(IF(VLOOKUP($Q85,'Workforce hours'!$C$8:$AD$30,BW$7,FALSE)=0,0,(AU85/(VLOOKUP($Q85,'Workforce hours'!$C$8:$AD$30,BW$7,FALSE))))))</f>
        <v>0</v>
      </c>
      <c r="BX85" s="288">
        <f>IF($Q85="n/a",(IF('Workforce hours'!X$30=0,0,(AV85/'Workforce hours'!X$30))),(IF(VLOOKUP($Q85,'Workforce hours'!$C$8:$AD$30,BX$7,FALSE)=0,0,(AV85/(VLOOKUP($Q85,'Workforce hours'!$C$8:$AD$30,BX$7,FALSE))))))</f>
        <v>0</v>
      </c>
      <c r="BY85" s="288">
        <f>IF($Q85="n/a",(IF('Workforce hours'!Y$30=0,0,(AW85/'Workforce hours'!Y$30))),(IF(VLOOKUP($Q85,'Workforce hours'!$C$8:$AD$30,BY$7,FALSE)=0,0,(AW85/(VLOOKUP($Q85,'Workforce hours'!$C$8:$AD$30,BY$7,FALSE))))))</f>
        <v>0</v>
      </c>
      <c r="BZ85" s="288">
        <f>IF($Q85="n/a",(IF('Workforce hours'!Z$30=0,0,(AX85/'Workforce hours'!Z$30))),(IF(VLOOKUP($Q85,'Workforce hours'!$C$8:$AD$30,BZ$7,FALSE)=0,0,(AX85/(VLOOKUP($Q85,'Workforce hours'!$C$8:$AD$30,BZ$7,FALSE))))))</f>
        <v>0</v>
      </c>
      <c r="CA85" s="288">
        <f>IF($Q85="n/a",(IF('Workforce hours'!AA$30=0,0,(AY85/'Workforce hours'!AA$30))),(IF(VLOOKUP($Q85,'Workforce hours'!$C$8:$AD$30,CA$7,FALSE)=0,0,(AY85/(VLOOKUP($Q85,'Workforce hours'!$C$8:$AD$30,CA$7,FALSE))))))</f>
        <v>0</v>
      </c>
      <c r="CB85" s="288">
        <f>IF($Q85="n/a",(IF('Workforce hours'!AB$30=0,0,(AZ85/'Workforce hours'!AB$30))),(IF(VLOOKUP($Q85,'Workforce hours'!$C$8:$AD$30,CB$7,FALSE)=0,0,(AZ85/(VLOOKUP($Q85,'Workforce hours'!$C$8:$AD$30,CB$7,FALSE))))))</f>
        <v>0</v>
      </c>
      <c r="CC85" s="288">
        <f>IF($Q85="n/a",(IF('Workforce hours'!AC$30=0,0,(BA85/'Workforce hours'!AC$30))),(IF(VLOOKUP($Q85,'Workforce hours'!$C$8:$AD$30,CC$7,FALSE)=0,0,(BA85/(VLOOKUP($Q85,'Workforce hours'!$C$8:$AD$30,CC$7,FALSE))))))</f>
        <v>0</v>
      </c>
      <c r="CD85" s="288">
        <f>IF($Q85="n/a",(IF('Workforce hours'!AD$30=0,0,(BB85/'Workforce hours'!AD$30))),(IF(VLOOKUP($Q85,'Workforce hours'!$C$8:$AD$30,CD$7,FALSE)=0,0,(BB85/(VLOOKUP($Q85,'Workforce hours'!$C$8:$AD$30,CD$7,FALSE))))))</f>
        <v>0</v>
      </c>
      <c r="CE85" s="289">
        <f t="shared" si="18"/>
        <v>0</v>
      </c>
      <c r="CF85" s="290">
        <f>BD85*'Workforce costs'!B$9*(1+'Workforce costs'!B$10)*(1+'Workforce costs'!B$11)</f>
        <v>0</v>
      </c>
      <c r="CG85" s="290">
        <f>BE85*'Workforce costs'!C$9*(1+'Workforce costs'!C$10)*(1+'Workforce costs'!C$11)</f>
        <v>0</v>
      </c>
      <c r="CH85" s="290">
        <f>BF85*'Workforce costs'!D$9*(1+'Workforce costs'!D$10)*(1+'Workforce costs'!D$11)</f>
        <v>0</v>
      </c>
      <c r="CI85" s="290">
        <f>BG85*'Workforce costs'!E$9*(1+'Workforce costs'!E$10)*(1+'Workforce costs'!E$11)</f>
        <v>0</v>
      </c>
      <c r="CJ85" s="290">
        <f>BH85*'Workforce costs'!F$9*(1+'Workforce costs'!F$10)*(1+'Workforce costs'!F$11)</f>
        <v>0</v>
      </c>
      <c r="CK85" s="290">
        <f>BI85*'Workforce costs'!G$9*(1+'Workforce costs'!G$10)*(1+'Workforce costs'!G$11)</f>
        <v>0</v>
      </c>
      <c r="CL85" s="290">
        <f>BJ85*'Workforce costs'!H$9*(1+'Workforce costs'!H$10)*(1+'Workforce costs'!H$11)</f>
        <v>0</v>
      </c>
      <c r="CM85" s="290">
        <f>BK85*'Workforce costs'!I$9*(1+'Workforce costs'!I$10)*(1+'Workforce costs'!I$11)</f>
        <v>0</v>
      </c>
      <c r="CN85" s="290">
        <f>BL85*'Workforce costs'!J$9*(1+'Workforce costs'!J$10)*(1+'Workforce costs'!J$11)</f>
        <v>0</v>
      </c>
      <c r="CO85" s="290">
        <f>BM85*'Workforce costs'!K$9*(1+'Workforce costs'!K$10)*(1+'Workforce costs'!K$11)</f>
        <v>0</v>
      </c>
      <c r="CP85" s="290">
        <f>BN85*'Workforce costs'!L$9*(1+'Workforce costs'!L$10)*(1+'Workforce costs'!L$11)</f>
        <v>0</v>
      </c>
      <c r="CQ85" s="290">
        <f>BO85*'Workforce costs'!M$9*(1+'Workforce costs'!M$10)*(1+'Workforce costs'!M$11)</f>
        <v>0</v>
      </c>
      <c r="CR85" s="290">
        <f>BP85*'Workforce costs'!N$9*(1+'Workforce costs'!N$10)*(1+'Workforce costs'!N$11)</f>
        <v>0</v>
      </c>
      <c r="CS85" s="290">
        <f>BQ85*'Workforce costs'!O$9*(1+'Workforce costs'!O$10)*(1+'Workforce costs'!O$11)</f>
        <v>0</v>
      </c>
      <c r="CT85" s="290">
        <f>BR85*'Workforce costs'!P$9*(1+'Workforce costs'!P$10)*(1+'Workforce costs'!P$11)</f>
        <v>0</v>
      </c>
      <c r="CU85" s="290">
        <f>BS85*'Workforce costs'!Q$9*(1+'Workforce costs'!Q$10)*(1+'Workforce costs'!Q$11)</f>
        <v>0</v>
      </c>
      <c r="CV85" s="290">
        <f>BT85*'Workforce costs'!R$9*(1+'Workforce costs'!R$10)*(1+'Workforce costs'!R$11)</f>
        <v>0</v>
      </c>
      <c r="CW85" s="290">
        <f>BU85*'Workforce costs'!S$9*(1+'Workforce costs'!S$10)*(1+'Workforce costs'!S$11)</f>
        <v>0</v>
      </c>
      <c r="CX85" s="290">
        <f>BV85*'Workforce costs'!T$9*(1+'Workforce costs'!T$10)*(1+'Workforce costs'!T$11)</f>
        <v>0</v>
      </c>
      <c r="CY85" s="290">
        <f>BW85*'Workforce costs'!U$9*(1+'Workforce costs'!U$10)*(1+'Workforce costs'!U$11)</f>
        <v>0</v>
      </c>
      <c r="CZ85" s="290">
        <f>BX85*'Workforce costs'!V$9*(1+'Workforce costs'!V$10)*(1+'Workforce costs'!V$11)</f>
        <v>0</v>
      </c>
      <c r="DA85" s="290">
        <f>BY85*'Workforce costs'!W$9*(1+'Workforce costs'!W$10)*(1+'Workforce costs'!W$11)</f>
        <v>0</v>
      </c>
      <c r="DB85" s="290">
        <f>BZ85*'Workforce costs'!X$9*(1+'Workforce costs'!X$10)*(1+'Workforce costs'!X$11)</f>
        <v>0</v>
      </c>
      <c r="DC85" s="290">
        <f>CA85*'Workforce costs'!Y$9*(1+'Workforce costs'!Y$10)*(1+'Workforce costs'!Y$11)</f>
        <v>0</v>
      </c>
      <c r="DD85" s="290">
        <f>CB85*'Workforce costs'!Z$9*(1+'Workforce costs'!Z$10)*(1+'Workforce costs'!Z$11)</f>
        <v>0</v>
      </c>
      <c r="DE85" s="290">
        <f>CC85*'Workforce costs'!AA$9*(1+'Workforce costs'!AA$10)*(1+'Workforce costs'!AA$11)</f>
        <v>0</v>
      </c>
      <c r="DF85" s="290">
        <f>CD85*'Workforce costs'!AB$9*(1+'Workforce costs'!AB$10)*(1+'Workforce costs'!AB$11)</f>
        <v>0</v>
      </c>
    </row>
    <row r="86" spans="1:110" x14ac:dyDescent="0.3">
      <c r="A86" s="2" t="str">
        <f>Outputs!$A$4</f>
        <v>Australia</v>
      </c>
      <c r="B86" s="2" t="str">
        <f t="shared" si="11"/>
        <v>Australia 18to24</v>
      </c>
      <c r="C86" s="30">
        <f>VLOOKUP($B86,Populations!$D$15:$H$1920,3,FALSE)</f>
        <v>2374194</v>
      </c>
      <c r="D86" s="255">
        <f>IF(OR($H86="General pop",$H86="Schools",$H86="Workplace",$H86="Skills Training",$H86="Digital Supports"),1,VLOOKUP($B86,Populations!$D$15:$H$1920,5,FALSE))</f>
        <v>1</v>
      </c>
      <c r="E86" s="88">
        <f>VLOOKUP(I86,Epidemiology!$C$10:$H$47,6,FALSE)</f>
        <v>7628</v>
      </c>
      <c r="F86" s="102">
        <f>'Care profiles'!R87</f>
        <v>1</v>
      </c>
      <c r="G86" s="15" t="str">
        <f>'Care profiles'!A87</f>
        <v>18to24</v>
      </c>
      <c r="H86" s="15" t="str">
        <f>'Care profiles'!B87</f>
        <v>Distress</v>
      </c>
      <c r="I86" s="15" t="str">
        <f>'Care profiles'!C87</f>
        <v>Distress_18-24yrs</v>
      </c>
      <c r="J86" s="15" t="str">
        <f>'Care profiles'!D87</f>
        <v>Care profile</v>
      </c>
      <c r="K86" s="15" t="str">
        <f>'Care profiles'!E87</f>
        <v>Review +/- Ongoing Management</v>
      </c>
      <c r="L86" s="104">
        <f>'Care profiles'!F87</f>
        <v>0.4</v>
      </c>
      <c r="M86" s="15">
        <f>'Care profiles'!G87</f>
        <v>1</v>
      </c>
      <c r="N86" s="15">
        <f>'Care profiles'!H87</f>
        <v>15</v>
      </c>
      <c r="O86" s="15" t="str">
        <f>'Care profiles'!I87</f>
        <v>min</v>
      </c>
      <c r="P86" s="15" t="str">
        <f>'Care profiles'!J87</f>
        <v>General Practitioner</v>
      </c>
      <c r="Q86" s="15" t="str">
        <f>'Care profiles'!K87</f>
        <v>n/a</v>
      </c>
      <c r="R86" s="15" t="str">
        <f>'Care profiles'!M87</f>
        <v>Y</v>
      </c>
      <c r="S86" s="15" t="str">
        <f>'Care profiles'!O87</f>
        <v>N</v>
      </c>
      <c r="T86" s="15" t="str">
        <f>'Care profiles'!Q87</f>
        <v>N</v>
      </c>
      <c r="U86" s="30">
        <f t="shared" si="12"/>
        <v>181103.51832</v>
      </c>
      <c r="V86" s="30">
        <f t="shared" si="13"/>
        <v>72441.407328000001</v>
      </c>
      <c r="W86" s="30">
        <f>IF(M86="n/a",0,IF(O86="days",V86*M86*(1+(VLOOKUP(K86,'Bed parameters'!$A$9:$G$12,7,FALSE))),V86*M86))</f>
        <v>72441.407328000001</v>
      </c>
      <c r="X86" s="30">
        <f t="shared" si="14"/>
        <v>18110.351832</v>
      </c>
      <c r="Y86" s="30">
        <f t="shared" si="15"/>
        <v>0</v>
      </c>
      <c r="Z86" s="113">
        <f>_xlfn.IFNA(Y86/((VLOOKUP(K86,'Bed parameters'!$A$9:$G$12,3,FALSE))*(VLOOKUP(K86,'Bed parameters'!$A$9:$G$12,5,FALSE))),0)</f>
        <v>0</v>
      </c>
      <c r="AA86" s="30">
        <f t="shared" si="16"/>
        <v>18110.351832</v>
      </c>
      <c r="AB86" s="30">
        <f>_xlfn.IFNA(IF($O86="days",$Y86*(VLOOKUP($K86,'Bed parameters'!$A$9:$I$12,9,FALSE))*$F86*(VLOOKUP($Q86,'Workforce distribution'!$C$8:$AD$30,AB$7,FALSE)),IF($Q86="n/a",(IF($P86=AB$6,$X86*$F86,0)),$X86*$F86*(VLOOKUP($Q86,'Workforce distribution'!$C$8:$AD$30,AB$7,FALSE)))),0)</f>
        <v>0</v>
      </c>
      <c r="AC86" s="30">
        <f>_xlfn.IFNA(IF($O86="days",$Y86*(VLOOKUP($K86,'Bed parameters'!$A$9:$I$12,9,FALSE))*$F86*(VLOOKUP($Q86,'Workforce distribution'!$C$8:$AD$30,AC$7,FALSE)),IF($Q86="n/a",(IF($P86=AC$6,$X86*$F86,0)),$X86*$F86*(VLOOKUP($Q86,'Workforce distribution'!$C$8:$AD$30,AC$7,FALSE)))),0)</f>
        <v>0</v>
      </c>
      <c r="AD86" s="30">
        <f>_xlfn.IFNA(IF($O86="days",$Y86*(VLOOKUP($K86,'Bed parameters'!$A$9:$I$12,9,FALSE))*$F86*(VLOOKUP($Q86,'Workforce distribution'!$C$8:$AD$30,AD$7,FALSE)),IF($Q86="n/a",(IF($P86=AD$6,$X86*$F86,0)),$X86*$F86*(VLOOKUP($Q86,'Workforce distribution'!$C$8:$AD$30,AD$7,FALSE)))),0)</f>
        <v>0</v>
      </c>
      <c r="AE86" s="30">
        <f>_xlfn.IFNA(IF($O86="days",$Y86*(VLOOKUP($K86,'Bed parameters'!$A$9:$I$12,9,FALSE))*$F86*(VLOOKUP($Q86,'Workforce distribution'!$C$8:$AD$30,AE$7,FALSE)),IF($Q86="n/a",(IF($P86=AE$6,$X86*$F86,0)),$X86*$F86*(VLOOKUP($Q86,'Workforce distribution'!$C$8:$AD$30,AE$7,FALSE)))),0)</f>
        <v>0</v>
      </c>
      <c r="AF86" s="30">
        <f>_xlfn.IFNA(IF($O86="days",$Y86*(VLOOKUP($K86,'Bed parameters'!$A$9:$I$12,9,FALSE))*$F86*(VLOOKUP($Q86,'Workforce distribution'!$C$8:$AD$30,AF$7,FALSE)),IF($Q86="n/a",(IF($P86=AF$6,$X86*$F86,0)),$X86*$F86*(VLOOKUP($Q86,'Workforce distribution'!$C$8:$AD$30,AF$7,FALSE)))),0)</f>
        <v>0</v>
      </c>
      <c r="AG86" s="30">
        <f>_xlfn.IFNA(IF($O86="days",$Y86*(VLOOKUP($K86,'Bed parameters'!$A$9:$I$12,9,FALSE))*$F86*(VLOOKUP($Q86,'Workforce distribution'!$C$8:$AD$30,AG$7,FALSE)),IF($Q86="n/a",(IF($P86=AG$6,$X86*$F86,0)),$X86*$F86*(VLOOKUP($Q86,'Workforce distribution'!$C$8:$AD$30,AG$7,FALSE)))),0)</f>
        <v>0</v>
      </c>
      <c r="AH86" s="30">
        <f>_xlfn.IFNA(IF($O86="days",$Y86*(VLOOKUP($K86,'Bed parameters'!$A$9:$I$12,9,FALSE))*$F86*(VLOOKUP($Q86,'Workforce distribution'!$C$8:$AD$30,AH$7,FALSE)),IF($Q86="n/a",(IF($P86=AH$6,$X86*$F86,0)),$X86*$F86*(VLOOKUP($Q86,'Workforce distribution'!$C$8:$AD$30,AH$7,FALSE)))),0)</f>
        <v>0</v>
      </c>
      <c r="AI86" s="30">
        <f>_xlfn.IFNA(IF($O86="days",$Y86*(VLOOKUP($K86,'Bed parameters'!$A$9:$I$12,9,FALSE))*$F86*(VLOOKUP($Q86,'Workforce distribution'!$C$8:$AD$30,AI$7,FALSE)),IF($Q86="n/a",(IF($P86=AI$6,$X86*$F86,0)),$X86*$F86*(VLOOKUP($Q86,'Workforce distribution'!$C$8:$AD$30,AI$7,FALSE)))),0)</f>
        <v>0</v>
      </c>
      <c r="AJ86" s="30">
        <f>_xlfn.IFNA(IF($O86="days",$Y86*(VLOOKUP($K86,'Bed parameters'!$A$9:$I$12,9,FALSE))*$F86*(VLOOKUP($Q86,'Workforce distribution'!$C$8:$AD$30,AJ$7,FALSE)),IF($Q86="n/a",(IF($P86=AJ$6,$X86*$F86,0)),$X86*$F86*(VLOOKUP($Q86,'Workforce distribution'!$C$8:$AD$30,AJ$7,FALSE)))),0)</f>
        <v>0</v>
      </c>
      <c r="AK86" s="30">
        <f>_xlfn.IFNA(IF($O86="days",$Y86*(VLOOKUP($K86,'Bed parameters'!$A$9:$I$12,9,FALSE))*$F86*(VLOOKUP($Q86,'Workforce distribution'!$C$8:$AD$30,AK$7,FALSE)),IF($Q86="n/a",(IF($P86=AK$6,$X86*$F86,0)),$X86*$F86*(VLOOKUP($Q86,'Workforce distribution'!$C$8:$AD$30,AK$7,FALSE)))),0)</f>
        <v>0</v>
      </c>
      <c r="AL86" s="30">
        <f>_xlfn.IFNA(IF($O86="days",$Y86*(VLOOKUP($K86,'Bed parameters'!$A$9:$I$12,9,FALSE))*$F86*(VLOOKUP($Q86,'Workforce distribution'!$C$8:$AD$30,AL$7,FALSE)),IF($Q86="n/a",(IF($P86=AL$6,$X86*$F86,0)),$X86*$F86*(VLOOKUP($Q86,'Workforce distribution'!$C$8:$AD$30,AL$7,FALSE)))),0)</f>
        <v>0</v>
      </c>
      <c r="AM86" s="30">
        <f>_xlfn.IFNA(IF($O86="days",$Y86*(VLOOKUP($K86,'Bed parameters'!$A$9:$I$12,9,FALSE))*$F86*(VLOOKUP($Q86,'Workforce distribution'!$C$8:$AD$30,AM$7,FALSE)),IF($Q86="n/a",(IF($P86=AM$6,$X86*$F86,0)),$X86*$F86*(VLOOKUP($Q86,'Workforce distribution'!$C$8:$AD$30,AM$7,FALSE)))),0)</f>
        <v>0</v>
      </c>
      <c r="AN86" s="30">
        <f>_xlfn.IFNA(IF($O86="days",$Y86*(VLOOKUP($K86,'Bed parameters'!$A$9:$I$12,9,FALSE))*$F86*(VLOOKUP($Q86,'Workforce distribution'!$C$8:$AD$30,AN$7,FALSE)),IF($Q86="n/a",(IF($P86=AN$6,$X86*$F86,0)),$X86*$F86*(VLOOKUP($Q86,'Workforce distribution'!$C$8:$AD$30,AN$7,FALSE)))),0)</f>
        <v>0</v>
      </c>
      <c r="AO86" s="30">
        <f>_xlfn.IFNA(IF($O86="days",$Y86*(VLOOKUP($K86,'Bed parameters'!$A$9:$I$12,9,FALSE))*$F86*(VLOOKUP($Q86,'Workforce distribution'!$C$8:$AD$30,AO$7,FALSE)),IF($Q86="n/a",(IF($P86=AO$6,$X86*$F86,0)),$X86*$F86*(VLOOKUP($Q86,'Workforce distribution'!$C$8:$AD$30,AO$7,FALSE)))),0)</f>
        <v>0</v>
      </c>
      <c r="AP86" s="30">
        <f>_xlfn.IFNA(IF($O86="days",$Y86*(VLOOKUP($K86,'Bed parameters'!$A$9:$I$12,9,FALSE))*$F86*(VLOOKUP($Q86,'Workforce distribution'!$C$8:$AD$30,AP$7,FALSE)),IF($Q86="n/a",(IF($P86=AP$6,$X86*$F86,0)),$X86*$F86*(VLOOKUP($Q86,'Workforce distribution'!$C$8:$AD$30,AP$7,FALSE)))),0)</f>
        <v>0</v>
      </c>
      <c r="AQ86" s="30">
        <f>_xlfn.IFNA(IF($O86="days",$Y86*(VLOOKUP($K86,'Bed parameters'!$A$9:$I$12,9,FALSE))*$F86*(VLOOKUP($Q86,'Workforce distribution'!$C$8:$AD$30,AQ$7,FALSE)),IF($Q86="n/a",(IF($P86=AQ$6,$X86*$F86,0)),$X86*$F86*(VLOOKUP($Q86,'Workforce distribution'!$C$8:$AD$30,AQ$7,FALSE)))),0)</f>
        <v>0</v>
      </c>
      <c r="AR86" s="30">
        <f>_xlfn.IFNA(IF($O86="days",$Y86*(VLOOKUP($K86,'Bed parameters'!$A$9:$I$12,9,FALSE))*$F86*(VLOOKUP($Q86,'Workforce distribution'!$C$8:$AD$30,AR$7,FALSE)),IF($Q86="n/a",(IF($P86=AR$6,$X86*$F86,0)),$X86*$F86*(VLOOKUP($Q86,'Workforce distribution'!$C$8:$AD$30,AR$7,FALSE)))),0)</f>
        <v>0</v>
      </c>
      <c r="AS86" s="30">
        <f>_xlfn.IFNA(IF($O86="days",$Y86*(VLOOKUP($K86,'Bed parameters'!$A$9:$I$12,9,FALSE))*$F86*(VLOOKUP($Q86,'Workforce distribution'!$C$8:$AD$30,AS$7,FALSE)),IF($Q86="n/a",(IF($P86=AS$6,$X86*$F86,0)),$X86*$F86*(VLOOKUP($Q86,'Workforce distribution'!$C$8:$AD$30,AS$7,FALSE)))),0)</f>
        <v>0</v>
      </c>
      <c r="AT86" s="30">
        <f>_xlfn.IFNA(IF($O86="days",$Y86*(VLOOKUP($K86,'Bed parameters'!$A$9:$I$12,9,FALSE))*$F86*(VLOOKUP($Q86,'Workforce distribution'!$C$8:$AD$30,AT$7,FALSE)),IF($Q86="n/a",(IF($P86=AT$6,$X86*$F86,0)),$X86*$F86*(VLOOKUP($Q86,'Workforce distribution'!$C$8:$AD$30,AT$7,FALSE)))),0)</f>
        <v>18110.351832</v>
      </c>
      <c r="AU86" s="30">
        <f>_xlfn.IFNA(IF($O86="days",$Y86*(VLOOKUP($K86,'Bed parameters'!$A$9:$I$12,9,FALSE))*$F86*(VLOOKUP($Q86,'Workforce distribution'!$C$8:$AD$30,AU$7,FALSE)),IF($Q86="n/a",(IF($P86=AU$6,$X86*$F86,0)),$X86*$F86*(VLOOKUP($Q86,'Workforce distribution'!$C$8:$AD$30,AU$7,FALSE)))),0)</f>
        <v>0</v>
      </c>
      <c r="AV86" s="30">
        <f>_xlfn.IFNA(IF($O86="days",$Y86*(VLOOKUP($K86,'Bed parameters'!$A$9:$I$12,9,FALSE))*$F86*(VLOOKUP($Q86,'Workforce distribution'!$C$8:$AD$30,AV$7,FALSE)),IF($Q86="n/a",(IF($P86=AV$6,$X86*$F86,0)),$X86*$F86*(VLOOKUP($Q86,'Workforce distribution'!$C$8:$AD$30,AV$7,FALSE)))),0)</f>
        <v>0</v>
      </c>
      <c r="AW86" s="30">
        <f>_xlfn.IFNA(IF($O86="days",$Y86*(VLOOKUP($K86,'Bed parameters'!$A$9:$I$12,9,FALSE))*$F86*(VLOOKUP($Q86,'Workforce distribution'!$C$8:$AD$30,AW$7,FALSE)),IF($Q86="n/a",(IF($P86=AW$6,$X86*$F86,0)),$X86*$F86*(VLOOKUP($Q86,'Workforce distribution'!$C$8:$AD$30,AW$7,FALSE)))),0)</f>
        <v>0</v>
      </c>
      <c r="AX86" s="30">
        <f>_xlfn.IFNA(IF($O86="days",$Y86*(VLOOKUP($K86,'Bed parameters'!$A$9:$I$12,9,FALSE))*$F86*(VLOOKUP($Q86,'Workforce distribution'!$C$8:$AD$30,AX$7,FALSE)),IF($Q86="n/a",(IF($P86=AX$6,$X86*$F86,0)),$X86*$F86*(VLOOKUP($Q86,'Workforce distribution'!$C$8:$AD$30,AX$7,FALSE)))),0)</f>
        <v>0</v>
      </c>
      <c r="AY86" s="30">
        <f>_xlfn.IFNA(IF($O86="days",$Y86*(VLOOKUP($K86,'Bed parameters'!$A$9:$I$12,9,FALSE))*$F86*(VLOOKUP($Q86,'Workforce distribution'!$C$8:$AD$30,AY$7,FALSE)),IF($Q86="n/a",(IF($P86=AY$6,$X86*$F86,0)),$X86*$F86*(VLOOKUP($Q86,'Workforce distribution'!$C$8:$AD$30,AY$7,FALSE)))),0)</f>
        <v>0</v>
      </c>
      <c r="AZ86" s="30">
        <f>_xlfn.IFNA(IF($O86="days",$Y86*(VLOOKUP($K86,'Bed parameters'!$A$9:$I$12,9,FALSE))*$F86*(VLOOKUP($Q86,'Workforce distribution'!$C$8:$AD$30,AZ$7,FALSE)),IF($Q86="n/a",(IF($P86=AZ$6,$X86*$F86,0)),$X86*$F86*(VLOOKUP($Q86,'Workforce distribution'!$C$8:$AD$30,AZ$7,FALSE)))),0)</f>
        <v>0</v>
      </c>
      <c r="BA86" s="30">
        <f>_xlfn.IFNA(IF($O86="days",$Y86*(VLOOKUP($K86,'Bed parameters'!$A$9:$I$12,9,FALSE))*$F86*(VLOOKUP($Q86,'Workforce distribution'!$C$8:$AD$30,BA$7,FALSE)),IF($Q86="n/a",(IF($P86=BA$6,$X86*$F86,0)),$X86*$F86*(VLOOKUP($Q86,'Workforce distribution'!$C$8:$AD$30,BA$7,FALSE)))),0)</f>
        <v>0</v>
      </c>
      <c r="BB86" s="30">
        <f>_xlfn.IFNA(IF($O86="days",$Y86*(VLOOKUP($K86,'Bed parameters'!$A$9:$I$12,9,FALSE))*$F86*(VLOOKUP($Q86,'Workforce distribution'!$C$8:$AD$30,BB$7,FALSE)),IF($Q86="n/a",(IF($P86=BB$6,$X86*$F86,0)),$X86*$F86*(VLOOKUP($Q86,'Workforce distribution'!$C$8:$AD$30,BB$7,FALSE)))),0)</f>
        <v>0</v>
      </c>
      <c r="BC86" s="149">
        <f t="shared" si="17"/>
        <v>10.975837766814946</v>
      </c>
      <c r="BD86" s="288">
        <f>IF($Q86="n/a",(IF('Workforce hours'!D$30=0,0,(AB86/'Workforce hours'!D$30))),(IF(VLOOKUP($Q86,'Workforce hours'!$C$8:$AD$30,BD$7,FALSE)=0,0,(AB86/(VLOOKUP($Q86,'Workforce hours'!$C$8:$AD$30,BD$7,FALSE))))))</f>
        <v>0</v>
      </c>
      <c r="BE86" s="288">
        <f>IF($Q86="n/a",(IF('Workforce hours'!E$30=0,0,(AC86/'Workforce hours'!E$30))),(IF(VLOOKUP($Q86,'Workforce hours'!$C$8:$AD$30,BE$7,FALSE)=0,0,(AC86/(VLOOKUP($Q86,'Workforce hours'!$C$8:$AD$30,BE$7,FALSE))))))</f>
        <v>0</v>
      </c>
      <c r="BF86" s="288">
        <f>IF($Q86="n/a",(IF('Workforce hours'!F$30=0,0,(AD86/'Workforce hours'!F$30))),(IF(VLOOKUP($Q86,'Workforce hours'!$C$8:$AD$30,BF$7,FALSE)=0,0,(AD86/(VLOOKUP($Q86,'Workforce hours'!$C$8:$AD$30,BF$7,FALSE))))))</f>
        <v>0</v>
      </c>
      <c r="BG86" s="288">
        <f>IF($Q86="n/a",(IF('Workforce hours'!G$30=0,0,(AE86/'Workforce hours'!G$30))),(IF(VLOOKUP($Q86,'Workforce hours'!$C$8:$AD$30,BG$7,FALSE)=0,0,(AE86/(VLOOKUP($Q86,'Workforce hours'!$C$8:$AD$30,BG$7,FALSE))))))</f>
        <v>0</v>
      </c>
      <c r="BH86" s="288">
        <f>IF($Q86="n/a",(IF('Workforce hours'!H$30=0,0,(AF86/'Workforce hours'!H$30))),(IF(VLOOKUP($Q86,'Workforce hours'!$C$8:$AD$30,BH$7,FALSE)=0,0,(AF86/(VLOOKUP($Q86,'Workforce hours'!$C$8:$AD$30,BH$7,FALSE))))))</f>
        <v>0</v>
      </c>
      <c r="BI86" s="288">
        <f>IF($Q86="n/a",(IF('Workforce hours'!I$30=0,0,(AG86/'Workforce hours'!I$30))),(IF(VLOOKUP($Q86,'Workforce hours'!$C$8:$AD$30,BI$7,FALSE)=0,0,(AG86/(VLOOKUP($Q86,'Workforce hours'!$C$8:$AD$30,BI$7,FALSE))))))</f>
        <v>0</v>
      </c>
      <c r="BJ86" s="288">
        <f>IF($Q86="n/a",(IF('Workforce hours'!J$30=0,0,(AH86/'Workforce hours'!J$30))),(IF(VLOOKUP($Q86,'Workforce hours'!$C$8:$AD$30,BJ$7,FALSE)=0,0,(AH86/(VLOOKUP($Q86,'Workforce hours'!$C$8:$AD$30,BJ$7,FALSE))))))</f>
        <v>0</v>
      </c>
      <c r="BK86" s="288">
        <f>IF($Q86="n/a",(IF('Workforce hours'!K$30=0,0,(AI86/'Workforce hours'!K$30))),(IF(VLOOKUP($Q86,'Workforce hours'!$C$8:$AD$30,BK$7,FALSE)=0,0,(AI86/(VLOOKUP($Q86,'Workforce hours'!$C$8:$AD$30,BK$7,FALSE))))))</f>
        <v>0</v>
      </c>
      <c r="BL86" s="288">
        <f>IF($Q86="n/a",(IF('Workforce hours'!L$30=0,0,(AJ86/'Workforce hours'!L$30))),(IF(VLOOKUP($Q86,'Workforce hours'!$C$8:$AD$30,BL$7,FALSE)=0,0,(AJ86/(VLOOKUP($Q86,'Workforce hours'!$C$8:$AD$30,BL$7,FALSE))))))</f>
        <v>0</v>
      </c>
      <c r="BM86" s="288">
        <f>IF($Q86="n/a",(IF('Workforce hours'!M$30=0,0,(AK86/'Workforce hours'!M$30))),(IF(VLOOKUP($Q86,'Workforce hours'!$C$8:$AD$30,BM$7,FALSE)=0,0,(AK86/(VLOOKUP($Q86,'Workforce hours'!$C$8:$AD$30,BM$7,FALSE))))))</f>
        <v>0</v>
      </c>
      <c r="BN86" s="288">
        <f>IF($Q86="n/a",(IF('Workforce hours'!N$30=0,0,(AL86/'Workforce hours'!N$30))),(IF(VLOOKUP($Q86,'Workforce hours'!$C$8:$AD$30,BN$7,FALSE)=0,0,(AL86/(VLOOKUP($Q86,'Workforce hours'!$C$8:$AD$30,BN$7,FALSE))))))</f>
        <v>0</v>
      </c>
      <c r="BO86" s="288">
        <f>IF($Q86="n/a",(IF('Workforce hours'!O$30=0,0,(AM86/'Workforce hours'!O$30))),(IF(VLOOKUP($Q86,'Workforce hours'!$C$8:$AD$30,BO$7,FALSE)=0,0,(AM86/(VLOOKUP($Q86,'Workforce hours'!$C$8:$AD$30,BO$7,FALSE))))))</f>
        <v>0</v>
      </c>
      <c r="BP86" s="288">
        <f>IF($Q86="n/a",(IF('Workforce hours'!P$30=0,0,(AN86/'Workforce hours'!P$30))),(IF(VLOOKUP($Q86,'Workforce hours'!$C$8:$AD$30,BP$7,FALSE)=0,0,(AN86/(VLOOKUP($Q86,'Workforce hours'!$C$8:$AD$30,BP$7,FALSE))))))</f>
        <v>0</v>
      </c>
      <c r="BQ86" s="288">
        <f>IF($Q86="n/a",(IF('Workforce hours'!Q$30=0,0,(AO86/'Workforce hours'!Q$30))),(IF(VLOOKUP($Q86,'Workforce hours'!$C$8:$AD$30,BQ$7,FALSE)=0,0,(AO86/(VLOOKUP($Q86,'Workforce hours'!$C$8:$AD$30,BQ$7,FALSE))))))</f>
        <v>0</v>
      </c>
      <c r="BR86" s="288">
        <f>IF($Q86="n/a",(IF('Workforce hours'!R$30=0,0,(AP86/'Workforce hours'!R$30))),(IF(VLOOKUP($Q86,'Workforce hours'!$C$8:$AD$30,BR$7,FALSE)=0,0,(AP86/(VLOOKUP($Q86,'Workforce hours'!$C$8:$AD$30,BR$7,FALSE))))))</f>
        <v>0</v>
      </c>
      <c r="BS86" s="288">
        <f>IF($Q86="n/a",(IF('Workforce hours'!S$30=0,0,(AQ86/'Workforce hours'!S$30))),(IF(VLOOKUP($Q86,'Workforce hours'!$C$8:$AD$30,BS$7,FALSE)=0,0,(AQ86/(VLOOKUP($Q86,'Workforce hours'!$C$8:$AD$30,BS$7,FALSE))))))</f>
        <v>0</v>
      </c>
      <c r="BT86" s="288">
        <f>IF($Q86="n/a",(IF('Workforce hours'!T$30=0,0,(AR86/'Workforce hours'!T$30))),(IF(VLOOKUP($Q86,'Workforce hours'!$C$8:$AD$30,BT$7,FALSE)=0,0,(AR86/(VLOOKUP($Q86,'Workforce hours'!$C$8:$AD$30,BT$7,FALSE))))))</f>
        <v>0</v>
      </c>
      <c r="BU86" s="288">
        <f>IF($Q86="n/a",(IF('Workforce hours'!U$30=0,0,(AS86/'Workforce hours'!U$30))),(IF(VLOOKUP($Q86,'Workforce hours'!$C$8:$AD$30,BU$7,FALSE)=0,0,(AS86/(VLOOKUP($Q86,'Workforce hours'!$C$8:$AD$30,BU$7,FALSE))))))</f>
        <v>0</v>
      </c>
      <c r="BV86" s="288">
        <f>IF($Q86="n/a",(IF('Workforce hours'!V$30=0,0,(AT86/'Workforce hours'!V$30))),(IF(VLOOKUP($Q86,'Workforce hours'!$C$8:$AD$30,BV$7,FALSE)=0,0,(AT86/(VLOOKUP($Q86,'Workforce hours'!$C$8:$AD$30,BV$7,FALSE))))))</f>
        <v>10.975837766814946</v>
      </c>
      <c r="BW86" s="288">
        <f>IF($Q86="n/a",(IF('Workforce hours'!W$30=0,0,(AU86/'Workforce hours'!W$30))),(IF(VLOOKUP($Q86,'Workforce hours'!$C$8:$AD$30,BW$7,FALSE)=0,0,(AU86/(VLOOKUP($Q86,'Workforce hours'!$C$8:$AD$30,BW$7,FALSE))))))</f>
        <v>0</v>
      </c>
      <c r="BX86" s="288">
        <f>IF($Q86="n/a",(IF('Workforce hours'!X$30=0,0,(AV86/'Workforce hours'!X$30))),(IF(VLOOKUP($Q86,'Workforce hours'!$C$8:$AD$30,BX$7,FALSE)=0,0,(AV86/(VLOOKUP($Q86,'Workforce hours'!$C$8:$AD$30,BX$7,FALSE))))))</f>
        <v>0</v>
      </c>
      <c r="BY86" s="288">
        <f>IF($Q86="n/a",(IF('Workforce hours'!Y$30=0,0,(AW86/'Workforce hours'!Y$30))),(IF(VLOOKUP($Q86,'Workforce hours'!$C$8:$AD$30,BY$7,FALSE)=0,0,(AW86/(VLOOKUP($Q86,'Workforce hours'!$C$8:$AD$30,BY$7,FALSE))))))</f>
        <v>0</v>
      </c>
      <c r="BZ86" s="288">
        <f>IF($Q86="n/a",(IF('Workforce hours'!Z$30=0,0,(AX86/'Workforce hours'!Z$30))),(IF(VLOOKUP($Q86,'Workforce hours'!$C$8:$AD$30,BZ$7,FALSE)=0,0,(AX86/(VLOOKUP($Q86,'Workforce hours'!$C$8:$AD$30,BZ$7,FALSE))))))</f>
        <v>0</v>
      </c>
      <c r="CA86" s="288">
        <f>IF($Q86="n/a",(IF('Workforce hours'!AA$30=0,0,(AY86/'Workforce hours'!AA$30))),(IF(VLOOKUP($Q86,'Workforce hours'!$C$8:$AD$30,CA$7,FALSE)=0,0,(AY86/(VLOOKUP($Q86,'Workforce hours'!$C$8:$AD$30,CA$7,FALSE))))))</f>
        <v>0</v>
      </c>
      <c r="CB86" s="288">
        <f>IF($Q86="n/a",(IF('Workforce hours'!AB$30=0,0,(AZ86/'Workforce hours'!AB$30))),(IF(VLOOKUP($Q86,'Workforce hours'!$C$8:$AD$30,CB$7,FALSE)=0,0,(AZ86/(VLOOKUP($Q86,'Workforce hours'!$C$8:$AD$30,CB$7,FALSE))))))</f>
        <v>0</v>
      </c>
      <c r="CC86" s="288">
        <f>IF($Q86="n/a",(IF('Workforce hours'!AC$30=0,0,(BA86/'Workforce hours'!AC$30))),(IF(VLOOKUP($Q86,'Workforce hours'!$C$8:$AD$30,CC$7,FALSE)=0,0,(BA86/(VLOOKUP($Q86,'Workforce hours'!$C$8:$AD$30,CC$7,FALSE))))))</f>
        <v>0</v>
      </c>
      <c r="CD86" s="288">
        <f>IF($Q86="n/a",(IF('Workforce hours'!AD$30=0,0,(BB86/'Workforce hours'!AD$30))),(IF(VLOOKUP($Q86,'Workforce hours'!$C$8:$AD$30,CD$7,FALSE)=0,0,(BB86/(VLOOKUP($Q86,'Workforce hours'!$C$8:$AD$30,CD$7,FALSE))))))</f>
        <v>0</v>
      </c>
      <c r="CE86" s="289">
        <f t="shared" si="18"/>
        <v>0</v>
      </c>
      <c r="CF86" s="290">
        <f>BD86*'Workforce costs'!B$9*(1+'Workforce costs'!B$10)*(1+'Workforce costs'!B$11)</f>
        <v>0</v>
      </c>
      <c r="CG86" s="290">
        <f>BE86*'Workforce costs'!C$9*(1+'Workforce costs'!C$10)*(1+'Workforce costs'!C$11)</f>
        <v>0</v>
      </c>
      <c r="CH86" s="290">
        <f>BF86*'Workforce costs'!D$9*(1+'Workforce costs'!D$10)*(1+'Workforce costs'!D$11)</f>
        <v>0</v>
      </c>
      <c r="CI86" s="290">
        <f>BG86*'Workforce costs'!E$9*(1+'Workforce costs'!E$10)*(1+'Workforce costs'!E$11)</f>
        <v>0</v>
      </c>
      <c r="CJ86" s="290">
        <f>BH86*'Workforce costs'!F$9*(1+'Workforce costs'!F$10)*(1+'Workforce costs'!F$11)</f>
        <v>0</v>
      </c>
      <c r="CK86" s="290">
        <f>BI86*'Workforce costs'!G$9*(1+'Workforce costs'!G$10)*(1+'Workforce costs'!G$11)</f>
        <v>0</v>
      </c>
      <c r="CL86" s="290">
        <f>BJ86*'Workforce costs'!H$9*(1+'Workforce costs'!H$10)*(1+'Workforce costs'!H$11)</f>
        <v>0</v>
      </c>
      <c r="CM86" s="290">
        <f>BK86*'Workforce costs'!I$9*(1+'Workforce costs'!I$10)*(1+'Workforce costs'!I$11)</f>
        <v>0</v>
      </c>
      <c r="CN86" s="290">
        <f>BL86*'Workforce costs'!J$9*(1+'Workforce costs'!J$10)*(1+'Workforce costs'!J$11)</f>
        <v>0</v>
      </c>
      <c r="CO86" s="290">
        <f>BM86*'Workforce costs'!K$9*(1+'Workforce costs'!K$10)*(1+'Workforce costs'!K$11)</f>
        <v>0</v>
      </c>
      <c r="CP86" s="290">
        <f>BN86*'Workforce costs'!L$9*(1+'Workforce costs'!L$10)*(1+'Workforce costs'!L$11)</f>
        <v>0</v>
      </c>
      <c r="CQ86" s="290">
        <f>BO86*'Workforce costs'!M$9*(1+'Workforce costs'!M$10)*(1+'Workforce costs'!M$11)</f>
        <v>0</v>
      </c>
      <c r="CR86" s="290">
        <f>BP86*'Workforce costs'!N$9*(1+'Workforce costs'!N$10)*(1+'Workforce costs'!N$11)</f>
        <v>0</v>
      </c>
      <c r="CS86" s="290">
        <f>BQ86*'Workforce costs'!O$9*(1+'Workforce costs'!O$10)*(1+'Workforce costs'!O$11)</f>
        <v>0</v>
      </c>
      <c r="CT86" s="290">
        <f>BR86*'Workforce costs'!P$9*(1+'Workforce costs'!P$10)*(1+'Workforce costs'!P$11)</f>
        <v>0</v>
      </c>
      <c r="CU86" s="290">
        <f>BS86*'Workforce costs'!Q$9*(1+'Workforce costs'!Q$10)*(1+'Workforce costs'!Q$11)</f>
        <v>0</v>
      </c>
      <c r="CV86" s="290">
        <f>BT86*'Workforce costs'!R$9*(1+'Workforce costs'!R$10)*(1+'Workforce costs'!R$11)</f>
        <v>0</v>
      </c>
      <c r="CW86" s="290">
        <f>BU86*'Workforce costs'!S$9*(1+'Workforce costs'!S$10)*(1+'Workforce costs'!S$11)</f>
        <v>0</v>
      </c>
      <c r="CX86" s="290">
        <f>BV86*'Workforce costs'!T$9*(1+'Workforce costs'!T$10)*(1+'Workforce costs'!T$11)</f>
        <v>0</v>
      </c>
      <c r="CY86" s="290">
        <f>BW86*'Workforce costs'!U$9*(1+'Workforce costs'!U$10)*(1+'Workforce costs'!U$11)</f>
        <v>0</v>
      </c>
      <c r="CZ86" s="290">
        <f>BX86*'Workforce costs'!V$9*(1+'Workforce costs'!V$10)*(1+'Workforce costs'!V$11)</f>
        <v>0</v>
      </c>
      <c r="DA86" s="290">
        <f>BY86*'Workforce costs'!W$9*(1+'Workforce costs'!W$10)*(1+'Workforce costs'!W$11)</f>
        <v>0</v>
      </c>
      <c r="DB86" s="290">
        <f>BZ86*'Workforce costs'!X$9*(1+'Workforce costs'!X$10)*(1+'Workforce costs'!X$11)</f>
        <v>0</v>
      </c>
      <c r="DC86" s="290">
        <f>CA86*'Workforce costs'!Y$9*(1+'Workforce costs'!Y$10)*(1+'Workforce costs'!Y$11)</f>
        <v>0</v>
      </c>
      <c r="DD86" s="290">
        <f>CB86*'Workforce costs'!Z$9*(1+'Workforce costs'!Z$10)*(1+'Workforce costs'!Z$11)</f>
        <v>0</v>
      </c>
      <c r="DE86" s="290">
        <f>CC86*'Workforce costs'!AA$9*(1+'Workforce costs'!AA$10)*(1+'Workforce costs'!AA$11)</f>
        <v>0</v>
      </c>
      <c r="DF86" s="290">
        <f>CD86*'Workforce costs'!AB$9*(1+'Workforce costs'!AB$10)*(1+'Workforce costs'!AB$11)</f>
        <v>0</v>
      </c>
    </row>
    <row r="87" spans="1:110" x14ac:dyDescent="0.3">
      <c r="A87" s="2" t="str">
        <f>Outputs!$A$4</f>
        <v>Australia</v>
      </c>
      <c r="B87" s="2" t="str">
        <f t="shared" si="11"/>
        <v>Australia 18to24</v>
      </c>
      <c r="C87" s="30">
        <f>VLOOKUP($B87,Populations!$D$15:$H$1920,3,FALSE)</f>
        <v>2374194</v>
      </c>
      <c r="D87" s="255">
        <f>IF(OR($H87="General pop",$H87="Schools",$H87="Workplace",$H87="Skills Training",$H87="Digital Supports"),1,VLOOKUP($B87,Populations!$D$15:$H$1920,5,FALSE))</f>
        <v>1</v>
      </c>
      <c r="E87" s="88">
        <f>VLOOKUP(I87,Epidemiology!$C$10:$H$47,6,FALSE)</f>
        <v>7628</v>
      </c>
      <c r="F87" s="102">
        <f>'Care profiles'!R88</f>
        <v>1</v>
      </c>
      <c r="G87" s="15" t="str">
        <f>'Care profiles'!A88</f>
        <v>18to24</v>
      </c>
      <c r="H87" s="15" t="str">
        <f>'Care profiles'!B88</f>
        <v>Distress</v>
      </c>
      <c r="I87" s="15" t="str">
        <f>'Care profiles'!C88</f>
        <v>Distress_18-24yrs</v>
      </c>
      <c r="J87" s="15" t="str">
        <f>'Care profiles'!D88</f>
        <v>Care profile</v>
      </c>
      <c r="K87" s="15" t="str">
        <f>'Care profiles'!E88</f>
        <v>Care Coordination and Liaison</v>
      </c>
      <c r="L87" s="104">
        <f>'Care profiles'!F88</f>
        <v>0.6</v>
      </c>
      <c r="M87" s="15">
        <f>'Care profiles'!G88</f>
        <v>1</v>
      </c>
      <c r="N87" s="15">
        <f>'Care profiles'!H88</f>
        <v>15</v>
      </c>
      <c r="O87" s="15" t="str">
        <f>'Care profiles'!I88</f>
        <v>min</v>
      </c>
      <c r="P87" s="15" t="str">
        <f>'Care profiles'!J88</f>
        <v>Peer Worker/Vocationally Qualified/Tertiary Qualified</v>
      </c>
      <c r="Q87" s="15" t="str">
        <f>'Care profiles'!K88</f>
        <v>n/a</v>
      </c>
      <c r="R87" s="15" t="str">
        <f>'Care profiles'!M88</f>
        <v>Y</v>
      </c>
      <c r="S87" s="15" t="str">
        <f>'Care profiles'!O88</f>
        <v>N</v>
      </c>
      <c r="T87" s="15" t="str">
        <f>'Care profiles'!Q88</f>
        <v>N</v>
      </c>
      <c r="U87" s="30">
        <f t="shared" si="12"/>
        <v>181103.51832</v>
      </c>
      <c r="V87" s="30">
        <f t="shared" si="13"/>
        <v>108662.110992</v>
      </c>
      <c r="W87" s="30">
        <f>IF(M87="n/a",0,IF(O87="days",V87*M87*(1+(VLOOKUP(K87,'Bed parameters'!$A$9:$G$12,7,FALSE))),V87*M87))</f>
        <v>108662.110992</v>
      </c>
      <c r="X87" s="30">
        <f t="shared" si="14"/>
        <v>27165.527748</v>
      </c>
      <c r="Y87" s="30">
        <f t="shared" si="15"/>
        <v>0</v>
      </c>
      <c r="Z87" s="113">
        <f>_xlfn.IFNA(Y87/((VLOOKUP(K87,'Bed parameters'!$A$9:$G$12,3,FALSE))*(VLOOKUP(K87,'Bed parameters'!$A$9:$G$12,5,FALSE))),0)</f>
        <v>0</v>
      </c>
      <c r="AA87" s="30">
        <f t="shared" si="16"/>
        <v>27165.527748</v>
      </c>
      <c r="AB87" s="30">
        <f>_xlfn.IFNA(IF($O87="days",$Y87*(VLOOKUP($K87,'Bed parameters'!$A$9:$I$12,9,FALSE))*$F87*(VLOOKUP($Q87,'Workforce distribution'!$C$8:$AD$30,AB$7,FALSE)),IF($Q87="n/a",(IF($P87=AB$6,$X87*$F87,0)),$X87*$F87*(VLOOKUP($Q87,'Workforce distribution'!$C$8:$AD$30,AB$7,FALSE)))),0)</f>
        <v>0</v>
      </c>
      <c r="AC87" s="30">
        <f>_xlfn.IFNA(IF($O87="days",$Y87*(VLOOKUP($K87,'Bed parameters'!$A$9:$I$12,9,FALSE))*$F87*(VLOOKUP($Q87,'Workforce distribution'!$C$8:$AD$30,AC$7,FALSE)),IF($Q87="n/a",(IF($P87=AC$6,$X87*$F87,0)),$X87*$F87*(VLOOKUP($Q87,'Workforce distribution'!$C$8:$AD$30,AC$7,FALSE)))),0)</f>
        <v>0</v>
      </c>
      <c r="AD87" s="30">
        <f>_xlfn.IFNA(IF($O87="days",$Y87*(VLOOKUP($K87,'Bed parameters'!$A$9:$I$12,9,FALSE))*$F87*(VLOOKUP($Q87,'Workforce distribution'!$C$8:$AD$30,AD$7,FALSE)),IF($Q87="n/a",(IF($P87=AD$6,$X87*$F87,0)),$X87*$F87*(VLOOKUP($Q87,'Workforce distribution'!$C$8:$AD$30,AD$7,FALSE)))),0)</f>
        <v>0</v>
      </c>
      <c r="AE87" s="30">
        <f>_xlfn.IFNA(IF($O87="days",$Y87*(VLOOKUP($K87,'Bed parameters'!$A$9:$I$12,9,FALSE))*$F87*(VLOOKUP($Q87,'Workforce distribution'!$C$8:$AD$30,AE$7,FALSE)),IF($Q87="n/a",(IF($P87=AE$6,$X87*$F87,0)),$X87*$F87*(VLOOKUP($Q87,'Workforce distribution'!$C$8:$AD$30,AE$7,FALSE)))),0)</f>
        <v>0</v>
      </c>
      <c r="AF87" s="30">
        <f>_xlfn.IFNA(IF($O87="days",$Y87*(VLOOKUP($K87,'Bed parameters'!$A$9:$I$12,9,FALSE))*$F87*(VLOOKUP($Q87,'Workforce distribution'!$C$8:$AD$30,AF$7,FALSE)),IF($Q87="n/a",(IF($P87=AF$6,$X87*$F87,0)),$X87*$F87*(VLOOKUP($Q87,'Workforce distribution'!$C$8:$AD$30,AF$7,FALSE)))),0)</f>
        <v>0</v>
      </c>
      <c r="AG87" s="30">
        <f>_xlfn.IFNA(IF($O87="days",$Y87*(VLOOKUP($K87,'Bed parameters'!$A$9:$I$12,9,FALSE))*$F87*(VLOOKUP($Q87,'Workforce distribution'!$C$8:$AD$30,AG$7,FALSE)),IF($Q87="n/a",(IF($P87=AG$6,$X87*$F87,0)),$X87*$F87*(VLOOKUP($Q87,'Workforce distribution'!$C$8:$AD$30,AG$7,FALSE)))),0)</f>
        <v>0</v>
      </c>
      <c r="AH87" s="30">
        <f>_xlfn.IFNA(IF($O87="days",$Y87*(VLOOKUP($K87,'Bed parameters'!$A$9:$I$12,9,FALSE))*$F87*(VLOOKUP($Q87,'Workforce distribution'!$C$8:$AD$30,AH$7,FALSE)),IF($Q87="n/a",(IF($P87=AH$6,$X87*$F87,0)),$X87*$F87*(VLOOKUP($Q87,'Workforce distribution'!$C$8:$AD$30,AH$7,FALSE)))),0)</f>
        <v>0</v>
      </c>
      <c r="AI87" s="30">
        <f>_xlfn.IFNA(IF($O87="days",$Y87*(VLOOKUP($K87,'Bed parameters'!$A$9:$I$12,9,FALSE))*$F87*(VLOOKUP($Q87,'Workforce distribution'!$C$8:$AD$30,AI$7,FALSE)),IF($Q87="n/a",(IF($P87=AI$6,$X87*$F87,0)),$X87*$F87*(VLOOKUP($Q87,'Workforce distribution'!$C$8:$AD$30,AI$7,FALSE)))),0)</f>
        <v>0</v>
      </c>
      <c r="AJ87" s="30">
        <f>_xlfn.IFNA(IF($O87="days",$Y87*(VLOOKUP($K87,'Bed parameters'!$A$9:$I$12,9,FALSE))*$F87*(VLOOKUP($Q87,'Workforce distribution'!$C$8:$AD$30,AJ$7,FALSE)),IF($Q87="n/a",(IF($P87=AJ$6,$X87*$F87,0)),$X87*$F87*(VLOOKUP($Q87,'Workforce distribution'!$C$8:$AD$30,AJ$7,FALSE)))),0)</f>
        <v>0</v>
      </c>
      <c r="AK87" s="30">
        <f>_xlfn.IFNA(IF($O87="days",$Y87*(VLOOKUP($K87,'Bed parameters'!$A$9:$I$12,9,FALSE))*$F87*(VLOOKUP($Q87,'Workforce distribution'!$C$8:$AD$30,AK$7,FALSE)),IF($Q87="n/a",(IF($P87=AK$6,$X87*$F87,0)),$X87*$F87*(VLOOKUP($Q87,'Workforce distribution'!$C$8:$AD$30,AK$7,FALSE)))),0)</f>
        <v>0</v>
      </c>
      <c r="AL87" s="30">
        <f>_xlfn.IFNA(IF($O87="days",$Y87*(VLOOKUP($K87,'Bed parameters'!$A$9:$I$12,9,FALSE))*$F87*(VLOOKUP($Q87,'Workforce distribution'!$C$8:$AD$30,AL$7,FALSE)),IF($Q87="n/a",(IF($P87=AL$6,$X87*$F87,0)),$X87*$F87*(VLOOKUP($Q87,'Workforce distribution'!$C$8:$AD$30,AL$7,FALSE)))),0)</f>
        <v>0</v>
      </c>
      <c r="AM87" s="30">
        <f>_xlfn.IFNA(IF($O87="days",$Y87*(VLOOKUP($K87,'Bed parameters'!$A$9:$I$12,9,FALSE))*$F87*(VLOOKUP($Q87,'Workforce distribution'!$C$8:$AD$30,AM$7,FALSE)),IF($Q87="n/a",(IF($P87=AM$6,$X87*$F87,0)),$X87*$F87*(VLOOKUP($Q87,'Workforce distribution'!$C$8:$AD$30,AM$7,FALSE)))),0)</f>
        <v>0</v>
      </c>
      <c r="AN87" s="30">
        <f>_xlfn.IFNA(IF($O87="days",$Y87*(VLOOKUP($K87,'Bed parameters'!$A$9:$I$12,9,FALSE))*$F87*(VLOOKUP($Q87,'Workforce distribution'!$C$8:$AD$30,AN$7,FALSE)),IF($Q87="n/a",(IF($P87=AN$6,$X87*$F87,0)),$X87*$F87*(VLOOKUP($Q87,'Workforce distribution'!$C$8:$AD$30,AN$7,FALSE)))),0)</f>
        <v>0</v>
      </c>
      <c r="AO87" s="30">
        <f>_xlfn.IFNA(IF($O87="days",$Y87*(VLOOKUP($K87,'Bed parameters'!$A$9:$I$12,9,FALSE))*$F87*(VLOOKUP($Q87,'Workforce distribution'!$C$8:$AD$30,AO$7,FALSE)),IF($Q87="n/a",(IF($P87=AO$6,$X87*$F87,0)),$X87*$F87*(VLOOKUP($Q87,'Workforce distribution'!$C$8:$AD$30,AO$7,FALSE)))),0)</f>
        <v>0</v>
      </c>
      <c r="AP87" s="30">
        <f>_xlfn.IFNA(IF($O87="days",$Y87*(VLOOKUP($K87,'Bed parameters'!$A$9:$I$12,9,FALSE))*$F87*(VLOOKUP($Q87,'Workforce distribution'!$C$8:$AD$30,AP$7,FALSE)),IF($Q87="n/a",(IF($P87=AP$6,$X87*$F87,0)),$X87*$F87*(VLOOKUP($Q87,'Workforce distribution'!$C$8:$AD$30,AP$7,FALSE)))),0)</f>
        <v>0</v>
      </c>
      <c r="AQ87" s="30">
        <f>_xlfn.IFNA(IF($O87="days",$Y87*(VLOOKUP($K87,'Bed parameters'!$A$9:$I$12,9,FALSE))*$F87*(VLOOKUP($Q87,'Workforce distribution'!$C$8:$AD$30,AQ$7,FALSE)),IF($Q87="n/a",(IF($P87=AQ$6,$X87*$F87,0)),$X87*$F87*(VLOOKUP($Q87,'Workforce distribution'!$C$8:$AD$30,AQ$7,FALSE)))),0)</f>
        <v>0</v>
      </c>
      <c r="AR87" s="30">
        <f>_xlfn.IFNA(IF($O87="days",$Y87*(VLOOKUP($K87,'Bed parameters'!$A$9:$I$12,9,FALSE))*$F87*(VLOOKUP($Q87,'Workforce distribution'!$C$8:$AD$30,AR$7,FALSE)),IF($Q87="n/a",(IF($P87=AR$6,$X87*$F87,0)),$X87*$F87*(VLOOKUP($Q87,'Workforce distribution'!$C$8:$AD$30,AR$7,FALSE)))),0)</f>
        <v>0</v>
      </c>
      <c r="AS87" s="30">
        <f>_xlfn.IFNA(IF($O87="days",$Y87*(VLOOKUP($K87,'Bed parameters'!$A$9:$I$12,9,FALSE))*$F87*(VLOOKUP($Q87,'Workforce distribution'!$C$8:$AD$30,AS$7,FALSE)),IF($Q87="n/a",(IF($P87=AS$6,$X87*$F87,0)),$X87*$F87*(VLOOKUP($Q87,'Workforce distribution'!$C$8:$AD$30,AS$7,FALSE)))),0)</f>
        <v>0</v>
      </c>
      <c r="AT87" s="30">
        <f>_xlfn.IFNA(IF($O87="days",$Y87*(VLOOKUP($K87,'Bed parameters'!$A$9:$I$12,9,FALSE))*$F87*(VLOOKUP($Q87,'Workforce distribution'!$C$8:$AD$30,AT$7,FALSE)),IF($Q87="n/a",(IF($P87=AT$6,$X87*$F87,0)),$X87*$F87*(VLOOKUP($Q87,'Workforce distribution'!$C$8:$AD$30,AT$7,FALSE)))),0)</f>
        <v>0</v>
      </c>
      <c r="AU87" s="30">
        <f>_xlfn.IFNA(IF($O87="days",$Y87*(VLOOKUP($K87,'Bed parameters'!$A$9:$I$12,9,FALSE))*$F87*(VLOOKUP($Q87,'Workforce distribution'!$C$8:$AD$30,AU$7,FALSE)),IF($Q87="n/a",(IF($P87=AU$6,$X87*$F87,0)),$X87*$F87*(VLOOKUP($Q87,'Workforce distribution'!$C$8:$AD$30,AU$7,FALSE)))),0)</f>
        <v>0</v>
      </c>
      <c r="AV87" s="30">
        <f>_xlfn.IFNA(IF($O87="days",$Y87*(VLOOKUP($K87,'Bed parameters'!$A$9:$I$12,9,FALSE))*$F87*(VLOOKUP($Q87,'Workforce distribution'!$C$8:$AD$30,AV$7,FALSE)),IF($Q87="n/a",(IF($P87=AV$6,$X87*$F87,0)),$X87*$F87*(VLOOKUP($Q87,'Workforce distribution'!$C$8:$AD$30,AV$7,FALSE)))),0)</f>
        <v>0</v>
      </c>
      <c r="AW87" s="30">
        <f>_xlfn.IFNA(IF($O87="days",$Y87*(VLOOKUP($K87,'Bed parameters'!$A$9:$I$12,9,FALSE))*$F87*(VLOOKUP($Q87,'Workforce distribution'!$C$8:$AD$30,AW$7,FALSE)),IF($Q87="n/a",(IF($P87=AW$6,$X87*$F87,0)),$X87*$F87*(VLOOKUP($Q87,'Workforce distribution'!$C$8:$AD$30,AW$7,FALSE)))),0)</f>
        <v>0</v>
      </c>
      <c r="AX87" s="30">
        <f>_xlfn.IFNA(IF($O87="days",$Y87*(VLOOKUP($K87,'Bed parameters'!$A$9:$I$12,9,FALSE))*$F87*(VLOOKUP($Q87,'Workforce distribution'!$C$8:$AD$30,AX$7,FALSE)),IF($Q87="n/a",(IF($P87=AX$6,$X87*$F87,0)),$X87*$F87*(VLOOKUP($Q87,'Workforce distribution'!$C$8:$AD$30,AX$7,FALSE)))),0)</f>
        <v>0</v>
      </c>
      <c r="AY87" s="30">
        <f>_xlfn.IFNA(IF($O87="days",$Y87*(VLOOKUP($K87,'Bed parameters'!$A$9:$I$12,9,FALSE))*$F87*(VLOOKUP($Q87,'Workforce distribution'!$C$8:$AD$30,AY$7,FALSE)),IF($Q87="n/a",(IF($P87=AY$6,$X87*$F87,0)),$X87*$F87*(VLOOKUP($Q87,'Workforce distribution'!$C$8:$AD$30,AY$7,FALSE)))),0)</f>
        <v>0</v>
      </c>
      <c r="AZ87" s="30">
        <f>_xlfn.IFNA(IF($O87="days",$Y87*(VLOOKUP($K87,'Bed parameters'!$A$9:$I$12,9,FALSE))*$F87*(VLOOKUP($Q87,'Workforce distribution'!$C$8:$AD$30,AZ$7,FALSE)),IF($Q87="n/a",(IF($P87=AZ$6,$X87*$F87,0)),$X87*$F87*(VLOOKUP($Q87,'Workforce distribution'!$C$8:$AD$30,AZ$7,FALSE)))),0)</f>
        <v>0</v>
      </c>
      <c r="BA87" s="30">
        <f>_xlfn.IFNA(IF($O87="days",$Y87*(VLOOKUP($K87,'Bed parameters'!$A$9:$I$12,9,FALSE))*$F87*(VLOOKUP($Q87,'Workforce distribution'!$C$8:$AD$30,BA$7,FALSE)),IF($Q87="n/a",(IF($P87=BA$6,$X87*$F87,0)),$X87*$F87*(VLOOKUP($Q87,'Workforce distribution'!$C$8:$AD$30,BA$7,FALSE)))),0)</f>
        <v>27165.527748</v>
      </c>
      <c r="BB87" s="30">
        <f>_xlfn.IFNA(IF($O87="days",$Y87*(VLOOKUP($K87,'Bed parameters'!$A$9:$I$12,9,FALSE))*$F87*(VLOOKUP($Q87,'Workforce distribution'!$C$8:$AD$30,BB$7,FALSE)),IF($Q87="n/a",(IF($P87=BB$6,$X87*$F87,0)),$X87*$F87*(VLOOKUP($Q87,'Workforce distribution'!$C$8:$AD$30,BB$7,FALSE)))),0)</f>
        <v>0</v>
      </c>
      <c r="BC87" s="149">
        <f t="shared" si="17"/>
        <v>23.637317703393585</v>
      </c>
      <c r="BD87" s="288">
        <f>IF($Q87="n/a",(IF('Workforce hours'!D$30=0,0,(AB87/'Workforce hours'!D$30))),(IF(VLOOKUP($Q87,'Workforce hours'!$C$8:$AD$30,BD$7,FALSE)=0,0,(AB87/(VLOOKUP($Q87,'Workforce hours'!$C$8:$AD$30,BD$7,FALSE))))))</f>
        <v>0</v>
      </c>
      <c r="BE87" s="288">
        <f>IF($Q87="n/a",(IF('Workforce hours'!E$30=0,0,(AC87/'Workforce hours'!E$30))),(IF(VLOOKUP($Q87,'Workforce hours'!$C$8:$AD$30,BE$7,FALSE)=0,0,(AC87/(VLOOKUP($Q87,'Workforce hours'!$C$8:$AD$30,BE$7,FALSE))))))</f>
        <v>0</v>
      </c>
      <c r="BF87" s="288">
        <f>IF($Q87="n/a",(IF('Workforce hours'!F$30=0,0,(AD87/'Workforce hours'!F$30))),(IF(VLOOKUP($Q87,'Workforce hours'!$C$8:$AD$30,BF$7,FALSE)=0,0,(AD87/(VLOOKUP($Q87,'Workforce hours'!$C$8:$AD$30,BF$7,FALSE))))))</f>
        <v>0</v>
      </c>
      <c r="BG87" s="288">
        <f>IF($Q87="n/a",(IF('Workforce hours'!G$30=0,0,(AE87/'Workforce hours'!G$30))),(IF(VLOOKUP($Q87,'Workforce hours'!$C$8:$AD$30,BG$7,FALSE)=0,0,(AE87/(VLOOKUP($Q87,'Workforce hours'!$C$8:$AD$30,BG$7,FALSE))))))</f>
        <v>0</v>
      </c>
      <c r="BH87" s="288">
        <f>IF($Q87="n/a",(IF('Workforce hours'!H$30=0,0,(AF87/'Workforce hours'!H$30))),(IF(VLOOKUP($Q87,'Workforce hours'!$C$8:$AD$30,BH$7,FALSE)=0,0,(AF87/(VLOOKUP($Q87,'Workforce hours'!$C$8:$AD$30,BH$7,FALSE))))))</f>
        <v>0</v>
      </c>
      <c r="BI87" s="288">
        <f>IF($Q87="n/a",(IF('Workforce hours'!I$30=0,0,(AG87/'Workforce hours'!I$30))),(IF(VLOOKUP($Q87,'Workforce hours'!$C$8:$AD$30,BI$7,FALSE)=0,0,(AG87/(VLOOKUP($Q87,'Workforce hours'!$C$8:$AD$30,BI$7,FALSE))))))</f>
        <v>0</v>
      </c>
      <c r="BJ87" s="288">
        <f>IF($Q87="n/a",(IF('Workforce hours'!J$30=0,0,(AH87/'Workforce hours'!J$30))),(IF(VLOOKUP($Q87,'Workforce hours'!$C$8:$AD$30,BJ$7,FALSE)=0,0,(AH87/(VLOOKUP($Q87,'Workforce hours'!$C$8:$AD$30,BJ$7,FALSE))))))</f>
        <v>0</v>
      </c>
      <c r="BK87" s="288">
        <f>IF($Q87="n/a",(IF('Workforce hours'!K$30=0,0,(AI87/'Workforce hours'!K$30))),(IF(VLOOKUP($Q87,'Workforce hours'!$C$8:$AD$30,BK$7,FALSE)=0,0,(AI87/(VLOOKUP($Q87,'Workforce hours'!$C$8:$AD$30,BK$7,FALSE))))))</f>
        <v>0</v>
      </c>
      <c r="BL87" s="288">
        <f>IF($Q87="n/a",(IF('Workforce hours'!L$30=0,0,(AJ87/'Workforce hours'!L$30))),(IF(VLOOKUP($Q87,'Workforce hours'!$C$8:$AD$30,BL$7,FALSE)=0,0,(AJ87/(VLOOKUP($Q87,'Workforce hours'!$C$8:$AD$30,BL$7,FALSE))))))</f>
        <v>0</v>
      </c>
      <c r="BM87" s="288">
        <f>IF($Q87="n/a",(IF('Workforce hours'!M$30=0,0,(AK87/'Workforce hours'!M$30))),(IF(VLOOKUP($Q87,'Workforce hours'!$C$8:$AD$30,BM$7,FALSE)=0,0,(AK87/(VLOOKUP($Q87,'Workforce hours'!$C$8:$AD$30,BM$7,FALSE))))))</f>
        <v>0</v>
      </c>
      <c r="BN87" s="288">
        <f>IF($Q87="n/a",(IF('Workforce hours'!N$30=0,0,(AL87/'Workforce hours'!N$30))),(IF(VLOOKUP($Q87,'Workforce hours'!$C$8:$AD$30,BN$7,FALSE)=0,0,(AL87/(VLOOKUP($Q87,'Workforce hours'!$C$8:$AD$30,BN$7,FALSE))))))</f>
        <v>0</v>
      </c>
      <c r="BO87" s="288">
        <f>IF($Q87="n/a",(IF('Workforce hours'!O$30=0,0,(AM87/'Workforce hours'!O$30))),(IF(VLOOKUP($Q87,'Workforce hours'!$C$8:$AD$30,BO$7,FALSE)=0,0,(AM87/(VLOOKUP($Q87,'Workforce hours'!$C$8:$AD$30,BO$7,FALSE))))))</f>
        <v>0</v>
      </c>
      <c r="BP87" s="288">
        <f>IF($Q87="n/a",(IF('Workforce hours'!P$30=0,0,(AN87/'Workforce hours'!P$30))),(IF(VLOOKUP($Q87,'Workforce hours'!$C$8:$AD$30,BP$7,FALSE)=0,0,(AN87/(VLOOKUP($Q87,'Workforce hours'!$C$8:$AD$30,BP$7,FALSE))))))</f>
        <v>0</v>
      </c>
      <c r="BQ87" s="288">
        <f>IF($Q87="n/a",(IF('Workforce hours'!Q$30=0,0,(AO87/'Workforce hours'!Q$30))),(IF(VLOOKUP($Q87,'Workforce hours'!$C$8:$AD$30,BQ$7,FALSE)=0,0,(AO87/(VLOOKUP($Q87,'Workforce hours'!$C$8:$AD$30,BQ$7,FALSE))))))</f>
        <v>0</v>
      </c>
      <c r="BR87" s="288">
        <f>IF($Q87="n/a",(IF('Workforce hours'!R$30=0,0,(AP87/'Workforce hours'!R$30))),(IF(VLOOKUP($Q87,'Workforce hours'!$C$8:$AD$30,BR$7,FALSE)=0,0,(AP87/(VLOOKUP($Q87,'Workforce hours'!$C$8:$AD$30,BR$7,FALSE))))))</f>
        <v>0</v>
      </c>
      <c r="BS87" s="288">
        <f>IF($Q87="n/a",(IF('Workforce hours'!S$30=0,0,(AQ87/'Workforce hours'!S$30))),(IF(VLOOKUP($Q87,'Workforce hours'!$C$8:$AD$30,BS$7,FALSE)=0,0,(AQ87/(VLOOKUP($Q87,'Workforce hours'!$C$8:$AD$30,BS$7,FALSE))))))</f>
        <v>0</v>
      </c>
      <c r="BT87" s="288">
        <f>IF($Q87="n/a",(IF('Workforce hours'!T$30=0,0,(AR87/'Workforce hours'!T$30))),(IF(VLOOKUP($Q87,'Workforce hours'!$C$8:$AD$30,BT$7,FALSE)=0,0,(AR87/(VLOOKUP($Q87,'Workforce hours'!$C$8:$AD$30,BT$7,FALSE))))))</f>
        <v>0</v>
      </c>
      <c r="BU87" s="288">
        <f>IF($Q87="n/a",(IF('Workforce hours'!U$30=0,0,(AS87/'Workforce hours'!U$30))),(IF(VLOOKUP($Q87,'Workforce hours'!$C$8:$AD$30,BU$7,FALSE)=0,0,(AS87/(VLOOKUP($Q87,'Workforce hours'!$C$8:$AD$30,BU$7,FALSE))))))</f>
        <v>0</v>
      </c>
      <c r="BV87" s="288">
        <f>IF($Q87="n/a",(IF('Workforce hours'!V$30=0,0,(AT87/'Workforce hours'!V$30))),(IF(VLOOKUP($Q87,'Workforce hours'!$C$8:$AD$30,BV$7,FALSE)=0,0,(AT87/(VLOOKUP($Q87,'Workforce hours'!$C$8:$AD$30,BV$7,FALSE))))))</f>
        <v>0</v>
      </c>
      <c r="BW87" s="288">
        <f>IF($Q87="n/a",(IF('Workforce hours'!W$30=0,0,(AU87/'Workforce hours'!W$30))),(IF(VLOOKUP($Q87,'Workforce hours'!$C$8:$AD$30,BW$7,FALSE)=0,0,(AU87/(VLOOKUP($Q87,'Workforce hours'!$C$8:$AD$30,BW$7,FALSE))))))</f>
        <v>0</v>
      </c>
      <c r="BX87" s="288">
        <f>IF($Q87="n/a",(IF('Workforce hours'!X$30=0,0,(AV87/'Workforce hours'!X$30))),(IF(VLOOKUP($Q87,'Workforce hours'!$C$8:$AD$30,BX$7,FALSE)=0,0,(AV87/(VLOOKUP($Q87,'Workforce hours'!$C$8:$AD$30,BX$7,FALSE))))))</f>
        <v>0</v>
      </c>
      <c r="BY87" s="288">
        <f>IF($Q87="n/a",(IF('Workforce hours'!Y$30=0,0,(AW87/'Workforce hours'!Y$30))),(IF(VLOOKUP($Q87,'Workforce hours'!$C$8:$AD$30,BY$7,FALSE)=0,0,(AW87/(VLOOKUP($Q87,'Workforce hours'!$C$8:$AD$30,BY$7,FALSE))))))</f>
        <v>0</v>
      </c>
      <c r="BZ87" s="288">
        <f>IF($Q87="n/a",(IF('Workforce hours'!Z$30=0,0,(AX87/'Workforce hours'!Z$30))),(IF(VLOOKUP($Q87,'Workforce hours'!$C$8:$AD$30,BZ$7,FALSE)=0,0,(AX87/(VLOOKUP($Q87,'Workforce hours'!$C$8:$AD$30,BZ$7,FALSE))))))</f>
        <v>0</v>
      </c>
      <c r="CA87" s="288">
        <f>IF($Q87="n/a",(IF('Workforce hours'!AA$30=0,0,(AY87/'Workforce hours'!AA$30))),(IF(VLOOKUP($Q87,'Workforce hours'!$C$8:$AD$30,CA$7,FALSE)=0,0,(AY87/(VLOOKUP($Q87,'Workforce hours'!$C$8:$AD$30,CA$7,FALSE))))))</f>
        <v>0</v>
      </c>
      <c r="CB87" s="288">
        <f>IF($Q87="n/a",(IF('Workforce hours'!AB$30=0,0,(AZ87/'Workforce hours'!AB$30))),(IF(VLOOKUP($Q87,'Workforce hours'!$C$8:$AD$30,CB$7,FALSE)=0,0,(AZ87/(VLOOKUP($Q87,'Workforce hours'!$C$8:$AD$30,CB$7,FALSE))))))</f>
        <v>0</v>
      </c>
      <c r="CC87" s="288">
        <f>IF($Q87="n/a",(IF('Workforce hours'!AC$30=0,0,(BA87/'Workforce hours'!AC$30))),(IF(VLOOKUP($Q87,'Workforce hours'!$C$8:$AD$30,CC$7,FALSE)=0,0,(BA87/(VLOOKUP($Q87,'Workforce hours'!$C$8:$AD$30,CC$7,FALSE))))))</f>
        <v>23.637317703393585</v>
      </c>
      <c r="CD87" s="288">
        <f>IF($Q87="n/a",(IF('Workforce hours'!AD$30=0,0,(BB87/'Workforce hours'!AD$30))),(IF(VLOOKUP($Q87,'Workforce hours'!$C$8:$AD$30,CD$7,FALSE)=0,0,(BB87/(VLOOKUP($Q87,'Workforce hours'!$C$8:$AD$30,CD$7,FALSE))))))</f>
        <v>0</v>
      </c>
      <c r="CE87" s="289">
        <f t="shared" si="18"/>
        <v>0</v>
      </c>
      <c r="CF87" s="290">
        <f>BD87*'Workforce costs'!B$9*(1+'Workforce costs'!B$10)*(1+'Workforce costs'!B$11)</f>
        <v>0</v>
      </c>
      <c r="CG87" s="290">
        <f>BE87*'Workforce costs'!C$9*(1+'Workforce costs'!C$10)*(1+'Workforce costs'!C$11)</f>
        <v>0</v>
      </c>
      <c r="CH87" s="290">
        <f>BF87*'Workforce costs'!D$9*(1+'Workforce costs'!D$10)*(1+'Workforce costs'!D$11)</f>
        <v>0</v>
      </c>
      <c r="CI87" s="290">
        <f>BG87*'Workforce costs'!E$9*(1+'Workforce costs'!E$10)*(1+'Workforce costs'!E$11)</f>
        <v>0</v>
      </c>
      <c r="CJ87" s="290">
        <f>BH87*'Workforce costs'!F$9*(1+'Workforce costs'!F$10)*(1+'Workforce costs'!F$11)</f>
        <v>0</v>
      </c>
      <c r="CK87" s="290">
        <f>BI87*'Workforce costs'!G$9*(1+'Workforce costs'!G$10)*(1+'Workforce costs'!G$11)</f>
        <v>0</v>
      </c>
      <c r="CL87" s="290">
        <f>BJ87*'Workforce costs'!H$9*(1+'Workforce costs'!H$10)*(1+'Workforce costs'!H$11)</f>
        <v>0</v>
      </c>
      <c r="CM87" s="290">
        <f>BK87*'Workforce costs'!I$9*(1+'Workforce costs'!I$10)*(1+'Workforce costs'!I$11)</f>
        <v>0</v>
      </c>
      <c r="CN87" s="290">
        <f>BL87*'Workforce costs'!J$9*(1+'Workforce costs'!J$10)*(1+'Workforce costs'!J$11)</f>
        <v>0</v>
      </c>
      <c r="CO87" s="290">
        <f>BM87*'Workforce costs'!K$9*(1+'Workforce costs'!K$10)*(1+'Workforce costs'!K$11)</f>
        <v>0</v>
      </c>
      <c r="CP87" s="290">
        <f>BN87*'Workforce costs'!L$9*(1+'Workforce costs'!L$10)*(1+'Workforce costs'!L$11)</f>
        <v>0</v>
      </c>
      <c r="CQ87" s="290">
        <f>BO87*'Workforce costs'!M$9*(1+'Workforce costs'!M$10)*(1+'Workforce costs'!M$11)</f>
        <v>0</v>
      </c>
      <c r="CR87" s="290">
        <f>BP87*'Workforce costs'!N$9*(1+'Workforce costs'!N$10)*(1+'Workforce costs'!N$11)</f>
        <v>0</v>
      </c>
      <c r="CS87" s="290">
        <f>BQ87*'Workforce costs'!O$9*(1+'Workforce costs'!O$10)*(1+'Workforce costs'!O$11)</f>
        <v>0</v>
      </c>
      <c r="CT87" s="290">
        <f>BR87*'Workforce costs'!P$9*(1+'Workforce costs'!P$10)*(1+'Workforce costs'!P$11)</f>
        <v>0</v>
      </c>
      <c r="CU87" s="290">
        <f>BS87*'Workforce costs'!Q$9*(1+'Workforce costs'!Q$10)*(1+'Workforce costs'!Q$11)</f>
        <v>0</v>
      </c>
      <c r="CV87" s="290">
        <f>BT87*'Workforce costs'!R$9*(1+'Workforce costs'!R$10)*(1+'Workforce costs'!R$11)</f>
        <v>0</v>
      </c>
      <c r="CW87" s="290">
        <f>BU87*'Workforce costs'!S$9*(1+'Workforce costs'!S$10)*(1+'Workforce costs'!S$11)</f>
        <v>0</v>
      </c>
      <c r="CX87" s="290">
        <f>BV87*'Workforce costs'!T$9*(1+'Workforce costs'!T$10)*(1+'Workforce costs'!T$11)</f>
        <v>0</v>
      </c>
      <c r="CY87" s="290">
        <f>BW87*'Workforce costs'!U$9*(1+'Workforce costs'!U$10)*(1+'Workforce costs'!U$11)</f>
        <v>0</v>
      </c>
      <c r="CZ87" s="290">
        <f>BX87*'Workforce costs'!V$9*(1+'Workforce costs'!V$10)*(1+'Workforce costs'!V$11)</f>
        <v>0</v>
      </c>
      <c r="DA87" s="290">
        <f>BY87*'Workforce costs'!W$9*(1+'Workforce costs'!W$10)*(1+'Workforce costs'!W$11)</f>
        <v>0</v>
      </c>
      <c r="DB87" s="290">
        <f>BZ87*'Workforce costs'!X$9*(1+'Workforce costs'!X$10)*(1+'Workforce costs'!X$11)</f>
        <v>0</v>
      </c>
      <c r="DC87" s="290">
        <f>CA87*'Workforce costs'!Y$9*(1+'Workforce costs'!Y$10)*(1+'Workforce costs'!Y$11)</f>
        <v>0</v>
      </c>
      <c r="DD87" s="290">
        <f>CB87*'Workforce costs'!Z$9*(1+'Workforce costs'!Z$10)*(1+'Workforce costs'!Z$11)</f>
        <v>0</v>
      </c>
      <c r="DE87" s="290">
        <f>CC87*'Workforce costs'!AA$9*(1+'Workforce costs'!AA$10)*(1+'Workforce costs'!AA$11)</f>
        <v>0</v>
      </c>
      <c r="DF87" s="290">
        <f>CD87*'Workforce costs'!AB$9*(1+'Workforce costs'!AB$10)*(1+'Workforce costs'!AB$11)</f>
        <v>0</v>
      </c>
    </row>
    <row r="88" spans="1:110" x14ac:dyDescent="0.3">
      <c r="A88" s="2" t="str">
        <f>Outputs!$A$4</f>
        <v>Australia</v>
      </c>
      <c r="B88" s="2" t="str">
        <f t="shared" si="11"/>
        <v>Australia 18to24</v>
      </c>
      <c r="C88" s="30">
        <f>VLOOKUP($B88,Populations!$D$15:$H$1920,3,FALSE)</f>
        <v>2374194</v>
      </c>
      <c r="D88" s="255">
        <f>IF(OR($H88="General pop",$H88="Schools",$H88="Workplace",$H88="Skills Training",$H88="Digital Supports"),1,VLOOKUP($B88,Populations!$D$15:$H$1920,5,FALSE))</f>
        <v>1</v>
      </c>
      <c r="E88" s="88">
        <f>VLOOKUP(I88,Epidemiology!$C$10:$H$47,6,FALSE)</f>
        <v>7628</v>
      </c>
      <c r="F88" s="102">
        <f>'Care profiles'!R89</f>
        <v>1</v>
      </c>
      <c r="G88" s="15" t="str">
        <f>'Care profiles'!A89</f>
        <v>18to24</v>
      </c>
      <c r="H88" s="15" t="str">
        <f>'Care profiles'!B89</f>
        <v>Distress</v>
      </c>
      <c r="I88" s="15" t="str">
        <f>'Care profiles'!C89</f>
        <v>Distress_18-24yrs</v>
      </c>
      <c r="J88" s="15" t="str">
        <f>'Care profiles'!D89</f>
        <v>Care profile</v>
      </c>
      <c r="K88" s="15" t="str">
        <f>'Care profiles'!E89</f>
        <v>Identifying distress</v>
      </c>
      <c r="L88" s="104">
        <f>'Care profiles'!F89</f>
        <v>0.6</v>
      </c>
      <c r="M88" s="15">
        <f>'Care profiles'!G89</f>
        <v>1</v>
      </c>
      <c r="N88" s="15">
        <f>'Care profiles'!H89</f>
        <v>30</v>
      </c>
      <c r="O88" s="15" t="str">
        <f>'Care profiles'!I89</f>
        <v>min</v>
      </c>
      <c r="P88" s="15" t="str">
        <f>'Care profiles'!J89</f>
        <v>Team</v>
      </c>
      <c r="Q88" s="15" t="str">
        <f>'Care profiles'!K89</f>
        <v>Clinical Community Treatment Team – Youth (12 – 24 years)</v>
      </c>
      <c r="R88" s="15" t="str">
        <f>'Care profiles'!M89</f>
        <v>Y</v>
      </c>
      <c r="S88" s="15" t="str">
        <f>'Care profiles'!O89</f>
        <v>Y</v>
      </c>
      <c r="T88" s="15" t="str">
        <f>'Care profiles'!Q89</f>
        <v>N</v>
      </c>
      <c r="U88" s="30">
        <f t="shared" si="12"/>
        <v>181103.51832</v>
      </c>
      <c r="V88" s="30">
        <f t="shared" si="13"/>
        <v>108662.110992</v>
      </c>
      <c r="W88" s="30">
        <f>IF(M88="n/a",0,IF(O88="days",V88*M88*(1+(VLOOKUP(K88,'Bed parameters'!$A$9:$G$12,7,FALSE))),V88*M88))</f>
        <v>108662.110992</v>
      </c>
      <c r="X88" s="30">
        <f t="shared" si="14"/>
        <v>54331.055496000001</v>
      </c>
      <c r="Y88" s="30">
        <f t="shared" si="15"/>
        <v>0</v>
      </c>
      <c r="Z88" s="113">
        <f>_xlfn.IFNA(Y88/((VLOOKUP(K88,'Bed parameters'!$A$9:$G$12,3,FALSE))*(VLOOKUP(K88,'Bed parameters'!$A$9:$G$12,5,FALSE))),0)</f>
        <v>0</v>
      </c>
      <c r="AA88" s="30">
        <f t="shared" si="16"/>
        <v>54331.055496000008</v>
      </c>
      <c r="AB88" s="30">
        <f>_xlfn.IFNA(IF($O88="days",$Y88*(VLOOKUP($K88,'Bed parameters'!$A$9:$I$12,9,FALSE))*$F88*(VLOOKUP($Q88,'Workforce distribution'!$C$8:$AD$30,AB$7,FALSE)),IF($Q88="n/a",(IF($P88=AB$6,$X88*$F88,0)),$X88*$F88*(VLOOKUP($Q88,'Workforce distribution'!$C$8:$AD$30,AB$7,FALSE)))),0)</f>
        <v>0</v>
      </c>
      <c r="AC88" s="30">
        <f>_xlfn.IFNA(IF($O88="days",$Y88*(VLOOKUP($K88,'Bed parameters'!$A$9:$I$12,9,FALSE))*$F88*(VLOOKUP($Q88,'Workforce distribution'!$C$8:$AD$30,AC$7,FALSE)),IF($Q88="n/a",(IF($P88=AC$6,$X88*$F88,0)),$X88*$F88*(VLOOKUP($Q88,'Workforce distribution'!$C$8:$AD$30,AC$7,FALSE)))),0)</f>
        <v>0</v>
      </c>
      <c r="AD88" s="30">
        <f>_xlfn.IFNA(IF($O88="days",$Y88*(VLOOKUP($K88,'Bed parameters'!$A$9:$I$12,9,FALSE))*$F88*(VLOOKUP($Q88,'Workforce distribution'!$C$8:$AD$30,AD$7,FALSE)),IF($Q88="n/a",(IF($P88=AD$6,$X88*$F88,0)),$X88*$F88*(VLOOKUP($Q88,'Workforce distribution'!$C$8:$AD$30,AD$7,FALSE)))),0)</f>
        <v>0</v>
      </c>
      <c r="AE88" s="30">
        <f>_xlfn.IFNA(IF($O88="days",$Y88*(VLOOKUP($K88,'Bed parameters'!$A$9:$I$12,9,FALSE))*$F88*(VLOOKUP($Q88,'Workforce distribution'!$C$8:$AD$30,AE$7,FALSE)),IF($Q88="n/a",(IF($P88=AE$6,$X88*$F88,0)),$X88*$F88*(VLOOKUP($Q88,'Workforce distribution'!$C$8:$AD$30,AE$7,FALSE)))),0)</f>
        <v>1923.2232033982298</v>
      </c>
      <c r="AF88" s="30">
        <f>_xlfn.IFNA(IF($O88="days",$Y88*(VLOOKUP($K88,'Bed parameters'!$A$9:$I$12,9,FALSE))*$F88*(VLOOKUP($Q88,'Workforce distribution'!$C$8:$AD$30,AF$7,FALSE)),IF($Q88="n/a",(IF($P88=AF$6,$X88*$F88,0)),$X88*$F88*(VLOOKUP($Q88,'Workforce distribution'!$C$8:$AD$30,AF$7,FALSE)))),0)</f>
        <v>0</v>
      </c>
      <c r="AG88" s="30">
        <f>_xlfn.IFNA(IF($O88="days",$Y88*(VLOOKUP($K88,'Bed parameters'!$A$9:$I$12,9,FALSE))*$F88*(VLOOKUP($Q88,'Workforce distribution'!$C$8:$AD$30,AG$7,FALSE)),IF($Q88="n/a",(IF($P88=AG$6,$X88*$F88,0)),$X88*$F88*(VLOOKUP($Q88,'Workforce distribution'!$C$8:$AD$30,AG$7,FALSE)))),0)</f>
        <v>4179.3119612307692</v>
      </c>
      <c r="AH88" s="30">
        <f>_xlfn.IFNA(IF($O88="days",$Y88*(VLOOKUP($K88,'Bed parameters'!$A$9:$I$12,9,FALSE))*$F88*(VLOOKUP($Q88,'Workforce distribution'!$C$8:$AD$30,AH$7,FALSE)),IF($Q88="n/a",(IF($P88=AH$6,$X88*$F88,0)),$X88*$F88*(VLOOKUP($Q88,'Workforce distribution'!$C$8:$AD$30,AH$7,FALSE)))),0)</f>
        <v>1253.7935883692307</v>
      </c>
      <c r="AI88" s="30">
        <f>_xlfn.IFNA(IF($O88="days",$Y88*(VLOOKUP($K88,'Bed parameters'!$A$9:$I$12,9,FALSE))*$F88*(VLOOKUP($Q88,'Workforce distribution'!$C$8:$AD$30,AI$7,FALSE)),IF($Q88="n/a",(IF($P88=AI$6,$X88*$F88,0)),$X88*$F88*(VLOOKUP($Q88,'Workforce distribution'!$C$8:$AD$30,AI$7,FALSE)))),0)</f>
        <v>0</v>
      </c>
      <c r="AJ88" s="30">
        <f>_xlfn.IFNA(IF($O88="days",$Y88*(VLOOKUP($K88,'Bed parameters'!$A$9:$I$12,9,FALSE))*$F88*(VLOOKUP($Q88,'Workforce distribution'!$C$8:$AD$30,AJ$7,FALSE)),IF($Q88="n/a",(IF($P88=AJ$6,$X88*$F88,0)),$X88*$F88*(VLOOKUP($Q88,'Workforce distribution'!$C$8:$AD$30,AJ$7,FALSE)))),0)</f>
        <v>0</v>
      </c>
      <c r="AK88" s="30">
        <f>_xlfn.IFNA(IF($O88="days",$Y88*(VLOOKUP($K88,'Bed parameters'!$A$9:$I$12,9,FALSE))*$F88*(VLOOKUP($Q88,'Workforce distribution'!$C$8:$AD$30,AK$7,FALSE)),IF($Q88="n/a",(IF($P88=AK$6,$X88*$F88,0)),$X88*$F88*(VLOOKUP($Q88,'Workforce distribution'!$C$8:$AD$30,AK$7,FALSE)))),0)</f>
        <v>0</v>
      </c>
      <c r="AL88" s="30">
        <f>_xlfn.IFNA(IF($O88="days",$Y88*(VLOOKUP($K88,'Bed parameters'!$A$9:$I$12,9,FALSE))*$F88*(VLOOKUP($Q88,'Workforce distribution'!$C$8:$AD$30,AL$7,FALSE)),IF($Q88="n/a",(IF($P88=AL$6,$X88*$F88,0)),$X88*$F88*(VLOOKUP($Q88,'Workforce distribution'!$C$8:$AD$30,AL$7,FALSE)))),0)</f>
        <v>2122.4981127116421</v>
      </c>
      <c r="AM88" s="30">
        <f>_xlfn.IFNA(IF($O88="days",$Y88*(VLOOKUP($K88,'Bed parameters'!$A$9:$I$12,9,FALSE))*$F88*(VLOOKUP($Q88,'Workforce distribution'!$C$8:$AD$30,AM$7,FALSE)),IF($Q88="n/a",(IF($P88=AM$6,$X88*$F88,0)),$X88*$F88*(VLOOKUP($Q88,'Workforce distribution'!$C$8:$AD$30,AM$7,FALSE)))),0)</f>
        <v>8914.4920733888976</v>
      </c>
      <c r="AN88" s="30">
        <f>_xlfn.IFNA(IF($O88="days",$Y88*(VLOOKUP($K88,'Bed parameters'!$A$9:$I$12,9,FALSE))*$F88*(VLOOKUP($Q88,'Workforce distribution'!$C$8:$AD$30,AN$7,FALSE)),IF($Q88="n/a",(IF($P88=AN$6,$X88*$F88,0)),$X88*$F88*(VLOOKUP($Q88,'Workforce distribution'!$C$8:$AD$30,AN$7,FALSE)))),0)</f>
        <v>8872.0421111346623</v>
      </c>
      <c r="AO88" s="30">
        <f>_xlfn.IFNA(IF($O88="days",$Y88*(VLOOKUP($K88,'Bed parameters'!$A$9:$I$12,9,FALSE))*$F88*(VLOOKUP($Q88,'Workforce distribution'!$C$8:$AD$30,AO$7,FALSE)),IF($Q88="n/a",(IF($P88=AO$6,$X88*$F88,0)),$X88*$F88*(VLOOKUP($Q88,'Workforce distribution'!$C$8:$AD$30,AO$7,FALSE)))),0)</f>
        <v>8872.0421111346623</v>
      </c>
      <c r="AP88" s="30">
        <f>_xlfn.IFNA(IF($O88="days",$Y88*(VLOOKUP($K88,'Bed parameters'!$A$9:$I$12,9,FALSE))*$F88*(VLOOKUP($Q88,'Workforce distribution'!$C$8:$AD$30,AP$7,FALSE)),IF($Q88="n/a",(IF($P88=AP$6,$X88*$F88,0)),$X88*$F88*(VLOOKUP($Q88,'Workforce distribution'!$C$8:$AD$30,AP$7,FALSE)))),0)</f>
        <v>8872.0421111346623</v>
      </c>
      <c r="AQ88" s="30">
        <f>_xlfn.IFNA(IF($O88="days",$Y88*(VLOOKUP($K88,'Bed parameters'!$A$9:$I$12,9,FALSE))*$F88*(VLOOKUP($Q88,'Workforce distribution'!$C$8:$AD$30,AQ$7,FALSE)),IF($Q88="n/a",(IF($P88=AQ$6,$X88*$F88,0)),$X88*$F88*(VLOOKUP($Q88,'Workforce distribution'!$C$8:$AD$30,AQ$7,FALSE)))),0)</f>
        <v>4032.7464141521191</v>
      </c>
      <c r="AR88" s="30">
        <f>_xlfn.IFNA(IF($O88="days",$Y88*(VLOOKUP($K88,'Bed parameters'!$A$9:$I$12,9,FALSE))*$F88*(VLOOKUP($Q88,'Workforce distribution'!$C$8:$AD$30,AR$7,FALSE)),IF($Q88="n/a",(IF($P88=AR$6,$X88*$F88,0)),$X88*$F88*(VLOOKUP($Q88,'Workforce distribution'!$C$8:$AD$30,AR$7,FALSE)))),0)</f>
        <v>0</v>
      </c>
      <c r="AS88" s="30">
        <f>_xlfn.IFNA(IF($O88="days",$Y88*(VLOOKUP($K88,'Bed parameters'!$A$9:$I$12,9,FALSE))*$F88*(VLOOKUP($Q88,'Workforce distribution'!$C$8:$AD$30,AS$7,FALSE)),IF($Q88="n/a",(IF($P88=AS$6,$X88*$F88,0)),$X88*$F88*(VLOOKUP($Q88,'Workforce distribution'!$C$8:$AD$30,AS$7,FALSE)))),0)</f>
        <v>0</v>
      </c>
      <c r="AT88" s="30">
        <f>_xlfn.IFNA(IF($O88="days",$Y88*(VLOOKUP($K88,'Bed parameters'!$A$9:$I$12,9,FALSE))*$F88*(VLOOKUP($Q88,'Workforce distribution'!$C$8:$AD$30,AT$7,FALSE)),IF($Q88="n/a",(IF($P88=AT$6,$X88*$F88,0)),$X88*$F88*(VLOOKUP($Q88,'Workforce distribution'!$C$8:$AD$30,AT$7,FALSE)))),0)</f>
        <v>0</v>
      </c>
      <c r="AU88" s="30">
        <f>_xlfn.IFNA(IF($O88="days",$Y88*(VLOOKUP($K88,'Bed parameters'!$A$9:$I$12,9,FALSE))*$F88*(VLOOKUP($Q88,'Workforce distribution'!$C$8:$AD$30,AU$7,FALSE)),IF($Q88="n/a",(IF($P88=AU$6,$X88*$F88,0)),$X88*$F88*(VLOOKUP($Q88,'Workforce distribution'!$C$8:$AD$30,AU$7,FALSE)))),0)</f>
        <v>1762.9546031150446</v>
      </c>
      <c r="AV88" s="30">
        <f>_xlfn.IFNA(IF($O88="days",$Y88*(VLOOKUP($K88,'Bed parameters'!$A$9:$I$12,9,FALSE))*$F88*(VLOOKUP($Q88,'Workforce distribution'!$C$8:$AD$30,AV$7,FALSE)),IF($Q88="n/a",(IF($P88=AV$6,$X88*$F88,0)),$X88*$F88*(VLOOKUP($Q88,'Workforce distribution'!$C$8:$AD$30,AV$7,FALSE)))),0)</f>
        <v>0</v>
      </c>
      <c r="AW88" s="30">
        <f>_xlfn.IFNA(IF($O88="days",$Y88*(VLOOKUP($K88,'Bed parameters'!$A$9:$I$12,9,FALSE))*$F88*(VLOOKUP($Q88,'Workforce distribution'!$C$8:$AD$30,AW$7,FALSE)),IF($Q88="n/a",(IF($P88=AW$6,$X88*$F88,0)),$X88*$F88*(VLOOKUP($Q88,'Workforce distribution'!$C$8:$AD$30,AW$7,FALSE)))),0)</f>
        <v>3525.9092062300892</v>
      </c>
      <c r="AX88" s="30">
        <f>_xlfn.IFNA(IF($O88="days",$Y88*(VLOOKUP($K88,'Bed parameters'!$A$9:$I$12,9,FALSE))*$F88*(VLOOKUP($Q88,'Workforce distribution'!$C$8:$AD$30,AX$7,FALSE)),IF($Q88="n/a",(IF($P88=AX$6,$X88*$F88,0)),$X88*$F88*(VLOOKUP($Q88,'Workforce distribution'!$C$8:$AD$30,AX$7,FALSE)))),0)</f>
        <v>0</v>
      </c>
      <c r="AY88" s="30">
        <f>_xlfn.IFNA(IF($O88="days",$Y88*(VLOOKUP($K88,'Bed parameters'!$A$9:$I$12,9,FALSE))*$F88*(VLOOKUP($Q88,'Workforce distribution'!$C$8:$AD$30,AY$7,FALSE)),IF($Q88="n/a",(IF($P88=AY$6,$X88*$F88,0)),$X88*$F88*(VLOOKUP($Q88,'Workforce distribution'!$C$8:$AD$30,AY$7,FALSE)))),0)</f>
        <v>0</v>
      </c>
      <c r="AZ88" s="30">
        <f>_xlfn.IFNA(IF($O88="days",$Y88*(VLOOKUP($K88,'Bed parameters'!$A$9:$I$12,9,FALSE))*$F88*(VLOOKUP($Q88,'Workforce distribution'!$C$8:$AD$30,AZ$7,FALSE)),IF($Q88="n/a",(IF($P88=AZ$6,$X88*$F88,0)),$X88*$F88*(VLOOKUP($Q88,'Workforce distribution'!$C$8:$AD$30,AZ$7,FALSE)))),0)</f>
        <v>0</v>
      </c>
      <c r="BA88" s="30">
        <f>_xlfn.IFNA(IF($O88="days",$Y88*(VLOOKUP($K88,'Bed parameters'!$A$9:$I$12,9,FALSE))*$F88*(VLOOKUP($Q88,'Workforce distribution'!$C$8:$AD$30,BA$7,FALSE)),IF($Q88="n/a",(IF($P88=BA$6,$X88*$F88,0)),$X88*$F88*(VLOOKUP($Q88,'Workforce distribution'!$C$8:$AD$30,BA$7,FALSE)))),0)</f>
        <v>0</v>
      </c>
      <c r="BB88" s="30">
        <f>_xlfn.IFNA(IF($O88="days",$Y88*(VLOOKUP($K88,'Bed parameters'!$A$9:$I$12,9,FALSE))*$F88*(VLOOKUP($Q88,'Workforce distribution'!$C$8:$AD$30,BB$7,FALSE)),IF($Q88="n/a",(IF($P88=BB$6,$X88*$F88,0)),$X88*$F88*(VLOOKUP($Q88,'Workforce distribution'!$C$8:$AD$30,BB$7,FALSE)))),0)</f>
        <v>0</v>
      </c>
      <c r="BC88" s="149">
        <f t="shared" si="17"/>
        <v>47.907946604351842</v>
      </c>
      <c r="BD88" s="288">
        <f>IF($Q88="n/a",(IF('Workforce hours'!D$30=0,0,(AB88/'Workforce hours'!D$30))),(IF(VLOOKUP($Q88,'Workforce hours'!$C$8:$AD$30,BD$7,FALSE)=0,0,(AB88/(VLOOKUP($Q88,'Workforce hours'!$C$8:$AD$30,BD$7,FALSE))))))</f>
        <v>0</v>
      </c>
      <c r="BE88" s="288">
        <f>IF($Q88="n/a",(IF('Workforce hours'!E$30=0,0,(AC88/'Workforce hours'!E$30))),(IF(VLOOKUP($Q88,'Workforce hours'!$C$8:$AD$30,BE$7,FALSE)=0,0,(AC88/(VLOOKUP($Q88,'Workforce hours'!$C$8:$AD$30,BE$7,FALSE))))))</f>
        <v>0</v>
      </c>
      <c r="BF88" s="288">
        <f>IF($Q88="n/a",(IF('Workforce hours'!F$30=0,0,(AD88/'Workforce hours'!F$30))),(IF(VLOOKUP($Q88,'Workforce hours'!$C$8:$AD$30,BF$7,FALSE)=0,0,(AD88/(VLOOKUP($Q88,'Workforce hours'!$C$8:$AD$30,BF$7,FALSE))))))</f>
        <v>0</v>
      </c>
      <c r="BG88" s="288">
        <f>IF($Q88="n/a",(IF('Workforce hours'!G$30=0,0,(AE88/'Workforce hours'!G$30))),(IF(VLOOKUP($Q88,'Workforce hours'!$C$8:$AD$30,BG$7,FALSE)=0,0,(AE88/(VLOOKUP($Q88,'Workforce hours'!$C$8:$AD$30,BG$7,FALSE))))))</f>
        <v>1.67334672622322</v>
      </c>
      <c r="BH88" s="288">
        <f>IF($Q88="n/a",(IF('Workforce hours'!H$30=0,0,(AF88/'Workforce hours'!H$30))),(IF(VLOOKUP($Q88,'Workforce hours'!$C$8:$AD$30,BH$7,FALSE)=0,0,(AF88/(VLOOKUP($Q88,'Workforce hours'!$C$8:$AD$30,BH$7,FALSE))))))</f>
        <v>0</v>
      </c>
      <c r="BI88" s="288">
        <f>IF($Q88="n/a",(IF('Workforce hours'!I$30=0,0,(AG88/'Workforce hours'!I$30))),(IF(VLOOKUP($Q88,'Workforce hours'!$C$8:$AD$30,BI$7,FALSE)=0,0,(AG88/(VLOOKUP($Q88,'Workforce hours'!$C$8:$AD$30,BI$7,FALSE))))))</f>
        <v>3.636311155061998</v>
      </c>
      <c r="BJ88" s="288">
        <f>IF($Q88="n/a",(IF('Workforce hours'!J$30=0,0,(AH88/'Workforce hours'!J$30))),(IF(VLOOKUP($Q88,'Workforce hours'!$C$8:$AD$30,BJ$7,FALSE)=0,0,(AH88/(VLOOKUP($Q88,'Workforce hours'!$C$8:$AD$30,BJ$7,FALSE))))))</f>
        <v>1.0908933465185993</v>
      </c>
      <c r="BK88" s="288">
        <f>IF($Q88="n/a",(IF('Workforce hours'!K$30=0,0,(AI88/'Workforce hours'!K$30))),(IF(VLOOKUP($Q88,'Workforce hours'!$C$8:$AD$30,BK$7,FALSE)=0,0,(AI88/(VLOOKUP($Q88,'Workforce hours'!$C$8:$AD$30,BK$7,FALSE))))))</f>
        <v>0</v>
      </c>
      <c r="BL88" s="288">
        <f>IF($Q88="n/a",(IF('Workforce hours'!L$30=0,0,(AJ88/'Workforce hours'!L$30))),(IF(VLOOKUP($Q88,'Workforce hours'!$C$8:$AD$30,BL$7,FALSE)=0,0,(AJ88/(VLOOKUP($Q88,'Workforce hours'!$C$8:$AD$30,BL$7,FALSE))))))</f>
        <v>0</v>
      </c>
      <c r="BM88" s="288">
        <f>IF($Q88="n/a",(IF('Workforce hours'!M$30=0,0,(AK88/'Workforce hours'!M$30))),(IF(VLOOKUP($Q88,'Workforce hours'!$C$8:$AD$30,BM$7,FALSE)=0,0,(AK88/(VLOOKUP($Q88,'Workforce hours'!$C$8:$AD$30,BM$7,FALSE))))))</f>
        <v>0</v>
      </c>
      <c r="BN88" s="288">
        <f>IF($Q88="n/a",(IF('Workforce hours'!N$30=0,0,(AL88/'Workforce hours'!N$30))),(IF(VLOOKUP($Q88,'Workforce hours'!$C$8:$AD$30,BN$7,FALSE)=0,0,(AL88/(VLOOKUP($Q88,'Workforce hours'!$C$8:$AD$30,BN$7,FALSE))))))</f>
        <v>1.9323463673554413</v>
      </c>
      <c r="BO88" s="288">
        <f>IF($Q88="n/a",(IF('Workforce hours'!O$30=0,0,(AM88/'Workforce hours'!O$30))),(IF(VLOOKUP($Q88,'Workforce hours'!$C$8:$AD$30,BO$7,FALSE)=0,0,(AM88/(VLOOKUP($Q88,'Workforce hours'!$C$8:$AD$30,BO$7,FALSE))))))</f>
        <v>8.4376000269440379</v>
      </c>
      <c r="BP88" s="288">
        <f>IF($Q88="n/a",(IF('Workforce hours'!P$30=0,0,(AN88/'Workforce hours'!P$30))),(IF(VLOOKUP($Q88,'Workforce hours'!$C$8:$AD$30,BP$7,FALSE)=0,0,(AN88/(VLOOKUP($Q88,'Workforce hours'!$C$8:$AD$30,BP$7,FALSE))))))</f>
        <v>7.7193341861462885</v>
      </c>
      <c r="BQ88" s="288">
        <f>IF($Q88="n/a",(IF('Workforce hours'!Q$30=0,0,(AO88/'Workforce hours'!Q$30))),(IF(VLOOKUP($Q88,'Workforce hours'!$C$8:$AD$30,BQ$7,FALSE)=0,0,(AO88/(VLOOKUP($Q88,'Workforce hours'!$C$8:$AD$30,BQ$7,FALSE))))))</f>
        <v>7.7193341861462876</v>
      </c>
      <c r="BR88" s="288">
        <f>IF($Q88="n/a",(IF('Workforce hours'!R$30=0,0,(AP88/'Workforce hours'!R$30))),(IF(VLOOKUP($Q88,'Workforce hours'!$C$8:$AD$30,BR$7,FALSE)=0,0,(AP88/(VLOOKUP($Q88,'Workforce hours'!$C$8:$AD$30,BR$7,FALSE))))))</f>
        <v>7.7193341861462876</v>
      </c>
      <c r="BS88" s="288">
        <f>IF($Q88="n/a",(IF('Workforce hours'!S$30=0,0,(AQ88/'Workforce hours'!S$30))),(IF(VLOOKUP($Q88,'Workforce hours'!$C$8:$AD$30,BS$7,FALSE)=0,0,(AQ88/(VLOOKUP($Q88,'Workforce hours'!$C$8:$AD$30,BS$7,FALSE))))))</f>
        <v>3.5087882664301313</v>
      </c>
      <c r="BT88" s="288">
        <f>IF($Q88="n/a",(IF('Workforce hours'!T$30=0,0,(AR88/'Workforce hours'!T$30))),(IF(VLOOKUP($Q88,'Workforce hours'!$C$8:$AD$30,BT$7,FALSE)=0,0,(AR88/(VLOOKUP($Q88,'Workforce hours'!$C$8:$AD$30,BT$7,FALSE))))))</f>
        <v>0</v>
      </c>
      <c r="BU88" s="288">
        <f>IF($Q88="n/a",(IF('Workforce hours'!U$30=0,0,(AS88/'Workforce hours'!U$30))),(IF(VLOOKUP($Q88,'Workforce hours'!$C$8:$AD$30,BU$7,FALSE)=0,0,(AS88/(VLOOKUP($Q88,'Workforce hours'!$C$8:$AD$30,BU$7,FALSE))))))</f>
        <v>0</v>
      </c>
      <c r="BV88" s="288">
        <f>IF($Q88="n/a",(IF('Workforce hours'!V$30=0,0,(AT88/'Workforce hours'!V$30))),(IF(VLOOKUP($Q88,'Workforce hours'!$C$8:$AD$30,BV$7,FALSE)=0,0,(AT88/(VLOOKUP($Q88,'Workforce hours'!$C$8:$AD$30,BV$7,FALSE))))))</f>
        <v>0</v>
      </c>
      <c r="BW88" s="288">
        <f>IF($Q88="n/a",(IF('Workforce hours'!W$30=0,0,(AU88/'Workforce hours'!W$30))),(IF(VLOOKUP($Q88,'Workforce hours'!$C$8:$AD$30,BW$7,FALSE)=0,0,(AU88/(VLOOKUP($Q88,'Workforce hours'!$C$8:$AD$30,BW$7,FALSE))))))</f>
        <v>1.4902193857931845</v>
      </c>
      <c r="BX88" s="288">
        <f>IF($Q88="n/a",(IF('Workforce hours'!X$30=0,0,(AV88/'Workforce hours'!X$30))),(IF(VLOOKUP($Q88,'Workforce hours'!$C$8:$AD$30,BX$7,FALSE)=0,0,(AV88/(VLOOKUP($Q88,'Workforce hours'!$C$8:$AD$30,BX$7,FALSE))))))</f>
        <v>0</v>
      </c>
      <c r="BY88" s="288">
        <f>IF($Q88="n/a",(IF('Workforce hours'!Y$30=0,0,(AW88/'Workforce hours'!Y$30))),(IF(VLOOKUP($Q88,'Workforce hours'!$C$8:$AD$30,BY$7,FALSE)=0,0,(AW88/(VLOOKUP($Q88,'Workforce hours'!$C$8:$AD$30,BY$7,FALSE))))))</f>
        <v>2.9804387715863689</v>
      </c>
      <c r="BZ88" s="288">
        <f>IF($Q88="n/a",(IF('Workforce hours'!Z$30=0,0,(AX88/'Workforce hours'!Z$30))),(IF(VLOOKUP($Q88,'Workforce hours'!$C$8:$AD$30,BZ$7,FALSE)=0,0,(AX88/(VLOOKUP($Q88,'Workforce hours'!$C$8:$AD$30,BZ$7,FALSE))))))</f>
        <v>0</v>
      </c>
      <c r="CA88" s="288">
        <f>IF($Q88="n/a",(IF('Workforce hours'!AA$30=0,0,(AY88/'Workforce hours'!AA$30))),(IF(VLOOKUP($Q88,'Workforce hours'!$C$8:$AD$30,CA$7,FALSE)=0,0,(AY88/(VLOOKUP($Q88,'Workforce hours'!$C$8:$AD$30,CA$7,FALSE))))))</f>
        <v>0</v>
      </c>
      <c r="CB88" s="288">
        <f>IF($Q88="n/a",(IF('Workforce hours'!AB$30=0,0,(AZ88/'Workforce hours'!AB$30))),(IF(VLOOKUP($Q88,'Workforce hours'!$C$8:$AD$30,CB$7,FALSE)=0,0,(AZ88/(VLOOKUP($Q88,'Workforce hours'!$C$8:$AD$30,CB$7,FALSE))))))</f>
        <v>0</v>
      </c>
      <c r="CC88" s="288">
        <f>IF($Q88="n/a",(IF('Workforce hours'!AC$30=0,0,(BA88/'Workforce hours'!AC$30))),(IF(VLOOKUP($Q88,'Workforce hours'!$C$8:$AD$30,CC$7,FALSE)=0,0,(BA88/(VLOOKUP($Q88,'Workforce hours'!$C$8:$AD$30,CC$7,FALSE))))))</f>
        <v>0</v>
      </c>
      <c r="CD88" s="288">
        <f>IF($Q88="n/a",(IF('Workforce hours'!AD$30=0,0,(BB88/'Workforce hours'!AD$30))),(IF(VLOOKUP($Q88,'Workforce hours'!$C$8:$AD$30,CD$7,FALSE)=0,0,(BB88/(VLOOKUP($Q88,'Workforce hours'!$C$8:$AD$30,CD$7,FALSE))))))</f>
        <v>0</v>
      </c>
      <c r="CE88" s="289">
        <f t="shared" si="18"/>
        <v>0</v>
      </c>
      <c r="CF88" s="290">
        <f>BD88*'Workforce costs'!B$9*(1+'Workforce costs'!B$10)*(1+'Workforce costs'!B$11)</f>
        <v>0</v>
      </c>
      <c r="CG88" s="290">
        <f>BE88*'Workforce costs'!C$9*(1+'Workforce costs'!C$10)*(1+'Workforce costs'!C$11)</f>
        <v>0</v>
      </c>
      <c r="CH88" s="290">
        <f>BF88*'Workforce costs'!D$9*(1+'Workforce costs'!D$10)*(1+'Workforce costs'!D$11)</f>
        <v>0</v>
      </c>
      <c r="CI88" s="290">
        <f>BG88*'Workforce costs'!E$9*(1+'Workforce costs'!E$10)*(1+'Workforce costs'!E$11)</f>
        <v>0</v>
      </c>
      <c r="CJ88" s="290">
        <f>BH88*'Workforce costs'!F$9*(1+'Workforce costs'!F$10)*(1+'Workforce costs'!F$11)</f>
        <v>0</v>
      </c>
      <c r="CK88" s="290">
        <f>BI88*'Workforce costs'!G$9*(1+'Workforce costs'!G$10)*(1+'Workforce costs'!G$11)</f>
        <v>0</v>
      </c>
      <c r="CL88" s="290">
        <f>BJ88*'Workforce costs'!H$9*(1+'Workforce costs'!H$10)*(1+'Workforce costs'!H$11)</f>
        <v>0</v>
      </c>
      <c r="CM88" s="290">
        <f>BK88*'Workforce costs'!I$9*(1+'Workforce costs'!I$10)*(1+'Workforce costs'!I$11)</f>
        <v>0</v>
      </c>
      <c r="CN88" s="290">
        <f>BL88*'Workforce costs'!J$9*(1+'Workforce costs'!J$10)*(1+'Workforce costs'!J$11)</f>
        <v>0</v>
      </c>
      <c r="CO88" s="290">
        <f>BM88*'Workforce costs'!K$9*(1+'Workforce costs'!K$10)*(1+'Workforce costs'!K$11)</f>
        <v>0</v>
      </c>
      <c r="CP88" s="290">
        <f>BN88*'Workforce costs'!L$9*(1+'Workforce costs'!L$10)*(1+'Workforce costs'!L$11)</f>
        <v>0</v>
      </c>
      <c r="CQ88" s="290">
        <f>BO88*'Workforce costs'!M$9*(1+'Workforce costs'!M$10)*(1+'Workforce costs'!M$11)</f>
        <v>0</v>
      </c>
      <c r="CR88" s="290">
        <f>BP88*'Workforce costs'!N$9*(1+'Workforce costs'!N$10)*(1+'Workforce costs'!N$11)</f>
        <v>0</v>
      </c>
      <c r="CS88" s="290">
        <f>BQ88*'Workforce costs'!O$9*(1+'Workforce costs'!O$10)*(1+'Workforce costs'!O$11)</f>
        <v>0</v>
      </c>
      <c r="CT88" s="290">
        <f>BR88*'Workforce costs'!P$9*(1+'Workforce costs'!P$10)*(1+'Workforce costs'!P$11)</f>
        <v>0</v>
      </c>
      <c r="CU88" s="290">
        <f>BS88*'Workforce costs'!Q$9*(1+'Workforce costs'!Q$10)*(1+'Workforce costs'!Q$11)</f>
        <v>0</v>
      </c>
      <c r="CV88" s="290">
        <f>BT88*'Workforce costs'!R$9*(1+'Workforce costs'!R$10)*(1+'Workforce costs'!R$11)</f>
        <v>0</v>
      </c>
      <c r="CW88" s="290">
        <f>BU88*'Workforce costs'!S$9*(1+'Workforce costs'!S$10)*(1+'Workforce costs'!S$11)</f>
        <v>0</v>
      </c>
      <c r="CX88" s="290">
        <f>BV88*'Workforce costs'!T$9*(1+'Workforce costs'!T$10)*(1+'Workforce costs'!T$11)</f>
        <v>0</v>
      </c>
      <c r="CY88" s="290">
        <f>BW88*'Workforce costs'!U$9*(1+'Workforce costs'!U$10)*(1+'Workforce costs'!U$11)</f>
        <v>0</v>
      </c>
      <c r="CZ88" s="290">
        <f>BX88*'Workforce costs'!V$9*(1+'Workforce costs'!V$10)*(1+'Workforce costs'!V$11)</f>
        <v>0</v>
      </c>
      <c r="DA88" s="290">
        <f>BY88*'Workforce costs'!W$9*(1+'Workforce costs'!W$10)*(1+'Workforce costs'!W$11)</f>
        <v>0</v>
      </c>
      <c r="DB88" s="290">
        <f>BZ88*'Workforce costs'!X$9*(1+'Workforce costs'!X$10)*(1+'Workforce costs'!X$11)</f>
        <v>0</v>
      </c>
      <c r="DC88" s="290">
        <f>CA88*'Workforce costs'!Y$9*(1+'Workforce costs'!Y$10)*(1+'Workforce costs'!Y$11)</f>
        <v>0</v>
      </c>
      <c r="DD88" s="290">
        <f>CB88*'Workforce costs'!Z$9*(1+'Workforce costs'!Z$10)*(1+'Workforce costs'!Z$11)</f>
        <v>0</v>
      </c>
      <c r="DE88" s="290">
        <f>CC88*'Workforce costs'!AA$9*(1+'Workforce costs'!AA$10)*(1+'Workforce costs'!AA$11)</f>
        <v>0</v>
      </c>
      <c r="DF88" s="290">
        <f>CD88*'Workforce costs'!AB$9*(1+'Workforce costs'!AB$10)*(1+'Workforce costs'!AB$11)</f>
        <v>0</v>
      </c>
    </row>
    <row r="89" spans="1:110" x14ac:dyDescent="0.3">
      <c r="A89" s="2" t="str">
        <f>Outputs!$A$4</f>
        <v>Australia</v>
      </c>
      <c r="B89" s="2" t="str">
        <f t="shared" si="11"/>
        <v>Australia 18to24</v>
      </c>
      <c r="C89" s="30">
        <f>VLOOKUP($B89,Populations!$D$15:$H$1920,3,FALSE)</f>
        <v>2374194</v>
      </c>
      <c r="D89" s="255">
        <f>IF(OR($H89="General pop",$H89="Schools",$H89="Workplace",$H89="Skills Training",$H89="Digital Supports"),1,VLOOKUP($B89,Populations!$D$15:$H$1920,5,FALSE))</f>
        <v>1</v>
      </c>
      <c r="E89" s="88">
        <f>VLOOKUP(I89,Epidemiology!$C$10:$H$47,6,FALSE)</f>
        <v>7628</v>
      </c>
      <c r="F89" s="102">
        <f>'Care profiles'!R90</f>
        <v>1</v>
      </c>
      <c r="G89" s="15" t="str">
        <f>'Care profiles'!A90</f>
        <v>18to24</v>
      </c>
      <c r="H89" s="15" t="str">
        <f>'Care profiles'!B90</f>
        <v>Distress</v>
      </c>
      <c r="I89" s="15" t="str">
        <f>'Care profiles'!C90</f>
        <v>Distress_18-24yrs</v>
      </c>
      <c r="J89" s="15" t="str">
        <f>'Care profiles'!D90</f>
        <v>Care profile</v>
      </c>
      <c r="K89" s="15" t="str">
        <f>'Care profiles'!E90</f>
        <v>Brief Intervention</v>
      </c>
      <c r="L89" s="104">
        <f>'Care profiles'!F90</f>
        <v>0.06</v>
      </c>
      <c r="M89" s="15">
        <f>'Care profiles'!G90</f>
        <v>1</v>
      </c>
      <c r="N89" s="15">
        <f>'Care profiles'!H90</f>
        <v>30</v>
      </c>
      <c r="O89" s="15" t="str">
        <f>'Care profiles'!I90</f>
        <v>min</v>
      </c>
      <c r="P89" s="15" t="str">
        <f>'Care profiles'!J90</f>
        <v>Team</v>
      </c>
      <c r="Q89" s="15" t="str">
        <f>'Care profiles'!K90</f>
        <v>Clinical Community Treatment Team – Youth (12 – 24 years)</v>
      </c>
      <c r="R89" s="15" t="str">
        <f>'Care profiles'!M90</f>
        <v>Y</v>
      </c>
      <c r="S89" s="15" t="str">
        <f>'Care profiles'!O90</f>
        <v>Y</v>
      </c>
      <c r="T89" s="15" t="str">
        <f>'Care profiles'!Q90</f>
        <v>N</v>
      </c>
      <c r="U89" s="30">
        <f t="shared" si="12"/>
        <v>181103.51832</v>
      </c>
      <c r="V89" s="30">
        <f t="shared" si="13"/>
        <v>10866.2110992</v>
      </c>
      <c r="W89" s="30">
        <f>IF(M89="n/a",0,IF(O89="days",V89*M89*(1+(VLOOKUP(K89,'Bed parameters'!$A$9:$G$12,7,FALSE))),V89*M89))</f>
        <v>10866.2110992</v>
      </c>
      <c r="X89" s="30">
        <f t="shared" si="14"/>
        <v>5433.1055495999999</v>
      </c>
      <c r="Y89" s="30">
        <f t="shared" si="15"/>
        <v>0</v>
      </c>
      <c r="Z89" s="113">
        <f>_xlfn.IFNA(Y89/((VLOOKUP(K89,'Bed parameters'!$A$9:$G$12,3,FALSE))*(VLOOKUP(K89,'Bed parameters'!$A$9:$G$12,5,FALSE))),0)</f>
        <v>0</v>
      </c>
      <c r="AA89" s="30">
        <f t="shared" si="16"/>
        <v>5433.1055495999999</v>
      </c>
      <c r="AB89" s="30">
        <f>_xlfn.IFNA(IF($O89="days",$Y89*(VLOOKUP($K89,'Bed parameters'!$A$9:$I$12,9,FALSE))*$F89*(VLOOKUP($Q89,'Workforce distribution'!$C$8:$AD$30,AB$7,FALSE)),IF($Q89="n/a",(IF($P89=AB$6,$X89*$F89,0)),$X89*$F89*(VLOOKUP($Q89,'Workforce distribution'!$C$8:$AD$30,AB$7,FALSE)))),0)</f>
        <v>0</v>
      </c>
      <c r="AC89" s="30">
        <f>_xlfn.IFNA(IF($O89="days",$Y89*(VLOOKUP($K89,'Bed parameters'!$A$9:$I$12,9,FALSE))*$F89*(VLOOKUP($Q89,'Workforce distribution'!$C$8:$AD$30,AC$7,FALSE)),IF($Q89="n/a",(IF($P89=AC$6,$X89*$F89,0)),$X89*$F89*(VLOOKUP($Q89,'Workforce distribution'!$C$8:$AD$30,AC$7,FALSE)))),0)</f>
        <v>0</v>
      </c>
      <c r="AD89" s="30">
        <f>_xlfn.IFNA(IF($O89="days",$Y89*(VLOOKUP($K89,'Bed parameters'!$A$9:$I$12,9,FALSE))*$F89*(VLOOKUP($Q89,'Workforce distribution'!$C$8:$AD$30,AD$7,FALSE)),IF($Q89="n/a",(IF($P89=AD$6,$X89*$F89,0)),$X89*$F89*(VLOOKUP($Q89,'Workforce distribution'!$C$8:$AD$30,AD$7,FALSE)))),0)</f>
        <v>0</v>
      </c>
      <c r="AE89" s="30">
        <f>_xlfn.IFNA(IF($O89="days",$Y89*(VLOOKUP($K89,'Bed parameters'!$A$9:$I$12,9,FALSE))*$F89*(VLOOKUP($Q89,'Workforce distribution'!$C$8:$AD$30,AE$7,FALSE)),IF($Q89="n/a",(IF($P89=AE$6,$X89*$F89,0)),$X89*$F89*(VLOOKUP($Q89,'Workforce distribution'!$C$8:$AD$30,AE$7,FALSE)))),0)</f>
        <v>192.32232033982297</v>
      </c>
      <c r="AF89" s="30">
        <f>_xlfn.IFNA(IF($O89="days",$Y89*(VLOOKUP($K89,'Bed parameters'!$A$9:$I$12,9,FALSE))*$F89*(VLOOKUP($Q89,'Workforce distribution'!$C$8:$AD$30,AF$7,FALSE)),IF($Q89="n/a",(IF($P89=AF$6,$X89*$F89,0)),$X89*$F89*(VLOOKUP($Q89,'Workforce distribution'!$C$8:$AD$30,AF$7,FALSE)))),0)</f>
        <v>0</v>
      </c>
      <c r="AG89" s="30">
        <f>_xlfn.IFNA(IF($O89="days",$Y89*(VLOOKUP($K89,'Bed parameters'!$A$9:$I$12,9,FALSE))*$F89*(VLOOKUP($Q89,'Workforce distribution'!$C$8:$AD$30,AG$7,FALSE)),IF($Q89="n/a",(IF($P89=AG$6,$X89*$F89,0)),$X89*$F89*(VLOOKUP($Q89,'Workforce distribution'!$C$8:$AD$30,AG$7,FALSE)))),0)</f>
        <v>417.93119612307686</v>
      </c>
      <c r="AH89" s="30">
        <f>_xlfn.IFNA(IF($O89="days",$Y89*(VLOOKUP($K89,'Bed parameters'!$A$9:$I$12,9,FALSE))*$F89*(VLOOKUP($Q89,'Workforce distribution'!$C$8:$AD$30,AH$7,FALSE)),IF($Q89="n/a",(IF($P89=AH$6,$X89*$F89,0)),$X89*$F89*(VLOOKUP($Q89,'Workforce distribution'!$C$8:$AD$30,AH$7,FALSE)))),0)</f>
        <v>125.37935883692307</v>
      </c>
      <c r="AI89" s="30">
        <f>_xlfn.IFNA(IF($O89="days",$Y89*(VLOOKUP($K89,'Bed parameters'!$A$9:$I$12,9,FALSE))*$F89*(VLOOKUP($Q89,'Workforce distribution'!$C$8:$AD$30,AI$7,FALSE)),IF($Q89="n/a",(IF($P89=AI$6,$X89*$F89,0)),$X89*$F89*(VLOOKUP($Q89,'Workforce distribution'!$C$8:$AD$30,AI$7,FALSE)))),0)</f>
        <v>0</v>
      </c>
      <c r="AJ89" s="30">
        <f>_xlfn.IFNA(IF($O89="days",$Y89*(VLOOKUP($K89,'Bed parameters'!$A$9:$I$12,9,FALSE))*$F89*(VLOOKUP($Q89,'Workforce distribution'!$C$8:$AD$30,AJ$7,FALSE)),IF($Q89="n/a",(IF($P89=AJ$6,$X89*$F89,0)),$X89*$F89*(VLOOKUP($Q89,'Workforce distribution'!$C$8:$AD$30,AJ$7,FALSE)))),0)</f>
        <v>0</v>
      </c>
      <c r="AK89" s="30">
        <f>_xlfn.IFNA(IF($O89="days",$Y89*(VLOOKUP($K89,'Bed parameters'!$A$9:$I$12,9,FALSE))*$F89*(VLOOKUP($Q89,'Workforce distribution'!$C$8:$AD$30,AK$7,FALSE)),IF($Q89="n/a",(IF($P89=AK$6,$X89*$F89,0)),$X89*$F89*(VLOOKUP($Q89,'Workforce distribution'!$C$8:$AD$30,AK$7,FALSE)))),0)</f>
        <v>0</v>
      </c>
      <c r="AL89" s="30">
        <f>_xlfn.IFNA(IF($O89="days",$Y89*(VLOOKUP($K89,'Bed parameters'!$A$9:$I$12,9,FALSE))*$F89*(VLOOKUP($Q89,'Workforce distribution'!$C$8:$AD$30,AL$7,FALSE)),IF($Q89="n/a",(IF($P89=AL$6,$X89*$F89,0)),$X89*$F89*(VLOOKUP($Q89,'Workforce distribution'!$C$8:$AD$30,AL$7,FALSE)))),0)</f>
        <v>212.24981127116419</v>
      </c>
      <c r="AM89" s="30">
        <f>_xlfn.IFNA(IF($O89="days",$Y89*(VLOOKUP($K89,'Bed parameters'!$A$9:$I$12,9,FALSE))*$F89*(VLOOKUP($Q89,'Workforce distribution'!$C$8:$AD$30,AM$7,FALSE)),IF($Q89="n/a",(IF($P89=AM$6,$X89*$F89,0)),$X89*$F89*(VLOOKUP($Q89,'Workforce distribution'!$C$8:$AD$30,AM$7,FALSE)))),0)</f>
        <v>891.44920733888966</v>
      </c>
      <c r="AN89" s="30">
        <f>_xlfn.IFNA(IF($O89="days",$Y89*(VLOOKUP($K89,'Bed parameters'!$A$9:$I$12,9,FALSE))*$F89*(VLOOKUP($Q89,'Workforce distribution'!$C$8:$AD$30,AN$7,FALSE)),IF($Q89="n/a",(IF($P89=AN$6,$X89*$F89,0)),$X89*$F89*(VLOOKUP($Q89,'Workforce distribution'!$C$8:$AD$30,AN$7,FALSE)))),0)</f>
        <v>887.20421111346616</v>
      </c>
      <c r="AO89" s="30">
        <f>_xlfn.IFNA(IF($O89="days",$Y89*(VLOOKUP($K89,'Bed parameters'!$A$9:$I$12,9,FALSE))*$F89*(VLOOKUP($Q89,'Workforce distribution'!$C$8:$AD$30,AO$7,FALSE)),IF($Q89="n/a",(IF($P89=AO$6,$X89*$F89,0)),$X89*$F89*(VLOOKUP($Q89,'Workforce distribution'!$C$8:$AD$30,AO$7,FALSE)))),0)</f>
        <v>887.20421111346616</v>
      </c>
      <c r="AP89" s="30">
        <f>_xlfn.IFNA(IF($O89="days",$Y89*(VLOOKUP($K89,'Bed parameters'!$A$9:$I$12,9,FALSE))*$F89*(VLOOKUP($Q89,'Workforce distribution'!$C$8:$AD$30,AP$7,FALSE)),IF($Q89="n/a",(IF($P89=AP$6,$X89*$F89,0)),$X89*$F89*(VLOOKUP($Q89,'Workforce distribution'!$C$8:$AD$30,AP$7,FALSE)))),0)</f>
        <v>887.20421111346616</v>
      </c>
      <c r="AQ89" s="30">
        <f>_xlfn.IFNA(IF($O89="days",$Y89*(VLOOKUP($K89,'Bed parameters'!$A$9:$I$12,9,FALSE))*$F89*(VLOOKUP($Q89,'Workforce distribution'!$C$8:$AD$30,AQ$7,FALSE)),IF($Q89="n/a",(IF($P89=AQ$6,$X89*$F89,0)),$X89*$F89*(VLOOKUP($Q89,'Workforce distribution'!$C$8:$AD$30,AQ$7,FALSE)))),0)</f>
        <v>403.27464141521187</v>
      </c>
      <c r="AR89" s="30">
        <f>_xlfn.IFNA(IF($O89="days",$Y89*(VLOOKUP($K89,'Bed parameters'!$A$9:$I$12,9,FALSE))*$F89*(VLOOKUP($Q89,'Workforce distribution'!$C$8:$AD$30,AR$7,FALSE)),IF($Q89="n/a",(IF($P89=AR$6,$X89*$F89,0)),$X89*$F89*(VLOOKUP($Q89,'Workforce distribution'!$C$8:$AD$30,AR$7,FALSE)))),0)</f>
        <v>0</v>
      </c>
      <c r="AS89" s="30">
        <f>_xlfn.IFNA(IF($O89="days",$Y89*(VLOOKUP($K89,'Bed parameters'!$A$9:$I$12,9,FALSE))*$F89*(VLOOKUP($Q89,'Workforce distribution'!$C$8:$AD$30,AS$7,FALSE)),IF($Q89="n/a",(IF($P89=AS$6,$X89*$F89,0)),$X89*$F89*(VLOOKUP($Q89,'Workforce distribution'!$C$8:$AD$30,AS$7,FALSE)))),0)</f>
        <v>0</v>
      </c>
      <c r="AT89" s="30">
        <f>_xlfn.IFNA(IF($O89="days",$Y89*(VLOOKUP($K89,'Bed parameters'!$A$9:$I$12,9,FALSE))*$F89*(VLOOKUP($Q89,'Workforce distribution'!$C$8:$AD$30,AT$7,FALSE)),IF($Q89="n/a",(IF($P89=AT$6,$X89*$F89,0)),$X89*$F89*(VLOOKUP($Q89,'Workforce distribution'!$C$8:$AD$30,AT$7,FALSE)))),0)</f>
        <v>0</v>
      </c>
      <c r="AU89" s="30">
        <f>_xlfn.IFNA(IF($O89="days",$Y89*(VLOOKUP($K89,'Bed parameters'!$A$9:$I$12,9,FALSE))*$F89*(VLOOKUP($Q89,'Workforce distribution'!$C$8:$AD$30,AU$7,FALSE)),IF($Q89="n/a",(IF($P89=AU$6,$X89*$F89,0)),$X89*$F89*(VLOOKUP($Q89,'Workforce distribution'!$C$8:$AD$30,AU$7,FALSE)))),0)</f>
        <v>176.29546031150446</v>
      </c>
      <c r="AV89" s="30">
        <f>_xlfn.IFNA(IF($O89="days",$Y89*(VLOOKUP($K89,'Bed parameters'!$A$9:$I$12,9,FALSE))*$F89*(VLOOKUP($Q89,'Workforce distribution'!$C$8:$AD$30,AV$7,FALSE)),IF($Q89="n/a",(IF($P89=AV$6,$X89*$F89,0)),$X89*$F89*(VLOOKUP($Q89,'Workforce distribution'!$C$8:$AD$30,AV$7,FALSE)))),0)</f>
        <v>0</v>
      </c>
      <c r="AW89" s="30">
        <f>_xlfn.IFNA(IF($O89="days",$Y89*(VLOOKUP($K89,'Bed parameters'!$A$9:$I$12,9,FALSE))*$F89*(VLOOKUP($Q89,'Workforce distribution'!$C$8:$AD$30,AW$7,FALSE)),IF($Q89="n/a",(IF($P89=AW$6,$X89*$F89,0)),$X89*$F89*(VLOOKUP($Q89,'Workforce distribution'!$C$8:$AD$30,AW$7,FALSE)))),0)</f>
        <v>352.59092062300891</v>
      </c>
      <c r="AX89" s="30">
        <f>_xlfn.IFNA(IF($O89="days",$Y89*(VLOOKUP($K89,'Bed parameters'!$A$9:$I$12,9,FALSE))*$F89*(VLOOKUP($Q89,'Workforce distribution'!$C$8:$AD$30,AX$7,FALSE)),IF($Q89="n/a",(IF($P89=AX$6,$X89*$F89,0)),$X89*$F89*(VLOOKUP($Q89,'Workforce distribution'!$C$8:$AD$30,AX$7,FALSE)))),0)</f>
        <v>0</v>
      </c>
      <c r="AY89" s="30">
        <f>_xlfn.IFNA(IF($O89="days",$Y89*(VLOOKUP($K89,'Bed parameters'!$A$9:$I$12,9,FALSE))*$F89*(VLOOKUP($Q89,'Workforce distribution'!$C$8:$AD$30,AY$7,FALSE)),IF($Q89="n/a",(IF($P89=AY$6,$X89*$F89,0)),$X89*$F89*(VLOOKUP($Q89,'Workforce distribution'!$C$8:$AD$30,AY$7,FALSE)))),0)</f>
        <v>0</v>
      </c>
      <c r="AZ89" s="30">
        <f>_xlfn.IFNA(IF($O89="days",$Y89*(VLOOKUP($K89,'Bed parameters'!$A$9:$I$12,9,FALSE))*$F89*(VLOOKUP($Q89,'Workforce distribution'!$C$8:$AD$30,AZ$7,FALSE)),IF($Q89="n/a",(IF($P89=AZ$6,$X89*$F89,0)),$X89*$F89*(VLOOKUP($Q89,'Workforce distribution'!$C$8:$AD$30,AZ$7,FALSE)))),0)</f>
        <v>0</v>
      </c>
      <c r="BA89" s="30">
        <f>_xlfn.IFNA(IF($O89="days",$Y89*(VLOOKUP($K89,'Bed parameters'!$A$9:$I$12,9,FALSE))*$F89*(VLOOKUP($Q89,'Workforce distribution'!$C$8:$AD$30,BA$7,FALSE)),IF($Q89="n/a",(IF($P89=BA$6,$X89*$F89,0)),$X89*$F89*(VLOOKUP($Q89,'Workforce distribution'!$C$8:$AD$30,BA$7,FALSE)))),0)</f>
        <v>0</v>
      </c>
      <c r="BB89" s="30">
        <f>_xlfn.IFNA(IF($O89="days",$Y89*(VLOOKUP($K89,'Bed parameters'!$A$9:$I$12,9,FALSE))*$F89*(VLOOKUP($Q89,'Workforce distribution'!$C$8:$AD$30,BB$7,FALSE)),IF($Q89="n/a",(IF($P89=BB$6,$X89*$F89,0)),$X89*$F89*(VLOOKUP($Q89,'Workforce distribution'!$C$8:$AD$30,BB$7,FALSE)))),0)</f>
        <v>0</v>
      </c>
      <c r="BC89" s="149">
        <f t="shared" si="17"/>
        <v>4.7907946604351839</v>
      </c>
      <c r="BD89" s="288">
        <f>IF($Q89="n/a",(IF('Workforce hours'!D$30=0,0,(AB89/'Workforce hours'!D$30))),(IF(VLOOKUP($Q89,'Workforce hours'!$C$8:$AD$30,BD$7,FALSE)=0,0,(AB89/(VLOOKUP($Q89,'Workforce hours'!$C$8:$AD$30,BD$7,FALSE))))))</f>
        <v>0</v>
      </c>
      <c r="BE89" s="288">
        <f>IF($Q89="n/a",(IF('Workforce hours'!E$30=0,0,(AC89/'Workforce hours'!E$30))),(IF(VLOOKUP($Q89,'Workforce hours'!$C$8:$AD$30,BE$7,FALSE)=0,0,(AC89/(VLOOKUP($Q89,'Workforce hours'!$C$8:$AD$30,BE$7,FALSE))))))</f>
        <v>0</v>
      </c>
      <c r="BF89" s="288">
        <f>IF($Q89="n/a",(IF('Workforce hours'!F$30=0,0,(AD89/'Workforce hours'!F$30))),(IF(VLOOKUP($Q89,'Workforce hours'!$C$8:$AD$30,BF$7,FALSE)=0,0,(AD89/(VLOOKUP($Q89,'Workforce hours'!$C$8:$AD$30,BF$7,FALSE))))))</f>
        <v>0</v>
      </c>
      <c r="BG89" s="288">
        <f>IF($Q89="n/a",(IF('Workforce hours'!G$30=0,0,(AE89/'Workforce hours'!G$30))),(IF(VLOOKUP($Q89,'Workforce hours'!$C$8:$AD$30,BG$7,FALSE)=0,0,(AE89/(VLOOKUP($Q89,'Workforce hours'!$C$8:$AD$30,BG$7,FALSE))))))</f>
        <v>0.16733467262232199</v>
      </c>
      <c r="BH89" s="288">
        <f>IF($Q89="n/a",(IF('Workforce hours'!H$30=0,0,(AF89/'Workforce hours'!H$30))),(IF(VLOOKUP($Q89,'Workforce hours'!$C$8:$AD$30,BH$7,FALSE)=0,0,(AF89/(VLOOKUP($Q89,'Workforce hours'!$C$8:$AD$30,BH$7,FALSE))))))</f>
        <v>0</v>
      </c>
      <c r="BI89" s="288">
        <f>IF($Q89="n/a",(IF('Workforce hours'!I$30=0,0,(AG89/'Workforce hours'!I$30))),(IF(VLOOKUP($Q89,'Workforce hours'!$C$8:$AD$30,BI$7,FALSE)=0,0,(AG89/(VLOOKUP($Q89,'Workforce hours'!$C$8:$AD$30,BI$7,FALSE))))))</f>
        <v>0.36363111550619975</v>
      </c>
      <c r="BJ89" s="288">
        <f>IF($Q89="n/a",(IF('Workforce hours'!J$30=0,0,(AH89/'Workforce hours'!J$30))),(IF(VLOOKUP($Q89,'Workforce hours'!$C$8:$AD$30,BJ$7,FALSE)=0,0,(AH89/(VLOOKUP($Q89,'Workforce hours'!$C$8:$AD$30,BJ$7,FALSE))))))</f>
        <v>0.10908933465185994</v>
      </c>
      <c r="BK89" s="288">
        <f>IF($Q89="n/a",(IF('Workforce hours'!K$30=0,0,(AI89/'Workforce hours'!K$30))),(IF(VLOOKUP($Q89,'Workforce hours'!$C$8:$AD$30,BK$7,FALSE)=0,0,(AI89/(VLOOKUP($Q89,'Workforce hours'!$C$8:$AD$30,BK$7,FALSE))))))</f>
        <v>0</v>
      </c>
      <c r="BL89" s="288">
        <f>IF($Q89="n/a",(IF('Workforce hours'!L$30=0,0,(AJ89/'Workforce hours'!L$30))),(IF(VLOOKUP($Q89,'Workforce hours'!$C$8:$AD$30,BL$7,FALSE)=0,0,(AJ89/(VLOOKUP($Q89,'Workforce hours'!$C$8:$AD$30,BL$7,FALSE))))))</f>
        <v>0</v>
      </c>
      <c r="BM89" s="288">
        <f>IF($Q89="n/a",(IF('Workforce hours'!M$30=0,0,(AK89/'Workforce hours'!M$30))),(IF(VLOOKUP($Q89,'Workforce hours'!$C$8:$AD$30,BM$7,FALSE)=0,0,(AK89/(VLOOKUP($Q89,'Workforce hours'!$C$8:$AD$30,BM$7,FALSE))))))</f>
        <v>0</v>
      </c>
      <c r="BN89" s="288">
        <f>IF($Q89="n/a",(IF('Workforce hours'!N$30=0,0,(AL89/'Workforce hours'!N$30))),(IF(VLOOKUP($Q89,'Workforce hours'!$C$8:$AD$30,BN$7,FALSE)=0,0,(AL89/(VLOOKUP($Q89,'Workforce hours'!$C$8:$AD$30,BN$7,FALSE))))))</f>
        <v>0.19323463673554411</v>
      </c>
      <c r="BO89" s="288">
        <f>IF($Q89="n/a",(IF('Workforce hours'!O$30=0,0,(AM89/'Workforce hours'!O$30))),(IF(VLOOKUP($Q89,'Workforce hours'!$C$8:$AD$30,BO$7,FALSE)=0,0,(AM89/(VLOOKUP($Q89,'Workforce hours'!$C$8:$AD$30,BO$7,FALSE))))))</f>
        <v>0.84376000269440377</v>
      </c>
      <c r="BP89" s="288">
        <f>IF($Q89="n/a",(IF('Workforce hours'!P$30=0,0,(AN89/'Workforce hours'!P$30))),(IF(VLOOKUP($Q89,'Workforce hours'!$C$8:$AD$30,BP$7,FALSE)=0,0,(AN89/(VLOOKUP($Q89,'Workforce hours'!$C$8:$AD$30,BP$7,FALSE))))))</f>
        <v>0.77193341861462883</v>
      </c>
      <c r="BQ89" s="288">
        <f>IF($Q89="n/a",(IF('Workforce hours'!Q$30=0,0,(AO89/'Workforce hours'!Q$30))),(IF(VLOOKUP($Q89,'Workforce hours'!$C$8:$AD$30,BQ$7,FALSE)=0,0,(AO89/(VLOOKUP($Q89,'Workforce hours'!$C$8:$AD$30,BQ$7,FALSE))))))</f>
        <v>0.77193341861462861</v>
      </c>
      <c r="BR89" s="288">
        <f>IF($Q89="n/a",(IF('Workforce hours'!R$30=0,0,(AP89/'Workforce hours'!R$30))),(IF(VLOOKUP($Q89,'Workforce hours'!$C$8:$AD$30,BR$7,FALSE)=0,0,(AP89/(VLOOKUP($Q89,'Workforce hours'!$C$8:$AD$30,BR$7,FALSE))))))</f>
        <v>0.77193341861462861</v>
      </c>
      <c r="BS89" s="288">
        <f>IF($Q89="n/a",(IF('Workforce hours'!S$30=0,0,(AQ89/'Workforce hours'!S$30))),(IF(VLOOKUP($Q89,'Workforce hours'!$C$8:$AD$30,BS$7,FALSE)=0,0,(AQ89/(VLOOKUP($Q89,'Workforce hours'!$C$8:$AD$30,BS$7,FALSE))))))</f>
        <v>0.35087882664301306</v>
      </c>
      <c r="BT89" s="288">
        <f>IF($Q89="n/a",(IF('Workforce hours'!T$30=0,0,(AR89/'Workforce hours'!T$30))),(IF(VLOOKUP($Q89,'Workforce hours'!$C$8:$AD$30,BT$7,FALSE)=0,0,(AR89/(VLOOKUP($Q89,'Workforce hours'!$C$8:$AD$30,BT$7,FALSE))))))</f>
        <v>0</v>
      </c>
      <c r="BU89" s="288">
        <f>IF($Q89="n/a",(IF('Workforce hours'!U$30=0,0,(AS89/'Workforce hours'!U$30))),(IF(VLOOKUP($Q89,'Workforce hours'!$C$8:$AD$30,BU$7,FALSE)=0,0,(AS89/(VLOOKUP($Q89,'Workforce hours'!$C$8:$AD$30,BU$7,FALSE))))))</f>
        <v>0</v>
      </c>
      <c r="BV89" s="288">
        <f>IF($Q89="n/a",(IF('Workforce hours'!V$30=0,0,(AT89/'Workforce hours'!V$30))),(IF(VLOOKUP($Q89,'Workforce hours'!$C$8:$AD$30,BV$7,FALSE)=0,0,(AT89/(VLOOKUP($Q89,'Workforce hours'!$C$8:$AD$30,BV$7,FALSE))))))</f>
        <v>0</v>
      </c>
      <c r="BW89" s="288">
        <f>IF($Q89="n/a",(IF('Workforce hours'!W$30=0,0,(AU89/'Workforce hours'!W$30))),(IF(VLOOKUP($Q89,'Workforce hours'!$C$8:$AD$30,BW$7,FALSE)=0,0,(AU89/(VLOOKUP($Q89,'Workforce hours'!$C$8:$AD$30,BW$7,FALSE))))))</f>
        <v>0.14902193857931845</v>
      </c>
      <c r="BX89" s="288">
        <f>IF($Q89="n/a",(IF('Workforce hours'!X$30=0,0,(AV89/'Workforce hours'!X$30))),(IF(VLOOKUP($Q89,'Workforce hours'!$C$8:$AD$30,BX$7,FALSE)=0,0,(AV89/(VLOOKUP($Q89,'Workforce hours'!$C$8:$AD$30,BX$7,FALSE))))))</f>
        <v>0</v>
      </c>
      <c r="BY89" s="288">
        <f>IF($Q89="n/a",(IF('Workforce hours'!Y$30=0,0,(AW89/'Workforce hours'!Y$30))),(IF(VLOOKUP($Q89,'Workforce hours'!$C$8:$AD$30,BY$7,FALSE)=0,0,(AW89/(VLOOKUP($Q89,'Workforce hours'!$C$8:$AD$30,BY$7,FALSE))))))</f>
        <v>0.29804387715863689</v>
      </c>
      <c r="BZ89" s="288">
        <f>IF($Q89="n/a",(IF('Workforce hours'!Z$30=0,0,(AX89/'Workforce hours'!Z$30))),(IF(VLOOKUP($Q89,'Workforce hours'!$C$8:$AD$30,BZ$7,FALSE)=0,0,(AX89/(VLOOKUP($Q89,'Workforce hours'!$C$8:$AD$30,BZ$7,FALSE))))))</f>
        <v>0</v>
      </c>
      <c r="CA89" s="288">
        <f>IF($Q89="n/a",(IF('Workforce hours'!AA$30=0,0,(AY89/'Workforce hours'!AA$30))),(IF(VLOOKUP($Q89,'Workforce hours'!$C$8:$AD$30,CA$7,FALSE)=0,0,(AY89/(VLOOKUP($Q89,'Workforce hours'!$C$8:$AD$30,CA$7,FALSE))))))</f>
        <v>0</v>
      </c>
      <c r="CB89" s="288">
        <f>IF($Q89="n/a",(IF('Workforce hours'!AB$30=0,0,(AZ89/'Workforce hours'!AB$30))),(IF(VLOOKUP($Q89,'Workforce hours'!$C$8:$AD$30,CB$7,FALSE)=0,0,(AZ89/(VLOOKUP($Q89,'Workforce hours'!$C$8:$AD$30,CB$7,FALSE))))))</f>
        <v>0</v>
      </c>
      <c r="CC89" s="288">
        <f>IF($Q89="n/a",(IF('Workforce hours'!AC$30=0,0,(BA89/'Workforce hours'!AC$30))),(IF(VLOOKUP($Q89,'Workforce hours'!$C$8:$AD$30,CC$7,FALSE)=0,0,(BA89/(VLOOKUP($Q89,'Workforce hours'!$C$8:$AD$30,CC$7,FALSE))))))</f>
        <v>0</v>
      </c>
      <c r="CD89" s="288">
        <f>IF($Q89="n/a",(IF('Workforce hours'!AD$30=0,0,(BB89/'Workforce hours'!AD$30))),(IF(VLOOKUP($Q89,'Workforce hours'!$C$8:$AD$30,CD$7,FALSE)=0,0,(BB89/(VLOOKUP($Q89,'Workforce hours'!$C$8:$AD$30,CD$7,FALSE))))))</f>
        <v>0</v>
      </c>
      <c r="CE89" s="289">
        <f t="shared" si="18"/>
        <v>0</v>
      </c>
      <c r="CF89" s="290">
        <f>BD89*'Workforce costs'!B$9*(1+'Workforce costs'!B$10)*(1+'Workforce costs'!B$11)</f>
        <v>0</v>
      </c>
      <c r="CG89" s="290">
        <f>BE89*'Workforce costs'!C$9*(1+'Workforce costs'!C$10)*(1+'Workforce costs'!C$11)</f>
        <v>0</v>
      </c>
      <c r="CH89" s="290">
        <f>BF89*'Workforce costs'!D$9*(1+'Workforce costs'!D$10)*(1+'Workforce costs'!D$11)</f>
        <v>0</v>
      </c>
      <c r="CI89" s="290">
        <f>BG89*'Workforce costs'!E$9*(1+'Workforce costs'!E$10)*(1+'Workforce costs'!E$11)</f>
        <v>0</v>
      </c>
      <c r="CJ89" s="290">
        <f>BH89*'Workforce costs'!F$9*(1+'Workforce costs'!F$10)*(1+'Workforce costs'!F$11)</f>
        <v>0</v>
      </c>
      <c r="CK89" s="290">
        <f>BI89*'Workforce costs'!G$9*(1+'Workforce costs'!G$10)*(1+'Workforce costs'!G$11)</f>
        <v>0</v>
      </c>
      <c r="CL89" s="290">
        <f>BJ89*'Workforce costs'!H$9*(1+'Workforce costs'!H$10)*(1+'Workforce costs'!H$11)</f>
        <v>0</v>
      </c>
      <c r="CM89" s="290">
        <f>BK89*'Workforce costs'!I$9*(1+'Workforce costs'!I$10)*(1+'Workforce costs'!I$11)</f>
        <v>0</v>
      </c>
      <c r="CN89" s="290">
        <f>BL89*'Workforce costs'!J$9*(1+'Workforce costs'!J$10)*(1+'Workforce costs'!J$11)</f>
        <v>0</v>
      </c>
      <c r="CO89" s="290">
        <f>BM89*'Workforce costs'!K$9*(1+'Workforce costs'!K$10)*(1+'Workforce costs'!K$11)</f>
        <v>0</v>
      </c>
      <c r="CP89" s="290">
        <f>BN89*'Workforce costs'!L$9*(1+'Workforce costs'!L$10)*(1+'Workforce costs'!L$11)</f>
        <v>0</v>
      </c>
      <c r="CQ89" s="290">
        <f>BO89*'Workforce costs'!M$9*(1+'Workforce costs'!M$10)*(1+'Workforce costs'!M$11)</f>
        <v>0</v>
      </c>
      <c r="CR89" s="290">
        <f>BP89*'Workforce costs'!N$9*(1+'Workforce costs'!N$10)*(1+'Workforce costs'!N$11)</f>
        <v>0</v>
      </c>
      <c r="CS89" s="290">
        <f>BQ89*'Workforce costs'!O$9*(1+'Workforce costs'!O$10)*(1+'Workforce costs'!O$11)</f>
        <v>0</v>
      </c>
      <c r="CT89" s="290">
        <f>BR89*'Workforce costs'!P$9*(1+'Workforce costs'!P$10)*(1+'Workforce costs'!P$11)</f>
        <v>0</v>
      </c>
      <c r="CU89" s="290">
        <f>BS89*'Workforce costs'!Q$9*(1+'Workforce costs'!Q$10)*(1+'Workforce costs'!Q$11)</f>
        <v>0</v>
      </c>
      <c r="CV89" s="290">
        <f>BT89*'Workforce costs'!R$9*(1+'Workforce costs'!R$10)*(1+'Workforce costs'!R$11)</f>
        <v>0</v>
      </c>
      <c r="CW89" s="290">
        <f>BU89*'Workforce costs'!S$9*(1+'Workforce costs'!S$10)*(1+'Workforce costs'!S$11)</f>
        <v>0</v>
      </c>
      <c r="CX89" s="290">
        <f>BV89*'Workforce costs'!T$9*(1+'Workforce costs'!T$10)*(1+'Workforce costs'!T$11)</f>
        <v>0</v>
      </c>
      <c r="CY89" s="290">
        <f>BW89*'Workforce costs'!U$9*(1+'Workforce costs'!U$10)*(1+'Workforce costs'!U$11)</f>
        <v>0</v>
      </c>
      <c r="CZ89" s="290">
        <f>BX89*'Workforce costs'!V$9*(1+'Workforce costs'!V$10)*(1+'Workforce costs'!V$11)</f>
        <v>0</v>
      </c>
      <c r="DA89" s="290">
        <f>BY89*'Workforce costs'!W$9*(1+'Workforce costs'!W$10)*(1+'Workforce costs'!W$11)</f>
        <v>0</v>
      </c>
      <c r="DB89" s="290">
        <f>BZ89*'Workforce costs'!X$9*(1+'Workforce costs'!X$10)*(1+'Workforce costs'!X$11)</f>
        <v>0</v>
      </c>
      <c r="DC89" s="290">
        <f>CA89*'Workforce costs'!Y$9*(1+'Workforce costs'!Y$10)*(1+'Workforce costs'!Y$11)</f>
        <v>0</v>
      </c>
      <c r="DD89" s="290">
        <f>CB89*'Workforce costs'!Z$9*(1+'Workforce costs'!Z$10)*(1+'Workforce costs'!Z$11)</f>
        <v>0</v>
      </c>
      <c r="DE89" s="290">
        <f>CC89*'Workforce costs'!AA$9*(1+'Workforce costs'!AA$10)*(1+'Workforce costs'!AA$11)</f>
        <v>0</v>
      </c>
      <c r="DF89" s="290">
        <f>CD89*'Workforce costs'!AB$9*(1+'Workforce costs'!AB$10)*(1+'Workforce costs'!AB$11)</f>
        <v>0</v>
      </c>
    </row>
    <row r="90" spans="1:110" x14ac:dyDescent="0.3">
      <c r="A90" s="2" t="str">
        <f>Outputs!$A$4</f>
        <v>Australia</v>
      </c>
      <c r="B90" s="2" t="str">
        <f t="shared" si="11"/>
        <v>Australia 18to24</v>
      </c>
      <c r="C90" s="30">
        <f>VLOOKUP($B90,Populations!$D$15:$H$1920,3,FALSE)</f>
        <v>2374194</v>
      </c>
      <c r="D90" s="255">
        <f>IF(OR($H90="General pop",$H90="Schools",$H90="Workplace",$H90="Skills Training",$H90="Digital Supports"),1,VLOOKUP($B90,Populations!$D$15:$H$1920,5,FALSE))</f>
        <v>1</v>
      </c>
      <c r="E90" s="88">
        <f>VLOOKUP(I90,Epidemiology!$C$10:$H$47,6,FALSE)</f>
        <v>7628</v>
      </c>
      <c r="F90" s="102">
        <f>'Care profiles'!R91</f>
        <v>1</v>
      </c>
      <c r="G90" s="15" t="str">
        <f>'Care profiles'!A91</f>
        <v>18to24</v>
      </c>
      <c r="H90" s="15" t="str">
        <f>'Care profiles'!B91</f>
        <v>Distress</v>
      </c>
      <c r="I90" s="15" t="str">
        <f>'Care profiles'!C91</f>
        <v>Distress_18-24yrs</v>
      </c>
      <c r="J90" s="15" t="str">
        <f>'Care profiles'!D91</f>
        <v>Care profile</v>
      </c>
      <c r="K90" s="15" t="str">
        <f>'Care profiles'!E91</f>
        <v>Review +/- Ongoing Management</v>
      </c>
      <c r="L90" s="104">
        <f>'Care profiles'!F91</f>
        <v>0.6</v>
      </c>
      <c r="M90" s="15">
        <f>'Care profiles'!G91</f>
        <v>1</v>
      </c>
      <c r="N90" s="15">
        <f>'Care profiles'!H91</f>
        <v>15</v>
      </c>
      <c r="O90" s="15" t="str">
        <f>'Care profiles'!I91</f>
        <v>min</v>
      </c>
      <c r="P90" s="15" t="str">
        <f>'Care profiles'!J91</f>
        <v>Team</v>
      </c>
      <c r="Q90" s="15" t="str">
        <f>'Care profiles'!K91</f>
        <v>Clinical Community Treatment Team – Youth (12 – 24 years)</v>
      </c>
      <c r="R90" s="15" t="str">
        <f>'Care profiles'!M91</f>
        <v>Y</v>
      </c>
      <c r="S90" s="15" t="str">
        <f>'Care profiles'!O91</f>
        <v>Y</v>
      </c>
      <c r="T90" s="15" t="str">
        <f>'Care profiles'!Q91</f>
        <v>N</v>
      </c>
      <c r="U90" s="30">
        <f t="shared" si="12"/>
        <v>181103.51832</v>
      </c>
      <c r="V90" s="30">
        <f t="shared" si="13"/>
        <v>108662.110992</v>
      </c>
      <c r="W90" s="30">
        <f>IF(M90="n/a",0,IF(O90="days",V90*M90*(1+(VLOOKUP(K90,'Bed parameters'!$A$9:$G$12,7,FALSE))),V90*M90))</f>
        <v>108662.110992</v>
      </c>
      <c r="X90" s="30">
        <f t="shared" si="14"/>
        <v>27165.527748</v>
      </c>
      <c r="Y90" s="30">
        <f t="shared" si="15"/>
        <v>0</v>
      </c>
      <c r="Z90" s="113">
        <f>_xlfn.IFNA(Y90/((VLOOKUP(K90,'Bed parameters'!$A$9:$G$12,3,FALSE))*(VLOOKUP(K90,'Bed parameters'!$A$9:$G$12,5,FALSE))),0)</f>
        <v>0</v>
      </c>
      <c r="AA90" s="30">
        <f t="shared" si="16"/>
        <v>27165.527748000004</v>
      </c>
      <c r="AB90" s="30">
        <f>_xlfn.IFNA(IF($O90="days",$Y90*(VLOOKUP($K90,'Bed parameters'!$A$9:$I$12,9,FALSE))*$F90*(VLOOKUP($Q90,'Workforce distribution'!$C$8:$AD$30,AB$7,FALSE)),IF($Q90="n/a",(IF($P90=AB$6,$X90*$F90,0)),$X90*$F90*(VLOOKUP($Q90,'Workforce distribution'!$C$8:$AD$30,AB$7,FALSE)))),0)</f>
        <v>0</v>
      </c>
      <c r="AC90" s="30">
        <f>_xlfn.IFNA(IF($O90="days",$Y90*(VLOOKUP($K90,'Bed parameters'!$A$9:$I$12,9,FALSE))*$F90*(VLOOKUP($Q90,'Workforce distribution'!$C$8:$AD$30,AC$7,FALSE)),IF($Q90="n/a",(IF($P90=AC$6,$X90*$F90,0)),$X90*$F90*(VLOOKUP($Q90,'Workforce distribution'!$C$8:$AD$30,AC$7,FALSE)))),0)</f>
        <v>0</v>
      </c>
      <c r="AD90" s="30">
        <f>_xlfn.IFNA(IF($O90="days",$Y90*(VLOOKUP($K90,'Bed parameters'!$A$9:$I$12,9,FALSE))*$F90*(VLOOKUP($Q90,'Workforce distribution'!$C$8:$AD$30,AD$7,FALSE)),IF($Q90="n/a",(IF($P90=AD$6,$X90*$F90,0)),$X90*$F90*(VLOOKUP($Q90,'Workforce distribution'!$C$8:$AD$30,AD$7,FALSE)))),0)</f>
        <v>0</v>
      </c>
      <c r="AE90" s="30">
        <f>_xlfn.IFNA(IF($O90="days",$Y90*(VLOOKUP($K90,'Bed parameters'!$A$9:$I$12,9,FALSE))*$F90*(VLOOKUP($Q90,'Workforce distribution'!$C$8:$AD$30,AE$7,FALSE)),IF($Q90="n/a",(IF($P90=AE$6,$X90*$F90,0)),$X90*$F90*(VLOOKUP($Q90,'Workforce distribution'!$C$8:$AD$30,AE$7,FALSE)))),0)</f>
        <v>961.61160169911489</v>
      </c>
      <c r="AF90" s="30">
        <f>_xlfn.IFNA(IF($O90="days",$Y90*(VLOOKUP($K90,'Bed parameters'!$A$9:$I$12,9,FALSE))*$F90*(VLOOKUP($Q90,'Workforce distribution'!$C$8:$AD$30,AF$7,FALSE)),IF($Q90="n/a",(IF($P90=AF$6,$X90*$F90,0)),$X90*$F90*(VLOOKUP($Q90,'Workforce distribution'!$C$8:$AD$30,AF$7,FALSE)))),0)</f>
        <v>0</v>
      </c>
      <c r="AG90" s="30">
        <f>_xlfn.IFNA(IF($O90="days",$Y90*(VLOOKUP($K90,'Bed parameters'!$A$9:$I$12,9,FALSE))*$F90*(VLOOKUP($Q90,'Workforce distribution'!$C$8:$AD$30,AG$7,FALSE)),IF($Q90="n/a",(IF($P90=AG$6,$X90*$F90,0)),$X90*$F90*(VLOOKUP($Q90,'Workforce distribution'!$C$8:$AD$30,AG$7,FALSE)))),0)</f>
        <v>2089.6559806153846</v>
      </c>
      <c r="AH90" s="30">
        <f>_xlfn.IFNA(IF($O90="days",$Y90*(VLOOKUP($K90,'Bed parameters'!$A$9:$I$12,9,FALSE))*$F90*(VLOOKUP($Q90,'Workforce distribution'!$C$8:$AD$30,AH$7,FALSE)),IF($Q90="n/a",(IF($P90=AH$6,$X90*$F90,0)),$X90*$F90*(VLOOKUP($Q90,'Workforce distribution'!$C$8:$AD$30,AH$7,FALSE)))),0)</f>
        <v>626.89679418461537</v>
      </c>
      <c r="AI90" s="30">
        <f>_xlfn.IFNA(IF($O90="days",$Y90*(VLOOKUP($K90,'Bed parameters'!$A$9:$I$12,9,FALSE))*$F90*(VLOOKUP($Q90,'Workforce distribution'!$C$8:$AD$30,AI$7,FALSE)),IF($Q90="n/a",(IF($P90=AI$6,$X90*$F90,0)),$X90*$F90*(VLOOKUP($Q90,'Workforce distribution'!$C$8:$AD$30,AI$7,FALSE)))),0)</f>
        <v>0</v>
      </c>
      <c r="AJ90" s="30">
        <f>_xlfn.IFNA(IF($O90="days",$Y90*(VLOOKUP($K90,'Bed parameters'!$A$9:$I$12,9,FALSE))*$F90*(VLOOKUP($Q90,'Workforce distribution'!$C$8:$AD$30,AJ$7,FALSE)),IF($Q90="n/a",(IF($P90=AJ$6,$X90*$F90,0)),$X90*$F90*(VLOOKUP($Q90,'Workforce distribution'!$C$8:$AD$30,AJ$7,FALSE)))),0)</f>
        <v>0</v>
      </c>
      <c r="AK90" s="30">
        <f>_xlfn.IFNA(IF($O90="days",$Y90*(VLOOKUP($K90,'Bed parameters'!$A$9:$I$12,9,FALSE))*$F90*(VLOOKUP($Q90,'Workforce distribution'!$C$8:$AD$30,AK$7,FALSE)),IF($Q90="n/a",(IF($P90=AK$6,$X90*$F90,0)),$X90*$F90*(VLOOKUP($Q90,'Workforce distribution'!$C$8:$AD$30,AK$7,FALSE)))),0)</f>
        <v>0</v>
      </c>
      <c r="AL90" s="30">
        <f>_xlfn.IFNA(IF($O90="days",$Y90*(VLOOKUP($K90,'Bed parameters'!$A$9:$I$12,9,FALSE))*$F90*(VLOOKUP($Q90,'Workforce distribution'!$C$8:$AD$30,AL$7,FALSE)),IF($Q90="n/a",(IF($P90=AL$6,$X90*$F90,0)),$X90*$F90*(VLOOKUP($Q90,'Workforce distribution'!$C$8:$AD$30,AL$7,FALSE)))),0)</f>
        <v>1061.249056355821</v>
      </c>
      <c r="AM90" s="30">
        <f>_xlfn.IFNA(IF($O90="days",$Y90*(VLOOKUP($K90,'Bed parameters'!$A$9:$I$12,9,FALSE))*$F90*(VLOOKUP($Q90,'Workforce distribution'!$C$8:$AD$30,AM$7,FALSE)),IF($Q90="n/a",(IF($P90=AM$6,$X90*$F90,0)),$X90*$F90*(VLOOKUP($Q90,'Workforce distribution'!$C$8:$AD$30,AM$7,FALSE)))),0)</f>
        <v>4457.2460366944488</v>
      </c>
      <c r="AN90" s="30">
        <f>_xlfn.IFNA(IF($O90="days",$Y90*(VLOOKUP($K90,'Bed parameters'!$A$9:$I$12,9,FALSE))*$F90*(VLOOKUP($Q90,'Workforce distribution'!$C$8:$AD$30,AN$7,FALSE)),IF($Q90="n/a",(IF($P90=AN$6,$X90*$F90,0)),$X90*$F90*(VLOOKUP($Q90,'Workforce distribution'!$C$8:$AD$30,AN$7,FALSE)))),0)</f>
        <v>4436.0210555673311</v>
      </c>
      <c r="AO90" s="30">
        <f>_xlfn.IFNA(IF($O90="days",$Y90*(VLOOKUP($K90,'Bed parameters'!$A$9:$I$12,9,FALSE))*$F90*(VLOOKUP($Q90,'Workforce distribution'!$C$8:$AD$30,AO$7,FALSE)),IF($Q90="n/a",(IF($P90=AO$6,$X90*$F90,0)),$X90*$F90*(VLOOKUP($Q90,'Workforce distribution'!$C$8:$AD$30,AO$7,FALSE)))),0)</f>
        <v>4436.0210555673311</v>
      </c>
      <c r="AP90" s="30">
        <f>_xlfn.IFNA(IF($O90="days",$Y90*(VLOOKUP($K90,'Bed parameters'!$A$9:$I$12,9,FALSE))*$F90*(VLOOKUP($Q90,'Workforce distribution'!$C$8:$AD$30,AP$7,FALSE)),IF($Q90="n/a",(IF($P90=AP$6,$X90*$F90,0)),$X90*$F90*(VLOOKUP($Q90,'Workforce distribution'!$C$8:$AD$30,AP$7,FALSE)))),0)</f>
        <v>4436.0210555673311</v>
      </c>
      <c r="AQ90" s="30">
        <f>_xlfn.IFNA(IF($O90="days",$Y90*(VLOOKUP($K90,'Bed parameters'!$A$9:$I$12,9,FALSE))*$F90*(VLOOKUP($Q90,'Workforce distribution'!$C$8:$AD$30,AQ$7,FALSE)),IF($Q90="n/a",(IF($P90=AQ$6,$X90*$F90,0)),$X90*$F90*(VLOOKUP($Q90,'Workforce distribution'!$C$8:$AD$30,AQ$7,FALSE)))),0)</f>
        <v>2016.3732070760595</v>
      </c>
      <c r="AR90" s="30">
        <f>_xlfn.IFNA(IF($O90="days",$Y90*(VLOOKUP($K90,'Bed parameters'!$A$9:$I$12,9,FALSE))*$F90*(VLOOKUP($Q90,'Workforce distribution'!$C$8:$AD$30,AR$7,FALSE)),IF($Q90="n/a",(IF($P90=AR$6,$X90*$F90,0)),$X90*$F90*(VLOOKUP($Q90,'Workforce distribution'!$C$8:$AD$30,AR$7,FALSE)))),0)</f>
        <v>0</v>
      </c>
      <c r="AS90" s="30">
        <f>_xlfn.IFNA(IF($O90="days",$Y90*(VLOOKUP($K90,'Bed parameters'!$A$9:$I$12,9,FALSE))*$F90*(VLOOKUP($Q90,'Workforce distribution'!$C$8:$AD$30,AS$7,FALSE)),IF($Q90="n/a",(IF($P90=AS$6,$X90*$F90,0)),$X90*$F90*(VLOOKUP($Q90,'Workforce distribution'!$C$8:$AD$30,AS$7,FALSE)))),0)</f>
        <v>0</v>
      </c>
      <c r="AT90" s="30">
        <f>_xlfn.IFNA(IF($O90="days",$Y90*(VLOOKUP($K90,'Bed parameters'!$A$9:$I$12,9,FALSE))*$F90*(VLOOKUP($Q90,'Workforce distribution'!$C$8:$AD$30,AT$7,FALSE)),IF($Q90="n/a",(IF($P90=AT$6,$X90*$F90,0)),$X90*$F90*(VLOOKUP($Q90,'Workforce distribution'!$C$8:$AD$30,AT$7,FALSE)))),0)</f>
        <v>0</v>
      </c>
      <c r="AU90" s="30">
        <f>_xlfn.IFNA(IF($O90="days",$Y90*(VLOOKUP($K90,'Bed parameters'!$A$9:$I$12,9,FALSE))*$F90*(VLOOKUP($Q90,'Workforce distribution'!$C$8:$AD$30,AU$7,FALSE)),IF($Q90="n/a",(IF($P90=AU$6,$X90*$F90,0)),$X90*$F90*(VLOOKUP($Q90,'Workforce distribution'!$C$8:$AD$30,AU$7,FALSE)))),0)</f>
        <v>881.47730155752231</v>
      </c>
      <c r="AV90" s="30">
        <f>_xlfn.IFNA(IF($O90="days",$Y90*(VLOOKUP($K90,'Bed parameters'!$A$9:$I$12,9,FALSE))*$F90*(VLOOKUP($Q90,'Workforce distribution'!$C$8:$AD$30,AV$7,FALSE)),IF($Q90="n/a",(IF($P90=AV$6,$X90*$F90,0)),$X90*$F90*(VLOOKUP($Q90,'Workforce distribution'!$C$8:$AD$30,AV$7,FALSE)))),0)</f>
        <v>0</v>
      </c>
      <c r="AW90" s="30">
        <f>_xlfn.IFNA(IF($O90="days",$Y90*(VLOOKUP($K90,'Bed parameters'!$A$9:$I$12,9,FALSE))*$F90*(VLOOKUP($Q90,'Workforce distribution'!$C$8:$AD$30,AW$7,FALSE)),IF($Q90="n/a",(IF($P90=AW$6,$X90*$F90,0)),$X90*$F90*(VLOOKUP($Q90,'Workforce distribution'!$C$8:$AD$30,AW$7,FALSE)))),0)</f>
        <v>1762.9546031150446</v>
      </c>
      <c r="AX90" s="30">
        <f>_xlfn.IFNA(IF($O90="days",$Y90*(VLOOKUP($K90,'Bed parameters'!$A$9:$I$12,9,FALSE))*$F90*(VLOOKUP($Q90,'Workforce distribution'!$C$8:$AD$30,AX$7,FALSE)),IF($Q90="n/a",(IF($P90=AX$6,$X90*$F90,0)),$X90*$F90*(VLOOKUP($Q90,'Workforce distribution'!$C$8:$AD$30,AX$7,FALSE)))),0)</f>
        <v>0</v>
      </c>
      <c r="AY90" s="30">
        <f>_xlfn.IFNA(IF($O90="days",$Y90*(VLOOKUP($K90,'Bed parameters'!$A$9:$I$12,9,FALSE))*$F90*(VLOOKUP($Q90,'Workforce distribution'!$C$8:$AD$30,AY$7,FALSE)),IF($Q90="n/a",(IF($P90=AY$6,$X90*$F90,0)),$X90*$F90*(VLOOKUP($Q90,'Workforce distribution'!$C$8:$AD$30,AY$7,FALSE)))),0)</f>
        <v>0</v>
      </c>
      <c r="AZ90" s="30">
        <f>_xlfn.IFNA(IF($O90="days",$Y90*(VLOOKUP($K90,'Bed parameters'!$A$9:$I$12,9,FALSE))*$F90*(VLOOKUP($Q90,'Workforce distribution'!$C$8:$AD$30,AZ$7,FALSE)),IF($Q90="n/a",(IF($P90=AZ$6,$X90*$F90,0)),$X90*$F90*(VLOOKUP($Q90,'Workforce distribution'!$C$8:$AD$30,AZ$7,FALSE)))),0)</f>
        <v>0</v>
      </c>
      <c r="BA90" s="30">
        <f>_xlfn.IFNA(IF($O90="days",$Y90*(VLOOKUP($K90,'Bed parameters'!$A$9:$I$12,9,FALSE))*$F90*(VLOOKUP($Q90,'Workforce distribution'!$C$8:$AD$30,BA$7,FALSE)),IF($Q90="n/a",(IF($P90=BA$6,$X90*$F90,0)),$X90*$F90*(VLOOKUP($Q90,'Workforce distribution'!$C$8:$AD$30,BA$7,FALSE)))),0)</f>
        <v>0</v>
      </c>
      <c r="BB90" s="30">
        <f>_xlfn.IFNA(IF($O90="days",$Y90*(VLOOKUP($K90,'Bed parameters'!$A$9:$I$12,9,FALSE))*$F90*(VLOOKUP($Q90,'Workforce distribution'!$C$8:$AD$30,BB$7,FALSE)),IF($Q90="n/a",(IF($P90=BB$6,$X90*$F90,0)),$X90*$F90*(VLOOKUP($Q90,'Workforce distribution'!$C$8:$AD$30,BB$7,FALSE)))),0)</f>
        <v>0</v>
      </c>
      <c r="BC90" s="149">
        <f t="shared" si="17"/>
        <v>23.953973302175921</v>
      </c>
      <c r="BD90" s="288">
        <f>IF($Q90="n/a",(IF('Workforce hours'!D$30=0,0,(AB90/'Workforce hours'!D$30))),(IF(VLOOKUP($Q90,'Workforce hours'!$C$8:$AD$30,BD$7,FALSE)=0,0,(AB90/(VLOOKUP($Q90,'Workforce hours'!$C$8:$AD$30,BD$7,FALSE))))))</f>
        <v>0</v>
      </c>
      <c r="BE90" s="288">
        <f>IF($Q90="n/a",(IF('Workforce hours'!E$30=0,0,(AC90/'Workforce hours'!E$30))),(IF(VLOOKUP($Q90,'Workforce hours'!$C$8:$AD$30,BE$7,FALSE)=0,0,(AC90/(VLOOKUP($Q90,'Workforce hours'!$C$8:$AD$30,BE$7,FALSE))))))</f>
        <v>0</v>
      </c>
      <c r="BF90" s="288">
        <f>IF($Q90="n/a",(IF('Workforce hours'!F$30=0,0,(AD90/'Workforce hours'!F$30))),(IF(VLOOKUP($Q90,'Workforce hours'!$C$8:$AD$30,BF$7,FALSE)=0,0,(AD90/(VLOOKUP($Q90,'Workforce hours'!$C$8:$AD$30,BF$7,FALSE))))))</f>
        <v>0</v>
      </c>
      <c r="BG90" s="288">
        <f>IF($Q90="n/a",(IF('Workforce hours'!G$30=0,0,(AE90/'Workforce hours'!G$30))),(IF(VLOOKUP($Q90,'Workforce hours'!$C$8:$AD$30,BG$7,FALSE)=0,0,(AE90/(VLOOKUP($Q90,'Workforce hours'!$C$8:$AD$30,BG$7,FALSE))))))</f>
        <v>0.83667336311161</v>
      </c>
      <c r="BH90" s="288">
        <f>IF($Q90="n/a",(IF('Workforce hours'!H$30=0,0,(AF90/'Workforce hours'!H$30))),(IF(VLOOKUP($Q90,'Workforce hours'!$C$8:$AD$30,BH$7,FALSE)=0,0,(AF90/(VLOOKUP($Q90,'Workforce hours'!$C$8:$AD$30,BH$7,FALSE))))))</f>
        <v>0</v>
      </c>
      <c r="BI90" s="288">
        <f>IF($Q90="n/a",(IF('Workforce hours'!I$30=0,0,(AG90/'Workforce hours'!I$30))),(IF(VLOOKUP($Q90,'Workforce hours'!$C$8:$AD$30,BI$7,FALSE)=0,0,(AG90/(VLOOKUP($Q90,'Workforce hours'!$C$8:$AD$30,BI$7,FALSE))))))</f>
        <v>1.818155577530999</v>
      </c>
      <c r="BJ90" s="288">
        <f>IF($Q90="n/a",(IF('Workforce hours'!J$30=0,0,(AH90/'Workforce hours'!J$30))),(IF(VLOOKUP($Q90,'Workforce hours'!$C$8:$AD$30,BJ$7,FALSE)=0,0,(AH90/(VLOOKUP($Q90,'Workforce hours'!$C$8:$AD$30,BJ$7,FALSE))))))</f>
        <v>0.54544667325929963</v>
      </c>
      <c r="BK90" s="288">
        <f>IF($Q90="n/a",(IF('Workforce hours'!K$30=0,0,(AI90/'Workforce hours'!K$30))),(IF(VLOOKUP($Q90,'Workforce hours'!$C$8:$AD$30,BK$7,FALSE)=0,0,(AI90/(VLOOKUP($Q90,'Workforce hours'!$C$8:$AD$30,BK$7,FALSE))))))</f>
        <v>0</v>
      </c>
      <c r="BL90" s="288">
        <f>IF($Q90="n/a",(IF('Workforce hours'!L$30=0,0,(AJ90/'Workforce hours'!L$30))),(IF(VLOOKUP($Q90,'Workforce hours'!$C$8:$AD$30,BL$7,FALSE)=0,0,(AJ90/(VLOOKUP($Q90,'Workforce hours'!$C$8:$AD$30,BL$7,FALSE))))))</f>
        <v>0</v>
      </c>
      <c r="BM90" s="288">
        <f>IF($Q90="n/a",(IF('Workforce hours'!M$30=0,0,(AK90/'Workforce hours'!M$30))),(IF(VLOOKUP($Q90,'Workforce hours'!$C$8:$AD$30,BM$7,FALSE)=0,0,(AK90/(VLOOKUP($Q90,'Workforce hours'!$C$8:$AD$30,BM$7,FALSE))))))</f>
        <v>0</v>
      </c>
      <c r="BN90" s="288">
        <f>IF($Q90="n/a",(IF('Workforce hours'!N$30=0,0,(AL90/'Workforce hours'!N$30))),(IF(VLOOKUP($Q90,'Workforce hours'!$C$8:$AD$30,BN$7,FALSE)=0,0,(AL90/(VLOOKUP($Q90,'Workforce hours'!$C$8:$AD$30,BN$7,FALSE))))))</f>
        <v>0.96617318367772065</v>
      </c>
      <c r="BO90" s="288">
        <f>IF($Q90="n/a",(IF('Workforce hours'!O$30=0,0,(AM90/'Workforce hours'!O$30))),(IF(VLOOKUP($Q90,'Workforce hours'!$C$8:$AD$30,BO$7,FALSE)=0,0,(AM90/(VLOOKUP($Q90,'Workforce hours'!$C$8:$AD$30,BO$7,FALSE))))))</f>
        <v>4.2188000134720189</v>
      </c>
      <c r="BP90" s="288">
        <f>IF($Q90="n/a",(IF('Workforce hours'!P$30=0,0,(AN90/'Workforce hours'!P$30))),(IF(VLOOKUP($Q90,'Workforce hours'!$C$8:$AD$30,BP$7,FALSE)=0,0,(AN90/(VLOOKUP($Q90,'Workforce hours'!$C$8:$AD$30,BP$7,FALSE))))))</f>
        <v>3.8596670930731443</v>
      </c>
      <c r="BQ90" s="288">
        <f>IF($Q90="n/a",(IF('Workforce hours'!Q$30=0,0,(AO90/'Workforce hours'!Q$30))),(IF(VLOOKUP($Q90,'Workforce hours'!$C$8:$AD$30,BQ$7,FALSE)=0,0,(AO90/(VLOOKUP($Q90,'Workforce hours'!$C$8:$AD$30,BQ$7,FALSE))))))</f>
        <v>3.8596670930731438</v>
      </c>
      <c r="BR90" s="288">
        <f>IF($Q90="n/a",(IF('Workforce hours'!R$30=0,0,(AP90/'Workforce hours'!R$30))),(IF(VLOOKUP($Q90,'Workforce hours'!$C$8:$AD$30,BR$7,FALSE)=0,0,(AP90/(VLOOKUP($Q90,'Workforce hours'!$C$8:$AD$30,BR$7,FALSE))))))</f>
        <v>3.8596670930731438</v>
      </c>
      <c r="BS90" s="288">
        <f>IF($Q90="n/a",(IF('Workforce hours'!S$30=0,0,(AQ90/'Workforce hours'!S$30))),(IF(VLOOKUP($Q90,'Workforce hours'!$C$8:$AD$30,BS$7,FALSE)=0,0,(AQ90/(VLOOKUP($Q90,'Workforce hours'!$C$8:$AD$30,BS$7,FALSE))))))</f>
        <v>1.7543941332150657</v>
      </c>
      <c r="BT90" s="288">
        <f>IF($Q90="n/a",(IF('Workforce hours'!T$30=0,0,(AR90/'Workforce hours'!T$30))),(IF(VLOOKUP($Q90,'Workforce hours'!$C$8:$AD$30,BT$7,FALSE)=0,0,(AR90/(VLOOKUP($Q90,'Workforce hours'!$C$8:$AD$30,BT$7,FALSE))))))</f>
        <v>0</v>
      </c>
      <c r="BU90" s="288">
        <f>IF($Q90="n/a",(IF('Workforce hours'!U$30=0,0,(AS90/'Workforce hours'!U$30))),(IF(VLOOKUP($Q90,'Workforce hours'!$C$8:$AD$30,BU$7,FALSE)=0,0,(AS90/(VLOOKUP($Q90,'Workforce hours'!$C$8:$AD$30,BU$7,FALSE))))))</f>
        <v>0</v>
      </c>
      <c r="BV90" s="288">
        <f>IF($Q90="n/a",(IF('Workforce hours'!V$30=0,0,(AT90/'Workforce hours'!V$30))),(IF(VLOOKUP($Q90,'Workforce hours'!$C$8:$AD$30,BV$7,FALSE)=0,0,(AT90/(VLOOKUP($Q90,'Workforce hours'!$C$8:$AD$30,BV$7,FALSE))))))</f>
        <v>0</v>
      </c>
      <c r="BW90" s="288">
        <f>IF($Q90="n/a",(IF('Workforce hours'!W$30=0,0,(AU90/'Workforce hours'!W$30))),(IF(VLOOKUP($Q90,'Workforce hours'!$C$8:$AD$30,BW$7,FALSE)=0,0,(AU90/(VLOOKUP($Q90,'Workforce hours'!$C$8:$AD$30,BW$7,FALSE))))))</f>
        <v>0.74510969289659224</v>
      </c>
      <c r="BX90" s="288">
        <f>IF($Q90="n/a",(IF('Workforce hours'!X$30=0,0,(AV90/'Workforce hours'!X$30))),(IF(VLOOKUP($Q90,'Workforce hours'!$C$8:$AD$30,BX$7,FALSE)=0,0,(AV90/(VLOOKUP($Q90,'Workforce hours'!$C$8:$AD$30,BX$7,FALSE))))))</f>
        <v>0</v>
      </c>
      <c r="BY90" s="288">
        <f>IF($Q90="n/a",(IF('Workforce hours'!Y$30=0,0,(AW90/'Workforce hours'!Y$30))),(IF(VLOOKUP($Q90,'Workforce hours'!$C$8:$AD$30,BY$7,FALSE)=0,0,(AW90/(VLOOKUP($Q90,'Workforce hours'!$C$8:$AD$30,BY$7,FALSE))))))</f>
        <v>1.4902193857931845</v>
      </c>
      <c r="BZ90" s="288">
        <f>IF($Q90="n/a",(IF('Workforce hours'!Z$30=0,0,(AX90/'Workforce hours'!Z$30))),(IF(VLOOKUP($Q90,'Workforce hours'!$C$8:$AD$30,BZ$7,FALSE)=0,0,(AX90/(VLOOKUP($Q90,'Workforce hours'!$C$8:$AD$30,BZ$7,FALSE))))))</f>
        <v>0</v>
      </c>
      <c r="CA90" s="288">
        <f>IF($Q90="n/a",(IF('Workforce hours'!AA$30=0,0,(AY90/'Workforce hours'!AA$30))),(IF(VLOOKUP($Q90,'Workforce hours'!$C$8:$AD$30,CA$7,FALSE)=0,0,(AY90/(VLOOKUP($Q90,'Workforce hours'!$C$8:$AD$30,CA$7,FALSE))))))</f>
        <v>0</v>
      </c>
      <c r="CB90" s="288">
        <f>IF($Q90="n/a",(IF('Workforce hours'!AB$30=0,0,(AZ90/'Workforce hours'!AB$30))),(IF(VLOOKUP($Q90,'Workforce hours'!$C$8:$AD$30,CB$7,FALSE)=0,0,(AZ90/(VLOOKUP($Q90,'Workforce hours'!$C$8:$AD$30,CB$7,FALSE))))))</f>
        <v>0</v>
      </c>
      <c r="CC90" s="288">
        <f>IF($Q90="n/a",(IF('Workforce hours'!AC$30=0,0,(BA90/'Workforce hours'!AC$30))),(IF(VLOOKUP($Q90,'Workforce hours'!$C$8:$AD$30,CC$7,FALSE)=0,0,(BA90/(VLOOKUP($Q90,'Workforce hours'!$C$8:$AD$30,CC$7,FALSE))))))</f>
        <v>0</v>
      </c>
      <c r="CD90" s="288">
        <f>IF($Q90="n/a",(IF('Workforce hours'!AD$30=0,0,(BB90/'Workforce hours'!AD$30))),(IF(VLOOKUP($Q90,'Workforce hours'!$C$8:$AD$30,CD$7,FALSE)=0,0,(BB90/(VLOOKUP($Q90,'Workforce hours'!$C$8:$AD$30,CD$7,FALSE))))))</f>
        <v>0</v>
      </c>
      <c r="CE90" s="289">
        <f t="shared" si="18"/>
        <v>0</v>
      </c>
      <c r="CF90" s="290">
        <f>BD90*'Workforce costs'!B$9*(1+'Workforce costs'!B$10)*(1+'Workforce costs'!B$11)</f>
        <v>0</v>
      </c>
      <c r="CG90" s="290">
        <f>BE90*'Workforce costs'!C$9*(1+'Workforce costs'!C$10)*(1+'Workforce costs'!C$11)</f>
        <v>0</v>
      </c>
      <c r="CH90" s="290">
        <f>BF90*'Workforce costs'!D$9*(1+'Workforce costs'!D$10)*(1+'Workforce costs'!D$11)</f>
        <v>0</v>
      </c>
      <c r="CI90" s="290">
        <f>BG90*'Workforce costs'!E$9*(1+'Workforce costs'!E$10)*(1+'Workforce costs'!E$11)</f>
        <v>0</v>
      </c>
      <c r="CJ90" s="290">
        <f>BH90*'Workforce costs'!F$9*(1+'Workforce costs'!F$10)*(1+'Workforce costs'!F$11)</f>
        <v>0</v>
      </c>
      <c r="CK90" s="290">
        <f>BI90*'Workforce costs'!G$9*(1+'Workforce costs'!G$10)*(1+'Workforce costs'!G$11)</f>
        <v>0</v>
      </c>
      <c r="CL90" s="290">
        <f>BJ90*'Workforce costs'!H$9*(1+'Workforce costs'!H$10)*(1+'Workforce costs'!H$11)</f>
        <v>0</v>
      </c>
      <c r="CM90" s="290">
        <f>BK90*'Workforce costs'!I$9*(1+'Workforce costs'!I$10)*(1+'Workforce costs'!I$11)</f>
        <v>0</v>
      </c>
      <c r="CN90" s="290">
        <f>BL90*'Workforce costs'!J$9*(1+'Workforce costs'!J$10)*(1+'Workforce costs'!J$11)</f>
        <v>0</v>
      </c>
      <c r="CO90" s="290">
        <f>BM90*'Workforce costs'!K$9*(1+'Workforce costs'!K$10)*(1+'Workforce costs'!K$11)</f>
        <v>0</v>
      </c>
      <c r="CP90" s="290">
        <f>BN90*'Workforce costs'!L$9*(1+'Workforce costs'!L$10)*(1+'Workforce costs'!L$11)</f>
        <v>0</v>
      </c>
      <c r="CQ90" s="290">
        <f>BO90*'Workforce costs'!M$9*(1+'Workforce costs'!M$10)*(1+'Workforce costs'!M$11)</f>
        <v>0</v>
      </c>
      <c r="CR90" s="290">
        <f>BP90*'Workforce costs'!N$9*(1+'Workforce costs'!N$10)*(1+'Workforce costs'!N$11)</f>
        <v>0</v>
      </c>
      <c r="CS90" s="290">
        <f>BQ90*'Workforce costs'!O$9*(1+'Workforce costs'!O$10)*(1+'Workforce costs'!O$11)</f>
        <v>0</v>
      </c>
      <c r="CT90" s="290">
        <f>BR90*'Workforce costs'!P$9*(1+'Workforce costs'!P$10)*(1+'Workforce costs'!P$11)</f>
        <v>0</v>
      </c>
      <c r="CU90" s="290">
        <f>BS90*'Workforce costs'!Q$9*(1+'Workforce costs'!Q$10)*(1+'Workforce costs'!Q$11)</f>
        <v>0</v>
      </c>
      <c r="CV90" s="290">
        <f>BT90*'Workforce costs'!R$9*(1+'Workforce costs'!R$10)*(1+'Workforce costs'!R$11)</f>
        <v>0</v>
      </c>
      <c r="CW90" s="290">
        <f>BU90*'Workforce costs'!S$9*(1+'Workforce costs'!S$10)*(1+'Workforce costs'!S$11)</f>
        <v>0</v>
      </c>
      <c r="CX90" s="290">
        <f>BV90*'Workforce costs'!T$9*(1+'Workforce costs'!T$10)*(1+'Workforce costs'!T$11)</f>
        <v>0</v>
      </c>
      <c r="CY90" s="290">
        <f>BW90*'Workforce costs'!U$9*(1+'Workforce costs'!U$10)*(1+'Workforce costs'!U$11)</f>
        <v>0</v>
      </c>
      <c r="CZ90" s="290">
        <f>BX90*'Workforce costs'!V$9*(1+'Workforce costs'!V$10)*(1+'Workforce costs'!V$11)</f>
        <v>0</v>
      </c>
      <c r="DA90" s="290">
        <f>BY90*'Workforce costs'!W$9*(1+'Workforce costs'!W$10)*(1+'Workforce costs'!W$11)</f>
        <v>0</v>
      </c>
      <c r="DB90" s="290">
        <f>BZ90*'Workforce costs'!X$9*(1+'Workforce costs'!X$10)*(1+'Workforce costs'!X$11)</f>
        <v>0</v>
      </c>
      <c r="DC90" s="290">
        <f>CA90*'Workforce costs'!Y$9*(1+'Workforce costs'!Y$10)*(1+'Workforce costs'!Y$11)</f>
        <v>0</v>
      </c>
      <c r="DD90" s="290">
        <f>CB90*'Workforce costs'!Z$9*(1+'Workforce costs'!Z$10)*(1+'Workforce costs'!Z$11)</f>
        <v>0</v>
      </c>
      <c r="DE90" s="290">
        <f>CC90*'Workforce costs'!AA$9*(1+'Workforce costs'!AA$10)*(1+'Workforce costs'!AA$11)</f>
        <v>0</v>
      </c>
      <c r="DF90" s="290">
        <f>CD90*'Workforce costs'!AB$9*(1+'Workforce costs'!AB$10)*(1+'Workforce costs'!AB$11)</f>
        <v>0</v>
      </c>
    </row>
    <row r="91" spans="1:110" x14ac:dyDescent="0.3">
      <c r="A91" s="2" t="str">
        <f>Outputs!$A$4</f>
        <v>Australia</v>
      </c>
      <c r="B91" s="2" t="str">
        <f t="shared" si="11"/>
        <v>Australia 18to24</v>
      </c>
      <c r="C91" s="30">
        <f>VLOOKUP($B91,Populations!$D$15:$H$1920,3,FALSE)</f>
        <v>2374194</v>
      </c>
      <c r="D91" s="255">
        <f>IF(OR($H91="General pop",$H91="Schools",$H91="Workplace",$H91="Skills Training",$H91="Digital Supports"),1,VLOOKUP($B91,Populations!$D$15:$H$1920,5,FALSE))</f>
        <v>1</v>
      </c>
      <c r="E91" s="88">
        <f>VLOOKUP(I91,Epidemiology!$C$10:$H$47,6,FALSE)</f>
        <v>7628</v>
      </c>
      <c r="F91" s="102">
        <f>'Care profiles'!R92</f>
        <v>1</v>
      </c>
      <c r="G91" s="15" t="str">
        <f>'Care profiles'!A92</f>
        <v>18to24</v>
      </c>
      <c r="H91" s="15" t="str">
        <f>'Care profiles'!B92</f>
        <v>Distress</v>
      </c>
      <c r="I91" s="15" t="str">
        <f>'Care profiles'!C92</f>
        <v>Distress_18-24yrs</v>
      </c>
      <c r="J91" s="15" t="str">
        <f>'Care profiles'!D92</f>
        <v>Care profile</v>
      </c>
      <c r="K91" s="15" t="str">
        <f>'Care profiles'!E92</f>
        <v>Identifying distress</v>
      </c>
      <c r="L91" s="104">
        <f>'Care profiles'!F92</f>
        <v>0.4</v>
      </c>
      <c r="M91" s="15">
        <f>'Care profiles'!G92</f>
        <v>1</v>
      </c>
      <c r="N91" s="15">
        <f>'Care profiles'!H92</f>
        <v>30</v>
      </c>
      <c r="O91" s="15" t="str">
        <f>'Care profiles'!I92</f>
        <v>min</v>
      </c>
      <c r="P91" s="15" t="str">
        <f>'Care profiles'!J92</f>
        <v>Tertiary Qualified - Unspecified</v>
      </c>
      <c r="Q91" s="15" t="str">
        <f>'Care profiles'!K92</f>
        <v>n/a</v>
      </c>
      <c r="R91" s="15" t="str">
        <f>'Care profiles'!M92</f>
        <v>Y</v>
      </c>
      <c r="S91" s="15" t="str">
        <f>'Care profiles'!O92</f>
        <v>Y</v>
      </c>
      <c r="T91" s="15" t="str">
        <f>'Care profiles'!Q92</f>
        <v>N</v>
      </c>
      <c r="U91" s="30">
        <f t="shared" si="12"/>
        <v>181103.51832</v>
      </c>
      <c r="V91" s="30">
        <f t="shared" si="13"/>
        <v>72441.407328000001</v>
      </c>
      <c r="W91" s="30">
        <f>IF(M91="n/a",0,IF(O91="days",V91*M91*(1+(VLOOKUP(K91,'Bed parameters'!$A$9:$G$12,7,FALSE))),V91*M91))</f>
        <v>72441.407328000001</v>
      </c>
      <c r="X91" s="30">
        <f t="shared" si="14"/>
        <v>36220.703664000001</v>
      </c>
      <c r="Y91" s="30">
        <f t="shared" si="15"/>
        <v>0</v>
      </c>
      <c r="Z91" s="113">
        <f>_xlfn.IFNA(Y91/((VLOOKUP(K91,'Bed parameters'!$A$9:$G$12,3,FALSE))*(VLOOKUP(K91,'Bed parameters'!$A$9:$G$12,5,FALSE))),0)</f>
        <v>0</v>
      </c>
      <c r="AA91" s="30">
        <f t="shared" si="16"/>
        <v>36220.703664000001</v>
      </c>
      <c r="AB91" s="30">
        <f>_xlfn.IFNA(IF($O91="days",$Y91*(VLOOKUP($K91,'Bed parameters'!$A$9:$I$12,9,FALSE))*$F91*(VLOOKUP($Q91,'Workforce distribution'!$C$8:$AD$30,AB$7,FALSE)),IF($Q91="n/a",(IF($P91=AB$6,$X91*$F91,0)),$X91*$F91*(VLOOKUP($Q91,'Workforce distribution'!$C$8:$AD$30,AB$7,FALSE)))),0)</f>
        <v>0</v>
      </c>
      <c r="AC91" s="30">
        <f>_xlfn.IFNA(IF($O91="days",$Y91*(VLOOKUP($K91,'Bed parameters'!$A$9:$I$12,9,FALSE))*$F91*(VLOOKUP($Q91,'Workforce distribution'!$C$8:$AD$30,AC$7,FALSE)),IF($Q91="n/a",(IF($P91=AC$6,$X91*$F91,0)),$X91*$F91*(VLOOKUP($Q91,'Workforce distribution'!$C$8:$AD$30,AC$7,FALSE)))),0)</f>
        <v>0</v>
      </c>
      <c r="AD91" s="30">
        <f>_xlfn.IFNA(IF($O91="days",$Y91*(VLOOKUP($K91,'Bed parameters'!$A$9:$I$12,9,FALSE))*$F91*(VLOOKUP($Q91,'Workforce distribution'!$C$8:$AD$30,AD$7,FALSE)),IF($Q91="n/a",(IF($P91=AD$6,$X91*$F91,0)),$X91*$F91*(VLOOKUP($Q91,'Workforce distribution'!$C$8:$AD$30,AD$7,FALSE)))),0)</f>
        <v>0</v>
      </c>
      <c r="AE91" s="30">
        <f>_xlfn.IFNA(IF($O91="days",$Y91*(VLOOKUP($K91,'Bed parameters'!$A$9:$I$12,9,FALSE))*$F91*(VLOOKUP($Q91,'Workforce distribution'!$C$8:$AD$30,AE$7,FALSE)),IF($Q91="n/a",(IF($P91=AE$6,$X91*$F91,0)),$X91*$F91*(VLOOKUP($Q91,'Workforce distribution'!$C$8:$AD$30,AE$7,FALSE)))),0)</f>
        <v>0</v>
      </c>
      <c r="AF91" s="30">
        <f>_xlfn.IFNA(IF($O91="days",$Y91*(VLOOKUP($K91,'Bed parameters'!$A$9:$I$12,9,FALSE))*$F91*(VLOOKUP($Q91,'Workforce distribution'!$C$8:$AD$30,AF$7,FALSE)),IF($Q91="n/a",(IF($P91=AF$6,$X91*$F91,0)),$X91*$F91*(VLOOKUP($Q91,'Workforce distribution'!$C$8:$AD$30,AF$7,FALSE)))),0)</f>
        <v>0</v>
      </c>
      <c r="AG91" s="30">
        <f>_xlfn.IFNA(IF($O91="days",$Y91*(VLOOKUP($K91,'Bed parameters'!$A$9:$I$12,9,FALSE))*$F91*(VLOOKUP($Q91,'Workforce distribution'!$C$8:$AD$30,AG$7,FALSE)),IF($Q91="n/a",(IF($P91=AG$6,$X91*$F91,0)),$X91*$F91*(VLOOKUP($Q91,'Workforce distribution'!$C$8:$AD$30,AG$7,FALSE)))),0)</f>
        <v>0</v>
      </c>
      <c r="AH91" s="30">
        <f>_xlfn.IFNA(IF($O91="days",$Y91*(VLOOKUP($K91,'Bed parameters'!$A$9:$I$12,9,FALSE))*$F91*(VLOOKUP($Q91,'Workforce distribution'!$C$8:$AD$30,AH$7,FALSE)),IF($Q91="n/a",(IF($P91=AH$6,$X91*$F91,0)),$X91*$F91*(VLOOKUP($Q91,'Workforce distribution'!$C$8:$AD$30,AH$7,FALSE)))),0)</f>
        <v>0</v>
      </c>
      <c r="AI91" s="30">
        <f>_xlfn.IFNA(IF($O91="days",$Y91*(VLOOKUP($K91,'Bed parameters'!$A$9:$I$12,9,FALSE))*$F91*(VLOOKUP($Q91,'Workforce distribution'!$C$8:$AD$30,AI$7,FALSE)),IF($Q91="n/a",(IF($P91=AI$6,$X91*$F91,0)),$X91*$F91*(VLOOKUP($Q91,'Workforce distribution'!$C$8:$AD$30,AI$7,FALSE)))),0)</f>
        <v>0</v>
      </c>
      <c r="AJ91" s="30">
        <f>_xlfn.IFNA(IF($O91="days",$Y91*(VLOOKUP($K91,'Bed parameters'!$A$9:$I$12,9,FALSE))*$F91*(VLOOKUP($Q91,'Workforce distribution'!$C$8:$AD$30,AJ$7,FALSE)),IF($Q91="n/a",(IF($P91=AJ$6,$X91*$F91,0)),$X91*$F91*(VLOOKUP($Q91,'Workforce distribution'!$C$8:$AD$30,AJ$7,FALSE)))),0)</f>
        <v>0</v>
      </c>
      <c r="AK91" s="30">
        <f>_xlfn.IFNA(IF($O91="days",$Y91*(VLOOKUP($K91,'Bed parameters'!$A$9:$I$12,9,FALSE))*$F91*(VLOOKUP($Q91,'Workforce distribution'!$C$8:$AD$30,AK$7,FALSE)),IF($Q91="n/a",(IF($P91=AK$6,$X91*$F91,0)),$X91*$F91*(VLOOKUP($Q91,'Workforce distribution'!$C$8:$AD$30,AK$7,FALSE)))),0)</f>
        <v>0</v>
      </c>
      <c r="AL91" s="30">
        <f>_xlfn.IFNA(IF($O91="days",$Y91*(VLOOKUP($K91,'Bed parameters'!$A$9:$I$12,9,FALSE))*$F91*(VLOOKUP($Q91,'Workforce distribution'!$C$8:$AD$30,AL$7,FALSE)),IF($Q91="n/a",(IF($P91=AL$6,$X91*$F91,0)),$X91*$F91*(VLOOKUP($Q91,'Workforce distribution'!$C$8:$AD$30,AL$7,FALSE)))),0)</f>
        <v>0</v>
      </c>
      <c r="AM91" s="30">
        <f>_xlfn.IFNA(IF($O91="days",$Y91*(VLOOKUP($K91,'Bed parameters'!$A$9:$I$12,9,FALSE))*$F91*(VLOOKUP($Q91,'Workforce distribution'!$C$8:$AD$30,AM$7,FALSE)),IF($Q91="n/a",(IF($P91=AM$6,$X91*$F91,0)),$X91*$F91*(VLOOKUP($Q91,'Workforce distribution'!$C$8:$AD$30,AM$7,FALSE)))),0)</f>
        <v>0</v>
      </c>
      <c r="AN91" s="30">
        <f>_xlfn.IFNA(IF($O91="days",$Y91*(VLOOKUP($K91,'Bed parameters'!$A$9:$I$12,9,FALSE))*$F91*(VLOOKUP($Q91,'Workforce distribution'!$C$8:$AD$30,AN$7,FALSE)),IF($Q91="n/a",(IF($P91=AN$6,$X91*$F91,0)),$X91*$F91*(VLOOKUP($Q91,'Workforce distribution'!$C$8:$AD$30,AN$7,FALSE)))),0)</f>
        <v>0</v>
      </c>
      <c r="AO91" s="30">
        <f>_xlfn.IFNA(IF($O91="days",$Y91*(VLOOKUP($K91,'Bed parameters'!$A$9:$I$12,9,FALSE))*$F91*(VLOOKUP($Q91,'Workforce distribution'!$C$8:$AD$30,AO$7,FALSE)),IF($Q91="n/a",(IF($P91=AO$6,$X91*$F91,0)),$X91*$F91*(VLOOKUP($Q91,'Workforce distribution'!$C$8:$AD$30,AO$7,FALSE)))),0)</f>
        <v>0</v>
      </c>
      <c r="AP91" s="30">
        <f>_xlfn.IFNA(IF($O91="days",$Y91*(VLOOKUP($K91,'Bed parameters'!$A$9:$I$12,9,FALSE))*$F91*(VLOOKUP($Q91,'Workforce distribution'!$C$8:$AD$30,AP$7,FALSE)),IF($Q91="n/a",(IF($P91=AP$6,$X91*$F91,0)),$X91*$F91*(VLOOKUP($Q91,'Workforce distribution'!$C$8:$AD$30,AP$7,FALSE)))),0)</f>
        <v>0</v>
      </c>
      <c r="AQ91" s="30">
        <f>_xlfn.IFNA(IF($O91="days",$Y91*(VLOOKUP($K91,'Bed parameters'!$A$9:$I$12,9,FALSE))*$F91*(VLOOKUP($Q91,'Workforce distribution'!$C$8:$AD$30,AQ$7,FALSE)),IF($Q91="n/a",(IF($P91=AQ$6,$X91*$F91,0)),$X91*$F91*(VLOOKUP($Q91,'Workforce distribution'!$C$8:$AD$30,AQ$7,FALSE)))),0)</f>
        <v>0</v>
      </c>
      <c r="AR91" s="30">
        <f>_xlfn.IFNA(IF($O91="days",$Y91*(VLOOKUP($K91,'Bed parameters'!$A$9:$I$12,9,FALSE))*$F91*(VLOOKUP($Q91,'Workforce distribution'!$C$8:$AD$30,AR$7,FALSE)),IF($Q91="n/a",(IF($P91=AR$6,$X91*$F91,0)),$X91*$F91*(VLOOKUP($Q91,'Workforce distribution'!$C$8:$AD$30,AR$7,FALSE)))),0)</f>
        <v>0</v>
      </c>
      <c r="AS91" s="30">
        <f>_xlfn.IFNA(IF($O91="days",$Y91*(VLOOKUP($K91,'Bed parameters'!$A$9:$I$12,9,FALSE))*$F91*(VLOOKUP($Q91,'Workforce distribution'!$C$8:$AD$30,AS$7,FALSE)),IF($Q91="n/a",(IF($P91=AS$6,$X91*$F91,0)),$X91*$F91*(VLOOKUP($Q91,'Workforce distribution'!$C$8:$AD$30,AS$7,FALSE)))),0)</f>
        <v>36220.703664000001</v>
      </c>
      <c r="AT91" s="30">
        <f>_xlfn.IFNA(IF($O91="days",$Y91*(VLOOKUP($K91,'Bed parameters'!$A$9:$I$12,9,FALSE))*$F91*(VLOOKUP($Q91,'Workforce distribution'!$C$8:$AD$30,AT$7,FALSE)),IF($Q91="n/a",(IF($P91=AT$6,$X91*$F91,0)),$X91*$F91*(VLOOKUP($Q91,'Workforce distribution'!$C$8:$AD$30,AT$7,FALSE)))),0)</f>
        <v>0</v>
      </c>
      <c r="AU91" s="30">
        <f>_xlfn.IFNA(IF($O91="days",$Y91*(VLOOKUP($K91,'Bed parameters'!$A$9:$I$12,9,FALSE))*$F91*(VLOOKUP($Q91,'Workforce distribution'!$C$8:$AD$30,AU$7,FALSE)),IF($Q91="n/a",(IF($P91=AU$6,$X91*$F91,0)),$X91*$F91*(VLOOKUP($Q91,'Workforce distribution'!$C$8:$AD$30,AU$7,FALSE)))),0)</f>
        <v>0</v>
      </c>
      <c r="AV91" s="30">
        <f>_xlfn.IFNA(IF($O91="days",$Y91*(VLOOKUP($K91,'Bed parameters'!$A$9:$I$12,9,FALSE))*$F91*(VLOOKUP($Q91,'Workforce distribution'!$C$8:$AD$30,AV$7,FALSE)),IF($Q91="n/a",(IF($P91=AV$6,$X91*$F91,0)),$X91*$F91*(VLOOKUP($Q91,'Workforce distribution'!$C$8:$AD$30,AV$7,FALSE)))),0)</f>
        <v>0</v>
      </c>
      <c r="AW91" s="30">
        <f>_xlfn.IFNA(IF($O91="days",$Y91*(VLOOKUP($K91,'Bed parameters'!$A$9:$I$12,9,FALSE))*$F91*(VLOOKUP($Q91,'Workforce distribution'!$C$8:$AD$30,AW$7,FALSE)),IF($Q91="n/a",(IF($P91=AW$6,$X91*$F91,0)),$X91*$F91*(VLOOKUP($Q91,'Workforce distribution'!$C$8:$AD$30,AW$7,FALSE)))),0)</f>
        <v>0</v>
      </c>
      <c r="AX91" s="30">
        <f>_xlfn.IFNA(IF($O91="days",$Y91*(VLOOKUP($K91,'Bed parameters'!$A$9:$I$12,9,FALSE))*$F91*(VLOOKUP($Q91,'Workforce distribution'!$C$8:$AD$30,AX$7,FALSE)),IF($Q91="n/a",(IF($P91=AX$6,$X91*$F91,0)),$X91*$F91*(VLOOKUP($Q91,'Workforce distribution'!$C$8:$AD$30,AX$7,FALSE)))),0)</f>
        <v>0</v>
      </c>
      <c r="AY91" s="30">
        <f>_xlfn.IFNA(IF($O91="days",$Y91*(VLOOKUP($K91,'Bed parameters'!$A$9:$I$12,9,FALSE))*$F91*(VLOOKUP($Q91,'Workforce distribution'!$C$8:$AD$30,AY$7,FALSE)),IF($Q91="n/a",(IF($P91=AY$6,$X91*$F91,0)),$X91*$F91*(VLOOKUP($Q91,'Workforce distribution'!$C$8:$AD$30,AY$7,FALSE)))),0)</f>
        <v>0</v>
      </c>
      <c r="AZ91" s="30">
        <f>_xlfn.IFNA(IF($O91="days",$Y91*(VLOOKUP($K91,'Bed parameters'!$A$9:$I$12,9,FALSE))*$F91*(VLOOKUP($Q91,'Workforce distribution'!$C$8:$AD$30,AZ$7,FALSE)),IF($Q91="n/a",(IF($P91=AZ$6,$X91*$F91,0)),$X91*$F91*(VLOOKUP($Q91,'Workforce distribution'!$C$8:$AD$30,AZ$7,FALSE)))),0)</f>
        <v>0</v>
      </c>
      <c r="BA91" s="30">
        <f>_xlfn.IFNA(IF($O91="days",$Y91*(VLOOKUP($K91,'Bed parameters'!$A$9:$I$12,9,FALSE))*$F91*(VLOOKUP($Q91,'Workforce distribution'!$C$8:$AD$30,BA$7,FALSE)),IF($Q91="n/a",(IF($P91=BA$6,$X91*$F91,0)),$X91*$F91*(VLOOKUP($Q91,'Workforce distribution'!$C$8:$AD$30,BA$7,FALSE)))),0)</f>
        <v>0</v>
      </c>
      <c r="BB91" s="30">
        <f>_xlfn.IFNA(IF($O91="days",$Y91*(VLOOKUP($K91,'Bed parameters'!$A$9:$I$12,9,FALSE))*$F91*(VLOOKUP($Q91,'Workforce distribution'!$C$8:$AD$30,BB$7,FALSE)),IF($Q91="n/a",(IF($P91=BB$6,$X91*$F91,0)),$X91*$F91*(VLOOKUP($Q91,'Workforce distribution'!$C$8:$AD$30,BB$7,FALSE)))),0)</f>
        <v>0</v>
      </c>
      <c r="BC91" s="149">
        <f t="shared" si="17"/>
        <v>31.516423604524778</v>
      </c>
      <c r="BD91" s="288">
        <f>IF($Q91="n/a",(IF('Workforce hours'!D$30=0,0,(AB91/'Workforce hours'!D$30))),(IF(VLOOKUP($Q91,'Workforce hours'!$C$8:$AD$30,BD$7,FALSE)=0,0,(AB91/(VLOOKUP($Q91,'Workforce hours'!$C$8:$AD$30,BD$7,FALSE))))))</f>
        <v>0</v>
      </c>
      <c r="BE91" s="288">
        <f>IF($Q91="n/a",(IF('Workforce hours'!E$30=0,0,(AC91/'Workforce hours'!E$30))),(IF(VLOOKUP($Q91,'Workforce hours'!$C$8:$AD$30,BE$7,FALSE)=0,0,(AC91/(VLOOKUP($Q91,'Workforce hours'!$C$8:$AD$30,BE$7,FALSE))))))</f>
        <v>0</v>
      </c>
      <c r="BF91" s="288">
        <f>IF($Q91="n/a",(IF('Workforce hours'!F$30=0,0,(AD91/'Workforce hours'!F$30))),(IF(VLOOKUP($Q91,'Workforce hours'!$C$8:$AD$30,BF$7,FALSE)=0,0,(AD91/(VLOOKUP($Q91,'Workforce hours'!$C$8:$AD$30,BF$7,FALSE))))))</f>
        <v>0</v>
      </c>
      <c r="BG91" s="288">
        <f>IF($Q91="n/a",(IF('Workforce hours'!G$30=0,0,(AE91/'Workforce hours'!G$30))),(IF(VLOOKUP($Q91,'Workforce hours'!$C$8:$AD$30,BG$7,FALSE)=0,0,(AE91/(VLOOKUP($Q91,'Workforce hours'!$C$8:$AD$30,BG$7,FALSE))))))</f>
        <v>0</v>
      </c>
      <c r="BH91" s="288">
        <f>IF($Q91="n/a",(IF('Workforce hours'!H$30=0,0,(AF91/'Workforce hours'!H$30))),(IF(VLOOKUP($Q91,'Workforce hours'!$C$8:$AD$30,BH$7,FALSE)=0,0,(AF91/(VLOOKUP($Q91,'Workforce hours'!$C$8:$AD$30,BH$7,FALSE))))))</f>
        <v>0</v>
      </c>
      <c r="BI91" s="288">
        <f>IF($Q91="n/a",(IF('Workforce hours'!I$30=0,0,(AG91/'Workforce hours'!I$30))),(IF(VLOOKUP($Q91,'Workforce hours'!$C$8:$AD$30,BI$7,FALSE)=0,0,(AG91/(VLOOKUP($Q91,'Workforce hours'!$C$8:$AD$30,BI$7,FALSE))))))</f>
        <v>0</v>
      </c>
      <c r="BJ91" s="288">
        <f>IF($Q91="n/a",(IF('Workforce hours'!J$30=0,0,(AH91/'Workforce hours'!J$30))),(IF(VLOOKUP($Q91,'Workforce hours'!$C$8:$AD$30,BJ$7,FALSE)=0,0,(AH91/(VLOOKUP($Q91,'Workforce hours'!$C$8:$AD$30,BJ$7,FALSE))))))</f>
        <v>0</v>
      </c>
      <c r="BK91" s="288">
        <f>IF($Q91="n/a",(IF('Workforce hours'!K$30=0,0,(AI91/'Workforce hours'!K$30))),(IF(VLOOKUP($Q91,'Workforce hours'!$C$8:$AD$30,BK$7,FALSE)=0,0,(AI91/(VLOOKUP($Q91,'Workforce hours'!$C$8:$AD$30,BK$7,FALSE))))))</f>
        <v>0</v>
      </c>
      <c r="BL91" s="288">
        <f>IF($Q91="n/a",(IF('Workforce hours'!L$30=0,0,(AJ91/'Workforce hours'!L$30))),(IF(VLOOKUP($Q91,'Workforce hours'!$C$8:$AD$30,BL$7,FALSE)=0,0,(AJ91/(VLOOKUP($Q91,'Workforce hours'!$C$8:$AD$30,BL$7,FALSE))))))</f>
        <v>0</v>
      </c>
      <c r="BM91" s="288">
        <f>IF($Q91="n/a",(IF('Workforce hours'!M$30=0,0,(AK91/'Workforce hours'!M$30))),(IF(VLOOKUP($Q91,'Workforce hours'!$C$8:$AD$30,BM$7,FALSE)=0,0,(AK91/(VLOOKUP($Q91,'Workforce hours'!$C$8:$AD$30,BM$7,FALSE))))))</f>
        <v>0</v>
      </c>
      <c r="BN91" s="288">
        <f>IF($Q91="n/a",(IF('Workforce hours'!N$30=0,0,(AL91/'Workforce hours'!N$30))),(IF(VLOOKUP($Q91,'Workforce hours'!$C$8:$AD$30,BN$7,FALSE)=0,0,(AL91/(VLOOKUP($Q91,'Workforce hours'!$C$8:$AD$30,BN$7,FALSE))))))</f>
        <v>0</v>
      </c>
      <c r="BO91" s="288">
        <f>IF($Q91="n/a",(IF('Workforce hours'!O$30=0,0,(AM91/'Workforce hours'!O$30))),(IF(VLOOKUP($Q91,'Workforce hours'!$C$8:$AD$30,BO$7,FALSE)=0,0,(AM91/(VLOOKUP($Q91,'Workforce hours'!$C$8:$AD$30,BO$7,FALSE))))))</f>
        <v>0</v>
      </c>
      <c r="BP91" s="288">
        <f>IF($Q91="n/a",(IF('Workforce hours'!P$30=0,0,(AN91/'Workforce hours'!P$30))),(IF(VLOOKUP($Q91,'Workforce hours'!$C$8:$AD$30,BP$7,FALSE)=0,0,(AN91/(VLOOKUP($Q91,'Workforce hours'!$C$8:$AD$30,BP$7,FALSE))))))</f>
        <v>0</v>
      </c>
      <c r="BQ91" s="288">
        <f>IF($Q91="n/a",(IF('Workforce hours'!Q$30=0,0,(AO91/'Workforce hours'!Q$30))),(IF(VLOOKUP($Q91,'Workforce hours'!$C$8:$AD$30,BQ$7,FALSE)=0,0,(AO91/(VLOOKUP($Q91,'Workforce hours'!$C$8:$AD$30,BQ$7,FALSE))))))</f>
        <v>0</v>
      </c>
      <c r="BR91" s="288">
        <f>IF($Q91="n/a",(IF('Workforce hours'!R$30=0,0,(AP91/'Workforce hours'!R$30))),(IF(VLOOKUP($Q91,'Workforce hours'!$C$8:$AD$30,BR$7,FALSE)=0,0,(AP91/(VLOOKUP($Q91,'Workforce hours'!$C$8:$AD$30,BR$7,FALSE))))))</f>
        <v>0</v>
      </c>
      <c r="BS91" s="288">
        <f>IF($Q91="n/a",(IF('Workforce hours'!S$30=0,0,(AQ91/'Workforce hours'!S$30))),(IF(VLOOKUP($Q91,'Workforce hours'!$C$8:$AD$30,BS$7,FALSE)=0,0,(AQ91/(VLOOKUP($Q91,'Workforce hours'!$C$8:$AD$30,BS$7,FALSE))))))</f>
        <v>0</v>
      </c>
      <c r="BT91" s="288">
        <f>IF($Q91="n/a",(IF('Workforce hours'!T$30=0,0,(AR91/'Workforce hours'!T$30))),(IF(VLOOKUP($Q91,'Workforce hours'!$C$8:$AD$30,BT$7,FALSE)=0,0,(AR91/(VLOOKUP($Q91,'Workforce hours'!$C$8:$AD$30,BT$7,FALSE))))))</f>
        <v>0</v>
      </c>
      <c r="BU91" s="288">
        <f>IF($Q91="n/a",(IF('Workforce hours'!U$30=0,0,(AS91/'Workforce hours'!U$30))),(IF(VLOOKUP($Q91,'Workforce hours'!$C$8:$AD$30,BU$7,FALSE)=0,0,(AS91/(VLOOKUP($Q91,'Workforce hours'!$C$8:$AD$30,BU$7,FALSE))))))</f>
        <v>31.516423604524778</v>
      </c>
      <c r="BV91" s="288">
        <f>IF($Q91="n/a",(IF('Workforce hours'!V$30=0,0,(AT91/'Workforce hours'!V$30))),(IF(VLOOKUP($Q91,'Workforce hours'!$C$8:$AD$30,BV$7,FALSE)=0,0,(AT91/(VLOOKUP($Q91,'Workforce hours'!$C$8:$AD$30,BV$7,FALSE))))))</f>
        <v>0</v>
      </c>
      <c r="BW91" s="288">
        <f>IF($Q91="n/a",(IF('Workforce hours'!W$30=0,0,(AU91/'Workforce hours'!W$30))),(IF(VLOOKUP($Q91,'Workforce hours'!$C$8:$AD$30,BW$7,FALSE)=0,0,(AU91/(VLOOKUP($Q91,'Workforce hours'!$C$8:$AD$30,BW$7,FALSE))))))</f>
        <v>0</v>
      </c>
      <c r="BX91" s="288">
        <f>IF($Q91="n/a",(IF('Workforce hours'!X$30=0,0,(AV91/'Workforce hours'!X$30))),(IF(VLOOKUP($Q91,'Workforce hours'!$C$8:$AD$30,BX$7,FALSE)=0,0,(AV91/(VLOOKUP($Q91,'Workforce hours'!$C$8:$AD$30,BX$7,FALSE))))))</f>
        <v>0</v>
      </c>
      <c r="BY91" s="288">
        <f>IF($Q91="n/a",(IF('Workforce hours'!Y$30=0,0,(AW91/'Workforce hours'!Y$30))),(IF(VLOOKUP($Q91,'Workforce hours'!$C$8:$AD$30,BY$7,FALSE)=0,0,(AW91/(VLOOKUP($Q91,'Workforce hours'!$C$8:$AD$30,BY$7,FALSE))))))</f>
        <v>0</v>
      </c>
      <c r="BZ91" s="288">
        <f>IF($Q91="n/a",(IF('Workforce hours'!Z$30=0,0,(AX91/'Workforce hours'!Z$30))),(IF(VLOOKUP($Q91,'Workforce hours'!$C$8:$AD$30,BZ$7,FALSE)=0,0,(AX91/(VLOOKUP($Q91,'Workforce hours'!$C$8:$AD$30,BZ$7,FALSE))))))</f>
        <v>0</v>
      </c>
      <c r="CA91" s="288">
        <f>IF($Q91="n/a",(IF('Workforce hours'!AA$30=0,0,(AY91/'Workforce hours'!AA$30))),(IF(VLOOKUP($Q91,'Workforce hours'!$C$8:$AD$30,CA$7,FALSE)=0,0,(AY91/(VLOOKUP($Q91,'Workforce hours'!$C$8:$AD$30,CA$7,FALSE))))))</f>
        <v>0</v>
      </c>
      <c r="CB91" s="288">
        <f>IF($Q91="n/a",(IF('Workforce hours'!AB$30=0,0,(AZ91/'Workforce hours'!AB$30))),(IF(VLOOKUP($Q91,'Workforce hours'!$C$8:$AD$30,CB$7,FALSE)=0,0,(AZ91/(VLOOKUP($Q91,'Workforce hours'!$C$8:$AD$30,CB$7,FALSE))))))</f>
        <v>0</v>
      </c>
      <c r="CC91" s="288">
        <f>IF($Q91="n/a",(IF('Workforce hours'!AC$30=0,0,(BA91/'Workforce hours'!AC$30))),(IF(VLOOKUP($Q91,'Workforce hours'!$C$8:$AD$30,CC$7,FALSE)=0,0,(BA91/(VLOOKUP($Q91,'Workforce hours'!$C$8:$AD$30,CC$7,FALSE))))))</f>
        <v>0</v>
      </c>
      <c r="CD91" s="288">
        <f>IF($Q91="n/a",(IF('Workforce hours'!AD$30=0,0,(BB91/'Workforce hours'!AD$30))),(IF(VLOOKUP($Q91,'Workforce hours'!$C$8:$AD$30,CD$7,FALSE)=0,0,(BB91/(VLOOKUP($Q91,'Workforce hours'!$C$8:$AD$30,CD$7,FALSE))))))</f>
        <v>0</v>
      </c>
      <c r="CE91" s="289">
        <f t="shared" si="18"/>
        <v>0</v>
      </c>
      <c r="CF91" s="290">
        <f>BD91*'Workforce costs'!B$9*(1+'Workforce costs'!B$10)*(1+'Workforce costs'!B$11)</f>
        <v>0</v>
      </c>
      <c r="CG91" s="290">
        <f>BE91*'Workforce costs'!C$9*(1+'Workforce costs'!C$10)*(1+'Workforce costs'!C$11)</f>
        <v>0</v>
      </c>
      <c r="CH91" s="290">
        <f>BF91*'Workforce costs'!D$9*(1+'Workforce costs'!D$10)*(1+'Workforce costs'!D$11)</f>
        <v>0</v>
      </c>
      <c r="CI91" s="290">
        <f>BG91*'Workforce costs'!E$9*(1+'Workforce costs'!E$10)*(1+'Workforce costs'!E$11)</f>
        <v>0</v>
      </c>
      <c r="CJ91" s="290">
        <f>BH91*'Workforce costs'!F$9*(1+'Workforce costs'!F$10)*(1+'Workforce costs'!F$11)</f>
        <v>0</v>
      </c>
      <c r="CK91" s="290">
        <f>BI91*'Workforce costs'!G$9*(1+'Workforce costs'!G$10)*(1+'Workforce costs'!G$11)</f>
        <v>0</v>
      </c>
      <c r="CL91" s="290">
        <f>BJ91*'Workforce costs'!H$9*(1+'Workforce costs'!H$10)*(1+'Workforce costs'!H$11)</f>
        <v>0</v>
      </c>
      <c r="CM91" s="290">
        <f>BK91*'Workforce costs'!I$9*(1+'Workforce costs'!I$10)*(1+'Workforce costs'!I$11)</f>
        <v>0</v>
      </c>
      <c r="CN91" s="290">
        <f>BL91*'Workforce costs'!J$9*(1+'Workforce costs'!J$10)*(1+'Workforce costs'!J$11)</f>
        <v>0</v>
      </c>
      <c r="CO91" s="290">
        <f>BM91*'Workforce costs'!K$9*(1+'Workforce costs'!K$10)*(1+'Workforce costs'!K$11)</f>
        <v>0</v>
      </c>
      <c r="CP91" s="290">
        <f>BN91*'Workforce costs'!L$9*(1+'Workforce costs'!L$10)*(1+'Workforce costs'!L$11)</f>
        <v>0</v>
      </c>
      <c r="CQ91" s="290">
        <f>BO91*'Workforce costs'!M$9*(1+'Workforce costs'!M$10)*(1+'Workforce costs'!M$11)</f>
        <v>0</v>
      </c>
      <c r="CR91" s="290">
        <f>BP91*'Workforce costs'!N$9*(1+'Workforce costs'!N$10)*(1+'Workforce costs'!N$11)</f>
        <v>0</v>
      </c>
      <c r="CS91" s="290">
        <f>BQ91*'Workforce costs'!O$9*(1+'Workforce costs'!O$10)*(1+'Workforce costs'!O$11)</f>
        <v>0</v>
      </c>
      <c r="CT91" s="290">
        <f>BR91*'Workforce costs'!P$9*(1+'Workforce costs'!P$10)*(1+'Workforce costs'!P$11)</f>
        <v>0</v>
      </c>
      <c r="CU91" s="290">
        <f>BS91*'Workforce costs'!Q$9*(1+'Workforce costs'!Q$10)*(1+'Workforce costs'!Q$11)</f>
        <v>0</v>
      </c>
      <c r="CV91" s="290">
        <f>BT91*'Workforce costs'!R$9*(1+'Workforce costs'!R$10)*(1+'Workforce costs'!R$11)</f>
        <v>0</v>
      </c>
      <c r="CW91" s="290">
        <f>BU91*'Workforce costs'!S$9*(1+'Workforce costs'!S$10)*(1+'Workforce costs'!S$11)</f>
        <v>0</v>
      </c>
      <c r="CX91" s="290">
        <f>BV91*'Workforce costs'!T$9*(1+'Workforce costs'!T$10)*(1+'Workforce costs'!T$11)</f>
        <v>0</v>
      </c>
      <c r="CY91" s="290">
        <f>BW91*'Workforce costs'!U$9*(1+'Workforce costs'!U$10)*(1+'Workforce costs'!U$11)</f>
        <v>0</v>
      </c>
      <c r="CZ91" s="290">
        <f>BX91*'Workforce costs'!V$9*(1+'Workforce costs'!V$10)*(1+'Workforce costs'!V$11)</f>
        <v>0</v>
      </c>
      <c r="DA91" s="290">
        <f>BY91*'Workforce costs'!W$9*(1+'Workforce costs'!W$10)*(1+'Workforce costs'!W$11)</f>
        <v>0</v>
      </c>
      <c r="DB91" s="290">
        <f>BZ91*'Workforce costs'!X$9*(1+'Workforce costs'!X$10)*(1+'Workforce costs'!X$11)</f>
        <v>0</v>
      </c>
      <c r="DC91" s="290">
        <f>CA91*'Workforce costs'!Y$9*(1+'Workforce costs'!Y$10)*(1+'Workforce costs'!Y$11)</f>
        <v>0</v>
      </c>
      <c r="DD91" s="290">
        <f>CB91*'Workforce costs'!Z$9*(1+'Workforce costs'!Z$10)*(1+'Workforce costs'!Z$11)</f>
        <v>0</v>
      </c>
      <c r="DE91" s="290">
        <f>CC91*'Workforce costs'!AA$9*(1+'Workforce costs'!AA$10)*(1+'Workforce costs'!AA$11)</f>
        <v>0</v>
      </c>
      <c r="DF91" s="290">
        <f>CD91*'Workforce costs'!AB$9*(1+'Workforce costs'!AB$10)*(1+'Workforce costs'!AB$11)</f>
        <v>0</v>
      </c>
    </row>
    <row r="92" spans="1:110" x14ac:dyDescent="0.3">
      <c r="A92" s="2" t="str">
        <f>Outputs!$A$4</f>
        <v>Australia</v>
      </c>
      <c r="B92" s="2" t="str">
        <f t="shared" si="11"/>
        <v>Australia 18to24</v>
      </c>
      <c r="C92" s="30">
        <f>VLOOKUP($B92,Populations!$D$15:$H$1920,3,FALSE)</f>
        <v>2374194</v>
      </c>
      <c r="D92" s="255">
        <f>IF(OR($H92="General pop",$H92="Schools",$H92="Workplace",$H92="Skills Training",$H92="Digital Supports"),1,VLOOKUP($B92,Populations!$D$15:$H$1920,5,FALSE))</f>
        <v>1</v>
      </c>
      <c r="E92" s="88">
        <f>VLOOKUP(I92,Epidemiology!$C$10:$H$47,6,FALSE)</f>
        <v>7628</v>
      </c>
      <c r="F92" s="102">
        <f>'Care profiles'!R93</f>
        <v>1</v>
      </c>
      <c r="G92" s="15" t="str">
        <f>'Care profiles'!A93</f>
        <v>18to24</v>
      </c>
      <c r="H92" s="15" t="str">
        <f>'Care profiles'!B93</f>
        <v>Distress</v>
      </c>
      <c r="I92" s="15" t="str">
        <f>'Care profiles'!C93</f>
        <v>Distress_18-24yrs</v>
      </c>
      <c r="J92" s="15" t="str">
        <f>'Care profiles'!D93</f>
        <v>Care profile</v>
      </c>
      <c r="K92" s="15" t="str">
        <f>'Care profiles'!E93</f>
        <v>Brief Intervention</v>
      </c>
      <c r="L92" s="104">
        <f>'Care profiles'!F93</f>
        <v>0.04</v>
      </c>
      <c r="M92" s="15">
        <f>'Care profiles'!G93</f>
        <v>1</v>
      </c>
      <c r="N92" s="15">
        <f>'Care profiles'!H93</f>
        <v>30</v>
      </c>
      <c r="O92" s="15" t="str">
        <f>'Care profiles'!I93</f>
        <v>min</v>
      </c>
      <c r="P92" s="15" t="str">
        <f>'Care profiles'!J93</f>
        <v>Tertiary Qualified - Unspecified</v>
      </c>
      <c r="Q92" s="15" t="str">
        <f>'Care profiles'!K93</f>
        <v>n/a</v>
      </c>
      <c r="R92" s="15" t="str">
        <f>'Care profiles'!M93</f>
        <v>Y</v>
      </c>
      <c r="S92" s="15" t="str">
        <f>'Care profiles'!O93</f>
        <v>N</v>
      </c>
      <c r="T92" s="15" t="str">
        <f>'Care profiles'!Q93</f>
        <v>N</v>
      </c>
      <c r="U92" s="30">
        <f t="shared" si="12"/>
        <v>181103.51832</v>
      </c>
      <c r="V92" s="30">
        <f t="shared" si="13"/>
        <v>7244.1407328000005</v>
      </c>
      <c r="W92" s="30">
        <f>IF(M92="n/a",0,IF(O92="days",V92*M92*(1+(VLOOKUP(K92,'Bed parameters'!$A$9:$G$12,7,FALSE))),V92*M92))</f>
        <v>7244.1407328000005</v>
      </c>
      <c r="X92" s="30">
        <f t="shared" si="14"/>
        <v>3622.0703664000002</v>
      </c>
      <c r="Y92" s="30">
        <f t="shared" si="15"/>
        <v>0</v>
      </c>
      <c r="Z92" s="113">
        <f>_xlfn.IFNA(Y92/((VLOOKUP(K92,'Bed parameters'!$A$9:$G$12,3,FALSE))*(VLOOKUP(K92,'Bed parameters'!$A$9:$G$12,5,FALSE))),0)</f>
        <v>0</v>
      </c>
      <c r="AA92" s="30">
        <f t="shared" si="16"/>
        <v>3622.0703664000002</v>
      </c>
      <c r="AB92" s="30">
        <f>_xlfn.IFNA(IF($O92="days",$Y92*(VLOOKUP($K92,'Bed parameters'!$A$9:$I$12,9,FALSE))*$F92*(VLOOKUP($Q92,'Workforce distribution'!$C$8:$AD$30,AB$7,FALSE)),IF($Q92="n/a",(IF($P92=AB$6,$X92*$F92,0)),$X92*$F92*(VLOOKUP($Q92,'Workforce distribution'!$C$8:$AD$30,AB$7,FALSE)))),0)</f>
        <v>0</v>
      </c>
      <c r="AC92" s="30">
        <f>_xlfn.IFNA(IF($O92="days",$Y92*(VLOOKUP($K92,'Bed parameters'!$A$9:$I$12,9,FALSE))*$F92*(VLOOKUP($Q92,'Workforce distribution'!$C$8:$AD$30,AC$7,FALSE)),IF($Q92="n/a",(IF($P92=AC$6,$X92*$F92,0)),$X92*$F92*(VLOOKUP($Q92,'Workforce distribution'!$C$8:$AD$30,AC$7,FALSE)))),0)</f>
        <v>0</v>
      </c>
      <c r="AD92" s="30">
        <f>_xlfn.IFNA(IF($O92="days",$Y92*(VLOOKUP($K92,'Bed parameters'!$A$9:$I$12,9,FALSE))*$F92*(VLOOKUP($Q92,'Workforce distribution'!$C$8:$AD$30,AD$7,FALSE)),IF($Q92="n/a",(IF($P92=AD$6,$X92*$F92,0)),$X92*$F92*(VLOOKUP($Q92,'Workforce distribution'!$C$8:$AD$30,AD$7,FALSE)))),0)</f>
        <v>0</v>
      </c>
      <c r="AE92" s="30">
        <f>_xlfn.IFNA(IF($O92="days",$Y92*(VLOOKUP($K92,'Bed parameters'!$A$9:$I$12,9,FALSE))*$F92*(VLOOKUP($Q92,'Workforce distribution'!$C$8:$AD$30,AE$7,FALSE)),IF($Q92="n/a",(IF($P92=AE$6,$X92*$F92,0)),$X92*$F92*(VLOOKUP($Q92,'Workforce distribution'!$C$8:$AD$30,AE$7,FALSE)))),0)</f>
        <v>0</v>
      </c>
      <c r="AF92" s="30">
        <f>_xlfn.IFNA(IF($O92="days",$Y92*(VLOOKUP($K92,'Bed parameters'!$A$9:$I$12,9,FALSE))*$F92*(VLOOKUP($Q92,'Workforce distribution'!$C$8:$AD$30,AF$7,FALSE)),IF($Q92="n/a",(IF($P92=AF$6,$X92*$F92,0)),$X92*$F92*(VLOOKUP($Q92,'Workforce distribution'!$C$8:$AD$30,AF$7,FALSE)))),0)</f>
        <v>0</v>
      </c>
      <c r="AG92" s="30">
        <f>_xlfn.IFNA(IF($O92="days",$Y92*(VLOOKUP($K92,'Bed parameters'!$A$9:$I$12,9,FALSE))*$F92*(VLOOKUP($Q92,'Workforce distribution'!$C$8:$AD$30,AG$7,FALSE)),IF($Q92="n/a",(IF($P92=AG$6,$X92*$F92,0)),$X92*$F92*(VLOOKUP($Q92,'Workforce distribution'!$C$8:$AD$30,AG$7,FALSE)))),0)</f>
        <v>0</v>
      </c>
      <c r="AH92" s="30">
        <f>_xlfn.IFNA(IF($O92="days",$Y92*(VLOOKUP($K92,'Bed parameters'!$A$9:$I$12,9,FALSE))*$F92*(VLOOKUP($Q92,'Workforce distribution'!$C$8:$AD$30,AH$7,FALSE)),IF($Q92="n/a",(IF($P92=AH$6,$X92*$F92,0)),$X92*$F92*(VLOOKUP($Q92,'Workforce distribution'!$C$8:$AD$30,AH$7,FALSE)))),0)</f>
        <v>0</v>
      </c>
      <c r="AI92" s="30">
        <f>_xlfn.IFNA(IF($O92="days",$Y92*(VLOOKUP($K92,'Bed parameters'!$A$9:$I$12,9,FALSE))*$F92*(VLOOKUP($Q92,'Workforce distribution'!$C$8:$AD$30,AI$7,FALSE)),IF($Q92="n/a",(IF($P92=AI$6,$X92*$F92,0)),$X92*$F92*(VLOOKUP($Q92,'Workforce distribution'!$C$8:$AD$30,AI$7,FALSE)))),0)</f>
        <v>0</v>
      </c>
      <c r="AJ92" s="30">
        <f>_xlfn.IFNA(IF($O92="days",$Y92*(VLOOKUP($K92,'Bed parameters'!$A$9:$I$12,9,FALSE))*$F92*(VLOOKUP($Q92,'Workforce distribution'!$C$8:$AD$30,AJ$7,FALSE)),IF($Q92="n/a",(IF($P92=AJ$6,$X92*$F92,0)),$X92*$F92*(VLOOKUP($Q92,'Workforce distribution'!$C$8:$AD$30,AJ$7,FALSE)))),0)</f>
        <v>0</v>
      </c>
      <c r="AK92" s="30">
        <f>_xlfn.IFNA(IF($O92="days",$Y92*(VLOOKUP($K92,'Bed parameters'!$A$9:$I$12,9,FALSE))*$F92*(VLOOKUP($Q92,'Workforce distribution'!$C$8:$AD$30,AK$7,FALSE)),IF($Q92="n/a",(IF($P92=AK$6,$X92*$F92,0)),$X92*$F92*(VLOOKUP($Q92,'Workforce distribution'!$C$8:$AD$30,AK$7,FALSE)))),0)</f>
        <v>0</v>
      </c>
      <c r="AL92" s="30">
        <f>_xlfn.IFNA(IF($O92="days",$Y92*(VLOOKUP($K92,'Bed parameters'!$A$9:$I$12,9,FALSE))*$F92*(VLOOKUP($Q92,'Workforce distribution'!$C$8:$AD$30,AL$7,FALSE)),IF($Q92="n/a",(IF($P92=AL$6,$X92*$F92,0)),$X92*$F92*(VLOOKUP($Q92,'Workforce distribution'!$C$8:$AD$30,AL$7,FALSE)))),0)</f>
        <v>0</v>
      </c>
      <c r="AM92" s="30">
        <f>_xlfn.IFNA(IF($O92="days",$Y92*(VLOOKUP($K92,'Bed parameters'!$A$9:$I$12,9,FALSE))*$F92*(VLOOKUP($Q92,'Workforce distribution'!$C$8:$AD$30,AM$7,FALSE)),IF($Q92="n/a",(IF($P92=AM$6,$X92*$F92,0)),$X92*$F92*(VLOOKUP($Q92,'Workforce distribution'!$C$8:$AD$30,AM$7,FALSE)))),0)</f>
        <v>0</v>
      </c>
      <c r="AN92" s="30">
        <f>_xlfn.IFNA(IF($O92="days",$Y92*(VLOOKUP($K92,'Bed parameters'!$A$9:$I$12,9,FALSE))*$F92*(VLOOKUP($Q92,'Workforce distribution'!$C$8:$AD$30,AN$7,FALSE)),IF($Q92="n/a",(IF($P92=AN$6,$X92*$F92,0)),$X92*$F92*(VLOOKUP($Q92,'Workforce distribution'!$C$8:$AD$30,AN$7,FALSE)))),0)</f>
        <v>0</v>
      </c>
      <c r="AO92" s="30">
        <f>_xlfn.IFNA(IF($O92="days",$Y92*(VLOOKUP($K92,'Bed parameters'!$A$9:$I$12,9,FALSE))*$F92*(VLOOKUP($Q92,'Workforce distribution'!$C$8:$AD$30,AO$7,FALSE)),IF($Q92="n/a",(IF($P92=AO$6,$X92*$F92,0)),$X92*$F92*(VLOOKUP($Q92,'Workforce distribution'!$C$8:$AD$30,AO$7,FALSE)))),0)</f>
        <v>0</v>
      </c>
      <c r="AP92" s="30">
        <f>_xlfn.IFNA(IF($O92="days",$Y92*(VLOOKUP($K92,'Bed parameters'!$A$9:$I$12,9,FALSE))*$F92*(VLOOKUP($Q92,'Workforce distribution'!$C$8:$AD$30,AP$7,FALSE)),IF($Q92="n/a",(IF($P92=AP$6,$X92*$F92,0)),$X92*$F92*(VLOOKUP($Q92,'Workforce distribution'!$C$8:$AD$30,AP$7,FALSE)))),0)</f>
        <v>0</v>
      </c>
      <c r="AQ92" s="30">
        <f>_xlfn.IFNA(IF($O92="days",$Y92*(VLOOKUP($K92,'Bed parameters'!$A$9:$I$12,9,FALSE))*$F92*(VLOOKUP($Q92,'Workforce distribution'!$C$8:$AD$30,AQ$7,FALSE)),IF($Q92="n/a",(IF($P92=AQ$6,$X92*$F92,0)),$X92*$F92*(VLOOKUP($Q92,'Workforce distribution'!$C$8:$AD$30,AQ$7,FALSE)))),0)</f>
        <v>0</v>
      </c>
      <c r="AR92" s="30">
        <f>_xlfn.IFNA(IF($O92="days",$Y92*(VLOOKUP($K92,'Bed parameters'!$A$9:$I$12,9,FALSE))*$F92*(VLOOKUP($Q92,'Workforce distribution'!$C$8:$AD$30,AR$7,FALSE)),IF($Q92="n/a",(IF($P92=AR$6,$X92*$F92,0)),$X92*$F92*(VLOOKUP($Q92,'Workforce distribution'!$C$8:$AD$30,AR$7,FALSE)))),0)</f>
        <v>0</v>
      </c>
      <c r="AS92" s="30">
        <f>_xlfn.IFNA(IF($O92="days",$Y92*(VLOOKUP($K92,'Bed parameters'!$A$9:$I$12,9,FALSE))*$F92*(VLOOKUP($Q92,'Workforce distribution'!$C$8:$AD$30,AS$7,FALSE)),IF($Q92="n/a",(IF($P92=AS$6,$X92*$F92,0)),$X92*$F92*(VLOOKUP($Q92,'Workforce distribution'!$C$8:$AD$30,AS$7,FALSE)))),0)</f>
        <v>3622.0703664000002</v>
      </c>
      <c r="AT92" s="30">
        <f>_xlfn.IFNA(IF($O92="days",$Y92*(VLOOKUP($K92,'Bed parameters'!$A$9:$I$12,9,FALSE))*$F92*(VLOOKUP($Q92,'Workforce distribution'!$C$8:$AD$30,AT$7,FALSE)),IF($Q92="n/a",(IF($P92=AT$6,$X92*$F92,0)),$X92*$F92*(VLOOKUP($Q92,'Workforce distribution'!$C$8:$AD$30,AT$7,FALSE)))),0)</f>
        <v>0</v>
      </c>
      <c r="AU92" s="30">
        <f>_xlfn.IFNA(IF($O92="days",$Y92*(VLOOKUP($K92,'Bed parameters'!$A$9:$I$12,9,FALSE))*$F92*(VLOOKUP($Q92,'Workforce distribution'!$C$8:$AD$30,AU$7,FALSE)),IF($Q92="n/a",(IF($P92=AU$6,$X92*$F92,0)),$X92*$F92*(VLOOKUP($Q92,'Workforce distribution'!$C$8:$AD$30,AU$7,FALSE)))),0)</f>
        <v>0</v>
      </c>
      <c r="AV92" s="30">
        <f>_xlfn.IFNA(IF($O92="days",$Y92*(VLOOKUP($K92,'Bed parameters'!$A$9:$I$12,9,FALSE))*$F92*(VLOOKUP($Q92,'Workforce distribution'!$C$8:$AD$30,AV$7,FALSE)),IF($Q92="n/a",(IF($P92=AV$6,$X92*$F92,0)),$X92*$F92*(VLOOKUP($Q92,'Workforce distribution'!$C$8:$AD$30,AV$7,FALSE)))),0)</f>
        <v>0</v>
      </c>
      <c r="AW92" s="30">
        <f>_xlfn.IFNA(IF($O92="days",$Y92*(VLOOKUP($K92,'Bed parameters'!$A$9:$I$12,9,FALSE))*$F92*(VLOOKUP($Q92,'Workforce distribution'!$C$8:$AD$30,AW$7,FALSE)),IF($Q92="n/a",(IF($P92=AW$6,$X92*$F92,0)),$X92*$F92*(VLOOKUP($Q92,'Workforce distribution'!$C$8:$AD$30,AW$7,FALSE)))),0)</f>
        <v>0</v>
      </c>
      <c r="AX92" s="30">
        <f>_xlfn.IFNA(IF($O92="days",$Y92*(VLOOKUP($K92,'Bed parameters'!$A$9:$I$12,9,FALSE))*$F92*(VLOOKUP($Q92,'Workforce distribution'!$C$8:$AD$30,AX$7,FALSE)),IF($Q92="n/a",(IF($P92=AX$6,$X92*$F92,0)),$X92*$F92*(VLOOKUP($Q92,'Workforce distribution'!$C$8:$AD$30,AX$7,FALSE)))),0)</f>
        <v>0</v>
      </c>
      <c r="AY92" s="30">
        <f>_xlfn.IFNA(IF($O92="days",$Y92*(VLOOKUP($K92,'Bed parameters'!$A$9:$I$12,9,FALSE))*$F92*(VLOOKUP($Q92,'Workforce distribution'!$C$8:$AD$30,AY$7,FALSE)),IF($Q92="n/a",(IF($P92=AY$6,$X92*$F92,0)),$X92*$F92*(VLOOKUP($Q92,'Workforce distribution'!$C$8:$AD$30,AY$7,FALSE)))),0)</f>
        <v>0</v>
      </c>
      <c r="AZ92" s="30">
        <f>_xlfn.IFNA(IF($O92="days",$Y92*(VLOOKUP($K92,'Bed parameters'!$A$9:$I$12,9,FALSE))*$F92*(VLOOKUP($Q92,'Workforce distribution'!$C$8:$AD$30,AZ$7,FALSE)),IF($Q92="n/a",(IF($P92=AZ$6,$X92*$F92,0)),$X92*$F92*(VLOOKUP($Q92,'Workforce distribution'!$C$8:$AD$30,AZ$7,FALSE)))),0)</f>
        <v>0</v>
      </c>
      <c r="BA92" s="30">
        <f>_xlfn.IFNA(IF($O92="days",$Y92*(VLOOKUP($K92,'Bed parameters'!$A$9:$I$12,9,FALSE))*$F92*(VLOOKUP($Q92,'Workforce distribution'!$C$8:$AD$30,BA$7,FALSE)),IF($Q92="n/a",(IF($P92=BA$6,$X92*$F92,0)),$X92*$F92*(VLOOKUP($Q92,'Workforce distribution'!$C$8:$AD$30,BA$7,FALSE)))),0)</f>
        <v>0</v>
      </c>
      <c r="BB92" s="30">
        <f>_xlfn.IFNA(IF($O92="days",$Y92*(VLOOKUP($K92,'Bed parameters'!$A$9:$I$12,9,FALSE))*$F92*(VLOOKUP($Q92,'Workforce distribution'!$C$8:$AD$30,BB$7,FALSE)),IF($Q92="n/a",(IF($P92=BB$6,$X92*$F92,0)),$X92*$F92*(VLOOKUP($Q92,'Workforce distribution'!$C$8:$AD$30,BB$7,FALSE)))),0)</f>
        <v>0</v>
      </c>
      <c r="BC92" s="149">
        <f t="shared" si="17"/>
        <v>3.1516423604524779</v>
      </c>
      <c r="BD92" s="288">
        <f>IF($Q92="n/a",(IF('Workforce hours'!D$30=0,0,(AB92/'Workforce hours'!D$30))),(IF(VLOOKUP($Q92,'Workforce hours'!$C$8:$AD$30,BD$7,FALSE)=0,0,(AB92/(VLOOKUP($Q92,'Workforce hours'!$C$8:$AD$30,BD$7,FALSE))))))</f>
        <v>0</v>
      </c>
      <c r="BE92" s="288">
        <f>IF($Q92="n/a",(IF('Workforce hours'!E$30=0,0,(AC92/'Workforce hours'!E$30))),(IF(VLOOKUP($Q92,'Workforce hours'!$C$8:$AD$30,BE$7,FALSE)=0,0,(AC92/(VLOOKUP($Q92,'Workforce hours'!$C$8:$AD$30,BE$7,FALSE))))))</f>
        <v>0</v>
      </c>
      <c r="BF92" s="288">
        <f>IF($Q92="n/a",(IF('Workforce hours'!F$30=0,0,(AD92/'Workforce hours'!F$30))),(IF(VLOOKUP($Q92,'Workforce hours'!$C$8:$AD$30,BF$7,FALSE)=0,0,(AD92/(VLOOKUP($Q92,'Workforce hours'!$C$8:$AD$30,BF$7,FALSE))))))</f>
        <v>0</v>
      </c>
      <c r="BG92" s="288">
        <f>IF($Q92="n/a",(IF('Workforce hours'!G$30=0,0,(AE92/'Workforce hours'!G$30))),(IF(VLOOKUP($Q92,'Workforce hours'!$C$8:$AD$30,BG$7,FALSE)=0,0,(AE92/(VLOOKUP($Q92,'Workforce hours'!$C$8:$AD$30,BG$7,FALSE))))))</f>
        <v>0</v>
      </c>
      <c r="BH92" s="288">
        <f>IF($Q92="n/a",(IF('Workforce hours'!H$30=0,0,(AF92/'Workforce hours'!H$30))),(IF(VLOOKUP($Q92,'Workforce hours'!$C$8:$AD$30,BH$7,FALSE)=0,0,(AF92/(VLOOKUP($Q92,'Workforce hours'!$C$8:$AD$30,BH$7,FALSE))))))</f>
        <v>0</v>
      </c>
      <c r="BI92" s="288">
        <f>IF($Q92="n/a",(IF('Workforce hours'!I$30=0,0,(AG92/'Workforce hours'!I$30))),(IF(VLOOKUP($Q92,'Workforce hours'!$C$8:$AD$30,BI$7,FALSE)=0,0,(AG92/(VLOOKUP($Q92,'Workforce hours'!$C$8:$AD$30,BI$7,FALSE))))))</f>
        <v>0</v>
      </c>
      <c r="BJ92" s="288">
        <f>IF($Q92="n/a",(IF('Workforce hours'!J$30=0,0,(AH92/'Workforce hours'!J$30))),(IF(VLOOKUP($Q92,'Workforce hours'!$C$8:$AD$30,BJ$7,FALSE)=0,0,(AH92/(VLOOKUP($Q92,'Workforce hours'!$C$8:$AD$30,BJ$7,FALSE))))))</f>
        <v>0</v>
      </c>
      <c r="BK92" s="288">
        <f>IF($Q92="n/a",(IF('Workforce hours'!K$30=0,0,(AI92/'Workforce hours'!K$30))),(IF(VLOOKUP($Q92,'Workforce hours'!$C$8:$AD$30,BK$7,FALSE)=0,0,(AI92/(VLOOKUP($Q92,'Workforce hours'!$C$8:$AD$30,BK$7,FALSE))))))</f>
        <v>0</v>
      </c>
      <c r="BL92" s="288">
        <f>IF($Q92="n/a",(IF('Workforce hours'!L$30=0,0,(AJ92/'Workforce hours'!L$30))),(IF(VLOOKUP($Q92,'Workforce hours'!$C$8:$AD$30,BL$7,FALSE)=0,0,(AJ92/(VLOOKUP($Q92,'Workforce hours'!$C$8:$AD$30,BL$7,FALSE))))))</f>
        <v>0</v>
      </c>
      <c r="BM92" s="288">
        <f>IF($Q92="n/a",(IF('Workforce hours'!M$30=0,0,(AK92/'Workforce hours'!M$30))),(IF(VLOOKUP($Q92,'Workforce hours'!$C$8:$AD$30,BM$7,FALSE)=0,0,(AK92/(VLOOKUP($Q92,'Workforce hours'!$C$8:$AD$30,BM$7,FALSE))))))</f>
        <v>0</v>
      </c>
      <c r="BN92" s="288">
        <f>IF($Q92="n/a",(IF('Workforce hours'!N$30=0,0,(AL92/'Workforce hours'!N$30))),(IF(VLOOKUP($Q92,'Workforce hours'!$C$8:$AD$30,BN$7,FALSE)=0,0,(AL92/(VLOOKUP($Q92,'Workforce hours'!$C$8:$AD$30,BN$7,FALSE))))))</f>
        <v>0</v>
      </c>
      <c r="BO92" s="288">
        <f>IF($Q92="n/a",(IF('Workforce hours'!O$30=0,0,(AM92/'Workforce hours'!O$30))),(IF(VLOOKUP($Q92,'Workforce hours'!$C$8:$AD$30,BO$7,FALSE)=0,0,(AM92/(VLOOKUP($Q92,'Workforce hours'!$C$8:$AD$30,BO$7,FALSE))))))</f>
        <v>0</v>
      </c>
      <c r="BP92" s="288">
        <f>IF($Q92="n/a",(IF('Workforce hours'!P$30=0,0,(AN92/'Workforce hours'!P$30))),(IF(VLOOKUP($Q92,'Workforce hours'!$C$8:$AD$30,BP$7,FALSE)=0,0,(AN92/(VLOOKUP($Q92,'Workforce hours'!$C$8:$AD$30,BP$7,FALSE))))))</f>
        <v>0</v>
      </c>
      <c r="BQ92" s="288">
        <f>IF($Q92="n/a",(IF('Workforce hours'!Q$30=0,0,(AO92/'Workforce hours'!Q$30))),(IF(VLOOKUP($Q92,'Workforce hours'!$C$8:$AD$30,BQ$7,FALSE)=0,0,(AO92/(VLOOKUP($Q92,'Workforce hours'!$C$8:$AD$30,BQ$7,FALSE))))))</f>
        <v>0</v>
      </c>
      <c r="BR92" s="288">
        <f>IF($Q92="n/a",(IF('Workforce hours'!R$30=0,0,(AP92/'Workforce hours'!R$30))),(IF(VLOOKUP($Q92,'Workforce hours'!$C$8:$AD$30,BR$7,FALSE)=0,0,(AP92/(VLOOKUP($Q92,'Workforce hours'!$C$8:$AD$30,BR$7,FALSE))))))</f>
        <v>0</v>
      </c>
      <c r="BS92" s="288">
        <f>IF($Q92="n/a",(IF('Workforce hours'!S$30=0,0,(AQ92/'Workforce hours'!S$30))),(IF(VLOOKUP($Q92,'Workforce hours'!$C$8:$AD$30,BS$7,FALSE)=0,0,(AQ92/(VLOOKUP($Q92,'Workforce hours'!$C$8:$AD$30,BS$7,FALSE))))))</f>
        <v>0</v>
      </c>
      <c r="BT92" s="288">
        <f>IF($Q92="n/a",(IF('Workforce hours'!T$30=0,0,(AR92/'Workforce hours'!T$30))),(IF(VLOOKUP($Q92,'Workforce hours'!$C$8:$AD$30,BT$7,FALSE)=0,0,(AR92/(VLOOKUP($Q92,'Workforce hours'!$C$8:$AD$30,BT$7,FALSE))))))</f>
        <v>0</v>
      </c>
      <c r="BU92" s="288">
        <f>IF($Q92="n/a",(IF('Workforce hours'!U$30=0,0,(AS92/'Workforce hours'!U$30))),(IF(VLOOKUP($Q92,'Workforce hours'!$C$8:$AD$30,BU$7,FALSE)=0,0,(AS92/(VLOOKUP($Q92,'Workforce hours'!$C$8:$AD$30,BU$7,FALSE))))))</f>
        <v>3.1516423604524779</v>
      </c>
      <c r="BV92" s="288">
        <f>IF($Q92="n/a",(IF('Workforce hours'!V$30=0,0,(AT92/'Workforce hours'!V$30))),(IF(VLOOKUP($Q92,'Workforce hours'!$C$8:$AD$30,BV$7,FALSE)=0,0,(AT92/(VLOOKUP($Q92,'Workforce hours'!$C$8:$AD$30,BV$7,FALSE))))))</f>
        <v>0</v>
      </c>
      <c r="BW92" s="288">
        <f>IF($Q92="n/a",(IF('Workforce hours'!W$30=0,0,(AU92/'Workforce hours'!W$30))),(IF(VLOOKUP($Q92,'Workforce hours'!$C$8:$AD$30,BW$7,FALSE)=0,0,(AU92/(VLOOKUP($Q92,'Workforce hours'!$C$8:$AD$30,BW$7,FALSE))))))</f>
        <v>0</v>
      </c>
      <c r="BX92" s="288">
        <f>IF($Q92="n/a",(IF('Workforce hours'!X$30=0,0,(AV92/'Workforce hours'!X$30))),(IF(VLOOKUP($Q92,'Workforce hours'!$C$8:$AD$30,BX$7,FALSE)=0,0,(AV92/(VLOOKUP($Q92,'Workforce hours'!$C$8:$AD$30,BX$7,FALSE))))))</f>
        <v>0</v>
      </c>
      <c r="BY92" s="288">
        <f>IF($Q92="n/a",(IF('Workforce hours'!Y$30=0,0,(AW92/'Workforce hours'!Y$30))),(IF(VLOOKUP($Q92,'Workforce hours'!$C$8:$AD$30,BY$7,FALSE)=0,0,(AW92/(VLOOKUP($Q92,'Workforce hours'!$C$8:$AD$30,BY$7,FALSE))))))</f>
        <v>0</v>
      </c>
      <c r="BZ92" s="288">
        <f>IF($Q92="n/a",(IF('Workforce hours'!Z$30=0,0,(AX92/'Workforce hours'!Z$30))),(IF(VLOOKUP($Q92,'Workforce hours'!$C$8:$AD$30,BZ$7,FALSE)=0,0,(AX92/(VLOOKUP($Q92,'Workforce hours'!$C$8:$AD$30,BZ$7,FALSE))))))</f>
        <v>0</v>
      </c>
      <c r="CA92" s="288">
        <f>IF($Q92="n/a",(IF('Workforce hours'!AA$30=0,0,(AY92/'Workforce hours'!AA$30))),(IF(VLOOKUP($Q92,'Workforce hours'!$C$8:$AD$30,CA$7,FALSE)=0,0,(AY92/(VLOOKUP($Q92,'Workforce hours'!$C$8:$AD$30,CA$7,FALSE))))))</f>
        <v>0</v>
      </c>
      <c r="CB92" s="288">
        <f>IF($Q92="n/a",(IF('Workforce hours'!AB$30=0,0,(AZ92/'Workforce hours'!AB$30))),(IF(VLOOKUP($Q92,'Workforce hours'!$C$8:$AD$30,CB$7,FALSE)=0,0,(AZ92/(VLOOKUP($Q92,'Workforce hours'!$C$8:$AD$30,CB$7,FALSE))))))</f>
        <v>0</v>
      </c>
      <c r="CC92" s="288">
        <f>IF($Q92="n/a",(IF('Workforce hours'!AC$30=0,0,(BA92/'Workforce hours'!AC$30))),(IF(VLOOKUP($Q92,'Workforce hours'!$C$8:$AD$30,CC$7,FALSE)=0,0,(BA92/(VLOOKUP($Q92,'Workforce hours'!$C$8:$AD$30,CC$7,FALSE))))))</f>
        <v>0</v>
      </c>
      <c r="CD92" s="288">
        <f>IF($Q92="n/a",(IF('Workforce hours'!AD$30=0,0,(BB92/'Workforce hours'!AD$30))),(IF(VLOOKUP($Q92,'Workforce hours'!$C$8:$AD$30,CD$7,FALSE)=0,0,(BB92/(VLOOKUP($Q92,'Workforce hours'!$C$8:$AD$30,CD$7,FALSE))))))</f>
        <v>0</v>
      </c>
      <c r="CE92" s="289">
        <f t="shared" si="18"/>
        <v>0</v>
      </c>
      <c r="CF92" s="290">
        <f>BD92*'Workforce costs'!B$9*(1+'Workforce costs'!B$10)*(1+'Workforce costs'!B$11)</f>
        <v>0</v>
      </c>
      <c r="CG92" s="290">
        <f>BE92*'Workforce costs'!C$9*(1+'Workforce costs'!C$10)*(1+'Workforce costs'!C$11)</f>
        <v>0</v>
      </c>
      <c r="CH92" s="290">
        <f>BF92*'Workforce costs'!D$9*(1+'Workforce costs'!D$10)*(1+'Workforce costs'!D$11)</f>
        <v>0</v>
      </c>
      <c r="CI92" s="290">
        <f>BG92*'Workforce costs'!E$9*(1+'Workforce costs'!E$10)*(1+'Workforce costs'!E$11)</f>
        <v>0</v>
      </c>
      <c r="CJ92" s="290">
        <f>BH92*'Workforce costs'!F$9*(1+'Workforce costs'!F$10)*(1+'Workforce costs'!F$11)</f>
        <v>0</v>
      </c>
      <c r="CK92" s="290">
        <f>BI92*'Workforce costs'!G$9*(1+'Workforce costs'!G$10)*(1+'Workforce costs'!G$11)</f>
        <v>0</v>
      </c>
      <c r="CL92" s="290">
        <f>BJ92*'Workforce costs'!H$9*(1+'Workforce costs'!H$10)*(1+'Workforce costs'!H$11)</f>
        <v>0</v>
      </c>
      <c r="CM92" s="290">
        <f>BK92*'Workforce costs'!I$9*(1+'Workforce costs'!I$10)*(1+'Workforce costs'!I$11)</f>
        <v>0</v>
      </c>
      <c r="CN92" s="290">
        <f>BL92*'Workforce costs'!J$9*(1+'Workforce costs'!J$10)*(1+'Workforce costs'!J$11)</f>
        <v>0</v>
      </c>
      <c r="CO92" s="290">
        <f>BM92*'Workforce costs'!K$9*(1+'Workforce costs'!K$10)*(1+'Workforce costs'!K$11)</f>
        <v>0</v>
      </c>
      <c r="CP92" s="290">
        <f>BN92*'Workforce costs'!L$9*(1+'Workforce costs'!L$10)*(1+'Workforce costs'!L$11)</f>
        <v>0</v>
      </c>
      <c r="CQ92" s="290">
        <f>BO92*'Workforce costs'!M$9*(1+'Workforce costs'!M$10)*(1+'Workforce costs'!M$11)</f>
        <v>0</v>
      </c>
      <c r="CR92" s="290">
        <f>BP92*'Workforce costs'!N$9*(1+'Workforce costs'!N$10)*(1+'Workforce costs'!N$11)</f>
        <v>0</v>
      </c>
      <c r="CS92" s="290">
        <f>BQ92*'Workforce costs'!O$9*(1+'Workforce costs'!O$10)*(1+'Workforce costs'!O$11)</f>
        <v>0</v>
      </c>
      <c r="CT92" s="290">
        <f>BR92*'Workforce costs'!P$9*(1+'Workforce costs'!P$10)*(1+'Workforce costs'!P$11)</f>
        <v>0</v>
      </c>
      <c r="CU92" s="290">
        <f>BS92*'Workforce costs'!Q$9*(1+'Workforce costs'!Q$10)*(1+'Workforce costs'!Q$11)</f>
        <v>0</v>
      </c>
      <c r="CV92" s="290">
        <f>BT92*'Workforce costs'!R$9*(1+'Workforce costs'!R$10)*(1+'Workforce costs'!R$11)</f>
        <v>0</v>
      </c>
      <c r="CW92" s="290">
        <f>BU92*'Workforce costs'!S$9*(1+'Workforce costs'!S$10)*(1+'Workforce costs'!S$11)</f>
        <v>0</v>
      </c>
      <c r="CX92" s="290">
        <f>BV92*'Workforce costs'!T$9*(1+'Workforce costs'!T$10)*(1+'Workforce costs'!T$11)</f>
        <v>0</v>
      </c>
      <c r="CY92" s="290">
        <f>BW92*'Workforce costs'!U$9*(1+'Workforce costs'!U$10)*(1+'Workforce costs'!U$11)</f>
        <v>0</v>
      </c>
      <c r="CZ92" s="290">
        <f>BX92*'Workforce costs'!V$9*(1+'Workforce costs'!V$10)*(1+'Workforce costs'!V$11)</f>
        <v>0</v>
      </c>
      <c r="DA92" s="290">
        <f>BY92*'Workforce costs'!W$9*(1+'Workforce costs'!W$10)*(1+'Workforce costs'!W$11)</f>
        <v>0</v>
      </c>
      <c r="DB92" s="290">
        <f>BZ92*'Workforce costs'!X$9*(1+'Workforce costs'!X$10)*(1+'Workforce costs'!X$11)</f>
        <v>0</v>
      </c>
      <c r="DC92" s="290">
        <f>CA92*'Workforce costs'!Y$9*(1+'Workforce costs'!Y$10)*(1+'Workforce costs'!Y$11)</f>
        <v>0</v>
      </c>
      <c r="DD92" s="290">
        <f>CB92*'Workforce costs'!Z$9*(1+'Workforce costs'!Z$10)*(1+'Workforce costs'!Z$11)</f>
        <v>0</v>
      </c>
      <c r="DE92" s="290">
        <f>CC92*'Workforce costs'!AA$9*(1+'Workforce costs'!AA$10)*(1+'Workforce costs'!AA$11)</f>
        <v>0</v>
      </c>
      <c r="DF92" s="290">
        <f>CD92*'Workforce costs'!AB$9*(1+'Workforce costs'!AB$10)*(1+'Workforce costs'!AB$11)</f>
        <v>0</v>
      </c>
    </row>
    <row r="93" spans="1:110" x14ac:dyDescent="0.3">
      <c r="A93" s="2" t="str">
        <f>Outputs!$A$4</f>
        <v>Australia</v>
      </c>
      <c r="B93" s="2" t="str">
        <f t="shared" si="11"/>
        <v>Australia 18to24</v>
      </c>
      <c r="C93" s="30">
        <f>VLOOKUP($B93,Populations!$D$15:$H$1920,3,FALSE)</f>
        <v>2374194</v>
      </c>
      <c r="D93" s="255">
        <f>IF(OR($H93="General pop",$H93="Schools",$H93="Workplace",$H93="Skills Training",$H93="Digital Supports"),1,VLOOKUP($B93,Populations!$D$15:$H$1920,5,FALSE))</f>
        <v>1</v>
      </c>
      <c r="E93" s="88">
        <f>VLOOKUP(I93,Epidemiology!$C$10:$H$47,6,FALSE)</f>
        <v>7628</v>
      </c>
      <c r="F93" s="102">
        <f>'Care profiles'!R94</f>
        <v>1</v>
      </c>
      <c r="G93" s="15" t="str">
        <f>'Care profiles'!A94</f>
        <v>18to24</v>
      </c>
      <c r="H93" s="15" t="str">
        <f>'Care profiles'!B94</f>
        <v>Distress</v>
      </c>
      <c r="I93" s="15" t="str">
        <f>'Care profiles'!C94</f>
        <v>Distress_18-24yrs</v>
      </c>
      <c r="J93" s="15" t="str">
        <f>'Care profiles'!D94</f>
        <v>Care profile</v>
      </c>
      <c r="K93" s="15" t="str">
        <f>'Care profiles'!E94</f>
        <v>Review +/- Ongoing Management</v>
      </c>
      <c r="L93" s="104">
        <f>'Care profiles'!F94</f>
        <v>0.4</v>
      </c>
      <c r="M93" s="15">
        <f>'Care profiles'!G94</f>
        <v>1</v>
      </c>
      <c r="N93" s="15">
        <f>'Care profiles'!H94</f>
        <v>15</v>
      </c>
      <c r="O93" s="15" t="str">
        <f>'Care profiles'!I94</f>
        <v>min</v>
      </c>
      <c r="P93" s="15" t="str">
        <f>'Care profiles'!J94</f>
        <v>Tertiary Qualified - Unspecified</v>
      </c>
      <c r="Q93" s="15" t="str">
        <f>'Care profiles'!K94</f>
        <v>n/a</v>
      </c>
      <c r="R93" s="15" t="str">
        <f>'Care profiles'!M94</f>
        <v>Y</v>
      </c>
      <c r="S93" s="15" t="str">
        <f>'Care profiles'!O94</f>
        <v>N</v>
      </c>
      <c r="T93" s="15" t="str">
        <f>'Care profiles'!Q94</f>
        <v>N</v>
      </c>
      <c r="U93" s="30">
        <f t="shared" si="12"/>
        <v>181103.51832</v>
      </c>
      <c r="V93" s="30">
        <f t="shared" si="13"/>
        <v>72441.407328000001</v>
      </c>
      <c r="W93" s="30">
        <f>IF(M93="n/a",0,IF(O93="days",V93*M93*(1+(VLOOKUP(K93,'Bed parameters'!$A$9:$G$12,7,FALSE))),V93*M93))</f>
        <v>72441.407328000001</v>
      </c>
      <c r="X93" s="30">
        <f t="shared" si="14"/>
        <v>18110.351832</v>
      </c>
      <c r="Y93" s="30">
        <f t="shared" si="15"/>
        <v>0</v>
      </c>
      <c r="Z93" s="113">
        <f>_xlfn.IFNA(Y93/((VLOOKUP(K93,'Bed parameters'!$A$9:$G$12,3,FALSE))*(VLOOKUP(K93,'Bed parameters'!$A$9:$G$12,5,FALSE))),0)</f>
        <v>0</v>
      </c>
      <c r="AA93" s="30">
        <f t="shared" si="16"/>
        <v>18110.351832</v>
      </c>
      <c r="AB93" s="30">
        <f>_xlfn.IFNA(IF($O93="days",$Y93*(VLOOKUP($K93,'Bed parameters'!$A$9:$I$12,9,FALSE))*$F93*(VLOOKUP($Q93,'Workforce distribution'!$C$8:$AD$30,AB$7,FALSE)),IF($Q93="n/a",(IF($P93=AB$6,$X93*$F93,0)),$X93*$F93*(VLOOKUP($Q93,'Workforce distribution'!$C$8:$AD$30,AB$7,FALSE)))),0)</f>
        <v>0</v>
      </c>
      <c r="AC93" s="30">
        <f>_xlfn.IFNA(IF($O93="days",$Y93*(VLOOKUP($K93,'Bed parameters'!$A$9:$I$12,9,FALSE))*$F93*(VLOOKUP($Q93,'Workforce distribution'!$C$8:$AD$30,AC$7,FALSE)),IF($Q93="n/a",(IF($P93=AC$6,$X93*$F93,0)),$X93*$F93*(VLOOKUP($Q93,'Workforce distribution'!$C$8:$AD$30,AC$7,FALSE)))),0)</f>
        <v>0</v>
      </c>
      <c r="AD93" s="30">
        <f>_xlfn.IFNA(IF($O93="days",$Y93*(VLOOKUP($K93,'Bed parameters'!$A$9:$I$12,9,FALSE))*$F93*(VLOOKUP($Q93,'Workforce distribution'!$C$8:$AD$30,AD$7,FALSE)),IF($Q93="n/a",(IF($P93=AD$6,$X93*$F93,0)),$X93*$F93*(VLOOKUP($Q93,'Workforce distribution'!$C$8:$AD$30,AD$7,FALSE)))),0)</f>
        <v>0</v>
      </c>
      <c r="AE93" s="30">
        <f>_xlfn.IFNA(IF($O93="days",$Y93*(VLOOKUP($K93,'Bed parameters'!$A$9:$I$12,9,FALSE))*$F93*(VLOOKUP($Q93,'Workforce distribution'!$C$8:$AD$30,AE$7,FALSE)),IF($Q93="n/a",(IF($P93=AE$6,$X93*$F93,0)),$X93*$F93*(VLOOKUP($Q93,'Workforce distribution'!$C$8:$AD$30,AE$7,FALSE)))),0)</f>
        <v>0</v>
      </c>
      <c r="AF93" s="30">
        <f>_xlfn.IFNA(IF($O93="days",$Y93*(VLOOKUP($K93,'Bed parameters'!$A$9:$I$12,9,FALSE))*$F93*(VLOOKUP($Q93,'Workforce distribution'!$C$8:$AD$30,AF$7,FALSE)),IF($Q93="n/a",(IF($P93=AF$6,$X93*$F93,0)),$X93*$F93*(VLOOKUP($Q93,'Workforce distribution'!$C$8:$AD$30,AF$7,FALSE)))),0)</f>
        <v>0</v>
      </c>
      <c r="AG93" s="30">
        <f>_xlfn.IFNA(IF($O93="days",$Y93*(VLOOKUP($K93,'Bed parameters'!$A$9:$I$12,9,FALSE))*$F93*(VLOOKUP($Q93,'Workforce distribution'!$C$8:$AD$30,AG$7,FALSE)),IF($Q93="n/a",(IF($P93=AG$6,$X93*$F93,0)),$X93*$F93*(VLOOKUP($Q93,'Workforce distribution'!$C$8:$AD$30,AG$7,FALSE)))),0)</f>
        <v>0</v>
      </c>
      <c r="AH93" s="30">
        <f>_xlfn.IFNA(IF($O93="days",$Y93*(VLOOKUP($K93,'Bed parameters'!$A$9:$I$12,9,FALSE))*$F93*(VLOOKUP($Q93,'Workforce distribution'!$C$8:$AD$30,AH$7,FALSE)),IF($Q93="n/a",(IF($P93=AH$6,$X93*$F93,0)),$X93*$F93*(VLOOKUP($Q93,'Workforce distribution'!$C$8:$AD$30,AH$7,FALSE)))),0)</f>
        <v>0</v>
      </c>
      <c r="AI93" s="30">
        <f>_xlfn.IFNA(IF($O93="days",$Y93*(VLOOKUP($K93,'Bed parameters'!$A$9:$I$12,9,FALSE))*$F93*(VLOOKUP($Q93,'Workforce distribution'!$C$8:$AD$30,AI$7,FALSE)),IF($Q93="n/a",(IF($P93=AI$6,$X93*$F93,0)),$X93*$F93*(VLOOKUP($Q93,'Workforce distribution'!$C$8:$AD$30,AI$7,FALSE)))),0)</f>
        <v>0</v>
      </c>
      <c r="AJ93" s="30">
        <f>_xlfn.IFNA(IF($O93="days",$Y93*(VLOOKUP($K93,'Bed parameters'!$A$9:$I$12,9,FALSE))*$F93*(VLOOKUP($Q93,'Workforce distribution'!$C$8:$AD$30,AJ$7,FALSE)),IF($Q93="n/a",(IF($P93=AJ$6,$X93*$F93,0)),$X93*$F93*(VLOOKUP($Q93,'Workforce distribution'!$C$8:$AD$30,AJ$7,FALSE)))),0)</f>
        <v>0</v>
      </c>
      <c r="AK93" s="30">
        <f>_xlfn.IFNA(IF($O93="days",$Y93*(VLOOKUP($K93,'Bed parameters'!$A$9:$I$12,9,FALSE))*$F93*(VLOOKUP($Q93,'Workforce distribution'!$C$8:$AD$30,AK$7,FALSE)),IF($Q93="n/a",(IF($P93=AK$6,$X93*$F93,0)),$X93*$F93*(VLOOKUP($Q93,'Workforce distribution'!$C$8:$AD$30,AK$7,FALSE)))),0)</f>
        <v>0</v>
      </c>
      <c r="AL93" s="30">
        <f>_xlfn.IFNA(IF($O93="days",$Y93*(VLOOKUP($K93,'Bed parameters'!$A$9:$I$12,9,FALSE))*$F93*(VLOOKUP($Q93,'Workforce distribution'!$C$8:$AD$30,AL$7,FALSE)),IF($Q93="n/a",(IF($P93=AL$6,$X93*$F93,0)),$X93*$F93*(VLOOKUP($Q93,'Workforce distribution'!$C$8:$AD$30,AL$7,FALSE)))),0)</f>
        <v>0</v>
      </c>
      <c r="AM93" s="30">
        <f>_xlfn.IFNA(IF($O93="days",$Y93*(VLOOKUP($K93,'Bed parameters'!$A$9:$I$12,9,FALSE))*$F93*(VLOOKUP($Q93,'Workforce distribution'!$C$8:$AD$30,AM$7,FALSE)),IF($Q93="n/a",(IF($P93=AM$6,$X93*$F93,0)),$X93*$F93*(VLOOKUP($Q93,'Workforce distribution'!$C$8:$AD$30,AM$7,FALSE)))),0)</f>
        <v>0</v>
      </c>
      <c r="AN93" s="30">
        <f>_xlfn.IFNA(IF($O93="days",$Y93*(VLOOKUP($K93,'Bed parameters'!$A$9:$I$12,9,FALSE))*$F93*(VLOOKUP($Q93,'Workforce distribution'!$C$8:$AD$30,AN$7,FALSE)),IF($Q93="n/a",(IF($P93=AN$6,$X93*$F93,0)),$X93*$F93*(VLOOKUP($Q93,'Workforce distribution'!$C$8:$AD$30,AN$7,FALSE)))),0)</f>
        <v>0</v>
      </c>
      <c r="AO93" s="30">
        <f>_xlfn.IFNA(IF($O93="days",$Y93*(VLOOKUP($K93,'Bed parameters'!$A$9:$I$12,9,FALSE))*$F93*(VLOOKUP($Q93,'Workforce distribution'!$C$8:$AD$30,AO$7,FALSE)),IF($Q93="n/a",(IF($P93=AO$6,$X93*$F93,0)),$X93*$F93*(VLOOKUP($Q93,'Workforce distribution'!$C$8:$AD$30,AO$7,FALSE)))),0)</f>
        <v>0</v>
      </c>
      <c r="AP93" s="30">
        <f>_xlfn.IFNA(IF($O93="days",$Y93*(VLOOKUP($K93,'Bed parameters'!$A$9:$I$12,9,FALSE))*$F93*(VLOOKUP($Q93,'Workforce distribution'!$C$8:$AD$30,AP$7,FALSE)),IF($Q93="n/a",(IF($P93=AP$6,$X93*$F93,0)),$X93*$F93*(VLOOKUP($Q93,'Workforce distribution'!$C$8:$AD$30,AP$7,FALSE)))),0)</f>
        <v>0</v>
      </c>
      <c r="AQ93" s="30">
        <f>_xlfn.IFNA(IF($O93="days",$Y93*(VLOOKUP($K93,'Bed parameters'!$A$9:$I$12,9,FALSE))*$F93*(VLOOKUP($Q93,'Workforce distribution'!$C$8:$AD$30,AQ$7,FALSE)),IF($Q93="n/a",(IF($P93=AQ$6,$X93*$F93,0)),$X93*$F93*(VLOOKUP($Q93,'Workforce distribution'!$C$8:$AD$30,AQ$7,FALSE)))),0)</f>
        <v>0</v>
      </c>
      <c r="AR93" s="30">
        <f>_xlfn.IFNA(IF($O93="days",$Y93*(VLOOKUP($K93,'Bed parameters'!$A$9:$I$12,9,FALSE))*$F93*(VLOOKUP($Q93,'Workforce distribution'!$C$8:$AD$30,AR$7,FALSE)),IF($Q93="n/a",(IF($P93=AR$6,$X93*$F93,0)),$X93*$F93*(VLOOKUP($Q93,'Workforce distribution'!$C$8:$AD$30,AR$7,FALSE)))),0)</f>
        <v>0</v>
      </c>
      <c r="AS93" s="30">
        <f>_xlfn.IFNA(IF($O93="days",$Y93*(VLOOKUP($K93,'Bed parameters'!$A$9:$I$12,9,FALSE))*$F93*(VLOOKUP($Q93,'Workforce distribution'!$C$8:$AD$30,AS$7,FALSE)),IF($Q93="n/a",(IF($P93=AS$6,$X93*$F93,0)),$X93*$F93*(VLOOKUP($Q93,'Workforce distribution'!$C$8:$AD$30,AS$7,FALSE)))),0)</f>
        <v>18110.351832</v>
      </c>
      <c r="AT93" s="30">
        <f>_xlfn.IFNA(IF($O93="days",$Y93*(VLOOKUP($K93,'Bed parameters'!$A$9:$I$12,9,FALSE))*$F93*(VLOOKUP($Q93,'Workforce distribution'!$C$8:$AD$30,AT$7,FALSE)),IF($Q93="n/a",(IF($P93=AT$6,$X93*$F93,0)),$X93*$F93*(VLOOKUP($Q93,'Workforce distribution'!$C$8:$AD$30,AT$7,FALSE)))),0)</f>
        <v>0</v>
      </c>
      <c r="AU93" s="30">
        <f>_xlfn.IFNA(IF($O93="days",$Y93*(VLOOKUP($K93,'Bed parameters'!$A$9:$I$12,9,FALSE))*$F93*(VLOOKUP($Q93,'Workforce distribution'!$C$8:$AD$30,AU$7,FALSE)),IF($Q93="n/a",(IF($P93=AU$6,$X93*$F93,0)),$X93*$F93*(VLOOKUP($Q93,'Workforce distribution'!$C$8:$AD$30,AU$7,FALSE)))),0)</f>
        <v>0</v>
      </c>
      <c r="AV93" s="30">
        <f>_xlfn.IFNA(IF($O93="days",$Y93*(VLOOKUP($K93,'Bed parameters'!$A$9:$I$12,9,FALSE))*$F93*(VLOOKUP($Q93,'Workforce distribution'!$C$8:$AD$30,AV$7,FALSE)),IF($Q93="n/a",(IF($P93=AV$6,$X93*$F93,0)),$X93*$F93*(VLOOKUP($Q93,'Workforce distribution'!$C$8:$AD$30,AV$7,FALSE)))),0)</f>
        <v>0</v>
      </c>
      <c r="AW93" s="30">
        <f>_xlfn.IFNA(IF($O93="days",$Y93*(VLOOKUP($K93,'Bed parameters'!$A$9:$I$12,9,FALSE))*$F93*(VLOOKUP($Q93,'Workforce distribution'!$C$8:$AD$30,AW$7,FALSE)),IF($Q93="n/a",(IF($P93=AW$6,$X93*$F93,0)),$X93*$F93*(VLOOKUP($Q93,'Workforce distribution'!$C$8:$AD$30,AW$7,FALSE)))),0)</f>
        <v>0</v>
      </c>
      <c r="AX93" s="30">
        <f>_xlfn.IFNA(IF($O93="days",$Y93*(VLOOKUP($K93,'Bed parameters'!$A$9:$I$12,9,FALSE))*$F93*(VLOOKUP($Q93,'Workforce distribution'!$C$8:$AD$30,AX$7,FALSE)),IF($Q93="n/a",(IF($P93=AX$6,$X93*$F93,0)),$X93*$F93*(VLOOKUP($Q93,'Workforce distribution'!$C$8:$AD$30,AX$7,FALSE)))),0)</f>
        <v>0</v>
      </c>
      <c r="AY93" s="30">
        <f>_xlfn.IFNA(IF($O93="days",$Y93*(VLOOKUP($K93,'Bed parameters'!$A$9:$I$12,9,FALSE))*$F93*(VLOOKUP($Q93,'Workforce distribution'!$C$8:$AD$30,AY$7,FALSE)),IF($Q93="n/a",(IF($P93=AY$6,$X93*$F93,0)),$X93*$F93*(VLOOKUP($Q93,'Workforce distribution'!$C$8:$AD$30,AY$7,FALSE)))),0)</f>
        <v>0</v>
      </c>
      <c r="AZ93" s="30">
        <f>_xlfn.IFNA(IF($O93="days",$Y93*(VLOOKUP($K93,'Bed parameters'!$A$9:$I$12,9,FALSE))*$F93*(VLOOKUP($Q93,'Workforce distribution'!$C$8:$AD$30,AZ$7,FALSE)),IF($Q93="n/a",(IF($P93=AZ$6,$X93*$F93,0)),$X93*$F93*(VLOOKUP($Q93,'Workforce distribution'!$C$8:$AD$30,AZ$7,FALSE)))),0)</f>
        <v>0</v>
      </c>
      <c r="BA93" s="30">
        <f>_xlfn.IFNA(IF($O93="days",$Y93*(VLOOKUP($K93,'Bed parameters'!$A$9:$I$12,9,FALSE))*$F93*(VLOOKUP($Q93,'Workforce distribution'!$C$8:$AD$30,BA$7,FALSE)),IF($Q93="n/a",(IF($P93=BA$6,$X93*$F93,0)),$X93*$F93*(VLOOKUP($Q93,'Workforce distribution'!$C$8:$AD$30,BA$7,FALSE)))),0)</f>
        <v>0</v>
      </c>
      <c r="BB93" s="30">
        <f>_xlfn.IFNA(IF($O93="days",$Y93*(VLOOKUP($K93,'Bed parameters'!$A$9:$I$12,9,FALSE))*$F93*(VLOOKUP($Q93,'Workforce distribution'!$C$8:$AD$30,BB$7,FALSE)),IF($Q93="n/a",(IF($P93=BB$6,$X93*$F93,0)),$X93*$F93*(VLOOKUP($Q93,'Workforce distribution'!$C$8:$AD$30,BB$7,FALSE)))),0)</f>
        <v>0</v>
      </c>
      <c r="BC93" s="149">
        <f t="shared" si="17"/>
        <v>15.758211802262389</v>
      </c>
      <c r="BD93" s="288">
        <f>IF($Q93="n/a",(IF('Workforce hours'!D$30=0,0,(AB93/'Workforce hours'!D$30))),(IF(VLOOKUP($Q93,'Workforce hours'!$C$8:$AD$30,BD$7,FALSE)=0,0,(AB93/(VLOOKUP($Q93,'Workforce hours'!$C$8:$AD$30,BD$7,FALSE))))))</f>
        <v>0</v>
      </c>
      <c r="BE93" s="288">
        <f>IF($Q93="n/a",(IF('Workforce hours'!E$30=0,0,(AC93/'Workforce hours'!E$30))),(IF(VLOOKUP($Q93,'Workforce hours'!$C$8:$AD$30,BE$7,FALSE)=0,0,(AC93/(VLOOKUP($Q93,'Workforce hours'!$C$8:$AD$30,BE$7,FALSE))))))</f>
        <v>0</v>
      </c>
      <c r="BF93" s="288">
        <f>IF($Q93="n/a",(IF('Workforce hours'!F$30=0,0,(AD93/'Workforce hours'!F$30))),(IF(VLOOKUP($Q93,'Workforce hours'!$C$8:$AD$30,BF$7,FALSE)=0,0,(AD93/(VLOOKUP($Q93,'Workforce hours'!$C$8:$AD$30,BF$7,FALSE))))))</f>
        <v>0</v>
      </c>
      <c r="BG93" s="288">
        <f>IF($Q93="n/a",(IF('Workforce hours'!G$30=0,0,(AE93/'Workforce hours'!G$30))),(IF(VLOOKUP($Q93,'Workforce hours'!$C$8:$AD$30,BG$7,FALSE)=0,0,(AE93/(VLOOKUP($Q93,'Workforce hours'!$C$8:$AD$30,BG$7,FALSE))))))</f>
        <v>0</v>
      </c>
      <c r="BH93" s="288">
        <f>IF($Q93="n/a",(IF('Workforce hours'!H$30=0,0,(AF93/'Workforce hours'!H$30))),(IF(VLOOKUP($Q93,'Workforce hours'!$C$8:$AD$30,BH$7,FALSE)=0,0,(AF93/(VLOOKUP($Q93,'Workforce hours'!$C$8:$AD$30,BH$7,FALSE))))))</f>
        <v>0</v>
      </c>
      <c r="BI93" s="288">
        <f>IF($Q93="n/a",(IF('Workforce hours'!I$30=0,0,(AG93/'Workforce hours'!I$30))),(IF(VLOOKUP($Q93,'Workforce hours'!$C$8:$AD$30,BI$7,FALSE)=0,0,(AG93/(VLOOKUP($Q93,'Workforce hours'!$C$8:$AD$30,BI$7,FALSE))))))</f>
        <v>0</v>
      </c>
      <c r="BJ93" s="288">
        <f>IF($Q93="n/a",(IF('Workforce hours'!J$30=0,0,(AH93/'Workforce hours'!J$30))),(IF(VLOOKUP($Q93,'Workforce hours'!$C$8:$AD$30,BJ$7,FALSE)=0,0,(AH93/(VLOOKUP($Q93,'Workforce hours'!$C$8:$AD$30,BJ$7,FALSE))))))</f>
        <v>0</v>
      </c>
      <c r="BK93" s="288">
        <f>IF($Q93="n/a",(IF('Workforce hours'!K$30=0,0,(AI93/'Workforce hours'!K$30))),(IF(VLOOKUP($Q93,'Workforce hours'!$C$8:$AD$30,BK$7,FALSE)=0,0,(AI93/(VLOOKUP($Q93,'Workforce hours'!$C$8:$AD$30,BK$7,FALSE))))))</f>
        <v>0</v>
      </c>
      <c r="BL93" s="288">
        <f>IF($Q93="n/a",(IF('Workforce hours'!L$30=0,0,(AJ93/'Workforce hours'!L$30))),(IF(VLOOKUP($Q93,'Workforce hours'!$C$8:$AD$30,BL$7,FALSE)=0,0,(AJ93/(VLOOKUP($Q93,'Workforce hours'!$C$8:$AD$30,BL$7,FALSE))))))</f>
        <v>0</v>
      </c>
      <c r="BM93" s="288">
        <f>IF($Q93="n/a",(IF('Workforce hours'!M$30=0,0,(AK93/'Workforce hours'!M$30))),(IF(VLOOKUP($Q93,'Workforce hours'!$C$8:$AD$30,BM$7,FALSE)=0,0,(AK93/(VLOOKUP($Q93,'Workforce hours'!$C$8:$AD$30,BM$7,FALSE))))))</f>
        <v>0</v>
      </c>
      <c r="BN93" s="288">
        <f>IF($Q93="n/a",(IF('Workforce hours'!N$30=0,0,(AL93/'Workforce hours'!N$30))),(IF(VLOOKUP($Q93,'Workforce hours'!$C$8:$AD$30,BN$7,FALSE)=0,0,(AL93/(VLOOKUP($Q93,'Workforce hours'!$C$8:$AD$30,BN$7,FALSE))))))</f>
        <v>0</v>
      </c>
      <c r="BO93" s="288">
        <f>IF($Q93="n/a",(IF('Workforce hours'!O$30=0,0,(AM93/'Workforce hours'!O$30))),(IF(VLOOKUP($Q93,'Workforce hours'!$C$8:$AD$30,BO$7,FALSE)=0,0,(AM93/(VLOOKUP($Q93,'Workforce hours'!$C$8:$AD$30,BO$7,FALSE))))))</f>
        <v>0</v>
      </c>
      <c r="BP93" s="288">
        <f>IF($Q93="n/a",(IF('Workforce hours'!P$30=0,0,(AN93/'Workforce hours'!P$30))),(IF(VLOOKUP($Q93,'Workforce hours'!$C$8:$AD$30,BP$7,FALSE)=0,0,(AN93/(VLOOKUP($Q93,'Workforce hours'!$C$8:$AD$30,BP$7,FALSE))))))</f>
        <v>0</v>
      </c>
      <c r="BQ93" s="288">
        <f>IF($Q93="n/a",(IF('Workforce hours'!Q$30=0,0,(AO93/'Workforce hours'!Q$30))),(IF(VLOOKUP($Q93,'Workforce hours'!$C$8:$AD$30,BQ$7,FALSE)=0,0,(AO93/(VLOOKUP($Q93,'Workforce hours'!$C$8:$AD$30,BQ$7,FALSE))))))</f>
        <v>0</v>
      </c>
      <c r="BR93" s="288">
        <f>IF($Q93="n/a",(IF('Workforce hours'!R$30=0,0,(AP93/'Workforce hours'!R$30))),(IF(VLOOKUP($Q93,'Workforce hours'!$C$8:$AD$30,BR$7,FALSE)=0,0,(AP93/(VLOOKUP($Q93,'Workforce hours'!$C$8:$AD$30,BR$7,FALSE))))))</f>
        <v>0</v>
      </c>
      <c r="BS93" s="288">
        <f>IF($Q93="n/a",(IF('Workforce hours'!S$30=0,0,(AQ93/'Workforce hours'!S$30))),(IF(VLOOKUP($Q93,'Workforce hours'!$C$8:$AD$30,BS$7,FALSE)=0,0,(AQ93/(VLOOKUP($Q93,'Workforce hours'!$C$8:$AD$30,BS$7,FALSE))))))</f>
        <v>0</v>
      </c>
      <c r="BT93" s="288">
        <f>IF($Q93="n/a",(IF('Workforce hours'!T$30=0,0,(AR93/'Workforce hours'!T$30))),(IF(VLOOKUP($Q93,'Workforce hours'!$C$8:$AD$30,BT$7,FALSE)=0,0,(AR93/(VLOOKUP($Q93,'Workforce hours'!$C$8:$AD$30,BT$7,FALSE))))))</f>
        <v>0</v>
      </c>
      <c r="BU93" s="288">
        <f>IF($Q93="n/a",(IF('Workforce hours'!U$30=0,0,(AS93/'Workforce hours'!U$30))),(IF(VLOOKUP($Q93,'Workforce hours'!$C$8:$AD$30,BU$7,FALSE)=0,0,(AS93/(VLOOKUP($Q93,'Workforce hours'!$C$8:$AD$30,BU$7,FALSE))))))</f>
        <v>15.758211802262389</v>
      </c>
      <c r="BV93" s="288">
        <f>IF($Q93="n/a",(IF('Workforce hours'!V$30=0,0,(AT93/'Workforce hours'!V$30))),(IF(VLOOKUP($Q93,'Workforce hours'!$C$8:$AD$30,BV$7,FALSE)=0,0,(AT93/(VLOOKUP($Q93,'Workforce hours'!$C$8:$AD$30,BV$7,FALSE))))))</f>
        <v>0</v>
      </c>
      <c r="BW93" s="288">
        <f>IF($Q93="n/a",(IF('Workforce hours'!W$30=0,0,(AU93/'Workforce hours'!W$30))),(IF(VLOOKUP($Q93,'Workforce hours'!$C$8:$AD$30,BW$7,FALSE)=0,0,(AU93/(VLOOKUP($Q93,'Workforce hours'!$C$8:$AD$30,BW$7,FALSE))))))</f>
        <v>0</v>
      </c>
      <c r="BX93" s="288">
        <f>IF($Q93="n/a",(IF('Workforce hours'!X$30=0,0,(AV93/'Workforce hours'!X$30))),(IF(VLOOKUP($Q93,'Workforce hours'!$C$8:$AD$30,BX$7,FALSE)=0,0,(AV93/(VLOOKUP($Q93,'Workforce hours'!$C$8:$AD$30,BX$7,FALSE))))))</f>
        <v>0</v>
      </c>
      <c r="BY93" s="288">
        <f>IF($Q93="n/a",(IF('Workforce hours'!Y$30=0,0,(AW93/'Workforce hours'!Y$30))),(IF(VLOOKUP($Q93,'Workforce hours'!$C$8:$AD$30,BY$7,FALSE)=0,0,(AW93/(VLOOKUP($Q93,'Workforce hours'!$C$8:$AD$30,BY$7,FALSE))))))</f>
        <v>0</v>
      </c>
      <c r="BZ93" s="288">
        <f>IF($Q93="n/a",(IF('Workforce hours'!Z$30=0,0,(AX93/'Workforce hours'!Z$30))),(IF(VLOOKUP($Q93,'Workforce hours'!$C$8:$AD$30,BZ$7,FALSE)=0,0,(AX93/(VLOOKUP($Q93,'Workforce hours'!$C$8:$AD$30,BZ$7,FALSE))))))</f>
        <v>0</v>
      </c>
      <c r="CA93" s="288">
        <f>IF($Q93="n/a",(IF('Workforce hours'!AA$30=0,0,(AY93/'Workforce hours'!AA$30))),(IF(VLOOKUP($Q93,'Workforce hours'!$C$8:$AD$30,CA$7,FALSE)=0,0,(AY93/(VLOOKUP($Q93,'Workforce hours'!$C$8:$AD$30,CA$7,FALSE))))))</f>
        <v>0</v>
      </c>
      <c r="CB93" s="288">
        <f>IF($Q93="n/a",(IF('Workforce hours'!AB$30=0,0,(AZ93/'Workforce hours'!AB$30))),(IF(VLOOKUP($Q93,'Workforce hours'!$C$8:$AD$30,CB$7,FALSE)=0,0,(AZ93/(VLOOKUP($Q93,'Workforce hours'!$C$8:$AD$30,CB$7,FALSE))))))</f>
        <v>0</v>
      </c>
      <c r="CC93" s="288">
        <f>IF($Q93="n/a",(IF('Workforce hours'!AC$30=0,0,(BA93/'Workforce hours'!AC$30))),(IF(VLOOKUP($Q93,'Workforce hours'!$C$8:$AD$30,CC$7,FALSE)=0,0,(BA93/(VLOOKUP($Q93,'Workforce hours'!$C$8:$AD$30,CC$7,FALSE))))))</f>
        <v>0</v>
      </c>
      <c r="CD93" s="288">
        <f>IF($Q93="n/a",(IF('Workforce hours'!AD$30=0,0,(BB93/'Workforce hours'!AD$30))),(IF(VLOOKUP($Q93,'Workforce hours'!$C$8:$AD$30,CD$7,FALSE)=0,0,(BB93/(VLOOKUP($Q93,'Workforce hours'!$C$8:$AD$30,CD$7,FALSE))))))</f>
        <v>0</v>
      </c>
      <c r="CE93" s="289">
        <f t="shared" si="18"/>
        <v>0</v>
      </c>
      <c r="CF93" s="290">
        <f>BD93*'Workforce costs'!B$9*(1+'Workforce costs'!B$10)*(1+'Workforce costs'!B$11)</f>
        <v>0</v>
      </c>
      <c r="CG93" s="290">
        <f>BE93*'Workforce costs'!C$9*(1+'Workforce costs'!C$10)*(1+'Workforce costs'!C$11)</f>
        <v>0</v>
      </c>
      <c r="CH93" s="290">
        <f>BF93*'Workforce costs'!D$9*(1+'Workforce costs'!D$10)*(1+'Workforce costs'!D$11)</f>
        <v>0</v>
      </c>
      <c r="CI93" s="290">
        <f>BG93*'Workforce costs'!E$9*(1+'Workforce costs'!E$10)*(1+'Workforce costs'!E$11)</f>
        <v>0</v>
      </c>
      <c r="CJ93" s="290">
        <f>BH93*'Workforce costs'!F$9*(1+'Workforce costs'!F$10)*(1+'Workforce costs'!F$11)</f>
        <v>0</v>
      </c>
      <c r="CK93" s="290">
        <f>BI93*'Workforce costs'!G$9*(1+'Workforce costs'!G$10)*(1+'Workforce costs'!G$11)</f>
        <v>0</v>
      </c>
      <c r="CL93" s="290">
        <f>BJ93*'Workforce costs'!H$9*(1+'Workforce costs'!H$10)*(1+'Workforce costs'!H$11)</f>
        <v>0</v>
      </c>
      <c r="CM93" s="290">
        <f>BK93*'Workforce costs'!I$9*(1+'Workforce costs'!I$10)*(1+'Workforce costs'!I$11)</f>
        <v>0</v>
      </c>
      <c r="CN93" s="290">
        <f>BL93*'Workforce costs'!J$9*(1+'Workforce costs'!J$10)*(1+'Workforce costs'!J$11)</f>
        <v>0</v>
      </c>
      <c r="CO93" s="290">
        <f>BM93*'Workforce costs'!K$9*(1+'Workforce costs'!K$10)*(1+'Workforce costs'!K$11)</f>
        <v>0</v>
      </c>
      <c r="CP93" s="290">
        <f>BN93*'Workforce costs'!L$9*(1+'Workforce costs'!L$10)*(1+'Workforce costs'!L$11)</f>
        <v>0</v>
      </c>
      <c r="CQ93" s="290">
        <f>BO93*'Workforce costs'!M$9*(1+'Workforce costs'!M$10)*(1+'Workforce costs'!M$11)</f>
        <v>0</v>
      </c>
      <c r="CR93" s="290">
        <f>BP93*'Workforce costs'!N$9*(1+'Workforce costs'!N$10)*(1+'Workforce costs'!N$11)</f>
        <v>0</v>
      </c>
      <c r="CS93" s="290">
        <f>BQ93*'Workforce costs'!O$9*(1+'Workforce costs'!O$10)*(1+'Workforce costs'!O$11)</f>
        <v>0</v>
      </c>
      <c r="CT93" s="290">
        <f>BR93*'Workforce costs'!P$9*(1+'Workforce costs'!P$10)*(1+'Workforce costs'!P$11)</f>
        <v>0</v>
      </c>
      <c r="CU93" s="290">
        <f>BS93*'Workforce costs'!Q$9*(1+'Workforce costs'!Q$10)*(1+'Workforce costs'!Q$11)</f>
        <v>0</v>
      </c>
      <c r="CV93" s="290">
        <f>BT93*'Workforce costs'!R$9*(1+'Workforce costs'!R$10)*(1+'Workforce costs'!R$11)</f>
        <v>0</v>
      </c>
      <c r="CW93" s="290">
        <f>BU93*'Workforce costs'!S$9*(1+'Workforce costs'!S$10)*(1+'Workforce costs'!S$11)</f>
        <v>0</v>
      </c>
      <c r="CX93" s="290">
        <f>BV93*'Workforce costs'!T$9*(1+'Workforce costs'!T$10)*(1+'Workforce costs'!T$11)</f>
        <v>0</v>
      </c>
      <c r="CY93" s="290">
        <f>BW93*'Workforce costs'!U$9*(1+'Workforce costs'!U$10)*(1+'Workforce costs'!U$11)</f>
        <v>0</v>
      </c>
      <c r="CZ93" s="290">
        <f>BX93*'Workforce costs'!V$9*(1+'Workforce costs'!V$10)*(1+'Workforce costs'!V$11)</f>
        <v>0</v>
      </c>
      <c r="DA93" s="290">
        <f>BY93*'Workforce costs'!W$9*(1+'Workforce costs'!W$10)*(1+'Workforce costs'!W$11)</f>
        <v>0</v>
      </c>
      <c r="DB93" s="290">
        <f>BZ93*'Workforce costs'!X$9*(1+'Workforce costs'!X$10)*(1+'Workforce costs'!X$11)</f>
        <v>0</v>
      </c>
      <c r="DC93" s="290">
        <f>CA93*'Workforce costs'!Y$9*(1+'Workforce costs'!Y$10)*(1+'Workforce costs'!Y$11)</f>
        <v>0</v>
      </c>
      <c r="DD93" s="290">
        <f>CB93*'Workforce costs'!Z$9*(1+'Workforce costs'!Z$10)*(1+'Workforce costs'!Z$11)</f>
        <v>0</v>
      </c>
      <c r="DE93" s="290">
        <f>CC93*'Workforce costs'!AA$9*(1+'Workforce costs'!AA$10)*(1+'Workforce costs'!AA$11)</f>
        <v>0</v>
      </c>
      <c r="DF93" s="290">
        <f>CD93*'Workforce costs'!AB$9*(1+'Workforce costs'!AB$10)*(1+'Workforce costs'!AB$11)</f>
        <v>0</v>
      </c>
    </row>
    <row r="94" spans="1:110" x14ac:dyDescent="0.3">
      <c r="A94" s="2" t="str">
        <f>Outputs!$A$4</f>
        <v>Australia</v>
      </c>
      <c r="B94" s="2" t="str">
        <f t="shared" si="11"/>
        <v>Australia 18to24</v>
      </c>
      <c r="C94" s="30">
        <f>VLOOKUP($B94,Populations!$D$15:$H$1920,3,FALSE)</f>
        <v>2374194</v>
      </c>
      <c r="D94" s="255">
        <f>IF(OR($H94="General pop",$H94="Schools",$H94="Workplace",$H94="Skills Training",$H94="Digital Supports"),1,VLOOKUP($B94,Populations!$D$15:$H$1920,5,FALSE))</f>
        <v>1</v>
      </c>
      <c r="E94" s="88">
        <f>VLOOKUP(I94,Epidemiology!$C$10:$H$47,6,FALSE)</f>
        <v>7628</v>
      </c>
      <c r="F94" s="102">
        <f>'Care profiles'!R95</f>
        <v>1</v>
      </c>
      <c r="G94" s="15" t="str">
        <f>'Care profiles'!A95</f>
        <v>18to24</v>
      </c>
      <c r="H94" s="15" t="str">
        <f>'Care profiles'!B95</f>
        <v>Distress</v>
      </c>
      <c r="I94" s="15" t="str">
        <f>'Care profiles'!C95</f>
        <v>Distress_18-24yrs</v>
      </c>
      <c r="J94" s="15" t="str">
        <f>'Care profiles'!D95</f>
        <v>Care profile</v>
      </c>
      <c r="K94" s="15" t="str">
        <f>'Care profiles'!E95</f>
        <v>Community-Based Support – Safe Spaces for Crisis</v>
      </c>
      <c r="L94" s="104">
        <f>'Care profiles'!F95</f>
        <v>0.1</v>
      </c>
      <c r="M94" s="15">
        <f>'Care profiles'!G95</f>
        <v>1</v>
      </c>
      <c r="N94" s="15">
        <f>'Care profiles'!H95</f>
        <v>150</v>
      </c>
      <c r="O94" s="15" t="str">
        <f>'Care profiles'!I95</f>
        <v>min</v>
      </c>
      <c r="P94" s="15" t="str">
        <f>'Care profiles'!J95</f>
        <v>Team</v>
      </c>
      <c r="Q94" s="15" t="str">
        <f>'Care profiles'!K95</f>
        <v>Community-Based Support – Safe Spaces for Crisis</v>
      </c>
      <c r="R94" s="15" t="str">
        <f>'Care profiles'!M95</f>
        <v>N</v>
      </c>
      <c r="S94" s="15" t="str">
        <f>'Care profiles'!O95</f>
        <v>Y</v>
      </c>
      <c r="T94" s="15" t="str">
        <f>'Care profiles'!Q95</f>
        <v>Y</v>
      </c>
      <c r="U94" s="30">
        <f t="shared" si="12"/>
        <v>181103.51832</v>
      </c>
      <c r="V94" s="30">
        <f t="shared" si="13"/>
        <v>18110.351832</v>
      </c>
      <c r="W94" s="30">
        <f>IF(M94="n/a",0,IF(O94="days",V94*M94*(1+(VLOOKUP(K94,'Bed parameters'!$A$9:$G$12,7,FALSE))),V94*M94))</f>
        <v>18110.351832</v>
      </c>
      <c r="X94" s="30">
        <f t="shared" si="14"/>
        <v>45275.879580000001</v>
      </c>
      <c r="Y94" s="30">
        <f t="shared" si="15"/>
        <v>0</v>
      </c>
      <c r="Z94" s="113">
        <f>_xlfn.IFNA(Y94/((VLOOKUP(K94,'Bed parameters'!$A$9:$G$12,3,FALSE))*(VLOOKUP(K94,'Bed parameters'!$A$9:$G$12,5,FALSE))),0)</f>
        <v>0</v>
      </c>
      <c r="AA94" s="30">
        <f t="shared" si="16"/>
        <v>45275.879580000008</v>
      </c>
      <c r="AB94" s="30">
        <f>_xlfn.IFNA(IF($O94="days",$Y94*(VLOOKUP($K94,'Bed parameters'!$A$9:$I$12,9,FALSE))*$F94*(VLOOKUP($Q94,'Workforce distribution'!$C$8:$AD$30,AB$7,FALSE)),IF($Q94="n/a",(IF($P94=AB$6,$X94*$F94,0)),$X94*$F94*(VLOOKUP($Q94,'Workforce distribution'!$C$8:$AD$30,AB$7,FALSE)))),0)</f>
        <v>0</v>
      </c>
      <c r="AC94" s="30">
        <f>_xlfn.IFNA(IF($O94="days",$Y94*(VLOOKUP($K94,'Bed parameters'!$A$9:$I$12,9,FALSE))*$F94*(VLOOKUP($Q94,'Workforce distribution'!$C$8:$AD$30,AC$7,FALSE)),IF($Q94="n/a",(IF($P94=AC$6,$X94*$F94,0)),$X94*$F94*(VLOOKUP($Q94,'Workforce distribution'!$C$8:$AD$30,AC$7,FALSE)))),0)</f>
        <v>0</v>
      </c>
      <c r="AD94" s="30">
        <f>_xlfn.IFNA(IF($O94="days",$Y94*(VLOOKUP($K94,'Bed parameters'!$A$9:$I$12,9,FALSE))*$F94*(VLOOKUP($Q94,'Workforce distribution'!$C$8:$AD$30,AD$7,FALSE)),IF($Q94="n/a",(IF($P94=AD$6,$X94*$F94,0)),$X94*$F94*(VLOOKUP($Q94,'Workforce distribution'!$C$8:$AD$30,AD$7,FALSE)))),0)</f>
        <v>0</v>
      </c>
      <c r="AE94" s="30">
        <f>_xlfn.IFNA(IF($O94="days",$Y94*(VLOOKUP($K94,'Bed parameters'!$A$9:$I$12,9,FALSE))*$F94*(VLOOKUP($Q94,'Workforce distribution'!$C$8:$AD$30,AE$7,FALSE)),IF($Q94="n/a",(IF($P94=AE$6,$X94*$F94,0)),$X94*$F94*(VLOOKUP($Q94,'Workforce distribution'!$C$8:$AD$30,AE$7,FALSE)))),0)</f>
        <v>40748.291622000004</v>
      </c>
      <c r="AF94" s="30">
        <f>_xlfn.IFNA(IF($O94="days",$Y94*(VLOOKUP($K94,'Bed parameters'!$A$9:$I$12,9,FALSE))*$F94*(VLOOKUP($Q94,'Workforce distribution'!$C$8:$AD$30,AF$7,FALSE)),IF($Q94="n/a",(IF($P94=AF$6,$X94*$F94,0)),$X94*$F94*(VLOOKUP($Q94,'Workforce distribution'!$C$8:$AD$30,AF$7,FALSE)))),0)</f>
        <v>0</v>
      </c>
      <c r="AG94" s="30">
        <f>_xlfn.IFNA(IF($O94="days",$Y94*(VLOOKUP($K94,'Bed parameters'!$A$9:$I$12,9,FALSE))*$F94*(VLOOKUP($Q94,'Workforce distribution'!$C$8:$AD$30,AG$7,FALSE)),IF($Q94="n/a",(IF($P94=AG$6,$X94*$F94,0)),$X94*$F94*(VLOOKUP($Q94,'Workforce distribution'!$C$8:$AD$30,AG$7,FALSE)))),0)</f>
        <v>0</v>
      </c>
      <c r="AH94" s="30">
        <f>_xlfn.IFNA(IF($O94="days",$Y94*(VLOOKUP($K94,'Bed parameters'!$A$9:$I$12,9,FALSE))*$F94*(VLOOKUP($Q94,'Workforce distribution'!$C$8:$AD$30,AH$7,FALSE)),IF($Q94="n/a",(IF($P94=AH$6,$X94*$F94,0)),$X94*$F94*(VLOOKUP($Q94,'Workforce distribution'!$C$8:$AD$30,AH$7,FALSE)))),0)</f>
        <v>0</v>
      </c>
      <c r="AI94" s="30">
        <f>_xlfn.IFNA(IF($O94="days",$Y94*(VLOOKUP($K94,'Bed parameters'!$A$9:$I$12,9,FALSE))*$F94*(VLOOKUP($Q94,'Workforce distribution'!$C$8:$AD$30,AI$7,FALSE)),IF($Q94="n/a",(IF($P94=AI$6,$X94*$F94,0)),$X94*$F94*(VLOOKUP($Q94,'Workforce distribution'!$C$8:$AD$30,AI$7,FALSE)))),0)</f>
        <v>0</v>
      </c>
      <c r="AJ94" s="30">
        <f>_xlfn.IFNA(IF($O94="days",$Y94*(VLOOKUP($K94,'Bed parameters'!$A$9:$I$12,9,FALSE))*$F94*(VLOOKUP($Q94,'Workforce distribution'!$C$8:$AD$30,AJ$7,FALSE)),IF($Q94="n/a",(IF($P94=AJ$6,$X94*$F94,0)),$X94*$F94*(VLOOKUP($Q94,'Workforce distribution'!$C$8:$AD$30,AJ$7,FALSE)))),0)</f>
        <v>0</v>
      </c>
      <c r="AK94" s="30">
        <f>_xlfn.IFNA(IF($O94="days",$Y94*(VLOOKUP($K94,'Bed parameters'!$A$9:$I$12,9,FALSE))*$F94*(VLOOKUP($Q94,'Workforce distribution'!$C$8:$AD$30,AK$7,FALSE)),IF($Q94="n/a",(IF($P94=AK$6,$X94*$F94,0)),$X94*$F94*(VLOOKUP($Q94,'Workforce distribution'!$C$8:$AD$30,AK$7,FALSE)))),0)</f>
        <v>0</v>
      </c>
      <c r="AL94" s="30">
        <f>_xlfn.IFNA(IF($O94="days",$Y94*(VLOOKUP($K94,'Bed parameters'!$A$9:$I$12,9,FALSE))*$F94*(VLOOKUP($Q94,'Workforce distribution'!$C$8:$AD$30,AL$7,FALSE)),IF($Q94="n/a",(IF($P94=AL$6,$X94*$F94,0)),$X94*$F94*(VLOOKUP($Q94,'Workforce distribution'!$C$8:$AD$30,AL$7,FALSE)))),0)</f>
        <v>0</v>
      </c>
      <c r="AM94" s="30">
        <f>_xlfn.IFNA(IF($O94="days",$Y94*(VLOOKUP($K94,'Bed parameters'!$A$9:$I$12,9,FALSE))*$F94*(VLOOKUP($Q94,'Workforce distribution'!$C$8:$AD$30,AM$7,FALSE)),IF($Q94="n/a",(IF($P94=AM$6,$X94*$F94,0)),$X94*$F94*(VLOOKUP($Q94,'Workforce distribution'!$C$8:$AD$30,AM$7,FALSE)))),0)</f>
        <v>0</v>
      </c>
      <c r="AN94" s="30">
        <f>_xlfn.IFNA(IF($O94="days",$Y94*(VLOOKUP($K94,'Bed parameters'!$A$9:$I$12,9,FALSE))*$F94*(VLOOKUP($Q94,'Workforce distribution'!$C$8:$AD$30,AN$7,FALSE)),IF($Q94="n/a",(IF($P94=AN$6,$X94*$F94,0)),$X94*$F94*(VLOOKUP($Q94,'Workforce distribution'!$C$8:$AD$30,AN$7,FALSE)))),0)</f>
        <v>0</v>
      </c>
      <c r="AO94" s="30">
        <f>_xlfn.IFNA(IF($O94="days",$Y94*(VLOOKUP($K94,'Bed parameters'!$A$9:$I$12,9,FALSE))*$F94*(VLOOKUP($Q94,'Workforce distribution'!$C$8:$AD$30,AO$7,FALSE)),IF($Q94="n/a",(IF($P94=AO$6,$X94*$F94,0)),$X94*$F94*(VLOOKUP($Q94,'Workforce distribution'!$C$8:$AD$30,AO$7,FALSE)))),0)</f>
        <v>0</v>
      </c>
      <c r="AP94" s="30">
        <f>_xlfn.IFNA(IF($O94="days",$Y94*(VLOOKUP($K94,'Bed parameters'!$A$9:$I$12,9,FALSE))*$F94*(VLOOKUP($Q94,'Workforce distribution'!$C$8:$AD$30,AP$7,FALSE)),IF($Q94="n/a",(IF($P94=AP$6,$X94*$F94,0)),$X94*$F94*(VLOOKUP($Q94,'Workforce distribution'!$C$8:$AD$30,AP$7,FALSE)))),0)</f>
        <v>0</v>
      </c>
      <c r="AQ94" s="30">
        <f>_xlfn.IFNA(IF($O94="days",$Y94*(VLOOKUP($K94,'Bed parameters'!$A$9:$I$12,9,FALSE))*$F94*(VLOOKUP($Q94,'Workforce distribution'!$C$8:$AD$30,AQ$7,FALSE)),IF($Q94="n/a",(IF($P94=AQ$6,$X94*$F94,0)),$X94*$F94*(VLOOKUP($Q94,'Workforce distribution'!$C$8:$AD$30,AQ$7,FALSE)))),0)</f>
        <v>0</v>
      </c>
      <c r="AR94" s="30">
        <f>_xlfn.IFNA(IF($O94="days",$Y94*(VLOOKUP($K94,'Bed parameters'!$A$9:$I$12,9,FALSE))*$F94*(VLOOKUP($Q94,'Workforce distribution'!$C$8:$AD$30,AR$7,FALSE)),IF($Q94="n/a",(IF($P94=AR$6,$X94*$F94,0)),$X94*$F94*(VLOOKUP($Q94,'Workforce distribution'!$C$8:$AD$30,AR$7,FALSE)))),0)</f>
        <v>0</v>
      </c>
      <c r="AS94" s="30">
        <f>_xlfn.IFNA(IF($O94="days",$Y94*(VLOOKUP($K94,'Bed parameters'!$A$9:$I$12,9,FALSE))*$F94*(VLOOKUP($Q94,'Workforce distribution'!$C$8:$AD$30,AS$7,FALSE)),IF($Q94="n/a",(IF($P94=AS$6,$X94*$F94,0)),$X94*$F94*(VLOOKUP($Q94,'Workforce distribution'!$C$8:$AD$30,AS$7,FALSE)))),0)</f>
        <v>4527.5879580000001</v>
      </c>
      <c r="AT94" s="30">
        <f>_xlfn.IFNA(IF($O94="days",$Y94*(VLOOKUP($K94,'Bed parameters'!$A$9:$I$12,9,FALSE))*$F94*(VLOOKUP($Q94,'Workforce distribution'!$C$8:$AD$30,AT$7,FALSE)),IF($Q94="n/a",(IF($P94=AT$6,$X94*$F94,0)),$X94*$F94*(VLOOKUP($Q94,'Workforce distribution'!$C$8:$AD$30,AT$7,FALSE)))),0)</f>
        <v>0</v>
      </c>
      <c r="AU94" s="30">
        <f>_xlfn.IFNA(IF($O94="days",$Y94*(VLOOKUP($K94,'Bed parameters'!$A$9:$I$12,9,FALSE))*$F94*(VLOOKUP($Q94,'Workforce distribution'!$C$8:$AD$30,AU$7,FALSE)),IF($Q94="n/a",(IF($P94=AU$6,$X94*$F94,0)),$X94*$F94*(VLOOKUP($Q94,'Workforce distribution'!$C$8:$AD$30,AU$7,FALSE)))),0)</f>
        <v>0</v>
      </c>
      <c r="AV94" s="30">
        <f>_xlfn.IFNA(IF($O94="days",$Y94*(VLOOKUP($K94,'Bed parameters'!$A$9:$I$12,9,FALSE))*$F94*(VLOOKUP($Q94,'Workforce distribution'!$C$8:$AD$30,AV$7,FALSE)),IF($Q94="n/a",(IF($P94=AV$6,$X94*$F94,0)),$X94*$F94*(VLOOKUP($Q94,'Workforce distribution'!$C$8:$AD$30,AV$7,FALSE)))),0)</f>
        <v>0</v>
      </c>
      <c r="AW94" s="30">
        <f>_xlfn.IFNA(IF($O94="days",$Y94*(VLOOKUP($K94,'Bed parameters'!$A$9:$I$12,9,FALSE))*$F94*(VLOOKUP($Q94,'Workforce distribution'!$C$8:$AD$30,AW$7,FALSE)),IF($Q94="n/a",(IF($P94=AW$6,$X94*$F94,0)),$X94*$F94*(VLOOKUP($Q94,'Workforce distribution'!$C$8:$AD$30,AW$7,FALSE)))),0)</f>
        <v>0</v>
      </c>
      <c r="AX94" s="30">
        <f>_xlfn.IFNA(IF($O94="days",$Y94*(VLOOKUP($K94,'Bed parameters'!$A$9:$I$12,9,FALSE))*$F94*(VLOOKUP($Q94,'Workforce distribution'!$C$8:$AD$30,AX$7,FALSE)),IF($Q94="n/a",(IF($P94=AX$6,$X94*$F94,0)),$X94*$F94*(VLOOKUP($Q94,'Workforce distribution'!$C$8:$AD$30,AX$7,FALSE)))),0)</f>
        <v>0</v>
      </c>
      <c r="AY94" s="30">
        <f>_xlfn.IFNA(IF($O94="days",$Y94*(VLOOKUP($K94,'Bed parameters'!$A$9:$I$12,9,FALSE))*$F94*(VLOOKUP($Q94,'Workforce distribution'!$C$8:$AD$30,AY$7,FALSE)),IF($Q94="n/a",(IF($P94=AY$6,$X94*$F94,0)),$X94*$F94*(VLOOKUP($Q94,'Workforce distribution'!$C$8:$AD$30,AY$7,FALSE)))),0)</f>
        <v>0</v>
      </c>
      <c r="AZ94" s="30">
        <f>_xlfn.IFNA(IF($O94="days",$Y94*(VLOOKUP($K94,'Bed parameters'!$A$9:$I$12,9,FALSE))*$F94*(VLOOKUP($Q94,'Workforce distribution'!$C$8:$AD$30,AZ$7,FALSE)),IF($Q94="n/a",(IF($P94=AZ$6,$X94*$F94,0)),$X94*$F94*(VLOOKUP($Q94,'Workforce distribution'!$C$8:$AD$30,AZ$7,FALSE)))),0)</f>
        <v>0</v>
      </c>
      <c r="BA94" s="30">
        <f>_xlfn.IFNA(IF($O94="days",$Y94*(VLOOKUP($K94,'Bed parameters'!$A$9:$I$12,9,FALSE))*$F94*(VLOOKUP($Q94,'Workforce distribution'!$C$8:$AD$30,BA$7,FALSE)),IF($Q94="n/a",(IF($P94=BA$6,$X94*$F94,0)),$X94*$F94*(VLOOKUP($Q94,'Workforce distribution'!$C$8:$AD$30,BA$7,FALSE)))),0)</f>
        <v>0</v>
      </c>
      <c r="BB94" s="30">
        <f>_xlfn.IFNA(IF($O94="days",$Y94*(VLOOKUP($K94,'Bed parameters'!$A$9:$I$12,9,FALSE))*$F94*(VLOOKUP($Q94,'Workforce distribution'!$C$8:$AD$30,BB$7,FALSE)),IF($Q94="n/a",(IF($P94=BB$6,$X94*$F94,0)),$X94*$F94*(VLOOKUP($Q94,'Workforce distribution'!$C$8:$AD$30,BB$7,FALSE)))),0)</f>
        <v>0</v>
      </c>
      <c r="BC94" s="149">
        <f t="shared" si="17"/>
        <v>27.025321177638471</v>
      </c>
      <c r="BD94" s="288">
        <f>IF($Q94="n/a",(IF('Workforce hours'!D$30=0,0,(AB94/'Workforce hours'!D$30))),(IF(VLOOKUP($Q94,'Workforce hours'!$C$8:$AD$30,BD$7,FALSE)=0,0,(AB94/(VLOOKUP($Q94,'Workforce hours'!$C$8:$AD$30,BD$7,FALSE))))))</f>
        <v>0</v>
      </c>
      <c r="BE94" s="288">
        <f>IF($Q94="n/a",(IF('Workforce hours'!E$30=0,0,(AC94/'Workforce hours'!E$30))),(IF(VLOOKUP($Q94,'Workforce hours'!$C$8:$AD$30,BE$7,FALSE)=0,0,(AC94/(VLOOKUP($Q94,'Workforce hours'!$C$8:$AD$30,BE$7,FALSE))))))</f>
        <v>0</v>
      </c>
      <c r="BF94" s="288">
        <f>IF($Q94="n/a",(IF('Workforce hours'!F$30=0,0,(AD94/'Workforce hours'!F$30))),(IF(VLOOKUP($Q94,'Workforce hours'!$C$8:$AD$30,BF$7,FALSE)=0,0,(AD94/(VLOOKUP($Q94,'Workforce hours'!$C$8:$AD$30,BF$7,FALSE))))))</f>
        <v>0</v>
      </c>
      <c r="BG94" s="288">
        <f>IF($Q94="n/a",(IF('Workforce hours'!G$30=0,0,(AE94/'Workforce hours'!G$30))),(IF(VLOOKUP($Q94,'Workforce hours'!$C$8:$AD$30,BG$7,FALSE)=0,0,(AE94/(VLOOKUP($Q94,'Workforce hours'!$C$8:$AD$30,BG$7,FALSE))))))</f>
        <v>24.254935489285717</v>
      </c>
      <c r="BH94" s="288">
        <f>IF($Q94="n/a",(IF('Workforce hours'!H$30=0,0,(AF94/'Workforce hours'!H$30))),(IF(VLOOKUP($Q94,'Workforce hours'!$C$8:$AD$30,BH$7,FALSE)=0,0,(AF94/(VLOOKUP($Q94,'Workforce hours'!$C$8:$AD$30,BH$7,FALSE))))))</f>
        <v>0</v>
      </c>
      <c r="BI94" s="288">
        <f>IF($Q94="n/a",(IF('Workforce hours'!I$30=0,0,(AG94/'Workforce hours'!I$30))),(IF(VLOOKUP($Q94,'Workforce hours'!$C$8:$AD$30,BI$7,FALSE)=0,0,(AG94/(VLOOKUP($Q94,'Workforce hours'!$C$8:$AD$30,BI$7,FALSE))))))</f>
        <v>0</v>
      </c>
      <c r="BJ94" s="288">
        <f>IF($Q94="n/a",(IF('Workforce hours'!J$30=0,0,(AH94/'Workforce hours'!J$30))),(IF(VLOOKUP($Q94,'Workforce hours'!$C$8:$AD$30,BJ$7,FALSE)=0,0,(AH94/(VLOOKUP($Q94,'Workforce hours'!$C$8:$AD$30,BJ$7,FALSE))))))</f>
        <v>0</v>
      </c>
      <c r="BK94" s="288">
        <f>IF($Q94="n/a",(IF('Workforce hours'!K$30=0,0,(AI94/'Workforce hours'!K$30))),(IF(VLOOKUP($Q94,'Workforce hours'!$C$8:$AD$30,BK$7,FALSE)=0,0,(AI94/(VLOOKUP($Q94,'Workforce hours'!$C$8:$AD$30,BK$7,FALSE))))))</f>
        <v>0</v>
      </c>
      <c r="BL94" s="288">
        <f>IF($Q94="n/a",(IF('Workforce hours'!L$30=0,0,(AJ94/'Workforce hours'!L$30))),(IF(VLOOKUP($Q94,'Workforce hours'!$C$8:$AD$30,BL$7,FALSE)=0,0,(AJ94/(VLOOKUP($Q94,'Workforce hours'!$C$8:$AD$30,BL$7,FALSE))))))</f>
        <v>0</v>
      </c>
      <c r="BM94" s="288">
        <f>IF($Q94="n/a",(IF('Workforce hours'!M$30=0,0,(AK94/'Workforce hours'!M$30))),(IF(VLOOKUP($Q94,'Workforce hours'!$C$8:$AD$30,BM$7,FALSE)=0,0,(AK94/(VLOOKUP($Q94,'Workforce hours'!$C$8:$AD$30,BM$7,FALSE))))))</f>
        <v>0</v>
      </c>
      <c r="BN94" s="288">
        <f>IF($Q94="n/a",(IF('Workforce hours'!N$30=0,0,(AL94/'Workforce hours'!N$30))),(IF(VLOOKUP($Q94,'Workforce hours'!$C$8:$AD$30,BN$7,FALSE)=0,0,(AL94/(VLOOKUP($Q94,'Workforce hours'!$C$8:$AD$30,BN$7,FALSE))))))</f>
        <v>0</v>
      </c>
      <c r="BO94" s="288">
        <f>IF($Q94="n/a",(IF('Workforce hours'!O$30=0,0,(AM94/'Workforce hours'!O$30))),(IF(VLOOKUP($Q94,'Workforce hours'!$C$8:$AD$30,BO$7,FALSE)=0,0,(AM94/(VLOOKUP($Q94,'Workforce hours'!$C$8:$AD$30,BO$7,FALSE))))))</f>
        <v>0</v>
      </c>
      <c r="BP94" s="288">
        <f>IF($Q94="n/a",(IF('Workforce hours'!P$30=0,0,(AN94/'Workforce hours'!P$30))),(IF(VLOOKUP($Q94,'Workforce hours'!$C$8:$AD$30,BP$7,FALSE)=0,0,(AN94/(VLOOKUP($Q94,'Workforce hours'!$C$8:$AD$30,BP$7,FALSE))))))</f>
        <v>0</v>
      </c>
      <c r="BQ94" s="288">
        <f>IF($Q94="n/a",(IF('Workforce hours'!Q$30=0,0,(AO94/'Workforce hours'!Q$30))),(IF(VLOOKUP($Q94,'Workforce hours'!$C$8:$AD$30,BQ$7,FALSE)=0,0,(AO94/(VLOOKUP($Q94,'Workforce hours'!$C$8:$AD$30,BQ$7,FALSE))))))</f>
        <v>0</v>
      </c>
      <c r="BR94" s="288">
        <f>IF($Q94="n/a",(IF('Workforce hours'!R$30=0,0,(AP94/'Workforce hours'!R$30))),(IF(VLOOKUP($Q94,'Workforce hours'!$C$8:$AD$30,BR$7,FALSE)=0,0,(AP94/(VLOOKUP($Q94,'Workforce hours'!$C$8:$AD$30,BR$7,FALSE))))))</f>
        <v>0</v>
      </c>
      <c r="BS94" s="288">
        <f>IF($Q94="n/a",(IF('Workforce hours'!S$30=0,0,(AQ94/'Workforce hours'!S$30))),(IF(VLOOKUP($Q94,'Workforce hours'!$C$8:$AD$30,BS$7,FALSE)=0,0,(AQ94/(VLOOKUP($Q94,'Workforce hours'!$C$8:$AD$30,BS$7,FALSE))))))</f>
        <v>0</v>
      </c>
      <c r="BT94" s="288">
        <f>IF($Q94="n/a",(IF('Workforce hours'!T$30=0,0,(AR94/'Workforce hours'!T$30))),(IF(VLOOKUP($Q94,'Workforce hours'!$C$8:$AD$30,BT$7,FALSE)=0,0,(AR94/(VLOOKUP($Q94,'Workforce hours'!$C$8:$AD$30,BT$7,FALSE))))))</f>
        <v>0</v>
      </c>
      <c r="BU94" s="288">
        <f>IF($Q94="n/a",(IF('Workforce hours'!U$30=0,0,(AS94/'Workforce hours'!U$30))),(IF(VLOOKUP($Q94,'Workforce hours'!$C$8:$AD$30,BU$7,FALSE)=0,0,(AS94/(VLOOKUP($Q94,'Workforce hours'!$C$8:$AD$30,BU$7,FALSE))))))</f>
        <v>2.7703856883527536</v>
      </c>
      <c r="BV94" s="288">
        <f>IF($Q94="n/a",(IF('Workforce hours'!V$30=0,0,(AT94/'Workforce hours'!V$30))),(IF(VLOOKUP($Q94,'Workforce hours'!$C$8:$AD$30,BV$7,FALSE)=0,0,(AT94/(VLOOKUP($Q94,'Workforce hours'!$C$8:$AD$30,BV$7,FALSE))))))</f>
        <v>0</v>
      </c>
      <c r="BW94" s="288">
        <f>IF($Q94="n/a",(IF('Workforce hours'!W$30=0,0,(AU94/'Workforce hours'!W$30))),(IF(VLOOKUP($Q94,'Workforce hours'!$C$8:$AD$30,BW$7,FALSE)=0,0,(AU94/(VLOOKUP($Q94,'Workforce hours'!$C$8:$AD$30,BW$7,FALSE))))))</f>
        <v>0</v>
      </c>
      <c r="BX94" s="288">
        <f>IF($Q94="n/a",(IF('Workforce hours'!X$30=0,0,(AV94/'Workforce hours'!X$30))),(IF(VLOOKUP($Q94,'Workforce hours'!$C$8:$AD$30,BX$7,FALSE)=0,0,(AV94/(VLOOKUP($Q94,'Workforce hours'!$C$8:$AD$30,BX$7,FALSE))))))</f>
        <v>0</v>
      </c>
      <c r="BY94" s="288">
        <f>IF($Q94="n/a",(IF('Workforce hours'!Y$30=0,0,(AW94/'Workforce hours'!Y$30))),(IF(VLOOKUP($Q94,'Workforce hours'!$C$8:$AD$30,BY$7,FALSE)=0,0,(AW94/(VLOOKUP($Q94,'Workforce hours'!$C$8:$AD$30,BY$7,FALSE))))))</f>
        <v>0</v>
      </c>
      <c r="BZ94" s="288">
        <f>IF($Q94="n/a",(IF('Workforce hours'!Z$30=0,0,(AX94/'Workforce hours'!Z$30))),(IF(VLOOKUP($Q94,'Workforce hours'!$C$8:$AD$30,BZ$7,FALSE)=0,0,(AX94/(VLOOKUP($Q94,'Workforce hours'!$C$8:$AD$30,BZ$7,FALSE))))))</f>
        <v>0</v>
      </c>
      <c r="CA94" s="288">
        <f>IF($Q94="n/a",(IF('Workforce hours'!AA$30=0,0,(AY94/'Workforce hours'!AA$30))),(IF(VLOOKUP($Q94,'Workforce hours'!$C$8:$AD$30,CA$7,FALSE)=0,0,(AY94/(VLOOKUP($Q94,'Workforce hours'!$C$8:$AD$30,CA$7,FALSE))))))</f>
        <v>0</v>
      </c>
      <c r="CB94" s="288">
        <f>IF($Q94="n/a",(IF('Workforce hours'!AB$30=0,0,(AZ94/'Workforce hours'!AB$30))),(IF(VLOOKUP($Q94,'Workforce hours'!$C$8:$AD$30,CB$7,FALSE)=0,0,(AZ94/(VLOOKUP($Q94,'Workforce hours'!$C$8:$AD$30,CB$7,FALSE))))))</f>
        <v>0</v>
      </c>
      <c r="CC94" s="288">
        <f>IF($Q94="n/a",(IF('Workforce hours'!AC$30=0,0,(BA94/'Workforce hours'!AC$30))),(IF(VLOOKUP($Q94,'Workforce hours'!$C$8:$AD$30,CC$7,FALSE)=0,0,(BA94/(VLOOKUP($Q94,'Workforce hours'!$C$8:$AD$30,CC$7,FALSE))))))</f>
        <v>0</v>
      </c>
      <c r="CD94" s="288">
        <f>IF($Q94="n/a",(IF('Workforce hours'!AD$30=0,0,(BB94/'Workforce hours'!AD$30))),(IF(VLOOKUP($Q94,'Workforce hours'!$C$8:$AD$30,CD$7,FALSE)=0,0,(BB94/(VLOOKUP($Q94,'Workforce hours'!$C$8:$AD$30,CD$7,FALSE))))))</f>
        <v>0</v>
      </c>
      <c r="CE94" s="289">
        <f t="shared" si="18"/>
        <v>0</v>
      </c>
      <c r="CF94" s="290">
        <f>BD94*'Workforce costs'!B$9*(1+'Workforce costs'!B$10)*(1+'Workforce costs'!B$11)</f>
        <v>0</v>
      </c>
      <c r="CG94" s="290">
        <f>BE94*'Workforce costs'!C$9*(1+'Workforce costs'!C$10)*(1+'Workforce costs'!C$11)</f>
        <v>0</v>
      </c>
      <c r="CH94" s="290">
        <f>BF94*'Workforce costs'!D$9*(1+'Workforce costs'!D$10)*(1+'Workforce costs'!D$11)</f>
        <v>0</v>
      </c>
      <c r="CI94" s="290">
        <f>BG94*'Workforce costs'!E$9*(1+'Workforce costs'!E$10)*(1+'Workforce costs'!E$11)</f>
        <v>0</v>
      </c>
      <c r="CJ94" s="290">
        <f>BH94*'Workforce costs'!F$9*(1+'Workforce costs'!F$10)*(1+'Workforce costs'!F$11)</f>
        <v>0</v>
      </c>
      <c r="CK94" s="290">
        <f>BI94*'Workforce costs'!G$9*(1+'Workforce costs'!G$10)*(1+'Workforce costs'!G$11)</f>
        <v>0</v>
      </c>
      <c r="CL94" s="290">
        <f>BJ94*'Workforce costs'!H$9*(1+'Workforce costs'!H$10)*(1+'Workforce costs'!H$11)</f>
        <v>0</v>
      </c>
      <c r="CM94" s="290">
        <f>BK94*'Workforce costs'!I$9*(1+'Workforce costs'!I$10)*(1+'Workforce costs'!I$11)</f>
        <v>0</v>
      </c>
      <c r="CN94" s="290">
        <f>BL94*'Workforce costs'!J$9*(1+'Workforce costs'!J$10)*(1+'Workforce costs'!J$11)</f>
        <v>0</v>
      </c>
      <c r="CO94" s="290">
        <f>BM94*'Workforce costs'!K$9*(1+'Workforce costs'!K$10)*(1+'Workforce costs'!K$11)</f>
        <v>0</v>
      </c>
      <c r="CP94" s="290">
        <f>BN94*'Workforce costs'!L$9*(1+'Workforce costs'!L$10)*(1+'Workforce costs'!L$11)</f>
        <v>0</v>
      </c>
      <c r="CQ94" s="290">
        <f>BO94*'Workforce costs'!M$9*(1+'Workforce costs'!M$10)*(1+'Workforce costs'!M$11)</f>
        <v>0</v>
      </c>
      <c r="CR94" s="290">
        <f>BP94*'Workforce costs'!N$9*(1+'Workforce costs'!N$10)*(1+'Workforce costs'!N$11)</f>
        <v>0</v>
      </c>
      <c r="CS94" s="290">
        <f>BQ94*'Workforce costs'!O$9*(1+'Workforce costs'!O$10)*(1+'Workforce costs'!O$11)</f>
        <v>0</v>
      </c>
      <c r="CT94" s="290">
        <f>BR94*'Workforce costs'!P$9*(1+'Workforce costs'!P$10)*(1+'Workforce costs'!P$11)</f>
        <v>0</v>
      </c>
      <c r="CU94" s="290">
        <f>BS94*'Workforce costs'!Q$9*(1+'Workforce costs'!Q$10)*(1+'Workforce costs'!Q$11)</f>
        <v>0</v>
      </c>
      <c r="CV94" s="290">
        <f>BT94*'Workforce costs'!R$9*(1+'Workforce costs'!R$10)*(1+'Workforce costs'!R$11)</f>
        <v>0</v>
      </c>
      <c r="CW94" s="290">
        <f>BU94*'Workforce costs'!S$9*(1+'Workforce costs'!S$10)*(1+'Workforce costs'!S$11)</f>
        <v>0</v>
      </c>
      <c r="CX94" s="290">
        <f>BV94*'Workforce costs'!T$9*(1+'Workforce costs'!T$10)*(1+'Workforce costs'!T$11)</f>
        <v>0</v>
      </c>
      <c r="CY94" s="290">
        <f>BW94*'Workforce costs'!U$9*(1+'Workforce costs'!U$10)*(1+'Workforce costs'!U$11)</f>
        <v>0</v>
      </c>
      <c r="CZ94" s="290">
        <f>BX94*'Workforce costs'!V$9*(1+'Workforce costs'!V$10)*(1+'Workforce costs'!V$11)</f>
        <v>0</v>
      </c>
      <c r="DA94" s="290">
        <f>BY94*'Workforce costs'!W$9*(1+'Workforce costs'!W$10)*(1+'Workforce costs'!W$11)</f>
        <v>0</v>
      </c>
      <c r="DB94" s="290">
        <f>BZ94*'Workforce costs'!X$9*(1+'Workforce costs'!X$10)*(1+'Workforce costs'!X$11)</f>
        <v>0</v>
      </c>
      <c r="DC94" s="290">
        <f>CA94*'Workforce costs'!Y$9*(1+'Workforce costs'!Y$10)*(1+'Workforce costs'!Y$11)</f>
        <v>0</v>
      </c>
      <c r="DD94" s="290">
        <f>CB94*'Workforce costs'!Z$9*(1+'Workforce costs'!Z$10)*(1+'Workforce costs'!Z$11)</f>
        <v>0</v>
      </c>
      <c r="DE94" s="290">
        <f>CC94*'Workforce costs'!AA$9*(1+'Workforce costs'!AA$10)*(1+'Workforce costs'!AA$11)</f>
        <v>0</v>
      </c>
      <c r="DF94" s="290">
        <f>CD94*'Workforce costs'!AB$9*(1+'Workforce costs'!AB$10)*(1+'Workforce costs'!AB$11)</f>
        <v>0</v>
      </c>
    </row>
    <row r="95" spans="1:110" x14ac:dyDescent="0.3">
      <c r="A95" s="2" t="str">
        <f>Outputs!$A$4</f>
        <v>Australia</v>
      </c>
      <c r="B95" s="2" t="str">
        <f t="shared" si="11"/>
        <v>Australia 18to24</v>
      </c>
      <c r="C95" s="30">
        <f>VLOOKUP($B95,Populations!$D$15:$H$1920,3,FALSE)</f>
        <v>2374194</v>
      </c>
      <c r="D95" s="255">
        <f>IF(OR($H95="General pop",$H95="Schools",$H95="Workplace",$H95="Skills Training",$H95="Digital Supports"),1,VLOOKUP($B95,Populations!$D$15:$H$1920,5,FALSE))</f>
        <v>1</v>
      </c>
      <c r="E95" s="88">
        <f>VLOOKUP(I95,Epidemiology!$C$10:$H$47,6,FALSE)</f>
        <v>7628</v>
      </c>
      <c r="F95" s="102">
        <f>'Care profiles'!R96</f>
        <v>1</v>
      </c>
      <c r="G95" s="15" t="str">
        <f>'Care profiles'!A96</f>
        <v>18to24</v>
      </c>
      <c r="H95" s="15" t="str">
        <f>'Care profiles'!B96</f>
        <v>Distress</v>
      </c>
      <c r="I95" s="15" t="str">
        <f>'Care profiles'!C96</f>
        <v>Distress_18-24yrs</v>
      </c>
      <c r="J95" s="15" t="str">
        <f>'Care profiles'!D96</f>
        <v>Care profile</v>
      </c>
      <c r="K95" s="15" t="str">
        <f>'Care profiles'!E96</f>
        <v>Individual Suicide Prevention Support Services</v>
      </c>
      <c r="L95" s="104">
        <f>'Care profiles'!F96</f>
        <v>0.05</v>
      </c>
      <c r="M95" s="15">
        <f>'Care profiles'!G96</f>
        <v>6</v>
      </c>
      <c r="N95" s="15">
        <f>'Care profiles'!H96</f>
        <v>60</v>
      </c>
      <c r="O95" s="15" t="str">
        <f>'Care profiles'!I96</f>
        <v>min</v>
      </c>
      <c r="P95" s="15" t="str">
        <f>'Care profiles'!J96</f>
        <v>Peer Worker</v>
      </c>
      <c r="Q95" s="15" t="str">
        <f>'Care profiles'!K96</f>
        <v>n/a</v>
      </c>
      <c r="R95" s="15" t="str">
        <f>'Care profiles'!M96</f>
        <v>N</v>
      </c>
      <c r="S95" s="15" t="str">
        <f>'Care profiles'!O96</f>
        <v>N</v>
      </c>
      <c r="T95" s="15" t="str">
        <f>'Care profiles'!Q96</f>
        <v>Y</v>
      </c>
      <c r="U95" s="30">
        <f t="shared" si="12"/>
        <v>181103.51832</v>
      </c>
      <c r="V95" s="30">
        <f t="shared" si="13"/>
        <v>9055.1759160000001</v>
      </c>
      <c r="W95" s="30">
        <f>IF(M95="n/a",0,IF(O95="days",V95*M95*(1+(VLOOKUP(K95,'Bed parameters'!$A$9:$G$12,7,FALSE))),V95*M95))</f>
        <v>54331.055496000001</v>
      </c>
      <c r="X95" s="30">
        <f t="shared" si="14"/>
        <v>54331.055496000001</v>
      </c>
      <c r="Y95" s="30">
        <f t="shared" si="15"/>
        <v>0</v>
      </c>
      <c r="Z95" s="113">
        <f>_xlfn.IFNA(Y95/((VLOOKUP(K95,'Bed parameters'!$A$9:$G$12,3,FALSE))*(VLOOKUP(K95,'Bed parameters'!$A$9:$G$12,5,FALSE))),0)</f>
        <v>0</v>
      </c>
      <c r="AA95" s="30">
        <f t="shared" si="16"/>
        <v>54331.055496000001</v>
      </c>
      <c r="AB95" s="30">
        <f>_xlfn.IFNA(IF($O95="days",$Y95*(VLOOKUP($K95,'Bed parameters'!$A$9:$I$12,9,FALSE))*$F95*(VLOOKUP($Q95,'Workforce distribution'!$C$8:$AD$30,AB$7,FALSE)),IF($Q95="n/a",(IF($P95=AB$6,$X95*$F95,0)),$X95*$F95*(VLOOKUP($Q95,'Workforce distribution'!$C$8:$AD$30,AB$7,FALSE)))),0)</f>
        <v>0</v>
      </c>
      <c r="AC95" s="30">
        <f>_xlfn.IFNA(IF($O95="days",$Y95*(VLOOKUP($K95,'Bed parameters'!$A$9:$I$12,9,FALSE))*$F95*(VLOOKUP($Q95,'Workforce distribution'!$C$8:$AD$30,AC$7,FALSE)),IF($Q95="n/a",(IF($P95=AC$6,$X95*$F95,0)),$X95*$F95*(VLOOKUP($Q95,'Workforce distribution'!$C$8:$AD$30,AC$7,FALSE)))),0)</f>
        <v>0</v>
      </c>
      <c r="AD95" s="30">
        <f>_xlfn.IFNA(IF($O95="days",$Y95*(VLOOKUP($K95,'Bed parameters'!$A$9:$I$12,9,FALSE))*$F95*(VLOOKUP($Q95,'Workforce distribution'!$C$8:$AD$30,AD$7,FALSE)),IF($Q95="n/a",(IF($P95=AD$6,$X95*$F95,0)),$X95*$F95*(VLOOKUP($Q95,'Workforce distribution'!$C$8:$AD$30,AD$7,FALSE)))),0)</f>
        <v>0</v>
      </c>
      <c r="AE95" s="30">
        <f>_xlfn.IFNA(IF($O95="days",$Y95*(VLOOKUP($K95,'Bed parameters'!$A$9:$I$12,9,FALSE))*$F95*(VLOOKUP($Q95,'Workforce distribution'!$C$8:$AD$30,AE$7,FALSE)),IF($Q95="n/a",(IF($P95=AE$6,$X95*$F95,0)),$X95*$F95*(VLOOKUP($Q95,'Workforce distribution'!$C$8:$AD$30,AE$7,FALSE)))),0)</f>
        <v>54331.055496000001</v>
      </c>
      <c r="AF95" s="30">
        <f>_xlfn.IFNA(IF($O95="days",$Y95*(VLOOKUP($K95,'Bed parameters'!$A$9:$I$12,9,FALSE))*$F95*(VLOOKUP($Q95,'Workforce distribution'!$C$8:$AD$30,AF$7,FALSE)),IF($Q95="n/a",(IF($P95=AF$6,$X95*$F95,0)),$X95*$F95*(VLOOKUP($Q95,'Workforce distribution'!$C$8:$AD$30,AF$7,FALSE)))),0)</f>
        <v>0</v>
      </c>
      <c r="AG95" s="30">
        <f>_xlfn.IFNA(IF($O95="days",$Y95*(VLOOKUP($K95,'Bed parameters'!$A$9:$I$12,9,FALSE))*$F95*(VLOOKUP($Q95,'Workforce distribution'!$C$8:$AD$30,AG$7,FALSE)),IF($Q95="n/a",(IF($P95=AG$6,$X95*$F95,0)),$X95*$F95*(VLOOKUP($Q95,'Workforce distribution'!$C$8:$AD$30,AG$7,FALSE)))),0)</f>
        <v>0</v>
      </c>
      <c r="AH95" s="30">
        <f>_xlfn.IFNA(IF($O95="days",$Y95*(VLOOKUP($K95,'Bed parameters'!$A$9:$I$12,9,FALSE))*$F95*(VLOOKUP($Q95,'Workforce distribution'!$C$8:$AD$30,AH$7,FALSE)),IF($Q95="n/a",(IF($P95=AH$6,$X95*$F95,0)),$X95*$F95*(VLOOKUP($Q95,'Workforce distribution'!$C$8:$AD$30,AH$7,FALSE)))),0)</f>
        <v>0</v>
      </c>
      <c r="AI95" s="30">
        <f>_xlfn.IFNA(IF($O95="days",$Y95*(VLOOKUP($K95,'Bed parameters'!$A$9:$I$12,9,FALSE))*$F95*(VLOOKUP($Q95,'Workforce distribution'!$C$8:$AD$30,AI$7,FALSE)),IF($Q95="n/a",(IF($P95=AI$6,$X95*$F95,0)),$X95*$F95*(VLOOKUP($Q95,'Workforce distribution'!$C$8:$AD$30,AI$7,FALSE)))),0)</f>
        <v>0</v>
      </c>
      <c r="AJ95" s="30">
        <f>_xlfn.IFNA(IF($O95="days",$Y95*(VLOOKUP($K95,'Bed parameters'!$A$9:$I$12,9,FALSE))*$F95*(VLOOKUP($Q95,'Workforce distribution'!$C$8:$AD$30,AJ$7,FALSE)),IF($Q95="n/a",(IF($P95=AJ$6,$X95*$F95,0)),$X95*$F95*(VLOOKUP($Q95,'Workforce distribution'!$C$8:$AD$30,AJ$7,FALSE)))),0)</f>
        <v>0</v>
      </c>
      <c r="AK95" s="30">
        <f>_xlfn.IFNA(IF($O95="days",$Y95*(VLOOKUP($K95,'Bed parameters'!$A$9:$I$12,9,FALSE))*$F95*(VLOOKUP($Q95,'Workforce distribution'!$C$8:$AD$30,AK$7,FALSE)),IF($Q95="n/a",(IF($P95=AK$6,$X95*$F95,0)),$X95*$F95*(VLOOKUP($Q95,'Workforce distribution'!$C$8:$AD$30,AK$7,FALSE)))),0)</f>
        <v>0</v>
      </c>
      <c r="AL95" s="30">
        <f>_xlfn.IFNA(IF($O95="days",$Y95*(VLOOKUP($K95,'Bed parameters'!$A$9:$I$12,9,FALSE))*$F95*(VLOOKUP($Q95,'Workforce distribution'!$C$8:$AD$30,AL$7,FALSE)),IF($Q95="n/a",(IF($P95=AL$6,$X95*$F95,0)),$X95*$F95*(VLOOKUP($Q95,'Workforce distribution'!$C$8:$AD$30,AL$7,FALSE)))),0)</f>
        <v>0</v>
      </c>
      <c r="AM95" s="30">
        <f>_xlfn.IFNA(IF($O95="days",$Y95*(VLOOKUP($K95,'Bed parameters'!$A$9:$I$12,9,FALSE))*$F95*(VLOOKUP($Q95,'Workforce distribution'!$C$8:$AD$30,AM$7,FALSE)),IF($Q95="n/a",(IF($P95=AM$6,$X95*$F95,0)),$X95*$F95*(VLOOKUP($Q95,'Workforce distribution'!$C$8:$AD$30,AM$7,FALSE)))),0)</f>
        <v>0</v>
      </c>
      <c r="AN95" s="30">
        <f>_xlfn.IFNA(IF($O95="days",$Y95*(VLOOKUP($K95,'Bed parameters'!$A$9:$I$12,9,FALSE))*$F95*(VLOOKUP($Q95,'Workforce distribution'!$C$8:$AD$30,AN$7,FALSE)),IF($Q95="n/a",(IF($P95=AN$6,$X95*$F95,0)),$X95*$F95*(VLOOKUP($Q95,'Workforce distribution'!$C$8:$AD$30,AN$7,FALSE)))),0)</f>
        <v>0</v>
      </c>
      <c r="AO95" s="30">
        <f>_xlfn.IFNA(IF($O95="days",$Y95*(VLOOKUP($K95,'Bed parameters'!$A$9:$I$12,9,FALSE))*$F95*(VLOOKUP($Q95,'Workforce distribution'!$C$8:$AD$30,AO$7,FALSE)),IF($Q95="n/a",(IF($P95=AO$6,$X95*$F95,0)),$X95*$F95*(VLOOKUP($Q95,'Workforce distribution'!$C$8:$AD$30,AO$7,FALSE)))),0)</f>
        <v>0</v>
      </c>
      <c r="AP95" s="30">
        <f>_xlfn.IFNA(IF($O95="days",$Y95*(VLOOKUP($K95,'Bed parameters'!$A$9:$I$12,9,FALSE))*$F95*(VLOOKUP($Q95,'Workforce distribution'!$C$8:$AD$30,AP$7,FALSE)),IF($Q95="n/a",(IF($P95=AP$6,$X95*$F95,0)),$X95*$F95*(VLOOKUP($Q95,'Workforce distribution'!$C$8:$AD$30,AP$7,FALSE)))),0)</f>
        <v>0</v>
      </c>
      <c r="AQ95" s="30">
        <f>_xlfn.IFNA(IF($O95="days",$Y95*(VLOOKUP($K95,'Bed parameters'!$A$9:$I$12,9,FALSE))*$F95*(VLOOKUP($Q95,'Workforce distribution'!$C$8:$AD$30,AQ$7,FALSE)),IF($Q95="n/a",(IF($P95=AQ$6,$X95*$F95,0)),$X95*$F95*(VLOOKUP($Q95,'Workforce distribution'!$C$8:$AD$30,AQ$7,FALSE)))),0)</f>
        <v>0</v>
      </c>
      <c r="AR95" s="30">
        <f>_xlfn.IFNA(IF($O95="days",$Y95*(VLOOKUP($K95,'Bed parameters'!$A$9:$I$12,9,FALSE))*$F95*(VLOOKUP($Q95,'Workforce distribution'!$C$8:$AD$30,AR$7,FALSE)),IF($Q95="n/a",(IF($P95=AR$6,$X95*$F95,0)),$X95*$F95*(VLOOKUP($Q95,'Workforce distribution'!$C$8:$AD$30,AR$7,FALSE)))),0)</f>
        <v>0</v>
      </c>
      <c r="AS95" s="30">
        <f>_xlfn.IFNA(IF($O95="days",$Y95*(VLOOKUP($K95,'Bed parameters'!$A$9:$I$12,9,FALSE))*$F95*(VLOOKUP($Q95,'Workforce distribution'!$C$8:$AD$30,AS$7,FALSE)),IF($Q95="n/a",(IF($P95=AS$6,$X95*$F95,0)),$X95*$F95*(VLOOKUP($Q95,'Workforce distribution'!$C$8:$AD$30,AS$7,FALSE)))),0)</f>
        <v>0</v>
      </c>
      <c r="AT95" s="30">
        <f>_xlfn.IFNA(IF($O95="days",$Y95*(VLOOKUP($K95,'Bed parameters'!$A$9:$I$12,9,FALSE))*$F95*(VLOOKUP($Q95,'Workforce distribution'!$C$8:$AD$30,AT$7,FALSE)),IF($Q95="n/a",(IF($P95=AT$6,$X95*$F95,0)),$X95*$F95*(VLOOKUP($Q95,'Workforce distribution'!$C$8:$AD$30,AT$7,FALSE)))),0)</f>
        <v>0</v>
      </c>
      <c r="AU95" s="30">
        <f>_xlfn.IFNA(IF($O95="days",$Y95*(VLOOKUP($K95,'Bed parameters'!$A$9:$I$12,9,FALSE))*$F95*(VLOOKUP($Q95,'Workforce distribution'!$C$8:$AD$30,AU$7,FALSE)),IF($Q95="n/a",(IF($P95=AU$6,$X95*$F95,0)),$X95*$F95*(VLOOKUP($Q95,'Workforce distribution'!$C$8:$AD$30,AU$7,FALSE)))),0)</f>
        <v>0</v>
      </c>
      <c r="AV95" s="30">
        <f>_xlfn.IFNA(IF($O95="days",$Y95*(VLOOKUP($K95,'Bed parameters'!$A$9:$I$12,9,FALSE))*$F95*(VLOOKUP($Q95,'Workforce distribution'!$C$8:$AD$30,AV$7,FALSE)),IF($Q95="n/a",(IF($P95=AV$6,$X95*$F95,0)),$X95*$F95*(VLOOKUP($Q95,'Workforce distribution'!$C$8:$AD$30,AV$7,FALSE)))),0)</f>
        <v>0</v>
      </c>
      <c r="AW95" s="30">
        <f>_xlfn.IFNA(IF($O95="days",$Y95*(VLOOKUP($K95,'Bed parameters'!$A$9:$I$12,9,FALSE))*$F95*(VLOOKUP($Q95,'Workforce distribution'!$C$8:$AD$30,AW$7,FALSE)),IF($Q95="n/a",(IF($P95=AW$6,$X95*$F95,0)),$X95*$F95*(VLOOKUP($Q95,'Workforce distribution'!$C$8:$AD$30,AW$7,FALSE)))),0)</f>
        <v>0</v>
      </c>
      <c r="AX95" s="30">
        <f>_xlfn.IFNA(IF($O95="days",$Y95*(VLOOKUP($K95,'Bed parameters'!$A$9:$I$12,9,FALSE))*$F95*(VLOOKUP($Q95,'Workforce distribution'!$C$8:$AD$30,AX$7,FALSE)),IF($Q95="n/a",(IF($P95=AX$6,$X95*$F95,0)),$X95*$F95*(VLOOKUP($Q95,'Workforce distribution'!$C$8:$AD$30,AX$7,FALSE)))),0)</f>
        <v>0</v>
      </c>
      <c r="AY95" s="30">
        <f>_xlfn.IFNA(IF($O95="days",$Y95*(VLOOKUP($K95,'Bed parameters'!$A$9:$I$12,9,FALSE))*$F95*(VLOOKUP($Q95,'Workforce distribution'!$C$8:$AD$30,AY$7,FALSE)),IF($Q95="n/a",(IF($P95=AY$6,$X95*$F95,0)),$X95*$F95*(VLOOKUP($Q95,'Workforce distribution'!$C$8:$AD$30,AY$7,FALSE)))),0)</f>
        <v>0</v>
      </c>
      <c r="AZ95" s="30">
        <f>_xlfn.IFNA(IF($O95="days",$Y95*(VLOOKUP($K95,'Bed parameters'!$A$9:$I$12,9,FALSE))*$F95*(VLOOKUP($Q95,'Workforce distribution'!$C$8:$AD$30,AZ$7,FALSE)),IF($Q95="n/a",(IF($P95=AZ$6,$X95*$F95,0)),$X95*$F95*(VLOOKUP($Q95,'Workforce distribution'!$C$8:$AD$30,AZ$7,FALSE)))),0)</f>
        <v>0</v>
      </c>
      <c r="BA95" s="30">
        <f>_xlfn.IFNA(IF($O95="days",$Y95*(VLOOKUP($K95,'Bed parameters'!$A$9:$I$12,9,FALSE))*$F95*(VLOOKUP($Q95,'Workforce distribution'!$C$8:$AD$30,BA$7,FALSE)),IF($Q95="n/a",(IF($P95=BA$6,$X95*$F95,0)),$X95*$F95*(VLOOKUP($Q95,'Workforce distribution'!$C$8:$AD$30,BA$7,FALSE)))),0)</f>
        <v>0</v>
      </c>
      <c r="BB95" s="30">
        <f>_xlfn.IFNA(IF($O95="days",$Y95*(VLOOKUP($K95,'Bed parameters'!$A$9:$I$12,9,FALSE))*$F95*(VLOOKUP($Q95,'Workforce distribution'!$C$8:$AD$30,BB$7,FALSE)),IF($Q95="n/a",(IF($P95=BB$6,$X95*$F95,0)),$X95*$F95*(VLOOKUP($Q95,'Workforce distribution'!$C$8:$AD$30,BB$7,FALSE)))),0)</f>
        <v>0</v>
      </c>
      <c r="BC95" s="149">
        <f t="shared" si="17"/>
        <v>47.274635406787169</v>
      </c>
      <c r="BD95" s="288">
        <f>IF($Q95="n/a",(IF('Workforce hours'!D$30=0,0,(AB95/'Workforce hours'!D$30))),(IF(VLOOKUP($Q95,'Workforce hours'!$C$8:$AD$30,BD$7,FALSE)=0,0,(AB95/(VLOOKUP($Q95,'Workforce hours'!$C$8:$AD$30,BD$7,FALSE))))))</f>
        <v>0</v>
      </c>
      <c r="BE95" s="288">
        <f>IF($Q95="n/a",(IF('Workforce hours'!E$30=0,0,(AC95/'Workforce hours'!E$30))),(IF(VLOOKUP($Q95,'Workforce hours'!$C$8:$AD$30,BE$7,FALSE)=0,0,(AC95/(VLOOKUP($Q95,'Workforce hours'!$C$8:$AD$30,BE$7,FALSE))))))</f>
        <v>0</v>
      </c>
      <c r="BF95" s="288">
        <f>IF($Q95="n/a",(IF('Workforce hours'!F$30=0,0,(AD95/'Workforce hours'!F$30))),(IF(VLOOKUP($Q95,'Workforce hours'!$C$8:$AD$30,BF$7,FALSE)=0,0,(AD95/(VLOOKUP($Q95,'Workforce hours'!$C$8:$AD$30,BF$7,FALSE))))))</f>
        <v>0</v>
      </c>
      <c r="BG95" s="288">
        <f>IF($Q95="n/a",(IF('Workforce hours'!G$30=0,0,(AE95/'Workforce hours'!G$30))),(IF(VLOOKUP($Q95,'Workforce hours'!$C$8:$AD$30,BG$7,FALSE)=0,0,(AE95/(VLOOKUP($Q95,'Workforce hours'!$C$8:$AD$30,BG$7,FALSE))))))</f>
        <v>47.274635406787169</v>
      </c>
      <c r="BH95" s="288">
        <f>IF($Q95="n/a",(IF('Workforce hours'!H$30=0,0,(AF95/'Workforce hours'!H$30))),(IF(VLOOKUP($Q95,'Workforce hours'!$C$8:$AD$30,BH$7,FALSE)=0,0,(AF95/(VLOOKUP($Q95,'Workforce hours'!$C$8:$AD$30,BH$7,FALSE))))))</f>
        <v>0</v>
      </c>
      <c r="BI95" s="288">
        <f>IF($Q95="n/a",(IF('Workforce hours'!I$30=0,0,(AG95/'Workforce hours'!I$30))),(IF(VLOOKUP($Q95,'Workforce hours'!$C$8:$AD$30,BI$7,FALSE)=0,0,(AG95/(VLOOKUP($Q95,'Workforce hours'!$C$8:$AD$30,BI$7,FALSE))))))</f>
        <v>0</v>
      </c>
      <c r="BJ95" s="288">
        <f>IF($Q95="n/a",(IF('Workforce hours'!J$30=0,0,(AH95/'Workforce hours'!J$30))),(IF(VLOOKUP($Q95,'Workforce hours'!$C$8:$AD$30,BJ$7,FALSE)=0,0,(AH95/(VLOOKUP($Q95,'Workforce hours'!$C$8:$AD$30,BJ$7,FALSE))))))</f>
        <v>0</v>
      </c>
      <c r="BK95" s="288">
        <f>IF($Q95="n/a",(IF('Workforce hours'!K$30=0,0,(AI95/'Workforce hours'!K$30))),(IF(VLOOKUP($Q95,'Workforce hours'!$C$8:$AD$30,BK$7,FALSE)=0,0,(AI95/(VLOOKUP($Q95,'Workforce hours'!$C$8:$AD$30,BK$7,FALSE))))))</f>
        <v>0</v>
      </c>
      <c r="BL95" s="288">
        <f>IF($Q95="n/a",(IF('Workforce hours'!L$30=0,0,(AJ95/'Workforce hours'!L$30))),(IF(VLOOKUP($Q95,'Workforce hours'!$C$8:$AD$30,BL$7,FALSE)=0,0,(AJ95/(VLOOKUP($Q95,'Workforce hours'!$C$8:$AD$30,BL$7,FALSE))))))</f>
        <v>0</v>
      </c>
      <c r="BM95" s="288">
        <f>IF($Q95="n/a",(IF('Workforce hours'!M$30=0,0,(AK95/'Workforce hours'!M$30))),(IF(VLOOKUP($Q95,'Workforce hours'!$C$8:$AD$30,BM$7,FALSE)=0,0,(AK95/(VLOOKUP($Q95,'Workforce hours'!$C$8:$AD$30,BM$7,FALSE))))))</f>
        <v>0</v>
      </c>
      <c r="BN95" s="288">
        <f>IF($Q95="n/a",(IF('Workforce hours'!N$30=0,0,(AL95/'Workforce hours'!N$30))),(IF(VLOOKUP($Q95,'Workforce hours'!$C$8:$AD$30,BN$7,FALSE)=0,0,(AL95/(VLOOKUP($Q95,'Workforce hours'!$C$8:$AD$30,BN$7,FALSE))))))</f>
        <v>0</v>
      </c>
      <c r="BO95" s="288">
        <f>IF($Q95="n/a",(IF('Workforce hours'!O$30=0,0,(AM95/'Workforce hours'!O$30))),(IF(VLOOKUP($Q95,'Workforce hours'!$C$8:$AD$30,BO$7,FALSE)=0,0,(AM95/(VLOOKUP($Q95,'Workforce hours'!$C$8:$AD$30,BO$7,FALSE))))))</f>
        <v>0</v>
      </c>
      <c r="BP95" s="288">
        <f>IF($Q95="n/a",(IF('Workforce hours'!P$30=0,0,(AN95/'Workforce hours'!P$30))),(IF(VLOOKUP($Q95,'Workforce hours'!$C$8:$AD$30,BP$7,FALSE)=0,0,(AN95/(VLOOKUP($Q95,'Workforce hours'!$C$8:$AD$30,BP$7,FALSE))))))</f>
        <v>0</v>
      </c>
      <c r="BQ95" s="288">
        <f>IF($Q95="n/a",(IF('Workforce hours'!Q$30=0,0,(AO95/'Workforce hours'!Q$30))),(IF(VLOOKUP($Q95,'Workforce hours'!$C$8:$AD$30,BQ$7,FALSE)=0,0,(AO95/(VLOOKUP($Q95,'Workforce hours'!$C$8:$AD$30,BQ$7,FALSE))))))</f>
        <v>0</v>
      </c>
      <c r="BR95" s="288">
        <f>IF($Q95="n/a",(IF('Workforce hours'!R$30=0,0,(AP95/'Workforce hours'!R$30))),(IF(VLOOKUP($Q95,'Workforce hours'!$C$8:$AD$30,BR$7,FALSE)=0,0,(AP95/(VLOOKUP($Q95,'Workforce hours'!$C$8:$AD$30,BR$7,FALSE))))))</f>
        <v>0</v>
      </c>
      <c r="BS95" s="288">
        <f>IF($Q95="n/a",(IF('Workforce hours'!S$30=0,0,(AQ95/'Workforce hours'!S$30))),(IF(VLOOKUP($Q95,'Workforce hours'!$C$8:$AD$30,BS$7,FALSE)=0,0,(AQ95/(VLOOKUP($Q95,'Workforce hours'!$C$8:$AD$30,BS$7,FALSE))))))</f>
        <v>0</v>
      </c>
      <c r="BT95" s="288">
        <f>IF($Q95="n/a",(IF('Workforce hours'!T$30=0,0,(AR95/'Workforce hours'!T$30))),(IF(VLOOKUP($Q95,'Workforce hours'!$C$8:$AD$30,BT$7,FALSE)=0,0,(AR95/(VLOOKUP($Q95,'Workforce hours'!$C$8:$AD$30,BT$7,FALSE))))))</f>
        <v>0</v>
      </c>
      <c r="BU95" s="288">
        <f>IF($Q95="n/a",(IF('Workforce hours'!U$30=0,0,(AS95/'Workforce hours'!U$30))),(IF(VLOOKUP($Q95,'Workforce hours'!$C$8:$AD$30,BU$7,FALSE)=0,0,(AS95/(VLOOKUP($Q95,'Workforce hours'!$C$8:$AD$30,BU$7,FALSE))))))</f>
        <v>0</v>
      </c>
      <c r="BV95" s="288">
        <f>IF($Q95="n/a",(IF('Workforce hours'!V$30=0,0,(AT95/'Workforce hours'!V$30))),(IF(VLOOKUP($Q95,'Workforce hours'!$C$8:$AD$30,BV$7,FALSE)=0,0,(AT95/(VLOOKUP($Q95,'Workforce hours'!$C$8:$AD$30,BV$7,FALSE))))))</f>
        <v>0</v>
      </c>
      <c r="BW95" s="288">
        <f>IF($Q95="n/a",(IF('Workforce hours'!W$30=0,0,(AU95/'Workforce hours'!W$30))),(IF(VLOOKUP($Q95,'Workforce hours'!$C$8:$AD$30,BW$7,FALSE)=0,0,(AU95/(VLOOKUP($Q95,'Workforce hours'!$C$8:$AD$30,BW$7,FALSE))))))</f>
        <v>0</v>
      </c>
      <c r="BX95" s="288">
        <f>IF($Q95="n/a",(IF('Workforce hours'!X$30=0,0,(AV95/'Workforce hours'!X$30))),(IF(VLOOKUP($Q95,'Workforce hours'!$C$8:$AD$30,BX$7,FALSE)=0,0,(AV95/(VLOOKUP($Q95,'Workforce hours'!$C$8:$AD$30,BX$7,FALSE))))))</f>
        <v>0</v>
      </c>
      <c r="BY95" s="288">
        <f>IF($Q95="n/a",(IF('Workforce hours'!Y$30=0,0,(AW95/'Workforce hours'!Y$30))),(IF(VLOOKUP($Q95,'Workforce hours'!$C$8:$AD$30,BY$7,FALSE)=0,0,(AW95/(VLOOKUP($Q95,'Workforce hours'!$C$8:$AD$30,BY$7,FALSE))))))</f>
        <v>0</v>
      </c>
      <c r="BZ95" s="288">
        <f>IF($Q95="n/a",(IF('Workforce hours'!Z$30=0,0,(AX95/'Workforce hours'!Z$30))),(IF(VLOOKUP($Q95,'Workforce hours'!$C$8:$AD$30,BZ$7,FALSE)=0,0,(AX95/(VLOOKUP($Q95,'Workforce hours'!$C$8:$AD$30,BZ$7,FALSE))))))</f>
        <v>0</v>
      </c>
      <c r="CA95" s="288">
        <f>IF($Q95="n/a",(IF('Workforce hours'!AA$30=0,0,(AY95/'Workforce hours'!AA$30))),(IF(VLOOKUP($Q95,'Workforce hours'!$C$8:$AD$30,CA$7,FALSE)=0,0,(AY95/(VLOOKUP($Q95,'Workforce hours'!$C$8:$AD$30,CA$7,FALSE))))))</f>
        <v>0</v>
      </c>
      <c r="CB95" s="288">
        <f>IF($Q95="n/a",(IF('Workforce hours'!AB$30=0,0,(AZ95/'Workforce hours'!AB$30))),(IF(VLOOKUP($Q95,'Workforce hours'!$C$8:$AD$30,CB$7,FALSE)=0,0,(AZ95/(VLOOKUP($Q95,'Workforce hours'!$C$8:$AD$30,CB$7,FALSE))))))</f>
        <v>0</v>
      </c>
      <c r="CC95" s="288">
        <f>IF($Q95="n/a",(IF('Workforce hours'!AC$30=0,0,(BA95/'Workforce hours'!AC$30))),(IF(VLOOKUP($Q95,'Workforce hours'!$C$8:$AD$30,CC$7,FALSE)=0,0,(BA95/(VLOOKUP($Q95,'Workforce hours'!$C$8:$AD$30,CC$7,FALSE))))))</f>
        <v>0</v>
      </c>
      <c r="CD95" s="288">
        <f>IF($Q95="n/a",(IF('Workforce hours'!AD$30=0,0,(BB95/'Workforce hours'!AD$30))),(IF(VLOOKUP($Q95,'Workforce hours'!$C$8:$AD$30,CD$7,FALSE)=0,0,(BB95/(VLOOKUP($Q95,'Workforce hours'!$C$8:$AD$30,CD$7,FALSE))))))</f>
        <v>0</v>
      </c>
      <c r="CE95" s="289">
        <f t="shared" si="18"/>
        <v>0</v>
      </c>
      <c r="CF95" s="290">
        <f>BD95*'Workforce costs'!B$9*(1+'Workforce costs'!B$10)*(1+'Workforce costs'!B$11)</f>
        <v>0</v>
      </c>
      <c r="CG95" s="290">
        <f>BE95*'Workforce costs'!C$9*(1+'Workforce costs'!C$10)*(1+'Workforce costs'!C$11)</f>
        <v>0</v>
      </c>
      <c r="CH95" s="290">
        <f>BF95*'Workforce costs'!D$9*(1+'Workforce costs'!D$10)*(1+'Workforce costs'!D$11)</f>
        <v>0</v>
      </c>
      <c r="CI95" s="290">
        <f>BG95*'Workforce costs'!E$9*(1+'Workforce costs'!E$10)*(1+'Workforce costs'!E$11)</f>
        <v>0</v>
      </c>
      <c r="CJ95" s="290">
        <f>BH95*'Workforce costs'!F$9*(1+'Workforce costs'!F$10)*(1+'Workforce costs'!F$11)</f>
        <v>0</v>
      </c>
      <c r="CK95" s="290">
        <f>BI95*'Workforce costs'!G$9*(1+'Workforce costs'!G$10)*(1+'Workforce costs'!G$11)</f>
        <v>0</v>
      </c>
      <c r="CL95" s="290">
        <f>BJ95*'Workforce costs'!H$9*(1+'Workforce costs'!H$10)*(1+'Workforce costs'!H$11)</f>
        <v>0</v>
      </c>
      <c r="CM95" s="290">
        <f>BK95*'Workforce costs'!I$9*(1+'Workforce costs'!I$10)*(1+'Workforce costs'!I$11)</f>
        <v>0</v>
      </c>
      <c r="CN95" s="290">
        <f>BL95*'Workforce costs'!J$9*(1+'Workforce costs'!J$10)*(1+'Workforce costs'!J$11)</f>
        <v>0</v>
      </c>
      <c r="CO95" s="290">
        <f>BM95*'Workforce costs'!K$9*(1+'Workforce costs'!K$10)*(1+'Workforce costs'!K$11)</f>
        <v>0</v>
      </c>
      <c r="CP95" s="290">
        <f>BN95*'Workforce costs'!L$9*(1+'Workforce costs'!L$10)*(1+'Workforce costs'!L$11)</f>
        <v>0</v>
      </c>
      <c r="CQ95" s="290">
        <f>BO95*'Workforce costs'!M$9*(1+'Workforce costs'!M$10)*(1+'Workforce costs'!M$11)</f>
        <v>0</v>
      </c>
      <c r="CR95" s="290">
        <f>BP95*'Workforce costs'!N$9*(1+'Workforce costs'!N$10)*(1+'Workforce costs'!N$11)</f>
        <v>0</v>
      </c>
      <c r="CS95" s="290">
        <f>BQ95*'Workforce costs'!O$9*(1+'Workforce costs'!O$10)*(1+'Workforce costs'!O$11)</f>
        <v>0</v>
      </c>
      <c r="CT95" s="290">
        <f>BR95*'Workforce costs'!P$9*(1+'Workforce costs'!P$10)*(1+'Workforce costs'!P$11)</f>
        <v>0</v>
      </c>
      <c r="CU95" s="290">
        <f>BS95*'Workforce costs'!Q$9*(1+'Workforce costs'!Q$10)*(1+'Workforce costs'!Q$11)</f>
        <v>0</v>
      </c>
      <c r="CV95" s="290">
        <f>BT95*'Workforce costs'!R$9*(1+'Workforce costs'!R$10)*(1+'Workforce costs'!R$11)</f>
        <v>0</v>
      </c>
      <c r="CW95" s="290">
        <f>BU95*'Workforce costs'!S$9*(1+'Workforce costs'!S$10)*(1+'Workforce costs'!S$11)</f>
        <v>0</v>
      </c>
      <c r="CX95" s="290">
        <f>BV95*'Workforce costs'!T$9*(1+'Workforce costs'!T$10)*(1+'Workforce costs'!T$11)</f>
        <v>0</v>
      </c>
      <c r="CY95" s="290">
        <f>BW95*'Workforce costs'!U$9*(1+'Workforce costs'!U$10)*(1+'Workforce costs'!U$11)</f>
        <v>0</v>
      </c>
      <c r="CZ95" s="290">
        <f>BX95*'Workforce costs'!V$9*(1+'Workforce costs'!V$10)*(1+'Workforce costs'!V$11)</f>
        <v>0</v>
      </c>
      <c r="DA95" s="290">
        <f>BY95*'Workforce costs'!W$9*(1+'Workforce costs'!W$10)*(1+'Workforce costs'!W$11)</f>
        <v>0</v>
      </c>
      <c r="DB95" s="290">
        <f>BZ95*'Workforce costs'!X$9*(1+'Workforce costs'!X$10)*(1+'Workforce costs'!X$11)</f>
        <v>0</v>
      </c>
      <c r="DC95" s="290">
        <f>CA95*'Workforce costs'!Y$9*(1+'Workforce costs'!Y$10)*(1+'Workforce costs'!Y$11)</f>
        <v>0</v>
      </c>
      <c r="DD95" s="290">
        <f>CB95*'Workforce costs'!Z$9*(1+'Workforce costs'!Z$10)*(1+'Workforce costs'!Z$11)</f>
        <v>0</v>
      </c>
      <c r="DE95" s="290">
        <f>CC95*'Workforce costs'!AA$9*(1+'Workforce costs'!AA$10)*(1+'Workforce costs'!AA$11)</f>
        <v>0</v>
      </c>
      <c r="DF95" s="290">
        <f>CD95*'Workforce costs'!AB$9*(1+'Workforce costs'!AB$10)*(1+'Workforce costs'!AB$11)</f>
        <v>0</v>
      </c>
    </row>
    <row r="96" spans="1:110" x14ac:dyDescent="0.3">
      <c r="A96" s="2" t="str">
        <f>Outputs!$A$4</f>
        <v>Australia</v>
      </c>
      <c r="B96" s="2" t="str">
        <f t="shared" si="11"/>
        <v>Australia 18to24</v>
      </c>
      <c r="C96" s="30">
        <f>VLOOKUP($B96,Populations!$D$15:$H$1920,3,FALSE)</f>
        <v>2374194</v>
      </c>
      <c r="D96" s="255">
        <f>IF(OR($H96="General pop",$H96="Schools",$H96="Workplace",$H96="Skills Training",$H96="Digital Supports"),1,VLOOKUP($B96,Populations!$D$15:$H$1920,5,FALSE))</f>
        <v>1</v>
      </c>
      <c r="E96" s="88">
        <f>VLOOKUP(I96,Epidemiology!$C$10:$H$47,6,FALSE)</f>
        <v>7628</v>
      </c>
      <c r="F96" s="102">
        <f>'Care profiles'!R97</f>
        <v>0.2</v>
      </c>
      <c r="G96" s="15" t="str">
        <f>'Care profiles'!A97</f>
        <v>18to24</v>
      </c>
      <c r="H96" s="15" t="str">
        <f>'Care profiles'!B97</f>
        <v>Distress</v>
      </c>
      <c r="I96" s="15" t="str">
        <f>'Care profiles'!C97</f>
        <v>Distress_18-24yrs</v>
      </c>
      <c r="J96" s="15" t="str">
        <f>'Care profiles'!D97</f>
        <v>Care profile</v>
      </c>
      <c r="K96" s="15" t="str">
        <f>'Care profiles'!E97</f>
        <v>Group Suicide Prevention Support Services</v>
      </c>
      <c r="L96" s="104">
        <f>'Care profiles'!F97</f>
        <v>0.05</v>
      </c>
      <c r="M96" s="15">
        <f>'Care profiles'!G97</f>
        <v>10</v>
      </c>
      <c r="N96" s="15">
        <f>'Care profiles'!H97</f>
        <v>60</v>
      </c>
      <c r="O96" s="15" t="str">
        <f>'Care profiles'!I97</f>
        <v>min</v>
      </c>
      <c r="P96" s="15" t="str">
        <f>'Care profiles'!J97</f>
        <v>Peer Worker</v>
      </c>
      <c r="Q96" s="15" t="str">
        <f>'Care profiles'!K97</f>
        <v>n/a</v>
      </c>
      <c r="R96" s="15" t="str">
        <f>'Care profiles'!M97</f>
        <v>N</v>
      </c>
      <c r="S96" s="15" t="str">
        <f>'Care profiles'!O97</f>
        <v>N</v>
      </c>
      <c r="T96" s="15" t="str">
        <f>'Care profiles'!Q97</f>
        <v>Y</v>
      </c>
      <c r="U96" s="30">
        <f t="shared" si="12"/>
        <v>181103.51832</v>
      </c>
      <c r="V96" s="30">
        <f t="shared" si="13"/>
        <v>9055.1759160000001</v>
      </c>
      <c r="W96" s="30">
        <f>IF(M96="n/a",0,IF(O96="days",V96*M96*(1+(VLOOKUP(K96,'Bed parameters'!$A$9:$G$12,7,FALSE))),V96*M96))</f>
        <v>90551.759160000001</v>
      </c>
      <c r="X96" s="30">
        <f t="shared" si="14"/>
        <v>90551.759160000001</v>
      </c>
      <c r="Y96" s="30">
        <f t="shared" si="15"/>
        <v>0</v>
      </c>
      <c r="Z96" s="113">
        <f>_xlfn.IFNA(Y96/((VLOOKUP(K96,'Bed parameters'!$A$9:$G$12,3,FALSE))*(VLOOKUP(K96,'Bed parameters'!$A$9:$G$12,5,FALSE))),0)</f>
        <v>0</v>
      </c>
      <c r="AA96" s="30">
        <f t="shared" si="16"/>
        <v>18110.351832</v>
      </c>
      <c r="AB96" s="30">
        <f>_xlfn.IFNA(IF($O96="days",$Y96*(VLOOKUP($K96,'Bed parameters'!$A$9:$I$12,9,FALSE))*$F96*(VLOOKUP($Q96,'Workforce distribution'!$C$8:$AD$30,AB$7,FALSE)),IF($Q96="n/a",(IF($P96=AB$6,$X96*$F96,0)),$X96*$F96*(VLOOKUP($Q96,'Workforce distribution'!$C$8:$AD$30,AB$7,FALSE)))),0)</f>
        <v>0</v>
      </c>
      <c r="AC96" s="30">
        <f>_xlfn.IFNA(IF($O96="days",$Y96*(VLOOKUP($K96,'Bed parameters'!$A$9:$I$12,9,FALSE))*$F96*(VLOOKUP($Q96,'Workforce distribution'!$C$8:$AD$30,AC$7,FALSE)),IF($Q96="n/a",(IF($P96=AC$6,$X96*$F96,0)),$X96*$F96*(VLOOKUP($Q96,'Workforce distribution'!$C$8:$AD$30,AC$7,FALSE)))),0)</f>
        <v>0</v>
      </c>
      <c r="AD96" s="30">
        <f>_xlfn.IFNA(IF($O96="days",$Y96*(VLOOKUP($K96,'Bed parameters'!$A$9:$I$12,9,FALSE))*$F96*(VLOOKUP($Q96,'Workforce distribution'!$C$8:$AD$30,AD$7,FALSE)),IF($Q96="n/a",(IF($P96=AD$6,$X96*$F96,0)),$X96*$F96*(VLOOKUP($Q96,'Workforce distribution'!$C$8:$AD$30,AD$7,FALSE)))),0)</f>
        <v>0</v>
      </c>
      <c r="AE96" s="30">
        <f>_xlfn.IFNA(IF($O96="days",$Y96*(VLOOKUP($K96,'Bed parameters'!$A$9:$I$12,9,FALSE))*$F96*(VLOOKUP($Q96,'Workforce distribution'!$C$8:$AD$30,AE$7,FALSE)),IF($Q96="n/a",(IF($P96=AE$6,$X96*$F96,0)),$X96*$F96*(VLOOKUP($Q96,'Workforce distribution'!$C$8:$AD$30,AE$7,FALSE)))),0)</f>
        <v>18110.351832</v>
      </c>
      <c r="AF96" s="30">
        <f>_xlfn.IFNA(IF($O96="days",$Y96*(VLOOKUP($K96,'Bed parameters'!$A$9:$I$12,9,FALSE))*$F96*(VLOOKUP($Q96,'Workforce distribution'!$C$8:$AD$30,AF$7,FALSE)),IF($Q96="n/a",(IF($P96=AF$6,$X96*$F96,0)),$X96*$F96*(VLOOKUP($Q96,'Workforce distribution'!$C$8:$AD$30,AF$7,FALSE)))),0)</f>
        <v>0</v>
      </c>
      <c r="AG96" s="30">
        <f>_xlfn.IFNA(IF($O96="days",$Y96*(VLOOKUP($K96,'Bed parameters'!$A$9:$I$12,9,FALSE))*$F96*(VLOOKUP($Q96,'Workforce distribution'!$C$8:$AD$30,AG$7,FALSE)),IF($Q96="n/a",(IF($P96=AG$6,$X96*$F96,0)),$X96*$F96*(VLOOKUP($Q96,'Workforce distribution'!$C$8:$AD$30,AG$7,FALSE)))),0)</f>
        <v>0</v>
      </c>
      <c r="AH96" s="30">
        <f>_xlfn.IFNA(IF($O96="days",$Y96*(VLOOKUP($K96,'Bed parameters'!$A$9:$I$12,9,FALSE))*$F96*(VLOOKUP($Q96,'Workforce distribution'!$C$8:$AD$30,AH$7,FALSE)),IF($Q96="n/a",(IF($P96=AH$6,$X96*$F96,0)),$X96*$F96*(VLOOKUP($Q96,'Workforce distribution'!$C$8:$AD$30,AH$7,FALSE)))),0)</f>
        <v>0</v>
      </c>
      <c r="AI96" s="30">
        <f>_xlfn.IFNA(IF($O96="days",$Y96*(VLOOKUP($K96,'Bed parameters'!$A$9:$I$12,9,FALSE))*$F96*(VLOOKUP($Q96,'Workforce distribution'!$C$8:$AD$30,AI$7,FALSE)),IF($Q96="n/a",(IF($P96=AI$6,$X96*$F96,0)),$X96*$F96*(VLOOKUP($Q96,'Workforce distribution'!$C$8:$AD$30,AI$7,FALSE)))),0)</f>
        <v>0</v>
      </c>
      <c r="AJ96" s="30">
        <f>_xlfn.IFNA(IF($O96="days",$Y96*(VLOOKUP($K96,'Bed parameters'!$A$9:$I$12,9,FALSE))*$F96*(VLOOKUP($Q96,'Workforce distribution'!$C$8:$AD$30,AJ$7,FALSE)),IF($Q96="n/a",(IF($P96=AJ$6,$X96*$F96,0)),$X96*$F96*(VLOOKUP($Q96,'Workforce distribution'!$C$8:$AD$30,AJ$7,FALSE)))),0)</f>
        <v>0</v>
      </c>
      <c r="AK96" s="30">
        <f>_xlfn.IFNA(IF($O96="days",$Y96*(VLOOKUP($K96,'Bed parameters'!$A$9:$I$12,9,FALSE))*$F96*(VLOOKUP($Q96,'Workforce distribution'!$C$8:$AD$30,AK$7,FALSE)),IF($Q96="n/a",(IF($P96=AK$6,$X96*$F96,0)),$X96*$F96*(VLOOKUP($Q96,'Workforce distribution'!$C$8:$AD$30,AK$7,FALSE)))),0)</f>
        <v>0</v>
      </c>
      <c r="AL96" s="30">
        <f>_xlfn.IFNA(IF($O96="days",$Y96*(VLOOKUP($K96,'Bed parameters'!$A$9:$I$12,9,FALSE))*$F96*(VLOOKUP($Q96,'Workforce distribution'!$C$8:$AD$30,AL$7,FALSE)),IF($Q96="n/a",(IF($P96=AL$6,$X96*$F96,0)),$X96*$F96*(VLOOKUP($Q96,'Workforce distribution'!$C$8:$AD$30,AL$7,FALSE)))),0)</f>
        <v>0</v>
      </c>
      <c r="AM96" s="30">
        <f>_xlfn.IFNA(IF($O96="days",$Y96*(VLOOKUP($K96,'Bed parameters'!$A$9:$I$12,9,FALSE))*$F96*(VLOOKUP($Q96,'Workforce distribution'!$C$8:$AD$30,AM$7,FALSE)),IF($Q96="n/a",(IF($P96=AM$6,$X96*$F96,0)),$X96*$F96*(VLOOKUP($Q96,'Workforce distribution'!$C$8:$AD$30,AM$7,FALSE)))),0)</f>
        <v>0</v>
      </c>
      <c r="AN96" s="30">
        <f>_xlfn.IFNA(IF($O96="days",$Y96*(VLOOKUP($K96,'Bed parameters'!$A$9:$I$12,9,FALSE))*$F96*(VLOOKUP($Q96,'Workforce distribution'!$C$8:$AD$30,AN$7,FALSE)),IF($Q96="n/a",(IF($P96=AN$6,$X96*$F96,0)),$X96*$F96*(VLOOKUP($Q96,'Workforce distribution'!$C$8:$AD$30,AN$7,FALSE)))),0)</f>
        <v>0</v>
      </c>
      <c r="AO96" s="30">
        <f>_xlfn.IFNA(IF($O96="days",$Y96*(VLOOKUP($K96,'Bed parameters'!$A$9:$I$12,9,FALSE))*$F96*(VLOOKUP($Q96,'Workforce distribution'!$C$8:$AD$30,AO$7,FALSE)),IF($Q96="n/a",(IF($P96=AO$6,$X96*$F96,0)),$X96*$F96*(VLOOKUP($Q96,'Workforce distribution'!$C$8:$AD$30,AO$7,FALSE)))),0)</f>
        <v>0</v>
      </c>
      <c r="AP96" s="30">
        <f>_xlfn.IFNA(IF($O96="days",$Y96*(VLOOKUP($K96,'Bed parameters'!$A$9:$I$12,9,FALSE))*$F96*(VLOOKUP($Q96,'Workforce distribution'!$C$8:$AD$30,AP$7,FALSE)),IF($Q96="n/a",(IF($P96=AP$6,$X96*$F96,0)),$X96*$F96*(VLOOKUP($Q96,'Workforce distribution'!$C$8:$AD$30,AP$7,FALSE)))),0)</f>
        <v>0</v>
      </c>
      <c r="AQ96" s="30">
        <f>_xlfn.IFNA(IF($O96="days",$Y96*(VLOOKUP($K96,'Bed parameters'!$A$9:$I$12,9,FALSE))*$F96*(VLOOKUP($Q96,'Workforce distribution'!$C$8:$AD$30,AQ$7,FALSE)),IF($Q96="n/a",(IF($P96=AQ$6,$X96*$F96,0)),$X96*$F96*(VLOOKUP($Q96,'Workforce distribution'!$C$8:$AD$30,AQ$7,FALSE)))),0)</f>
        <v>0</v>
      </c>
      <c r="AR96" s="30">
        <f>_xlfn.IFNA(IF($O96="days",$Y96*(VLOOKUP($K96,'Bed parameters'!$A$9:$I$12,9,FALSE))*$F96*(VLOOKUP($Q96,'Workforce distribution'!$C$8:$AD$30,AR$7,FALSE)),IF($Q96="n/a",(IF($P96=AR$6,$X96*$F96,0)),$X96*$F96*(VLOOKUP($Q96,'Workforce distribution'!$C$8:$AD$30,AR$7,FALSE)))),0)</f>
        <v>0</v>
      </c>
      <c r="AS96" s="30">
        <f>_xlfn.IFNA(IF($O96="days",$Y96*(VLOOKUP($K96,'Bed parameters'!$A$9:$I$12,9,FALSE))*$F96*(VLOOKUP($Q96,'Workforce distribution'!$C$8:$AD$30,AS$7,FALSE)),IF($Q96="n/a",(IF($P96=AS$6,$X96*$F96,0)),$X96*$F96*(VLOOKUP($Q96,'Workforce distribution'!$C$8:$AD$30,AS$7,FALSE)))),0)</f>
        <v>0</v>
      </c>
      <c r="AT96" s="30">
        <f>_xlfn.IFNA(IF($O96="days",$Y96*(VLOOKUP($K96,'Bed parameters'!$A$9:$I$12,9,FALSE))*$F96*(VLOOKUP($Q96,'Workforce distribution'!$C$8:$AD$30,AT$7,FALSE)),IF($Q96="n/a",(IF($P96=AT$6,$X96*$F96,0)),$X96*$F96*(VLOOKUP($Q96,'Workforce distribution'!$C$8:$AD$30,AT$7,FALSE)))),0)</f>
        <v>0</v>
      </c>
      <c r="AU96" s="30">
        <f>_xlfn.IFNA(IF($O96="days",$Y96*(VLOOKUP($K96,'Bed parameters'!$A$9:$I$12,9,FALSE))*$F96*(VLOOKUP($Q96,'Workforce distribution'!$C$8:$AD$30,AU$7,FALSE)),IF($Q96="n/a",(IF($P96=AU$6,$X96*$F96,0)),$X96*$F96*(VLOOKUP($Q96,'Workforce distribution'!$C$8:$AD$30,AU$7,FALSE)))),0)</f>
        <v>0</v>
      </c>
      <c r="AV96" s="30">
        <f>_xlfn.IFNA(IF($O96="days",$Y96*(VLOOKUP($K96,'Bed parameters'!$A$9:$I$12,9,FALSE))*$F96*(VLOOKUP($Q96,'Workforce distribution'!$C$8:$AD$30,AV$7,FALSE)),IF($Q96="n/a",(IF($P96=AV$6,$X96*$F96,0)),$X96*$F96*(VLOOKUP($Q96,'Workforce distribution'!$C$8:$AD$30,AV$7,FALSE)))),0)</f>
        <v>0</v>
      </c>
      <c r="AW96" s="30">
        <f>_xlfn.IFNA(IF($O96="days",$Y96*(VLOOKUP($K96,'Bed parameters'!$A$9:$I$12,9,FALSE))*$F96*(VLOOKUP($Q96,'Workforce distribution'!$C$8:$AD$30,AW$7,FALSE)),IF($Q96="n/a",(IF($P96=AW$6,$X96*$F96,0)),$X96*$F96*(VLOOKUP($Q96,'Workforce distribution'!$C$8:$AD$30,AW$7,FALSE)))),0)</f>
        <v>0</v>
      </c>
      <c r="AX96" s="30">
        <f>_xlfn.IFNA(IF($O96="days",$Y96*(VLOOKUP($K96,'Bed parameters'!$A$9:$I$12,9,FALSE))*$F96*(VLOOKUP($Q96,'Workforce distribution'!$C$8:$AD$30,AX$7,FALSE)),IF($Q96="n/a",(IF($P96=AX$6,$X96*$F96,0)),$X96*$F96*(VLOOKUP($Q96,'Workforce distribution'!$C$8:$AD$30,AX$7,FALSE)))),0)</f>
        <v>0</v>
      </c>
      <c r="AY96" s="30">
        <f>_xlfn.IFNA(IF($O96="days",$Y96*(VLOOKUP($K96,'Bed parameters'!$A$9:$I$12,9,FALSE))*$F96*(VLOOKUP($Q96,'Workforce distribution'!$C$8:$AD$30,AY$7,FALSE)),IF($Q96="n/a",(IF($P96=AY$6,$X96*$F96,0)),$X96*$F96*(VLOOKUP($Q96,'Workforce distribution'!$C$8:$AD$30,AY$7,FALSE)))),0)</f>
        <v>0</v>
      </c>
      <c r="AZ96" s="30">
        <f>_xlfn.IFNA(IF($O96="days",$Y96*(VLOOKUP($K96,'Bed parameters'!$A$9:$I$12,9,FALSE))*$F96*(VLOOKUP($Q96,'Workforce distribution'!$C$8:$AD$30,AZ$7,FALSE)),IF($Q96="n/a",(IF($P96=AZ$6,$X96*$F96,0)),$X96*$F96*(VLOOKUP($Q96,'Workforce distribution'!$C$8:$AD$30,AZ$7,FALSE)))),0)</f>
        <v>0</v>
      </c>
      <c r="BA96" s="30">
        <f>_xlfn.IFNA(IF($O96="days",$Y96*(VLOOKUP($K96,'Bed parameters'!$A$9:$I$12,9,FALSE))*$F96*(VLOOKUP($Q96,'Workforce distribution'!$C$8:$AD$30,BA$7,FALSE)),IF($Q96="n/a",(IF($P96=BA$6,$X96*$F96,0)),$X96*$F96*(VLOOKUP($Q96,'Workforce distribution'!$C$8:$AD$30,BA$7,FALSE)))),0)</f>
        <v>0</v>
      </c>
      <c r="BB96" s="30">
        <f>_xlfn.IFNA(IF($O96="days",$Y96*(VLOOKUP($K96,'Bed parameters'!$A$9:$I$12,9,FALSE))*$F96*(VLOOKUP($Q96,'Workforce distribution'!$C$8:$AD$30,BB$7,FALSE)),IF($Q96="n/a",(IF($P96=BB$6,$X96*$F96,0)),$X96*$F96*(VLOOKUP($Q96,'Workforce distribution'!$C$8:$AD$30,BB$7,FALSE)))),0)</f>
        <v>0</v>
      </c>
      <c r="BC96" s="149">
        <f t="shared" si="17"/>
        <v>15.758211802262389</v>
      </c>
      <c r="BD96" s="288">
        <f>IF($Q96="n/a",(IF('Workforce hours'!D$30=0,0,(AB96/'Workforce hours'!D$30))),(IF(VLOOKUP($Q96,'Workforce hours'!$C$8:$AD$30,BD$7,FALSE)=0,0,(AB96/(VLOOKUP($Q96,'Workforce hours'!$C$8:$AD$30,BD$7,FALSE))))))</f>
        <v>0</v>
      </c>
      <c r="BE96" s="288">
        <f>IF($Q96="n/a",(IF('Workforce hours'!E$30=0,0,(AC96/'Workforce hours'!E$30))),(IF(VLOOKUP($Q96,'Workforce hours'!$C$8:$AD$30,BE$7,FALSE)=0,0,(AC96/(VLOOKUP($Q96,'Workforce hours'!$C$8:$AD$30,BE$7,FALSE))))))</f>
        <v>0</v>
      </c>
      <c r="BF96" s="288">
        <f>IF($Q96="n/a",(IF('Workforce hours'!F$30=0,0,(AD96/'Workforce hours'!F$30))),(IF(VLOOKUP($Q96,'Workforce hours'!$C$8:$AD$30,BF$7,FALSE)=0,0,(AD96/(VLOOKUP($Q96,'Workforce hours'!$C$8:$AD$30,BF$7,FALSE))))))</f>
        <v>0</v>
      </c>
      <c r="BG96" s="288">
        <f>IF($Q96="n/a",(IF('Workforce hours'!G$30=0,0,(AE96/'Workforce hours'!G$30))),(IF(VLOOKUP($Q96,'Workforce hours'!$C$8:$AD$30,BG$7,FALSE)=0,0,(AE96/(VLOOKUP($Q96,'Workforce hours'!$C$8:$AD$30,BG$7,FALSE))))))</f>
        <v>15.758211802262389</v>
      </c>
      <c r="BH96" s="288">
        <f>IF($Q96="n/a",(IF('Workforce hours'!H$30=0,0,(AF96/'Workforce hours'!H$30))),(IF(VLOOKUP($Q96,'Workforce hours'!$C$8:$AD$30,BH$7,FALSE)=0,0,(AF96/(VLOOKUP($Q96,'Workforce hours'!$C$8:$AD$30,BH$7,FALSE))))))</f>
        <v>0</v>
      </c>
      <c r="BI96" s="288">
        <f>IF($Q96="n/a",(IF('Workforce hours'!I$30=0,0,(AG96/'Workforce hours'!I$30))),(IF(VLOOKUP($Q96,'Workforce hours'!$C$8:$AD$30,BI$7,FALSE)=0,0,(AG96/(VLOOKUP($Q96,'Workforce hours'!$C$8:$AD$30,BI$7,FALSE))))))</f>
        <v>0</v>
      </c>
      <c r="BJ96" s="288">
        <f>IF($Q96="n/a",(IF('Workforce hours'!J$30=0,0,(AH96/'Workforce hours'!J$30))),(IF(VLOOKUP($Q96,'Workforce hours'!$C$8:$AD$30,BJ$7,FALSE)=0,0,(AH96/(VLOOKUP($Q96,'Workforce hours'!$C$8:$AD$30,BJ$7,FALSE))))))</f>
        <v>0</v>
      </c>
      <c r="BK96" s="288">
        <f>IF($Q96="n/a",(IF('Workforce hours'!K$30=0,0,(AI96/'Workforce hours'!K$30))),(IF(VLOOKUP($Q96,'Workforce hours'!$C$8:$AD$30,BK$7,FALSE)=0,0,(AI96/(VLOOKUP($Q96,'Workforce hours'!$C$8:$AD$30,BK$7,FALSE))))))</f>
        <v>0</v>
      </c>
      <c r="BL96" s="288">
        <f>IF($Q96="n/a",(IF('Workforce hours'!L$30=0,0,(AJ96/'Workforce hours'!L$30))),(IF(VLOOKUP($Q96,'Workforce hours'!$C$8:$AD$30,BL$7,FALSE)=0,0,(AJ96/(VLOOKUP($Q96,'Workforce hours'!$C$8:$AD$30,BL$7,FALSE))))))</f>
        <v>0</v>
      </c>
      <c r="BM96" s="288">
        <f>IF($Q96="n/a",(IF('Workforce hours'!M$30=0,0,(AK96/'Workforce hours'!M$30))),(IF(VLOOKUP($Q96,'Workforce hours'!$C$8:$AD$30,BM$7,FALSE)=0,0,(AK96/(VLOOKUP($Q96,'Workforce hours'!$C$8:$AD$30,BM$7,FALSE))))))</f>
        <v>0</v>
      </c>
      <c r="BN96" s="288">
        <f>IF($Q96="n/a",(IF('Workforce hours'!N$30=0,0,(AL96/'Workforce hours'!N$30))),(IF(VLOOKUP($Q96,'Workforce hours'!$C$8:$AD$30,BN$7,FALSE)=0,0,(AL96/(VLOOKUP($Q96,'Workforce hours'!$C$8:$AD$30,BN$7,FALSE))))))</f>
        <v>0</v>
      </c>
      <c r="BO96" s="288">
        <f>IF($Q96="n/a",(IF('Workforce hours'!O$30=0,0,(AM96/'Workforce hours'!O$30))),(IF(VLOOKUP($Q96,'Workforce hours'!$C$8:$AD$30,BO$7,FALSE)=0,0,(AM96/(VLOOKUP($Q96,'Workforce hours'!$C$8:$AD$30,BO$7,FALSE))))))</f>
        <v>0</v>
      </c>
      <c r="BP96" s="288">
        <f>IF($Q96="n/a",(IF('Workforce hours'!P$30=0,0,(AN96/'Workforce hours'!P$30))),(IF(VLOOKUP($Q96,'Workforce hours'!$C$8:$AD$30,BP$7,FALSE)=0,0,(AN96/(VLOOKUP($Q96,'Workforce hours'!$C$8:$AD$30,BP$7,FALSE))))))</f>
        <v>0</v>
      </c>
      <c r="BQ96" s="288">
        <f>IF($Q96="n/a",(IF('Workforce hours'!Q$30=0,0,(AO96/'Workforce hours'!Q$30))),(IF(VLOOKUP($Q96,'Workforce hours'!$C$8:$AD$30,BQ$7,FALSE)=0,0,(AO96/(VLOOKUP($Q96,'Workforce hours'!$C$8:$AD$30,BQ$7,FALSE))))))</f>
        <v>0</v>
      </c>
      <c r="BR96" s="288">
        <f>IF($Q96="n/a",(IF('Workforce hours'!R$30=0,0,(AP96/'Workforce hours'!R$30))),(IF(VLOOKUP($Q96,'Workforce hours'!$C$8:$AD$30,BR$7,FALSE)=0,0,(AP96/(VLOOKUP($Q96,'Workforce hours'!$C$8:$AD$30,BR$7,FALSE))))))</f>
        <v>0</v>
      </c>
      <c r="BS96" s="288">
        <f>IF($Q96="n/a",(IF('Workforce hours'!S$30=0,0,(AQ96/'Workforce hours'!S$30))),(IF(VLOOKUP($Q96,'Workforce hours'!$C$8:$AD$30,BS$7,FALSE)=0,0,(AQ96/(VLOOKUP($Q96,'Workforce hours'!$C$8:$AD$30,BS$7,FALSE))))))</f>
        <v>0</v>
      </c>
      <c r="BT96" s="288">
        <f>IF($Q96="n/a",(IF('Workforce hours'!T$30=0,0,(AR96/'Workforce hours'!T$30))),(IF(VLOOKUP($Q96,'Workforce hours'!$C$8:$AD$30,BT$7,FALSE)=0,0,(AR96/(VLOOKUP($Q96,'Workforce hours'!$C$8:$AD$30,BT$7,FALSE))))))</f>
        <v>0</v>
      </c>
      <c r="BU96" s="288">
        <f>IF($Q96="n/a",(IF('Workforce hours'!U$30=0,0,(AS96/'Workforce hours'!U$30))),(IF(VLOOKUP($Q96,'Workforce hours'!$C$8:$AD$30,BU$7,FALSE)=0,0,(AS96/(VLOOKUP($Q96,'Workforce hours'!$C$8:$AD$30,BU$7,FALSE))))))</f>
        <v>0</v>
      </c>
      <c r="BV96" s="288">
        <f>IF($Q96="n/a",(IF('Workforce hours'!V$30=0,0,(AT96/'Workforce hours'!V$30))),(IF(VLOOKUP($Q96,'Workforce hours'!$C$8:$AD$30,BV$7,FALSE)=0,0,(AT96/(VLOOKUP($Q96,'Workforce hours'!$C$8:$AD$30,BV$7,FALSE))))))</f>
        <v>0</v>
      </c>
      <c r="BW96" s="288">
        <f>IF($Q96="n/a",(IF('Workforce hours'!W$30=0,0,(AU96/'Workforce hours'!W$30))),(IF(VLOOKUP($Q96,'Workforce hours'!$C$8:$AD$30,BW$7,FALSE)=0,0,(AU96/(VLOOKUP($Q96,'Workforce hours'!$C$8:$AD$30,BW$7,FALSE))))))</f>
        <v>0</v>
      </c>
      <c r="BX96" s="288">
        <f>IF($Q96="n/a",(IF('Workforce hours'!X$30=0,0,(AV96/'Workforce hours'!X$30))),(IF(VLOOKUP($Q96,'Workforce hours'!$C$8:$AD$30,BX$7,FALSE)=0,0,(AV96/(VLOOKUP($Q96,'Workforce hours'!$C$8:$AD$30,BX$7,FALSE))))))</f>
        <v>0</v>
      </c>
      <c r="BY96" s="288">
        <f>IF($Q96="n/a",(IF('Workforce hours'!Y$30=0,0,(AW96/'Workforce hours'!Y$30))),(IF(VLOOKUP($Q96,'Workforce hours'!$C$8:$AD$30,BY$7,FALSE)=0,0,(AW96/(VLOOKUP($Q96,'Workforce hours'!$C$8:$AD$30,BY$7,FALSE))))))</f>
        <v>0</v>
      </c>
      <c r="BZ96" s="288">
        <f>IF($Q96="n/a",(IF('Workforce hours'!Z$30=0,0,(AX96/'Workforce hours'!Z$30))),(IF(VLOOKUP($Q96,'Workforce hours'!$C$8:$AD$30,BZ$7,FALSE)=0,0,(AX96/(VLOOKUP($Q96,'Workforce hours'!$C$8:$AD$30,BZ$7,FALSE))))))</f>
        <v>0</v>
      </c>
      <c r="CA96" s="288">
        <f>IF($Q96="n/a",(IF('Workforce hours'!AA$30=0,0,(AY96/'Workforce hours'!AA$30))),(IF(VLOOKUP($Q96,'Workforce hours'!$C$8:$AD$30,CA$7,FALSE)=0,0,(AY96/(VLOOKUP($Q96,'Workforce hours'!$C$8:$AD$30,CA$7,FALSE))))))</f>
        <v>0</v>
      </c>
      <c r="CB96" s="288">
        <f>IF($Q96="n/a",(IF('Workforce hours'!AB$30=0,0,(AZ96/'Workforce hours'!AB$30))),(IF(VLOOKUP($Q96,'Workforce hours'!$C$8:$AD$30,CB$7,FALSE)=0,0,(AZ96/(VLOOKUP($Q96,'Workforce hours'!$C$8:$AD$30,CB$7,FALSE))))))</f>
        <v>0</v>
      </c>
      <c r="CC96" s="288">
        <f>IF($Q96="n/a",(IF('Workforce hours'!AC$30=0,0,(BA96/'Workforce hours'!AC$30))),(IF(VLOOKUP($Q96,'Workforce hours'!$C$8:$AD$30,CC$7,FALSE)=0,0,(BA96/(VLOOKUP($Q96,'Workforce hours'!$C$8:$AD$30,CC$7,FALSE))))))</f>
        <v>0</v>
      </c>
      <c r="CD96" s="288">
        <f>IF($Q96="n/a",(IF('Workforce hours'!AD$30=0,0,(BB96/'Workforce hours'!AD$30))),(IF(VLOOKUP($Q96,'Workforce hours'!$C$8:$AD$30,CD$7,FALSE)=0,0,(BB96/(VLOOKUP($Q96,'Workforce hours'!$C$8:$AD$30,CD$7,FALSE))))))</f>
        <v>0</v>
      </c>
      <c r="CE96" s="289">
        <f t="shared" si="18"/>
        <v>0</v>
      </c>
      <c r="CF96" s="290">
        <f>BD96*'Workforce costs'!B$9*(1+'Workforce costs'!B$10)*(1+'Workforce costs'!B$11)</f>
        <v>0</v>
      </c>
      <c r="CG96" s="290">
        <f>BE96*'Workforce costs'!C$9*(1+'Workforce costs'!C$10)*(1+'Workforce costs'!C$11)</f>
        <v>0</v>
      </c>
      <c r="CH96" s="290">
        <f>BF96*'Workforce costs'!D$9*(1+'Workforce costs'!D$10)*(1+'Workforce costs'!D$11)</f>
        <v>0</v>
      </c>
      <c r="CI96" s="290">
        <f>BG96*'Workforce costs'!E$9*(1+'Workforce costs'!E$10)*(1+'Workforce costs'!E$11)</f>
        <v>0</v>
      </c>
      <c r="CJ96" s="290">
        <f>BH96*'Workforce costs'!F$9*(1+'Workforce costs'!F$10)*(1+'Workforce costs'!F$11)</f>
        <v>0</v>
      </c>
      <c r="CK96" s="290">
        <f>BI96*'Workforce costs'!G$9*(1+'Workforce costs'!G$10)*(1+'Workforce costs'!G$11)</f>
        <v>0</v>
      </c>
      <c r="CL96" s="290">
        <f>BJ96*'Workforce costs'!H$9*(1+'Workforce costs'!H$10)*(1+'Workforce costs'!H$11)</f>
        <v>0</v>
      </c>
      <c r="CM96" s="290">
        <f>BK96*'Workforce costs'!I$9*(1+'Workforce costs'!I$10)*(1+'Workforce costs'!I$11)</f>
        <v>0</v>
      </c>
      <c r="CN96" s="290">
        <f>BL96*'Workforce costs'!J$9*(1+'Workforce costs'!J$10)*(1+'Workforce costs'!J$11)</f>
        <v>0</v>
      </c>
      <c r="CO96" s="290">
        <f>BM96*'Workforce costs'!K$9*(1+'Workforce costs'!K$10)*(1+'Workforce costs'!K$11)</f>
        <v>0</v>
      </c>
      <c r="CP96" s="290">
        <f>BN96*'Workforce costs'!L$9*(1+'Workforce costs'!L$10)*(1+'Workforce costs'!L$11)</f>
        <v>0</v>
      </c>
      <c r="CQ96" s="290">
        <f>BO96*'Workforce costs'!M$9*(1+'Workforce costs'!M$10)*(1+'Workforce costs'!M$11)</f>
        <v>0</v>
      </c>
      <c r="CR96" s="290">
        <f>BP96*'Workforce costs'!N$9*(1+'Workforce costs'!N$10)*(1+'Workforce costs'!N$11)</f>
        <v>0</v>
      </c>
      <c r="CS96" s="290">
        <f>BQ96*'Workforce costs'!O$9*(1+'Workforce costs'!O$10)*(1+'Workforce costs'!O$11)</f>
        <v>0</v>
      </c>
      <c r="CT96" s="290">
        <f>BR96*'Workforce costs'!P$9*(1+'Workforce costs'!P$10)*(1+'Workforce costs'!P$11)</f>
        <v>0</v>
      </c>
      <c r="CU96" s="290">
        <f>BS96*'Workforce costs'!Q$9*(1+'Workforce costs'!Q$10)*(1+'Workforce costs'!Q$11)</f>
        <v>0</v>
      </c>
      <c r="CV96" s="290">
        <f>BT96*'Workforce costs'!R$9*(1+'Workforce costs'!R$10)*(1+'Workforce costs'!R$11)</f>
        <v>0</v>
      </c>
      <c r="CW96" s="290">
        <f>BU96*'Workforce costs'!S$9*(1+'Workforce costs'!S$10)*(1+'Workforce costs'!S$11)</f>
        <v>0</v>
      </c>
      <c r="CX96" s="290">
        <f>BV96*'Workforce costs'!T$9*(1+'Workforce costs'!T$10)*(1+'Workforce costs'!T$11)</f>
        <v>0</v>
      </c>
      <c r="CY96" s="290">
        <f>BW96*'Workforce costs'!U$9*(1+'Workforce costs'!U$10)*(1+'Workforce costs'!U$11)</f>
        <v>0</v>
      </c>
      <c r="CZ96" s="290">
        <f>BX96*'Workforce costs'!V$9*(1+'Workforce costs'!V$10)*(1+'Workforce costs'!V$11)</f>
        <v>0</v>
      </c>
      <c r="DA96" s="290">
        <f>BY96*'Workforce costs'!W$9*(1+'Workforce costs'!W$10)*(1+'Workforce costs'!W$11)</f>
        <v>0</v>
      </c>
      <c r="DB96" s="290">
        <f>BZ96*'Workforce costs'!X$9*(1+'Workforce costs'!X$10)*(1+'Workforce costs'!X$11)</f>
        <v>0</v>
      </c>
      <c r="DC96" s="290">
        <f>CA96*'Workforce costs'!Y$9*(1+'Workforce costs'!Y$10)*(1+'Workforce costs'!Y$11)</f>
        <v>0</v>
      </c>
      <c r="DD96" s="290">
        <f>CB96*'Workforce costs'!Z$9*(1+'Workforce costs'!Z$10)*(1+'Workforce costs'!Z$11)</f>
        <v>0</v>
      </c>
      <c r="DE96" s="290">
        <f>CC96*'Workforce costs'!AA$9*(1+'Workforce costs'!AA$10)*(1+'Workforce costs'!AA$11)</f>
        <v>0</v>
      </c>
      <c r="DF96" s="290">
        <f>CD96*'Workforce costs'!AB$9*(1+'Workforce costs'!AB$10)*(1+'Workforce costs'!AB$11)</f>
        <v>0</v>
      </c>
    </row>
    <row r="97" spans="1:110" x14ac:dyDescent="0.3">
      <c r="A97" s="2" t="str">
        <f>Outputs!$A$4</f>
        <v>Australia</v>
      </c>
      <c r="B97" s="2" t="str">
        <f t="shared" si="11"/>
        <v>Australia 18to24</v>
      </c>
      <c r="C97" s="30">
        <f>VLOOKUP($B97,Populations!$D$15:$H$1920,3,FALSE)</f>
        <v>2374194</v>
      </c>
      <c r="D97" s="255">
        <f>IF(OR($H97="General pop",$H97="Schools",$H97="Workplace",$H97="Skills Training",$H97="Digital Supports"),1,VLOOKUP($B97,Populations!$D$15:$H$1920,5,FALSE))</f>
        <v>1</v>
      </c>
      <c r="E97" s="88">
        <f>VLOOKUP(I97,Epidemiology!$C$10:$H$47,6,FALSE)</f>
        <v>7628</v>
      </c>
      <c r="F97" s="102">
        <f>'Care profiles'!R98</f>
        <v>1</v>
      </c>
      <c r="G97" s="15" t="str">
        <f>'Care profiles'!A98</f>
        <v>18to24</v>
      </c>
      <c r="H97" s="15" t="str">
        <f>'Care profiles'!B98</f>
        <v>Distress</v>
      </c>
      <c r="I97" s="15" t="str">
        <f>'Care profiles'!C98</f>
        <v>Distress_18-24yrs</v>
      </c>
      <c r="J97" s="15" t="str">
        <f>'Care profiles'!D98</f>
        <v>Care profile</v>
      </c>
      <c r="K97" s="15" t="str">
        <f>'Care profiles'!E98</f>
        <v>Individual Carer Peer Support</v>
      </c>
      <c r="L97" s="104">
        <f>'Care profiles'!F98</f>
        <v>0.1</v>
      </c>
      <c r="M97" s="15">
        <f>'Care profiles'!G98</f>
        <v>3</v>
      </c>
      <c r="N97" s="15">
        <f>'Care profiles'!H98</f>
        <v>60</v>
      </c>
      <c r="O97" s="15" t="str">
        <f>'Care profiles'!I98</f>
        <v>min</v>
      </c>
      <c r="P97" s="15" t="str">
        <f>'Care profiles'!J98</f>
        <v>Peer Worker</v>
      </c>
      <c r="Q97" s="15" t="str">
        <f>'Care profiles'!K98</f>
        <v>n/a</v>
      </c>
      <c r="R97" s="15" t="str">
        <f>'Care profiles'!M98</f>
        <v>N</v>
      </c>
      <c r="S97" s="15" t="str">
        <f>'Care profiles'!O98</f>
        <v>N</v>
      </c>
      <c r="T97" s="15" t="str">
        <f>'Care profiles'!Q98</f>
        <v>Y</v>
      </c>
      <c r="U97" s="30">
        <f t="shared" si="12"/>
        <v>181103.51832</v>
      </c>
      <c r="V97" s="30">
        <f t="shared" si="13"/>
        <v>18110.351832</v>
      </c>
      <c r="W97" s="30">
        <f>IF(M97="n/a",0,IF(O97="days",V97*M97*(1+(VLOOKUP(K97,'Bed parameters'!$A$9:$G$12,7,FALSE))),V97*M97))</f>
        <v>54331.055496000001</v>
      </c>
      <c r="X97" s="30">
        <f t="shared" si="14"/>
        <v>54331.055496000001</v>
      </c>
      <c r="Y97" s="30">
        <f t="shared" si="15"/>
        <v>0</v>
      </c>
      <c r="Z97" s="113">
        <f>_xlfn.IFNA(Y97/((VLOOKUP(K97,'Bed parameters'!$A$9:$G$12,3,FALSE))*(VLOOKUP(K97,'Bed parameters'!$A$9:$G$12,5,FALSE))),0)</f>
        <v>0</v>
      </c>
      <c r="AA97" s="30">
        <f t="shared" si="16"/>
        <v>54331.055496000001</v>
      </c>
      <c r="AB97" s="30">
        <f>_xlfn.IFNA(IF($O97="days",$Y97*(VLOOKUP($K97,'Bed parameters'!$A$9:$I$12,9,FALSE))*$F97*(VLOOKUP($Q97,'Workforce distribution'!$C$8:$AD$30,AB$7,FALSE)),IF($Q97="n/a",(IF($P97=AB$6,$X97*$F97,0)),$X97*$F97*(VLOOKUP($Q97,'Workforce distribution'!$C$8:$AD$30,AB$7,FALSE)))),0)</f>
        <v>0</v>
      </c>
      <c r="AC97" s="30">
        <f>_xlfn.IFNA(IF($O97="days",$Y97*(VLOOKUP($K97,'Bed parameters'!$A$9:$I$12,9,FALSE))*$F97*(VLOOKUP($Q97,'Workforce distribution'!$C$8:$AD$30,AC$7,FALSE)),IF($Q97="n/a",(IF($P97=AC$6,$X97*$F97,0)),$X97*$F97*(VLOOKUP($Q97,'Workforce distribution'!$C$8:$AD$30,AC$7,FALSE)))),0)</f>
        <v>0</v>
      </c>
      <c r="AD97" s="30">
        <f>_xlfn.IFNA(IF($O97="days",$Y97*(VLOOKUP($K97,'Bed parameters'!$A$9:$I$12,9,FALSE))*$F97*(VLOOKUP($Q97,'Workforce distribution'!$C$8:$AD$30,AD$7,FALSE)),IF($Q97="n/a",(IF($P97=AD$6,$X97*$F97,0)),$X97*$F97*(VLOOKUP($Q97,'Workforce distribution'!$C$8:$AD$30,AD$7,FALSE)))),0)</f>
        <v>0</v>
      </c>
      <c r="AE97" s="30">
        <f>_xlfn.IFNA(IF($O97="days",$Y97*(VLOOKUP($K97,'Bed parameters'!$A$9:$I$12,9,FALSE))*$F97*(VLOOKUP($Q97,'Workforce distribution'!$C$8:$AD$30,AE$7,FALSE)),IF($Q97="n/a",(IF($P97=AE$6,$X97*$F97,0)),$X97*$F97*(VLOOKUP($Q97,'Workforce distribution'!$C$8:$AD$30,AE$7,FALSE)))),0)</f>
        <v>54331.055496000001</v>
      </c>
      <c r="AF97" s="30">
        <f>_xlfn.IFNA(IF($O97="days",$Y97*(VLOOKUP($K97,'Bed parameters'!$A$9:$I$12,9,FALSE))*$F97*(VLOOKUP($Q97,'Workforce distribution'!$C$8:$AD$30,AF$7,FALSE)),IF($Q97="n/a",(IF($P97=AF$6,$X97*$F97,0)),$X97*$F97*(VLOOKUP($Q97,'Workforce distribution'!$C$8:$AD$30,AF$7,FALSE)))),0)</f>
        <v>0</v>
      </c>
      <c r="AG97" s="30">
        <f>_xlfn.IFNA(IF($O97="days",$Y97*(VLOOKUP($K97,'Bed parameters'!$A$9:$I$12,9,FALSE))*$F97*(VLOOKUP($Q97,'Workforce distribution'!$C$8:$AD$30,AG$7,FALSE)),IF($Q97="n/a",(IF($P97=AG$6,$X97*$F97,0)),$X97*$F97*(VLOOKUP($Q97,'Workforce distribution'!$C$8:$AD$30,AG$7,FALSE)))),0)</f>
        <v>0</v>
      </c>
      <c r="AH97" s="30">
        <f>_xlfn.IFNA(IF($O97="days",$Y97*(VLOOKUP($K97,'Bed parameters'!$A$9:$I$12,9,FALSE))*$F97*(VLOOKUP($Q97,'Workforce distribution'!$C$8:$AD$30,AH$7,FALSE)),IF($Q97="n/a",(IF($P97=AH$6,$X97*$F97,0)),$X97*$F97*(VLOOKUP($Q97,'Workforce distribution'!$C$8:$AD$30,AH$7,FALSE)))),0)</f>
        <v>0</v>
      </c>
      <c r="AI97" s="30">
        <f>_xlfn.IFNA(IF($O97="days",$Y97*(VLOOKUP($K97,'Bed parameters'!$A$9:$I$12,9,FALSE))*$F97*(VLOOKUP($Q97,'Workforce distribution'!$C$8:$AD$30,AI$7,FALSE)),IF($Q97="n/a",(IF($P97=AI$6,$X97*$F97,0)),$X97*$F97*(VLOOKUP($Q97,'Workforce distribution'!$C$8:$AD$30,AI$7,FALSE)))),0)</f>
        <v>0</v>
      </c>
      <c r="AJ97" s="30">
        <f>_xlfn.IFNA(IF($O97="days",$Y97*(VLOOKUP($K97,'Bed parameters'!$A$9:$I$12,9,FALSE))*$F97*(VLOOKUP($Q97,'Workforce distribution'!$C$8:$AD$30,AJ$7,FALSE)),IF($Q97="n/a",(IF($P97=AJ$6,$X97*$F97,0)),$X97*$F97*(VLOOKUP($Q97,'Workforce distribution'!$C$8:$AD$30,AJ$7,FALSE)))),0)</f>
        <v>0</v>
      </c>
      <c r="AK97" s="30">
        <f>_xlfn.IFNA(IF($O97="days",$Y97*(VLOOKUP($K97,'Bed parameters'!$A$9:$I$12,9,FALSE))*$F97*(VLOOKUP($Q97,'Workforce distribution'!$C$8:$AD$30,AK$7,FALSE)),IF($Q97="n/a",(IF($P97=AK$6,$X97*$F97,0)),$X97*$F97*(VLOOKUP($Q97,'Workforce distribution'!$C$8:$AD$30,AK$7,FALSE)))),0)</f>
        <v>0</v>
      </c>
      <c r="AL97" s="30">
        <f>_xlfn.IFNA(IF($O97="days",$Y97*(VLOOKUP($K97,'Bed parameters'!$A$9:$I$12,9,FALSE))*$F97*(VLOOKUP($Q97,'Workforce distribution'!$C$8:$AD$30,AL$7,FALSE)),IF($Q97="n/a",(IF($P97=AL$6,$X97*$F97,0)),$X97*$F97*(VLOOKUP($Q97,'Workforce distribution'!$C$8:$AD$30,AL$7,FALSE)))),0)</f>
        <v>0</v>
      </c>
      <c r="AM97" s="30">
        <f>_xlfn.IFNA(IF($O97="days",$Y97*(VLOOKUP($K97,'Bed parameters'!$A$9:$I$12,9,FALSE))*$F97*(VLOOKUP($Q97,'Workforce distribution'!$C$8:$AD$30,AM$7,FALSE)),IF($Q97="n/a",(IF($P97=AM$6,$X97*$F97,0)),$X97*$F97*(VLOOKUP($Q97,'Workforce distribution'!$C$8:$AD$30,AM$7,FALSE)))),0)</f>
        <v>0</v>
      </c>
      <c r="AN97" s="30">
        <f>_xlfn.IFNA(IF($O97="days",$Y97*(VLOOKUP($K97,'Bed parameters'!$A$9:$I$12,9,FALSE))*$F97*(VLOOKUP($Q97,'Workforce distribution'!$C$8:$AD$30,AN$7,FALSE)),IF($Q97="n/a",(IF($P97=AN$6,$X97*$F97,0)),$X97*$F97*(VLOOKUP($Q97,'Workforce distribution'!$C$8:$AD$30,AN$7,FALSE)))),0)</f>
        <v>0</v>
      </c>
      <c r="AO97" s="30">
        <f>_xlfn.IFNA(IF($O97="days",$Y97*(VLOOKUP($K97,'Bed parameters'!$A$9:$I$12,9,FALSE))*$F97*(VLOOKUP($Q97,'Workforce distribution'!$C$8:$AD$30,AO$7,FALSE)),IF($Q97="n/a",(IF($P97=AO$6,$X97*$F97,0)),$X97*$F97*(VLOOKUP($Q97,'Workforce distribution'!$C$8:$AD$30,AO$7,FALSE)))),0)</f>
        <v>0</v>
      </c>
      <c r="AP97" s="30">
        <f>_xlfn.IFNA(IF($O97="days",$Y97*(VLOOKUP($K97,'Bed parameters'!$A$9:$I$12,9,FALSE))*$F97*(VLOOKUP($Q97,'Workforce distribution'!$C$8:$AD$30,AP$7,FALSE)),IF($Q97="n/a",(IF($P97=AP$6,$X97*$F97,0)),$X97*$F97*(VLOOKUP($Q97,'Workforce distribution'!$C$8:$AD$30,AP$7,FALSE)))),0)</f>
        <v>0</v>
      </c>
      <c r="AQ97" s="30">
        <f>_xlfn.IFNA(IF($O97="days",$Y97*(VLOOKUP($K97,'Bed parameters'!$A$9:$I$12,9,FALSE))*$F97*(VLOOKUP($Q97,'Workforce distribution'!$C$8:$AD$30,AQ$7,FALSE)),IF($Q97="n/a",(IF($P97=AQ$6,$X97*$F97,0)),$X97*$F97*(VLOOKUP($Q97,'Workforce distribution'!$C$8:$AD$30,AQ$7,FALSE)))),0)</f>
        <v>0</v>
      </c>
      <c r="AR97" s="30">
        <f>_xlfn.IFNA(IF($O97="days",$Y97*(VLOOKUP($K97,'Bed parameters'!$A$9:$I$12,9,FALSE))*$F97*(VLOOKUP($Q97,'Workforce distribution'!$C$8:$AD$30,AR$7,FALSE)),IF($Q97="n/a",(IF($P97=AR$6,$X97*$F97,0)),$X97*$F97*(VLOOKUP($Q97,'Workforce distribution'!$C$8:$AD$30,AR$7,FALSE)))),0)</f>
        <v>0</v>
      </c>
      <c r="AS97" s="30">
        <f>_xlfn.IFNA(IF($O97="days",$Y97*(VLOOKUP($K97,'Bed parameters'!$A$9:$I$12,9,FALSE))*$F97*(VLOOKUP($Q97,'Workforce distribution'!$C$8:$AD$30,AS$7,FALSE)),IF($Q97="n/a",(IF($P97=AS$6,$X97*$F97,0)),$X97*$F97*(VLOOKUP($Q97,'Workforce distribution'!$C$8:$AD$30,AS$7,FALSE)))),0)</f>
        <v>0</v>
      </c>
      <c r="AT97" s="30">
        <f>_xlfn.IFNA(IF($O97="days",$Y97*(VLOOKUP($K97,'Bed parameters'!$A$9:$I$12,9,FALSE))*$F97*(VLOOKUP($Q97,'Workforce distribution'!$C$8:$AD$30,AT$7,FALSE)),IF($Q97="n/a",(IF($P97=AT$6,$X97*$F97,0)),$X97*$F97*(VLOOKUP($Q97,'Workforce distribution'!$C$8:$AD$30,AT$7,FALSE)))),0)</f>
        <v>0</v>
      </c>
      <c r="AU97" s="30">
        <f>_xlfn.IFNA(IF($O97="days",$Y97*(VLOOKUP($K97,'Bed parameters'!$A$9:$I$12,9,FALSE))*$F97*(VLOOKUP($Q97,'Workforce distribution'!$C$8:$AD$30,AU$7,FALSE)),IF($Q97="n/a",(IF($P97=AU$6,$X97*$F97,0)),$X97*$F97*(VLOOKUP($Q97,'Workforce distribution'!$C$8:$AD$30,AU$7,FALSE)))),0)</f>
        <v>0</v>
      </c>
      <c r="AV97" s="30">
        <f>_xlfn.IFNA(IF($O97="days",$Y97*(VLOOKUP($K97,'Bed parameters'!$A$9:$I$12,9,FALSE))*$F97*(VLOOKUP($Q97,'Workforce distribution'!$C$8:$AD$30,AV$7,FALSE)),IF($Q97="n/a",(IF($P97=AV$6,$X97*$F97,0)),$X97*$F97*(VLOOKUP($Q97,'Workforce distribution'!$C$8:$AD$30,AV$7,FALSE)))),0)</f>
        <v>0</v>
      </c>
      <c r="AW97" s="30">
        <f>_xlfn.IFNA(IF($O97="days",$Y97*(VLOOKUP($K97,'Bed parameters'!$A$9:$I$12,9,FALSE))*$F97*(VLOOKUP($Q97,'Workforce distribution'!$C$8:$AD$30,AW$7,FALSE)),IF($Q97="n/a",(IF($P97=AW$6,$X97*$F97,0)),$X97*$F97*(VLOOKUP($Q97,'Workforce distribution'!$C$8:$AD$30,AW$7,FALSE)))),0)</f>
        <v>0</v>
      </c>
      <c r="AX97" s="30">
        <f>_xlfn.IFNA(IF($O97="days",$Y97*(VLOOKUP($K97,'Bed parameters'!$A$9:$I$12,9,FALSE))*$F97*(VLOOKUP($Q97,'Workforce distribution'!$C$8:$AD$30,AX$7,FALSE)),IF($Q97="n/a",(IF($P97=AX$6,$X97*$F97,0)),$X97*$F97*(VLOOKUP($Q97,'Workforce distribution'!$C$8:$AD$30,AX$7,FALSE)))),0)</f>
        <v>0</v>
      </c>
      <c r="AY97" s="30">
        <f>_xlfn.IFNA(IF($O97="days",$Y97*(VLOOKUP($K97,'Bed parameters'!$A$9:$I$12,9,FALSE))*$F97*(VLOOKUP($Q97,'Workforce distribution'!$C$8:$AD$30,AY$7,FALSE)),IF($Q97="n/a",(IF($P97=AY$6,$X97*$F97,0)),$X97*$F97*(VLOOKUP($Q97,'Workforce distribution'!$C$8:$AD$30,AY$7,FALSE)))),0)</f>
        <v>0</v>
      </c>
      <c r="AZ97" s="30">
        <f>_xlfn.IFNA(IF($O97="days",$Y97*(VLOOKUP($K97,'Bed parameters'!$A$9:$I$12,9,FALSE))*$F97*(VLOOKUP($Q97,'Workforce distribution'!$C$8:$AD$30,AZ$7,FALSE)),IF($Q97="n/a",(IF($P97=AZ$6,$X97*$F97,0)),$X97*$F97*(VLOOKUP($Q97,'Workforce distribution'!$C$8:$AD$30,AZ$7,FALSE)))),0)</f>
        <v>0</v>
      </c>
      <c r="BA97" s="30">
        <f>_xlfn.IFNA(IF($O97="days",$Y97*(VLOOKUP($K97,'Bed parameters'!$A$9:$I$12,9,FALSE))*$F97*(VLOOKUP($Q97,'Workforce distribution'!$C$8:$AD$30,BA$7,FALSE)),IF($Q97="n/a",(IF($P97=BA$6,$X97*$F97,0)),$X97*$F97*(VLOOKUP($Q97,'Workforce distribution'!$C$8:$AD$30,BA$7,FALSE)))),0)</f>
        <v>0</v>
      </c>
      <c r="BB97" s="30">
        <f>_xlfn.IFNA(IF($O97="days",$Y97*(VLOOKUP($K97,'Bed parameters'!$A$9:$I$12,9,FALSE))*$F97*(VLOOKUP($Q97,'Workforce distribution'!$C$8:$AD$30,BB$7,FALSE)),IF($Q97="n/a",(IF($P97=BB$6,$X97*$F97,0)),$X97*$F97*(VLOOKUP($Q97,'Workforce distribution'!$C$8:$AD$30,BB$7,FALSE)))),0)</f>
        <v>0</v>
      </c>
      <c r="BC97" s="149">
        <f t="shared" si="17"/>
        <v>47.274635406787169</v>
      </c>
      <c r="BD97" s="288">
        <f>IF($Q97="n/a",(IF('Workforce hours'!D$30=0,0,(AB97/'Workforce hours'!D$30))),(IF(VLOOKUP($Q97,'Workforce hours'!$C$8:$AD$30,BD$7,FALSE)=0,0,(AB97/(VLOOKUP($Q97,'Workforce hours'!$C$8:$AD$30,BD$7,FALSE))))))</f>
        <v>0</v>
      </c>
      <c r="BE97" s="288">
        <f>IF($Q97="n/a",(IF('Workforce hours'!E$30=0,0,(AC97/'Workforce hours'!E$30))),(IF(VLOOKUP($Q97,'Workforce hours'!$C$8:$AD$30,BE$7,FALSE)=0,0,(AC97/(VLOOKUP($Q97,'Workforce hours'!$C$8:$AD$30,BE$7,FALSE))))))</f>
        <v>0</v>
      </c>
      <c r="BF97" s="288">
        <f>IF($Q97="n/a",(IF('Workforce hours'!F$30=0,0,(AD97/'Workforce hours'!F$30))),(IF(VLOOKUP($Q97,'Workforce hours'!$C$8:$AD$30,BF$7,FALSE)=0,0,(AD97/(VLOOKUP($Q97,'Workforce hours'!$C$8:$AD$30,BF$7,FALSE))))))</f>
        <v>0</v>
      </c>
      <c r="BG97" s="288">
        <f>IF($Q97="n/a",(IF('Workforce hours'!G$30=0,0,(AE97/'Workforce hours'!G$30))),(IF(VLOOKUP($Q97,'Workforce hours'!$C$8:$AD$30,BG$7,FALSE)=0,0,(AE97/(VLOOKUP($Q97,'Workforce hours'!$C$8:$AD$30,BG$7,FALSE))))))</f>
        <v>47.274635406787169</v>
      </c>
      <c r="BH97" s="288">
        <f>IF($Q97="n/a",(IF('Workforce hours'!H$30=0,0,(AF97/'Workforce hours'!H$30))),(IF(VLOOKUP($Q97,'Workforce hours'!$C$8:$AD$30,BH$7,FALSE)=0,0,(AF97/(VLOOKUP($Q97,'Workforce hours'!$C$8:$AD$30,BH$7,FALSE))))))</f>
        <v>0</v>
      </c>
      <c r="BI97" s="288">
        <f>IF($Q97="n/a",(IF('Workforce hours'!I$30=0,0,(AG97/'Workforce hours'!I$30))),(IF(VLOOKUP($Q97,'Workforce hours'!$C$8:$AD$30,BI$7,FALSE)=0,0,(AG97/(VLOOKUP($Q97,'Workforce hours'!$C$8:$AD$30,BI$7,FALSE))))))</f>
        <v>0</v>
      </c>
      <c r="BJ97" s="288">
        <f>IF($Q97="n/a",(IF('Workforce hours'!J$30=0,0,(AH97/'Workforce hours'!J$30))),(IF(VLOOKUP($Q97,'Workforce hours'!$C$8:$AD$30,BJ$7,FALSE)=0,0,(AH97/(VLOOKUP($Q97,'Workforce hours'!$C$8:$AD$30,BJ$7,FALSE))))))</f>
        <v>0</v>
      </c>
      <c r="BK97" s="288">
        <f>IF($Q97="n/a",(IF('Workforce hours'!K$30=0,0,(AI97/'Workforce hours'!K$30))),(IF(VLOOKUP($Q97,'Workforce hours'!$C$8:$AD$30,BK$7,FALSE)=0,0,(AI97/(VLOOKUP($Q97,'Workforce hours'!$C$8:$AD$30,BK$7,FALSE))))))</f>
        <v>0</v>
      </c>
      <c r="BL97" s="288">
        <f>IF($Q97="n/a",(IF('Workforce hours'!L$30=0,0,(AJ97/'Workforce hours'!L$30))),(IF(VLOOKUP($Q97,'Workforce hours'!$C$8:$AD$30,BL$7,FALSE)=0,0,(AJ97/(VLOOKUP($Q97,'Workforce hours'!$C$8:$AD$30,BL$7,FALSE))))))</f>
        <v>0</v>
      </c>
      <c r="BM97" s="288">
        <f>IF($Q97="n/a",(IF('Workforce hours'!M$30=0,0,(AK97/'Workforce hours'!M$30))),(IF(VLOOKUP($Q97,'Workforce hours'!$C$8:$AD$30,BM$7,FALSE)=0,0,(AK97/(VLOOKUP($Q97,'Workforce hours'!$C$8:$AD$30,BM$7,FALSE))))))</f>
        <v>0</v>
      </c>
      <c r="BN97" s="288">
        <f>IF($Q97="n/a",(IF('Workforce hours'!N$30=0,0,(AL97/'Workforce hours'!N$30))),(IF(VLOOKUP($Q97,'Workforce hours'!$C$8:$AD$30,BN$7,FALSE)=0,0,(AL97/(VLOOKUP($Q97,'Workforce hours'!$C$8:$AD$30,BN$7,FALSE))))))</f>
        <v>0</v>
      </c>
      <c r="BO97" s="288">
        <f>IF($Q97="n/a",(IF('Workforce hours'!O$30=0,0,(AM97/'Workforce hours'!O$30))),(IF(VLOOKUP($Q97,'Workforce hours'!$C$8:$AD$30,BO$7,FALSE)=0,0,(AM97/(VLOOKUP($Q97,'Workforce hours'!$C$8:$AD$30,BO$7,FALSE))))))</f>
        <v>0</v>
      </c>
      <c r="BP97" s="288">
        <f>IF($Q97="n/a",(IF('Workforce hours'!P$30=0,0,(AN97/'Workforce hours'!P$30))),(IF(VLOOKUP($Q97,'Workforce hours'!$C$8:$AD$30,BP$7,FALSE)=0,0,(AN97/(VLOOKUP($Q97,'Workforce hours'!$C$8:$AD$30,BP$7,FALSE))))))</f>
        <v>0</v>
      </c>
      <c r="BQ97" s="288">
        <f>IF($Q97="n/a",(IF('Workforce hours'!Q$30=0,0,(AO97/'Workforce hours'!Q$30))),(IF(VLOOKUP($Q97,'Workforce hours'!$C$8:$AD$30,BQ$7,FALSE)=0,0,(AO97/(VLOOKUP($Q97,'Workforce hours'!$C$8:$AD$30,BQ$7,FALSE))))))</f>
        <v>0</v>
      </c>
      <c r="BR97" s="288">
        <f>IF($Q97="n/a",(IF('Workforce hours'!R$30=0,0,(AP97/'Workforce hours'!R$30))),(IF(VLOOKUP($Q97,'Workforce hours'!$C$8:$AD$30,BR$7,FALSE)=0,0,(AP97/(VLOOKUP($Q97,'Workforce hours'!$C$8:$AD$30,BR$7,FALSE))))))</f>
        <v>0</v>
      </c>
      <c r="BS97" s="288">
        <f>IF($Q97="n/a",(IF('Workforce hours'!S$30=0,0,(AQ97/'Workforce hours'!S$30))),(IF(VLOOKUP($Q97,'Workforce hours'!$C$8:$AD$30,BS$7,FALSE)=0,0,(AQ97/(VLOOKUP($Q97,'Workforce hours'!$C$8:$AD$30,BS$7,FALSE))))))</f>
        <v>0</v>
      </c>
      <c r="BT97" s="288">
        <f>IF($Q97="n/a",(IF('Workforce hours'!T$30=0,0,(AR97/'Workforce hours'!T$30))),(IF(VLOOKUP($Q97,'Workforce hours'!$C$8:$AD$30,BT$7,FALSE)=0,0,(AR97/(VLOOKUP($Q97,'Workforce hours'!$C$8:$AD$30,BT$7,FALSE))))))</f>
        <v>0</v>
      </c>
      <c r="BU97" s="288">
        <f>IF($Q97="n/a",(IF('Workforce hours'!U$30=0,0,(AS97/'Workforce hours'!U$30))),(IF(VLOOKUP($Q97,'Workforce hours'!$C$8:$AD$30,BU$7,FALSE)=0,0,(AS97/(VLOOKUP($Q97,'Workforce hours'!$C$8:$AD$30,BU$7,FALSE))))))</f>
        <v>0</v>
      </c>
      <c r="BV97" s="288">
        <f>IF($Q97="n/a",(IF('Workforce hours'!V$30=0,0,(AT97/'Workforce hours'!V$30))),(IF(VLOOKUP($Q97,'Workforce hours'!$C$8:$AD$30,BV$7,FALSE)=0,0,(AT97/(VLOOKUP($Q97,'Workforce hours'!$C$8:$AD$30,BV$7,FALSE))))))</f>
        <v>0</v>
      </c>
      <c r="BW97" s="288">
        <f>IF($Q97="n/a",(IF('Workforce hours'!W$30=0,0,(AU97/'Workforce hours'!W$30))),(IF(VLOOKUP($Q97,'Workforce hours'!$C$8:$AD$30,BW$7,FALSE)=0,0,(AU97/(VLOOKUP($Q97,'Workforce hours'!$C$8:$AD$30,BW$7,FALSE))))))</f>
        <v>0</v>
      </c>
      <c r="BX97" s="288">
        <f>IF($Q97="n/a",(IF('Workforce hours'!X$30=0,0,(AV97/'Workforce hours'!X$30))),(IF(VLOOKUP($Q97,'Workforce hours'!$C$8:$AD$30,BX$7,FALSE)=0,0,(AV97/(VLOOKUP($Q97,'Workforce hours'!$C$8:$AD$30,BX$7,FALSE))))))</f>
        <v>0</v>
      </c>
      <c r="BY97" s="288">
        <f>IF($Q97="n/a",(IF('Workforce hours'!Y$30=0,0,(AW97/'Workforce hours'!Y$30))),(IF(VLOOKUP($Q97,'Workforce hours'!$C$8:$AD$30,BY$7,FALSE)=0,0,(AW97/(VLOOKUP($Q97,'Workforce hours'!$C$8:$AD$30,BY$7,FALSE))))))</f>
        <v>0</v>
      </c>
      <c r="BZ97" s="288">
        <f>IF($Q97="n/a",(IF('Workforce hours'!Z$30=0,0,(AX97/'Workforce hours'!Z$30))),(IF(VLOOKUP($Q97,'Workforce hours'!$C$8:$AD$30,BZ$7,FALSE)=0,0,(AX97/(VLOOKUP($Q97,'Workforce hours'!$C$8:$AD$30,BZ$7,FALSE))))))</f>
        <v>0</v>
      </c>
      <c r="CA97" s="288">
        <f>IF($Q97="n/a",(IF('Workforce hours'!AA$30=0,0,(AY97/'Workforce hours'!AA$30))),(IF(VLOOKUP($Q97,'Workforce hours'!$C$8:$AD$30,CA$7,FALSE)=0,0,(AY97/(VLOOKUP($Q97,'Workforce hours'!$C$8:$AD$30,CA$7,FALSE))))))</f>
        <v>0</v>
      </c>
      <c r="CB97" s="288">
        <f>IF($Q97="n/a",(IF('Workforce hours'!AB$30=0,0,(AZ97/'Workforce hours'!AB$30))),(IF(VLOOKUP($Q97,'Workforce hours'!$C$8:$AD$30,CB$7,FALSE)=0,0,(AZ97/(VLOOKUP($Q97,'Workforce hours'!$C$8:$AD$30,CB$7,FALSE))))))</f>
        <v>0</v>
      </c>
      <c r="CC97" s="288">
        <f>IF($Q97="n/a",(IF('Workforce hours'!AC$30=0,0,(BA97/'Workforce hours'!AC$30))),(IF(VLOOKUP($Q97,'Workforce hours'!$C$8:$AD$30,CC$7,FALSE)=0,0,(BA97/(VLOOKUP($Q97,'Workforce hours'!$C$8:$AD$30,CC$7,FALSE))))))</f>
        <v>0</v>
      </c>
      <c r="CD97" s="288">
        <f>IF($Q97="n/a",(IF('Workforce hours'!AD$30=0,0,(BB97/'Workforce hours'!AD$30))),(IF(VLOOKUP($Q97,'Workforce hours'!$C$8:$AD$30,CD$7,FALSE)=0,0,(BB97/(VLOOKUP($Q97,'Workforce hours'!$C$8:$AD$30,CD$7,FALSE))))))</f>
        <v>0</v>
      </c>
      <c r="CE97" s="289">
        <f t="shared" si="18"/>
        <v>0</v>
      </c>
      <c r="CF97" s="290">
        <f>BD97*'Workforce costs'!B$9*(1+'Workforce costs'!B$10)*(1+'Workforce costs'!B$11)</f>
        <v>0</v>
      </c>
      <c r="CG97" s="290">
        <f>BE97*'Workforce costs'!C$9*(1+'Workforce costs'!C$10)*(1+'Workforce costs'!C$11)</f>
        <v>0</v>
      </c>
      <c r="CH97" s="290">
        <f>BF97*'Workforce costs'!D$9*(1+'Workforce costs'!D$10)*(1+'Workforce costs'!D$11)</f>
        <v>0</v>
      </c>
      <c r="CI97" s="290">
        <f>BG97*'Workforce costs'!E$9*(1+'Workforce costs'!E$10)*(1+'Workforce costs'!E$11)</f>
        <v>0</v>
      </c>
      <c r="CJ97" s="290">
        <f>BH97*'Workforce costs'!F$9*(1+'Workforce costs'!F$10)*(1+'Workforce costs'!F$11)</f>
        <v>0</v>
      </c>
      <c r="CK97" s="290">
        <f>BI97*'Workforce costs'!G$9*(1+'Workforce costs'!G$10)*(1+'Workforce costs'!G$11)</f>
        <v>0</v>
      </c>
      <c r="CL97" s="290">
        <f>BJ97*'Workforce costs'!H$9*(1+'Workforce costs'!H$10)*(1+'Workforce costs'!H$11)</f>
        <v>0</v>
      </c>
      <c r="CM97" s="290">
        <f>BK97*'Workforce costs'!I$9*(1+'Workforce costs'!I$10)*(1+'Workforce costs'!I$11)</f>
        <v>0</v>
      </c>
      <c r="CN97" s="290">
        <f>BL97*'Workforce costs'!J$9*(1+'Workforce costs'!J$10)*(1+'Workforce costs'!J$11)</f>
        <v>0</v>
      </c>
      <c r="CO97" s="290">
        <f>BM97*'Workforce costs'!K$9*(1+'Workforce costs'!K$10)*(1+'Workforce costs'!K$11)</f>
        <v>0</v>
      </c>
      <c r="CP97" s="290">
        <f>BN97*'Workforce costs'!L$9*(1+'Workforce costs'!L$10)*(1+'Workforce costs'!L$11)</f>
        <v>0</v>
      </c>
      <c r="CQ97" s="290">
        <f>BO97*'Workforce costs'!M$9*(1+'Workforce costs'!M$10)*(1+'Workforce costs'!M$11)</f>
        <v>0</v>
      </c>
      <c r="CR97" s="290">
        <f>BP97*'Workforce costs'!N$9*(1+'Workforce costs'!N$10)*(1+'Workforce costs'!N$11)</f>
        <v>0</v>
      </c>
      <c r="CS97" s="290">
        <f>BQ97*'Workforce costs'!O$9*(1+'Workforce costs'!O$10)*(1+'Workforce costs'!O$11)</f>
        <v>0</v>
      </c>
      <c r="CT97" s="290">
        <f>BR97*'Workforce costs'!P$9*(1+'Workforce costs'!P$10)*(1+'Workforce costs'!P$11)</f>
        <v>0</v>
      </c>
      <c r="CU97" s="290">
        <f>BS97*'Workforce costs'!Q$9*(1+'Workforce costs'!Q$10)*(1+'Workforce costs'!Q$11)</f>
        <v>0</v>
      </c>
      <c r="CV97" s="290">
        <f>BT97*'Workforce costs'!R$9*(1+'Workforce costs'!R$10)*(1+'Workforce costs'!R$11)</f>
        <v>0</v>
      </c>
      <c r="CW97" s="290">
        <f>BU97*'Workforce costs'!S$9*(1+'Workforce costs'!S$10)*(1+'Workforce costs'!S$11)</f>
        <v>0</v>
      </c>
      <c r="CX97" s="290">
        <f>BV97*'Workforce costs'!T$9*(1+'Workforce costs'!T$10)*(1+'Workforce costs'!T$11)</f>
        <v>0</v>
      </c>
      <c r="CY97" s="290">
        <f>BW97*'Workforce costs'!U$9*(1+'Workforce costs'!U$10)*(1+'Workforce costs'!U$11)</f>
        <v>0</v>
      </c>
      <c r="CZ97" s="290">
        <f>BX97*'Workforce costs'!V$9*(1+'Workforce costs'!V$10)*(1+'Workforce costs'!V$11)</f>
        <v>0</v>
      </c>
      <c r="DA97" s="290">
        <f>BY97*'Workforce costs'!W$9*(1+'Workforce costs'!W$10)*(1+'Workforce costs'!W$11)</f>
        <v>0</v>
      </c>
      <c r="DB97" s="290">
        <f>BZ97*'Workforce costs'!X$9*(1+'Workforce costs'!X$10)*(1+'Workforce costs'!X$11)</f>
        <v>0</v>
      </c>
      <c r="DC97" s="290">
        <f>CA97*'Workforce costs'!Y$9*(1+'Workforce costs'!Y$10)*(1+'Workforce costs'!Y$11)</f>
        <v>0</v>
      </c>
      <c r="DD97" s="290">
        <f>CB97*'Workforce costs'!Z$9*(1+'Workforce costs'!Z$10)*(1+'Workforce costs'!Z$11)</f>
        <v>0</v>
      </c>
      <c r="DE97" s="290">
        <f>CC97*'Workforce costs'!AA$9*(1+'Workforce costs'!AA$10)*(1+'Workforce costs'!AA$11)</f>
        <v>0</v>
      </c>
      <c r="DF97" s="290">
        <f>CD97*'Workforce costs'!AB$9*(1+'Workforce costs'!AB$10)*(1+'Workforce costs'!AB$11)</f>
        <v>0</v>
      </c>
    </row>
    <row r="98" spans="1:110" x14ac:dyDescent="0.3">
      <c r="A98" s="2" t="str">
        <f>Outputs!$A$4</f>
        <v>Australia</v>
      </c>
      <c r="B98" s="2" t="str">
        <f t="shared" si="11"/>
        <v>Australia 25to64</v>
      </c>
      <c r="C98" s="30">
        <f>VLOOKUP($B98,Populations!$D$15:$H$1920,3,FALSE)</f>
        <v>13966174</v>
      </c>
      <c r="D98" s="255">
        <f>IF(OR($H98="General pop",$H98="Schools",$H98="Workplace",$H98="Skills Training",$H98="Digital Supports"),1,VLOOKUP($B98,Populations!$D$15:$H$1920,5,FALSE))</f>
        <v>1</v>
      </c>
      <c r="E98" s="88">
        <f>VLOOKUP(I98,Epidemiology!$C$10:$H$47,6,FALSE)</f>
        <v>5338</v>
      </c>
      <c r="F98" s="102" t="str">
        <f>'Care profiles'!R99</f>
        <v>n/a</v>
      </c>
      <c r="G98" s="15" t="str">
        <f>'Care profiles'!A99</f>
        <v>25to64</v>
      </c>
      <c r="H98" s="15" t="str">
        <f>'Care profiles'!B99</f>
        <v>Distress</v>
      </c>
      <c r="I98" s="15" t="str">
        <f>'Care profiles'!C99</f>
        <v>Distress_25-64yrs</v>
      </c>
      <c r="J98" s="15" t="str">
        <f>'Care profiles'!D99</f>
        <v>Care profile</v>
      </c>
      <c r="K98" s="15" t="str">
        <f>'Care profiles'!E99</f>
        <v>Socioeconomic and Situational Support Services</v>
      </c>
      <c r="L98" s="104">
        <f>'Care profiles'!F99</f>
        <v>1</v>
      </c>
      <c r="M98" s="15" t="str">
        <f>'Care profiles'!G99</f>
        <v>n/a</v>
      </c>
      <c r="N98" s="15" t="str">
        <f>'Care profiles'!H99</f>
        <v>n/a</v>
      </c>
      <c r="O98" s="15" t="str">
        <f>'Care profiles'!I99</f>
        <v>n/a</v>
      </c>
      <c r="P98" s="15" t="str">
        <f>'Care profiles'!J99</f>
        <v>n/a</v>
      </c>
      <c r="Q98" s="15" t="str">
        <f>'Care profiles'!K99</f>
        <v>n/a</v>
      </c>
      <c r="R98" s="15" t="str">
        <f>'Care profiles'!M99</f>
        <v>Y</v>
      </c>
      <c r="S98" s="15" t="str">
        <f>'Care profiles'!O99</f>
        <v>Y</v>
      </c>
      <c r="T98" s="15" t="str">
        <f>'Care profiles'!Q99</f>
        <v>N</v>
      </c>
      <c r="U98" s="30">
        <f t="shared" si="12"/>
        <v>745514.36812</v>
      </c>
      <c r="V98" s="30">
        <f t="shared" si="13"/>
        <v>745514.36812</v>
      </c>
      <c r="W98" s="30">
        <f>IF(M98="n/a",0,IF(O98="days",V98*M98*(1+(VLOOKUP(K98,'Bed parameters'!$A$9:$G$12,7,FALSE))),V98*M98))</f>
        <v>0</v>
      </c>
      <c r="X98" s="30">
        <f t="shared" si="14"/>
        <v>0</v>
      </c>
      <c r="Y98" s="30">
        <f t="shared" si="15"/>
        <v>0</v>
      </c>
      <c r="Z98" s="113">
        <f>_xlfn.IFNA(Y98/((VLOOKUP(K98,'Bed parameters'!$A$9:$G$12,3,FALSE))*(VLOOKUP(K98,'Bed parameters'!$A$9:$G$12,5,FALSE))),0)</f>
        <v>0</v>
      </c>
      <c r="AA98" s="30">
        <f t="shared" si="16"/>
        <v>0</v>
      </c>
      <c r="AB98" s="30">
        <f>_xlfn.IFNA(IF($O98="days",$Y98*(VLOOKUP($K98,'Bed parameters'!$A$9:$I$12,9,FALSE))*$F98*(VLOOKUP($Q98,'Workforce distribution'!$C$8:$AD$30,AB$7,FALSE)),IF($Q98="n/a",(IF($P98=AB$6,$X98*$F98,0)),$X98*$F98*(VLOOKUP($Q98,'Workforce distribution'!$C$8:$AD$30,AB$7,FALSE)))),0)</f>
        <v>0</v>
      </c>
      <c r="AC98" s="30">
        <f>_xlfn.IFNA(IF($O98="days",$Y98*(VLOOKUP($K98,'Bed parameters'!$A$9:$I$12,9,FALSE))*$F98*(VLOOKUP($Q98,'Workforce distribution'!$C$8:$AD$30,AC$7,FALSE)),IF($Q98="n/a",(IF($P98=AC$6,$X98*$F98,0)),$X98*$F98*(VLOOKUP($Q98,'Workforce distribution'!$C$8:$AD$30,AC$7,FALSE)))),0)</f>
        <v>0</v>
      </c>
      <c r="AD98" s="30">
        <f>_xlfn.IFNA(IF($O98="days",$Y98*(VLOOKUP($K98,'Bed parameters'!$A$9:$I$12,9,FALSE))*$F98*(VLOOKUP($Q98,'Workforce distribution'!$C$8:$AD$30,AD$7,FALSE)),IF($Q98="n/a",(IF($P98=AD$6,$X98*$F98,0)),$X98*$F98*(VLOOKUP($Q98,'Workforce distribution'!$C$8:$AD$30,AD$7,FALSE)))),0)</f>
        <v>0</v>
      </c>
      <c r="AE98" s="30">
        <f>_xlfn.IFNA(IF($O98="days",$Y98*(VLOOKUP($K98,'Bed parameters'!$A$9:$I$12,9,FALSE))*$F98*(VLOOKUP($Q98,'Workforce distribution'!$C$8:$AD$30,AE$7,FALSE)),IF($Q98="n/a",(IF($P98=AE$6,$X98*$F98,0)),$X98*$F98*(VLOOKUP($Q98,'Workforce distribution'!$C$8:$AD$30,AE$7,FALSE)))),0)</f>
        <v>0</v>
      </c>
      <c r="AF98" s="30">
        <f>_xlfn.IFNA(IF($O98="days",$Y98*(VLOOKUP($K98,'Bed parameters'!$A$9:$I$12,9,FALSE))*$F98*(VLOOKUP($Q98,'Workforce distribution'!$C$8:$AD$30,AF$7,FALSE)),IF($Q98="n/a",(IF($P98=AF$6,$X98*$F98,0)),$X98*$F98*(VLOOKUP($Q98,'Workforce distribution'!$C$8:$AD$30,AF$7,FALSE)))),0)</f>
        <v>0</v>
      </c>
      <c r="AG98" s="30">
        <f>_xlfn.IFNA(IF($O98="days",$Y98*(VLOOKUP($K98,'Bed parameters'!$A$9:$I$12,9,FALSE))*$F98*(VLOOKUP($Q98,'Workforce distribution'!$C$8:$AD$30,AG$7,FALSE)),IF($Q98="n/a",(IF($P98=AG$6,$X98*$F98,0)),$X98*$F98*(VLOOKUP($Q98,'Workforce distribution'!$C$8:$AD$30,AG$7,FALSE)))),0)</f>
        <v>0</v>
      </c>
      <c r="AH98" s="30">
        <f>_xlfn.IFNA(IF($O98="days",$Y98*(VLOOKUP($K98,'Bed parameters'!$A$9:$I$12,9,FALSE))*$F98*(VLOOKUP($Q98,'Workforce distribution'!$C$8:$AD$30,AH$7,FALSE)),IF($Q98="n/a",(IF($P98=AH$6,$X98*$F98,0)),$X98*$F98*(VLOOKUP($Q98,'Workforce distribution'!$C$8:$AD$30,AH$7,FALSE)))),0)</f>
        <v>0</v>
      </c>
      <c r="AI98" s="30">
        <f>_xlfn.IFNA(IF($O98="days",$Y98*(VLOOKUP($K98,'Bed parameters'!$A$9:$I$12,9,FALSE))*$F98*(VLOOKUP($Q98,'Workforce distribution'!$C$8:$AD$30,AI$7,FALSE)),IF($Q98="n/a",(IF($P98=AI$6,$X98*$F98,0)),$X98*$F98*(VLOOKUP($Q98,'Workforce distribution'!$C$8:$AD$30,AI$7,FALSE)))),0)</f>
        <v>0</v>
      </c>
      <c r="AJ98" s="30">
        <f>_xlfn.IFNA(IF($O98="days",$Y98*(VLOOKUP($K98,'Bed parameters'!$A$9:$I$12,9,FALSE))*$F98*(VLOOKUP($Q98,'Workforce distribution'!$C$8:$AD$30,AJ$7,FALSE)),IF($Q98="n/a",(IF($P98=AJ$6,$X98*$F98,0)),$X98*$F98*(VLOOKUP($Q98,'Workforce distribution'!$C$8:$AD$30,AJ$7,FALSE)))),0)</f>
        <v>0</v>
      </c>
      <c r="AK98" s="30">
        <f>_xlfn.IFNA(IF($O98="days",$Y98*(VLOOKUP($K98,'Bed parameters'!$A$9:$I$12,9,FALSE))*$F98*(VLOOKUP($Q98,'Workforce distribution'!$C$8:$AD$30,AK$7,FALSE)),IF($Q98="n/a",(IF($P98=AK$6,$X98*$F98,0)),$X98*$F98*(VLOOKUP($Q98,'Workforce distribution'!$C$8:$AD$30,AK$7,FALSE)))),0)</f>
        <v>0</v>
      </c>
      <c r="AL98" s="30">
        <f>_xlfn.IFNA(IF($O98="days",$Y98*(VLOOKUP($K98,'Bed parameters'!$A$9:$I$12,9,FALSE))*$F98*(VLOOKUP($Q98,'Workforce distribution'!$C$8:$AD$30,AL$7,FALSE)),IF($Q98="n/a",(IF($P98=AL$6,$X98*$F98,0)),$X98*$F98*(VLOOKUP($Q98,'Workforce distribution'!$C$8:$AD$30,AL$7,FALSE)))),0)</f>
        <v>0</v>
      </c>
      <c r="AM98" s="30">
        <f>_xlfn.IFNA(IF($O98="days",$Y98*(VLOOKUP($K98,'Bed parameters'!$A$9:$I$12,9,FALSE))*$F98*(VLOOKUP($Q98,'Workforce distribution'!$C$8:$AD$30,AM$7,FALSE)),IF($Q98="n/a",(IF($P98=AM$6,$X98*$F98,0)),$X98*$F98*(VLOOKUP($Q98,'Workforce distribution'!$C$8:$AD$30,AM$7,FALSE)))),0)</f>
        <v>0</v>
      </c>
      <c r="AN98" s="30">
        <f>_xlfn.IFNA(IF($O98="days",$Y98*(VLOOKUP($K98,'Bed parameters'!$A$9:$I$12,9,FALSE))*$F98*(VLOOKUP($Q98,'Workforce distribution'!$C$8:$AD$30,AN$7,FALSE)),IF($Q98="n/a",(IF($P98=AN$6,$X98*$F98,0)),$X98*$F98*(VLOOKUP($Q98,'Workforce distribution'!$C$8:$AD$30,AN$7,FALSE)))),0)</f>
        <v>0</v>
      </c>
      <c r="AO98" s="30">
        <f>_xlfn.IFNA(IF($O98="days",$Y98*(VLOOKUP($K98,'Bed parameters'!$A$9:$I$12,9,FALSE))*$F98*(VLOOKUP($Q98,'Workforce distribution'!$C$8:$AD$30,AO$7,FALSE)),IF($Q98="n/a",(IF($P98=AO$6,$X98*$F98,0)),$X98*$F98*(VLOOKUP($Q98,'Workforce distribution'!$C$8:$AD$30,AO$7,FALSE)))),0)</f>
        <v>0</v>
      </c>
      <c r="AP98" s="30">
        <f>_xlfn.IFNA(IF($O98="days",$Y98*(VLOOKUP($K98,'Bed parameters'!$A$9:$I$12,9,FALSE))*$F98*(VLOOKUP($Q98,'Workforce distribution'!$C$8:$AD$30,AP$7,FALSE)),IF($Q98="n/a",(IF($P98=AP$6,$X98*$F98,0)),$X98*$F98*(VLOOKUP($Q98,'Workforce distribution'!$C$8:$AD$30,AP$7,FALSE)))),0)</f>
        <v>0</v>
      </c>
      <c r="AQ98" s="30">
        <f>_xlfn.IFNA(IF($O98="days",$Y98*(VLOOKUP($K98,'Bed parameters'!$A$9:$I$12,9,FALSE))*$F98*(VLOOKUP($Q98,'Workforce distribution'!$C$8:$AD$30,AQ$7,FALSE)),IF($Q98="n/a",(IF($P98=AQ$6,$X98*$F98,0)),$X98*$F98*(VLOOKUP($Q98,'Workforce distribution'!$C$8:$AD$30,AQ$7,FALSE)))),0)</f>
        <v>0</v>
      </c>
      <c r="AR98" s="30">
        <f>_xlfn.IFNA(IF($O98="days",$Y98*(VLOOKUP($K98,'Bed parameters'!$A$9:$I$12,9,FALSE))*$F98*(VLOOKUP($Q98,'Workforce distribution'!$C$8:$AD$30,AR$7,FALSE)),IF($Q98="n/a",(IF($P98=AR$6,$X98*$F98,0)),$X98*$F98*(VLOOKUP($Q98,'Workforce distribution'!$C$8:$AD$30,AR$7,FALSE)))),0)</f>
        <v>0</v>
      </c>
      <c r="AS98" s="30">
        <f>_xlfn.IFNA(IF($O98="days",$Y98*(VLOOKUP($K98,'Bed parameters'!$A$9:$I$12,9,FALSE))*$F98*(VLOOKUP($Q98,'Workforce distribution'!$C$8:$AD$30,AS$7,FALSE)),IF($Q98="n/a",(IF($P98=AS$6,$X98*$F98,0)),$X98*$F98*(VLOOKUP($Q98,'Workforce distribution'!$C$8:$AD$30,AS$7,FALSE)))),0)</f>
        <v>0</v>
      </c>
      <c r="AT98" s="30">
        <f>_xlfn.IFNA(IF($O98="days",$Y98*(VLOOKUP($K98,'Bed parameters'!$A$9:$I$12,9,FALSE))*$F98*(VLOOKUP($Q98,'Workforce distribution'!$C$8:$AD$30,AT$7,FALSE)),IF($Q98="n/a",(IF($P98=AT$6,$X98*$F98,0)),$X98*$F98*(VLOOKUP($Q98,'Workforce distribution'!$C$8:$AD$30,AT$7,FALSE)))),0)</f>
        <v>0</v>
      </c>
      <c r="AU98" s="30">
        <f>_xlfn.IFNA(IF($O98="days",$Y98*(VLOOKUP($K98,'Bed parameters'!$A$9:$I$12,9,FALSE))*$F98*(VLOOKUP($Q98,'Workforce distribution'!$C$8:$AD$30,AU$7,FALSE)),IF($Q98="n/a",(IF($P98=AU$6,$X98*$F98,0)),$X98*$F98*(VLOOKUP($Q98,'Workforce distribution'!$C$8:$AD$30,AU$7,FALSE)))),0)</f>
        <v>0</v>
      </c>
      <c r="AV98" s="30">
        <f>_xlfn.IFNA(IF($O98="days",$Y98*(VLOOKUP($K98,'Bed parameters'!$A$9:$I$12,9,FALSE))*$F98*(VLOOKUP($Q98,'Workforce distribution'!$C$8:$AD$30,AV$7,FALSE)),IF($Q98="n/a",(IF($P98=AV$6,$X98*$F98,0)),$X98*$F98*(VLOOKUP($Q98,'Workforce distribution'!$C$8:$AD$30,AV$7,FALSE)))),0)</f>
        <v>0</v>
      </c>
      <c r="AW98" s="30">
        <f>_xlfn.IFNA(IF($O98="days",$Y98*(VLOOKUP($K98,'Bed parameters'!$A$9:$I$12,9,FALSE))*$F98*(VLOOKUP($Q98,'Workforce distribution'!$C$8:$AD$30,AW$7,FALSE)),IF($Q98="n/a",(IF($P98=AW$6,$X98*$F98,0)),$X98*$F98*(VLOOKUP($Q98,'Workforce distribution'!$C$8:$AD$30,AW$7,FALSE)))),0)</f>
        <v>0</v>
      </c>
      <c r="AX98" s="30">
        <f>_xlfn.IFNA(IF($O98="days",$Y98*(VLOOKUP($K98,'Bed parameters'!$A$9:$I$12,9,FALSE))*$F98*(VLOOKUP($Q98,'Workforce distribution'!$C$8:$AD$30,AX$7,FALSE)),IF($Q98="n/a",(IF($P98=AX$6,$X98*$F98,0)),$X98*$F98*(VLOOKUP($Q98,'Workforce distribution'!$C$8:$AD$30,AX$7,FALSE)))),0)</f>
        <v>0</v>
      </c>
      <c r="AY98" s="30">
        <f>_xlfn.IFNA(IF($O98="days",$Y98*(VLOOKUP($K98,'Bed parameters'!$A$9:$I$12,9,FALSE))*$F98*(VLOOKUP($Q98,'Workforce distribution'!$C$8:$AD$30,AY$7,FALSE)),IF($Q98="n/a",(IF($P98=AY$6,$X98*$F98,0)),$X98*$F98*(VLOOKUP($Q98,'Workforce distribution'!$C$8:$AD$30,AY$7,FALSE)))),0)</f>
        <v>0</v>
      </c>
      <c r="AZ98" s="30">
        <f>_xlfn.IFNA(IF($O98="days",$Y98*(VLOOKUP($K98,'Bed parameters'!$A$9:$I$12,9,FALSE))*$F98*(VLOOKUP($Q98,'Workforce distribution'!$C$8:$AD$30,AZ$7,FALSE)),IF($Q98="n/a",(IF($P98=AZ$6,$X98*$F98,0)),$X98*$F98*(VLOOKUP($Q98,'Workforce distribution'!$C$8:$AD$30,AZ$7,FALSE)))),0)</f>
        <v>0</v>
      </c>
      <c r="BA98" s="30">
        <f>_xlfn.IFNA(IF($O98="days",$Y98*(VLOOKUP($K98,'Bed parameters'!$A$9:$I$12,9,FALSE))*$F98*(VLOOKUP($Q98,'Workforce distribution'!$C$8:$AD$30,BA$7,FALSE)),IF($Q98="n/a",(IF($P98=BA$6,$X98*$F98,0)),$X98*$F98*(VLOOKUP($Q98,'Workforce distribution'!$C$8:$AD$30,BA$7,FALSE)))),0)</f>
        <v>0</v>
      </c>
      <c r="BB98" s="30">
        <f>_xlfn.IFNA(IF($O98="days",$Y98*(VLOOKUP($K98,'Bed parameters'!$A$9:$I$12,9,FALSE))*$F98*(VLOOKUP($Q98,'Workforce distribution'!$C$8:$AD$30,BB$7,FALSE)),IF($Q98="n/a",(IF($P98=BB$6,$X98*$F98,0)),$X98*$F98*(VLOOKUP($Q98,'Workforce distribution'!$C$8:$AD$30,BB$7,FALSE)))),0)</f>
        <v>0</v>
      </c>
      <c r="BC98" s="149">
        <f t="shared" si="17"/>
        <v>0</v>
      </c>
      <c r="BD98" s="288">
        <f>IF($Q98="n/a",(IF('Workforce hours'!D$30=0,0,(AB98/'Workforce hours'!D$30))),(IF(VLOOKUP($Q98,'Workforce hours'!$C$8:$AD$30,BD$7,FALSE)=0,0,(AB98/(VLOOKUP($Q98,'Workforce hours'!$C$8:$AD$30,BD$7,FALSE))))))</f>
        <v>0</v>
      </c>
      <c r="BE98" s="288">
        <f>IF($Q98="n/a",(IF('Workforce hours'!E$30=0,0,(AC98/'Workforce hours'!E$30))),(IF(VLOOKUP($Q98,'Workforce hours'!$C$8:$AD$30,BE$7,FALSE)=0,0,(AC98/(VLOOKUP($Q98,'Workforce hours'!$C$8:$AD$30,BE$7,FALSE))))))</f>
        <v>0</v>
      </c>
      <c r="BF98" s="288">
        <f>IF($Q98="n/a",(IF('Workforce hours'!F$30=0,0,(AD98/'Workforce hours'!F$30))),(IF(VLOOKUP($Q98,'Workforce hours'!$C$8:$AD$30,BF$7,FALSE)=0,0,(AD98/(VLOOKUP($Q98,'Workforce hours'!$C$8:$AD$30,BF$7,FALSE))))))</f>
        <v>0</v>
      </c>
      <c r="BG98" s="288">
        <f>IF($Q98="n/a",(IF('Workforce hours'!G$30=0,0,(AE98/'Workforce hours'!G$30))),(IF(VLOOKUP($Q98,'Workforce hours'!$C$8:$AD$30,BG$7,FALSE)=0,0,(AE98/(VLOOKUP($Q98,'Workforce hours'!$C$8:$AD$30,BG$7,FALSE))))))</f>
        <v>0</v>
      </c>
      <c r="BH98" s="288">
        <f>IF($Q98="n/a",(IF('Workforce hours'!H$30=0,0,(AF98/'Workforce hours'!H$30))),(IF(VLOOKUP($Q98,'Workforce hours'!$C$8:$AD$30,BH$7,FALSE)=0,0,(AF98/(VLOOKUP($Q98,'Workforce hours'!$C$8:$AD$30,BH$7,FALSE))))))</f>
        <v>0</v>
      </c>
      <c r="BI98" s="288">
        <f>IF($Q98="n/a",(IF('Workforce hours'!I$30=0,0,(AG98/'Workforce hours'!I$30))),(IF(VLOOKUP($Q98,'Workforce hours'!$C$8:$AD$30,BI$7,FALSE)=0,0,(AG98/(VLOOKUP($Q98,'Workforce hours'!$C$8:$AD$30,BI$7,FALSE))))))</f>
        <v>0</v>
      </c>
      <c r="BJ98" s="288">
        <f>IF($Q98="n/a",(IF('Workforce hours'!J$30=0,0,(AH98/'Workforce hours'!J$30))),(IF(VLOOKUP($Q98,'Workforce hours'!$C$8:$AD$30,BJ$7,FALSE)=0,0,(AH98/(VLOOKUP($Q98,'Workforce hours'!$C$8:$AD$30,BJ$7,FALSE))))))</f>
        <v>0</v>
      </c>
      <c r="BK98" s="288">
        <f>IF($Q98="n/a",(IF('Workforce hours'!K$30=0,0,(AI98/'Workforce hours'!K$30))),(IF(VLOOKUP($Q98,'Workforce hours'!$C$8:$AD$30,BK$7,FALSE)=0,0,(AI98/(VLOOKUP($Q98,'Workforce hours'!$C$8:$AD$30,BK$7,FALSE))))))</f>
        <v>0</v>
      </c>
      <c r="BL98" s="288">
        <f>IF($Q98="n/a",(IF('Workforce hours'!L$30=0,0,(AJ98/'Workforce hours'!L$30))),(IF(VLOOKUP($Q98,'Workforce hours'!$C$8:$AD$30,BL$7,FALSE)=0,0,(AJ98/(VLOOKUP($Q98,'Workforce hours'!$C$8:$AD$30,BL$7,FALSE))))))</f>
        <v>0</v>
      </c>
      <c r="BM98" s="288">
        <f>IF($Q98="n/a",(IF('Workforce hours'!M$30=0,0,(AK98/'Workforce hours'!M$30))),(IF(VLOOKUP($Q98,'Workforce hours'!$C$8:$AD$30,BM$7,FALSE)=0,0,(AK98/(VLOOKUP($Q98,'Workforce hours'!$C$8:$AD$30,BM$7,FALSE))))))</f>
        <v>0</v>
      </c>
      <c r="BN98" s="288">
        <f>IF($Q98="n/a",(IF('Workforce hours'!N$30=0,0,(AL98/'Workforce hours'!N$30))),(IF(VLOOKUP($Q98,'Workforce hours'!$C$8:$AD$30,BN$7,FALSE)=0,0,(AL98/(VLOOKUP($Q98,'Workforce hours'!$C$8:$AD$30,BN$7,FALSE))))))</f>
        <v>0</v>
      </c>
      <c r="BO98" s="288">
        <f>IF($Q98="n/a",(IF('Workforce hours'!O$30=0,0,(AM98/'Workforce hours'!O$30))),(IF(VLOOKUP($Q98,'Workforce hours'!$C$8:$AD$30,BO$7,FALSE)=0,0,(AM98/(VLOOKUP($Q98,'Workforce hours'!$C$8:$AD$30,BO$7,FALSE))))))</f>
        <v>0</v>
      </c>
      <c r="BP98" s="288">
        <f>IF($Q98="n/a",(IF('Workforce hours'!P$30=0,0,(AN98/'Workforce hours'!P$30))),(IF(VLOOKUP($Q98,'Workforce hours'!$C$8:$AD$30,BP$7,FALSE)=0,0,(AN98/(VLOOKUP($Q98,'Workforce hours'!$C$8:$AD$30,BP$7,FALSE))))))</f>
        <v>0</v>
      </c>
      <c r="BQ98" s="288">
        <f>IF($Q98="n/a",(IF('Workforce hours'!Q$30=0,0,(AO98/'Workforce hours'!Q$30))),(IF(VLOOKUP($Q98,'Workforce hours'!$C$8:$AD$30,BQ$7,FALSE)=0,0,(AO98/(VLOOKUP($Q98,'Workforce hours'!$C$8:$AD$30,BQ$7,FALSE))))))</f>
        <v>0</v>
      </c>
      <c r="BR98" s="288">
        <f>IF($Q98="n/a",(IF('Workforce hours'!R$30=0,0,(AP98/'Workforce hours'!R$30))),(IF(VLOOKUP($Q98,'Workforce hours'!$C$8:$AD$30,BR$7,FALSE)=0,0,(AP98/(VLOOKUP($Q98,'Workforce hours'!$C$8:$AD$30,BR$7,FALSE))))))</f>
        <v>0</v>
      </c>
      <c r="BS98" s="288">
        <f>IF($Q98="n/a",(IF('Workforce hours'!S$30=0,0,(AQ98/'Workforce hours'!S$30))),(IF(VLOOKUP($Q98,'Workforce hours'!$C$8:$AD$30,BS$7,FALSE)=0,0,(AQ98/(VLOOKUP($Q98,'Workforce hours'!$C$8:$AD$30,BS$7,FALSE))))))</f>
        <v>0</v>
      </c>
      <c r="BT98" s="288">
        <f>IF($Q98="n/a",(IF('Workforce hours'!T$30=0,0,(AR98/'Workforce hours'!T$30))),(IF(VLOOKUP($Q98,'Workforce hours'!$C$8:$AD$30,BT$7,FALSE)=0,0,(AR98/(VLOOKUP($Q98,'Workforce hours'!$C$8:$AD$30,BT$7,FALSE))))))</f>
        <v>0</v>
      </c>
      <c r="BU98" s="288">
        <f>IF($Q98="n/a",(IF('Workforce hours'!U$30=0,0,(AS98/'Workforce hours'!U$30))),(IF(VLOOKUP($Q98,'Workforce hours'!$C$8:$AD$30,BU$7,FALSE)=0,0,(AS98/(VLOOKUP($Q98,'Workforce hours'!$C$8:$AD$30,BU$7,FALSE))))))</f>
        <v>0</v>
      </c>
      <c r="BV98" s="288">
        <f>IF($Q98="n/a",(IF('Workforce hours'!V$30=0,0,(AT98/'Workforce hours'!V$30))),(IF(VLOOKUP($Q98,'Workforce hours'!$C$8:$AD$30,BV$7,FALSE)=0,0,(AT98/(VLOOKUP($Q98,'Workforce hours'!$C$8:$AD$30,BV$7,FALSE))))))</f>
        <v>0</v>
      </c>
      <c r="BW98" s="288">
        <f>IF($Q98="n/a",(IF('Workforce hours'!W$30=0,0,(AU98/'Workforce hours'!W$30))),(IF(VLOOKUP($Q98,'Workforce hours'!$C$8:$AD$30,BW$7,FALSE)=0,0,(AU98/(VLOOKUP($Q98,'Workforce hours'!$C$8:$AD$30,BW$7,FALSE))))))</f>
        <v>0</v>
      </c>
      <c r="BX98" s="288">
        <f>IF($Q98="n/a",(IF('Workforce hours'!X$30=0,0,(AV98/'Workforce hours'!X$30))),(IF(VLOOKUP($Q98,'Workforce hours'!$C$8:$AD$30,BX$7,FALSE)=0,0,(AV98/(VLOOKUP($Q98,'Workforce hours'!$C$8:$AD$30,BX$7,FALSE))))))</f>
        <v>0</v>
      </c>
      <c r="BY98" s="288">
        <f>IF($Q98="n/a",(IF('Workforce hours'!Y$30=0,0,(AW98/'Workforce hours'!Y$30))),(IF(VLOOKUP($Q98,'Workforce hours'!$C$8:$AD$30,BY$7,FALSE)=0,0,(AW98/(VLOOKUP($Q98,'Workforce hours'!$C$8:$AD$30,BY$7,FALSE))))))</f>
        <v>0</v>
      </c>
      <c r="BZ98" s="288">
        <f>IF($Q98="n/a",(IF('Workforce hours'!Z$30=0,0,(AX98/'Workforce hours'!Z$30))),(IF(VLOOKUP($Q98,'Workforce hours'!$C$8:$AD$30,BZ$7,FALSE)=0,0,(AX98/(VLOOKUP($Q98,'Workforce hours'!$C$8:$AD$30,BZ$7,FALSE))))))</f>
        <v>0</v>
      </c>
      <c r="CA98" s="288">
        <f>IF($Q98="n/a",(IF('Workforce hours'!AA$30=0,0,(AY98/'Workforce hours'!AA$30))),(IF(VLOOKUP($Q98,'Workforce hours'!$C$8:$AD$30,CA$7,FALSE)=0,0,(AY98/(VLOOKUP($Q98,'Workforce hours'!$C$8:$AD$30,CA$7,FALSE))))))</f>
        <v>0</v>
      </c>
      <c r="CB98" s="288">
        <f>IF($Q98="n/a",(IF('Workforce hours'!AB$30=0,0,(AZ98/'Workforce hours'!AB$30))),(IF(VLOOKUP($Q98,'Workforce hours'!$C$8:$AD$30,CB$7,FALSE)=0,0,(AZ98/(VLOOKUP($Q98,'Workforce hours'!$C$8:$AD$30,CB$7,FALSE))))))</f>
        <v>0</v>
      </c>
      <c r="CC98" s="288">
        <f>IF($Q98="n/a",(IF('Workforce hours'!AC$30=0,0,(BA98/'Workforce hours'!AC$30))),(IF(VLOOKUP($Q98,'Workforce hours'!$C$8:$AD$30,CC$7,FALSE)=0,0,(BA98/(VLOOKUP($Q98,'Workforce hours'!$C$8:$AD$30,CC$7,FALSE))))))</f>
        <v>0</v>
      </c>
      <c r="CD98" s="288">
        <f>IF($Q98="n/a",(IF('Workforce hours'!AD$30=0,0,(BB98/'Workforce hours'!AD$30))),(IF(VLOOKUP($Q98,'Workforce hours'!$C$8:$AD$30,CD$7,FALSE)=0,0,(BB98/(VLOOKUP($Q98,'Workforce hours'!$C$8:$AD$30,CD$7,FALSE))))))</f>
        <v>0</v>
      </c>
      <c r="CE98" s="289">
        <f t="shared" si="18"/>
        <v>0</v>
      </c>
      <c r="CF98" s="290">
        <f>BD98*'Workforce costs'!B$9*(1+'Workforce costs'!B$10)*(1+'Workforce costs'!B$11)</f>
        <v>0</v>
      </c>
      <c r="CG98" s="290">
        <f>BE98*'Workforce costs'!C$9*(1+'Workforce costs'!C$10)*(1+'Workforce costs'!C$11)</f>
        <v>0</v>
      </c>
      <c r="CH98" s="290">
        <f>BF98*'Workforce costs'!D$9*(1+'Workforce costs'!D$10)*(1+'Workforce costs'!D$11)</f>
        <v>0</v>
      </c>
      <c r="CI98" s="290">
        <f>BG98*'Workforce costs'!E$9*(1+'Workforce costs'!E$10)*(1+'Workforce costs'!E$11)</f>
        <v>0</v>
      </c>
      <c r="CJ98" s="290">
        <f>BH98*'Workforce costs'!F$9*(1+'Workforce costs'!F$10)*(1+'Workforce costs'!F$11)</f>
        <v>0</v>
      </c>
      <c r="CK98" s="290">
        <f>BI98*'Workforce costs'!G$9*(1+'Workforce costs'!G$10)*(1+'Workforce costs'!G$11)</f>
        <v>0</v>
      </c>
      <c r="CL98" s="290">
        <f>BJ98*'Workforce costs'!H$9*(1+'Workforce costs'!H$10)*(1+'Workforce costs'!H$11)</f>
        <v>0</v>
      </c>
      <c r="CM98" s="290">
        <f>BK98*'Workforce costs'!I$9*(1+'Workforce costs'!I$10)*(1+'Workforce costs'!I$11)</f>
        <v>0</v>
      </c>
      <c r="CN98" s="290">
        <f>BL98*'Workforce costs'!J$9*(1+'Workforce costs'!J$10)*(1+'Workforce costs'!J$11)</f>
        <v>0</v>
      </c>
      <c r="CO98" s="290">
        <f>BM98*'Workforce costs'!K$9*(1+'Workforce costs'!K$10)*(1+'Workforce costs'!K$11)</f>
        <v>0</v>
      </c>
      <c r="CP98" s="290">
        <f>BN98*'Workforce costs'!L$9*(1+'Workforce costs'!L$10)*(1+'Workforce costs'!L$11)</f>
        <v>0</v>
      </c>
      <c r="CQ98" s="290">
        <f>BO98*'Workforce costs'!M$9*(1+'Workforce costs'!M$10)*(1+'Workforce costs'!M$11)</f>
        <v>0</v>
      </c>
      <c r="CR98" s="290">
        <f>BP98*'Workforce costs'!N$9*(1+'Workforce costs'!N$10)*(1+'Workforce costs'!N$11)</f>
        <v>0</v>
      </c>
      <c r="CS98" s="290">
        <f>BQ98*'Workforce costs'!O$9*(1+'Workforce costs'!O$10)*(1+'Workforce costs'!O$11)</f>
        <v>0</v>
      </c>
      <c r="CT98" s="290">
        <f>BR98*'Workforce costs'!P$9*(1+'Workforce costs'!P$10)*(1+'Workforce costs'!P$11)</f>
        <v>0</v>
      </c>
      <c r="CU98" s="290">
        <f>BS98*'Workforce costs'!Q$9*(1+'Workforce costs'!Q$10)*(1+'Workforce costs'!Q$11)</f>
        <v>0</v>
      </c>
      <c r="CV98" s="290">
        <f>BT98*'Workforce costs'!R$9*(1+'Workforce costs'!R$10)*(1+'Workforce costs'!R$11)</f>
        <v>0</v>
      </c>
      <c r="CW98" s="290">
        <f>BU98*'Workforce costs'!S$9*(1+'Workforce costs'!S$10)*(1+'Workforce costs'!S$11)</f>
        <v>0</v>
      </c>
      <c r="CX98" s="290">
        <f>BV98*'Workforce costs'!T$9*(1+'Workforce costs'!T$10)*(1+'Workforce costs'!T$11)</f>
        <v>0</v>
      </c>
      <c r="CY98" s="290">
        <f>BW98*'Workforce costs'!U$9*(1+'Workforce costs'!U$10)*(1+'Workforce costs'!U$11)</f>
        <v>0</v>
      </c>
      <c r="CZ98" s="290">
        <f>BX98*'Workforce costs'!V$9*(1+'Workforce costs'!V$10)*(1+'Workforce costs'!V$11)</f>
        <v>0</v>
      </c>
      <c r="DA98" s="290">
        <f>BY98*'Workforce costs'!W$9*(1+'Workforce costs'!W$10)*(1+'Workforce costs'!W$11)</f>
        <v>0</v>
      </c>
      <c r="DB98" s="290">
        <f>BZ98*'Workforce costs'!X$9*(1+'Workforce costs'!X$10)*(1+'Workforce costs'!X$11)</f>
        <v>0</v>
      </c>
      <c r="DC98" s="290">
        <f>CA98*'Workforce costs'!Y$9*(1+'Workforce costs'!Y$10)*(1+'Workforce costs'!Y$11)</f>
        <v>0</v>
      </c>
      <c r="DD98" s="290">
        <f>CB98*'Workforce costs'!Z$9*(1+'Workforce costs'!Z$10)*(1+'Workforce costs'!Z$11)</f>
        <v>0</v>
      </c>
      <c r="DE98" s="290">
        <f>CC98*'Workforce costs'!AA$9*(1+'Workforce costs'!AA$10)*(1+'Workforce costs'!AA$11)</f>
        <v>0</v>
      </c>
      <c r="DF98" s="290">
        <f>CD98*'Workforce costs'!AB$9*(1+'Workforce costs'!AB$10)*(1+'Workforce costs'!AB$11)</f>
        <v>0</v>
      </c>
    </row>
    <row r="99" spans="1:110" x14ac:dyDescent="0.3">
      <c r="A99" s="2" t="str">
        <f>Outputs!$A$4</f>
        <v>Australia</v>
      </c>
      <c r="B99" s="2" t="str">
        <f t="shared" si="11"/>
        <v>Australia 25to64</v>
      </c>
      <c r="C99" s="30">
        <f>VLOOKUP($B99,Populations!$D$15:$H$1920,3,FALSE)</f>
        <v>13966174</v>
      </c>
      <c r="D99" s="255">
        <f>IF(OR($H99="General pop",$H99="Schools",$H99="Workplace",$H99="Skills Training",$H99="Digital Supports"),1,VLOOKUP($B99,Populations!$D$15:$H$1920,5,FALSE))</f>
        <v>1</v>
      </c>
      <c r="E99" s="88">
        <f>VLOOKUP(I99,Epidemiology!$C$10:$H$47,6,FALSE)</f>
        <v>5338</v>
      </c>
      <c r="F99" s="102" t="str">
        <f>'Care profiles'!R100</f>
        <v>n/a</v>
      </c>
      <c r="G99" s="15" t="str">
        <f>'Care profiles'!A100</f>
        <v>25to64</v>
      </c>
      <c r="H99" s="15" t="str">
        <f>'Care profiles'!B100</f>
        <v>Distress</v>
      </c>
      <c r="I99" s="15" t="str">
        <f>'Care profiles'!C100</f>
        <v>Distress_25-64yrs</v>
      </c>
      <c r="J99" s="15" t="str">
        <f>'Care profiles'!D100</f>
        <v>Care profile</v>
      </c>
      <c r="K99" s="15" t="str">
        <f>'Care profiles'!E100</f>
        <v>Supports for Mental Illness</v>
      </c>
      <c r="L99" s="104">
        <f>'Care profiles'!F100</f>
        <v>1</v>
      </c>
      <c r="M99" s="15" t="str">
        <f>'Care profiles'!G100</f>
        <v>n/a</v>
      </c>
      <c r="N99" s="15" t="str">
        <f>'Care profiles'!H100</f>
        <v>n/a</v>
      </c>
      <c r="O99" s="15" t="str">
        <f>'Care profiles'!I100</f>
        <v>n/a</v>
      </c>
      <c r="P99" s="15" t="str">
        <f>'Care profiles'!J100</f>
        <v>n/a</v>
      </c>
      <c r="Q99" s="15" t="str">
        <f>'Care profiles'!K100</f>
        <v>n/a</v>
      </c>
      <c r="R99" s="15" t="str">
        <f>'Care profiles'!M100</f>
        <v>Y</v>
      </c>
      <c r="S99" s="15" t="str">
        <f>'Care profiles'!O100</f>
        <v>Y</v>
      </c>
      <c r="T99" s="15" t="str">
        <f>'Care profiles'!Q100</f>
        <v>N</v>
      </c>
      <c r="U99" s="30">
        <f t="shared" si="12"/>
        <v>745514.36812</v>
      </c>
      <c r="V99" s="30">
        <f t="shared" si="13"/>
        <v>745514.36812</v>
      </c>
      <c r="W99" s="30">
        <f>IF(M99="n/a",0,IF(O99="days",V99*M99*(1+(VLOOKUP(K99,'Bed parameters'!$A$9:$G$12,7,FALSE))),V99*M99))</f>
        <v>0</v>
      </c>
      <c r="X99" s="30">
        <f t="shared" si="14"/>
        <v>0</v>
      </c>
      <c r="Y99" s="30">
        <f t="shared" si="15"/>
        <v>0</v>
      </c>
      <c r="Z99" s="113">
        <f>_xlfn.IFNA(Y99/((VLOOKUP(K99,'Bed parameters'!$A$9:$G$12,3,FALSE))*(VLOOKUP(K99,'Bed parameters'!$A$9:$G$12,5,FALSE))),0)</f>
        <v>0</v>
      </c>
      <c r="AA99" s="30">
        <f t="shared" si="16"/>
        <v>0</v>
      </c>
      <c r="AB99" s="30">
        <f>_xlfn.IFNA(IF($O99="days",$Y99*(VLOOKUP($K99,'Bed parameters'!$A$9:$I$12,9,FALSE))*$F99*(VLOOKUP($Q99,'Workforce distribution'!$C$8:$AD$30,AB$7,FALSE)),IF($Q99="n/a",(IF($P99=AB$6,$X99*$F99,0)),$X99*$F99*(VLOOKUP($Q99,'Workforce distribution'!$C$8:$AD$30,AB$7,FALSE)))),0)</f>
        <v>0</v>
      </c>
      <c r="AC99" s="30">
        <f>_xlfn.IFNA(IF($O99="days",$Y99*(VLOOKUP($K99,'Bed parameters'!$A$9:$I$12,9,FALSE))*$F99*(VLOOKUP($Q99,'Workforce distribution'!$C$8:$AD$30,AC$7,FALSE)),IF($Q99="n/a",(IF($P99=AC$6,$X99*$F99,0)),$X99*$F99*(VLOOKUP($Q99,'Workforce distribution'!$C$8:$AD$30,AC$7,FALSE)))),0)</f>
        <v>0</v>
      </c>
      <c r="AD99" s="30">
        <f>_xlfn.IFNA(IF($O99="days",$Y99*(VLOOKUP($K99,'Bed parameters'!$A$9:$I$12,9,FALSE))*$F99*(VLOOKUP($Q99,'Workforce distribution'!$C$8:$AD$30,AD$7,FALSE)),IF($Q99="n/a",(IF($P99=AD$6,$X99*$F99,0)),$X99*$F99*(VLOOKUP($Q99,'Workforce distribution'!$C$8:$AD$30,AD$7,FALSE)))),0)</f>
        <v>0</v>
      </c>
      <c r="AE99" s="30">
        <f>_xlfn.IFNA(IF($O99="days",$Y99*(VLOOKUP($K99,'Bed parameters'!$A$9:$I$12,9,FALSE))*$F99*(VLOOKUP($Q99,'Workforce distribution'!$C$8:$AD$30,AE$7,FALSE)),IF($Q99="n/a",(IF($P99=AE$6,$X99*$F99,0)),$X99*$F99*(VLOOKUP($Q99,'Workforce distribution'!$C$8:$AD$30,AE$7,FALSE)))),0)</f>
        <v>0</v>
      </c>
      <c r="AF99" s="30">
        <f>_xlfn.IFNA(IF($O99="days",$Y99*(VLOOKUP($K99,'Bed parameters'!$A$9:$I$12,9,FALSE))*$F99*(VLOOKUP($Q99,'Workforce distribution'!$C$8:$AD$30,AF$7,FALSE)),IF($Q99="n/a",(IF($P99=AF$6,$X99*$F99,0)),$X99*$F99*(VLOOKUP($Q99,'Workforce distribution'!$C$8:$AD$30,AF$7,FALSE)))),0)</f>
        <v>0</v>
      </c>
      <c r="AG99" s="30">
        <f>_xlfn.IFNA(IF($O99="days",$Y99*(VLOOKUP($K99,'Bed parameters'!$A$9:$I$12,9,FALSE))*$F99*(VLOOKUP($Q99,'Workforce distribution'!$C$8:$AD$30,AG$7,FALSE)),IF($Q99="n/a",(IF($P99=AG$6,$X99*$F99,0)),$X99*$F99*(VLOOKUP($Q99,'Workforce distribution'!$C$8:$AD$30,AG$7,FALSE)))),0)</f>
        <v>0</v>
      </c>
      <c r="AH99" s="30">
        <f>_xlfn.IFNA(IF($O99="days",$Y99*(VLOOKUP($K99,'Bed parameters'!$A$9:$I$12,9,FALSE))*$F99*(VLOOKUP($Q99,'Workforce distribution'!$C$8:$AD$30,AH$7,FALSE)),IF($Q99="n/a",(IF($P99=AH$6,$X99*$F99,0)),$X99*$F99*(VLOOKUP($Q99,'Workforce distribution'!$C$8:$AD$30,AH$7,FALSE)))),0)</f>
        <v>0</v>
      </c>
      <c r="AI99" s="30">
        <f>_xlfn.IFNA(IF($O99="days",$Y99*(VLOOKUP($K99,'Bed parameters'!$A$9:$I$12,9,FALSE))*$F99*(VLOOKUP($Q99,'Workforce distribution'!$C$8:$AD$30,AI$7,FALSE)),IF($Q99="n/a",(IF($P99=AI$6,$X99*$F99,0)),$X99*$F99*(VLOOKUP($Q99,'Workforce distribution'!$C$8:$AD$30,AI$7,FALSE)))),0)</f>
        <v>0</v>
      </c>
      <c r="AJ99" s="30">
        <f>_xlfn.IFNA(IF($O99="days",$Y99*(VLOOKUP($K99,'Bed parameters'!$A$9:$I$12,9,FALSE))*$F99*(VLOOKUP($Q99,'Workforce distribution'!$C$8:$AD$30,AJ$7,FALSE)),IF($Q99="n/a",(IF($P99=AJ$6,$X99*$F99,0)),$X99*$F99*(VLOOKUP($Q99,'Workforce distribution'!$C$8:$AD$30,AJ$7,FALSE)))),0)</f>
        <v>0</v>
      </c>
      <c r="AK99" s="30">
        <f>_xlfn.IFNA(IF($O99="days",$Y99*(VLOOKUP($K99,'Bed parameters'!$A$9:$I$12,9,FALSE))*$F99*(VLOOKUP($Q99,'Workforce distribution'!$C$8:$AD$30,AK$7,FALSE)),IF($Q99="n/a",(IF($P99=AK$6,$X99*$F99,0)),$X99*$F99*(VLOOKUP($Q99,'Workforce distribution'!$C$8:$AD$30,AK$7,FALSE)))),0)</f>
        <v>0</v>
      </c>
      <c r="AL99" s="30">
        <f>_xlfn.IFNA(IF($O99="days",$Y99*(VLOOKUP($K99,'Bed parameters'!$A$9:$I$12,9,FALSE))*$F99*(VLOOKUP($Q99,'Workforce distribution'!$C$8:$AD$30,AL$7,FALSE)),IF($Q99="n/a",(IF($P99=AL$6,$X99*$F99,0)),$X99*$F99*(VLOOKUP($Q99,'Workforce distribution'!$C$8:$AD$30,AL$7,FALSE)))),0)</f>
        <v>0</v>
      </c>
      <c r="AM99" s="30">
        <f>_xlfn.IFNA(IF($O99="days",$Y99*(VLOOKUP($K99,'Bed parameters'!$A$9:$I$12,9,FALSE))*$F99*(VLOOKUP($Q99,'Workforce distribution'!$C$8:$AD$30,AM$7,FALSE)),IF($Q99="n/a",(IF($P99=AM$6,$X99*$F99,0)),$X99*$F99*(VLOOKUP($Q99,'Workforce distribution'!$C$8:$AD$30,AM$7,FALSE)))),0)</f>
        <v>0</v>
      </c>
      <c r="AN99" s="30">
        <f>_xlfn.IFNA(IF($O99="days",$Y99*(VLOOKUP($K99,'Bed parameters'!$A$9:$I$12,9,FALSE))*$F99*(VLOOKUP($Q99,'Workforce distribution'!$C$8:$AD$30,AN$7,FALSE)),IF($Q99="n/a",(IF($P99=AN$6,$X99*$F99,0)),$X99*$F99*(VLOOKUP($Q99,'Workforce distribution'!$C$8:$AD$30,AN$7,FALSE)))),0)</f>
        <v>0</v>
      </c>
      <c r="AO99" s="30">
        <f>_xlfn.IFNA(IF($O99="days",$Y99*(VLOOKUP($K99,'Bed parameters'!$A$9:$I$12,9,FALSE))*$F99*(VLOOKUP($Q99,'Workforce distribution'!$C$8:$AD$30,AO$7,FALSE)),IF($Q99="n/a",(IF($P99=AO$6,$X99*$F99,0)),$X99*$F99*(VLOOKUP($Q99,'Workforce distribution'!$C$8:$AD$30,AO$7,FALSE)))),0)</f>
        <v>0</v>
      </c>
      <c r="AP99" s="30">
        <f>_xlfn.IFNA(IF($O99="days",$Y99*(VLOOKUP($K99,'Bed parameters'!$A$9:$I$12,9,FALSE))*$F99*(VLOOKUP($Q99,'Workforce distribution'!$C$8:$AD$30,AP$7,FALSE)),IF($Q99="n/a",(IF($P99=AP$6,$X99*$F99,0)),$X99*$F99*(VLOOKUP($Q99,'Workforce distribution'!$C$8:$AD$30,AP$7,FALSE)))),0)</f>
        <v>0</v>
      </c>
      <c r="AQ99" s="30">
        <f>_xlfn.IFNA(IF($O99="days",$Y99*(VLOOKUP($K99,'Bed parameters'!$A$9:$I$12,9,FALSE))*$F99*(VLOOKUP($Q99,'Workforce distribution'!$C$8:$AD$30,AQ$7,FALSE)),IF($Q99="n/a",(IF($P99=AQ$6,$X99*$F99,0)),$X99*$F99*(VLOOKUP($Q99,'Workforce distribution'!$C$8:$AD$30,AQ$7,FALSE)))),0)</f>
        <v>0</v>
      </c>
      <c r="AR99" s="30">
        <f>_xlfn.IFNA(IF($O99="days",$Y99*(VLOOKUP($K99,'Bed parameters'!$A$9:$I$12,9,FALSE))*$F99*(VLOOKUP($Q99,'Workforce distribution'!$C$8:$AD$30,AR$7,FALSE)),IF($Q99="n/a",(IF($P99=AR$6,$X99*$F99,0)),$X99*$F99*(VLOOKUP($Q99,'Workforce distribution'!$C$8:$AD$30,AR$7,FALSE)))),0)</f>
        <v>0</v>
      </c>
      <c r="AS99" s="30">
        <f>_xlfn.IFNA(IF($O99="days",$Y99*(VLOOKUP($K99,'Bed parameters'!$A$9:$I$12,9,FALSE))*$F99*(VLOOKUP($Q99,'Workforce distribution'!$C$8:$AD$30,AS$7,FALSE)),IF($Q99="n/a",(IF($P99=AS$6,$X99*$F99,0)),$X99*$F99*(VLOOKUP($Q99,'Workforce distribution'!$C$8:$AD$30,AS$7,FALSE)))),0)</f>
        <v>0</v>
      </c>
      <c r="AT99" s="30">
        <f>_xlfn.IFNA(IF($O99="days",$Y99*(VLOOKUP($K99,'Bed parameters'!$A$9:$I$12,9,FALSE))*$F99*(VLOOKUP($Q99,'Workforce distribution'!$C$8:$AD$30,AT$7,FALSE)),IF($Q99="n/a",(IF($P99=AT$6,$X99*$F99,0)),$X99*$F99*(VLOOKUP($Q99,'Workforce distribution'!$C$8:$AD$30,AT$7,FALSE)))),0)</f>
        <v>0</v>
      </c>
      <c r="AU99" s="30">
        <f>_xlfn.IFNA(IF($O99="days",$Y99*(VLOOKUP($K99,'Bed parameters'!$A$9:$I$12,9,FALSE))*$F99*(VLOOKUP($Q99,'Workforce distribution'!$C$8:$AD$30,AU$7,FALSE)),IF($Q99="n/a",(IF($P99=AU$6,$X99*$F99,0)),$X99*$F99*(VLOOKUP($Q99,'Workforce distribution'!$C$8:$AD$30,AU$7,FALSE)))),0)</f>
        <v>0</v>
      </c>
      <c r="AV99" s="30">
        <f>_xlfn.IFNA(IF($O99="days",$Y99*(VLOOKUP($K99,'Bed parameters'!$A$9:$I$12,9,FALSE))*$F99*(VLOOKUP($Q99,'Workforce distribution'!$C$8:$AD$30,AV$7,FALSE)),IF($Q99="n/a",(IF($P99=AV$6,$X99*$F99,0)),$X99*$F99*(VLOOKUP($Q99,'Workforce distribution'!$C$8:$AD$30,AV$7,FALSE)))),0)</f>
        <v>0</v>
      </c>
      <c r="AW99" s="30">
        <f>_xlfn.IFNA(IF($O99="days",$Y99*(VLOOKUP($K99,'Bed parameters'!$A$9:$I$12,9,FALSE))*$F99*(VLOOKUP($Q99,'Workforce distribution'!$C$8:$AD$30,AW$7,FALSE)),IF($Q99="n/a",(IF($P99=AW$6,$X99*$F99,0)),$X99*$F99*(VLOOKUP($Q99,'Workforce distribution'!$C$8:$AD$30,AW$7,FALSE)))),0)</f>
        <v>0</v>
      </c>
      <c r="AX99" s="30">
        <f>_xlfn.IFNA(IF($O99="days",$Y99*(VLOOKUP($K99,'Bed parameters'!$A$9:$I$12,9,FALSE))*$F99*(VLOOKUP($Q99,'Workforce distribution'!$C$8:$AD$30,AX$7,FALSE)),IF($Q99="n/a",(IF($P99=AX$6,$X99*$F99,0)),$X99*$F99*(VLOOKUP($Q99,'Workforce distribution'!$C$8:$AD$30,AX$7,FALSE)))),0)</f>
        <v>0</v>
      </c>
      <c r="AY99" s="30">
        <f>_xlfn.IFNA(IF($O99="days",$Y99*(VLOOKUP($K99,'Bed parameters'!$A$9:$I$12,9,FALSE))*$F99*(VLOOKUP($Q99,'Workforce distribution'!$C$8:$AD$30,AY$7,FALSE)),IF($Q99="n/a",(IF($P99=AY$6,$X99*$F99,0)),$X99*$F99*(VLOOKUP($Q99,'Workforce distribution'!$C$8:$AD$30,AY$7,FALSE)))),0)</f>
        <v>0</v>
      </c>
      <c r="AZ99" s="30">
        <f>_xlfn.IFNA(IF($O99="days",$Y99*(VLOOKUP($K99,'Bed parameters'!$A$9:$I$12,9,FALSE))*$F99*(VLOOKUP($Q99,'Workforce distribution'!$C$8:$AD$30,AZ$7,FALSE)),IF($Q99="n/a",(IF($P99=AZ$6,$X99*$F99,0)),$X99*$F99*(VLOOKUP($Q99,'Workforce distribution'!$C$8:$AD$30,AZ$7,FALSE)))),0)</f>
        <v>0</v>
      </c>
      <c r="BA99" s="30">
        <f>_xlfn.IFNA(IF($O99="days",$Y99*(VLOOKUP($K99,'Bed parameters'!$A$9:$I$12,9,FALSE))*$F99*(VLOOKUP($Q99,'Workforce distribution'!$C$8:$AD$30,BA$7,FALSE)),IF($Q99="n/a",(IF($P99=BA$6,$X99*$F99,0)),$X99*$F99*(VLOOKUP($Q99,'Workforce distribution'!$C$8:$AD$30,BA$7,FALSE)))),0)</f>
        <v>0</v>
      </c>
      <c r="BB99" s="30">
        <f>_xlfn.IFNA(IF($O99="days",$Y99*(VLOOKUP($K99,'Bed parameters'!$A$9:$I$12,9,FALSE))*$F99*(VLOOKUP($Q99,'Workforce distribution'!$C$8:$AD$30,BB$7,FALSE)),IF($Q99="n/a",(IF($P99=BB$6,$X99*$F99,0)),$X99*$F99*(VLOOKUP($Q99,'Workforce distribution'!$C$8:$AD$30,BB$7,FALSE)))),0)</f>
        <v>0</v>
      </c>
      <c r="BC99" s="149">
        <f t="shared" si="17"/>
        <v>0</v>
      </c>
      <c r="BD99" s="288">
        <f>IF($Q99="n/a",(IF('Workforce hours'!D$30=0,0,(AB99/'Workforce hours'!D$30))),(IF(VLOOKUP($Q99,'Workforce hours'!$C$8:$AD$30,BD$7,FALSE)=0,0,(AB99/(VLOOKUP($Q99,'Workforce hours'!$C$8:$AD$30,BD$7,FALSE))))))</f>
        <v>0</v>
      </c>
      <c r="BE99" s="288">
        <f>IF($Q99="n/a",(IF('Workforce hours'!E$30=0,0,(AC99/'Workforce hours'!E$30))),(IF(VLOOKUP($Q99,'Workforce hours'!$C$8:$AD$30,BE$7,FALSE)=0,0,(AC99/(VLOOKUP($Q99,'Workforce hours'!$C$8:$AD$30,BE$7,FALSE))))))</f>
        <v>0</v>
      </c>
      <c r="BF99" s="288">
        <f>IF($Q99="n/a",(IF('Workforce hours'!F$30=0,0,(AD99/'Workforce hours'!F$30))),(IF(VLOOKUP($Q99,'Workforce hours'!$C$8:$AD$30,BF$7,FALSE)=0,0,(AD99/(VLOOKUP($Q99,'Workforce hours'!$C$8:$AD$30,BF$7,FALSE))))))</f>
        <v>0</v>
      </c>
      <c r="BG99" s="288">
        <f>IF($Q99="n/a",(IF('Workforce hours'!G$30=0,0,(AE99/'Workforce hours'!G$30))),(IF(VLOOKUP($Q99,'Workforce hours'!$C$8:$AD$30,BG$7,FALSE)=0,0,(AE99/(VLOOKUP($Q99,'Workforce hours'!$C$8:$AD$30,BG$7,FALSE))))))</f>
        <v>0</v>
      </c>
      <c r="BH99" s="288">
        <f>IF($Q99="n/a",(IF('Workforce hours'!H$30=0,0,(AF99/'Workforce hours'!H$30))),(IF(VLOOKUP($Q99,'Workforce hours'!$C$8:$AD$30,BH$7,FALSE)=0,0,(AF99/(VLOOKUP($Q99,'Workforce hours'!$C$8:$AD$30,BH$7,FALSE))))))</f>
        <v>0</v>
      </c>
      <c r="BI99" s="288">
        <f>IF($Q99="n/a",(IF('Workforce hours'!I$30=0,0,(AG99/'Workforce hours'!I$30))),(IF(VLOOKUP($Q99,'Workforce hours'!$C$8:$AD$30,BI$7,FALSE)=0,0,(AG99/(VLOOKUP($Q99,'Workforce hours'!$C$8:$AD$30,BI$7,FALSE))))))</f>
        <v>0</v>
      </c>
      <c r="BJ99" s="288">
        <f>IF($Q99="n/a",(IF('Workforce hours'!J$30=0,0,(AH99/'Workforce hours'!J$30))),(IF(VLOOKUP($Q99,'Workforce hours'!$C$8:$AD$30,BJ$7,FALSE)=0,0,(AH99/(VLOOKUP($Q99,'Workforce hours'!$C$8:$AD$30,BJ$7,FALSE))))))</f>
        <v>0</v>
      </c>
      <c r="BK99" s="288">
        <f>IF($Q99="n/a",(IF('Workforce hours'!K$30=0,0,(AI99/'Workforce hours'!K$30))),(IF(VLOOKUP($Q99,'Workforce hours'!$C$8:$AD$30,BK$7,FALSE)=0,0,(AI99/(VLOOKUP($Q99,'Workforce hours'!$C$8:$AD$30,BK$7,FALSE))))))</f>
        <v>0</v>
      </c>
      <c r="BL99" s="288">
        <f>IF($Q99="n/a",(IF('Workforce hours'!L$30=0,0,(AJ99/'Workforce hours'!L$30))),(IF(VLOOKUP($Q99,'Workforce hours'!$C$8:$AD$30,BL$7,FALSE)=0,0,(AJ99/(VLOOKUP($Q99,'Workforce hours'!$C$8:$AD$30,BL$7,FALSE))))))</f>
        <v>0</v>
      </c>
      <c r="BM99" s="288">
        <f>IF($Q99="n/a",(IF('Workforce hours'!M$30=0,0,(AK99/'Workforce hours'!M$30))),(IF(VLOOKUP($Q99,'Workforce hours'!$C$8:$AD$30,BM$7,FALSE)=0,0,(AK99/(VLOOKUP($Q99,'Workforce hours'!$C$8:$AD$30,BM$7,FALSE))))))</f>
        <v>0</v>
      </c>
      <c r="BN99" s="288">
        <f>IF($Q99="n/a",(IF('Workforce hours'!N$30=0,0,(AL99/'Workforce hours'!N$30))),(IF(VLOOKUP($Q99,'Workforce hours'!$C$8:$AD$30,BN$7,FALSE)=0,0,(AL99/(VLOOKUP($Q99,'Workforce hours'!$C$8:$AD$30,BN$7,FALSE))))))</f>
        <v>0</v>
      </c>
      <c r="BO99" s="288">
        <f>IF($Q99="n/a",(IF('Workforce hours'!O$30=0,0,(AM99/'Workforce hours'!O$30))),(IF(VLOOKUP($Q99,'Workforce hours'!$C$8:$AD$30,BO$7,FALSE)=0,0,(AM99/(VLOOKUP($Q99,'Workforce hours'!$C$8:$AD$30,BO$7,FALSE))))))</f>
        <v>0</v>
      </c>
      <c r="BP99" s="288">
        <f>IF($Q99="n/a",(IF('Workforce hours'!P$30=0,0,(AN99/'Workforce hours'!P$30))),(IF(VLOOKUP($Q99,'Workforce hours'!$C$8:$AD$30,BP$7,FALSE)=0,0,(AN99/(VLOOKUP($Q99,'Workforce hours'!$C$8:$AD$30,BP$7,FALSE))))))</f>
        <v>0</v>
      </c>
      <c r="BQ99" s="288">
        <f>IF($Q99="n/a",(IF('Workforce hours'!Q$30=0,0,(AO99/'Workforce hours'!Q$30))),(IF(VLOOKUP($Q99,'Workforce hours'!$C$8:$AD$30,BQ$7,FALSE)=0,0,(AO99/(VLOOKUP($Q99,'Workforce hours'!$C$8:$AD$30,BQ$7,FALSE))))))</f>
        <v>0</v>
      </c>
      <c r="BR99" s="288">
        <f>IF($Q99="n/a",(IF('Workforce hours'!R$30=0,0,(AP99/'Workforce hours'!R$30))),(IF(VLOOKUP($Q99,'Workforce hours'!$C$8:$AD$30,BR$7,FALSE)=0,0,(AP99/(VLOOKUP($Q99,'Workforce hours'!$C$8:$AD$30,BR$7,FALSE))))))</f>
        <v>0</v>
      </c>
      <c r="BS99" s="288">
        <f>IF($Q99="n/a",(IF('Workforce hours'!S$30=0,0,(AQ99/'Workforce hours'!S$30))),(IF(VLOOKUP($Q99,'Workforce hours'!$C$8:$AD$30,BS$7,FALSE)=0,0,(AQ99/(VLOOKUP($Q99,'Workforce hours'!$C$8:$AD$30,BS$7,FALSE))))))</f>
        <v>0</v>
      </c>
      <c r="BT99" s="288">
        <f>IF($Q99="n/a",(IF('Workforce hours'!T$30=0,0,(AR99/'Workforce hours'!T$30))),(IF(VLOOKUP($Q99,'Workforce hours'!$C$8:$AD$30,BT$7,FALSE)=0,0,(AR99/(VLOOKUP($Q99,'Workforce hours'!$C$8:$AD$30,BT$7,FALSE))))))</f>
        <v>0</v>
      </c>
      <c r="BU99" s="288">
        <f>IF($Q99="n/a",(IF('Workforce hours'!U$30=0,0,(AS99/'Workforce hours'!U$30))),(IF(VLOOKUP($Q99,'Workforce hours'!$C$8:$AD$30,BU$7,FALSE)=0,0,(AS99/(VLOOKUP($Q99,'Workforce hours'!$C$8:$AD$30,BU$7,FALSE))))))</f>
        <v>0</v>
      </c>
      <c r="BV99" s="288">
        <f>IF($Q99="n/a",(IF('Workforce hours'!V$30=0,0,(AT99/'Workforce hours'!V$30))),(IF(VLOOKUP($Q99,'Workforce hours'!$C$8:$AD$30,BV$7,FALSE)=0,0,(AT99/(VLOOKUP($Q99,'Workforce hours'!$C$8:$AD$30,BV$7,FALSE))))))</f>
        <v>0</v>
      </c>
      <c r="BW99" s="288">
        <f>IF($Q99="n/a",(IF('Workforce hours'!W$30=0,0,(AU99/'Workforce hours'!W$30))),(IF(VLOOKUP($Q99,'Workforce hours'!$C$8:$AD$30,BW$7,FALSE)=0,0,(AU99/(VLOOKUP($Q99,'Workforce hours'!$C$8:$AD$30,BW$7,FALSE))))))</f>
        <v>0</v>
      </c>
      <c r="BX99" s="288">
        <f>IF($Q99="n/a",(IF('Workforce hours'!X$30=0,0,(AV99/'Workforce hours'!X$30))),(IF(VLOOKUP($Q99,'Workforce hours'!$C$8:$AD$30,BX$7,FALSE)=0,0,(AV99/(VLOOKUP($Q99,'Workforce hours'!$C$8:$AD$30,BX$7,FALSE))))))</f>
        <v>0</v>
      </c>
      <c r="BY99" s="288">
        <f>IF($Q99="n/a",(IF('Workforce hours'!Y$30=0,0,(AW99/'Workforce hours'!Y$30))),(IF(VLOOKUP($Q99,'Workforce hours'!$C$8:$AD$30,BY$7,FALSE)=0,0,(AW99/(VLOOKUP($Q99,'Workforce hours'!$C$8:$AD$30,BY$7,FALSE))))))</f>
        <v>0</v>
      </c>
      <c r="BZ99" s="288">
        <f>IF($Q99="n/a",(IF('Workforce hours'!Z$30=0,0,(AX99/'Workforce hours'!Z$30))),(IF(VLOOKUP($Q99,'Workforce hours'!$C$8:$AD$30,BZ$7,FALSE)=0,0,(AX99/(VLOOKUP($Q99,'Workforce hours'!$C$8:$AD$30,BZ$7,FALSE))))))</f>
        <v>0</v>
      </c>
      <c r="CA99" s="288">
        <f>IF($Q99="n/a",(IF('Workforce hours'!AA$30=0,0,(AY99/'Workforce hours'!AA$30))),(IF(VLOOKUP($Q99,'Workforce hours'!$C$8:$AD$30,CA$7,FALSE)=0,0,(AY99/(VLOOKUP($Q99,'Workforce hours'!$C$8:$AD$30,CA$7,FALSE))))))</f>
        <v>0</v>
      </c>
      <c r="CB99" s="288">
        <f>IF($Q99="n/a",(IF('Workforce hours'!AB$30=0,0,(AZ99/'Workforce hours'!AB$30))),(IF(VLOOKUP($Q99,'Workforce hours'!$C$8:$AD$30,CB$7,FALSE)=0,0,(AZ99/(VLOOKUP($Q99,'Workforce hours'!$C$8:$AD$30,CB$7,FALSE))))))</f>
        <v>0</v>
      </c>
      <c r="CC99" s="288">
        <f>IF($Q99="n/a",(IF('Workforce hours'!AC$30=0,0,(BA99/'Workforce hours'!AC$30))),(IF(VLOOKUP($Q99,'Workforce hours'!$C$8:$AD$30,CC$7,FALSE)=0,0,(BA99/(VLOOKUP($Q99,'Workforce hours'!$C$8:$AD$30,CC$7,FALSE))))))</f>
        <v>0</v>
      </c>
      <c r="CD99" s="288">
        <f>IF($Q99="n/a",(IF('Workforce hours'!AD$30=0,0,(BB99/'Workforce hours'!AD$30))),(IF(VLOOKUP($Q99,'Workforce hours'!$C$8:$AD$30,CD$7,FALSE)=0,0,(BB99/(VLOOKUP($Q99,'Workforce hours'!$C$8:$AD$30,CD$7,FALSE))))))</f>
        <v>0</v>
      </c>
      <c r="CE99" s="289">
        <f t="shared" si="18"/>
        <v>0</v>
      </c>
      <c r="CF99" s="290">
        <f>BD99*'Workforce costs'!B$9*(1+'Workforce costs'!B$10)*(1+'Workforce costs'!B$11)</f>
        <v>0</v>
      </c>
      <c r="CG99" s="290">
        <f>BE99*'Workforce costs'!C$9*(1+'Workforce costs'!C$10)*(1+'Workforce costs'!C$11)</f>
        <v>0</v>
      </c>
      <c r="CH99" s="290">
        <f>BF99*'Workforce costs'!D$9*(1+'Workforce costs'!D$10)*(1+'Workforce costs'!D$11)</f>
        <v>0</v>
      </c>
      <c r="CI99" s="290">
        <f>BG99*'Workforce costs'!E$9*(1+'Workforce costs'!E$10)*(1+'Workforce costs'!E$11)</f>
        <v>0</v>
      </c>
      <c r="CJ99" s="290">
        <f>BH99*'Workforce costs'!F$9*(1+'Workforce costs'!F$10)*(1+'Workforce costs'!F$11)</f>
        <v>0</v>
      </c>
      <c r="CK99" s="290">
        <f>BI99*'Workforce costs'!G$9*(1+'Workforce costs'!G$10)*(1+'Workforce costs'!G$11)</f>
        <v>0</v>
      </c>
      <c r="CL99" s="290">
        <f>BJ99*'Workforce costs'!H$9*(1+'Workforce costs'!H$10)*(1+'Workforce costs'!H$11)</f>
        <v>0</v>
      </c>
      <c r="CM99" s="290">
        <f>BK99*'Workforce costs'!I$9*(1+'Workforce costs'!I$10)*(1+'Workforce costs'!I$11)</f>
        <v>0</v>
      </c>
      <c r="CN99" s="290">
        <f>BL99*'Workforce costs'!J$9*(1+'Workforce costs'!J$10)*(1+'Workforce costs'!J$11)</f>
        <v>0</v>
      </c>
      <c r="CO99" s="290">
        <f>BM99*'Workforce costs'!K$9*(1+'Workforce costs'!K$10)*(1+'Workforce costs'!K$11)</f>
        <v>0</v>
      </c>
      <c r="CP99" s="290">
        <f>BN99*'Workforce costs'!L$9*(1+'Workforce costs'!L$10)*(1+'Workforce costs'!L$11)</f>
        <v>0</v>
      </c>
      <c r="CQ99" s="290">
        <f>BO99*'Workforce costs'!M$9*(1+'Workforce costs'!M$10)*(1+'Workforce costs'!M$11)</f>
        <v>0</v>
      </c>
      <c r="CR99" s="290">
        <f>BP99*'Workforce costs'!N$9*(1+'Workforce costs'!N$10)*(1+'Workforce costs'!N$11)</f>
        <v>0</v>
      </c>
      <c r="CS99" s="290">
        <f>BQ99*'Workforce costs'!O$9*(1+'Workforce costs'!O$10)*(1+'Workforce costs'!O$11)</f>
        <v>0</v>
      </c>
      <c r="CT99" s="290">
        <f>BR99*'Workforce costs'!P$9*(1+'Workforce costs'!P$10)*(1+'Workforce costs'!P$11)</f>
        <v>0</v>
      </c>
      <c r="CU99" s="290">
        <f>BS99*'Workforce costs'!Q$9*(1+'Workforce costs'!Q$10)*(1+'Workforce costs'!Q$11)</f>
        <v>0</v>
      </c>
      <c r="CV99" s="290">
        <f>BT99*'Workforce costs'!R$9*(1+'Workforce costs'!R$10)*(1+'Workforce costs'!R$11)</f>
        <v>0</v>
      </c>
      <c r="CW99" s="290">
        <f>BU99*'Workforce costs'!S$9*(1+'Workforce costs'!S$10)*(1+'Workforce costs'!S$11)</f>
        <v>0</v>
      </c>
      <c r="CX99" s="290">
        <f>BV99*'Workforce costs'!T$9*(1+'Workforce costs'!T$10)*(1+'Workforce costs'!T$11)</f>
        <v>0</v>
      </c>
      <c r="CY99" s="290">
        <f>BW99*'Workforce costs'!U$9*(1+'Workforce costs'!U$10)*(1+'Workforce costs'!U$11)</f>
        <v>0</v>
      </c>
      <c r="CZ99" s="290">
        <f>BX99*'Workforce costs'!V$9*(1+'Workforce costs'!V$10)*(1+'Workforce costs'!V$11)</f>
        <v>0</v>
      </c>
      <c r="DA99" s="290">
        <f>BY99*'Workforce costs'!W$9*(1+'Workforce costs'!W$10)*(1+'Workforce costs'!W$11)</f>
        <v>0</v>
      </c>
      <c r="DB99" s="290">
        <f>BZ99*'Workforce costs'!X$9*(1+'Workforce costs'!X$10)*(1+'Workforce costs'!X$11)</f>
        <v>0</v>
      </c>
      <c r="DC99" s="290">
        <f>CA99*'Workforce costs'!Y$9*(1+'Workforce costs'!Y$10)*(1+'Workforce costs'!Y$11)</f>
        <v>0</v>
      </c>
      <c r="DD99" s="290">
        <f>CB99*'Workforce costs'!Z$9*(1+'Workforce costs'!Z$10)*(1+'Workforce costs'!Z$11)</f>
        <v>0</v>
      </c>
      <c r="DE99" s="290">
        <f>CC99*'Workforce costs'!AA$9*(1+'Workforce costs'!AA$10)*(1+'Workforce costs'!AA$11)</f>
        <v>0</v>
      </c>
      <c r="DF99" s="290">
        <f>CD99*'Workforce costs'!AB$9*(1+'Workforce costs'!AB$10)*(1+'Workforce costs'!AB$11)</f>
        <v>0</v>
      </c>
    </row>
    <row r="100" spans="1:110" x14ac:dyDescent="0.3">
      <c r="A100" s="2" t="str">
        <f>Outputs!$A$4</f>
        <v>Australia</v>
      </c>
      <c r="B100" s="2" t="str">
        <f t="shared" si="11"/>
        <v>Australia 25to64</v>
      </c>
      <c r="C100" s="30">
        <f>VLOOKUP($B100,Populations!$D$15:$H$1920,3,FALSE)</f>
        <v>13966174</v>
      </c>
      <c r="D100" s="255">
        <f>IF(OR($H100="General pop",$H100="Schools",$H100="Workplace",$H100="Skills Training",$H100="Digital Supports"),1,VLOOKUP($B100,Populations!$D$15:$H$1920,5,FALSE))</f>
        <v>1</v>
      </c>
      <c r="E100" s="88">
        <f>VLOOKUP(I100,Epidemiology!$C$10:$H$47,6,FALSE)</f>
        <v>5338</v>
      </c>
      <c r="F100" s="102" t="str">
        <f>'Care profiles'!R101</f>
        <v>n/a</v>
      </c>
      <c r="G100" s="15" t="str">
        <f>'Care profiles'!A101</f>
        <v>25to64</v>
      </c>
      <c r="H100" s="15" t="str">
        <f>'Care profiles'!B101</f>
        <v>Distress</v>
      </c>
      <c r="I100" s="15" t="str">
        <f>'Care profiles'!C101</f>
        <v>Distress_25-64yrs</v>
      </c>
      <c r="J100" s="15" t="str">
        <f>'Care profiles'!D101</f>
        <v>Care profile</v>
      </c>
      <c r="K100" s="15" t="str">
        <f>'Care profiles'!E101</f>
        <v xml:space="preserve">Supports for Drug and Alcohol Use </v>
      </c>
      <c r="L100" s="104">
        <f>'Care profiles'!F101</f>
        <v>0.1</v>
      </c>
      <c r="M100" s="15" t="str">
        <f>'Care profiles'!G101</f>
        <v>n/a</v>
      </c>
      <c r="N100" s="15" t="str">
        <f>'Care profiles'!H101</f>
        <v>n/a</v>
      </c>
      <c r="O100" s="15" t="str">
        <f>'Care profiles'!I101</f>
        <v>n/a</v>
      </c>
      <c r="P100" s="15" t="str">
        <f>'Care profiles'!J101</f>
        <v>n/a</v>
      </c>
      <c r="Q100" s="15" t="str">
        <f>'Care profiles'!K101</f>
        <v>n/a</v>
      </c>
      <c r="R100" s="15" t="str">
        <f>'Care profiles'!M101</f>
        <v>Y</v>
      </c>
      <c r="S100" s="15" t="str">
        <f>'Care profiles'!O101</f>
        <v>Y</v>
      </c>
      <c r="T100" s="15" t="str">
        <f>'Care profiles'!Q101</f>
        <v>N</v>
      </c>
      <c r="U100" s="30">
        <f t="shared" si="12"/>
        <v>745514.36812</v>
      </c>
      <c r="V100" s="30">
        <f t="shared" si="13"/>
        <v>74551.436812</v>
      </c>
      <c r="W100" s="30">
        <f>IF(M100="n/a",0,IF(O100="days",V100*M100*(1+(VLOOKUP(K100,'Bed parameters'!$A$9:$G$12,7,FALSE))),V100*M100))</f>
        <v>0</v>
      </c>
      <c r="X100" s="30">
        <f t="shared" si="14"/>
        <v>0</v>
      </c>
      <c r="Y100" s="30">
        <f t="shared" si="15"/>
        <v>0</v>
      </c>
      <c r="Z100" s="113">
        <f>_xlfn.IFNA(Y100/((VLOOKUP(K100,'Bed parameters'!$A$9:$G$12,3,FALSE))*(VLOOKUP(K100,'Bed parameters'!$A$9:$G$12,5,FALSE))),0)</f>
        <v>0</v>
      </c>
      <c r="AA100" s="30">
        <f t="shared" si="16"/>
        <v>0</v>
      </c>
      <c r="AB100" s="30">
        <f>_xlfn.IFNA(IF($O100="days",$Y100*(VLOOKUP($K100,'Bed parameters'!$A$9:$I$12,9,FALSE))*$F100*(VLOOKUP($Q100,'Workforce distribution'!$C$8:$AD$30,AB$7,FALSE)),IF($Q100="n/a",(IF($P100=AB$6,$X100*$F100,0)),$X100*$F100*(VLOOKUP($Q100,'Workforce distribution'!$C$8:$AD$30,AB$7,FALSE)))),0)</f>
        <v>0</v>
      </c>
      <c r="AC100" s="30">
        <f>_xlfn.IFNA(IF($O100="days",$Y100*(VLOOKUP($K100,'Bed parameters'!$A$9:$I$12,9,FALSE))*$F100*(VLOOKUP($Q100,'Workforce distribution'!$C$8:$AD$30,AC$7,FALSE)),IF($Q100="n/a",(IF($P100=AC$6,$X100*$F100,0)),$X100*$F100*(VLOOKUP($Q100,'Workforce distribution'!$C$8:$AD$30,AC$7,FALSE)))),0)</f>
        <v>0</v>
      </c>
      <c r="AD100" s="30">
        <f>_xlfn.IFNA(IF($O100="days",$Y100*(VLOOKUP($K100,'Bed parameters'!$A$9:$I$12,9,FALSE))*$F100*(VLOOKUP($Q100,'Workforce distribution'!$C$8:$AD$30,AD$7,FALSE)),IF($Q100="n/a",(IF($P100=AD$6,$X100*$F100,0)),$X100*$F100*(VLOOKUP($Q100,'Workforce distribution'!$C$8:$AD$30,AD$7,FALSE)))),0)</f>
        <v>0</v>
      </c>
      <c r="AE100" s="30">
        <f>_xlfn.IFNA(IF($O100="days",$Y100*(VLOOKUP($K100,'Bed parameters'!$A$9:$I$12,9,FALSE))*$F100*(VLOOKUP($Q100,'Workforce distribution'!$C$8:$AD$30,AE$7,FALSE)),IF($Q100="n/a",(IF($P100=AE$6,$X100*$F100,0)),$X100*$F100*(VLOOKUP($Q100,'Workforce distribution'!$C$8:$AD$30,AE$7,FALSE)))),0)</f>
        <v>0</v>
      </c>
      <c r="AF100" s="30">
        <f>_xlfn.IFNA(IF($O100="days",$Y100*(VLOOKUP($K100,'Bed parameters'!$A$9:$I$12,9,FALSE))*$F100*(VLOOKUP($Q100,'Workforce distribution'!$C$8:$AD$30,AF$7,FALSE)),IF($Q100="n/a",(IF($P100=AF$6,$X100*$F100,0)),$X100*$F100*(VLOOKUP($Q100,'Workforce distribution'!$C$8:$AD$30,AF$7,FALSE)))),0)</f>
        <v>0</v>
      </c>
      <c r="AG100" s="30">
        <f>_xlfn.IFNA(IF($O100="days",$Y100*(VLOOKUP($K100,'Bed parameters'!$A$9:$I$12,9,FALSE))*$F100*(VLOOKUP($Q100,'Workforce distribution'!$C$8:$AD$30,AG$7,FALSE)),IF($Q100="n/a",(IF($P100=AG$6,$X100*$F100,0)),$X100*$F100*(VLOOKUP($Q100,'Workforce distribution'!$C$8:$AD$30,AG$7,FALSE)))),0)</f>
        <v>0</v>
      </c>
      <c r="AH100" s="30">
        <f>_xlfn.IFNA(IF($O100="days",$Y100*(VLOOKUP($K100,'Bed parameters'!$A$9:$I$12,9,FALSE))*$F100*(VLOOKUP($Q100,'Workforce distribution'!$C$8:$AD$30,AH$7,FALSE)),IF($Q100="n/a",(IF($P100=AH$6,$X100*$F100,0)),$X100*$F100*(VLOOKUP($Q100,'Workforce distribution'!$C$8:$AD$30,AH$7,FALSE)))),0)</f>
        <v>0</v>
      </c>
      <c r="AI100" s="30">
        <f>_xlfn.IFNA(IF($O100="days",$Y100*(VLOOKUP($K100,'Bed parameters'!$A$9:$I$12,9,FALSE))*$F100*(VLOOKUP($Q100,'Workforce distribution'!$C$8:$AD$30,AI$7,FALSE)),IF($Q100="n/a",(IF($P100=AI$6,$X100*$F100,0)),$X100*$F100*(VLOOKUP($Q100,'Workforce distribution'!$C$8:$AD$30,AI$7,FALSE)))),0)</f>
        <v>0</v>
      </c>
      <c r="AJ100" s="30">
        <f>_xlfn.IFNA(IF($O100="days",$Y100*(VLOOKUP($K100,'Bed parameters'!$A$9:$I$12,9,FALSE))*$F100*(VLOOKUP($Q100,'Workforce distribution'!$C$8:$AD$30,AJ$7,FALSE)),IF($Q100="n/a",(IF($P100=AJ$6,$X100*$F100,0)),$X100*$F100*(VLOOKUP($Q100,'Workforce distribution'!$C$8:$AD$30,AJ$7,FALSE)))),0)</f>
        <v>0</v>
      </c>
      <c r="AK100" s="30">
        <f>_xlfn.IFNA(IF($O100="days",$Y100*(VLOOKUP($K100,'Bed parameters'!$A$9:$I$12,9,FALSE))*$F100*(VLOOKUP($Q100,'Workforce distribution'!$C$8:$AD$30,AK$7,FALSE)),IF($Q100="n/a",(IF($P100=AK$6,$X100*$F100,0)),$X100*$F100*(VLOOKUP($Q100,'Workforce distribution'!$C$8:$AD$30,AK$7,FALSE)))),0)</f>
        <v>0</v>
      </c>
      <c r="AL100" s="30">
        <f>_xlfn.IFNA(IF($O100="days",$Y100*(VLOOKUP($K100,'Bed parameters'!$A$9:$I$12,9,FALSE))*$F100*(VLOOKUP($Q100,'Workforce distribution'!$C$8:$AD$30,AL$7,FALSE)),IF($Q100="n/a",(IF($P100=AL$6,$X100*$F100,0)),$X100*$F100*(VLOOKUP($Q100,'Workforce distribution'!$C$8:$AD$30,AL$7,FALSE)))),0)</f>
        <v>0</v>
      </c>
      <c r="AM100" s="30">
        <f>_xlfn.IFNA(IF($O100="days",$Y100*(VLOOKUP($K100,'Bed parameters'!$A$9:$I$12,9,FALSE))*$F100*(VLOOKUP($Q100,'Workforce distribution'!$C$8:$AD$30,AM$7,FALSE)),IF($Q100="n/a",(IF($P100=AM$6,$X100*$F100,0)),$X100*$F100*(VLOOKUP($Q100,'Workforce distribution'!$C$8:$AD$30,AM$7,FALSE)))),0)</f>
        <v>0</v>
      </c>
      <c r="AN100" s="30">
        <f>_xlfn.IFNA(IF($O100="days",$Y100*(VLOOKUP($K100,'Bed parameters'!$A$9:$I$12,9,FALSE))*$F100*(VLOOKUP($Q100,'Workforce distribution'!$C$8:$AD$30,AN$7,FALSE)),IF($Q100="n/a",(IF($P100=AN$6,$X100*$F100,0)),$X100*$F100*(VLOOKUP($Q100,'Workforce distribution'!$C$8:$AD$30,AN$7,FALSE)))),0)</f>
        <v>0</v>
      </c>
      <c r="AO100" s="30">
        <f>_xlfn.IFNA(IF($O100="days",$Y100*(VLOOKUP($K100,'Bed parameters'!$A$9:$I$12,9,FALSE))*$F100*(VLOOKUP($Q100,'Workforce distribution'!$C$8:$AD$30,AO$7,FALSE)),IF($Q100="n/a",(IF($P100=AO$6,$X100*$F100,0)),$X100*$F100*(VLOOKUP($Q100,'Workforce distribution'!$C$8:$AD$30,AO$7,FALSE)))),0)</f>
        <v>0</v>
      </c>
      <c r="AP100" s="30">
        <f>_xlfn.IFNA(IF($O100="days",$Y100*(VLOOKUP($K100,'Bed parameters'!$A$9:$I$12,9,FALSE))*$F100*(VLOOKUP($Q100,'Workforce distribution'!$C$8:$AD$30,AP$7,FALSE)),IF($Q100="n/a",(IF($P100=AP$6,$X100*$F100,0)),$X100*$F100*(VLOOKUP($Q100,'Workforce distribution'!$C$8:$AD$30,AP$7,FALSE)))),0)</f>
        <v>0</v>
      </c>
      <c r="AQ100" s="30">
        <f>_xlfn.IFNA(IF($O100="days",$Y100*(VLOOKUP($K100,'Bed parameters'!$A$9:$I$12,9,FALSE))*$F100*(VLOOKUP($Q100,'Workforce distribution'!$C$8:$AD$30,AQ$7,FALSE)),IF($Q100="n/a",(IF($P100=AQ$6,$X100*$F100,0)),$X100*$F100*(VLOOKUP($Q100,'Workforce distribution'!$C$8:$AD$30,AQ$7,FALSE)))),0)</f>
        <v>0</v>
      </c>
      <c r="AR100" s="30">
        <f>_xlfn.IFNA(IF($O100="days",$Y100*(VLOOKUP($K100,'Bed parameters'!$A$9:$I$12,9,FALSE))*$F100*(VLOOKUP($Q100,'Workforce distribution'!$C$8:$AD$30,AR$7,FALSE)),IF($Q100="n/a",(IF($P100=AR$6,$X100*$F100,0)),$X100*$F100*(VLOOKUP($Q100,'Workforce distribution'!$C$8:$AD$30,AR$7,FALSE)))),0)</f>
        <v>0</v>
      </c>
      <c r="AS100" s="30">
        <f>_xlfn.IFNA(IF($O100="days",$Y100*(VLOOKUP($K100,'Bed parameters'!$A$9:$I$12,9,FALSE))*$F100*(VLOOKUP($Q100,'Workforce distribution'!$C$8:$AD$30,AS$7,FALSE)),IF($Q100="n/a",(IF($P100=AS$6,$X100*$F100,0)),$X100*$F100*(VLOOKUP($Q100,'Workforce distribution'!$C$8:$AD$30,AS$7,FALSE)))),0)</f>
        <v>0</v>
      </c>
      <c r="AT100" s="30">
        <f>_xlfn.IFNA(IF($O100="days",$Y100*(VLOOKUP($K100,'Bed parameters'!$A$9:$I$12,9,FALSE))*$F100*(VLOOKUP($Q100,'Workforce distribution'!$C$8:$AD$30,AT$7,FALSE)),IF($Q100="n/a",(IF($P100=AT$6,$X100*$F100,0)),$X100*$F100*(VLOOKUP($Q100,'Workforce distribution'!$C$8:$AD$30,AT$7,FALSE)))),0)</f>
        <v>0</v>
      </c>
      <c r="AU100" s="30">
        <f>_xlfn.IFNA(IF($O100="days",$Y100*(VLOOKUP($K100,'Bed parameters'!$A$9:$I$12,9,FALSE))*$F100*(VLOOKUP($Q100,'Workforce distribution'!$C$8:$AD$30,AU$7,FALSE)),IF($Q100="n/a",(IF($P100=AU$6,$X100*$F100,0)),$X100*$F100*(VLOOKUP($Q100,'Workforce distribution'!$C$8:$AD$30,AU$7,FALSE)))),0)</f>
        <v>0</v>
      </c>
      <c r="AV100" s="30">
        <f>_xlfn.IFNA(IF($O100="days",$Y100*(VLOOKUP($K100,'Bed parameters'!$A$9:$I$12,9,FALSE))*$F100*(VLOOKUP($Q100,'Workforce distribution'!$C$8:$AD$30,AV$7,FALSE)),IF($Q100="n/a",(IF($P100=AV$6,$X100*$F100,0)),$X100*$F100*(VLOOKUP($Q100,'Workforce distribution'!$C$8:$AD$30,AV$7,FALSE)))),0)</f>
        <v>0</v>
      </c>
      <c r="AW100" s="30">
        <f>_xlfn.IFNA(IF($O100="days",$Y100*(VLOOKUP($K100,'Bed parameters'!$A$9:$I$12,9,FALSE))*$F100*(VLOOKUP($Q100,'Workforce distribution'!$C$8:$AD$30,AW$7,FALSE)),IF($Q100="n/a",(IF($P100=AW$6,$X100*$F100,0)),$X100*$F100*(VLOOKUP($Q100,'Workforce distribution'!$C$8:$AD$30,AW$7,FALSE)))),0)</f>
        <v>0</v>
      </c>
      <c r="AX100" s="30">
        <f>_xlfn.IFNA(IF($O100="days",$Y100*(VLOOKUP($K100,'Bed parameters'!$A$9:$I$12,9,FALSE))*$F100*(VLOOKUP($Q100,'Workforce distribution'!$C$8:$AD$30,AX$7,FALSE)),IF($Q100="n/a",(IF($P100=AX$6,$X100*$F100,0)),$X100*$F100*(VLOOKUP($Q100,'Workforce distribution'!$C$8:$AD$30,AX$7,FALSE)))),0)</f>
        <v>0</v>
      </c>
      <c r="AY100" s="30">
        <f>_xlfn.IFNA(IF($O100="days",$Y100*(VLOOKUP($K100,'Bed parameters'!$A$9:$I$12,9,FALSE))*$F100*(VLOOKUP($Q100,'Workforce distribution'!$C$8:$AD$30,AY$7,FALSE)),IF($Q100="n/a",(IF($P100=AY$6,$X100*$F100,0)),$X100*$F100*(VLOOKUP($Q100,'Workforce distribution'!$C$8:$AD$30,AY$7,FALSE)))),0)</f>
        <v>0</v>
      </c>
      <c r="AZ100" s="30">
        <f>_xlfn.IFNA(IF($O100="days",$Y100*(VLOOKUP($K100,'Bed parameters'!$A$9:$I$12,9,FALSE))*$F100*(VLOOKUP($Q100,'Workforce distribution'!$C$8:$AD$30,AZ$7,FALSE)),IF($Q100="n/a",(IF($P100=AZ$6,$X100*$F100,0)),$X100*$F100*(VLOOKUP($Q100,'Workforce distribution'!$C$8:$AD$30,AZ$7,FALSE)))),0)</f>
        <v>0</v>
      </c>
      <c r="BA100" s="30">
        <f>_xlfn.IFNA(IF($O100="days",$Y100*(VLOOKUP($K100,'Bed parameters'!$A$9:$I$12,9,FALSE))*$F100*(VLOOKUP($Q100,'Workforce distribution'!$C$8:$AD$30,BA$7,FALSE)),IF($Q100="n/a",(IF($P100=BA$6,$X100*$F100,0)),$X100*$F100*(VLOOKUP($Q100,'Workforce distribution'!$C$8:$AD$30,BA$7,FALSE)))),0)</f>
        <v>0</v>
      </c>
      <c r="BB100" s="30">
        <f>_xlfn.IFNA(IF($O100="days",$Y100*(VLOOKUP($K100,'Bed parameters'!$A$9:$I$12,9,FALSE))*$F100*(VLOOKUP($Q100,'Workforce distribution'!$C$8:$AD$30,BB$7,FALSE)),IF($Q100="n/a",(IF($P100=BB$6,$X100*$F100,0)),$X100*$F100*(VLOOKUP($Q100,'Workforce distribution'!$C$8:$AD$30,BB$7,FALSE)))),0)</f>
        <v>0</v>
      </c>
      <c r="BC100" s="149">
        <f t="shared" si="17"/>
        <v>0</v>
      </c>
      <c r="BD100" s="288">
        <f>IF($Q100="n/a",(IF('Workforce hours'!D$30=0,0,(AB100/'Workforce hours'!D$30))),(IF(VLOOKUP($Q100,'Workforce hours'!$C$8:$AD$30,BD$7,FALSE)=0,0,(AB100/(VLOOKUP($Q100,'Workforce hours'!$C$8:$AD$30,BD$7,FALSE))))))</f>
        <v>0</v>
      </c>
      <c r="BE100" s="288">
        <f>IF($Q100="n/a",(IF('Workforce hours'!E$30=0,0,(AC100/'Workforce hours'!E$30))),(IF(VLOOKUP($Q100,'Workforce hours'!$C$8:$AD$30,BE$7,FALSE)=0,0,(AC100/(VLOOKUP($Q100,'Workforce hours'!$C$8:$AD$30,BE$7,FALSE))))))</f>
        <v>0</v>
      </c>
      <c r="BF100" s="288">
        <f>IF($Q100="n/a",(IF('Workforce hours'!F$30=0,0,(AD100/'Workforce hours'!F$30))),(IF(VLOOKUP($Q100,'Workforce hours'!$C$8:$AD$30,BF$7,FALSE)=0,0,(AD100/(VLOOKUP($Q100,'Workforce hours'!$C$8:$AD$30,BF$7,FALSE))))))</f>
        <v>0</v>
      </c>
      <c r="BG100" s="288">
        <f>IF($Q100="n/a",(IF('Workforce hours'!G$30=0,0,(AE100/'Workforce hours'!G$30))),(IF(VLOOKUP($Q100,'Workforce hours'!$C$8:$AD$30,BG$7,FALSE)=0,0,(AE100/(VLOOKUP($Q100,'Workforce hours'!$C$8:$AD$30,BG$7,FALSE))))))</f>
        <v>0</v>
      </c>
      <c r="BH100" s="288">
        <f>IF($Q100="n/a",(IF('Workforce hours'!H$30=0,0,(AF100/'Workforce hours'!H$30))),(IF(VLOOKUP($Q100,'Workforce hours'!$C$8:$AD$30,BH$7,FALSE)=0,0,(AF100/(VLOOKUP($Q100,'Workforce hours'!$C$8:$AD$30,BH$7,FALSE))))))</f>
        <v>0</v>
      </c>
      <c r="BI100" s="288">
        <f>IF($Q100="n/a",(IF('Workforce hours'!I$30=0,0,(AG100/'Workforce hours'!I$30))),(IF(VLOOKUP($Q100,'Workforce hours'!$C$8:$AD$30,BI$7,FALSE)=0,0,(AG100/(VLOOKUP($Q100,'Workforce hours'!$C$8:$AD$30,BI$7,FALSE))))))</f>
        <v>0</v>
      </c>
      <c r="BJ100" s="288">
        <f>IF($Q100="n/a",(IF('Workforce hours'!J$30=0,0,(AH100/'Workforce hours'!J$30))),(IF(VLOOKUP($Q100,'Workforce hours'!$C$8:$AD$30,BJ$7,FALSE)=0,0,(AH100/(VLOOKUP($Q100,'Workforce hours'!$C$8:$AD$30,BJ$7,FALSE))))))</f>
        <v>0</v>
      </c>
      <c r="BK100" s="288">
        <f>IF($Q100="n/a",(IF('Workforce hours'!K$30=0,0,(AI100/'Workforce hours'!K$30))),(IF(VLOOKUP($Q100,'Workforce hours'!$C$8:$AD$30,BK$7,FALSE)=0,0,(AI100/(VLOOKUP($Q100,'Workforce hours'!$C$8:$AD$30,BK$7,FALSE))))))</f>
        <v>0</v>
      </c>
      <c r="BL100" s="288">
        <f>IF($Q100="n/a",(IF('Workforce hours'!L$30=0,0,(AJ100/'Workforce hours'!L$30))),(IF(VLOOKUP($Q100,'Workforce hours'!$C$8:$AD$30,BL$7,FALSE)=0,0,(AJ100/(VLOOKUP($Q100,'Workforce hours'!$C$8:$AD$30,BL$7,FALSE))))))</f>
        <v>0</v>
      </c>
      <c r="BM100" s="288">
        <f>IF($Q100="n/a",(IF('Workforce hours'!M$30=0,0,(AK100/'Workforce hours'!M$30))),(IF(VLOOKUP($Q100,'Workforce hours'!$C$8:$AD$30,BM$7,FALSE)=0,0,(AK100/(VLOOKUP($Q100,'Workforce hours'!$C$8:$AD$30,BM$7,FALSE))))))</f>
        <v>0</v>
      </c>
      <c r="BN100" s="288">
        <f>IF($Q100="n/a",(IF('Workforce hours'!N$30=0,0,(AL100/'Workforce hours'!N$30))),(IF(VLOOKUP($Q100,'Workforce hours'!$C$8:$AD$30,BN$7,FALSE)=0,0,(AL100/(VLOOKUP($Q100,'Workforce hours'!$C$8:$AD$30,BN$7,FALSE))))))</f>
        <v>0</v>
      </c>
      <c r="BO100" s="288">
        <f>IF($Q100="n/a",(IF('Workforce hours'!O$30=0,0,(AM100/'Workforce hours'!O$30))),(IF(VLOOKUP($Q100,'Workforce hours'!$C$8:$AD$30,BO$7,FALSE)=0,0,(AM100/(VLOOKUP($Q100,'Workforce hours'!$C$8:$AD$30,BO$7,FALSE))))))</f>
        <v>0</v>
      </c>
      <c r="BP100" s="288">
        <f>IF($Q100="n/a",(IF('Workforce hours'!P$30=0,0,(AN100/'Workforce hours'!P$30))),(IF(VLOOKUP($Q100,'Workforce hours'!$C$8:$AD$30,BP$7,FALSE)=0,0,(AN100/(VLOOKUP($Q100,'Workforce hours'!$C$8:$AD$30,BP$7,FALSE))))))</f>
        <v>0</v>
      </c>
      <c r="BQ100" s="288">
        <f>IF($Q100="n/a",(IF('Workforce hours'!Q$30=0,0,(AO100/'Workforce hours'!Q$30))),(IF(VLOOKUP($Q100,'Workforce hours'!$C$8:$AD$30,BQ$7,FALSE)=0,0,(AO100/(VLOOKUP($Q100,'Workforce hours'!$C$8:$AD$30,BQ$7,FALSE))))))</f>
        <v>0</v>
      </c>
      <c r="BR100" s="288">
        <f>IF($Q100="n/a",(IF('Workforce hours'!R$30=0,0,(AP100/'Workforce hours'!R$30))),(IF(VLOOKUP($Q100,'Workforce hours'!$C$8:$AD$30,BR$7,FALSE)=0,0,(AP100/(VLOOKUP($Q100,'Workforce hours'!$C$8:$AD$30,BR$7,FALSE))))))</f>
        <v>0</v>
      </c>
      <c r="BS100" s="288">
        <f>IF($Q100="n/a",(IF('Workforce hours'!S$30=0,0,(AQ100/'Workforce hours'!S$30))),(IF(VLOOKUP($Q100,'Workforce hours'!$C$8:$AD$30,BS$7,FALSE)=0,0,(AQ100/(VLOOKUP($Q100,'Workforce hours'!$C$8:$AD$30,BS$7,FALSE))))))</f>
        <v>0</v>
      </c>
      <c r="BT100" s="288">
        <f>IF($Q100="n/a",(IF('Workforce hours'!T$30=0,0,(AR100/'Workforce hours'!T$30))),(IF(VLOOKUP($Q100,'Workforce hours'!$C$8:$AD$30,BT$7,FALSE)=0,0,(AR100/(VLOOKUP($Q100,'Workforce hours'!$C$8:$AD$30,BT$7,FALSE))))))</f>
        <v>0</v>
      </c>
      <c r="BU100" s="288">
        <f>IF($Q100="n/a",(IF('Workforce hours'!U$30=0,0,(AS100/'Workforce hours'!U$30))),(IF(VLOOKUP($Q100,'Workforce hours'!$C$8:$AD$30,BU$7,FALSE)=0,0,(AS100/(VLOOKUP($Q100,'Workforce hours'!$C$8:$AD$30,BU$7,FALSE))))))</f>
        <v>0</v>
      </c>
      <c r="BV100" s="288">
        <f>IF($Q100="n/a",(IF('Workforce hours'!V$30=0,0,(AT100/'Workforce hours'!V$30))),(IF(VLOOKUP($Q100,'Workforce hours'!$C$8:$AD$30,BV$7,FALSE)=0,0,(AT100/(VLOOKUP($Q100,'Workforce hours'!$C$8:$AD$30,BV$7,FALSE))))))</f>
        <v>0</v>
      </c>
      <c r="BW100" s="288">
        <f>IF($Q100="n/a",(IF('Workforce hours'!W$30=0,0,(AU100/'Workforce hours'!W$30))),(IF(VLOOKUP($Q100,'Workforce hours'!$C$8:$AD$30,BW$7,FALSE)=0,0,(AU100/(VLOOKUP($Q100,'Workforce hours'!$C$8:$AD$30,BW$7,FALSE))))))</f>
        <v>0</v>
      </c>
      <c r="BX100" s="288">
        <f>IF($Q100="n/a",(IF('Workforce hours'!X$30=0,0,(AV100/'Workforce hours'!X$30))),(IF(VLOOKUP($Q100,'Workforce hours'!$C$8:$AD$30,BX$7,FALSE)=0,0,(AV100/(VLOOKUP($Q100,'Workforce hours'!$C$8:$AD$30,BX$7,FALSE))))))</f>
        <v>0</v>
      </c>
      <c r="BY100" s="288">
        <f>IF($Q100="n/a",(IF('Workforce hours'!Y$30=0,0,(AW100/'Workforce hours'!Y$30))),(IF(VLOOKUP($Q100,'Workforce hours'!$C$8:$AD$30,BY$7,FALSE)=0,0,(AW100/(VLOOKUP($Q100,'Workforce hours'!$C$8:$AD$30,BY$7,FALSE))))))</f>
        <v>0</v>
      </c>
      <c r="BZ100" s="288">
        <f>IF($Q100="n/a",(IF('Workforce hours'!Z$30=0,0,(AX100/'Workforce hours'!Z$30))),(IF(VLOOKUP($Q100,'Workforce hours'!$C$8:$AD$30,BZ$7,FALSE)=0,0,(AX100/(VLOOKUP($Q100,'Workforce hours'!$C$8:$AD$30,BZ$7,FALSE))))))</f>
        <v>0</v>
      </c>
      <c r="CA100" s="288">
        <f>IF($Q100="n/a",(IF('Workforce hours'!AA$30=0,0,(AY100/'Workforce hours'!AA$30))),(IF(VLOOKUP($Q100,'Workforce hours'!$C$8:$AD$30,CA$7,FALSE)=0,0,(AY100/(VLOOKUP($Q100,'Workforce hours'!$C$8:$AD$30,CA$7,FALSE))))))</f>
        <v>0</v>
      </c>
      <c r="CB100" s="288">
        <f>IF($Q100="n/a",(IF('Workforce hours'!AB$30=0,0,(AZ100/'Workforce hours'!AB$30))),(IF(VLOOKUP($Q100,'Workforce hours'!$C$8:$AD$30,CB$7,FALSE)=0,0,(AZ100/(VLOOKUP($Q100,'Workforce hours'!$C$8:$AD$30,CB$7,FALSE))))))</f>
        <v>0</v>
      </c>
      <c r="CC100" s="288">
        <f>IF($Q100="n/a",(IF('Workforce hours'!AC$30=0,0,(BA100/'Workforce hours'!AC$30))),(IF(VLOOKUP($Q100,'Workforce hours'!$C$8:$AD$30,CC$7,FALSE)=0,0,(BA100/(VLOOKUP($Q100,'Workforce hours'!$C$8:$AD$30,CC$7,FALSE))))))</f>
        <v>0</v>
      </c>
      <c r="CD100" s="288">
        <f>IF($Q100="n/a",(IF('Workforce hours'!AD$30=0,0,(BB100/'Workforce hours'!AD$30))),(IF(VLOOKUP($Q100,'Workforce hours'!$C$8:$AD$30,CD$7,FALSE)=0,0,(BB100/(VLOOKUP($Q100,'Workforce hours'!$C$8:$AD$30,CD$7,FALSE))))))</f>
        <v>0</v>
      </c>
      <c r="CE100" s="289">
        <f t="shared" si="18"/>
        <v>0</v>
      </c>
      <c r="CF100" s="290">
        <f>BD100*'Workforce costs'!B$9*(1+'Workforce costs'!B$10)*(1+'Workforce costs'!B$11)</f>
        <v>0</v>
      </c>
      <c r="CG100" s="290">
        <f>BE100*'Workforce costs'!C$9*(1+'Workforce costs'!C$10)*(1+'Workforce costs'!C$11)</f>
        <v>0</v>
      </c>
      <c r="CH100" s="290">
        <f>BF100*'Workforce costs'!D$9*(1+'Workforce costs'!D$10)*(1+'Workforce costs'!D$11)</f>
        <v>0</v>
      </c>
      <c r="CI100" s="290">
        <f>BG100*'Workforce costs'!E$9*(1+'Workforce costs'!E$10)*(1+'Workforce costs'!E$11)</f>
        <v>0</v>
      </c>
      <c r="CJ100" s="290">
        <f>BH100*'Workforce costs'!F$9*(1+'Workforce costs'!F$10)*(1+'Workforce costs'!F$11)</f>
        <v>0</v>
      </c>
      <c r="CK100" s="290">
        <f>BI100*'Workforce costs'!G$9*(1+'Workforce costs'!G$10)*(1+'Workforce costs'!G$11)</f>
        <v>0</v>
      </c>
      <c r="CL100" s="290">
        <f>BJ100*'Workforce costs'!H$9*(1+'Workforce costs'!H$10)*(1+'Workforce costs'!H$11)</f>
        <v>0</v>
      </c>
      <c r="CM100" s="290">
        <f>BK100*'Workforce costs'!I$9*(1+'Workforce costs'!I$10)*(1+'Workforce costs'!I$11)</f>
        <v>0</v>
      </c>
      <c r="CN100" s="290">
        <f>BL100*'Workforce costs'!J$9*(1+'Workforce costs'!J$10)*(1+'Workforce costs'!J$11)</f>
        <v>0</v>
      </c>
      <c r="CO100" s="290">
        <f>BM100*'Workforce costs'!K$9*(1+'Workforce costs'!K$10)*(1+'Workforce costs'!K$11)</f>
        <v>0</v>
      </c>
      <c r="CP100" s="290">
        <f>BN100*'Workforce costs'!L$9*(1+'Workforce costs'!L$10)*(1+'Workforce costs'!L$11)</f>
        <v>0</v>
      </c>
      <c r="CQ100" s="290">
        <f>BO100*'Workforce costs'!M$9*(1+'Workforce costs'!M$10)*(1+'Workforce costs'!M$11)</f>
        <v>0</v>
      </c>
      <c r="CR100" s="290">
        <f>BP100*'Workforce costs'!N$9*(1+'Workforce costs'!N$10)*(1+'Workforce costs'!N$11)</f>
        <v>0</v>
      </c>
      <c r="CS100" s="290">
        <f>BQ100*'Workforce costs'!O$9*(1+'Workforce costs'!O$10)*(1+'Workforce costs'!O$11)</f>
        <v>0</v>
      </c>
      <c r="CT100" s="290">
        <f>BR100*'Workforce costs'!P$9*(1+'Workforce costs'!P$10)*(1+'Workforce costs'!P$11)</f>
        <v>0</v>
      </c>
      <c r="CU100" s="290">
        <f>BS100*'Workforce costs'!Q$9*(1+'Workforce costs'!Q$10)*(1+'Workforce costs'!Q$11)</f>
        <v>0</v>
      </c>
      <c r="CV100" s="290">
        <f>BT100*'Workforce costs'!R$9*(1+'Workforce costs'!R$10)*(1+'Workforce costs'!R$11)</f>
        <v>0</v>
      </c>
      <c r="CW100" s="290">
        <f>BU100*'Workforce costs'!S$9*(1+'Workforce costs'!S$10)*(1+'Workforce costs'!S$11)</f>
        <v>0</v>
      </c>
      <c r="CX100" s="290">
        <f>BV100*'Workforce costs'!T$9*(1+'Workforce costs'!T$10)*(1+'Workforce costs'!T$11)</f>
        <v>0</v>
      </c>
      <c r="CY100" s="290">
        <f>BW100*'Workforce costs'!U$9*(1+'Workforce costs'!U$10)*(1+'Workforce costs'!U$11)</f>
        <v>0</v>
      </c>
      <c r="CZ100" s="290">
        <f>BX100*'Workforce costs'!V$9*(1+'Workforce costs'!V$10)*(1+'Workforce costs'!V$11)</f>
        <v>0</v>
      </c>
      <c r="DA100" s="290">
        <f>BY100*'Workforce costs'!W$9*(1+'Workforce costs'!W$10)*(1+'Workforce costs'!W$11)</f>
        <v>0</v>
      </c>
      <c r="DB100" s="290">
        <f>BZ100*'Workforce costs'!X$9*(1+'Workforce costs'!X$10)*(1+'Workforce costs'!X$11)</f>
        <v>0</v>
      </c>
      <c r="DC100" s="290">
        <f>CA100*'Workforce costs'!Y$9*(1+'Workforce costs'!Y$10)*(1+'Workforce costs'!Y$11)</f>
        <v>0</v>
      </c>
      <c r="DD100" s="290">
        <f>CB100*'Workforce costs'!Z$9*(1+'Workforce costs'!Z$10)*(1+'Workforce costs'!Z$11)</f>
        <v>0</v>
      </c>
      <c r="DE100" s="290">
        <f>CC100*'Workforce costs'!AA$9*(1+'Workforce costs'!AA$10)*(1+'Workforce costs'!AA$11)</f>
        <v>0</v>
      </c>
      <c r="DF100" s="290">
        <f>CD100*'Workforce costs'!AB$9*(1+'Workforce costs'!AB$10)*(1+'Workforce costs'!AB$11)</f>
        <v>0</v>
      </c>
    </row>
    <row r="101" spans="1:110" x14ac:dyDescent="0.3">
      <c r="A101" s="2" t="str">
        <f>Outputs!$A$4</f>
        <v>Australia</v>
      </c>
      <c r="B101" s="2" t="str">
        <f t="shared" si="11"/>
        <v>Australia 25to64</v>
      </c>
      <c r="C101" s="30">
        <f>VLOOKUP($B101,Populations!$D$15:$H$1920,3,FALSE)</f>
        <v>13966174</v>
      </c>
      <c r="D101" s="255">
        <f>IF(OR($H101="General pop",$H101="Schools",$H101="Workplace",$H101="Skills Training",$H101="Digital Supports"),1,VLOOKUP($B101,Populations!$D$15:$H$1920,5,FALSE))</f>
        <v>1</v>
      </c>
      <c r="E101" s="88">
        <f>VLOOKUP(I101,Epidemiology!$C$10:$H$47,6,FALSE)</f>
        <v>5338</v>
      </c>
      <c r="F101" s="102">
        <f>'Care profiles'!R102</f>
        <v>1</v>
      </c>
      <c r="G101" s="15" t="str">
        <f>'Care profiles'!A102</f>
        <v>25to64</v>
      </c>
      <c r="H101" s="15" t="str">
        <f>'Care profiles'!B102</f>
        <v>Distress</v>
      </c>
      <c r="I101" s="15" t="str">
        <f>'Care profiles'!C102</f>
        <v>Distress_25-64yrs</v>
      </c>
      <c r="J101" s="15" t="str">
        <f>'Care profiles'!D102</f>
        <v>Care profile</v>
      </c>
      <c r="K101" s="15" t="str">
        <f>'Care profiles'!E102</f>
        <v>Identifying distress</v>
      </c>
      <c r="L101" s="104">
        <f>'Care profiles'!F102</f>
        <v>0.6</v>
      </c>
      <c r="M101" s="15">
        <f>'Care profiles'!G102</f>
        <v>1</v>
      </c>
      <c r="N101" s="15">
        <f>'Care profiles'!H102</f>
        <v>30</v>
      </c>
      <c r="O101" s="15" t="str">
        <f>'Care profiles'!I102</f>
        <v>min</v>
      </c>
      <c r="P101" s="15" t="str">
        <f>'Care profiles'!J102</f>
        <v>General Practitioner</v>
      </c>
      <c r="Q101" s="15" t="str">
        <f>'Care profiles'!K102</f>
        <v>n/a</v>
      </c>
      <c r="R101" s="15" t="str">
        <f>'Care profiles'!M102</f>
        <v>Y</v>
      </c>
      <c r="S101" s="15" t="str">
        <f>'Care profiles'!O102</f>
        <v>Y</v>
      </c>
      <c r="T101" s="15" t="str">
        <f>'Care profiles'!Q102</f>
        <v>N</v>
      </c>
      <c r="U101" s="30">
        <f t="shared" si="12"/>
        <v>745514.36812</v>
      </c>
      <c r="V101" s="30">
        <f t="shared" si="13"/>
        <v>447308.620872</v>
      </c>
      <c r="W101" s="30">
        <f>IF(M101="n/a",0,IF(O101="days",V101*M101*(1+(VLOOKUP(K101,'Bed parameters'!$A$9:$G$12,7,FALSE))),V101*M101))</f>
        <v>447308.620872</v>
      </c>
      <c r="X101" s="30">
        <f t="shared" si="14"/>
        <v>223654.310436</v>
      </c>
      <c r="Y101" s="30">
        <f t="shared" si="15"/>
        <v>0</v>
      </c>
      <c r="Z101" s="113">
        <f>_xlfn.IFNA(Y101/((VLOOKUP(K101,'Bed parameters'!$A$9:$G$12,3,FALSE))*(VLOOKUP(K101,'Bed parameters'!$A$9:$G$12,5,FALSE))),0)</f>
        <v>0</v>
      </c>
      <c r="AA101" s="30">
        <f t="shared" si="16"/>
        <v>223654.310436</v>
      </c>
      <c r="AB101" s="30">
        <f>_xlfn.IFNA(IF($O101="days",$Y101*(VLOOKUP($K101,'Bed parameters'!$A$9:$I$12,9,FALSE))*$F101*(VLOOKUP($Q101,'Workforce distribution'!$C$8:$AD$30,AB$7,FALSE)),IF($Q101="n/a",(IF($P101=AB$6,$X101*$F101,0)),$X101*$F101*(VLOOKUP($Q101,'Workforce distribution'!$C$8:$AD$30,AB$7,FALSE)))),0)</f>
        <v>0</v>
      </c>
      <c r="AC101" s="30">
        <f>_xlfn.IFNA(IF($O101="days",$Y101*(VLOOKUP($K101,'Bed parameters'!$A$9:$I$12,9,FALSE))*$F101*(VLOOKUP($Q101,'Workforce distribution'!$C$8:$AD$30,AC$7,FALSE)),IF($Q101="n/a",(IF($P101=AC$6,$X101*$F101,0)),$X101*$F101*(VLOOKUP($Q101,'Workforce distribution'!$C$8:$AD$30,AC$7,FALSE)))),0)</f>
        <v>0</v>
      </c>
      <c r="AD101" s="30">
        <f>_xlfn.IFNA(IF($O101="days",$Y101*(VLOOKUP($K101,'Bed parameters'!$A$9:$I$12,9,FALSE))*$F101*(VLOOKUP($Q101,'Workforce distribution'!$C$8:$AD$30,AD$7,FALSE)),IF($Q101="n/a",(IF($P101=AD$6,$X101*$F101,0)),$X101*$F101*(VLOOKUP($Q101,'Workforce distribution'!$C$8:$AD$30,AD$7,FALSE)))),0)</f>
        <v>0</v>
      </c>
      <c r="AE101" s="30">
        <f>_xlfn.IFNA(IF($O101="days",$Y101*(VLOOKUP($K101,'Bed parameters'!$A$9:$I$12,9,FALSE))*$F101*(VLOOKUP($Q101,'Workforce distribution'!$C$8:$AD$30,AE$7,FALSE)),IF($Q101="n/a",(IF($P101=AE$6,$X101*$F101,0)),$X101*$F101*(VLOOKUP($Q101,'Workforce distribution'!$C$8:$AD$30,AE$7,FALSE)))),0)</f>
        <v>0</v>
      </c>
      <c r="AF101" s="30">
        <f>_xlfn.IFNA(IF($O101="days",$Y101*(VLOOKUP($K101,'Bed parameters'!$A$9:$I$12,9,FALSE))*$F101*(VLOOKUP($Q101,'Workforce distribution'!$C$8:$AD$30,AF$7,FALSE)),IF($Q101="n/a",(IF($P101=AF$6,$X101*$F101,0)),$X101*$F101*(VLOOKUP($Q101,'Workforce distribution'!$C$8:$AD$30,AF$7,FALSE)))),0)</f>
        <v>0</v>
      </c>
      <c r="AG101" s="30">
        <f>_xlfn.IFNA(IF($O101="days",$Y101*(VLOOKUP($K101,'Bed parameters'!$A$9:$I$12,9,FALSE))*$F101*(VLOOKUP($Q101,'Workforce distribution'!$C$8:$AD$30,AG$7,FALSE)),IF($Q101="n/a",(IF($P101=AG$6,$X101*$F101,0)),$X101*$F101*(VLOOKUP($Q101,'Workforce distribution'!$C$8:$AD$30,AG$7,FALSE)))),0)</f>
        <v>0</v>
      </c>
      <c r="AH101" s="30">
        <f>_xlfn.IFNA(IF($O101="days",$Y101*(VLOOKUP($K101,'Bed parameters'!$A$9:$I$12,9,FALSE))*$F101*(VLOOKUP($Q101,'Workforce distribution'!$C$8:$AD$30,AH$7,FALSE)),IF($Q101="n/a",(IF($P101=AH$6,$X101*$F101,0)),$X101*$F101*(VLOOKUP($Q101,'Workforce distribution'!$C$8:$AD$30,AH$7,FALSE)))),0)</f>
        <v>0</v>
      </c>
      <c r="AI101" s="30">
        <f>_xlfn.IFNA(IF($O101="days",$Y101*(VLOOKUP($K101,'Bed parameters'!$A$9:$I$12,9,FALSE))*$F101*(VLOOKUP($Q101,'Workforce distribution'!$C$8:$AD$30,AI$7,FALSE)),IF($Q101="n/a",(IF($P101=AI$6,$X101*$F101,0)),$X101*$F101*(VLOOKUP($Q101,'Workforce distribution'!$C$8:$AD$30,AI$7,FALSE)))),0)</f>
        <v>0</v>
      </c>
      <c r="AJ101" s="30">
        <f>_xlfn.IFNA(IF($O101="days",$Y101*(VLOOKUP($K101,'Bed parameters'!$A$9:$I$12,9,FALSE))*$F101*(VLOOKUP($Q101,'Workforce distribution'!$C$8:$AD$30,AJ$7,FALSE)),IF($Q101="n/a",(IF($P101=AJ$6,$X101*$F101,0)),$X101*$F101*(VLOOKUP($Q101,'Workforce distribution'!$C$8:$AD$30,AJ$7,FALSE)))),0)</f>
        <v>0</v>
      </c>
      <c r="AK101" s="30">
        <f>_xlfn.IFNA(IF($O101="days",$Y101*(VLOOKUP($K101,'Bed parameters'!$A$9:$I$12,9,FALSE))*$F101*(VLOOKUP($Q101,'Workforce distribution'!$C$8:$AD$30,AK$7,FALSE)),IF($Q101="n/a",(IF($P101=AK$6,$X101*$F101,0)),$X101*$F101*(VLOOKUP($Q101,'Workforce distribution'!$C$8:$AD$30,AK$7,FALSE)))),0)</f>
        <v>0</v>
      </c>
      <c r="AL101" s="30">
        <f>_xlfn.IFNA(IF($O101="days",$Y101*(VLOOKUP($K101,'Bed parameters'!$A$9:$I$12,9,FALSE))*$F101*(VLOOKUP($Q101,'Workforce distribution'!$C$8:$AD$30,AL$7,FALSE)),IF($Q101="n/a",(IF($P101=AL$6,$X101*$F101,0)),$X101*$F101*(VLOOKUP($Q101,'Workforce distribution'!$C$8:$AD$30,AL$7,FALSE)))),0)</f>
        <v>0</v>
      </c>
      <c r="AM101" s="30">
        <f>_xlfn.IFNA(IF($O101="days",$Y101*(VLOOKUP($K101,'Bed parameters'!$A$9:$I$12,9,FALSE))*$F101*(VLOOKUP($Q101,'Workforce distribution'!$C$8:$AD$30,AM$7,FALSE)),IF($Q101="n/a",(IF($P101=AM$6,$X101*$F101,0)),$X101*$F101*(VLOOKUP($Q101,'Workforce distribution'!$C$8:$AD$30,AM$7,FALSE)))),0)</f>
        <v>0</v>
      </c>
      <c r="AN101" s="30">
        <f>_xlfn.IFNA(IF($O101="days",$Y101*(VLOOKUP($K101,'Bed parameters'!$A$9:$I$12,9,FALSE))*$F101*(VLOOKUP($Q101,'Workforce distribution'!$C$8:$AD$30,AN$7,FALSE)),IF($Q101="n/a",(IF($P101=AN$6,$X101*$F101,0)),$X101*$F101*(VLOOKUP($Q101,'Workforce distribution'!$C$8:$AD$30,AN$7,FALSE)))),0)</f>
        <v>0</v>
      </c>
      <c r="AO101" s="30">
        <f>_xlfn.IFNA(IF($O101="days",$Y101*(VLOOKUP($K101,'Bed parameters'!$A$9:$I$12,9,FALSE))*$F101*(VLOOKUP($Q101,'Workforce distribution'!$C$8:$AD$30,AO$7,FALSE)),IF($Q101="n/a",(IF($P101=AO$6,$X101*$F101,0)),$X101*$F101*(VLOOKUP($Q101,'Workforce distribution'!$C$8:$AD$30,AO$7,FALSE)))),0)</f>
        <v>0</v>
      </c>
      <c r="AP101" s="30">
        <f>_xlfn.IFNA(IF($O101="days",$Y101*(VLOOKUP($K101,'Bed parameters'!$A$9:$I$12,9,FALSE))*$F101*(VLOOKUP($Q101,'Workforce distribution'!$C$8:$AD$30,AP$7,FALSE)),IF($Q101="n/a",(IF($P101=AP$6,$X101*$F101,0)),$X101*$F101*(VLOOKUP($Q101,'Workforce distribution'!$C$8:$AD$30,AP$7,FALSE)))),0)</f>
        <v>0</v>
      </c>
      <c r="AQ101" s="30">
        <f>_xlfn.IFNA(IF($O101="days",$Y101*(VLOOKUP($K101,'Bed parameters'!$A$9:$I$12,9,FALSE))*$F101*(VLOOKUP($Q101,'Workforce distribution'!$C$8:$AD$30,AQ$7,FALSE)),IF($Q101="n/a",(IF($P101=AQ$6,$X101*$F101,0)),$X101*$F101*(VLOOKUP($Q101,'Workforce distribution'!$C$8:$AD$30,AQ$7,FALSE)))),0)</f>
        <v>0</v>
      </c>
      <c r="AR101" s="30">
        <f>_xlfn.IFNA(IF($O101="days",$Y101*(VLOOKUP($K101,'Bed parameters'!$A$9:$I$12,9,FALSE))*$F101*(VLOOKUP($Q101,'Workforce distribution'!$C$8:$AD$30,AR$7,FALSE)),IF($Q101="n/a",(IF($P101=AR$6,$X101*$F101,0)),$X101*$F101*(VLOOKUP($Q101,'Workforce distribution'!$C$8:$AD$30,AR$7,FALSE)))),0)</f>
        <v>0</v>
      </c>
      <c r="AS101" s="30">
        <f>_xlfn.IFNA(IF($O101="days",$Y101*(VLOOKUP($K101,'Bed parameters'!$A$9:$I$12,9,FALSE))*$F101*(VLOOKUP($Q101,'Workforce distribution'!$C$8:$AD$30,AS$7,FALSE)),IF($Q101="n/a",(IF($P101=AS$6,$X101*$F101,0)),$X101*$F101*(VLOOKUP($Q101,'Workforce distribution'!$C$8:$AD$30,AS$7,FALSE)))),0)</f>
        <v>0</v>
      </c>
      <c r="AT101" s="30">
        <f>_xlfn.IFNA(IF($O101="days",$Y101*(VLOOKUP($K101,'Bed parameters'!$A$9:$I$12,9,FALSE))*$F101*(VLOOKUP($Q101,'Workforce distribution'!$C$8:$AD$30,AT$7,FALSE)),IF($Q101="n/a",(IF($P101=AT$6,$X101*$F101,0)),$X101*$F101*(VLOOKUP($Q101,'Workforce distribution'!$C$8:$AD$30,AT$7,FALSE)))),0)</f>
        <v>223654.310436</v>
      </c>
      <c r="AU101" s="30">
        <f>_xlfn.IFNA(IF($O101="days",$Y101*(VLOOKUP($K101,'Bed parameters'!$A$9:$I$12,9,FALSE))*$F101*(VLOOKUP($Q101,'Workforce distribution'!$C$8:$AD$30,AU$7,FALSE)),IF($Q101="n/a",(IF($P101=AU$6,$X101*$F101,0)),$X101*$F101*(VLOOKUP($Q101,'Workforce distribution'!$C$8:$AD$30,AU$7,FALSE)))),0)</f>
        <v>0</v>
      </c>
      <c r="AV101" s="30">
        <f>_xlfn.IFNA(IF($O101="days",$Y101*(VLOOKUP($K101,'Bed parameters'!$A$9:$I$12,9,FALSE))*$F101*(VLOOKUP($Q101,'Workforce distribution'!$C$8:$AD$30,AV$7,FALSE)),IF($Q101="n/a",(IF($P101=AV$6,$X101*$F101,0)),$X101*$F101*(VLOOKUP($Q101,'Workforce distribution'!$C$8:$AD$30,AV$7,FALSE)))),0)</f>
        <v>0</v>
      </c>
      <c r="AW101" s="30">
        <f>_xlfn.IFNA(IF($O101="days",$Y101*(VLOOKUP($K101,'Bed parameters'!$A$9:$I$12,9,FALSE))*$F101*(VLOOKUP($Q101,'Workforce distribution'!$C$8:$AD$30,AW$7,FALSE)),IF($Q101="n/a",(IF($P101=AW$6,$X101*$F101,0)),$X101*$F101*(VLOOKUP($Q101,'Workforce distribution'!$C$8:$AD$30,AW$7,FALSE)))),0)</f>
        <v>0</v>
      </c>
      <c r="AX101" s="30">
        <f>_xlfn.IFNA(IF($O101="days",$Y101*(VLOOKUP($K101,'Bed parameters'!$A$9:$I$12,9,FALSE))*$F101*(VLOOKUP($Q101,'Workforce distribution'!$C$8:$AD$30,AX$7,FALSE)),IF($Q101="n/a",(IF($P101=AX$6,$X101*$F101,0)),$X101*$F101*(VLOOKUP($Q101,'Workforce distribution'!$C$8:$AD$30,AX$7,FALSE)))),0)</f>
        <v>0</v>
      </c>
      <c r="AY101" s="30">
        <f>_xlfn.IFNA(IF($O101="days",$Y101*(VLOOKUP($K101,'Bed parameters'!$A$9:$I$12,9,FALSE))*$F101*(VLOOKUP($Q101,'Workforce distribution'!$C$8:$AD$30,AY$7,FALSE)),IF($Q101="n/a",(IF($P101=AY$6,$X101*$F101,0)),$X101*$F101*(VLOOKUP($Q101,'Workforce distribution'!$C$8:$AD$30,AY$7,FALSE)))),0)</f>
        <v>0</v>
      </c>
      <c r="AZ101" s="30">
        <f>_xlfn.IFNA(IF($O101="days",$Y101*(VLOOKUP($K101,'Bed parameters'!$A$9:$I$12,9,FALSE))*$F101*(VLOOKUP($Q101,'Workforce distribution'!$C$8:$AD$30,AZ$7,FALSE)),IF($Q101="n/a",(IF($P101=AZ$6,$X101*$F101,0)),$X101*$F101*(VLOOKUP($Q101,'Workforce distribution'!$C$8:$AD$30,AZ$7,FALSE)))),0)</f>
        <v>0</v>
      </c>
      <c r="BA101" s="30">
        <f>_xlfn.IFNA(IF($O101="days",$Y101*(VLOOKUP($K101,'Bed parameters'!$A$9:$I$12,9,FALSE))*$F101*(VLOOKUP($Q101,'Workforce distribution'!$C$8:$AD$30,BA$7,FALSE)),IF($Q101="n/a",(IF($P101=BA$6,$X101*$F101,0)),$X101*$F101*(VLOOKUP($Q101,'Workforce distribution'!$C$8:$AD$30,BA$7,FALSE)))),0)</f>
        <v>0</v>
      </c>
      <c r="BB101" s="30">
        <f>_xlfn.IFNA(IF($O101="days",$Y101*(VLOOKUP($K101,'Bed parameters'!$A$9:$I$12,9,FALSE))*$F101*(VLOOKUP($Q101,'Workforce distribution'!$C$8:$AD$30,BB$7,FALSE)),IF($Q101="n/a",(IF($P101=BB$6,$X101*$F101,0)),$X101*$F101*(VLOOKUP($Q101,'Workforce distribution'!$C$8:$AD$30,BB$7,FALSE)))),0)</f>
        <v>0</v>
      </c>
      <c r="BC101" s="149">
        <f t="shared" si="17"/>
        <v>135.54642394395216</v>
      </c>
      <c r="BD101" s="288">
        <f>IF($Q101="n/a",(IF('Workforce hours'!D$30=0,0,(AB101/'Workforce hours'!D$30))),(IF(VLOOKUP($Q101,'Workforce hours'!$C$8:$AD$30,BD$7,FALSE)=0,0,(AB101/(VLOOKUP($Q101,'Workforce hours'!$C$8:$AD$30,BD$7,FALSE))))))</f>
        <v>0</v>
      </c>
      <c r="BE101" s="288">
        <f>IF($Q101="n/a",(IF('Workforce hours'!E$30=0,0,(AC101/'Workforce hours'!E$30))),(IF(VLOOKUP($Q101,'Workforce hours'!$C$8:$AD$30,BE$7,FALSE)=0,0,(AC101/(VLOOKUP($Q101,'Workforce hours'!$C$8:$AD$30,BE$7,FALSE))))))</f>
        <v>0</v>
      </c>
      <c r="BF101" s="288">
        <f>IF($Q101="n/a",(IF('Workforce hours'!F$30=0,0,(AD101/'Workforce hours'!F$30))),(IF(VLOOKUP($Q101,'Workforce hours'!$C$8:$AD$30,BF$7,FALSE)=0,0,(AD101/(VLOOKUP($Q101,'Workforce hours'!$C$8:$AD$30,BF$7,FALSE))))))</f>
        <v>0</v>
      </c>
      <c r="BG101" s="288">
        <f>IF($Q101="n/a",(IF('Workforce hours'!G$30=0,0,(AE101/'Workforce hours'!G$30))),(IF(VLOOKUP($Q101,'Workforce hours'!$C$8:$AD$30,BG$7,FALSE)=0,0,(AE101/(VLOOKUP($Q101,'Workforce hours'!$C$8:$AD$30,BG$7,FALSE))))))</f>
        <v>0</v>
      </c>
      <c r="BH101" s="288">
        <f>IF($Q101="n/a",(IF('Workforce hours'!H$30=0,0,(AF101/'Workforce hours'!H$30))),(IF(VLOOKUP($Q101,'Workforce hours'!$C$8:$AD$30,BH$7,FALSE)=0,0,(AF101/(VLOOKUP($Q101,'Workforce hours'!$C$8:$AD$30,BH$7,FALSE))))))</f>
        <v>0</v>
      </c>
      <c r="BI101" s="288">
        <f>IF($Q101="n/a",(IF('Workforce hours'!I$30=0,0,(AG101/'Workforce hours'!I$30))),(IF(VLOOKUP($Q101,'Workforce hours'!$C$8:$AD$30,BI$7,FALSE)=0,0,(AG101/(VLOOKUP($Q101,'Workforce hours'!$C$8:$AD$30,BI$7,FALSE))))))</f>
        <v>0</v>
      </c>
      <c r="BJ101" s="288">
        <f>IF($Q101="n/a",(IF('Workforce hours'!J$30=0,0,(AH101/'Workforce hours'!J$30))),(IF(VLOOKUP($Q101,'Workforce hours'!$C$8:$AD$30,BJ$7,FALSE)=0,0,(AH101/(VLOOKUP($Q101,'Workforce hours'!$C$8:$AD$30,BJ$7,FALSE))))))</f>
        <v>0</v>
      </c>
      <c r="BK101" s="288">
        <f>IF($Q101="n/a",(IF('Workforce hours'!K$30=0,0,(AI101/'Workforce hours'!K$30))),(IF(VLOOKUP($Q101,'Workforce hours'!$C$8:$AD$30,BK$7,FALSE)=0,0,(AI101/(VLOOKUP($Q101,'Workforce hours'!$C$8:$AD$30,BK$7,FALSE))))))</f>
        <v>0</v>
      </c>
      <c r="BL101" s="288">
        <f>IF($Q101="n/a",(IF('Workforce hours'!L$30=0,0,(AJ101/'Workforce hours'!L$30))),(IF(VLOOKUP($Q101,'Workforce hours'!$C$8:$AD$30,BL$7,FALSE)=0,0,(AJ101/(VLOOKUP($Q101,'Workforce hours'!$C$8:$AD$30,BL$7,FALSE))))))</f>
        <v>0</v>
      </c>
      <c r="BM101" s="288">
        <f>IF($Q101="n/a",(IF('Workforce hours'!M$30=0,0,(AK101/'Workforce hours'!M$30))),(IF(VLOOKUP($Q101,'Workforce hours'!$C$8:$AD$30,BM$7,FALSE)=0,0,(AK101/(VLOOKUP($Q101,'Workforce hours'!$C$8:$AD$30,BM$7,FALSE))))))</f>
        <v>0</v>
      </c>
      <c r="BN101" s="288">
        <f>IF($Q101="n/a",(IF('Workforce hours'!N$30=0,0,(AL101/'Workforce hours'!N$30))),(IF(VLOOKUP($Q101,'Workforce hours'!$C$8:$AD$30,BN$7,FALSE)=0,0,(AL101/(VLOOKUP($Q101,'Workforce hours'!$C$8:$AD$30,BN$7,FALSE))))))</f>
        <v>0</v>
      </c>
      <c r="BO101" s="288">
        <f>IF($Q101="n/a",(IF('Workforce hours'!O$30=0,0,(AM101/'Workforce hours'!O$30))),(IF(VLOOKUP($Q101,'Workforce hours'!$C$8:$AD$30,BO$7,FALSE)=0,0,(AM101/(VLOOKUP($Q101,'Workforce hours'!$C$8:$AD$30,BO$7,FALSE))))))</f>
        <v>0</v>
      </c>
      <c r="BP101" s="288">
        <f>IF($Q101="n/a",(IF('Workforce hours'!P$30=0,0,(AN101/'Workforce hours'!P$30))),(IF(VLOOKUP($Q101,'Workforce hours'!$C$8:$AD$30,BP$7,FALSE)=0,0,(AN101/(VLOOKUP($Q101,'Workforce hours'!$C$8:$AD$30,BP$7,FALSE))))))</f>
        <v>0</v>
      </c>
      <c r="BQ101" s="288">
        <f>IF($Q101="n/a",(IF('Workforce hours'!Q$30=0,0,(AO101/'Workforce hours'!Q$30))),(IF(VLOOKUP($Q101,'Workforce hours'!$C$8:$AD$30,BQ$7,FALSE)=0,0,(AO101/(VLOOKUP($Q101,'Workforce hours'!$C$8:$AD$30,BQ$7,FALSE))))))</f>
        <v>0</v>
      </c>
      <c r="BR101" s="288">
        <f>IF($Q101="n/a",(IF('Workforce hours'!R$30=0,0,(AP101/'Workforce hours'!R$30))),(IF(VLOOKUP($Q101,'Workforce hours'!$C$8:$AD$30,BR$7,FALSE)=0,0,(AP101/(VLOOKUP($Q101,'Workforce hours'!$C$8:$AD$30,BR$7,FALSE))))))</f>
        <v>0</v>
      </c>
      <c r="BS101" s="288">
        <f>IF($Q101="n/a",(IF('Workforce hours'!S$30=0,0,(AQ101/'Workforce hours'!S$30))),(IF(VLOOKUP($Q101,'Workforce hours'!$C$8:$AD$30,BS$7,FALSE)=0,0,(AQ101/(VLOOKUP($Q101,'Workforce hours'!$C$8:$AD$30,BS$7,FALSE))))))</f>
        <v>0</v>
      </c>
      <c r="BT101" s="288">
        <f>IF($Q101="n/a",(IF('Workforce hours'!T$30=0,0,(AR101/'Workforce hours'!T$30))),(IF(VLOOKUP($Q101,'Workforce hours'!$C$8:$AD$30,BT$7,FALSE)=0,0,(AR101/(VLOOKUP($Q101,'Workforce hours'!$C$8:$AD$30,BT$7,FALSE))))))</f>
        <v>0</v>
      </c>
      <c r="BU101" s="288">
        <f>IF($Q101="n/a",(IF('Workforce hours'!U$30=0,0,(AS101/'Workforce hours'!U$30))),(IF(VLOOKUP($Q101,'Workforce hours'!$C$8:$AD$30,BU$7,FALSE)=0,0,(AS101/(VLOOKUP($Q101,'Workforce hours'!$C$8:$AD$30,BU$7,FALSE))))))</f>
        <v>0</v>
      </c>
      <c r="BV101" s="288">
        <f>IF($Q101="n/a",(IF('Workforce hours'!V$30=0,0,(AT101/'Workforce hours'!V$30))),(IF(VLOOKUP($Q101,'Workforce hours'!$C$8:$AD$30,BV$7,FALSE)=0,0,(AT101/(VLOOKUP($Q101,'Workforce hours'!$C$8:$AD$30,BV$7,FALSE))))))</f>
        <v>135.54642394395216</v>
      </c>
      <c r="BW101" s="288">
        <f>IF($Q101="n/a",(IF('Workforce hours'!W$30=0,0,(AU101/'Workforce hours'!W$30))),(IF(VLOOKUP($Q101,'Workforce hours'!$C$8:$AD$30,BW$7,FALSE)=0,0,(AU101/(VLOOKUP($Q101,'Workforce hours'!$C$8:$AD$30,BW$7,FALSE))))))</f>
        <v>0</v>
      </c>
      <c r="BX101" s="288">
        <f>IF($Q101="n/a",(IF('Workforce hours'!X$30=0,0,(AV101/'Workforce hours'!X$30))),(IF(VLOOKUP($Q101,'Workforce hours'!$C$8:$AD$30,BX$7,FALSE)=0,0,(AV101/(VLOOKUP($Q101,'Workforce hours'!$C$8:$AD$30,BX$7,FALSE))))))</f>
        <v>0</v>
      </c>
      <c r="BY101" s="288">
        <f>IF($Q101="n/a",(IF('Workforce hours'!Y$30=0,0,(AW101/'Workforce hours'!Y$30))),(IF(VLOOKUP($Q101,'Workforce hours'!$C$8:$AD$30,BY$7,FALSE)=0,0,(AW101/(VLOOKUP($Q101,'Workforce hours'!$C$8:$AD$30,BY$7,FALSE))))))</f>
        <v>0</v>
      </c>
      <c r="BZ101" s="288">
        <f>IF($Q101="n/a",(IF('Workforce hours'!Z$30=0,0,(AX101/'Workforce hours'!Z$30))),(IF(VLOOKUP($Q101,'Workforce hours'!$C$8:$AD$30,BZ$7,FALSE)=0,0,(AX101/(VLOOKUP($Q101,'Workforce hours'!$C$8:$AD$30,BZ$7,FALSE))))))</f>
        <v>0</v>
      </c>
      <c r="CA101" s="288">
        <f>IF($Q101="n/a",(IF('Workforce hours'!AA$30=0,0,(AY101/'Workforce hours'!AA$30))),(IF(VLOOKUP($Q101,'Workforce hours'!$C$8:$AD$30,CA$7,FALSE)=0,0,(AY101/(VLOOKUP($Q101,'Workforce hours'!$C$8:$AD$30,CA$7,FALSE))))))</f>
        <v>0</v>
      </c>
      <c r="CB101" s="288">
        <f>IF($Q101="n/a",(IF('Workforce hours'!AB$30=0,0,(AZ101/'Workforce hours'!AB$30))),(IF(VLOOKUP($Q101,'Workforce hours'!$C$8:$AD$30,CB$7,FALSE)=0,0,(AZ101/(VLOOKUP($Q101,'Workforce hours'!$C$8:$AD$30,CB$7,FALSE))))))</f>
        <v>0</v>
      </c>
      <c r="CC101" s="288">
        <f>IF($Q101="n/a",(IF('Workforce hours'!AC$30=0,0,(BA101/'Workforce hours'!AC$30))),(IF(VLOOKUP($Q101,'Workforce hours'!$C$8:$AD$30,CC$7,FALSE)=0,0,(BA101/(VLOOKUP($Q101,'Workforce hours'!$C$8:$AD$30,CC$7,FALSE))))))</f>
        <v>0</v>
      </c>
      <c r="CD101" s="288">
        <f>IF($Q101="n/a",(IF('Workforce hours'!AD$30=0,0,(BB101/'Workforce hours'!AD$30))),(IF(VLOOKUP($Q101,'Workforce hours'!$C$8:$AD$30,CD$7,FALSE)=0,0,(BB101/(VLOOKUP($Q101,'Workforce hours'!$C$8:$AD$30,CD$7,FALSE))))))</f>
        <v>0</v>
      </c>
      <c r="CE101" s="289">
        <f t="shared" si="18"/>
        <v>0</v>
      </c>
      <c r="CF101" s="290">
        <f>BD101*'Workforce costs'!B$9*(1+'Workforce costs'!B$10)*(1+'Workforce costs'!B$11)</f>
        <v>0</v>
      </c>
      <c r="CG101" s="290">
        <f>BE101*'Workforce costs'!C$9*(1+'Workforce costs'!C$10)*(1+'Workforce costs'!C$11)</f>
        <v>0</v>
      </c>
      <c r="CH101" s="290">
        <f>BF101*'Workforce costs'!D$9*(1+'Workforce costs'!D$10)*(1+'Workforce costs'!D$11)</f>
        <v>0</v>
      </c>
      <c r="CI101" s="290">
        <f>BG101*'Workforce costs'!E$9*(1+'Workforce costs'!E$10)*(1+'Workforce costs'!E$11)</f>
        <v>0</v>
      </c>
      <c r="CJ101" s="290">
        <f>BH101*'Workforce costs'!F$9*(1+'Workforce costs'!F$10)*(1+'Workforce costs'!F$11)</f>
        <v>0</v>
      </c>
      <c r="CK101" s="290">
        <f>BI101*'Workforce costs'!G$9*(1+'Workforce costs'!G$10)*(1+'Workforce costs'!G$11)</f>
        <v>0</v>
      </c>
      <c r="CL101" s="290">
        <f>BJ101*'Workforce costs'!H$9*(1+'Workforce costs'!H$10)*(1+'Workforce costs'!H$11)</f>
        <v>0</v>
      </c>
      <c r="CM101" s="290">
        <f>BK101*'Workforce costs'!I$9*(1+'Workforce costs'!I$10)*(1+'Workforce costs'!I$11)</f>
        <v>0</v>
      </c>
      <c r="CN101" s="290">
        <f>BL101*'Workforce costs'!J$9*(1+'Workforce costs'!J$10)*(1+'Workforce costs'!J$11)</f>
        <v>0</v>
      </c>
      <c r="CO101" s="290">
        <f>BM101*'Workforce costs'!K$9*(1+'Workforce costs'!K$10)*(1+'Workforce costs'!K$11)</f>
        <v>0</v>
      </c>
      <c r="CP101" s="290">
        <f>BN101*'Workforce costs'!L$9*(1+'Workforce costs'!L$10)*(1+'Workforce costs'!L$11)</f>
        <v>0</v>
      </c>
      <c r="CQ101" s="290">
        <f>BO101*'Workforce costs'!M$9*(1+'Workforce costs'!M$10)*(1+'Workforce costs'!M$11)</f>
        <v>0</v>
      </c>
      <c r="CR101" s="290">
        <f>BP101*'Workforce costs'!N$9*(1+'Workforce costs'!N$10)*(1+'Workforce costs'!N$11)</f>
        <v>0</v>
      </c>
      <c r="CS101" s="290">
        <f>BQ101*'Workforce costs'!O$9*(1+'Workforce costs'!O$10)*(1+'Workforce costs'!O$11)</f>
        <v>0</v>
      </c>
      <c r="CT101" s="290">
        <f>BR101*'Workforce costs'!P$9*(1+'Workforce costs'!P$10)*(1+'Workforce costs'!P$11)</f>
        <v>0</v>
      </c>
      <c r="CU101" s="290">
        <f>BS101*'Workforce costs'!Q$9*(1+'Workforce costs'!Q$10)*(1+'Workforce costs'!Q$11)</f>
        <v>0</v>
      </c>
      <c r="CV101" s="290">
        <f>BT101*'Workforce costs'!R$9*(1+'Workforce costs'!R$10)*(1+'Workforce costs'!R$11)</f>
        <v>0</v>
      </c>
      <c r="CW101" s="290">
        <f>BU101*'Workforce costs'!S$9*(1+'Workforce costs'!S$10)*(1+'Workforce costs'!S$11)</f>
        <v>0</v>
      </c>
      <c r="CX101" s="290">
        <f>BV101*'Workforce costs'!T$9*(1+'Workforce costs'!T$10)*(1+'Workforce costs'!T$11)</f>
        <v>0</v>
      </c>
      <c r="CY101" s="290">
        <f>BW101*'Workforce costs'!U$9*(1+'Workforce costs'!U$10)*(1+'Workforce costs'!U$11)</f>
        <v>0</v>
      </c>
      <c r="CZ101" s="290">
        <f>BX101*'Workforce costs'!V$9*(1+'Workforce costs'!V$10)*(1+'Workforce costs'!V$11)</f>
        <v>0</v>
      </c>
      <c r="DA101" s="290">
        <f>BY101*'Workforce costs'!W$9*(1+'Workforce costs'!W$10)*(1+'Workforce costs'!W$11)</f>
        <v>0</v>
      </c>
      <c r="DB101" s="290">
        <f>BZ101*'Workforce costs'!X$9*(1+'Workforce costs'!X$10)*(1+'Workforce costs'!X$11)</f>
        <v>0</v>
      </c>
      <c r="DC101" s="290">
        <f>CA101*'Workforce costs'!Y$9*(1+'Workforce costs'!Y$10)*(1+'Workforce costs'!Y$11)</f>
        <v>0</v>
      </c>
      <c r="DD101" s="290">
        <f>CB101*'Workforce costs'!Z$9*(1+'Workforce costs'!Z$10)*(1+'Workforce costs'!Z$11)</f>
        <v>0</v>
      </c>
      <c r="DE101" s="290">
        <f>CC101*'Workforce costs'!AA$9*(1+'Workforce costs'!AA$10)*(1+'Workforce costs'!AA$11)</f>
        <v>0</v>
      </c>
      <c r="DF101" s="290">
        <f>CD101*'Workforce costs'!AB$9*(1+'Workforce costs'!AB$10)*(1+'Workforce costs'!AB$11)</f>
        <v>0</v>
      </c>
    </row>
    <row r="102" spans="1:110" x14ac:dyDescent="0.3">
      <c r="A102" s="2" t="str">
        <f>Outputs!$A$4</f>
        <v>Australia</v>
      </c>
      <c r="B102" s="2" t="str">
        <f t="shared" si="11"/>
        <v>Australia 25to64</v>
      </c>
      <c r="C102" s="30">
        <f>VLOOKUP($B102,Populations!$D$15:$H$1920,3,FALSE)</f>
        <v>13966174</v>
      </c>
      <c r="D102" s="255">
        <f>IF(OR($H102="General pop",$H102="Schools",$H102="Workplace",$H102="Skills Training",$H102="Digital Supports"),1,VLOOKUP($B102,Populations!$D$15:$H$1920,5,FALSE))</f>
        <v>1</v>
      </c>
      <c r="E102" s="88">
        <f>VLOOKUP(I102,Epidemiology!$C$10:$H$47,6,FALSE)</f>
        <v>5338</v>
      </c>
      <c r="F102" s="102">
        <f>'Care profiles'!R103</f>
        <v>1</v>
      </c>
      <c r="G102" s="15" t="str">
        <f>'Care profiles'!A103</f>
        <v>25to64</v>
      </c>
      <c r="H102" s="15" t="str">
        <f>'Care profiles'!B103</f>
        <v>Distress</v>
      </c>
      <c r="I102" s="15" t="str">
        <f>'Care profiles'!C103</f>
        <v>Distress_25-64yrs</v>
      </c>
      <c r="J102" s="15" t="str">
        <f>'Care profiles'!D103</f>
        <v>Care profile</v>
      </c>
      <c r="K102" s="15" t="str">
        <f>'Care profiles'!E103</f>
        <v>Brief intervention</v>
      </c>
      <c r="L102" s="104">
        <f>'Care profiles'!F103</f>
        <v>0.06</v>
      </c>
      <c r="M102" s="15">
        <f>'Care profiles'!G103</f>
        <v>1</v>
      </c>
      <c r="N102" s="15">
        <f>'Care profiles'!H103</f>
        <v>30</v>
      </c>
      <c r="O102" s="15" t="str">
        <f>'Care profiles'!I103</f>
        <v>min</v>
      </c>
      <c r="P102" s="15" t="str">
        <f>'Care profiles'!J103</f>
        <v>General Practitioner</v>
      </c>
      <c r="Q102" s="15" t="str">
        <f>'Care profiles'!K103</f>
        <v>n/a</v>
      </c>
      <c r="R102" s="15" t="str">
        <f>'Care profiles'!M103</f>
        <v>Y</v>
      </c>
      <c r="S102" s="15" t="str">
        <f>'Care profiles'!O103</f>
        <v>N</v>
      </c>
      <c r="T102" s="15" t="str">
        <f>'Care profiles'!Q103</f>
        <v>N</v>
      </c>
      <c r="U102" s="30">
        <f t="shared" si="12"/>
        <v>745514.36812</v>
      </c>
      <c r="V102" s="30">
        <f t="shared" si="13"/>
        <v>44730.862087199996</v>
      </c>
      <c r="W102" s="30">
        <f>IF(M102="n/a",0,IF(O102="days",V102*M102*(1+(VLOOKUP(K102,'Bed parameters'!$A$9:$G$12,7,FALSE))),V102*M102))</f>
        <v>44730.862087199996</v>
      </c>
      <c r="X102" s="30">
        <f t="shared" si="14"/>
        <v>22365.431043599998</v>
      </c>
      <c r="Y102" s="30">
        <f t="shared" si="15"/>
        <v>0</v>
      </c>
      <c r="Z102" s="113">
        <f>_xlfn.IFNA(Y102/((VLOOKUP(K102,'Bed parameters'!$A$9:$G$12,3,FALSE))*(VLOOKUP(K102,'Bed parameters'!$A$9:$G$12,5,FALSE))),0)</f>
        <v>0</v>
      </c>
      <c r="AA102" s="30">
        <f t="shared" si="16"/>
        <v>22365.431043599998</v>
      </c>
      <c r="AB102" s="30">
        <f>_xlfn.IFNA(IF($O102="days",$Y102*(VLOOKUP($K102,'Bed parameters'!$A$9:$I$12,9,FALSE))*$F102*(VLOOKUP($Q102,'Workforce distribution'!$C$8:$AD$30,AB$7,FALSE)),IF($Q102="n/a",(IF($P102=AB$6,$X102*$F102,0)),$X102*$F102*(VLOOKUP($Q102,'Workforce distribution'!$C$8:$AD$30,AB$7,FALSE)))),0)</f>
        <v>0</v>
      </c>
      <c r="AC102" s="30">
        <f>_xlfn.IFNA(IF($O102="days",$Y102*(VLOOKUP($K102,'Bed parameters'!$A$9:$I$12,9,FALSE))*$F102*(VLOOKUP($Q102,'Workforce distribution'!$C$8:$AD$30,AC$7,FALSE)),IF($Q102="n/a",(IF($P102=AC$6,$X102*$F102,0)),$X102*$F102*(VLOOKUP($Q102,'Workforce distribution'!$C$8:$AD$30,AC$7,FALSE)))),0)</f>
        <v>0</v>
      </c>
      <c r="AD102" s="30">
        <f>_xlfn.IFNA(IF($O102="days",$Y102*(VLOOKUP($K102,'Bed parameters'!$A$9:$I$12,9,FALSE))*$F102*(VLOOKUP($Q102,'Workforce distribution'!$C$8:$AD$30,AD$7,FALSE)),IF($Q102="n/a",(IF($P102=AD$6,$X102*$F102,0)),$X102*$F102*(VLOOKUP($Q102,'Workforce distribution'!$C$8:$AD$30,AD$7,FALSE)))),0)</f>
        <v>0</v>
      </c>
      <c r="AE102" s="30">
        <f>_xlfn.IFNA(IF($O102="days",$Y102*(VLOOKUP($K102,'Bed parameters'!$A$9:$I$12,9,FALSE))*$F102*(VLOOKUP($Q102,'Workforce distribution'!$C$8:$AD$30,AE$7,FALSE)),IF($Q102="n/a",(IF($P102=AE$6,$X102*$F102,0)),$X102*$F102*(VLOOKUP($Q102,'Workforce distribution'!$C$8:$AD$30,AE$7,FALSE)))),0)</f>
        <v>0</v>
      </c>
      <c r="AF102" s="30">
        <f>_xlfn.IFNA(IF($O102="days",$Y102*(VLOOKUP($K102,'Bed parameters'!$A$9:$I$12,9,FALSE))*$F102*(VLOOKUP($Q102,'Workforce distribution'!$C$8:$AD$30,AF$7,FALSE)),IF($Q102="n/a",(IF($P102=AF$6,$X102*$F102,0)),$X102*$F102*(VLOOKUP($Q102,'Workforce distribution'!$C$8:$AD$30,AF$7,FALSE)))),0)</f>
        <v>0</v>
      </c>
      <c r="AG102" s="30">
        <f>_xlfn.IFNA(IF($O102="days",$Y102*(VLOOKUP($K102,'Bed parameters'!$A$9:$I$12,9,FALSE))*$F102*(VLOOKUP($Q102,'Workforce distribution'!$C$8:$AD$30,AG$7,FALSE)),IF($Q102="n/a",(IF($P102=AG$6,$X102*$F102,0)),$X102*$F102*(VLOOKUP($Q102,'Workforce distribution'!$C$8:$AD$30,AG$7,FALSE)))),0)</f>
        <v>0</v>
      </c>
      <c r="AH102" s="30">
        <f>_xlfn.IFNA(IF($O102="days",$Y102*(VLOOKUP($K102,'Bed parameters'!$A$9:$I$12,9,FALSE))*$F102*(VLOOKUP($Q102,'Workforce distribution'!$C$8:$AD$30,AH$7,FALSE)),IF($Q102="n/a",(IF($P102=AH$6,$X102*$F102,0)),$X102*$F102*(VLOOKUP($Q102,'Workforce distribution'!$C$8:$AD$30,AH$7,FALSE)))),0)</f>
        <v>0</v>
      </c>
      <c r="AI102" s="30">
        <f>_xlfn.IFNA(IF($O102="days",$Y102*(VLOOKUP($K102,'Bed parameters'!$A$9:$I$12,9,FALSE))*$F102*(VLOOKUP($Q102,'Workforce distribution'!$C$8:$AD$30,AI$7,FALSE)),IF($Q102="n/a",(IF($P102=AI$6,$X102*$F102,0)),$X102*$F102*(VLOOKUP($Q102,'Workforce distribution'!$C$8:$AD$30,AI$7,FALSE)))),0)</f>
        <v>0</v>
      </c>
      <c r="AJ102" s="30">
        <f>_xlfn.IFNA(IF($O102="days",$Y102*(VLOOKUP($K102,'Bed parameters'!$A$9:$I$12,9,FALSE))*$F102*(VLOOKUP($Q102,'Workforce distribution'!$C$8:$AD$30,AJ$7,FALSE)),IF($Q102="n/a",(IF($P102=AJ$6,$X102*$F102,0)),$X102*$F102*(VLOOKUP($Q102,'Workforce distribution'!$C$8:$AD$30,AJ$7,FALSE)))),0)</f>
        <v>0</v>
      </c>
      <c r="AK102" s="30">
        <f>_xlfn.IFNA(IF($O102="days",$Y102*(VLOOKUP($K102,'Bed parameters'!$A$9:$I$12,9,FALSE))*$F102*(VLOOKUP($Q102,'Workforce distribution'!$C$8:$AD$30,AK$7,FALSE)),IF($Q102="n/a",(IF($P102=AK$6,$X102*$F102,0)),$X102*$F102*(VLOOKUP($Q102,'Workforce distribution'!$C$8:$AD$30,AK$7,FALSE)))),0)</f>
        <v>0</v>
      </c>
      <c r="AL102" s="30">
        <f>_xlfn.IFNA(IF($O102="days",$Y102*(VLOOKUP($K102,'Bed parameters'!$A$9:$I$12,9,FALSE))*$F102*(VLOOKUP($Q102,'Workforce distribution'!$C$8:$AD$30,AL$7,FALSE)),IF($Q102="n/a",(IF($P102=AL$6,$X102*$F102,0)),$X102*$F102*(VLOOKUP($Q102,'Workforce distribution'!$C$8:$AD$30,AL$7,FALSE)))),0)</f>
        <v>0</v>
      </c>
      <c r="AM102" s="30">
        <f>_xlfn.IFNA(IF($O102="days",$Y102*(VLOOKUP($K102,'Bed parameters'!$A$9:$I$12,9,FALSE))*$F102*(VLOOKUP($Q102,'Workforce distribution'!$C$8:$AD$30,AM$7,FALSE)),IF($Q102="n/a",(IF($P102=AM$6,$X102*$F102,0)),$X102*$F102*(VLOOKUP($Q102,'Workforce distribution'!$C$8:$AD$30,AM$7,FALSE)))),0)</f>
        <v>0</v>
      </c>
      <c r="AN102" s="30">
        <f>_xlfn.IFNA(IF($O102="days",$Y102*(VLOOKUP($K102,'Bed parameters'!$A$9:$I$12,9,FALSE))*$F102*(VLOOKUP($Q102,'Workforce distribution'!$C$8:$AD$30,AN$7,FALSE)),IF($Q102="n/a",(IF($P102=AN$6,$X102*$F102,0)),$X102*$F102*(VLOOKUP($Q102,'Workforce distribution'!$C$8:$AD$30,AN$7,FALSE)))),0)</f>
        <v>0</v>
      </c>
      <c r="AO102" s="30">
        <f>_xlfn.IFNA(IF($O102="days",$Y102*(VLOOKUP($K102,'Bed parameters'!$A$9:$I$12,9,FALSE))*$F102*(VLOOKUP($Q102,'Workforce distribution'!$C$8:$AD$30,AO$7,FALSE)),IF($Q102="n/a",(IF($P102=AO$6,$X102*$F102,0)),$X102*$F102*(VLOOKUP($Q102,'Workforce distribution'!$C$8:$AD$30,AO$7,FALSE)))),0)</f>
        <v>0</v>
      </c>
      <c r="AP102" s="30">
        <f>_xlfn.IFNA(IF($O102="days",$Y102*(VLOOKUP($K102,'Bed parameters'!$A$9:$I$12,9,FALSE))*$F102*(VLOOKUP($Q102,'Workforce distribution'!$C$8:$AD$30,AP$7,FALSE)),IF($Q102="n/a",(IF($P102=AP$6,$X102*$F102,0)),$X102*$F102*(VLOOKUP($Q102,'Workforce distribution'!$C$8:$AD$30,AP$7,FALSE)))),0)</f>
        <v>0</v>
      </c>
      <c r="AQ102" s="30">
        <f>_xlfn.IFNA(IF($O102="days",$Y102*(VLOOKUP($K102,'Bed parameters'!$A$9:$I$12,9,FALSE))*$F102*(VLOOKUP($Q102,'Workforce distribution'!$C$8:$AD$30,AQ$7,FALSE)),IF($Q102="n/a",(IF($P102=AQ$6,$X102*$F102,0)),$X102*$F102*(VLOOKUP($Q102,'Workforce distribution'!$C$8:$AD$30,AQ$7,FALSE)))),0)</f>
        <v>0</v>
      </c>
      <c r="AR102" s="30">
        <f>_xlfn.IFNA(IF($O102="days",$Y102*(VLOOKUP($K102,'Bed parameters'!$A$9:$I$12,9,FALSE))*$F102*(VLOOKUP($Q102,'Workforce distribution'!$C$8:$AD$30,AR$7,FALSE)),IF($Q102="n/a",(IF($P102=AR$6,$X102*$F102,0)),$X102*$F102*(VLOOKUP($Q102,'Workforce distribution'!$C$8:$AD$30,AR$7,FALSE)))),0)</f>
        <v>0</v>
      </c>
      <c r="AS102" s="30">
        <f>_xlfn.IFNA(IF($O102="days",$Y102*(VLOOKUP($K102,'Bed parameters'!$A$9:$I$12,9,FALSE))*$F102*(VLOOKUP($Q102,'Workforce distribution'!$C$8:$AD$30,AS$7,FALSE)),IF($Q102="n/a",(IF($P102=AS$6,$X102*$F102,0)),$X102*$F102*(VLOOKUP($Q102,'Workforce distribution'!$C$8:$AD$30,AS$7,FALSE)))),0)</f>
        <v>0</v>
      </c>
      <c r="AT102" s="30">
        <f>_xlfn.IFNA(IF($O102="days",$Y102*(VLOOKUP($K102,'Bed parameters'!$A$9:$I$12,9,FALSE))*$F102*(VLOOKUP($Q102,'Workforce distribution'!$C$8:$AD$30,AT$7,FALSE)),IF($Q102="n/a",(IF($P102=AT$6,$X102*$F102,0)),$X102*$F102*(VLOOKUP($Q102,'Workforce distribution'!$C$8:$AD$30,AT$7,FALSE)))),0)</f>
        <v>22365.431043599998</v>
      </c>
      <c r="AU102" s="30">
        <f>_xlfn.IFNA(IF($O102="days",$Y102*(VLOOKUP($K102,'Bed parameters'!$A$9:$I$12,9,FALSE))*$F102*(VLOOKUP($Q102,'Workforce distribution'!$C$8:$AD$30,AU$7,FALSE)),IF($Q102="n/a",(IF($P102=AU$6,$X102*$F102,0)),$X102*$F102*(VLOOKUP($Q102,'Workforce distribution'!$C$8:$AD$30,AU$7,FALSE)))),0)</f>
        <v>0</v>
      </c>
      <c r="AV102" s="30">
        <f>_xlfn.IFNA(IF($O102="days",$Y102*(VLOOKUP($K102,'Bed parameters'!$A$9:$I$12,9,FALSE))*$F102*(VLOOKUP($Q102,'Workforce distribution'!$C$8:$AD$30,AV$7,FALSE)),IF($Q102="n/a",(IF($P102=AV$6,$X102*$F102,0)),$X102*$F102*(VLOOKUP($Q102,'Workforce distribution'!$C$8:$AD$30,AV$7,FALSE)))),0)</f>
        <v>0</v>
      </c>
      <c r="AW102" s="30">
        <f>_xlfn.IFNA(IF($O102="days",$Y102*(VLOOKUP($K102,'Bed parameters'!$A$9:$I$12,9,FALSE))*$F102*(VLOOKUP($Q102,'Workforce distribution'!$C$8:$AD$30,AW$7,FALSE)),IF($Q102="n/a",(IF($P102=AW$6,$X102*$F102,0)),$X102*$F102*(VLOOKUP($Q102,'Workforce distribution'!$C$8:$AD$30,AW$7,FALSE)))),0)</f>
        <v>0</v>
      </c>
      <c r="AX102" s="30">
        <f>_xlfn.IFNA(IF($O102="days",$Y102*(VLOOKUP($K102,'Bed parameters'!$A$9:$I$12,9,FALSE))*$F102*(VLOOKUP($Q102,'Workforce distribution'!$C$8:$AD$30,AX$7,FALSE)),IF($Q102="n/a",(IF($P102=AX$6,$X102*$F102,0)),$X102*$F102*(VLOOKUP($Q102,'Workforce distribution'!$C$8:$AD$30,AX$7,FALSE)))),0)</f>
        <v>0</v>
      </c>
      <c r="AY102" s="30">
        <f>_xlfn.IFNA(IF($O102="days",$Y102*(VLOOKUP($K102,'Bed parameters'!$A$9:$I$12,9,FALSE))*$F102*(VLOOKUP($Q102,'Workforce distribution'!$C$8:$AD$30,AY$7,FALSE)),IF($Q102="n/a",(IF($P102=AY$6,$X102*$F102,0)),$X102*$F102*(VLOOKUP($Q102,'Workforce distribution'!$C$8:$AD$30,AY$7,FALSE)))),0)</f>
        <v>0</v>
      </c>
      <c r="AZ102" s="30">
        <f>_xlfn.IFNA(IF($O102="days",$Y102*(VLOOKUP($K102,'Bed parameters'!$A$9:$I$12,9,FALSE))*$F102*(VLOOKUP($Q102,'Workforce distribution'!$C$8:$AD$30,AZ$7,FALSE)),IF($Q102="n/a",(IF($P102=AZ$6,$X102*$F102,0)),$X102*$F102*(VLOOKUP($Q102,'Workforce distribution'!$C$8:$AD$30,AZ$7,FALSE)))),0)</f>
        <v>0</v>
      </c>
      <c r="BA102" s="30">
        <f>_xlfn.IFNA(IF($O102="days",$Y102*(VLOOKUP($K102,'Bed parameters'!$A$9:$I$12,9,FALSE))*$F102*(VLOOKUP($Q102,'Workforce distribution'!$C$8:$AD$30,BA$7,FALSE)),IF($Q102="n/a",(IF($P102=BA$6,$X102*$F102,0)),$X102*$F102*(VLOOKUP($Q102,'Workforce distribution'!$C$8:$AD$30,BA$7,FALSE)))),0)</f>
        <v>0</v>
      </c>
      <c r="BB102" s="30">
        <f>_xlfn.IFNA(IF($O102="days",$Y102*(VLOOKUP($K102,'Bed parameters'!$A$9:$I$12,9,FALSE))*$F102*(VLOOKUP($Q102,'Workforce distribution'!$C$8:$AD$30,BB$7,FALSE)),IF($Q102="n/a",(IF($P102=BB$6,$X102*$F102,0)),$X102*$F102*(VLOOKUP($Q102,'Workforce distribution'!$C$8:$AD$30,BB$7,FALSE)))),0)</f>
        <v>0</v>
      </c>
      <c r="BC102" s="149">
        <f t="shared" si="17"/>
        <v>13.554642394395216</v>
      </c>
      <c r="BD102" s="288">
        <f>IF($Q102="n/a",(IF('Workforce hours'!D$30=0,0,(AB102/'Workforce hours'!D$30))),(IF(VLOOKUP($Q102,'Workforce hours'!$C$8:$AD$30,BD$7,FALSE)=0,0,(AB102/(VLOOKUP($Q102,'Workforce hours'!$C$8:$AD$30,BD$7,FALSE))))))</f>
        <v>0</v>
      </c>
      <c r="BE102" s="288">
        <f>IF($Q102="n/a",(IF('Workforce hours'!E$30=0,0,(AC102/'Workforce hours'!E$30))),(IF(VLOOKUP($Q102,'Workforce hours'!$C$8:$AD$30,BE$7,FALSE)=0,0,(AC102/(VLOOKUP($Q102,'Workforce hours'!$C$8:$AD$30,BE$7,FALSE))))))</f>
        <v>0</v>
      </c>
      <c r="BF102" s="288">
        <f>IF($Q102="n/a",(IF('Workforce hours'!F$30=0,0,(AD102/'Workforce hours'!F$30))),(IF(VLOOKUP($Q102,'Workforce hours'!$C$8:$AD$30,BF$7,FALSE)=0,0,(AD102/(VLOOKUP($Q102,'Workforce hours'!$C$8:$AD$30,BF$7,FALSE))))))</f>
        <v>0</v>
      </c>
      <c r="BG102" s="288">
        <f>IF($Q102="n/a",(IF('Workforce hours'!G$30=0,0,(AE102/'Workforce hours'!G$30))),(IF(VLOOKUP($Q102,'Workforce hours'!$C$8:$AD$30,BG$7,FALSE)=0,0,(AE102/(VLOOKUP($Q102,'Workforce hours'!$C$8:$AD$30,BG$7,FALSE))))))</f>
        <v>0</v>
      </c>
      <c r="BH102" s="288">
        <f>IF($Q102="n/a",(IF('Workforce hours'!H$30=0,0,(AF102/'Workforce hours'!H$30))),(IF(VLOOKUP($Q102,'Workforce hours'!$C$8:$AD$30,BH$7,FALSE)=0,0,(AF102/(VLOOKUP($Q102,'Workforce hours'!$C$8:$AD$30,BH$7,FALSE))))))</f>
        <v>0</v>
      </c>
      <c r="BI102" s="288">
        <f>IF($Q102="n/a",(IF('Workforce hours'!I$30=0,0,(AG102/'Workforce hours'!I$30))),(IF(VLOOKUP($Q102,'Workforce hours'!$C$8:$AD$30,BI$7,FALSE)=0,0,(AG102/(VLOOKUP($Q102,'Workforce hours'!$C$8:$AD$30,BI$7,FALSE))))))</f>
        <v>0</v>
      </c>
      <c r="BJ102" s="288">
        <f>IF($Q102="n/a",(IF('Workforce hours'!J$30=0,0,(AH102/'Workforce hours'!J$30))),(IF(VLOOKUP($Q102,'Workforce hours'!$C$8:$AD$30,BJ$7,FALSE)=0,0,(AH102/(VLOOKUP($Q102,'Workforce hours'!$C$8:$AD$30,BJ$7,FALSE))))))</f>
        <v>0</v>
      </c>
      <c r="BK102" s="288">
        <f>IF($Q102="n/a",(IF('Workforce hours'!K$30=0,0,(AI102/'Workforce hours'!K$30))),(IF(VLOOKUP($Q102,'Workforce hours'!$C$8:$AD$30,BK$7,FALSE)=0,0,(AI102/(VLOOKUP($Q102,'Workforce hours'!$C$8:$AD$30,BK$7,FALSE))))))</f>
        <v>0</v>
      </c>
      <c r="BL102" s="288">
        <f>IF($Q102="n/a",(IF('Workforce hours'!L$30=0,0,(AJ102/'Workforce hours'!L$30))),(IF(VLOOKUP($Q102,'Workforce hours'!$C$8:$AD$30,BL$7,FALSE)=0,0,(AJ102/(VLOOKUP($Q102,'Workforce hours'!$C$8:$AD$30,BL$7,FALSE))))))</f>
        <v>0</v>
      </c>
      <c r="BM102" s="288">
        <f>IF($Q102="n/a",(IF('Workforce hours'!M$30=0,0,(AK102/'Workforce hours'!M$30))),(IF(VLOOKUP($Q102,'Workforce hours'!$C$8:$AD$30,BM$7,FALSE)=0,0,(AK102/(VLOOKUP($Q102,'Workforce hours'!$C$8:$AD$30,BM$7,FALSE))))))</f>
        <v>0</v>
      </c>
      <c r="BN102" s="288">
        <f>IF($Q102="n/a",(IF('Workforce hours'!N$30=0,0,(AL102/'Workforce hours'!N$30))),(IF(VLOOKUP($Q102,'Workforce hours'!$C$8:$AD$30,BN$7,FALSE)=0,0,(AL102/(VLOOKUP($Q102,'Workforce hours'!$C$8:$AD$30,BN$7,FALSE))))))</f>
        <v>0</v>
      </c>
      <c r="BO102" s="288">
        <f>IF($Q102="n/a",(IF('Workforce hours'!O$30=0,0,(AM102/'Workforce hours'!O$30))),(IF(VLOOKUP($Q102,'Workforce hours'!$C$8:$AD$30,BO$7,FALSE)=0,0,(AM102/(VLOOKUP($Q102,'Workforce hours'!$C$8:$AD$30,BO$7,FALSE))))))</f>
        <v>0</v>
      </c>
      <c r="BP102" s="288">
        <f>IF($Q102="n/a",(IF('Workforce hours'!P$30=0,0,(AN102/'Workforce hours'!P$30))),(IF(VLOOKUP($Q102,'Workforce hours'!$C$8:$AD$30,BP$7,FALSE)=0,0,(AN102/(VLOOKUP($Q102,'Workforce hours'!$C$8:$AD$30,BP$7,FALSE))))))</f>
        <v>0</v>
      </c>
      <c r="BQ102" s="288">
        <f>IF($Q102="n/a",(IF('Workforce hours'!Q$30=0,0,(AO102/'Workforce hours'!Q$30))),(IF(VLOOKUP($Q102,'Workforce hours'!$C$8:$AD$30,BQ$7,FALSE)=0,0,(AO102/(VLOOKUP($Q102,'Workforce hours'!$C$8:$AD$30,BQ$7,FALSE))))))</f>
        <v>0</v>
      </c>
      <c r="BR102" s="288">
        <f>IF($Q102="n/a",(IF('Workforce hours'!R$30=0,0,(AP102/'Workforce hours'!R$30))),(IF(VLOOKUP($Q102,'Workforce hours'!$C$8:$AD$30,BR$7,FALSE)=0,0,(AP102/(VLOOKUP($Q102,'Workforce hours'!$C$8:$AD$30,BR$7,FALSE))))))</f>
        <v>0</v>
      </c>
      <c r="BS102" s="288">
        <f>IF($Q102="n/a",(IF('Workforce hours'!S$30=0,0,(AQ102/'Workforce hours'!S$30))),(IF(VLOOKUP($Q102,'Workforce hours'!$C$8:$AD$30,BS$7,FALSE)=0,0,(AQ102/(VLOOKUP($Q102,'Workforce hours'!$C$8:$AD$30,BS$7,FALSE))))))</f>
        <v>0</v>
      </c>
      <c r="BT102" s="288">
        <f>IF($Q102="n/a",(IF('Workforce hours'!T$30=0,0,(AR102/'Workforce hours'!T$30))),(IF(VLOOKUP($Q102,'Workforce hours'!$C$8:$AD$30,BT$7,FALSE)=0,0,(AR102/(VLOOKUP($Q102,'Workforce hours'!$C$8:$AD$30,BT$7,FALSE))))))</f>
        <v>0</v>
      </c>
      <c r="BU102" s="288">
        <f>IF($Q102="n/a",(IF('Workforce hours'!U$30=0,0,(AS102/'Workforce hours'!U$30))),(IF(VLOOKUP($Q102,'Workforce hours'!$C$8:$AD$30,BU$7,FALSE)=0,0,(AS102/(VLOOKUP($Q102,'Workforce hours'!$C$8:$AD$30,BU$7,FALSE))))))</f>
        <v>0</v>
      </c>
      <c r="BV102" s="288">
        <f>IF($Q102="n/a",(IF('Workforce hours'!V$30=0,0,(AT102/'Workforce hours'!V$30))),(IF(VLOOKUP($Q102,'Workforce hours'!$C$8:$AD$30,BV$7,FALSE)=0,0,(AT102/(VLOOKUP($Q102,'Workforce hours'!$C$8:$AD$30,BV$7,FALSE))))))</f>
        <v>13.554642394395216</v>
      </c>
      <c r="BW102" s="288">
        <f>IF($Q102="n/a",(IF('Workforce hours'!W$30=0,0,(AU102/'Workforce hours'!W$30))),(IF(VLOOKUP($Q102,'Workforce hours'!$C$8:$AD$30,BW$7,FALSE)=0,0,(AU102/(VLOOKUP($Q102,'Workforce hours'!$C$8:$AD$30,BW$7,FALSE))))))</f>
        <v>0</v>
      </c>
      <c r="BX102" s="288">
        <f>IF($Q102="n/a",(IF('Workforce hours'!X$30=0,0,(AV102/'Workforce hours'!X$30))),(IF(VLOOKUP($Q102,'Workforce hours'!$C$8:$AD$30,BX$7,FALSE)=0,0,(AV102/(VLOOKUP($Q102,'Workforce hours'!$C$8:$AD$30,BX$7,FALSE))))))</f>
        <v>0</v>
      </c>
      <c r="BY102" s="288">
        <f>IF($Q102="n/a",(IF('Workforce hours'!Y$30=0,0,(AW102/'Workforce hours'!Y$30))),(IF(VLOOKUP($Q102,'Workforce hours'!$C$8:$AD$30,BY$7,FALSE)=0,0,(AW102/(VLOOKUP($Q102,'Workforce hours'!$C$8:$AD$30,BY$7,FALSE))))))</f>
        <v>0</v>
      </c>
      <c r="BZ102" s="288">
        <f>IF($Q102="n/a",(IF('Workforce hours'!Z$30=0,0,(AX102/'Workforce hours'!Z$30))),(IF(VLOOKUP($Q102,'Workforce hours'!$C$8:$AD$30,BZ$7,FALSE)=0,0,(AX102/(VLOOKUP($Q102,'Workforce hours'!$C$8:$AD$30,BZ$7,FALSE))))))</f>
        <v>0</v>
      </c>
      <c r="CA102" s="288">
        <f>IF($Q102="n/a",(IF('Workforce hours'!AA$30=0,0,(AY102/'Workforce hours'!AA$30))),(IF(VLOOKUP($Q102,'Workforce hours'!$C$8:$AD$30,CA$7,FALSE)=0,0,(AY102/(VLOOKUP($Q102,'Workforce hours'!$C$8:$AD$30,CA$7,FALSE))))))</f>
        <v>0</v>
      </c>
      <c r="CB102" s="288">
        <f>IF($Q102="n/a",(IF('Workforce hours'!AB$30=0,0,(AZ102/'Workforce hours'!AB$30))),(IF(VLOOKUP($Q102,'Workforce hours'!$C$8:$AD$30,CB$7,FALSE)=0,0,(AZ102/(VLOOKUP($Q102,'Workforce hours'!$C$8:$AD$30,CB$7,FALSE))))))</f>
        <v>0</v>
      </c>
      <c r="CC102" s="288">
        <f>IF($Q102="n/a",(IF('Workforce hours'!AC$30=0,0,(BA102/'Workforce hours'!AC$30))),(IF(VLOOKUP($Q102,'Workforce hours'!$C$8:$AD$30,CC$7,FALSE)=0,0,(BA102/(VLOOKUP($Q102,'Workforce hours'!$C$8:$AD$30,CC$7,FALSE))))))</f>
        <v>0</v>
      </c>
      <c r="CD102" s="288">
        <f>IF($Q102="n/a",(IF('Workforce hours'!AD$30=0,0,(BB102/'Workforce hours'!AD$30))),(IF(VLOOKUP($Q102,'Workforce hours'!$C$8:$AD$30,CD$7,FALSE)=0,0,(BB102/(VLOOKUP($Q102,'Workforce hours'!$C$8:$AD$30,CD$7,FALSE))))))</f>
        <v>0</v>
      </c>
      <c r="CE102" s="289">
        <f t="shared" si="18"/>
        <v>0</v>
      </c>
      <c r="CF102" s="290">
        <f>BD102*'Workforce costs'!B$9*(1+'Workforce costs'!B$10)*(1+'Workforce costs'!B$11)</f>
        <v>0</v>
      </c>
      <c r="CG102" s="290">
        <f>BE102*'Workforce costs'!C$9*(1+'Workforce costs'!C$10)*(1+'Workforce costs'!C$11)</f>
        <v>0</v>
      </c>
      <c r="CH102" s="290">
        <f>BF102*'Workforce costs'!D$9*(1+'Workforce costs'!D$10)*(1+'Workforce costs'!D$11)</f>
        <v>0</v>
      </c>
      <c r="CI102" s="290">
        <f>BG102*'Workforce costs'!E$9*(1+'Workforce costs'!E$10)*(1+'Workforce costs'!E$11)</f>
        <v>0</v>
      </c>
      <c r="CJ102" s="290">
        <f>BH102*'Workforce costs'!F$9*(1+'Workforce costs'!F$10)*(1+'Workforce costs'!F$11)</f>
        <v>0</v>
      </c>
      <c r="CK102" s="290">
        <f>BI102*'Workforce costs'!G$9*(1+'Workforce costs'!G$10)*(1+'Workforce costs'!G$11)</f>
        <v>0</v>
      </c>
      <c r="CL102" s="290">
        <f>BJ102*'Workforce costs'!H$9*(1+'Workforce costs'!H$10)*(1+'Workforce costs'!H$11)</f>
        <v>0</v>
      </c>
      <c r="CM102" s="290">
        <f>BK102*'Workforce costs'!I$9*(1+'Workforce costs'!I$10)*(1+'Workforce costs'!I$11)</f>
        <v>0</v>
      </c>
      <c r="CN102" s="290">
        <f>BL102*'Workforce costs'!J$9*(1+'Workforce costs'!J$10)*(1+'Workforce costs'!J$11)</f>
        <v>0</v>
      </c>
      <c r="CO102" s="290">
        <f>BM102*'Workforce costs'!K$9*(1+'Workforce costs'!K$10)*(1+'Workforce costs'!K$11)</f>
        <v>0</v>
      </c>
      <c r="CP102" s="290">
        <f>BN102*'Workforce costs'!L$9*(1+'Workforce costs'!L$10)*(1+'Workforce costs'!L$11)</f>
        <v>0</v>
      </c>
      <c r="CQ102" s="290">
        <f>BO102*'Workforce costs'!M$9*(1+'Workforce costs'!M$10)*(1+'Workforce costs'!M$11)</f>
        <v>0</v>
      </c>
      <c r="CR102" s="290">
        <f>BP102*'Workforce costs'!N$9*(1+'Workforce costs'!N$10)*(1+'Workforce costs'!N$11)</f>
        <v>0</v>
      </c>
      <c r="CS102" s="290">
        <f>BQ102*'Workforce costs'!O$9*(1+'Workforce costs'!O$10)*(1+'Workforce costs'!O$11)</f>
        <v>0</v>
      </c>
      <c r="CT102" s="290">
        <f>BR102*'Workforce costs'!P$9*(1+'Workforce costs'!P$10)*(1+'Workforce costs'!P$11)</f>
        <v>0</v>
      </c>
      <c r="CU102" s="290">
        <f>BS102*'Workforce costs'!Q$9*(1+'Workforce costs'!Q$10)*(1+'Workforce costs'!Q$11)</f>
        <v>0</v>
      </c>
      <c r="CV102" s="290">
        <f>BT102*'Workforce costs'!R$9*(1+'Workforce costs'!R$10)*(1+'Workforce costs'!R$11)</f>
        <v>0</v>
      </c>
      <c r="CW102" s="290">
        <f>BU102*'Workforce costs'!S$9*(1+'Workforce costs'!S$10)*(1+'Workforce costs'!S$11)</f>
        <v>0</v>
      </c>
      <c r="CX102" s="290">
        <f>BV102*'Workforce costs'!T$9*(1+'Workforce costs'!T$10)*(1+'Workforce costs'!T$11)</f>
        <v>0</v>
      </c>
      <c r="CY102" s="290">
        <f>BW102*'Workforce costs'!U$9*(1+'Workforce costs'!U$10)*(1+'Workforce costs'!U$11)</f>
        <v>0</v>
      </c>
      <c r="CZ102" s="290">
        <f>BX102*'Workforce costs'!V$9*(1+'Workforce costs'!V$10)*(1+'Workforce costs'!V$11)</f>
        <v>0</v>
      </c>
      <c r="DA102" s="290">
        <f>BY102*'Workforce costs'!W$9*(1+'Workforce costs'!W$10)*(1+'Workforce costs'!W$11)</f>
        <v>0</v>
      </c>
      <c r="DB102" s="290">
        <f>BZ102*'Workforce costs'!X$9*(1+'Workforce costs'!X$10)*(1+'Workforce costs'!X$11)</f>
        <v>0</v>
      </c>
      <c r="DC102" s="290">
        <f>CA102*'Workforce costs'!Y$9*(1+'Workforce costs'!Y$10)*(1+'Workforce costs'!Y$11)</f>
        <v>0</v>
      </c>
      <c r="DD102" s="290">
        <f>CB102*'Workforce costs'!Z$9*(1+'Workforce costs'!Z$10)*(1+'Workforce costs'!Z$11)</f>
        <v>0</v>
      </c>
      <c r="DE102" s="290">
        <f>CC102*'Workforce costs'!AA$9*(1+'Workforce costs'!AA$10)*(1+'Workforce costs'!AA$11)</f>
        <v>0</v>
      </c>
      <c r="DF102" s="290">
        <f>CD102*'Workforce costs'!AB$9*(1+'Workforce costs'!AB$10)*(1+'Workforce costs'!AB$11)</f>
        <v>0</v>
      </c>
    </row>
    <row r="103" spans="1:110" x14ac:dyDescent="0.3">
      <c r="A103" s="2" t="str">
        <f>Outputs!$A$4</f>
        <v>Australia</v>
      </c>
      <c r="B103" s="2" t="str">
        <f t="shared" si="11"/>
        <v>Australia 25to64</v>
      </c>
      <c r="C103" s="30">
        <f>VLOOKUP($B103,Populations!$D$15:$H$1920,3,FALSE)</f>
        <v>13966174</v>
      </c>
      <c r="D103" s="255">
        <f>IF(OR($H103="General pop",$H103="Schools",$H103="Workplace",$H103="Skills Training",$H103="Digital Supports"),1,VLOOKUP($B103,Populations!$D$15:$H$1920,5,FALSE))</f>
        <v>1</v>
      </c>
      <c r="E103" s="88">
        <f>VLOOKUP(I103,Epidemiology!$C$10:$H$47,6,FALSE)</f>
        <v>300</v>
      </c>
      <c r="F103" s="102">
        <f>'Care profiles'!R104</f>
        <v>1</v>
      </c>
      <c r="G103" s="15" t="str">
        <f>'Care profiles'!A104</f>
        <v>25to64</v>
      </c>
      <c r="H103" s="15" t="str">
        <f>'Care profiles'!B104</f>
        <v>Attempts</v>
      </c>
      <c r="I103" s="15" t="str">
        <f>'Care profiles'!C104</f>
        <v>Attempts_25-64yrs</v>
      </c>
      <c r="J103" s="15" t="str">
        <f>'Care profiles'!D104</f>
        <v>Care profile</v>
      </c>
      <c r="K103" s="15" t="str">
        <f>'Care profiles'!E104</f>
        <v>Assessment and Planning</v>
      </c>
      <c r="L103" s="104">
        <f>'Care profiles'!F104</f>
        <v>0.33</v>
      </c>
      <c r="M103" s="15">
        <f>'Care profiles'!G104</f>
        <v>1</v>
      </c>
      <c r="N103" s="15">
        <f>'Care profiles'!H104</f>
        <v>30</v>
      </c>
      <c r="O103" s="15" t="str">
        <f>'Care profiles'!I104</f>
        <v>min</v>
      </c>
      <c r="P103" s="15" t="str">
        <f>'Care profiles'!J104</f>
        <v>General Practitioner</v>
      </c>
      <c r="Q103" s="15" t="str">
        <f>'Care profiles'!K104</f>
        <v>n/a</v>
      </c>
      <c r="R103" s="15" t="str">
        <f>'Care profiles'!M104</f>
        <v>Y</v>
      </c>
      <c r="S103" s="15" t="str">
        <f>'Care profiles'!O104</f>
        <v>N</v>
      </c>
      <c r="T103" s="15" t="str">
        <f>'Care profiles'!Q104</f>
        <v>N</v>
      </c>
      <c r="U103" s="30">
        <f t="shared" si="12"/>
        <v>41898.521999999997</v>
      </c>
      <c r="V103" s="30">
        <f t="shared" si="13"/>
        <v>13826.51226</v>
      </c>
      <c r="W103" s="30">
        <f>IF(M103="n/a",0,IF(O103="days",V103*M103*(1+(VLOOKUP(K103,'Bed parameters'!$A$9:$G$12,7,FALSE))),V103*M103))</f>
        <v>13826.51226</v>
      </c>
      <c r="X103" s="30">
        <f t="shared" si="14"/>
        <v>6913.2561299999998</v>
      </c>
      <c r="Y103" s="30">
        <f t="shared" si="15"/>
        <v>0</v>
      </c>
      <c r="Z103" s="113">
        <f>_xlfn.IFNA(Y103/((VLOOKUP(K103,'Bed parameters'!$A$9:$G$12,3,FALSE))*(VLOOKUP(K103,'Bed parameters'!$A$9:$G$12,5,FALSE))),0)</f>
        <v>0</v>
      </c>
      <c r="AA103" s="30">
        <f t="shared" si="16"/>
        <v>6913.2561299999998</v>
      </c>
      <c r="AB103" s="30">
        <f>_xlfn.IFNA(IF($O103="days",$Y103*(VLOOKUP($K103,'Bed parameters'!$A$9:$I$12,9,FALSE))*$F103*(VLOOKUP($Q103,'Workforce distribution'!$C$8:$AD$30,AB$7,FALSE)),IF($Q103="n/a",(IF($P103=AB$6,$X103*$F103,0)),$X103*$F103*(VLOOKUP($Q103,'Workforce distribution'!$C$8:$AD$30,AB$7,FALSE)))),0)</f>
        <v>0</v>
      </c>
      <c r="AC103" s="30">
        <f>_xlfn.IFNA(IF($O103="days",$Y103*(VLOOKUP($K103,'Bed parameters'!$A$9:$I$12,9,FALSE))*$F103*(VLOOKUP($Q103,'Workforce distribution'!$C$8:$AD$30,AC$7,FALSE)),IF($Q103="n/a",(IF($P103=AC$6,$X103*$F103,0)),$X103*$F103*(VLOOKUP($Q103,'Workforce distribution'!$C$8:$AD$30,AC$7,FALSE)))),0)</f>
        <v>0</v>
      </c>
      <c r="AD103" s="30">
        <f>_xlfn.IFNA(IF($O103="days",$Y103*(VLOOKUP($K103,'Bed parameters'!$A$9:$I$12,9,FALSE))*$F103*(VLOOKUP($Q103,'Workforce distribution'!$C$8:$AD$30,AD$7,FALSE)),IF($Q103="n/a",(IF($P103=AD$6,$X103*$F103,0)),$X103*$F103*(VLOOKUP($Q103,'Workforce distribution'!$C$8:$AD$30,AD$7,FALSE)))),0)</f>
        <v>0</v>
      </c>
      <c r="AE103" s="30">
        <f>_xlfn.IFNA(IF($O103="days",$Y103*(VLOOKUP($K103,'Bed parameters'!$A$9:$I$12,9,FALSE))*$F103*(VLOOKUP($Q103,'Workforce distribution'!$C$8:$AD$30,AE$7,FALSE)),IF($Q103="n/a",(IF($P103=AE$6,$X103*$F103,0)),$X103*$F103*(VLOOKUP($Q103,'Workforce distribution'!$C$8:$AD$30,AE$7,FALSE)))),0)</f>
        <v>0</v>
      </c>
      <c r="AF103" s="30">
        <f>_xlfn.IFNA(IF($O103="days",$Y103*(VLOOKUP($K103,'Bed parameters'!$A$9:$I$12,9,FALSE))*$F103*(VLOOKUP($Q103,'Workforce distribution'!$C$8:$AD$30,AF$7,FALSE)),IF($Q103="n/a",(IF($P103=AF$6,$X103*$F103,0)),$X103*$F103*(VLOOKUP($Q103,'Workforce distribution'!$C$8:$AD$30,AF$7,FALSE)))),0)</f>
        <v>0</v>
      </c>
      <c r="AG103" s="30">
        <f>_xlfn.IFNA(IF($O103="days",$Y103*(VLOOKUP($K103,'Bed parameters'!$A$9:$I$12,9,FALSE))*$F103*(VLOOKUP($Q103,'Workforce distribution'!$C$8:$AD$30,AG$7,FALSE)),IF($Q103="n/a",(IF($P103=AG$6,$X103*$F103,0)),$X103*$F103*(VLOOKUP($Q103,'Workforce distribution'!$C$8:$AD$30,AG$7,FALSE)))),0)</f>
        <v>0</v>
      </c>
      <c r="AH103" s="30">
        <f>_xlfn.IFNA(IF($O103="days",$Y103*(VLOOKUP($K103,'Bed parameters'!$A$9:$I$12,9,FALSE))*$F103*(VLOOKUP($Q103,'Workforce distribution'!$C$8:$AD$30,AH$7,FALSE)),IF($Q103="n/a",(IF($P103=AH$6,$X103*$F103,0)),$X103*$F103*(VLOOKUP($Q103,'Workforce distribution'!$C$8:$AD$30,AH$7,FALSE)))),0)</f>
        <v>0</v>
      </c>
      <c r="AI103" s="30">
        <f>_xlfn.IFNA(IF($O103="days",$Y103*(VLOOKUP($K103,'Bed parameters'!$A$9:$I$12,9,FALSE))*$F103*(VLOOKUP($Q103,'Workforce distribution'!$C$8:$AD$30,AI$7,FALSE)),IF($Q103="n/a",(IF($P103=AI$6,$X103*$F103,0)),$X103*$F103*(VLOOKUP($Q103,'Workforce distribution'!$C$8:$AD$30,AI$7,FALSE)))),0)</f>
        <v>0</v>
      </c>
      <c r="AJ103" s="30">
        <f>_xlfn.IFNA(IF($O103="days",$Y103*(VLOOKUP($K103,'Bed parameters'!$A$9:$I$12,9,FALSE))*$F103*(VLOOKUP($Q103,'Workforce distribution'!$C$8:$AD$30,AJ$7,FALSE)),IF($Q103="n/a",(IF($P103=AJ$6,$X103*$F103,0)),$X103*$F103*(VLOOKUP($Q103,'Workforce distribution'!$C$8:$AD$30,AJ$7,FALSE)))),0)</f>
        <v>0</v>
      </c>
      <c r="AK103" s="30">
        <f>_xlfn.IFNA(IF($O103="days",$Y103*(VLOOKUP($K103,'Bed parameters'!$A$9:$I$12,9,FALSE))*$F103*(VLOOKUP($Q103,'Workforce distribution'!$C$8:$AD$30,AK$7,FALSE)),IF($Q103="n/a",(IF($P103=AK$6,$X103*$F103,0)),$X103*$F103*(VLOOKUP($Q103,'Workforce distribution'!$C$8:$AD$30,AK$7,FALSE)))),0)</f>
        <v>0</v>
      </c>
      <c r="AL103" s="30">
        <f>_xlfn.IFNA(IF($O103="days",$Y103*(VLOOKUP($K103,'Bed parameters'!$A$9:$I$12,9,FALSE))*$F103*(VLOOKUP($Q103,'Workforce distribution'!$C$8:$AD$30,AL$7,FALSE)),IF($Q103="n/a",(IF($P103=AL$6,$X103*$F103,0)),$X103*$F103*(VLOOKUP($Q103,'Workforce distribution'!$C$8:$AD$30,AL$7,FALSE)))),0)</f>
        <v>0</v>
      </c>
      <c r="AM103" s="30">
        <f>_xlfn.IFNA(IF($O103="days",$Y103*(VLOOKUP($K103,'Bed parameters'!$A$9:$I$12,9,FALSE))*$F103*(VLOOKUP($Q103,'Workforce distribution'!$C$8:$AD$30,AM$7,FALSE)),IF($Q103="n/a",(IF($P103=AM$6,$X103*$F103,0)),$X103*$F103*(VLOOKUP($Q103,'Workforce distribution'!$C$8:$AD$30,AM$7,FALSE)))),0)</f>
        <v>0</v>
      </c>
      <c r="AN103" s="30">
        <f>_xlfn.IFNA(IF($O103="days",$Y103*(VLOOKUP($K103,'Bed parameters'!$A$9:$I$12,9,FALSE))*$F103*(VLOOKUP($Q103,'Workforce distribution'!$C$8:$AD$30,AN$7,FALSE)),IF($Q103="n/a",(IF($P103=AN$6,$X103*$F103,0)),$X103*$F103*(VLOOKUP($Q103,'Workforce distribution'!$C$8:$AD$30,AN$7,FALSE)))),0)</f>
        <v>0</v>
      </c>
      <c r="AO103" s="30">
        <f>_xlfn.IFNA(IF($O103="days",$Y103*(VLOOKUP($K103,'Bed parameters'!$A$9:$I$12,9,FALSE))*$F103*(VLOOKUP($Q103,'Workforce distribution'!$C$8:$AD$30,AO$7,FALSE)),IF($Q103="n/a",(IF($P103=AO$6,$X103*$F103,0)),$X103*$F103*(VLOOKUP($Q103,'Workforce distribution'!$C$8:$AD$30,AO$7,FALSE)))),0)</f>
        <v>0</v>
      </c>
      <c r="AP103" s="30">
        <f>_xlfn.IFNA(IF($O103="days",$Y103*(VLOOKUP($K103,'Bed parameters'!$A$9:$I$12,9,FALSE))*$F103*(VLOOKUP($Q103,'Workforce distribution'!$C$8:$AD$30,AP$7,FALSE)),IF($Q103="n/a",(IF($P103=AP$6,$X103*$F103,0)),$X103*$F103*(VLOOKUP($Q103,'Workforce distribution'!$C$8:$AD$30,AP$7,FALSE)))),0)</f>
        <v>0</v>
      </c>
      <c r="AQ103" s="30">
        <f>_xlfn.IFNA(IF($O103="days",$Y103*(VLOOKUP($K103,'Bed parameters'!$A$9:$I$12,9,FALSE))*$F103*(VLOOKUP($Q103,'Workforce distribution'!$C$8:$AD$30,AQ$7,FALSE)),IF($Q103="n/a",(IF($P103=AQ$6,$X103*$F103,0)),$X103*$F103*(VLOOKUP($Q103,'Workforce distribution'!$C$8:$AD$30,AQ$7,FALSE)))),0)</f>
        <v>0</v>
      </c>
      <c r="AR103" s="30">
        <f>_xlfn.IFNA(IF($O103="days",$Y103*(VLOOKUP($K103,'Bed parameters'!$A$9:$I$12,9,FALSE))*$F103*(VLOOKUP($Q103,'Workforce distribution'!$C$8:$AD$30,AR$7,FALSE)),IF($Q103="n/a",(IF($P103=AR$6,$X103*$F103,0)),$X103*$F103*(VLOOKUP($Q103,'Workforce distribution'!$C$8:$AD$30,AR$7,FALSE)))),0)</f>
        <v>0</v>
      </c>
      <c r="AS103" s="30">
        <f>_xlfn.IFNA(IF($O103="days",$Y103*(VLOOKUP($K103,'Bed parameters'!$A$9:$I$12,9,FALSE))*$F103*(VLOOKUP($Q103,'Workforce distribution'!$C$8:$AD$30,AS$7,FALSE)),IF($Q103="n/a",(IF($P103=AS$6,$X103*$F103,0)),$X103*$F103*(VLOOKUP($Q103,'Workforce distribution'!$C$8:$AD$30,AS$7,FALSE)))),0)</f>
        <v>0</v>
      </c>
      <c r="AT103" s="30">
        <f>_xlfn.IFNA(IF($O103="days",$Y103*(VLOOKUP($K103,'Bed parameters'!$A$9:$I$12,9,FALSE))*$F103*(VLOOKUP($Q103,'Workforce distribution'!$C$8:$AD$30,AT$7,FALSE)),IF($Q103="n/a",(IF($P103=AT$6,$X103*$F103,0)),$X103*$F103*(VLOOKUP($Q103,'Workforce distribution'!$C$8:$AD$30,AT$7,FALSE)))),0)</f>
        <v>6913.2561299999998</v>
      </c>
      <c r="AU103" s="30">
        <f>_xlfn.IFNA(IF($O103="days",$Y103*(VLOOKUP($K103,'Bed parameters'!$A$9:$I$12,9,FALSE))*$F103*(VLOOKUP($Q103,'Workforce distribution'!$C$8:$AD$30,AU$7,FALSE)),IF($Q103="n/a",(IF($P103=AU$6,$X103*$F103,0)),$X103*$F103*(VLOOKUP($Q103,'Workforce distribution'!$C$8:$AD$30,AU$7,FALSE)))),0)</f>
        <v>0</v>
      </c>
      <c r="AV103" s="30">
        <f>_xlfn.IFNA(IF($O103="days",$Y103*(VLOOKUP($K103,'Bed parameters'!$A$9:$I$12,9,FALSE))*$F103*(VLOOKUP($Q103,'Workforce distribution'!$C$8:$AD$30,AV$7,FALSE)),IF($Q103="n/a",(IF($P103=AV$6,$X103*$F103,0)),$X103*$F103*(VLOOKUP($Q103,'Workforce distribution'!$C$8:$AD$30,AV$7,FALSE)))),0)</f>
        <v>0</v>
      </c>
      <c r="AW103" s="30">
        <f>_xlfn.IFNA(IF($O103="days",$Y103*(VLOOKUP($K103,'Bed parameters'!$A$9:$I$12,9,FALSE))*$F103*(VLOOKUP($Q103,'Workforce distribution'!$C$8:$AD$30,AW$7,FALSE)),IF($Q103="n/a",(IF($P103=AW$6,$X103*$F103,0)),$X103*$F103*(VLOOKUP($Q103,'Workforce distribution'!$C$8:$AD$30,AW$7,FALSE)))),0)</f>
        <v>0</v>
      </c>
      <c r="AX103" s="30">
        <f>_xlfn.IFNA(IF($O103="days",$Y103*(VLOOKUP($K103,'Bed parameters'!$A$9:$I$12,9,FALSE))*$F103*(VLOOKUP($Q103,'Workforce distribution'!$C$8:$AD$30,AX$7,FALSE)),IF($Q103="n/a",(IF($P103=AX$6,$X103*$F103,0)),$X103*$F103*(VLOOKUP($Q103,'Workforce distribution'!$C$8:$AD$30,AX$7,FALSE)))),0)</f>
        <v>0</v>
      </c>
      <c r="AY103" s="30">
        <f>_xlfn.IFNA(IF($O103="days",$Y103*(VLOOKUP($K103,'Bed parameters'!$A$9:$I$12,9,FALSE))*$F103*(VLOOKUP($Q103,'Workforce distribution'!$C$8:$AD$30,AY$7,FALSE)),IF($Q103="n/a",(IF($P103=AY$6,$X103*$F103,0)),$X103*$F103*(VLOOKUP($Q103,'Workforce distribution'!$C$8:$AD$30,AY$7,FALSE)))),0)</f>
        <v>0</v>
      </c>
      <c r="AZ103" s="30">
        <f>_xlfn.IFNA(IF($O103="days",$Y103*(VLOOKUP($K103,'Bed parameters'!$A$9:$I$12,9,FALSE))*$F103*(VLOOKUP($Q103,'Workforce distribution'!$C$8:$AD$30,AZ$7,FALSE)),IF($Q103="n/a",(IF($P103=AZ$6,$X103*$F103,0)),$X103*$F103*(VLOOKUP($Q103,'Workforce distribution'!$C$8:$AD$30,AZ$7,FALSE)))),0)</f>
        <v>0</v>
      </c>
      <c r="BA103" s="30">
        <f>_xlfn.IFNA(IF($O103="days",$Y103*(VLOOKUP($K103,'Bed parameters'!$A$9:$I$12,9,FALSE))*$F103*(VLOOKUP($Q103,'Workforce distribution'!$C$8:$AD$30,BA$7,FALSE)),IF($Q103="n/a",(IF($P103=BA$6,$X103*$F103,0)),$X103*$F103*(VLOOKUP($Q103,'Workforce distribution'!$C$8:$AD$30,BA$7,FALSE)))),0)</f>
        <v>0</v>
      </c>
      <c r="BB103" s="30">
        <f>_xlfn.IFNA(IF($O103="days",$Y103*(VLOOKUP($K103,'Bed parameters'!$A$9:$I$12,9,FALSE))*$F103*(VLOOKUP($Q103,'Workforce distribution'!$C$8:$AD$30,BB$7,FALSE)),IF($Q103="n/a",(IF($P103=BB$6,$X103*$F103,0)),$X103*$F103*(VLOOKUP($Q103,'Workforce distribution'!$C$8:$AD$30,BB$7,FALSE)))),0)</f>
        <v>0</v>
      </c>
      <c r="BC103" s="149">
        <f t="shared" si="17"/>
        <v>4.1898014145283078</v>
      </c>
      <c r="BD103" s="288">
        <f>IF($Q103="n/a",(IF('Workforce hours'!D$30=0,0,(AB103/'Workforce hours'!D$30))),(IF(VLOOKUP($Q103,'Workforce hours'!$C$8:$AD$30,BD$7,FALSE)=0,0,(AB103/(VLOOKUP($Q103,'Workforce hours'!$C$8:$AD$30,BD$7,FALSE))))))</f>
        <v>0</v>
      </c>
      <c r="BE103" s="288">
        <f>IF($Q103="n/a",(IF('Workforce hours'!E$30=0,0,(AC103/'Workforce hours'!E$30))),(IF(VLOOKUP($Q103,'Workforce hours'!$C$8:$AD$30,BE$7,FALSE)=0,0,(AC103/(VLOOKUP($Q103,'Workforce hours'!$C$8:$AD$30,BE$7,FALSE))))))</f>
        <v>0</v>
      </c>
      <c r="BF103" s="288">
        <f>IF($Q103="n/a",(IF('Workforce hours'!F$30=0,0,(AD103/'Workforce hours'!F$30))),(IF(VLOOKUP($Q103,'Workforce hours'!$C$8:$AD$30,BF$7,FALSE)=0,0,(AD103/(VLOOKUP($Q103,'Workforce hours'!$C$8:$AD$30,BF$7,FALSE))))))</f>
        <v>0</v>
      </c>
      <c r="BG103" s="288">
        <f>IF($Q103="n/a",(IF('Workforce hours'!G$30=0,0,(AE103/'Workforce hours'!G$30))),(IF(VLOOKUP($Q103,'Workforce hours'!$C$8:$AD$30,BG$7,FALSE)=0,0,(AE103/(VLOOKUP($Q103,'Workforce hours'!$C$8:$AD$30,BG$7,FALSE))))))</f>
        <v>0</v>
      </c>
      <c r="BH103" s="288">
        <f>IF($Q103="n/a",(IF('Workforce hours'!H$30=0,0,(AF103/'Workforce hours'!H$30))),(IF(VLOOKUP($Q103,'Workforce hours'!$C$8:$AD$30,BH$7,FALSE)=0,0,(AF103/(VLOOKUP($Q103,'Workforce hours'!$C$8:$AD$30,BH$7,FALSE))))))</f>
        <v>0</v>
      </c>
      <c r="BI103" s="288">
        <f>IF($Q103="n/a",(IF('Workforce hours'!I$30=0,0,(AG103/'Workforce hours'!I$30))),(IF(VLOOKUP($Q103,'Workforce hours'!$C$8:$AD$30,BI$7,FALSE)=0,0,(AG103/(VLOOKUP($Q103,'Workforce hours'!$C$8:$AD$30,BI$7,FALSE))))))</f>
        <v>0</v>
      </c>
      <c r="BJ103" s="288">
        <f>IF($Q103="n/a",(IF('Workforce hours'!J$30=0,0,(AH103/'Workforce hours'!J$30))),(IF(VLOOKUP($Q103,'Workforce hours'!$C$8:$AD$30,BJ$7,FALSE)=0,0,(AH103/(VLOOKUP($Q103,'Workforce hours'!$C$8:$AD$30,BJ$7,FALSE))))))</f>
        <v>0</v>
      </c>
      <c r="BK103" s="288">
        <f>IF($Q103="n/a",(IF('Workforce hours'!K$30=0,0,(AI103/'Workforce hours'!K$30))),(IF(VLOOKUP($Q103,'Workforce hours'!$C$8:$AD$30,BK$7,FALSE)=0,0,(AI103/(VLOOKUP($Q103,'Workforce hours'!$C$8:$AD$30,BK$7,FALSE))))))</f>
        <v>0</v>
      </c>
      <c r="BL103" s="288">
        <f>IF($Q103="n/a",(IF('Workforce hours'!L$30=0,0,(AJ103/'Workforce hours'!L$30))),(IF(VLOOKUP($Q103,'Workforce hours'!$C$8:$AD$30,BL$7,FALSE)=0,0,(AJ103/(VLOOKUP($Q103,'Workforce hours'!$C$8:$AD$30,BL$7,FALSE))))))</f>
        <v>0</v>
      </c>
      <c r="BM103" s="288">
        <f>IF($Q103="n/a",(IF('Workforce hours'!M$30=0,0,(AK103/'Workforce hours'!M$30))),(IF(VLOOKUP($Q103,'Workforce hours'!$C$8:$AD$30,BM$7,FALSE)=0,0,(AK103/(VLOOKUP($Q103,'Workforce hours'!$C$8:$AD$30,BM$7,FALSE))))))</f>
        <v>0</v>
      </c>
      <c r="BN103" s="288">
        <f>IF($Q103="n/a",(IF('Workforce hours'!N$30=0,0,(AL103/'Workforce hours'!N$30))),(IF(VLOOKUP($Q103,'Workforce hours'!$C$8:$AD$30,BN$7,FALSE)=0,0,(AL103/(VLOOKUP($Q103,'Workforce hours'!$C$8:$AD$30,BN$7,FALSE))))))</f>
        <v>0</v>
      </c>
      <c r="BO103" s="288">
        <f>IF($Q103="n/a",(IF('Workforce hours'!O$30=0,0,(AM103/'Workforce hours'!O$30))),(IF(VLOOKUP($Q103,'Workforce hours'!$C$8:$AD$30,BO$7,FALSE)=0,0,(AM103/(VLOOKUP($Q103,'Workforce hours'!$C$8:$AD$30,BO$7,FALSE))))))</f>
        <v>0</v>
      </c>
      <c r="BP103" s="288">
        <f>IF($Q103="n/a",(IF('Workforce hours'!P$30=0,0,(AN103/'Workforce hours'!P$30))),(IF(VLOOKUP($Q103,'Workforce hours'!$C$8:$AD$30,BP$7,FALSE)=0,0,(AN103/(VLOOKUP($Q103,'Workforce hours'!$C$8:$AD$30,BP$7,FALSE))))))</f>
        <v>0</v>
      </c>
      <c r="BQ103" s="288">
        <f>IF($Q103="n/a",(IF('Workforce hours'!Q$30=0,0,(AO103/'Workforce hours'!Q$30))),(IF(VLOOKUP($Q103,'Workforce hours'!$C$8:$AD$30,BQ$7,FALSE)=0,0,(AO103/(VLOOKUP($Q103,'Workforce hours'!$C$8:$AD$30,BQ$7,FALSE))))))</f>
        <v>0</v>
      </c>
      <c r="BR103" s="288">
        <f>IF($Q103="n/a",(IF('Workforce hours'!R$30=0,0,(AP103/'Workforce hours'!R$30))),(IF(VLOOKUP($Q103,'Workforce hours'!$C$8:$AD$30,BR$7,FALSE)=0,0,(AP103/(VLOOKUP($Q103,'Workforce hours'!$C$8:$AD$30,BR$7,FALSE))))))</f>
        <v>0</v>
      </c>
      <c r="BS103" s="288">
        <f>IF($Q103="n/a",(IF('Workforce hours'!S$30=0,0,(AQ103/'Workforce hours'!S$30))),(IF(VLOOKUP($Q103,'Workforce hours'!$C$8:$AD$30,BS$7,FALSE)=0,0,(AQ103/(VLOOKUP($Q103,'Workforce hours'!$C$8:$AD$30,BS$7,FALSE))))))</f>
        <v>0</v>
      </c>
      <c r="BT103" s="288">
        <f>IF($Q103="n/a",(IF('Workforce hours'!T$30=0,0,(AR103/'Workforce hours'!T$30))),(IF(VLOOKUP($Q103,'Workforce hours'!$C$8:$AD$30,BT$7,FALSE)=0,0,(AR103/(VLOOKUP($Q103,'Workforce hours'!$C$8:$AD$30,BT$7,FALSE))))))</f>
        <v>0</v>
      </c>
      <c r="BU103" s="288">
        <f>IF($Q103="n/a",(IF('Workforce hours'!U$30=0,0,(AS103/'Workforce hours'!U$30))),(IF(VLOOKUP($Q103,'Workforce hours'!$C$8:$AD$30,BU$7,FALSE)=0,0,(AS103/(VLOOKUP($Q103,'Workforce hours'!$C$8:$AD$30,BU$7,FALSE))))))</f>
        <v>0</v>
      </c>
      <c r="BV103" s="288">
        <f>IF($Q103="n/a",(IF('Workforce hours'!V$30=0,0,(AT103/'Workforce hours'!V$30))),(IF(VLOOKUP($Q103,'Workforce hours'!$C$8:$AD$30,BV$7,FALSE)=0,0,(AT103/(VLOOKUP($Q103,'Workforce hours'!$C$8:$AD$30,BV$7,FALSE))))))</f>
        <v>4.1898014145283078</v>
      </c>
      <c r="BW103" s="288">
        <f>IF($Q103="n/a",(IF('Workforce hours'!W$30=0,0,(AU103/'Workforce hours'!W$30))),(IF(VLOOKUP($Q103,'Workforce hours'!$C$8:$AD$30,BW$7,FALSE)=0,0,(AU103/(VLOOKUP($Q103,'Workforce hours'!$C$8:$AD$30,BW$7,FALSE))))))</f>
        <v>0</v>
      </c>
      <c r="BX103" s="288">
        <f>IF($Q103="n/a",(IF('Workforce hours'!X$30=0,0,(AV103/'Workforce hours'!X$30))),(IF(VLOOKUP($Q103,'Workforce hours'!$C$8:$AD$30,BX$7,FALSE)=0,0,(AV103/(VLOOKUP($Q103,'Workforce hours'!$C$8:$AD$30,BX$7,FALSE))))))</f>
        <v>0</v>
      </c>
      <c r="BY103" s="288">
        <f>IF($Q103="n/a",(IF('Workforce hours'!Y$30=0,0,(AW103/'Workforce hours'!Y$30))),(IF(VLOOKUP($Q103,'Workforce hours'!$C$8:$AD$30,BY$7,FALSE)=0,0,(AW103/(VLOOKUP($Q103,'Workforce hours'!$C$8:$AD$30,BY$7,FALSE))))))</f>
        <v>0</v>
      </c>
      <c r="BZ103" s="288">
        <f>IF($Q103="n/a",(IF('Workforce hours'!Z$30=0,0,(AX103/'Workforce hours'!Z$30))),(IF(VLOOKUP($Q103,'Workforce hours'!$C$8:$AD$30,BZ$7,FALSE)=0,0,(AX103/(VLOOKUP($Q103,'Workforce hours'!$C$8:$AD$30,BZ$7,FALSE))))))</f>
        <v>0</v>
      </c>
      <c r="CA103" s="288">
        <f>IF($Q103="n/a",(IF('Workforce hours'!AA$30=0,0,(AY103/'Workforce hours'!AA$30))),(IF(VLOOKUP($Q103,'Workforce hours'!$C$8:$AD$30,CA$7,FALSE)=0,0,(AY103/(VLOOKUP($Q103,'Workforce hours'!$C$8:$AD$30,CA$7,FALSE))))))</f>
        <v>0</v>
      </c>
      <c r="CB103" s="288">
        <f>IF($Q103="n/a",(IF('Workforce hours'!AB$30=0,0,(AZ103/'Workforce hours'!AB$30))),(IF(VLOOKUP($Q103,'Workforce hours'!$C$8:$AD$30,CB$7,FALSE)=0,0,(AZ103/(VLOOKUP($Q103,'Workforce hours'!$C$8:$AD$30,CB$7,FALSE))))))</f>
        <v>0</v>
      </c>
      <c r="CC103" s="288">
        <f>IF($Q103="n/a",(IF('Workforce hours'!AC$30=0,0,(BA103/'Workforce hours'!AC$30))),(IF(VLOOKUP($Q103,'Workforce hours'!$C$8:$AD$30,CC$7,FALSE)=0,0,(BA103/(VLOOKUP($Q103,'Workforce hours'!$C$8:$AD$30,CC$7,FALSE))))))</f>
        <v>0</v>
      </c>
      <c r="CD103" s="288">
        <f>IF($Q103="n/a",(IF('Workforce hours'!AD$30=0,0,(BB103/'Workforce hours'!AD$30))),(IF(VLOOKUP($Q103,'Workforce hours'!$C$8:$AD$30,CD$7,FALSE)=0,0,(BB103/(VLOOKUP($Q103,'Workforce hours'!$C$8:$AD$30,CD$7,FALSE))))))</f>
        <v>0</v>
      </c>
      <c r="CE103" s="289">
        <f t="shared" si="18"/>
        <v>0</v>
      </c>
      <c r="CF103" s="290">
        <f>BD103*'Workforce costs'!B$9*(1+'Workforce costs'!B$10)*(1+'Workforce costs'!B$11)</f>
        <v>0</v>
      </c>
      <c r="CG103" s="290">
        <f>BE103*'Workforce costs'!C$9*(1+'Workforce costs'!C$10)*(1+'Workforce costs'!C$11)</f>
        <v>0</v>
      </c>
      <c r="CH103" s="290">
        <f>BF103*'Workforce costs'!D$9*(1+'Workforce costs'!D$10)*(1+'Workforce costs'!D$11)</f>
        <v>0</v>
      </c>
      <c r="CI103" s="290">
        <f>BG103*'Workforce costs'!E$9*(1+'Workforce costs'!E$10)*(1+'Workforce costs'!E$11)</f>
        <v>0</v>
      </c>
      <c r="CJ103" s="290">
        <f>BH103*'Workforce costs'!F$9*(1+'Workforce costs'!F$10)*(1+'Workforce costs'!F$11)</f>
        <v>0</v>
      </c>
      <c r="CK103" s="290">
        <f>BI103*'Workforce costs'!G$9*(1+'Workforce costs'!G$10)*(1+'Workforce costs'!G$11)</f>
        <v>0</v>
      </c>
      <c r="CL103" s="290">
        <f>BJ103*'Workforce costs'!H$9*(1+'Workforce costs'!H$10)*(1+'Workforce costs'!H$11)</f>
        <v>0</v>
      </c>
      <c r="CM103" s="290">
        <f>BK103*'Workforce costs'!I$9*(1+'Workforce costs'!I$10)*(1+'Workforce costs'!I$11)</f>
        <v>0</v>
      </c>
      <c r="CN103" s="290">
        <f>BL103*'Workforce costs'!J$9*(1+'Workforce costs'!J$10)*(1+'Workforce costs'!J$11)</f>
        <v>0</v>
      </c>
      <c r="CO103" s="290">
        <f>BM103*'Workforce costs'!K$9*(1+'Workforce costs'!K$10)*(1+'Workforce costs'!K$11)</f>
        <v>0</v>
      </c>
      <c r="CP103" s="290">
        <f>BN103*'Workforce costs'!L$9*(1+'Workforce costs'!L$10)*(1+'Workforce costs'!L$11)</f>
        <v>0</v>
      </c>
      <c r="CQ103" s="290">
        <f>BO103*'Workforce costs'!M$9*(1+'Workforce costs'!M$10)*(1+'Workforce costs'!M$11)</f>
        <v>0</v>
      </c>
      <c r="CR103" s="290">
        <f>BP103*'Workforce costs'!N$9*(1+'Workforce costs'!N$10)*(1+'Workforce costs'!N$11)</f>
        <v>0</v>
      </c>
      <c r="CS103" s="290">
        <f>BQ103*'Workforce costs'!O$9*(1+'Workforce costs'!O$10)*(1+'Workforce costs'!O$11)</f>
        <v>0</v>
      </c>
      <c r="CT103" s="290">
        <f>BR103*'Workforce costs'!P$9*(1+'Workforce costs'!P$10)*(1+'Workforce costs'!P$11)</f>
        <v>0</v>
      </c>
      <c r="CU103" s="290">
        <f>BS103*'Workforce costs'!Q$9*(1+'Workforce costs'!Q$10)*(1+'Workforce costs'!Q$11)</f>
        <v>0</v>
      </c>
      <c r="CV103" s="290">
        <f>BT103*'Workforce costs'!R$9*(1+'Workforce costs'!R$10)*(1+'Workforce costs'!R$11)</f>
        <v>0</v>
      </c>
      <c r="CW103" s="290">
        <f>BU103*'Workforce costs'!S$9*(1+'Workforce costs'!S$10)*(1+'Workforce costs'!S$11)</f>
        <v>0</v>
      </c>
      <c r="CX103" s="290">
        <f>BV103*'Workforce costs'!T$9*(1+'Workforce costs'!T$10)*(1+'Workforce costs'!T$11)</f>
        <v>0</v>
      </c>
      <c r="CY103" s="290">
        <f>BW103*'Workforce costs'!U$9*(1+'Workforce costs'!U$10)*(1+'Workforce costs'!U$11)</f>
        <v>0</v>
      </c>
      <c r="CZ103" s="290">
        <f>BX103*'Workforce costs'!V$9*(1+'Workforce costs'!V$10)*(1+'Workforce costs'!V$11)</f>
        <v>0</v>
      </c>
      <c r="DA103" s="290">
        <f>BY103*'Workforce costs'!W$9*(1+'Workforce costs'!W$10)*(1+'Workforce costs'!W$11)</f>
        <v>0</v>
      </c>
      <c r="DB103" s="290">
        <f>BZ103*'Workforce costs'!X$9*(1+'Workforce costs'!X$10)*(1+'Workforce costs'!X$11)</f>
        <v>0</v>
      </c>
      <c r="DC103" s="290">
        <f>CA103*'Workforce costs'!Y$9*(1+'Workforce costs'!Y$10)*(1+'Workforce costs'!Y$11)</f>
        <v>0</v>
      </c>
      <c r="DD103" s="290">
        <f>CB103*'Workforce costs'!Z$9*(1+'Workforce costs'!Z$10)*(1+'Workforce costs'!Z$11)</f>
        <v>0</v>
      </c>
      <c r="DE103" s="290">
        <f>CC103*'Workforce costs'!AA$9*(1+'Workforce costs'!AA$10)*(1+'Workforce costs'!AA$11)</f>
        <v>0</v>
      </c>
      <c r="DF103" s="290">
        <f>CD103*'Workforce costs'!AB$9*(1+'Workforce costs'!AB$10)*(1+'Workforce costs'!AB$11)</f>
        <v>0</v>
      </c>
    </row>
    <row r="104" spans="1:110" x14ac:dyDescent="0.3">
      <c r="A104" s="2" t="str">
        <f>Outputs!$A$4</f>
        <v>Australia</v>
      </c>
      <c r="B104" s="2" t="str">
        <f t="shared" si="11"/>
        <v>Australia 25to64</v>
      </c>
      <c r="C104" s="30">
        <f>VLOOKUP($B104,Populations!$D$15:$H$1920,3,FALSE)</f>
        <v>13966174</v>
      </c>
      <c r="D104" s="255">
        <f>IF(OR($H104="General pop",$H104="Schools",$H104="Workplace",$H104="Skills Training",$H104="Digital Supports"),1,VLOOKUP($B104,Populations!$D$15:$H$1920,5,FALSE))</f>
        <v>1</v>
      </c>
      <c r="E104" s="88">
        <f>VLOOKUP(I104,Epidemiology!$C$10:$H$47,6,FALSE)</f>
        <v>5338</v>
      </c>
      <c r="F104" s="102">
        <f>'Care profiles'!R105</f>
        <v>1</v>
      </c>
      <c r="G104" s="15" t="str">
        <f>'Care profiles'!A105</f>
        <v>25to64</v>
      </c>
      <c r="H104" s="15" t="str">
        <f>'Care profiles'!B105</f>
        <v>Distress</v>
      </c>
      <c r="I104" s="15" t="str">
        <f>'Care profiles'!C105</f>
        <v>Distress_25-64yrs</v>
      </c>
      <c r="J104" s="15" t="str">
        <f>'Care profiles'!D105</f>
        <v>Care profile</v>
      </c>
      <c r="K104" s="15" t="str">
        <f>'Care profiles'!E105</f>
        <v>Care Coordination and Liaison</v>
      </c>
      <c r="L104" s="104">
        <f>'Care profiles'!F105</f>
        <v>0.6</v>
      </c>
      <c r="M104" s="15">
        <f>'Care profiles'!G105</f>
        <v>1</v>
      </c>
      <c r="N104" s="15">
        <f>'Care profiles'!H105</f>
        <v>15</v>
      </c>
      <c r="O104" s="15" t="str">
        <f>'Care profiles'!I105</f>
        <v>min</v>
      </c>
      <c r="P104" s="15" t="str">
        <f>'Care profiles'!J105</f>
        <v>Peer Worker/Vocationally Qualified/Tertiary Qualified</v>
      </c>
      <c r="Q104" s="15" t="str">
        <f>'Care profiles'!K105</f>
        <v>n/a</v>
      </c>
      <c r="R104" s="15" t="str">
        <f>'Care profiles'!M105</f>
        <v>Y</v>
      </c>
      <c r="S104" s="15" t="str">
        <f>'Care profiles'!O105</f>
        <v>N</v>
      </c>
      <c r="T104" s="15" t="str">
        <f>'Care profiles'!Q105</f>
        <v>N</v>
      </c>
      <c r="U104" s="30">
        <f t="shared" si="12"/>
        <v>745514.36812</v>
      </c>
      <c r="V104" s="30">
        <f t="shared" si="13"/>
        <v>447308.620872</v>
      </c>
      <c r="W104" s="30">
        <f>IF(M104="n/a",0,IF(O104="days",V104*M104*(1+(VLOOKUP(K104,'Bed parameters'!$A$9:$G$12,7,FALSE))),V104*M104))</f>
        <v>447308.620872</v>
      </c>
      <c r="X104" s="30">
        <f t="shared" si="14"/>
        <v>111827.155218</v>
      </c>
      <c r="Y104" s="30">
        <f t="shared" si="15"/>
        <v>0</v>
      </c>
      <c r="Z104" s="113">
        <f>_xlfn.IFNA(Y104/((VLOOKUP(K104,'Bed parameters'!$A$9:$G$12,3,FALSE))*(VLOOKUP(K104,'Bed parameters'!$A$9:$G$12,5,FALSE))),0)</f>
        <v>0</v>
      </c>
      <c r="AA104" s="30">
        <f t="shared" si="16"/>
        <v>111827.155218</v>
      </c>
      <c r="AB104" s="30">
        <f>_xlfn.IFNA(IF($O104="days",$Y104*(VLOOKUP($K104,'Bed parameters'!$A$9:$I$12,9,FALSE))*$F104*(VLOOKUP($Q104,'Workforce distribution'!$C$8:$AD$30,AB$7,FALSE)),IF($Q104="n/a",(IF($P104=AB$6,$X104*$F104,0)),$X104*$F104*(VLOOKUP($Q104,'Workforce distribution'!$C$8:$AD$30,AB$7,FALSE)))),0)</f>
        <v>0</v>
      </c>
      <c r="AC104" s="30">
        <f>_xlfn.IFNA(IF($O104="days",$Y104*(VLOOKUP($K104,'Bed parameters'!$A$9:$I$12,9,FALSE))*$F104*(VLOOKUP($Q104,'Workforce distribution'!$C$8:$AD$30,AC$7,FALSE)),IF($Q104="n/a",(IF($P104=AC$6,$X104*$F104,0)),$X104*$F104*(VLOOKUP($Q104,'Workforce distribution'!$C$8:$AD$30,AC$7,FALSE)))),0)</f>
        <v>0</v>
      </c>
      <c r="AD104" s="30">
        <f>_xlfn.IFNA(IF($O104="days",$Y104*(VLOOKUP($K104,'Bed parameters'!$A$9:$I$12,9,FALSE))*$F104*(VLOOKUP($Q104,'Workforce distribution'!$C$8:$AD$30,AD$7,FALSE)),IF($Q104="n/a",(IF($P104=AD$6,$X104*$F104,0)),$X104*$F104*(VLOOKUP($Q104,'Workforce distribution'!$C$8:$AD$30,AD$7,FALSE)))),0)</f>
        <v>0</v>
      </c>
      <c r="AE104" s="30">
        <f>_xlfn.IFNA(IF($O104="days",$Y104*(VLOOKUP($K104,'Bed parameters'!$A$9:$I$12,9,FALSE))*$F104*(VLOOKUP($Q104,'Workforce distribution'!$C$8:$AD$30,AE$7,FALSE)),IF($Q104="n/a",(IF($P104=AE$6,$X104*$F104,0)),$X104*$F104*(VLOOKUP($Q104,'Workforce distribution'!$C$8:$AD$30,AE$7,FALSE)))),0)</f>
        <v>0</v>
      </c>
      <c r="AF104" s="30">
        <f>_xlfn.IFNA(IF($O104="days",$Y104*(VLOOKUP($K104,'Bed parameters'!$A$9:$I$12,9,FALSE))*$F104*(VLOOKUP($Q104,'Workforce distribution'!$C$8:$AD$30,AF$7,FALSE)),IF($Q104="n/a",(IF($P104=AF$6,$X104*$F104,0)),$X104*$F104*(VLOOKUP($Q104,'Workforce distribution'!$C$8:$AD$30,AF$7,FALSE)))),0)</f>
        <v>0</v>
      </c>
      <c r="AG104" s="30">
        <f>_xlfn.IFNA(IF($O104="days",$Y104*(VLOOKUP($K104,'Bed parameters'!$A$9:$I$12,9,FALSE))*$F104*(VLOOKUP($Q104,'Workforce distribution'!$C$8:$AD$30,AG$7,FALSE)),IF($Q104="n/a",(IF($P104=AG$6,$X104*$F104,0)),$X104*$F104*(VLOOKUP($Q104,'Workforce distribution'!$C$8:$AD$30,AG$7,FALSE)))),0)</f>
        <v>0</v>
      </c>
      <c r="AH104" s="30">
        <f>_xlfn.IFNA(IF($O104="days",$Y104*(VLOOKUP($K104,'Bed parameters'!$A$9:$I$12,9,FALSE))*$F104*(VLOOKUP($Q104,'Workforce distribution'!$C$8:$AD$30,AH$7,FALSE)),IF($Q104="n/a",(IF($P104=AH$6,$X104*$F104,0)),$X104*$F104*(VLOOKUP($Q104,'Workforce distribution'!$C$8:$AD$30,AH$7,FALSE)))),0)</f>
        <v>0</v>
      </c>
      <c r="AI104" s="30">
        <f>_xlfn.IFNA(IF($O104="days",$Y104*(VLOOKUP($K104,'Bed parameters'!$A$9:$I$12,9,FALSE))*$F104*(VLOOKUP($Q104,'Workforce distribution'!$C$8:$AD$30,AI$7,FALSE)),IF($Q104="n/a",(IF($P104=AI$6,$X104*$F104,0)),$X104*$F104*(VLOOKUP($Q104,'Workforce distribution'!$C$8:$AD$30,AI$7,FALSE)))),0)</f>
        <v>0</v>
      </c>
      <c r="AJ104" s="30">
        <f>_xlfn.IFNA(IF($O104="days",$Y104*(VLOOKUP($K104,'Bed parameters'!$A$9:$I$12,9,FALSE))*$F104*(VLOOKUP($Q104,'Workforce distribution'!$C$8:$AD$30,AJ$7,FALSE)),IF($Q104="n/a",(IF($P104=AJ$6,$X104*$F104,0)),$X104*$F104*(VLOOKUP($Q104,'Workforce distribution'!$C$8:$AD$30,AJ$7,FALSE)))),0)</f>
        <v>0</v>
      </c>
      <c r="AK104" s="30">
        <f>_xlfn.IFNA(IF($O104="days",$Y104*(VLOOKUP($K104,'Bed parameters'!$A$9:$I$12,9,FALSE))*$F104*(VLOOKUP($Q104,'Workforce distribution'!$C$8:$AD$30,AK$7,FALSE)),IF($Q104="n/a",(IF($P104=AK$6,$X104*$F104,0)),$X104*$F104*(VLOOKUP($Q104,'Workforce distribution'!$C$8:$AD$30,AK$7,FALSE)))),0)</f>
        <v>0</v>
      </c>
      <c r="AL104" s="30">
        <f>_xlfn.IFNA(IF($O104="days",$Y104*(VLOOKUP($K104,'Bed parameters'!$A$9:$I$12,9,FALSE))*$F104*(VLOOKUP($Q104,'Workforce distribution'!$C$8:$AD$30,AL$7,FALSE)),IF($Q104="n/a",(IF($P104=AL$6,$X104*$F104,0)),$X104*$F104*(VLOOKUP($Q104,'Workforce distribution'!$C$8:$AD$30,AL$7,FALSE)))),0)</f>
        <v>0</v>
      </c>
      <c r="AM104" s="30">
        <f>_xlfn.IFNA(IF($O104="days",$Y104*(VLOOKUP($K104,'Bed parameters'!$A$9:$I$12,9,FALSE))*$F104*(VLOOKUP($Q104,'Workforce distribution'!$C$8:$AD$30,AM$7,FALSE)),IF($Q104="n/a",(IF($P104=AM$6,$X104*$F104,0)),$X104*$F104*(VLOOKUP($Q104,'Workforce distribution'!$C$8:$AD$30,AM$7,FALSE)))),0)</f>
        <v>0</v>
      </c>
      <c r="AN104" s="30">
        <f>_xlfn.IFNA(IF($O104="days",$Y104*(VLOOKUP($K104,'Bed parameters'!$A$9:$I$12,9,FALSE))*$F104*(VLOOKUP($Q104,'Workforce distribution'!$C$8:$AD$30,AN$7,FALSE)),IF($Q104="n/a",(IF($P104=AN$6,$X104*$F104,0)),$X104*$F104*(VLOOKUP($Q104,'Workforce distribution'!$C$8:$AD$30,AN$7,FALSE)))),0)</f>
        <v>0</v>
      </c>
      <c r="AO104" s="30">
        <f>_xlfn.IFNA(IF($O104="days",$Y104*(VLOOKUP($K104,'Bed parameters'!$A$9:$I$12,9,FALSE))*$F104*(VLOOKUP($Q104,'Workforce distribution'!$C$8:$AD$30,AO$7,FALSE)),IF($Q104="n/a",(IF($P104=AO$6,$X104*$F104,0)),$X104*$F104*(VLOOKUP($Q104,'Workforce distribution'!$C$8:$AD$30,AO$7,FALSE)))),0)</f>
        <v>0</v>
      </c>
      <c r="AP104" s="30">
        <f>_xlfn.IFNA(IF($O104="days",$Y104*(VLOOKUP($K104,'Bed parameters'!$A$9:$I$12,9,FALSE))*$F104*(VLOOKUP($Q104,'Workforce distribution'!$C$8:$AD$30,AP$7,FALSE)),IF($Q104="n/a",(IF($P104=AP$6,$X104*$F104,0)),$X104*$F104*(VLOOKUP($Q104,'Workforce distribution'!$C$8:$AD$30,AP$7,FALSE)))),0)</f>
        <v>0</v>
      </c>
      <c r="AQ104" s="30">
        <f>_xlfn.IFNA(IF($O104="days",$Y104*(VLOOKUP($K104,'Bed parameters'!$A$9:$I$12,9,FALSE))*$F104*(VLOOKUP($Q104,'Workforce distribution'!$C$8:$AD$30,AQ$7,FALSE)),IF($Q104="n/a",(IF($P104=AQ$6,$X104*$F104,0)),$X104*$F104*(VLOOKUP($Q104,'Workforce distribution'!$C$8:$AD$30,AQ$7,FALSE)))),0)</f>
        <v>0</v>
      </c>
      <c r="AR104" s="30">
        <f>_xlfn.IFNA(IF($O104="days",$Y104*(VLOOKUP($K104,'Bed parameters'!$A$9:$I$12,9,FALSE))*$F104*(VLOOKUP($Q104,'Workforce distribution'!$C$8:$AD$30,AR$7,FALSE)),IF($Q104="n/a",(IF($P104=AR$6,$X104*$F104,0)),$X104*$F104*(VLOOKUP($Q104,'Workforce distribution'!$C$8:$AD$30,AR$7,FALSE)))),0)</f>
        <v>0</v>
      </c>
      <c r="AS104" s="30">
        <f>_xlfn.IFNA(IF($O104="days",$Y104*(VLOOKUP($K104,'Bed parameters'!$A$9:$I$12,9,FALSE))*$F104*(VLOOKUP($Q104,'Workforce distribution'!$C$8:$AD$30,AS$7,FALSE)),IF($Q104="n/a",(IF($P104=AS$6,$X104*$F104,0)),$X104*$F104*(VLOOKUP($Q104,'Workforce distribution'!$C$8:$AD$30,AS$7,FALSE)))),0)</f>
        <v>0</v>
      </c>
      <c r="AT104" s="30">
        <f>_xlfn.IFNA(IF($O104="days",$Y104*(VLOOKUP($K104,'Bed parameters'!$A$9:$I$12,9,FALSE))*$F104*(VLOOKUP($Q104,'Workforce distribution'!$C$8:$AD$30,AT$7,FALSE)),IF($Q104="n/a",(IF($P104=AT$6,$X104*$F104,0)),$X104*$F104*(VLOOKUP($Q104,'Workforce distribution'!$C$8:$AD$30,AT$7,FALSE)))),0)</f>
        <v>0</v>
      </c>
      <c r="AU104" s="30">
        <f>_xlfn.IFNA(IF($O104="days",$Y104*(VLOOKUP($K104,'Bed parameters'!$A$9:$I$12,9,FALSE))*$F104*(VLOOKUP($Q104,'Workforce distribution'!$C$8:$AD$30,AU$7,FALSE)),IF($Q104="n/a",(IF($P104=AU$6,$X104*$F104,0)),$X104*$F104*(VLOOKUP($Q104,'Workforce distribution'!$C$8:$AD$30,AU$7,FALSE)))),0)</f>
        <v>0</v>
      </c>
      <c r="AV104" s="30">
        <f>_xlfn.IFNA(IF($O104="days",$Y104*(VLOOKUP($K104,'Bed parameters'!$A$9:$I$12,9,FALSE))*$F104*(VLOOKUP($Q104,'Workforce distribution'!$C$8:$AD$30,AV$7,FALSE)),IF($Q104="n/a",(IF($P104=AV$6,$X104*$F104,0)),$X104*$F104*(VLOOKUP($Q104,'Workforce distribution'!$C$8:$AD$30,AV$7,FALSE)))),0)</f>
        <v>0</v>
      </c>
      <c r="AW104" s="30">
        <f>_xlfn.IFNA(IF($O104="days",$Y104*(VLOOKUP($K104,'Bed parameters'!$A$9:$I$12,9,FALSE))*$F104*(VLOOKUP($Q104,'Workforce distribution'!$C$8:$AD$30,AW$7,FALSE)),IF($Q104="n/a",(IF($P104=AW$6,$X104*$F104,0)),$X104*$F104*(VLOOKUP($Q104,'Workforce distribution'!$C$8:$AD$30,AW$7,FALSE)))),0)</f>
        <v>0</v>
      </c>
      <c r="AX104" s="30">
        <f>_xlfn.IFNA(IF($O104="days",$Y104*(VLOOKUP($K104,'Bed parameters'!$A$9:$I$12,9,FALSE))*$F104*(VLOOKUP($Q104,'Workforce distribution'!$C$8:$AD$30,AX$7,FALSE)),IF($Q104="n/a",(IF($P104=AX$6,$X104*$F104,0)),$X104*$F104*(VLOOKUP($Q104,'Workforce distribution'!$C$8:$AD$30,AX$7,FALSE)))),0)</f>
        <v>0</v>
      </c>
      <c r="AY104" s="30">
        <f>_xlfn.IFNA(IF($O104="days",$Y104*(VLOOKUP($K104,'Bed parameters'!$A$9:$I$12,9,FALSE))*$F104*(VLOOKUP($Q104,'Workforce distribution'!$C$8:$AD$30,AY$7,FALSE)),IF($Q104="n/a",(IF($P104=AY$6,$X104*$F104,0)),$X104*$F104*(VLOOKUP($Q104,'Workforce distribution'!$C$8:$AD$30,AY$7,FALSE)))),0)</f>
        <v>0</v>
      </c>
      <c r="AZ104" s="30">
        <f>_xlfn.IFNA(IF($O104="days",$Y104*(VLOOKUP($K104,'Bed parameters'!$A$9:$I$12,9,FALSE))*$F104*(VLOOKUP($Q104,'Workforce distribution'!$C$8:$AD$30,AZ$7,FALSE)),IF($Q104="n/a",(IF($P104=AZ$6,$X104*$F104,0)),$X104*$F104*(VLOOKUP($Q104,'Workforce distribution'!$C$8:$AD$30,AZ$7,FALSE)))),0)</f>
        <v>0</v>
      </c>
      <c r="BA104" s="30">
        <f>_xlfn.IFNA(IF($O104="days",$Y104*(VLOOKUP($K104,'Bed parameters'!$A$9:$I$12,9,FALSE))*$F104*(VLOOKUP($Q104,'Workforce distribution'!$C$8:$AD$30,BA$7,FALSE)),IF($Q104="n/a",(IF($P104=BA$6,$X104*$F104,0)),$X104*$F104*(VLOOKUP($Q104,'Workforce distribution'!$C$8:$AD$30,BA$7,FALSE)))),0)</f>
        <v>111827.155218</v>
      </c>
      <c r="BB104" s="30">
        <f>_xlfn.IFNA(IF($O104="days",$Y104*(VLOOKUP($K104,'Bed parameters'!$A$9:$I$12,9,FALSE))*$F104*(VLOOKUP($Q104,'Workforce distribution'!$C$8:$AD$30,BB$7,FALSE)),IF($Q104="n/a",(IF($P104=BB$6,$X104*$F104,0)),$X104*$F104*(VLOOKUP($Q104,'Workforce distribution'!$C$8:$AD$30,BB$7,FALSE)))),0)</f>
        <v>0</v>
      </c>
      <c r="BC104" s="149">
        <f t="shared" si="17"/>
        <v>97.303244769436887</v>
      </c>
      <c r="BD104" s="288">
        <f>IF($Q104="n/a",(IF('Workforce hours'!D$30=0,0,(AB104/'Workforce hours'!D$30))),(IF(VLOOKUP($Q104,'Workforce hours'!$C$8:$AD$30,BD$7,FALSE)=0,0,(AB104/(VLOOKUP($Q104,'Workforce hours'!$C$8:$AD$30,BD$7,FALSE))))))</f>
        <v>0</v>
      </c>
      <c r="BE104" s="288">
        <f>IF($Q104="n/a",(IF('Workforce hours'!E$30=0,0,(AC104/'Workforce hours'!E$30))),(IF(VLOOKUP($Q104,'Workforce hours'!$C$8:$AD$30,BE$7,FALSE)=0,0,(AC104/(VLOOKUP($Q104,'Workforce hours'!$C$8:$AD$30,BE$7,FALSE))))))</f>
        <v>0</v>
      </c>
      <c r="BF104" s="288">
        <f>IF($Q104="n/a",(IF('Workforce hours'!F$30=0,0,(AD104/'Workforce hours'!F$30))),(IF(VLOOKUP($Q104,'Workforce hours'!$C$8:$AD$30,BF$7,FALSE)=0,0,(AD104/(VLOOKUP($Q104,'Workforce hours'!$C$8:$AD$30,BF$7,FALSE))))))</f>
        <v>0</v>
      </c>
      <c r="BG104" s="288">
        <f>IF($Q104="n/a",(IF('Workforce hours'!G$30=0,0,(AE104/'Workforce hours'!G$30))),(IF(VLOOKUP($Q104,'Workforce hours'!$C$8:$AD$30,BG$7,FALSE)=0,0,(AE104/(VLOOKUP($Q104,'Workforce hours'!$C$8:$AD$30,BG$7,FALSE))))))</f>
        <v>0</v>
      </c>
      <c r="BH104" s="288">
        <f>IF($Q104="n/a",(IF('Workforce hours'!H$30=0,0,(AF104/'Workforce hours'!H$30))),(IF(VLOOKUP($Q104,'Workforce hours'!$C$8:$AD$30,BH$7,FALSE)=0,0,(AF104/(VLOOKUP($Q104,'Workforce hours'!$C$8:$AD$30,BH$7,FALSE))))))</f>
        <v>0</v>
      </c>
      <c r="BI104" s="288">
        <f>IF($Q104="n/a",(IF('Workforce hours'!I$30=0,0,(AG104/'Workforce hours'!I$30))),(IF(VLOOKUP($Q104,'Workforce hours'!$C$8:$AD$30,BI$7,FALSE)=0,0,(AG104/(VLOOKUP($Q104,'Workforce hours'!$C$8:$AD$30,BI$7,FALSE))))))</f>
        <v>0</v>
      </c>
      <c r="BJ104" s="288">
        <f>IF($Q104="n/a",(IF('Workforce hours'!J$30=0,0,(AH104/'Workforce hours'!J$30))),(IF(VLOOKUP($Q104,'Workforce hours'!$C$8:$AD$30,BJ$7,FALSE)=0,0,(AH104/(VLOOKUP($Q104,'Workforce hours'!$C$8:$AD$30,BJ$7,FALSE))))))</f>
        <v>0</v>
      </c>
      <c r="BK104" s="288">
        <f>IF($Q104="n/a",(IF('Workforce hours'!K$30=0,0,(AI104/'Workforce hours'!K$30))),(IF(VLOOKUP($Q104,'Workforce hours'!$C$8:$AD$30,BK$7,FALSE)=0,0,(AI104/(VLOOKUP($Q104,'Workforce hours'!$C$8:$AD$30,BK$7,FALSE))))))</f>
        <v>0</v>
      </c>
      <c r="BL104" s="288">
        <f>IF($Q104="n/a",(IF('Workforce hours'!L$30=0,0,(AJ104/'Workforce hours'!L$30))),(IF(VLOOKUP($Q104,'Workforce hours'!$C$8:$AD$30,BL$7,FALSE)=0,0,(AJ104/(VLOOKUP($Q104,'Workforce hours'!$C$8:$AD$30,BL$7,FALSE))))))</f>
        <v>0</v>
      </c>
      <c r="BM104" s="288">
        <f>IF($Q104="n/a",(IF('Workforce hours'!M$30=0,0,(AK104/'Workforce hours'!M$30))),(IF(VLOOKUP($Q104,'Workforce hours'!$C$8:$AD$30,BM$7,FALSE)=0,0,(AK104/(VLOOKUP($Q104,'Workforce hours'!$C$8:$AD$30,BM$7,FALSE))))))</f>
        <v>0</v>
      </c>
      <c r="BN104" s="288">
        <f>IF($Q104="n/a",(IF('Workforce hours'!N$30=0,0,(AL104/'Workforce hours'!N$30))),(IF(VLOOKUP($Q104,'Workforce hours'!$C$8:$AD$30,BN$7,FALSE)=0,0,(AL104/(VLOOKUP($Q104,'Workforce hours'!$C$8:$AD$30,BN$7,FALSE))))))</f>
        <v>0</v>
      </c>
      <c r="BO104" s="288">
        <f>IF($Q104="n/a",(IF('Workforce hours'!O$30=0,0,(AM104/'Workforce hours'!O$30))),(IF(VLOOKUP($Q104,'Workforce hours'!$C$8:$AD$30,BO$7,FALSE)=0,0,(AM104/(VLOOKUP($Q104,'Workforce hours'!$C$8:$AD$30,BO$7,FALSE))))))</f>
        <v>0</v>
      </c>
      <c r="BP104" s="288">
        <f>IF($Q104="n/a",(IF('Workforce hours'!P$30=0,0,(AN104/'Workforce hours'!P$30))),(IF(VLOOKUP($Q104,'Workforce hours'!$C$8:$AD$30,BP$7,FALSE)=0,0,(AN104/(VLOOKUP($Q104,'Workforce hours'!$C$8:$AD$30,BP$7,FALSE))))))</f>
        <v>0</v>
      </c>
      <c r="BQ104" s="288">
        <f>IF($Q104="n/a",(IF('Workforce hours'!Q$30=0,0,(AO104/'Workforce hours'!Q$30))),(IF(VLOOKUP($Q104,'Workforce hours'!$C$8:$AD$30,BQ$7,FALSE)=0,0,(AO104/(VLOOKUP($Q104,'Workforce hours'!$C$8:$AD$30,BQ$7,FALSE))))))</f>
        <v>0</v>
      </c>
      <c r="BR104" s="288">
        <f>IF($Q104="n/a",(IF('Workforce hours'!R$30=0,0,(AP104/'Workforce hours'!R$30))),(IF(VLOOKUP($Q104,'Workforce hours'!$C$8:$AD$30,BR$7,FALSE)=0,0,(AP104/(VLOOKUP($Q104,'Workforce hours'!$C$8:$AD$30,BR$7,FALSE))))))</f>
        <v>0</v>
      </c>
      <c r="BS104" s="288">
        <f>IF($Q104="n/a",(IF('Workforce hours'!S$30=0,0,(AQ104/'Workforce hours'!S$30))),(IF(VLOOKUP($Q104,'Workforce hours'!$C$8:$AD$30,BS$7,FALSE)=0,0,(AQ104/(VLOOKUP($Q104,'Workforce hours'!$C$8:$AD$30,BS$7,FALSE))))))</f>
        <v>0</v>
      </c>
      <c r="BT104" s="288">
        <f>IF($Q104="n/a",(IF('Workforce hours'!T$30=0,0,(AR104/'Workforce hours'!T$30))),(IF(VLOOKUP($Q104,'Workforce hours'!$C$8:$AD$30,BT$7,FALSE)=0,0,(AR104/(VLOOKUP($Q104,'Workforce hours'!$C$8:$AD$30,BT$7,FALSE))))))</f>
        <v>0</v>
      </c>
      <c r="BU104" s="288">
        <f>IF($Q104="n/a",(IF('Workforce hours'!U$30=0,0,(AS104/'Workforce hours'!U$30))),(IF(VLOOKUP($Q104,'Workforce hours'!$C$8:$AD$30,BU$7,FALSE)=0,0,(AS104/(VLOOKUP($Q104,'Workforce hours'!$C$8:$AD$30,BU$7,FALSE))))))</f>
        <v>0</v>
      </c>
      <c r="BV104" s="288">
        <f>IF($Q104="n/a",(IF('Workforce hours'!V$30=0,0,(AT104/'Workforce hours'!V$30))),(IF(VLOOKUP($Q104,'Workforce hours'!$C$8:$AD$30,BV$7,FALSE)=0,0,(AT104/(VLOOKUP($Q104,'Workforce hours'!$C$8:$AD$30,BV$7,FALSE))))))</f>
        <v>0</v>
      </c>
      <c r="BW104" s="288">
        <f>IF($Q104="n/a",(IF('Workforce hours'!W$30=0,0,(AU104/'Workforce hours'!W$30))),(IF(VLOOKUP($Q104,'Workforce hours'!$C$8:$AD$30,BW$7,FALSE)=0,0,(AU104/(VLOOKUP($Q104,'Workforce hours'!$C$8:$AD$30,BW$7,FALSE))))))</f>
        <v>0</v>
      </c>
      <c r="BX104" s="288">
        <f>IF($Q104="n/a",(IF('Workforce hours'!X$30=0,0,(AV104/'Workforce hours'!X$30))),(IF(VLOOKUP($Q104,'Workforce hours'!$C$8:$AD$30,BX$7,FALSE)=0,0,(AV104/(VLOOKUP($Q104,'Workforce hours'!$C$8:$AD$30,BX$7,FALSE))))))</f>
        <v>0</v>
      </c>
      <c r="BY104" s="288">
        <f>IF($Q104="n/a",(IF('Workforce hours'!Y$30=0,0,(AW104/'Workforce hours'!Y$30))),(IF(VLOOKUP($Q104,'Workforce hours'!$C$8:$AD$30,BY$7,FALSE)=0,0,(AW104/(VLOOKUP($Q104,'Workforce hours'!$C$8:$AD$30,BY$7,FALSE))))))</f>
        <v>0</v>
      </c>
      <c r="BZ104" s="288">
        <f>IF($Q104="n/a",(IF('Workforce hours'!Z$30=0,0,(AX104/'Workforce hours'!Z$30))),(IF(VLOOKUP($Q104,'Workforce hours'!$C$8:$AD$30,BZ$7,FALSE)=0,0,(AX104/(VLOOKUP($Q104,'Workforce hours'!$C$8:$AD$30,BZ$7,FALSE))))))</f>
        <v>0</v>
      </c>
      <c r="CA104" s="288">
        <f>IF($Q104="n/a",(IF('Workforce hours'!AA$30=0,0,(AY104/'Workforce hours'!AA$30))),(IF(VLOOKUP($Q104,'Workforce hours'!$C$8:$AD$30,CA$7,FALSE)=0,0,(AY104/(VLOOKUP($Q104,'Workforce hours'!$C$8:$AD$30,CA$7,FALSE))))))</f>
        <v>0</v>
      </c>
      <c r="CB104" s="288">
        <f>IF($Q104="n/a",(IF('Workforce hours'!AB$30=0,0,(AZ104/'Workforce hours'!AB$30))),(IF(VLOOKUP($Q104,'Workforce hours'!$C$8:$AD$30,CB$7,FALSE)=0,0,(AZ104/(VLOOKUP($Q104,'Workforce hours'!$C$8:$AD$30,CB$7,FALSE))))))</f>
        <v>0</v>
      </c>
      <c r="CC104" s="288">
        <f>IF($Q104="n/a",(IF('Workforce hours'!AC$30=0,0,(BA104/'Workforce hours'!AC$30))),(IF(VLOOKUP($Q104,'Workforce hours'!$C$8:$AD$30,CC$7,FALSE)=0,0,(BA104/(VLOOKUP($Q104,'Workforce hours'!$C$8:$AD$30,CC$7,FALSE))))))</f>
        <v>97.303244769436887</v>
      </c>
      <c r="CD104" s="288">
        <f>IF($Q104="n/a",(IF('Workforce hours'!AD$30=0,0,(BB104/'Workforce hours'!AD$30))),(IF(VLOOKUP($Q104,'Workforce hours'!$C$8:$AD$30,CD$7,FALSE)=0,0,(BB104/(VLOOKUP($Q104,'Workforce hours'!$C$8:$AD$30,CD$7,FALSE))))))</f>
        <v>0</v>
      </c>
      <c r="CE104" s="289">
        <f t="shared" si="18"/>
        <v>0</v>
      </c>
      <c r="CF104" s="290">
        <f>BD104*'Workforce costs'!B$9*(1+'Workforce costs'!B$10)*(1+'Workforce costs'!B$11)</f>
        <v>0</v>
      </c>
      <c r="CG104" s="290">
        <f>BE104*'Workforce costs'!C$9*(1+'Workforce costs'!C$10)*(1+'Workforce costs'!C$11)</f>
        <v>0</v>
      </c>
      <c r="CH104" s="290">
        <f>BF104*'Workforce costs'!D$9*(1+'Workforce costs'!D$10)*(1+'Workforce costs'!D$11)</f>
        <v>0</v>
      </c>
      <c r="CI104" s="290">
        <f>BG104*'Workforce costs'!E$9*(1+'Workforce costs'!E$10)*(1+'Workforce costs'!E$11)</f>
        <v>0</v>
      </c>
      <c r="CJ104" s="290">
        <f>BH104*'Workforce costs'!F$9*(1+'Workforce costs'!F$10)*(1+'Workforce costs'!F$11)</f>
        <v>0</v>
      </c>
      <c r="CK104" s="290">
        <f>BI104*'Workforce costs'!G$9*(1+'Workforce costs'!G$10)*(1+'Workforce costs'!G$11)</f>
        <v>0</v>
      </c>
      <c r="CL104" s="290">
        <f>BJ104*'Workforce costs'!H$9*(1+'Workforce costs'!H$10)*(1+'Workforce costs'!H$11)</f>
        <v>0</v>
      </c>
      <c r="CM104" s="290">
        <f>BK104*'Workforce costs'!I$9*(1+'Workforce costs'!I$10)*(1+'Workforce costs'!I$11)</f>
        <v>0</v>
      </c>
      <c r="CN104" s="290">
        <f>BL104*'Workforce costs'!J$9*(1+'Workforce costs'!J$10)*(1+'Workforce costs'!J$11)</f>
        <v>0</v>
      </c>
      <c r="CO104" s="290">
        <f>BM104*'Workforce costs'!K$9*(1+'Workforce costs'!K$10)*(1+'Workforce costs'!K$11)</f>
        <v>0</v>
      </c>
      <c r="CP104" s="290">
        <f>BN104*'Workforce costs'!L$9*(1+'Workforce costs'!L$10)*(1+'Workforce costs'!L$11)</f>
        <v>0</v>
      </c>
      <c r="CQ104" s="290">
        <f>BO104*'Workforce costs'!M$9*(1+'Workforce costs'!M$10)*(1+'Workforce costs'!M$11)</f>
        <v>0</v>
      </c>
      <c r="CR104" s="290">
        <f>BP104*'Workforce costs'!N$9*(1+'Workforce costs'!N$10)*(1+'Workforce costs'!N$11)</f>
        <v>0</v>
      </c>
      <c r="CS104" s="290">
        <f>BQ104*'Workforce costs'!O$9*(1+'Workforce costs'!O$10)*(1+'Workforce costs'!O$11)</f>
        <v>0</v>
      </c>
      <c r="CT104" s="290">
        <f>BR104*'Workforce costs'!P$9*(1+'Workforce costs'!P$10)*(1+'Workforce costs'!P$11)</f>
        <v>0</v>
      </c>
      <c r="CU104" s="290">
        <f>BS104*'Workforce costs'!Q$9*(1+'Workforce costs'!Q$10)*(1+'Workforce costs'!Q$11)</f>
        <v>0</v>
      </c>
      <c r="CV104" s="290">
        <f>BT104*'Workforce costs'!R$9*(1+'Workforce costs'!R$10)*(1+'Workforce costs'!R$11)</f>
        <v>0</v>
      </c>
      <c r="CW104" s="290">
        <f>BU104*'Workforce costs'!S$9*(1+'Workforce costs'!S$10)*(1+'Workforce costs'!S$11)</f>
        <v>0</v>
      </c>
      <c r="CX104" s="290">
        <f>BV104*'Workforce costs'!T$9*(1+'Workforce costs'!T$10)*(1+'Workforce costs'!T$11)</f>
        <v>0</v>
      </c>
      <c r="CY104" s="290">
        <f>BW104*'Workforce costs'!U$9*(1+'Workforce costs'!U$10)*(1+'Workforce costs'!U$11)</f>
        <v>0</v>
      </c>
      <c r="CZ104" s="290">
        <f>BX104*'Workforce costs'!V$9*(1+'Workforce costs'!V$10)*(1+'Workforce costs'!V$11)</f>
        <v>0</v>
      </c>
      <c r="DA104" s="290">
        <f>BY104*'Workforce costs'!W$9*(1+'Workforce costs'!W$10)*(1+'Workforce costs'!W$11)</f>
        <v>0</v>
      </c>
      <c r="DB104" s="290">
        <f>BZ104*'Workforce costs'!X$9*(1+'Workforce costs'!X$10)*(1+'Workforce costs'!X$11)</f>
        <v>0</v>
      </c>
      <c r="DC104" s="290">
        <f>CA104*'Workforce costs'!Y$9*(1+'Workforce costs'!Y$10)*(1+'Workforce costs'!Y$11)</f>
        <v>0</v>
      </c>
      <c r="DD104" s="290">
        <f>CB104*'Workforce costs'!Z$9*(1+'Workforce costs'!Z$10)*(1+'Workforce costs'!Z$11)</f>
        <v>0</v>
      </c>
      <c r="DE104" s="290">
        <f>CC104*'Workforce costs'!AA$9*(1+'Workforce costs'!AA$10)*(1+'Workforce costs'!AA$11)</f>
        <v>0</v>
      </c>
      <c r="DF104" s="290">
        <f>CD104*'Workforce costs'!AB$9*(1+'Workforce costs'!AB$10)*(1+'Workforce costs'!AB$11)</f>
        <v>0</v>
      </c>
    </row>
    <row r="105" spans="1:110" x14ac:dyDescent="0.3">
      <c r="A105" s="2" t="str">
        <f>Outputs!$A$4</f>
        <v>Australia</v>
      </c>
      <c r="B105" s="2" t="str">
        <f t="shared" si="11"/>
        <v>Australia 25to64</v>
      </c>
      <c r="C105" s="30">
        <f>VLOOKUP($B105,Populations!$D$15:$H$1920,3,FALSE)</f>
        <v>13966174</v>
      </c>
      <c r="D105" s="255">
        <f>IF(OR($H105="General pop",$H105="Schools",$H105="Workplace",$H105="Skills Training",$H105="Digital Supports"),1,VLOOKUP($B105,Populations!$D$15:$H$1920,5,FALSE))</f>
        <v>1</v>
      </c>
      <c r="E105" s="88">
        <f>VLOOKUP(I105,Epidemiology!$C$10:$H$47,6,FALSE)</f>
        <v>5338</v>
      </c>
      <c r="F105" s="102">
        <f>'Care profiles'!R106</f>
        <v>1</v>
      </c>
      <c r="G105" s="15" t="str">
        <f>'Care profiles'!A106</f>
        <v>25to64</v>
      </c>
      <c r="H105" s="15" t="str">
        <f>'Care profiles'!B106</f>
        <v>Distress</v>
      </c>
      <c r="I105" s="15" t="str">
        <f>'Care profiles'!C106</f>
        <v>Distress_25-64yrs</v>
      </c>
      <c r="J105" s="15" t="str">
        <f>'Care profiles'!D106</f>
        <v>Care profile</v>
      </c>
      <c r="K105" s="15" t="str">
        <f>'Care profiles'!E106</f>
        <v>Identifying distress</v>
      </c>
      <c r="L105" s="104">
        <f>'Care profiles'!F106</f>
        <v>0.3</v>
      </c>
      <c r="M105" s="15">
        <f>'Care profiles'!G106</f>
        <v>1</v>
      </c>
      <c r="N105" s="15">
        <f>'Care profiles'!H106</f>
        <v>30</v>
      </c>
      <c r="O105" s="15" t="str">
        <f>'Care profiles'!I106</f>
        <v>min</v>
      </c>
      <c r="P105" s="15" t="str">
        <f>'Care profiles'!J106</f>
        <v>Team</v>
      </c>
      <c r="Q105" s="15" t="str">
        <f>'Care profiles'!K106</f>
        <v>Clinical Community Treatment Team – Adult (25 – 64 years)</v>
      </c>
      <c r="R105" s="15" t="str">
        <f>'Care profiles'!M106</f>
        <v>N</v>
      </c>
      <c r="S105" s="15" t="str">
        <f>'Care profiles'!O106</f>
        <v>Y</v>
      </c>
      <c r="T105" s="15" t="str">
        <f>'Care profiles'!Q106</f>
        <v>N</v>
      </c>
      <c r="U105" s="30">
        <f t="shared" si="12"/>
        <v>745514.36812</v>
      </c>
      <c r="V105" s="30">
        <f t="shared" si="13"/>
        <v>223654.310436</v>
      </c>
      <c r="W105" s="30">
        <f>IF(M105="n/a",0,IF(O105="days",V105*M105*(1+(VLOOKUP(K105,'Bed parameters'!$A$9:$G$12,7,FALSE))),V105*M105))</f>
        <v>223654.310436</v>
      </c>
      <c r="X105" s="30">
        <f t="shared" si="14"/>
        <v>111827.155218</v>
      </c>
      <c r="Y105" s="30">
        <f t="shared" si="15"/>
        <v>0</v>
      </c>
      <c r="Z105" s="113">
        <f>_xlfn.IFNA(Y105/((VLOOKUP(K105,'Bed parameters'!$A$9:$G$12,3,FALSE))*(VLOOKUP(K105,'Bed parameters'!$A$9:$G$12,5,FALSE))),0)</f>
        <v>0</v>
      </c>
      <c r="AA105" s="30">
        <f t="shared" si="16"/>
        <v>111827.155218</v>
      </c>
      <c r="AB105" s="30">
        <f>_xlfn.IFNA(IF($O105="days",$Y105*(VLOOKUP($K105,'Bed parameters'!$A$9:$I$12,9,FALSE))*$F105*(VLOOKUP($Q105,'Workforce distribution'!$C$8:$AD$30,AB$7,FALSE)),IF($Q105="n/a",(IF($P105=AB$6,$X105*$F105,0)),$X105*$F105*(VLOOKUP($Q105,'Workforce distribution'!$C$8:$AD$30,AB$7,FALSE)))),0)</f>
        <v>0</v>
      </c>
      <c r="AC105" s="30">
        <f>_xlfn.IFNA(IF($O105="days",$Y105*(VLOOKUP($K105,'Bed parameters'!$A$9:$I$12,9,FALSE))*$F105*(VLOOKUP($Q105,'Workforce distribution'!$C$8:$AD$30,AC$7,FALSE)),IF($Q105="n/a",(IF($P105=AC$6,$X105*$F105,0)),$X105*$F105*(VLOOKUP($Q105,'Workforce distribution'!$C$8:$AD$30,AC$7,FALSE)))),0)</f>
        <v>0</v>
      </c>
      <c r="AD105" s="30">
        <f>_xlfn.IFNA(IF($O105="days",$Y105*(VLOOKUP($K105,'Bed parameters'!$A$9:$I$12,9,FALSE))*$F105*(VLOOKUP($Q105,'Workforce distribution'!$C$8:$AD$30,AD$7,FALSE)),IF($Q105="n/a",(IF($P105=AD$6,$X105*$F105,0)),$X105*$F105*(VLOOKUP($Q105,'Workforce distribution'!$C$8:$AD$30,AD$7,FALSE)))),0)</f>
        <v>0</v>
      </c>
      <c r="AE105" s="30">
        <f>_xlfn.IFNA(IF($O105="days",$Y105*(VLOOKUP($K105,'Bed parameters'!$A$9:$I$12,9,FALSE))*$F105*(VLOOKUP($Q105,'Workforce distribution'!$C$8:$AD$30,AE$7,FALSE)),IF($Q105="n/a",(IF($P105=AE$6,$X105*$F105,0)),$X105*$F105*(VLOOKUP($Q105,'Workforce distribution'!$C$8:$AD$30,AE$7,FALSE)))),0)</f>
        <v>5469.80650522826</v>
      </c>
      <c r="AF105" s="30">
        <f>_xlfn.IFNA(IF($O105="days",$Y105*(VLOOKUP($K105,'Bed parameters'!$A$9:$I$12,9,FALSE))*$F105*(VLOOKUP($Q105,'Workforce distribution'!$C$8:$AD$30,AF$7,FALSE)),IF($Q105="n/a",(IF($P105=AF$6,$X105*$F105,0)),$X105*$F105*(VLOOKUP($Q105,'Workforce distribution'!$C$8:$AD$30,AF$7,FALSE)))),0)</f>
        <v>0</v>
      </c>
      <c r="AG105" s="30">
        <f>_xlfn.IFNA(IF($O105="days",$Y105*(VLOOKUP($K105,'Bed parameters'!$A$9:$I$12,9,FALSE))*$F105*(VLOOKUP($Q105,'Workforce distribution'!$C$8:$AD$30,AG$7,FALSE)),IF($Q105="n/a",(IF($P105=AG$6,$X105*$F105,0)),$X105*$F105*(VLOOKUP($Q105,'Workforce distribution'!$C$8:$AD$30,AG$7,FALSE)))),0)</f>
        <v>5020.5953429631381</v>
      </c>
      <c r="AH105" s="30">
        <f>_xlfn.IFNA(IF($O105="days",$Y105*(VLOOKUP($K105,'Bed parameters'!$A$9:$I$12,9,FALSE))*$F105*(VLOOKUP($Q105,'Workforce distribution'!$C$8:$AD$30,AH$7,FALSE)),IF($Q105="n/a",(IF($P105=AH$6,$X105*$F105,0)),$X105*$F105*(VLOOKUP($Q105,'Workforce distribution'!$C$8:$AD$30,AH$7,FALSE)))),0)</f>
        <v>2510.2976714815691</v>
      </c>
      <c r="AI105" s="30">
        <f>_xlfn.IFNA(IF($O105="days",$Y105*(VLOOKUP($K105,'Bed parameters'!$A$9:$I$12,9,FALSE))*$F105*(VLOOKUP($Q105,'Workforce distribution'!$C$8:$AD$30,AI$7,FALSE)),IF($Q105="n/a",(IF($P105=AI$6,$X105*$F105,0)),$X105*$F105*(VLOOKUP($Q105,'Workforce distribution'!$C$8:$AD$30,AI$7,FALSE)))),0)</f>
        <v>0</v>
      </c>
      <c r="AJ105" s="30">
        <f>_xlfn.IFNA(IF($O105="days",$Y105*(VLOOKUP($K105,'Bed parameters'!$A$9:$I$12,9,FALSE))*$F105*(VLOOKUP($Q105,'Workforce distribution'!$C$8:$AD$30,AJ$7,FALSE)),IF($Q105="n/a",(IF($P105=AJ$6,$X105*$F105,0)),$X105*$F105*(VLOOKUP($Q105,'Workforce distribution'!$C$8:$AD$30,AJ$7,FALSE)))),0)</f>
        <v>0</v>
      </c>
      <c r="AK105" s="30">
        <f>_xlfn.IFNA(IF($O105="days",$Y105*(VLOOKUP($K105,'Bed parameters'!$A$9:$I$12,9,FALSE))*$F105*(VLOOKUP($Q105,'Workforce distribution'!$C$8:$AD$30,AK$7,FALSE)),IF($Q105="n/a",(IF($P105=AK$6,$X105*$F105,0)),$X105*$F105*(VLOOKUP($Q105,'Workforce distribution'!$C$8:$AD$30,AK$7,FALSE)))),0)</f>
        <v>0</v>
      </c>
      <c r="AL105" s="30">
        <f>_xlfn.IFNA(IF($O105="days",$Y105*(VLOOKUP($K105,'Bed parameters'!$A$9:$I$12,9,FALSE))*$F105*(VLOOKUP($Q105,'Workforce distribution'!$C$8:$AD$30,AL$7,FALSE)),IF($Q105="n/a",(IF($P105=AL$6,$X105*$F105,0)),$X105*$F105*(VLOOKUP($Q105,'Workforce distribution'!$C$8:$AD$30,AL$7,FALSE)))),0)</f>
        <v>2642.4186015595465</v>
      </c>
      <c r="AM105" s="30">
        <f>_xlfn.IFNA(IF($O105="days",$Y105*(VLOOKUP($K105,'Bed parameters'!$A$9:$I$12,9,FALSE))*$F105*(VLOOKUP($Q105,'Workforce distribution'!$C$8:$AD$30,AM$7,FALSE)),IF($Q105="n/a",(IF($P105=AM$6,$X105*$F105,0)),$X105*$F105*(VLOOKUP($Q105,'Workforce distribution'!$C$8:$AD$30,AM$7,FALSE)))),0)</f>
        <v>41750.213904640834</v>
      </c>
      <c r="AN105" s="30">
        <f>_xlfn.IFNA(IF($O105="days",$Y105*(VLOOKUP($K105,'Bed parameters'!$A$9:$I$12,9,FALSE))*$F105*(VLOOKUP($Q105,'Workforce distribution'!$C$8:$AD$30,AN$7,FALSE)),IF($Q105="n/a",(IF($P105=AN$6,$X105*$F105,0)),$X105*$F105*(VLOOKUP($Q105,'Workforce distribution'!$C$8:$AD$30,AN$7,FALSE)))),0)</f>
        <v>9724.1004537391309</v>
      </c>
      <c r="AO105" s="30">
        <f>_xlfn.IFNA(IF($O105="days",$Y105*(VLOOKUP($K105,'Bed parameters'!$A$9:$I$12,9,FALSE))*$F105*(VLOOKUP($Q105,'Workforce distribution'!$C$8:$AD$30,AO$7,FALSE)),IF($Q105="n/a",(IF($P105=AO$6,$X105*$F105,0)),$X105*$F105*(VLOOKUP($Q105,'Workforce distribution'!$C$8:$AD$30,AO$7,FALSE)))),0)</f>
        <v>16065.905097482042</v>
      </c>
      <c r="AP105" s="30">
        <f>_xlfn.IFNA(IF($O105="days",$Y105*(VLOOKUP($K105,'Bed parameters'!$A$9:$I$12,9,FALSE))*$F105*(VLOOKUP($Q105,'Workforce distribution'!$C$8:$AD$30,AP$7,FALSE)),IF($Q105="n/a",(IF($P105=AP$6,$X105*$F105,0)),$X105*$F105*(VLOOKUP($Q105,'Workforce distribution'!$C$8:$AD$30,AP$7,FALSE)))),0)</f>
        <v>13053.547891704156</v>
      </c>
      <c r="AQ105" s="30">
        <f>_xlfn.IFNA(IF($O105="days",$Y105*(VLOOKUP($K105,'Bed parameters'!$A$9:$I$12,9,FALSE))*$F105*(VLOOKUP($Q105,'Workforce distribution'!$C$8:$AD$30,AQ$7,FALSE)),IF($Q105="n/a",(IF($P105=AQ$6,$X105*$F105,0)),$X105*$F105*(VLOOKUP($Q105,'Workforce distribution'!$C$8:$AD$30,AQ$7,FALSE)))),0)</f>
        <v>5020.5953429631381</v>
      </c>
      <c r="AR105" s="30">
        <f>_xlfn.IFNA(IF($O105="days",$Y105*(VLOOKUP($K105,'Bed parameters'!$A$9:$I$12,9,FALSE))*$F105*(VLOOKUP($Q105,'Workforce distribution'!$C$8:$AD$30,AR$7,FALSE)),IF($Q105="n/a",(IF($P105=AR$6,$X105*$F105,0)),$X105*$F105*(VLOOKUP($Q105,'Workforce distribution'!$C$8:$AD$30,AR$7,FALSE)))),0)</f>
        <v>0</v>
      </c>
      <c r="AS105" s="30">
        <f>_xlfn.IFNA(IF($O105="days",$Y105*(VLOOKUP($K105,'Bed parameters'!$A$9:$I$12,9,FALSE))*$F105*(VLOOKUP($Q105,'Workforce distribution'!$C$8:$AD$30,AS$7,FALSE)),IF($Q105="n/a",(IF($P105=AS$6,$X105*$F105,0)),$X105*$F105*(VLOOKUP($Q105,'Workforce distribution'!$C$8:$AD$30,AS$7,FALSE)))),0)</f>
        <v>0</v>
      </c>
      <c r="AT105" s="30">
        <f>_xlfn.IFNA(IF($O105="days",$Y105*(VLOOKUP($K105,'Bed parameters'!$A$9:$I$12,9,FALSE))*$F105*(VLOOKUP($Q105,'Workforce distribution'!$C$8:$AD$30,AT$7,FALSE)),IF($Q105="n/a",(IF($P105=AT$6,$X105*$F105,0)),$X105*$F105*(VLOOKUP($Q105,'Workforce distribution'!$C$8:$AD$30,AT$7,FALSE)))),0)</f>
        <v>0</v>
      </c>
      <c r="AU105" s="30">
        <f>_xlfn.IFNA(IF($O105="days",$Y105*(VLOOKUP($K105,'Bed parameters'!$A$9:$I$12,9,FALSE))*$F105*(VLOOKUP($Q105,'Workforce distribution'!$C$8:$AD$30,AU$7,FALSE)),IF($Q105="n/a",(IF($P105=AU$6,$X105*$F105,0)),$X105*$F105*(VLOOKUP($Q105,'Workforce distribution'!$C$8:$AD$30,AU$7,FALSE)))),0)</f>
        <v>3699.3860421833651</v>
      </c>
      <c r="AV105" s="30">
        <f>_xlfn.IFNA(IF($O105="days",$Y105*(VLOOKUP($K105,'Bed parameters'!$A$9:$I$12,9,FALSE))*$F105*(VLOOKUP($Q105,'Workforce distribution'!$C$8:$AD$30,AV$7,FALSE)),IF($Q105="n/a",(IF($P105=AV$6,$X105*$F105,0)),$X105*$F105*(VLOOKUP($Q105,'Workforce distribution'!$C$8:$AD$30,AV$7,FALSE)))),0)</f>
        <v>0</v>
      </c>
      <c r="AW105" s="30">
        <f>_xlfn.IFNA(IF($O105="days",$Y105*(VLOOKUP($K105,'Bed parameters'!$A$9:$I$12,9,FALSE))*$F105*(VLOOKUP($Q105,'Workforce distribution'!$C$8:$AD$30,AW$7,FALSE)),IF($Q105="n/a",(IF($P105=AW$6,$X105*$F105,0)),$X105*$F105*(VLOOKUP($Q105,'Workforce distribution'!$C$8:$AD$30,AW$7,FALSE)))),0)</f>
        <v>6870.2883640548207</v>
      </c>
      <c r="AX105" s="30">
        <f>_xlfn.IFNA(IF($O105="days",$Y105*(VLOOKUP($K105,'Bed parameters'!$A$9:$I$12,9,FALSE))*$F105*(VLOOKUP($Q105,'Workforce distribution'!$C$8:$AD$30,AX$7,FALSE)),IF($Q105="n/a",(IF($P105=AX$6,$X105*$F105,0)),$X105*$F105*(VLOOKUP($Q105,'Workforce distribution'!$C$8:$AD$30,AX$7,FALSE)))),0)</f>
        <v>0</v>
      </c>
      <c r="AY105" s="30">
        <f>_xlfn.IFNA(IF($O105="days",$Y105*(VLOOKUP($K105,'Bed parameters'!$A$9:$I$12,9,FALSE))*$F105*(VLOOKUP($Q105,'Workforce distribution'!$C$8:$AD$30,AY$7,FALSE)),IF($Q105="n/a",(IF($P105=AY$6,$X105*$F105,0)),$X105*$F105*(VLOOKUP($Q105,'Workforce distribution'!$C$8:$AD$30,AY$7,FALSE)))),0)</f>
        <v>0</v>
      </c>
      <c r="AZ105" s="30">
        <f>_xlfn.IFNA(IF($O105="days",$Y105*(VLOOKUP($K105,'Bed parameters'!$A$9:$I$12,9,FALSE))*$F105*(VLOOKUP($Q105,'Workforce distribution'!$C$8:$AD$30,AZ$7,FALSE)),IF($Q105="n/a",(IF($P105=AZ$6,$X105*$F105,0)),$X105*$F105*(VLOOKUP($Q105,'Workforce distribution'!$C$8:$AD$30,AZ$7,FALSE)))),0)</f>
        <v>0</v>
      </c>
      <c r="BA105" s="30">
        <f>_xlfn.IFNA(IF($O105="days",$Y105*(VLOOKUP($K105,'Bed parameters'!$A$9:$I$12,9,FALSE))*$F105*(VLOOKUP($Q105,'Workforce distribution'!$C$8:$AD$30,BA$7,FALSE)),IF($Q105="n/a",(IF($P105=BA$6,$X105*$F105,0)),$X105*$F105*(VLOOKUP($Q105,'Workforce distribution'!$C$8:$AD$30,BA$7,FALSE)))),0)</f>
        <v>0</v>
      </c>
      <c r="BB105" s="30">
        <f>_xlfn.IFNA(IF($O105="days",$Y105*(VLOOKUP($K105,'Bed parameters'!$A$9:$I$12,9,FALSE))*$F105*(VLOOKUP($Q105,'Workforce distribution'!$C$8:$AD$30,BB$7,FALSE)),IF($Q105="n/a",(IF($P105=BB$6,$X105*$F105,0)),$X105*$F105*(VLOOKUP($Q105,'Workforce distribution'!$C$8:$AD$30,BB$7,FALSE)))),0)</f>
        <v>0</v>
      </c>
      <c r="BC105" s="149">
        <f t="shared" si="17"/>
        <v>99.868701446332906</v>
      </c>
      <c r="BD105" s="288">
        <f>IF($Q105="n/a",(IF('Workforce hours'!D$30=0,0,(AB105/'Workforce hours'!D$30))),(IF(VLOOKUP($Q105,'Workforce hours'!$C$8:$AD$30,BD$7,FALSE)=0,0,(AB105/(VLOOKUP($Q105,'Workforce hours'!$C$8:$AD$30,BD$7,FALSE))))))</f>
        <v>0</v>
      </c>
      <c r="BE105" s="288">
        <f>IF($Q105="n/a",(IF('Workforce hours'!E$30=0,0,(AC105/'Workforce hours'!E$30))),(IF(VLOOKUP($Q105,'Workforce hours'!$C$8:$AD$30,BE$7,FALSE)=0,0,(AC105/(VLOOKUP($Q105,'Workforce hours'!$C$8:$AD$30,BE$7,FALSE))))))</f>
        <v>0</v>
      </c>
      <c r="BF105" s="288">
        <f>IF($Q105="n/a",(IF('Workforce hours'!F$30=0,0,(AD105/'Workforce hours'!F$30))),(IF(VLOOKUP($Q105,'Workforce hours'!$C$8:$AD$30,BF$7,FALSE)=0,0,(AD105/(VLOOKUP($Q105,'Workforce hours'!$C$8:$AD$30,BF$7,FALSE))))))</f>
        <v>0</v>
      </c>
      <c r="BG105" s="288">
        <f>IF($Q105="n/a",(IF('Workforce hours'!G$30=0,0,(AE105/'Workforce hours'!G$30))),(IF(VLOOKUP($Q105,'Workforce hours'!$C$8:$AD$30,BG$7,FALSE)=0,0,(AE105/(VLOOKUP($Q105,'Workforce hours'!$C$8:$AD$30,BG$7,FALSE))))))</f>
        <v>4.7591370530604769</v>
      </c>
      <c r="BH105" s="288">
        <f>IF($Q105="n/a",(IF('Workforce hours'!H$30=0,0,(AF105/'Workforce hours'!H$30))),(IF(VLOOKUP($Q105,'Workforce hours'!$C$8:$AD$30,BH$7,FALSE)=0,0,(AF105/(VLOOKUP($Q105,'Workforce hours'!$C$8:$AD$30,BH$7,FALSE))))))</f>
        <v>0</v>
      </c>
      <c r="BI105" s="288">
        <f>IF($Q105="n/a",(IF('Workforce hours'!I$30=0,0,(AG105/'Workforce hours'!I$30))),(IF(VLOOKUP($Q105,'Workforce hours'!$C$8:$AD$30,BI$7,FALSE)=0,0,(AG105/(VLOOKUP($Q105,'Workforce hours'!$C$8:$AD$30,BI$7,FALSE))))))</f>
        <v>4.3682900487028542</v>
      </c>
      <c r="BJ105" s="288">
        <f>IF($Q105="n/a",(IF('Workforce hours'!J$30=0,0,(AH105/'Workforce hours'!J$30))),(IF(VLOOKUP($Q105,'Workforce hours'!$C$8:$AD$30,BJ$7,FALSE)=0,0,(AH105/(VLOOKUP($Q105,'Workforce hours'!$C$8:$AD$30,BJ$7,FALSE))))))</f>
        <v>2.1841450243514271</v>
      </c>
      <c r="BK105" s="288">
        <f>IF($Q105="n/a",(IF('Workforce hours'!K$30=0,0,(AI105/'Workforce hours'!K$30))),(IF(VLOOKUP($Q105,'Workforce hours'!$C$8:$AD$30,BK$7,FALSE)=0,0,(AI105/(VLOOKUP($Q105,'Workforce hours'!$C$8:$AD$30,BK$7,FALSE))))))</f>
        <v>0</v>
      </c>
      <c r="BL105" s="288">
        <f>IF($Q105="n/a",(IF('Workforce hours'!L$30=0,0,(AJ105/'Workforce hours'!L$30))),(IF(VLOOKUP($Q105,'Workforce hours'!$C$8:$AD$30,BL$7,FALSE)=0,0,(AJ105/(VLOOKUP($Q105,'Workforce hours'!$C$8:$AD$30,BL$7,FALSE))))))</f>
        <v>0</v>
      </c>
      <c r="BM105" s="288">
        <f>IF($Q105="n/a",(IF('Workforce hours'!M$30=0,0,(AK105/'Workforce hours'!M$30))),(IF(VLOOKUP($Q105,'Workforce hours'!$C$8:$AD$30,BM$7,FALSE)=0,0,(AK105/(VLOOKUP($Q105,'Workforce hours'!$C$8:$AD$30,BM$7,FALSE))))))</f>
        <v>0</v>
      </c>
      <c r="BN105" s="288">
        <f>IF($Q105="n/a",(IF('Workforce hours'!N$30=0,0,(AL105/'Workforce hours'!N$30))),(IF(VLOOKUP($Q105,'Workforce hours'!$C$8:$AD$30,BN$7,FALSE)=0,0,(AL105/(VLOOKUP($Q105,'Workforce hours'!$C$8:$AD$30,BN$7,FALSE))))))</f>
        <v>2.4056878803216795</v>
      </c>
      <c r="BO105" s="288">
        <f>IF($Q105="n/a",(IF('Workforce hours'!O$30=0,0,(AM105/'Workforce hours'!O$30))),(IF(VLOOKUP($Q105,'Workforce hours'!$C$8:$AD$30,BO$7,FALSE)=0,0,(AM105/(VLOOKUP($Q105,'Workforce hours'!$C$8:$AD$30,BO$7,FALSE))))))</f>
        <v>39.051872052065306</v>
      </c>
      <c r="BP105" s="288">
        <f>IF($Q105="n/a",(IF('Workforce hours'!P$30=0,0,(AN105/'Workforce hours'!P$30))),(IF(VLOOKUP($Q105,'Workforce hours'!$C$8:$AD$30,BP$7,FALSE)=0,0,(AN105/(VLOOKUP($Q105,'Workforce hours'!$C$8:$AD$30,BP$7,FALSE))))))</f>
        <v>8.460688094329738</v>
      </c>
      <c r="BQ105" s="288">
        <f>IF($Q105="n/a",(IF('Workforce hours'!Q$30=0,0,(AO105/'Workforce hours'!Q$30))),(IF(VLOOKUP($Q105,'Workforce hours'!$C$8:$AD$30,BQ$7,FALSE)=0,0,(AO105/(VLOOKUP($Q105,'Workforce hours'!$C$8:$AD$30,BQ$7,FALSE))))))</f>
        <v>13.97852815584913</v>
      </c>
      <c r="BR105" s="288">
        <f>IF($Q105="n/a",(IF('Workforce hours'!R$30=0,0,(AP105/'Workforce hours'!R$30))),(IF(VLOOKUP($Q105,'Workforce hours'!$C$8:$AD$30,BR$7,FALSE)=0,0,(AP105/(VLOOKUP($Q105,'Workforce hours'!$C$8:$AD$30,BR$7,FALSE))))))</f>
        <v>11.357554126627415</v>
      </c>
      <c r="BS105" s="288">
        <f>IF($Q105="n/a",(IF('Workforce hours'!S$30=0,0,(AQ105/'Workforce hours'!S$30))),(IF(VLOOKUP($Q105,'Workforce hours'!$C$8:$AD$30,BS$7,FALSE)=0,0,(AQ105/(VLOOKUP($Q105,'Workforce hours'!$C$8:$AD$30,BS$7,FALSE))))))</f>
        <v>4.3682900487028542</v>
      </c>
      <c r="BT105" s="288">
        <f>IF($Q105="n/a",(IF('Workforce hours'!T$30=0,0,(AR105/'Workforce hours'!T$30))),(IF(VLOOKUP($Q105,'Workforce hours'!$C$8:$AD$30,BT$7,FALSE)=0,0,(AR105/(VLOOKUP($Q105,'Workforce hours'!$C$8:$AD$30,BT$7,FALSE))))))</f>
        <v>0</v>
      </c>
      <c r="BU105" s="288">
        <f>IF($Q105="n/a",(IF('Workforce hours'!U$30=0,0,(AS105/'Workforce hours'!U$30))),(IF(VLOOKUP($Q105,'Workforce hours'!$C$8:$AD$30,BU$7,FALSE)=0,0,(AS105/(VLOOKUP($Q105,'Workforce hours'!$C$8:$AD$30,BU$7,FALSE))))))</f>
        <v>0</v>
      </c>
      <c r="BV105" s="288">
        <f>IF($Q105="n/a",(IF('Workforce hours'!V$30=0,0,(AT105/'Workforce hours'!V$30))),(IF(VLOOKUP($Q105,'Workforce hours'!$C$8:$AD$30,BV$7,FALSE)=0,0,(AT105/(VLOOKUP($Q105,'Workforce hours'!$C$8:$AD$30,BV$7,FALSE))))))</f>
        <v>0</v>
      </c>
      <c r="BW105" s="288">
        <f>IF($Q105="n/a",(IF('Workforce hours'!W$30=0,0,(AU105/'Workforce hours'!W$30))),(IF(VLOOKUP($Q105,'Workforce hours'!$C$8:$AD$30,BW$7,FALSE)=0,0,(AU105/(VLOOKUP($Q105,'Workforce hours'!$C$8:$AD$30,BW$7,FALSE))))))</f>
        <v>3.1270781368127043</v>
      </c>
      <c r="BX105" s="288">
        <f>IF($Q105="n/a",(IF('Workforce hours'!X$30=0,0,(AV105/'Workforce hours'!X$30))),(IF(VLOOKUP($Q105,'Workforce hours'!$C$8:$AD$30,BX$7,FALSE)=0,0,(AV105/(VLOOKUP($Q105,'Workforce hours'!$C$8:$AD$30,BX$7,FALSE))))))</f>
        <v>0</v>
      </c>
      <c r="BY105" s="288">
        <f>IF($Q105="n/a",(IF('Workforce hours'!Y$30=0,0,(AW105/'Workforce hours'!Y$30))),(IF(VLOOKUP($Q105,'Workforce hours'!$C$8:$AD$30,BY$7,FALSE)=0,0,(AW105/(VLOOKUP($Q105,'Workforce hours'!$C$8:$AD$30,BY$7,FALSE))))))</f>
        <v>5.8074308255093081</v>
      </c>
      <c r="BZ105" s="288">
        <f>IF($Q105="n/a",(IF('Workforce hours'!Z$30=0,0,(AX105/'Workforce hours'!Z$30))),(IF(VLOOKUP($Q105,'Workforce hours'!$C$8:$AD$30,BZ$7,FALSE)=0,0,(AX105/(VLOOKUP($Q105,'Workforce hours'!$C$8:$AD$30,BZ$7,FALSE))))))</f>
        <v>0</v>
      </c>
      <c r="CA105" s="288">
        <f>IF($Q105="n/a",(IF('Workforce hours'!AA$30=0,0,(AY105/'Workforce hours'!AA$30))),(IF(VLOOKUP($Q105,'Workforce hours'!$C$8:$AD$30,CA$7,FALSE)=0,0,(AY105/(VLOOKUP($Q105,'Workforce hours'!$C$8:$AD$30,CA$7,FALSE))))))</f>
        <v>0</v>
      </c>
      <c r="CB105" s="288">
        <f>IF($Q105="n/a",(IF('Workforce hours'!AB$30=0,0,(AZ105/'Workforce hours'!AB$30))),(IF(VLOOKUP($Q105,'Workforce hours'!$C$8:$AD$30,CB$7,FALSE)=0,0,(AZ105/(VLOOKUP($Q105,'Workforce hours'!$C$8:$AD$30,CB$7,FALSE))))))</f>
        <v>0</v>
      </c>
      <c r="CC105" s="288">
        <f>IF($Q105="n/a",(IF('Workforce hours'!AC$30=0,0,(BA105/'Workforce hours'!AC$30))),(IF(VLOOKUP($Q105,'Workforce hours'!$C$8:$AD$30,CC$7,FALSE)=0,0,(BA105/(VLOOKUP($Q105,'Workforce hours'!$C$8:$AD$30,CC$7,FALSE))))))</f>
        <v>0</v>
      </c>
      <c r="CD105" s="288">
        <f>IF($Q105="n/a",(IF('Workforce hours'!AD$30=0,0,(BB105/'Workforce hours'!AD$30))),(IF(VLOOKUP($Q105,'Workforce hours'!$C$8:$AD$30,CD$7,FALSE)=0,0,(BB105/(VLOOKUP($Q105,'Workforce hours'!$C$8:$AD$30,CD$7,FALSE))))))</f>
        <v>0</v>
      </c>
      <c r="CE105" s="289">
        <f t="shared" si="18"/>
        <v>0</v>
      </c>
      <c r="CF105" s="290">
        <f>BD105*'Workforce costs'!B$9*(1+'Workforce costs'!B$10)*(1+'Workforce costs'!B$11)</f>
        <v>0</v>
      </c>
      <c r="CG105" s="290">
        <f>BE105*'Workforce costs'!C$9*(1+'Workforce costs'!C$10)*(1+'Workforce costs'!C$11)</f>
        <v>0</v>
      </c>
      <c r="CH105" s="290">
        <f>BF105*'Workforce costs'!D$9*(1+'Workforce costs'!D$10)*(1+'Workforce costs'!D$11)</f>
        <v>0</v>
      </c>
      <c r="CI105" s="290">
        <f>BG105*'Workforce costs'!E$9*(1+'Workforce costs'!E$10)*(1+'Workforce costs'!E$11)</f>
        <v>0</v>
      </c>
      <c r="CJ105" s="290">
        <f>BH105*'Workforce costs'!F$9*(1+'Workforce costs'!F$10)*(1+'Workforce costs'!F$11)</f>
        <v>0</v>
      </c>
      <c r="CK105" s="290">
        <f>BI105*'Workforce costs'!G$9*(1+'Workforce costs'!G$10)*(1+'Workforce costs'!G$11)</f>
        <v>0</v>
      </c>
      <c r="CL105" s="290">
        <f>BJ105*'Workforce costs'!H$9*(1+'Workforce costs'!H$10)*(1+'Workforce costs'!H$11)</f>
        <v>0</v>
      </c>
      <c r="CM105" s="290">
        <f>BK105*'Workforce costs'!I$9*(1+'Workforce costs'!I$10)*(1+'Workforce costs'!I$11)</f>
        <v>0</v>
      </c>
      <c r="CN105" s="290">
        <f>BL105*'Workforce costs'!J$9*(1+'Workforce costs'!J$10)*(1+'Workforce costs'!J$11)</f>
        <v>0</v>
      </c>
      <c r="CO105" s="290">
        <f>BM105*'Workforce costs'!K$9*(1+'Workforce costs'!K$10)*(1+'Workforce costs'!K$11)</f>
        <v>0</v>
      </c>
      <c r="CP105" s="290">
        <f>BN105*'Workforce costs'!L$9*(1+'Workforce costs'!L$10)*(1+'Workforce costs'!L$11)</f>
        <v>0</v>
      </c>
      <c r="CQ105" s="290">
        <f>BO105*'Workforce costs'!M$9*(1+'Workforce costs'!M$10)*(1+'Workforce costs'!M$11)</f>
        <v>0</v>
      </c>
      <c r="CR105" s="290">
        <f>BP105*'Workforce costs'!N$9*(1+'Workforce costs'!N$10)*(1+'Workforce costs'!N$11)</f>
        <v>0</v>
      </c>
      <c r="CS105" s="290">
        <f>BQ105*'Workforce costs'!O$9*(1+'Workforce costs'!O$10)*(1+'Workforce costs'!O$11)</f>
        <v>0</v>
      </c>
      <c r="CT105" s="290">
        <f>BR105*'Workforce costs'!P$9*(1+'Workforce costs'!P$10)*(1+'Workforce costs'!P$11)</f>
        <v>0</v>
      </c>
      <c r="CU105" s="290">
        <f>BS105*'Workforce costs'!Q$9*(1+'Workforce costs'!Q$10)*(1+'Workforce costs'!Q$11)</f>
        <v>0</v>
      </c>
      <c r="CV105" s="290">
        <f>BT105*'Workforce costs'!R$9*(1+'Workforce costs'!R$10)*(1+'Workforce costs'!R$11)</f>
        <v>0</v>
      </c>
      <c r="CW105" s="290">
        <f>BU105*'Workforce costs'!S$9*(1+'Workforce costs'!S$10)*(1+'Workforce costs'!S$11)</f>
        <v>0</v>
      </c>
      <c r="CX105" s="290">
        <f>BV105*'Workforce costs'!T$9*(1+'Workforce costs'!T$10)*(1+'Workforce costs'!T$11)</f>
        <v>0</v>
      </c>
      <c r="CY105" s="290">
        <f>BW105*'Workforce costs'!U$9*(1+'Workforce costs'!U$10)*(1+'Workforce costs'!U$11)</f>
        <v>0</v>
      </c>
      <c r="CZ105" s="290">
        <f>BX105*'Workforce costs'!V$9*(1+'Workforce costs'!V$10)*(1+'Workforce costs'!V$11)</f>
        <v>0</v>
      </c>
      <c r="DA105" s="290">
        <f>BY105*'Workforce costs'!W$9*(1+'Workforce costs'!W$10)*(1+'Workforce costs'!W$11)</f>
        <v>0</v>
      </c>
      <c r="DB105" s="290">
        <f>BZ105*'Workforce costs'!X$9*(1+'Workforce costs'!X$10)*(1+'Workforce costs'!X$11)</f>
        <v>0</v>
      </c>
      <c r="DC105" s="290">
        <f>CA105*'Workforce costs'!Y$9*(1+'Workforce costs'!Y$10)*(1+'Workforce costs'!Y$11)</f>
        <v>0</v>
      </c>
      <c r="DD105" s="290">
        <f>CB105*'Workforce costs'!Z$9*(1+'Workforce costs'!Z$10)*(1+'Workforce costs'!Z$11)</f>
        <v>0</v>
      </c>
      <c r="DE105" s="290">
        <f>CC105*'Workforce costs'!AA$9*(1+'Workforce costs'!AA$10)*(1+'Workforce costs'!AA$11)</f>
        <v>0</v>
      </c>
      <c r="DF105" s="290">
        <f>CD105*'Workforce costs'!AB$9*(1+'Workforce costs'!AB$10)*(1+'Workforce costs'!AB$11)</f>
        <v>0</v>
      </c>
    </row>
    <row r="106" spans="1:110" x14ac:dyDescent="0.3">
      <c r="A106" s="2" t="str">
        <f>Outputs!$A$4</f>
        <v>Australia</v>
      </c>
      <c r="B106" s="2" t="str">
        <f t="shared" si="11"/>
        <v>Australia 25to64</v>
      </c>
      <c r="C106" s="30">
        <f>VLOOKUP($B106,Populations!$D$15:$H$1920,3,FALSE)</f>
        <v>13966174</v>
      </c>
      <c r="D106" s="255">
        <f>IF(OR($H106="General pop",$H106="Schools",$H106="Workplace",$H106="Skills Training",$H106="Digital Supports"),1,VLOOKUP($B106,Populations!$D$15:$H$1920,5,FALSE))</f>
        <v>1</v>
      </c>
      <c r="E106" s="88">
        <f>VLOOKUP(I106,Epidemiology!$C$10:$H$47,6,FALSE)</f>
        <v>5338</v>
      </c>
      <c r="F106" s="102">
        <f>'Care profiles'!R107</f>
        <v>1</v>
      </c>
      <c r="G106" s="15" t="str">
        <f>'Care profiles'!A107</f>
        <v>25to64</v>
      </c>
      <c r="H106" s="15" t="str">
        <f>'Care profiles'!B107</f>
        <v>Distress</v>
      </c>
      <c r="I106" s="15" t="str">
        <f>'Care profiles'!C107</f>
        <v>Distress_25-64yrs</v>
      </c>
      <c r="J106" s="15" t="str">
        <f>'Care profiles'!D107</f>
        <v>Care profile</v>
      </c>
      <c r="K106" s="15" t="str">
        <f>'Care profiles'!E107</f>
        <v>Brief Intervention</v>
      </c>
      <c r="L106" s="104">
        <f>'Care profiles'!F107</f>
        <v>0.03</v>
      </c>
      <c r="M106" s="15">
        <f>'Care profiles'!G107</f>
        <v>1</v>
      </c>
      <c r="N106" s="15">
        <f>'Care profiles'!H107</f>
        <v>30</v>
      </c>
      <c r="O106" s="15" t="str">
        <f>'Care profiles'!I107</f>
        <v>min</v>
      </c>
      <c r="P106" s="15" t="str">
        <f>'Care profiles'!J107</f>
        <v>Team</v>
      </c>
      <c r="Q106" s="15" t="str">
        <f>'Care profiles'!K107</f>
        <v>Clinical Community Treatment Team – Adult (25 – 64 years)</v>
      </c>
      <c r="R106" s="15" t="str">
        <f>'Care profiles'!M107</f>
        <v>N</v>
      </c>
      <c r="S106" s="15" t="str">
        <f>'Care profiles'!O107</f>
        <v>Y</v>
      </c>
      <c r="T106" s="15" t="str">
        <f>'Care profiles'!Q107</f>
        <v>N</v>
      </c>
      <c r="U106" s="30">
        <f t="shared" si="12"/>
        <v>745514.36812</v>
      </c>
      <c r="V106" s="30">
        <f t="shared" si="13"/>
        <v>22365.431043599998</v>
      </c>
      <c r="W106" s="30">
        <f>IF(M106="n/a",0,IF(O106="days",V106*M106*(1+(VLOOKUP(K106,'Bed parameters'!$A$9:$G$12,7,FALSE))),V106*M106))</f>
        <v>22365.431043599998</v>
      </c>
      <c r="X106" s="30">
        <f t="shared" si="14"/>
        <v>11182.715521799999</v>
      </c>
      <c r="Y106" s="30">
        <f t="shared" si="15"/>
        <v>0</v>
      </c>
      <c r="Z106" s="113">
        <f>_xlfn.IFNA(Y106/((VLOOKUP(K106,'Bed parameters'!$A$9:$G$12,3,FALSE))*(VLOOKUP(K106,'Bed parameters'!$A$9:$G$12,5,FALSE))),0)</f>
        <v>0</v>
      </c>
      <c r="AA106" s="30">
        <f t="shared" si="16"/>
        <v>11182.715521799997</v>
      </c>
      <c r="AB106" s="30">
        <f>_xlfn.IFNA(IF($O106="days",$Y106*(VLOOKUP($K106,'Bed parameters'!$A$9:$I$12,9,FALSE))*$F106*(VLOOKUP($Q106,'Workforce distribution'!$C$8:$AD$30,AB$7,FALSE)),IF($Q106="n/a",(IF($P106=AB$6,$X106*$F106,0)),$X106*$F106*(VLOOKUP($Q106,'Workforce distribution'!$C$8:$AD$30,AB$7,FALSE)))),0)</f>
        <v>0</v>
      </c>
      <c r="AC106" s="30">
        <f>_xlfn.IFNA(IF($O106="days",$Y106*(VLOOKUP($K106,'Bed parameters'!$A$9:$I$12,9,FALSE))*$F106*(VLOOKUP($Q106,'Workforce distribution'!$C$8:$AD$30,AC$7,FALSE)),IF($Q106="n/a",(IF($P106=AC$6,$X106*$F106,0)),$X106*$F106*(VLOOKUP($Q106,'Workforce distribution'!$C$8:$AD$30,AC$7,FALSE)))),0)</f>
        <v>0</v>
      </c>
      <c r="AD106" s="30">
        <f>_xlfn.IFNA(IF($O106="days",$Y106*(VLOOKUP($K106,'Bed parameters'!$A$9:$I$12,9,FALSE))*$F106*(VLOOKUP($Q106,'Workforce distribution'!$C$8:$AD$30,AD$7,FALSE)),IF($Q106="n/a",(IF($P106=AD$6,$X106*$F106,0)),$X106*$F106*(VLOOKUP($Q106,'Workforce distribution'!$C$8:$AD$30,AD$7,FALSE)))),0)</f>
        <v>0</v>
      </c>
      <c r="AE106" s="30">
        <f>_xlfn.IFNA(IF($O106="days",$Y106*(VLOOKUP($K106,'Bed parameters'!$A$9:$I$12,9,FALSE))*$F106*(VLOOKUP($Q106,'Workforce distribution'!$C$8:$AD$30,AE$7,FALSE)),IF($Q106="n/a",(IF($P106=AE$6,$X106*$F106,0)),$X106*$F106*(VLOOKUP($Q106,'Workforce distribution'!$C$8:$AD$30,AE$7,FALSE)))),0)</f>
        <v>546.98065052282595</v>
      </c>
      <c r="AF106" s="30">
        <f>_xlfn.IFNA(IF($O106="days",$Y106*(VLOOKUP($K106,'Bed parameters'!$A$9:$I$12,9,FALSE))*$F106*(VLOOKUP($Q106,'Workforce distribution'!$C$8:$AD$30,AF$7,FALSE)),IF($Q106="n/a",(IF($P106=AF$6,$X106*$F106,0)),$X106*$F106*(VLOOKUP($Q106,'Workforce distribution'!$C$8:$AD$30,AF$7,FALSE)))),0)</f>
        <v>0</v>
      </c>
      <c r="AG106" s="30">
        <f>_xlfn.IFNA(IF($O106="days",$Y106*(VLOOKUP($K106,'Bed parameters'!$A$9:$I$12,9,FALSE))*$F106*(VLOOKUP($Q106,'Workforce distribution'!$C$8:$AD$30,AG$7,FALSE)),IF($Q106="n/a",(IF($P106=AG$6,$X106*$F106,0)),$X106*$F106*(VLOOKUP($Q106,'Workforce distribution'!$C$8:$AD$30,AG$7,FALSE)))),0)</f>
        <v>502.05953429631376</v>
      </c>
      <c r="AH106" s="30">
        <f>_xlfn.IFNA(IF($O106="days",$Y106*(VLOOKUP($K106,'Bed parameters'!$A$9:$I$12,9,FALSE))*$F106*(VLOOKUP($Q106,'Workforce distribution'!$C$8:$AD$30,AH$7,FALSE)),IF($Q106="n/a",(IF($P106=AH$6,$X106*$F106,0)),$X106*$F106*(VLOOKUP($Q106,'Workforce distribution'!$C$8:$AD$30,AH$7,FALSE)))),0)</f>
        <v>251.02976714815688</v>
      </c>
      <c r="AI106" s="30">
        <f>_xlfn.IFNA(IF($O106="days",$Y106*(VLOOKUP($K106,'Bed parameters'!$A$9:$I$12,9,FALSE))*$F106*(VLOOKUP($Q106,'Workforce distribution'!$C$8:$AD$30,AI$7,FALSE)),IF($Q106="n/a",(IF($P106=AI$6,$X106*$F106,0)),$X106*$F106*(VLOOKUP($Q106,'Workforce distribution'!$C$8:$AD$30,AI$7,FALSE)))),0)</f>
        <v>0</v>
      </c>
      <c r="AJ106" s="30">
        <f>_xlfn.IFNA(IF($O106="days",$Y106*(VLOOKUP($K106,'Bed parameters'!$A$9:$I$12,9,FALSE))*$F106*(VLOOKUP($Q106,'Workforce distribution'!$C$8:$AD$30,AJ$7,FALSE)),IF($Q106="n/a",(IF($P106=AJ$6,$X106*$F106,0)),$X106*$F106*(VLOOKUP($Q106,'Workforce distribution'!$C$8:$AD$30,AJ$7,FALSE)))),0)</f>
        <v>0</v>
      </c>
      <c r="AK106" s="30">
        <f>_xlfn.IFNA(IF($O106="days",$Y106*(VLOOKUP($K106,'Bed parameters'!$A$9:$I$12,9,FALSE))*$F106*(VLOOKUP($Q106,'Workforce distribution'!$C$8:$AD$30,AK$7,FALSE)),IF($Q106="n/a",(IF($P106=AK$6,$X106*$F106,0)),$X106*$F106*(VLOOKUP($Q106,'Workforce distribution'!$C$8:$AD$30,AK$7,FALSE)))),0)</f>
        <v>0</v>
      </c>
      <c r="AL106" s="30">
        <f>_xlfn.IFNA(IF($O106="days",$Y106*(VLOOKUP($K106,'Bed parameters'!$A$9:$I$12,9,FALSE))*$F106*(VLOOKUP($Q106,'Workforce distribution'!$C$8:$AD$30,AL$7,FALSE)),IF($Q106="n/a",(IF($P106=AL$6,$X106*$F106,0)),$X106*$F106*(VLOOKUP($Q106,'Workforce distribution'!$C$8:$AD$30,AL$7,FALSE)))),0)</f>
        <v>264.24186015595461</v>
      </c>
      <c r="AM106" s="30">
        <f>_xlfn.IFNA(IF($O106="days",$Y106*(VLOOKUP($K106,'Bed parameters'!$A$9:$I$12,9,FALSE))*$F106*(VLOOKUP($Q106,'Workforce distribution'!$C$8:$AD$30,AM$7,FALSE)),IF($Q106="n/a",(IF($P106=AM$6,$X106*$F106,0)),$X106*$F106*(VLOOKUP($Q106,'Workforce distribution'!$C$8:$AD$30,AM$7,FALSE)))),0)</f>
        <v>4175.0213904640832</v>
      </c>
      <c r="AN106" s="30">
        <f>_xlfn.IFNA(IF($O106="days",$Y106*(VLOOKUP($K106,'Bed parameters'!$A$9:$I$12,9,FALSE))*$F106*(VLOOKUP($Q106,'Workforce distribution'!$C$8:$AD$30,AN$7,FALSE)),IF($Q106="n/a",(IF($P106=AN$6,$X106*$F106,0)),$X106*$F106*(VLOOKUP($Q106,'Workforce distribution'!$C$8:$AD$30,AN$7,FALSE)))),0)</f>
        <v>972.41004537391291</v>
      </c>
      <c r="AO106" s="30">
        <f>_xlfn.IFNA(IF($O106="days",$Y106*(VLOOKUP($K106,'Bed parameters'!$A$9:$I$12,9,FALSE))*$F106*(VLOOKUP($Q106,'Workforce distribution'!$C$8:$AD$30,AO$7,FALSE)),IF($Q106="n/a",(IF($P106=AO$6,$X106*$F106,0)),$X106*$F106*(VLOOKUP($Q106,'Workforce distribution'!$C$8:$AD$30,AO$7,FALSE)))),0)</f>
        <v>1606.5905097482041</v>
      </c>
      <c r="AP106" s="30">
        <f>_xlfn.IFNA(IF($O106="days",$Y106*(VLOOKUP($K106,'Bed parameters'!$A$9:$I$12,9,FALSE))*$F106*(VLOOKUP($Q106,'Workforce distribution'!$C$8:$AD$30,AP$7,FALSE)),IF($Q106="n/a",(IF($P106=AP$6,$X106*$F106,0)),$X106*$F106*(VLOOKUP($Q106,'Workforce distribution'!$C$8:$AD$30,AP$7,FALSE)))),0)</f>
        <v>1305.3547891704154</v>
      </c>
      <c r="AQ106" s="30">
        <f>_xlfn.IFNA(IF($O106="days",$Y106*(VLOOKUP($K106,'Bed parameters'!$A$9:$I$12,9,FALSE))*$F106*(VLOOKUP($Q106,'Workforce distribution'!$C$8:$AD$30,AQ$7,FALSE)),IF($Q106="n/a",(IF($P106=AQ$6,$X106*$F106,0)),$X106*$F106*(VLOOKUP($Q106,'Workforce distribution'!$C$8:$AD$30,AQ$7,FALSE)))),0)</f>
        <v>502.05953429631376</v>
      </c>
      <c r="AR106" s="30">
        <f>_xlfn.IFNA(IF($O106="days",$Y106*(VLOOKUP($K106,'Bed parameters'!$A$9:$I$12,9,FALSE))*$F106*(VLOOKUP($Q106,'Workforce distribution'!$C$8:$AD$30,AR$7,FALSE)),IF($Q106="n/a",(IF($P106=AR$6,$X106*$F106,0)),$X106*$F106*(VLOOKUP($Q106,'Workforce distribution'!$C$8:$AD$30,AR$7,FALSE)))),0)</f>
        <v>0</v>
      </c>
      <c r="AS106" s="30">
        <f>_xlfn.IFNA(IF($O106="days",$Y106*(VLOOKUP($K106,'Bed parameters'!$A$9:$I$12,9,FALSE))*$F106*(VLOOKUP($Q106,'Workforce distribution'!$C$8:$AD$30,AS$7,FALSE)),IF($Q106="n/a",(IF($P106=AS$6,$X106*$F106,0)),$X106*$F106*(VLOOKUP($Q106,'Workforce distribution'!$C$8:$AD$30,AS$7,FALSE)))),0)</f>
        <v>0</v>
      </c>
      <c r="AT106" s="30">
        <f>_xlfn.IFNA(IF($O106="days",$Y106*(VLOOKUP($K106,'Bed parameters'!$A$9:$I$12,9,FALSE))*$F106*(VLOOKUP($Q106,'Workforce distribution'!$C$8:$AD$30,AT$7,FALSE)),IF($Q106="n/a",(IF($P106=AT$6,$X106*$F106,0)),$X106*$F106*(VLOOKUP($Q106,'Workforce distribution'!$C$8:$AD$30,AT$7,FALSE)))),0)</f>
        <v>0</v>
      </c>
      <c r="AU106" s="30">
        <f>_xlfn.IFNA(IF($O106="days",$Y106*(VLOOKUP($K106,'Bed parameters'!$A$9:$I$12,9,FALSE))*$F106*(VLOOKUP($Q106,'Workforce distribution'!$C$8:$AD$30,AU$7,FALSE)),IF($Q106="n/a",(IF($P106=AU$6,$X106*$F106,0)),$X106*$F106*(VLOOKUP($Q106,'Workforce distribution'!$C$8:$AD$30,AU$7,FALSE)))),0)</f>
        <v>369.93860421833648</v>
      </c>
      <c r="AV106" s="30">
        <f>_xlfn.IFNA(IF($O106="days",$Y106*(VLOOKUP($K106,'Bed parameters'!$A$9:$I$12,9,FALSE))*$F106*(VLOOKUP($Q106,'Workforce distribution'!$C$8:$AD$30,AV$7,FALSE)),IF($Q106="n/a",(IF($P106=AV$6,$X106*$F106,0)),$X106*$F106*(VLOOKUP($Q106,'Workforce distribution'!$C$8:$AD$30,AV$7,FALSE)))),0)</f>
        <v>0</v>
      </c>
      <c r="AW106" s="30">
        <f>_xlfn.IFNA(IF($O106="days",$Y106*(VLOOKUP($K106,'Bed parameters'!$A$9:$I$12,9,FALSE))*$F106*(VLOOKUP($Q106,'Workforce distribution'!$C$8:$AD$30,AW$7,FALSE)),IF($Q106="n/a",(IF($P106=AW$6,$X106*$F106,0)),$X106*$F106*(VLOOKUP($Q106,'Workforce distribution'!$C$8:$AD$30,AW$7,FALSE)))),0)</f>
        <v>687.02883640548202</v>
      </c>
      <c r="AX106" s="30">
        <f>_xlfn.IFNA(IF($O106="days",$Y106*(VLOOKUP($K106,'Bed parameters'!$A$9:$I$12,9,FALSE))*$F106*(VLOOKUP($Q106,'Workforce distribution'!$C$8:$AD$30,AX$7,FALSE)),IF($Q106="n/a",(IF($P106=AX$6,$X106*$F106,0)),$X106*$F106*(VLOOKUP($Q106,'Workforce distribution'!$C$8:$AD$30,AX$7,FALSE)))),0)</f>
        <v>0</v>
      </c>
      <c r="AY106" s="30">
        <f>_xlfn.IFNA(IF($O106="days",$Y106*(VLOOKUP($K106,'Bed parameters'!$A$9:$I$12,9,FALSE))*$F106*(VLOOKUP($Q106,'Workforce distribution'!$C$8:$AD$30,AY$7,FALSE)),IF($Q106="n/a",(IF($P106=AY$6,$X106*$F106,0)),$X106*$F106*(VLOOKUP($Q106,'Workforce distribution'!$C$8:$AD$30,AY$7,FALSE)))),0)</f>
        <v>0</v>
      </c>
      <c r="AZ106" s="30">
        <f>_xlfn.IFNA(IF($O106="days",$Y106*(VLOOKUP($K106,'Bed parameters'!$A$9:$I$12,9,FALSE))*$F106*(VLOOKUP($Q106,'Workforce distribution'!$C$8:$AD$30,AZ$7,FALSE)),IF($Q106="n/a",(IF($P106=AZ$6,$X106*$F106,0)),$X106*$F106*(VLOOKUP($Q106,'Workforce distribution'!$C$8:$AD$30,AZ$7,FALSE)))),0)</f>
        <v>0</v>
      </c>
      <c r="BA106" s="30">
        <f>_xlfn.IFNA(IF($O106="days",$Y106*(VLOOKUP($K106,'Bed parameters'!$A$9:$I$12,9,FALSE))*$F106*(VLOOKUP($Q106,'Workforce distribution'!$C$8:$AD$30,BA$7,FALSE)),IF($Q106="n/a",(IF($P106=BA$6,$X106*$F106,0)),$X106*$F106*(VLOOKUP($Q106,'Workforce distribution'!$C$8:$AD$30,BA$7,FALSE)))),0)</f>
        <v>0</v>
      </c>
      <c r="BB106" s="30">
        <f>_xlfn.IFNA(IF($O106="days",$Y106*(VLOOKUP($K106,'Bed parameters'!$A$9:$I$12,9,FALSE))*$F106*(VLOOKUP($Q106,'Workforce distribution'!$C$8:$AD$30,BB$7,FALSE)),IF($Q106="n/a",(IF($P106=BB$6,$X106*$F106,0)),$X106*$F106*(VLOOKUP($Q106,'Workforce distribution'!$C$8:$AD$30,BB$7,FALSE)))),0)</f>
        <v>0</v>
      </c>
      <c r="BC106" s="149">
        <f t="shared" si="17"/>
        <v>9.9868701446332881</v>
      </c>
      <c r="BD106" s="288">
        <f>IF($Q106="n/a",(IF('Workforce hours'!D$30=0,0,(AB106/'Workforce hours'!D$30))),(IF(VLOOKUP($Q106,'Workforce hours'!$C$8:$AD$30,BD$7,FALSE)=0,0,(AB106/(VLOOKUP($Q106,'Workforce hours'!$C$8:$AD$30,BD$7,FALSE))))))</f>
        <v>0</v>
      </c>
      <c r="BE106" s="288">
        <f>IF($Q106="n/a",(IF('Workforce hours'!E$30=0,0,(AC106/'Workforce hours'!E$30))),(IF(VLOOKUP($Q106,'Workforce hours'!$C$8:$AD$30,BE$7,FALSE)=0,0,(AC106/(VLOOKUP($Q106,'Workforce hours'!$C$8:$AD$30,BE$7,FALSE))))))</f>
        <v>0</v>
      </c>
      <c r="BF106" s="288">
        <f>IF($Q106="n/a",(IF('Workforce hours'!F$30=0,0,(AD106/'Workforce hours'!F$30))),(IF(VLOOKUP($Q106,'Workforce hours'!$C$8:$AD$30,BF$7,FALSE)=0,0,(AD106/(VLOOKUP($Q106,'Workforce hours'!$C$8:$AD$30,BF$7,FALSE))))))</f>
        <v>0</v>
      </c>
      <c r="BG106" s="288">
        <f>IF($Q106="n/a",(IF('Workforce hours'!G$30=0,0,(AE106/'Workforce hours'!G$30))),(IF(VLOOKUP($Q106,'Workforce hours'!$C$8:$AD$30,BG$7,FALSE)=0,0,(AE106/(VLOOKUP($Q106,'Workforce hours'!$C$8:$AD$30,BG$7,FALSE))))))</f>
        <v>0.4759137053060476</v>
      </c>
      <c r="BH106" s="288">
        <f>IF($Q106="n/a",(IF('Workforce hours'!H$30=0,0,(AF106/'Workforce hours'!H$30))),(IF(VLOOKUP($Q106,'Workforce hours'!$C$8:$AD$30,BH$7,FALSE)=0,0,(AF106/(VLOOKUP($Q106,'Workforce hours'!$C$8:$AD$30,BH$7,FALSE))))))</f>
        <v>0</v>
      </c>
      <c r="BI106" s="288">
        <f>IF($Q106="n/a",(IF('Workforce hours'!I$30=0,0,(AG106/'Workforce hours'!I$30))),(IF(VLOOKUP($Q106,'Workforce hours'!$C$8:$AD$30,BI$7,FALSE)=0,0,(AG106/(VLOOKUP($Q106,'Workforce hours'!$C$8:$AD$30,BI$7,FALSE))))))</f>
        <v>0.43682900487028531</v>
      </c>
      <c r="BJ106" s="288">
        <f>IF($Q106="n/a",(IF('Workforce hours'!J$30=0,0,(AH106/'Workforce hours'!J$30))),(IF(VLOOKUP($Q106,'Workforce hours'!$C$8:$AD$30,BJ$7,FALSE)=0,0,(AH106/(VLOOKUP($Q106,'Workforce hours'!$C$8:$AD$30,BJ$7,FALSE))))))</f>
        <v>0.21841450243514265</v>
      </c>
      <c r="BK106" s="288">
        <f>IF($Q106="n/a",(IF('Workforce hours'!K$30=0,0,(AI106/'Workforce hours'!K$30))),(IF(VLOOKUP($Q106,'Workforce hours'!$C$8:$AD$30,BK$7,FALSE)=0,0,(AI106/(VLOOKUP($Q106,'Workforce hours'!$C$8:$AD$30,BK$7,FALSE))))))</f>
        <v>0</v>
      </c>
      <c r="BL106" s="288">
        <f>IF($Q106="n/a",(IF('Workforce hours'!L$30=0,0,(AJ106/'Workforce hours'!L$30))),(IF(VLOOKUP($Q106,'Workforce hours'!$C$8:$AD$30,BL$7,FALSE)=0,0,(AJ106/(VLOOKUP($Q106,'Workforce hours'!$C$8:$AD$30,BL$7,FALSE))))))</f>
        <v>0</v>
      </c>
      <c r="BM106" s="288">
        <f>IF($Q106="n/a",(IF('Workforce hours'!M$30=0,0,(AK106/'Workforce hours'!M$30))),(IF(VLOOKUP($Q106,'Workforce hours'!$C$8:$AD$30,BM$7,FALSE)=0,0,(AK106/(VLOOKUP($Q106,'Workforce hours'!$C$8:$AD$30,BM$7,FALSE))))))</f>
        <v>0</v>
      </c>
      <c r="BN106" s="288">
        <f>IF($Q106="n/a",(IF('Workforce hours'!N$30=0,0,(AL106/'Workforce hours'!N$30))),(IF(VLOOKUP($Q106,'Workforce hours'!$C$8:$AD$30,BN$7,FALSE)=0,0,(AL106/(VLOOKUP($Q106,'Workforce hours'!$C$8:$AD$30,BN$7,FALSE))))))</f>
        <v>0.24056878803216789</v>
      </c>
      <c r="BO106" s="288">
        <f>IF($Q106="n/a",(IF('Workforce hours'!O$30=0,0,(AM106/'Workforce hours'!O$30))),(IF(VLOOKUP($Q106,'Workforce hours'!$C$8:$AD$30,BO$7,FALSE)=0,0,(AM106/(VLOOKUP($Q106,'Workforce hours'!$C$8:$AD$30,BO$7,FALSE))))))</f>
        <v>3.9051872052065302</v>
      </c>
      <c r="BP106" s="288">
        <f>IF($Q106="n/a",(IF('Workforce hours'!P$30=0,0,(AN106/'Workforce hours'!P$30))),(IF(VLOOKUP($Q106,'Workforce hours'!$C$8:$AD$30,BP$7,FALSE)=0,0,(AN106/(VLOOKUP($Q106,'Workforce hours'!$C$8:$AD$30,BP$7,FALSE))))))</f>
        <v>0.84606880943297369</v>
      </c>
      <c r="BQ106" s="288">
        <f>IF($Q106="n/a",(IF('Workforce hours'!Q$30=0,0,(AO106/'Workforce hours'!Q$30))),(IF(VLOOKUP($Q106,'Workforce hours'!$C$8:$AD$30,BQ$7,FALSE)=0,0,(AO106/(VLOOKUP($Q106,'Workforce hours'!$C$8:$AD$30,BQ$7,FALSE))))))</f>
        <v>1.3978528155849128</v>
      </c>
      <c r="BR106" s="288">
        <f>IF($Q106="n/a",(IF('Workforce hours'!R$30=0,0,(AP106/'Workforce hours'!R$30))),(IF(VLOOKUP($Q106,'Workforce hours'!$C$8:$AD$30,BR$7,FALSE)=0,0,(AP106/(VLOOKUP($Q106,'Workforce hours'!$C$8:$AD$30,BR$7,FALSE))))))</f>
        <v>1.1357554126627414</v>
      </c>
      <c r="BS106" s="288">
        <f>IF($Q106="n/a",(IF('Workforce hours'!S$30=0,0,(AQ106/'Workforce hours'!S$30))),(IF(VLOOKUP($Q106,'Workforce hours'!$C$8:$AD$30,BS$7,FALSE)=0,0,(AQ106/(VLOOKUP($Q106,'Workforce hours'!$C$8:$AD$30,BS$7,FALSE))))))</f>
        <v>0.43682900487028531</v>
      </c>
      <c r="BT106" s="288">
        <f>IF($Q106="n/a",(IF('Workforce hours'!T$30=0,0,(AR106/'Workforce hours'!T$30))),(IF(VLOOKUP($Q106,'Workforce hours'!$C$8:$AD$30,BT$7,FALSE)=0,0,(AR106/(VLOOKUP($Q106,'Workforce hours'!$C$8:$AD$30,BT$7,FALSE))))))</f>
        <v>0</v>
      </c>
      <c r="BU106" s="288">
        <f>IF($Q106="n/a",(IF('Workforce hours'!U$30=0,0,(AS106/'Workforce hours'!U$30))),(IF(VLOOKUP($Q106,'Workforce hours'!$C$8:$AD$30,BU$7,FALSE)=0,0,(AS106/(VLOOKUP($Q106,'Workforce hours'!$C$8:$AD$30,BU$7,FALSE))))))</f>
        <v>0</v>
      </c>
      <c r="BV106" s="288">
        <f>IF($Q106="n/a",(IF('Workforce hours'!V$30=0,0,(AT106/'Workforce hours'!V$30))),(IF(VLOOKUP($Q106,'Workforce hours'!$C$8:$AD$30,BV$7,FALSE)=0,0,(AT106/(VLOOKUP($Q106,'Workforce hours'!$C$8:$AD$30,BV$7,FALSE))))))</f>
        <v>0</v>
      </c>
      <c r="BW106" s="288">
        <f>IF($Q106="n/a",(IF('Workforce hours'!W$30=0,0,(AU106/'Workforce hours'!W$30))),(IF(VLOOKUP($Q106,'Workforce hours'!$C$8:$AD$30,BW$7,FALSE)=0,0,(AU106/(VLOOKUP($Q106,'Workforce hours'!$C$8:$AD$30,BW$7,FALSE))))))</f>
        <v>0.31270781368127037</v>
      </c>
      <c r="BX106" s="288">
        <f>IF($Q106="n/a",(IF('Workforce hours'!X$30=0,0,(AV106/'Workforce hours'!X$30))),(IF(VLOOKUP($Q106,'Workforce hours'!$C$8:$AD$30,BX$7,FALSE)=0,0,(AV106/(VLOOKUP($Q106,'Workforce hours'!$C$8:$AD$30,BX$7,FALSE))))))</f>
        <v>0</v>
      </c>
      <c r="BY106" s="288">
        <f>IF($Q106="n/a",(IF('Workforce hours'!Y$30=0,0,(AW106/'Workforce hours'!Y$30))),(IF(VLOOKUP($Q106,'Workforce hours'!$C$8:$AD$30,BY$7,FALSE)=0,0,(AW106/(VLOOKUP($Q106,'Workforce hours'!$C$8:$AD$30,BY$7,FALSE))))))</f>
        <v>0.58074308255093077</v>
      </c>
      <c r="BZ106" s="288">
        <f>IF($Q106="n/a",(IF('Workforce hours'!Z$30=0,0,(AX106/'Workforce hours'!Z$30))),(IF(VLOOKUP($Q106,'Workforce hours'!$C$8:$AD$30,BZ$7,FALSE)=0,0,(AX106/(VLOOKUP($Q106,'Workforce hours'!$C$8:$AD$30,BZ$7,FALSE))))))</f>
        <v>0</v>
      </c>
      <c r="CA106" s="288">
        <f>IF($Q106="n/a",(IF('Workforce hours'!AA$30=0,0,(AY106/'Workforce hours'!AA$30))),(IF(VLOOKUP($Q106,'Workforce hours'!$C$8:$AD$30,CA$7,FALSE)=0,0,(AY106/(VLOOKUP($Q106,'Workforce hours'!$C$8:$AD$30,CA$7,FALSE))))))</f>
        <v>0</v>
      </c>
      <c r="CB106" s="288">
        <f>IF($Q106="n/a",(IF('Workforce hours'!AB$30=0,0,(AZ106/'Workforce hours'!AB$30))),(IF(VLOOKUP($Q106,'Workforce hours'!$C$8:$AD$30,CB$7,FALSE)=0,0,(AZ106/(VLOOKUP($Q106,'Workforce hours'!$C$8:$AD$30,CB$7,FALSE))))))</f>
        <v>0</v>
      </c>
      <c r="CC106" s="288">
        <f>IF($Q106="n/a",(IF('Workforce hours'!AC$30=0,0,(BA106/'Workforce hours'!AC$30))),(IF(VLOOKUP($Q106,'Workforce hours'!$C$8:$AD$30,CC$7,FALSE)=0,0,(BA106/(VLOOKUP($Q106,'Workforce hours'!$C$8:$AD$30,CC$7,FALSE))))))</f>
        <v>0</v>
      </c>
      <c r="CD106" s="288">
        <f>IF($Q106="n/a",(IF('Workforce hours'!AD$30=0,0,(BB106/'Workforce hours'!AD$30))),(IF(VLOOKUP($Q106,'Workforce hours'!$C$8:$AD$30,CD$7,FALSE)=0,0,(BB106/(VLOOKUP($Q106,'Workforce hours'!$C$8:$AD$30,CD$7,FALSE))))))</f>
        <v>0</v>
      </c>
      <c r="CE106" s="289">
        <f t="shared" si="18"/>
        <v>0</v>
      </c>
      <c r="CF106" s="290">
        <f>BD106*'Workforce costs'!B$9*(1+'Workforce costs'!B$10)*(1+'Workforce costs'!B$11)</f>
        <v>0</v>
      </c>
      <c r="CG106" s="290">
        <f>BE106*'Workforce costs'!C$9*(1+'Workforce costs'!C$10)*(1+'Workforce costs'!C$11)</f>
        <v>0</v>
      </c>
      <c r="CH106" s="290">
        <f>BF106*'Workforce costs'!D$9*(1+'Workforce costs'!D$10)*(1+'Workforce costs'!D$11)</f>
        <v>0</v>
      </c>
      <c r="CI106" s="290">
        <f>BG106*'Workforce costs'!E$9*(1+'Workforce costs'!E$10)*(1+'Workforce costs'!E$11)</f>
        <v>0</v>
      </c>
      <c r="CJ106" s="290">
        <f>BH106*'Workforce costs'!F$9*(1+'Workforce costs'!F$10)*(1+'Workforce costs'!F$11)</f>
        <v>0</v>
      </c>
      <c r="CK106" s="290">
        <f>BI106*'Workforce costs'!G$9*(1+'Workforce costs'!G$10)*(1+'Workforce costs'!G$11)</f>
        <v>0</v>
      </c>
      <c r="CL106" s="290">
        <f>BJ106*'Workforce costs'!H$9*(1+'Workforce costs'!H$10)*(1+'Workforce costs'!H$11)</f>
        <v>0</v>
      </c>
      <c r="CM106" s="290">
        <f>BK106*'Workforce costs'!I$9*(1+'Workforce costs'!I$10)*(1+'Workforce costs'!I$11)</f>
        <v>0</v>
      </c>
      <c r="CN106" s="290">
        <f>BL106*'Workforce costs'!J$9*(1+'Workforce costs'!J$10)*(1+'Workforce costs'!J$11)</f>
        <v>0</v>
      </c>
      <c r="CO106" s="290">
        <f>BM106*'Workforce costs'!K$9*(1+'Workforce costs'!K$10)*(1+'Workforce costs'!K$11)</f>
        <v>0</v>
      </c>
      <c r="CP106" s="290">
        <f>BN106*'Workforce costs'!L$9*(1+'Workforce costs'!L$10)*(1+'Workforce costs'!L$11)</f>
        <v>0</v>
      </c>
      <c r="CQ106" s="290">
        <f>BO106*'Workforce costs'!M$9*(1+'Workforce costs'!M$10)*(1+'Workforce costs'!M$11)</f>
        <v>0</v>
      </c>
      <c r="CR106" s="290">
        <f>BP106*'Workforce costs'!N$9*(1+'Workforce costs'!N$10)*(1+'Workforce costs'!N$11)</f>
        <v>0</v>
      </c>
      <c r="CS106" s="290">
        <f>BQ106*'Workforce costs'!O$9*(1+'Workforce costs'!O$10)*(1+'Workforce costs'!O$11)</f>
        <v>0</v>
      </c>
      <c r="CT106" s="290">
        <f>BR106*'Workforce costs'!P$9*(1+'Workforce costs'!P$10)*(1+'Workforce costs'!P$11)</f>
        <v>0</v>
      </c>
      <c r="CU106" s="290">
        <f>BS106*'Workforce costs'!Q$9*(1+'Workforce costs'!Q$10)*(1+'Workforce costs'!Q$11)</f>
        <v>0</v>
      </c>
      <c r="CV106" s="290">
        <f>BT106*'Workforce costs'!R$9*(1+'Workforce costs'!R$10)*(1+'Workforce costs'!R$11)</f>
        <v>0</v>
      </c>
      <c r="CW106" s="290">
        <f>BU106*'Workforce costs'!S$9*(1+'Workforce costs'!S$10)*(1+'Workforce costs'!S$11)</f>
        <v>0</v>
      </c>
      <c r="CX106" s="290">
        <f>BV106*'Workforce costs'!T$9*(1+'Workforce costs'!T$10)*(1+'Workforce costs'!T$11)</f>
        <v>0</v>
      </c>
      <c r="CY106" s="290">
        <f>BW106*'Workforce costs'!U$9*(1+'Workforce costs'!U$10)*(1+'Workforce costs'!U$11)</f>
        <v>0</v>
      </c>
      <c r="CZ106" s="290">
        <f>BX106*'Workforce costs'!V$9*(1+'Workforce costs'!V$10)*(1+'Workforce costs'!V$11)</f>
        <v>0</v>
      </c>
      <c r="DA106" s="290">
        <f>BY106*'Workforce costs'!W$9*(1+'Workforce costs'!W$10)*(1+'Workforce costs'!W$11)</f>
        <v>0</v>
      </c>
      <c r="DB106" s="290">
        <f>BZ106*'Workforce costs'!X$9*(1+'Workforce costs'!X$10)*(1+'Workforce costs'!X$11)</f>
        <v>0</v>
      </c>
      <c r="DC106" s="290">
        <f>CA106*'Workforce costs'!Y$9*(1+'Workforce costs'!Y$10)*(1+'Workforce costs'!Y$11)</f>
        <v>0</v>
      </c>
      <c r="DD106" s="290">
        <f>CB106*'Workforce costs'!Z$9*(1+'Workforce costs'!Z$10)*(1+'Workforce costs'!Z$11)</f>
        <v>0</v>
      </c>
      <c r="DE106" s="290">
        <f>CC106*'Workforce costs'!AA$9*(1+'Workforce costs'!AA$10)*(1+'Workforce costs'!AA$11)</f>
        <v>0</v>
      </c>
      <c r="DF106" s="290">
        <f>CD106*'Workforce costs'!AB$9*(1+'Workforce costs'!AB$10)*(1+'Workforce costs'!AB$11)</f>
        <v>0</v>
      </c>
    </row>
    <row r="107" spans="1:110" x14ac:dyDescent="0.3">
      <c r="A107" s="2" t="str">
        <f>Outputs!$A$4</f>
        <v>Australia</v>
      </c>
      <c r="B107" s="2" t="str">
        <f t="shared" si="11"/>
        <v>Australia 25to64</v>
      </c>
      <c r="C107" s="30">
        <f>VLOOKUP($B107,Populations!$D$15:$H$1920,3,FALSE)</f>
        <v>13966174</v>
      </c>
      <c r="D107" s="255">
        <f>IF(OR($H107="General pop",$H107="Schools",$H107="Workplace",$H107="Skills Training",$H107="Digital Supports"),1,VLOOKUP($B107,Populations!$D$15:$H$1920,5,FALSE))</f>
        <v>1</v>
      </c>
      <c r="E107" s="88">
        <f>VLOOKUP(I107,Epidemiology!$C$10:$H$47,6,FALSE)</f>
        <v>300</v>
      </c>
      <c r="F107" s="102">
        <f>'Care profiles'!R108</f>
        <v>1</v>
      </c>
      <c r="G107" s="15" t="str">
        <f>'Care profiles'!A108</f>
        <v>25to64</v>
      </c>
      <c r="H107" s="15" t="str">
        <f>'Care profiles'!B108</f>
        <v>Attempts</v>
      </c>
      <c r="I107" s="15" t="str">
        <f>'Care profiles'!C108</f>
        <v>Attempts_25-64yrs</v>
      </c>
      <c r="J107" s="15" t="str">
        <f>'Care profiles'!D108</f>
        <v>Care profile</v>
      </c>
      <c r="K107" s="15" t="str">
        <f>'Care profiles'!E108</f>
        <v>Assessment and Planning</v>
      </c>
      <c r="L107" s="104">
        <f>'Care profiles'!F108</f>
        <v>0.33</v>
      </c>
      <c r="M107" s="15">
        <f>'Care profiles'!G108</f>
        <v>2</v>
      </c>
      <c r="N107" s="15">
        <f>'Care profiles'!H108</f>
        <v>30</v>
      </c>
      <c r="O107" s="15" t="str">
        <f>'Care profiles'!I108</f>
        <v>min</v>
      </c>
      <c r="P107" s="15" t="str">
        <f>'Care profiles'!J108</f>
        <v>Peer Worker/Vocationally Qualified</v>
      </c>
      <c r="Q107" s="15" t="str">
        <f>'Care profiles'!K108</f>
        <v>n/a</v>
      </c>
      <c r="R107" s="15" t="str">
        <f>'Care profiles'!M108</f>
        <v>Y</v>
      </c>
      <c r="S107" s="15" t="str">
        <f>'Care profiles'!O108</f>
        <v>N</v>
      </c>
      <c r="T107" s="15" t="str">
        <f>'Care profiles'!Q108</f>
        <v>N</v>
      </c>
      <c r="U107" s="30">
        <f t="shared" si="12"/>
        <v>41898.521999999997</v>
      </c>
      <c r="V107" s="30">
        <f t="shared" si="13"/>
        <v>13826.51226</v>
      </c>
      <c r="W107" s="30">
        <f>IF(M107="n/a",0,IF(O107="days",V107*M107*(1+(VLOOKUP(K107,'Bed parameters'!$A$9:$G$12,7,FALSE))),V107*M107))</f>
        <v>27653.024519999999</v>
      </c>
      <c r="X107" s="30">
        <f t="shared" si="14"/>
        <v>13826.51226</v>
      </c>
      <c r="Y107" s="30">
        <f t="shared" si="15"/>
        <v>0</v>
      </c>
      <c r="Z107" s="113">
        <f>_xlfn.IFNA(Y107/((VLOOKUP(K107,'Bed parameters'!$A$9:$G$12,3,FALSE))*(VLOOKUP(K107,'Bed parameters'!$A$9:$G$12,5,FALSE))),0)</f>
        <v>0</v>
      </c>
      <c r="AA107" s="30">
        <f t="shared" si="16"/>
        <v>13826.51226</v>
      </c>
      <c r="AB107" s="30">
        <f>_xlfn.IFNA(IF($O107="days",$Y107*(VLOOKUP($K107,'Bed parameters'!$A$9:$I$12,9,FALSE))*$F107*(VLOOKUP($Q107,'Workforce distribution'!$C$8:$AD$30,AB$7,FALSE)),IF($Q107="n/a",(IF($P107=AB$6,$X107*$F107,0)),$X107*$F107*(VLOOKUP($Q107,'Workforce distribution'!$C$8:$AD$30,AB$7,FALSE)))),0)</f>
        <v>0</v>
      </c>
      <c r="AC107" s="30">
        <f>_xlfn.IFNA(IF($O107="days",$Y107*(VLOOKUP($K107,'Bed parameters'!$A$9:$I$12,9,FALSE))*$F107*(VLOOKUP($Q107,'Workforce distribution'!$C$8:$AD$30,AC$7,FALSE)),IF($Q107="n/a",(IF($P107=AC$6,$X107*$F107,0)),$X107*$F107*(VLOOKUP($Q107,'Workforce distribution'!$C$8:$AD$30,AC$7,FALSE)))),0)</f>
        <v>0</v>
      </c>
      <c r="AD107" s="30">
        <f>_xlfn.IFNA(IF($O107="days",$Y107*(VLOOKUP($K107,'Bed parameters'!$A$9:$I$12,9,FALSE))*$F107*(VLOOKUP($Q107,'Workforce distribution'!$C$8:$AD$30,AD$7,FALSE)),IF($Q107="n/a",(IF($P107=AD$6,$X107*$F107,0)),$X107*$F107*(VLOOKUP($Q107,'Workforce distribution'!$C$8:$AD$30,AD$7,FALSE)))),0)</f>
        <v>0</v>
      </c>
      <c r="AE107" s="30">
        <f>_xlfn.IFNA(IF($O107="days",$Y107*(VLOOKUP($K107,'Bed parameters'!$A$9:$I$12,9,FALSE))*$F107*(VLOOKUP($Q107,'Workforce distribution'!$C$8:$AD$30,AE$7,FALSE)),IF($Q107="n/a",(IF($P107=AE$6,$X107*$F107,0)),$X107*$F107*(VLOOKUP($Q107,'Workforce distribution'!$C$8:$AD$30,AE$7,FALSE)))),0)</f>
        <v>0</v>
      </c>
      <c r="AF107" s="30">
        <f>_xlfn.IFNA(IF($O107="days",$Y107*(VLOOKUP($K107,'Bed parameters'!$A$9:$I$12,9,FALSE))*$F107*(VLOOKUP($Q107,'Workforce distribution'!$C$8:$AD$30,AF$7,FALSE)),IF($Q107="n/a",(IF($P107=AF$6,$X107*$F107,0)),$X107*$F107*(VLOOKUP($Q107,'Workforce distribution'!$C$8:$AD$30,AF$7,FALSE)))),0)</f>
        <v>0</v>
      </c>
      <c r="AG107" s="30">
        <f>_xlfn.IFNA(IF($O107="days",$Y107*(VLOOKUP($K107,'Bed parameters'!$A$9:$I$12,9,FALSE))*$F107*(VLOOKUP($Q107,'Workforce distribution'!$C$8:$AD$30,AG$7,FALSE)),IF($Q107="n/a",(IF($P107=AG$6,$X107*$F107,0)),$X107*$F107*(VLOOKUP($Q107,'Workforce distribution'!$C$8:$AD$30,AG$7,FALSE)))),0)</f>
        <v>0</v>
      </c>
      <c r="AH107" s="30">
        <f>_xlfn.IFNA(IF($O107="days",$Y107*(VLOOKUP($K107,'Bed parameters'!$A$9:$I$12,9,FALSE))*$F107*(VLOOKUP($Q107,'Workforce distribution'!$C$8:$AD$30,AH$7,FALSE)),IF($Q107="n/a",(IF($P107=AH$6,$X107*$F107,0)),$X107*$F107*(VLOOKUP($Q107,'Workforce distribution'!$C$8:$AD$30,AH$7,FALSE)))),0)</f>
        <v>0</v>
      </c>
      <c r="AI107" s="30">
        <f>_xlfn.IFNA(IF($O107="days",$Y107*(VLOOKUP($K107,'Bed parameters'!$A$9:$I$12,9,FALSE))*$F107*(VLOOKUP($Q107,'Workforce distribution'!$C$8:$AD$30,AI$7,FALSE)),IF($Q107="n/a",(IF($P107=AI$6,$X107*$F107,0)),$X107*$F107*(VLOOKUP($Q107,'Workforce distribution'!$C$8:$AD$30,AI$7,FALSE)))),0)</f>
        <v>0</v>
      </c>
      <c r="AJ107" s="30">
        <f>_xlfn.IFNA(IF($O107="days",$Y107*(VLOOKUP($K107,'Bed parameters'!$A$9:$I$12,9,FALSE))*$F107*(VLOOKUP($Q107,'Workforce distribution'!$C$8:$AD$30,AJ$7,FALSE)),IF($Q107="n/a",(IF($P107=AJ$6,$X107*$F107,0)),$X107*$F107*(VLOOKUP($Q107,'Workforce distribution'!$C$8:$AD$30,AJ$7,FALSE)))),0)</f>
        <v>0</v>
      </c>
      <c r="AK107" s="30">
        <f>_xlfn.IFNA(IF($O107="days",$Y107*(VLOOKUP($K107,'Bed parameters'!$A$9:$I$12,9,FALSE))*$F107*(VLOOKUP($Q107,'Workforce distribution'!$C$8:$AD$30,AK$7,FALSE)),IF($Q107="n/a",(IF($P107=AK$6,$X107*$F107,0)),$X107*$F107*(VLOOKUP($Q107,'Workforce distribution'!$C$8:$AD$30,AK$7,FALSE)))),0)</f>
        <v>0</v>
      </c>
      <c r="AL107" s="30">
        <f>_xlfn.IFNA(IF($O107="days",$Y107*(VLOOKUP($K107,'Bed parameters'!$A$9:$I$12,9,FALSE))*$F107*(VLOOKUP($Q107,'Workforce distribution'!$C$8:$AD$30,AL$7,FALSE)),IF($Q107="n/a",(IF($P107=AL$6,$X107*$F107,0)),$X107*$F107*(VLOOKUP($Q107,'Workforce distribution'!$C$8:$AD$30,AL$7,FALSE)))),0)</f>
        <v>0</v>
      </c>
      <c r="AM107" s="30">
        <f>_xlfn.IFNA(IF($O107="days",$Y107*(VLOOKUP($K107,'Bed parameters'!$A$9:$I$12,9,FALSE))*$F107*(VLOOKUP($Q107,'Workforce distribution'!$C$8:$AD$30,AM$7,FALSE)),IF($Q107="n/a",(IF($P107=AM$6,$X107*$F107,0)),$X107*$F107*(VLOOKUP($Q107,'Workforce distribution'!$C$8:$AD$30,AM$7,FALSE)))),0)</f>
        <v>0</v>
      </c>
      <c r="AN107" s="30">
        <f>_xlfn.IFNA(IF($O107="days",$Y107*(VLOOKUP($K107,'Bed parameters'!$A$9:$I$12,9,FALSE))*$F107*(VLOOKUP($Q107,'Workforce distribution'!$C$8:$AD$30,AN$7,FALSE)),IF($Q107="n/a",(IF($P107=AN$6,$X107*$F107,0)),$X107*$F107*(VLOOKUP($Q107,'Workforce distribution'!$C$8:$AD$30,AN$7,FALSE)))),0)</f>
        <v>0</v>
      </c>
      <c r="AO107" s="30">
        <f>_xlfn.IFNA(IF($O107="days",$Y107*(VLOOKUP($K107,'Bed parameters'!$A$9:$I$12,9,FALSE))*$F107*(VLOOKUP($Q107,'Workforce distribution'!$C$8:$AD$30,AO$7,FALSE)),IF($Q107="n/a",(IF($P107=AO$6,$X107*$F107,0)),$X107*$F107*(VLOOKUP($Q107,'Workforce distribution'!$C$8:$AD$30,AO$7,FALSE)))),0)</f>
        <v>0</v>
      </c>
      <c r="AP107" s="30">
        <f>_xlfn.IFNA(IF($O107="days",$Y107*(VLOOKUP($K107,'Bed parameters'!$A$9:$I$12,9,FALSE))*$F107*(VLOOKUP($Q107,'Workforce distribution'!$C$8:$AD$30,AP$7,FALSE)),IF($Q107="n/a",(IF($P107=AP$6,$X107*$F107,0)),$X107*$F107*(VLOOKUP($Q107,'Workforce distribution'!$C$8:$AD$30,AP$7,FALSE)))),0)</f>
        <v>0</v>
      </c>
      <c r="AQ107" s="30">
        <f>_xlfn.IFNA(IF($O107="days",$Y107*(VLOOKUP($K107,'Bed parameters'!$A$9:$I$12,9,FALSE))*$F107*(VLOOKUP($Q107,'Workforce distribution'!$C$8:$AD$30,AQ$7,FALSE)),IF($Q107="n/a",(IF($P107=AQ$6,$X107*$F107,0)),$X107*$F107*(VLOOKUP($Q107,'Workforce distribution'!$C$8:$AD$30,AQ$7,FALSE)))),0)</f>
        <v>0</v>
      </c>
      <c r="AR107" s="30">
        <f>_xlfn.IFNA(IF($O107="days",$Y107*(VLOOKUP($K107,'Bed parameters'!$A$9:$I$12,9,FALSE))*$F107*(VLOOKUP($Q107,'Workforce distribution'!$C$8:$AD$30,AR$7,FALSE)),IF($Q107="n/a",(IF($P107=AR$6,$X107*$F107,0)),$X107*$F107*(VLOOKUP($Q107,'Workforce distribution'!$C$8:$AD$30,AR$7,FALSE)))),0)</f>
        <v>0</v>
      </c>
      <c r="AS107" s="30">
        <f>_xlfn.IFNA(IF($O107="days",$Y107*(VLOOKUP($K107,'Bed parameters'!$A$9:$I$12,9,FALSE))*$F107*(VLOOKUP($Q107,'Workforce distribution'!$C$8:$AD$30,AS$7,FALSE)),IF($Q107="n/a",(IF($P107=AS$6,$X107*$F107,0)),$X107*$F107*(VLOOKUP($Q107,'Workforce distribution'!$C$8:$AD$30,AS$7,FALSE)))),0)</f>
        <v>0</v>
      </c>
      <c r="AT107" s="30">
        <f>_xlfn.IFNA(IF($O107="days",$Y107*(VLOOKUP($K107,'Bed parameters'!$A$9:$I$12,9,FALSE))*$F107*(VLOOKUP($Q107,'Workforce distribution'!$C$8:$AD$30,AT$7,FALSE)),IF($Q107="n/a",(IF($P107=AT$6,$X107*$F107,0)),$X107*$F107*(VLOOKUP($Q107,'Workforce distribution'!$C$8:$AD$30,AT$7,FALSE)))),0)</f>
        <v>0</v>
      </c>
      <c r="AU107" s="30">
        <f>_xlfn.IFNA(IF($O107="days",$Y107*(VLOOKUP($K107,'Bed parameters'!$A$9:$I$12,9,FALSE))*$F107*(VLOOKUP($Q107,'Workforce distribution'!$C$8:$AD$30,AU$7,FALSE)),IF($Q107="n/a",(IF($P107=AU$6,$X107*$F107,0)),$X107*$F107*(VLOOKUP($Q107,'Workforce distribution'!$C$8:$AD$30,AU$7,FALSE)))),0)</f>
        <v>0</v>
      </c>
      <c r="AV107" s="30">
        <f>_xlfn.IFNA(IF($O107="days",$Y107*(VLOOKUP($K107,'Bed parameters'!$A$9:$I$12,9,FALSE))*$F107*(VLOOKUP($Q107,'Workforce distribution'!$C$8:$AD$30,AV$7,FALSE)),IF($Q107="n/a",(IF($P107=AV$6,$X107*$F107,0)),$X107*$F107*(VLOOKUP($Q107,'Workforce distribution'!$C$8:$AD$30,AV$7,FALSE)))),0)</f>
        <v>0</v>
      </c>
      <c r="AW107" s="30">
        <f>_xlfn.IFNA(IF($O107="days",$Y107*(VLOOKUP($K107,'Bed parameters'!$A$9:$I$12,9,FALSE))*$F107*(VLOOKUP($Q107,'Workforce distribution'!$C$8:$AD$30,AW$7,FALSE)),IF($Q107="n/a",(IF($P107=AW$6,$X107*$F107,0)),$X107*$F107*(VLOOKUP($Q107,'Workforce distribution'!$C$8:$AD$30,AW$7,FALSE)))),0)</f>
        <v>0</v>
      </c>
      <c r="AX107" s="30">
        <f>_xlfn.IFNA(IF($O107="days",$Y107*(VLOOKUP($K107,'Bed parameters'!$A$9:$I$12,9,FALSE))*$F107*(VLOOKUP($Q107,'Workforce distribution'!$C$8:$AD$30,AX$7,FALSE)),IF($Q107="n/a",(IF($P107=AX$6,$X107*$F107,0)),$X107*$F107*(VLOOKUP($Q107,'Workforce distribution'!$C$8:$AD$30,AX$7,FALSE)))),0)</f>
        <v>0</v>
      </c>
      <c r="AY107" s="30">
        <f>_xlfn.IFNA(IF($O107="days",$Y107*(VLOOKUP($K107,'Bed parameters'!$A$9:$I$12,9,FALSE))*$F107*(VLOOKUP($Q107,'Workforce distribution'!$C$8:$AD$30,AY$7,FALSE)),IF($Q107="n/a",(IF($P107=AY$6,$X107*$F107,0)),$X107*$F107*(VLOOKUP($Q107,'Workforce distribution'!$C$8:$AD$30,AY$7,FALSE)))),0)</f>
        <v>0</v>
      </c>
      <c r="AZ107" s="30">
        <f>_xlfn.IFNA(IF($O107="days",$Y107*(VLOOKUP($K107,'Bed parameters'!$A$9:$I$12,9,FALSE))*$F107*(VLOOKUP($Q107,'Workforce distribution'!$C$8:$AD$30,AZ$7,FALSE)),IF($Q107="n/a",(IF($P107=AZ$6,$X107*$F107,0)),$X107*$F107*(VLOOKUP($Q107,'Workforce distribution'!$C$8:$AD$30,AZ$7,FALSE)))),0)</f>
        <v>13826.51226</v>
      </c>
      <c r="BA107" s="30">
        <f>_xlfn.IFNA(IF($O107="days",$Y107*(VLOOKUP($K107,'Bed parameters'!$A$9:$I$12,9,FALSE))*$F107*(VLOOKUP($Q107,'Workforce distribution'!$C$8:$AD$30,BA$7,FALSE)),IF($Q107="n/a",(IF($P107=BA$6,$X107*$F107,0)),$X107*$F107*(VLOOKUP($Q107,'Workforce distribution'!$C$8:$AD$30,BA$7,FALSE)))),0)</f>
        <v>0</v>
      </c>
      <c r="BB107" s="30">
        <f>_xlfn.IFNA(IF($O107="days",$Y107*(VLOOKUP($K107,'Bed parameters'!$A$9:$I$12,9,FALSE))*$F107*(VLOOKUP($Q107,'Workforce distribution'!$C$8:$AD$30,BB$7,FALSE)),IF($Q107="n/a",(IF($P107=BB$6,$X107*$F107,0)),$X107*$F107*(VLOOKUP($Q107,'Workforce distribution'!$C$8:$AD$30,BB$7,FALSE)))),0)</f>
        <v>0</v>
      </c>
      <c r="BC107" s="149">
        <f t="shared" si="17"/>
        <v>12.030749634287812</v>
      </c>
      <c r="BD107" s="288">
        <f>IF($Q107="n/a",(IF('Workforce hours'!D$30=0,0,(AB107/'Workforce hours'!D$30))),(IF(VLOOKUP($Q107,'Workforce hours'!$C$8:$AD$30,BD$7,FALSE)=0,0,(AB107/(VLOOKUP($Q107,'Workforce hours'!$C$8:$AD$30,BD$7,FALSE))))))</f>
        <v>0</v>
      </c>
      <c r="BE107" s="288">
        <f>IF($Q107="n/a",(IF('Workforce hours'!E$30=0,0,(AC107/'Workforce hours'!E$30))),(IF(VLOOKUP($Q107,'Workforce hours'!$C$8:$AD$30,BE$7,FALSE)=0,0,(AC107/(VLOOKUP($Q107,'Workforce hours'!$C$8:$AD$30,BE$7,FALSE))))))</f>
        <v>0</v>
      </c>
      <c r="BF107" s="288">
        <f>IF($Q107="n/a",(IF('Workforce hours'!F$30=0,0,(AD107/'Workforce hours'!F$30))),(IF(VLOOKUP($Q107,'Workforce hours'!$C$8:$AD$30,BF$7,FALSE)=0,0,(AD107/(VLOOKUP($Q107,'Workforce hours'!$C$8:$AD$30,BF$7,FALSE))))))</f>
        <v>0</v>
      </c>
      <c r="BG107" s="288">
        <f>IF($Q107="n/a",(IF('Workforce hours'!G$30=0,0,(AE107/'Workforce hours'!G$30))),(IF(VLOOKUP($Q107,'Workforce hours'!$C$8:$AD$30,BG$7,FALSE)=0,0,(AE107/(VLOOKUP($Q107,'Workforce hours'!$C$8:$AD$30,BG$7,FALSE))))))</f>
        <v>0</v>
      </c>
      <c r="BH107" s="288">
        <f>IF($Q107="n/a",(IF('Workforce hours'!H$30=0,0,(AF107/'Workforce hours'!H$30))),(IF(VLOOKUP($Q107,'Workforce hours'!$C$8:$AD$30,BH$7,FALSE)=0,0,(AF107/(VLOOKUP($Q107,'Workforce hours'!$C$8:$AD$30,BH$7,FALSE))))))</f>
        <v>0</v>
      </c>
      <c r="BI107" s="288">
        <f>IF($Q107="n/a",(IF('Workforce hours'!I$30=0,0,(AG107/'Workforce hours'!I$30))),(IF(VLOOKUP($Q107,'Workforce hours'!$C$8:$AD$30,BI$7,FALSE)=0,0,(AG107/(VLOOKUP($Q107,'Workforce hours'!$C$8:$AD$30,BI$7,FALSE))))))</f>
        <v>0</v>
      </c>
      <c r="BJ107" s="288">
        <f>IF($Q107="n/a",(IF('Workforce hours'!J$30=0,0,(AH107/'Workforce hours'!J$30))),(IF(VLOOKUP($Q107,'Workforce hours'!$C$8:$AD$30,BJ$7,FALSE)=0,0,(AH107/(VLOOKUP($Q107,'Workforce hours'!$C$8:$AD$30,BJ$7,FALSE))))))</f>
        <v>0</v>
      </c>
      <c r="BK107" s="288">
        <f>IF($Q107="n/a",(IF('Workforce hours'!K$30=0,0,(AI107/'Workforce hours'!K$30))),(IF(VLOOKUP($Q107,'Workforce hours'!$C$8:$AD$30,BK$7,FALSE)=0,0,(AI107/(VLOOKUP($Q107,'Workforce hours'!$C$8:$AD$30,BK$7,FALSE))))))</f>
        <v>0</v>
      </c>
      <c r="BL107" s="288">
        <f>IF($Q107="n/a",(IF('Workforce hours'!L$30=0,0,(AJ107/'Workforce hours'!L$30))),(IF(VLOOKUP($Q107,'Workforce hours'!$C$8:$AD$30,BL$7,FALSE)=0,0,(AJ107/(VLOOKUP($Q107,'Workforce hours'!$C$8:$AD$30,BL$7,FALSE))))))</f>
        <v>0</v>
      </c>
      <c r="BM107" s="288">
        <f>IF($Q107="n/a",(IF('Workforce hours'!M$30=0,0,(AK107/'Workforce hours'!M$30))),(IF(VLOOKUP($Q107,'Workforce hours'!$C$8:$AD$30,BM$7,FALSE)=0,0,(AK107/(VLOOKUP($Q107,'Workforce hours'!$C$8:$AD$30,BM$7,FALSE))))))</f>
        <v>0</v>
      </c>
      <c r="BN107" s="288">
        <f>IF($Q107="n/a",(IF('Workforce hours'!N$30=0,0,(AL107/'Workforce hours'!N$30))),(IF(VLOOKUP($Q107,'Workforce hours'!$C$8:$AD$30,BN$7,FALSE)=0,0,(AL107/(VLOOKUP($Q107,'Workforce hours'!$C$8:$AD$30,BN$7,FALSE))))))</f>
        <v>0</v>
      </c>
      <c r="BO107" s="288">
        <f>IF($Q107="n/a",(IF('Workforce hours'!O$30=0,0,(AM107/'Workforce hours'!O$30))),(IF(VLOOKUP($Q107,'Workforce hours'!$C$8:$AD$30,BO$7,FALSE)=0,0,(AM107/(VLOOKUP($Q107,'Workforce hours'!$C$8:$AD$30,BO$7,FALSE))))))</f>
        <v>0</v>
      </c>
      <c r="BP107" s="288">
        <f>IF($Q107="n/a",(IF('Workforce hours'!P$30=0,0,(AN107/'Workforce hours'!P$30))),(IF(VLOOKUP($Q107,'Workforce hours'!$C$8:$AD$30,BP$7,FALSE)=0,0,(AN107/(VLOOKUP($Q107,'Workforce hours'!$C$8:$AD$30,BP$7,FALSE))))))</f>
        <v>0</v>
      </c>
      <c r="BQ107" s="288">
        <f>IF($Q107="n/a",(IF('Workforce hours'!Q$30=0,0,(AO107/'Workforce hours'!Q$30))),(IF(VLOOKUP($Q107,'Workforce hours'!$C$8:$AD$30,BQ$7,FALSE)=0,0,(AO107/(VLOOKUP($Q107,'Workforce hours'!$C$8:$AD$30,BQ$7,FALSE))))))</f>
        <v>0</v>
      </c>
      <c r="BR107" s="288">
        <f>IF($Q107="n/a",(IF('Workforce hours'!R$30=0,0,(AP107/'Workforce hours'!R$30))),(IF(VLOOKUP($Q107,'Workforce hours'!$C$8:$AD$30,BR$7,FALSE)=0,0,(AP107/(VLOOKUP($Q107,'Workforce hours'!$C$8:$AD$30,BR$7,FALSE))))))</f>
        <v>0</v>
      </c>
      <c r="BS107" s="288">
        <f>IF($Q107="n/a",(IF('Workforce hours'!S$30=0,0,(AQ107/'Workforce hours'!S$30))),(IF(VLOOKUP($Q107,'Workforce hours'!$C$8:$AD$30,BS$7,FALSE)=0,0,(AQ107/(VLOOKUP($Q107,'Workforce hours'!$C$8:$AD$30,BS$7,FALSE))))))</f>
        <v>0</v>
      </c>
      <c r="BT107" s="288">
        <f>IF($Q107="n/a",(IF('Workforce hours'!T$30=0,0,(AR107/'Workforce hours'!T$30))),(IF(VLOOKUP($Q107,'Workforce hours'!$C$8:$AD$30,BT$7,FALSE)=0,0,(AR107/(VLOOKUP($Q107,'Workforce hours'!$C$8:$AD$30,BT$7,FALSE))))))</f>
        <v>0</v>
      </c>
      <c r="BU107" s="288">
        <f>IF($Q107="n/a",(IF('Workforce hours'!U$30=0,0,(AS107/'Workforce hours'!U$30))),(IF(VLOOKUP($Q107,'Workforce hours'!$C$8:$AD$30,BU$7,FALSE)=0,0,(AS107/(VLOOKUP($Q107,'Workforce hours'!$C$8:$AD$30,BU$7,FALSE))))))</f>
        <v>0</v>
      </c>
      <c r="BV107" s="288">
        <f>IF($Q107="n/a",(IF('Workforce hours'!V$30=0,0,(AT107/'Workforce hours'!V$30))),(IF(VLOOKUP($Q107,'Workforce hours'!$C$8:$AD$30,BV$7,FALSE)=0,0,(AT107/(VLOOKUP($Q107,'Workforce hours'!$C$8:$AD$30,BV$7,FALSE))))))</f>
        <v>0</v>
      </c>
      <c r="BW107" s="288">
        <f>IF($Q107="n/a",(IF('Workforce hours'!W$30=0,0,(AU107/'Workforce hours'!W$30))),(IF(VLOOKUP($Q107,'Workforce hours'!$C$8:$AD$30,BW$7,FALSE)=0,0,(AU107/(VLOOKUP($Q107,'Workforce hours'!$C$8:$AD$30,BW$7,FALSE))))))</f>
        <v>0</v>
      </c>
      <c r="BX107" s="288">
        <f>IF($Q107="n/a",(IF('Workforce hours'!X$30=0,0,(AV107/'Workforce hours'!X$30))),(IF(VLOOKUP($Q107,'Workforce hours'!$C$8:$AD$30,BX$7,FALSE)=0,0,(AV107/(VLOOKUP($Q107,'Workforce hours'!$C$8:$AD$30,BX$7,FALSE))))))</f>
        <v>0</v>
      </c>
      <c r="BY107" s="288">
        <f>IF($Q107="n/a",(IF('Workforce hours'!Y$30=0,0,(AW107/'Workforce hours'!Y$30))),(IF(VLOOKUP($Q107,'Workforce hours'!$C$8:$AD$30,BY$7,FALSE)=0,0,(AW107/(VLOOKUP($Q107,'Workforce hours'!$C$8:$AD$30,BY$7,FALSE))))))</f>
        <v>0</v>
      </c>
      <c r="BZ107" s="288">
        <f>IF($Q107="n/a",(IF('Workforce hours'!Z$30=0,0,(AX107/'Workforce hours'!Z$30))),(IF(VLOOKUP($Q107,'Workforce hours'!$C$8:$AD$30,BZ$7,FALSE)=0,0,(AX107/(VLOOKUP($Q107,'Workforce hours'!$C$8:$AD$30,BZ$7,FALSE))))))</f>
        <v>0</v>
      </c>
      <c r="CA107" s="288">
        <f>IF($Q107="n/a",(IF('Workforce hours'!AA$30=0,0,(AY107/'Workforce hours'!AA$30))),(IF(VLOOKUP($Q107,'Workforce hours'!$C$8:$AD$30,CA$7,FALSE)=0,0,(AY107/(VLOOKUP($Q107,'Workforce hours'!$C$8:$AD$30,CA$7,FALSE))))))</f>
        <v>0</v>
      </c>
      <c r="CB107" s="288">
        <f>IF($Q107="n/a",(IF('Workforce hours'!AB$30=0,0,(AZ107/'Workforce hours'!AB$30))),(IF(VLOOKUP($Q107,'Workforce hours'!$C$8:$AD$30,CB$7,FALSE)=0,0,(AZ107/(VLOOKUP($Q107,'Workforce hours'!$C$8:$AD$30,CB$7,FALSE))))))</f>
        <v>12.030749634287812</v>
      </c>
      <c r="CC107" s="288">
        <f>IF($Q107="n/a",(IF('Workforce hours'!AC$30=0,0,(BA107/'Workforce hours'!AC$30))),(IF(VLOOKUP($Q107,'Workforce hours'!$C$8:$AD$30,CC$7,FALSE)=0,0,(BA107/(VLOOKUP($Q107,'Workforce hours'!$C$8:$AD$30,CC$7,FALSE))))))</f>
        <v>0</v>
      </c>
      <c r="CD107" s="288">
        <f>IF($Q107="n/a",(IF('Workforce hours'!AD$30=0,0,(BB107/'Workforce hours'!AD$30))),(IF(VLOOKUP($Q107,'Workforce hours'!$C$8:$AD$30,CD$7,FALSE)=0,0,(BB107/(VLOOKUP($Q107,'Workforce hours'!$C$8:$AD$30,CD$7,FALSE))))))</f>
        <v>0</v>
      </c>
      <c r="CE107" s="289">
        <f t="shared" si="18"/>
        <v>0</v>
      </c>
      <c r="CF107" s="290">
        <f>BD107*'Workforce costs'!B$9*(1+'Workforce costs'!B$10)*(1+'Workforce costs'!B$11)</f>
        <v>0</v>
      </c>
      <c r="CG107" s="290">
        <f>BE107*'Workforce costs'!C$9*(1+'Workforce costs'!C$10)*(1+'Workforce costs'!C$11)</f>
        <v>0</v>
      </c>
      <c r="CH107" s="290">
        <f>BF107*'Workforce costs'!D$9*(1+'Workforce costs'!D$10)*(1+'Workforce costs'!D$11)</f>
        <v>0</v>
      </c>
      <c r="CI107" s="290">
        <f>BG107*'Workforce costs'!E$9*(1+'Workforce costs'!E$10)*(1+'Workforce costs'!E$11)</f>
        <v>0</v>
      </c>
      <c r="CJ107" s="290">
        <f>BH107*'Workforce costs'!F$9*(1+'Workforce costs'!F$10)*(1+'Workforce costs'!F$11)</f>
        <v>0</v>
      </c>
      <c r="CK107" s="290">
        <f>BI107*'Workforce costs'!G$9*(1+'Workforce costs'!G$10)*(1+'Workforce costs'!G$11)</f>
        <v>0</v>
      </c>
      <c r="CL107" s="290">
        <f>BJ107*'Workforce costs'!H$9*(1+'Workforce costs'!H$10)*(1+'Workforce costs'!H$11)</f>
        <v>0</v>
      </c>
      <c r="CM107" s="290">
        <f>BK107*'Workforce costs'!I$9*(1+'Workforce costs'!I$10)*(1+'Workforce costs'!I$11)</f>
        <v>0</v>
      </c>
      <c r="CN107" s="290">
        <f>BL107*'Workforce costs'!J$9*(1+'Workforce costs'!J$10)*(1+'Workforce costs'!J$11)</f>
        <v>0</v>
      </c>
      <c r="CO107" s="290">
        <f>BM107*'Workforce costs'!K$9*(1+'Workforce costs'!K$10)*(1+'Workforce costs'!K$11)</f>
        <v>0</v>
      </c>
      <c r="CP107" s="290">
        <f>BN107*'Workforce costs'!L$9*(1+'Workforce costs'!L$10)*(1+'Workforce costs'!L$11)</f>
        <v>0</v>
      </c>
      <c r="CQ107" s="290">
        <f>BO107*'Workforce costs'!M$9*(1+'Workforce costs'!M$10)*(1+'Workforce costs'!M$11)</f>
        <v>0</v>
      </c>
      <c r="CR107" s="290">
        <f>BP107*'Workforce costs'!N$9*(1+'Workforce costs'!N$10)*(1+'Workforce costs'!N$11)</f>
        <v>0</v>
      </c>
      <c r="CS107" s="290">
        <f>BQ107*'Workforce costs'!O$9*(1+'Workforce costs'!O$10)*(1+'Workforce costs'!O$11)</f>
        <v>0</v>
      </c>
      <c r="CT107" s="290">
        <f>BR107*'Workforce costs'!P$9*(1+'Workforce costs'!P$10)*(1+'Workforce costs'!P$11)</f>
        <v>0</v>
      </c>
      <c r="CU107" s="290">
        <f>BS107*'Workforce costs'!Q$9*(1+'Workforce costs'!Q$10)*(1+'Workforce costs'!Q$11)</f>
        <v>0</v>
      </c>
      <c r="CV107" s="290">
        <f>BT107*'Workforce costs'!R$9*(1+'Workforce costs'!R$10)*(1+'Workforce costs'!R$11)</f>
        <v>0</v>
      </c>
      <c r="CW107" s="290">
        <f>BU107*'Workforce costs'!S$9*(1+'Workforce costs'!S$10)*(1+'Workforce costs'!S$11)</f>
        <v>0</v>
      </c>
      <c r="CX107" s="290">
        <f>BV107*'Workforce costs'!T$9*(1+'Workforce costs'!T$10)*(1+'Workforce costs'!T$11)</f>
        <v>0</v>
      </c>
      <c r="CY107" s="290">
        <f>BW107*'Workforce costs'!U$9*(1+'Workforce costs'!U$10)*(1+'Workforce costs'!U$11)</f>
        <v>0</v>
      </c>
      <c r="CZ107" s="290">
        <f>BX107*'Workforce costs'!V$9*(1+'Workforce costs'!V$10)*(1+'Workforce costs'!V$11)</f>
        <v>0</v>
      </c>
      <c r="DA107" s="290">
        <f>BY107*'Workforce costs'!W$9*(1+'Workforce costs'!W$10)*(1+'Workforce costs'!W$11)</f>
        <v>0</v>
      </c>
      <c r="DB107" s="290">
        <f>BZ107*'Workforce costs'!X$9*(1+'Workforce costs'!X$10)*(1+'Workforce costs'!X$11)</f>
        <v>0</v>
      </c>
      <c r="DC107" s="290">
        <f>CA107*'Workforce costs'!Y$9*(1+'Workforce costs'!Y$10)*(1+'Workforce costs'!Y$11)</f>
        <v>0</v>
      </c>
      <c r="DD107" s="290">
        <f>CB107*'Workforce costs'!Z$9*(1+'Workforce costs'!Z$10)*(1+'Workforce costs'!Z$11)</f>
        <v>0</v>
      </c>
      <c r="DE107" s="290">
        <f>CC107*'Workforce costs'!AA$9*(1+'Workforce costs'!AA$10)*(1+'Workforce costs'!AA$11)</f>
        <v>0</v>
      </c>
      <c r="DF107" s="290">
        <f>CD107*'Workforce costs'!AB$9*(1+'Workforce costs'!AB$10)*(1+'Workforce costs'!AB$11)</f>
        <v>0</v>
      </c>
    </row>
    <row r="108" spans="1:110" x14ac:dyDescent="0.3">
      <c r="A108" s="2" t="str">
        <f>Outputs!$A$4</f>
        <v>Australia</v>
      </c>
      <c r="B108" s="2" t="str">
        <f t="shared" si="11"/>
        <v>Australia 25to64</v>
      </c>
      <c r="C108" s="30">
        <f>VLOOKUP($B108,Populations!$D$15:$H$1920,3,FALSE)</f>
        <v>13966174</v>
      </c>
      <c r="D108" s="255">
        <f>IF(OR($H108="General pop",$H108="Schools",$H108="Workplace",$H108="Skills Training",$H108="Digital Supports"),1,VLOOKUP($B108,Populations!$D$15:$H$1920,5,FALSE))</f>
        <v>1</v>
      </c>
      <c r="E108" s="88">
        <f>VLOOKUP(I108,Epidemiology!$C$10:$H$47,6,FALSE)</f>
        <v>5338</v>
      </c>
      <c r="F108" s="102">
        <f>'Care profiles'!R109</f>
        <v>1</v>
      </c>
      <c r="G108" s="15" t="str">
        <f>'Care profiles'!A109</f>
        <v>25to64</v>
      </c>
      <c r="H108" s="15" t="str">
        <f>'Care profiles'!B109</f>
        <v>Distress</v>
      </c>
      <c r="I108" s="15" t="str">
        <f>'Care profiles'!C109</f>
        <v>Distress_25-64yrs</v>
      </c>
      <c r="J108" s="15" t="str">
        <f>'Care profiles'!D109</f>
        <v>Care profile</v>
      </c>
      <c r="K108" s="15" t="str">
        <f>'Care profiles'!E109</f>
        <v>Identifying distress</v>
      </c>
      <c r="L108" s="104">
        <f>'Care profiles'!F109</f>
        <v>0.7</v>
      </c>
      <c r="M108" s="15">
        <f>'Care profiles'!G109</f>
        <v>1</v>
      </c>
      <c r="N108" s="15">
        <f>'Care profiles'!H109</f>
        <v>30</v>
      </c>
      <c r="O108" s="15" t="str">
        <f>'Care profiles'!I109</f>
        <v>min</v>
      </c>
      <c r="P108" s="15" t="str">
        <f>'Care profiles'!J109</f>
        <v>Tertiary Qualified - Unspecified</v>
      </c>
      <c r="Q108" s="15" t="str">
        <f>'Care profiles'!K109</f>
        <v>n/a</v>
      </c>
      <c r="R108" s="15" t="str">
        <f>'Care profiles'!M109</f>
        <v>Y</v>
      </c>
      <c r="S108" s="15" t="str">
        <f>'Care profiles'!O109</f>
        <v>Y</v>
      </c>
      <c r="T108" s="15" t="str">
        <f>'Care profiles'!Q109</f>
        <v>N</v>
      </c>
      <c r="U108" s="30">
        <f t="shared" si="12"/>
        <v>745514.36812</v>
      </c>
      <c r="V108" s="30">
        <f t="shared" si="13"/>
        <v>521860.05768399994</v>
      </c>
      <c r="W108" s="30">
        <f>IF(M108="n/a",0,IF(O108="days",V108*M108*(1+(VLOOKUP(K108,'Bed parameters'!$A$9:$G$12,7,FALSE))),V108*M108))</f>
        <v>521860.05768399994</v>
      </c>
      <c r="X108" s="30">
        <f t="shared" si="14"/>
        <v>260930.02884199997</v>
      </c>
      <c r="Y108" s="30">
        <f t="shared" si="15"/>
        <v>0</v>
      </c>
      <c r="Z108" s="113">
        <f>_xlfn.IFNA(Y108/((VLOOKUP(K108,'Bed parameters'!$A$9:$G$12,3,FALSE))*(VLOOKUP(K108,'Bed parameters'!$A$9:$G$12,5,FALSE))),0)</f>
        <v>0</v>
      </c>
      <c r="AA108" s="30">
        <f t="shared" si="16"/>
        <v>260930.02884199997</v>
      </c>
      <c r="AB108" s="30">
        <f>_xlfn.IFNA(IF($O108="days",$Y108*(VLOOKUP($K108,'Bed parameters'!$A$9:$I$12,9,FALSE))*$F108*(VLOOKUP($Q108,'Workforce distribution'!$C$8:$AD$30,AB$7,FALSE)),IF($Q108="n/a",(IF($P108=AB$6,$X108*$F108,0)),$X108*$F108*(VLOOKUP($Q108,'Workforce distribution'!$C$8:$AD$30,AB$7,FALSE)))),0)</f>
        <v>0</v>
      </c>
      <c r="AC108" s="30">
        <f>_xlfn.IFNA(IF($O108="days",$Y108*(VLOOKUP($K108,'Bed parameters'!$A$9:$I$12,9,FALSE))*$F108*(VLOOKUP($Q108,'Workforce distribution'!$C$8:$AD$30,AC$7,FALSE)),IF($Q108="n/a",(IF($P108=AC$6,$X108*$F108,0)),$X108*$F108*(VLOOKUP($Q108,'Workforce distribution'!$C$8:$AD$30,AC$7,FALSE)))),0)</f>
        <v>0</v>
      </c>
      <c r="AD108" s="30">
        <f>_xlfn.IFNA(IF($O108="days",$Y108*(VLOOKUP($K108,'Bed parameters'!$A$9:$I$12,9,FALSE))*$F108*(VLOOKUP($Q108,'Workforce distribution'!$C$8:$AD$30,AD$7,FALSE)),IF($Q108="n/a",(IF($P108=AD$6,$X108*$F108,0)),$X108*$F108*(VLOOKUP($Q108,'Workforce distribution'!$C$8:$AD$30,AD$7,FALSE)))),0)</f>
        <v>0</v>
      </c>
      <c r="AE108" s="30">
        <f>_xlfn.IFNA(IF($O108="days",$Y108*(VLOOKUP($K108,'Bed parameters'!$A$9:$I$12,9,FALSE))*$F108*(VLOOKUP($Q108,'Workforce distribution'!$C$8:$AD$30,AE$7,FALSE)),IF($Q108="n/a",(IF($P108=AE$6,$X108*$F108,0)),$X108*$F108*(VLOOKUP($Q108,'Workforce distribution'!$C$8:$AD$30,AE$7,FALSE)))),0)</f>
        <v>0</v>
      </c>
      <c r="AF108" s="30">
        <f>_xlfn.IFNA(IF($O108="days",$Y108*(VLOOKUP($K108,'Bed parameters'!$A$9:$I$12,9,FALSE))*$F108*(VLOOKUP($Q108,'Workforce distribution'!$C$8:$AD$30,AF$7,FALSE)),IF($Q108="n/a",(IF($P108=AF$6,$X108*$F108,0)),$X108*$F108*(VLOOKUP($Q108,'Workforce distribution'!$C$8:$AD$30,AF$7,FALSE)))),0)</f>
        <v>0</v>
      </c>
      <c r="AG108" s="30">
        <f>_xlfn.IFNA(IF($O108="days",$Y108*(VLOOKUP($K108,'Bed parameters'!$A$9:$I$12,9,FALSE))*$F108*(VLOOKUP($Q108,'Workforce distribution'!$C$8:$AD$30,AG$7,FALSE)),IF($Q108="n/a",(IF($P108=AG$6,$X108*$F108,0)),$X108*$F108*(VLOOKUP($Q108,'Workforce distribution'!$C$8:$AD$30,AG$7,FALSE)))),0)</f>
        <v>0</v>
      </c>
      <c r="AH108" s="30">
        <f>_xlfn.IFNA(IF($O108="days",$Y108*(VLOOKUP($K108,'Bed parameters'!$A$9:$I$12,9,FALSE))*$F108*(VLOOKUP($Q108,'Workforce distribution'!$C$8:$AD$30,AH$7,FALSE)),IF($Q108="n/a",(IF($P108=AH$6,$X108*$F108,0)),$X108*$F108*(VLOOKUP($Q108,'Workforce distribution'!$C$8:$AD$30,AH$7,FALSE)))),0)</f>
        <v>0</v>
      </c>
      <c r="AI108" s="30">
        <f>_xlfn.IFNA(IF($O108="days",$Y108*(VLOOKUP($K108,'Bed parameters'!$A$9:$I$12,9,FALSE))*$F108*(VLOOKUP($Q108,'Workforce distribution'!$C$8:$AD$30,AI$7,FALSE)),IF($Q108="n/a",(IF($P108=AI$6,$X108*$F108,0)),$X108*$F108*(VLOOKUP($Q108,'Workforce distribution'!$C$8:$AD$30,AI$7,FALSE)))),0)</f>
        <v>0</v>
      </c>
      <c r="AJ108" s="30">
        <f>_xlfn.IFNA(IF($O108="days",$Y108*(VLOOKUP($K108,'Bed parameters'!$A$9:$I$12,9,FALSE))*$F108*(VLOOKUP($Q108,'Workforce distribution'!$C$8:$AD$30,AJ$7,FALSE)),IF($Q108="n/a",(IF($P108=AJ$6,$X108*$F108,0)),$X108*$F108*(VLOOKUP($Q108,'Workforce distribution'!$C$8:$AD$30,AJ$7,FALSE)))),0)</f>
        <v>0</v>
      </c>
      <c r="AK108" s="30">
        <f>_xlfn.IFNA(IF($O108="days",$Y108*(VLOOKUP($K108,'Bed parameters'!$A$9:$I$12,9,FALSE))*$F108*(VLOOKUP($Q108,'Workforce distribution'!$C$8:$AD$30,AK$7,FALSE)),IF($Q108="n/a",(IF($P108=AK$6,$X108*$F108,0)),$X108*$F108*(VLOOKUP($Q108,'Workforce distribution'!$C$8:$AD$30,AK$7,FALSE)))),0)</f>
        <v>0</v>
      </c>
      <c r="AL108" s="30">
        <f>_xlfn.IFNA(IF($O108="days",$Y108*(VLOOKUP($K108,'Bed parameters'!$A$9:$I$12,9,FALSE))*$F108*(VLOOKUP($Q108,'Workforce distribution'!$C$8:$AD$30,AL$7,FALSE)),IF($Q108="n/a",(IF($P108=AL$6,$X108*$F108,0)),$X108*$F108*(VLOOKUP($Q108,'Workforce distribution'!$C$8:$AD$30,AL$7,FALSE)))),0)</f>
        <v>0</v>
      </c>
      <c r="AM108" s="30">
        <f>_xlfn.IFNA(IF($O108="days",$Y108*(VLOOKUP($K108,'Bed parameters'!$A$9:$I$12,9,FALSE))*$F108*(VLOOKUP($Q108,'Workforce distribution'!$C$8:$AD$30,AM$7,FALSE)),IF($Q108="n/a",(IF($P108=AM$6,$X108*$F108,0)),$X108*$F108*(VLOOKUP($Q108,'Workforce distribution'!$C$8:$AD$30,AM$7,FALSE)))),0)</f>
        <v>0</v>
      </c>
      <c r="AN108" s="30">
        <f>_xlfn.IFNA(IF($O108="days",$Y108*(VLOOKUP($K108,'Bed parameters'!$A$9:$I$12,9,FALSE))*$F108*(VLOOKUP($Q108,'Workforce distribution'!$C$8:$AD$30,AN$7,FALSE)),IF($Q108="n/a",(IF($P108=AN$6,$X108*$F108,0)),$X108*$F108*(VLOOKUP($Q108,'Workforce distribution'!$C$8:$AD$30,AN$7,FALSE)))),0)</f>
        <v>0</v>
      </c>
      <c r="AO108" s="30">
        <f>_xlfn.IFNA(IF($O108="days",$Y108*(VLOOKUP($K108,'Bed parameters'!$A$9:$I$12,9,FALSE))*$F108*(VLOOKUP($Q108,'Workforce distribution'!$C$8:$AD$30,AO$7,FALSE)),IF($Q108="n/a",(IF($P108=AO$6,$X108*$F108,0)),$X108*$F108*(VLOOKUP($Q108,'Workforce distribution'!$C$8:$AD$30,AO$7,FALSE)))),0)</f>
        <v>0</v>
      </c>
      <c r="AP108" s="30">
        <f>_xlfn.IFNA(IF($O108="days",$Y108*(VLOOKUP($K108,'Bed parameters'!$A$9:$I$12,9,FALSE))*$F108*(VLOOKUP($Q108,'Workforce distribution'!$C$8:$AD$30,AP$7,FALSE)),IF($Q108="n/a",(IF($P108=AP$6,$X108*$F108,0)),$X108*$F108*(VLOOKUP($Q108,'Workforce distribution'!$C$8:$AD$30,AP$7,FALSE)))),0)</f>
        <v>0</v>
      </c>
      <c r="AQ108" s="30">
        <f>_xlfn.IFNA(IF($O108="days",$Y108*(VLOOKUP($K108,'Bed parameters'!$A$9:$I$12,9,FALSE))*$F108*(VLOOKUP($Q108,'Workforce distribution'!$C$8:$AD$30,AQ$7,FALSE)),IF($Q108="n/a",(IF($P108=AQ$6,$X108*$F108,0)),$X108*$F108*(VLOOKUP($Q108,'Workforce distribution'!$C$8:$AD$30,AQ$7,FALSE)))),0)</f>
        <v>0</v>
      </c>
      <c r="AR108" s="30">
        <f>_xlfn.IFNA(IF($O108="days",$Y108*(VLOOKUP($K108,'Bed parameters'!$A$9:$I$12,9,FALSE))*$F108*(VLOOKUP($Q108,'Workforce distribution'!$C$8:$AD$30,AR$7,FALSE)),IF($Q108="n/a",(IF($P108=AR$6,$X108*$F108,0)),$X108*$F108*(VLOOKUP($Q108,'Workforce distribution'!$C$8:$AD$30,AR$7,FALSE)))),0)</f>
        <v>0</v>
      </c>
      <c r="AS108" s="30">
        <f>_xlfn.IFNA(IF($O108="days",$Y108*(VLOOKUP($K108,'Bed parameters'!$A$9:$I$12,9,FALSE))*$F108*(VLOOKUP($Q108,'Workforce distribution'!$C$8:$AD$30,AS$7,FALSE)),IF($Q108="n/a",(IF($P108=AS$6,$X108*$F108,0)),$X108*$F108*(VLOOKUP($Q108,'Workforce distribution'!$C$8:$AD$30,AS$7,FALSE)))),0)</f>
        <v>260930.02884199997</v>
      </c>
      <c r="AT108" s="30">
        <f>_xlfn.IFNA(IF($O108="days",$Y108*(VLOOKUP($K108,'Bed parameters'!$A$9:$I$12,9,FALSE))*$F108*(VLOOKUP($Q108,'Workforce distribution'!$C$8:$AD$30,AT$7,FALSE)),IF($Q108="n/a",(IF($P108=AT$6,$X108*$F108,0)),$X108*$F108*(VLOOKUP($Q108,'Workforce distribution'!$C$8:$AD$30,AT$7,FALSE)))),0)</f>
        <v>0</v>
      </c>
      <c r="AU108" s="30">
        <f>_xlfn.IFNA(IF($O108="days",$Y108*(VLOOKUP($K108,'Bed parameters'!$A$9:$I$12,9,FALSE))*$F108*(VLOOKUP($Q108,'Workforce distribution'!$C$8:$AD$30,AU$7,FALSE)),IF($Q108="n/a",(IF($P108=AU$6,$X108*$F108,0)),$X108*$F108*(VLOOKUP($Q108,'Workforce distribution'!$C$8:$AD$30,AU$7,FALSE)))),0)</f>
        <v>0</v>
      </c>
      <c r="AV108" s="30">
        <f>_xlfn.IFNA(IF($O108="days",$Y108*(VLOOKUP($K108,'Bed parameters'!$A$9:$I$12,9,FALSE))*$F108*(VLOOKUP($Q108,'Workforce distribution'!$C$8:$AD$30,AV$7,FALSE)),IF($Q108="n/a",(IF($P108=AV$6,$X108*$F108,0)),$X108*$F108*(VLOOKUP($Q108,'Workforce distribution'!$C$8:$AD$30,AV$7,FALSE)))),0)</f>
        <v>0</v>
      </c>
      <c r="AW108" s="30">
        <f>_xlfn.IFNA(IF($O108="days",$Y108*(VLOOKUP($K108,'Bed parameters'!$A$9:$I$12,9,FALSE))*$F108*(VLOOKUP($Q108,'Workforce distribution'!$C$8:$AD$30,AW$7,FALSE)),IF($Q108="n/a",(IF($P108=AW$6,$X108*$F108,0)),$X108*$F108*(VLOOKUP($Q108,'Workforce distribution'!$C$8:$AD$30,AW$7,FALSE)))),0)</f>
        <v>0</v>
      </c>
      <c r="AX108" s="30">
        <f>_xlfn.IFNA(IF($O108="days",$Y108*(VLOOKUP($K108,'Bed parameters'!$A$9:$I$12,9,FALSE))*$F108*(VLOOKUP($Q108,'Workforce distribution'!$C$8:$AD$30,AX$7,FALSE)),IF($Q108="n/a",(IF($P108=AX$6,$X108*$F108,0)),$X108*$F108*(VLOOKUP($Q108,'Workforce distribution'!$C$8:$AD$30,AX$7,FALSE)))),0)</f>
        <v>0</v>
      </c>
      <c r="AY108" s="30">
        <f>_xlfn.IFNA(IF($O108="days",$Y108*(VLOOKUP($K108,'Bed parameters'!$A$9:$I$12,9,FALSE))*$F108*(VLOOKUP($Q108,'Workforce distribution'!$C$8:$AD$30,AY$7,FALSE)),IF($Q108="n/a",(IF($P108=AY$6,$X108*$F108,0)),$X108*$F108*(VLOOKUP($Q108,'Workforce distribution'!$C$8:$AD$30,AY$7,FALSE)))),0)</f>
        <v>0</v>
      </c>
      <c r="AZ108" s="30">
        <f>_xlfn.IFNA(IF($O108="days",$Y108*(VLOOKUP($K108,'Bed parameters'!$A$9:$I$12,9,FALSE))*$F108*(VLOOKUP($Q108,'Workforce distribution'!$C$8:$AD$30,AZ$7,FALSE)),IF($Q108="n/a",(IF($P108=AZ$6,$X108*$F108,0)),$X108*$F108*(VLOOKUP($Q108,'Workforce distribution'!$C$8:$AD$30,AZ$7,FALSE)))),0)</f>
        <v>0</v>
      </c>
      <c r="BA108" s="30">
        <f>_xlfn.IFNA(IF($O108="days",$Y108*(VLOOKUP($K108,'Bed parameters'!$A$9:$I$12,9,FALSE))*$F108*(VLOOKUP($Q108,'Workforce distribution'!$C$8:$AD$30,BA$7,FALSE)),IF($Q108="n/a",(IF($P108=BA$6,$X108*$F108,0)),$X108*$F108*(VLOOKUP($Q108,'Workforce distribution'!$C$8:$AD$30,BA$7,FALSE)))),0)</f>
        <v>0</v>
      </c>
      <c r="BB108" s="30">
        <f>_xlfn.IFNA(IF($O108="days",$Y108*(VLOOKUP($K108,'Bed parameters'!$A$9:$I$12,9,FALSE))*$F108*(VLOOKUP($Q108,'Workforce distribution'!$C$8:$AD$30,BB$7,FALSE)),IF($Q108="n/a",(IF($P108=BB$6,$X108*$F108,0)),$X108*$F108*(VLOOKUP($Q108,'Workforce distribution'!$C$8:$AD$30,BB$7,FALSE)))),0)</f>
        <v>0</v>
      </c>
      <c r="BC108" s="149">
        <f t="shared" si="17"/>
        <v>227.04090446201937</v>
      </c>
      <c r="BD108" s="288">
        <f>IF($Q108="n/a",(IF('Workforce hours'!D$30=0,0,(AB108/'Workforce hours'!D$30))),(IF(VLOOKUP($Q108,'Workforce hours'!$C$8:$AD$30,BD$7,FALSE)=0,0,(AB108/(VLOOKUP($Q108,'Workforce hours'!$C$8:$AD$30,BD$7,FALSE))))))</f>
        <v>0</v>
      </c>
      <c r="BE108" s="288">
        <f>IF($Q108="n/a",(IF('Workforce hours'!E$30=0,0,(AC108/'Workforce hours'!E$30))),(IF(VLOOKUP($Q108,'Workforce hours'!$C$8:$AD$30,BE$7,FALSE)=0,0,(AC108/(VLOOKUP($Q108,'Workforce hours'!$C$8:$AD$30,BE$7,FALSE))))))</f>
        <v>0</v>
      </c>
      <c r="BF108" s="288">
        <f>IF($Q108="n/a",(IF('Workforce hours'!F$30=0,0,(AD108/'Workforce hours'!F$30))),(IF(VLOOKUP($Q108,'Workforce hours'!$C$8:$AD$30,BF$7,FALSE)=0,0,(AD108/(VLOOKUP($Q108,'Workforce hours'!$C$8:$AD$30,BF$7,FALSE))))))</f>
        <v>0</v>
      </c>
      <c r="BG108" s="288">
        <f>IF($Q108="n/a",(IF('Workforce hours'!G$30=0,0,(AE108/'Workforce hours'!G$30))),(IF(VLOOKUP($Q108,'Workforce hours'!$C$8:$AD$30,BG$7,FALSE)=0,0,(AE108/(VLOOKUP($Q108,'Workforce hours'!$C$8:$AD$30,BG$7,FALSE))))))</f>
        <v>0</v>
      </c>
      <c r="BH108" s="288">
        <f>IF($Q108="n/a",(IF('Workforce hours'!H$30=0,0,(AF108/'Workforce hours'!H$30))),(IF(VLOOKUP($Q108,'Workforce hours'!$C$8:$AD$30,BH$7,FALSE)=0,0,(AF108/(VLOOKUP($Q108,'Workforce hours'!$C$8:$AD$30,BH$7,FALSE))))))</f>
        <v>0</v>
      </c>
      <c r="BI108" s="288">
        <f>IF($Q108="n/a",(IF('Workforce hours'!I$30=0,0,(AG108/'Workforce hours'!I$30))),(IF(VLOOKUP($Q108,'Workforce hours'!$C$8:$AD$30,BI$7,FALSE)=0,0,(AG108/(VLOOKUP($Q108,'Workforce hours'!$C$8:$AD$30,BI$7,FALSE))))))</f>
        <v>0</v>
      </c>
      <c r="BJ108" s="288">
        <f>IF($Q108="n/a",(IF('Workforce hours'!J$30=0,0,(AH108/'Workforce hours'!J$30))),(IF(VLOOKUP($Q108,'Workforce hours'!$C$8:$AD$30,BJ$7,FALSE)=0,0,(AH108/(VLOOKUP($Q108,'Workforce hours'!$C$8:$AD$30,BJ$7,FALSE))))))</f>
        <v>0</v>
      </c>
      <c r="BK108" s="288">
        <f>IF($Q108="n/a",(IF('Workforce hours'!K$30=0,0,(AI108/'Workforce hours'!K$30))),(IF(VLOOKUP($Q108,'Workforce hours'!$C$8:$AD$30,BK$7,FALSE)=0,0,(AI108/(VLOOKUP($Q108,'Workforce hours'!$C$8:$AD$30,BK$7,FALSE))))))</f>
        <v>0</v>
      </c>
      <c r="BL108" s="288">
        <f>IF($Q108="n/a",(IF('Workforce hours'!L$30=0,0,(AJ108/'Workforce hours'!L$30))),(IF(VLOOKUP($Q108,'Workforce hours'!$C$8:$AD$30,BL$7,FALSE)=0,0,(AJ108/(VLOOKUP($Q108,'Workforce hours'!$C$8:$AD$30,BL$7,FALSE))))))</f>
        <v>0</v>
      </c>
      <c r="BM108" s="288">
        <f>IF($Q108="n/a",(IF('Workforce hours'!M$30=0,0,(AK108/'Workforce hours'!M$30))),(IF(VLOOKUP($Q108,'Workforce hours'!$C$8:$AD$30,BM$7,FALSE)=0,0,(AK108/(VLOOKUP($Q108,'Workforce hours'!$C$8:$AD$30,BM$7,FALSE))))))</f>
        <v>0</v>
      </c>
      <c r="BN108" s="288">
        <f>IF($Q108="n/a",(IF('Workforce hours'!N$30=0,0,(AL108/'Workforce hours'!N$30))),(IF(VLOOKUP($Q108,'Workforce hours'!$C$8:$AD$30,BN$7,FALSE)=0,0,(AL108/(VLOOKUP($Q108,'Workforce hours'!$C$8:$AD$30,BN$7,FALSE))))))</f>
        <v>0</v>
      </c>
      <c r="BO108" s="288">
        <f>IF($Q108="n/a",(IF('Workforce hours'!O$30=0,0,(AM108/'Workforce hours'!O$30))),(IF(VLOOKUP($Q108,'Workforce hours'!$C$8:$AD$30,BO$7,FALSE)=0,0,(AM108/(VLOOKUP($Q108,'Workforce hours'!$C$8:$AD$30,BO$7,FALSE))))))</f>
        <v>0</v>
      </c>
      <c r="BP108" s="288">
        <f>IF($Q108="n/a",(IF('Workforce hours'!P$30=0,0,(AN108/'Workforce hours'!P$30))),(IF(VLOOKUP($Q108,'Workforce hours'!$C$8:$AD$30,BP$7,FALSE)=0,0,(AN108/(VLOOKUP($Q108,'Workforce hours'!$C$8:$AD$30,BP$7,FALSE))))))</f>
        <v>0</v>
      </c>
      <c r="BQ108" s="288">
        <f>IF($Q108="n/a",(IF('Workforce hours'!Q$30=0,0,(AO108/'Workforce hours'!Q$30))),(IF(VLOOKUP($Q108,'Workforce hours'!$C$8:$AD$30,BQ$7,FALSE)=0,0,(AO108/(VLOOKUP($Q108,'Workforce hours'!$C$8:$AD$30,BQ$7,FALSE))))))</f>
        <v>0</v>
      </c>
      <c r="BR108" s="288">
        <f>IF($Q108="n/a",(IF('Workforce hours'!R$30=0,0,(AP108/'Workforce hours'!R$30))),(IF(VLOOKUP($Q108,'Workforce hours'!$C$8:$AD$30,BR$7,FALSE)=0,0,(AP108/(VLOOKUP($Q108,'Workforce hours'!$C$8:$AD$30,BR$7,FALSE))))))</f>
        <v>0</v>
      </c>
      <c r="BS108" s="288">
        <f>IF($Q108="n/a",(IF('Workforce hours'!S$30=0,0,(AQ108/'Workforce hours'!S$30))),(IF(VLOOKUP($Q108,'Workforce hours'!$C$8:$AD$30,BS$7,FALSE)=0,0,(AQ108/(VLOOKUP($Q108,'Workforce hours'!$C$8:$AD$30,BS$7,FALSE))))))</f>
        <v>0</v>
      </c>
      <c r="BT108" s="288">
        <f>IF($Q108="n/a",(IF('Workforce hours'!T$30=0,0,(AR108/'Workforce hours'!T$30))),(IF(VLOOKUP($Q108,'Workforce hours'!$C$8:$AD$30,BT$7,FALSE)=0,0,(AR108/(VLOOKUP($Q108,'Workforce hours'!$C$8:$AD$30,BT$7,FALSE))))))</f>
        <v>0</v>
      </c>
      <c r="BU108" s="288">
        <f>IF($Q108="n/a",(IF('Workforce hours'!U$30=0,0,(AS108/'Workforce hours'!U$30))),(IF(VLOOKUP($Q108,'Workforce hours'!$C$8:$AD$30,BU$7,FALSE)=0,0,(AS108/(VLOOKUP($Q108,'Workforce hours'!$C$8:$AD$30,BU$7,FALSE))))))</f>
        <v>227.04090446201937</v>
      </c>
      <c r="BV108" s="288">
        <f>IF($Q108="n/a",(IF('Workforce hours'!V$30=0,0,(AT108/'Workforce hours'!V$30))),(IF(VLOOKUP($Q108,'Workforce hours'!$C$8:$AD$30,BV$7,FALSE)=0,0,(AT108/(VLOOKUP($Q108,'Workforce hours'!$C$8:$AD$30,BV$7,FALSE))))))</f>
        <v>0</v>
      </c>
      <c r="BW108" s="288">
        <f>IF($Q108="n/a",(IF('Workforce hours'!W$30=0,0,(AU108/'Workforce hours'!W$30))),(IF(VLOOKUP($Q108,'Workforce hours'!$C$8:$AD$30,BW$7,FALSE)=0,0,(AU108/(VLOOKUP($Q108,'Workforce hours'!$C$8:$AD$30,BW$7,FALSE))))))</f>
        <v>0</v>
      </c>
      <c r="BX108" s="288">
        <f>IF($Q108="n/a",(IF('Workforce hours'!X$30=0,0,(AV108/'Workforce hours'!X$30))),(IF(VLOOKUP($Q108,'Workforce hours'!$C$8:$AD$30,BX$7,FALSE)=0,0,(AV108/(VLOOKUP($Q108,'Workforce hours'!$C$8:$AD$30,BX$7,FALSE))))))</f>
        <v>0</v>
      </c>
      <c r="BY108" s="288">
        <f>IF($Q108="n/a",(IF('Workforce hours'!Y$30=0,0,(AW108/'Workforce hours'!Y$30))),(IF(VLOOKUP($Q108,'Workforce hours'!$C$8:$AD$30,BY$7,FALSE)=0,0,(AW108/(VLOOKUP($Q108,'Workforce hours'!$C$8:$AD$30,BY$7,FALSE))))))</f>
        <v>0</v>
      </c>
      <c r="BZ108" s="288">
        <f>IF($Q108="n/a",(IF('Workforce hours'!Z$30=0,0,(AX108/'Workforce hours'!Z$30))),(IF(VLOOKUP($Q108,'Workforce hours'!$C$8:$AD$30,BZ$7,FALSE)=0,0,(AX108/(VLOOKUP($Q108,'Workforce hours'!$C$8:$AD$30,BZ$7,FALSE))))))</f>
        <v>0</v>
      </c>
      <c r="CA108" s="288">
        <f>IF($Q108="n/a",(IF('Workforce hours'!AA$30=0,0,(AY108/'Workforce hours'!AA$30))),(IF(VLOOKUP($Q108,'Workforce hours'!$C$8:$AD$30,CA$7,FALSE)=0,0,(AY108/(VLOOKUP($Q108,'Workforce hours'!$C$8:$AD$30,CA$7,FALSE))))))</f>
        <v>0</v>
      </c>
      <c r="CB108" s="288">
        <f>IF($Q108="n/a",(IF('Workforce hours'!AB$30=0,0,(AZ108/'Workforce hours'!AB$30))),(IF(VLOOKUP($Q108,'Workforce hours'!$C$8:$AD$30,CB$7,FALSE)=0,0,(AZ108/(VLOOKUP($Q108,'Workforce hours'!$C$8:$AD$30,CB$7,FALSE))))))</f>
        <v>0</v>
      </c>
      <c r="CC108" s="288">
        <f>IF($Q108="n/a",(IF('Workforce hours'!AC$30=0,0,(BA108/'Workforce hours'!AC$30))),(IF(VLOOKUP($Q108,'Workforce hours'!$C$8:$AD$30,CC$7,FALSE)=0,0,(BA108/(VLOOKUP($Q108,'Workforce hours'!$C$8:$AD$30,CC$7,FALSE))))))</f>
        <v>0</v>
      </c>
      <c r="CD108" s="288">
        <f>IF($Q108="n/a",(IF('Workforce hours'!AD$30=0,0,(BB108/'Workforce hours'!AD$30))),(IF(VLOOKUP($Q108,'Workforce hours'!$C$8:$AD$30,CD$7,FALSE)=0,0,(BB108/(VLOOKUP($Q108,'Workforce hours'!$C$8:$AD$30,CD$7,FALSE))))))</f>
        <v>0</v>
      </c>
      <c r="CE108" s="289">
        <f t="shared" si="18"/>
        <v>0</v>
      </c>
      <c r="CF108" s="290">
        <f>BD108*'Workforce costs'!B$9*(1+'Workforce costs'!B$10)*(1+'Workforce costs'!B$11)</f>
        <v>0</v>
      </c>
      <c r="CG108" s="290">
        <f>BE108*'Workforce costs'!C$9*(1+'Workforce costs'!C$10)*(1+'Workforce costs'!C$11)</f>
        <v>0</v>
      </c>
      <c r="CH108" s="290">
        <f>BF108*'Workforce costs'!D$9*(1+'Workforce costs'!D$10)*(1+'Workforce costs'!D$11)</f>
        <v>0</v>
      </c>
      <c r="CI108" s="290">
        <f>BG108*'Workforce costs'!E$9*(1+'Workforce costs'!E$10)*(1+'Workforce costs'!E$11)</f>
        <v>0</v>
      </c>
      <c r="CJ108" s="290">
        <f>BH108*'Workforce costs'!F$9*(1+'Workforce costs'!F$10)*(1+'Workforce costs'!F$11)</f>
        <v>0</v>
      </c>
      <c r="CK108" s="290">
        <f>BI108*'Workforce costs'!G$9*(1+'Workforce costs'!G$10)*(1+'Workforce costs'!G$11)</f>
        <v>0</v>
      </c>
      <c r="CL108" s="290">
        <f>BJ108*'Workforce costs'!H$9*(1+'Workforce costs'!H$10)*(1+'Workforce costs'!H$11)</f>
        <v>0</v>
      </c>
      <c r="CM108" s="290">
        <f>BK108*'Workforce costs'!I$9*(1+'Workforce costs'!I$10)*(1+'Workforce costs'!I$11)</f>
        <v>0</v>
      </c>
      <c r="CN108" s="290">
        <f>BL108*'Workforce costs'!J$9*(1+'Workforce costs'!J$10)*(1+'Workforce costs'!J$11)</f>
        <v>0</v>
      </c>
      <c r="CO108" s="290">
        <f>BM108*'Workforce costs'!K$9*(1+'Workforce costs'!K$10)*(1+'Workforce costs'!K$11)</f>
        <v>0</v>
      </c>
      <c r="CP108" s="290">
        <f>BN108*'Workforce costs'!L$9*(1+'Workforce costs'!L$10)*(1+'Workforce costs'!L$11)</f>
        <v>0</v>
      </c>
      <c r="CQ108" s="290">
        <f>BO108*'Workforce costs'!M$9*(1+'Workforce costs'!M$10)*(1+'Workforce costs'!M$11)</f>
        <v>0</v>
      </c>
      <c r="CR108" s="290">
        <f>BP108*'Workforce costs'!N$9*(1+'Workforce costs'!N$10)*(1+'Workforce costs'!N$11)</f>
        <v>0</v>
      </c>
      <c r="CS108" s="290">
        <f>BQ108*'Workforce costs'!O$9*(1+'Workforce costs'!O$10)*(1+'Workforce costs'!O$11)</f>
        <v>0</v>
      </c>
      <c r="CT108" s="290">
        <f>BR108*'Workforce costs'!P$9*(1+'Workforce costs'!P$10)*(1+'Workforce costs'!P$11)</f>
        <v>0</v>
      </c>
      <c r="CU108" s="290">
        <f>BS108*'Workforce costs'!Q$9*(1+'Workforce costs'!Q$10)*(1+'Workforce costs'!Q$11)</f>
        <v>0</v>
      </c>
      <c r="CV108" s="290">
        <f>BT108*'Workforce costs'!R$9*(1+'Workforce costs'!R$10)*(1+'Workforce costs'!R$11)</f>
        <v>0</v>
      </c>
      <c r="CW108" s="290">
        <f>BU108*'Workforce costs'!S$9*(1+'Workforce costs'!S$10)*(1+'Workforce costs'!S$11)</f>
        <v>0</v>
      </c>
      <c r="CX108" s="290">
        <f>BV108*'Workforce costs'!T$9*(1+'Workforce costs'!T$10)*(1+'Workforce costs'!T$11)</f>
        <v>0</v>
      </c>
      <c r="CY108" s="290">
        <f>BW108*'Workforce costs'!U$9*(1+'Workforce costs'!U$10)*(1+'Workforce costs'!U$11)</f>
        <v>0</v>
      </c>
      <c r="CZ108" s="290">
        <f>BX108*'Workforce costs'!V$9*(1+'Workforce costs'!V$10)*(1+'Workforce costs'!V$11)</f>
        <v>0</v>
      </c>
      <c r="DA108" s="290">
        <f>BY108*'Workforce costs'!W$9*(1+'Workforce costs'!W$10)*(1+'Workforce costs'!W$11)</f>
        <v>0</v>
      </c>
      <c r="DB108" s="290">
        <f>BZ108*'Workforce costs'!X$9*(1+'Workforce costs'!X$10)*(1+'Workforce costs'!X$11)</f>
        <v>0</v>
      </c>
      <c r="DC108" s="290">
        <f>CA108*'Workforce costs'!Y$9*(1+'Workforce costs'!Y$10)*(1+'Workforce costs'!Y$11)</f>
        <v>0</v>
      </c>
      <c r="DD108" s="290">
        <f>CB108*'Workforce costs'!Z$9*(1+'Workforce costs'!Z$10)*(1+'Workforce costs'!Z$11)</f>
        <v>0</v>
      </c>
      <c r="DE108" s="290">
        <f>CC108*'Workforce costs'!AA$9*(1+'Workforce costs'!AA$10)*(1+'Workforce costs'!AA$11)</f>
        <v>0</v>
      </c>
      <c r="DF108" s="290">
        <f>CD108*'Workforce costs'!AB$9*(1+'Workforce costs'!AB$10)*(1+'Workforce costs'!AB$11)</f>
        <v>0</v>
      </c>
    </row>
    <row r="109" spans="1:110" x14ac:dyDescent="0.3">
      <c r="A109" s="2" t="str">
        <f>Outputs!$A$4</f>
        <v>Australia</v>
      </c>
      <c r="B109" s="2" t="str">
        <f t="shared" si="11"/>
        <v>Australia 25to64</v>
      </c>
      <c r="C109" s="30">
        <f>VLOOKUP($B109,Populations!$D$15:$H$1920,3,FALSE)</f>
        <v>13966174</v>
      </c>
      <c r="D109" s="255">
        <f>IF(OR($H109="General pop",$H109="Schools",$H109="Workplace",$H109="Skills Training",$H109="Digital Supports"),1,VLOOKUP($B109,Populations!$D$15:$H$1920,5,FALSE))</f>
        <v>1</v>
      </c>
      <c r="E109" s="88">
        <f>VLOOKUP(I109,Epidemiology!$C$10:$H$47,6,FALSE)</f>
        <v>5338</v>
      </c>
      <c r="F109" s="102">
        <f>'Care profiles'!R110</f>
        <v>1</v>
      </c>
      <c r="G109" s="15" t="str">
        <f>'Care profiles'!A110</f>
        <v>25to64</v>
      </c>
      <c r="H109" s="15" t="str">
        <f>'Care profiles'!B110</f>
        <v>Distress</v>
      </c>
      <c r="I109" s="15" t="str">
        <f>'Care profiles'!C110</f>
        <v>Distress_25-64yrs</v>
      </c>
      <c r="J109" s="15" t="str">
        <f>'Care profiles'!D110</f>
        <v>Care profile</v>
      </c>
      <c r="K109" s="15" t="str">
        <f>'Care profiles'!E110</f>
        <v>Brief Intervention</v>
      </c>
      <c r="L109" s="104">
        <f>'Care profiles'!F110</f>
        <v>7.0000000000000007E-2</v>
      </c>
      <c r="M109" s="15">
        <f>'Care profiles'!G110</f>
        <v>1</v>
      </c>
      <c r="N109" s="15">
        <f>'Care profiles'!H110</f>
        <v>30</v>
      </c>
      <c r="O109" s="15" t="str">
        <f>'Care profiles'!I110</f>
        <v>min</v>
      </c>
      <c r="P109" s="15" t="str">
        <f>'Care profiles'!J110</f>
        <v>Tertiary Qualified - Unspecified</v>
      </c>
      <c r="Q109" s="15" t="str">
        <f>'Care profiles'!K110</f>
        <v>n/a</v>
      </c>
      <c r="R109" s="15" t="str">
        <f>'Care profiles'!M110</f>
        <v>Y</v>
      </c>
      <c r="S109" s="15" t="str">
        <f>'Care profiles'!O110</f>
        <v>N</v>
      </c>
      <c r="T109" s="15" t="str">
        <f>'Care profiles'!Q110</f>
        <v>N</v>
      </c>
      <c r="U109" s="30">
        <f t="shared" si="12"/>
        <v>745514.36812</v>
      </c>
      <c r="V109" s="30">
        <f t="shared" si="13"/>
        <v>52186.005768400006</v>
      </c>
      <c r="W109" s="30">
        <f>IF(M109="n/a",0,IF(O109="days",V109*M109*(1+(VLOOKUP(K109,'Bed parameters'!$A$9:$G$12,7,FALSE))),V109*M109))</f>
        <v>52186.005768400006</v>
      </c>
      <c r="X109" s="30">
        <f t="shared" si="14"/>
        <v>26093.002884200003</v>
      </c>
      <c r="Y109" s="30">
        <f t="shared" si="15"/>
        <v>0</v>
      </c>
      <c r="Z109" s="113">
        <f>_xlfn.IFNA(Y109/((VLOOKUP(K109,'Bed parameters'!$A$9:$G$12,3,FALSE))*(VLOOKUP(K109,'Bed parameters'!$A$9:$G$12,5,FALSE))),0)</f>
        <v>0</v>
      </c>
      <c r="AA109" s="30">
        <f t="shared" si="16"/>
        <v>26093.002884200003</v>
      </c>
      <c r="AB109" s="30">
        <f>_xlfn.IFNA(IF($O109="days",$Y109*(VLOOKUP($K109,'Bed parameters'!$A$9:$I$12,9,FALSE))*$F109*(VLOOKUP($Q109,'Workforce distribution'!$C$8:$AD$30,AB$7,FALSE)),IF($Q109="n/a",(IF($P109=AB$6,$X109*$F109,0)),$X109*$F109*(VLOOKUP($Q109,'Workforce distribution'!$C$8:$AD$30,AB$7,FALSE)))),0)</f>
        <v>0</v>
      </c>
      <c r="AC109" s="30">
        <f>_xlfn.IFNA(IF($O109="days",$Y109*(VLOOKUP($K109,'Bed parameters'!$A$9:$I$12,9,FALSE))*$F109*(VLOOKUP($Q109,'Workforce distribution'!$C$8:$AD$30,AC$7,FALSE)),IF($Q109="n/a",(IF($P109=AC$6,$X109*$F109,0)),$X109*$F109*(VLOOKUP($Q109,'Workforce distribution'!$C$8:$AD$30,AC$7,FALSE)))),0)</f>
        <v>0</v>
      </c>
      <c r="AD109" s="30">
        <f>_xlfn.IFNA(IF($O109="days",$Y109*(VLOOKUP($K109,'Bed parameters'!$A$9:$I$12,9,FALSE))*$F109*(VLOOKUP($Q109,'Workforce distribution'!$C$8:$AD$30,AD$7,FALSE)),IF($Q109="n/a",(IF($P109=AD$6,$X109*$F109,0)),$X109*$F109*(VLOOKUP($Q109,'Workforce distribution'!$C$8:$AD$30,AD$7,FALSE)))),0)</f>
        <v>0</v>
      </c>
      <c r="AE109" s="30">
        <f>_xlfn.IFNA(IF($O109="days",$Y109*(VLOOKUP($K109,'Bed parameters'!$A$9:$I$12,9,FALSE))*$F109*(VLOOKUP($Q109,'Workforce distribution'!$C$8:$AD$30,AE$7,FALSE)),IF($Q109="n/a",(IF($P109=AE$6,$X109*$F109,0)),$X109*$F109*(VLOOKUP($Q109,'Workforce distribution'!$C$8:$AD$30,AE$7,FALSE)))),0)</f>
        <v>0</v>
      </c>
      <c r="AF109" s="30">
        <f>_xlfn.IFNA(IF($O109="days",$Y109*(VLOOKUP($K109,'Bed parameters'!$A$9:$I$12,9,FALSE))*$F109*(VLOOKUP($Q109,'Workforce distribution'!$C$8:$AD$30,AF$7,FALSE)),IF($Q109="n/a",(IF($P109=AF$6,$X109*$F109,0)),$X109*$F109*(VLOOKUP($Q109,'Workforce distribution'!$C$8:$AD$30,AF$7,FALSE)))),0)</f>
        <v>0</v>
      </c>
      <c r="AG109" s="30">
        <f>_xlfn.IFNA(IF($O109="days",$Y109*(VLOOKUP($K109,'Bed parameters'!$A$9:$I$12,9,FALSE))*$F109*(VLOOKUP($Q109,'Workforce distribution'!$C$8:$AD$30,AG$7,FALSE)),IF($Q109="n/a",(IF($P109=AG$6,$X109*$F109,0)),$X109*$F109*(VLOOKUP($Q109,'Workforce distribution'!$C$8:$AD$30,AG$7,FALSE)))),0)</f>
        <v>0</v>
      </c>
      <c r="AH109" s="30">
        <f>_xlfn.IFNA(IF($O109="days",$Y109*(VLOOKUP($K109,'Bed parameters'!$A$9:$I$12,9,FALSE))*$F109*(VLOOKUP($Q109,'Workforce distribution'!$C$8:$AD$30,AH$7,FALSE)),IF($Q109="n/a",(IF($P109=AH$6,$X109*$F109,0)),$X109*$F109*(VLOOKUP($Q109,'Workforce distribution'!$C$8:$AD$30,AH$7,FALSE)))),0)</f>
        <v>0</v>
      </c>
      <c r="AI109" s="30">
        <f>_xlfn.IFNA(IF($O109="days",$Y109*(VLOOKUP($K109,'Bed parameters'!$A$9:$I$12,9,FALSE))*$F109*(VLOOKUP($Q109,'Workforce distribution'!$C$8:$AD$30,AI$7,FALSE)),IF($Q109="n/a",(IF($P109=AI$6,$X109*$F109,0)),$X109*$F109*(VLOOKUP($Q109,'Workforce distribution'!$C$8:$AD$30,AI$7,FALSE)))),0)</f>
        <v>0</v>
      </c>
      <c r="AJ109" s="30">
        <f>_xlfn.IFNA(IF($O109="days",$Y109*(VLOOKUP($K109,'Bed parameters'!$A$9:$I$12,9,FALSE))*$F109*(VLOOKUP($Q109,'Workforce distribution'!$C$8:$AD$30,AJ$7,FALSE)),IF($Q109="n/a",(IF($P109=AJ$6,$X109*$F109,0)),$X109*$F109*(VLOOKUP($Q109,'Workforce distribution'!$C$8:$AD$30,AJ$7,FALSE)))),0)</f>
        <v>0</v>
      </c>
      <c r="AK109" s="30">
        <f>_xlfn.IFNA(IF($O109="days",$Y109*(VLOOKUP($K109,'Bed parameters'!$A$9:$I$12,9,FALSE))*$F109*(VLOOKUP($Q109,'Workforce distribution'!$C$8:$AD$30,AK$7,FALSE)),IF($Q109="n/a",(IF($P109=AK$6,$X109*$F109,0)),$X109*$F109*(VLOOKUP($Q109,'Workforce distribution'!$C$8:$AD$30,AK$7,FALSE)))),0)</f>
        <v>0</v>
      </c>
      <c r="AL109" s="30">
        <f>_xlfn.IFNA(IF($O109="days",$Y109*(VLOOKUP($K109,'Bed parameters'!$A$9:$I$12,9,FALSE))*$F109*(VLOOKUP($Q109,'Workforce distribution'!$C$8:$AD$30,AL$7,FALSE)),IF($Q109="n/a",(IF($P109=AL$6,$X109*$F109,0)),$X109*$F109*(VLOOKUP($Q109,'Workforce distribution'!$C$8:$AD$30,AL$7,FALSE)))),0)</f>
        <v>0</v>
      </c>
      <c r="AM109" s="30">
        <f>_xlfn.IFNA(IF($O109="days",$Y109*(VLOOKUP($K109,'Bed parameters'!$A$9:$I$12,9,FALSE))*$F109*(VLOOKUP($Q109,'Workforce distribution'!$C$8:$AD$30,AM$7,FALSE)),IF($Q109="n/a",(IF($P109=AM$6,$X109*$F109,0)),$X109*$F109*(VLOOKUP($Q109,'Workforce distribution'!$C$8:$AD$30,AM$7,FALSE)))),0)</f>
        <v>0</v>
      </c>
      <c r="AN109" s="30">
        <f>_xlfn.IFNA(IF($O109="days",$Y109*(VLOOKUP($K109,'Bed parameters'!$A$9:$I$12,9,FALSE))*$F109*(VLOOKUP($Q109,'Workforce distribution'!$C$8:$AD$30,AN$7,FALSE)),IF($Q109="n/a",(IF($P109=AN$6,$X109*$F109,0)),$X109*$F109*(VLOOKUP($Q109,'Workforce distribution'!$C$8:$AD$30,AN$7,FALSE)))),0)</f>
        <v>0</v>
      </c>
      <c r="AO109" s="30">
        <f>_xlfn.IFNA(IF($O109="days",$Y109*(VLOOKUP($K109,'Bed parameters'!$A$9:$I$12,9,FALSE))*$F109*(VLOOKUP($Q109,'Workforce distribution'!$C$8:$AD$30,AO$7,FALSE)),IF($Q109="n/a",(IF($P109=AO$6,$X109*$F109,0)),$X109*$F109*(VLOOKUP($Q109,'Workforce distribution'!$C$8:$AD$30,AO$7,FALSE)))),0)</f>
        <v>0</v>
      </c>
      <c r="AP109" s="30">
        <f>_xlfn.IFNA(IF($O109="days",$Y109*(VLOOKUP($K109,'Bed parameters'!$A$9:$I$12,9,FALSE))*$F109*(VLOOKUP($Q109,'Workforce distribution'!$C$8:$AD$30,AP$7,FALSE)),IF($Q109="n/a",(IF($P109=AP$6,$X109*$F109,0)),$X109*$F109*(VLOOKUP($Q109,'Workforce distribution'!$C$8:$AD$30,AP$7,FALSE)))),0)</f>
        <v>0</v>
      </c>
      <c r="AQ109" s="30">
        <f>_xlfn.IFNA(IF($O109="days",$Y109*(VLOOKUP($K109,'Bed parameters'!$A$9:$I$12,9,FALSE))*$F109*(VLOOKUP($Q109,'Workforce distribution'!$C$8:$AD$30,AQ$7,FALSE)),IF($Q109="n/a",(IF($P109=AQ$6,$X109*$F109,0)),$X109*$F109*(VLOOKUP($Q109,'Workforce distribution'!$C$8:$AD$30,AQ$7,FALSE)))),0)</f>
        <v>0</v>
      </c>
      <c r="AR109" s="30">
        <f>_xlfn.IFNA(IF($O109="days",$Y109*(VLOOKUP($K109,'Bed parameters'!$A$9:$I$12,9,FALSE))*$F109*(VLOOKUP($Q109,'Workforce distribution'!$C$8:$AD$30,AR$7,FALSE)),IF($Q109="n/a",(IF($P109=AR$6,$X109*$F109,0)),$X109*$F109*(VLOOKUP($Q109,'Workforce distribution'!$C$8:$AD$30,AR$7,FALSE)))),0)</f>
        <v>0</v>
      </c>
      <c r="AS109" s="30">
        <f>_xlfn.IFNA(IF($O109="days",$Y109*(VLOOKUP($K109,'Bed parameters'!$A$9:$I$12,9,FALSE))*$F109*(VLOOKUP($Q109,'Workforce distribution'!$C$8:$AD$30,AS$7,FALSE)),IF($Q109="n/a",(IF($P109=AS$6,$X109*$F109,0)),$X109*$F109*(VLOOKUP($Q109,'Workforce distribution'!$C$8:$AD$30,AS$7,FALSE)))),0)</f>
        <v>26093.002884200003</v>
      </c>
      <c r="AT109" s="30">
        <f>_xlfn.IFNA(IF($O109="days",$Y109*(VLOOKUP($K109,'Bed parameters'!$A$9:$I$12,9,FALSE))*$F109*(VLOOKUP($Q109,'Workforce distribution'!$C$8:$AD$30,AT$7,FALSE)),IF($Q109="n/a",(IF($P109=AT$6,$X109*$F109,0)),$X109*$F109*(VLOOKUP($Q109,'Workforce distribution'!$C$8:$AD$30,AT$7,FALSE)))),0)</f>
        <v>0</v>
      </c>
      <c r="AU109" s="30">
        <f>_xlfn.IFNA(IF($O109="days",$Y109*(VLOOKUP($K109,'Bed parameters'!$A$9:$I$12,9,FALSE))*$F109*(VLOOKUP($Q109,'Workforce distribution'!$C$8:$AD$30,AU$7,FALSE)),IF($Q109="n/a",(IF($P109=AU$6,$X109*$F109,0)),$X109*$F109*(VLOOKUP($Q109,'Workforce distribution'!$C$8:$AD$30,AU$7,FALSE)))),0)</f>
        <v>0</v>
      </c>
      <c r="AV109" s="30">
        <f>_xlfn.IFNA(IF($O109="days",$Y109*(VLOOKUP($K109,'Bed parameters'!$A$9:$I$12,9,FALSE))*$F109*(VLOOKUP($Q109,'Workforce distribution'!$C$8:$AD$30,AV$7,FALSE)),IF($Q109="n/a",(IF($P109=AV$6,$X109*$F109,0)),$X109*$F109*(VLOOKUP($Q109,'Workforce distribution'!$C$8:$AD$30,AV$7,FALSE)))),0)</f>
        <v>0</v>
      </c>
      <c r="AW109" s="30">
        <f>_xlfn.IFNA(IF($O109="days",$Y109*(VLOOKUP($K109,'Bed parameters'!$A$9:$I$12,9,FALSE))*$F109*(VLOOKUP($Q109,'Workforce distribution'!$C$8:$AD$30,AW$7,FALSE)),IF($Q109="n/a",(IF($P109=AW$6,$X109*$F109,0)),$X109*$F109*(VLOOKUP($Q109,'Workforce distribution'!$C$8:$AD$30,AW$7,FALSE)))),0)</f>
        <v>0</v>
      </c>
      <c r="AX109" s="30">
        <f>_xlfn.IFNA(IF($O109="days",$Y109*(VLOOKUP($K109,'Bed parameters'!$A$9:$I$12,9,FALSE))*$F109*(VLOOKUP($Q109,'Workforce distribution'!$C$8:$AD$30,AX$7,FALSE)),IF($Q109="n/a",(IF($P109=AX$6,$X109*$F109,0)),$X109*$F109*(VLOOKUP($Q109,'Workforce distribution'!$C$8:$AD$30,AX$7,FALSE)))),0)</f>
        <v>0</v>
      </c>
      <c r="AY109" s="30">
        <f>_xlfn.IFNA(IF($O109="days",$Y109*(VLOOKUP($K109,'Bed parameters'!$A$9:$I$12,9,FALSE))*$F109*(VLOOKUP($Q109,'Workforce distribution'!$C$8:$AD$30,AY$7,FALSE)),IF($Q109="n/a",(IF($P109=AY$6,$X109*$F109,0)),$X109*$F109*(VLOOKUP($Q109,'Workforce distribution'!$C$8:$AD$30,AY$7,FALSE)))),0)</f>
        <v>0</v>
      </c>
      <c r="AZ109" s="30">
        <f>_xlfn.IFNA(IF($O109="days",$Y109*(VLOOKUP($K109,'Bed parameters'!$A$9:$I$12,9,FALSE))*$F109*(VLOOKUP($Q109,'Workforce distribution'!$C$8:$AD$30,AZ$7,FALSE)),IF($Q109="n/a",(IF($P109=AZ$6,$X109*$F109,0)),$X109*$F109*(VLOOKUP($Q109,'Workforce distribution'!$C$8:$AD$30,AZ$7,FALSE)))),0)</f>
        <v>0</v>
      </c>
      <c r="BA109" s="30">
        <f>_xlfn.IFNA(IF($O109="days",$Y109*(VLOOKUP($K109,'Bed parameters'!$A$9:$I$12,9,FALSE))*$F109*(VLOOKUP($Q109,'Workforce distribution'!$C$8:$AD$30,BA$7,FALSE)),IF($Q109="n/a",(IF($P109=BA$6,$X109*$F109,0)),$X109*$F109*(VLOOKUP($Q109,'Workforce distribution'!$C$8:$AD$30,BA$7,FALSE)))),0)</f>
        <v>0</v>
      </c>
      <c r="BB109" s="30">
        <f>_xlfn.IFNA(IF($O109="days",$Y109*(VLOOKUP($K109,'Bed parameters'!$A$9:$I$12,9,FALSE))*$F109*(VLOOKUP($Q109,'Workforce distribution'!$C$8:$AD$30,BB$7,FALSE)),IF($Q109="n/a",(IF($P109=BB$6,$X109*$F109,0)),$X109*$F109*(VLOOKUP($Q109,'Workforce distribution'!$C$8:$AD$30,BB$7,FALSE)))),0)</f>
        <v>0</v>
      </c>
      <c r="BC109" s="149">
        <f t="shared" si="17"/>
        <v>22.704090446201942</v>
      </c>
      <c r="BD109" s="288">
        <f>IF($Q109="n/a",(IF('Workforce hours'!D$30=0,0,(AB109/'Workforce hours'!D$30))),(IF(VLOOKUP($Q109,'Workforce hours'!$C$8:$AD$30,BD$7,FALSE)=0,0,(AB109/(VLOOKUP($Q109,'Workforce hours'!$C$8:$AD$30,BD$7,FALSE))))))</f>
        <v>0</v>
      </c>
      <c r="BE109" s="288">
        <f>IF($Q109="n/a",(IF('Workforce hours'!E$30=0,0,(AC109/'Workforce hours'!E$30))),(IF(VLOOKUP($Q109,'Workforce hours'!$C$8:$AD$30,BE$7,FALSE)=0,0,(AC109/(VLOOKUP($Q109,'Workforce hours'!$C$8:$AD$30,BE$7,FALSE))))))</f>
        <v>0</v>
      </c>
      <c r="BF109" s="288">
        <f>IF($Q109="n/a",(IF('Workforce hours'!F$30=0,0,(AD109/'Workforce hours'!F$30))),(IF(VLOOKUP($Q109,'Workforce hours'!$C$8:$AD$30,BF$7,FALSE)=0,0,(AD109/(VLOOKUP($Q109,'Workforce hours'!$C$8:$AD$30,BF$7,FALSE))))))</f>
        <v>0</v>
      </c>
      <c r="BG109" s="288">
        <f>IF($Q109="n/a",(IF('Workforce hours'!G$30=0,0,(AE109/'Workforce hours'!G$30))),(IF(VLOOKUP($Q109,'Workforce hours'!$C$8:$AD$30,BG$7,FALSE)=0,0,(AE109/(VLOOKUP($Q109,'Workforce hours'!$C$8:$AD$30,BG$7,FALSE))))))</f>
        <v>0</v>
      </c>
      <c r="BH109" s="288">
        <f>IF($Q109="n/a",(IF('Workforce hours'!H$30=0,0,(AF109/'Workforce hours'!H$30))),(IF(VLOOKUP($Q109,'Workforce hours'!$C$8:$AD$30,BH$7,FALSE)=0,0,(AF109/(VLOOKUP($Q109,'Workforce hours'!$C$8:$AD$30,BH$7,FALSE))))))</f>
        <v>0</v>
      </c>
      <c r="BI109" s="288">
        <f>IF($Q109="n/a",(IF('Workforce hours'!I$30=0,0,(AG109/'Workforce hours'!I$30))),(IF(VLOOKUP($Q109,'Workforce hours'!$C$8:$AD$30,BI$7,FALSE)=0,0,(AG109/(VLOOKUP($Q109,'Workforce hours'!$C$8:$AD$30,BI$7,FALSE))))))</f>
        <v>0</v>
      </c>
      <c r="BJ109" s="288">
        <f>IF($Q109="n/a",(IF('Workforce hours'!J$30=0,0,(AH109/'Workforce hours'!J$30))),(IF(VLOOKUP($Q109,'Workforce hours'!$C$8:$AD$30,BJ$7,FALSE)=0,0,(AH109/(VLOOKUP($Q109,'Workforce hours'!$C$8:$AD$30,BJ$7,FALSE))))))</f>
        <v>0</v>
      </c>
      <c r="BK109" s="288">
        <f>IF($Q109="n/a",(IF('Workforce hours'!K$30=0,0,(AI109/'Workforce hours'!K$30))),(IF(VLOOKUP($Q109,'Workforce hours'!$C$8:$AD$30,BK$7,FALSE)=0,0,(AI109/(VLOOKUP($Q109,'Workforce hours'!$C$8:$AD$30,BK$7,FALSE))))))</f>
        <v>0</v>
      </c>
      <c r="BL109" s="288">
        <f>IF($Q109="n/a",(IF('Workforce hours'!L$30=0,0,(AJ109/'Workforce hours'!L$30))),(IF(VLOOKUP($Q109,'Workforce hours'!$C$8:$AD$30,BL$7,FALSE)=0,0,(AJ109/(VLOOKUP($Q109,'Workforce hours'!$C$8:$AD$30,BL$7,FALSE))))))</f>
        <v>0</v>
      </c>
      <c r="BM109" s="288">
        <f>IF($Q109="n/a",(IF('Workforce hours'!M$30=0,0,(AK109/'Workforce hours'!M$30))),(IF(VLOOKUP($Q109,'Workforce hours'!$C$8:$AD$30,BM$7,FALSE)=0,0,(AK109/(VLOOKUP($Q109,'Workforce hours'!$C$8:$AD$30,BM$7,FALSE))))))</f>
        <v>0</v>
      </c>
      <c r="BN109" s="288">
        <f>IF($Q109="n/a",(IF('Workforce hours'!N$30=0,0,(AL109/'Workforce hours'!N$30))),(IF(VLOOKUP($Q109,'Workforce hours'!$C$8:$AD$30,BN$7,FALSE)=0,0,(AL109/(VLOOKUP($Q109,'Workforce hours'!$C$8:$AD$30,BN$7,FALSE))))))</f>
        <v>0</v>
      </c>
      <c r="BO109" s="288">
        <f>IF($Q109="n/a",(IF('Workforce hours'!O$30=0,0,(AM109/'Workforce hours'!O$30))),(IF(VLOOKUP($Q109,'Workforce hours'!$C$8:$AD$30,BO$7,FALSE)=0,0,(AM109/(VLOOKUP($Q109,'Workforce hours'!$C$8:$AD$30,BO$7,FALSE))))))</f>
        <v>0</v>
      </c>
      <c r="BP109" s="288">
        <f>IF($Q109="n/a",(IF('Workforce hours'!P$30=0,0,(AN109/'Workforce hours'!P$30))),(IF(VLOOKUP($Q109,'Workforce hours'!$C$8:$AD$30,BP$7,FALSE)=0,0,(AN109/(VLOOKUP($Q109,'Workforce hours'!$C$8:$AD$30,BP$7,FALSE))))))</f>
        <v>0</v>
      </c>
      <c r="BQ109" s="288">
        <f>IF($Q109="n/a",(IF('Workforce hours'!Q$30=0,0,(AO109/'Workforce hours'!Q$30))),(IF(VLOOKUP($Q109,'Workforce hours'!$C$8:$AD$30,BQ$7,FALSE)=0,0,(AO109/(VLOOKUP($Q109,'Workforce hours'!$C$8:$AD$30,BQ$7,FALSE))))))</f>
        <v>0</v>
      </c>
      <c r="BR109" s="288">
        <f>IF($Q109="n/a",(IF('Workforce hours'!R$30=0,0,(AP109/'Workforce hours'!R$30))),(IF(VLOOKUP($Q109,'Workforce hours'!$C$8:$AD$30,BR$7,FALSE)=0,0,(AP109/(VLOOKUP($Q109,'Workforce hours'!$C$8:$AD$30,BR$7,FALSE))))))</f>
        <v>0</v>
      </c>
      <c r="BS109" s="288">
        <f>IF($Q109="n/a",(IF('Workforce hours'!S$30=0,0,(AQ109/'Workforce hours'!S$30))),(IF(VLOOKUP($Q109,'Workforce hours'!$C$8:$AD$30,BS$7,FALSE)=0,0,(AQ109/(VLOOKUP($Q109,'Workforce hours'!$C$8:$AD$30,BS$7,FALSE))))))</f>
        <v>0</v>
      </c>
      <c r="BT109" s="288">
        <f>IF($Q109="n/a",(IF('Workforce hours'!T$30=0,0,(AR109/'Workforce hours'!T$30))),(IF(VLOOKUP($Q109,'Workforce hours'!$C$8:$AD$30,BT$7,FALSE)=0,0,(AR109/(VLOOKUP($Q109,'Workforce hours'!$C$8:$AD$30,BT$7,FALSE))))))</f>
        <v>0</v>
      </c>
      <c r="BU109" s="288">
        <f>IF($Q109="n/a",(IF('Workforce hours'!U$30=0,0,(AS109/'Workforce hours'!U$30))),(IF(VLOOKUP($Q109,'Workforce hours'!$C$8:$AD$30,BU$7,FALSE)=0,0,(AS109/(VLOOKUP($Q109,'Workforce hours'!$C$8:$AD$30,BU$7,FALSE))))))</f>
        <v>22.704090446201942</v>
      </c>
      <c r="BV109" s="288">
        <f>IF($Q109="n/a",(IF('Workforce hours'!V$30=0,0,(AT109/'Workforce hours'!V$30))),(IF(VLOOKUP($Q109,'Workforce hours'!$C$8:$AD$30,BV$7,FALSE)=0,0,(AT109/(VLOOKUP($Q109,'Workforce hours'!$C$8:$AD$30,BV$7,FALSE))))))</f>
        <v>0</v>
      </c>
      <c r="BW109" s="288">
        <f>IF($Q109="n/a",(IF('Workforce hours'!W$30=0,0,(AU109/'Workforce hours'!W$30))),(IF(VLOOKUP($Q109,'Workforce hours'!$C$8:$AD$30,BW$7,FALSE)=0,0,(AU109/(VLOOKUP($Q109,'Workforce hours'!$C$8:$AD$30,BW$7,FALSE))))))</f>
        <v>0</v>
      </c>
      <c r="BX109" s="288">
        <f>IF($Q109="n/a",(IF('Workforce hours'!X$30=0,0,(AV109/'Workforce hours'!X$30))),(IF(VLOOKUP($Q109,'Workforce hours'!$C$8:$AD$30,BX$7,FALSE)=0,0,(AV109/(VLOOKUP($Q109,'Workforce hours'!$C$8:$AD$30,BX$7,FALSE))))))</f>
        <v>0</v>
      </c>
      <c r="BY109" s="288">
        <f>IF($Q109="n/a",(IF('Workforce hours'!Y$30=0,0,(AW109/'Workforce hours'!Y$30))),(IF(VLOOKUP($Q109,'Workforce hours'!$C$8:$AD$30,BY$7,FALSE)=0,0,(AW109/(VLOOKUP($Q109,'Workforce hours'!$C$8:$AD$30,BY$7,FALSE))))))</f>
        <v>0</v>
      </c>
      <c r="BZ109" s="288">
        <f>IF($Q109="n/a",(IF('Workforce hours'!Z$30=0,0,(AX109/'Workforce hours'!Z$30))),(IF(VLOOKUP($Q109,'Workforce hours'!$C$8:$AD$30,BZ$7,FALSE)=0,0,(AX109/(VLOOKUP($Q109,'Workforce hours'!$C$8:$AD$30,BZ$7,FALSE))))))</f>
        <v>0</v>
      </c>
      <c r="CA109" s="288">
        <f>IF($Q109="n/a",(IF('Workforce hours'!AA$30=0,0,(AY109/'Workforce hours'!AA$30))),(IF(VLOOKUP($Q109,'Workforce hours'!$C$8:$AD$30,CA$7,FALSE)=0,0,(AY109/(VLOOKUP($Q109,'Workforce hours'!$C$8:$AD$30,CA$7,FALSE))))))</f>
        <v>0</v>
      </c>
      <c r="CB109" s="288">
        <f>IF($Q109="n/a",(IF('Workforce hours'!AB$30=0,0,(AZ109/'Workforce hours'!AB$30))),(IF(VLOOKUP($Q109,'Workforce hours'!$C$8:$AD$30,CB$7,FALSE)=0,0,(AZ109/(VLOOKUP($Q109,'Workforce hours'!$C$8:$AD$30,CB$7,FALSE))))))</f>
        <v>0</v>
      </c>
      <c r="CC109" s="288">
        <f>IF($Q109="n/a",(IF('Workforce hours'!AC$30=0,0,(BA109/'Workforce hours'!AC$30))),(IF(VLOOKUP($Q109,'Workforce hours'!$C$8:$AD$30,CC$7,FALSE)=0,0,(BA109/(VLOOKUP($Q109,'Workforce hours'!$C$8:$AD$30,CC$7,FALSE))))))</f>
        <v>0</v>
      </c>
      <c r="CD109" s="288">
        <f>IF($Q109="n/a",(IF('Workforce hours'!AD$30=0,0,(BB109/'Workforce hours'!AD$30))),(IF(VLOOKUP($Q109,'Workforce hours'!$C$8:$AD$30,CD$7,FALSE)=0,0,(BB109/(VLOOKUP($Q109,'Workforce hours'!$C$8:$AD$30,CD$7,FALSE))))))</f>
        <v>0</v>
      </c>
      <c r="CE109" s="289">
        <f t="shared" si="18"/>
        <v>0</v>
      </c>
      <c r="CF109" s="290">
        <f>BD109*'Workforce costs'!B$9*(1+'Workforce costs'!B$10)*(1+'Workforce costs'!B$11)</f>
        <v>0</v>
      </c>
      <c r="CG109" s="290">
        <f>BE109*'Workforce costs'!C$9*(1+'Workforce costs'!C$10)*(1+'Workforce costs'!C$11)</f>
        <v>0</v>
      </c>
      <c r="CH109" s="290">
        <f>BF109*'Workforce costs'!D$9*(1+'Workforce costs'!D$10)*(1+'Workforce costs'!D$11)</f>
        <v>0</v>
      </c>
      <c r="CI109" s="290">
        <f>BG109*'Workforce costs'!E$9*(1+'Workforce costs'!E$10)*(1+'Workforce costs'!E$11)</f>
        <v>0</v>
      </c>
      <c r="CJ109" s="290">
        <f>BH109*'Workforce costs'!F$9*(1+'Workforce costs'!F$10)*(1+'Workforce costs'!F$11)</f>
        <v>0</v>
      </c>
      <c r="CK109" s="290">
        <f>BI109*'Workforce costs'!G$9*(1+'Workforce costs'!G$10)*(1+'Workforce costs'!G$11)</f>
        <v>0</v>
      </c>
      <c r="CL109" s="290">
        <f>BJ109*'Workforce costs'!H$9*(1+'Workforce costs'!H$10)*(1+'Workforce costs'!H$11)</f>
        <v>0</v>
      </c>
      <c r="CM109" s="290">
        <f>BK109*'Workforce costs'!I$9*(1+'Workforce costs'!I$10)*(1+'Workforce costs'!I$11)</f>
        <v>0</v>
      </c>
      <c r="CN109" s="290">
        <f>BL109*'Workforce costs'!J$9*(1+'Workforce costs'!J$10)*(1+'Workforce costs'!J$11)</f>
        <v>0</v>
      </c>
      <c r="CO109" s="290">
        <f>BM109*'Workforce costs'!K$9*(1+'Workforce costs'!K$10)*(1+'Workforce costs'!K$11)</f>
        <v>0</v>
      </c>
      <c r="CP109" s="290">
        <f>BN109*'Workforce costs'!L$9*(1+'Workforce costs'!L$10)*(1+'Workforce costs'!L$11)</f>
        <v>0</v>
      </c>
      <c r="CQ109" s="290">
        <f>BO109*'Workforce costs'!M$9*(1+'Workforce costs'!M$10)*(1+'Workforce costs'!M$11)</f>
        <v>0</v>
      </c>
      <c r="CR109" s="290">
        <f>BP109*'Workforce costs'!N$9*(1+'Workforce costs'!N$10)*(1+'Workforce costs'!N$11)</f>
        <v>0</v>
      </c>
      <c r="CS109" s="290">
        <f>BQ109*'Workforce costs'!O$9*(1+'Workforce costs'!O$10)*(1+'Workforce costs'!O$11)</f>
        <v>0</v>
      </c>
      <c r="CT109" s="290">
        <f>BR109*'Workforce costs'!P$9*(1+'Workforce costs'!P$10)*(1+'Workforce costs'!P$11)</f>
        <v>0</v>
      </c>
      <c r="CU109" s="290">
        <f>BS109*'Workforce costs'!Q$9*(1+'Workforce costs'!Q$10)*(1+'Workforce costs'!Q$11)</f>
        <v>0</v>
      </c>
      <c r="CV109" s="290">
        <f>BT109*'Workforce costs'!R$9*(1+'Workforce costs'!R$10)*(1+'Workforce costs'!R$11)</f>
        <v>0</v>
      </c>
      <c r="CW109" s="290">
        <f>BU109*'Workforce costs'!S$9*(1+'Workforce costs'!S$10)*(1+'Workforce costs'!S$11)</f>
        <v>0</v>
      </c>
      <c r="CX109" s="290">
        <f>BV109*'Workforce costs'!T$9*(1+'Workforce costs'!T$10)*(1+'Workforce costs'!T$11)</f>
        <v>0</v>
      </c>
      <c r="CY109" s="290">
        <f>BW109*'Workforce costs'!U$9*(1+'Workforce costs'!U$10)*(1+'Workforce costs'!U$11)</f>
        <v>0</v>
      </c>
      <c r="CZ109" s="290">
        <f>BX109*'Workforce costs'!V$9*(1+'Workforce costs'!V$10)*(1+'Workforce costs'!V$11)</f>
        <v>0</v>
      </c>
      <c r="DA109" s="290">
        <f>BY109*'Workforce costs'!W$9*(1+'Workforce costs'!W$10)*(1+'Workforce costs'!W$11)</f>
        <v>0</v>
      </c>
      <c r="DB109" s="290">
        <f>BZ109*'Workforce costs'!X$9*(1+'Workforce costs'!X$10)*(1+'Workforce costs'!X$11)</f>
        <v>0</v>
      </c>
      <c r="DC109" s="290">
        <f>CA109*'Workforce costs'!Y$9*(1+'Workforce costs'!Y$10)*(1+'Workforce costs'!Y$11)</f>
        <v>0</v>
      </c>
      <c r="DD109" s="290">
        <f>CB109*'Workforce costs'!Z$9*(1+'Workforce costs'!Z$10)*(1+'Workforce costs'!Z$11)</f>
        <v>0</v>
      </c>
      <c r="DE109" s="290">
        <f>CC109*'Workforce costs'!AA$9*(1+'Workforce costs'!AA$10)*(1+'Workforce costs'!AA$11)</f>
        <v>0</v>
      </c>
      <c r="DF109" s="290">
        <f>CD109*'Workforce costs'!AB$9*(1+'Workforce costs'!AB$10)*(1+'Workforce costs'!AB$11)</f>
        <v>0</v>
      </c>
    </row>
    <row r="110" spans="1:110" x14ac:dyDescent="0.3">
      <c r="A110" s="2" t="str">
        <f>Outputs!$A$4</f>
        <v>Australia</v>
      </c>
      <c r="B110" s="2" t="str">
        <f t="shared" si="11"/>
        <v>Australia 25to64</v>
      </c>
      <c r="C110" s="30">
        <f>VLOOKUP($B110,Populations!$D$15:$H$1920,3,FALSE)</f>
        <v>13966174</v>
      </c>
      <c r="D110" s="255">
        <f>IF(OR($H110="General pop",$H110="Schools",$H110="Workplace",$H110="Skills Training",$H110="Digital Supports"),1,VLOOKUP($B110,Populations!$D$15:$H$1920,5,FALSE))</f>
        <v>1</v>
      </c>
      <c r="E110" s="88">
        <f>VLOOKUP(I110,Epidemiology!$C$10:$H$47,6,FALSE)</f>
        <v>300</v>
      </c>
      <c r="F110" s="102">
        <f>'Care profiles'!R111</f>
        <v>1</v>
      </c>
      <c r="G110" s="15" t="str">
        <f>'Care profiles'!A111</f>
        <v>25to64</v>
      </c>
      <c r="H110" s="15" t="str">
        <f>'Care profiles'!B111</f>
        <v>Attempts</v>
      </c>
      <c r="I110" s="15" t="str">
        <f>'Care profiles'!C111</f>
        <v>Attempts_25-64yrs</v>
      </c>
      <c r="J110" s="15" t="str">
        <f>'Care profiles'!D111</f>
        <v>Care profile</v>
      </c>
      <c r="K110" s="15" t="str">
        <f>'Care profiles'!E111</f>
        <v>Review +/- Ongoing Management</v>
      </c>
      <c r="L110" s="104">
        <f>'Care profiles'!F111</f>
        <v>0.8</v>
      </c>
      <c r="M110" s="15">
        <f>'Care profiles'!G111</f>
        <v>6</v>
      </c>
      <c r="N110" s="15">
        <f>'Care profiles'!H111</f>
        <v>20</v>
      </c>
      <c r="O110" s="15" t="str">
        <f>'Care profiles'!I111</f>
        <v>min</v>
      </c>
      <c r="P110" s="15" t="str">
        <f>'Care profiles'!J111</f>
        <v>General Practitioner</v>
      </c>
      <c r="Q110" s="15" t="str">
        <f>'Care profiles'!K111</f>
        <v>n/a</v>
      </c>
      <c r="R110" s="15" t="str">
        <f>'Care profiles'!M111</f>
        <v>Y</v>
      </c>
      <c r="S110" s="15" t="str">
        <f>'Care profiles'!O111</f>
        <v>N</v>
      </c>
      <c r="T110" s="15" t="str">
        <f>'Care profiles'!Q111</f>
        <v>N</v>
      </c>
      <c r="U110" s="30">
        <f t="shared" si="12"/>
        <v>41898.521999999997</v>
      </c>
      <c r="V110" s="30">
        <f t="shared" si="13"/>
        <v>33518.817600000002</v>
      </c>
      <c r="W110" s="30">
        <f>IF(M110="n/a",0,IF(O110="days",V110*M110*(1+(VLOOKUP(K110,'Bed parameters'!$A$9:$G$12,7,FALSE))),V110*M110))</f>
        <v>201112.9056</v>
      </c>
      <c r="X110" s="30">
        <f t="shared" si="14"/>
        <v>67037.63519999999</v>
      </c>
      <c r="Y110" s="30">
        <f t="shared" si="15"/>
        <v>0</v>
      </c>
      <c r="Z110" s="113">
        <f>_xlfn.IFNA(Y110/((VLOOKUP(K110,'Bed parameters'!$A$9:$G$12,3,FALSE))*(VLOOKUP(K110,'Bed parameters'!$A$9:$G$12,5,FALSE))),0)</f>
        <v>0</v>
      </c>
      <c r="AA110" s="30">
        <f t="shared" si="16"/>
        <v>67037.63519999999</v>
      </c>
      <c r="AB110" s="30">
        <f>_xlfn.IFNA(IF($O110="days",$Y110*(VLOOKUP($K110,'Bed parameters'!$A$9:$I$12,9,FALSE))*$F110*(VLOOKUP($Q110,'Workforce distribution'!$C$8:$AD$30,AB$7,FALSE)),IF($Q110="n/a",(IF($P110=AB$6,$X110*$F110,0)),$X110*$F110*(VLOOKUP($Q110,'Workforce distribution'!$C$8:$AD$30,AB$7,FALSE)))),0)</f>
        <v>0</v>
      </c>
      <c r="AC110" s="30">
        <f>_xlfn.IFNA(IF($O110="days",$Y110*(VLOOKUP($K110,'Bed parameters'!$A$9:$I$12,9,FALSE))*$F110*(VLOOKUP($Q110,'Workforce distribution'!$C$8:$AD$30,AC$7,FALSE)),IF($Q110="n/a",(IF($P110=AC$6,$X110*$F110,0)),$X110*$F110*(VLOOKUP($Q110,'Workforce distribution'!$C$8:$AD$30,AC$7,FALSE)))),0)</f>
        <v>0</v>
      </c>
      <c r="AD110" s="30">
        <f>_xlfn.IFNA(IF($O110="days",$Y110*(VLOOKUP($K110,'Bed parameters'!$A$9:$I$12,9,FALSE))*$F110*(VLOOKUP($Q110,'Workforce distribution'!$C$8:$AD$30,AD$7,FALSE)),IF($Q110="n/a",(IF($P110=AD$6,$X110*$F110,0)),$X110*$F110*(VLOOKUP($Q110,'Workforce distribution'!$C$8:$AD$30,AD$7,FALSE)))),0)</f>
        <v>0</v>
      </c>
      <c r="AE110" s="30">
        <f>_xlfn.IFNA(IF($O110="days",$Y110*(VLOOKUP($K110,'Bed parameters'!$A$9:$I$12,9,FALSE))*$F110*(VLOOKUP($Q110,'Workforce distribution'!$C$8:$AD$30,AE$7,FALSE)),IF($Q110="n/a",(IF($P110=AE$6,$X110*$F110,0)),$X110*$F110*(VLOOKUP($Q110,'Workforce distribution'!$C$8:$AD$30,AE$7,FALSE)))),0)</f>
        <v>0</v>
      </c>
      <c r="AF110" s="30">
        <f>_xlfn.IFNA(IF($O110="days",$Y110*(VLOOKUP($K110,'Bed parameters'!$A$9:$I$12,9,FALSE))*$F110*(VLOOKUP($Q110,'Workforce distribution'!$C$8:$AD$30,AF$7,FALSE)),IF($Q110="n/a",(IF($P110=AF$6,$X110*$F110,0)),$X110*$F110*(VLOOKUP($Q110,'Workforce distribution'!$C$8:$AD$30,AF$7,FALSE)))),0)</f>
        <v>0</v>
      </c>
      <c r="AG110" s="30">
        <f>_xlfn.IFNA(IF($O110="days",$Y110*(VLOOKUP($K110,'Bed parameters'!$A$9:$I$12,9,FALSE))*$F110*(VLOOKUP($Q110,'Workforce distribution'!$C$8:$AD$30,AG$7,FALSE)),IF($Q110="n/a",(IF($P110=AG$6,$X110*$F110,0)),$X110*$F110*(VLOOKUP($Q110,'Workforce distribution'!$C$8:$AD$30,AG$7,FALSE)))),0)</f>
        <v>0</v>
      </c>
      <c r="AH110" s="30">
        <f>_xlfn.IFNA(IF($O110="days",$Y110*(VLOOKUP($K110,'Bed parameters'!$A$9:$I$12,9,FALSE))*$F110*(VLOOKUP($Q110,'Workforce distribution'!$C$8:$AD$30,AH$7,FALSE)),IF($Q110="n/a",(IF($P110=AH$6,$X110*$F110,0)),$X110*$F110*(VLOOKUP($Q110,'Workforce distribution'!$C$8:$AD$30,AH$7,FALSE)))),0)</f>
        <v>0</v>
      </c>
      <c r="AI110" s="30">
        <f>_xlfn.IFNA(IF($O110="days",$Y110*(VLOOKUP($K110,'Bed parameters'!$A$9:$I$12,9,FALSE))*$F110*(VLOOKUP($Q110,'Workforce distribution'!$C$8:$AD$30,AI$7,FALSE)),IF($Q110="n/a",(IF($P110=AI$6,$X110*$F110,0)),$X110*$F110*(VLOOKUP($Q110,'Workforce distribution'!$C$8:$AD$30,AI$7,FALSE)))),0)</f>
        <v>0</v>
      </c>
      <c r="AJ110" s="30">
        <f>_xlfn.IFNA(IF($O110="days",$Y110*(VLOOKUP($K110,'Bed parameters'!$A$9:$I$12,9,FALSE))*$F110*(VLOOKUP($Q110,'Workforce distribution'!$C$8:$AD$30,AJ$7,FALSE)),IF($Q110="n/a",(IF($P110=AJ$6,$X110*$F110,0)),$X110*$F110*(VLOOKUP($Q110,'Workforce distribution'!$C$8:$AD$30,AJ$7,FALSE)))),0)</f>
        <v>0</v>
      </c>
      <c r="AK110" s="30">
        <f>_xlfn.IFNA(IF($O110="days",$Y110*(VLOOKUP($K110,'Bed parameters'!$A$9:$I$12,9,FALSE))*$F110*(VLOOKUP($Q110,'Workforce distribution'!$C$8:$AD$30,AK$7,FALSE)),IF($Q110="n/a",(IF($P110=AK$6,$X110*$F110,0)),$X110*$F110*(VLOOKUP($Q110,'Workforce distribution'!$C$8:$AD$30,AK$7,FALSE)))),0)</f>
        <v>0</v>
      </c>
      <c r="AL110" s="30">
        <f>_xlfn.IFNA(IF($O110="days",$Y110*(VLOOKUP($K110,'Bed parameters'!$A$9:$I$12,9,FALSE))*$F110*(VLOOKUP($Q110,'Workforce distribution'!$C$8:$AD$30,AL$7,FALSE)),IF($Q110="n/a",(IF($P110=AL$6,$X110*$F110,0)),$X110*$F110*(VLOOKUP($Q110,'Workforce distribution'!$C$8:$AD$30,AL$7,FALSE)))),0)</f>
        <v>0</v>
      </c>
      <c r="AM110" s="30">
        <f>_xlfn.IFNA(IF($O110="days",$Y110*(VLOOKUP($K110,'Bed parameters'!$A$9:$I$12,9,FALSE))*$F110*(VLOOKUP($Q110,'Workforce distribution'!$C$8:$AD$30,AM$7,FALSE)),IF($Q110="n/a",(IF($P110=AM$6,$X110*$F110,0)),$X110*$F110*(VLOOKUP($Q110,'Workforce distribution'!$C$8:$AD$30,AM$7,FALSE)))),0)</f>
        <v>0</v>
      </c>
      <c r="AN110" s="30">
        <f>_xlfn.IFNA(IF($O110="days",$Y110*(VLOOKUP($K110,'Bed parameters'!$A$9:$I$12,9,FALSE))*$F110*(VLOOKUP($Q110,'Workforce distribution'!$C$8:$AD$30,AN$7,FALSE)),IF($Q110="n/a",(IF($P110=AN$6,$X110*$F110,0)),$X110*$F110*(VLOOKUP($Q110,'Workforce distribution'!$C$8:$AD$30,AN$7,FALSE)))),0)</f>
        <v>0</v>
      </c>
      <c r="AO110" s="30">
        <f>_xlfn.IFNA(IF($O110="days",$Y110*(VLOOKUP($K110,'Bed parameters'!$A$9:$I$12,9,FALSE))*$F110*(VLOOKUP($Q110,'Workforce distribution'!$C$8:$AD$30,AO$7,FALSE)),IF($Q110="n/a",(IF($P110=AO$6,$X110*$F110,0)),$X110*$F110*(VLOOKUP($Q110,'Workforce distribution'!$C$8:$AD$30,AO$7,FALSE)))),0)</f>
        <v>0</v>
      </c>
      <c r="AP110" s="30">
        <f>_xlfn.IFNA(IF($O110="days",$Y110*(VLOOKUP($K110,'Bed parameters'!$A$9:$I$12,9,FALSE))*$F110*(VLOOKUP($Q110,'Workforce distribution'!$C$8:$AD$30,AP$7,FALSE)),IF($Q110="n/a",(IF($P110=AP$6,$X110*$F110,0)),$X110*$F110*(VLOOKUP($Q110,'Workforce distribution'!$C$8:$AD$30,AP$7,FALSE)))),0)</f>
        <v>0</v>
      </c>
      <c r="AQ110" s="30">
        <f>_xlfn.IFNA(IF($O110="days",$Y110*(VLOOKUP($K110,'Bed parameters'!$A$9:$I$12,9,FALSE))*$F110*(VLOOKUP($Q110,'Workforce distribution'!$C$8:$AD$30,AQ$7,FALSE)),IF($Q110="n/a",(IF($P110=AQ$6,$X110*$F110,0)),$X110*$F110*(VLOOKUP($Q110,'Workforce distribution'!$C$8:$AD$30,AQ$7,FALSE)))),0)</f>
        <v>0</v>
      </c>
      <c r="AR110" s="30">
        <f>_xlfn.IFNA(IF($O110="days",$Y110*(VLOOKUP($K110,'Bed parameters'!$A$9:$I$12,9,FALSE))*$F110*(VLOOKUP($Q110,'Workforce distribution'!$C$8:$AD$30,AR$7,FALSE)),IF($Q110="n/a",(IF($P110=AR$6,$X110*$F110,0)),$X110*$F110*(VLOOKUP($Q110,'Workforce distribution'!$C$8:$AD$30,AR$7,FALSE)))),0)</f>
        <v>0</v>
      </c>
      <c r="AS110" s="30">
        <f>_xlfn.IFNA(IF($O110="days",$Y110*(VLOOKUP($K110,'Bed parameters'!$A$9:$I$12,9,FALSE))*$F110*(VLOOKUP($Q110,'Workforce distribution'!$C$8:$AD$30,AS$7,FALSE)),IF($Q110="n/a",(IF($P110=AS$6,$X110*$F110,0)),$X110*$F110*(VLOOKUP($Q110,'Workforce distribution'!$C$8:$AD$30,AS$7,FALSE)))),0)</f>
        <v>0</v>
      </c>
      <c r="AT110" s="30">
        <f>_xlfn.IFNA(IF($O110="days",$Y110*(VLOOKUP($K110,'Bed parameters'!$A$9:$I$12,9,FALSE))*$F110*(VLOOKUP($Q110,'Workforce distribution'!$C$8:$AD$30,AT$7,FALSE)),IF($Q110="n/a",(IF($P110=AT$6,$X110*$F110,0)),$X110*$F110*(VLOOKUP($Q110,'Workforce distribution'!$C$8:$AD$30,AT$7,FALSE)))),0)</f>
        <v>67037.63519999999</v>
      </c>
      <c r="AU110" s="30">
        <f>_xlfn.IFNA(IF($O110="days",$Y110*(VLOOKUP($K110,'Bed parameters'!$A$9:$I$12,9,FALSE))*$F110*(VLOOKUP($Q110,'Workforce distribution'!$C$8:$AD$30,AU$7,FALSE)),IF($Q110="n/a",(IF($P110=AU$6,$X110*$F110,0)),$X110*$F110*(VLOOKUP($Q110,'Workforce distribution'!$C$8:$AD$30,AU$7,FALSE)))),0)</f>
        <v>0</v>
      </c>
      <c r="AV110" s="30">
        <f>_xlfn.IFNA(IF($O110="days",$Y110*(VLOOKUP($K110,'Bed parameters'!$A$9:$I$12,9,FALSE))*$F110*(VLOOKUP($Q110,'Workforce distribution'!$C$8:$AD$30,AV$7,FALSE)),IF($Q110="n/a",(IF($P110=AV$6,$X110*$F110,0)),$X110*$F110*(VLOOKUP($Q110,'Workforce distribution'!$C$8:$AD$30,AV$7,FALSE)))),0)</f>
        <v>0</v>
      </c>
      <c r="AW110" s="30">
        <f>_xlfn.IFNA(IF($O110="days",$Y110*(VLOOKUP($K110,'Bed parameters'!$A$9:$I$12,9,FALSE))*$F110*(VLOOKUP($Q110,'Workforce distribution'!$C$8:$AD$30,AW$7,FALSE)),IF($Q110="n/a",(IF($P110=AW$6,$X110*$F110,0)),$X110*$F110*(VLOOKUP($Q110,'Workforce distribution'!$C$8:$AD$30,AW$7,FALSE)))),0)</f>
        <v>0</v>
      </c>
      <c r="AX110" s="30">
        <f>_xlfn.IFNA(IF($O110="days",$Y110*(VLOOKUP($K110,'Bed parameters'!$A$9:$I$12,9,FALSE))*$F110*(VLOOKUP($Q110,'Workforce distribution'!$C$8:$AD$30,AX$7,FALSE)),IF($Q110="n/a",(IF($P110=AX$6,$X110*$F110,0)),$X110*$F110*(VLOOKUP($Q110,'Workforce distribution'!$C$8:$AD$30,AX$7,FALSE)))),0)</f>
        <v>0</v>
      </c>
      <c r="AY110" s="30">
        <f>_xlfn.IFNA(IF($O110="days",$Y110*(VLOOKUP($K110,'Bed parameters'!$A$9:$I$12,9,FALSE))*$F110*(VLOOKUP($Q110,'Workforce distribution'!$C$8:$AD$30,AY$7,FALSE)),IF($Q110="n/a",(IF($P110=AY$6,$X110*$F110,0)),$X110*$F110*(VLOOKUP($Q110,'Workforce distribution'!$C$8:$AD$30,AY$7,FALSE)))),0)</f>
        <v>0</v>
      </c>
      <c r="AZ110" s="30">
        <f>_xlfn.IFNA(IF($O110="days",$Y110*(VLOOKUP($K110,'Bed parameters'!$A$9:$I$12,9,FALSE))*$F110*(VLOOKUP($Q110,'Workforce distribution'!$C$8:$AD$30,AZ$7,FALSE)),IF($Q110="n/a",(IF($P110=AZ$6,$X110*$F110,0)),$X110*$F110*(VLOOKUP($Q110,'Workforce distribution'!$C$8:$AD$30,AZ$7,FALSE)))),0)</f>
        <v>0</v>
      </c>
      <c r="BA110" s="30">
        <f>_xlfn.IFNA(IF($O110="days",$Y110*(VLOOKUP($K110,'Bed parameters'!$A$9:$I$12,9,FALSE))*$F110*(VLOOKUP($Q110,'Workforce distribution'!$C$8:$AD$30,BA$7,FALSE)),IF($Q110="n/a",(IF($P110=BA$6,$X110*$F110,0)),$X110*$F110*(VLOOKUP($Q110,'Workforce distribution'!$C$8:$AD$30,BA$7,FALSE)))),0)</f>
        <v>0</v>
      </c>
      <c r="BB110" s="30">
        <f>_xlfn.IFNA(IF($O110="days",$Y110*(VLOOKUP($K110,'Bed parameters'!$A$9:$I$12,9,FALSE))*$F110*(VLOOKUP($Q110,'Workforce distribution'!$C$8:$AD$30,BB$7,FALSE)),IF($Q110="n/a",(IF($P110=BB$6,$X110*$F110,0)),$X110*$F110*(VLOOKUP($Q110,'Workforce distribution'!$C$8:$AD$30,BB$7,FALSE)))),0)</f>
        <v>0</v>
      </c>
      <c r="BC110" s="149">
        <f t="shared" si="17"/>
        <v>40.628377353001767</v>
      </c>
      <c r="BD110" s="288">
        <f>IF($Q110="n/a",(IF('Workforce hours'!D$30=0,0,(AB110/'Workforce hours'!D$30))),(IF(VLOOKUP($Q110,'Workforce hours'!$C$8:$AD$30,BD$7,FALSE)=0,0,(AB110/(VLOOKUP($Q110,'Workforce hours'!$C$8:$AD$30,BD$7,FALSE))))))</f>
        <v>0</v>
      </c>
      <c r="BE110" s="288">
        <f>IF($Q110="n/a",(IF('Workforce hours'!E$30=0,0,(AC110/'Workforce hours'!E$30))),(IF(VLOOKUP($Q110,'Workforce hours'!$C$8:$AD$30,BE$7,FALSE)=0,0,(AC110/(VLOOKUP($Q110,'Workforce hours'!$C$8:$AD$30,BE$7,FALSE))))))</f>
        <v>0</v>
      </c>
      <c r="BF110" s="288">
        <f>IF($Q110="n/a",(IF('Workforce hours'!F$30=0,0,(AD110/'Workforce hours'!F$30))),(IF(VLOOKUP($Q110,'Workforce hours'!$C$8:$AD$30,BF$7,FALSE)=0,0,(AD110/(VLOOKUP($Q110,'Workforce hours'!$C$8:$AD$30,BF$7,FALSE))))))</f>
        <v>0</v>
      </c>
      <c r="BG110" s="288">
        <f>IF($Q110="n/a",(IF('Workforce hours'!G$30=0,0,(AE110/'Workforce hours'!G$30))),(IF(VLOOKUP($Q110,'Workforce hours'!$C$8:$AD$30,BG$7,FALSE)=0,0,(AE110/(VLOOKUP($Q110,'Workforce hours'!$C$8:$AD$30,BG$7,FALSE))))))</f>
        <v>0</v>
      </c>
      <c r="BH110" s="288">
        <f>IF($Q110="n/a",(IF('Workforce hours'!H$30=0,0,(AF110/'Workforce hours'!H$30))),(IF(VLOOKUP($Q110,'Workforce hours'!$C$8:$AD$30,BH$7,FALSE)=0,0,(AF110/(VLOOKUP($Q110,'Workforce hours'!$C$8:$AD$30,BH$7,FALSE))))))</f>
        <v>0</v>
      </c>
      <c r="BI110" s="288">
        <f>IF($Q110="n/a",(IF('Workforce hours'!I$30=0,0,(AG110/'Workforce hours'!I$30))),(IF(VLOOKUP($Q110,'Workforce hours'!$C$8:$AD$30,BI$7,FALSE)=0,0,(AG110/(VLOOKUP($Q110,'Workforce hours'!$C$8:$AD$30,BI$7,FALSE))))))</f>
        <v>0</v>
      </c>
      <c r="BJ110" s="288">
        <f>IF($Q110="n/a",(IF('Workforce hours'!J$30=0,0,(AH110/'Workforce hours'!J$30))),(IF(VLOOKUP($Q110,'Workforce hours'!$C$8:$AD$30,BJ$7,FALSE)=0,0,(AH110/(VLOOKUP($Q110,'Workforce hours'!$C$8:$AD$30,BJ$7,FALSE))))))</f>
        <v>0</v>
      </c>
      <c r="BK110" s="288">
        <f>IF($Q110="n/a",(IF('Workforce hours'!K$30=0,0,(AI110/'Workforce hours'!K$30))),(IF(VLOOKUP($Q110,'Workforce hours'!$C$8:$AD$30,BK$7,FALSE)=0,0,(AI110/(VLOOKUP($Q110,'Workforce hours'!$C$8:$AD$30,BK$7,FALSE))))))</f>
        <v>0</v>
      </c>
      <c r="BL110" s="288">
        <f>IF($Q110="n/a",(IF('Workforce hours'!L$30=0,0,(AJ110/'Workforce hours'!L$30))),(IF(VLOOKUP($Q110,'Workforce hours'!$C$8:$AD$30,BL$7,FALSE)=0,0,(AJ110/(VLOOKUP($Q110,'Workforce hours'!$C$8:$AD$30,BL$7,FALSE))))))</f>
        <v>0</v>
      </c>
      <c r="BM110" s="288">
        <f>IF($Q110="n/a",(IF('Workforce hours'!M$30=0,0,(AK110/'Workforce hours'!M$30))),(IF(VLOOKUP($Q110,'Workforce hours'!$C$8:$AD$30,BM$7,FALSE)=0,0,(AK110/(VLOOKUP($Q110,'Workforce hours'!$C$8:$AD$30,BM$7,FALSE))))))</f>
        <v>0</v>
      </c>
      <c r="BN110" s="288">
        <f>IF($Q110="n/a",(IF('Workforce hours'!N$30=0,0,(AL110/'Workforce hours'!N$30))),(IF(VLOOKUP($Q110,'Workforce hours'!$C$8:$AD$30,BN$7,FALSE)=0,0,(AL110/(VLOOKUP($Q110,'Workforce hours'!$C$8:$AD$30,BN$7,FALSE))))))</f>
        <v>0</v>
      </c>
      <c r="BO110" s="288">
        <f>IF($Q110="n/a",(IF('Workforce hours'!O$30=0,0,(AM110/'Workforce hours'!O$30))),(IF(VLOOKUP($Q110,'Workforce hours'!$C$8:$AD$30,BO$7,FALSE)=0,0,(AM110/(VLOOKUP($Q110,'Workforce hours'!$C$8:$AD$30,BO$7,FALSE))))))</f>
        <v>0</v>
      </c>
      <c r="BP110" s="288">
        <f>IF($Q110="n/a",(IF('Workforce hours'!P$30=0,0,(AN110/'Workforce hours'!P$30))),(IF(VLOOKUP($Q110,'Workforce hours'!$C$8:$AD$30,BP$7,FALSE)=0,0,(AN110/(VLOOKUP($Q110,'Workforce hours'!$C$8:$AD$30,BP$7,FALSE))))))</f>
        <v>0</v>
      </c>
      <c r="BQ110" s="288">
        <f>IF($Q110="n/a",(IF('Workforce hours'!Q$30=0,0,(AO110/'Workforce hours'!Q$30))),(IF(VLOOKUP($Q110,'Workforce hours'!$C$8:$AD$30,BQ$7,FALSE)=0,0,(AO110/(VLOOKUP($Q110,'Workforce hours'!$C$8:$AD$30,BQ$7,FALSE))))))</f>
        <v>0</v>
      </c>
      <c r="BR110" s="288">
        <f>IF($Q110="n/a",(IF('Workforce hours'!R$30=0,0,(AP110/'Workforce hours'!R$30))),(IF(VLOOKUP($Q110,'Workforce hours'!$C$8:$AD$30,BR$7,FALSE)=0,0,(AP110/(VLOOKUP($Q110,'Workforce hours'!$C$8:$AD$30,BR$7,FALSE))))))</f>
        <v>0</v>
      </c>
      <c r="BS110" s="288">
        <f>IF($Q110="n/a",(IF('Workforce hours'!S$30=0,0,(AQ110/'Workforce hours'!S$30))),(IF(VLOOKUP($Q110,'Workforce hours'!$C$8:$AD$30,BS$7,FALSE)=0,0,(AQ110/(VLOOKUP($Q110,'Workforce hours'!$C$8:$AD$30,BS$7,FALSE))))))</f>
        <v>0</v>
      </c>
      <c r="BT110" s="288">
        <f>IF($Q110="n/a",(IF('Workforce hours'!T$30=0,0,(AR110/'Workforce hours'!T$30))),(IF(VLOOKUP($Q110,'Workforce hours'!$C$8:$AD$30,BT$7,FALSE)=0,0,(AR110/(VLOOKUP($Q110,'Workforce hours'!$C$8:$AD$30,BT$7,FALSE))))))</f>
        <v>0</v>
      </c>
      <c r="BU110" s="288">
        <f>IF($Q110="n/a",(IF('Workforce hours'!U$30=0,0,(AS110/'Workforce hours'!U$30))),(IF(VLOOKUP($Q110,'Workforce hours'!$C$8:$AD$30,BU$7,FALSE)=0,0,(AS110/(VLOOKUP($Q110,'Workforce hours'!$C$8:$AD$30,BU$7,FALSE))))))</f>
        <v>0</v>
      </c>
      <c r="BV110" s="288">
        <f>IF($Q110="n/a",(IF('Workforce hours'!V$30=0,0,(AT110/'Workforce hours'!V$30))),(IF(VLOOKUP($Q110,'Workforce hours'!$C$8:$AD$30,BV$7,FALSE)=0,0,(AT110/(VLOOKUP($Q110,'Workforce hours'!$C$8:$AD$30,BV$7,FALSE))))))</f>
        <v>40.628377353001767</v>
      </c>
      <c r="BW110" s="288">
        <f>IF($Q110="n/a",(IF('Workforce hours'!W$30=0,0,(AU110/'Workforce hours'!W$30))),(IF(VLOOKUP($Q110,'Workforce hours'!$C$8:$AD$30,BW$7,FALSE)=0,0,(AU110/(VLOOKUP($Q110,'Workforce hours'!$C$8:$AD$30,BW$7,FALSE))))))</f>
        <v>0</v>
      </c>
      <c r="BX110" s="288">
        <f>IF($Q110="n/a",(IF('Workforce hours'!X$30=0,0,(AV110/'Workforce hours'!X$30))),(IF(VLOOKUP($Q110,'Workforce hours'!$C$8:$AD$30,BX$7,FALSE)=0,0,(AV110/(VLOOKUP($Q110,'Workforce hours'!$C$8:$AD$30,BX$7,FALSE))))))</f>
        <v>0</v>
      </c>
      <c r="BY110" s="288">
        <f>IF($Q110="n/a",(IF('Workforce hours'!Y$30=0,0,(AW110/'Workforce hours'!Y$30))),(IF(VLOOKUP($Q110,'Workforce hours'!$C$8:$AD$30,BY$7,FALSE)=0,0,(AW110/(VLOOKUP($Q110,'Workforce hours'!$C$8:$AD$30,BY$7,FALSE))))))</f>
        <v>0</v>
      </c>
      <c r="BZ110" s="288">
        <f>IF($Q110="n/a",(IF('Workforce hours'!Z$30=0,0,(AX110/'Workforce hours'!Z$30))),(IF(VLOOKUP($Q110,'Workforce hours'!$C$8:$AD$30,BZ$7,FALSE)=0,0,(AX110/(VLOOKUP($Q110,'Workforce hours'!$C$8:$AD$30,BZ$7,FALSE))))))</f>
        <v>0</v>
      </c>
      <c r="CA110" s="288">
        <f>IF($Q110="n/a",(IF('Workforce hours'!AA$30=0,0,(AY110/'Workforce hours'!AA$30))),(IF(VLOOKUP($Q110,'Workforce hours'!$C$8:$AD$30,CA$7,FALSE)=0,0,(AY110/(VLOOKUP($Q110,'Workforce hours'!$C$8:$AD$30,CA$7,FALSE))))))</f>
        <v>0</v>
      </c>
      <c r="CB110" s="288">
        <f>IF($Q110="n/a",(IF('Workforce hours'!AB$30=0,0,(AZ110/'Workforce hours'!AB$30))),(IF(VLOOKUP($Q110,'Workforce hours'!$C$8:$AD$30,CB$7,FALSE)=0,0,(AZ110/(VLOOKUP($Q110,'Workforce hours'!$C$8:$AD$30,CB$7,FALSE))))))</f>
        <v>0</v>
      </c>
      <c r="CC110" s="288">
        <f>IF($Q110="n/a",(IF('Workforce hours'!AC$30=0,0,(BA110/'Workforce hours'!AC$30))),(IF(VLOOKUP($Q110,'Workforce hours'!$C$8:$AD$30,CC$7,FALSE)=0,0,(BA110/(VLOOKUP($Q110,'Workforce hours'!$C$8:$AD$30,CC$7,FALSE))))))</f>
        <v>0</v>
      </c>
      <c r="CD110" s="288">
        <f>IF($Q110="n/a",(IF('Workforce hours'!AD$30=0,0,(BB110/'Workforce hours'!AD$30))),(IF(VLOOKUP($Q110,'Workforce hours'!$C$8:$AD$30,CD$7,FALSE)=0,0,(BB110/(VLOOKUP($Q110,'Workforce hours'!$C$8:$AD$30,CD$7,FALSE))))))</f>
        <v>0</v>
      </c>
      <c r="CE110" s="289">
        <f t="shared" si="18"/>
        <v>0</v>
      </c>
      <c r="CF110" s="290">
        <f>BD110*'Workforce costs'!B$9*(1+'Workforce costs'!B$10)*(1+'Workforce costs'!B$11)</f>
        <v>0</v>
      </c>
      <c r="CG110" s="290">
        <f>BE110*'Workforce costs'!C$9*(1+'Workforce costs'!C$10)*(1+'Workforce costs'!C$11)</f>
        <v>0</v>
      </c>
      <c r="CH110" s="290">
        <f>BF110*'Workforce costs'!D$9*(1+'Workforce costs'!D$10)*(1+'Workforce costs'!D$11)</f>
        <v>0</v>
      </c>
      <c r="CI110" s="290">
        <f>BG110*'Workforce costs'!E$9*(1+'Workforce costs'!E$10)*(1+'Workforce costs'!E$11)</f>
        <v>0</v>
      </c>
      <c r="CJ110" s="290">
        <f>BH110*'Workforce costs'!F$9*(1+'Workforce costs'!F$10)*(1+'Workforce costs'!F$11)</f>
        <v>0</v>
      </c>
      <c r="CK110" s="290">
        <f>BI110*'Workforce costs'!G$9*(1+'Workforce costs'!G$10)*(1+'Workforce costs'!G$11)</f>
        <v>0</v>
      </c>
      <c r="CL110" s="290">
        <f>BJ110*'Workforce costs'!H$9*(1+'Workforce costs'!H$10)*(1+'Workforce costs'!H$11)</f>
        <v>0</v>
      </c>
      <c r="CM110" s="290">
        <f>BK110*'Workforce costs'!I$9*(1+'Workforce costs'!I$10)*(1+'Workforce costs'!I$11)</f>
        <v>0</v>
      </c>
      <c r="CN110" s="290">
        <f>BL110*'Workforce costs'!J$9*(1+'Workforce costs'!J$10)*(1+'Workforce costs'!J$11)</f>
        <v>0</v>
      </c>
      <c r="CO110" s="290">
        <f>BM110*'Workforce costs'!K$9*(1+'Workforce costs'!K$10)*(1+'Workforce costs'!K$11)</f>
        <v>0</v>
      </c>
      <c r="CP110" s="290">
        <f>BN110*'Workforce costs'!L$9*(1+'Workforce costs'!L$10)*(1+'Workforce costs'!L$11)</f>
        <v>0</v>
      </c>
      <c r="CQ110" s="290">
        <f>BO110*'Workforce costs'!M$9*(1+'Workforce costs'!M$10)*(1+'Workforce costs'!M$11)</f>
        <v>0</v>
      </c>
      <c r="CR110" s="290">
        <f>BP110*'Workforce costs'!N$9*(1+'Workforce costs'!N$10)*(1+'Workforce costs'!N$11)</f>
        <v>0</v>
      </c>
      <c r="CS110" s="290">
        <f>BQ110*'Workforce costs'!O$9*(1+'Workforce costs'!O$10)*(1+'Workforce costs'!O$11)</f>
        <v>0</v>
      </c>
      <c r="CT110" s="290">
        <f>BR110*'Workforce costs'!P$9*(1+'Workforce costs'!P$10)*(1+'Workforce costs'!P$11)</f>
        <v>0</v>
      </c>
      <c r="CU110" s="290">
        <f>BS110*'Workforce costs'!Q$9*(1+'Workforce costs'!Q$10)*(1+'Workforce costs'!Q$11)</f>
        <v>0</v>
      </c>
      <c r="CV110" s="290">
        <f>BT110*'Workforce costs'!R$9*(1+'Workforce costs'!R$10)*(1+'Workforce costs'!R$11)</f>
        <v>0</v>
      </c>
      <c r="CW110" s="290">
        <f>BU110*'Workforce costs'!S$9*(1+'Workforce costs'!S$10)*(1+'Workforce costs'!S$11)</f>
        <v>0</v>
      </c>
      <c r="CX110" s="290">
        <f>BV110*'Workforce costs'!T$9*(1+'Workforce costs'!T$10)*(1+'Workforce costs'!T$11)</f>
        <v>0</v>
      </c>
      <c r="CY110" s="290">
        <f>BW110*'Workforce costs'!U$9*(1+'Workforce costs'!U$10)*(1+'Workforce costs'!U$11)</f>
        <v>0</v>
      </c>
      <c r="CZ110" s="290">
        <f>BX110*'Workforce costs'!V$9*(1+'Workforce costs'!V$10)*(1+'Workforce costs'!V$11)</f>
        <v>0</v>
      </c>
      <c r="DA110" s="290">
        <f>BY110*'Workforce costs'!W$9*(1+'Workforce costs'!W$10)*(1+'Workforce costs'!W$11)</f>
        <v>0</v>
      </c>
      <c r="DB110" s="290">
        <f>BZ110*'Workforce costs'!X$9*(1+'Workforce costs'!X$10)*(1+'Workforce costs'!X$11)</f>
        <v>0</v>
      </c>
      <c r="DC110" s="290">
        <f>CA110*'Workforce costs'!Y$9*(1+'Workforce costs'!Y$10)*(1+'Workforce costs'!Y$11)</f>
        <v>0</v>
      </c>
      <c r="DD110" s="290">
        <f>CB110*'Workforce costs'!Z$9*(1+'Workforce costs'!Z$10)*(1+'Workforce costs'!Z$11)</f>
        <v>0</v>
      </c>
      <c r="DE110" s="290">
        <f>CC110*'Workforce costs'!AA$9*(1+'Workforce costs'!AA$10)*(1+'Workforce costs'!AA$11)</f>
        <v>0</v>
      </c>
      <c r="DF110" s="290">
        <f>CD110*'Workforce costs'!AB$9*(1+'Workforce costs'!AB$10)*(1+'Workforce costs'!AB$11)</f>
        <v>0</v>
      </c>
    </row>
    <row r="111" spans="1:110" x14ac:dyDescent="0.3">
      <c r="A111" s="2" t="str">
        <f>Outputs!$A$4</f>
        <v>Australia</v>
      </c>
      <c r="B111" s="2" t="str">
        <f t="shared" si="11"/>
        <v>Australia 25to64</v>
      </c>
      <c r="C111" s="30">
        <f>VLOOKUP($B111,Populations!$D$15:$H$1920,3,FALSE)</f>
        <v>13966174</v>
      </c>
      <c r="D111" s="255">
        <f>IF(OR($H111="General pop",$H111="Schools",$H111="Workplace",$H111="Skills Training",$H111="Digital Supports"),1,VLOOKUP($B111,Populations!$D$15:$H$1920,5,FALSE))</f>
        <v>1</v>
      </c>
      <c r="E111" s="88">
        <f>VLOOKUP(I111,Epidemiology!$C$10:$H$47,6,FALSE)</f>
        <v>5338</v>
      </c>
      <c r="F111" s="102">
        <f>'Care profiles'!R112</f>
        <v>1</v>
      </c>
      <c r="G111" s="15" t="str">
        <f>'Care profiles'!A112</f>
        <v>25to64</v>
      </c>
      <c r="H111" s="15" t="str">
        <f>'Care profiles'!B112</f>
        <v>Distress</v>
      </c>
      <c r="I111" s="15" t="str">
        <f>'Care profiles'!C112</f>
        <v>Distress_25-64yrs</v>
      </c>
      <c r="J111" s="15" t="str">
        <f>'Care profiles'!D112</f>
        <v>Care profile</v>
      </c>
      <c r="K111" s="15" t="str">
        <f>'Care profiles'!E112</f>
        <v>Community-Based Support – Safe Spaces for Crisis</v>
      </c>
      <c r="L111" s="104">
        <f>'Care profiles'!F112</f>
        <v>0.1</v>
      </c>
      <c r="M111" s="15">
        <f>'Care profiles'!G112</f>
        <v>1</v>
      </c>
      <c r="N111" s="15">
        <f>'Care profiles'!H112</f>
        <v>150</v>
      </c>
      <c r="O111" s="15" t="str">
        <f>'Care profiles'!I112</f>
        <v>min</v>
      </c>
      <c r="P111" s="15" t="str">
        <f>'Care profiles'!J112</f>
        <v>Team</v>
      </c>
      <c r="Q111" s="15" t="str">
        <f>'Care profiles'!K112</f>
        <v>Community-Based Support – Safe Spaces for Crisis</v>
      </c>
      <c r="R111" s="15" t="str">
        <f>'Care profiles'!M112</f>
        <v>N</v>
      </c>
      <c r="S111" s="15" t="str">
        <f>'Care profiles'!O112</f>
        <v>Y</v>
      </c>
      <c r="T111" s="15" t="str">
        <f>'Care profiles'!Q112</f>
        <v>Y</v>
      </c>
      <c r="U111" s="30">
        <f t="shared" si="12"/>
        <v>745514.36812</v>
      </c>
      <c r="V111" s="30">
        <f t="shared" si="13"/>
        <v>74551.436812</v>
      </c>
      <c r="W111" s="30">
        <f>IF(M111="n/a",0,IF(O111="days",V111*M111*(1+(VLOOKUP(K111,'Bed parameters'!$A$9:$G$12,7,FALSE))),V111*M111))</f>
        <v>74551.436812</v>
      </c>
      <c r="X111" s="30">
        <f t="shared" si="14"/>
        <v>186378.59203</v>
      </c>
      <c r="Y111" s="30">
        <f t="shared" si="15"/>
        <v>0</v>
      </c>
      <c r="Z111" s="113">
        <f>_xlfn.IFNA(Y111/((VLOOKUP(K111,'Bed parameters'!$A$9:$G$12,3,FALSE))*(VLOOKUP(K111,'Bed parameters'!$A$9:$G$12,5,FALSE))),0)</f>
        <v>0</v>
      </c>
      <c r="AA111" s="30">
        <f t="shared" si="16"/>
        <v>186378.59203</v>
      </c>
      <c r="AB111" s="30">
        <f>_xlfn.IFNA(IF($O111="days",$Y111*(VLOOKUP($K111,'Bed parameters'!$A$9:$I$12,9,FALSE))*$F111*(VLOOKUP($Q111,'Workforce distribution'!$C$8:$AD$30,AB$7,FALSE)),IF($Q111="n/a",(IF($P111=AB$6,$X111*$F111,0)),$X111*$F111*(VLOOKUP($Q111,'Workforce distribution'!$C$8:$AD$30,AB$7,FALSE)))),0)</f>
        <v>0</v>
      </c>
      <c r="AC111" s="30">
        <f>_xlfn.IFNA(IF($O111="days",$Y111*(VLOOKUP($K111,'Bed parameters'!$A$9:$I$12,9,FALSE))*$F111*(VLOOKUP($Q111,'Workforce distribution'!$C$8:$AD$30,AC$7,FALSE)),IF($Q111="n/a",(IF($P111=AC$6,$X111*$F111,0)),$X111*$F111*(VLOOKUP($Q111,'Workforce distribution'!$C$8:$AD$30,AC$7,FALSE)))),0)</f>
        <v>0</v>
      </c>
      <c r="AD111" s="30">
        <f>_xlfn.IFNA(IF($O111="days",$Y111*(VLOOKUP($K111,'Bed parameters'!$A$9:$I$12,9,FALSE))*$F111*(VLOOKUP($Q111,'Workforce distribution'!$C$8:$AD$30,AD$7,FALSE)),IF($Q111="n/a",(IF($P111=AD$6,$X111*$F111,0)),$X111*$F111*(VLOOKUP($Q111,'Workforce distribution'!$C$8:$AD$30,AD$7,FALSE)))),0)</f>
        <v>0</v>
      </c>
      <c r="AE111" s="30">
        <f>_xlfn.IFNA(IF($O111="days",$Y111*(VLOOKUP($K111,'Bed parameters'!$A$9:$I$12,9,FALSE))*$F111*(VLOOKUP($Q111,'Workforce distribution'!$C$8:$AD$30,AE$7,FALSE)),IF($Q111="n/a",(IF($P111=AE$6,$X111*$F111,0)),$X111*$F111*(VLOOKUP($Q111,'Workforce distribution'!$C$8:$AD$30,AE$7,FALSE)))),0)</f>
        <v>167740.732827</v>
      </c>
      <c r="AF111" s="30">
        <f>_xlfn.IFNA(IF($O111="days",$Y111*(VLOOKUP($K111,'Bed parameters'!$A$9:$I$12,9,FALSE))*$F111*(VLOOKUP($Q111,'Workforce distribution'!$C$8:$AD$30,AF$7,FALSE)),IF($Q111="n/a",(IF($P111=AF$6,$X111*$F111,0)),$X111*$F111*(VLOOKUP($Q111,'Workforce distribution'!$C$8:$AD$30,AF$7,FALSE)))),0)</f>
        <v>0</v>
      </c>
      <c r="AG111" s="30">
        <f>_xlfn.IFNA(IF($O111="days",$Y111*(VLOOKUP($K111,'Bed parameters'!$A$9:$I$12,9,FALSE))*$F111*(VLOOKUP($Q111,'Workforce distribution'!$C$8:$AD$30,AG$7,FALSE)),IF($Q111="n/a",(IF($P111=AG$6,$X111*$F111,0)),$X111*$F111*(VLOOKUP($Q111,'Workforce distribution'!$C$8:$AD$30,AG$7,FALSE)))),0)</f>
        <v>0</v>
      </c>
      <c r="AH111" s="30">
        <f>_xlfn.IFNA(IF($O111="days",$Y111*(VLOOKUP($K111,'Bed parameters'!$A$9:$I$12,9,FALSE))*$F111*(VLOOKUP($Q111,'Workforce distribution'!$C$8:$AD$30,AH$7,FALSE)),IF($Q111="n/a",(IF($P111=AH$6,$X111*$F111,0)),$X111*$F111*(VLOOKUP($Q111,'Workforce distribution'!$C$8:$AD$30,AH$7,FALSE)))),0)</f>
        <v>0</v>
      </c>
      <c r="AI111" s="30">
        <f>_xlfn.IFNA(IF($O111="days",$Y111*(VLOOKUP($K111,'Bed parameters'!$A$9:$I$12,9,FALSE))*$F111*(VLOOKUP($Q111,'Workforce distribution'!$C$8:$AD$30,AI$7,FALSE)),IF($Q111="n/a",(IF($P111=AI$6,$X111*$F111,0)),$X111*$F111*(VLOOKUP($Q111,'Workforce distribution'!$C$8:$AD$30,AI$7,FALSE)))),0)</f>
        <v>0</v>
      </c>
      <c r="AJ111" s="30">
        <f>_xlfn.IFNA(IF($O111="days",$Y111*(VLOOKUP($K111,'Bed parameters'!$A$9:$I$12,9,FALSE))*$F111*(VLOOKUP($Q111,'Workforce distribution'!$C$8:$AD$30,AJ$7,FALSE)),IF($Q111="n/a",(IF($P111=AJ$6,$X111*$F111,0)),$X111*$F111*(VLOOKUP($Q111,'Workforce distribution'!$C$8:$AD$30,AJ$7,FALSE)))),0)</f>
        <v>0</v>
      </c>
      <c r="AK111" s="30">
        <f>_xlfn.IFNA(IF($O111="days",$Y111*(VLOOKUP($K111,'Bed parameters'!$A$9:$I$12,9,FALSE))*$F111*(VLOOKUP($Q111,'Workforce distribution'!$C$8:$AD$30,AK$7,FALSE)),IF($Q111="n/a",(IF($P111=AK$6,$X111*$F111,0)),$X111*$F111*(VLOOKUP($Q111,'Workforce distribution'!$C$8:$AD$30,AK$7,FALSE)))),0)</f>
        <v>0</v>
      </c>
      <c r="AL111" s="30">
        <f>_xlfn.IFNA(IF($O111="days",$Y111*(VLOOKUP($K111,'Bed parameters'!$A$9:$I$12,9,FALSE))*$F111*(VLOOKUP($Q111,'Workforce distribution'!$C$8:$AD$30,AL$7,FALSE)),IF($Q111="n/a",(IF($P111=AL$6,$X111*$F111,0)),$X111*$F111*(VLOOKUP($Q111,'Workforce distribution'!$C$8:$AD$30,AL$7,FALSE)))),0)</f>
        <v>0</v>
      </c>
      <c r="AM111" s="30">
        <f>_xlfn.IFNA(IF($O111="days",$Y111*(VLOOKUP($K111,'Bed parameters'!$A$9:$I$12,9,FALSE))*$F111*(VLOOKUP($Q111,'Workforce distribution'!$C$8:$AD$30,AM$7,FALSE)),IF($Q111="n/a",(IF($P111=AM$6,$X111*$F111,0)),$X111*$F111*(VLOOKUP($Q111,'Workforce distribution'!$C$8:$AD$30,AM$7,FALSE)))),0)</f>
        <v>0</v>
      </c>
      <c r="AN111" s="30">
        <f>_xlfn.IFNA(IF($O111="days",$Y111*(VLOOKUP($K111,'Bed parameters'!$A$9:$I$12,9,FALSE))*$F111*(VLOOKUP($Q111,'Workforce distribution'!$C$8:$AD$30,AN$7,FALSE)),IF($Q111="n/a",(IF($P111=AN$6,$X111*$F111,0)),$X111*$F111*(VLOOKUP($Q111,'Workforce distribution'!$C$8:$AD$30,AN$7,FALSE)))),0)</f>
        <v>0</v>
      </c>
      <c r="AO111" s="30">
        <f>_xlfn.IFNA(IF($O111="days",$Y111*(VLOOKUP($K111,'Bed parameters'!$A$9:$I$12,9,FALSE))*$F111*(VLOOKUP($Q111,'Workforce distribution'!$C$8:$AD$30,AO$7,FALSE)),IF($Q111="n/a",(IF($P111=AO$6,$X111*$F111,0)),$X111*$F111*(VLOOKUP($Q111,'Workforce distribution'!$C$8:$AD$30,AO$7,FALSE)))),0)</f>
        <v>0</v>
      </c>
      <c r="AP111" s="30">
        <f>_xlfn.IFNA(IF($O111="days",$Y111*(VLOOKUP($K111,'Bed parameters'!$A$9:$I$12,9,FALSE))*$F111*(VLOOKUP($Q111,'Workforce distribution'!$C$8:$AD$30,AP$7,FALSE)),IF($Q111="n/a",(IF($P111=AP$6,$X111*$F111,0)),$X111*$F111*(VLOOKUP($Q111,'Workforce distribution'!$C$8:$AD$30,AP$7,FALSE)))),0)</f>
        <v>0</v>
      </c>
      <c r="AQ111" s="30">
        <f>_xlfn.IFNA(IF($O111="days",$Y111*(VLOOKUP($K111,'Bed parameters'!$A$9:$I$12,9,FALSE))*$F111*(VLOOKUP($Q111,'Workforce distribution'!$C$8:$AD$30,AQ$7,FALSE)),IF($Q111="n/a",(IF($P111=AQ$6,$X111*$F111,0)),$X111*$F111*(VLOOKUP($Q111,'Workforce distribution'!$C$8:$AD$30,AQ$7,FALSE)))),0)</f>
        <v>0</v>
      </c>
      <c r="AR111" s="30">
        <f>_xlfn.IFNA(IF($O111="days",$Y111*(VLOOKUP($K111,'Bed parameters'!$A$9:$I$12,9,FALSE))*$F111*(VLOOKUP($Q111,'Workforce distribution'!$C$8:$AD$30,AR$7,FALSE)),IF($Q111="n/a",(IF($P111=AR$6,$X111*$F111,0)),$X111*$F111*(VLOOKUP($Q111,'Workforce distribution'!$C$8:$AD$30,AR$7,FALSE)))),0)</f>
        <v>0</v>
      </c>
      <c r="AS111" s="30">
        <f>_xlfn.IFNA(IF($O111="days",$Y111*(VLOOKUP($K111,'Bed parameters'!$A$9:$I$12,9,FALSE))*$F111*(VLOOKUP($Q111,'Workforce distribution'!$C$8:$AD$30,AS$7,FALSE)),IF($Q111="n/a",(IF($P111=AS$6,$X111*$F111,0)),$X111*$F111*(VLOOKUP($Q111,'Workforce distribution'!$C$8:$AD$30,AS$7,FALSE)))),0)</f>
        <v>18637.859203</v>
      </c>
      <c r="AT111" s="30">
        <f>_xlfn.IFNA(IF($O111="days",$Y111*(VLOOKUP($K111,'Bed parameters'!$A$9:$I$12,9,FALSE))*$F111*(VLOOKUP($Q111,'Workforce distribution'!$C$8:$AD$30,AT$7,FALSE)),IF($Q111="n/a",(IF($P111=AT$6,$X111*$F111,0)),$X111*$F111*(VLOOKUP($Q111,'Workforce distribution'!$C$8:$AD$30,AT$7,FALSE)))),0)</f>
        <v>0</v>
      </c>
      <c r="AU111" s="30">
        <f>_xlfn.IFNA(IF($O111="days",$Y111*(VLOOKUP($K111,'Bed parameters'!$A$9:$I$12,9,FALSE))*$F111*(VLOOKUP($Q111,'Workforce distribution'!$C$8:$AD$30,AU$7,FALSE)),IF($Q111="n/a",(IF($P111=AU$6,$X111*$F111,0)),$X111*$F111*(VLOOKUP($Q111,'Workforce distribution'!$C$8:$AD$30,AU$7,FALSE)))),0)</f>
        <v>0</v>
      </c>
      <c r="AV111" s="30">
        <f>_xlfn.IFNA(IF($O111="days",$Y111*(VLOOKUP($K111,'Bed parameters'!$A$9:$I$12,9,FALSE))*$F111*(VLOOKUP($Q111,'Workforce distribution'!$C$8:$AD$30,AV$7,FALSE)),IF($Q111="n/a",(IF($P111=AV$6,$X111*$F111,0)),$X111*$F111*(VLOOKUP($Q111,'Workforce distribution'!$C$8:$AD$30,AV$7,FALSE)))),0)</f>
        <v>0</v>
      </c>
      <c r="AW111" s="30">
        <f>_xlfn.IFNA(IF($O111="days",$Y111*(VLOOKUP($K111,'Bed parameters'!$A$9:$I$12,9,FALSE))*$F111*(VLOOKUP($Q111,'Workforce distribution'!$C$8:$AD$30,AW$7,FALSE)),IF($Q111="n/a",(IF($P111=AW$6,$X111*$F111,0)),$X111*$F111*(VLOOKUP($Q111,'Workforce distribution'!$C$8:$AD$30,AW$7,FALSE)))),0)</f>
        <v>0</v>
      </c>
      <c r="AX111" s="30">
        <f>_xlfn.IFNA(IF($O111="days",$Y111*(VLOOKUP($K111,'Bed parameters'!$A$9:$I$12,9,FALSE))*$F111*(VLOOKUP($Q111,'Workforce distribution'!$C$8:$AD$30,AX$7,FALSE)),IF($Q111="n/a",(IF($P111=AX$6,$X111*$F111,0)),$X111*$F111*(VLOOKUP($Q111,'Workforce distribution'!$C$8:$AD$30,AX$7,FALSE)))),0)</f>
        <v>0</v>
      </c>
      <c r="AY111" s="30">
        <f>_xlfn.IFNA(IF($O111="days",$Y111*(VLOOKUP($K111,'Bed parameters'!$A$9:$I$12,9,FALSE))*$F111*(VLOOKUP($Q111,'Workforce distribution'!$C$8:$AD$30,AY$7,FALSE)),IF($Q111="n/a",(IF($P111=AY$6,$X111*$F111,0)),$X111*$F111*(VLOOKUP($Q111,'Workforce distribution'!$C$8:$AD$30,AY$7,FALSE)))),0)</f>
        <v>0</v>
      </c>
      <c r="AZ111" s="30">
        <f>_xlfn.IFNA(IF($O111="days",$Y111*(VLOOKUP($K111,'Bed parameters'!$A$9:$I$12,9,FALSE))*$F111*(VLOOKUP($Q111,'Workforce distribution'!$C$8:$AD$30,AZ$7,FALSE)),IF($Q111="n/a",(IF($P111=AZ$6,$X111*$F111,0)),$X111*$F111*(VLOOKUP($Q111,'Workforce distribution'!$C$8:$AD$30,AZ$7,FALSE)))),0)</f>
        <v>0</v>
      </c>
      <c r="BA111" s="30">
        <f>_xlfn.IFNA(IF($O111="days",$Y111*(VLOOKUP($K111,'Bed parameters'!$A$9:$I$12,9,FALSE))*$F111*(VLOOKUP($Q111,'Workforce distribution'!$C$8:$AD$30,BA$7,FALSE)),IF($Q111="n/a",(IF($P111=BA$6,$X111*$F111,0)),$X111*$F111*(VLOOKUP($Q111,'Workforce distribution'!$C$8:$AD$30,BA$7,FALSE)))),0)</f>
        <v>0</v>
      </c>
      <c r="BB111" s="30">
        <f>_xlfn.IFNA(IF($O111="days",$Y111*(VLOOKUP($K111,'Bed parameters'!$A$9:$I$12,9,FALSE))*$F111*(VLOOKUP($Q111,'Workforce distribution'!$C$8:$AD$30,BB$7,FALSE)),IF($Q111="n/a",(IF($P111=BB$6,$X111*$F111,0)),$X111*$F111*(VLOOKUP($Q111,'Workforce distribution'!$C$8:$AD$30,BB$7,FALSE)))),0)</f>
        <v>0</v>
      </c>
      <c r="BC111" s="149">
        <f t="shared" si="17"/>
        <v>111.24999352794019</v>
      </c>
      <c r="BD111" s="288">
        <f>IF($Q111="n/a",(IF('Workforce hours'!D$30=0,0,(AB111/'Workforce hours'!D$30))),(IF(VLOOKUP($Q111,'Workforce hours'!$C$8:$AD$30,BD$7,FALSE)=0,0,(AB111/(VLOOKUP($Q111,'Workforce hours'!$C$8:$AD$30,BD$7,FALSE))))))</f>
        <v>0</v>
      </c>
      <c r="BE111" s="288">
        <f>IF($Q111="n/a",(IF('Workforce hours'!E$30=0,0,(AC111/'Workforce hours'!E$30))),(IF(VLOOKUP($Q111,'Workforce hours'!$C$8:$AD$30,BE$7,FALSE)=0,0,(AC111/(VLOOKUP($Q111,'Workforce hours'!$C$8:$AD$30,BE$7,FALSE))))))</f>
        <v>0</v>
      </c>
      <c r="BF111" s="288">
        <f>IF($Q111="n/a",(IF('Workforce hours'!F$30=0,0,(AD111/'Workforce hours'!F$30))),(IF(VLOOKUP($Q111,'Workforce hours'!$C$8:$AD$30,BF$7,FALSE)=0,0,(AD111/(VLOOKUP($Q111,'Workforce hours'!$C$8:$AD$30,BF$7,FALSE))))))</f>
        <v>0</v>
      </c>
      <c r="BG111" s="288">
        <f>IF($Q111="n/a",(IF('Workforce hours'!G$30=0,0,(AE111/'Workforce hours'!G$30))),(IF(VLOOKUP($Q111,'Workforce hours'!$C$8:$AD$30,BG$7,FALSE)=0,0,(AE111/(VLOOKUP($Q111,'Workforce hours'!$C$8:$AD$30,BG$7,FALSE))))))</f>
        <v>99.845674301785721</v>
      </c>
      <c r="BH111" s="288">
        <f>IF($Q111="n/a",(IF('Workforce hours'!H$30=0,0,(AF111/'Workforce hours'!H$30))),(IF(VLOOKUP($Q111,'Workforce hours'!$C$8:$AD$30,BH$7,FALSE)=0,0,(AF111/(VLOOKUP($Q111,'Workforce hours'!$C$8:$AD$30,BH$7,FALSE))))))</f>
        <v>0</v>
      </c>
      <c r="BI111" s="288">
        <f>IF($Q111="n/a",(IF('Workforce hours'!I$30=0,0,(AG111/'Workforce hours'!I$30))),(IF(VLOOKUP($Q111,'Workforce hours'!$C$8:$AD$30,BI$7,FALSE)=0,0,(AG111/(VLOOKUP($Q111,'Workforce hours'!$C$8:$AD$30,BI$7,FALSE))))))</f>
        <v>0</v>
      </c>
      <c r="BJ111" s="288">
        <f>IF($Q111="n/a",(IF('Workforce hours'!J$30=0,0,(AH111/'Workforce hours'!J$30))),(IF(VLOOKUP($Q111,'Workforce hours'!$C$8:$AD$30,BJ$7,FALSE)=0,0,(AH111/(VLOOKUP($Q111,'Workforce hours'!$C$8:$AD$30,BJ$7,FALSE))))))</f>
        <v>0</v>
      </c>
      <c r="BK111" s="288">
        <f>IF($Q111="n/a",(IF('Workforce hours'!K$30=0,0,(AI111/'Workforce hours'!K$30))),(IF(VLOOKUP($Q111,'Workforce hours'!$C$8:$AD$30,BK$7,FALSE)=0,0,(AI111/(VLOOKUP($Q111,'Workforce hours'!$C$8:$AD$30,BK$7,FALSE))))))</f>
        <v>0</v>
      </c>
      <c r="BL111" s="288">
        <f>IF($Q111="n/a",(IF('Workforce hours'!L$30=0,0,(AJ111/'Workforce hours'!L$30))),(IF(VLOOKUP($Q111,'Workforce hours'!$C$8:$AD$30,BL$7,FALSE)=0,0,(AJ111/(VLOOKUP($Q111,'Workforce hours'!$C$8:$AD$30,BL$7,FALSE))))))</f>
        <v>0</v>
      </c>
      <c r="BM111" s="288">
        <f>IF($Q111="n/a",(IF('Workforce hours'!M$30=0,0,(AK111/'Workforce hours'!M$30))),(IF(VLOOKUP($Q111,'Workforce hours'!$C$8:$AD$30,BM$7,FALSE)=0,0,(AK111/(VLOOKUP($Q111,'Workforce hours'!$C$8:$AD$30,BM$7,FALSE))))))</f>
        <v>0</v>
      </c>
      <c r="BN111" s="288">
        <f>IF($Q111="n/a",(IF('Workforce hours'!N$30=0,0,(AL111/'Workforce hours'!N$30))),(IF(VLOOKUP($Q111,'Workforce hours'!$C$8:$AD$30,BN$7,FALSE)=0,0,(AL111/(VLOOKUP($Q111,'Workforce hours'!$C$8:$AD$30,BN$7,FALSE))))))</f>
        <v>0</v>
      </c>
      <c r="BO111" s="288">
        <f>IF($Q111="n/a",(IF('Workforce hours'!O$30=0,0,(AM111/'Workforce hours'!O$30))),(IF(VLOOKUP($Q111,'Workforce hours'!$C$8:$AD$30,BO$7,FALSE)=0,0,(AM111/(VLOOKUP($Q111,'Workforce hours'!$C$8:$AD$30,BO$7,FALSE))))))</f>
        <v>0</v>
      </c>
      <c r="BP111" s="288">
        <f>IF($Q111="n/a",(IF('Workforce hours'!P$30=0,0,(AN111/'Workforce hours'!P$30))),(IF(VLOOKUP($Q111,'Workforce hours'!$C$8:$AD$30,BP$7,FALSE)=0,0,(AN111/(VLOOKUP($Q111,'Workforce hours'!$C$8:$AD$30,BP$7,FALSE))))))</f>
        <v>0</v>
      </c>
      <c r="BQ111" s="288">
        <f>IF($Q111="n/a",(IF('Workforce hours'!Q$30=0,0,(AO111/'Workforce hours'!Q$30))),(IF(VLOOKUP($Q111,'Workforce hours'!$C$8:$AD$30,BQ$7,FALSE)=0,0,(AO111/(VLOOKUP($Q111,'Workforce hours'!$C$8:$AD$30,BQ$7,FALSE))))))</f>
        <v>0</v>
      </c>
      <c r="BR111" s="288">
        <f>IF($Q111="n/a",(IF('Workforce hours'!R$30=0,0,(AP111/'Workforce hours'!R$30))),(IF(VLOOKUP($Q111,'Workforce hours'!$C$8:$AD$30,BR$7,FALSE)=0,0,(AP111/(VLOOKUP($Q111,'Workforce hours'!$C$8:$AD$30,BR$7,FALSE))))))</f>
        <v>0</v>
      </c>
      <c r="BS111" s="288">
        <f>IF($Q111="n/a",(IF('Workforce hours'!S$30=0,0,(AQ111/'Workforce hours'!S$30))),(IF(VLOOKUP($Q111,'Workforce hours'!$C$8:$AD$30,BS$7,FALSE)=0,0,(AQ111/(VLOOKUP($Q111,'Workforce hours'!$C$8:$AD$30,BS$7,FALSE))))))</f>
        <v>0</v>
      </c>
      <c r="BT111" s="288">
        <f>IF($Q111="n/a",(IF('Workforce hours'!T$30=0,0,(AR111/'Workforce hours'!T$30))),(IF(VLOOKUP($Q111,'Workforce hours'!$C$8:$AD$30,BT$7,FALSE)=0,0,(AR111/(VLOOKUP($Q111,'Workforce hours'!$C$8:$AD$30,BT$7,FALSE))))))</f>
        <v>0</v>
      </c>
      <c r="BU111" s="288">
        <f>IF($Q111="n/a",(IF('Workforce hours'!U$30=0,0,(AS111/'Workforce hours'!U$30))),(IF(VLOOKUP($Q111,'Workforce hours'!$C$8:$AD$30,BU$7,FALSE)=0,0,(AS111/(VLOOKUP($Q111,'Workforce hours'!$C$8:$AD$30,BU$7,FALSE))))))</f>
        <v>11.40431922615447</v>
      </c>
      <c r="BV111" s="288">
        <f>IF($Q111="n/a",(IF('Workforce hours'!V$30=0,0,(AT111/'Workforce hours'!V$30))),(IF(VLOOKUP($Q111,'Workforce hours'!$C$8:$AD$30,BV$7,FALSE)=0,0,(AT111/(VLOOKUP($Q111,'Workforce hours'!$C$8:$AD$30,BV$7,FALSE))))))</f>
        <v>0</v>
      </c>
      <c r="BW111" s="288">
        <f>IF($Q111="n/a",(IF('Workforce hours'!W$30=0,0,(AU111/'Workforce hours'!W$30))),(IF(VLOOKUP($Q111,'Workforce hours'!$C$8:$AD$30,BW$7,FALSE)=0,0,(AU111/(VLOOKUP($Q111,'Workforce hours'!$C$8:$AD$30,BW$7,FALSE))))))</f>
        <v>0</v>
      </c>
      <c r="BX111" s="288">
        <f>IF($Q111="n/a",(IF('Workforce hours'!X$30=0,0,(AV111/'Workforce hours'!X$30))),(IF(VLOOKUP($Q111,'Workforce hours'!$C$8:$AD$30,BX$7,FALSE)=0,0,(AV111/(VLOOKUP($Q111,'Workforce hours'!$C$8:$AD$30,BX$7,FALSE))))))</f>
        <v>0</v>
      </c>
      <c r="BY111" s="288">
        <f>IF($Q111="n/a",(IF('Workforce hours'!Y$30=0,0,(AW111/'Workforce hours'!Y$30))),(IF(VLOOKUP($Q111,'Workforce hours'!$C$8:$AD$30,BY$7,FALSE)=0,0,(AW111/(VLOOKUP($Q111,'Workforce hours'!$C$8:$AD$30,BY$7,FALSE))))))</f>
        <v>0</v>
      </c>
      <c r="BZ111" s="288">
        <f>IF($Q111="n/a",(IF('Workforce hours'!Z$30=0,0,(AX111/'Workforce hours'!Z$30))),(IF(VLOOKUP($Q111,'Workforce hours'!$C$8:$AD$30,BZ$7,FALSE)=0,0,(AX111/(VLOOKUP($Q111,'Workforce hours'!$C$8:$AD$30,BZ$7,FALSE))))))</f>
        <v>0</v>
      </c>
      <c r="CA111" s="288">
        <f>IF($Q111="n/a",(IF('Workforce hours'!AA$30=0,0,(AY111/'Workforce hours'!AA$30))),(IF(VLOOKUP($Q111,'Workforce hours'!$C$8:$AD$30,CA$7,FALSE)=0,0,(AY111/(VLOOKUP($Q111,'Workforce hours'!$C$8:$AD$30,CA$7,FALSE))))))</f>
        <v>0</v>
      </c>
      <c r="CB111" s="288">
        <f>IF($Q111="n/a",(IF('Workforce hours'!AB$30=0,0,(AZ111/'Workforce hours'!AB$30))),(IF(VLOOKUP($Q111,'Workforce hours'!$C$8:$AD$30,CB$7,FALSE)=0,0,(AZ111/(VLOOKUP($Q111,'Workforce hours'!$C$8:$AD$30,CB$7,FALSE))))))</f>
        <v>0</v>
      </c>
      <c r="CC111" s="288">
        <f>IF($Q111="n/a",(IF('Workforce hours'!AC$30=0,0,(BA111/'Workforce hours'!AC$30))),(IF(VLOOKUP($Q111,'Workforce hours'!$C$8:$AD$30,CC$7,FALSE)=0,0,(BA111/(VLOOKUP($Q111,'Workforce hours'!$C$8:$AD$30,CC$7,FALSE))))))</f>
        <v>0</v>
      </c>
      <c r="CD111" s="288">
        <f>IF($Q111="n/a",(IF('Workforce hours'!AD$30=0,0,(BB111/'Workforce hours'!AD$30))),(IF(VLOOKUP($Q111,'Workforce hours'!$C$8:$AD$30,CD$7,FALSE)=0,0,(BB111/(VLOOKUP($Q111,'Workforce hours'!$C$8:$AD$30,CD$7,FALSE))))))</f>
        <v>0</v>
      </c>
      <c r="CE111" s="289">
        <f t="shared" si="18"/>
        <v>0</v>
      </c>
      <c r="CF111" s="290">
        <f>BD111*'Workforce costs'!B$9*(1+'Workforce costs'!B$10)*(1+'Workforce costs'!B$11)</f>
        <v>0</v>
      </c>
      <c r="CG111" s="290">
        <f>BE111*'Workforce costs'!C$9*(1+'Workforce costs'!C$10)*(1+'Workforce costs'!C$11)</f>
        <v>0</v>
      </c>
      <c r="CH111" s="290">
        <f>BF111*'Workforce costs'!D$9*(1+'Workforce costs'!D$10)*(1+'Workforce costs'!D$11)</f>
        <v>0</v>
      </c>
      <c r="CI111" s="290">
        <f>BG111*'Workforce costs'!E$9*(1+'Workforce costs'!E$10)*(1+'Workforce costs'!E$11)</f>
        <v>0</v>
      </c>
      <c r="CJ111" s="290">
        <f>BH111*'Workforce costs'!F$9*(1+'Workforce costs'!F$10)*(1+'Workforce costs'!F$11)</f>
        <v>0</v>
      </c>
      <c r="CK111" s="290">
        <f>BI111*'Workforce costs'!G$9*(1+'Workforce costs'!G$10)*(1+'Workforce costs'!G$11)</f>
        <v>0</v>
      </c>
      <c r="CL111" s="290">
        <f>BJ111*'Workforce costs'!H$9*(1+'Workforce costs'!H$10)*(1+'Workforce costs'!H$11)</f>
        <v>0</v>
      </c>
      <c r="CM111" s="290">
        <f>BK111*'Workforce costs'!I$9*(1+'Workforce costs'!I$10)*(1+'Workforce costs'!I$11)</f>
        <v>0</v>
      </c>
      <c r="CN111" s="290">
        <f>BL111*'Workforce costs'!J$9*(1+'Workforce costs'!J$10)*(1+'Workforce costs'!J$11)</f>
        <v>0</v>
      </c>
      <c r="CO111" s="290">
        <f>BM111*'Workforce costs'!K$9*(1+'Workforce costs'!K$10)*(1+'Workforce costs'!K$11)</f>
        <v>0</v>
      </c>
      <c r="CP111" s="290">
        <f>BN111*'Workforce costs'!L$9*(1+'Workforce costs'!L$10)*(1+'Workforce costs'!L$11)</f>
        <v>0</v>
      </c>
      <c r="CQ111" s="290">
        <f>BO111*'Workforce costs'!M$9*(1+'Workforce costs'!M$10)*(1+'Workforce costs'!M$11)</f>
        <v>0</v>
      </c>
      <c r="CR111" s="290">
        <f>BP111*'Workforce costs'!N$9*(1+'Workforce costs'!N$10)*(1+'Workforce costs'!N$11)</f>
        <v>0</v>
      </c>
      <c r="CS111" s="290">
        <f>BQ111*'Workforce costs'!O$9*(1+'Workforce costs'!O$10)*(1+'Workforce costs'!O$11)</f>
        <v>0</v>
      </c>
      <c r="CT111" s="290">
        <f>BR111*'Workforce costs'!P$9*(1+'Workforce costs'!P$10)*(1+'Workforce costs'!P$11)</f>
        <v>0</v>
      </c>
      <c r="CU111" s="290">
        <f>BS111*'Workforce costs'!Q$9*(1+'Workforce costs'!Q$10)*(1+'Workforce costs'!Q$11)</f>
        <v>0</v>
      </c>
      <c r="CV111" s="290">
        <f>BT111*'Workforce costs'!R$9*(1+'Workforce costs'!R$10)*(1+'Workforce costs'!R$11)</f>
        <v>0</v>
      </c>
      <c r="CW111" s="290">
        <f>BU111*'Workforce costs'!S$9*(1+'Workforce costs'!S$10)*(1+'Workforce costs'!S$11)</f>
        <v>0</v>
      </c>
      <c r="CX111" s="290">
        <f>BV111*'Workforce costs'!T$9*(1+'Workforce costs'!T$10)*(1+'Workforce costs'!T$11)</f>
        <v>0</v>
      </c>
      <c r="CY111" s="290">
        <f>BW111*'Workforce costs'!U$9*(1+'Workforce costs'!U$10)*(1+'Workforce costs'!U$11)</f>
        <v>0</v>
      </c>
      <c r="CZ111" s="290">
        <f>BX111*'Workforce costs'!V$9*(1+'Workforce costs'!V$10)*(1+'Workforce costs'!V$11)</f>
        <v>0</v>
      </c>
      <c r="DA111" s="290">
        <f>BY111*'Workforce costs'!W$9*(1+'Workforce costs'!W$10)*(1+'Workforce costs'!W$11)</f>
        <v>0</v>
      </c>
      <c r="DB111" s="290">
        <f>BZ111*'Workforce costs'!X$9*(1+'Workforce costs'!X$10)*(1+'Workforce costs'!X$11)</f>
        <v>0</v>
      </c>
      <c r="DC111" s="290">
        <f>CA111*'Workforce costs'!Y$9*(1+'Workforce costs'!Y$10)*(1+'Workforce costs'!Y$11)</f>
        <v>0</v>
      </c>
      <c r="DD111" s="290">
        <f>CB111*'Workforce costs'!Z$9*(1+'Workforce costs'!Z$10)*(1+'Workforce costs'!Z$11)</f>
        <v>0</v>
      </c>
      <c r="DE111" s="290">
        <f>CC111*'Workforce costs'!AA$9*(1+'Workforce costs'!AA$10)*(1+'Workforce costs'!AA$11)</f>
        <v>0</v>
      </c>
      <c r="DF111" s="290">
        <f>CD111*'Workforce costs'!AB$9*(1+'Workforce costs'!AB$10)*(1+'Workforce costs'!AB$11)</f>
        <v>0</v>
      </c>
    </row>
    <row r="112" spans="1:110" x14ac:dyDescent="0.3">
      <c r="A112" s="2" t="str">
        <f>Outputs!$A$4</f>
        <v>Australia</v>
      </c>
      <c r="B112" s="2" t="str">
        <f t="shared" si="11"/>
        <v>Australia 25to64</v>
      </c>
      <c r="C112" s="30">
        <f>VLOOKUP($B112,Populations!$D$15:$H$1920,3,FALSE)</f>
        <v>13966174</v>
      </c>
      <c r="D112" s="255">
        <f>IF(OR($H112="General pop",$H112="Schools",$H112="Workplace",$H112="Skills Training",$H112="Digital Supports"),1,VLOOKUP($B112,Populations!$D$15:$H$1920,5,FALSE))</f>
        <v>1</v>
      </c>
      <c r="E112" s="88">
        <f>VLOOKUP(I112,Epidemiology!$C$10:$H$47,6,FALSE)</f>
        <v>5338</v>
      </c>
      <c r="F112" s="102">
        <f>'Care profiles'!R113</f>
        <v>1</v>
      </c>
      <c r="G112" s="15" t="str">
        <f>'Care profiles'!A113</f>
        <v>25to64</v>
      </c>
      <c r="H112" s="15" t="str">
        <f>'Care profiles'!B113</f>
        <v>Distress</v>
      </c>
      <c r="I112" s="15" t="str">
        <f>'Care profiles'!C113</f>
        <v>Distress_25-64yrs</v>
      </c>
      <c r="J112" s="15" t="str">
        <f>'Care profiles'!D113</f>
        <v>Care profile</v>
      </c>
      <c r="K112" s="15" t="str">
        <f>'Care profiles'!E113</f>
        <v>Individual Suicide Prevention Support Services</v>
      </c>
      <c r="L112" s="104">
        <f>'Care profiles'!F113</f>
        <v>0.05</v>
      </c>
      <c r="M112" s="15">
        <f>'Care profiles'!G113</f>
        <v>6</v>
      </c>
      <c r="N112" s="15">
        <f>'Care profiles'!H113</f>
        <v>60</v>
      </c>
      <c r="O112" s="15" t="str">
        <f>'Care profiles'!I113</f>
        <v>min</v>
      </c>
      <c r="P112" s="15" t="str">
        <f>'Care profiles'!J113</f>
        <v>Peer Worker</v>
      </c>
      <c r="Q112" s="15" t="str">
        <f>'Care profiles'!K113</f>
        <v>n/a</v>
      </c>
      <c r="R112" s="15" t="str">
        <f>'Care profiles'!M113</f>
        <v>N</v>
      </c>
      <c r="S112" s="15" t="str">
        <f>'Care profiles'!O113</f>
        <v>N</v>
      </c>
      <c r="T112" s="15" t="str">
        <f>'Care profiles'!Q113</f>
        <v>Y</v>
      </c>
      <c r="U112" s="30">
        <f t="shared" si="12"/>
        <v>745514.36812</v>
      </c>
      <c r="V112" s="30">
        <f t="shared" si="13"/>
        <v>37275.718406</v>
      </c>
      <c r="W112" s="30">
        <f>IF(M112="n/a",0,IF(O112="days",V112*M112*(1+(VLOOKUP(K112,'Bed parameters'!$A$9:$G$12,7,FALSE))),V112*M112))</f>
        <v>223654.310436</v>
      </c>
      <c r="X112" s="30">
        <f t="shared" si="14"/>
        <v>223654.310436</v>
      </c>
      <c r="Y112" s="30">
        <f t="shared" si="15"/>
        <v>0</v>
      </c>
      <c r="Z112" s="113">
        <f>_xlfn.IFNA(Y112/((VLOOKUP(K112,'Bed parameters'!$A$9:$G$12,3,FALSE))*(VLOOKUP(K112,'Bed parameters'!$A$9:$G$12,5,FALSE))),0)</f>
        <v>0</v>
      </c>
      <c r="AA112" s="30">
        <f t="shared" si="16"/>
        <v>223654.310436</v>
      </c>
      <c r="AB112" s="30">
        <f>_xlfn.IFNA(IF($O112="days",$Y112*(VLOOKUP($K112,'Bed parameters'!$A$9:$I$12,9,FALSE))*$F112*(VLOOKUP($Q112,'Workforce distribution'!$C$8:$AD$30,AB$7,FALSE)),IF($Q112="n/a",(IF($P112=AB$6,$X112*$F112,0)),$X112*$F112*(VLOOKUP($Q112,'Workforce distribution'!$C$8:$AD$30,AB$7,FALSE)))),0)</f>
        <v>0</v>
      </c>
      <c r="AC112" s="30">
        <f>_xlfn.IFNA(IF($O112="days",$Y112*(VLOOKUP($K112,'Bed parameters'!$A$9:$I$12,9,FALSE))*$F112*(VLOOKUP($Q112,'Workforce distribution'!$C$8:$AD$30,AC$7,FALSE)),IF($Q112="n/a",(IF($P112=AC$6,$X112*$F112,0)),$X112*$F112*(VLOOKUP($Q112,'Workforce distribution'!$C$8:$AD$30,AC$7,FALSE)))),0)</f>
        <v>0</v>
      </c>
      <c r="AD112" s="30">
        <f>_xlfn.IFNA(IF($O112="days",$Y112*(VLOOKUP($K112,'Bed parameters'!$A$9:$I$12,9,FALSE))*$F112*(VLOOKUP($Q112,'Workforce distribution'!$C$8:$AD$30,AD$7,FALSE)),IF($Q112="n/a",(IF($P112=AD$6,$X112*$F112,0)),$X112*$F112*(VLOOKUP($Q112,'Workforce distribution'!$C$8:$AD$30,AD$7,FALSE)))),0)</f>
        <v>0</v>
      </c>
      <c r="AE112" s="30">
        <f>_xlfn.IFNA(IF($O112="days",$Y112*(VLOOKUP($K112,'Bed parameters'!$A$9:$I$12,9,FALSE))*$F112*(VLOOKUP($Q112,'Workforce distribution'!$C$8:$AD$30,AE$7,FALSE)),IF($Q112="n/a",(IF($P112=AE$6,$X112*$F112,0)),$X112*$F112*(VLOOKUP($Q112,'Workforce distribution'!$C$8:$AD$30,AE$7,FALSE)))),0)</f>
        <v>223654.310436</v>
      </c>
      <c r="AF112" s="30">
        <f>_xlfn.IFNA(IF($O112="days",$Y112*(VLOOKUP($K112,'Bed parameters'!$A$9:$I$12,9,FALSE))*$F112*(VLOOKUP($Q112,'Workforce distribution'!$C$8:$AD$30,AF$7,FALSE)),IF($Q112="n/a",(IF($P112=AF$6,$X112*$F112,0)),$X112*$F112*(VLOOKUP($Q112,'Workforce distribution'!$C$8:$AD$30,AF$7,FALSE)))),0)</f>
        <v>0</v>
      </c>
      <c r="AG112" s="30">
        <f>_xlfn.IFNA(IF($O112="days",$Y112*(VLOOKUP($K112,'Bed parameters'!$A$9:$I$12,9,FALSE))*$F112*(VLOOKUP($Q112,'Workforce distribution'!$C$8:$AD$30,AG$7,FALSE)),IF($Q112="n/a",(IF($P112=AG$6,$X112*$F112,0)),$X112*$F112*(VLOOKUP($Q112,'Workforce distribution'!$C$8:$AD$30,AG$7,FALSE)))),0)</f>
        <v>0</v>
      </c>
      <c r="AH112" s="30">
        <f>_xlfn.IFNA(IF($O112="days",$Y112*(VLOOKUP($K112,'Bed parameters'!$A$9:$I$12,9,FALSE))*$F112*(VLOOKUP($Q112,'Workforce distribution'!$C$8:$AD$30,AH$7,FALSE)),IF($Q112="n/a",(IF($P112=AH$6,$X112*$F112,0)),$X112*$F112*(VLOOKUP($Q112,'Workforce distribution'!$C$8:$AD$30,AH$7,FALSE)))),0)</f>
        <v>0</v>
      </c>
      <c r="AI112" s="30">
        <f>_xlfn.IFNA(IF($O112="days",$Y112*(VLOOKUP($K112,'Bed parameters'!$A$9:$I$12,9,FALSE))*$F112*(VLOOKUP($Q112,'Workforce distribution'!$C$8:$AD$30,AI$7,FALSE)),IF($Q112="n/a",(IF($P112=AI$6,$X112*$F112,0)),$X112*$F112*(VLOOKUP($Q112,'Workforce distribution'!$C$8:$AD$30,AI$7,FALSE)))),0)</f>
        <v>0</v>
      </c>
      <c r="AJ112" s="30">
        <f>_xlfn.IFNA(IF($O112="days",$Y112*(VLOOKUP($K112,'Bed parameters'!$A$9:$I$12,9,FALSE))*$F112*(VLOOKUP($Q112,'Workforce distribution'!$C$8:$AD$30,AJ$7,FALSE)),IF($Q112="n/a",(IF($P112=AJ$6,$X112*$F112,0)),$X112*$F112*(VLOOKUP($Q112,'Workforce distribution'!$C$8:$AD$30,AJ$7,FALSE)))),0)</f>
        <v>0</v>
      </c>
      <c r="AK112" s="30">
        <f>_xlfn.IFNA(IF($O112="days",$Y112*(VLOOKUP($K112,'Bed parameters'!$A$9:$I$12,9,FALSE))*$F112*(VLOOKUP($Q112,'Workforce distribution'!$C$8:$AD$30,AK$7,FALSE)),IF($Q112="n/a",(IF($P112=AK$6,$X112*$F112,0)),$X112*$F112*(VLOOKUP($Q112,'Workforce distribution'!$C$8:$AD$30,AK$7,FALSE)))),0)</f>
        <v>0</v>
      </c>
      <c r="AL112" s="30">
        <f>_xlfn.IFNA(IF($O112="days",$Y112*(VLOOKUP($K112,'Bed parameters'!$A$9:$I$12,9,FALSE))*$F112*(VLOOKUP($Q112,'Workforce distribution'!$C$8:$AD$30,AL$7,FALSE)),IF($Q112="n/a",(IF($P112=AL$6,$X112*$F112,0)),$X112*$F112*(VLOOKUP($Q112,'Workforce distribution'!$C$8:$AD$30,AL$7,FALSE)))),0)</f>
        <v>0</v>
      </c>
      <c r="AM112" s="30">
        <f>_xlfn.IFNA(IF($O112="days",$Y112*(VLOOKUP($K112,'Bed parameters'!$A$9:$I$12,9,FALSE))*$F112*(VLOOKUP($Q112,'Workforce distribution'!$C$8:$AD$30,AM$7,FALSE)),IF($Q112="n/a",(IF($P112=AM$6,$X112*$F112,0)),$X112*$F112*(VLOOKUP($Q112,'Workforce distribution'!$C$8:$AD$30,AM$7,FALSE)))),0)</f>
        <v>0</v>
      </c>
      <c r="AN112" s="30">
        <f>_xlfn.IFNA(IF($O112="days",$Y112*(VLOOKUP($K112,'Bed parameters'!$A$9:$I$12,9,FALSE))*$F112*(VLOOKUP($Q112,'Workforce distribution'!$C$8:$AD$30,AN$7,FALSE)),IF($Q112="n/a",(IF($P112=AN$6,$X112*$F112,0)),$X112*$F112*(VLOOKUP($Q112,'Workforce distribution'!$C$8:$AD$30,AN$7,FALSE)))),0)</f>
        <v>0</v>
      </c>
      <c r="AO112" s="30">
        <f>_xlfn.IFNA(IF($O112="days",$Y112*(VLOOKUP($K112,'Bed parameters'!$A$9:$I$12,9,FALSE))*$F112*(VLOOKUP($Q112,'Workforce distribution'!$C$8:$AD$30,AO$7,FALSE)),IF($Q112="n/a",(IF($P112=AO$6,$X112*$F112,0)),$X112*$F112*(VLOOKUP($Q112,'Workforce distribution'!$C$8:$AD$30,AO$7,FALSE)))),0)</f>
        <v>0</v>
      </c>
      <c r="AP112" s="30">
        <f>_xlfn.IFNA(IF($O112="days",$Y112*(VLOOKUP($K112,'Bed parameters'!$A$9:$I$12,9,FALSE))*$F112*(VLOOKUP($Q112,'Workforce distribution'!$C$8:$AD$30,AP$7,FALSE)),IF($Q112="n/a",(IF($P112=AP$6,$X112*$F112,0)),$X112*$F112*(VLOOKUP($Q112,'Workforce distribution'!$C$8:$AD$30,AP$7,FALSE)))),0)</f>
        <v>0</v>
      </c>
      <c r="AQ112" s="30">
        <f>_xlfn.IFNA(IF($O112="days",$Y112*(VLOOKUP($K112,'Bed parameters'!$A$9:$I$12,9,FALSE))*$F112*(VLOOKUP($Q112,'Workforce distribution'!$C$8:$AD$30,AQ$7,FALSE)),IF($Q112="n/a",(IF($P112=AQ$6,$X112*$F112,0)),$X112*$F112*(VLOOKUP($Q112,'Workforce distribution'!$C$8:$AD$30,AQ$7,FALSE)))),0)</f>
        <v>0</v>
      </c>
      <c r="AR112" s="30">
        <f>_xlfn.IFNA(IF($O112="days",$Y112*(VLOOKUP($K112,'Bed parameters'!$A$9:$I$12,9,FALSE))*$F112*(VLOOKUP($Q112,'Workforce distribution'!$C$8:$AD$30,AR$7,FALSE)),IF($Q112="n/a",(IF($P112=AR$6,$X112*$F112,0)),$X112*$F112*(VLOOKUP($Q112,'Workforce distribution'!$C$8:$AD$30,AR$7,FALSE)))),0)</f>
        <v>0</v>
      </c>
      <c r="AS112" s="30">
        <f>_xlfn.IFNA(IF($O112="days",$Y112*(VLOOKUP($K112,'Bed parameters'!$A$9:$I$12,9,FALSE))*$F112*(VLOOKUP($Q112,'Workforce distribution'!$C$8:$AD$30,AS$7,FALSE)),IF($Q112="n/a",(IF($P112=AS$6,$X112*$F112,0)),$X112*$F112*(VLOOKUP($Q112,'Workforce distribution'!$C$8:$AD$30,AS$7,FALSE)))),0)</f>
        <v>0</v>
      </c>
      <c r="AT112" s="30">
        <f>_xlfn.IFNA(IF($O112="days",$Y112*(VLOOKUP($K112,'Bed parameters'!$A$9:$I$12,9,FALSE))*$F112*(VLOOKUP($Q112,'Workforce distribution'!$C$8:$AD$30,AT$7,FALSE)),IF($Q112="n/a",(IF($P112=AT$6,$X112*$F112,0)),$X112*$F112*(VLOOKUP($Q112,'Workforce distribution'!$C$8:$AD$30,AT$7,FALSE)))),0)</f>
        <v>0</v>
      </c>
      <c r="AU112" s="30">
        <f>_xlfn.IFNA(IF($O112="days",$Y112*(VLOOKUP($K112,'Bed parameters'!$A$9:$I$12,9,FALSE))*$F112*(VLOOKUP($Q112,'Workforce distribution'!$C$8:$AD$30,AU$7,FALSE)),IF($Q112="n/a",(IF($P112=AU$6,$X112*$F112,0)),$X112*$F112*(VLOOKUP($Q112,'Workforce distribution'!$C$8:$AD$30,AU$7,FALSE)))),0)</f>
        <v>0</v>
      </c>
      <c r="AV112" s="30">
        <f>_xlfn.IFNA(IF($O112="days",$Y112*(VLOOKUP($K112,'Bed parameters'!$A$9:$I$12,9,FALSE))*$F112*(VLOOKUP($Q112,'Workforce distribution'!$C$8:$AD$30,AV$7,FALSE)),IF($Q112="n/a",(IF($P112=AV$6,$X112*$F112,0)),$X112*$F112*(VLOOKUP($Q112,'Workforce distribution'!$C$8:$AD$30,AV$7,FALSE)))),0)</f>
        <v>0</v>
      </c>
      <c r="AW112" s="30">
        <f>_xlfn.IFNA(IF($O112="days",$Y112*(VLOOKUP($K112,'Bed parameters'!$A$9:$I$12,9,FALSE))*$F112*(VLOOKUP($Q112,'Workforce distribution'!$C$8:$AD$30,AW$7,FALSE)),IF($Q112="n/a",(IF($P112=AW$6,$X112*$F112,0)),$X112*$F112*(VLOOKUP($Q112,'Workforce distribution'!$C$8:$AD$30,AW$7,FALSE)))),0)</f>
        <v>0</v>
      </c>
      <c r="AX112" s="30">
        <f>_xlfn.IFNA(IF($O112="days",$Y112*(VLOOKUP($K112,'Bed parameters'!$A$9:$I$12,9,FALSE))*$F112*(VLOOKUP($Q112,'Workforce distribution'!$C$8:$AD$30,AX$7,FALSE)),IF($Q112="n/a",(IF($P112=AX$6,$X112*$F112,0)),$X112*$F112*(VLOOKUP($Q112,'Workforce distribution'!$C$8:$AD$30,AX$7,FALSE)))),0)</f>
        <v>0</v>
      </c>
      <c r="AY112" s="30">
        <f>_xlfn.IFNA(IF($O112="days",$Y112*(VLOOKUP($K112,'Bed parameters'!$A$9:$I$12,9,FALSE))*$F112*(VLOOKUP($Q112,'Workforce distribution'!$C$8:$AD$30,AY$7,FALSE)),IF($Q112="n/a",(IF($P112=AY$6,$X112*$F112,0)),$X112*$F112*(VLOOKUP($Q112,'Workforce distribution'!$C$8:$AD$30,AY$7,FALSE)))),0)</f>
        <v>0</v>
      </c>
      <c r="AZ112" s="30">
        <f>_xlfn.IFNA(IF($O112="days",$Y112*(VLOOKUP($K112,'Bed parameters'!$A$9:$I$12,9,FALSE))*$F112*(VLOOKUP($Q112,'Workforce distribution'!$C$8:$AD$30,AZ$7,FALSE)),IF($Q112="n/a",(IF($P112=AZ$6,$X112*$F112,0)),$X112*$F112*(VLOOKUP($Q112,'Workforce distribution'!$C$8:$AD$30,AZ$7,FALSE)))),0)</f>
        <v>0</v>
      </c>
      <c r="BA112" s="30">
        <f>_xlfn.IFNA(IF($O112="days",$Y112*(VLOOKUP($K112,'Bed parameters'!$A$9:$I$12,9,FALSE))*$F112*(VLOOKUP($Q112,'Workforce distribution'!$C$8:$AD$30,BA$7,FALSE)),IF($Q112="n/a",(IF($P112=BA$6,$X112*$F112,0)),$X112*$F112*(VLOOKUP($Q112,'Workforce distribution'!$C$8:$AD$30,BA$7,FALSE)))),0)</f>
        <v>0</v>
      </c>
      <c r="BB112" s="30">
        <f>_xlfn.IFNA(IF($O112="days",$Y112*(VLOOKUP($K112,'Bed parameters'!$A$9:$I$12,9,FALSE))*$F112*(VLOOKUP($Q112,'Workforce distribution'!$C$8:$AD$30,BB$7,FALSE)),IF($Q112="n/a",(IF($P112=BB$6,$X112*$F112,0)),$X112*$F112*(VLOOKUP($Q112,'Workforce distribution'!$C$8:$AD$30,BB$7,FALSE)))),0)</f>
        <v>0</v>
      </c>
      <c r="BC112" s="149">
        <f t="shared" si="17"/>
        <v>194.60648953887377</v>
      </c>
      <c r="BD112" s="288">
        <f>IF($Q112="n/a",(IF('Workforce hours'!D$30=0,0,(AB112/'Workforce hours'!D$30))),(IF(VLOOKUP($Q112,'Workforce hours'!$C$8:$AD$30,BD$7,FALSE)=0,0,(AB112/(VLOOKUP($Q112,'Workforce hours'!$C$8:$AD$30,BD$7,FALSE))))))</f>
        <v>0</v>
      </c>
      <c r="BE112" s="288">
        <f>IF($Q112="n/a",(IF('Workforce hours'!E$30=0,0,(AC112/'Workforce hours'!E$30))),(IF(VLOOKUP($Q112,'Workforce hours'!$C$8:$AD$30,BE$7,FALSE)=0,0,(AC112/(VLOOKUP($Q112,'Workforce hours'!$C$8:$AD$30,BE$7,FALSE))))))</f>
        <v>0</v>
      </c>
      <c r="BF112" s="288">
        <f>IF($Q112="n/a",(IF('Workforce hours'!F$30=0,0,(AD112/'Workforce hours'!F$30))),(IF(VLOOKUP($Q112,'Workforce hours'!$C$8:$AD$30,BF$7,FALSE)=0,0,(AD112/(VLOOKUP($Q112,'Workforce hours'!$C$8:$AD$30,BF$7,FALSE))))))</f>
        <v>0</v>
      </c>
      <c r="BG112" s="288">
        <f>IF($Q112="n/a",(IF('Workforce hours'!G$30=0,0,(AE112/'Workforce hours'!G$30))),(IF(VLOOKUP($Q112,'Workforce hours'!$C$8:$AD$30,BG$7,FALSE)=0,0,(AE112/(VLOOKUP($Q112,'Workforce hours'!$C$8:$AD$30,BG$7,FALSE))))))</f>
        <v>194.60648953887377</v>
      </c>
      <c r="BH112" s="288">
        <f>IF($Q112="n/a",(IF('Workforce hours'!H$30=0,0,(AF112/'Workforce hours'!H$30))),(IF(VLOOKUP($Q112,'Workforce hours'!$C$8:$AD$30,BH$7,FALSE)=0,0,(AF112/(VLOOKUP($Q112,'Workforce hours'!$C$8:$AD$30,BH$7,FALSE))))))</f>
        <v>0</v>
      </c>
      <c r="BI112" s="288">
        <f>IF($Q112="n/a",(IF('Workforce hours'!I$30=0,0,(AG112/'Workforce hours'!I$30))),(IF(VLOOKUP($Q112,'Workforce hours'!$C$8:$AD$30,BI$7,FALSE)=0,0,(AG112/(VLOOKUP($Q112,'Workforce hours'!$C$8:$AD$30,BI$7,FALSE))))))</f>
        <v>0</v>
      </c>
      <c r="BJ112" s="288">
        <f>IF($Q112="n/a",(IF('Workforce hours'!J$30=0,0,(AH112/'Workforce hours'!J$30))),(IF(VLOOKUP($Q112,'Workforce hours'!$C$8:$AD$30,BJ$7,FALSE)=0,0,(AH112/(VLOOKUP($Q112,'Workforce hours'!$C$8:$AD$30,BJ$7,FALSE))))))</f>
        <v>0</v>
      </c>
      <c r="BK112" s="288">
        <f>IF($Q112="n/a",(IF('Workforce hours'!K$30=0,0,(AI112/'Workforce hours'!K$30))),(IF(VLOOKUP($Q112,'Workforce hours'!$C$8:$AD$30,BK$7,FALSE)=0,0,(AI112/(VLOOKUP($Q112,'Workforce hours'!$C$8:$AD$30,BK$7,FALSE))))))</f>
        <v>0</v>
      </c>
      <c r="BL112" s="288">
        <f>IF($Q112="n/a",(IF('Workforce hours'!L$30=0,0,(AJ112/'Workforce hours'!L$30))),(IF(VLOOKUP($Q112,'Workforce hours'!$C$8:$AD$30,BL$7,FALSE)=0,0,(AJ112/(VLOOKUP($Q112,'Workforce hours'!$C$8:$AD$30,BL$7,FALSE))))))</f>
        <v>0</v>
      </c>
      <c r="BM112" s="288">
        <f>IF($Q112="n/a",(IF('Workforce hours'!M$30=0,0,(AK112/'Workforce hours'!M$30))),(IF(VLOOKUP($Q112,'Workforce hours'!$C$8:$AD$30,BM$7,FALSE)=0,0,(AK112/(VLOOKUP($Q112,'Workforce hours'!$C$8:$AD$30,BM$7,FALSE))))))</f>
        <v>0</v>
      </c>
      <c r="BN112" s="288">
        <f>IF($Q112="n/a",(IF('Workforce hours'!N$30=0,0,(AL112/'Workforce hours'!N$30))),(IF(VLOOKUP($Q112,'Workforce hours'!$C$8:$AD$30,BN$7,FALSE)=0,0,(AL112/(VLOOKUP($Q112,'Workforce hours'!$C$8:$AD$30,BN$7,FALSE))))))</f>
        <v>0</v>
      </c>
      <c r="BO112" s="288">
        <f>IF($Q112="n/a",(IF('Workforce hours'!O$30=0,0,(AM112/'Workforce hours'!O$30))),(IF(VLOOKUP($Q112,'Workforce hours'!$C$8:$AD$30,BO$7,FALSE)=0,0,(AM112/(VLOOKUP($Q112,'Workforce hours'!$C$8:$AD$30,BO$7,FALSE))))))</f>
        <v>0</v>
      </c>
      <c r="BP112" s="288">
        <f>IF($Q112="n/a",(IF('Workforce hours'!P$30=0,0,(AN112/'Workforce hours'!P$30))),(IF(VLOOKUP($Q112,'Workforce hours'!$C$8:$AD$30,BP$7,FALSE)=0,0,(AN112/(VLOOKUP($Q112,'Workforce hours'!$C$8:$AD$30,BP$7,FALSE))))))</f>
        <v>0</v>
      </c>
      <c r="BQ112" s="288">
        <f>IF($Q112="n/a",(IF('Workforce hours'!Q$30=0,0,(AO112/'Workforce hours'!Q$30))),(IF(VLOOKUP($Q112,'Workforce hours'!$C$8:$AD$30,BQ$7,FALSE)=0,0,(AO112/(VLOOKUP($Q112,'Workforce hours'!$C$8:$AD$30,BQ$7,FALSE))))))</f>
        <v>0</v>
      </c>
      <c r="BR112" s="288">
        <f>IF($Q112="n/a",(IF('Workforce hours'!R$30=0,0,(AP112/'Workforce hours'!R$30))),(IF(VLOOKUP($Q112,'Workforce hours'!$C$8:$AD$30,BR$7,FALSE)=0,0,(AP112/(VLOOKUP($Q112,'Workforce hours'!$C$8:$AD$30,BR$7,FALSE))))))</f>
        <v>0</v>
      </c>
      <c r="BS112" s="288">
        <f>IF($Q112="n/a",(IF('Workforce hours'!S$30=0,0,(AQ112/'Workforce hours'!S$30))),(IF(VLOOKUP($Q112,'Workforce hours'!$C$8:$AD$30,BS$7,FALSE)=0,0,(AQ112/(VLOOKUP($Q112,'Workforce hours'!$C$8:$AD$30,BS$7,FALSE))))))</f>
        <v>0</v>
      </c>
      <c r="BT112" s="288">
        <f>IF($Q112="n/a",(IF('Workforce hours'!T$30=0,0,(AR112/'Workforce hours'!T$30))),(IF(VLOOKUP($Q112,'Workforce hours'!$C$8:$AD$30,BT$7,FALSE)=0,0,(AR112/(VLOOKUP($Q112,'Workforce hours'!$C$8:$AD$30,BT$7,FALSE))))))</f>
        <v>0</v>
      </c>
      <c r="BU112" s="288">
        <f>IF($Q112="n/a",(IF('Workforce hours'!U$30=0,0,(AS112/'Workforce hours'!U$30))),(IF(VLOOKUP($Q112,'Workforce hours'!$C$8:$AD$30,BU$7,FALSE)=0,0,(AS112/(VLOOKUP($Q112,'Workforce hours'!$C$8:$AD$30,BU$7,FALSE))))))</f>
        <v>0</v>
      </c>
      <c r="BV112" s="288">
        <f>IF($Q112="n/a",(IF('Workforce hours'!V$30=0,0,(AT112/'Workforce hours'!V$30))),(IF(VLOOKUP($Q112,'Workforce hours'!$C$8:$AD$30,BV$7,FALSE)=0,0,(AT112/(VLOOKUP($Q112,'Workforce hours'!$C$8:$AD$30,BV$7,FALSE))))))</f>
        <v>0</v>
      </c>
      <c r="BW112" s="288">
        <f>IF($Q112="n/a",(IF('Workforce hours'!W$30=0,0,(AU112/'Workforce hours'!W$30))),(IF(VLOOKUP($Q112,'Workforce hours'!$C$8:$AD$30,BW$7,FALSE)=0,0,(AU112/(VLOOKUP($Q112,'Workforce hours'!$C$8:$AD$30,BW$7,FALSE))))))</f>
        <v>0</v>
      </c>
      <c r="BX112" s="288">
        <f>IF($Q112="n/a",(IF('Workforce hours'!X$30=0,0,(AV112/'Workforce hours'!X$30))),(IF(VLOOKUP($Q112,'Workforce hours'!$C$8:$AD$30,BX$7,FALSE)=0,0,(AV112/(VLOOKUP($Q112,'Workforce hours'!$C$8:$AD$30,BX$7,FALSE))))))</f>
        <v>0</v>
      </c>
      <c r="BY112" s="288">
        <f>IF($Q112="n/a",(IF('Workforce hours'!Y$30=0,0,(AW112/'Workforce hours'!Y$30))),(IF(VLOOKUP($Q112,'Workforce hours'!$C$8:$AD$30,BY$7,FALSE)=0,0,(AW112/(VLOOKUP($Q112,'Workforce hours'!$C$8:$AD$30,BY$7,FALSE))))))</f>
        <v>0</v>
      </c>
      <c r="BZ112" s="288">
        <f>IF($Q112="n/a",(IF('Workforce hours'!Z$30=0,0,(AX112/'Workforce hours'!Z$30))),(IF(VLOOKUP($Q112,'Workforce hours'!$C$8:$AD$30,BZ$7,FALSE)=0,0,(AX112/(VLOOKUP($Q112,'Workforce hours'!$C$8:$AD$30,BZ$7,FALSE))))))</f>
        <v>0</v>
      </c>
      <c r="CA112" s="288">
        <f>IF($Q112="n/a",(IF('Workforce hours'!AA$30=0,0,(AY112/'Workforce hours'!AA$30))),(IF(VLOOKUP($Q112,'Workforce hours'!$C$8:$AD$30,CA$7,FALSE)=0,0,(AY112/(VLOOKUP($Q112,'Workforce hours'!$C$8:$AD$30,CA$7,FALSE))))))</f>
        <v>0</v>
      </c>
      <c r="CB112" s="288">
        <f>IF($Q112="n/a",(IF('Workforce hours'!AB$30=0,0,(AZ112/'Workforce hours'!AB$30))),(IF(VLOOKUP($Q112,'Workforce hours'!$C$8:$AD$30,CB$7,FALSE)=0,0,(AZ112/(VLOOKUP($Q112,'Workforce hours'!$C$8:$AD$30,CB$7,FALSE))))))</f>
        <v>0</v>
      </c>
      <c r="CC112" s="288">
        <f>IF($Q112="n/a",(IF('Workforce hours'!AC$30=0,0,(BA112/'Workforce hours'!AC$30))),(IF(VLOOKUP($Q112,'Workforce hours'!$C$8:$AD$30,CC$7,FALSE)=0,0,(BA112/(VLOOKUP($Q112,'Workforce hours'!$C$8:$AD$30,CC$7,FALSE))))))</f>
        <v>0</v>
      </c>
      <c r="CD112" s="288">
        <f>IF($Q112="n/a",(IF('Workforce hours'!AD$30=0,0,(BB112/'Workforce hours'!AD$30))),(IF(VLOOKUP($Q112,'Workforce hours'!$C$8:$AD$30,CD$7,FALSE)=0,0,(BB112/(VLOOKUP($Q112,'Workforce hours'!$C$8:$AD$30,CD$7,FALSE))))))</f>
        <v>0</v>
      </c>
      <c r="CE112" s="289">
        <f t="shared" si="18"/>
        <v>0</v>
      </c>
      <c r="CF112" s="290">
        <f>BD112*'Workforce costs'!B$9*(1+'Workforce costs'!B$10)*(1+'Workforce costs'!B$11)</f>
        <v>0</v>
      </c>
      <c r="CG112" s="290">
        <f>BE112*'Workforce costs'!C$9*(1+'Workforce costs'!C$10)*(1+'Workforce costs'!C$11)</f>
        <v>0</v>
      </c>
      <c r="CH112" s="290">
        <f>BF112*'Workforce costs'!D$9*(1+'Workforce costs'!D$10)*(1+'Workforce costs'!D$11)</f>
        <v>0</v>
      </c>
      <c r="CI112" s="290">
        <f>BG112*'Workforce costs'!E$9*(1+'Workforce costs'!E$10)*(1+'Workforce costs'!E$11)</f>
        <v>0</v>
      </c>
      <c r="CJ112" s="290">
        <f>BH112*'Workforce costs'!F$9*(1+'Workforce costs'!F$10)*(1+'Workforce costs'!F$11)</f>
        <v>0</v>
      </c>
      <c r="CK112" s="290">
        <f>BI112*'Workforce costs'!G$9*(1+'Workforce costs'!G$10)*(1+'Workforce costs'!G$11)</f>
        <v>0</v>
      </c>
      <c r="CL112" s="290">
        <f>BJ112*'Workforce costs'!H$9*(1+'Workforce costs'!H$10)*(1+'Workforce costs'!H$11)</f>
        <v>0</v>
      </c>
      <c r="CM112" s="290">
        <f>BK112*'Workforce costs'!I$9*(1+'Workforce costs'!I$10)*(1+'Workforce costs'!I$11)</f>
        <v>0</v>
      </c>
      <c r="CN112" s="290">
        <f>BL112*'Workforce costs'!J$9*(1+'Workforce costs'!J$10)*(1+'Workforce costs'!J$11)</f>
        <v>0</v>
      </c>
      <c r="CO112" s="290">
        <f>BM112*'Workforce costs'!K$9*(1+'Workforce costs'!K$10)*(1+'Workforce costs'!K$11)</f>
        <v>0</v>
      </c>
      <c r="CP112" s="290">
        <f>BN112*'Workforce costs'!L$9*(1+'Workforce costs'!L$10)*(1+'Workforce costs'!L$11)</f>
        <v>0</v>
      </c>
      <c r="CQ112" s="290">
        <f>BO112*'Workforce costs'!M$9*(1+'Workforce costs'!M$10)*(1+'Workforce costs'!M$11)</f>
        <v>0</v>
      </c>
      <c r="CR112" s="290">
        <f>BP112*'Workforce costs'!N$9*(1+'Workforce costs'!N$10)*(1+'Workforce costs'!N$11)</f>
        <v>0</v>
      </c>
      <c r="CS112" s="290">
        <f>BQ112*'Workforce costs'!O$9*(1+'Workforce costs'!O$10)*(1+'Workforce costs'!O$11)</f>
        <v>0</v>
      </c>
      <c r="CT112" s="290">
        <f>BR112*'Workforce costs'!P$9*(1+'Workforce costs'!P$10)*(1+'Workforce costs'!P$11)</f>
        <v>0</v>
      </c>
      <c r="CU112" s="290">
        <f>BS112*'Workforce costs'!Q$9*(1+'Workforce costs'!Q$10)*(1+'Workforce costs'!Q$11)</f>
        <v>0</v>
      </c>
      <c r="CV112" s="290">
        <f>BT112*'Workforce costs'!R$9*(1+'Workforce costs'!R$10)*(1+'Workforce costs'!R$11)</f>
        <v>0</v>
      </c>
      <c r="CW112" s="290">
        <f>BU112*'Workforce costs'!S$9*(1+'Workforce costs'!S$10)*(1+'Workforce costs'!S$11)</f>
        <v>0</v>
      </c>
      <c r="CX112" s="290">
        <f>BV112*'Workforce costs'!T$9*(1+'Workforce costs'!T$10)*(1+'Workforce costs'!T$11)</f>
        <v>0</v>
      </c>
      <c r="CY112" s="290">
        <f>BW112*'Workforce costs'!U$9*(1+'Workforce costs'!U$10)*(1+'Workforce costs'!U$11)</f>
        <v>0</v>
      </c>
      <c r="CZ112" s="290">
        <f>BX112*'Workforce costs'!V$9*(1+'Workforce costs'!V$10)*(1+'Workforce costs'!V$11)</f>
        <v>0</v>
      </c>
      <c r="DA112" s="290">
        <f>BY112*'Workforce costs'!W$9*(1+'Workforce costs'!W$10)*(1+'Workforce costs'!W$11)</f>
        <v>0</v>
      </c>
      <c r="DB112" s="290">
        <f>BZ112*'Workforce costs'!X$9*(1+'Workforce costs'!X$10)*(1+'Workforce costs'!X$11)</f>
        <v>0</v>
      </c>
      <c r="DC112" s="290">
        <f>CA112*'Workforce costs'!Y$9*(1+'Workforce costs'!Y$10)*(1+'Workforce costs'!Y$11)</f>
        <v>0</v>
      </c>
      <c r="DD112" s="290">
        <f>CB112*'Workforce costs'!Z$9*(1+'Workforce costs'!Z$10)*(1+'Workforce costs'!Z$11)</f>
        <v>0</v>
      </c>
      <c r="DE112" s="290">
        <f>CC112*'Workforce costs'!AA$9*(1+'Workforce costs'!AA$10)*(1+'Workforce costs'!AA$11)</f>
        <v>0</v>
      </c>
      <c r="DF112" s="290">
        <f>CD112*'Workforce costs'!AB$9*(1+'Workforce costs'!AB$10)*(1+'Workforce costs'!AB$11)</f>
        <v>0</v>
      </c>
    </row>
    <row r="113" spans="1:110" x14ac:dyDescent="0.3">
      <c r="A113" s="2" t="str">
        <f>Outputs!$A$4</f>
        <v>Australia</v>
      </c>
      <c r="B113" s="2" t="str">
        <f t="shared" si="11"/>
        <v>Australia 25to64</v>
      </c>
      <c r="C113" s="30">
        <f>VLOOKUP($B113,Populations!$D$15:$H$1920,3,FALSE)</f>
        <v>13966174</v>
      </c>
      <c r="D113" s="255">
        <f>IF(OR($H113="General pop",$H113="Schools",$H113="Workplace",$H113="Skills Training",$H113="Digital Supports"),1,VLOOKUP($B113,Populations!$D$15:$H$1920,5,FALSE))</f>
        <v>1</v>
      </c>
      <c r="E113" s="88">
        <f>VLOOKUP(I113,Epidemiology!$C$10:$H$47,6,FALSE)</f>
        <v>5338</v>
      </c>
      <c r="F113" s="102">
        <f>'Care profiles'!R114</f>
        <v>0.2</v>
      </c>
      <c r="G113" s="15" t="str">
        <f>'Care profiles'!A114</f>
        <v>25to64</v>
      </c>
      <c r="H113" s="15" t="str">
        <f>'Care profiles'!B114</f>
        <v>Distress</v>
      </c>
      <c r="I113" s="15" t="str">
        <f>'Care profiles'!C114</f>
        <v>Distress_25-64yrs</v>
      </c>
      <c r="J113" s="15" t="str">
        <f>'Care profiles'!D114</f>
        <v>Care profile</v>
      </c>
      <c r="K113" s="15" t="str">
        <f>'Care profiles'!E114</f>
        <v>Group Suicide Prevention Support Services</v>
      </c>
      <c r="L113" s="104">
        <f>'Care profiles'!F114</f>
        <v>0.05</v>
      </c>
      <c r="M113" s="15">
        <f>'Care profiles'!G114</f>
        <v>10</v>
      </c>
      <c r="N113" s="15">
        <f>'Care profiles'!H114</f>
        <v>60</v>
      </c>
      <c r="O113" s="15" t="str">
        <f>'Care profiles'!I114</f>
        <v>min</v>
      </c>
      <c r="P113" s="15" t="str">
        <f>'Care profiles'!J114</f>
        <v>Peer Worker</v>
      </c>
      <c r="Q113" s="15" t="str">
        <f>'Care profiles'!K114</f>
        <v>n/a</v>
      </c>
      <c r="R113" s="15" t="str">
        <f>'Care profiles'!M114</f>
        <v>N</v>
      </c>
      <c r="S113" s="15" t="str">
        <f>'Care profiles'!O114</f>
        <v>N</v>
      </c>
      <c r="T113" s="15" t="str">
        <f>'Care profiles'!Q114</f>
        <v>Y</v>
      </c>
      <c r="U113" s="30">
        <f t="shared" si="12"/>
        <v>745514.36812</v>
      </c>
      <c r="V113" s="30">
        <f t="shared" si="13"/>
        <v>37275.718406</v>
      </c>
      <c r="W113" s="30">
        <f>IF(M113="n/a",0,IF(O113="days",V113*M113*(1+(VLOOKUP(K113,'Bed parameters'!$A$9:$G$12,7,FALSE))),V113*M113))</f>
        <v>372757.18406</v>
      </c>
      <c r="X113" s="30">
        <f t="shared" si="14"/>
        <v>372757.18406</v>
      </c>
      <c r="Y113" s="30">
        <f t="shared" si="15"/>
        <v>0</v>
      </c>
      <c r="Z113" s="113">
        <f>_xlfn.IFNA(Y113/((VLOOKUP(K113,'Bed parameters'!$A$9:$G$12,3,FALSE))*(VLOOKUP(K113,'Bed parameters'!$A$9:$G$12,5,FALSE))),0)</f>
        <v>0</v>
      </c>
      <c r="AA113" s="30">
        <f t="shared" si="16"/>
        <v>74551.436812</v>
      </c>
      <c r="AB113" s="30">
        <f>_xlfn.IFNA(IF($O113="days",$Y113*(VLOOKUP($K113,'Bed parameters'!$A$9:$I$12,9,FALSE))*$F113*(VLOOKUP($Q113,'Workforce distribution'!$C$8:$AD$30,AB$7,FALSE)),IF($Q113="n/a",(IF($P113=AB$6,$X113*$F113,0)),$X113*$F113*(VLOOKUP($Q113,'Workforce distribution'!$C$8:$AD$30,AB$7,FALSE)))),0)</f>
        <v>0</v>
      </c>
      <c r="AC113" s="30">
        <f>_xlfn.IFNA(IF($O113="days",$Y113*(VLOOKUP($K113,'Bed parameters'!$A$9:$I$12,9,FALSE))*$F113*(VLOOKUP($Q113,'Workforce distribution'!$C$8:$AD$30,AC$7,FALSE)),IF($Q113="n/a",(IF($P113=AC$6,$X113*$F113,0)),$X113*$F113*(VLOOKUP($Q113,'Workforce distribution'!$C$8:$AD$30,AC$7,FALSE)))),0)</f>
        <v>0</v>
      </c>
      <c r="AD113" s="30">
        <f>_xlfn.IFNA(IF($O113="days",$Y113*(VLOOKUP($K113,'Bed parameters'!$A$9:$I$12,9,FALSE))*$F113*(VLOOKUP($Q113,'Workforce distribution'!$C$8:$AD$30,AD$7,FALSE)),IF($Q113="n/a",(IF($P113=AD$6,$X113*$F113,0)),$X113*$F113*(VLOOKUP($Q113,'Workforce distribution'!$C$8:$AD$30,AD$7,FALSE)))),0)</f>
        <v>0</v>
      </c>
      <c r="AE113" s="30">
        <f>_xlfn.IFNA(IF($O113="days",$Y113*(VLOOKUP($K113,'Bed parameters'!$A$9:$I$12,9,FALSE))*$F113*(VLOOKUP($Q113,'Workforce distribution'!$C$8:$AD$30,AE$7,FALSE)),IF($Q113="n/a",(IF($P113=AE$6,$X113*$F113,0)),$X113*$F113*(VLOOKUP($Q113,'Workforce distribution'!$C$8:$AD$30,AE$7,FALSE)))),0)</f>
        <v>74551.436812</v>
      </c>
      <c r="AF113" s="30">
        <f>_xlfn.IFNA(IF($O113="days",$Y113*(VLOOKUP($K113,'Bed parameters'!$A$9:$I$12,9,FALSE))*$F113*(VLOOKUP($Q113,'Workforce distribution'!$C$8:$AD$30,AF$7,FALSE)),IF($Q113="n/a",(IF($P113=AF$6,$X113*$F113,0)),$X113*$F113*(VLOOKUP($Q113,'Workforce distribution'!$C$8:$AD$30,AF$7,FALSE)))),0)</f>
        <v>0</v>
      </c>
      <c r="AG113" s="30">
        <f>_xlfn.IFNA(IF($O113="days",$Y113*(VLOOKUP($K113,'Bed parameters'!$A$9:$I$12,9,FALSE))*$F113*(VLOOKUP($Q113,'Workforce distribution'!$C$8:$AD$30,AG$7,FALSE)),IF($Q113="n/a",(IF($P113=AG$6,$X113*$F113,0)),$X113*$F113*(VLOOKUP($Q113,'Workforce distribution'!$C$8:$AD$30,AG$7,FALSE)))),0)</f>
        <v>0</v>
      </c>
      <c r="AH113" s="30">
        <f>_xlfn.IFNA(IF($O113="days",$Y113*(VLOOKUP($K113,'Bed parameters'!$A$9:$I$12,9,FALSE))*$F113*(VLOOKUP($Q113,'Workforce distribution'!$C$8:$AD$30,AH$7,FALSE)),IF($Q113="n/a",(IF($P113=AH$6,$X113*$F113,0)),$X113*$F113*(VLOOKUP($Q113,'Workforce distribution'!$C$8:$AD$30,AH$7,FALSE)))),0)</f>
        <v>0</v>
      </c>
      <c r="AI113" s="30">
        <f>_xlfn.IFNA(IF($O113="days",$Y113*(VLOOKUP($K113,'Bed parameters'!$A$9:$I$12,9,FALSE))*$F113*(VLOOKUP($Q113,'Workforce distribution'!$C$8:$AD$30,AI$7,FALSE)),IF($Q113="n/a",(IF($P113=AI$6,$X113*$F113,0)),$X113*$F113*(VLOOKUP($Q113,'Workforce distribution'!$C$8:$AD$30,AI$7,FALSE)))),0)</f>
        <v>0</v>
      </c>
      <c r="AJ113" s="30">
        <f>_xlfn.IFNA(IF($O113="days",$Y113*(VLOOKUP($K113,'Bed parameters'!$A$9:$I$12,9,FALSE))*$F113*(VLOOKUP($Q113,'Workforce distribution'!$C$8:$AD$30,AJ$7,FALSE)),IF($Q113="n/a",(IF($P113=AJ$6,$X113*$F113,0)),$X113*$F113*(VLOOKUP($Q113,'Workforce distribution'!$C$8:$AD$30,AJ$7,FALSE)))),0)</f>
        <v>0</v>
      </c>
      <c r="AK113" s="30">
        <f>_xlfn.IFNA(IF($O113="days",$Y113*(VLOOKUP($K113,'Bed parameters'!$A$9:$I$12,9,FALSE))*$F113*(VLOOKUP($Q113,'Workforce distribution'!$C$8:$AD$30,AK$7,FALSE)),IF($Q113="n/a",(IF($P113=AK$6,$X113*$F113,0)),$X113*$F113*(VLOOKUP($Q113,'Workforce distribution'!$C$8:$AD$30,AK$7,FALSE)))),0)</f>
        <v>0</v>
      </c>
      <c r="AL113" s="30">
        <f>_xlfn.IFNA(IF($O113="days",$Y113*(VLOOKUP($K113,'Bed parameters'!$A$9:$I$12,9,FALSE))*$F113*(VLOOKUP($Q113,'Workforce distribution'!$C$8:$AD$30,AL$7,FALSE)),IF($Q113="n/a",(IF($P113=AL$6,$X113*$F113,0)),$X113*$F113*(VLOOKUP($Q113,'Workforce distribution'!$C$8:$AD$30,AL$7,FALSE)))),0)</f>
        <v>0</v>
      </c>
      <c r="AM113" s="30">
        <f>_xlfn.IFNA(IF($O113="days",$Y113*(VLOOKUP($K113,'Bed parameters'!$A$9:$I$12,9,FALSE))*$F113*(VLOOKUP($Q113,'Workforce distribution'!$C$8:$AD$30,AM$7,FALSE)),IF($Q113="n/a",(IF($P113=AM$6,$X113*$F113,0)),$X113*$F113*(VLOOKUP($Q113,'Workforce distribution'!$C$8:$AD$30,AM$7,FALSE)))),0)</f>
        <v>0</v>
      </c>
      <c r="AN113" s="30">
        <f>_xlfn.IFNA(IF($O113="days",$Y113*(VLOOKUP($K113,'Bed parameters'!$A$9:$I$12,9,FALSE))*$F113*(VLOOKUP($Q113,'Workforce distribution'!$C$8:$AD$30,AN$7,FALSE)),IF($Q113="n/a",(IF($P113=AN$6,$X113*$F113,0)),$X113*$F113*(VLOOKUP($Q113,'Workforce distribution'!$C$8:$AD$30,AN$7,FALSE)))),0)</f>
        <v>0</v>
      </c>
      <c r="AO113" s="30">
        <f>_xlfn.IFNA(IF($O113="days",$Y113*(VLOOKUP($K113,'Bed parameters'!$A$9:$I$12,9,FALSE))*$F113*(VLOOKUP($Q113,'Workforce distribution'!$C$8:$AD$30,AO$7,FALSE)),IF($Q113="n/a",(IF($P113=AO$6,$X113*$F113,0)),$X113*$F113*(VLOOKUP($Q113,'Workforce distribution'!$C$8:$AD$30,AO$7,FALSE)))),0)</f>
        <v>0</v>
      </c>
      <c r="AP113" s="30">
        <f>_xlfn.IFNA(IF($O113="days",$Y113*(VLOOKUP($K113,'Bed parameters'!$A$9:$I$12,9,FALSE))*$F113*(VLOOKUP($Q113,'Workforce distribution'!$C$8:$AD$30,AP$7,FALSE)),IF($Q113="n/a",(IF($P113=AP$6,$X113*$F113,0)),$X113*$F113*(VLOOKUP($Q113,'Workforce distribution'!$C$8:$AD$30,AP$7,FALSE)))),0)</f>
        <v>0</v>
      </c>
      <c r="AQ113" s="30">
        <f>_xlfn.IFNA(IF($O113="days",$Y113*(VLOOKUP($K113,'Bed parameters'!$A$9:$I$12,9,FALSE))*$F113*(VLOOKUP($Q113,'Workforce distribution'!$C$8:$AD$30,AQ$7,FALSE)),IF($Q113="n/a",(IF($P113=AQ$6,$X113*$F113,0)),$X113*$F113*(VLOOKUP($Q113,'Workforce distribution'!$C$8:$AD$30,AQ$7,FALSE)))),0)</f>
        <v>0</v>
      </c>
      <c r="AR113" s="30">
        <f>_xlfn.IFNA(IF($O113="days",$Y113*(VLOOKUP($K113,'Bed parameters'!$A$9:$I$12,9,FALSE))*$F113*(VLOOKUP($Q113,'Workforce distribution'!$C$8:$AD$30,AR$7,FALSE)),IF($Q113="n/a",(IF($P113=AR$6,$X113*$F113,0)),$X113*$F113*(VLOOKUP($Q113,'Workforce distribution'!$C$8:$AD$30,AR$7,FALSE)))),0)</f>
        <v>0</v>
      </c>
      <c r="AS113" s="30">
        <f>_xlfn.IFNA(IF($O113="days",$Y113*(VLOOKUP($K113,'Bed parameters'!$A$9:$I$12,9,FALSE))*$F113*(VLOOKUP($Q113,'Workforce distribution'!$C$8:$AD$30,AS$7,FALSE)),IF($Q113="n/a",(IF($P113=AS$6,$X113*$F113,0)),$X113*$F113*(VLOOKUP($Q113,'Workforce distribution'!$C$8:$AD$30,AS$7,FALSE)))),0)</f>
        <v>0</v>
      </c>
      <c r="AT113" s="30">
        <f>_xlfn.IFNA(IF($O113="days",$Y113*(VLOOKUP($K113,'Bed parameters'!$A$9:$I$12,9,FALSE))*$F113*(VLOOKUP($Q113,'Workforce distribution'!$C$8:$AD$30,AT$7,FALSE)),IF($Q113="n/a",(IF($P113=AT$6,$X113*$F113,0)),$X113*$F113*(VLOOKUP($Q113,'Workforce distribution'!$C$8:$AD$30,AT$7,FALSE)))),0)</f>
        <v>0</v>
      </c>
      <c r="AU113" s="30">
        <f>_xlfn.IFNA(IF($O113="days",$Y113*(VLOOKUP($K113,'Bed parameters'!$A$9:$I$12,9,FALSE))*$F113*(VLOOKUP($Q113,'Workforce distribution'!$C$8:$AD$30,AU$7,FALSE)),IF($Q113="n/a",(IF($P113=AU$6,$X113*$F113,0)),$X113*$F113*(VLOOKUP($Q113,'Workforce distribution'!$C$8:$AD$30,AU$7,FALSE)))),0)</f>
        <v>0</v>
      </c>
      <c r="AV113" s="30">
        <f>_xlfn.IFNA(IF($O113="days",$Y113*(VLOOKUP($K113,'Bed parameters'!$A$9:$I$12,9,FALSE))*$F113*(VLOOKUP($Q113,'Workforce distribution'!$C$8:$AD$30,AV$7,FALSE)),IF($Q113="n/a",(IF($P113=AV$6,$X113*$F113,0)),$X113*$F113*(VLOOKUP($Q113,'Workforce distribution'!$C$8:$AD$30,AV$7,FALSE)))),0)</f>
        <v>0</v>
      </c>
      <c r="AW113" s="30">
        <f>_xlfn.IFNA(IF($O113="days",$Y113*(VLOOKUP($K113,'Bed parameters'!$A$9:$I$12,9,FALSE))*$F113*(VLOOKUP($Q113,'Workforce distribution'!$C$8:$AD$30,AW$7,FALSE)),IF($Q113="n/a",(IF($P113=AW$6,$X113*$F113,0)),$X113*$F113*(VLOOKUP($Q113,'Workforce distribution'!$C$8:$AD$30,AW$7,FALSE)))),0)</f>
        <v>0</v>
      </c>
      <c r="AX113" s="30">
        <f>_xlfn.IFNA(IF($O113="days",$Y113*(VLOOKUP($K113,'Bed parameters'!$A$9:$I$12,9,FALSE))*$F113*(VLOOKUP($Q113,'Workforce distribution'!$C$8:$AD$30,AX$7,FALSE)),IF($Q113="n/a",(IF($P113=AX$6,$X113*$F113,0)),$X113*$F113*(VLOOKUP($Q113,'Workforce distribution'!$C$8:$AD$30,AX$7,FALSE)))),0)</f>
        <v>0</v>
      </c>
      <c r="AY113" s="30">
        <f>_xlfn.IFNA(IF($O113="days",$Y113*(VLOOKUP($K113,'Bed parameters'!$A$9:$I$12,9,FALSE))*$F113*(VLOOKUP($Q113,'Workforce distribution'!$C$8:$AD$30,AY$7,FALSE)),IF($Q113="n/a",(IF($P113=AY$6,$X113*$F113,0)),$X113*$F113*(VLOOKUP($Q113,'Workforce distribution'!$C$8:$AD$30,AY$7,FALSE)))),0)</f>
        <v>0</v>
      </c>
      <c r="AZ113" s="30">
        <f>_xlfn.IFNA(IF($O113="days",$Y113*(VLOOKUP($K113,'Bed parameters'!$A$9:$I$12,9,FALSE))*$F113*(VLOOKUP($Q113,'Workforce distribution'!$C$8:$AD$30,AZ$7,FALSE)),IF($Q113="n/a",(IF($P113=AZ$6,$X113*$F113,0)),$X113*$F113*(VLOOKUP($Q113,'Workforce distribution'!$C$8:$AD$30,AZ$7,FALSE)))),0)</f>
        <v>0</v>
      </c>
      <c r="BA113" s="30">
        <f>_xlfn.IFNA(IF($O113="days",$Y113*(VLOOKUP($K113,'Bed parameters'!$A$9:$I$12,9,FALSE))*$F113*(VLOOKUP($Q113,'Workforce distribution'!$C$8:$AD$30,BA$7,FALSE)),IF($Q113="n/a",(IF($P113=BA$6,$X113*$F113,0)),$X113*$F113*(VLOOKUP($Q113,'Workforce distribution'!$C$8:$AD$30,BA$7,FALSE)))),0)</f>
        <v>0</v>
      </c>
      <c r="BB113" s="30">
        <f>_xlfn.IFNA(IF($O113="days",$Y113*(VLOOKUP($K113,'Bed parameters'!$A$9:$I$12,9,FALSE))*$F113*(VLOOKUP($Q113,'Workforce distribution'!$C$8:$AD$30,BB$7,FALSE)),IF($Q113="n/a",(IF($P113=BB$6,$X113*$F113,0)),$X113*$F113*(VLOOKUP($Q113,'Workforce distribution'!$C$8:$AD$30,BB$7,FALSE)))),0)</f>
        <v>0</v>
      </c>
      <c r="BC113" s="149">
        <f t="shared" si="17"/>
        <v>64.868829846291263</v>
      </c>
      <c r="BD113" s="288">
        <f>IF($Q113="n/a",(IF('Workforce hours'!D$30=0,0,(AB113/'Workforce hours'!D$30))),(IF(VLOOKUP($Q113,'Workforce hours'!$C$8:$AD$30,BD$7,FALSE)=0,0,(AB113/(VLOOKUP($Q113,'Workforce hours'!$C$8:$AD$30,BD$7,FALSE))))))</f>
        <v>0</v>
      </c>
      <c r="BE113" s="288">
        <f>IF($Q113="n/a",(IF('Workforce hours'!E$30=0,0,(AC113/'Workforce hours'!E$30))),(IF(VLOOKUP($Q113,'Workforce hours'!$C$8:$AD$30,BE$7,FALSE)=0,0,(AC113/(VLOOKUP($Q113,'Workforce hours'!$C$8:$AD$30,BE$7,FALSE))))))</f>
        <v>0</v>
      </c>
      <c r="BF113" s="288">
        <f>IF($Q113="n/a",(IF('Workforce hours'!F$30=0,0,(AD113/'Workforce hours'!F$30))),(IF(VLOOKUP($Q113,'Workforce hours'!$C$8:$AD$30,BF$7,FALSE)=0,0,(AD113/(VLOOKUP($Q113,'Workforce hours'!$C$8:$AD$30,BF$7,FALSE))))))</f>
        <v>0</v>
      </c>
      <c r="BG113" s="288">
        <f>IF($Q113="n/a",(IF('Workforce hours'!G$30=0,0,(AE113/'Workforce hours'!G$30))),(IF(VLOOKUP($Q113,'Workforce hours'!$C$8:$AD$30,BG$7,FALSE)=0,0,(AE113/(VLOOKUP($Q113,'Workforce hours'!$C$8:$AD$30,BG$7,FALSE))))))</f>
        <v>64.868829846291263</v>
      </c>
      <c r="BH113" s="288">
        <f>IF($Q113="n/a",(IF('Workforce hours'!H$30=0,0,(AF113/'Workforce hours'!H$30))),(IF(VLOOKUP($Q113,'Workforce hours'!$C$8:$AD$30,BH$7,FALSE)=0,0,(AF113/(VLOOKUP($Q113,'Workforce hours'!$C$8:$AD$30,BH$7,FALSE))))))</f>
        <v>0</v>
      </c>
      <c r="BI113" s="288">
        <f>IF($Q113="n/a",(IF('Workforce hours'!I$30=0,0,(AG113/'Workforce hours'!I$30))),(IF(VLOOKUP($Q113,'Workforce hours'!$C$8:$AD$30,BI$7,FALSE)=0,0,(AG113/(VLOOKUP($Q113,'Workforce hours'!$C$8:$AD$30,BI$7,FALSE))))))</f>
        <v>0</v>
      </c>
      <c r="BJ113" s="288">
        <f>IF($Q113="n/a",(IF('Workforce hours'!J$30=0,0,(AH113/'Workforce hours'!J$30))),(IF(VLOOKUP($Q113,'Workforce hours'!$C$8:$AD$30,BJ$7,FALSE)=0,0,(AH113/(VLOOKUP($Q113,'Workforce hours'!$C$8:$AD$30,BJ$7,FALSE))))))</f>
        <v>0</v>
      </c>
      <c r="BK113" s="288">
        <f>IF($Q113="n/a",(IF('Workforce hours'!K$30=0,0,(AI113/'Workforce hours'!K$30))),(IF(VLOOKUP($Q113,'Workforce hours'!$C$8:$AD$30,BK$7,FALSE)=0,0,(AI113/(VLOOKUP($Q113,'Workforce hours'!$C$8:$AD$30,BK$7,FALSE))))))</f>
        <v>0</v>
      </c>
      <c r="BL113" s="288">
        <f>IF($Q113="n/a",(IF('Workforce hours'!L$30=0,0,(AJ113/'Workforce hours'!L$30))),(IF(VLOOKUP($Q113,'Workforce hours'!$C$8:$AD$30,BL$7,FALSE)=0,0,(AJ113/(VLOOKUP($Q113,'Workforce hours'!$C$8:$AD$30,BL$7,FALSE))))))</f>
        <v>0</v>
      </c>
      <c r="BM113" s="288">
        <f>IF($Q113="n/a",(IF('Workforce hours'!M$30=0,0,(AK113/'Workforce hours'!M$30))),(IF(VLOOKUP($Q113,'Workforce hours'!$C$8:$AD$30,BM$7,FALSE)=0,0,(AK113/(VLOOKUP($Q113,'Workforce hours'!$C$8:$AD$30,BM$7,FALSE))))))</f>
        <v>0</v>
      </c>
      <c r="BN113" s="288">
        <f>IF($Q113="n/a",(IF('Workforce hours'!N$30=0,0,(AL113/'Workforce hours'!N$30))),(IF(VLOOKUP($Q113,'Workforce hours'!$C$8:$AD$30,BN$7,FALSE)=0,0,(AL113/(VLOOKUP($Q113,'Workforce hours'!$C$8:$AD$30,BN$7,FALSE))))))</f>
        <v>0</v>
      </c>
      <c r="BO113" s="288">
        <f>IF($Q113="n/a",(IF('Workforce hours'!O$30=0,0,(AM113/'Workforce hours'!O$30))),(IF(VLOOKUP($Q113,'Workforce hours'!$C$8:$AD$30,BO$7,FALSE)=0,0,(AM113/(VLOOKUP($Q113,'Workforce hours'!$C$8:$AD$30,BO$7,FALSE))))))</f>
        <v>0</v>
      </c>
      <c r="BP113" s="288">
        <f>IF($Q113="n/a",(IF('Workforce hours'!P$30=0,0,(AN113/'Workforce hours'!P$30))),(IF(VLOOKUP($Q113,'Workforce hours'!$C$8:$AD$30,BP$7,FALSE)=0,0,(AN113/(VLOOKUP($Q113,'Workforce hours'!$C$8:$AD$30,BP$7,FALSE))))))</f>
        <v>0</v>
      </c>
      <c r="BQ113" s="288">
        <f>IF($Q113="n/a",(IF('Workforce hours'!Q$30=0,0,(AO113/'Workforce hours'!Q$30))),(IF(VLOOKUP($Q113,'Workforce hours'!$C$8:$AD$30,BQ$7,FALSE)=0,0,(AO113/(VLOOKUP($Q113,'Workforce hours'!$C$8:$AD$30,BQ$7,FALSE))))))</f>
        <v>0</v>
      </c>
      <c r="BR113" s="288">
        <f>IF($Q113="n/a",(IF('Workforce hours'!R$30=0,0,(AP113/'Workforce hours'!R$30))),(IF(VLOOKUP($Q113,'Workforce hours'!$C$8:$AD$30,BR$7,FALSE)=0,0,(AP113/(VLOOKUP($Q113,'Workforce hours'!$C$8:$AD$30,BR$7,FALSE))))))</f>
        <v>0</v>
      </c>
      <c r="BS113" s="288">
        <f>IF($Q113="n/a",(IF('Workforce hours'!S$30=0,0,(AQ113/'Workforce hours'!S$30))),(IF(VLOOKUP($Q113,'Workforce hours'!$C$8:$AD$30,BS$7,FALSE)=0,0,(AQ113/(VLOOKUP($Q113,'Workforce hours'!$C$8:$AD$30,BS$7,FALSE))))))</f>
        <v>0</v>
      </c>
      <c r="BT113" s="288">
        <f>IF($Q113="n/a",(IF('Workforce hours'!T$30=0,0,(AR113/'Workforce hours'!T$30))),(IF(VLOOKUP($Q113,'Workforce hours'!$C$8:$AD$30,BT$7,FALSE)=0,0,(AR113/(VLOOKUP($Q113,'Workforce hours'!$C$8:$AD$30,BT$7,FALSE))))))</f>
        <v>0</v>
      </c>
      <c r="BU113" s="288">
        <f>IF($Q113="n/a",(IF('Workforce hours'!U$30=0,0,(AS113/'Workforce hours'!U$30))),(IF(VLOOKUP($Q113,'Workforce hours'!$C$8:$AD$30,BU$7,FALSE)=0,0,(AS113/(VLOOKUP($Q113,'Workforce hours'!$C$8:$AD$30,BU$7,FALSE))))))</f>
        <v>0</v>
      </c>
      <c r="BV113" s="288">
        <f>IF($Q113="n/a",(IF('Workforce hours'!V$30=0,0,(AT113/'Workforce hours'!V$30))),(IF(VLOOKUP($Q113,'Workforce hours'!$C$8:$AD$30,BV$7,FALSE)=0,0,(AT113/(VLOOKUP($Q113,'Workforce hours'!$C$8:$AD$30,BV$7,FALSE))))))</f>
        <v>0</v>
      </c>
      <c r="BW113" s="288">
        <f>IF($Q113="n/a",(IF('Workforce hours'!W$30=0,0,(AU113/'Workforce hours'!W$30))),(IF(VLOOKUP($Q113,'Workforce hours'!$C$8:$AD$30,BW$7,FALSE)=0,0,(AU113/(VLOOKUP($Q113,'Workforce hours'!$C$8:$AD$30,BW$7,FALSE))))))</f>
        <v>0</v>
      </c>
      <c r="BX113" s="288">
        <f>IF($Q113="n/a",(IF('Workforce hours'!X$30=0,0,(AV113/'Workforce hours'!X$30))),(IF(VLOOKUP($Q113,'Workforce hours'!$C$8:$AD$30,BX$7,FALSE)=0,0,(AV113/(VLOOKUP($Q113,'Workforce hours'!$C$8:$AD$30,BX$7,FALSE))))))</f>
        <v>0</v>
      </c>
      <c r="BY113" s="288">
        <f>IF($Q113="n/a",(IF('Workforce hours'!Y$30=0,0,(AW113/'Workforce hours'!Y$30))),(IF(VLOOKUP($Q113,'Workforce hours'!$C$8:$AD$30,BY$7,FALSE)=0,0,(AW113/(VLOOKUP($Q113,'Workforce hours'!$C$8:$AD$30,BY$7,FALSE))))))</f>
        <v>0</v>
      </c>
      <c r="BZ113" s="288">
        <f>IF($Q113="n/a",(IF('Workforce hours'!Z$30=0,0,(AX113/'Workforce hours'!Z$30))),(IF(VLOOKUP($Q113,'Workforce hours'!$C$8:$AD$30,BZ$7,FALSE)=0,0,(AX113/(VLOOKUP($Q113,'Workforce hours'!$C$8:$AD$30,BZ$7,FALSE))))))</f>
        <v>0</v>
      </c>
      <c r="CA113" s="288">
        <f>IF($Q113="n/a",(IF('Workforce hours'!AA$30=0,0,(AY113/'Workforce hours'!AA$30))),(IF(VLOOKUP($Q113,'Workforce hours'!$C$8:$AD$30,CA$7,FALSE)=0,0,(AY113/(VLOOKUP($Q113,'Workforce hours'!$C$8:$AD$30,CA$7,FALSE))))))</f>
        <v>0</v>
      </c>
      <c r="CB113" s="288">
        <f>IF($Q113="n/a",(IF('Workforce hours'!AB$30=0,0,(AZ113/'Workforce hours'!AB$30))),(IF(VLOOKUP($Q113,'Workforce hours'!$C$8:$AD$30,CB$7,FALSE)=0,0,(AZ113/(VLOOKUP($Q113,'Workforce hours'!$C$8:$AD$30,CB$7,FALSE))))))</f>
        <v>0</v>
      </c>
      <c r="CC113" s="288">
        <f>IF($Q113="n/a",(IF('Workforce hours'!AC$30=0,0,(BA113/'Workforce hours'!AC$30))),(IF(VLOOKUP($Q113,'Workforce hours'!$C$8:$AD$30,CC$7,FALSE)=0,0,(BA113/(VLOOKUP($Q113,'Workforce hours'!$C$8:$AD$30,CC$7,FALSE))))))</f>
        <v>0</v>
      </c>
      <c r="CD113" s="288">
        <f>IF($Q113="n/a",(IF('Workforce hours'!AD$30=0,0,(BB113/'Workforce hours'!AD$30))),(IF(VLOOKUP($Q113,'Workforce hours'!$C$8:$AD$30,CD$7,FALSE)=0,0,(BB113/(VLOOKUP($Q113,'Workforce hours'!$C$8:$AD$30,CD$7,FALSE))))))</f>
        <v>0</v>
      </c>
      <c r="CE113" s="289">
        <f t="shared" si="18"/>
        <v>0</v>
      </c>
      <c r="CF113" s="290">
        <f>BD113*'Workforce costs'!B$9*(1+'Workforce costs'!B$10)*(1+'Workforce costs'!B$11)</f>
        <v>0</v>
      </c>
      <c r="CG113" s="290">
        <f>BE113*'Workforce costs'!C$9*(1+'Workforce costs'!C$10)*(1+'Workforce costs'!C$11)</f>
        <v>0</v>
      </c>
      <c r="CH113" s="290">
        <f>BF113*'Workforce costs'!D$9*(1+'Workforce costs'!D$10)*(1+'Workforce costs'!D$11)</f>
        <v>0</v>
      </c>
      <c r="CI113" s="290">
        <f>BG113*'Workforce costs'!E$9*(1+'Workforce costs'!E$10)*(1+'Workforce costs'!E$11)</f>
        <v>0</v>
      </c>
      <c r="CJ113" s="290">
        <f>BH113*'Workforce costs'!F$9*(1+'Workforce costs'!F$10)*(1+'Workforce costs'!F$11)</f>
        <v>0</v>
      </c>
      <c r="CK113" s="290">
        <f>BI113*'Workforce costs'!G$9*(1+'Workforce costs'!G$10)*(1+'Workforce costs'!G$11)</f>
        <v>0</v>
      </c>
      <c r="CL113" s="290">
        <f>BJ113*'Workforce costs'!H$9*(1+'Workforce costs'!H$10)*(1+'Workforce costs'!H$11)</f>
        <v>0</v>
      </c>
      <c r="CM113" s="290">
        <f>BK113*'Workforce costs'!I$9*(1+'Workforce costs'!I$10)*(1+'Workforce costs'!I$11)</f>
        <v>0</v>
      </c>
      <c r="CN113" s="290">
        <f>BL113*'Workforce costs'!J$9*(1+'Workforce costs'!J$10)*(1+'Workforce costs'!J$11)</f>
        <v>0</v>
      </c>
      <c r="CO113" s="290">
        <f>BM113*'Workforce costs'!K$9*(1+'Workforce costs'!K$10)*(1+'Workforce costs'!K$11)</f>
        <v>0</v>
      </c>
      <c r="CP113" s="290">
        <f>BN113*'Workforce costs'!L$9*(1+'Workforce costs'!L$10)*(1+'Workforce costs'!L$11)</f>
        <v>0</v>
      </c>
      <c r="CQ113" s="290">
        <f>BO113*'Workforce costs'!M$9*(1+'Workforce costs'!M$10)*(1+'Workforce costs'!M$11)</f>
        <v>0</v>
      </c>
      <c r="CR113" s="290">
        <f>BP113*'Workforce costs'!N$9*(1+'Workforce costs'!N$10)*(1+'Workforce costs'!N$11)</f>
        <v>0</v>
      </c>
      <c r="CS113" s="290">
        <f>BQ113*'Workforce costs'!O$9*(1+'Workforce costs'!O$10)*(1+'Workforce costs'!O$11)</f>
        <v>0</v>
      </c>
      <c r="CT113" s="290">
        <f>BR113*'Workforce costs'!P$9*(1+'Workforce costs'!P$10)*(1+'Workforce costs'!P$11)</f>
        <v>0</v>
      </c>
      <c r="CU113" s="290">
        <f>BS113*'Workforce costs'!Q$9*(1+'Workforce costs'!Q$10)*(1+'Workforce costs'!Q$11)</f>
        <v>0</v>
      </c>
      <c r="CV113" s="290">
        <f>BT113*'Workforce costs'!R$9*(1+'Workforce costs'!R$10)*(1+'Workforce costs'!R$11)</f>
        <v>0</v>
      </c>
      <c r="CW113" s="290">
        <f>BU113*'Workforce costs'!S$9*(1+'Workforce costs'!S$10)*(1+'Workforce costs'!S$11)</f>
        <v>0</v>
      </c>
      <c r="CX113" s="290">
        <f>BV113*'Workforce costs'!T$9*(1+'Workforce costs'!T$10)*(1+'Workforce costs'!T$11)</f>
        <v>0</v>
      </c>
      <c r="CY113" s="290">
        <f>BW113*'Workforce costs'!U$9*(1+'Workforce costs'!U$10)*(1+'Workforce costs'!U$11)</f>
        <v>0</v>
      </c>
      <c r="CZ113" s="290">
        <f>BX113*'Workforce costs'!V$9*(1+'Workforce costs'!V$10)*(1+'Workforce costs'!V$11)</f>
        <v>0</v>
      </c>
      <c r="DA113" s="290">
        <f>BY113*'Workforce costs'!W$9*(1+'Workforce costs'!W$10)*(1+'Workforce costs'!W$11)</f>
        <v>0</v>
      </c>
      <c r="DB113" s="290">
        <f>BZ113*'Workforce costs'!X$9*(1+'Workforce costs'!X$10)*(1+'Workforce costs'!X$11)</f>
        <v>0</v>
      </c>
      <c r="DC113" s="290">
        <f>CA113*'Workforce costs'!Y$9*(1+'Workforce costs'!Y$10)*(1+'Workforce costs'!Y$11)</f>
        <v>0</v>
      </c>
      <c r="DD113" s="290">
        <f>CB113*'Workforce costs'!Z$9*(1+'Workforce costs'!Z$10)*(1+'Workforce costs'!Z$11)</f>
        <v>0</v>
      </c>
      <c r="DE113" s="290">
        <f>CC113*'Workforce costs'!AA$9*(1+'Workforce costs'!AA$10)*(1+'Workforce costs'!AA$11)</f>
        <v>0</v>
      </c>
      <c r="DF113" s="290">
        <f>CD113*'Workforce costs'!AB$9*(1+'Workforce costs'!AB$10)*(1+'Workforce costs'!AB$11)</f>
        <v>0</v>
      </c>
    </row>
    <row r="114" spans="1:110" x14ac:dyDescent="0.3">
      <c r="A114" s="2" t="str">
        <f>Outputs!$A$4</f>
        <v>Australia</v>
      </c>
      <c r="B114" s="2" t="str">
        <f t="shared" si="11"/>
        <v>Australia 25to64</v>
      </c>
      <c r="C114" s="30">
        <f>VLOOKUP($B114,Populations!$D$15:$H$1920,3,FALSE)</f>
        <v>13966174</v>
      </c>
      <c r="D114" s="255">
        <f>IF(OR($H114="General pop",$H114="Schools",$H114="Workplace",$H114="Skills Training",$H114="Digital Supports"),1,VLOOKUP($B114,Populations!$D$15:$H$1920,5,FALSE))</f>
        <v>1</v>
      </c>
      <c r="E114" s="88">
        <f>VLOOKUP(I114,Epidemiology!$C$10:$H$47,6,FALSE)</f>
        <v>5338</v>
      </c>
      <c r="F114" s="102">
        <f>'Care profiles'!R115</f>
        <v>1</v>
      </c>
      <c r="G114" s="15" t="str">
        <f>'Care profiles'!A115</f>
        <v>25to64</v>
      </c>
      <c r="H114" s="15" t="str">
        <f>'Care profiles'!B115</f>
        <v>Distress</v>
      </c>
      <c r="I114" s="15" t="str">
        <f>'Care profiles'!C115</f>
        <v>Distress_25-64yrs</v>
      </c>
      <c r="J114" s="15" t="str">
        <f>'Care profiles'!D115</f>
        <v>Care profile</v>
      </c>
      <c r="K114" s="15" t="str">
        <f>'Care profiles'!E115</f>
        <v>Individual Carer Peer Support</v>
      </c>
      <c r="L114" s="104">
        <f>'Care profiles'!F115</f>
        <v>0.1</v>
      </c>
      <c r="M114" s="15">
        <f>'Care profiles'!G115</f>
        <v>3</v>
      </c>
      <c r="N114" s="15">
        <f>'Care profiles'!H115</f>
        <v>60</v>
      </c>
      <c r="O114" s="15" t="str">
        <f>'Care profiles'!I115</f>
        <v>min</v>
      </c>
      <c r="P114" s="15" t="str">
        <f>'Care profiles'!J115</f>
        <v>Peer Worker</v>
      </c>
      <c r="Q114" s="15" t="str">
        <f>'Care profiles'!K115</f>
        <v>n/a</v>
      </c>
      <c r="R114" s="15" t="str">
        <f>'Care profiles'!M115</f>
        <v>Y</v>
      </c>
      <c r="S114" s="15" t="str">
        <f>'Care profiles'!O115</f>
        <v>Y</v>
      </c>
      <c r="T114" s="15" t="str">
        <f>'Care profiles'!Q115</f>
        <v>N</v>
      </c>
      <c r="U114" s="30">
        <f t="shared" si="12"/>
        <v>745514.36812</v>
      </c>
      <c r="V114" s="30">
        <f t="shared" si="13"/>
        <v>74551.436812</v>
      </c>
      <c r="W114" s="30">
        <f>IF(M114="n/a",0,IF(O114="days",V114*M114*(1+(VLOOKUP(K114,'Bed parameters'!$A$9:$G$12,7,FALSE))),V114*M114))</f>
        <v>223654.310436</v>
      </c>
      <c r="X114" s="30">
        <f t="shared" si="14"/>
        <v>223654.310436</v>
      </c>
      <c r="Y114" s="30">
        <f t="shared" si="15"/>
        <v>0</v>
      </c>
      <c r="Z114" s="113">
        <f>_xlfn.IFNA(Y114/((VLOOKUP(K114,'Bed parameters'!$A$9:$G$12,3,FALSE))*(VLOOKUP(K114,'Bed parameters'!$A$9:$G$12,5,FALSE))),0)</f>
        <v>0</v>
      </c>
      <c r="AA114" s="30">
        <f t="shared" si="16"/>
        <v>223654.310436</v>
      </c>
      <c r="AB114" s="30">
        <f>_xlfn.IFNA(IF($O114="days",$Y114*(VLOOKUP($K114,'Bed parameters'!$A$9:$I$12,9,FALSE))*$F114*(VLOOKUP($Q114,'Workforce distribution'!$C$8:$AD$30,AB$7,FALSE)),IF($Q114="n/a",(IF($P114=AB$6,$X114*$F114,0)),$X114*$F114*(VLOOKUP($Q114,'Workforce distribution'!$C$8:$AD$30,AB$7,FALSE)))),0)</f>
        <v>0</v>
      </c>
      <c r="AC114" s="30">
        <f>_xlfn.IFNA(IF($O114="days",$Y114*(VLOOKUP($K114,'Bed parameters'!$A$9:$I$12,9,FALSE))*$F114*(VLOOKUP($Q114,'Workforce distribution'!$C$8:$AD$30,AC$7,FALSE)),IF($Q114="n/a",(IF($P114=AC$6,$X114*$F114,0)),$X114*$F114*(VLOOKUP($Q114,'Workforce distribution'!$C$8:$AD$30,AC$7,FALSE)))),0)</f>
        <v>0</v>
      </c>
      <c r="AD114" s="30">
        <f>_xlfn.IFNA(IF($O114="days",$Y114*(VLOOKUP($K114,'Bed parameters'!$A$9:$I$12,9,FALSE))*$F114*(VLOOKUP($Q114,'Workforce distribution'!$C$8:$AD$30,AD$7,FALSE)),IF($Q114="n/a",(IF($P114=AD$6,$X114*$F114,0)),$X114*$F114*(VLOOKUP($Q114,'Workforce distribution'!$C$8:$AD$30,AD$7,FALSE)))),0)</f>
        <v>0</v>
      </c>
      <c r="AE114" s="30">
        <f>_xlfn.IFNA(IF($O114="days",$Y114*(VLOOKUP($K114,'Bed parameters'!$A$9:$I$12,9,FALSE))*$F114*(VLOOKUP($Q114,'Workforce distribution'!$C$8:$AD$30,AE$7,FALSE)),IF($Q114="n/a",(IF($P114=AE$6,$X114*$F114,0)),$X114*$F114*(VLOOKUP($Q114,'Workforce distribution'!$C$8:$AD$30,AE$7,FALSE)))),0)</f>
        <v>223654.310436</v>
      </c>
      <c r="AF114" s="30">
        <f>_xlfn.IFNA(IF($O114="days",$Y114*(VLOOKUP($K114,'Bed parameters'!$A$9:$I$12,9,FALSE))*$F114*(VLOOKUP($Q114,'Workforce distribution'!$C$8:$AD$30,AF$7,FALSE)),IF($Q114="n/a",(IF($P114=AF$6,$X114*$F114,0)),$X114*$F114*(VLOOKUP($Q114,'Workforce distribution'!$C$8:$AD$30,AF$7,FALSE)))),0)</f>
        <v>0</v>
      </c>
      <c r="AG114" s="30">
        <f>_xlfn.IFNA(IF($O114="days",$Y114*(VLOOKUP($K114,'Bed parameters'!$A$9:$I$12,9,FALSE))*$F114*(VLOOKUP($Q114,'Workforce distribution'!$C$8:$AD$30,AG$7,FALSE)),IF($Q114="n/a",(IF($P114=AG$6,$X114*$F114,0)),$X114*$F114*(VLOOKUP($Q114,'Workforce distribution'!$C$8:$AD$30,AG$7,FALSE)))),0)</f>
        <v>0</v>
      </c>
      <c r="AH114" s="30">
        <f>_xlfn.IFNA(IF($O114="days",$Y114*(VLOOKUP($K114,'Bed parameters'!$A$9:$I$12,9,FALSE))*$F114*(VLOOKUP($Q114,'Workforce distribution'!$C$8:$AD$30,AH$7,FALSE)),IF($Q114="n/a",(IF($P114=AH$6,$X114*$F114,0)),$X114*$F114*(VLOOKUP($Q114,'Workforce distribution'!$C$8:$AD$30,AH$7,FALSE)))),0)</f>
        <v>0</v>
      </c>
      <c r="AI114" s="30">
        <f>_xlfn.IFNA(IF($O114="days",$Y114*(VLOOKUP($K114,'Bed parameters'!$A$9:$I$12,9,FALSE))*$F114*(VLOOKUP($Q114,'Workforce distribution'!$C$8:$AD$30,AI$7,FALSE)),IF($Q114="n/a",(IF($P114=AI$6,$X114*$F114,0)),$X114*$F114*(VLOOKUP($Q114,'Workforce distribution'!$C$8:$AD$30,AI$7,FALSE)))),0)</f>
        <v>0</v>
      </c>
      <c r="AJ114" s="30">
        <f>_xlfn.IFNA(IF($O114="days",$Y114*(VLOOKUP($K114,'Bed parameters'!$A$9:$I$12,9,FALSE))*$F114*(VLOOKUP($Q114,'Workforce distribution'!$C$8:$AD$30,AJ$7,FALSE)),IF($Q114="n/a",(IF($P114=AJ$6,$X114*$F114,0)),$X114*$F114*(VLOOKUP($Q114,'Workforce distribution'!$C$8:$AD$30,AJ$7,FALSE)))),0)</f>
        <v>0</v>
      </c>
      <c r="AK114" s="30">
        <f>_xlfn.IFNA(IF($O114="days",$Y114*(VLOOKUP($K114,'Bed parameters'!$A$9:$I$12,9,FALSE))*$F114*(VLOOKUP($Q114,'Workforce distribution'!$C$8:$AD$30,AK$7,FALSE)),IF($Q114="n/a",(IF($P114=AK$6,$X114*$F114,0)),$X114*$F114*(VLOOKUP($Q114,'Workforce distribution'!$C$8:$AD$30,AK$7,FALSE)))),0)</f>
        <v>0</v>
      </c>
      <c r="AL114" s="30">
        <f>_xlfn.IFNA(IF($O114="days",$Y114*(VLOOKUP($K114,'Bed parameters'!$A$9:$I$12,9,FALSE))*$F114*(VLOOKUP($Q114,'Workforce distribution'!$C$8:$AD$30,AL$7,FALSE)),IF($Q114="n/a",(IF($P114=AL$6,$X114*$F114,0)),$X114*$F114*(VLOOKUP($Q114,'Workforce distribution'!$C$8:$AD$30,AL$7,FALSE)))),0)</f>
        <v>0</v>
      </c>
      <c r="AM114" s="30">
        <f>_xlfn.IFNA(IF($O114="days",$Y114*(VLOOKUP($K114,'Bed parameters'!$A$9:$I$12,9,FALSE))*$F114*(VLOOKUP($Q114,'Workforce distribution'!$C$8:$AD$30,AM$7,FALSE)),IF($Q114="n/a",(IF($P114=AM$6,$X114*$F114,0)),$X114*$F114*(VLOOKUP($Q114,'Workforce distribution'!$C$8:$AD$30,AM$7,FALSE)))),0)</f>
        <v>0</v>
      </c>
      <c r="AN114" s="30">
        <f>_xlfn.IFNA(IF($O114="days",$Y114*(VLOOKUP($K114,'Bed parameters'!$A$9:$I$12,9,FALSE))*$F114*(VLOOKUP($Q114,'Workforce distribution'!$C$8:$AD$30,AN$7,FALSE)),IF($Q114="n/a",(IF($P114=AN$6,$X114*$F114,0)),$X114*$F114*(VLOOKUP($Q114,'Workforce distribution'!$C$8:$AD$30,AN$7,FALSE)))),0)</f>
        <v>0</v>
      </c>
      <c r="AO114" s="30">
        <f>_xlfn.IFNA(IF($O114="days",$Y114*(VLOOKUP($K114,'Bed parameters'!$A$9:$I$12,9,FALSE))*$F114*(VLOOKUP($Q114,'Workforce distribution'!$C$8:$AD$30,AO$7,FALSE)),IF($Q114="n/a",(IF($P114=AO$6,$X114*$F114,0)),$X114*$F114*(VLOOKUP($Q114,'Workforce distribution'!$C$8:$AD$30,AO$7,FALSE)))),0)</f>
        <v>0</v>
      </c>
      <c r="AP114" s="30">
        <f>_xlfn.IFNA(IF($O114="days",$Y114*(VLOOKUP($K114,'Bed parameters'!$A$9:$I$12,9,FALSE))*$F114*(VLOOKUP($Q114,'Workforce distribution'!$C$8:$AD$30,AP$7,FALSE)),IF($Q114="n/a",(IF($P114=AP$6,$X114*$F114,0)),$X114*$F114*(VLOOKUP($Q114,'Workforce distribution'!$C$8:$AD$30,AP$7,FALSE)))),0)</f>
        <v>0</v>
      </c>
      <c r="AQ114" s="30">
        <f>_xlfn.IFNA(IF($O114="days",$Y114*(VLOOKUP($K114,'Bed parameters'!$A$9:$I$12,9,FALSE))*$F114*(VLOOKUP($Q114,'Workforce distribution'!$C$8:$AD$30,AQ$7,FALSE)),IF($Q114="n/a",(IF($P114=AQ$6,$X114*$F114,0)),$X114*$F114*(VLOOKUP($Q114,'Workforce distribution'!$C$8:$AD$30,AQ$7,FALSE)))),0)</f>
        <v>0</v>
      </c>
      <c r="AR114" s="30">
        <f>_xlfn.IFNA(IF($O114="days",$Y114*(VLOOKUP($K114,'Bed parameters'!$A$9:$I$12,9,FALSE))*$F114*(VLOOKUP($Q114,'Workforce distribution'!$C$8:$AD$30,AR$7,FALSE)),IF($Q114="n/a",(IF($P114=AR$6,$X114*$F114,0)),$X114*$F114*(VLOOKUP($Q114,'Workforce distribution'!$C$8:$AD$30,AR$7,FALSE)))),0)</f>
        <v>0</v>
      </c>
      <c r="AS114" s="30">
        <f>_xlfn.IFNA(IF($O114="days",$Y114*(VLOOKUP($K114,'Bed parameters'!$A$9:$I$12,9,FALSE))*$F114*(VLOOKUP($Q114,'Workforce distribution'!$C$8:$AD$30,AS$7,FALSE)),IF($Q114="n/a",(IF($P114=AS$6,$X114*$F114,0)),$X114*$F114*(VLOOKUP($Q114,'Workforce distribution'!$C$8:$AD$30,AS$7,FALSE)))),0)</f>
        <v>0</v>
      </c>
      <c r="AT114" s="30">
        <f>_xlfn.IFNA(IF($O114="days",$Y114*(VLOOKUP($K114,'Bed parameters'!$A$9:$I$12,9,FALSE))*$F114*(VLOOKUP($Q114,'Workforce distribution'!$C$8:$AD$30,AT$7,FALSE)),IF($Q114="n/a",(IF($P114=AT$6,$X114*$F114,0)),$X114*$F114*(VLOOKUP($Q114,'Workforce distribution'!$C$8:$AD$30,AT$7,FALSE)))),0)</f>
        <v>0</v>
      </c>
      <c r="AU114" s="30">
        <f>_xlfn.IFNA(IF($O114="days",$Y114*(VLOOKUP($K114,'Bed parameters'!$A$9:$I$12,9,FALSE))*$F114*(VLOOKUP($Q114,'Workforce distribution'!$C$8:$AD$30,AU$7,FALSE)),IF($Q114="n/a",(IF($P114=AU$6,$X114*$F114,0)),$X114*$F114*(VLOOKUP($Q114,'Workforce distribution'!$C$8:$AD$30,AU$7,FALSE)))),0)</f>
        <v>0</v>
      </c>
      <c r="AV114" s="30">
        <f>_xlfn.IFNA(IF($O114="days",$Y114*(VLOOKUP($K114,'Bed parameters'!$A$9:$I$12,9,FALSE))*$F114*(VLOOKUP($Q114,'Workforce distribution'!$C$8:$AD$30,AV$7,FALSE)),IF($Q114="n/a",(IF($P114=AV$6,$X114*$F114,0)),$X114*$F114*(VLOOKUP($Q114,'Workforce distribution'!$C$8:$AD$30,AV$7,FALSE)))),0)</f>
        <v>0</v>
      </c>
      <c r="AW114" s="30">
        <f>_xlfn.IFNA(IF($O114="days",$Y114*(VLOOKUP($K114,'Bed parameters'!$A$9:$I$12,9,FALSE))*$F114*(VLOOKUP($Q114,'Workforce distribution'!$C$8:$AD$30,AW$7,FALSE)),IF($Q114="n/a",(IF($P114=AW$6,$X114*$F114,0)),$X114*$F114*(VLOOKUP($Q114,'Workforce distribution'!$C$8:$AD$30,AW$7,FALSE)))),0)</f>
        <v>0</v>
      </c>
      <c r="AX114" s="30">
        <f>_xlfn.IFNA(IF($O114="days",$Y114*(VLOOKUP($K114,'Bed parameters'!$A$9:$I$12,9,FALSE))*$F114*(VLOOKUP($Q114,'Workforce distribution'!$C$8:$AD$30,AX$7,FALSE)),IF($Q114="n/a",(IF($P114=AX$6,$X114*$F114,0)),$X114*$F114*(VLOOKUP($Q114,'Workforce distribution'!$C$8:$AD$30,AX$7,FALSE)))),0)</f>
        <v>0</v>
      </c>
      <c r="AY114" s="30">
        <f>_xlfn.IFNA(IF($O114="days",$Y114*(VLOOKUP($K114,'Bed parameters'!$A$9:$I$12,9,FALSE))*$F114*(VLOOKUP($Q114,'Workforce distribution'!$C$8:$AD$30,AY$7,FALSE)),IF($Q114="n/a",(IF($P114=AY$6,$X114*$F114,0)),$X114*$F114*(VLOOKUP($Q114,'Workforce distribution'!$C$8:$AD$30,AY$7,FALSE)))),0)</f>
        <v>0</v>
      </c>
      <c r="AZ114" s="30">
        <f>_xlfn.IFNA(IF($O114="days",$Y114*(VLOOKUP($K114,'Bed parameters'!$A$9:$I$12,9,FALSE))*$F114*(VLOOKUP($Q114,'Workforce distribution'!$C$8:$AD$30,AZ$7,FALSE)),IF($Q114="n/a",(IF($P114=AZ$6,$X114*$F114,0)),$X114*$F114*(VLOOKUP($Q114,'Workforce distribution'!$C$8:$AD$30,AZ$7,FALSE)))),0)</f>
        <v>0</v>
      </c>
      <c r="BA114" s="30">
        <f>_xlfn.IFNA(IF($O114="days",$Y114*(VLOOKUP($K114,'Bed parameters'!$A$9:$I$12,9,FALSE))*$F114*(VLOOKUP($Q114,'Workforce distribution'!$C$8:$AD$30,BA$7,FALSE)),IF($Q114="n/a",(IF($P114=BA$6,$X114*$F114,0)),$X114*$F114*(VLOOKUP($Q114,'Workforce distribution'!$C$8:$AD$30,BA$7,FALSE)))),0)</f>
        <v>0</v>
      </c>
      <c r="BB114" s="30">
        <f>_xlfn.IFNA(IF($O114="days",$Y114*(VLOOKUP($K114,'Bed parameters'!$A$9:$I$12,9,FALSE))*$F114*(VLOOKUP($Q114,'Workforce distribution'!$C$8:$AD$30,BB$7,FALSE)),IF($Q114="n/a",(IF($P114=BB$6,$X114*$F114,0)),$X114*$F114*(VLOOKUP($Q114,'Workforce distribution'!$C$8:$AD$30,BB$7,FALSE)))),0)</f>
        <v>0</v>
      </c>
      <c r="BC114" s="149">
        <f t="shared" si="17"/>
        <v>194.60648953887377</v>
      </c>
      <c r="BD114" s="288">
        <f>IF($Q114="n/a",(IF('Workforce hours'!D$30=0,0,(AB114/'Workforce hours'!D$30))),(IF(VLOOKUP($Q114,'Workforce hours'!$C$8:$AD$30,BD$7,FALSE)=0,0,(AB114/(VLOOKUP($Q114,'Workforce hours'!$C$8:$AD$30,BD$7,FALSE))))))</f>
        <v>0</v>
      </c>
      <c r="BE114" s="288">
        <f>IF($Q114="n/a",(IF('Workforce hours'!E$30=0,0,(AC114/'Workforce hours'!E$30))),(IF(VLOOKUP($Q114,'Workforce hours'!$C$8:$AD$30,BE$7,FALSE)=0,0,(AC114/(VLOOKUP($Q114,'Workforce hours'!$C$8:$AD$30,BE$7,FALSE))))))</f>
        <v>0</v>
      </c>
      <c r="BF114" s="288">
        <f>IF($Q114="n/a",(IF('Workforce hours'!F$30=0,0,(AD114/'Workforce hours'!F$30))),(IF(VLOOKUP($Q114,'Workforce hours'!$C$8:$AD$30,BF$7,FALSE)=0,0,(AD114/(VLOOKUP($Q114,'Workforce hours'!$C$8:$AD$30,BF$7,FALSE))))))</f>
        <v>0</v>
      </c>
      <c r="BG114" s="288">
        <f>IF($Q114="n/a",(IF('Workforce hours'!G$30=0,0,(AE114/'Workforce hours'!G$30))),(IF(VLOOKUP($Q114,'Workforce hours'!$C$8:$AD$30,BG$7,FALSE)=0,0,(AE114/(VLOOKUP($Q114,'Workforce hours'!$C$8:$AD$30,BG$7,FALSE))))))</f>
        <v>194.60648953887377</v>
      </c>
      <c r="BH114" s="288">
        <f>IF($Q114="n/a",(IF('Workforce hours'!H$30=0,0,(AF114/'Workforce hours'!H$30))),(IF(VLOOKUP($Q114,'Workforce hours'!$C$8:$AD$30,BH$7,FALSE)=0,0,(AF114/(VLOOKUP($Q114,'Workforce hours'!$C$8:$AD$30,BH$7,FALSE))))))</f>
        <v>0</v>
      </c>
      <c r="BI114" s="288">
        <f>IF($Q114="n/a",(IF('Workforce hours'!I$30=0,0,(AG114/'Workforce hours'!I$30))),(IF(VLOOKUP($Q114,'Workforce hours'!$C$8:$AD$30,BI$7,FALSE)=0,0,(AG114/(VLOOKUP($Q114,'Workforce hours'!$C$8:$AD$30,BI$7,FALSE))))))</f>
        <v>0</v>
      </c>
      <c r="BJ114" s="288">
        <f>IF($Q114="n/a",(IF('Workforce hours'!J$30=0,0,(AH114/'Workforce hours'!J$30))),(IF(VLOOKUP($Q114,'Workforce hours'!$C$8:$AD$30,BJ$7,FALSE)=0,0,(AH114/(VLOOKUP($Q114,'Workforce hours'!$C$8:$AD$30,BJ$7,FALSE))))))</f>
        <v>0</v>
      </c>
      <c r="BK114" s="288">
        <f>IF($Q114="n/a",(IF('Workforce hours'!K$30=0,0,(AI114/'Workforce hours'!K$30))),(IF(VLOOKUP($Q114,'Workforce hours'!$C$8:$AD$30,BK$7,FALSE)=0,0,(AI114/(VLOOKUP($Q114,'Workforce hours'!$C$8:$AD$30,BK$7,FALSE))))))</f>
        <v>0</v>
      </c>
      <c r="BL114" s="288">
        <f>IF($Q114="n/a",(IF('Workforce hours'!L$30=0,0,(AJ114/'Workforce hours'!L$30))),(IF(VLOOKUP($Q114,'Workforce hours'!$C$8:$AD$30,BL$7,FALSE)=0,0,(AJ114/(VLOOKUP($Q114,'Workforce hours'!$C$8:$AD$30,BL$7,FALSE))))))</f>
        <v>0</v>
      </c>
      <c r="BM114" s="288">
        <f>IF($Q114="n/a",(IF('Workforce hours'!M$30=0,0,(AK114/'Workforce hours'!M$30))),(IF(VLOOKUP($Q114,'Workforce hours'!$C$8:$AD$30,BM$7,FALSE)=0,0,(AK114/(VLOOKUP($Q114,'Workforce hours'!$C$8:$AD$30,BM$7,FALSE))))))</f>
        <v>0</v>
      </c>
      <c r="BN114" s="288">
        <f>IF($Q114="n/a",(IF('Workforce hours'!N$30=0,0,(AL114/'Workforce hours'!N$30))),(IF(VLOOKUP($Q114,'Workforce hours'!$C$8:$AD$30,BN$7,FALSE)=0,0,(AL114/(VLOOKUP($Q114,'Workforce hours'!$C$8:$AD$30,BN$7,FALSE))))))</f>
        <v>0</v>
      </c>
      <c r="BO114" s="288">
        <f>IF($Q114="n/a",(IF('Workforce hours'!O$30=0,0,(AM114/'Workforce hours'!O$30))),(IF(VLOOKUP($Q114,'Workforce hours'!$C$8:$AD$30,BO$7,FALSE)=0,0,(AM114/(VLOOKUP($Q114,'Workforce hours'!$C$8:$AD$30,BO$7,FALSE))))))</f>
        <v>0</v>
      </c>
      <c r="BP114" s="288">
        <f>IF($Q114="n/a",(IF('Workforce hours'!P$30=0,0,(AN114/'Workforce hours'!P$30))),(IF(VLOOKUP($Q114,'Workforce hours'!$C$8:$AD$30,BP$7,FALSE)=0,0,(AN114/(VLOOKUP($Q114,'Workforce hours'!$C$8:$AD$30,BP$7,FALSE))))))</f>
        <v>0</v>
      </c>
      <c r="BQ114" s="288">
        <f>IF($Q114="n/a",(IF('Workforce hours'!Q$30=0,0,(AO114/'Workforce hours'!Q$30))),(IF(VLOOKUP($Q114,'Workforce hours'!$C$8:$AD$30,BQ$7,FALSE)=0,0,(AO114/(VLOOKUP($Q114,'Workforce hours'!$C$8:$AD$30,BQ$7,FALSE))))))</f>
        <v>0</v>
      </c>
      <c r="BR114" s="288">
        <f>IF($Q114="n/a",(IF('Workforce hours'!R$30=0,0,(AP114/'Workforce hours'!R$30))),(IF(VLOOKUP($Q114,'Workforce hours'!$C$8:$AD$30,BR$7,FALSE)=0,0,(AP114/(VLOOKUP($Q114,'Workforce hours'!$C$8:$AD$30,BR$7,FALSE))))))</f>
        <v>0</v>
      </c>
      <c r="BS114" s="288">
        <f>IF($Q114="n/a",(IF('Workforce hours'!S$30=0,0,(AQ114/'Workforce hours'!S$30))),(IF(VLOOKUP($Q114,'Workforce hours'!$C$8:$AD$30,BS$7,FALSE)=0,0,(AQ114/(VLOOKUP($Q114,'Workforce hours'!$C$8:$AD$30,BS$7,FALSE))))))</f>
        <v>0</v>
      </c>
      <c r="BT114" s="288">
        <f>IF($Q114="n/a",(IF('Workforce hours'!T$30=0,0,(AR114/'Workforce hours'!T$30))),(IF(VLOOKUP($Q114,'Workforce hours'!$C$8:$AD$30,BT$7,FALSE)=0,0,(AR114/(VLOOKUP($Q114,'Workforce hours'!$C$8:$AD$30,BT$7,FALSE))))))</f>
        <v>0</v>
      </c>
      <c r="BU114" s="288">
        <f>IF($Q114="n/a",(IF('Workforce hours'!U$30=0,0,(AS114/'Workforce hours'!U$30))),(IF(VLOOKUP($Q114,'Workforce hours'!$C$8:$AD$30,BU$7,FALSE)=0,0,(AS114/(VLOOKUP($Q114,'Workforce hours'!$C$8:$AD$30,BU$7,FALSE))))))</f>
        <v>0</v>
      </c>
      <c r="BV114" s="288">
        <f>IF($Q114="n/a",(IF('Workforce hours'!V$30=0,0,(AT114/'Workforce hours'!V$30))),(IF(VLOOKUP($Q114,'Workforce hours'!$C$8:$AD$30,BV$7,FALSE)=0,0,(AT114/(VLOOKUP($Q114,'Workforce hours'!$C$8:$AD$30,BV$7,FALSE))))))</f>
        <v>0</v>
      </c>
      <c r="BW114" s="288">
        <f>IF($Q114="n/a",(IF('Workforce hours'!W$30=0,0,(AU114/'Workforce hours'!W$30))),(IF(VLOOKUP($Q114,'Workforce hours'!$C$8:$AD$30,BW$7,FALSE)=0,0,(AU114/(VLOOKUP($Q114,'Workforce hours'!$C$8:$AD$30,BW$7,FALSE))))))</f>
        <v>0</v>
      </c>
      <c r="BX114" s="288">
        <f>IF($Q114="n/a",(IF('Workforce hours'!X$30=0,0,(AV114/'Workforce hours'!X$30))),(IF(VLOOKUP($Q114,'Workforce hours'!$C$8:$AD$30,BX$7,FALSE)=0,0,(AV114/(VLOOKUP($Q114,'Workforce hours'!$C$8:$AD$30,BX$7,FALSE))))))</f>
        <v>0</v>
      </c>
      <c r="BY114" s="288">
        <f>IF($Q114="n/a",(IF('Workforce hours'!Y$30=0,0,(AW114/'Workforce hours'!Y$30))),(IF(VLOOKUP($Q114,'Workforce hours'!$C$8:$AD$30,BY$7,FALSE)=0,0,(AW114/(VLOOKUP($Q114,'Workforce hours'!$C$8:$AD$30,BY$7,FALSE))))))</f>
        <v>0</v>
      </c>
      <c r="BZ114" s="288">
        <f>IF($Q114="n/a",(IF('Workforce hours'!Z$30=0,0,(AX114/'Workforce hours'!Z$30))),(IF(VLOOKUP($Q114,'Workforce hours'!$C$8:$AD$30,BZ$7,FALSE)=0,0,(AX114/(VLOOKUP($Q114,'Workforce hours'!$C$8:$AD$30,BZ$7,FALSE))))))</f>
        <v>0</v>
      </c>
      <c r="CA114" s="288">
        <f>IF($Q114="n/a",(IF('Workforce hours'!AA$30=0,0,(AY114/'Workforce hours'!AA$30))),(IF(VLOOKUP($Q114,'Workforce hours'!$C$8:$AD$30,CA$7,FALSE)=0,0,(AY114/(VLOOKUP($Q114,'Workforce hours'!$C$8:$AD$30,CA$7,FALSE))))))</f>
        <v>0</v>
      </c>
      <c r="CB114" s="288">
        <f>IF($Q114="n/a",(IF('Workforce hours'!AB$30=0,0,(AZ114/'Workforce hours'!AB$30))),(IF(VLOOKUP($Q114,'Workforce hours'!$C$8:$AD$30,CB$7,FALSE)=0,0,(AZ114/(VLOOKUP($Q114,'Workforce hours'!$C$8:$AD$30,CB$7,FALSE))))))</f>
        <v>0</v>
      </c>
      <c r="CC114" s="288">
        <f>IF($Q114="n/a",(IF('Workforce hours'!AC$30=0,0,(BA114/'Workforce hours'!AC$30))),(IF(VLOOKUP($Q114,'Workforce hours'!$C$8:$AD$30,CC$7,FALSE)=0,0,(BA114/(VLOOKUP($Q114,'Workforce hours'!$C$8:$AD$30,CC$7,FALSE))))))</f>
        <v>0</v>
      </c>
      <c r="CD114" s="288">
        <f>IF($Q114="n/a",(IF('Workforce hours'!AD$30=0,0,(BB114/'Workforce hours'!AD$30))),(IF(VLOOKUP($Q114,'Workforce hours'!$C$8:$AD$30,CD$7,FALSE)=0,0,(BB114/(VLOOKUP($Q114,'Workforce hours'!$C$8:$AD$30,CD$7,FALSE))))))</f>
        <v>0</v>
      </c>
      <c r="CE114" s="289">
        <f t="shared" si="18"/>
        <v>0</v>
      </c>
      <c r="CF114" s="290">
        <f>BD114*'Workforce costs'!B$9*(1+'Workforce costs'!B$10)*(1+'Workforce costs'!B$11)</f>
        <v>0</v>
      </c>
      <c r="CG114" s="290">
        <f>BE114*'Workforce costs'!C$9*(1+'Workforce costs'!C$10)*(1+'Workforce costs'!C$11)</f>
        <v>0</v>
      </c>
      <c r="CH114" s="290">
        <f>BF114*'Workforce costs'!D$9*(1+'Workforce costs'!D$10)*(1+'Workforce costs'!D$11)</f>
        <v>0</v>
      </c>
      <c r="CI114" s="290">
        <f>BG114*'Workforce costs'!E$9*(1+'Workforce costs'!E$10)*(1+'Workforce costs'!E$11)</f>
        <v>0</v>
      </c>
      <c r="CJ114" s="290">
        <f>BH114*'Workforce costs'!F$9*(1+'Workforce costs'!F$10)*(1+'Workforce costs'!F$11)</f>
        <v>0</v>
      </c>
      <c r="CK114" s="290">
        <f>BI114*'Workforce costs'!G$9*(1+'Workforce costs'!G$10)*(1+'Workforce costs'!G$11)</f>
        <v>0</v>
      </c>
      <c r="CL114" s="290">
        <f>BJ114*'Workforce costs'!H$9*(1+'Workforce costs'!H$10)*(1+'Workforce costs'!H$11)</f>
        <v>0</v>
      </c>
      <c r="CM114" s="290">
        <f>BK114*'Workforce costs'!I$9*(1+'Workforce costs'!I$10)*(1+'Workforce costs'!I$11)</f>
        <v>0</v>
      </c>
      <c r="CN114" s="290">
        <f>BL114*'Workforce costs'!J$9*(1+'Workforce costs'!J$10)*(1+'Workforce costs'!J$11)</f>
        <v>0</v>
      </c>
      <c r="CO114" s="290">
        <f>BM114*'Workforce costs'!K$9*(1+'Workforce costs'!K$10)*(1+'Workforce costs'!K$11)</f>
        <v>0</v>
      </c>
      <c r="CP114" s="290">
        <f>BN114*'Workforce costs'!L$9*(1+'Workforce costs'!L$10)*(1+'Workforce costs'!L$11)</f>
        <v>0</v>
      </c>
      <c r="CQ114" s="290">
        <f>BO114*'Workforce costs'!M$9*(1+'Workforce costs'!M$10)*(1+'Workforce costs'!M$11)</f>
        <v>0</v>
      </c>
      <c r="CR114" s="290">
        <f>BP114*'Workforce costs'!N$9*(1+'Workforce costs'!N$10)*(1+'Workforce costs'!N$11)</f>
        <v>0</v>
      </c>
      <c r="CS114" s="290">
        <f>BQ114*'Workforce costs'!O$9*(1+'Workforce costs'!O$10)*(1+'Workforce costs'!O$11)</f>
        <v>0</v>
      </c>
      <c r="CT114" s="290">
        <f>BR114*'Workforce costs'!P$9*(1+'Workforce costs'!P$10)*(1+'Workforce costs'!P$11)</f>
        <v>0</v>
      </c>
      <c r="CU114" s="290">
        <f>BS114*'Workforce costs'!Q$9*(1+'Workforce costs'!Q$10)*(1+'Workforce costs'!Q$11)</f>
        <v>0</v>
      </c>
      <c r="CV114" s="290">
        <f>BT114*'Workforce costs'!R$9*(1+'Workforce costs'!R$10)*(1+'Workforce costs'!R$11)</f>
        <v>0</v>
      </c>
      <c r="CW114" s="290">
        <f>BU114*'Workforce costs'!S$9*(1+'Workforce costs'!S$10)*(1+'Workforce costs'!S$11)</f>
        <v>0</v>
      </c>
      <c r="CX114" s="290">
        <f>BV114*'Workforce costs'!T$9*(1+'Workforce costs'!T$10)*(1+'Workforce costs'!T$11)</f>
        <v>0</v>
      </c>
      <c r="CY114" s="290">
        <f>BW114*'Workforce costs'!U$9*(1+'Workforce costs'!U$10)*(1+'Workforce costs'!U$11)</f>
        <v>0</v>
      </c>
      <c r="CZ114" s="290">
        <f>BX114*'Workforce costs'!V$9*(1+'Workforce costs'!V$10)*(1+'Workforce costs'!V$11)</f>
        <v>0</v>
      </c>
      <c r="DA114" s="290">
        <f>BY114*'Workforce costs'!W$9*(1+'Workforce costs'!W$10)*(1+'Workforce costs'!W$11)</f>
        <v>0</v>
      </c>
      <c r="DB114" s="290">
        <f>BZ114*'Workforce costs'!X$9*(1+'Workforce costs'!X$10)*(1+'Workforce costs'!X$11)</f>
        <v>0</v>
      </c>
      <c r="DC114" s="290">
        <f>CA114*'Workforce costs'!Y$9*(1+'Workforce costs'!Y$10)*(1+'Workforce costs'!Y$11)</f>
        <v>0</v>
      </c>
      <c r="DD114" s="290">
        <f>CB114*'Workforce costs'!Z$9*(1+'Workforce costs'!Z$10)*(1+'Workforce costs'!Z$11)</f>
        <v>0</v>
      </c>
      <c r="DE114" s="290">
        <f>CC114*'Workforce costs'!AA$9*(1+'Workforce costs'!AA$10)*(1+'Workforce costs'!AA$11)</f>
        <v>0</v>
      </c>
      <c r="DF114" s="290">
        <f>CD114*'Workforce costs'!AB$9*(1+'Workforce costs'!AB$10)*(1+'Workforce costs'!AB$11)</f>
        <v>0</v>
      </c>
    </row>
    <row r="115" spans="1:110" x14ac:dyDescent="0.3">
      <c r="A115" s="2" t="str">
        <f>Outputs!$A$4</f>
        <v>Australia</v>
      </c>
      <c r="B115" s="2" t="str">
        <f t="shared" si="11"/>
        <v>Australia 65+</v>
      </c>
      <c r="C115" s="30">
        <f>VLOOKUP($B115,Populations!$D$15:$H$1920,3,FALSE)</f>
        <v>4559374</v>
      </c>
      <c r="D115" s="255">
        <f>IF(OR($H115="General pop",$H115="Schools",$H115="Workplace",$H115="Skills Training",$H115="Digital Supports"),1,VLOOKUP($B115,Populations!$D$15:$H$1920,5,FALSE))</f>
        <v>1</v>
      </c>
      <c r="E115" s="88">
        <f>VLOOKUP(I115,Epidemiology!$C$10:$H$47,6,FALSE)</f>
        <v>3198</v>
      </c>
      <c r="F115" s="102" t="str">
        <f>'Care profiles'!R116</f>
        <v>n/a</v>
      </c>
      <c r="G115" s="15" t="str">
        <f>'Care profiles'!A116</f>
        <v>65+</v>
      </c>
      <c r="H115" s="15" t="str">
        <f>'Care profiles'!B116</f>
        <v>Distress</v>
      </c>
      <c r="I115" s="15" t="str">
        <f>'Care profiles'!C116</f>
        <v>Distress_65+yrs</v>
      </c>
      <c r="J115" s="15" t="str">
        <f>'Care profiles'!D116</f>
        <v>Care profile</v>
      </c>
      <c r="K115" s="15" t="str">
        <f>'Care profiles'!E116</f>
        <v>Socioeconomic and Situational Support Services</v>
      </c>
      <c r="L115" s="104">
        <f>'Care profiles'!F116</f>
        <v>1</v>
      </c>
      <c r="M115" s="15" t="str">
        <f>'Care profiles'!G116</f>
        <v>n/a</v>
      </c>
      <c r="N115" s="15" t="str">
        <f>'Care profiles'!H116</f>
        <v>n/a</v>
      </c>
      <c r="O115" s="15" t="str">
        <f>'Care profiles'!I116</f>
        <v>n/a</v>
      </c>
      <c r="P115" s="15" t="str">
        <f>'Care profiles'!J116</f>
        <v>n/a</v>
      </c>
      <c r="Q115" s="15" t="str">
        <f>'Care profiles'!K116</f>
        <v>n/a</v>
      </c>
      <c r="R115" s="15" t="str">
        <f>'Care profiles'!M116</f>
        <v>Y</v>
      </c>
      <c r="S115" s="15" t="str">
        <f>'Care profiles'!O116</f>
        <v>Y</v>
      </c>
      <c r="T115" s="15" t="str">
        <f>'Care profiles'!Q116</f>
        <v>N</v>
      </c>
      <c r="U115" s="30">
        <f t="shared" si="12"/>
        <v>145808.78052</v>
      </c>
      <c r="V115" s="30">
        <f t="shared" si="13"/>
        <v>145808.78052</v>
      </c>
      <c r="W115" s="30">
        <f>IF(M115="n/a",0,IF(O115="days",V115*M115*(1+(VLOOKUP(K115,'Bed parameters'!$A$9:$G$12,7,FALSE))),V115*M115))</f>
        <v>0</v>
      </c>
      <c r="X115" s="30">
        <f t="shared" si="14"/>
        <v>0</v>
      </c>
      <c r="Y115" s="30">
        <f t="shared" si="15"/>
        <v>0</v>
      </c>
      <c r="Z115" s="113">
        <f>_xlfn.IFNA(Y115/((VLOOKUP(K115,'Bed parameters'!$A$9:$G$12,3,FALSE))*(VLOOKUP(K115,'Bed parameters'!$A$9:$G$12,5,FALSE))),0)</f>
        <v>0</v>
      </c>
      <c r="AA115" s="30">
        <f t="shared" si="16"/>
        <v>0</v>
      </c>
      <c r="AB115" s="30">
        <f>_xlfn.IFNA(IF($O115="days",$Y115*(VLOOKUP($K115,'Bed parameters'!$A$9:$I$12,9,FALSE))*$F115*(VLOOKUP($Q115,'Workforce distribution'!$C$8:$AD$30,AB$7,FALSE)),IF($Q115="n/a",(IF($P115=AB$6,$X115*$F115,0)),$X115*$F115*(VLOOKUP($Q115,'Workforce distribution'!$C$8:$AD$30,AB$7,FALSE)))),0)</f>
        <v>0</v>
      </c>
      <c r="AC115" s="30">
        <f>_xlfn.IFNA(IF($O115="days",$Y115*(VLOOKUP($K115,'Bed parameters'!$A$9:$I$12,9,FALSE))*$F115*(VLOOKUP($Q115,'Workforce distribution'!$C$8:$AD$30,AC$7,FALSE)),IF($Q115="n/a",(IF($P115=AC$6,$X115*$F115,0)),$X115*$F115*(VLOOKUP($Q115,'Workforce distribution'!$C$8:$AD$30,AC$7,FALSE)))),0)</f>
        <v>0</v>
      </c>
      <c r="AD115" s="30">
        <f>_xlfn.IFNA(IF($O115="days",$Y115*(VLOOKUP($K115,'Bed parameters'!$A$9:$I$12,9,FALSE))*$F115*(VLOOKUP($Q115,'Workforce distribution'!$C$8:$AD$30,AD$7,FALSE)),IF($Q115="n/a",(IF($P115=AD$6,$X115*$F115,0)),$X115*$F115*(VLOOKUP($Q115,'Workforce distribution'!$C$8:$AD$30,AD$7,FALSE)))),0)</f>
        <v>0</v>
      </c>
      <c r="AE115" s="30">
        <f>_xlfn.IFNA(IF($O115="days",$Y115*(VLOOKUP($K115,'Bed parameters'!$A$9:$I$12,9,FALSE))*$F115*(VLOOKUP($Q115,'Workforce distribution'!$C$8:$AD$30,AE$7,FALSE)),IF($Q115="n/a",(IF($P115=AE$6,$X115*$F115,0)),$X115*$F115*(VLOOKUP($Q115,'Workforce distribution'!$C$8:$AD$30,AE$7,FALSE)))),0)</f>
        <v>0</v>
      </c>
      <c r="AF115" s="30">
        <f>_xlfn.IFNA(IF($O115="days",$Y115*(VLOOKUP($K115,'Bed parameters'!$A$9:$I$12,9,FALSE))*$F115*(VLOOKUP($Q115,'Workforce distribution'!$C$8:$AD$30,AF$7,FALSE)),IF($Q115="n/a",(IF($P115=AF$6,$X115*$F115,0)),$X115*$F115*(VLOOKUP($Q115,'Workforce distribution'!$C$8:$AD$30,AF$7,FALSE)))),0)</f>
        <v>0</v>
      </c>
      <c r="AG115" s="30">
        <f>_xlfn.IFNA(IF($O115="days",$Y115*(VLOOKUP($K115,'Bed parameters'!$A$9:$I$12,9,FALSE))*$F115*(VLOOKUP($Q115,'Workforce distribution'!$C$8:$AD$30,AG$7,FALSE)),IF($Q115="n/a",(IF($P115=AG$6,$X115*$F115,0)),$X115*$F115*(VLOOKUP($Q115,'Workforce distribution'!$C$8:$AD$30,AG$7,FALSE)))),0)</f>
        <v>0</v>
      </c>
      <c r="AH115" s="30">
        <f>_xlfn.IFNA(IF($O115="days",$Y115*(VLOOKUP($K115,'Bed parameters'!$A$9:$I$12,9,FALSE))*$F115*(VLOOKUP($Q115,'Workforce distribution'!$C$8:$AD$30,AH$7,FALSE)),IF($Q115="n/a",(IF($P115=AH$6,$X115*$F115,0)),$X115*$F115*(VLOOKUP($Q115,'Workforce distribution'!$C$8:$AD$30,AH$7,FALSE)))),0)</f>
        <v>0</v>
      </c>
      <c r="AI115" s="30">
        <f>_xlfn.IFNA(IF($O115="days",$Y115*(VLOOKUP($K115,'Bed parameters'!$A$9:$I$12,9,FALSE))*$F115*(VLOOKUP($Q115,'Workforce distribution'!$C$8:$AD$30,AI$7,FALSE)),IF($Q115="n/a",(IF($P115=AI$6,$X115*$F115,0)),$X115*$F115*(VLOOKUP($Q115,'Workforce distribution'!$C$8:$AD$30,AI$7,FALSE)))),0)</f>
        <v>0</v>
      </c>
      <c r="AJ115" s="30">
        <f>_xlfn.IFNA(IF($O115="days",$Y115*(VLOOKUP($K115,'Bed parameters'!$A$9:$I$12,9,FALSE))*$F115*(VLOOKUP($Q115,'Workforce distribution'!$C$8:$AD$30,AJ$7,FALSE)),IF($Q115="n/a",(IF($P115=AJ$6,$X115*$F115,0)),$X115*$F115*(VLOOKUP($Q115,'Workforce distribution'!$C$8:$AD$30,AJ$7,FALSE)))),0)</f>
        <v>0</v>
      </c>
      <c r="AK115" s="30">
        <f>_xlfn.IFNA(IF($O115="days",$Y115*(VLOOKUP($K115,'Bed parameters'!$A$9:$I$12,9,FALSE))*$F115*(VLOOKUP($Q115,'Workforce distribution'!$C$8:$AD$30,AK$7,FALSE)),IF($Q115="n/a",(IF($P115=AK$6,$X115*$F115,0)),$X115*$F115*(VLOOKUP($Q115,'Workforce distribution'!$C$8:$AD$30,AK$7,FALSE)))),0)</f>
        <v>0</v>
      </c>
      <c r="AL115" s="30">
        <f>_xlfn.IFNA(IF($O115="days",$Y115*(VLOOKUP($K115,'Bed parameters'!$A$9:$I$12,9,FALSE))*$F115*(VLOOKUP($Q115,'Workforce distribution'!$C$8:$AD$30,AL$7,FALSE)),IF($Q115="n/a",(IF($P115=AL$6,$X115*$F115,0)),$X115*$F115*(VLOOKUP($Q115,'Workforce distribution'!$C$8:$AD$30,AL$7,FALSE)))),0)</f>
        <v>0</v>
      </c>
      <c r="AM115" s="30">
        <f>_xlfn.IFNA(IF($O115="days",$Y115*(VLOOKUP($K115,'Bed parameters'!$A$9:$I$12,9,FALSE))*$F115*(VLOOKUP($Q115,'Workforce distribution'!$C$8:$AD$30,AM$7,FALSE)),IF($Q115="n/a",(IF($P115=AM$6,$X115*$F115,0)),$X115*$F115*(VLOOKUP($Q115,'Workforce distribution'!$C$8:$AD$30,AM$7,FALSE)))),0)</f>
        <v>0</v>
      </c>
      <c r="AN115" s="30">
        <f>_xlfn.IFNA(IF($O115="days",$Y115*(VLOOKUP($K115,'Bed parameters'!$A$9:$I$12,9,FALSE))*$F115*(VLOOKUP($Q115,'Workforce distribution'!$C$8:$AD$30,AN$7,FALSE)),IF($Q115="n/a",(IF($P115=AN$6,$X115*$F115,0)),$X115*$F115*(VLOOKUP($Q115,'Workforce distribution'!$C$8:$AD$30,AN$7,FALSE)))),0)</f>
        <v>0</v>
      </c>
      <c r="AO115" s="30">
        <f>_xlfn.IFNA(IF($O115="days",$Y115*(VLOOKUP($K115,'Bed parameters'!$A$9:$I$12,9,FALSE))*$F115*(VLOOKUP($Q115,'Workforce distribution'!$C$8:$AD$30,AO$7,FALSE)),IF($Q115="n/a",(IF($P115=AO$6,$X115*$F115,0)),$X115*$F115*(VLOOKUP($Q115,'Workforce distribution'!$C$8:$AD$30,AO$7,FALSE)))),0)</f>
        <v>0</v>
      </c>
      <c r="AP115" s="30">
        <f>_xlfn.IFNA(IF($O115="days",$Y115*(VLOOKUP($K115,'Bed parameters'!$A$9:$I$12,9,FALSE))*$F115*(VLOOKUP($Q115,'Workforce distribution'!$C$8:$AD$30,AP$7,FALSE)),IF($Q115="n/a",(IF($P115=AP$6,$X115*$F115,0)),$X115*$F115*(VLOOKUP($Q115,'Workforce distribution'!$C$8:$AD$30,AP$7,FALSE)))),0)</f>
        <v>0</v>
      </c>
      <c r="AQ115" s="30">
        <f>_xlfn.IFNA(IF($O115="days",$Y115*(VLOOKUP($K115,'Bed parameters'!$A$9:$I$12,9,FALSE))*$F115*(VLOOKUP($Q115,'Workforce distribution'!$C$8:$AD$30,AQ$7,FALSE)),IF($Q115="n/a",(IF($P115=AQ$6,$X115*$F115,0)),$X115*$F115*(VLOOKUP($Q115,'Workforce distribution'!$C$8:$AD$30,AQ$7,FALSE)))),0)</f>
        <v>0</v>
      </c>
      <c r="AR115" s="30">
        <f>_xlfn.IFNA(IF($O115="days",$Y115*(VLOOKUP($K115,'Bed parameters'!$A$9:$I$12,9,FALSE))*$F115*(VLOOKUP($Q115,'Workforce distribution'!$C$8:$AD$30,AR$7,FALSE)),IF($Q115="n/a",(IF($P115=AR$6,$X115*$F115,0)),$X115*$F115*(VLOOKUP($Q115,'Workforce distribution'!$C$8:$AD$30,AR$7,FALSE)))),0)</f>
        <v>0</v>
      </c>
      <c r="AS115" s="30">
        <f>_xlfn.IFNA(IF($O115="days",$Y115*(VLOOKUP($K115,'Bed parameters'!$A$9:$I$12,9,FALSE))*$F115*(VLOOKUP($Q115,'Workforce distribution'!$C$8:$AD$30,AS$7,FALSE)),IF($Q115="n/a",(IF($P115=AS$6,$X115*$F115,0)),$X115*$F115*(VLOOKUP($Q115,'Workforce distribution'!$C$8:$AD$30,AS$7,FALSE)))),0)</f>
        <v>0</v>
      </c>
      <c r="AT115" s="30">
        <f>_xlfn.IFNA(IF($O115="days",$Y115*(VLOOKUP($K115,'Bed parameters'!$A$9:$I$12,9,FALSE))*$F115*(VLOOKUP($Q115,'Workforce distribution'!$C$8:$AD$30,AT$7,FALSE)),IF($Q115="n/a",(IF($P115=AT$6,$X115*$F115,0)),$X115*$F115*(VLOOKUP($Q115,'Workforce distribution'!$C$8:$AD$30,AT$7,FALSE)))),0)</f>
        <v>0</v>
      </c>
      <c r="AU115" s="30">
        <f>_xlfn.IFNA(IF($O115="days",$Y115*(VLOOKUP($K115,'Bed parameters'!$A$9:$I$12,9,FALSE))*$F115*(VLOOKUP($Q115,'Workforce distribution'!$C$8:$AD$30,AU$7,FALSE)),IF($Q115="n/a",(IF($P115=AU$6,$X115*$F115,0)),$X115*$F115*(VLOOKUP($Q115,'Workforce distribution'!$C$8:$AD$30,AU$7,FALSE)))),0)</f>
        <v>0</v>
      </c>
      <c r="AV115" s="30">
        <f>_xlfn.IFNA(IF($O115="days",$Y115*(VLOOKUP($K115,'Bed parameters'!$A$9:$I$12,9,FALSE))*$F115*(VLOOKUP($Q115,'Workforce distribution'!$C$8:$AD$30,AV$7,FALSE)),IF($Q115="n/a",(IF($P115=AV$6,$X115*$F115,0)),$X115*$F115*(VLOOKUP($Q115,'Workforce distribution'!$C$8:$AD$30,AV$7,FALSE)))),0)</f>
        <v>0</v>
      </c>
      <c r="AW115" s="30">
        <f>_xlfn.IFNA(IF($O115="days",$Y115*(VLOOKUP($K115,'Bed parameters'!$A$9:$I$12,9,FALSE))*$F115*(VLOOKUP($Q115,'Workforce distribution'!$C$8:$AD$30,AW$7,FALSE)),IF($Q115="n/a",(IF($P115=AW$6,$X115*$F115,0)),$X115*$F115*(VLOOKUP($Q115,'Workforce distribution'!$C$8:$AD$30,AW$7,FALSE)))),0)</f>
        <v>0</v>
      </c>
      <c r="AX115" s="30">
        <f>_xlfn.IFNA(IF($O115="days",$Y115*(VLOOKUP($K115,'Bed parameters'!$A$9:$I$12,9,FALSE))*$F115*(VLOOKUP($Q115,'Workforce distribution'!$C$8:$AD$30,AX$7,FALSE)),IF($Q115="n/a",(IF($P115=AX$6,$X115*$F115,0)),$X115*$F115*(VLOOKUP($Q115,'Workforce distribution'!$C$8:$AD$30,AX$7,FALSE)))),0)</f>
        <v>0</v>
      </c>
      <c r="AY115" s="30">
        <f>_xlfn.IFNA(IF($O115="days",$Y115*(VLOOKUP($K115,'Bed parameters'!$A$9:$I$12,9,FALSE))*$F115*(VLOOKUP($Q115,'Workforce distribution'!$C$8:$AD$30,AY$7,FALSE)),IF($Q115="n/a",(IF($P115=AY$6,$X115*$F115,0)),$X115*$F115*(VLOOKUP($Q115,'Workforce distribution'!$C$8:$AD$30,AY$7,FALSE)))),0)</f>
        <v>0</v>
      </c>
      <c r="AZ115" s="30">
        <f>_xlfn.IFNA(IF($O115="days",$Y115*(VLOOKUP($K115,'Bed parameters'!$A$9:$I$12,9,FALSE))*$F115*(VLOOKUP($Q115,'Workforce distribution'!$C$8:$AD$30,AZ$7,FALSE)),IF($Q115="n/a",(IF($P115=AZ$6,$X115*$F115,0)),$X115*$F115*(VLOOKUP($Q115,'Workforce distribution'!$C$8:$AD$30,AZ$7,FALSE)))),0)</f>
        <v>0</v>
      </c>
      <c r="BA115" s="30">
        <f>_xlfn.IFNA(IF($O115="days",$Y115*(VLOOKUP($K115,'Bed parameters'!$A$9:$I$12,9,FALSE))*$F115*(VLOOKUP($Q115,'Workforce distribution'!$C$8:$AD$30,BA$7,FALSE)),IF($Q115="n/a",(IF($P115=BA$6,$X115*$F115,0)),$X115*$F115*(VLOOKUP($Q115,'Workforce distribution'!$C$8:$AD$30,BA$7,FALSE)))),0)</f>
        <v>0</v>
      </c>
      <c r="BB115" s="30">
        <f>_xlfn.IFNA(IF($O115="days",$Y115*(VLOOKUP($K115,'Bed parameters'!$A$9:$I$12,9,FALSE))*$F115*(VLOOKUP($Q115,'Workforce distribution'!$C$8:$AD$30,BB$7,FALSE)),IF($Q115="n/a",(IF($P115=BB$6,$X115*$F115,0)),$X115*$F115*(VLOOKUP($Q115,'Workforce distribution'!$C$8:$AD$30,BB$7,FALSE)))),0)</f>
        <v>0</v>
      </c>
      <c r="BC115" s="149">
        <f t="shared" si="17"/>
        <v>0</v>
      </c>
      <c r="BD115" s="288">
        <f>IF($Q115="n/a",(IF('Workforce hours'!D$30=0,0,(AB115/'Workforce hours'!D$30))),(IF(VLOOKUP($Q115,'Workforce hours'!$C$8:$AD$30,BD$7,FALSE)=0,0,(AB115/(VLOOKUP($Q115,'Workforce hours'!$C$8:$AD$30,BD$7,FALSE))))))</f>
        <v>0</v>
      </c>
      <c r="BE115" s="288">
        <f>IF($Q115="n/a",(IF('Workforce hours'!E$30=0,0,(AC115/'Workforce hours'!E$30))),(IF(VLOOKUP($Q115,'Workforce hours'!$C$8:$AD$30,BE$7,FALSE)=0,0,(AC115/(VLOOKUP($Q115,'Workforce hours'!$C$8:$AD$30,BE$7,FALSE))))))</f>
        <v>0</v>
      </c>
      <c r="BF115" s="288">
        <f>IF($Q115="n/a",(IF('Workforce hours'!F$30=0,0,(AD115/'Workforce hours'!F$30))),(IF(VLOOKUP($Q115,'Workforce hours'!$C$8:$AD$30,BF$7,FALSE)=0,0,(AD115/(VLOOKUP($Q115,'Workforce hours'!$C$8:$AD$30,BF$7,FALSE))))))</f>
        <v>0</v>
      </c>
      <c r="BG115" s="288">
        <f>IF($Q115="n/a",(IF('Workforce hours'!G$30=0,0,(AE115/'Workforce hours'!G$30))),(IF(VLOOKUP($Q115,'Workforce hours'!$C$8:$AD$30,BG$7,FALSE)=0,0,(AE115/(VLOOKUP($Q115,'Workforce hours'!$C$8:$AD$30,BG$7,FALSE))))))</f>
        <v>0</v>
      </c>
      <c r="BH115" s="288">
        <f>IF($Q115="n/a",(IF('Workforce hours'!H$30=0,0,(AF115/'Workforce hours'!H$30))),(IF(VLOOKUP($Q115,'Workforce hours'!$C$8:$AD$30,BH$7,FALSE)=0,0,(AF115/(VLOOKUP($Q115,'Workforce hours'!$C$8:$AD$30,BH$7,FALSE))))))</f>
        <v>0</v>
      </c>
      <c r="BI115" s="288">
        <f>IF($Q115="n/a",(IF('Workforce hours'!I$30=0,0,(AG115/'Workforce hours'!I$30))),(IF(VLOOKUP($Q115,'Workforce hours'!$C$8:$AD$30,BI$7,FALSE)=0,0,(AG115/(VLOOKUP($Q115,'Workforce hours'!$C$8:$AD$30,BI$7,FALSE))))))</f>
        <v>0</v>
      </c>
      <c r="BJ115" s="288">
        <f>IF($Q115="n/a",(IF('Workforce hours'!J$30=0,0,(AH115/'Workforce hours'!J$30))),(IF(VLOOKUP($Q115,'Workforce hours'!$C$8:$AD$30,BJ$7,FALSE)=0,0,(AH115/(VLOOKUP($Q115,'Workforce hours'!$C$8:$AD$30,BJ$7,FALSE))))))</f>
        <v>0</v>
      </c>
      <c r="BK115" s="288">
        <f>IF($Q115="n/a",(IF('Workforce hours'!K$30=0,0,(AI115/'Workforce hours'!K$30))),(IF(VLOOKUP($Q115,'Workforce hours'!$C$8:$AD$30,BK$7,FALSE)=0,0,(AI115/(VLOOKUP($Q115,'Workforce hours'!$C$8:$AD$30,BK$7,FALSE))))))</f>
        <v>0</v>
      </c>
      <c r="BL115" s="288">
        <f>IF($Q115="n/a",(IF('Workforce hours'!L$30=0,0,(AJ115/'Workforce hours'!L$30))),(IF(VLOOKUP($Q115,'Workforce hours'!$C$8:$AD$30,BL$7,FALSE)=0,0,(AJ115/(VLOOKUP($Q115,'Workforce hours'!$C$8:$AD$30,BL$7,FALSE))))))</f>
        <v>0</v>
      </c>
      <c r="BM115" s="288">
        <f>IF($Q115="n/a",(IF('Workforce hours'!M$30=0,0,(AK115/'Workforce hours'!M$30))),(IF(VLOOKUP($Q115,'Workforce hours'!$C$8:$AD$30,BM$7,FALSE)=0,0,(AK115/(VLOOKUP($Q115,'Workforce hours'!$C$8:$AD$30,BM$7,FALSE))))))</f>
        <v>0</v>
      </c>
      <c r="BN115" s="288">
        <f>IF($Q115="n/a",(IF('Workforce hours'!N$30=0,0,(AL115/'Workforce hours'!N$30))),(IF(VLOOKUP($Q115,'Workforce hours'!$C$8:$AD$30,BN$7,FALSE)=0,0,(AL115/(VLOOKUP($Q115,'Workforce hours'!$C$8:$AD$30,BN$7,FALSE))))))</f>
        <v>0</v>
      </c>
      <c r="BO115" s="288">
        <f>IF($Q115="n/a",(IF('Workforce hours'!O$30=0,0,(AM115/'Workforce hours'!O$30))),(IF(VLOOKUP($Q115,'Workforce hours'!$C$8:$AD$30,BO$7,FALSE)=0,0,(AM115/(VLOOKUP($Q115,'Workforce hours'!$C$8:$AD$30,BO$7,FALSE))))))</f>
        <v>0</v>
      </c>
      <c r="BP115" s="288">
        <f>IF($Q115="n/a",(IF('Workforce hours'!P$30=0,0,(AN115/'Workforce hours'!P$30))),(IF(VLOOKUP($Q115,'Workforce hours'!$C$8:$AD$30,BP$7,FALSE)=0,0,(AN115/(VLOOKUP($Q115,'Workforce hours'!$C$8:$AD$30,BP$7,FALSE))))))</f>
        <v>0</v>
      </c>
      <c r="BQ115" s="288">
        <f>IF($Q115="n/a",(IF('Workforce hours'!Q$30=0,0,(AO115/'Workforce hours'!Q$30))),(IF(VLOOKUP($Q115,'Workforce hours'!$C$8:$AD$30,BQ$7,FALSE)=0,0,(AO115/(VLOOKUP($Q115,'Workforce hours'!$C$8:$AD$30,BQ$7,FALSE))))))</f>
        <v>0</v>
      </c>
      <c r="BR115" s="288">
        <f>IF($Q115="n/a",(IF('Workforce hours'!R$30=0,0,(AP115/'Workforce hours'!R$30))),(IF(VLOOKUP($Q115,'Workforce hours'!$C$8:$AD$30,BR$7,FALSE)=0,0,(AP115/(VLOOKUP($Q115,'Workforce hours'!$C$8:$AD$30,BR$7,FALSE))))))</f>
        <v>0</v>
      </c>
      <c r="BS115" s="288">
        <f>IF($Q115="n/a",(IF('Workforce hours'!S$30=0,0,(AQ115/'Workforce hours'!S$30))),(IF(VLOOKUP($Q115,'Workforce hours'!$C$8:$AD$30,BS$7,FALSE)=0,0,(AQ115/(VLOOKUP($Q115,'Workforce hours'!$C$8:$AD$30,BS$7,FALSE))))))</f>
        <v>0</v>
      </c>
      <c r="BT115" s="288">
        <f>IF($Q115="n/a",(IF('Workforce hours'!T$30=0,0,(AR115/'Workforce hours'!T$30))),(IF(VLOOKUP($Q115,'Workforce hours'!$C$8:$AD$30,BT$7,FALSE)=0,0,(AR115/(VLOOKUP($Q115,'Workforce hours'!$C$8:$AD$30,BT$7,FALSE))))))</f>
        <v>0</v>
      </c>
      <c r="BU115" s="288">
        <f>IF($Q115="n/a",(IF('Workforce hours'!U$30=0,0,(AS115/'Workforce hours'!U$30))),(IF(VLOOKUP($Q115,'Workforce hours'!$C$8:$AD$30,BU$7,FALSE)=0,0,(AS115/(VLOOKUP($Q115,'Workforce hours'!$C$8:$AD$30,BU$7,FALSE))))))</f>
        <v>0</v>
      </c>
      <c r="BV115" s="288">
        <f>IF($Q115="n/a",(IF('Workforce hours'!V$30=0,0,(AT115/'Workforce hours'!V$30))),(IF(VLOOKUP($Q115,'Workforce hours'!$C$8:$AD$30,BV$7,FALSE)=0,0,(AT115/(VLOOKUP($Q115,'Workforce hours'!$C$8:$AD$30,BV$7,FALSE))))))</f>
        <v>0</v>
      </c>
      <c r="BW115" s="288">
        <f>IF($Q115="n/a",(IF('Workforce hours'!W$30=0,0,(AU115/'Workforce hours'!W$30))),(IF(VLOOKUP($Q115,'Workforce hours'!$C$8:$AD$30,BW$7,FALSE)=0,0,(AU115/(VLOOKUP($Q115,'Workforce hours'!$C$8:$AD$30,BW$7,FALSE))))))</f>
        <v>0</v>
      </c>
      <c r="BX115" s="288">
        <f>IF($Q115="n/a",(IF('Workforce hours'!X$30=0,0,(AV115/'Workforce hours'!X$30))),(IF(VLOOKUP($Q115,'Workforce hours'!$C$8:$AD$30,BX$7,FALSE)=0,0,(AV115/(VLOOKUP($Q115,'Workforce hours'!$C$8:$AD$30,BX$7,FALSE))))))</f>
        <v>0</v>
      </c>
      <c r="BY115" s="288">
        <f>IF($Q115="n/a",(IF('Workforce hours'!Y$30=0,0,(AW115/'Workforce hours'!Y$30))),(IF(VLOOKUP($Q115,'Workforce hours'!$C$8:$AD$30,BY$7,FALSE)=0,0,(AW115/(VLOOKUP($Q115,'Workforce hours'!$C$8:$AD$30,BY$7,FALSE))))))</f>
        <v>0</v>
      </c>
      <c r="BZ115" s="288">
        <f>IF($Q115="n/a",(IF('Workforce hours'!Z$30=0,0,(AX115/'Workforce hours'!Z$30))),(IF(VLOOKUP($Q115,'Workforce hours'!$C$8:$AD$30,BZ$7,FALSE)=0,0,(AX115/(VLOOKUP($Q115,'Workforce hours'!$C$8:$AD$30,BZ$7,FALSE))))))</f>
        <v>0</v>
      </c>
      <c r="CA115" s="288">
        <f>IF($Q115="n/a",(IF('Workforce hours'!AA$30=0,0,(AY115/'Workforce hours'!AA$30))),(IF(VLOOKUP($Q115,'Workforce hours'!$C$8:$AD$30,CA$7,FALSE)=0,0,(AY115/(VLOOKUP($Q115,'Workforce hours'!$C$8:$AD$30,CA$7,FALSE))))))</f>
        <v>0</v>
      </c>
      <c r="CB115" s="288">
        <f>IF($Q115="n/a",(IF('Workforce hours'!AB$30=0,0,(AZ115/'Workforce hours'!AB$30))),(IF(VLOOKUP($Q115,'Workforce hours'!$C$8:$AD$30,CB$7,FALSE)=0,0,(AZ115/(VLOOKUP($Q115,'Workforce hours'!$C$8:$AD$30,CB$7,FALSE))))))</f>
        <v>0</v>
      </c>
      <c r="CC115" s="288">
        <f>IF($Q115="n/a",(IF('Workforce hours'!AC$30=0,0,(BA115/'Workforce hours'!AC$30))),(IF(VLOOKUP($Q115,'Workforce hours'!$C$8:$AD$30,CC$7,FALSE)=0,0,(BA115/(VLOOKUP($Q115,'Workforce hours'!$C$8:$AD$30,CC$7,FALSE))))))</f>
        <v>0</v>
      </c>
      <c r="CD115" s="288">
        <f>IF($Q115="n/a",(IF('Workforce hours'!AD$30=0,0,(BB115/'Workforce hours'!AD$30))),(IF(VLOOKUP($Q115,'Workforce hours'!$C$8:$AD$30,CD$7,FALSE)=0,0,(BB115/(VLOOKUP($Q115,'Workforce hours'!$C$8:$AD$30,CD$7,FALSE))))))</f>
        <v>0</v>
      </c>
      <c r="CE115" s="289">
        <f t="shared" si="18"/>
        <v>0</v>
      </c>
      <c r="CF115" s="290">
        <f>BD115*'Workforce costs'!B$9*(1+'Workforce costs'!B$10)*(1+'Workforce costs'!B$11)</f>
        <v>0</v>
      </c>
      <c r="CG115" s="290">
        <f>BE115*'Workforce costs'!C$9*(1+'Workforce costs'!C$10)*(1+'Workforce costs'!C$11)</f>
        <v>0</v>
      </c>
      <c r="CH115" s="290">
        <f>BF115*'Workforce costs'!D$9*(1+'Workforce costs'!D$10)*(1+'Workforce costs'!D$11)</f>
        <v>0</v>
      </c>
      <c r="CI115" s="290">
        <f>BG115*'Workforce costs'!E$9*(1+'Workforce costs'!E$10)*(1+'Workforce costs'!E$11)</f>
        <v>0</v>
      </c>
      <c r="CJ115" s="290">
        <f>BH115*'Workforce costs'!F$9*(1+'Workforce costs'!F$10)*(1+'Workforce costs'!F$11)</f>
        <v>0</v>
      </c>
      <c r="CK115" s="290">
        <f>BI115*'Workforce costs'!G$9*(1+'Workforce costs'!G$10)*(1+'Workforce costs'!G$11)</f>
        <v>0</v>
      </c>
      <c r="CL115" s="290">
        <f>BJ115*'Workforce costs'!H$9*(1+'Workforce costs'!H$10)*(1+'Workforce costs'!H$11)</f>
        <v>0</v>
      </c>
      <c r="CM115" s="290">
        <f>BK115*'Workforce costs'!I$9*(1+'Workforce costs'!I$10)*(1+'Workforce costs'!I$11)</f>
        <v>0</v>
      </c>
      <c r="CN115" s="290">
        <f>BL115*'Workforce costs'!J$9*(1+'Workforce costs'!J$10)*(1+'Workforce costs'!J$11)</f>
        <v>0</v>
      </c>
      <c r="CO115" s="290">
        <f>BM115*'Workforce costs'!K$9*(1+'Workforce costs'!K$10)*(1+'Workforce costs'!K$11)</f>
        <v>0</v>
      </c>
      <c r="CP115" s="290">
        <f>BN115*'Workforce costs'!L$9*(1+'Workforce costs'!L$10)*(1+'Workforce costs'!L$11)</f>
        <v>0</v>
      </c>
      <c r="CQ115" s="290">
        <f>BO115*'Workforce costs'!M$9*(1+'Workforce costs'!M$10)*(1+'Workforce costs'!M$11)</f>
        <v>0</v>
      </c>
      <c r="CR115" s="290">
        <f>BP115*'Workforce costs'!N$9*(1+'Workforce costs'!N$10)*(1+'Workforce costs'!N$11)</f>
        <v>0</v>
      </c>
      <c r="CS115" s="290">
        <f>BQ115*'Workforce costs'!O$9*(1+'Workforce costs'!O$10)*(1+'Workforce costs'!O$11)</f>
        <v>0</v>
      </c>
      <c r="CT115" s="290">
        <f>BR115*'Workforce costs'!P$9*(1+'Workforce costs'!P$10)*(1+'Workforce costs'!P$11)</f>
        <v>0</v>
      </c>
      <c r="CU115" s="290">
        <f>BS115*'Workforce costs'!Q$9*(1+'Workforce costs'!Q$10)*(1+'Workforce costs'!Q$11)</f>
        <v>0</v>
      </c>
      <c r="CV115" s="290">
        <f>BT115*'Workforce costs'!R$9*(1+'Workforce costs'!R$10)*(1+'Workforce costs'!R$11)</f>
        <v>0</v>
      </c>
      <c r="CW115" s="290">
        <f>BU115*'Workforce costs'!S$9*(1+'Workforce costs'!S$10)*(1+'Workforce costs'!S$11)</f>
        <v>0</v>
      </c>
      <c r="CX115" s="290">
        <f>BV115*'Workforce costs'!T$9*(1+'Workforce costs'!T$10)*(1+'Workforce costs'!T$11)</f>
        <v>0</v>
      </c>
      <c r="CY115" s="290">
        <f>BW115*'Workforce costs'!U$9*(1+'Workforce costs'!U$10)*(1+'Workforce costs'!U$11)</f>
        <v>0</v>
      </c>
      <c r="CZ115" s="290">
        <f>BX115*'Workforce costs'!V$9*(1+'Workforce costs'!V$10)*(1+'Workforce costs'!V$11)</f>
        <v>0</v>
      </c>
      <c r="DA115" s="290">
        <f>BY115*'Workforce costs'!W$9*(1+'Workforce costs'!W$10)*(1+'Workforce costs'!W$11)</f>
        <v>0</v>
      </c>
      <c r="DB115" s="290">
        <f>BZ115*'Workforce costs'!X$9*(1+'Workforce costs'!X$10)*(1+'Workforce costs'!X$11)</f>
        <v>0</v>
      </c>
      <c r="DC115" s="290">
        <f>CA115*'Workforce costs'!Y$9*(1+'Workforce costs'!Y$10)*(1+'Workforce costs'!Y$11)</f>
        <v>0</v>
      </c>
      <c r="DD115" s="290">
        <f>CB115*'Workforce costs'!Z$9*(1+'Workforce costs'!Z$10)*(1+'Workforce costs'!Z$11)</f>
        <v>0</v>
      </c>
      <c r="DE115" s="290">
        <f>CC115*'Workforce costs'!AA$9*(1+'Workforce costs'!AA$10)*(1+'Workforce costs'!AA$11)</f>
        <v>0</v>
      </c>
      <c r="DF115" s="290">
        <f>CD115*'Workforce costs'!AB$9*(1+'Workforce costs'!AB$10)*(1+'Workforce costs'!AB$11)</f>
        <v>0</v>
      </c>
    </row>
    <row r="116" spans="1:110" x14ac:dyDescent="0.3">
      <c r="A116" s="2" t="str">
        <f>Outputs!$A$4</f>
        <v>Australia</v>
      </c>
      <c r="B116" s="2" t="str">
        <f t="shared" si="11"/>
        <v>Australia 65+</v>
      </c>
      <c r="C116" s="30">
        <f>VLOOKUP($B116,Populations!$D$15:$H$1920,3,FALSE)</f>
        <v>4559374</v>
      </c>
      <c r="D116" s="255">
        <f>IF(OR($H116="General pop",$H116="Schools",$H116="Workplace",$H116="Skills Training",$H116="Digital Supports"),1,VLOOKUP($B116,Populations!$D$15:$H$1920,5,FALSE))</f>
        <v>1</v>
      </c>
      <c r="E116" s="88">
        <f>VLOOKUP(I116,Epidemiology!$C$10:$H$47,6,FALSE)</f>
        <v>3198</v>
      </c>
      <c r="F116" s="102" t="str">
        <f>'Care profiles'!R117</f>
        <v>n/a</v>
      </c>
      <c r="G116" s="15" t="str">
        <f>'Care profiles'!A117</f>
        <v>65+</v>
      </c>
      <c r="H116" s="15" t="str">
        <f>'Care profiles'!B117</f>
        <v>Distress</v>
      </c>
      <c r="I116" s="15" t="str">
        <f>'Care profiles'!C117</f>
        <v>Distress_65+yrs</v>
      </c>
      <c r="J116" s="15" t="str">
        <f>'Care profiles'!D117</f>
        <v>Care profile</v>
      </c>
      <c r="K116" s="15" t="str">
        <f>'Care profiles'!E117</f>
        <v>Supports for Mental Illness</v>
      </c>
      <c r="L116" s="104">
        <f>'Care profiles'!F117</f>
        <v>1</v>
      </c>
      <c r="M116" s="15" t="str">
        <f>'Care profiles'!G117</f>
        <v>n/a</v>
      </c>
      <c r="N116" s="15" t="str">
        <f>'Care profiles'!H117</f>
        <v>n/a</v>
      </c>
      <c r="O116" s="15" t="str">
        <f>'Care profiles'!I117</f>
        <v>n/a</v>
      </c>
      <c r="P116" s="15" t="str">
        <f>'Care profiles'!J117</f>
        <v>n/a</v>
      </c>
      <c r="Q116" s="15" t="str">
        <f>'Care profiles'!K117</f>
        <v>n/a</v>
      </c>
      <c r="R116" s="15" t="str">
        <f>'Care profiles'!M117</f>
        <v>Y</v>
      </c>
      <c r="S116" s="15" t="str">
        <f>'Care profiles'!O117</f>
        <v>Y</v>
      </c>
      <c r="T116" s="15" t="str">
        <f>'Care profiles'!Q117</f>
        <v>N</v>
      </c>
      <c r="U116" s="30">
        <f t="shared" si="12"/>
        <v>145808.78052</v>
      </c>
      <c r="V116" s="30">
        <f t="shared" si="13"/>
        <v>145808.78052</v>
      </c>
      <c r="W116" s="30">
        <f>IF(M116="n/a",0,IF(O116="days",V116*M116*(1+(VLOOKUP(K116,'Bed parameters'!$A$9:$G$12,7,FALSE))),V116*M116))</f>
        <v>0</v>
      </c>
      <c r="X116" s="30">
        <f t="shared" si="14"/>
        <v>0</v>
      </c>
      <c r="Y116" s="30">
        <f t="shared" si="15"/>
        <v>0</v>
      </c>
      <c r="Z116" s="113">
        <f>_xlfn.IFNA(Y116/((VLOOKUP(K116,'Bed parameters'!$A$9:$G$12,3,FALSE))*(VLOOKUP(K116,'Bed parameters'!$A$9:$G$12,5,FALSE))),0)</f>
        <v>0</v>
      </c>
      <c r="AA116" s="30">
        <f t="shared" si="16"/>
        <v>0</v>
      </c>
      <c r="AB116" s="30">
        <f>_xlfn.IFNA(IF($O116="days",$Y116*(VLOOKUP($K116,'Bed parameters'!$A$9:$I$12,9,FALSE))*$F116*(VLOOKUP($Q116,'Workforce distribution'!$C$8:$AD$30,AB$7,FALSE)),IF($Q116="n/a",(IF($P116=AB$6,$X116*$F116,0)),$X116*$F116*(VLOOKUP($Q116,'Workforce distribution'!$C$8:$AD$30,AB$7,FALSE)))),0)</f>
        <v>0</v>
      </c>
      <c r="AC116" s="30">
        <f>_xlfn.IFNA(IF($O116="days",$Y116*(VLOOKUP($K116,'Bed parameters'!$A$9:$I$12,9,FALSE))*$F116*(VLOOKUP($Q116,'Workforce distribution'!$C$8:$AD$30,AC$7,FALSE)),IF($Q116="n/a",(IF($P116=AC$6,$X116*$F116,0)),$X116*$F116*(VLOOKUP($Q116,'Workforce distribution'!$C$8:$AD$30,AC$7,FALSE)))),0)</f>
        <v>0</v>
      </c>
      <c r="AD116" s="30">
        <f>_xlfn.IFNA(IF($O116="days",$Y116*(VLOOKUP($K116,'Bed parameters'!$A$9:$I$12,9,FALSE))*$F116*(VLOOKUP($Q116,'Workforce distribution'!$C$8:$AD$30,AD$7,FALSE)),IF($Q116="n/a",(IF($P116=AD$6,$X116*$F116,0)),$X116*$F116*(VLOOKUP($Q116,'Workforce distribution'!$C$8:$AD$30,AD$7,FALSE)))),0)</f>
        <v>0</v>
      </c>
      <c r="AE116" s="30">
        <f>_xlfn.IFNA(IF($O116="days",$Y116*(VLOOKUP($K116,'Bed parameters'!$A$9:$I$12,9,FALSE))*$F116*(VLOOKUP($Q116,'Workforce distribution'!$C$8:$AD$30,AE$7,FALSE)),IF($Q116="n/a",(IF($P116=AE$6,$X116*$F116,0)),$X116*$F116*(VLOOKUP($Q116,'Workforce distribution'!$C$8:$AD$30,AE$7,FALSE)))),0)</f>
        <v>0</v>
      </c>
      <c r="AF116" s="30">
        <f>_xlfn.IFNA(IF($O116="days",$Y116*(VLOOKUP($K116,'Bed parameters'!$A$9:$I$12,9,FALSE))*$F116*(VLOOKUP($Q116,'Workforce distribution'!$C$8:$AD$30,AF$7,FALSE)),IF($Q116="n/a",(IF($P116=AF$6,$X116*$F116,0)),$X116*$F116*(VLOOKUP($Q116,'Workforce distribution'!$C$8:$AD$30,AF$7,FALSE)))),0)</f>
        <v>0</v>
      </c>
      <c r="AG116" s="30">
        <f>_xlfn.IFNA(IF($O116="days",$Y116*(VLOOKUP($K116,'Bed parameters'!$A$9:$I$12,9,FALSE))*$F116*(VLOOKUP($Q116,'Workforce distribution'!$C$8:$AD$30,AG$7,FALSE)),IF($Q116="n/a",(IF($P116=AG$6,$X116*$F116,0)),$X116*$F116*(VLOOKUP($Q116,'Workforce distribution'!$C$8:$AD$30,AG$7,FALSE)))),0)</f>
        <v>0</v>
      </c>
      <c r="AH116" s="30">
        <f>_xlfn.IFNA(IF($O116="days",$Y116*(VLOOKUP($K116,'Bed parameters'!$A$9:$I$12,9,FALSE))*$F116*(VLOOKUP($Q116,'Workforce distribution'!$C$8:$AD$30,AH$7,FALSE)),IF($Q116="n/a",(IF($P116=AH$6,$X116*$F116,0)),$X116*$F116*(VLOOKUP($Q116,'Workforce distribution'!$C$8:$AD$30,AH$7,FALSE)))),0)</f>
        <v>0</v>
      </c>
      <c r="AI116" s="30">
        <f>_xlfn.IFNA(IF($O116="days",$Y116*(VLOOKUP($K116,'Bed parameters'!$A$9:$I$12,9,FALSE))*$F116*(VLOOKUP($Q116,'Workforce distribution'!$C$8:$AD$30,AI$7,FALSE)),IF($Q116="n/a",(IF($P116=AI$6,$X116*$F116,0)),$X116*$F116*(VLOOKUP($Q116,'Workforce distribution'!$C$8:$AD$30,AI$7,FALSE)))),0)</f>
        <v>0</v>
      </c>
      <c r="AJ116" s="30">
        <f>_xlfn.IFNA(IF($O116="days",$Y116*(VLOOKUP($K116,'Bed parameters'!$A$9:$I$12,9,FALSE))*$F116*(VLOOKUP($Q116,'Workforce distribution'!$C$8:$AD$30,AJ$7,FALSE)),IF($Q116="n/a",(IF($P116=AJ$6,$X116*$F116,0)),$X116*$F116*(VLOOKUP($Q116,'Workforce distribution'!$C$8:$AD$30,AJ$7,FALSE)))),0)</f>
        <v>0</v>
      </c>
      <c r="AK116" s="30">
        <f>_xlfn.IFNA(IF($O116="days",$Y116*(VLOOKUP($K116,'Bed parameters'!$A$9:$I$12,9,FALSE))*$F116*(VLOOKUP($Q116,'Workforce distribution'!$C$8:$AD$30,AK$7,FALSE)),IF($Q116="n/a",(IF($P116=AK$6,$X116*$F116,0)),$X116*$F116*(VLOOKUP($Q116,'Workforce distribution'!$C$8:$AD$30,AK$7,FALSE)))),0)</f>
        <v>0</v>
      </c>
      <c r="AL116" s="30">
        <f>_xlfn.IFNA(IF($O116="days",$Y116*(VLOOKUP($K116,'Bed parameters'!$A$9:$I$12,9,FALSE))*$F116*(VLOOKUP($Q116,'Workforce distribution'!$C$8:$AD$30,AL$7,FALSE)),IF($Q116="n/a",(IF($P116=AL$6,$X116*$F116,0)),$X116*$F116*(VLOOKUP($Q116,'Workforce distribution'!$C$8:$AD$30,AL$7,FALSE)))),0)</f>
        <v>0</v>
      </c>
      <c r="AM116" s="30">
        <f>_xlfn.IFNA(IF($O116="days",$Y116*(VLOOKUP($K116,'Bed parameters'!$A$9:$I$12,9,FALSE))*$F116*(VLOOKUP($Q116,'Workforce distribution'!$C$8:$AD$30,AM$7,FALSE)),IF($Q116="n/a",(IF($P116=AM$6,$X116*$F116,0)),$X116*$F116*(VLOOKUP($Q116,'Workforce distribution'!$C$8:$AD$30,AM$7,FALSE)))),0)</f>
        <v>0</v>
      </c>
      <c r="AN116" s="30">
        <f>_xlfn.IFNA(IF($O116="days",$Y116*(VLOOKUP($K116,'Bed parameters'!$A$9:$I$12,9,FALSE))*$F116*(VLOOKUP($Q116,'Workforce distribution'!$C$8:$AD$30,AN$7,FALSE)),IF($Q116="n/a",(IF($P116=AN$6,$X116*$F116,0)),$X116*$F116*(VLOOKUP($Q116,'Workforce distribution'!$C$8:$AD$30,AN$7,FALSE)))),0)</f>
        <v>0</v>
      </c>
      <c r="AO116" s="30">
        <f>_xlfn.IFNA(IF($O116="days",$Y116*(VLOOKUP($K116,'Bed parameters'!$A$9:$I$12,9,FALSE))*$F116*(VLOOKUP($Q116,'Workforce distribution'!$C$8:$AD$30,AO$7,FALSE)),IF($Q116="n/a",(IF($P116=AO$6,$X116*$F116,0)),$X116*$F116*(VLOOKUP($Q116,'Workforce distribution'!$C$8:$AD$30,AO$7,FALSE)))),0)</f>
        <v>0</v>
      </c>
      <c r="AP116" s="30">
        <f>_xlfn.IFNA(IF($O116="days",$Y116*(VLOOKUP($K116,'Bed parameters'!$A$9:$I$12,9,FALSE))*$F116*(VLOOKUP($Q116,'Workforce distribution'!$C$8:$AD$30,AP$7,FALSE)),IF($Q116="n/a",(IF($P116=AP$6,$X116*$F116,0)),$X116*$F116*(VLOOKUP($Q116,'Workforce distribution'!$C$8:$AD$30,AP$7,FALSE)))),0)</f>
        <v>0</v>
      </c>
      <c r="AQ116" s="30">
        <f>_xlfn.IFNA(IF($O116="days",$Y116*(VLOOKUP($K116,'Bed parameters'!$A$9:$I$12,9,FALSE))*$F116*(VLOOKUP($Q116,'Workforce distribution'!$C$8:$AD$30,AQ$7,FALSE)),IF($Q116="n/a",(IF($P116=AQ$6,$X116*$F116,0)),$X116*$F116*(VLOOKUP($Q116,'Workforce distribution'!$C$8:$AD$30,AQ$7,FALSE)))),0)</f>
        <v>0</v>
      </c>
      <c r="AR116" s="30">
        <f>_xlfn.IFNA(IF($O116="days",$Y116*(VLOOKUP($K116,'Bed parameters'!$A$9:$I$12,9,FALSE))*$F116*(VLOOKUP($Q116,'Workforce distribution'!$C$8:$AD$30,AR$7,FALSE)),IF($Q116="n/a",(IF($P116=AR$6,$X116*$F116,0)),$X116*$F116*(VLOOKUP($Q116,'Workforce distribution'!$C$8:$AD$30,AR$7,FALSE)))),0)</f>
        <v>0</v>
      </c>
      <c r="AS116" s="30">
        <f>_xlfn.IFNA(IF($O116="days",$Y116*(VLOOKUP($K116,'Bed parameters'!$A$9:$I$12,9,FALSE))*$F116*(VLOOKUP($Q116,'Workforce distribution'!$C$8:$AD$30,AS$7,FALSE)),IF($Q116="n/a",(IF($P116=AS$6,$X116*$F116,0)),$X116*$F116*(VLOOKUP($Q116,'Workforce distribution'!$C$8:$AD$30,AS$7,FALSE)))),0)</f>
        <v>0</v>
      </c>
      <c r="AT116" s="30">
        <f>_xlfn.IFNA(IF($O116="days",$Y116*(VLOOKUP($K116,'Bed parameters'!$A$9:$I$12,9,FALSE))*$F116*(VLOOKUP($Q116,'Workforce distribution'!$C$8:$AD$30,AT$7,FALSE)),IF($Q116="n/a",(IF($P116=AT$6,$X116*$F116,0)),$X116*$F116*(VLOOKUP($Q116,'Workforce distribution'!$C$8:$AD$30,AT$7,FALSE)))),0)</f>
        <v>0</v>
      </c>
      <c r="AU116" s="30">
        <f>_xlfn.IFNA(IF($O116="days",$Y116*(VLOOKUP($K116,'Bed parameters'!$A$9:$I$12,9,FALSE))*$F116*(VLOOKUP($Q116,'Workforce distribution'!$C$8:$AD$30,AU$7,FALSE)),IF($Q116="n/a",(IF($P116=AU$6,$X116*$F116,0)),$X116*$F116*(VLOOKUP($Q116,'Workforce distribution'!$C$8:$AD$30,AU$7,FALSE)))),0)</f>
        <v>0</v>
      </c>
      <c r="AV116" s="30">
        <f>_xlfn.IFNA(IF($O116="days",$Y116*(VLOOKUP($K116,'Bed parameters'!$A$9:$I$12,9,FALSE))*$F116*(VLOOKUP($Q116,'Workforce distribution'!$C$8:$AD$30,AV$7,FALSE)),IF($Q116="n/a",(IF($P116=AV$6,$X116*$F116,0)),$X116*$F116*(VLOOKUP($Q116,'Workforce distribution'!$C$8:$AD$30,AV$7,FALSE)))),0)</f>
        <v>0</v>
      </c>
      <c r="AW116" s="30">
        <f>_xlfn.IFNA(IF($O116="days",$Y116*(VLOOKUP($K116,'Bed parameters'!$A$9:$I$12,9,FALSE))*$F116*(VLOOKUP($Q116,'Workforce distribution'!$C$8:$AD$30,AW$7,FALSE)),IF($Q116="n/a",(IF($P116=AW$6,$X116*$F116,0)),$X116*$F116*(VLOOKUP($Q116,'Workforce distribution'!$C$8:$AD$30,AW$7,FALSE)))),0)</f>
        <v>0</v>
      </c>
      <c r="AX116" s="30">
        <f>_xlfn.IFNA(IF($O116="days",$Y116*(VLOOKUP($K116,'Bed parameters'!$A$9:$I$12,9,FALSE))*$F116*(VLOOKUP($Q116,'Workforce distribution'!$C$8:$AD$30,AX$7,FALSE)),IF($Q116="n/a",(IF($P116=AX$6,$X116*$F116,0)),$X116*$F116*(VLOOKUP($Q116,'Workforce distribution'!$C$8:$AD$30,AX$7,FALSE)))),0)</f>
        <v>0</v>
      </c>
      <c r="AY116" s="30">
        <f>_xlfn.IFNA(IF($O116="days",$Y116*(VLOOKUP($K116,'Bed parameters'!$A$9:$I$12,9,FALSE))*$F116*(VLOOKUP($Q116,'Workforce distribution'!$C$8:$AD$30,AY$7,FALSE)),IF($Q116="n/a",(IF($P116=AY$6,$X116*$F116,0)),$X116*$F116*(VLOOKUP($Q116,'Workforce distribution'!$C$8:$AD$30,AY$7,FALSE)))),0)</f>
        <v>0</v>
      </c>
      <c r="AZ116" s="30">
        <f>_xlfn.IFNA(IF($O116="days",$Y116*(VLOOKUP($K116,'Bed parameters'!$A$9:$I$12,9,FALSE))*$F116*(VLOOKUP($Q116,'Workforce distribution'!$C$8:$AD$30,AZ$7,FALSE)),IF($Q116="n/a",(IF($P116=AZ$6,$X116*$F116,0)),$X116*$F116*(VLOOKUP($Q116,'Workforce distribution'!$C$8:$AD$30,AZ$7,FALSE)))),0)</f>
        <v>0</v>
      </c>
      <c r="BA116" s="30">
        <f>_xlfn.IFNA(IF($O116="days",$Y116*(VLOOKUP($K116,'Bed parameters'!$A$9:$I$12,9,FALSE))*$F116*(VLOOKUP($Q116,'Workforce distribution'!$C$8:$AD$30,BA$7,FALSE)),IF($Q116="n/a",(IF($P116=BA$6,$X116*$F116,0)),$X116*$F116*(VLOOKUP($Q116,'Workforce distribution'!$C$8:$AD$30,BA$7,FALSE)))),0)</f>
        <v>0</v>
      </c>
      <c r="BB116" s="30">
        <f>_xlfn.IFNA(IF($O116="days",$Y116*(VLOOKUP($K116,'Bed parameters'!$A$9:$I$12,9,FALSE))*$F116*(VLOOKUP($Q116,'Workforce distribution'!$C$8:$AD$30,BB$7,FALSE)),IF($Q116="n/a",(IF($P116=BB$6,$X116*$F116,0)),$X116*$F116*(VLOOKUP($Q116,'Workforce distribution'!$C$8:$AD$30,BB$7,FALSE)))),0)</f>
        <v>0</v>
      </c>
      <c r="BC116" s="149">
        <f t="shared" si="17"/>
        <v>0</v>
      </c>
      <c r="BD116" s="288">
        <f>IF($Q116="n/a",(IF('Workforce hours'!D$30=0,0,(AB116/'Workforce hours'!D$30))),(IF(VLOOKUP($Q116,'Workforce hours'!$C$8:$AD$30,BD$7,FALSE)=0,0,(AB116/(VLOOKUP($Q116,'Workforce hours'!$C$8:$AD$30,BD$7,FALSE))))))</f>
        <v>0</v>
      </c>
      <c r="BE116" s="288">
        <f>IF($Q116="n/a",(IF('Workforce hours'!E$30=0,0,(AC116/'Workforce hours'!E$30))),(IF(VLOOKUP($Q116,'Workforce hours'!$C$8:$AD$30,BE$7,FALSE)=0,0,(AC116/(VLOOKUP($Q116,'Workforce hours'!$C$8:$AD$30,BE$7,FALSE))))))</f>
        <v>0</v>
      </c>
      <c r="BF116" s="288">
        <f>IF($Q116="n/a",(IF('Workforce hours'!F$30=0,0,(AD116/'Workforce hours'!F$30))),(IF(VLOOKUP($Q116,'Workforce hours'!$C$8:$AD$30,BF$7,FALSE)=0,0,(AD116/(VLOOKUP($Q116,'Workforce hours'!$C$8:$AD$30,BF$7,FALSE))))))</f>
        <v>0</v>
      </c>
      <c r="BG116" s="288">
        <f>IF($Q116="n/a",(IF('Workforce hours'!G$30=0,0,(AE116/'Workforce hours'!G$30))),(IF(VLOOKUP($Q116,'Workforce hours'!$C$8:$AD$30,BG$7,FALSE)=0,0,(AE116/(VLOOKUP($Q116,'Workforce hours'!$C$8:$AD$30,BG$7,FALSE))))))</f>
        <v>0</v>
      </c>
      <c r="BH116" s="288">
        <f>IF($Q116="n/a",(IF('Workforce hours'!H$30=0,0,(AF116/'Workforce hours'!H$30))),(IF(VLOOKUP($Q116,'Workforce hours'!$C$8:$AD$30,BH$7,FALSE)=0,0,(AF116/(VLOOKUP($Q116,'Workforce hours'!$C$8:$AD$30,BH$7,FALSE))))))</f>
        <v>0</v>
      </c>
      <c r="BI116" s="288">
        <f>IF($Q116="n/a",(IF('Workforce hours'!I$30=0,0,(AG116/'Workforce hours'!I$30))),(IF(VLOOKUP($Q116,'Workforce hours'!$C$8:$AD$30,BI$7,FALSE)=0,0,(AG116/(VLOOKUP($Q116,'Workforce hours'!$C$8:$AD$30,BI$7,FALSE))))))</f>
        <v>0</v>
      </c>
      <c r="BJ116" s="288">
        <f>IF($Q116="n/a",(IF('Workforce hours'!J$30=0,0,(AH116/'Workforce hours'!J$30))),(IF(VLOOKUP($Q116,'Workforce hours'!$C$8:$AD$30,BJ$7,FALSE)=0,0,(AH116/(VLOOKUP($Q116,'Workforce hours'!$C$8:$AD$30,BJ$7,FALSE))))))</f>
        <v>0</v>
      </c>
      <c r="BK116" s="288">
        <f>IF($Q116="n/a",(IF('Workforce hours'!K$30=0,0,(AI116/'Workforce hours'!K$30))),(IF(VLOOKUP($Q116,'Workforce hours'!$C$8:$AD$30,BK$7,FALSE)=0,0,(AI116/(VLOOKUP($Q116,'Workforce hours'!$C$8:$AD$30,BK$7,FALSE))))))</f>
        <v>0</v>
      </c>
      <c r="BL116" s="288">
        <f>IF($Q116="n/a",(IF('Workforce hours'!L$30=0,0,(AJ116/'Workforce hours'!L$30))),(IF(VLOOKUP($Q116,'Workforce hours'!$C$8:$AD$30,BL$7,FALSE)=0,0,(AJ116/(VLOOKUP($Q116,'Workforce hours'!$C$8:$AD$30,BL$7,FALSE))))))</f>
        <v>0</v>
      </c>
      <c r="BM116" s="288">
        <f>IF($Q116="n/a",(IF('Workforce hours'!M$30=0,0,(AK116/'Workforce hours'!M$30))),(IF(VLOOKUP($Q116,'Workforce hours'!$C$8:$AD$30,BM$7,FALSE)=0,0,(AK116/(VLOOKUP($Q116,'Workforce hours'!$C$8:$AD$30,BM$7,FALSE))))))</f>
        <v>0</v>
      </c>
      <c r="BN116" s="288">
        <f>IF($Q116="n/a",(IF('Workforce hours'!N$30=0,0,(AL116/'Workforce hours'!N$30))),(IF(VLOOKUP($Q116,'Workforce hours'!$C$8:$AD$30,BN$7,FALSE)=0,0,(AL116/(VLOOKUP($Q116,'Workforce hours'!$C$8:$AD$30,BN$7,FALSE))))))</f>
        <v>0</v>
      </c>
      <c r="BO116" s="288">
        <f>IF($Q116="n/a",(IF('Workforce hours'!O$30=0,0,(AM116/'Workforce hours'!O$30))),(IF(VLOOKUP($Q116,'Workforce hours'!$C$8:$AD$30,BO$7,FALSE)=0,0,(AM116/(VLOOKUP($Q116,'Workforce hours'!$C$8:$AD$30,BO$7,FALSE))))))</f>
        <v>0</v>
      </c>
      <c r="BP116" s="288">
        <f>IF($Q116="n/a",(IF('Workforce hours'!P$30=0,0,(AN116/'Workforce hours'!P$30))),(IF(VLOOKUP($Q116,'Workforce hours'!$C$8:$AD$30,BP$7,FALSE)=0,0,(AN116/(VLOOKUP($Q116,'Workforce hours'!$C$8:$AD$30,BP$7,FALSE))))))</f>
        <v>0</v>
      </c>
      <c r="BQ116" s="288">
        <f>IF($Q116="n/a",(IF('Workforce hours'!Q$30=0,0,(AO116/'Workforce hours'!Q$30))),(IF(VLOOKUP($Q116,'Workforce hours'!$C$8:$AD$30,BQ$7,FALSE)=0,0,(AO116/(VLOOKUP($Q116,'Workforce hours'!$C$8:$AD$30,BQ$7,FALSE))))))</f>
        <v>0</v>
      </c>
      <c r="BR116" s="288">
        <f>IF($Q116="n/a",(IF('Workforce hours'!R$30=0,0,(AP116/'Workforce hours'!R$30))),(IF(VLOOKUP($Q116,'Workforce hours'!$C$8:$AD$30,BR$7,FALSE)=0,0,(AP116/(VLOOKUP($Q116,'Workforce hours'!$C$8:$AD$30,BR$7,FALSE))))))</f>
        <v>0</v>
      </c>
      <c r="BS116" s="288">
        <f>IF($Q116="n/a",(IF('Workforce hours'!S$30=0,0,(AQ116/'Workforce hours'!S$30))),(IF(VLOOKUP($Q116,'Workforce hours'!$C$8:$AD$30,BS$7,FALSE)=0,0,(AQ116/(VLOOKUP($Q116,'Workforce hours'!$C$8:$AD$30,BS$7,FALSE))))))</f>
        <v>0</v>
      </c>
      <c r="BT116" s="288">
        <f>IF($Q116="n/a",(IF('Workforce hours'!T$30=0,0,(AR116/'Workforce hours'!T$30))),(IF(VLOOKUP($Q116,'Workforce hours'!$C$8:$AD$30,BT$7,FALSE)=0,0,(AR116/(VLOOKUP($Q116,'Workforce hours'!$C$8:$AD$30,BT$7,FALSE))))))</f>
        <v>0</v>
      </c>
      <c r="BU116" s="288">
        <f>IF($Q116="n/a",(IF('Workforce hours'!U$30=0,0,(AS116/'Workforce hours'!U$30))),(IF(VLOOKUP($Q116,'Workforce hours'!$C$8:$AD$30,BU$7,FALSE)=0,0,(AS116/(VLOOKUP($Q116,'Workforce hours'!$C$8:$AD$30,BU$7,FALSE))))))</f>
        <v>0</v>
      </c>
      <c r="BV116" s="288">
        <f>IF($Q116="n/a",(IF('Workforce hours'!V$30=0,0,(AT116/'Workforce hours'!V$30))),(IF(VLOOKUP($Q116,'Workforce hours'!$C$8:$AD$30,BV$7,FALSE)=0,0,(AT116/(VLOOKUP($Q116,'Workforce hours'!$C$8:$AD$30,BV$7,FALSE))))))</f>
        <v>0</v>
      </c>
      <c r="BW116" s="288">
        <f>IF($Q116="n/a",(IF('Workforce hours'!W$30=0,0,(AU116/'Workforce hours'!W$30))),(IF(VLOOKUP($Q116,'Workforce hours'!$C$8:$AD$30,BW$7,FALSE)=0,0,(AU116/(VLOOKUP($Q116,'Workforce hours'!$C$8:$AD$30,BW$7,FALSE))))))</f>
        <v>0</v>
      </c>
      <c r="BX116" s="288">
        <f>IF($Q116="n/a",(IF('Workforce hours'!X$30=0,0,(AV116/'Workforce hours'!X$30))),(IF(VLOOKUP($Q116,'Workforce hours'!$C$8:$AD$30,BX$7,FALSE)=0,0,(AV116/(VLOOKUP($Q116,'Workforce hours'!$C$8:$AD$30,BX$7,FALSE))))))</f>
        <v>0</v>
      </c>
      <c r="BY116" s="288">
        <f>IF($Q116="n/a",(IF('Workforce hours'!Y$30=0,0,(AW116/'Workforce hours'!Y$30))),(IF(VLOOKUP($Q116,'Workforce hours'!$C$8:$AD$30,BY$7,FALSE)=0,0,(AW116/(VLOOKUP($Q116,'Workforce hours'!$C$8:$AD$30,BY$7,FALSE))))))</f>
        <v>0</v>
      </c>
      <c r="BZ116" s="288">
        <f>IF($Q116="n/a",(IF('Workforce hours'!Z$30=0,0,(AX116/'Workforce hours'!Z$30))),(IF(VLOOKUP($Q116,'Workforce hours'!$C$8:$AD$30,BZ$7,FALSE)=0,0,(AX116/(VLOOKUP($Q116,'Workforce hours'!$C$8:$AD$30,BZ$7,FALSE))))))</f>
        <v>0</v>
      </c>
      <c r="CA116" s="288">
        <f>IF($Q116="n/a",(IF('Workforce hours'!AA$30=0,0,(AY116/'Workforce hours'!AA$30))),(IF(VLOOKUP($Q116,'Workforce hours'!$C$8:$AD$30,CA$7,FALSE)=0,0,(AY116/(VLOOKUP($Q116,'Workforce hours'!$C$8:$AD$30,CA$7,FALSE))))))</f>
        <v>0</v>
      </c>
      <c r="CB116" s="288">
        <f>IF($Q116="n/a",(IF('Workforce hours'!AB$30=0,0,(AZ116/'Workforce hours'!AB$30))),(IF(VLOOKUP($Q116,'Workforce hours'!$C$8:$AD$30,CB$7,FALSE)=0,0,(AZ116/(VLOOKUP($Q116,'Workforce hours'!$C$8:$AD$30,CB$7,FALSE))))))</f>
        <v>0</v>
      </c>
      <c r="CC116" s="288">
        <f>IF($Q116="n/a",(IF('Workforce hours'!AC$30=0,0,(BA116/'Workforce hours'!AC$30))),(IF(VLOOKUP($Q116,'Workforce hours'!$C$8:$AD$30,CC$7,FALSE)=0,0,(BA116/(VLOOKUP($Q116,'Workforce hours'!$C$8:$AD$30,CC$7,FALSE))))))</f>
        <v>0</v>
      </c>
      <c r="CD116" s="288">
        <f>IF($Q116="n/a",(IF('Workforce hours'!AD$30=0,0,(BB116/'Workforce hours'!AD$30))),(IF(VLOOKUP($Q116,'Workforce hours'!$C$8:$AD$30,CD$7,FALSE)=0,0,(BB116/(VLOOKUP($Q116,'Workforce hours'!$C$8:$AD$30,CD$7,FALSE))))))</f>
        <v>0</v>
      </c>
      <c r="CE116" s="289">
        <f t="shared" si="18"/>
        <v>0</v>
      </c>
      <c r="CF116" s="290">
        <f>BD116*'Workforce costs'!B$9*(1+'Workforce costs'!B$10)*(1+'Workforce costs'!B$11)</f>
        <v>0</v>
      </c>
      <c r="CG116" s="290">
        <f>BE116*'Workforce costs'!C$9*(1+'Workforce costs'!C$10)*(1+'Workforce costs'!C$11)</f>
        <v>0</v>
      </c>
      <c r="CH116" s="290">
        <f>BF116*'Workforce costs'!D$9*(1+'Workforce costs'!D$10)*(1+'Workforce costs'!D$11)</f>
        <v>0</v>
      </c>
      <c r="CI116" s="290">
        <f>BG116*'Workforce costs'!E$9*(1+'Workforce costs'!E$10)*(1+'Workforce costs'!E$11)</f>
        <v>0</v>
      </c>
      <c r="CJ116" s="290">
        <f>BH116*'Workforce costs'!F$9*(1+'Workforce costs'!F$10)*(1+'Workforce costs'!F$11)</f>
        <v>0</v>
      </c>
      <c r="CK116" s="290">
        <f>BI116*'Workforce costs'!G$9*(1+'Workforce costs'!G$10)*(1+'Workforce costs'!G$11)</f>
        <v>0</v>
      </c>
      <c r="CL116" s="290">
        <f>BJ116*'Workforce costs'!H$9*(1+'Workforce costs'!H$10)*(1+'Workforce costs'!H$11)</f>
        <v>0</v>
      </c>
      <c r="CM116" s="290">
        <f>BK116*'Workforce costs'!I$9*(1+'Workforce costs'!I$10)*(1+'Workforce costs'!I$11)</f>
        <v>0</v>
      </c>
      <c r="CN116" s="290">
        <f>BL116*'Workforce costs'!J$9*(1+'Workforce costs'!J$10)*(1+'Workforce costs'!J$11)</f>
        <v>0</v>
      </c>
      <c r="CO116" s="290">
        <f>BM116*'Workforce costs'!K$9*(1+'Workforce costs'!K$10)*(1+'Workforce costs'!K$11)</f>
        <v>0</v>
      </c>
      <c r="CP116" s="290">
        <f>BN116*'Workforce costs'!L$9*(1+'Workforce costs'!L$10)*(1+'Workforce costs'!L$11)</f>
        <v>0</v>
      </c>
      <c r="CQ116" s="290">
        <f>BO116*'Workforce costs'!M$9*(1+'Workforce costs'!M$10)*(1+'Workforce costs'!M$11)</f>
        <v>0</v>
      </c>
      <c r="CR116" s="290">
        <f>BP116*'Workforce costs'!N$9*(1+'Workforce costs'!N$10)*(1+'Workforce costs'!N$11)</f>
        <v>0</v>
      </c>
      <c r="CS116" s="290">
        <f>BQ116*'Workforce costs'!O$9*(1+'Workforce costs'!O$10)*(1+'Workforce costs'!O$11)</f>
        <v>0</v>
      </c>
      <c r="CT116" s="290">
        <f>BR116*'Workforce costs'!P$9*(1+'Workforce costs'!P$10)*(1+'Workforce costs'!P$11)</f>
        <v>0</v>
      </c>
      <c r="CU116" s="290">
        <f>BS116*'Workforce costs'!Q$9*(1+'Workforce costs'!Q$10)*(1+'Workforce costs'!Q$11)</f>
        <v>0</v>
      </c>
      <c r="CV116" s="290">
        <f>BT116*'Workforce costs'!R$9*(1+'Workforce costs'!R$10)*(1+'Workforce costs'!R$11)</f>
        <v>0</v>
      </c>
      <c r="CW116" s="290">
        <f>BU116*'Workforce costs'!S$9*(1+'Workforce costs'!S$10)*(1+'Workforce costs'!S$11)</f>
        <v>0</v>
      </c>
      <c r="CX116" s="290">
        <f>BV116*'Workforce costs'!T$9*(1+'Workforce costs'!T$10)*(1+'Workforce costs'!T$11)</f>
        <v>0</v>
      </c>
      <c r="CY116" s="290">
        <f>BW116*'Workforce costs'!U$9*(1+'Workforce costs'!U$10)*(1+'Workforce costs'!U$11)</f>
        <v>0</v>
      </c>
      <c r="CZ116" s="290">
        <f>BX116*'Workforce costs'!V$9*(1+'Workforce costs'!V$10)*(1+'Workforce costs'!V$11)</f>
        <v>0</v>
      </c>
      <c r="DA116" s="290">
        <f>BY116*'Workforce costs'!W$9*(1+'Workforce costs'!W$10)*(1+'Workforce costs'!W$11)</f>
        <v>0</v>
      </c>
      <c r="DB116" s="290">
        <f>BZ116*'Workforce costs'!X$9*(1+'Workforce costs'!X$10)*(1+'Workforce costs'!X$11)</f>
        <v>0</v>
      </c>
      <c r="DC116" s="290">
        <f>CA116*'Workforce costs'!Y$9*(1+'Workforce costs'!Y$10)*(1+'Workforce costs'!Y$11)</f>
        <v>0</v>
      </c>
      <c r="DD116" s="290">
        <f>CB116*'Workforce costs'!Z$9*(1+'Workforce costs'!Z$10)*(1+'Workforce costs'!Z$11)</f>
        <v>0</v>
      </c>
      <c r="DE116" s="290">
        <f>CC116*'Workforce costs'!AA$9*(1+'Workforce costs'!AA$10)*(1+'Workforce costs'!AA$11)</f>
        <v>0</v>
      </c>
      <c r="DF116" s="290">
        <f>CD116*'Workforce costs'!AB$9*(1+'Workforce costs'!AB$10)*(1+'Workforce costs'!AB$11)</f>
        <v>0</v>
      </c>
    </row>
    <row r="117" spans="1:110" x14ac:dyDescent="0.3">
      <c r="A117" s="2" t="str">
        <f>Outputs!$A$4</f>
        <v>Australia</v>
      </c>
      <c r="B117" s="2" t="str">
        <f t="shared" si="11"/>
        <v>Australia 65+</v>
      </c>
      <c r="C117" s="30">
        <f>VLOOKUP($B117,Populations!$D$15:$H$1920,3,FALSE)</f>
        <v>4559374</v>
      </c>
      <c r="D117" s="255">
        <f>IF(OR($H117="General pop",$H117="Schools",$H117="Workplace",$H117="Skills Training",$H117="Digital Supports"),1,VLOOKUP($B117,Populations!$D$15:$H$1920,5,FALSE))</f>
        <v>1</v>
      </c>
      <c r="E117" s="88">
        <f>VLOOKUP(I117,Epidemiology!$C$10:$H$47,6,FALSE)</f>
        <v>3198</v>
      </c>
      <c r="F117" s="102" t="str">
        <f>'Care profiles'!R118</f>
        <v>n/a</v>
      </c>
      <c r="G117" s="15" t="str">
        <f>'Care profiles'!A118</f>
        <v>65+</v>
      </c>
      <c r="H117" s="15" t="str">
        <f>'Care profiles'!B118</f>
        <v>Distress</v>
      </c>
      <c r="I117" s="15" t="str">
        <f>'Care profiles'!C118</f>
        <v>Distress_65+yrs</v>
      </c>
      <c r="J117" s="15" t="str">
        <f>'Care profiles'!D118</f>
        <v>Care profile</v>
      </c>
      <c r="K117" s="15" t="str">
        <f>'Care profiles'!E118</f>
        <v xml:space="preserve">Supports for Drug and Alcohol Use </v>
      </c>
      <c r="L117" s="104">
        <f>'Care profiles'!F118</f>
        <v>0.05</v>
      </c>
      <c r="M117" s="15" t="str">
        <f>'Care profiles'!G118</f>
        <v>n/a</v>
      </c>
      <c r="N117" s="15" t="str">
        <f>'Care profiles'!H118</f>
        <v>n/a</v>
      </c>
      <c r="O117" s="15" t="str">
        <f>'Care profiles'!I118</f>
        <v>n/a</v>
      </c>
      <c r="P117" s="15" t="str">
        <f>'Care profiles'!J118</f>
        <v>n/a</v>
      </c>
      <c r="Q117" s="15" t="str">
        <f>'Care profiles'!K118</f>
        <v>n/a</v>
      </c>
      <c r="R117" s="15" t="str">
        <f>'Care profiles'!M118</f>
        <v>Y</v>
      </c>
      <c r="S117" s="15" t="str">
        <f>'Care profiles'!O118</f>
        <v>Y</v>
      </c>
      <c r="T117" s="15" t="str">
        <f>'Care profiles'!Q118</f>
        <v>N</v>
      </c>
      <c r="U117" s="30">
        <f t="shared" si="12"/>
        <v>145808.78052</v>
      </c>
      <c r="V117" s="30">
        <f t="shared" si="13"/>
        <v>7290.439026</v>
      </c>
      <c r="W117" s="30">
        <f>IF(M117="n/a",0,IF(O117="days",V117*M117*(1+(VLOOKUP(K117,'Bed parameters'!$A$9:$G$12,7,FALSE))),V117*M117))</f>
        <v>0</v>
      </c>
      <c r="X117" s="30">
        <f t="shared" si="14"/>
        <v>0</v>
      </c>
      <c r="Y117" s="30">
        <f t="shared" si="15"/>
        <v>0</v>
      </c>
      <c r="Z117" s="113">
        <f>_xlfn.IFNA(Y117/((VLOOKUP(K117,'Bed parameters'!$A$9:$G$12,3,FALSE))*(VLOOKUP(K117,'Bed parameters'!$A$9:$G$12,5,FALSE))),0)</f>
        <v>0</v>
      </c>
      <c r="AA117" s="30">
        <f t="shared" si="16"/>
        <v>0</v>
      </c>
      <c r="AB117" s="30">
        <f>_xlfn.IFNA(IF($O117="days",$Y117*(VLOOKUP($K117,'Bed parameters'!$A$9:$I$12,9,FALSE))*$F117*(VLOOKUP($Q117,'Workforce distribution'!$C$8:$AD$30,AB$7,FALSE)),IF($Q117="n/a",(IF($P117=AB$6,$X117*$F117,0)),$X117*$F117*(VLOOKUP($Q117,'Workforce distribution'!$C$8:$AD$30,AB$7,FALSE)))),0)</f>
        <v>0</v>
      </c>
      <c r="AC117" s="30">
        <f>_xlfn.IFNA(IF($O117="days",$Y117*(VLOOKUP($K117,'Bed parameters'!$A$9:$I$12,9,FALSE))*$F117*(VLOOKUP($Q117,'Workforce distribution'!$C$8:$AD$30,AC$7,FALSE)),IF($Q117="n/a",(IF($P117=AC$6,$X117*$F117,0)),$X117*$F117*(VLOOKUP($Q117,'Workforce distribution'!$C$8:$AD$30,AC$7,FALSE)))),0)</f>
        <v>0</v>
      </c>
      <c r="AD117" s="30">
        <f>_xlfn.IFNA(IF($O117="days",$Y117*(VLOOKUP($K117,'Bed parameters'!$A$9:$I$12,9,FALSE))*$F117*(VLOOKUP($Q117,'Workforce distribution'!$C$8:$AD$30,AD$7,FALSE)),IF($Q117="n/a",(IF($P117=AD$6,$X117*$F117,0)),$X117*$F117*(VLOOKUP($Q117,'Workforce distribution'!$C$8:$AD$30,AD$7,FALSE)))),0)</f>
        <v>0</v>
      </c>
      <c r="AE117" s="30">
        <f>_xlfn.IFNA(IF($O117="days",$Y117*(VLOOKUP($K117,'Bed parameters'!$A$9:$I$12,9,FALSE))*$F117*(VLOOKUP($Q117,'Workforce distribution'!$C$8:$AD$30,AE$7,FALSE)),IF($Q117="n/a",(IF($P117=AE$6,$X117*$F117,0)),$X117*$F117*(VLOOKUP($Q117,'Workforce distribution'!$C$8:$AD$30,AE$7,FALSE)))),0)</f>
        <v>0</v>
      </c>
      <c r="AF117" s="30">
        <f>_xlfn.IFNA(IF($O117="days",$Y117*(VLOOKUP($K117,'Bed parameters'!$A$9:$I$12,9,FALSE))*$F117*(VLOOKUP($Q117,'Workforce distribution'!$C$8:$AD$30,AF$7,FALSE)),IF($Q117="n/a",(IF($P117=AF$6,$X117*$F117,0)),$X117*$F117*(VLOOKUP($Q117,'Workforce distribution'!$C$8:$AD$30,AF$7,FALSE)))),0)</f>
        <v>0</v>
      </c>
      <c r="AG117" s="30">
        <f>_xlfn.IFNA(IF($O117="days",$Y117*(VLOOKUP($K117,'Bed parameters'!$A$9:$I$12,9,FALSE))*$F117*(VLOOKUP($Q117,'Workforce distribution'!$C$8:$AD$30,AG$7,FALSE)),IF($Q117="n/a",(IF($P117=AG$6,$X117*$F117,0)),$X117*$F117*(VLOOKUP($Q117,'Workforce distribution'!$C$8:$AD$30,AG$7,FALSE)))),0)</f>
        <v>0</v>
      </c>
      <c r="AH117" s="30">
        <f>_xlfn.IFNA(IF($O117="days",$Y117*(VLOOKUP($K117,'Bed parameters'!$A$9:$I$12,9,FALSE))*$F117*(VLOOKUP($Q117,'Workforce distribution'!$C$8:$AD$30,AH$7,FALSE)),IF($Q117="n/a",(IF($P117=AH$6,$X117*$F117,0)),$X117*$F117*(VLOOKUP($Q117,'Workforce distribution'!$C$8:$AD$30,AH$7,FALSE)))),0)</f>
        <v>0</v>
      </c>
      <c r="AI117" s="30">
        <f>_xlfn.IFNA(IF($O117="days",$Y117*(VLOOKUP($K117,'Bed parameters'!$A$9:$I$12,9,FALSE))*$F117*(VLOOKUP($Q117,'Workforce distribution'!$C$8:$AD$30,AI$7,FALSE)),IF($Q117="n/a",(IF($P117=AI$6,$X117*$F117,0)),$X117*$F117*(VLOOKUP($Q117,'Workforce distribution'!$C$8:$AD$30,AI$7,FALSE)))),0)</f>
        <v>0</v>
      </c>
      <c r="AJ117" s="30">
        <f>_xlfn.IFNA(IF($O117="days",$Y117*(VLOOKUP($K117,'Bed parameters'!$A$9:$I$12,9,FALSE))*$F117*(VLOOKUP($Q117,'Workforce distribution'!$C$8:$AD$30,AJ$7,FALSE)),IF($Q117="n/a",(IF($P117=AJ$6,$X117*$F117,0)),$X117*$F117*(VLOOKUP($Q117,'Workforce distribution'!$C$8:$AD$30,AJ$7,FALSE)))),0)</f>
        <v>0</v>
      </c>
      <c r="AK117" s="30">
        <f>_xlfn.IFNA(IF($O117="days",$Y117*(VLOOKUP($K117,'Bed parameters'!$A$9:$I$12,9,FALSE))*$F117*(VLOOKUP($Q117,'Workforce distribution'!$C$8:$AD$30,AK$7,FALSE)),IF($Q117="n/a",(IF($P117=AK$6,$X117*$F117,0)),$X117*$F117*(VLOOKUP($Q117,'Workforce distribution'!$C$8:$AD$30,AK$7,FALSE)))),0)</f>
        <v>0</v>
      </c>
      <c r="AL117" s="30">
        <f>_xlfn.IFNA(IF($O117="days",$Y117*(VLOOKUP($K117,'Bed parameters'!$A$9:$I$12,9,FALSE))*$F117*(VLOOKUP($Q117,'Workforce distribution'!$C$8:$AD$30,AL$7,FALSE)),IF($Q117="n/a",(IF($P117=AL$6,$X117*$F117,0)),$X117*$F117*(VLOOKUP($Q117,'Workforce distribution'!$C$8:$AD$30,AL$7,FALSE)))),0)</f>
        <v>0</v>
      </c>
      <c r="AM117" s="30">
        <f>_xlfn.IFNA(IF($O117="days",$Y117*(VLOOKUP($K117,'Bed parameters'!$A$9:$I$12,9,FALSE))*$F117*(VLOOKUP($Q117,'Workforce distribution'!$C$8:$AD$30,AM$7,FALSE)),IF($Q117="n/a",(IF($P117=AM$6,$X117*$F117,0)),$X117*$F117*(VLOOKUP($Q117,'Workforce distribution'!$C$8:$AD$30,AM$7,FALSE)))),0)</f>
        <v>0</v>
      </c>
      <c r="AN117" s="30">
        <f>_xlfn.IFNA(IF($O117="days",$Y117*(VLOOKUP($K117,'Bed parameters'!$A$9:$I$12,9,FALSE))*$F117*(VLOOKUP($Q117,'Workforce distribution'!$C$8:$AD$30,AN$7,FALSE)),IF($Q117="n/a",(IF($P117=AN$6,$X117*$F117,0)),$X117*$F117*(VLOOKUP($Q117,'Workforce distribution'!$C$8:$AD$30,AN$7,FALSE)))),0)</f>
        <v>0</v>
      </c>
      <c r="AO117" s="30">
        <f>_xlfn.IFNA(IF($O117="days",$Y117*(VLOOKUP($K117,'Bed parameters'!$A$9:$I$12,9,FALSE))*$F117*(VLOOKUP($Q117,'Workforce distribution'!$C$8:$AD$30,AO$7,FALSE)),IF($Q117="n/a",(IF($P117=AO$6,$X117*$F117,0)),$X117*$F117*(VLOOKUP($Q117,'Workforce distribution'!$C$8:$AD$30,AO$7,FALSE)))),0)</f>
        <v>0</v>
      </c>
      <c r="AP117" s="30">
        <f>_xlfn.IFNA(IF($O117="days",$Y117*(VLOOKUP($K117,'Bed parameters'!$A$9:$I$12,9,FALSE))*$F117*(VLOOKUP($Q117,'Workforce distribution'!$C$8:$AD$30,AP$7,FALSE)),IF($Q117="n/a",(IF($P117=AP$6,$X117*$F117,0)),$X117*$F117*(VLOOKUP($Q117,'Workforce distribution'!$C$8:$AD$30,AP$7,FALSE)))),0)</f>
        <v>0</v>
      </c>
      <c r="AQ117" s="30">
        <f>_xlfn.IFNA(IF($O117="days",$Y117*(VLOOKUP($K117,'Bed parameters'!$A$9:$I$12,9,FALSE))*$F117*(VLOOKUP($Q117,'Workforce distribution'!$C$8:$AD$30,AQ$7,FALSE)),IF($Q117="n/a",(IF($P117=AQ$6,$X117*$F117,0)),$X117*$F117*(VLOOKUP($Q117,'Workforce distribution'!$C$8:$AD$30,AQ$7,FALSE)))),0)</f>
        <v>0</v>
      </c>
      <c r="AR117" s="30">
        <f>_xlfn.IFNA(IF($O117="days",$Y117*(VLOOKUP($K117,'Bed parameters'!$A$9:$I$12,9,FALSE))*$F117*(VLOOKUP($Q117,'Workforce distribution'!$C$8:$AD$30,AR$7,FALSE)),IF($Q117="n/a",(IF($P117=AR$6,$X117*$F117,0)),$X117*$F117*(VLOOKUP($Q117,'Workforce distribution'!$C$8:$AD$30,AR$7,FALSE)))),0)</f>
        <v>0</v>
      </c>
      <c r="AS117" s="30">
        <f>_xlfn.IFNA(IF($O117="days",$Y117*(VLOOKUP($K117,'Bed parameters'!$A$9:$I$12,9,FALSE))*$F117*(VLOOKUP($Q117,'Workforce distribution'!$C$8:$AD$30,AS$7,FALSE)),IF($Q117="n/a",(IF($P117=AS$6,$X117*$F117,0)),$X117*$F117*(VLOOKUP($Q117,'Workforce distribution'!$C$8:$AD$30,AS$7,FALSE)))),0)</f>
        <v>0</v>
      </c>
      <c r="AT117" s="30">
        <f>_xlfn.IFNA(IF($O117="days",$Y117*(VLOOKUP($K117,'Bed parameters'!$A$9:$I$12,9,FALSE))*$F117*(VLOOKUP($Q117,'Workforce distribution'!$C$8:$AD$30,AT$7,FALSE)),IF($Q117="n/a",(IF($P117=AT$6,$X117*$F117,0)),$X117*$F117*(VLOOKUP($Q117,'Workforce distribution'!$C$8:$AD$30,AT$7,FALSE)))),0)</f>
        <v>0</v>
      </c>
      <c r="AU117" s="30">
        <f>_xlfn.IFNA(IF($O117="days",$Y117*(VLOOKUP($K117,'Bed parameters'!$A$9:$I$12,9,FALSE))*$F117*(VLOOKUP($Q117,'Workforce distribution'!$C$8:$AD$30,AU$7,FALSE)),IF($Q117="n/a",(IF($P117=AU$6,$X117*$F117,0)),$X117*$F117*(VLOOKUP($Q117,'Workforce distribution'!$C$8:$AD$30,AU$7,FALSE)))),0)</f>
        <v>0</v>
      </c>
      <c r="AV117" s="30">
        <f>_xlfn.IFNA(IF($O117="days",$Y117*(VLOOKUP($K117,'Bed parameters'!$A$9:$I$12,9,FALSE))*$F117*(VLOOKUP($Q117,'Workforce distribution'!$C$8:$AD$30,AV$7,FALSE)),IF($Q117="n/a",(IF($P117=AV$6,$X117*$F117,0)),$X117*$F117*(VLOOKUP($Q117,'Workforce distribution'!$C$8:$AD$30,AV$7,FALSE)))),0)</f>
        <v>0</v>
      </c>
      <c r="AW117" s="30">
        <f>_xlfn.IFNA(IF($O117="days",$Y117*(VLOOKUP($K117,'Bed parameters'!$A$9:$I$12,9,FALSE))*$F117*(VLOOKUP($Q117,'Workforce distribution'!$C$8:$AD$30,AW$7,FALSE)),IF($Q117="n/a",(IF($P117=AW$6,$X117*$F117,0)),$X117*$F117*(VLOOKUP($Q117,'Workforce distribution'!$C$8:$AD$30,AW$7,FALSE)))),0)</f>
        <v>0</v>
      </c>
      <c r="AX117" s="30">
        <f>_xlfn.IFNA(IF($O117="days",$Y117*(VLOOKUP($K117,'Bed parameters'!$A$9:$I$12,9,FALSE))*$F117*(VLOOKUP($Q117,'Workforce distribution'!$C$8:$AD$30,AX$7,FALSE)),IF($Q117="n/a",(IF($P117=AX$6,$X117*$F117,0)),$X117*$F117*(VLOOKUP($Q117,'Workforce distribution'!$C$8:$AD$30,AX$7,FALSE)))),0)</f>
        <v>0</v>
      </c>
      <c r="AY117" s="30">
        <f>_xlfn.IFNA(IF($O117="days",$Y117*(VLOOKUP($K117,'Bed parameters'!$A$9:$I$12,9,FALSE))*$F117*(VLOOKUP($Q117,'Workforce distribution'!$C$8:$AD$30,AY$7,FALSE)),IF($Q117="n/a",(IF($P117=AY$6,$X117*$F117,0)),$X117*$F117*(VLOOKUP($Q117,'Workforce distribution'!$C$8:$AD$30,AY$7,FALSE)))),0)</f>
        <v>0</v>
      </c>
      <c r="AZ117" s="30">
        <f>_xlfn.IFNA(IF($O117="days",$Y117*(VLOOKUP($K117,'Bed parameters'!$A$9:$I$12,9,FALSE))*$F117*(VLOOKUP($Q117,'Workforce distribution'!$C$8:$AD$30,AZ$7,FALSE)),IF($Q117="n/a",(IF($P117=AZ$6,$X117*$F117,0)),$X117*$F117*(VLOOKUP($Q117,'Workforce distribution'!$C$8:$AD$30,AZ$7,FALSE)))),0)</f>
        <v>0</v>
      </c>
      <c r="BA117" s="30">
        <f>_xlfn.IFNA(IF($O117="days",$Y117*(VLOOKUP($K117,'Bed parameters'!$A$9:$I$12,9,FALSE))*$F117*(VLOOKUP($Q117,'Workforce distribution'!$C$8:$AD$30,BA$7,FALSE)),IF($Q117="n/a",(IF($P117=BA$6,$X117*$F117,0)),$X117*$F117*(VLOOKUP($Q117,'Workforce distribution'!$C$8:$AD$30,BA$7,FALSE)))),0)</f>
        <v>0</v>
      </c>
      <c r="BB117" s="30">
        <f>_xlfn.IFNA(IF($O117="days",$Y117*(VLOOKUP($K117,'Bed parameters'!$A$9:$I$12,9,FALSE))*$F117*(VLOOKUP($Q117,'Workforce distribution'!$C$8:$AD$30,BB$7,FALSE)),IF($Q117="n/a",(IF($P117=BB$6,$X117*$F117,0)),$X117*$F117*(VLOOKUP($Q117,'Workforce distribution'!$C$8:$AD$30,BB$7,FALSE)))),0)</f>
        <v>0</v>
      </c>
      <c r="BC117" s="149">
        <f t="shared" si="17"/>
        <v>0</v>
      </c>
      <c r="BD117" s="288">
        <f>IF($Q117="n/a",(IF('Workforce hours'!D$30=0,0,(AB117/'Workforce hours'!D$30))),(IF(VLOOKUP($Q117,'Workforce hours'!$C$8:$AD$30,BD$7,FALSE)=0,0,(AB117/(VLOOKUP($Q117,'Workforce hours'!$C$8:$AD$30,BD$7,FALSE))))))</f>
        <v>0</v>
      </c>
      <c r="BE117" s="288">
        <f>IF($Q117="n/a",(IF('Workforce hours'!E$30=0,0,(AC117/'Workforce hours'!E$30))),(IF(VLOOKUP($Q117,'Workforce hours'!$C$8:$AD$30,BE$7,FALSE)=0,0,(AC117/(VLOOKUP($Q117,'Workforce hours'!$C$8:$AD$30,BE$7,FALSE))))))</f>
        <v>0</v>
      </c>
      <c r="BF117" s="288">
        <f>IF($Q117="n/a",(IF('Workforce hours'!F$30=0,0,(AD117/'Workforce hours'!F$30))),(IF(VLOOKUP($Q117,'Workforce hours'!$C$8:$AD$30,BF$7,FALSE)=0,0,(AD117/(VLOOKUP($Q117,'Workforce hours'!$C$8:$AD$30,BF$7,FALSE))))))</f>
        <v>0</v>
      </c>
      <c r="BG117" s="288">
        <f>IF($Q117="n/a",(IF('Workforce hours'!G$30=0,0,(AE117/'Workforce hours'!G$30))),(IF(VLOOKUP($Q117,'Workforce hours'!$C$8:$AD$30,BG$7,FALSE)=0,0,(AE117/(VLOOKUP($Q117,'Workforce hours'!$C$8:$AD$30,BG$7,FALSE))))))</f>
        <v>0</v>
      </c>
      <c r="BH117" s="288">
        <f>IF($Q117="n/a",(IF('Workforce hours'!H$30=0,0,(AF117/'Workforce hours'!H$30))),(IF(VLOOKUP($Q117,'Workforce hours'!$C$8:$AD$30,BH$7,FALSE)=0,0,(AF117/(VLOOKUP($Q117,'Workforce hours'!$C$8:$AD$30,BH$7,FALSE))))))</f>
        <v>0</v>
      </c>
      <c r="BI117" s="288">
        <f>IF($Q117="n/a",(IF('Workforce hours'!I$30=0,0,(AG117/'Workforce hours'!I$30))),(IF(VLOOKUP($Q117,'Workforce hours'!$C$8:$AD$30,BI$7,FALSE)=0,0,(AG117/(VLOOKUP($Q117,'Workforce hours'!$C$8:$AD$30,BI$7,FALSE))))))</f>
        <v>0</v>
      </c>
      <c r="BJ117" s="288">
        <f>IF($Q117="n/a",(IF('Workforce hours'!J$30=0,0,(AH117/'Workforce hours'!J$30))),(IF(VLOOKUP($Q117,'Workforce hours'!$C$8:$AD$30,BJ$7,FALSE)=0,0,(AH117/(VLOOKUP($Q117,'Workforce hours'!$C$8:$AD$30,BJ$7,FALSE))))))</f>
        <v>0</v>
      </c>
      <c r="BK117" s="288">
        <f>IF($Q117="n/a",(IF('Workforce hours'!K$30=0,0,(AI117/'Workforce hours'!K$30))),(IF(VLOOKUP($Q117,'Workforce hours'!$C$8:$AD$30,BK$7,FALSE)=0,0,(AI117/(VLOOKUP($Q117,'Workforce hours'!$C$8:$AD$30,BK$7,FALSE))))))</f>
        <v>0</v>
      </c>
      <c r="BL117" s="288">
        <f>IF($Q117="n/a",(IF('Workforce hours'!L$30=0,0,(AJ117/'Workforce hours'!L$30))),(IF(VLOOKUP($Q117,'Workforce hours'!$C$8:$AD$30,BL$7,FALSE)=0,0,(AJ117/(VLOOKUP($Q117,'Workforce hours'!$C$8:$AD$30,BL$7,FALSE))))))</f>
        <v>0</v>
      </c>
      <c r="BM117" s="288">
        <f>IF($Q117="n/a",(IF('Workforce hours'!M$30=0,0,(AK117/'Workforce hours'!M$30))),(IF(VLOOKUP($Q117,'Workforce hours'!$C$8:$AD$30,BM$7,FALSE)=0,0,(AK117/(VLOOKUP($Q117,'Workforce hours'!$C$8:$AD$30,BM$7,FALSE))))))</f>
        <v>0</v>
      </c>
      <c r="BN117" s="288">
        <f>IF($Q117="n/a",(IF('Workforce hours'!N$30=0,0,(AL117/'Workforce hours'!N$30))),(IF(VLOOKUP($Q117,'Workforce hours'!$C$8:$AD$30,BN$7,FALSE)=0,0,(AL117/(VLOOKUP($Q117,'Workforce hours'!$C$8:$AD$30,BN$7,FALSE))))))</f>
        <v>0</v>
      </c>
      <c r="BO117" s="288">
        <f>IF($Q117="n/a",(IF('Workforce hours'!O$30=0,0,(AM117/'Workforce hours'!O$30))),(IF(VLOOKUP($Q117,'Workforce hours'!$C$8:$AD$30,BO$7,FALSE)=0,0,(AM117/(VLOOKUP($Q117,'Workforce hours'!$C$8:$AD$30,BO$7,FALSE))))))</f>
        <v>0</v>
      </c>
      <c r="BP117" s="288">
        <f>IF($Q117="n/a",(IF('Workforce hours'!P$30=0,0,(AN117/'Workforce hours'!P$30))),(IF(VLOOKUP($Q117,'Workforce hours'!$C$8:$AD$30,BP$7,FALSE)=0,0,(AN117/(VLOOKUP($Q117,'Workforce hours'!$C$8:$AD$30,BP$7,FALSE))))))</f>
        <v>0</v>
      </c>
      <c r="BQ117" s="288">
        <f>IF($Q117="n/a",(IF('Workforce hours'!Q$30=0,0,(AO117/'Workforce hours'!Q$30))),(IF(VLOOKUP($Q117,'Workforce hours'!$C$8:$AD$30,BQ$7,FALSE)=0,0,(AO117/(VLOOKUP($Q117,'Workforce hours'!$C$8:$AD$30,BQ$7,FALSE))))))</f>
        <v>0</v>
      </c>
      <c r="BR117" s="288">
        <f>IF($Q117="n/a",(IF('Workforce hours'!R$30=0,0,(AP117/'Workforce hours'!R$30))),(IF(VLOOKUP($Q117,'Workforce hours'!$C$8:$AD$30,BR$7,FALSE)=0,0,(AP117/(VLOOKUP($Q117,'Workforce hours'!$C$8:$AD$30,BR$7,FALSE))))))</f>
        <v>0</v>
      </c>
      <c r="BS117" s="288">
        <f>IF($Q117="n/a",(IF('Workforce hours'!S$30=0,0,(AQ117/'Workforce hours'!S$30))),(IF(VLOOKUP($Q117,'Workforce hours'!$C$8:$AD$30,BS$7,FALSE)=0,0,(AQ117/(VLOOKUP($Q117,'Workforce hours'!$C$8:$AD$30,BS$7,FALSE))))))</f>
        <v>0</v>
      </c>
      <c r="BT117" s="288">
        <f>IF($Q117="n/a",(IF('Workforce hours'!T$30=0,0,(AR117/'Workforce hours'!T$30))),(IF(VLOOKUP($Q117,'Workforce hours'!$C$8:$AD$30,BT$7,FALSE)=0,0,(AR117/(VLOOKUP($Q117,'Workforce hours'!$C$8:$AD$30,BT$7,FALSE))))))</f>
        <v>0</v>
      </c>
      <c r="BU117" s="288">
        <f>IF($Q117="n/a",(IF('Workforce hours'!U$30=0,0,(AS117/'Workforce hours'!U$30))),(IF(VLOOKUP($Q117,'Workforce hours'!$C$8:$AD$30,BU$7,FALSE)=0,0,(AS117/(VLOOKUP($Q117,'Workforce hours'!$C$8:$AD$30,BU$7,FALSE))))))</f>
        <v>0</v>
      </c>
      <c r="BV117" s="288">
        <f>IF($Q117="n/a",(IF('Workforce hours'!V$30=0,0,(AT117/'Workforce hours'!V$30))),(IF(VLOOKUP($Q117,'Workforce hours'!$C$8:$AD$30,BV$7,FALSE)=0,0,(AT117/(VLOOKUP($Q117,'Workforce hours'!$C$8:$AD$30,BV$7,FALSE))))))</f>
        <v>0</v>
      </c>
      <c r="BW117" s="288">
        <f>IF($Q117="n/a",(IF('Workforce hours'!W$30=0,0,(AU117/'Workforce hours'!W$30))),(IF(VLOOKUP($Q117,'Workforce hours'!$C$8:$AD$30,BW$7,FALSE)=0,0,(AU117/(VLOOKUP($Q117,'Workforce hours'!$C$8:$AD$30,BW$7,FALSE))))))</f>
        <v>0</v>
      </c>
      <c r="BX117" s="288">
        <f>IF($Q117="n/a",(IF('Workforce hours'!X$30=0,0,(AV117/'Workforce hours'!X$30))),(IF(VLOOKUP($Q117,'Workforce hours'!$C$8:$AD$30,BX$7,FALSE)=0,0,(AV117/(VLOOKUP($Q117,'Workforce hours'!$C$8:$AD$30,BX$7,FALSE))))))</f>
        <v>0</v>
      </c>
      <c r="BY117" s="288">
        <f>IF($Q117="n/a",(IF('Workforce hours'!Y$30=0,0,(AW117/'Workforce hours'!Y$30))),(IF(VLOOKUP($Q117,'Workforce hours'!$C$8:$AD$30,BY$7,FALSE)=0,0,(AW117/(VLOOKUP($Q117,'Workforce hours'!$C$8:$AD$30,BY$7,FALSE))))))</f>
        <v>0</v>
      </c>
      <c r="BZ117" s="288">
        <f>IF($Q117="n/a",(IF('Workforce hours'!Z$30=0,0,(AX117/'Workforce hours'!Z$30))),(IF(VLOOKUP($Q117,'Workforce hours'!$C$8:$AD$30,BZ$7,FALSE)=0,0,(AX117/(VLOOKUP($Q117,'Workforce hours'!$C$8:$AD$30,BZ$7,FALSE))))))</f>
        <v>0</v>
      </c>
      <c r="CA117" s="288">
        <f>IF($Q117="n/a",(IF('Workforce hours'!AA$30=0,0,(AY117/'Workforce hours'!AA$30))),(IF(VLOOKUP($Q117,'Workforce hours'!$C$8:$AD$30,CA$7,FALSE)=0,0,(AY117/(VLOOKUP($Q117,'Workforce hours'!$C$8:$AD$30,CA$7,FALSE))))))</f>
        <v>0</v>
      </c>
      <c r="CB117" s="288">
        <f>IF($Q117="n/a",(IF('Workforce hours'!AB$30=0,0,(AZ117/'Workforce hours'!AB$30))),(IF(VLOOKUP($Q117,'Workforce hours'!$C$8:$AD$30,CB$7,FALSE)=0,0,(AZ117/(VLOOKUP($Q117,'Workforce hours'!$C$8:$AD$30,CB$7,FALSE))))))</f>
        <v>0</v>
      </c>
      <c r="CC117" s="288">
        <f>IF($Q117="n/a",(IF('Workforce hours'!AC$30=0,0,(BA117/'Workforce hours'!AC$30))),(IF(VLOOKUP($Q117,'Workforce hours'!$C$8:$AD$30,CC$7,FALSE)=0,0,(BA117/(VLOOKUP($Q117,'Workforce hours'!$C$8:$AD$30,CC$7,FALSE))))))</f>
        <v>0</v>
      </c>
      <c r="CD117" s="288">
        <f>IF($Q117="n/a",(IF('Workforce hours'!AD$30=0,0,(BB117/'Workforce hours'!AD$30))),(IF(VLOOKUP($Q117,'Workforce hours'!$C$8:$AD$30,CD$7,FALSE)=0,0,(BB117/(VLOOKUP($Q117,'Workforce hours'!$C$8:$AD$30,CD$7,FALSE))))))</f>
        <v>0</v>
      </c>
      <c r="CE117" s="289">
        <f t="shared" si="18"/>
        <v>0</v>
      </c>
      <c r="CF117" s="290">
        <f>BD117*'Workforce costs'!B$9*(1+'Workforce costs'!B$10)*(1+'Workforce costs'!B$11)</f>
        <v>0</v>
      </c>
      <c r="CG117" s="290">
        <f>BE117*'Workforce costs'!C$9*(1+'Workforce costs'!C$10)*(1+'Workforce costs'!C$11)</f>
        <v>0</v>
      </c>
      <c r="CH117" s="290">
        <f>BF117*'Workforce costs'!D$9*(1+'Workforce costs'!D$10)*(1+'Workforce costs'!D$11)</f>
        <v>0</v>
      </c>
      <c r="CI117" s="290">
        <f>BG117*'Workforce costs'!E$9*(1+'Workforce costs'!E$10)*(1+'Workforce costs'!E$11)</f>
        <v>0</v>
      </c>
      <c r="CJ117" s="290">
        <f>BH117*'Workforce costs'!F$9*(1+'Workforce costs'!F$10)*(1+'Workforce costs'!F$11)</f>
        <v>0</v>
      </c>
      <c r="CK117" s="290">
        <f>BI117*'Workforce costs'!G$9*(1+'Workforce costs'!G$10)*(1+'Workforce costs'!G$11)</f>
        <v>0</v>
      </c>
      <c r="CL117" s="290">
        <f>BJ117*'Workforce costs'!H$9*(1+'Workforce costs'!H$10)*(1+'Workforce costs'!H$11)</f>
        <v>0</v>
      </c>
      <c r="CM117" s="290">
        <f>BK117*'Workforce costs'!I$9*(1+'Workforce costs'!I$10)*(1+'Workforce costs'!I$11)</f>
        <v>0</v>
      </c>
      <c r="CN117" s="290">
        <f>BL117*'Workforce costs'!J$9*(1+'Workforce costs'!J$10)*(1+'Workforce costs'!J$11)</f>
        <v>0</v>
      </c>
      <c r="CO117" s="290">
        <f>BM117*'Workforce costs'!K$9*(1+'Workforce costs'!K$10)*(1+'Workforce costs'!K$11)</f>
        <v>0</v>
      </c>
      <c r="CP117" s="290">
        <f>BN117*'Workforce costs'!L$9*(1+'Workforce costs'!L$10)*(1+'Workforce costs'!L$11)</f>
        <v>0</v>
      </c>
      <c r="CQ117" s="290">
        <f>BO117*'Workforce costs'!M$9*(1+'Workforce costs'!M$10)*(1+'Workforce costs'!M$11)</f>
        <v>0</v>
      </c>
      <c r="CR117" s="290">
        <f>BP117*'Workforce costs'!N$9*(1+'Workforce costs'!N$10)*(1+'Workforce costs'!N$11)</f>
        <v>0</v>
      </c>
      <c r="CS117" s="290">
        <f>BQ117*'Workforce costs'!O$9*(1+'Workforce costs'!O$10)*(1+'Workforce costs'!O$11)</f>
        <v>0</v>
      </c>
      <c r="CT117" s="290">
        <f>BR117*'Workforce costs'!P$9*(1+'Workforce costs'!P$10)*(1+'Workforce costs'!P$11)</f>
        <v>0</v>
      </c>
      <c r="CU117" s="290">
        <f>BS117*'Workforce costs'!Q$9*(1+'Workforce costs'!Q$10)*(1+'Workforce costs'!Q$11)</f>
        <v>0</v>
      </c>
      <c r="CV117" s="290">
        <f>BT117*'Workforce costs'!R$9*(1+'Workforce costs'!R$10)*(1+'Workforce costs'!R$11)</f>
        <v>0</v>
      </c>
      <c r="CW117" s="290">
        <f>BU117*'Workforce costs'!S$9*(1+'Workforce costs'!S$10)*(1+'Workforce costs'!S$11)</f>
        <v>0</v>
      </c>
      <c r="CX117" s="290">
        <f>BV117*'Workforce costs'!T$9*(1+'Workforce costs'!T$10)*(1+'Workforce costs'!T$11)</f>
        <v>0</v>
      </c>
      <c r="CY117" s="290">
        <f>BW117*'Workforce costs'!U$9*(1+'Workforce costs'!U$10)*(1+'Workforce costs'!U$11)</f>
        <v>0</v>
      </c>
      <c r="CZ117" s="290">
        <f>BX117*'Workforce costs'!V$9*(1+'Workforce costs'!V$10)*(1+'Workforce costs'!V$11)</f>
        <v>0</v>
      </c>
      <c r="DA117" s="290">
        <f>BY117*'Workforce costs'!W$9*(1+'Workforce costs'!W$10)*(1+'Workforce costs'!W$11)</f>
        <v>0</v>
      </c>
      <c r="DB117" s="290">
        <f>BZ117*'Workforce costs'!X$9*(1+'Workforce costs'!X$10)*(1+'Workforce costs'!X$11)</f>
        <v>0</v>
      </c>
      <c r="DC117" s="290">
        <f>CA117*'Workforce costs'!Y$9*(1+'Workforce costs'!Y$10)*(1+'Workforce costs'!Y$11)</f>
        <v>0</v>
      </c>
      <c r="DD117" s="290">
        <f>CB117*'Workforce costs'!Z$9*(1+'Workforce costs'!Z$10)*(1+'Workforce costs'!Z$11)</f>
        <v>0</v>
      </c>
      <c r="DE117" s="290">
        <f>CC117*'Workforce costs'!AA$9*(1+'Workforce costs'!AA$10)*(1+'Workforce costs'!AA$11)</f>
        <v>0</v>
      </c>
      <c r="DF117" s="290">
        <f>CD117*'Workforce costs'!AB$9*(1+'Workforce costs'!AB$10)*(1+'Workforce costs'!AB$11)</f>
        <v>0</v>
      </c>
    </row>
    <row r="118" spans="1:110" x14ac:dyDescent="0.3">
      <c r="A118" s="2" t="str">
        <f>Outputs!$A$4</f>
        <v>Australia</v>
      </c>
      <c r="B118" s="2" t="str">
        <f t="shared" si="11"/>
        <v>Australia 65+</v>
      </c>
      <c r="C118" s="30">
        <f>VLOOKUP($B118,Populations!$D$15:$H$1920,3,FALSE)</f>
        <v>4559374</v>
      </c>
      <c r="D118" s="255">
        <f>IF(OR($H118="General pop",$H118="Schools",$H118="Workplace",$H118="Skills Training",$H118="Digital Supports"),1,VLOOKUP($B118,Populations!$D$15:$H$1920,5,FALSE))</f>
        <v>1</v>
      </c>
      <c r="E118" s="88">
        <f>VLOOKUP(I118,Epidemiology!$C$10:$H$47,6,FALSE)</f>
        <v>3198</v>
      </c>
      <c r="F118" s="102">
        <f>'Care profiles'!R119</f>
        <v>1</v>
      </c>
      <c r="G118" s="15" t="str">
        <f>'Care profiles'!A119</f>
        <v>65+</v>
      </c>
      <c r="H118" s="15" t="str">
        <f>'Care profiles'!B119</f>
        <v>Distress</v>
      </c>
      <c r="I118" s="15" t="str">
        <f>'Care profiles'!C119</f>
        <v>Distress_65+yrs</v>
      </c>
      <c r="J118" s="15" t="str">
        <f>'Care profiles'!D119</f>
        <v>Care profile</v>
      </c>
      <c r="K118" s="15" t="str">
        <f>'Care profiles'!E119</f>
        <v>Identifying distress</v>
      </c>
      <c r="L118" s="104">
        <f>'Care profiles'!F119</f>
        <v>0.9</v>
      </c>
      <c r="M118" s="15" t="str">
        <f>'Care profiles'!G119</f>
        <v>n/a</v>
      </c>
      <c r="N118" s="15" t="str">
        <f>'Care profiles'!H119</f>
        <v>n/a</v>
      </c>
      <c r="O118" s="15" t="str">
        <f>'Care profiles'!I119</f>
        <v>n/a</v>
      </c>
      <c r="P118" s="15" t="str">
        <f>'Care profiles'!J119</f>
        <v>Vocationally Qualified/Tertiary Qualified/Medical</v>
      </c>
      <c r="Q118" s="15" t="str">
        <f>'Care profiles'!K119</f>
        <v>n/a</v>
      </c>
      <c r="R118" s="15" t="str">
        <f>'Care profiles'!M119</f>
        <v>Y</v>
      </c>
      <c r="S118" s="15" t="str">
        <f>'Care profiles'!O119</f>
        <v>Y</v>
      </c>
      <c r="T118" s="15" t="str">
        <f>'Care profiles'!Q119</f>
        <v>N</v>
      </c>
      <c r="U118" s="30">
        <f t="shared" si="12"/>
        <v>145808.78052</v>
      </c>
      <c r="V118" s="30">
        <f t="shared" si="13"/>
        <v>131227.90246800001</v>
      </c>
      <c r="W118" s="30">
        <f>IF(M118="n/a",0,IF(O118="days",V118*M118*(1+(VLOOKUP(K118,'Bed parameters'!$A$9:$G$12,7,FALSE))),V118*M118))</f>
        <v>0</v>
      </c>
      <c r="X118" s="30">
        <f t="shared" si="14"/>
        <v>0</v>
      </c>
      <c r="Y118" s="30">
        <f t="shared" si="15"/>
        <v>0</v>
      </c>
      <c r="Z118" s="113">
        <f>_xlfn.IFNA(Y118/((VLOOKUP(K118,'Bed parameters'!$A$9:$G$12,3,FALSE))*(VLOOKUP(K118,'Bed parameters'!$A$9:$G$12,5,FALSE))),0)</f>
        <v>0</v>
      </c>
      <c r="AA118" s="30">
        <f t="shared" si="16"/>
        <v>0</v>
      </c>
      <c r="AB118" s="30">
        <f>_xlfn.IFNA(IF($O118="days",$Y118*(VLOOKUP($K118,'Bed parameters'!$A$9:$I$12,9,FALSE))*$F118*(VLOOKUP($Q118,'Workforce distribution'!$C$8:$AD$30,AB$7,FALSE)),IF($Q118="n/a",(IF($P118=AB$6,$X118*$F118,0)),$X118*$F118*(VLOOKUP($Q118,'Workforce distribution'!$C$8:$AD$30,AB$7,FALSE)))),0)</f>
        <v>0</v>
      </c>
      <c r="AC118" s="30">
        <f>_xlfn.IFNA(IF($O118="days",$Y118*(VLOOKUP($K118,'Bed parameters'!$A$9:$I$12,9,FALSE))*$F118*(VLOOKUP($Q118,'Workforce distribution'!$C$8:$AD$30,AC$7,FALSE)),IF($Q118="n/a",(IF($P118=AC$6,$X118*$F118,0)),$X118*$F118*(VLOOKUP($Q118,'Workforce distribution'!$C$8:$AD$30,AC$7,FALSE)))),0)</f>
        <v>0</v>
      </c>
      <c r="AD118" s="30">
        <f>_xlfn.IFNA(IF($O118="days",$Y118*(VLOOKUP($K118,'Bed parameters'!$A$9:$I$12,9,FALSE))*$F118*(VLOOKUP($Q118,'Workforce distribution'!$C$8:$AD$30,AD$7,FALSE)),IF($Q118="n/a",(IF($P118=AD$6,$X118*$F118,0)),$X118*$F118*(VLOOKUP($Q118,'Workforce distribution'!$C$8:$AD$30,AD$7,FALSE)))),0)</f>
        <v>0</v>
      </c>
      <c r="AE118" s="30">
        <f>_xlfn.IFNA(IF($O118="days",$Y118*(VLOOKUP($K118,'Bed parameters'!$A$9:$I$12,9,FALSE))*$F118*(VLOOKUP($Q118,'Workforce distribution'!$C$8:$AD$30,AE$7,FALSE)),IF($Q118="n/a",(IF($P118=AE$6,$X118*$F118,0)),$X118*$F118*(VLOOKUP($Q118,'Workforce distribution'!$C$8:$AD$30,AE$7,FALSE)))),0)</f>
        <v>0</v>
      </c>
      <c r="AF118" s="30">
        <f>_xlfn.IFNA(IF($O118="days",$Y118*(VLOOKUP($K118,'Bed parameters'!$A$9:$I$12,9,FALSE))*$F118*(VLOOKUP($Q118,'Workforce distribution'!$C$8:$AD$30,AF$7,FALSE)),IF($Q118="n/a",(IF($P118=AF$6,$X118*$F118,0)),$X118*$F118*(VLOOKUP($Q118,'Workforce distribution'!$C$8:$AD$30,AF$7,FALSE)))),0)</f>
        <v>0</v>
      </c>
      <c r="AG118" s="30">
        <f>_xlfn.IFNA(IF($O118="days",$Y118*(VLOOKUP($K118,'Bed parameters'!$A$9:$I$12,9,FALSE))*$F118*(VLOOKUP($Q118,'Workforce distribution'!$C$8:$AD$30,AG$7,FALSE)),IF($Q118="n/a",(IF($P118=AG$6,$X118*$F118,0)),$X118*$F118*(VLOOKUP($Q118,'Workforce distribution'!$C$8:$AD$30,AG$7,FALSE)))),0)</f>
        <v>0</v>
      </c>
      <c r="AH118" s="30">
        <f>_xlfn.IFNA(IF($O118="days",$Y118*(VLOOKUP($K118,'Bed parameters'!$A$9:$I$12,9,FALSE))*$F118*(VLOOKUP($Q118,'Workforce distribution'!$C$8:$AD$30,AH$7,FALSE)),IF($Q118="n/a",(IF($P118=AH$6,$X118*$F118,0)),$X118*$F118*(VLOOKUP($Q118,'Workforce distribution'!$C$8:$AD$30,AH$7,FALSE)))),0)</f>
        <v>0</v>
      </c>
      <c r="AI118" s="30">
        <f>_xlfn.IFNA(IF($O118="days",$Y118*(VLOOKUP($K118,'Bed parameters'!$A$9:$I$12,9,FALSE))*$F118*(VLOOKUP($Q118,'Workforce distribution'!$C$8:$AD$30,AI$7,FALSE)),IF($Q118="n/a",(IF($P118=AI$6,$X118*$F118,0)),$X118*$F118*(VLOOKUP($Q118,'Workforce distribution'!$C$8:$AD$30,AI$7,FALSE)))),0)</f>
        <v>0</v>
      </c>
      <c r="AJ118" s="30">
        <f>_xlfn.IFNA(IF($O118="days",$Y118*(VLOOKUP($K118,'Bed parameters'!$A$9:$I$12,9,FALSE))*$F118*(VLOOKUP($Q118,'Workforce distribution'!$C$8:$AD$30,AJ$7,FALSE)),IF($Q118="n/a",(IF($P118=AJ$6,$X118*$F118,0)),$X118*$F118*(VLOOKUP($Q118,'Workforce distribution'!$C$8:$AD$30,AJ$7,FALSE)))),0)</f>
        <v>0</v>
      </c>
      <c r="AK118" s="30">
        <f>_xlfn.IFNA(IF($O118="days",$Y118*(VLOOKUP($K118,'Bed parameters'!$A$9:$I$12,9,FALSE))*$F118*(VLOOKUP($Q118,'Workforce distribution'!$C$8:$AD$30,AK$7,FALSE)),IF($Q118="n/a",(IF($P118=AK$6,$X118*$F118,0)),$X118*$F118*(VLOOKUP($Q118,'Workforce distribution'!$C$8:$AD$30,AK$7,FALSE)))),0)</f>
        <v>0</v>
      </c>
      <c r="AL118" s="30">
        <f>_xlfn.IFNA(IF($O118="days",$Y118*(VLOOKUP($K118,'Bed parameters'!$A$9:$I$12,9,FALSE))*$F118*(VLOOKUP($Q118,'Workforce distribution'!$C$8:$AD$30,AL$7,FALSE)),IF($Q118="n/a",(IF($P118=AL$6,$X118*$F118,0)),$X118*$F118*(VLOOKUP($Q118,'Workforce distribution'!$C$8:$AD$30,AL$7,FALSE)))),0)</f>
        <v>0</v>
      </c>
      <c r="AM118" s="30">
        <f>_xlfn.IFNA(IF($O118="days",$Y118*(VLOOKUP($K118,'Bed parameters'!$A$9:$I$12,9,FALSE))*$F118*(VLOOKUP($Q118,'Workforce distribution'!$C$8:$AD$30,AM$7,FALSE)),IF($Q118="n/a",(IF($P118=AM$6,$X118*$F118,0)),$X118*$F118*(VLOOKUP($Q118,'Workforce distribution'!$C$8:$AD$30,AM$7,FALSE)))),0)</f>
        <v>0</v>
      </c>
      <c r="AN118" s="30">
        <f>_xlfn.IFNA(IF($O118="days",$Y118*(VLOOKUP($K118,'Bed parameters'!$A$9:$I$12,9,FALSE))*$F118*(VLOOKUP($Q118,'Workforce distribution'!$C$8:$AD$30,AN$7,FALSE)),IF($Q118="n/a",(IF($P118=AN$6,$X118*$F118,0)),$X118*$F118*(VLOOKUP($Q118,'Workforce distribution'!$C$8:$AD$30,AN$7,FALSE)))),0)</f>
        <v>0</v>
      </c>
      <c r="AO118" s="30">
        <f>_xlfn.IFNA(IF($O118="days",$Y118*(VLOOKUP($K118,'Bed parameters'!$A$9:$I$12,9,FALSE))*$F118*(VLOOKUP($Q118,'Workforce distribution'!$C$8:$AD$30,AO$7,FALSE)),IF($Q118="n/a",(IF($P118=AO$6,$X118*$F118,0)),$X118*$F118*(VLOOKUP($Q118,'Workforce distribution'!$C$8:$AD$30,AO$7,FALSE)))),0)</f>
        <v>0</v>
      </c>
      <c r="AP118" s="30">
        <f>_xlfn.IFNA(IF($O118="days",$Y118*(VLOOKUP($K118,'Bed parameters'!$A$9:$I$12,9,FALSE))*$F118*(VLOOKUP($Q118,'Workforce distribution'!$C$8:$AD$30,AP$7,FALSE)),IF($Q118="n/a",(IF($P118=AP$6,$X118*$F118,0)),$X118*$F118*(VLOOKUP($Q118,'Workforce distribution'!$C$8:$AD$30,AP$7,FALSE)))),0)</f>
        <v>0</v>
      </c>
      <c r="AQ118" s="30">
        <f>_xlfn.IFNA(IF($O118="days",$Y118*(VLOOKUP($K118,'Bed parameters'!$A$9:$I$12,9,FALSE))*$F118*(VLOOKUP($Q118,'Workforce distribution'!$C$8:$AD$30,AQ$7,FALSE)),IF($Q118="n/a",(IF($P118=AQ$6,$X118*$F118,0)),$X118*$F118*(VLOOKUP($Q118,'Workforce distribution'!$C$8:$AD$30,AQ$7,FALSE)))),0)</f>
        <v>0</v>
      </c>
      <c r="AR118" s="30">
        <f>_xlfn.IFNA(IF($O118="days",$Y118*(VLOOKUP($K118,'Bed parameters'!$A$9:$I$12,9,FALSE))*$F118*(VLOOKUP($Q118,'Workforce distribution'!$C$8:$AD$30,AR$7,FALSE)),IF($Q118="n/a",(IF($P118=AR$6,$X118*$F118,0)),$X118*$F118*(VLOOKUP($Q118,'Workforce distribution'!$C$8:$AD$30,AR$7,FALSE)))),0)</f>
        <v>0</v>
      </c>
      <c r="AS118" s="30">
        <f>_xlfn.IFNA(IF($O118="days",$Y118*(VLOOKUP($K118,'Bed parameters'!$A$9:$I$12,9,FALSE))*$F118*(VLOOKUP($Q118,'Workforce distribution'!$C$8:$AD$30,AS$7,FALSE)),IF($Q118="n/a",(IF($P118=AS$6,$X118*$F118,0)),$X118*$F118*(VLOOKUP($Q118,'Workforce distribution'!$C$8:$AD$30,AS$7,FALSE)))),0)</f>
        <v>0</v>
      </c>
      <c r="AT118" s="30">
        <f>_xlfn.IFNA(IF($O118="days",$Y118*(VLOOKUP($K118,'Bed parameters'!$A$9:$I$12,9,FALSE))*$F118*(VLOOKUP($Q118,'Workforce distribution'!$C$8:$AD$30,AT$7,FALSE)),IF($Q118="n/a",(IF($P118=AT$6,$X118*$F118,0)),$X118*$F118*(VLOOKUP($Q118,'Workforce distribution'!$C$8:$AD$30,AT$7,FALSE)))),0)</f>
        <v>0</v>
      </c>
      <c r="AU118" s="30">
        <f>_xlfn.IFNA(IF($O118="days",$Y118*(VLOOKUP($K118,'Bed parameters'!$A$9:$I$12,9,FALSE))*$F118*(VLOOKUP($Q118,'Workforce distribution'!$C$8:$AD$30,AU$7,FALSE)),IF($Q118="n/a",(IF($P118=AU$6,$X118*$F118,0)),$X118*$F118*(VLOOKUP($Q118,'Workforce distribution'!$C$8:$AD$30,AU$7,FALSE)))),0)</f>
        <v>0</v>
      </c>
      <c r="AV118" s="30">
        <f>_xlfn.IFNA(IF($O118="days",$Y118*(VLOOKUP($K118,'Bed parameters'!$A$9:$I$12,9,FALSE))*$F118*(VLOOKUP($Q118,'Workforce distribution'!$C$8:$AD$30,AV$7,FALSE)),IF($Q118="n/a",(IF($P118=AV$6,$X118*$F118,0)),$X118*$F118*(VLOOKUP($Q118,'Workforce distribution'!$C$8:$AD$30,AV$7,FALSE)))),0)</f>
        <v>0</v>
      </c>
      <c r="AW118" s="30">
        <f>_xlfn.IFNA(IF($O118="days",$Y118*(VLOOKUP($K118,'Bed parameters'!$A$9:$I$12,9,FALSE))*$F118*(VLOOKUP($Q118,'Workforce distribution'!$C$8:$AD$30,AW$7,FALSE)),IF($Q118="n/a",(IF($P118=AW$6,$X118*$F118,0)),$X118*$F118*(VLOOKUP($Q118,'Workforce distribution'!$C$8:$AD$30,AW$7,FALSE)))),0)</f>
        <v>0</v>
      </c>
      <c r="AX118" s="30">
        <f>_xlfn.IFNA(IF($O118="days",$Y118*(VLOOKUP($K118,'Bed parameters'!$A$9:$I$12,9,FALSE))*$F118*(VLOOKUP($Q118,'Workforce distribution'!$C$8:$AD$30,AX$7,FALSE)),IF($Q118="n/a",(IF($P118=AX$6,$X118*$F118,0)),$X118*$F118*(VLOOKUP($Q118,'Workforce distribution'!$C$8:$AD$30,AX$7,FALSE)))),0)</f>
        <v>0</v>
      </c>
      <c r="AY118" s="30">
        <f>_xlfn.IFNA(IF($O118="days",$Y118*(VLOOKUP($K118,'Bed parameters'!$A$9:$I$12,9,FALSE))*$F118*(VLOOKUP($Q118,'Workforce distribution'!$C$8:$AD$30,AY$7,FALSE)),IF($Q118="n/a",(IF($P118=AY$6,$X118*$F118,0)),$X118*$F118*(VLOOKUP($Q118,'Workforce distribution'!$C$8:$AD$30,AY$7,FALSE)))),0)</f>
        <v>0</v>
      </c>
      <c r="AZ118" s="30">
        <f>_xlfn.IFNA(IF($O118="days",$Y118*(VLOOKUP($K118,'Bed parameters'!$A$9:$I$12,9,FALSE))*$F118*(VLOOKUP($Q118,'Workforce distribution'!$C$8:$AD$30,AZ$7,FALSE)),IF($Q118="n/a",(IF($P118=AZ$6,$X118*$F118,0)),$X118*$F118*(VLOOKUP($Q118,'Workforce distribution'!$C$8:$AD$30,AZ$7,FALSE)))),0)</f>
        <v>0</v>
      </c>
      <c r="BA118" s="30">
        <f>_xlfn.IFNA(IF($O118="days",$Y118*(VLOOKUP($K118,'Bed parameters'!$A$9:$I$12,9,FALSE))*$F118*(VLOOKUP($Q118,'Workforce distribution'!$C$8:$AD$30,BA$7,FALSE)),IF($Q118="n/a",(IF($P118=BA$6,$X118*$F118,0)),$X118*$F118*(VLOOKUP($Q118,'Workforce distribution'!$C$8:$AD$30,BA$7,FALSE)))),0)</f>
        <v>0</v>
      </c>
      <c r="BB118" s="30">
        <f>_xlfn.IFNA(IF($O118="days",$Y118*(VLOOKUP($K118,'Bed parameters'!$A$9:$I$12,9,FALSE))*$F118*(VLOOKUP($Q118,'Workforce distribution'!$C$8:$AD$30,BB$7,FALSE)),IF($Q118="n/a",(IF($P118=BB$6,$X118*$F118,0)),$X118*$F118*(VLOOKUP($Q118,'Workforce distribution'!$C$8:$AD$30,BB$7,FALSE)))),0)</f>
        <v>0</v>
      </c>
      <c r="BC118" s="149">
        <f t="shared" si="17"/>
        <v>0</v>
      </c>
      <c r="BD118" s="288">
        <f>IF($Q118="n/a",(IF('Workforce hours'!D$30=0,0,(AB118/'Workforce hours'!D$30))),(IF(VLOOKUP($Q118,'Workforce hours'!$C$8:$AD$30,BD$7,FALSE)=0,0,(AB118/(VLOOKUP($Q118,'Workforce hours'!$C$8:$AD$30,BD$7,FALSE))))))</f>
        <v>0</v>
      </c>
      <c r="BE118" s="288">
        <f>IF($Q118="n/a",(IF('Workforce hours'!E$30=0,0,(AC118/'Workforce hours'!E$30))),(IF(VLOOKUP($Q118,'Workforce hours'!$C$8:$AD$30,BE$7,FALSE)=0,0,(AC118/(VLOOKUP($Q118,'Workforce hours'!$C$8:$AD$30,BE$7,FALSE))))))</f>
        <v>0</v>
      </c>
      <c r="BF118" s="288">
        <f>IF($Q118="n/a",(IF('Workforce hours'!F$30=0,0,(AD118/'Workforce hours'!F$30))),(IF(VLOOKUP($Q118,'Workforce hours'!$C$8:$AD$30,BF$7,FALSE)=0,0,(AD118/(VLOOKUP($Q118,'Workforce hours'!$C$8:$AD$30,BF$7,FALSE))))))</f>
        <v>0</v>
      </c>
      <c r="BG118" s="288">
        <f>IF($Q118="n/a",(IF('Workforce hours'!G$30=0,0,(AE118/'Workforce hours'!G$30))),(IF(VLOOKUP($Q118,'Workforce hours'!$C$8:$AD$30,BG$7,FALSE)=0,0,(AE118/(VLOOKUP($Q118,'Workforce hours'!$C$8:$AD$30,BG$7,FALSE))))))</f>
        <v>0</v>
      </c>
      <c r="BH118" s="288">
        <f>IF($Q118="n/a",(IF('Workforce hours'!H$30=0,0,(AF118/'Workforce hours'!H$30))),(IF(VLOOKUP($Q118,'Workforce hours'!$C$8:$AD$30,BH$7,FALSE)=0,0,(AF118/(VLOOKUP($Q118,'Workforce hours'!$C$8:$AD$30,BH$7,FALSE))))))</f>
        <v>0</v>
      </c>
      <c r="BI118" s="288">
        <f>IF($Q118="n/a",(IF('Workforce hours'!I$30=0,0,(AG118/'Workforce hours'!I$30))),(IF(VLOOKUP($Q118,'Workforce hours'!$C$8:$AD$30,BI$7,FALSE)=0,0,(AG118/(VLOOKUP($Q118,'Workforce hours'!$C$8:$AD$30,BI$7,FALSE))))))</f>
        <v>0</v>
      </c>
      <c r="BJ118" s="288">
        <f>IF($Q118="n/a",(IF('Workforce hours'!J$30=0,0,(AH118/'Workforce hours'!J$30))),(IF(VLOOKUP($Q118,'Workforce hours'!$C$8:$AD$30,BJ$7,FALSE)=0,0,(AH118/(VLOOKUP($Q118,'Workforce hours'!$C$8:$AD$30,BJ$7,FALSE))))))</f>
        <v>0</v>
      </c>
      <c r="BK118" s="288">
        <f>IF($Q118="n/a",(IF('Workforce hours'!K$30=0,0,(AI118/'Workforce hours'!K$30))),(IF(VLOOKUP($Q118,'Workforce hours'!$C$8:$AD$30,BK$7,FALSE)=0,0,(AI118/(VLOOKUP($Q118,'Workforce hours'!$C$8:$AD$30,BK$7,FALSE))))))</f>
        <v>0</v>
      </c>
      <c r="BL118" s="288">
        <f>IF($Q118="n/a",(IF('Workforce hours'!L$30=0,0,(AJ118/'Workforce hours'!L$30))),(IF(VLOOKUP($Q118,'Workforce hours'!$C$8:$AD$30,BL$7,FALSE)=0,0,(AJ118/(VLOOKUP($Q118,'Workforce hours'!$C$8:$AD$30,BL$7,FALSE))))))</f>
        <v>0</v>
      </c>
      <c r="BM118" s="288">
        <f>IF($Q118="n/a",(IF('Workforce hours'!M$30=0,0,(AK118/'Workforce hours'!M$30))),(IF(VLOOKUP($Q118,'Workforce hours'!$C$8:$AD$30,BM$7,FALSE)=0,0,(AK118/(VLOOKUP($Q118,'Workforce hours'!$C$8:$AD$30,BM$7,FALSE))))))</f>
        <v>0</v>
      </c>
      <c r="BN118" s="288">
        <f>IF($Q118="n/a",(IF('Workforce hours'!N$30=0,0,(AL118/'Workforce hours'!N$30))),(IF(VLOOKUP($Q118,'Workforce hours'!$C$8:$AD$30,BN$7,FALSE)=0,0,(AL118/(VLOOKUP($Q118,'Workforce hours'!$C$8:$AD$30,BN$7,FALSE))))))</f>
        <v>0</v>
      </c>
      <c r="BO118" s="288">
        <f>IF($Q118="n/a",(IF('Workforce hours'!O$30=0,0,(AM118/'Workforce hours'!O$30))),(IF(VLOOKUP($Q118,'Workforce hours'!$C$8:$AD$30,BO$7,FALSE)=0,0,(AM118/(VLOOKUP($Q118,'Workforce hours'!$C$8:$AD$30,BO$7,FALSE))))))</f>
        <v>0</v>
      </c>
      <c r="BP118" s="288">
        <f>IF($Q118="n/a",(IF('Workforce hours'!P$30=0,0,(AN118/'Workforce hours'!P$30))),(IF(VLOOKUP($Q118,'Workforce hours'!$C$8:$AD$30,BP$7,FALSE)=0,0,(AN118/(VLOOKUP($Q118,'Workforce hours'!$C$8:$AD$30,BP$7,FALSE))))))</f>
        <v>0</v>
      </c>
      <c r="BQ118" s="288">
        <f>IF($Q118="n/a",(IF('Workforce hours'!Q$30=0,0,(AO118/'Workforce hours'!Q$30))),(IF(VLOOKUP($Q118,'Workforce hours'!$C$8:$AD$30,BQ$7,FALSE)=0,0,(AO118/(VLOOKUP($Q118,'Workforce hours'!$C$8:$AD$30,BQ$7,FALSE))))))</f>
        <v>0</v>
      </c>
      <c r="BR118" s="288">
        <f>IF($Q118="n/a",(IF('Workforce hours'!R$30=0,0,(AP118/'Workforce hours'!R$30))),(IF(VLOOKUP($Q118,'Workforce hours'!$C$8:$AD$30,BR$7,FALSE)=0,0,(AP118/(VLOOKUP($Q118,'Workforce hours'!$C$8:$AD$30,BR$7,FALSE))))))</f>
        <v>0</v>
      </c>
      <c r="BS118" s="288">
        <f>IF($Q118="n/a",(IF('Workforce hours'!S$30=0,0,(AQ118/'Workforce hours'!S$30))),(IF(VLOOKUP($Q118,'Workforce hours'!$C$8:$AD$30,BS$7,FALSE)=0,0,(AQ118/(VLOOKUP($Q118,'Workforce hours'!$C$8:$AD$30,BS$7,FALSE))))))</f>
        <v>0</v>
      </c>
      <c r="BT118" s="288">
        <f>IF($Q118="n/a",(IF('Workforce hours'!T$30=0,0,(AR118/'Workforce hours'!T$30))),(IF(VLOOKUP($Q118,'Workforce hours'!$C$8:$AD$30,BT$7,FALSE)=0,0,(AR118/(VLOOKUP($Q118,'Workforce hours'!$C$8:$AD$30,BT$7,FALSE))))))</f>
        <v>0</v>
      </c>
      <c r="BU118" s="288">
        <f>IF($Q118="n/a",(IF('Workforce hours'!U$30=0,0,(AS118/'Workforce hours'!U$30))),(IF(VLOOKUP($Q118,'Workforce hours'!$C$8:$AD$30,BU$7,FALSE)=0,0,(AS118/(VLOOKUP($Q118,'Workforce hours'!$C$8:$AD$30,BU$7,FALSE))))))</f>
        <v>0</v>
      </c>
      <c r="BV118" s="288">
        <f>IF($Q118="n/a",(IF('Workforce hours'!V$30=0,0,(AT118/'Workforce hours'!V$30))),(IF(VLOOKUP($Q118,'Workforce hours'!$C$8:$AD$30,BV$7,FALSE)=0,0,(AT118/(VLOOKUP($Q118,'Workforce hours'!$C$8:$AD$30,BV$7,FALSE))))))</f>
        <v>0</v>
      </c>
      <c r="BW118" s="288">
        <f>IF($Q118="n/a",(IF('Workforce hours'!W$30=0,0,(AU118/'Workforce hours'!W$30))),(IF(VLOOKUP($Q118,'Workforce hours'!$C$8:$AD$30,BW$7,FALSE)=0,0,(AU118/(VLOOKUP($Q118,'Workforce hours'!$C$8:$AD$30,BW$7,FALSE))))))</f>
        <v>0</v>
      </c>
      <c r="BX118" s="288">
        <f>IF($Q118="n/a",(IF('Workforce hours'!X$30=0,0,(AV118/'Workforce hours'!X$30))),(IF(VLOOKUP($Q118,'Workforce hours'!$C$8:$AD$30,BX$7,FALSE)=0,0,(AV118/(VLOOKUP($Q118,'Workforce hours'!$C$8:$AD$30,BX$7,FALSE))))))</f>
        <v>0</v>
      </c>
      <c r="BY118" s="288">
        <f>IF($Q118="n/a",(IF('Workforce hours'!Y$30=0,0,(AW118/'Workforce hours'!Y$30))),(IF(VLOOKUP($Q118,'Workforce hours'!$C$8:$AD$30,BY$7,FALSE)=0,0,(AW118/(VLOOKUP($Q118,'Workforce hours'!$C$8:$AD$30,BY$7,FALSE))))))</f>
        <v>0</v>
      </c>
      <c r="BZ118" s="288">
        <f>IF($Q118="n/a",(IF('Workforce hours'!Z$30=0,0,(AX118/'Workforce hours'!Z$30))),(IF(VLOOKUP($Q118,'Workforce hours'!$C$8:$AD$30,BZ$7,FALSE)=0,0,(AX118/(VLOOKUP($Q118,'Workforce hours'!$C$8:$AD$30,BZ$7,FALSE))))))</f>
        <v>0</v>
      </c>
      <c r="CA118" s="288">
        <f>IF($Q118="n/a",(IF('Workforce hours'!AA$30=0,0,(AY118/'Workforce hours'!AA$30))),(IF(VLOOKUP($Q118,'Workforce hours'!$C$8:$AD$30,CA$7,FALSE)=0,0,(AY118/(VLOOKUP($Q118,'Workforce hours'!$C$8:$AD$30,CA$7,FALSE))))))</f>
        <v>0</v>
      </c>
      <c r="CB118" s="288">
        <f>IF($Q118="n/a",(IF('Workforce hours'!AB$30=0,0,(AZ118/'Workforce hours'!AB$30))),(IF(VLOOKUP($Q118,'Workforce hours'!$C$8:$AD$30,CB$7,FALSE)=0,0,(AZ118/(VLOOKUP($Q118,'Workforce hours'!$C$8:$AD$30,CB$7,FALSE))))))</f>
        <v>0</v>
      </c>
      <c r="CC118" s="288">
        <f>IF($Q118="n/a",(IF('Workforce hours'!AC$30=0,0,(BA118/'Workforce hours'!AC$30))),(IF(VLOOKUP($Q118,'Workforce hours'!$C$8:$AD$30,CC$7,FALSE)=0,0,(BA118/(VLOOKUP($Q118,'Workforce hours'!$C$8:$AD$30,CC$7,FALSE))))))</f>
        <v>0</v>
      </c>
      <c r="CD118" s="288">
        <f>IF($Q118="n/a",(IF('Workforce hours'!AD$30=0,0,(BB118/'Workforce hours'!AD$30))),(IF(VLOOKUP($Q118,'Workforce hours'!$C$8:$AD$30,CD$7,FALSE)=0,0,(BB118/(VLOOKUP($Q118,'Workforce hours'!$C$8:$AD$30,CD$7,FALSE))))))</f>
        <v>0</v>
      </c>
      <c r="CE118" s="289">
        <f t="shared" si="18"/>
        <v>0</v>
      </c>
      <c r="CF118" s="290">
        <f>BD118*'Workforce costs'!B$9*(1+'Workforce costs'!B$10)*(1+'Workforce costs'!B$11)</f>
        <v>0</v>
      </c>
      <c r="CG118" s="290">
        <f>BE118*'Workforce costs'!C$9*(1+'Workforce costs'!C$10)*(1+'Workforce costs'!C$11)</f>
        <v>0</v>
      </c>
      <c r="CH118" s="290">
        <f>BF118*'Workforce costs'!D$9*(1+'Workforce costs'!D$10)*(1+'Workforce costs'!D$11)</f>
        <v>0</v>
      </c>
      <c r="CI118" s="290">
        <f>BG118*'Workforce costs'!E$9*(1+'Workforce costs'!E$10)*(1+'Workforce costs'!E$11)</f>
        <v>0</v>
      </c>
      <c r="CJ118" s="290">
        <f>BH118*'Workforce costs'!F$9*(1+'Workforce costs'!F$10)*(1+'Workforce costs'!F$11)</f>
        <v>0</v>
      </c>
      <c r="CK118" s="290">
        <f>BI118*'Workforce costs'!G$9*(1+'Workforce costs'!G$10)*(1+'Workforce costs'!G$11)</f>
        <v>0</v>
      </c>
      <c r="CL118" s="290">
        <f>BJ118*'Workforce costs'!H$9*(1+'Workforce costs'!H$10)*(1+'Workforce costs'!H$11)</f>
        <v>0</v>
      </c>
      <c r="CM118" s="290">
        <f>BK118*'Workforce costs'!I$9*(1+'Workforce costs'!I$10)*(1+'Workforce costs'!I$11)</f>
        <v>0</v>
      </c>
      <c r="CN118" s="290">
        <f>BL118*'Workforce costs'!J$9*(1+'Workforce costs'!J$10)*(1+'Workforce costs'!J$11)</f>
        <v>0</v>
      </c>
      <c r="CO118" s="290">
        <f>BM118*'Workforce costs'!K$9*(1+'Workforce costs'!K$10)*(1+'Workforce costs'!K$11)</f>
        <v>0</v>
      </c>
      <c r="CP118" s="290">
        <f>BN118*'Workforce costs'!L$9*(1+'Workforce costs'!L$10)*(1+'Workforce costs'!L$11)</f>
        <v>0</v>
      </c>
      <c r="CQ118" s="290">
        <f>BO118*'Workforce costs'!M$9*(1+'Workforce costs'!M$10)*(1+'Workforce costs'!M$11)</f>
        <v>0</v>
      </c>
      <c r="CR118" s="290">
        <f>BP118*'Workforce costs'!N$9*(1+'Workforce costs'!N$10)*(1+'Workforce costs'!N$11)</f>
        <v>0</v>
      </c>
      <c r="CS118" s="290">
        <f>BQ118*'Workforce costs'!O$9*(1+'Workforce costs'!O$10)*(1+'Workforce costs'!O$11)</f>
        <v>0</v>
      </c>
      <c r="CT118" s="290">
        <f>BR118*'Workforce costs'!P$9*(1+'Workforce costs'!P$10)*(1+'Workforce costs'!P$11)</f>
        <v>0</v>
      </c>
      <c r="CU118" s="290">
        <f>BS118*'Workforce costs'!Q$9*(1+'Workforce costs'!Q$10)*(1+'Workforce costs'!Q$11)</f>
        <v>0</v>
      </c>
      <c r="CV118" s="290">
        <f>BT118*'Workforce costs'!R$9*(1+'Workforce costs'!R$10)*(1+'Workforce costs'!R$11)</f>
        <v>0</v>
      </c>
      <c r="CW118" s="290">
        <f>BU118*'Workforce costs'!S$9*(1+'Workforce costs'!S$10)*(1+'Workforce costs'!S$11)</f>
        <v>0</v>
      </c>
      <c r="CX118" s="290">
        <f>BV118*'Workforce costs'!T$9*(1+'Workforce costs'!T$10)*(1+'Workforce costs'!T$11)</f>
        <v>0</v>
      </c>
      <c r="CY118" s="290">
        <f>BW118*'Workforce costs'!U$9*(1+'Workforce costs'!U$10)*(1+'Workforce costs'!U$11)</f>
        <v>0</v>
      </c>
      <c r="CZ118" s="290">
        <f>BX118*'Workforce costs'!V$9*(1+'Workforce costs'!V$10)*(1+'Workforce costs'!V$11)</f>
        <v>0</v>
      </c>
      <c r="DA118" s="290">
        <f>BY118*'Workforce costs'!W$9*(1+'Workforce costs'!W$10)*(1+'Workforce costs'!W$11)</f>
        <v>0</v>
      </c>
      <c r="DB118" s="290">
        <f>BZ118*'Workforce costs'!X$9*(1+'Workforce costs'!X$10)*(1+'Workforce costs'!X$11)</f>
        <v>0</v>
      </c>
      <c r="DC118" s="290">
        <f>CA118*'Workforce costs'!Y$9*(1+'Workforce costs'!Y$10)*(1+'Workforce costs'!Y$11)</f>
        <v>0</v>
      </c>
      <c r="DD118" s="290">
        <f>CB118*'Workforce costs'!Z$9*(1+'Workforce costs'!Z$10)*(1+'Workforce costs'!Z$11)</f>
        <v>0</v>
      </c>
      <c r="DE118" s="290">
        <f>CC118*'Workforce costs'!AA$9*(1+'Workforce costs'!AA$10)*(1+'Workforce costs'!AA$11)</f>
        <v>0</v>
      </c>
      <c r="DF118" s="290">
        <f>CD118*'Workforce costs'!AB$9*(1+'Workforce costs'!AB$10)*(1+'Workforce costs'!AB$11)</f>
        <v>0</v>
      </c>
    </row>
    <row r="119" spans="1:110" x14ac:dyDescent="0.3">
      <c r="A119" s="2" t="str">
        <f>Outputs!$A$4</f>
        <v>Australia</v>
      </c>
      <c r="B119" s="2" t="str">
        <f t="shared" si="11"/>
        <v>Australia 65+</v>
      </c>
      <c r="C119" s="30">
        <f>VLOOKUP($B119,Populations!$D$15:$H$1920,3,FALSE)</f>
        <v>4559374</v>
      </c>
      <c r="D119" s="255">
        <f>IF(OR($H119="General pop",$H119="Schools",$H119="Workplace",$H119="Skills Training",$H119="Digital Supports"),1,VLOOKUP($B119,Populations!$D$15:$H$1920,5,FALSE))</f>
        <v>1</v>
      </c>
      <c r="E119" s="88">
        <f>VLOOKUP(I119,Epidemiology!$C$10:$H$47,6,FALSE)</f>
        <v>3198</v>
      </c>
      <c r="F119" s="102">
        <f>'Care profiles'!R120</f>
        <v>1</v>
      </c>
      <c r="G119" s="15" t="str">
        <f>'Care profiles'!A120</f>
        <v>65+</v>
      </c>
      <c r="H119" s="15" t="str">
        <f>'Care profiles'!B120</f>
        <v>Distress</v>
      </c>
      <c r="I119" s="15" t="str">
        <f>'Care profiles'!C120</f>
        <v>Distress_65+yrs</v>
      </c>
      <c r="J119" s="15" t="str">
        <f>'Care profiles'!D120</f>
        <v>Care profile</v>
      </c>
      <c r="K119" s="15" t="str">
        <f>'Care profiles'!E120</f>
        <v>Identifying distress</v>
      </c>
      <c r="L119" s="104">
        <f>'Care profiles'!F120</f>
        <v>0.6</v>
      </c>
      <c r="M119" s="15">
        <f>'Care profiles'!G120</f>
        <v>1</v>
      </c>
      <c r="N119" s="15">
        <f>'Care profiles'!H120</f>
        <v>30</v>
      </c>
      <c r="O119" s="15" t="str">
        <f>'Care profiles'!I120</f>
        <v>min</v>
      </c>
      <c r="P119" s="15" t="str">
        <f>'Care profiles'!J120</f>
        <v>General Practitioner</v>
      </c>
      <c r="Q119" s="15" t="str">
        <f>'Care profiles'!K120</f>
        <v>n/a</v>
      </c>
      <c r="R119" s="15" t="str">
        <f>'Care profiles'!M120</f>
        <v>Y</v>
      </c>
      <c r="S119" s="15" t="str">
        <f>'Care profiles'!O120</f>
        <v>Y</v>
      </c>
      <c r="T119" s="15" t="str">
        <f>'Care profiles'!Q120</f>
        <v>N</v>
      </c>
      <c r="U119" s="30">
        <f t="shared" si="12"/>
        <v>145808.78052</v>
      </c>
      <c r="V119" s="30">
        <f t="shared" si="13"/>
        <v>87485.268312</v>
      </c>
      <c r="W119" s="30">
        <f>IF(M119="n/a",0,IF(O119="days",V119*M119*(1+(VLOOKUP(K119,'Bed parameters'!$A$9:$G$12,7,FALSE))),V119*M119))</f>
        <v>87485.268312</v>
      </c>
      <c r="X119" s="30">
        <f t="shared" si="14"/>
        <v>43742.634156</v>
      </c>
      <c r="Y119" s="30">
        <f t="shared" si="15"/>
        <v>0</v>
      </c>
      <c r="Z119" s="113">
        <f>_xlfn.IFNA(Y119/((VLOOKUP(K119,'Bed parameters'!$A$9:$G$12,3,FALSE))*(VLOOKUP(K119,'Bed parameters'!$A$9:$G$12,5,FALSE))),0)</f>
        <v>0</v>
      </c>
      <c r="AA119" s="30">
        <f t="shared" si="16"/>
        <v>43742.634156</v>
      </c>
      <c r="AB119" s="30">
        <f>_xlfn.IFNA(IF($O119="days",$Y119*(VLOOKUP($K119,'Bed parameters'!$A$9:$I$12,9,FALSE))*$F119*(VLOOKUP($Q119,'Workforce distribution'!$C$8:$AD$30,AB$7,FALSE)),IF($Q119="n/a",(IF($P119=AB$6,$X119*$F119,0)),$X119*$F119*(VLOOKUP($Q119,'Workforce distribution'!$C$8:$AD$30,AB$7,FALSE)))),0)</f>
        <v>0</v>
      </c>
      <c r="AC119" s="30">
        <f>_xlfn.IFNA(IF($O119="days",$Y119*(VLOOKUP($K119,'Bed parameters'!$A$9:$I$12,9,FALSE))*$F119*(VLOOKUP($Q119,'Workforce distribution'!$C$8:$AD$30,AC$7,FALSE)),IF($Q119="n/a",(IF($P119=AC$6,$X119*$F119,0)),$X119*$F119*(VLOOKUP($Q119,'Workforce distribution'!$C$8:$AD$30,AC$7,FALSE)))),0)</f>
        <v>0</v>
      </c>
      <c r="AD119" s="30">
        <f>_xlfn.IFNA(IF($O119="days",$Y119*(VLOOKUP($K119,'Bed parameters'!$A$9:$I$12,9,FALSE))*$F119*(VLOOKUP($Q119,'Workforce distribution'!$C$8:$AD$30,AD$7,FALSE)),IF($Q119="n/a",(IF($P119=AD$6,$X119*$F119,0)),$X119*$F119*(VLOOKUP($Q119,'Workforce distribution'!$C$8:$AD$30,AD$7,FALSE)))),0)</f>
        <v>0</v>
      </c>
      <c r="AE119" s="30">
        <f>_xlfn.IFNA(IF($O119="days",$Y119*(VLOOKUP($K119,'Bed parameters'!$A$9:$I$12,9,FALSE))*$F119*(VLOOKUP($Q119,'Workforce distribution'!$C$8:$AD$30,AE$7,FALSE)),IF($Q119="n/a",(IF($P119=AE$6,$X119*$F119,0)),$X119*$F119*(VLOOKUP($Q119,'Workforce distribution'!$C$8:$AD$30,AE$7,FALSE)))),0)</f>
        <v>0</v>
      </c>
      <c r="AF119" s="30">
        <f>_xlfn.IFNA(IF($O119="days",$Y119*(VLOOKUP($K119,'Bed parameters'!$A$9:$I$12,9,FALSE))*$F119*(VLOOKUP($Q119,'Workforce distribution'!$C$8:$AD$30,AF$7,FALSE)),IF($Q119="n/a",(IF($P119=AF$6,$X119*$F119,0)),$X119*$F119*(VLOOKUP($Q119,'Workforce distribution'!$C$8:$AD$30,AF$7,FALSE)))),0)</f>
        <v>0</v>
      </c>
      <c r="AG119" s="30">
        <f>_xlfn.IFNA(IF($O119="days",$Y119*(VLOOKUP($K119,'Bed parameters'!$A$9:$I$12,9,FALSE))*$F119*(VLOOKUP($Q119,'Workforce distribution'!$C$8:$AD$30,AG$7,FALSE)),IF($Q119="n/a",(IF($P119=AG$6,$X119*$F119,0)),$X119*$F119*(VLOOKUP($Q119,'Workforce distribution'!$C$8:$AD$30,AG$7,FALSE)))),0)</f>
        <v>0</v>
      </c>
      <c r="AH119" s="30">
        <f>_xlfn.IFNA(IF($O119="days",$Y119*(VLOOKUP($K119,'Bed parameters'!$A$9:$I$12,9,FALSE))*$F119*(VLOOKUP($Q119,'Workforce distribution'!$C$8:$AD$30,AH$7,FALSE)),IF($Q119="n/a",(IF($P119=AH$6,$X119*$F119,0)),$X119*$F119*(VLOOKUP($Q119,'Workforce distribution'!$C$8:$AD$30,AH$7,FALSE)))),0)</f>
        <v>0</v>
      </c>
      <c r="AI119" s="30">
        <f>_xlfn.IFNA(IF($O119="days",$Y119*(VLOOKUP($K119,'Bed parameters'!$A$9:$I$12,9,FALSE))*$F119*(VLOOKUP($Q119,'Workforce distribution'!$C$8:$AD$30,AI$7,FALSE)),IF($Q119="n/a",(IF($P119=AI$6,$X119*$F119,0)),$X119*$F119*(VLOOKUP($Q119,'Workforce distribution'!$C$8:$AD$30,AI$7,FALSE)))),0)</f>
        <v>0</v>
      </c>
      <c r="AJ119" s="30">
        <f>_xlfn.IFNA(IF($O119="days",$Y119*(VLOOKUP($K119,'Bed parameters'!$A$9:$I$12,9,FALSE))*$F119*(VLOOKUP($Q119,'Workforce distribution'!$C$8:$AD$30,AJ$7,FALSE)),IF($Q119="n/a",(IF($P119=AJ$6,$X119*$F119,0)),$X119*$F119*(VLOOKUP($Q119,'Workforce distribution'!$C$8:$AD$30,AJ$7,FALSE)))),0)</f>
        <v>0</v>
      </c>
      <c r="AK119" s="30">
        <f>_xlfn.IFNA(IF($O119="days",$Y119*(VLOOKUP($K119,'Bed parameters'!$A$9:$I$12,9,FALSE))*$F119*(VLOOKUP($Q119,'Workforce distribution'!$C$8:$AD$30,AK$7,FALSE)),IF($Q119="n/a",(IF($P119=AK$6,$X119*$F119,0)),$X119*$F119*(VLOOKUP($Q119,'Workforce distribution'!$C$8:$AD$30,AK$7,FALSE)))),0)</f>
        <v>0</v>
      </c>
      <c r="AL119" s="30">
        <f>_xlfn.IFNA(IF($O119="days",$Y119*(VLOOKUP($K119,'Bed parameters'!$A$9:$I$12,9,FALSE))*$F119*(VLOOKUP($Q119,'Workforce distribution'!$C$8:$AD$30,AL$7,FALSE)),IF($Q119="n/a",(IF($P119=AL$6,$X119*$F119,0)),$X119*$F119*(VLOOKUP($Q119,'Workforce distribution'!$C$8:$AD$30,AL$7,FALSE)))),0)</f>
        <v>0</v>
      </c>
      <c r="AM119" s="30">
        <f>_xlfn.IFNA(IF($O119="days",$Y119*(VLOOKUP($K119,'Bed parameters'!$A$9:$I$12,9,FALSE))*$F119*(VLOOKUP($Q119,'Workforce distribution'!$C$8:$AD$30,AM$7,FALSE)),IF($Q119="n/a",(IF($P119=AM$6,$X119*$F119,0)),$X119*$F119*(VLOOKUP($Q119,'Workforce distribution'!$C$8:$AD$30,AM$7,FALSE)))),0)</f>
        <v>0</v>
      </c>
      <c r="AN119" s="30">
        <f>_xlfn.IFNA(IF($O119="days",$Y119*(VLOOKUP($K119,'Bed parameters'!$A$9:$I$12,9,FALSE))*$F119*(VLOOKUP($Q119,'Workforce distribution'!$C$8:$AD$30,AN$7,FALSE)),IF($Q119="n/a",(IF($P119=AN$6,$X119*$F119,0)),$X119*$F119*(VLOOKUP($Q119,'Workforce distribution'!$C$8:$AD$30,AN$7,FALSE)))),0)</f>
        <v>0</v>
      </c>
      <c r="AO119" s="30">
        <f>_xlfn.IFNA(IF($O119="days",$Y119*(VLOOKUP($K119,'Bed parameters'!$A$9:$I$12,9,FALSE))*$F119*(VLOOKUP($Q119,'Workforce distribution'!$C$8:$AD$30,AO$7,FALSE)),IF($Q119="n/a",(IF($P119=AO$6,$X119*$F119,0)),$X119*$F119*(VLOOKUP($Q119,'Workforce distribution'!$C$8:$AD$30,AO$7,FALSE)))),0)</f>
        <v>0</v>
      </c>
      <c r="AP119" s="30">
        <f>_xlfn.IFNA(IF($O119="days",$Y119*(VLOOKUP($K119,'Bed parameters'!$A$9:$I$12,9,FALSE))*$F119*(VLOOKUP($Q119,'Workforce distribution'!$C$8:$AD$30,AP$7,FALSE)),IF($Q119="n/a",(IF($P119=AP$6,$X119*$F119,0)),$X119*$F119*(VLOOKUP($Q119,'Workforce distribution'!$C$8:$AD$30,AP$7,FALSE)))),0)</f>
        <v>0</v>
      </c>
      <c r="AQ119" s="30">
        <f>_xlfn.IFNA(IF($O119="days",$Y119*(VLOOKUP($K119,'Bed parameters'!$A$9:$I$12,9,FALSE))*$F119*(VLOOKUP($Q119,'Workforce distribution'!$C$8:$AD$30,AQ$7,FALSE)),IF($Q119="n/a",(IF($P119=AQ$6,$X119*$F119,0)),$X119*$F119*(VLOOKUP($Q119,'Workforce distribution'!$C$8:$AD$30,AQ$7,FALSE)))),0)</f>
        <v>0</v>
      </c>
      <c r="AR119" s="30">
        <f>_xlfn.IFNA(IF($O119="days",$Y119*(VLOOKUP($K119,'Bed parameters'!$A$9:$I$12,9,FALSE))*$F119*(VLOOKUP($Q119,'Workforce distribution'!$C$8:$AD$30,AR$7,FALSE)),IF($Q119="n/a",(IF($P119=AR$6,$X119*$F119,0)),$X119*$F119*(VLOOKUP($Q119,'Workforce distribution'!$C$8:$AD$30,AR$7,FALSE)))),0)</f>
        <v>0</v>
      </c>
      <c r="AS119" s="30">
        <f>_xlfn.IFNA(IF($O119="days",$Y119*(VLOOKUP($K119,'Bed parameters'!$A$9:$I$12,9,FALSE))*$F119*(VLOOKUP($Q119,'Workforce distribution'!$C$8:$AD$30,AS$7,FALSE)),IF($Q119="n/a",(IF($P119=AS$6,$X119*$F119,0)),$X119*$F119*(VLOOKUP($Q119,'Workforce distribution'!$C$8:$AD$30,AS$7,FALSE)))),0)</f>
        <v>0</v>
      </c>
      <c r="AT119" s="30">
        <f>_xlfn.IFNA(IF($O119="days",$Y119*(VLOOKUP($K119,'Bed parameters'!$A$9:$I$12,9,FALSE))*$F119*(VLOOKUP($Q119,'Workforce distribution'!$C$8:$AD$30,AT$7,FALSE)),IF($Q119="n/a",(IF($P119=AT$6,$X119*$F119,0)),$X119*$F119*(VLOOKUP($Q119,'Workforce distribution'!$C$8:$AD$30,AT$7,FALSE)))),0)</f>
        <v>43742.634156</v>
      </c>
      <c r="AU119" s="30">
        <f>_xlfn.IFNA(IF($O119="days",$Y119*(VLOOKUP($K119,'Bed parameters'!$A$9:$I$12,9,FALSE))*$F119*(VLOOKUP($Q119,'Workforce distribution'!$C$8:$AD$30,AU$7,FALSE)),IF($Q119="n/a",(IF($P119=AU$6,$X119*$F119,0)),$X119*$F119*(VLOOKUP($Q119,'Workforce distribution'!$C$8:$AD$30,AU$7,FALSE)))),0)</f>
        <v>0</v>
      </c>
      <c r="AV119" s="30">
        <f>_xlfn.IFNA(IF($O119="days",$Y119*(VLOOKUP($K119,'Bed parameters'!$A$9:$I$12,9,FALSE))*$F119*(VLOOKUP($Q119,'Workforce distribution'!$C$8:$AD$30,AV$7,FALSE)),IF($Q119="n/a",(IF($P119=AV$6,$X119*$F119,0)),$X119*$F119*(VLOOKUP($Q119,'Workforce distribution'!$C$8:$AD$30,AV$7,FALSE)))),0)</f>
        <v>0</v>
      </c>
      <c r="AW119" s="30">
        <f>_xlfn.IFNA(IF($O119="days",$Y119*(VLOOKUP($K119,'Bed parameters'!$A$9:$I$12,9,FALSE))*$F119*(VLOOKUP($Q119,'Workforce distribution'!$C$8:$AD$30,AW$7,FALSE)),IF($Q119="n/a",(IF($P119=AW$6,$X119*$F119,0)),$X119*$F119*(VLOOKUP($Q119,'Workforce distribution'!$C$8:$AD$30,AW$7,FALSE)))),0)</f>
        <v>0</v>
      </c>
      <c r="AX119" s="30">
        <f>_xlfn.IFNA(IF($O119="days",$Y119*(VLOOKUP($K119,'Bed parameters'!$A$9:$I$12,9,FALSE))*$F119*(VLOOKUP($Q119,'Workforce distribution'!$C$8:$AD$30,AX$7,FALSE)),IF($Q119="n/a",(IF($P119=AX$6,$X119*$F119,0)),$X119*$F119*(VLOOKUP($Q119,'Workforce distribution'!$C$8:$AD$30,AX$7,FALSE)))),0)</f>
        <v>0</v>
      </c>
      <c r="AY119" s="30">
        <f>_xlfn.IFNA(IF($O119="days",$Y119*(VLOOKUP($K119,'Bed parameters'!$A$9:$I$12,9,FALSE))*$F119*(VLOOKUP($Q119,'Workforce distribution'!$C$8:$AD$30,AY$7,FALSE)),IF($Q119="n/a",(IF($P119=AY$6,$X119*$F119,0)),$X119*$F119*(VLOOKUP($Q119,'Workforce distribution'!$C$8:$AD$30,AY$7,FALSE)))),0)</f>
        <v>0</v>
      </c>
      <c r="AZ119" s="30">
        <f>_xlfn.IFNA(IF($O119="days",$Y119*(VLOOKUP($K119,'Bed parameters'!$A$9:$I$12,9,FALSE))*$F119*(VLOOKUP($Q119,'Workforce distribution'!$C$8:$AD$30,AZ$7,FALSE)),IF($Q119="n/a",(IF($P119=AZ$6,$X119*$F119,0)),$X119*$F119*(VLOOKUP($Q119,'Workforce distribution'!$C$8:$AD$30,AZ$7,FALSE)))),0)</f>
        <v>0</v>
      </c>
      <c r="BA119" s="30">
        <f>_xlfn.IFNA(IF($O119="days",$Y119*(VLOOKUP($K119,'Bed parameters'!$A$9:$I$12,9,FALSE))*$F119*(VLOOKUP($Q119,'Workforce distribution'!$C$8:$AD$30,BA$7,FALSE)),IF($Q119="n/a",(IF($P119=BA$6,$X119*$F119,0)),$X119*$F119*(VLOOKUP($Q119,'Workforce distribution'!$C$8:$AD$30,BA$7,FALSE)))),0)</f>
        <v>0</v>
      </c>
      <c r="BB119" s="30">
        <f>_xlfn.IFNA(IF($O119="days",$Y119*(VLOOKUP($K119,'Bed parameters'!$A$9:$I$12,9,FALSE))*$F119*(VLOOKUP($Q119,'Workforce distribution'!$C$8:$AD$30,BB$7,FALSE)),IF($Q119="n/a",(IF($P119=BB$6,$X119*$F119,0)),$X119*$F119*(VLOOKUP($Q119,'Workforce distribution'!$C$8:$AD$30,BB$7,FALSE)))),0)</f>
        <v>0</v>
      </c>
      <c r="BC119" s="149">
        <f t="shared" si="17"/>
        <v>26.51036602950267</v>
      </c>
      <c r="BD119" s="288">
        <f>IF($Q119="n/a",(IF('Workforce hours'!D$30=0,0,(AB119/'Workforce hours'!D$30))),(IF(VLOOKUP($Q119,'Workforce hours'!$C$8:$AD$30,BD$7,FALSE)=0,0,(AB119/(VLOOKUP($Q119,'Workforce hours'!$C$8:$AD$30,BD$7,FALSE))))))</f>
        <v>0</v>
      </c>
      <c r="BE119" s="288">
        <f>IF($Q119="n/a",(IF('Workforce hours'!E$30=0,0,(AC119/'Workforce hours'!E$30))),(IF(VLOOKUP($Q119,'Workforce hours'!$C$8:$AD$30,BE$7,FALSE)=0,0,(AC119/(VLOOKUP($Q119,'Workforce hours'!$C$8:$AD$30,BE$7,FALSE))))))</f>
        <v>0</v>
      </c>
      <c r="BF119" s="288">
        <f>IF($Q119="n/a",(IF('Workforce hours'!F$30=0,0,(AD119/'Workforce hours'!F$30))),(IF(VLOOKUP($Q119,'Workforce hours'!$C$8:$AD$30,BF$7,FALSE)=0,0,(AD119/(VLOOKUP($Q119,'Workforce hours'!$C$8:$AD$30,BF$7,FALSE))))))</f>
        <v>0</v>
      </c>
      <c r="BG119" s="288">
        <f>IF($Q119="n/a",(IF('Workforce hours'!G$30=0,0,(AE119/'Workforce hours'!G$30))),(IF(VLOOKUP($Q119,'Workforce hours'!$C$8:$AD$30,BG$7,FALSE)=0,0,(AE119/(VLOOKUP($Q119,'Workforce hours'!$C$8:$AD$30,BG$7,FALSE))))))</f>
        <v>0</v>
      </c>
      <c r="BH119" s="288">
        <f>IF($Q119="n/a",(IF('Workforce hours'!H$30=0,0,(AF119/'Workforce hours'!H$30))),(IF(VLOOKUP($Q119,'Workforce hours'!$C$8:$AD$30,BH$7,FALSE)=0,0,(AF119/(VLOOKUP($Q119,'Workforce hours'!$C$8:$AD$30,BH$7,FALSE))))))</f>
        <v>0</v>
      </c>
      <c r="BI119" s="288">
        <f>IF($Q119="n/a",(IF('Workforce hours'!I$30=0,0,(AG119/'Workforce hours'!I$30))),(IF(VLOOKUP($Q119,'Workforce hours'!$C$8:$AD$30,BI$7,FALSE)=0,0,(AG119/(VLOOKUP($Q119,'Workforce hours'!$C$8:$AD$30,BI$7,FALSE))))))</f>
        <v>0</v>
      </c>
      <c r="BJ119" s="288">
        <f>IF($Q119="n/a",(IF('Workforce hours'!J$30=0,0,(AH119/'Workforce hours'!J$30))),(IF(VLOOKUP($Q119,'Workforce hours'!$C$8:$AD$30,BJ$7,FALSE)=0,0,(AH119/(VLOOKUP($Q119,'Workforce hours'!$C$8:$AD$30,BJ$7,FALSE))))))</f>
        <v>0</v>
      </c>
      <c r="BK119" s="288">
        <f>IF($Q119="n/a",(IF('Workforce hours'!K$30=0,0,(AI119/'Workforce hours'!K$30))),(IF(VLOOKUP($Q119,'Workforce hours'!$C$8:$AD$30,BK$7,FALSE)=0,0,(AI119/(VLOOKUP($Q119,'Workforce hours'!$C$8:$AD$30,BK$7,FALSE))))))</f>
        <v>0</v>
      </c>
      <c r="BL119" s="288">
        <f>IF($Q119="n/a",(IF('Workforce hours'!L$30=0,0,(AJ119/'Workforce hours'!L$30))),(IF(VLOOKUP($Q119,'Workforce hours'!$C$8:$AD$30,BL$7,FALSE)=0,0,(AJ119/(VLOOKUP($Q119,'Workforce hours'!$C$8:$AD$30,BL$7,FALSE))))))</f>
        <v>0</v>
      </c>
      <c r="BM119" s="288">
        <f>IF($Q119="n/a",(IF('Workforce hours'!M$30=0,0,(AK119/'Workforce hours'!M$30))),(IF(VLOOKUP($Q119,'Workforce hours'!$C$8:$AD$30,BM$7,FALSE)=0,0,(AK119/(VLOOKUP($Q119,'Workforce hours'!$C$8:$AD$30,BM$7,FALSE))))))</f>
        <v>0</v>
      </c>
      <c r="BN119" s="288">
        <f>IF($Q119="n/a",(IF('Workforce hours'!N$30=0,0,(AL119/'Workforce hours'!N$30))),(IF(VLOOKUP($Q119,'Workforce hours'!$C$8:$AD$30,BN$7,FALSE)=0,0,(AL119/(VLOOKUP($Q119,'Workforce hours'!$C$8:$AD$30,BN$7,FALSE))))))</f>
        <v>0</v>
      </c>
      <c r="BO119" s="288">
        <f>IF($Q119="n/a",(IF('Workforce hours'!O$30=0,0,(AM119/'Workforce hours'!O$30))),(IF(VLOOKUP($Q119,'Workforce hours'!$C$8:$AD$30,BO$7,FALSE)=0,0,(AM119/(VLOOKUP($Q119,'Workforce hours'!$C$8:$AD$30,BO$7,FALSE))))))</f>
        <v>0</v>
      </c>
      <c r="BP119" s="288">
        <f>IF($Q119="n/a",(IF('Workforce hours'!P$30=0,0,(AN119/'Workforce hours'!P$30))),(IF(VLOOKUP($Q119,'Workforce hours'!$C$8:$AD$30,BP$7,FALSE)=0,0,(AN119/(VLOOKUP($Q119,'Workforce hours'!$C$8:$AD$30,BP$7,FALSE))))))</f>
        <v>0</v>
      </c>
      <c r="BQ119" s="288">
        <f>IF($Q119="n/a",(IF('Workforce hours'!Q$30=0,0,(AO119/'Workforce hours'!Q$30))),(IF(VLOOKUP($Q119,'Workforce hours'!$C$8:$AD$30,BQ$7,FALSE)=0,0,(AO119/(VLOOKUP($Q119,'Workforce hours'!$C$8:$AD$30,BQ$7,FALSE))))))</f>
        <v>0</v>
      </c>
      <c r="BR119" s="288">
        <f>IF($Q119="n/a",(IF('Workforce hours'!R$30=0,0,(AP119/'Workforce hours'!R$30))),(IF(VLOOKUP($Q119,'Workforce hours'!$C$8:$AD$30,BR$7,FALSE)=0,0,(AP119/(VLOOKUP($Q119,'Workforce hours'!$C$8:$AD$30,BR$7,FALSE))))))</f>
        <v>0</v>
      </c>
      <c r="BS119" s="288">
        <f>IF($Q119="n/a",(IF('Workforce hours'!S$30=0,0,(AQ119/'Workforce hours'!S$30))),(IF(VLOOKUP($Q119,'Workforce hours'!$C$8:$AD$30,BS$7,FALSE)=0,0,(AQ119/(VLOOKUP($Q119,'Workforce hours'!$C$8:$AD$30,BS$7,FALSE))))))</f>
        <v>0</v>
      </c>
      <c r="BT119" s="288">
        <f>IF($Q119="n/a",(IF('Workforce hours'!T$30=0,0,(AR119/'Workforce hours'!T$30))),(IF(VLOOKUP($Q119,'Workforce hours'!$C$8:$AD$30,BT$7,FALSE)=0,0,(AR119/(VLOOKUP($Q119,'Workforce hours'!$C$8:$AD$30,BT$7,FALSE))))))</f>
        <v>0</v>
      </c>
      <c r="BU119" s="288">
        <f>IF($Q119="n/a",(IF('Workforce hours'!U$30=0,0,(AS119/'Workforce hours'!U$30))),(IF(VLOOKUP($Q119,'Workforce hours'!$C$8:$AD$30,BU$7,FALSE)=0,0,(AS119/(VLOOKUP($Q119,'Workforce hours'!$C$8:$AD$30,BU$7,FALSE))))))</f>
        <v>0</v>
      </c>
      <c r="BV119" s="288">
        <f>IF($Q119="n/a",(IF('Workforce hours'!V$30=0,0,(AT119/'Workforce hours'!V$30))),(IF(VLOOKUP($Q119,'Workforce hours'!$C$8:$AD$30,BV$7,FALSE)=0,0,(AT119/(VLOOKUP($Q119,'Workforce hours'!$C$8:$AD$30,BV$7,FALSE))))))</f>
        <v>26.51036602950267</v>
      </c>
      <c r="BW119" s="288">
        <f>IF($Q119="n/a",(IF('Workforce hours'!W$30=0,0,(AU119/'Workforce hours'!W$30))),(IF(VLOOKUP($Q119,'Workforce hours'!$C$8:$AD$30,BW$7,FALSE)=0,0,(AU119/(VLOOKUP($Q119,'Workforce hours'!$C$8:$AD$30,BW$7,FALSE))))))</f>
        <v>0</v>
      </c>
      <c r="BX119" s="288">
        <f>IF($Q119="n/a",(IF('Workforce hours'!X$30=0,0,(AV119/'Workforce hours'!X$30))),(IF(VLOOKUP($Q119,'Workforce hours'!$C$8:$AD$30,BX$7,FALSE)=0,0,(AV119/(VLOOKUP($Q119,'Workforce hours'!$C$8:$AD$30,BX$7,FALSE))))))</f>
        <v>0</v>
      </c>
      <c r="BY119" s="288">
        <f>IF($Q119="n/a",(IF('Workforce hours'!Y$30=0,0,(AW119/'Workforce hours'!Y$30))),(IF(VLOOKUP($Q119,'Workforce hours'!$C$8:$AD$30,BY$7,FALSE)=0,0,(AW119/(VLOOKUP($Q119,'Workforce hours'!$C$8:$AD$30,BY$7,FALSE))))))</f>
        <v>0</v>
      </c>
      <c r="BZ119" s="288">
        <f>IF($Q119="n/a",(IF('Workforce hours'!Z$30=0,0,(AX119/'Workforce hours'!Z$30))),(IF(VLOOKUP($Q119,'Workforce hours'!$C$8:$AD$30,BZ$7,FALSE)=0,0,(AX119/(VLOOKUP($Q119,'Workforce hours'!$C$8:$AD$30,BZ$7,FALSE))))))</f>
        <v>0</v>
      </c>
      <c r="CA119" s="288">
        <f>IF($Q119="n/a",(IF('Workforce hours'!AA$30=0,0,(AY119/'Workforce hours'!AA$30))),(IF(VLOOKUP($Q119,'Workforce hours'!$C$8:$AD$30,CA$7,FALSE)=0,0,(AY119/(VLOOKUP($Q119,'Workforce hours'!$C$8:$AD$30,CA$7,FALSE))))))</f>
        <v>0</v>
      </c>
      <c r="CB119" s="288">
        <f>IF($Q119="n/a",(IF('Workforce hours'!AB$30=0,0,(AZ119/'Workforce hours'!AB$30))),(IF(VLOOKUP($Q119,'Workforce hours'!$C$8:$AD$30,CB$7,FALSE)=0,0,(AZ119/(VLOOKUP($Q119,'Workforce hours'!$C$8:$AD$30,CB$7,FALSE))))))</f>
        <v>0</v>
      </c>
      <c r="CC119" s="288">
        <f>IF($Q119="n/a",(IF('Workforce hours'!AC$30=0,0,(BA119/'Workforce hours'!AC$30))),(IF(VLOOKUP($Q119,'Workforce hours'!$C$8:$AD$30,CC$7,FALSE)=0,0,(BA119/(VLOOKUP($Q119,'Workforce hours'!$C$8:$AD$30,CC$7,FALSE))))))</f>
        <v>0</v>
      </c>
      <c r="CD119" s="288">
        <f>IF($Q119="n/a",(IF('Workforce hours'!AD$30=0,0,(BB119/'Workforce hours'!AD$30))),(IF(VLOOKUP($Q119,'Workforce hours'!$C$8:$AD$30,CD$7,FALSE)=0,0,(BB119/(VLOOKUP($Q119,'Workforce hours'!$C$8:$AD$30,CD$7,FALSE))))))</f>
        <v>0</v>
      </c>
      <c r="CE119" s="289">
        <f t="shared" si="18"/>
        <v>0</v>
      </c>
      <c r="CF119" s="290">
        <f>BD119*'Workforce costs'!B$9*(1+'Workforce costs'!B$10)*(1+'Workforce costs'!B$11)</f>
        <v>0</v>
      </c>
      <c r="CG119" s="290">
        <f>BE119*'Workforce costs'!C$9*(1+'Workforce costs'!C$10)*(1+'Workforce costs'!C$11)</f>
        <v>0</v>
      </c>
      <c r="CH119" s="290">
        <f>BF119*'Workforce costs'!D$9*(1+'Workforce costs'!D$10)*(1+'Workforce costs'!D$11)</f>
        <v>0</v>
      </c>
      <c r="CI119" s="290">
        <f>BG119*'Workforce costs'!E$9*(1+'Workforce costs'!E$10)*(1+'Workforce costs'!E$11)</f>
        <v>0</v>
      </c>
      <c r="CJ119" s="290">
        <f>BH119*'Workforce costs'!F$9*(1+'Workforce costs'!F$10)*(1+'Workforce costs'!F$11)</f>
        <v>0</v>
      </c>
      <c r="CK119" s="290">
        <f>BI119*'Workforce costs'!G$9*(1+'Workforce costs'!G$10)*(1+'Workforce costs'!G$11)</f>
        <v>0</v>
      </c>
      <c r="CL119" s="290">
        <f>BJ119*'Workforce costs'!H$9*(1+'Workforce costs'!H$10)*(1+'Workforce costs'!H$11)</f>
        <v>0</v>
      </c>
      <c r="CM119" s="290">
        <f>BK119*'Workforce costs'!I$9*(1+'Workforce costs'!I$10)*(1+'Workforce costs'!I$11)</f>
        <v>0</v>
      </c>
      <c r="CN119" s="290">
        <f>BL119*'Workforce costs'!J$9*(1+'Workforce costs'!J$10)*(1+'Workforce costs'!J$11)</f>
        <v>0</v>
      </c>
      <c r="CO119" s="290">
        <f>BM119*'Workforce costs'!K$9*(1+'Workforce costs'!K$10)*(1+'Workforce costs'!K$11)</f>
        <v>0</v>
      </c>
      <c r="CP119" s="290">
        <f>BN119*'Workforce costs'!L$9*(1+'Workforce costs'!L$10)*(1+'Workforce costs'!L$11)</f>
        <v>0</v>
      </c>
      <c r="CQ119" s="290">
        <f>BO119*'Workforce costs'!M$9*(1+'Workforce costs'!M$10)*(1+'Workforce costs'!M$11)</f>
        <v>0</v>
      </c>
      <c r="CR119" s="290">
        <f>BP119*'Workforce costs'!N$9*(1+'Workforce costs'!N$10)*(1+'Workforce costs'!N$11)</f>
        <v>0</v>
      </c>
      <c r="CS119" s="290">
        <f>BQ119*'Workforce costs'!O$9*(1+'Workforce costs'!O$10)*(1+'Workforce costs'!O$11)</f>
        <v>0</v>
      </c>
      <c r="CT119" s="290">
        <f>BR119*'Workforce costs'!P$9*(1+'Workforce costs'!P$10)*(1+'Workforce costs'!P$11)</f>
        <v>0</v>
      </c>
      <c r="CU119" s="290">
        <f>BS119*'Workforce costs'!Q$9*(1+'Workforce costs'!Q$10)*(1+'Workforce costs'!Q$11)</f>
        <v>0</v>
      </c>
      <c r="CV119" s="290">
        <f>BT119*'Workforce costs'!R$9*(1+'Workforce costs'!R$10)*(1+'Workforce costs'!R$11)</f>
        <v>0</v>
      </c>
      <c r="CW119" s="290">
        <f>BU119*'Workforce costs'!S$9*(1+'Workforce costs'!S$10)*(1+'Workforce costs'!S$11)</f>
        <v>0</v>
      </c>
      <c r="CX119" s="290">
        <f>BV119*'Workforce costs'!T$9*(1+'Workforce costs'!T$10)*(1+'Workforce costs'!T$11)</f>
        <v>0</v>
      </c>
      <c r="CY119" s="290">
        <f>BW119*'Workforce costs'!U$9*(1+'Workforce costs'!U$10)*(1+'Workforce costs'!U$11)</f>
        <v>0</v>
      </c>
      <c r="CZ119" s="290">
        <f>BX119*'Workforce costs'!V$9*(1+'Workforce costs'!V$10)*(1+'Workforce costs'!V$11)</f>
        <v>0</v>
      </c>
      <c r="DA119" s="290">
        <f>BY119*'Workforce costs'!W$9*(1+'Workforce costs'!W$10)*(1+'Workforce costs'!W$11)</f>
        <v>0</v>
      </c>
      <c r="DB119" s="290">
        <f>BZ119*'Workforce costs'!X$9*(1+'Workforce costs'!X$10)*(1+'Workforce costs'!X$11)</f>
        <v>0</v>
      </c>
      <c r="DC119" s="290">
        <f>CA119*'Workforce costs'!Y$9*(1+'Workforce costs'!Y$10)*(1+'Workforce costs'!Y$11)</f>
        <v>0</v>
      </c>
      <c r="DD119" s="290">
        <f>CB119*'Workforce costs'!Z$9*(1+'Workforce costs'!Z$10)*(1+'Workforce costs'!Z$11)</f>
        <v>0</v>
      </c>
      <c r="DE119" s="290">
        <f>CC119*'Workforce costs'!AA$9*(1+'Workforce costs'!AA$10)*(1+'Workforce costs'!AA$11)</f>
        <v>0</v>
      </c>
      <c r="DF119" s="290">
        <f>CD119*'Workforce costs'!AB$9*(1+'Workforce costs'!AB$10)*(1+'Workforce costs'!AB$11)</f>
        <v>0</v>
      </c>
    </row>
    <row r="120" spans="1:110" x14ac:dyDescent="0.3">
      <c r="A120" s="2" t="str">
        <f>Outputs!$A$4</f>
        <v>Australia</v>
      </c>
      <c r="B120" s="2" t="str">
        <f t="shared" si="11"/>
        <v>Australia 65+</v>
      </c>
      <c r="C120" s="30">
        <f>VLOOKUP($B120,Populations!$D$15:$H$1920,3,FALSE)</f>
        <v>4559374</v>
      </c>
      <c r="D120" s="255">
        <f>IF(OR($H120="General pop",$H120="Schools",$H120="Workplace",$H120="Skills Training",$H120="Digital Supports"),1,VLOOKUP($B120,Populations!$D$15:$H$1920,5,FALSE))</f>
        <v>1</v>
      </c>
      <c r="E120" s="88">
        <f>VLOOKUP(I120,Epidemiology!$C$10:$H$47,6,FALSE)</f>
        <v>3198</v>
      </c>
      <c r="F120" s="102">
        <f>'Care profiles'!R121</f>
        <v>1</v>
      </c>
      <c r="G120" s="15" t="str">
        <f>'Care profiles'!A121</f>
        <v>65+</v>
      </c>
      <c r="H120" s="15" t="str">
        <f>'Care profiles'!B121</f>
        <v>Distress</v>
      </c>
      <c r="I120" s="15" t="str">
        <f>'Care profiles'!C121</f>
        <v>Distress_65+yrs</v>
      </c>
      <c r="J120" s="15" t="str">
        <f>'Care profiles'!D121</f>
        <v>Care profile</v>
      </c>
      <c r="K120" s="15" t="str">
        <f>'Care profiles'!E121</f>
        <v>Brief intervention</v>
      </c>
      <c r="L120" s="104">
        <f>'Care profiles'!F121</f>
        <v>0.3</v>
      </c>
      <c r="M120" s="15">
        <f>'Care profiles'!G121</f>
        <v>1</v>
      </c>
      <c r="N120" s="15">
        <f>'Care profiles'!H121</f>
        <v>30</v>
      </c>
      <c r="O120" s="15" t="str">
        <f>'Care profiles'!I121</f>
        <v>min</v>
      </c>
      <c r="P120" s="15" t="str">
        <f>'Care profiles'!J121</f>
        <v>General Practitioner</v>
      </c>
      <c r="Q120" s="15" t="str">
        <f>'Care profiles'!K121</f>
        <v>n/a</v>
      </c>
      <c r="R120" s="15" t="str">
        <f>'Care profiles'!M121</f>
        <v>Y</v>
      </c>
      <c r="S120" s="15" t="str">
        <f>'Care profiles'!O121</f>
        <v>N</v>
      </c>
      <c r="T120" s="15" t="str">
        <f>'Care profiles'!Q121</f>
        <v>N</v>
      </c>
      <c r="U120" s="30">
        <f t="shared" si="12"/>
        <v>145808.78052</v>
      </c>
      <c r="V120" s="30">
        <f t="shared" si="13"/>
        <v>43742.634156</v>
      </c>
      <c r="W120" s="30">
        <f>IF(M120="n/a",0,IF(O120="days",V120*M120*(1+(VLOOKUP(K120,'Bed parameters'!$A$9:$G$12,7,FALSE))),V120*M120))</f>
        <v>43742.634156</v>
      </c>
      <c r="X120" s="30">
        <f t="shared" si="14"/>
        <v>21871.317078</v>
      </c>
      <c r="Y120" s="30">
        <f t="shared" si="15"/>
        <v>0</v>
      </c>
      <c r="Z120" s="113">
        <f>_xlfn.IFNA(Y120/((VLOOKUP(K120,'Bed parameters'!$A$9:$G$12,3,FALSE))*(VLOOKUP(K120,'Bed parameters'!$A$9:$G$12,5,FALSE))),0)</f>
        <v>0</v>
      </c>
      <c r="AA120" s="30">
        <f t="shared" si="16"/>
        <v>21871.317078</v>
      </c>
      <c r="AB120" s="30">
        <f>_xlfn.IFNA(IF($O120="days",$Y120*(VLOOKUP($K120,'Bed parameters'!$A$9:$I$12,9,FALSE))*$F120*(VLOOKUP($Q120,'Workforce distribution'!$C$8:$AD$30,AB$7,FALSE)),IF($Q120="n/a",(IF($P120=AB$6,$X120*$F120,0)),$X120*$F120*(VLOOKUP($Q120,'Workforce distribution'!$C$8:$AD$30,AB$7,FALSE)))),0)</f>
        <v>0</v>
      </c>
      <c r="AC120" s="30">
        <f>_xlfn.IFNA(IF($O120="days",$Y120*(VLOOKUP($K120,'Bed parameters'!$A$9:$I$12,9,FALSE))*$F120*(VLOOKUP($Q120,'Workforce distribution'!$C$8:$AD$30,AC$7,FALSE)),IF($Q120="n/a",(IF($P120=AC$6,$X120*$F120,0)),$X120*$F120*(VLOOKUP($Q120,'Workforce distribution'!$C$8:$AD$30,AC$7,FALSE)))),0)</f>
        <v>0</v>
      </c>
      <c r="AD120" s="30">
        <f>_xlfn.IFNA(IF($O120="days",$Y120*(VLOOKUP($K120,'Bed parameters'!$A$9:$I$12,9,FALSE))*$F120*(VLOOKUP($Q120,'Workforce distribution'!$C$8:$AD$30,AD$7,FALSE)),IF($Q120="n/a",(IF($P120=AD$6,$X120*$F120,0)),$X120*$F120*(VLOOKUP($Q120,'Workforce distribution'!$C$8:$AD$30,AD$7,FALSE)))),0)</f>
        <v>0</v>
      </c>
      <c r="AE120" s="30">
        <f>_xlfn.IFNA(IF($O120="days",$Y120*(VLOOKUP($K120,'Bed parameters'!$A$9:$I$12,9,FALSE))*$F120*(VLOOKUP($Q120,'Workforce distribution'!$C$8:$AD$30,AE$7,FALSE)),IF($Q120="n/a",(IF($P120=AE$6,$X120*$F120,0)),$X120*$F120*(VLOOKUP($Q120,'Workforce distribution'!$C$8:$AD$30,AE$7,FALSE)))),0)</f>
        <v>0</v>
      </c>
      <c r="AF120" s="30">
        <f>_xlfn.IFNA(IF($O120="days",$Y120*(VLOOKUP($K120,'Bed parameters'!$A$9:$I$12,9,FALSE))*$F120*(VLOOKUP($Q120,'Workforce distribution'!$C$8:$AD$30,AF$7,FALSE)),IF($Q120="n/a",(IF($P120=AF$6,$X120*$F120,0)),$X120*$F120*(VLOOKUP($Q120,'Workforce distribution'!$C$8:$AD$30,AF$7,FALSE)))),0)</f>
        <v>0</v>
      </c>
      <c r="AG120" s="30">
        <f>_xlfn.IFNA(IF($O120="days",$Y120*(VLOOKUP($K120,'Bed parameters'!$A$9:$I$12,9,FALSE))*$F120*(VLOOKUP($Q120,'Workforce distribution'!$C$8:$AD$30,AG$7,FALSE)),IF($Q120="n/a",(IF($P120=AG$6,$X120*$F120,0)),$X120*$F120*(VLOOKUP($Q120,'Workforce distribution'!$C$8:$AD$30,AG$7,FALSE)))),0)</f>
        <v>0</v>
      </c>
      <c r="AH120" s="30">
        <f>_xlfn.IFNA(IF($O120="days",$Y120*(VLOOKUP($K120,'Bed parameters'!$A$9:$I$12,9,FALSE))*$F120*(VLOOKUP($Q120,'Workforce distribution'!$C$8:$AD$30,AH$7,FALSE)),IF($Q120="n/a",(IF($P120=AH$6,$X120*$F120,0)),$X120*$F120*(VLOOKUP($Q120,'Workforce distribution'!$C$8:$AD$30,AH$7,FALSE)))),0)</f>
        <v>0</v>
      </c>
      <c r="AI120" s="30">
        <f>_xlfn.IFNA(IF($O120="days",$Y120*(VLOOKUP($K120,'Bed parameters'!$A$9:$I$12,9,FALSE))*$F120*(VLOOKUP($Q120,'Workforce distribution'!$C$8:$AD$30,AI$7,FALSE)),IF($Q120="n/a",(IF($P120=AI$6,$X120*$F120,0)),$X120*$F120*(VLOOKUP($Q120,'Workforce distribution'!$C$8:$AD$30,AI$7,FALSE)))),0)</f>
        <v>0</v>
      </c>
      <c r="AJ120" s="30">
        <f>_xlfn.IFNA(IF($O120="days",$Y120*(VLOOKUP($K120,'Bed parameters'!$A$9:$I$12,9,FALSE))*$F120*(VLOOKUP($Q120,'Workforce distribution'!$C$8:$AD$30,AJ$7,FALSE)),IF($Q120="n/a",(IF($P120=AJ$6,$X120*$F120,0)),$X120*$F120*(VLOOKUP($Q120,'Workforce distribution'!$C$8:$AD$30,AJ$7,FALSE)))),0)</f>
        <v>0</v>
      </c>
      <c r="AK120" s="30">
        <f>_xlfn.IFNA(IF($O120="days",$Y120*(VLOOKUP($K120,'Bed parameters'!$A$9:$I$12,9,FALSE))*$F120*(VLOOKUP($Q120,'Workforce distribution'!$C$8:$AD$30,AK$7,FALSE)),IF($Q120="n/a",(IF($P120=AK$6,$X120*$F120,0)),$X120*$F120*(VLOOKUP($Q120,'Workforce distribution'!$C$8:$AD$30,AK$7,FALSE)))),0)</f>
        <v>0</v>
      </c>
      <c r="AL120" s="30">
        <f>_xlfn.IFNA(IF($O120="days",$Y120*(VLOOKUP($K120,'Bed parameters'!$A$9:$I$12,9,FALSE))*$F120*(VLOOKUP($Q120,'Workforce distribution'!$C$8:$AD$30,AL$7,FALSE)),IF($Q120="n/a",(IF($P120=AL$6,$X120*$F120,0)),$X120*$F120*(VLOOKUP($Q120,'Workforce distribution'!$C$8:$AD$30,AL$7,FALSE)))),0)</f>
        <v>0</v>
      </c>
      <c r="AM120" s="30">
        <f>_xlfn.IFNA(IF($O120="days",$Y120*(VLOOKUP($K120,'Bed parameters'!$A$9:$I$12,9,FALSE))*$F120*(VLOOKUP($Q120,'Workforce distribution'!$C$8:$AD$30,AM$7,FALSE)),IF($Q120="n/a",(IF($P120=AM$6,$X120*$F120,0)),$X120*$F120*(VLOOKUP($Q120,'Workforce distribution'!$C$8:$AD$30,AM$7,FALSE)))),0)</f>
        <v>0</v>
      </c>
      <c r="AN120" s="30">
        <f>_xlfn.IFNA(IF($O120="days",$Y120*(VLOOKUP($K120,'Bed parameters'!$A$9:$I$12,9,FALSE))*$F120*(VLOOKUP($Q120,'Workforce distribution'!$C$8:$AD$30,AN$7,FALSE)),IF($Q120="n/a",(IF($P120=AN$6,$X120*$F120,0)),$X120*$F120*(VLOOKUP($Q120,'Workforce distribution'!$C$8:$AD$30,AN$7,FALSE)))),0)</f>
        <v>0</v>
      </c>
      <c r="AO120" s="30">
        <f>_xlfn.IFNA(IF($O120="days",$Y120*(VLOOKUP($K120,'Bed parameters'!$A$9:$I$12,9,FALSE))*$F120*(VLOOKUP($Q120,'Workforce distribution'!$C$8:$AD$30,AO$7,FALSE)),IF($Q120="n/a",(IF($P120=AO$6,$X120*$F120,0)),$X120*$F120*(VLOOKUP($Q120,'Workforce distribution'!$C$8:$AD$30,AO$7,FALSE)))),0)</f>
        <v>0</v>
      </c>
      <c r="AP120" s="30">
        <f>_xlfn.IFNA(IF($O120="days",$Y120*(VLOOKUP($K120,'Bed parameters'!$A$9:$I$12,9,FALSE))*$F120*(VLOOKUP($Q120,'Workforce distribution'!$C$8:$AD$30,AP$7,FALSE)),IF($Q120="n/a",(IF($P120=AP$6,$X120*$F120,0)),$X120*$F120*(VLOOKUP($Q120,'Workforce distribution'!$C$8:$AD$30,AP$7,FALSE)))),0)</f>
        <v>0</v>
      </c>
      <c r="AQ120" s="30">
        <f>_xlfn.IFNA(IF($O120="days",$Y120*(VLOOKUP($K120,'Bed parameters'!$A$9:$I$12,9,FALSE))*$F120*(VLOOKUP($Q120,'Workforce distribution'!$C$8:$AD$30,AQ$7,FALSE)),IF($Q120="n/a",(IF($P120=AQ$6,$X120*$F120,0)),$X120*$F120*(VLOOKUP($Q120,'Workforce distribution'!$C$8:$AD$30,AQ$7,FALSE)))),0)</f>
        <v>0</v>
      </c>
      <c r="AR120" s="30">
        <f>_xlfn.IFNA(IF($O120="days",$Y120*(VLOOKUP($K120,'Bed parameters'!$A$9:$I$12,9,FALSE))*$F120*(VLOOKUP($Q120,'Workforce distribution'!$C$8:$AD$30,AR$7,FALSE)),IF($Q120="n/a",(IF($P120=AR$6,$X120*$F120,0)),$X120*$F120*(VLOOKUP($Q120,'Workforce distribution'!$C$8:$AD$30,AR$7,FALSE)))),0)</f>
        <v>0</v>
      </c>
      <c r="AS120" s="30">
        <f>_xlfn.IFNA(IF($O120="days",$Y120*(VLOOKUP($K120,'Bed parameters'!$A$9:$I$12,9,FALSE))*$F120*(VLOOKUP($Q120,'Workforce distribution'!$C$8:$AD$30,AS$7,FALSE)),IF($Q120="n/a",(IF($P120=AS$6,$X120*$F120,0)),$X120*$F120*(VLOOKUP($Q120,'Workforce distribution'!$C$8:$AD$30,AS$7,FALSE)))),0)</f>
        <v>0</v>
      </c>
      <c r="AT120" s="30">
        <f>_xlfn.IFNA(IF($O120="days",$Y120*(VLOOKUP($K120,'Bed parameters'!$A$9:$I$12,9,FALSE))*$F120*(VLOOKUP($Q120,'Workforce distribution'!$C$8:$AD$30,AT$7,FALSE)),IF($Q120="n/a",(IF($P120=AT$6,$X120*$F120,0)),$X120*$F120*(VLOOKUP($Q120,'Workforce distribution'!$C$8:$AD$30,AT$7,FALSE)))),0)</f>
        <v>21871.317078</v>
      </c>
      <c r="AU120" s="30">
        <f>_xlfn.IFNA(IF($O120="days",$Y120*(VLOOKUP($K120,'Bed parameters'!$A$9:$I$12,9,FALSE))*$F120*(VLOOKUP($Q120,'Workforce distribution'!$C$8:$AD$30,AU$7,FALSE)),IF($Q120="n/a",(IF($P120=AU$6,$X120*$F120,0)),$X120*$F120*(VLOOKUP($Q120,'Workforce distribution'!$C$8:$AD$30,AU$7,FALSE)))),0)</f>
        <v>0</v>
      </c>
      <c r="AV120" s="30">
        <f>_xlfn.IFNA(IF($O120="days",$Y120*(VLOOKUP($K120,'Bed parameters'!$A$9:$I$12,9,FALSE))*$F120*(VLOOKUP($Q120,'Workforce distribution'!$C$8:$AD$30,AV$7,FALSE)),IF($Q120="n/a",(IF($P120=AV$6,$X120*$F120,0)),$X120*$F120*(VLOOKUP($Q120,'Workforce distribution'!$C$8:$AD$30,AV$7,FALSE)))),0)</f>
        <v>0</v>
      </c>
      <c r="AW120" s="30">
        <f>_xlfn.IFNA(IF($O120="days",$Y120*(VLOOKUP($K120,'Bed parameters'!$A$9:$I$12,9,FALSE))*$F120*(VLOOKUP($Q120,'Workforce distribution'!$C$8:$AD$30,AW$7,FALSE)),IF($Q120="n/a",(IF($P120=AW$6,$X120*$F120,0)),$X120*$F120*(VLOOKUP($Q120,'Workforce distribution'!$C$8:$AD$30,AW$7,FALSE)))),0)</f>
        <v>0</v>
      </c>
      <c r="AX120" s="30">
        <f>_xlfn.IFNA(IF($O120="days",$Y120*(VLOOKUP($K120,'Bed parameters'!$A$9:$I$12,9,FALSE))*$F120*(VLOOKUP($Q120,'Workforce distribution'!$C$8:$AD$30,AX$7,FALSE)),IF($Q120="n/a",(IF($P120=AX$6,$X120*$F120,0)),$X120*$F120*(VLOOKUP($Q120,'Workforce distribution'!$C$8:$AD$30,AX$7,FALSE)))),0)</f>
        <v>0</v>
      </c>
      <c r="AY120" s="30">
        <f>_xlfn.IFNA(IF($O120="days",$Y120*(VLOOKUP($K120,'Bed parameters'!$A$9:$I$12,9,FALSE))*$F120*(VLOOKUP($Q120,'Workforce distribution'!$C$8:$AD$30,AY$7,FALSE)),IF($Q120="n/a",(IF($P120=AY$6,$X120*$F120,0)),$X120*$F120*(VLOOKUP($Q120,'Workforce distribution'!$C$8:$AD$30,AY$7,FALSE)))),0)</f>
        <v>0</v>
      </c>
      <c r="AZ120" s="30">
        <f>_xlfn.IFNA(IF($O120="days",$Y120*(VLOOKUP($K120,'Bed parameters'!$A$9:$I$12,9,FALSE))*$F120*(VLOOKUP($Q120,'Workforce distribution'!$C$8:$AD$30,AZ$7,FALSE)),IF($Q120="n/a",(IF($P120=AZ$6,$X120*$F120,0)),$X120*$F120*(VLOOKUP($Q120,'Workforce distribution'!$C$8:$AD$30,AZ$7,FALSE)))),0)</f>
        <v>0</v>
      </c>
      <c r="BA120" s="30">
        <f>_xlfn.IFNA(IF($O120="days",$Y120*(VLOOKUP($K120,'Bed parameters'!$A$9:$I$12,9,FALSE))*$F120*(VLOOKUP($Q120,'Workforce distribution'!$C$8:$AD$30,BA$7,FALSE)),IF($Q120="n/a",(IF($P120=BA$6,$X120*$F120,0)),$X120*$F120*(VLOOKUP($Q120,'Workforce distribution'!$C$8:$AD$30,BA$7,FALSE)))),0)</f>
        <v>0</v>
      </c>
      <c r="BB120" s="30">
        <f>_xlfn.IFNA(IF($O120="days",$Y120*(VLOOKUP($K120,'Bed parameters'!$A$9:$I$12,9,FALSE))*$F120*(VLOOKUP($Q120,'Workforce distribution'!$C$8:$AD$30,BB$7,FALSE)),IF($Q120="n/a",(IF($P120=BB$6,$X120*$F120,0)),$X120*$F120*(VLOOKUP($Q120,'Workforce distribution'!$C$8:$AD$30,BB$7,FALSE)))),0)</f>
        <v>0</v>
      </c>
      <c r="BC120" s="149">
        <f t="shared" si="17"/>
        <v>13.255183014751335</v>
      </c>
      <c r="BD120" s="288">
        <f>IF($Q120="n/a",(IF('Workforce hours'!D$30=0,0,(AB120/'Workforce hours'!D$30))),(IF(VLOOKUP($Q120,'Workforce hours'!$C$8:$AD$30,BD$7,FALSE)=0,0,(AB120/(VLOOKUP($Q120,'Workforce hours'!$C$8:$AD$30,BD$7,FALSE))))))</f>
        <v>0</v>
      </c>
      <c r="BE120" s="288">
        <f>IF($Q120="n/a",(IF('Workforce hours'!E$30=0,0,(AC120/'Workforce hours'!E$30))),(IF(VLOOKUP($Q120,'Workforce hours'!$C$8:$AD$30,BE$7,FALSE)=0,0,(AC120/(VLOOKUP($Q120,'Workforce hours'!$C$8:$AD$30,BE$7,FALSE))))))</f>
        <v>0</v>
      </c>
      <c r="BF120" s="288">
        <f>IF($Q120="n/a",(IF('Workforce hours'!F$30=0,0,(AD120/'Workforce hours'!F$30))),(IF(VLOOKUP($Q120,'Workforce hours'!$C$8:$AD$30,BF$7,FALSE)=0,0,(AD120/(VLOOKUP($Q120,'Workforce hours'!$C$8:$AD$30,BF$7,FALSE))))))</f>
        <v>0</v>
      </c>
      <c r="BG120" s="288">
        <f>IF($Q120="n/a",(IF('Workforce hours'!G$30=0,0,(AE120/'Workforce hours'!G$30))),(IF(VLOOKUP($Q120,'Workforce hours'!$C$8:$AD$30,BG$7,FALSE)=0,0,(AE120/(VLOOKUP($Q120,'Workforce hours'!$C$8:$AD$30,BG$7,FALSE))))))</f>
        <v>0</v>
      </c>
      <c r="BH120" s="288">
        <f>IF($Q120="n/a",(IF('Workforce hours'!H$30=0,0,(AF120/'Workforce hours'!H$30))),(IF(VLOOKUP($Q120,'Workforce hours'!$C$8:$AD$30,BH$7,FALSE)=0,0,(AF120/(VLOOKUP($Q120,'Workforce hours'!$C$8:$AD$30,BH$7,FALSE))))))</f>
        <v>0</v>
      </c>
      <c r="BI120" s="288">
        <f>IF($Q120="n/a",(IF('Workforce hours'!I$30=0,0,(AG120/'Workforce hours'!I$30))),(IF(VLOOKUP($Q120,'Workforce hours'!$C$8:$AD$30,BI$7,FALSE)=0,0,(AG120/(VLOOKUP($Q120,'Workforce hours'!$C$8:$AD$30,BI$7,FALSE))))))</f>
        <v>0</v>
      </c>
      <c r="BJ120" s="288">
        <f>IF($Q120="n/a",(IF('Workforce hours'!J$30=0,0,(AH120/'Workforce hours'!J$30))),(IF(VLOOKUP($Q120,'Workforce hours'!$C$8:$AD$30,BJ$7,FALSE)=0,0,(AH120/(VLOOKUP($Q120,'Workforce hours'!$C$8:$AD$30,BJ$7,FALSE))))))</f>
        <v>0</v>
      </c>
      <c r="BK120" s="288">
        <f>IF($Q120="n/a",(IF('Workforce hours'!K$30=0,0,(AI120/'Workforce hours'!K$30))),(IF(VLOOKUP($Q120,'Workforce hours'!$C$8:$AD$30,BK$7,FALSE)=0,0,(AI120/(VLOOKUP($Q120,'Workforce hours'!$C$8:$AD$30,BK$7,FALSE))))))</f>
        <v>0</v>
      </c>
      <c r="BL120" s="288">
        <f>IF($Q120="n/a",(IF('Workforce hours'!L$30=0,0,(AJ120/'Workforce hours'!L$30))),(IF(VLOOKUP($Q120,'Workforce hours'!$C$8:$AD$30,BL$7,FALSE)=0,0,(AJ120/(VLOOKUP($Q120,'Workforce hours'!$C$8:$AD$30,BL$7,FALSE))))))</f>
        <v>0</v>
      </c>
      <c r="BM120" s="288">
        <f>IF($Q120="n/a",(IF('Workforce hours'!M$30=0,0,(AK120/'Workforce hours'!M$30))),(IF(VLOOKUP($Q120,'Workforce hours'!$C$8:$AD$30,BM$7,FALSE)=0,0,(AK120/(VLOOKUP($Q120,'Workforce hours'!$C$8:$AD$30,BM$7,FALSE))))))</f>
        <v>0</v>
      </c>
      <c r="BN120" s="288">
        <f>IF($Q120="n/a",(IF('Workforce hours'!N$30=0,0,(AL120/'Workforce hours'!N$30))),(IF(VLOOKUP($Q120,'Workforce hours'!$C$8:$AD$30,BN$7,FALSE)=0,0,(AL120/(VLOOKUP($Q120,'Workforce hours'!$C$8:$AD$30,BN$7,FALSE))))))</f>
        <v>0</v>
      </c>
      <c r="BO120" s="288">
        <f>IF($Q120="n/a",(IF('Workforce hours'!O$30=0,0,(AM120/'Workforce hours'!O$30))),(IF(VLOOKUP($Q120,'Workforce hours'!$C$8:$AD$30,BO$7,FALSE)=0,0,(AM120/(VLOOKUP($Q120,'Workforce hours'!$C$8:$AD$30,BO$7,FALSE))))))</f>
        <v>0</v>
      </c>
      <c r="BP120" s="288">
        <f>IF($Q120="n/a",(IF('Workforce hours'!P$30=0,0,(AN120/'Workforce hours'!P$30))),(IF(VLOOKUP($Q120,'Workforce hours'!$C$8:$AD$30,BP$7,FALSE)=0,0,(AN120/(VLOOKUP($Q120,'Workforce hours'!$C$8:$AD$30,BP$7,FALSE))))))</f>
        <v>0</v>
      </c>
      <c r="BQ120" s="288">
        <f>IF($Q120="n/a",(IF('Workforce hours'!Q$30=0,0,(AO120/'Workforce hours'!Q$30))),(IF(VLOOKUP($Q120,'Workforce hours'!$C$8:$AD$30,BQ$7,FALSE)=0,0,(AO120/(VLOOKUP($Q120,'Workforce hours'!$C$8:$AD$30,BQ$7,FALSE))))))</f>
        <v>0</v>
      </c>
      <c r="BR120" s="288">
        <f>IF($Q120="n/a",(IF('Workforce hours'!R$30=0,0,(AP120/'Workforce hours'!R$30))),(IF(VLOOKUP($Q120,'Workforce hours'!$C$8:$AD$30,BR$7,FALSE)=0,0,(AP120/(VLOOKUP($Q120,'Workforce hours'!$C$8:$AD$30,BR$7,FALSE))))))</f>
        <v>0</v>
      </c>
      <c r="BS120" s="288">
        <f>IF($Q120="n/a",(IF('Workforce hours'!S$30=0,0,(AQ120/'Workforce hours'!S$30))),(IF(VLOOKUP($Q120,'Workforce hours'!$C$8:$AD$30,BS$7,FALSE)=0,0,(AQ120/(VLOOKUP($Q120,'Workforce hours'!$C$8:$AD$30,BS$7,FALSE))))))</f>
        <v>0</v>
      </c>
      <c r="BT120" s="288">
        <f>IF($Q120="n/a",(IF('Workforce hours'!T$30=0,0,(AR120/'Workforce hours'!T$30))),(IF(VLOOKUP($Q120,'Workforce hours'!$C$8:$AD$30,BT$7,FALSE)=0,0,(AR120/(VLOOKUP($Q120,'Workforce hours'!$C$8:$AD$30,BT$7,FALSE))))))</f>
        <v>0</v>
      </c>
      <c r="BU120" s="288">
        <f>IF($Q120="n/a",(IF('Workforce hours'!U$30=0,0,(AS120/'Workforce hours'!U$30))),(IF(VLOOKUP($Q120,'Workforce hours'!$C$8:$AD$30,BU$7,FALSE)=0,0,(AS120/(VLOOKUP($Q120,'Workforce hours'!$C$8:$AD$30,BU$7,FALSE))))))</f>
        <v>0</v>
      </c>
      <c r="BV120" s="288">
        <f>IF($Q120="n/a",(IF('Workforce hours'!V$30=0,0,(AT120/'Workforce hours'!V$30))),(IF(VLOOKUP($Q120,'Workforce hours'!$C$8:$AD$30,BV$7,FALSE)=0,0,(AT120/(VLOOKUP($Q120,'Workforce hours'!$C$8:$AD$30,BV$7,FALSE))))))</f>
        <v>13.255183014751335</v>
      </c>
      <c r="BW120" s="288">
        <f>IF($Q120="n/a",(IF('Workforce hours'!W$30=0,0,(AU120/'Workforce hours'!W$30))),(IF(VLOOKUP($Q120,'Workforce hours'!$C$8:$AD$30,BW$7,FALSE)=0,0,(AU120/(VLOOKUP($Q120,'Workforce hours'!$C$8:$AD$30,BW$7,FALSE))))))</f>
        <v>0</v>
      </c>
      <c r="BX120" s="288">
        <f>IF($Q120="n/a",(IF('Workforce hours'!X$30=0,0,(AV120/'Workforce hours'!X$30))),(IF(VLOOKUP($Q120,'Workforce hours'!$C$8:$AD$30,BX$7,FALSE)=0,0,(AV120/(VLOOKUP($Q120,'Workforce hours'!$C$8:$AD$30,BX$7,FALSE))))))</f>
        <v>0</v>
      </c>
      <c r="BY120" s="288">
        <f>IF($Q120="n/a",(IF('Workforce hours'!Y$30=0,0,(AW120/'Workforce hours'!Y$30))),(IF(VLOOKUP($Q120,'Workforce hours'!$C$8:$AD$30,BY$7,FALSE)=0,0,(AW120/(VLOOKUP($Q120,'Workforce hours'!$C$8:$AD$30,BY$7,FALSE))))))</f>
        <v>0</v>
      </c>
      <c r="BZ120" s="288">
        <f>IF($Q120="n/a",(IF('Workforce hours'!Z$30=0,0,(AX120/'Workforce hours'!Z$30))),(IF(VLOOKUP($Q120,'Workforce hours'!$C$8:$AD$30,BZ$7,FALSE)=0,0,(AX120/(VLOOKUP($Q120,'Workforce hours'!$C$8:$AD$30,BZ$7,FALSE))))))</f>
        <v>0</v>
      </c>
      <c r="CA120" s="288">
        <f>IF($Q120="n/a",(IF('Workforce hours'!AA$30=0,0,(AY120/'Workforce hours'!AA$30))),(IF(VLOOKUP($Q120,'Workforce hours'!$C$8:$AD$30,CA$7,FALSE)=0,0,(AY120/(VLOOKUP($Q120,'Workforce hours'!$C$8:$AD$30,CA$7,FALSE))))))</f>
        <v>0</v>
      </c>
      <c r="CB120" s="288">
        <f>IF($Q120="n/a",(IF('Workforce hours'!AB$30=0,0,(AZ120/'Workforce hours'!AB$30))),(IF(VLOOKUP($Q120,'Workforce hours'!$C$8:$AD$30,CB$7,FALSE)=0,0,(AZ120/(VLOOKUP($Q120,'Workforce hours'!$C$8:$AD$30,CB$7,FALSE))))))</f>
        <v>0</v>
      </c>
      <c r="CC120" s="288">
        <f>IF($Q120="n/a",(IF('Workforce hours'!AC$30=0,0,(BA120/'Workforce hours'!AC$30))),(IF(VLOOKUP($Q120,'Workforce hours'!$C$8:$AD$30,CC$7,FALSE)=0,0,(BA120/(VLOOKUP($Q120,'Workforce hours'!$C$8:$AD$30,CC$7,FALSE))))))</f>
        <v>0</v>
      </c>
      <c r="CD120" s="288">
        <f>IF($Q120="n/a",(IF('Workforce hours'!AD$30=0,0,(BB120/'Workforce hours'!AD$30))),(IF(VLOOKUP($Q120,'Workforce hours'!$C$8:$AD$30,CD$7,FALSE)=0,0,(BB120/(VLOOKUP($Q120,'Workforce hours'!$C$8:$AD$30,CD$7,FALSE))))))</f>
        <v>0</v>
      </c>
      <c r="CE120" s="289">
        <f t="shared" si="18"/>
        <v>0</v>
      </c>
      <c r="CF120" s="290">
        <f>BD120*'Workforce costs'!B$9*(1+'Workforce costs'!B$10)*(1+'Workforce costs'!B$11)</f>
        <v>0</v>
      </c>
      <c r="CG120" s="290">
        <f>BE120*'Workforce costs'!C$9*(1+'Workforce costs'!C$10)*(1+'Workforce costs'!C$11)</f>
        <v>0</v>
      </c>
      <c r="CH120" s="290">
        <f>BF120*'Workforce costs'!D$9*(1+'Workforce costs'!D$10)*(1+'Workforce costs'!D$11)</f>
        <v>0</v>
      </c>
      <c r="CI120" s="290">
        <f>BG120*'Workforce costs'!E$9*(1+'Workforce costs'!E$10)*(1+'Workforce costs'!E$11)</f>
        <v>0</v>
      </c>
      <c r="CJ120" s="290">
        <f>BH120*'Workforce costs'!F$9*(1+'Workforce costs'!F$10)*(1+'Workforce costs'!F$11)</f>
        <v>0</v>
      </c>
      <c r="CK120" s="290">
        <f>BI120*'Workforce costs'!G$9*(1+'Workforce costs'!G$10)*(1+'Workforce costs'!G$11)</f>
        <v>0</v>
      </c>
      <c r="CL120" s="290">
        <f>BJ120*'Workforce costs'!H$9*(1+'Workforce costs'!H$10)*(1+'Workforce costs'!H$11)</f>
        <v>0</v>
      </c>
      <c r="CM120" s="290">
        <f>BK120*'Workforce costs'!I$9*(1+'Workforce costs'!I$10)*(1+'Workforce costs'!I$11)</f>
        <v>0</v>
      </c>
      <c r="CN120" s="290">
        <f>BL120*'Workforce costs'!J$9*(1+'Workforce costs'!J$10)*(1+'Workforce costs'!J$11)</f>
        <v>0</v>
      </c>
      <c r="CO120" s="290">
        <f>BM120*'Workforce costs'!K$9*(1+'Workforce costs'!K$10)*(1+'Workforce costs'!K$11)</f>
        <v>0</v>
      </c>
      <c r="CP120" s="290">
        <f>BN120*'Workforce costs'!L$9*(1+'Workforce costs'!L$10)*(1+'Workforce costs'!L$11)</f>
        <v>0</v>
      </c>
      <c r="CQ120" s="290">
        <f>BO120*'Workforce costs'!M$9*(1+'Workforce costs'!M$10)*(1+'Workforce costs'!M$11)</f>
        <v>0</v>
      </c>
      <c r="CR120" s="290">
        <f>BP120*'Workforce costs'!N$9*(1+'Workforce costs'!N$10)*(1+'Workforce costs'!N$11)</f>
        <v>0</v>
      </c>
      <c r="CS120" s="290">
        <f>BQ120*'Workforce costs'!O$9*(1+'Workforce costs'!O$10)*(1+'Workforce costs'!O$11)</f>
        <v>0</v>
      </c>
      <c r="CT120" s="290">
        <f>BR120*'Workforce costs'!P$9*(1+'Workforce costs'!P$10)*(1+'Workforce costs'!P$11)</f>
        <v>0</v>
      </c>
      <c r="CU120" s="290">
        <f>BS120*'Workforce costs'!Q$9*(1+'Workforce costs'!Q$10)*(1+'Workforce costs'!Q$11)</f>
        <v>0</v>
      </c>
      <c r="CV120" s="290">
        <f>BT120*'Workforce costs'!R$9*(1+'Workforce costs'!R$10)*(1+'Workforce costs'!R$11)</f>
        <v>0</v>
      </c>
      <c r="CW120" s="290">
        <f>BU120*'Workforce costs'!S$9*(1+'Workforce costs'!S$10)*(1+'Workforce costs'!S$11)</f>
        <v>0</v>
      </c>
      <c r="CX120" s="290">
        <f>BV120*'Workforce costs'!T$9*(1+'Workforce costs'!T$10)*(1+'Workforce costs'!T$11)</f>
        <v>0</v>
      </c>
      <c r="CY120" s="290">
        <f>BW120*'Workforce costs'!U$9*(1+'Workforce costs'!U$10)*(1+'Workforce costs'!U$11)</f>
        <v>0</v>
      </c>
      <c r="CZ120" s="290">
        <f>BX120*'Workforce costs'!V$9*(1+'Workforce costs'!V$10)*(1+'Workforce costs'!V$11)</f>
        <v>0</v>
      </c>
      <c r="DA120" s="290">
        <f>BY120*'Workforce costs'!W$9*(1+'Workforce costs'!W$10)*(1+'Workforce costs'!W$11)</f>
        <v>0</v>
      </c>
      <c r="DB120" s="290">
        <f>BZ120*'Workforce costs'!X$9*(1+'Workforce costs'!X$10)*(1+'Workforce costs'!X$11)</f>
        <v>0</v>
      </c>
      <c r="DC120" s="290">
        <f>CA120*'Workforce costs'!Y$9*(1+'Workforce costs'!Y$10)*(1+'Workforce costs'!Y$11)</f>
        <v>0</v>
      </c>
      <c r="DD120" s="290">
        <f>CB120*'Workforce costs'!Z$9*(1+'Workforce costs'!Z$10)*(1+'Workforce costs'!Z$11)</f>
        <v>0</v>
      </c>
      <c r="DE120" s="290">
        <f>CC120*'Workforce costs'!AA$9*(1+'Workforce costs'!AA$10)*(1+'Workforce costs'!AA$11)</f>
        <v>0</v>
      </c>
      <c r="DF120" s="290">
        <f>CD120*'Workforce costs'!AB$9*(1+'Workforce costs'!AB$10)*(1+'Workforce costs'!AB$11)</f>
        <v>0</v>
      </c>
    </row>
    <row r="121" spans="1:110" x14ac:dyDescent="0.3">
      <c r="A121" s="2" t="str">
        <f>Outputs!$A$4</f>
        <v>Australia</v>
      </c>
      <c r="B121" s="2" t="str">
        <f t="shared" si="11"/>
        <v>Australia 65+</v>
      </c>
      <c r="C121" s="30">
        <f>VLOOKUP($B121,Populations!$D$15:$H$1920,3,FALSE)</f>
        <v>4559374</v>
      </c>
      <c r="D121" s="255">
        <f>IF(OR($H121="General pop",$H121="Schools",$H121="Workplace",$H121="Skills Training",$H121="Digital Supports"),1,VLOOKUP($B121,Populations!$D$15:$H$1920,5,FALSE))</f>
        <v>1</v>
      </c>
      <c r="E121" s="88">
        <f>VLOOKUP(I121,Epidemiology!$C$10:$H$47,6,FALSE)</f>
        <v>3198</v>
      </c>
      <c r="F121" s="102">
        <f>'Care profiles'!R122</f>
        <v>1</v>
      </c>
      <c r="G121" s="15" t="str">
        <f>'Care profiles'!A122</f>
        <v>65+</v>
      </c>
      <c r="H121" s="15" t="str">
        <f>'Care profiles'!B122</f>
        <v>Distress</v>
      </c>
      <c r="I121" s="15" t="str">
        <f>'Care profiles'!C122</f>
        <v>Distress_65+yrs</v>
      </c>
      <c r="J121" s="15" t="str">
        <f>'Care profiles'!D122</f>
        <v>Care profile</v>
      </c>
      <c r="K121" s="15" t="str">
        <f>'Care profiles'!E122</f>
        <v>Identifying distress</v>
      </c>
      <c r="L121" s="104">
        <f>'Care profiles'!F122</f>
        <v>0.65</v>
      </c>
      <c r="M121" s="15">
        <f>'Care profiles'!G122</f>
        <v>1</v>
      </c>
      <c r="N121" s="15">
        <f>'Care profiles'!H122</f>
        <v>30</v>
      </c>
      <c r="O121" s="15" t="str">
        <f>'Care profiles'!I122</f>
        <v>min</v>
      </c>
      <c r="P121" s="15" t="str">
        <f>'Care profiles'!J122</f>
        <v>Tertiary Qualified - Unspecified</v>
      </c>
      <c r="Q121" s="15" t="str">
        <f>'Care profiles'!K122</f>
        <v>n/a</v>
      </c>
      <c r="R121" s="15" t="str">
        <f>'Care profiles'!M122</f>
        <v>Y</v>
      </c>
      <c r="S121" s="15" t="str">
        <f>'Care profiles'!O122</f>
        <v>Y</v>
      </c>
      <c r="T121" s="15" t="str">
        <f>'Care profiles'!Q122</f>
        <v>N</v>
      </c>
      <c r="U121" s="30">
        <f t="shared" si="12"/>
        <v>145808.78052</v>
      </c>
      <c r="V121" s="30">
        <f t="shared" si="13"/>
        <v>94775.707338000007</v>
      </c>
      <c r="W121" s="30">
        <f>IF(M121="n/a",0,IF(O121="days",V121*M121*(1+(VLOOKUP(K121,'Bed parameters'!$A$9:$G$12,7,FALSE))),V121*M121))</f>
        <v>94775.707338000007</v>
      </c>
      <c r="X121" s="30">
        <f t="shared" si="14"/>
        <v>47387.853669000004</v>
      </c>
      <c r="Y121" s="30">
        <f t="shared" si="15"/>
        <v>0</v>
      </c>
      <c r="Z121" s="113">
        <f>_xlfn.IFNA(Y121/((VLOOKUP(K121,'Bed parameters'!$A$9:$G$12,3,FALSE))*(VLOOKUP(K121,'Bed parameters'!$A$9:$G$12,5,FALSE))),0)</f>
        <v>0</v>
      </c>
      <c r="AA121" s="30">
        <f t="shared" si="16"/>
        <v>47387.853669000004</v>
      </c>
      <c r="AB121" s="30">
        <f>_xlfn.IFNA(IF($O121="days",$Y121*(VLOOKUP($K121,'Bed parameters'!$A$9:$I$12,9,FALSE))*$F121*(VLOOKUP($Q121,'Workforce distribution'!$C$8:$AD$30,AB$7,FALSE)),IF($Q121="n/a",(IF($P121=AB$6,$X121*$F121,0)),$X121*$F121*(VLOOKUP($Q121,'Workforce distribution'!$C$8:$AD$30,AB$7,FALSE)))),0)</f>
        <v>0</v>
      </c>
      <c r="AC121" s="30">
        <f>_xlfn.IFNA(IF($O121="days",$Y121*(VLOOKUP($K121,'Bed parameters'!$A$9:$I$12,9,FALSE))*$F121*(VLOOKUP($Q121,'Workforce distribution'!$C$8:$AD$30,AC$7,FALSE)),IF($Q121="n/a",(IF($P121=AC$6,$X121*$F121,0)),$X121*$F121*(VLOOKUP($Q121,'Workforce distribution'!$C$8:$AD$30,AC$7,FALSE)))),0)</f>
        <v>0</v>
      </c>
      <c r="AD121" s="30">
        <f>_xlfn.IFNA(IF($O121="days",$Y121*(VLOOKUP($K121,'Bed parameters'!$A$9:$I$12,9,FALSE))*$F121*(VLOOKUP($Q121,'Workforce distribution'!$C$8:$AD$30,AD$7,FALSE)),IF($Q121="n/a",(IF($P121=AD$6,$X121*$F121,0)),$X121*$F121*(VLOOKUP($Q121,'Workforce distribution'!$C$8:$AD$30,AD$7,FALSE)))),0)</f>
        <v>0</v>
      </c>
      <c r="AE121" s="30">
        <f>_xlfn.IFNA(IF($O121="days",$Y121*(VLOOKUP($K121,'Bed parameters'!$A$9:$I$12,9,FALSE))*$F121*(VLOOKUP($Q121,'Workforce distribution'!$C$8:$AD$30,AE$7,FALSE)),IF($Q121="n/a",(IF($P121=AE$6,$X121*$F121,0)),$X121*$F121*(VLOOKUP($Q121,'Workforce distribution'!$C$8:$AD$30,AE$7,FALSE)))),0)</f>
        <v>0</v>
      </c>
      <c r="AF121" s="30">
        <f>_xlfn.IFNA(IF($O121="days",$Y121*(VLOOKUP($K121,'Bed parameters'!$A$9:$I$12,9,FALSE))*$F121*(VLOOKUP($Q121,'Workforce distribution'!$C$8:$AD$30,AF$7,FALSE)),IF($Q121="n/a",(IF($P121=AF$6,$X121*$F121,0)),$X121*$F121*(VLOOKUP($Q121,'Workforce distribution'!$C$8:$AD$30,AF$7,FALSE)))),0)</f>
        <v>0</v>
      </c>
      <c r="AG121" s="30">
        <f>_xlfn.IFNA(IF($O121="days",$Y121*(VLOOKUP($K121,'Bed parameters'!$A$9:$I$12,9,FALSE))*$F121*(VLOOKUP($Q121,'Workforce distribution'!$C$8:$AD$30,AG$7,FALSE)),IF($Q121="n/a",(IF($P121=AG$6,$X121*$F121,0)),$X121*$F121*(VLOOKUP($Q121,'Workforce distribution'!$C$8:$AD$30,AG$7,FALSE)))),0)</f>
        <v>0</v>
      </c>
      <c r="AH121" s="30">
        <f>_xlfn.IFNA(IF($O121="days",$Y121*(VLOOKUP($K121,'Bed parameters'!$A$9:$I$12,9,FALSE))*$F121*(VLOOKUP($Q121,'Workforce distribution'!$C$8:$AD$30,AH$7,FALSE)),IF($Q121="n/a",(IF($P121=AH$6,$X121*$F121,0)),$X121*$F121*(VLOOKUP($Q121,'Workforce distribution'!$C$8:$AD$30,AH$7,FALSE)))),0)</f>
        <v>0</v>
      </c>
      <c r="AI121" s="30">
        <f>_xlfn.IFNA(IF($O121="days",$Y121*(VLOOKUP($K121,'Bed parameters'!$A$9:$I$12,9,FALSE))*$F121*(VLOOKUP($Q121,'Workforce distribution'!$C$8:$AD$30,AI$7,FALSE)),IF($Q121="n/a",(IF($P121=AI$6,$X121*$F121,0)),$X121*$F121*(VLOOKUP($Q121,'Workforce distribution'!$C$8:$AD$30,AI$7,FALSE)))),0)</f>
        <v>0</v>
      </c>
      <c r="AJ121" s="30">
        <f>_xlfn.IFNA(IF($O121="days",$Y121*(VLOOKUP($K121,'Bed parameters'!$A$9:$I$12,9,FALSE))*$F121*(VLOOKUP($Q121,'Workforce distribution'!$C$8:$AD$30,AJ$7,FALSE)),IF($Q121="n/a",(IF($P121=AJ$6,$X121*$F121,0)),$X121*$F121*(VLOOKUP($Q121,'Workforce distribution'!$C$8:$AD$30,AJ$7,FALSE)))),0)</f>
        <v>0</v>
      </c>
      <c r="AK121" s="30">
        <f>_xlfn.IFNA(IF($O121="days",$Y121*(VLOOKUP($K121,'Bed parameters'!$A$9:$I$12,9,FALSE))*$F121*(VLOOKUP($Q121,'Workforce distribution'!$C$8:$AD$30,AK$7,FALSE)),IF($Q121="n/a",(IF($P121=AK$6,$X121*$F121,0)),$X121*$F121*(VLOOKUP($Q121,'Workforce distribution'!$C$8:$AD$30,AK$7,FALSE)))),0)</f>
        <v>0</v>
      </c>
      <c r="AL121" s="30">
        <f>_xlfn.IFNA(IF($O121="days",$Y121*(VLOOKUP($K121,'Bed parameters'!$A$9:$I$12,9,FALSE))*$F121*(VLOOKUP($Q121,'Workforce distribution'!$C$8:$AD$30,AL$7,FALSE)),IF($Q121="n/a",(IF($P121=AL$6,$X121*$F121,0)),$X121*$F121*(VLOOKUP($Q121,'Workforce distribution'!$C$8:$AD$30,AL$7,FALSE)))),0)</f>
        <v>0</v>
      </c>
      <c r="AM121" s="30">
        <f>_xlfn.IFNA(IF($O121="days",$Y121*(VLOOKUP($K121,'Bed parameters'!$A$9:$I$12,9,FALSE))*$F121*(VLOOKUP($Q121,'Workforce distribution'!$C$8:$AD$30,AM$7,FALSE)),IF($Q121="n/a",(IF($P121=AM$6,$X121*$F121,0)),$X121*$F121*(VLOOKUP($Q121,'Workforce distribution'!$C$8:$AD$30,AM$7,FALSE)))),0)</f>
        <v>0</v>
      </c>
      <c r="AN121" s="30">
        <f>_xlfn.IFNA(IF($O121="days",$Y121*(VLOOKUP($K121,'Bed parameters'!$A$9:$I$12,9,FALSE))*$F121*(VLOOKUP($Q121,'Workforce distribution'!$C$8:$AD$30,AN$7,FALSE)),IF($Q121="n/a",(IF($P121=AN$6,$X121*$F121,0)),$X121*$F121*(VLOOKUP($Q121,'Workforce distribution'!$C$8:$AD$30,AN$7,FALSE)))),0)</f>
        <v>0</v>
      </c>
      <c r="AO121" s="30">
        <f>_xlfn.IFNA(IF($O121="days",$Y121*(VLOOKUP($K121,'Bed parameters'!$A$9:$I$12,9,FALSE))*$F121*(VLOOKUP($Q121,'Workforce distribution'!$C$8:$AD$30,AO$7,FALSE)),IF($Q121="n/a",(IF($P121=AO$6,$X121*$F121,0)),$X121*$F121*(VLOOKUP($Q121,'Workforce distribution'!$C$8:$AD$30,AO$7,FALSE)))),0)</f>
        <v>0</v>
      </c>
      <c r="AP121" s="30">
        <f>_xlfn.IFNA(IF($O121="days",$Y121*(VLOOKUP($K121,'Bed parameters'!$A$9:$I$12,9,FALSE))*$F121*(VLOOKUP($Q121,'Workforce distribution'!$C$8:$AD$30,AP$7,FALSE)),IF($Q121="n/a",(IF($P121=AP$6,$X121*$F121,0)),$X121*$F121*(VLOOKUP($Q121,'Workforce distribution'!$C$8:$AD$30,AP$7,FALSE)))),0)</f>
        <v>0</v>
      </c>
      <c r="AQ121" s="30">
        <f>_xlfn.IFNA(IF($O121="days",$Y121*(VLOOKUP($K121,'Bed parameters'!$A$9:$I$12,9,FALSE))*$F121*(VLOOKUP($Q121,'Workforce distribution'!$C$8:$AD$30,AQ$7,FALSE)),IF($Q121="n/a",(IF($P121=AQ$6,$X121*$F121,0)),$X121*$F121*(VLOOKUP($Q121,'Workforce distribution'!$C$8:$AD$30,AQ$7,FALSE)))),0)</f>
        <v>0</v>
      </c>
      <c r="AR121" s="30">
        <f>_xlfn.IFNA(IF($O121="days",$Y121*(VLOOKUP($K121,'Bed parameters'!$A$9:$I$12,9,FALSE))*$F121*(VLOOKUP($Q121,'Workforce distribution'!$C$8:$AD$30,AR$7,FALSE)),IF($Q121="n/a",(IF($P121=AR$6,$X121*$F121,0)),$X121*$F121*(VLOOKUP($Q121,'Workforce distribution'!$C$8:$AD$30,AR$7,FALSE)))),0)</f>
        <v>0</v>
      </c>
      <c r="AS121" s="30">
        <f>_xlfn.IFNA(IF($O121="days",$Y121*(VLOOKUP($K121,'Bed parameters'!$A$9:$I$12,9,FALSE))*$F121*(VLOOKUP($Q121,'Workforce distribution'!$C$8:$AD$30,AS$7,FALSE)),IF($Q121="n/a",(IF($P121=AS$6,$X121*$F121,0)),$X121*$F121*(VLOOKUP($Q121,'Workforce distribution'!$C$8:$AD$30,AS$7,FALSE)))),0)</f>
        <v>47387.853669000004</v>
      </c>
      <c r="AT121" s="30">
        <f>_xlfn.IFNA(IF($O121="days",$Y121*(VLOOKUP($K121,'Bed parameters'!$A$9:$I$12,9,FALSE))*$F121*(VLOOKUP($Q121,'Workforce distribution'!$C$8:$AD$30,AT$7,FALSE)),IF($Q121="n/a",(IF($P121=AT$6,$X121*$F121,0)),$X121*$F121*(VLOOKUP($Q121,'Workforce distribution'!$C$8:$AD$30,AT$7,FALSE)))),0)</f>
        <v>0</v>
      </c>
      <c r="AU121" s="30">
        <f>_xlfn.IFNA(IF($O121="days",$Y121*(VLOOKUP($K121,'Bed parameters'!$A$9:$I$12,9,FALSE))*$F121*(VLOOKUP($Q121,'Workforce distribution'!$C$8:$AD$30,AU$7,FALSE)),IF($Q121="n/a",(IF($P121=AU$6,$X121*$F121,0)),$X121*$F121*(VLOOKUP($Q121,'Workforce distribution'!$C$8:$AD$30,AU$7,FALSE)))),0)</f>
        <v>0</v>
      </c>
      <c r="AV121" s="30">
        <f>_xlfn.IFNA(IF($O121="days",$Y121*(VLOOKUP($K121,'Bed parameters'!$A$9:$I$12,9,FALSE))*$F121*(VLOOKUP($Q121,'Workforce distribution'!$C$8:$AD$30,AV$7,FALSE)),IF($Q121="n/a",(IF($P121=AV$6,$X121*$F121,0)),$X121*$F121*(VLOOKUP($Q121,'Workforce distribution'!$C$8:$AD$30,AV$7,FALSE)))),0)</f>
        <v>0</v>
      </c>
      <c r="AW121" s="30">
        <f>_xlfn.IFNA(IF($O121="days",$Y121*(VLOOKUP($K121,'Bed parameters'!$A$9:$I$12,9,FALSE))*$F121*(VLOOKUP($Q121,'Workforce distribution'!$C$8:$AD$30,AW$7,FALSE)),IF($Q121="n/a",(IF($P121=AW$6,$X121*$F121,0)),$X121*$F121*(VLOOKUP($Q121,'Workforce distribution'!$C$8:$AD$30,AW$7,FALSE)))),0)</f>
        <v>0</v>
      </c>
      <c r="AX121" s="30">
        <f>_xlfn.IFNA(IF($O121="days",$Y121*(VLOOKUP($K121,'Bed parameters'!$A$9:$I$12,9,FALSE))*$F121*(VLOOKUP($Q121,'Workforce distribution'!$C$8:$AD$30,AX$7,FALSE)),IF($Q121="n/a",(IF($P121=AX$6,$X121*$F121,0)),$X121*$F121*(VLOOKUP($Q121,'Workforce distribution'!$C$8:$AD$30,AX$7,FALSE)))),0)</f>
        <v>0</v>
      </c>
      <c r="AY121" s="30">
        <f>_xlfn.IFNA(IF($O121="days",$Y121*(VLOOKUP($K121,'Bed parameters'!$A$9:$I$12,9,FALSE))*$F121*(VLOOKUP($Q121,'Workforce distribution'!$C$8:$AD$30,AY$7,FALSE)),IF($Q121="n/a",(IF($P121=AY$6,$X121*$F121,0)),$X121*$F121*(VLOOKUP($Q121,'Workforce distribution'!$C$8:$AD$30,AY$7,FALSE)))),0)</f>
        <v>0</v>
      </c>
      <c r="AZ121" s="30">
        <f>_xlfn.IFNA(IF($O121="days",$Y121*(VLOOKUP($K121,'Bed parameters'!$A$9:$I$12,9,FALSE))*$F121*(VLOOKUP($Q121,'Workforce distribution'!$C$8:$AD$30,AZ$7,FALSE)),IF($Q121="n/a",(IF($P121=AZ$6,$X121*$F121,0)),$X121*$F121*(VLOOKUP($Q121,'Workforce distribution'!$C$8:$AD$30,AZ$7,FALSE)))),0)</f>
        <v>0</v>
      </c>
      <c r="BA121" s="30">
        <f>_xlfn.IFNA(IF($O121="days",$Y121*(VLOOKUP($K121,'Bed parameters'!$A$9:$I$12,9,FALSE))*$F121*(VLOOKUP($Q121,'Workforce distribution'!$C$8:$AD$30,BA$7,FALSE)),IF($Q121="n/a",(IF($P121=BA$6,$X121*$F121,0)),$X121*$F121*(VLOOKUP($Q121,'Workforce distribution'!$C$8:$AD$30,BA$7,FALSE)))),0)</f>
        <v>0</v>
      </c>
      <c r="BB121" s="30">
        <f>_xlfn.IFNA(IF($O121="days",$Y121*(VLOOKUP($K121,'Bed parameters'!$A$9:$I$12,9,FALSE))*$F121*(VLOOKUP($Q121,'Workforce distribution'!$C$8:$AD$30,BB$7,FALSE)),IF($Q121="n/a",(IF($P121=BB$6,$X121*$F121,0)),$X121*$F121*(VLOOKUP($Q121,'Workforce distribution'!$C$8:$AD$30,BB$7,FALSE)))),0)</f>
        <v>0</v>
      </c>
      <c r="BC121" s="149">
        <f t="shared" si="17"/>
        <v>41.233204186086347</v>
      </c>
      <c r="BD121" s="288">
        <f>IF($Q121="n/a",(IF('Workforce hours'!D$30=0,0,(AB121/'Workforce hours'!D$30))),(IF(VLOOKUP($Q121,'Workforce hours'!$C$8:$AD$30,BD$7,FALSE)=0,0,(AB121/(VLOOKUP($Q121,'Workforce hours'!$C$8:$AD$30,BD$7,FALSE))))))</f>
        <v>0</v>
      </c>
      <c r="BE121" s="288">
        <f>IF($Q121="n/a",(IF('Workforce hours'!E$30=0,0,(AC121/'Workforce hours'!E$30))),(IF(VLOOKUP($Q121,'Workforce hours'!$C$8:$AD$30,BE$7,FALSE)=0,0,(AC121/(VLOOKUP($Q121,'Workforce hours'!$C$8:$AD$30,BE$7,FALSE))))))</f>
        <v>0</v>
      </c>
      <c r="BF121" s="288">
        <f>IF($Q121="n/a",(IF('Workforce hours'!F$30=0,0,(AD121/'Workforce hours'!F$30))),(IF(VLOOKUP($Q121,'Workforce hours'!$C$8:$AD$30,BF$7,FALSE)=0,0,(AD121/(VLOOKUP($Q121,'Workforce hours'!$C$8:$AD$30,BF$7,FALSE))))))</f>
        <v>0</v>
      </c>
      <c r="BG121" s="288">
        <f>IF($Q121="n/a",(IF('Workforce hours'!G$30=0,0,(AE121/'Workforce hours'!G$30))),(IF(VLOOKUP($Q121,'Workforce hours'!$C$8:$AD$30,BG$7,FALSE)=0,0,(AE121/(VLOOKUP($Q121,'Workforce hours'!$C$8:$AD$30,BG$7,FALSE))))))</f>
        <v>0</v>
      </c>
      <c r="BH121" s="288">
        <f>IF($Q121="n/a",(IF('Workforce hours'!H$30=0,0,(AF121/'Workforce hours'!H$30))),(IF(VLOOKUP($Q121,'Workforce hours'!$C$8:$AD$30,BH$7,FALSE)=0,0,(AF121/(VLOOKUP($Q121,'Workforce hours'!$C$8:$AD$30,BH$7,FALSE))))))</f>
        <v>0</v>
      </c>
      <c r="BI121" s="288">
        <f>IF($Q121="n/a",(IF('Workforce hours'!I$30=0,0,(AG121/'Workforce hours'!I$30))),(IF(VLOOKUP($Q121,'Workforce hours'!$C$8:$AD$30,BI$7,FALSE)=0,0,(AG121/(VLOOKUP($Q121,'Workforce hours'!$C$8:$AD$30,BI$7,FALSE))))))</f>
        <v>0</v>
      </c>
      <c r="BJ121" s="288">
        <f>IF($Q121="n/a",(IF('Workforce hours'!J$30=0,0,(AH121/'Workforce hours'!J$30))),(IF(VLOOKUP($Q121,'Workforce hours'!$C$8:$AD$30,BJ$7,FALSE)=0,0,(AH121/(VLOOKUP($Q121,'Workforce hours'!$C$8:$AD$30,BJ$7,FALSE))))))</f>
        <v>0</v>
      </c>
      <c r="BK121" s="288">
        <f>IF($Q121="n/a",(IF('Workforce hours'!K$30=0,0,(AI121/'Workforce hours'!K$30))),(IF(VLOOKUP($Q121,'Workforce hours'!$C$8:$AD$30,BK$7,FALSE)=0,0,(AI121/(VLOOKUP($Q121,'Workforce hours'!$C$8:$AD$30,BK$7,FALSE))))))</f>
        <v>0</v>
      </c>
      <c r="BL121" s="288">
        <f>IF($Q121="n/a",(IF('Workforce hours'!L$30=0,0,(AJ121/'Workforce hours'!L$30))),(IF(VLOOKUP($Q121,'Workforce hours'!$C$8:$AD$30,BL$7,FALSE)=0,0,(AJ121/(VLOOKUP($Q121,'Workforce hours'!$C$8:$AD$30,BL$7,FALSE))))))</f>
        <v>0</v>
      </c>
      <c r="BM121" s="288">
        <f>IF($Q121="n/a",(IF('Workforce hours'!M$30=0,0,(AK121/'Workforce hours'!M$30))),(IF(VLOOKUP($Q121,'Workforce hours'!$C$8:$AD$30,BM$7,FALSE)=0,0,(AK121/(VLOOKUP($Q121,'Workforce hours'!$C$8:$AD$30,BM$7,FALSE))))))</f>
        <v>0</v>
      </c>
      <c r="BN121" s="288">
        <f>IF($Q121="n/a",(IF('Workforce hours'!N$30=0,0,(AL121/'Workforce hours'!N$30))),(IF(VLOOKUP($Q121,'Workforce hours'!$C$8:$AD$30,BN$7,FALSE)=0,0,(AL121/(VLOOKUP($Q121,'Workforce hours'!$C$8:$AD$30,BN$7,FALSE))))))</f>
        <v>0</v>
      </c>
      <c r="BO121" s="288">
        <f>IF($Q121="n/a",(IF('Workforce hours'!O$30=0,0,(AM121/'Workforce hours'!O$30))),(IF(VLOOKUP($Q121,'Workforce hours'!$C$8:$AD$30,BO$7,FALSE)=0,0,(AM121/(VLOOKUP($Q121,'Workforce hours'!$C$8:$AD$30,BO$7,FALSE))))))</f>
        <v>0</v>
      </c>
      <c r="BP121" s="288">
        <f>IF($Q121="n/a",(IF('Workforce hours'!P$30=0,0,(AN121/'Workforce hours'!P$30))),(IF(VLOOKUP($Q121,'Workforce hours'!$C$8:$AD$30,BP$7,FALSE)=0,0,(AN121/(VLOOKUP($Q121,'Workforce hours'!$C$8:$AD$30,BP$7,FALSE))))))</f>
        <v>0</v>
      </c>
      <c r="BQ121" s="288">
        <f>IF($Q121="n/a",(IF('Workforce hours'!Q$30=0,0,(AO121/'Workforce hours'!Q$30))),(IF(VLOOKUP($Q121,'Workforce hours'!$C$8:$AD$30,BQ$7,FALSE)=0,0,(AO121/(VLOOKUP($Q121,'Workforce hours'!$C$8:$AD$30,BQ$7,FALSE))))))</f>
        <v>0</v>
      </c>
      <c r="BR121" s="288">
        <f>IF($Q121="n/a",(IF('Workforce hours'!R$30=0,0,(AP121/'Workforce hours'!R$30))),(IF(VLOOKUP($Q121,'Workforce hours'!$C$8:$AD$30,BR$7,FALSE)=0,0,(AP121/(VLOOKUP($Q121,'Workforce hours'!$C$8:$AD$30,BR$7,FALSE))))))</f>
        <v>0</v>
      </c>
      <c r="BS121" s="288">
        <f>IF($Q121="n/a",(IF('Workforce hours'!S$30=0,0,(AQ121/'Workforce hours'!S$30))),(IF(VLOOKUP($Q121,'Workforce hours'!$C$8:$AD$30,BS$7,FALSE)=0,0,(AQ121/(VLOOKUP($Q121,'Workforce hours'!$C$8:$AD$30,BS$7,FALSE))))))</f>
        <v>0</v>
      </c>
      <c r="BT121" s="288">
        <f>IF($Q121="n/a",(IF('Workforce hours'!T$30=0,0,(AR121/'Workforce hours'!T$30))),(IF(VLOOKUP($Q121,'Workforce hours'!$C$8:$AD$30,BT$7,FALSE)=0,0,(AR121/(VLOOKUP($Q121,'Workforce hours'!$C$8:$AD$30,BT$7,FALSE))))))</f>
        <v>0</v>
      </c>
      <c r="BU121" s="288">
        <f>IF($Q121="n/a",(IF('Workforce hours'!U$30=0,0,(AS121/'Workforce hours'!U$30))),(IF(VLOOKUP($Q121,'Workforce hours'!$C$8:$AD$30,BU$7,FALSE)=0,0,(AS121/(VLOOKUP($Q121,'Workforce hours'!$C$8:$AD$30,BU$7,FALSE))))))</f>
        <v>41.233204186086347</v>
      </c>
      <c r="BV121" s="288">
        <f>IF($Q121="n/a",(IF('Workforce hours'!V$30=0,0,(AT121/'Workforce hours'!V$30))),(IF(VLOOKUP($Q121,'Workforce hours'!$C$8:$AD$30,BV$7,FALSE)=0,0,(AT121/(VLOOKUP($Q121,'Workforce hours'!$C$8:$AD$30,BV$7,FALSE))))))</f>
        <v>0</v>
      </c>
      <c r="BW121" s="288">
        <f>IF($Q121="n/a",(IF('Workforce hours'!W$30=0,0,(AU121/'Workforce hours'!W$30))),(IF(VLOOKUP($Q121,'Workforce hours'!$C$8:$AD$30,BW$7,FALSE)=0,0,(AU121/(VLOOKUP($Q121,'Workforce hours'!$C$8:$AD$30,BW$7,FALSE))))))</f>
        <v>0</v>
      </c>
      <c r="BX121" s="288">
        <f>IF($Q121="n/a",(IF('Workforce hours'!X$30=0,0,(AV121/'Workforce hours'!X$30))),(IF(VLOOKUP($Q121,'Workforce hours'!$C$8:$AD$30,BX$7,FALSE)=0,0,(AV121/(VLOOKUP($Q121,'Workforce hours'!$C$8:$AD$30,BX$7,FALSE))))))</f>
        <v>0</v>
      </c>
      <c r="BY121" s="288">
        <f>IF($Q121="n/a",(IF('Workforce hours'!Y$30=0,0,(AW121/'Workforce hours'!Y$30))),(IF(VLOOKUP($Q121,'Workforce hours'!$C$8:$AD$30,BY$7,FALSE)=0,0,(AW121/(VLOOKUP($Q121,'Workforce hours'!$C$8:$AD$30,BY$7,FALSE))))))</f>
        <v>0</v>
      </c>
      <c r="BZ121" s="288">
        <f>IF($Q121="n/a",(IF('Workforce hours'!Z$30=0,0,(AX121/'Workforce hours'!Z$30))),(IF(VLOOKUP($Q121,'Workforce hours'!$C$8:$AD$30,BZ$7,FALSE)=0,0,(AX121/(VLOOKUP($Q121,'Workforce hours'!$C$8:$AD$30,BZ$7,FALSE))))))</f>
        <v>0</v>
      </c>
      <c r="CA121" s="288">
        <f>IF($Q121="n/a",(IF('Workforce hours'!AA$30=0,0,(AY121/'Workforce hours'!AA$30))),(IF(VLOOKUP($Q121,'Workforce hours'!$C$8:$AD$30,CA$7,FALSE)=0,0,(AY121/(VLOOKUP($Q121,'Workforce hours'!$C$8:$AD$30,CA$7,FALSE))))))</f>
        <v>0</v>
      </c>
      <c r="CB121" s="288">
        <f>IF($Q121="n/a",(IF('Workforce hours'!AB$30=0,0,(AZ121/'Workforce hours'!AB$30))),(IF(VLOOKUP($Q121,'Workforce hours'!$C$8:$AD$30,CB$7,FALSE)=0,0,(AZ121/(VLOOKUP($Q121,'Workforce hours'!$C$8:$AD$30,CB$7,FALSE))))))</f>
        <v>0</v>
      </c>
      <c r="CC121" s="288">
        <f>IF($Q121="n/a",(IF('Workforce hours'!AC$30=0,0,(BA121/'Workforce hours'!AC$30))),(IF(VLOOKUP($Q121,'Workforce hours'!$C$8:$AD$30,CC$7,FALSE)=0,0,(BA121/(VLOOKUP($Q121,'Workforce hours'!$C$8:$AD$30,CC$7,FALSE))))))</f>
        <v>0</v>
      </c>
      <c r="CD121" s="288">
        <f>IF($Q121="n/a",(IF('Workforce hours'!AD$30=0,0,(BB121/'Workforce hours'!AD$30))),(IF(VLOOKUP($Q121,'Workforce hours'!$C$8:$AD$30,CD$7,FALSE)=0,0,(BB121/(VLOOKUP($Q121,'Workforce hours'!$C$8:$AD$30,CD$7,FALSE))))))</f>
        <v>0</v>
      </c>
      <c r="CE121" s="289">
        <f t="shared" si="18"/>
        <v>0</v>
      </c>
      <c r="CF121" s="290">
        <f>BD121*'Workforce costs'!B$9*(1+'Workforce costs'!B$10)*(1+'Workforce costs'!B$11)</f>
        <v>0</v>
      </c>
      <c r="CG121" s="290">
        <f>BE121*'Workforce costs'!C$9*(1+'Workforce costs'!C$10)*(1+'Workforce costs'!C$11)</f>
        <v>0</v>
      </c>
      <c r="CH121" s="290">
        <f>BF121*'Workforce costs'!D$9*(1+'Workforce costs'!D$10)*(1+'Workforce costs'!D$11)</f>
        <v>0</v>
      </c>
      <c r="CI121" s="290">
        <f>BG121*'Workforce costs'!E$9*(1+'Workforce costs'!E$10)*(1+'Workforce costs'!E$11)</f>
        <v>0</v>
      </c>
      <c r="CJ121" s="290">
        <f>BH121*'Workforce costs'!F$9*(1+'Workforce costs'!F$10)*(1+'Workforce costs'!F$11)</f>
        <v>0</v>
      </c>
      <c r="CK121" s="290">
        <f>BI121*'Workforce costs'!G$9*(1+'Workforce costs'!G$10)*(1+'Workforce costs'!G$11)</f>
        <v>0</v>
      </c>
      <c r="CL121" s="290">
        <f>BJ121*'Workforce costs'!H$9*(1+'Workforce costs'!H$10)*(1+'Workforce costs'!H$11)</f>
        <v>0</v>
      </c>
      <c r="CM121" s="290">
        <f>BK121*'Workforce costs'!I$9*(1+'Workforce costs'!I$10)*(1+'Workforce costs'!I$11)</f>
        <v>0</v>
      </c>
      <c r="CN121" s="290">
        <f>BL121*'Workforce costs'!J$9*(1+'Workforce costs'!J$10)*(1+'Workforce costs'!J$11)</f>
        <v>0</v>
      </c>
      <c r="CO121" s="290">
        <f>BM121*'Workforce costs'!K$9*(1+'Workforce costs'!K$10)*(1+'Workforce costs'!K$11)</f>
        <v>0</v>
      </c>
      <c r="CP121" s="290">
        <f>BN121*'Workforce costs'!L$9*(1+'Workforce costs'!L$10)*(1+'Workforce costs'!L$11)</f>
        <v>0</v>
      </c>
      <c r="CQ121" s="290">
        <f>BO121*'Workforce costs'!M$9*(1+'Workforce costs'!M$10)*(1+'Workforce costs'!M$11)</f>
        <v>0</v>
      </c>
      <c r="CR121" s="290">
        <f>BP121*'Workforce costs'!N$9*(1+'Workforce costs'!N$10)*(1+'Workforce costs'!N$11)</f>
        <v>0</v>
      </c>
      <c r="CS121" s="290">
        <f>BQ121*'Workforce costs'!O$9*(1+'Workforce costs'!O$10)*(1+'Workforce costs'!O$11)</f>
        <v>0</v>
      </c>
      <c r="CT121" s="290">
        <f>BR121*'Workforce costs'!P$9*(1+'Workforce costs'!P$10)*(1+'Workforce costs'!P$11)</f>
        <v>0</v>
      </c>
      <c r="CU121" s="290">
        <f>BS121*'Workforce costs'!Q$9*(1+'Workforce costs'!Q$10)*(1+'Workforce costs'!Q$11)</f>
        <v>0</v>
      </c>
      <c r="CV121" s="290">
        <f>BT121*'Workforce costs'!R$9*(1+'Workforce costs'!R$10)*(1+'Workforce costs'!R$11)</f>
        <v>0</v>
      </c>
      <c r="CW121" s="290">
        <f>BU121*'Workforce costs'!S$9*(1+'Workforce costs'!S$10)*(1+'Workforce costs'!S$11)</f>
        <v>0</v>
      </c>
      <c r="CX121" s="290">
        <f>BV121*'Workforce costs'!T$9*(1+'Workforce costs'!T$10)*(1+'Workforce costs'!T$11)</f>
        <v>0</v>
      </c>
      <c r="CY121" s="290">
        <f>BW121*'Workforce costs'!U$9*(1+'Workforce costs'!U$10)*(1+'Workforce costs'!U$11)</f>
        <v>0</v>
      </c>
      <c r="CZ121" s="290">
        <f>BX121*'Workforce costs'!V$9*(1+'Workforce costs'!V$10)*(1+'Workforce costs'!V$11)</f>
        <v>0</v>
      </c>
      <c r="DA121" s="290">
        <f>BY121*'Workforce costs'!W$9*(1+'Workforce costs'!W$10)*(1+'Workforce costs'!W$11)</f>
        <v>0</v>
      </c>
      <c r="DB121" s="290">
        <f>BZ121*'Workforce costs'!X$9*(1+'Workforce costs'!X$10)*(1+'Workforce costs'!X$11)</f>
        <v>0</v>
      </c>
      <c r="DC121" s="290">
        <f>CA121*'Workforce costs'!Y$9*(1+'Workforce costs'!Y$10)*(1+'Workforce costs'!Y$11)</f>
        <v>0</v>
      </c>
      <c r="DD121" s="290">
        <f>CB121*'Workforce costs'!Z$9*(1+'Workforce costs'!Z$10)*(1+'Workforce costs'!Z$11)</f>
        <v>0</v>
      </c>
      <c r="DE121" s="290">
        <f>CC121*'Workforce costs'!AA$9*(1+'Workforce costs'!AA$10)*(1+'Workforce costs'!AA$11)</f>
        <v>0</v>
      </c>
      <c r="DF121" s="290">
        <f>CD121*'Workforce costs'!AB$9*(1+'Workforce costs'!AB$10)*(1+'Workforce costs'!AB$11)</f>
        <v>0</v>
      </c>
    </row>
    <row r="122" spans="1:110" x14ac:dyDescent="0.3">
      <c r="A122" s="2" t="str">
        <f>Outputs!$A$4</f>
        <v>Australia</v>
      </c>
      <c r="B122" s="2" t="str">
        <f t="shared" si="11"/>
        <v>Australia 65+</v>
      </c>
      <c r="C122" s="30">
        <f>VLOOKUP($B122,Populations!$D$15:$H$1920,3,FALSE)</f>
        <v>4559374</v>
      </c>
      <c r="D122" s="255">
        <f>IF(OR($H122="General pop",$H122="Schools",$H122="Workplace",$H122="Skills Training",$H122="Digital Supports"),1,VLOOKUP($B122,Populations!$D$15:$H$1920,5,FALSE))</f>
        <v>1</v>
      </c>
      <c r="E122" s="88">
        <f>VLOOKUP(I122,Epidemiology!$C$10:$H$47,6,FALSE)</f>
        <v>3198</v>
      </c>
      <c r="F122" s="102">
        <f>'Care profiles'!R123</f>
        <v>1</v>
      </c>
      <c r="G122" s="15" t="str">
        <f>'Care profiles'!A123</f>
        <v>65+</v>
      </c>
      <c r="H122" s="15" t="str">
        <f>'Care profiles'!B123</f>
        <v>Distress</v>
      </c>
      <c r="I122" s="15" t="str">
        <f>'Care profiles'!C123</f>
        <v>Distress_65+yrs</v>
      </c>
      <c r="J122" s="15" t="str">
        <f>'Care profiles'!D123</f>
        <v>Care profile</v>
      </c>
      <c r="K122" s="15" t="str">
        <f>'Care profiles'!E123</f>
        <v>Brief Intervention</v>
      </c>
      <c r="L122" s="104">
        <f>'Care profiles'!F123</f>
        <v>6.5000000000000002E-2</v>
      </c>
      <c r="M122" s="15">
        <f>'Care profiles'!G123</f>
        <v>1</v>
      </c>
      <c r="N122" s="15">
        <f>'Care profiles'!H123</f>
        <v>30</v>
      </c>
      <c r="O122" s="15" t="str">
        <f>'Care profiles'!I123</f>
        <v>min</v>
      </c>
      <c r="P122" s="15" t="str">
        <f>'Care profiles'!J123</f>
        <v>Tertiary Qualified - Unspecified</v>
      </c>
      <c r="Q122" s="15" t="str">
        <f>'Care profiles'!K123</f>
        <v>n/a</v>
      </c>
      <c r="R122" s="15" t="str">
        <f>'Care profiles'!M123</f>
        <v>Y</v>
      </c>
      <c r="S122" s="15" t="str">
        <f>'Care profiles'!O123</f>
        <v>N</v>
      </c>
      <c r="T122" s="15" t="str">
        <f>'Care profiles'!Q123</f>
        <v>N</v>
      </c>
      <c r="U122" s="30">
        <f t="shared" si="12"/>
        <v>145808.78052</v>
      </c>
      <c r="V122" s="30">
        <f t="shared" si="13"/>
        <v>9477.5707338000011</v>
      </c>
      <c r="W122" s="30">
        <f>IF(M122="n/a",0,IF(O122="days",V122*M122*(1+(VLOOKUP(K122,'Bed parameters'!$A$9:$G$12,7,FALSE))),V122*M122))</f>
        <v>9477.5707338000011</v>
      </c>
      <c r="X122" s="30">
        <f t="shared" si="14"/>
        <v>4738.7853669000006</v>
      </c>
      <c r="Y122" s="30">
        <f t="shared" si="15"/>
        <v>0</v>
      </c>
      <c r="Z122" s="113">
        <f>_xlfn.IFNA(Y122/((VLOOKUP(K122,'Bed parameters'!$A$9:$G$12,3,FALSE))*(VLOOKUP(K122,'Bed parameters'!$A$9:$G$12,5,FALSE))),0)</f>
        <v>0</v>
      </c>
      <c r="AA122" s="30">
        <f t="shared" si="16"/>
        <v>4738.7853669000006</v>
      </c>
      <c r="AB122" s="30">
        <f>_xlfn.IFNA(IF($O122="days",$Y122*(VLOOKUP($K122,'Bed parameters'!$A$9:$I$12,9,FALSE))*$F122*(VLOOKUP($Q122,'Workforce distribution'!$C$8:$AD$30,AB$7,FALSE)),IF($Q122="n/a",(IF($P122=AB$6,$X122*$F122,0)),$X122*$F122*(VLOOKUP($Q122,'Workforce distribution'!$C$8:$AD$30,AB$7,FALSE)))),0)</f>
        <v>0</v>
      </c>
      <c r="AC122" s="30">
        <f>_xlfn.IFNA(IF($O122="days",$Y122*(VLOOKUP($K122,'Bed parameters'!$A$9:$I$12,9,FALSE))*$F122*(VLOOKUP($Q122,'Workforce distribution'!$C$8:$AD$30,AC$7,FALSE)),IF($Q122="n/a",(IF($P122=AC$6,$X122*$F122,0)),$X122*$F122*(VLOOKUP($Q122,'Workforce distribution'!$C$8:$AD$30,AC$7,FALSE)))),0)</f>
        <v>0</v>
      </c>
      <c r="AD122" s="30">
        <f>_xlfn.IFNA(IF($O122="days",$Y122*(VLOOKUP($K122,'Bed parameters'!$A$9:$I$12,9,FALSE))*$F122*(VLOOKUP($Q122,'Workforce distribution'!$C$8:$AD$30,AD$7,FALSE)),IF($Q122="n/a",(IF($P122=AD$6,$X122*$F122,0)),$X122*$F122*(VLOOKUP($Q122,'Workforce distribution'!$C$8:$AD$30,AD$7,FALSE)))),0)</f>
        <v>0</v>
      </c>
      <c r="AE122" s="30">
        <f>_xlfn.IFNA(IF($O122="days",$Y122*(VLOOKUP($K122,'Bed parameters'!$A$9:$I$12,9,FALSE))*$F122*(VLOOKUP($Q122,'Workforce distribution'!$C$8:$AD$30,AE$7,FALSE)),IF($Q122="n/a",(IF($P122=AE$6,$X122*$F122,0)),$X122*$F122*(VLOOKUP($Q122,'Workforce distribution'!$C$8:$AD$30,AE$7,FALSE)))),0)</f>
        <v>0</v>
      </c>
      <c r="AF122" s="30">
        <f>_xlfn.IFNA(IF($O122="days",$Y122*(VLOOKUP($K122,'Bed parameters'!$A$9:$I$12,9,FALSE))*$F122*(VLOOKUP($Q122,'Workforce distribution'!$C$8:$AD$30,AF$7,FALSE)),IF($Q122="n/a",(IF($P122=AF$6,$X122*$F122,0)),$X122*$F122*(VLOOKUP($Q122,'Workforce distribution'!$C$8:$AD$30,AF$7,FALSE)))),0)</f>
        <v>0</v>
      </c>
      <c r="AG122" s="30">
        <f>_xlfn.IFNA(IF($O122="days",$Y122*(VLOOKUP($K122,'Bed parameters'!$A$9:$I$12,9,FALSE))*$F122*(VLOOKUP($Q122,'Workforce distribution'!$C$8:$AD$30,AG$7,FALSE)),IF($Q122="n/a",(IF($P122=AG$6,$X122*$F122,0)),$X122*$F122*(VLOOKUP($Q122,'Workforce distribution'!$C$8:$AD$30,AG$7,FALSE)))),0)</f>
        <v>0</v>
      </c>
      <c r="AH122" s="30">
        <f>_xlfn.IFNA(IF($O122="days",$Y122*(VLOOKUP($K122,'Bed parameters'!$A$9:$I$12,9,FALSE))*$F122*(VLOOKUP($Q122,'Workforce distribution'!$C$8:$AD$30,AH$7,FALSE)),IF($Q122="n/a",(IF($P122=AH$6,$X122*$F122,0)),$X122*$F122*(VLOOKUP($Q122,'Workforce distribution'!$C$8:$AD$30,AH$7,FALSE)))),0)</f>
        <v>0</v>
      </c>
      <c r="AI122" s="30">
        <f>_xlfn.IFNA(IF($O122="days",$Y122*(VLOOKUP($K122,'Bed parameters'!$A$9:$I$12,9,FALSE))*$F122*(VLOOKUP($Q122,'Workforce distribution'!$C$8:$AD$30,AI$7,FALSE)),IF($Q122="n/a",(IF($P122=AI$6,$X122*$F122,0)),$X122*$F122*(VLOOKUP($Q122,'Workforce distribution'!$C$8:$AD$30,AI$7,FALSE)))),0)</f>
        <v>0</v>
      </c>
      <c r="AJ122" s="30">
        <f>_xlfn.IFNA(IF($O122="days",$Y122*(VLOOKUP($K122,'Bed parameters'!$A$9:$I$12,9,FALSE))*$F122*(VLOOKUP($Q122,'Workforce distribution'!$C$8:$AD$30,AJ$7,FALSE)),IF($Q122="n/a",(IF($P122=AJ$6,$X122*$F122,0)),$X122*$F122*(VLOOKUP($Q122,'Workforce distribution'!$C$8:$AD$30,AJ$7,FALSE)))),0)</f>
        <v>0</v>
      </c>
      <c r="AK122" s="30">
        <f>_xlfn.IFNA(IF($O122="days",$Y122*(VLOOKUP($K122,'Bed parameters'!$A$9:$I$12,9,FALSE))*$F122*(VLOOKUP($Q122,'Workforce distribution'!$C$8:$AD$30,AK$7,FALSE)),IF($Q122="n/a",(IF($P122=AK$6,$X122*$F122,0)),$X122*$F122*(VLOOKUP($Q122,'Workforce distribution'!$C$8:$AD$30,AK$7,FALSE)))),0)</f>
        <v>0</v>
      </c>
      <c r="AL122" s="30">
        <f>_xlfn.IFNA(IF($O122="days",$Y122*(VLOOKUP($K122,'Bed parameters'!$A$9:$I$12,9,FALSE))*$F122*(VLOOKUP($Q122,'Workforce distribution'!$C$8:$AD$30,AL$7,FALSE)),IF($Q122="n/a",(IF($P122=AL$6,$X122*$F122,0)),$X122*$F122*(VLOOKUP($Q122,'Workforce distribution'!$C$8:$AD$30,AL$7,FALSE)))),0)</f>
        <v>0</v>
      </c>
      <c r="AM122" s="30">
        <f>_xlfn.IFNA(IF($O122="days",$Y122*(VLOOKUP($K122,'Bed parameters'!$A$9:$I$12,9,FALSE))*$F122*(VLOOKUP($Q122,'Workforce distribution'!$C$8:$AD$30,AM$7,FALSE)),IF($Q122="n/a",(IF($P122=AM$6,$X122*$F122,0)),$X122*$F122*(VLOOKUP($Q122,'Workforce distribution'!$C$8:$AD$30,AM$7,FALSE)))),0)</f>
        <v>0</v>
      </c>
      <c r="AN122" s="30">
        <f>_xlfn.IFNA(IF($O122="days",$Y122*(VLOOKUP($K122,'Bed parameters'!$A$9:$I$12,9,FALSE))*$F122*(VLOOKUP($Q122,'Workforce distribution'!$C$8:$AD$30,AN$7,FALSE)),IF($Q122="n/a",(IF($P122=AN$6,$X122*$F122,0)),$X122*$F122*(VLOOKUP($Q122,'Workforce distribution'!$C$8:$AD$30,AN$7,FALSE)))),0)</f>
        <v>0</v>
      </c>
      <c r="AO122" s="30">
        <f>_xlfn.IFNA(IF($O122="days",$Y122*(VLOOKUP($K122,'Bed parameters'!$A$9:$I$12,9,FALSE))*$F122*(VLOOKUP($Q122,'Workforce distribution'!$C$8:$AD$30,AO$7,FALSE)),IF($Q122="n/a",(IF($P122=AO$6,$X122*$F122,0)),$X122*$F122*(VLOOKUP($Q122,'Workforce distribution'!$C$8:$AD$30,AO$7,FALSE)))),0)</f>
        <v>0</v>
      </c>
      <c r="AP122" s="30">
        <f>_xlfn.IFNA(IF($O122="days",$Y122*(VLOOKUP($K122,'Bed parameters'!$A$9:$I$12,9,FALSE))*$F122*(VLOOKUP($Q122,'Workforce distribution'!$C$8:$AD$30,AP$7,FALSE)),IF($Q122="n/a",(IF($P122=AP$6,$X122*$F122,0)),$X122*$F122*(VLOOKUP($Q122,'Workforce distribution'!$C$8:$AD$30,AP$7,FALSE)))),0)</f>
        <v>0</v>
      </c>
      <c r="AQ122" s="30">
        <f>_xlfn.IFNA(IF($O122="days",$Y122*(VLOOKUP($K122,'Bed parameters'!$A$9:$I$12,9,FALSE))*$F122*(VLOOKUP($Q122,'Workforce distribution'!$C$8:$AD$30,AQ$7,FALSE)),IF($Q122="n/a",(IF($P122=AQ$6,$X122*$F122,0)),$X122*$F122*(VLOOKUP($Q122,'Workforce distribution'!$C$8:$AD$30,AQ$7,FALSE)))),0)</f>
        <v>0</v>
      </c>
      <c r="AR122" s="30">
        <f>_xlfn.IFNA(IF($O122="days",$Y122*(VLOOKUP($K122,'Bed parameters'!$A$9:$I$12,9,FALSE))*$F122*(VLOOKUP($Q122,'Workforce distribution'!$C$8:$AD$30,AR$7,FALSE)),IF($Q122="n/a",(IF($P122=AR$6,$X122*$F122,0)),$X122*$F122*(VLOOKUP($Q122,'Workforce distribution'!$C$8:$AD$30,AR$7,FALSE)))),0)</f>
        <v>0</v>
      </c>
      <c r="AS122" s="30">
        <f>_xlfn.IFNA(IF($O122="days",$Y122*(VLOOKUP($K122,'Bed parameters'!$A$9:$I$12,9,FALSE))*$F122*(VLOOKUP($Q122,'Workforce distribution'!$C$8:$AD$30,AS$7,FALSE)),IF($Q122="n/a",(IF($P122=AS$6,$X122*$F122,0)),$X122*$F122*(VLOOKUP($Q122,'Workforce distribution'!$C$8:$AD$30,AS$7,FALSE)))),0)</f>
        <v>4738.7853669000006</v>
      </c>
      <c r="AT122" s="30">
        <f>_xlfn.IFNA(IF($O122="days",$Y122*(VLOOKUP($K122,'Bed parameters'!$A$9:$I$12,9,FALSE))*$F122*(VLOOKUP($Q122,'Workforce distribution'!$C$8:$AD$30,AT$7,FALSE)),IF($Q122="n/a",(IF($P122=AT$6,$X122*$F122,0)),$X122*$F122*(VLOOKUP($Q122,'Workforce distribution'!$C$8:$AD$30,AT$7,FALSE)))),0)</f>
        <v>0</v>
      </c>
      <c r="AU122" s="30">
        <f>_xlfn.IFNA(IF($O122="days",$Y122*(VLOOKUP($K122,'Bed parameters'!$A$9:$I$12,9,FALSE))*$F122*(VLOOKUP($Q122,'Workforce distribution'!$C$8:$AD$30,AU$7,FALSE)),IF($Q122="n/a",(IF($P122=AU$6,$X122*$F122,0)),$X122*$F122*(VLOOKUP($Q122,'Workforce distribution'!$C$8:$AD$30,AU$7,FALSE)))),0)</f>
        <v>0</v>
      </c>
      <c r="AV122" s="30">
        <f>_xlfn.IFNA(IF($O122="days",$Y122*(VLOOKUP($K122,'Bed parameters'!$A$9:$I$12,9,FALSE))*$F122*(VLOOKUP($Q122,'Workforce distribution'!$C$8:$AD$30,AV$7,FALSE)),IF($Q122="n/a",(IF($P122=AV$6,$X122*$F122,0)),$X122*$F122*(VLOOKUP($Q122,'Workforce distribution'!$C$8:$AD$30,AV$7,FALSE)))),0)</f>
        <v>0</v>
      </c>
      <c r="AW122" s="30">
        <f>_xlfn.IFNA(IF($O122="days",$Y122*(VLOOKUP($K122,'Bed parameters'!$A$9:$I$12,9,FALSE))*$F122*(VLOOKUP($Q122,'Workforce distribution'!$C$8:$AD$30,AW$7,FALSE)),IF($Q122="n/a",(IF($P122=AW$6,$X122*$F122,0)),$X122*$F122*(VLOOKUP($Q122,'Workforce distribution'!$C$8:$AD$30,AW$7,FALSE)))),0)</f>
        <v>0</v>
      </c>
      <c r="AX122" s="30">
        <f>_xlfn.IFNA(IF($O122="days",$Y122*(VLOOKUP($K122,'Bed parameters'!$A$9:$I$12,9,FALSE))*$F122*(VLOOKUP($Q122,'Workforce distribution'!$C$8:$AD$30,AX$7,FALSE)),IF($Q122="n/a",(IF($P122=AX$6,$X122*$F122,0)),$X122*$F122*(VLOOKUP($Q122,'Workforce distribution'!$C$8:$AD$30,AX$7,FALSE)))),0)</f>
        <v>0</v>
      </c>
      <c r="AY122" s="30">
        <f>_xlfn.IFNA(IF($O122="days",$Y122*(VLOOKUP($K122,'Bed parameters'!$A$9:$I$12,9,FALSE))*$F122*(VLOOKUP($Q122,'Workforce distribution'!$C$8:$AD$30,AY$7,FALSE)),IF($Q122="n/a",(IF($P122=AY$6,$X122*$F122,0)),$X122*$F122*(VLOOKUP($Q122,'Workforce distribution'!$C$8:$AD$30,AY$7,FALSE)))),0)</f>
        <v>0</v>
      </c>
      <c r="AZ122" s="30">
        <f>_xlfn.IFNA(IF($O122="days",$Y122*(VLOOKUP($K122,'Bed parameters'!$A$9:$I$12,9,FALSE))*$F122*(VLOOKUP($Q122,'Workforce distribution'!$C$8:$AD$30,AZ$7,FALSE)),IF($Q122="n/a",(IF($P122=AZ$6,$X122*$F122,0)),$X122*$F122*(VLOOKUP($Q122,'Workforce distribution'!$C$8:$AD$30,AZ$7,FALSE)))),0)</f>
        <v>0</v>
      </c>
      <c r="BA122" s="30">
        <f>_xlfn.IFNA(IF($O122="days",$Y122*(VLOOKUP($K122,'Bed parameters'!$A$9:$I$12,9,FALSE))*$F122*(VLOOKUP($Q122,'Workforce distribution'!$C$8:$AD$30,BA$7,FALSE)),IF($Q122="n/a",(IF($P122=BA$6,$X122*$F122,0)),$X122*$F122*(VLOOKUP($Q122,'Workforce distribution'!$C$8:$AD$30,BA$7,FALSE)))),0)</f>
        <v>0</v>
      </c>
      <c r="BB122" s="30">
        <f>_xlfn.IFNA(IF($O122="days",$Y122*(VLOOKUP($K122,'Bed parameters'!$A$9:$I$12,9,FALSE))*$F122*(VLOOKUP($Q122,'Workforce distribution'!$C$8:$AD$30,BB$7,FALSE)),IF($Q122="n/a",(IF($P122=BB$6,$X122*$F122,0)),$X122*$F122*(VLOOKUP($Q122,'Workforce distribution'!$C$8:$AD$30,BB$7,FALSE)))),0)</f>
        <v>0</v>
      </c>
      <c r="BC122" s="149">
        <f t="shared" si="17"/>
        <v>4.1233204186086345</v>
      </c>
      <c r="BD122" s="288">
        <f>IF($Q122="n/a",(IF('Workforce hours'!D$30=0,0,(AB122/'Workforce hours'!D$30))),(IF(VLOOKUP($Q122,'Workforce hours'!$C$8:$AD$30,BD$7,FALSE)=0,0,(AB122/(VLOOKUP($Q122,'Workforce hours'!$C$8:$AD$30,BD$7,FALSE))))))</f>
        <v>0</v>
      </c>
      <c r="BE122" s="288">
        <f>IF($Q122="n/a",(IF('Workforce hours'!E$30=0,0,(AC122/'Workforce hours'!E$30))),(IF(VLOOKUP($Q122,'Workforce hours'!$C$8:$AD$30,BE$7,FALSE)=0,0,(AC122/(VLOOKUP($Q122,'Workforce hours'!$C$8:$AD$30,BE$7,FALSE))))))</f>
        <v>0</v>
      </c>
      <c r="BF122" s="288">
        <f>IF($Q122="n/a",(IF('Workforce hours'!F$30=0,0,(AD122/'Workforce hours'!F$30))),(IF(VLOOKUP($Q122,'Workforce hours'!$C$8:$AD$30,BF$7,FALSE)=0,0,(AD122/(VLOOKUP($Q122,'Workforce hours'!$C$8:$AD$30,BF$7,FALSE))))))</f>
        <v>0</v>
      </c>
      <c r="BG122" s="288">
        <f>IF($Q122="n/a",(IF('Workforce hours'!G$30=0,0,(AE122/'Workforce hours'!G$30))),(IF(VLOOKUP($Q122,'Workforce hours'!$C$8:$AD$30,BG$7,FALSE)=0,0,(AE122/(VLOOKUP($Q122,'Workforce hours'!$C$8:$AD$30,BG$7,FALSE))))))</f>
        <v>0</v>
      </c>
      <c r="BH122" s="288">
        <f>IF($Q122="n/a",(IF('Workforce hours'!H$30=0,0,(AF122/'Workforce hours'!H$30))),(IF(VLOOKUP($Q122,'Workforce hours'!$C$8:$AD$30,BH$7,FALSE)=0,0,(AF122/(VLOOKUP($Q122,'Workforce hours'!$C$8:$AD$30,BH$7,FALSE))))))</f>
        <v>0</v>
      </c>
      <c r="BI122" s="288">
        <f>IF($Q122="n/a",(IF('Workforce hours'!I$30=0,0,(AG122/'Workforce hours'!I$30))),(IF(VLOOKUP($Q122,'Workforce hours'!$C$8:$AD$30,BI$7,FALSE)=0,0,(AG122/(VLOOKUP($Q122,'Workforce hours'!$C$8:$AD$30,BI$7,FALSE))))))</f>
        <v>0</v>
      </c>
      <c r="BJ122" s="288">
        <f>IF($Q122="n/a",(IF('Workforce hours'!J$30=0,0,(AH122/'Workforce hours'!J$30))),(IF(VLOOKUP($Q122,'Workforce hours'!$C$8:$AD$30,BJ$7,FALSE)=0,0,(AH122/(VLOOKUP($Q122,'Workforce hours'!$C$8:$AD$30,BJ$7,FALSE))))))</f>
        <v>0</v>
      </c>
      <c r="BK122" s="288">
        <f>IF($Q122="n/a",(IF('Workforce hours'!K$30=0,0,(AI122/'Workforce hours'!K$30))),(IF(VLOOKUP($Q122,'Workforce hours'!$C$8:$AD$30,BK$7,FALSE)=0,0,(AI122/(VLOOKUP($Q122,'Workforce hours'!$C$8:$AD$30,BK$7,FALSE))))))</f>
        <v>0</v>
      </c>
      <c r="BL122" s="288">
        <f>IF($Q122="n/a",(IF('Workforce hours'!L$30=0,0,(AJ122/'Workforce hours'!L$30))),(IF(VLOOKUP($Q122,'Workforce hours'!$C$8:$AD$30,BL$7,FALSE)=0,0,(AJ122/(VLOOKUP($Q122,'Workforce hours'!$C$8:$AD$30,BL$7,FALSE))))))</f>
        <v>0</v>
      </c>
      <c r="BM122" s="288">
        <f>IF($Q122="n/a",(IF('Workforce hours'!M$30=0,0,(AK122/'Workforce hours'!M$30))),(IF(VLOOKUP($Q122,'Workforce hours'!$C$8:$AD$30,BM$7,FALSE)=0,0,(AK122/(VLOOKUP($Q122,'Workforce hours'!$C$8:$AD$30,BM$7,FALSE))))))</f>
        <v>0</v>
      </c>
      <c r="BN122" s="288">
        <f>IF($Q122="n/a",(IF('Workforce hours'!N$30=0,0,(AL122/'Workforce hours'!N$30))),(IF(VLOOKUP($Q122,'Workforce hours'!$C$8:$AD$30,BN$7,FALSE)=0,0,(AL122/(VLOOKUP($Q122,'Workforce hours'!$C$8:$AD$30,BN$7,FALSE))))))</f>
        <v>0</v>
      </c>
      <c r="BO122" s="288">
        <f>IF($Q122="n/a",(IF('Workforce hours'!O$30=0,0,(AM122/'Workforce hours'!O$30))),(IF(VLOOKUP($Q122,'Workforce hours'!$C$8:$AD$30,BO$7,FALSE)=0,0,(AM122/(VLOOKUP($Q122,'Workforce hours'!$C$8:$AD$30,BO$7,FALSE))))))</f>
        <v>0</v>
      </c>
      <c r="BP122" s="288">
        <f>IF($Q122="n/a",(IF('Workforce hours'!P$30=0,0,(AN122/'Workforce hours'!P$30))),(IF(VLOOKUP($Q122,'Workforce hours'!$C$8:$AD$30,BP$7,FALSE)=0,0,(AN122/(VLOOKUP($Q122,'Workforce hours'!$C$8:$AD$30,BP$7,FALSE))))))</f>
        <v>0</v>
      </c>
      <c r="BQ122" s="288">
        <f>IF($Q122="n/a",(IF('Workforce hours'!Q$30=0,0,(AO122/'Workforce hours'!Q$30))),(IF(VLOOKUP($Q122,'Workforce hours'!$C$8:$AD$30,BQ$7,FALSE)=0,0,(AO122/(VLOOKUP($Q122,'Workforce hours'!$C$8:$AD$30,BQ$7,FALSE))))))</f>
        <v>0</v>
      </c>
      <c r="BR122" s="288">
        <f>IF($Q122="n/a",(IF('Workforce hours'!R$30=0,0,(AP122/'Workforce hours'!R$30))),(IF(VLOOKUP($Q122,'Workforce hours'!$C$8:$AD$30,BR$7,FALSE)=0,0,(AP122/(VLOOKUP($Q122,'Workforce hours'!$C$8:$AD$30,BR$7,FALSE))))))</f>
        <v>0</v>
      </c>
      <c r="BS122" s="288">
        <f>IF($Q122="n/a",(IF('Workforce hours'!S$30=0,0,(AQ122/'Workforce hours'!S$30))),(IF(VLOOKUP($Q122,'Workforce hours'!$C$8:$AD$30,BS$7,FALSE)=0,0,(AQ122/(VLOOKUP($Q122,'Workforce hours'!$C$8:$AD$30,BS$7,FALSE))))))</f>
        <v>0</v>
      </c>
      <c r="BT122" s="288">
        <f>IF($Q122="n/a",(IF('Workforce hours'!T$30=0,0,(AR122/'Workforce hours'!T$30))),(IF(VLOOKUP($Q122,'Workforce hours'!$C$8:$AD$30,BT$7,FALSE)=0,0,(AR122/(VLOOKUP($Q122,'Workforce hours'!$C$8:$AD$30,BT$7,FALSE))))))</f>
        <v>0</v>
      </c>
      <c r="BU122" s="288">
        <f>IF($Q122="n/a",(IF('Workforce hours'!U$30=0,0,(AS122/'Workforce hours'!U$30))),(IF(VLOOKUP($Q122,'Workforce hours'!$C$8:$AD$30,BU$7,FALSE)=0,0,(AS122/(VLOOKUP($Q122,'Workforce hours'!$C$8:$AD$30,BU$7,FALSE))))))</f>
        <v>4.1233204186086345</v>
      </c>
      <c r="BV122" s="288">
        <f>IF($Q122="n/a",(IF('Workforce hours'!V$30=0,0,(AT122/'Workforce hours'!V$30))),(IF(VLOOKUP($Q122,'Workforce hours'!$C$8:$AD$30,BV$7,FALSE)=0,0,(AT122/(VLOOKUP($Q122,'Workforce hours'!$C$8:$AD$30,BV$7,FALSE))))))</f>
        <v>0</v>
      </c>
      <c r="BW122" s="288">
        <f>IF($Q122="n/a",(IF('Workforce hours'!W$30=0,0,(AU122/'Workforce hours'!W$30))),(IF(VLOOKUP($Q122,'Workforce hours'!$C$8:$AD$30,BW$7,FALSE)=0,0,(AU122/(VLOOKUP($Q122,'Workforce hours'!$C$8:$AD$30,BW$7,FALSE))))))</f>
        <v>0</v>
      </c>
      <c r="BX122" s="288">
        <f>IF($Q122="n/a",(IF('Workforce hours'!X$30=0,0,(AV122/'Workforce hours'!X$30))),(IF(VLOOKUP($Q122,'Workforce hours'!$C$8:$AD$30,BX$7,FALSE)=0,0,(AV122/(VLOOKUP($Q122,'Workforce hours'!$C$8:$AD$30,BX$7,FALSE))))))</f>
        <v>0</v>
      </c>
      <c r="BY122" s="288">
        <f>IF($Q122="n/a",(IF('Workforce hours'!Y$30=0,0,(AW122/'Workforce hours'!Y$30))),(IF(VLOOKUP($Q122,'Workforce hours'!$C$8:$AD$30,BY$7,FALSE)=0,0,(AW122/(VLOOKUP($Q122,'Workforce hours'!$C$8:$AD$30,BY$7,FALSE))))))</f>
        <v>0</v>
      </c>
      <c r="BZ122" s="288">
        <f>IF($Q122="n/a",(IF('Workforce hours'!Z$30=0,0,(AX122/'Workforce hours'!Z$30))),(IF(VLOOKUP($Q122,'Workforce hours'!$C$8:$AD$30,BZ$7,FALSE)=0,0,(AX122/(VLOOKUP($Q122,'Workforce hours'!$C$8:$AD$30,BZ$7,FALSE))))))</f>
        <v>0</v>
      </c>
      <c r="CA122" s="288">
        <f>IF($Q122="n/a",(IF('Workforce hours'!AA$30=0,0,(AY122/'Workforce hours'!AA$30))),(IF(VLOOKUP($Q122,'Workforce hours'!$C$8:$AD$30,CA$7,FALSE)=0,0,(AY122/(VLOOKUP($Q122,'Workforce hours'!$C$8:$AD$30,CA$7,FALSE))))))</f>
        <v>0</v>
      </c>
      <c r="CB122" s="288">
        <f>IF($Q122="n/a",(IF('Workforce hours'!AB$30=0,0,(AZ122/'Workforce hours'!AB$30))),(IF(VLOOKUP($Q122,'Workforce hours'!$C$8:$AD$30,CB$7,FALSE)=0,0,(AZ122/(VLOOKUP($Q122,'Workforce hours'!$C$8:$AD$30,CB$7,FALSE))))))</f>
        <v>0</v>
      </c>
      <c r="CC122" s="288">
        <f>IF($Q122="n/a",(IF('Workforce hours'!AC$30=0,0,(BA122/'Workforce hours'!AC$30))),(IF(VLOOKUP($Q122,'Workforce hours'!$C$8:$AD$30,CC$7,FALSE)=0,0,(BA122/(VLOOKUP($Q122,'Workforce hours'!$C$8:$AD$30,CC$7,FALSE))))))</f>
        <v>0</v>
      </c>
      <c r="CD122" s="288">
        <f>IF($Q122="n/a",(IF('Workforce hours'!AD$30=0,0,(BB122/'Workforce hours'!AD$30))),(IF(VLOOKUP($Q122,'Workforce hours'!$C$8:$AD$30,CD$7,FALSE)=0,0,(BB122/(VLOOKUP($Q122,'Workforce hours'!$C$8:$AD$30,CD$7,FALSE))))))</f>
        <v>0</v>
      </c>
      <c r="CE122" s="289">
        <f t="shared" si="18"/>
        <v>0</v>
      </c>
      <c r="CF122" s="290">
        <f>BD122*'Workforce costs'!B$9*(1+'Workforce costs'!B$10)*(1+'Workforce costs'!B$11)</f>
        <v>0</v>
      </c>
      <c r="CG122" s="290">
        <f>BE122*'Workforce costs'!C$9*(1+'Workforce costs'!C$10)*(1+'Workforce costs'!C$11)</f>
        <v>0</v>
      </c>
      <c r="CH122" s="290">
        <f>BF122*'Workforce costs'!D$9*(1+'Workforce costs'!D$10)*(1+'Workforce costs'!D$11)</f>
        <v>0</v>
      </c>
      <c r="CI122" s="290">
        <f>BG122*'Workforce costs'!E$9*(1+'Workforce costs'!E$10)*(1+'Workforce costs'!E$11)</f>
        <v>0</v>
      </c>
      <c r="CJ122" s="290">
        <f>BH122*'Workforce costs'!F$9*(1+'Workforce costs'!F$10)*(1+'Workforce costs'!F$11)</f>
        <v>0</v>
      </c>
      <c r="CK122" s="290">
        <f>BI122*'Workforce costs'!G$9*(1+'Workforce costs'!G$10)*(1+'Workforce costs'!G$11)</f>
        <v>0</v>
      </c>
      <c r="CL122" s="290">
        <f>BJ122*'Workforce costs'!H$9*(1+'Workforce costs'!H$10)*(1+'Workforce costs'!H$11)</f>
        <v>0</v>
      </c>
      <c r="CM122" s="290">
        <f>BK122*'Workforce costs'!I$9*(1+'Workforce costs'!I$10)*(1+'Workforce costs'!I$11)</f>
        <v>0</v>
      </c>
      <c r="CN122" s="290">
        <f>BL122*'Workforce costs'!J$9*(1+'Workforce costs'!J$10)*(1+'Workforce costs'!J$11)</f>
        <v>0</v>
      </c>
      <c r="CO122" s="290">
        <f>BM122*'Workforce costs'!K$9*(1+'Workforce costs'!K$10)*(1+'Workforce costs'!K$11)</f>
        <v>0</v>
      </c>
      <c r="CP122" s="290">
        <f>BN122*'Workforce costs'!L$9*(1+'Workforce costs'!L$10)*(1+'Workforce costs'!L$11)</f>
        <v>0</v>
      </c>
      <c r="CQ122" s="290">
        <f>BO122*'Workforce costs'!M$9*(1+'Workforce costs'!M$10)*(1+'Workforce costs'!M$11)</f>
        <v>0</v>
      </c>
      <c r="CR122" s="290">
        <f>BP122*'Workforce costs'!N$9*(1+'Workforce costs'!N$10)*(1+'Workforce costs'!N$11)</f>
        <v>0</v>
      </c>
      <c r="CS122" s="290">
        <f>BQ122*'Workforce costs'!O$9*(1+'Workforce costs'!O$10)*(1+'Workforce costs'!O$11)</f>
        <v>0</v>
      </c>
      <c r="CT122" s="290">
        <f>BR122*'Workforce costs'!P$9*(1+'Workforce costs'!P$10)*(1+'Workforce costs'!P$11)</f>
        <v>0</v>
      </c>
      <c r="CU122" s="290">
        <f>BS122*'Workforce costs'!Q$9*(1+'Workforce costs'!Q$10)*(1+'Workforce costs'!Q$11)</f>
        <v>0</v>
      </c>
      <c r="CV122" s="290">
        <f>BT122*'Workforce costs'!R$9*(1+'Workforce costs'!R$10)*(1+'Workforce costs'!R$11)</f>
        <v>0</v>
      </c>
      <c r="CW122" s="290">
        <f>BU122*'Workforce costs'!S$9*(1+'Workforce costs'!S$10)*(1+'Workforce costs'!S$11)</f>
        <v>0</v>
      </c>
      <c r="CX122" s="290">
        <f>BV122*'Workforce costs'!T$9*(1+'Workforce costs'!T$10)*(1+'Workforce costs'!T$11)</f>
        <v>0</v>
      </c>
      <c r="CY122" s="290">
        <f>BW122*'Workforce costs'!U$9*(1+'Workforce costs'!U$10)*(1+'Workforce costs'!U$11)</f>
        <v>0</v>
      </c>
      <c r="CZ122" s="290">
        <f>BX122*'Workforce costs'!V$9*(1+'Workforce costs'!V$10)*(1+'Workforce costs'!V$11)</f>
        <v>0</v>
      </c>
      <c r="DA122" s="290">
        <f>BY122*'Workforce costs'!W$9*(1+'Workforce costs'!W$10)*(1+'Workforce costs'!W$11)</f>
        <v>0</v>
      </c>
      <c r="DB122" s="290">
        <f>BZ122*'Workforce costs'!X$9*(1+'Workforce costs'!X$10)*(1+'Workforce costs'!X$11)</f>
        <v>0</v>
      </c>
      <c r="DC122" s="290">
        <f>CA122*'Workforce costs'!Y$9*(1+'Workforce costs'!Y$10)*(1+'Workforce costs'!Y$11)</f>
        <v>0</v>
      </c>
      <c r="DD122" s="290">
        <f>CB122*'Workforce costs'!Z$9*(1+'Workforce costs'!Z$10)*(1+'Workforce costs'!Z$11)</f>
        <v>0</v>
      </c>
      <c r="DE122" s="290">
        <f>CC122*'Workforce costs'!AA$9*(1+'Workforce costs'!AA$10)*(1+'Workforce costs'!AA$11)</f>
        <v>0</v>
      </c>
      <c r="DF122" s="290">
        <f>CD122*'Workforce costs'!AB$9*(1+'Workforce costs'!AB$10)*(1+'Workforce costs'!AB$11)</f>
        <v>0</v>
      </c>
    </row>
    <row r="123" spans="1:110" x14ac:dyDescent="0.3">
      <c r="A123" s="2" t="str">
        <f>Outputs!$A$4</f>
        <v>Australia</v>
      </c>
      <c r="B123" s="2" t="str">
        <f t="shared" si="11"/>
        <v>Australia 65+</v>
      </c>
      <c r="C123" s="30">
        <f>VLOOKUP($B123,Populations!$D$15:$H$1920,3,FALSE)</f>
        <v>4559374</v>
      </c>
      <c r="D123" s="255">
        <f>IF(OR($H123="General pop",$H123="Schools",$H123="Workplace",$H123="Skills Training",$H123="Digital Supports"),1,VLOOKUP($B123,Populations!$D$15:$H$1920,5,FALSE))</f>
        <v>1</v>
      </c>
      <c r="E123" s="88">
        <f>VLOOKUP(I123,Epidemiology!$C$10:$H$47,6,FALSE)</f>
        <v>3198</v>
      </c>
      <c r="F123" s="102">
        <f>'Care profiles'!R124</f>
        <v>1</v>
      </c>
      <c r="G123" s="15" t="str">
        <f>'Care profiles'!A124</f>
        <v>65+</v>
      </c>
      <c r="H123" s="15" t="str">
        <f>'Care profiles'!B124</f>
        <v>Distress</v>
      </c>
      <c r="I123" s="15" t="str">
        <f>'Care profiles'!C124</f>
        <v>Distress_65+yrs</v>
      </c>
      <c r="J123" s="15" t="str">
        <f>'Care profiles'!D124</f>
        <v>Care profile</v>
      </c>
      <c r="K123" s="15" t="str">
        <f>'Care profiles'!E124</f>
        <v>Identifying distress</v>
      </c>
      <c r="L123" s="104">
        <f>'Care profiles'!F124</f>
        <v>0.35</v>
      </c>
      <c r="M123" s="15">
        <f>'Care profiles'!G124</f>
        <v>1</v>
      </c>
      <c r="N123" s="15">
        <f>'Care profiles'!H124</f>
        <v>30</v>
      </c>
      <c r="O123" s="15" t="str">
        <f>'Care profiles'!I124</f>
        <v>min</v>
      </c>
      <c r="P123" s="15" t="str">
        <f>'Care profiles'!J124</f>
        <v>Team</v>
      </c>
      <c r="Q123" s="15" t="str">
        <f>'Care profiles'!K124</f>
        <v>Clinical Community Treatment Team – Older Adult (65+ years)</v>
      </c>
      <c r="R123" s="15" t="str">
        <f>'Care profiles'!M124</f>
        <v>N</v>
      </c>
      <c r="S123" s="15" t="str">
        <f>'Care profiles'!O124</f>
        <v>Y</v>
      </c>
      <c r="T123" s="15" t="str">
        <f>'Care profiles'!Q124</f>
        <v>N</v>
      </c>
      <c r="U123" s="30">
        <f t="shared" si="12"/>
        <v>145808.78052</v>
      </c>
      <c r="V123" s="30">
        <f t="shared" si="13"/>
        <v>51033.073182</v>
      </c>
      <c r="W123" s="30">
        <f>IF(M123="n/a",0,IF(O123="days",V123*M123*(1+(VLOOKUP(K123,'Bed parameters'!$A$9:$G$12,7,FALSE))),V123*M123))</f>
        <v>51033.073182</v>
      </c>
      <c r="X123" s="30">
        <f t="shared" si="14"/>
        <v>25516.536591</v>
      </c>
      <c r="Y123" s="30">
        <f t="shared" si="15"/>
        <v>0</v>
      </c>
      <c r="Z123" s="113">
        <f>_xlfn.IFNA(Y123/((VLOOKUP(K123,'Bed parameters'!$A$9:$G$12,3,FALSE))*(VLOOKUP(K123,'Bed parameters'!$A$9:$G$12,5,FALSE))),0)</f>
        <v>0</v>
      </c>
      <c r="AA123" s="30">
        <f t="shared" si="16"/>
        <v>25516.536590999996</v>
      </c>
      <c r="AB123" s="30">
        <f>_xlfn.IFNA(IF($O123="days",$Y123*(VLOOKUP($K123,'Bed parameters'!$A$9:$I$12,9,FALSE))*$F123*(VLOOKUP($Q123,'Workforce distribution'!$C$8:$AD$30,AB$7,FALSE)),IF($Q123="n/a",(IF($P123=AB$6,$X123*$F123,0)),$X123*$F123*(VLOOKUP($Q123,'Workforce distribution'!$C$8:$AD$30,AB$7,FALSE)))),0)</f>
        <v>0</v>
      </c>
      <c r="AC123" s="30">
        <f>_xlfn.IFNA(IF($O123="days",$Y123*(VLOOKUP($K123,'Bed parameters'!$A$9:$I$12,9,FALSE))*$F123*(VLOOKUP($Q123,'Workforce distribution'!$C$8:$AD$30,AC$7,FALSE)),IF($Q123="n/a",(IF($P123=AC$6,$X123*$F123,0)),$X123*$F123*(VLOOKUP($Q123,'Workforce distribution'!$C$8:$AD$30,AC$7,FALSE)))),0)</f>
        <v>0</v>
      </c>
      <c r="AD123" s="30">
        <f>_xlfn.IFNA(IF($O123="days",$Y123*(VLOOKUP($K123,'Bed parameters'!$A$9:$I$12,9,FALSE))*$F123*(VLOOKUP($Q123,'Workforce distribution'!$C$8:$AD$30,AD$7,FALSE)),IF($Q123="n/a",(IF($P123=AD$6,$X123*$F123,0)),$X123*$F123*(VLOOKUP($Q123,'Workforce distribution'!$C$8:$AD$30,AD$7,FALSE)))),0)</f>
        <v>0</v>
      </c>
      <c r="AE123" s="30">
        <f>_xlfn.IFNA(IF($O123="days",$Y123*(VLOOKUP($K123,'Bed parameters'!$A$9:$I$12,9,FALSE))*$F123*(VLOOKUP($Q123,'Workforce distribution'!$C$8:$AD$30,AE$7,FALSE)),IF($Q123="n/a",(IF($P123=AE$6,$X123*$F123,0)),$X123*$F123*(VLOOKUP($Q123,'Workforce distribution'!$C$8:$AD$30,AE$7,FALSE)))),0)</f>
        <v>1238.547175752474</v>
      </c>
      <c r="AF123" s="30">
        <f>_xlfn.IFNA(IF($O123="days",$Y123*(VLOOKUP($K123,'Bed parameters'!$A$9:$I$12,9,FALSE))*$F123*(VLOOKUP($Q123,'Workforce distribution'!$C$8:$AD$30,AF$7,FALSE)),IF($Q123="n/a",(IF($P123=AF$6,$X123*$F123,0)),$X123*$F123*(VLOOKUP($Q123,'Workforce distribution'!$C$8:$AD$30,AF$7,FALSE)))),0)</f>
        <v>0</v>
      </c>
      <c r="AG123" s="30">
        <f>_xlfn.IFNA(IF($O123="days",$Y123*(VLOOKUP($K123,'Bed parameters'!$A$9:$I$12,9,FALSE))*$F123*(VLOOKUP($Q123,'Workforce distribution'!$C$8:$AD$30,AG$7,FALSE)),IF($Q123="n/a",(IF($P123=AG$6,$X123*$F123,0)),$X123*$F123*(VLOOKUP($Q123,'Workforce distribution'!$C$8:$AD$30,AG$7,FALSE)))),0)</f>
        <v>0</v>
      </c>
      <c r="AH123" s="30">
        <f>_xlfn.IFNA(IF($O123="days",$Y123*(VLOOKUP($K123,'Bed parameters'!$A$9:$I$12,9,FALSE))*$F123*(VLOOKUP($Q123,'Workforce distribution'!$C$8:$AD$30,AH$7,FALSE)),IF($Q123="n/a",(IF($P123=AH$6,$X123*$F123,0)),$X123*$F123*(VLOOKUP($Q123,'Workforce distribution'!$C$8:$AD$30,AH$7,FALSE)))),0)</f>
        <v>0</v>
      </c>
      <c r="AI123" s="30">
        <f>_xlfn.IFNA(IF($O123="days",$Y123*(VLOOKUP($K123,'Bed parameters'!$A$9:$I$12,9,FALSE))*$F123*(VLOOKUP($Q123,'Workforce distribution'!$C$8:$AD$30,AI$7,FALSE)),IF($Q123="n/a",(IF($P123=AI$6,$X123*$F123,0)),$X123*$F123*(VLOOKUP($Q123,'Workforce distribution'!$C$8:$AD$30,AI$7,FALSE)))),0)</f>
        <v>0</v>
      </c>
      <c r="AJ123" s="30">
        <f>_xlfn.IFNA(IF($O123="days",$Y123*(VLOOKUP($K123,'Bed parameters'!$A$9:$I$12,9,FALSE))*$F123*(VLOOKUP($Q123,'Workforce distribution'!$C$8:$AD$30,AJ$7,FALSE)),IF($Q123="n/a",(IF($P123=AJ$6,$X123*$F123,0)),$X123*$F123*(VLOOKUP($Q123,'Workforce distribution'!$C$8:$AD$30,AJ$7,FALSE)))),0)</f>
        <v>0</v>
      </c>
      <c r="AK123" s="30">
        <f>_xlfn.IFNA(IF($O123="days",$Y123*(VLOOKUP($K123,'Bed parameters'!$A$9:$I$12,9,FALSE))*$F123*(VLOOKUP($Q123,'Workforce distribution'!$C$8:$AD$30,AK$7,FALSE)),IF($Q123="n/a",(IF($P123=AK$6,$X123*$F123,0)),$X123*$F123*(VLOOKUP($Q123,'Workforce distribution'!$C$8:$AD$30,AK$7,FALSE)))),0)</f>
        <v>0</v>
      </c>
      <c r="AL123" s="30">
        <f>_xlfn.IFNA(IF($O123="days",$Y123*(VLOOKUP($K123,'Bed parameters'!$A$9:$I$12,9,FALSE))*$F123*(VLOOKUP($Q123,'Workforce distribution'!$C$8:$AD$30,AL$7,FALSE)),IF($Q123="n/a",(IF($P123=AL$6,$X123*$F123,0)),$X123*$F123*(VLOOKUP($Q123,'Workforce distribution'!$C$8:$AD$30,AL$7,FALSE)))),0)</f>
        <v>2464.770499009901</v>
      </c>
      <c r="AM123" s="30">
        <f>_xlfn.IFNA(IF($O123="days",$Y123*(VLOOKUP($K123,'Bed parameters'!$A$9:$I$12,9,FALSE))*$F123*(VLOOKUP($Q123,'Workforce distribution'!$C$8:$AD$30,AM$7,FALSE)),IF($Q123="n/a",(IF($P123=AM$6,$X123*$F123,0)),$X123*$F123*(VLOOKUP($Q123,'Workforce distribution'!$C$8:$AD$30,AM$7,FALSE)))),0)</f>
        <v>9859.0819960396038</v>
      </c>
      <c r="AN123" s="30">
        <f>_xlfn.IFNA(IF($O123="days",$Y123*(VLOOKUP($K123,'Bed parameters'!$A$9:$I$12,9,FALSE))*$F123*(VLOOKUP($Q123,'Workforce distribution'!$C$8:$AD$30,AN$7,FALSE)),IF($Q123="n/a",(IF($P123=AN$6,$X123*$F123,0)),$X123*$F123*(VLOOKUP($Q123,'Workforce distribution'!$C$8:$AD$30,AN$7,FALSE)))),0)</f>
        <v>2341.5319740594059</v>
      </c>
      <c r="AO123" s="30">
        <f>_xlfn.IFNA(IF($O123="days",$Y123*(VLOOKUP($K123,'Bed parameters'!$A$9:$I$12,9,FALSE))*$F123*(VLOOKUP($Q123,'Workforce distribution'!$C$8:$AD$30,AO$7,FALSE)),IF($Q123="n/a",(IF($P123=AO$6,$X123*$F123,0)),$X123*$F123*(VLOOKUP($Q123,'Workforce distribution'!$C$8:$AD$30,AO$7,FALSE)))),0)</f>
        <v>2341.5319740594059</v>
      </c>
      <c r="AP123" s="30">
        <f>_xlfn.IFNA(IF($O123="days",$Y123*(VLOOKUP($K123,'Bed parameters'!$A$9:$I$12,9,FALSE))*$F123*(VLOOKUP($Q123,'Workforce distribution'!$C$8:$AD$30,AP$7,FALSE)),IF($Q123="n/a",(IF($P123=AP$6,$X123*$F123,0)),$X123*$F123*(VLOOKUP($Q123,'Workforce distribution'!$C$8:$AD$30,AP$7,FALSE)))),0)</f>
        <v>2341.5319740594059</v>
      </c>
      <c r="AQ123" s="30">
        <f>_xlfn.IFNA(IF($O123="days",$Y123*(VLOOKUP($K123,'Bed parameters'!$A$9:$I$12,9,FALSE))*$F123*(VLOOKUP($Q123,'Workforce distribution'!$C$8:$AD$30,AQ$7,FALSE)),IF($Q123="n/a",(IF($P123=AQ$6,$X123*$F123,0)),$X123*$F123*(VLOOKUP($Q123,'Workforce distribution'!$C$8:$AD$30,AQ$7,FALSE)))),0)</f>
        <v>0</v>
      </c>
      <c r="AR123" s="30">
        <f>_xlfn.IFNA(IF($O123="days",$Y123*(VLOOKUP($K123,'Bed parameters'!$A$9:$I$12,9,FALSE))*$F123*(VLOOKUP($Q123,'Workforce distribution'!$C$8:$AD$30,AR$7,FALSE)),IF($Q123="n/a",(IF($P123=AR$6,$X123*$F123,0)),$X123*$F123*(VLOOKUP($Q123,'Workforce distribution'!$C$8:$AD$30,AR$7,FALSE)))),0)</f>
        <v>0</v>
      </c>
      <c r="AS123" s="30">
        <f>_xlfn.IFNA(IF($O123="days",$Y123*(VLOOKUP($K123,'Bed parameters'!$A$9:$I$12,9,FALSE))*$F123*(VLOOKUP($Q123,'Workforce distribution'!$C$8:$AD$30,AS$7,FALSE)),IF($Q123="n/a",(IF($P123=AS$6,$X123*$F123,0)),$X123*$F123*(VLOOKUP($Q123,'Workforce distribution'!$C$8:$AD$30,AS$7,FALSE)))),0)</f>
        <v>0</v>
      </c>
      <c r="AT123" s="30">
        <f>_xlfn.IFNA(IF($O123="days",$Y123*(VLOOKUP($K123,'Bed parameters'!$A$9:$I$12,9,FALSE))*$F123*(VLOOKUP($Q123,'Workforce distribution'!$C$8:$AD$30,AT$7,FALSE)),IF($Q123="n/a",(IF($P123=AT$6,$X123*$F123,0)),$X123*$F123*(VLOOKUP($Q123,'Workforce distribution'!$C$8:$AD$30,AT$7,FALSE)))),0)</f>
        <v>0</v>
      </c>
      <c r="AU123" s="30">
        <f>_xlfn.IFNA(IF($O123="days",$Y123*(VLOOKUP($K123,'Bed parameters'!$A$9:$I$12,9,FALSE))*$F123*(VLOOKUP($Q123,'Workforce distribution'!$C$8:$AD$30,AU$7,FALSE)),IF($Q123="n/a",(IF($P123=AU$6,$X123*$F123,0)),$X123*$F123*(VLOOKUP($Q123,'Workforce distribution'!$C$8:$AD$30,AU$7,FALSE)))),0)</f>
        <v>2464.770499009901</v>
      </c>
      <c r="AV123" s="30">
        <f>_xlfn.IFNA(IF($O123="days",$Y123*(VLOOKUP($K123,'Bed parameters'!$A$9:$I$12,9,FALSE))*$F123*(VLOOKUP($Q123,'Workforce distribution'!$C$8:$AD$30,AV$7,FALSE)),IF($Q123="n/a",(IF($P123=AV$6,$X123*$F123,0)),$X123*$F123*(VLOOKUP($Q123,'Workforce distribution'!$C$8:$AD$30,AV$7,FALSE)))),0)</f>
        <v>0</v>
      </c>
      <c r="AW123" s="30">
        <f>_xlfn.IFNA(IF($O123="days",$Y123*(VLOOKUP($K123,'Bed parameters'!$A$9:$I$12,9,FALSE))*$F123*(VLOOKUP($Q123,'Workforce distribution'!$C$8:$AD$30,AW$7,FALSE)),IF($Q123="n/a",(IF($P123=AW$6,$X123*$F123,0)),$X123*$F123*(VLOOKUP($Q123,'Workforce distribution'!$C$8:$AD$30,AW$7,FALSE)))),0)</f>
        <v>2464.770499009901</v>
      </c>
      <c r="AX123" s="30">
        <f>_xlfn.IFNA(IF($O123="days",$Y123*(VLOOKUP($K123,'Bed parameters'!$A$9:$I$12,9,FALSE))*$F123*(VLOOKUP($Q123,'Workforce distribution'!$C$8:$AD$30,AX$7,FALSE)),IF($Q123="n/a",(IF($P123=AX$6,$X123*$F123,0)),$X123*$F123*(VLOOKUP($Q123,'Workforce distribution'!$C$8:$AD$30,AX$7,FALSE)))),0)</f>
        <v>0</v>
      </c>
      <c r="AY123" s="30">
        <f>_xlfn.IFNA(IF($O123="days",$Y123*(VLOOKUP($K123,'Bed parameters'!$A$9:$I$12,9,FALSE))*$F123*(VLOOKUP($Q123,'Workforce distribution'!$C$8:$AD$30,AY$7,FALSE)),IF($Q123="n/a",(IF($P123=AY$6,$X123*$F123,0)),$X123*$F123*(VLOOKUP($Q123,'Workforce distribution'!$C$8:$AD$30,AY$7,FALSE)))),0)</f>
        <v>0</v>
      </c>
      <c r="AZ123" s="30">
        <f>_xlfn.IFNA(IF($O123="days",$Y123*(VLOOKUP($K123,'Bed parameters'!$A$9:$I$12,9,FALSE))*$F123*(VLOOKUP($Q123,'Workforce distribution'!$C$8:$AD$30,AZ$7,FALSE)),IF($Q123="n/a",(IF($P123=AZ$6,$X123*$F123,0)),$X123*$F123*(VLOOKUP($Q123,'Workforce distribution'!$C$8:$AD$30,AZ$7,FALSE)))),0)</f>
        <v>0</v>
      </c>
      <c r="BA123" s="30">
        <f>_xlfn.IFNA(IF($O123="days",$Y123*(VLOOKUP($K123,'Bed parameters'!$A$9:$I$12,9,FALSE))*$F123*(VLOOKUP($Q123,'Workforce distribution'!$C$8:$AD$30,BA$7,FALSE)),IF($Q123="n/a",(IF($P123=BA$6,$X123*$F123,0)),$X123*$F123*(VLOOKUP($Q123,'Workforce distribution'!$C$8:$AD$30,BA$7,FALSE)))),0)</f>
        <v>0</v>
      </c>
      <c r="BB123" s="30">
        <f>_xlfn.IFNA(IF($O123="days",$Y123*(VLOOKUP($K123,'Bed parameters'!$A$9:$I$12,9,FALSE))*$F123*(VLOOKUP($Q123,'Workforce distribution'!$C$8:$AD$30,BB$7,FALSE)),IF($Q123="n/a",(IF($P123=BB$6,$X123*$F123,0)),$X123*$F123*(VLOOKUP($Q123,'Workforce distribution'!$C$8:$AD$30,BB$7,FALSE)))),0)</f>
        <v>0</v>
      </c>
      <c r="BC123" s="149">
        <f t="shared" si="17"/>
        <v>22.499990077190937</v>
      </c>
      <c r="BD123" s="288">
        <f>IF($Q123="n/a",(IF('Workforce hours'!D$30=0,0,(AB123/'Workforce hours'!D$30))),(IF(VLOOKUP($Q123,'Workforce hours'!$C$8:$AD$30,BD$7,FALSE)=0,0,(AB123/(VLOOKUP($Q123,'Workforce hours'!$C$8:$AD$30,BD$7,FALSE))))))</f>
        <v>0</v>
      </c>
      <c r="BE123" s="288">
        <f>IF($Q123="n/a",(IF('Workforce hours'!E$30=0,0,(AC123/'Workforce hours'!E$30))),(IF(VLOOKUP($Q123,'Workforce hours'!$C$8:$AD$30,BE$7,FALSE)=0,0,(AC123/(VLOOKUP($Q123,'Workforce hours'!$C$8:$AD$30,BE$7,FALSE))))))</f>
        <v>0</v>
      </c>
      <c r="BF123" s="288">
        <f>IF($Q123="n/a",(IF('Workforce hours'!F$30=0,0,(AD123/'Workforce hours'!F$30))),(IF(VLOOKUP($Q123,'Workforce hours'!$C$8:$AD$30,BF$7,FALSE)=0,0,(AD123/(VLOOKUP($Q123,'Workforce hours'!$C$8:$AD$30,BF$7,FALSE))))))</f>
        <v>0</v>
      </c>
      <c r="BG123" s="288">
        <f>IF($Q123="n/a",(IF('Workforce hours'!G$30=0,0,(AE123/'Workforce hours'!G$30))),(IF(VLOOKUP($Q123,'Workforce hours'!$C$8:$AD$30,BG$7,FALSE)=0,0,(AE123/(VLOOKUP($Q123,'Workforce hours'!$C$8:$AD$30,BG$7,FALSE))))))</f>
        <v>1.077627837557487</v>
      </c>
      <c r="BH123" s="288">
        <f>IF($Q123="n/a",(IF('Workforce hours'!H$30=0,0,(AF123/'Workforce hours'!H$30))),(IF(VLOOKUP($Q123,'Workforce hours'!$C$8:$AD$30,BH$7,FALSE)=0,0,(AF123/(VLOOKUP($Q123,'Workforce hours'!$C$8:$AD$30,BH$7,FALSE))))))</f>
        <v>0</v>
      </c>
      <c r="BI123" s="288">
        <f>IF($Q123="n/a",(IF('Workforce hours'!I$30=0,0,(AG123/'Workforce hours'!I$30))),(IF(VLOOKUP($Q123,'Workforce hours'!$C$8:$AD$30,BI$7,FALSE)=0,0,(AG123/(VLOOKUP($Q123,'Workforce hours'!$C$8:$AD$30,BI$7,FALSE))))))</f>
        <v>0</v>
      </c>
      <c r="BJ123" s="288">
        <f>IF($Q123="n/a",(IF('Workforce hours'!J$30=0,0,(AH123/'Workforce hours'!J$30))),(IF(VLOOKUP($Q123,'Workforce hours'!$C$8:$AD$30,BJ$7,FALSE)=0,0,(AH123/(VLOOKUP($Q123,'Workforce hours'!$C$8:$AD$30,BJ$7,FALSE))))))</f>
        <v>0</v>
      </c>
      <c r="BK123" s="288">
        <f>IF($Q123="n/a",(IF('Workforce hours'!K$30=0,0,(AI123/'Workforce hours'!K$30))),(IF(VLOOKUP($Q123,'Workforce hours'!$C$8:$AD$30,BK$7,FALSE)=0,0,(AI123/(VLOOKUP($Q123,'Workforce hours'!$C$8:$AD$30,BK$7,FALSE))))))</f>
        <v>0</v>
      </c>
      <c r="BL123" s="288">
        <f>IF($Q123="n/a",(IF('Workforce hours'!L$30=0,0,(AJ123/'Workforce hours'!L$30))),(IF(VLOOKUP($Q123,'Workforce hours'!$C$8:$AD$30,BL$7,FALSE)=0,0,(AJ123/(VLOOKUP($Q123,'Workforce hours'!$C$8:$AD$30,BL$7,FALSE))))))</f>
        <v>0</v>
      </c>
      <c r="BM123" s="288">
        <f>IF($Q123="n/a",(IF('Workforce hours'!M$30=0,0,(AK123/'Workforce hours'!M$30))),(IF(VLOOKUP($Q123,'Workforce hours'!$C$8:$AD$30,BM$7,FALSE)=0,0,(AK123/(VLOOKUP($Q123,'Workforce hours'!$C$8:$AD$30,BM$7,FALSE))))))</f>
        <v>0</v>
      </c>
      <c r="BN123" s="288">
        <f>IF($Q123="n/a",(IF('Workforce hours'!N$30=0,0,(AL123/'Workforce hours'!N$30))),(IF(VLOOKUP($Q123,'Workforce hours'!$C$8:$AD$30,BN$7,FALSE)=0,0,(AL123/(VLOOKUP($Q123,'Workforce hours'!$C$8:$AD$30,BN$7,FALSE))))))</f>
        <v>2.2439550318571722</v>
      </c>
      <c r="BO123" s="288">
        <f>IF($Q123="n/a",(IF('Workforce hours'!O$30=0,0,(AM123/'Workforce hours'!O$30))),(IF(VLOOKUP($Q123,'Workforce hours'!$C$8:$AD$30,BO$7,FALSE)=0,0,(AM123/(VLOOKUP($Q123,'Workforce hours'!$C$8:$AD$30,BO$7,FALSE))))))</f>
        <v>8.8995642926351746</v>
      </c>
      <c r="BP123" s="288">
        <f>IF($Q123="n/a",(IF('Workforce hours'!P$30=0,0,(AN123/'Workforce hours'!P$30))),(IF(VLOOKUP($Q123,'Workforce hours'!$C$8:$AD$30,BP$7,FALSE)=0,0,(AN123/(VLOOKUP($Q123,'Workforce hours'!$C$8:$AD$30,BP$7,FALSE))))))</f>
        <v>2.0373063595614203</v>
      </c>
      <c r="BQ123" s="288">
        <f>IF($Q123="n/a",(IF('Workforce hours'!Q$30=0,0,(AO123/'Workforce hours'!Q$30))),(IF(VLOOKUP($Q123,'Workforce hours'!$C$8:$AD$30,BQ$7,FALSE)=0,0,(AO123/(VLOOKUP($Q123,'Workforce hours'!$C$8:$AD$30,BQ$7,FALSE))))))</f>
        <v>2.0373063595614198</v>
      </c>
      <c r="BR123" s="288">
        <f>IF($Q123="n/a",(IF('Workforce hours'!R$30=0,0,(AP123/'Workforce hours'!R$30))),(IF(VLOOKUP($Q123,'Workforce hours'!$C$8:$AD$30,BR$7,FALSE)=0,0,(AP123/(VLOOKUP($Q123,'Workforce hours'!$C$8:$AD$30,BR$7,FALSE))))))</f>
        <v>2.0373063595614198</v>
      </c>
      <c r="BS123" s="288">
        <f>IF($Q123="n/a",(IF('Workforce hours'!S$30=0,0,(AQ123/'Workforce hours'!S$30))),(IF(VLOOKUP($Q123,'Workforce hours'!$C$8:$AD$30,BS$7,FALSE)=0,0,(AQ123/(VLOOKUP($Q123,'Workforce hours'!$C$8:$AD$30,BS$7,FALSE))))))</f>
        <v>0</v>
      </c>
      <c r="BT123" s="288">
        <f>IF($Q123="n/a",(IF('Workforce hours'!T$30=0,0,(AR123/'Workforce hours'!T$30))),(IF(VLOOKUP($Q123,'Workforce hours'!$C$8:$AD$30,BT$7,FALSE)=0,0,(AR123/(VLOOKUP($Q123,'Workforce hours'!$C$8:$AD$30,BT$7,FALSE))))))</f>
        <v>0</v>
      </c>
      <c r="BU123" s="288">
        <f>IF($Q123="n/a",(IF('Workforce hours'!U$30=0,0,(AS123/'Workforce hours'!U$30))),(IF(VLOOKUP($Q123,'Workforce hours'!$C$8:$AD$30,BU$7,FALSE)=0,0,(AS123/(VLOOKUP($Q123,'Workforce hours'!$C$8:$AD$30,BU$7,FALSE))))))</f>
        <v>0</v>
      </c>
      <c r="BV123" s="288">
        <f>IF($Q123="n/a",(IF('Workforce hours'!V$30=0,0,(AT123/'Workforce hours'!V$30))),(IF(VLOOKUP($Q123,'Workforce hours'!$C$8:$AD$30,BV$7,FALSE)=0,0,(AT123/(VLOOKUP($Q123,'Workforce hours'!$C$8:$AD$30,BV$7,FALSE))))))</f>
        <v>0</v>
      </c>
      <c r="BW123" s="288">
        <f>IF($Q123="n/a",(IF('Workforce hours'!W$30=0,0,(AU123/'Workforce hours'!W$30))),(IF(VLOOKUP($Q123,'Workforce hours'!$C$8:$AD$30,BW$7,FALSE)=0,0,(AU123/(VLOOKUP($Q123,'Workforce hours'!$C$8:$AD$30,BW$7,FALSE))))))</f>
        <v>2.0834619182284211</v>
      </c>
      <c r="BX123" s="288">
        <f>IF($Q123="n/a",(IF('Workforce hours'!X$30=0,0,(AV123/'Workforce hours'!X$30))),(IF(VLOOKUP($Q123,'Workforce hours'!$C$8:$AD$30,BX$7,FALSE)=0,0,(AV123/(VLOOKUP($Q123,'Workforce hours'!$C$8:$AD$30,BX$7,FALSE))))))</f>
        <v>0</v>
      </c>
      <c r="BY123" s="288">
        <f>IF($Q123="n/a",(IF('Workforce hours'!Y$30=0,0,(AW123/'Workforce hours'!Y$30))),(IF(VLOOKUP($Q123,'Workforce hours'!$C$8:$AD$30,BY$7,FALSE)=0,0,(AW123/(VLOOKUP($Q123,'Workforce hours'!$C$8:$AD$30,BY$7,FALSE))))))</f>
        <v>2.0834619182284211</v>
      </c>
      <c r="BZ123" s="288">
        <f>IF($Q123="n/a",(IF('Workforce hours'!Z$30=0,0,(AX123/'Workforce hours'!Z$30))),(IF(VLOOKUP($Q123,'Workforce hours'!$C$8:$AD$30,BZ$7,FALSE)=0,0,(AX123/(VLOOKUP($Q123,'Workforce hours'!$C$8:$AD$30,BZ$7,FALSE))))))</f>
        <v>0</v>
      </c>
      <c r="CA123" s="288">
        <f>IF($Q123="n/a",(IF('Workforce hours'!AA$30=0,0,(AY123/'Workforce hours'!AA$30))),(IF(VLOOKUP($Q123,'Workforce hours'!$C$8:$AD$30,CA$7,FALSE)=0,0,(AY123/(VLOOKUP($Q123,'Workforce hours'!$C$8:$AD$30,CA$7,FALSE))))))</f>
        <v>0</v>
      </c>
      <c r="CB123" s="288">
        <f>IF($Q123="n/a",(IF('Workforce hours'!AB$30=0,0,(AZ123/'Workforce hours'!AB$30))),(IF(VLOOKUP($Q123,'Workforce hours'!$C$8:$AD$30,CB$7,FALSE)=0,0,(AZ123/(VLOOKUP($Q123,'Workforce hours'!$C$8:$AD$30,CB$7,FALSE))))))</f>
        <v>0</v>
      </c>
      <c r="CC123" s="288">
        <f>IF($Q123="n/a",(IF('Workforce hours'!AC$30=0,0,(BA123/'Workforce hours'!AC$30))),(IF(VLOOKUP($Q123,'Workforce hours'!$C$8:$AD$30,CC$7,FALSE)=0,0,(BA123/(VLOOKUP($Q123,'Workforce hours'!$C$8:$AD$30,CC$7,FALSE))))))</f>
        <v>0</v>
      </c>
      <c r="CD123" s="288">
        <f>IF($Q123="n/a",(IF('Workforce hours'!AD$30=0,0,(BB123/'Workforce hours'!AD$30))),(IF(VLOOKUP($Q123,'Workforce hours'!$C$8:$AD$30,CD$7,FALSE)=0,0,(BB123/(VLOOKUP($Q123,'Workforce hours'!$C$8:$AD$30,CD$7,FALSE))))))</f>
        <v>0</v>
      </c>
      <c r="CE123" s="289">
        <f t="shared" si="18"/>
        <v>0</v>
      </c>
      <c r="CF123" s="290">
        <f>BD123*'Workforce costs'!B$9*(1+'Workforce costs'!B$10)*(1+'Workforce costs'!B$11)</f>
        <v>0</v>
      </c>
      <c r="CG123" s="290">
        <f>BE123*'Workforce costs'!C$9*(1+'Workforce costs'!C$10)*(1+'Workforce costs'!C$11)</f>
        <v>0</v>
      </c>
      <c r="CH123" s="290">
        <f>BF123*'Workforce costs'!D$9*(1+'Workforce costs'!D$10)*(1+'Workforce costs'!D$11)</f>
        <v>0</v>
      </c>
      <c r="CI123" s="290">
        <f>BG123*'Workforce costs'!E$9*(1+'Workforce costs'!E$10)*(1+'Workforce costs'!E$11)</f>
        <v>0</v>
      </c>
      <c r="CJ123" s="290">
        <f>BH123*'Workforce costs'!F$9*(1+'Workforce costs'!F$10)*(1+'Workforce costs'!F$11)</f>
        <v>0</v>
      </c>
      <c r="CK123" s="290">
        <f>BI123*'Workforce costs'!G$9*(1+'Workforce costs'!G$10)*(1+'Workforce costs'!G$11)</f>
        <v>0</v>
      </c>
      <c r="CL123" s="290">
        <f>BJ123*'Workforce costs'!H$9*(1+'Workforce costs'!H$10)*(1+'Workforce costs'!H$11)</f>
        <v>0</v>
      </c>
      <c r="CM123" s="290">
        <f>BK123*'Workforce costs'!I$9*(1+'Workforce costs'!I$10)*(1+'Workforce costs'!I$11)</f>
        <v>0</v>
      </c>
      <c r="CN123" s="290">
        <f>BL123*'Workforce costs'!J$9*(1+'Workforce costs'!J$10)*(1+'Workforce costs'!J$11)</f>
        <v>0</v>
      </c>
      <c r="CO123" s="290">
        <f>BM123*'Workforce costs'!K$9*(1+'Workforce costs'!K$10)*(1+'Workforce costs'!K$11)</f>
        <v>0</v>
      </c>
      <c r="CP123" s="290">
        <f>BN123*'Workforce costs'!L$9*(1+'Workforce costs'!L$10)*(1+'Workforce costs'!L$11)</f>
        <v>0</v>
      </c>
      <c r="CQ123" s="290">
        <f>BO123*'Workforce costs'!M$9*(1+'Workforce costs'!M$10)*(1+'Workforce costs'!M$11)</f>
        <v>0</v>
      </c>
      <c r="CR123" s="290">
        <f>BP123*'Workforce costs'!N$9*(1+'Workforce costs'!N$10)*(1+'Workforce costs'!N$11)</f>
        <v>0</v>
      </c>
      <c r="CS123" s="290">
        <f>BQ123*'Workforce costs'!O$9*(1+'Workforce costs'!O$10)*(1+'Workforce costs'!O$11)</f>
        <v>0</v>
      </c>
      <c r="CT123" s="290">
        <f>BR123*'Workforce costs'!P$9*(1+'Workforce costs'!P$10)*(1+'Workforce costs'!P$11)</f>
        <v>0</v>
      </c>
      <c r="CU123" s="290">
        <f>BS123*'Workforce costs'!Q$9*(1+'Workforce costs'!Q$10)*(1+'Workforce costs'!Q$11)</f>
        <v>0</v>
      </c>
      <c r="CV123" s="290">
        <f>BT123*'Workforce costs'!R$9*(1+'Workforce costs'!R$10)*(1+'Workforce costs'!R$11)</f>
        <v>0</v>
      </c>
      <c r="CW123" s="290">
        <f>BU123*'Workforce costs'!S$9*(1+'Workforce costs'!S$10)*(1+'Workforce costs'!S$11)</f>
        <v>0</v>
      </c>
      <c r="CX123" s="290">
        <f>BV123*'Workforce costs'!T$9*(1+'Workforce costs'!T$10)*(1+'Workforce costs'!T$11)</f>
        <v>0</v>
      </c>
      <c r="CY123" s="290">
        <f>BW123*'Workforce costs'!U$9*(1+'Workforce costs'!U$10)*(1+'Workforce costs'!U$11)</f>
        <v>0</v>
      </c>
      <c r="CZ123" s="290">
        <f>BX123*'Workforce costs'!V$9*(1+'Workforce costs'!V$10)*(1+'Workforce costs'!V$11)</f>
        <v>0</v>
      </c>
      <c r="DA123" s="290">
        <f>BY123*'Workforce costs'!W$9*(1+'Workforce costs'!W$10)*(1+'Workforce costs'!W$11)</f>
        <v>0</v>
      </c>
      <c r="DB123" s="290">
        <f>BZ123*'Workforce costs'!X$9*(1+'Workforce costs'!X$10)*(1+'Workforce costs'!X$11)</f>
        <v>0</v>
      </c>
      <c r="DC123" s="290">
        <f>CA123*'Workforce costs'!Y$9*(1+'Workforce costs'!Y$10)*(1+'Workforce costs'!Y$11)</f>
        <v>0</v>
      </c>
      <c r="DD123" s="290">
        <f>CB123*'Workforce costs'!Z$9*(1+'Workforce costs'!Z$10)*(1+'Workforce costs'!Z$11)</f>
        <v>0</v>
      </c>
      <c r="DE123" s="290">
        <f>CC123*'Workforce costs'!AA$9*(1+'Workforce costs'!AA$10)*(1+'Workforce costs'!AA$11)</f>
        <v>0</v>
      </c>
      <c r="DF123" s="290">
        <f>CD123*'Workforce costs'!AB$9*(1+'Workforce costs'!AB$10)*(1+'Workforce costs'!AB$11)</f>
        <v>0</v>
      </c>
    </row>
    <row r="124" spans="1:110" x14ac:dyDescent="0.3">
      <c r="A124" s="2" t="str">
        <f>Outputs!$A$4</f>
        <v>Australia</v>
      </c>
      <c r="B124" s="2" t="str">
        <f t="shared" si="11"/>
        <v>Australia 65+</v>
      </c>
      <c r="C124" s="30">
        <f>VLOOKUP($B124,Populations!$D$15:$H$1920,3,FALSE)</f>
        <v>4559374</v>
      </c>
      <c r="D124" s="255">
        <f>IF(OR($H124="General pop",$H124="Schools",$H124="Workplace",$H124="Skills Training",$H124="Digital Supports"),1,VLOOKUP($B124,Populations!$D$15:$H$1920,5,FALSE))</f>
        <v>1</v>
      </c>
      <c r="E124" s="88">
        <f>VLOOKUP(I124,Epidemiology!$C$10:$H$47,6,FALSE)</f>
        <v>3198</v>
      </c>
      <c r="F124" s="102">
        <f>'Care profiles'!R125</f>
        <v>1</v>
      </c>
      <c r="G124" s="15" t="str">
        <f>'Care profiles'!A125</f>
        <v>65+</v>
      </c>
      <c r="H124" s="15" t="str">
        <f>'Care profiles'!B125</f>
        <v>Distress</v>
      </c>
      <c r="I124" s="15" t="str">
        <f>'Care profiles'!C125</f>
        <v>Distress_65+yrs</v>
      </c>
      <c r="J124" s="15" t="str">
        <f>'Care profiles'!D125</f>
        <v>Care profile</v>
      </c>
      <c r="K124" s="15" t="str">
        <f>'Care profiles'!E125</f>
        <v>Brief Intervention</v>
      </c>
      <c r="L124" s="104">
        <f>'Care profiles'!F125</f>
        <v>0.05</v>
      </c>
      <c r="M124" s="15">
        <f>'Care profiles'!G125</f>
        <v>1</v>
      </c>
      <c r="N124" s="15">
        <f>'Care profiles'!H125</f>
        <v>30</v>
      </c>
      <c r="O124" s="15" t="str">
        <f>'Care profiles'!I125</f>
        <v>min</v>
      </c>
      <c r="P124" s="15" t="str">
        <f>'Care profiles'!J125</f>
        <v>Team</v>
      </c>
      <c r="Q124" s="15" t="str">
        <f>'Care profiles'!K125</f>
        <v>Clinical Community Treatment Team – Older Adult (65+ years)</v>
      </c>
      <c r="R124" s="15" t="str">
        <f>'Care profiles'!M125</f>
        <v>N</v>
      </c>
      <c r="S124" s="15" t="str">
        <f>'Care profiles'!O125</f>
        <v>Y</v>
      </c>
      <c r="T124" s="15" t="str">
        <f>'Care profiles'!Q125</f>
        <v>N</v>
      </c>
      <c r="U124" s="30">
        <f t="shared" si="12"/>
        <v>145808.78052</v>
      </c>
      <c r="V124" s="30">
        <f t="shared" si="13"/>
        <v>7290.439026</v>
      </c>
      <c r="W124" s="30">
        <f>IF(M124="n/a",0,IF(O124="days",V124*M124*(1+(VLOOKUP(K124,'Bed parameters'!$A$9:$G$12,7,FALSE))),V124*M124))</f>
        <v>7290.439026</v>
      </c>
      <c r="X124" s="30">
        <f t="shared" si="14"/>
        <v>3645.2195129999996</v>
      </c>
      <c r="Y124" s="30">
        <f t="shared" si="15"/>
        <v>0</v>
      </c>
      <c r="Z124" s="113">
        <f>_xlfn.IFNA(Y124/((VLOOKUP(K124,'Bed parameters'!$A$9:$G$12,3,FALSE))*(VLOOKUP(K124,'Bed parameters'!$A$9:$G$12,5,FALSE))),0)</f>
        <v>0</v>
      </c>
      <c r="AA124" s="30">
        <f t="shared" si="16"/>
        <v>3645.2195129999991</v>
      </c>
      <c r="AB124" s="30">
        <f>_xlfn.IFNA(IF($O124="days",$Y124*(VLOOKUP($K124,'Bed parameters'!$A$9:$I$12,9,FALSE))*$F124*(VLOOKUP($Q124,'Workforce distribution'!$C$8:$AD$30,AB$7,FALSE)),IF($Q124="n/a",(IF($P124=AB$6,$X124*$F124,0)),$X124*$F124*(VLOOKUP($Q124,'Workforce distribution'!$C$8:$AD$30,AB$7,FALSE)))),0)</f>
        <v>0</v>
      </c>
      <c r="AC124" s="30">
        <f>_xlfn.IFNA(IF($O124="days",$Y124*(VLOOKUP($K124,'Bed parameters'!$A$9:$I$12,9,FALSE))*$F124*(VLOOKUP($Q124,'Workforce distribution'!$C$8:$AD$30,AC$7,FALSE)),IF($Q124="n/a",(IF($P124=AC$6,$X124*$F124,0)),$X124*$F124*(VLOOKUP($Q124,'Workforce distribution'!$C$8:$AD$30,AC$7,FALSE)))),0)</f>
        <v>0</v>
      </c>
      <c r="AD124" s="30">
        <f>_xlfn.IFNA(IF($O124="days",$Y124*(VLOOKUP($K124,'Bed parameters'!$A$9:$I$12,9,FALSE))*$F124*(VLOOKUP($Q124,'Workforce distribution'!$C$8:$AD$30,AD$7,FALSE)),IF($Q124="n/a",(IF($P124=AD$6,$X124*$F124,0)),$X124*$F124*(VLOOKUP($Q124,'Workforce distribution'!$C$8:$AD$30,AD$7,FALSE)))),0)</f>
        <v>0</v>
      </c>
      <c r="AE124" s="30">
        <f>_xlfn.IFNA(IF($O124="days",$Y124*(VLOOKUP($K124,'Bed parameters'!$A$9:$I$12,9,FALSE))*$F124*(VLOOKUP($Q124,'Workforce distribution'!$C$8:$AD$30,AE$7,FALSE)),IF($Q124="n/a",(IF($P124=AE$6,$X124*$F124,0)),$X124*$F124*(VLOOKUP($Q124,'Workforce distribution'!$C$8:$AD$30,AE$7,FALSE)))),0)</f>
        <v>176.935310821782</v>
      </c>
      <c r="AF124" s="30">
        <f>_xlfn.IFNA(IF($O124="days",$Y124*(VLOOKUP($K124,'Bed parameters'!$A$9:$I$12,9,FALSE))*$F124*(VLOOKUP($Q124,'Workforce distribution'!$C$8:$AD$30,AF$7,FALSE)),IF($Q124="n/a",(IF($P124=AF$6,$X124*$F124,0)),$X124*$F124*(VLOOKUP($Q124,'Workforce distribution'!$C$8:$AD$30,AF$7,FALSE)))),0)</f>
        <v>0</v>
      </c>
      <c r="AG124" s="30">
        <f>_xlfn.IFNA(IF($O124="days",$Y124*(VLOOKUP($K124,'Bed parameters'!$A$9:$I$12,9,FALSE))*$F124*(VLOOKUP($Q124,'Workforce distribution'!$C$8:$AD$30,AG$7,FALSE)),IF($Q124="n/a",(IF($P124=AG$6,$X124*$F124,0)),$X124*$F124*(VLOOKUP($Q124,'Workforce distribution'!$C$8:$AD$30,AG$7,FALSE)))),0)</f>
        <v>0</v>
      </c>
      <c r="AH124" s="30">
        <f>_xlfn.IFNA(IF($O124="days",$Y124*(VLOOKUP($K124,'Bed parameters'!$A$9:$I$12,9,FALSE))*$F124*(VLOOKUP($Q124,'Workforce distribution'!$C$8:$AD$30,AH$7,FALSE)),IF($Q124="n/a",(IF($P124=AH$6,$X124*$F124,0)),$X124*$F124*(VLOOKUP($Q124,'Workforce distribution'!$C$8:$AD$30,AH$7,FALSE)))),0)</f>
        <v>0</v>
      </c>
      <c r="AI124" s="30">
        <f>_xlfn.IFNA(IF($O124="days",$Y124*(VLOOKUP($K124,'Bed parameters'!$A$9:$I$12,9,FALSE))*$F124*(VLOOKUP($Q124,'Workforce distribution'!$C$8:$AD$30,AI$7,FALSE)),IF($Q124="n/a",(IF($P124=AI$6,$X124*$F124,0)),$X124*$F124*(VLOOKUP($Q124,'Workforce distribution'!$C$8:$AD$30,AI$7,FALSE)))),0)</f>
        <v>0</v>
      </c>
      <c r="AJ124" s="30">
        <f>_xlfn.IFNA(IF($O124="days",$Y124*(VLOOKUP($K124,'Bed parameters'!$A$9:$I$12,9,FALSE))*$F124*(VLOOKUP($Q124,'Workforce distribution'!$C$8:$AD$30,AJ$7,FALSE)),IF($Q124="n/a",(IF($P124=AJ$6,$X124*$F124,0)),$X124*$F124*(VLOOKUP($Q124,'Workforce distribution'!$C$8:$AD$30,AJ$7,FALSE)))),0)</f>
        <v>0</v>
      </c>
      <c r="AK124" s="30">
        <f>_xlfn.IFNA(IF($O124="days",$Y124*(VLOOKUP($K124,'Bed parameters'!$A$9:$I$12,9,FALSE))*$F124*(VLOOKUP($Q124,'Workforce distribution'!$C$8:$AD$30,AK$7,FALSE)),IF($Q124="n/a",(IF($P124=AK$6,$X124*$F124,0)),$X124*$F124*(VLOOKUP($Q124,'Workforce distribution'!$C$8:$AD$30,AK$7,FALSE)))),0)</f>
        <v>0</v>
      </c>
      <c r="AL124" s="30">
        <f>_xlfn.IFNA(IF($O124="days",$Y124*(VLOOKUP($K124,'Bed parameters'!$A$9:$I$12,9,FALSE))*$F124*(VLOOKUP($Q124,'Workforce distribution'!$C$8:$AD$30,AL$7,FALSE)),IF($Q124="n/a",(IF($P124=AL$6,$X124*$F124,0)),$X124*$F124*(VLOOKUP($Q124,'Workforce distribution'!$C$8:$AD$30,AL$7,FALSE)))),0)</f>
        <v>352.11007128712868</v>
      </c>
      <c r="AM124" s="30">
        <f>_xlfn.IFNA(IF($O124="days",$Y124*(VLOOKUP($K124,'Bed parameters'!$A$9:$I$12,9,FALSE))*$F124*(VLOOKUP($Q124,'Workforce distribution'!$C$8:$AD$30,AM$7,FALSE)),IF($Q124="n/a",(IF($P124=AM$6,$X124*$F124,0)),$X124*$F124*(VLOOKUP($Q124,'Workforce distribution'!$C$8:$AD$30,AM$7,FALSE)))),0)</f>
        <v>1408.4402851485147</v>
      </c>
      <c r="AN124" s="30">
        <f>_xlfn.IFNA(IF($O124="days",$Y124*(VLOOKUP($K124,'Bed parameters'!$A$9:$I$12,9,FALSE))*$F124*(VLOOKUP($Q124,'Workforce distribution'!$C$8:$AD$30,AN$7,FALSE)),IF($Q124="n/a",(IF($P124=AN$6,$X124*$F124,0)),$X124*$F124*(VLOOKUP($Q124,'Workforce distribution'!$C$8:$AD$30,AN$7,FALSE)))),0)</f>
        <v>334.50456772277221</v>
      </c>
      <c r="AO124" s="30">
        <f>_xlfn.IFNA(IF($O124="days",$Y124*(VLOOKUP($K124,'Bed parameters'!$A$9:$I$12,9,FALSE))*$F124*(VLOOKUP($Q124,'Workforce distribution'!$C$8:$AD$30,AO$7,FALSE)),IF($Q124="n/a",(IF($P124=AO$6,$X124*$F124,0)),$X124*$F124*(VLOOKUP($Q124,'Workforce distribution'!$C$8:$AD$30,AO$7,FALSE)))),0)</f>
        <v>334.50456772277221</v>
      </c>
      <c r="AP124" s="30">
        <f>_xlfn.IFNA(IF($O124="days",$Y124*(VLOOKUP($K124,'Bed parameters'!$A$9:$I$12,9,FALSE))*$F124*(VLOOKUP($Q124,'Workforce distribution'!$C$8:$AD$30,AP$7,FALSE)),IF($Q124="n/a",(IF($P124=AP$6,$X124*$F124,0)),$X124*$F124*(VLOOKUP($Q124,'Workforce distribution'!$C$8:$AD$30,AP$7,FALSE)))),0)</f>
        <v>334.50456772277221</v>
      </c>
      <c r="AQ124" s="30">
        <f>_xlfn.IFNA(IF($O124="days",$Y124*(VLOOKUP($K124,'Bed parameters'!$A$9:$I$12,9,FALSE))*$F124*(VLOOKUP($Q124,'Workforce distribution'!$C$8:$AD$30,AQ$7,FALSE)),IF($Q124="n/a",(IF($P124=AQ$6,$X124*$F124,0)),$X124*$F124*(VLOOKUP($Q124,'Workforce distribution'!$C$8:$AD$30,AQ$7,FALSE)))),0)</f>
        <v>0</v>
      </c>
      <c r="AR124" s="30">
        <f>_xlfn.IFNA(IF($O124="days",$Y124*(VLOOKUP($K124,'Bed parameters'!$A$9:$I$12,9,FALSE))*$F124*(VLOOKUP($Q124,'Workforce distribution'!$C$8:$AD$30,AR$7,FALSE)),IF($Q124="n/a",(IF($P124=AR$6,$X124*$F124,0)),$X124*$F124*(VLOOKUP($Q124,'Workforce distribution'!$C$8:$AD$30,AR$7,FALSE)))),0)</f>
        <v>0</v>
      </c>
      <c r="AS124" s="30">
        <f>_xlfn.IFNA(IF($O124="days",$Y124*(VLOOKUP($K124,'Bed parameters'!$A$9:$I$12,9,FALSE))*$F124*(VLOOKUP($Q124,'Workforce distribution'!$C$8:$AD$30,AS$7,FALSE)),IF($Q124="n/a",(IF($P124=AS$6,$X124*$F124,0)),$X124*$F124*(VLOOKUP($Q124,'Workforce distribution'!$C$8:$AD$30,AS$7,FALSE)))),0)</f>
        <v>0</v>
      </c>
      <c r="AT124" s="30">
        <f>_xlfn.IFNA(IF($O124="days",$Y124*(VLOOKUP($K124,'Bed parameters'!$A$9:$I$12,9,FALSE))*$F124*(VLOOKUP($Q124,'Workforce distribution'!$C$8:$AD$30,AT$7,FALSE)),IF($Q124="n/a",(IF($P124=AT$6,$X124*$F124,0)),$X124*$F124*(VLOOKUP($Q124,'Workforce distribution'!$C$8:$AD$30,AT$7,FALSE)))),0)</f>
        <v>0</v>
      </c>
      <c r="AU124" s="30">
        <f>_xlfn.IFNA(IF($O124="days",$Y124*(VLOOKUP($K124,'Bed parameters'!$A$9:$I$12,9,FALSE))*$F124*(VLOOKUP($Q124,'Workforce distribution'!$C$8:$AD$30,AU$7,FALSE)),IF($Q124="n/a",(IF($P124=AU$6,$X124*$F124,0)),$X124*$F124*(VLOOKUP($Q124,'Workforce distribution'!$C$8:$AD$30,AU$7,FALSE)))),0)</f>
        <v>352.11007128712868</v>
      </c>
      <c r="AV124" s="30">
        <f>_xlfn.IFNA(IF($O124="days",$Y124*(VLOOKUP($K124,'Bed parameters'!$A$9:$I$12,9,FALSE))*$F124*(VLOOKUP($Q124,'Workforce distribution'!$C$8:$AD$30,AV$7,FALSE)),IF($Q124="n/a",(IF($P124=AV$6,$X124*$F124,0)),$X124*$F124*(VLOOKUP($Q124,'Workforce distribution'!$C$8:$AD$30,AV$7,FALSE)))),0)</f>
        <v>0</v>
      </c>
      <c r="AW124" s="30">
        <f>_xlfn.IFNA(IF($O124="days",$Y124*(VLOOKUP($K124,'Bed parameters'!$A$9:$I$12,9,FALSE))*$F124*(VLOOKUP($Q124,'Workforce distribution'!$C$8:$AD$30,AW$7,FALSE)),IF($Q124="n/a",(IF($P124=AW$6,$X124*$F124,0)),$X124*$F124*(VLOOKUP($Q124,'Workforce distribution'!$C$8:$AD$30,AW$7,FALSE)))),0)</f>
        <v>352.11007128712868</v>
      </c>
      <c r="AX124" s="30">
        <f>_xlfn.IFNA(IF($O124="days",$Y124*(VLOOKUP($K124,'Bed parameters'!$A$9:$I$12,9,FALSE))*$F124*(VLOOKUP($Q124,'Workforce distribution'!$C$8:$AD$30,AX$7,FALSE)),IF($Q124="n/a",(IF($P124=AX$6,$X124*$F124,0)),$X124*$F124*(VLOOKUP($Q124,'Workforce distribution'!$C$8:$AD$30,AX$7,FALSE)))),0)</f>
        <v>0</v>
      </c>
      <c r="AY124" s="30">
        <f>_xlfn.IFNA(IF($O124="days",$Y124*(VLOOKUP($K124,'Bed parameters'!$A$9:$I$12,9,FALSE))*$F124*(VLOOKUP($Q124,'Workforce distribution'!$C$8:$AD$30,AY$7,FALSE)),IF($Q124="n/a",(IF($P124=AY$6,$X124*$F124,0)),$X124*$F124*(VLOOKUP($Q124,'Workforce distribution'!$C$8:$AD$30,AY$7,FALSE)))),0)</f>
        <v>0</v>
      </c>
      <c r="AZ124" s="30">
        <f>_xlfn.IFNA(IF($O124="days",$Y124*(VLOOKUP($K124,'Bed parameters'!$A$9:$I$12,9,FALSE))*$F124*(VLOOKUP($Q124,'Workforce distribution'!$C$8:$AD$30,AZ$7,FALSE)),IF($Q124="n/a",(IF($P124=AZ$6,$X124*$F124,0)),$X124*$F124*(VLOOKUP($Q124,'Workforce distribution'!$C$8:$AD$30,AZ$7,FALSE)))),0)</f>
        <v>0</v>
      </c>
      <c r="BA124" s="30">
        <f>_xlfn.IFNA(IF($O124="days",$Y124*(VLOOKUP($K124,'Bed parameters'!$A$9:$I$12,9,FALSE))*$F124*(VLOOKUP($Q124,'Workforce distribution'!$C$8:$AD$30,BA$7,FALSE)),IF($Q124="n/a",(IF($P124=BA$6,$X124*$F124,0)),$X124*$F124*(VLOOKUP($Q124,'Workforce distribution'!$C$8:$AD$30,BA$7,FALSE)))),0)</f>
        <v>0</v>
      </c>
      <c r="BB124" s="30">
        <f>_xlfn.IFNA(IF($O124="days",$Y124*(VLOOKUP($K124,'Bed parameters'!$A$9:$I$12,9,FALSE))*$F124*(VLOOKUP($Q124,'Workforce distribution'!$C$8:$AD$30,BB$7,FALSE)),IF($Q124="n/a",(IF($P124=BB$6,$X124*$F124,0)),$X124*$F124*(VLOOKUP($Q124,'Workforce distribution'!$C$8:$AD$30,BB$7,FALSE)))),0)</f>
        <v>0</v>
      </c>
      <c r="BC124" s="149">
        <f t="shared" si="17"/>
        <v>3.2142842967415612</v>
      </c>
      <c r="BD124" s="288">
        <f>IF($Q124="n/a",(IF('Workforce hours'!D$30=0,0,(AB124/'Workforce hours'!D$30))),(IF(VLOOKUP($Q124,'Workforce hours'!$C$8:$AD$30,BD$7,FALSE)=0,0,(AB124/(VLOOKUP($Q124,'Workforce hours'!$C$8:$AD$30,BD$7,FALSE))))))</f>
        <v>0</v>
      </c>
      <c r="BE124" s="288">
        <f>IF($Q124="n/a",(IF('Workforce hours'!E$30=0,0,(AC124/'Workforce hours'!E$30))),(IF(VLOOKUP($Q124,'Workforce hours'!$C$8:$AD$30,BE$7,FALSE)=0,0,(AC124/(VLOOKUP($Q124,'Workforce hours'!$C$8:$AD$30,BE$7,FALSE))))))</f>
        <v>0</v>
      </c>
      <c r="BF124" s="288">
        <f>IF($Q124="n/a",(IF('Workforce hours'!F$30=0,0,(AD124/'Workforce hours'!F$30))),(IF(VLOOKUP($Q124,'Workforce hours'!$C$8:$AD$30,BF$7,FALSE)=0,0,(AD124/(VLOOKUP($Q124,'Workforce hours'!$C$8:$AD$30,BF$7,FALSE))))))</f>
        <v>0</v>
      </c>
      <c r="BG124" s="288">
        <f>IF($Q124="n/a",(IF('Workforce hours'!G$30=0,0,(AE124/'Workforce hours'!G$30))),(IF(VLOOKUP($Q124,'Workforce hours'!$C$8:$AD$30,BG$7,FALSE)=0,0,(AE124/(VLOOKUP($Q124,'Workforce hours'!$C$8:$AD$30,BG$7,FALSE))))))</f>
        <v>0.15394683393678385</v>
      </c>
      <c r="BH124" s="288">
        <f>IF($Q124="n/a",(IF('Workforce hours'!H$30=0,0,(AF124/'Workforce hours'!H$30))),(IF(VLOOKUP($Q124,'Workforce hours'!$C$8:$AD$30,BH$7,FALSE)=0,0,(AF124/(VLOOKUP($Q124,'Workforce hours'!$C$8:$AD$30,BH$7,FALSE))))))</f>
        <v>0</v>
      </c>
      <c r="BI124" s="288">
        <f>IF($Q124="n/a",(IF('Workforce hours'!I$30=0,0,(AG124/'Workforce hours'!I$30))),(IF(VLOOKUP($Q124,'Workforce hours'!$C$8:$AD$30,BI$7,FALSE)=0,0,(AG124/(VLOOKUP($Q124,'Workforce hours'!$C$8:$AD$30,BI$7,FALSE))))))</f>
        <v>0</v>
      </c>
      <c r="BJ124" s="288">
        <f>IF($Q124="n/a",(IF('Workforce hours'!J$30=0,0,(AH124/'Workforce hours'!J$30))),(IF(VLOOKUP($Q124,'Workforce hours'!$C$8:$AD$30,BJ$7,FALSE)=0,0,(AH124/(VLOOKUP($Q124,'Workforce hours'!$C$8:$AD$30,BJ$7,FALSE))))))</f>
        <v>0</v>
      </c>
      <c r="BK124" s="288">
        <f>IF($Q124="n/a",(IF('Workforce hours'!K$30=0,0,(AI124/'Workforce hours'!K$30))),(IF(VLOOKUP($Q124,'Workforce hours'!$C$8:$AD$30,BK$7,FALSE)=0,0,(AI124/(VLOOKUP($Q124,'Workforce hours'!$C$8:$AD$30,BK$7,FALSE))))))</f>
        <v>0</v>
      </c>
      <c r="BL124" s="288">
        <f>IF($Q124="n/a",(IF('Workforce hours'!L$30=0,0,(AJ124/'Workforce hours'!L$30))),(IF(VLOOKUP($Q124,'Workforce hours'!$C$8:$AD$30,BL$7,FALSE)=0,0,(AJ124/(VLOOKUP($Q124,'Workforce hours'!$C$8:$AD$30,BL$7,FALSE))))))</f>
        <v>0</v>
      </c>
      <c r="BM124" s="288">
        <f>IF($Q124="n/a",(IF('Workforce hours'!M$30=0,0,(AK124/'Workforce hours'!M$30))),(IF(VLOOKUP($Q124,'Workforce hours'!$C$8:$AD$30,BM$7,FALSE)=0,0,(AK124/(VLOOKUP($Q124,'Workforce hours'!$C$8:$AD$30,BM$7,FALSE))))))</f>
        <v>0</v>
      </c>
      <c r="BN124" s="288">
        <f>IF($Q124="n/a",(IF('Workforce hours'!N$30=0,0,(AL124/'Workforce hours'!N$30))),(IF(VLOOKUP($Q124,'Workforce hours'!$C$8:$AD$30,BN$7,FALSE)=0,0,(AL124/(VLOOKUP($Q124,'Workforce hours'!$C$8:$AD$30,BN$7,FALSE))))))</f>
        <v>0.32056500455102455</v>
      </c>
      <c r="BO124" s="288">
        <f>IF($Q124="n/a",(IF('Workforce hours'!O$30=0,0,(AM124/'Workforce hours'!O$30))),(IF(VLOOKUP($Q124,'Workforce hours'!$C$8:$AD$30,BO$7,FALSE)=0,0,(AM124/(VLOOKUP($Q124,'Workforce hours'!$C$8:$AD$30,BO$7,FALSE))))))</f>
        <v>1.2713663275193106</v>
      </c>
      <c r="BP124" s="288">
        <f>IF($Q124="n/a",(IF('Workforce hours'!P$30=0,0,(AN124/'Workforce hours'!P$30))),(IF(VLOOKUP($Q124,'Workforce hours'!$C$8:$AD$30,BP$7,FALSE)=0,0,(AN124/(VLOOKUP($Q124,'Workforce hours'!$C$8:$AD$30,BP$7,FALSE))))))</f>
        <v>0.29104376565163143</v>
      </c>
      <c r="BQ124" s="288">
        <f>IF($Q124="n/a",(IF('Workforce hours'!Q$30=0,0,(AO124/'Workforce hours'!Q$30))),(IF(VLOOKUP($Q124,'Workforce hours'!$C$8:$AD$30,BQ$7,FALSE)=0,0,(AO124/(VLOOKUP($Q124,'Workforce hours'!$C$8:$AD$30,BQ$7,FALSE))))))</f>
        <v>0.29104376565163137</v>
      </c>
      <c r="BR124" s="288">
        <f>IF($Q124="n/a",(IF('Workforce hours'!R$30=0,0,(AP124/'Workforce hours'!R$30))),(IF(VLOOKUP($Q124,'Workforce hours'!$C$8:$AD$30,BR$7,FALSE)=0,0,(AP124/(VLOOKUP($Q124,'Workforce hours'!$C$8:$AD$30,BR$7,FALSE))))))</f>
        <v>0.29104376565163137</v>
      </c>
      <c r="BS124" s="288">
        <f>IF($Q124="n/a",(IF('Workforce hours'!S$30=0,0,(AQ124/'Workforce hours'!S$30))),(IF(VLOOKUP($Q124,'Workforce hours'!$C$8:$AD$30,BS$7,FALSE)=0,0,(AQ124/(VLOOKUP($Q124,'Workforce hours'!$C$8:$AD$30,BS$7,FALSE))))))</f>
        <v>0</v>
      </c>
      <c r="BT124" s="288">
        <f>IF($Q124="n/a",(IF('Workforce hours'!T$30=0,0,(AR124/'Workforce hours'!T$30))),(IF(VLOOKUP($Q124,'Workforce hours'!$C$8:$AD$30,BT$7,FALSE)=0,0,(AR124/(VLOOKUP($Q124,'Workforce hours'!$C$8:$AD$30,BT$7,FALSE))))))</f>
        <v>0</v>
      </c>
      <c r="BU124" s="288">
        <f>IF($Q124="n/a",(IF('Workforce hours'!U$30=0,0,(AS124/'Workforce hours'!U$30))),(IF(VLOOKUP($Q124,'Workforce hours'!$C$8:$AD$30,BU$7,FALSE)=0,0,(AS124/(VLOOKUP($Q124,'Workforce hours'!$C$8:$AD$30,BU$7,FALSE))))))</f>
        <v>0</v>
      </c>
      <c r="BV124" s="288">
        <f>IF($Q124="n/a",(IF('Workforce hours'!V$30=0,0,(AT124/'Workforce hours'!V$30))),(IF(VLOOKUP($Q124,'Workforce hours'!$C$8:$AD$30,BV$7,FALSE)=0,0,(AT124/(VLOOKUP($Q124,'Workforce hours'!$C$8:$AD$30,BV$7,FALSE))))))</f>
        <v>0</v>
      </c>
      <c r="BW124" s="288">
        <f>IF($Q124="n/a",(IF('Workforce hours'!W$30=0,0,(AU124/'Workforce hours'!W$30))),(IF(VLOOKUP($Q124,'Workforce hours'!$C$8:$AD$30,BW$7,FALSE)=0,0,(AU124/(VLOOKUP($Q124,'Workforce hours'!$C$8:$AD$30,BW$7,FALSE))))))</f>
        <v>0.29763741688977441</v>
      </c>
      <c r="BX124" s="288">
        <f>IF($Q124="n/a",(IF('Workforce hours'!X$30=0,0,(AV124/'Workforce hours'!X$30))),(IF(VLOOKUP($Q124,'Workforce hours'!$C$8:$AD$30,BX$7,FALSE)=0,0,(AV124/(VLOOKUP($Q124,'Workforce hours'!$C$8:$AD$30,BX$7,FALSE))))))</f>
        <v>0</v>
      </c>
      <c r="BY124" s="288">
        <f>IF($Q124="n/a",(IF('Workforce hours'!Y$30=0,0,(AW124/'Workforce hours'!Y$30))),(IF(VLOOKUP($Q124,'Workforce hours'!$C$8:$AD$30,BY$7,FALSE)=0,0,(AW124/(VLOOKUP($Q124,'Workforce hours'!$C$8:$AD$30,BY$7,FALSE))))))</f>
        <v>0.29763741688977441</v>
      </c>
      <c r="BZ124" s="288">
        <f>IF($Q124="n/a",(IF('Workforce hours'!Z$30=0,0,(AX124/'Workforce hours'!Z$30))),(IF(VLOOKUP($Q124,'Workforce hours'!$C$8:$AD$30,BZ$7,FALSE)=0,0,(AX124/(VLOOKUP($Q124,'Workforce hours'!$C$8:$AD$30,BZ$7,FALSE))))))</f>
        <v>0</v>
      </c>
      <c r="CA124" s="288">
        <f>IF($Q124="n/a",(IF('Workforce hours'!AA$30=0,0,(AY124/'Workforce hours'!AA$30))),(IF(VLOOKUP($Q124,'Workforce hours'!$C$8:$AD$30,CA$7,FALSE)=0,0,(AY124/(VLOOKUP($Q124,'Workforce hours'!$C$8:$AD$30,CA$7,FALSE))))))</f>
        <v>0</v>
      </c>
      <c r="CB124" s="288">
        <f>IF($Q124="n/a",(IF('Workforce hours'!AB$30=0,0,(AZ124/'Workforce hours'!AB$30))),(IF(VLOOKUP($Q124,'Workforce hours'!$C$8:$AD$30,CB$7,FALSE)=0,0,(AZ124/(VLOOKUP($Q124,'Workforce hours'!$C$8:$AD$30,CB$7,FALSE))))))</f>
        <v>0</v>
      </c>
      <c r="CC124" s="288">
        <f>IF($Q124="n/a",(IF('Workforce hours'!AC$30=0,0,(BA124/'Workforce hours'!AC$30))),(IF(VLOOKUP($Q124,'Workforce hours'!$C$8:$AD$30,CC$7,FALSE)=0,0,(BA124/(VLOOKUP($Q124,'Workforce hours'!$C$8:$AD$30,CC$7,FALSE))))))</f>
        <v>0</v>
      </c>
      <c r="CD124" s="288">
        <f>IF($Q124="n/a",(IF('Workforce hours'!AD$30=0,0,(BB124/'Workforce hours'!AD$30))),(IF(VLOOKUP($Q124,'Workforce hours'!$C$8:$AD$30,CD$7,FALSE)=0,0,(BB124/(VLOOKUP($Q124,'Workforce hours'!$C$8:$AD$30,CD$7,FALSE))))))</f>
        <v>0</v>
      </c>
      <c r="CE124" s="289">
        <f t="shared" si="18"/>
        <v>0</v>
      </c>
      <c r="CF124" s="290">
        <f>BD124*'Workforce costs'!B$9*(1+'Workforce costs'!B$10)*(1+'Workforce costs'!B$11)</f>
        <v>0</v>
      </c>
      <c r="CG124" s="290">
        <f>BE124*'Workforce costs'!C$9*(1+'Workforce costs'!C$10)*(1+'Workforce costs'!C$11)</f>
        <v>0</v>
      </c>
      <c r="CH124" s="290">
        <f>BF124*'Workforce costs'!D$9*(1+'Workforce costs'!D$10)*(1+'Workforce costs'!D$11)</f>
        <v>0</v>
      </c>
      <c r="CI124" s="290">
        <f>BG124*'Workforce costs'!E$9*(1+'Workforce costs'!E$10)*(1+'Workforce costs'!E$11)</f>
        <v>0</v>
      </c>
      <c r="CJ124" s="290">
        <f>BH124*'Workforce costs'!F$9*(1+'Workforce costs'!F$10)*(1+'Workforce costs'!F$11)</f>
        <v>0</v>
      </c>
      <c r="CK124" s="290">
        <f>BI124*'Workforce costs'!G$9*(1+'Workforce costs'!G$10)*(1+'Workforce costs'!G$11)</f>
        <v>0</v>
      </c>
      <c r="CL124" s="290">
        <f>BJ124*'Workforce costs'!H$9*(1+'Workforce costs'!H$10)*(1+'Workforce costs'!H$11)</f>
        <v>0</v>
      </c>
      <c r="CM124" s="290">
        <f>BK124*'Workforce costs'!I$9*(1+'Workforce costs'!I$10)*(1+'Workforce costs'!I$11)</f>
        <v>0</v>
      </c>
      <c r="CN124" s="290">
        <f>BL124*'Workforce costs'!J$9*(1+'Workforce costs'!J$10)*(1+'Workforce costs'!J$11)</f>
        <v>0</v>
      </c>
      <c r="CO124" s="290">
        <f>BM124*'Workforce costs'!K$9*(1+'Workforce costs'!K$10)*(1+'Workforce costs'!K$11)</f>
        <v>0</v>
      </c>
      <c r="CP124" s="290">
        <f>BN124*'Workforce costs'!L$9*(1+'Workforce costs'!L$10)*(1+'Workforce costs'!L$11)</f>
        <v>0</v>
      </c>
      <c r="CQ124" s="290">
        <f>BO124*'Workforce costs'!M$9*(1+'Workforce costs'!M$10)*(1+'Workforce costs'!M$11)</f>
        <v>0</v>
      </c>
      <c r="CR124" s="290">
        <f>BP124*'Workforce costs'!N$9*(1+'Workforce costs'!N$10)*(1+'Workforce costs'!N$11)</f>
        <v>0</v>
      </c>
      <c r="CS124" s="290">
        <f>BQ124*'Workforce costs'!O$9*(1+'Workforce costs'!O$10)*(1+'Workforce costs'!O$11)</f>
        <v>0</v>
      </c>
      <c r="CT124" s="290">
        <f>BR124*'Workforce costs'!P$9*(1+'Workforce costs'!P$10)*(1+'Workforce costs'!P$11)</f>
        <v>0</v>
      </c>
      <c r="CU124" s="290">
        <f>BS124*'Workforce costs'!Q$9*(1+'Workforce costs'!Q$10)*(1+'Workforce costs'!Q$11)</f>
        <v>0</v>
      </c>
      <c r="CV124" s="290">
        <f>BT124*'Workforce costs'!R$9*(1+'Workforce costs'!R$10)*(1+'Workforce costs'!R$11)</f>
        <v>0</v>
      </c>
      <c r="CW124" s="290">
        <f>BU124*'Workforce costs'!S$9*(1+'Workforce costs'!S$10)*(1+'Workforce costs'!S$11)</f>
        <v>0</v>
      </c>
      <c r="CX124" s="290">
        <f>BV124*'Workforce costs'!T$9*(1+'Workforce costs'!T$10)*(1+'Workforce costs'!T$11)</f>
        <v>0</v>
      </c>
      <c r="CY124" s="290">
        <f>BW124*'Workforce costs'!U$9*(1+'Workforce costs'!U$10)*(1+'Workforce costs'!U$11)</f>
        <v>0</v>
      </c>
      <c r="CZ124" s="290">
        <f>BX124*'Workforce costs'!V$9*(1+'Workforce costs'!V$10)*(1+'Workforce costs'!V$11)</f>
        <v>0</v>
      </c>
      <c r="DA124" s="290">
        <f>BY124*'Workforce costs'!W$9*(1+'Workforce costs'!W$10)*(1+'Workforce costs'!W$11)</f>
        <v>0</v>
      </c>
      <c r="DB124" s="290">
        <f>BZ124*'Workforce costs'!X$9*(1+'Workforce costs'!X$10)*(1+'Workforce costs'!X$11)</f>
        <v>0</v>
      </c>
      <c r="DC124" s="290">
        <f>CA124*'Workforce costs'!Y$9*(1+'Workforce costs'!Y$10)*(1+'Workforce costs'!Y$11)</f>
        <v>0</v>
      </c>
      <c r="DD124" s="290">
        <f>CB124*'Workforce costs'!Z$9*(1+'Workforce costs'!Z$10)*(1+'Workforce costs'!Z$11)</f>
        <v>0</v>
      </c>
      <c r="DE124" s="290">
        <f>CC124*'Workforce costs'!AA$9*(1+'Workforce costs'!AA$10)*(1+'Workforce costs'!AA$11)</f>
        <v>0</v>
      </c>
      <c r="DF124" s="290">
        <f>CD124*'Workforce costs'!AB$9*(1+'Workforce costs'!AB$10)*(1+'Workforce costs'!AB$11)</f>
        <v>0</v>
      </c>
    </row>
    <row r="125" spans="1:110" x14ac:dyDescent="0.3">
      <c r="A125" s="2" t="str">
        <f>Outputs!$A$4</f>
        <v>Australia</v>
      </c>
      <c r="B125" s="2" t="str">
        <f t="shared" si="11"/>
        <v>Australia 65+</v>
      </c>
      <c r="C125" s="30">
        <f>VLOOKUP($B125,Populations!$D$15:$H$1920,3,FALSE)</f>
        <v>4559374</v>
      </c>
      <c r="D125" s="255">
        <f>IF(OR($H125="General pop",$H125="Schools",$H125="Workplace",$H125="Skills Training",$H125="Digital Supports"),1,VLOOKUP($B125,Populations!$D$15:$H$1920,5,FALSE))</f>
        <v>1</v>
      </c>
      <c r="E125" s="88">
        <f>VLOOKUP(I125,Epidemiology!$C$10:$H$47,6,FALSE)</f>
        <v>3198</v>
      </c>
      <c r="F125" s="102">
        <f>'Care profiles'!R126</f>
        <v>1</v>
      </c>
      <c r="G125" s="15" t="str">
        <f>'Care profiles'!A126</f>
        <v>65+</v>
      </c>
      <c r="H125" s="15" t="str">
        <f>'Care profiles'!B126</f>
        <v>Distress</v>
      </c>
      <c r="I125" s="15" t="str">
        <f>'Care profiles'!C126</f>
        <v>Distress_65+yrs</v>
      </c>
      <c r="J125" s="15" t="str">
        <f>'Care profiles'!D126</f>
        <v>Care profile</v>
      </c>
      <c r="K125" s="15" t="str">
        <f>'Care profiles'!E126</f>
        <v>Review +/- Ongoing Management</v>
      </c>
      <c r="L125" s="104">
        <f>'Care profiles'!F126</f>
        <v>0.6</v>
      </c>
      <c r="M125" s="15">
        <f>'Care profiles'!G126</f>
        <v>1</v>
      </c>
      <c r="N125" s="15">
        <f>'Care profiles'!H126</f>
        <v>15</v>
      </c>
      <c r="O125" s="15" t="str">
        <f>'Care profiles'!I126</f>
        <v>min</v>
      </c>
      <c r="P125" s="15" t="str">
        <f>'Care profiles'!J126</f>
        <v>General Practitioner</v>
      </c>
      <c r="Q125" s="15" t="str">
        <f>'Care profiles'!K126</f>
        <v>n/a</v>
      </c>
      <c r="R125" s="15" t="str">
        <f>'Care profiles'!M126</f>
        <v>Y</v>
      </c>
      <c r="S125" s="15" t="str">
        <f>'Care profiles'!O126</f>
        <v>N</v>
      </c>
      <c r="T125" s="15" t="str">
        <f>'Care profiles'!Q126</f>
        <v>N</v>
      </c>
      <c r="U125" s="30">
        <f t="shared" si="12"/>
        <v>145808.78052</v>
      </c>
      <c r="V125" s="30">
        <f t="shared" si="13"/>
        <v>87485.268312</v>
      </c>
      <c r="W125" s="30">
        <f>IF(M125="n/a",0,IF(O125="days",V125*M125*(1+(VLOOKUP(K125,'Bed parameters'!$A$9:$G$12,7,FALSE))),V125*M125))</f>
        <v>87485.268312</v>
      </c>
      <c r="X125" s="30">
        <f t="shared" si="14"/>
        <v>21871.317078</v>
      </c>
      <c r="Y125" s="30">
        <f t="shared" si="15"/>
        <v>0</v>
      </c>
      <c r="Z125" s="113">
        <f>_xlfn.IFNA(Y125/((VLOOKUP(K125,'Bed parameters'!$A$9:$G$12,3,FALSE))*(VLOOKUP(K125,'Bed parameters'!$A$9:$G$12,5,FALSE))),0)</f>
        <v>0</v>
      </c>
      <c r="AA125" s="30">
        <f t="shared" si="16"/>
        <v>21871.317078</v>
      </c>
      <c r="AB125" s="30">
        <f>_xlfn.IFNA(IF($O125="days",$Y125*(VLOOKUP($K125,'Bed parameters'!$A$9:$I$12,9,FALSE))*$F125*(VLOOKUP($Q125,'Workforce distribution'!$C$8:$AD$30,AB$7,FALSE)),IF($Q125="n/a",(IF($P125=AB$6,$X125*$F125,0)),$X125*$F125*(VLOOKUP($Q125,'Workforce distribution'!$C$8:$AD$30,AB$7,FALSE)))),0)</f>
        <v>0</v>
      </c>
      <c r="AC125" s="30">
        <f>_xlfn.IFNA(IF($O125="days",$Y125*(VLOOKUP($K125,'Bed parameters'!$A$9:$I$12,9,FALSE))*$F125*(VLOOKUP($Q125,'Workforce distribution'!$C$8:$AD$30,AC$7,FALSE)),IF($Q125="n/a",(IF($P125=AC$6,$X125*$F125,0)),$X125*$F125*(VLOOKUP($Q125,'Workforce distribution'!$C$8:$AD$30,AC$7,FALSE)))),0)</f>
        <v>0</v>
      </c>
      <c r="AD125" s="30">
        <f>_xlfn.IFNA(IF($O125="days",$Y125*(VLOOKUP($K125,'Bed parameters'!$A$9:$I$12,9,FALSE))*$F125*(VLOOKUP($Q125,'Workforce distribution'!$C$8:$AD$30,AD$7,FALSE)),IF($Q125="n/a",(IF($P125=AD$6,$X125*$F125,0)),$X125*$F125*(VLOOKUP($Q125,'Workforce distribution'!$C$8:$AD$30,AD$7,FALSE)))),0)</f>
        <v>0</v>
      </c>
      <c r="AE125" s="30">
        <f>_xlfn.IFNA(IF($O125="days",$Y125*(VLOOKUP($K125,'Bed parameters'!$A$9:$I$12,9,FALSE))*$F125*(VLOOKUP($Q125,'Workforce distribution'!$C$8:$AD$30,AE$7,FALSE)),IF($Q125="n/a",(IF($P125=AE$6,$X125*$F125,0)),$X125*$F125*(VLOOKUP($Q125,'Workforce distribution'!$C$8:$AD$30,AE$7,FALSE)))),0)</f>
        <v>0</v>
      </c>
      <c r="AF125" s="30">
        <f>_xlfn.IFNA(IF($O125="days",$Y125*(VLOOKUP($K125,'Bed parameters'!$A$9:$I$12,9,FALSE))*$F125*(VLOOKUP($Q125,'Workforce distribution'!$C$8:$AD$30,AF$7,FALSE)),IF($Q125="n/a",(IF($P125=AF$6,$X125*$F125,0)),$X125*$F125*(VLOOKUP($Q125,'Workforce distribution'!$C$8:$AD$30,AF$7,FALSE)))),0)</f>
        <v>0</v>
      </c>
      <c r="AG125" s="30">
        <f>_xlfn.IFNA(IF($O125="days",$Y125*(VLOOKUP($K125,'Bed parameters'!$A$9:$I$12,9,FALSE))*$F125*(VLOOKUP($Q125,'Workforce distribution'!$C$8:$AD$30,AG$7,FALSE)),IF($Q125="n/a",(IF($P125=AG$6,$X125*$F125,0)),$X125*$F125*(VLOOKUP($Q125,'Workforce distribution'!$C$8:$AD$30,AG$7,FALSE)))),0)</f>
        <v>0</v>
      </c>
      <c r="AH125" s="30">
        <f>_xlfn.IFNA(IF($O125="days",$Y125*(VLOOKUP($K125,'Bed parameters'!$A$9:$I$12,9,FALSE))*$F125*(VLOOKUP($Q125,'Workforce distribution'!$C$8:$AD$30,AH$7,FALSE)),IF($Q125="n/a",(IF($P125=AH$6,$X125*$F125,0)),$X125*$F125*(VLOOKUP($Q125,'Workforce distribution'!$C$8:$AD$30,AH$7,FALSE)))),0)</f>
        <v>0</v>
      </c>
      <c r="AI125" s="30">
        <f>_xlfn.IFNA(IF($O125="days",$Y125*(VLOOKUP($K125,'Bed parameters'!$A$9:$I$12,9,FALSE))*$F125*(VLOOKUP($Q125,'Workforce distribution'!$C$8:$AD$30,AI$7,FALSE)),IF($Q125="n/a",(IF($P125=AI$6,$X125*$F125,0)),$X125*$F125*(VLOOKUP($Q125,'Workforce distribution'!$C$8:$AD$30,AI$7,FALSE)))),0)</f>
        <v>0</v>
      </c>
      <c r="AJ125" s="30">
        <f>_xlfn.IFNA(IF($O125="days",$Y125*(VLOOKUP($K125,'Bed parameters'!$A$9:$I$12,9,FALSE))*$F125*(VLOOKUP($Q125,'Workforce distribution'!$C$8:$AD$30,AJ$7,FALSE)),IF($Q125="n/a",(IF($P125=AJ$6,$X125*$F125,0)),$X125*$F125*(VLOOKUP($Q125,'Workforce distribution'!$C$8:$AD$30,AJ$7,FALSE)))),0)</f>
        <v>0</v>
      </c>
      <c r="AK125" s="30">
        <f>_xlfn.IFNA(IF($O125="days",$Y125*(VLOOKUP($K125,'Bed parameters'!$A$9:$I$12,9,FALSE))*$F125*(VLOOKUP($Q125,'Workforce distribution'!$C$8:$AD$30,AK$7,FALSE)),IF($Q125="n/a",(IF($P125=AK$6,$X125*$F125,0)),$X125*$F125*(VLOOKUP($Q125,'Workforce distribution'!$C$8:$AD$30,AK$7,FALSE)))),0)</f>
        <v>0</v>
      </c>
      <c r="AL125" s="30">
        <f>_xlfn.IFNA(IF($O125="days",$Y125*(VLOOKUP($K125,'Bed parameters'!$A$9:$I$12,9,FALSE))*$F125*(VLOOKUP($Q125,'Workforce distribution'!$C$8:$AD$30,AL$7,FALSE)),IF($Q125="n/a",(IF($P125=AL$6,$X125*$F125,0)),$X125*$F125*(VLOOKUP($Q125,'Workforce distribution'!$C$8:$AD$30,AL$7,FALSE)))),0)</f>
        <v>0</v>
      </c>
      <c r="AM125" s="30">
        <f>_xlfn.IFNA(IF($O125="days",$Y125*(VLOOKUP($K125,'Bed parameters'!$A$9:$I$12,9,FALSE))*$F125*(VLOOKUP($Q125,'Workforce distribution'!$C$8:$AD$30,AM$7,FALSE)),IF($Q125="n/a",(IF($P125=AM$6,$X125*$F125,0)),$X125*$F125*(VLOOKUP($Q125,'Workforce distribution'!$C$8:$AD$30,AM$7,FALSE)))),0)</f>
        <v>0</v>
      </c>
      <c r="AN125" s="30">
        <f>_xlfn.IFNA(IF($O125="days",$Y125*(VLOOKUP($K125,'Bed parameters'!$A$9:$I$12,9,FALSE))*$F125*(VLOOKUP($Q125,'Workforce distribution'!$C$8:$AD$30,AN$7,FALSE)),IF($Q125="n/a",(IF($P125=AN$6,$X125*$F125,0)),$X125*$F125*(VLOOKUP($Q125,'Workforce distribution'!$C$8:$AD$30,AN$7,FALSE)))),0)</f>
        <v>0</v>
      </c>
      <c r="AO125" s="30">
        <f>_xlfn.IFNA(IF($O125="days",$Y125*(VLOOKUP($K125,'Bed parameters'!$A$9:$I$12,9,FALSE))*$F125*(VLOOKUP($Q125,'Workforce distribution'!$C$8:$AD$30,AO$7,FALSE)),IF($Q125="n/a",(IF($P125=AO$6,$X125*$F125,0)),$X125*$F125*(VLOOKUP($Q125,'Workforce distribution'!$C$8:$AD$30,AO$7,FALSE)))),0)</f>
        <v>0</v>
      </c>
      <c r="AP125" s="30">
        <f>_xlfn.IFNA(IF($O125="days",$Y125*(VLOOKUP($K125,'Bed parameters'!$A$9:$I$12,9,FALSE))*$F125*(VLOOKUP($Q125,'Workforce distribution'!$C$8:$AD$30,AP$7,FALSE)),IF($Q125="n/a",(IF($P125=AP$6,$X125*$F125,0)),$X125*$F125*(VLOOKUP($Q125,'Workforce distribution'!$C$8:$AD$30,AP$7,FALSE)))),0)</f>
        <v>0</v>
      </c>
      <c r="AQ125" s="30">
        <f>_xlfn.IFNA(IF($O125="days",$Y125*(VLOOKUP($K125,'Bed parameters'!$A$9:$I$12,9,FALSE))*$F125*(VLOOKUP($Q125,'Workforce distribution'!$C$8:$AD$30,AQ$7,FALSE)),IF($Q125="n/a",(IF($P125=AQ$6,$X125*$F125,0)),$X125*$F125*(VLOOKUP($Q125,'Workforce distribution'!$C$8:$AD$30,AQ$7,FALSE)))),0)</f>
        <v>0</v>
      </c>
      <c r="AR125" s="30">
        <f>_xlfn.IFNA(IF($O125="days",$Y125*(VLOOKUP($K125,'Bed parameters'!$A$9:$I$12,9,FALSE))*$F125*(VLOOKUP($Q125,'Workforce distribution'!$C$8:$AD$30,AR$7,FALSE)),IF($Q125="n/a",(IF($P125=AR$6,$X125*$F125,0)),$X125*$F125*(VLOOKUP($Q125,'Workforce distribution'!$C$8:$AD$30,AR$7,FALSE)))),0)</f>
        <v>0</v>
      </c>
      <c r="AS125" s="30">
        <f>_xlfn.IFNA(IF($O125="days",$Y125*(VLOOKUP($K125,'Bed parameters'!$A$9:$I$12,9,FALSE))*$F125*(VLOOKUP($Q125,'Workforce distribution'!$C$8:$AD$30,AS$7,FALSE)),IF($Q125="n/a",(IF($P125=AS$6,$X125*$F125,0)),$X125*$F125*(VLOOKUP($Q125,'Workforce distribution'!$C$8:$AD$30,AS$7,FALSE)))),0)</f>
        <v>0</v>
      </c>
      <c r="AT125" s="30">
        <f>_xlfn.IFNA(IF($O125="days",$Y125*(VLOOKUP($K125,'Bed parameters'!$A$9:$I$12,9,FALSE))*$F125*(VLOOKUP($Q125,'Workforce distribution'!$C$8:$AD$30,AT$7,FALSE)),IF($Q125="n/a",(IF($P125=AT$6,$X125*$F125,0)),$X125*$F125*(VLOOKUP($Q125,'Workforce distribution'!$C$8:$AD$30,AT$7,FALSE)))),0)</f>
        <v>21871.317078</v>
      </c>
      <c r="AU125" s="30">
        <f>_xlfn.IFNA(IF($O125="days",$Y125*(VLOOKUP($K125,'Bed parameters'!$A$9:$I$12,9,FALSE))*$F125*(VLOOKUP($Q125,'Workforce distribution'!$C$8:$AD$30,AU$7,FALSE)),IF($Q125="n/a",(IF($P125=AU$6,$X125*$F125,0)),$X125*$F125*(VLOOKUP($Q125,'Workforce distribution'!$C$8:$AD$30,AU$7,FALSE)))),0)</f>
        <v>0</v>
      </c>
      <c r="AV125" s="30">
        <f>_xlfn.IFNA(IF($O125="days",$Y125*(VLOOKUP($K125,'Bed parameters'!$A$9:$I$12,9,FALSE))*$F125*(VLOOKUP($Q125,'Workforce distribution'!$C$8:$AD$30,AV$7,FALSE)),IF($Q125="n/a",(IF($P125=AV$6,$X125*$F125,0)),$X125*$F125*(VLOOKUP($Q125,'Workforce distribution'!$C$8:$AD$30,AV$7,FALSE)))),0)</f>
        <v>0</v>
      </c>
      <c r="AW125" s="30">
        <f>_xlfn.IFNA(IF($O125="days",$Y125*(VLOOKUP($K125,'Bed parameters'!$A$9:$I$12,9,FALSE))*$F125*(VLOOKUP($Q125,'Workforce distribution'!$C$8:$AD$30,AW$7,FALSE)),IF($Q125="n/a",(IF($P125=AW$6,$X125*$F125,0)),$X125*$F125*(VLOOKUP($Q125,'Workforce distribution'!$C$8:$AD$30,AW$7,FALSE)))),0)</f>
        <v>0</v>
      </c>
      <c r="AX125" s="30">
        <f>_xlfn.IFNA(IF($O125="days",$Y125*(VLOOKUP($K125,'Bed parameters'!$A$9:$I$12,9,FALSE))*$F125*(VLOOKUP($Q125,'Workforce distribution'!$C$8:$AD$30,AX$7,FALSE)),IF($Q125="n/a",(IF($P125=AX$6,$X125*$F125,0)),$X125*$F125*(VLOOKUP($Q125,'Workforce distribution'!$C$8:$AD$30,AX$7,FALSE)))),0)</f>
        <v>0</v>
      </c>
      <c r="AY125" s="30">
        <f>_xlfn.IFNA(IF($O125="days",$Y125*(VLOOKUP($K125,'Bed parameters'!$A$9:$I$12,9,FALSE))*$F125*(VLOOKUP($Q125,'Workforce distribution'!$C$8:$AD$30,AY$7,FALSE)),IF($Q125="n/a",(IF($P125=AY$6,$X125*$F125,0)),$X125*$F125*(VLOOKUP($Q125,'Workforce distribution'!$C$8:$AD$30,AY$7,FALSE)))),0)</f>
        <v>0</v>
      </c>
      <c r="AZ125" s="30">
        <f>_xlfn.IFNA(IF($O125="days",$Y125*(VLOOKUP($K125,'Bed parameters'!$A$9:$I$12,9,FALSE))*$F125*(VLOOKUP($Q125,'Workforce distribution'!$C$8:$AD$30,AZ$7,FALSE)),IF($Q125="n/a",(IF($P125=AZ$6,$X125*$F125,0)),$X125*$F125*(VLOOKUP($Q125,'Workforce distribution'!$C$8:$AD$30,AZ$7,FALSE)))),0)</f>
        <v>0</v>
      </c>
      <c r="BA125" s="30">
        <f>_xlfn.IFNA(IF($O125="days",$Y125*(VLOOKUP($K125,'Bed parameters'!$A$9:$I$12,9,FALSE))*$F125*(VLOOKUP($Q125,'Workforce distribution'!$C$8:$AD$30,BA$7,FALSE)),IF($Q125="n/a",(IF($P125=BA$6,$X125*$F125,0)),$X125*$F125*(VLOOKUP($Q125,'Workforce distribution'!$C$8:$AD$30,BA$7,FALSE)))),0)</f>
        <v>0</v>
      </c>
      <c r="BB125" s="30">
        <f>_xlfn.IFNA(IF($O125="days",$Y125*(VLOOKUP($K125,'Bed parameters'!$A$9:$I$12,9,FALSE))*$F125*(VLOOKUP($Q125,'Workforce distribution'!$C$8:$AD$30,BB$7,FALSE)),IF($Q125="n/a",(IF($P125=BB$6,$X125*$F125,0)),$X125*$F125*(VLOOKUP($Q125,'Workforce distribution'!$C$8:$AD$30,BB$7,FALSE)))),0)</f>
        <v>0</v>
      </c>
      <c r="BC125" s="149">
        <f t="shared" si="17"/>
        <v>13.255183014751335</v>
      </c>
      <c r="BD125" s="288">
        <f>IF($Q125="n/a",(IF('Workforce hours'!D$30=0,0,(AB125/'Workforce hours'!D$30))),(IF(VLOOKUP($Q125,'Workforce hours'!$C$8:$AD$30,BD$7,FALSE)=0,0,(AB125/(VLOOKUP($Q125,'Workforce hours'!$C$8:$AD$30,BD$7,FALSE))))))</f>
        <v>0</v>
      </c>
      <c r="BE125" s="288">
        <f>IF($Q125="n/a",(IF('Workforce hours'!E$30=0,0,(AC125/'Workforce hours'!E$30))),(IF(VLOOKUP($Q125,'Workforce hours'!$C$8:$AD$30,BE$7,FALSE)=0,0,(AC125/(VLOOKUP($Q125,'Workforce hours'!$C$8:$AD$30,BE$7,FALSE))))))</f>
        <v>0</v>
      </c>
      <c r="BF125" s="288">
        <f>IF($Q125="n/a",(IF('Workforce hours'!F$30=0,0,(AD125/'Workforce hours'!F$30))),(IF(VLOOKUP($Q125,'Workforce hours'!$C$8:$AD$30,BF$7,FALSE)=0,0,(AD125/(VLOOKUP($Q125,'Workforce hours'!$C$8:$AD$30,BF$7,FALSE))))))</f>
        <v>0</v>
      </c>
      <c r="BG125" s="288">
        <f>IF($Q125="n/a",(IF('Workforce hours'!G$30=0,0,(AE125/'Workforce hours'!G$30))),(IF(VLOOKUP($Q125,'Workforce hours'!$C$8:$AD$30,BG$7,FALSE)=0,0,(AE125/(VLOOKUP($Q125,'Workforce hours'!$C$8:$AD$30,BG$7,FALSE))))))</f>
        <v>0</v>
      </c>
      <c r="BH125" s="288">
        <f>IF($Q125="n/a",(IF('Workforce hours'!H$30=0,0,(AF125/'Workforce hours'!H$30))),(IF(VLOOKUP($Q125,'Workforce hours'!$C$8:$AD$30,BH$7,FALSE)=0,0,(AF125/(VLOOKUP($Q125,'Workforce hours'!$C$8:$AD$30,BH$7,FALSE))))))</f>
        <v>0</v>
      </c>
      <c r="BI125" s="288">
        <f>IF($Q125="n/a",(IF('Workforce hours'!I$30=0,0,(AG125/'Workforce hours'!I$30))),(IF(VLOOKUP($Q125,'Workforce hours'!$C$8:$AD$30,BI$7,FALSE)=0,0,(AG125/(VLOOKUP($Q125,'Workforce hours'!$C$8:$AD$30,BI$7,FALSE))))))</f>
        <v>0</v>
      </c>
      <c r="BJ125" s="288">
        <f>IF($Q125="n/a",(IF('Workforce hours'!J$30=0,0,(AH125/'Workforce hours'!J$30))),(IF(VLOOKUP($Q125,'Workforce hours'!$C$8:$AD$30,BJ$7,FALSE)=0,0,(AH125/(VLOOKUP($Q125,'Workforce hours'!$C$8:$AD$30,BJ$7,FALSE))))))</f>
        <v>0</v>
      </c>
      <c r="BK125" s="288">
        <f>IF($Q125="n/a",(IF('Workforce hours'!K$30=0,0,(AI125/'Workforce hours'!K$30))),(IF(VLOOKUP($Q125,'Workforce hours'!$C$8:$AD$30,BK$7,FALSE)=0,0,(AI125/(VLOOKUP($Q125,'Workforce hours'!$C$8:$AD$30,BK$7,FALSE))))))</f>
        <v>0</v>
      </c>
      <c r="BL125" s="288">
        <f>IF($Q125="n/a",(IF('Workforce hours'!L$30=0,0,(AJ125/'Workforce hours'!L$30))),(IF(VLOOKUP($Q125,'Workforce hours'!$C$8:$AD$30,BL$7,FALSE)=0,0,(AJ125/(VLOOKUP($Q125,'Workforce hours'!$C$8:$AD$30,BL$7,FALSE))))))</f>
        <v>0</v>
      </c>
      <c r="BM125" s="288">
        <f>IF($Q125="n/a",(IF('Workforce hours'!M$30=0,0,(AK125/'Workforce hours'!M$30))),(IF(VLOOKUP($Q125,'Workforce hours'!$C$8:$AD$30,BM$7,FALSE)=0,0,(AK125/(VLOOKUP($Q125,'Workforce hours'!$C$8:$AD$30,BM$7,FALSE))))))</f>
        <v>0</v>
      </c>
      <c r="BN125" s="288">
        <f>IF($Q125="n/a",(IF('Workforce hours'!N$30=0,0,(AL125/'Workforce hours'!N$30))),(IF(VLOOKUP($Q125,'Workforce hours'!$C$8:$AD$30,BN$7,FALSE)=0,0,(AL125/(VLOOKUP($Q125,'Workforce hours'!$C$8:$AD$30,BN$7,FALSE))))))</f>
        <v>0</v>
      </c>
      <c r="BO125" s="288">
        <f>IF($Q125="n/a",(IF('Workforce hours'!O$30=0,0,(AM125/'Workforce hours'!O$30))),(IF(VLOOKUP($Q125,'Workforce hours'!$C$8:$AD$30,BO$7,FALSE)=0,0,(AM125/(VLOOKUP($Q125,'Workforce hours'!$C$8:$AD$30,BO$7,FALSE))))))</f>
        <v>0</v>
      </c>
      <c r="BP125" s="288">
        <f>IF($Q125="n/a",(IF('Workforce hours'!P$30=0,0,(AN125/'Workforce hours'!P$30))),(IF(VLOOKUP($Q125,'Workforce hours'!$C$8:$AD$30,BP$7,FALSE)=0,0,(AN125/(VLOOKUP($Q125,'Workforce hours'!$C$8:$AD$30,BP$7,FALSE))))))</f>
        <v>0</v>
      </c>
      <c r="BQ125" s="288">
        <f>IF($Q125="n/a",(IF('Workforce hours'!Q$30=0,0,(AO125/'Workforce hours'!Q$30))),(IF(VLOOKUP($Q125,'Workforce hours'!$C$8:$AD$30,BQ$7,FALSE)=0,0,(AO125/(VLOOKUP($Q125,'Workforce hours'!$C$8:$AD$30,BQ$7,FALSE))))))</f>
        <v>0</v>
      </c>
      <c r="BR125" s="288">
        <f>IF($Q125="n/a",(IF('Workforce hours'!R$30=0,0,(AP125/'Workforce hours'!R$30))),(IF(VLOOKUP($Q125,'Workforce hours'!$C$8:$AD$30,BR$7,FALSE)=0,0,(AP125/(VLOOKUP($Q125,'Workforce hours'!$C$8:$AD$30,BR$7,FALSE))))))</f>
        <v>0</v>
      </c>
      <c r="BS125" s="288">
        <f>IF($Q125="n/a",(IF('Workforce hours'!S$30=0,0,(AQ125/'Workforce hours'!S$30))),(IF(VLOOKUP($Q125,'Workforce hours'!$C$8:$AD$30,BS$7,FALSE)=0,0,(AQ125/(VLOOKUP($Q125,'Workforce hours'!$C$8:$AD$30,BS$7,FALSE))))))</f>
        <v>0</v>
      </c>
      <c r="BT125" s="288">
        <f>IF($Q125="n/a",(IF('Workforce hours'!T$30=0,0,(AR125/'Workforce hours'!T$30))),(IF(VLOOKUP($Q125,'Workforce hours'!$C$8:$AD$30,BT$7,FALSE)=0,0,(AR125/(VLOOKUP($Q125,'Workforce hours'!$C$8:$AD$30,BT$7,FALSE))))))</f>
        <v>0</v>
      </c>
      <c r="BU125" s="288">
        <f>IF($Q125="n/a",(IF('Workforce hours'!U$30=0,0,(AS125/'Workforce hours'!U$30))),(IF(VLOOKUP($Q125,'Workforce hours'!$C$8:$AD$30,BU$7,FALSE)=0,0,(AS125/(VLOOKUP($Q125,'Workforce hours'!$C$8:$AD$30,BU$7,FALSE))))))</f>
        <v>0</v>
      </c>
      <c r="BV125" s="288">
        <f>IF($Q125="n/a",(IF('Workforce hours'!V$30=0,0,(AT125/'Workforce hours'!V$30))),(IF(VLOOKUP($Q125,'Workforce hours'!$C$8:$AD$30,BV$7,FALSE)=0,0,(AT125/(VLOOKUP($Q125,'Workforce hours'!$C$8:$AD$30,BV$7,FALSE))))))</f>
        <v>13.255183014751335</v>
      </c>
      <c r="BW125" s="288">
        <f>IF($Q125="n/a",(IF('Workforce hours'!W$30=0,0,(AU125/'Workforce hours'!W$30))),(IF(VLOOKUP($Q125,'Workforce hours'!$C$8:$AD$30,BW$7,FALSE)=0,0,(AU125/(VLOOKUP($Q125,'Workforce hours'!$C$8:$AD$30,BW$7,FALSE))))))</f>
        <v>0</v>
      </c>
      <c r="BX125" s="288">
        <f>IF($Q125="n/a",(IF('Workforce hours'!X$30=0,0,(AV125/'Workforce hours'!X$30))),(IF(VLOOKUP($Q125,'Workforce hours'!$C$8:$AD$30,BX$7,FALSE)=0,0,(AV125/(VLOOKUP($Q125,'Workforce hours'!$C$8:$AD$30,BX$7,FALSE))))))</f>
        <v>0</v>
      </c>
      <c r="BY125" s="288">
        <f>IF($Q125="n/a",(IF('Workforce hours'!Y$30=0,0,(AW125/'Workforce hours'!Y$30))),(IF(VLOOKUP($Q125,'Workforce hours'!$C$8:$AD$30,BY$7,FALSE)=0,0,(AW125/(VLOOKUP($Q125,'Workforce hours'!$C$8:$AD$30,BY$7,FALSE))))))</f>
        <v>0</v>
      </c>
      <c r="BZ125" s="288">
        <f>IF($Q125="n/a",(IF('Workforce hours'!Z$30=0,0,(AX125/'Workforce hours'!Z$30))),(IF(VLOOKUP($Q125,'Workforce hours'!$C$8:$AD$30,BZ$7,FALSE)=0,0,(AX125/(VLOOKUP($Q125,'Workforce hours'!$C$8:$AD$30,BZ$7,FALSE))))))</f>
        <v>0</v>
      </c>
      <c r="CA125" s="288">
        <f>IF($Q125="n/a",(IF('Workforce hours'!AA$30=0,0,(AY125/'Workforce hours'!AA$30))),(IF(VLOOKUP($Q125,'Workforce hours'!$C$8:$AD$30,CA$7,FALSE)=0,0,(AY125/(VLOOKUP($Q125,'Workforce hours'!$C$8:$AD$30,CA$7,FALSE))))))</f>
        <v>0</v>
      </c>
      <c r="CB125" s="288">
        <f>IF($Q125="n/a",(IF('Workforce hours'!AB$30=0,0,(AZ125/'Workforce hours'!AB$30))),(IF(VLOOKUP($Q125,'Workforce hours'!$C$8:$AD$30,CB$7,FALSE)=0,0,(AZ125/(VLOOKUP($Q125,'Workforce hours'!$C$8:$AD$30,CB$7,FALSE))))))</f>
        <v>0</v>
      </c>
      <c r="CC125" s="288">
        <f>IF($Q125="n/a",(IF('Workforce hours'!AC$30=0,0,(BA125/'Workforce hours'!AC$30))),(IF(VLOOKUP($Q125,'Workforce hours'!$C$8:$AD$30,CC$7,FALSE)=0,0,(BA125/(VLOOKUP($Q125,'Workforce hours'!$C$8:$AD$30,CC$7,FALSE))))))</f>
        <v>0</v>
      </c>
      <c r="CD125" s="288">
        <f>IF($Q125="n/a",(IF('Workforce hours'!AD$30=0,0,(BB125/'Workforce hours'!AD$30))),(IF(VLOOKUP($Q125,'Workforce hours'!$C$8:$AD$30,CD$7,FALSE)=0,0,(BB125/(VLOOKUP($Q125,'Workforce hours'!$C$8:$AD$30,CD$7,FALSE))))))</f>
        <v>0</v>
      </c>
      <c r="CE125" s="289">
        <f t="shared" si="18"/>
        <v>0</v>
      </c>
      <c r="CF125" s="290">
        <f>BD125*'Workforce costs'!B$9*(1+'Workforce costs'!B$10)*(1+'Workforce costs'!B$11)</f>
        <v>0</v>
      </c>
      <c r="CG125" s="290">
        <f>BE125*'Workforce costs'!C$9*(1+'Workforce costs'!C$10)*(1+'Workforce costs'!C$11)</f>
        <v>0</v>
      </c>
      <c r="CH125" s="290">
        <f>BF125*'Workforce costs'!D$9*(1+'Workforce costs'!D$10)*(1+'Workforce costs'!D$11)</f>
        <v>0</v>
      </c>
      <c r="CI125" s="290">
        <f>BG125*'Workforce costs'!E$9*(1+'Workforce costs'!E$10)*(1+'Workforce costs'!E$11)</f>
        <v>0</v>
      </c>
      <c r="CJ125" s="290">
        <f>BH125*'Workforce costs'!F$9*(1+'Workforce costs'!F$10)*(1+'Workforce costs'!F$11)</f>
        <v>0</v>
      </c>
      <c r="CK125" s="290">
        <f>BI125*'Workforce costs'!G$9*(1+'Workforce costs'!G$10)*(1+'Workforce costs'!G$11)</f>
        <v>0</v>
      </c>
      <c r="CL125" s="290">
        <f>BJ125*'Workforce costs'!H$9*(1+'Workforce costs'!H$10)*(1+'Workforce costs'!H$11)</f>
        <v>0</v>
      </c>
      <c r="CM125" s="290">
        <f>BK125*'Workforce costs'!I$9*(1+'Workforce costs'!I$10)*(1+'Workforce costs'!I$11)</f>
        <v>0</v>
      </c>
      <c r="CN125" s="290">
        <f>BL125*'Workforce costs'!J$9*(1+'Workforce costs'!J$10)*(1+'Workforce costs'!J$11)</f>
        <v>0</v>
      </c>
      <c r="CO125" s="290">
        <f>BM125*'Workforce costs'!K$9*(1+'Workforce costs'!K$10)*(1+'Workforce costs'!K$11)</f>
        <v>0</v>
      </c>
      <c r="CP125" s="290">
        <f>BN125*'Workforce costs'!L$9*(1+'Workforce costs'!L$10)*(1+'Workforce costs'!L$11)</f>
        <v>0</v>
      </c>
      <c r="CQ125" s="290">
        <f>BO125*'Workforce costs'!M$9*(1+'Workforce costs'!M$10)*(1+'Workforce costs'!M$11)</f>
        <v>0</v>
      </c>
      <c r="CR125" s="290">
        <f>BP125*'Workforce costs'!N$9*(1+'Workforce costs'!N$10)*(1+'Workforce costs'!N$11)</f>
        <v>0</v>
      </c>
      <c r="CS125" s="290">
        <f>BQ125*'Workforce costs'!O$9*(1+'Workforce costs'!O$10)*(1+'Workforce costs'!O$11)</f>
        <v>0</v>
      </c>
      <c r="CT125" s="290">
        <f>BR125*'Workforce costs'!P$9*(1+'Workforce costs'!P$10)*(1+'Workforce costs'!P$11)</f>
        <v>0</v>
      </c>
      <c r="CU125" s="290">
        <f>BS125*'Workforce costs'!Q$9*(1+'Workforce costs'!Q$10)*(1+'Workforce costs'!Q$11)</f>
        <v>0</v>
      </c>
      <c r="CV125" s="290">
        <f>BT125*'Workforce costs'!R$9*(1+'Workforce costs'!R$10)*(1+'Workforce costs'!R$11)</f>
        <v>0</v>
      </c>
      <c r="CW125" s="290">
        <f>BU125*'Workforce costs'!S$9*(1+'Workforce costs'!S$10)*(1+'Workforce costs'!S$11)</f>
        <v>0</v>
      </c>
      <c r="CX125" s="290">
        <f>BV125*'Workforce costs'!T$9*(1+'Workforce costs'!T$10)*(1+'Workforce costs'!T$11)</f>
        <v>0</v>
      </c>
      <c r="CY125" s="290">
        <f>BW125*'Workforce costs'!U$9*(1+'Workforce costs'!U$10)*(1+'Workforce costs'!U$11)</f>
        <v>0</v>
      </c>
      <c r="CZ125" s="290">
        <f>BX125*'Workforce costs'!V$9*(1+'Workforce costs'!V$10)*(1+'Workforce costs'!V$11)</f>
        <v>0</v>
      </c>
      <c r="DA125" s="290">
        <f>BY125*'Workforce costs'!W$9*(1+'Workforce costs'!W$10)*(1+'Workforce costs'!W$11)</f>
        <v>0</v>
      </c>
      <c r="DB125" s="290">
        <f>BZ125*'Workforce costs'!X$9*(1+'Workforce costs'!X$10)*(1+'Workforce costs'!X$11)</f>
        <v>0</v>
      </c>
      <c r="DC125" s="290">
        <f>CA125*'Workforce costs'!Y$9*(1+'Workforce costs'!Y$10)*(1+'Workforce costs'!Y$11)</f>
        <v>0</v>
      </c>
      <c r="DD125" s="290">
        <f>CB125*'Workforce costs'!Z$9*(1+'Workforce costs'!Z$10)*(1+'Workforce costs'!Z$11)</f>
        <v>0</v>
      </c>
      <c r="DE125" s="290">
        <f>CC125*'Workforce costs'!AA$9*(1+'Workforce costs'!AA$10)*(1+'Workforce costs'!AA$11)</f>
        <v>0</v>
      </c>
      <c r="DF125" s="290">
        <f>CD125*'Workforce costs'!AB$9*(1+'Workforce costs'!AB$10)*(1+'Workforce costs'!AB$11)</f>
        <v>0</v>
      </c>
    </row>
    <row r="126" spans="1:110" x14ac:dyDescent="0.3">
      <c r="A126" s="2" t="str">
        <f>Outputs!$A$4</f>
        <v>Australia</v>
      </c>
      <c r="B126" s="2" t="str">
        <f t="shared" si="11"/>
        <v>Australia 65+</v>
      </c>
      <c r="C126" s="30">
        <f>VLOOKUP($B126,Populations!$D$15:$H$1920,3,FALSE)</f>
        <v>4559374</v>
      </c>
      <c r="D126" s="255">
        <f>IF(OR($H126="General pop",$H126="Schools",$H126="Workplace",$H126="Skills Training",$H126="Digital Supports"),1,VLOOKUP($B126,Populations!$D$15:$H$1920,5,FALSE))</f>
        <v>1</v>
      </c>
      <c r="E126" s="88">
        <f>VLOOKUP(I126,Epidemiology!$C$10:$H$47,6,FALSE)</f>
        <v>3198</v>
      </c>
      <c r="F126" s="102">
        <f>'Care profiles'!R127</f>
        <v>1</v>
      </c>
      <c r="G126" s="15" t="str">
        <f>'Care profiles'!A127</f>
        <v>65+</v>
      </c>
      <c r="H126" s="15" t="str">
        <f>'Care profiles'!B127</f>
        <v>Distress</v>
      </c>
      <c r="I126" s="15" t="str">
        <f>'Care profiles'!C127</f>
        <v>Distress_65+yrs</v>
      </c>
      <c r="J126" s="15" t="str">
        <f>'Care profiles'!D127</f>
        <v>Care profile</v>
      </c>
      <c r="K126" s="15" t="str">
        <f>'Care profiles'!E127</f>
        <v>Care Coordination and Liaison</v>
      </c>
      <c r="L126" s="104">
        <f>'Care profiles'!F127</f>
        <v>0.6</v>
      </c>
      <c r="M126" s="15">
        <f>'Care profiles'!G127</f>
        <v>1</v>
      </c>
      <c r="N126" s="15">
        <f>'Care profiles'!H127</f>
        <v>15</v>
      </c>
      <c r="O126" s="15" t="str">
        <f>'Care profiles'!I127</f>
        <v>min</v>
      </c>
      <c r="P126" s="15" t="str">
        <f>'Care profiles'!J127</f>
        <v>Peer Worker/Vocationally Qualified/Tertiary Qualified</v>
      </c>
      <c r="Q126" s="15" t="str">
        <f>'Care profiles'!K127</f>
        <v>n/a</v>
      </c>
      <c r="R126" s="15" t="str">
        <f>'Care profiles'!M127</f>
        <v>Y</v>
      </c>
      <c r="S126" s="15" t="str">
        <f>'Care profiles'!O127</f>
        <v>N</v>
      </c>
      <c r="T126" s="15" t="str">
        <f>'Care profiles'!Q127</f>
        <v>N</v>
      </c>
      <c r="U126" s="30">
        <f t="shared" si="12"/>
        <v>145808.78052</v>
      </c>
      <c r="V126" s="30">
        <f t="shared" si="13"/>
        <v>87485.268312</v>
      </c>
      <c r="W126" s="30">
        <f>IF(M126="n/a",0,IF(O126="days",V126*M126*(1+(VLOOKUP(K126,'Bed parameters'!$A$9:$G$12,7,FALSE))),V126*M126))</f>
        <v>87485.268312</v>
      </c>
      <c r="X126" s="30">
        <f t="shared" si="14"/>
        <v>21871.317078</v>
      </c>
      <c r="Y126" s="30">
        <f t="shared" si="15"/>
        <v>0</v>
      </c>
      <c r="Z126" s="113">
        <f>_xlfn.IFNA(Y126/((VLOOKUP(K126,'Bed parameters'!$A$9:$G$12,3,FALSE))*(VLOOKUP(K126,'Bed parameters'!$A$9:$G$12,5,FALSE))),0)</f>
        <v>0</v>
      </c>
      <c r="AA126" s="30">
        <f t="shared" si="16"/>
        <v>21871.317078</v>
      </c>
      <c r="AB126" s="30">
        <f>_xlfn.IFNA(IF($O126="days",$Y126*(VLOOKUP($K126,'Bed parameters'!$A$9:$I$12,9,FALSE))*$F126*(VLOOKUP($Q126,'Workforce distribution'!$C$8:$AD$30,AB$7,FALSE)),IF($Q126="n/a",(IF($P126=AB$6,$X126*$F126,0)),$X126*$F126*(VLOOKUP($Q126,'Workforce distribution'!$C$8:$AD$30,AB$7,FALSE)))),0)</f>
        <v>0</v>
      </c>
      <c r="AC126" s="30">
        <f>_xlfn.IFNA(IF($O126="days",$Y126*(VLOOKUP($K126,'Bed parameters'!$A$9:$I$12,9,FALSE))*$F126*(VLOOKUP($Q126,'Workforce distribution'!$C$8:$AD$30,AC$7,FALSE)),IF($Q126="n/a",(IF($P126=AC$6,$X126*$F126,0)),$X126*$F126*(VLOOKUP($Q126,'Workforce distribution'!$C$8:$AD$30,AC$7,FALSE)))),0)</f>
        <v>0</v>
      </c>
      <c r="AD126" s="30">
        <f>_xlfn.IFNA(IF($O126="days",$Y126*(VLOOKUP($K126,'Bed parameters'!$A$9:$I$12,9,FALSE))*$F126*(VLOOKUP($Q126,'Workforce distribution'!$C$8:$AD$30,AD$7,FALSE)),IF($Q126="n/a",(IF($P126=AD$6,$X126*$F126,0)),$X126*$F126*(VLOOKUP($Q126,'Workforce distribution'!$C$8:$AD$30,AD$7,FALSE)))),0)</f>
        <v>0</v>
      </c>
      <c r="AE126" s="30">
        <f>_xlfn.IFNA(IF($O126="days",$Y126*(VLOOKUP($K126,'Bed parameters'!$A$9:$I$12,9,FALSE))*$F126*(VLOOKUP($Q126,'Workforce distribution'!$C$8:$AD$30,AE$7,FALSE)),IF($Q126="n/a",(IF($P126=AE$6,$X126*$F126,0)),$X126*$F126*(VLOOKUP($Q126,'Workforce distribution'!$C$8:$AD$30,AE$7,FALSE)))),0)</f>
        <v>0</v>
      </c>
      <c r="AF126" s="30">
        <f>_xlfn.IFNA(IF($O126="days",$Y126*(VLOOKUP($K126,'Bed parameters'!$A$9:$I$12,9,FALSE))*$F126*(VLOOKUP($Q126,'Workforce distribution'!$C$8:$AD$30,AF$7,FALSE)),IF($Q126="n/a",(IF($P126=AF$6,$X126*$F126,0)),$X126*$F126*(VLOOKUP($Q126,'Workforce distribution'!$C$8:$AD$30,AF$7,FALSE)))),0)</f>
        <v>0</v>
      </c>
      <c r="AG126" s="30">
        <f>_xlfn.IFNA(IF($O126="days",$Y126*(VLOOKUP($K126,'Bed parameters'!$A$9:$I$12,9,FALSE))*$F126*(VLOOKUP($Q126,'Workforce distribution'!$C$8:$AD$30,AG$7,FALSE)),IF($Q126="n/a",(IF($P126=AG$6,$X126*$F126,0)),$X126*$F126*(VLOOKUP($Q126,'Workforce distribution'!$C$8:$AD$30,AG$7,FALSE)))),0)</f>
        <v>0</v>
      </c>
      <c r="AH126" s="30">
        <f>_xlfn.IFNA(IF($O126="days",$Y126*(VLOOKUP($K126,'Bed parameters'!$A$9:$I$12,9,FALSE))*$F126*(VLOOKUP($Q126,'Workforce distribution'!$C$8:$AD$30,AH$7,FALSE)),IF($Q126="n/a",(IF($P126=AH$6,$X126*$F126,0)),$X126*$F126*(VLOOKUP($Q126,'Workforce distribution'!$C$8:$AD$30,AH$7,FALSE)))),0)</f>
        <v>0</v>
      </c>
      <c r="AI126" s="30">
        <f>_xlfn.IFNA(IF($O126="days",$Y126*(VLOOKUP($K126,'Bed parameters'!$A$9:$I$12,9,FALSE))*$F126*(VLOOKUP($Q126,'Workforce distribution'!$C$8:$AD$30,AI$7,FALSE)),IF($Q126="n/a",(IF($P126=AI$6,$X126*$F126,0)),$X126*$F126*(VLOOKUP($Q126,'Workforce distribution'!$C$8:$AD$30,AI$7,FALSE)))),0)</f>
        <v>0</v>
      </c>
      <c r="AJ126" s="30">
        <f>_xlfn.IFNA(IF($O126="days",$Y126*(VLOOKUP($K126,'Bed parameters'!$A$9:$I$12,9,FALSE))*$F126*(VLOOKUP($Q126,'Workforce distribution'!$C$8:$AD$30,AJ$7,FALSE)),IF($Q126="n/a",(IF($P126=AJ$6,$X126*$F126,0)),$X126*$F126*(VLOOKUP($Q126,'Workforce distribution'!$C$8:$AD$30,AJ$7,FALSE)))),0)</f>
        <v>0</v>
      </c>
      <c r="AK126" s="30">
        <f>_xlfn.IFNA(IF($O126="days",$Y126*(VLOOKUP($K126,'Bed parameters'!$A$9:$I$12,9,FALSE))*$F126*(VLOOKUP($Q126,'Workforce distribution'!$C$8:$AD$30,AK$7,FALSE)),IF($Q126="n/a",(IF($P126=AK$6,$X126*$F126,0)),$X126*$F126*(VLOOKUP($Q126,'Workforce distribution'!$C$8:$AD$30,AK$7,FALSE)))),0)</f>
        <v>0</v>
      </c>
      <c r="AL126" s="30">
        <f>_xlfn.IFNA(IF($O126="days",$Y126*(VLOOKUP($K126,'Bed parameters'!$A$9:$I$12,9,FALSE))*$F126*(VLOOKUP($Q126,'Workforce distribution'!$C$8:$AD$30,AL$7,FALSE)),IF($Q126="n/a",(IF($P126=AL$6,$X126*$F126,0)),$X126*$F126*(VLOOKUP($Q126,'Workforce distribution'!$C$8:$AD$30,AL$7,FALSE)))),0)</f>
        <v>0</v>
      </c>
      <c r="AM126" s="30">
        <f>_xlfn.IFNA(IF($O126="days",$Y126*(VLOOKUP($K126,'Bed parameters'!$A$9:$I$12,9,FALSE))*$F126*(VLOOKUP($Q126,'Workforce distribution'!$C$8:$AD$30,AM$7,FALSE)),IF($Q126="n/a",(IF($P126=AM$6,$X126*$F126,0)),$X126*$F126*(VLOOKUP($Q126,'Workforce distribution'!$C$8:$AD$30,AM$7,FALSE)))),0)</f>
        <v>0</v>
      </c>
      <c r="AN126" s="30">
        <f>_xlfn.IFNA(IF($O126="days",$Y126*(VLOOKUP($K126,'Bed parameters'!$A$9:$I$12,9,FALSE))*$F126*(VLOOKUP($Q126,'Workforce distribution'!$C$8:$AD$30,AN$7,FALSE)),IF($Q126="n/a",(IF($P126=AN$6,$X126*$F126,0)),$X126*$F126*(VLOOKUP($Q126,'Workforce distribution'!$C$8:$AD$30,AN$7,FALSE)))),0)</f>
        <v>0</v>
      </c>
      <c r="AO126" s="30">
        <f>_xlfn.IFNA(IF($O126="days",$Y126*(VLOOKUP($K126,'Bed parameters'!$A$9:$I$12,9,FALSE))*$F126*(VLOOKUP($Q126,'Workforce distribution'!$C$8:$AD$30,AO$7,FALSE)),IF($Q126="n/a",(IF($P126=AO$6,$X126*$F126,0)),$X126*$F126*(VLOOKUP($Q126,'Workforce distribution'!$C$8:$AD$30,AO$7,FALSE)))),0)</f>
        <v>0</v>
      </c>
      <c r="AP126" s="30">
        <f>_xlfn.IFNA(IF($O126="days",$Y126*(VLOOKUP($K126,'Bed parameters'!$A$9:$I$12,9,FALSE))*$F126*(VLOOKUP($Q126,'Workforce distribution'!$C$8:$AD$30,AP$7,FALSE)),IF($Q126="n/a",(IF($P126=AP$6,$X126*$F126,0)),$X126*$F126*(VLOOKUP($Q126,'Workforce distribution'!$C$8:$AD$30,AP$7,FALSE)))),0)</f>
        <v>0</v>
      </c>
      <c r="AQ126" s="30">
        <f>_xlfn.IFNA(IF($O126="days",$Y126*(VLOOKUP($K126,'Bed parameters'!$A$9:$I$12,9,FALSE))*$F126*(VLOOKUP($Q126,'Workforce distribution'!$C$8:$AD$30,AQ$7,FALSE)),IF($Q126="n/a",(IF($P126=AQ$6,$X126*$F126,0)),$X126*$F126*(VLOOKUP($Q126,'Workforce distribution'!$C$8:$AD$30,AQ$7,FALSE)))),0)</f>
        <v>0</v>
      </c>
      <c r="AR126" s="30">
        <f>_xlfn.IFNA(IF($O126="days",$Y126*(VLOOKUP($K126,'Bed parameters'!$A$9:$I$12,9,FALSE))*$F126*(VLOOKUP($Q126,'Workforce distribution'!$C$8:$AD$30,AR$7,FALSE)),IF($Q126="n/a",(IF($P126=AR$6,$X126*$F126,0)),$X126*$F126*(VLOOKUP($Q126,'Workforce distribution'!$C$8:$AD$30,AR$7,FALSE)))),0)</f>
        <v>0</v>
      </c>
      <c r="AS126" s="30">
        <f>_xlfn.IFNA(IF($O126="days",$Y126*(VLOOKUP($K126,'Bed parameters'!$A$9:$I$12,9,FALSE))*$F126*(VLOOKUP($Q126,'Workforce distribution'!$C$8:$AD$30,AS$7,FALSE)),IF($Q126="n/a",(IF($P126=AS$6,$X126*$F126,0)),$X126*$F126*(VLOOKUP($Q126,'Workforce distribution'!$C$8:$AD$30,AS$7,FALSE)))),0)</f>
        <v>0</v>
      </c>
      <c r="AT126" s="30">
        <f>_xlfn.IFNA(IF($O126="days",$Y126*(VLOOKUP($K126,'Bed parameters'!$A$9:$I$12,9,FALSE))*$F126*(VLOOKUP($Q126,'Workforce distribution'!$C$8:$AD$30,AT$7,FALSE)),IF($Q126="n/a",(IF($P126=AT$6,$X126*$F126,0)),$X126*$F126*(VLOOKUP($Q126,'Workforce distribution'!$C$8:$AD$30,AT$7,FALSE)))),0)</f>
        <v>0</v>
      </c>
      <c r="AU126" s="30">
        <f>_xlfn.IFNA(IF($O126="days",$Y126*(VLOOKUP($K126,'Bed parameters'!$A$9:$I$12,9,FALSE))*$F126*(VLOOKUP($Q126,'Workforce distribution'!$C$8:$AD$30,AU$7,FALSE)),IF($Q126="n/a",(IF($P126=AU$6,$X126*$F126,0)),$X126*$F126*(VLOOKUP($Q126,'Workforce distribution'!$C$8:$AD$30,AU$7,FALSE)))),0)</f>
        <v>0</v>
      </c>
      <c r="AV126" s="30">
        <f>_xlfn.IFNA(IF($O126="days",$Y126*(VLOOKUP($K126,'Bed parameters'!$A$9:$I$12,9,FALSE))*$F126*(VLOOKUP($Q126,'Workforce distribution'!$C$8:$AD$30,AV$7,FALSE)),IF($Q126="n/a",(IF($P126=AV$6,$X126*$F126,0)),$X126*$F126*(VLOOKUP($Q126,'Workforce distribution'!$C$8:$AD$30,AV$7,FALSE)))),0)</f>
        <v>0</v>
      </c>
      <c r="AW126" s="30">
        <f>_xlfn.IFNA(IF($O126="days",$Y126*(VLOOKUP($K126,'Bed parameters'!$A$9:$I$12,9,FALSE))*$F126*(VLOOKUP($Q126,'Workforce distribution'!$C$8:$AD$30,AW$7,FALSE)),IF($Q126="n/a",(IF($P126=AW$6,$X126*$F126,0)),$X126*$F126*(VLOOKUP($Q126,'Workforce distribution'!$C$8:$AD$30,AW$7,FALSE)))),0)</f>
        <v>0</v>
      </c>
      <c r="AX126" s="30">
        <f>_xlfn.IFNA(IF($O126="days",$Y126*(VLOOKUP($K126,'Bed parameters'!$A$9:$I$12,9,FALSE))*$F126*(VLOOKUP($Q126,'Workforce distribution'!$C$8:$AD$30,AX$7,FALSE)),IF($Q126="n/a",(IF($P126=AX$6,$X126*$F126,0)),$X126*$F126*(VLOOKUP($Q126,'Workforce distribution'!$C$8:$AD$30,AX$7,FALSE)))),0)</f>
        <v>0</v>
      </c>
      <c r="AY126" s="30">
        <f>_xlfn.IFNA(IF($O126="days",$Y126*(VLOOKUP($K126,'Bed parameters'!$A$9:$I$12,9,FALSE))*$F126*(VLOOKUP($Q126,'Workforce distribution'!$C$8:$AD$30,AY$7,FALSE)),IF($Q126="n/a",(IF($P126=AY$6,$X126*$F126,0)),$X126*$F126*(VLOOKUP($Q126,'Workforce distribution'!$C$8:$AD$30,AY$7,FALSE)))),0)</f>
        <v>0</v>
      </c>
      <c r="AZ126" s="30">
        <f>_xlfn.IFNA(IF($O126="days",$Y126*(VLOOKUP($K126,'Bed parameters'!$A$9:$I$12,9,FALSE))*$F126*(VLOOKUP($Q126,'Workforce distribution'!$C$8:$AD$30,AZ$7,FALSE)),IF($Q126="n/a",(IF($P126=AZ$6,$X126*$F126,0)),$X126*$F126*(VLOOKUP($Q126,'Workforce distribution'!$C$8:$AD$30,AZ$7,FALSE)))),0)</f>
        <v>0</v>
      </c>
      <c r="BA126" s="30">
        <f>_xlfn.IFNA(IF($O126="days",$Y126*(VLOOKUP($K126,'Bed parameters'!$A$9:$I$12,9,FALSE))*$F126*(VLOOKUP($Q126,'Workforce distribution'!$C$8:$AD$30,BA$7,FALSE)),IF($Q126="n/a",(IF($P126=BA$6,$X126*$F126,0)),$X126*$F126*(VLOOKUP($Q126,'Workforce distribution'!$C$8:$AD$30,BA$7,FALSE)))),0)</f>
        <v>21871.317078</v>
      </c>
      <c r="BB126" s="30">
        <f>_xlfn.IFNA(IF($O126="days",$Y126*(VLOOKUP($K126,'Bed parameters'!$A$9:$I$12,9,FALSE))*$F126*(VLOOKUP($Q126,'Workforce distribution'!$C$8:$AD$30,BB$7,FALSE)),IF($Q126="n/a",(IF($P126=BB$6,$X126*$F126,0)),$X126*$F126*(VLOOKUP($Q126,'Workforce distribution'!$C$8:$AD$30,BB$7,FALSE)))),0)</f>
        <v>0</v>
      </c>
      <c r="BC126" s="149">
        <f t="shared" si="17"/>
        <v>19.030709624347544</v>
      </c>
      <c r="BD126" s="288">
        <f>IF($Q126="n/a",(IF('Workforce hours'!D$30=0,0,(AB126/'Workforce hours'!D$30))),(IF(VLOOKUP($Q126,'Workforce hours'!$C$8:$AD$30,BD$7,FALSE)=0,0,(AB126/(VLOOKUP($Q126,'Workforce hours'!$C$8:$AD$30,BD$7,FALSE))))))</f>
        <v>0</v>
      </c>
      <c r="BE126" s="288">
        <f>IF($Q126="n/a",(IF('Workforce hours'!E$30=0,0,(AC126/'Workforce hours'!E$30))),(IF(VLOOKUP($Q126,'Workforce hours'!$C$8:$AD$30,BE$7,FALSE)=0,0,(AC126/(VLOOKUP($Q126,'Workforce hours'!$C$8:$AD$30,BE$7,FALSE))))))</f>
        <v>0</v>
      </c>
      <c r="BF126" s="288">
        <f>IF($Q126="n/a",(IF('Workforce hours'!F$30=0,0,(AD126/'Workforce hours'!F$30))),(IF(VLOOKUP($Q126,'Workforce hours'!$C$8:$AD$30,BF$7,FALSE)=0,0,(AD126/(VLOOKUP($Q126,'Workforce hours'!$C$8:$AD$30,BF$7,FALSE))))))</f>
        <v>0</v>
      </c>
      <c r="BG126" s="288">
        <f>IF($Q126="n/a",(IF('Workforce hours'!G$30=0,0,(AE126/'Workforce hours'!G$30))),(IF(VLOOKUP($Q126,'Workforce hours'!$C$8:$AD$30,BG$7,FALSE)=0,0,(AE126/(VLOOKUP($Q126,'Workforce hours'!$C$8:$AD$30,BG$7,FALSE))))))</f>
        <v>0</v>
      </c>
      <c r="BH126" s="288">
        <f>IF($Q126="n/a",(IF('Workforce hours'!H$30=0,0,(AF126/'Workforce hours'!H$30))),(IF(VLOOKUP($Q126,'Workforce hours'!$C$8:$AD$30,BH$7,FALSE)=0,0,(AF126/(VLOOKUP($Q126,'Workforce hours'!$C$8:$AD$30,BH$7,FALSE))))))</f>
        <v>0</v>
      </c>
      <c r="BI126" s="288">
        <f>IF($Q126="n/a",(IF('Workforce hours'!I$30=0,0,(AG126/'Workforce hours'!I$30))),(IF(VLOOKUP($Q126,'Workforce hours'!$C$8:$AD$30,BI$7,FALSE)=0,0,(AG126/(VLOOKUP($Q126,'Workforce hours'!$C$8:$AD$30,BI$7,FALSE))))))</f>
        <v>0</v>
      </c>
      <c r="BJ126" s="288">
        <f>IF($Q126="n/a",(IF('Workforce hours'!J$30=0,0,(AH126/'Workforce hours'!J$30))),(IF(VLOOKUP($Q126,'Workforce hours'!$C$8:$AD$30,BJ$7,FALSE)=0,0,(AH126/(VLOOKUP($Q126,'Workforce hours'!$C$8:$AD$30,BJ$7,FALSE))))))</f>
        <v>0</v>
      </c>
      <c r="BK126" s="288">
        <f>IF($Q126="n/a",(IF('Workforce hours'!K$30=0,0,(AI126/'Workforce hours'!K$30))),(IF(VLOOKUP($Q126,'Workforce hours'!$C$8:$AD$30,BK$7,FALSE)=0,0,(AI126/(VLOOKUP($Q126,'Workforce hours'!$C$8:$AD$30,BK$7,FALSE))))))</f>
        <v>0</v>
      </c>
      <c r="BL126" s="288">
        <f>IF($Q126="n/a",(IF('Workforce hours'!L$30=0,0,(AJ126/'Workforce hours'!L$30))),(IF(VLOOKUP($Q126,'Workforce hours'!$C$8:$AD$30,BL$7,FALSE)=0,0,(AJ126/(VLOOKUP($Q126,'Workforce hours'!$C$8:$AD$30,BL$7,FALSE))))))</f>
        <v>0</v>
      </c>
      <c r="BM126" s="288">
        <f>IF($Q126="n/a",(IF('Workforce hours'!M$30=0,0,(AK126/'Workforce hours'!M$30))),(IF(VLOOKUP($Q126,'Workforce hours'!$C$8:$AD$30,BM$7,FALSE)=0,0,(AK126/(VLOOKUP($Q126,'Workforce hours'!$C$8:$AD$30,BM$7,FALSE))))))</f>
        <v>0</v>
      </c>
      <c r="BN126" s="288">
        <f>IF($Q126="n/a",(IF('Workforce hours'!N$30=0,0,(AL126/'Workforce hours'!N$30))),(IF(VLOOKUP($Q126,'Workforce hours'!$C$8:$AD$30,BN$7,FALSE)=0,0,(AL126/(VLOOKUP($Q126,'Workforce hours'!$C$8:$AD$30,BN$7,FALSE))))))</f>
        <v>0</v>
      </c>
      <c r="BO126" s="288">
        <f>IF($Q126="n/a",(IF('Workforce hours'!O$30=0,0,(AM126/'Workforce hours'!O$30))),(IF(VLOOKUP($Q126,'Workforce hours'!$C$8:$AD$30,BO$7,FALSE)=0,0,(AM126/(VLOOKUP($Q126,'Workforce hours'!$C$8:$AD$30,BO$7,FALSE))))))</f>
        <v>0</v>
      </c>
      <c r="BP126" s="288">
        <f>IF($Q126="n/a",(IF('Workforce hours'!P$30=0,0,(AN126/'Workforce hours'!P$30))),(IF(VLOOKUP($Q126,'Workforce hours'!$C$8:$AD$30,BP$7,FALSE)=0,0,(AN126/(VLOOKUP($Q126,'Workforce hours'!$C$8:$AD$30,BP$7,FALSE))))))</f>
        <v>0</v>
      </c>
      <c r="BQ126" s="288">
        <f>IF($Q126="n/a",(IF('Workforce hours'!Q$30=0,0,(AO126/'Workforce hours'!Q$30))),(IF(VLOOKUP($Q126,'Workforce hours'!$C$8:$AD$30,BQ$7,FALSE)=0,0,(AO126/(VLOOKUP($Q126,'Workforce hours'!$C$8:$AD$30,BQ$7,FALSE))))))</f>
        <v>0</v>
      </c>
      <c r="BR126" s="288">
        <f>IF($Q126="n/a",(IF('Workforce hours'!R$30=0,0,(AP126/'Workforce hours'!R$30))),(IF(VLOOKUP($Q126,'Workforce hours'!$C$8:$AD$30,BR$7,FALSE)=0,0,(AP126/(VLOOKUP($Q126,'Workforce hours'!$C$8:$AD$30,BR$7,FALSE))))))</f>
        <v>0</v>
      </c>
      <c r="BS126" s="288">
        <f>IF($Q126="n/a",(IF('Workforce hours'!S$30=0,0,(AQ126/'Workforce hours'!S$30))),(IF(VLOOKUP($Q126,'Workforce hours'!$C$8:$AD$30,BS$7,FALSE)=0,0,(AQ126/(VLOOKUP($Q126,'Workforce hours'!$C$8:$AD$30,BS$7,FALSE))))))</f>
        <v>0</v>
      </c>
      <c r="BT126" s="288">
        <f>IF($Q126="n/a",(IF('Workforce hours'!T$30=0,0,(AR126/'Workforce hours'!T$30))),(IF(VLOOKUP($Q126,'Workforce hours'!$C$8:$AD$30,BT$7,FALSE)=0,0,(AR126/(VLOOKUP($Q126,'Workforce hours'!$C$8:$AD$30,BT$7,FALSE))))))</f>
        <v>0</v>
      </c>
      <c r="BU126" s="288">
        <f>IF($Q126="n/a",(IF('Workforce hours'!U$30=0,0,(AS126/'Workforce hours'!U$30))),(IF(VLOOKUP($Q126,'Workforce hours'!$C$8:$AD$30,BU$7,FALSE)=0,0,(AS126/(VLOOKUP($Q126,'Workforce hours'!$C$8:$AD$30,BU$7,FALSE))))))</f>
        <v>0</v>
      </c>
      <c r="BV126" s="288">
        <f>IF($Q126="n/a",(IF('Workforce hours'!V$30=0,0,(AT126/'Workforce hours'!V$30))),(IF(VLOOKUP($Q126,'Workforce hours'!$C$8:$AD$30,BV$7,FALSE)=0,0,(AT126/(VLOOKUP($Q126,'Workforce hours'!$C$8:$AD$30,BV$7,FALSE))))))</f>
        <v>0</v>
      </c>
      <c r="BW126" s="288">
        <f>IF($Q126="n/a",(IF('Workforce hours'!W$30=0,0,(AU126/'Workforce hours'!W$30))),(IF(VLOOKUP($Q126,'Workforce hours'!$C$8:$AD$30,BW$7,FALSE)=0,0,(AU126/(VLOOKUP($Q126,'Workforce hours'!$C$8:$AD$30,BW$7,FALSE))))))</f>
        <v>0</v>
      </c>
      <c r="BX126" s="288">
        <f>IF($Q126="n/a",(IF('Workforce hours'!X$30=0,0,(AV126/'Workforce hours'!X$30))),(IF(VLOOKUP($Q126,'Workforce hours'!$C$8:$AD$30,BX$7,FALSE)=0,0,(AV126/(VLOOKUP($Q126,'Workforce hours'!$C$8:$AD$30,BX$7,FALSE))))))</f>
        <v>0</v>
      </c>
      <c r="BY126" s="288">
        <f>IF($Q126="n/a",(IF('Workforce hours'!Y$30=0,0,(AW126/'Workforce hours'!Y$30))),(IF(VLOOKUP($Q126,'Workforce hours'!$C$8:$AD$30,BY$7,FALSE)=0,0,(AW126/(VLOOKUP($Q126,'Workforce hours'!$C$8:$AD$30,BY$7,FALSE))))))</f>
        <v>0</v>
      </c>
      <c r="BZ126" s="288">
        <f>IF($Q126="n/a",(IF('Workforce hours'!Z$30=0,0,(AX126/'Workforce hours'!Z$30))),(IF(VLOOKUP($Q126,'Workforce hours'!$C$8:$AD$30,BZ$7,FALSE)=0,0,(AX126/(VLOOKUP($Q126,'Workforce hours'!$C$8:$AD$30,BZ$7,FALSE))))))</f>
        <v>0</v>
      </c>
      <c r="CA126" s="288">
        <f>IF($Q126="n/a",(IF('Workforce hours'!AA$30=0,0,(AY126/'Workforce hours'!AA$30))),(IF(VLOOKUP($Q126,'Workforce hours'!$C$8:$AD$30,CA$7,FALSE)=0,0,(AY126/(VLOOKUP($Q126,'Workforce hours'!$C$8:$AD$30,CA$7,FALSE))))))</f>
        <v>0</v>
      </c>
      <c r="CB126" s="288">
        <f>IF($Q126="n/a",(IF('Workforce hours'!AB$30=0,0,(AZ126/'Workforce hours'!AB$30))),(IF(VLOOKUP($Q126,'Workforce hours'!$C$8:$AD$30,CB$7,FALSE)=0,0,(AZ126/(VLOOKUP($Q126,'Workforce hours'!$C$8:$AD$30,CB$7,FALSE))))))</f>
        <v>0</v>
      </c>
      <c r="CC126" s="288">
        <f>IF($Q126="n/a",(IF('Workforce hours'!AC$30=0,0,(BA126/'Workforce hours'!AC$30))),(IF(VLOOKUP($Q126,'Workforce hours'!$C$8:$AD$30,CC$7,FALSE)=0,0,(BA126/(VLOOKUP($Q126,'Workforce hours'!$C$8:$AD$30,CC$7,FALSE))))))</f>
        <v>19.030709624347544</v>
      </c>
      <c r="CD126" s="288">
        <f>IF($Q126="n/a",(IF('Workforce hours'!AD$30=0,0,(BB126/'Workforce hours'!AD$30))),(IF(VLOOKUP($Q126,'Workforce hours'!$C$8:$AD$30,CD$7,FALSE)=0,0,(BB126/(VLOOKUP($Q126,'Workforce hours'!$C$8:$AD$30,CD$7,FALSE))))))</f>
        <v>0</v>
      </c>
      <c r="CE126" s="289">
        <f t="shared" si="18"/>
        <v>0</v>
      </c>
      <c r="CF126" s="290">
        <f>BD126*'Workforce costs'!B$9*(1+'Workforce costs'!B$10)*(1+'Workforce costs'!B$11)</f>
        <v>0</v>
      </c>
      <c r="CG126" s="290">
        <f>BE126*'Workforce costs'!C$9*(1+'Workforce costs'!C$10)*(1+'Workforce costs'!C$11)</f>
        <v>0</v>
      </c>
      <c r="CH126" s="290">
        <f>BF126*'Workforce costs'!D$9*(1+'Workforce costs'!D$10)*(1+'Workforce costs'!D$11)</f>
        <v>0</v>
      </c>
      <c r="CI126" s="290">
        <f>BG126*'Workforce costs'!E$9*(1+'Workforce costs'!E$10)*(1+'Workforce costs'!E$11)</f>
        <v>0</v>
      </c>
      <c r="CJ126" s="290">
        <f>BH126*'Workforce costs'!F$9*(1+'Workforce costs'!F$10)*(1+'Workforce costs'!F$11)</f>
        <v>0</v>
      </c>
      <c r="CK126" s="290">
        <f>BI126*'Workforce costs'!G$9*(1+'Workforce costs'!G$10)*(1+'Workforce costs'!G$11)</f>
        <v>0</v>
      </c>
      <c r="CL126" s="290">
        <f>BJ126*'Workforce costs'!H$9*(1+'Workforce costs'!H$10)*(1+'Workforce costs'!H$11)</f>
        <v>0</v>
      </c>
      <c r="CM126" s="290">
        <f>BK126*'Workforce costs'!I$9*(1+'Workforce costs'!I$10)*(1+'Workforce costs'!I$11)</f>
        <v>0</v>
      </c>
      <c r="CN126" s="290">
        <f>BL126*'Workforce costs'!J$9*(1+'Workforce costs'!J$10)*(1+'Workforce costs'!J$11)</f>
        <v>0</v>
      </c>
      <c r="CO126" s="290">
        <f>BM126*'Workforce costs'!K$9*(1+'Workforce costs'!K$10)*(1+'Workforce costs'!K$11)</f>
        <v>0</v>
      </c>
      <c r="CP126" s="290">
        <f>BN126*'Workforce costs'!L$9*(1+'Workforce costs'!L$10)*(1+'Workforce costs'!L$11)</f>
        <v>0</v>
      </c>
      <c r="CQ126" s="290">
        <f>BO126*'Workforce costs'!M$9*(1+'Workforce costs'!M$10)*(1+'Workforce costs'!M$11)</f>
        <v>0</v>
      </c>
      <c r="CR126" s="290">
        <f>BP126*'Workforce costs'!N$9*(1+'Workforce costs'!N$10)*(1+'Workforce costs'!N$11)</f>
        <v>0</v>
      </c>
      <c r="CS126" s="290">
        <f>BQ126*'Workforce costs'!O$9*(1+'Workforce costs'!O$10)*(1+'Workforce costs'!O$11)</f>
        <v>0</v>
      </c>
      <c r="CT126" s="290">
        <f>BR126*'Workforce costs'!P$9*(1+'Workforce costs'!P$10)*(1+'Workforce costs'!P$11)</f>
        <v>0</v>
      </c>
      <c r="CU126" s="290">
        <f>BS126*'Workforce costs'!Q$9*(1+'Workforce costs'!Q$10)*(1+'Workforce costs'!Q$11)</f>
        <v>0</v>
      </c>
      <c r="CV126" s="290">
        <f>BT126*'Workforce costs'!R$9*(1+'Workforce costs'!R$10)*(1+'Workforce costs'!R$11)</f>
        <v>0</v>
      </c>
      <c r="CW126" s="290">
        <f>BU126*'Workforce costs'!S$9*(1+'Workforce costs'!S$10)*(1+'Workforce costs'!S$11)</f>
        <v>0</v>
      </c>
      <c r="CX126" s="290">
        <f>BV126*'Workforce costs'!T$9*(1+'Workforce costs'!T$10)*(1+'Workforce costs'!T$11)</f>
        <v>0</v>
      </c>
      <c r="CY126" s="290">
        <f>BW126*'Workforce costs'!U$9*(1+'Workforce costs'!U$10)*(1+'Workforce costs'!U$11)</f>
        <v>0</v>
      </c>
      <c r="CZ126" s="290">
        <f>BX126*'Workforce costs'!V$9*(1+'Workforce costs'!V$10)*(1+'Workforce costs'!V$11)</f>
        <v>0</v>
      </c>
      <c r="DA126" s="290">
        <f>BY126*'Workforce costs'!W$9*(1+'Workforce costs'!W$10)*(1+'Workforce costs'!W$11)</f>
        <v>0</v>
      </c>
      <c r="DB126" s="290">
        <f>BZ126*'Workforce costs'!X$9*(1+'Workforce costs'!X$10)*(1+'Workforce costs'!X$11)</f>
        <v>0</v>
      </c>
      <c r="DC126" s="290">
        <f>CA126*'Workforce costs'!Y$9*(1+'Workforce costs'!Y$10)*(1+'Workforce costs'!Y$11)</f>
        <v>0</v>
      </c>
      <c r="DD126" s="290">
        <f>CB126*'Workforce costs'!Z$9*(1+'Workforce costs'!Z$10)*(1+'Workforce costs'!Z$11)</f>
        <v>0</v>
      </c>
      <c r="DE126" s="290">
        <f>CC126*'Workforce costs'!AA$9*(1+'Workforce costs'!AA$10)*(1+'Workforce costs'!AA$11)</f>
        <v>0</v>
      </c>
      <c r="DF126" s="290">
        <f>CD126*'Workforce costs'!AB$9*(1+'Workforce costs'!AB$10)*(1+'Workforce costs'!AB$11)</f>
        <v>0</v>
      </c>
    </row>
    <row r="127" spans="1:110" x14ac:dyDescent="0.3">
      <c r="A127" s="2" t="str">
        <f>Outputs!$A$4</f>
        <v>Australia</v>
      </c>
      <c r="B127" s="2" t="str">
        <f t="shared" si="11"/>
        <v>Australia 65+</v>
      </c>
      <c r="C127" s="30">
        <f>VLOOKUP($B127,Populations!$D$15:$H$1920,3,FALSE)</f>
        <v>4559374</v>
      </c>
      <c r="D127" s="255">
        <f>IF(OR($H127="General pop",$H127="Schools",$H127="Workplace",$H127="Skills Training",$H127="Digital Supports"),1,VLOOKUP($B127,Populations!$D$15:$H$1920,5,FALSE))</f>
        <v>1</v>
      </c>
      <c r="E127" s="88">
        <f>VLOOKUP(I127,Epidemiology!$C$10:$H$47,6,FALSE)</f>
        <v>3198</v>
      </c>
      <c r="F127" s="102">
        <f>'Care profiles'!R128</f>
        <v>1</v>
      </c>
      <c r="G127" s="15" t="str">
        <f>'Care profiles'!A128</f>
        <v>65+</v>
      </c>
      <c r="H127" s="15" t="str">
        <f>'Care profiles'!B128</f>
        <v>Distress</v>
      </c>
      <c r="I127" s="15" t="str">
        <f>'Care profiles'!C128</f>
        <v>Distress_65+yrs</v>
      </c>
      <c r="J127" s="15" t="str">
        <f>'Care profiles'!D128</f>
        <v>Care profile</v>
      </c>
      <c r="K127" s="15" t="str">
        <f>'Care profiles'!E128</f>
        <v>Review +/- Ongoing Management</v>
      </c>
      <c r="L127" s="104">
        <f>'Care profiles'!F128</f>
        <v>0.35</v>
      </c>
      <c r="M127" s="15">
        <f>'Care profiles'!G128</f>
        <v>1</v>
      </c>
      <c r="N127" s="15">
        <f>'Care profiles'!H128</f>
        <v>15</v>
      </c>
      <c r="O127" s="15" t="str">
        <f>'Care profiles'!I128</f>
        <v>min</v>
      </c>
      <c r="P127" s="15" t="str">
        <f>'Care profiles'!J128</f>
        <v>Team</v>
      </c>
      <c r="Q127" s="15" t="str">
        <f>'Care profiles'!K128</f>
        <v>Clinical Community Treatment Team – Older Adult (65+ years)</v>
      </c>
      <c r="R127" s="15" t="str">
        <f>'Care profiles'!M128</f>
        <v>N</v>
      </c>
      <c r="S127" s="15" t="str">
        <f>'Care profiles'!O128</f>
        <v>Y</v>
      </c>
      <c r="T127" s="15" t="str">
        <f>'Care profiles'!Q128</f>
        <v>N</v>
      </c>
      <c r="U127" s="30">
        <f t="shared" si="12"/>
        <v>145808.78052</v>
      </c>
      <c r="V127" s="30">
        <f t="shared" si="13"/>
        <v>51033.073182</v>
      </c>
      <c r="W127" s="30">
        <f>IF(M127="n/a",0,IF(O127="days",V127*M127*(1+(VLOOKUP(K127,'Bed parameters'!$A$9:$G$12,7,FALSE))),V127*M127))</f>
        <v>51033.073182</v>
      </c>
      <c r="X127" s="30">
        <f t="shared" si="14"/>
        <v>12758.2682955</v>
      </c>
      <c r="Y127" s="30">
        <f t="shared" si="15"/>
        <v>0</v>
      </c>
      <c r="Z127" s="113">
        <f>_xlfn.IFNA(Y127/((VLOOKUP(K127,'Bed parameters'!$A$9:$G$12,3,FALSE))*(VLOOKUP(K127,'Bed parameters'!$A$9:$G$12,5,FALSE))),0)</f>
        <v>0</v>
      </c>
      <c r="AA127" s="30">
        <f t="shared" si="16"/>
        <v>12758.268295499998</v>
      </c>
      <c r="AB127" s="30">
        <f>_xlfn.IFNA(IF($O127="days",$Y127*(VLOOKUP($K127,'Bed parameters'!$A$9:$I$12,9,FALSE))*$F127*(VLOOKUP($Q127,'Workforce distribution'!$C$8:$AD$30,AB$7,FALSE)),IF($Q127="n/a",(IF($P127=AB$6,$X127*$F127,0)),$X127*$F127*(VLOOKUP($Q127,'Workforce distribution'!$C$8:$AD$30,AB$7,FALSE)))),0)</f>
        <v>0</v>
      </c>
      <c r="AC127" s="30">
        <f>_xlfn.IFNA(IF($O127="days",$Y127*(VLOOKUP($K127,'Bed parameters'!$A$9:$I$12,9,FALSE))*$F127*(VLOOKUP($Q127,'Workforce distribution'!$C$8:$AD$30,AC$7,FALSE)),IF($Q127="n/a",(IF($P127=AC$6,$X127*$F127,0)),$X127*$F127*(VLOOKUP($Q127,'Workforce distribution'!$C$8:$AD$30,AC$7,FALSE)))),0)</f>
        <v>0</v>
      </c>
      <c r="AD127" s="30">
        <f>_xlfn.IFNA(IF($O127="days",$Y127*(VLOOKUP($K127,'Bed parameters'!$A$9:$I$12,9,FALSE))*$F127*(VLOOKUP($Q127,'Workforce distribution'!$C$8:$AD$30,AD$7,FALSE)),IF($Q127="n/a",(IF($P127=AD$6,$X127*$F127,0)),$X127*$F127*(VLOOKUP($Q127,'Workforce distribution'!$C$8:$AD$30,AD$7,FALSE)))),0)</f>
        <v>0</v>
      </c>
      <c r="AE127" s="30">
        <f>_xlfn.IFNA(IF($O127="days",$Y127*(VLOOKUP($K127,'Bed parameters'!$A$9:$I$12,9,FALSE))*$F127*(VLOOKUP($Q127,'Workforce distribution'!$C$8:$AD$30,AE$7,FALSE)),IF($Q127="n/a",(IF($P127=AE$6,$X127*$F127,0)),$X127*$F127*(VLOOKUP($Q127,'Workforce distribution'!$C$8:$AD$30,AE$7,FALSE)))),0)</f>
        <v>619.273587876237</v>
      </c>
      <c r="AF127" s="30">
        <f>_xlfn.IFNA(IF($O127="days",$Y127*(VLOOKUP($K127,'Bed parameters'!$A$9:$I$12,9,FALSE))*$F127*(VLOOKUP($Q127,'Workforce distribution'!$C$8:$AD$30,AF$7,FALSE)),IF($Q127="n/a",(IF($P127=AF$6,$X127*$F127,0)),$X127*$F127*(VLOOKUP($Q127,'Workforce distribution'!$C$8:$AD$30,AF$7,FALSE)))),0)</f>
        <v>0</v>
      </c>
      <c r="AG127" s="30">
        <f>_xlfn.IFNA(IF($O127="days",$Y127*(VLOOKUP($K127,'Bed parameters'!$A$9:$I$12,9,FALSE))*$F127*(VLOOKUP($Q127,'Workforce distribution'!$C$8:$AD$30,AG$7,FALSE)),IF($Q127="n/a",(IF($P127=AG$6,$X127*$F127,0)),$X127*$F127*(VLOOKUP($Q127,'Workforce distribution'!$C$8:$AD$30,AG$7,FALSE)))),0)</f>
        <v>0</v>
      </c>
      <c r="AH127" s="30">
        <f>_xlfn.IFNA(IF($O127="days",$Y127*(VLOOKUP($K127,'Bed parameters'!$A$9:$I$12,9,FALSE))*$F127*(VLOOKUP($Q127,'Workforce distribution'!$C$8:$AD$30,AH$7,FALSE)),IF($Q127="n/a",(IF($P127=AH$6,$X127*$F127,0)),$X127*$F127*(VLOOKUP($Q127,'Workforce distribution'!$C$8:$AD$30,AH$7,FALSE)))),0)</f>
        <v>0</v>
      </c>
      <c r="AI127" s="30">
        <f>_xlfn.IFNA(IF($O127="days",$Y127*(VLOOKUP($K127,'Bed parameters'!$A$9:$I$12,9,FALSE))*$F127*(VLOOKUP($Q127,'Workforce distribution'!$C$8:$AD$30,AI$7,FALSE)),IF($Q127="n/a",(IF($P127=AI$6,$X127*$F127,0)),$X127*$F127*(VLOOKUP($Q127,'Workforce distribution'!$C$8:$AD$30,AI$7,FALSE)))),0)</f>
        <v>0</v>
      </c>
      <c r="AJ127" s="30">
        <f>_xlfn.IFNA(IF($O127="days",$Y127*(VLOOKUP($K127,'Bed parameters'!$A$9:$I$12,9,FALSE))*$F127*(VLOOKUP($Q127,'Workforce distribution'!$C$8:$AD$30,AJ$7,FALSE)),IF($Q127="n/a",(IF($P127=AJ$6,$X127*$F127,0)),$X127*$F127*(VLOOKUP($Q127,'Workforce distribution'!$C$8:$AD$30,AJ$7,FALSE)))),0)</f>
        <v>0</v>
      </c>
      <c r="AK127" s="30">
        <f>_xlfn.IFNA(IF($O127="days",$Y127*(VLOOKUP($K127,'Bed parameters'!$A$9:$I$12,9,FALSE))*$F127*(VLOOKUP($Q127,'Workforce distribution'!$C$8:$AD$30,AK$7,FALSE)),IF($Q127="n/a",(IF($P127=AK$6,$X127*$F127,0)),$X127*$F127*(VLOOKUP($Q127,'Workforce distribution'!$C$8:$AD$30,AK$7,FALSE)))),0)</f>
        <v>0</v>
      </c>
      <c r="AL127" s="30">
        <f>_xlfn.IFNA(IF($O127="days",$Y127*(VLOOKUP($K127,'Bed parameters'!$A$9:$I$12,9,FALSE))*$F127*(VLOOKUP($Q127,'Workforce distribution'!$C$8:$AD$30,AL$7,FALSE)),IF($Q127="n/a",(IF($P127=AL$6,$X127*$F127,0)),$X127*$F127*(VLOOKUP($Q127,'Workforce distribution'!$C$8:$AD$30,AL$7,FALSE)))),0)</f>
        <v>1232.3852495049505</v>
      </c>
      <c r="AM127" s="30">
        <f>_xlfn.IFNA(IF($O127="days",$Y127*(VLOOKUP($K127,'Bed parameters'!$A$9:$I$12,9,FALSE))*$F127*(VLOOKUP($Q127,'Workforce distribution'!$C$8:$AD$30,AM$7,FALSE)),IF($Q127="n/a",(IF($P127=AM$6,$X127*$F127,0)),$X127*$F127*(VLOOKUP($Q127,'Workforce distribution'!$C$8:$AD$30,AM$7,FALSE)))),0)</f>
        <v>4929.5409980198019</v>
      </c>
      <c r="AN127" s="30">
        <f>_xlfn.IFNA(IF($O127="days",$Y127*(VLOOKUP($K127,'Bed parameters'!$A$9:$I$12,9,FALSE))*$F127*(VLOOKUP($Q127,'Workforce distribution'!$C$8:$AD$30,AN$7,FALSE)),IF($Q127="n/a",(IF($P127=AN$6,$X127*$F127,0)),$X127*$F127*(VLOOKUP($Q127,'Workforce distribution'!$C$8:$AD$30,AN$7,FALSE)))),0)</f>
        <v>1170.765987029703</v>
      </c>
      <c r="AO127" s="30">
        <f>_xlfn.IFNA(IF($O127="days",$Y127*(VLOOKUP($K127,'Bed parameters'!$A$9:$I$12,9,FALSE))*$F127*(VLOOKUP($Q127,'Workforce distribution'!$C$8:$AD$30,AO$7,FALSE)),IF($Q127="n/a",(IF($P127=AO$6,$X127*$F127,0)),$X127*$F127*(VLOOKUP($Q127,'Workforce distribution'!$C$8:$AD$30,AO$7,FALSE)))),0)</f>
        <v>1170.765987029703</v>
      </c>
      <c r="AP127" s="30">
        <f>_xlfn.IFNA(IF($O127="days",$Y127*(VLOOKUP($K127,'Bed parameters'!$A$9:$I$12,9,FALSE))*$F127*(VLOOKUP($Q127,'Workforce distribution'!$C$8:$AD$30,AP$7,FALSE)),IF($Q127="n/a",(IF($P127=AP$6,$X127*$F127,0)),$X127*$F127*(VLOOKUP($Q127,'Workforce distribution'!$C$8:$AD$30,AP$7,FALSE)))),0)</f>
        <v>1170.765987029703</v>
      </c>
      <c r="AQ127" s="30">
        <f>_xlfn.IFNA(IF($O127="days",$Y127*(VLOOKUP($K127,'Bed parameters'!$A$9:$I$12,9,FALSE))*$F127*(VLOOKUP($Q127,'Workforce distribution'!$C$8:$AD$30,AQ$7,FALSE)),IF($Q127="n/a",(IF($P127=AQ$6,$X127*$F127,0)),$X127*$F127*(VLOOKUP($Q127,'Workforce distribution'!$C$8:$AD$30,AQ$7,FALSE)))),0)</f>
        <v>0</v>
      </c>
      <c r="AR127" s="30">
        <f>_xlfn.IFNA(IF($O127="days",$Y127*(VLOOKUP($K127,'Bed parameters'!$A$9:$I$12,9,FALSE))*$F127*(VLOOKUP($Q127,'Workforce distribution'!$C$8:$AD$30,AR$7,FALSE)),IF($Q127="n/a",(IF($P127=AR$6,$X127*$F127,0)),$X127*$F127*(VLOOKUP($Q127,'Workforce distribution'!$C$8:$AD$30,AR$7,FALSE)))),0)</f>
        <v>0</v>
      </c>
      <c r="AS127" s="30">
        <f>_xlfn.IFNA(IF($O127="days",$Y127*(VLOOKUP($K127,'Bed parameters'!$A$9:$I$12,9,FALSE))*$F127*(VLOOKUP($Q127,'Workforce distribution'!$C$8:$AD$30,AS$7,FALSE)),IF($Q127="n/a",(IF($P127=AS$6,$X127*$F127,0)),$X127*$F127*(VLOOKUP($Q127,'Workforce distribution'!$C$8:$AD$30,AS$7,FALSE)))),0)</f>
        <v>0</v>
      </c>
      <c r="AT127" s="30">
        <f>_xlfn.IFNA(IF($O127="days",$Y127*(VLOOKUP($K127,'Bed parameters'!$A$9:$I$12,9,FALSE))*$F127*(VLOOKUP($Q127,'Workforce distribution'!$C$8:$AD$30,AT$7,FALSE)),IF($Q127="n/a",(IF($P127=AT$6,$X127*$F127,0)),$X127*$F127*(VLOOKUP($Q127,'Workforce distribution'!$C$8:$AD$30,AT$7,FALSE)))),0)</f>
        <v>0</v>
      </c>
      <c r="AU127" s="30">
        <f>_xlfn.IFNA(IF($O127="days",$Y127*(VLOOKUP($K127,'Bed parameters'!$A$9:$I$12,9,FALSE))*$F127*(VLOOKUP($Q127,'Workforce distribution'!$C$8:$AD$30,AU$7,FALSE)),IF($Q127="n/a",(IF($P127=AU$6,$X127*$F127,0)),$X127*$F127*(VLOOKUP($Q127,'Workforce distribution'!$C$8:$AD$30,AU$7,FALSE)))),0)</f>
        <v>1232.3852495049505</v>
      </c>
      <c r="AV127" s="30">
        <f>_xlfn.IFNA(IF($O127="days",$Y127*(VLOOKUP($K127,'Bed parameters'!$A$9:$I$12,9,FALSE))*$F127*(VLOOKUP($Q127,'Workforce distribution'!$C$8:$AD$30,AV$7,FALSE)),IF($Q127="n/a",(IF($P127=AV$6,$X127*$F127,0)),$X127*$F127*(VLOOKUP($Q127,'Workforce distribution'!$C$8:$AD$30,AV$7,FALSE)))),0)</f>
        <v>0</v>
      </c>
      <c r="AW127" s="30">
        <f>_xlfn.IFNA(IF($O127="days",$Y127*(VLOOKUP($K127,'Bed parameters'!$A$9:$I$12,9,FALSE))*$F127*(VLOOKUP($Q127,'Workforce distribution'!$C$8:$AD$30,AW$7,FALSE)),IF($Q127="n/a",(IF($P127=AW$6,$X127*$F127,0)),$X127*$F127*(VLOOKUP($Q127,'Workforce distribution'!$C$8:$AD$30,AW$7,FALSE)))),0)</f>
        <v>1232.3852495049505</v>
      </c>
      <c r="AX127" s="30">
        <f>_xlfn.IFNA(IF($O127="days",$Y127*(VLOOKUP($K127,'Bed parameters'!$A$9:$I$12,9,FALSE))*$F127*(VLOOKUP($Q127,'Workforce distribution'!$C$8:$AD$30,AX$7,FALSE)),IF($Q127="n/a",(IF($P127=AX$6,$X127*$F127,0)),$X127*$F127*(VLOOKUP($Q127,'Workforce distribution'!$C$8:$AD$30,AX$7,FALSE)))),0)</f>
        <v>0</v>
      </c>
      <c r="AY127" s="30">
        <f>_xlfn.IFNA(IF($O127="days",$Y127*(VLOOKUP($K127,'Bed parameters'!$A$9:$I$12,9,FALSE))*$F127*(VLOOKUP($Q127,'Workforce distribution'!$C$8:$AD$30,AY$7,FALSE)),IF($Q127="n/a",(IF($P127=AY$6,$X127*$F127,0)),$X127*$F127*(VLOOKUP($Q127,'Workforce distribution'!$C$8:$AD$30,AY$7,FALSE)))),0)</f>
        <v>0</v>
      </c>
      <c r="AZ127" s="30">
        <f>_xlfn.IFNA(IF($O127="days",$Y127*(VLOOKUP($K127,'Bed parameters'!$A$9:$I$12,9,FALSE))*$F127*(VLOOKUP($Q127,'Workforce distribution'!$C$8:$AD$30,AZ$7,FALSE)),IF($Q127="n/a",(IF($P127=AZ$6,$X127*$F127,0)),$X127*$F127*(VLOOKUP($Q127,'Workforce distribution'!$C$8:$AD$30,AZ$7,FALSE)))),0)</f>
        <v>0</v>
      </c>
      <c r="BA127" s="30">
        <f>_xlfn.IFNA(IF($O127="days",$Y127*(VLOOKUP($K127,'Bed parameters'!$A$9:$I$12,9,FALSE))*$F127*(VLOOKUP($Q127,'Workforce distribution'!$C$8:$AD$30,BA$7,FALSE)),IF($Q127="n/a",(IF($P127=BA$6,$X127*$F127,0)),$X127*$F127*(VLOOKUP($Q127,'Workforce distribution'!$C$8:$AD$30,BA$7,FALSE)))),0)</f>
        <v>0</v>
      </c>
      <c r="BB127" s="30">
        <f>_xlfn.IFNA(IF($O127="days",$Y127*(VLOOKUP($K127,'Bed parameters'!$A$9:$I$12,9,FALSE))*$F127*(VLOOKUP($Q127,'Workforce distribution'!$C$8:$AD$30,BB$7,FALSE)),IF($Q127="n/a",(IF($P127=BB$6,$X127*$F127,0)),$X127*$F127*(VLOOKUP($Q127,'Workforce distribution'!$C$8:$AD$30,BB$7,FALSE)))),0)</f>
        <v>0</v>
      </c>
      <c r="BC127" s="149">
        <f t="shared" si="17"/>
        <v>11.249995038595468</v>
      </c>
      <c r="BD127" s="288">
        <f>IF($Q127="n/a",(IF('Workforce hours'!D$30=0,0,(AB127/'Workforce hours'!D$30))),(IF(VLOOKUP($Q127,'Workforce hours'!$C$8:$AD$30,BD$7,FALSE)=0,0,(AB127/(VLOOKUP($Q127,'Workforce hours'!$C$8:$AD$30,BD$7,FALSE))))))</f>
        <v>0</v>
      </c>
      <c r="BE127" s="288">
        <f>IF($Q127="n/a",(IF('Workforce hours'!E$30=0,0,(AC127/'Workforce hours'!E$30))),(IF(VLOOKUP($Q127,'Workforce hours'!$C$8:$AD$30,BE$7,FALSE)=0,0,(AC127/(VLOOKUP($Q127,'Workforce hours'!$C$8:$AD$30,BE$7,FALSE))))))</f>
        <v>0</v>
      </c>
      <c r="BF127" s="288">
        <f>IF($Q127="n/a",(IF('Workforce hours'!F$30=0,0,(AD127/'Workforce hours'!F$30))),(IF(VLOOKUP($Q127,'Workforce hours'!$C$8:$AD$30,BF$7,FALSE)=0,0,(AD127/(VLOOKUP($Q127,'Workforce hours'!$C$8:$AD$30,BF$7,FALSE))))))</f>
        <v>0</v>
      </c>
      <c r="BG127" s="288">
        <f>IF($Q127="n/a",(IF('Workforce hours'!G$30=0,0,(AE127/'Workforce hours'!G$30))),(IF(VLOOKUP($Q127,'Workforce hours'!$C$8:$AD$30,BG$7,FALSE)=0,0,(AE127/(VLOOKUP($Q127,'Workforce hours'!$C$8:$AD$30,BG$7,FALSE))))))</f>
        <v>0.53881391877874352</v>
      </c>
      <c r="BH127" s="288">
        <f>IF($Q127="n/a",(IF('Workforce hours'!H$30=0,0,(AF127/'Workforce hours'!H$30))),(IF(VLOOKUP($Q127,'Workforce hours'!$C$8:$AD$30,BH$7,FALSE)=0,0,(AF127/(VLOOKUP($Q127,'Workforce hours'!$C$8:$AD$30,BH$7,FALSE))))))</f>
        <v>0</v>
      </c>
      <c r="BI127" s="288">
        <f>IF($Q127="n/a",(IF('Workforce hours'!I$30=0,0,(AG127/'Workforce hours'!I$30))),(IF(VLOOKUP($Q127,'Workforce hours'!$C$8:$AD$30,BI$7,FALSE)=0,0,(AG127/(VLOOKUP($Q127,'Workforce hours'!$C$8:$AD$30,BI$7,FALSE))))))</f>
        <v>0</v>
      </c>
      <c r="BJ127" s="288">
        <f>IF($Q127="n/a",(IF('Workforce hours'!J$30=0,0,(AH127/'Workforce hours'!J$30))),(IF(VLOOKUP($Q127,'Workforce hours'!$C$8:$AD$30,BJ$7,FALSE)=0,0,(AH127/(VLOOKUP($Q127,'Workforce hours'!$C$8:$AD$30,BJ$7,FALSE))))))</f>
        <v>0</v>
      </c>
      <c r="BK127" s="288">
        <f>IF($Q127="n/a",(IF('Workforce hours'!K$30=0,0,(AI127/'Workforce hours'!K$30))),(IF(VLOOKUP($Q127,'Workforce hours'!$C$8:$AD$30,BK$7,FALSE)=0,0,(AI127/(VLOOKUP($Q127,'Workforce hours'!$C$8:$AD$30,BK$7,FALSE))))))</f>
        <v>0</v>
      </c>
      <c r="BL127" s="288">
        <f>IF($Q127="n/a",(IF('Workforce hours'!L$30=0,0,(AJ127/'Workforce hours'!L$30))),(IF(VLOOKUP($Q127,'Workforce hours'!$C$8:$AD$30,BL$7,FALSE)=0,0,(AJ127/(VLOOKUP($Q127,'Workforce hours'!$C$8:$AD$30,BL$7,FALSE))))))</f>
        <v>0</v>
      </c>
      <c r="BM127" s="288">
        <f>IF($Q127="n/a",(IF('Workforce hours'!M$30=0,0,(AK127/'Workforce hours'!M$30))),(IF(VLOOKUP($Q127,'Workforce hours'!$C$8:$AD$30,BM$7,FALSE)=0,0,(AK127/(VLOOKUP($Q127,'Workforce hours'!$C$8:$AD$30,BM$7,FALSE))))))</f>
        <v>0</v>
      </c>
      <c r="BN127" s="288">
        <f>IF($Q127="n/a",(IF('Workforce hours'!N$30=0,0,(AL127/'Workforce hours'!N$30))),(IF(VLOOKUP($Q127,'Workforce hours'!$C$8:$AD$30,BN$7,FALSE)=0,0,(AL127/(VLOOKUP($Q127,'Workforce hours'!$C$8:$AD$30,BN$7,FALSE))))))</f>
        <v>1.1219775159285861</v>
      </c>
      <c r="BO127" s="288">
        <f>IF($Q127="n/a",(IF('Workforce hours'!O$30=0,0,(AM127/'Workforce hours'!O$30))),(IF(VLOOKUP($Q127,'Workforce hours'!$C$8:$AD$30,BO$7,FALSE)=0,0,(AM127/(VLOOKUP($Q127,'Workforce hours'!$C$8:$AD$30,BO$7,FALSE))))))</f>
        <v>4.4497821463175873</v>
      </c>
      <c r="BP127" s="288">
        <f>IF($Q127="n/a",(IF('Workforce hours'!P$30=0,0,(AN127/'Workforce hours'!P$30))),(IF(VLOOKUP($Q127,'Workforce hours'!$C$8:$AD$30,BP$7,FALSE)=0,0,(AN127/(VLOOKUP($Q127,'Workforce hours'!$C$8:$AD$30,BP$7,FALSE))))))</f>
        <v>1.0186531797807101</v>
      </c>
      <c r="BQ127" s="288">
        <f>IF($Q127="n/a",(IF('Workforce hours'!Q$30=0,0,(AO127/'Workforce hours'!Q$30))),(IF(VLOOKUP($Q127,'Workforce hours'!$C$8:$AD$30,BQ$7,FALSE)=0,0,(AO127/(VLOOKUP($Q127,'Workforce hours'!$C$8:$AD$30,BQ$7,FALSE))))))</f>
        <v>1.0186531797807099</v>
      </c>
      <c r="BR127" s="288">
        <f>IF($Q127="n/a",(IF('Workforce hours'!R$30=0,0,(AP127/'Workforce hours'!R$30))),(IF(VLOOKUP($Q127,'Workforce hours'!$C$8:$AD$30,BR$7,FALSE)=0,0,(AP127/(VLOOKUP($Q127,'Workforce hours'!$C$8:$AD$30,BR$7,FALSE))))))</f>
        <v>1.0186531797807099</v>
      </c>
      <c r="BS127" s="288">
        <f>IF($Q127="n/a",(IF('Workforce hours'!S$30=0,0,(AQ127/'Workforce hours'!S$30))),(IF(VLOOKUP($Q127,'Workforce hours'!$C$8:$AD$30,BS$7,FALSE)=0,0,(AQ127/(VLOOKUP($Q127,'Workforce hours'!$C$8:$AD$30,BS$7,FALSE))))))</f>
        <v>0</v>
      </c>
      <c r="BT127" s="288">
        <f>IF($Q127="n/a",(IF('Workforce hours'!T$30=0,0,(AR127/'Workforce hours'!T$30))),(IF(VLOOKUP($Q127,'Workforce hours'!$C$8:$AD$30,BT$7,FALSE)=0,0,(AR127/(VLOOKUP($Q127,'Workforce hours'!$C$8:$AD$30,BT$7,FALSE))))))</f>
        <v>0</v>
      </c>
      <c r="BU127" s="288">
        <f>IF($Q127="n/a",(IF('Workforce hours'!U$30=0,0,(AS127/'Workforce hours'!U$30))),(IF(VLOOKUP($Q127,'Workforce hours'!$C$8:$AD$30,BU$7,FALSE)=0,0,(AS127/(VLOOKUP($Q127,'Workforce hours'!$C$8:$AD$30,BU$7,FALSE))))))</f>
        <v>0</v>
      </c>
      <c r="BV127" s="288">
        <f>IF($Q127="n/a",(IF('Workforce hours'!V$30=0,0,(AT127/'Workforce hours'!V$30))),(IF(VLOOKUP($Q127,'Workforce hours'!$C$8:$AD$30,BV$7,FALSE)=0,0,(AT127/(VLOOKUP($Q127,'Workforce hours'!$C$8:$AD$30,BV$7,FALSE))))))</f>
        <v>0</v>
      </c>
      <c r="BW127" s="288">
        <f>IF($Q127="n/a",(IF('Workforce hours'!W$30=0,0,(AU127/'Workforce hours'!W$30))),(IF(VLOOKUP($Q127,'Workforce hours'!$C$8:$AD$30,BW$7,FALSE)=0,0,(AU127/(VLOOKUP($Q127,'Workforce hours'!$C$8:$AD$30,BW$7,FALSE))))))</f>
        <v>1.0417309591142105</v>
      </c>
      <c r="BX127" s="288">
        <f>IF($Q127="n/a",(IF('Workforce hours'!X$30=0,0,(AV127/'Workforce hours'!X$30))),(IF(VLOOKUP($Q127,'Workforce hours'!$C$8:$AD$30,BX$7,FALSE)=0,0,(AV127/(VLOOKUP($Q127,'Workforce hours'!$C$8:$AD$30,BX$7,FALSE))))))</f>
        <v>0</v>
      </c>
      <c r="BY127" s="288">
        <f>IF($Q127="n/a",(IF('Workforce hours'!Y$30=0,0,(AW127/'Workforce hours'!Y$30))),(IF(VLOOKUP($Q127,'Workforce hours'!$C$8:$AD$30,BY$7,FALSE)=0,0,(AW127/(VLOOKUP($Q127,'Workforce hours'!$C$8:$AD$30,BY$7,FALSE))))))</f>
        <v>1.0417309591142105</v>
      </c>
      <c r="BZ127" s="288">
        <f>IF($Q127="n/a",(IF('Workforce hours'!Z$30=0,0,(AX127/'Workforce hours'!Z$30))),(IF(VLOOKUP($Q127,'Workforce hours'!$C$8:$AD$30,BZ$7,FALSE)=0,0,(AX127/(VLOOKUP($Q127,'Workforce hours'!$C$8:$AD$30,BZ$7,FALSE))))))</f>
        <v>0</v>
      </c>
      <c r="CA127" s="288">
        <f>IF($Q127="n/a",(IF('Workforce hours'!AA$30=0,0,(AY127/'Workforce hours'!AA$30))),(IF(VLOOKUP($Q127,'Workforce hours'!$C$8:$AD$30,CA$7,FALSE)=0,0,(AY127/(VLOOKUP($Q127,'Workforce hours'!$C$8:$AD$30,CA$7,FALSE))))))</f>
        <v>0</v>
      </c>
      <c r="CB127" s="288">
        <f>IF($Q127="n/a",(IF('Workforce hours'!AB$30=0,0,(AZ127/'Workforce hours'!AB$30))),(IF(VLOOKUP($Q127,'Workforce hours'!$C$8:$AD$30,CB$7,FALSE)=0,0,(AZ127/(VLOOKUP($Q127,'Workforce hours'!$C$8:$AD$30,CB$7,FALSE))))))</f>
        <v>0</v>
      </c>
      <c r="CC127" s="288">
        <f>IF($Q127="n/a",(IF('Workforce hours'!AC$30=0,0,(BA127/'Workforce hours'!AC$30))),(IF(VLOOKUP($Q127,'Workforce hours'!$C$8:$AD$30,CC$7,FALSE)=0,0,(BA127/(VLOOKUP($Q127,'Workforce hours'!$C$8:$AD$30,CC$7,FALSE))))))</f>
        <v>0</v>
      </c>
      <c r="CD127" s="288">
        <f>IF($Q127="n/a",(IF('Workforce hours'!AD$30=0,0,(BB127/'Workforce hours'!AD$30))),(IF(VLOOKUP($Q127,'Workforce hours'!$C$8:$AD$30,CD$7,FALSE)=0,0,(BB127/(VLOOKUP($Q127,'Workforce hours'!$C$8:$AD$30,CD$7,FALSE))))))</f>
        <v>0</v>
      </c>
      <c r="CE127" s="289">
        <f t="shared" si="18"/>
        <v>0</v>
      </c>
      <c r="CF127" s="290">
        <f>BD127*'Workforce costs'!B$9*(1+'Workforce costs'!B$10)*(1+'Workforce costs'!B$11)</f>
        <v>0</v>
      </c>
      <c r="CG127" s="290">
        <f>BE127*'Workforce costs'!C$9*(1+'Workforce costs'!C$10)*(1+'Workforce costs'!C$11)</f>
        <v>0</v>
      </c>
      <c r="CH127" s="290">
        <f>BF127*'Workforce costs'!D$9*(1+'Workforce costs'!D$10)*(1+'Workforce costs'!D$11)</f>
        <v>0</v>
      </c>
      <c r="CI127" s="290">
        <f>BG127*'Workforce costs'!E$9*(1+'Workforce costs'!E$10)*(1+'Workforce costs'!E$11)</f>
        <v>0</v>
      </c>
      <c r="CJ127" s="290">
        <f>BH127*'Workforce costs'!F$9*(1+'Workforce costs'!F$10)*(1+'Workforce costs'!F$11)</f>
        <v>0</v>
      </c>
      <c r="CK127" s="290">
        <f>BI127*'Workforce costs'!G$9*(1+'Workforce costs'!G$10)*(1+'Workforce costs'!G$11)</f>
        <v>0</v>
      </c>
      <c r="CL127" s="290">
        <f>BJ127*'Workforce costs'!H$9*(1+'Workforce costs'!H$10)*(1+'Workforce costs'!H$11)</f>
        <v>0</v>
      </c>
      <c r="CM127" s="290">
        <f>BK127*'Workforce costs'!I$9*(1+'Workforce costs'!I$10)*(1+'Workforce costs'!I$11)</f>
        <v>0</v>
      </c>
      <c r="CN127" s="290">
        <f>BL127*'Workforce costs'!J$9*(1+'Workforce costs'!J$10)*(1+'Workforce costs'!J$11)</f>
        <v>0</v>
      </c>
      <c r="CO127" s="290">
        <f>BM127*'Workforce costs'!K$9*(1+'Workforce costs'!K$10)*(1+'Workforce costs'!K$11)</f>
        <v>0</v>
      </c>
      <c r="CP127" s="290">
        <f>BN127*'Workforce costs'!L$9*(1+'Workforce costs'!L$10)*(1+'Workforce costs'!L$11)</f>
        <v>0</v>
      </c>
      <c r="CQ127" s="290">
        <f>BO127*'Workforce costs'!M$9*(1+'Workforce costs'!M$10)*(1+'Workforce costs'!M$11)</f>
        <v>0</v>
      </c>
      <c r="CR127" s="290">
        <f>BP127*'Workforce costs'!N$9*(1+'Workforce costs'!N$10)*(1+'Workforce costs'!N$11)</f>
        <v>0</v>
      </c>
      <c r="CS127" s="290">
        <f>BQ127*'Workforce costs'!O$9*(1+'Workforce costs'!O$10)*(1+'Workforce costs'!O$11)</f>
        <v>0</v>
      </c>
      <c r="CT127" s="290">
        <f>BR127*'Workforce costs'!P$9*(1+'Workforce costs'!P$10)*(1+'Workforce costs'!P$11)</f>
        <v>0</v>
      </c>
      <c r="CU127" s="290">
        <f>BS127*'Workforce costs'!Q$9*(1+'Workforce costs'!Q$10)*(1+'Workforce costs'!Q$11)</f>
        <v>0</v>
      </c>
      <c r="CV127" s="290">
        <f>BT127*'Workforce costs'!R$9*(1+'Workforce costs'!R$10)*(1+'Workforce costs'!R$11)</f>
        <v>0</v>
      </c>
      <c r="CW127" s="290">
        <f>BU127*'Workforce costs'!S$9*(1+'Workforce costs'!S$10)*(1+'Workforce costs'!S$11)</f>
        <v>0</v>
      </c>
      <c r="CX127" s="290">
        <f>BV127*'Workforce costs'!T$9*(1+'Workforce costs'!T$10)*(1+'Workforce costs'!T$11)</f>
        <v>0</v>
      </c>
      <c r="CY127" s="290">
        <f>BW127*'Workforce costs'!U$9*(1+'Workforce costs'!U$10)*(1+'Workforce costs'!U$11)</f>
        <v>0</v>
      </c>
      <c r="CZ127" s="290">
        <f>BX127*'Workforce costs'!V$9*(1+'Workforce costs'!V$10)*(1+'Workforce costs'!V$11)</f>
        <v>0</v>
      </c>
      <c r="DA127" s="290">
        <f>BY127*'Workforce costs'!W$9*(1+'Workforce costs'!W$10)*(1+'Workforce costs'!W$11)</f>
        <v>0</v>
      </c>
      <c r="DB127" s="290">
        <f>BZ127*'Workforce costs'!X$9*(1+'Workforce costs'!X$10)*(1+'Workforce costs'!X$11)</f>
        <v>0</v>
      </c>
      <c r="DC127" s="290">
        <f>CA127*'Workforce costs'!Y$9*(1+'Workforce costs'!Y$10)*(1+'Workforce costs'!Y$11)</f>
        <v>0</v>
      </c>
      <c r="DD127" s="290">
        <f>CB127*'Workforce costs'!Z$9*(1+'Workforce costs'!Z$10)*(1+'Workforce costs'!Z$11)</f>
        <v>0</v>
      </c>
      <c r="DE127" s="290">
        <f>CC127*'Workforce costs'!AA$9*(1+'Workforce costs'!AA$10)*(1+'Workforce costs'!AA$11)</f>
        <v>0</v>
      </c>
      <c r="DF127" s="290">
        <f>CD127*'Workforce costs'!AB$9*(1+'Workforce costs'!AB$10)*(1+'Workforce costs'!AB$11)</f>
        <v>0</v>
      </c>
    </row>
    <row r="128" spans="1:110" x14ac:dyDescent="0.3">
      <c r="A128" s="2" t="str">
        <f>Outputs!$A$4</f>
        <v>Australia</v>
      </c>
      <c r="B128" s="2" t="str">
        <f t="shared" si="11"/>
        <v>Australia 65+</v>
      </c>
      <c r="C128" s="30">
        <f>VLOOKUP($B128,Populations!$D$15:$H$1920,3,FALSE)</f>
        <v>4559374</v>
      </c>
      <c r="D128" s="255">
        <f>IF(OR($H128="General pop",$H128="Schools",$H128="Workplace",$H128="Skills Training",$H128="Digital Supports"),1,VLOOKUP($B128,Populations!$D$15:$H$1920,5,FALSE))</f>
        <v>1</v>
      </c>
      <c r="E128" s="88">
        <f>VLOOKUP(I128,Epidemiology!$C$10:$H$47,6,FALSE)</f>
        <v>3198</v>
      </c>
      <c r="F128" s="102">
        <f>'Care profiles'!R129</f>
        <v>1</v>
      </c>
      <c r="G128" s="15" t="str">
        <f>'Care profiles'!A129</f>
        <v>65+</v>
      </c>
      <c r="H128" s="15" t="str">
        <f>'Care profiles'!B129</f>
        <v>Distress</v>
      </c>
      <c r="I128" s="15" t="str">
        <f>'Care profiles'!C129</f>
        <v>Distress_65+yrs</v>
      </c>
      <c r="J128" s="15" t="str">
        <f>'Care profiles'!D129</f>
        <v>Care profile</v>
      </c>
      <c r="K128" s="15" t="str">
        <f>'Care profiles'!E129</f>
        <v>Review +/- Ongoing Management</v>
      </c>
      <c r="L128" s="104">
        <f>'Care profiles'!F129</f>
        <v>0.65</v>
      </c>
      <c r="M128" s="15">
        <f>'Care profiles'!G129</f>
        <v>1</v>
      </c>
      <c r="N128" s="15">
        <f>'Care profiles'!H129</f>
        <v>15</v>
      </c>
      <c r="O128" s="15" t="str">
        <f>'Care profiles'!I129</f>
        <v>min</v>
      </c>
      <c r="P128" s="15" t="str">
        <f>'Care profiles'!J129</f>
        <v>Tertiary Qualified - Unspecified</v>
      </c>
      <c r="Q128" s="15" t="str">
        <f>'Care profiles'!K129</f>
        <v>n/a</v>
      </c>
      <c r="R128" s="15" t="str">
        <f>'Care profiles'!M129</f>
        <v>Y</v>
      </c>
      <c r="S128" s="15" t="str">
        <f>'Care profiles'!O129</f>
        <v>N</v>
      </c>
      <c r="T128" s="15" t="str">
        <f>'Care profiles'!Q129</f>
        <v>N</v>
      </c>
      <c r="U128" s="30">
        <f t="shared" si="12"/>
        <v>145808.78052</v>
      </c>
      <c r="V128" s="30">
        <f t="shared" si="13"/>
        <v>94775.707338000007</v>
      </c>
      <c r="W128" s="30">
        <f>IF(M128="n/a",0,IF(O128="days",V128*M128*(1+(VLOOKUP(K128,'Bed parameters'!$A$9:$G$12,7,FALSE))),V128*M128))</f>
        <v>94775.707338000007</v>
      </c>
      <c r="X128" s="30">
        <f t="shared" si="14"/>
        <v>23693.926834500002</v>
      </c>
      <c r="Y128" s="30">
        <f t="shared" si="15"/>
        <v>0</v>
      </c>
      <c r="Z128" s="113">
        <f>_xlfn.IFNA(Y128/((VLOOKUP(K128,'Bed parameters'!$A$9:$G$12,3,FALSE))*(VLOOKUP(K128,'Bed parameters'!$A$9:$G$12,5,FALSE))),0)</f>
        <v>0</v>
      </c>
      <c r="AA128" s="30">
        <f t="shared" si="16"/>
        <v>23693.926834500002</v>
      </c>
      <c r="AB128" s="30">
        <f>_xlfn.IFNA(IF($O128="days",$Y128*(VLOOKUP($K128,'Bed parameters'!$A$9:$I$12,9,FALSE))*$F128*(VLOOKUP($Q128,'Workforce distribution'!$C$8:$AD$30,AB$7,FALSE)),IF($Q128="n/a",(IF($P128=AB$6,$X128*$F128,0)),$X128*$F128*(VLOOKUP($Q128,'Workforce distribution'!$C$8:$AD$30,AB$7,FALSE)))),0)</f>
        <v>0</v>
      </c>
      <c r="AC128" s="30">
        <f>_xlfn.IFNA(IF($O128="days",$Y128*(VLOOKUP($K128,'Bed parameters'!$A$9:$I$12,9,FALSE))*$F128*(VLOOKUP($Q128,'Workforce distribution'!$C$8:$AD$30,AC$7,FALSE)),IF($Q128="n/a",(IF($P128=AC$6,$X128*$F128,0)),$X128*$F128*(VLOOKUP($Q128,'Workforce distribution'!$C$8:$AD$30,AC$7,FALSE)))),0)</f>
        <v>0</v>
      </c>
      <c r="AD128" s="30">
        <f>_xlfn.IFNA(IF($O128="days",$Y128*(VLOOKUP($K128,'Bed parameters'!$A$9:$I$12,9,FALSE))*$F128*(VLOOKUP($Q128,'Workforce distribution'!$C$8:$AD$30,AD$7,FALSE)),IF($Q128="n/a",(IF($P128=AD$6,$X128*$F128,0)),$X128*$F128*(VLOOKUP($Q128,'Workforce distribution'!$C$8:$AD$30,AD$7,FALSE)))),0)</f>
        <v>0</v>
      </c>
      <c r="AE128" s="30">
        <f>_xlfn.IFNA(IF($O128="days",$Y128*(VLOOKUP($K128,'Bed parameters'!$A$9:$I$12,9,FALSE))*$F128*(VLOOKUP($Q128,'Workforce distribution'!$C$8:$AD$30,AE$7,FALSE)),IF($Q128="n/a",(IF($P128=AE$6,$X128*$F128,0)),$X128*$F128*(VLOOKUP($Q128,'Workforce distribution'!$C$8:$AD$30,AE$7,FALSE)))),0)</f>
        <v>0</v>
      </c>
      <c r="AF128" s="30">
        <f>_xlfn.IFNA(IF($O128="days",$Y128*(VLOOKUP($K128,'Bed parameters'!$A$9:$I$12,9,FALSE))*$F128*(VLOOKUP($Q128,'Workforce distribution'!$C$8:$AD$30,AF$7,FALSE)),IF($Q128="n/a",(IF($P128=AF$6,$X128*$F128,0)),$X128*$F128*(VLOOKUP($Q128,'Workforce distribution'!$C$8:$AD$30,AF$7,FALSE)))),0)</f>
        <v>0</v>
      </c>
      <c r="AG128" s="30">
        <f>_xlfn.IFNA(IF($O128="days",$Y128*(VLOOKUP($K128,'Bed parameters'!$A$9:$I$12,9,FALSE))*$F128*(VLOOKUP($Q128,'Workforce distribution'!$C$8:$AD$30,AG$7,FALSE)),IF($Q128="n/a",(IF($P128=AG$6,$X128*$F128,0)),$X128*$F128*(VLOOKUP($Q128,'Workforce distribution'!$C$8:$AD$30,AG$7,FALSE)))),0)</f>
        <v>0</v>
      </c>
      <c r="AH128" s="30">
        <f>_xlfn.IFNA(IF($O128="days",$Y128*(VLOOKUP($K128,'Bed parameters'!$A$9:$I$12,9,FALSE))*$F128*(VLOOKUP($Q128,'Workforce distribution'!$C$8:$AD$30,AH$7,FALSE)),IF($Q128="n/a",(IF($P128=AH$6,$X128*$F128,0)),$X128*$F128*(VLOOKUP($Q128,'Workforce distribution'!$C$8:$AD$30,AH$7,FALSE)))),0)</f>
        <v>0</v>
      </c>
      <c r="AI128" s="30">
        <f>_xlfn.IFNA(IF($O128="days",$Y128*(VLOOKUP($K128,'Bed parameters'!$A$9:$I$12,9,FALSE))*$F128*(VLOOKUP($Q128,'Workforce distribution'!$C$8:$AD$30,AI$7,FALSE)),IF($Q128="n/a",(IF($P128=AI$6,$X128*$F128,0)),$X128*$F128*(VLOOKUP($Q128,'Workforce distribution'!$C$8:$AD$30,AI$7,FALSE)))),0)</f>
        <v>0</v>
      </c>
      <c r="AJ128" s="30">
        <f>_xlfn.IFNA(IF($O128="days",$Y128*(VLOOKUP($K128,'Bed parameters'!$A$9:$I$12,9,FALSE))*$F128*(VLOOKUP($Q128,'Workforce distribution'!$C$8:$AD$30,AJ$7,FALSE)),IF($Q128="n/a",(IF($P128=AJ$6,$X128*$F128,0)),$X128*$F128*(VLOOKUP($Q128,'Workforce distribution'!$C$8:$AD$30,AJ$7,FALSE)))),0)</f>
        <v>0</v>
      </c>
      <c r="AK128" s="30">
        <f>_xlfn.IFNA(IF($O128="days",$Y128*(VLOOKUP($K128,'Bed parameters'!$A$9:$I$12,9,FALSE))*$F128*(VLOOKUP($Q128,'Workforce distribution'!$C$8:$AD$30,AK$7,FALSE)),IF($Q128="n/a",(IF($P128=AK$6,$X128*$F128,0)),$X128*$F128*(VLOOKUP($Q128,'Workforce distribution'!$C$8:$AD$30,AK$7,FALSE)))),0)</f>
        <v>0</v>
      </c>
      <c r="AL128" s="30">
        <f>_xlfn.IFNA(IF($O128="days",$Y128*(VLOOKUP($K128,'Bed parameters'!$A$9:$I$12,9,FALSE))*$F128*(VLOOKUP($Q128,'Workforce distribution'!$C$8:$AD$30,AL$7,FALSE)),IF($Q128="n/a",(IF($P128=AL$6,$X128*$F128,0)),$X128*$F128*(VLOOKUP($Q128,'Workforce distribution'!$C$8:$AD$30,AL$7,FALSE)))),0)</f>
        <v>0</v>
      </c>
      <c r="AM128" s="30">
        <f>_xlfn.IFNA(IF($O128="days",$Y128*(VLOOKUP($K128,'Bed parameters'!$A$9:$I$12,9,FALSE))*$F128*(VLOOKUP($Q128,'Workforce distribution'!$C$8:$AD$30,AM$7,FALSE)),IF($Q128="n/a",(IF($P128=AM$6,$X128*$F128,0)),$X128*$F128*(VLOOKUP($Q128,'Workforce distribution'!$C$8:$AD$30,AM$7,FALSE)))),0)</f>
        <v>0</v>
      </c>
      <c r="AN128" s="30">
        <f>_xlfn.IFNA(IF($O128="days",$Y128*(VLOOKUP($K128,'Bed parameters'!$A$9:$I$12,9,FALSE))*$F128*(VLOOKUP($Q128,'Workforce distribution'!$C$8:$AD$30,AN$7,FALSE)),IF($Q128="n/a",(IF($P128=AN$6,$X128*$F128,0)),$X128*$F128*(VLOOKUP($Q128,'Workforce distribution'!$C$8:$AD$30,AN$7,FALSE)))),0)</f>
        <v>0</v>
      </c>
      <c r="AO128" s="30">
        <f>_xlfn.IFNA(IF($O128="days",$Y128*(VLOOKUP($K128,'Bed parameters'!$A$9:$I$12,9,FALSE))*$F128*(VLOOKUP($Q128,'Workforce distribution'!$C$8:$AD$30,AO$7,FALSE)),IF($Q128="n/a",(IF($P128=AO$6,$X128*$F128,0)),$X128*$F128*(VLOOKUP($Q128,'Workforce distribution'!$C$8:$AD$30,AO$7,FALSE)))),0)</f>
        <v>0</v>
      </c>
      <c r="AP128" s="30">
        <f>_xlfn.IFNA(IF($O128="days",$Y128*(VLOOKUP($K128,'Bed parameters'!$A$9:$I$12,9,FALSE))*$F128*(VLOOKUP($Q128,'Workforce distribution'!$C$8:$AD$30,AP$7,FALSE)),IF($Q128="n/a",(IF($P128=AP$6,$X128*$F128,0)),$X128*$F128*(VLOOKUP($Q128,'Workforce distribution'!$C$8:$AD$30,AP$7,FALSE)))),0)</f>
        <v>0</v>
      </c>
      <c r="AQ128" s="30">
        <f>_xlfn.IFNA(IF($O128="days",$Y128*(VLOOKUP($K128,'Bed parameters'!$A$9:$I$12,9,FALSE))*$F128*(VLOOKUP($Q128,'Workforce distribution'!$C$8:$AD$30,AQ$7,FALSE)),IF($Q128="n/a",(IF($P128=AQ$6,$X128*$F128,0)),$X128*$F128*(VLOOKUP($Q128,'Workforce distribution'!$C$8:$AD$30,AQ$7,FALSE)))),0)</f>
        <v>0</v>
      </c>
      <c r="AR128" s="30">
        <f>_xlfn.IFNA(IF($O128="days",$Y128*(VLOOKUP($K128,'Bed parameters'!$A$9:$I$12,9,FALSE))*$F128*(VLOOKUP($Q128,'Workforce distribution'!$C$8:$AD$30,AR$7,FALSE)),IF($Q128="n/a",(IF($P128=AR$6,$X128*$F128,0)),$X128*$F128*(VLOOKUP($Q128,'Workforce distribution'!$C$8:$AD$30,AR$7,FALSE)))),0)</f>
        <v>0</v>
      </c>
      <c r="AS128" s="30">
        <f>_xlfn.IFNA(IF($O128="days",$Y128*(VLOOKUP($K128,'Bed parameters'!$A$9:$I$12,9,FALSE))*$F128*(VLOOKUP($Q128,'Workforce distribution'!$C$8:$AD$30,AS$7,FALSE)),IF($Q128="n/a",(IF($P128=AS$6,$X128*$F128,0)),$X128*$F128*(VLOOKUP($Q128,'Workforce distribution'!$C$8:$AD$30,AS$7,FALSE)))),0)</f>
        <v>23693.926834500002</v>
      </c>
      <c r="AT128" s="30">
        <f>_xlfn.IFNA(IF($O128="days",$Y128*(VLOOKUP($K128,'Bed parameters'!$A$9:$I$12,9,FALSE))*$F128*(VLOOKUP($Q128,'Workforce distribution'!$C$8:$AD$30,AT$7,FALSE)),IF($Q128="n/a",(IF($P128=AT$6,$X128*$F128,0)),$X128*$F128*(VLOOKUP($Q128,'Workforce distribution'!$C$8:$AD$30,AT$7,FALSE)))),0)</f>
        <v>0</v>
      </c>
      <c r="AU128" s="30">
        <f>_xlfn.IFNA(IF($O128="days",$Y128*(VLOOKUP($K128,'Bed parameters'!$A$9:$I$12,9,FALSE))*$F128*(VLOOKUP($Q128,'Workforce distribution'!$C$8:$AD$30,AU$7,FALSE)),IF($Q128="n/a",(IF($P128=AU$6,$X128*$F128,0)),$X128*$F128*(VLOOKUP($Q128,'Workforce distribution'!$C$8:$AD$30,AU$7,FALSE)))),0)</f>
        <v>0</v>
      </c>
      <c r="AV128" s="30">
        <f>_xlfn.IFNA(IF($O128="days",$Y128*(VLOOKUP($K128,'Bed parameters'!$A$9:$I$12,9,FALSE))*$F128*(VLOOKUP($Q128,'Workforce distribution'!$C$8:$AD$30,AV$7,FALSE)),IF($Q128="n/a",(IF($P128=AV$6,$X128*$F128,0)),$X128*$F128*(VLOOKUP($Q128,'Workforce distribution'!$C$8:$AD$30,AV$7,FALSE)))),0)</f>
        <v>0</v>
      </c>
      <c r="AW128" s="30">
        <f>_xlfn.IFNA(IF($O128="days",$Y128*(VLOOKUP($K128,'Bed parameters'!$A$9:$I$12,9,FALSE))*$F128*(VLOOKUP($Q128,'Workforce distribution'!$C$8:$AD$30,AW$7,FALSE)),IF($Q128="n/a",(IF($P128=AW$6,$X128*$F128,0)),$X128*$F128*(VLOOKUP($Q128,'Workforce distribution'!$C$8:$AD$30,AW$7,FALSE)))),0)</f>
        <v>0</v>
      </c>
      <c r="AX128" s="30">
        <f>_xlfn.IFNA(IF($O128="days",$Y128*(VLOOKUP($K128,'Bed parameters'!$A$9:$I$12,9,FALSE))*$F128*(VLOOKUP($Q128,'Workforce distribution'!$C$8:$AD$30,AX$7,FALSE)),IF($Q128="n/a",(IF($P128=AX$6,$X128*$F128,0)),$X128*$F128*(VLOOKUP($Q128,'Workforce distribution'!$C$8:$AD$30,AX$7,FALSE)))),0)</f>
        <v>0</v>
      </c>
      <c r="AY128" s="30">
        <f>_xlfn.IFNA(IF($O128="days",$Y128*(VLOOKUP($K128,'Bed parameters'!$A$9:$I$12,9,FALSE))*$F128*(VLOOKUP($Q128,'Workforce distribution'!$C$8:$AD$30,AY$7,FALSE)),IF($Q128="n/a",(IF($P128=AY$6,$X128*$F128,0)),$X128*$F128*(VLOOKUP($Q128,'Workforce distribution'!$C$8:$AD$30,AY$7,FALSE)))),0)</f>
        <v>0</v>
      </c>
      <c r="AZ128" s="30">
        <f>_xlfn.IFNA(IF($O128="days",$Y128*(VLOOKUP($K128,'Bed parameters'!$A$9:$I$12,9,FALSE))*$F128*(VLOOKUP($Q128,'Workforce distribution'!$C$8:$AD$30,AZ$7,FALSE)),IF($Q128="n/a",(IF($P128=AZ$6,$X128*$F128,0)),$X128*$F128*(VLOOKUP($Q128,'Workforce distribution'!$C$8:$AD$30,AZ$7,FALSE)))),0)</f>
        <v>0</v>
      </c>
      <c r="BA128" s="30">
        <f>_xlfn.IFNA(IF($O128="days",$Y128*(VLOOKUP($K128,'Bed parameters'!$A$9:$I$12,9,FALSE))*$F128*(VLOOKUP($Q128,'Workforce distribution'!$C$8:$AD$30,BA$7,FALSE)),IF($Q128="n/a",(IF($P128=BA$6,$X128*$F128,0)),$X128*$F128*(VLOOKUP($Q128,'Workforce distribution'!$C$8:$AD$30,BA$7,FALSE)))),0)</f>
        <v>0</v>
      </c>
      <c r="BB128" s="30">
        <f>_xlfn.IFNA(IF($O128="days",$Y128*(VLOOKUP($K128,'Bed parameters'!$A$9:$I$12,9,FALSE))*$F128*(VLOOKUP($Q128,'Workforce distribution'!$C$8:$AD$30,BB$7,FALSE)),IF($Q128="n/a",(IF($P128=BB$6,$X128*$F128,0)),$X128*$F128*(VLOOKUP($Q128,'Workforce distribution'!$C$8:$AD$30,BB$7,FALSE)))),0)</f>
        <v>0</v>
      </c>
      <c r="BC128" s="149">
        <f t="shared" si="17"/>
        <v>20.616602093043173</v>
      </c>
      <c r="BD128" s="288">
        <f>IF($Q128="n/a",(IF('Workforce hours'!D$30=0,0,(AB128/'Workforce hours'!D$30))),(IF(VLOOKUP($Q128,'Workforce hours'!$C$8:$AD$30,BD$7,FALSE)=0,0,(AB128/(VLOOKUP($Q128,'Workforce hours'!$C$8:$AD$30,BD$7,FALSE))))))</f>
        <v>0</v>
      </c>
      <c r="BE128" s="288">
        <f>IF($Q128="n/a",(IF('Workforce hours'!E$30=0,0,(AC128/'Workforce hours'!E$30))),(IF(VLOOKUP($Q128,'Workforce hours'!$C$8:$AD$30,BE$7,FALSE)=0,0,(AC128/(VLOOKUP($Q128,'Workforce hours'!$C$8:$AD$30,BE$7,FALSE))))))</f>
        <v>0</v>
      </c>
      <c r="BF128" s="288">
        <f>IF($Q128="n/a",(IF('Workforce hours'!F$30=0,0,(AD128/'Workforce hours'!F$30))),(IF(VLOOKUP($Q128,'Workforce hours'!$C$8:$AD$30,BF$7,FALSE)=0,0,(AD128/(VLOOKUP($Q128,'Workforce hours'!$C$8:$AD$30,BF$7,FALSE))))))</f>
        <v>0</v>
      </c>
      <c r="BG128" s="288">
        <f>IF($Q128="n/a",(IF('Workforce hours'!G$30=0,0,(AE128/'Workforce hours'!G$30))),(IF(VLOOKUP($Q128,'Workforce hours'!$C$8:$AD$30,BG$7,FALSE)=0,0,(AE128/(VLOOKUP($Q128,'Workforce hours'!$C$8:$AD$30,BG$7,FALSE))))))</f>
        <v>0</v>
      </c>
      <c r="BH128" s="288">
        <f>IF($Q128="n/a",(IF('Workforce hours'!H$30=0,0,(AF128/'Workforce hours'!H$30))),(IF(VLOOKUP($Q128,'Workforce hours'!$C$8:$AD$30,BH$7,FALSE)=0,0,(AF128/(VLOOKUP($Q128,'Workforce hours'!$C$8:$AD$30,BH$7,FALSE))))))</f>
        <v>0</v>
      </c>
      <c r="BI128" s="288">
        <f>IF($Q128="n/a",(IF('Workforce hours'!I$30=0,0,(AG128/'Workforce hours'!I$30))),(IF(VLOOKUP($Q128,'Workforce hours'!$C$8:$AD$30,BI$7,FALSE)=0,0,(AG128/(VLOOKUP($Q128,'Workforce hours'!$C$8:$AD$30,BI$7,FALSE))))))</f>
        <v>0</v>
      </c>
      <c r="BJ128" s="288">
        <f>IF($Q128="n/a",(IF('Workforce hours'!J$30=0,0,(AH128/'Workforce hours'!J$30))),(IF(VLOOKUP($Q128,'Workforce hours'!$C$8:$AD$30,BJ$7,FALSE)=0,0,(AH128/(VLOOKUP($Q128,'Workforce hours'!$C$8:$AD$30,BJ$7,FALSE))))))</f>
        <v>0</v>
      </c>
      <c r="BK128" s="288">
        <f>IF($Q128="n/a",(IF('Workforce hours'!K$30=0,0,(AI128/'Workforce hours'!K$30))),(IF(VLOOKUP($Q128,'Workforce hours'!$C$8:$AD$30,BK$7,FALSE)=0,0,(AI128/(VLOOKUP($Q128,'Workforce hours'!$C$8:$AD$30,BK$7,FALSE))))))</f>
        <v>0</v>
      </c>
      <c r="BL128" s="288">
        <f>IF($Q128="n/a",(IF('Workforce hours'!L$30=0,0,(AJ128/'Workforce hours'!L$30))),(IF(VLOOKUP($Q128,'Workforce hours'!$C$8:$AD$30,BL$7,FALSE)=0,0,(AJ128/(VLOOKUP($Q128,'Workforce hours'!$C$8:$AD$30,BL$7,FALSE))))))</f>
        <v>0</v>
      </c>
      <c r="BM128" s="288">
        <f>IF($Q128="n/a",(IF('Workforce hours'!M$30=0,0,(AK128/'Workforce hours'!M$30))),(IF(VLOOKUP($Q128,'Workforce hours'!$C$8:$AD$30,BM$7,FALSE)=0,0,(AK128/(VLOOKUP($Q128,'Workforce hours'!$C$8:$AD$30,BM$7,FALSE))))))</f>
        <v>0</v>
      </c>
      <c r="BN128" s="288">
        <f>IF($Q128="n/a",(IF('Workforce hours'!N$30=0,0,(AL128/'Workforce hours'!N$30))),(IF(VLOOKUP($Q128,'Workforce hours'!$C$8:$AD$30,BN$7,FALSE)=0,0,(AL128/(VLOOKUP($Q128,'Workforce hours'!$C$8:$AD$30,BN$7,FALSE))))))</f>
        <v>0</v>
      </c>
      <c r="BO128" s="288">
        <f>IF($Q128="n/a",(IF('Workforce hours'!O$30=0,0,(AM128/'Workforce hours'!O$30))),(IF(VLOOKUP($Q128,'Workforce hours'!$C$8:$AD$30,BO$7,FALSE)=0,0,(AM128/(VLOOKUP($Q128,'Workforce hours'!$C$8:$AD$30,BO$7,FALSE))))))</f>
        <v>0</v>
      </c>
      <c r="BP128" s="288">
        <f>IF($Q128="n/a",(IF('Workforce hours'!P$30=0,0,(AN128/'Workforce hours'!P$30))),(IF(VLOOKUP($Q128,'Workforce hours'!$C$8:$AD$30,BP$7,FALSE)=0,0,(AN128/(VLOOKUP($Q128,'Workforce hours'!$C$8:$AD$30,BP$7,FALSE))))))</f>
        <v>0</v>
      </c>
      <c r="BQ128" s="288">
        <f>IF($Q128="n/a",(IF('Workforce hours'!Q$30=0,0,(AO128/'Workforce hours'!Q$30))),(IF(VLOOKUP($Q128,'Workforce hours'!$C$8:$AD$30,BQ$7,FALSE)=0,0,(AO128/(VLOOKUP($Q128,'Workforce hours'!$C$8:$AD$30,BQ$7,FALSE))))))</f>
        <v>0</v>
      </c>
      <c r="BR128" s="288">
        <f>IF($Q128="n/a",(IF('Workforce hours'!R$30=0,0,(AP128/'Workforce hours'!R$30))),(IF(VLOOKUP($Q128,'Workforce hours'!$C$8:$AD$30,BR$7,FALSE)=0,0,(AP128/(VLOOKUP($Q128,'Workforce hours'!$C$8:$AD$30,BR$7,FALSE))))))</f>
        <v>0</v>
      </c>
      <c r="BS128" s="288">
        <f>IF($Q128="n/a",(IF('Workforce hours'!S$30=0,0,(AQ128/'Workforce hours'!S$30))),(IF(VLOOKUP($Q128,'Workforce hours'!$C$8:$AD$30,BS$7,FALSE)=0,0,(AQ128/(VLOOKUP($Q128,'Workforce hours'!$C$8:$AD$30,BS$7,FALSE))))))</f>
        <v>0</v>
      </c>
      <c r="BT128" s="288">
        <f>IF($Q128="n/a",(IF('Workforce hours'!T$30=0,0,(AR128/'Workforce hours'!T$30))),(IF(VLOOKUP($Q128,'Workforce hours'!$C$8:$AD$30,BT$7,FALSE)=0,0,(AR128/(VLOOKUP($Q128,'Workforce hours'!$C$8:$AD$30,BT$7,FALSE))))))</f>
        <v>0</v>
      </c>
      <c r="BU128" s="288">
        <f>IF($Q128="n/a",(IF('Workforce hours'!U$30=0,0,(AS128/'Workforce hours'!U$30))),(IF(VLOOKUP($Q128,'Workforce hours'!$C$8:$AD$30,BU$7,FALSE)=0,0,(AS128/(VLOOKUP($Q128,'Workforce hours'!$C$8:$AD$30,BU$7,FALSE))))))</f>
        <v>20.616602093043173</v>
      </c>
      <c r="BV128" s="288">
        <f>IF($Q128="n/a",(IF('Workforce hours'!V$30=0,0,(AT128/'Workforce hours'!V$30))),(IF(VLOOKUP($Q128,'Workforce hours'!$C$8:$AD$30,BV$7,FALSE)=0,0,(AT128/(VLOOKUP($Q128,'Workforce hours'!$C$8:$AD$30,BV$7,FALSE))))))</f>
        <v>0</v>
      </c>
      <c r="BW128" s="288">
        <f>IF($Q128="n/a",(IF('Workforce hours'!W$30=0,0,(AU128/'Workforce hours'!W$30))),(IF(VLOOKUP($Q128,'Workforce hours'!$C$8:$AD$30,BW$7,FALSE)=0,0,(AU128/(VLOOKUP($Q128,'Workforce hours'!$C$8:$AD$30,BW$7,FALSE))))))</f>
        <v>0</v>
      </c>
      <c r="BX128" s="288">
        <f>IF($Q128="n/a",(IF('Workforce hours'!X$30=0,0,(AV128/'Workforce hours'!X$30))),(IF(VLOOKUP($Q128,'Workforce hours'!$C$8:$AD$30,BX$7,FALSE)=0,0,(AV128/(VLOOKUP($Q128,'Workforce hours'!$C$8:$AD$30,BX$7,FALSE))))))</f>
        <v>0</v>
      </c>
      <c r="BY128" s="288">
        <f>IF($Q128="n/a",(IF('Workforce hours'!Y$30=0,0,(AW128/'Workforce hours'!Y$30))),(IF(VLOOKUP($Q128,'Workforce hours'!$C$8:$AD$30,BY$7,FALSE)=0,0,(AW128/(VLOOKUP($Q128,'Workforce hours'!$C$8:$AD$30,BY$7,FALSE))))))</f>
        <v>0</v>
      </c>
      <c r="BZ128" s="288">
        <f>IF($Q128="n/a",(IF('Workforce hours'!Z$30=0,0,(AX128/'Workforce hours'!Z$30))),(IF(VLOOKUP($Q128,'Workforce hours'!$C$8:$AD$30,BZ$7,FALSE)=0,0,(AX128/(VLOOKUP($Q128,'Workforce hours'!$C$8:$AD$30,BZ$7,FALSE))))))</f>
        <v>0</v>
      </c>
      <c r="CA128" s="288">
        <f>IF($Q128="n/a",(IF('Workforce hours'!AA$30=0,0,(AY128/'Workforce hours'!AA$30))),(IF(VLOOKUP($Q128,'Workforce hours'!$C$8:$AD$30,CA$7,FALSE)=0,0,(AY128/(VLOOKUP($Q128,'Workforce hours'!$C$8:$AD$30,CA$7,FALSE))))))</f>
        <v>0</v>
      </c>
      <c r="CB128" s="288">
        <f>IF($Q128="n/a",(IF('Workforce hours'!AB$30=0,0,(AZ128/'Workforce hours'!AB$30))),(IF(VLOOKUP($Q128,'Workforce hours'!$C$8:$AD$30,CB$7,FALSE)=0,0,(AZ128/(VLOOKUP($Q128,'Workforce hours'!$C$8:$AD$30,CB$7,FALSE))))))</f>
        <v>0</v>
      </c>
      <c r="CC128" s="288">
        <f>IF($Q128="n/a",(IF('Workforce hours'!AC$30=0,0,(BA128/'Workforce hours'!AC$30))),(IF(VLOOKUP($Q128,'Workforce hours'!$C$8:$AD$30,CC$7,FALSE)=0,0,(BA128/(VLOOKUP($Q128,'Workforce hours'!$C$8:$AD$30,CC$7,FALSE))))))</f>
        <v>0</v>
      </c>
      <c r="CD128" s="288">
        <f>IF($Q128="n/a",(IF('Workforce hours'!AD$30=0,0,(BB128/'Workforce hours'!AD$30))),(IF(VLOOKUP($Q128,'Workforce hours'!$C$8:$AD$30,CD$7,FALSE)=0,0,(BB128/(VLOOKUP($Q128,'Workforce hours'!$C$8:$AD$30,CD$7,FALSE))))))</f>
        <v>0</v>
      </c>
      <c r="CE128" s="289">
        <f t="shared" si="18"/>
        <v>0</v>
      </c>
      <c r="CF128" s="290">
        <f>BD128*'Workforce costs'!B$9*(1+'Workforce costs'!B$10)*(1+'Workforce costs'!B$11)</f>
        <v>0</v>
      </c>
      <c r="CG128" s="290">
        <f>BE128*'Workforce costs'!C$9*(1+'Workforce costs'!C$10)*(1+'Workforce costs'!C$11)</f>
        <v>0</v>
      </c>
      <c r="CH128" s="290">
        <f>BF128*'Workforce costs'!D$9*(1+'Workforce costs'!D$10)*(1+'Workforce costs'!D$11)</f>
        <v>0</v>
      </c>
      <c r="CI128" s="290">
        <f>BG128*'Workforce costs'!E$9*(1+'Workforce costs'!E$10)*(1+'Workforce costs'!E$11)</f>
        <v>0</v>
      </c>
      <c r="CJ128" s="290">
        <f>BH128*'Workforce costs'!F$9*(1+'Workforce costs'!F$10)*(1+'Workforce costs'!F$11)</f>
        <v>0</v>
      </c>
      <c r="CK128" s="290">
        <f>BI128*'Workforce costs'!G$9*(1+'Workforce costs'!G$10)*(1+'Workforce costs'!G$11)</f>
        <v>0</v>
      </c>
      <c r="CL128" s="290">
        <f>BJ128*'Workforce costs'!H$9*(1+'Workforce costs'!H$10)*(1+'Workforce costs'!H$11)</f>
        <v>0</v>
      </c>
      <c r="CM128" s="290">
        <f>BK128*'Workforce costs'!I$9*(1+'Workforce costs'!I$10)*(1+'Workforce costs'!I$11)</f>
        <v>0</v>
      </c>
      <c r="CN128" s="290">
        <f>BL128*'Workforce costs'!J$9*(1+'Workforce costs'!J$10)*(1+'Workforce costs'!J$11)</f>
        <v>0</v>
      </c>
      <c r="CO128" s="290">
        <f>BM128*'Workforce costs'!K$9*(1+'Workforce costs'!K$10)*(1+'Workforce costs'!K$11)</f>
        <v>0</v>
      </c>
      <c r="CP128" s="290">
        <f>BN128*'Workforce costs'!L$9*(1+'Workforce costs'!L$10)*(1+'Workforce costs'!L$11)</f>
        <v>0</v>
      </c>
      <c r="CQ128" s="290">
        <f>BO128*'Workforce costs'!M$9*(1+'Workforce costs'!M$10)*(1+'Workforce costs'!M$11)</f>
        <v>0</v>
      </c>
      <c r="CR128" s="290">
        <f>BP128*'Workforce costs'!N$9*(1+'Workforce costs'!N$10)*(1+'Workforce costs'!N$11)</f>
        <v>0</v>
      </c>
      <c r="CS128" s="290">
        <f>BQ128*'Workforce costs'!O$9*(1+'Workforce costs'!O$10)*(1+'Workforce costs'!O$11)</f>
        <v>0</v>
      </c>
      <c r="CT128" s="290">
        <f>BR128*'Workforce costs'!P$9*(1+'Workforce costs'!P$10)*(1+'Workforce costs'!P$11)</f>
        <v>0</v>
      </c>
      <c r="CU128" s="290">
        <f>BS128*'Workforce costs'!Q$9*(1+'Workforce costs'!Q$10)*(1+'Workforce costs'!Q$11)</f>
        <v>0</v>
      </c>
      <c r="CV128" s="290">
        <f>BT128*'Workforce costs'!R$9*(1+'Workforce costs'!R$10)*(1+'Workforce costs'!R$11)</f>
        <v>0</v>
      </c>
      <c r="CW128" s="290">
        <f>BU128*'Workforce costs'!S$9*(1+'Workforce costs'!S$10)*(1+'Workforce costs'!S$11)</f>
        <v>0</v>
      </c>
      <c r="CX128" s="290">
        <f>BV128*'Workforce costs'!T$9*(1+'Workforce costs'!T$10)*(1+'Workforce costs'!T$11)</f>
        <v>0</v>
      </c>
      <c r="CY128" s="290">
        <f>BW128*'Workforce costs'!U$9*(1+'Workforce costs'!U$10)*(1+'Workforce costs'!U$11)</f>
        <v>0</v>
      </c>
      <c r="CZ128" s="290">
        <f>BX128*'Workforce costs'!V$9*(1+'Workforce costs'!V$10)*(1+'Workforce costs'!V$11)</f>
        <v>0</v>
      </c>
      <c r="DA128" s="290">
        <f>BY128*'Workforce costs'!W$9*(1+'Workforce costs'!W$10)*(1+'Workforce costs'!W$11)</f>
        <v>0</v>
      </c>
      <c r="DB128" s="290">
        <f>BZ128*'Workforce costs'!X$9*(1+'Workforce costs'!X$10)*(1+'Workforce costs'!X$11)</f>
        <v>0</v>
      </c>
      <c r="DC128" s="290">
        <f>CA128*'Workforce costs'!Y$9*(1+'Workforce costs'!Y$10)*(1+'Workforce costs'!Y$11)</f>
        <v>0</v>
      </c>
      <c r="DD128" s="290">
        <f>CB128*'Workforce costs'!Z$9*(1+'Workforce costs'!Z$10)*(1+'Workforce costs'!Z$11)</f>
        <v>0</v>
      </c>
      <c r="DE128" s="290">
        <f>CC128*'Workforce costs'!AA$9*(1+'Workforce costs'!AA$10)*(1+'Workforce costs'!AA$11)</f>
        <v>0</v>
      </c>
      <c r="DF128" s="290">
        <f>CD128*'Workforce costs'!AB$9*(1+'Workforce costs'!AB$10)*(1+'Workforce costs'!AB$11)</f>
        <v>0</v>
      </c>
    </row>
    <row r="129" spans="1:110" x14ac:dyDescent="0.3">
      <c r="A129" s="2" t="str">
        <f>Outputs!$A$4</f>
        <v>Australia</v>
      </c>
      <c r="B129" s="2" t="str">
        <f t="shared" si="11"/>
        <v>Australia 65+</v>
      </c>
      <c r="C129" s="30">
        <f>VLOOKUP($B129,Populations!$D$15:$H$1920,3,FALSE)</f>
        <v>4559374</v>
      </c>
      <c r="D129" s="255">
        <f>IF(OR($H129="General pop",$H129="Schools",$H129="Workplace",$H129="Skills Training",$H129="Digital Supports"),1,VLOOKUP($B129,Populations!$D$15:$H$1920,5,FALSE))</f>
        <v>1</v>
      </c>
      <c r="E129" s="88">
        <f>VLOOKUP(I129,Epidemiology!$C$10:$H$47,6,FALSE)</f>
        <v>3198</v>
      </c>
      <c r="F129" s="102">
        <f>'Care profiles'!R130</f>
        <v>1</v>
      </c>
      <c r="G129" s="15" t="str">
        <f>'Care profiles'!A130</f>
        <v>65+</v>
      </c>
      <c r="H129" s="15" t="str">
        <f>'Care profiles'!B130</f>
        <v>Distress</v>
      </c>
      <c r="I129" s="15" t="str">
        <f>'Care profiles'!C130</f>
        <v>Distress_65+yrs</v>
      </c>
      <c r="J129" s="15" t="str">
        <f>'Care profiles'!D130</f>
        <v>Care profile</v>
      </c>
      <c r="K129" s="15" t="str">
        <f>'Care profiles'!E130</f>
        <v>Community-Based Support – Safe Spaces for Crisis</v>
      </c>
      <c r="L129" s="104">
        <f>'Care profiles'!F130</f>
        <v>0.1</v>
      </c>
      <c r="M129" s="15">
        <f>'Care profiles'!G130</f>
        <v>1</v>
      </c>
      <c r="N129" s="15">
        <f>'Care profiles'!H130</f>
        <v>150</v>
      </c>
      <c r="O129" s="15" t="str">
        <f>'Care profiles'!I130</f>
        <v>min</v>
      </c>
      <c r="P129" s="15" t="str">
        <f>'Care profiles'!J130</f>
        <v>Team</v>
      </c>
      <c r="Q129" s="15" t="str">
        <f>'Care profiles'!K130</f>
        <v>Community-Based Support – Safe Spaces for Crisis</v>
      </c>
      <c r="R129" s="15" t="str">
        <f>'Care profiles'!M130</f>
        <v>N</v>
      </c>
      <c r="S129" s="15" t="str">
        <f>'Care profiles'!O130</f>
        <v>Y</v>
      </c>
      <c r="T129" s="15" t="str">
        <f>'Care profiles'!Q130</f>
        <v>Y</v>
      </c>
      <c r="U129" s="30">
        <f t="shared" si="12"/>
        <v>145808.78052</v>
      </c>
      <c r="V129" s="30">
        <f t="shared" si="13"/>
        <v>14580.878052</v>
      </c>
      <c r="W129" s="30">
        <f>IF(M129="n/a",0,IF(O129="days",V129*M129*(1+(VLOOKUP(K129,'Bed parameters'!$A$9:$G$12,7,FALSE))),V129*M129))</f>
        <v>14580.878052</v>
      </c>
      <c r="X129" s="30">
        <f t="shared" si="14"/>
        <v>36452.19513</v>
      </c>
      <c r="Y129" s="30">
        <f t="shared" si="15"/>
        <v>0</v>
      </c>
      <c r="Z129" s="113">
        <f>_xlfn.IFNA(Y129/((VLOOKUP(K129,'Bed parameters'!$A$9:$G$12,3,FALSE))*(VLOOKUP(K129,'Bed parameters'!$A$9:$G$12,5,FALSE))),0)</f>
        <v>0</v>
      </c>
      <c r="AA129" s="30">
        <f t="shared" si="16"/>
        <v>36452.195130000007</v>
      </c>
      <c r="AB129" s="30">
        <f>_xlfn.IFNA(IF($O129="days",$Y129*(VLOOKUP($K129,'Bed parameters'!$A$9:$I$12,9,FALSE))*$F129*(VLOOKUP($Q129,'Workforce distribution'!$C$8:$AD$30,AB$7,FALSE)),IF($Q129="n/a",(IF($P129=AB$6,$X129*$F129,0)),$X129*$F129*(VLOOKUP($Q129,'Workforce distribution'!$C$8:$AD$30,AB$7,FALSE)))),0)</f>
        <v>0</v>
      </c>
      <c r="AC129" s="30">
        <f>_xlfn.IFNA(IF($O129="days",$Y129*(VLOOKUP($K129,'Bed parameters'!$A$9:$I$12,9,FALSE))*$F129*(VLOOKUP($Q129,'Workforce distribution'!$C$8:$AD$30,AC$7,FALSE)),IF($Q129="n/a",(IF($P129=AC$6,$X129*$F129,0)),$X129*$F129*(VLOOKUP($Q129,'Workforce distribution'!$C$8:$AD$30,AC$7,FALSE)))),0)</f>
        <v>0</v>
      </c>
      <c r="AD129" s="30">
        <f>_xlfn.IFNA(IF($O129="days",$Y129*(VLOOKUP($K129,'Bed parameters'!$A$9:$I$12,9,FALSE))*$F129*(VLOOKUP($Q129,'Workforce distribution'!$C$8:$AD$30,AD$7,FALSE)),IF($Q129="n/a",(IF($P129=AD$6,$X129*$F129,0)),$X129*$F129*(VLOOKUP($Q129,'Workforce distribution'!$C$8:$AD$30,AD$7,FALSE)))),0)</f>
        <v>0</v>
      </c>
      <c r="AE129" s="30">
        <f>_xlfn.IFNA(IF($O129="days",$Y129*(VLOOKUP($K129,'Bed parameters'!$A$9:$I$12,9,FALSE))*$F129*(VLOOKUP($Q129,'Workforce distribution'!$C$8:$AD$30,AE$7,FALSE)),IF($Q129="n/a",(IF($P129=AE$6,$X129*$F129,0)),$X129*$F129*(VLOOKUP($Q129,'Workforce distribution'!$C$8:$AD$30,AE$7,FALSE)))),0)</f>
        <v>32806.975617000004</v>
      </c>
      <c r="AF129" s="30">
        <f>_xlfn.IFNA(IF($O129="days",$Y129*(VLOOKUP($K129,'Bed parameters'!$A$9:$I$12,9,FALSE))*$F129*(VLOOKUP($Q129,'Workforce distribution'!$C$8:$AD$30,AF$7,FALSE)),IF($Q129="n/a",(IF($P129=AF$6,$X129*$F129,0)),$X129*$F129*(VLOOKUP($Q129,'Workforce distribution'!$C$8:$AD$30,AF$7,FALSE)))),0)</f>
        <v>0</v>
      </c>
      <c r="AG129" s="30">
        <f>_xlfn.IFNA(IF($O129="days",$Y129*(VLOOKUP($K129,'Bed parameters'!$A$9:$I$12,9,FALSE))*$F129*(VLOOKUP($Q129,'Workforce distribution'!$C$8:$AD$30,AG$7,FALSE)),IF($Q129="n/a",(IF($P129=AG$6,$X129*$F129,0)),$X129*$F129*(VLOOKUP($Q129,'Workforce distribution'!$C$8:$AD$30,AG$7,FALSE)))),0)</f>
        <v>0</v>
      </c>
      <c r="AH129" s="30">
        <f>_xlfn.IFNA(IF($O129="days",$Y129*(VLOOKUP($K129,'Bed parameters'!$A$9:$I$12,9,FALSE))*$F129*(VLOOKUP($Q129,'Workforce distribution'!$C$8:$AD$30,AH$7,FALSE)),IF($Q129="n/a",(IF($P129=AH$6,$X129*$F129,0)),$X129*$F129*(VLOOKUP($Q129,'Workforce distribution'!$C$8:$AD$30,AH$7,FALSE)))),0)</f>
        <v>0</v>
      </c>
      <c r="AI129" s="30">
        <f>_xlfn.IFNA(IF($O129="days",$Y129*(VLOOKUP($K129,'Bed parameters'!$A$9:$I$12,9,FALSE))*$F129*(VLOOKUP($Q129,'Workforce distribution'!$C$8:$AD$30,AI$7,FALSE)),IF($Q129="n/a",(IF($P129=AI$6,$X129*$F129,0)),$X129*$F129*(VLOOKUP($Q129,'Workforce distribution'!$C$8:$AD$30,AI$7,FALSE)))),0)</f>
        <v>0</v>
      </c>
      <c r="AJ129" s="30">
        <f>_xlfn.IFNA(IF($O129="days",$Y129*(VLOOKUP($K129,'Bed parameters'!$A$9:$I$12,9,FALSE))*$F129*(VLOOKUP($Q129,'Workforce distribution'!$C$8:$AD$30,AJ$7,FALSE)),IF($Q129="n/a",(IF($P129=AJ$6,$X129*$F129,0)),$X129*$F129*(VLOOKUP($Q129,'Workforce distribution'!$C$8:$AD$30,AJ$7,FALSE)))),0)</f>
        <v>0</v>
      </c>
      <c r="AK129" s="30">
        <f>_xlfn.IFNA(IF($O129="days",$Y129*(VLOOKUP($K129,'Bed parameters'!$A$9:$I$12,9,FALSE))*$F129*(VLOOKUP($Q129,'Workforce distribution'!$C$8:$AD$30,AK$7,FALSE)),IF($Q129="n/a",(IF($P129=AK$6,$X129*$F129,0)),$X129*$F129*(VLOOKUP($Q129,'Workforce distribution'!$C$8:$AD$30,AK$7,FALSE)))),0)</f>
        <v>0</v>
      </c>
      <c r="AL129" s="30">
        <f>_xlfn.IFNA(IF($O129="days",$Y129*(VLOOKUP($K129,'Bed parameters'!$A$9:$I$12,9,FALSE))*$F129*(VLOOKUP($Q129,'Workforce distribution'!$C$8:$AD$30,AL$7,FALSE)),IF($Q129="n/a",(IF($P129=AL$6,$X129*$F129,0)),$X129*$F129*(VLOOKUP($Q129,'Workforce distribution'!$C$8:$AD$30,AL$7,FALSE)))),0)</f>
        <v>0</v>
      </c>
      <c r="AM129" s="30">
        <f>_xlfn.IFNA(IF($O129="days",$Y129*(VLOOKUP($K129,'Bed parameters'!$A$9:$I$12,9,FALSE))*$F129*(VLOOKUP($Q129,'Workforce distribution'!$C$8:$AD$30,AM$7,FALSE)),IF($Q129="n/a",(IF($P129=AM$6,$X129*$F129,0)),$X129*$F129*(VLOOKUP($Q129,'Workforce distribution'!$C$8:$AD$30,AM$7,FALSE)))),0)</f>
        <v>0</v>
      </c>
      <c r="AN129" s="30">
        <f>_xlfn.IFNA(IF($O129="days",$Y129*(VLOOKUP($K129,'Bed parameters'!$A$9:$I$12,9,FALSE))*$F129*(VLOOKUP($Q129,'Workforce distribution'!$C$8:$AD$30,AN$7,FALSE)),IF($Q129="n/a",(IF($P129=AN$6,$X129*$F129,0)),$X129*$F129*(VLOOKUP($Q129,'Workforce distribution'!$C$8:$AD$30,AN$7,FALSE)))),0)</f>
        <v>0</v>
      </c>
      <c r="AO129" s="30">
        <f>_xlfn.IFNA(IF($O129="days",$Y129*(VLOOKUP($K129,'Bed parameters'!$A$9:$I$12,9,FALSE))*$F129*(VLOOKUP($Q129,'Workforce distribution'!$C$8:$AD$30,AO$7,FALSE)),IF($Q129="n/a",(IF($P129=AO$6,$X129*$F129,0)),$X129*$F129*(VLOOKUP($Q129,'Workforce distribution'!$C$8:$AD$30,AO$7,FALSE)))),0)</f>
        <v>0</v>
      </c>
      <c r="AP129" s="30">
        <f>_xlfn.IFNA(IF($O129="days",$Y129*(VLOOKUP($K129,'Bed parameters'!$A$9:$I$12,9,FALSE))*$F129*(VLOOKUP($Q129,'Workforce distribution'!$C$8:$AD$30,AP$7,FALSE)),IF($Q129="n/a",(IF($P129=AP$6,$X129*$F129,0)),$X129*$F129*(VLOOKUP($Q129,'Workforce distribution'!$C$8:$AD$30,AP$7,FALSE)))),0)</f>
        <v>0</v>
      </c>
      <c r="AQ129" s="30">
        <f>_xlfn.IFNA(IF($O129="days",$Y129*(VLOOKUP($K129,'Bed parameters'!$A$9:$I$12,9,FALSE))*$F129*(VLOOKUP($Q129,'Workforce distribution'!$C$8:$AD$30,AQ$7,FALSE)),IF($Q129="n/a",(IF($P129=AQ$6,$X129*$F129,0)),$X129*$F129*(VLOOKUP($Q129,'Workforce distribution'!$C$8:$AD$30,AQ$7,FALSE)))),0)</f>
        <v>0</v>
      </c>
      <c r="AR129" s="30">
        <f>_xlfn.IFNA(IF($O129="days",$Y129*(VLOOKUP($K129,'Bed parameters'!$A$9:$I$12,9,FALSE))*$F129*(VLOOKUP($Q129,'Workforce distribution'!$C$8:$AD$30,AR$7,FALSE)),IF($Q129="n/a",(IF($P129=AR$6,$X129*$F129,0)),$X129*$F129*(VLOOKUP($Q129,'Workforce distribution'!$C$8:$AD$30,AR$7,FALSE)))),0)</f>
        <v>0</v>
      </c>
      <c r="AS129" s="30">
        <f>_xlfn.IFNA(IF($O129="days",$Y129*(VLOOKUP($K129,'Bed parameters'!$A$9:$I$12,9,FALSE))*$F129*(VLOOKUP($Q129,'Workforce distribution'!$C$8:$AD$30,AS$7,FALSE)),IF($Q129="n/a",(IF($P129=AS$6,$X129*$F129,0)),$X129*$F129*(VLOOKUP($Q129,'Workforce distribution'!$C$8:$AD$30,AS$7,FALSE)))),0)</f>
        <v>3645.219513</v>
      </c>
      <c r="AT129" s="30">
        <f>_xlfn.IFNA(IF($O129="days",$Y129*(VLOOKUP($K129,'Bed parameters'!$A$9:$I$12,9,FALSE))*$F129*(VLOOKUP($Q129,'Workforce distribution'!$C$8:$AD$30,AT$7,FALSE)),IF($Q129="n/a",(IF($P129=AT$6,$X129*$F129,0)),$X129*$F129*(VLOOKUP($Q129,'Workforce distribution'!$C$8:$AD$30,AT$7,FALSE)))),0)</f>
        <v>0</v>
      </c>
      <c r="AU129" s="30">
        <f>_xlfn.IFNA(IF($O129="days",$Y129*(VLOOKUP($K129,'Bed parameters'!$A$9:$I$12,9,FALSE))*$F129*(VLOOKUP($Q129,'Workforce distribution'!$C$8:$AD$30,AU$7,FALSE)),IF($Q129="n/a",(IF($P129=AU$6,$X129*$F129,0)),$X129*$F129*(VLOOKUP($Q129,'Workforce distribution'!$C$8:$AD$30,AU$7,FALSE)))),0)</f>
        <v>0</v>
      </c>
      <c r="AV129" s="30">
        <f>_xlfn.IFNA(IF($O129="days",$Y129*(VLOOKUP($K129,'Bed parameters'!$A$9:$I$12,9,FALSE))*$F129*(VLOOKUP($Q129,'Workforce distribution'!$C$8:$AD$30,AV$7,FALSE)),IF($Q129="n/a",(IF($P129=AV$6,$X129*$F129,0)),$X129*$F129*(VLOOKUP($Q129,'Workforce distribution'!$C$8:$AD$30,AV$7,FALSE)))),0)</f>
        <v>0</v>
      </c>
      <c r="AW129" s="30">
        <f>_xlfn.IFNA(IF($O129="days",$Y129*(VLOOKUP($K129,'Bed parameters'!$A$9:$I$12,9,FALSE))*$F129*(VLOOKUP($Q129,'Workforce distribution'!$C$8:$AD$30,AW$7,FALSE)),IF($Q129="n/a",(IF($P129=AW$6,$X129*$F129,0)),$X129*$F129*(VLOOKUP($Q129,'Workforce distribution'!$C$8:$AD$30,AW$7,FALSE)))),0)</f>
        <v>0</v>
      </c>
      <c r="AX129" s="30">
        <f>_xlfn.IFNA(IF($O129="days",$Y129*(VLOOKUP($K129,'Bed parameters'!$A$9:$I$12,9,FALSE))*$F129*(VLOOKUP($Q129,'Workforce distribution'!$C$8:$AD$30,AX$7,FALSE)),IF($Q129="n/a",(IF($P129=AX$6,$X129*$F129,0)),$X129*$F129*(VLOOKUP($Q129,'Workforce distribution'!$C$8:$AD$30,AX$7,FALSE)))),0)</f>
        <v>0</v>
      </c>
      <c r="AY129" s="30">
        <f>_xlfn.IFNA(IF($O129="days",$Y129*(VLOOKUP($K129,'Bed parameters'!$A$9:$I$12,9,FALSE))*$F129*(VLOOKUP($Q129,'Workforce distribution'!$C$8:$AD$30,AY$7,FALSE)),IF($Q129="n/a",(IF($P129=AY$6,$X129*$F129,0)),$X129*$F129*(VLOOKUP($Q129,'Workforce distribution'!$C$8:$AD$30,AY$7,FALSE)))),0)</f>
        <v>0</v>
      </c>
      <c r="AZ129" s="30">
        <f>_xlfn.IFNA(IF($O129="days",$Y129*(VLOOKUP($K129,'Bed parameters'!$A$9:$I$12,9,FALSE))*$F129*(VLOOKUP($Q129,'Workforce distribution'!$C$8:$AD$30,AZ$7,FALSE)),IF($Q129="n/a",(IF($P129=AZ$6,$X129*$F129,0)),$X129*$F129*(VLOOKUP($Q129,'Workforce distribution'!$C$8:$AD$30,AZ$7,FALSE)))),0)</f>
        <v>0</v>
      </c>
      <c r="BA129" s="30">
        <f>_xlfn.IFNA(IF($O129="days",$Y129*(VLOOKUP($K129,'Bed parameters'!$A$9:$I$12,9,FALSE))*$F129*(VLOOKUP($Q129,'Workforce distribution'!$C$8:$AD$30,BA$7,FALSE)),IF($Q129="n/a",(IF($P129=BA$6,$X129*$F129,0)),$X129*$F129*(VLOOKUP($Q129,'Workforce distribution'!$C$8:$AD$30,BA$7,FALSE)))),0)</f>
        <v>0</v>
      </c>
      <c r="BB129" s="30">
        <f>_xlfn.IFNA(IF($O129="days",$Y129*(VLOOKUP($K129,'Bed parameters'!$A$9:$I$12,9,FALSE))*$F129*(VLOOKUP($Q129,'Workforce distribution'!$C$8:$AD$30,BB$7,FALSE)),IF($Q129="n/a",(IF($P129=BB$6,$X129*$F129,0)),$X129*$F129*(VLOOKUP($Q129,'Workforce distribution'!$C$8:$AD$30,BB$7,FALSE)))),0)</f>
        <v>0</v>
      </c>
      <c r="BC129" s="149">
        <f t="shared" si="17"/>
        <v>21.758434958232542</v>
      </c>
      <c r="BD129" s="288">
        <f>IF($Q129="n/a",(IF('Workforce hours'!D$30=0,0,(AB129/'Workforce hours'!D$30))),(IF(VLOOKUP($Q129,'Workforce hours'!$C$8:$AD$30,BD$7,FALSE)=0,0,(AB129/(VLOOKUP($Q129,'Workforce hours'!$C$8:$AD$30,BD$7,FALSE))))))</f>
        <v>0</v>
      </c>
      <c r="BE129" s="288">
        <f>IF($Q129="n/a",(IF('Workforce hours'!E$30=0,0,(AC129/'Workforce hours'!E$30))),(IF(VLOOKUP($Q129,'Workforce hours'!$C$8:$AD$30,BE$7,FALSE)=0,0,(AC129/(VLOOKUP($Q129,'Workforce hours'!$C$8:$AD$30,BE$7,FALSE))))))</f>
        <v>0</v>
      </c>
      <c r="BF129" s="288">
        <f>IF($Q129="n/a",(IF('Workforce hours'!F$30=0,0,(AD129/'Workforce hours'!F$30))),(IF(VLOOKUP($Q129,'Workforce hours'!$C$8:$AD$30,BF$7,FALSE)=0,0,(AD129/(VLOOKUP($Q129,'Workforce hours'!$C$8:$AD$30,BF$7,FALSE))))))</f>
        <v>0</v>
      </c>
      <c r="BG129" s="288">
        <f>IF($Q129="n/a",(IF('Workforce hours'!G$30=0,0,(AE129/'Workforce hours'!G$30))),(IF(VLOOKUP($Q129,'Workforce hours'!$C$8:$AD$30,BG$7,FALSE)=0,0,(AE129/(VLOOKUP($Q129,'Workforce hours'!$C$8:$AD$30,BG$7,FALSE))))))</f>
        <v>19.527961676785715</v>
      </c>
      <c r="BH129" s="288">
        <f>IF($Q129="n/a",(IF('Workforce hours'!H$30=0,0,(AF129/'Workforce hours'!H$30))),(IF(VLOOKUP($Q129,'Workforce hours'!$C$8:$AD$30,BH$7,FALSE)=0,0,(AF129/(VLOOKUP($Q129,'Workforce hours'!$C$8:$AD$30,BH$7,FALSE))))))</f>
        <v>0</v>
      </c>
      <c r="BI129" s="288">
        <f>IF($Q129="n/a",(IF('Workforce hours'!I$30=0,0,(AG129/'Workforce hours'!I$30))),(IF(VLOOKUP($Q129,'Workforce hours'!$C$8:$AD$30,BI$7,FALSE)=0,0,(AG129/(VLOOKUP($Q129,'Workforce hours'!$C$8:$AD$30,BI$7,FALSE))))))</f>
        <v>0</v>
      </c>
      <c r="BJ129" s="288">
        <f>IF($Q129="n/a",(IF('Workforce hours'!J$30=0,0,(AH129/'Workforce hours'!J$30))),(IF(VLOOKUP($Q129,'Workforce hours'!$C$8:$AD$30,BJ$7,FALSE)=0,0,(AH129/(VLOOKUP($Q129,'Workforce hours'!$C$8:$AD$30,BJ$7,FALSE))))))</f>
        <v>0</v>
      </c>
      <c r="BK129" s="288">
        <f>IF($Q129="n/a",(IF('Workforce hours'!K$30=0,0,(AI129/'Workforce hours'!K$30))),(IF(VLOOKUP($Q129,'Workforce hours'!$C$8:$AD$30,BK$7,FALSE)=0,0,(AI129/(VLOOKUP($Q129,'Workforce hours'!$C$8:$AD$30,BK$7,FALSE))))))</f>
        <v>0</v>
      </c>
      <c r="BL129" s="288">
        <f>IF($Q129="n/a",(IF('Workforce hours'!L$30=0,0,(AJ129/'Workforce hours'!L$30))),(IF(VLOOKUP($Q129,'Workforce hours'!$C$8:$AD$30,BL$7,FALSE)=0,0,(AJ129/(VLOOKUP($Q129,'Workforce hours'!$C$8:$AD$30,BL$7,FALSE))))))</f>
        <v>0</v>
      </c>
      <c r="BM129" s="288">
        <f>IF($Q129="n/a",(IF('Workforce hours'!M$30=0,0,(AK129/'Workforce hours'!M$30))),(IF(VLOOKUP($Q129,'Workforce hours'!$C$8:$AD$30,BM$7,FALSE)=0,0,(AK129/(VLOOKUP($Q129,'Workforce hours'!$C$8:$AD$30,BM$7,FALSE))))))</f>
        <v>0</v>
      </c>
      <c r="BN129" s="288">
        <f>IF($Q129="n/a",(IF('Workforce hours'!N$30=0,0,(AL129/'Workforce hours'!N$30))),(IF(VLOOKUP($Q129,'Workforce hours'!$C$8:$AD$30,BN$7,FALSE)=0,0,(AL129/(VLOOKUP($Q129,'Workforce hours'!$C$8:$AD$30,BN$7,FALSE))))))</f>
        <v>0</v>
      </c>
      <c r="BO129" s="288">
        <f>IF($Q129="n/a",(IF('Workforce hours'!O$30=0,0,(AM129/'Workforce hours'!O$30))),(IF(VLOOKUP($Q129,'Workforce hours'!$C$8:$AD$30,BO$7,FALSE)=0,0,(AM129/(VLOOKUP($Q129,'Workforce hours'!$C$8:$AD$30,BO$7,FALSE))))))</f>
        <v>0</v>
      </c>
      <c r="BP129" s="288">
        <f>IF($Q129="n/a",(IF('Workforce hours'!P$30=0,0,(AN129/'Workforce hours'!P$30))),(IF(VLOOKUP($Q129,'Workforce hours'!$C$8:$AD$30,BP$7,FALSE)=0,0,(AN129/(VLOOKUP($Q129,'Workforce hours'!$C$8:$AD$30,BP$7,FALSE))))))</f>
        <v>0</v>
      </c>
      <c r="BQ129" s="288">
        <f>IF($Q129="n/a",(IF('Workforce hours'!Q$30=0,0,(AO129/'Workforce hours'!Q$30))),(IF(VLOOKUP($Q129,'Workforce hours'!$C$8:$AD$30,BQ$7,FALSE)=0,0,(AO129/(VLOOKUP($Q129,'Workforce hours'!$C$8:$AD$30,BQ$7,FALSE))))))</f>
        <v>0</v>
      </c>
      <c r="BR129" s="288">
        <f>IF($Q129="n/a",(IF('Workforce hours'!R$30=0,0,(AP129/'Workforce hours'!R$30))),(IF(VLOOKUP($Q129,'Workforce hours'!$C$8:$AD$30,BR$7,FALSE)=0,0,(AP129/(VLOOKUP($Q129,'Workforce hours'!$C$8:$AD$30,BR$7,FALSE))))))</f>
        <v>0</v>
      </c>
      <c r="BS129" s="288">
        <f>IF($Q129="n/a",(IF('Workforce hours'!S$30=0,0,(AQ129/'Workforce hours'!S$30))),(IF(VLOOKUP($Q129,'Workforce hours'!$C$8:$AD$30,BS$7,FALSE)=0,0,(AQ129/(VLOOKUP($Q129,'Workforce hours'!$C$8:$AD$30,BS$7,FALSE))))))</f>
        <v>0</v>
      </c>
      <c r="BT129" s="288">
        <f>IF($Q129="n/a",(IF('Workforce hours'!T$30=0,0,(AR129/'Workforce hours'!T$30))),(IF(VLOOKUP($Q129,'Workforce hours'!$C$8:$AD$30,BT$7,FALSE)=0,0,(AR129/(VLOOKUP($Q129,'Workforce hours'!$C$8:$AD$30,BT$7,FALSE))))))</f>
        <v>0</v>
      </c>
      <c r="BU129" s="288">
        <f>IF($Q129="n/a",(IF('Workforce hours'!U$30=0,0,(AS129/'Workforce hours'!U$30))),(IF(VLOOKUP($Q129,'Workforce hours'!$C$8:$AD$30,BU$7,FALSE)=0,0,(AS129/(VLOOKUP($Q129,'Workforce hours'!$C$8:$AD$30,BU$7,FALSE))))))</f>
        <v>2.2304732814468258</v>
      </c>
      <c r="BV129" s="288">
        <f>IF($Q129="n/a",(IF('Workforce hours'!V$30=0,0,(AT129/'Workforce hours'!V$30))),(IF(VLOOKUP($Q129,'Workforce hours'!$C$8:$AD$30,BV$7,FALSE)=0,0,(AT129/(VLOOKUP($Q129,'Workforce hours'!$C$8:$AD$30,BV$7,FALSE))))))</f>
        <v>0</v>
      </c>
      <c r="BW129" s="288">
        <f>IF($Q129="n/a",(IF('Workforce hours'!W$30=0,0,(AU129/'Workforce hours'!W$30))),(IF(VLOOKUP($Q129,'Workforce hours'!$C$8:$AD$30,BW$7,FALSE)=0,0,(AU129/(VLOOKUP($Q129,'Workforce hours'!$C$8:$AD$30,BW$7,FALSE))))))</f>
        <v>0</v>
      </c>
      <c r="BX129" s="288">
        <f>IF($Q129="n/a",(IF('Workforce hours'!X$30=0,0,(AV129/'Workforce hours'!X$30))),(IF(VLOOKUP($Q129,'Workforce hours'!$C$8:$AD$30,BX$7,FALSE)=0,0,(AV129/(VLOOKUP($Q129,'Workforce hours'!$C$8:$AD$30,BX$7,FALSE))))))</f>
        <v>0</v>
      </c>
      <c r="BY129" s="288">
        <f>IF($Q129="n/a",(IF('Workforce hours'!Y$30=0,0,(AW129/'Workforce hours'!Y$30))),(IF(VLOOKUP($Q129,'Workforce hours'!$C$8:$AD$30,BY$7,FALSE)=0,0,(AW129/(VLOOKUP($Q129,'Workforce hours'!$C$8:$AD$30,BY$7,FALSE))))))</f>
        <v>0</v>
      </c>
      <c r="BZ129" s="288">
        <f>IF($Q129="n/a",(IF('Workforce hours'!Z$30=0,0,(AX129/'Workforce hours'!Z$30))),(IF(VLOOKUP($Q129,'Workforce hours'!$C$8:$AD$30,BZ$7,FALSE)=0,0,(AX129/(VLOOKUP($Q129,'Workforce hours'!$C$8:$AD$30,BZ$7,FALSE))))))</f>
        <v>0</v>
      </c>
      <c r="CA129" s="288">
        <f>IF($Q129="n/a",(IF('Workforce hours'!AA$30=0,0,(AY129/'Workforce hours'!AA$30))),(IF(VLOOKUP($Q129,'Workforce hours'!$C$8:$AD$30,CA$7,FALSE)=0,0,(AY129/(VLOOKUP($Q129,'Workforce hours'!$C$8:$AD$30,CA$7,FALSE))))))</f>
        <v>0</v>
      </c>
      <c r="CB129" s="288">
        <f>IF($Q129="n/a",(IF('Workforce hours'!AB$30=0,0,(AZ129/'Workforce hours'!AB$30))),(IF(VLOOKUP($Q129,'Workforce hours'!$C$8:$AD$30,CB$7,FALSE)=0,0,(AZ129/(VLOOKUP($Q129,'Workforce hours'!$C$8:$AD$30,CB$7,FALSE))))))</f>
        <v>0</v>
      </c>
      <c r="CC129" s="288">
        <f>IF($Q129="n/a",(IF('Workforce hours'!AC$30=0,0,(BA129/'Workforce hours'!AC$30))),(IF(VLOOKUP($Q129,'Workforce hours'!$C$8:$AD$30,CC$7,FALSE)=0,0,(BA129/(VLOOKUP($Q129,'Workforce hours'!$C$8:$AD$30,CC$7,FALSE))))))</f>
        <v>0</v>
      </c>
      <c r="CD129" s="288">
        <f>IF($Q129="n/a",(IF('Workforce hours'!AD$30=0,0,(BB129/'Workforce hours'!AD$30))),(IF(VLOOKUP($Q129,'Workforce hours'!$C$8:$AD$30,CD$7,FALSE)=0,0,(BB129/(VLOOKUP($Q129,'Workforce hours'!$C$8:$AD$30,CD$7,FALSE))))))</f>
        <v>0</v>
      </c>
      <c r="CE129" s="289">
        <f t="shared" si="18"/>
        <v>0</v>
      </c>
      <c r="CF129" s="290">
        <f>BD129*'Workforce costs'!B$9*(1+'Workforce costs'!B$10)*(1+'Workforce costs'!B$11)</f>
        <v>0</v>
      </c>
      <c r="CG129" s="290">
        <f>BE129*'Workforce costs'!C$9*(1+'Workforce costs'!C$10)*(1+'Workforce costs'!C$11)</f>
        <v>0</v>
      </c>
      <c r="CH129" s="290">
        <f>BF129*'Workforce costs'!D$9*(1+'Workforce costs'!D$10)*(1+'Workforce costs'!D$11)</f>
        <v>0</v>
      </c>
      <c r="CI129" s="290">
        <f>BG129*'Workforce costs'!E$9*(1+'Workforce costs'!E$10)*(1+'Workforce costs'!E$11)</f>
        <v>0</v>
      </c>
      <c r="CJ129" s="290">
        <f>BH129*'Workforce costs'!F$9*(1+'Workforce costs'!F$10)*(1+'Workforce costs'!F$11)</f>
        <v>0</v>
      </c>
      <c r="CK129" s="290">
        <f>BI129*'Workforce costs'!G$9*(1+'Workforce costs'!G$10)*(1+'Workforce costs'!G$11)</f>
        <v>0</v>
      </c>
      <c r="CL129" s="290">
        <f>BJ129*'Workforce costs'!H$9*(1+'Workforce costs'!H$10)*(1+'Workforce costs'!H$11)</f>
        <v>0</v>
      </c>
      <c r="CM129" s="290">
        <f>BK129*'Workforce costs'!I$9*(1+'Workforce costs'!I$10)*(1+'Workforce costs'!I$11)</f>
        <v>0</v>
      </c>
      <c r="CN129" s="290">
        <f>BL129*'Workforce costs'!J$9*(1+'Workforce costs'!J$10)*(1+'Workforce costs'!J$11)</f>
        <v>0</v>
      </c>
      <c r="CO129" s="290">
        <f>BM129*'Workforce costs'!K$9*(1+'Workforce costs'!K$10)*(1+'Workforce costs'!K$11)</f>
        <v>0</v>
      </c>
      <c r="CP129" s="290">
        <f>BN129*'Workforce costs'!L$9*(1+'Workforce costs'!L$10)*(1+'Workforce costs'!L$11)</f>
        <v>0</v>
      </c>
      <c r="CQ129" s="290">
        <f>BO129*'Workforce costs'!M$9*(1+'Workforce costs'!M$10)*(1+'Workforce costs'!M$11)</f>
        <v>0</v>
      </c>
      <c r="CR129" s="290">
        <f>BP129*'Workforce costs'!N$9*(1+'Workforce costs'!N$10)*(1+'Workforce costs'!N$11)</f>
        <v>0</v>
      </c>
      <c r="CS129" s="290">
        <f>BQ129*'Workforce costs'!O$9*(1+'Workforce costs'!O$10)*(1+'Workforce costs'!O$11)</f>
        <v>0</v>
      </c>
      <c r="CT129" s="290">
        <f>BR129*'Workforce costs'!P$9*(1+'Workforce costs'!P$10)*(1+'Workforce costs'!P$11)</f>
        <v>0</v>
      </c>
      <c r="CU129" s="290">
        <f>BS129*'Workforce costs'!Q$9*(1+'Workforce costs'!Q$10)*(1+'Workforce costs'!Q$11)</f>
        <v>0</v>
      </c>
      <c r="CV129" s="290">
        <f>BT129*'Workforce costs'!R$9*(1+'Workforce costs'!R$10)*(1+'Workforce costs'!R$11)</f>
        <v>0</v>
      </c>
      <c r="CW129" s="290">
        <f>BU129*'Workforce costs'!S$9*(1+'Workforce costs'!S$10)*(1+'Workforce costs'!S$11)</f>
        <v>0</v>
      </c>
      <c r="CX129" s="290">
        <f>BV129*'Workforce costs'!T$9*(1+'Workforce costs'!T$10)*(1+'Workforce costs'!T$11)</f>
        <v>0</v>
      </c>
      <c r="CY129" s="290">
        <f>BW129*'Workforce costs'!U$9*(1+'Workforce costs'!U$10)*(1+'Workforce costs'!U$11)</f>
        <v>0</v>
      </c>
      <c r="CZ129" s="290">
        <f>BX129*'Workforce costs'!V$9*(1+'Workforce costs'!V$10)*(1+'Workforce costs'!V$11)</f>
        <v>0</v>
      </c>
      <c r="DA129" s="290">
        <f>BY129*'Workforce costs'!W$9*(1+'Workforce costs'!W$10)*(1+'Workforce costs'!W$11)</f>
        <v>0</v>
      </c>
      <c r="DB129" s="290">
        <f>BZ129*'Workforce costs'!X$9*(1+'Workforce costs'!X$10)*(1+'Workforce costs'!X$11)</f>
        <v>0</v>
      </c>
      <c r="DC129" s="290">
        <f>CA129*'Workforce costs'!Y$9*(1+'Workforce costs'!Y$10)*(1+'Workforce costs'!Y$11)</f>
        <v>0</v>
      </c>
      <c r="DD129" s="290">
        <f>CB129*'Workforce costs'!Z$9*(1+'Workforce costs'!Z$10)*(1+'Workforce costs'!Z$11)</f>
        <v>0</v>
      </c>
      <c r="DE129" s="290">
        <f>CC129*'Workforce costs'!AA$9*(1+'Workforce costs'!AA$10)*(1+'Workforce costs'!AA$11)</f>
        <v>0</v>
      </c>
      <c r="DF129" s="290">
        <f>CD129*'Workforce costs'!AB$9*(1+'Workforce costs'!AB$10)*(1+'Workforce costs'!AB$11)</f>
        <v>0</v>
      </c>
    </row>
    <row r="130" spans="1:110" x14ac:dyDescent="0.3">
      <c r="A130" s="2" t="str">
        <f>Outputs!$A$4</f>
        <v>Australia</v>
      </c>
      <c r="B130" s="2" t="str">
        <f t="shared" si="11"/>
        <v>Australia 65+</v>
      </c>
      <c r="C130" s="30">
        <f>VLOOKUP($B130,Populations!$D$15:$H$1920,3,FALSE)</f>
        <v>4559374</v>
      </c>
      <c r="D130" s="255">
        <f>IF(OR($H130="General pop",$H130="Schools",$H130="Workplace",$H130="Skills Training",$H130="Digital Supports"),1,VLOOKUP($B130,Populations!$D$15:$H$1920,5,FALSE))</f>
        <v>1</v>
      </c>
      <c r="E130" s="88">
        <f>VLOOKUP(I130,Epidemiology!$C$10:$H$47,6,FALSE)</f>
        <v>3198</v>
      </c>
      <c r="F130" s="102">
        <f>'Care profiles'!R131</f>
        <v>1</v>
      </c>
      <c r="G130" s="15" t="str">
        <f>'Care profiles'!A131</f>
        <v>65+</v>
      </c>
      <c r="H130" s="15" t="str">
        <f>'Care profiles'!B131</f>
        <v>Distress</v>
      </c>
      <c r="I130" s="15" t="str">
        <f>'Care profiles'!C131</f>
        <v>Distress_65+yrs</v>
      </c>
      <c r="J130" s="15" t="str">
        <f>'Care profiles'!D131</f>
        <v>Care profile</v>
      </c>
      <c r="K130" s="15" t="str">
        <f>'Care profiles'!E131</f>
        <v>Individual Suicide Prevention Support Services</v>
      </c>
      <c r="L130" s="104">
        <f>'Care profiles'!F131</f>
        <v>0.05</v>
      </c>
      <c r="M130" s="15">
        <f>'Care profiles'!G131</f>
        <v>6</v>
      </c>
      <c r="N130" s="15">
        <f>'Care profiles'!H131</f>
        <v>60</v>
      </c>
      <c r="O130" s="15" t="str">
        <f>'Care profiles'!I131</f>
        <v>min</v>
      </c>
      <c r="P130" s="15" t="str">
        <f>'Care profiles'!J131</f>
        <v>Peer Worker</v>
      </c>
      <c r="Q130" s="15" t="str">
        <f>'Care profiles'!K131</f>
        <v>n/a</v>
      </c>
      <c r="R130" s="15" t="str">
        <f>'Care profiles'!M131</f>
        <v>N</v>
      </c>
      <c r="S130" s="15" t="str">
        <f>'Care profiles'!O131</f>
        <v>N</v>
      </c>
      <c r="T130" s="15" t="str">
        <f>'Care profiles'!Q131</f>
        <v>Y</v>
      </c>
      <c r="U130" s="30">
        <f t="shared" si="12"/>
        <v>145808.78052</v>
      </c>
      <c r="V130" s="30">
        <f t="shared" si="13"/>
        <v>7290.439026</v>
      </c>
      <c r="W130" s="30">
        <f>IF(M130="n/a",0,IF(O130="days",V130*M130*(1+(VLOOKUP(K130,'Bed parameters'!$A$9:$G$12,7,FALSE))),V130*M130))</f>
        <v>43742.634156</v>
      </c>
      <c r="X130" s="30">
        <f t="shared" si="14"/>
        <v>43742.634156</v>
      </c>
      <c r="Y130" s="30">
        <f t="shared" si="15"/>
        <v>0</v>
      </c>
      <c r="Z130" s="113">
        <f>_xlfn.IFNA(Y130/((VLOOKUP(K130,'Bed parameters'!$A$9:$G$12,3,FALSE))*(VLOOKUP(K130,'Bed parameters'!$A$9:$G$12,5,FALSE))),0)</f>
        <v>0</v>
      </c>
      <c r="AA130" s="30">
        <f t="shared" si="16"/>
        <v>43742.634156</v>
      </c>
      <c r="AB130" s="30">
        <f>_xlfn.IFNA(IF($O130="days",$Y130*(VLOOKUP($K130,'Bed parameters'!$A$9:$I$12,9,FALSE))*$F130*(VLOOKUP($Q130,'Workforce distribution'!$C$8:$AD$30,AB$7,FALSE)),IF($Q130="n/a",(IF($P130=AB$6,$X130*$F130,0)),$X130*$F130*(VLOOKUP($Q130,'Workforce distribution'!$C$8:$AD$30,AB$7,FALSE)))),0)</f>
        <v>0</v>
      </c>
      <c r="AC130" s="30">
        <f>_xlfn.IFNA(IF($O130="days",$Y130*(VLOOKUP($K130,'Bed parameters'!$A$9:$I$12,9,FALSE))*$F130*(VLOOKUP($Q130,'Workforce distribution'!$C$8:$AD$30,AC$7,FALSE)),IF($Q130="n/a",(IF($P130=AC$6,$X130*$F130,0)),$X130*$F130*(VLOOKUP($Q130,'Workforce distribution'!$C$8:$AD$30,AC$7,FALSE)))),0)</f>
        <v>0</v>
      </c>
      <c r="AD130" s="30">
        <f>_xlfn.IFNA(IF($O130="days",$Y130*(VLOOKUP($K130,'Bed parameters'!$A$9:$I$12,9,FALSE))*$F130*(VLOOKUP($Q130,'Workforce distribution'!$C$8:$AD$30,AD$7,FALSE)),IF($Q130="n/a",(IF($P130=AD$6,$X130*$F130,0)),$X130*$F130*(VLOOKUP($Q130,'Workforce distribution'!$C$8:$AD$30,AD$7,FALSE)))),0)</f>
        <v>0</v>
      </c>
      <c r="AE130" s="30">
        <f>_xlfn.IFNA(IF($O130="days",$Y130*(VLOOKUP($K130,'Bed parameters'!$A$9:$I$12,9,FALSE))*$F130*(VLOOKUP($Q130,'Workforce distribution'!$C$8:$AD$30,AE$7,FALSE)),IF($Q130="n/a",(IF($P130=AE$6,$X130*$F130,0)),$X130*$F130*(VLOOKUP($Q130,'Workforce distribution'!$C$8:$AD$30,AE$7,FALSE)))),0)</f>
        <v>43742.634156</v>
      </c>
      <c r="AF130" s="30">
        <f>_xlfn.IFNA(IF($O130="days",$Y130*(VLOOKUP($K130,'Bed parameters'!$A$9:$I$12,9,FALSE))*$F130*(VLOOKUP($Q130,'Workforce distribution'!$C$8:$AD$30,AF$7,FALSE)),IF($Q130="n/a",(IF($P130=AF$6,$X130*$F130,0)),$X130*$F130*(VLOOKUP($Q130,'Workforce distribution'!$C$8:$AD$30,AF$7,FALSE)))),0)</f>
        <v>0</v>
      </c>
      <c r="AG130" s="30">
        <f>_xlfn.IFNA(IF($O130="days",$Y130*(VLOOKUP($K130,'Bed parameters'!$A$9:$I$12,9,FALSE))*$F130*(VLOOKUP($Q130,'Workforce distribution'!$C$8:$AD$30,AG$7,FALSE)),IF($Q130="n/a",(IF($P130=AG$6,$X130*$F130,0)),$X130*$F130*(VLOOKUP($Q130,'Workforce distribution'!$C$8:$AD$30,AG$7,FALSE)))),0)</f>
        <v>0</v>
      </c>
      <c r="AH130" s="30">
        <f>_xlfn.IFNA(IF($O130="days",$Y130*(VLOOKUP($K130,'Bed parameters'!$A$9:$I$12,9,FALSE))*$F130*(VLOOKUP($Q130,'Workforce distribution'!$C$8:$AD$30,AH$7,FALSE)),IF($Q130="n/a",(IF($P130=AH$6,$X130*$F130,0)),$X130*$F130*(VLOOKUP($Q130,'Workforce distribution'!$C$8:$AD$30,AH$7,FALSE)))),0)</f>
        <v>0</v>
      </c>
      <c r="AI130" s="30">
        <f>_xlfn.IFNA(IF($O130="days",$Y130*(VLOOKUP($K130,'Bed parameters'!$A$9:$I$12,9,FALSE))*$F130*(VLOOKUP($Q130,'Workforce distribution'!$C$8:$AD$30,AI$7,FALSE)),IF($Q130="n/a",(IF($P130=AI$6,$X130*$F130,0)),$X130*$F130*(VLOOKUP($Q130,'Workforce distribution'!$C$8:$AD$30,AI$7,FALSE)))),0)</f>
        <v>0</v>
      </c>
      <c r="AJ130" s="30">
        <f>_xlfn.IFNA(IF($O130="days",$Y130*(VLOOKUP($K130,'Bed parameters'!$A$9:$I$12,9,FALSE))*$F130*(VLOOKUP($Q130,'Workforce distribution'!$C$8:$AD$30,AJ$7,FALSE)),IF($Q130="n/a",(IF($P130=AJ$6,$X130*$F130,0)),$X130*$F130*(VLOOKUP($Q130,'Workforce distribution'!$C$8:$AD$30,AJ$7,FALSE)))),0)</f>
        <v>0</v>
      </c>
      <c r="AK130" s="30">
        <f>_xlfn.IFNA(IF($O130="days",$Y130*(VLOOKUP($K130,'Bed parameters'!$A$9:$I$12,9,FALSE))*$F130*(VLOOKUP($Q130,'Workforce distribution'!$C$8:$AD$30,AK$7,FALSE)),IF($Q130="n/a",(IF($P130=AK$6,$X130*$F130,0)),$X130*$F130*(VLOOKUP($Q130,'Workforce distribution'!$C$8:$AD$30,AK$7,FALSE)))),0)</f>
        <v>0</v>
      </c>
      <c r="AL130" s="30">
        <f>_xlfn.IFNA(IF($O130="days",$Y130*(VLOOKUP($K130,'Bed parameters'!$A$9:$I$12,9,FALSE))*$F130*(VLOOKUP($Q130,'Workforce distribution'!$C$8:$AD$30,AL$7,FALSE)),IF($Q130="n/a",(IF($P130=AL$6,$X130*$F130,0)),$X130*$F130*(VLOOKUP($Q130,'Workforce distribution'!$C$8:$AD$30,AL$7,FALSE)))),0)</f>
        <v>0</v>
      </c>
      <c r="AM130" s="30">
        <f>_xlfn.IFNA(IF($O130="days",$Y130*(VLOOKUP($K130,'Bed parameters'!$A$9:$I$12,9,FALSE))*$F130*(VLOOKUP($Q130,'Workforce distribution'!$C$8:$AD$30,AM$7,FALSE)),IF($Q130="n/a",(IF($P130=AM$6,$X130*$F130,0)),$X130*$F130*(VLOOKUP($Q130,'Workforce distribution'!$C$8:$AD$30,AM$7,FALSE)))),0)</f>
        <v>0</v>
      </c>
      <c r="AN130" s="30">
        <f>_xlfn.IFNA(IF($O130="days",$Y130*(VLOOKUP($K130,'Bed parameters'!$A$9:$I$12,9,FALSE))*$F130*(VLOOKUP($Q130,'Workforce distribution'!$C$8:$AD$30,AN$7,FALSE)),IF($Q130="n/a",(IF($P130=AN$6,$X130*$F130,0)),$X130*$F130*(VLOOKUP($Q130,'Workforce distribution'!$C$8:$AD$30,AN$7,FALSE)))),0)</f>
        <v>0</v>
      </c>
      <c r="AO130" s="30">
        <f>_xlfn.IFNA(IF($O130="days",$Y130*(VLOOKUP($K130,'Bed parameters'!$A$9:$I$12,9,FALSE))*$F130*(VLOOKUP($Q130,'Workforce distribution'!$C$8:$AD$30,AO$7,FALSE)),IF($Q130="n/a",(IF($P130=AO$6,$X130*$F130,0)),$X130*$F130*(VLOOKUP($Q130,'Workforce distribution'!$C$8:$AD$30,AO$7,FALSE)))),0)</f>
        <v>0</v>
      </c>
      <c r="AP130" s="30">
        <f>_xlfn.IFNA(IF($O130="days",$Y130*(VLOOKUP($K130,'Bed parameters'!$A$9:$I$12,9,FALSE))*$F130*(VLOOKUP($Q130,'Workforce distribution'!$C$8:$AD$30,AP$7,FALSE)),IF($Q130="n/a",(IF($P130=AP$6,$X130*$F130,0)),$X130*$F130*(VLOOKUP($Q130,'Workforce distribution'!$C$8:$AD$30,AP$7,FALSE)))),0)</f>
        <v>0</v>
      </c>
      <c r="AQ130" s="30">
        <f>_xlfn.IFNA(IF($O130="days",$Y130*(VLOOKUP($K130,'Bed parameters'!$A$9:$I$12,9,FALSE))*$F130*(VLOOKUP($Q130,'Workforce distribution'!$C$8:$AD$30,AQ$7,FALSE)),IF($Q130="n/a",(IF($P130=AQ$6,$X130*$F130,0)),$X130*$F130*(VLOOKUP($Q130,'Workforce distribution'!$C$8:$AD$30,AQ$7,FALSE)))),0)</f>
        <v>0</v>
      </c>
      <c r="AR130" s="30">
        <f>_xlfn.IFNA(IF($O130="days",$Y130*(VLOOKUP($K130,'Bed parameters'!$A$9:$I$12,9,FALSE))*$F130*(VLOOKUP($Q130,'Workforce distribution'!$C$8:$AD$30,AR$7,FALSE)),IF($Q130="n/a",(IF($P130=AR$6,$X130*$F130,0)),$X130*$F130*(VLOOKUP($Q130,'Workforce distribution'!$C$8:$AD$30,AR$7,FALSE)))),0)</f>
        <v>0</v>
      </c>
      <c r="AS130" s="30">
        <f>_xlfn.IFNA(IF($O130="days",$Y130*(VLOOKUP($K130,'Bed parameters'!$A$9:$I$12,9,FALSE))*$F130*(VLOOKUP($Q130,'Workforce distribution'!$C$8:$AD$30,AS$7,FALSE)),IF($Q130="n/a",(IF($P130=AS$6,$X130*$F130,0)),$X130*$F130*(VLOOKUP($Q130,'Workforce distribution'!$C$8:$AD$30,AS$7,FALSE)))),0)</f>
        <v>0</v>
      </c>
      <c r="AT130" s="30">
        <f>_xlfn.IFNA(IF($O130="days",$Y130*(VLOOKUP($K130,'Bed parameters'!$A$9:$I$12,9,FALSE))*$F130*(VLOOKUP($Q130,'Workforce distribution'!$C$8:$AD$30,AT$7,FALSE)),IF($Q130="n/a",(IF($P130=AT$6,$X130*$F130,0)),$X130*$F130*(VLOOKUP($Q130,'Workforce distribution'!$C$8:$AD$30,AT$7,FALSE)))),0)</f>
        <v>0</v>
      </c>
      <c r="AU130" s="30">
        <f>_xlfn.IFNA(IF($O130="days",$Y130*(VLOOKUP($K130,'Bed parameters'!$A$9:$I$12,9,FALSE))*$F130*(VLOOKUP($Q130,'Workforce distribution'!$C$8:$AD$30,AU$7,FALSE)),IF($Q130="n/a",(IF($P130=AU$6,$X130*$F130,0)),$X130*$F130*(VLOOKUP($Q130,'Workforce distribution'!$C$8:$AD$30,AU$7,FALSE)))),0)</f>
        <v>0</v>
      </c>
      <c r="AV130" s="30">
        <f>_xlfn.IFNA(IF($O130="days",$Y130*(VLOOKUP($K130,'Bed parameters'!$A$9:$I$12,9,FALSE))*$F130*(VLOOKUP($Q130,'Workforce distribution'!$C$8:$AD$30,AV$7,FALSE)),IF($Q130="n/a",(IF($P130=AV$6,$X130*$F130,0)),$X130*$F130*(VLOOKUP($Q130,'Workforce distribution'!$C$8:$AD$30,AV$7,FALSE)))),0)</f>
        <v>0</v>
      </c>
      <c r="AW130" s="30">
        <f>_xlfn.IFNA(IF($O130="days",$Y130*(VLOOKUP($K130,'Bed parameters'!$A$9:$I$12,9,FALSE))*$F130*(VLOOKUP($Q130,'Workforce distribution'!$C$8:$AD$30,AW$7,FALSE)),IF($Q130="n/a",(IF($P130=AW$6,$X130*$F130,0)),$X130*$F130*(VLOOKUP($Q130,'Workforce distribution'!$C$8:$AD$30,AW$7,FALSE)))),0)</f>
        <v>0</v>
      </c>
      <c r="AX130" s="30">
        <f>_xlfn.IFNA(IF($O130="days",$Y130*(VLOOKUP($K130,'Bed parameters'!$A$9:$I$12,9,FALSE))*$F130*(VLOOKUP($Q130,'Workforce distribution'!$C$8:$AD$30,AX$7,FALSE)),IF($Q130="n/a",(IF($P130=AX$6,$X130*$F130,0)),$X130*$F130*(VLOOKUP($Q130,'Workforce distribution'!$C$8:$AD$30,AX$7,FALSE)))),0)</f>
        <v>0</v>
      </c>
      <c r="AY130" s="30">
        <f>_xlfn.IFNA(IF($O130="days",$Y130*(VLOOKUP($K130,'Bed parameters'!$A$9:$I$12,9,FALSE))*$F130*(VLOOKUP($Q130,'Workforce distribution'!$C$8:$AD$30,AY$7,FALSE)),IF($Q130="n/a",(IF($P130=AY$6,$X130*$F130,0)),$X130*$F130*(VLOOKUP($Q130,'Workforce distribution'!$C$8:$AD$30,AY$7,FALSE)))),0)</f>
        <v>0</v>
      </c>
      <c r="AZ130" s="30">
        <f>_xlfn.IFNA(IF($O130="days",$Y130*(VLOOKUP($K130,'Bed parameters'!$A$9:$I$12,9,FALSE))*$F130*(VLOOKUP($Q130,'Workforce distribution'!$C$8:$AD$30,AZ$7,FALSE)),IF($Q130="n/a",(IF($P130=AZ$6,$X130*$F130,0)),$X130*$F130*(VLOOKUP($Q130,'Workforce distribution'!$C$8:$AD$30,AZ$7,FALSE)))),0)</f>
        <v>0</v>
      </c>
      <c r="BA130" s="30">
        <f>_xlfn.IFNA(IF($O130="days",$Y130*(VLOOKUP($K130,'Bed parameters'!$A$9:$I$12,9,FALSE))*$F130*(VLOOKUP($Q130,'Workforce distribution'!$C$8:$AD$30,BA$7,FALSE)),IF($Q130="n/a",(IF($P130=BA$6,$X130*$F130,0)),$X130*$F130*(VLOOKUP($Q130,'Workforce distribution'!$C$8:$AD$30,BA$7,FALSE)))),0)</f>
        <v>0</v>
      </c>
      <c r="BB130" s="30">
        <f>_xlfn.IFNA(IF($O130="days",$Y130*(VLOOKUP($K130,'Bed parameters'!$A$9:$I$12,9,FALSE))*$F130*(VLOOKUP($Q130,'Workforce distribution'!$C$8:$AD$30,BB$7,FALSE)),IF($Q130="n/a",(IF($P130=BB$6,$X130*$F130,0)),$X130*$F130*(VLOOKUP($Q130,'Workforce distribution'!$C$8:$AD$30,BB$7,FALSE)))),0)</f>
        <v>0</v>
      </c>
      <c r="BC130" s="149">
        <f t="shared" si="17"/>
        <v>38.061419248695088</v>
      </c>
      <c r="BD130" s="288">
        <f>IF($Q130="n/a",(IF('Workforce hours'!D$30=0,0,(AB130/'Workforce hours'!D$30))),(IF(VLOOKUP($Q130,'Workforce hours'!$C$8:$AD$30,BD$7,FALSE)=0,0,(AB130/(VLOOKUP($Q130,'Workforce hours'!$C$8:$AD$30,BD$7,FALSE))))))</f>
        <v>0</v>
      </c>
      <c r="BE130" s="288">
        <f>IF($Q130="n/a",(IF('Workforce hours'!E$30=0,0,(AC130/'Workforce hours'!E$30))),(IF(VLOOKUP($Q130,'Workforce hours'!$C$8:$AD$30,BE$7,FALSE)=0,0,(AC130/(VLOOKUP($Q130,'Workforce hours'!$C$8:$AD$30,BE$7,FALSE))))))</f>
        <v>0</v>
      </c>
      <c r="BF130" s="288">
        <f>IF($Q130="n/a",(IF('Workforce hours'!F$30=0,0,(AD130/'Workforce hours'!F$30))),(IF(VLOOKUP($Q130,'Workforce hours'!$C$8:$AD$30,BF$7,FALSE)=0,0,(AD130/(VLOOKUP($Q130,'Workforce hours'!$C$8:$AD$30,BF$7,FALSE))))))</f>
        <v>0</v>
      </c>
      <c r="BG130" s="288">
        <f>IF($Q130="n/a",(IF('Workforce hours'!G$30=0,0,(AE130/'Workforce hours'!G$30))),(IF(VLOOKUP($Q130,'Workforce hours'!$C$8:$AD$30,BG$7,FALSE)=0,0,(AE130/(VLOOKUP($Q130,'Workforce hours'!$C$8:$AD$30,BG$7,FALSE))))))</f>
        <v>38.061419248695088</v>
      </c>
      <c r="BH130" s="288">
        <f>IF($Q130="n/a",(IF('Workforce hours'!H$30=0,0,(AF130/'Workforce hours'!H$30))),(IF(VLOOKUP($Q130,'Workforce hours'!$C$8:$AD$30,BH$7,FALSE)=0,0,(AF130/(VLOOKUP($Q130,'Workforce hours'!$C$8:$AD$30,BH$7,FALSE))))))</f>
        <v>0</v>
      </c>
      <c r="BI130" s="288">
        <f>IF($Q130="n/a",(IF('Workforce hours'!I$30=0,0,(AG130/'Workforce hours'!I$30))),(IF(VLOOKUP($Q130,'Workforce hours'!$C$8:$AD$30,BI$7,FALSE)=0,0,(AG130/(VLOOKUP($Q130,'Workforce hours'!$C$8:$AD$30,BI$7,FALSE))))))</f>
        <v>0</v>
      </c>
      <c r="BJ130" s="288">
        <f>IF($Q130="n/a",(IF('Workforce hours'!J$30=0,0,(AH130/'Workforce hours'!J$30))),(IF(VLOOKUP($Q130,'Workforce hours'!$C$8:$AD$30,BJ$7,FALSE)=0,0,(AH130/(VLOOKUP($Q130,'Workforce hours'!$C$8:$AD$30,BJ$7,FALSE))))))</f>
        <v>0</v>
      </c>
      <c r="BK130" s="288">
        <f>IF($Q130="n/a",(IF('Workforce hours'!K$30=0,0,(AI130/'Workforce hours'!K$30))),(IF(VLOOKUP($Q130,'Workforce hours'!$C$8:$AD$30,BK$7,FALSE)=0,0,(AI130/(VLOOKUP($Q130,'Workforce hours'!$C$8:$AD$30,BK$7,FALSE))))))</f>
        <v>0</v>
      </c>
      <c r="BL130" s="288">
        <f>IF($Q130="n/a",(IF('Workforce hours'!L$30=0,0,(AJ130/'Workforce hours'!L$30))),(IF(VLOOKUP($Q130,'Workforce hours'!$C$8:$AD$30,BL$7,FALSE)=0,0,(AJ130/(VLOOKUP($Q130,'Workforce hours'!$C$8:$AD$30,BL$7,FALSE))))))</f>
        <v>0</v>
      </c>
      <c r="BM130" s="288">
        <f>IF($Q130="n/a",(IF('Workforce hours'!M$30=0,0,(AK130/'Workforce hours'!M$30))),(IF(VLOOKUP($Q130,'Workforce hours'!$C$8:$AD$30,BM$7,FALSE)=0,0,(AK130/(VLOOKUP($Q130,'Workforce hours'!$C$8:$AD$30,BM$7,FALSE))))))</f>
        <v>0</v>
      </c>
      <c r="BN130" s="288">
        <f>IF($Q130="n/a",(IF('Workforce hours'!N$30=0,0,(AL130/'Workforce hours'!N$30))),(IF(VLOOKUP($Q130,'Workforce hours'!$C$8:$AD$30,BN$7,FALSE)=0,0,(AL130/(VLOOKUP($Q130,'Workforce hours'!$C$8:$AD$30,BN$7,FALSE))))))</f>
        <v>0</v>
      </c>
      <c r="BO130" s="288">
        <f>IF($Q130="n/a",(IF('Workforce hours'!O$30=0,0,(AM130/'Workforce hours'!O$30))),(IF(VLOOKUP($Q130,'Workforce hours'!$C$8:$AD$30,BO$7,FALSE)=0,0,(AM130/(VLOOKUP($Q130,'Workforce hours'!$C$8:$AD$30,BO$7,FALSE))))))</f>
        <v>0</v>
      </c>
      <c r="BP130" s="288">
        <f>IF($Q130="n/a",(IF('Workforce hours'!P$30=0,0,(AN130/'Workforce hours'!P$30))),(IF(VLOOKUP($Q130,'Workforce hours'!$C$8:$AD$30,BP$7,FALSE)=0,0,(AN130/(VLOOKUP($Q130,'Workforce hours'!$C$8:$AD$30,BP$7,FALSE))))))</f>
        <v>0</v>
      </c>
      <c r="BQ130" s="288">
        <f>IF($Q130="n/a",(IF('Workforce hours'!Q$30=0,0,(AO130/'Workforce hours'!Q$30))),(IF(VLOOKUP($Q130,'Workforce hours'!$C$8:$AD$30,BQ$7,FALSE)=0,0,(AO130/(VLOOKUP($Q130,'Workforce hours'!$C$8:$AD$30,BQ$7,FALSE))))))</f>
        <v>0</v>
      </c>
      <c r="BR130" s="288">
        <f>IF($Q130="n/a",(IF('Workforce hours'!R$30=0,0,(AP130/'Workforce hours'!R$30))),(IF(VLOOKUP($Q130,'Workforce hours'!$C$8:$AD$30,BR$7,FALSE)=0,0,(AP130/(VLOOKUP($Q130,'Workforce hours'!$C$8:$AD$30,BR$7,FALSE))))))</f>
        <v>0</v>
      </c>
      <c r="BS130" s="288">
        <f>IF($Q130="n/a",(IF('Workforce hours'!S$30=0,0,(AQ130/'Workforce hours'!S$30))),(IF(VLOOKUP($Q130,'Workforce hours'!$C$8:$AD$30,BS$7,FALSE)=0,0,(AQ130/(VLOOKUP($Q130,'Workforce hours'!$C$8:$AD$30,BS$7,FALSE))))))</f>
        <v>0</v>
      </c>
      <c r="BT130" s="288">
        <f>IF($Q130="n/a",(IF('Workforce hours'!T$30=0,0,(AR130/'Workforce hours'!T$30))),(IF(VLOOKUP($Q130,'Workforce hours'!$C$8:$AD$30,BT$7,FALSE)=0,0,(AR130/(VLOOKUP($Q130,'Workforce hours'!$C$8:$AD$30,BT$7,FALSE))))))</f>
        <v>0</v>
      </c>
      <c r="BU130" s="288">
        <f>IF($Q130="n/a",(IF('Workforce hours'!U$30=0,0,(AS130/'Workforce hours'!U$30))),(IF(VLOOKUP($Q130,'Workforce hours'!$C$8:$AD$30,BU$7,FALSE)=0,0,(AS130/(VLOOKUP($Q130,'Workforce hours'!$C$8:$AD$30,BU$7,FALSE))))))</f>
        <v>0</v>
      </c>
      <c r="BV130" s="288">
        <f>IF($Q130="n/a",(IF('Workforce hours'!V$30=0,0,(AT130/'Workforce hours'!V$30))),(IF(VLOOKUP($Q130,'Workforce hours'!$C$8:$AD$30,BV$7,FALSE)=0,0,(AT130/(VLOOKUP($Q130,'Workforce hours'!$C$8:$AD$30,BV$7,FALSE))))))</f>
        <v>0</v>
      </c>
      <c r="BW130" s="288">
        <f>IF($Q130="n/a",(IF('Workforce hours'!W$30=0,0,(AU130/'Workforce hours'!W$30))),(IF(VLOOKUP($Q130,'Workforce hours'!$C$8:$AD$30,BW$7,FALSE)=0,0,(AU130/(VLOOKUP($Q130,'Workforce hours'!$C$8:$AD$30,BW$7,FALSE))))))</f>
        <v>0</v>
      </c>
      <c r="BX130" s="288">
        <f>IF($Q130="n/a",(IF('Workforce hours'!X$30=0,0,(AV130/'Workforce hours'!X$30))),(IF(VLOOKUP($Q130,'Workforce hours'!$C$8:$AD$30,BX$7,FALSE)=0,0,(AV130/(VLOOKUP($Q130,'Workforce hours'!$C$8:$AD$30,BX$7,FALSE))))))</f>
        <v>0</v>
      </c>
      <c r="BY130" s="288">
        <f>IF($Q130="n/a",(IF('Workforce hours'!Y$30=0,0,(AW130/'Workforce hours'!Y$30))),(IF(VLOOKUP($Q130,'Workforce hours'!$C$8:$AD$30,BY$7,FALSE)=0,0,(AW130/(VLOOKUP($Q130,'Workforce hours'!$C$8:$AD$30,BY$7,FALSE))))))</f>
        <v>0</v>
      </c>
      <c r="BZ130" s="288">
        <f>IF($Q130="n/a",(IF('Workforce hours'!Z$30=0,0,(AX130/'Workforce hours'!Z$30))),(IF(VLOOKUP($Q130,'Workforce hours'!$C$8:$AD$30,BZ$7,FALSE)=0,0,(AX130/(VLOOKUP($Q130,'Workforce hours'!$C$8:$AD$30,BZ$7,FALSE))))))</f>
        <v>0</v>
      </c>
      <c r="CA130" s="288">
        <f>IF($Q130="n/a",(IF('Workforce hours'!AA$30=0,0,(AY130/'Workforce hours'!AA$30))),(IF(VLOOKUP($Q130,'Workforce hours'!$C$8:$AD$30,CA$7,FALSE)=0,0,(AY130/(VLOOKUP($Q130,'Workforce hours'!$C$8:$AD$30,CA$7,FALSE))))))</f>
        <v>0</v>
      </c>
      <c r="CB130" s="288">
        <f>IF($Q130="n/a",(IF('Workforce hours'!AB$30=0,0,(AZ130/'Workforce hours'!AB$30))),(IF(VLOOKUP($Q130,'Workforce hours'!$C$8:$AD$30,CB$7,FALSE)=0,0,(AZ130/(VLOOKUP($Q130,'Workforce hours'!$C$8:$AD$30,CB$7,FALSE))))))</f>
        <v>0</v>
      </c>
      <c r="CC130" s="288">
        <f>IF($Q130="n/a",(IF('Workforce hours'!AC$30=0,0,(BA130/'Workforce hours'!AC$30))),(IF(VLOOKUP($Q130,'Workforce hours'!$C$8:$AD$30,CC$7,FALSE)=0,0,(BA130/(VLOOKUP($Q130,'Workforce hours'!$C$8:$AD$30,CC$7,FALSE))))))</f>
        <v>0</v>
      </c>
      <c r="CD130" s="288">
        <f>IF($Q130="n/a",(IF('Workforce hours'!AD$30=0,0,(BB130/'Workforce hours'!AD$30))),(IF(VLOOKUP($Q130,'Workforce hours'!$C$8:$AD$30,CD$7,FALSE)=0,0,(BB130/(VLOOKUP($Q130,'Workforce hours'!$C$8:$AD$30,CD$7,FALSE))))))</f>
        <v>0</v>
      </c>
      <c r="CE130" s="289">
        <f t="shared" si="18"/>
        <v>0</v>
      </c>
      <c r="CF130" s="290">
        <f>BD130*'Workforce costs'!B$9*(1+'Workforce costs'!B$10)*(1+'Workforce costs'!B$11)</f>
        <v>0</v>
      </c>
      <c r="CG130" s="290">
        <f>BE130*'Workforce costs'!C$9*(1+'Workforce costs'!C$10)*(1+'Workforce costs'!C$11)</f>
        <v>0</v>
      </c>
      <c r="CH130" s="290">
        <f>BF130*'Workforce costs'!D$9*(1+'Workforce costs'!D$10)*(1+'Workforce costs'!D$11)</f>
        <v>0</v>
      </c>
      <c r="CI130" s="290">
        <f>BG130*'Workforce costs'!E$9*(1+'Workforce costs'!E$10)*(1+'Workforce costs'!E$11)</f>
        <v>0</v>
      </c>
      <c r="CJ130" s="290">
        <f>BH130*'Workforce costs'!F$9*(1+'Workforce costs'!F$10)*(1+'Workforce costs'!F$11)</f>
        <v>0</v>
      </c>
      <c r="CK130" s="290">
        <f>BI130*'Workforce costs'!G$9*(1+'Workforce costs'!G$10)*(1+'Workforce costs'!G$11)</f>
        <v>0</v>
      </c>
      <c r="CL130" s="290">
        <f>BJ130*'Workforce costs'!H$9*(1+'Workforce costs'!H$10)*(1+'Workforce costs'!H$11)</f>
        <v>0</v>
      </c>
      <c r="CM130" s="290">
        <f>BK130*'Workforce costs'!I$9*(1+'Workforce costs'!I$10)*(1+'Workforce costs'!I$11)</f>
        <v>0</v>
      </c>
      <c r="CN130" s="290">
        <f>BL130*'Workforce costs'!J$9*(1+'Workforce costs'!J$10)*(1+'Workforce costs'!J$11)</f>
        <v>0</v>
      </c>
      <c r="CO130" s="290">
        <f>BM130*'Workforce costs'!K$9*(1+'Workforce costs'!K$10)*(1+'Workforce costs'!K$11)</f>
        <v>0</v>
      </c>
      <c r="CP130" s="290">
        <f>BN130*'Workforce costs'!L$9*(1+'Workforce costs'!L$10)*(1+'Workforce costs'!L$11)</f>
        <v>0</v>
      </c>
      <c r="CQ130" s="290">
        <f>BO130*'Workforce costs'!M$9*(1+'Workforce costs'!M$10)*(1+'Workforce costs'!M$11)</f>
        <v>0</v>
      </c>
      <c r="CR130" s="290">
        <f>BP130*'Workforce costs'!N$9*(1+'Workforce costs'!N$10)*(1+'Workforce costs'!N$11)</f>
        <v>0</v>
      </c>
      <c r="CS130" s="290">
        <f>BQ130*'Workforce costs'!O$9*(1+'Workforce costs'!O$10)*(1+'Workforce costs'!O$11)</f>
        <v>0</v>
      </c>
      <c r="CT130" s="290">
        <f>BR130*'Workforce costs'!P$9*(1+'Workforce costs'!P$10)*(1+'Workforce costs'!P$11)</f>
        <v>0</v>
      </c>
      <c r="CU130" s="290">
        <f>BS130*'Workforce costs'!Q$9*(1+'Workforce costs'!Q$10)*(1+'Workforce costs'!Q$11)</f>
        <v>0</v>
      </c>
      <c r="CV130" s="290">
        <f>BT130*'Workforce costs'!R$9*(1+'Workforce costs'!R$10)*(1+'Workforce costs'!R$11)</f>
        <v>0</v>
      </c>
      <c r="CW130" s="290">
        <f>BU130*'Workforce costs'!S$9*(1+'Workforce costs'!S$10)*(1+'Workforce costs'!S$11)</f>
        <v>0</v>
      </c>
      <c r="CX130" s="290">
        <f>BV130*'Workforce costs'!T$9*(1+'Workforce costs'!T$10)*(1+'Workforce costs'!T$11)</f>
        <v>0</v>
      </c>
      <c r="CY130" s="290">
        <f>BW130*'Workforce costs'!U$9*(1+'Workforce costs'!U$10)*(1+'Workforce costs'!U$11)</f>
        <v>0</v>
      </c>
      <c r="CZ130" s="290">
        <f>BX130*'Workforce costs'!V$9*(1+'Workforce costs'!V$10)*(1+'Workforce costs'!V$11)</f>
        <v>0</v>
      </c>
      <c r="DA130" s="290">
        <f>BY130*'Workforce costs'!W$9*(1+'Workforce costs'!W$10)*(1+'Workforce costs'!W$11)</f>
        <v>0</v>
      </c>
      <c r="DB130" s="290">
        <f>BZ130*'Workforce costs'!X$9*(1+'Workforce costs'!X$10)*(1+'Workforce costs'!X$11)</f>
        <v>0</v>
      </c>
      <c r="DC130" s="290">
        <f>CA130*'Workforce costs'!Y$9*(1+'Workforce costs'!Y$10)*(1+'Workforce costs'!Y$11)</f>
        <v>0</v>
      </c>
      <c r="DD130" s="290">
        <f>CB130*'Workforce costs'!Z$9*(1+'Workforce costs'!Z$10)*(1+'Workforce costs'!Z$11)</f>
        <v>0</v>
      </c>
      <c r="DE130" s="290">
        <f>CC130*'Workforce costs'!AA$9*(1+'Workforce costs'!AA$10)*(1+'Workforce costs'!AA$11)</f>
        <v>0</v>
      </c>
      <c r="DF130" s="290">
        <f>CD130*'Workforce costs'!AB$9*(1+'Workforce costs'!AB$10)*(1+'Workforce costs'!AB$11)</f>
        <v>0</v>
      </c>
    </row>
    <row r="131" spans="1:110" x14ac:dyDescent="0.3">
      <c r="A131" s="2" t="str">
        <f>Outputs!$A$4</f>
        <v>Australia</v>
      </c>
      <c r="B131" s="2" t="str">
        <f t="shared" si="11"/>
        <v>Australia 65+</v>
      </c>
      <c r="C131" s="30">
        <f>VLOOKUP($B131,Populations!$D$15:$H$1920,3,FALSE)</f>
        <v>4559374</v>
      </c>
      <c r="D131" s="255">
        <f>IF(OR($H131="General pop",$H131="Schools",$H131="Workplace",$H131="Skills Training",$H131="Digital Supports"),1,VLOOKUP($B131,Populations!$D$15:$H$1920,5,FALSE))</f>
        <v>1</v>
      </c>
      <c r="E131" s="88">
        <f>VLOOKUP(I131,Epidemiology!$C$10:$H$47,6,FALSE)</f>
        <v>3198</v>
      </c>
      <c r="F131" s="102">
        <f>'Care profiles'!R132</f>
        <v>0.2</v>
      </c>
      <c r="G131" s="15" t="str">
        <f>'Care profiles'!A132</f>
        <v>65+</v>
      </c>
      <c r="H131" s="15" t="str">
        <f>'Care profiles'!B132</f>
        <v>Distress</v>
      </c>
      <c r="I131" s="15" t="str">
        <f>'Care profiles'!C132</f>
        <v>Distress_65+yrs</v>
      </c>
      <c r="J131" s="15" t="str">
        <f>'Care profiles'!D132</f>
        <v>Care profile</v>
      </c>
      <c r="K131" s="15" t="str">
        <f>'Care profiles'!E132</f>
        <v>Group Suicide Prevention Support Services</v>
      </c>
      <c r="L131" s="104">
        <f>'Care profiles'!F132</f>
        <v>0.05</v>
      </c>
      <c r="M131" s="15">
        <f>'Care profiles'!G132</f>
        <v>10</v>
      </c>
      <c r="N131" s="15">
        <f>'Care profiles'!H132</f>
        <v>60</v>
      </c>
      <c r="O131" s="15" t="str">
        <f>'Care profiles'!I132</f>
        <v>min</v>
      </c>
      <c r="P131" s="15" t="str">
        <f>'Care profiles'!J132</f>
        <v>Peer Worker</v>
      </c>
      <c r="Q131" s="15" t="str">
        <f>'Care profiles'!K132</f>
        <v>n/a</v>
      </c>
      <c r="R131" s="15" t="str">
        <f>'Care profiles'!M132</f>
        <v>N</v>
      </c>
      <c r="S131" s="15" t="str">
        <f>'Care profiles'!O132</f>
        <v>N</v>
      </c>
      <c r="T131" s="15" t="str">
        <f>'Care profiles'!Q132</f>
        <v>Y</v>
      </c>
      <c r="U131" s="30">
        <f t="shared" si="12"/>
        <v>145808.78052</v>
      </c>
      <c r="V131" s="30">
        <f t="shared" si="13"/>
        <v>7290.439026</v>
      </c>
      <c r="W131" s="30">
        <f>IF(M131="n/a",0,IF(O131="days",V131*M131*(1+(VLOOKUP(K131,'Bed parameters'!$A$9:$G$12,7,FALSE))),V131*M131))</f>
        <v>72904.39026</v>
      </c>
      <c r="X131" s="30">
        <f t="shared" si="14"/>
        <v>72904.39026</v>
      </c>
      <c r="Y131" s="30">
        <f t="shared" si="15"/>
        <v>0</v>
      </c>
      <c r="Z131" s="113">
        <f>_xlfn.IFNA(Y131/((VLOOKUP(K131,'Bed parameters'!$A$9:$G$12,3,FALSE))*(VLOOKUP(K131,'Bed parameters'!$A$9:$G$12,5,FALSE))),0)</f>
        <v>0</v>
      </c>
      <c r="AA131" s="30">
        <f t="shared" si="16"/>
        <v>14580.878052</v>
      </c>
      <c r="AB131" s="30">
        <f>_xlfn.IFNA(IF($O131="days",$Y131*(VLOOKUP($K131,'Bed parameters'!$A$9:$I$12,9,FALSE))*$F131*(VLOOKUP($Q131,'Workforce distribution'!$C$8:$AD$30,AB$7,FALSE)),IF($Q131="n/a",(IF($P131=AB$6,$X131*$F131,0)),$X131*$F131*(VLOOKUP($Q131,'Workforce distribution'!$C$8:$AD$30,AB$7,FALSE)))),0)</f>
        <v>0</v>
      </c>
      <c r="AC131" s="30">
        <f>_xlfn.IFNA(IF($O131="days",$Y131*(VLOOKUP($K131,'Bed parameters'!$A$9:$I$12,9,FALSE))*$F131*(VLOOKUP($Q131,'Workforce distribution'!$C$8:$AD$30,AC$7,FALSE)),IF($Q131="n/a",(IF($P131=AC$6,$X131*$F131,0)),$X131*$F131*(VLOOKUP($Q131,'Workforce distribution'!$C$8:$AD$30,AC$7,FALSE)))),0)</f>
        <v>0</v>
      </c>
      <c r="AD131" s="30">
        <f>_xlfn.IFNA(IF($O131="days",$Y131*(VLOOKUP($K131,'Bed parameters'!$A$9:$I$12,9,FALSE))*$F131*(VLOOKUP($Q131,'Workforce distribution'!$C$8:$AD$30,AD$7,FALSE)),IF($Q131="n/a",(IF($P131=AD$6,$X131*$F131,0)),$X131*$F131*(VLOOKUP($Q131,'Workforce distribution'!$C$8:$AD$30,AD$7,FALSE)))),0)</f>
        <v>0</v>
      </c>
      <c r="AE131" s="30">
        <f>_xlfn.IFNA(IF($O131="days",$Y131*(VLOOKUP($K131,'Bed parameters'!$A$9:$I$12,9,FALSE))*$F131*(VLOOKUP($Q131,'Workforce distribution'!$C$8:$AD$30,AE$7,FALSE)),IF($Q131="n/a",(IF($P131=AE$6,$X131*$F131,0)),$X131*$F131*(VLOOKUP($Q131,'Workforce distribution'!$C$8:$AD$30,AE$7,FALSE)))),0)</f>
        <v>14580.878052</v>
      </c>
      <c r="AF131" s="30">
        <f>_xlfn.IFNA(IF($O131="days",$Y131*(VLOOKUP($K131,'Bed parameters'!$A$9:$I$12,9,FALSE))*$F131*(VLOOKUP($Q131,'Workforce distribution'!$C$8:$AD$30,AF$7,FALSE)),IF($Q131="n/a",(IF($P131=AF$6,$X131*$F131,0)),$X131*$F131*(VLOOKUP($Q131,'Workforce distribution'!$C$8:$AD$30,AF$7,FALSE)))),0)</f>
        <v>0</v>
      </c>
      <c r="AG131" s="30">
        <f>_xlfn.IFNA(IF($O131="days",$Y131*(VLOOKUP($K131,'Bed parameters'!$A$9:$I$12,9,FALSE))*$F131*(VLOOKUP($Q131,'Workforce distribution'!$C$8:$AD$30,AG$7,FALSE)),IF($Q131="n/a",(IF($P131=AG$6,$X131*$F131,0)),$X131*$F131*(VLOOKUP($Q131,'Workforce distribution'!$C$8:$AD$30,AG$7,FALSE)))),0)</f>
        <v>0</v>
      </c>
      <c r="AH131" s="30">
        <f>_xlfn.IFNA(IF($O131="days",$Y131*(VLOOKUP($K131,'Bed parameters'!$A$9:$I$12,9,FALSE))*$F131*(VLOOKUP($Q131,'Workforce distribution'!$C$8:$AD$30,AH$7,FALSE)),IF($Q131="n/a",(IF($P131=AH$6,$X131*$F131,0)),$X131*$F131*(VLOOKUP($Q131,'Workforce distribution'!$C$8:$AD$30,AH$7,FALSE)))),0)</f>
        <v>0</v>
      </c>
      <c r="AI131" s="30">
        <f>_xlfn.IFNA(IF($O131="days",$Y131*(VLOOKUP($K131,'Bed parameters'!$A$9:$I$12,9,FALSE))*$F131*(VLOOKUP($Q131,'Workforce distribution'!$C$8:$AD$30,AI$7,FALSE)),IF($Q131="n/a",(IF($P131=AI$6,$X131*$F131,0)),$X131*$F131*(VLOOKUP($Q131,'Workforce distribution'!$C$8:$AD$30,AI$7,FALSE)))),0)</f>
        <v>0</v>
      </c>
      <c r="AJ131" s="30">
        <f>_xlfn.IFNA(IF($O131="days",$Y131*(VLOOKUP($K131,'Bed parameters'!$A$9:$I$12,9,FALSE))*$F131*(VLOOKUP($Q131,'Workforce distribution'!$C$8:$AD$30,AJ$7,FALSE)),IF($Q131="n/a",(IF($P131=AJ$6,$X131*$F131,0)),$X131*$F131*(VLOOKUP($Q131,'Workforce distribution'!$C$8:$AD$30,AJ$7,FALSE)))),0)</f>
        <v>0</v>
      </c>
      <c r="AK131" s="30">
        <f>_xlfn.IFNA(IF($O131="days",$Y131*(VLOOKUP($K131,'Bed parameters'!$A$9:$I$12,9,FALSE))*$F131*(VLOOKUP($Q131,'Workforce distribution'!$C$8:$AD$30,AK$7,FALSE)),IF($Q131="n/a",(IF($P131=AK$6,$X131*$F131,0)),$X131*$F131*(VLOOKUP($Q131,'Workforce distribution'!$C$8:$AD$30,AK$7,FALSE)))),0)</f>
        <v>0</v>
      </c>
      <c r="AL131" s="30">
        <f>_xlfn.IFNA(IF($O131="days",$Y131*(VLOOKUP($K131,'Bed parameters'!$A$9:$I$12,9,FALSE))*$F131*(VLOOKUP($Q131,'Workforce distribution'!$C$8:$AD$30,AL$7,FALSE)),IF($Q131="n/a",(IF($P131=AL$6,$X131*$F131,0)),$X131*$F131*(VLOOKUP($Q131,'Workforce distribution'!$C$8:$AD$30,AL$7,FALSE)))),0)</f>
        <v>0</v>
      </c>
      <c r="AM131" s="30">
        <f>_xlfn.IFNA(IF($O131="days",$Y131*(VLOOKUP($K131,'Bed parameters'!$A$9:$I$12,9,FALSE))*$F131*(VLOOKUP($Q131,'Workforce distribution'!$C$8:$AD$30,AM$7,FALSE)),IF($Q131="n/a",(IF($P131=AM$6,$X131*$F131,0)),$X131*$F131*(VLOOKUP($Q131,'Workforce distribution'!$C$8:$AD$30,AM$7,FALSE)))),0)</f>
        <v>0</v>
      </c>
      <c r="AN131" s="30">
        <f>_xlfn.IFNA(IF($O131="days",$Y131*(VLOOKUP($K131,'Bed parameters'!$A$9:$I$12,9,FALSE))*$F131*(VLOOKUP($Q131,'Workforce distribution'!$C$8:$AD$30,AN$7,FALSE)),IF($Q131="n/a",(IF($P131=AN$6,$X131*$F131,0)),$X131*$F131*(VLOOKUP($Q131,'Workforce distribution'!$C$8:$AD$30,AN$7,FALSE)))),0)</f>
        <v>0</v>
      </c>
      <c r="AO131" s="30">
        <f>_xlfn.IFNA(IF($O131="days",$Y131*(VLOOKUP($K131,'Bed parameters'!$A$9:$I$12,9,FALSE))*$F131*(VLOOKUP($Q131,'Workforce distribution'!$C$8:$AD$30,AO$7,FALSE)),IF($Q131="n/a",(IF($P131=AO$6,$X131*$F131,0)),$X131*$F131*(VLOOKUP($Q131,'Workforce distribution'!$C$8:$AD$30,AO$7,FALSE)))),0)</f>
        <v>0</v>
      </c>
      <c r="AP131" s="30">
        <f>_xlfn.IFNA(IF($O131="days",$Y131*(VLOOKUP($K131,'Bed parameters'!$A$9:$I$12,9,FALSE))*$F131*(VLOOKUP($Q131,'Workforce distribution'!$C$8:$AD$30,AP$7,FALSE)),IF($Q131="n/a",(IF($P131=AP$6,$X131*$F131,0)),$X131*$F131*(VLOOKUP($Q131,'Workforce distribution'!$C$8:$AD$30,AP$7,FALSE)))),0)</f>
        <v>0</v>
      </c>
      <c r="AQ131" s="30">
        <f>_xlfn.IFNA(IF($O131="days",$Y131*(VLOOKUP($K131,'Bed parameters'!$A$9:$I$12,9,FALSE))*$F131*(VLOOKUP($Q131,'Workforce distribution'!$C$8:$AD$30,AQ$7,FALSE)),IF($Q131="n/a",(IF($P131=AQ$6,$X131*$F131,0)),$X131*$F131*(VLOOKUP($Q131,'Workforce distribution'!$C$8:$AD$30,AQ$7,FALSE)))),0)</f>
        <v>0</v>
      </c>
      <c r="AR131" s="30">
        <f>_xlfn.IFNA(IF($O131="days",$Y131*(VLOOKUP($K131,'Bed parameters'!$A$9:$I$12,9,FALSE))*$F131*(VLOOKUP($Q131,'Workforce distribution'!$C$8:$AD$30,AR$7,FALSE)),IF($Q131="n/a",(IF($P131=AR$6,$X131*$F131,0)),$X131*$F131*(VLOOKUP($Q131,'Workforce distribution'!$C$8:$AD$30,AR$7,FALSE)))),0)</f>
        <v>0</v>
      </c>
      <c r="AS131" s="30">
        <f>_xlfn.IFNA(IF($O131="days",$Y131*(VLOOKUP($K131,'Bed parameters'!$A$9:$I$12,9,FALSE))*$F131*(VLOOKUP($Q131,'Workforce distribution'!$C$8:$AD$30,AS$7,FALSE)),IF($Q131="n/a",(IF($P131=AS$6,$X131*$F131,0)),$X131*$F131*(VLOOKUP($Q131,'Workforce distribution'!$C$8:$AD$30,AS$7,FALSE)))),0)</f>
        <v>0</v>
      </c>
      <c r="AT131" s="30">
        <f>_xlfn.IFNA(IF($O131="days",$Y131*(VLOOKUP($K131,'Bed parameters'!$A$9:$I$12,9,FALSE))*$F131*(VLOOKUP($Q131,'Workforce distribution'!$C$8:$AD$30,AT$7,FALSE)),IF($Q131="n/a",(IF($P131=AT$6,$X131*$F131,0)),$X131*$F131*(VLOOKUP($Q131,'Workforce distribution'!$C$8:$AD$30,AT$7,FALSE)))),0)</f>
        <v>0</v>
      </c>
      <c r="AU131" s="30">
        <f>_xlfn.IFNA(IF($O131="days",$Y131*(VLOOKUP($K131,'Bed parameters'!$A$9:$I$12,9,FALSE))*$F131*(VLOOKUP($Q131,'Workforce distribution'!$C$8:$AD$30,AU$7,FALSE)),IF($Q131="n/a",(IF($P131=AU$6,$X131*$F131,0)),$X131*$F131*(VLOOKUP($Q131,'Workforce distribution'!$C$8:$AD$30,AU$7,FALSE)))),0)</f>
        <v>0</v>
      </c>
      <c r="AV131" s="30">
        <f>_xlfn.IFNA(IF($O131="days",$Y131*(VLOOKUP($K131,'Bed parameters'!$A$9:$I$12,9,FALSE))*$F131*(VLOOKUP($Q131,'Workforce distribution'!$C$8:$AD$30,AV$7,FALSE)),IF($Q131="n/a",(IF($P131=AV$6,$X131*$F131,0)),$X131*$F131*(VLOOKUP($Q131,'Workforce distribution'!$C$8:$AD$30,AV$7,FALSE)))),0)</f>
        <v>0</v>
      </c>
      <c r="AW131" s="30">
        <f>_xlfn.IFNA(IF($O131="days",$Y131*(VLOOKUP($K131,'Bed parameters'!$A$9:$I$12,9,FALSE))*$F131*(VLOOKUP($Q131,'Workforce distribution'!$C$8:$AD$30,AW$7,FALSE)),IF($Q131="n/a",(IF($P131=AW$6,$X131*$F131,0)),$X131*$F131*(VLOOKUP($Q131,'Workforce distribution'!$C$8:$AD$30,AW$7,FALSE)))),0)</f>
        <v>0</v>
      </c>
      <c r="AX131" s="30">
        <f>_xlfn.IFNA(IF($O131="days",$Y131*(VLOOKUP($K131,'Bed parameters'!$A$9:$I$12,9,FALSE))*$F131*(VLOOKUP($Q131,'Workforce distribution'!$C$8:$AD$30,AX$7,FALSE)),IF($Q131="n/a",(IF($P131=AX$6,$X131*$F131,0)),$X131*$F131*(VLOOKUP($Q131,'Workforce distribution'!$C$8:$AD$30,AX$7,FALSE)))),0)</f>
        <v>0</v>
      </c>
      <c r="AY131" s="30">
        <f>_xlfn.IFNA(IF($O131="days",$Y131*(VLOOKUP($K131,'Bed parameters'!$A$9:$I$12,9,FALSE))*$F131*(VLOOKUP($Q131,'Workforce distribution'!$C$8:$AD$30,AY$7,FALSE)),IF($Q131="n/a",(IF($P131=AY$6,$X131*$F131,0)),$X131*$F131*(VLOOKUP($Q131,'Workforce distribution'!$C$8:$AD$30,AY$7,FALSE)))),0)</f>
        <v>0</v>
      </c>
      <c r="AZ131" s="30">
        <f>_xlfn.IFNA(IF($O131="days",$Y131*(VLOOKUP($K131,'Bed parameters'!$A$9:$I$12,9,FALSE))*$F131*(VLOOKUP($Q131,'Workforce distribution'!$C$8:$AD$30,AZ$7,FALSE)),IF($Q131="n/a",(IF($P131=AZ$6,$X131*$F131,0)),$X131*$F131*(VLOOKUP($Q131,'Workforce distribution'!$C$8:$AD$30,AZ$7,FALSE)))),0)</f>
        <v>0</v>
      </c>
      <c r="BA131" s="30">
        <f>_xlfn.IFNA(IF($O131="days",$Y131*(VLOOKUP($K131,'Bed parameters'!$A$9:$I$12,9,FALSE))*$F131*(VLOOKUP($Q131,'Workforce distribution'!$C$8:$AD$30,BA$7,FALSE)),IF($Q131="n/a",(IF($P131=BA$6,$X131*$F131,0)),$X131*$F131*(VLOOKUP($Q131,'Workforce distribution'!$C$8:$AD$30,BA$7,FALSE)))),0)</f>
        <v>0</v>
      </c>
      <c r="BB131" s="30">
        <f>_xlfn.IFNA(IF($O131="days",$Y131*(VLOOKUP($K131,'Bed parameters'!$A$9:$I$12,9,FALSE))*$F131*(VLOOKUP($Q131,'Workforce distribution'!$C$8:$AD$30,BB$7,FALSE)),IF($Q131="n/a",(IF($P131=BB$6,$X131*$F131,0)),$X131*$F131*(VLOOKUP($Q131,'Workforce distribution'!$C$8:$AD$30,BB$7,FALSE)))),0)</f>
        <v>0</v>
      </c>
      <c r="BC131" s="149">
        <f t="shared" si="17"/>
        <v>12.687139749565029</v>
      </c>
      <c r="BD131" s="288">
        <f>IF($Q131="n/a",(IF('Workforce hours'!D$30=0,0,(AB131/'Workforce hours'!D$30))),(IF(VLOOKUP($Q131,'Workforce hours'!$C$8:$AD$30,BD$7,FALSE)=0,0,(AB131/(VLOOKUP($Q131,'Workforce hours'!$C$8:$AD$30,BD$7,FALSE))))))</f>
        <v>0</v>
      </c>
      <c r="BE131" s="288">
        <f>IF($Q131="n/a",(IF('Workforce hours'!E$30=0,0,(AC131/'Workforce hours'!E$30))),(IF(VLOOKUP($Q131,'Workforce hours'!$C$8:$AD$30,BE$7,FALSE)=0,0,(AC131/(VLOOKUP($Q131,'Workforce hours'!$C$8:$AD$30,BE$7,FALSE))))))</f>
        <v>0</v>
      </c>
      <c r="BF131" s="288">
        <f>IF($Q131="n/a",(IF('Workforce hours'!F$30=0,0,(AD131/'Workforce hours'!F$30))),(IF(VLOOKUP($Q131,'Workforce hours'!$C$8:$AD$30,BF$7,FALSE)=0,0,(AD131/(VLOOKUP($Q131,'Workforce hours'!$C$8:$AD$30,BF$7,FALSE))))))</f>
        <v>0</v>
      </c>
      <c r="BG131" s="288">
        <f>IF($Q131="n/a",(IF('Workforce hours'!G$30=0,0,(AE131/'Workforce hours'!G$30))),(IF(VLOOKUP($Q131,'Workforce hours'!$C$8:$AD$30,BG$7,FALSE)=0,0,(AE131/(VLOOKUP($Q131,'Workforce hours'!$C$8:$AD$30,BG$7,FALSE))))))</f>
        <v>12.687139749565029</v>
      </c>
      <c r="BH131" s="288">
        <f>IF($Q131="n/a",(IF('Workforce hours'!H$30=0,0,(AF131/'Workforce hours'!H$30))),(IF(VLOOKUP($Q131,'Workforce hours'!$C$8:$AD$30,BH$7,FALSE)=0,0,(AF131/(VLOOKUP($Q131,'Workforce hours'!$C$8:$AD$30,BH$7,FALSE))))))</f>
        <v>0</v>
      </c>
      <c r="BI131" s="288">
        <f>IF($Q131="n/a",(IF('Workforce hours'!I$30=0,0,(AG131/'Workforce hours'!I$30))),(IF(VLOOKUP($Q131,'Workforce hours'!$C$8:$AD$30,BI$7,FALSE)=0,0,(AG131/(VLOOKUP($Q131,'Workforce hours'!$C$8:$AD$30,BI$7,FALSE))))))</f>
        <v>0</v>
      </c>
      <c r="BJ131" s="288">
        <f>IF($Q131="n/a",(IF('Workforce hours'!J$30=0,0,(AH131/'Workforce hours'!J$30))),(IF(VLOOKUP($Q131,'Workforce hours'!$C$8:$AD$30,BJ$7,FALSE)=0,0,(AH131/(VLOOKUP($Q131,'Workforce hours'!$C$8:$AD$30,BJ$7,FALSE))))))</f>
        <v>0</v>
      </c>
      <c r="BK131" s="288">
        <f>IF($Q131="n/a",(IF('Workforce hours'!K$30=0,0,(AI131/'Workforce hours'!K$30))),(IF(VLOOKUP($Q131,'Workforce hours'!$C$8:$AD$30,BK$7,FALSE)=0,0,(AI131/(VLOOKUP($Q131,'Workforce hours'!$C$8:$AD$30,BK$7,FALSE))))))</f>
        <v>0</v>
      </c>
      <c r="BL131" s="288">
        <f>IF($Q131="n/a",(IF('Workforce hours'!L$30=0,0,(AJ131/'Workforce hours'!L$30))),(IF(VLOOKUP($Q131,'Workforce hours'!$C$8:$AD$30,BL$7,FALSE)=0,0,(AJ131/(VLOOKUP($Q131,'Workforce hours'!$C$8:$AD$30,BL$7,FALSE))))))</f>
        <v>0</v>
      </c>
      <c r="BM131" s="288">
        <f>IF($Q131="n/a",(IF('Workforce hours'!M$30=0,0,(AK131/'Workforce hours'!M$30))),(IF(VLOOKUP($Q131,'Workforce hours'!$C$8:$AD$30,BM$7,FALSE)=0,0,(AK131/(VLOOKUP($Q131,'Workforce hours'!$C$8:$AD$30,BM$7,FALSE))))))</f>
        <v>0</v>
      </c>
      <c r="BN131" s="288">
        <f>IF($Q131="n/a",(IF('Workforce hours'!N$30=0,0,(AL131/'Workforce hours'!N$30))),(IF(VLOOKUP($Q131,'Workforce hours'!$C$8:$AD$30,BN$7,FALSE)=0,0,(AL131/(VLOOKUP($Q131,'Workforce hours'!$C$8:$AD$30,BN$7,FALSE))))))</f>
        <v>0</v>
      </c>
      <c r="BO131" s="288">
        <f>IF($Q131="n/a",(IF('Workforce hours'!O$30=0,0,(AM131/'Workforce hours'!O$30))),(IF(VLOOKUP($Q131,'Workforce hours'!$C$8:$AD$30,BO$7,FALSE)=0,0,(AM131/(VLOOKUP($Q131,'Workforce hours'!$C$8:$AD$30,BO$7,FALSE))))))</f>
        <v>0</v>
      </c>
      <c r="BP131" s="288">
        <f>IF($Q131="n/a",(IF('Workforce hours'!P$30=0,0,(AN131/'Workforce hours'!P$30))),(IF(VLOOKUP($Q131,'Workforce hours'!$C$8:$AD$30,BP$7,FALSE)=0,0,(AN131/(VLOOKUP($Q131,'Workforce hours'!$C$8:$AD$30,BP$7,FALSE))))))</f>
        <v>0</v>
      </c>
      <c r="BQ131" s="288">
        <f>IF($Q131="n/a",(IF('Workforce hours'!Q$30=0,0,(AO131/'Workforce hours'!Q$30))),(IF(VLOOKUP($Q131,'Workforce hours'!$C$8:$AD$30,BQ$7,FALSE)=0,0,(AO131/(VLOOKUP($Q131,'Workforce hours'!$C$8:$AD$30,BQ$7,FALSE))))))</f>
        <v>0</v>
      </c>
      <c r="BR131" s="288">
        <f>IF($Q131="n/a",(IF('Workforce hours'!R$30=0,0,(AP131/'Workforce hours'!R$30))),(IF(VLOOKUP($Q131,'Workforce hours'!$C$8:$AD$30,BR$7,FALSE)=0,0,(AP131/(VLOOKUP($Q131,'Workforce hours'!$C$8:$AD$30,BR$7,FALSE))))))</f>
        <v>0</v>
      </c>
      <c r="BS131" s="288">
        <f>IF($Q131="n/a",(IF('Workforce hours'!S$30=0,0,(AQ131/'Workforce hours'!S$30))),(IF(VLOOKUP($Q131,'Workforce hours'!$C$8:$AD$30,BS$7,FALSE)=0,0,(AQ131/(VLOOKUP($Q131,'Workforce hours'!$C$8:$AD$30,BS$7,FALSE))))))</f>
        <v>0</v>
      </c>
      <c r="BT131" s="288">
        <f>IF($Q131="n/a",(IF('Workforce hours'!T$30=0,0,(AR131/'Workforce hours'!T$30))),(IF(VLOOKUP($Q131,'Workforce hours'!$C$8:$AD$30,BT$7,FALSE)=0,0,(AR131/(VLOOKUP($Q131,'Workforce hours'!$C$8:$AD$30,BT$7,FALSE))))))</f>
        <v>0</v>
      </c>
      <c r="BU131" s="288">
        <f>IF($Q131="n/a",(IF('Workforce hours'!U$30=0,0,(AS131/'Workforce hours'!U$30))),(IF(VLOOKUP($Q131,'Workforce hours'!$C$8:$AD$30,BU$7,FALSE)=0,0,(AS131/(VLOOKUP($Q131,'Workforce hours'!$C$8:$AD$30,BU$7,FALSE))))))</f>
        <v>0</v>
      </c>
      <c r="BV131" s="288">
        <f>IF($Q131="n/a",(IF('Workforce hours'!V$30=0,0,(AT131/'Workforce hours'!V$30))),(IF(VLOOKUP($Q131,'Workforce hours'!$C$8:$AD$30,BV$7,FALSE)=0,0,(AT131/(VLOOKUP($Q131,'Workforce hours'!$C$8:$AD$30,BV$7,FALSE))))))</f>
        <v>0</v>
      </c>
      <c r="BW131" s="288">
        <f>IF($Q131="n/a",(IF('Workforce hours'!W$30=0,0,(AU131/'Workforce hours'!W$30))),(IF(VLOOKUP($Q131,'Workforce hours'!$C$8:$AD$30,BW$7,FALSE)=0,0,(AU131/(VLOOKUP($Q131,'Workforce hours'!$C$8:$AD$30,BW$7,FALSE))))))</f>
        <v>0</v>
      </c>
      <c r="BX131" s="288">
        <f>IF($Q131="n/a",(IF('Workforce hours'!X$30=0,0,(AV131/'Workforce hours'!X$30))),(IF(VLOOKUP($Q131,'Workforce hours'!$C$8:$AD$30,BX$7,FALSE)=0,0,(AV131/(VLOOKUP($Q131,'Workforce hours'!$C$8:$AD$30,BX$7,FALSE))))))</f>
        <v>0</v>
      </c>
      <c r="BY131" s="288">
        <f>IF($Q131="n/a",(IF('Workforce hours'!Y$30=0,0,(AW131/'Workforce hours'!Y$30))),(IF(VLOOKUP($Q131,'Workforce hours'!$C$8:$AD$30,BY$7,FALSE)=0,0,(AW131/(VLOOKUP($Q131,'Workforce hours'!$C$8:$AD$30,BY$7,FALSE))))))</f>
        <v>0</v>
      </c>
      <c r="BZ131" s="288">
        <f>IF($Q131="n/a",(IF('Workforce hours'!Z$30=0,0,(AX131/'Workforce hours'!Z$30))),(IF(VLOOKUP($Q131,'Workforce hours'!$C$8:$AD$30,BZ$7,FALSE)=0,0,(AX131/(VLOOKUP($Q131,'Workforce hours'!$C$8:$AD$30,BZ$7,FALSE))))))</f>
        <v>0</v>
      </c>
      <c r="CA131" s="288">
        <f>IF($Q131="n/a",(IF('Workforce hours'!AA$30=0,0,(AY131/'Workforce hours'!AA$30))),(IF(VLOOKUP($Q131,'Workforce hours'!$C$8:$AD$30,CA$7,FALSE)=0,0,(AY131/(VLOOKUP($Q131,'Workforce hours'!$C$8:$AD$30,CA$7,FALSE))))))</f>
        <v>0</v>
      </c>
      <c r="CB131" s="288">
        <f>IF($Q131="n/a",(IF('Workforce hours'!AB$30=0,0,(AZ131/'Workforce hours'!AB$30))),(IF(VLOOKUP($Q131,'Workforce hours'!$C$8:$AD$30,CB$7,FALSE)=0,0,(AZ131/(VLOOKUP($Q131,'Workforce hours'!$C$8:$AD$30,CB$7,FALSE))))))</f>
        <v>0</v>
      </c>
      <c r="CC131" s="288">
        <f>IF($Q131="n/a",(IF('Workforce hours'!AC$30=0,0,(BA131/'Workforce hours'!AC$30))),(IF(VLOOKUP($Q131,'Workforce hours'!$C$8:$AD$30,CC$7,FALSE)=0,0,(BA131/(VLOOKUP($Q131,'Workforce hours'!$C$8:$AD$30,CC$7,FALSE))))))</f>
        <v>0</v>
      </c>
      <c r="CD131" s="288">
        <f>IF($Q131="n/a",(IF('Workforce hours'!AD$30=0,0,(BB131/'Workforce hours'!AD$30))),(IF(VLOOKUP($Q131,'Workforce hours'!$C$8:$AD$30,CD$7,FALSE)=0,0,(BB131/(VLOOKUP($Q131,'Workforce hours'!$C$8:$AD$30,CD$7,FALSE))))))</f>
        <v>0</v>
      </c>
      <c r="CE131" s="289">
        <f t="shared" si="18"/>
        <v>0</v>
      </c>
      <c r="CF131" s="290">
        <f>BD131*'Workforce costs'!B$9*(1+'Workforce costs'!B$10)*(1+'Workforce costs'!B$11)</f>
        <v>0</v>
      </c>
      <c r="CG131" s="290">
        <f>BE131*'Workforce costs'!C$9*(1+'Workforce costs'!C$10)*(1+'Workforce costs'!C$11)</f>
        <v>0</v>
      </c>
      <c r="CH131" s="290">
        <f>BF131*'Workforce costs'!D$9*(1+'Workforce costs'!D$10)*(1+'Workforce costs'!D$11)</f>
        <v>0</v>
      </c>
      <c r="CI131" s="290">
        <f>BG131*'Workforce costs'!E$9*(1+'Workforce costs'!E$10)*(1+'Workforce costs'!E$11)</f>
        <v>0</v>
      </c>
      <c r="CJ131" s="290">
        <f>BH131*'Workforce costs'!F$9*(1+'Workforce costs'!F$10)*(1+'Workforce costs'!F$11)</f>
        <v>0</v>
      </c>
      <c r="CK131" s="290">
        <f>BI131*'Workforce costs'!G$9*(1+'Workforce costs'!G$10)*(1+'Workforce costs'!G$11)</f>
        <v>0</v>
      </c>
      <c r="CL131" s="290">
        <f>BJ131*'Workforce costs'!H$9*(1+'Workforce costs'!H$10)*(1+'Workforce costs'!H$11)</f>
        <v>0</v>
      </c>
      <c r="CM131" s="290">
        <f>BK131*'Workforce costs'!I$9*(1+'Workforce costs'!I$10)*(1+'Workforce costs'!I$11)</f>
        <v>0</v>
      </c>
      <c r="CN131" s="290">
        <f>BL131*'Workforce costs'!J$9*(1+'Workforce costs'!J$10)*(1+'Workforce costs'!J$11)</f>
        <v>0</v>
      </c>
      <c r="CO131" s="290">
        <f>BM131*'Workforce costs'!K$9*(1+'Workforce costs'!K$10)*(1+'Workforce costs'!K$11)</f>
        <v>0</v>
      </c>
      <c r="CP131" s="290">
        <f>BN131*'Workforce costs'!L$9*(1+'Workforce costs'!L$10)*(1+'Workforce costs'!L$11)</f>
        <v>0</v>
      </c>
      <c r="CQ131" s="290">
        <f>BO131*'Workforce costs'!M$9*(1+'Workforce costs'!M$10)*(1+'Workforce costs'!M$11)</f>
        <v>0</v>
      </c>
      <c r="CR131" s="290">
        <f>BP131*'Workforce costs'!N$9*(1+'Workforce costs'!N$10)*(1+'Workforce costs'!N$11)</f>
        <v>0</v>
      </c>
      <c r="CS131" s="290">
        <f>BQ131*'Workforce costs'!O$9*(1+'Workforce costs'!O$10)*(1+'Workforce costs'!O$11)</f>
        <v>0</v>
      </c>
      <c r="CT131" s="290">
        <f>BR131*'Workforce costs'!P$9*(1+'Workforce costs'!P$10)*(1+'Workforce costs'!P$11)</f>
        <v>0</v>
      </c>
      <c r="CU131" s="290">
        <f>BS131*'Workforce costs'!Q$9*(1+'Workforce costs'!Q$10)*(1+'Workforce costs'!Q$11)</f>
        <v>0</v>
      </c>
      <c r="CV131" s="290">
        <f>BT131*'Workforce costs'!R$9*(1+'Workforce costs'!R$10)*(1+'Workforce costs'!R$11)</f>
        <v>0</v>
      </c>
      <c r="CW131" s="290">
        <f>BU131*'Workforce costs'!S$9*(1+'Workforce costs'!S$10)*(1+'Workforce costs'!S$11)</f>
        <v>0</v>
      </c>
      <c r="CX131" s="290">
        <f>BV131*'Workforce costs'!T$9*(1+'Workforce costs'!T$10)*(1+'Workforce costs'!T$11)</f>
        <v>0</v>
      </c>
      <c r="CY131" s="290">
        <f>BW131*'Workforce costs'!U$9*(1+'Workforce costs'!U$10)*(1+'Workforce costs'!U$11)</f>
        <v>0</v>
      </c>
      <c r="CZ131" s="290">
        <f>BX131*'Workforce costs'!V$9*(1+'Workforce costs'!V$10)*(1+'Workforce costs'!V$11)</f>
        <v>0</v>
      </c>
      <c r="DA131" s="290">
        <f>BY131*'Workforce costs'!W$9*(1+'Workforce costs'!W$10)*(1+'Workforce costs'!W$11)</f>
        <v>0</v>
      </c>
      <c r="DB131" s="290">
        <f>BZ131*'Workforce costs'!X$9*(1+'Workforce costs'!X$10)*(1+'Workforce costs'!X$11)</f>
        <v>0</v>
      </c>
      <c r="DC131" s="290">
        <f>CA131*'Workforce costs'!Y$9*(1+'Workforce costs'!Y$10)*(1+'Workforce costs'!Y$11)</f>
        <v>0</v>
      </c>
      <c r="DD131" s="290">
        <f>CB131*'Workforce costs'!Z$9*(1+'Workforce costs'!Z$10)*(1+'Workforce costs'!Z$11)</f>
        <v>0</v>
      </c>
      <c r="DE131" s="290">
        <f>CC131*'Workforce costs'!AA$9*(1+'Workforce costs'!AA$10)*(1+'Workforce costs'!AA$11)</f>
        <v>0</v>
      </c>
      <c r="DF131" s="290">
        <f>CD131*'Workforce costs'!AB$9*(1+'Workforce costs'!AB$10)*(1+'Workforce costs'!AB$11)</f>
        <v>0</v>
      </c>
    </row>
    <row r="132" spans="1:110" x14ac:dyDescent="0.3">
      <c r="A132" s="2" t="str">
        <f>Outputs!$A$4</f>
        <v>Australia</v>
      </c>
      <c r="B132" s="2" t="str">
        <f t="shared" si="11"/>
        <v>Australia 65+</v>
      </c>
      <c r="C132" s="30">
        <f>VLOOKUP($B132,Populations!$D$15:$H$1920,3,FALSE)</f>
        <v>4559374</v>
      </c>
      <c r="D132" s="255">
        <f>IF(OR($H132="General pop",$H132="Schools",$H132="Workplace",$H132="Skills Training",$H132="Digital Supports"),1,VLOOKUP($B132,Populations!$D$15:$H$1920,5,FALSE))</f>
        <v>1</v>
      </c>
      <c r="E132" s="88">
        <f>VLOOKUP(I132,Epidemiology!$C$10:$H$47,6,FALSE)</f>
        <v>3198</v>
      </c>
      <c r="F132" s="102">
        <f>'Care profiles'!R133</f>
        <v>1</v>
      </c>
      <c r="G132" s="15" t="str">
        <f>'Care profiles'!A133</f>
        <v>65+</v>
      </c>
      <c r="H132" s="15" t="str">
        <f>'Care profiles'!B133</f>
        <v>Distress</v>
      </c>
      <c r="I132" s="15" t="str">
        <f>'Care profiles'!C133</f>
        <v>Distress_65+yrs</v>
      </c>
      <c r="J132" s="15" t="str">
        <f>'Care profiles'!D133</f>
        <v>Care profile</v>
      </c>
      <c r="K132" s="15" t="str">
        <f>'Care profiles'!E133</f>
        <v>Individual Carer Peer Support</v>
      </c>
      <c r="L132" s="104">
        <f>'Care profiles'!F133</f>
        <v>0.1</v>
      </c>
      <c r="M132" s="15">
        <f>'Care profiles'!G133</f>
        <v>3</v>
      </c>
      <c r="N132" s="15">
        <f>'Care profiles'!H133</f>
        <v>60</v>
      </c>
      <c r="O132" s="15" t="str">
        <f>'Care profiles'!I133</f>
        <v>min</v>
      </c>
      <c r="P132" s="15" t="str">
        <f>'Care profiles'!J133</f>
        <v>Peer Worker</v>
      </c>
      <c r="Q132" s="15" t="str">
        <f>'Care profiles'!K133</f>
        <v>n/a</v>
      </c>
      <c r="R132" s="15" t="str">
        <f>'Care profiles'!M133</f>
        <v>N</v>
      </c>
      <c r="S132" s="15" t="str">
        <f>'Care profiles'!O133</f>
        <v>N</v>
      </c>
      <c r="T132" s="15" t="str">
        <f>'Care profiles'!Q133</f>
        <v>Y</v>
      </c>
      <c r="U132" s="30">
        <f t="shared" si="12"/>
        <v>145808.78052</v>
      </c>
      <c r="V132" s="30">
        <f t="shared" si="13"/>
        <v>14580.878052</v>
      </c>
      <c r="W132" s="30">
        <f>IF(M132="n/a",0,IF(O132="days",V132*M132*(1+(VLOOKUP(K132,'Bed parameters'!$A$9:$G$12,7,FALSE))),V132*M132))</f>
        <v>43742.634156</v>
      </c>
      <c r="X132" s="30">
        <f t="shared" si="14"/>
        <v>43742.634156</v>
      </c>
      <c r="Y132" s="30">
        <f t="shared" si="15"/>
        <v>0</v>
      </c>
      <c r="Z132" s="113">
        <f>_xlfn.IFNA(Y132/((VLOOKUP(K132,'Bed parameters'!$A$9:$G$12,3,FALSE))*(VLOOKUP(K132,'Bed parameters'!$A$9:$G$12,5,FALSE))),0)</f>
        <v>0</v>
      </c>
      <c r="AA132" s="30">
        <f t="shared" si="16"/>
        <v>43742.634156</v>
      </c>
      <c r="AB132" s="30">
        <f>_xlfn.IFNA(IF($O132="days",$Y132*(VLOOKUP($K132,'Bed parameters'!$A$9:$I$12,9,FALSE))*$F132*(VLOOKUP($Q132,'Workforce distribution'!$C$8:$AD$30,AB$7,FALSE)),IF($Q132="n/a",(IF($P132=AB$6,$X132*$F132,0)),$X132*$F132*(VLOOKUP($Q132,'Workforce distribution'!$C$8:$AD$30,AB$7,FALSE)))),0)</f>
        <v>0</v>
      </c>
      <c r="AC132" s="30">
        <f>_xlfn.IFNA(IF($O132="days",$Y132*(VLOOKUP($K132,'Bed parameters'!$A$9:$I$12,9,FALSE))*$F132*(VLOOKUP($Q132,'Workforce distribution'!$C$8:$AD$30,AC$7,FALSE)),IF($Q132="n/a",(IF($P132=AC$6,$X132*$F132,0)),$X132*$F132*(VLOOKUP($Q132,'Workforce distribution'!$C$8:$AD$30,AC$7,FALSE)))),0)</f>
        <v>0</v>
      </c>
      <c r="AD132" s="30">
        <f>_xlfn.IFNA(IF($O132="days",$Y132*(VLOOKUP($K132,'Bed parameters'!$A$9:$I$12,9,FALSE))*$F132*(VLOOKUP($Q132,'Workforce distribution'!$C$8:$AD$30,AD$7,FALSE)),IF($Q132="n/a",(IF($P132=AD$6,$X132*$F132,0)),$X132*$F132*(VLOOKUP($Q132,'Workforce distribution'!$C$8:$AD$30,AD$7,FALSE)))),0)</f>
        <v>0</v>
      </c>
      <c r="AE132" s="30">
        <f>_xlfn.IFNA(IF($O132="days",$Y132*(VLOOKUP($K132,'Bed parameters'!$A$9:$I$12,9,FALSE))*$F132*(VLOOKUP($Q132,'Workforce distribution'!$C$8:$AD$30,AE$7,FALSE)),IF($Q132="n/a",(IF($P132=AE$6,$X132*$F132,0)),$X132*$F132*(VLOOKUP($Q132,'Workforce distribution'!$C$8:$AD$30,AE$7,FALSE)))),0)</f>
        <v>43742.634156</v>
      </c>
      <c r="AF132" s="30">
        <f>_xlfn.IFNA(IF($O132="days",$Y132*(VLOOKUP($K132,'Bed parameters'!$A$9:$I$12,9,FALSE))*$F132*(VLOOKUP($Q132,'Workforce distribution'!$C$8:$AD$30,AF$7,FALSE)),IF($Q132="n/a",(IF($P132=AF$6,$X132*$F132,0)),$X132*$F132*(VLOOKUP($Q132,'Workforce distribution'!$C$8:$AD$30,AF$7,FALSE)))),0)</f>
        <v>0</v>
      </c>
      <c r="AG132" s="30">
        <f>_xlfn.IFNA(IF($O132="days",$Y132*(VLOOKUP($K132,'Bed parameters'!$A$9:$I$12,9,FALSE))*$F132*(VLOOKUP($Q132,'Workforce distribution'!$C$8:$AD$30,AG$7,FALSE)),IF($Q132="n/a",(IF($P132=AG$6,$X132*$F132,0)),$X132*$F132*(VLOOKUP($Q132,'Workforce distribution'!$C$8:$AD$30,AG$7,FALSE)))),0)</f>
        <v>0</v>
      </c>
      <c r="AH132" s="30">
        <f>_xlfn.IFNA(IF($O132="days",$Y132*(VLOOKUP($K132,'Bed parameters'!$A$9:$I$12,9,FALSE))*$F132*(VLOOKUP($Q132,'Workforce distribution'!$C$8:$AD$30,AH$7,FALSE)),IF($Q132="n/a",(IF($P132=AH$6,$X132*$F132,0)),$X132*$F132*(VLOOKUP($Q132,'Workforce distribution'!$C$8:$AD$30,AH$7,FALSE)))),0)</f>
        <v>0</v>
      </c>
      <c r="AI132" s="30">
        <f>_xlfn.IFNA(IF($O132="days",$Y132*(VLOOKUP($K132,'Bed parameters'!$A$9:$I$12,9,FALSE))*$F132*(VLOOKUP($Q132,'Workforce distribution'!$C$8:$AD$30,AI$7,FALSE)),IF($Q132="n/a",(IF($P132=AI$6,$X132*$F132,0)),$X132*$F132*(VLOOKUP($Q132,'Workforce distribution'!$C$8:$AD$30,AI$7,FALSE)))),0)</f>
        <v>0</v>
      </c>
      <c r="AJ132" s="30">
        <f>_xlfn.IFNA(IF($O132="days",$Y132*(VLOOKUP($K132,'Bed parameters'!$A$9:$I$12,9,FALSE))*$F132*(VLOOKUP($Q132,'Workforce distribution'!$C$8:$AD$30,AJ$7,FALSE)),IF($Q132="n/a",(IF($P132=AJ$6,$X132*$F132,0)),$X132*$F132*(VLOOKUP($Q132,'Workforce distribution'!$C$8:$AD$30,AJ$7,FALSE)))),0)</f>
        <v>0</v>
      </c>
      <c r="AK132" s="30">
        <f>_xlfn.IFNA(IF($O132="days",$Y132*(VLOOKUP($K132,'Bed parameters'!$A$9:$I$12,9,FALSE))*$F132*(VLOOKUP($Q132,'Workforce distribution'!$C$8:$AD$30,AK$7,FALSE)),IF($Q132="n/a",(IF($P132=AK$6,$X132*$F132,0)),$X132*$F132*(VLOOKUP($Q132,'Workforce distribution'!$C$8:$AD$30,AK$7,FALSE)))),0)</f>
        <v>0</v>
      </c>
      <c r="AL132" s="30">
        <f>_xlfn.IFNA(IF($O132="days",$Y132*(VLOOKUP($K132,'Bed parameters'!$A$9:$I$12,9,FALSE))*$F132*(VLOOKUP($Q132,'Workforce distribution'!$C$8:$AD$30,AL$7,FALSE)),IF($Q132="n/a",(IF($P132=AL$6,$X132*$F132,0)),$X132*$F132*(VLOOKUP($Q132,'Workforce distribution'!$C$8:$AD$30,AL$7,FALSE)))),0)</f>
        <v>0</v>
      </c>
      <c r="AM132" s="30">
        <f>_xlfn.IFNA(IF($O132="days",$Y132*(VLOOKUP($K132,'Bed parameters'!$A$9:$I$12,9,FALSE))*$F132*(VLOOKUP($Q132,'Workforce distribution'!$C$8:$AD$30,AM$7,FALSE)),IF($Q132="n/a",(IF($P132=AM$6,$X132*$F132,0)),$X132*$F132*(VLOOKUP($Q132,'Workforce distribution'!$C$8:$AD$30,AM$7,FALSE)))),0)</f>
        <v>0</v>
      </c>
      <c r="AN132" s="30">
        <f>_xlfn.IFNA(IF($O132="days",$Y132*(VLOOKUP($K132,'Bed parameters'!$A$9:$I$12,9,FALSE))*$F132*(VLOOKUP($Q132,'Workforce distribution'!$C$8:$AD$30,AN$7,FALSE)),IF($Q132="n/a",(IF($P132=AN$6,$X132*$F132,0)),$X132*$F132*(VLOOKUP($Q132,'Workforce distribution'!$C$8:$AD$30,AN$7,FALSE)))),0)</f>
        <v>0</v>
      </c>
      <c r="AO132" s="30">
        <f>_xlfn.IFNA(IF($O132="days",$Y132*(VLOOKUP($K132,'Bed parameters'!$A$9:$I$12,9,FALSE))*$F132*(VLOOKUP($Q132,'Workforce distribution'!$C$8:$AD$30,AO$7,FALSE)),IF($Q132="n/a",(IF($P132=AO$6,$X132*$F132,0)),$X132*$F132*(VLOOKUP($Q132,'Workforce distribution'!$C$8:$AD$30,AO$7,FALSE)))),0)</f>
        <v>0</v>
      </c>
      <c r="AP132" s="30">
        <f>_xlfn.IFNA(IF($O132="days",$Y132*(VLOOKUP($K132,'Bed parameters'!$A$9:$I$12,9,FALSE))*$F132*(VLOOKUP($Q132,'Workforce distribution'!$C$8:$AD$30,AP$7,FALSE)),IF($Q132="n/a",(IF($P132=AP$6,$X132*$F132,0)),$X132*$F132*(VLOOKUP($Q132,'Workforce distribution'!$C$8:$AD$30,AP$7,FALSE)))),0)</f>
        <v>0</v>
      </c>
      <c r="AQ132" s="30">
        <f>_xlfn.IFNA(IF($O132="days",$Y132*(VLOOKUP($K132,'Bed parameters'!$A$9:$I$12,9,FALSE))*$F132*(VLOOKUP($Q132,'Workforce distribution'!$C$8:$AD$30,AQ$7,FALSE)),IF($Q132="n/a",(IF($P132=AQ$6,$X132*$F132,0)),$X132*$F132*(VLOOKUP($Q132,'Workforce distribution'!$C$8:$AD$30,AQ$7,FALSE)))),0)</f>
        <v>0</v>
      </c>
      <c r="AR132" s="30">
        <f>_xlfn.IFNA(IF($O132="days",$Y132*(VLOOKUP($K132,'Bed parameters'!$A$9:$I$12,9,FALSE))*$F132*(VLOOKUP($Q132,'Workforce distribution'!$C$8:$AD$30,AR$7,FALSE)),IF($Q132="n/a",(IF($P132=AR$6,$X132*$F132,0)),$X132*$F132*(VLOOKUP($Q132,'Workforce distribution'!$C$8:$AD$30,AR$7,FALSE)))),0)</f>
        <v>0</v>
      </c>
      <c r="AS132" s="30">
        <f>_xlfn.IFNA(IF($O132="days",$Y132*(VLOOKUP($K132,'Bed parameters'!$A$9:$I$12,9,FALSE))*$F132*(VLOOKUP($Q132,'Workforce distribution'!$C$8:$AD$30,AS$7,FALSE)),IF($Q132="n/a",(IF($P132=AS$6,$X132*$F132,0)),$X132*$F132*(VLOOKUP($Q132,'Workforce distribution'!$C$8:$AD$30,AS$7,FALSE)))),0)</f>
        <v>0</v>
      </c>
      <c r="AT132" s="30">
        <f>_xlfn.IFNA(IF($O132="days",$Y132*(VLOOKUP($K132,'Bed parameters'!$A$9:$I$12,9,FALSE))*$F132*(VLOOKUP($Q132,'Workforce distribution'!$C$8:$AD$30,AT$7,FALSE)),IF($Q132="n/a",(IF($P132=AT$6,$X132*$F132,0)),$X132*$F132*(VLOOKUP($Q132,'Workforce distribution'!$C$8:$AD$30,AT$7,FALSE)))),0)</f>
        <v>0</v>
      </c>
      <c r="AU132" s="30">
        <f>_xlfn.IFNA(IF($O132="days",$Y132*(VLOOKUP($K132,'Bed parameters'!$A$9:$I$12,9,FALSE))*$F132*(VLOOKUP($Q132,'Workforce distribution'!$C$8:$AD$30,AU$7,FALSE)),IF($Q132="n/a",(IF($P132=AU$6,$X132*$F132,0)),$X132*$F132*(VLOOKUP($Q132,'Workforce distribution'!$C$8:$AD$30,AU$7,FALSE)))),0)</f>
        <v>0</v>
      </c>
      <c r="AV132" s="30">
        <f>_xlfn.IFNA(IF($O132="days",$Y132*(VLOOKUP($K132,'Bed parameters'!$A$9:$I$12,9,FALSE))*$F132*(VLOOKUP($Q132,'Workforce distribution'!$C$8:$AD$30,AV$7,FALSE)),IF($Q132="n/a",(IF($P132=AV$6,$X132*$F132,0)),$X132*$F132*(VLOOKUP($Q132,'Workforce distribution'!$C$8:$AD$30,AV$7,FALSE)))),0)</f>
        <v>0</v>
      </c>
      <c r="AW132" s="30">
        <f>_xlfn.IFNA(IF($O132="days",$Y132*(VLOOKUP($K132,'Bed parameters'!$A$9:$I$12,9,FALSE))*$F132*(VLOOKUP($Q132,'Workforce distribution'!$C$8:$AD$30,AW$7,FALSE)),IF($Q132="n/a",(IF($P132=AW$6,$X132*$F132,0)),$X132*$F132*(VLOOKUP($Q132,'Workforce distribution'!$C$8:$AD$30,AW$7,FALSE)))),0)</f>
        <v>0</v>
      </c>
      <c r="AX132" s="30">
        <f>_xlfn.IFNA(IF($O132="days",$Y132*(VLOOKUP($K132,'Bed parameters'!$A$9:$I$12,9,FALSE))*$F132*(VLOOKUP($Q132,'Workforce distribution'!$C$8:$AD$30,AX$7,FALSE)),IF($Q132="n/a",(IF($P132=AX$6,$X132*$F132,0)),$X132*$F132*(VLOOKUP($Q132,'Workforce distribution'!$C$8:$AD$30,AX$7,FALSE)))),0)</f>
        <v>0</v>
      </c>
      <c r="AY132" s="30">
        <f>_xlfn.IFNA(IF($O132="days",$Y132*(VLOOKUP($K132,'Bed parameters'!$A$9:$I$12,9,FALSE))*$F132*(VLOOKUP($Q132,'Workforce distribution'!$C$8:$AD$30,AY$7,FALSE)),IF($Q132="n/a",(IF($P132=AY$6,$X132*$F132,0)),$X132*$F132*(VLOOKUP($Q132,'Workforce distribution'!$C$8:$AD$30,AY$7,FALSE)))),0)</f>
        <v>0</v>
      </c>
      <c r="AZ132" s="30">
        <f>_xlfn.IFNA(IF($O132="days",$Y132*(VLOOKUP($K132,'Bed parameters'!$A$9:$I$12,9,FALSE))*$F132*(VLOOKUP($Q132,'Workforce distribution'!$C$8:$AD$30,AZ$7,FALSE)),IF($Q132="n/a",(IF($P132=AZ$6,$X132*$F132,0)),$X132*$F132*(VLOOKUP($Q132,'Workforce distribution'!$C$8:$AD$30,AZ$7,FALSE)))),0)</f>
        <v>0</v>
      </c>
      <c r="BA132" s="30">
        <f>_xlfn.IFNA(IF($O132="days",$Y132*(VLOOKUP($K132,'Bed parameters'!$A$9:$I$12,9,FALSE))*$F132*(VLOOKUP($Q132,'Workforce distribution'!$C$8:$AD$30,BA$7,FALSE)),IF($Q132="n/a",(IF($P132=BA$6,$X132*$F132,0)),$X132*$F132*(VLOOKUP($Q132,'Workforce distribution'!$C$8:$AD$30,BA$7,FALSE)))),0)</f>
        <v>0</v>
      </c>
      <c r="BB132" s="30">
        <f>_xlfn.IFNA(IF($O132="days",$Y132*(VLOOKUP($K132,'Bed parameters'!$A$9:$I$12,9,FALSE))*$F132*(VLOOKUP($Q132,'Workforce distribution'!$C$8:$AD$30,BB$7,FALSE)),IF($Q132="n/a",(IF($P132=BB$6,$X132*$F132,0)),$X132*$F132*(VLOOKUP($Q132,'Workforce distribution'!$C$8:$AD$30,BB$7,FALSE)))),0)</f>
        <v>0</v>
      </c>
      <c r="BC132" s="149">
        <f t="shared" si="17"/>
        <v>38.061419248695088</v>
      </c>
      <c r="BD132" s="288">
        <f>IF($Q132="n/a",(IF('Workforce hours'!D$30=0,0,(AB132/'Workforce hours'!D$30))),(IF(VLOOKUP($Q132,'Workforce hours'!$C$8:$AD$30,BD$7,FALSE)=0,0,(AB132/(VLOOKUP($Q132,'Workforce hours'!$C$8:$AD$30,BD$7,FALSE))))))</f>
        <v>0</v>
      </c>
      <c r="BE132" s="288">
        <f>IF($Q132="n/a",(IF('Workforce hours'!E$30=0,0,(AC132/'Workforce hours'!E$30))),(IF(VLOOKUP($Q132,'Workforce hours'!$C$8:$AD$30,BE$7,FALSE)=0,0,(AC132/(VLOOKUP($Q132,'Workforce hours'!$C$8:$AD$30,BE$7,FALSE))))))</f>
        <v>0</v>
      </c>
      <c r="BF132" s="288">
        <f>IF($Q132="n/a",(IF('Workforce hours'!F$30=0,0,(AD132/'Workforce hours'!F$30))),(IF(VLOOKUP($Q132,'Workforce hours'!$C$8:$AD$30,BF$7,FALSE)=0,0,(AD132/(VLOOKUP($Q132,'Workforce hours'!$C$8:$AD$30,BF$7,FALSE))))))</f>
        <v>0</v>
      </c>
      <c r="BG132" s="288">
        <f>IF($Q132="n/a",(IF('Workforce hours'!G$30=0,0,(AE132/'Workforce hours'!G$30))),(IF(VLOOKUP($Q132,'Workforce hours'!$C$8:$AD$30,BG$7,FALSE)=0,0,(AE132/(VLOOKUP($Q132,'Workforce hours'!$C$8:$AD$30,BG$7,FALSE))))))</f>
        <v>38.061419248695088</v>
      </c>
      <c r="BH132" s="288">
        <f>IF($Q132="n/a",(IF('Workforce hours'!H$30=0,0,(AF132/'Workforce hours'!H$30))),(IF(VLOOKUP($Q132,'Workforce hours'!$C$8:$AD$30,BH$7,FALSE)=0,0,(AF132/(VLOOKUP($Q132,'Workforce hours'!$C$8:$AD$30,BH$7,FALSE))))))</f>
        <v>0</v>
      </c>
      <c r="BI132" s="288">
        <f>IF($Q132="n/a",(IF('Workforce hours'!I$30=0,0,(AG132/'Workforce hours'!I$30))),(IF(VLOOKUP($Q132,'Workforce hours'!$C$8:$AD$30,BI$7,FALSE)=0,0,(AG132/(VLOOKUP($Q132,'Workforce hours'!$C$8:$AD$30,BI$7,FALSE))))))</f>
        <v>0</v>
      </c>
      <c r="BJ132" s="288">
        <f>IF($Q132="n/a",(IF('Workforce hours'!J$30=0,0,(AH132/'Workforce hours'!J$30))),(IF(VLOOKUP($Q132,'Workforce hours'!$C$8:$AD$30,BJ$7,FALSE)=0,0,(AH132/(VLOOKUP($Q132,'Workforce hours'!$C$8:$AD$30,BJ$7,FALSE))))))</f>
        <v>0</v>
      </c>
      <c r="BK132" s="288">
        <f>IF($Q132="n/a",(IF('Workforce hours'!K$30=0,0,(AI132/'Workforce hours'!K$30))),(IF(VLOOKUP($Q132,'Workforce hours'!$C$8:$AD$30,BK$7,FALSE)=0,0,(AI132/(VLOOKUP($Q132,'Workforce hours'!$C$8:$AD$30,BK$7,FALSE))))))</f>
        <v>0</v>
      </c>
      <c r="BL132" s="288">
        <f>IF($Q132="n/a",(IF('Workforce hours'!L$30=0,0,(AJ132/'Workforce hours'!L$30))),(IF(VLOOKUP($Q132,'Workforce hours'!$C$8:$AD$30,BL$7,FALSE)=0,0,(AJ132/(VLOOKUP($Q132,'Workforce hours'!$C$8:$AD$30,BL$7,FALSE))))))</f>
        <v>0</v>
      </c>
      <c r="BM132" s="288">
        <f>IF($Q132="n/a",(IF('Workforce hours'!M$30=0,0,(AK132/'Workforce hours'!M$30))),(IF(VLOOKUP($Q132,'Workforce hours'!$C$8:$AD$30,BM$7,FALSE)=0,0,(AK132/(VLOOKUP($Q132,'Workforce hours'!$C$8:$AD$30,BM$7,FALSE))))))</f>
        <v>0</v>
      </c>
      <c r="BN132" s="288">
        <f>IF($Q132="n/a",(IF('Workforce hours'!N$30=0,0,(AL132/'Workforce hours'!N$30))),(IF(VLOOKUP($Q132,'Workforce hours'!$C$8:$AD$30,BN$7,FALSE)=0,0,(AL132/(VLOOKUP($Q132,'Workforce hours'!$C$8:$AD$30,BN$7,FALSE))))))</f>
        <v>0</v>
      </c>
      <c r="BO132" s="288">
        <f>IF($Q132="n/a",(IF('Workforce hours'!O$30=0,0,(AM132/'Workforce hours'!O$30))),(IF(VLOOKUP($Q132,'Workforce hours'!$C$8:$AD$30,BO$7,FALSE)=0,0,(AM132/(VLOOKUP($Q132,'Workforce hours'!$C$8:$AD$30,BO$7,FALSE))))))</f>
        <v>0</v>
      </c>
      <c r="BP132" s="288">
        <f>IF($Q132="n/a",(IF('Workforce hours'!P$30=0,0,(AN132/'Workforce hours'!P$30))),(IF(VLOOKUP($Q132,'Workforce hours'!$C$8:$AD$30,BP$7,FALSE)=0,0,(AN132/(VLOOKUP($Q132,'Workforce hours'!$C$8:$AD$30,BP$7,FALSE))))))</f>
        <v>0</v>
      </c>
      <c r="BQ132" s="288">
        <f>IF($Q132="n/a",(IF('Workforce hours'!Q$30=0,0,(AO132/'Workforce hours'!Q$30))),(IF(VLOOKUP($Q132,'Workforce hours'!$C$8:$AD$30,BQ$7,FALSE)=0,0,(AO132/(VLOOKUP($Q132,'Workforce hours'!$C$8:$AD$30,BQ$7,FALSE))))))</f>
        <v>0</v>
      </c>
      <c r="BR132" s="288">
        <f>IF($Q132="n/a",(IF('Workforce hours'!R$30=0,0,(AP132/'Workforce hours'!R$30))),(IF(VLOOKUP($Q132,'Workforce hours'!$C$8:$AD$30,BR$7,FALSE)=0,0,(AP132/(VLOOKUP($Q132,'Workforce hours'!$C$8:$AD$30,BR$7,FALSE))))))</f>
        <v>0</v>
      </c>
      <c r="BS132" s="288">
        <f>IF($Q132="n/a",(IF('Workforce hours'!S$30=0,0,(AQ132/'Workforce hours'!S$30))),(IF(VLOOKUP($Q132,'Workforce hours'!$C$8:$AD$30,BS$7,FALSE)=0,0,(AQ132/(VLOOKUP($Q132,'Workforce hours'!$C$8:$AD$30,BS$7,FALSE))))))</f>
        <v>0</v>
      </c>
      <c r="BT132" s="288">
        <f>IF($Q132="n/a",(IF('Workforce hours'!T$30=0,0,(AR132/'Workforce hours'!T$30))),(IF(VLOOKUP($Q132,'Workforce hours'!$C$8:$AD$30,BT$7,FALSE)=0,0,(AR132/(VLOOKUP($Q132,'Workforce hours'!$C$8:$AD$30,BT$7,FALSE))))))</f>
        <v>0</v>
      </c>
      <c r="BU132" s="288">
        <f>IF($Q132="n/a",(IF('Workforce hours'!U$30=0,0,(AS132/'Workforce hours'!U$30))),(IF(VLOOKUP($Q132,'Workforce hours'!$C$8:$AD$30,BU$7,FALSE)=0,0,(AS132/(VLOOKUP($Q132,'Workforce hours'!$C$8:$AD$30,BU$7,FALSE))))))</f>
        <v>0</v>
      </c>
      <c r="BV132" s="288">
        <f>IF($Q132="n/a",(IF('Workforce hours'!V$30=0,0,(AT132/'Workforce hours'!V$30))),(IF(VLOOKUP($Q132,'Workforce hours'!$C$8:$AD$30,BV$7,FALSE)=0,0,(AT132/(VLOOKUP($Q132,'Workforce hours'!$C$8:$AD$30,BV$7,FALSE))))))</f>
        <v>0</v>
      </c>
      <c r="BW132" s="288">
        <f>IF($Q132="n/a",(IF('Workforce hours'!W$30=0,0,(AU132/'Workforce hours'!W$30))),(IF(VLOOKUP($Q132,'Workforce hours'!$C$8:$AD$30,BW$7,FALSE)=0,0,(AU132/(VLOOKUP($Q132,'Workforce hours'!$C$8:$AD$30,BW$7,FALSE))))))</f>
        <v>0</v>
      </c>
      <c r="BX132" s="288">
        <f>IF($Q132="n/a",(IF('Workforce hours'!X$30=0,0,(AV132/'Workforce hours'!X$30))),(IF(VLOOKUP($Q132,'Workforce hours'!$C$8:$AD$30,BX$7,FALSE)=0,0,(AV132/(VLOOKUP($Q132,'Workforce hours'!$C$8:$AD$30,BX$7,FALSE))))))</f>
        <v>0</v>
      </c>
      <c r="BY132" s="288">
        <f>IF($Q132="n/a",(IF('Workforce hours'!Y$30=0,0,(AW132/'Workforce hours'!Y$30))),(IF(VLOOKUP($Q132,'Workforce hours'!$C$8:$AD$30,BY$7,FALSE)=0,0,(AW132/(VLOOKUP($Q132,'Workforce hours'!$C$8:$AD$30,BY$7,FALSE))))))</f>
        <v>0</v>
      </c>
      <c r="BZ132" s="288">
        <f>IF($Q132="n/a",(IF('Workforce hours'!Z$30=0,0,(AX132/'Workforce hours'!Z$30))),(IF(VLOOKUP($Q132,'Workforce hours'!$C$8:$AD$30,BZ$7,FALSE)=0,0,(AX132/(VLOOKUP($Q132,'Workforce hours'!$C$8:$AD$30,BZ$7,FALSE))))))</f>
        <v>0</v>
      </c>
      <c r="CA132" s="288">
        <f>IF($Q132="n/a",(IF('Workforce hours'!AA$30=0,0,(AY132/'Workforce hours'!AA$30))),(IF(VLOOKUP($Q132,'Workforce hours'!$C$8:$AD$30,CA$7,FALSE)=0,0,(AY132/(VLOOKUP($Q132,'Workforce hours'!$C$8:$AD$30,CA$7,FALSE))))))</f>
        <v>0</v>
      </c>
      <c r="CB132" s="288">
        <f>IF($Q132="n/a",(IF('Workforce hours'!AB$30=0,0,(AZ132/'Workforce hours'!AB$30))),(IF(VLOOKUP($Q132,'Workforce hours'!$C$8:$AD$30,CB$7,FALSE)=0,0,(AZ132/(VLOOKUP($Q132,'Workforce hours'!$C$8:$AD$30,CB$7,FALSE))))))</f>
        <v>0</v>
      </c>
      <c r="CC132" s="288">
        <f>IF($Q132="n/a",(IF('Workforce hours'!AC$30=0,0,(BA132/'Workforce hours'!AC$30))),(IF(VLOOKUP($Q132,'Workforce hours'!$C$8:$AD$30,CC$7,FALSE)=0,0,(BA132/(VLOOKUP($Q132,'Workforce hours'!$C$8:$AD$30,CC$7,FALSE))))))</f>
        <v>0</v>
      </c>
      <c r="CD132" s="288">
        <f>IF($Q132="n/a",(IF('Workforce hours'!AD$30=0,0,(BB132/'Workforce hours'!AD$30))),(IF(VLOOKUP($Q132,'Workforce hours'!$C$8:$AD$30,CD$7,FALSE)=0,0,(BB132/(VLOOKUP($Q132,'Workforce hours'!$C$8:$AD$30,CD$7,FALSE))))))</f>
        <v>0</v>
      </c>
      <c r="CE132" s="289">
        <f t="shared" si="18"/>
        <v>0</v>
      </c>
      <c r="CF132" s="290">
        <f>BD132*'Workforce costs'!B$9*(1+'Workforce costs'!B$10)*(1+'Workforce costs'!B$11)</f>
        <v>0</v>
      </c>
      <c r="CG132" s="290">
        <f>BE132*'Workforce costs'!C$9*(1+'Workforce costs'!C$10)*(1+'Workforce costs'!C$11)</f>
        <v>0</v>
      </c>
      <c r="CH132" s="290">
        <f>BF132*'Workforce costs'!D$9*(1+'Workforce costs'!D$10)*(1+'Workforce costs'!D$11)</f>
        <v>0</v>
      </c>
      <c r="CI132" s="290">
        <f>BG132*'Workforce costs'!E$9*(1+'Workforce costs'!E$10)*(1+'Workforce costs'!E$11)</f>
        <v>0</v>
      </c>
      <c r="CJ132" s="290">
        <f>BH132*'Workforce costs'!F$9*(1+'Workforce costs'!F$10)*(1+'Workforce costs'!F$11)</f>
        <v>0</v>
      </c>
      <c r="CK132" s="290">
        <f>BI132*'Workforce costs'!G$9*(1+'Workforce costs'!G$10)*(1+'Workforce costs'!G$11)</f>
        <v>0</v>
      </c>
      <c r="CL132" s="290">
        <f>BJ132*'Workforce costs'!H$9*(1+'Workforce costs'!H$10)*(1+'Workforce costs'!H$11)</f>
        <v>0</v>
      </c>
      <c r="CM132" s="290">
        <f>BK132*'Workforce costs'!I$9*(1+'Workforce costs'!I$10)*(1+'Workforce costs'!I$11)</f>
        <v>0</v>
      </c>
      <c r="CN132" s="290">
        <f>BL132*'Workforce costs'!J$9*(1+'Workforce costs'!J$10)*(1+'Workforce costs'!J$11)</f>
        <v>0</v>
      </c>
      <c r="CO132" s="290">
        <f>BM132*'Workforce costs'!K$9*(1+'Workforce costs'!K$10)*(1+'Workforce costs'!K$11)</f>
        <v>0</v>
      </c>
      <c r="CP132" s="290">
        <f>BN132*'Workforce costs'!L$9*(1+'Workforce costs'!L$10)*(1+'Workforce costs'!L$11)</f>
        <v>0</v>
      </c>
      <c r="CQ132" s="290">
        <f>BO132*'Workforce costs'!M$9*(1+'Workforce costs'!M$10)*(1+'Workforce costs'!M$11)</f>
        <v>0</v>
      </c>
      <c r="CR132" s="290">
        <f>BP132*'Workforce costs'!N$9*(1+'Workforce costs'!N$10)*(1+'Workforce costs'!N$11)</f>
        <v>0</v>
      </c>
      <c r="CS132" s="290">
        <f>BQ132*'Workforce costs'!O$9*(1+'Workforce costs'!O$10)*(1+'Workforce costs'!O$11)</f>
        <v>0</v>
      </c>
      <c r="CT132" s="290">
        <f>BR132*'Workforce costs'!P$9*(1+'Workforce costs'!P$10)*(1+'Workforce costs'!P$11)</f>
        <v>0</v>
      </c>
      <c r="CU132" s="290">
        <f>BS132*'Workforce costs'!Q$9*(1+'Workforce costs'!Q$10)*(1+'Workforce costs'!Q$11)</f>
        <v>0</v>
      </c>
      <c r="CV132" s="290">
        <f>BT132*'Workforce costs'!R$9*(1+'Workforce costs'!R$10)*(1+'Workforce costs'!R$11)</f>
        <v>0</v>
      </c>
      <c r="CW132" s="290">
        <f>BU132*'Workforce costs'!S$9*(1+'Workforce costs'!S$10)*(1+'Workforce costs'!S$11)</f>
        <v>0</v>
      </c>
      <c r="CX132" s="290">
        <f>BV132*'Workforce costs'!T$9*(1+'Workforce costs'!T$10)*(1+'Workforce costs'!T$11)</f>
        <v>0</v>
      </c>
      <c r="CY132" s="290">
        <f>BW132*'Workforce costs'!U$9*(1+'Workforce costs'!U$10)*(1+'Workforce costs'!U$11)</f>
        <v>0</v>
      </c>
      <c r="CZ132" s="290">
        <f>BX132*'Workforce costs'!V$9*(1+'Workforce costs'!V$10)*(1+'Workforce costs'!V$11)</f>
        <v>0</v>
      </c>
      <c r="DA132" s="290">
        <f>BY132*'Workforce costs'!W$9*(1+'Workforce costs'!W$10)*(1+'Workforce costs'!W$11)</f>
        <v>0</v>
      </c>
      <c r="DB132" s="290">
        <f>BZ132*'Workforce costs'!X$9*(1+'Workforce costs'!X$10)*(1+'Workforce costs'!X$11)</f>
        <v>0</v>
      </c>
      <c r="DC132" s="290">
        <f>CA132*'Workforce costs'!Y$9*(1+'Workforce costs'!Y$10)*(1+'Workforce costs'!Y$11)</f>
        <v>0</v>
      </c>
      <c r="DD132" s="290">
        <f>CB132*'Workforce costs'!Z$9*(1+'Workforce costs'!Z$10)*(1+'Workforce costs'!Z$11)</f>
        <v>0</v>
      </c>
      <c r="DE132" s="290">
        <f>CC132*'Workforce costs'!AA$9*(1+'Workforce costs'!AA$10)*(1+'Workforce costs'!AA$11)</f>
        <v>0</v>
      </c>
      <c r="DF132" s="290">
        <f>CD132*'Workforce costs'!AB$9*(1+'Workforce costs'!AB$10)*(1+'Workforce costs'!AB$11)</f>
        <v>0</v>
      </c>
    </row>
    <row r="133" spans="1:110" x14ac:dyDescent="0.3">
      <c r="A133" s="2" t="str">
        <f>Outputs!$A$4</f>
        <v>Australia</v>
      </c>
      <c r="B133" s="2" t="str">
        <f t="shared" si="11"/>
        <v>Australia 12to17</v>
      </c>
      <c r="C133" s="30">
        <f>VLOOKUP($B133,Populations!$D$15:$H$1920,3,FALSE)</f>
        <v>1959472</v>
      </c>
      <c r="D133" s="255">
        <f>IF(OR($H133="General pop",$H133="Schools",$H133="Workplace",$H133="Skills Training",$H133="Digital Supports"),1,VLOOKUP($B133,Populations!$D$15:$H$1920,5,FALSE))</f>
        <v>1</v>
      </c>
      <c r="E133" s="88">
        <f>VLOOKUP(I133,Epidemiology!$C$10:$H$47,6,FALSE)</f>
        <v>7702</v>
      </c>
      <c r="F133" s="102" t="str">
        <f>'Care profiles'!R134</f>
        <v>n/a</v>
      </c>
      <c r="G133" s="15" t="str">
        <f>'Care profiles'!A134</f>
        <v>12to17</v>
      </c>
      <c r="H133" s="15" t="str">
        <f>'Care profiles'!B134</f>
        <v>Thoughts</v>
      </c>
      <c r="I133" s="15" t="str">
        <f>'Care profiles'!C134</f>
        <v>Thoughts_12-17yrs</v>
      </c>
      <c r="J133" s="15" t="str">
        <f>'Care profiles'!D134</f>
        <v>Care profile</v>
      </c>
      <c r="K133" s="15" t="str">
        <f>'Care profiles'!E134</f>
        <v>Socioeconomic and Situational Support Services</v>
      </c>
      <c r="L133" s="104">
        <f>'Care profiles'!F134</f>
        <v>1</v>
      </c>
      <c r="M133" s="15" t="str">
        <f>'Care profiles'!G134</f>
        <v>n/a</v>
      </c>
      <c r="N133" s="15" t="str">
        <f>'Care profiles'!H134</f>
        <v>n/a</v>
      </c>
      <c r="O133" s="15" t="str">
        <f>'Care profiles'!I134</f>
        <v>n/a</v>
      </c>
      <c r="P133" s="15" t="str">
        <f>'Care profiles'!J134</f>
        <v>n/a</v>
      </c>
      <c r="Q133" s="15" t="str">
        <f>'Care profiles'!K134</f>
        <v>n/a</v>
      </c>
      <c r="R133" s="15" t="str">
        <f>'Care profiles'!M134</f>
        <v>Y</v>
      </c>
      <c r="S133" s="15" t="str">
        <f>'Care profiles'!O134</f>
        <v>Y</v>
      </c>
      <c r="T133" s="15" t="str">
        <f>'Care profiles'!Q134</f>
        <v>N</v>
      </c>
      <c r="U133" s="30">
        <f t="shared" si="12"/>
        <v>150918.53344</v>
      </c>
      <c r="V133" s="30">
        <f t="shared" si="13"/>
        <v>150918.53344</v>
      </c>
      <c r="W133" s="30">
        <f>IF(M133="n/a",0,IF(O133="days",V133*M133*(1+(VLOOKUP(K133,'Bed parameters'!$A$9:$G$12,7,FALSE))),V133*M133))</f>
        <v>0</v>
      </c>
      <c r="X133" s="30">
        <f t="shared" si="14"/>
        <v>0</v>
      </c>
      <c r="Y133" s="30">
        <f t="shared" si="15"/>
        <v>0</v>
      </c>
      <c r="Z133" s="113">
        <f>_xlfn.IFNA(Y133/((VLOOKUP(K133,'Bed parameters'!$A$9:$G$12,3,FALSE))*(VLOOKUP(K133,'Bed parameters'!$A$9:$G$12,5,FALSE))),0)</f>
        <v>0</v>
      </c>
      <c r="AA133" s="30">
        <f t="shared" si="16"/>
        <v>0</v>
      </c>
      <c r="AB133" s="30">
        <f>_xlfn.IFNA(IF($O133="days",$Y133*(VLOOKUP($K133,'Bed parameters'!$A$9:$I$12,9,FALSE))*$F133*(VLOOKUP($Q133,'Workforce distribution'!$C$8:$AD$30,AB$7,FALSE)),IF($Q133="n/a",(IF($P133=AB$6,$X133*$F133,0)),$X133*$F133*(VLOOKUP($Q133,'Workforce distribution'!$C$8:$AD$30,AB$7,FALSE)))),0)</f>
        <v>0</v>
      </c>
      <c r="AC133" s="30">
        <f>_xlfn.IFNA(IF($O133="days",$Y133*(VLOOKUP($K133,'Bed parameters'!$A$9:$I$12,9,FALSE))*$F133*(VLOOKUP($Q133,'Workforce distribution'!$C$8:$AD$30,AC$7,FALSE)),IF($Q133="n/a",(IF($P133=AC$6,$X133*$F133,0)),$X133*$F133*(VLOOKUP($Q133,'Workforce distribution'!$C$8:$AD$30,AC$7,FALSE)))),0)</f>
        <v>0</v>
      </c>
      <c r="AD133" s="30">
        <f>_xlfn.IFNA(IF($O133="days",$Y133*(VLOOKUP($K133,'Bed parameters'!$A$9:$I$12,9,FALSE))*$F133*(VLOOKUP($Q133,'Workforce distribution'!$C$8:$AD$30,AD$7,FALSE)),IF($Q133="n/a",(IF($P133=AD$6,$X133*$F133,0)),$X133*$F133*(VLOOKUP($Q133,'Workforce distribution'!$C$8:$AD$30,AD$7,FALSE)))),0)</f>
        <v>0</v>
      </c>
      <c r="AE133" s="30">
        <f>_xlfn.IFNA(IF($O133="days",$Y133*(VLOOKUP($K133,'Bed parameters'!$A$9:$I$12,9,FALSE))*$F133*(VLOOKUP($Q133,'Workforce distribution'!$C$8:$AD$30,AE$7,FALSE)),IF($Q133="n/a",(IF($P133=AE$6,$X133*$F133,0)),$X133*$F133*(VLOOKUP($Q133,'Workforce distribution'!$C$8:$AD$30,AE$7,FALSE)))),0)</f>
        <v>0</v>
      </c>
      <c r="AF133" s="30">
        <f>_xlfn.IFNA(IF($O133="days",$Y133*(VLOOKUP($K133,'Bed parameters'!$A$9:$I$12,9,FALSE))*$F133*(VLOOKUP($Q133,'Workforce distribution'!$C$8:$AD$30,AF$7,FALSE)),IF($Q133="n/a",(IF($P133=AF$6,$X133*$F133,0)),$X133*$F133*(VLOOKUP($Q133,'Workforce distribution'!$C$8:$AD$30,AF$7,FALSE)))),0)</f>
        <v>0</v>
      </c>
      <c r="AG133" s="30">
        <f>_xlfn.IFNA(IF($O133="days",$Y133*(VLOOKUP($K133,'Bed parameters'!$A$9:$I$12,9,FALSE))*$F133*(VLOOKUP($Q133,'Workforce distribution'!$C$8:$AD$30,AG$7,FALSE)),IF($Q133="n/a",(IF($P133=AG$6,$X133*$F133,0)),$X133*$F133*(VLOOKUP($Q133,'Workforce distribution'!$C$8:$AD$30,AG$7,FALSE)))),0)</f>
        <v>0</v>
      </c>
      <c r="AH133" s="30">
        <f>_xlfn.IFNA(IF($O133="days",$Y133*(VLOOKUP($K133,'Bed parameters'!$A$9:$I$12,9,FALSE))*$F133*(VLOOKUP($Q133,'Workforce distribution'!$C$8:$AD$30,AH$7,FALSE)),IF($Q133="n/a",(IF($P133=AH$6,$X133*$F133,0)),$X133*$F133*(VLOOKUP($Q133,'Workforce distribution'!$C$8:$AD$30,AH$7,FALSE)))),0)</f>
        <v>0</v>
      </c>
      <c r="AI133" s="30">
        <f>_xlfn.IFNA(IF($O133="days",$Y133*(VLOOKUP($K133,'Bed parameters'!$A$9:$I$12,9,FALSE))*$F133*(VLOOKUP($Q133,'Workforce distribution'!$C$8:$AD$30,AI$7,FALSE)),IF($Q133="n/a",(IF($P133=AI$6,$X133*$F133,0)),$X133*$F133*(VLOOKUP($Q133,'Workforce distribution'!$C$8:$AD$30,AI$7,FALSE)))),0)</f>
        <v>0</v>
      </c>
      <c r="AJ133" s="30">
        <f>_xlfn.IFNA(IF($O133="days",$Y133*(VLOOKUP($K133,'Bed parameters'!$A$9:$I$12,9,FALSE))*$F133*(VLOOKUP($Q133,'Workforce distribution'!$C$8:$AD$30,AJ$7,FALSE)),IF($Q133="n/a",(IF($P133=AJ$6,$X133*$F133,0)),$X133*$F133*(VLOOKUP($Q133,'Workforce distribution'!$C$8:$AD$30,AJ$7,FALSE)))),0)</f>
        <v>0</v>
      </c>
      <c r="AK133" s="30">
        <f>_xlfn.IFNA(IF($O133="days",$Y133*(VLOOKUP($K133,'Bed parameters'!$A$9:$I$12,9,FALSE))*$F133*(VLOOKUP($Q133,'Workforce distribution'!$C$8:$AD$30,AK$7,FALSE)),IF($Q133="n/a",(IF($P133=AK$6,$X133*$F133,0)),$X133*$F133*(VLOOKUP($Q133,'Workforce distribution'!$C$8:$AD$30,AK$7,FALSE)))),0)</f>
        <v>0</v>
      </c>
      <c r="AL133" s="30">
        <f>_xlfn.IFNA(IF($O133="days",$Y133*(VLOOKUP($K133,'Bed parameters'!$A$9:$I$12,9,FALSE))*$F133*(VLOOKUP($Q133,'Workforce distribution'!$C$8:$AD$30,AL$7,FALSE)),IF($Q133="n/a",(IF($P133=AL$6,$X133*$F133,0)),$X133*$F133*(VLOOKUP($Q133,'Workforce distribution'!$C$8:$AD$30,AL$7,FALSE)))),0)</f>
        <v>0</v>
      </c>
      <c r="AM133" s="30">
        <f>_xlfn.IFNA(IF($O133="days",$Y133*(VLOOKUP($K133,'Bed parameters'!$A$9:$I$12,9,FALSE))*$F133*(VLOOKUP($Q133,'Workforce distribution'!$C$8:$AD$30,AM$7,FALSE)),IF($Q133="n/a",(IF($P133=AM$6,$X133*$F133,0)),$X133*$F133*(VLOOKUP($Q133,'Workforce distribution'!$C$8:$AD$30,AM$7,FALSE)))),0)</f>
        <v>0</v>
      </c>
      <c r="AN133" s="30">
        <f>_xlfn.IFNA(IF($O133="days",$Y133*(VLOOKUP($K133,'Bed parameters'!$A$9:$I$12,9,FALSE))*$F133*(VLOOKUP($Q133,'Workforce distribution'!$C$8:$AD$30,AN$7,FALSE)),IF($Q133="n/a",(IF($P133=AN$6,$X133*$F133,0)),$X133*$F133*(VLOOKUP($Q133,'Workforce distribution'!$C$8:$AD$30,AN$7,FALSE)))),0)</f>
        <v>0</v>
      </c>
      <c r="AO133" s="30">
        <f>_xlfn.IFNA(IF($O133="days",$Y133*(VLOOKUP($K133,'Bed parameters'!$A$9:$I$12,9,FALSE))*$F133*(VLOOKUP($Q133,'Workforce distribution'!$C$8:$AD$30,AO$7,FALSE)),IF($Q133="n/a",(IF($P133=AO$6,$X133*$F133,0)),$X133*$F133*(VLOOKUP($Q133,'Workforce distribution'!$C$8:$AD$30,AO$7,FALSE)))),0)</f>
        <v>0</v>
      </c>
      <c r="AP133" s="30">
        <f>_xlfn.IFNA(IF($O133="days",$Y133*(VLOOKUP($K133,'Bed parameters'!$A$9:$I$12,9,FALSE))*$F133*(VLOOKUP($Q133,'Workforce distribution'!$C$8:$AD$30,AP$7,FALSE)),IF($Q133="n/a",(IF($P133=AP$6,$X133*$F133,0)),$X133*$F133*(VLOOKUP($Q133,'Workforce distribution'!$C$8:$AD$30,AP$7,FALSE)))),0)</f>
        <v>0</v>
      </c>
      <c r="AQ133" s="30">
        <f>_xlfn.IFNA(IF($O133="days",$Y133*(VLOOKUP($K133,'Bed parameters'!$A$9:$I$12,9,FALSE))*$F133*(VLOOKUP($Q133,'Workforce distribution'!$C$8:$AD$30,AQ$7,FALSE)),IF($Q133="n/a",(IF($P133=AQ$6,$X133*$F133,0)),$X133*$F133*(VLOOKUP($Q133,'Workforce distribution'!$C$8:$AD$30,AQ$7,FALSE)))),0)</f>
        <v>0</v>
      </c>
      <c r="AR133" s="30">
        <f>_xlfn.IFNA(IF($O133="days",$Y133*(VLOOKUP($K133,'Bed parameters'!$A$9:$I$12,9,FALSE))*$F133*(VLOOKUP($Q133,'Workforce distribution'!$C$8:$AD$30,AR$7,FALSE)),IF($Q133="n/a",(IF($P133=AR$6,$X133*$F133,0)),$X133*$F133*(VLOOKUP($Q133,'Workforce distribution'!$C$8:$AD$30,AR$7,FALSE)))),0)</f>
        <v>0</v>
      </c>
      <c r="AS133" s="30">
        <f>_xlfn.IFNA(IF($O133="days",$Y133*(VLOOKUP($K133,'Bed parameters'!$A$9:$I$12,9,FALSE))*$F133*(VLOOKUP($Q133,'Workforce distribution'!$C$8:$AD$30,AS$7,FALSE)),IF($Q133="n/a",(IF($P133=AS$6,$X133*$F133,0)),$X133*$F133*(VLOOKUP($Q133,'Workforce distribution'!$C$8:$AD$30,AS$7,FALSE)))),0)</f>
        <v>0</v>
      </c>
      <c r="AT133" s="30">
        <f>_xlfn.IFNA(IF($O133="days",$Y133*(VLOOKUP($K133,'Bed parameters'!$A$9:$I$12,9,FALSE))*$F133*(VLOOKUP($Q133,'Workforce distribution'!$C$8:$AD$30,AT$7,FALSE)),IF($Q133="n/a",(IF($P133=AT$6,$X133*$F133,0)),$X133*$F133*(VLOOKUP($Q133,'Workforce distribution'!$C$8:$AD$30,AT$7,FALSE)))),0)</f>
        <v>0</v>
      </c>
      <c r="AU133" s="30">
        <f>_xlfn.IFNA(IF($O133="days",$Y133*(VLOOKUP($K133,'Bed parameters'!$A$9:$I$12,9,FALSE))*$F133*(VLOOKUP($Q133,'Workforce distribution'!$C$8:$AD$30,AU$7,FALSE)),IF($Q133="n/a",(IF($P133=AU$6,$X133*$F133,0)),$X133*$F133*(VLOOKUP($Q133,'Workforce distribution'!$C$8:$AD$30,AU$7,FALSE)))),0)</f>
        <v>0</v>
      </c>
      <c r="AV133" s="30">
        <f>_xlfn.IFNA(IF($O133="days",$Y133*(VLOOKUP($K133,'Bed parameters'!$A$9:$I$12,9,FALSE))*$F133*(VLOOKUP($Q133,'Workforce distribution'!$C$8:$AD$30,AV$7,FALSE)),IF($Q133="n/a",(IF($P133=AV$6,$X133*$F133,0)),$X133*$F133*(VLOOKUP($Q133,'Workforce distribution'!$C$8:$AD$30,AV$7,FALSE)))),0)</f>
        <v>0</v>
      </c>
      <c r="AW133" s="30">
        <f>_xlfn.IFNA(IF($O133="days",$Y133*(VLOOKUP($K133,'Bed parameters'!$A$9:$I$12,9,FALSE))*$F133*(VLOOKUP($Q133,'Workforce distribution'!$C$8:$AD$30,AW$7,FALSE)),IF($Q133="n/a",(IF($P133=AW$6,$X133*$F133,0)),$X133*$F133*(VLOOKUP($Q133,'Workforce distribution'!$C$8:$AD$30,AW$7,FALSE)))),0)</f>
        <v>0</v>
      </c>
      <c r="AX133" s="30">
        <f>_xlfn.IFNA(IF($O133="days",$Y133*(VLOOKUP($K133,'Bed parameters'!$A$9:$I$12,9,FALSE))*$F133*(VLOOKUP($Q133,'Workforce distribution'!$C$8:$AD$30,AX$7,FALSE)),IF($Q133="n/a",(IF($P133=AX$6,$X133*$F133,0)),$X133*$F133*(VLOOKUP($Q133,'Workforce distribution'!$C$8:$AD$30,AX$7,FALSE)))),0)</f>
        <v>0</v>
      </c>
      <c r="AY133" s="30">
        <f>_xlfn.IFNA(IF($O133="days",$Y133*(VLOOKUP($K133,'Bed parameters'!$A$9:$I$12,9,FALSE))*$F133*(VLOOKUP($Q133,'Workforce distribution'!$C$8:$AD$30,AY$7,FALSE)),IF($Q133="n/a",(IF($P133=AY$6,$X133*$F133,0)),$X133*$F133*(VLOOKUP($Q133,'Workforce distribution'!$C$8:$AD$30,AY$7,FALSE)))),0)</f>
        <v>0</v>
      </c>
      <c r="AZ133" s="30">
        <f>_xlfn.IFNA(IF($O133="days",$Y133*(VLOOKUP($K133,'Bed parameters'!$A$9:$I$12,9,FALSE))*$F133*(VLOOKUP($Q133,'Workforce distribution'!$C$8:$AD$30,AZ$7,FALSE)),IF($Q133="n/a",(IF($P133=AZ$6,$X133*$F133,0)),$X133*$F133*(VLOOKUP($Q133,'Workforce distribution'!$C$8:$AD$30,AZ$7,FALSE)))),0)</f>
        <v>0</v>
      </c>
      <c r="BA133" s="30">
        <f>_xlfn.IFNA(IF($O133="days",$Y133*(VLOOKUP($K133,'Bed parameters'!$A$9:$I$12,9,FALSE))*$F133*(VLOOKUP($Q133,'Workforce distribution'!$C$8:$AD$30,BA$7,FALSE)),IF($Q133="n/a",(IF($P133=BA$6,$X133*$F133,0)),$X133*$F133*(VLOOKUP($Q133,'Workforce distribution'!$C$8:$AD$30,BA$7,FALSE)))),0)</f>
        <v>0</v>
      </c>
      <c r="BB133" s="30">
        <f>_xlfn.IFNA(IF($O133="days",$Y133*(VLOOKUP($K133,'Bed parameters'!$A$9:$I$12,9,FALSE))*$F133*(VLOOKUP($Q133,'Workforce distribution'!$C$8:$AD$30,BB$7,FALSE)),IF($Q133="n/a",(IF($P133=BB$6,$X133*$F133,0)),$X133*$F133*(VLOOKUP($Q133,'Workforce distribution'!$C$8:$AD$30,BB$7,FALSE)))),0)</f>
        <v>0</v>
      </c>
      <c r="BC133" s="149">
        <f t="shared" si="17"/>
        <v>0</v>
      </c>
      <c r="BD133" s="288">
        <f>IF($Q133="n/a",(IF('Workforce hours'!D$30=0,0,(AB133/'Workforce hours'!D$30))),(IF(VLOOKUP($Q133,'Workforce hours'!$C$8:$AD$30,BD$7,FALSE)=0,0,(AB133/(VLOOKUP($Q133,'Workforce hours'!$C$8:$AD$30,BD$7,FALSE))))))</f>
        <v>0</v>
      </c>
      <c r="BE133" s="288">
        <f>IF($Q133="n/a",(IF('Workforce hours'!E$30=0,0,(AC133/'Workforce hours'!E$30))),(IF(VLOOKUP($Q133,'Workforce hours'!$C$8:$AD$30,BE$7,FALSE)=0,0,(AC133/(VLOOKUP($Q133,'Workforce hours'!$C$8:$AD$30,BE$7,FALSE))))))</f>
        <v>0</v>
      </c>
      <c r="BF133" s="288">
        <f>IF($Q133="n/a",(IF('Workforce hours'!F$30=0,0,(AD133/'Workforce hours'!F$30))),(IF(VLOOKUP($Q133,'Workforce hours'!$C$8:$AD$30,BF$7,FALSE)=0,0,(AD133/(VLOOKUP($Q133,'Workforce hours'!$C$8:$AD$30,BF$7,FALSE))))))</f>
        <v>0</v>
      </c>
      <c r="BG133" s="288">
        <f>IF($Q133="n/a",(IF('Workforce hours'!G$30=0,0,(AE133/'Workforce hours'!G$30))),(IF(VLOOKUP($Q133,'Workforce hours'!$C$8:$AD$30,BG$7,FALSE)=0,0,(AE133/(VLOOKUP($Q133,'Workforce hours'!$C$8:$AD$30,BG$7,FALSE))))))</f>
        <v>0</v>
      </c>
      <c r="BH133" s="288">
        <f>IF($Q133="n/a",(IF('Workforce hours'!H$30=0,0,(AF133/'Workforce hours'!H$30))),(IF(VLOOKUP($Q133,'Workforce hours'!$C$8:$AD$30,BH$7,FALSE)=0,0,(AF133/(VLOOKUP($Q133,'Workforce hours'!$C$8:$AD$30,BH$7,FALSE))))))</f>
        <v>0</v>
      </c>
      <c r="BI133" s="288">
        <f>IF($Q133="n/a",(IF('Workforce hours'!I$30=0,0,(AG133/'Workforce hours'!I$30))),(IF(VLOOKUP($Q133,'Workforce hours'!$C$8:$AD$30,BI$7,FALSE)=0,0,(AG133/(VLOOKUP($Q133,'Workforce hours'!$C$8:$AD$30,BI$7,FALSE))))))</f>
        <v>0</v>
      </c>
      <c r="BJ133" s="288">
        <f>IF($Q133="n/a",(IF('Workforce hours'!J$30=0,0,(AH133/'Workforce hours'!J$30))),(IF(VLOOKUP($Q133,'Workforce hours'!$C$8:$AD$30,BJ$7,FALSE)=0,0,(AH133/(VLOOKUP($Q133,'Workforce hours'!$C$8:$AD$30,BJ$7,FALSE))))))</f>
        <v>0</v>
      </c>
      <c r="BK133" s="288">
        <f>IF($Q133="n/a",(IF('Workforce hours'!K$30=0,0,(AI133/'Workforce hours'!K$30))),(IF(VLOOKUP($Q133,'Workforce hours'!$C$8:$AD$30,BK$7,FALSE)=0,0,(AI133/(VLOOKUP($Q133,'Workforce hours'!$C$8:$AD$30,BK$7,FALSE))))))</f>
        <v>0</v>
      </c>
      <c r="BL133" s="288">
        <f>IF($Q133="n/a",(IF('Workforce hours'!L$30=0,0,(AJ133/'Workforce hours'!L$30))),(IF(VLOOKUP($Q133,'Workforce hours'!$C$8:$AD$30,BL$7,FALSE)=0,0,(AJ133/(VLOOKUP($Q133,'Workforce hours'!$C$8:$AD$30,BL$7,FALSE))))))</f>
        <v>0</v>
      </c>
      <c r="BM133" s="288">
        <f>IF($Q133="n/a",(IF('Workforce hours'!M$30=0,0,(AK133/'Workforce hours'!M$30))),(IF(VLOOKUP($Q133,'Workforce hours'!$C$8:$AD$30,BM$7,FALSE)=0,0,(AK133/(VLOOKUP($Q133,'Workforce hours'!$C$8:$AD$30,BM$7,FALSE))))))</f>
        <v>0</v>
      </c>
      <c r="BN133" s="288">
        <f>IF($Q133="n/a",(IF('Workforce hours'!N$30=0,0,(AL133/'Workforce hours'!N$30))),(IF(VLOOKUP($Q133,'Workforce hours'!$C$8:$AD$30,BN$7,FALSE)=0,0,(AL133/(VLOOKUP($Q133,'Workforce hours'!$C$8:$AD$30,BN$7,FALSE))))))</f>
        <v>0</v>
      </c>
      <c r="BO133" s="288">
        <f>IF($Q133="n/a",(IF('Workforce hours'!O$30=0,0,(AM133/'Workforce hours'!O$30))),(IF(VLOOKUP($Q133,'Workforce hours'!$C$8:$AD$30,BO$7,FALSE)=0,0,(AM133/(VLOOKUP($Q133,'Workforce hours'!$C$8:$AD$30,BO$7,FALSE))))))</f>
        <v>0</v>
      </c>
      <c r="BP133" s="288">
        <f>IF($Q133="n/a",(IF('Workforce hours'!P$30=0,0,(AN133/'Workforce hours'!P$30))),(IF(VLOOKUP($Q133,'Workforce hours'!$C$8:$AD$30,BP$7,FALSE)=0,0,(AN133/(VLOOKUP($Q133,'Workforce hours'!$C$8:$AD$30,BP$7,FALSE))))))</f>
        <v>0</v>
      </c>
      <c r="BQ133" s="288">
        <f>IF($Q133="n/a",(IF('Workforce hours'!Q$30=0,0,(AO133/'Workforce hours'!Q$30))),(IF(VLOOKUP($Q133,'Workforce hours'!$C$8:$AD$30,BQ$7,FALSE)=0,0,(AO133/(VLOOKUP($Q133,'Workforce hours'!$C$8:$AD$30,BQ$7,FALSE))))))</f>
        <v>0</v>
      </c>
      <c r="BR133" s="288">
        <f>IF($Q133="n/a",(IF('Workforce hours'!R$30=0,0,(AP133/'Workforce hours'!R$30))),(IF(VLOOKUP($Q133,'Workforce hours'!$C$8:$AD$30,BR$7,FALSE)=0,0,(AP133/(VLOOKUP($Q133,'Workforce hours'!$C$8:$AD$30,BR$7,FALSE))))))</f>
        <v>0</v>
      </c>
      <c r="BS133" s="288">
        <f>IF($Q133="n/a",(IF('Workforce hours'!S$30=0,0,(AQ133/'Workforce hours'!S$30))),(IF(VLOOKUP($Q133,'Workforce hours'!$C$8:$AD$30,BS$7,FALSE)=0,0,(AQ133/(VLOOKUP($Q133,'Workforce hours'!$C$8:$AD$30,BS$7,FALSE))))))</f>
        <v>0</v>
      </c>
      <c r="BT133" s="288">
        <f>IF($Q133="n/a",(IF('Workforce hours'!T$30=0,0,(AR133/'Workforce hours'!T$30))),(IF(VLOOKUP($Q133,'Workforce hours'!$C$8:$AD$30,BT$7,FALSE)=0,0,(AR133/(VLOOKUP($Q133,'Workforce hours'!$C$8:$AD$30,BT$7,FALSE))))))</f>
        <v>0</v>
      </c>
      <c r="BU133" s="288">
        <f>IF($Q133="n/a",(IF('Workforce hours'!U$30=0,0,(AS133/'Workforce hours'!U$30))),(IF(VLOOKUP($Q133,'Workforce hours'!$C$8:$AD$30,BU$7,FALSE)=0,0,(AS133/(VLOOKUP($Q133,'Workforce hours'!$C$8:$AD$30,BU$7,FALSE))))))</f>
        <v>0</v>
      </c>
      <c r="BV133" s="288">
        <f>IF($Q133="n/a",(IF('Workforce hours'!V$30=0,0,(AT133/'Workforce hours'!V$30))),(IF(VLOOKUP($Q133,'Workforce hours'!$C$8:$AD$30,BV$7,FALSE)=0,0,(AT133/(VLOOKUP($Q133,'Workforce hours'!$C$8:$AD$30,BV$7,FALSE))))))</f>
        <v>0</v>
      </c>
      <c r="BW133" s="288">
        <f>IF($Q133="n/a",(IF('Workforce hours'!W$30=0,0,(AU133/'Workforce hours'!W$30))),(IF(VLOOKUP($Q133,'Workforce hours'!$C$8:$AD$30,BW$7,FALSE)=0,0,(AU133/(VLOOKUP($Q133,'Workforce hours'!$C$8:$AD$30,BW$7,FALSE))))))</f>
        <v>0</v>
      </c>
      <c r="BX133" s="288">
        <f>IF($Q133="n/a",(IF('Workforce hours'!X$30=0,0,(AV133/'Workforce hours'!X$30))),(IF(VLOOKUP($Q133,'Workforce hours'!$C$8:$AD$30,BX$7,FALSE)=0,0,(AV133/(VLOOKUP($Q133,'Workforce hours'!$C$8:$AD$30,BX$7,FALSE))))))</f>
        <v>0</v>
      </c>
      <c r="BY133" s="288">
        <f>IF($Q133="n/a",(IF('Workforce hours'!Y$30=0,0,(AW133/'Workforce hours'!Y$30))),(IF(VLOOKUP($Q133,'Workforce hours'!$C$8:$AD$30,BY$7,FALSE)=0,0,(AW133/(VLOOKUP($Q133,'Workforce hours'!$C$8:$AD$30,BY$7,FALSE))))))</f>
        <v>0</v>
      </c>
      <c r="BZ133" s="288">
        <f>IF($Q133="n/a",(IF('Workforce hours'!Z$30=0,0,(AX133/'Workforce hours'!Z$30))),(IF(VLOOKUP($Q133,'Workforce hours'!$C$8:$AD$30,BZ$7,FALSE)=0,0,(AX133/(VLOOKUP($Q133,'Workforce hours'!$C$8:$AD$30,BZ$7,FALSE))))))</f>
        <v>0</v>
      </c>
      <c r="CA133" s="288">
        <f>IF($Q133="n/a",(IF('Workforce hours'!AA$30=0,0,(AY133/'Workforce hours'!AA$30))),(IF(VLOOKUP($Q133,'Workforce hours'!$C$8:$AD$30,CA$7,FALSE)=0,0,(AY133/(VLOOKUP($Q133,'Workforce hours'!$C$8:$AD$30,CA$7,FALSE))))))</f>
        <v>0</v>
      </c>
      <c r="CB133" s="288">
        <f>IF($Q133="n/a",(IF('Workforce hours'!AB$30=0,0,(AZ133/'Workforce hours'!AB$30))),(IF(VLOOKUP($Q133,'Workforce hours'!$C$8:$AD$30,CB$7,FALSE)=0,0,(AZ133/(VLOOKUP($Q133,'Workforce hours'!$C$8:$AD$30,CB$7,FALSE))))))</f>
        <v>0</v>
      </c>
      <c r="CC133" s="288">
        <f>IF($Q133="n/a",(IF('Workforce hours'!AC$30=0,0,(BA133/'Workforce hours'!AC$30))),(IF(VLOOKUP($Q133,'Workforce hours'!$C$8:$AD$30,CC$7,FALSE)=0,0,(BA133/(VLOOKUP($Q133,'Workforce hours'!$C$8:$AD$30,CC$7,FALSE))))))</f>
        <v>0</v>
      </c>
      <c r="CD133" s="288">
        <f>IF($Q133="n/a",(IF('Workforce hours'!AD$30=0,0,(BB133/'Workforce hours'!AD$30))),(IF(VLOOKUP($Q133,'Workforce hours'!$C$8:$AD$30,CD$7,FALSE)=0,0,(BB133/(VLOOKUP($Q133,'Workforce hours'!$C$8:$AD$30,CD$7,FALSE))))))</f>
        <v>0</v>
      </c>
      <c r="CE133" s="289">
        <f t="shared" si="18"/>
        <v>0</v>
      </c>
      <c r="CF133" s="290">
        <f>BD133*'Workforce costs'!B$9*(1+'Workforce costs'!B$10)*(1+'Workforce costs'!B$11)</f>
        <v>0</v>
      </c>
      <c r="CG133" s="290">
        <f>BE133*'Workforce costs'!C$9*(1+'Workforce costs'!C$10)*(1+'Workforce costs'!C$11)</f>
        <v>0</v>
      </c>
      <c r="CH133" s="290">
        <f>BF133*'Workforce costs'!D$9*(1+'Workforce costs'!D$10)*(1+'Workforce costs'!D$11)</f>
        <v>0</v>
      </c>
      <c r="CI133" s="290">
        <f>BG133*'Workforce costs'!E$9*(1+'Workforce costs'!E$10)*(1+'Workforce costs'!E$11)</f>
        <v>0</v>
      </c>
      <c r="CJ133" s="290">
        <f>BH133*'Workforce costs'!F$9*(1+'Workforce costs'!F$10)*(1+'Workforce costs'!F$11)</f>
        <v>0</v>
      </c>
      <c r="CK133" s="290">
        <f>BI133*'Workforce costs'!G$9*(1+'Workforce costs'!G$10)*(1+'Workforce costs'!G$11)</f>
        <v>0</v>
      </c>
      <c r="CL133" s="290">
        <f>BJ133*'Workforce costs'!H$9*(1+'Workforce costs'!H$10)*(1+'Workforce costs'!H$11)</f>
        <v>0</v>
      </c>
      <c r="CM133" s="290">
        <f>BK133*'Workforce costs'!I$9*(1+'Workforce costs'!I$10)*(1+'Workforce costs'!I$11)</f>
        <v>0</v>
      </c>
      <c r="CN133" s="290">
        <f>BL133*'Workforce costs'!J$9*(1+'Workforce costs'!J$10)*(1+'Workforce costs'!J$11)</f>
        <v>0</v>
      </c>
      <c r="CO133" s="290">
        <f>BM133*'Workforce costs'!K$9*(1+'Workforce costs'!K$10)*(1+'Workforce costs'!K$11)</f>
        <v>0</v>
      </c>
      <c r="CP133" s="290">
        <f>BN133*'Workforce costs'!L$9*(1+'Workforce costs'!L$10)*(1+'Workforce costs'!L$11)</f>
        <v>0</v>
      </c>
      <c r="CQ133" s="290">
        <f>BO133*'Workforce costs'!M$9*(1+'Workforce costs'!M$10)*(1+'Workforce costs'!M$11)</f>
        <v>0</v>
      </c>
      <c r="CR133" s="290">
        <f>BP133*'Workforce costs'!N$9*(1+'Workforce costs'!N$10)*(1+'Workforce costs'!N$11)</f>
        <v>0</v>
      </c>
      <c r="CS133" s="290">
        <f>BQ133*'Workforce costs'!O$9*(1+'Workforce costs'!O$10)*(1+'Workforce costs'!O$11)</f>
        <v>0</v>
      </c>
      <c r="CT133" s="290">
        <f>BR133*'Workforce costs'!P$9*(1+'Workforce costs'!P$10)*(1+'Workforce costs'!P$11)</f>
        <v>0</v>
      </c>
      <c r="CU133" s="290">
        <f>BS133*'Workforce costs'!Q$9*(1+'Workforce costs'!Q$10)*(1+'Workforce costs'!Q$11)</f>
        <v>0</v>
      </c>
      <c r="CV133" s="290">
        <f>BT133*'Workforce costs'!R$9*(1+'Workforce costs'!R$10)*(1+'Workforce costs'!R$11)</f>
        <v>0</v>
      </c>
      <c r="CW133" s="290">
        <f>BU133*'Workforce costs'!S$9*(1+'Workforce costs'!S$10)*(1+'Workforce costs'!S$11)</f>
        <v>0</v>
      </c>
      <c r="CX133" s="290">
        <f>BV133*'Workforce costs'!T$9*(1+'Workforce costs'!T$10)*(1+'Workforce costs'!T$11)</f>
        <v>0</v>
      </c>
      <c r="CY133" s="290">
        <f>BW133*'Workforce costs'!U$9*(1+'Workforce costs'!U$10)*(1+'Workforce costs'!U$11)</f>
        <v>0</v>
      </c>
      <c r="CZ133" s="290">
        <f>BX133*'Workforce costs'!V$9*(1+'Workforce costs'!V$10)*(1+'Workforce costs'!V$11)</f>
        <v>0</v>
      </c>
      <c r="DA133" s="290">
        <f>BY133*'Workforce costs'!W$9*(1+'Workforce costs'!W$10)*(1+'Workforce costs'!W$11)</f>
        <v>0</v>
      </c>
      <c r="DB133" s="290">
        <f>BZ133*'Workforce costs'!X$9*(1+'Workforce costs'!X$10)*(1+'Workforce costs'!X$11)</f>
        <v>0</v>
      </c>
      <c r="DC133" s="290">
        <f>CA133*'Workforce costs'!Y$9*(1+'Workforce costs'!Y$10)*(1+'Workforce costs'!Y$11)</f>
        <v>0</v>
      </c>
      <c r="DD133" s="290">
        <f>CB133*'Workforce costs'!Z$9*(1+'Workforce costs'!Z$10)*(1+'Workforce costs'!Z$11)</f>
        <v>0</v>
      </c>
      <c r="DE133" s="290">
        <f>CC133*'Workforce costs'!AA$9*(1+'Workforce costs'!AA$10)*(1+'Workforce costs'!AA$11)</f>
        <v>0</v>
      </c>
      <c r="DF133" s="290">
        <f>CD133*'Workforce costs'!AB$9*(1+'Workforce costs'!AB$10)*(1+'Workforce costs'!AB$11)</f>
        <v>0</v>
      </c>
    </row>
    <row r="134" spans="1:110" x14ac:dyDescent="0.3">
      <c r="A134" s="2" t="str">
        <f>Outputs!$A$4</f>
        <v>Australia</v>
      </c>
      <c r="B134" s="2" t="str">
        <f t="shared" si="11"/>
        <v>Australia 12to17</v>
      </c>
      <c r="C134" s="30">
        <f>VLOOKUP($B134,Populations!$D$15:$H$1920,3,FALSE)</f>
        <v>1959472</v>
      </c>
      <c r="D134" s="255">
        <f>IF(OR($H134="General pop",$H134="Schools",$H134="Workplace",$H134="Skills Training",$H134="Digital Supports"),1,VLOOKUP($B134,Populations!$D$15:$H$1920,5,FALSE))</f>
        <v>1</v>
      </c>
      <c r="E134" s="88">
        <f>VLOOKUP(I134,Epidemiology!$C$10:$H$47,6,FALSE)</f>
        <v>7702</v>
      </c>
      <c r="F134" s="102" t="str">
        <f>'Care profiles'!R135</f>
        <v>n/a</v>
      </c>
      <c r="G134" s="15" t="str">
        <f>'Care profiles'!A135</f>
        <v>12to17</v>
      </c>
      <c r="H134" s="15" t="str">
        <f>'Care profiles'!B135</f>
        <v>Thoughts</v>
      </c>
      <c r="I134" s="15" t="str">
        <f>'Care profiles'!C135</f>
        <v>Thoughts_12-17yrs</v>
      </c>
      <c r="J134" s="15" t="str">
        <f>'Care profiles'!D135</f>
        <v>Care profile</v>
      </c>
      <c r="K134" s="15" t="str">
        <f>'Care profiles'!E135</f>
        <v>Supports for Mental Illness</v>
      </c>
      <c r="L134" s="104">
        <f>'Care profiles'!F135</f>
        <v>0.8</v>
      </c>
      <c r="M134" s="15" t="str">
        <f>'Care profiles'!G135</f>
        <v>n/a</v>
      </c>
      <c r="N134" s="15" t="str">
        <f>'Care profiles'!H135</f>
        <v>n/a</v>
      </c>
      <c r="O134" s="15" t="str">
        <f>'Care profiles'!I135</f>
        <v>n/a</v>
      </c>
      <c r="P134" s="15" t="str">
        <f>'Care profiles'!J135</f>
        <v>n/a</v>
      </c>
      <c r="Q134" s="15" t="str">
        <f>'Care profiles'!K135</f>
        <v>n/a</v>
      </c>
      <c r="R134" s="15" t="str">
        <f>'Care profiles'!M135</f>
        <v>Y</v>
      </c>
      <c r="S134" s="15" t="str">
        <f>'Care profiles'!O135</f>
        <v>Y</v>
      </c>
      <c r="T134" s="15" t="str">
        <f>'Care profiles'!Q135</f>
        <v>N</v>
      </c>
      <c r="U134" s="30">
        <f t="shared" si="12"/>
        <v>150918.53344</v>
      </c>
      <c r="V134" s="30">
        <f t="shared" si="13"/>
        <v>120734.82675200001</v>
      </c>
      <c r="W134" s="30">
        <f>IF(M134="n/a",0,IF(O134="days",V134*M134*(1+(VLOOKUP(K134,'Bed parameters'!$A$9:$G$12,7,FALSE))),V134*M134))</f>
        <v>0</v>
      </c>
      <c r="X134" s="30">
        <f t="shared" si="14"/>
        <v>0</v>
      </c>
      <c r="Y134" s="30">
        <f t="shared" si="15"/>
        <v>0</v>
      </c>
      <c r="Z134" s="113">
        <f>_xlfn.IFNA(Y134/((VLOOKUP(K134,'Bed parameters'!$A$9:$G$12,3,FALSE))*(VLOOKUP(K134,'Bed parameters'!$A$9:$G$12,5,FALSE))),0)</f>
        <v>0</v>
      </c>
      <c r="AA134" s="30">
        <f t="shared" si="16"/>
        <v>0</v>
      </c>
      <c r="AB134" s="30">
        <f>_xlfn.IFNA(IF($O134="days",$Y134*(VLOOKUP($K134,'Bed parameters'!$A$9:$I$12,9,FALSE))*$F134*(VLOOKUP($Q134,'Workforce distribution'!$C$8:$AD$30,AB$7,FALSE)),IF($Q134="n/a",(IF($P134=AB$6,$X134*$F134,0)),$X134*$F134*(VLOOKUP($Q134,'Workforce distribution'!$C$8:$AD$30,AB$7,FALSE)))),0)</f>
        <v>0</v>
      </c>
      <c r="AC134" s="30">
        <f>_xlfn.IFNA(IF($O134="days",$Y134*(VLOOKUP($K134,'Bed parameters'!$A$9:$I$12,9,FALSE))*$F134*(VLOOKUP($Q134,'Workforce distribution'!$C$8:$AD$30,AC$7,FALSE)),IF($Q134="n/a",(IF($P134=AC$6,$X134*$F134,0)),$X134*$F134*(VLOOKUP($Q134,'Workforce distribution'!$C$8:$AD$30,AC$7,FALSE)))),0)</f>
        <v>0</v>
      </c>
      <c r="AD134" s="30">
        <f>_xlfn.IFNA(IF($O134="days",$Y134*(VLOOKUP($K134,'Bed parameters'!$A$9:$I$12,9,FALSE))*$F134*(VLOOKUP($Q134,'Workforce distribution'!$C$8:$AD$30,AD$7,FALSE)),IF($Q134="n/a",(IF($P134=AD$6,$X134*$F134,0)),$X134*$F134*(VLOOKUP($Q134,'Workforce distribution'!$C$8:$AD$30,AD$7,FALSE)))),0)</f>
        <v>0</v>
      </c>
      <c r="AE134" s="30">
        <f>_xlfn.IFNA(IF($O134="days",$Y134*(VLOOKUP($K134,'Bed parameters'!$A$9:$I$12,9,FALSE))*$F134*(VLOOKUP($Q134,'Workforce distribution'!$C$8:$AD$30,AE$7,FALSE)),IF($Q134="n/a",(IF($P134=AE$6,$X134*$F134,0)),$X134*$F134*(VLOOKUP($Q134,'Workforce distribution'!$C$8:$AD$30,AE$7,FALSE)))),0)</f>
        <v>0</v>
      </c>
      <c r="AF134" s="30">
        <f>_xlfn.IFNA(IF($O134="days",$Y134*(VLOOKUP($K134,'Bed parameters'!$A$9:$I$12,9,FALSE))*$F134*(VLOOKUP($Q134,'Workforce distribution'!$C$8:$AD$30,AF$7,FALSE)),IF($Q134="n/a",(IF($P134=AF$6,$X134*$F134,0)),$X134*$F134*(VLOOKUP($Q134,'Workforce distribution'!$C$8:$AD$30,AF$7,FALSE)))),0)</f>
        <v>0</v>
      </c>
      <c r="AG134" s="30">
        <f>_xlfn.IFNA(IF($O134="days",$Y134*(VLOOKUP($K134,'Bed parameters'!$A$9:$I$12,9,FALSE))*$F134*(VLOOKUP($Q134,'Workforce distribution'!$C$8:$AD$30,AG$7,FALSE)),IF($Q134="n/a",(IF($P134=AG$6,$X134*$F134,0)),$X134*$F134*(VLOOKUP($Q134,'Workforce distribution'!$C$8:$AD$30,AG$7,FALSE)))),0)</f>
        <v>0</v>
      </c>
      <c r="AH134" s="30">
        <f>_xlfn.IFNA(IF($O134="days",$Y134*(VLOOKUP($K134,'Bed parameters'!$A$9:$I$12,9,FALSE))*$F134*(VLOOKUP($Q134,'Workforce distribution'!$C$8:$AD$30,AH$7,FALSE)),IF($Q134="n/a",(IF($P134=AH$6,$X134*$F134,0)),$X134*$F134*(VLOOKUP($Q134,'Workforce distribution'!$C$8:$AD$30,AH$7,FALSE)))),0)</f>
        <v>0</v>
      </c>
      <c r="AI134" s="30">
        <f>_xlfn.IFNA(IF($O134="days",$Y134*(VLOOKUP($K134,'Bed parameters'!$A$9:$I$12,9,FALSE))*$F134*(VLOOKUP($Q134,'Workforce distribution'!$C$8:$AD$30,AI$7,FALSE)),IF($Q134="n/a",(IF($P134=AI$6,$X134*$F134,0)),$X134*$F134*(VLOOKUP($Q134,'Workforce distribution'!$C$8:$AD$30,AI$7,FALSE)))),0)</f>
        <v>0</v>
      </c>
      <c r="AJ134" s="30">
        <f>_xlfn.IFNA(IF($O134="days",$Y134*(VLOOKUP($K134,'Bed parameters'!$A$9:$I$12,9,FALSE))*$F134*(VLOOKUP($Q134,'Workforce distribution'!$C$8:$AD$30,AJ$7,FALSE)),IF($Q134="n/a",(IF($P134=AJ$6,$X134*$F134,0)),$X134*$F134*(VLOOKUP($Q134,'Workforce distribution'!$C$8:$AD$30,AJ$7,FALSE)))),0)</f>
        <v>0</v>
      </c>
      <c r="AK134" s="30">
        <f>_xlfn.IFNA(IF($O134="days",$Y134*(VLOOKUP($K134,'Bed parameters'!$A$9:$I$12,9,FALSE))*$F134*(VLOOKUP($Q134,'Workforce distribution'!$C$8:$AD$30,AK$7,FALSE)),IF($Q134="n/a",(IF($P134=AK$6,$X134*$F134,0)),$X134*$F134*(VLOOKUP($Q134,'Workforce distribution'!$C$8:$AD$30,AK$7,FALSE)))),0)</f>
        <v>0</v>
      </c>
      <c r="AL134" s="30">
        <f>_xlfn.IFNA(IF($O134="days",$Y134*(VLOOKUP($K134,'Bed parameters'!$A$9:$I$12,9,FALSE))*$F134*(VLOOKUP($Q134,'Workforce distribution'!$C$8:$AD$30,AL$7,FALSE)),IF($Q134="n/a",(IF($P134=AL$6,$X134*$F134,0)),$X134*$F134*(VLOOKUP($Q134,'Workforce distribution'!$C$8:$AD$30,AL$7,FALSE)))),0)</f>
        <v>0</v>
      </c>
      <c r="AM134" s="30">
        <f>_xlfn.IFNA(IF($O134="days",$Y134*(VLOOKUP($K134,'Bed parameters'!$A$9:$I$12,9,FALSE))*$F134*(VLOOKUP($Q134,'Workforce distribution'!$C$8:$AD$30,AM$7,FALSE)),IF($Q134="n/a",(IF($P134=AM$6,$X134*$F134,0)),$X134*$F134*(VLOOKUP($Q134,'Workforce distribution'!$C$8:$AD$30,AM$7,FALSE)))),0)</f>
        <v>0</v>
      </c>
      <c r="AN134" s="30">
        <f>_xlfn.IFNA(IF($O134="days",$Y134*(VLOOKUP($K134,'Bed parameters'!$A$9:$I$12,9,FALSE))*$F134*(VLOOKUP($Q134,'Workforce distribution'!$C$8:$AD$30,AN$7,FALSE)),IF($Q134="n/a",(IF($P134=AN$6,$X134*$F134,0)),$X134*$F134*(VLOOKUP($Q134,'Workforce distribution'!$C$8:$AD$30,AN$7,FALSE)))),0)</f>
        <v>0</v>
      </c>
      <c r="AO134" s="30">
        <f>_xlfn.IFNA(IF($O134="days",$Y134*(VLOOKUP($K134,'Bed parameters'!$A$9:$I$12,9,FALSE))*$F134*(VLOOKUP($Q134,'Workforce distribution'!$C$8:$AD$30,AO$7,FALSE)),IF($Q134="n/a",(IF($P134=AO$6,$X134*$F134,0)),$X134*$F134*(VLOOKUP($Q134,'Workforce distribution'!$C$8:$AD$30,AO$7,FALSE)))),0)</f>
        <v>0</v>
      </c>
      <c r="AP134" s="30">
        <f>_xlfn.IFNA(IF($O134="days",$Y134*(VLOOKUP($K134,'Bed parameters'!$A$9:$I$12,9,FALSE))*$F134*(VLOOKUP($Q134,'Workforce distribution'!$C$8:$AD$30,AP$7,FALSE)),IF($Q134="n/a",(IF($P134=AP$6,$X134*$F134,0)),$X134*$F134*(VLOOKUP($Q134,'Workforce distribution'!$C$8:$AD$30,AP$7,FALSE)))),0)</f>
        <v>0</v>
      </c>
      <c r="AQ134" s="30">
        <f>_xlfn.IFNA(IF($O134="days",$Y134*(VLOOKUP($K134,'Bed parameters'!$A$9:$I$12,9,FALSE))*$F134*(VLOOKUP($Q134,'Workforce distribution'!$C$8:$AD$30,AQ$7,FALSE)),IF($Q134="n/a",(IF($P134=AQ$6,$X134*$F134,0)),$X134*$F134*(VLOOKUP($Q134,'Workforce distribution'!$C$8:$AD$30,AQ$7,FALSE)))),0)</f>
        <v>0</v>
      </c>
      <c r="AR134" s="30">
        <f>_xlfn.IFNA(IF($O134="days",$Y134*(VLOOKUP($K134,'Bed parameters'!$A$9:$I$12,9,FALSE))*$F134*(VLOOKUP($Q134,'Workforce distribution'!$C$8:$AD$30,AR$7,FALSE)),IF($Q134="n/a",(IF($P134=AR$6,$X134*$F134,0)),$X134*$F134*(VLOOKUP($Q134,'Workforce distribution'!$C$8:$AD$30,AR$7,FALSE)))),0)</f>
        <v>0</v>
      </c>
      <c r="AS134" s="30">
        <f>_xlfn.IFNA(IF($O134="days",$Y134*(VLOOKUP($K134,'Bed parameters'!$A$9:$I$12,9,FALSE))*$F134*(VLOOKUP($Q134,'Workforce distribution'!$C$8:$AD$30,AS$7,FALSE)),IF($Q134="n/a",(IF($P134=AS$6,$X134*$F134,0)),$X134*$F134*(VLOOKUP($Q134,'Workforce distribution'!$C$8:$AD$30,AS$7,FALSE)))),0)</f>
        <v>0</v>
      </c>
      <c r="AT134" s="30">
        <f>_xlfn.IFNA(IF($O134="days",$Y134*(VLOOKUP($K134,'Bed parameters'!$A$9:$I$12,9,FALSE))*$F134*(VLOOKUP($Q134,'Workforce distribution'!$C$8:$AD$30,AT$7,FALSE)),IF($Q134="n/a",(IF($P134=AT$6,$X134*$F134,0)),$X134*$F134*(VLOOKUP($Q134,'Workforce distribution'!$C$8:$AD$30,AT$7,FALSE)))),0)</f>
        <v>0</v>
      </c>
      <c r="AU134" s="30">
        <f>_xlfn.IFNA(IF($O134="days",$Y134*(VLOOKUP($K134,'Bed parameters'!$A$9:$I$12,9,FALSE))*$F134*(VLOOKUP($Q134,'Workforce distribution'!$C$8:$AD$30,AU$7,FALSE)),IF($Q134="n/a",(IF($P134=AU$6,$X134*$F134,0)),$X134*$F134*(VLOOKUP($Q134,'Workforce distribution'!$C$8:$AD$30,AU$7,FALSE)))),0)</f>
        <v>0</v>
      </c>
      <c r="AV134" s="30">
        <f>_xlfn.IFNA(IF($O134="days",$Y134*(VLOOKUP($K134,'Bed parameters'!$A$9:$I$12,9,FALSE))*$F134*(VLOOKUP($Q134,'Workforce distribution'!$C$8:$AD$30,AV$7,FALSE)),IF($Q134="n/a",(IF($P134=AV$6,$X134*$F134,0)),$X134*$F134*(VLOOKUP($Q134,'Workforce distribution'!$C$8:$AD$30,AV$7,FALSE)))),0)</f>
        <v>0</v>
      </c>
      <c r="AW134" s="30">
        <f>_xlfn.IFNA(IF($O134="days",$Y134*(VLOOKUP($K134,'Bed parameters'!$A$9:$I$12,9,FALSE))*$F134*(VLOOKUP($Q134,'Workforce distribution'!$C$8:$AD$30,AW$7,FALSE)),IF($Q134="n/a",(IF($P134=AW$6,$X134*$F134,0)),$X134*$F134*(VLOOKUP($Q134,'Workforce distribution'!$C$8:$AD$30,AW$7,FALSE)))),0)</f>
        <v>0</v>
      </c>
      <c r="AX134" s="30">
        <f>_xlfn.IFNA(IF($O134="days",$Y134*(VLOOKUP($K134,'Bed parameters'!$A$9:$I$12,9,FALSE))*$F134*(VLOOKUP($Q134,'Workforce distribution'!$C$8:$AD$30,AX$7,FALSE)),IF($Q134="n/a",(IF($P134=AX$6,$X134*$F134,0)),$X134*$F134*(VLOOKUP($Q134,'Workforce distribution'!$C$8:$AD$30,AX$7,FALSE)))),0)</f>
        <v>0</v>
      </c>
      <c r="AY134" s="30">
        <f>_xlfn.IFNA(IF($O134="days",$Y134*(VLOOKUP($K134,'Bed parameters'!$A$9:$I$12,9,FALSE))*$F134*(VLOOKUP($Q134,'Workforce distribution'!$C$8:$AD$30,AY$7,FALSE)),IF($Q134="n/a",(IF($P134=AY$6,$X134*$F134,0)),$X134*$F134*(VLOOKUP($Q134,'Workforce distribution'!$C$8:$AD$30,AY$7,FALSE)))),0)</f>
        <v>0</v>
      </c>
      <c r="AZ134" s="30">
        <f>_xlfn.IFNA(IF($O134="days",$Y134*(VLOOKUP($K134,'Bed parameters'!$A$9:$I$12,9,FALSE))*$F134*(VLOOKUP($Q134,'Workforce distribution'!$C$8:$AD$30,AZ$7,FALSE)),IF($Q134="n/a",(IF($P134=AZ$6,$X134*$F134,0)),$X134*$F134*(VLOOKUP($Q134,'Workforce distribution'!$C$8:$AD$30,AZ$7,FALSE)))),0)</f>
        <v>0</v>
      </c>
      <c r="BA134" s="30">
        <f>_xlfn.IFNA(IF($O134="days",$Y134*(VLOOKUP($K134,'Bed parameters'!$A$9:$I$12,9,FALSE))*$F134*(VLOOKUP($Q134,'Workforce distribution'!$C$8:$AD$30,BA$7,FALSE)),IF($Q134="n/a",(IF($P134=BA$6,$X134*$F134,0)),$X134*$F134*(VLOOKUP($Q134,'Workforce distribution'!$C$8:$AD$30,BA$7,FALSE)))),0)</f>
        <v>0</v>
      </c>
      <c r="BB134" s="30">
        <f>_xlfn.IFNA(IF($O134="days",$Y134*(VLOOKUP($K134,'Bed parameters'!$A$9:$I$12,9,FALSE))*$F134*(VLOOKUP($Q134,'Workforce distribution'!$C$8:$AD$30,BB$7,FALSE)),IF($Q134="n/a",(IF($P134=BB$6,$X134*$F134,0)),$X134*$F134*(VLOOKUP($Q134,'Workforce distribution'!$C$8:$AD$30,BB$7,FALSE)))),0)</f>
        <v>0</v>
      </c>
      <c r="BC134" s="149">
        <f t="shared" si="17"/>
        <v>0</v>
      </c>
      <c r="BD134" s="288">
        <f>IF($Q134="n/a",(IF('Workforce hours'!D$30=0,0,(AB134/'Workforce hours'!D$30))),(IF(VLOOKUP($Q134,'Workforce hours'!$C$8:$AD$30,BD$7,FALSE)=0,0,(AB134/(VLOOKUP($Q134,'Workforce hours'!$C$8:$AD$30,BD$7,FALSE))))))</f>
        <v>0</v>
      </c>
      <c r="BE134" s="288">
        <f>IF($Q134="n/a",(IF('Workforce hours'!E$30=0,0,(AC134/'Workforce hours'!E$30))),(IF(VLOOKUP($Q134,'Workforce hours'!$C$8:$AD$30,BE$7,FALSE)=0,0,(AC134/(VLOOKUP($Q134,'Workforce hours'!$C$8:$AD$30,BE$7,FALSE))))))</f>
        <v>0</v>
      </c>
      <c r="BF134" s="288">
        <f>IF($Q134="n/a",(IF('Workforce hours'!F$30=0,0,(AD134/'Workforce hours'!F$30))),(IF(VLOOKUP($Q134,'Workforce hours'!$C$8:$AD$30,BF$7,FALSE)=0,0,(AD134/(VLOOKUP($Q134,'Workforce hours'!$C$8:$AD$30,BF$7,FALSE))))))</f>
        <v>0</v>
      </c>
      <c r="BG134" s="288">
        <f>IF($Q134="n/a",(IF('Workforce hours'!G$30=0,0,(AE134/'Workforce hours'!G$30))),(IF(VLOOKUP($Q134,'Workforce hours'!$C$8:$AD$30,BG$7,FALSE)=0,0,(AE134/(VLOOKUP($Q134,'Workforce hours'!$C$8:$AD$30,BG$7,FALSE))))))</f>
        <v>0</v>
      </c>
      <c r="BH134" s="288">
        <f>IF($Q134="n/a",(IF('Workforce hours'!H$30=0,0,(AF134/'Workforce hours'!H$30))),(IF(VLOOKUP($Q134,'Workforce hours'!$C$8:$AD$30,BH$7,FALSE)=0,0,(AF134/(VLOOKUP($Q134,'Workforce hours'!$C$8:$AD$30,BH$7,FALSE))))))</f>
        <v>0</v>
      </c>
      <c r="BI134" s="288">
        <f>IF($Q134="n/a",(IF('Workforce hours'!I$30=0,0,(AG134/'Workforce hours'!I$30))),(IF(VLOOKUP($Q134,'Workforce hours'!$C$8:$AD$30,BI$7,FALSE)=0,0,(AG134/(VLOOKUP($Q134,'Workforce hours'!$C$8:$AD$30,BI$7,FALSE))))))</f>
        <v>0</v>
      </c>
      <c r="BJ134" s="288">
        <f>IF($Q134="n/a",(IF('Workforce hours'!J$30=0,0,(AH134/'Workforce hours'!J$30))),(IF(VLOOKUP($Q134,'Workforce hours'!$C$8:$AD$30,BJ$7,FALSE)=0,0,(AH134/(VLOOKUP($Q134,'Workforce hours'!$C$8:$AD$30,BJ$7,FALSE))))))</f>
        <v>0</v>
      </c>
      <c r="BK134" s="288">
        <f>IF($Q134="n/a",(IF('Workforce hours'!K$30=0,0,(AI134/'Workforce hours'!K$30))),(IF(VLOOKUP($Q134,'Workforce hours'!$C$8:$AD$30,BK$7,FALSE)=0,0,(AI134/(VLOOKUP($Q134,'Workforce hours'!$C$8:$AD$30,BK$7,FALSE))))))</f>
        <v>0</v>
      </c>
      <c r="BL134" s="288">
        <f>IF($Q134="n/a",(IF('Workforce hours'!L$30=0,0,(AJ134/'Workforce hours'!L$30))),(IF(VLOOKUP($Q134,'Workforce hours'!$C$8:$AD$30,BL$7,FALSE)=0,0,(AJ134/(VLOOKUP($Q134,'Workforce hours'!$C$8:$AD$30,BL$7,FALSE))))))</f>
        <v>0</v>
      </c>
      <c r="BM134" s="288">
        <f>IF($Q134="n/a",(IF('Workforce hours'!M$30=0,0,(AK134/'Workforce hours'!M$30))),(IF(VLOOKUP($Q134,'Workforce hours'!$C$8:$AD$30,BM$7,FALSE)=0,0,(AK134/(VLOOKUP($Q134,'Workforce hours'!$C$8:$AD$30,BM$7,FALSE))))))</f>
        <v>0</v>
      </c>
      <c r="BN134" s="288">
        <f>IF($Q134="n/a",(IF('Workforce hours'!N$30=0,0,(AL134/'Workforce hours'!N$30))),(IF(VLOOKUP($Q134,'Workforce hours'!$C$8:$AD$30,BN$7,FALSE)=0,0,(AL134/(VLOOKUP($Q134,'Workforce hours'!$C$8:$AD$30,BN$7,FALSE))))))</f>
        <v>0</v>
      </c>
      <c r="BO134" s="288">
        <f>IF($Q134="n/a",(IF('Workforce hours'!O$30=0,0,(AM134/'Workforce hours'!O$30))),(IF(VLOOKUP($Q134,'Workforce hours'!$C$8:$AD$30,BO$7,FALSE)=0,0,(AM134/(VLOOKUP($Q134,'Workforce hours'!$C$8:$AD$30,BO$7,FALSE))))))</f>
        <v>0</v>
      </c>
      <c r="BP134" s="288">
        <f>IF($Q134="n/a",(IF('Workforce hours'!P$30=0,0,(AN134/'Workforce hours'!P$30))),(IF(VLOOKUP($Q134,'Workforce hours'!$C$8:$AD$30,BP$7,FALSE)=0,0,(AN134/(VLOOKUP($Q134,'Workforce hours'!$C$8:$AD$30,BP$7,FALSE))))))</f>
        <v>0</v>
      </c>
      <c r="BQ134" s="288">
        <f>IF($Q134="n/a",(IF('Workforce hours'!Q$30=0,0,(AO134/'Workforce hours'!Q$30))),(IF(VLOOKUP($Q134,'Workforce hours'!$C$8:$AD$30,BQ$7,FALSE)=0,0,(AO134/(VLOOKUP($Q134,'Workforce hours'!$C$8:$AD$30,BQ$7,FALSE))))))</f>
        <v>0</v>
      </c>
      <c r="BR134" s="288">
        <f>IF($Q134="n/a",(IF('Workforce hours'!R$30=0,0,(AP134/'Workforce hours'!R$30))),(IF(VLOOKUP($Q134,'Workforce hours'!$C$8:$AD$30,BR$7,FALSE)=0,0,(AP134/(VLOOKUP($Q134,'Workforce hours'!$C$8:$AD$30,BR$7,FALSE))))))</f>
        <v>0</v>
      </c>
      <c r="BS134" s="288">
        <f>IF($Q134="n/a",(IF('Workforce hours'!S$30=0,0,(AQ134/'Workforce hours'!S$30))),(IF(VLOOKUP($Q134,'Workforce hours'!$C$8:$AD$30,BS$7,FALSE)=0,0,(AQ134/(VLOOKUP($Q134,'Workforce hours'!$C$8:$AD$30,BS$7,FALSE))))))</f>
        <v>0</v>
      </c>
      <c r="BT134" s="288">
        <f>IF($Q134="n/a",(IF('Workforce hours'!T$30=0,0,(AR134/'Workforce hours'!T$30))),(IF(VLOOKUP($Q134,'Workforce hours'!$C$8:$AD$30,BT$7,FALSE)=0,0,(AR134/(VLOOKUP($Q134,'Workforce hours'!$C$8:$AD$30,BT$7,FALSE))))))</f>
        <v>0</v>
      </c>
      <c r="BU134" s="288">
        <f>IF($Q134="n/a",(IF('Workforce hours'!U$30=0,0,(AS134/'Workforce hours'!U$30))),(IF(VLOOKUP($Q134,'Workforce hours'!$C$8:$AD$30,BU$7,FALSE)=0,0,(AS134/(VLOOKUP($Q134,'Workforce hours'!$C$8:$AD$30,BU$7,FALSE))))))</f>
        <v>0</v>
      </c>
      <c r="BV134" s="288">
        <f>IF($Q134="n/a",(IF('Workforce hours'!V$30=0,0,(AT134/'Workforce hours'!V$30))),(IF(VLOOKUP($Q134,'Workforce hours'!$C$8:$AD$30,BV$7,FALSE)=0,0,(AT134/(VLOOKUP($Q134,'Workforce hours'!$C$8:$AD$30,BV$7,FALSE))))))</f>
        <v>0</v>
      </c>
      <c r="BW134" s="288">
        <f>IF($Q134="n/a",(IF('Workforce hours'!W$30=0,0,(AU134/'Workforce hours'!W$30))),(IF(VLOOKUP($Q134,'Workforce hours'!$C$8:$AD$30,BW$7,FALSE)=0,0,(AU134/(VLOOKUP($Q134,'Workforce hours'!$C$8:$AD$30,BW$7,FALSE))))))</f>
        <v>0</v>
      </c>
      <c r="BX134" s="288">
        <f>IF($Q134="n/a",(IF('Workforce hours'!X$30=0,0,(AV134/'Workforce hours'!X$30))),(IF(VLOOKUP($Q134,'Workforce hours'!$C$8:$AD$30,BX$7,FALSE)=0,0,(AV134/(VLOOKUP($Q134,'Workforce hours'!$C$8:$AD$30,BX$7,FALSE))))))</f>
        <v>0</v>
      </c>
      <c r="BY134" s="288">
        <f>IF($Q134="n/a",(IF('Workforce hours'!Y$30=0,0,(AW134/'Workforce hours'!Y$30))),(IF(VLOOKUP($Q134,'Workforce hours'!$C$8:$AD$30,BY$7,FALSE)=0,0,(AW134/(VLOOKUP($Q134,'Workforce hours'!$C$8:$AD$30,BY$7,FALSE))))))</f>
        <v>0</v>
      </c>
      <c r="BZ134" s="288">
        <f>IF($Q134="n/a",(IF('Workforce hours'!Z$30=0,0,(AX134/'Workforce hours'!Z$30))),(IF(VLOOKUP($Q134,'Workforce hours'!$C$8:$AD$30,BZ$7,FALSE)=0,0,(AX134/(VLOOKUP($Q134,'Workforce hours'!$C$8:$AD$30,BZ$7,FALSE))))))</f>
        <v>0</v>
      </c>
      <c r="CA134" s="288">
        <f>IF($Q134="n/a",(IF('Workforce hours'!AA$30=0,0,(AY134/'Workforce hours'!AA$30))),(IF(VLOOKUP($Q134,'Workforce hours'!$C$8:$AD$30,CA$7,FALSE)=0,0,(AY134/(VLOOKUP($Q134,'Workforce hours'!$C$8:$AD$30,CA$7,FALSE))))))</f>
        <v>0</v>
      </c>
      <c r="CB134" s="288">
        <f>IF($Q134="n/a",(IF('Workforce hours'!AB$30=0,0,(AZ134/'Workforce hours'!AB$30))),(IF(VLOOKUP($Q134,'Workforce hours'!$C$8:$AD$30,CB$7,FALSE)=0,0,(AZ134/(VLOOKUP($Q134,'Workforce hours'!$C$8:$AD$30,CB$7,FALSE))))))</f>
        <v>0</v>
      </c>
      <c r="CC134" s="288">
        <f>IF($Q134="n/a",(IF('Workforce hours'!AC$30=0,0,(BA134/'Workforce hours'!AC$30))),(IF(VLOOKUP($Q134,'Workforce hours'!$C$8:$AD$30,CC$7,FALSE)=0,0,(BA134/(VLOOKUP($Q134,'Workforce hours'!$C$8:$AD$30,CC$7,FALSE))))))</f>
        <v>0</v>
      </c>
      <c r="CD134" s="288">
        <f>IF($Q134="n/a",(IF('Workforce hours'!AD$30=0,0,(BB134/'Workforce hours'!AD$30))),(IF(VLOOKUP($Q134,'Workforce hours'!$C$8:$AD$30,CD$7,FALSE)=0,0,(BB134/(VLOOKUP($Q134,'Workforce hours'!$C$8:$AD$30,CD$7,FALSE))))))</f>
        <v>0</v>
      </c>
      <c r="CE134" s="289">
        <f t="shared" si="18"/>
        <v>0</v>
      </c>
      <c r="CF134" s="290">
        <f>BD134*'Workforce costs'!B$9*(1+'Workforce costs'!B$10)*(1+'Workforce costs'!B$11)</f>
        <v>0</v>
      </c>
      <c r="CG134" s="290">
        <f>BE134*'Workforce costs'!C$9*(1+'Workforce costs'!C$10)*(1+'Workforce costs'!C$11)</f>
        <v>0</v>
      </c>
      <c r="CH134" s="290">
        <f>BF134*'Workforce costs'!D$9*(1+'Workforce costs'!D$10)*(1+'Workforce costs'!D$11)</f>
        <v>0</v>
      </c>
      <c r="CI134" s="290">
        <f>BG134*'Workforce costs'!E$9*(1+'Workforce costs'!E$10)*(1+'Workforce costs'!E$11)</f>
        <v>0</v>
      </c>
      <c r="CJ134" s="290">
        <f>BH134*'Workforce costs'!F$9*(1+'Workforce costs'!F$10)*(1+'Workforce costs'!F$11)</f>
        <v>0</v>
      </c>
      <c r="CK134" s="290">
        <f>BI134*'Workforce costs'!G$9*(1+'Workforce costs'!G$10)*(1+'Workforce costs'!G$11)</f>
        <v>0</v>
      </c>
      <c r="CL134" s="290">
        <f>BJ134*'Workforce costs'!H$9*(1+'Workforce costs'!H$10)*(1+'Workforce costs'!H$11)</f>
        <v>0</v>
      </c>
      <c r="CM134" s="290">
        <f>BK134*'Workforce costs'!I$9*(1+'Workforce costs'!I$10)*(1+'Workforce costs'!I$11)</f>
        <v>0</v>
      </c>
      <c r="CN134" s="290">
        <f>BL134*'Workforce costs'!J$9*(1+'Workforce costs'!J$10)*(1+'Workforce costs'!J$11)</f>
        <v>0</v>
      </c>
      <c r="CO134" s="290">
        <f>BM134*'Workforce costs'!K$9*(1+'Workforce costs'!K$10)*(1+'Workforce costs'!K$11)</f>
        <v>0</v>
      </c>
      <c r="CP134" s="290">
        <f>BN134*'Workforce costs'!L$9*(1+'Workforce costs'!L$10)*(1+'Workforce costs'!L$11)</f>
        <v>0</v>
      </c>
      <c r="CQ134" s="290">
        <f>BO134*'Workforce costs'!M$9*(1+'Workforce costs'!M$10)*(1+'Workforce costs'!M$11)</f>
        <v>0</v>
      </c>
      <c r="CR134" s="290">
        <f>BP134*'Workforce costs'!N$9*(1+'Workforce costs'!N$10)*(1+'Workforce costs'!N$11)</f>
        <v>0</v>
      </c>
      <c r="CS134" s="290">
        <f>BQ134*'Workforce costs'!O$9*(1+'Workforce costs'!O$10)*(1+'Workforce costs'!O$11)</f>
        <v>0</v>
      </c>
      <c r="CT134" s="290">
        <f>BR134*'Workforce costs'!P$9*(1+'Workforce costs'!P$10)*(1+'Workforce costs'!P$11)</f>
        <v>0</v>
      </c>
      <c r="CU134" s="290">
        <f>BS134*'Workforce costs'!Q$9*(1+'Workforce costs'!Q$10)*(1+'Workforce costs'!Q$11)</f>
        <v>0</v>
      </c>
      <c r="CV134" s="290">
        <f>BT134*'Workforce costs'!R$9*(1+'Workforce costs'!R$10)*(1+'Workforce costs'!R$11)</f>
        <v>0</v>
      </c>
      <c r="CW134" s="290">
        <f>BU134*'Workforce costs'!S$9*(1+'Workforce costs'!S$10)*(1+'Workforce costs'!S$11)</f>
        <v>0</v>
      </c>
      <c r="CX134" s="290">
        <f>BV134*'Workforce costs'!T$9*(1+'Workforce costs'!T$10)*(1+'Workforce costs'!T$11)</f>
        <v>0</v>
      </c>
      <c r="CY134" s="290">
        <f>BW134*'Workforce costs'!U$9*(1+'Workforce costs'!U$10)*(1+'Workforce costs'!U$11)</f>
        <v>0</v>
      </c>
      <c r="CZ134" s="290">
        <f>BX134*'Workforce costs'!V$9*(1+'Workforce costs'!V$10)*(1+'Workforce costs'!V$11)</f>
        <v>0</v>
      </c>
      <c r="DA134" s="290">
        <f>BY134*'Workforce costs'!W$9*(1+'Workforce costs'!W$10)*(1+'Workforce costs'!W$11)</f>
        <v>0</v>
      </c>
      <c r="DB134" s="290">
        <f>BZ134*'Workforce costs'!X$9*(1+'Workforce costs'!X$10)*(1+'Workforce costs'!X$11)</f>
        <v>0</v>
      </c>
      <c r="DC134" s="290">
        <f>CA134*'Workforce costs'!Y$9*(1+'Workforce costs'!Y$10)*(1+'Workforce costs'!Y$11)</f>
        <v>0</v>
      </c>
      <c r="DD134" s="290">
        <f>CB134*'Workforce costs'!Z$9*(1+'Workforce costs'!Z$10)*(1+'Workforce costs'!Z$11)</f>
        <v>0</v>
      </c>
      <c r="DE134" s="290">
        <f>CC134*'Workforce costs'!AA$9*(1+'Workforce costs'!AA$10)*(1+'Workforce costs'!AA$11)</f>
        <v>0</v>
      </c>
      <c r="DF134" s="290">
        <f>CD134*'Workforce costs'!AB$9*(1+'Workforce costs'!AB$10)*(1+'Workforce costs'!AB$11)</f>
        <v>0</v>
      </c>
    </row>
    <row r="135" spans="1:110" x14ac:dyDescent="0.3">
      <c r="A135" s="2" t="str">
        <f>Outputs!$A$4</f>
        <v>Australia</v>
      </c>
      <c r="B135" s="2" t="str">
        <f t="shared" si="11"/>
        <v>Australia 12to17</v>
      </c>
      <c r="C135" s="30">
        <f>VLOOKUP($B135,Populations!$D$15:$H$1920,3,FALSE)</f>
        <v>1959472</v>
      </c>
      <c r="D135" s="255">
        <f>IF(OR($H135="General pop",$H135="Schools",$H135="Workplace",$H135="Skills Training",$H135="Digital Supports"),1,VLOOKUP($B135,Populations!$D$15:$H$1920,5,FALSE))</f>
        <v>1</v>
      </c>
      <c r="E135" s="88">
        <f>VLOOKUP(I135,Epidemiology!$C$10:$H$47,6,FALSE)</f>
        <v>7702</v>
      </c>
      <c r="F135" s="102" t="str">
        <f>'Care profiles'!R136</f>
        <v>n/a</v>
      </c>
      <c r="G135" s="15" t="str">
        <f>'Care profiles'!A136</f>
        <v>12to17</v>
      </c>
      <c r="H135" s="15" t="str">
        <f>'Care profiles'!B136</f>
        <v>Thoughts</v>
      </c>
      <c r="I135" s="15" t="str">
        <f>'Care profiles'!C136</f>
        <v>Thoughts_12-17yrs</v>
      </c>
      <c r="J135" s="15" t="str">
        <f>'Care profiles'!D136</f>
        <v>Care profile</v>
      </c>
      <c r="K135" s="15" t="str">
        <f>'Care profiles'!E136</f>
        <v xml:space="preserve">Supports for Drug and Alcohol Use </v>
      </c>
      <c r="L135" s="104">
        <f>'Care profiles'!F136</f>
        <v>0.2</v>
      </c>
      <c r="M135" s="15" t="str">
        <f>'Care profiles'!G136</f>
        <v>n/a</v>
      </c>
      <c r="N135" s="15" t="str">
        <f>'Care profiles'!H136</f>
        <v>n/a</v>
      </c>
      <c r="O135" s="15" t="str">
        <f>'Care profiles'!I136</f>
        <v>n/a</v>
      </c>
      <c r="P135" s="15" t="str">
        <f>'Care profiles'!J136</f>
        <v>n/a</v>
      </c>
      <c r="Q135" s="15" t="str">
        <f>'Care profiles'!K136</f>
        <v>n/a</v>
      </c>
      <c r="R135" s="15" t="str">
        <f>'Care profiles'!M136</f>
        <v>Y</v>
      </c>
      <c r="S135" s="15" t="str">
        <f>'Care profiles'!O136</f>
        <v>Y</v>
      </c>
      <c r="T135" s="15" t="str">
        <f>'Care profiles'!Q136</f>
        <v>N</v>
      </c>
      <c r="U135" s="30">
        <f t="shared" si="12"/>
        <v>150918.53344</v>
      </c>
      <c r="V135" s="30">
        <f t="shared" si="13"/>
        <v>30183.706688000002</v>
      </c>
      <c r="W135" s="30">
        <f>IF(M135="n/a",0,IF(O135="days",V135*M135*(1+(VLOOKUP(K135,'Bed parameters'!$A$9:$G$12,7,FALSE))),V135*M135))</f>
        <v>0</v>
      </c>
      <c r="X135" s="30">
        <f t="shared" si="14"/>
        <v>0</v>
      </c>
      <c r="Y135" s="30">
        <f t="shared" si="15"/>
        <v>0</v>
      </c>
      <c r="Z135" s="113">
        <f>_xlfn.IFNA(Y135/((VLOOKUP(K135,'Bed parameters'!$A$9:$G$12,3,FALSE))*(VLOOKUP(K135,'Bed parameters'!$A$9:$G$12,5,FALSE))),0)</f>
        <v>0</v>
      </c>
      <c r="AA135" s="30">
        <f t="shared" si="16"/>
        <v>0</v>
      </c>
      <c r="AB135" s="30">
        <f>_xlfn.IFNA(IF($O135="days",$Y135*(VLOOKUP($K135,'Bed parameters'!$A$9:$I$12,9,FALSE))*$F135*(VLOOKUP($Q135,'Workforce distribution'!$C$8:$AD$30,AB$7,FALSE)),IF($Q135="n/a",(IF($P135=AB$6,$X135*$F135,0)),$X135*$F135*(VLOOKUP($Q135,'Workforce distribution'!$C$8:$AD$30,AB$7,FALSE)))),0)</f>
        <v>0</v>
      </c>
      <c r="AC135" s="30">
        <f>_xlfn.IFNA(IF($O135="days",$Y135*(VLOOKUP($K135,'Bed parameters'!$A$9:$I$12,9,FALSE))*$F135*(VLOOKUP($Q135,'Workforce distribution'!$C$8:$AD$30,AC$7,FALSE)),IF($Q135="n/a",(IF($P135=AC$6,$X135*$F135,0)),$X135*$F135*(VLOOKUP($Q135,'Workforce distribution'!$C$8:$AD$30,AC$7,FALSE)))),0)</f>
        <v>0</v>
      </c>
      <c r="AD135" s="30">
        <f>_xlfn.IFNA(IF($O135="days",$Y135*(VLOOKUP($K135,'Bed parameters'!$A$9:$I$12,9,FALSE))*$F135*(VLOOKUP($Q135,'Workforce distribution'!$C$8:$AD$30,AD$7,FALSE)),IF($Q135="n/a",(IF($P135=AD$6,$X135*$F135,0)),$X135*$F135*(VLOOKUP($Q135,'Workforce distribution'!$C$8:$AD$30,AD$7,FALSE)))),0)</f>
        <v>0</v>
      </c>
      <c r="AE135" s="30">
        <f>_xlfn.IFNA(IF($O135="days",$Y135*(VLOOKUP($K135,'Bed parameters'!$A$9:$I$12,9,FALSE))*$F135*(VLOOKUP($Q135,'Workforce distribution'!$C$8:$AD$30,AE$7,FALSE)),IF($Q135="n/a",(IF($P135=AE$6,$X135*$F135,0)),$X135*$F135*(VLOOKUP($Q135,'Workforce distribution'!$C$8:$AD$30,AE$7,FALSE)))),0)</f>
        <v>0</v>
      </c>
      <c r="AF135" s="30">
        <f>_xlfn.IFNA(IF($O135="days",$Y135*(VLOOKUP($K135,'Bed parameters'!$A$9:$I$12,9,FALSE))*$F135*(VLOOKUP($Q135,'Workforce distribution'!$C$8:$AD$30,AF$7,FALSE)),IF($Q135="n/a",(IF($P135=AF$6,$X135*$F135,0)),$X135*$F135*(VLOOKUP($Q135,'Workforce distribution'!$C$8:$AD$30,AF$7,FALSE)))),0)</f>
        <v>0</v>
      </c>
      <c r="AG135" s="30">
        <f>_xlfn.IFNA(IF($O135="days",$Y135*(VLOOKUP($K135,'Bed parameters'!$A$9:$I$12,9,FALSE))*$F135*(VLOOKUP($Q135,'Workforce distribution'!$C$8:$AD$30,AG$7,FALSE)),IF($Q135="n/a",(IF($P135=AG$6,$X135*$F135,0)),$X135*$F135*(VLOOKUP($Q135,'Workforce distribution'!$C$8:$AD$30,AG$7,FALSE)))),0)</f>
        <v>0</v>
      </c>
      <c r="AH135" s="30">
        <f>_xlfn.IFNA(IF($O135="days",$Y135*(VLOOKUP($K135,'Bed parameters'!$A$9:$I$12,9,FALSE))*$F135*(VLOOKUP($Q135,'Workforce distribution'!$C$8:$AD$30,AH$7,FALSE)),IF($Q135="n/a",(IF($P135=AH$6,$X135*$F135,0)),$X135*$F135*(VLOOKUP($Q135,'Workforce distribution'!$C$8:$AD$30,AH$7,FALSE)))),0)</f>
        <v>0</v>
      </c>
      <c r="AI135" s="30">
        <f>_xlfn.IFNA(IF($O135="days",$Y135*(VLOOKUP($K135,'Bed parameters'!$A$9:$I$12,9,FALSE))*$F135*(VLOOKUP($Q135,'Workforce distribution'!$C$8:$AD$30,AI$7,FALSE)),IF($Q135="n/a",(IF($P135=AI$6,$X135*$F135,0)),$X135*$F135*(VLOOKUP($Q135,'Workforce distribution'!$C$8:$AD$30,AI$7,FALSE)))),0)</f>
        <v>0</v>
      </c>
      <c r="AJ135" s="30">
        <f>_xlfn.IFNA(IF($O135="days",$Y135*(VLOOKUP($K135,'Bed parameters'!$A$9:$I$12,9,FALSE))*$F135*(VLOOKUP($Q135,'Workforce distribution'!$C$8:$AD$30,AJ$7,FALSE)),IF($Q135="n/a",(IF($P135=AJ$6,$X135*$F135,0)),$X135*$F135*(VLOOKUP($Q135,'Workforce distribution'!$C$8:$AD$30,AJ$7,FALSE)))),0)</f>
        <v>0</v>
      </c>
      <c r="AK135" s="30">
        <f>_xlfn.IFNA(IF($O135="days",$Y135*(VLOOKUP($K135,'Bed parameters'!$A$9:$I$12,9,FALSE))*$F135*(VLOOKUP($Q135,'Workforce distribution'!$C$8:$AD$30,AK$7,FALSE)),IF($Q135="n/a",(IF($P135=AK$6,$X135*$F135,0)),$X135*$F135*(VLOOKUP($Q135,'Workforce distribution'!$C$8:$AD$30,AK$7,FALSE)))),0)</f>
        <v>0</v>
      </c>
      <c r="AL135" s="30">
        <f>_xlfn.IFNA(IF($O135="days",$Y135*(VLOOKUP($K135,'Bed parameters'!$A$9:$I$12,9,FALSE))*$F135*(VLOOKUP($Q135,'Workforce distribution'!$C$8:$AD$30,AL$7,FALSE)),IF($Q135="n/a",(IF($P135=AL$6,$X135*$F135,0)),$X135*$F135*(VLOOKUP($Q135,'Workforce distribution'!$C$8:$AD$30,AL$7,FALSE)))),0)</f>
        <v>0</v>
      </c>
      <c r="AM135" s="30">
        <f>_xlfn.IFNA(IF($O135="days",$Y135*(VLOOKUP($K135,'Bed parameters'!$A$9:$I$12,9,FALSE))*$F135*(VLOOKUP($Q135,'Workforce distribution'!$C$8:$AD$30,AM$7,FALSE)),IF($Q135="n/a",(IF($P135=AM$6,$X135*$F135,0)),$X135*$F135*(VLOOKUP($Q135,'Workforce distribution'!$C$8:$AD$30,AM$7,FALSE)))),0)</f>
        <v>0</v>
      </c>
      <c r="AN135" s="30">
        <f>_xlfn.IFNA(IF($O135="days",$Y135*(VLOOKUP($K135,'Bed parameters'!$A$9:$I$12,9,FALSE))*$F135*(VLOOKUP($Q135,'Workforce distribution'!$C$8:$AD$30,AN$7,FALSE)),IF($Q135="n/a",(IF($P135=AN$6,$X135*$F135,0)),$X135*$F135*(VLOOKUP($Q135,'Workforce distribution'!$C$8:$AD$30,AN$7,FALSE)))),0)</f>
        <v>0</v>
      </c>
      <c r="AO135" s="30">
        <f>_xlfn.IFNA(IF($O135="days",$Y135*(VLOOKUP($K135,'Bed parameters'!$A$9:$I$12,9,FALSE))*$F135*(VLOOKUP($Q135,'Workforce distribution'!$C$8:$AD$30,AO$7,FALSE)),IF($Q135="n/a",(IF($P135=AO$6,$X135*$F135,0)),$X135*$F135*(VLOOKUP($Q135,'Workforce distribution'!$C$8:$AD$30,AO$7,FALSE)))),0)</f>
        <v>0</v>
      </c>
      <c r="AP135" s="30">
        <f>_xlfn.IFNA(IF($O135="days",$Y135*(VLOOKUP($K135,'Bed parameters'!$A$9:$I$12,9,FALSE))*$F135*(VLOOKUP($Q135,'Workforce distribution'!$C$8:$AD$30,AP$7,FALSE)),IF($Q135="n/a",(IF($P135=AP$6,$X135*$F135,0)),$X135*$F135*(VLOOKUP($Q135,'Workforce distribution'!$C$8:$AD$30,AP$7,FALSE)))),0)</f>
        <v>0</v>
      </c>
      <c r="AQ135" s="30">
        <f>_xlfn.IFNA(IF($O135="days",$Y135*(VLOOKUP($K135,'Bed parameters'!$A$9:$I$12,9,FALSE))*$F135*(VLOOKUP($Q135,'Workforce distribution'!$C$8:$AD$30,AQ$7,FALSE)),IF($Q135="n/a",(IF($P135=AQ$6,$X135*$F135,0)),$X135*$F135*(VLOOKUP($Q135,'Workforce distribution'!$C$8:$AD$30,AQ$7,FALSE)))),0)</f>
        <v>0</v>
      </c>
      <c r="AR135" s="30">
        <f>_xlfn.IFNA(IF($O135="days",$Y135*(VLOOKUP($K135,'Bed parameters'!$A$9:$I$12,9,FALSE))*$F135*(VLOOKUP($Q135,'Workforce distribution'!$C$8:$AD$30,AR$7,FALSE)),IF($Q135="n/a",(IF($P135=AR$6,$X135*$F135,0)),$X135*$F135*(VLOOKUP($Q135,'Workforce distribution'!$C$8:$AD$30,AR$7,FALSE)))),0)</f>
        <v>0</v>
      </c>
      <c r="AS135" s="30">
        <f>_xlfn.IFNA(IF($O135="days",$Y135*(VLOOKUP($K135,'Bed parameters'!$A$9:$I$12,9,FALSE))*$F135*(VLOOKUP($Q135,'Workforce distribution'!$C$8:$AD$30,AS$7,FALSE)),IF($Q135="n/a",(IF($P135=AS$6,$X135*$F135,0)),$X135*$F135*(VLOOKUP($Q135,'Workforce distribution'!$C$8:$AD$30,AS$7,FALSE)))),0)</f>
        <v>0</v>
      </c>
      <c r="AT135" s="30">
        <f>_xlfn.IFNA(IF($O135="days",$Y135*(VLOOKUP($K135,'Bed parameters'!$A$9:$I$12,9,FALSE))*$F135*(VLOOKUP($Q135,'Workforce distribution'!$C$8:$AD$30,AT$7,FALSE)),IF($Q135="n/a",(IF($P135=AT$6,$X135*$F135,0)),$X135*$F135*(VLOOKUP($Q135,'Workforce distribution'!$C$8:$AD$30,AT$7,FALSE)))),0)</f>
        <v>0</v>
      </c>
      <c r="AU135" s="30">
        <f>_xlfn.IFNA(IF($O135="days",$Y135*(VLOOKUP($K135,'Bed parameters'!$A$9:$I$12,9,FALSE))*$F135*(VLOOKUP($Q135,'Workforce distribution'!$C$8:$AD$30,AU$7,FALSE)),IF($Q135="n/a",(IF($P135=AU$6,$X135*$F135,0)),$X135*$F135*(VLOOKUP($Q135,'Workforce distribution'!$C$8:$AD$30,AU$7,FALSE)))),0)</f>
        <v>0</v>
      </c>
      <c r="AV135" s="30">
        <f>_xlfn.IFNA(IF($O135="days",$Y135*(VLOOKUP($K135,'Bed parameters'!$A$9:$I$12,9,FALSE))*$F135*(VLOOKUP($Q135,'Workforce distribution'!$C$8:$AD$30,AV$7,FALSE)),IF($Q135="n/a",(IF($P135=AV$6,$X135*$F135,0)),$X135*$F135*(VLOOKUP($Q135,'Workforce distribution'!$C$8:$AD$30,AV$7,FALSE)))),0)</f>
        <v>0</v>
      </c>
      <c r="AW135" s="30">
        <f>_xlfn.IFNA(IF($O135="days",$Y135*(VLOOKUP($K135,'Bed parameters'!$A$9:$I$12,9,FALSE))*$F135*(VLOOKUP($Q135,'Workforce distribution'!$C$8:$AD$30,AW$7,FALSE)),IF($Q135="n/a",(IF($P135=AW$6,$X135*$F135,0)),$X135*$F135*(VLOOKUP($Q135,'Workforce distribution'!$C$8:$AD$30,AW$7,FALSE)))),0)</f>
        <v>0</v>
      </c>
      <c r="AX135" s="30">
        <f>_xlfn.IFNA(IF($O135="days",$Y135*(VLOOKUP($K135,'Bed parameters'!$A$9:$I$12,9,FALSE))*$F135*(VLOOKUP($Q135,'Workforce distribution'!$C$8:$AD$30,AX$7,FALSE)),IF($Q135="n/a",(IF($P135=AX$6,$X135*$F135,0)),$X135*$F135*(VLOOKUP($Q135,'Workforce distribution'!$C$8:$AD$30,AX$7,FALSE)))),0)</f>
        <v>0</v>
      </c>
      <c r="AY135" s="30">
        <f>_xlfn.IFNA(IF($O135="days",$Y135*(VLOOKUP($K135,'Bed parameters'!$A$9:$I$12,9,FALSE))*$F135*(VLOOKUP($Q135,'Workforce distribution'!$C$8:$AD$30,AY$7,FALSE)),IF($Q135="n/a",(IF($P135=AY$6,$X135*$F135,0)),$X135*$F135*(VLOOKUP($Q135,'Workforce distribution'!$C$8:$AD$30,AY$7,FALSE)))),0)</f>
        <v>0</v>
      </c>
      <c r="AZ135" s="30">
        <f>_xlfn.IFNA(IF($O135="days",$Y135*(VLOOKUP($K135,'Bed parameters'!$A$9:$I$12,9,FALSE))*$F135*(VLOOKUP($Q135,'Workforce distribution'!$C$8:$AD$30,AZ$7,FALSE)),IF($Q135="n/a",(IF($P135=AZ$6,$X135*$F135,0)),$X135*$F135*(VLOOKUP($Q135,'Workforce distribution'!$C$8:$AD$30,AZ$7,FALSE)))),0)</f>
        <v>0</v>
      </c>
      <c r="BA135" s="30">
        <f>_xlfn.IFNA(IF($O135="days",$Y135*(VLOOKUP($K135,'Bed parameters'!$A$9:$I$12,9,FALSE))*$F135*(VLOOKUP($Q135,'Workforce distribution'!$C$8:$AD$30,BA$7,FALSE)),IF($Q135="n/a",(IF($P135=BA$6,$X135*$F135,0)),$X135*$F135*(VLOOKUP($Q135,'Workforce distribution'!$C$8:$AD$30,BA$7,FALSE)))),0)</f>
        <v>0</v>
      </c>
      <c r="BB135" s="30">
        <f>_xlfn.IFNA(IF($O135="days",$Y135*(VLOOKUP($K135,'Bed parameters'!$A$9:$I$12,9,FALSE))*$F135*(VLOOKUP($Q135,'Workforce distribution'!$C$8:$AD$30,BB$7,FALSE)),IF($Q135="n/a",(IF($P135=BB$6,$X135*$F135,0)),$X135*$F135*(VLOOKUP($Q135,'Workforce distribution'!$C$8:$AD$30,BB$7,FALSE)))),0)</f>
        <v>0</v>
      </c>
      <c r="BC135" s="149">
        <f t="shared" si="17"/>
        <v>0</v>
      </c>
      <c r="BD135" s="288">
        <f>IF($Q135="n/a",(IF('Workforce hours'!D$30=0,0,(AB135/'Workforce hours'!D$30))),(IF(VLOOKUP($Q135,'Workforce hours'!$C$8:$AD$30,BD$7,FALSE)=0,0,(AB135/(VLOOKUP($Q135,'Workforce hours'!$C$8:$AD$30,BD$7,FALSE))))))</f>
        <v>0</v>
      </c>
      <c r="BE135" s="288">
        <f>IF($Q135="n/a",(IF('Workforce hours'!E$30=0,0,(AC135/'Workforce hours'!E$30))),(IF(VLOOKUP($Q135,'Workforce hours'!$C$8:$AD$30,BE$7,FALSE)=0,0,(AC135/(VLOOKUP($Q135,'Workforce hours'!$C$8:$AD$30,BE$7,FALSE))))))</f>
        <v>0</v>
      </c>
      <c r="BF135" s="288">
        <f>IF($Q135="n/a",(IF('Workforce hours'!F$30=0,0,(AD135/'Workforce hours'!F$30))),(IF(VLOOKUP($Q135,'Workforce hours'!$C$8:$AD$30,BF$7,FALSE)=0,0,(AD135/(VLOOKUP($Q135,'Workforce hours'!$C$8:$AD$30,BF$7,FALSE))))))</f>
        <v>0</v>
      </c>
      <c r="BG135" s="288">
        <f>IF($Q135="n/a",(IF('Workforce hours'!G$30=0,0,(AE135/'Workforce hours'!G$30))),(IF(VLOOKUP($Q135,'Workforce hours'!$C$8:$AD$30,BG$7,FALSE)=0,0,(AE135/(VLOOKUP($Q135,'Workforce hours'!$C$8:$AD$30,BG$7,FALSE))))))</f>
        <v>0</v>
      </c>
      <c r="BH135" s="288">
        <f>IF($Q135="n/a",(IF('Workforce hours'!H$30=0,0,(AF135/'Workforce hours'!H$30))),(IF(VLOOKUP($Q135,'Workforce hours'!$C$8:$AD$30,BH$7,FALSE)=0,0,(AF135/(VLOOKUP($Q135,'Workforce hours'!$C$8:$AD$30,BH$7,FALSE))))))</f>
        <v>0</v>
      </c>
      <c r="BI135" s="288">
        <f>IF($Q135="n/a",(IF('Workforce hours'!I$30=0,0,(AG135/'Workforce hours'!I$30))),(IF(VLOOKUP($Q135,'Workforce hours'!$C$8:$AD$30,BI$7,FALSE)=0,0,(AG135/(VLOOKUP($Q135,'Workforce hours'!$C$8:$AD$30,BI$7,FALSE))))))</f>
        <v>0</v>
      </c>
      <c r="BJ135" s="288">
        <f>IF($Q135="n/a",(IF('Workforce hours'!J$30=0,0,(AH135/'Workforce hours'!J$30))),(IF(VLOOKUP($Q135,'Workforce hours'!$C$8:$AD$30,BJ$7,FALSE)=0,0,(AH135/(VLOOKUP($Q135,'Workforce hours'!$C$8:$AD$30,BJ$7,FALSE))))))</f>
        <v>0</v>
      </c>
      <c r="BK135" s="288">
        <f>IF($Q135="n/a",(IF('Workforce hours'!K$30=0,0,(AI135/'Workforce hours'!K$30))),(IF(VLOOKUP($Q135,'Workforce hours'!$C$8:$AD$30,BK$7,FALSE)=0,0,(AI135/(VLOOKUP($Q135,'Workforce hours'!$C$8:$AD$30,BK$7,FALSE))))))</f>
        <v>0</v>
      </c>
      <c r="BL135" s="288">
        <f>IF($Q135="n/a",(IF('Workforce hours'!L$30=0,0,(AJ135/'Workforce hours'!L$30))),(IF(VLOOKUP($Q135,'Workforce hours'!$C$8:$AD$30,BL$7,FALSE)=0,0,(AJ135/(VLOOKUP($Q135,'Workforce hours'!$C$8:$AD$30,BL$7,FALSE))))))</f>
        <v>0</v>
      </c>
      <c r="BM135" s="288">
        <f>IF($Q135="n/a",(IF('Workforce hours'!M$30=0,0,(AK135/'Workforce hours'!M$30))),(IF(VLOOKUP($Q135,'Workforce hours'!$C$8:$AD$30,BM$7,FALSE)=0,0,(AK135/(VLOOKUP($Q135,'Workforce hours'!$C$8:$AD$30,BM$7,FALSE))))))</f>
        <v>0</v>
      </c>
      <c r="BN135" s="288">
        <f>IF($Q135="n/a",(IF('Workforce hours'!N$30=0,0,(AL135/'Workforce hours'!N$30))),(IF(VLOOKUP($Q135,'Workforce hours'!$C$8:$AD$30,BN$7,FALSE)=0,0,(AL135/(VLOOKUP($Q135,'Workforce hours'!$C$8:$AD$30,BN$7,FALSE))))))</f>
        <v>0</v>
      </c>
      <c r="BO135" s="288">
        <f>IF($Q135="n/a",(IF('Workforce hours'!O$30=0,0,(AM135/'Workforce hours'!O$30))),(IF(VLOOKUP($Q135,'Workforce hours'!$C$8:$AD$30,BO$7,FALSE)=0,0,(AM135/(VLOOKUP($Q135,'Workforce hours'!$C$8:$AD$30,BO$7,FALSE))))))</f>
        <v>0</v>
      </c>
      <c r="BP135" s="288">
        <f>IF($Q135="n/a",(IF('Workforce hours'!P$30=0,0,(AN135/'Workforce hours'!P$30))),(IF(VLOOKUP($Q135,'Workforce hours'!$C$8:$AD$30,BP$7,FALSE)=0,0,(AN135/(VLOOKUP($Q135,'Workforce hours'!$C$8:$AD$30,BP$7,FALSE))))))</f>
        <v>0</v>
      </c>
      <c r="BQ135" s="288">
        <f>IF($Q135="n/a",(IF('Workforce hours'!Q$30=0,0,(AO135/'Workforce hours'!Q$30))),(IF(VLOOKUP($Q135,'Workforce hours'!$C$8:$AD$30,BQ$7,FALSE)=0,0,(AO135/(VLOOKUP($Q135,'Workforce hours'!$C$8:$AD$30,BQ$7,FALSE))))))</f>
        <v>0</v>
      </c>
      <c r="BR135" s="288">
        <f>IF($Q135="n/a",(IF('Workforce hours'!R$30=0,0,(AP135/'Workforce hours'!R$30))),(IF(VLOOKUP($Q135,'Workforce hours'!$C$8:$AD$30,BR$7,FALSE)=0,0,(AP135/(VLOOKUP($Q135,'Workforce hours'!$C$8:$AD$30,BR$7,FALSE))))))</f>
        <v>0</v>
      </c>
      <c r="BS135" s="288">
        <f>IF($Q135="n/a",(IF('Workforce hours'!S$30=0,0,(AQ135/'Workforce hours'!S$30))),(IF(VLOOKUP($Q135,'Workforce hours'!$C$8:$AD$30,BS$7,FALSE)=0,0,(AQ135/(VLOOKUP($Q135,'Workforce hours'!$C$8:$AD$30,BS$7,FALSE))))))</f>
        <v>0</v>
      </c>
      <c r="BT135" s="288">
        <f>IF($Q135="n/a",(IF('Workforce hours'!T$30=0,0,(AR135/'Workforce hours'!T$30))),(IF(VLOOKUP($Q135,'Workforce hours'!$C$8:$AD$30,BT$7,FALSE)=0,0,(AR135/(VLOOKUP($Q135,'Workforce hours'!$C$8:$AD$30,BT$7,FALSE))))))</f>
        <v>0</v>
      </c>
      <c r="BU135" s="288">
        <f>IF($Q135="n/a",(IF('Workforce hours'!U$30=0,0,(AS135/'Workforce hours'!U$30))),(IF(VLOOKUP($Q135,'Workforce hours'!$C$8:$AD$30,BU$7,FALSE)=0,0,(AS135/(VLOOKUP($Q135,'Workforce hours'!$C$8:$AD$30,BU$7,FALSE))))))</f>
        <v>0</v>
      </c>
      <c r="BV135" s="288">
        <f>IF($Q135="n/a",(IF('Workforce hours'!V$30=0,0,(AT135/'Workforce hours'!V$30))),(IF(VLOOKUP($Q135,'Workforce hours'!$C$8:$AD$30,BV$7,FALSE)=0,0,(AT135/(VLOOKUP($Q135,'Workforce hours'!$C$8:$AD$30,BV$7,FALSE))))))</f>
        <v>0</v>
      </c>
      <c r="BW135" s="288">
        <f>IF($Q135="n/a",(IF('Workforce hours'!W$30=0,0,(AU135/'Workforce hours'!W$30))),(IF(VLOOKUP($Q135,'Workforce hours'!$C$8:$AD$30,BW$7,FALSE)=0,0,(AU135/(VLOOKUP($Q135,'Workforce hours'!$C$8:$AD$30,BW$7,FALSE))))))</f>
        <v>0</v>
      </c>
      <c r="BX135" s="288">
        <f>IF($Q135="n/a",(IF('Workforce hours'!X$30=0,0,(AV135/'Workforce hours'!X$30))),(IF(VLOOKUP($Q135,'Workforce hours'!$C$8:$AD$30,BX$7,FALSE)=0,0,(AV135/(VLOOKUP($Q135,'Workforce hours'!$C$8:$AD$30,BX$7,FALSE))))))</f>
        <v>0</v>
      </c>
      <c r="BY135" s="288">
        <f>IF($Q135="n/a",(IF('Workforce hours'!Y$30=0,0,(AW135/'Workforce hours'!Y$30))),(IF(VLOOKUP($Q135,'Workforce hours'!$C$8:$AD$30,BY$7,FALSE)=0,0,(AW135/(VLOOKUP($Q135,'Workforce hours'!$C$8:$AD$30,BY$7,FALSE))))))</f>
        <v>0</v>
      </c>
      <c r="BZ135" s="288">
        <f>IF($Q135="n/a",(IF('Workforce hours'!Z$30=0,0,(AX135/'Workforce hours'!Z$30))),(IF(VLOOKUP($Q135,'Workforce hours'!$C$8:$AD$30,BZ$7,FALSE)=0,0,(AX135/(VLOOKUP($Q135,'Workforce hours'!$C$8:$AD$30,BZ$7,FALSE))))))</f>
        <v>0</v>
      </c>
      <c r="CA135" s="288">
        <f>IF($Q135="n/a",(IF('Workforce hours'!AA$30=0,0,(AY135/'Workforce hours'!AA$30))),(IF(VLOOKUP($Q135,'Workforce hours'!$C$8:$AD$30,CA$7,FALSE)=0,0,(AY135/(VLOOKUP($Q135,'Workforce hours'!$C$8:$AD$30,CA$7,FALSE))))))</f>
        <v>0</v>
      </c>
      <c r="CB135" s="288">
        <f>IF($Q135="n/a",(IF('Workforce hours'!AB$30=0,0,(AZ135/'Workforce hours'!AB$30))),(IF(VLOOKUP($Q135,'Workforce hours'!$C$8:$AD$30,CB$7,FALSE)=0,0,(AZ135/(VLOOKUP($Q135,'Workforce hours'!$C$8:$AD$30,CB$7,FALSE))))))</f>
        <v>0</v>
      </c>
      <c r="CC135" s="288">
        <f>IF($Q135="n/a",(IF('Workforce hours'!AC$30=0,0,(BA135/'Workforce hours'!AC$30))),(IF(VLOOKUP($Q135,'Workforce hours'!$C$8:$AD$30,CC$7,FALSE)=0,0,(BA135/(VLOOKUP($Q135,'Workforce hours'!$C$8:$AD$30,CC$7,FALSE))))))</f>
        <v>0</v>
      </c>
      <c r="CD135" s="288">
        <f>IF($Q135="n/a",(IF('Workforce hours'!AD$30=0,0,(BB135/'Workforce hours'!AD$30))),(IF(VLOOKUP($Q135,'Workforce hours'!$C$8:$AD$30,CD$7,FALSE)=0,0,(BB135/(VLOOKUP($Q135,'Workforce hours'!$C$8:$AD$30,CD$7,FALSE))))))</f>
        <v>0</v>
      </c>
      <c r="CE135" s="289">
        <f t="shared" si="18"/>
        <v>0</v>
      </c>
      <c r="CF135" s="290">
        <f>BD135*'Workforce costs'!B$9*(1+'Workforce costs'!B$10)*(1+'Workforce costs'!B$11)</f>
        <v>0</v>
      </c>
      <c r="CG135" s="290">
        <f>BE135*'Workforce costs'!C$9*(1+'Workforce costs'!C$10)*(1+'Workforce costs'!C$11)</f>
        <v>0</v>
      </c>
      <c r="CH135" s="290">
        <f>BF135*'Workforce costs'!D$9*(1+'Workforce costs'!D$10)*(1+'Workforce costs'!D$11)</f>
        <v>0</v>
      </c>
      <c r="CI135" s="290">
        <f>BG135*'Workforce costs'!E$9*(1+'Workforce costs'!E$10)*(1+'Workforce costs'!E$11)</f>
        <v>0</v>
      </c>
      <c r="CJ135" s="290">
        <f>BH135*'Workforce costs'!F$9*(1+'Workforce costs'!F$10)*(1+'Workforce costs'!F$11)</f>
        <v>0</v>
      </c>
      <c r="CK135" s="290">
        <f>BI135*'Workforce costs'!G$9*(1+'Workforce costs'!G$10)*(1+'Workforce costs'!G$11)</f>
        <v>0</v>
      </c>
      <c r="CL135" s="290">
        <f>BJ135*'Workforce costs'!H$9*(1+'Workforce costs'!H$10)*(1+'Workforce costs'!H$11)</f>
        <v>0</v>
      </c>
      <c r="CM135" s="290">
        <f>BK135*'Workforce costs'!I$9*(1+'Workforce costs'!I$10)*(1+'Workforce costs'!I$11)</f>
        <v>0</v>
      </c>
      <c r="CN135" s="290">
        <f>BL135*'Workforce costs'!J$9*(1+'Workforce costs'!J$10)*(1+'Workforce costs'!J$11)</f>
        <v>0</v>
      </c>
      <c r="CO135" s="290">
        <f>BM135*'Workforce costs'!K$9*(1+'Workforce costs'!K$10)*(1+'Workforce costs'!K$11)</f>
        <v>0</v>
      </c>
      <c r="CP135" s="290">
        <f>BN135*'Workforce costs'!L$9*(1+'Workforce costs'!L$10)*(1+'Workforce costs'!L$11)</f>
        <v>0</v>
      </c>
      <c r="CQ135" s="290">
        <f>BO135*'Workforce costs'!M$9*(1+'Workforce costs'!M$10)*(1+'Workforce costs'!M$11)</f>
        <v>0</v>
      </c>
      <c r="CR135" s="290">
        <f>BP135*'Workforce costs'!N$9*(1+'Workforce costs'!N$10)*(1+'Workforce costs'!N$11)</f>
        <v>0</v>
      </c>
      <c r="CS135" s="290">
        <f>BQ135*'Workforce costs'!O$9*(1+'Workforce costs'!O$10)*(1+'Workforce costs'!O$11)</f>
        <v>0</v>
      </c>
      <c r="CT135" s="290">
        <f>BR135*'Workforce costs'!P$9*(1+'Workforce costs'!P$10)*(1+'Workforce costs'!P$11)</f>
        <v>0</v>
      </c>
      <c r="CU135" s="290">
        <f>BS135*'Workforce costs'!Q$9*(1+'Workforce costs'!Q$10)*(1+'Workforce costs'!Q$11)</f>
        <v>0</v>
      </c>
      <c r="CV135" s="290">
        <f>BT135*'Workforce costs'!R$9*(1+'Workforce costs'!R$10)*(1+'Workforce costs'!R$11)</f>
        <v>0</v>
      </c>
      <c r="CW135" s="290">
        <f>BU135*'Workforce costs'!S$9*(1+'Workforce costs'!S$10)*(1+'Workforce costs'!S$11)</f>
        <v>0</v>
      </c>
      <c r="CX135" s="290">
        <f>BV135*'Workforce costs'!T$9*(1+'Workforce costs'!T$10)*(1+'Workforce costs'!T$11)</f>
        <v>0</v>
      </c>
      <c r="CY135" s="290">
        <f>BW135*'Workforce costs'!U$9*(1+'Workforce costs'!U$10)*(1+'Workforce costs'!U$11)</f>
        <v>0</v>
      </c>
      <c r="CZ135" s="290">
        <f>BX135*'Workforce costs'!V$9*(1+'Workforce costs'!V$10)*(1+'Workforce costs'!V$11)</f>
        <v>0</v>
      </c>
      <c r="DA135" s="290">
        <f>BY135*'Workforce costs'!W$9*(1+'Workforce costs'!W$10)*(1+'Workforce costs'!W$11)</f>
        <v>0</v>
      </c>
      <c r="DB135" s="290">
        <f>BZ135*'Workforce costs'!X$9*(1+'Workforce costs'!X$10)*(1+'Workforce costs'!X$11)</f>
        <v>0</v>
      </c>
      <c r="DC135" s="290">
        <f>CA135*'Workforce costs'!Y$9*(1+'Workforce costs'!Y$10)*(1+'Workforce costs'!Y$11)</f>
        <v>0</v>
      </c>
      <c r="DD135" s="290">
        <f>CB135*'Workforce costs'!Z$9*(1+'Workforce costs'!Z$10)*(1+'Workforce costs'!Z$11)</f>
        <v>0</v>
      </c>
      <c r="DE135" s="290">
        <f>CC135*'Workforce costs'!AA$9*(1+'Workforce costs'!AA$10)*(1+'Workforce costs'!AA$11)</f>
        <v>0</v>
      </c>
      <c r="DF135" s="290">
        <f>CD135*'Workforce costs'!AB$9*(1+'Workforce costs'!AB$10)*(1+'Workforce costs'!AB$11)</f>
        <v>0</v>
      </c>
    </row>
    <row r="136" spans="1:110" x14ac:dyDescent="0.3">
      <c r="A136" s="2" t="str">
        <f>Outputs!$A$4</f>
        <v>Australia</v>
      </c>
      <c r="B136" s="2" t="str">
        <f t="shared" si="11"/>
        <v>Australia 12to17</v>
      </c>
      <c r="C136" s="30">
        <f>VLOOKUP($B136,Populations!$D$15:$H$1920,3,FALSE)</f>
        <v>1959472</v>
      </c>
      <c r="D136" s="255">
        <f>IF(OR($H136="General pop",$H136="Schools",$H136="Workplace",$H136="Skills Training",$H136="Digital Supports"),1,VLOOKUP($B136,Populations!$D$15:$H$1920,5,FALSE))</f>
        <v>1</v>
      </c>
      <c r="E136" s="88">
        <f>VLOOKUP(I136,Epidemiology!$C$10:$H$47,6,FALSE)</f>
        <v>7702</v>
      </c>
      <c r="F136" s="102">
        <f>'Care profiles'!R137</f>
        <v>1</v>
      </c>
      <c r="G136" s="15" t="str">
        <f>'Care profiles'!A137</f>
        <v>12to17</v>
      </c>
      <c r="H136" s="15" t="str">
        <f>'Care profiles'!B137</f>
        <v>Thoughts</v>
      </c>
      <c r="I136" s="15" t="str">
        <f>'Care profiles'!C137</f>
        <v>Thoughts_12-17yrs</v>
      </c>
      <c r="J136" s="15" t="str">
        <f>'Care profiles'!D137</f>
        <v>Care profile</v>
      </c>
      <c r="K136" s="15" t="str">
        <f>'Care profiles'!E137</f>
        <v>Co-Response Teams</v>
      </c>
      <c r="L136" s="104">
        <f>'Care profiles'!F137</f>
        <v>0.1</v>
      </c>
      <c r="M136" s="15">
        <f>'Care profiles'!G137</f>
        <v>1</v>
      </c>
      <c r="N136" s="15">
        <f>'Care profiles'!H137</f>
        <v>120</v>
      </c>
      <c r="O136" s="15" t="str">
        <f>'Care profiles'!I137</f>
        <v>min</v>
      </c>
      <c r="P136" s="15" t="str">
        <f>'Care profiles'!J137</f>
        <v>Team</v>
      </c>
      <c r="Q136" s="15" t="str">
        <f>'Care profiles'!K137</f>
        <v>Co-Response Team</v>
      </c>
      <c r="R136" s="15" t="str">
        <f>'Care profiles'!M137</f>
        <v>N</v>
      </c>
      <c r="S136" s="15" t="str">
        <f>'Care profiles'!O137</f>
        <v>Y</v>
      </c>
      <c r="T136" s="15" t="str">
        <f>'Care profiles'!Q137</f>
        <v>N</v>
      </c>
      <c r="U136" s="30">
        <f t="shared" si="12"/>
        <v>150918.53344</v>
      </c>
      <c r="V136" s="30">
        <f t="shared" si="13"/>
        <v>15091.853344000001</v>
      </c>
      <c r="W136" s="30">
        <f>IF(M136="n/a",0,IF(O136="days",V136*M136*(1+(VLOOKUP(K136,'Bed parameters'!$A$9:$G$12,7,FALSE))),V136*M136))</f>
        <v>15091.853344000001</v>
      </c>
      <c r="X136" s="30">
        <f t="shared" si="14"/>
        <v>30183.706688000002</v>
      </c>
      <c r="Y136" s="30">
        <f t="shared" si="15"/>
        <v>0</v>
      </c>
      <c r="Z136" s="113">
        <f>_xlfn.IFNA(Y136/((VLOOKUP(K136,'Bed parameters'!$A$9:$G$12,3,FALSE))*(VLOOKUP(K136,'Bed parameters'!$A$9:$G$12,5,FALSE))),0)</f>
        <v>0</v>
      </c>
      <c r="AA136" s="30">
        <f t="shared" si="16"/>
        <v>30183.706688000002</v>
      </c>
      <c r="AB136" s="30">
        <f>_xlfn.IFNA(IF($O136="days",$Y136*(VLOOKUP($K136,'Bed parameters'!$A$9:$I$12,9,FALSE))*$F136*(VLOOKUP($Q136,'Workforce distribution'!$C$8:$AD$30,AB$7,FALSE)),IF($Q136="n/a",(IF($P136=AB$6,$X136*$F136,0)),$X136*$F136*(VLOOKUP($Q136,'Workforce distribution'!$C$8:$AD$30,AB$7,FALSE)))),0)</f>
        <v>0</v>
      </c>
      <c r="AC136" s="30">
        <f>_xlfn.IFNA(IF($O136="days",$Y136*(VLOOKUP($K136,'Bed parameters'!$A$9:$I$12,9,FALSE))*$F136*(VLOOKUP($Q136,'Workforce distribution'!$C$8:$AD$30,AC$7,FALSE)),IF($Q136="n/a",(IF($P136=AC$6,$X136*$F136,0)),$X136*$F136*(VLOOKUP($Q136,'Workforce distribution'!$C$8:$AD$30,AC$7,FALSE)))),0)</f>
        <v>0</v>
      </c>
      <c r="AD136" s="30">
        <f>_xlfn.IFNA(IF($O136="days",$Y136*(VLOOKUP($K136,'Bed parameters'!$A$9:$I$12,9,FALSE))*$F136*(VLOOKUP($Q136,'Workforce distribution'!$C$8:$AD$30,AD$7,FALSE)),IF($Q136="n/a",(IF($P136=AD$6,$X136*$F136,0)),$X136*$F136*(VLOOKUP($Q136,'Workforce distribution'!$C$8:$AD$30,AD$7,FALSE)))),0)</f>
        <v>0</v>
      </c>
      <c r="AE136" s="30">
        <f>_xlfn.IFNA(IF($O136="days",$Y136*(VLOOKUP($K136,'Bed parameters'!$A$9:$I$12,9,FALSE))*$F136*(VLOOKUP($Q136,'Workforce distribution'!$C$8:$AD$30,AE$7,FALSE)),IF($Q136="n/a",(IF($P136=AE$6,$X136*$F136,0)),$X136*$F136*(VLOOKUP($Q136,'Workforce distribution'!$C$8:$AD$30,AE$7,FALSE)))),0)</f>
        <v>15091.853344000001</v>
      </c>
      <c r="AF136" s="30">
        <f>_xlfn.IFNA(IF($O136="days",$Y136*(VLOOKUP($K136,'Bed parameters'!$A$9:$I$12,9,FALSE))*$F136*(VLOOKUP($Q136,'Workforce distribution'!$C$8:$AD$30,AF$7,FALSE)),IF($Q136="n/a",(IF($P136=AF$6,$X136*$F136,0)),$X136*$F136*(VLOOKUP($Q136,'Workforce distribution'!$C$8:$AD$30,AF$7,FALSE)))),0)</f>
        <v>0</v>
      </c>
      <c r="AG136" s="30">
        <f>_xlfn.IFNA(IF($O136="days",$Y136*(VLOOKUP($K136,'Bed parameters'!$A$9:$I$12,9,FALSE))*$F136*(VLOOKUP($Q136,'Workforce distribution'!$C$8:$AD$30,AG$7,FALSE)),IF($Q136="n/a",(IF($P136=AG$6,$X136*$F136,0)),$X136*$F136*(VLOOKUP($Q136,'Workforce distribution'!$C$8:$AD$30,AG$7,FALSE)))),0)</f>
        <v>0</v>
      </c>
      <c r="AH136" s="30">
        <f>_xlfn.IFNA(IF($O136="days",$Y136*(VLOOKUP($K136,'Bed parameters'!$A$9:$I$12,9,FALSE))*$F136*(VLOOKUP($Q136,'Workforce distribution'!$C$8:$AD$30,AH$7,FALSE)),IF($Q136="n/a",(IF($P136=AH$6,$X136*$F136,0)),$X136*$F136*(VLOOKUP($Q136,'Workforce distribution'!$C$8:$AD$30,AH$7,FALSE)))),0)</f>
        <v>0</v>
      </c>
      <c r="AI136" s="30">
        <f>_xlfn.IFNA(IF($O136="days",$Y136*(VLOOKUP($K136,'Bed parameters'!$A$9:$I$12,9,FALSE))*$F136*(VLOOKUP($Q136,'Workforce distribution'!$C$8:$AD$30,AI$7,FALSE)),IF($Q136="n/a",(IF($P136=AI$6,$X136*$F136,0)),$X136*$F136*(VLOOKUP($Q136,'Workforce distribution'!$C$8:$AD$30,AI$7,FALSE)))),0)</f>
        <v>0</v>
      </c>
      <c r="AJ136" s="30">
        <f>_xlfn.IFNA(IF($O136="days",$Y136*(VLOOKUP($K136,'Bed parameters'!$A$9:$I$12,9,FALSE))*$F136*(VLOOKUP($Q136,'Workforce distribution'!$C$8:$AD$30,AJ$7,FALSE)),IF($Q136="n/a",(IF($P136=AJ$6,$X136*$F136,0)),$X136*$F136*(VLOOKUP($Q136,'Workforce distribution'!$C$8:$AD$30,AJ$7,FALSE)))),0)</f>
        <v>0</v>
      </c>
      <c r="AK136" s="30">
        <f>_xlfn.IFNA(IF($O136="days",$Y136*(VLOOKUP($K136,'Bed parameters'!$A$9:$I$12,9,FALSE))*$F136*(VLOOKUP($Q136,'Workforce distribution'!$C$8:$AD$30,AK$7,FALSE)),IF($Q136="n/a",(IF($P136=AK$6,$X136*$F136,0)),$X136*$F136*(VLOOKUP($Q136,'Workforce distribution'!$C$8:$AD$30,AK$7,FALSE)))),0)</f>
        <v>0</v>
      </c>
      <c r="AL136" s="30">
        <f>_xlfn.IFNA(IF($O136="days",$Y136*(VLOOKUP($K136,'Bed parameters'!$A$9:$I$12,9,FALSE))*$F136*(VLOOKUP($Q136,'Workforce distribution'!$C$8:$AD$30,AL$7,FALSE)),IF($Q136="n/a",(IF($P136=AL$6,$X136*$F136,0)),$X136*$F136*(VLOOKUP($Q136,'Workforce distribution'!$C$8:$AD$30,AL$7,FALSE)))),0)</f>
        <v>0</v>
      </c>
      <c r="AM136" s="30">
        <f>_xlfn.IFNA(IF($O136="days",$Y136*(VLOOKUP($K136,'Bed parameters'!$A$9:$I$12,9,FALSE))*$F136*(VLOOKUP($Q136,'Workforce distribution'!$C$8:$AD$30,AM$7,FALSE)),IF($Q136="n/a",(IF($P136=AM$6,$X136*$F136,0)),$X136*$F136*(VLOOKUP($Q136,'Workforce distribution'!$C$8:$AD$30,AM$7,FALSE)))),0)</f>
        <v>0</v>
      </c>
      <c r="AN136" s="30">
        <f>_xlfn.IFNA(IF($O136="days",$Y136*(VLOOKUP($K136,'Bed parameters'!$A$9:$I$12,9,FALSE))*$F136*(VLOOKUP($Q136,'Workforce distribution'!$C$8:$AD$30,AN$7,FALSE)),IF($Q136="n/a",(IF($P136=AN$6,$X136*$F136,0)),$X136*$F136*(VLOOKUP($Q136,'Workforce distribution'!$C$8:$AD$30,AN$7,FALSE)))),0)</f>
        <v>0</v>
      </c>
      <c r="AO136" s="30">
        <f>_xlfn.IFNA(IF($O136="days",$Y136*(VLOOKUP($K136,'Bed parameters'!$A$9:$I$12,9,FALSE))*$F136*(VLOOKUP($Q136,'Workforce distribution'!$C$8:$AD$30,AO$7,FALSE)),IF($Q136="n/a",(IF($P136=AO$6,$X136*$F136,0)),$X136*$F136*(VLOOKUP($Q136,'Workforce distribution'!$C$8:$AD$30,AO$7,FALSE)))),0)</f>
        <v>0</v>
      </c>
      <c r="AP136" s="30">
        <f>_xlfn.IFNA(IF($O136="days",$Y136*(VLOOKUP($K136,'Bed parameters'!$A$9:$I$12,9,FALSE))*$F136*(VLOOKUP($Q136,'Workforce distribution'!$C$8:$AD$30,AP$7,FALSE)),IF($Q136="n/a",(IF($P136=AP$6,$X136*$F136,0)),$X136*$F136*(VLOOKUP($Q136,'Workforce distribution'!$C$8:$AD$30,AP$7,FALSE)))),0)</f>
        <v>0</v>
      </c>
      <c r="AQ136" s="30">
        <f>_xlfn.IFNA(IF($O136="days",$Y136*(VLOOKUP($K136,'Bed parameters'!$A$9:$I$12,9,FALSE))*$F136*(VLOOKUP($Q136,'Workforce distribution'!$C$8:$AD$30,AQ$7,FALSE)),IF($Q136="n/a",(IF($P136=AQ$6,$X136*$F136,0)),$X136*$F136*(VLOOKUP($Q136,'Workforce distribution'!$C$8:$AD$30,AQ$7,FALSE)))),0)</f>
        <v>0</v>
      </c>
      <c r="AR136" s="30">
        <f>_xlfn.IFNA(IF($O136="days",$Y136*(VLOOKUP($K136,'Bed parameters'!$A$9:$I$12,9,FALSE))*$F136*(VLOOKUP($Q136,'Workforce distribution'!$C$8:$AD$30,AR$7,FALSE)),IF($Q136="n/a",(IF($P136=AR$6,$X136*$F136,0)),$X136*$F136*(VLOOKUP($Q136,'Workforce distribution'!$C$8:$AD$30,AR$7,FALSE)))),0)</f>
        <v>0</v>
      </c>
      <c r="AS136" s="30">
        <f>_xlfn.IFNA(IF($O136="days",$Y136*(VLOOKUP($K136,'Bed parameters'!$A$9:$I$12,9,FALSE))*$F136*(VLOOKUP($Q136,'Workforce distribution'!$C$8:$AD$30,AS$7,FALSE)),IF($Q136="n/a",(IF($P136=AS$6,$X136*$F136,0)),$X136*$F136*(VLOOKUP($Q136,'Workforce distribution'!$C$8:$AD$30,AS$7,FALSE)))),0)</f>
        <v>15091.853344000001</v>
      </c>
      <c r="AT136" s="30">
        <f>_xlfn.IFNA(IF($O136="days",$Y136*(VLOOKUP($K136,'Bed parameters'!$A$9:$I$12,9,FALSE))*$F136*(VLOOKUP($Q136,'Workforce distribution'!$C$8:$AD$30,AT$7,FALSE)),IF($Q136="n/a",(IF($P136=AT$6,$X136*$F136,0)),$X136*$F136*(VLOOKUP($Q136,'Workforce distribution'!$C$8:$AD$30,AT$7,FALSE)))),0)</f>
        <v>0</v>
      </c>
      <c r="AU136" s="30">
        <f>_xlfn.IFNA(IF($O136="days",$Y136*(VLOOKUP($K136,'Bed parameters'!$A$9:$I$12,9,FALSE))*$F136*(VLOOKUP($Q136,'Workforce distribution'!$C$8:$AD$30,AU$7,FALSE)),IF($Q136="n/a",(IF($P136=AU$6,$X136*$F136,0)),$X136*$F136*(VLOOKUP($Q136,'Workforce distribution'!$C$8:$AD$30,AU$7,FALSE)))),0)</f>
        <v>0</v>
      </c>
      <c r="AV136" s="30">
        <f>_xlfn.IFNA(IF($O136="days",$Y136*(VLOOKUP($K136,'Bed parameters'!$A$9:$I$12,9,FALSE))*$F136*(VLOOKUP($Q136,'Workforce distribution'!$C$8:$AD$30,AV$7,FALSE)),IF($Q136="n/a",(IF($P136=AV$6,$X136*$F136,0)),$X136*$F136*(VLOOKUP($Q136,'Workforce distribution'!$C$8:$AD$30,AV$7,FALSE)))),0)</f>
        <v>0</v>
      </c>
      <c r="AW136" s="30">
        <f>_xlfn.IFNA(IF($O136="days",$Y136*(VLOOKUP($K136,'Bed parameters'!$A$9:$I$12,9,FALSE))*$F136*(VLOOKUP($Q136,'Workforce distribution'!$C$8:$AD$30,AW$7,FALSE)),IF($Q136="n/a",(IF($P136=AW$6,$X136*$F136,0)),$X136*$F136*(VLOOKUP($Q136,'Workforce distribution'!$C$8:$AD$30,AW$7,FALSE)))),0)</f>
        <v>0</v>
      </c>
      <c r="AX136" s="30">
        <f>_xlfn.IFNA(IF($O136="days",$Y136*(VLOOKUP($K136,'Bed parameters'!$A$9:$I$12,9,FALSE))*$F136*(VLOOKUP($Q136,'Workforce distribution'!$C$8:$AD$30,AX$7,FALSE)),IF($Q136="n/a",(IF($P136=AX$6,$X136*$F136,0)),$X136*$F136*(VLOOKUP($Q136,'Workforce distribution'!$C$8:$AD$30,AX$7,FALSE)))),0)</f>
        <v>0</v>
      </c>
      <c r="AY136" s="30">
        <f>_xlfn.IFNA(IF($O136="days",$Y136*(VLOOKUP($K136,'Bed parameters'!$A$9:$I$12,9,FALSE))*$F136*(VLOOKUP($Q136,'Workforce distribution'!$C$8:$AD$30,AY$7,FALSE)),IF($Q136="n/a",(IF($P136=AY$6,$X136*$F136,0)),$X136*$F136*(VLOOKUP($Q136,'Workforce distribution'!$C$8:$AD$30,AY$7,FALSE)))),0)</f>
        <v>0</v>
      </c>
      <c r="AZ136" s="30">
        <f>_xlfn.IFNA(IF($O136="days",$Y136*(VLOOKUP($K136,'Bed parameters'!$A$9:$I$12,9,FALSE))*$F136*(VLOOKUP($Q136,'Workforce distribution'!$C$8:$AD$30,AZ$7,FALSE)),IF($Q136="n/a",(IF($P136=AZ$6,$X136*$F136,0)),$X136*$F136*(VLOOKUP($Q136,'Workforce distribution'!$C$8:$AD$30,AZ$7,FALSE)))),0)</f>
        <v>0</v>
      </c>
      <c r="BA136" s="30">
        <f>_xlfn.IFNA(IF($O136="days",$Y136*(VLOOKUP($K136,'Bed parameters'!$A$9:$I$12,9,FALSE))*$F136*(VLOOKUP($Q136,'Workforce distribution'!$C$8:$AD$30,BA$7,FALSE)),IF($Q136="n/a",(IF($P136=BA$6,$X136*$F136,0)),$X136*$F136*(VLOOKUP($Q136,'Workforce distribution'!$C$8:$AD$30,BA$7,FALSE)))),0)</f>
        <v>0</v>
      </c>
      <c r="BB136" s="30">
        <f>_xlfn.IFNA(IF($O136="days",$Y136*(VLOOKUP($K136,'Bed parameters'!$A$9:$I$12,9,FALSE))*$F136*(VLOOKUP($Q136,'Workforce distribution'!$C$8:$AD$30,BB$7,FALSE)),IF($Q136="n/a",(IF($P136=BB$6,$X136*$F136,0)),$X136*$F136*(VLOOKUP($Q136,'Workforce distribution'!$C$8:$AD$30,BB$7,FALSE)))),0)</f>
        <v>0</v>
      </c>
      <c r="BC136" s="149">
        <f t="shared" si="17"/>
        <v>18.034468271400506</v>
      </c>
      <c r="BD136" s="288">
        <f>IF($Q136="n/a",(IF('Workforce hours'!D$30=0,0,(AB136/'Workforce hours'!D$30))),(IF(VLOOKUP($Q136,'Workforce hours'!$C$8:$AD$30,BD$7,FALSE)=0,0,(AB136/(VLOOKUP($Q136,'Workforce hours'!$C$8:$AD$30,BD$7,FALSE))))))</f>
        <v>0</v>
      </c>
      <c r="BE136" s="288">
        <f>IF($Q136="n/a",(IF('Workforce hours'!E$30=0,0,(AC136/'Workforce hours'!E$30))),(IF(VLOOKUP($Q136,'Workforce hours'!$C$8:$AD$30,BE$7,FALSE)=0,0,(AC136/(VLOOKUP($Q136,'Workforce hours'!$C$8:$AD$30,BE$7,FALSE))))))</f>
        <v>0</v>
      </c>
      <c r="BF136" s="288">
        <f>IF($Q136="n/a",(IF('Workforce hours'!F$30=0,0,(AD136/'Workforce hours'!F$30))),(IF(VLOOKUP($Q136,'Workforce hours'!$C$8:$AD$30,BF$7,FALSE)=0,0,(AD136/(VLOOKUP($Q136,'Workforce hours'!$C$8:$AD$30,BF$7,FALSE))))))</f>
        <v>0</v>
      </c>
      <c r="BG136" s="288">
        <f>IF($Q136="n/a",(IF('Workforce hours'!G$30=0,0,(AE136/'Workforce hours'!G$30))),(IF(VLOOKUP($Q136,'Workforce hours'!$C$8:$AD$30,BG$7,FALSE)=0,0,(AE136/(VLOOKUP($Q136,'Workforce hours'!$C$8:$AD$30,BG$7,FALSE))))))</f>
        <v>8.7999144862973768</v>
      </c>
      <c r="BH136" s="288">
        <f>IF($Q136="n/a",(IF('Workforce hours'!H$30=0,0,(AF136/'Workforce hours'!H$30))),(IF(VLOOKUP($Q136,'Workforce hours'!$C$8:$AD$30,BH$7,FALSE)=0,0,(AF136/(VLOOKUP($Q136,'Workforce hours'!$C$8:$AD$30,BH$7,FALSE))))))</f>
        <v>0</v>
      </c>
      <c r="BI136" s="288">
        <f>IF($Q136="n/a",(IF('Workforce hours'!I$30=0,0,(AG136/'Workforce hours'!I$30))),(IF(VLOOKUP($Q136,'Workforce hours'!$C$8:$AD$30,BI$7,FALSE)=0,0,(AG136/(VLOOKUP($Q136,'Workforce hours'!$C$8:$AD$30,BI$7,FALSE))))))</f>
        <v>0</v>
      </c>
      <c r="BJ136" s="288">
        <f>IF($Q136="n/a",(IF('Workforce hours'!J$30=0,0,(AH136/'Workforce hours'!J$30))),(IF(VLOOKUP($Q136,'Workforce hours'!$C$8:$AD$30,BJ$7,FALSE)=0,0,(AH136/(VLOOKUP($Q136,'Workforce hours'!$C$8:$AD$30,BJ$7,FALSE))))))</f>
        <v>0</v>
      </c>
      <c r="BK136" s="288">
        <f>IF($Q136="n/a",(IF('Workforce hours'!K$30=0,0,(AI136/'Workforce hours'!K$30))),(IF(VLOOKUP($Q136,'Workforce hours'!$C$8:$AD$30,BK$7,FALSE)=0,0,(AI136/(VLOOKUP($Q136,'Workforce hours'!$C$8:$AD$30,BK$7,FALSE))))))</f>
        <v>0</v>
      </c>
      <c r="BL136" s="288">
        <f>IF($Q136="n/a",(IF('Workforce hours'!L$30=0,0,(AJ136/'Workforce hours'!L$30))),(IF(VLOOKUP($Q136,'Workforce hours'!$C$8:$AD$30,BL$7,FALSE)=0,0,(AJ136/(VLOOKUP($Q136,'Workforce hours'!$C$8:$AD$30,BL$7,FALSE))))))</f>
        <v>0</v>
      </c>
      <c r="BM136" s="288">
        <f>IF($Q136="n/a",(IF('Workforce hours'!M$30=0,0,(AK136/'Workforce hours'!M$30))),(IF(VLOOKUP($Q136,'Workforce hours'!$C$8:$AD$30,BM$7,FALSE)=0,0,(AK136/(VLOOKUP($Q136,'Workforce hours'!$C$8:$AD$30,BM$7,FALSE))))))</f>
        <v>0</v>
      </c>
      <c r="BN136" s="288">
        <f>IF($Q136="n/a",(IF('Workforce hours'!N$30=0,0,(AL136/'Workforce hours'!N$30))),(IF(VLOOKUP($Q136,'Workforce hours'!$C$8:$AD$30,BN$7,FALSE)=0,0,(AL136/(VLOOKUP($Q136,'Workforce hours'!$C$8:$AD$30,BN$7,FALSE))))))</f>
        <v>0</v>
      </c>
      <c r="BO136" s="288">
        <f>IF($Q136="n/a",(IF('Workforce hours'!O$30=0,0,(AM136/'Workforce hours'!O$30))),(IF(VLOOKUP($Q136,'Workforce hours'!$C$8:$AD$30,BO$7,FALSE)=0,0,(AM136/(VLOOKUP($Q136,'Workforce hours'!$C$8:$AD$30,BO$7,FALSE))))))</f>
        <v>0</v>
      </c>
      <c r="BP136" s="288">
        <f>IF($Q136="n/a",(IF('Workforce hours'!P$30=0,0,(AN136/'Workforce hours'!P$30))),(IF(VLOOKUP($Q136,'Workforce hours'!$C$8:$AD$30,BP$7,FALSE)=0,0,(AN136/(VLOOKUP($Q136,'Workforce hours'!$C$8:$AD$30,BP$7,FALSE))))))</f>
        <v>0</v>
      </c>
      <c r="BQ136" s="288">
        <f>IF($Q136="n/a",(IF('Workforce hours'!Q$30=0,0,(AO136/'Workforce hours'!Q$30))),(IF(VLOOKUP($Q136,'Workforce hours'!$C$8:$AD$30,BQ$7,FALSE)=0,0,(AO136/(VLOOKUP($Q136,'Workforce hours'!$C$8:$AD$30,BQ$7,FALSE))))))</f>
        <v>0</v>
      </c>
      <c r="BR136" s="288">
        <f>IF($Q136="n/a",(IF('Workforce hours'!R$30=0,0,(AP136/'Workforce hours'!R$30))),(IF(VLOOKUP($Q136,'Workforce hours'!$C$8:$AD$30,BR$7,FALSE)=0,0,(AP136/(VLOOKUP($Q136,'Workforce hours'!$C$8:$AD$30,BR$7,FALSE))))))</f>
        <v>0</v>
      </c>
      <c r="BS136" s="288">
        <f>IF($Q136="n/a",(IF('Workforce hours'!S$30=0,0,(AQ136/'Workforce hours'!S$30))),(IF(VLOOKUP($Q136,'Workforce hours'!$C$8:$AD$30,BS$7,FALSE)=0,0,(AQ136/(VLOOKUP($Q136,'Workforce hours'!$C$8:$AD$30,BS$7,FALSE))))))</f>
        <v>0</v>
      </c>
      <c r="BT136" s="288">
        <f>IF($Q136="n/a",(IF('Workforce hours'!T$30=0,0,(AR136/'Workforce hours'!T$30))),(IF(VLOOKUP($Q136,'Workforce hours'!$C$8:$AD$30,BT$7,FALSE)=0,0,(AR136/(VLOOKUP($Q136,'Workforce hours'!$C$8:$AD$30,BT$7,FALSE))))))</f>
        <v>0</v>
      </c>
      <c r="BU136" s="288">
        <f>IF($Q136="n/a",(IF('Workforce hours'!U$30=0,0,(AS136/'Workforce hours'!U$30))),(IF(VLOOKUP($Q136,'Workforce hours'!$C$8:$AD$30,BU$7,FALSE)=0,0,(AS136/(VLOOKUP($Q136,'Workforce hours'!$C$8:$AD$30,BU$7,FALSE))))))</f>
        <v>9.2345537851031292</v>
      </c>
      <c r="BV136" s="288">
        <f>IF($Q136="n/a",(IF('Workforce hours'!V$30=0,0,(AT136/'Workforce hours'!V$30))),(IF(VLOOKUP($Q136,'Workforce hours'!$C$8:$AD$30,BV$7,FALSE)=0,0,(AT136/(VLOOKUP($Q136,'Workforce hours'!$C$8:$AD$30,BV$7,FALSE))))))</f>
        <v>0</v>
      </c>
      <c r="BW136" s="288">
        <f>IF($Q136="n/a",(IF('Workforce hours'!W$30=0,0,(AU136/'Workforce hours'!W$30))),(IF(VLOOKUP($Q136,'Workforce hours'!$C$8:$AD$30,BW$7,FALSE)=0,0,(AU136/(VLOOKUP($Q136,'Workforce hours'!$C$8:$AD$30,BW$7,FALSE))))))</f>
        <v>0</v>
      </c>
      <c r="BX136" s="288">
        <f>IF($Q136="n/a",(IF('Workforce hours'!X$30=0,0,(AV136/'Workforce hours'!X$30))),(IF(VLOOKUP($Q136,'Workforce hours'!$C$8:$AD$30,BX$7,FALSE)=0,0,(AV136/(VLOOKUP($Q136,'Workforce hours'!$C$8:$AD$30,BX$7,FALSE))))))</f>
        <v>0</v>
      </c>
      <c r="BY136" s="288">
        <f>IF($Q136="n/a",(IF('Workforce hours'!Y$30=0,0,(AW136/'Workforce hours'!Y$30))),(IF(VLOOKUP($Q136,'Workforce hours'!$C$8:$AD$30,BY$7,FALSE)=0,0,(AW136/(VLOOKUP($Q136,'Workforce hours'!$C$8:$AD$30,BY$7,FALSE))))))</f>
        <v>0</v>
      </c>
      <c r="BZ136" s="288">
        <f>IF($Q136="n/a",(IF('Workforce hours'!Z$30=0,0,(AX136/'Workforce hours'!Z$30))),(IF(VLOOKUP($Q136,'Workforce hours'!$C$8:$AD$30,BZ$7,FALSE)=0,0,(AX136/(VLOOKUP($Q136,'Workforce hours'!$C$8:$AD$30,BZ$7,FALSE))))))</f>
        <v>0</v>
      </c>
      <c r="CA136" s="288">
        <f>IF($Q136="n/a",(IF('Workforce hours'!AA$30=0,0,(AY136/'Workforce hours'!AA$30))),(IF(VLOOKUP($Q136,'Workforce hours'!$C$8:$AD$30,CA$7,FALSE)=0,0,(AY136/(VLOOKUP($Q136,'Workforce hours'!$C$8:$AD$30,CA$7,FALSE))))))</f>
        <v>0</v>
      </c>
      <c r="CB136" s="288">
        <f>IF($Q136="n/a",(IF('Workforce hours'!AB$30=0,0,(AZ136/'Workforce hours'!AB$30))),(IF(VLOOKUP($Q136,'Workforce hours'!$C$8:$AD$30,CB$7,FALSE)=0,0,(AZ136/(VLOOKUP($Q136,'Workforce hours'!$C$8:$AD$30,CB$7,FALSE))))))</f>
        <v>0</v>
      </c>
      <c r="CC136" s="288">
        <f>IF($Q136="n/a",(IF('Workforce hours'!AC$30=0,0,(BA136/'Workforce hours'!AC$30))),(IF(VLOOKUP($Q136,'Workforce hours'!$C$8:$AD$30,CC$7,FALSE)=0,0,(BA136/(VLOOKUP($Q136,'Workforce hours'!$C$8:$AD$30,CC$7,FALSE))))))</f>
        <v>0</v>
      </c>
      <c r="CD136" s="288">
        <f>IF($Q136="n/a",(IF('Workforce hours'!AD$30=0,0,(BB136/'Workforce hours'!AD$30))),(IF(VLOOKUP($Q136,'Workforce hours'!$C$8:$AD$30,CD$7,FALSE)=0,0,(BB136/(VLOOKUP($Q136,'Workforce hours'!$C$8:$AD$30,CD$7,FALSE))))))</f>
        <v>0</v>
      </c>
      <c r="CE136" s="289">
        <f t="shared" si="18"/>
        <v>0</v>
      </c>
      <c r="CF136" s="290">
        <f>BD136*'Workforce costs'!B$9*(1+'Workforce costs'!B$10)*(1+'Workforce costs'!B$11)</f>
        <v>0</v>
      </c>
      <c r="CG136" s="290">
        <f>BE136*'Workforce costs'!C$9*(1+'Workforce costs'!C$10)*(1+'Workforce costs'!C$11)</f>
        <v>0</v>
      </c>
      <c r="CH136" s="290">
        <f>BF136*'Workforce costs'!D$9*(1+'Workforce costs'!D$10)*(1+'Workforce costs'!D$11)</f>
        <v>0</v>
      </c>
      <c r="CI136" s="290">
        <f>BG136*'Workforce costs'!E$9*(1+'Workforce costs'!E$10)*(1+'Workforce costs'!E$11)</f>
        <v>0</v>
      </c>
      <c r="CJ136" s="290">
        <f>BH136*'Workforce costs'!F$9*(1+'Workforce costs'!F$10)*(1+'Workforce costs'!F$11)</f>
        <v>0</v>
      </c>
      <c r="CK136" s="290">
        <f>BI136*'Workforce costs'!G$9*(1+'Workforce costs'!G$10)*(1+'Workforce costs'!G$11)</f>
        <v>0</v>
      </c>
      <c r="CL136" s="290">
        <f>BJ136*'Workforce costs'!H$9*(1+'Workforce costs'!H$10)*(1+'Workforce costs'!H$11)</f>
        <v>0</v>
      </c>
      <c r="CM136" s="290">
        <f>BK136*'Workforce costs'!I$9*(1+'Workforce costs'!I$10)*(1+'Workforce costs'!I$11)</f>
        <v>0</v>
      </c>
      <c r="CN136" s="290">
        <f>BL136*'Workforce costs'!J$9*(1+'Workforce costs'!J$10)*(1+'Workforce costs'!J$11)</f>
        <v>0</v>
      </c>
      <c r="CO136" s="290">
        <f>BM136*'Workforce costs'!K$9*(1+'Workforce costs'!K$10)*(1+'Workforce costs'!K$11)</f>
        <v>0</v>
      </c>
      <c r="CP136" s="290">
        <f>BN136*'Workforce costs'!L$9*(1+'Workforce costs'!L$10)*(1+'Workforce costs'!L$11)</f>
        <v>0</v>
      </c>
      <c r="CQ136" s="290">
        <f>BO136*'Workforce costs'!M$9*(1+'Workforce costs'!M$10)*(1+'Workforce costs'!M$11)</f>
        <v>0</v>
      </c>
      <c r="CR136" s="290">
        <f>BP136*'Workforce costs'!N$9*(1+'Workforce costs'!N$10)*(1+'Workforce costs'!N$11)</f>
        <v>0</v>
      </c>
      <c r="CS136" s="290">
        <f>BQ136*'Workforce costs'!O$9*(1+'Workforce costs'!O$10)*(1+'Workforce costs'!O$11)</f>
        <v>0</v>
      </c>
      <c r="CT136" s="290">
        <f>BR136*'Workforce costs'!P$9*(1+'Workforce costs'!P$10)*(1+'Workforce costs'!P$11)</f>
        <v>0</v>
      </c>
      <c r="CU136" s="290">
        <f>BS136*'Workforce costs'!Q$9*(1+'Workforce costs'!Q$10)*(1+'Workforce costs'!Q$11)</f>
        <v>0</v>
      </c>
      <c r="CV136" s="290">
        <f>BT136*'Workforce costs'!R$9*(1+'Workforce costs'!R$10)*(1+'Workforce costs'!R$11)</f>
        <v>0</v>
      </c>
      <c r="CW136" s="290">
        <f>BU136*'Workforce costs'!S$9*(1+'Workforce costs'!S$10)*(1+'Workforce costs'!S$11)</f>
        <v>0</v>
      </c>
      <c r="CX136" s="290">
        <f>BV136*'Workforce costs'!T$9*(1+'Workforce costs'!T$10)*(1+'Workforce costs'!T$11)</f>
        <v>0</v>
      </c>
      <c r="CY136" s="290">
        <f>BW136*'Workforce costs'!U$9*(1+'Workforce costs'!U$10)*(1+'Workforce costs'!U$11)</f>
        <v>0</v>
      </c>
      <c r="CZ136" s="290">
        <f>BX136*'Workforce costs'!V$9*(1+'Workforce costs'!V$10)*(1+'Workforce costs'!V$11)</f>
        <v>0</v>
      </c>
      <c r="DA136" s="290">
        <f>BY136*'Workforce costs'!W$9*(1+'Workforce costs'!W$10)*(1+'Workforce costs'!W$11)</f>
        <v>0</v>
      </c>
      <c r="DB136" s="290">
        <f>BZ136*'Workforce costs'!X$9*(1+'Workforce costs'!X$10)*(1+'Workforce costs'!X$11)</f>
        <v>0</v>
      </c>
      <c r="DC136" s="290">
        <f>CA136*'Workforce costs'!Y$9*(1+'Workforce costs'!Y$10)*(1+'Workforce costs'!Y$11)</f>
        <v>0</v>
      </c>
      <c r="DD136" s="290">
        <f>CB136*'Workforce costs'!Z$9*(1+'Workforce costs'!Z$10)*(1+'Workforce costs'!Z$11)</f>
        <v>0</v>
      </c>
      <c r="DE136" s="290">
        <f>CC136*'Workforce costs'!AA$9*(1+'Workforce costs'!AA$10)*(1+'Workforce costs'!AA$11)</f>
        <v>0</v>
      </c>
      <c r="DF136" s="290">
        <f>CD136*'Workforce costs'!AB$9*(1+'Workforce costs'!AB$10)*(1+'Workforce costs'!AB$11)</f>
        <v>0</v>
      </c>
    </row>
    <row r="137" spans="1:110" x14ac:dyDescent="0.3">
      <c r="A137" s="2" t="str">
        <f>Outputs!$A$4</f>
        <v>Australia</v>
      </c>
      <c r="B137" s="2" t="str">
        <f t="shared" si="11"/>
        <v>Australia 12to17</v>
      </c>
      <c r="C137" s="30">
        <f>VLOOKUP($B137,Populations!$D$15:$H$1920,3,FALSE)</f>
        <v>1959472</v>
      </c>
      <c r="D137" s="255">
        <f>IF(OR($H137="General pop",$H137="Schools",$H137="Workplace",$H137="Skills Training",$H137="Digital Supports"),1,VLOOKUP($B137,Populations!$D$15:$H$1920,5,FALSE))</f>
        <v>1</v>
      </c>
      <c r="E137" s="88">
        <f>VLOOKUP(I137,Epidemiology!$C$10:$H$47,6,FALSE)</f>
        <v>7702</v>
      </c>
      <c r="F137" s="102">
        <f>'Care profiles'!R138</f>
        <v>1</v>
      </c>
      <c r="G137" s="15" t="str">
        <f>'Care profiles'!A138</f>
        <v>12to17</v>
      </c>
      <c r="H137" s="15" t="str">
        <f>'Care profiles'!B138</f>
        <v>Thoughts</v>
      </c>
      <c r="I137" s="15" t="str">
        <f>'Care profiles'!C138</f>
        <v>Thoughts_12-17yrs</v>
      </c>
      <c r="J137" s="15" t="str">
        <f>'Care profiles'!D138</f>
        <v>Care profile</v>
      </c>
      <c r="K137" s="15" t="str">
        <f>'Care profiles'!E138</f>
        <v>Consultation Liaison – Emergency Department (Hospital)</v>
      </c>
      <c r="L137" s="104">
        <f>'Care profiles'!F138</f>
        <v>0.25</v>
      </c>
      <c r="M137" s="15">
        <f>'Care profiles'!G138</f>
        <v>1</v>
      </c>
      <c r="N137" s="15">
        <f>'Care profiles'!H138</f>
        <v>45</v>
      </c>
      <c r="O137" s="15" t="str">
        <f>'Care profiles'!I138</f>
        <v>min</v>
      </c>
      <c r="P137" s="15" t="str">
        <f>'Care profiles'!J138</f>
        <v>Team</v>
      </c>
      <c r="Q137" s="15" t="str">
        <f>'Care profiles'!K138</f>
        <v>Consultation Liaison – Emergency Department (Hospital)</v>
      </c>
      <c r="R137" s="15" t="str">
        <f>'Care profiles'!M138</f>
        <v>N</v>
      </c>
      <c r="S137" s="15" t="str">
        <f>'Care profiles'!O138</f>
        <v>Y</v>
      </c>
      <c r="T137" s="15" t="str">
        <f>'Care profiles'!Q138</f>
        <v>N</v>
      </c>
      <c r="U137" s="30">
        <f t="shared" si="12"/>
        <v>150918.53344</v>
      </c>
      <c r="V137" s="30">
        <f t="shared" si="13"/>
        <v>37729.63336</v>
      </c>
      <c r="W137" s="30">
        <f>IF(M137="n/a",0,IF(O137="days",V137*M137*(1+(VLOOKUP(K137,'Bed parameters'!$A$9:$G$12,7,FALSE))),V137*M137))</f>
        <v>37729.63336</v>
      </c>
      <c r="X137" s="30">
        <f t="shared" si="14"/>
        <v>28297.225020000002</v>
      </c>
      <c r="Y137" s="30">
        <f t="shared" si="15"/>
        <v>0</v>
      </c>
      <c r="Z137" s="113">
        <f>_xlfn.IFNA(Y137/((VLOOKUP(K137,'Bed parameters'!$A$9:$G$12,3,FALSE))*(VLOOKUP(K137,'Bed parameters'!$A$9:$G$12,5,FALSE))),0)</f>
        <v>0</v>
      </c>
      <c r="AA137" s="30">
        <f t="shared" si="16"/>
        <v>28297.225020000002</v>
      </c>
      <c r="AB137" s="30">
        <f>_xlfn.IFNA(IF($O137="days",$Y137*(VLOOKUP($K137,'Bed parameters'!$A$9:$I$12,9,FALSE))*$F137*(VLOOKUP($Q137,'Workforce distribution'!$C$8:$AD$30,AB$7,FALSE)),IF($Q137="n/a",(IF($P137=AB$6,$X137*$F137,0)),$X137*$F137*(VLOOKUP($Q137,'Workforce distribution'!$C$8:$AD$30,AB$7,FALSE)))),0)</f>
        <v>0</v>
      </c>
      <c r="AC137" s="30">
        <f>_xlfn.IFNA(IF($O137="days",$Y137*(VLOOKUP($K137,'Bed parameters'!$A$9:$I$12,9,FALSE))*$F137*(VLOOKUP($Q137,'Workforce distribution'!$C$8:$AD$30,AC$7,FALSE)),IF($Q137="n/a",(IF($P137=AC$6,$X137*$F137,0)),$X137*$F137*(VLOOKUP($Q137,'Workforce distribution'!$C$8:$AD$30,AC$7,FALSE)))),0)</f>
        <v>0</v>
      </c>
      <c r="AD137" s="30">
        <f>_xlfn.IFNA(IF($O137="days",$Y137*(VLOOKUP($K137,'Bed parameters'!$A$9:$I$12,9,FALSE))*$F137*(VLOOKUP($Q137,'Workforce distribution'!$C$8:$AD$30,AD$7,FALSE)),IF($Q137="n/a",(IF($P137=AD$6,$X137*$F137,0)),$X137*$F137*(VLOOKUP($Q137,'Workforce distribution'!$C$8:$AD$30,AD$7,FALSE)))),0)</f>
        <v>0</v>
      </c>
      <c r="AE137" s="30">
        <f>_xlfn.IFNA(IF($O137="days",$Y137*(VLOOKUP($K137,'Bed parameters'!$A$9:$I$12,9,FALSE))*$F137*(VLOOKUP($Q137,'Workforce distribution'!$C$8:$AD$30,AE$7,FALSE)),IF($Q137="n/a",(IF($P137=AE$6,$X137*$F137,0)),$X137*$F137*(VLOOKUP($Q137,'Workforce distribution'!$C$8:$AD$30,AE$7,FALSE)))),0)</f>
        <v>0</v>
      </c>
      <c r="AF137" s="30">
        <f>_xlfn.IFNA(IF($O137="days",$Y137*(VLOOKUP($K137,'Bed parameters'!$A$9:$I$12,9,FALSE))*$F137*(VLOOKUP($Q137,'Workforce distribution'!$C$8:$AD$30,AF$7,FALSE)),IF($Q137="n/a",(IF($P137=AF$6,$X137*$F137,0)),$X137*$F137*(VLOOKUP($Q137,'Workforce distribution'!$C$8:$AD$30,AF$7,FALSE)))),0)</f>
        <v>0</v>
      </c>
      <c r="AG137" s="30">
        <f>_xlfn.IFNA(IF($O137="days",$Y137*(VLOOKUP($K137,'Bed parameters'!$A$9:$I$12,9,FALSE))*$F137*(VLOOKUP($Q137,'Workforce distribution'!$C$8:$AD$30,AG$7,FALSE)),IF($Q137="n/a",(IF($P137=AG$6,$X137*$F137,0)),$X137*$F137*(VLOOKUP($Q137,'Workforce distribution'!$C$8:$AD$30,AG$7,FALSE)))),0)</f>
        <v>0</v>
      </c>
      <c r="AH137" s="30">
        <f>_xlfn.IFNA(IF($O137="days",$Y137*(VLOOKUP($K137,'Bed parameters'!$A$9:$I$12,9,FALSE))*$F137*(VLOOKUP($Q137,'Workforce distribution'!$C$8:$AD$30,AH$7,FALSE)),IF($Q137="n/a",(IF($P137=AH$6,$X137*$F137,0)),$X137*$F137*(VLOOKUP($Q137,'Workforce distribution'!$C$8:$AD$30,AH$7,FALSE)))),0)</f>
        <v>0</v>
      </c>
      <c r="AI137" s="30">
        <f>_xlfn.IFNA(IF($O137="days",$Y137*(VLOOKUP($K137,'Bed parameters'!$A$9:$I$12,9,FALSE))*$F137*(VLOOKUP($Q137,'Workforce distribution'!$C$8:$AD$30,AI$7,FALSE)),IF($Q137="n/a",(IF($P137=AI$6,$X137*$F137,0)),$X137*$F137*(VLOOKUP($Q137,'Workforce distribution'!$C$8:$AD$30,AI$7,FALSE)))),0)</f>
        <v>0</v>
      </c>
      <c r="AJ137" s="30">
        <f>_xlfn.IFNA(IF($O137="days",$Y137*(VLOOKUP($K137,'Bed parameters'!$A$9:$I$12,9,FALSE))*$F137*(VLOOKUP($Q137,'Workforce distribution'!$C$8:$AD$30,AJ$7,FALSE)),IF($Q137="n/a",(IF($P137=AJ$6,$X137*$F137,0)),$X137*$F137*(VLOOKUP($Q137,'Workforce distribution'!$C$8:$AD$30,AJ$7,FALSE)))),0)</f>
        <v>0</v>
      </c>
      <c r="AK137" s="30">
        <f>_xlfn.IFNA(IF($O137="days",$Y137*(VLOOKUP($K137,'Bed parameters'!$A$9:$I$12,9,FALSE))*$F137*(VLOOKUP($Q137,'Workforce distribution'!$C$8:$AD$30,AK$7,FALSE)),IF($Q137="n/a",(IF($P137=AK$6,$X137*$F137,0)),$X137*$F137*(VLOOKUP($Q137,'Workforce distribution'!$C$8:$AD$30,AK$7,FALSE)))),0)</f>
        <v>0</v>
      </c>
      <c r="AL137" s="30">
        <f>_xlfn.IFNA(IF($O137="days",$Y137*(VLOOKUP($K137,'Bed parameters'!$A$9:$I$12,9,FALSE))*$F137*(VLOOKUP($Q137,'Workforce distribution'!$C$8:$AD$30,AL$7,FALSE)),IF($Q137="n/a",(IF($P137=AL$6,$X137*$F137,0)),$X137*$F137*(VLOOKUP($Q137,'Workforce distribution'!$C$8:$AD$30,AL$7,FALSE)))),0)</f>
        <v>2644.6004691588787</v>
      </c>
      <c r="AM137" s="30">
        <f>_xlfn.IFNA(IF($O137="days",$Y137*(VLOOKUP($K137,'Bed parameters'!$A$9:$I$12,9,FALSE))*$F137*(VLOOKUP($Q137,'Workforce distribution'!$C$8:$AD$30,AM$7,FALSE)),IF($Q137="n/a",(IF($P137=AM$6,$X137*$F137,0)),$X137*$F137*(VLOOKUP($Q137,'Workforce distribution'!$C$8:$AD$30,AM$7,FALSE)))),0)</f>
        <v>11900.702111214954</v>
      </c>
      <c r="AN137" s="30">
        <f>_xlfn.IFNA(IF($O137="days",$Y137*(VLOOKUP($K137,'Bed parameters'!$A$9:$I$12,9,FALSE))*$F137*(VLOOKUP($Q137,'Workforce distribution'!$C$8:$AD$30,AN$7,FALSE)),IF($Q137="n/a",(IF($P137=AN$6,$X137*$F137,0)),$X137*$F137*(VLOOKUP($Q137,'Workforce distribution'!$C$8:$AD$30,AN$7,FALSE)))),0)</f>
        <v>5024.7408914018688</v>
      </c>
      <c r="AO137" s="30">
        <f>_xlfn.IFNA(IF($O137="days",$Y137*(VLOOKUP($K137,'Bed parameters'!$A$9:$I$12,9,FALSE))*$F137*(VLOOKUP($Q137,'Workforce distribution'!$C$8:$AD$30,AO$7,FALSE)),IF($Q137="n/a",(IF($P137=AO$6,$X137*$F137,0)),$X137*$F137*(VLOOKUP($Q137,'Workforce distribution'!$C$8:$AD$30,AO$7,FALSE)))),0)</f>
        <v>0</v>
      </c>
      <c r="AP137" s="30">
        <f>_xlfn.IFNA(IF($O137="days",$Y137*(VLOOKUP($K137,'Bed parameters'!$A$9:$I$12,9,FALSE))*$F137*(VLOOKUP($Q137,'Workforce distribution'!$C$8:$AD$30,AP$7,FALSE)),IF($Q137="n/a",(IF($P137=AP$6,$X137*$F137,0)),$X137*$F137*(VLOOKUP($Q137,'Workforce distribution'!$C$8:$AD$30,AP$7,FALSE)))),0)</f>
        <v>0</v>
      </c>
      <c r="AQ137" s="30">
        <f>_xlfn.IFNA(IF($O137="days",$Y137*(VLOOKUP($K137,'Bed parameters'!$A$9:$I$12,9,FALSE))*$F137*(VLOOKUP($Q137,'Workforce distribution'!$C$8:$AD$30,AQ$7,FALSE)),IF($Q137="n/a",(IF($P137=AQ$6,$X137*$F137,0)),$X137*$F137*(VLOOKUP($Q137,'Workforce distribution'!$C$8:$AD$30,AQ$7,FALSE)))),0)</f>
        <v>0</v>
      </c>
      <c r="AR137" s="30">
        <f>_xlfn.IFNA(IF($O137="days",$Y137*(VLOOKUP($K137,'Bed parameters'!$A$9:$I$12,9,FALSE))*$F137*(VLOOKUP($Q137,'Workforce distribution'!$C$8:$AD$30,AR$7,FALSE)),IF($Q137="n/a",(IF($P137=AR$6,$X137*$F137,0)),$X137*$F137*(VLOOKUP($Q137,'Workforce distribution'!$C$8:$AD$30,AR$7,FALSE)))),0)</f>
        <v>0</v>
      </c>
      <c r="AS137" s="30">
        <f>_xlfn.IFNA(IF($O137="days",$Y137*(VLOOKUP($K137,'Bed parameters'!$A$9:$I$12,9,FALSE))*$F137*(VLOOKUP($Q137,'Workforce distribution'!$C$8:$AD$30,AS$7,FALSE)),IF($Q137="n/a",(IF($P137=AS$6,$X137*$F137,0)),$X137*$F137*(VLOOKUP($Q137,'Workforce distribution'!$C$8:$AD$30,AS$7,FALSE)))),0)</f>
        <v>0</v>
      </c>
      <c r="AT137" s="30">
        <f>_xlfn.IFNA(IF($O137="days",$Y137*(VLOOKUP($K137,'Bed parameters'!$A$9:$I$12,9,FALSE))*$F137*(VLOOKUP($Q137,'Workforce distribution'!$C$8:$AD$30,AT$7,FALSE)),IF($Q137="n/a",(IF($P137=AT$6,$X137*$F137,0)),$X137*$F137*(VLOOKUP($Q137,'Workforce distribution'!$C$8:$AD$30,AT$7,FALSE)))),0)</f>
        <v>0</v>
      </c>
      <c r="AU137" s="30">
        <f>_xlfn.IFNA(IF($O137="days",$Y137*(VLOOKUP($K137,'Bed parameters'!$A$9:$I$12,9,FALSE))*$F137*(VLOOKUP($Q137,'Workforce distribution'!$C$8:$AD$30,AU$7,FALSE)),IF($Q137="n/a",(IF($P137=AU$6,$X137*$F137,0)),$X137*$F137*(VLOOKUP($Q137,'Workforce distribution'!$C$8:$AD$30,AU$7,FALSE)))),0)</f>
        <v>2644.6004691588787</v>
      </c>
      <c r="AV137" s="30">
        <f>_xlfn.IFNA(IF($O137="days",$Y137*(VLOOKUP($K137,'Bed parameters'!$A$9:$I$12,9,FALSE))*$F137*(VLOOKUP($Q137,'Workforce distribution'!$C$8:$AD$30,AV$7,FALSE)),IF($Q137="n/a",(IF($P137=AV$6,$X137*$F137,0)),$X137*$F137*(VLOOKUP($Q137,'Workforce distribution'!$C$8:$AD$30,AV$7,FALSE)))),0)</f>
        <v>0</v>
      </c>
      <c r="AW137" s="30">
        <f>_xlfn.IFNA(IF($O137="days",$Y137*(VLOOKUP($K137,'Bed parameters'!$A$9:$I$12,9,FALSE))*$F137*(VLOOKUP($Q137,'Workforce distribution'!$C$8:$AD$30,AW$7,FALSE)),IF($Q137="n/a",(IF($P137=AW$6,$X137*$F137,0)),$X137*$F137*(VLOOKUP($Q137,'Workforce distribution'!$C$8:$AD$30,AW$7,FALSE)))),0)</f>
        <v>6082.5810790654205</v>
      </c>
      <c r="AX137" s="30">
        <f>_xlfn.IFNA(IF($O137="days",$Y137*(VLOOKUP($K137,'Bed parameters'!$A$9:$I$12,9,FALSE))*$F137*(VLOOKUP($Q137,'Workforce distribution'!$C$8:$AD$30,AX$7,FALSE)),IF($Q137="n/a",(IF($P137=AX$6,$X137*$F137,0)),$X137*$F137*(VLOOKUP($Q137,'Workforce distribution'!$C$8:$AD$30,AX$7,FALSE)))),0)</f>
        <v>0</v>
      </c>
      <c r="AY137" s="30">
        <f>_xlfn.IFNA(IF($O137="days",$Y137*(VLOOKUP($K137,'Bed parameters'!$A$9:$I$12,9,FALSE))*$F137*(VLOOKUP($Q137,'Workforce distribution'!$C$8:$AD$30,AY$7,FALSE)),IF($Q137="n/a",(IF($P137=AY$6,$X137*$F137,0)),$X137*$F137*(VLOOKUP($Q137,'Workforce distribution'!$C$8:$AD$30,AY$7,FALSE)))),0)</f>
        <v>0</v>
      </c>
      <c r="AZ137" s="30">
        <f>_xlfn.IFNA(IF($O137="days",$Y137*(VLOOKUP($K137,'Bed parameters'!$A$9:$I$12,9,FALSE))*$F137*(VLOOKUP($Q137,'Workforce distribution'!$C$8:$AD$30,AZ$7,FALSE)),IF($Q137="n/a",(IF($P137=AZ$6,$X137*$F137,0)),$X137*$F137*(VLOOKUP($Q137,'Workforce distribution'!$C$8:$AD$30,AZ$7,FALSE)))),0)</f>
        <v>0</v>
      </c>
      <c r="BA137" s="30">
        <f>_xlfn.IFNA(IF($O137="days",$Y137*(VLOOKUP($K137,'Bed parameters'!$A$9:$I$12,9,FALSE))*$F137*(VLOOKUP($Q137,'Workforce distribution'!$C$8:$AD$30,BA$7,FALSE)),IF($Q137="n/a",(IF($P137=BA$6,$X137*$F137,0)),$X137*$F137*(VLOOKUP($Q137,'Workforce distribution'!$C$8:$AD$30,BA$7,FALSE)))),0)</f>
        <v>0</v>
      </c>
      <c r="BB137" s="30">
        <f>_xlfn.IFNA(IF($O137="days",$Y137*(VLOOKUP($K137,'Bed parameters'!$A$9:$I$12,9,FALSE))*$F137*(VLOOKUP($Q137,'Workforce distribution'!$C$8:$AD$30,BB$7,FALSE)),IF($Q137="n/a",(IF($P137=BB$6,$X137*$F137,0)),$X137*$F137*(VLOOKUP($Q137,'Workforce distribution'!$C$8:$AD$30,BB$7,FALSE)))),0)</f>
        <v>0</v>
      </c>
      <c r="BC137" s="149">
        <f t="shared" si="17"/>
        <v>18.309710249134387</v>
      </c>
      <c r="BD137" s="288">
        <f>IF($Q137="n/a",(IF('Workforce hours'!D$30=0,0,(AB137/'Workforce hours'!D$30))),(IF(VLOOKUP($Q137,'Workforce hours'!$C$8:$AD$30,BD$7,FALSE)=0,0,(AB137/(VLOOKUP($Q137,'Workforce hours'!$C$8:$AD$30,BD$7,FALSE))))))</f>
        <v>0</v>
      </c>
      <c r="BE137" s="288">
        <f>IF($Q137="n/a",(IF('Workforce hours'!E$30=0,0,(AC137/'Workforce hours'!E$30))),(IF(VLOOKUP($Q137,'Workforce hours'!$C$8:$AD$30,BE$7,FALSE)=0,0,(AC137/(VLOOKUP($Q137,'Workforce hours'!$C$8:$AD$30,BE$7,FALSE))))))</f>
        <v>0</v>
      </c>
      <c r="BF137" s="288">
        <f>IF($Q137="n/a",(IF('Workforce hours'!F$30=0,0,(AD137/'Workforce hours'!F$30))),(IF(VLOOKUP($Q137,'Workforce hours'!$C$8:$AD$30,BF$7,FALSE)=0,0,(AD137/(VLOOKUP($Q137,'Workforce hours'!$C$8:$AD$30,BF$7,FALSE))))))</f>
        <v>0</v>
      </c>
      <c r="BG137" s="288">
        <f>IF($Q137="n/a",(IF('Workforce hours'!G$30=0,0,(AE137/'Workforce hours'!G$30))),(IF(VLOOKUP($Q137,'Workforce hours'!$C$8:$AD$30,BG$7,FALSE)=0,0,(AE137/(VLOOKUP($Q137,'Workforce hours'!$C$8:$AD$30,BG$7,FALSE))))))</f>
        <v>0</v>
      </c>
      <c r="BH137" s="288">
        <f>IF($Q137="n/a",(IF('Workforce hours'!H$30=0,0,(AF137/'Workforce hours'!H$30))),(IF(VLOOKUP($Q137,'Workforce hours'!$C$8:$AD$30,BH$7,FALSE)=0,0,(AF137/(VLOOKUP($Q137,'Workforce hours'!$C$8:$AD$30,BH$7,FALSE))))))</f>
        <v>0</v>
      </c>
      <c r="BI137" s="288">
        <f>IF($Q137="n/a",(IF('Workforce hours'!I$30=0,0,(AG137/'Workforce hours'!I$30))),(IF(VLOOKUP($Q137,'Workforce hours'!$C$8:$AD$30,BI$7,FALSE)=0,0,(AG137/(VLOOKUP($Q137,'Workforce hours'!$C$8:$AD$30,BI$7,FALSE))))))</f>
        <v>0</v>
      </c>
      <c r="BJ137" s="288">
        <f>IF($Q137="n/a",(IF('Workforce hours'!J$30=0,0,(AH137/'Workforce hours'!J$30))),(IF(VLOOKUP($Q137,'Workforce hours'!$C$8:$AD$30,BJ$7,FALSE)=0,0,(AH137/(VLOOKUP($Q137,'Workforce hours'!$C$8:$AD$30,BJ$7,FALSE))))))</f>
        <v>0</v>
      </c>
      <c r="BK137" s="288">
        <f>IF($Q137="n/a",(IF('Workforce hours'!K$30=0,0,(AI137/'Workforce hours'!K$30))),(IF(VLOOKUP($Q137,'Workforce hours'!$C$8:$AD$30,BK$7,FALSE)=0,0,(AI137/(VLOOKUP($Q137,'Workforce hours'!$C$8:$AD$30,BK$7,FALSE))))))</f>
        <v>0</v>
      </c>
      <c r="BL137" s="288">
        <f>IF($Q137="n/a",(IF('Workforce hours'!L$30=0,0,(AJ137/'Workforce hours'!L$30))),(IF(VLOOKUP($Q137,'Workforce hours'!$C$8:$AD$30,BL$7,FALSE)=0,0,(AJ137/(VLOOKUP($Q137,'Workforce hours'!$C$8:$AD$30,BL$7,FALSE))))))</f>
        <v>0</v>
      </c>
      <c r="BM137" s="288">
        <f>IF($Q137="n/a",(IF('Workforce hours'!M$30=0,0,(AK137/'Workforce hours'!M$30))),(IF(VLOOKUP($Q137,'Workforce hours'!$C$8:$AD$30,BM$7,FALSE)=0,0,(AK137/(VLOOKUP($Q137,'Workforce hours'!$C$8:$AD$30,BM$7,FALSE))))))</f>
        <v>0</v>
      </c>
      <c r="BN137" s="288">
        <f>IF($Q137="n/a",(IF('Workforce hours'!N$30=0,0,(AL137/'Workforce hours'!N$30))),(IF(VLOOKUP($Q137,'Workforce hours'!$C$8:$AD$30,BN$7,FALSE)=0,0,(AL137/(VLOOKUP($Q137,'Workforce hours'!$C$8:$AD$30,BN$7,FALSE))))))</f>
        <v>1.6131417658200533</v>
      </c>
      <c r="BO137" s="288">
        <f>IF($Q137="n/a",(IF('Workforce hours'!O$30=0,0,(AM137/'Workforce hours'!O$30))),(IF(VLOOKUP($Q137,'Workforce hours'!$C$8:$AD$30,BO$7,FALSE)=0,0,(AM137/(VLOOKUP($Q137,'Workforce hours'!$C$8:$AD$30,BO$7,FALSE))))))</f>
        <v>8.8247698729625821</v>
      </c>
      <c r="BP137" s="288">
        <f>IF($Q137="n/a",(IF('Workforce hours'!P$30=0,0,(AN137/'Workforce hours'!P$30))),(IF(VLOOKUP($Q137,'Workforce hours'!$C$8:$AD$30,BP$7,FALSE)=0,0,(AN137/(VLOOKUP($Q137,'Workforce hours'!$C$8:$AD$30,BP$7,FALSE))))))</f>
        <v>2.9291709786709461</v>
      </c>
      <c r="BQ137" s="288">
        <f>IF($Q137="n/a",(IF('Workforce hours'!Q$30=0,0,(AO137/'Workforce hours'!Q$30))),(IF(VLOOKUP($Q137,'Workforce hours'!$C$8:$AD$30,BQ$7,FALSE)=0,0,(AO137/(VLOOKUP($Q137,'Workforce hours'!$C$8:$AD$30,BQ$7,FALSE))))))</f>
        <v>0</v>
      </c>
      <c r="BR137" s="288">
        <f>IF($Q137="n/a",(IF('Workforce hours'!R$30=0,0,(AP137/'Workforce hours'!R$30))),(IF(VLOOKUP($Q137,'Workforce hours'!$C$8:$AD$30,BR$7,FALSE)=0,0,(AP137/(VLOOKUP($Q137,'Workforce hours'!$C$8:$AD$30,BR$7,FALSE))))))</f>
        <v>0</v>
      </c>
      <c r="BS137" s="288">
        <f>IF($Q137="n/a",(IF('Workforce hours'!S$30=0,0,(AQ137/'Workforce hours'!S$30))),(IF(VLOOKUP($Q137,'Workforce hours'!$C$8:$AD$30,BS$7,FALSE)=0,0,(AQ137/(VLOOKUP($Q137,'Workforce hours'!$C$8:$AD$30,BS$7,FALSE))))))</f>
        <v>0</v>
      </c>
      <c r="BT137" s="288">
        <f>IF($Q137="n/a",(IF('Workforce hours'!T$30=0,0,(AR137/'Workforce hours'!T$30))),(IF(VLOOKUP($Q137,'Workforce hours'!$C$8:$AD$30,BT$7,FALSE)=0,0,(AR137/(VLOOKUP($Q137,'Workforce hours'!$C$8:$AD$30,BT$7,FALSE))))))</f>
        <v>0</v>
      </c>
      <c r="BU137" s="288">
        <f>IF($Q137="n/a",(IF('Workforce hours'!U$30=0,0,(AS137/'Workforce hours'!U$30))),(IF(VLOOKUP($Q137,'Workforce hours'!$C$8:$AD$30,BU$7,FALSE)=0,0,(AS137/(VLOOKUP($Q137,'Workforce hours'!$C$8:$AD$30,BU$7,FALSE))))))</f>
        <v>0</v>
      </c>
      <c r="BV137" s="288">
        <f>IF($Q137="n/a",(IF('Workforce hours'!V$30=0,0,(AT137/'Workforce hours'!V$30))),(IF(VLOOKUP($Q137,'Workforce hours'!$C$8:$AD$30,BV$7,FALSE)=0,0,(AT137/(VLOOKUP($Q137,'Workforce hours'!$C$8:$AD$30,BV$7,FALSE))))))</f>
        <v>0</v>
      </c>
      <c r="BW137" s="288">
        <f>IF($Q137="n/a",(IF('Workforce hours'!W$30=0,0,(AU137/'Workforce hours'!W$30))),(IF(VLOOKUP($Q137,'Workforce hours'!$C$8:$AD$30,BW$7,FALSE)=0,0,(AU137/(VLOOKUP($Q137,'Workforce hours'!$C$8:$AD$30,BW$7,FALSE))))))</f>
        <v>1.4977659489941835</v>
      </c>
      <c r="BX137" s="288">
        <f>IF($Q137="n/a",(IF('Workforce hours'!X$30=0,0,(AV137/'Workforce hours'!X$30))),(IF(VLOOKUP($Q137,'Workforce hours'!$C$8:$AD$30,BX$7,FALSE)=0,0,(AV137/(VLOOKUP($Q137,'Workforce hours'!$C$8:$AD$30,BX$7,FALSE))))))</f>
        <v>0</v>
      </c>
      <c r="BY137" s="288">
        <f>IF($Q137="n/a",(IF('Workforce hours'!Y$30=0,0,(AW137/'Workforce hours'!Y$30))),(IF(VLOOKUP($Q137,'Workforce hours'!$C$8:$AD$30,BY$7,FALSE)=0,0,(AW137/(VLOOKUP($Q137,'Workforce hours'!$C$8:$AD$30,BY$7,FALSE))))))</f>
        <v>3.4448616826866214</v>
      </c>
      <c r="BZ137" s="288">
        <f>IF($Q137="n/a",(IF('Workforce hours'!Z$30=0,0,(AX137/'Workforce hours'!Z$30))),(IF(VLOOKUP($Q137,'Workforce hours'!$C$8:$AD$30,BZ$7,FALSE)=0,0,(AX137/(VLOOKUP($Q137,'Workforce hours'!$C$8:$AD$30,BZ$7,FALSE))))))</f>
        <v>0</v>
      </c>
      <c r="CA137" s="288">
        <f>IF($Q137="n/a",(IF('Workforce hours'!AA$30=0,0,(AY137/'Workforce hours'!AA$30))),(IF(VLOOKUP($Q137,'Workforce hours'!$C$8:$AD$30,CA$7,FALSE)=0,0,(AY137/(VLOOKUP($Q137,'Workforce hours'!$C$8:$AD$30,CA$7,FALSE))))))</f>
        <v>0</v>
      </c>
      <c r="CB137" s="288">
        <f>IF($Q137="n/a",(IF('Workforce hours'!AB$30=0,0,(AZ137/'Workforce hours'!AB$30))),(IF(VLOOKUP($Q137,'Workforce hours'!$C$8:$AD$30,CB$7,FALSE)=0,0,(AZ137/(VLOOKUP($Q137,'Workforce hours'!$C$8:$AD$30,CB$7,FALSE))))))</f>
        <v>0</v>
      </c>
      <c r="CC137" s="288">
        <f>IF($Q137="n/a",(IF('Workforce hours'!AC$30=0,0,(BA137/'Workforce hours'!AC$30))),(IF(VLOOKUP($Q137,'Workforce hours'!$C$8:$AD$30,CC$7,FALSE)=0,0,(BA137/(VLOOKUP($Q137,'Workforce hours'!$C$8:$AD$30,CC$7,FALSE))))))</f>
        <v>0</v>
      </c>
      <c r="CD137" s="288">
        <f>IF($Q137="n/a",(IF('Workforce hours'!AD$30=0,0,(BB137/'Workforce hours'!AD$30))),(IF(VLOOKUP($Q137,'Workforce hours'!$C$8:$AD$30,CD$7,FALSE)=0,0,(BB137/(VLOOKUP($Q137,'Workforce hours'!$C$8:$AD$30,CD$7,FALSE))))))</f>
        <v>0</v>
      </c>
      <c r="CE137" s="289">
        <f t="shared" si="18"/>
        <v>0</v>
      </c>
      <c r="CF137" s="290">
        <f>BD137*'Workforce costs'!B$9*(1+'Workforce costs'!B$10)*(1+'Workforce costs'!B$11)</f>
        <v>0</v>
      </c>
      <c r="CG137" s="290">
        <f>BE137*'Workforce costs'!C$9*(1+'Workforce costs'!C$10)*(1+'Workforce costs'!C$11)</f>
        <v>0</v>
      </c>
      <c r="CH137" s="290">
        <f>BF137*'Workforce costs'!D$9*(1+'Workforce costs'!D$10)*(1+'Workforce costs'!D$11)</f>
        <v>0</v>
      </c>
      <c r="CI137" s="290">
        <f>BG137*'Workforce costs'!E$9*(1+'Workforce costs'!E$10)*(1+'Workforce costs'!E$11)</f>
        <v>0</v>
      </c>
      <c r="CJ137" s="290">
        <f>BH137*'Workforce costs'!F$9*(1+'Workforce costs'!F$10)*(1+'Workforce costs'!F$11)</f>
        <v>0</v>
      </c>
      <c r="CK137" s="290">
        <f>BI137*'Workforce costs'!G$9*(1+'Workforce costs'!G$10)*(1+'Workforce costs'!G$11)</f>
        <v>0</v>
      </c>
      <c r="CL137" s="290">
        <f>BJ137*'Workforce costs'!H$9*(1+'Workforce costs'!H$10)*(1+'Workforce costs'!H$11)</f>
        <v>0</v>
      </c>
      <c r="CM137" s="290">
        <f>BK137*'Workforce costs'!I$9*(1+'Workforce costs'!I$10)*(1+'Workforce costs'!I$11)</f>
        <v>0</v>
      </c>
      <c r="CN137" s="290">
        <f>BL137*'Workforce costs'!J$9*(1+'Workforce costs'!J$10)*(1+'Workforce costs'!J$11)</f>
        <v>0</v>
      </c>
      <c r="CO137" s="290">
        <f>BM137*'Workforce costs'!K$9*(1+'Workforce costs'!K$10)*(1+'Workforce costs'!K$11)</f>
        <v>0</v>
      </c>
      <c r="CP137" s="290">
        <f>BN137*'Workforce costs'!L$9*(1+'Workforce costs'!L$10)*(1+'Workforce costs'!L$11)</f>
        <v>0</v>
      </c>
      <c r="CQ137" s="290">
        <f>BO137*'Workforce costs'!M$9*(1+'Workforce costs'!M$10)*(1+'Workforce costs'!M$11)</f>
        <v>0</v>
      </c>
      <c r="CR137" s="290">
        <f>BP137*'Workforce costs'!N$9*(1+'Workforce costs'!N$10)*(1+'Workforce costs'!N$11)</f>
        <v>0</v>
      </c>
      <c r="CS137" s="290">
        <f>BQ137*'Workforce costs'!O$9*(1+'Workforce costs'!O$10)*(1+'Workforce costs'!O$11)</f>
        <v>0</v>
      </c>
      <c r="CT137" s="290">
        <f>BR137*'Workforce costs'!P$9*(1+'Workforce costs'!P$10)*(1+'Workforce costs'!P$11)</f>
        <v>0</v>
      </c>
      <c r="CU137" s="290">
        <f>BS137*'Workforce costs'!Q$9*(1+'Workforce costs'!Q$10)*(1+'Workforce costs'!Q$11)</f>
        <v>0</v>
      </c>
      <c r="CV137" s="290">
        <f>BT137*'Workforce costs'!R$9*(1+'Workforce costs'!R$10)*(1+'Workforce costs'!R$11)</f>
        <v>0</v>
      </c>
      <c r="CW137" s="290">
        <f>BU137*'Workforce costs'!S$9*(1+'Workforce costs'!S$10)*(1+'Workforce costs'!S$11)</f>
        <v>0</v>
      </c>
      <c r="CX137" s="290">
        <f>BV137*'Workforce costs'!T$9*(1+'Workforce costs'!T$10)*(1+'Workforce costs'!T$11)</f>
        <v>0</v>
      </c>
      <c r="CY137" s="290">
        <f>BW137*'Workforce costs'!U$9*(1+'Workforce costs'!U$10)*(1+'Workforce costs'!U$11)</f>
        <v>0</v>
      </c>
      <c r="CZ137" s="290">
        <f>BX137*'Workforce costs'!V$9*(1+'Workforce costs'!V$10)*(1+'Workforce costs'!V$11)</f>
        <v>0</v>
      </c>
      <c r="DA137" s="290">
        <f>BY137*'Workforce costs'!W$9*(1+'Workforce costs'!W$10)*(1+'Workforce costs'!W$11)</f>
        <v>0</v>
      </c>
      <c r="DB137" s="290">
        <f>BZ137*'Workforce costs'!X$9*(1+'Workforce costs'!X$10)*(1+'Workforce costs'!X$11)</f>
        <v>0</v>
      </c>
      <c r="DC137" s="290">
        <f>CA137*'Workforce costs'!Y$9*(1+'Workforce costs'!Y$10)*(1+'Workforce costs'!Y$11)</f>
        <v>0</v>
      </c>
      <c r="DD137" s="290">
        <f>CB137*'Workforce costs'!Z$9*(1+'Workforce costs'!Z$10)*(1+'Workforce costs'!Z$11)</f>
        <v>0</v>
      </c>
      <c r="DE137" s="290">
        <f>CC137*'Workforce costs'!AA$9*(1+'Workforce costs'!AA$10)*(1+'Workforce costs'!AA$11)</f>
        <v>0</v>
      </c>
      <c r="DF137" s="290">
        <f>CD137*'Workforce costs'!AB$9*(1+'Workforce costs'!AB$10)*(1+'Workforce costs'!AB$11)</f>
        <v>0</v>
      </c>
    </row>
    <row r="138" spans="1:110" x14ac:dyDescent="0.3">
      <c r="A138" s="2" t="str">
        <f>Outputs!$A$4</f>
        <v>Australia</v>
      </c>
      <c r="B138" s="2" t="str">
        <f t="shared" ref="B138:B201" si="19">A138&amp;" "&amp;G138</f>
        <v>Australia 12to17</v>
      </c>
      <c r="C138" s="30">
        <f>VLOOKUP($B138,Populations!$D$15:$H$1920,3,FALSE)</f>
        <v>1959472</v>
      </c>
      <c r="D138" s="255">
        <f>IF(OR($H138="General pop",$H138="Schools",$H138="Workplace",$H138="Skills Training",$H138="Digital Supports"),1,VLOOKUP($B138,Populations!$D$15:$H$1920,5,FALSE))</f>
        <v>1</v>
      </c>
      <c r="E138" s="88">
        <f>VLOOKUP(I138,Epidemiology!$C$10:$H$47,6,FALSE)</f>
        <v>7702</v>
      </c>
      <c r="F138" s="102">
        <f>'Care profiles'!R139</f>
        <v>1</v>
      </c>
      <c r="G138" s="15" t="str">
        <f>'Care profiles'!A139</f>
        <v>12to17</v>
      </c>
      <c r="H138" s="15" t="str">
        <f>'Care profiles'!B139</f>
        <v>Thoughts</v>
      </c>
      <c r="I138" s="15" t="str">
        <f>'Care profiles'!C139</f>
        <v>Thoughts_12-17yrs</v>
      </c>
      <c r="J138" s="15" t="str">
        <f>'Care profiles'!D139</f>
        <v>Care profile</v>
      </c>
      <c r="K138" s="15" t="str">
        <f>'Care profiles'!E139</f>
        <v>Service Navigation</v>
      </c>
      <c r="L138" s="104">
        <f>'Care profiles'!F139</f>
        <v>0.24</v>
      </c>
      <c r="M138" s="15">
        <f>'Care profiles'!G139</f>
        <v>1</v>
      </c>
      <c r="N138" s="15">
        <f>'Care profiles'!H139</f>
        <v>45</v>
      </c>
      <c r="O138" s="15" t="str">
        <f>'Care profiles'!I139</f>
        <v>min</v>
      </c>
      <c r="P138" s="15" t="str">
        <f>'Care profiles'!J139</f>
        <v>Social Worker</v>
      </c>
      <c r="Q138" s="15" t="str">
        <f>'Care profiles'!K139</f>
        <v>n/a</v>
      </c>
      <c r="R138" s="15" t="str">
        <f>'Care profiles'!M139</f>
        <v>N</v>
      </c>
      <c r="S138" s="15" t="str">
        <f>'Care profiles'!O139</f>
        <v>Y</v>
      </c>
      <c r="T138" s="15" t="str">
        <f>'Care profiles'!Q139</f>
        <v>N</v>
      </c>
      <c r="U138" s="30">
        <f t="shared" ref="U138:U201" si="20">C138*D138*E138/100000</f>
        <v>150918.53344</v>
      </c>
      <c r="V138" s="30">
        <f t="shared" ref="V138:V201" si="21">U138*L138</f>
        <v>36220.448025599995</v>
      </c>
      <c r="W138" s="30">
        <f>IF(M138="n/a",0,IF(O138="days",V138*M138*(1+(VLOOKUP(K138,'Bed parameters'!$A$9:$G$12,7,FALSE))),V138*M138))</f>
        <v>36220.448025599995</v>
      </c>
      <c r="X138" s="30">
        <f t="shared" ref="X138:X201" si="22">IF(N138="n/a",0,IF(O138="min",W138*N138/60,W138*N138*24))</f>
        <v>27165.336019199996</v>
      </c>
      <c r="Y138" s="30">
        <f t="shared" ref="Y138:Y201" si="23">IF(O138="days",W138*N138,0)</f>
        <v>0</v>
      </c>
      <c r="Z138" s="113">
        <f>_xlfn.IFNA(Y138/((VLOOKUP(K138,'Bed parameters'!$A$9:$G$12,3,FALSE))*(VLOOKUP(K138,'Bed parameters'!$A$9:$G$12,5,FALSE))),0)</f>
        <v>0</v>
      </c>
      <c r="AA138" s="30">
        <f t="shared" ref="AA138:AA201" si="24">SUM(AB138:BB138)</f>
        <v>27165.336019199996</v>
      </c>
      <c r="AB138" s="30">
        <f>_xlfn.IFNA(IF($O138="days",$Y138*(VLOOKUP($K138,'Bed parameters'!$A$9:$I$12,9,FALSE))*$F138*(VLOOKUP($Q138,'Workforce distribution'!$C$8:$AD$30,AB$7,FALSE)),IF($Q138="n/a",(IF($P138=AB$6,$X138*$F138,0)),$X138*$F138*(VLOOKUP($Q138,'Workforce distribution'!$C$8:$AD$30,AB$7,FALSE)))),0)</f>
        <v>0</v>
      </c>
      <c r="AC138" s="30">
        <f>_xlfn.IFNA(IF($O138="days",$Y138*(VLOOKUP($K138,'Bed parameters'!$A$9:$I$12,9,FALSE))*$F138*(VLOOKUP($Q138,'Workforce distribution'!$C$8:$AD$30,AC$7,FALSE)),IF($Q138="n/a",(IF($P138=AC$6,$X138*$F138,0)),$X138*$F138*(VLOOKUP($Q138,'Workforce distribution'!$C$8:$AD$30,AC$7,FALSE)))),0)</f>
        <v>0</v>
      </c>
      <c r="AD138" s="30">
        <f>_xlfn.IFNA(IF($O138="days",$Y138*(VLOOKUP($K138,'Bed parameters'!$A$9:$I$12,9,FALSE))*$F138*(VLOOKUP($Q138,'Workforce distribution'!$C$8:$AD$30,AD$7,FALSE)),IF($Q138="n/a",(IF($P138=AD$6,$X138*$F138,0)),$X138*$F138*(VLOOKUP($Q138,'Workforce distribution'!$C$8:$AD$30,AD$7,FALSE)))),0)</f>
        <v>0</v>
      </c>
      <c r="AE138" s="30">
        <f>_xlfn.IFNA(IF($O138="days",$Y138*(VLOOKUP($K138,'Bed parameters'!$A$9:$I$12,9,FALSE))*$F138*(VLOOKUP($Q138,'Workforce distribution'!$C$8:$AD$30,AE$7,FALSE)),IF($Q138="n/a",(IF($P138=AE$6,$X138*$F138,0)),$X138*$F138*(VLOOKUP($Q138,'Workforce distribution'!$C$8:$AD$30,AE$7,FALSE)))),0)</f>
        <v>0</v>
      </c>
      <c r="AF138" s="30">
        <f>_xlfn.IFNA(IF($O138="days",$Y138*(VLOOKUP($K138,'Bed parameters'!$A$9:$I$12,9,FALSE))*$F138*(VLOOKUP($Q138,'Workforce distribution'!$C$8:$AD$30,AF$7,FALSE)),IF($Q138="n/a",(IF($P138=AF$6,$X138*$F138,0)),$X138*$F138*(VLOOKUP($Q138,'Workforce distribution'!$C$8:$AD$30,AF$7,FALSE)))),0)</f>
        <v>0</v>
      </c>
      <c r="AG138" s="30">
        <f>_xlfn.IFNA(IF($O138="days",$Y138*(VLOOKUP($K138,'Bed parameters'!$A$9:$I$12,9,FALSE))*$F138*(VLOOKUP($Q138,'Workforce distribution'!$C$8:$AD$30,AG$7,FALSE)),IF($Q138="n/a",(IF($P138=AG$6,$X138*$F138,0)),$X138*$F138*(VLOOKUP($Q138,'Workforce distribution'!$C$8:$AD$30,AG$7,FALSE)))),0)</f>
        <v>0</v>
      </c>
      <c r="AH138" s="30">
        <f>_xlfn.IFNA(IF($O138="days",$Y138*(VLOOKUP($K138,'Bed parameters'!$A$9:$I$12,9,FALSE))*$F138*(VLOOKUP($Q138,'Workforce distribution'!$C$8:$AD$30,AH$7,FALSE)),IF($Q138="n/a",(IF($P138=AH$6,$X138*$F138,0)),$X138*$F138*(VLOOKUP($Q138,'Workforce distribution'!$C$8:$AD$30,AH$7,FALSE)))),0)</f>
        <v>0</v>
      </c>
      <c r="AI138" s="30">
        <f>_xlfn.IFNA(IF($O138="days",$Y138*(VLOOKUP($K138,'Bed parameters'!$A$9:$I$12,9,FALSE))*$F138*(VLOOKUP($Q138,'Workforce distribution'!$C$8:$AD$30,AI$7,FALSE)),IF($Q138="n/a",(IF($P138=AI$6,$X138*$F138,0)),$X138*$F138*(VLOOKUP($Q138,'Workforce distribution'!$C$8:$AD$30,AI$7,FALSE)))),0)</f>
        <v>0</v>
      </c>
      <c r="AJ138" s="30">
        <f>_xlfn.IFNA(IF($O138="days",$Y138*(VLOOKUP($K138,'Bed parameters'!$A$9:$I$12,9,FALSE))*$F138*(VLOOKUP($Q138,'Workforce distribution'!$C$8:$AD$30,AJ$7,FALSE)),IF($Q138="n/a",(IF($P138=AJ$6,$X138*$F138,0)),$X138*$F138*(VLOOKUP($Q138,'Workforce distribution'!$C$8:$AD$30,AJ$7,FALSE)))),0)</f>
        <v>0</v>
      </c>
      <c r="AK138" s="30">
        <f>_xlfn.IFNA(IF($O138="days",$Y138*(VLOOKUP($K138,'Bed parameters'!$A$9:$I$12,9,FALSE))*$F138*(VLOOKUP($Q138,'Workforce distribution'!$C$8:$AD$30,AK$7,FALSE)),IF($Q138="n/a",(IF($P138=AK$6,$X138*$F138,0)),$X138*$F138*(VLOOKUP($Q138,'Workforce distribution'!$C$8:$AD$30,AK$7,FALSE)))),0)</f>
        <v>0</v>
      </c>
      <c r="AL138" s="30">
        <f>_xlfn.IFNA(IF($O138="days",$Y138*(VLOOKUP($K138,'Bed parameters'!$A$9:$I$12,9,FALSE))*$F138*(VLOOKUP($Q138,'Workforce distribution'!$C$8:$AD$30,AL$7,FALSE)),IF($Q138="n/a",(IF($P138=AL$6,$X138*$F138,0)),$X138*$F138*(VLOOKUP($Q138,'Workforce distribution'!$C$8:$AD$30,AL$7,FALSE)))),0)</f>
        <v>0</v>
      </c>
      <c r="AM138" s="30">
        <f>_xlfn.IFNA(IF($O138="days",$Y138*(VLOOKUP($K138,'Bed parameters'!$A$9:$I$12,9,FALSE))*$F138*(VLOOKUP($Q138,'Workforce distribution'!$C$8:$AD$30,AM$7,FALSE)),IF($Q138="n/a",(IF($P138=AM$6,$X138*$F138,0)),$X138*$F138*(VLOOKUP($Q138,'Workforce distribution'!$C$8:$AD$30,AM$7,FALSE)))),0)</f>
        <v>0</v>
      </c>
      <c r="AN138" s="30">
        <f>_xlfn.IFNA(IF($O138="days",$Y138*(VLOOKUP($K138,'Bed parameters'!$A$9:$I$12,9,FALSE))*$F138*(VLOOKUP($Q138,'Workforce distribution'!$C$8:$AD$30,AN$7,FALSE)),IF($Q138="n/a",(IF($P138=AN$6,$X138*$F138,0)),$X138*$F138*(VLOOKUP($Q138,'Workforce distribution'!$C$8:$AD$30,AN$7,FALSE)))),0)</f>
        <v>0</v>
      </c>
      <c r="AO138" s="30">
        <f>_xlfn.IFNA(IF($O138="days",$Y138*(VLOOKUP($K138,'Bed parameters'!$A$9:$I$12,9,FALSE))*$F138*(VLOOKUP($Q138,'Workforce distribution'!$C$8:$AD$30,AO$7,FALSE)),IF($Q138="n/a",(IF($P138=AO$6,$X138*$F138,0)),$X138*$F138*(VLOOKUP($Q138,'Workforce distribution'!$C$8:$AD$30,AO$7,FALSE)))),0)</f>
        <v>0</v>
      </c>
      <c r="AP138" s="30">
        <f>_xlfn.IFNA(IF($O138="days",$Y138*(VLOOKUP($K138,'Bed parameters'!$A$9:$I$12,9,FALSE))*$F138*(VLOOKUP($Q138,'Workforce distribution'!$C$8:$AD$30,AP$7,FALSE)),IF($Q138="n/a",(IF($P138=AP$6,$X138*$F138,0)),$X138*$F138*(VLOOKUP($Q138,'Workforce distribution'!$C$8:$AD$30,AP$7,FALSE)))),0)</f>
        <v>27165.336019199996</v>
      </c>
      <c r="AQ138" s="30">
        <f>_xlfn.IFNA(IF($O138="days",$Y138*(VLOOKUP($K138,'Bed parameters'!$A$9:$I$12,9,FALSE))*$F138*(VLOOKUP($Q138,'Workforce distribution'!$C$8:$AD$30,AQ$7,FALSE)),IF($Q138="n/a",(IF($P138=AQ$6,$X138*$F138,0)),$X138*$F138*(VLOOKUP($Q138,'Workforce distribution'!$C$8:$AD$30,AQ$7,FALSE)))),0)</f>
        <v>0</v>
      </c>
      <c r="AR138" s="30">
        <f>_xlfn.IFNA(IF($O138="days",$Y138*(VLOOKUP($K138,'Bed parameters'!$A$9:$I$12,9,FALSE))*$F138*(VLOOKUP($Q138,'Workforce distribution'!$C$8:$AD$30,AR$7,FALSE)),IF($Q138="n/a",(IF($P138=AR$6,$X138*$F138,0)),$X138*$F138*(VLOOKUP($Q138,'Workforce distribution'!$C$8:$AD$30,AR$7,FALSE)))),0)</f>
        <v>0</v>
      </c>
      <c r="AS138" s="30">
        <f>_xlfn.IFNA(IF($O138="days",$Y138*(VLOOKUP($K138,'Bed parameters'!$A$9:$I$12,9,FALSE))*$F138*(VLOOKUP($Q138,'Workforce distribution'!$C$8:$AD$30,AS$7,FALSE)),IF($Q138="n/a",(IF($P138=AS$6,$X138*$F138,0)),$X138*$F138*(VLOOKUP($Q138,'Workforce distribution'!$C$8:$AD$30,AS$7,FALSE)))),0)</f>
        <v>0</v>
      </c>
      <c r="AT138" s="30">
        <f>_xlfn.IFNA(IF($O138="days",$Y138*(VLOOKUP($K138,'Bed parameters'!$A$9:$I$12,9,FALSE))*$F138*(VLOOKUP($Q138,'Workforce distribution'!$C$8:$AD$30,AT$7,FALSE)),IF($Q138="n/a",(IF($P138=AT$6,$X138*$F138,0)),$X138*$F138*(VLOOKUP($Q138,'Workforce distribution'!$C$8:$AD$30,AT$7,FALSE)))),0)</f>
        <v>0</v>
      </c>
      <c r="AU138" s="30">
        <f>_xlfn.IFNA(IF($O138="days",$Y138*(VLOOKUP($K138,'Bed parameters'!$A$9:$I$12,9,FALSE))*$F138*(VLOOKUP($Q138,'Workforce distribution'!$C$8:$AD$30,AU$7,FALSE)),IF($Q138="n/a",(IF($P138=AU$6,$X138*$F138,0)),$X138*$F138*(VLOOKUP($Q138,'Workforce distribution'!$C$8:$AD$30,AU$7,FALSE)))),0)</f>
        <v>0</v>
      </c>
      <c r="AV138" s="30">
        <f>_xlfn.IFNA(IF($O138="days",$Y138*(VLOOKUP($K138,'Bed parameters'!$A$9:$I$12,9,FALSE))*$F138*(VLOOKUP($Q138,'Workforce distribution'!$C$8:$AD$30,AV$7,FALSE)),IF($Q138="n/a",(IF($P138=AV$6,$X138*$F138,0)),$X138*$F138*(VLOOKUP($Q138,'Workforce distribution'!$C$8:$AD$30,AV$7,FALSE)))),0)</f>
        <v>0</v>
      </c>
      <c r="AW138" s="30">
        <f>_xlfn.IFNA(IF($O138="days",$Y138*(VLOOKUP($K138,'Bed parameters'!$A$9:$I$12,9,FALSE))*$F138*(VLOOKUP($Q138,'Workforce distribution'!$C$8:$AD$30,AW$7,FALSE)),IF($Q138="n/a",(IF($P138=AW$6,$X138*$F138,0)),$X138*$F138*(VLOOKUP($Q138,'Workforce distribution'!$C$8:$AD$30,AW$7,FALSE)))),0)</f>
        <v>0</v>
      </c>
      <c r="AX138" s="30">
        <f>_xlfn.IFNA(IF($O138="days",$Y138*(VLOOKUP($K138,'Bed parameters'!$A$9:$I$12,9,FALSE))*$F138*(VLOOKUP($Q138,'Workforce distribution'!$C$8:$AD$30,AX$7,FALSE)),IF($Q138="n/a",(IF($P138=AX$6,$X138*$F138,0)),$X138*$F138*(VLOOKUP($Q138,'Workforce distribution'!$C$8:$AD$30,AX$7,FALSE)))),0)</f>
        <v>0</v>
      </c>
      <c r="AY138" s="30">
        <f>_xlfn.IFNA(IF($O138="days",$Y138*(VLOOKUP($K138,'Bed parameters'!$A$9:$I$12,9,FALSE))*$F138*(VLOOKUP($Q138,'Workforce distribution'!$C$8:$AD$30,AY$7,FALSE)),IF($Q138="n/a",(IF($P138=AY$6,$X138*$F138,0)),$X138*$F138*(VLOOKUP($Q138,'Workforce distribution'!$C$8:$AD$30,AY$7,FALSE)))),0)</f>
        <v>0</v>
      </c>
      <c r="AZ138" s="30">
        <f>_xlfn.IFNA(IF($O138="days",$Y138*(VLOOKUP($K138,'Bed parameters'!$A$9:$I$12,9,FALSE))*$F138*(VLOOKUP($Q138,'Workforce distribution'!$C$8:$AD$30,AZ$7,FALSE)),IF($Q138="n/a",(IF($P138=AZ$6,$X138*$F138,0)),$X138*$F138*(VLOOKUP($Q138,'Workforce distribution'!$C$8:$AD$30,AZ$7,FALSE)))),0)</f>
        <v>0</v>
      </c>
      <c r="BA138" s="30">
        <f>_xlfn.IFNA(IF($O138="days",$Y138*(VLOOKUP($K138,'Bed parameters'!$A$9:$I$12,9,FALSE))*$F138*(VLOOKUP($Q138,'Workforce distribution'!$C$8:$AD$30,BA$7,FALSE)),IF($Q138="n/a",(IF($P138=BA$6,$X138*$F138,0)),$X138*$F138*(VLOOKUP($Q138,'Workforce distribution'!$C$8:$AD$30,BA$7,FALSE)))),0)</f>
        <v>0</v>
      </c>
      <c r="BB138" s="30">
        <f>_xlfn.IFNA(IF($O138="days",$Y138*(VLOOKUP($K138,'Bed parameters'!$A$9:$I$12,9,FALSE))*$F138*(VLOOKUP($Q138,'Workforce distribution'!$C$8:$AD$30,BB$7,FALSE)),IF($Q138="n/a",(IF($P138=BB$6,$X138*$F138,0)),$X138*$F138*(VLOOKUP($Q138,'Workforce distribution'!$C$8:$AD$30,BB$7,FALSE)))),0)</f>
        <v>0</v>
      </c>
      <c r="BC138" s="149">
        <f t="shared" ref="BC138:BC201" si="25">SUM(BD138:CD138)</f>
        <v>23.637150875986414</v>
      </c>
      <c r="BD138" s="288">
        <f>IF($Q138="n/a",(IF('Workforce hours'!D$30=0,0,(AB138/'Workforce hours'!D$30))),(IF(VLOOKUP($Q138,'Workforce hours'!$C$8:$AD$30,BD$7,FALSE)=0,0,(AB138/(VLOOKUP($Q138,'Workforce hours'!$C$8:$AD$30,BD$7,FALSE))))))</f>
        <v>0</v>
      </c>
      <c r="BE138" s="288">
        <f>IF($Q138="n/a",(IF('Workforce hours'!E$30=0,0,(AC138/'Workforce hours'!E$30))),(IF(VLOOKUP($Q138,'Workforce hours'!$C$8:$AD$30,BE$7,FALSE)=0,0,(AC138/(VLOOKUP($Q138,'Workforce hours'!$C$8:$AD$30,BE$7,FALSE))))))</f>
        <v>0</v>
      </c>
      <c r="BF138" s="288">
        <f>IF($Q138="n/a",(IF('Workforce hours'!F$30=0,0,(AD138/'Workforce hours'!F$30))),(IF(VLOOKUP($Q138,'Workforce hours'!$C$8:$AD$30,BF$7,FALSE)=0,0,(AD138/(VLOOKUP($Q138,'Workforce hours'!$C$8:$AD$30,BF$7,FALSE))))))</f>
        <v>0</v>
      </c>
      <c r="BG138" s="288">
        <f>IF($Q138="n/a",(IF('Workforce hours'!G$30=0,0,(AE138/'Workforce hours'!G$30))),(IF(VLOOKUP($Q138,'Workforce hours'!$C$8:$AD$30,BG$7,FALSE)=0,0,(AE138/(VLOOKUP($Q138,'Workforce hours'!$C$8:$AD$30,BG$7,FALSE))))))</f>
        <v>0</v>
      </c>
      <c r="BH138" s="288">
        <f>IF($Q138="n/a",(IF('Workforce hours'!H$30=0,0,(AF138/'Workforce hours'!H$30))),(IF(VLOOKUP($Q138,'Workforce hours'!$C$8:$AD$30,BH$7,FALSE)=0,0,(AF138/(VLOOKUP($Q138,'Workforce hours'!$C$8:$AD$30,BH$7,FALSE))))))</f>
        <v>0</v>
      </c>
      <c r="BI138" s="288">
        <f>IF($Q138="n/a",(IF('Workforce hours'!I$30=0,0,(AG138/'Workforce hours'!I$30))),(IF(VLOOKUP($Q138,'Workforce hours'!$C$8:$AD$30,BI$7,FALSE)=0,0,(AG138/(VLOOKUP($Q138,'Workforce hours'!$C$8:$AD$30,BI$7,FALSE))))))</f>
        <v>0</v>
      </c>
      <c r="BJ138" s="288">
        <f>IF($Q138="n/a",(IF('Workforce hours'!J$30=0,0,(AH138/'Workforce hours'!J$30))),(IF(VLOOKUP($Q138,'Workforce hours'!$C$8:$AD$30,BJ$7,FALSE)=0,0,(AH138/(VLOOKUP($Q138,'Workforce hours'!$C$8:$AD$30,BJ$7,FALSE))))))</f>
        <v>0</v>
      </c>
      <c r="BK138" s="288">
        <f>IF($Q138="n/a",(IF('Workforce hours'!K$30=0,0,(AI138/'Workforce hours'!K$30))),(IF(VLOOKUP($Q138,'Workforce hours'!$C$8:$AD$30,BK$7,FALSE)=0,0,(AI138/(VLOOKUP($Q138,'Workforce hours'!$C$8:$AD$30,BK$7,FALSE))))))</f>
        <v>0</v>
      </c>
      <c r="BL138" s="288">
        <f>IF($Q138="n/a",(IF('Workforce hours'!L$30=0,0,(AJ138/'Workforce hours'!L$30))),(IF(VLOOKUP($Q138,'Workforce hours'!$C$8:$AD$30,BL$7,FALSE)=0,0,(AJ138/(VLOOKUP($Q138,'Workforce hours'!$C$8:$AD$30,BL$7,FALSE))))))</f>
        <v>0</v>
      </c>
      <c r="BM138" s="288">
        <f>IF($Q138="n/a",(IF('Workforce hours'!M$30=0,0,(AK138/'Workforce hours'!M$30))),(IF(VLOOKUP($Q138,'Workforce hours'!$C$8:$AD$30,BM$7,FALSE)=0,0,(AK138/(VLOOKUP($Q138,'Workforce hours'!$C$8:$AD$30,BM$7,FALSE))))))</f>
        <v>0</v>
      </c>
      <c r="BN138" s="288">
        <f>IF($Q138="n/a",(IF('Workforce hours'!N$30=0,0,(AL138/'Workforce hours'!N$30))),(IF(VLOOKUP($Q138,'Workforce hours'!$C$8:$AD$30,BN$7,FALSE)=0,0,(AL138/(VLOOKUP($Q138,'Workforce hours'!$C$8:$AD$30,BN$7,FALSE))))))</f>
        <v>0</v>
      </c>
      <c r="BO138" s="288">
        <f>IF($Q138="n/a",(IF('Workforce hours'!O$30=0,0,(AM138/'Workforce hours'!O$30))),(IF(VLOOKUP($Q138,'Workforce hours'!$C$8:$AD$30,BO$7,FALSE)=0,0,(AM138/(VLOOKUP($Q138,'Workforce hours'!$C$8:$AD$30,BO$7,FALSE))))))</f>
        <v>0</v>
      </c>
      <c r="BP138" s="288">
        <f>IF($Q138="n/a",(IF('Workforce hours'!P$30=0,0,(AN138/'Workforce hours'!P$30))),(IF(VLOOKUP($Q138,'Workforce hours'!$C$8:$AD$30,BP$7,FALSE)=0,0,(AN138/(VLOOKUP($Q138,'Workforce hours'!$C$8:$AD$30,BP$7,FALSE))))))</f>
        <v>0</v>
      </c>
      <c r="BQ138" s="288">
        <f>IF($Q138="n/a",(IF('Workforce hours'!Q$30=0,0,(AO138/'Workforce hours'!Q$30))),(IF(VLOOKUP($Q138,'Workforce hours'!$C$8:$AD$30,BQ$7,FALSE)=0,0,(AO138/(VLOOKUP($Q138,'Workforce hours'!$C$8:$AD$30,BQ$7,FALSE))))))</f>
        <v>0</v>
      </c>
      <c r="BR138" s="288">
        <f>IF($Q138="n/a",(IF('Workforce hours'!R$30=0,0,(AP138/'Workforce hours'!R$30))),(IF(VLOOKUP($Q138,'Workforce hours'!$C$8:$AD$30,BR$7,FALSE)=0,0,(AP138/(VLOOKUP($Q138,'Workforce hours'!$C$8:$AD$30,BR$7,FALSE))))))</f>
        <v>23.637150875986414</v>
      </c>
      <c r="BS138" s="288">
        <f>IF($Q138="n/a",(IF('Workforce hours'!S$30=0,0,(AQ138/'Workforce hours'!S$30))),(IF(VLOOKUP($Q138,'Workforce hours'!$C$8:$AD$30,BS$7,FALSE)=0,0,(AQ138/(VLOOKUP($Q138,'Workforce hours'!$C$8:$AD$30,BS$7,FALSE))))))</f>
        <v>0</v>
      </c>
      <c r="BT138" s="288">
        <f>IF($Q138="n/a",(IF('Workforce hours'!T$30=0,0,(AR138/'Workforce hours'!T$30))),(IF(VLOOKUP($Q138,'Workforce hours'!$C$8:$AD$30,BT$7,FALSE)=0,0,(AR138/(VLOOKUP($Q138,'Workforce hours'!$C$8:$AD$30,BT$7,FALSE))))))</f>
        <v>0</v>
      </c>
      <c r="BU138" s="288">
        <f>IF($Q138="n/a",(IF('Workforce hours'!U$30=0,0,(AS138/'Workforce hours'!U$30))),(IF(VLOOKUP($Q138,'Workforce hours'!$C$8:$AD$30,BU$7,FALSE)=0,0,(AS138/(VLOOKUP($Q138,'Workforce hours'!$C$8:$AD$30,BU$7,FALSE))))))</f>
        <v>0</v>
      </c>
      <c r="BV138" s="288">
        <f>IF($Q138="n/a",(IF('Workforce hours'!V$30=0,0,(AT138/'Workforce hours'!V$30))),(IF(VLOOKUP($Q138,'Workforce hours'!$C$8:$AD$30,BV$7,FALSE)=0,0,(AT138/(VLOOKUP($Q138,'Workforce hours'!$C$8:$AD$30,BV$7,FALSE))))))</f>
        <v>0</v>
      </c>
      <c r="BW138" s="288">
        <f>IF($Q138="n/a",(IF('Workforce hours'!W$30=0,0,(AU138/'Workforce hours'!W$30))),(IF(VLOOKUP($Q138,'Workforce hours'!$C$8:$AD$30,BW$7,FALSE)=0,0,(AU138/(VLOOKUP($Q138,'Workforce hours'!$C$8:$AD$30,BW$7,FALSE))))))</f>
        <v>0</v>
      </c>
      <c r="BX138" s="288">
        <f>IF($Q138="n/a",(IF('Workforce hours'!X$30=0,0,(AV138/'Workforce hours'!X$30))),(IF(VLOOKUP($Q138,'Workforce hours'!$C$8:$AD$30,BX$7,FALSE)=0,0,(AV138/(VLOOKUP($Q138,'Workforce hours'!$C$8:$AD$30,BX$7,FALSE))))))</f>
        <v>0</v>
      </c>
      <c r="BY138" s="288">
        <f>IF($Q138="n/a",(IF('Workforce hours'!Y$30=0,0,(AW138/'Workforce hours'!Y$30))),(IF(VLOOKUP($Q138,'Workforce hours'!$C$8:$AD$30,BY$7,FALSE)=0,0,(AW138/(VLOOKUP($Q138,'Workforce hours'!$C$8:$AD$30,BY$7,FALSE))))))</f>
        <v>0</v>
      </c>
      <c r="BZ138" s="288">
        <f>IF($Q138="n/a",(IF('Workforce hours'!Z$30=0,0,(AX138/'Workforce hours'!Z$30))),(IF(VLOOKUP($Q138,'Workforce hours'!$C$8:$AD$30,BZ$7,FALSE)=0,0,(AX138/(VLOOKUP($Q138,'Workforce hours'!$C$8:$AD$30,BZ$7,FALSE))))))</f>
        <v>0</v>
      </c>
      <c r="CA138" s="288">
        <f>IF($Q138="n/a",(IF('Workforce hours'!AA$30=0,0,(AY138/'Workforce hours'!AA$30))),(IF(VLOOKUP($Q138,'Workforce hours'!$C$8:$AD$30,CA$7,FALSE)=0,0,(AY138/(VLOOKUP($Q138,'Workforce hours'!$C$8:$AD$30,CA$7,FALSE))))))</f>
        <v>0</v>
      </c>
      <c r="CB138" s="288">
        <f>IF($Q138="n/a",(IF('Workforce hours'!AB$30=0,0,(AZ138/'Workforce hours'!AB$30))),(IF(VLOOKUP($Q138,'Workforce hours'!$C$8:$AD$30,CB$7,FALSE)=0,0,(AZ138/(VLOOKUP($Q138,'Workforce hours'!$C$8:$AD$30,CB$7,FALSE))))))</f>
        <v>0</v>
      </c>
      <c r="CC138" s="288">
        <f>IF($Q138="n/a",(IF('Workforce hours'!AC$30=0,0,(BA138/'Workforce hours'!AC$30))),(IF(VLOOKUP($Q138,'Workforce hours'!$C$8:$AD$30,CC$7,FALSE)=0,0,(BA138/(VLOOKUP($Q138,'Workforce hours'!$C$8:$AD$30,CC$7,FALSE))))))</f>
        <v>0</v>
      </c>
      <c r="CD138" s="288">
        <f>IF($Q138="n/a",(IF('Workforce hours'!AD$30=0,0,(BB138/'Workforce hours'!AD$30))),(IF(VLOOKUP($Q138,'Workforce hours'!$C$8:$AD$30,CD$7,FALSE)=0,0,(BB138/(VLOOKUP($Q138,'Workforce hours'!$C$8:$AD$30,CD$7,FALSE))))))</f>
        <v>0</v>
      </c>
      <c r="CE138" s="289">
        <f t="shared" ref="CE138:CE201" si="26">SUM(CF138:DF138)</f>
        <v>0</v>
      </c>
      <c r="CF138" s="290">
        <f>BD138*'Workforce costs'!B$9*(1+'Workforce costs'!B$10)*(1+'Workforce costs'!B$11)</f>
        <v>0</v>
      </c>
      <c r="CG138" s="290">
        <f>BE138*'Workforce costs'!C$9*(1+'Workforce costs'!C$10)*(1+'Workforce costs'!C$11)</f>
        <v>0</v>
      </c>
      <c r="CH138" s="290">
        <f>BF138*'Workforce costs'!D$9*(1+'Workforce costs'!D$10)*(1+'Workforce costs'!D$11)</f>
        <v>0</v>
      </c>
      <c r="CI138" s="290">
        <f>BG138*'Workforce costs'!E$9*(1+'Workforce costs'!E$10)*(1+'Workforce costs'!E$11)</f>
        <v>0</v>
      </c>
      <c r="CJ138" s="290">
        <f>BH138*'Workforce costs'!F$9*(1+'Workforce costs'!F$10)*(1+'Workforce costs'!F$11)</f>
        <v>0</v>
      </c>
      <c r="CK138" s="290">
        <f>BI138*'Workforce costs'!G$9*(1+'Workforce costs'!G$10)*(1+'Workforce costs'!G$11)</f>
        <v>0</v>
      </c>
      <c r="CL138" s="290">
        <f>BJ138*'Workforce costs'!H$9*(1+'Workforce costs'!H$10)*(1+'Workforce costs'!H$11)</f>
        <v>0</v>
      </c>
      <c r="CM138" s="290">
        <f>BK138*'Workforce costs'!I$9*(1+'Workforce costs'!I$10)*(1+'Workforce costs'!I$11)</f>
        <v>0</v>
      </c>
      <c r="CN138" s="290">
        <f>BL138*'Workforce costs'!J$9*(1+'Workforce costs'!J$10)*(1+'Workforce costs'!J$11)</f>
        <v>0</v>
      </c>
      <c r="CO138" s="290">
        <f>BM138*'Workforce costs'!K$9*(1+'Workforce costs'!K$10)*(1+'Workforce costs'!K$11)</f>
        <v>0</v>
      </c>
      <c r="CP138" s="290">
        <f>BN138*'Workforce costs'!L$9*(1+'Workforce costs'!L$10)*(1+'Workforce costs'!L$11)</f>
        <v>0</v>
      </c>
      <c r="CQ138" s="290">
        <f>BO138*'Workforce costs'!M$9*(1+'Workforce costs'!M$10)*(1+'Workforce costs'!M$11)</f>
        <v>0</v>
      </c>
      <c r="CR138" s="290">
        <f>BP138*'Workforce costs'!N$9*(1+'Workforce costs'!N$10)*(1+'Workforce costs'!N$11)</f>
        <v>0</v>
      </c>
      <c r="CS138" s="290">
        <f>BQ138*'Workforce costs'!O$9*(1+'Workforce costs'!O$10)*(1+'Workforce costs'!O$11)</f>
        <v>0</v>
      </c>
      <c r="CT138" s="290">
        <f>BR138*'Workforce costs'!P$9*(1+'Workforce costs'!P$10)*(1+'Workforce costs'!P$11)</f>
        <v>0</v>
      </c>
      <c r="CU138" s="290">
        <f>BS138*'Workforce costs'!Q$9*(1+'Workforce costs'!Q$10)*(1+'Workforce costs'!Q$11)</f>
        <v>0</v>
      </c>
      <c r="CV138" s="290">
        <f>BT138*'Workforce costs'!R$9*(1+'Workforce costs'!R$10)*(1+'Workforce costs'!R$11)</f>
        <v>0</v>
      </c>
      <c r="CW138" s="290">
        <f>BU138*'Workforce costs'!S$9*(1+'Workforce costs'!S$10)*(1+'Workforce costs'!S$11)</f>
        <v>0</v>
      </c>
      <c r="CX138" s="290">
        <f>BV138*'Workforce costs'!T$9*(1+'Workforce costs'!T$10)*(1+'Workforce costs'!T$11)</f>
        <v>0</v>
      </c>
      <c r="CY138" s="290">
        <f>BW138*'Workforce costs'!U$9*(1+'Workforce costs'!U$10)*(1+'Workforce costs'!U$11)</f>
        <v>0</v>
      </c>
      <c r="CZ138" s="290">
        <f>BX138*'Workforce costs'!V$9*(1+'Workforce costs'!V$10)*(1+'Workforce costs'!V$11)</f>
        <v>0</v>
      </c>
      <c r="DA138" s="290">
        <f>BY138*'Workforce costs'!W$9*(1+'Workforce costs'!W$10)*(1+'Workforce costs'!W$11)</f>
        <v>0</v>
      </c>
      <c r="DB138" s="290">
        <f>BZ138*'Workforce costs'!X$9*(1+'Workforce costs'!X$10)*(1+'Workforce costs'!X$11)</f>
        <v>0</v>
      </c>
      <c r="DC138" s="290">
        <f>CA138*'Workforce costs'!Y$9*(1+'Workforce costs'!Y$10)*(1+'Workforce costs'!Y$11)</f>
        <v>0</v>
      </c>
      <c r="DD138" s="290">
        <f>CB138*'Workforce costs'!Z$9*(1+'Workforce costs'!Z$10)*(1+'Workforce costs'!Z$11)</f>
        <v>0</v>
      </c>
      <c r="DE138" s="290">
        <f>CC138*'Workforce costs'!AA$9*(1+'Workforce costs'!AA$10)*(1+'Workforce costs'!AA$11)</f>
        <v>0</v>
      </c>
      <c r="DF138" s="290">
        <f>CD138*'Workforce costs'!AB$9*(1+'Workforce costs'!AB$10)*(1+'Workforce costs'!AB$11)</f>
        <v>0</v>
      </c>
    </row>
    <row r="139" spans="1:110" x14ac:dyDescent="0.3">
      <c r="A139" s="2" t="str">
        <f>Outputs!$A$4</f>
        <v>Australia</v>
      </c>
      <c r="B139" s="2" t="str">
        <f t="shared" si="19"/>
        <v>Australia 12to17</v>
      </c>
      <c r="C139" s="30">
        <f>VLOOKUP($B139,Populations!$D$15:$H$1920,3,FALSE)</f>
        <v>1959472</v>
      </c>
      <c r="D139" s="255">
        <f>IF(OR($H139="General pop",$H139="Schools",$H139="Workplace",$H139="Skills Training",$H139="Digital Supports"),1,VLOOKUP($B139,Populations!$D$15:$H$1920,5,FALSE))</f>
        <v>1</v>
      </c>
      <c r="E139" s="88">
        <f>VLOOKUP(I139,Epidemiology!$C$10:$H$47,6,FALSE)</f>
        <v>7702</v>
      </c>
      <c r="F139" s="102">
        <f>'Care profiles'!R140</f>
        <v>1</v>
      </c>
      <c r="G139" s="15" t="str">
        <f>'Care profiles'!A140</f>
        <v>12to17</v>
      </c>
      <c r="H139" s="15" t="str">
        <f>'Care profiles'!B140</f>
        <v>Thoughts</v>
      </c>
      <c r="I139" s="15" t="str">
        <f>'Care profiles'!C140</f>
        <v>Thoughts_12-17yrs</v>
      </c>
      <c r="J139" s="15" t="str">
        <f>'Care profiles'!D140</f>
        <v>Care profile</v>
      </c>
      <c r="K139" s="15" t="str">
        <f>'Care profiles'!E140</f>
        <v>Community-Based Support – Safe Spaces for Crisis</v>
      </c>
      <c r="L139" s="104">
        <f>'Care profiles'!F140</f>
        <v>0.4</v>
      </c>
      <c r="M139" s="15">
        <f>'Care profiles'!G140</f>
        <v>6</v>
      </c>
      <c r="N139" s="15">
        <f>'Care profiles'!H140</f>
        <v>150</v>
      </c>
      <c r="O139" s="15" t="str">
        <f>'Care profiles'!I140</f>
        <v>min</v>
      </c>
      <c r="P139" s="15" t="str">
        <f>'Care profiles'!J140</f>
        <v>Team</v>
      </c>
      <c r="Q139" s="15" t="str">
        <f>'Care profiles'!K140</f>
        <v>Community-Based Support – Safe Spaces for Crisis</v>
      </c>
      <c r="R139" s="15" t="str">
        <f>'Care profiles'!M140</f>
        <v>N</v>
      </c>
      <c r="S139" s="15" t="str">
        <f>'Care profiles'!O140</f>
        <v>Y</v>
      </c>
      <c r="T139" s="15" t="str">
        <f>'Care profiles'!Q140</f>
        <v>Y</v>
      </c>
      <c r="U139" s="30">
        <f t="shared" si="20"/>
        <v>150918.53344</v>
      </c>
      <c r="V139" s="30">
        <f t="shared" si="21"/>
        <v>60367.413376000004</v>
      </c>
      <c r="W139" s="30">
        <f>IF(M139="n/a",0,IF(O139="days",V139*M139*(1+(VLOOKUP(K139,'Bed parameters'!$A$9:$G$12,7,FALSE))),V139*M139))</f>
        <v>362204.48025600001</v>
      </c>
      <c r="X139" s="30">
        <f t="shared" si="22"/>
        <v>905511.20064000005</v>
      </c>
      <c r="Y139" s="30">
        <f t="shared" si="23"/>
        <v>0</v>
      </c>
      <c r="Z139" s="113">
        <f>_xlfn.IFNA(Y139/((VLOOKUP(K139,'Bed parameters'!$A$9:$G$12,3,FALSE))*(VLOOKUP(K139,'Bed parameters'!$A$9:$G$12,5,FALSE))),0)</f>
        <v>0</v>
      </c>
      <c r="AA139" s="30">
        <f t="shared" si="24"/>
        <v>905511.20064000005</v>
      </c>
      <c r="AB139" s="30">
        <f>_xlfn.IFNA(IF($O139="days",$Y139*(VLOOKUP($K139,'Bed parameters'!$A$9:$I$12,9,FALSE))*$F139*(VLOOKUP($Q139,'Workforce distribution'!$C$8:$AD$30,AB$7,FALSE)),IF($Q139="n/a",(IF($P139=AB$6,$X139*$F139,0)),$X139*$F139*(VLOOKUP($Q139,'Workforce distribution'!$C$8:$AD$30,AB$7,FALSE)))),0)</f>
        <v>0</v>
      </c>
      <c r="AC139" s="30">
        <f>_xlfn.IFNA(IF($O139="days",$Y139*(VLOOKUP($K139,'Bed parameters'!$A$9:$I$12,9,FALSE))*$F139*(VLOOKUP($Q139,'Workforce distribution'!$C$8:$AD$30,AC$7,FALSE)),IF($Q139="n/a",(IF($P139=AC$6,$X139*$F139,0)),$X139*$F139*(VLOOKUP($Q139,'Workforce distribution'!$C$8:$AD$30,AC$7,FALSE)))),0)</f>
        <v>0</v>
      </c>
      <c r="AD139" s="30">
        <f>_xlfn.IFNA(IF($O139="days",$Y139*(VLOOKUP($K139,'Bed parameters'!$A$9:$I$12,9,FALSE))*$F139*(VLOOKUP($Q139,'Workforce distribution'!$C$8:$AD$30,AD$7,FALSE)),IF($Q139="n/a",(IF($P139=AD$6,$X139*$F139,0)),$X139*$F139*(VLOOKUP($Q139,'Workforce distribution'!$C$8:$AD$30,AD$7,FALSE)))),0)</f>
        <v>0</v>
      </c>
      <c r="AE139" s="30">
        <f>_xlfn.IFNA(IF($O139="days",$Y139*(VLOOKUP($K139,'Bed parameters'!$A$9:$I$12,9,FALSE))*$F139*(VLOOKUP($Q139,'Workforce distribution'!$C$8:$AD$30,AE$7,FALSE)),IF($Q139="n/a",(IF($P139=AE$6,$X139*$F139,0)),$X139*$F139*(VLOOKUP($Q139,'Workforce distribution'!$C$8:$AD$30,AE$7,FALSE)))),0)</f>
        <v>814960.08057600004</v>
      </c>
      <c r="AF139" s="30">
        <f>_xlfn.IFNA(IF($O139="days",$Y139*(VLOOKUP($K139,'Bed parameters'!$A$9:$I$12,9,FALSE))*$F139*(VLOOKUP($Q139,'Workforce distribution'!$C$8:$AD$30,AF$7,FALSE)),IF($Q139="n/a",(IF($P139=AF$6,$X139*$F139,0)),$X139*$F139*(VLOOKUP($Q139,'Workforce distribution'!$C$8:$AD$30,AF$7,FALSE)))),0)</f>
        <v>0</v>
      </c>
      <c r="AG139" s="30">
        <f>_xlfn.IFNA(IF($O139="days",$Y139*(VLOOKUP($K139,'Bed parameters'!$A$9:$I$12,9,FALSE))*$F139*(VLOOKUP($Q139,'Workforce distribution'!$C$8:$AD$30,AG$7,FALSE)),IF($Q139="n/a",(IF($P139=AG$6,$X139*$F139,0)),$X139*$F139*(VLOOKUP($Q139,'Workforce distribution'!$C$8:$AD$30,AG$7,FALSE)))),0)</f>
        <v>0</v>
      </c>
      <c r="AH139" s="30">
        <f>_xlfn.IFNA(IF($O139="days",$Y139*(VLOOKUP($K139,'Bed parameters'!$A$9:$I$12,9,FALSE))*$F139*(VLOOKUP($Q139,'Workforce distribution'!$C$8:$AD$30,AH$7,FALSE)),IF($Q139="n/a",(IF($P139=AH$6,$X139*$F139,0)),$X139*$F139*(VLOOKUP($Q139,'Workforce distribution'!$C$8:$AD$30,AH$7,FALSE)))),0)</f>
        <v>0</v>
      </c>
      <c r="AI139" s="30">
        <f>_xlfn.IFNA(IF($O139="days",$Y139*(VLOOKUP($K139,'Bed parameters'!$A$9:$I$12,9,FALSE))*$F139*(VLOOKUP($Q139,'Workforce distribution'!$C$8:$AD$30,AI$7,FALSE)),IF($Q139="n/a",(IF($P139=AI$6,$X139*$F139,0)),$X139*$F139*(VLOOKUP($Q139,'Workforce distribution'!$C$8:$AD$30,AI$7,FALSE)))),0)</f>
        <v>0</v>
      </c>
      <c r="AJ139" s="30">
        <f>_xlfn.IFNA(IF($O139="days",$Y139*(VLOOKUP($K139,'Bed parameters'!$A$9:$I$12,9,FALSE))*$F139*(VLOOKUP($Q139,'Workforce distribution'!$C$8:$AD$30,AJ$7,FALSE)),IF($Q139="n/a",(IF($P139=AJ$6,$X139*$F139,0)),$X139*$F139*(VLOOKUP($Q139,'Workforce distribution'!$C$8:$AD$30,AJ$7,FALSE)))),0)</f>
        <v>0</v>
      </c>
      <c r="AK139" s="30">
        <f>_xlfn.IFNA(IF($O139="days",$Y139*(VLOOKUP($K139,'Bed parameters'!$A$9:$I$12,9,FALSE))*$F139*(VLOOKUP($Q139,'Workforce distribution'!$C$8:$AD$30,AK$7,FALSE)),IF($Q139="n/a",(IF($P139=AK$6,$X139*$F139,0)),$X139*$F139*(VLOOKUP($Q139,'Workforce distribution'!$C$8:$AD$30,AK$7,FALSE)))),0)</f>
        <v>0</v>
      </c>
      <c r="AL139" s="30">
        <f>_xlfn.IFNA(IF($O139="days",$Y139*(VLOOKUP($K139,'Bed parameters'!$A$9:$I$12,9,FALSE))*$F139*(VLOOKUP($Q139,'Workforce distribution'!$C$8:$AD$30,AL$7,FALSE)),IF($Q139="n/a",(IF($P139=AL$6,$X139*$F139,0)),$X139*$F139*(VLOOKUP($Q139,'Workforce distribution'!$C$8:$AD$30,AL$7,FALSE)))),0)</f>
        <v>0</v>
      </c>
      <c r="AM139" s="30">
        <f>_xlfn.IFNA(IF($O139="days",$Y139*(VLOOKUP($K139,'Bed parameters'!$A$9:$I$12,9,FALSE))*$F139*(VLOOKUP($Q139,'Workforce distribution'!$C$8:$AD$30,AM$7,FALSE)),IF($Q139="n/a",(IF($P139=AM$6,$X139*$F139,0)),$X139*$F139*(VLOOKUP($Q139,'Workforce distribution'!$C$8:$AD$30,AM$7,FALSE)))),0)</f>
        <v>0</v>
      </c>
      <c r="AN139" s="30">
        <f>_xlfn.IFNA(IF($O139="days",$Y139*(VLOOKUP($K139,'Bed parameters'!$A$9:$I$12,9,FALSE))*$F139*(VLOOKUP($Q139,'Workforce distribution'!$C$8:$AD$30,AN$7,FALSE)),IF($Q139="n/a",(IF($P139=AN$6,$X139*$F139,0)),$X139*$F139*(VLOOKUP($Q139,'Workforce distribution'!$C$8:$AD$30,AN$7,FALSE)))),0)</f>
        <v>0</v>
      </c>
      <c r="AO139" s="30">
        <f>_xlfn.IFNA(IF($O139="days",$Y139*(VLOOKUP($K139,'Bed parameters'!$A$9:$I$12,9,FALSE))*$F139*(VLOOKUP($Q139,'Workforce distribution'!$C$8:$AD$30,AO$7,FALSE)),IF($Q139="n/a",(IF($P139=AO$6,$X139*$F139,0)),$X139*$F139*(VLOOKUP($Q139,'Workforce distribution'!$C$8:$AD$30,AO$7,FALSE)))),0)</f>
        <v>0</v>
      </c>
      <c r="AP139" s="30">
        <f>_xlfn.IFNA(IF($O139="days",$Y139*(VLOOKUP($K139,'Bed parameters'!$A$9:$I$12,9,FALSE))*$F139*(VLOOKUP($Q139,'Workforce distribution'!$C$8:$AD$30,AP$7,FALSE)),IF($Q139="n/a",(IF($P139=AP$6,$X139*$F139,0)),$X139*$F139*(VLOOKUP($Q139,'Workforce distribution'!$C$8:$AD$30,AP$7,FALSE)))),0)</f>
        <v>0</v>
      </c>
      <c r="AQ139" s="30">
        <f>_xlfn.IFNA(IF($O139="days",$Y139*(VLOOKUP($K139,'Bed parameters'!$A$9:$I$12,9,FALSE))*$F139*(VLOOKUP($Q139,'Workforce distribution'!$C$8:$AD$30,AQ$7,FALSE)),IF($Q139="n/a",(IF($P139=AQ$6,$X139*$F139,0)),$X139*$F139*(VLOOKUP($Q139,'Workforce distribution'!$C$8:$AD$30,AQ$7,FALSE)))),0)</f>
        <v>0</v>
      </c>
      <c r="AR139" s="30">
        <f>_xlfn.IFNA(IF($O139="days",$Y139*(VLOOKUP($K139,'Bed parameters'!$A$9:$I$12,9,FALSE))*$F139*(VLOOKUP($Q139,'Workforce distribution'!$C$8:$AD$30,AR$7,FALSE)),IF($Q139="n/a",(IF($P139=AR$6,$X139*$F139,0)),$X139*$F139*(VLOOKUP($Q139,'Workforce distribution'!$C$8:$AD$30,AR$7,FALSE)))),0)</f>
        <v>0</v>
      </c>
      <c r="AS139" s="30">
        <f>_xlfn.IFNA(IF($O139="days",$Y139*(VLOOKUP($K139,'Bed parameters'!$A$9:$I$12,9,FALSE))*$F139*(VLOOKUP($Q139,'Workforce distribution'!$C$8:$AD$30,AS$7,FALSE)),IF($Q139="n/a",(IF($P139=AS$6,$X139*$F139,0)),$X139*$F139*(VLOOKUP($Q139,'Workforce distribution'!$C$8:$AD$30,AS$7,FALSE)))),0)</f>
        <v>90551.120064000017</v>
      </c>
      <c r="AT139" s="30">
        <f>_xlfn.IFNA(IF($O139="days",$Y139*(VLOOKUP($K139,'Bed parameters'!$A$9:$I$12,9,FALSE))*$F139*(VLOOKUP($Q139,'Workforce distribution'!$C$8:$AD$30,AT$7,FALSE)),IF($Q139="n/a",(IF($P139=AT$6,$X139*$F139,0)),$X139*$F139*(VLOOKUP($Q139,'Workforce distribution'!$C$8:$AD$30,AT$7,FALSE)))),0)</f>
        <v>0</v>
      </c>
      <c r="AU139" s="30">
        <f>_xlfn.IFNA(IF($O139="days",$Y139*(VLOOKUP($K139,'Bed parameters'!$A$9:$I$12,9,FALSE))*$F139*(VLOOKUP($Q139,'Workforce distribution'!$C$8:$AD$30,AU$7,FALSE)),IF($Q139="n/a",(IF($P139=AU$6,$X139*$F139,0)),$X139*$F139*(VLOOKUP($Q139,'Workforce distribution'!$C$8:$AD$30,AU$7,FALSE)))),0)</f>
        <v>0</v>
      </c>
      <c r="AV139" s="30">
        <f>_xlfn.IFNA(IF($O139="days",$Y139*(VLOOKUP($K139,'Bed parameters'!$A$9:$I$12,9,FALSE))*$F139*(VLOOKUP($Q139,'Workforce distribution'!$C$8:$AD$30,AV$7,FALSE)),IF($Q139="n/a",(IF($P139=AV$6,$X139*$F139,0)),$X139*$F139*(VLOOKUP($Q139,'Workforce distribution'!$C$8:$AD$30,AV$7,FALSE)))),0)</f>
        <v>0</v>
      </c>
      <c r="AW139" s="30">
        <f>_xlfn.IFNA(IF($O139="days",$Y139*(VLOOKUP($K139,'Bed parameters'!$A$9:$I$12,9,FALSE))*$F139*(VLOOKUP($Q139,'Workforce distribution'!$C$8:$AD$30,AW$7,FALSE)),IF($Q139="n/a",(IF($P139=AW$6,$X139*$F139,0)),$X139*$F139*(VLOOKUP($Q139,'Workforce distribution'!$C$8:$AD$30,AW$7,FALSE)))),0)</f>
        <v>0</v>
      </c>
      <c r="AX139" s="30">
        <f>_xlfn.IFNA(IF($O139="days",$Y139*(VLOOKUP($K139,'Bed parameters'!$A$9:$I$12,9,FALSE))*$F139*(VLOOKUP($Q139,'Workforce distribution'!$C$8:$AD$30,AX$7,FALSE)),IF($Q139="n/a",(IF($P139=AX$6,$X139*$F139,0)),$X139*$F139*(VLOOKUP($Q139,'Workforce distribution'!$C$8:$AD$30,AX$7,FALSE)))),0)</f>
        <v>0</v>
      </c>
      <c r="AY139" s="30">
        <f>_xlfn.IFNA(IF($O139="days",$Y139*(VLOOKUP($K139,'Bed parameters'!$A$9:$I$12,9,FALSE))*$F139*(VLOOKUP($Q139,'Workforce distribution'!$C$8:$AD$30,AY$7,FALSE)),IF($Q139="n/a",(IF($P139=AY$6,$X139*$F139,0)),$X139*$F139*(VLOOKUP($Q139,'Workforce distribution'!$C$8:$AD$30,AY$7,FALSE)))),0)</f>
        <v>0</v>
      </c>
      <c r="AZ139" s="30">
        <f>_xlfn.IFNA(IF($O139="days",$Y139*(VLOOKUP($K139,'Bed parameters'!$A$9:$I$12,9,FALSE))*$F139*(VLOOKUP($Q139,'Workforce distribution'!$C$8:$AD$30,AZ$7,FALSE)),IF($Q139="n/a",(IF($P139=AZ$6,$X139*$F139,0)),$X139*$F139*(VLOOKUP($Q139,'Workforce distribution'!$C$8:$AD$30,AZ$7,FALSE)))),0)</f>
        <v>0</v>
      </c>
      <c r="BA139" s="30">
        <f>_xlfn.IFNA(IF($O139="days",$Y139*(VLOOKUP($K139,'Bed parameters'!$A$9:$I$12,9,FALSE))*$F139*(VLOOKUP($Q139,'Workforce distribution'!$C$8:$AD$30,BA$7,FALSE)),IF($Q139="n/a",(IF($P139=BA$6,$X139*$F139,0)),$X139*$F139*(VLOOKUP($Q139,'Workforce distribution'!$C$8:$AD$30,BA$7,FALSE)))),0)</f>
        <v>0</v>
      </c>
      <c r="BB139" s="30">
        <f>_xlfn.IFNA(IF($O139="days",$Y139*(VLOOKUP($K139,'Bed parameters'!$A$9:$I$12,9,FALSE))*$F139*(VLOOKUP($Q139,'Workforce distribution'!$C$8:$AD$30,BB$7,FALSE)),IF($Q139="n/a",(IF($P139=BB$6,$X139*$F139,0)),$X139*$F139*(VLOOKUP($Q139,'Workforce distribution'!$C$8:$AD$30,BB$7,FALSE)))),0)</f>
        <v>0</v>
      </c>
      <c r="BC139" s="149">
        <f t="shared" si="25"/>
        <v>540.50260876776167</v>
      </c>
      <c r="BD139" s="288">
        <f>IF($Q139="n/a",(IF('Workforce hours'!D$30=0,0,(AB139/'Workforce hours'!D$30))),(IF(VLOOKUP($Q139,'Workforce hours'!$C$8:$AD$30,BD$7,FALSE)=0,0,(AB139/(VLOOKUP($Q139,'Workforce hours'!$C$8:$AD$30,BD$7,FALSE))))))</f>
        <v>0</v>
      </c>
      <c r="BE139" s="288">
        <f>IF($Q139="n/a",(IF('Workforce hours'!E$30=0,0,(AC139/'Workforce hours'!E$30))),(IF(VLOOKUP($Q139,'Workforce hours'!$C$8:$AD$30,BE$7,FALSE)=0,0,(AC139/(VLOOKUP($Q139,'Workforce hours'!$C$8:$AD$30,BE$7,FALSE))))))</f>
        <v>0</v>
      </c>
      <c r="BF139" s="288">
        <f>IF($Q139="n/a",(IF('Workforce hours'!F$30=0,0,(AD139/'Workforce hours'!F$30))),(IF(VLOOKUP($Q139,'Workforce hours'!$C$8:$AD$30,BF$7,FALSE)=0,0,(AD139/(VLOOKUP($Q139,'Workforce hours'!$C$8:$AD$30,BF$7,FALSE))))))</f>
        <v>0</v>
      </c>
      <c r="BG139" s="288">
        <f>IF($Q139="n/a",(IF('Workforce hours'!G$30=0,0,(AE139/'Workforce hours'!G$30))),(IF(VLOOKUP($Q139,'Workforce hours'!$C$8:$AD$30,BG$7,FALSE)=0,0,(AE139/(VLOOKUP($Q139,'Workforce hours'!$C$8:$AD$30,BG$7,FALSE))))))</f>
        <v>485.09528605714286</v>
      </c>
      <c r="BH139" s="288">
        <f>IF($Q139="n/a",(IF('Workforce hours'!H$30=0,0,(AF139/'Workforce hours'!H$30))),(IF(VLOOKUP($Q139,'Workforce hours'!$C$8:$AD$30,BH$7,FALSE)=0,0,(AF139/(VLOOKUP($Q139,'Workforce hours'!$C$8:$AD$30,BH$7,FALSE))))))</f>
        <v>0</v>
      </c>
      <c r="BI139" s="288">
        <f>IF($Q139="n/a",(IF('Workforce hours'!I$30=0,0,(AG139/'Workforce hours'!I$30))),(IF(VLOOKUP($Q139,'Workforce hours'!$C$8:$AD$30,BI$7,FALSE)=0,0,(AG139/(VLOOKUP($Q139,'Workforce hours'!$C$8:$AD$30,BI$7,FALSE))))))</f>
        <v>0</v>
      </c>
      <c r="BJ139" s="288">
        <f>IF($Q139="n/a",(IF('Workforce hours'!J$30=0,0,(AH139/'Workforce hours'!J$30))),(IF(VLOOKUP($Q139,'Workforce hours'!$C$8:$AD$30,BJ$7,FALSE)=0,0,(AH139/(VLOOKUP($Q139,'Workforce hours'!$C$8:$AD$30,BJ$7,FALSE))))))</f>
        <v>0</v>
      </c>
      <c r="BK139" s="288">
        <f>IF($Q139="n/a",(IF('Workforce hours'!K$30=0,0,(AI139/'Workforce hours'!K$30))),(IF(VLOOKUP($Q139,'Workforce hours'!$C$8:$AD$30,BK$7,FALSE)=0,0,(AI139/(VLOOKUP($Q139,'Workforce hours'!$C$8:$AD$30,BK$7,FALSE))))))</f>
        <v>0</v>
      </c>
      <c r="BL139" s="288">
        <f>IF($Q139="n/a",(IF('Workforce hours'!L$30=0,0,(AJ139/'Workforce hours'!L$30))),(IF(VLOOKUP($Q139,'Workforce hours'!$C$8:$AD$30,BL$7,FALSE)=0,0,(AJ139/(VLOOKUP($Q139,'Workforce hours'!$C$8:$AD$30,BL$7,FALSE))))))</f>
        <v>0</v>
      </c>
      <c r="BM139" s="288">
        <f>IF($Q139="n/a",(IF('Workforce hours'!M$30=0,0,(AK139/'Workforce hours'!M$30))),(IF(VLOOKUP($Q139,'Workforce hours'!$C$8:$AD$30,BM$7,FALSE)=0,0,(AK139/(VLOOKUP($Q139,'Workforce hours'!$C$8:$AD$30,BM$7,FALSE))))))</f>
        <v>0</v>
      </c>
      <c r="BN139" s="288">
        <f>IF($Q139="n/a",(IF('Workforce hours'!N$30=0,0,(AL139/'Workforce hours'!N$30))),(IF(VLOOKUP($Q139,'Workforce hours'!$C$8:$AD$30,BN$7,FALSE)=0,0,(AL139/(VLOOKUP($Q139,'Workforce hours'!$C$8:$AD$30,BN$7,FALSE))))))</f>
        <v>0</v>
      </c>
      <c r="BO139" s="288">
        <f>IF($Q139="n/a",(IF('Workforce hours'!O$30=0,0,(AM139/'Workforce hours'!O$30))),(IF(VLOOKUP($Q139,'Workforce hours'!$C$8:$AD$30,BO$7,FALSE)=0,0,(AM139/(VLOOKUP($Q139,'Workforce hours'!$C$8:$AD$30,BO$7,FALSE))))))</f>
        <v>0</v>
      </c>
      <c r="BP139" s="288">
        <f>IF($Q139="n/a",(IF('Workforce hours'!P$30=0,0,(AN139/'Workforce hours'!P$30))),(IF(VLOOKUP($Q139,'Workforce hours'!$C$8:$AD$30,BP$7,FALSE)=0,0,(AN139/(VLOOKUP($Q139,'Workforce hours'!$C$8:$AD$30,BP$7,FALSE))))))</f>
        <v>0</v>
      </c>
      <c r="BQ139" s="288">
        <f>IF($Q139="n/a",(IF('Workforce hours'!Q$30=0,0,(AO139/'Workforce hours'!Q$30))),(IF(VLOOKUP($Q139,'Workforce hours'!$C$8:$AD$30,BQ$7,FALSE)=0,0,(AO139/(VLOOKUP($Q139,'Workforce hours'!$C$8:$AD$30,BQ$7,FALSE))))))</f>
        <v>0</v>
      </c>
      <c r="BR139" s="288">
        <f>IF($Q139="n/a",(IF('Workforce hours'!R$30=0,0,(AP139/'Workforce hours'!R$30))),(IF(VLOOKUP($Q139,'Workforce hours'!$C$8:$AD$30,BR$7,FALSE)=0,0,(AP139/(VLOOKUP($Q139,'Workforce hours'!$C$8:$AD$30,BR$7,FALSE))))))</f>
        <v>0</v>
      </c>
      <c r="BS139" s="288">
        <f>IF($Q139="n/a",(IF('Workforce hours'!S$30=0,0,(AQ139/'Workforce hours'!S$30))),(IF(VLOOKUP($Q139,'Workforce hours'!$C$8:$AD$30,BS$7,FALSE)=0,0,(AQ139/(VLOOKUP($Q139,'Workforce hours'!$C$8:$AD$30,BS$7,FALSE))))))</f>
        <v>0</v>
      </c>
      <c r="BT139" s="288">
        <f>IF($Q139="n/a",(IF('Workforce hours'!T$30=0,0,(AR139/'Workforce hours'!T$30))),(IF(VLOOKUP($Q139,'Workforce hours'!$C$8:$AD$30,BT$7,FALSE)=0,0,(AR139/(VLOOKUP($Q139,'Workforce hours'!$C$8:$AD$30,BT$7,FALSE))))))</f>
        <v>0</v>
      </c>
      <c r="BU139" s="288">
        <f>IF($Q139="n/a",(IF('Workforce hours'!U$30=0,0,(AS139/'Workforce hours'!U$30))),(IF(VLOOKUP($Q139,'Workforce hours'!$C$8:$AD$30,BU$7,FALSE)=0,0,(AS139/(VLOOKUP($Q139,'Workforce hours'!$C$8:$AD$30,BU$7,FALSE))))))</f>
        <v>55.407322710618779</v>
      </c>
      <c r="BV139" s="288">
        <f>IF($Q139="n/a",(IF('Workforce hours'!V$30=0,0,(AT139/'Workforce hours'!V$30))),(IF(VLOOKUP($Q139,'Workforce hours'!$C$8:$AD$30,BV$7,FALSE)=0,0,(AT139/(VLOOKUP($Q139,'Workforce hours'!$C$8:$AD$30,BV$7,FALSE))))))</f>
        <v>0</v>
      </c>
      <c r="BW139" s="288">
        <f>IF($Q139="n/a",(IF('Workforce hours'!W$30=0,0,(AU139/'Workforce hours'!W$30))),(IF(VLOOKUP($Q139,'Workforce hours'!$C$8:$AD$30,BW$7,FALSE)=0,0,(AU139/(VLOOKUP($Q139,'Workforce hours'!$C$8:$AD$30,BW$7,FALSE))))))</f>
        <v>0</v>
      </c>
      <c r="BX139" s="288">
        <f>IF($Q139="n/a",(IF('Workforce hours'!X$30=0,0,(AV139/'Workforce hours'!X$30))),(IF(VLOOKUP($Q139,'Workforce hours'!$C$8:$AD$30,BX$7,FALSE)=0,0,(AV139/(VLOOKUP($Q139,'Workforce hours'!$C$8:$AD$30,BX$7,FALSE))))))</f>
        <v>0</v>
      </c>
      <c r="BY139" s="288">
        <f>IF($Q139="n/a",(IF('Workforce hours'!Y$30=0,0,(AW139/'Workforce hours'!Y$30))),(IF(VLOOKUP($Q139,'Workforce hours'!$C$8:$AD$30,BY$7,FALSE)=0,0,(AW139/(VLOOKUP($Q139,'Workforce hours'!$C$8:$AD$30,BY$7,FALSE))))))</f>
        <v>0</v>
      </c>
      <c r="BZ139" s="288">
        <f>IF($Q139="n/a",(IF('Workforce hours'!Z$30=0,0,(AX139/'Workforce hours'!Z$30))),(IF(VLOOKUP($Q139,'Workforce hours'!$C$8:$AD$30,BZ$7,FALSE)=0,0,(AX139/(VLOOKUP($Q139,'Workforce hours'!$C$8:$AD$30,BZ$7,FALSE))))))</f>
        <v>0</v>
      </c>
      <c r="CA139" s="288">
        <f>IF($Q139="n/a",(IF('Workforce hours'!AA$30=0,0,(AY139/'Workforce hours'!AA$30))),(IF(VLOOKUP($Q139,'Workforce hours'!$C$8:$AD$30,CA$7,FALSE)=0,0,(AY139/(VLOOKUP($Q139,'Workforce hours'!$C$8:$AD$30,CA$7,FALSE))))))</f>
        <v>0</v>
      </c>
      <c r="CB139" s="288">
        <f>IF($Q139="n/a",(IF('Workforce hours'!AB$30=0,0,(AZ139/'Workforce hours'!AB$30))),(IF(VLOOKUP($Q139,'Workforce hours'!$C$8:$AD$30,CB$7,FALSE)=0,0,(AZ139/(VLOOKUP($Q139,'Workforce hours'!$C$8:$AD$30,CB$7,FALSE))))))</f>
        <v>0</v>
      </c>
      <c r="CC139" s="288">
        <f>IF($Q139="n/a",(IF('Workforce hours'!AC$30=0,0,(BA139/'Workforce hours'!AC$30))),(IF(VLOOKUP($Q139,'Workforce hours'!$C$8:$AD$30,CC$7,FALSE)=0,0,(BA139/(VLOOKUP($Q139,'Workforce hours'!$C$8:$AD$30,CC$7,FALSE))))))</f>
        <v>0</v>
      </c>
      <c r="CD139" s="288">
        <f>IF($Q139="n/a",(IF('Workforce hours'!AD$30=0,0,(BB139/'Workforce hours'!AD$30))),(IF(VLOOKUP($Q139,'Workforce hours'!$C$8:$AD$30,CD$7,FALSE)=0,0,(BB139/(VLOOKUP($Q139,'Workforce hours'!$C$8:$AD$30,CD$7,FALSE))))))</f>
        <v>0</v>
      </c>
      <c r="CE139" s="289">
        <f t="shared" si="26"/>
        <v>0</v>
      </c>
      <c r="CF139" s="290">
        <f>BD139*'Workforce costs'!B$9*(1+'Workforce costs'!B$10)*(1+'Workforce costs'!B$11)</f>
        <v>0</v>
      </c>
      <c r="CG139" s="290">
        <f>BE139*'Workforce costs'!C$9*(1+'Workforce costs'!C$10)*(1+'Workforce costs'!C$11)</f>
        <v>0</v>
      </c>
      <c r="CH139" s="290">
        <f>BF139*'Workforce costs'!D$9*(1+'Workforce costs'!D$10)*(1+'Workforce costs'!D$11)</f>
        <v>0</v>
      </c>
      <c r="CI139" s="290">
        <f>BG139*'Workforce costs'!E$9*(1+'Workforce costs'!E$10)*(1+'Workforce costs'!E$11)</f>
        <v>0</v>
      </c>
      <c r="CJ139" s="290">
        <f>BH139*'Workforce costs'!F$9*(1+'Workforce costs'!F$10)*(1+'Workforce costs'!F$11)</f>
        <v>0</v>
      </c>
      <c r="CK139" s="290">
        <f>BI139*'Workforce costs'!G$9*(1+'Workforce costs'!G$10)*(1+'Workforce costs'!G$11)</f>
        <v>0</v>
      </c>
      <c r="CL139" s="290">
        <f>BJ139*'Workforce costs'!H$9*(1+'Workforce costs'!H$10)*(1+'Workforce costs'!H$11)</f>
        <v>0</v>
      </c>
      <c r="CM139" s="290">
        <f>BK139*'Workforce costs'!I$9*(1+'Workforce costs'!I$10)*(1+'Workforce costs'!I$11)</f>
        <v>0</v>
      </c>
      <c r="CN139" s="290">
        <f>BL139*'Workforce costs'!J$9*(1+'Workforce costs'!J$10)*(1+'Workforce costs'!J$11)</f>
        <v>0</v>
      </c>
      <c r="CO139" s="290">
        <f>BM139*'Workforce costs'!K$9*(1+'Workforce costs'!K$10)*(1+'Workforce costs'!K$11)</f>
        <v>0</v>
      </c>
      <c r="CP139" s="290">
        <f>BN139*'Workforce costs'!L$9*(1+'Workforce costs'!L$10)*(1+'Workforce costs'!L$11)</f>
        <v>0</v>
      </c>
      <c r="CQ139" s="290">
        <f>BO139*'Workforce costs'!M$9*(1+'Workforce costs'!M$10)*(1+'Workforce costs'!M$11)</f>
        <v>0</v>
      </c>
      <c r="CR139" s="290">
        <f>BP139*'Workforce costs'!N$9*(1+'Workforce costs'!N$10)*(1+'Workforce costs'!N$11)</f>
        <v>0</v>
      </c>
      <c r="CS139" s="290">
        <f>BQ139*'Workforce costs'!O$9*(1+'Workforce costs'!O$10)*(1+'Workforce costs'!O$11)</f>
        <v>0</v>
      </c>
      <c r="CT139" s="290">
        <f>BR139*'Workforce costs'!P$9*(1+'Workforce costs'!P$10)*(1+'Workforce costs'!P$11)</f>
        <v>0</v>
      </c>
      <c r="CU139" s="290">
        <f>BS139*'Workforce costs'!Q$9*(1+'Workforce costs'!Q$10)*(1+'Workforce costs'!Q$11)</f>
        <v>0</v>
      </c>
      <c r="CV139" s="290">
        <f>BT139*'Workforce costs'!R$9*(1+'Workforce costs'!R$10)*(1+'Workforce costs'!R$11)</f>
        <v>0</v>
      </c>
      <c r="CW139" s="290">
        <f>BU139*'Workforce costs'!S$9*(1+'Workforce costs'!S$10)*(1+'Workforce costs'!S$11)</f>
        <v>0</v>
      </c>
      <c r="CX139" s="290">
        <f>BV139*'Workforce costs'!T$9*(1+'Workforce costs'!T$10)*(1+'Workforce costs'!T$11)</f>
        <v>0</v>
      </c>
      <c r="CY139" s="290">
        <f>BW139*'Workforce costs'!U$9*(1+'Workforce costs'!U$10)*(1+'Workforce costs'!U$11)</f>
        <v>0</v>
      </c>
      <c r="CZ139" s="290">
        <f>BX139*'Workforce costs'!V$9*(1+'Workforce costs'!V$10)*(1+'Workforce costs'!V$11)</f>
        <v>0</v>
      </c>
      <c r="DA139" s="290">
        <f>BY139*'Workforce costs'!W$9*(1+'Workforce costs'!W$10)*(1+'Workforce costs'!W$11)</f>
        <v>0</v>
      </c>
      <c r="DB139" s="290">
        <f>BZ139*'Workforce costs'!X$9*(1+'Workforce costs'!X$10)*(1+'Workforce costs'!X$11)</f>
        <v>0</v>
      </c>
      <c r="DC139" s="290">
        <f>CA139*'Workforce costs'!Y$9*(1+'Workforce costs'!Y$10)*(1+'Workforce costs'!Y$11)</f>
        <v>0</v>
      </c>
      <c r="DD139" s="290">
        <f>CB139*'Workforce costs'!Z$9*(1+'Workforce costs'!Z$10)*(1+'Workforce costs'!Z$11)</f>
        <v>0</v>
      </c>
      <c r="DE139" s="290">
        <f>CC139*'Workforce costs'!AA$9*(1+'Workforce costs'!AA$10)*(1+'Workforce costs'!AA$11)</f>
        <v>0</v>
      </c>
      <c r="DF139" s="290">
        <f>CD139*'Workforce costs'!AB$9*(1+'Workforce costs'!AB$10)*(1+'Workforce costs'!AB$11)</f>
        <v>0</v>
      </c>
    </row>
    <row r="140" spans="1:110" x14ac:dyDescent="0.3">
      <c r="A140" s="2" t="str">
        <f>Outputs!$A$4</f>
        <v>Australia</v>
      </c>
      <c r="B140" s="2" t="str">
        <f t="shared" si="19"/>
        <v>Australia 12to17</v>
      </c>
      <c r="C140" s="30">
        <f>VLOOKUP($B140,Populations!$D$15:$H$1920,3,FALSE)</f>
        <v>1959472</v>
      </c>
      <c r="D140" s="255">
        <f>IF(OR($H140="General pop",$H140="Schools",$H140="Workplace",$H140="Skills Training",$H140="Digital Supports"),1,VLOOKUP($B140,Populations!$D$15:$H$1920,5,FALSE))</f>
        <v>1</v>
      </c>
      <c r="E140" s="88">
        <f>VLOOKUP(I140,Epidemiology!$C$10:$H$47,6,FALSE)</f>
        <v>7702</v>
      </c>
      <c r="F140" s="102">
        <f>'Care profiles'!R141</f>
        <v>1</v>
      </c>
      <c r="G140" s="15" t="str">
        <f>'Care profiles'!A141</f>
        <v>12to17</v>
      </c>
      <c r="H140" s="15" t="str">
        <f>'Care profiles'!B141</f>
        <v>Thoughts</v>
      </c>
      <c r="I140" s="15" t="str">
        <f>'Care profiles'!C141</f>
        <v>Thoughts_12-17yrs</v>
      </c>
      <c r="J140" s="15" t="str">
        <f>'Care profiles'!D141</f>
        <v>Care profile</v>
      </c>
      <c r="K140" s="15" t="str">
        <f>'Care profiles'!E141</f>
        <v>Short-Stay Residential (Multidisciplinary Team)</v>
      </c>
      <c r="L140" s="104">
        <f>'Care profiles'!F141</f>
        <v>0.1</v>
      </c>
      <c r="M140" s="15">
        <f>'Care profiles'!G141</f>
        <v>1</v>
      </c>
      <c r="N140" s="15">
        <f>'Care profiles'!H141</f>
        <v>4320</v>
      </c>
      <c r="O140" s="15" t="str">
        <f>'Care profiles'!I141</f>
        <v>min</v>
      </c>
      <c r="P140" s="15" t="str">
        <f>'Care profiles'!J141</f>
        <v>Team</v>
      </c>
      <c r="Q140" s="15" t="str">
        <f>'Care profiles'!K141</f>
        <v>Short-Stay Residential (Multidisciplinary Led)</v>
      </c>
      <c r="R140" s="15" t="str">
        <f>'Care profiles'!M141</f>
        <v>N</v>
      </c>
      <c r="S140" s="15" t="str">
        <f>'Care profiles'!O141</f>
        <v>Y</v>
      </c>
      <c r="T140" s="15" t="str">
        <f>'Care profiles'!Q141</f>
        <v>N</v>
      </c>
      <c r="U140" s="30">
        <f t="shared" si="20"/>
        <v>150918.53344</v>
      </c>
      <c r="V140" s="30">
        <f t="shared" si="21"/>
        <v>15091.853344000001</v>
      </c>
      <c r="W140" s="30">
        <f>IF(M140="n/a",0,IF(O140="days",V140*M140*(1+(VLOOKUP(K140,'Bed parameters'!$A$9:$G$12,7,FALSE))),V140*M140))</f>
        <v>15091.853344000001</v>
      </c>
      <c r="X140" s="30">
        <f t="shared" si="22"/>
        <v>1086613.4407680002</v>
      </c>
      <c r="Y140" s="30">
        <f t="shared" si="23"/>
        <v>0</v>
      </c>
      <c r="Z140" s="113">
        <f>_xlfn.IFNA(Y140/((VLOOKUP(K140,'Bed parameters'!$A$9:$G$12,3,FALSE))*(VLOOKUP(K140,'Bed parameters'!$A$9:$G$12,5,FALSE))),0)</f>
        <v>0</v>
      </c>
      <c r="AA140" s="30">
        <f t="shared" si="24"/>
        <v>1086613.4407680002</v>
      </c>
      <c r="AB140" s="30">
        <f>_xlfn.IFNA(IF($O140="days",$Y140*(VLOOKUP($K140,'Bed parameters'!$A$9:$I$12,9,FALSE))*$F140*(VLOOKUP($Q140,'Workforce distribution'!$C$8:$AD$30,AB$7,FALSE)),IF($Q140="n/a",(IF($P140=AB$6,$X140*$F140,0)),$X140*$F140*(VLOOKUP($Q140,'Workforce distribution'!$C$8:$AD$30,AB$7,FALSE)))),0)</f>
        <v>0</v>
      </c>
      <c r="AC140" s="30">
        <f>_xlfn.IFNA(IF($O140="days",$Y140*(VLOOKUP($K140,'Bed parameters'!$A$9:$I$12,9,FALSE))*$F140*(VLOOKUP($Q140,'Workforce distribution'!$C$8:$AD$30,AC$7,FALSE)),IF($Q140="n/a",(IF($P140=AC$6,$X140*$F140,0)),$X140*$F140*(VLOOKUP($Q140,'Workforce distribution'!$C$8:$AD$30,AC$7,FALSE)))),0)</f>
        <v>0</v>
      </c>
      <c r="AD140" s="30">
        <f>_xlfn.IFNA(IF($O140="days",$Y140*(VLOOKUP($K140,'Bed parameters'!$A$9:$I$12,9,FALSE))*$F140*(VLOOKUP($Q140,'Workforce distribution'!$C$8:$AD$30,AD$7,FALSE)),IF($Q140="n/a",(IF($P140=AD$6,$X140*$F140,0)),$X140*$F140*(VLOOKUP($Q140,'Workforce distribution'!$C$8:$AD$30,AD$7,FALSE)))),0)</f>
        <v>0</v>
      </c>
      <c r="AE140" s="30">
        <f>_xlfn.IFNA(IF($O140="days",$Y140*(VLOOKUP($K140,'Bed parameters'!$A$9:$I$12,9,FALSE))*$F140*(VLOOKUP($Q140,'Workforce distribution'!$C$8:$AD$30,AE$7,FALSE)),IF($Q140="n/a",(IF($P140=AE$6,$X140*$F140,0)),$X140*$F140*(VLOOKUP($Q140,'Workforce distribution'!$C$8:$AD$30,AE$7,FALSE)))),0)</f>
        <v>434645.37630720012</v>
      </c>
      <c r="AF140" s="30">
        <f>_xlfn.IFNA(IF($O140="days",$Y140*(VLOOKUP($K140,'Bed parameters'!$A$9:$I$12,9,FALSE))*$F140*(VLOOKUP($Q140,'Workforce distribution'!$C$8:$AD$30,AF$7,FALSE)),IF($Q140="n/a",(IF($P140=AF$6,$X140*$F140,0)),$X140*$F140*(VLOOKUP($Q140,'Workforce distribution'!$C$8:$AD$30,AF$7,FALSE)))),0)</f>
        <v>0</v>
      </c>
      <c r="AG140" s="30">
        <f>_xlfn.IFNA(IF($O140="days",$Y140*(VLOOKUP($K140,'Bed parameters'!$A$9:$I$12,9,FALSE))*$F140*(VLOOKUP($Q140,'Workforce distribution'!$C$8:$AD$30,AG$7,FALSE)),IF($Q140="n/a",(IF($P140=AG$6,$X140*$F140,0)),$X140*$F140*(VLOOKUP($Q140,'Workforce distribution'!$C$8:$AD$30,AG$7,FALSE)))),0)</f>
        <v>0</v>
      </c>
      <c r="AH140" s="30">
        <f>_xlfn.IFNA(IF($O140="days",$Y140*(VLOOKUP($K140,'Bed parameters'!$A$9:$I$12,9,FALSE))*$F140*(VLOOKUP($Q140,'Workforce distribution'!$C$8:$AD$30,AH$7,FALSE)),IF($Q140="n/a",(IF($P140=AH$6,$X140*$F140,0)),$X140*$F140*(VLOOKUP($Q140,'Workforce distribution'!$C$8:$AD$30,AH$7,FALSE)))),0)</f>
        <v>0</v>
      </c>
      <c r="AI140" s="30">
        <f>_xlfn.IFNA(IF($O140="days",$Y140*(VLOOKUP($K140,'Bed parameters'!$A$9:$I$12,9,FALSE))*$F140*(VLOOKUP($Q140,'Workforce distribution'!$C$8:$AD$30,AI$7,FALSE)),IF($Q140="n/a",(IF($P140=AI$6,$X140*$F140,0)),$X140*$F140*(VLOOKUP($Q140,'Workforce distribution'!$C$8:$AD$30,AI$7,FALSE)))),0)</f>
        <v>0</v>
      </c>
      <c r="AJ140" s="30">
        <f>_xlfn.IFNA(IF($O140="days",$Y140*(VLOOKUP($K140,'Bed parameters'!$A$9:$I$12,9,FALSE))*$F140*(VLOOKUP($Q140,'Workforce distribution'!$C$8:$AD$30,AJ$7,FALSE)),IF($Q140="n/a",(IF($P140=AJ$6,$X140*$F140,0)),$X140*$F140*(VLOOKUP($Q140,'Workforce distribution'!$C$8:$AD$30,AJ$7,FALSE)))),0)</f>
        <v>0</v>
      </c>
      <c r="AK140" s="30">
        <f>_xlfn.IFNA(IF($O140="days",$Y140*(VLOOKUP($K140,'Bed parameters'!$A$9:$I$12,9,FALSE))*$F140*(VLOOKUP($Q140,'Workforce distribution'!$C$8:$AD$30,AK$7,FALSE)),IF($Q140="n/a",(IF($P140=AK$6,$X140*$F140,0)),$X140*$F140*(VLOOKUP($Q140,'Workforce distribution'!$C$8:$AD$30,AK$7,FALSE)))),0)</f>
        <v>434645.37630720012</v>
      </c>
      <c r="AL140" s="30">
        <f>_xlfn.IFNA(IF($O140="days",$Y140*(VLOOKUP($K140,'Bed parameters'!$A$9:$I$12,9,FALSE))*$F140*(VLOOKUP($Q140,'Workforce distribution'!$C$8:$AD$30,AL$7,FALSE)),IF($Q140="n/a",(IF($P140=AL$6,$X140*$F140,0)),$X140*$F140*(VLOOKUP($Q140,'Workforce distribution'!$C$8:$AD$30,AL$7,FALSE)))),0)</f>
        <v>0</v>
      </c>
      <c r="AM140" s="30">
        <f>_xlfn.IFNA(IF($O140="days",$Y140*(VLOOKUP($K140,'Bed parameters'!$A$9:$I$12,9,FALSE))*$F140*(VLOOKUP($Q140,'Workforce distribution'!$C$8:$AD$30,AM$7,FALSE)),IF($Q140="n/a",(IF($P140=AM$6,$X140*$F140,0)),$X140*$F140*(VLOOKUP($Q140,'Workforce distribution'!$C$8:$AD$30,AM$7,FALSE)))),0)</f>
        <v>0</v>
      </c>
      <c r="AN140" s="30">
        <f>_xlfn.IFNA(IF($O140="days",$Y140*(VLOOKUP($K140,'Bed parameters'!$A$9:$I$12,9,FALSE))*$F140*(VLOOKUP($Q140,'Workforce distribution'!$C$8:$AD$30,AN$7,FALSE)),IF($Q140="n/a",(IF($P140=AN$6,$X140*$F140,0)),$X140*$F140*(VLOOKUP($Q140,'Workforce distribution'!$C$8:$AD$30,AN$7,FALSE)))),0)</f>
        <v>0</v>
      </c>
      <c r="AO140" s="30">
        <f>_xlfn.IFNA(IF($O140="days",$Y140*(VLOOKUP($K140,'Bed parameters'!$A$9:$I$12,9,FALSE))*$F140*(VLOOKUP($Q140,'Workforce distribution'!$C$8:$AD$30,AO$7,FALSE)),IF($Q140="n/a",(IF($P140=AO$6,$X140*$F140,0)),$X140*$F140*(VLOOKUP($Q140,'Workforce distribution'!$C$8:$AD$30,AO$7,FALSE)))),0)</f>
        <v>0</v>
      </c>
      <c r="AP140" s="30">
        <f>_xlfn.IFNA(IF($O140="days",$Y140*(VLOOKUP($K140,'Bed parameters'!$A$9:$I$12,9,FALSE))*$F140*(VLOOKUP($Q140,'Workforce distribution'!$C$8:$AD$30,AP$7,FALSE)),IF($Q140="n/a",(IF($P140=AP$6,$X140*$F140,0)),$X140*$F140*(VLOOKUP($Q140,'Workforce distribution'!$C$8:$AD$30,AP$7,FALSE)))),0)</f>
        <v>0</v>
      </c>
      <c r="AQ140" s="30">
        <f>_xlfn.IFNA(IF($O140="days",$Y140*(VLOOKUP($K140,'Bed parameters'!$A$9:$I$12,9,FALSE))*$F140*(VLOOKUP($Q140,'Workforce distribution'!$C$8:$AD$30,AQ$7,FALSE)),IF($Q140="n/a",(IF($P140=AQ$6,$X140*$F140,0)),$X140*$F140*(VLOOKUP($Q140,'Workforce distribution'!$C$8:$AD$30,AQ$7,FALSE)))),0)</f>
        <v>0</v>
      </c>
      <c r="AR140" s="30">
        <f>_xlfn.IFNA(IF($O140="days",$Y140*(VLOOKUP($K140,'Bed parameters'!$A$9:$I$12,9,FALSE))*$F140*(VLOOKUP($Q140,'Workforce distribution'!$C$8:$AD$30,AR$7,FALSE)),IF($Q140="n/a",(IF($P140=AR$6,$X140*$F140,0)),$X140*$F140*(VLOOKUP($Q140,'Workforce distribution'!$C$8:$AD$30,AR$7,FALSE)))),0)</f>
        <v>0</v>
      </c>
      <c r="AS140" s="30">
        <f>_xlfn.IFNA(IF($O140="days",$Y140*(VLOOKUP($K140,'Bed parameters'!$A$9:$I$12,9,FALSE))*$F140*(VLOOKUP($Q140,'Workforce distribution'!$C$8:$AD$30,AS$7,FALSE)),IF($Q140="n/a",(IF($P140=AS$6,$X140*$F140,0)),$X140*$F140*(VLOOKUP($Q140,'Workforce distribution'!$C$8:$AD$30,AS$7,FALSE)))),0)</f>
        <v>217322.68815360006</v>
      </c>
      <c r="AT140" s="30">
        <f>_xlfn.IFNA(IF($O140="days",$Y140*(VLOOKUP($K140,'Bed parameters'!$A$9:$I$12,9,FALSE))*$F140*(VLOOKUP($Q140,'Workforce distribution'!$C$8:$AD$30,AT$7,FALSE)),IF($Q140="n/a",(IF($P140=AT$6,$X140*$F140,0)),$X140*$F140*(VLOOKUP($Q140,'Workforce distribution'!$C$8:$AD$30,AT$7,FALSE)))),0)</f>
        <v>0</v>
      </c>
      <c r="AU140" s="30">
        <f>_xlfn.IFNA(IF($O140="days",$Y140*(VLOOKUP($K140,'Bed parameters'!$A$9:$I$12,9,FALSE))*$F140*(VLOOKUP($Q140,'Workforce distribution'!$C$8:$AD$30,AU$7,FALSE)),IF($Q140="n/a",(IF($P140=AU$6,$X140*$F140,0)),$X140*$F140*(VLOOKUP($Q140,'Workforce distribution'!$C$8:$AD$30,AU$7,FALSE)))),0)</f>
        <v>0</v>
      </c>
      <c r="AV140" s="30">
        <f>_xlfn.IFNA(IF($O140="days",$Y140*(VLOOKUP($K140,'Bed parameters'!$A$9:$I$12,9,FALSE))*$F140*(VLOOKUP($Q140,'Workforce distribution'!$C$8:$AD$30,AV$7,FALSE)),IF($Q140="n/a",(IF($P140=AV$6,$X140*$F140,0)),$X140*$F140*(VLOOKUP($Q140,'Workforce distribution'!$C$8:$AD$30,AV$7,FALSE)))),0)</f>
        <v>0</v>
      </c>
      <c r="AW140" s="30">
        <f>_xlfn.IFNA(IF($O140="days",$Y140*(VLOOKUP($K140,'Bed parameters'!$A$9:$I$12,9,FALSE))*$F140*(VLOOKUP($Q140,'Workforce distribution'!$C$8:$AD$30,AW$7,FALSE)),IF($Q140="n/a",(IF($P140=AW$6,$X140*$F140,0)),$X140*$F140*(VLOOKUP($Q140,'Workforce distribution'!$C$8:$AD$30,AW$7,FALSE)))),0)</f>
        <v>0</v>
      </c>
      <c r="AX140" s="30">
        <f>_xlfn.IFNA(IF($O140="days",$Y140*(VLOOKUP($K140,'Bed parameters'!$A$9:$I$12,9,FALSE))*$F140*(VLOOKUP($Q140,'Workforce distribution'!$C$8:$AD$30,AX$7,FALSE)),IF($Q140="n/a",(IF($P140=AX$6,$X140*$F140,0)),$X140*$F140*(VLOOKUP($Q140,'Workforce distribution'!$C$8:$AD$30,AX$7,FALSE)))),0)</f>
        <v>0</v>
      </c>
      <c r="AY140" s="30">
        <f>_xlfn.IFNA(IF($O140="days",$Y140*(VLOOKUP($K140,'Bed parameters'!$A$9:$I$12,9,FALSE))*$F140*(VLOOKUP($Q140,'Workforce distribution'!$C$8:$AD$30,AY$7,FALSE)),IF($Q140="n/a",(IF($P140=AY$6,$X140*$F140,0)),$X140*$F140*(VLOOKUP($Q140,'Workforce distribution'!$C$8:$AD$30,AY$7,FALSE)))),0)</f>
        <v>0</v>
      </c>
      <c r="AZ140" s="30">
        <f>_xlfn.IFNA(IF($O140="days",$Y140*(VLOOKUP($K140,'Bed parameters'!$A$9:$I$12,9,FALSE))*$F140*(VLOOKUP($Q140,'Workforce distribution'!$C$8:$AD$30,AZ$7,FALSE)),IF($Q140="n/a",(IF($P140=AZ$6,$X140*$F140,0)),$X140*$F140*(VLOOKUP($Q140,'Workforce distribution'!$C$8:$AD$30,AZ$7,FALSE)))),0)</f>
        <v>0</v>
      </c>
      <c r="BA140" s="30">
        <f>_xlfn.IFNA(IF($O140="days",$Y140*(VLOOKUP($K140,'Bed parameters'!$A$9:$I$12,9,FALSE))*$F140*(VLOOKUP($Q140,'Workforce distribution'!$C$8:$AD$30,BA$7,FALSE)),IF($Q140="n/a",(IF($P140=BA$6,$X140*$F140,0)),$X140*$F140*(VLOOKUP($Q140,'Workforce distribution'!$C$8:$AD$30,BA$7,FALSE)))),0)</f>
        <v>0</v>
      </c>
      <c r="BB140" s="30">
        <f>_xlfn.IFNA(IF($O140="days",$Y140*(VLOOKUP($K140,'Bed parameters'!$A$9:$I$12,9,FALSE))*$F140*(VLOOKUP($Q140,'Workforce distribution'!$C$8:$AD$30,BB$7,FALSE)),IF($Q140="n/a",(IF($P140=BB$6,$X140*$F140,0)),$X140*$F140*(VLOOKUP($Q140,'Workforce distribution'!$C$8:$AD$30,BB$7,FALSE)))),0)</f>
        <v>0</v>
      </c>
      <c r="BC140" s="149">
        <f t="shared" si="25"/>
        <v>651.53818720690708</v>
      </c>
      <c r="BD140" s="288">
        <f>IF($Q140="n/a",(IF('Workforce hours'!D$30=0,0,(AB140/'Workforce hours'!D$30))),(IF(VLOOKUP($Q140,'Workforce hours'!$C$8:$AD$30,BD$7,FALSE)=0,0,(AB140/(VLOOKUP($Q140,'Workforce hours'!$C$8:$AD$30,BD$7,FALSE))))))</f>
        <v>0</v>
      </c>
      <c r="BE140" s="288">
        <f>IF($Q140="n/a",(IF('Workforce hours'!E$30=0,0,(AC140/'Workforce hours'!E$30))),(IF(VLOOKUP($Q140,'Workforce hours'!$C$8:$AD$30,BE$7,FALSE)=0,0,(AC140/(VLOOKUP($Q140,'Workforce hours'!$C$8:$AD$30,BE$7,FALSE))))))</f>
        <v>0</v>
      </c>
      <c r="BF140" s="288">
        <f>IF($Q140="n/a",(IF('Workforce hours'!F$30=0,0,(AD140/'Workforce hours'!F$30))),(IF(VLOOKUP($Q140,'Workforce hours'!$C$8:$AD$30,BF$7,FALSE)=0,0,(AD140/(VLOOKUP($Q140,'Workforce hours'!$C$8:$AD$30,BF$7,FALSE))))))</f>
        <v>0</v>
      </c>
      <c r="BG140" s="288">
        <f>IF($Q140="n/a",(IF('Workforce hours'!G$30=0,0,(AE140/'Workforce hours'!G$30))),(IF(VLOOKUP($Q140,'Workforce hours'!$C$8:$AD$30,BG$7,FALSE)=0,0,(AE140/(VLOOKUP($Q140,'Workforce hours'!$C$8:$AD$30,BG$7,FALSE))))))</f>
        <v>253.43753720536449</v>
      </c>
      <c r="BH140" s="288">
        <f>IF($Q140="n/a",(IF('Workforce hours'!H$30=0,0,(AF140/'Workforce hours'!H$30))),(IF(VLOOKUP($Q140,'Workforce hours'!$C$8:$AD$30,BH$7,FALSE)=0,0,(AF140/(VLOOKUP($Q140,'Workforce hours'!$C$8:$AD$30,BH$7,FALSE))))))</f>
        <v>0</v>
      </c>
      <c r="BI140" s="288">
        <f>IF($Q140="n/a",(IF('Workforce hours'!I$30=0,0,(AG140/'Workforce hours'!I$30))),(IF(VLOOKUP($Q140,'Workforce hours'!$C$8:$AD$30,BI$7,FALSE)=0,0,(AG140/(VLOOKUP($Q140,'Workforce hours'!$C$8:$AD$30,BI$7,FALSE))))))</f>
        <v>0</v>
      </c>
      <c r="BJ140" s="288">
        <f>IF($Q140="n/a",(IF('Workforce hours'!J$30=0,0,(AH140/'Workforce hours'!J$30))),(IF(VLOOKUP($Q140,'Workforce hours'!$C$8:$AD$30,BJ$7,FALSE)=0,0,(AH140/(VLOOKUP($Q140,'Workforce hours'!$C$8:$AD$30,BJ$7,FALSE))))))</f>
        <v>0</v>
      </c>
      <c r="BK140" s="288">
        <f>IF($Q140="n/a",(IF('Workforce hours'!K$30=0,0,(AI140/'Workforce hours'!K$30))),(IF(VLOOKUP($Q140,'Workforce hours'!$C$8:$AD$30,BK$7,FALSE)=0,0,(AI140/(VLOOKUP($Q140,'Workforce hours'!$C$8:$AD$30,BK$7,FALSE))))))</f>
        <v>0</v>
      </c>
      <c r="BL140" s="288">
        <f>IF($Q140="n/a",(IF('Workforce hours'!L$30=0,0,(AJ140/'Workforce hours'!L$30))),(IF(VLOOKUP($Q140,'Workforce hours'!$C$8:$AD$30,BL$7,FALSE)=0,0,(AJ140/(VLOOKUP($Q140,'Workforce hours'!$C$8:$AD$30,BL$7,FALSE))))))</f>
        <v>0</v>
      </c>
      <c r="BM140" s="288">
        <f>IF($Q140="n/a",(IF('Workforce hours'!M$30=0,0,(AK140/'Workforce hours'!M$30))),(IF(VLOOKUP($Q140,'Workforce hours'!$C$8:$AD$30,BM$7,FALSE)=0,0,(AK140/(VLOOKUP($Q140,'Workforce hours'!$C$8:$AD$30,BM$7,FALSE))))))</f>
        <v>265.12307549605748</v>
      </c>
      <c r="BN140" s="288">
        <f>IF($Q140="n/a",(IF('Workforce hours'!N$30=0,0,(AL140/'Workforce hours'!N$30))),(IF(VLOOKUP($Q140,'Workforce hours'!$C$8:$AD$30,BN$7,FALSE)=0,0,(AL140/(VLOOKUP($Q140,'Workforce hours'!$C$8:$AD$30,BN$7,FALSE))))))</f>
        <v>0</v>
      </c>
      <c r="BO140" s="288">
        <f>IF($Q140="n/a",(IF('Workforce hours'!O$30=0,0,(AM140/'Workforce hours'!O$30))),(IF(VLOOKUP($Q140,'Workforce hours'!$C$8:$AD$30,BO$7,FALSE)=0,0,(AM140/(VLOOKUP($Q140,'Workforce hours'!$C$8:$AD$30,BO$7,FALSE))))))</f>
        <v>0</v>
      </c>
      <c r="BP140" s="288">
        <f>IF($Q140="n/a",(IF('Workforce hours'!P$30=0,0,(AN140/'Workforce hours'!P$30))),(IF(VLOOKUP($Q140,'Workforce hours'!$C$8:$AD$30,BP$7,FALSE)=0,0,(AN140/(VLOOKUP($Q140,'Workforce hours'!$C$8:$AD$30,BP$7,FALSE))))))</f>
        <v>0</v>
      </c>
      <c r="BQ140" s="288">
        <f>IF($Q140="n/a",(IF('Workforce hours'!Q$30=0,0,(AO140/'Workforce hours'!Q$30))),(IF(VLOOKUP($Q140,'Workforce hours'!$C$8:$AD$30,BQ$7,FALSE)=0,0,(AO140/(VLOOKUP($Q140,'Workforce hours'!$C$8:$AD$30,BQ$7,FALSE))))))</f>
        <v>0</v>
      </c>
      <c r="BR140" s="288">
        <f>IF($Q140="n/a",(IF('Workforce hours'!R$30=0,0,(AP140/'Workforce hours'!R$30))),(IF(VLOOKUP($Q140,'Workforce hours'!$C$8:$AD$30,BR$7,FALSE)=0,0,(AP140/(VLOOKUP($Q140,'Workforce hours'!$C$8:$AD$30,BR$7,FALSE))))))</f>
        <v>0</v>
      </c>
      <c r="BS140" s="288">
        <f>IF($Q140="n/a",(IF('Workforce hours'!S$30=0,0,(AQ140/'Workforce hours'!S$30))),(IF(VLOOKUP($Q140,'Workforce hours'!$C$8:$AD$30,BS$7,FALSE)=0,0,(AQ140/(VLOOKUP($Q140,'Workforce hours'!$C$8:$AD$30,BS$7,FALSE))))))</f>
        <v>0</v>
      </c>
      <c r="BT140" s="288">
        <f>IF($Q140="n/a",(IF('Workforce hours'!T$30=0,0,(AR140/'Workforce hours'!T$30))),(IF(VLOOKUP($Q140,'Workforce hours'!$C$8:$AD$30,BT$7,FALSE)=0,0,(AR140/(VLOOKUP($Q140,'Workforce hours'!$C$8:$AD$30,BT$7,FALSE))))))</f>
        <v>0</v>
      </c>
      <c r="BU140" s="288">
        <f>IF($Q140="n/a",(IF('Workforce hours'!U$30=0,0,(AS140/'Workforce hours'!U$30))),(IF(VLOOKUP($Q140,'Workforce hours'!$C$8:$AD$30,BU$7,FALSE)=0,0,(AS140/(VLOOKUP($Q140,'Workforce hours'!$C$8:$AD$30,BU$7,FALSE))))))</f>
        <v>132.97757450548508</v>
      </c>
      <c r="BV140" s="288">
        <f>IF($Q140="n/a",(IF('Workforce hours'!V$30=0,0,(AT140/'Workforce hours'!V$30))),(IF(VLOOKUP($Q140,'Workforce hours'!$C$8:$AD$30,BV$7,FALSE)=0,0,(AT140/(VLOOKUP($Q140,'Workforce hours'!$C$8:$AD$30,BV$7,FALSE))))))</f>
        <v>0</v>
      </c>
      <c r="BW140" s="288">
        <f>IF($Q140="n/a",(IF('Workforce hours'!W$30=0,0,(AU140/'Workforce hours'!W$30))),(IF(VLOOKUP($Q140,'Workforce hours'!$C$8:$AD$30,BW$7,FALSE)=0,0,(AU140/(VLOOKUP($Q140,'Workforce hours'!$C$8:$AD$30,BW$7,FALSE))))))</f>
        <v>0</v>
      </c>
      <c r="BX140" s="288">
        <f>IF($Q140="n/a",(IF('Workforce hours'!X$30=0,0,(AV140/'Workforce hours'!X$30))),(IF(VLOOKUP($Q140,'Workforce hours'!$C$8:$AD$30,BX$7,FALSE)=0,0,(AV140/(VLOOKUP($Q140,'Workforce hours'!$C$8:$AD$30,BX$7,FALSE))))))</f>
        <v>0</v>
      </c>
      <c r="BY140" s="288">
        <f>IF($Q140="n/a",(IF('Workforce hours'!Y$30=0,0,(AW140/'Workforce hours'!Y$30))),(IF(VLOOKUP($Q140,'Workforce hours'!$C$8:$AD$30,BY$7,FALSE)=0,0,(AW140/(VLOOKUP($Q140,'Workforce hours'!$C$8:$AD$30,BY$7,FALSE))))))</f>
        <v>0</v>
      </c>
      <c r="BZ140" s="288">
        <f>IF($Q140="n/a",(IF('Workforce hours'!Z$30=0,0,(AX140/'Workforce hours'!Z$30))),(IF(VLOOKUP($Q140,'Workforce hours'!$C$8:$AD$30,BZ$7,FALSE)=0,0,(AX140/(VLOOKUP($Q140,'Workforce hours'!$C$8:$AD$30,BZ$7,FALSE))))))</f>
        <v>0</v>
      </c>
      <c r="CA140" s="288">
        <f>IF($Q140="n/a",(IF('Workforce hours'!AA$30=0,0,(AY140/'Workforce hours'!AA$30))),(IF(VLOOKUP($Q140,'Workforce hours'!$C$8:$AD$30,CA$7,FALSE)=0,0,(AY140/(VLOOKUP($Q140,'Workforce hours'!$C$8:$AD$30,CA$7,FALSE))))))</f>
        <v>0</v>
      </c>
      <c r="CB140" s="288">
        <f>IF($Q140="n/a",(IF('Workforce hours'!AB$30=0,0,(AZ140/'Workforce hours'!AB$30))),(IF(VLOOKUP($Q140,'Workforce hours'!$C$8:$AD$30,CB$7,FALSE)=0,0,(AZ140/(VLOOKUP($Q140,'Workforce hours'!$C$8:$AD$30,CB$7,FALSE))))))</f>
        <v>0</v>
      </c>
      <c r="CC140" s="288">
        <f>IF($Q140="n/a",(IF('Workforce hours'!AC$30=0,0,(BA140/'Workforce hours'!AC$30))),(IF(VLOOKUP($Q140,'Workforce hours'!$C$8:$AD$30,CC$7,FALSE)=0,0,(BA140/(VLOOKUP($Q140,'Workforce hours'!$C$8:$AD$30,CC$7,FALSE))))))</f>
        <v>0</v>
      </c>
      <c r="CD140" s="288">
        <f>IF($Q140="n/a",(IF('Workforce hours'!AD$30=0,0,(BB140/'Workforce hours'!AD$30))),(IF(VLOOKUP($Q140,'Workforce hours'!$C$8:$AD$30,CD$7,FALSE)=0,0,(BB140/(VLOOKUP($Q140,'Workforce hours'!$C$8:$AD$30,CD$7,FALSE))))))</f>
        <v>0</v>
      </c>
      <c r="CE140" s="289">
        <f t="shared" si="26"/>
        <v>0</v>
      </c>
      <c r="CF140" s="290">
        <f>BD140*'Workforce costs'!B$9*(1+'Workforce costs'!B$10)*(1+'Workforce costs'!B$11)</f>
        <v>0</v>
      </c>
      <c r="CG140" s="290">
        <f>BE140*'Workforce costs'!C$9*(1+'Workforce costs'!C$10)*(1+'Workforce costs'!C$11)</f>
        <v>0</v>
      </c>
      <c r="CH140" s="290">
        <f>BF140*'Workforce costs'!D$9*(1+'Workforce costs'!D$10)*(1+'Workforce costs'!D$11)</f>
        <v>0</v>
      </c>
      <c r="CI140" s="290">
        <f>BG140*'Workforce costs'!E$9*(1+'Workforce costs'!E$10)*(1+'Workforce costs'!E$11)</f>
        <v>0</v>
      </c>
      <c r="CJ140" s="290">
        <f>BH140*'Workforce costs'!F$9*(1+'Workforce costs'!F$10)*(1+'Workforce costs'!F$11)</f>
        <v>0</v>
      </c>
      <c r="CK140" s="290">
        <f>BI140*'Workforce costs'!G$9*(1+'Workforce costs'!G$10)*(1+'Workforce costs'!G$11)</f>
        <v>0</v>
      </c>
      <c r="CL140" s="290">
        <f>BJ140*'Workforce costs'!H$9*(1+'Workforce costs'!H$10)*(1+'Workforce costs'!H$11)</f>
        <v>0</v>
      </c>
      <c r="CM140" s="290">
        <f>BK140*'Workforce costs'!I$9*(1+'Workforce costs'!I$10)*(1+'Workforce costs'!I$11)</f>
        <v>0</v>
      </c>
      <c r="CN140" s="290">
        <f>BL140*'Workforce costs'!J$9*(1+'Workforce costs'!J$10)*(1+'Workforce costs'!J$11)</f>
        <v>0</v>
      </c>
      <c r="CO140" s="290">
        <f>BM140*'Workforce costs'!K$9*(1+'Workforce costs'!K$10)*(1+'Workforce costs'!K$11)</f>
        <v>0</v>
      </c>
      <c r="CP140" s="290">
        <f>BN140*'Workforce costs'!L$9*(1+'Workforce costs'!L$10)*(1+'Workforce costs'!L$11)</f>
        <v>0</v>
      </c>
      <c r="CQ140" s="290">
        <f>BO140*'Workforce costs'!M$9*(1+'Workforce costs'!M$10)*(1+'Workforce costs'!M$11)</f>
        <v>0</v>
      </c>
      <c r="CR140" s="290">
        <f>BP140*'Workforce costs'!N$9*(1+'Workforce costs'!N$10)*(1+'Workforce costs'!N$11)</f>
        <v>0</v>
      </c>
      <c r="CS140" s="290">
        <f>BQ140*'Workforce costs'!O$9*(1+'Workforce costs'!O$10)*(1+'Workforce costs'!O$11)</f>
        <v>0</v>
      </c>
      <c r="CT140" s="290">
        <f>BR140*'Workforce costs'!P$9*(1+'Workforce costs'!P$10)*(1+'Workforce costs'!P$11)</f>
        <v>0</v>
      </c>
      <c r="CU140" s="290">
        <f>BS140*'Workforce costs'!Q$9*(1+'Workforce costs'!Q$10)*(1+'Workforce costs'!Q$11)</f>
        <v>0</v>
      </c>
      <c r="CV140" s="290">
        <f>BT140*'Workforce costs'!R$9*(1+'Workforce costs'!R$10)*(1+'Workforce costs'!R$11)</f>
        <v>0</v>
      </c>
      <c r="CW140" s="290">
        <f>BU140*'Workforce costs'!S$9*(1+'Workforce costs'!S$10)*(1+'Workforce costs'!S$11)</f>
        <v>0</v>
      </c>
      <c r="CX140" s="290">
        <f>BV140*'Workforce costs'!T$9*(1+'Workforce costs'!T$10)*(1+'Workforce costs'!T$11)</f>
        <v>0</v>
      </c>
      <c r="CY140" s="290">
        <f>BW140*'Workforce costs'!U$9*(1+'Workforce costs'!U$10)*(1+'Workforce costs'!U$11)</f>
        <v>0</v>
      </c>
      <c r="CZ140" s="290">
        <f>BX140*'Workforce costs'!V$9*(1+'Workforce costs'!V$10)*(1+'Workforce costs'!V$11)</f>
        <v>0</v>
      </c>
      <c r="DA140" s="290">
        <f>BY140*'Workforce costs'!W$9*(1+'Workforce costs'!W$10)*(1+'Workforce costs'!W$11)</f>
        <v>0</v>
      </c>
      <c r="DB140" s="290">
        <f>BZ140*'Workforce costs'!X$9*(1+'Workforce costs'!X$10)*(1+'Workforce costs'!X$11)</f>
        <v>0</v>
      </c>
      <c r="DC140" s="290">
        <f>CA140*'Workforce costs'!Y$9*(1+'Workforce costs'!Y$10)*(1+'Workforce costs'!Y$11)</f>
        <v>0</v>
      </c>
      <c r="DD140" s="290">
        <f>CB140*'Workforce costs'!Z$9*(1+'Workforce costs'!Z$10)*(1+'Workforce costs'!Z$11)</f>
        <v>0</v>
      </c>
      <c r="DE140" s="290">
        <f>CC140*'Workforce costs'!AA$9*(1+'Workforce costs'!AA$10)*(1+'Workforce costs'!AA$11)</f>
        <v>0</v>
      </c>
      <c r="DF140" s="290">
        <f>CD140*'Workforce costs'!AB$9*(1+'Workforce costs'!AB$10)*(1+'Workforce costs'!AB$11)</f>
        <v>0</v>
      </c>
    </row>
    <row r="141" spans="1:110" x14ac:dyDescent="0.3">
      <c r="A141" s="2" t="str">
        <f>Outputs!$A$4</f>
        <v>Australia</v>
      </c>
      <c r="B141" s="2" t="str">
        <f t="shared" si="19"/>
        <v>Australia 12to17</v>
      </c>
      <c r="C141" s="30">
        <f>VLOOKUP($B141,Populations!$D$15:$H$1920,3,FALSE)</f>
        <v>1959472</v>
      </c>
      <c r="D141" s="255">
        <f>IF(OR($H141="General pop",$H141="Schools",$H141="Workplace",$H141="Skills Training",$H141="Digital Supports"),1,VLOOKUP($B141,Populations!$D$15:$H$1920,5,FALSE))</f>
        <v>1</v>
      </c>
      <c r="E141" s="88">
        <f>VLOOKUP(I141,Epidemiology!$C$10:$H$47,6,FALSE)</f>
        <v>7702</v>
      </c>
      <c r="F141" s="102">
        <f>'Care profiles'!R142</f>
        <v>1</v>
      </c>
      <c r="G141" s="15" t="str">
        <f>'Care profiles'!A142</f>
        <v>12to17</v>
      </c>
      <c r="H141" s="15" t="str">
        <f>'Care profiles'!B142</f>
        <v>Thoughts</v>
      </c>
      <c r="I141" s="15" t="str">
        <f>'Care profiles'!C142</f>
        <v>Thoughts_12-17yrs</v>
      </c>
      <c r="J141" s="15" t="str">
        <f>'Care profiles'!D142</f>
        <v>Care profile</v>
      </c>
      <c r="K141" s="15" t="str">
        <f>'Care profiles'!E142</f>
        <v>Acute Inpatient Services – Youth (12 – 24 years)</v>
      </c>
      <c r="L141" s="104">
        <f>'Care profiles'!F142</f>
        <v>0.05</v>
      </c>
      <c r="M141" s="15">
        <f>'Care profiles'!G142</f>
        <v>1</v>
      </c>
      <c r="N141" s="15">
        <f>'Care profiles'!H142</f>
        <v>3</v>
      </c>
      <c r="O141" s="15" t="str">
        <f>'Care profiles'!I142</f>
        <v>days</v>
      </c>
      <c r="P141" s="15" t="str">
        <f>'Care profiles'!J142</f>
        <v>Team</v>
      </c>
      <c r="Q141" s="15" t="str">
        <f>'Care profiles'!K142</f>
        <v>Acute Inpatient Services – Youth (12 – 24 years)</v>
      </c>
      <c r="R141" s="15" t="str">
        <f>'Care profiles'!M142</f>
        <v>N</v>
      </c>
      <c r="S141" s="15" t="str">
        <f>'Care profiles'!O142</f>
        <v>Y</v>
      </c>
      <c r="T141" s="15" t="str">
        <f>'Care profiles'!Q142</f>
        <v>N</v>
      </c>
      <c r="U141" s="30">
        <f t="shared" si="20"/>
        <v>150918.53344</v>
      </c>
      <c r="V141" s="30">
        <f t="shared" si="21"/>
        <v>7545.9266720000005</v>
      </c>
      <c r="W141" s="30">
        <f>IF(M141="n/a",0,IF(O141="days",V141*M141*(1+(VLOOKUP(K141,'Bed parameters'!$A$9:$G$12,7,FALSE))),V141*M141))</f>
        <v>7545.9266720000005</v>
      </c>
      <c r="X141" s="30">
        <f t="shared" si="22"/>
        <v>543306.72038399999</v>
      </c>
      <c r="Y141" s="30">
        <f t="shared" si="23"/>
        <v>22637.780016000001</v>
      </c>
      <c r="Z141" s="113">
        <f>_xlfn.IFNA(Y141/((VLOOKUP(K141,'Bed parameters'!$A$9:$G$12,3,FALSE))*(VLOOKUP(K141,'Bed parameters'!$A$9:$G$12,5,FALSE))),0)</f>
        <v>72.966253073327962</v>
      </c>
      <c r="AA141" s="30">
        <f t="shared" si="24"/>
        <v>298365.94061087992</v>
      </c>
      <c r="AB141" s="30">
        <f>_xlfn.IFNA(IF($O141="days",$Y141*(VLOOKUP($K141,'Bed parameters'!$A$9:$I$12,9,FALSE))*$F141*(VLOOKUP($Q141,'Workforce distribution'!$C$8:$AD$30,AB$7,FALSE)),IF($Q141="n/a",(IF($P141=AB$6,$X141*$F141,0)),$X141*$F141*(VLOOKUP($Q141,'Workforce distribution'!$C$8:$AD$30,AB$7,FALSE)))),0)</f>
        <v>0</v>
      </c>
      <c r="AC141" s="30">
        <f>_xlfn.IFNA(IF($O141="days",$Y141*(VLOOKUP($K141,'Bed parameters'!$A$9:$I$12,9,FALSE))*$F141*(VLOOKUP($Q141,'Workforce distribution'!$C$8:$AD$30,AC$7,FALSE)),IF($Q141="n/a",(IF($P141=AC$6,$X141*$F141,0)),$X141*$F141*(VLOOKUP($Q141,'Workforce distribution'!$C$8:$AD$30,AC$7,FALSE)))),0)</f>
        <v>0</v>
      </c>
      <c r="AD141" s="30">
        <f>_xlfn.IFNA(IF($O141="days",$Y141*(VLOOKUP($K141,'Bed parameters'!$A$9:$I$12,9,FALSE))*$F141*(VLOOKUP($Q141,'Workforce distribution'!$C$8:$AD$30,AD$7,FALSE)),IF($Q141="n/a",(IF($P141=AD$6,$X141*$F141,0)),$X141*$F141*(VLOOKUP($Q141,'Workforce distribution'!$C$8:$AD$30,AD$7,FALSE)))),0)</f>
        <v>0</v>
      </c>
      <c r="AE141" s="30">
        <f>_xlfn.IFNA(IF($O141="days",$Y141*(VLOOKUP($K141,'Bed parameters'!$A$9:$I$12,9,FALSE))*$F141*(VLOOKUP($Q141,'Workforce distribution'!$C$8:$AD$30,AE$7,FALSE)),IF($Q141="n/a",(IF($P141=AE$6,$X141*$F141,0)),$X141*$F141*(VLOOKUP($Q141,'Workforce distribution'!$C$8:$AD$30,AE$7,FALSE)))),0)</f>
        <v>15107.136233462266</v>
      </c>
      <c r="AF141" s="30">
        <f>_xlfn.IFNA(IF($O141="days",$Y141*(VLOOKUP($K141,'Bed parameters'!$A$9:$I$12,9,FALSE))*$F141*(VLOOKUP($Q141,'Workforce distribution'!$C$8:$AD$30,AF$7,FALSE)),IF($Q141="n/a",(IF($P141=AF$6,$X141*$F141,0)),$X141*$F141*(VLOOKUP($Q141,'Workforce distribution'!$C$8:$AD$30,AF$7,FALSE)))),0)</f>
        <v>36153.830302302893</v>
      </c>
      <c r="AG141" s="30">
        <f>_xlfn.IFNA(IF($O141="days",$Y141*(VLOOKUP($K141,'Bed parameters'!$A$9:$I$12,9,FALSE))*$F141*(VLOOKUP($Q141,'Workforce distribution'!$C$8:$AD$30,AG$7,FALSE)),IF($Q141="n/a",(IF($P141=AG$6,$X141*$F141,0)),$X141*$F141*(VLOOKUP($Q141,'Workforce distribution'!$C$8:$AD$30,AG$7,FALSE)))),0)</f>
        <v>0</v>
      </c>
      <c r="AH141" s="30">
        <f>_xlfn.IFNA(IF($O141="days",$Y141*(VLOOKUP($K141,'Bed parameters'!$A$9:$I$12,9,FALSE))*$F141*(VLOOKUP($Q141,'Workforce distribution'!$C$8:$AD$30,AH$7,FALSE)),IF($Q141="n/a",(IF($P141=AH$6,$X141*$F141,0)),$X141*$F141*(VLOOKUP($Q141,'Workforce distribution'!$C$8:$AD$30,AH$7,FALSE)))),0)</f>
        <v>0</v>
      </c>
      <c r="AI141" s="30">
        <f>_xlfn.IFNA(IF($O141="days",$Y141*(VLOOKUP($K141,'Bed parameters'!$A$9:$I$12,9,FALSE))*$F141*(VLOOKUP($Q141,'Workforce distribution'!$C$8:$AD$30,AI$7,FALSE)),IF($Q141="n/a",(IF($P141=AI$6,$X141*$F141,0)),$X141*$F141*(VLOOKUP($Q141,'Workforce distribution'!$C$8:$AD$30,AI$7,FALSE)))),0)</f>
        <v>0</v>
      </c>
      <c r="AJ141" s="30">
        <f>_xlfn.IFNA(IF($O141="days",$Y141*(VLOOKUP($K141,'Bed parameters'!$A$9:$I$12,9,FALSE))*$F141*(VLOOKUP($Q141,'Workforce distribution'!$C$8:$AD$30,AJ$7,FALSE)),IF($Q141="n/a",(IF($P141=AJ$6,$X141*$F141,0)),$X141*$F141*(VLOOKUP($Q141,'Workforce distribution'!$C$8:$AD$30,AJ$7,FALSE)))),0)</f>
        <v>0</v>
      </c>
      <c r="AK141" s="30">
        <f>_xlfn.IFNA(IF($O141="days",$Y141*(VLOOKUP($K141,'Bed parameters'!$A$9:$I$12,9,FALSE))*$F141*(VLOOKUP($Q141,'Workforce distribution'!$C$8:$AD$30,AK$7,FALSE)),IF($Q141="n/a",(IF($P141=AK$6,$X141*$F141,0)),$X141*$F141*(VLOOKUP($Q141,'Workforce distribution'!$C$8:$AD$30,AK$7,FALSE)))),0)</f>
        <v>0</v>
      </c>
      <c r="AL141" s="30">
        <f>_xlfn.IFNA(IF($O141="days",$Y141*(VLOOKUP($K141,'Bed parameters'!$A$9:$I$12,9,FALSE))*$F141*(VLOOKUP($Q141,'Workforce distribution'!$C$8:$AD$30,AL$7,FALSE)),IF($Q141="n/a",(IF($P141=AL$6,$X141*$F141,0)),$X141*$F141*(VLOOKUP($Q141,'Workforce distribution'!$C$8:$AD$30,AL$7,FALSE)))),0)</f>
        <v>12444.608324077355</v>
      </c>
      <c r="AM141" s="30">
        <f>_xlfn.IFNA(IF($O141="days",$Y141*(VLOOKUP($K141,'Bed parameters'!$A$9:$I$12,9,FALSE))*$F141*(VLOOKUP($Q141,'Workforce distribution'!$C$8:$AD$30,AM$7,FALSE)),IF($Q141="n/a",(IF($P141=AM$6,$X141*$F141,0)),$X141*$F141*(VLOOKUP($Q141,'Workforce distribution'!$C$8:$AD$30,AM$7,FALSE)))),0)</f>
        <v>171113.36445606363</v>
      </c>
      <c r="AN141" s="30">
        <f>_xlfn.IFNA(IF($O141="days",$Y141*(VLOOKUP($K141,'Bed parameters'!$A$9:$I$12,9,FALSE))*$F141*(VLOOKUP($Q141,'Workforce distribution'!$C$8:$AD$30,AN$7,FALSE)),IF($Q141="n/a",(IF($P141=AN$6,$X141*$F141,0)),$X141*$F141*(VLOOKUP($Q141,'Workforce distribution'!$C$8:$AD$30,AN$7,FALSE)))),0)</f>
        <v>11822.377907873488</v>
      </c>
      <c r="AO141" s="30">
        <f>_xlfn.IFNA(IF($O141="days",$Y141*(VLOOKUP($K141,'Bed parameters'!$A$9:$I$12,9,FALSE))*$F141*(VLOOKUP($Q141,'Workforce distribution'!$C$8:$AD$30,AO$7,FALSE)),IF($Q141="n/a",(IF($P141=AO$6,$X141*$F141,0)),$X141*$F141*(VLOOKUP($Q141,'Workforce distribution'!$C$8:$AD$30,AO$7,FALSE)))),0)</f>
        <v>5911.1889539367439</v>
      </c>
      <c r="AP141" s="30">
        <f>_xlfn.IFNA(IF($O141="days",$Y141*(VLOOKUP($K141,'Bed parameters'!$A$9:$I$12,9,FALSE))*$F141*(VLOOKUP($Q141,'Workforce distribution'!$C$8:$AD$30,AP$7,FALSE)),IF($Q141="n/a",(IF($P141=AP$6,$X141*$F141,0)),$X141*$F141*(VLOOKUP($Q141,'Workforce distribution'!$C$8:$AD$30,AP$7,FALSE)))),0)</f>
        <v>11822.377907873488</v>
      </c>
      <c r="AQ141" s="30">
        <f>_xlfn.IFNA(IF($O141="days",$Y141*(VLOOKUP($K141,'Bed parameters'!$A$9:$I$12,9,FALSE))*$F141*(VLOOKUP($Q141,'Workforce distribution'!$C$8:$AD$30,AQ$7,FALSE)),IF($Q141="n/a",(IF($P141=AQ$6,$X141*$F141,0)),$X141*$F141*(VLOOKUP($Q141,'Workforce distribution'!$C$8:$AD$30,AQ$7,FALSE)))),0)</f>
        <v>0</v>
      </c>
      <c r="AR141" s="30">
        <f>_xlfn.IFNA(IF($O141="days",$Y141*(VLOOKUP($K141,'Bed parameters'!$A$9:$I$12,9,FALSE))*$F141*(VLOOKUP($Q141,'Workforce distribution'!$C$8:$AD$30,AR$7,FALSE)),IF($Q141="n/a",(IF($P141=AR$6,$X141*$F141,0)),$X141*$F141*(VLOOKUP($Q141,'Workforce distribution'!$C$8:$AD$30,AR$7,FALSE)))),0)</f>
        <v>0</v>
      </c>
      <c r="AS141" s="30">
        <f>_xlfn.IFNA(IF($O141="days",$Y141*(VLOOKUP($K141,'Bed parameters'!$A$9:$I$12,9,FALSE))*$F141*(VLOOKUP($Q141,'Workforce distribution'!$C$8:$AD$30,AS$7,FALSE)),IF($Q141="n/a",(IF($P141=AS$6,$X141*$F141,0)),$X141*$F141*(VLOOKUP($Q141,'Workforce distribution'!$C$8:$AD$30,AS$7,FALSE)))),0)</f>
        <v>0</v>
      </c>
      <c r="AT141" s="30">
        <f>_xlfn.IFNA(IF($O141="days",$Y141*(VLOOKUP($K141,'Bed parameters'!$A$9:$I$12,9,FALSE))*$F141*(VLOOKUP($Q141,'Workforce distribution'!$C$8:$AD$30,AT$7,FALSE)),IF($Q141="n/a",(IF($P141=AT$6,$X141*$F141,0)),$X141*$F141*(VLOOKUP($Q141,'Workforce distribution'!$C$8:$AD$30,AT$7,FALSE)))),0)</f>
        <v>0</v>
      </c>
      <c r="AU141" s="30">
        <f>_xlfn.IFNA(IF($O141="days",$Y141*(VLOOKUP($K141,'Bed parameters'!$A$9:$I$12,9,FALSE))*$F141*(VLOOKUP($Q141,'Workforce distribution'!$C$8:$AD$30,AU$7,FALSE)),IF($Q141="n/a",(IF($P141=AU$6,$X141*$F141,0)),$X141*$F141*(VLOOKUP($Q141,'Workforce distribution'!$C$8:$AD$30,AU$7,FALSE)))),0)</f>
        <v>10902.791715659096</v>
      </c>
      <c r="AV141" s="30">
        <f>_xlfn.IFNA(IF($O141="days",$Y141*(VLOOKUP($K141,'Bed parameters'!$A$9:$I$12,9,FALSE))*$F141*(VLOOKUP($Q141,'Workforce distribution'!$C$8:$AD$30,AV$7,FALSE)),IF($Q141="n/a",(IF($P141=AV$6,$X141*$F141,0)),$X141*$F141*(VLOOKUP($Q141,'Workforce distribution'!$C$8:$AD$30,AV$7,FALSE)))),0)</f>
        <v>5130.7255132513401</v>
      </c>
      <c r="AW141" s="30">
        <f>_xlfn.IFNA(IF($O141="days",$Y141*(VLOOKUP($K141,'Bed parameters'!$A$9:$I$12,9,FALSE))*$F141*(VLOOKUP($Q141,'Workforce distribution'!$C$8:$AD$30,AW$7,FALSE)),IF($Q141="n/a",(IF($P141=AW$6,$X141*$F141,0)),$X141*$F141*(VLOOKUP($Q141,'Workforce distribution'!$C$8:$AD$30,AW$7,FALSE)))),0)</f>
        <v>17957.539296379688</v>
      </c>
      <c r="AX141" s="30">
        <f>_xlfn.IFNA(IF($O141="days",$Y141*(VLOOKUP($K141,'Bed parameters'!$A$9:$I$12,9,FALSE))*$F141*(VLOOKUP($Q141,'Workforce distribution'!$C$8:$AD$30,AX$7,FALSE)),IF($Q141="n/a",(IF($P141=AX$6,$X141*$F141,0)),$X141*$F141*(VLOOKUP($Q141,'Workforce distribution'!$C$8:$AD$30,AX$7,FALSE)))),0)</f>
        <v>0</v>
      </c>
      <c r="AY141" s="30">
        <f>_xlfn.IFNA(IF($O141="days",$Y141*(VLOOKUP($K141,'Bed parameters'!$A$9:$I$12,9,FALSE))*$F141*(VLOOKUP($Q141,'Workforce distribution'!$C$8:$AD$30,AY$7,FALSE)),IF($Q141="n/a",(IF($P141=AY$6,$X141*$F141,0)),$X141*$F141*(VLOOKUP($Q141,'Workforce distribution'!$C$8:$AD$30,AY$7,FALSE)))),0)</f>
        <v>0</v>
      </c>
      <c r="AZ141" s="30">
        <f>_xlfn.IFNA(IF($O141="days",$Y141*(VLOOKUP($K141,'Bed parameters'!$A$9:$I$12,9,FALSE))*$F141*(VLOOKUP($Q141,'Workforce distribution'!$C$8:$AD$30,AZ$7,FALSE)),IF($Q141="n/a",(IF($P141=AZ$6,$X141*$F141,0)),$X141*$F141*(VLOOKUP($Q141,'Workforce distribution'!$C$8:$AD$30,AZ$7,FALSE)))),0)</f>
        <v>0</v>
      </c>
      <c r="BA141" s="30">
        <f>_xlfn.IFNA(IF($O141="days",$Y141*(VLOOKUP($K141,'Bed parameters'!$A$9:$I$12,9,FALSE))*$F141*(VLOOKUP($Q141,'Workforce distribution'!$C$8:$AD$30,BA$7,FALSE)),IF($Q141="n/a",(IF($P141=BA$6,$X141*$F141,0)),$X141*$F141*(VLOOKUP($Q141,'Workforce distribution'!$C$8:$AD$30,BA$7,FALSE)))),0)</f>
        <v>0</v>
      </c>
      <c r="BB141" s="30">
        <f>_xlfn.IFNA(IF($O141="days",$Y141*(VLOOKUP($K141,'Bed parameters'!$A$9:$I$12,9,FALSE))*$F141*(VLOOKUP($Q141,'Workforce distribution'!$C$8:$AD$30,BB$7,FALSE)),IF($Q141="n/a",(IF($P141=BB$6,$X141*$F141,0)),$X141*$F141*(VLOOKUP($Q141,'Workforce distribution'!$C$8:$AD$30,BB$7,FALSE)))),0)</f>
        <v>0</v>
      </c>
      <c r="BC141" s="149">
        <f t="shared" si="25"/>
        <v>181.527600135451</v>
      </c>
      <c r="BD141" s="288">
        <f>IF($Q141="n/a",(IF('Workforce hours'!D$30=0,0,(AB141/'Workforce hours'!D$30))),(IF(VLOOKUP($Q141,'Workforce hours'!$C$8:$AD$30,BD$7,FALSE)=0,0,(AB141/(VLOOKUP($Q141,'Workforce hours'!$C$8:$AD$30,BD$7,FALSE))))))</f>
        <v>0</v>
      </c>
      <c r="BE141" s="288">
        <f>IF($Q141="n/a",(IF('Workforce hours'!E$30=0,0,(AC141/'Workforce hours'!E$30))),(IF(VLOOKUP($Q141,'Workforce hours'!$C$8:$AD$30,BE$7,FALSE)=0,0,(AC141/(VLOOKUP($Q141,'Workforce hours'!$C$8:$AD$30,BE$7,FALSE))))))</f>
        <v>0</v>
      </c>
      <c r="BF141" s="288">
        <f>IF($Q141="n/a",(IF('Workforce hours'!F$30=0,0,(AD141/'Workforce hours'!F$30))),(IF(VLOOKUP($Q141,'Workforce hours'!$C$8:$AD$30,BF$7,FALSE)=0,0,(AD141/(VLOOKUP($Q141,'Workforce hours'!$C$8:$AD$30,BF$7,FALSE))))))</f>
        <v>0</v>
      </c>
      <c r="BG141" s="288">
        <f>IF($Q141="n/a",(IF('Workforce hours'!G$30=0,0,(AE141/'Workforce hours'!G$30))),(IF(VLOOKUP($Q141,'Workforce hours'!$C$8:$AD$30,BG$7,FALSE)=0,0,(AE141/(VLOOKUP($Q141,'Workforce hours'!$C$8:$AD$30,BG$7,FALSE))))))</f>
        <v>8.8066998840889763</v>
      </c>
      <c r="BH141" s="288">
        <f>IF($Q141="n/a",(IF('Workforce hours'!H$30=0,0,(AF141/'Workforce hours'!H$30))),(IF(VLOOKUP($Q141,'Workforce hours'!$C$8:$AD$30,BH$7,FALSE)=0,0,(AF141/(VLOOKUP($Q141,'Workforce hours'!$C$8:$AD$30,BH$7,FALSE))))))</f>
        <v>22.052954438734048</v>
      </c>
      <c r="BI141" s="288">
        <f>IF($Q141="n/a",(IF('Workforce hours'!I$30=0,0,(AG141/'Workforce hours'!I$30))),(IF(VLOOKUP($Q141,'Workforce hours'!$C$8:$AD$30,BI$7,FALSE)=0,0,(AG141/(VLOOKUP($Q141,'Workforce hours'!$C$8:$AD$30,BI$7,FALSE))))))</f>
        <v>0</v>
      </c>
      <c r="BJ141" s="288">
        <f>IF($Q141="n/a",(IF('Workforce hours'!J$30=0,0,(AH141/'Workforce hours'!J$30))),(IF(VLOOKUP($Q141,'Workforce hours'!$C$8:$AD$30,BJ$7,FALSE)=0,0,(AH141/(VLOOKUP($Q141,'Workforce hours'!$C$8:$AD$30,BJ$7,FALSE))))))</f>
        <v>0</v>
      </c>
      <c r="BK141" s="288">
        <f>IF($Q141="n/a",(IF('Workforce hours'!K$30=0,0,(AI141/'Workforce hours'!K$30))),(IF(VLOOKUP($Q141,'Workforce hours'!$C$8:$AD$30,BK$7,FALSE)=0,0,(AI141/(VLOOKUP($Q141,'Workforce hours'!$C$8:$AD$30,BK$7,FALSE))))))</f>
        <v>0</v>
      </c>
      <c r="BL141" s="288">
        <f>IF($Q141="n/a",(IF('Workforce hours'!L$30=0,0,(AJ141/'Workforce hours'!L$30))),(IF(VLOOKUP($Q141,'Workforce hours'!$C$8:$AD$30,BL$7,FALSE)=0,0,(AJ141/(VLOOKUP($Q141,'Workforce hours'!$C$8:$AD$30,BL$7,FALSE))))))</f>
        <v>0</v>
      </c>
      <c r="BM141" s="288">
        <f>IF($Q141="n/a",(IF('Workforce hours'!M$30=0,0,(AK141/'Workforce hours'!M$30))),(IF(VLOOKUP($Q141,'Workforce hours'!$C$8:$AD$30,BM$7,FALSE)=0,0,(AK141/(VLOOKUP($Q141,'Workforce hours'!$C$8:$AD$30,BM$7,FALSE))))))</f>
        <v>0</v>
      </c>
      <c r="BN141" s="288">
        <f>IF($Q141="n/a",(IF('Workforce hours'!N$30=0,0,(AL141/'Workforce hours'!N$30))),(IF(VLOOKUP($Q141,'Workforce hours'!$C$8:$AD$30,BN$7,FALSE)=0,0,(AL141/(VLOOKUP($Q141,'Workforce hours'!$C$8:$AD$30,BN$7,FALSE))))))</f>
        <v>7.5909074663463079</v>
      </c>
      <c r="BO141" s="288">
        <f>IF($Q141="n/a",(IF('Workforce hours'!O$30=0,0,(AM141/'Workforce hours'!O$30))),(IF(VLOOKUP($Q141,'Workforce hours'!$C$8:$AD$30,BO$7,FALSE)=0,0,(AM141/(VLOOKUP($Q141,'Workforce hours'!$C$8:$AD$30,BO$7,FALSE))))))</f>
        <v>106.59662094910541</v>
      </c>
      <c r="BP141" s="288">
        <f>IF($Q141="n/a",(IF('Workforce hours'!P$30=0,0,(AN141/'Workforce hours'!P$30))),(IF(VLOOKUP($Q141,'Workforce hours'!$C$8:$AD$30,BP$7,FALSE)=0,0,(AN141/(VLOOKUP($Q141,'Workforce hours'!$C$8:$AD$30,BP$7,FALSE))))))</f>
        <v>6.8918511451765792</v>
      </c>
      <c r="BQ141" s="288">
        <f>IF($Q141="n/a",(IF('Workforce hours'!Q$30=0,0,(AO141/'Workforce hours'!Q$30))),(IF(VLOOKUP($Q141,'Workforce hours'!$C$8:$AD$30,BQ$7,FALSE)=0,0,(AO141/(VLOOKUP($Q141,'Workforce hours'!$C$8:$AD$30,BQ$7,FALSE))))))</f>
        <v>3.4459255725882896</v>
      </c>
      <c r="BR141" s="288">
        <f>IF($Q141="n/a",(IF('Workforce hours'!R$30=0,0,(AP141/'Workforce hours'!R$30))),(IF(VLOOKUP($Q141,'Workforce hours'!$C$8:$AD$30,BR$7,FALSE)=0,0,(AP141/(VLOOKUP($Q141,'Workforce hours'!$C$8:$AD$30,BR$7,FALSE))))))</f>
        <v>6.8918511451765792</v>
      </c>
      <c r="BS141" s="288">
        <f>IF($Q141="n/a",(IF('Workforce hours'!S$30=0,0,(AQ141/'Workforce hours'!S$30))),(IF(VLOOKUP($Q141,'Workforce hours'!$C$8:$AD$30,BS$7,FALSE)=0,0,(AQ141/(VLOOKUP($Q141,'Workforce hours'!$C$8:$AD$30,BS$7,FALSE))))))</f>
        <v>0</v>
      </c>
      <c r="BT141" s="288">
        <f>IF($Q141="n/a",(IF('Workforce hours'!T$30=0,0,(AR141/'Workforce hours'!T$30))),(IF(VLOOKUP($Q141,'Workforce hours'!$C$8:$AD$30,BT$7,FALSE)=0,0,(AR141/(VLOOKUP($Q141,'Workforce hours'!$C$8:$AD$30,BT$7,FALSE))))))</f>
        <v>0</v>
      </c>
      <c r="BU141" s="288">
        <f>IF($Q141="n/a",(IF('Workforce hours'!U$30=0,0,(AS141/'Workforce hours'!U$30))),(IF(VLOOKUP($Q141,'Workforce hours'!$C$8:$AD$30,BU$7,FALSE)=0,0,(AS141/(VLOOKUP($Q141,'Workforce hours'!$C$8:$AD$30,BU$7,FALSE))))))</f>
        <v>0</v>
      </c>
      <c r="BV141" s="288">
        <f>IF($Q141="n/a",(IF('Workforce hours'!V$30=0,0,(AT141/'Workforce hours'!V$30))),(IF(VLOOKUP($Q141,'Workforce hours'!$C$8:$AD$30,BV$7,FALSE)=0,0,(AT141/(VLOOKUP($Q141,'Workforce hours'!$C$8:$AD$30,BV$7,FALSE))))))</f>
        <v>0</v>
      </c>
      <c r="BW141" s="288">
        <f>IF($Q141="n/a",(IF('Workforce hours'!W$30=0,0,(AU141/'Workforce hours'!W$30))),(IF(VLOOKUP($Q141,'Workforce hours'!$C$8:$AD$30,BW$7,FALSE)=0,0,(AU141/(VLOOKUP($Q141,'Workforce hours'!$C$8:$AD$30,BW$7,FALSE))))))</f>
        <v>6.1747815487168118</v>
      </c>
      <c r="BX141" s="288">
        <f>IF($Q141="n/a",(IF('Workforce hours'!X$30=0,0,(AV141/'Workforce hours'!X$30))),(IF(VLOOKUP($Q141,'Workforce hours'!$C$8:$AD$30,BX$7,FALSE)=0,0,(AV141/(VLOOKUP($Q141,'Workforce hours'!$C$8:$AD$30,BX$7,FALSE))))))</f>
        <v>2.9057795523373238</v>
      </c>
      <c r="BY141" s="288">
        <f>IF($Q141="n/a",(IF('Workforce hours'!Y$30=0,0,(AW141/'Workforce hours'!Y$30))),(IF(VLOOKUP($Q141,'Workforce hours'!$C$8:$AD$30,BY$7,FALSE)=0,0,(AW141/(VLOOKUP($Q141,'Workforce hours'!$C$8:$AD$30,BY$7,FALSE))))))</f>
        <v>10.170228433180633</v>
      </c>
      <c r="BZ141" s="288">
        <f>IF($Q141="n/a",(IF('Workforce hours'!Z$30=0,0,(AX141/'Workforce hours'!Z$30))),(IF(VLOOKUP($Q141,'Workforce hours'!$C$8:$AD$30,BZ$7,FALSE)=0,0,(AX141/(VLOOKUP($Q141,'Workforce hours'!$C$8:$AD$30,BZ$7,FALSE))))))</f>
        <v>0</v>
      </c>
      <c r="CA141" s="288">
        <f>IF($Q141="n/a",(IF('Workforce hours'!AA$30=0,0,(AY141/'Workforce hours'!AA$30))),(IF(VLOOKUP($Q141,'Workforce hours'!$C$8:$AD$30,CA$7,FALSE)=0,0,(AY141/(VLOOKUP($Q141,'Workforce hours'!$C$8:$AD$30,CA$7,FALSE))))))</f>
        <v>0</v>
      </c>
      <c r="CB141" s="288">
        <f>IF($Q141="n/a",(IF('Workforce hours'!AB$30=0,0,(AZ141/'Workforce hours'!AB$30))),(IF(VLOOKUP($Q141,'Workforce hours'!$C$8:$AD$30,CB$7,FALSE)=0,0,(AZ141/(VLOOKUP($Q141,'Workforce hours'!$C$8:$AD$30,CB$7,FALSE))))))</f>
        <v>0</v>
      </c>
      <c r="CC141" s="288">
        <f>IF($Q141="n/a",(IF('Workforce hours'!AC$30=0,0,(BA141/'Workforce hours'!AC$30))),(IF(VLOOKUP($Q141,'Workforce hours'!$C$8:$AD$30,CC$7,FALSE)=0,0,(BA141/(VLOOKUP($Q141,'Workforce hours'!$C$8:$AD$30,CC$7,FALSE))))))</f>
        <v>0</v>
      </c>
      <c r="CD141" s="288">
        <f>IF($Q141="n/a",(IF('Workforce hours'!AD$30=0,0,(BB141/'Workforce hours'!AD$30))),(IF(VLOOKUP($Q141,'Workforce hours'!$C$8:$AD$30,CD$7,FALSE)=0,0,(BB141/(VLOOKUP($Q141,'Workforce hours'!$C$8:$AD$30,CD$7,FALSE))))))</f>
        <v>0</v>
      </c>
      <c r="CE141" s="289">
        <f t="shared" si="26"/>
        <v>0</v>
      </c>
      <c r="CF141" s="290">
        <f>BD141*'Workforce costs'!B$9*(1+'Workforce costs'!B$10)*(1+'Workforce costs'!B$11)</f>
        <v>0</v>
      </c>
      <c r="CG141" s="290">
        <f>BE141*'Workforce costs'!C$9*(1+'Workforce costs'!C$10)*(1+'Workforce costs'!C$11)</f>
        <v>0</v>
      </c>
      <c r="CH141" s="290">
        <f>BF141*'Workforce costs'!D$9*(1+'Workforce costs'!D$10)*(1+'Workforce costs'!D$11)</f>
        <v>0</v>
      </c>
      <c r="CI141" s="290">
        <f>BG141*'Workforce costs'!E$9*(1+'Workforce costs'!E$10)*(1+'Workforce costs'!E$11)</f>
        <v>0</v>
      </c>
      <c r="CJ141" s="290">
        <f>BH141*'Workforce costs'!F$9*(1+'Workforce costs'!F$10)*(1+'Workforce costs'!F$11)</f>
        <v>0</v>
      </c>
      <c r="CK141" s="290">
        <f>BI141*'Workforce costs'!G$9*(1+'Workforce costs'!G$10)*(1+'Workforce costs'!G$11)</f>
        <v>0</v>
      </c>
      <c r="CL141" s="290">
        <f>BJ141*'Workforce costs'!H$9*(1+'Workforce costs'!H$10)*(1+'Workforce costs'!H$11)</f>
        <v>0</v>
      </c>
      <c r="CM141" s="290">
        <f>BK141*'Workforce costs'!I$9*(1+'Workforce costs'!I$10)*(1+'Workforce costs'!I$11)</f>
        <v>0</v>
      </c>
      <c r="CN141" s="290">
        <f>BL141*'Workforce costs'!J$9*(1+'Workforce costs'!J$10)*(1+'Workforce costs'!J$11)</f>
        <v>0</v>
      </c>
      <c r="CO141" s="290">
        <f>BM141*'Workforce costs'!K$9*(1+'Workforce costs'!K$10)*(1+'Workforce costs'!K$11)</f>
        <v>0</v>
      </c>
      <c r="CP141" s="290">
        <f>BN141*'Workforce costs'!L$9*(1+'Workforce costs'!L$10)*(1+'Workforce costs'!L$11)</f>
        <v>0</v>
      </c>
      <c r="CQ141" s="290">
        <f>BO141*'Workforce costs'!M$9*(1+'Workforce costs'!M$10)*(1+'Workforce costs'!M$11)</f>
        <v>0</v>
      </c>
      <c r="CR141" s="290">
        <f>BP141*'Workforce costs'!N$9*(1+'Workforce costs'!N$10)*(1+'Workforce costs'!N$11)</f>
        <v>0</v>
      </c>
      <c r="CS141" s="290">
        <f>BQ141*'Workforce costs'!O$9*(1+'Workforce costs'!O$10)*(1+'Workforce costs'!O$11)</f>
        <v>0</v>
      </c>
      <c r="CT141" s="290">
        <f>BR141*'Workforce costs'!P$9*(1+'Workforce costs'!P$10)*(1+'Workforce costs'!P$11)</f>
        <v>0</v>
      </c>
      <c r="CU141" s="290">
        <f>BS141*'Workforce costs'!Q$9*(1+'Workforce costs'!Q$10)*(1+'Workforce costs'!Q$11)</f>
        <v>0</v>
      </c>
      <c r="CV141" s="290">
        <f>BT141*'Workforce costs'!R$9*(1+'Workforce costs'!R$10)*(1+'Workforce costs'!R$11)</f>
        <v>0</v>
      </c>
      <c r="CW141" s="290">
        <f>BU141*'Workforce costs'!S$9*(1+'Workforce costs'!S$10)*(1+'Workforce costs'!S$11)</f>
        <v>0</v>
      </c>
      <c r="CX141" s="290">
        <f>BV141*'Workforce costs'!T$9*(1+'Workforce costs'!T$10)*(1+'Workforce costs'!T$11)</f>
        <v>0</v>
      </c>
      <c r="CY141" s="290">
        <f>BW141*'Workforce costs'!U$9*(1+'Workforce costs'!U$10)*(1+'Workforce costs'!U$11)</f>
        <v>0</v>
      </c>
      <c r="CZ141" s="290">
        <f>BX141*'Workforce costs'!V$9*(1+'Workforce costs'!V$10)*(1+'Workforce costs'!V$11)</f>
        <v>0</v>
      </c>
      <c r="DA141" s="290">
        <f>BY141*'Workforce costs'!W$9*(1+'Workforce costs'!W$10)*(1+'Workforce costs'!W$11)</f>
        <v>0</v>
      </c>
      <c r="DB141" s="290">
        <f>BZ141*'Workforce costs'!X$9*(1+'Workforce costs'!X$10)*(1+'Workforce costs'!X$11)</f>
        <v>0</v>
      </c>
      <c r="DC141" s="290">
        <f>CA141*'Workforce costs'!Y$9*(1+'Workforce costs'!Y$10)*(1+'Workforce costs'!Y$11)</f>
        <v>0</v>
      </c>
      <c r="DD141" s="290">
        <f>CB141*'Workforce costs'!Z$9*(1+'Workforce costs'!Z$10)*(1+'Workforce costs'!Z$11)</f>
        <v>0</v>
      </c>
      <c r="DE141" s="290">
        <f>CC141*'Workforce costs'!AA$9*(1+'Workforce costs'!AA$10)*(1+'Workforce costs'!AA$11)</f>
        <v>0</v>
      </c>
      <c r="DF141" s="290">
        <f>CD141*'Workforce costs'!AB$9*(1+'Workforce costs'!AB$10)*(1+'Workforce costs'!AB$11)</f>
        <v>0</v>
      </c>
    </row>
    <row r="142" spans="1:110" x14ac:dyDescent="0.3">
      <c r="A142" s="2" t="str">
        <f>Outputs!$A$4</f>
        <v>Australia</v>
      </c>
      <c r="B142" s="2" t="str">
        <f t="shared" si="19"/>
        <v>Australia 12to17</v>
      </c>
      <c r="C142" s="30">
        <f>VLOOKUP($B142,Populations!$D$15:$H$1920,3,FALSE)</f>
        <v>1959472</v>
      </c>
      <c r="D142" s="255">
        <f>IF(OR($H142="General pop",$H142="Schools",$H142="Workplace",$H142="Skills Training",$H142="Digital Supports"),1,VLOOKUP($B142,Populations!$D$15:$H$1920,5,FALSE))</f>
        <v>1</v>
      </c>
      <c r="E142" s="88">
        <f>VLOOKUP(I142,Epidemiology!$C$10:$H$47,6,FALSE)</f>
        <v>7702</v>
      </c>
      <c r="F142" s="102">
        <f>'Care profiles'!R143</f>
        <v>1</v>
      </c>
      <c r="G142" s="15" t="str">
        <f>'Care profiles'!A143</f>
        <v>12to17</v>
      </c>
      <c r="H142" s="15" t="str">
        <f>'Care profiles'!B143</f>
        <v>Thoughts</v>
      </c>
      <c r="I142" s="15" t="str">
        <f>'Care profiles'!C143</f>
        <v>Thoughts_12-17yrs</v>
      </c>
      <c r="J142" s="15" t="str">
        <f>'Care profiles'!D143</f>
        <v>Care profile</v>
      </c>
      <c r="K142" s="15" t="str">
        <f>'Care profiles'!E143</f>
        <v>Acute Care Services</v>
      </c>
      <c r="L142" s="104">
        <f>'Care profiles'!F143</f>
        <v>0.4</v>
      </c>
      <c r="M142" s="15">
        <f>'Care profiles'!G143</f>
        <v>2</v>
      </c>
      <c r="N142" s="15">
        <f>'Care profiles'!H143</f>
        <v>90</v>
      </c>
      <c r="O142" s="15" t="str">
        <f>'Care profiles'!I143</f>
        <v>min</v>
      </c>
      <c r="P142" s="15" t="str">
        <f>'Care profiles'!J143</f>
        <v>Team</v>
      </c>
      <c r="Q142" s="15" t="str">
        <f>'Care profiles'!K143</f>
        <v>Acute Care Team</v>
      </c>
      <c r="R142" s="15" t="str">
        <f>'Care profiles'!M143</f>
        <v>N</v>
      </c>
      <c r="S142" s="15" t="str">
        <f>'Care profiles'!O143</f>
        <v>Y</v>
      </c>
      <c r="T142" s="15" t="str">
        <f>'Care profiles'!Q143</f>
        <v>N</v>
      </c>
      <c r="U142" s="30">
        <f t="shared" si="20"/>
        <v>150918.53344</v>
      </c>
      <c r="V142" s="30">
        <f t="shared" si="21"/>
        <v>60367.413376000004</v>
      </c>
      <c r="W142" s="30">
        <f>IF(M142="n/a",0,IF(O142="days",V142*M142*(1+(VLOOKUP(K142,'Bed parameters'!$A$9:$G$12,7,FALSE))),V142*M142))</f>
        <v>120734.82675200001</v>
      </c>
      <c r="X142" s="30">
        <f t="shared" si="22"/>
        <v>181102.240128</v>
      </c>
      <c r="Y142" s="30">
        <f t="shared" si="23"/>
        <v>0</v>
      </c>
      <c r="Z142" s="113">
        <f>_xlfn.IFNA(Y142/((VLOOKUP(K142,'Bed parameters'!$A$9:$G$12,3,FALSE))*(VLOOKUP(K142,'Bed parameters'!$A$9:$G$12,5,FALSE))),0)</f>
        <v>0</v>
      </c>
      <c r="AA142" s="30">
        <f t="shared" si="24"/>
        <v>181102.240128</v>
      </c>
      <c r="AB142" s="30">
        <f>_xlfn.IFNA(IF($O142="days",$Y142*(VLOOKUP($K142,'Bed parameters'!$A$9:$I$12,9,FALSE))*$F142*(VLOOKUP($Q142,'Workforce distribution'!$C$8:$AD$30,AB$7,FALSE)),IF($Q142="n/a",(IF($P142=AB$6,$X142*$F142,0)),$X142*$F142*(VLOOKUP($Q142,'Workforce distribution'!$C$8:$AD$30,AB$7,FALSE)))),0)</f>
        <v>0</v>
      </c>
      <c r="AC142" s="30">
        <f>_xlfn.IFNA(IF($O142="days",$Y142*(VLOOKUP($K142,'Bed parameters'!$A$9:$I$12,9,FALSE))*$F142*(VLOOKUP($Q142,'Workforce distribution'!$C$8:$AD$30,AC$7,FALSE)),IF($Q142="n/a",(IF($P142=AC$6,$X142*$F142,0)),$X142*$F142*(VLOOKUP($Q142,'Workforce distribution'!$C$8:$AD$30,AC$7,FALSE)))),0)</f>
        <v>0</v>
      </c>
      <c r="AD142" s="30">
        <f>_xlfn.IFNA(IF($O142="days",$Y142*(VLOOKUP($K142,'Bed parameters'!$A$9:$I$12,9,FALSE))*$F142*(VLOOKUP($Q142,'Workforce distribution'!$C$8:$AD$30,AD$7,FALSE)),IF($Q142="n/a",(IF($P142=AD$6,$X142*$F142,0)),$X142*$F142*(VLOOKUP($Q142,'Workforce distribution'!$C$8:$AD$30,AD$7,FALSE)))),0)</f>
        <v>0</v>
      </c>
      <c r="AE142" s="30">
        <f>_xlfn.IFNA(IF($O142="days",$Y142*(VLOOKUP($K142,'Bed parameters'!$A$9:$I$12,9,FALSE))*$F142*(VLOOKUP($Q142,'Workforce distribution'!$C$8:$AD$30,AE$7,FALSE)),IF($Q142="n/a",(IF($P142=AE$6,$X142*$F142,0)),$X142*$F142*(VLOOKUP($Q142,'Workforce distribution'!$C$8:$AD$30,AE$7,FALSE)))),0)</f>
        <v>9515.8975833873774</v>
      </c>
      <c r="AF142" s="30">
        <f>_xlfn.IFNA(IF($O142="days",$Y142*(VLOOKUP($K142,'Bed parameters'!$A$9:$I$12,9,FALSE))*$F142*(VLOOKUP($Q142,'Workforce distribution'!$C$8:$AD$30,AF$7,FALSE)),IF($Q142="n/a",(IF($P142=AF$6,$X142*$F142,0)),$X142*$F142*(VLOOKUP($Q142,'Workforce distribution'!$C$8:$AD$30,AF$7,FALSE)))),0)</f>
        <v>0</v>
      </c>
      <c r="AG142" s="30">
        <f>_xlfn.IFNA(IF($O142="days",$Y142*(VLOOKUP($K142,'Bed parameters'!$A$9:$I$12,9,FALSE))*$F142*(VLOOKUP($Q142,'Workforce distribution'!$C$8:$AD$30,AG$7,FALSE)),IF($Q142="n/a",(IF($P142=AG$6,$X142*$F142,0)),$X142*$F142*(VLOOKUP($Q142,'Workforce distribution'!$C$8:$AD$30,AG$7,FALSE)))),0)</f>
        <v>0</v>
      </c>
      <c r="AH142" s="30">
        <f>_xlfn.IFNA(IF($O142="days",$Y142*(VLOOKUP($K142,'Bed parameters'!$A$9:$I$12,9,FALSE))*$F142*(VLOOKUP($Q142,'Workforce distribution'!$C$8:$AD$30,AH$7,FALSE)),IF($Q142="n/a",(IF($P142=AH$6,$X142*$F142,0)),$X142*$F142*(VLOOKUP($Q142,'Workforce distribution'!$C$8:$AD$30,AH$7,FALSE)))),0)</f>
        <v>0</v>
      </c>
      <c r="AI142" s="30">
        <f>_xlfn.IFNA(IF($O142="days",$Y142*(VLOOKUP($K142,'Bed parameters'!$A$9:$I$12,9,FALSE))*$F142*(VLOOKUP($Q142,'Workforce distribution'!$C$8:$AD$30,AI$7,FALSE)),IF($Q142="n/a",(IF($P142=AI$6,$X142*$F142,0)),$X142*$F142*(VLOOKUP($Q142,'Workforce distribution'!$C$8:$AD$30,AI$7,FALSE)))),0)</f>
        <v>0</v>
      </c>
      <c r="AJ142" s="30">
        <f>_xlfn.IFNA(IF($O142="days",$Y142*(VLOOKUP($K142,'Bed parameters'!$A$9:$I$12,9,FALSE))*$F142*(VLOOKUP($Q142,'Workforce distribution'!$C$8:$AD$30,AJ$7,FALSE)),IF($Q142="n/a",(IF($P142=AJ$6,$X142*$F142,0)),$X142*$F142*(VLOOKUP($Q142,'Workforce distribution'!$C$8:$AD$30,AJ$7,FALSE)))),0)</f>
        <v>0</v>
      </c>
      <c r="AK142" s="30">
        <f>_xlfn.IFNA(IF($O142="days",$Y142*(VLOOKUP($K142,'Bed parameters'!$A$9:$I$12,9,FALSE))*$F142*(VLOOKUP($Q142,'Workforce distribution'!$C$8:$AD$30,AK$7,FALSE)),IF($Q142="n/a",(IF($P142=AK$6,$X142*$F142,0)),$X142*$F142*(VLOOKUP($Q142,'Workforce distribution'!$C$8:$AD$30,AK$7,FALSE)))),0)</f>
        <v>0</v>
      </c>
      <c r="AL142" s="30">
        <f>_xlfn.IFNA(IF($O142="days",$Y142*(VLOOKUP($K142,'Bed parameters'!$A$9:$I$12,9,FALSE))*$F142*(VLOOKUP($Q142,'Workforce distribution'!$C$8:$AD$30,AL$7,FALSE)),IF($Q142="n/a",(IF($P142=AL$6,$X142*$F142,0)),$X142*$F142*(VLOOKUP($Q142,'Workforce distribution'!$C$8:$AD$30,AL$7,FALSE)))),0)</f>
        <v>16009.922327465605</v>
      </c>
      <c r="AM142" s="30">
        <f>_xlfn.IFNA(IF($O142="days",$Y142*(VLOOKUP($K142,'Bed parameters'!$A$9:$I$12,9,FALSE))*$F142*(VLOOKUP($Q142,'Workforce distribution'!$C$8:$AD$30,AM$7,FALSE)),IF($Q142="n/a",(IF($P142=AM$6,$X142*$F142,0)),$X142*$F142*(VLOOKUP($Q142,'Workforce distribution'!$C$8:$AD$30,AM$7,FALSE)))),0)</f>
        <v>108867.47182676612</v>
      </c>
      <c r="AN142" s="30">
        <f>_xlfn.IFNA(IF($O142="days",$Y142*(VLOOKUP($K142,'Bed parameters'!$A$9:$I$12,9,FALSE))*$F142*(VLOOKUP($Q142,'Workforce distribution'!$C$8:$AD$30,AN$7,FALSE)),IF($Q142="n/a",(IF($P142=AN$6,$X142*$F142,0)),$X142*$F142*(VLOOKUP($Q142,'Workforce distribution'!$C$8:$AD$30,AN$7,FALSE)))),0)</f>
        <v>3802.3565527730816</v>
      </c>
      <c r="AO142" s="30">
        <f>_xlfn.IFNA(IF($O142="days",$Y142*(VLOOKUP($K142,'Bed parameters'!$A$9:$I$12,9,FALSE))*$F142*(VLOOKUP($Q142,'Workforce distribution'!$C$8:$AD$30,AO$7,FALSE)),IF($Q142="n/a",(IF($P142=AO$6,$X142*$F142,0)),$X142*$F142*(VLOOKUP($Q142,'Workforce distribution'!$C$8:$AD$30,AO$7,FALSE)))),0)</f>
        <v>10646.59834776463</v>
      </c>
      <c r="AP142" s="30">
        <f>_xlfn.IFNA(IF($O142="days",$Y142*(VLOOKUP($K142,'Bed parameters'!$A$9:$I$12,9,FALSE))*$F142*(VLOOKUP($Q142,'Workforce distribution'!$C$8:$AD$30,AP$7,FALSE)),IF($Q142="n/a",(IF($P142=AP$6,$X142*$F142,0)),$X142*$F142*(VLOOKUP($Q142,'Workforce distribution'!$C$8:$AD$30,AP$7,FALSE)))),0)</f>
        <v>10646.59834776463</v>
      </c>
      <c r="AQ142" s="30">
        <f>_xlfn.IFNA(IF($O142="days",$Y142*(VLOOKUP($K142,'Bed parameters'!$A$9:$I$12,9,FALSE))*$F142*(VLOOKUP($Q142,'Workforce distribution'!$C$8:$AD$30,AQ$7,FALSE)),IF($Q142="n/a",(IF($P142=AQ$6,$X142*$F142,0)),$X142*$F142*(VLOOKUP($Q142,'Workforce distribution'!$C$8:$AD$30,AQ$7,FALSE)))),0)</f>
        <v>0</v>
      </c>
      <c r="AR142" s="30">
        <f>_xlfn.IFNA(IF($O142="days",$Y142*(VLOOKUP($K142,'Bed parameters'!$A$9:$I$12,9,FALSE))*$F142*(VLOOKUP($Q142,'Workforce distribution'!$C$8:$AD$30,AR$7,FALSE)),IF($Q142="n/a",(IF($P142=AR$6,$X142*$F142,0)),$X142*$F142*(VLOOKUP($Q142,'Workforce distribution'!$C$8:$AD$30,AR$7,FALSE)))),0)</f>
        <v>0</v>
      </c>
      <c r="AS142" s="30">
        <f>_xlfn.IFNA(IF($O142="days",$Y142*(VLOOKUP($K142,'Bed parameters'!$A$9:$I$12,9,FALSE))*$F142*(VLOOKUP($Q142,'Workforce distribution'!$C$8:$AD$30,AS$7,FALSE)),IF($Q142="n/a",(IF($P142=AS$6,$X142*$F142,0)),$X142*$F142*(VLOOKUP($Q142,'Workforce distribution'!$C$8:$AD$30,AS$7,FALSE)))),0)</f>
        <v>0</v>
      </c>
      <c r="AT142" s="30">
        <f>_xlfn.IFNA(IF($O142="days",$Y142*(VLOOKUP($K142,'Bed parameters'!$A$9:$I$12,9,FALSE))*$F142*(VLOOKUP($Q142,'Workforce distribution'!$C$8:$AD$30,AT$7,FALSE)),IF($Q142="n/a",(IF($P142=AT$6,$X142*$F142,0)),$X142*$F142*(VLOOKUP($Q142,'Workforce distribution'!$C$8:$AD$30,AT$7,FALSE)))),0)</f>
        <v>0</v>
      </c>
      <c r="AU142" s="30">
        <f>_xlfn.IFNA(IF($O142="days",$Y142*(VLOOKUP($K142,'Bed parameters'!$A$9:$I$12,9,FALSE))*$F142*(VLOOKUP($Q142,'Workforce distribution'!$C$8:$AD$30,AU$7,FALSE)),IF($Q142="n/a",(IF($P142=AU$6,$X142*$F142,0)),$X142*$F142*(VLOOKUP($Q142,'Workforce distribution'!$C$8:$AD$30,AU$7,FALSE)))),0)</f>
        <v>10406.449512852645</v>
      </c>
      <c r="AV142" s="30">
        <f>_xlfn.IFNA(IF($O142="days",$Y142*(VLOOKUP($K142,'Bed parameters'!$A$9:$I$12,9,FALSE))*$F142*(VLOOKUP($Q142,'Workforce distribution'!$C$8:$AD$30,AV$7,FALSE)),IF($Q142="n/a",(IF($P142=AV$6,$X142*$F142,0)),$X142*$F142*(VLOOKUP($Q142,'Workforce distribution'!$C$8:$AD$30,AV$7,FALSE)))),0)</f>
        <v>0</v>
      </c>
      <c r="AW142" s="30">
        <f>_xlfn.IFNA(IF($O142="days",$Y142*(VLOOKUP($K142,'Bed parameters'!$A$9:$I$12,9,FALSE))*$F142*(VLOOKUP($Q142,'Workforce distribution'!$C$8:$AD$30,AW$7,FALSE)),IF($Q142="n/a",(IF($P142=AW$6,$X142*$F142,0)),$X142*$F142*(VLOOKUP($Q142,'Workforce distribution'!$C$8:$AD$30,AW$7,FALSE)))),0)</f>
        <v>11206.945629225924</v>
      </c>
      <c r="AX142" s="30">
        <f>_xlfn.IFNA(IF($O142="days",$Y142*(VLOOKUP($K142,'Bed parameters'!$A$9:$I$12,9,FALSE))*$F142*(VLOOKUP($Q142,'Workforce distribution'!$C$8:$AD$30,AX$7,FALSE)),IF($Q142="n/a",(IF($P142=AX$6,$X142*$F142,0)),$X142*$F142*(VLOOKUP($Q142,'Workforce distribution'!$C$8:$AD$30,AX$7,FALSE)))),0)</f>
        <v>0</v>
      </c>
      <c r="AY142" s="30">
        <f>_xlfn.IFNA(IF($O142="days",$Y142*(VLOOKUP($K142,'Bed parameters'!$A$9:$I$12,9,FALSE))*$F142*(VLOOKUP($Q142,'Workforce distribution'!$C$8:$AD$30,AY$7,FALSE)),IF($Q142="n/a",(IF($P142=AY$6,$X142*$F142,0)),$X142*$F142*(VLOOKUP($Q142,'Workforce distribution'!$C$8:$AD$30,AY$7,FALSE)))),0)</f>
        <v>0</v>
      </c>
      <c r="AZ142" s="30">
        <f>_xlfn.IFNA(IF($O142="days",$Y142*(VLOOKUP($K142,'Bed parameters'!$A$9:$I$12,9,FALSE))*$F142*(VLOOKUP($Q142,'Workforce distribution'!$C$8:$AD$30,AZ$7,FALSE)),IF($Q142="n/a",(IF($P142=AZ$6,$X142*$F142,0)),$X142*$F142*(VLOOKUP($Q142,'Workforce distribution'!$C$8:$AD$30,AZ$7,FALSE)))),0)</f>
        <v>0</v>
      </c>
      <c r="BA142" s="30">
        <f>_xlfn.IFNA(IF($O142="days",$Y142*(VLOOKUP($K142,'Bed parameters'!$A$9:$I$12,9,FALSE))*$F142*(VLOOKUP($Q142,'Workforce distribution'!$C$8:$AD$30,BA$7,FALSE)),IF($Q142="n/a",(IF($P142=BA$6,$X142*$F142,0)),$X142*$F142*(VLOOKUP($Q142,'Workforce distribution'!$C$8:$AD$30,BA$7,FALSE)))),0)</f>
        <v>0</v>
      </c>
      <c r="BB142" s="30">
        <f>_xlfn.IFNA(IF($O142="days",$Y142*(VLOOKUP($K142,'Bed parameters'!$A$9:$I$12,9,FALSE))*$F142*(VLOOKUP($Q142,'Workforce distribution'!$C$8:$AD$30,BB$7,FALSE)),IF($Q142="n/a",(IF($P142=BB$6,$X142*$F142,0)),$X142*$F142*(VLOOKUP($Q142,'Workforce distribution'!$C$8:$AD$30,BB$7,FALSE)))),0)</f>
        <v>0</v>
      </c>
      <c r="BC142" s="149">
        <f t="shared" si="25"/>
        <v>165.86138085640397</v>
      </c>
      <c r="BD142" s="288">
        <f>IF($Q142="n/a",(IF('Workforce hours'!D$30=0,0,(AB142/'Workforce hours'!D$30))),(IF(VLOOKUP($Q142,'Workforce hours'!$C$8:$AD$30,BD$7,FALSE)=0,0,(AB142/(VLOOKUP($Q142,'Workforce hours'!$C$8:$AD$30,BD$7,FALSE))))))</f>
        <v>0</v>
      </c>
      <c r="BE142" s="288">
        <f>IF($Q142="n/a",(IF('Workforce hours'!E$30=0,0,(AC142/'Workforce hours'!E$30))),(IF(VLOOKUP($Q142,'Workforce hours'!$C$8:$AD$30,BE$7,FALSE)=0,0,(AC142/(VLOOKUP($Q142,'Workforce hours'!$C$8:$AD$30,BE$7,FALSE))))))</f>
        <v>0</v>
      </c>
      <c r="BF142" s="288">
        <f>IF($Q142="n/a",(IF('Workforce hours'!F$30=0,0,(AD142/'Workforce hours'!F$30))),(IF(VLOOKUP($Q142,'Workforce hours'!$C$8:$AD$30,BF$7,FALSE)=0,0,(AD142/(VLOOKUP($Q142,'Workforce hours'!$C$8:$AD$30,BF$7,FALSE))))))</f>
        <v>0</v>
      </c>
      <c r="BG142" s="288">
        <f>IF($Q142="n/a",(IF('Workforce hours'!G$30=0,0,(AE142/'Workforce hours'!G$30))),(IF(VLOOKUP($Q142,'Workforce hours'!$C$8:$AD$30,BG$7,FALSE)=0,0,(AE142/(VLOOKUP($Q142,'Workforce hours'!$C$8:$AD$30,BG$7,FALSE))))))</f>
        <v>8.279536166213548</v>
      </c>
      <c r="BH142" s="288">
        <f>IF($Q142="n/a",(IF('Workforce hours'!H$30=0,0,(AF142/'Workforce hours'!H$30))),(IF(VLOOKUP($Q142,'Workforce hours'!$C$8:$AD$30,BH$7,FALSE)=0,0,(AF142/(VLOOKUP($Q142,'Workforce hours'!$C$8:$AD$30,BH$7,FALSE))))))</f>
        <v>0</v>
      </c>
      <c r="BI142" s="288">
        <f>IF($Q142="n/a",(IF('Workforce hours'!I$30=0,0,(AG142/'Workforce hours'!I$30))),(IF(VLOOKUP($Q142,'Workforce hours'!$C$8:$AD$30,BI$7,FALSE)=0,0,(AG142/(VLOOKUP($Q142,'Workforce hours'!$C$8:$AD$30,BI$7,FALSE))))))</f>
        <v>0</v>
      </c>
      <c r="BJ142" s="288">
        <f>IF($Q142="n/a",(IF('Workforce hours'!J$30=0,0,(AH142/'Workforce hours'!J$30))),(IF(VLOOKUP($Q142,'Workforce hours'!$C$8:$AD$30,BJ$7,FALSE)=0,0,(AH142/(VLOOKUP($Q142,'Workforce hours'!$C$8:$AD$30,BJ$7,FALSE))))))</f>
        <v>0</v>
      </c>
      <c r="BK142" s="288">
        <f>IF($Q142="n/a",(IF('Workforce hours'!K$30=0,0,(AI142/'Workforce hours'!K$30))),(IF(VLOOKUP($Q142,'Workforce hours'!$C$8:$AD$30,BK$7,FALSE)=0,0,(AI142/(VLOOKUP($Q142,'Workforce hours'!$C$8:$AD$30,BK$7,FALSE))))))</f>
        <v>0</v>
      </c>
      <c r="BL142" s="288">
        <f>IF($Q142="n/a",(IF('Workforce hours'!L$30=0,0,(AJ142/'Workforce hours'!L$30))),(IF(VLOOKUP($Q142,'Workforce hours'!$C$8:$AD$30,BL$7,FALSE)=0,0,(AJ142/(VLOOKUP($Q142,'Workforce hours'!$C$8:$AD$30,BL$7,FALSE))))))</f>
        <v>0</v>
      </c>
      <c r="BM142" s="288">
        <f>IF($Q142="n/a",(IF('Workforce hours'!M$30=0,0,(AK142/'Workforce hours'!M$30))),(IF(VLOOKUP($Q142,'Workforce hours'!$C$8:$AD$30,BM$7,FALSE)=0,0,(AK142/(VLOOKUP($Q142,'Workforce hours'!$C$8:$AD$30,BM$7,FALSE))))))</f>
        <v>0</v>
      </c>
      <c r="BN142" s="288">
        <f>IF($Q142="n/a",(IF('Workforce hours'!N$30=0,0,(AL142/'Workforce hours'!N$30))),(IF(VLOOKUP($Q142,'Workforce hours'!$C$8:$AD$30,BN$7,FALSE)=0,0,(AL142/(VLOOKUP($Q142,'Workforce hours'!$C$8:$AD$30,BN$7,FALSE))))))</f>
        <v>14.575614963255296</v>
      </c>
      <c r="BO142" s="288">
        <f>IF($Q142="n/a",(IF('Workforce hours'!O$30=0,0,(AM142/'Workforce hours'!O$30))),(IF(VLOOKUP($Q142,'Workforce hours'!$C$8:$AD$30,BO$7,FALSE)=0,0,(AM142/(VLOOKUP($Q142,'Workforce hours'!$C$8:$AD$30,BO$7,FALSE))))))</f>
        <v>102.90151081348208</v>
      </c>
      <c r="BP142" s="288">
        <f>IF($Q142="n/a",(IF('Workforce hours'!P$30=0,0,(AN142/'Workforce hours'!P$30))),(IF(VLOOKUP($Q142,'Workforce hours'!$C$8:$AD$30,BP$7,FALSE)=0,0,(AN142/(VLOOKUP($Q142,'Workforce hours'!$C$8:$AD$30,BP$7,FALSE))))))</f>
        <v>3.3083320117362209</v>
      </c>
      <c r="BQ142" s="288">
        <f>IF($Q142="n/a",(IF('Workforce hours'!Q$30=0,0,(AO142/'Workforce hours'!Q$30))),(IF(VLOOKUP($Q142,'Workforce hours'!$C$8:$AD$30,BQ$7,FALSE)=0,0,(AO142/(VLOOKUP($Q142,'Workforce hours'!$C$8:$AD$30,BQ$7,FALSE))))))</f>
        <v>9.2633296328614172</v>
      </c>
      <c r="BR142" s="288">
        <f>IF($Q142="n/a",(IF('Workforce hours'!R$30=0,0,(AP142/'Workforce hours'!R$30))),(IF(VLOOKUP($Q142,'Workforce hours'!$C$8:$AD$30,BR$7,FALSE)=0,0,(AP142/(VLOOKUP($Q142,'Workforce hours'!$C$8:$AD$30,BR$7,FALSE))))))</f>
        <v>9.2633296328614172</v>
      </c>
      <c r="BS142" s="288">
        <f>IF($Q142="n/a",(IF('Workforce hours'!S$30=0,0,(AQ142/'Workforce hours'!S$30))),(IF(VLOOKUP($Q142,'Workforce hours'!$C$8:$AD$30,BS$7,FALSE)=0,0,(AQ142/(VLOOKUP($Q142,'Workforce hours'!$C$8:$AD$30,BS$7,FALSE))))))</f>
        <v>0</v>
      </c>
      <c r="BT142" s="288">
        <f>IF($Q142="n/a",(IF('Workforce hours'!T$30=0,0,(AR142/'Workforce hours'!T$30))),(IF(VLOOKUP($Q142,'Workforce hours'!$C$8:$AD$30,BT$7,FALSE)=0,0,(AR142/(VLOOKUP($Q142,'Workforce hours'!$C$8:$AD$30,BT$7,FALSE))))))</f>
        <v>0</v>
      </c>
      <c r="BU142" s="288">
        <f>IF($Q142="n/a",(IF('Workforce hours'!U$30=0,0,(AS142/'Workforce hours'!U$30))),(IF(VLOOKUP($Q142,'Workforce hours'!$C$8:$AD$30,BU$7,FALSE)=0,0,(AS142/(VLOOKUP($Q142,'Workforce hours'!$C$8:$AD$30,BU$7,FALSE))))))</f>
        <v>0</v>
      </c>
      <c r="BV142" s="288">
        <f>IF($Q142="n/a",(IF('Workforce hours'!V$30=0,0,(AT142/'Workforce hours'!V$30))),(IF(VLOOKUP($Q142,'Workforce hours'!$C$8:$AD$30,BV$7,FALSE)=0,0,(AT142/(VLOOKUP($Q142,'Workforce hours'!$C$8:$AD$30,BV$7,FALSE))))))</f>
        <v>0</v>
      </c>
      <c r="BW142" s="288">
        <f>IF($Q142="n/a",(IF('Workforce hours'!W$30=0,0,(AU142/'Workforce hours'!W$30))),(IF(VLOOKUP($Q142,'Workforce hours'!$C$8:$AD$30,BW$7,FALSE)=0,0,(AU142/(VLOOKUP($Q142,'Workforce hours'!$C$8:$AD$30,BW$7,FALSE))))))</f>
        <v>8.7965355284415452</v>
      </c>
      <c r="BX142" s="288">
        <f>IF($Q142="n/a",(IF('Workforce hours'!X$30=0,0,(AV142/'Workforce hours'!X$30))),(IF(VLOOKUP($Q142,'Workforce hours'!$C$8:$AD$30,BX$7,FALSE)=0,0,(AV142/(VLOOKUP($Q142,'Workforce hours'!$C$8:$AD$30,BX$7,FALSE))))))</f>
        <v>0</v>
      </c>
      <c r="BY142" s="288">
        <f>IF($Q142="n/a",(IF('Workforce hours'!Y$30=0,0,(AW142/'Workforce hours'!Y$30))),(IF(VLOOKUP($Q142,'Workforce hours'!$C$8:$AD$30,BY$7,FALSE)=0,0,(AW142/(VLOOKUP($Q142,'Workforce hours'!$C$8:$AD$30,BY$7,FALSE))))))</f>
        <v>9.4731921075524319</v>
      </c>
      <c r="BZ142" s="288">
        <f>IF($Q142="n/a",(IF('Workforce hours'!Z$30=0,0,(AX142/'Workforce hours'!Z$30))),(IF(VLOOKUP($Q142,'Workforce hours'!$C$8:$AD$30,BZ$7,FALSE)=0,0,(AX142/(VLOOKUP($Q142,'Workforce hours'!$C$8:$AD$30,BZ$7,FALSE))))))</f>
        <v>0</v>
      </c>
      <c r="CA142" s="288">
        <f>IF($Q142="n/a",(IF('Workforce hours'!AA$30=0,0,(AY142/'Workforce hours'!AA$30))),(IF(VLOOKUP($Q142,'Workforce hours'!$C$8:$AD$30,CA$7,FALSE)=0,0,(AY142/(VLOOKUP($Q142,'Workforce hours'!$C$8:$AD$30,CA$7,FALSE))))))</f>
        <v>0</v>
      </c>
      <c r="CB142" s="288">
        <f>IF($Q142="n/a",(IF('Workforce hours'!AB$30=0,0,(AZ142/'Workforce hours'!AB$30))),(IF(VLOOKUP($Q142,'Workforce hours'!$C$8:$AD$30,CB$7,FALSE)=0,0,(AZ142/(VLOOKUP($Q142,'Workforce hours'!$C$8:$AD$30,CB$7,FALSE))))))</f>
        <v>0</v>
      </c>
      <c r="CC142" s="288">
        <f>IF($Q142="n/a",(IF('Workforce hours'!AC$30=0,0,(BA142/'Workforce hours'!AC$30))),(IF(VLOOKUP($Q142,'Workforce hours'!$C$8:$AD$30,CC$7,FALSE)=0,0,(BA142/(VLOOKUP($Q142,'Workforce hours'!$C$8:$AD$30,CC$7,FALSE))))))</f>
        <v>0</v>
      </c>
      <c r="CD142" s="288">
        <f>IF($Q142="n/a",(IF('Workforce hours'!AD$30=0,0,(BB142/'Workforce hours'!AD$30))),(IF(VLOOKUP($Q142,'Workforce hours'!$C$8:$AD$30,CD$7,FALSE)=0,0,(BB142/(VLOOKUP($Q142,'Workforce hours'!$C$8:$AD$30,CD$7,FALSE))))))</f>
        <v>0</v>
      </c>
      <c r="CE142" s="289">
        <f t="shared" si="26"/>
        <v>0</v>
      </c>
      <c r="CF142" s="290">
        <f>BD142*'Workforce costs'!B$9*(1+'Workforce costs'!B$10)*(1+'Workforce costs'!B$11)</f>
        <v>0</v>
      </c>
      <c r="CG142" s="290">
        <f>BE142*'Workforce costs'!C$9*(1+'Workforce costs'!C$10)*(1+'Workforce costs'!C$11)</f>
        <v>0</v>
      </c>
      <c r="CH142" s="290">
        <f>BF142*'Workforce costs'!D$9*(1+'Workforce costs'!D$10)*(1+'Workforce costs'!D$11)</f>
        <v>0</v>
      </c>
      <c r="CI142" s="290">
        <f>BG142*'Workforce costs'!E$9*(1+'Workforce costs'!E$10)*(1+'Workforce costs'!E$11)</f>
        <v>0</v>
      </c>
      <c r="CJ142" s="290">
        <f>BH142*'Workforce costs'!F$9*(1+'Workforce costs'!F$10)*(1+'Workforce costs'!F$11)</f>
        <v>0</v>
      </c>
      <c r="CK142" s="290">
        <f>BI142*'Workforce costs'!G$9*(1+'Workforce costs'!G$10)*(1+'Workforce costs'!G$11)</f>
        <v>0</v>
      </c>
      <c r="CL142" s="290">
        <f>BJ142*'Workforce costs'!H$9*(1+'Workforce costs'!H$10)*(1+'Workforce costs'!H$11)</f>
        <v>0</v>
      </c>
      <c r="CM142" s="290">
        <f>BK142*'Workforce costs'!I$9*(1+'Workforce costs'!I$10)*(1+'Workforce costs'!I$11)</f>
        <v>0</v>
      </c>
      <c r="CN142" s="290">
        <f>BL142*'Workforce costs'!J$9*(1+'Workforce costs'!J$10)*(1+'Workforce costs'!J$11)</f>
        <v>0</v>
      </c>
      <c r="CO142" s="290">
        <f>BM142*'Workforce costs'!K$9*(1+'Workforce costs'!K$10)*(1+'Workforce costs'!K$11)</f>
        <v>0</v>
      </c>
      <c r="CP142" s="290">
        <f>BN142*'Workforce costs'!L$9*(1+'Workforce costs'!L$10)*(1+'Workforce costs'!L$11)</f>
        <v>0</v>
      </c>
      <c r="CQ142" s="290">
        <f>BO142*'Workforce costs'!M$9*(1+'Workforce costs'!M$10)*(1+'Workforce costs'!M$11)</f>
        <v>0</v>
      </c>
      <c r="CR142" s="290">
        <f>BP142*'Workforce costs'!N$9*(1+'Workforce costs'!N$10)*(1+'Workforce costs'!N$11)</f>
        <v>0</v>
      </c>
      <c r="CS142" s="290">
        <f>BQ142*'Workforce costs'!O$9*(1+'Workforce costs'!O$10)*(1+'Workforce costs'!O$11)</f>
        <v>0</v>
      </c>
      <c r="CT142" s="290">
        <f>BR142*'Workforce costs'!P$9*(1+'Workforce costs'!P$10)*(1+'Workforce costs'!P$11)</f>
        <v>0</v>
      </c>
      <c r="CU142" s="290">
        <f>BS142*'Workforce costs'!Q$9*(1+'Workforce costs'!Q$10)*(1+'Workforce costs'!Q$11)</f>
        <v>0</v>
      </c>
      <c r="CV142" s="290">
        <f>BT142*'Workforce costs'!R$9*(1+'Workforce costs'!R$10)*(1+'Workforce costs'!R$11)</f>
        <v>0</v>
      </c>
      <c r="CW142" s="290">
        <f>BU142*'Workforce costs'!S$9*(1+'Workforce costs'!S$10)*(1+'Workforce costs'!S$11)</f>
        <v>0</v>
      </c>
      <c r="CX142" s="290">
        <f>BV142*'Workforce costs'!T$9*(1+'Workforce costs'!T$10)*(1+'Workforce costs'!T$11)</f>
        <v>0</v>
      </c>
      <c r="CY142" s="290">
        <f>BW142*'Workforce costs'!U$9*(1+'Workforce costs'!U$10)*(1+'Workforce costs'!U$11)</f>
        <v>0</v>
      </c>
      <c r="CZ142" s="290">
        <f>BX142*'Workforce costs'!V$9*(1+'Workforce costs'!V$10)*(1+'Workforce costs'!V$11)</f>
        <v>0</v>
      </c>
      <c r="DA142" s="290">
        <f>BY142*'Workforce costs'!W$9*(1+'Workforce costs'!W$10)*(1+'Workforce costs'!W$11)</f>
        <v>0</v>
      </c>
      <c r="DB142" s="290">
        <f>BZ142*'Workforce costs'!X$9*(1+'Workforce costs'!X$10)*(1+'Workforce costs'!X$11)</f>
        <v>0</v>
      </c>
      <c r="DC142" s="290">
        <f>CA142*'Workforce costs'!Y$9*(1+'Workforce costs'!Y$10)*(1+'Workforce costs'!Y$11)</f>
        <v>0</v>
      </c>
      <c r="DD142" s="290">
        <f>CB142*'Workforce costs'!Z$9*(1+'Workforce costs'!Z$10)*(1+'Workforce costs'!Z$11)</f>
        <v>0</v>
      </c>
      <c r="DE142" s="290">
        <f>CC142*'Workforce costs'!AA$9*(1+'Workforce costs'!AA$10)*(1+'Workforce costs'!AA$11)</f>
        <v>0</v>
      </c>
      <c r="DF142" s="290">
        <f>CD142*'Workforce costs'!AB$9*(1+'Workforce costs'!AB$10)*(1+'Workforce costs'!AB$11)</f>
        <v>0</v>
      </c>
    </row>
    <row r="143" spans="1:110" x14ac:dyDescent="0.3">
      <c r="A143" s="2" t="str">
        <f>Outputs!$A$4</f>
        <v>Australia</v>
      </c>
      <c r="B143" s="2" t="str">
        <f t="shared" si="19"/>
        <v>Australia 12to17</v>
      </c>
      <c r="C143" s="30">
        <f>VLOOKUP($B143,Populations!$D$15:$H$1920,3,FALSE)</f>
        <v>1959472</v>
      </c>
      <c r="D143" s="255">
        <f>IF(OR($H143="General pop",$H143="Schools",$H143="Workplace",$H143="Skills Training",$H143="Digital Supports"),1,VLOOKUP($B143,Populations!$D$15:$H$1920,5,FALSE))</f>
        <v>1</v>
      </c>
      <c r="E143" s="88">
        <f>VLOOKUP(I143,Epidemiology!$C$10:$H$47,6,FALSE)</f>
        <v>7702</v>
      </c>
      <c r="F143" s="102">
        <f>'Care profiles'!R144</f>
        <v>1</v>
      </c>
      <c r="G143" s="15" t="str">
        <f>'Care profiles'!A144</f>
        <v>12to17</v>
      </c>
      <c r="H143" s="15" t="str">
        <f>'Care profiles'!B144</f>
        <v>Thoughts</v>
      </c>
      <c r="I143" s="15" t="str">
        <f>'Care profiles'!C144</f>
        <v>Thoughts_12-17yrs</v>
      </c>
      <c r="J143" s="15" t="str">
        <f>'Care profiles'!D144</f>
        <v>Care profile</v>
      </c>
      <c r="K143" s="15" t="str">
        <f>'Care profiles'!E144</f>
        <v>Acute Care Services</v>
      </c>
      <c r="L143" s="104">
        <f>'Care profiles'!F144</f>
        <v>0.04</v>
      </c>
      <c r="M143" s="15">
        <f>'Care profiles'!G144</f>
        <v>8</v>
      </c>
      <c r="N143" s="15">
        <f>'Care profiles'!H144</f>
        <v>90</v>
      </c>
      <c r="O143" s="15" t="str">
        <f>'Care profiles'!I144</f>
        <v>min</v>
      </c>
      <c r="P143" s="15" t="str">
        <f>'Care profiles'!J144</f>
        <v>Team</v>
      </c>
      <c r="Q143" s="15" t="str">
        <f>'Care profiles'!K144</f>
        <v>Acute Care Team</v>
      </c>
      <c r="R143" s="15" t="str">
        <f>'Care profiles'!M144</f>
        <v>N</v>
      </c>
      <c r="S143" s="15" t="str">
        <f>'Care profiles'!O144</f>
        <v>Y</v>
      </c>
      <c r="T143" s="15" t="str">
        <f>'Care profiles'!Q144</f>
        <v>N</v>
      </c>
      <c r="U143" s="30">
        <f t="shared" si="20"/>
        <v>150918.53344</v>
      </c>
      <c r="V143" s="30">
        <f t="shared" si="21"/>
        <v>6036.7413376000004</v>
      </c>
      <c r="W143" s="30">
        <f>IF(M143="n/a",0,IF(O143="days",V143*M143*(1+(VLOOKUP(K143,'Bed parameters'!$A$9:$G$12,7,FALSE))),V143*M143))</f>
        <v>48293.930700800003</v>
      </c>
      <c r="X143" s="30">
        <f t="shared" si="22"/>
        <v>72440.896051200005</v>
      </c>
      <c r="Y143" s="30">
        <f t="shared" si="23"/>
        <v>0</v>
      </c>
      <c r="Z143" s="113">
        <f>_xlfn.IFNA(Y143/((VLOOKUP(K143,'Bed parameters'!$A$9:$G$12,3,FALSE))*(VLOOKUP(K143,'Bed parameters'!$A$9:$G$12,5,FALSE))),0)</f>
        <v>0</v>
      </c>
      <c r="AA143" s="30">
        <f t="shared" si="24"/>
        <v>72440.896051200019</v>
      </c>
      <c r="AB143" s="30">
        <f>_xlfn.IFNA(IF($O143="days",$Y143*(VLOOKUP($K143,'Bed parameters'!$A$9:$I$12,9,FALSE))*$F143*(VLOOKUP($Q143,'Workforce distribution'!$C$8:$AD$30,AB$7,FALSE)),IF($Q143="n/a",(IF($P143=AB$6,$X143*$F143,0)),$X143*$F143*(VLOOKUP($Q143,'Workforce distribution'!$C$8:$AD$30,AB$7,FALSE)))),0)</f>
        <v>0</v>
      </c>
      <c r="AC143" s="30">
        <f>_xlfn.IFNA(IF($O143="days",$Y143*(VLOOKUP($K143,'Bed parameters'!$A$9:$I$12,9,FALSE))*$F143*(VLOOKUP($Q143,'Workforce distribution'!$C$8:$AD$30,AC$7,FALSE)),IF($Q143="n/a",(IF($P143=AC$6,$X143*$F143,0)),$X143*$F143*(VLOOKUP($Q143,'Workforce distribution'!$C$8:$AD$30,AC$7,FALSE)))),0)</f>
        <v>0</v>
      </c>
      <c r="AD143" s="30">
        <f>_xlfn.IFNA(IF($O143="days",$Y143*(VLOOKUP($K143,'Bed parameters'!$A$9:$I$12,9,FALSE))*$F143*(VLOOKUP($Q143,'Workforce distribution'!$C$8:$AD$30,AD$7,FALSE)),IF($Q143="n/a",(IF($P143=AD$6,$X143*$F143,0)),$X143*$F143*(VLOOKUP($Q143,'Workforce distribution'!$C$8:$AD$30,AD$7,FALSE)))),0)</f>
        <v>0</v>
      </c>
      <c r="AE143" s="30">
        <f>_xlfn.IFNA(IF($O143="days",$Y143*(VLOOKUP($K143,'Bed parameters'!$A$9:$I$12,9,FALSE))*$F143*(VLOOKUP($Q143,'Workforce distribution'!$C$8:$AD$30,AE$7,FALSE)),IF($Q143="n/a",(IF($P143=AE$6,$X143*$F143,0)),$X143*$F143*(VLOOKUP($Q143,'Workforce distribution'!$C$8:$AD$30,AE$7,FALSE)))),0)</f>
        <v>3806.359033354951</v>
      </c>
      <c r="AF143" s="30">
        <f>_xlfn.IFNA(IF($O143="days",$Y143*(VLOOKUP($K143,'Bed parameters'!$A$9:$I$12,9,FALSE))*$F143*(VLOOKUP($Q143,'Workforce distribution'!$C$8:$AD$30,AF$7,FALSE)),IF($Q143="n/a",(IF($P143=AF$6,$X143*$F143,0)),$X143*$F143*(VLOOKUP($Q143,'Workforce distribution'!$C$8:$AD$30,AF$7,FALSE)))),0)</f>
        <v>0</v>
      </c>
      <c r="AG143" s="30">
        <f>_xlfn.IFNA(IF($O143="days",$Y143*(VLOOKUP($K143,'Bed parameters'!$A$9:$I$12,9,FALSE))*$F143*(VLOOKUP($Q143,'Workforce distribution'!$C$8:$AD$30,AG$7,FALSE)),IF($Q143="n/a",(IF($P143=AG$6,$X143*$F143,0)),$X143*$F143*(VLOOKUP($Q143,'Workforce distribution'!$C$8:$AD$30,AG$7,FALSE)))),0)</f>
        <v>0</v>
      </c>
      <c r="AH143" s="30">
        <f>_xlfn.IFNA(IF($O143="days",$Y143*(VLOOKUP($K143,'Bed parameters'!$A$9:$I$12,9,FALSE))*$F143*(VLOOKUP($Q143,'Workforce distribution'!$C$8:$AD$30,AH$7,FALSE)),IF($Q143="n/a",(IF($P143=AH$6,$X143*$F143,0)),$X143*$F143*(VLOOKUP($Q143,'Workforce distribution'!$C$8:$AD$30,AH$7,FALSE)))),0)</f>
        <v>0</v>
      </c>
      <c r="AI143" s="30">
        <f>_xlfn.IFNA(IF($O143="days",$Y143*(VLOOKUP($K143,'Bed parameters'!$A$9:$I$12,9,FALSE))*$F143*(VLOOKUP($Q143,'Workforce distribution'!$C$8:$AD$30,AI$7,FALSE)),IF($Q143="n/a",(IF($P143=AI$6,$X143*$F143,0)),$X143*$F143*(VLOOKUP($Q143,'Workforce distribution'!$C$8:$AD$30,AI$7,FALSE)))),0)</f>
        <v>0</v>
      </c>
      <c r="AJ143" s="30">
        <f>_xlfn.IFNA(IF($O143="days",$Y143*(VLOOKUP($K143,'Bed parameters'!$A$9:$I$12,9,FALSE))*$F143*(VLOOKUP($Q143,'Workforce distribution'!$C$8:$AD$30,AJ$7,FALSE)),IF($Q143="n/a",(IF($P143=AJ$6,$X143*$F143,0)),$X143*$F143*(VLOOKUP($Q143,'Workforce distribution'!$C$8:$AD$30,AJ$7,FALSE)))),0)</f>
        <v>0</v>
      </c>
      <c r="AK143" s="30">
        <f>_xlfn.IFNA(IF($O143="days",$Y143*(VLOOKUP($K143,'Bed parameters'!$A$9:$I$12,9,FALSE))*$F143*(VLOOKUP($Q143,'Workforce distribution'!$C$8:$AD$30,AK$7,FALSE)),IF($Q143="n/a",(IF($P143=AK$6,$X143*$F143,0)),$X143*$F143*(VLOOKUP($Q143,'Workforce distribution'!$C$8:$AD$30,AK$7,FALSE)))),0)</f>
        <v>0</v>
      </c>
      <c r="AL143" s="30">
        <f>_xlfn.IFNA(IF($O143="days",$Y143*(VLOOKUP($K143,'Bed parameters'!$A$9:$I$12,9,FALSE))*$F143*(VLOOKUP($Q143,'Workforce distribution'!$C$8:$AD$30,AL$7,FALSE)),IF($Q143="n/a",(IF($P143=AL$6,$X143*$F143,0)),$X143*$F143*(VLOOKUP($Q143,'Workforce distribution'!$C$8:$AD$30,AL$7,FALSE)))),0)</f>
        <v>6403.9689309862424</v>
      </c>
      <c r="AM143" s="30">
        <f>_xlfn.IFNA(IF($O143="days",$Y143*(VLOOKUP($K143,'Bed parameters'!$A$9:$I$12,9,FALSE))*$F143*(VLOOKUP($Q143,'Workforce distribution'!$C$8:$AD$30,AM$7,FALSE)),IF($Q143="n/a",(IF($P143=AM$6,$X143*$F143,0)),$X143*$F143*(VLOOKUP($Q143,'Workforce distribution'!$C$8:$AD$30,AM$7,FALSE)))),0)</f>
        <v>43546.988730706456</v>
      </c>
      <c r="AN143" s="30">
        <f>_xlfn.IFNA(IF($O143="days",$Y143*(VLOOKUP($K143,'Bed parameters'!$A$9:$I$12,9,FALSE))*$F143*(VLOOKUP($Q143,'Workforce distribution'!$C$8:$AD$30,AN$7,FALSE)),IF($Q143="n/a",(IF($P143=AN$6,$X143*$F143,0)),$X143*$F143*(VLOOKUP($Q143,'Workforce distribution'!$C$8:$AD$30,AN$7,FALSE)))),0)</f>
        <v>1520.9426211092327</v>
      </c>
      <c r="AO143" s="30">
        <f>_xlfn.IFNA(IF($O143="days",$Y143*(VLOOKUP($K143,'Bed parameters'!$A$9:$I$12,9,FALSE))*$F143*(VLOOKUP($Q143,'Workforce distribution'!$C$8:$AD$30,AO$7,FALSE)),IF($Q143="n/a",(IF($P143=AO$6,$X143*$F143,0)),$X143*$F143*(VLOOKUP($Q143,'Workforce distribution'!$C$8:$AD$30,AO$7,FALSE)))),0)</f>
        <v>4258.6393391058518</v>
      </c>
      <c r="AP143" s="30">
        <f>_xlfn.IFNA(IF($O143="days",$Y143*(VLOOKUP($K143,'Bed parameters'!$A$9:$I$12,9,FALSE))*$F143*(VLOOKUP($Q143,'Workforce distribution'!$C$8:$AD$30,AP$7,FALSE)),IF($Q143="n/a",(IF($P143=AP$6,$X143*$F143,0)),$X143*$F143*(VLOOKUP($Q143,'Workforce distribution'!$C$8:$AD$30,AP$7,FALSE)))),0)</f>
        <v>4258.6393391058518</v>
      </c>
      <c r="AQ143" s="30">
        <f>_xlfn.IFNA(IF($O143="days",$Y143*(VLOOKUP($K143,'Bed parameters'!$A$9:$I$12,9,FALSE))*$F143*(VLOOKUP($Q143,'Workforce distribution'!$C$8:$AD$30,AQ$7,FALSE)),IF($Q143="n/a",(IF($P143=AQ$6,$X143*$F143,0)),$X143*$F143*(VLOOKUP($Q143,'Workforce distribution'!$C$8:$AD$30,AQ$7,FALSE)))),0)</f>
        <v>0</v>
      </c>
      <c r="AR143" s="30">
        <f>_xlfn.IFNA(IF($O143="days",$Y143*(VLOOKUP($K143,'Bed parameters'!$A$9:$I$12,9,FALSE))*$F143*(VLOOKUP($Q143,'Workforce distribution'!$C$8:$AD$30,AR$7,FALSE)),IF($Q143="n/a",(IF($P143=AR$6,$X143*$F143,0)),$X143*$F143*(VLOOKUP($Q143,'Workforce distribution'!$C$8:$AD$30,AR$7,FALSE)))),0)</f>
        <v>0</v>
      </c>
      <c r="AS143" s="30">
        <f>_xlfn.IFNA(IF($O143="days",$Y143*(VLOOKUP($K143,'Bed parameters'!$A$9:$I$12,9,FALSE))*$F143*(VLOOKUP($Q143,'Workforce distribution'!$C$8:$AD$30,AS$7,FALSE)),IF($Q143="n/a",(IF($P143=AS$6,$X143*$F143,0)),$X143*$F143*(VLOOKUP($Q143,'Workforce distribution'!$C$8:$AD$30,AS$7,FALSE)))),0)</f>
        <v>0</v>
      </c>
      <c r="AT143" s="30">
        <f>_xlfn.IFNA(IF($O143="days",$Y143*(VLOOKUP($K143,'Bed parameters'!$A$9:$I$12,9,FALSE))*$F143*(VLOOKUP($Q143,'Workforce distribution'!$C$8:$AD$30,AT$7,FALSE)),IF($Q143="n/a",(IF($P143=AT$6,$X143*$F143,0)),$X143*$F143*(VLOOKUP($Q143,'Workforce distribution'!$C$8:$AD$30,AT$7,FALSE)))),0)</f>
        <v>0</v>
      </c>
      <c r="AU143" s="30">
        <f>_xlfn.IFNA(IF($O143="days",$Y143*(VLOOKUP($K143,'Bed parameters'!$A$9:$I$12,9,FALSE))*$F143*(VLOOKUP($Q143,'Workforce distribution'!$C$8:$AD$30,AU$7,FALSE)),IF($Q143="n/a",(IF($P143=AU$6,$X143*$F143,0)),$X143*$F143*(VLOOKUP($Q143,'Workforce distribution'!$C$8:$AD$30,AU$7,FALSE)))),0)</f>
        <v>4162.5798051410575</v>
      </c>
      <c r="AV143" s="30">
        <f>_xlfn.IFNA(IF($O143="days",$Y143*(VLOOKUP($K143,'Bed parameters'!$A$9:$I$12,9,FALSE))*$F143*(VLOOKUP($Q143,'Workforce distribution'!$C$8:$AD$30,AV$7,FALSE)),IF($Q143="n/a",(IF($P143=AV$6,$X143*$F143,0)),$X143*$F143*(VLOOKUP($Q143,'Workforce distribution'!$C$8:$AD$30,AV$7,FALSE)))),0)</f>
        <v>0</v>
      </c>
      <c r="AW143" s="30">
        <f>_xlfn.IFNA(IF($O143="days",$Y143*(VLOOKUP($K143,'Bed parameters'!$A$9:$I$12,9,FALSE))*$F143*(VLOOKUP($Q143,'Workforce distribution'!$C$8:$AD$30,AW$7,FALSE)),IF($Q143="n/a",(IF($P143=AW$6,$X143*$F143,0)),$X143*$F143*(VLOOKUP($Q143,'Workforce distribution'!$C$8:$AD$30,AW$7,FALSE)))),0)</f>
        <v>4482.7782516903699</v>
      </c>
      <c r="AX143" s="30">
        <f>_xlfn.IFNA(IF($O143="days",$Y143*(VLOOKUP($K143,'Bed parameters'!$A$9:$I$12,9,FALSE))*$F143*(VLOOKUP($Q143,'Workforce distribution'!$C$8:$AD$30,AX$7,FALSE)),IF($Q143="n/a",(IF($P143=AX$6,$X143*$F143,0)),$X143*$F143*(VLOOKUP($Q143,'Workforce distribution'!$C$8:$AD$30,AX$7,FALSE)))),0)</f>
        <v>0</v>
      </c>
      <c r="AY143" s="30">
        <f>_xlfn.IFNA(IF($O143="days",$Y143*(VLOOKUP($K143,'Bed parameters'!$A$9:$I$12,9,FALSE))*$F143*(VLOOKUP($Q143,'Workforce distribution'!$C$8:$AD$30,AY$7,FALSE)),IF($Q143="n/a",(IF($P143=AY$6,$X143*$F143,0)),$X143*$F143*(VLOOKUP($Q143,'Workforce distribution'!$C$8:$AD$30,AY$7,FALSE)))),0)</f>
        <v>0</v>
      </c>
      <c r="AZ143" s="30">
        <f>_xlfn.IFNA(IF($O143="days",$Y143*(VLOOKUP($K143,'Bed parameters'!$A$9:$I$12,9,FALSE))*$F143*(VLOOKUP($Q143,'Workforce distribution'!$C$8:$AD$30,AZ$7,FALSE)),IF($Q143="n/a",(IF($P143=AZ$6,$X143*$F143,0)),$X143*$F143*(VLOOKUP($Q143,'Workforce distribution'!$C$8:$AD$30,AZ$7,FALSE)))),0)</f>
        <v>0</v>
      </c>
      <c r="BA143" s="30">
        <f>_xlfn.IFNA(IF($O143="days",$Y143*(VLOOKUP($K143,'Bed parameters'!$A$9:$I$12,9,FALSE))*$F143*(VLOOKUP($Q143,'Workforce distribution'!$C$8:$AD$30,BA$7,FALSE)),IF($Q143="n/a",(IF($P143=BA$6,$X143*$F143,0)),$X143*$F143*(VLOOKUP($Q143,'Workforce distribution'!$C$8:$AD$30,BA$7,FALSE)))),0)</f>
        <v>0</v>
      </c>
      <c r="BB143" s="30">
        <f>_xlfn.IFNA(IF($O143="days",$Y143*(VLOOKUP($K143,'Bed parameters'!$A$9:$I$12,9,FALSE))*$F143*(VLOOKUP($Q143,'Workforce distribution'!$C$8:$AD$30,BB$7,FALSE)),IF($Q143="n/a",(IF($P143=BB$6,$X143*$F143,0)),$X143*$F143*(VLOOKUP($Q143,'Workforce distribution'!$C$8:$AD$30,BB$7,FALSE)))),0)</f>
        <v>0</v>
      </c>
      <c r="BC143" s="149">
        <f t="shared" si="25"/>
        <v>66.344552342561585</v>
      </c>
      <c r="BD143" s="288">
        <f>IF($Q143="n/a",(IF('Workforce hours'!D$30=0,0,(AB143/'Workforce hours'!D$30))),(IF(VLOOKUP($Q143,'Workforce hours'!$C$8:$AD$30,BD$7,FALSE)=0,0,(AB143/(VLOOKUP($Q143,'Workforce hours'!$C$8:$AD$30,BD$7,FALSE))))))</f>
        <v>0</v>
      </c>
      <c r="BE143" s="288">
        <f>IF($Q143="n/a",(IF('Workforce hours'!E$30=0,0,(AC143/'Workforce hours'!E$30))),(IF(VLOOKUP($Q143,'Workforce hours'!$C$8:$AD$30,BE$7,FALSE)=0,0,(AC143/(VLOOKUP($Q143,'Workforce hours'!$C$8:$AD$30,BE$7,FALSE))))))</f>
        <v>0</v>
      </c>
      <c r="BF143" s="288">
        <f>IF($Q143="n/a",(IF('Workforce hours'!F$30=0,0,(AD143/'Workforce hours'!F$30))),(IF(VLOOKUP($Q143,'Workforce hours'!$C$8:$AD$30,BF$7,FALSE)=0,0,(AD143/(VLOOKUP($Q143,'Workforce hours'!$C$8:$AD$30,BF$7,FALSE))))))</f>
        <v>0</v>
      </c>
      <c r="BG143" s="288">
        <f>IF($Q143="n/a",(IF('Workforce hours'!G$30=0,0,(AE143/'Workforce hours'!G$30))),(IF(VLOOKUP($Q143,'Workforce hours'!$C$8:$AD$30,BG$7,FALSE)=0,0,(AE143/(VLOOKUP($Q143,'Workforce hours'!$C$8:$AD$30,BG$7,FALSE))))))</f>
        <v>3.3118144664854192</v>
      </c>
      <c r="BH143" s="288">
        <f>IF($Q143="n/a",(IF('Workforce hours'!H$30=0,0,(AF143/'Workforce hours'!H$30))),(IF(VLOOKUP($Q143,'Workforce hours'!$C$8:$AD$30,BH$7,FALSE)=0,0,(AF143/(VLOOKUP($Q143,'Workforce hours'!$C$8:$AD$30,BH$7,FALSE))))))</f>
        <v>0</v>
      </c>
      <c r="BI143" s="288">
        <f>IF($Q143="n/a",(IF('Workforce hours'!I$30=0,0,(AG143/'Workforce hours'!I$30))),(IF(VLOOKUP($Q143,'Workforce hours'!$C$8:$AD$30,BI$7,FALSE)=0,0,(AG143/(VLOOKUP($Q143,'Workforce hours'!$C$8:$AD$30,BI$7,FALSE))))))</f>
        <v>0</v>
      </c>
      <c r="BJ143" s="288">
        <f>IF($Q143="n/a",(IF('Workforce hours'!J$30=0,0,(AH143/'Workforce hours'!J$30))),(IF(VLOOKUP($Q143,'Workforce hours'!$C$8:$AD$30,BJ$7,FALSE)=0,0,(AH143/(VLOOKUP($Q143,'Workforce hours'!$C$8:$AD$30,BJ$7,FALSE))))))</f>
        <v>0</v>
      </c>
      <c r="BK143" s="288">
        <f>IF($Q143="n/a",(IF('Workforce hours'!K$30=0,0,(AI143/'Workforce hours'!K$30))),(IF(VLOOKUP($Q143,'Workforce hours'!$C$8:$AD$30,BK$7,FALSE)=0,0,(AI143/(VLOOKUP($Q143,'Workforce hours'!$C$8:$AD$30,BK$7,FALSE))))))</f>
        <v>0</v>
      </c>
      <c r="BL143" s="288">
        <f>IF($Q143="n/a",(IF('Workforce hours'!L$30=0,0,(AJ143/'Workforce hours'!L$30))),(IF(VLOOKUP($Q143,'Workforce hours'!$C$8:$AD$30,BL$7,FALSE)=0,0,(AJ143/(VLOOKUP($Q143,'Workforce hours'!$C$8:$AD$30,BL$7,FALSE))))))</f>
        <v>0</v>
      </c>
      <c r="BM143" s="288">
        <f>IF($Q143="n/a",(IF('Workforce hours'!M$30=0,0,(AK143/'Workforce hours'!M$30))),(IF(VLOOKUP($Q143,'Workforce hours'!$C$8:$AD$30,BM$7,FALSE)=0,0,(AK143/(VLOOKUP($Q143,'Workforce hours'!$C$8:$AD$30,BM$7,FALSE))))))</f>
        <v>0</v>
      </c>
      <c r="BN143" s="288">
        <f>IF($Q143="n/a",(IF('Workforce hours'!N$30=0,0,(AL143/'Workforce hours'!N$30))),(IF(VLOOKUP($Q143,'Workforce hours'!$C$8:$AD$30,BN$7,FALSE)=0,0,(AL143/(VLOOKUP($Q143,'Workforce hours'!$C$8:$AD$30,BN$7,FALSE))))))</f>
        <v>5.8302459853021187</v>
      </c>
      <c r="BO143" s="288">
        <f>IF($Q143="n/a",(IF('Workforce hours'!O$30=0,0,(AM143/'Workforce hours'!O$30))),(IF(VLOOKUP($Q143,'Workforce hours'!$C$8:$AD$30,BO$7,FALSE)=0,0,(AM143/(VLOOKUP($Q143,'Workforce hours'!$C$8:$AD$30,BO$7,FALSE))))))</f>
        <v>41.160604325392839</v>
      </c>
      <c r="BP143" s="288">
        <f>IF($Q143="n/a",(IF('Workforce hours'!P$30=0,0,(AN143/'Workforce hours'!P$30))),(IF(VLOOKUP($Q143,'Workforce hours'!$C$8:$AD$30,BP$7,FALSE)=0,0,(AN143/(VLOOKUP($Q143,'Workforce hours'!$C$8:$AD$30,BP$7,FALSE))))))</f>
        <v>1.3233328046944883</v>
      </c>
      <c r="BQ143" s="288">
        <f>IF($Q143="n/a",(IF('Workforce hours'!Q$30=0,0,(AO143/'Workforce hours'!Q$30))),(IF(VLOOKUP($Q143,'Workforce hours'!$C$8:$AD$30,BQ$7,FALSE)=0,0,(AO143/(VLOOKUP($Q143,'Workforce hours'!$C$8:$AD$30,BQ$7,FALSE))))))</f>
        <v>3.7053318531445667</v>
      </c>
      <c r="BR143" s="288">
        <f>IF($Q143="n/a",(IF('Workforce hours'!R$30=0,0,(AP143/'Workforce hours'!R$30))),(IF(VLOOKUP($Q143,'Workforce hours'!$C$8:$AD$30,BR$7,FALSE)=0,0,(AP143/(VLOOKUP($Q143,'Workforce hours'!$C$8:$AD$30,BR$7,FALSE))))))</f>
        <v>3.7053318531445667</v>
      </c>
      <c r="BS143" s="288">
        <f>IF($Q143="n/a",(IF('Workforce hours'!S$30=0,0,(AQ143/'Workforce hours'!S$30))),(IF(VLOOKUP($Q143,'Workforce hours'!$C$8:$AD$30,BS$7,FALSE)=0,0,(AQ143/(VLOOKUP($Q143,'Workforce hours'!$C$8:$AD$30,BS$7,FALSE))))))</f>
        <v>0</v>
      </c>
      <c r="BT143" s="288">
        <f>IF($Q143="n/a",(IF('Workforce hours'!T$30=0,0,(AR143/'Workforce hours'!T$30))),(IF(VLOOKUP($Q143,'Workforce hours'!$C$8:$AD$30,BT$7,FALSE)=0,0,(AR143/(VLOOKUP($Q143,'Workforce hours'!$C$8:$AD$30,BT$7,FALSE))))))</f>
        <v>0</v>
      </c>
      <c r="BU143" s="288">
        <f>IF($Q143="n/a",(IF('Workforce hours'!U$30=0,0,(AS143/'Workforce hours'!U$30))),(IF(VLOOKUP($Q143,'Workforce hours'!$C$8:$AD$30,BU$7,FALSE)=0,0,(AS143/(VLOOKUP($Q143,'Workforce hours'!$C$8:$AD$30,BU$7,FALSE))))))</f>
        <v>0</v>
      </c>
      <c r="BV143" s="288">
        <f>IF($Q143="n/a",(IF('Workforce hours'!V$30=0,0,(AT143/'Workforce hours'!V$30))),(IF(VLOOKUP($Q143,'Workforce hours'!$C$8:$AD$30,BV$7,FALSE)=0,0,(AT143/(VLOOKUP($Q143,'Workforce hours'!$C$8:$AD$30,BV$7,FALSE))))))</f>
        <v>0</v>
      </c>
      <c r="BW143" s="288">
        <f>IF($Q143="n/a",(IF('Workforce hours'!W$30=0,0,(AU143/'Workforce hours'!W$30))),(IF(VLOOKUP($Q143,'Workforce hours'!$C$8:$AD$30,BW$7,FALSE)=0,0,(AU143/(VLOOKUP($Q143,'Workforce hours'!$C$8:$AD$30,BW$7,FALSE))))))</f>
        <v>3.5186142113766175</v>
      </c>
      <c r="BX143" s="288">
        <f>IF($Q143="n/a",(IF('Workforce hours'!X$30=0,0,(AV143/'Workforce hours'!X$30))),(IF(VLOOKUP($Q143,'Workforce hours'!$C$8:$AD$30,BX$7,FALSE)=0,0,(AV143/(VLOOKUP($Q143,'Workforce hours'!$C$8:$AD$30,BX$7,FALSE))))))</f>
        <v>0</v>
      </c>
      <c r="BY143" s="288">
        <f>IF($Q143="n/a",(IF('Workforce hours'!Y$30=0,0,(AW143/'Workforce hours'!Y$30))),(IF(VLOOKUP($Q143,'Workforce hours'!$C$8:$AD$30,BY$7,FALSE)=0,0,(AW143/(VLOOKUP($Q143,'Workforce hours'!$C$8:$AD$30,BY$7,FALSE))))))</f>
        <v>3.7892768430209731</v>
      </c>
      <c r="BZ143" s="288">
        <f>IF($Q143="n/a",(IF('Workforce hours'!Z$30=0,0,(AX143/'Workforce hours'!Z$30))),(IF(VLOOKUP($Q143,'Workforce hours'!$C$8:$AD$30,BZ$7,FALSE)=0,0,(AX143/(VLOOKUP($Q143,'Workforce hours'!$C$8:$AD$30,BZ$7,FALSE))))))</f>
        <v>0</v>
      </c>
      <c r="CA143" s="288">
        <f>IF($Q143="n/a",(IF('Workforce hours'!AA$30=0,0,(AY143/'Workforce hours'!AA$30))),(IF(VLOOKUP($Q143,'Workforce hours'!$C$8:$AD$30,CA$7,FALSE)=0,0,(AY143/(VLOOKUP($Q143,'Workforce hours'!$C$8:$AD$30,CA$7,FALSE))))))</f>
        <v>0</v>
      </c>
      <c r="CB143" s="288">
        <f>IF($Q143="n/a",(IF('Workforce hours'!AB$30=0,0,(AZ143/'Workforce hours'!AB$30))),(IF(VLOOKUP($Q143,'Workforce hours'!$C$8:$AD$30,CB$7,FALSE)=0,0,(AZ143/(VLOOKUP($Q143,'Workforce hours'!$C$8:$AD$30,CB$7,FALSE))))))</f>
        <v>0</v>
      </c>
      <c r="CC143" s="288">
        <f>IF($Q143="n/a",(IF('Workforce hours'!AC$30=0,0,(BA143/'Workforce hours'!AC$30))),(IF(VLOOKUP($Q143,'Workforce hours'!$C$8:$AD$30,CC$7,FALSE)=0,0,(BA143/(VLOOKUP($Q143,'Workforce hours'!$C$8:$AD$30,CC$7,FALSE))))))</f>
        <v>0</v>
      </c>
      <c r="CD143" s="288">
        <f>IF($Q143="n/a",(IF('Workforce hours'!AD$30=0,0,(BB143/'Workforce hours'!AD$30))),(IF(VLOOKUP($Q143,'Workforce hours'!$C$8:$AD$30,CD$7,FALSE)=0,0,(BB143/(VLOOKUP($Q143,'Workforce hours'!$C$8:$AD$30,CD$7,FALSE))))))</f>
        <v>0</v>
      </c>
      <c r="CE143" s="289">
        <f t="shared" si="26"/>
        <v>0</v>
      </c>
      <c r="CF143" s="290">
        <f>BD143*'Workforce costs'!B$9*(1+'Workforce costs'!B$10)*(1+'Workforce costs'!B$11)</f>
        <v>0</v>
      </c>
      <c r="CG143" s="290">
        <f>BE143*'Workforce costs'!C$9*(1+'Workforce costs'!C$10)*(1+'Workforce costs'!C$11)</f>
        <v>0</v>
      </c>
      <c r="CH143" s="290">
        <f>BF143*'Workforce costs'!D$9*(1+'Workforce costs'!D$10)*(1+'Workforce costs'!D$11)</f>
        <v>0</v>
      </c>
      <c r="CI143" s="290">
        <f>BG143*'Workforce costs'!E$9*(1+'Workforce costs'!E$10)*(1+'Workforce costs'!E$11)</f>
        <v>0</v>
      </c>
      <c r="CJ143" s="290">
        <f>BH143*'Workforce costs'!F$9*(1+'Workforce costs'!F$10)*(1+'Workforce costs'!F$11)</f>
        <v>0</v>
      </c>
      <c r="CK143" s="290">
        <f>BI143*'Workforce costs'!G$9*(1+'Workforce costs'!G$10)*(1+'Workforce costs'!G$11)</f>
        <v>0</v>
      </c>
      <c r="CL143" s="290">
        <f>BJ143*'Workforce costs'!H$9*(1+'Workforce costs'!H$10)*(1+'Workforce costs'!H$11)</f>
        <v>0</v>
      </c>
      <c r="CM143" s="290">
        <f>BK143*'Workforce costs'!I$9*(1+'Workforce costs'!I$10)*(1+'Workforce costs'!I$11)</f>
        <v>0</v>
      </c>
      <c r="CN143" s="290">
        <f>BL143*'Workforce costs'!J$9*(1+'Workforce costs'!J$10)*(1+'Workforce costs'!J$11)</f>
        <v>0</v>
      </c>
      <c r="CO143" s="290">
        <f>BM143*'Workforce costs'!K$9*(1+'Workforce costs'!K$10)*(1+'Workforce costs'!K$11)</f>
        <v>0</v>
      </c>
      <c r="CP143" s="290">
        <f>BN143*'Workforce costs'!L$9*(1+'Workforce costs'!L$10)*(1+'Workforce costs'!L$11)</f>
        <v>0</v>
      </c>
      <c r="CQ143" s="290">
        <f>BO143*'Workforce costs'!M$9*(1+'Workforce costs'!M$10)*(1+'Workforce costs'!M$11)</f>
        <v>0</v>
      </c>
      <c r="CR143" s="290">
        <f>BP143*'Workforce costs'!N$9*(1+'Workforce costs'!N$10)*(1+'Workforce costs'!N$11)</f>
        <v>0</v>
      </c>
      <c r="CS143" s="290">
        <f>BQ143*'Workforce costs'!O$9*(1+'Workforce costs'!O$10)*(1+'Workforce costs'!O$11)</f>
        <v>0</v>
      </c>
      <c r="CT143" s="290">
        <f>BR143*'Workforce costs'!P$9*(1+'Workforce costs'!P$10)*(1+'Workforce costs'!P$11)</f>
        <v>0</v>
      </c>
      <c r="CU143" s="290">
        <f>BS143*'Workforce costs'!Q$9*(1+'Workforce costs'!Q$10)*(1+'Workforce costs'!Q$11)</f>
        <v>0</v>
      </c>
      <c r="CV143" s="290">
        <f>BT143*'Workforce costs'!R$9*(1+'Workforce costs'!R$10)*(1+'Workforce costs'!R$11)</f>
        <v>0</v>
      </c>
      <c r="CW143" s="290">
        <f>BU143*'Workforce costs'!S$9*(1+'Workforce costs'!S$10)*(1+'Workforce costs'!S$11)</f>
        <v>0</v>
      </c>
      <c r="CX143" s="290">
        <f>BV143*'Workforce costs'!T$9*(1+'Workforce costs'!T$10)*(1+'Workforce costs'!T$11)</f>
        <v>0</v>
      </c>
      <c r="CY143" s="290">
        <f>BW143*'Workforce costs'!U$9*(1+'Workforce costs'!U$10)*(1+'Workforce costs'!U$11)</f>
        <v>0</v>
      </c>
      <c r="CZ143" s="290">
        <f>BX143*'Workforce costs'!V$9*(1+'Workforce costs'!V$10)*(1+'Workforce costs'!V$11)</f>
        <v>0</v>
      </c>
      <c r="DA143" s="290">
        <f>BY143*'Workforce costs'!W$9*(1+'Workforce costs'!W$10)*(1+'Workforce costs'!W$11)</f>
        <v>0</v>
      </c>
      <c r="DB143" s="290">
        <f>BZ143*'Workforce costs'!X$9*(1+'Workforce costs'!X$10)*(1+'Workforce costs'!X$11)</f>
        <v>0</v>
      </c>
      <c r="DC143" s="290">
        <f>CA143*'Workforce costs'!Y$9*(1+'Workforce costs'!Y$10)*(1+'Workforce costs'!Y$11)</f>
        <v>0</v>
      </c>
      <c r="DD143" s="290">
        <f>CB143*'Workforce costs'!Z$9*(1+'Workforce costs'!Z$10)*(1+'Workforce costs'!Z$11)</f>
        <v>0</v>
      </c>
      <c r="DE143" s="290">
        <f>CC143*'Workforce costs'!AA$9*(1+'Workforce costs'!AA$10)*(1+'Workforce costs'!AA$11)</f>
        <v>0</v>
      </c>
      <c r="DF143" s="290">
        <f>CD143*'Workforce costs'!AB$9*(1+'Workforce costs'!AB$10)*(1+'Workforce costs'!AB$11)</f>
        <v>0</v>
      </c>
    </row>
    <row r="144" spans="1:110" x14ac:dyDescent="0.3">
      <c r="A144" s="2" t="str">
        <f>Outputs!$A$4</f>
        <v>Australia</v>
      </c>
      <c r="B144" s="2" t="str">
        <f t="shared" si="19"/>
        <v>Australia 12to17</v>
      </c>
      <c r="C144" s="30">
        <f>VLOOKUP($B144,Populations!$D$15:$H$1920,3,FALSE)</f>
        <v>1959472</v>
      </c>
      <c r="D144" s="255">
        <f>IF(OR($H144="General pop",$H144="Schools",$H144="Workplace",$H144="Skills Training",$H144="Digital Supports"),1,VLOOKUP($B144,Populations!$D$15:$H$1920,5,FALSE))</f>
        <v>1</v>
      </c>
      <c r="E144" s="88">
        <f>VLOOKUP(I144,Epidemiology!$C$10:$H$47,6,FALSE)</f>
        <v>7702</v>
      </c>
      <c r="F144" s="102">
        <f>'Care profiles'!R145</f>
        <v>1</v>
      </c>
      <c r="G144" s="15" t="str">
        <f>'Care profiles'!A145</f>
        <v>12to17</v>
      </c>
      <c r="H144" s="15" t="str">
        <f>'Care profiles'!B145</f>
        <v>Thoughts</v>
      </c>
      <c r="I144" s="15" t="str">
        <f>'Care profiles'!C145</f>
        <v>Thoughts_12-17yrs</v>
      </c>
      <c r="J144" s="15" t="str">
        <f>'Care profiles'!D145</f>
        <v>Care profile</v>
      </c>
      <c r="K144" s="15" t="str">
        <f>'Care profiles'!E145</f>
        <v>Clinical Community Treatment Team – Youth (12 – 24 years)</v>
      </c>
      <c r="L144" s="104">
        <f>'Care profiles'!F145</f>
        <v>0.15</v>
      </c>
      <c r="M144" s="15">
        <f>'Care profiles'!G145</f>
        <v>4</v>
      </c>
      <c r="N144" s="15">
        <f>'Care profiles'!H145</f>
        <v>60</v>
      </c>
      <c r="O144" s="15" t="str">
        <f>'Care profiles'!I145</f>
        <v>min</v>
      </c>
      <c r="P144" s="15" t="str">
        <f>'Care profiles'!J145</f>
        <v>Team</v>
      </c>
      <c r="Q144" s="15" t="str">
        <f>'Care profiles'!K145</f>
        <v>Clinical Community Treatment Team – Youth (12 – 24 years)</v>
      </c>
      <c r="R144" s="15" t="str">
        <f>'Care profiles'!M145</f>
        <v>N</v>
      </c>
      <c r="S144" s="15" t="str">
        <f>'Care profiles'!O145</f>
        <v>Y</v>
      </c>
      <c r="T144" s="15" t="str">
        <f>'Care profiles'!Q145</f>
        <v>N</v>
      </c>
      <c r="U144" s="30">
        <f t="shared" si="20"/>
        <v>150918.53344</v>
      </c>
      <c r="V144" s="30">
        <f t="shared" si="21"/>
        <v>22637.780016000001</v>
      </c>
      <c r="W144" s="30">
        <f>IF(M144="n/a",0,IF(O144="days",V144*M144*(1+(VLOOKUP(K144,'Bed parameters'!$A$9:$G$12,7,FALSE))),V144*M144))</f>
        <v>90551.120064000002</v>
      </c>
      <c r="X144" s="30">
        <f t="shared" si="22"/>
        <v>90551.120064000002</v>
      </c>
      <c r="Y144" s="30">
        <f t="shared" si="23"/>
        <v>0</v>
      </c>
      <c r="Z144" s="113">
        <f>_xlfn.IFNA(Y144/((VLOOKUP(K144,'Bed parameters'!$A$9:$G$12,3,FALSE))*(VLOOKUP(K144,'Bed parameters'!$A$9:$G$12,5,FALSE))),0)</f>
        <v>0</v>
      </c>
      <c r="AA144" s="30">
        <f t="shared" si="24"/>
        <v>90551.120064000017</v>
      </c>
      <c r="AB144" s="30">
        <f>_xlfn.IFNA(IF($O144="days",$Y144*(VLOOKUP($K144,'Bed parameters'!$A$9:$I$12,9,FALSE))*$F144*(VLOOKUP($Q144,'Workforce distribution'!$C$8:$AD$30,AB$7,FALSE)),IF($Q144="n/a",(IF($P144=AB$6,$X144*$F144,0)),$X144*$F144*(VLOOKUP($Q144,'Workforce distribution'!$C$8:$AD$30,AB$7,FALSE)))),0)</f>
        <v>0</v>
      </c>
      <c r="AC144" s="30">
        <f>_xlfn.IFNA(IF($O144="days",$Y144*(VLOOKUP($K144,'Bed parameters'!$A$9:$I$12,9,FALSE))*$F144*(VLOOKUP($Q144,'Workforce distribution'!$C$8:$AD$30,AC$7,FALSE)),IF($Q144="n/a",(IF($P144=AC$6,$X144*$F144,0)),$X144*$F144*(VLOOKUP($Q144,'Workforce distribution'!$C$8:$AD$30,AC$7,FALSE)))),0)</f>
        <v>0</v>
      </c>
      <c r="AD144" s="30">
        <f>_xlfn.IFNA(IF($O144="days",$Y144*(VLOOKUP($K144,'Bed parameters'!$A$9:$I$12,9,FALSE))*$F144*(VLOOKUP($Q144,'Workforce distribution'!$C$8:$AD$30,AD$7,FALSE)),IF($Q144="n/a",(IF($P144=AD$6,$X144*$F144,0)),$X144*$F144*(VLOOKUP($Q144,'Workforce distribution'!$C$8:$AD$30,AD$7,FALSE)))),0)</f>
        <v>0</v>
      </c>
      <c r="AE144" s="30">
        <f>_xlfn.IFNA(IF($O144="days",$Y144*(VLOOKUP($K144,'Bed parameters'!$A$9:$I$12,9,FALSE))*$F144*(VLOOKUP($Q144,'Workforce distribution'!$C$8:$AD$30,AE$7,FALSE)),IF($Q144="n/a",(IF($P144=AE$6,$X144*$F144,0)),$X144*$F144*(VLOOKUP($Q144,'Workforce distribution'!$C$8:$AD$30,AE$7,FALSE)))),0)</f>
        <v>3205.3493827964594</v>
      </c>
      <c r="AF144" s="30">
        <f>_xlfn.IFNA(IF($O144="days",$Y144*(VLOOKUP($K144,'Bed parameters'!$A$9:$I$12,9,FALSE))*$F144*(VLOOKUP($Q144,'Workforce distribution'!$C$8:$AD$30,AF$7,FALSE)),IF($Q144="n/a",(IF($P144=AF$6,$X144*$F144,0)),$X144*$F144*(VLOOKUP($Q144,'Workforce distribution'!$C$8:$AD$30,AF$7,FALSE)))),0)</f>
        <v>0</v>
      </c>
      <c r="AG144" s="30">
        <f>_xlfn.IFNA(IF($O144="days",$Y144*(VLOOKUP($K144,'Bed parameters'!$A$9:$I$12,9,FALSE))*$F144*(VLOOKUP($Q144,'Workforce distribution'!$C$8:$AD$30,AG$7,FALSE)),IF($Q144="n/a",(IF($P144=AG$6,$X144*$F144,0)),$X144*$F144*(VLOOKUP($Q144,'Workforce distribution'!$C$8:$AD$30,AG$7,FALSE)))),0)</f>
        <v>6965.4707741538459</v>
      </c>
      <c r="AH144" s="30">
        <f>_xlfn.IFNA(IF($O144="days",$Y144*(VLOOKUP($K144,'Bed parameters'!$A$9:$I$12,9,FALSE))*$F144*(VLOOKUP($Q144,'Workforce distribution'!$C$8:$AD$30,AH$7,FALSE)),IF($Q144="n/a",(IF($P144=AH$6,$X144*$F144,0)),$X144*$F144*(VLOOKUP($Q144,'Workforce distribution'!$C$8:$AD$30,AH$7,FALSE)))),0)</f>
        <v>2089.6412322461542</v>
      </c>
      <c r="AI144" s="30">
        <f>_xlfn.IFNA(IF($O144="days",$Y144*(VLOOKUP($K144,'Bed parameters'!$A$9:$I$12,9,FALSE))*$F144*(VLOOKUP($Q144,'Workforce distribution'!$C$8:$AD$30,AI$7,FALSE)),IF($Q144="n/a",(IF($P144=AI$6,$X144*$F144,0)),$X144*$F144*(VLOOKUP($Q144,'Workforce distribution'!$C$8:$AD$30,AI$7,FALSE)))),0)</f>
        <v>0</v>
      </c>
      <c r="AJ144" s="30">
        <f>_xlfn.IFNA(IF($O144="days",$Y144*(VLOOKUP($K144,'Bed parameters'!$A$9:$I$12,9,FALSE))*$F144*(VLOOKUP($Q144,'Workforce distribution'!$C$8:$AD$30,AJ$7,FALSE)),IF($Q144="n/a",(IF($P144=AJ$6,$X144*$F144,0)),$X144*$F144*(VLOOKUP($Q144,'Workforce distribution'!$C$8:$AD$30,AJ$7,FALSE)))),0)</f>
        <v>0</v>
      </c>
      <c r="AK144" s="30">
        <f>_xlfn.IFNA(IF($O144="days",$Y144*(VLOOKUP($K144,'Bed parameters'!$A$9:$I$12,9,FALSE))*$F144*(VLOOKUP($Q144,'Workforce distribution'!$C$8:$AD$30,AK$7,FALSE)),IF($Q144="n/a",(IF($P144=AK$6,$X144*$F144,0)),$X144*$F144*(VLOOKUP($Q144,'Workforce distribution'!$C$8:$AD$30,AK$7,FALSE)))),0)</f>
        <v>0</v>
      </c>
      <c r="AL144" s="30">
        <f>_xlfn.IFNA(IF($O144="days",$Y144*(VLOOKUP($K144,'Bed parameters'!$A$9:$I$12,9,FALSE))*$F144*(VLOOKUP($Q144,'Workforce distribution'!$C$8:$AD$30,AL$7,FALSE)),IF($Q144="n/a",(IF($P144=AL$6,$X144*$F144,0)),$X144*$F144*(VLOOKUP($Q144,'Workforce distribution'!$C$8:$AD$30,AL$7,FALSE)))),0)</f>
        <v>3537.4718875821432</v>
      </c>
      <c r="AM144" s="30">
        <f>_xlfn.IFNA(IF($O144="days",$Y144*(VLOOKUP($K144,'Bed parameters'!$A$9:$I$12,9,FALSE))*$F144*(VLOOKUP($Q144,'Workforce distribution'!$C$8:$AD$30,AM$7,FALSE)),IF($Q144="n/a",(IF($P144=AM$6,$X144*$F144,0)),$X144*$F144*(VLOOKUP($Q144,'Workforce distribution'!$C$8:$AD$30,AM$7,FALSE)))),0)</f>
        <v>14857.381927845003</v>
      </c>
      <c r="AN144" s="30">
        <f>_xlfn.IFNA(IF($O144="days",$Y144*(VLOOKUP($K144,'Bed parameters'!$A$9:$I$12,9,FALSE))*$F144*(VLOOKUP($Q144,'Workforce distribution'!$C$8:$AD$30,AN$7,FALSE)),IF($Q144="n/a",(IF($P144=AN$6,$X144*$F144,0)),$X144*$F144*(VLOOKUP($Q144,'Workforce distribution'!$C$8:$AD$30,AN$7,FALSE)))),0)</f>
        <v>14786.632490093356</v>
      </c>
      <c r="AO144" s="30">
        <f>_xlfn.IFNA(IF($O144="days",$Y144*(VLOOKUP($K144,'Bed parameters'!$A$9:$I$12,9,FALSE))*$F144*(VLOOKUP($Q144,'Workforce distribution'!$C$8:$AD$30,AO$7,FALSE)),IF($Q144="n/a",(IF($P144=AO$6,$X144*$F144,0)),$X144*$F144*(VLOOKUP($Q144,'Workforce distribution'!$C$8:$AD$30,AO$7,FALSE)))),0)</f>
        <v>14786.632490093356</v>
      </c>
      <c r="AP144" s="30">
        <f>_xlfn.IFNA(IF($O144="days",$Y144*(VLOOKUP($K144,'Bed parameters'!$A$9:$I$12,9,FALSE))*$F144*(VLOOKUP($Q144,'Workforce distribution'!$C$8:$AD$30,AP$7,FALSE)),IF($Q144="n/a",(IF($P144=AP$6,$X144*$F144,0)),$X144*$F144*(VLOOKUP($Q144,'Workforce distribution'!$C$8:$AD$30,AP$7,FALSE)))),0)</f>
        <v>14786.632490093356</v>
      </c>
      <c r="AQ144" s="30">
        <f>_xlfn.IFNA(IF($O144="days",$Y144*(VLOOKUP($K144,'Bed parameters'!$A$9:$I$12,9,FALSE))*$F144*(VLOOKUP($Q144,'Workforce distribution'!$C$8:$AD$30,AQ$7,FALSE)),IF($Q144="n/a",(IF($P144=AQ$6,$X144*$F144,0)),$X144*$F144*(VLOOKUP($Q144,'Workforce distribution'!$C$8:$AD$30,AQ$7,FALSE)))),0)</f>
        <v>6721.1965864060712</v>
      </c>
      <c r="AR144" s="30">
        <f>_xlfn.IFNA(IF($O144="days",$Y144*(VLOOKUP($K144,'Bed parameters'!$A$9:$I$12,9,FALSE))*$F144*(VLOOKUP($Q144,'Workforce distribution'!$C$8:$AD$30,AR$7,FALSE)),IF($Q144="n/a",(IF($P144=AR$6,$X144*$F144,0)),$X144*$F144*(VLOOKUP($Q144,'Workforce distribution'!$C$8:$AD$30,AR$7,FALSE)))),0)</f>
        <v>0</v>
      </c>
      <c r="AS144" s="30">
        <f>_xlfn.IFNA(IF($O144="days",$Y144*(VLOOKUP($K144,'Bed parameters'!$A$9:$I$12,9,FALSE))*$F144*(VLOOKUP($Q144,'Workforce distribution'!$C$8:$AD$30,AS$7,FALSE)),IF($Q144="n/a",(IF($P144=AS$6,$X144*$F144,0)),$X144*$F144*(VLOOKUP($Q144,'Workforce distribution'!$C$8:$AD$30,AS$7,FALSE)))),0)</f>
        <v>0</v>
      </c>
      <c r="AT144" s="30">
        <f>_xlfn.IFNA(IF($O144="days",$Y144*(VLOOKUP($K144,'Bed parameters'!$A$9:$I$12,9,FALSE))*$F144*(VLOOKUP($Q144,'Workforce distribution'!$C$8:$AD$30,AT$7,FALSE)),IF($Q144="n/a",(IF($P144=AT$6,$X144*$F144,0)),$X144*$F144*(VLOOKUP($Q144,'Workforce distribution'!$C$8:$AD$30,AT$7,FALSE)))),0)</f>
        <v>0</v>
      </c>
      <c r="AU144" s="30">
        <f>_xlfn.IFNA(IF($O144="days",$Y144*(VLOOKUP($K144,'Bed parameters'!$A$9:$I$12,9,FALSE))*$F144*(VLOOKUP($Q144,'Workforce distribution'!$C$8:$AD$30,AU$7,FALSE)),IF($Q144="n/a",(IF($P144=AU$6,$X144*$F144,0)),$X144*$F144*(VLOOKUP($Q144,'Workforce distribution'!$C$8:$AD$30,AU$7,FALSE)))),0)</f>
        <v>2938.236934230089</v>
      </c>
      <c r="AV144" s="30">
        <f>_xlfn.IFNA(IF($O144="days",$Y144*(VLOOKUP($K144,'Bed parameters'!$A$9:$I$12,9,FALSE))*$F144*(VLOOKUP($Q144,'Workforce distribution'!$C$8:$AD$30,AV$7,FALSE)),IF($Q144="n/a",(IF($P144=AV$6,$X144*$F144,0)),$X144*$F144*(VLOOKUP($Q144,'Workforce distribution'!$C$8:$AD$30,AV$7,FALSE)))),0)</f>
        <v>0</v>
      </c>
      <c r="AW144" s="30">
        <f>_xlfn.IFNA(IF($O144="days",$Y144*(VLOOKUP($K144,'Bed parameters'!$A$9:$I$12,9,FALSE))*$F144*(VLOOKUP($Q144,'Workforce distribution'!$C$8:$AD$30,AW$7,FALSE)),IF($Q144="n/a",(IF($P144=AW$6,$X144*$F144,0)),$X144*$F144*(VLOOKUP($Q144,'Workforce distribution'!$C$8:$AD$30,AW$7,FALSE)))),0)</f>
        <v>5876.473868460178</v>
      </c>
      <c r="AX144" s="30">
        <f>_xlfn.IFNA(IF($O144="days",$Y144*(VLOOKUP($K144,'Bed parameters'!$A$9:$I$12,9,FALSE))*$F144*(VLOOKUP($Q144,'Workforce distribution'!$C$8:$AD$30,AX$7,FALSE)),IF($Q144="n/a",(IF($P144=AX$6,$X144*$F144,0)),$X144*$F144*(VLOOKUP($Q144,'Workforce distribution'!$C$8:$AD$30,AX$7,FALSE)))),0)</f>
        <v>0</v>
      </c>
      <c r="AY144" s="30">
        <f>_xlfn.IFNA(IF($O144="days",$Y144*(VLOOKUP($K144,'Bed parameters'!$A$9:$I$12,9,FALSE))*$F144*(VLOOKUP($Q144,'Workforce distribution'!$C$8:$AD$30,AY$7,FALSE)),IF($Q144="n/a",(IF($P144=AY$6,$X144*$F144,0)),$X144*$F144*(VLOOKUP($Q144,'Workforce distribution'!$C$8:$AD$30,AY$7,FALSE)))),0)</f>
        <v>0</v>
      </c>
      <c r="AZ144" s="30">
        <f>_xlfn.IFNA(IF($O144="days",$Y144*(VLOOKUP($K144,'Bed parameters'!$A$9:$I$12,9,FALSE))*$F144*(VLOOKUP($Q144,'Workforce distribution'!$C$8:$AD$30,AZ$7,FALSE)),IF($Q144="n/a",(IF($P144=AZ$6,$X144*$F144,0)),$X144*$F144*(VLOOKUP($Q144,'Workforce distribution'!$C$8:$AD$30,AZ$7,FALSE)))),0)</f>
        <v>0</v>
      </c>
      <c r="BA144" s="30">
        <f>_xlfn.IFNA(IF($O144="days",$Y144*(VLOOKUP($K144,'Bed parameters'!$A$9:$I$12,9,FALSE))*$F144*(VLOOKUP($Q144,'Workforce distribution'!$C$8:$AD$30,BA$7,FALSE)),IF($Q144="n/a",(IF($P144=BA$6,$X144*$F144,0)),$X144*$F144*(VLOOKUP($Q144,'Workforce distribution'!$C$8:$AD$30,BA$7,FALSE)))),0)</f>
        <v>0</v>
      </c>
      <c r="BB144" s="30">
        <f>_xlfn.IFNA(IF($O144="days",$Y144*(VLOOKUP($K144,'Bed parameters'!$A$9:$I$12,9,FALSE))*$F144*(VLOOKUP($Q144,'Workforce distribution'!$C$8:$AD$30,BB$7,FALSE)),IF($Q144="n/a",(IF($P144=BB$6,$X144*$F144,0)),$X144*$F144*(VLOOKUP($Q144,'Workforce distribution'!$C$8:$AD$30,BB$7,FALSE)))),0)</f>
        <v>0</v>
      </c>
      <c r="BC144" s="149">
        <f t="shared" si="25"/>
        <v>79.846014132925305</v>
      </c>
      <c r="BD144" s="288">
        <f>IF($Q144="n/a",(IF('Workforce hours'!D$30=0,0,(AB144/'Workforce hours'!D$30))),(IF(VLOOKUP($Q144,'Workforce hours'!$C$8:$AD$30,BD$7,FALSE)=0,0,(AB144/(VLOOKUP($Q144,'Workforce hours'!$C$8:$AD$30,BD$7,FALSE))))))</f>
        <v>0</v>
      </c>
      <c r="BE144" s="288">
        <f>IF($Q144="n/a",(IF('Workforce hours'!E$30=0,0,(AC144/'Workforce hours'!E$30))),(IF(VLOOKUP($Q144,'Workforce hours'!$C$8:$AD$30,BE$7,FALSE)=0,0,(AC144/(VLOOKUP($Q144,'Workforce hours'!$C$8:$AD$30,BE$7,FALSE))))))</f>
        <v>0</v>
      </c>
      <c r="BF144" s="288">
        <f>IF($Q144="n/a",(IF('Workforce hours'!F$30=0,0,(AD144/'Workforce hours'!F$30))),(IF(VLOOKUP($Q144,'Workforce hours'!$C$8:$AD$30,BF$7,FALSE)=0,0,(AD144/(VLOOKUP($Q144,'Workforce hours'!$C$8:$AD$30,BF$7,FALSE))))))</f>
        <v>0</v>
      </c>
      <c r="BG144" s="288">
        <f>IF($Q144="n/a",(IF('Workforce hours'!G$30=0,0,(AE144/'Workforce hours'!G$30))),(IF(VLOOKUP($Q144,'Workforce hours'!$C$8:$AD$30,BG$7,FALSE)=0,0,(AE144/(VLOOKUP($Q144,'Workforce hours'!$C$8:$AD$30,BG$7,FALSE))))))</f>
        <v>2.788891526800831</v>
      </c>
      <c r="BH144" s="288">
        <f>IF($Q144="n/a",(IF('Workforce hours'!H$30=0,0,(AF144/'Workforce hours'!H$30))),(IF(VLOOKUP($Q144,'Workforce hours'!$C$8:$AD$30,BH$7,FALSE)=0,0,(AF144/(VLOOKUP($Q144,'Workforce hours'!$C$8:$AD$30,BH$7,FALSE))))))</f>
        <v>0</v>
      </c>
      <c r="BI144" s="288">
        <f>IF($Q144="n/a",(IF('Workforce hours'!I$30=0,0,(AG144/'Workforce hours'!I$30))),(IF(VLOOKUP($Q144,'Workforce hours'!$C$8:$AD$30,BI$7,FALSE)=0,0,(AG144/(VLOOKUP($Q144,'Workforce hours'!$C$8:$AD$30,BI$7,FALSE))))))</f>
        <v>6.0604758178556528</v>
      </c>
      <c r="BJ144" s="288">
        <f>IF($Q144="n/a",(IF('Workforce hours'!J$30=0,0,(AH144/'Workforce hours'!J$30))),(IF(VLOOKUP($Q144,'Workforce hours'!$C$8:$AD$30,BJ$7,FALSE)=0,0,(AH144/(VLOOKUP($Q144,'Workforce hours'!$C$8:$AD$30,BJ$7,FALSE))))))</f>
        <v>1.8181427453566963</v>
      </c>
      <c r="BK144" s="288">
        <f>IF($Q144="n/a",(IF('Workforce hours'!K$30=0,0,(AI144/'Workforce hours'!K$30))),(IF(VLOOKUP($Q144,'Workforce hours'!$C$8:$AD$30,BK$7,FALSE)=0,0,(AI144/(VLOOKUP($Q144,'Workforce hours'!$C$8:$AD$30,BK$7,FALSE))))))</f>
        <v>0</v>
      </c>
      <c r="BL144" s="288">
        <f>IF($Q144="n/a",(IF('Workforce hours'!L$30=0,0,(AJ144/'Workforce hours'!L$30))),(IF(VLOOKUP($Q144,'Workforce hours'!$C$8:$AD$30,BL$7,FALSE)=0,0,(AJ144/(VLOOKUP($Q144,'Workforce hours'!$C$8:$AD$30,BL$7,FALSE))))))</f>
        <v>0</v>
      </c>
      <c r="BM144" s="288">
        <f>IF($Q144="n/a",(IF('Workforce hours'!M$30=0,0,(AK144/'Workforce hours'!M$30))),(IF(VLOOKUP($Q144,'Workforce hours'!$C$8:$AD$30,BM$7,FALSE)=0,0,(AK144/(VLOOKUP($Q144,'Workforce hours'!$C$8:$AD$30,BM$7,FALSE))))))</f>
        <v>0</v>
      </c>
      <c r="BN144" s="288">
        <f>IF($Q144="n/a",(IF('Workforce hours'!N$30=0,0,(AL144/'Workforce hours'!N$30))),(IF(VLOOKUP($Q144,'Workforce hours'!$C$8:$AD$30,BN$7,FALSE)=0,0,(AL144/(VLOOKUP($Q144,'Workforce hours'!$C$8:$AD$30,BN$7,FALSE))))))</f>
        <v>3.2205545487427356</v>
      </c>
      <c r="BO144" s="288">
        <f>IF($Q144="n/a",(IF('Workforce hours'!O$30=0,0,(AM144/'Workforce hours'!O$30))),(IF(VLOOKUP($Q144,'Workforce hours'!$C$8:$AD$30,BO$7,FALSE)=0,0,(AM144/(VLOOKUP($Q144,'Workforce hours'!$C$8:$AD$30,BO$7,FALSE))))))</f>
        <v>14.06256746011624</v>
      </c>
      <c r="BP144" s="288">
        <f>IF($Q144="n/a",(IF('Workforce hours'!P$30=0,0,(AN144/'Workforce hours'!P$30))),(IF(VLOOKUP($Q144,'Workforce hours'!$C$8:$AD$30,BP$7,FALSE)=0,0,(AN144/(VLOOKUP($Q144,'Workforce hours'!$C$8:$AD$30,BP$7,FALSE))))))</f>
        <v>12.865466174411688</v>
      </c>
      <c r="BQ144" s="288">
        <f>IF($Q144="n/a",(IF('Workforce hours'!Q$30=0,0,(AO144/'Workforce hours'!Q$30))),(IF(VLOOKUP($Q144,'Workforce hours'!$C$8:$AD$30,BQ$7,FALSE)=0,0,(AO144/(VLOOKUP($Q144,'Workforce hours'!$C$8:$AD$30,BQ$7,FALSE))))))</f>
        <v>12.865466174411686</v>
      </c>
      <c r="BR144" s="288">
        <f>IF($Q144="n/a",(IF('Workforce hours'!R$30=0,0,(AP144/'Workforce hours'!R$30))),(IF(VLOOKUP($Q144,'Workforce hours'!$C$8:$AD$30,BR$7,FALSE)=0,0,(AP144/(VLOOKUP($Q144,'Workforce hours'!$C$8:$AD$30,BR$7,FALSE))))))</f>
        <v>12.865466174411686</v>
      </c>
      <c r="BS144" s="288">
        <f>IF($Q144="n/a",(IF('Workforce hours'!S$30=0,0,(AQ144/'Workforce hours'!S$30))),(IF(VLOOKUP($Q144,'Workforce hours'!$C$8:$AD$30,BS$7,FALSE)=0,0,(AQ144/(VLOOKUP($Q144,'Workforce hours'!$C$8:$AD$30,BS$7,FALSE))))))</f>
        <v>5.8479391701871313</v>
      </c>
      <c r="BT144" s="288">
        <f>IF($Q144="n/a",(IF('Workforce hours'!T$30=0,0,(AR144/'Workforce hours'!T$30))),(IF(VLOOKUP($Q144,'Workforce hours'!$C$8:$AD$30,BT$7,FALSE)=0,0,(AR144/(VLOOKUP($Q144,'Workforce hours'!$C$8:$AD$30,BT$7,FALSE))))))</f>
        <v>0</v>
      </c>
      <c r="BU144" s="288">
        <f>IF($Q144="n/a",(IF('Workforce hours'!U$30=0,0,(AS144/'Workforce hours'!U$30))),(IF(VLOOKUP($Q144,'Workforce hours'!$C$8:$AD$30,BU$7,FALSE)=0,0,(AS144/(VLOOKUP($Q144,'Workforce hours'!$C$8:$AD$30,BU$7,FALSE))))))</f>
        <v>0</v>
      </c>
      <c r="BV144" s="288">
        <f>IF($Q144="n/a",(IF('Workforce hours'!V$30=0,0,(AT144/'Workforce hours'!V$30))),(IF(VLOOKUP($Q144,'Workforce hours'!$C$8:$AD$30,BV$7,FALSE)=0,0,(AT144/(VLOOKUP($Q144,'Workforce hours'!$C$8:$AD$30,BV$7,FALSE))))))</f>
        <v>0</v>
      </c>
      <c r="BW144" s="288">
        <f>IF($Q144="n/a",(IF('Workforce hours'!W$30=0,0,(AU144/'Workforce hours'!W$30))),(IF(VLOOKUP($Q144,'Workforce hours'!$C$8:$AD$30,BW$7,FALSE)=0,0,(AU144/(VLOOKUP($Q144,'Workforce hours'!$C$8:$AD$30,BW$7,FALSE))))))</f>
        <v>2.4836814468769837</v>
      </c>
      <c r="BX144" s="288">
        <f>IF($Q144="n/a",(IF('Workforce hours'!X$30=0,0,(AV144/'Workforce hours'!X$30))),(IF(VLOOKUP($Q144,'Workforce hours'!$C$8:$AD$30,BX$7,FALSE)=0,0,(AV144/(VLOOKUP($Q144,'Workforce hours'!$C$8:$AD$30,BX$7,FALSE))))))</f>
        <v>0</v>
      </c>
      <c r="BY144" s="288">
        <f>IF($Q144="n/a",(IF('Workforce hours'!Y$30=0,0,(AW144/'Workforce hours'!Y$30))),(IF(VLOOKUP($Q144,'Workforce hours'!$C$8:$AD$30,BY$7,FALSE)=0,0,(AW144/(VLOOKUP($Q144,'Workforce hours'!$C$8:$AD$30,BY$7,FALSE))))))</f>
        <v>4.9673628937539673</v>
      </c>
      <c r="BZ144" s="288">
        <f>IF($Q144="n/a",(IF('Workforce hours'!Z$30=0,0,(AX144/'Workforce hours'!Z$30))),(IF(VLOOKUP($Q144,'Workforce hours'!$C$8:$AD$30,BZ$7,FALSE)=0,0,(AX144/(VLOOKUP($Q144,'Workforce hours'!$C$8:$AD$30,BZ$7,FALSE))))))</f>
        <v>0</v>
      </c>
      <c r="CA144" s="288">
        <f>IF($Q144="n/a",(IF('Workforce hours'!AA$30=0,0,(AY144/'Workforce hours'!AA$30))),(IF(VLOOKUP($Q144,'Workforce hours'!$C$8:$AD$30,CA$7,FALSE)=0,0,(AY144/(VLOOKUP($Q144,'Workforce hours'!$C$8:$AD$30,CA$7,FALSE))))))</f>
        <v>0</v>
      </c>
      <c r="CB144" s="288">
        <f>IF($Q144="n/a",(IF('Workforce hours'!AB$30=0,0,(AZ144/'Workforce hours'!AB$30))),(IF(VLOOKUP($Q144,'Workforce hours'!$C$8:$AD$30,CB$7,FALSE)=0,0,(AZ144/(VLOOKUP($Q144,'Workforce hours'!$C$8:$AD$30,CB$7,FALSE))))))</f>
        <v>0</v>
      </c>
      <c r="CC144" s="288">
        <f>IF($Q144="n/a",(IF('Workforce hours'!AC$30=0,0,(BA144/'Workforce hours'!AC$30))),(IF(VLOOKUP($Q144,'Workforce hours'!$C$8:$AD$30,CC$7,FALSE)=0,0,(BA144/(VLOOKUP($Q144,'Workforce hours'!$C$8:$AD$30,CC$7,FALSE))))))</f>
        <v>0</v>
      </c>
      <c r="CD144" s="288">
        <f>IF($Q144="n/a",(IF('Workforce hours'!AD$30=0,0,(BB144/'Workforce hours'!AD$30))),(IF(VLOOKUP($Q144,'Workforce hours'!$C$8:$AD$30,CD$7,FALSE)=0,0,(BB144/(VLOOKUP($Q144,'Workforce hours'!$C$8:$AD$30,CD$7,FALSE))))))</f>
        <v>0</v>
      </c>
      <c r="CE144" s="289">
        <f t="shared" si="26"/>
        <v>0</v>
      </c>
      <c r="CF144" s="290">
        <f>BD144*'Workforce costs'!B$9*(1+'Workforce costs'!B$10)*(1+'Workforce costs'!B$11)</f>
        <v>0</v>
      </c>
      <c r="CG144" s="290">
        <f>BE144*'Workforce costs'!C$9*(1+'Workforce costs'!C$10)*(1+'Workforce costs'!C$11)</f>
        <v>0</v>
      </c>
      <c r="CH144" s="290">
        <f>BF144*'Workforce costs'!D$9*(1+'Workforce costs'!D$10)*(1+'Workforce costs'!D$11)</f>
        <v>0</v>
      </c>
      <c r="CI144" s="290">
        <f>BG144*'Workforce costs'!E$9*(1+'Workforce costs'!E$10)*(1+'Workforce costs'!E$11)</f>
        <v>0</v>
      </c>
      <c r="CJ144" s="290">
        <f>BH144*'Workforce costs'!F$9*(1+'Workforce costs'!F$10)*(1+'Workforce costs'!F$11)</f>
        <v>0</v>
      </c>
      <c r="CK144" s="290">
        <f>BI144*'Workforce costs'!G$9*(1+'Workforce costs'!G$10)*(1+'Workforce costs'!G$11)</f>
        <v>0</v>
      </c>
      <c r="CL144" s="290">
        <f>BJ144*'Workforce costs'!H$9*(1+'Workforce costs'!H$10)*(1+'Workforce costs'!H$11)</f>
        <v>0</v>
      </c>
      <c r="CM144" s="290">
        <f>BK144*'Workforce costs'!I$9*(1+'Workforce costs'!I$10)*(1+'Workforce costs'!I$11)</f>
        <v>0</v>
      </c>
      <c r="CN144" s="290">
        <f>BL144*'Workforce costs'!J$9*(1+'Workforce costs'!J$10)*(1+'Workforce costs'!J$11)</f>
        <v>0</v>
      </c>
      <c r="CO144" s="290">
        <f>BM144*'Workforce costs'!K$9*(1+'Workforce costs'!K$10)*(1+'Workforce costs'!K$11)</f>
        <v>0</v>
      </c>
      <c r="CP144" s="290">
        <f>BN144*'Workforce costs'!L$9*(1+'Workforce costs'!L$10)*(1+'Workforce costs'!L$11)</f>
        <v>0</v>
      </c>
      <c r="CQ144" s="290">
        <f>BO144*'Workforce costs'!M$9*(1+'Workforce costs'!M$10)*(1+'Workforce costs'!M$11)</f>
        <v>0</v>
      </c>
      <c r="CR144" s="290">
        <f>BP144*'Workforce costs'!N$9*(1+'Workforce costs'!N$10)*(1+'Workforce costs'!N$11)</f>
        <v>0</v>
      </c>
      <c r="CS144" s="290">
        <f>BQ144*'Workforce costs'!O$9*(1+'Workforce costs'!O$10)*(1+'Workforce costs'!O$11)</f>
        <v>0</v>
      </c>
      <c r="CT144" s="290">
        <f>BR144*'Workforce costs'!P$9*(1+'Workforce costs'!P$10)*(1+'Workforce costs'!P$11)</f>
        <v>0</v>
      </c>
      <c r="CU144" s="290">
        <f>BS144*'Workforce costs'!Q$9*(1+'Workforce costs'!Q$10)*(1+'Workforce costs'!Q$11)</f>
        <v>0</v>
      </c>
      <c r="CV144" s="290">
        <f>BT144*'Workforce costs'!R$9*(1+'Workforce costs'!R$10)*(1+'Workforce costs'!R$11)</f>
        <v>0</v>
      </c>
      <c r="CW144" s="290">
        <f>BU144*'Workforce costs'!S$9*(1+'Workforce costs'!S$10)*(1+'Workforce costs'!S$11)</f>
        <v>0</v>
      </c>
      <c r="CX144" s="290">
        <f>BV144*'Workforce costs'!T$9*(1+'Workforce costs'!T$10)*(1+'Workforce costs'!T$11)</f>
        <v>0</v>
      </c>
      <c r="CY144" s="290">
        <f>BW144*'Workforce costs'!U$9*(1+'Workforce costs'!U$10)*(1+'Workforce costs'!U$11)</f>
        <v>0</v>
      </c>
      <c r="CZ144" s="290">
        <f>BX144*'Workforce costs'!V$9*(1+'Workforce costs'!V$10)*(1+'Workforce costs'!V$11)</f>
        <v>0</v>
      </c>
      <c r="DA144" s="290">
        <f>BY144*'Workforce costs'!W$9*(1+'Workforce costs'!W$10)*(1+'Workforce costs'!W$11)</f>
        <v>0</v>
      </c>
      <c r="DB144" s="290">
        <f>BZ144*'Workforce costs'!X$9*(1+'Workforce costs'!X$10)*(1+'Workforce costs'!X$11)</f>
        <v>0</v>
      </c>
      <c r="DC144" s="290">
        <f>CA144*'Workforce costs'!Y$9*(1+'Workforce costs'!Y$10)*(1+'Workforce costs'!Y$11)</f>
        <v>0</v>
      </c>
      <c r="DD144" s="290">
        <f>CB144*'Workforce costs'!Z$9*(1+'Workforce costs'!Z$10)*(1+'Workforce costs'!Z$11)</f>
        <v>0</v>
      </c>
      <c r="DE144" s="290">
        <f>CC144*'Workforce costs'!AA$9*(1+'Workforce costs'!AA$10)*(1+'Workforce costs'!AA$11)</f>
        <v>0</v>
      </c>
      <c r="DF144" s="290">
        <f>CD144*'Workforce costs'!AB$9*(1+'Workforce costs'!AB$10)*(1+'Workforce costs'!AB$11)</f>
        <v>0</v>
      </c>
    </row>
    <row r="145" spans="1:110" x14ac:dyDescent="0.3">
      <c r="A145" s="2" t="str">
        <f>Outputs!$A$4</f>
        <v>Australia</v>
      </c>
      <c r="B145" s="2" t="str">
        <f t="shared" si="19"/>
        <v>Australia 12to17</v>
      </c>
      <c r="C145" s="30">
        <f>VLOOKUP($B145,Populations!$D$15:$H$1920,3,FALSE)</f>
        <v>1959472</v>
      </c>
      <c r="D145" s="255">
        <f>IF(OR($H145="General pop",$H145="Schools",$H145="Workplace",$H145="Skills Training",$H145="Digital Supports"),1,VLOOKUP($B145,Populations!$D$15:$H$1920,5,FALSE))</f>
        <v>1</v>
      </c>
      <c r="E145" s="88">
        <f>VLOOKUP(I145,Epidemiology!$C$10:$H$47,6,FALSE)</f>
        <v>7702</v>
      </c>
      <c r="F145" s="102">
        <f>'Care profiles'!R146</f>
        <v>1</v>
      </c>
      <c r="G145" s="15" t="str">
        <f>'Care profiles'!A146</f>
        <v>12to17</v>
      </c>
      <c r="H145" s="15" t="str">
        <f>'Care profiles'!B146</f>
        <v>Thoughts</v>
      </c>
      <c r="I145" s="15" t="str">
        <f>'Care profiles'!C146</f>
        <v>Thoughts_12-17yrs</v>
      </c>
      <c r="J145" s="15" t="str">
        <f>'Care profiles'!D146</f>
        <v>Care profile</v>
      </c>
      <c r="K145" s="15" t="str">
        <f>'Care profiles'!E146</f>
        <v>Assessment and Planning</v>
      </c>
      <c r="L145" s="104">
        <f>'Care profiles'!F146</f>
        <v>0.33</v>
      </c>
      <c r="M145" s="15">
        <f>'Care profiles'!G146</f>
        <v>1</v>
      </c>
      <c r="N145" s="15">
        <f>'Care profiles'!H146</f>
        <v>30</v>
      </c>
      <c r="O145" s="15" t="str">
        <f>'Care profiles'!I146</f>
        <v>min</v>
      </c>
      <c r="P145" s="15" t="str">
        <f>'Care profiles'!J146</f>
        <v>General Practitioner</v>
      </c>
      <c r="Q145" s="15" t="str">
        <f>'Care profiles'!K146</f>
        <v>n/a</v>
      </c>
      <c r="R145" s="15" t="str">
        <f>'Care profiles'!M146</f>
        <v>Y</v>
      </c>
      <c r="S145" s="15" t="str">
        <f>'Care profiles'!O146</f>
        <v>N</v>
      </c>
      <c r="T145" s="15" t="str">
        <f>'Care profiles'!Q146</f>
        <v>N</v>
      </c>
      <c r="U145" s="30">
        <f t="shared" si="20"/>
        <v>150918.53344</v>
      </c>
      <c r="V145" s="30">
        <f t="shared" si="21"/>
        <v>49803.116035200001</v>
      </c>
      <c r="W145" s="30">
        <f>IF(M145="n/a",0,IF(O145="days",V145*M145*(1+(VLOOKUP(K145,'Bed parameters'!$A$9:$G$12,7,FALSE))),V145*M145))</f>
        <v>49803.116035200001</v>
      </c>
      <c r="X145" s="30">
        <f t="shared" si="22"/>
        <v>24901.5580176</v>
      </c>
      <c r="Y145" s="30">
        <f t="shared" si="23"/>
        <v>0</v>
      </c>
      <c r="Z145" s="113">
        <f>_xlfn.IFNA(Y145/((VLOOKUP(K145,'Bed parameters'!$A$9:$G$12,3,FALSE))*(VLOOKUP(K145,'Bed parameters'!$A$9:$G$12,5,FALSE))),0)</f>
        <v>0</v>
      </c>
      <c r="AA145" s="30">
        <f t="shared" si="24"/>
        <v>24901.5580176</v>
      </c>
      <c r="AB145" s="30">
        <f>_xlfn.IFNA(IF($O145="days",$Y145*(VLOOKUP($K145,'Bed parameters'!$A$9:$I$12,9,FALSE))*$F145*(VLOOKUP($Q145,'Workforce distribution'!$C$8:$AD$30,AB$7,FALSE)),IF($Q145="n/a",(IF($P145=AB$6,$X145*$F145,0)),$X145*$F145*(VLOOKUP($Q145,'Workforce distribution'!$C$8:$AD$30,AB$7,FALSE)))),0)</f>
        <v>0</v>
      </c>
      <c r="AC145" s="30">
        <f>_xlfn.IFNA(IF($O145="days",$Y145*(VLOOKUP($K145,'Bed parameters'!$A$9:$I$12,9,FALSE))*$F145*(VLOOKUP($Q145,'Workforce distribution'!$C$8:$AD$30,AC$7,FALSE)),IF($Q145="n/a",(IF($P145=AC$6,$X145*$F145,0)),$X145*$F145*(VLOOKUP($Q145,'Workforce distribution'!$C$8:$AD$30,AC$7,FALSE)))),0)</f>
        <v>0</v>
      </c>
      <c r="AD145" s="30">
        <f>_xlfn.IFNA(IF($O145="days",$Y145*(VLOOKUP($K145,'Bed parameters'!$A$9:$I$12,9,FALSE))*$F145*(VLOOKUP($Q145,'Workforce distribution'!$C$8:$AD$30,AD$7,FALSE)),IF($Q145="n/a",(IF($P145=AD$6,$X145*$F145,0)),$X145*$F145*(VLOOKUP($Q145,'Workforce distribution'!$C$8:$AD$30,AD$7,FALSE)))),0)</f>
        <v>0</v>
      </c>
      <c r="AE145" s="30">
        <f>_xlfn.IFNA(IF($O145="days",$Y145*(VLOOKUP($K145,'Bed parameters'!$A$9:$I$12,9,FALSE))*$F145*(VLOOKUP($Q145,'Workforce distribution'!$C$8:$AD$30,AE$7,FALSE)),IF($Q145="n/a",(IF($P145=AE$6,$X145*$F145,0)),$X145*$F145*(VLOOKUP($Q145,'Workforce distribution'!$C$8:$AD$30,AE$7,FALSE)))),0)</f>
        <v>0</v>
      </c>
      <c r="AF145" s="30">
        <f>_xlfn.IFNA(IF($O145="days",$Y145*(VLOOKUP($K145,'Bed parameters'!$A$9:$I$12,9,FALSE))*$F145*(VLOOKUP($Q145,'Workforce distribution'!$C$8:$AD$30,AF$7,FALSE)),IF($Q145="n/a",(IF($P145=AF$6,$X145*$F145,0)),$X145*$F145*(VLOOKUP($Q145,'Workforce distribution'!$C$8:$AD$30,AF$7,FALSE)))),0)</f>
        <v>0</v>
      </c>
      <c r="AG145" s="30">
        <f>_xlfn.IFNA(IF($O145="days",$Y145*(VLOOKUP($K145,'Bed parameters'!$A$9:$I$12,9,FALSE))*$F145*(VLOOKUP($Q145,'Workforce distribution'!$C$8:$AD$30,AG$7,FALSE)),IF($Q145="n/a",(IF($P145=AG$6,$X145*$F145,0)),$X145*$F145*(VLOOKUP($Q145,'Workforce distribution'!$C$8:$AD$30,AG$7,FALSE)))),0)</f>
        <v>0</v>
      </c>
      <c r="AH145" s="30">
        <f>_xlfn.IFNA(IF($O145="days",$Y145*(VLOOKUP($K145,'Bed parameters'!$A$9:$I$12,9,FALSE))*$F145*(VLOOKUP($Q145,'Workforce distribution'!$C$8:$AD$30,AH$7,FALSE)),IF($Q145="n/a",(IF($P145=AH$6,$X145*$F145,0)),$X145*$F145*(VLOOKUP($Q145,'Workforce distribution'!$C$8:$AD$30,AH$7,FALSE)))),0)</f>
        <v>0</v>
      </c>
      <c r="AI145" s="30">
        <f>_xlfn.IFNA(IF($O145="days",$Y145*(VLOOKUP($K145,'Bed parameters'!$A$9:$I$12,9,FALSE))*$F145*(VLOOKUP($Q145,'Workforce distribution'!$C$8:$AD$30,AI$7,FALSE)),IF($Q145="n/a",(IF($P145=AI$6,$X145*$F145,0)),$X145*$F145*(VLOOKUP($Q145,'Workforce distribution'!$C$8:$AD$30,AI$7,FALSE)))),0)</f>
        <v>0</v>
      </c>
      <c r="AJ145" s="30">
        <f>_xlfn.IFNA(IF($O145="days",$Y145*(VLOOKUP($K145,'Bed parameters'!$A$9:$I$12,9,FALSE))*$F145*(VLOOKUP($Q145,'Workforce distribution'!$C$8:$AD$30,AJ$7,FALSE)),IF($Q145="n/a",(IF($P145=AJ$6,$X145*$F145,0)),$X145*$F145*(VLOOKUP($Q145,'Workforce distribution'!$C$8:$AD$30,AJ$7,FALSE)))),0)</f>
        <v>0</v>
      </c>
      <c r="AK145" s="30">
        <f>_xlfn.IFNA(IF($O145="days",$Y145*(VLOOKUP($K145,'Bed parameters'!$A$9:$I$12,9,FALSE))*$F145*(VLOOKUP($Q145,'Workforce distribution'!$C$8:$AD$30,AK$7,FALSE)),IF($Q145="n/a",(IF($P145=AK$6,$X145*$F145,0)),$X145*$F145*(VLOOKUP($Q145,'Workforce distribution'!$C$8:$AD$30,AK$7,FALSE)))),0)</f>
        <v>0</v>
      </c>
      <c r="AL145" s="30">
        <f>_xlfn.IFNA(IF($O145="days",$Y145*(VLOOKUP($K145,'Bed parameters'!$A$9:$I$12,9,FALSE))*$F145*(VLOOKUP($Q145,'Workforce distribution'!$C$8:$AD$30,AL$7,FALSE)),IF($Q145="n/a",(IF($P145=AL$6,$X145*$F145,0)),$X145*$F145*(VLOOKUP($Q145,'Workforce distribution'!$C$8:$AD$30,AL$7,FALSE)))),0)</f>
        <v>0</v>
      </c>
      <c r="AM145" s="30">
        <f>_xlfn.IFNA(IF($O145="days",$Y145*(VLOOKUP($K145,'Bed parameters'!$A$9:$I$12,9,FALSE))*$F145*(VLOOKUP($Q145,'Workforce distribution'!$C$8:$AD$30,AM$7,FALSE)),IF($Q145="n/a",(IF($P145=AM$6,$X145*$F145,0)),$X145*$F145*(VLOOKUP($Q145,'Workforce distribution'!$C$8:$AD$30,AM$7,FALSE)))),0)</f>
        <v>0</v>
      </c>
      <c r="AN145" s="30">
        <f>_xlfn.IFNA(IF($O145="days",$Y145*(VLOOKUP($K145,'Bed parameters'!$A$9:$I$12,9,FALSE))*$F145*(VLOOKUP($Q145,'Workforce distribution'!$C$8:$AD$30,AN$7,FALSE)),IF($Q145="n/a",(IF($P145=AN$6,$X145*$F145,0)),$X145*$F145*(VLOOKUP($Q145,'Workforce distribution'!$C$8:$AD$30,AN$7,FALSE)))),0)</f>
        <v>0</v>
      </c>
      <c r="AO145" s="30">
        <f>_xlfn.IFNA(IF($O145="days",$Y145*(VLOOKUP($K145,'Bed parameters'!$A$9:$I$12,9,FALSE))*$F145*(VLOOKUP($Q145,'Workforce distribution'!$C$8:$AD$30,AO$7,FALSE)),IF($Q145="n/a",(IF($P145=AO$6,$X145*$F145,0)),$X145*$F145*(VLOOKUP($Q145,'Workforce distribution'!$C$8:$AD$30,AO$7,FALSE)))),0)</f>
        <v>0</v>
      </c>
      <c r="AP145" s="30">
        <f>_xlfn.IFNA(IF($O145="days",$Y145*(VLOOKUP($K145,'Bed parameters'!$A$9:$I$12,9,FALSE))*$F145*(VLOOKUP($Q145,'Workforce distribution'!$C$8:$AD$30,AP$7,FALSE)),IF($Q145="n/a",(IF($P145=AP$6,$X145*$F145,0)),$X145*$F145*(VLOOKUP($Q145,'Workforce distribution'!$C$8:$AD$30,AP$7,FALSE)))),0)</f>
        <v>0</v>
      </c>
      <c r="AQ145" s="30">
        <f>_xlfn.IFNA(IF($O145="days",$Y145*(VLOOKUP($K145,'Bed parameters'!$A$9:$I$12,9,FALSE))*$F145*(VLOOKUP($Q145,'Workforce distribution'!$C$8:$AD$30,AQ$7,FALSE)),IF($Q145="n/a",(IF($P145=AQ$6,$X145*$F145,0)),$X145*$F145*(VLOOKUP($Q145,'Workforce distribution'!$C$8:$AD$30,AQ$7,FALSE)))),0)</f>
        <v>0</v>
      </c>
      <c r="AR145" s="30">
        <f>_xlfn.IFNA(IF($O145="days",$Y145*(VLOOKUP($K145,'Bed parameters'!$A$9:$I$12,9,FALSE))*$F145*(VLOOKUP($Q145,'Workforce distribution'!$C$8:$AD$30,AR$7,FALSE)),IF($Q145="n/a",(IF($P145=AR$6,$X145*$F145,0)),$X145*$F145*(VLOOKUP($Q145,'Workforce distribution'!$C$8:$AD$30,AR$7,FALSE)))),0)</f>
        <v>0</v>
      </c>
      <c r="AS145" s="30">
        <f>_xlfn.IFNA(IF($O145="days",$Y145*(VLOOKUP($K145,'Bed parameters'!$A$9:$I$12,9,FALSE))*$F145*(VLOOKUP($Q145,'Workforce distribution'!$C$8:$AD$30,AS$7,FALSE)),IF($Q145="n/a",(IF($P145=AS$6,$X145*$F145,0)),$X145*$F145*(VLOOKUP($Q145,'Workforce distribution'!$C$8:$AD$30,AS$7,FALSE)))),0)</f>
        <v>0</v>
      </c>
      <c r="AT145" s="30">
        <f>_xlfn.IFNA(IF($O145="days",$Y145*(VLOOKUP($K145,'Bed parameters'!$A$9:$I$12,9,FALSE))*$F145*(VLOOKUP($Q145,'Workforce distribution'!$C$8:$AD$30,AT$7,FALSE)),IF($Q145="n/a",(IF($P145=AT$6,$X145*$F145,0)),$X145*$F145*(VLOOKUP($Q145,'Workforce distribution'!$C$8:$AD$30,AT$7,FALSE)))),0)</f>
        <v>24901.5580176</v>
      </c>
      <c r="AU145" s="30">
        <f>_xlfn.IFNA(IF($O145="days",$Y145*(VLOOKUP($K145,'Bed parameters'!$A$9:$I$12,9,FALSE))*$F145*(VLOOKUP($Q145,'Workforce distribution'!$C$8:$AD$30,AU$7,FALSE)),IF($Q145="n/a",(IF($P145=AU$6,$X145*$F145,0)),$X145*$F145*(VLOOKUP($Q145,'Workforce distribution'!$C$8:$AD$30,AU$7,FALSE)))),0)</f>
        <v>0</v>
      </c>
      <c r="AV145" s="30">
        <f>_xlfn.IFNA(IF($O145="days",$Y145*(VLOOKUP($K145,'Bed parameters'!$A$9:$I$12,9,FALSE))*$F145*(VLOOKUP($Q145,'Workforce distribution'!$C$8:$AD$30,AV$7,FALSE)),IF($Q145="n/a",(IF($P145=AV$6,$X145*$F145,0)),$X145*$F145*(VLOOKUP($Q145,'Workforce distribution'!$C$8:$AD$30,AV$7,FALSE)))),0)</f>
        <v>0</v>
      </c>
      <c r="AW145" s="30">
        <f>_xlfn.IFNA(IF($O145="days",$Y145*(VLOOKUP($K145,'Bed parameters'!$A$9:$I$12,9,FALSE))*$F145*(VLOOKUP($Q145,'Workforce distribution'!$C$8:$AD$30,AW$7,FALSE)),IF($Q145="n/a",(IF($P145=AW$6,$X145*$F145,0)),$X145*$F145*(VLOOKUP($Q145,'Workforce distribution'!$C$8:$AD$30,AW$7,FALSE)))),0)</f>
        <v>0</v>
      </c>
      <c r="AX145" s="30">
        <f>_xlfn.IFNA(IF($O145="days",$Y145*(VLOOKUP($K145,'Bed parameters'!$A$9:$I$12,9,FALSE))*$F145*(VLOOKUP($Q145,'Workforce distribution'!$C$8:$AD$30,AX$7,FALSE)),IF($Q145="n/a",(IF($P145=AX$6,$X145*$F145,0)),$X145*$F145*(VLOOKUP($Q145,'Workforce distribution'!$C$8:$AD$30,AX$7,FALSE)))),0)</f>
        <v>0</v>
      </c>
      <c r="AY145" s="30">
        <f>_xlfn.IFNA(IF($O145="days",$Y145*(VLOOKUP($K145,'Bed parameters'!$A$9:$I$12,9,FALSE))*$F145*(VLOOKUP($Q145,'Workforce distribution'!$C$8:$AD$30,AY$7,FALSE)),IF($Q145="n/a",(IF($P145=AY$6,$X145*$F145,0)),$X145*$F145*(VLOOKUP($Q145,'Workforce distribution'!$C$8:$AD$30,AY$7,FALSE)))),0)</f>
        <v>0</v>
      </c>
      <c r="AZ145" s="30">
        <f>_xlfn.IFNA(IF($O145="days",$Y145*(VLOOKUP($K145,'Bed parameters'!$A$9:$I$12,9,FALSE))*$F145*(VLOOKUP($Q145,'Workforce distribution'!$C$8:$AD$30,AZ$7,FALSE)),IF($Q145="n/a",(IF($P145=AZ$6,$X145*$F145,0)),$X145*$F145*(VLOOKUP($Q145,'Workforce distribution'!$C$8:$AD$30,AZ$7,FALSE)))),0)</f>
        <v>0</v>
      </c>
      <c r="BA145" s="30">
        <f>_xlfn.IFNA(IF($O145="days",$Y145*(VLOOKUP($K145,'Bed parameters'!$A$9:$I$12,9,FALSE))*$F145*(VLOOKUP($Q145,'Workforce distribution'!$C$8:$AD$30,BA$7,FALSE)),IF($Q145="n/a",(IF($P145=BA$6,$X145*$F145,0)),$X145*$F145*(VLOOKUP($Q145,'Workforce distribution'!$C$8:$AD$30,BA$7,FALSE)))),0)</f>
        <v>0</v>
      </c>
      <c r="BB145" s="30">
        <f>_xlfn.IFNA(IF($O145="days",$Y145*(VLOOKUP($K145,'Bed parameters'!$A$9:$I$12,9,FALSE))*$F145*(VLOOKUP($Q145,'Workforce distribution'!$C$8:$AD$30,BB$7,FALSE)),IF($Q145="n/a",(IF($P145=BB$6,$X145*$F145,0)),$X145*$F145*(VLOOKUP($Q145,'Workforce distribution'!$C$8:$AD$30,BB$7,FALSE)))),0)</f>
        <v>0</v>
      </c>
      <c r="BC145" s="149">
        <f t="shared" si="25"/>
        <v>15.091670414661639</v>
      </c>
      <c r="BD145" s="288">
        <f>IF($Q145="n/a",(IF('Workforce hours'!D$30=0,0,(AB145/'Workforce hours'!D$30))),(IF(VLOOKUP($Q145,'Workforce hours'!$C$8:$AD$30,BD$7,FALSE)=0,0,(AB145/(VLOOKUP($Q145,'Workforce hours'!$C$8:$AD$30,BD$7,FALSE))))))</f>
        <v>0</v>
      </c>
      <c r="BE145" s="288">
        <f>IF($Q145="n/a",(IF('Workforce hours'!E$30=0,0,(AC145/'Workforce hours'!E$30))),(IF(VLOOKUP($Q145,'Workforce hours'!$C$8:$AD$30,BE$7,FALSE)=0,0,(AC145/(VLOOKUP($Q145,'Workforce hours'!$C$8:$AD$30,BE$7,FALSE))))))</f>
        <v>0</v>
      </c>
      <c r="BF145" s="288">
        <f>IF($Q145="n/a",(IF('Workforce hours'!F$30=0,0,(AD145/'Workforce hours'!F$30))),(IF(VLOOKUP($Q145,'Workforce hours'!$C$8:$AD$30,BF$7,FALSE)=0,0,(AD145/(VLOOKUP($Q145,'Workforce hours'!$C$8:$AD$30,BF$7,FALSE))))))</f>
        <v>0</v>
      </c>
      <c r="BG145" s="288">
        <f>IF($Q145="n/a",(IF('Workforce hours'!G$30=0,0,(AE145/'Workforce hours'!G$30))),(IF(VLOOKUP($Q145,'Workforce hours'!$C$8:$AD$30,BG$7,FALSE)=0,0,(AE145/(VLOOKUP($Q145,'Workforce hours'!$C$8:$AD$30,BG$7,FALSE))))))</f>
        <v>0</v>
      </c>
      <c r="BH145" s="288">
        <f>IF($Q145="n/a",(IF('Workforce hours'!H$30=0,0,(AF145/'Workforce hours'!H$30))),(IF(VLOOKUP($Q145,'Workforce hours'!$C$8:$AD$30,BH$7,FALSE)=0,0,(AF145/(VLOOKUP($Q145,'Workforce hours'!$C$8:$AD$30,BH$7,FALSE))))))</f>
        <v>0</v>
      </c>
      <c r="BI145" s="288">
        <f>IF($Q145="n/a",(IF('Workforce hours'!I$30=0,0,(AG145/'Workforce hours'!I$30))),(IF(VLOOKUP($Q145,'Workforce hours'!$C$8:$AD$30,BI$7,FALSE)=0,0,(AG145/(VLOOKUP($Q145,'Workforce hours'!$C$8:$AD$30,BI$7,FALSE))))))</f>
        <v>0</v>
      </c>
      <c r="BJ145" s="288">
        <f>IF($Q145="n/a",(IF('Workforce hours'!J$30=0,0,(AH145/'Workforce hours'!J$30))),(IF(VLOOKUP($Q145,'Workforce hours'!$C$8:$AD$30,BJ$7,FALSE)=0,0,(AH145/(VLOOKUP($Q145,'Workforce hours'!$C$8:$AD$30,BJ$7,FALSE))))))</f>
        <v>0</v>
      </c>
      <c r="BK145" s="288">
        <f>IF($Q145="n/a",(IF('Workforce hours'!K$30=0,0,(AI145/'Workforce hours'!K$30))),(IF(VLOOKUP($Q145,'Workforce hours'!$C$8:$AD$30,BK$7,FALSE)=0,0,(AI145/(VLOOKUP($Q145,'Workforce hours'!$C$8:$AD$30,BK$7,FALSE))))))</f>
        <v>0</v>
      </c>
      <c r="BL145" s="288">
        <f>IF($Q145="n/a",(IF('Workforce hours'!L$30=0,0,(AJ145/'Workforce hours'!L$30))),(IF(VLOOKUP($Q145,'Workforce hours'!$C$8:$AD$30,BL$7,FALSE)=0,0,(AJ145/(VLOOKUP($Q145,'Workforce hours'!$C$8:$AD$30,BL$7,FALSE))))))</f>
        <v>0</v>
      </c>
      <c r="BM145" s="288">
        <f>IF($Q145="n/a",(IF('Workforce hours'!M$30=0,0,(AK145/'Workforce hours'!M$30))),(IF(VLOOKUP($Q145,'Workforce hours'!$C$8:$AD$30,BM$7,FALSE)=0,0,(AK145/(VLOOKUP($Q145,'Workforce hours'!$C$8:$AD$30,BM$7,FALSE))))))</f>
        <v>0</v>
      </c>
      <c r="BN145" s="288">
        <f>IF($Q145="n/a",(IF('Workforce hours'!N$30=0,0,(AL145/'Workforce hours'!N$30))),(IF(VLOOKUP($Q145,'Workforce hours'!$C$8:$AD$30,BN$7,FALSE)=0,0,(AL145/(VLOOKUP($Q145,'Workforce hours'!$C$8:$AD$30,BN$7,FALSE))))))</f>
        <v>0</v>
      </c>
      <c r="BO145" s="288">
        <f>IF($Q145="n/a",(IF('Workforce hours'!O$30=0,0,(AM145/'Workforce hours'!O$30))),(IF(VLOOKUP($Q145,'Workforce hours'!$C$8:$AD$30,BO$7,FALSE)=0,0,(AM145/(VLOOKUP($Q145,'Workforce hours'!$C$8:$AD$30,BO$7,FALSE))))))</f>
        <v>0</v>
      </c>
      <c r="BP145" s="288">
        <f>IF($Q145="n/a",(IF('Workforce hours'!P$30=0,0,(AN145/'Workforce hours'!P$30))),(IF(VLOOKUP($Q145,'Workforce hours'!$C$8:$AD$30,BP$7,FALSE)=0,0,(AN145/(VLOOKUP($Q145,'Workforce hours'!$C$8:$AD$30,BP$7,FALSE))))))</f>
        <v>0</v>
      </c>
      <c r="BQ145" s="288">
        <f>IF($Q145="n/a",(IF('Workforce hours'!Q$30=0,0,(AO145/'Workforce hours'!Q$30))),(IF(VLOOKUP($Q145,'Workforce hours'!$C$8:$AD$30,BQ$7,FALSE)=0,0,(AO145/(VLOOKUP($Q145,'Workforce hours'!$C$8:$AD$30,BQ$7,FALSE))))))</f>
        <v>0</v>
      </c>
      <c r="BR145" s="288">
        <f>IF($Q145="n/a",(IF('Workforce hours'!R$30=0,0,(AP145/'Workforce hours'!R$30))),(IF(VLOOKUP($Q145,'Workforce hours'!$C$8:$AD$30,BR$7,FALSE)=0,0,(AP145/(VLOOKUP($Q145,'Workforce hours'!$C$8:$AD$30,BR$7,FALSE))))))</f>
        <v>0</v>
      </c>
      <c r="BS145" s="288">
        <f>IF($Q145="n/a",(IF('Workforce hours'!S$30=0,0,(AQ145/'Workforce hours'!S$30))),(IF(VLOOKUP($Q145,'Workforce hours'!$C$8:$AD$30,BS$7,FALSE)=0,0,(AQ145/(VLOOKUP($Q145,'Workforce hours'!$C$8:$AD$30,BS$7,FALSE))))))</f>
        <v>0</v>
      </c>
      <c r="BT145" s="288">
        <f>IF($Q145="n/a",(IF('Workforce hours'!T$30=0,0,(AR145/'Workforce hours'!T$30))),(IF(VLOOKUP($Q145,'Workforce hours'!$C$8:$AD$30,BT$7,FALSE)=0,0,(AR145/(VLOOKUP($Q145,'Workforce hours'!$C$8:$AD$30,BT$7,FALSE))))))</f>
        <v>0</v>
      </c>
      <c r="BU145" s="288">
        <f>IF($Q145="n/a",(IF('Workforce hours'!U$30=0,0,(AS145/'Workforce hours'!U$30))),(IF(VLOOKUP($Q145,'Workforce hours'!$C$8:$AD$30,BU$7,FALSE)=0,0,(AS145/(VLOOKUP($Q145,'Workforce hours'!$C$8:$AD$30,BU$7,FALSE))))))</f>
        <v>0</v>
      </c>
      <c r="BV145" s="288">
        <f>IF($Q145="n/a",(IF('Workforce hours'!V$30=0,0,(AT145/'Workforce hours'!V$30))),(IF(VLOOKUP($Q145,'Workforce hours'!$C$8:$AD$30,BV$7,FALSE)=0,0,(AT145/(VLOOKUP($Q145,'Workforce hours'!$C$8:$AD$30,BV$7,FALSE))))))</f>
        <v>15.091670414661639</v>
      </c>
      <c r="BW145" s="288">
        <f>IF($Q145="n/a",(IF('Workforce hours'!W$30=0,0,(AU145/'Workforce hours'!W$30))),(IF(VLOOKUP($Q145,'Workforce hours'!$C$8:$AD$30,BW$7,FALSE)=0,0,(AU145/(VLOOKUP($Q145,'Workforce hours'!$C$8:$AD$30,BW$7,FALSE))))))</f>
        <v>0</v>
      </c>
      <c r="BX145" s="288">
        <f>IF($Q145="n/a",(IF('Workforce hours'!X$30=0,0,(AV145/'Workforce hours'!X$30))),(IF(VLOOKUP($Q145,'Workforce hours'!$C$8:$AD$30,BX$7,FALSE)=0,0,(AV145/(VLOOKUP($Q145,'Workforce hours'!$C$8:$AD$30,BX$7,FALSE))))))</f>
        <v>0</v>
      </c>
      <c r="BY145" s="288">
        <f>IF($Q145="n/a",(IF('Workforce hours'!Y$30=0,0,(AW145/'Workforce hours'!Y$30))),(IF(VLOOKUP($Q145,'Workforce hours'!$C$8:$AD$30,BY$7,FALSE)=0,0,(AW145/(VLOOKUP($Q145,'Workforce hours'!$C$8:$AD$30,BY$7,FALSE))))))</f>
        <v>0</v>
      </c>
      <c r="BZ145" s="288">
        <f>IF($Q145="n/a",(IF('Workforce hours'!Z$30=0,0,(AX145/'Workforce hours'!Z$30))),(IF(VLOOKUP($Q145,'Workforce hours'!$C$8:$AD$30,BZ$7,FALSE)=0,0,(AX145/(VLOOKUP($Q145,'Workforce hours'!$C$8:$AD$30,BZ$7,FALSE))))))</f>
        <v>0</v>
      </c>
      <c r="CA145" s="288">
        <f>IF($Q145="n/a",(IF('Workforce hours'!AA$30=0,0,(AY145/'Workforce hours'!AA$30))),(IF(VLOOKUP($Q145,'Workforce hours'!$C$8:$AD$30,CA$7,FALSE)=0,0,(AY145/(VLOOKUP($Q145,'Workforce hours'!$C$8:$AD$30,CA$7,FALSE))))))</f>
        <v>0</v>
      </c>
      <c r="CB145" s="288">
        <f>IF($Q145="n/a",(IF('Workforce hours'!AB$30=0,0,(AZ145/'Workforce hours'!AB$30))),(IF(VLOOKUP($Q145,'Workforce hours'!$C$8:$AD$30,CB$7,FALSE)=0,0,(AZ145/(VLOOKUP($Q145,'Workforce hours'!$C$8:$AD$30,CB$7,FALSE))))))</f>
        <v>0</v>
      </c>
      <c r="CC145" s="288">
        <f>IF($Q145="n/a",(IF('Workforce hours'!AC$30=0,0,(BA145/'Workforce hours'!AC$30))),(IF(VLOOKUP($Q145,'Workforce hours'!$C$8:$AD$30,CC$7,FALSE)=0,0,(BA145/(VLOOKUP($Q145,'Workforce hours'!$C$8:$AD$30,CC$7,FALSE))))))</f>
        <v>0</v>
      </c>
      <c r="CD145" s="288">
        <f>IF($Q145="n/a",(IF('Workforce hours'!AD$30=0,0,(BB145/'Workforce hours'!AD$30))),(IF(VLOOKUP($Q145,'Workforce hours'!$C$8:$AD$30,CD$7,FALSE)=0,0,(BB145/(VLOOKUP($Q145,'Workforce hours'!$C$8:$AD$30,CD$7,FALSE))))))</f>
        <v>0</v>
      </c>
      <c r="CE145" s="289">
        <f t="shared" si="26"/>
        <v>0</v>
      </c>
      <c r="CF145" s="290">
        <f>BD145*'Workforce costs'!B$9*(1+'Workforce costs'!B$10)*(1+'Workforce costs'!B$11)</f>
        <v>0</v>
      </c>
      <c r="CG145" s="290">
        <f>BE145*'Workforce costs'!C$9*(1+'Workforce costs'!C$10)*(1+'Workforce costs'!C$11)</f>
        <v>0</v>
      </c>
      <c r="CH145" s="290">
        <f>BF145*'Workforce costs'!D$9*(1+'Workforce costs'!D$10)*(1+'Workforce costs'!D$11)</f>
        <v>0</v>
      </c>
      <c r="CI145" s="290">
        <f>BG145*'Workforce costs'!E$9*(1+'Workforce costs'!E$10)*(1+'Workforce costs'!E$11)</f>
        <v>0</v>
      </c>
      <c r="CJ145" s="290">
        <f>BH145*'Workforce costs'!F$9*(1+'Workforce costs'!F$10)*(1+'Workforce costs'!F$11)</f>
        <v>0</v>
      </c>
      <c r="CK145" s="290">
        <f>BI145*'Workforce costs'!G$9*(1+'Workforce costs'!G$10)*(1+'Workforce costs'!G$11)</f>
        <v>0</v>
      </c>
      <c r="CL145" s="290">
        <f>BJ145*'Workforce costs'!H$9*(1+'Workforce costs'!H$10)*(1+'Workforce costs'!H$11)</f>
        <v>0</v>
      </c>
      <c r="CM145" s="290">
        <f>BK145*'Workforce costs'!I$9*(1+'Workforce costs'!I$10)*(1+'Workforce costs'!I$11)</f>
        <v>0</v>
      </c>
      <c r="CN145" s="290">
        <f>BL145*'Workforce costs'!J$9*(1+'Workforce costs'!J$10)*(1+'Workforce costs'!J$11)</f>
        <v>0</v>
      </c>
      <c r="CO145" s="290">
        <f>BM145*'Workforce costs'!K$9*(1+'Workforce costs'!K$10)*(1+'Workforce costs'!K$11)</f>
        <v>0</v>
      </c>
      <c r="CP145" s="290">
        <f>BN145*'Workforce costs'!L$9*(1+'Workforce costs'!L$10)*(1+'Workforce costs'!L$11)</f>
        <v>0</v>
      </c>
      <c r="CQ145" s="290">
        <f>BO145*'Workforce costs'!M$9*(1+'Workforce costs'!M$10)*(1+'Workforce costs'!M$11)</f>
        <v>0</v>
      </c>
      <c r="CR145" s="290">
        <f>BP145*'Workforce costs'!N$9*(1+'Workforce costs'!N$10)*(1+'Workforce costs'!N$11)</f>
        <v>0</v>
      </c>
      <c r="CS145" s="290">
        <f>BQ145*'Workforce costs'!O$9*(1+'Workforce costs'!O$10)*(1+'Workforce costs'!O$11)</f>
        <v>0</v>
      </c>
      <c r="CT145" s="290">
        <f>BR145*'Workforce costs'!P$9*(1+'Workforce costs'!P$10)*(1+'Workforce costs'!P$11)</f>
        <v>0</v>
      </c>
      <c r="CU145" s="290">
        <f>BS145*'Workforce costs'!Q$9*(1+'Workforce costs'!Q$10)*(1+'Workforce costs'!Q$11)</f>
        <v>0</v>
      </c>
      <c r="CV145" s="290">
        <f>BT145*'Workforce costs'!R$9*(1+'Workforce costs'!R$10)*(1+'Workforce costs'!R$11)</f>
        <v>0</v>
      </c>
      <c r="CW145" s="290">
        <f>BU145*'Workforce costs'!S$9*(1+'Workforce costs'!S$10)*(1+'Workforce costs'!S$11)</f>
        <v>0</v>
      </c>
      <c r="CX145" s="290">
        <f>BV145*'Workforce costs'!T$9*(1+'Workforce costs'!T$10)*(1+'Workforce costs'!T$11)</f>
        <v>0</v>
      </c>
      <c r="CY145" s="290">
        <f>BW145*'Workforce costs'!U$9*(1+'Workforce costs'!U$10)*(1+'Workforce costs'!U$11)</f>
        <v>0</v>
      </c>
      <c r="CZ145" s="290">
        <f>BX145*'Workforce costs'!V$9*(1+'Workforce costs'!V$10)*(1+'Workforce costs'!V$11)</f>
        <v>0</v>
      </c>
      <c r="DA145" s="290">
        <f>BY145*'Workforce costs'!W$9*(1+'Workforce costs'!W$10)*(1+'Workforce costs'!W$11)</f>
        <v>0</v>
      </c>
      <c r="DB145" s="290">
        <f>BZ145*'Workforce costs'!X$9*(1+'Workforce costs'!X$10)*(1+'Workforce costs'!X$11)</f>
        <v>0</v>
      </c>
      <c r="DC145" s="290">
        <f>CA145*'Workforce costs'!Y$9*(1+'Workforce costs'!Y$10)*(1+'Workforce costs'!Y$11)</f>
        <v>0</v>
      </c>
      <c r="DD145" s="290">
        <f>CB145*'Workforce costs'!Z$9*(1+'Workforce costs'!Z$10)*(1+'Workforce costs'!Z$11)</f>
        <v>0</v>
      </c>
      <c r="DE145" s="290">
        <f>CC145*'Workforce costs'!AA$9*(1+'Workforce costs'!AA$10)*(1+'Workforce costs'!AA$11)</f>
        <v>0</v>
      </c>
      <c r="DF145" s="290">
        <f>CD145*'Workforce costs'!AB$9*(1+'Workforce costs'!AB$10)*(1+'Workforce costs'!AB$11)</f>
        <v>0</v>
      </c>
    </row>
    <row r="146" spans="1:110" x14ac:dyDescent="0.3">
      <c r="A146" s="2" t="str">
        <f>Outputs!$A$4</f>
        <v>Australia</v>
      </c>
      <c r="B146" s="2" t="str">
        <f t="shared" si="19"/>
        <v>Australia 12to17</v>
      </c>
      <c r="C146" s="30">
        <f>VLOOKUP($B146,Populations!$D$15:$H$1920,3,FALSE)</f>
        <v>1959472</v>
      </c>
      <c r="D146" s="255">
        <f>IF(OR($H146="General pop",$H146="Schools",$H146="Workplace",$H146="Skills Training",$H146="Digital Supports"),1,VLOOKUP($B146,Populations!$D$15:$H$1920,5,FALSE))</f>
        <v>1</v>
      </c>
      <c r="E146" s="88">
        <f>VLOOKUP(I146,Epidemiology!$C$10:$H$47,6,FALSE)</f>
        <v>7702</v>
      </c>
      <c r="F146" s="102">
        <f>'Care profiles'!R147</f>
        <v>1</v>
      </c>
      <c r="G146" s="15" t="str">
        <f>'Care profiles'!A147</f>
        <v>12to17</v>
      </c>
      <c r="H146" s="15" t="str">
        <f>'Care profiles'!B147</f>
        <v>Thoughts</v>
      </c>
      <c r="I146" s="15" t="str">
        <f>'Care profiles'!C147</f>
        <v>Thoughts_12-17yrs</v>
      </c>
      <c r="J146" s="15" t="str">
        <f>'Care profiles'!D147</f>
        <v>Care profile</v>
      </c>
      <c r="K146" s="15" t="str">
        <f>'Care profiles'!E147</f>
        <v>Assessment and Planning</v>
      </c>
      <c r="L146" s="104">
        <f>'Care profiles'!F147</f>
        <v>0.33</v>
      </c>
      <c r="M146" s="15">
        <f>'Care profiles'!G147</f>
        <v>2</v>
      </c>
      <c r="N146" s="15">
        <f>'Care profiles'!H147</f>
        <v>30</v>
      </c>
      <c r="O146" s="15" t="str">
        <f>'Care profiles'!I147</f>
        <v>min</v>
      </c>
      <c r="P146" s="15" t="str">
        <f>'Care profiles'!J147</f>
        <v xml:space="preserve">Vocationally Qualified </v>
      </c>
      <c r="Q146" s="15" t="str">
        <f>'Care profiles'!K147</f>
        <v>n/a</v>
      </c>
      <c r="R146" s="15" t="str">
        <f>'Care profiles'!M147</f>
        <v>Y</v>
      </c>
      <c r="S146" s="15" t="str">
        <f>'Care profiles'!O147</f>
        <v>N</v>
      </c>
      <c r="T146" s="15" t="str">
        <f>'Care profiles'!Q147</f>
        <v>N</v>
      </c>
      <c r="U146" s="30">
        <f t="shared" si="20"/>
        <v>150918.53344</v>
      </c>
      <c r="V146" s="30">
        <f t="shared" si="21"/>
        <v>49803.116035200001</v>
      </c>
      <c r="W146" s="30">
        <f>IF(M146="n/a",0,IF(O146="days",V146*M146*(1+(VLOOKUP(K146,'Bed parameters'!$A$9:$G$12,7,FALSE))),V146*M146))</f>
        <v>99606.232070400001</v>
      </c>
      <c r="X146" s="30">
        <f t="shared" si="22"/>
        <v>49803.116035200001</v>
      </c>
      <c r="Y146" s="30">
        <f t="shared" si="23"/>
        <v>0</v>
      </c>
      <c r="Z146" s="113">
        <f>_xlfn.IFNA(Y146/((VLOOKUP(K146,'Bed parameters'!$A$9:$G$12,3,FALSE))*(VLOOKUP(K146,'Bed parameters'!$A$9:$G$12,5,FALSE))),0)</f>
        <v>0</v>
      </c>
      <c r="AA146" s="30">
        <f t="shared" si="24"/>
        <v>0</v>
      </c>
      <c r="AB146" s="30">
        <f>_xlfn.IFNA(IF($O146="days",$Y146*(VLOOKUP($K146,'Bed parameters'!$A$9:$I$12,9,FALSE))*$F146*(VLOOKUP($Q146,'Workforce distribution'!$C$8:$AD$30,AB$7,FALSE)),IF($Q146="n/a",(IF($P146=AB$6,$X146*$F146,0)),$X146*$F146*(VLOOKUP($Q146,'Workforce distribution'!$C$8:$AD$30,AB$7,FALSE)))),0)</f>
        <v>0</v>
      </c>
      <c r="AC146" s="30">
        <f>_xlfn.IFNA(IF($O146="days",$Y146*(VLOOKUP($K146,'Bed parameters'!$A$9:$I$12,9,FALSE))*$F146*(VLOOKUP($Q146,'Workforce distribution'!$C$8:$AD$30,AC$7,FALSE)),IF($Q146="n/a",(IF($P146=AC$6,$X146*$F146,0)),$X146*$F146*(VLOOKUP($Q146,'Workforce distribution'!$C$8:$AD$30,AC$7,FALSE)))),0)</f>
        <v>0</v>
      </c>
      <c r="AD146" s="30">
        <f>_xlfn.IFNA(IF($O146="days",$Y146*(VLOOKUP($K146,'Bed parameters'!$A$9:$I$12,9,FALSE))*$F146*(VLOOKUP($Q146,'Workforce distribution'!$C$8:$AD$30,AD$7,FALSE)),IF($Q146="n/a",(IF($P146=AD$6,$X146*$F146,0)),$X146*$F146*(VLOOKUP($Q146,'Workforce distribution'!$C$8:$AD$30,AD$7,FALSE)))),0)</f>
        <v>0</v>
      </c>
      <c r="AE146" s="30">
        <f>_xlfn.IFNA(IF($O146="days",$Y146*(VLOOKUP($K146,'Bed parameters'!$A$9:$I$12,9,FALSE))*$F146*(VLOOKUP($Q146,'Workforce distribution'!$C$8:$AD$30,AE$7,FALSE)),IF($Q146="n/a",(IF($P146=AE$6,$X146*$F146,0)),$X146*$F146*(VLOOKUP($Q146,'Workforce distribution'!$C$8:$AD$30,AE$7,FALSE)))),0)</f>
        <v>0</v>
      </c>
      <c r="AF146" s="30">
        <f>_xlfn.IFNA(IF($O146="days",$Y146*(VLOOKUP($K146,'Bed parameters'!$A$9:$I$12,9,FALSE))*$F146*(VLOOKUP($Q146,'Workforce distribution'!$C$8:$AD$30,AF$7,FALSE)),IF($Q146="n/a",(IF($P146=AF$6,$X146*$F146,0)),$X146*$F146*(VLOOKUP($Q146,'Workforce distribution'!$C$8:$AD$30,AF$7,FALSE)))),0)</f>
        <v>0</v>
      </c>
      <c r="AG146" s="30">
        <f>_xlfn.IFNA(IF($O146="days",$Y146*(VLOOKUP($K146,'Bed parameters'!$A$9:$I$12,9,FALSE))*$F146*(VLOOKUP($Q146,'Workforce distribution'!$C$8:$AD$30,AG$7,FALSE)),IF($Q146="n/a",(IF($P146=AG$6,$X146*$F146,0)),$X146*$F146*(VLOOKUP($Q146,'Workforce distribution'!$C$8:$AD$30,AG$7,FALSE)))),0)</f>
        <v>0</v>
      </c>
      <c r="AH146" s="30">
        <f>_xlfn.IFNA(IF($O146="days",$Y146*(VLOOKUP($K146,'Bed parameters'!$A$9:$I$12,9,FALSE))*$F146*(VLOOKUP($Q146,'Workforce distribution'!$C$8:$AD$30,AH$7,FALSE)),IF($Q146="n/a",(IF($P146=AH$6,$X146*$F146,0)),$X146*$F146*(VLOOKUP($Q146,'Workforce distribution'!$C$8:$AD$30,AH$7,FALSE)))),0)</f>
        <v>0</v>
      </c>
      <c r="AI146" s="30">
        <f>_xlfn.IFNA(IF($O146="days",$Y146*(VLOOKUP($K146,'Bed parameters'!$A$9:$I$12,9,FALSE))*$F146*(VLOOKUP($Q146,'Workforce distribution'!$C$8:$AD$30,AI$7,FALSE)),IF($Q146="n/a",(IF($P146=AI$6,$X146*$F146,0)),$X146*$F146*(VLOOKUP($Q146,'Workforce distribution'!$C$8:$AD$30,AI$7,FALSE)))),0)</f>
        <v>0</v>
      </c>
      <c r="AJ146" s="30">
        <f>_xlfn.IFNA(IF($O146="days",$Y146*(VLOOKUP($K146,'Bed parameters'!$A$9:$I$12,9,FALSE))*$F146*(VLOOKUP($Q146,'Workforce distribution'!$C$8:$AD$30,AJ$7,FALSE)),IF($Q146="n/a",(IF($P146=AJ$6,$X146*$F146,0)),$X146*$F146*(VLOOKUP($Q146,'Workforce distribution'!$C$8:$AD$30,AJ$7,FALSE)))),0)</f>
        <v>0</v>
      </c>
      <c r="AK146" s="30">
        <f>_xlfn.IFNA(IF($O146="days",$Y146*(VLOOKUP($K146,'Bed parameters'!$A$9:$I$12,9,FALSE))*$F146*(VLOOKUP($Q146,'Workforce distribution'!$C$8:$AD$30,AK$7,FALSE)),IF($Q146="n/a",(IF($P146=AK$6,$X146*$F146,0)),$X146*$F146*(VLOOKUP($Q146,'Workforce distribution'!$C$8:$AD$30,AK$7,FALSE)))),0)</f>
        <v>0</v>
      </c>
      <c r="AL146" s="30">
        <f>_xlfn.IFNA(IF($O146="days",$Y146*(VLOOKUP($K146,'Bed parameters'!$A$9:$I$12,9,FALSE))*$F146*(VLOOKUP($Q146,'Workforce distribution'!$C$8:$AD$30,AL$7,FALSE)),IF($Q146="n/a",(IF($P146=AL$6,$X146*$F146,0)),$X146*$F146*(VLOOKUP($Q146,'Workforce distribution'!$C$8:$AD$30,AL$7,FALSE)))),0)</f>
        <v>0</v>
      </c>
      <c r="AM146" s="30">
        <f>_xlfn.IFNA(IF($O146="days",$Y146*(VLOOKUP($K146,'Bed parameters'!$A$9:$I$12,9,FALSE))*$F146*(VLOOKUP($Q146,'Workforce distribution'!$C$8:$AD$30,AM$7,FALSE)),IF($Q146="n/a",(IF($P146=AM$6,$X146*$F146,0)),$X146*$F146*(VLOOKUP($Q146,'Workforce distribution'!$C$8:$AD$30,AM$7,FALSE)))),0)</f>
        <v>0</v>
      </c>
      <c r="AN146" s="30">
        <f>_xlfn.IFNA(IF($O146="days",$Y146*(VLOOKUP($K146,'Bed parameters'!$A$9:$I$12,9,FALSE))*$F146*(VLOOKUP($Q146,'Workforce distribution'!$C$8:$AD$30,AN$7,FALSE)),IF($Q146="n/a",(IF($P146=AN$6,$X146*$F146,0)),$X146*$F146*(VLOOKUP($Q146,'Workforce distribution'!$C$8:$AD$30,AN$7,FALSE)))),0)</f>
        <v>0</v>
      </c>
      <c r="AO146" s="30">
        <f>_xlfn.IFNA(IF($O146="days",$Y146*(VLOOKUP($K146,'Bed parameters'!$A$9:$I$12,9,FALSE))*$F146*(VLOOKUP($Q146,'Workforce distribution'!$C$8:$AD$30,AO$7,FALSE)),IF($Q146="n/a",(IF($P146=AO$6,$X146*$F146,0)),$X146*$F146*(VLOOKUP($Q146,'Workforce distribution'!$C$8:$AD$30,AO$7,FALSE)))),0)</f>
        <v>0</v>
      </c>
      <c r="AP146" s="30">
        <f>_xlfn.IFNA(IF($O146="days",$Y146*(VLOOKUP($K146,'Bed parameters'!$A$9:$I$12,9,FALSE))*$F146*(VLOOKUP($Q146,'Workforce distribution'!$C$8:$AD$30,AP$7,FALSE)),IF($Q146="n/a",(IF($P146=AP$6,$X146*$F146,0)),$X146*$F146*(VLOOKUP($Q146,'Workforce distribution'!$C$8:$AD$30,AP$7,FALSE)))),0)</f>
        <v>0</v>
      </c>
      <c r="AQ146" s="30">
        <f>_xlfn.IFNA(IF($O146="days",$Y146*(VLOOKUP($K146,'Bed parameters'!$A$9:$I$12,9,FALSE))*$F146*(VLOOKUP($Q146,'Workforce distribution'!$C$8:$AD$30,AQ$7,FALSE)),IF($Q146="n/a",(IF($P146=AQ$6,$X146*$F146,0)),$X146*$F146*(VLOOKUP($Q146,'Workforce distribution'!$C$8:$AD$30,AQ$7,FALSE)))),0)</f>
        <v>0</v>
      </c>
      <c r="AR146" s="30">
        <f>_xlfn.IFNA(IF($O146="days",$Y146*(VLOOKUP($K146,'Bed parameters'!$A$9:$I$12,9,FALSE))*$F146*(VLOOKUP($Q146,'Workforce distribution'!$C$8:$AD$30,AR$7,FALSE)),IF($Q146="n/a",(IF($P146=AR$6,$X146*$F146,0)),$X146*$F146*(VLOOKUP($Q146,'Workforce distribution'!$C$8:$AD$30,AR$7,FALSE)))),0)</f>
        <v>0</v>
      </c>
      <c r="AS146" s="30">
        <f>_xlfn.IFNA(IF($O146="days",$Y146*(VLOOKUP($K146,'Bed parameters'!$A$9:$I$12,9,FALSE))*$F146*(VLOOKUP($Q146,'Workforce distribution'!$C$8:$AD$30,AS$7,FALSE)),IF($Q146="n/a",(IF($P146=AS$6,$X146*$F146,0)),$X146*$F146*(VLOOKUP($Q146,'Workforce distribution'!$C$8:$AD$30,AS$7,FALSE)))),0)</f>
        <v>0</v>
      </c>
      <c r="AT146" s="30">
        <f>_xlfn.IFNA(IF($O146="days",$Y146*(VLOOKUP($K146,'Bed parameters'!$A$9:$I$12,9,FALSE))*$F146*(VLOOKUP($Q146,'Workforce distribution'!$C$8:$AD$30,AT$7,FALSE)),IF($Q146="n/a",(IF($P146=AT$6,$X146*$F146,0)),$X146*$F146*(VLOOKUP($Q146,'Workforce distribution'!$C$8:$AD$30,AT$7,FALSE)))),0)</f>
        <v>0</v>
      </c>
      <c r="AU146" s="30">
        <f>_xlfn.IFNA(IF($O146="days",$Y146*(VLOOKUP($K146,'Bed parameters'!$A$9:$I$12,9,FALSE))*$F146*(VLOOKUP($Q146,'Workforce distribution'!$C$8:$AD$30,AU$7,FALSE)),IF($Q146="n/a",(IF($P146=AU$6,$X146*$F146,0)),$X146*$F146*(VLOOKUP($Q146,'Workforce distribution'!$C$8:$AD$30,AU$7,FALSE)))),0)</f>
        <v>0</v>
      </c>
      <c r="AV146" s="30">
        <f>_xlfn.IFNA(IF($O146="days",$Y146*(VLOOKUP($K146,'Bed parameters'!$A$9:$I$12,9,FALSE))*$F146*(VLOOKUP($Q146,'Workforce distribution'!$C$8:$AD$30,AV$7,FALSE)),IF($Q146="n/a",(IF($P146=AV$6,$X146*$F146,0)),$X146*$F146*(VLOOKUP($Q146,'Workforce distribution'!$C$8:$AD$30,AV$7,FALSE)))),0)</f>
        <v>0</v>
      </c>
      <c r="AW146" s="30">
        <f>_xlfn.IFNA(IF($O146="days",$Y146*(VLOOKUP($K146,'Bed parameters'!$A$9:$I$12,9,FALSE))*$F146*(VLOOKUP($Q146,'Workforce distribution'!$C$8:$AD$30,AW$7,FALSE)),IF($Q146="n/a",(IF($P146=AW$6,$X146*$F146,0)),$X146*$F146*(VLOOKUP($Q146,'Workforce distribution'!$C$8:$AD$30,AW$7,FALSE)))),0)</f>
        <v>0</v>
      </c>
      <c r="AX146" s="30">
        <f>_xlfn.IFNA(IF($O146="days",$Y146*(VLOOKUP($K146,'Bed parameters'!$A$9:$I$12,9,FALSE))*$F146*(VLOOKUP($Q146,'Workforce distribution'!$C$8:$AD$30,AX$7,FALSE)),IF($Q146="n/a",(IF($P146=AX$6,$X146*$F146,0)),$X146*$F146*(VLOOKUP($Q146,'Workforce distribution'!$C$8:$AD$30,AX$7,FALSE)))),0)</f>
        <v>0</v>
      </c>
      <c r="AY146" s="30">
        <f>_xlfn.IFNA(IF($O146="days",$Y146*(VLOOKUP($K146,'Bed parameters'!$A$9:$I$12,9,FALSE))*$F146*(VLOOKUP($Q146,'Workforce distribution'!$C$8:$AD$30,AY$7,FALSE)),IF($Q146="n/a",(IF($P146=AY$6,$X146*$F146,0)),$X146*$F146*(VLOOKUP($Q146,'Workforce distribution'!$C$8:$AD$30,AY$7,FALSE)))),0)</f>
        <v>0</v>
      </c>
      <c r="AZ146" s="30">
        <f>_xlfn.IFNA(IF($O146="days",$Y146*(VLOOKUP($K146,'Bed parameters'!$A$9:$I$12,9,FALSE))*$F146*(VLOOKUP($Q146,'Workforce distribution'!$C$8:$AD$30,AZ$7,FALSE)),IF($Q146="n/a",(IF($P146=AZ$6,$X146*$F146,0)),$X146*$F146*(VLOOKUP($Q146,'Workforce distribution'!$C$8:$AD$30,AZ$7,FALSE)))),0)</f>
        <v>0</v>
      </c>
      <c r="BA146" s="30">
        <f>_xlfn.IFNA(IF($O146="days",$Y146*(VLOOKUP($K146,'Bed parameters'!$A$9:$I$12,9,FALSE))*$F146*(VLOOKUP($Q146,'Workforce distribution'!$C$8:$AD$30,BA$7,FALSE)),IF($Q146="n/a",(IF($P146=BA$6,$X146*$F146,0)),$X146*$F146*(VLOOKUP($Q146,'Workforce distribution'!$C$8:$AD$30,BA$7,FALSE)))),0)</f>
        <v>0</v>
      </c>
      <c r="BB146" s="30">
        <f>_xlfn.IFNA(IF($O146="days",$Y146*(VLOOKUP($K146,'Bed parameters'!$A$9:$I$12,9,FALSE))*$F146*(VLOOKUP($Q146,'Workforce distribution'!$C$8:$AD$30,BB$7,FALSE)),IF($Q146="n/a",(IF($P146=BB$6,$X146*$F146,0)),$X146*$F146*(VLOOKUP($Q146,'Workforce distribution'!$C$8:$AD$30,BB$7,FALSE)))),0)</f>
        <v>0</v>
      </c>
      <c r="BC146" s="149">
        <f t="shared" si="25"/>
        <v>0</v>
      </c>
      <c r="BD146" s="288">
        <f>IF($Q146="n/a",(IF('Workforce hours'!D$30=0,0,(AB146/'Workforce hours'!D$30))),(IF(VLOOKUP($Q146,'Workforce hours'!$C$8:$AD$30,BD$7,FALSE)=0,0,(AB146/(VLOOKUP($Q146,'Workforce hours'!$C$8:$AD$30,BD$7,FALSE))))))</f>
        <v>0</v>
      </c>
      <c r="BE146" s="288">
        <f>IF($Q146="n/a",(IF('Workforce hours'!E$30=0,0,(AC146/'Workforce hours'!E$30))),(IF(VLOOKUP($Q146,'Workforce hours'!$C$8:$AD$30,BE$7,FALSE)=0,0,(AC146/(VLOOKUP($Q146,'Workforce hours'!$C$8:$AD$30,BE$7,FALSE))))))</f>
        <v>0</v>
      </c>
      <c r="BF146" s="288">
        <f>IF($Q146="n/a",(IF('Workforce hours'!F$30=0,0,(AD146/'Workforce hours'!F$30))),(IF(VLOOKUP($Q146,'Workforce hours'!$C$8:$AD$30,BF$7,FALSE)=0,0,(AD146/(VLOOKUP($Q146,'Workforce hours'!$C$8:$AD$30,BF$7,FALSE))))))</f>
        <v>0</v>
      </c>
      <c r="BG146" s="288">
        <f>IF($Q146="n/a",(IF('Workforce hours'!G$30=0,0,(AE146/'Workforce hours'!G$30))),(IF(VLOOKUP($Q146,'Workforce hours'!$C$8:$AD$30,BG$7,FALSE)=0,0,(AE146/(VLOOKUP($Q146,'Workforce hours'!$C$8:$AD$30,BG$7,FALSE))))))</f>
        <v>0</v>
      </c>
      <c r="BH146" s="288">
        <f>IF($Q146="n/a",(IF('Workforce hours'!H$30=0,0,(AF146/'Workforce hours'!H$30))),(IF(VLOOKUP($Q146,'Workforce hours'!$C$8:$AD$30,BH$7,FALSE)=0,0,(AF146/(VLOOKUP($Q146,'Workforce hours'!$C$8:$AD$30,BH$7,FALSE))))))</f>
        <v>0</v>
      </c>
      <c r="BI146" s="288">
        <f>IF($Q146="n/a",(IF('Workforce hours'!I$30=0,0,(AG146/'Workforce hours'!I$30))),(IF(VLOOKUP($Q146,'Workforce hours'!$C$8:$AD$30,BI$7,FALSE)=0,0,(AG146/(VLOOKUP($Q146,'Workforce hours'!$C$8:$AD$30,BI$7,FALSE))))))</f>
        <v>0</v>
      </c>
      <c r="BJ146" s="288">
        <f>IF($Q146="n/a",(IF('Workforce hours'!J$30=0,0,(AH146/'Workforce hours'!J$30))),(IF(VLOOKUP($Q146,'Workforce hours'!$C$8:$AD$30,BJ$7,FALSE)=0,0,(AH146/(VLOOKUP($Q146,'Workforce hours'!$C$8:$AD$30,BJ$7,FALSE))))))</f>
        <v>0</v>
      </c>
      <c r="BK146" s="288">
        <f>IF($Q146="n/a",(IF('Workforce hours'!K$30=0,0,(AI146/'Workforce hours'!K$30))),(IF(VLOOKUP($Q146,'Workforce hours'!$C$8:$AD$30,BK$7,FALSE)=0,0,(AI146/(VLOOKUP($Q146,'Workforce hours'!$C$8:$AD$30,BK$7,FALSE))))))</f>
        <v>0</v>
      </c>
      <c r="BL146" s="288">
        <f>IF($Q146="n/a",(IF('Workforce hours'!L$30=0,0,(AJ146/'Workforce hours'!L$30))),(IF(VLOOKUP($Q146,'Workforce hours'!$C$8:$AD$30,BL$7,FALSE)=0,0,(AJ146/(VLOOKUP($Q146,'Workforce hours'!$C$8:$AD$30,BL$7,FALSE))))))</f>
        <v>0</v>
      </c>
      <c r="BM146" s="288">
        <f>IF($Q146="n/a",(IF('Workforce hours'!M$30=0,0,(AK146/'Workforce hours'!M$30))),(IF(VLOOKUP($Q146,'Workforce hours'!$C$8:$AD$30,BM$7,FALSE)=0,0,(AK146/(VLOOKUP($Q146,'Workforce hours'!$C$8:$AD$30,BM$7,FALSE))))))</f>
        <v>0</v>
      </c>
      <c r="BN146" s="288">
        <f>IF($Q146="n/a",(IF('Workforce hours'!N$30=0,0,(AL146/'Workforce hours'!N$30))),(IF(VLOOKUP($Q146,'Workforce hours'!$C$8:$AD$30,BN$7,FALSE)=0,0,(AL146/(VLOOKUP($Q146,'Workforce hours'!$C$8:$AD$30,BN$7,FALSE))))))</f>
        <v>0</v>
      </c>
      <c r="BO146" s="288">
        <f>IF($Q146="n/a",(IF('Workforce hours'!O$30=0,0,(AM146/'Workforce hours'!O$30))),(IF(VLOOKUP($Q146,'Workforce hours'!$C$8:$AD$30,BO$7,FALSE)=0,0,(AM146/(VLOOKUP($Q146,'Workforce hours'!$C$8:$AD$30,BO$7,FALSE))))))</f>
        <v>0</v>
      </c>
      <c r="BP146" s="288">
        <f>IF($Q146="n/a",(IF('Workforce hours'!P$30=0,0,(AN146/'Workforce hours'!P$30))),(IF(VLOOKUP($Q146,'Workforce hours'!$C$8:$AD$30,BP$7,FALSE)=0,0,(AN146/(VLOOKUP($Q146,'Workforce hours'!$C$8:$AD$30,BP$7,FALSE))))))</f>
        <v>0</v>
      </c>
      <c r="BQ146" s="288">
        <f>IF($Q146="n/a",(IF('Workforce hours'!Q$30=0,0,(AO146/'Workforce hours'!Q$30))),(IF(VLOOKUP($Q146,'Workforce hours'!$C$8:$AD$30,BQ$7,FALSE)=0,0,(AO146/(VLOOKUP($Q146,'Workforce hours'!$C$8:$AD$30,BQ$7,FALSE))))))</f>
        <v>0</v>
      </c>
      <c r="BR146" s="288">
        <f>IF($Q146="n/a",(IF('Workforce hours'!R$30=0,0,(AP146/'Workforce hours'!R$30))),(IF(VLOOKUP($Q146,'Workforce hours'!$C$8:$AD$30,BR$7,FALSE)=0,0,(AP146/(VLOOKUP($Q146,'Workforce hours'!$C$8:$AD$30,BR$7,FALSE))))))</f>
        <v>0</v>
      </c>
      <c r="BS146" s="288">
        <f>IF($Q146="n/a",(IF('Workforce hours'!S$30=0,0,(AQ146/'Workforce hours'!S$30))),(IF(VLOOKUP($Q146,'Workforce hours'!$C$8:$AD$30,BS$7,FALSE)=0,0,(AQ146/(VLOOKUP($Q146,'Workforce hours'!$C$8:$AD$30,BS$7,FALSE))))))</f>
        <v>0</v>
      </c>
      <c r="BT146" s="288">
        <f>IF($Q146="n/a",(IF('Workforce hours'!T$30=0,0,(AR146/'Workforce hours'!T$30))),(IF(VLOOKUP($Q146,'Workforce hours'!$C$8:$AD$30,BT$7,FALSE)=0,0,(AR146/(VLOOKUP($Q146,'Workforce hours'!$C$8:$AD$30,BT$7,FALSE))))))</f>
        <v>0</v>
      </c>
      <c r="BU146" s="288">
        <f>IF($Q146="n/a",(IF('Workforce hours'!U$30=0,0,(AS146/'Workforce hours'!U$30))),(IF(VLOOKUP($Q146,'Workforce hours'!$C$8:$AD$30,BU$7,FALSE)=0,0,(AS146/(VLOOKUP($Q146,'Workforce hours'!$C$8:$AD$30,BU$7,FALSE))))))</f>
        <v>0</v>
      </c>
      <c r="BV146" s="288">
        <f>IF($Q146="n/a",(IF('Workforce hours'!V$30=0,0,(AT146/'Workforce hours'!V$30))),(IF(VLOOKUP($Q146,'Workforce hours'!$C$8:$AD$30,BV$7,FALSE)=0,0,(AT146/(VLOOKUP($Q146,'Workforce hours'!$C$8:$AD$30,BV$7,FALSE))))))</f>
        <v>0</v>
      </c>
      <c r="BW146" s="288">
        <f>IF($Q146="n/a",(IF('Workforce hours'!W$30=0,0,(AU146/'Workforce hours'!W$30))),(IF(VLOOKUP($Q146,'Workforce hours'!$C$8:$AD$30,BW$7,FALSE)=0,0,(AU146/(VLOOKUP($Q146,'Workforce hours'!$C$8:$AD$30,BW$7,FALSE))))))</f>
        <v>0</v>
      </c>
      <c r="BX146" s="288">
        <f>IF($Q146="n/a",(IF('Workforce hours'!X$30=0,0,(AV146/'Workforce hours'!X$30))),(IF(VLOOKUP($Q146,'Workforce hours'!$C$8:$AD$30,BX$7,FALSE)=0,0,(AV146/(VLOOKUP($Q146,'Workforce hours'!$C$8:$AD$30,BX$7,FALSE))))))</f>
        <v>0</v>
      </c>
      <c r="BY146" s="288">
        <f>IF($Q146="n/a",(IF('Workforce hours'!Y$30=0,0,(AW146/'Workforce hours'!Y$30))),(IF(VLOOKUP($Q146,'Workforce hours'!$C$8:$AD$30,BY$7,FALSE)=0,0,(AW146/(VLOOKUP($Q146,'Workforce hours'!$C$8:$AD$30,BY$7,FALSE))))))</f>
        <v>0</v>
      </c>
      <c r="BZ146" s="288">
        <f>IF($Q146="n/a",(IF('Workforce hours'!Z$30=0,0,(AX146/'Workforce hours'!Z$30))),(IF(VLOOKUP($Q146,'Workforce hours'!$C$8:$AD$30,BZ$7,FALSE)=0,0,(AX146/(VLOOKUP($Q146,'Workforce hours'!$C$8:$AD$30,BZ$7,FALSE))))))</f>
        <v>0</v>
      </c>
      <c r="CA146" s="288">
        <f>IF($Q146="n/a",(IF('Workforce hours'!AA$30=0,0,(AY146/'Workforce hours'!AA$30))),(IF(VLOOKUP($Q146,'Workforce hours'!$C$8:$AD$30,CA$7,FALSE)=0,0,(AY146/(VLOOKUP($Q146,'Workforce hours'!$C$8:$AD$30,CA$7,FALSE))))))</f>
        <v>0</v>
      </c>
      <c r="CB146" s="288">
        <f>IF($Q146="n/a",(IF('Workforce hours'!AB$30=0,0,(AZ146/'Workforce hours'!AB$30))),(IF(VLOOKUP($Q146,'Workforce hours'!$C$8:$AD$30,CB$7,FALSE)=0,0,(AZ146/(VLOOKUP($Q146,'Workforce hours'!$C$8:$AD$30,CB$7,FALSE))))))</f>
        <v>0</v>
      </c>
      <c r="CC146" s="288">
        <f>IF($Q146="n/a",(IF('Workforce hours'!AC$30=0,0,(BA146/'Workforce hours'!AC$30))),(IF(VLOOKUP($Q146,'Workforce hours'!$C$8:$AD$30,CC$7,FALSE)=0,0,(BA146/(VLOOKUP($Q146,'Workforce hours'!$C$8:$AD$30,CC$7,FALSE))))))</f>
        <v>0</v>
      </c>
      <c r="CD146" s="288">
        <f>IF($Q146="n/a",(IF('Workforce hours'!AD$30=0,0,(BB146/'Workforce hours'!AD$30))),(IF(VLOOKUP($Q146,'Workforce hours'!$C$8:$AD$30,CD$7,FALSE)=0,0,(BB146/(VLOOKUP($Q146,'Workforce hours'!$C$8:$AD$30,CD$7,FALSE))))))</f>
        <v>0</v>
      </c>
      <c r="CE146" s="289">
        <f t="shared" si="26"/>
        <v>0</v>
      </c>
      <c r="CF146" s="290">
        <f>BD146*'Workforce costs'!B$9*(1+'Workforce costs'!B$10)*(1+'Workforce costs'!B$11)</f>
        <v>0</v>
      </c>
      <c r="CG146" s="290">
        <f>BE146*'Workforce costs'!C$9*(1+'Workforce costs'!C$10)*(1+'Workforce costs'!C$11)</f>
        <v>0</v>
      </c>
      <c r="CH146" s="290">
        <f>BF146*'Workforce costs'!D$9*(1+'Workforce costs'!D$10)*(1+'Workforce costs'!D$11)</f>
        <v>0</v>
      </c>
      <c r="CI146" s="290">
        <f>BG146*'Workforce costs'!E$9*(1+'Workforce costs'!E$10)*(1+'Workforce costs'!E$11)</f>
        <v>0</v>
      </c>
      <c r="CJ146" s="290">
        <f>BH146*'Workforce costs'!F$9*(1+'Workforce costs'!F$10)*(1+'Workforce costs'!F$11)</f>
        <v>0</v>
      </c>
      <c r="CK146" s="290">
        <f>BI146*'Workforce costs'!G$9*(1+'Workforce costs'!G$10)*(1+'Workforce costs'!G$11)</f>
        <v>0</v>
      </c>
      <c r="CL146" s="290">
        <f>BJ146*'Workforce costs'!H$9*(1+'Workforce costs'!H$10)*(1+'Workforce costs'!H$11)</f>
        <v>0</v>
      </c>
      <c r="CM146" s="290">
        <f>BK146*'Workforce costs'!I$9*(1+'Workforce costs'!I$10)*(1+'Workforce costs'!I$11)</f>
        <v>0</v>
      </c>
      <c r="CN146" s="290">
        <f>BL146*'Workforce costs'!J$9*(1+'Workforce costs'!J$10)*(1+'Workforce costs'!J$11)</f>
        <v>0</v>
      </c>
      <c r="CO146" s="290">
        <f>BM146*'Workforce costs'!K$9*(1+'Workforce costs'!K$10)*(1+'Workforce costs'!K$11)</f>
        <v>0</v>
      </c>
      <c r="CP146" s="290">
        <f>BN146*'Workforce costs'!L$9*(1+'Workforce costs'!L$10)*(1+'Workforce costs'!L$11)</f>
        <v>0</v>
      </c>
      <c r="CQ146" s="290">
        <f>BO146*'Workforce costs'!M$9*(1+'Workforce costs'!M$10)*(1+'Workforce costs'!M$11)</f>
        <v>0</v>
      </c>
      <c r="CR146" s="290">
        <f>BP146*'Workforce costs'!N$9*(1+'Workforce costs'!N$10)*(1+'Workforce costs'!N$11)</f>
        <v>0</v>
      </c>
      <c r="CS146" s="290">
        <f>BQ146*'Workforce costs'!O$9*(1+'Workforce costs'!O$10)*(1+'Workforce costs'!O$11)</f>
        <v>0</v>
      </c>
      <c r="CT146" s="290">
        <f>BR146*'Workforce costs'!P$9*(1+'Workforce costs'!P$10)*(1+'Workforce costs'!P$11)</f>
        <v>0</v>
      </c>
      <c r="CU146" s="290">
        <f>BS146*'Workforce costs'!Q$9*(1+'Workforce costs'!Q$10)*(1+'Workforce costs'!Q$11)</f>
        <v>0</v>
      </c>
      <c r="CV146" s="290">
        <f>BT146*'Workforce costs'!R$9*(1+'Workforce costs'!R$10)*(1+'Workforce costs'!R$11)</f>
        <v>0</v>
      </c>
      <c r="CW146" s="290">
        <f>BU146*'Workforce costs'!S$9*(1+'Workforce costs'!S$10)*(1+'Workforce costs'!S$11)</f>
        <v>0</v>
      </c>
      <c r="CX146" s="290">
        <f>BV146*'Workforce costs'!T$9*(1+'Workforce costs'!T$10)*(1+'Workforce costs'!T$11)</f>
        <v>0</v>
      </c>
      <c r="CY146" s="290">
        <f>BW146*'Workforce costs'!U$9*(1+'Workforce costs'!U$10)*(1+'Workforce costs'!U$11)</f>
        <v>0</v>
      </c>
      <c r="CZ146" s="290">
        <f>BX146*'Workforce costs'!V$9*(1+'Workforce costs'!V$10)*(1+'Workforce costs'!V$11)</f>
        <v>0</v>
      </c>
      <c r="DA146" s="290">
        <f>BY146*'Workforce costs'!W$9*(1+'Workforce costs'!W$10)*(1+'Workforce costs'!W$11)</f>
        <v>0</v>
      </c>
      <c r="DB146" s="290">
        <f>BZ146*'Workforce costs'!X$9*(1+'Workforce costs'!X$10)*(1+'Workforce costs'!X$11)</f>
        <v>0</v>
      </c>
      <c r="DC146" s="290">
        <f>CA146*'Workforce costs'!Y$9*(1+'Workforce costs'!Y$10)*(1+'Workforce costs'!Y$11)</f>
        <v>0</v>
      </c>
      <c r="DD146" s="290">
        <f>CB146*'Workforce costs'!Z$9*(1+'Workforce costs'!Z$10)*(1+'Workforce costs'!Z$11)</f>
        <v>0</v>
      </c>
      <c r="DE146" s="290">
        <f>CC146*'Workforce costs'!AA$9*(1+'Workforce costs'!AA$10)*(1+'Workforce costs'!AA$11)</f>
        <v>0</v>
      </c>
      <c r="DF146" s="290">
        <f>CD146*'Workforce costs'!AB$9*(1+'Workforce costs'!AB$10)*(1+'Workforce costs'!AB$11)</f>
        <v>0</v>
      </c>
    </row>
    <row r="147" spans="1:110" x14ac:dyDescent="0.3">
      <c r="A147" s="2" t="str">
        <f>Outputs!$A$4</f>
        <v>Australia</v>
      </c>
      <c r="B147" s="2" t="str">
        <f t="shared" si="19"/>
        <v>Australia 12to17</v>
      </c>
      <c r="C147" s="30">
        <f>VLOOKUP($B147,Populations!$D$15:$H$1920,3,FALSE)</f>
        <v>1959472</v>
      </c>
      <c r="D147" s="255">
        <f>IF(OR($H147="General pop",$H147="Schools",$H147="Workplace",$H147="Skills Training",$H147="Digital Supports"),1,VLOOKUP($B147,Populations!$D$15:$H$1920,5,FALSE))</f>
        <v>1</v>
      </c>
      <c r="E147" s="88">
        <f>VLOOKUP(I147,Epidemiology!$C$10:$H$47,6,FALSE)</f>
        <v>7702</v>
      </c>
      <c r="F147" s="102">
        <f>'Care profiles'!R148</f>
        <v>1</v>
      </c>
      <c r="G147" s="15" t="str">
        <f>'Care profiles'!A148</f>
        <v>12to17</v>
      </c>
      <c r="H147" s="15" t="str">
        <f>'Care profiles'!B148</f>
        <v>Thoughts</v>
      </c>
      <c r="I147" s="15" t="str">
        <f>'Care profiles'!C148</f>
        <v>Thoughts_12-17yrs</v>
      </c>
      <c r="J147" s="15" t="str">
        <f>'Care profiles'!D148</f>
        <v>Care profile</v>
      </c>
      <c r="K147" s="15" t="str">
        <f>'Care profiles'!E148</f>
        <v>Care Coordination and Liaison</v>
      </c>
      <c r="L147" s="104">
        <f>'Care profiles'!F148</f>
        <v>0.33</v>
      </c>
      <c r="M147" s="15">
        <f>'Care profiles'!G148</f>
        <v>1</v>
      </c>
      <c r="N147" s="15">
        <f>'Care profiles'!H148</f>
        <v>15</v>
      </c>
      <c r="O147" s="15" t="str">
        <f>'Care profiles'!I148</f>
        <v>min</v>
      </c>
      <c r="P147" s="15" t="str">
        <f>'Care profiles'!J148</f>
        <v>Peer Worker/Vocationally Qualified/Tertiary Qualified</v>
      </c>
      <c r="Q147" s="15" t="str">
        <f>'Care profiles'!K148</f>
        <v>n/a</v>
      </c>
      <c r="R147" s="15" t="str">
        <f>'Care profiles'!M148</f>
        <v>Y</v>
      </c>
      <c r="S147" s="15" t="str">
        <f>'Care profiles'!O148</f>
        <v>N</v>
      </c>
      <c r="T147" s="15" t="str">
        <f>'Care profiles'!Q148</f>
        <v>N</v>
      </c>
      <c r="U147" s="30">
        <f t="shared" si="20"/>
        <v>150918.53344</v>
      </c>
      <c r="V147" s="30">
        <f t="shared" si="21"/>
        <v>49803.116035200001</v>
      </c>
      <c r="W147" s="30">
        <f>IF(M147="n/a",0,IF(O147="days",V147*M147*(1+(VLOOKUP(K147,'Bed parameters'!$A$9:$G$12,7,FALSE))),V147*M147))</f>
        <v>49803.116035200001</v>
      </c>
      <c r="X147" s="30">
        <f t="shared" si="22"/>
        <v>12450.7790088</v>
      </c>
      <c r="Y147" s="30">
        <f t="shared" si="23"/>
        <v>0</v>
      </c>
      <c r="Z147" s="113">
        <f>_xlfn.IFNA(Y147/((VLOOKUP(K147,'Bed parameters'!$A$9:$G$12,3,FALSE))*(VLOOKUP(K147,'Bed parameters'!$A$9:$G$12,5,FALSE))),0)</f>
        <v>0</v>
      </c>
      <c r="AA147" s="30">
        <f t="shared" si="24"/>
        <v>12450.7790088</v>
      </c>
      <c r="AB147" s="30">
        <f>_xlfn.IFNA(IF($O147="days",$Y147*(VLOOKUP($K147,'Bed parameters'!$A$9:$I$12,9,FALSE))*$F147*(VLOOKUP($Q147,'Workforce distribution'!$C$8:$AD$30,AB$7,FALSE)),IF($Q147="n/a",(IF($P147=AB$6,$X147*$F147,0)),$X147*$F147*(VLOOKUP($Q147,'Workforce distribution'!$C$8:$AD$30,AB$7,FALSE)))),0)</f>
        <v>0</v>
      </c>
      <c r="AC147" s="30">
        <f>_xlfn.IFNA(IF($O147="days",$Y147*(VLOOKUP($K147,'Bed parameters'!$A$9:$I$12,9,FALSE))*$F147*(VLOOKUP($Q147,'Workforce distribution'!$C$8:$AD$30,AC$7,FALSE)),IF($Q147="n/a",(IF($P147=AC$6,$X147*$F147,0)),$X147*$F147*(VLOOKUP($Q147,'Workforce distribution'!$C$8:$AD$30,AC$7,FALSE)))),0)</f>
        <v>0</v>
      </c>
      <c r="AD147" s="30">
        <f>_xlfn.IFNA(IF($O147="days",$Y147*(VLOOKUP($K147,'Bed parameters'!$A$9:$I$12,9,FALSE))*$F147*(VLOOKUP($Q147,'Workforce distribution'!$C$8:$AD$30,AD$7,FALSE)),IF($Q147="n/a",(IF($P147=AD$6,$X147*$F147,0)),$X147*$F147*(VLOOKUP($Q147,'Workforce distribution'!$C$8:$AD$30,AD$7,FALSE)))),0)</f>
        <v>0</v>
      </c>
      <c r="AE147" s="30">
        <f>_xlfn.IFNA(IF($O147="days",$Y147*(VLOOKUP($K147,'Bed parameters'!$A$9:$I$12,9,FALSE))*$F147*(VLOOKUP($Q147,'Workforce distribution'!$C$8:$AD$30,AE$7,FALSE)),IF($Q147="n/a",(IF($P147=AE$6,$X147*$F147,0)),$X147*$F147*(VLOOKUP($Q147,'Workforce distribution'!$C$8:$AD$30,AE$7,FALSE)))),0)</f>
        <v>0</v>
      </c>
      <c r="AF147" s="30">
        <f>_xlfn.IFNA(IF($O147="days",$Y147*(VLOOKUP($K147,'Bed parameters'!$A$9:$I$12,9,FALSE))*$F147*(VLOOKUP($Q147,'Workforce distribution'!$C$8:$AD$30,AF$7,FALSE)),IF($Q147="n/a",(IF($P147=AF$6,$X147*$F147,0)),$X147*$F147*(VLOOKUP($Q147,'Workforce distribution'!$C$8:$AD$30,AF$7,FALSE)))),0)</f>
        <v>0</v>
      </c>
      <c r="AG147" s="30">
        <f>_xlfn.IFNA(IF($O147="days",$Y147*(VLOOKUP($K147,'Bed parameters'!$A$9:$I$12,9,FALSE))*$F147*(VLOOKUP($Q147,'Workforce distribution'!$C$8:$AD$30,AG$7,FALSE)),IF($Q147="n/a",(IF($P147=AG$6,$X147*$F147,0)),$X147*$F147*(VLOOKUP($Q147,'Workforce distribution'!$C$8:$AD$30,AG$7,FALSE)))),0)</f>
        <v>0</v>
      </c>
      <c r="AH147" s="30">
        <f>_xlfn.IFNA(IF($O147="days",$Y147*(VLOOKUP($K147,'Bed parameters'!$A$9:$I$12,9,FALSE))*$F147*(VLOOKUP($Q147,'Workforce distribution'!$C$8:$AD$30,AH$7,FALSE)),IF($Q147="n/a",(IF($P147=AH$6,$X147*$F147,0)),$X147*$F147*(VLOOKUP($Q147,'Workforce distribution'!$C$8:$AD$30,AH$7,FALSE)))),0)</f>
        <v>0</v>
      </c>
      <c r="AI147" s="30">
        <f>_xlfn.IFNA(IF($O147="days",$Y147*(VLOOKUP($K147,'Bed parameters'!$A$9:$I$12,9,FALSE))*$F147*(VLOOKUP($Q147,'Workforce distribution'!$C$8:$AD$30,AI$7,FALSE)),IF($Q147="n/a",(IF($P147=AI$6,$X147*$F147,0)),$X147*$F147*(VLOOKUP($Q147,'Workforce distribution'!$C$8:$AD$30,AI$7,FALSE)))),0)</f>
        <v>0</v>
      </c>
      <c r="AJ147" s="30">
        <f>_xlfn.IFNA(IF($O147="days",$Y147*(VLOOKUP($K147,'Bed parameters'!$A$9:$I$12,9,FALSE))*$F147*(VLOOKUP($Q147,'Workforce distribution'!$C$8:$AD$30,AJ$7,FALSE)),IF($Q147="n/a",(IF($P147=AJ$6,$X147*$F147,0)),$X147*$F147*(VLOOKUP($Q147,'Workforce distribution'!$C$8:$AD$30,AJ$7,FALSE)))),0)</f>
        <v>0</v>
      </c>
      <c r="AK147" s="30">
        <f>_xlfn.IFNA(IF($O147="days",$Y147*(VLOOKUP($K147,'Bed parameters'!$A$9:$I$12,9,FALSE))*$F147*(VLOOKUP($Q147,'Workforce distribution'!$C$8:$AD$30,AK$7,FALSE)),IF($Q147="n/a",(IF($P147=AK$6,$X147*$F147,0)),$X147*$F147*(VLOOKUP($Q147,'Workforce distribution'!$C$8:$AD$30,AK$7,FALSE)))),0)</f>
        <v>0</v>
      </c>
      <c r="AL147" s="30">
        <f>_xlfn.IFNA(IF($O147="days",$Y147*(VLOOKUP($K147,'Bed parameters'!$A$9:$I$12,9,FALSE))*$F147*(VLOOKUP($Q147,'Workforce distribution'!$C$8:$AD$30,AL$7,FALSE)),IF($Q147="n/a",(IF($P147=AL$6,$X147*$F147,0)),$X147*$F147*(VLOOKUP($Q147,'Workforce distribution'!$C$8:$AD$30,AL$7,FALSE)))),0)</f>
        <v>0</v>
      </c>
      <c r="AM147" s="30">
        <f>_xlfn.IFNA(IF($O147="days",$Y147*(VLOOKUP($K147,'Bed parameters'!$A$9:$I$12,9,FALSE))*$F147*(VLOOKUP($Q147,'Workforce distribution'!$C$8:$AD$30,AM$7,FALSE)),IF($Q147="n/a",(IF($P147=AM$6,$X147*$F147,0)),$X147*$F147*(VLOOKUP($Q147,'Workforce distribution'!$C$8:$AD$30,AM$7,FALSE)))),0)</f>
        <v>0</v>
      </c>
      <c r="AN147" s="30">
        <f>_xlfn.IFNA(IF($O147="days",$Y147*(VLOOKUP($K147,'Bed parameters'!$A$9:$I$12,9,FALSE))*$F147*(VLOOKUP($Q147,'Workforce distribution'!$C$8:$AD$30,AN$7,FALSE)),IF($Q147="n/a",(IF($P147=AN$6,$X147*$F147,0)),$X147*$F147*(VLOOKUP($Q147,'Workforce distribution'!$C$8:$AD$30,AN$7,FALSE)))),0)</f>
        <v>0</v>
      </c>
      <c r="AO147" s="30">
        <f>_xlfn.IFNA(IF($O147="days",$Y147*(VLOOKUP($K147,'Bed parameters'!$A$9:$I$12,9,FALSE))*$F147*(VLOOKUP($Q147,'Workforce distribution'!$C$8:$AD$30,AO$7,FALSE)),IF($Q147="n/a",(IF($P147=AO$6,$X147*$F147,0)),$X147*$F147*(VLOOKUP($Q147,'Workforce distribution'!$C$8:$AD$30,AO$7,FALSE)))),0)</f>
        <v>0</v>
      </c>
      <c r="AP147" s="30">
        <f>_xlfn.IFNA(IF($O147="days",$Y147*(VLOOKUP($K147,'Bed parameters'!$A$9:$I$12,9,FALSE))*$F147*(VLOOKUP($Q147,'Workforce distribution'!$C$8:$AD$30,AP$7,FALSE)),IF($Q147="n/a",(IF($P147=AP$6,$X147*$F147,0)),$X147*$F147*(VLOOKUP($Q147,'Workforce distribution'!$C$8:$AD$30,AP$7,FALSE)))),0)</f>
        <v>0</v>
      </c>
      <c r="AQ147" s="30">
        <f>_xlfn.IFNA(IF($O147="days",$Y147*(VLOOKUP($K147,'Bed parameters'!$A$9:$I$12,9,FALSE))*$F147*(VLOOKUP($Q147,'Workforce distribution'!$C$8:$AD$30,AQ$7,FALSE)),IF($Q147="n/a",(IF($P147=AQ$6,$X147*$F147,0)),$X147*$F147*(VLOOKUP($Q147,'Workforce distribution'!$C$8:$AD$30,AQ$7,FALSE)))),0)</f>
        <v>0</v>
      </c>
      <c r="AR147" s="30">
        <f>_xlfn.IFNA(IF($O147="days",$Y147*(VLOOKUP($K147,'Bed parameters'!$A$9:$I$12,9,FALSE))*$F147*(VLOOKUP($Q147,'Workforce distribution'!$C$8:$AD$30,AR$7,FALSE)),IF($Q147="n/a",(IF($P147=AR$6,$X147*$F147,0)),$X147*$F147*(VLOOKUP($Q147,'Workforce distribution'!$C$8:$AD$30,AR$7,FALSE)))),0)</f>
        <v>0</v>
      </c>
      <c r="AS147" s="30">
        <f>_xlfn.IFNA(IF($O147="days",$Y147*(VLOOKUP($K147,'Bed parameters'!$A$9:$I$12,9,FALSE))*$F147*(VLOOKUP($Q147,'Workforce distribution'!$C$8:$AD$30,AS$7,FALSE)),IF($Q147="n/a",(IF($P147=AS$6,$X147*$F147,0)),$X147*$F147*(VLOOKUP($Q147,'Workforce distribution'!$C$8:$AD$30,AS$7,FALSE)))),0)</f>
        <v>0</v>
      </c>
      <c r="AT147" s="30">
        <f>_xlfn.IFNA(IF($O147="days",$Y147*(VLOOKUP($K147,'Bed parameters'!$A$9:$I$12,9,FALSE))*$F147*(VLOOKUP($Q147,'Workforce distribution'!$C$8:$AD$30,AT$7,FALSE)),IF($Q147="n/a",(IF($P147=AT$6,$X147*$F147,0)),$X147*$F147*(VLOOKUP($Q147,'Workforce distribution'!$C$8:$AD$30,AT$7,FALSE)))),0)</f>
        <v>0</v>
      </c>
      <c r="AU147" s="30">
        <f>_xlfn.IFNA(IF($O147="days",$Y147*(VLOOKUP($K147,'Bed parameters'!$A$9:$I$12,9,FALSE))*$F147*(VLOOKUP($Q147,'Workforce distribution'!$C$8:$AD$30,AU$7,FALSE)),IF($Q147="n/a",(IF($P147=AU$6,$X147*$F147,0)),$X147*$F147*(VLOOKUP($Q147,'Workforce distribution'!$C$8:$AD$30,AU$7,FALSE)))),0)</f>
        <v>0</v>
      </c>
      <c r="AV147" s="30">
        <f>_xlfn.IFNA(IF($O147="days",$Y147*(VLOOKUP($K147,'Bed parameters'!$A$9:$I$12,9,FALSE))*$F147*(VLOOKUP($Q147,'Workforce distribution'!$C$8:$AD$30,AV$7,FALSE)),IF($Q147="n/a",(IF($P147=AV$6,$X147*$F147,0)),$X147*$F147*(VLOOKUP($Q147,'Workforce distribution'!$C$8:$AD$30,AV$7,FALSE)))),0)</f>
        <v>0</v>
      </c>
      <c r="AW147" s="30">
        <f>_xlfn.IFNA(IF($O147="days",$Y147*(VLOOKUP($K147,'Bed parameters'!$A$9:$I$12,9,FALSE))*$F147*(VLOOKUP($Q147,'Workforce distribution'!$C$8:$AD$30,AW$7,FALSE)),IF($Q147="n/a",(IF($P147=AW$6,$X147*$F147,0)),$X147*$F147*(VLOOKUP($Q147,'Workforce distribution'!$C$8:$AD$30,AW$7,FALSE)))),0)</f>
        <v>0</v>
      </c>
      <c r="AX147" s="30">
        <f>_xlfn.IFNA(IF($O147="days",$Y147*(VLOOKUP($K147,'Bed parameters'!$A$9:$I$12,9,FALSE))*$F147*(VLOOKUP($Q147,'Workforce distribution'!$C$8:$AD$30,AX$7,FALSE)),IF($Q147="n/a",(IF($P147=AX$6,$X147*$F147,0)),$X147*$F147*(VLOOKUP($Q147,'Workforce distribution'!$C$8:$AD$30,AX$7,FALSE)))),0)</f>
        <v>0</v>
      </c>
      <c r="AY147" s="30">
        <f>_xlfn.IFNA(IF($O147="days",$Y147*(VLOOKUP($K147,'Bed parameters'!$A$9:$I$12,9,FALSE))*$F147*(VLOOKUP($Q147,'Workforce distribution'!$C$8:$AD$30,AY$7,FALSE)),IF($Q147="n/a",(IF($P147=AY$6,$X147*$F147,0)),$X147*$F147*(VLOOKUP($Q147,'Workforce distribution'!$C$8:$AD$30,AY$7,FALSE)))),0)</f>
        <v>0</v>
      </c>
      <c r="AZ147" s="30">
        <f>_xlfn.IFNA(IF($O147="days",$Y147*(VLOOKUP($K147,'Bed parameters'!$A$9:$I$12,9,FALSE))*$F147*(VLOOKUP($Q147,'Workforce distribution'!$C$8:$AD$30,AZ$7,FALSE)),IF($Q147="n/a",(IF($P147=AZ$6,$X147*$F147,0)),$X147*$F147*(VLOOKUP($Q147,'Workforce distribution'!$C$8:$AD$30,AZ$7,FALSE)))),0)</f>
        <v>0</v>
      </c>
      <c r="BA147" s="30">
        <f>_xlfn.IFNA(IF($O147="days",$Y147*(VLOOKUP($K147,'Bed parameters'!$A$9:$I$12,9,FALSE))*$F147*(VLOOKUP($Q147,'Workforce distribution'!$C$8:$AD$30,BA$7,FALSE)),IF($Q147="n/a",(IF($P147=BA$6,$X147*$F147,0)),$X147*$F147*(VLOOKUP($Q147,'Workforce distribution'!$C$8:$AD$30,BA$7,FALSE)))),0)</f>
        <v>12450.7790088</v>
      </c>
      <c r="BB147" s="30">
        <f>_xlfn.IFNA(IF($O147="days",$Y147*(VLOOKUP($K147,'Bed parameters'!$A$9:$I$12,9,FALSE))*$F147*(VLOOKUP($Q147,'Workforce distribution'!$C$8:$AD$30,BB$7,FALSE)),IF($Q147="n/a",(IF($P147=BB$6,$X147*$F147,0)),$X147*$F147*(VLOOKUP($Q147,'Workforce distribution'!$C$8:$AD$30,BB$7,FALSE)))),0)</f>
        <v>0</v>
      </c>
      <c r="BC147" s="149">
        <f t="shared" si="25"/>
        <v>10.833694151493775</v>
      </c>
      <c r="BD147" s="288">
        <f>IF($Q147="n/a",(IF('Workforce hours'!D$30=0,0,(AB147/'Workforce hours'!D$30))),(IF(VLOOKUP($Q147,'Workforce hours'!$C$8:$AD$30,BD$7,FALSE)=0,0,(AB147/(VLOOKUP($Q147,'Workforce hours'!$C$8:$AD$30,BD$7,FALSE))))))</f>
        <v>0</v>
      </c>
      <c r="BE147" s="288">
        <f>IF($Q147="n/a",(IF('Workforce hours'!E$30=0,0,(AC147/'Workforce hours'!E$30))),(IF(VLOOKUP($Q147,'Workforce hours'!$C$8:$AD$30,BE$7,FALSE)=0,0,(AC147/(VLOOKUP($Q147,'Workforce hours'!$C$8:$AD$30,BE$7,FALSE))))))</f>
        <v>0</v>
      </c>
      <c r="BF147" s="288">
        <f>IF($Q147="n/a",(IF('Workforce hours'!F$30=0,0,(AD147/'Workforce hours'!F$30))),(IF(VLOOKUP($Q147,'Workforce hours'!$C$8:$AD$30,BF$7,FALSE)=0,0,(AD147/(VLOOKUP($Q147,'Workforce hours'!$C$8:$AD$30,BF$7,FALSE))))))</f>
        <v>0</v>
      </c>
      <c r="BG147" s="288">
        <f>IF($Q147="n/a",(IF('Workforce hours'!G$30=0,0,(AE147/'Workforce hours'!G$30))),(IF(VLOOKUP($Q147,'Workforce hours'!$C$8:$AD$30,BG$7,FALSE)=0,0,(AE147/(VLOOKUP($Q147,'Workforce hours'!$C$8:$AD$30,BG$7,FALSE))))))</f>
        <v>0</v>
      </c>
      <c r="BH147" s="288">
        <f>IF($Q147="n/a",(IF('Workforce hours'!H$30=0,0,(AF147/'Workforce hours'!H$30))),(IF(VLOOKUP($Q147,'Workforce hours'!$C$8:$AD$30,BH$7,FALSE)=0,0,(AF147/(VLOOKUP($Q147,'Workforce hours'!$C$8:$AD$30,BH$7,FALSE))))))</f>
        <v>0</v>
      </c>
      <c r="BI147" s="288">
        <f>IF($Q147="n/a",(IF('Workforce hours'!I$30=0,0,(AG147/'Workforce hours'!I$30))),(IF(VLOOKUP($Q147,'Workforce hours'!$C$8:$AD$30,BI$7,FALSE)=0,0,(AG147/(VLOOKUP($Q147,'Workforce hours'!$C$8:$AD$30,BI$7,FALSE))))))</f>
        <v>0</v>
      </c>
      <c r="BJ147" s="288">
        <f>IF($Q147="n/a",(IF('Workforce hours'!J$30=0,0,(AH147/'Workforce hours'!J$30))),(IF(VLOOKUP($Q147,'Workforce hours'!$C$8:$AD$30,BJ$7,FALSE)=0,0,(AH147/(VLOOKUP($Q147,'Workforce hours'!$C$8:$AD$30,BJ$7,FALSE))))))</f>
        <v>0</v>
      </c>
      <c r="BK147" s="288">
        <f>IF($Q147="n/a",(IF('Workforce hours'!K$30=0,0,(AI147/'Workforce hours'!K$30))),(IF(VLOOKUP($Q147,'Workforce hours'!$C$8:$AD$30,BK$7,FALSE)=0,0,(AI147/(VLOOKUP($Q147,'Workforce hours'!$C$8:$AD$30,BK$7,FALSE))))))</f>
        <v>0</v>
      </c>
      <c r="BL147" s="288">
        <f>IF($Q147="n/a",(IF('Workforce hours'!L$30=0,0,(AJ147/'Workforce hours'!L$30))),(IF(VLOOKUP($Q147,'Workforce hours'!$C$8:$AD$30,BL$7,FALSE)=0,0,(AJ147/(VLOOKUP($Q147,'Workforce hours'!$C$8:$AD$30,BL$7,FALSE))))))</f>
        <v>0</v>
      </c>
      <c r="BM147" s="288">
        <f>IF($Q147="n/a",(IF('Workforce hours'!M$30=0,0,(AK147/'Workforce hours'!M$30))),(IF(VLOOKUP($Q147,'Workforce hours'!$C$8:$AD$30,BM$7,FALSE)=0,0,(AK147/(VLOOKUP($Q147,'Workforce hours'!$C$8:$AD$30,BM$7,FALSE))))))</f>
        <v>0</v>
      </c>
      <c r="BN147" s="288">
        <f>IF($Q147="n/a",(IF('Workforce hours'!N$30=0,0,(AL147/'Workforce hours'!N$30))),(IF(VLOOKUP($Q147,'Workforce hours'!$C$8:$AD$30,BN$7,FALSE)=0,0,(AL147/(VLOOKUP($Q147,'Workforce hours'!$C$8:$AD$30,BN$7,FALSE))))))</f>
        <v>0</v>
      </c>
      <c r="BO147" s="288">
        <f>IF($Q147="n/a",(IF('Workforce hours'!O$30=0,0,(AM147/'Workforce hours'!O$30))),(IF(VLOOKUP($Q147,'Workforce hours'!$C$8:$AD$30,BO$7,FALSE)=0,0,(AM147/(VLOOKUP($Q147,'Workforce hours'!$C$8:$AD$30,BO$7,FALSE))))))</f>
        <v>0</v>
      </c>
      <c r="BP147" s="288">
        <f>IF($Q147="n/a",(IF('Workforce hours'!P$30=0,0,(AN147/'Workforce hours'!P$30))),(IF(VLOOKUP($Q147,'Workforce hours'!$C$8:$AD$30,BP$7,FALSE)=0,0,(AN147/(VLOOKUP($Q147,'Workforce hours'!$C$8:$AD$30,BP$7,FALSE))))))</f>
        <v>0</v>
      </c>
      <c r="BQ147" s="288">
        <f>IF($Q147="n/a",(IF('Workforce hours'!Q$30=0,0,(AO147/'Workforce hours'!Q$30))),(IF(VLOOKUP($Q147,'Workforce hours'!$C$8:$AD$30,BQ$7,FALSE)=0,0,(AO147/(VLOOKUP($Q147,'Workforce hours'!$C$8:$AD$30,BQ$7,FALSE))))))</f>
        <v>0</v>
      </c>
      <c r="BR147" s="288">
        <f>IF($Q147="n/a",(IF('Workforce hours'!R$30=0,0,(AP147/'Workforce hours'!R$30))),(IF(VLOOKUP($Q147,'Workforce hours'!$C$8:$AD$30,BR$7,FALSE)=0,0,(AP147/(VLOOKUP($Q147,'Workforce hours'!$C$8:$AD$30,BR$7,FALSE))))))</f>
        <v>0</v>
      </c>
      <c r="BS147" s="288">
        <f>IF($Q147="n/a",(IF('Workforce hours'!S$30=0,0,(AQ147/'Workforce hours'!S$30))),(IF(VLOOKUP($Q147,'Workforce hours'!$C$8:$AD$30,BS$7,FALSE)=0,0,(AQ147/(VLOOKUP($Q147,'Workforce hours'!$C$8:$AD$30,BS$7,FALSE))))))</f>
        <v>0</v>
      </c>
      <c r="BT147" s="288">
        <f>IF($Q147="n/a",(IF('Workforce hours'!T$30=0,0,(AR147/'Workforce hours'!T$30))),(IF(VLOOKUP($Q147,'Workforce hours'!$C$8:$AD$30,BT$7,FALSE)=0,0,(AR147/(VLOOKUP($Q147,'Workforce hours'!$C$8:$AD$30,BT$7,FALSE))))))</f>
        <v>0</v>
      </c>
      <c r="BU147" s="288">
        <f>IF($Q147="n/a",(IF('Workforce hours'!U$30=0,0,(AS147/'Workforce hours'!U$30))),(IF(VLOOKUP($Q147,'Workforce hours'!$C$8:$AD$30,BU$7,FALSE)=0,0,(AS147/(VLOOKUP($Q147,'Workforce hours'!$C$8:$AD$30,BU$7,FALSE))))))</f>
        <v>0</v>
      </c>
      <c r="BV147" s="288">
        <f>IF($Q147="n/a",(IF('Workforce hours'!V$30=0,0,(AT147/'Workforce hours'!V$30))),(IF(VLOOKUP($Q147,'Workforce hours'!$C$8:$AD$30,BV$7,FALSE)=0,0,(AT147/(VLOOKUP($Q147,'Workforce hours'!$C$8:$AD$30,BV$7,FALSE))))))</f>
        <v>0</v>
      </c>
      <c r="BW147" s="288">
        <f>IF($Q147="n/a",(IF('Workforce hours'!W$30=0,0,(AU147/'Workforce hours'!W$30))),(IF(VLOOKUP($Q147,'Workforce hours'!$C$8:$AD$30,BW$7,FALSE)=0,0,(AU147/(VLOOKUP($Q147,'Workforce hours'!$C$8:$AD$30,BW$7,FALSE))))))</f>
        <v>0</v>
      </c>
      <c r="BX147" s="288">
        <f>IF($Q147="n/a",(IF('Workforce hours'!X$30=0,0,(AV147/'Workforce hours'!X$30))),(IF(VLOOKUP($Q147,'Workforce hours'!$C$8:$AD$30,BX$7,FALSE)=0,0,(AV147/(VLOOKUP($Q147,'Workforce hours'!$C$8:$AD$30,BX$7,FALSE))))))</f>
        <v>0</v>
      </c>
      <c r="BY147" s="288">
        <f>IF($Q147="n/a",(IF('Workforce hours'!Y$30=0,0,(AW147/'Workforce hours'!Y$30))),(IF(VLOOKUP($Q147,'Workforce hours'!$C$8:$AD$30,BY$7,FALSE)=0,0,(AW147/(VLOOKUP($Q147,'Workforce hours'!$C$8:$AD$30,BY$7,FALSE))))))</f>
        <v>0</v>
      </c>
      <c r="BZ147" s="288">
        <f>IF($Q147="n/a",(IF('Workforce hours'!Z$30=0,0,(AX147/'Workforce hours'!Z$30))),(IF(VLOOKUP($Q147,'Workforce hours'!$C$8:$AD$30,BZ$7,FALSE)=0,0,(AX147/(VLOOKUP($Q147,'Workforce hours'!$C$8:$AD$30,BZ$7,FALSE))))))</f>
        <v>0</v>
      </c>
      <c r="CA147" s="288">
        <f>IF($Q147="n/a",(IF('Workforce hours'!AA$30=0,0,(AY147/'Workforce hours'!AA$30))),(IF(VLOOKUP($Q147,'Workforce hours'!$C$8:$AD$30,CA$7,FALSE)=0,0,(AY147/(VLOOKUP($Q147,'Workforce hours'!$C$8:$AD$30,CA$7,FALSE))))))</f>
        <v>0</v>
      </c>
      <c r="CB147" s="288">
        <f>IF($Q147="n/a",(IF('Workforce hours'!AB$30=0,0,(AZ147/'Workforce hours'!AB$30))),(IF(VLOOKUP($Q147,'Workforce hours'!$C$8:$AD$30,CB$7,FALSE)=0,0,(AZ147/(VLOOKUP($Q147,'Workforce hours'!$C$8:$AD$30,CB$7,FALSE))))))</f>
        <v>0</v>
      </c>
      <c r="CC147" s="288">
        <f>IF($Q147="n/a",(IF('Workforce hours'!AC$30=0,0,(BA147/'Workforce hours'!AC$30))),(IF(VLOOKUP($Q147,'Workforce hours'!$C$8:$AD$30,CC$7,FALSE)=0,0,(BA147/(VLOOKUP($Q147,'Workforce hours'!$C$8:$AD$30,CC$7,FALSE))))))</f>
        <v>10.833694151493775</v>
      </c>
      <c r="CD147" s="288">
        <f>IF($Q147="n/a",(IF('Workforce hours'!AD$30=0,0,(BB147/'Workforce hours'!AD$30))),(IF(VLOOKUP($Q147,'Workforce hours'!$C$8:$AD$30,CD$7,FALSE)=0,0,(BB147/(VLOOKUP($Q147,'Workforce hours'!$C$8:$AD$30,CD$7,FALSE))))))</f>
        <v>0</v>
      </c>
      <c r="CE147" s="289">
        <f t="shared" si="26"/>
        <v>0</v>
      </c>
      <c r="CF147" s="290">
        <f>BD147*'Workforce costs'!B$9*(1+'Workforce costs'!B$10)*(1+'Workforce costs'!B$11)</f>
        <v>0</v>
      </c>
      <c r="CG147" s="290">
        <f>BE147*'Workforce costs'!C$9*(1+'Workforce costs'!C$10)*(1+'Workforce costs'!C$11)</f>
        <v>0</v>
      </c>
      <c r="CH147" s="290">
        <f>BF147*'Workforce costs'!D$9*(1+'Workforce costs'!D$10)*(1+'Workforce costs'!D$11)</f>
        <v>0</v>
      </c>
      <c r="CI147" s="290">
        <f>BG147*'Workforce costs'!E$9*(1+'Workforce costs'!E$10)*(1+'Workforce costs'!E$11)</f>
        <v>0</v>
      </c>
      <c r="CJ147" s="290">
        <f>BH147*'Workforce costs'!F$9*(1+'Workforce costs'!F$10)*(1+'Workforce costs'!F$11)</f>
        <v>0</v>
      </c>
      <c r="CK147" s="290">
        <f>BI147*'Workforce costs'!G$9*(1+'Workforce costs'!G$10)*(1+'Workforce costs'!G$11)</f>
        <v>0</v>
      </c>
      <c r="CL147" s="290">
        <f>BJ147*'Workforce costs'!H$9*(1+'Workforce costs'!H$10)*(1+'Workforce costs'!H$11)</f>
        <v>0</v>
      </c>
      <c r="CM147" s="290">
        <f>BK147*'Workforce costs'!I$9*(1+'Workforce costs'!I$10)*(1+'Workforce costs'!I$11)</f>
        <v>0</v>
      </c>
      <c r="CN147" s="290">
        <f>BL147*'Workforce costs'!J$9*(1+'Workforce costs'!J$10)*(1+'Workforce costs'!J$11)</f>
        <v>0</v>
      </c>
      <c r="CO147" s="290">
        <f>BM147*'Workforce costs'!K$9*(1+'Workforce costs'!K$10)*(1+'Workforce costs'!K$11)</f>
        <v>0</v>
      </c>
      <c r="CP147" s="290">
        <f>BN147*'Workforce costs'!L$9*(1+'Workforce costs'!L$10)*(1+'Workforce costs'!L$11)</f>
        <v>0</v>
      </c>
      <c r="CQ147" s="290">
        <f>BO147*'Workforce costs'!M$9*(1+'Workforce costs'!M$10)*(1+'Workforce costs'!M$11)</f>
        <v>0</v>
      </c>
      <c r="CR147" s="290">
        <f>BP147*'Workforce costs'!N$9*(1+'Workforce costs'!N$10)*(1+'Workforce costs'!N$11)</f>
        <v>0</v>
      </c>
      <c r="CS147" s="290">
        <f>BQ147*'Workforce costs'!O$9*(1+'Workforce costs'!O$10)*(1+'Workforce costs'!O$11)</f>
        <v>0</v>
      </c>
      <c r="CT147" s="290">
        <f>BR147*'Workforce costs'!P$9*(1+'Workforce costs'!P$10)*(1+'Workforce costs'!P$11)</f>
        <v>0</v>
      </c>
      <c r="CU147" s="290">
        <f>BS147*'Workforce costs'!Q$9*(1+'Workforce costs'!Q$10)*(1+'Workforce costs'!Q$11)</f>
        <v>0</v>
      </c>
      <c r="CV147" s="290">
        <f>BT147*'Workforce costs'!R$9*(1+'Workforce costs'!R$10)*(1+'Workforce costs'!R$11)</f>
        <v>0</v>
      </c>
      <c r="CW147" s="290">
        <f>BU147*'Workforce costs'!S$9*(1+'Workforce costs'!S$10)*(1+'Workforce costs'!S$11)</f>
        <v>0</v>
      </c>
      <c r="CX147" s="290">
        <f>BV147*'Workforce costs'!T$9*(1+'Workforce costs'!T$10)*(1+'Workforce costs'!T$11)</f>
        <v>0</v>
      </c>
      <c r="CY147" s="290">
        <f>BW147*'Workforce costs'!U$9*(1+'Workforce costs'!U$10)*(1+'Workforce costs'!U$11)</f>
        <v>0</v>
      </c>
      <c r="CZ147" s="290">
        <f>BX147*'Workforce costs'!V$9*(1+'Workforce costs'!V$10)*(1+'Workforce costs'!V$11)</f>
        <v>0</v>
      </c>
      <c r="DA147" s="290">
        <f>BY147*'Workforce costs'!W$9*(1+'Workforce costs'!W$10)*(1+'Workforce costs'!W$11)</f>
        <v>0</v>
      </c>
      <c r="DB147" s="290">
        <f>BZ147*'Workforce costs'!X$9*(1+'Workforce costs'!X$10)*(1+'Workforce costs'!X$11)</f>
        <v>0</v>
      </c>
      <c r="DC147" s="290">
        <f>CA147*'Workforce costs'!Y$9*(1+'Workforce costs'!Y$10)*(1+'Workforce costs'!Y$11)</f>
        <v>0</v>
      </c>
      <c r="DD147" s="290">
        <f>CB147*'Workforce costs'!Z$9*(1+'Workforce costs'!Z$10)*(1+'Workforce costs'!Z$11)</f>
        <v>0</v>
      </c>
      <c r="DE147" s="290">
        <f>CC147*'Workforce costs'!AA$9*(1+'Workforce costs'!AA$10)*(1+'Workforce costs'!AA$11)</f>
        <v>0</v>
      </c>
      <c r="DF147" s="290">
        <f>CD147*'Workforce costs'!AB$9*(1+'Workforce costs'!AB$10)*(1+'Workforce costs'!AB$11)</f>
        <v>0</v>
      </c>
    </row>
    <row r="148" spans="1:110" x14ac:dyDescent="0.3">
      <c r="A148" s="2" t="str">
        <f>Outputs!$A$4</f>
        <v>Australia</v>
      </c>
      <c r="B148" s="2" t="str">
        <f t="shared" si="19"/>
        <v>Australia 12to17</v>
      </c>
      <c r="C148" s="30">
        <f>VLOOKUP($B148,Populations!$D$15:$H$1920,3,FALSE)</f>
        <v>1959472</v>
      </c>
      <c r="D148" s="255">
        <f>IF(OR($H148="General pop",$H148="Schools",$H148="Workplace",$H148="Skills Training",$H148="Digital Supports"),1,VLOOKUP($B148,Populations!$D$15:$H$1920,5,FALSE))</f>
        <v>1</v>
      </c>
      <c r="E148" s="88">
        <f>VLOOKUP(I148,Epidemiology!$C$10:$H$47,6,FALSE)</f>
        <v>7702</v>
      </c>
      <c r="F148" s="102">
        <f>'Care profiles'!R149</f>
        <v>1</v>
      </c>
      <c r="G148" s="15" t="str">
        <f>'Care profiles'!A149</f>
        <v>12to17</v>
      </c>
      <c r="H148" s="15" t="str">
        <f>'Care profiles'!B149</f>
        <v>Thoughts</v>
      </c>
      <c r="I148" s="15" t="str">
        <f>'Care profiles'!C149</f>
        <v>Thoughts_12-17yrs</v>
      </c>
      <c r="J148" s="15" t="str">
        <f>'Care profiles'!D149</f>
        <v>Care profile</v>
      </c>
      <c r="K148" s="15" t="str">
        <f>'Care profiles'!E149</f>
        <v>Review +/- Ongoing Management</v>
      </c>
      <c r="L148" s="104">
        <f>'Care profiles'!F149</f>
        <v>0.8</v>
      </c>
      <c r="M148" s="15">
        <f>'Care profiles'!G149</f>
        <v>6</v>
      </c>
      <c r="N148" s="15">
        <f>'Care profiles'!H149</f>
        <v>20</v>
      </c>
      <c r="O148" s="15" t="str">
        <f>'Care profiles'!I149</f>
        <v>min</v>
      </c>
      <c r="P148" s="15" t="str">
        <f>'Care profiles'!J149</f>
        <v>General Practitioner</v>
      </c>
      <c r="Q148" s="15" t="str">
        <f>'Care profiles'!K149</f>
        <v>n/a</v>
      </c>
      <c r="R148" s="15" t="str">
        <f>'Care profiles'!M149</f>
        <v>Y</v>
      </c>
      <c r="S148" s="15" t="str">
        <f>'Care profiles'!O149</f>
        <v>N</v>
      </c>
      <c r="T148" s="15" t="str">
        <f>'Care profiles'!Q149</f>
        <v>N</v>
      </c>
      <c r="U148" s="30">
        <f t="shared" si="20"/>
        <v>150918.53344</v>
      </c>
      <c r="V148" s="30">
        <f t="shared" si="21"/>
        <v>120734.82675200001</v>
      </c>
      <c r="W148" s="30">
        <f>IF(M148="n/a",0,IF(O148="days",V148*M148*(1+(VLOOKUP(K148,'Bed parameters'!$A$9:$G$12,7,FALSE))),V148*M148))</f>
        <v>724408.96051200002</v>
      </c>
      <c r="X148" s="30">
        <f t="shared" si="22"/>
        <v>241469.65350400002</v>
      </c>
      <c r="Y148" s="30">
        <f t="shared" si="23"/>
        <v>0</v>
      </c>
      <c r="Z148" s="113">
        <f>_xlfn.IFNA(Y148/((VLOOKUP(K148,'Bed parameters'!$A$9:$G$12,3,FALSE))*(VLOOKUP(K148,'Bed parameters'!$A$9:$G$12,5,FALSE))),0)</f>
        <v>0</v>
      </c>
      <c r="AA148" s="30">
        <f t="shared" si="24"/>
        <v>241469.65350400002</v>
      </c>
      <c r="AB148" s="30">
        <f>_xlfn.IFNA(IF($O148="days",$Y148*(VLOOKUP($K148,'Bed parameters'!$A$9:$I$12,9,FALSE))*$F148*(VLOOKUP($Q148,'Workforce distribution'!$C$8:$AD$30,AB$7,FALSE)),IF($Q148="n/a",(IF($P148=AB$6,$X148*$F148,0)),$X148*$F148*(VLOOKUP($Q148,'Workforce distribution'!$C$8:$AD$30,AB$7,FALSE)))),0)</f>
        <v>0</v>
      </c>
      <c r="AC148" s="30">
        <f>_xlfn.IFNA(IF($O148="days",$Y148*(VLOOKUP($K148,'Bed parameters'!$A$9:$I$12,9,FALSE))*$F148*(VLOOKUP($Q148,'Workforce distribution'!$C$8:$AD$30,AC$7,FALSE)),IF($Q148="n/a",(IF($P148=AC$6,$X148*$F148,0)),$X148*$F148*(VLOOKUP($Q148,'Workforce distribution'!$C$8:$AD$30,AC$7,FALSE)))),0)</f>
        <v>0</v>
      </c>
      <c r="AD148" s="30">
        <f>_xlfn.IFNA(IF($O148="days",$Y148*(VLOOKUP($K148,'Bed parameters'!$A$9:$I$12,9,FALSE))*$F148*(VLOOKUP($Q148,'Workforce distribution'!$C$8:$AD$30,AD$7,FALSE)),IF($Q148="n/a",(IF($P148=AD$6,$X148*$F148,0)),$X148*$F148*(VLOOKUP($Q148,'Workforce distribution'!$C$8:$AD$30,AD$7,FALSE)))),0)</f>
        <v>0</v>
      </c>
      <c r="AE148" s="30">
        <f>_xlfn.IFNA(IF($O148="days",$Y148*(VLOOKUP($K148,'Bed parameters'!$A$9:$I$12,9,FALSE))*$F148*(VLOOKUP($Q148,'Workforce distribution'!$C$8:$AD$30,AE$7,FALSE)),IF($Q148="n/a",(IF($P148=AE$6,$X148*$F148,0)),$X148*$F148*(VLOOKUP($Q148,'Workforce distribution'!$C$8:$AD$30,AE$7,FALSE)))),0)</f>
        <v>0</v>
      </c>
      <c r="AF148" s="30">
        <f>_xlfn.IFNA(IF($O148="days",$Y148*(VLOOKUP($K148,'Bed parameters'!$A$9:$I$12,9,FALSE))*$F148*(VLOOKUP($Q148,'Workforce distribution'!$C$8:$AD$30,AF$7,FALSE)),IF($Q148="n/a",(IF($P148=AF$6,$X148*$F148,0)),$X148*$F148*(VLOOKUP($Q148,'Workforce distribution'!$C$8:$AD$30,AF$7,FALSE)))),0)</f>
        <v>0</v>
      </c>
      <c r="AG148" s="30">
        <f>_xlfn.IFNA(IF($O148="days",$Y148*(VLOOKUP($K148,'Bed parameters'!$A$9:$I$12,9,FALSE))*$F148*(VLOOKUP($Q148,'Workforce distribution'!$C$8:$AD$30,AG$7,FALSE)),IF($Q148="n/a",(IF($P148=AG$6,$X148*$F148,0)),$X148*$F148*(VLOOKUP($Q148,'Workforce distribution'!$C$8:$AD$30,AG$7,FALSE)))),0)</f>
        <v>0</v>
      </c>
      <c r="AH148" s="30">
        <f>_xlfn.IFNA(IF($O148="days",$Y148*(VLOOKUP($K148,'Bed parameters'!$A$9:$I$12,9,FALSE))*$F148*(VLOOKUP($Q148,'Workforce distribution'!$C$8:$AD$30,AH$7,FALSE)),IF($Q148="n/a",(IF($P148=AH$6,$X148*$F148,0)),$X148*$F148*(VLOOKUP($Q148,'Workforce distribution'!$C$8:$AD$30,AH$7,FALSE)))),0)</f>
        <v>0</v>
      </c>
      <c r="AI148" s="30">
        <f>_xlfn.IFNA(IF($O148="days",$Y148*(VLOOKUP($K148,'Bed parameters'!$A$9:$I$12,9,FALSE))*$F148*(VLOOKUP($Q148,'Workforce distribution'!$C$8:$AD$30,AI$7,FALSE)),IF($Q148="n/a",(IF($P148=AI$6,$X148*$F148,0)),$X148*$F148*(VLOOKUP($Q148,'Workforce distribution'!$C$8:$AD$30,AI$7,FALSE)))),0)</f>
        <v>0</v>
      </c>
      <c r="AJ148" s="30">
        <f>_xlfn.IFNA(IF($O148="days",$Y148*(VLOOKUP($K148,'Bed parameters'!$A$9:$I$12,9,FALSE))*$F148*(VLOOKUP($Q148,'Workforce distribution'!$C$8:$AD$30,AJ$7,FALSE)),IF($Q148="n/a",(IF($P148=AJ$6,$X148*$F148,0)),$X148*$F148*(VLOOKUP($Q148,'Workforce distribution'!$C$8:$AD$30,AJ$7,FALSE)))),0)</f>
        <v>0</v>
      </c>
      <c r="AK148" s="30">
        <f>_xlfn.IFNA(IF($O148="days",$Y148*(VLOOKUP($K148,'Bed parameters'!$A$9:$I$12,9,FALSE))*$F148*(VLOOKUP($Q148,'Workforce distribution'!$C$8:$AD$30,AK$7,FALSE)),IF($Q148="n/a",(IF($P148=AK$6,$X148*$F148,0)),$X148*$F148*(VLOOKUP($Q148,'Workforce distribution'!$C$8:$AD$30,AK$7,FALSE)))),0)</f>
        <v>0</v>
      </c>
      <c r="AL148" s="30">
        <f>_xlfn.IFNA(IF($O148="days",$Y148*(VLOOKUP($K148,'Bed parameters'!$A$9:$I$12,9,FALSE))*$F148*(VLOOKUP($Q148,'Workforce distribution'!$C$8:$AD$30,AL$7,FALSE)),IF($Q148="n/a",(IF($P148=AL$6,$X148*$F148,0)),$X148*$F148*(VLOOKUP($Q148,'Workforce distribution'!$C$8:$AD$30,AL$7,FALSE)))),0)</f>
        <v>0</v>
      </c>
      <c r="AM148" s="30">
        <f>_xlfn.IFNA(IF($O148="days",$Y148*(VLOOKUP($K148,'Bed parameters'!$A$9:$I$12,9,FALSE))*$F148*(VLOOKUP($Q148,'Workforce distribution'!$C$8:$AD$30,AM$7,FALSE)),IF($Q148="n/a",(IF($P148=AM$6,$X148*$F148,0)),$X148*$F148*(VLOOKUP($Q148,'Workforce distribution'!$C$8:$AD$30,AM$7,FALSE)))),0)</f>
        <v>0</v>
      </c>
      <c r="AN148" s="30">
        <f>_xlfn.IFNA(IF($O148="days",$Y148*(VLOOKUP($K148,'Bed parameters'!$A$9:$I$12,9,FALSE))*$F148*(VLOOKUP($Q148,'Workforce distribution'!$C$8:$AD$30,AN$7,FALSE)),IF($Q148="n/a",(IF($P148=AN$6,$X148*$F148,0)),$X148*$F148*(VLOOKUP($Q148,'Workforce distribution'!$C$8:$AD$30,AN$7,FALSE)))),0)</f>
        <v>0</v>
      </c>
      <c r="AO148" s="30">
        <f>_xlfn.IFNA(IF($O148="days",$Y148*(VLOOKUP($K148,'Bed parameters'!$A$9:$I$12,9,FALSE))*$F148*(VLOOKUP($Q148,'Workforce distribution'!$C$8:$AD$30,AO$7,FALSE)),IF($Q148="n/a",(IF($P148=AO$6,$X148*$F148,0)),$X148*$F148*(VLOOKUP($Q148,'Workforce distribution'!$C$8:$AD$30,AO$7,FALSE)))),0)</f>
        <v>0</v>
      </c>
      <c r="AP148" s="30">
        <f>_xlfn.IFNA(IF($O148="days",$Y148*(VLOOKUP($K148,'Bed parameters'!$A$9:$I$12,9,FALSE))*$F148*(VLOOKUP($Q148,'Workforce distribution'!$C$8:$AD$30,AP$7,FALSE)),IF($Q148="n/a",(IF($P148=AP$6,$X148*$F148,0)),$X148*$F148*(VLOOKUP($Q148,'Workforce distribution'!$C$8:$AD$30,AP$7,FALSE)))),0)</f>
        <v>0</v>
      </c>
      <c r="AQ148" s="30">
        <f>_xlfn.IFNA(IF($O148="days",$Y148*(VLOOKUP($K148,'Bed parameters'!$A$9:$I$12,9,FALSE))*$F148*(VLOOKUP($Q148,'Workforce distribution'!$C$8:$AD$30,AQ$7,FALSE)),IF($Q148="n/a",(IF($P148=AQ$6,$X148*$F148,0)),$X148*$F148*(VLOOKUP($Q148,'Workforce distribution'!$C$8:$AD$30,AQ$7,FALSE)))),0)</f>
        <v>0</v>
      </c>
      <c r="AR148" s="30">
        <f>_xlfn.IFNA(IF($O148="days",$Y148*(VLOOKUP($K148,'Bed parameters'!$A$9:$I$12,9,FALSE))*$F148*(VLOOKUP($Q148,'Workforce distribution'!$C$8:$AD$30,AR$7,FALSE)),IF($Q148="n/a",(IF($P148=AR$6,$X148*$F148,0)),$X148*$F148*(VLOOKUP($Q148,'Workforce distribution'!$C$8:$AD$30,AR$7,FALSE)))),0)</f>
        <v>0</v>
      </c>
      <c r="AS148" s="30">
        <f>_xlfn.IFNA(IF($O148="days",$Y148*(VLOOKUP($K148,'Bed parameters'!$A$9:$I$12,9,FALSE))*$F148*(VLOOKUP($Q148,'Workforce distribution'!$C$8:$AD$30,AS$7,FALSE)),IF($Q148="n/a",(IF($P148=AS$6,$X148*$F148,0)),$X148*$F148*(VLOOKUP($Q148,'Workforce distribution'!$C$8:$AD$30,AS$7,FALSE)))),0)</f>
        <v>0</v>
      </c>
      <c r="AT148" s="30">
        <f>_xlfn.IFNA(IF($O148="days",$Y148*(VLOOKUP($K148,'Bed parameters'!$A$9:$I$12,9,FALSE))*$F148*(VLOOKUP($Q148,'Workforce distribution'!$C$8:$AD$30,AT$7,FALSE)),IF($Q148="n/a",(IF($P148=AT$6,$X148*$F148,0)),$X148*$F148*(VLOOKUP($Q148,'Workforce distribution'!$C$8:$AD$30,AT$7,FALSE)))),0)</f>
        <v>241469.65350400002</v>
      </c>
      <c r="AU148" s="30">
        <f>_xlfn.IFNA(IF($O148="days",$Y148*(VLOOKUP($K148,'Bed parameters'!$A$9:$I$12,9,FALSE))*$F148*(VLOOKUP($Q148,'Workforce distribution'!$C$8:$AD$30,AU$7,FALSE)),IF($Q148="n/a",(IF($P148=AU$6,$X148*$F148,0)),$X148*$F148*(VLOOKUP($Q148,'Workforce distribution'!$C$8:$AD$30,AU$7,FALSE)))),0)</f>
        <v>0</v>
      </c>
      <c r="AV148" s="30">
        <f>_xlfn.IFNA(IF($O148="days",$Y148*(VLOOKUP($K148,'Bed parameters'!$A$9:$I$12,9,FALSE))*$F148*(VLOOKUP($Q148,'Workforce distribution'!$C$8:$AD$30,AV$7,FALSE)),IF($Q148="n/a",(IF($P148=AV$6,$X148*$F148,0)),$X148*$F148*(VLOOKUP($Q148,'Workforce distribution'!$C$8:$AD$30,AV$7,FALSE)))),0)</f>
        <v>0</v>
      </c>
      <c r="AW148" s="30">
        <f>_xlfn.IFNA(IF($O148="days",$Y148*(VLOOKUP($K148,'Bed parameters'!$A$9:$I$12,9,FALSE))*$F148*(VLOOKUP($Q148,'Workforce distribution'!$C$8:$AD$30,AW$7,FALSE)),IF($Q148="n/a",(IF($P148=AW$6,$X148*$F148,0)),$X148*$F148*(VLOOKUP($Q148,'Workforce distribution'!$C$8:$AD$30,AW$7,FALSE)))),0)</f>
        <v>0</v>
      </c>
      <c r="AX148" s="30">
        <f>_xlfn.IFNA(IF($O148="days",$Y148*(VLOOKUP($K148,'Bed parameters'!$A$9:$I$12,9,FALSE))*$F148*(VLOOKUP($Q148,'Workforce distribution'!$C$8:$AD$30,AX$7,FALSE)),IF($Q148="n/a",(IF($P148=AX$6,$X148*$F148,0)),$X148*$F148*(VLOOKUP($Q148,'Workforce distribution'!$C$8:$AD$30,AX$7,FALSE)))),0)</f>
        <v>0</v>
      </c>
      <c r="AY148" s="30">
        <f>_xlfn.IFNA(IF($O148="days",$Y148*(VLOOKUP($K148,'Bed parameters'!$A$9:$I$12,9,FALSE))*$F148*(VLOOKUP($Q148,'Workforce distribution'!$C$8:$AD$30,AY$7,FALSE)),IF($Q148="n/a",(IF($P148=AY$6,$X148*$F148,0)),$X148*$F148*(VLOOKUP($Q148,'Workforce distribution'!$C$8:$AD$30,AY$7,FALSE)))),0)</f>
        <v>0</v>
      </c>
      <c r="AZ148" s="30">
        <f>_xlfn.IFNA(IF($O148="days",$Y148*(VLOOKUP($K148,'Bed parameters'!$A$9:$I$12,9,FALSE))*$F148*(VLOOKUP($Q148,'Workforce distribution'!$C$8:$AD$30,AZ$7,FALSE)),IF($Q148="n/a",(IF($P148=AZ$6,$X148*$F148,0)),$X148*$F148*(VLOOKUP($Q148,'Workforce distribution'!$C$8:$AD$30,AZ$7,FALSE)))),0)</f>
        <v>0</v>
      </c>
      <c r="BA148" s="30">
        <f>_xlfn.IFNA(IF($O148="days",$Y148*(VLOOKUP($K148,'Bed parameters'!$A$9:$I$12,9,FALSE))*$F148*(VLOOKUP($Q148,'Workforce distribution'!$C$8:$AD$30,BA$7,FALSE)),IF($Q148="n/a",(IF($P148=BA$6,$X148*$F148,0)),$X148*$F148*(VLOOKUP($Q148,'Workforce distribution'!$C$8:$AD$30,BA$7,FALSE)))),0)</f>
        <v>0</v>
      </c>
      <c r="BB148" s="30">
        <f>_xlfn.IFNA(IF($O148="days",$Y148*(VLOOKUP($K148,'Bed parameters'!$A$9:$I$12,9,FALSE))*$F148*(VLOOKUP($Q148,'Workforce distribution'!$C$8:$AD$30,BB$7,FALSE)),IF($Q148="n/a",(IF($P148=BB$6,$X148*$F148,0)),$X148*$F148*(VLOOKUP($Q148,'Workforce distribution'!$C$8:$AD$30,BB$7,FALSE)))),0)</f>
        <v>0</v>
      </c>
      <c r="BC148" s="149">
        <f t="shared" si="25"/>
        <v>146.34347068762801</v>
      </c>
      <c r="BD148" s="288">
        <f>IF($Q148="n/a",(IF('Workforce hours'!D$30=0,0,(AB148/'Workforce hours'!D$30))),(IF(VLOOKUP($Q148,'Workforce hours'!$C$8:$AD$30,BD$7,FALSE)=0,0,(AB148/(VLOOKUP($Q148,'Workforce hours'!$C$8:$AD$30,BD$7,FALSE))))))</f>
        <v>0</v>
      </c>
      <c r="BE148" s="288">
        <f>IF($Q148="n/a",(IF('Workforce hours'!E$30=0,0,(AC148/'Workforce hours'!E$30))),(IF(VLOOKUP($Q148,'Workforce hours'!$C$8:$AD$30,BE$7,FALSE)=0,0,(AC148/(VLOOKUP($Q148,'Workforce hours'!$C$8:$AD$30,BE$7,FALSE))))))</f>
        <v>0</v>
      </c>
      <c r="BF148" s="288">
        <f>IF($Q148="n/a",(IF('Workforce hours'!F$30=0,0,(AD148/'Workforce hours'!F$30))),(IF(VLOOKUP($Q148,'Workforce hours'!$C$8:$AD$30,BF$7,FALSE)=0,0,(AD148/(VLOOKUP($Q148,'Workforce hours'!$C$8:$AD$30,BF$7,FALSE))))))</f>
        <v>0</v>
      </c>
      <c r="BG148" s="288">
        <f>IF($Q148="n/a",(IF('Workforce hours'!G$30=0,0,(AE148/'Workforce hours'!G$30))),(IF(VLOOKUP($Q148,'Workforce hours'!$C$8:$AD$30,BG$7,FALSE)=0,0,(AE148/(VLOOKUP($Q148,'Workforce hours'!$C$8:$AD$30,BG$7,FALSE))))))</f>
        <v>0</v>
      </c>
      <c r="BH148" s="288">
        <f>IF($Q148="n/a",(IF('Workforce hours'!H$30=0,0,(AF148/'Workforce hours'!H$30))),(IF(VLOOKUP($Q148,'Workforce hours'!$C$8:$AD$30,BH$7,FALSE)=0,0,(AF148/(VLOOKUP($Q148,'Workforce hours'!$C$8:$AD$30,BH$7,FALSE))))))</f>
        <v>0</v>
      </c>
      <c r="BI148" s="288">
        <f>IF($Q148="n/a",(IF('Workforce hours'!I$30=0,0,(AG148/'Workforce hours'!I$30))),(IF(VLOOKUP($Q148,'Workforce hours'!$C$8:$AD$30,BI$7,FALSE)=0,0,(AG148/(VLOOKUP($Q148,'Workforce hours'!$C$8:$AD$30,BI$7,FALSE))))))</f>
        <v>0</v>
      </c>
      <c r="BJ148" s="288">
        <f>IF($Q148="n/a",(IF('Workforce hours'!J$30=0,0,(AH148/'Workforce hours'!J$30))),(IF(VLOOKUP($Q148,'Workforce hours'!$C$8:$AD$30,BJ$7,FALSE)=0,0,(AH148/(VLOOKUP($Q148,'Workforce hours'!$C$8:$AD$30,BJ$7,FALSE))))))</f>
        <v>0</v>
      </c>
      <c r="BK148" s="288">
        <f>IF($Q148="n/a",(IF('Workforce hours'!K$30=0,0,(AI148/'Workforce hours'!K$30))),(IF(VLOOKUP($Q148,'Workforce hours'!$C$8:$AD$30,BK$7,FALSE)=0,0,(AI148/(VLOOKUP($Q148,'Workforce hours'!$C$8:$AD$30,BK$7,FALSE))))))</f>
        <v>0</v>
      </c>
      <c r="BL148" s="288">
        <f>IF($Q148="n/a",(IF('Workforce hours'!L$30=0,0,(AJ148/'Workforce hours'!L$30))),(IF(VLOOKUP($Q148,'Workforce hours'!$C$8:$AD$30,BL$7,FALSE)=0,0,(AJ148/(VLOOKUP($Q148,'Workforce hours'!$C$8:$AD$30,BL$7,FALSE))))))</f>
        <v>0</v>
      </c>
      <c r="BM148" s="288">
        <f>IF($Q148="n/a",(IF('Workforce hours'!M$30=0,0,(AK148/'Workforce hours'!M$30))),(IF(VLOOKUP($Q148,'Workforce hours'!$C$8:$AD$30,BM$7,FALSE)=0,0,(AK148/(VLOOKUP($Q148,'Workforce hours'!$C$8:$AD$30,BM$7,FALSE))))))</f>
        <v>0</v>
      </c>
      <c r="BN148" s="288">
        <f>IF($Q148="n/a",(IF('Workforce hours'!N$30=0,0,(AL148/'Workforce hours'!N$30))),(IF(VLOOKUP($Q148,'Workforce hours'!$C$8:$AD$30,BN$7,FALSE)=0,0,(AL148/(VLOOKUP($Q148,'Workforce hours'!$C$8:$AD$30,BN$7,FALSE))))))</f>
        <v>0</v>
      </c>
      <c r="BO148" s="288">
        <f>IF($Q148="n/a",(IF('Workforce hours'!O$30=0,0,(AM148/'Workforce hours'!O$30))),(IF(VLOOKUP($Q148,'Workforce hours'!$C$8:$AD$30,BO$7,FALSE)=0,0,(AM148/(VLOOKUP($Q148,'Workforce hours'!$C$8:$AD$30,BO$7,FALSE))))))</f>
        <v>0</v>
      </c>
      <c r="BP148" s="288">
        <f>IF($Q148="n/a",(IF('Workforce hours'!P$30=0,0,(AN148/'Workforce hours'!P$30))),(IF(VLOOKUP($Q148,'Workforce hours'!$C$8:$AD$30,BP$7,FALSE)=0,0,(AN148/(VLOOKUP($Q148,'Workforce hours'!$C$8:$AD$30,BP$7,FALSE))))))</f>
        <v>0</v>
      </c>
      <c r="BQ148" s="288">
        <f>IF($Q148="n/a",(IF('Workforce hours'!Q$30=0,0,(AO148/'Workforce hours'!Q$30))),(IF(VLOOKUP($Q148,'Workforce hours'!$C$8:$AD$30,BQ$7,FALSE)=0,0,(AO148/(VLOOKUP($Q148,'Workforce hours'!$C$8:$AD$30,BQ$7,FALSE))))))</f>
        <v>0</v>
      </c>
      <c r="BR148" s="288">
        <f>IF($Q148="n/a",(IF('Workforce hours'!R$30=0,0,(AP148/'Workforce hours'!R$30))),(IF(VLOOKUP($Q148,'Workforce hours'!$C$8:$AD$30,BR$7,FALSE)=0,0,(AP148/(VLOOKUP($Q148,'Workforce hours'!$C$8:$AD$30,BR$7,FALSE))))))</f>
        <v>0</v>
      </c>
      <c r="BS148" s="288">
        <f>IF($Q148="n/a",(IF('Workforce hours'!S$30=0,0,(AQ148/'Workforce hours'!S$30))),(IF(VLOOKUP($Q148,'Workforce hours'!$C$8:$AD$30,BS$7,FALSE)=0,0,(AQ148/(VLOOKUP($Q148,'Workforce hours'!$C$8:$AD$30,BS$7,FALSE))))))</f>
        <v>0</v>
      </c>
      <c r="BT148" s="288">
        <f>IF($Q148="n/a",(IF('Workforce hours'!T$30=0,0,(AR148/'Workforce hours'!T$30))),(IF(VLOOKUP($Q148,'Workforce hours'!$C$8:$AD$30,BT$7,FALSE)=0,0,(AR148/(VLOOKUP($Q148,'Workforce hours'!$C$8:$AD$30,BT$7,FALSE))))))</f>
        <v>0</v>
      </c>
      <c r="BU148" s="288">
        <f>IF($Q148="n/a",(IF('Workforce hours'!U$30=0,0,(AS148/'Workforce hours'!U$30))),(IF(VLOOKUP($Q148,'Workforce hours'!$C$8:$AD$30,BU$7,FALSE)=0,0,(AS148/(VLOOKUP($Q148,'Workforce hours'!$C$8:$AD$30,BU$7,FALSE))))))</f>
        <v>0</v>
      </c>
      <c r="BV148" s="288">
        <f>IF($Q148="n/a",(IF('Workforce hours'!V$30=0,0,(AT148/'Workforce hours'!V$30))),(IF(VLOOKUP($Q148,'Workforce hours'!$C$8:$AD$30,BV$7,FALSE)=0,0,(AT148/(VLOOKUP($Q148,'Workforce hours'!$C$8:$AD$30,BV$7,FALSE))))))</f>
        <v>146.34347068762801</v>
      </c>
      <c r="BW148" s="288">
        <f>IF($Q148="n/a",(IF('Workforce hours'!W$30=0,0,(AU148/'Workforce hours'!W$30))),(IF(VLOOKUP($Q148,'Workforce hours'!$C$8:$AD$30,BW$7,FALSE)=0,0,(AU148/(VLOOKUP($Q148,'Workforce hours'!$C$8:$AD$30,BW$7,FALSE))))))</f>
        <v>0</v>
      </c>
      <c r="BX148" s="288">
        <f>IF($Q148="n/a",(IF('Workforce hours'!X$30=0,0,(AV148/'Workforce hours'!X$30))),(IF(VLOOKUP($Q148,'Workforce hours'!$C$8:$AD$30,BX$7,FALSE)=0,0,(AV148/(VLOOKUP($Q148,'Workforce hours'!$C$8:$AD$30,BX$7,FALSE))))))</f>
        <v>0</v>
      </c>
      <c r="BY148" s="288">
        <f>IF($Q148="n/a",(IF('Workforce hours'!Y$30=0,0,(AW148/'Workforce hours'!Y$30))),(IF(VLOOKUP($Q148,'Workforce hours'!$C$8:$AD$30,BY$7,FALSE)=0,0,(AW148/(VLOOKUP($Q148,'Workforce hours'!$C$8:$AD$30,BY$7,FALSE))))))</f>
        <v>0</v>
      </c>
      <c r="BZ148" s="288">
        <f>IF($Q148="n/a",(IF('Workforce hours'!Z$30=0,0,(AX148/'Workforce hours'!Z$30))),(IF(VLOOKUP($Q148,'Workforce hours'!$C$8:$AD$30,BZ$7,FALSE)=0,0,(AX148/(VLOOKUP($Q148,'Workforce hours'!$C$8:$AD$30,BZ$7,FALSE))))))</f>
        <v>0</v>
      </c>
      <c r="CA148" s="288">
        <f>IF($Q148="n/a",(IF('Workforce hours'!AA$30=0,0,(AY148/'Workforce hours'!AA$30))),(IF(VLOOKUP($Q148,'Workforce hours'!$C$8:$AD$30,CA$7,FALSE)=0,0,(AY148/(VLOOKUP($Q148,'Workforce hours'!$C$8:$AD$30,CA$7,FALSE))))))</f>
        <v>0</v>
      </c>
      <c r="CB148" s="288">
        <f>IF($Q148="n/a",(IF('Workforce hours'!AB$30=0,0,(AZ148/'Workforce hours'!AB$30))),(IF(VLOOKUP($Q148,'Workforce hours'!$C$8:$AD$30,CB$7,FALSE)=0,0,(AZ148/(VLOOKUP($Q148,'Workforce hours'!$C$8:$AD$30,CB$7,FALSE))))))</f>
        <v>0</v>
      </c>
      <c r="CC148" s="288">
        <f>IF($Q148="n/a",(IF('Workforce hours'!AC$30=0,0,(BA148/'Workforce hours'!AC$30))),(IF(VLOOKUP($Q148,'Workforce hours'!$C$8:$AD$30,CC$7,FALSE)=0,0,(BA148/(VLOOKUP($Q148,'Workforce hours'!$C$8:$AD$30,CC$7,FALSE))))))</f>
        <v>0</v>
      </c>
      <c r="CD148" s="288">
        <f>IF($Q148="n/a",(IF('Workforce hours'!AD$30=0,0,(BB148/'Workforce hours'!AD$30))),(IF(VLOOKUP($Q148,'Workforce hours'!$C$8:$AD$30,CD$7,FALSE)=0,0,(BB148/(VLOOKUP($Q148,'Workforce hours'!$C$8:$AD$30,CD$7,FALSE))))))</f>
        <v>0</v>
      </c>
      <c r="CE148" s="289">
        <f t="shared" si="26"/>
        <v>0</v>
      </c>
      <c r="CF148" s="290">
        <f>BD148*'Workforce costs'!B$9*(1+'Workforce costs'!B$10)*(1+'Workforce costs'!B$11)</f>
        <v>0</v>
      </c>
      <c r="CG148" s="290">
        <f>BE148*'Workforce costs'!C$9*(1+'Workforce costs'!C$10)*(1+'Workforce costs'!C$11)</f>
        <v>0</v>
      </c>
      <c r="CH148" s="290">
        <f>BF148*'Workforce costs'!D$9*(1+'Workforce costs'!D$10)*(1+'Workforce costs'!D$11)</f>
        <v>0</v>
      </c>
      <c r="CI148" s="290">
        <f>BG148*'Workforce costs'!E$9*(1+'Workforce costs'!E$10)*(1+'Workforce costs'!E$11)</f>
        <v>0</v>
      </c>
      <c r="CJ148" s="290">
        <f>BH148*'Workforce costs'!F$9*(1+'Workforce costs'!F$10)*(1+'Workforce costs'!F$11)</f>
        <v>0</v>
      </c>
      <c r="CK148" s="290">
        <f>BI148*'Workforce costs'!G$9*(1+'Workforce costs'!G$10)*(1+'Workforce costs'!G$11)</f>
        <v>0</v>
      </c>
      <c r="CL148" s="290">
        <f>BJ148*'Workforce costs'!H$9*(1+'Workforce costs'!H$10)*(1+'Workforce costs'!H$11)</f>
        <v>0</v>
      </c>
      <c r="CM148" s="290">
        <f>BK148*'Workforce costs'!I$9*(1+'Workforce costs'!I$10)*(1+'Workforce costs'!I$11)</f>
        <v>0</v>
      </c>
      <c r="CN148" s="290">
        <f>BL148*'Workforce costs'!J$9*(1+'Workforce costs'!J$10)*(1+'Workforce costs'!J$11)</f>
        <v>0</v>
      </c>
      <c r="CO148" s="290">
        <f>BM148*'Workforce costs'!K$9*(1+'Workforce costs'!K$10)*(1+'Workforce costs'!K$11)</f>
        <v>0</v>
      </c>
      <c r="CP148" s="290">
        <f>BN148*'Workforce costs'!L$9*(1+'Workforce costs'!L$10)*(1+'Workforce costs'!L$11)</f>
        <v>0</v>
      </c>
      <c r="CQ148" s="290">
        <f>BO148*'Workforce costs'!M$9*(1+'Workforce costs'!M$10)*(1+'Workforce costs'!M$11)</f>
        <v>0</v>
      </c>
      <c r="CR148" s="290">
        <f>BP148*'Workforce costs'!N$9*(1+'Workforce costs'!N$10)*(1+'Workforce costs'!N$11)</f>
        <v>0</v>
      </c>
      <c r="CS148" s="290">
        <f>BQ148*'Workforce costs'!O$9*(1+'Workforce costs'!O$10)*(1+'Workforce costs'!O$11)</f>
        <v>0</v>
      </c>
      <c r="CT148" s="290">
        <f>BR148*'Workforce costs'!P$9*(1+'Workforce costs'!P$10)*(1+'Workforce costs'!P$11)</f>
        <v>0</v>
      </c>
      <c r="CU148" s="290">
        <f>BS148*'Workforce costs'!Q$9*(1+'Workforce costs'!Q$10)*(1+'Workforce costs'!Q$11)</f>
        <v>0</v>
      </c>
      <c r="CV148" s="290">
        <f>BT148*'Workforce costs'!R$9*(1+'Workforce costs'!R$10)*(1+'Workforce costs'!R$11)</f>
        <v>0</v>
      </c>
      <c r="CW148" s="290">
        <f>BU148*'Workforce costs'!S$9*(1+'Workforce costs'!S$10)*(1+'Workforce costs'!S$11)</f>
        <v>0</v>
      </c>
      <c r="CX148" s="290">
        <f>BV148*'Workforce costs'!T$9*(1+'Workforce costs'!T$10)*(1+'Workforce costs'!T$11)</f>
        <v>0</v>
      </c>
      <c r="CY148" s="290">
        <f>BW148*'Workforce costs'!U$9*(1+'Workforce costs'!U$10)*(1+'Workforce costs'!U$11)</f>
        <v>0</v>
      </c>
      <c r="CZ148" s="290">
        <f>BX148*'Workforce costs'!V$9*(1+'Workforce costs'!V$10)*(1+'Workforce costs'!V$11)</f>
        <v>0</v>
      </c>
      <c r="DA148" s="290">
        <f>BY148*'Workforce costs'!W$9*(1+'Workforce costs'!W$10)*(1+'Workforce costs'!W$11)</f>
        <v>0</v>
      </c>
      <c r="DB148" s="290">
        <f>BZ148*'Workforce costs'!X$9*(1+'Workforce costs'!X$10)*(1+'Workforce costs'!X$11)</f>
        <v>0</v>
      </c>
      <c r="DC148" s="290">
        <f>CA148*'Workforce costs'!Y$9*(1+'Workforce costs'!Y$10)*(1+'Workforce costs'!Y$11)</f>
        <v>0</v>
      </c>
      <c r="DD148" s="290">
        <f>CB148*'Workforce costs'!Z$9*(1+'Workforce costs'!Z$10)*(1+'Workforce costs'!Z$11)</f>
        <v>0</v>
      </c>
      <c r="DE148" s="290">
        <f>CC148*'Workforce costs'!AA$9*(1+'Workforce costs'!AA$10)*(1+'Workforce costs'!AA$11)</f>
        <v>0</v>
      </c>
      <c r="DF148" s="290">
        <f>CD148*'Workforce costs'!AB$9*(1+'Workforce costs'!AB$10)*(1+'Workforce costs'!AB$11)</f>
        <v>0</v>
      </c>
    </row>
    <row r="149" spans="1:110" x14ac:dyDescent="0.3">
      <c r="A149" s="2" t="str">
        <f>Outputs!$A$4</f>
        <v>Australia</v>
      </c>
      <c r="B149" s="2" t="str">
        <f t="shared" si="19"/>
        <v>Australia 12to17</v>
      </c>
      <c r="C149" s="30">
        <f>VLOOKUP($B149,Populations!$D$15:$H$1920,3,FALSE)</f>
        <v>1959472</v>
      </c>
      <c r="D149" s="255">
        <f>IF(OR($H149="General pop",$H149="Schools",$H149="Workplace",$H149="Skills Training",$H149="Digital Supports"),1,VLOOKUP($B149,Populations!$D$15:$H$1920,5,FALSE))</f>
        <v>1</v>
      </c>
      <c r="E149" s="88">
        <f>VLOOKUP(I149,Epidemiology!$C$10:$H$47,6,FALSE)</f>
        <v>7702</v>
      </c>
      <c r="F149" s="102">
        <f>'Care profiles'!R150</f>
        <v>1</v>
      </c>
      <c r="G149" s="15" t="str">
        <f>'Care profiles'!A150</f>
        <v>12to17</v>
      </c>
      <c r="H149" s="15" t="str">
        <f>'Care profiles'!B150</f>
        <v>Thoughts</v>
      </c>
      <c r="I149" s="15" t="str">
        <f>'Care profiles'!C150</f>
        <v>Thoughts_12-17yrs</v>
      </c>
      <c r="J149" s="15" t="str">
        <f>'Care profiles'!D150</f>
        <v>Care profile</v>
      </c>
      <c r="K149" s="15" t="str">
        <f>'Care profiles'!E150</f>
        <v>Structured Psychological Therapies – Individual</v>
      </c>
      <c r="L149" s="104">
        <f>'Care profiles'!F150</f>
        <v>0.5</v>
      </c>
      <c r="M149" s="15">
        <f>'Care profiles'!G150</f>
        <v>10</v>
      </c>
      <c r="N149" s="15">
        <f>'Care profiles'!H150</f>
        <v>60</v>
      </c>
      <c r="O149" s="15" t="str">
        <f>'Care profiles'!I150</f>
        <v>min</v>
      </c>
      <c r="P149" s="15" t="str">
        <f>'Care profiles'!J150</f>
        <v>Tertiary Qualified - Unspecified</v>
      </c>
      <c r="Q149" s="15" t="str">
        <f>'Care profiles'!K150</f>
        <v>n/a</v>
      </c>
      <c r="R149" s="15" t="str">
        <f>'Care profiles'!M150</f>
        <v>Y</v>
      </c>
      <c r="S149" s="15" t="str">
        <f>'Care profiles'!O150</f>
        <v>N</v>
      </c>
      <c r="T149" s="15" t="str">
        <f>'Care profiles'!Q150</f>
        <v>N</v>
      </c>
      <c r="U149" s="30">
        <f t="shared" si="20"/>
        <v>150918.53344</v>
      </c>
      <c r="V149" s="30">
        <f t="shared" si="21"/>
        <v>75459.26672</v>
      </c>
      <c r="W149" s="30">
        <f>IF(M149="n/a",0,IF(O149="days",V149*M149*(1+(VLOOKUP(K149,'Bed parameters'!$A$9:$G$12,7,FALSE))),V149*M149))</f>
        <v>754592.66720000003</v>
      </c>
      <c r="X149" s="30">
        <f t="shared" si="22"/>
        <v>754592.66720000014</v>
      </c>
      <c r="Y149" s="30">
        <f t="shared" si="23"/>
        <v>0</v>
      </c>
      <c r="Z149" s="113">
        <f>_xlfn.IFNA(Y149/((VLOOKUP(K149,'Bed parameters'!$A$9:$G$12,3,FALSE))*(VLOOKUP(K149,'Bed parameters'!$A$9:$G$12,5,FALSE))),0)</f>
        <v>0</v>
      </c>
      <c r="AA149" s="30">
        <f t="shared" si="24"/>
        <v>754592.66720000014</v>
      </c>
      <c r="AB149" s="30">
        <f>_xlfn.IFNA(IF($O149="days",$Y149*(VLOOKUP($K149,'Bed parameters'!$A$9:$I$12,9,FALSE))*$F149*(VLOOKUP($Q149,'Workforce distribution'!$C$8:$AD$30,AB$7,FALSE)),IF($Q149="n/a",(IF($P149=AB$6,$X149*$F149,0)),$X149*$F149*(VLOOKUP($Q149,'Workforce distribution'!$C$8:$AD$30,AB$7,FALSE)))),0)</f>
        <v>0</v>
      </c>
      <c r="AC149" s="30">
        <f>_xlfn.IFNA(IF($O149="days",$Y149*(VLOOKUP($K149,'Bed parameters'!$A$9:$I$12,9,FALSE))*$F149*(VLOOKUP($Q149,'Workforce distribution'!$C$8:$AD$30,AC$7,FALSE)),IF($Q149="n/a",(IF($P149=AC$6,$X149*$F149,0)),$X149*$F149*(VLOOKUP($Q149,'Workforce distribution'!$C$8:$AD$30,AC$7,FALSE)))),0)</f>
        <v>0</v>
      </c>
      <c r="AD149" s="30">
        <f>_xlfn.IFNA(IF($O149="days",$Y149*(VLOOKUP($K149,'Bed parameters'!$A$9:$I$12,9,FALSE))*$F149*(VLOOKUP($Q149,'Workforce distribution'!$C$8:$AD$30,AD$7,FALSE)),IF($Q149="n/a",(IF($P149=AD$6,$X149*$F149,0)),$X149*$F149*(VLOOKUP($Q149,'Workforce distribution'!$C$8:$AD$30,AD$7,FALSE)))),0)</f>
        <v>0</v>
      </c>
      <c r="AE149" s="30">
        <f>_xlfn.IFNA(IF($O149="days",$Y149*(VLOOKUP($K149,'Bed parameters'!$A$9:$I$12,9,FALSE))*$F149*(VLOOKUP($Q149,'Workforce distribution'!$C$8:$AD$30,AE$7,FALSE)),IF($Q149="n/a",(IF($P149=AE$6,$X149*$F149,0)),$X149*$F149*(VLOOKUP($Q149,'Workforce distribution'!$C$8:$AD$30,AE$7,FALSE)))),0)</f>
        <v>0</v>
      </c>
      <c r="AF149" s="30">
        <f>_xlfn.IFNA(IF($O149="days",$Y149*(VLOOKUP($K149,'Bed parameters'!$A$9:$I$12,9,FALSE))*$F149*(VLOOKUP($Q149,'Workforce distribution'!$C$8:$AD$30,AF$7,FALSE)),IF($Q149="n/a",(IF($P149=AF$6,$X149*$F149,0)),$X149*$F149*(VLOOKUP($Q149,'Workforce distribution'!$C$8:$AD$30,AF$7,FALSE)))),0)</f>
        <v>0</v>
      </c>
      <c r="AG149" s="30">
        <f>_xlfn.IFNA(IF($O149="days",$Y149*(VLOOKUP($K149,'Bed parameters'!$A$9:$I$12,9,FALSE))*$F149*(VLOOKUP($Q149,'Workforce distribution'!$C$8:$AD$30,AG$7,FALSE)),IF($Q149="n/a",(IF($P149=AG$6,$X149*$F149,0)),$X149*$F149*(VLOOKUP($Q149,'Workforce distribution'!$C$8:$AD$30,AG$7,FALSE)))),0)</f>
        <v>0</v>
      </c>
      <c r="AH149" s="30">
        <f>_xlfn.IFNA(IF($O149="days",$Y149*(VLOOKUP($K149,'Bed parameters'!$A$9:$I$12,9,FALSE))*$F149*(VLOOKUP($Q149,'Workforce distribution'!$C$8:$AD$30,AH$7,FALSE)),IF($Q149="n/a",(IF($P149=AH$6,$X149*$F149,0)),$X149*$F149*(VLOOKUP($Q149,'Workforce distribution'!$C$8:$AD$30,AH$7,FALSE)))),0)</f>
        <v>0</v>
      </c>
      <c r="AI149" s="30">
        <f>_xlfn.IFNA(IF($O149="days",$Y149*(VLOOKUP($K149,'Bed parameters'!$A$9:$I$12,9,FALSE))*$F149*(VLOOKUP($Q149,'Workforce distribution'!$C$8:$AD$30,AI$7,FALSE)),IF($Q149="n/a",(IF($P149=AI$6,$X149*$F149,0)),$X149*$F149*(VLOOKUP($Q149,'Workforce distribution'!$C$8:$AD$30,AI$7,FALSE)))),0)</f>
        <v>0</v>
      </c>
      <c r="AJ149" s="30">
        <f>_xlfn.IFNA(IF($O149="days",$Y149*(VLOOKUP($K149,'Bed parameters'!$A$9:$I$12,9,FALSE))*$F149*(VLOOKUP($Q149,'Workforce distribution'!$C$8:$AD$30,AJ$7,FALSE)),IF($Q149="n/a",(IF($P149=AJ$6,$X149*$F149,0)),$X149*$F149*(VLOOKUP($Q149,'Workforce distribution'!$C$8:$AD$30,AJ$7,FALSE)))),0)</f>
        <v>0</v>
      </c>
      <c r="AK149" s="30">
        <f>_xlfn.IFNA(IF($O149="days",$Y149*(VLOOKUP($K149,'Bed parameters'!$A$9:$I$12,9,FALSE))*$F149*(VLOOKUP($Q149,'Workforce distribution'!$C$8:$AD$30,AK$7,FALSE)),IF($Q149="n/a",(IF($P149=AK$6,$X149*$F149,0)),$X149*$F149*(VLOOKUP($Q149,'Workforce distribution'!$C$8:$AD$30,AK$7,FALSE)))),0)</f>
        <v>0</v>
      </c>
      <c r="AL149" s="30">
        <f>_xlfn.IFNA(IF($O149="days",$Y149*(VLOOKUP($K149,'Bed parameters'!$A$9:$I$12,9,FALSE))*$F149*(VLOOKUP($Q149,'Workforce distribution'!$C$8:$AD$30,AL$7,FALSE)),IF($Q149="n/a",(IF($P149=AL$6,$X149*$F149,0)),$X149*$F149*(VLOOKUP($Q149,'Workforce distribution'!$C$8:$AD$30,AL$7,FALSE)))),0)</f>
        <v>0</v>
      </c>
      <c r="AM149" s="30">
        <f>_xlfn.IFNA(IF($O149="days",$Y149*(VLOOKUP($K149,'Bed parameters'!$A$9:$I$12,9,FALSE))*$F149*(VLOOKUP($Q149,'Workforce distribution'!$C$8:$AD$30,AM$7,FALSE)),IF($Q149="n/a",(IF($P149=AM$6,$X149*$F149,0)),$X149*$F149*(VLOOKUP($Q149,'Workforce distribution'!$C$8:$AD$30,AM$7,FALSE)))),0)</f>
        <v>0</v>
      </c>
      <c r="AN149" s="30">
        <f>_xlfn.IFNA(IF($O149="days",$Y149*(VLOOKUP($K149,'Bed parameters'!$A$9:$I$12,9,FALSE))*$F149*(VLOOKUP($Q149,'Workforce distribution'!$C$8:$AD$30,AN$7,FALSE)),IF($Q149="n/a",(IF($P149=AN$6,$X149*$F149,0)),$X149*$F149*(VLOOKUP($Q149,'Workforce distribution'!$C$8:$AD$30,AN$7,FALSE)))),0)</f>
        <v>0</v>
      </c>
      <c r="AO149" s="30">
        <f>_xlfn.IFNA(IF($O149="days",$Y149*(VLOOKUP($K149,'Bed parameters'!$A$9:$I$12,9,FALSE))*$F149*(VLOOKUP($Q149,'Workforce distribution'!$C$8:$AD$30,AO$7,FALSE)),IF($Q149="n/a",(IF($P149=AO$6,$X149*$F149,0)),$X149*$F149*(VLOOKUP($Q149,'Workforce distribution'!$C$8:$AD$30,AO$7,FALSE)))),0)</f>
        <v>0</v>
      </c>
      <c r="AP149" s="30">
        <f>_xlfn.IFNA(IF($O149="days",$Y149*(VLOOKUP($K149,'Bed parameters'!$A$9:$I$12,9,FALSE))*$F149*(VLOOKUP($Q149,'Workforce distribution'!$C$8:$AD$30,AP$7,FALSE)),IF($Q149="n/a",(IF($P149=AP$6,$X149*$F149,0)),$X149*$F149*(VLOOKUP($Q149,'Workforce distribution'!$C$8:$AD$30,AP$7,FALSE)))),0)</f>
        <v>0</v>
      </c>
      <c r="AQ149" s="30">
        <f>_xlfn.IFNA(IF($O149="days",$Y149*(VLOOKUP($K149,'Bed parameters'!$A$9:$I$12,9,FALSE))*$F149*(VLOOKUP($Q149,'Workforce distribution'!$C$8:$AD$30,AQ$7,FALSE)),IF($Q149="n/a",(IF($P149=AQ$6,$X149*$F149,0)),$X149*$F149*(VLOOKUP($Q149,'Workforce distribution'!$C$8:$AD$30,AQ$7,FALSE)))),0)</f>
        <v>0</v>
      </c>
      <c r="AR149" s="30">
        <f>_xlfn.IFNA(IF($O149="days",$Y149*(VLOOKUP($K149,'Bed parameters'!$A$9:$I$12,9,FALSE))*$F149*(VLOOKUP($Q149,'Workforce distribution'!$C$8:$AD$30,AR$7,FALSE)),IF($Q149="n/a",(IF($P149=AR$6,$X149*$F149,0)),$X149*$F149*(VLOOKUP($Q149,'Workforce distribution'!$C$8:$AD$30,AR$7,FALSE)))),0)</f>
        <v>0</v>
      </c>
      <c r="AS149" s="30">
        <f>_xlfn.IFNA(IF($O149="days",$Y149*(VLOOKUP($K149,'Bed parameters'!$A$9:$I$12,9,FALSE))*$F149*(VLOOKUP($Q149,'Workforce distribution'!$C$8:$AD$30,AS$7,FALSE)),IF($Q149="n/a",(IF($P149=AS$6,$X149*$F149,0)),$X149*$F149*(VLOOKUP($Q149,'Workforce distribution'!$C$8:$AD$30,AS$7,FALSE)))),0)</f>
        <v>754592.66720000014</v>
      </c>
      <c r="AT149" s="30">
        <f>_xlfn.IFNA(IF($O149="days",$Y149*(VLOOKUP($K149,'Bed parameters'!$A$9:$I$12,9,FALSE))*$F149*(VLOOKUP($Q149,'Workforce distribution'!$C$8:$AD$30,AT$7,FALSE)),IF($Q149="n/a",(IF($P149=AT$6,$X149*$F149,0)),$X149*$F149*(VLOOKUP($Q149,'Workforce distribution'!$C$8:$AD$30,AT$7,FALSE)))),0)</f>
        <v>0</v>
      </c>
      <c r="AU149" s="30">
        <f>_xlfn.IFNA(IF($O149="days",$Y149*(VLOOKUP($K149,'Bed parameters'!$A$9:$I$12,9,FALSE))*$F149*(VLOOKUP($Q149,'Workforce distribution'!$C$8:$AD$30,AU$7,FALSE)),IF($Q149="n/a",(IF($P149=AU$6,$X149*$F149,0)),$X149*$F149*(VLOOKUP($Q149,'Workforce distribution'!$C$8:$AD$30,AU$7,FALSE)))),0)</f>
        <v>0</v>
      </c>
      <c r="AV149" s="30">
        <f>_xlfn.IFNA(IF($O149="days",$Y149*(VLOOKUP($K149,'Bed parameters'!$A$9:$I$12,9,FALSE))*$F149*(VLOOKUP($Q149,'Workforce distribution'!$C$8:$AD$30,AV$7,FALSE)),IF($Q149="n/a",(IF($P149=AV$6,$X149*$F149,0)),$X149*$F149*(VLOOKUP($Q149,'Workforce distribution'!$C$8:$AD$30,AV$7,FALSE)))),0)</f>
        <v>0</v>
      </c>
      <c r="AW149" s="30">
        <f>_xlfn.IFNA(IF($O149="days",$Y149*(VLOOKUP($K149,'Bed parameters'!$A$9:$I$12,9,FALSE))*$F149*(VLOOKUP($Q149,'Workforce distribution'!$C$8:$AD$30,AW$7,FALSE)),IF($Q149="n/a",(IF($P149=AW$6,$X149*$F149,0)),$X149*$F149*(VLOOKUP($Q149,'Workforce distribution'!$C$8:$AD$30,AW$7,FALSE)))),0)</f>
        <v>0</v>
      </c>
      <c r="AX149" s="30">
        <f>_xlfn.IFNA(IF($O149="days",$Y149*(VLOOKUP($K149,'Bed parameters'!$A$9:$I$12,9,FALSE))*$F149*(VLOOKUP($Q149,'Workforce distribution'!$C$8:$AD$30,AX$7,FALSE)),IF($Q149="n/a",(IF($P149=AX$6,$X149*$F149,0)),$X149*$F149*(VLOOKUP($Q149,'Workforce distribution'!$C$8:$AD$30,AX$7,FALSE)))),0)</f>
        <v>0</v>
      </c>
      <c r="AY149" s="30">
        <f>_xlfn.IFNA(IF($O149="days",$Y149*(VLOOKUP($K149,'Bed parameters'!$A$9:$I$12,9,FALSE))*$F149*(VLOOKUP($Q149,'Workforce distribution'!$C$8:$AD$30,AY$7,FALSE)),IF($Q149="n/a",(IF($P149=AY$6,$X149*$F149,0)),$X149*$F149*(VLOOKUP($Q149,'Workforce distribution'!$C$8:$AD$30,AY$7,FALSE)))),0)</f>
        <v>0</v>
      </c>
      <c r="AZ149" s="30">
        <f>_xlfn.IFNA(IF($O149="days",$Y149*(VLOOKUP($K149,'Bed parameters'!$A$9:$I$12,9,FALSE))*$F149*(VLOOKUP($Q149,'Workforce distribution'!$C$8:$AD$30,AZ$7,FALSE)),IF($Q149="n/a",(IF($P149=AZ$6,$X149*$F149,0)),$X149*$F149*(VLOOKUP($Q149,'Workforce distribution'!$C$8:$AD$30,AZ$7,FALSE)))),0)</f>
        <v>0</v>
      </c>
      <c r="BA149" s="30">
        <f>_xlfn.IFNA(IF($O149="days",$Y149*(VLOOKUP($K149,'Bed parameters'!$A$9:$I$12,9,FALSE))*$F149*(VLOOKUP($Q149,'Workforce distribution'!$C$8:$AD$30,BA$7,FALSE)),IF($Q149="n/a",(IF($P149=BA$6,$X149*$F149,0)),$X149*$F149*(VLOOKUP($Q149,'Workforce distribution'!$C$8:$AD$30,BA$7,FALSE)))),0)</f>
        <v>0</v>
      </c>
      <c r="BB149" s="30">
        <f>_xlfn.IFNA(IF($O149="days",$Y149*(VLOOKUP($K149,'Bed parameters'!$A$9:$I$12,9,FALSE))*$F149*(VLOOKUP($Q149,'Workforce distribution'!$C$8:$AD$30,BB$7,FALSE)),IF($Q149="n/a",(IF($P149=BB$6,$X149*$F149,0)),$X149*$F149*(VLOOKUP($Q149,'Workforce distribution'!$C$8:$AD$30,BB$7,FALSE)))),0)</f>
        <v>0</v>
      </c>
      <c r="BC149" s="149">
        <f t="shared" si="25"/>
        <v>656.58752433295615</v>
      </c>
      <c r="BD149" s="288">
        <f>IF($Q149="n/a",(IF('Workforce hours'!D$30=0,0,(AB149/'Workforce hours'!D$30))),(IF(VLOOKUP($Q149,'Workforce hours'!$C$8:$AD$30,BD$7,FALSE)=0,0,(AB149/(VLOOKUP($Q149,'Workforce hours'!$C$8:$AD$30,BD$7,FALSE))))))</f>
        <v>0</v>
      </c>
      <c r="BE149" s="288">
        <f>IF($Q149="n/a",(IF('Workforce hours'!E$30=0,0,(AC149/'Workforce hours'!E$30))),(IF(VLOOKUP($Q149,'Workforce hours'!$C$8:$AD$30,BE$7,FALSE)=0,0,(AC149/(VLOOKUP($Q149,'Workforce hours'!$C$8:$AD$30,BE$7,FALSE))))))</f>
        <v>0</v>
      </c>
      <c r="BF149" s="288">
        <f>IF($Q149="n/a",(IF('Workforce hours'!F$30=0,0,(AD149/'Workforce hours'!F$30))),(IF(VLOOKUP($Q149,'Workforce hours'!$C$8:$AD$30,BF$7,FALSE)=0,0,(AD149/(VLOOKUP($Q149,'Workforce hours'!$C$8:$AD$30,BF$7,FALSE))))))</f>
        <v>0</v>
      </c>
      <c r="BG149" s="288">
        <f>IF($Q149="n/a",(IF('Workforce hours'!G$30=0,0,(AE149/'Workforce hours'!G$30))),(IF(VLOOKUP($Q149,'Workforce hours'!$C$8:$AD$30,BG$7,FALSE)=0,0,(AE149/(VLOOKUP($Q149,'Workforce hours'!$C$8:$AD$30,BG$7,FALSE))))))</f>
        <v>0</v>
      </c>
      <c r="BH149" s="288">
        <f>IF($Q149="n/a",(IF('Workforce hours'!H$30=0,0,(AF149/'Workforce hours'!H$30))),(IF(VLOOKUP($Q149,'Workforce hours'!$C$8:$AD$30,BH$7,FALSE)=0,0,(AF149/(VLOOKUP($Q149,'Workforce hours'!$C$8:$AD$30,BH$7,FALSE))))))</f>
        <v>0</v>
      </c>
      <c r="BI149" s="288">
        <f>IF($Q149="n/a",(IF('Workforce hours'!I$30=0,0,(AG149/'Workforce hours'!I$30))),(IF(VLOOKUP($Q149,'Workforce hours'!$C$8:$AD$30,BI$7,FALSE)=0,0,(AG149/(VLOOKUP($Q149,'Workforce hours'!$C$8:$AD$30,BI$7,FALSE))))))</f>
        <v>0</v>
      </c>
      <c r="BJ149" s="288">
        <f>IF($Q149="n/a",(IF('Workforce hours'!J$30=0,0,(AH149/'Workforce hours'!J$30))),(IF(VLOOKUP($Q149,'Workforce hours'!$C$8:$AD$30,BJ$7,FALSE)=0,0,(AH149/(VLOOKUP($Q149,'Workforce hours'!$C$8:$AD$30,BJ$7,FALSE))))))</f>
        <v>0</v>
      </c>
      <c r="BK149" s="288">
        <f>IF($Q149="n/a",(IF('Workforce hours'!K$30=0,0,(AI149/'Workforce hours'!K$30))),(IF(VLOOKUP($Q149,'Workforce hours'!$C$8:$AD$30,BK$7,FALSE)=0,0,(AI149/(VLOOKUP($Q149,'Workforce hours'!$C$8:$AD$30,BK$7,FALSE))))))</f>
        <v>0</v>
      </c>
      <c r="BL149" s="288">
        <f>IF($Q149="n/a",(IF('Workforce hours'!L$30=0,0,(AJ149/'Workforce hours'!L$30))),(IF(VLOOKUP($Q149,'Workforce hours'!$C$8:$AD$30,BL$7,FALSE)=0,0,(AJ149/(VLOOKUP($Q149,'Workforce hours'!$C$8:$AD$30,BL$7,FALSE))))))</f>
        <v>0</v>
      </c>
      <c r="BM149" s="288">
        <f>IF($Q149="n/a",(IF('Workforce hours'!M$30=0,0,(AK149/'Workforce hours'!M$30))),(IF(VLOOKUP($Q149,'Workforce hours'!$C$8:$AD$30,BM$7,FALSE)=0,0,(AK149/(VLOOKUP($Q149,'Workforce hours'!$C$8:$AD$30,BM$7,FALSE))))))</f>
        <v>0</v>
      </c>
      <c r="BN149" s="288">
        <f>IF($Q149="n/a",(IF('Workforce hours'!N$30=0,0,(AL149/'Workforce hours'!N$30))),(IF(VLOOKUP($Q149,'Workforce hours'!$C$8:$AD$30,BN$7,FALSE)=0,0,(AL149/(VLOOKUP($Q149,'Workforce hours'!$C$8:$AD$30,BN$7,FALSE))))))</f>
        <v>0</v>
      </c>
      <c r="BO149" s="288">
        <f>IF($Q149="n/a",(IF('Workforce hours'!O$30=0,0,(AM149/'Workforce hours'!O$30))),(IF(VLOOKUP($Q149,'Workforce hours'!$C$8:$AD$30,BO$7,FALSE)=0,0,(AM149/(VLOOKUP($Q149,'Workforce hours'!$C$8:$AD$30,BO$7,FALSE))))))</f>
        <v>0</v>
      </c>
      <c r="BP149" s="288">
        <f>IF($Q149="n/a",(IF('Workforce hours'!P$30=0,0,(AN149/'Workforce hours'!P$30))),(IF(VLOOKUP($Q149,'Workforce hours'!$C$8:$AD$30,BP$7,FALSE)=0,0,(AN149/(VLOOKUP($Q149,'Workforce hours'!$C$8:$AD$30,BP$7,FALSE))))))</f>
        <v>0</v>
      </c>
      <c r="BQ149" s="288">
        <f>IF($Q149="n/a",(IF('Workforce hours'!Q$30=0,0,(AO149/'Workforce hours'!Q$30))),(IF(VLOOKUP($Q149,'Workforce hours'!$C$8:$AD$30,BQ$7,FALSE)=0,0,(AO149/(VLOOKUP($Q149,'Workforce hours'!$C$8:$AD$30,BQ$7,FALSE))))))</f>
        <v>0</v>
      </c>
      <c r="BR149" s="288">
        <f>IF($Q149="n/a",(IF('Workforce hours'!R$30=0,0,(AP149/'Workforce hours'!R$30))),(IF(VLOOKUP($Q149,'Workforce hours'!$C$8:$AD$30,BR$7,FALSE)=0,0,(AP149/(VLOOKUP($Q149,'Workforce hours'!$C$8:$AD$30,BR$7,FALSE))))))</f>
        <v>0</v>
      </c>
      <c r="BS149" s="288">
        <f>IF($Q149="n/a",(IF('Workforce hours'!S$30=0,0,(AQ149/'Workforce hours'!S$30))),(IF(VLOOKUP($Q149,'Workforce hours'!$C$8:$AD$30,BS$7,FALSE)=0,0,(AQ149/(VLOOKUP($Q149,'Workforce hours'!$C$8:$AD$30,BS$7,FALSE))))))</f>
        <v>0</v>
      </c>
      <c r="BT149" s="288">
        <f>IF($Q149="n/a",(IF('Workforce hours'!T$30=0,0,(AR149/'Workforce hours'!T$30))),(IF(VLOOKUP($Q149,'Workforce hours'!$C$8:$AD$30,BT$7,FALSE)=0,0,(AR149/(VLOOKUP($Q149,'Workforce hours'!$C$8:$AD$30,BT$7,FALSE))))))</f>
        <v>0</v>
      </c>
      <c r="BU149" s="288">
        <f>IF($Q149="n/a",(IF('Workforce hours'!U$30=0,0,(AS149/'Workforce hours'!U$30))),(IF(VLOOKUP($Q149,'Workforce hours'!$C$8:$AD$30,BU$7,FALSE)=0,0,(AS149/(VLOOKUP($Q149,'Workforce hours'!$C$8:$AD$30,BU$7,FALSE))))))</f>
        <v>656.58752433295615</v>
      </c>
      <c r="BV149" s="288">
        <f>IF($Q149="n/a",(IF('Workforce hours'!V$30=0,0,(AT149/'Workforce hours'!V$30))),(IF(VLOOKUP($Q149,'Workforce hours'!$C$8:$AD$30,BV$7,FALSE)=0,0,(AT149/(VLOOKUP($Q149,'Workforce hours'!$C$8:$AD$30,BV$7,FALSE))))))</f>
        <v>0</v>
      </c>
      <c r="BW149" s="288">
        <f>IF($Q149="n/a",(IF('Workforce hours'!W$30=0,0,(AU149/'Workforce hours'!W$30))),(IF(VLOOKUP($Q149,'Workforce hours'!$C$8:$AD$30,BW$7,FALSE)=0,0,(AU149/(VLOOKUP($Q149,'Workforce hours'!$C$8:$AD$30,BW$7,FALSE))))))</f>
        <v>0</v>
      </c>
      <c r="BX149" s="288">
        <f>IF($Q149="n/a",(IF('Workforce hours'!X$30=0,0,(AV149/'Workforce hours'!X$30))),(IF(VLOOKUP($Q149,'Workforce hours'!$C$8:$AD$30,BX$7,FALSE)=0,0,(AV149/(VLOOKUP($Q149,'Workforce hours'!$C$8:$AD$30,BX$7,FALSE))))))</f>
        <v>0</v>
      </c>
      <c r="BY149" s="288">
        <f>IF($Q149="n/a",(IF('Workforce hours'!Y$30=0,0,(AW149/'Workforce hours'!Y$30))),(IF(VLOOKUP($Q149,'Workforce hours'!$C$8:$AD$30,BY$7,FALSE)=0,0,(AW149/(VLOOKUP($Q149,'Workforce hours'!$C$8:$AD$30,BY$7,FALSE))))))</f>
        <v>0</v>
      </c>
      <c r="BZ149" s="288">
        <f>IF($Q149="n/a",(IF('Workforce hours'!Z$30=0,0,(AX149/'Workforce hours'!Z$30))),(IF(VLOOKUP($Q149,'Workforce hours'!$C$8:$AD$30,BZ$7,FALSE)=0,0,(AX149/(VLOOKUP($Q149,'Workforce hours'!$C$8:$AD$30,BZ$7,FALSE))))))</f>
        <v>0</v>
      </c>
      <c r="CA149" s="288">
        <f>IF($Q149="n/a",(IF('Workforce hours'!AA$30=0,0,(AY149/'Workforce hours'!AA$30))),(IF(VLOOKUP($Q149,'Workforce hours'!$C$8:$AD$30,CA$7,FALSE)=0,0,(AY149/(VLOOKUP($Q149,'Workforce hours'!$C$8:$AD$30,CA$7,FALSE))))))</f>
        <v>0</v>
      </c>
      <c r="CB149" s="288">
        <f>IF($Q149="n/a",(IF('Workforce hours'!AB$30=0,0,(AZ149/'Workforce hours'!AB$30))),(IF(VLOOKUP($Q149,'Workforce hours'!$C$8:$AD$30,CB$7,FALSE)=0,0,(AZ149/(VLOOKUP($Q149,'Workforce hours'!$C$8:$AD$30,CB$7,FALSE))))))</f>
        <v>0</v>
      </c>
      <c r="CC149" s="288">
        <f>IF($Q149="n/a",(IF('Workforce hours'!AC$30=0,0,(BA149/'Workforce hours'!AC$30))),(IF(VLOOKUP($Q149,'Workforce hours'!$C$8:$AD$30,CC$7,FALSE)=0,0,(BA149/(VLOOKUP($Q149,'Workforce hours'!$C$8:$AD$30,CC$7,FALSE))))))</f>
        <v>0</v>
      </c>
      <c r="CD149" s="288">
        <f>IF($Q149="n/a",(IF('Workforce hours'!AD$30=0,0,(BB149/'Workforce hours'!AD$30))),(IF(VLOOKUP($Q149,'Workforce hours'!$C$8:$AD$30,CD$7,FALSE)=0,0,(BB149/(VLOOKUP($Q149,'Workforce hours'!$C$8:$AD$30,CD$7,FALSE))))))</f>
        <v>0</v>
      </c>
      <c r="CE149" s="289">
        <f t="shared" si="26"/>
        <v>0</v>
      </c>
      <c r="CF149" s="290">
        <f>BD149*'Workforce costs'!B$9*(1+'Workforce costs'!B$10)*(1+'Workforce costs'!B$11)</f>
        <v>0</v>
      </c>
      <c r="CG149" s="290">
        <f>BE149*'Workforce costs'!C$9*(1+'Workforce costs'!C$10)*(1+'Workforce costs'!C$11)</f>
        <v>0</v>
      </c>
      <c r="CH149" s="290">
        <f>BF149*'Workforce costs'!D$9*(1+'Workforce costs'!D$10)*(1+'Workforce costs'!D$11)</f>
        <v>0</v>
      </c>
      <c r="CI149" s="290">
        <f>BG149*'Workforce costs'!E$9*(1+'Workforce costs'!E$10)*(1+'Workforce costs'!E$11)</f>
        <v>0</v>
      </c>
      <c r="CJ149" s="290">
        <f>BH149*'Workforce costs'!F$9*(1+'Workforce costs'!F$10)*(1+'Workforce costs'!F$11)</f>
        <v>0</v>
      </c>
      <c r="CK149" s="290">
        <f>BI149*'Workforce costs'!G$9*(1+'Workforce costs'!G$10)*(1+'Workforce costs'!G$11)</f>
        <v>0</v>
      </c>
      <c r="CL149" s="290">
        <f>BJ149*'Workforce costs'!H$9*(1+'Workforce costs'!H$10)*(1+'Workforce costs'!H$11)</f>
        <v>0</v>
      </c>
      <c r="CM149" s="290">
        <f>BK149*'Workforce costs'!I$9*(1+'Workforce costs'!I$10)*(1+'Workforce costs'!I$11)</f>
        <v>0</v>
      </c>
      <c r="CN149" s="290">
        <f>BL149*'Workforce costs'!J$9*(1+'Workforce costs'!J$10)*(1+'Workforce costs'!J$11)</f>
        <v>0</v>
      </c>
      <c r="CO149" s="290">
        <f>BM149*'Workforce costs'!K$9*(1+'Workforce costs'!K$10)*(1+'Workforce costs'!K$11)</f>
        <v>0</v>
      </c>
      <c r="CP149" s="290">
        <f>BN149*'Workforce costs'!L$9*(1+'Workforce costs'!L$10)*(1+'Workforce costs'!L$11)</f>
        <v>0</v>
      </c>
      <c r="CQ149" s="290">
        <f>BO149*'Workforce costs'!M$9*(1+'Workforce costs'!M$10)*(1+'Workforce costs'!M$11)</f>
        <v>0</v>
      </c>
      <c r="CR149" s="290">
        <f>BP149*'Workforce costs'!N$9*(1+'Workforce costs'!N$10)*(1+'Workforce costs'!N$11)</f>
        <v>0</v>
      </c>
      <c r="CS149" s="290">
        <f>BQ149*'Workforce costs'!O$9*(1+'Workforce costs'!O$10)*(1+'Workforce costs'!O$11)</f>
        <v>0</v>
      </c>
      <c r="CT149" s="290">
        <f>BR149*'Workforce costs'!P$9*(1+'Workforce costs'!P$10)*(1+'Workforce costs'!P$11)</f>
        <v>0</v>
      </c>
      <c r="CU149" s="290">
        <f>BS149*'Workforce costs'!Q$9*(1+'Workforce costs'!Q$10)*(1+'Workforce costs'!Q$11)</f>
        <v>0</v>
      </c>
      <c r="CV149" s="290">
        <f>BT149*'Workforce costs'!R$9*(1+'Workforce costs'!R$10)*(1+'Workforce costs'!R$11)</f>
        <v>0</v>
      </c>
      <c r="CW149" s="290">
        <f>BU149*'Workforce costs'!S$9*(1+'Workforce costs'!S$10)*(1+'Workforce costs'!S$11)</f>
        <v>0</v>
      </c>
      <c r="CX149" s="290">
        <f>BV149*'Workforce costs'!T$9*(1+'Workforce costs'!T$10)*(1+'Workforce costs'!T$11)</f>
        <v>0</v>
      </c>
      <c r="CY149" s="290">
        <f>BW149*'Workforce costs'!U$9*(1+'Workforce costs'!U$10)*(1+'Workforce costs'!U$11)</f>
        <v>0</v>
      </c>
      <c r="CZ149" s="290">
        <f>BX149*'Workforce costs'!V$9*(1+'Workforce costs'!V$10)*(1+'Workforce costs'!V$11)</f>
        <v>0</v>
      </c>
      <c r="DA149" s="290">
        <f>BY149*'Workforce costs'!W$9*(1+'Workforce costs'!W$10)*(1+'Workforce costs'!W$11)</f>
        <v>0</v>
      </c>
      <c r="DB149" s="290">
        <f>BZ149*'Workforce costs'!X$9*(1+'Workforce costs'!X$10)*(1+'Workforce costs'!X$11)</f>
        <v>0</v>
      </c>
      <c r="DC149" s="290">
        <f>CA149*'Workforce costs'!Y$9*(1+'Workforce costs'!Y$10)*(1+'Workforce costs'!Y$11)</f>
        <v>0</v>
      </c>
      <c r="DD149" s="290">
        <f>CB149*'Workforce costs'!Z$9*(1+'Workforce costs'!Z$10)*(1+'Workforce costs'!Z$11)</f>
        <v>0</v>
      </c>
      <c r="DE149" s="290">
        <f>CC149*'Workforce costs'!AA$9*(1+'Workforce costs'!AA$10)*(1+'Workforce costs'!AA$11)</f>
        <v>0</v>
      </c>
      <c r="DF149" s="290">
        <f>CD149*'Workforce costs'!AB$9*(1+'Workforce costs'!AB$10)*(1+'Workforce costs'!AB$11)</f>
        <v>0</v>
      </c>
    </row>
    <row r="150" spans="1:110" x14ac:dyDescent="0.3">
      <c r="A150" s="2" t="str">
        <f>Outputs!$A$4</f>
        <v>Australia</v>
      </c>
      <c r="B150" s="2" t="str">
        <f t="shared" si="19"/>
        <v>Australia 12to17</v>
      </c>
      <c r="C150" s="30">
        <f>VLOOKUP($B150,Populations!$D$15:$H$1920,3,FALSE)</f>
        <v>1959472</v>
      </c>
      <c r="D150" s="255">
        <f>IF(OR($H150="General pop",$H150="Schools",$H150="Workplace",$H150="Skills Training",$H150="Digital Supports"),1,VLOOKUP($B150,Populations!$D$15:$H$1920,5,FALSE))</f>
        <v>1</v>
      </c>
      <c r="E150" s="88">
        <f>VLOOKUP(I150,Epidemiology!$C$10:$H$47,6,FALSE)</f>
        <v>7702</v>
      </c>
      <c r="F150" s="102">
        <f>'Care profiles'!R151</f>
        <v>1</v>
      </c>
      <c r="G150" s="15" t="str">
        <f>'Care profiles'!A151</f>
        <v>12to17</v>
      </c>
      <c r="H150" s="15" t="str">
        <f>'Care profiles'!B151</f>
        <v>Thoughts</v>
      </c>
      <c r="I150" s="15" t="str">
        <f>'Care profiles'!C151</f>
        <v>Thoughts_12-17yrs</v>
      </c>
      <c r="J150" s="15" t="str">
        <f>'Care profiles'!D151</f>
        <v>Care profile</v>
      </c>
      <c r="K150" s="15" t="str">
        <f>'Care profiles'!E151</f>
        <v>Individual Psychosocial Support Services</v>
      </c>
      <c r="L150" s="104">
        <f>'Care profiles'!F151</f>
        <v>0.6</v>
      </c>
      <c r="M150" s="15">
        <f>'Care profiles'!G151</f>
        <v>12</v>
      </c>
      <c r="N150" s="15">
        <f>'Care profiles'!H151</f>
        <v>60</v>
      </c>
      <c r="O150" s="15" t="str">
        <f>'Care profiles'!I151</f>
        <v>min</v>
      </c>
      <c r="P150" s="15" t="str">
        <f>'Care profiles'!J151</f>
        <v>Vocationally Qualified - Unspecified</v>
      </c>
      <c r="Q150" s="15" t="str">
        <f>'Care profiles'!K151</f>
        <v>n/a</v>
      </c>
      <c r="R150" s="15" t="str">
        <f>'Care profiles'!M151</f>
        <v>Y</v>
      </c>
      <c r="S150" s="15" t="str">
        <f>'Care profiles'!O151</f>
        <v>Y</v>
      </c>
      <c r="T150" s="15" t="str">
        <f>'Care profiles'!Q151</f>
        <v>N</v>
      </c>
      <c r="U150" s="30">
        <f t="shared" si="20"/>
        <v>150918.53344</v>
      </c>
      <c r="V150" s="30">
        <f t="shared" si="21"/>
        <v>90551.120064000002</v>
      </c>
      <c r="W150" s="30">
        <f>IF(M150="n/a",0,IF(O150="days",V150*M150*(1+(VLOOKUP(K150,'Bed parameters'!$A$9:$G$12,7,FALSE))),V150*M150))</f>
        <v>1086613.440768</v>
      </c>
      <c r="X150" s="30">
        <f t="shared" si="22"/>
        <v>1086613.440768</v>
      </c>
      <c r="Y150" s="30">
        <f t="shared" si="23"/>
        <v>0</v>
      </c>
      <c r="Z150" s="113">
        <f>_xlfn.IFNA(Y150/((VLOOKUP(K150,'Bed parameters'!$A$9:$G$12,3,FALSE))*(VLOOKUP(K150,'Bed parameters'!$A$9:$G$12,5,FALSE))),0)</f>
        <v>0</v>
      </c>
      <c r="AA150" s="30">
        <f t="shared" si="24"/>
        <v>1086613.440768</v>
      </c>
      <c r="AB150" s="30">
        <f>_xlfn.IFNA(IF($O150="days",$Y150*(VLOOKUP($K150,'Bed parameters'!$A$9:$I$12,9,FALSE))*$F150*(VLOOKUP($Q150,'Workforce distribution'!$C$8:$AD$30,AB$7,FALSE)),IF($Q150="n/a",(IF($P150=AB$6,$X150*$F150,0)),$X150*$F150*(VLOOKUP($Q150,'Workforce distribution'!$C$8:$AD$30,AB$7,FALSE)))),0)</f>
        <v>0</v>
      </c>
      <c r="AC150" s="30">
        <f>_xlfn.IFNA(IF($O150="days",$Y150*(VLOOKUP($K150,'Bed parameters'!$A$9:$I$12,9,FALSE))*$F150*(VLOOKUP($Q150,'Workforce distribution'!$C$8:$AD$30,AC$7,FALSE)),IF($Q150="n/a",(IF($P150=AC$6,$X150*$F150,0)),$X150*$F150*(VLOOKUP($Q150,'Workforce distribution'!$C$8:$AD$30,AC$7,FALSE)))),0)</f>
        <v>0</v>
      </c>
      <c r="AD150" s="30">
        <f>_xlfn.IFNA(IF($O150="days",$Y150*(VLOOKUP($K150,'Bed parameters'!$A$9:$I$12,9,FALSE))*$F150*(VLOOKUP($Q150,'Workforce distribution'!$C$8:$AD$30,AD$7,FALSE)),IF($Q150="n/a",(IF($P150=AD$6,$X150*$F150,0)),$X150*$F150*(VLOOKUP($Q150,'Workforce distribution'!$C$8:$AD$30,AD$7,FALSE)))),0)</f>
        <v>0</v>
      </c>
      <c r="AE150" s="30">
        <f>_xlfn.IFNA(IF($O150="days",$Y150*(VLOOKUP($K150,'Bed parameters'!$A$9:$I$12,9,FALSE))*$F150*(VLOOKUP($Q150,'Workforce distribution'!$C$8:$AD$30,AE$7,FALSE)),IF($Q150="n/a",(IF($P150=AE$6,$X150*$F150,0)),$X150*$F150*(VLOOKUP($Q150,'Workforce distribution'!$C$8:$AD$30,AE$7,FALSE)))),0)</f>
        <v>0</v>
      </c>
      <c r="AF150" s="30">
        <f>_xlfn.IFNA(IF($O150="days",$Y150*(VLOOKUP($K150,'Bed parameters'!$A$9:$I$12,9,FALSE))*$F150*(VLOOKUP($Q150,'Workforce distribution'!$C$8:$AD$30,AF$7,FALSE)),IF($Q150="n/a",(IF($P150=AF$6,$X150*$F150,0)),$X150*$F150*(VLOOKUP($Q150,'Workforce distribution'!$C$8:$AD$30,AF$7,FALSE)))),0)</f>
        <v>0</v>
      </c>
      <c r="AG150" s="30">
        <f>_xlfn.IFNA(IF($O150="days",$Y150*(VLOOKUP($K150,'Bed parameters'!$A$9:$I$12,9,FALSE))*$F150*(VLOOKUP($Q150,'Workforce distribution'!$C$8:$AD$30,AG$7,FALSE)),IF($Q150="n/a",(IF($P150=AG$6,$X150*$F150,0)),$X150*$F150*(VLOOKUP($Q150,'Workforce distribution'!$C$8:$AD$30,AG$7,FALSE)))),0)</f>
        <v>0</v>
      </c>
      <c r="AH150" s="30">
        <f>_xlfn.IFNA(IF($O150="days",$Y150*(VLOOKUP($K150,'Bed parameters'!$A$9:$I$12,9,FALSE))*$F150*(VLOOKUP($Q150,'Workforce distribution'!$C$8:$AD$30,AH$7,FALSE)),IF($Q150="n/a",(IF($P150=AH$6,$X150*$F150,0)),$X150*$F150*(VLOOKUP($Q150,'Workforce distribution'!$C$8:$AD$30,AH$7,FALSE)))),0)</f>
        <v>0</v>
      </c>
      <c r="AI150" s="30">
        <f>_xlfn.IFNA(IF($O150="days",$Y150*(VLOOKUP($K150,'Bed parameters'!$A$9:$I$12,9,FALSE))*$F150*(VLOOKUP($Q150,'Workforce distribution'!$C$8:$AD$30,AI$7,FALSE)),IF($Q150="n/a",(IF($P150=AI$6,$X150*$F150,0)),$X150*$F150*(VLOOKUP($Q150,'Workforce distribution'!$C$8:$AD$30,AI$7,FALSE)))),0)</f>
        <v>0</v>
      </c>
      <c r="AJ150" s="30">
        <f>_xlfn.IFNA(IF($O150="days",$Y150*(VLOOKUP($K150,'Bed parameters'!$A$9:$I$12,9,FALSE))*$F150*(VLOOKUP($Q150,'Workforce distribution'!$C$8:$AD$30,AJ$7,FALSE)),IF($Q150="n/a",(IF($P150=AJ$6,$X150*$F150,0)),$X150*$F150*(VLOOKUP($Q150,'Workforce distribution'!$C$8:$AD$30,AJ$7,FALSE)))),0)</f>
        <v>0</v>
      </c>
      <c r="AK150" s="30">
        <f>_xlfn.IFNA(IF($O150="days",$Y150*(VLOOKUP($K150,'Bed parameters'!$A$9:$I$12,9,FALSE))*$F150*(VLOOKUP($Q150,'Workforce distribution'!$C$8:$AD$30,AK$7,FALSE)),IF($Q150="n/a",(IF($P150=AK$6,$X150*$F150,0)),$X150*$F150*(VLOOKUP($Q150,'Workforce distribution'!$C$8:$AD$30,AK$7,FALSE)))),0)</f>
        <v>1086613.440768</v>
      </c>
      <c r="AL150" s="30">
        <f>_xlfn.IFNA(IF($O150="days",$Y150*(VLOOKUP($K150,'Bed parameters'!$A$9:$I$12,9,FALSE))*$F150*(VLOOKUP($Q150,'Workforce distribution'!$C$8:$AD$30,AL$7,FALSE)),IF($Q150="n/a",(IF($P150=AL$6,$X150*$F150,0)),$X150*$F150*(VLOOKUP($Q150,'Workforce distribution'!$C$8:$AD$30,AL$7,FALSE)))),0)</f>
        <v>0</v>
      </c>
      <c r="AM150" s="30">
        <f>_xlfn.IFNA(IF($O150="days",$Y150*(VLOOKUP($K150,'Bed parameters'!$A$9:$I$12,9,FALSE))*$F150*(VLOOKUP($Q150,'Workforce distribution'!$C$8:$AD$30,AM$7,FALSE)),IF($Q150="n/a",(IF($P150=AM$6,$X150*$F150,0)),$X150*$F150*(VLOOKUP($Q150,'Workforce distribution'!$C$8:$AD$30,AM$7,FALSE)))),0)</f>
        <v>0</v>
      </c>
      <c r="AN150" s="30">
        <f>_xlfn.IFNA(IF($O150="days",$Y150*(VLOOKUP($K150,'Bed parameters'!$A$9:$I$12,9,FALSE))*$F150*(VLOOKUP($Q150,'Workforce distribution'!$C$8:$AD$30,AN$7,FALSE)),IF($Q150="n/a",(IF($P150=AN$6,$X150*$F150,0)),$X150*$F150*(VLOOKUP($Q150,'Workforce distribution'!$C$8:$AD$30,AN$7,FALSE)))),0)</f>
        <v>0</v>
      </c>
      <c r="AO150" s="30">
        <f>_xlfn.IFNA(IF($O150="days",$Y150*(VLOOKUP($K150,'Bed parameters'!$A$9:$I$12,9,FALSE))*$F150*(VLOOKUP($Q150,'Workforce distribution'!$C$8:$AD$30,AO$7,FALSE)),IF($Q150="n/a",(IF($P150=AO$6,$X150*$F150,0)),$X150*$F150*(VLOOKUP($Q150,'Workforce distribution'!$C$8:$AD$30,AO$7,FALSE)))),0)</f>
        <v>0</v>
      </c>
      <c r="AP150" s="30">
        <f>_xlfn.IFNA(IF($O150="days",$Y150*(VLOOKUP($K150,'Bed parameters'!$A$9:$I$12,9,FALSE))*$F150*(VLOOKUP($Q150,'Workforce distribution'!$C$8:$AD$30,AP$7,FALSE)),IF($Q150="n/a",(IF($P150=AP$6,$X150*$F150,0)),$X150*$F150*(VLOOKUP($Q150,'Workforce distribution'!$C$8:$AD$30,AP$7,FALSE)))),0)</f>
        <v>0</v>
      </c>
      <c r="AQ150" s="30">
        <f>_xlfn.IFNA(IF($O150="days",$Y150*(VLOOKUP($K150,'Bed parameters'!$A$9:$I$12,9,FALSE))*$F150*(VLOOKUP($Q150,'Workforce distribution'!$C$8:$AD$30,AQ$7,FALSE)),IF($Q150="n/a",(IF($P150=AQ$6,$X150*$F150,0)),$X150*$F150*(VLOOKUP($Q150,'Workforce distribution'!$C$8:$AD$30,AQ$7,FALSE)))),0)</f>
        <v>0</v>
      </c>
      <c r="AR150" s="30">
        <f>_xlfn.IFNA(IF($O150="days",$Y150*(VLOOKUP($K150,'Bed parameters'!$A$9:$I$12,9,FALSE))*$F150*(VLOOKUP($Q150,'Workforce distribution'!$C$8:$AD$30,AR$7,FALSE)),IF($Q150="n/a",(IF($P150=AR$6,$X150*$F150,0)),$X150*$F150*(VLOOKUP($Q150,'Workforce distribution'!$C$8:$AD$30,AR$7,FALSE)))),0)</f>
        <v>0</v>
      </c>
      <c r="AS150" s="30">
        <f>_xlfn.IFNA(IF($O150="days",$Y150*(VLOOKUP($K150,'Bed parameters'!$A$9:$I$12,9,FALSE))*$F150*(VLOOKUP($Q150,'Workforce distribution'!$C$8:$AD$30,AS$7,FALSE)),IF($Q150="n/a",(IF($P150=AS$6,$X150*$F150,0)),$X150*$F150*(VLOOKUP($Q150,'Workforce distribution'!$C$8:$AD$30,AS$7,FALSE)))),0)</f>
        <v>0</v>
      </c>
      <c r="AT150" s="30">
        <f>_xlfn.IFNA(IF($O150="days",$Y150*(VLOOKUP($K150,'Bed parameters'!$A$9:$I$12,9,FALSE))*$F150*(VLOOKUP($Q150,'Workforce distribution'!$C$8:$AD$30,AT$7,FALSE)),IF($Q150="n/a",(IF($P150=AT$6,$X150*$F150,0)),$X150*$F150*(VLOOKUP($Q150,'Workforce distribution'!$C$8:$AD$30,AT$7,FALSE)))),0)</f>
        <v>0</v>
      </c>
      <c r="AU150" s="30">
        <f>_xlfn.IFNA(IF($O150="days",$Y150*(VLOOKUP($K150,'Bed parameters'!$A$9:$I$12,9,FALSE))*$F150*(VLOOKUP($Q150,'Workforce distribution'!$C$8:$AD$30,AU$7,FALSE)),IF($Q150="n/a",(IF($P150=AU$6,$X150*$F150,0)),$X150*$F150*(VLOOKUP($Q150,'Workforce distribution'!$C$8:$AD$30,AU$7,FALSE)))),0)</f>
        <v>0</v>
      </c>
      <c r="AV150" s="30">
        <f>_xlfn.IFNA(IF($O150="days",$Y150*(VLOOKUP($K150,'Bed parameters'!$A$9:$I$12,9,FALSE))*$F150*(VLOOKUP($Q150,'Workforce distribution'!$C$8:$AD$30,AV$7,FALSE)),IF($Q150="n/a",(IF($P150=AV$6,$X150*$F150,0)),$X150*$F150*(VLOOKUP($Q150,'Workforce distribution'!$C$8:$AD$30,AV$7,FALSE)))),0)</f>
        <v>0</v>
      </c>
      <c r="AW150" s="30">
        <f>_xlfn.IFNA(IF($O150="days",$Y150*(VLOOKUP($K150,'Bed parameters'!$A$9:$I$12,9,FALSE))*$F150*(VLOOKUP($Q150,'Workforce distribution'!$C$8:$AD$30,AW$7,FALSE)),IF($Q150="n/a",(IF($P150=AW$6,$X150*$F150,0)),$X150*$F150*(VLOOKUP($Q150,'Workforce distribution'!$C$8:$AD$30,AW$7,FALSE)))),0)</f>
        <v>0</v>
      </c>
      <c r="AX150" s="30">
        <f>_xlfn.IFNA(IF($O150="days",$Y150*(VLOOKUP($K150,'Bed parameters'!$A$9:$I$12,9,FALSE))*$F150*(VLOOKUP($Q150,'Workforce distribution'!$C$8:$AD$30,AX$7,FALSE)),IF($Q150="n/a",(IF($P150=AX$6,$X150*$F150,0)),$X150*$F150*(VLOOKUP($Q150,'Workforce distribution'!$C$8:$AD$30,AX$7,FALSE)))),0)</f>
        <v>0</v>
      </c>
      <c r="AY150" s="30">
        <f>_xlfn.IFNA(IF($O150="days",$Y150*(VLOOKUP($K150,'Bed parameters'!$A$9:$I$12,9,FALSE))*$F150*(VLOOKUP($Q150,'Workforce distribution'!$C$8:$AD$30,AY$7,FALSE)),IF($Q150="n/a",(IF($P150=AY$6,$X150*$F150,0)),$X150*$F150*(VLOOKUP($Q150,'Workforce distribution'!$C$8:$AD$30,AY$7,FALSE)))),0)</f>
        <v>0</v>
      </c>
      <c r="AZ150" s="30">
        <f>_xlfn.IFNA(IF($O150="days",$Y150*(VLOOKUP($K150,'Bed parameters'!$A$9:$I$12,9,FALSE))*$F150*(VLOOKUP($Q150,'Workforce distribution'!$C$8:$AD$30,AZ$7,FALSE)),IF($Q150="n/a",(IF($P150=AZ$6,$X150*$F150,0)),$X150*$F150*(VLOOKUP($Q150,'Workforce distribution'!$C$8:$AD$30,AZ$7,FALSE)))),0)</f>
        <v>0</v>
      </c>
      <c r="BA150" s="30">
        <f>_xlfn.IFNA(IF($O150="days",$Y150*(VLOOKUP($K150,'Bed parameters'!$A$9:$I$12,9,FALSE))*$F150*(VLOOKUP($Q150,'Workforce distribution'!$C$8:$AD$30,BA$7,FALSE)),IF($Q150="n/a",(IF($P150=BA$6,$X150*$F150,0)),$X150*$F150*(VLOOKUP($Q150,'Workforce distribution'!$C$8:$AD$30,BA$7,FALSE)))),0)</f>
        <v>0</v>
      </c>
      <c r="BB150" s="30">
        <f>_xlfn.IFNA(IF($O150="days",$Y150*(VLOOKUP($K150,'Bed parameters'!$A$9:$I$12,9,FALSE))*$F150*(VLOOKUP($Q150,'Workforce distribution'!$C$8:$AD$30,BB$7,FALSE)),IF($Q150="n/a",(IF($P150=BB$6,$X150*$F150,0)),$X150*$F150*(VLOOKUP($Q150,'Workforce distribution'!$C$8:$AD$30,BB$7,FALSE)))),0)</f>
        <v>0</v>
      </c>
      <c r="BC150" s="149">
        <f t="shared" si="25"/>
        <v>945.48603503945674</v>
      </c>
      <c r="BD150" s="288">
        <f>IF($Q150="n/a",(IF('Workforce hours'!D$30=0,0,(AB150/'Workforce hours'!D$30))),(IF(VLOOKUP($Q150,'Workforce hours'!$C$8:$AD$30,BD$7,FALSE)=0,0,(AB150/(VLOOKUP($Q150,'Workforce hours'!$C$8:$AD$30,BD$7,FALSE))))))</f>
        <v>0</v>
      </c>
      <c r="BE150" s="288">
        <f>IF($Q150="n/a",(IF('Workforce hours'!E$30=0,0,(AC150/'Workforce hours'!E$30))),(IF(VLOOKUP($Q150,'Workforce hours'!$C$8:$AD$30,BE$7,FALSE)=0,0,(AC150/(VLOOKUP($Q150,'Workforce hours'!$C$8:$AD$30,BE$7,FALSE))))))</f>
        <v>0</v>
      </c>
      <c r="BF150" s="288">
        <f>IF($Q150="n/a",(IF('Workforce hours'!F$30=0,0,(AD150/'Workforce hours'!F$30))),(IF(VLOOKUP($Q150,'Workforce hours'!$C$8:$AD$30,BF$7,FALSE)=0,0,(AD150/(VLOOKUP($Q150,'Workforce hours'!$C$8:$AD$30,BF$7,FALSE))))))</f>
        <v>0</v>
      </c>
      <c r="BG150" s="288">
        <f>IF($Q150="n/a",(IF('Workforce hours'!G$30=0,0,(AE150/'Workforce hours'!G$30))),(IF(VLOOKUP($Q150,'Workforce hours'!$C$8:$AD$30,BG$7,FALSE)=0,0,(AE150/(VLOOKUP($Q150,'Workforce hours'!$C$8:$AD$30,BG$7,FALSE))))))</f>
        <v>0</v>
      </c>
      <c r="BH150" s="288">
        <f>IF($Q150="n/a",(IF('Workforce hours'!H$30=0,0,(AF150/'Workforce hours'!H$30))),(IF(VLOOKUP($Q150,'Workforce hours'!$C$8:$AD$30,BH$7,FALSE)=0,0,(AF150/(VLOOKUP($Q150,'Workforce hours'!$C$8:$AD$30,BH$7,FALSE))))))</f>
        <v>0</v>
      </c>
      <c r="BI150" s="288">
        <f>IF($Q150="n/a",(IF('Workforce hours'!I$30=0,0,(AG150/'Workforce hours'!I$30))),(IF(VLOOKUP($Q150,'Workforce hours'!$C$8:$AD$30,BI$7,FALSE)=0,0,(AG150/(VLOOKUP($Q150,'Workforce hours'!$C$8:$AD$30,BI$7,FALSE))))))</f>
        <v>0</v>
      </c>
      <c r="BJ150" s="288">
        <f>IF($Q150="n/a",(IF('Workforce hours'!J$30=0,0,(AH150/'Workforce hours'!J$30))),(IF(VLOOKUP($Q150,'Workforce hours'!$C$8:$AD$30,BJ$7,FALSE)=0,0,(AH150/(VLOOKUP($Q150,'Workforce hours'!$C$8:$AD$30,BJ$7,FALSE))))))</f>
        <v>0</v>
      </c>
      <c r="BK150" s="288">
        <f>IF($Q150="n/a",(IF('Workforce hours'!K$30=0,0,(AI150/'Workforce hours'!K$30))),(IF(VLOOKUP($Q150,'Workforce hours'!$C$8:$AD$30,BK$7,FALSE)=0,0,(AI150/(VLOOKUP($Q150,'Workforce hours'!$C$8:$AD$30,BK$7,FALSE))))))</f>
        <v>0</v>
      </c>
      <c r="BL150" s="288">
        <f>IF($Q150="n/a",(IF('Workforce hours'!L$30=0,0,(AJ150/'Workforce hours'!L$30))),(IF(VLOOKUP($Q150,'Workforce hours'!$C$8:$AD$30,BL$7,FALSE)=0,0,(AJ150/(VLOOKUP($Q150,'Workforce hours'!$C$8:$AD$30,BL$7,FALSE))))))</f>
        <v>0</v>
      </c>
      <c r="BM150" s="288">
        <f>IF($Q150="n/a",(IF('Workforce hours'!M$30=0,0,(AK150/'Workforce hours'!M$30))),(IF(VLOOKUP($Q150,'Workforce hours'!$C$8:$AD$30,BM$7,FALSE)=0,0,(AK150/(VLOOKUP($Q150,'Workforce hours'!$C$8:$AD$30,BM$7,FALSE))))))</f>
        <v>945.48603503945674</v>
      </c>
      <c r="BN150" s="288">
        <f>IF($Q150="n/a",(IF('Workforce hours'!N$30=0,0,(AL150/'Workforce hours'!N$30))),(IF(VLOOKUP($Q150,'Workforce hours'!$C$8:$AD$30,BN$7,FALSE)=0,0,(AL150/(VLOOKUP($Q150,'Workforce hours'!$C$8:$AD$30,BN$7,FALSE))))))</f>
        <v>0</v>
      </c>
      <c r="BO150" s="288">
        <f>IF($Q150="n/a",(IF('Workforce hours'!O$30=0,0,(AM150/'Workforce hours'!O$30))),(IF(VLOOKUP($Q150,'Workforce hours'!$C$8:$AD$30,BO$7,FALSE)=0,0,(AM150/(VLOOKUP($Q150,'Workforce hours'!$C$8:$AD$30,BO$7,FALSE))))))</f>
        <v>0</v>
      </c>
      <c r="BP150" s="288">
        <f>IF($Q150="n/a",(IF('Workforce hours'!P$30=0,0,(AN150/'Workforce hours'!P$30))),(IF(VLOOKUP($Q150,'Workforce hours'!$C$8:$AD$30,BP$7,FALSE)=0,0,(AN150/(VLOOKUP($Q150,'Workforce hours'!$C$8:$AD$30,BP$7,FALSE))))))</f>
        <v>0</v>
      </c>
      <c r="BQ150" s="288">
        <f>IF($Q150="n/a",(IF('Workforce hours'!Q$30=0,0,(AO150/'Workforce hours'!Q$30))),(IF(VLOOKUP($Q150,'Workforce hours'!$C$8:$AD$30,BQ$7,FALSE)=0,0,(AO150/(VLOOKUP($Q150,'Workforce hours'!$C$8:$AD$30,BQ$7,FALSE))))))</f>
        <v>0</v>
      </c>
      <c r="BR150" s="288">
        <f>IF($Q150="n/a",(IF('Workforce hours'!R$30=0,0,(AP150/'Workforce hours'!R$30))),(IF(VLOOKUP($Q150,'Workforce hours'!$C$8:$AD$30,BR$7,FALSE)=0,0,(AP150/(VLOOKUP($Q150,'Workforce hours'!$C$8:$AD$30,BR$7,FALSE))))))</f>
        <v>0</v>
      </c>
      <c r="BS150" s="288">
        <f>IF($Q150="n/a",(IF('Workforce hours'!S$30=0,0,(AQ150/'Workforce hours'!S$30))),(IF(VLOOKUP($Q150,'Workforce hours'!$C$8:$AD$30,BS$7,FALSE)=0,0,(AQ150/(VLOOKUP($Q150,'Workforce hours'!$C$8:$AD$30,BS$7,FALSE))))))</f>
        <v>0</v>
      </c>
      <c r="BT150" s="288">
        <f>IF($Q150="n/a",(IF('Workforce hours'!T$30=0,0,(AR150/'Workforce hours'!T$30))),(IF(VLOOKUP($Q150,'Workforce hours'!$C$8:$AD$30,BT$7,FALSE)=0,0,(AR150/(VLOOKUP($Q150,'Workforce hours'!$C$8:$AD$30,BT$7,FALSE))))))</f>
        <v>0</v>
      </c>
      <c r="BU150" s="288">
        <f>IF($Q150="n/a",(IF('Workforce hours'!U$30=0,0,(AS150/'Workforce hours'!U$30))),(IF(VLOOKUP($Q150,'Workforce hours'!$C$8:$AD$30,BU$7,FALSE)=0,0,(AS150/(VLOOKUP($Q150,'Workforce hours'!$C$8:$AD$30,BU$7,FALSE))))))</f>
        <v>0</v>
      </c>
      <c r="BV150" s="288">
        <f>IF($Q150="n/a",(IF('Workforce hours'!V$30=0,0,(AT150/'Workforce hours'!V$30))),(IF(VLOOKUP($Q150,'Workforce hours'!$C$8:$AD$30,BV$7,FALSE)=0,0,(AT150/(VLOOKUP($Q150,'Workforce hours'!$C$8:$AD$30,BV$7,FALSE))))))</f>
        <v>0</v>
      </c>
      <c r="BW150" s="288">
        <f>IF($Q150="n/a",(IF('Workforce hours'!W$30=0,0,(AU150/'Workforce hours'!W$30))),(IF(VLOOKUP($Q150,'Workforce hours'!$C$8:$AD$30,BW$7,FALSE)=0,0,(AU150/(VLOOKUP($Q150,'Workforce hours'!$C$8:$AD$30,BW$7,FALSE))))))</f>
        <v>0</v>
      </c>
      <c r="BX150" s="288">
        <f>IF($Q150="n/a",(IF('Workforce hours'!X$30=0,0,(AV150/'Workforce hours'!X$30))),(IF(VLOOKUP($Q150,'Workforce hours'!$C$8:$AD$30,BX$7,FALSE)=0,0,(AV150/(VLOOKUP($Q150,'Workforce hours'!$C$8:$AD$30,BX$7,FALSE))))))</f>
        <v>0</v>
      </c>
      <c r="BY150" s="288">
        <f>IF($Q150="n/a",(IF('Workforce hours'!Y$30=0,0,(AW150/'Workforce hours'!Y$30))),(IF(VLOOKUP($Q150,'Workforce hours'!$C$8:$AD$30,BY$7,FALSE)=0,0,(AW150/(VLOOKUP($Q150,'Workforce hours'!$C$8:$AD$30,BY$7,FALSE))))))</f>
        <v>0</v>
      </c>
      <c r="BZ150" s="288">
        <f>IF($Q150="n/a",(IF('Workforce hours'!Z$30=0,0,(AX150/'Workforce hours'!Z$30))),(IF(VLOOKUP($Q150,'Workforce hours'!$C$8:$AD$30,BZ$7,FALSE)=0,0,(AX150/(VLOOKUP($Q150,'Workforce hours'!$C$8:$AD$30,BZ$7,FALSE))))))</f>
        <v>0</v>
      </c>
      <c r="CA150" s="288">
        <f>IF($Q150="n/a",(IF('Workforce hours'!AA$30=0,0,(AY150/'Workforce hours'!AA$30))),(IF(VLOOKUP($Q150,'Workforce hours'!$C$8:$AD$30,CA$7,FALSE)=0,0,(AY150/(VLOOKUP($Q150,'Workforce hours'!$C$8:$AD$30,CA$7,FALSE))))))</f>
        <v>0</v>
      </c>
      <c r="CB150" s="288">
        <f>IF($Q150="n/a",(IF('Workforce hours'!AB$30=0,0,(AZ150/'Workforce hours'!AB$30))),(IF(VLOOKUP($Q150,'Workforce hours'!$C$8:$AD$30,CB$7,FALSE)=0,0,(AZ150/(VLOOKUP($Q150,'Workforce hours'!$C$8:$AD$30,CB$7,FALSE))))))</f>
        <v>0</v>
      </c>
      <c r="CC150" s="288">
        <f>IF($Q150="n/a",(IF('Workforce hours'!AC$30=0,0,(BA150/'Workforce hours'!AC$30))),(IF(VLOOKUP($Q150,'Workforce hours'!$C$8:$AD$30,CC$7,FALSE)=0,0,(BA150/(VLOOKUP($Q150,'Workforce hours'!$C$8:$AD$30,CC$7,FALSE))))))</f>
        <v>0</v>
      </c>
      <c r="CD150" s="288">
        <f>IF($Q150="n/a",(IF('Workforce hours'!AD$30=0,0,(BB150/'Workforce hours'!AD$30))),(IF(VLOOKUP($Q150,'Workforce hours'!$C$8:$AD$30,CD$7,FALSE)=0,0,(BB150/(VLOOKUP($Q150,'Workforce hours'!$C$8:$AD$30,CD$7,FALSE))))))</f>
        <v>0</v>
      </c>
      <c r="CE150" s="289">
        <f t="shared" si="26"/>
        <v>0</v>
      </c>
      <c r="CF150" s="290">
        <f>BD150*'Workforce costs'!B$9*(1+'Workforce costs'!B$10)*(1+'Workforce costs'!B$11)</f>
        <v>0</v>
      </c>
      <c r="CG150" s="290">
        <f>BE150*'Workforce costs'!C$9*(1+'Workforce costs'!C$10)*(1+'Workforce costs'!C$11)</f>
        <v>0</v>
      </c>
      <c r="CH150" s="290">
        <f>BF150*'Workforce costs'!D$9*(1+'Workforce costs'!D$10)*(1+'Workforce costs'!D$11)</f>
        <v>0</v>
      </c>
      <c r="CI150" s="290">
        <f>BG150*'Workforce costs'!E$9*(1+'Workforce costs'!E$10)*(1+'Workforce costs'!E$11)</f>
        <v>0</v>
      </c>
      <c r="CJ150" s="290">
        <f>BH150*'Workforce costs'!F$9*(1+'Workforce costs'!F$10)*(1+'Workforce costs'!F$11)</f>
        <v>0</v>
      </c>
      <c r="CK150" s="290">
        <f>BI150*'Workforce costs'!G$9*(1+'Workforce costs'!G$10)*(1+'Workforce costs'!G$11)</f>
        <v>0</v>
      </c>
      <c r="CL150" s="290">
        <f>BJ150*'Workforce costs'!H$9*(1+'Workforce costs'!H$10)*(1+'Workforce costs'!H$11)</f>
        <v>0</v>
      </c>
      <c r="CM150" s="290">
        <f>BK150*'Workforce costs'!I$9*(1+'Workforce costs'!I$10)*(1+'Workforce costs'!I$11)</f>
        <v>0</v>
      </c>
      <c r="CN150" s="290">
        <f>BL150*'Workforce costs'!J$9*(1+'Workforce costs'!J$10)*(1+'Workforce costs'!J$11)</f>
        <v>0</v>
      </c>
      <c r="CO150" s="290">
        <f>BM150*'Workforce costs'!K$9*(1+'Workforce costs'!K$10)*(1+'Workforce costs'!K$11)</f>
        <v>0</v>
      </c>
      <c r="CP150" s="290">
        <f>BN150*'Workforce costs'!L$9*(1+'Workforce costs'!L$10)*(1+'Workforce costs'!L$11)</f>
        <v>0</v>
      </c>
      <c r="CQ150" s="290">
        <f>BO150*'Workforce costs'!M$9*(1+'Workforce costs'!M$10)*(1+'Workforce costs'!M$11)</f>
        <v>0</v>
      </c>
      <c r="CR150" s="290">
        <f>BP150*'Workforce costs'!N$9*(1+'Workforce costs'!N$10)*(1+'Workforce costs'!N$11)</f>
        <v>0</v>
      </c>
      <c r="CS150" s="290">
        <f>BQ150*'Workforce costs'!O$9*(1+'Workforce costs'!O$10)*(1+'Workforce costs'!O$11)</f>
        <v>0</v>
      </c>
      <c r="CT150" s="290">
        <f>BR150*'Workforce costs'!P$9*(1+'Workforce costs'!P$10)*(1+'Workforce costs'!P$11)</f>
        <v>0</v>
      </c>
      <c r="CU150" s="290">
        <f>BS150*'Workforce costs'!Q$9*(1+'Workforce costs'!Q$10)*(1+'Workforce costs'!Q$11)</f>
        <v>0</v>
      </c>
      <c r="CV150" s="290">
        <f>BT150*'Workforce costs'!R$9*(1+'Workforce costs'!R$10)*(1+'Workforce costs'!R$11)</f>
        <v>0</v>
      </c>
      <c r="CW150" s="290">
        <f>BU150*'Workforce costs'!S$9*(1+'Workforce costs'!S$10)*(1+'Workforce costs'!S$11)</f>
        <v>0</v>
      </c>
      <c r="CX150" s="290">
        <f>BV150*'Workforce costs'!T$9*(1+'Workforce costs'!T$10)*(1+'Workforce costs'!T$11)</f>
        <v>0</v>
      </c>
      <c r="CY150" s="290">
        <f>BW150*'Workforce costs'!U$9*(1+'Workforce costs'!U$10)*(1+'Workforce costs'!U$11)</f>
        <v>0</v>
      </c>
      <c r="CZ150" s="290">
        <f>BX150*'Workforce costs'!V$9*(1+'Workforce costs'!V$10)*(1+'Workforce costs'!V$11)</f>
        <v>0</v>
      </c>
      <c r="DA150" s="290">
        <f>BY150*'Workforce costs'!W$9*(1+'Workforce costs'!W$10)*(1+'Workforce costs'!W$11)</f>
        <v>0</v>
      </c>
      <c r="DB150" s="290">
        <f>BZ150*'Workforce costs'!X$9*(1+'Workforce costs'!X$10)*(1+'Workforce costs'!X$11)</f>
        <v>0</v>
      </c>
      <c r="DC150" s="290">
        <f>CA150*'Workforce costs'!Y$9*(1+'Workforce costs'!Y$10)*(1+'Workforce costs'!Y$11)</f>
        <v>0</v>
      </c>
      <c r="DD150" s="290">
        <f>CB150*'Workforce costs'!Z$9*(1+'Workforce costs'!Z$10)*(1+'Workforce costs'!Z$11)</f>
        <v>0</v>
      </c>
      <c r="DE150" s="290">
        <f>CC150*'Workforce costs'!AA$9*(1+'Workforce costs'!AA$10)*(1+'Workforce costs'!AA$11)</f>
        <v>0</v>
      </c>
      <c r="DF150" s="290">
        <f>CD150*'Workforce costs'!AB$9*(1+'Workforce costs'!AB$10)*(1+'Workforce costs'!AB$11)</f>
        <v>0</v>
      </c>
    </row>
    <row r="151" spans="1:110" x14ac:dyDescent="0.3">
      <c r="A151" s="2" t="str">
        <f>Outputs!$A$4</f>
        <v>Australia</v>
      </c>
      <c r="B151" s="2" t="str">
        <f t="shared" si="19"/>
        <v>Australia 12to17</v>
      </c>
      <c r="C151" s="30">
        <f>VLOOKUP($B151,Populations!$D$15:$H$1920,3,FALSE)</f>
        <v>1959472</v>
      </c>
      <c r="D151" s="255">
        <f>IF(OR($H151="General pop",$H151="Schools",$H151="Workplace",$H151="Skills Training",$H151="Digital Supports"),1,VLOOKUP($B151,Populations!$D$15:$H$1920,5,FALSE))</f>
        <v>1</v>
      </c>
      <c r="E151" s="88">
        <f>VLOOKUP(I151,Epidemiology!$C$10:$H$47,6,FALSE)</f>
        <v>7702</v>
      </c>
      <c r="F151" s="102">
        <f>'Care profiles'!R152</f>
        <v>1</v>
      </c>
      <c r="G151" s="15" t="str">
        <f>'Care profiles'!A152</f>
        <v>12to17</v>
      </c>
      <c r="H151" s="15" t="str">
        <f>'Care profiles'!B152</f>
        <v>Thoughts</v>
      </c>
      <c r="I151" s="15" t="str">
        <f>'Care profiles'!C152</f>
        <v>Thoughts_12-17yrs</v>
      </c>
      <c r="J151" s="15" t="str">
        <f>'Care profiles'!D152</f>
        <v>Care profile</v>
      </c>
      <c r="K151" s="15" t="str">
        <f>'Care profiles'!E152</f>
        <v>Individual Suicide Prevention Support Services</v>
      </c>
      <c r="L151" s="104">
        <f>'Care profiles'!F152</f>
        <v>0.2</v>
      </c>
      <c r="M151" s="15">
        <f>'Care profiles'!G152</f>
        <v>6</v>
      </c>
      <c r="N151" s="15">
        <f>'Care profiles'!H152</f>
        <v>60</v>
      </c>
      <c r="O151" s="15" t="str">
        <f>'Care profiles'!I152</f>
        <v>min</v>
      </c>
      <c r="P151" s="15" t="str">
        <f>'Care profiles'!J152</f>
        <v>Vocationally Qualified - Unspecified</v>
      </c>
      <c r="Q151" s="15" t="str">
        <f>'Care profiles'!K152</f>
        <v>n/a</v>
      </c>
      <c r="R151" s="15" t="str">
        <f>'Care profiles'!M152</f>
        <v>N</v>
      </c>
      <c r="S151" s="15" t="str">
        <f>'Care profiles'!O152</f>
        <v>N</v>
      </c>
      <c r="T151" s="15" t="str">
        <f>'Care profiles'!Q152</f>
        <v>Y</v>
      </c>
      <c r="U151" s="30">
        <f t="shared" si="20"/>
        <v>150918.53344</v>
      </c>
      <c r="V151" s="30">
        <f t="shared" si="21"/>
        <v>30183.706688000002</v>
      </c>
      <c r="W151" s="30">
        <f>IF(M151="n/a",0,IF(O151="days",V151*M151*(1+(VLOOKUP(K151,'Bed parameters'!$A$9:$G$12,7,FALSE))),V151*M151))</f>
        <v>181102.240128</v>
      </c>
      <c r="X151" s="30">
        <f t="shared" si="22"/>
        <v>181102.240128</v>
      </c>
      <c r="Y151" s="30">
        <f t="shared" si="23"/>
        <v>0</v>
      </c>
      <c r="Z151" s="113">
        <f>_xlfn.IFNA(Y151/((VLOOKUP(K151,'Bed parameters'!$A$9:$G$12,3,FALSE))*(VLOOKUP(K151,'Bed parameters'!$A$9:$G$12,5,FALSE))),0)</f>
        <v>0</v>
      </c>
      <c r="AA151" s="30">
        <f t="shared" si="24"/>
        <v>181102.240128</v>
      </c>
      <c r="AB151" s="30">
        <f>_xlfn.IFNA(IF($O151="days",$Y151*(VLOOKUP($K151,'Bed parameters'!$A$9:$I$12,9,FALSE))*$F151*(VLOOKUP($Q151,'Workforce distribution'!$C$8:$AD$30,AB$7,FALSE)),IF($Q151="n/a",(IF($P151=AB$6,$X151*$F151,0)),$X151*$F151*(VLOOKUP($Q151,'Workforce distribution'!$C$8:$AD$30,AB$7,FALSE)))),0)</f>
        <v>0</v>
      </c>
      <c r="AC151" s="30">
        <f>_xlfn.IFNA(IF($O151="days",$Y151*(VLOOKUP($K151,'Bed parameters'!$A$9:$I$12,9,FALSE))*$F151*(VLOOKUP($Q151,'Workforce distribution'!$C$8:$AD$30,AC$7,FALSE)),IF($Q151="n/a",(IF($P151=AC$6,$X151*$F151,0)),$X151*$F151*(VLOOKUP($Q151,'Workforce distribution'!$C$8:$AD$30,AC$7,FALSE)))),0)</f>
        <v>0</v>
      </c>
      <c r="AD151" s="30">
        <f>_xlfn.IFNA(IF($O151="days",$Y151*(VLOOKUP($K151,'Bed parameters'!$A$9:$I$12,9,FALSE))*$F151*(VLOOKUP($Q151,'Workforce distribution'!$C$8:$AD$30,AD$7,FALSE)),IF($Q151="n/a",(IF($P151=AD$6,$X151*$F151,0)),$X151*$F151*(VLOOKUP($Q151,'Workforce distribution'!$C$8:$AD$30,AD$7,FALSE)))),0)</f>
        <v>0</v>
      </c>
      <c r="AE151" s="30">
        <f>_xlfn.IFNA(IF($O151="days",$Y151*(VLOOKUP($K151,'Bed parameters'!$A$9:$I$12,9,FALSE))*$F151*(VLOOKUP($Q151,'Workforce distribution'!$C$8:$AD$30,AE$7,FALSE)),IF($Q151="n/a",(IF($P151=AE$6,$X151*$F151,0)),$X151*$F151*(VLOOKUP($Q151,'Workforce distribution'!$C$8:$AD$30,AE$7,FALSE)))),0)</f>
        <v>0</v>
      </c>
      <c r="AF151" s="30">
        <f>_xlfn.IFNA(IF($O151="days",$Y151*(VLOOKUP($K151,'Bed parameters'!$A$9:$I$12,9,FALSE))*$F151*(VLOOKUP($Q151,'Workforce distribution'!$C$8:$AD$30,AF$7,FALSE)),IF($Q151="n/a",(IF($P151=AF$6,$X151*$F151,0)),$X151*$F151*(VLOOKUP($Q151,'Workforce distribution'!$C$8:$AD$30,AF$7,FALSE)))),0)</f>
        <v>0</v>
      </c>
      <c r="AG151" s="30">
        <f>_xlfn.IFNA(IF($O151="days",$Y151*(VLOOKUP($K151,'Bed parameters'!$A$9:$I$12,9,FALSE))*$F151*(VLOOKUP($Q151,'Workforce distribution'!$C$8:$AD$30,AG$7,FALSE)),IF($Q151="n/a",(IF($P151=AG$6,$X151*$F151,0)),$X151*$F151*(VLOOKUP($Q151,'Workforce distribution'!$C$8:$AD$30,AG$7,FALSE)))),0)</f>
        <v>0</v>
      </c>
      <c r="AH151" s="30">
        <f>_xlfn.IFNA(IF($O151="days",$Y151*(VLOOKUP($K151,'Bed parameters'!$A$9:$I$12,9,FALSE))*$F151*(VLOOKUP($Q151,'Workforce distribution'!$C$8:$AD$30,AH$7,FALSE)),IF($Q151="n/a",(IF($P151=AH$6,$X151*$F151,0)),$X151*$F151*(VLOOKUP($Q151,'Workforce distribution'!$C$8:$AD$30,AH$7,FALSE)))),0)</f>
        <v>0</v>
      </c>
      <c r="AI151" s="30">
        <f>_xlfn.IFNA(IF($O151="days",$Y151*(VLOOKUP($K151,'Bed parameters'!$A$9:$I$12,9,FALSE))*$F151*(VLOOKUP($Q151,'Workforce distribution'!$C$8:$AD$30,AI$7,FALSE)),IF($Q151="n/a",(IF($P151=AI$6,$X151*$F151,0)),$X151*$F151*(VLOOKUP($Q151,'Workforce distribution'!$C$8:$AD$30,AI$7,FALSE)))),0)</f>
        <v>0</v>
      </c>
      <c r="AJ151" s="30">
        <f>_xlfn.IFNA(IF($O151="days",$Y151*(VLOOKUP($K151,'Bed parameters'!$A$9:$I$12,9,FALSE))*$F151*(VLOOKUP($Q151,'Workforce distribution'!$C$8:$AD$30,AJ$7,FALSE)),IF($Q151="n/a",(IF($P151=AJ$6,$X151*$F151,0)),$X151*$F151*(VLOOKUP($Q151,'Workforce distribution'!$C$8:$AD$30,AJ$7,FALSE)))),0)</f>
        <v>0</v>
      </c>
      <c r="AK151" s="30">
        <f>_xlfn.IFNA(IF($O151="days",$Y151*(VLOOKUP($K151,'Bed parameters'!$A$9:$I$12,9,FALSE))*$F151*(VLOOKUP($Q151,'Workforce distribution'!$C$8:$AD$30,AK$7,FALSE)),IF($Q151="n/a",(IF($P151=AK$6,$X151*$F151,0)),$X151*$F151*(VLOOKUP($Q151,'Workforce distribution'!$C$8:$AD$30,AK$7,FALSE)))),0)</f>
        <v>181102.240128</v>
      </c>
      <c r="AL151" s="30">
        <f>_xlfn.IFNA(IF($O151="days",$Y151*(VLOOKUP($K151,'Bed parameters'!$A$9:$I$12,9,FALSE))*$F151*(VLOOKUP($Q151,'Workforce distribution'!$C$8:$AD$30,AL$7,FALSE)),IF($Q151="n/a",(IF($P151=AL$6,$X151*$F151,0)),$X151*$F151*(VLOOKUP($Q151,'Workforce distribution'!$C$8:$AD$30,AL$7,FALSE)))),0)</f>
        <v>0</v>
      </c>
      <c r="AM151" s="30">
        <f>_xlfn.IFNA(IF($O151="days",$Y151*(VLOOKUP($K151,'Bed parameters'!$A$9:$I$12,9,FALSE))*$F151*(VLOOKUP($Q151,'Workforce distribution'!$C$8:$AD$30,AM$7,FALSE)),IF($Q151="n/a",(IF($P151=AM$6,$X151*$F151,0)),$X151*$F151*(VLOOKUP($Q151,'Workforce distribution'!$C$8:$AD$30,AM$7,FALSE)))),0)</f>
        <v>0</v>
      </c>
      <c r="AN151" s="30">
        <f>_xlfn.IFNA(IF($O151="days",$Y151*(VLOOKUP($K151,'Bed parameters'!$A$9:$I$12,9,FALSE))*$F151*(VLOOKUP($Q151,'Workforce distribution'!$C$8:$AD$30,AN$7,FALSE)),IF($Q151="n/a",(IF($P151=AN$6,$X151*$F151,0)),$X151*$F151*(VLOOKUP($Q151,'Workforce distribution'!$C$8:$AD$30,AN$7,FALSE)))),0)</f>
        <v>0</v>
      </c>
      <c r="AO151" s="30">
        <f>_xlfn.IFNA(IF($O151="days",$Y151*(VLOOKUP($K151,'Bed parameters'!$A$9:$I$12,9,FALSE))*$F151*(VLOOKUP($Q151,'Workforce distribution'!$C$8:$AD$30,AO$7,FALSE)),IF($Q151="n/a",(IF($P151=AO$6,$X151*$F151,0)),$X151*$F151*(VLOOKUP($Q151,'Workforce distribution'!$C$8:$AD$30,AO$7,FALSE)))),0)</f>
        <v>0</v>
      </c>
      <c r="AP151" s="30">
        <f>_xlfn.IFNA(IF($O151="days",$Y151*(VLOOKUP($K151,'Bed parameters'!$A$9:$I$12,9,FALSE))*$F151*(VLOOKUP($Q151,'Workforce distribution'!$C$8:$AD$30,AP$7,FALSE)),IF($Q151="n/a",(IF($P151=AP$6,$X151*$F151,0)),$X151*$F151*(VLOOKUP($Q151,'Workforce distribution'!$C$8:$AD$30,AP$7,FALSE)))),0)</f>
        <v>0</v>
      </c>
      <c r="AQ151" s="30">
        <f>_xlfn.IFNA(IF($O151="days",$Y151*(VLOOKUP($K151,'Bed parameters'!$A$9:$I$12,9,FALSE))*$F151*(VLOOKUP($Q151,'Workforce distribution'!$C$8:$AD$30,AQ$7,FALSE)),IF($Q151="n/a",(IF($P151=AQ$6,$X151*$F151,0)),$X151*$F151*(VLOOKUP($Q151,'Workforce distribution'!$C$8:$AD$30,AQ$7,FALSE)))),0)</f>
        <v>0</v>
      </c>
      <c r="AR151" s="30">
        <f>_xlfn.IFNA(IF($O151="days",$Y151*(VLOOKUP($K151,'Bed parameters'!$A$9:$I$12,9,FALSE))*$F151*(VLOOKUP($Q151,'Workforce distribution'!$C$8:$AD$30,AR$7,FALSE)),IF($Q151="n/a",(IF($P151=AR$6,$X151*$F151,0)),$X151*$F151*(VLOOKUP($Q151,'Workforce distribution'!$C$8:$AD$30,AR$7,FALSE)))),0)</f>
        <v>0</v>
      </c>
      <c r="AS151" s="30">
        <f>_xlfn.IFNA(IF($O151="days",$Y151*(VLOOKUP($K151,'Bed parameters'!$A$9:$I$12,9,FALSE))*$F151*(VLOOKUP($Q151,'Workforce distribution'!$C$8:$AD$30,AS$7,FALSE)),IF($Q151="n/a",(IF($P151=AS$6,$X151*$F151,0)),$X151*$F151*(VLOOKUP($Q151,'Workforce distribution'!$C$8:$AD$30,AS$7,FALSE)))),0)</f>
        <v>0</v>
      </c>
      <c r="AT151" s="30">
        <f>_xlfn.IFNA(IF($O151="days",$Y151*(VLOOKUP($K151,'Bed parameters'!$A$9:$I$12,9,FALSE))*$F151*(VLOOKUP($Q151,'Workforce distribution'!$C$8:$AD$30,AT$7,FALSE)),IF($Q151="n/a",(IF($P151=AT$6,$X151*$F151,0)),$X151*$F151*(VLOOKUP($Q151,'Workforce distribution'!$C$8:$AD$30,AT$7,FALSE)))),0)</f>
        <v>0</v>
      </c>
      <c r="AU151" s="30">
        <f>_xlfn.IFNA(IF($O151="days",$Y151*(VLOOKUP($K151,'Bed parameters'!$A$9:$I$12,9,FALSE))*$F151*(VLOOKUP($Q151,'Workforce distribution'!$C$8:$AD$30,AU$7,FALSE)),IF($Q151="n/a",(IF($P151=AU$6,$X151*$F151,0)),$X151*$F151*(VLOOKUP($Q151,'Workforce distribution'!$C$8:$AD$30,AU$7,FALSE)))),0)</f>
        <v>0</v>
      </c>
      <c r="AV151" s="30">
        <f>_xlfn.IFNA(IF($O151="days",$Y151*(VLOOKUP($K151,'Bed parameters'!$A$9:$I$12,9,FALSE))*$F151*(VLOOKUP($Q151,'Workforce distribution'!$C$8:$AD$30,AV$7,FALSE)),IF($Q151="n/a",(IF($P151=AV$6,$X151*$F151,0)),$X151*$F151*(VLOOKUP($Q151,'Workforce distribution'!$C$8:$AD$30,AV$7,FALSE)))),0)</f>
        <v>0</v>
      </c>
      <c r="AW151" s="30">
        <f>_xlfn.IFNA(IF($O151="days",$Y151*(VLOOKUP($K151,'Bed parameters'!$A$9:$I$12,9,FALSE))*$F151*(VLOOKUP($Q151,'Workforce distribution'!$C$8:$AD$30,AW$7,FALSE)),IF($Q151="n/a",(IF($P151=AW$6,$X151*$F151,0)),$X151*$F151*(VLOOKUP($Q151,'Workforce distribution'!$C$8:$AD$30,AW$7,FALSE)))),0)</f>
        <v>0</v>
      </c>
      <c r="AX151" s="30">
        <f>_xlfn.IFNA(IF($O151="days",$Y151*(VLOOKUP($K151,'Bed parameters'!$A$9:$I$12,9,FALSE))*$F151*(VLOOKUP($Q151,'Workforce distribution'!$C$8:$AD$30,AX$7,FALSE)),IF($Q151="n/a",(IF($P151=AX$6,$X151*$F151,0)),$X151*$F151*(VLOOKUP($Q151,'Workforce distribution'!$C$8:$AD$30,AX$7,FALSE)))),0)</f>
        <v>0</v>
      </c>
      <c r="AY151" s="30">
        <f>_xlfn.IFNA(IF($O151="days",$Y151*(VLOOKUP($K151,'Bed parameters'!$A$9:$I$12,9,FALSE))*$F151*(VLOOKUP($Q151,'Workforce distribution'!$C$8:$AD$30,AY$7,FALSE)),IF($Q151="n/a",(IF($P151=AY$6,$X151*$F151,0)),$X151*$F151*(VLOOKUP($Q151,'Workforce distribution'!$C$8:$AD$30,AY$7,FALSE)))),0)</f>
        <v>0</v>
      </c>
      <c r="AZ151" s="30">
        <f>_xlfn.IFNA(IF($O151="days",$Y151*(VLOOKUP($K151,'Bed parameters'!$A$9:$I$12,9,FALSE))*$F151*(VLOOKUP($Q151,'Workforce distribution'!$C$8:$AD$30,AZ$7,FALSE)),IF($Q151="n/a",(IF($P151=AZ$6,$X151*$F151,0)),$X151*$F151*(VLOOKUP($Q151,'Workforce distribution'!$C$8:$AD$30,AZ$7,FALSE)))),0)</f>
        <v>0</v>
      </c>
      <c r="BA151" s="30">
        <f>_xlfn.IFNA(IF($O151="days",$Y151*(VLOOKUP($K151,'Bed parameters'!$A$9:$I$12,9,FALSE))*$F151*(VLOOKUP($Q151,'Workforce distribution'!$C$8:$AD$30,BA$7,FALSE)),IF($Q151="n/a",(IF($P151=BA$6,$X151*$F151,0)),$X151*$F151*(VLOOKUP($Q151,'Workforce distribution'!$C$8:$AD$30,BA$7,FALSE)))),0)</f>
        <v>0</v>
      </c>
      <c r="BB151" s="30">
        <f>_xlfn.IFNA(IF($O151="days",$Y151*(VLOOKUP($K151,'Bed parameters'!$A$9:$I$12,9,FALSE))*$F151*(VLOOKUP($Q151,'Workforce distribution'!$C$8:$AD$30,BB$7,FALSE)),IF($Q151="n/a",(IF($P151=BB$6,$X151*$F151,0)),$X151*$F151*(VLOOKUP($Q151,'Workforce distribution'!$C$8:$AD$30,BB$7,FALSE)))),0)</f>
        <v>0</v>
      </c>
      <c r="BC151" s="149">
        <f t="shared" si="25"/>
        <v>157.58100583990947</v>
      </c>
      <c r="BD151" s="288">
        <f>IF($Q151="n/a",(IF('Workforce hours'!D$30=0,0,(AB151/'Workforce hours'!D$30))),(IF(VLOOKUP($Q151,'Workforce hours'!$C$8:$AD$30,BD$7,FALSE)=0,0,(AB151/(VLOOKUP($Q151,'Workforce hours'!$C$8:$AD$30,BD$7,FALSE))))))</f>
        <v>0</v>
      </c>
      <c r="BE151" s="288">
        <f>IF($Q151="n/a",(IF('Workforce hours'!E$30=0,0,(AC151/'Workforce hours'!E$30))),(IF(VLOOKUP($Q151,'Workforce hours'!$C$8:$AD$30,BE$7,FALSE)=0,0,(AC151/(VLOOKUP($Q151,'Workforce hours'!$C$8:$AD$30,BE$7,FALSE))))))</f>
        <v>0</v>
      </c>
      <c r="BF151" s="288">
        <f>IF($Q151="n/a",(IF('Workforce hours'!F$30=0,0,(AD151/'Workforce hours'!F$30))),(IF(VLOOKUP($Q151,'Workforce hours'!$C$8:$AD$30,BF$7,FALSE)=0,0,(AD151/(VLOOKUP($Q151,'Workforce hours'!$C$8:$AD$30,BF$7,FALSE))))))</f>
        <v>0</v>
      </c>
      <c r="BG151" s="288">
        <f>IF($Q151="n/a",(IF('Workforce hours'!G$30=0,0,(AE151/'Workforce hours'!G$30))),(IF(VLOOKUP($Q151,'Workforce hours'!$C$8:$AD$30,BG$7,FALSE)=0,0,(AE151/(VLOOKUP($Q151,'Workforce hours'!$C$8:$AD$30,BG$7,FALSE))))))</f>
        <v>0</v>
      </c>
      <c r="BH151" s="288">
        <f>IF($Q151="n/a",(IF('Workforce hours'!H$30=0,0,(AF151/'Workforce hours'!H$30))),(IF(VLOOKUP($Q151,'Workforce hours'!$C$8:$AD$30,BH$7,FALSE)=0,0,(AF151/(VLOOKUP($Q151,'Workforce hours'!$C$8:$AD$30,BH$7,FALSE))))))</f>
        <v>0</v>
      </c>
      <c r="BI151" s="288">
        <f>IF($Q151="n/a",(IF('Workforce hours'!I$30=0,0,(AG151/'Workforce hours'!I$30))),(IF(VLOOKUP($Q151,'Workforce hours'!$C$8:$AD$30,BI$7,FALSE)=0,0,(AG151/(VLOOKUP($Q151,'Workforce hours'!$C$8:$AD$30,BI$7,FALSE))))))</f>
        <v>0</v>
      </c>
      <c r="BJ151" s="288">
        <f>IF($Q151="n/a",(IF('Workforce hours'!J$30=0,0,(AH151/'Workforce hours'!J$30))),(IF(VLOOKUP($Q151,'Workforce hours'!$C$8:$AD$30,BJ$7,FALSE)=0,0,(AH151/(VLOOKUP($Q151,'Workforce hours'!$C$8:$AD$30,BJ$7,FALSE))))))</f>
        <v>0</v>
      </c>
      <c r="BK151" s="288">
        <f>IF($Q151="n/a",(IF('Workforce hours'!K$30=0,0,(AI151/'Workforce hours'!K$30))),(IF(VLOOKUP($Q151,'Workforce hours'!$C$8:$AD$30,BK$7,FALSE)=0,0,(AI151/(VLOOKUP($Q151,'Workforce hours'!$C$8:$AD$30,BK$7,FALSE))))))</f>
        <v>0</v>
      </c>
      <c r="BL151" s="288">
        <f>IF($Q151="n/a",(IF('Workforce hours'!L$30=0,0,(AJ151/'Workforce hours'!L$30))),(IF(VLOOKUP($Q151,'Workforce hours'!$C$8:$AD$30,BL$7,FALSE)=0,0,(AJ151/(VLOOKUP($Q151,'Workforce hours'!$C$8:$AD$30,BL$7,FALSE))))))</f>
        <v>0</v>
      </c>
      <c r="BM151" s="288">
        <f>IF($Q151="n/a",(IF('Workforce hours'!M$30=0,0,(AK151/'Workforce hours'!M$30))),(IF(VLOOKUP($Q151,'Workforce hours'!$C$8:$AD$30,BM$7,FALSE)=0,0,(AK151/(VLOOKUP($Q151,'Workforce hours'!$C$8:$AD$30,BM$7,FALSE))))))</f>
        <v>157.58100583990947</v>
      </c>
      <c r="BN151" s="288">
        <f>IF($Q151="n/a",(IF('Workforce hours'!N$30=0,0,(AL151/'Workforce hours'!N$30))),(IF(VLOOKUP($Q151,'Workforce hours'!$C$8:$AD$30,BN$7,FALSE)=0,0,(AL151/(VLOOKUP($Q151,'Workforce hours'!$C$8:$AD$30,BN$7,FALSE))))))</f>
        <v>0</v>
      </c>
      <c r="BO151" s="288">
        <f>IF($Q151="n/a",(IF('Workforce hours'!O$30=0,0,(AM151/'Workforce hours'!O$30))),(IF(VLOOKUP($Q151,'Workforce hours'!$C$8:$AD$30,BO$7,FALSE)=0,0,(AM151/(VLOOKUP($Q151,'Workforce hours'!$C$8:$AD$30,BO$7,FALSE))))))</f>
        <v>0</v>
      </c>
      <c r="BP151" s="288">
        <f>IF($Q151="n/a",(IF('Workforce hours'!P$30=0,0,(AN151/'Workforce hours'!P$30))),(IF(VLOOKUP($Q151,'Workforce hours'!$C$8:$AD$30,BP$7,FALSE)=0,0,(AN151/(VLOOKUP($Q151,'Workforce hours'!$C$8:$AD$30,BP$7,FALSE))))))</f>
        <v>0</v>
      </c>
      <c r="BQ151" s="288">
        <f>IF($Q151="n/a",(IF('Workforce hours'!Q$30=0,0,(AO151/'Workforce hours'!Q$30))),(IF(VLOOKUP($Q151,'Workforce hours'!$C$8:$AD$30,BQ$7,FALSE)=0,0,(AO151/(VLOOKUP($Q151,'Workforce hours'!$C$8:$AD$30,BQ$7,FALSE))))))</f>
        <v>0</v>
      </c>
      <c r="BR151" s="288">
        <f>IF($Q151="n/a",(IF('Workforce hours'!R$30=0,0,(AP151/'Workforce hours'!R$30))),(IF(VLOOKUP($Q151,'Workforce hours'!$C$8:$AD$30,BR$7,FALSE)=0,0,(AP151/(VLOOKUP($Q151,'Workforce hours'!$C$8:$AD$30,BR$7,FALSE))))))</f>
        <v>0</v>
      </c>
      <c r="BS151" s="288">
        <f>IF($Q151="n/a",(IF('Workforce hours'!S$30=0,0,(AQ151/'Workforce hours'!S$30))),(IF(VLOOKUP($Q151,'Workforce hours'!$C$8:$AD$30,BS$7,FALSE)=0,0,(AQ151/(VLOOKUP($Q151,'Workforce hours'!$C$8:$AD$30,BS$7,FALSE))))))</f>
        <v>0</v>
      </c>
      <c r="BT151" s="288">
        <f>IF($Q151="n/a",(IF('Workforce hours'!T$30=0,0,(AR151/'Workforce hours'!T$30))),(IF(VLOOKUP($Q151,'Workforce hours'!$C$8:$AD$30,BT$7,FALSE)=0,0,(AR151/(VLOOKUP($Q151,'Workforce hours'!$C$8:$AD$30,BT$7,FALSE))))))</f>
        <v>0</v>
      </c>
      <c r="BU151" s="288">
        <f>IF($Q151="n/a",(IF('Workforce hours'!U$30=0,0,(AS151/'Workforce hours'!U$30))),(IF(VLOOKUP($Q151,'Workforce hours'!$C$8:$AD$30,BU$7,FALSE)=0,0,(AS151/(VLOOKUP($Q151,'Workforce hours'!$C$8:$AD$30,BU$7,FALSE))))))</f>
        <v>0</v>
      </c>
      <c r="BV151" s="288">
        <f>IF($Q151="n/a",(IF('Workforce hours'!V$30=0,0,(AT151/'Workforce hours'!V$30))),(IF(VLOOKUP($Q151,'Workforce hours'!$C$8:$AD$30,BV$7,FALSE)=0,0,(AT151/(VLOOKUP($Q151,'Workforce hours'!$C$8:$AD$30,BV$7,FALSE))))))</f>
        <v>0</v>
      </c>
      <c r="BW151" s="288">
        <f>IF($Q151="n/a",(IF('Workforce hours'!W$30=0,0,(AU151/'Workforce hours'!W$30))),(IF(VLOOKUP($Q151,'Workforce hours'!$C$8:$AD$30,BW$7,FALSE)=0,0,(AU151/(VLOOKUP($Q151,'Workforce hours'!$C$8:$AD$30,BW$7,FALSE))))))</f>
        <v>0</v>
      </c>
      <c r="BX151" s="288">
        <f>IF($Q151="n/a",(IF('Workforce hours'!X$30=0,0,(AV151/'Workforce hours'!X$30))),(IF(VLOOKUP($Q151,'Workforce hours'!$C$8:$AD$30,BX$7,FALSE)=0,0,(AV151/(VLOOKUP($Q151,'Workforce hours'!$C$8:$AD$30,BX$7,FALSE))))))</f>
        <v>0</v>
      </c>
      <c r="BY151" s="288">
        <f>IF($Q151="n/a",(IF('Workforce hours'!Y$30=0,0,(AW151/'Workforce hours'!Y$30))),(IF(VLOOKUP($Q151,'Workforce hours'!$C$8:$AD$30,BY$7,FALSE)=0,0,(AW151/(VLOOKUP($Q151,'Workforce hours'!$C$8:$AD$30,BY$7,FALSE))))))</f>
        <v>0</v>
      </c>
      <c r="BZ151" s="288">
        <f>IF($Q151="n/a",(IF('Workforce hours'!Z$30=0,0,(AX151/'Workforce hours'!Z$30))),(IF(VLOOKUP($Q151,'Workforce hours'!$C$8:$AD$30,BZ$7,FALSE)=0,0,(AX151/(VLOOKUP($Q151,'Workforce hours'!$C$8:$AD$30,BZ$7,FALSE))))))</f>
        <v>0</v>
      </c>
      <c r="CA151" s="288">
        <f>IF($Q151="n/a",(IF('Workforce hours'!AA$30=0,0,(AY151/'Workforce hours'!AA$30))),(IF(VLOOKUP($Q151,'Workforce hours'!$C$8:$AD$30,CA$7,FALSE)=0,0,(AY151/(VLOOKUP($Q151,'Workforce hours'!$C$8:$AD$30,CA$7,FALSE))))))</f>
        <v>0</v>
      </c>
      <c r="CB151" s="288">
        <f>IF($Q151="n/a",(IF('Workforce hours'!AB$30=0,0,(AZ151/'Workforce hours'!AB$30))),(IF(VLOOKUP($Q151,'Workforce hours'!$C$8:$AD$30,CB$7,FALSE)=0,0,(AZ151/(VLOOKUP($Q151,'Workforce hours'!$C$8:$AD$30,CB$7,FALSE))))))</f>
        <v>0</v>
      </c>
      <c r="CC151" s="288">
        <f>IF($Q151="n/a",(IF('Workforce hours'!AC$30=0,0,(BA151/'Workforce hours'!AC$30))),(IF(VLOOKUP($Q151,'Workforce hours'!$C$8:$AD$30,CC$7,FALSE)=0,0,(BA151/(VLOOKUP($Q151,'Workforce hours'!$C$8:$AD$30,CC$7,FALSE))))))</f>
        <v>0</v>
      </c>
      <c r="CD151" s="288">
        <f>IF($Q151="n/a",(IF('Workforce hours'!AD$30=0,0,(BB151/'Workforce hours'!AD$30))),(IF(VLOOKUP($Q151,'Workforce hours'!$C$8:$AD$30,CD$7,FALSE)=0,0,(BB151/(VLOOKUP($Q151,'Workforce hours'!$C$8:$AD$30,CD$7,FALSE))))))</f>
        <v>0</v>
      </c>
      <c r="CE151" s="289">
        <f t="shared" si="26"/>
        <v>0</v>
      </c>
      <c r="CF151" s="290">
        <f>BD151*'Workforce costs'!B$9*(1+'Workforce costs'!B$10)*(1+'Workforce costs'!B$11)</f>
        <v>0</v>
      </c>
      <c r="CG151" s="290">
        <f>BE151*'Workforce costs'!C$9*(1+'Workforce costs'!C$10)*(1+'Workforce costs'!C$11)</f>
        <v>0</v>
      </c>
      <c r="CH151" s="290">
        <f>BF151*'Workforce costs'!D$9*(1+'Workforce costs'!D$10)*(1+'Workforce costs'!D$11)</f>
        <v>0</v>
      </c>
      <c r="CI151" s="290">
        <f>BG151*'Workforce costs'!E$9*(1+'Workforce costs'!E$10)*(1+'Workforce costs'!E$11)</f>
        <v>0</v>
      </c>
      <c r="CJ151" s="290">
        <f>BH151*'Workforce costs'!F$9*(1+'Workforce costs'!F$10)*(1+'Workforce costs'!F$11)</f>
        <v>0</v>
      </c>
      <c r="CK151" s="290">
        <f>BI151*'Workforce costs'!G$9*(1+'Workforce costs'!G$10)*(1+'Workforce costs'!G$11)</f>
        <v>0</v>
      </c>
      <c r="CL151" s="290">
        <f>BJ151*'Workforce costs'!H$9*(1+'Workforce costs'!H$10)*(1+'Workforce costs'!H$11)</f>
        <v>0</v>
      </c>
      <c r="CM151" s="290">
        <f>BK151*'Workforce costs'!I$9*(1+'Workforce costs'!I$10)*(1+'Workforce costs'!I$11)</f>
        <v>0</v>
      </c>
      <c r="CN151" s="290">
        <f>BL151*'Workforce costs'!J$9*(1+'Workforce costs'!J$10)*(1+'Workforce costs'!J$11)</f>
        <v>0</v>
      </c>
      <c r="CO151" s="290">
        <f>BM151*'Workforce costs'!K$9*(1+'Workforce costs'!K$10)*(1+'Workforce costs'!K$11)</f>
        <v>0</v>
      </c>
      <c r="CP151" s="290">
        <f>BN151*'Workforce costs'!L$9*(1+'Workforce costs'!L$10)*(1+'Workforce costs'!L$11)</f>
        <v>0</v>
      </c>
      <c r="CQ151" s="290">
        <f>BO151*'Workforce costs'!M$9*(1+'Workforce costs'!M$10)*(1+'Workforce costs'!M$11)</f>
        <v>0</v>
      </c>
      <c r="CR151" s="290">
        <f>BP151*'Workforce costs'!N$9*(1+'Workforce costs'!N$10)*(1+'Workforce costs'!N$11)</f>
        <v>0</v>
      </c>
      <c r="CS151" s="290">
        <f>BQ151*'Workforce costs'!O$9*(1+'Workforce costs'!O$10)*(1+'Workforce costs'!O$11)</f>
        <v>0</v>
      </c>
      <c r="CT151" s="290">
        <f>BR151*'Workforce costs'!P$9*(1+'Workforce costs'!P$10)*(1+'Workforce costs'!P$11)</f>
        <v>0</v>
      </c>
      <c r="CU151" s="290">
        <f>BS151*'Workforce costs'!Q$9*(1+'Workforce costs'!Q$10)*(1+'Workforce costs'!Q$11)</f>
        <v>0</v>
      </c>
      <c r="CV151" s="290">
        <f>BT151*'Workforce costs'!R$9*(1+'Workforce costs'!R$10)*(1+'Workforce costs'!R$11)</f>
        <v>0</v>
      </c>
      <c r="CW151" s="290">
        <f>BU151*'Workforce costs'!S$9*(1+'Workforce costs'!S$10)*(1+'Workforce costs'!S$11)</f>
        <v>0</v>
      </c>
      <c r="CX151" s="290">
        <f>BV151*'Workforce costs'!T$9*(1+'Workforce costs'!T$10)*(1+'Workforce costs'!T$11)</f>
        <v>0</v>
      </c>
      <c r="CY151" s="290">
        <f>BW151*'Workforce costs'!U$9*(1+'Workforce costs'!U$10)*(1+'Workforce costs'!U$11)</f>
        <v>0</v>
      </c>
      <c r="CZ151" s="290">
        <f>BX151*'Workforce costs'!V$9*(1+'Workforce costs'!V$10)*(1+'Workforce costs'!V$11)</f>
        <v>0</v>
      </c>
      <c r="DA151" s="290">
        <f>BY151*'Workforce costs'!W$9*(1+'Workforce costs'!W$10)*(1+'Workforce costs'!W$11)</f>
        <v>0</v>
      </c>
      <c r="DB151" s="290">
        <f>BZ151*'Workforce costs'!X$9*(1+'Workforce costs'!X$10)*(1+'Workforce costs'!X$11)</f>
        <v>0</v>
      </c>
      <c r="DC151" s="290">
        <f>CA151*'Workforce costs'!Y$9*(1+'Workforce costs'!Y$10)*(1+'Workforce costs'!Y$11)</f>
        <v>0</v>
      </c>
      <c r="DD151" s="290">
        <f>CB151*'Workforce costs'!Z$9*(1+'Workforce costs'!Z$10)*(1+'Workforce costs'!Z$11)</f>
        <v>0</v>
      </c>
      <c r="DE151" s="290">
        <f>CC151*'Workforce costs'!AA$9*(1+'Workforce costs'!AA$10)*(1+'Workforce costs'!AA$11)</f>
        <v>0</v>
      </c>
      <c r="DF151" s="290">
        <f>CD151*'Workforce costs'!AB$9*(1+'Workforce costs'!AB$10)*(1+'Workforce costs'!AB$11)</f>
        <v>0</v>
      </c>
    </row>
    <row r="152" spans="1:110" x14ac:dyDescent="0.3">
      <c r="A152" s="2" t="str">
        <f>Outputs!$A$4</f>
        <v>Australia</v>
      </c>
      <c r="B152" s="2" t="str">
        <f t="shared" si="19"/>
        <v>Australia 12to17</v>
      </c>
      <c r="C152" s="30">
        <f>VLOOKUP($B152,Populations!$D$15:$H$1920,3,FALSE)</f>
        <v>1959472</v>
      </c>
      <c r="D152" s="255">
        <f>IF(OR($H152="General pop",$H152="Schools",$H152="Workplace",$H152="Skills Training",$H152="Digital Supports"),1,VLOOKUP($B152,Populations!$D$15:$H$1920,5,FALSE))</f>
        <v>1</v>
      </c>
      <c r="E152" s="88">
        <f>VLOOKUP(I152,Epidemiology!$C$10:$H$47,6,FALSE)</f>
        <v>7702</v>
      </c>
      <c r="F152" s="102">
        <f>'Care profiles'!R153</f>
        <v>0.2</v>
      </c>
      <c r="G152" s="15" t="str">
        <f>'Care profiles'!A153</f>
        <v>12to17</v>
      </c>
      <c r="H152" s="15" t="str">
        <f>'Care profiles'!B153</f>
        <v>Thoughts</v>
      </c>
      <c r="I152" s="15" t="str">
        <f>'Care profiles'!C153</f>
        <v>Thoughts_12-17yrs</v>
      </c>
      <c r="J152" s="15" t="str">
        <f>'Care profiles'!D153</f>
        <v>Care profile</v>
      </c>
      <c r="K152" s="15" t="str">
        <f>'Care profiles'!E153</f>
        <v>Group Suicide Prevention Support Services</v>
      </c>
      <c r="L152" s="104">
        <f>'Care profiles'!F153</f>
        <v>0.2</v>
      </c>
      <c r="M152" s="15">
        <f>'Care profiles'!G153</f>
        <v>10</v>
      </c>
      <c r="N152" s="15">
        <f>'Care profiles'!H153</f>
        <v>60</v>
      </c>
      <c r="O152" s="15" t="str">
        <f>'Care profiles'!I153</f>
        <v>min</v>
      </c>
      <c r="P152" s="15" t="str">
        <f>'Care profiles'!J153</f>
        <v>Vocationally Qualified - Unspecified</v>
      </c>
      <c r="Q152" s="15" t="str">
        <f>'Care profiles'!K153</f>
        <v>n/a</v>
      </c>
      <c r="R152" s="15" t="str">
        <f>'Care profiles'!M153</f>
        <v>N</v>
      </c>
      <c r="S152" s="15" t="str">
        <f>'Care profiles'!O153</f>
        <v>N</v>
      </c>
      <c r="T152" s="15" t="str">
        <f>'Care profiles'!Q153</f>
        <v>Y</v>
      </c>
      <c r="U152" s="30">
        <f t="shared" si="20"/>
        <v>150918.53344</v>
      </c>
      <c r="V152" s="30">
        <f t="shared" si="21"/>
        <v>30183.706688000002</v>
      </c>
      <c r="W152" s="30">
        <f>IF(M152="n/a",0,IF(O152="days",V152*M152*(1+(VLOOKUP(K152,'Bed parameters'!$A$9:$G$12,7,FALSE))),V152*M152))</f>
        <v>301837.06688</v>
      </c>
      <c r="X152" s="30">
        <f t="shared" si="22"/>
        <v>301837.06688</v>
      </c>
      <c r="Y152" s="30">
        <f t="shared" si="23"/>
        <v>0</v>
      </c>
      <c r="Z152" s="113">
        <f>_xlfn.IFNA(Y152/((VLOOKUP(K152,'Bed parameters'!$A$9:$G$12,3,FALSE))*(VLOOKUP(K152,'Bed parameters'!$A$9:$G$12,5,FALSE))),0)</f>
        <v>0</v>
      </c>
      <c r="AA152" s="30">
        <f t="shared" si="24"/>
        <v>60367.413376000004</v>
      </c>
      <c r="AB152" s="30">
        <f>_xlfn.IFNA(IF($O152="days",$Y152*(VLOOKUP($K152,'Bed parameters'!$A$9:$I$12,9,FALSE))*$F152*(VLOOKUP($Q152,'Workforce distribution'!$C$8:$AD$30,AB$7,FALSE)),IF($Q152="n/a",(IF($P152=AB$6,$X152*$F152,0)),$X152*$F152*(VLOOKUP($Q152,'Workforce distribution'!$C$8:$AD$30,AB$7,FALSE)))),0)</f>
        <v>0</v>
      </c>
      <c r="AC152" s="30">
        <f>_xlfn.IFNA(IF($O152="days",$Y152*(VLOOKUP($K152,'Bed parameters'!$A$9:$I$12,9,FALSE))*$F152*(VLOOKUP($Q152,'Workforce distribution'!$C$8:$AD$30,AC$7,FALSE)),IF($Q152="n/a",(IF($P152=AC$6,$X152*$F152,0)),$X152*$F152*(VLOOKUP($Q152,'Workforce distribution'!$C$8:$AD$30,AC$7,FALSE)))),0)</f>
        <v>0</v>
      </c>
      <c r="AD152" s="30">
        <f>_xlfn.IFNA(IF($O152="days",$Y152*(VLOOKUP($K152,'Bed parameters'!$A$9:$I$12,9,FALSE))*$F152*(VLOOKUP($Q152,'Workforce distribution'!$C$8:$AD$30,AD$7,FALSE)),IF($Q152="n/a",(IF($P152=AD$6,$X152*$F152,0)),$X152*$F152*(VLOOKUP($Q152,'Workforce distribution'!$C$8:$AD$30,AD$7,FALSE)))),0)</f>
        <v>0</v>
      </c>
      <c r="AE152" s="30">
        <f>_xlfn.IFNA(IF($O152="days",$Y152*(VLOOKUP($K152,'Bed parameters'!$A$9:$I$12,9,FALSE))*$F152*(VLOOKUP($Q152,'Workforce distribution'!$C$8:$AD$30,AE$7,FALSE)),IF($Q152="n/a",(IF($P152=AE$6,$X152*$F152,0)),$X152*$F152*(VLOOKUP($Q152,'Workforce distribution'!$C$8:$AD$30,AE$7,FALSE)))),0)</f>
        <v>0</v>
      </c>
      <c r="AF152" s="30">
        <f>_xlfn.IFNA(IF($O152="days",$Y152*(VLOOKUP($K152,'Bed parameters'!$A$9:$I$12,9,FALSE))*$F152*(VLOOKUP($Q152,'Workforce distribution'!$C$8:$AD$30,AF$7,FALSE)),IF($Q152="n/a",(IF($P152=AF$6,$X152*$F152,0)),$X152*$F152*(VLOOKUP($Q152,'Workforce distribution'!$C$8:$AD$30,AF$7,FALSE)))),0)</f>
        <v>0</v>
      </c>
      <c r="AG152" s="30">
        <f>_xlfn.IFNA(IF($O152="days",$Y152*(VLOOKUP($K152,'Bed parameters'!$A$9:$I$12,9,FALSE))*$F152*(VLOOKUP($Q152,'Workforce distribution'!$C$8:$AD$30,AG$7,FALSE)),IF($Q152="n/a",(IF($P152=AG$6,$X152*$F152,0)),$X152*$F152*(VLOOKUP($Q152,'Workforce distribution'!$C$8:$AD$30,AG$7,FALSE)))),0)</f>
        <v>0</v>
      </c>
      <c r="AH152" s="30">
        <f>_xlfn.IFNA(IF($O152="days",$Y152*(VLOOKUP($K152,'Bed parameters'!$A$9:$I$12,9,FALSE))*$F152*(VLOOKUP($Q152,'Workforce distribution'!$C$8:$AD$30,AH$7,FALSE)),IF($Q152="n/a",(IF($P152=AH$6,$X152*$F152,0)),$X152*$F152*(VLOOKUP($Q152,'Workforce distribution'!$C$8:$AD$30,AH$7,FALSE)))),0)</f>
        <v>0</v>
      </c>
      <c r="AI152" s="30">
        <f>_xlfn.IFNA(IF($O152="days",$Y152*(VLOOKUP($K152,'Bed parameters'!$A$9:$I$12,9,FALSE))*$F152*(VLOOKUP($Q152,'Workforce distribution'!$C$8:$AD$30,AI$7,FALSE)),IF($Q152="n/a",(IF($P152=AI$6,$X152*$F152,0)),$X152*$F152*(VLOOKUP($Q152,'Workforce distribution'!$C$8:$AD$30,AI$7,FALSE)))),0)</f>
        <v>0</v>
      </c>
      <c r="AJ152" s="30">
        <f>_xlfn.IFNA(IF($O152="days",$Y152*(VLOOKUP($K152,'Bed parameters'!$A$9:$I$12,9,FALSE))*$F152*(VLOOKUP($Q152,'Workforce distribution'!$C$8:$AD$30,AJ$7,FALSE)),IF($Q152="n/a",(IF($P152=AJ$6,$X152*$F152,0)),$X152*$F152*(VLOOKUP($Q152,'Workforce distribution'!$C$8:$AD$30,AJ$7,FALSE)))),0)</f>
        <v>0</v>
      </c>
      <c r="AK152" s="30">
        <f>_xlfn.IFNA(IF($O152="days",$Y152*(VLOOKUP($K152,'Bed parameters'!$A$9:$I$12,9,FALSE))*$F152*(VLOOKUP($Q152,'Workforce distribution'!$C$8:$AD$30,AK$7,FALSE)),IF($Q152="n/a",(IF($P152=AK$6,$X152*$F152,0)),$X152*$F152*(VLOOKUP($Q152,'Workforce distribution'!$C$8:$AD$30,AK$7,FALSE)))),0)</f>
        <v>60367.413376000004</v>
      </c>
      <c r="AL152" s="30">
        <f>_xlfn.IFNA(IF($O152="days",$Y152*(VLOOKUP($K152,'Bed parameters'!$A$9:$I$12,9,FALSE))*$F152*(VLOOKUP($Q152,'Workforce distribution'!$C$8:$AD$30,AL$7,FALSE)),IF($Q152="n/a",(IF($P152=AL$6,$X152*$F152,0)),$X152*$F152*(VLOOKUP($Q152,'Workforce distribution'!$C$8:$AD$30,AL$7,FALSE)))),0)</f>
        <v>0</v>
      </c>
      <c r="AM152" s="30">
        <f>_xlfn.IFNA(IF($O152="days",$Y152*(VLOOKUP($K152,'Bed parameters'!$A$9:$I$12,9,FALSE))*$F152*(VLOOKUP($Q152,'Workforce distribution'!$C$8:$AD$30,AM$7,FALSE)),IF($Q152="n/a",(IF($P152=AM$6,$X152*$F152,0)),$X152*$F152*(VLOOKUP($Q152,'Workforce distribution'!$C$8:$AD$30,AM$7,FALSE)))),0)</f>
        <v>0</v>
      </c>
      <c r="AN152" s="30">
        <f>_xlfn.IFNA(IF($O152="days",$Y152*(VLOOKUP($K152,'Bed parameters'!$A$9:$I$12,9,FALSE))*$F152*(VLOOKUP($Q152,'Workforce distribution'!$C$8:$AD$30,AN$7,FALSE)),IF($Q152="n/a",(IF($P152=AN$6,$X152*$F152,0)),$X152*$F152*(VLOOKUP($Q152,'Workforce distribution'!$C$8:$AD$30,AN$7,FALSE)))),0)</f>
        <v>0</v>
      </c>
      <c r="AO152" s="30">
        <f>_xlfn.IFNA(IF($O152="days",$Y152*(VLOOKUP($K152,'Bed parameters'!$A$9:$I$12,9,FALSE))*$F152*(VLOOKUP($Q152,'Workforce distribution'!$C$8:$AD$30,AO$7,FALSE)),IF($Q152="n/a",(IF($P152=AO$6,$X152*$F152,0)),$X152*$F152*(VLOOKUP($Q152,'Workforce distribution'!$C$8:$AD$30,AO$7,FALSE)))),0)</f>
        <v>0</v>
      </c>
      <c r="AP152" s="30">
        <f>_xlfn.IFNA(IF($O152="days",$Y152*(VLOOKUP($K152,'Bed parameters'!$A$9:$I$12,9,FALSE))*$F152*(VLOOKUP($Q152,'Workforce distribution'!$C$8:$AD$30,AP$7,FALSE)),IF($Q152="n/a",(IF($P152=AP$6,$X152*$F152,0)),$X152*$F152*(VLOOKUP($Q152,'Workforce distribution'!$C$8:$AD$30,AP$7,FALSE)))),0)</f>
        <v>0</v>
      </c>
      <c r="AQ152" s="30">
        <f>_xlfn.IFNA(IF($O152="days",$Y152*(VLOOKUP($K152,'Bed parameters'!$A$9:$I$12,9,FALSE))*$F152*(VLOOKUP($Q152,'Workforce distribution'!$C$8:$AD$30,AQ$7,FALSE)),IF($Q152="n/a",(IF($P152=AQ$6,$X152*$F152,0)),$X152*$F152*(VLOOKUP($Q152,'Workforce distribution'!$C$8:$AD$30,AQ$7,FALSE)))),0)</f>
        <v>0</v>
      </c>
      <c r="AR152" s="30">
        <f>_xlfn.IFNA(IF($O152="days",$Y152*(VLOOKUP($K152,'Bed parameters'!$A$9:$I$12,9,FALSE))*$F152*(VLOOKUP($Q152,'Workforce distribution'!$C$8:$AD$30,AR$7,FALSE)),IF($Q152="n/a",(IF($P152=AR$6,$X152*$F152,0)),$X152*$F152*(VLOOKUP($Q152,'Workforce distribution'!$C$8:$AD$30,AR$7,FALSE)))),0)</f>
        <v>0</v>
      </c>
      <c r="AS152" s="30">
        <f>_xlfn.IFNA(IF($O152="days",$Y152*(VLOOKUP($K152,'Bed parameters'!$A$9:$I$12,9,FALSE))*$F152*(VLOOKUP($Q152,'Workforce distribution'!$C$8:$AD$30,AS$7,FALSE)),IF($Q152="n/a",(IF($P152=AS$6,$X152*$F152,0)),$X152*$F152*(VLOOKUP($Q152,'Workforce distribution'!$C$8:$AD$30,AS$7,FALSE)))),0)</f>
        <v>0</v>
      </c>
      <c r="AT152" s="30">
        <f>_xlfn.IFNA(IF($O152="days",$Y152*(VLOOKUP($K152,'Bed parameters'!$A$9:$I$12,9,FALSE))*$F152*(VLOOKUP($Q152,'Workforce distribution'!$C$8:$AD$30,AT$7,FALSE)),IF($Q152="n/a",(IF($P152=AT$6,$X152*$F152,0)),$X152*$F152*(VLOOKUP($Q152,'Workforce distribution'!$C$8:$AD$30,AT$7,FALSE)))),0)</f>
        <v>0</v>
      </c>
      <c r="AU152" s="30">
        <f>_xlfn.IFNA(IF($O152="days",$Y152*(VLOOKUP($K152,'Bed parameters'!$A$9:$I$12,9,FALSE))*$F152*(VLOOKUP($Q152,'Workforce distribution'!$C$8:$AD$30,AU$7,FALSE)),IF($Q152="n/a",(IF($P152=AU$6,$X152*$F152,0)),$X152*$F152*(VLOOKUP($Q152,'Workforce distribution'!$C$8:$AD$30,AU$7,FALSE)))),0)</f>
        <v>0</v>
      </c>
      <c r="AV152" s="30">
        <f>_xlfn.IFNA(IF($O152="days",$Y152*(VLOOKUP($K152,'Bed parameters'!$A$9:$I$12,9,FALSE))*$F152*(VLOOKUP($Q152,'Workforce distribution'!$C$8:$AD$30,AV$7,FALSE)),IF($Q152="n/a",(IF($P152=AV$6,$X152*$F152,0)),$X152*$F152*(VLOOKUP($Q152,'Workforce distribution'!$C$8:$AD$30,AV$7,FALSE)))),0)</f>
        <v>0</v>
      </c>
      <c r="AW152" s="30">
        <f>_xlfn.IFNA(IF($O152="days",$Y152*(VLOOKUP($K152,'Bed parameters'!$A$9:$I$12,9,FALSE))*$F152*(VLOOKUP($Q152,'Workforce distribution'!$C$8:$AD$30,AW$7,FALSE)),IF($Q152="n/a",(IF($P152=AW$6,$X152*$F152,0)),$X152*$F152*(VLOOKUP($Q152,'Workforce distribution'!$C$8:$AD$30,AW$7,FALSE)))),0)</f>
        <v>0</v>
      </c>
      <c r="AX152" s="30">
        <f>_xlfn.IFNA(IF($O152="days",$Y152*(VLOOKUP($K152,'Bed parameters'!$A$9:$I$12,9,FALSE))*$F152*(VLOOKUP($Q152,'Workforce distribution'!$C$8:$AD$30,AX$7,FALSE)),IF($Q152="n/a",(IF($P152=AX$6,$X152*$F152,0)),$X152*$F152*(VLOOKUP($Q152,'Workforce distribution'!$C$8:$AD$30,AX$7,FALSE)))),0)</f>
        <v>0</v>
      </c>
      <c r="AY152" s="30">
        <f>_xlfn.IFNA(IF($O152="days",$Y152*(VLOOKUP($K152,'Bed parameters'!$A$9:$I$12,9,FALSE))*$F152*(VLOOKUP($Q152,'Workforce distribution'!$C$8:$AD$30,AY$7,FALSE)),IF($Q152="n/a",(IF($P152=AY$6,$X152*$F152,0)),$X152*$F152*(VLOOKUP($Q152,'Workforce distribution'!$C$8:$AD$30,AY$7,FALSE)))),0)</f>
        <v>0</v>
      </c>
      <c r="AZ152" s="30">
        <f>_xlfn.IFNA(IF($O152="days",$Y152*(VLOOKUP($K152,'Bed parameters'!$A$9:$I$12,9,FALSE))*$F152*(VLOOKUP($Q152,'Workforce distribution'!$C$8:$AD$30,AZ$7,FALSE)),IF($Q152="n/a",(IF($P152=AZ$6,$X152*$F152,0)),$X152*$F152*(VLOOKUP($Q152,'Workforce distribution'!$C$8:$AD$30,AZ$7,FALSE)))),0)</f>
        <v>0</v>
      </c>
      <c r="BA152" s="30">
        <f>_xlfn.IFNA(IF($O152="days",$Y152*(VLOOKUP($K152,'Bed parameters'!$A$9:$I$12,9,FALSE))*$F152*(VLOOKUP($Q152,'Workforce distribution'!$C$8:$AD$30,BA$7,FALSE)),IF($Q152="n/a",(IF($P152=BA$6,$X152*$F152,0)),$X152*$F152*(VLOOKUP($Q152,'Workforce distribution'!$C$8:$AD$30,BA$7,FALSE)))),0)</f>
        <v>0</v>
      </c>
      <c r="BB152" s="30">
        <f>_xlfn.IFNA(IF($O152="days",$Y152*(VLOOKUP($K152,'Bed parameters'!$A$9:$I$12,9,FALSE))*$F152*(VLOOKUP($Q152,'Workforce distribution'!$C$8:$AD$30,BB$7,FALSE)),IF($Q152="n/a",(IF($P152=BB$6,$X152*$F152,0)),$X152*$F152*(VLOOKUP($Q152,'Workforce distribution'!$C$8:$AD$30,BB$7,FALSE)))),0)</f>
        <v>0</v>
      </c>
      <c r="BC152" s="149">
        <f t="shared" si="25"/>
        <v>52.527001946636489</v>
      </c>
      <c r="BD152" s="288">
        <f>IF($Q152="n/a",(IF('Workforce hours'!D$30=0,0,(AB152/'Workforce hours'!D$30))),(IF(VLOOKUP($Q152,'Workforce hours'!$C$8:$AD$30,BD$7,FALSE)=0,0,(AB152/(VLOOKUP($Q152,'Workforce hours'!$C$8:$AD$30,BD$7,FALSE))))))</f>
        <v>0</v>
      </c>
      <c r="BE152" s="288">
        <f>IF($Q152="n/a",(IF('Workforce hours'!E$30=0,0,(AC152/'Workforce hours'!E$30))),(IF(VLOOKUP($Q152,'Workforce hours'!$C$8:$AD$30,BE$7,FALSE)=0,0,(AC152/(VLOOKUP($Q152,'Workforce hours'!$C$8:$AD$30,BE$7,FALSE))))))</f>
        <v>0</v>
      </c>
      <c r="BF152" s="288">
        <f>IF($Q152="n/a",(IF('Workforce hours'!F$30=0,0,(AD152/'Workforce hours'!F$30))),(IF(VLOOKUP($Q152,'Workforce hours'!$C$8:$AD$30,BF$7,FALSE)=0,0,(AD152/(VLOOKUP($Q152,'Workforce hours'!$C$8:$AD$30,BF$7,FALSE))))))</f>
        <v>0</v>
      </c>
      <c r="BG152" s="288">
        <f>IF($Q152="n/a",(IF('Workforce hours'!G$30=0,0,(AE152/'Workforce hours'!G$30))),(IF(VLOOKUP($Q152,'Workforce hours'!$C$8:$AD$30,BG$7,FALSE)=0,0,(AE152/(VLOOKUP($Q152,'Workforce hours'!$C$8:$AD$30,BG$7,FALSE))))))</f>
        <v>0</v>
      </c>
      <c r="BH152" s="288">
        <f>IF($Q152="n/a",(IF('Workforce hours'!H$30=0,0,(AF152/'Workforce hours'!H$30))),(IF(VLOOKUP($Q152,'Workforce hours'!$C$8:$AD$30,BH$7,FALSE)=0,0,(AF152/(VLOOKUP($Q152,'Workforce hours'!$C$8:$AD$30,BH$7,FALSE))))))</f>
        <v>0</v>
      </c>
      <c r="BI152" s="288">
        <f>IF($Q152="n/a",(IF('Workforce hours'!I$30=0,0,(AG152/'Workforce hours'!I$30))),(IF(VLOOKUP($Q152,'Workforce hours'!$C$8:$AD$30,BI$7,FALSE)=0,0,(AG152/(VLOOKUP($Q152,'Workforce hours'!$C$8:$AD$30,BI$7,FALSE))))))</f>
        <v>0</v>
      </c>
      <c r="BJ152" s="288">
        <f>IF($Q152="n/a",(IF('Workforce hours'!J$30=0,0,(AH152/'Workforce hours'!J$30))),(IF(VLOOKUP($Q152,'Workforce hours'!$C$8:$AD$30,BJ$7,FALSE)=0,0,(AH152/(VLOOKUP($Q152,'Workforce hours'!$C$8:$AD$30,BJ$7,FALSE))))))</f>
        <v>0</v>
      </c>
      <c r="BK152" s="288">
        <f>IF($Q152="n/a",(IF('Workforce hours'!K$30=0,0,(AI152/'Workforce hours'!K$30))),(IF(VLOOKUP($Q152,'Workforce hours'!$C$8:$AD$30,BK$7,FALSE)=0,0,(AI152/(VLOOKUP($Q152,'Workforce hours'!$C$8:$AD$30,BK$7,FALSE))))))</f>
        <v>0</v>
      </c>
      <c r="BL152" s="288">
        <f>IF($Q152="n/a",(IF('Workforce hours'!L$30=0,0,(AJ152/'Workforce hours'!L$30))),(IF(VLOOKUP($Q152,'Workforce hours'!$C$8:$AD$30,BL$7,FALSE)=0,0,(AJ152/(VLOOKUP($Q152,'Workforce hours'!$C$8:$AD$30,BL$7,FALSE))))))</f>
        <v>0</v>
      </c>
      <c r="BM152" s="288">
        <f>IF($Q152="n/a",(IF('Workforce hours'!M$30=0,0,(AK152/'Workforce hours'!M$30))),(IF(VLOOKUP($Q152,'Workforce hours'!$C$8:$AD$30,BM$7,FALSE)=0,0,(AK152/(VLOOKUP($Q152,'Workforce hours'!$C$8:$AD$30,BM$7,FALSE))))))</f>
        <v>52.527001946636489</v>
      </c>
      <c r="BN152" s="288">
        <f>IF($Q152="n/a",(IF('Workforce hours'!N$30=0,0,(AL152/'Workforce hours'!N$30))),(IF(VLOOKUP($Q152,'Workforce hours'!$C$8:$AD$30,BN$7,FALSE)=0,0,(AL152/(VLOOKUP($Q152,'Workforce hours'!$C$8:$AD$30,BN$7,FALSE))))))</f>
        <v>0</v>
      </c>
      <c r="BO152" s="288">
        <f>IF($Q152="n/a",(IF('Workforce hours'!O$30=0,0,(AM152/'Workforce hours'!O$30))),(IF(VLOOKUP($Q152,'Workforce hours'!$C$8:$AD$30,BO$7,FALSE)=0,0,(AM152/(VLOOKUP($Q152,'Workforce hours'!$C$8:$AD$30,BO$7,FALSE))))))</f>
        <v>0</v>
      </c>
      <c r="BP152" s="288">
        <f>IF($Q152="n/a",(IF('Workforce hours'!P$30=0,0,(AN152/'Workforce hours'!P$30))),(IF(VLOOKUP($Q152,'Workforce hours'!$C$8:$AD$30,BP$7,FALSE)=0,0,(AN152/(VLOOKUP($Q152,'Workforce hours'!$C$8:$AD$30,BP$7,FALSE))))))</f>
        <v>0</v>
      </c>
      <c r="BQ152" s="288">
        <f>IF($Q152="n/a",(IF('Workforce hours'!Q$30=0,0,(AO152/'Workforce hours'!Q$30))),(IF(VLOOKUP($Q152,'Workforce hours'!$C$8:$AD$30,BQ$7,FALSE)=0,0,(AO152/(VLOOKUP($Q152,'Workforce hours'!$C$8:$AD$30,BQ$7,FALSE))))))</f>
        <v>0</v>
      </c>
      <c r="BR152" s="288">
        <f>IF($Q152="n/a",(IF('Workforce hours'!R$30=0,0,(AP152/'Workforce hours'!R$30))),(IF(VLOOKUP($Q152,'Workforce hours'!$C$8:$AD$30,BR$7,FALSE)=0,0,(AP152/(VLOOKUP($Q152,'Workforce hours'!$C$8:$AD$30,BR$7,FALSE))))))</f>
        <v>0</v>
      </c>
      <c r="BS152" s="288">
        <f>IF($Q152="n/a",(IF('Workforce hours'!S$30=0,0,(AQ152/'Workforce hours'!S$30))),(IF(VLOOKUP($Q152,'Workforce hours'!$C$8:$AD$30,BS$7,FALSE)=0,0,(AQ152/(VLOOKUP($Q152,'Workforce hours'!$C$8:$AD$30,BS$7,FALSE))))))</f>
        <v>0</v>
      </c>
      <c r="BT152" s="288">
        <f>IF($Q152="n/a",(IF('Workforce hours'!T$30=0,0,(AR152/'Workforce hours'!T$30))),(IF(VLOOKUP($Q152,'Workforce hours'!$C$8:$AD$30,BT$7,FALSE)=0,0,(AR152/(VLOOKUP($Q152,'Workforce hours'!$C$8:$AD$30,BT$7,FALSE))))))</f>
        <v>0</v>
      </c>
      <c r="BU152" s="288">
        <f>IF($Q152="n/a",(IF('Workforce hours'!U$30=0,0,(AS152/'Workforce hours'!U$30))),(IF(VLOOKUP($Q152,'Workforce hours'!$C$8:$AD$30,BU$7,FALSE)=0,0,(AS152/(VLOOKUP($Q152,'Workforce hours'!$C$8:$AD$30,BU$7,FALSE))))))</f>
        <v>0</v>
      </c>
      <c r="BV152" s="288">
        <f>IF($Q152="n/a",(IF('Workforce hours'!V$30=0,0,(AT152/'Workforce hours'!V$30))),(IF(VLOOKUP($Q152,'Workforce hours'!$C$8:$AD$30,BV$7,FALSE)=0,0,(AT152/(VLOOKUP($Q152,'Workforce hours'!$C$8:$AD$30,BV$7,FALSE))))))</f>
        <v>0</v>
      </c>
      <c r="BW152" s="288">
        <f>IF($Q152="n/a",(IF('Workforce hours'!W$30=0,0,(AU152/'Workforce hours'!W$30))),(IF(VLOOKUP($Q152,'Workforce hours'!$C$8:$AD$30,BW$7,FALSE)=0,0,(AU152/(VLOOKUP($Q152,'Workforce hours'!$C$8:$AD$30,BW$7,FALSE))))))</f>
        <v>0</v>
      </c>
      <c r="BX152" s="288">
        <f>IF($Q152="n/a",(IF('Workforce hours'!X$30=0,0,(AV152/'Workforce hours'!X$30))),(IF(VLOOKUP($Q152,'Workforce hours'!$C$8:$AD$30,BX$7,FALSE)=0,0,(AV152/(VLOOKUP($Q152,'Workforce hours'!$C$8:$AD$30,BX$7,FALSE))))))</f>
        <v>0</v>
      </c>
      <c r="BY152" s="288">
        <f>IF($Q152="n/a",(IF('Workforce hours'!Y$30=0,0,(AW152/'Workforce hours'!Y$30))),(IF(VLOOKUP($Q152,'Workforce hours'!$C$8:$AD$30,BY$7,FALSE)=0,0,(AW152/(VLOOKUP($Q152,'Workforce hours'!$C$8:$AD$30,BY$7,FALSE))))))</f>
        <v>0</v>
      </c>
      <c r="BZ152" s="288">
        <f>IF($Q152="n/a",(IF('Workforce hours'!Z$30=0,0,(AX152/'Workforce hours'!Z$30))),(IF(VLOOKUP($Q152,'Workforce hours'!$C$8:$AD$30,BZ$7,FALSE)=0,0,(AX152/(VLOOKUP($Q152,'Workforce hours'!$C$8:$AD$30,BZ$7,FALSE))))))</f>
        <v>0</v>
      </c>
      <c r="CA152" s="288">
        <f>IF($Q152="n/a",(IF('Workforce hours'!AA$30=0,0,(AY152/'Workforce hours'!AA$30))),(IF(VLOOKUP($Q152,'Workforce hours'!$C$8:$AD$30,CA$7,FALSE)=0,0,(AY152/(VLOOKUP($Q152,'Workforce hours'!$C$8:$AD$30,CA$7,FALSE))))))</f>
        <v>0</v>
      </c>
      <c r="CB152" s="288">
        <f>IF($Q152="n/a",(IF('Workforce hours'!AB$30=0,0,(AZ152/'Workforce hours'!AB$30))),(IF(VLOOKUP($Q152,'Workforce hours'!$C$8:$AD$30,CB$7,FALSE)=0,0,(AZ152/(VLOOKUP($Q152,'Workforce hours'!$C$8:$AD$30,CB$7,FALSE))))))</f>
        <v>0</v>
      </c>
      <c r="CC152" s="288">
        <f>IF($Q152="n/a",(IF('Workforce hours'!AC$30=0,0,(BA152/'Workforce hours'!AC$30))),(IF(VLOOKUP($Q152,'Workforce hours'!$C$8:$AD$30,CC$7,FALSE)=0,0,(BA152/(VLOOKUP($Q152,'Workforce hours'!$C$8:$AD$30,CC$7,FALSE))))))</f>
        <v>0</v>
      </c>
      <c r="CD152" s="288">
        <f>IF($Q152="n/a",(IF('Workforce hours'!AD$30=0,0,(BB152/'Workforce hours'!AD$30))),(IF(VLOOKUP($Q152,'Workforce hours'!$C$8:$AD$30,CD$7,FALSE)=0,0,(BB152/(VLOOKUP($Q152,'Workforce hours'!$C$8:$AD$30,CD$7,FALSE))))))</f>
        <v>0</v>
      </c>
      <c r="CE152" s="289">
        <f t="shared" si="26"/>
        <v>0</v>
      </c>
      <c r="CF152" s="290">
        <f>BD152*'Workforce costs'!B$9*(1+'Workforce costs'!B$10)*(1+'Workforce costs'!B$11)</f>
        <v>0</v>
      </c>
      <c r="CG152" s="290">
        <f>BE152*'Workforce costs'!C$9*(1+'Workforce costs'!C$10)*(1+'Workforce costs'!C$11)</f>
        <v>0</v>
      </c>
      <c r="CH152" s="290">
        <f>BF152*'Workforce costs'!D$9*(1+'Workforce costs'!D$10)*(1+'Workforce costs'!D$11)</f>
        <v>0</v>
      </c>
      <c r="CI152" s="290">
        <f>BG152*'Workforce costs'!E$9*(1+'Workforce costs'!E$10)*(1+'Workforce costs'!E$11)</f>
        <v>0</v>
      </c>
      <c r="CJ152" s="290">
        <f>BH152*'Workforce costs'!F$9*(1+'Workforce costs'!F$10)*(1+'Workforce costs'!F$11)</f>
        <v>0</v>
      </c>
      <c r="CK152" s="290">
        <f>BI152*'Workforce costs'!G$9*(1+'Workforce costs'!G$10)*(1+'Workforce costs'!G$11)</f>
        <v>0</v>
      </c>
      <c r="CL152" s="290">
        <f>BJ152*'Workforce costs'!H$9*(1+'Workforce costs'!H$10)*(1+'Workforce costs'!H$11)</f>
        <v>0</v>
      </c>
      <c r="CM152" s="290">
        <f>BK152*'Workforce costs'!I$9*(1+'Workforce costs'!I$10)*(1+'Workforce costs'!I$11)</f>
        <v>0</v>
      </c>
      <c r="CN152" s="290">
        <f>BL152*'Workforce costs'!J$9*(1+'Workforce costs'!J$10)*(1+'Workforce costs'!J$11)</f>
        <v>0</v>
      </c>
      <c r="CO152" s="290">
        <f>BM152*'Workforce costs'!K$9*(1+'Workforce costs'!K$10)*(1+'Workforce costs'!K$11)</f>
        <v>0</v>
      </c>
      <c r="CP152" s="290">
        <f>BN152*'Workforce costs'!L$9*(1+'Workforce costs'!L$10)*(1+'Workforce costs'!L$11)</f>
        <v>0</v>
      </c>
      <c r="CQ152" s="290">
        <f>BO152*'Workforce costs'!M$9*(1+'Workforce costs'!M$10)*(1+'Workforce costs'!M$11)</f>
        <v>0</v>
      </c>
      <c r="CR152" s="290">
        <f>BP152*'Workforce costs'!N$9*(1+'Workforce costs'!N$10)*(1+'Workforce costs'!N$11)</f>
        <v>0</v>
      </c>
      <c r="CS152" s="290">
        <f>BQ152*'Workforce costs'!O$9*(1+'Workforce costs'!O$10)*(1+'Workforce costs'!O$11)</f>
        <v>0</v>
      </c>
      <c r="CT152" s="290">
        <f>BR152*'Workforce costs'!P$9*(1+'Workforce costs'!P$10)*(1+'Workforce costs'!P$11)</f>
        <v>0</v>
      </c>
      <c r="CU152" s="290">
        <f>BS152*'Workforce costs'!Q$9*(1+'Workforce costs'!Q$10)*(1+'Workforce costs'!Q$11)</f>
        <v>0</v>
      </c>
      <c r="CV152" s="290">
        <f>BT152*'Workforce costs'!R$9*(1+'Workforce costs'!R$10)*(1+'Workforce costs'!R$11)</f>
        <v>0</v>
      </c>
      <c r="CW152" s="290">
        <f>BU152*'Workforce costs'!S$9*(1+'Workforce costs'!S$10)*(1+'Workforce costs'!S$11)</f>
        <v>0</v>
      </c>
      <c r="CX152" s="290">
        <f>BV152*'Workforce costs'!T$9*(1+'Workforce costs'!T$10)*(1+'Workforce costs'!T$11)</f>
        <v>0</v>
      </c>
      <c r="CY152" s="290">
        <f>BW152*'Workforce costs'!U$9*(1+'Workforce costs'!U$10)*(1+'Workforce costs'!U$11)</f>
        <v>0</v>
      </c>
      <c r="CZ152" s="290">
        <f>BX152*'Workforce costs'!V$9*(1+'Workforce costs'!V$10)*(1+'Workforce costs'!V$11)</f>
        <v>0</v>
      </c>
      <c r="DA152" s="290">
        <f>BY152*'Workforce costs'!W$9*(1+'Workforce costs'!W$10)*(1+'Workforce costs'!W$11)</f>
        <v>0</v>
      </c>
      <c r="DB152" s="290">
        <f>BZ152*'Workforce costs'!X$9*(1+'Workforce costs'!X$10)*(1+'Workforce costs'!X$11)</f>
        <v>0</v>
      </c>
      <c r="DC152" s="290">
        <f>CA152*'Workforce costs'!Y$9*(1+'Workforce costs'!Y$10)*(1+'Workforce costs'!Y$11)</f>
        <v>0</v>
      </c>
      <c r="DD152" s="290">
        <f>CB152*'Workforce costs'!Z$9*(1+'Workforce costs'!Z$10)*(1+'Workforce costs'!Z$11)</f>
        <v>0</v>
      </c>
      <c r="DE152" s="290">
        <f>CC152*'Workforce costs'!AA$9*(1+'Workforce costs'!AA$10)*(1+'Workforce costs'!AA$11)</f>
        <v>0</v>
      </c>
      <c r="DF152" s="290">
        <f>CD152*'Workforce costs'!AB$9*(1+'Workforce costs'!AB$10)*(1+'Workforce costs'!AB$11)</f>
        <v>0</v>
      </c>
    </row>
    <row r="153" spans="1:110" x14ac:dyDescent="0.3">
      <c r="A153" s="2" t="str">
        <f>Outputs!$A$4</f>
        <v>Australia</v>
      </c>
      <c r="B153" s="2" t="str">
        <f t="shared" si="19"/>
        <v>Australia 12to17</v>
      </c>
      <c r="C153" s="30">
        <f>VLOOKUP($B153,Populations!$D$15:$H$1920,3,FALSE)</f>
        <v>1959472</v>
      </c>
      <c r="D153" s="255">
        <f>IF(OR($H153="General pop",$H153="Schools",$H153="Workplace",$H153="Skills Training",$H153="Digital Supports"),1,VLOOKUP($B153,Populations!$D$15:$H$1920,5,FALSE))</f>
        <v>1</v>
      </c>
      <c r="E153" s="88">
        <f>VLOOKUP(I153,Epidemiology!$C$10:$H$47,6,FALSE)</f>
        <v>7702</v>
      </c>
      <c r="F153" s="102">
        <f>'Care profiles'!R154</f>
        <v>1</v>
      </c>
      <c r="G153" s="15" t="str">
        <f>'Care profiles'!A154</f>
        <v>12to17</v>
      </c>
      <c r="H153" s="15" t="str">
        <f>'Care profiles'!B154</f>
        <v>Thoughts</v>
      </c>
      <c r="I153" s="15" t="str">
        <f>'Care profiles'!C154</f>
        <v>Thoughts_12-17yrs</v>
      </c>
      <c r="J153" s="15" t="str">
        <f>'Care profiles'!D154</f>
        <v>Care profile</v>
      </c>
      <c r="K153" s="15" t="str">
        <f>'Care profiles'!E154</f>
        <v>Individual Carer Peer Support – Service Navigation</v>
      </c>
      <c r="L153" s="104">
        <f>'Care profiles'!F154</f>
        <v>0.4</v>
      </c>
      <c r="M153" s="15">
        <f>'Care profiles'!G154</f>
        <v>1</v>
      </c>
      <c r="N153" s="15">
        <f>'Care profiles'!H154</f>
        <v>60</v>
      </c>
      <c r="O153" s="15" t="str">
        <f>'Care profiles'!I154</f>
        <v>min</v>
      </c>
      <c r="P153" s="15" t="str">
        <f>'Care profiles'!J154</f>
        <v>Peer Worker</v>
      </c>
      <c r="Q153" s="15" t="str">
        <f>'Care profiles'!K154</f>
        <v>n/a</v>
      </c>
      <c r="R153" s="15" t="str">
        <f>'Care profiles'!M154</f>
        <v>N</v>
      </c>
      <c r="S153" s="15" t="str">
        <f>'Care profiles'!O154</f>
        <v>Y</v>
      </c>
      <c r="T153" s="15" t="str">
        <f>'Care profiles'!Q154</f>
        <v>N</v>
      </c>
      <c r="U153" s="30">
        <f t="shared" si="20"/>
        <v>150918.53344</v>
      </c>
      <c r="V153" s="30">
        <f t="shared" si="21"/>
        <v>60367.413376000004</v>
      </c>
      <c r="W153" s="30">
        <f>IF(M153="n/a",0,IF(O153="days",V153*M153*(1+(VLOOKUP(K153,'Bed parameters'!$A$9:$G$12,7,FALSE))),V153*M153))</f>
        <v>60367.413376000004</v>
      </c>
      <c r="X153" s="30">
        <f t="shared" si="22"/>
        <v>60367.413376000004</v>
      </c>
      <c r="Y153" s="30">
        <f t="shared" si="23"/>
        <v>0</v>
      </c>
      <c r="Z153" s="113">
        <f>_xlfn.IFNA(Y153/((VLOOKUP(K153,'Bed parameters'!$A$9:$G$12,3,FALSE))*(VLOOKUP(K153,'Bed parameters'!$A$9:$G$12,5,FALSE))),0)</f>
        <v>0</v>
      </c>
      <c r="AA153" s="30">
        <f t="shared" si="24"/>
        <v>60367.413376000004</v>
      </c>
      <c r="AB153" s="30">
        <f>_xlfn.IFNA(IF($O153="days",$Y153*(VLOOKUP($K153,'Bed parameters'!$A$9:$I$12,9,FALSE))*$F153*(VLOOKUP($Q153,'Workforce distribution'!$C$8:$AD$30,AB$7,FALSE)),IF($Q153="n/a",(IF($P153=AB$6,$X153*$F153,0)),$X153*$F153*(VLOOKUP($Q153,'Workforce distribution'!$C$8:$AD$30,AB$7,FALSE)))),0)</f>
        <v>0</v>
      </c>
      <c r="AC153" s="30">
        <f>_xlfn.IFNA(IF($O153="days",$Y153*(VLOOKUP($K153,'Bed parameters'!$A$9:$I$12,9,FALSE))*$F153*(VLOOKUP($Q153,'Workforce distribution'!$C$8:$AD$30,AC$7,FALSE)),IF($Q153="n/a",(IF($P153=AC$6,$X153*$F153,0)),$X153*$F153*(VLOOKUP($Q153,'Workforce distribution'!$C$8:$AD$30,AC$7,FALSE)))),0)</f>
        <v>0</v>
      </c>
      <c r="AD153" s="30">
        <f>_xlfn.IFNA(IF($O153="days",$Y153*(VLOOKUP($K153,'Bed parameters'!$A$9:$I$12,9,FALSE))*$F153*(VLOOKUP($Q153,'Workforce distribution'!$C$8:$AD$30,AD$7,FALSE)),IF($Q153="n/a",(IF($P153=AD$6,$X153*$F153,0)),$X153*$F153*(VLOOKUP($Q153,'Workforce distribution'!$C$8:$AD$30,AD$7,FALSE)))),0)</f>
        <v>0</v>
      </c>
      <c r="AE153" s="30">
        <f>_xlfn.IFNA(IF($O153="days",$Y153*(VLOOKUP($K153,'Bed parameters'!$A$9:$I$12,9,FALSE))*$F153*(VLOOKUP($Q153,'Workforce distribution'!$C$8:$AD$30,AE$7,FALSE)),IF($Q153="n/a",(IF($P153=AE$6,$X153*$F153,0)),$X153*$F153*(VLOOKUP($Q153,'Workforce distribution'!$C$8:$AD$30,AE$7,FALSE)))),0)</f>
        <v>60367.413376000004</v>
      </c>
      <c r="AF153" s="30">
        <f>_xlfn.IFNA(IF($O153="days",$Y153*(VLOOKUP($K153,'Bed parameters'!$A$9:$I$12,9,FALSE))*$F153*(VLOOKUP($Q153,'Workforce distribution'!$C$8:$AD$30,AF$7,FALSE)),IF($Q153="n/a",(IF($P153=AF$6,$X153*$F153,0)),$X153*$F153*(VLOOKUP($Q153,'Workforce distribution'!$C$8:$AD$30,AF$7,FALSE)))),0)</f>
        <v>0</v>
      </c>
      <c r="AG153" s="30">
        <f>_xlfn.IFNA(IF($O153="days",$Y153*(VLOOKUP($K153,'Bed parameters'!$A$9:$I$12,9,FALSE))*$F153*(VLOOKUP($Q153,'Workforce distribution'!$C$8:$AD$30,AG$7,FALSE)),IF($Q153="n/a",(IF($P153=AG$6,$X153*$F153,0)),$X153*$F153*(VLOOKUP($Q153,'Workforce distribution'!$C$8:$AD$30,AG$7,FALSE)))),0)</f>
        <v>0</v>
      </c>
      <c r="AH153" s="30">
        <f>_xlfn.IFNA(IF($O153="days",$Y153*(VLOOKUP($K153,'Bed parameters'!$A$9:$I$12,9,FALSE))*$F153*(VLOOKUP($Q153,'Workforce distribution'!$C$8:$AD$30,AH$7,FALSE)),IF($Q153="n/a",(IF($P153=AH$6,$X153*$F153,0)),$X153*$F153*(VLOOKUP($Q153,'Workforce distribution'!$C$8:$AD$30,AH$7,FALSE)))),0)</f>
        <v>0</v>
      </c>
      <c r="AI153" s="30">
        <f>_xlfn.IFNA(IF($O153="days",$Y153*(VLOOKUP($K153,'Bed parameters'!$A$9:$I$12,9,FALSE))*$F153*(VLOOKUP($Q153,'Workforce distribution'!$C$8:$AD$30,AI$7,FALSE)),IF($Q153="n/a",(IF($P153=AI$6,$X153*$F153,0)),$X153*$F153*(VLOOKUP($Q153,'Workforce distribution'!$C$8:$AD$30,AI$7,FALSE)))),0)</f>
        <v>0</v>
      </c>
      <c r="AJ153" s="30">
        <f>_xlfn.IFNA(IF($O153="days",$Y153*(VLOOKUP($K153,'Bed parameters'!$A$9:$I$12,9,FALSE))*$F153*(VLOOKUP($Q153,'Workforce distribution'!$C$8:$AD$30,AJ$7,FALSE)),IF($Q153="n/a",(IF($P153=AJ$6,$X153*$F153,0)),$X153*$F153*(VLOOKUP($Q153,'Workforce distribution'!$C$8:$AD$30,AJ$7,FALSE)))),0)</f>
        <v>0</v>
      </c>
      <c r="AK153" s="30">
        <f>_xlfn.IFNA(IF($O153="days",$Y153*(VLOOKUP($K153,'Bed parameters'!$A$9:$I$12,9,FALSE))*$F153*(VLOOKUP($Q153,'Workforce distribution'!$C$8:$AD$30,AK$7,FALSE)),IF($Q153="n/a",(IF($P153=AK$6,$X153*$F153,0)),$X153*$F153*(VLOOKUP($Q153,'Workforce distribution'!$C$8:$AD$30,AK$7,FALSE)))),0)</f>
        <v>0</v>
      </c>
      <c r="AL153" s="30">
        <f>_xlfn.IFNA(IF($O153="days",$Y153*(VLOOKUP($K153,'Bed parameters'!$A$9:$I$12,9,FALSE))*$F153*(VLOOKUP($Q153,'Workforce distribution'!$C$8:$AD$30,AL$7,FALSE)),IF($Q153="n/a",(IF($P153=AL$6,$X153*$F153,0)),$X153*$F153*(VLOOKUP($Q153,'Workforce distribution'!$C$8:$AD$30,AL$7,FALSE)))),0)</f>
        <v>0</v>
      </c>
      <c r="AM153" s="30">
        <f>_xlfn.IFNA(IF($O153="days",$Y153*(VLOOKUP($K153,'Bed parameters'!$A$9:$I$12,9,FALSE))*$F153*(VLOOKUP($Q153,'Workforce distribution'!$C$8:$AD$30,AM$7,FALSE)),IF($Q153="n/a",(IF($P153=AM$6,$X153*$F153,0)),$X153*$F153*(VLOOKUP($Q153,'Workforce distribution'!$C$8:$AD$30,AM$7,FALSE)))),0)</f>
        <v>0</v>
      </c>
      <c r="AN153" s="30">
        <f>_xlfn.IFNA(IF($O153="days",$Y153*(VLOOKUP($K153,'Bed parameters'!$A$9:$I$12,9,FALSE))*$F153*(VLOOKUP($Q153,'Workforce distribution'!$C$8:$AD$30,AN$7,FALSE)),IF($Q153="n/a",(IF($P153=AN$6,$X153*$F153,0)),$X153*$F153*(VLOOKUP($Q153,'Workforce distribution'!$C$8:$AD$30,AN$7,FALSE)))),0)</f>
        <v>0</v>
      </c>
      <c r="AO153" s="30">
        <f>_xlfn.IFNA(IF($O153="days",$Y153*(VLOOKUP($K153,'Bed parameters'!$A$9:$I$12,9,FALSE))*$F153*(VLOOKUP($Q153,'Workforce distribution'!$C$8:$AD$30,AO$7,FALSE)),IF($Q153="n/a",(IF($P153=AO$6,$X153*$F153,0)),$X153*$F153*(VLOOKUP($Q153,'Workforce distribution'!$C$8:$AD$30,AO$7,FALSE)))),0)</f>
        <v>0</v>
      </c>
      <c r="AP153" s="30">
        <f>_xlfn.IFNA(IF($O153="days",$Y153*(VLOOKUP($K153,'Bed parameters'!$A$9:$I$12,9,FALSE))*$F153*(VLOOKUP($Q153,'Workforce distribution'!$C$8:$AD$30,AP$7,FALSE)),IF($Q153="n/a",(IF($P153=AP$6,$X153*$F153,0)),$X153*$F153*(VLOOKUP($Q153,'Workforce distribution'!$C$8:$AD$30,AP$7,FALSE)))),0)</f>
        <v>0</v>
      </c>
      <c r="AQ153" s="30">
        <f>_xlfn.IFNA(IF($O153="days",$Y153*(VLOOKUP($K153,'Bed parameters'!$A$9:$I$12,9,FALSE))*$F153*(VLOOKUP($Q153,'Workforce distribution'!$C$8:$AD$30,AQ$7,FALSE)),IF($Q153="n/a",(IF($P153=AQ$6,$X153*$F153,0)),$X153*$F153*(VLOOKUP($Q153,'Workforce distribution'!$C$8:$AD$30,AQ$7,FALSE)))),0)</f>
        <v>0</v>
      </c>
      <c r="AR153" s="30">
        <f>_xlfn.IFNA(IF($O153="days",$Y153*(VLOOKUP($K153,'Bed parameters'!$A$9:$I$12,9,FALSE))*$F153*(VLOOKUP($Q153,'Workforce distribution'!$C$8:$AD$30,AR$7,FALSE)),IF($Q153="n/a",(IF($P153=AR$6,$X153*$F153,0)),$X153*$F153*(VLOOKUP($Q153,'Workforce distribution'!$C$8:$AD$30,AR$7,FALSE)))),0)</f>
        <v>0</v>
      </c>
      <c r="AS153" s="30">
        <f>_xlfn.IFNA(IF($O153="days",$Y153*(VLOOKUP($K153,'Bed parameters'!$A$9:$I$12,9,FALSE))*$F153*(VLOOKUP($Q153,'Workforce distribution'!$C$8:$AD$30,AS$7,FALSE)),IF($Q153="n/a",(IF($P153=AS$6,$X153*$F153,0)),$X153*$F153*(VLOOKUP($Q153,'Workforce distribution'!$C$8:$AD$30,AS$7,FALSE)))),0)</f>
        <v>0</v>
      </c>
      <c r="AT153" s="30">
        <f>_xlfn.IFNA(IF($O153="days",$Y153*(VLOOKUP($K153,'Bed parameters'!$A$9:$I$12,9,FALSE))*$F153*(VLOOKUP($Q153,'Workforce distribution'!$C$8:$AD$30,AT$7,FALSE)),IF($Q153="n/a",(IF($P153=AT$6,$X153*$F153,0)),$X153*$F153*(VLOOKUP($Q153,'Workforce distribution'!$C$8:$AD$30,AT$7,FALSE)))),0)</f>
        <v>0</v>
      </c>
      <c r="AU153" s="30">
        <f>_xlfn.IFNA(IF($O153="days",$Y153*(VLOOKUP($K153,'Bed parameters'!$A$9:$I$12,9,FALSE))*$F153*(VLOOKUP($Q153,'Workforce distribution'!$C$8:$AD$30,AU$7,FALSE)),IF($Q153="n/a",(IF($P153=AU$6,$X153*$F153,0)),$X153*$F153*(VLOOKUP($Q153,'Workforce distribution'!$C$8:$AD$30,AU$7,FALSE)))),0)</f>
        <v>0</v>
      </c>
      <c r="AV153" s="30">
        <f>_xlfn.IFNA(IF($O153="days",$Y153*(VLOOKUP($K153,'Bed parameters'!$A$9:$I$12,9,FALSE))*$F153*(VLOOKUP($Q153,'Workforce distribution'!$C$8:$AD$30,AV$7,FALSE)),IF($Q153="n/a",(IF($P153=AV$6,$X153*$F153,0)),$X153*$F153*(VLOOKUP($Q153,'Workforce distribution'!$C$8:$AD$30,AV$7,FALSE)))),0)</f>
        <v>0</v>
      </c>
      <c r="AW153" s="30">
        <f>_xlfn.IFNA(IF($O153="days",$Y153*(VLOOKUP($K153,'Bed parameters'!$A$9:$I$12,9,FALSE))*$F153*(VLOOKUP($Q153,'Workforce distribution'!$C$8:$AD$30,AW$7,FALSE)),IF($Q153="n/a",(IF($P153=AW$6,$X153*$F153,0)),$X153*$F153*(VLOOKUP($Q153,'Workforce distribution'!$C$8:$AD$30,AW$7,FALSE)))),0)</f>
        <v>0</v>
      </c>
      <c r="AX153" s="30">
        <f>_xlfn.IFNA(IF($O153="days",$Y153*(VLOOKUP($K153,'Bed parameters'!$A$9:$I$12,9,FALSE))*$F153*(VLOOKUP($Q153,'Workforce distribution'!$C$8:$AD$30,AX$7,FALSE)),IF($Q153="n/a",(IF($P153=AX$6,$X153*$F153,0)),$X153*$F153*(VLOOKUP($Q153,'Workforce distribution'!$C$8:$AD$30,AX$7,FALSE)))),0)</f>
        <v>0</v>
      </c>
      <c r="AY153" s="30">
        <f>_xlfn.IFNA(IF($O153="days",$Y153*(VLOOKUP($K153,'Bed parameters'!$A$9:$I$12,9,FALSE))*$F153*(VLOOKUP($Q153,'Workforce distribution'!$C$8:$AD$30,AY$7,FALSE)),IF($Q153="n/a",(IF($P153=AY$6,$X153*$F153,0)),$X153*$F153*(VLOOKUP($Q153,'Workforce distribution'!$C$8:$AD$30,AY$7,FALSE)))),0)</f>
        <v>0</v>
      </c>
      <c r="AZ153" s="30">
        <f>_xlfn.IFNA(IF($O153="days",$Y153*(VLOOKUP($K153,'Bed parameters'!$A$9:$I$12,9,FALSE))*$F153*(VLOOKUP($Q153,'Workforce distribution'!$C$8:$AD$30,AZ$7,FALSE)),IF($Q153="n/a",(IF($P153=AZ$6,$X153*$F153,0)),$X153*$F153*(VLOOKUP($Q153,'Workforce distribution'!$C$8:$AD$30,AZ$7,FALSE)))),0)</f>
        <v>0</v>
      </c>
      <c r="BA153" s="30">
        <f>_xlfn.IFNA(IF($O153="days",$Y153*(VLOOKUP($K153,'Bed parameters'!$A$9:$I$12,9,FALSE))*$F153*(VLOOKUP($Q153,'Workforce distribution'!$C$8:$AD$30,BA$7,FALSE)),IF($Q153="n/a",(IF($P153=BA$6,$X153*$F153,0)),$X153*$F153*(VLOOKUP($Q153,'Workforce distribution'!$C$8:$AD$30,BA$7,FALSE)))),0)</f>
        <v>0</v>
      </c>
      <c r="BB153" s="30">
        <f>_xlfn.IFNA(IF($O153="days",$Y153*(VLOOKUP($K153,'Bed parameters'!$A$9:$I$12,9,FALSE))*$F153*(VLOOKUP($Q153,'Workforce distribution'!$C$8:$AD$30,BB$7,FALSE)),IF($Q153="n/a",(IF($P153=BB$6,$X153*$F153,0)),$X153*$F153*(VLOOKUP($Q153,'Workforce distribution'!$C$8:$AD$30,BB$7,FALSE)))),0)</f>
        <v>0</v>
      </c>
      <c r="BC153" s="149">
        <f t="shared" si="25"/>
        <v>52.527001946636489</v>
      </c>
      <c r="BD153" s="288">
        <f>IF($Q153="n/a",(IF('Workforce hours'!D$30=0,0,(AB153/'Workforce hours'!D$30))),(IF(VLOOKUP($Q153,'Workforce hours'!$C$8:$AD$30,BD$7,FALSE)=0,0,(AB153/(VLOOKUP($Q153,'Workforce hours'!$C$8:$AD$30,BD$7,FALSE))))))</f>
        <v>0</v>
      </c>
      <c r="BE153" s="288">
        <f>IF($Q153="n/a",(IF('Workforce hours'!E$30=0,0,(AC153/'Workforce hours'!E$30))),(IF(VLOOKUP($Q153,'Workforce hours'!$C$8:$AD$30,BE$7,FALSE)=0,0,(AC153/(VLOOKUP($Q153,'Workforce hours'!$C$8:$AD$30,BE$7,FALSE))))))</f>
        <v>0</v>
      </c>
      <c r="BF153" s="288">
        <f>IF($Q153="n/a",(IF('Workforce hours'!F$30=0,0,(AD153/'Workforce hours'!F$30))),(IF(VLOOKUP($Q153,'Workforce hours'!$C$8:$AD$30,BF$7,FALSE)=0,0,(AD153/(VLOOKUP($Q153,'Workforce hours'!$C$8:$AD$30,BF$7,FALSE))))))</f>
        <v>0</v>
      </c>
      <c r="BG153" s="288">
        <f>IF($Q153="n/a",(IF('Workforce hours'!G$30=0,0,(AE153/'Workforce hours'!G$30))),(IF(VLOOKUP($Q153,'Workforce hours'!$C$8:$AD$30,BG$7,FALSE)=0,0,(AE153/(VLOOKUP($Q153,'Workforce hours'!$C$8:$AD$30,BG$7,FALSE))))))</f>
        <v>52.527001946636489</v>
      </c>
      <c r="BH153" s="288">
        <f>IF($Q153="n/a",(IF('Workforce hours'!H$30=0,0,(AF153/'Workforce hours'!H$30))),(IF(VLOOKUP($Q153,'Workforce hours'!$C$8:$AD$30,BH$7,FALSE)=0,0,(AF153/(VLOOKUP($Q153,'Workforce hours'!$C$8:$AD$30,BH$7,FALSE))))))</f>
        <v>0</v>
      </c>
      <c r="BI153" s="288">
        <f>IF($Q153="n/a",(IF('Workforce hours'!I$30=0,0,(AG153/'Workforce hours'!I$30))),(IF(VLOOKUP($Q153,'Workforce hours'!$C$8:$AD$30,BI$7,FALSE)=0,0,(AG153/(VLOOKUP($Q153,'Workforce hours'!$C$8:$AD$30,BI$7,FALSE))))))</f>
        <v>0</v>
      </c>
      <c r="BJ153" s="288">
        <f>IF($Q153="n/a",(IF('Workforce hours'!J$30=0,0,(AH153/'Workforce hours'!J$30))),(IF(VLOOKUP($Q153,'Workforce hours'!$C$8:$AD$30,BJ$7,FALSE)=0,0,(AH153/(VLOOKUP($Q153,'Workforce hours'!$C$8:$AD$30,BJ$7,FALSE))))))</f>
        <v>0</v>
      </c>
      <c r="BK153" s="288">
        <f>IF($Q153="n/a",(IF('Workforce hours'!K$30=0,0,(AI153/'Workforce hours'!K$30))),(IF(VLOOKUP($Q153,'Workforce hours'!$C$8:$AD$30,BK$7,FALSE)=0,0,(AI153/(VLOOKUP($Q153,'Workforce hours'!$C$8:$AD$30,BK$7,FALSE))))))</f>
        <v>0</v>
      </c>
      <c r="BL153" s="288">
        <f>IF($Q153="n/a",(IF('Workforce hours'!L$30=0,0,(AJ153/'Workforce hours'!L$30))),(IF(VLOOKUP($Q153,'Workforce hours'!$C$8:$AD$30,BL$7,FALSE)=0,0,(AJ153/(VLOOKUP($Q153,'Workforce hours'!$C$8:$AD$30,BL$7,FALSE))))))</f>
        <v>0</v>
      </c>
      <c r="BM153" s="288">
        <f>IF($Q153="n/a",(IF('Workforce hours'!M$30=0,0,(AK153/'Workforce hours'!M$30))),(IF(VLOOKUP($Q153,'Workforce hours'!$C$8:$AD$30,BM$7,FALSE)=0,0,(AK153/(VLOOKUP($Q153,'Workforce hours'!$C$8:$AD$30,BM$7,FALSE))))))</f>
        <v>0</v>
      </c>
      <c r="BN153" s="288">
        <f>IF($Q153="n/a",(IF('Workforce hours'!N$30=0,0,(AL153/'Workforce hours'!N$30))),(IF(VLOOKUP($Q153,'Workforce hours'!$C$8:$AD$30,BN$7,FALSE)=0,0,(AL153/(VLOOKUP($Q153,'Workforce hours'!$C$8:$AD$30,BN$7,FALSE))))))</f>
        <v>0</v>
      </c>
      <c r="BO153" s="288">
        <f>IF($Q153="n/a",(IF('Workforce hours'!O$30=0,0,(AM153/'Workforce hours'!O$30))),(IF(VLOOKUP($Q153,'Workforce hours'!$C$8:$AD$30,BO$7,FALSE)=0,0,(AM153/(VLOOKUP($Q153,'Workforce hours'!$C$8:$AD$30,BO$7,FALSE))))))</f>
        <v>0</v>
      </c>
      <c r="BP153" s="288">
        <f>IF($Q153="n/a",(IF('Workforce hours'!P$30=0,0,(AN153/'Workforce hours'!P$30))),(IF(VLOOKUP($Q153,'Workforce hours'!$C$8:$AD$30,BP$7,FALSE)=0,0,(AN153/(VLOOKUP($Q153,'Workforce hours'!$C$8:$AD$30,BP$7,FALSE))))))</f>
        <v>0</v>
      </c>
      <c r="BQ153" s="288">
        <f>IF($Q153="n/a",(IF('Workforce hours'!Q$30=0,0,(AO153/'Workforce hours'!Q$30))),(IF(VLOOKUP($Q153,'Workforce hours'!$C$8:$AD$30,BQ$7,FALSE)=0,0,(AO153/(VLOOKUP($Q153,'Workforce hours'!$C$8:$AD$30,BQ$7,FALSE))))))</f>
        <v>0</v>
      </c>
      <c r="BR153" s="288">
        <f>IF($Q153="n/a",(IF('Workforce hours'!R$30=0,0,(AP153/'Workforce hours'!R$30))),(IF(VLOOKUP($Q153,'Workforce hours'!$C$8:$AD$30,BR$7,FALSE)=0,0,(AP153/(VLOOKUP($Q153,'Workforce hours'!$C$8:$AD$30,BR$7,FALSE))))))</f>
        <v>0</v>
      </c>
      <c r="BS153" s="288">
        <f>IF($Q153="n/a",(IF('Workforce hours'!S$30=0,0,(AQ153/'Workforce hours'!S$30))),(IF(VLOOKUP($Q153,'Workforce hours'!$C$8:$AD$30,BS$7,FALSE)=0,0,(AQ153/(VLOOKUP($Q153,'Workforce hours'!$C$8:$AD$30,BS$7,FALSE))))))</f>
        <v>0</v>
      </c>
      <c r="BT153" s="288">
        <f>IF($Q153="n/a",(IF('Workforce hours'!T$30=0,0,(AR153/'Workforce hours'!T$30))),(IF(VLOOKUP($Q153,'Workforce hours'!$C$8:$AD$30,BT$7,FALSE)=0,0,(AR153/(VLOOKUP($Q153,'Workforce hours'!$C$8:$AD$30,BT$7,FALSE))))))</f>
        <v>0</v>
      </c>
      <c r="BU153" s="288">
        <f>IF($Q153="n/a",(IF('Workforce hours'!U$30=0,0,(AS153/'Workforce hours'!U$30))),(IF(VLOOKUP($Q153,'Workforce hours'!$C$8:$AD$30,BU$7,FALSE)=0,0,(AS153/(VLOOKUP($Q153,'Workforce hours'!$C$8:$AD$30,BU$7,FALSE))))))</f>
        <v>0</v>
      </c>
      <c r="BV153" s="288">
        <f>IF($Q153="n/a",(IF('Workforce hours'!V$30=0,0,(AT153/'Workforce hours'!V$30))),(IF(VLOOKUP($Q153,'Workforce hours'!$C$8:$AD$30,BV$7,FALSE)=0,0,(AT153/(VLOOKUP($Q153,'Workforce hours'!$C$8:$AD$30,BV$7,FALSE))))))</f>
        <v>0</v>
      </c>
      <c r="BW153" s="288">
        <f>IF($Q153="n/a",(IF('Workforce hours'!W$30=0,0,(AU153/'Workforce hours'!W$30))),(IF(VLOOKUP($Q153,'Workforce hours'!$C$8:$AD$30,BW$7,FALSE)=0,0,(AU153/(VLOOKUP($Q153,'Workforce hours'!$C$8:$AD$30,BW$7,FALSE))))))</f>
        <v>0</v>
      </c>
      <c r="BX153" s="288">
        <f>IF($Q153="n/a",(IF('Workforce hours'!X$30=0,0,(AV153/'Workforce hours'!X$30))),(IF(VLOOKUP($Q153,'Workforce hours'!$C$8:$AD$30,BX$7,FALSE)=0,0,(AV153/(VLOOKUP($Q153,'Workforce hours'!$C$8:$AD$30,BX$7,FALSE))))))</f>
        <v>0</v>
      </c>
      <c r="BY153" s="288">
        <f>IF($Q153="n/a",(IF('Workforce hours'!Y$30=0,0,(AW153/'Workforce hours'!Y$30))),(IF(VLOOKUP($Q153,'Workforce hours'!$C$8:$AD$30,BY$7,FALSE)=0,0,(AW153/(VLOOKUP($Q153,'Workforce hours'!$C$8:$AD$30,BY$7,FALSE))))))</f>
        <v>0</v>
      </c>
      <c r="BZ153" s="288">
        <f>IF($Q153="n/a",(IF('Workforce hours'!Z$30=0,0,(AX153/'Workforce hours'!Z$30))),(IF(VLOOKUP($Q153,'Workforce hours'!$C$8:$AD$30,BZ$7,FALSE)=0,0,(AX153/(VLOOKUP($Q153,'Workforce hours'!$C$8:$AD$30,BZ$7,FALSE))))))</f>
        <v>0</v>
      </c>
      <c r="CA153" s="288">
        <f>IF($Q153="n/a",(IF('Workforce hours'!AA$30=0,0,(AY153/'Workforce hours'!AA$30))),(IF(VLOOKUP($Q153,'Workforce hours'!$C$8:$AD$30,CA$7,FALSE)=0,0,(AY153/(VLOOKUP($Q153,'Workforce hours'!$C$8:$AD$30,CA$7,FALSE))))))</f>
        <v>0</v>
      </c>
      <c r="CB153" s="288">
        <f>IF($Q153="n/a",(IF('Workforce hours'!AB$30=0,0,(AZ153/'Workforce hours'!AB$30))),(IF(VLOOKUP($Q153,'Workforce hours'!$C$8:$AD$30,CB$7,FALSE)=0,0,(AZ153/(VLOOKUP($Q153,'Workforce hours'!$C$8:$AD$30,CB$7,FALSE))))))</f>
        <v>0</v>
      </c>
      <c r="CC153" s="288">
        <f>IF($Q153="n/a",(IF('Workforce hours'!AC$30=0,0,(BA153/'Workforce hours'!AC$30))),(IF(VLOOKUP($Q153,'Workforce hours'!$C$8:$AD$30,CC$7,FALSE)=0,0,(BA153/(VLOOKUP($Q153,'Workforce hours'!$C$8:$AD$30,CC$7,FALSE))))))</f>
        <v>0</v>
      </c>
      <c r="CD153" s="288">
        <f>IF($Q153="n/a",(IF('Workforce hours'!AD$30=0,0,(BB153/'Workforce hours'!AD$30))),(IF(VLOOKUP($Q153,'Workforce hours'!$C$8:$AD$30,CD$7,FALSE)=0,0,(BB153/(VLOOKUP($Q153,'Workforce hours'!$C$8:$AD$30,CD$7,FALSE))))))</f>
        <v>0</v>
      </c>
      <c r="CE153" s="289">
        <f t="shared" si="26"/>
        <v>0</v>
      </c>
      <c r="CF153" s="290">
        <f>BD153*'Workforce costs'!B$9*(1+'Workforce costs'!B$10)*(1+'Workforce costs'!B$11)</f>
        <v>0</v>
      </c>
      <c r="CG153" s="290">
        <f>BE153*'Workforce costs'!C$9*(1+'Workforce costs'!C$10)*(1+'Workforce costs'!C$11)</f>
        <v>0</v>
      </c>
      <c r="CH153" s="290">
        <f>BF153*'Workforce costs'!D$9*(1+'Workforce costs'!D$10)*(1+'Workforce costs'!D$11)</f>
        <v>0</v>
      </c>
      <c r="CI153" s="290">
        <f>BG153*'Workforce costs'!E$9*(1+'Workforce costs'!E$10)*(1+'Workforce costs'!E$11)</f>
        <v>0</v>
      </c>
      <c r="CJ153" s="290">
        <f>BH153*'Workforce costs'!F$9*(1+'Workforce costs'!F$10)*(1+'Workforce costs'!F$11)</f>
        <v>0</v>
      </c>
      <c r="CK153" s="290">
        <f>BI153*'Workforce costs'!G$9*(1+'Workforce costs'!G$10)*(1+'Workforce costs'!G$11)</f>
        <v>0</v>
      </c>
      <c r="CL153" s="290">
        <f>BJ153*'Workforce costs'!H$9*(1+'Workforce costs'!H$10)*(1+'Workforce costs'!H$11)</f>
        <v>0</v>
      </c>
      <c r="CM153" s="290">
        <f>BK153*'Workforce costs'!I$9*(1+'Workforce costs'!I$10)*(1+'Workforce costs'!I$11)</f>
        <v>0</v>
      </c>
      <c r="CN153" s="290">
        <f>BL153*'Workforce costs'!J$9*(1+'Workforce costs'!J$10)*(1+'Workforce costs'!J$11)</f>
        <v>0</v>
      </c>
      <c r="CO153" s="290">
        <f>BM153*'Workforce costs'!K$9*(1+'Workforce costs'!K$10)*(1+'Workforce costs'!K$11)</f>
        <v>0</v>
      </c>
      <c r="CP153" s="290">
        <f>BN153*'Workforce costs'!L$9*(1+'Workforce costs'!L$10)*(1+'Workforce costs'!L$11)</f>
        <v>0</v>
      </c>
      <c r="CQ153" s="290">
        <f>BO153*'Workforce costs'!M$9*(1+'Workforce costs'!M$10)*(1+'Workforce costs'!M$11)</f>
        <v>0</v>
      </c>
      <c r="CR153" s="290">
        <f>BP153*'Workforce costs'!N$9*(1+'Workforce costs'!N$10)*(1+'Workforce costs'!N$11)</f>
        <v>0</v>
      </c>
      <c r="CS153" s="290">
        <f>BQ153*'Workforce costs'!O$9*(1+'Workforce costs'!O$10)*(1+'Workforce costs'!O$11)</f>
        <v>0</v>
      </c>
      <c r="CT153" s="290">
        <f>BR153*'Workforce costs'!P$9*(1+'Workforce costs'!P$10)*(1+'Workforce costs'!P$11)</f>
        <v>0</v>
      </c>
      <c r="CU153" s="290">
        <f>BS153*'Workforce costs'!Q$9*(1+'Workforce costs'!Q$10)*(1+'Workforce costs'!Q$11)</f>
        <v>0</v>
      </c>
      <c r="CV153" s="290">
        <f>BT153*'Workforce costs'!R$9*(1+'Workforce costs'!R$10)*(1+'Workforce costs'!R$11)</f>
        <v>0</v>
      </c>
      <c r="CW153" s="290">
        <f>BU153*'Workforce costs'!S$9*(1+'Workforce costs'!S$10)*(1+'Workforce costs'!S$11)</f>
        <v>0</v>
      </c>
      <c r="CX153" s="290">
        <f>BV153*'Workforce costs'!T$9*(1+'Workforce costs'!T$10)*(1+'Workforce costs'!T$11)</f>
        <v>0</v>
      </c>
      <c r="CY153" s="290">
        <f>BW153*'Workforce costs'!U$9*(1+'Workforce costs'!U$10)*(1+'Workforce costs'!U$11)</f>
        <v>0</v>
      </c>
      <c r="CZ153" s="290">
        <f>BX153*'Workforce costs'!V$9*(1+'Workforce costs'!V$10)*(1+'Workforce costs'!V$11)</f>
        <v>0</v>
      </c>
      <c r="DA153" s="290">
        <f>BY153*'Workforce costs'!W$9*(1+'Workforce costs'!W$10)*(1+'Workforce costs'!W$11)</f>
        <v>0</v>
      </c>
      <c r="DB153" s="290">
        <f>BZ153*'Workforce costs'!X$9*(1+'Workforce costs'!X$10)*(1+'Workforce costs'!X$11)</f>
        <v>0</v>
      </c>
      <c r="DC153" s="290">
        <f>CA153*'Workforce costs'!Y$9*(1+'Workforce costs'!Y$10)*(1+'Workforce costs'!Y$11)</f>
        <v>0</v>
      </c>
      <c r="DD153" s="290">
        <f>CB153*'Workforce costs'!Z$9*(1+'Workforce costs'!Z$10)*(1+'Workforce costs'!Z$11)</f>
        <v>0</v>
      </c>
      <c r="DE153" s="290">
        <f>CC153*'Workforce costs'!AA$9*(1+'Workforce costs'!AA$10)*(1+'Workforce costs'!AA$11)</f>
        <v>0</v>
      </c>
      <c r="DF153" s="290">
        <f>CD153*'Workforce costs'!AB$9*(1+'Workforce costs'!AB$10)*(1+'Workforce costs'!AB$11)</f>
        <v>0</v>
      </c>
    </row>
    <row r="154" spans="1:110" x14ac:dyDescent="0.3">
      <c r="A154" s="2" t="str">
        <f>Outputs!$A$4</f>
        <v>Australia</v>
      </c>
      <c r="B154" s="2" t="str">
        <f t="shared" si="19"/>
        <v>Australia 12to17</v>
      </c>
      <c r="C154" s="30">
        <f>VLOOKUP($B154,Populations!$D$15:$H$1920,3,FALSE)</f>
        <v>1959472</v>
      </c>
      <c r="D154" s="255">
        <f>IF(OR($H154="General pop",$H154="Schools",$H154="Workplace",$H154="Skills Training",$H154="Digital Supports"),1,VLOOKUP($B154,Populations!$D$15:$H$1920,5,FALSE))</f>
        <v>1</v>
      </c>
      <c r="E154" s="88">
        <f>VLOOKUP(I154,Epidemiology!$C$10:$H$47,6,FALSE)</f>
        <v>7702</v>
      </c>
      <c r="F154" s="102">
        <f>'Care profiles'!R155</f>
        <v>1</v>
      </c>
      <c r="G154" s="15" t="str">
        <f>'Care profiles'!A155</f>
        <v>12to17</v>
      </c>
      <c r="H154" s="15" t="str">
        <f>'Care profiles'!B155</f>
        <v>Thoughts</v>
      </c>
      <c r="I154" s="15" t="str">
        <f>'Care profiles'!C155</f>
        <v>Thoughts_12-17yrs</v>
      </c>
      <c r="J154" s="15" t="str">
        <f>'Care profiles'!D155</f>
        <v>Care profile</v>
      </c>
      <c r="K154" s="15" t="str">
        <f>'Care profiles'!E155</f>
        <v>Individual Carer Peer Support – Service Navigation</v>
      </c>
      <c r="L154" s="104">
        <f>'Care profiles'!F155</f>
        <v>0.16</v>
      </c>
      <c r="M154" s="15">
        <f>'Care profiles'!G155</f>
        <v>3</v>
      </c>
      <c r="N154" s="15">
        <f>'Care profiles'!H155</f>
        <v>30</v>
      </c>
      <c r="O154" s="15" t="str">
        <f>'Care profiles'!I155</f>
        <v>min</v>
      </c>
      <c r="P154" s="15" t="str">
        <f>'Care profiles'!J155</f>
        <v>Peer Worker</v>
      </c>
      <c r="Q154" s="15" t="str">
        <f>'Care profiles'!K155</f>
        <v>n/a</v>
      </c>
      <c r="R154" s="15" t="str">
        <f>'Care profiles'!M155</f>
        <v>N</v>
      </c>
      <c r="S154" s="15" t="str">
        <f>'Care profiles'!O155</f>
        <v>Y</v>
      </c>
      <c r="T154" s="15" t="str">
        <f>'Care profiles'!Q155</f>
        <v>N</v>
      </c>
      <c r="U154" s="30">
        <f t="shared" si="20"/>
        <v>150918.53344</v>
      </c>
      <c r="V154" s="30">
        <f t="shared" si="21"/>
        <v>24146.965350400002</v>
      </c>
      <c r="W154" s="30">
        <f>IF(M154="n/a",0,IF(O154="days",V154*M154*(1+(VLOOKUP(K154,'Bed parameters'!$A$9:$G$12,7,FALSE))),V154*M154))</f>
        <v>72440.896051200005</v>
      </c>
      <c r="X154" s="30">
        <f t="shared" si="22"/>
        <v>36220.448025600002</v>
      </c>
      <c r="Y154" s="30">
        <f t="shared" si="23"/>
        <v>0</v>
      </c>
      <c r="Z154" s="113">
        <f>_xlfn.IFNA(Y154/((VLOOKUP(K154,'Bed parameters'!$A$9:$G$12,3,FALSE))*(VLOOKUP(K154,'Bed parameters'!$A$9:$G$12,5,FALSE))),0)</f>
        <v>0</v>
      </c>
      <c r="AA154" s="30">
        <f t="shared" si="24"/>
        <v>36220.448025600002</v>
      </c>
      <c r="AB154" s="30">
        <f>_xlfn.IFNA(IF($O154="days",$Y154*(VLOOKUP($K154,'Bed parameters'!$A$9:$I$12,9,FALSE))*$F154*(VLOOKUP($Q154,'Workforce distribution'!$C$8:$AD$30,AB$7,FALSE)),IF($Q154="n/a",(IF($P154=AB$6,$X154*$F154,0)),$X154*$F154*(VLOOKUP($Q154,'Workforce distribution'!$C$8:$AD$30,AB$7,FALSE)))),0)</f>
        <v>0</v>
      </c>
      <c r="AC154" s="30">
        <f>_xlfn.IFNA(IF($O154="days",$Y154*(VLOOKUP($K154,'Bed parameters'!$A$9:$I$12,9,FALSE))*$F154*(VLOOKUP($Q154,'Workforce distribution'!$C$8:$AD$30,AC$7,FALSE)),IF($Q154="n/a",(IF($P154=AC$6,$X154*$F154,0)),$X154*$F154*(VLOOKUP($Q154,'Workforce distribution'!$C$8:$AD$30,AC$7,FALSE)))),0)</f>
        <v>0</v>
      </c>
      <c r="AD154" s="30">
        <f>_xlfn.IFNA(IF($O154="days",$Y154*(VLOOKUP($K154,'Bed parameters'!$A$9:$I$12,9,FALSE))*$F154*(VLOOKUP($Q154,'Workforce distribution'!$C$8:$AD$30,AD$7,FALSE)),IF($Q154="n/a",(IF($P154=AD$6,$X154*$F154,0)),$X154*$F154*(VLOOKUP($Q154,'Workforce distribution'!$C$8:$AD$30,AD$7,FALSE)))),0)</f>
        <v>0</v>
      </c>
      <c r="AE154" s="30">
        <f>_xlfn.IFNA(IF($O154="days",$Y154*(VLOOKUP($K154,'Bed parameters'!$A$9:$I$12,9,FALSE))*$F154*(VLOOKUP($Q154,'Workforce distribution'!$C$8:$AD$30,AE$7,FALSE)),IF($Q154="n/a",(IF($P154=AE$6,$X154*$F154,0)),$X154*$F154*(VLOOKUP($Q154,'Workforce distribution'!$C$8:$AD$30,AE$7,FALSE)))),0)</f>
        <v>36220.448025600002</v>
      </c>
      <c r="AF154" s="30">
        <f>_xlfn.IFNA(IF($O154="days",$Y154*(VLOOKUP($K154,'Bed parameters'!$A$9:$I$12,9,FALSE))*$F154*(VLOOKUP($Q154,'Workforce distribution'!$C$8:$AD$30,AF$7,FALSE)),IF($Q154="n/a",(IF($P154=AF$6,$X154*$F154,0)),$X154*$F154*(VLOOKUP($Q154,'Workforce distribution'!$C$8:$AD$30,AF$7,FALSE)))),0)</f>
        <v>0</v>
      </c>
      <c r="AG154" s="30">
        <f>_xlfn.IFNA(IF($O154="days",$Y154*(VLOOKUP($K154,'Bed parameters'!$A$9:$I$12,9,FALSE))*$F154*(VLOOKUP($Q154,'Workforce distribution'!$C$8:$AD$30,AG$7,FALSE)),IF($Q154="n/a",(IF($P154=AG$6,$X154*$F154,0)),$X154*$F154*(VLOOKUP($Q154,'Workforce distribution'!$C$8:$AD$30,AG$7,FALSE)))),0)</f>
        <v>0</v>
      </c>
      <c r="AH154" s="30">
        <f>_xlfn.IFNA(IF($O154="days",$Y154*(VLOOKUP($K154,'Bed parameters'!$A$9:$I$12,9,FALSE))*$F154*(VLOOKUP($Q154,'Workforce distribution'!$C$8:$AD$30,AH$7,FALSE)),IF($Q154="n/a",(IF($P154=AH$6,$X154*$F154,0)),$X154*$F154*(VLOOKUP($Q154,'Workforce distribution'!$C$8:$AD$30,AH$7,FALSE)))),0)</f>
        <v>0</v>
      </c>
      <c r="AI154" s="30">
        <f>_xlfn.IFNA(IF($O154="days",$Y154*(VLOOKUP($K154,'Bed parameters'!$A$9:$I$12,9,FALSE))*$F154*(VLOOKUP($Q154,'Workforce distribution'!$C$8:$AD$30,AI$7,FALSE)),IF($Q154="n/a",(IF($P154=AI$6,$X154*$F154,0)),$X154*$F154*(VLOOKUP($Q154,'Workforce distribution'!$C$8:$AD$30,AI$7,FALSE)))),0)</f>
        <v>0</v>
      </c>
      <c r="AJ154" s="30">
        <f>_xlfn.IFNA(IF($O154="days",$Y154*(VLOOKUP($K154,'Bed parameters'!$A$9:$I$12,9,FALSE))*$F154*(VLOOKUP($Q154,'Workforce distribution'!$C$8:$AD$30,AJ$7,FALSE)),IF($Q154="n/a",(IF($P154=AJ$6,$X154*$F154,0)),$X154*$F154*(VLOOKUP($Q154,'Workforce distribution'!$C$8:$AD$30,AJ$7,FALSE)))),0)</f>
        <v>0</v>
      </c>
      <c r="AK154" s="30">
        <f>_xlfn.IFNA(IF($O154="days",$Y154*(VLOOKUP($K154,'Bed parameters'!$A$9:$I$12,9,FALSE))*$F154*(VLOOKUP($Q154,'Workforce distribution'!$C$8:$AD$30,AK$7,FALSE)),IF($Q154="n/a",(IF($P154=AK$6,$X154*$F154,0)),$X154*$F154*(VLOOKUP($Q154,'Workforce distribution'!$C$8:$AD$30,AK$7,FALSE)))),0)</f>
        <v>0</v>
      </c>
      <c r="AL154" s="30">
        <f>_xlfn.IFNA(IF($O154="days",$Y154*(VLOOKUP($K154,'Bed parameters'!$A$9:$I$12,9,FALSE))*$F154*(VLOOKUP($Q154,'Workforce distribution'!$C$8:$AD$30,AL$7,FALSE)),IF($Q154="n/a",(IF($P154=AL$6,$X154*$F154,0)),$X154*$F154*(VLOOKUP($Q154,'Workforce distribution'!$C$8:$AD$30,AL$7,FALSE)))),0)</f>
        <v>0</v>
      </c>
      <c r="AM154" s="30">
        <f>_xlfn.IFNA(IF($O154="days",$Y154*(VLOOKUP($K154,'Bed parameters'!$A$9:$I$12,9,FALSE))*$F154*(VLOOKUP($Q154,'Workforce distribution'!$C$8:$AD$30,AM$7,FALSE)),IF($Q154="n/a",(IF($P154=AM$6,$X154*$F154,0)),$X154*$F154*(VLOOKUP($Q154,'Workforce distribution'!$C$8:$AD$30,AM$7,FALSE)))),0)</f>
        <v>0</v>
      </c>
      <c r="AN154" s="30">
        <f>_xlfn.IFNA(IF($O154="days",$Y154*(VLOOKUP($K154,'Bed parameters'!$A$9:$I$12,9,FALSE))*$F154*(VLOOKUP($Q154,'Workforce distribution'!$C$8:$AD$30,AN$7,FALSE)),IF($Q154="n/a",(IF($P154=AN$6,$X154*$F154,0)),$X154*$F154*(VLOOKUP($Q154,'Workforce distribution'!$C$8:$AD$30,AN$7,FALSE)))),0)</f>
        <v>0</v>
      </c>
      <c r="AO154" s="30">
        <f>_xlfn.IFNA(IF($O154="days",$Y154*(VLOOKUP($K154,'Bed parameters'!$A$9:$I$12,9,FALSE))*$F154*(VLOOKUP($Q154,'Workforce distribution'!$C$8:$AD$30,AO$7,FALSE)),IF($Q154="n/a",(IF($P154=AO$6,$X154*$F154,0)),$X154*$F154*(VLOOKUP($Q154,'Workforce distribution'!$C$8:$AD$30,AO$7,FALSE)))),0)</f>
        <v>0</v>
      </c>
      <c r="AP154" s="30">
        <f>_xlfn.IFNA(IF($O154="days",$Y154*(VLOOKUP($K154,'Bed parameters'!$A$9:$I$12,9,FALSE))*$F154*(VLOOKUP($Q154,'Workforce distribution'!$C$8:$AD$30,AP$7,FALSE)),IF($Q154="n/a",(IF($P154=AP$6,$X154*$F154,0)),$X154*$F154*(VLOOKUP($Q154,'Workforce distribution'!$C$8:$AD$30,AP$7,FALSE)))),0)</f>
        <v>0</v>
      </c>
      <c r="AQ154" s="30">
        <f>_xlfn.IFNA(IF($O154="days",$Y154*(VLOOKUP($K154,'Bed parameters'!$A$9:$I$12,9,FALSE))*$F154*(VLOOKUP($Q154,'Workforce distribution'!$C$8:$AD$30,AQ$7,FALSE)),IF($Q154="n/a",(IF($P154=AQ$6,$X154*$F154,0)),$X154*$F154*(VLOOKUP($Q154,'Workforce distribution'!$C$8:$AD$30,AQ$7,FALSE)))),0)</f>
        <v>0</v>
      </c>
      <c r="AR154" s="30">
        <f>_xlfn.IFNA(IF($O154="days",$Y154*(VLOOKUP($K154,'Bed parameters'!$A$9:$I$12,9,FALSE))*$F154*(VLOOKUP($Q154,'Workforce distribution'!$C$8:$AD$30,AR$7,FALSE)),IF($Q154="n/a",(IF($P154=AR$6,$X154*$F154,0)),$X154*$F154*(VLOOKUP($Q154,'Workforce distribution'!$C$8:$AD$30,AR$7,FALSE)))),0)</f>
        <v>0</v>
      </c>
      <c r="AS154" s="30">
        <f>_xlfn.IFNA(IF($O154="days",$Y154*(VLOOKUP($K154,'Bed parameters'!$A$9:$I$12,9,FALSE))*$F154*(VLOOKUP($Q154,'Workforce distribution'!$C$8:$AD$30,AS$7,FALSE)),IF($Q154="n/a",(IF($P154=AS$6,$X154*$F154,0)),$X154*$F154*(VLOOKUP($Q154,'Workforce distribution'!$C$8:$AD$30,AS$7,FALSE)))),0)</f>
        <v>0</v>
      </c>
      <c r="AT154" s="30">
        <f>_xlfn.IFNA(IF($O154="days",$Y154*(VLOOKUP($K154,'Bed parameters'!$A$9:$I$12,9,FALSE))*$F154*(VLOOKUP($Q154,'Workforce distribution'!$C$8:$AD$30,AT$7,FALSE)),IF($Q154="n/a",(IF($P154=AT$6,$X154*$F154,0)),$X154*$F154*(VLOOKUP($Q154,'Workforce distribution'!$C$8:$AD$30,AT$7,FALSE)))),0)</f>
        <v>0</v>
      </c>
      <c r="AU154" s="30">
        <f>_xlfn.IFNA(IF($O154="days",$Y154*(VLOOKUP($K154,'Bed parameters'!$A$9:$I$12,9,FALSE))*$F154*(VLOOKUP($Q154,'Workforce distribution'!$C$8:$AD$30,AU$7,FALSE)),IF($Q154="n/a",(IF($P154=AU$6,$X154*$F154,0)),$X154*$F154*(VLOOKUP($Q154,'Workforce distribution'!$C$8:$AD$30,AU$7,FALSE)))),0)</f>
        <v>0</v>
      </c>
      <c r="AV154" s="30">
        <f>_xlfn.IFNA(IF($O154="days",$Y154*(VLOOKUP($K154,'Bed parameters'!$A$9:$I$12,9,FALSE))*$F154*(VLOOKUP($Q154,'Workforce distribution'!$C$8:$AD$30,AV$7,FALSE)),IF($Q154="n/a",(IF($P154=AV$6,$X154*$F154,0)),$X154*$F154*(VLOOKUP($Q154,'Workforce distribution'!$C$8:$AD$30,AV$7,FALSE)))),0)</f>
        <v>0</v>
      </c>
      <c r="AW154" s="30">
        <f>_xlfn.IFNA(IF($O154="days",$Y154*(VLOOKUP($K154,'Bed parameters'!$A$9:$I$12,9,FALSE))*$F154*(VLOOKUP($Q154,'Workforce distribution'!$C$8:$AD$30,AW$7,FALSE)),IF($Q154="n/a",(IF($P154=AW$6,$X154*$F154,0)),$X154*$F154*(VLOOKUP($Q154,'Workforce distribution'!$C$8:$AD$30,AW$7,FALSE)))),0)</f>
        <v>0</v>
      </c>
      <c r="AX154" s="30">
        <f>_xlfn.IFNA(IF($O154="days",$Y154*(VLOOKUP($K154,'Bed parameters'!$A$9:$I$12,9,FALSE))*$F154*(VLOOKUP($Q154,'Workforce distribution'!$C$8:$AD$30,AX$7,FALSE)),IF($Q154="n/a",(IF($P154=AX$6,$X154*$F154,0)),$X154*$F154*(VLOOKUP($Q154,'Workforce distribution'!$C$8:$AD$30,AX$7,FALSE)))),0)</f>
        <v>0</v>
      </c>
      <c r="AY154" s="30">
        <f>_xlfn.IFNA(IF($O154="days",$Y154*(VLOOKUP($K154,'Bed parameters'!$A$9:$I$12,9,FALSE))*$F154*(VLOOKUP($Q154,'Workforce distribution'!$C$8:$AD$30,AY$7,FALSE)),IF($Q154="n/a",(IF($P154=AY$6,$X154*$F154,0)),$X154*$F154*(VLOOKUP($Q154,'Workforce distribution'!$C$8:$AD$30,AY$7,FALSE)))),0)</f>
        <v>0</v>
      </c>
      <c r="AZ154" s="30">
        <f>_xlfn.IFNA(IF($O154="days",$Y154*(VLOOKUP($K154,'Bed parameters'!$A$9:$I$12,9,FALSE))*$F154*(VLOOKUP($Q154,'Workforce distribution'!$C$8:$AD$30,AZ$7,FALSE)),IF($Q154="n/a",(IF($P154=AZ$6,$X154*$F154,0)),$X154*$F154*(VLOOKUP($Q154,'Workforce distribution'!$C$8:$AD$30,AZ$7,FALSE)))),0)</f>
        <v>0</v>
      </c>
      <c r="BA154" s="30">
        <f>_xlfn.IFNA(IF($O154="days",$Y154*(VLOOKUP($K154,'Bed parameters'!$A$9:$I$12,9,FALSE))*$F154*(VLOOKUP($Q154,'Workforce distribution'!$C$8:$AD$30,BA$7,FALSE)),IF($Q154="n/a",(IF($P154=BA$6,$X154*$F154,0)),$X154*$F154*(VLOOKUP($Q154,'Workforce distribution'!$C$8:$AD$30,BA$7,FALSE)))),0)</f>
        <v>0</v>
      </c>
      <c r="BB154" s="30">
        <f>_xlfn.IFNA(IF($O154="days",$Y154*(VLOOKUP($K154,'Bed parameters'!$A$9:$I$12,9,FALSE))*$F154*(VLOOKUP($Q154,'Workforce distribution'!$C$8:$AD$30,BB$7,FALSE)),IF($Q154="n/a",(IF($P154=BB$6,$X154*$F154,0)),$X154*$F154*(VLOOKUP($Q154,'Workforce distribution'!$C$8:$AD$30,BB$7,FALSE)))),0)</f>
        <v>0</v>
      </c>
      <c r="BC154" s="149">
        <f t="shared" si="25"/>
        <v>31.516201167981894</v>
      </c>
      <c r="BD154" s="288">
        <f>IF($Q154="n/a",(IF('Workforce hours'!D$30=0,0,(AB154/'Workforce hours'!D$30))),(IF(VLOOKUP($Q154,'Workforce hours'!$C$8:$AD$30,BD$7,FALSE)=0,0,(AB154/(VLOOKUP($Q154,'Workforce hours'!$C$8:$AD$30,BD$7,FALSE))))))</f>
        <v>0</v>
      </c>
      <c r="BE154" s="288">
        <f>IF($Q154="n/a",(IF('Workforce hours'!E$30=0,0,(AC154/'Workforce hours'!E$30))),(IF(VLOOKUP($Q154,'Workforce hours'!$C$8:$AD$30,BE$7,FALSE)=0,0,(AC154/(VLOOKUP($Q154,'Workforce hours'!$C$8:$AD$30,BE$7,FALSE))))))</f>
        <v>0</v>
      </c>
      <c r="BF154" s="288">
        <f>IF($Q154="n/a",(IF('Workforce hours'!F$30=0,0,(AD154/'Workforce hours'!F$30))),(IF(VLOOKUP($Q154,'Workforce hours'!$C$8:$AD$30,BF$7,FALSE)=0,0,(AD154/(VLOOKUP($Q154,'Workforce hours'!$C$8:$AD$30,BF$7,FALSE))))))</f>
        <v>0</v>
      </c>
      <c r="BG154" s="288">
        <f>IF($Q154="n/a",(IF('Workforce hours'!G$30=0,0,(AE154/'Workforce hours'!G$30))),(IF(VLOOKUP($Q154,'Workforce hours'!$C$8:$AD$30,BG$7,FALSE)=0,0,(AE154/(VLOOKUP($Q154,'Workforce hours'!$C$8:$AD$30,BG$7,FALSE))))))</f>
        <v>31.516201167981894</v>
      </c>
      <c r="BH154" s="288">
        <f>IF($Q154="n/a",(IF('Workforce hours'!H$30=0,0,(AF154/'Workforce hours'!H$30))),(IF(VLOOKUP($Q154,'Workforce hours'!$C$8:$AD$30,BH$7,FALSE)=0,0,(AF154/(VLOOKUP($Q154,'Workforce hours'!$C$8:$AD$30,BH$7,FALSE))))))</f>
        <v>0</v>
      </c>
      <c r="BI154" s="288">
        <f>IF($Q154="n/a",(IF('Workforce hours'!I$30=0,0,(AG154/'Workforce hours'!I$30))),(IF(VLOOKUP($Q154,'Workforce hours'!$C$8:$AD$30,BI$7,FALSE)=0,0,(AG154/(VLOOKUP($Q154,'Workforce hours'!$C$8:$AD$30,BI$7,FALSE))))))</f>
        <v>0</v>
      </c>
      <c r="BJ154" s="288">
        <f>IF($Q154="n/a",(IF('Workforce hours'!J$30=0,0,(AH154/'Workforce hours'!J$30))),(IF(VLOOKUP($Q154,'Workforce hours'!$C$8:$AD$30,BJ$7,FALSE)=0,0,(AH154/(VLOOKUP($Q154,'Workforce hours'!$C$8:$AD$30,BJ$7,FALSE))))))</f>
        <v>0</v>
      </c>
      <c r="BK154" s="288">
        <f>IF($Q154="n/a",(IF('Workforce hours'!K$30=0,0,(AI154/'Workforce hours'!K$30))),(IF(VLOOKUP($Q154,'Workforce hours'!$C$8:$AD$30,BK$7,FALSE)=0,0,(AI154/(VLOOKUP($Q154,'Workforce hours'!$C$8:$AD$30,BK$7,FALSE))))))</f>
        <v>0</v>
      </c>
      <c r="BL154" s="288">
        <f>IF($Q154="n/a",(IF('Workforce hours'!L$30=0,0,(AJ154/'Workforce hours'!L$30))),(IF(VLOOKUP($Q154,'Workforce hours'!$C$8:$AD$30,BL$7,FALSE)=0,0,(AJ154/(VLOOKUP($Q154,'Workforce hours'!$C$8:$AD$30,BL$7,FALSE))))))</f>
        <v>0</v>
      </c>
      <c r="BM154" s="288">
        <f>IF($Q154="n/a",(IF('Workforce hours'!M$30=0,0,(AK154/'Workforce hours'!M$30))),(IF(VLOOKUP($Q154,'Workforce hours'!$C$8:$AD$30,BM$7,FALSE)=0,0,(AK154/(VLOOKUP($Q154,'Workforce hours'!$C$8:$AD$30,BM$7,FALSE))))))</f>
        <v>0</v>
      </c>
      <c r="BN154" s="288">
        <f>IF($Q154="n/a",(IF('Workforce hours'!N$30=0,0,(AL154/'Workforce hours'!N$30))),(IF(VLOOKUP($Q154,'Workforce hours'!$C$8:$AD$30,BN$7,FALSE)=0,0,(AL154/(VLOOKUP($Q154,'Workforce hours'!$C$8:$AD$30,BN$7,FALSE))))))</f>
        <v>0</v>
      </c>
      <c r="BO154" s="288">
        <f>IF($Q154="n/a",(IF('Workforce hours'!O$30=0,0,(AM154/'Workforce hours'!O$30))),(IF(VLOOKUP($Q154,'Workforce hours'!$C$8:$AD$30,BO$7,FALSE)=0,0,(AM154/(VLOOKUP($Q154,'Workforce hours'!$C$8:$AD$30,BO$7,FALSE))))))</f>
        <v>0</v>
      </c>
      <c r="BP154" s="288">
        <f>IF($Q154="n/a",(IF('Workforce hours'!P$30=0,0,(AN154/'Workforce hours'!P$30))),(IF(VLOOKUP($Q154,'Workforce hours'!$C$8:$AD$30,BP$7,FALSE)=0,0,(AN154/(VLOOKUP($Q154,'Workforce hours'!$C$8:$AD$30,BP$7,FALSE))))))</f>
        <v>0</v>
      </c>
      <c r="BQ154" s="288">
        <f>IF($Q154="n/a",(IF('Workforce hours'!Q$30=0,0,(AO154/'Workforce hours'!Q$30))),(IF(VLOOKUP($Q154,'Workforce hours'!$C$8:$AD$30,BQ$7,FALSE)=0,0,(AO154/(VLOOKUP($Q154,'Workforce hours'!$C$8:$AD$30,BQ$7,FALSE))))))</f>
        <v>0</v>
      </c>
      <c r="BR154" s="288">
        <f>IF($Q154="n/a",(IF('Workforce hours'!R$30=0,0,(AP154/'Workforce hours'!R$30))),(IF(VLOOKUP($Q154,'Workforce hours'!$C$8:$AD$30,BR$7,FALSE)=0,0,(AP154/(VLOOKUP($Q154,'Workforce hours'!$C$8:$AD$30,BR$7,FALSE))))))</f>
        <v>0</v>
      </c>
      <c r="BS154" s="288">
        <f>IF($Q154="n/a",(IF('Workforce hours'!S$30=0,0,(AQ154/'Workforce hours'!S$30))),(IF(VLOOKUP($Q154,'Workforce hours'!$C$8:$AD$30,BS$7,FALSE)=0,0,(AQ154/(VLOOKUP($Q154,'Workforce hours'!$C$8:$AD$30,BS$7,FALSE))))))</f>
        <v>0</v>
      </c>
      <c r="BT154" s="288">
        <f>IF($Q154="n/a",(IF('Workforce hours'!T$30=0,0,(AR154/'Workforce hours'!T$30))),(IF(VLOOKUP($Q154,'Workforce hours'!$C$8:$AD$30,BT$7,FALSE)=0,0,(AR154/(VLOOKUP($Q154,'Workforce hours'!$C$8:$AD$30,BT$7,FALSE))))))</f>
        <v>0</v>
      </c>
      <c r="BU154" s="288">
        <f>IF($Q154="n/a",(IF('Workforce hours'!U$30=0,0,(AS154/'Workforce hours'!U$30))),(IF(VLOOKUP($Q154,'Workforce hours'!$C$8:$AD$30,BU$7,FALSE)=0,0,(AS154/(VLOOKUP($Q154,'Workforce hours'!$C$8:$AD$30,BU$7,FALSE))))))</f>
        <v>0</v>
      </c>
      <c r="BV154" s="288">
        <f>IF($Q154="n/a",(IF('Workforce hours'!V$30=0,0,(AT154/'Workforce hours'!V$30))),(IF(VLOOKUP($Q154,'Workforce hours'!$C$8:$AD$30,BV$7,FALSE)=0,0,(AT154/(VLOOKUP($Q154,'Workforce hours'!$C$8:$AD$30,BV$7,FALSE))))))</f>
        <v>0</v>
      </c>
      <c r="BW154" s="288">
        <f>IF($Q154="n/a",(IF('Workforce hours'!W$30=0,0,(AU154/'Workforce hours'!W$30))),(IF(VLOOKUP($Q154,'Workforce hours'!$C$8:$AD$30,BW$7,FALSE)=0,0,(AU154/(VLOOKUP($Q154,'Workforce hours'!$C$8:$AD$30,BW$7,FALSE))))))</f>
        <v>0</v>
      </c>
      <c r="BX154" s="288">
        <f>IF($Q154="n/a",(IF('Workforce hours'!X$30=0,0,(AV154/'Workforce hours'!X$30))),(IF(VLOOKUP($Q154,'Workforce hours'!$C$8:$AD$30,BX$7,FALSE)=0,0,(AV154/(VLOOKUP($Q154,'Workforce hours'!$C$8:$AD$30,BX$7,FALSE))))))</f>
        <v>0</v>
      </c>
      <c r="BY154" s="288">
        <f>IF($Q154="n/a",(IF('Workforce hours'!Y$30=0,0,(AW154/'Workforce hours'!Y$30))),(IF(VLOOKUP($Q154,'Workforce hours'!$C$8:$AD$30,BY$7,FALSE)=0,0,(AW154/(VLOOKUP($Q154,'Workforce hours'!$C$8:$AD$30,BY$7,FALSE))))))</f>
        <v>0</v>
      </c>
      <c r="BZ154" s="288">
        <f>IF($Q154="n/a",(IF('Workforce hours'!Z$30=0,0,(AX154/'Workforce hours'!Z$30))),(IF(VLOOKUP($Q154,'Workforce hours'!$C$8:$AD$30,BZ$7,FALSE)=0,0,(AX154/(VLOOKUP($Q154,'Workforce hours'!$C$8:$AD$30,BZ$7,FALSE))))))</f>
        <v>0</v>
      </c>
      <c r="CA154" s="288">
        <f>IF($Q154="n/a",(IF('Workforce hours'!AA$30=0,0,(AY154/'Workforce hours'!AA$30))),(IF(VLOOKUP($Q154,'Workforce hours'!$C$8:$AD$30,CA$7,FALSE)=0,0,(AY154/(VLOOKUP($Q154,'Workforce hours'!$C$8:$AD$30,CA$7,FALSE))))))</f>
        <v>0</v>
      </c>
      <c r="CB154" s="288">
        <f>IF($Q154="n/a",(IF('Workforce hours'!AB$30=0,0,(AZ154/'Workforce hours'!AB$30))),(IF(VLOOKUP($Q154,'Workforce hours'!$C$8:$AD$30,CB$7,FALSE)=0,0,(AZ154/(VLOOKUP($Q154,'Workforce hours'!$C$8:$AD$30,CB$7,FALSE))))))</f>
        <v>0</v>
      </c>
      <c r="CC154" s="288">
        <f>IF($Q154="n/a",(IF('Workforce hours'!AC$30=0,0,(BA154/'Workforce hours'!AC$30))),(IF(VLOOKUP($Q154,'Workforce hours'!$C$8:$AD$30,CC$7,FALSE)=0,0,(BA154/(VLOOKUP($Q154,'Workforce hours'!$C$8:$AD$30,CC$7,FALSE))))))</f>
        <v>0</v>
      </c>
      <c r="CD154" s="288">
        <f>IF($Q154="n/a",(IF('Workforce hours'!AD$30=0,0,(BB154/'Workforce hours'!AD$30))),(IF(VLOOKUP($Q154,'Workforce hours'!$C$8:$AD$30,CD$7,FALSE)=0,0,(BB154/(VLOOKUP($Q154,'Workforce hours'!$C$8:$AD$30,CD$7,FALSE))))))</f>
        <v>0</v>
      </c>
      <c r="CE154" s="289">
        <f t="shared" si="26"/>
        <v>0</v>
      </c>
      <c r="CF154" s="290">
        <f>BD154*'Workforce costs'!B$9*(1+'Workforce costs'!B$10)*(1+'Workforce costs'!B$11)</f>
        <v>0</v>
      </c>
      <c r="CG154" s="290">
        <f>BE154*'Workforce costs'!C$9*(1+'Workforce costs'!C$10)*(1+'Workforce costs'!C$11)</f>
        <v>0</v>
      </c>
      <c r="CH154" s="290">
        <f>BF154*'Workforce costs'!D$9*(1+'Workforce costs'!D$10)*(1+'Workforce costs'!D$11)</f>
        <v>0</v>
      </c>
      <c r="CI154" s="290">
        <f>BG154*'Workforce costs'!E$9*(1+'Workforce costs'!E$10)*(1+'Workforce costs'!E$11)</f>
        <v>0</v>
      </c>
      <c r="CJ154" s="290">
        <f>BH154*'Workforce costs'!F$9*(1+'Workforce costs'!F$10)*(1+'Workforce costs'!F$11)</f>
        <v>0</v>
      </c>
      <c r="CK154" s="290">
        <f>BI154*'Workforce costs'!G$9*(1+'Workforce costs'!G$10)*(1+'Workforce costs'!G$11)</f>
        <v>0</v>
      </c>
      <c r="CL154" s="290">
        <f>BJ154*'Workforce costs'!H$9*(1+'Workforce costs'!H$10)*(1+'Workforce costs'!H$11)</f>
        <v>0</v>
      </c>
      <c r="CM154" s="290">
        <f>BK154*'Workforce costs'!I$9*(1+'Workforce costs'!I$10)*(1+'Workforce costs'!I$11)</f>
        <v>0</v>
      </c>
      <c r="CN154" s="290">
        <f>BL154*'Workforce costs'!J$9*(1+'Workforce costs'!J$10)*(1+'Workforce costs'!J$11)</f>
        <v>0</v>
      </c>
      <c r="CO154" s="290">
        <f>BM154*'Workforce costs'!K$9*(1+'Workforce costs'!K$10)*(1+'Workforce costs'!K$11)</f>
        <v>0</v>
      </c>
      <c r="CP154" s="290">
        <f>BN154*'Workforce costs'!L$9*(1+'Workforce costs'!L$10)*(1+'Workforce costs'!L$11)</f>
        <v>0</v>
      </c>
      <c r="CQ154" s="290">
        <f>BO154*'Workforce costs'!M$9*(1+'Workforce costs'!M$10)*(1+'Workforce costs'!M$11)</f>
        <v>0</v>
      </c>
      <c r="CR154" s="290">
        <f>BP154*'Workforce costs'!N$9*(1+'Workforce costs'!N$10)*(1+'Workforce costs'!N$11)</f>
        <v>0</v>
      </c>
      <c r="CS154" s="290">
        <f>BQ154*'Workforce costs'!O$9*(1+'Workforce costs'!O$10)*(1+'Workforce costs'!O$11)</f>
        <v>0</v>
      </c>
      <c r="CT154" s="290">
        <f>BR154*'Workforce costs'!P$9*(1+'Workforce costs'!P$10)*(1+'Workforce costs'!P$11)</f>
        <v>0</v>
      </c>
      <c r="CU154" s="290">
        <f>BS154*'Workforce costs'!Q$9*(1+'Workforce costs'!Q$10)*(1+'Workforce costs'!Q$11)</f>
        <v>0</v>
      </c>
      <c r="CV154" s="290">
        <f>BT154*'Workforce costs'!R$9*(1+'Workforce costs'!R$10)*(1+'Workforce costs'!R$11)</f>
        <v>0</v>
      </c>
      <c r="CW154" s="290">
        <f>BU154*'Workforce costs'!S$9*(1+'Workforce costs'!S$10)*(1+'Workforce costs'!S$11)</f>
        <v>0</v>
      </c>
      <c r="CX154" s="290">
        <f>BV154*'Workforce costs'!T$9*(1+'Workforce costs'!T$10)*(1+'Workforce costs'!T$11)</f>
        <v>0</v>
      </c>
      <c r="CY154" s="290">
        <f>BW154*'Workforce costs'!U$9*(1+'Workforce costs'!U$10)*(1+'Workforce costs'!U$11)</f>
        <v>0</v>
      </c>
      <c r="CZ154" s="290">
        <f>BX154*'Workforce costs'!V$9*(1+'Workforce costs'!V$10)*(1+'Workforce costs'!V$11)</f>
        <v>0</v>
      </c>
      <c r="DA154" s="290">
        <f>BY154*'Workforce costs'!W$9*(1+'Workforce costs'!W$10)*(1+'Workforce costs'!W$11)</f>
        <v>0</v>
      </c>
      <c r="DB154" s="290">
        <f>BZ154*'Workforce costs'!X$9*(1+'Workforce costs'!X$10)*(1+'Workforce costs'!X$11)</f>
        <v>0</v>
      </c>
      <c r="DC154" s="290">
        <f>CA154*'Workforce costs'!Y$9*(1+'Workforce costs'!Y$10)*(1+'Workforce costs'!Y$11)</f>
        <v>0</v>
      </c>
      <c r="DD154" s="290">
        <f>CB154*'Workforce costs'!Z$9*(1+'Workforce costs'!Z$10)*(1+'Workforce costs'!Z$11)</f>
        <v>0</v>
      </c>
      <c r="DE154" s="290">
        <f>CC154*'Workforce costs'!AA$9*(1+'Workforce costs'!AA$10)*(1+'Workforce costs'!AA$11)</f>
        <v>0</v>
      </c>
      <c r="DF154" s="290">
        <f>CD154*'Workforce costs'!AB$9*(1+'Workforce costs'!AB$10)*(1+'Workforce costs'!AB$11)</f>
        <v>0</v>
      </c>
    </row>
    <row r="155" spans="1:110" x14ac:dyDescent="0.3">
      <c r="A155" s="2" t="str">
        <f>Outputs!$A$4</f>
        <v>Australia</v>
      </c>
      <c r="B155" s="2" t="str">
        <f t="shared" si="19"/>
        <v>Australia 12to17</v>
      </c>
      <c r="C155" s="30">
        <f>VLOOKUP($B155,Populations!$D$15:$H$1920,3,FALSE)</f>
        <v>1959472</v>
      </c>
      <c r="D155" s="255">
        <f>IF(OR($H155="General pop",$H155="Schools",$H155="Workplace",$H155="Skills Training",$H155="Digital Supports"),1,VLOOKUP($B155,Populations!$D$15:$H$1920,5,FALSE))</f>
        <v>1</v>
      </c>
      <c r="E155" s="88">
        <f>VLOOKUP(I155,Epidemiology!$C$10:$H$47,6,FALSE)</f>
        <v>7702</v>
      </c>
      <c r="F155" s="102">
        <f>'Care profiles'!R156</f>
        <v>1</v>
      </c>
      <c r="G155" s="15" t="str">
        <f>'Care profiles'!A156</f>
        <v>12to17</v>
      </c>
      <c r="H155" s="15" t="str">
        <f>'Care profiles'!B156</f>
        <v>Thoughts</v>
      </c>
      <c r="I155" s="15" t="str">
        <f>'Care profiles'!C156</f>
        <v>Thoughts_12-17yrs</v>
      </c>
      <c r="J155" s="15" t="str">
        <f>'Care profiles'!D156</f>
        <v>Care profile</v>
      </c>
      <c r="K155" s="15" t="str">
        <f>'Care profiles'!E156</f>
        <v>Individual Carer Peer Support</v>
      </c>
      <c r="L155" s="104">
        <f>'Care profiles'!F156</f>
        <v>0.8</v>
      </c>
      <c r="M155" s="15">
        <f>'Care profiles'!G156</f>
        <v>10</v>
      </c>
      <c r="N155" s="15">
        <f>'Care profiles'!H156</f>
        <v>60</v>
      </c>
      <c r="O155" s="15" t="str">
        <f>'Care profiles'!I156</f>
        <v>min</v>
      </c>
      <c r="P155" s="15" t="str">
        <f>'Care profiles'!J156</f>
        <v>Peer Worker</v>
      </c>
      <c r="Q155" s="15" t="str">
        <f>'Care profiles'!K156</f>
        <v>n/a</v>
      </c>
      <c r="R155" s="15" t="str">
        <f>'Care profiles'!M156</f>
        <v>Y</v>
      </c>
      <c r="S155" s="15" t="str">
        <f>'Care profiles'!O156</f>
        <v>Y</v>
      </c>
      <c r="T155" s="15" t="str">
        <f>'Care profiles'!Q156</f>
        <v>N</v>
      </c>
      <c r="U155" s="30">
        <f t="shared" si="20"/>
        <v>150918.53344</v>
      </c>
      <c r="V155" s="30">
        <f t="shared" si="21"/>
        <v>120734.82675200001</v>
      </c>
      <c r="W155" s="30">
        <f>IF(M155="n/a",0,IF(O155="days",V155*M155*(1+(VLOOKUP(K155,'Bed parameters'!$A$9:$G$12,7,FALSE))),V155*M155))</f>
        <v>1207348.26752</v>
      </c>
      <c r="X155" s="30">
        <f t="shared" si="22"/>
        <v>1207348.26752</v>
      </c>
      <c r="Y155" s="30">
        <f t="shared" si="23"/>
        <v>0</v>
      </c>
      <c r="Z155" s="113">
        <f>_xlfn.IFNA(Y155/((VLOOKUP(K155,'Bed parameters'!$A$9:$G$12,3,FALSE))*(VLOOKUP(K155,'Bed parameters'!$A$9:$G$12,5,FALSE))),0)</f>
        <v>0</v>
      </c>
      <c r="AA155" s="30">
        <f t="shared" si="24"/>
        <v>1207348.26752</v>
      </c>
      <c r="AB155" s="30">
        <f>_xlfn.IFNA(IF($O155="days",$Y155*(VLOOKUP($K155,'Bed parameters'!$A$9:$I$12,9,FALSE))*$F155*(VLOOKUP($Q155,'Workforce distribution'!$C$8:$AD$30,AB$7,FALSE)),IF($Q155="n/a",(IF($P155=AB$6,$X155*$F155,0)),$X155*$F155*(VLOOKUP($Q155,'Workforce distribution'!$C$8:$AD$30,AB$7,FALSE)))),0)</f>
        <v>0</v>
      </c>
      <c r="AC155" s="30">
        <f>_xlfn.IFNA(IF($O155="days",$Y155*(VLOOKUP($K155,'Bed parameters'!$A$9:$I$12,9,FALSE))*$F155*(VLOOKUP($Q155,'Workforce distribution'!$C$8:$AD$30,AC$7,FALSE)),IF($Q155="n/a",(IF($P155=AC$6,$X155*$F155,0)),$X155*$F155*(VLOOKUP($Q155,'Workforce distribution'!$C$8:$AD$30,AC$7,FALSE)))),0)</f>
        <v>0</v>
      </c>
      <c r="AD155" s="30">
        <f>_xlfn.IFNA(IF($O155="days",$Y155*(VLOOKUP($K155,'Bed parameters'!$A$9:$I$12,9,FALSE))*$F155*(VLOOKUP($Q155,'Workforce distribution'!$C$8:$AD$30,AD$7,FALSE)),IF($Q155="n/a",(IF($P155=AD$6,$X155*$F155,0)),$X155*$F155*(VLOOKUP($Q155,'Workforce distribution'!$C$8:$AD$30,AD$7,FALSE)))),0)</f>
        <v>0</v>
      </c>
      <c r="AE155" s="30">
        <f>_xlfn.IFNA(IF($O155="days",$Y155*(VLOOKUP($K155,'Bed parameters'!$A$9:$I$12,9,FALSE))*$F155*(VLOOKUP($Q155,'Workforce distribution'!$C$8:$AD$30,AE$7,FALSE)),IF($Q155="n/a",(IF($P155=AE$6,$X155*$F155,0)),$X155*$F155*(VLOOKUP($Q155,'Workforce distribution'!$C$8:$AD$30,AE$7,FALSE)))),0)</f>
        <v>1207348.26752</v>
      </c>
      <c r="AF155" s="30">
        <f>_xlfn.IFNA(IF($O155="days",$Y155*(VLOOKUP($K155,'Bed parameters'!$A$9:$I$12,9,FALSE))*$F155*(VLOOKUP($Q155,'Workforce distribution'!$C$8:$AD$30,AF$7,FALSE)),IF($Q155="n/a",(IF($P155=AF$6,$X155*$F155,0)),$X155*$F155*(VLOOKUP($Q155,'Workforce distribution'!$C$8:$AD$30,AF$7,FALSE)))),0)</f>
        <v>0</v>
      </c>
      <c r="AG155" s="30">
        <f>_xlfn.IFNA(IF($O155="days",$Y155*(VLOOKUP($K155,'Bed parameters'!$A$9:$I$12,9,FALSE))*$F155*(VLOOKUP($Q155,'Workforce distribution'!$C$8:$AD$30,AG$7,FALSE)),IF($Q155="n/a",(IF($P155=AG$6,$X155*$F155,0)),$X155*$F155*(VLOOKUP($Q155,'Workforce distribution'!$C$8:$AD$30,AG$7,FALSE)))),0)</f>
        <v>0</v>
      </c>
      <c r="AH155" s="30">
        <f>_xlfn.IFNA(IF($O155="days",$Y155*(VLOOKUP($K155,'Bed parameters'!$A$9:$I$12,9,FALSE))*$F155*(VLOOKUP($Q155,'Workforce distribution'!$C$8:$AD$30,AH$7,FALSE)),IF($Q155="n/a",(IF($P155=AH$6,$X155*$F155,0)),$X155*$F155*(VLOOKUP($Q155,'Workforce distribution'!$C$8:$AD$30,AH$7,FALSE)))),0)</f>
        <v>0</v>
      </c>
      <c r="AI155" s="30">
        <f>_xlfn.IFNA(IF($O155="days",$Y155*(VLOOKUP($K155,'Bed parameters'!$A$9:$I$12,9,FALSE))*$F155*(VLOOKUP($Q155,'Workforce distribution'!$C$8:$AD$30,AI$7,FALSE)),IF($Q155="n/a",(IF($P155=AI$6,$X155*$F155,0)),$X155*$F155*(VLOOKUP($Q155,'Workforce distribution'!$C$8:$AD$30,AI$7,FALSE)))),0)</f>
        <v>0</v>
      </c>
      <c r="AJ155" s="30">
        <f>_xlfn.IFNA(IF($O155="days",$Y155*(VLOOKUP($K155,'Bed parameters'!$A$9:$I$12,9,FALSE))*$F155*(VLOOKUP($Q155,'Workforce distribution'!$C$8:$AD$30,AJ$7,FALSE)),IF($Q155="n/a",(IF($P155=AJ$6,$X155*$F155,0)),$X155*$F155*(VLOOKUP($Q155,'Workforce distribution'!$C$8:$AD$30,AJ$7,FALSE)))),0)</f>
        <v>0</v>
      </c>
      <c r="AK155" s="30">
        <f>_xlfn.IFNA(IF($O155="days",$Y155*(VLOOKUP($K155,'Bed parameters'!$A$9:$I$12,9,FALSE))*$F155*(VLOOKUP($Q155,'Workforce distribution'!$C$8:$AD$30,AK$7,FALSE)),IF($Q155="n/a",(IF($P155=AK$6,$X155*$F155,0)),$X155*$F155*(VLOOKUP($Q155,'Workforce distribution'!$C$8:$AD$30,AK$7,FALSE)))),0)</f>
        <v>0</v>
      </c>
      <c r="AL155" s="30">
        <f>_xlfn.IFNA(IF($O155="days",$Y155*(VLOOKUP($K155,'Bed parameters'!$A$9:$I$12,9,FALSE))*$F155*(VLOOKUP($Q155,'Workforce distribution'!$C$8:$AD$30,AL$7,FALSE)),IF($Q155="n/a",(IF($P155=AL$6,$X155*$F155,0)),$X155*$F155*(VLOOKUP($Q155,'Workforce distribution'!$C$8:$AD$30,AL$7,FALSE)))),0)</f>
        <v>0</v>
      </c>
      <c r="AM155" s="30">
        <f>_xlfn.IFNA(IF($O155="days",$Y155*(VLOOKUP($K155,'Bed parameters'!$A$9:$I$12,9,FALSE))*$F155*(VLOOKUP($Q155,'Workforce distribution'!$C$8:$AD$30,AM$7,FALSE)),IF($Q155="n/a",(IF($P155=AM$6,$X155*$F155,0)),$X155*$F155*(VLOOKUP($Q155,'Workforce distribution'!$C$8:$AD$30,AM$7,FALSE)))),0)</f>
        <v>0</v>
      </c>
      <c r="AN155" s="30">
        <f>_xlfn.IFNA(IF($O155="days",$Y155*(VLOOKUP($K155,'Bed parameters'!$A$9:$I$12,9,FALSE))*$F155*(VLOOKUP($Q155,'Workforce distribution'!$C$8:$AD$30,AN$7,FALSE)),IF($Q155="n/a",(IF($P155=AN$6,$X155*$F155,0)),$X155*$F155*(VLOOKUP($Q155,'Workforce distribution'!$C$8:$AD$30,AN$7,FALSE)))),0)</f>
        <v>0</v>
      </c>
      <c r="AO155" s="30">
        <f>_xlfn.IFNA(IF($O155="days",$Y155*(VLOOKUP($K155,'Bed parameters'!$A$9:$I$12,9,FALSE))*$F155*(VLOOKUP($Q155,'Workforce distribution'!$C$8:$AD$30,AO$7,FALSE)),IF($Q155="n/a",(IF($P155=AO$6,$X155*$F155,0)),$X155*$F155*(VLOOKUP($Q155,'Workforce distribution'!$C$8:$AD$30,AO$7,FALSE)))),0)</f>
        <v>0</v>
      </c>
      <c r="AP155" s="30">
        <f>_xlfn.IFNA(IF($O155="days",$Y155*(VLOOKUP($K155,'Bed parameters'!$A$9:$I$12,9,FALSE))*$F155*(VLOOKUP($Q155,'Workforce distribution'!$C$8:$AD$30,AP$7,FALSE)),IF($Q155="n/a",(IF($P155=AP$6,$X155*$F155,0)),$X155*$F155*(VLOOKUP($Q155,'Workforce distribution'!$C$8:$AD$30,AP$7,FALSE)))),0)</f>
        <v>0</v>
      </c>
      <c r="AQ155" s="30">
        <f>_xlfn.IFNA(IF($O155="days",$Y155*(VLOOKUP($K155,'Bed parameters'!$A$9:$I$12,9,FALSE))*$F155*(VLOOKUP($Q155,'Workforce distribution'!$C$8:$AD$30,AQ$7,FALSE)),IF($Q155="n/a",(IF($P155=AQ$6,$X155*$F155,0)),$X155*$F155*(VLOOKUP($Q155,'Workforce distribution'!$C$8:$AD$30,AQ$7,FALSE)))),0)</f>
        <v>0</v>
      </c>
      <c r="AR155" s="30">
        <f>_xlfn.IFNA(IF($O155="days",$Y155*(VLOOKUP($K155,'Bed parameters'!$A$9:$I$12,9,FALSE))*$F155*(VLOOKUP($Q155,'Workforce distribution'!$C$8:$AD$30,AR$7,FALSE)),IF($Q155="n/a",(IF($P155=AR$6,$X155*$F155,0)),$X155*$F155*(VLOOKUP($Q155,'Workforce distribution'!$C$8:$AD$30,AR$7,FALSE)))),0)</f>
        <v>0</v>
      </c>
      <c r="AS155" s="30">
        <f>_xlfn.IFNA(IF($O155="days",$Y155*(VLOOKUP($K155,'Bed parameters'!$A$9:$I$12,9,FALSE))*$F155*(VLOOKUP($Q155,'Workforce distribution'!$C$8:$AD$30,AS$7,FALSE)),IF($Q155="n/a",(IF($P155=AS$6,$X155*$F155,0)),$X155*$F155*(VLOOKUP($Q155,'Workforce distribution'!$C$8:$AD$30,AS$7,FALSE)))),0)</f>
        <v>0</v>
      </c>
      <c r="AT155" s="30">
        <f>_xlfn.IFNA(IF($O155="days",$Y155*(VLOOKUP($K155,'Bed parameters'!$A$9:$I$12,9,FALSE))*$F155*(VLOOKUP($Q155,'Workforce distribution'!$C$8:$AD$30,AT$7,FALSE)),IF($Q155="n/a",(IF($P155=AT$6,$X155*$F155,0)),$X155*$F155*(VLOOKUP($Q155,'Workforce distribution'!$C$8:$AD$30,AT$7,FALSE)))),0)</f>
        <v>0</v>
      </c>
      <c r="AU155" s="30">
        <f>_xlfn.IFNA(IF($O155="days",$Y155*(VLOOKUP($K155,'Bed parameters'!$A$9:$I$12,9,FALSE))*$F155*(VLOOKUP($Q155,'Workforce distribution'!$C$8:$AD$30,AU$7,FALSE)),IF($Q155="n/a",(IF($P155=AU$6,$X155*$F155,0)),$X155*$F155*(VLOOKUP($Q155,'Workforce distribution'!$C$8:$AD$30,AU$7,FALSE)))),0)</f>
        <v>0</v>
      </c>
      <c r="AV155" s="30">
        <f>_xlfn.IFNA(IF($O155="days",$Y155*(VLOOKUP($K155,'Bed parameters'!$A$9:$I$12,9,FALSE))*$F155*(VLOOKUP($Q155,'Workforce distribution'!$C$8:$AD$30,AV$7,FALSE)),IF($Q155="n/a",(IF($P155=AV$6,$X155*$F155,0)),$X155*$F155*(VLOOKUP($Q155,'Workforce distribution'!$C$8:$AD$30,AV$7,FALSE)))),0)</f>
        <v>0</v>
      </c>
      <c r="AW155" s="30">
        <f>_xlfn.IFNA(IF($O155="days",$Y155*(VLOOKUP($K155,'Bed parameters'!$A$9:$I$12,9,FALSE))*$F155*(VLOOKUP($Q155,'Workforce distribution'!$C$8:$AD$30,AW$7,FALSE)),IF($Q155="n/a",(IF($P155=AW$6,$X155*$F155,0)),$X155*$F155*(VLOOKUP($Q155,'Workforce distribution'!$C$8:$AD$30,AW$7,FALSE)))),0)</f>
        <v>0</v>
      </c>
      <c r="AX155" s="30">
        <f>_xlfn.IFNA(IF($O155="days",$Y155*(VLOOKUP($K155,'Bed parameters'!$A$9:$I$12,9,FALSE))*$F155*(VLOOKUP($Q155,'Workforce distribution'!$C$8:$AD$30,AX$7,FALSE)),IF($Q155="n/a",(IF($P155=AX$6,$X155*$F155,0)),$X155*$F155*(VLOOKUP($Q155,'Workforce distribution'!$C$8:$AD$30,AX$7,FALSE)))),0)</f>
        <v>0</v>
      </c>
      <c r="AY155" s="30">
        <f>_xlfn.IFNA(IF($O155="days",$Y155*(VLOOKUP($K155,'Bed parameters'!$A$9:$I$12,9,FALSE))*$F155*(VLOOKUP($Q155,'Workforce distribution'!$C$8:$AD$30,AY$7,FALSE)),IF($Q155="n/a",(IF($P155=AY$6,$X155*$F155,0)),$X155*$F155*(VLOOKUP($Q155,'Workforce distribution'!$C$8:$AD$30,AY$7,FALSE)))),0)</f>
        <v>0</v>
      </c>
      <c r="AZ155" s="30">
        <f>_xlfn.IFNA(IF($O155="days",$Y155*(VLOOKUP($K155,'Bed parameters'!$A$9:$I$12,9,FALSE))*$F155*(VLOOKUP($Q155,'Workforce distribution'!$C$8:$AD$30,AZ$7,FALSE)),IF($Q155="n/a",(IF($P155=AZ$6,$X155*$F155,0)),$X155*$F155*(VLOOKUP($Q155,'Workforce distribution'!$C$8:$AD$30,AZ$7,FALSE)))),0)</f>
        <v>0</v>
      </c>
      <c r="BA155" s="30">
        <f>_xlfn.IFNA(IF($O155="days",$Y155*(VLOOKUP($K155,'Bed parameters'!$A$9:$I$12,9,FALSE))*$F155*(VLOOKUP($Q155,'Workforce distribution'!$C$8:$AD$30,BA$7,FALSE)),IF($Q155="n/a",(IF($P155=BA$6,$X155*$F155,0)),$X155*$F155*(VLOOKUP($Q155,'Workforce distribution'!$C$8:$AD$30,BA$7,FALSE)))),0)</f>
        <v>0</v>
      </c>
      <c r="BB155" s="30">
        <f>_xlfn.IFNA(IF($O155="days",$Y155*(VLOOKUP($K155,'Bed parameters'!$A$9:$I$12,9,FALSE))*$F155*(VLOOKUP($Q155,'Workforce distribution'!$C$8:$AD$30,BB$7,FALSE)),IF($Q155="n/a",(IF($P155=BB$6,$X155*$F155,0)),$X155*$F155*(VLOOKUP($Q155,'Workforce distribution'!$C$8:$AD$30,BB$7,FALSE)))),0)</f>
        <v>0</v>
      </c>
      <c r="BC155" s="149">
        <f t="shared" si="25"/>
        <v>1050.5400389327297</v>
      </c>
      <c r="BD155" s="288">
        <f>IF($Q155="n/a",(IF('Workforce hours'!D$30=0,0,(AB155/'Workforce hours'!D$30))),(IF(VLOOKUP($Q155,'Workforce hours'!$C$8:$AD$30,BD$7,FALSE)=0,0,(AB155/(VLOOKUP($Q155,'Workforce hours'!$C$8:$AD$30,BD$7,FALSE))))))</f>
        <v>0</v>
      </c>
      <c r="BE155" s="288">
        <f>IF($Q155="n/a",(IF('Workforce hours'!E$30=0,0,(AC155/'Workforce hours'!E$30))),(IF(VLOOKUP($Q155,'Workforce hours'!$C$8:$AD$30,BE$7,FALSE)=0,0,(AC155/(VLOOKUP($Q155,'Workforce hours'!$C$8:$AD$30,BE$7,FALSE))))))</f>
        <v>0</v>
      </c>
      <c r="BF155" s="288">
        <f>IF($Q155="n/a",(IF('Workforce hours'!F$30=0,0,(AD155/'Workforce hours'!F$30))),(IF(VLOOKUP($Q155,'Workforce hours'!$C$8:$AD$30,BF$7,FALSE)=0,0,(AD155/(VLOOKUP($Q155,'Workforce hours'!$C$8:$AD$30,BF$7,FALSE))))))</f>
        <v>0</v>
      </c>
      <c r="BG155" s="288">
        <f>IF($Q155="n/a",(IF('Workforce hours'!G$30=0,0,(AE155/'Workforce hours'!G$30))),(IF(VLOOKUP($Q155,'Workforce hours'!$C$8:$AD$30,BG$7,FALSE)=0,0,(AE155/(VLOOKUP($Q155,'Workforce hours'!$C$8:$AD$30,BG$7,FALSE))))))</f>
        <v>1050.5400389327297</v>
      </c>
      <c r="BH155" s="288">
        <f>IF($Q155="n/a",(IF('Workforce hours'!H$30=0,0,(AF155/'Workforce hours'!H$30))),(IF(VLOOKUP($Q155,'Workforce hours'!$C$8:$AD$30,BH$7,FALSE)=0,0,(AF155/(VLOOKUP($Q155,'Workforce hours'!$C$8:$AD$30,BH$7,FALSE))))))</f>
        <v>0</v>
      </c>
      <c r="BI155" s="288">
        <f>IF($Q155="n/a",(IF('Workforce hours'!I$30=0,0,(AG155/'Workforce hours'!I$30))),(IF(VLOOKUP($Q155,'Workforce hours'!$C$8:$AD$30,BI$7,FALSE)=0,0,(AG155/(VLOOKUP($Q155,'Workforce hours'!$C$8:$AD$30,BI$7,FALSE))))))</f>
        <v>0</v>
      </c>
      <c r="BJ155" s="288">
        <f>IF($Q155="n/a",(IF('Workforce hours'!J$30=0,0,(AH155/'Workforce hours'!J$30))),(IF(VLOOKUP($Q155,'Workforce hours'!$C$8:$AD$30,BJ$7,FALSE)=0,0,(AH155/(VLOOKUP($Q155,'Workforce hours'!$C$8:$AD$30,BJ$7,FALSE))))))</f>
        <v>0</v>
      </c>
      <c r="BK155" s="288">
        <f>IF($Q155="n/a",(IF('Workforce hours'!K$30=0,0,(AI155/'Workforce hours'!K$30))),(IF(VLOOKUP($Q155,'Workforce hours'!$C$8:$AD$30,BK$7,FALSE)=0,0,(AI155/(VLOOKUP($Q155,'Workforce hours'!$C$8:$AD$30,BK$7,FALSE))))))</f>
        <v>0</v>
      </c>
      <c r="BL155" s="288">
        <f>IF($Q155="n/a",(IF('Workforce hours'!L$30=0,0,(AJ155/'Workforce hours'!L$30))),(IF(VLOOKUP($Q155,'Workforce hours'!$C$8:$AD$30,BL$7,FALSE)=0,0,(AJ155/(VLOOKUP($Q155,'Workforce hours'!$C$8:$AD$30,BL$7,FALSE))))))</f>
        <v>0</v>
      </c>
      <c r="BM155" s="288">
        <f>IF($Q155="n/a",(IF('Workforce hours'!M$30=0,0,(AK155/'Workforce hours'!M$30))),(IF(VLOOKUP($Q155,'Workforce hours'!$C$8:$AD$30,BM$7,FALSE)=0,0,(AK155/(VLOOKUP($Q155,'Workforce hours'!$C$8:$AD$30,BM$7,FALSE))))))</f>
        <v>0</v>
      </c>
      <c r="BN155" s="288">
        <f>IF($Q155="n/a",(IF('Workforce hours'!N$30=0,0,(AL155/'Workforce hours'!N$30))),(IF(VLOOKUP($Q155,'Workforce hours'!$C$8:$AD$30,BN$7,FALSE)=0,0,(AL155/(VLOOKUP($Q155,'Workforce hours'!$C$8:$AD$30,BN$7,FALSE))))))</f>
        <v>0</v>
      </c>
      <c r="BO155" s="288">
        <f>IF($Q155="n/a",(IF('Workforce hours'!O$30=0,0,(AM155/'Workforce hours'!O$30))),(IF(VLOOKUP($Q155,'Workforce hours'!$C$8:$AD$30,BO$7,FALSE)=0,0,(AM155/(VLOOKUP($Q155,'Workforce hours'!$C$8:$AD$30,BO$7,FALSE))))))</f>
        <v>0</v>
      </c>
      <c r="BP155" s="288">
        <f>IF($Q155="n/a",(IF('Workforce hours'!P$30=0,0,(AN155/'Workforce hours'!P$30))),(IF(VLOOKUP($Q155,'Workforce hours'!$C$8:$AD$30,BP$7,FALSE)=0,0,(AN155/(VLOOKUP($Q155,'Workforce hours'!$C$8:$AD$30,BP$7,FALSE))))))</f>
        <v>0</v>
      </c>
      <c r="BQ155" s="288">
        <f>IF($Q155="n/a",(IF('Workforce hours'!Q$30=0,0,(AO155/'Workforce hours'!Q$30))),(IF(VLOOKUP($Q155,'Workforce hours'!$C$8:$AD$30,BQ$7,FALSE)=0,0,(AO155/(VLOOKUP($Q155,'Workforce hours'!$C$8:$AD$30,BQ$7,FALSE))))))</f>
        <v>0</v>
      </c>
      <c r="BR155" s="288">
        <f>IF($Q155="n/a",(IF('Workforce hours'!R$30=0,0,(AP155/'Workforce hours'!R$30))),(IF(VLOOKUP($Q155,'Workforce hours'!$C$8:$AD$30,BR$7,FALSE)=0,0,(AP155/(VLOOKUP($Q155,'Workforce hours'!$C$8:$AD$30,BR$7,FALSE))))))</f>
        <v>0</v>
      </c>
      <c r="BS155" s="288">
        <f>IF($Q155="n/a",(IF('Workforce hours'!S$30=0,0,(AQ155/'Workforce hours'!S$30))),(IF(VLOOKUP($Q155,'Workforce hours'!$C$8:$AD$30,BS$7,FALSE)=0,0,(AQ155/(VLOOKUP($Q155,'Workforce hours'!$C$8:$AD$30,BS$7,FALSE))))))</f>
        <v>0</v>
      </c>
      <c r="BT155" s="288">
        <f>IF($Q155="n/a",(IF('Workforce hours'!T$30=0,0,(AR155/'Workforce hours'!T$30))),(IF(VLOOKUP($Q155,'Workforce hours'!$C$8:$AD$30,BT$7,FALSE)=0,0,(AR155/(VLOOKUP($Q155,'Workforce hours'!$C$8:$AD$30,BT$7,FALSE))))))</f>
        <v>0</v>
      </c>
      <c r="BU155" s="288">
        <f>IF($Q155="n/a",(IF('Workforce hours'!U$30=0,0,(AS155/'Workforce hours'!U$30))),(IF(VLOOKUP($Q155,'Workforce hours'!$C$8:$AD$30,BU$7,FALSE)=0,0,(AS155/(VLOOKUP($Q155,'Workforce hours'!$C$8:$AD$30,BU$7,FALSE))))))</f>
        <v>0</v>
      </c>
      <c r="BV155" s="288">
        <f>IF($Q155="n/a",(IF('Workforce hours'!V$30=0,0,(AT155/'Workforce hours'!V$30))),(IF(VLOOKUP($Q155,'Workforce hours'!$C$8:$AD$30,BV$7,FALSE)=0,0,(AT155/(VLOOKUP($Q155,'Workforce hours'!$C$8:$AD$30,BV$7,FALSE))))))</f>
        <v>0</v>
      </c>
      <c r="BW155" s="288">
        <f>IF($Q155="n/a",(IF('Workforce hours'!W$30=0,0,(AU155/'Workforce hours'!W$30))),(IF(VLOOKUP($Q155,'Workforce hours'!$C$8:$AD$30,BW$7,FALSE)=0,0,(AU155/(VLOOKUP($Q155,'Workforce hours'!$C$8:$AD$30,BW$7,FALSE))))))</f>
        <v>0</v>
      </c>
      <c r="BX155" s="288">
        <f>IF($Q155="n/a",(IF('Workforce hours'!X$30=0,0,(AV155/'Workforce hours'!X$30))),(IF(VLOOKUP($Q155,'Workforce hours'!$C$8:$AD$30,BX$7,FALSE)=0,0,(AV155/(VLOOKUP($Q155,'Workforce hours'!$C$8:$AD$30,BX$7,FALSE))))))</f>
        <v>0</v>
      </c>
      <c r="BY155" s="288">
        <f>IF($Q155="n/a",(IF('Workforce hours'!Y$30=0,0,(AW155/'Workforce hours'!Y$30))),(IF(VLOOKUP($Q155,'Workforce hours'!$C$8:$AD$30,BY$7,FALSE)=0,0,(AW155/(VLOOKUP($Q155,'Workforce hours'!$C$8:$AD$30,BY$7,FALSE))))))</f>
        <v>0</v>
      </c>
      <c r="BZ155" s="288">
        <f>IF($Q155="n/a",(IF('Workforce hours'!Z$30=0,0,(AX155/'Workforce hours'!Z$30))),(IF(VLOOKUP($Q155,'Workforce hours'!$C$8:$AD$30,BZ$7,FALSE)=0,0,(AX155/(VLOOKUP($Q155,'Workforce hours'!$C$8:$AD$30,BZ$7,FALSE))))))</f>
        <v>0</v>
      </c>
      <c r="CA155" s="288">
        <f>IF($Q155="n/a",(IF('Workforce hours'!AA$30=0,0,(AY155/'Workforce hours'!AA$30))),(IF(VLOOKUP($Q155,'Workforce hours'!$C$8:$AD$30,CA$7,FALSE)=0,0,(AY155/(VLOOKUP($Q155,'Workforce hours'!$C$8:$AD$30,CA$7,FALSE))))))</f>
        <v>0</v>
      </c>
      <c r="CB155" s="288">
        <f>IF($Q155="n/a",(IF('Workforce hours'!AB$30=0,0,(AZ155/'Workforce hours'!AB$30))),(IF(VLOOKUP($Q155,'Workforce hours'!$C$8:$AD$30,CB$7,FALSE)=0,0,(AZ155/(VLOOKUP($Q155,'Workforce hours'!$C$8:$AD$30,CB$7,FALSE))))))</f>
        <v>0</v>
      </c>
      <c r="CC155" s="288">
        <f>IF($Q155="n/a",(IF('Workforce hours'!AC$30=0,0,(BA155/'Workforce hours'!AC$30))),(IF(VLOOKUP($Q155,'Workforce hours'!$C$8:$AD$30,CC$7,FALSE)=0,0,(BA155/(VLOOKUP($Q155,'Workforce hours'!$C$8:$AD$30,CC$7,FALSE))))))</f>
        <v>0</v>
      </c>
      <c r="CD155" s="288">
        <f>IF($Q155="n/a",(IF('Workforce hours'!AD$30=0,0,(BB155/'Workforce hours'!AD$30))),(IF(VLOOKUP($Q155,'Workforce hours'!$C$8:$AD$30,CD$7,FALSE)=0,0,(BB155/(VLOOKUP($Q155,'Workforce hours'!$C$8:$AD$30,CD$7,FALSE))))))</f>
        <v>0</v>
      </c>
      <c r="CE155" s="289">
        <f t="shared" si="26"/>
        <v>0</v>
      </c>
      <c r="CF155" s="290">
        <f>BD155*'Workforce costs'!B$9*(1+'Workforce costs'!B$10)*(1+'Workforce costs'!B$11)</f>
        <v>0</v>
      </c>
      <c r="CG155" s="290">
        <f>BE155*'Workforce costs'!C$9*(1+'Workforce costs'!C$10)*(1+'Workforce costs'!C$11)</f>
        <v>0</v>
      </c>
      <c r="CH155" s="290">
        <f>BF155*'Workforce costs'!D$9*(1+'Workforce costs'!D$10)*(1+'Workforce costs'!D$11)</f>
        <v>0</v>
      </c>
      <c r="CI155" s="290">
        <f>BG155*'Workforce costs'!E$9*(1+'Workforce costs'!E$10)*(1+'Workforce costs'!E$11)</f>
        <v>0</v>
      </c>
      <c r="CJ155" s="290">
        <f>BH155*'Workforce costs'!F$9*(1+'Workforce costs'!F$10)*(1+'Workforce costs'!F$11)</f>
        <v>0</v>
      </c>
      <c r="CK155" s="290">
        <f>BI155*'Workforce costs'!G$9*(1+'Workforce costs'!G$10)*(1+'Workforce costs'!G$11)</f>
        <v>0</v>
      </c>
      <c r="CL155" s="290">
        <f>BJ155*'Workforce costs'!H$9*(1+'Workforce costs'!H$10)*(1+'Workforce costs'!H$11)</f>
        <v>0</v>
      </c>
      <c r="CM155" s="290">
        <f>BK155*'Workforce costs'!I$9*(1+'Workforce costs'!I$10)*(1+'Workforce costs'!I$11)</f>
        <v>0</v>
      </c>
      <c r="CN155" s="290">
        <f>BL155*'Workforce costs'!J$9*(1+'Workforce costs'!J$10)*(1+'Workforce costs'!J$11)</f>
        <v>0</v>
      </c>
      <c r="CO155" s="290">
        <f>BM155*'Workforce costs'!K$9*(1+'Workforce costs'!K$10)*(1+'Workforce costs'!K$11)</f>
        <v>0</v>
      </c>
      <c r="CP155" s="290">
        <f>BN155*'Workforce costs'!L$9*(1+'Workforce costs'!L$10)*(1+'Workforce costs'!L$11)</f>
        <v>0</v>
      </c>
      <c r="CQ155" s="290">
        <f>BO155*'Workforce costs'!M$9*(1+'Workforce costs'!M$10)*(1+'Workforce costs'!M$11)</f>
        <v>0</v>
      </c>
      <c r="CR155" s="290">
        <f>BP155*'Workforce costs'!N$9*(1+'Workforce costs'!N$10)*(1+'Workforce costs'!N$11)</f>
        <v>0</v>
      </c>
      <c r="CS155" s="290">
        <f>BQ155*'Workforce costs'!O$9*(1+'Workforce costs'!O$10)*(1+'Workforce costs'!O$11)</f>
        <v>0</v>
      </c>
      <c r="CT155" s="290">
        <f>BR155*'Workforce costs'!P$9*(1+'Workforce costs'!P$10)*(1+'Workforce costs'!P$11)</f>
        <v>0</v>
      </c>
      <c r="CU155" s="290">
        <f>BS155*'Workforce costs'!Q$9*(1+'Workforce costs'!Q$10)*(1+'Workforce costs'!Q$11)</f>
        <v>0</v>
      </c>
      <c r="CV155" s="290">
        <f>BT155*'Workforce costs'!R$9*(1+'Workforce costs'!R$10)*(1+'Workforce costs'!R$11)</f>
        <v>0</v>
      </c>
      <c r="CW155" s="290">
        <f>BU155*'Workforce costs'!S$9*(1+'Workforce costs'!S$10)*(1+'Workforce costs'!S$11)</f>
        <v>0</v>
      </c>
      <c r="CX155" s="290">
        <f>BV155*'Workforce costs'!T$9*(1+'Workforce costs'!T$10)*(1+'Workforce costs'!T$11)</f>
        <v>0</v>
      </c>
      <c r="CY155" s="290">
        <f>BW155*'Workforce costs'!U$9*(1+'Workforce costs'!U$10)*(1+'Workforce costs'!U$11)</f>
        <v>0</v>
      </c>
      <c r="CZ155" s="290">
        <f>BX155*'Workforce costs'!V$9*(1+'Workforce costs'!V$10)*(1+'Workforce costs'!V$11)</f>
        <v>0</v>
      </c>
      <c r="DA155" s="290">
        <f>BY155*'Workforce costs'!W$9*(1+'Workforce costs'!W$10)*(1+'Workforce costs'!W$11)</f>
        <v>0</v>
      </c>
      <c r="DB155" s="290">
        <f>BZ155*'Workforce costs'!X$9*(1+'Workforce costs'!X$10)*(1+'Workforce costs'!X$11)</f>
        <v>0</v>
      </c>
      <c r="DC155" s="290">
        <f>CA155*'Workforce costs'!Y$9*(1+'Workforce costs'!Y$10)*(1+'Workforce costs'!Y$11)</f>
        <v>0</v>
      </c>
      <c r="DD155" s="290">
        <f>CB155*'Workforce costs'!Z$9*(1+'Workforce costs'!Z$10)*(1+'Workforce costs'!Z$11)</f>
        <v>0</v>
      </c>
      <c r="DE155" s="290">
        <f>CC155*'Workforce costs'!AA$9*(1+'Workforce costs'!AA$10)*(1+'Workforce costs'!AA$11)</f>
        <v>0</v>
      </c>
      <c r="DF155" s="290">
        <f>CD155*'Workforce costs'!AB$9*(1+'Workforce costs'!AB$10)*(1+'Workforce costs'!AB$11)</f>
        <v>0</v>
      </c>
    </row>
    <row r="156" spans="1:110" x14ac:dyDescent="0.3">
      <c r="A156" s="2" t="str">
        <f>Outputs!$A$4</f>
        <v>Australia</v>
      </c>
      <c r="B156" s="2" t="str">
        <f t="shared" si="19"/>
        <v>Australia 12to17</v>
      </c>
      <c r="C156" s="30">
        <f>VLOOKUP($B156,Populations!$D$15:$H$1920,3,FALSE)</f>
        <v>1959472</v>
      </c>
      <c r="D156" s="255">
        <f>IF(OR($H156="General pop",$H156="Schools",$H156="Workplace",$H156="Skills Training",$H156="Digital Supports"),1,VLOOKUP($B156,Populations!$D$15:$H$1920,5,FALSE))</f>
        <v>1</v>
      </c>
      <c r="E156" s="88">
        <f>VLOOKUP(I156,Epidemiology!$C$10:$H$47,6,FALSE)</f>
        <v>7702</v>
      </c>
      <c r="F156" s="102">
        <f>'Care profiles'!R157</f>
        <v>0.33333333333333331</v>
      </c>
      <c r="G156" s="15" t="str">
        <f>'Care profiles'!A157</f>
        <v>12to17</v>
      </c>
      <c r="H156" s="15" t="str">
        <f>'Care profiles'!B157</f>
        <v>Thoughts</v>
      </c>
      <c r="I156" s="15" t="str">
        <f>'Care profiles'!C157</f>
        <v>Thoughts_12-17yrs</v>
      </c>
      <c r="J156" s="15" t="str">
        <f>'Care profiles'!D157</f>
        <v>Care profile</v>
      </c>
      <c r="K156" s="15" t="str">
        <f>'Care profiles'!E157</f>
        <v>Group Carer Peer Support</v>
      </c>
      <c r="L156" s="104">
        <f>'Care profiles'!F157</f>
        <v>0.6</v>
      </c>
      <c r="M156" s="15">
        <f>'Care profiles'!G157</f>
        <v>10</v>
      </c>
      <c r="N156" s="15">
        <f>'Care profiles'!H157</f>
        <v>60</v>
      </c>
      <c r="O156" s="15" t="str">
        <f>'Care profiles'!I157</f>
        <v>min</v>
      </c>
      <c r="P156" s="15" t="str">
        <f>'Care profiles'!J157</f>
        <v>Team</v>
      </c>
      <c r="Q156" s="15" t="str">
        <f>'Care profiles'!K157</f>
        <v>Group Carer Peer Support</v>
      </c>
      <c r="R156" s="15" t="str">
        <f>'Care profiles'!M157</f>
        <v>Y</v>
      </c>
      <c r="S156" s="15" t="str">
        <f>'Care profiles'!O157</f>
        <v>Y</v>
      </c>
      <c r="T156" s="15" t="str">
        <f>'Care profiles'!Q157</f>
        <v>N</v>
      </c>
      <c r="U156" s="30">
        <f t="shared" si="20"/>
        <v>150918.53344</v>
      </c>
      <c r="V156" s="30">
        <f t="shared" si="21"/>
        <v>90551.120064000002</v>
      </c>
      <c r="W156" s="30">
        <f>IF(M156="n/a",0,IF(O156="days",V156*M156*(1+(VLOOKUP(K156,'Bed parameters'!$A$9:$G$12,7,FALSE))),V156*M156))</f>
        <v>905511.20064000005</v>
      </c>
      <c r="X156" s="30">
        <f t="shared" si="22"/>
        <v>905511.20064000005</v>
      </c>
      <c r="Y156" s="30">
        <f t="shared" si="23"/>
        <v>0</v>
      </c>
      <c r="Z156" s="113">
        <f>_xlfn.IFNA(Y156/((VLOOKUP(K156,'Bed parameters'!$A$9:$G$12,3,FALSE))*(VLOOKUP(K156,'Bed parameters'!$A$9:$G$12,5,FALSE))),0)</f>
        <v>0</v>
      </c>
      <c r="AA156" s="30">
        <f t="shared" si="24"/>
        <v>301837.06688</v>
      </c>
      <c r="AB156" s="30">
        <f>_xlfn.IFNA(IF($O156="days",$Y156*(VLOOKUP($K156,'Bed parameters'!$A$9:$I$12,9,FALSE))*$F156*(VLOOKUP($Q156,'Workforce distribution'!$C$8:$AD$30,AB$7,FALSE)),IF($Q156="n/a",(IF($P156=AB$6,$X156*$F156,0)),$X156*$F156*(VLOOKUP($Q156,'Workforce distribution'!$C$8:$AD$30,AB$7,FALSE)))),0)</f>
        <v>0</v>
      </c>
      <c r="AC156" s="30">
        <f>_xlfn.IFNA(IF($O156="days",$Y156*(VLOOKUP($K156,'Bed parameters'!$A$9:$I$12,9,FALSE))*$F156*(VLOOKUP($Q156,'Workforce distribution'!$C$8:$AD$30,AC$7,FALSE)),IF($Q156="n/a",(IF($P156=AC$6,$X156*$F156,0)),$X156*$F156*(VLOOKUP($Q156,'Workforce distribution'!$C$8:$AD$30,AC$7,FALSE)))),0)</f>
        <v>0</v>
      </c>
      <c r="AD156" s="30">
        <f>_xlfn.IFNA(IF($O156="days",$Y156*(VLOOKUP($K156,'Bed parameters'!$A$9:$I$12,9,FALSE))*$F156*(VLOOKUP($Q156,'Workforce distribution'!$C$8:$AD$30,AD$7,FALSE)),IF($Q156="n/a",(IF($P156=AD$6,$X156*$F156,0)),$X156*$F156*(VLOOKUP($Q156,'Workforce distribution'!$C$8:$AD$30,AD$7,FALSE)))),0)</f>
        <v>0</v>
      </c>
      <c r="AE156" s="30">
        <f>_xlfn.IFNA(IF($O156="days",$Y156*(VLOOKUP($K156,'Bed parameters'!$A$9:$I$12,9,FALSE))*$F156*(VLOOKUP($Q156,'Workforce distribution'!$C$8:$AD$30,AE$7,FALSE)),IF($Q156="n/a",(IF($P156=AE$6,$X156*$F156,0)),$X156*$F156*(VLOOKUP($Q156,'Workforce distribution'!$C$8:$AD$30,AE$7,FALSE)))),0)</f>
        <v>301837.06688</v>
      </c>
      <c r="AF156" s="30">
        <f>_xlfn.IFNA(IF($O156="days",$Y156*(VLOOKUP($K156,'Bed parameters'!$A$9:$I$12,9,FALSE))*$F156*(VLOOKUP($Q156,'Workforce distribution'!$C$8:$AD$30,AF$7,FALSE)),IF($Q156="n/a",(IF($P156=AF$6,$X156*$F156,0)),$X156*$F156*(VLOOKUP($Q156,'Workforce distribution'!$C$8:$AD$30,AF$7,FALSE)))),0)</f>
        <v>0</v>
      </c>
      <c r="AG156" s="30">
        <f>_xlfn.IFNA(IF($O156="days",$Y156*(VLOOKUP($K156,'Bed parameters'!$A$9:$I$12,9,FALSE))*$F156*(VLOOKUP($Q156,'Workforce distribution'!$C$8:$AD$30,AG$7,FALSE)),IF($Q156="n/a",(IF($P156=AG$6,$X156*$F156,0)),$X156*$F156*(VLOOKUP($Q156,'Workforce distribution'!$C$8:$AD$30,AG$7,FALSE)))),0)</f>
        <v>0</v>
      </c>
      <c r="AH156" s="30">
        <f>_xlfn.IFNA(IF($O156="days",$Y156*(VLOOKUP($K156,'Bed parameters'!$A$9:$I$12,9,FALSE))*$F156*(VLOOKUP($Q156,'Workforce distribution'!$C$8:$AD$30,AH$7,FALSE)),IF($Q156="n/a",(IF($P156=AH$6,$X156*$F156,0)),$X156*$F156*(VLOOKUP($Q156,'Workforce distribution'!$C$8:$AD$30,AH$7,FALSE)))),0)</f>
        <v>0</v>
      </c>
      <c r="AI156" s="30">
        <f>_xlfn.IFNA(IF($O156="days",$Y156*(VLOOKUP($K156,'Bed parameters'!$A$9:$I$12,9,FALSE))*$F156*(VLOOKUP($Q156,'Workforce distribution'!$C$8:$AD$30,AI$7,FALSE)),IF($Q156="n/a",(IF($P156=AI$6,$X156*$F156,0)),$X156*$F156*(VLOOKUP($Q156,'Workforce distribution'!$C$8:$AD$30,AI$7,FALSE)))),0)</f>
        <v>0</v>
      </c>
      <c r="AJ156" s="30">
        <f>_xlfn.IFNA(IF($O156="days",$Y156*(VLOOKUP($K156,'Bed parameters'!$A$9:$I$12,9,FALSE))*$F156*(VLOOKUP($Q156,'Workforce distribution'!$C$8:$AD$30,AJ$7,FALSE)),IF($Q156="n/a",(IF($P156=AJ$6,$X156*$F156,0)),$X156*$F156*(VLOOKUP($Q156,'Workforce distribution'!$C$8:$AD$30,AJ$7,FALSE)))),0)</f>
        <v>0</v>
      </c>
      <c r="AK156" s="30">
        <f>_xlfn.IFNA(IF($O156="days",$Y156*(VLOOKUP($K156,'Bed parameters'!$A$9:$I$12,9,FALSE))*$F156*(VLOOKUP($Q156,'Workforce distribution'!$C$8:$AD$30,AK$7,FALSE)),IF($Q156="n/a",(IF($P156=AK$6,$X156*$F156,0)),$X156*$F156*(VLOOKUP($Q156,'Workforce distribution'!$C$8:$AD$30,AK$7,FALSE)))),0)</f>
        <v>0</v>
      </c>
      <c r="AL156" s="30">
        <f>_xlfn.IFNA(IF($O156="days",$Y156*(VLOOKUP($K156,'Bed parameters'!$A$9:$I$12,9,FALSE))*$F156*(VLOOKUP($Q156,'Workforce distribution'!$C$8:$AD$30,AL$7,FALSE)),IF($Q156="n/a",(IF($P156=AL$6,$X156*$F156,0)),$X156*$F156*(VLOOKUP($Q156,'Workforce distribution'!$C$8:$AD$30,AL$7,FALSE)))),0)</f>
        <v>0</v>
      </c>
      <c r="AM156" s="30">
        <f>_xlfn.IFNA(IF($O156="days",$Y156*(VLOOKUP($K156,'Bed parameters'!$A$9:$I$12,9,FALSE))*$F156*(VLOOKUP($Q156,'Workforce distribution'!$C$8:$AD$30,AM$7,FALSE)),IF($Q156="n/a",(IF($P156=AM$6,$X156*$F156,0)),$X156*$F156*(VLOOKUP($Q156,'Workforce distribution'!$C$8:$AD$30,AM$7,FALSE)))),0)</f>
        <v>0</v>
      </c>
      <c r="AN156" s="30">
        <f>_xlfn.IFNA(IF($O156="days",$Y156*(VLOOKUP($K156,'Bed parameters'!$A$9:$I$12,9,FALSE))*$F156*(VLOOKUP($Q156,'Workforce distribution'!$C$8:$AD$30,AN$7,FALSE)),IF($Q156="n/a",(IF($P156=AN$6,$X156*$F156,0)),$X156*$F156*(VLOOKUP($Q156,'Workforce distribution'!$C$8:$AD$30,AN$7,FALSE)))),0)</f>
        <v>0</v>
      </c>
      <c r="AO156" s="30">
        <f>_xlfn.IFNA(IF($O156="days",$Y156*(VLOOKUP($K156,'Bed parameters'!$A$9:$I$12,9,FALSE))*$F156*(VLOOKUP($Q156,'Workforce distribution'!$C$8:$AD$30,AO$7,FALSE)),IF($Q156="n/a",(IF($P156=AO$6,$X156*$F156,0)),$X156*$F156*(VLOOKUP($Q156,'Workforce distribution'!$C$8:$AD$30,AO$7,FALSE)))),0)</f>
        <v>0</v>
      </c>
      <c r="AP156" s="30">
        <f>_xlfn.IFNA(IF($O156="days",$Y156*(VLOOKUP($K156,'Bed parameters'!$A$9:$I$12,9,FALSE))*$F156*(VLOOKUP($Q156,'Workforce distribution'!$C$8:$AD$30,AP$7,FALSE)),IF($Q156="n/a",(IF($P156=AP$6,$X156*$F156,0)),$X156*$F156*(VLOOKUP($Q156,'Workforce distribution'!$C$8:$AD$30,AP$7,FALSE)))),0)</f>
        <v>0</v>
      </c>
      <c r="AQ156" s="30">
        <f>_xlfn.IFNA(IF($O156="days",$Y156*(VLOOKUP($K156,'Bed parameters'!$A$9:$I$12,9,FALSE))*$F156*(VLOOKUP($Q156,'Workforce distribution'!$C$8:$AD$30,AQ$7,FALSE)),IF($Q156="n/a",(IF($P156=AQ$6,$X156*$F156,0)),$X156*$F156*(VLOOKUP($Q156,'Workforce distribution'!$C$8:$AD$30,AQ$7,FALSE)))),0)</f>
        <v>0</v>
      </c>
      <c r="AR156" s="30">
        <f>_xlfn.IFNA(IF($O156="days",$Y156*(VLOOKUP($K156,'Bed parameters'!$A$9:$I$12,9,FALSE))*$F156*(VLOOKUP($Q156,'Workforce distribution'!$C$8:$AD$30,AR$7,FALSE)),IF($Q156="n/a",(IF($P156=AR$6,$X156*$F156,0)),$X156*$F156*(VLOOKUP($Q156,'Workforce distribution'!$C$8:$AD$30,AR$7,FALSE)))),0)</f>
        <v>0</v>
      </c>
      <c r="AS156" s="30">
        <f>_xlfn.IFNA(IF($O156="days",$Y156*(VLOOKUP($K156,'Bed parameters'!$A$9:$I$12,9,FALSE))*$F156*(VLOOKUP($Q156,'Workforce distribution'!$C$8:$AD$30,AS$7,FALSE)),IF($Q156="n/a",(IF($P156=AS$6,$X156*$F156,0)),$X156*$F156*(VLOOKUP($Q156,'Workforce distribution'!$C$8:$AD$30,AS$7,FALSE)))),0)</f>
        <v>0</v>
      </c>
      <c r="AT156" s="30">
        <f>_xlfn.IFNA(IF($O156="days",$Y156*(VLOOKUP($K156,'Bed parameters'!$A$9:$I$12,9,FALSE))*$F156*(VLOOKUP($Q156,'Workforce distribution'!$C$8:$AD$30,AT$7,FALSE)),IF($Q156="n/a",(IF($P156=AT$6,$X156*$F156,0)),$X156*$F156*(VLOOKUP($Q156,'Workforce distribution'!$C$8:$AD$30,AT$7,FALSE)))),0)</f>
        <v>0</v>
      </c>
      <c r="AU156" s="30">
        <f>_xlfn.IFNA(IF($O156="days",$Y156*(VLOOKUP($K156,'Bed parameters'!$A$9:$I$12,9,FALSE))*$F156*(VLOOKUP($Q156,'Workforce distribution'!$C$8:$AD$30,AU$7,FALSE)),IF($Q156="n/a",(IF($P156=AU$6,$X156*$F156,0)),$X156*$F156*(VLOOKUP($Q156,'Workforce distribution'!$C$8:$AD$30,AU$7,FALSE)))),0)</f>
        <v>0</v>
      </c>
      <c r="AV156" s="30">
        <f>_xlfn.IFNA(IF($O156="days",$Y156*(VLOOKUP($K156,'Bed parameters'!$A$9:$I$12,9,FALSE))*$F156*(VLOOKUP($Q156,'Workforce distribution'!$C$8:$AD$30,AV$7,FALSE)),IF($Q156="n/a",(IF($P156=AV$6,$X156*$F156,0)),$X156*$F156*(VLOOKUP($Q156,'Workforce distribution'!$C$8:$AD$30,AV$7,FALSE)))),0)</f>
        <v>0</v>
      </c>
      <c r="AW156" s="30">
        <f>_xlfn.IFNA(IF($O156="days",$Y156*(VLOOKUP($K156,'Bed parameters'!$A$9:$I$12,9,FALSE))*$F156*(VLOOKUP($Q156,'Workforce distribution'!$C$8:$AD$30,AW$7,FALSE)),IF($Q156="n/a",(IF($P156=AW$6,$X156*$F156,0)),$X156*$F156*(VLOOKUP($Q156,'Workforce distribution'!$C$8:$AD$30,AW$7,FALSE)))),0)</f>
        <v>0</v>
      </c>
      <c r="AX156" s="30">
        <f>_xlfn.IFNA(IF($O156="days",$Y156*(VLOOKUP($K156,'Bed parameters'!$A$9:$I$12,9,FALSE))*$F156*(VLOOKUP($Q156,'Workforce distribution'!$C$8:$AD$30,AX$7,FALSE)),IF($Q156="n/a",(IF($P156=AX$6,$X156*$F156,0)),$X156*$F156*(VLOOKUP($Q156,'Workforce distribution'!$C$8:$AD$30,AX$7,FALSE)))),0)</f>
        <v>0</v>
      </c>
      <c r="AY156" s="30">
        <f>_xlfn.IFNA(IF($O156="days",$Y156*(VLOOKUP($K156,'Bed parameters'!$A$9:$I$12,9,FALSE))*$F156*(VLOOKUP($Q156,'Workforce distribution'!$C$8:$AD$30,AY$7,FALSE)),IF($Q156="n/a",(IF($P156=AY$6,$X156*$F156,0)),$X156*$F156*(VLOOKUP($Q156,'Workforce distribution'!$C$8:$AD$30,AY$7,FALSE)))),0)</f>
        <v>0</v>
      </c>
      <c r="AZ156" s="30">
        <f>_xlfn.IFNA(IF($O156="days",$Y156*(VLOOKUP($K156,'Bed parameters'!$A$9:$I$12,9,FALSE))*$F156*(VLOOKUP($Q156,'Workforce distribution'!$C$8:$AD$30,AZ$7,FALSE)),IF($Q156="n/a",(IF($P156=AZ$6,$X156*$F156,0)),$X156*$F156*(VLOOKUP($Q156,'Workforce distribution'!$C$8:$AD$30,AZ$7,FALSE)))),0)</f>
        <v>0</v>
      </c>
      <c r="BA156" s="30">
        <f>_xlfn.IFNA(IF($O156="days",$Y156*(VLOOKUP($K156,'Bed parameters'!$A$9:$I$12,9,FALSE))*$F156*(VLOOKUP($Q156,'Workforce distribution'!$C$8:$AD$30,BA$7,FALSE)),IF($Q156="n/a",(IF($P156=BA$6,$X156*$F156,0)),$X156*$F156*(VLOOKUP($Q156,'Workforce distribution'!$C$8:$AD$30,BA$7,FALSE)))),0)</f>
        <v>0</v>
      </c>
      <c r="BB156" s="30">
        <f>_xlfn.IFNA(IF($O156="days",$Y156*(VLOOKUP($K156,'Bed parameters'!$A$9:$I$12,9,FALSE))*$F156*(VLOOKUP($Q156,'Workforce distribution'!$C$8:$AD$30,BB$7,FALSE)),IF($Q156="n/a",(IF($P156=BB$6,$X156*$F156,0)),$X156*$F156*(VLOOKUP($Q156,'Workforce distribution'!$C$8:$AD$30,BB$7,FALSE)))),0)</f>
        <v>0</v>
      </c>
      <c r="BC156" s="149">
        <f t="shared" si="25"/>
        <v>234.6077527712122</v>
      </c>
      <c r="BD156" s="288">
        <f>IF($Q156="n/a",(IF('Workforce hours'!D$30=0,0,(AB156/'Workforce hours'!D$30))),(IF(VLOOKUP($Q156,'Workforce hours'!$C$8:$AD$30,BD$7,FALSE)=0,0,(AB156/(VLOOKUP($Q156,'Workforce hours'!$C$8:$AD$30,BD$7,FALSE))))))</f>
        <v>0</v>
      </c>
      <c r="BE156" s="288">
        <f>IF($Q156="n/a",(IF('Workforce hours'!E$30=0,0,(AC156/'Workforce hours'!E$30))),(IF(VLOOKUP($Q156,'Workforce hours'!$C$8:$AD$30,BE$7,FALSE)=0,0,(AC156/(VLOOKUP($Q156,'Workforce hours'!$C$8:$AD$30,BE$7,FALSE))))))</f>
        <v>0</v>
      </c>
      <c r="BF156" s="288">
        <f>IF($Q156="n/a",(IF('Workforce hours'!F$30=0,0,(AD156/'Workforce hours'!F$30))),(IF(VLOOKUP($Q156,'Workforce hours'!$C$8:$AD$30,BF$7,FALSE)=0,0,(AD156/(VLOOKUP($Q156,'Workforce hours'!$C$8:$AD$30,BF$7,FALSE))))))</f>
        <v>0</v>
      </c>
      <c r="BG156" s="288">
        <f>IF($Q156="n/a",(IF('Workforce hours'!G$30=0,0,(AE156/'Workforce hours'!G$30))),(IF(VLOOKUP($Q156,'Workforce hours'!$C$8:$AD$30,BG$7,FALSE)=0,0,(AE156/(VLOOKUP($Q156,'Workforce hours'!$C$8:$AD$30,BG$7,FALSE))))))</f>
        <v>234.6077527712122</v>
      </c>
      <c r="BH156" s="288">
        <f>IF($Q156="n/a",(IF('Workforce hours'!H$30=0,0,(AF156/'Workforce hours'!H$30))),(IF(VLOOKUP($Q156,'Workforce hours'!$C$8:$AD$30,BH$7,FALSE)=0,0,(AF156/(VLOOKUP($Q156,'Workforce hours'!$C$8:$AD$30,BH$7,FALSE))))))</f>
        <v>0</v>
      </c>
      <c r="BI156" s="288">
        <f>IF($Q156="n/a",(IF('Workforce hours'!I$30=0,0,(AG156/'Workforce hours'!I$30))),(IF(VLOOKUP($Q156,'Workforce hours'!$C$8:$AD$30,BI$7,FALSE)=0,0,(AG156/(VLOOKUP($Q156,'Workforce hours'!$C$8:$AD$30,BI$7,FALSE))))))</f>
        <v>0</v>
      </c>
      <c r="BJ156" s="288">
        <f>IF($Q156="n/a",(IF('Workforce hours'!J$30=0,0,(AH156/'Workforce hours'!J$30))),(IF(VLOOKUP($Q156,'Workforce hours'!$C$8:$AD$30,BJ$7,FALSE)=0,0,(AH156/(VLOOKUP($Q156,'Workforce hours'!$C$8:$AD$30,BJ$7,FALSE))))))</f>
        <v>0</v>
      </c>
      <c r="BK156" s="288">
        <f>IF($Q156="n/a",(IF('Workforce hours'!K$30=0,0,(AI156/'Workforce hours'!K$30))),(IF(VLOOKUP($Q156,'Workforce hours'!$C$8:$AD$30,BK$7,FALSE)=0,0,(AI156/(VLOOKUP($Q156,'Workforce hours'!$C$8:$AD$30,BK$7,FALSE))))))</f>
        <v>0</v>
      </c>
      <c r="BL156" s="288">
        <f>IF($Q156="n/a",(IF('Workforce hours'!L$30=0,0,(AJ156/'Workforce hours'!L$30))),(IF(VLOOKUP($Q156,'Workforce hours'!$C$8:$AD$30,BL$7,FALSE)=0,0,(AJ156/(VLOOKUP($Q156,'Workforce hours'!$C$8:$AD$30,BL$7,FALSE))))))</f>
        <v>0</v>
      </c>
      <c r="BM156" s="288">
        <f>IF($Q156="n/a",(IF('Workforce hours'!M$30=0,0,(AK156/'Workforce hours'!M$30))),(IF(VLOOKUP($Q156,'Workforce hours'!$C$8:$AD$30,BM$7,FALSE)=0,0,(AK156/(VLOOKUP($Q156,'Workforce hours'!$C$8:$AD$30,BM$7,FALSE))))))</f>
        <v>0</v>
      </c>
      <c r="BN156" s="288">
        <f>IF($Q156="n/a",(IF('Workforce hours'!N$30=0,0,(AL156/'Workforce hours'!N$30))),(IF(VLOOKUP($Q156,'Workforce hours'!$C$8:$AD$30,BN$7,FALSE)=0,0,(AL156/(VLOOKUP($Q156,'Workforce hours'!$C$8:$AD$30,BN$7,FALSE))))))</f>
        <v>0</v>
      </c>
      <c r="BO156" s="288">
        <f>IF($Q156="n/a",(IF('Workforce hours'!O$30=0,0,(AM156/'Workforce hours'!O$30))),(IF(VLOOKUP($Q156,'Workforce hours'!$C$8:$AD$30,BO$7,FALSE)=0,0,(AM156/(VLOOKUP($Q156,'Workforce hours'!$C$8:$AD$30,BO$7,FALSE))))))</f>
        <v>0</v>
      </c>
      <c r="BP156" s="288">
        <f>IF($Q156="n/a",(IF('Workforce hours'!P$30=0,0,(AN156/'Workforce hours'!P$30))),(IF(VLOOKUP($Q156,'Workforce hours'!$C$8:$AD$30,BP$7,FALSE)=0,0,(AN156/(VLOOKUP($Q156,'Workforce hours'!$C$8:$AD$30,BP$7,FALSE))))))</f>
        <v>0</v>
      </c>
      <c r="BQ156" s="288">
        <f>IF($Q156="n/a",(IF('Workforce hours'!Q$30=0,0,(AO156/'Workforce hours'!Q$30))),(IF(VLOOKUP($Q156,'Workforce hours'!$C$8:$AD$30,BQ$7,FALSE)=0,0,(AO156/(VLOOKUP($Q156,'Workforce hours'!$C$8:$AD$30,BQ$7,FALSE))))))</f>
        <v>0</v>
      </c>
      <c r="BR156" s="288">
        <f>IF($Q156="n/a",(IF('Workforce hours'!R$30=0,0,(AP156/'Workforce hours'!R$30))),(IF(VLOOKUP($Q156,'Workforce hours'!$C$8:$AD$30,BR$7,FALSE)=0,0,(AP156/(VLOOKUP($Q156,'Workforce hours'!$C$8:$AD$30,BR$7,FALSE))))))</f>
        <v>0</v>
      </c>
      <c r="BS156" s="288">
        <f>IF($Q156="n/a",(IF('Workforce hours'!S$30=0,0,(AQ156/'Workforce hours'!S$30))),(IF(VLOOKUP($Q156,'Workforce hours'!$C$8:$AD$30,BS$7,FALSE)=0,0,(AQ156/(VLOOKUP($Q156,'Workforce hours'!$C$8:$AD$30,BS$7,FALSE))))))</f>
        <v>0</v>
      </c>
      <c r="BT156" s="288">
        <f>IF($Q156="n/a",(IF('Workforce hours'!T$30=0,0,(AR156/'Workforce hours'!T$30))),(IF(VLOOKUP($Q156,'Workforce hours'!$C$8:$AD$30,BT$7,FALSE)=0,0,(AR156/(VLOOKUP($Q156,'Workforce hours'!$C$8:$AD$30,BT$7,FALSE))))))</f>
        <v>0</v>
      </c>
      <c r="BU156" s="288">
        <f>IF($Q156="n/a",(IF('Workforce hours'!U$30=0,0,(AS156/'Workforce hours'!U$30))),(IF(VLOOKUP($Q156,'Workforce hours'!$C$8:$AD$30,BU$7,FALSE)=0,0,(AS156/(VLOOKUP($Q156,'Workforce hours'!$C$8:$AD$30,BU$7,FALSE))))))</f>
        <v>0</v>
      </c>
      <c r="BV156" s="288">
        <f>IF($Q156="n/a",(IF('Workforce hours'!V$30=0,0,(AT156/'Workforce hours'!V$30))),(IF(VLOOKUP($Q156,'Workforce hours'!$C$8:$AD$30,BV$7,FALSE)=0,0,(AT156/(VLOOKUP($Q156,'Workforce hours'!$C$8:$AD$30,BV$7,FALSE))))))</f>
        <v>0</v>
      </c>
      <c r="BW156" s="288">
        <f>IF($Q156="n/a",(IF('Workforce hours'!W$30=0,0,(AU156/'Workforce hours'!W$30))),(IF(VLOOKUP($Q156,'Workforce hours'!$C$8:$AD$30,BW$7,FALSE)=0,0,(AU156/(VLOOKUP($Q156,'Workforce hours'!$C$8:$AD$30,BW$7,FALSE))))))</f>
        <v>0</v>
      </c>
      <c r="BX156" s="288">
        <f>IF($Q156="n/a",(IF('Workforce hours'!X$30=0,0,(AV156/'Workforce hours'!X$30))),(IF(VLOOKUP($Q156,'Workforce hours'!$C$8:$AD$30,BX$7,FALSE)=0,0,(AV156/(VLOOKUP($Q156,'Workforce hours'!$C$8:$AD$30,BX$7,FALSE))))))</f>
        <v>0</v>
      </c>
      <c r="BY156" s="288">
        <f>IF($Q156="n/a",(IF('Workforce hours'!Y$30=0,0,(AW156/'Workforce hours'!Y$30))),(IF(VLOOKUP($Q156,'Workforce hours'!$C$8:$AD$30,BY$7,FALSE)=0,0,(AW156/(VLOOKUP($Q156,'Workforce hours'!$C$8:$AD$30,BY$7,FALSE))))))</f>
        <v>0</v>
      </c>
      <c r="BZ156" s="288">
        <f>IF($Q156="n/a",(IF('Workforce hours'!Z$30=0,0,(AX156/'Workforce hours'!Z$30))),(IF(VLOOKUP($Q156,'Workforce hours'!$C$8:$AD$30,BZ$7,FALSE)=0,0,(AX156/(VLOOKUP($Q156,'Workforce hours'!$C$8:$AD$30,BZ$7,FALSE))))))</f>
        <v>0</v>
      </c>
      <c r="CA156" s="288">
        <f>IF($Q156="n/a",(IF('Workforce hours'!AA$30=0,0,(AY156/'Workforce hours'!AA$30))),(IF(VLOOKUP($Q156,'Workforce hours'!$C$8:$AD$30,CA$7,FALSE)=0,0,(AY156/(VLOOKUP($Q156,'Workforce hours'!$C$8:$AD$30,CA$7,FALSE))))))</f>
        <v>0</v>
      </c>
      <c r="CB156" s="288">
        <f>IF($Q156="n/a",(IF('Workforce hours'!AB$30=0,0,(AZ156/'Workforce hours'!AB$30))),(IF(VLOOKUP($Q156,'Workforce hours'!$C$8:$AD$30,CB$7,FALSE)=0,0,(AZ156/(VLOOKUP($Q156,'Workforce hours'!$C$8:$AD$30,CB$7,FALSE))))))</f>
        <v>0</v>
      </c>
      <c r="CC156" s="288">
        <f>IF($Q156="n/a",(IF('Workforce hours'!AC$30=0,0,(BA156/'Workforce hours'!AC$30))),(IF(VLOOKUP($Q156,'Workforce hours'!$C$8:$AD$30,CC$7,FALSE)=0,0,(BA156/(VLOOKUP($Q156,'Workforce hours'!$C$8:$AD$30,CC$7,FALSE))))))</f>
        <v>0</v>
      </c>
      <c r="CD156" s="288">
        <f>IF($Q156="n/a",(IF('Workforce hours'!AD$30=0,0,(BB156/'Workforce hours'!AD$30))),(IF(VLOOKUP($Q156,'Workforce hours'!$C$8:$AD$30,CD$7,FALSE)=0,0,(BB156/(VLOOKUP($Q156,'Workforce hours'!$C$8:$AD$30,CD$7,FALSE))))))</f>
        <v>0</v>
      </c>
      <c r="CE156" s="289">
        <f t="shared" si="26"/>
        <v>0</v>
      </c>
      <c r="CF156" s="290">
        <f>BD156*'Workforce costs'!B$9*(1+'Workforce costs'!B$10)*(1+'Workforce costs'!B$11)</f>
        <v>0</v>
      </c>
      <c r="CG156" s="290">
        <f>BE156*'Workforce costs'!C$9*(1+'Workforce costs'!C$10)*(1+'Workforce costs'!C$11)</f>
        <v>0</v>
      </c>
      <c r="CH156" s="290">
        <f>BF156*'Workforce costs'!D$9*(1+'Workforce costs'!D$10)*(1+'Workforce costs'!D$11)</f>
        <v>0</v>
      </c>
      <c r="CI156" s="290">
        <f>BG156*'Workforce costs'!E$9*(1+'Workforce costs'!E$10)*(1+'Workforce costs'!E$11)</f>
        <v>0</v>
      </c>
      <c r="CJ156" s="290">
        <f>BH156*'Workforce costs'!F$9*(1+'Workforce costs'!F$10)*(1+'Workforce costs'!F$11)</f>
        <v>0</v>
      </c>
      <c r="CK156" s="290">
        <f>BI156*'Workforce costs'!G$9*(1+'Workforce costs'!G$10)*(1+'Workforce costs'!G$11)</f>
        <v>0</v>
      </c>
      <c r="CL156" s="290">
        <f>BJ156*'Workforce costs'!H$9*(1+'Workforce costs'!H$10)*(1+'Workforce costs'!H$11)</f>
        <v>0</v>
      </c>
      <c r="CM156" s="290">
        <f>BK156*'Workforce costs'!I$9*(1+'Workforce costs'!I$10)*(1+'Workforce costs'!I$11)</f>
        <v>0</v>
      </c>
      <c r="CN156" s="290">
        <f>BL156*'Workforce costs'!J$9*(1+'Workforce costs'!J$10)*(1+'Workforce costs'!J$11)</f>
        <v>0</v>
      </c>
      <c r="CO156" s="290">
        <f>BM156*'Workforce costs'!K$9*(1+'Workforce costs'!K$10)*(1+'Workforce costs'!K$11)</f>
        <v>0</v>
      </c>
      <c r="CP156" s="290">
        <f>BN156*'Workforce costs'!L$9*(1+'Workforce costs'!L$10)*(1+'Workforce costs'!L$11)</f>
        <v>0</v>
      </c>
      <c r="CQ156" s="290">
        <f>BO156*'Workforce costs'!M$9*(1+'Workforce costs'!M$10)*(1+'Workforce costs'!M$11)</f>
        <v>0</v>
      </c>
      <c r="CR156" s="290">
        <f>BP156*'Workforce costs'!N$9*(1+'Workforce costs'!N$10)*(1+'Workforce costs'!N$11)</f>
        <v>0</v>
      </c>
      <c r="CS156" s="290">
        <f>BQ156*'Workforce costs'!O$9*(1+'Workforce costs'!O$10)*(1+'Workforce costs'!O$11)</f>
        <v>0</v>
      </c>
      <c r="CT156" s="290">
        <f>BR156*'Workforce costs'!P$9*(1+'Workforce costs'!P$10)*(1+'Workforce costs'!P$11)</f>
        <v>0</v>
      </c>
      <c r="CU156" s="290">
        <f>BS156*'Workforce costs'!Q$9*(1+'Workforce costs'!Q$10)*(1+'Workforce costs'!Q$11)</f>
        <v>0</v>
      </c>
      <c r="CV156" s="290">
        <f>BT156*'Workforce costs'!R$9*(1+'Workforce costs'!R$10)*(1+'Workforce costs'!R$11)</f>
        <v>0</v>
      </c>
      <c r="CW156" s="290">
        <f>BU156*'Workforce costs'!S$9*(1+'Workforce costs'!S$10)*(1+'Workforce costs'!S$11)</f>
        <v>0</v>
      </c>
      <c r="CX156" s="290">
        <f>BV156*'Workforce costs'!T$9*(1+'Workforce costs'!T$10)*(1+'Workforce costs'!T$11)</f>
        <v>0</v>
      </c>
      <c r="CY156" s="290">
        <f>BW156*'Workforce costs'!U$9*(1+'Workforce costs'!U$10)*(1+'Workforce costs'!U$11)</f>
        <v>0</v>
      </c>
      <c r="CZ156" s="290">
        <f>BX156*'Workforce costs'!V$9*(1+'Workforce costs'!V$10)*(1+'Workforce costs'!V$11)</f>
        <v>0</v>
      </c>
      <c r="DA156" s="290">
        <f>BY156*'Workforce costs'!W$9*(1+'Workforce costs'!W$10)*(1+'Workforce costs'!W$11)</f>
        <v>0</v>
      </c>
      <c r="DB156" s="290">
        <f>BZ156*'Workforce costs'!X$9*(1+'Workforce costs'!X$10)*(1+'Workforce costs'!X$11)</f>
        <v>0</v>
      </c>
      <c r="DC156" s="290">
        <f>CA156*'Workforce costs'!Y$9*(1+'Workforce costs'!Y$10)*(1+'Workforce costs'!Y$11)</f>
        <v>0</v>
      </c>
      <c r="DD156" s="290">
        <f>CB156*'Workforce costs'!Z$9*(1+'Workforce costs'!Z$10)*(1+'Workforce costs'!Z$11)</f>
        <v>0</v>
      </c>
      <c r="DE156" s="290">
        <f>CC156*'Workforce costs'!AA$9*(1+'Workforce costs'!AA$10)*(1+'Workforce costs'!AA$11)</f>
        <v>0</v>
      </c>
      <c r="DF156" s="290">
        <f>CD156*'Workforce costs'!AB$9*(1+'Workforce costs'!AB$10)*(1+'Workforce costs'!AB$11)</f>
        <v>0</v>
      </c>
    </row>
    <row r="157" spans="1:110" x14ac:dyDescent="0.3">
      <c r="A157" s="2" t="str">
        <f>Outputs!$A$4</f>
        <v>Australia</v>
      </c>
      <c r="B157" s="2" t="str">
        <f t="shared" si="19"/>
        <v>Australia 12to17</v>
      </c>
      <c r="C157" s="30">
        <f>VLOOKUP($B157,Populations!$D$15:$H$1920,3,FALSE)</f>
        <v>1959472</v>
      </c>
      <c r="D157" s="255">
        <f>IF(OR($H157="General pop",$H157="Schools",$H157="Workplace",$H157="Skills Training",$H157="Digital Supports"),1,VLOOKUP($B157,Populations!$D$15:$H$1920,5,FALSE))</f>
        <v>1</v>
      </c>
      <c r="E157" s="88">
        <f>VLOOKUP(I157,Epidemiology!$C$10:$H$47,6,FALSE)</f>
        <v>7702</v>
      </c>
      <c r="F157" s="102">
        <f>'Care profiles'!R158</f>
        <v>0.16666666666666666</v>
      </c>
      <c r="G157" s="15" t="str">
        <f>'Care profiles'!A158</f>
        <v>12to17</v>
      </c>
      <c r="H157" s="15" t="str">
        <f>'Care profiles'!B158</f>
        <v>Thoughts</v>
      </c>
      <c r="I157" s="15" t="str">
        <f>'Care profiles'!C158</f>
        <v>Thoughts_12-17yrs</v>
      </c>
      <c r="J157" s="15" t="str">
        <f>'Care profiles'!D158</f>
        <v>Care profile</v>
      </c>
      <c r="K157" s="15" t="str">
        <f>'Care profiles'!E158</f>
        <v>Group Carer Support</v>
      </c>
      <c r="L157" s="104">
        <f>'Care profiles'!F158</f>
        <v>0.3</v>
      </c>
      <c r="M157" s="15">
        <f>'Care profiles'!G158</f>
        <v>10</v>
      </c>
      <c r="N157" s="15">
        <f>'Care profiles'!H158</f>
        <v>60</v>
      </c>
      <c r="O157" s="15" t="str">
        <f>'Care profiles'!I158</f>
        <v>min</v>
      </c>
      <c r="P157" s="15" t="str">
        <f>'Care profiles'!J158</f>
        <v>Team</v>
      </c>
      <c r="Q157" s="15" t="str">
        <f>'Care profiles'!K158</f>
        <v>Group Carer Support</v>
      </c>
      <c r="R157" s="15" t="str">
        <f>'Care profiles'!M158</f>
        <v>Y</v>
      </c>
      <c r="S157" s="15" t="str">
        <f>'Care profiles'!O158</f>
        <v>Y</v>
      </c>
      <c r="T157" s="15" t="str">
        <f>'Care profiles'!Q158</f>
        <v>N</v>
      </c>
      <c r="U157" s="30">
        <f t="shared" si="20"/>
        <v>150918.53344</v>
      </c>
      <c r="V157" s="30">
        <f t="shared" si="21"/>
        <v>45275.560032000001</v>
      </c>
      <c r="W157" s="30">
        <f>IF(M157="n/a",0,IF(O157="days",V157*M157*(1+(VLOOKUP(K157,'Bed parameters'!$A$9:$G$12,7,FALSE))),V157*M157))</f>
        <v>452755.60032000003</v>
      </c>
      <c r="X157" s="30">
        <f t="shared" si="22"/>
        <v>452755.60032000003</v>
      </c>
      <c r="Y157" s="30">
        <f t="shared" si="23"/>
        <v>0</v>
      </c>
      <c r="Z157" s="113">
        <f>_xlfn.IFNA(Y157/((VLOOKUP(K157,'Bed parameters'!$A$9:$G$12,3,FALSE))*(VLOOKUP(K157,'Bed parameters'!$A$9:$G$12,5,FALSE))),0)</f>
        <v>0</v>
      </c>
      <c r="AA157" s="30">
        <f t="shared" si="24"/>
        <v>75459.26672</v>
      </c>
      <c r="AB157" s="30">
        <f>_xlfn.IFNA(IF($O157="days",$Y157*(VLOOKUP($K157,'Bed parameters'!$A$9:$I$12,9,FALSE))*$F157*(VLOOKUP($Q157,'Workforce distribution'!$C$8:$AD$30,AB$7,FALSE)),IF($Q157="n/a",(IF($P157=AB$6,$X157*$F157,0)),$X157*$F157*(VLOOKUP($Q157,'Workforce distribution'!$C$8:$AD$30,AB$7,FALSE)))),0)</f>
        <v>0</v>
      </c>
      <c r="AC157" s="30">
        <f>_xlfn.IFNA(IF($O157="days",$Y157*(VLOOKUP($K157,'Bed parameters'!$A$9:$I$12,9,FALSE))*$F157*(VLOOKUP($Q157,'Workforce distribution'!$C$8:$AD$30,AC$7,FALSE)),IF($Q157="n/a",(IF($P157=AC$6,$X157*$F157,0)),$X157*$F157*(VLOOKUP($Q157,'Workforce distribution'!$C$8:$AD$30,AC$7,FALSE)))),0)</f>
        <v>0</v>
      </c>
      <c r="AD157" s="30">
        <f>_xlfn.IFNA(IF($O157="days",$Y157*(VLOOKUP($K157,'Bed parameters'!$A$9:$I$12,9,FALSE))*$F157*(VLOOKUP($Q157,'Workforce distribution'!$C$8:$AD$30,AD$7,FALSE)),IF($Q157="n/a",(IF($P157=AD$6,$X157*$F157,0)),$X157*$F157*(VLOOKUP($Q157,'Workforce distribution'!$C$8:$AD$30,AD$7,FALSE)))),0)</f>
        <v>0</v>
      </c>
      <c r="AE157" s="30">
        <f>_xlfn.IFNA(IF($O157="days",$Y157*(VLOOKUP($K157,'Bed parameters'!$A$9:$I$12,9,FALSE))*$F157*(VLOOKUP($Q157,'Workforce distribution'!$C$8:$AD$30,AE$7,FALSE)),IF($Q157="n/a",(IF($P157=AE$6,$X157*$F157,0)),$X157*$F157*(VLOOKUP($Q157,'Workforce distribution'!$C$8:$AD$30,AE$7,FALSE)))),0)</f>
        <v>37729.63336</v>
      </c>
      <c r="AF157" s="30">
        <f>_xlfn.IFNA(IF($O157="days",$Y157*(VLOOKUP($K157,'Bed parameters'!$A$9:$I$12,9,FALSE))*$F157*(VLOOKUP($Q157,'Workforce distribution'!$C$8:$AD$30,AF$7,FALSE)),IF($Q157="n/a",(IF($P157=AF$6,$X157*$F157,0)),$X157*$F157*(VLOOKUP($Q157,'Workforce distribution'!$C$8:$AD$30,AF$7,FALSE)))),0)</f>
        <v>0</v>
      </c>
      <c r="AG157" s="30">
        <f>_xlfn.IFNA(IF($O157="days",$Y157*(VLOOKUP($K157,'Bed parameters'!$A$9:$I$12,9,FALSE))*$F157*(VLOOKUP($Q157,'Workforce distribution'!$C$8:$AD$30,AG$7,FALSE)),IF($Q157="n/a",(IF($P157=AG$6,$X157*$F157,0)),$X157*$F157*(VLOOKUP($Q157,'Workforce distribution'!$C$8:$AD$30,AG$7,FALSE)))),0)</f>
        <v>0</v>
      </c>
      <c r="AH157" s="30">
        <f>_xlfn.IFNA(IF($O157="days",$Y157*(VLOOKUP($K157,'Bed parameters'!$A$9:$I$12,9,FALSE))*$F157*(VLOOKUP($Q157,'Workforce distribution'!$C$8:$AD$30,AH$7,FALSE)),IF($Q157="n/a",(IF($P157=AH$6,$X157*$F157,0)),$X157*$F157*(VLOOKUP($Q157,'Workforce distribution'!$C$8:$AD$30,AH$7,FALSE)))),0)</f>
        <v>0</v>
      </c>
      <c r="AI157" s="30">
        <f>_xlfn.IFNA(IF($O157="days",$Y157*(VLOOKUP($K157,'Bed parameters'!$A$9:$I$12,9,FALSE))*$F157*(VLOOKUP($Q157,'Workforce distribution'!$C$8:$AD$30,AI$7,FALSE)),IF($Q157="n/a",(IF($P157=AI$6,$X157*$F157,0)),$X157*$F157*(VLOOKUP($Q157,'Workforce distribution'!$C$8:$AD$30,AI$7,FALSE)))),0)</f>
        <v>0</v>
      </c>
      <c r="AJ157" s="30">
        <f>_xlfn.IFNA(IF($O157="days",$Y157*(VLOOKUP($K157,'Bed parameters'!$A$9:$I$12,9,FALSE))*$F157*(VLOOKUP($Q157,'Workforce distribution'!$C$8:$AD$30,AJ$7,FALSE)),IF($Q157="n/a",(IF($P157=AJ$6,$X157*$F157,0)),$X157*$F157*(VLOOKUP($Q157,'Workforce distribution'!$C$8:$AD$30,AJ$7,FALSE)))),0)</f>
        <v>0</v>
      </c>
      <c r="AK157" s="30">
        <f>_xlfn.IFNA(IF($O157="days",$Y157*(VLOOKUP($K157,'Bed parameters'!$A$9:$I$12,9,FALSE))*$F157*(VLOOKUP($Q157,'Workforce distribution'!$C$8:$AD$30,AK$7,FALSE)),IF($Q157="n/a",(IF($P157=AK$6,$X157*$F157,0)),$X157*$F157*(VLOOKUP($Q157,'Workforce distribution'!$C$8:$AD$30,AK$7,FALSE)))),0)</f>
        <v>0</v>
      </c>
      <c r="AL157" s="30">
        <f>_xlfn.IFNA(IF($O157="days",$Y157*(VLOOKUP($K157,'Bed parameters'!$A$9:$I$12,9,FALSE))*$F157*(VLOOKUP($Q157,'Workforce distribution'!$C$8:$AD$30,AL$7,FALSE)),IF($Q157="n/a",(IF($P157=AL$6,$X157*$F157,0)),$X157*$F157*(VLOOKUP($Q157,'Workforce distribution'!$C$8:$AD$30,AL$7,FALSE)))),0)</f>
        <v>0</v>
      </c>
      <c r="AM157" s="30">
        <f>_xlfn.IFNA(IF($O157="days",$Y157*(VLOOKUP($K157,'Bed parameters'!$A$9:$I$12,9,FALSE))*$F157*(VLOOKUP($Q157,'Workforce distribution'!$C$8:$AD$30,AM$7,FALSE)),IF($Q157="n/a",(IF($P157=AM$6,$X157*$F157,0)),$X157*$F157*(VLOOKUP($Q157,'Workforce distribution'!$C$8:$AD$30,AM$7,FALSE)))),0)</f>
        <v>0</v>
      </c>
      <c r="AN157" s="30">
        <f>_xlfn.IFNA(IF($O157="days",$Y157*(VLOOKUP($K157,'Bed parameters'!$A$9:$I$12,9,FALSE))*$F157*(VLOOKUP($Q157,'Workforce distribution'!$C$8:$AD$30,AN$7,FALSE)),IF($Q157="n/a",(IF($P157=AN$6,$X157*$F157,0)),$X157*$F157*(VLOOKUP($Q157,'Workforce distribution'!$C$8:$AD$30,AN$7,FALSE)))),0)</f>
        <v>0</v>
      </c>
      <c r="AO157" s="30">
        <f>_xlfn.IFNA(IF($O157="days",$Y157*(VLOOKUP($K157,'Bed parameters'!$A$9:$I$12,9,FALSE))*$F157*(VLOOKUP($Q157,'Workforce distribution'!$C$8:$AD$30,AO$7,FALSE)),IF($Q157="n/a",(IF($P157=AO$6,$X157*$F157,0)),$X157*$F157*(VLOOKUP($Q157,'Workforce distribution'!$C$8:$AD$30,AO$7,FALSE)))),0)</f>
        <v>0</v>
      </c>
      <c r="AP157" s="30">
        <f>_xlfn.IFNA(IF($O157="days",$Y157*(VLOOKUP($K157,'Bed parameters'!$A$9:$I$12,9,FALSE))*$F157*(VLOOKUP($Q157,'Workforce distribution'!$C$8:$AD$30,AP$7,FALSE)),IF($Q157="n/a",(IF($P157=AP$6,$X157*$F157,0)),$X157*$F157*(VLOOKUP($Q157,'Workforce distribution'!$C$8:$AD$30,AP$7,FALSE)))),0)</f>
        <v>0</v>
      </c>
      <c r="AQ157" s="30">
        <f>_xlfn.IFNA(IF($O157="days",$Y157*(VLOOKUP($K157,'Bed parameters'!$A$9:$I$12,9,FALSE))*$F157*(VLOOKUP($Q157,'Workforce distribution'!$C$8:$AD$30,AQ$7,FALSE)),IF($Q157="n/a",(IF($P157=AQ$6,$X157*$F157,0)),$X157*$F157*(VLOOKUP($Q157,'Workforce distribution'!$C$8:$AD$30,AQ$7,FALSE)))),0)</f>
        <v>0</v>
      </c>
      <c r="AR157" s="30">
        <f>_xlfn.IFNA(IF($O157="days",$Y157*(VLOOKUP($K157,'Bed parameters'!$A$9:$I$12,9,FALSE))*$F157*(VLOOKUP($Q157,'Workforce distribution'!$C$8:$AD$30,AR$7,FALSE)),IF($Q157="n/a",(IF($P157=AR$6,$X157*$F157,0)),$X157*$F157*(VLOOKUP($Q157,'Workforce distribution'!$C$8:$AD$30,AR$7,FALSE)))),0)</f>
        <v>0</v>
      </c>
      <c r="AS157" s="30">
        <f>_xlfn.IFNA(IF($O157="days",$Y157*(VLOOKUP($K157,'Bed parameters'!$A$9:$I$12,9,FALSE))*$F157*(VLOOKUP($Q157,'Workforce distribution'!$C$8:$AD$30,AS$7,FALSE)),IF($Q157="n/a",(IF($P157=AS$6,$X157*$F157,0)),$X157*$F157*(VLOOKUP($Q157,'Workforce distribution'!$C$8:$AD$30,AS$7,FALSE)))),0)</f>
        <v>37729.63336</v>
      </c>
      <c r="AT157" s="30">
        <f>_xlfn.IFNA(IF($O157="days",$Y157*(VLOOKUP($K157,'Bed parameters'!$A$9:$I$12,9,FALSE))*$F157*(VLOOKUP($Q157,'Workforce distribution'!$C$8:$AD$30,AT$7,FALSE)),IF($Q157="n/a",(IF($P157=AT$6,$X157*$F157,0)),$X157*$F157*(VLOOKUP($Q157,'Workforce distribution'!$C$8:$AD$30,AT$7,FALSE)))),0)</f>
        <v>0</v>
      </c>
      <c r="AU157" s="30">
        <f>_xlfn.IFNA(IF($O157="days",$Y157*(VLOOKUP($K157,'Bed parameters'!$A$9:$I$12,9,FALSE))*$F157*(VLOOKUP($Q157,'Workforce distribution'!$C$8:$AD$30,AU$7,FALSE)),IF($Q157="n/a",(IF($P157=AU$6,$X157*$F157,0)),$X157*$F157*(VLOOKUP($Q157,'Workforce distribution'!$C$8:$AD$30,AU$7,FALSE)))),0)</f>
        <v>0</v>
      </c>
      <c r="AV157" s="30">
        <f>_xlfn.IFNA(IF($O157="days",$Y157*(VLOOKUP($K157,'Bed parameters'!$A$9:$I$12,9,FALSE))*$F157*(VLOOKUP($Q157,'Workforce distribution'!$C$8:$AD$30,AV$7,FALSE)),IF($Q157="n/a",(IF($P157=AV$6,$X157*$F157,0)),$X157*$F157*(VLOOKUP($Q157,'Workforce distribution'!$C$8:$AD$30,AV$7,FALSE)))),0)</f>
        <v>0</v>
      </c>
      <c r="AW157" s="30">
        <f>_xlfn.IFNA(IF($O157="days",$Y157*(VLOOKUP($K157,'Bed parameters'!$A$9:$I$12,9,FALSE))*$F157*(VLOOKUP($Q157,'Workforce distribution'!$C$8:$AD$30,AW$7,FALSE)),IF($Q157="n/a",(IF($P157=AW$6,$X157*$F157,0)),$X157*$F157*(VLOOKUP($Q157,'Workforce distribution'!$C$8:$AD$30,AW$7,FALSE)))),0)</f>
        <v>0</v>
      </c>
      <c r="AX157" s="30">
        <f>_xlfn.IFNA(IF($O157="days",$Y157*(VLOOKUP($K157,'Bed parameters'!$A$9:$I$12,9,FALSE))*$F157*(VLOOKUP($Q157,'Workforce distribution'!$C$8:$AD$30,AX$7,FALSE)),IF($Q157="n/a",(IF($P157=AX$6,$X157*$F157,0)),$X157*$F157*(VLOOKUP($Q157,'Workforce distribution'!$C$8:$AD$30,AX$7,FALSE)))),0)</f>
        <v>0</v>
      </c>
      <c r="AY157" s="30">
        <f>_xlfn.IFNA(IF($O157="days",$Y157*(VLOOKUP($K157,'Bed parameters'!$A$9:$I$12,9,FALSE))*$F157*(VLOOKUP($Q157,'Workforce distribution'!$C$8:$AD$30,AY$7,FALSE)),IF($Q157="n/a",(IF($P157=AY$6,$X157*$F157,0)),$X157*$F157*(VLOOKUP($Q157,'Workforce distribution'!$C$8:$AD$30,AY$7,FALSE)))),0)</f>
        <v>0</v>
      </c>
      <c r="AZ157" s="30">
        <f>_xlfn.IFNA(IF($O157="days",$Y157*(VLOOKUP($K157,'Bed parameters'!$A$9:$I$12,9,FALSE))*$F157*(VLOOKUP($Q157,'Workforce distribution'!$C$8:$AD$30,AZ$7,FALSE)),IF($Q157="n/a",(IF($P157=AZ$6,$X157*$F157,0)),$X157*$F157*(VLOOKUP($Q157,'Workforce distribution'!$C$8:$AD$30,AZ$7,FALSE)))),0)</f>
        <v>0</v>
      </c>
      <c r="BA157" s="30">
        <f>_xlfn.IFNA(IF($O157="days",$Y157*(VLOOKUP($K157,'Bed parameters'!$A$9:$I$12,9,FALSE))*$F157*(VLOOKUP($Q157,'Workforce distribution'!$C$8:$AD$30,BA$7,FALSE)),IF($Q157="n/a",(IF($P157=BA$6,$X157*$F157,0)),$X157*$F157*(VLOOKUP($Q157,'Workforce distribution'!$C$8:$AD$30,BA$7,FALSE)))),0)</f>
        <v>0</v>
      </c>
      <c r="BB157" s="30">
        <f>_xlfn.IFNA(IF($O157="days",$Y157*(VLOOKUP($K157,'Bed parameters'!$A$9:$I$12,9,FALSE))*$F157*(VLOOKUP($Q157,'Workforce distribution'!$C$8:$AD$30,BB$7,FALSE)),IF($Q157="n/a",(IF($P157=BB$6,$X157*$F157,0)),$X157*$F157*(VLOOKUP($Q157,'Workforce distribution'!$C$8:$AD$30,BB$7,FALSE)))),0)</f>
        <v>0</v>
      </c>
      <c r="BC157" s="149">
        <f t="shared" si="25"/>
        <v>58.641923533075961</v>
      </c>
      <c r="BD157" s="288">
        <f>IF($Q157="n/a",(IF('Workforce hours'!D$30=0,0,(AB157/'Workforce hours'!D$30))),(IF(VLOOKUP($Q157,'Workforce hours'!$C$8:$AD$30,BD$7,FALSE)=0,0,(AB157/(VLOOKUP($Q157,'Workforce hours'!$C$8:$AD$30,BD$7,FALSE))))))</f>
        <v>0</v>
      </c>
      <c r="BE157" s="288">
        <f>IF($Q157="n/a",(IF('Workforce hours'!E$30=0,0,(AC157/'Workforce hours'!E$30))),(IF(VLOOKUP($Q157,'Workforce hours'!$C$8:$AD$30,BE$7,FALSE)=0,0,(AC157/(VLOOKUP($Q157,'Workforce hours'!$C$8:$AD$30,BE$7,FALSE))))))</f>
        <v>0</v>
      </c>
      <c r="BF157" s="288">
        <f>IF($Q157="n/a",(IF('Workforce hours'!F$30=0,0,(AD157/'Workforce hours'!F$30))),(IF(VLOOKUP($Q157,'Workforce hours'!$C$8:$AD$30,BF$7,FALSE)=0,0,(AD157/(VLOOKUP($Q157,'Workforce hours'!$C$8:$AD$30,BF$7,FALSE))))))</f>
        <v>0</v>
      </c>
      <c r="BG157" s="288">
        <f>IF($Q157="n/a",(IF('Workforce hours'!G$30=0,0,(AE157/'Workforce hours'!G$30))),(IF(VLOOKUP($Q157,'Workforce hours'!$C$8:$AD$30,BG$7,FALSE)=0,0,(AE157/(VLOOKUP($Q157,'Workforce hours'!$C$8:$AD$30,BG$7,FALSE))))))</f>
        <v>29.325969096401526</v>
      </c>
      <c r="BH157" s="288">
        <f>IF($Q157="n/a",(IF('Workforce hours'!H$30=0,0,(AF157/'Workforce hours'!H$30))),(IF(VLOOKUP($Q157,'Workforce hours'!$C$8:$AD$30,BH$7,FALSE)=0,0,(AF157/(VLOOKUP($Q157,'Workforce hours'!$C$8:$AD$30,BH$7,FALSE))))))</f>
        <v>0</v>
      </c>
      <c r="BI157" s="288">
        <f>IF($Q157="n/a",(IF('Workforce hours'!I$30=0,0,(AG157/'Workforce hours'!I$30))),(IF(VLOOKUP($Q157,'Workforce hours'!$C$8:$AD$30,BI$7,FALSE)=0,0,(AG157/(VLOOKUP($Q157,'Workforce hours'!$C$8:$AD$30,BI$7,FALSE))))))</f>
        <v>0</v>
      </c>
      <c r="BJ157" s="288">
        <f>IF($Q157="n/a",(IF('Workforce hours'!J$30=0,0,(AH157/'Workforce hours'!J$30))),(IF(VLOOKUP($Q157,'Workforce hours'!$C$8:$AD$30,BJ$7,FALSE)=0,0,(AH157/(VLOOKUP($Q157,'Workforce hours'!$C$8:$AD$30,BJ$7,FALSE))))))</f>
        <v>0</v>
      </c>
      <c r="BK157" s="288">
        <f>IF($Q157="n/a",(IF('Workforce hours'!K$30=0,0,(AI157/'Workforce hours'!K$30))),(IF(VLOOKUP($Q157,'Workforce hours'!$C$8:$AD$30,BK$7,FALSE)=0,0,(AI157/(VLOOKUP($Q157,'Workforce hours'!$C$8:$AD$30,BK$7,FALSE))))))</f>
        <v>0</v>
      </c>
      <c r="BL157" s="288">
        <f>IF($Q157="n/a",(IF('Workforce hours'!L$30=0,0,(AJ157/'Workforce hours'!L$30))),(IF(VLOOKUP($Q157,'Workforce hours'!$C$8:$AD$30,BL$7,FALSE)=0,0,(AJ157/(VLOOKUP($Q157,'Workforce hours'!$C$8:$AD$30,BL$7,FALSE))))))</f>
        <v>0</v>
      </c>
      <c r="BM157" s="288">
        <f>IF($Q157="n/a",(IF('Workforce hours'!M$30=0,0,(AK157/'Workforce hours'!M$30))),(IF(VLOOKUP($Q157,'Workforce hours'!$C$8:$AD$30,BM$7,FALSE)=0,0,(AK157/(VLOOKUP($Q157,'Workforce hours'!$C$8:$AD$30,BM$7,FALSE))))))</f>
        <v>0</v>
      </c>
      <c r="BN157" s="288">
        <f>IF($Q157="n/a",(IF('Workforce hours'!N$30=0,0,(AL157/'Workforce hours'!N$30))),(IF(VLOOKUP($Q157,'Workforce hours'!$C$8:$AD$30,BN$7,FALSE)=0,0,(AL157/(VLOOKUP($Q157,'Workforce hours'!$C$8:$AD$30,BN$7,FALSE))))))</f>
        <v>0</v>
      </c>
      <c r="BO157" s="288">
        <f>IF($Q157="n/a",(IF('Workforce hours'!O$30=0,0,(AM157/'Workforce hours'!O$30))),(IF(VLOOKUP($Q157,'Workforce hours'!$C$8:$AD$30,BO$7,FALSE)=0,0,(AM157/(VLOOKUP($Q157,'Workforce hours'!$C$8:$AD$30,BO$7,FALSE))))))</f>
        <v>0</v>
      </c>
      <c r="BP157" s="288">
        <f>IF($Q157="n/a",(IF('Workforce hours'!P$30=0,0,(AN157/'Workforce hours'!P$30))),(IF(VLOOKUP($Q157,'Workforce hours'!$C$8:$AD$30,BP$7,FALSE)=0,0,(AN157/(VLOOKUP($Q157,'Workforce hours'!$C$8:$AD$30,BP$7,FALSE))))))</f>
        <v>0</v>
      </c>
      <c r="BQ157" s="288">
        <f>IF($Q157="n/a",(IF('Workforce hours'!Q$30=0,0,(AO157/'Workforce hours'!Q$30))),(IF(VLOOKUP($Q157,'Workforce hours'!$C$8:$AD$30,BQ$7,FALSE)=0,0,(AO157/(VLOOKUP($Q157,'Workforce hours'!$C$8:$AD$30,BQ$7,FALSE))))))</f>
        <v>0</v>
      </c>
      <c r="BR157" s="288">
        <f>IF($Q157="n/a",(IF('Workforce hours'!R$30=0,0,(AP157/'Workforce hours'!R$30))),(IF(VLOOKUP($Q157,'Workforce hours'!$C$8:$AD$30,BR$7,FALSE)=0,0,(AP157/(VLOOKUP($Q157,'Workforce hours'!$C$8:$AD$30,BR$7,FALSE))))))</f>
        <v>0</v>
      </c>
      <c r="BS157" s="288">
        <f>IF($Q157="n/a",(IF('Workforce hours'!S$30=0,0,(AQ157/'Workforce hours'!S$30))),(IF(VLOOKUP($Q157,'Workforce hours'!$C$8:$AD$30,BS$7,FALSE)=0,0,(AQ157/(VLOOKUP($Q157,'Workforce hours'!$C$8:$AD$30,BS$7,FALSE))))))</f>
        <v>0</v>
      </c>
      <c r="BT157" s="288">
        <f>IF($Q157="n/a",(IF('Workforce hours'!T$30=0,0,(AR157/'Workforce hours'!T$30))),(IF(VLOOKUP($Q157,'Workforce hours'!$C$8:$AD$30,BT$7,FALSE)=0,0,(AR157/(VLOOKUP($Q157,'Workforce hours'!$C$8:$AD$30,BT$7,FALSE))))))</f>
        <v>0</v>
      </c>
      <c r="BU157" s="288">
        <f>IF($Q157="n/a",(IF('Workforce hours'!U$30=0,0,(AS157/'Workforce hours'!U$30))),(IF(VLOOKUP($Q157,'Workforce hours'!$C$8:$AD$30,BU$7,FALSE)=0,0,(AS157/(VLOOKUP($Q157,'Workforce hours'!$C$8:$AD$30,BU$7,FALSE))))))</f>
        <v>29.315954436674435</v>
      </c>
      <c r="BV157" s="288">
        <f>IF($Q157="n/a",(IF('Workforce hours'!V$30=0,0,(AT157/'Workforce hours'!V$30))),(IF(VLOOKUP($Q157,'Workforce hours'!$C$8:$AD$30,BV$7,FALSE)=0,0,(AT157/(VLOOKUP($Q157,'Workforce hours'!$C$8:$AD$30,BV$7,FALSE))))))</f>
        <v>0</v>
      </c>
      <c r="BW157" s="288">
        <f>IF($Q157="n/a",(IF('Workforce hours'!W$30=0,0,(AU157/'Workforce hours'!W$30))),(IF(VLOOKUP($Q157,'Workforce hours'!$C$8:$AD$30,BW$7,FALSE)=0,0,(AU157/(VLOOKUP($Q157,'Workforce hours'!$C$8:$AD$30,BW$7,FALSE))))))</f>
        <v>0</v>
      </c>
      <c r="BX157" s="288">
        <f>IF($Q157="n/a",(IF('Workforce hours'!X$30=0,0,(AV157/'Workforce hours'!X$30))),(IF(VLOOKUP($Q157,'Workforce hours'!$C$8:$AD$30,BX$7,FALSE)=0,0,(AV157/(VLOOKUP($Q157,'Workforce hours'!$C$8:$AD$30,BX$7,FALSE))))))</f>
        <v>0</v>
      </c>
      <c r="BY157" s="288">
        <f>IF($Q157="n/a",(IF('Workforce hours'!Y$30=0,0,(AW157/'Workforce hours'!Y$30))),(IF(VLOOKUP($Q157,'Workforce hours'!$C$8:$AD$30,BY$7,FALSE)=0,0,(AW157/(VLOOKUP($Q157,'Workforce hours'!$C$8:$AD$30,BY$7,FALSE))))))</f>
        <v>0</v>
      </c>
      <c r="BZ157" s="288">
        <f>IF($Q157="n/a",(IF('Workforce hours'!Z$30=0,0,(AX157/'Workforce hours'!Z$30))),(IF(VLOOKUP($Q157,'Workforce hours'!$C$8:$AD$30,BZ$7,FALSE)=0,0,(AX157/(VLOOKUP($Q157,'Workforce hours'!$C$8:$AD$30,BZ$7,FALSE))))))</f>
        <v>0</v>
      </c>
      <c r="CA157" s="288">
        <f>IF($Q157="n/a",(IF('Workforce hours'!AA$30=0,0,(AY157/'Workforce hours'!AA$30))),(IF(VLOOKUP($Q157,'Workforce hours'!$C$8:$AD$30,CA$7,FALSE)=0,0,(AY157/(VLOOKUP($Q157,'Workforce hours'!$C$8:$AD$30,CA$7,FALSE))))))</f>
        <v>0</v>
      </c>
      <c r="CB157" s="288">
        <f>IF($Q157="n/a",(IF('Workforce hours'!AB$30=0,0,(AZ157/'Workforce hours'!AB$30))),(IF(VLOOKUP($Q157,'Workforce hours'!$C$8:$AD$30,CB$7,FALSE)=0,0,(AZ157/(VLOOKUP($Q157,'Workforce hours'!$C$8:$AD$30,CB$7,FALSE))))))</f>
        <v>0</v>
      </c>
      <c r="CC157" s="288">
        <f>IF($Q157="n/a",(IF('Workforce hours'!AC$30=0,0,(BA157/'Workforce hours'!AC$30))),(IF(VLOOKUP($Q157,'Workforce hours'!$C$8:$AD$30,CC$7,FALSE)=0,0,(BA157/(VLOOKUP($Q157,'Workforce hours'!$C$8:$AD$30,CC$7,FALSE))))))</f>
        <v>0</v>
      </c>
      <c r="CD157" s="288">
        <f>IF($Q157="n/a",(IF('Workforce hours'!AD$30=0,0,(BB157/'Workforce hours'!AD$30))),(IF(VLOOKUP($Q157,'Workforce hours'!$C$8:$AD$30,CD$7,FALSE)=0,0,(BB157/(VLOOKUP($Q157,'Workforce hours'!$C$8:$AD$30,CD$7,FALSE))))))</f>
        <v>0</v>
      </c>
      <c r="CE157" s="289">
        <f t="shared" si="26"/>
        <v>0</v>
      </c>
      <c r="CF157" s="290">
        <f>BD157*'Workforce costs'!B$9*(1+'Workforce costs'!B$10)*(1+'Workforce costs'!B$11)</f>
        <v>0</v>
      </c>
      <c r="CG157" s="290">
        <f>BE157*'Workforce costs'!C$9*(1+'Workforce costs'!C$10)*(1+'Workforce costs'!C$11)</f>
        <v>0</v>
      </c>
      <c r="CH157" s="290">
        <f>BF157*'Workforce costs'!D$9*(1+'Workforce costs'!D$10)*(1+'Workforce costs'!D$11)</f>
        <v>0</v>
      </c>
      <c r="CI157" s="290">
        <f>BG157*'Workforce costs'!E$9*(1+'Workforce costs'!E$10)*(1+'Workforce costs'!E$11)</f>
        <v>0</v>
      </c>
      <c r="CJ157" s="290">
        <f>BH157*'Workforce costs'!F$9*(1+'Workforce costs'!F$10)*(1+'Workforce costs'!F$11)</f>
        <v>0</v>
      </c>
      <c r="CK157" s="290">
        <f>BI157*'Workforce costs'!G$9*(1+'Workforce costs'!G$10)*(1+'Workforce costs'!G$11)</f>
        <v>0</v>
      </c>
      <c r="CL157" s="290">
        <f>BJ157*'Workforce costs'!H$9*(1+'Workforce costs'!H$10)*(1+'Workforce costs'!H$11)</f>
        <v>0</v>
      </c>
      <c r="CM157" s="290">
        <f>BK157*'Workforce costs'!I$9*(1+'Workforce costs'!I$10)*(1+'Workforce costs'!I$11)</f>
        <v>0</v>
      </c>
      <c r="CN157" s="290">
        <f>BL157*'Workforce costs'!J$9*(1+'Workforce costs'!J$10)*(1+'Workforce costs'!J$11)</f>
        <v>0</v>
      </c>
      <c r="CO157" s="290">
        <f>BM157*'Workforce costs'!K$9*(1+'Workforce costs'!K$10)*(1+'Workforce costs'!K$11)</f>
        <v>0</v>
      </c>
      <c r="CP157" s="290">
        <f>BN157*'Workforce costs'!L$9*(1+'Workforce costs'!L$10)*(1+'Workforce costs'!L$11)</f>
        <v>0</v>
      </c>
      <c r="CQ157" s="290">
        <f>BO157*'Workforce costs'!M$9*(1+'Workforce costs'!M$10)*(1+'Workforce costs'!M$11)</f>
        <v>0</v>
      </c>
      <c r="CR157" s="290">
        <f>BP157*'Workforce costs'!N$9*(1+'Workforce costs'!N$10)*(1+'Workforce costs'!N$11)</f>
        <v>0</v>
      </c>
      <c r="CS157" s="290">
        <f>BQ157*'Workforce costs'!O$9*(1+'Workforce costs'!O$10)*(1+'Workforce costs'!O$11)</f>
        <v>0</v>
      </c>
      <c r="CT157" s="290">
        <f>BR157*'Workforce costs'!P$9*(1+'Workforce costs'!P$10)*(1+'Workforce costs'!P$11)</f>
        <v>0</v>
      </c>
      <c r="CU157" s="290">
        <f>BS157*'Workforce costs'!Q$9*(1+'Workforce costs'!Q$10)*(1+'Workforce costs'!Q$11)</f>
        <v>0</v>
      </c>
      <c r="CV157" s="290">
        <f>BT157*'Workforce costs'!R$9*(1+'Workforce costs'!R$10)*(1+'Workforce costs'!R$11)</f>
        <v>0</v>
      </c>
      <c r="CW157" s="290">
        <f>BU157*'Workforce costs'!S$9*(1+'Workforce costs'!S$10)*(1+'Workforce costs'!S$11)</f>
        <v>0</v>
      </c>
      <c r="CX157" s="290">
        <f>BV157*'Workforce costs'!T$9*(1+'Workforce costs'!T$10)*(1+'Workforce costs'!T$11)</f>
        <v>0</v>
      </c>
      <c r="CY157" s="290">
        <f>BW157*'Workforce costs'!U$9*(1+'Workforce costs'!U$10)*(1+'Workforce costs'!U$11)</f>
        <v>0</v>
      </c>
      <c r="CZ157" s="290">
        <f>BX157*'Workforce costs'!V$9*(1+'Workforce costs'!V$10)*(1+'Workforce costs'!V$11)</f>
        <v>0</v>
      </c>
      <c r="DA157" s="290">
        <f>BY157*'Workforce costs'!W$9*(1+'Workforce costs'!W$10)*(1+'Workforce costs'!W$11)</f>
        <v>0</v>
      </c>
      <c r="DB157" s="290">
        <f>BZ157*'Workforce costs'!X$9*(1+'Workforce costs'!X$10)*(1+'Workforce costs'!X$11)</f>
        <v>0</v>
      </c>
      <c r="DC157" s="290">
        <f>CA157*'Workforce costs'!Y$9*(1+'Workforce costs'!Y$10)*(1+'Workforce costs'!Y$11)</f>
        <v>0</v>
      </c>
      <c r="DD157" s="290">
        <f>CB157*'Workforce costs'!Z$9*(1+'Workforce costs'!Z$10)*(1+'Workforce costs'!Z$11)</f>
        <v>0</v>
      </c>
      <c r="DE157" s="290">
        <f>CC157*'Workforce costs'!AA$9*(1+'Workforce costs'!AA$10)*(1+'Workforce costs'!AA$11)</f>
        <v>0</v>
      </c>
      <c r="DF157" s="290">
        <f>CD157*'Workforce costs'!AB$9*(1+'Workforce costs'!AB$10)*(1+'Workforce costs'!AB$11)</f>
        <v>0</v>
      </c>
    </row>
    <row r="158" spans="1:110" x14ac:dyDescent="0.3">
      <c r="A158" s="2" t="str">
        <f>Outputs!$A$4</f>
        <v>Australia</v>
      </c>
      <c r="B158" s="2" t="str">
        <f t="shared" si="19"/>
        <v>Australia 12to17</v>
      </c>
      <c r="C158" s="30">
        <f>VLOOKUP($B158,Populations!$D$15:$H$1920,3,FALSE)</f>
        <v>1959472</v>
      </c>
      <c r="D158" s="255">
        <f>IF(OR($H158="General pop",$H158="Schools",$H158="Workplace",$H158="Skills Training",$H158="Digital Supports"),1,VLOOKUP($B158,Populations!$D$15:$H$1920,5,FALSE))</f>
        <v>1</v>
      </c>
      <c r="E158" s="88">
        <f>VLOOKUP(I158,Epidemiology!$C$10:$H$47,6,FALSE)</f>
        <v>7702</v>
      </c>
      <c r="F158" s="102">
        <f>'Care profiles'!R159</f>
        <v>1</v>
      </c>
      <c r="G158" s="15" t="str">
        <f>'Care profiles'!A159</f>
        <v>12to17</v>
      </c>
      <c r="H158" s="15" t="str">
        <f>'Care profiles'!B159</f>
        <v>Thoughts</v>
      </c>
      <c r="I158" s="15" t="str">
        <f>'Care profiles'!C159</f>
        <v>Thoughts_12-17yrs</v>
      </c>
      <c r="J158" s="15" t="str">
        <f>'Care profiles'!D159</f>
        <v>Care profile</v>
      </c>
      <c r="K158" s="15" t="str">
        <f>'Care profiles'!E159</f>
        <v>Structured Psychological Therapies – Family</v>
      </c>
      <c r="L158" s="104">
        <f>'Care profiles'!F159</f>
        <v>0.1</v>
      </c>
      <c r="M158" s="15">
        <f>'Care profiles'!G159</f>
        <v>3</v>
      </c>
      <c r="N158" s="15">
        <f>'Care profiles'!H159</f>
        <v>60</v>
      </c>
      <c r="O158" s="15" t="str">
        <f>'Care profiles'!I159</f>
        <v>min</v>
      </c>
      <c r="P158" s="15" t="str">
        <f>'Care profiles'!J159</f>
        <v>Tertiary Qualified - Unspecified</v>
      </c>
      <c r="Q158" s="15" t="str">
        <f>'Care profiles'!K159</f>
        <v>n/a</v>
      </c>
      <c r="R158" s="15" t="str">
        <f>'Care profiles'!M159</f>
        <v>Y</v>
      </c>
      <c r="S158" s="15" t="str">
        <f>'Care profiles'!O159</f>
        <v>N</v>
      </c>
      <c r="T158" s="15" t="str">
        <f>'Care profiles'!Q159</f>
        <v>N</v>
      </c>
      <c r="U158" s="30">
        <f t="shared" si="20"/>
        <v>150918.53344</v>
      </c>
      <c r="V158" s="30">
        <f t="shared" si="21"/>
        <v>15091.853344000001</v>
      </c>
      <c r="W158" s="30">
        <f>IF(M158="n/a",0,IF(O158="days",V158*M158*(1+(VLOOKUP(K158,'Bed parameters'!$A$9:$G$12,7,FALSE))),V158*M158))</f>
        <v>45275.560032000001</v>
      </c>
      <c r="X158" s="30">
        <f t="shared" si="22"/>
        <v>45275.560032000001</v>
      </c>
      <c r="Y158" s="30">
        <f t="shared" si="23"/>
        <v>0</v>
      </c>
      <c r="Z158" s="113">
        <f>_xlfn.IFNA(Y158/((VLOOKUP(K158,'Bed parameters'!$A$9:$G$12,3,FALSE))*(VLOOKUP(K158,'Bed parameters'!$A$9:$G$12,5,FALSE))),0)</f>
        <v>0</v>
      </c>
      <c r="AA158" s="30">
        <f t="shared" si="24"/>
        <v>45275.560032000001</v>
      </c>
      <c r="AB158" s="30">
        <f>_xlfn.IFNA(IF($O158="days",$Y158*(VLOOKUP($K158,'Bed parameters'!$A$9:$I$12,9,FALSE))*$F158*(VLOOKUP($Q158,'Workforce distribution'!$C$8:$AD$30,AB$7,FALSE)),IF($Q158="n/a",(IF($P158=AB$6,$X158*$F158,0)),$X158*$F158*(VLOOKUP($Q158,'Workforce distribution'!$C$8:$AD$30,AB$7,FALSE)))),0)</f>
        <v>0</v>
      </c>
      <c r="AC158" s="30">
        <f>_xlfn.IFNA(IF($O158="days",$Y158*(VLOOKUP($K158,'Bed parameters'!$A$9:$I$12,9,FALSE))*$F158*(VLOOKUP($Q158,'Workforce distribution'!$C$8:$AD$30,AC$7,FALSE)),IF($Q158="n/a",(IF($P158=AC$6,$X158*$F158,0)),$X158*$F158*(VLOOKUP($Q158,'Workforce distribution'!$C$8:$AD$30,AC$7,FALSE)))),0)</f>
        <v>0</v>
      </c>
      <c r="AD158" s="30">
        <f>_xlfn.IFNA(IF($O158="days",$Y158*(VLOOKUP($K158,'Bed parameters'!$A$9:$I$12,9,FALSE))*$F158*(VLOOKUP($Q158,'Workforce distribution'!$C$8:$AD$30,AD$7,FALSE)),IF($Q158="n/a",(IF($P158=AD$6,$X158*$F158,0)),$X158*$F158*(VLOOKUP($Q158,'Workforce distribution'!$C$8:$AD$30,AD$7,FALSE)))),0)</f>
        <v>0</v>
      </c>
      <c r="AE158" s="30">
        <f>_xlfn.IFNA(IF($O158="days",$Y158*(VLOOKUP($K158,'Bed parameters'!$A$9:$I$12,9,FALSE))*$F158*(VLOOKUP($Q158,'Workforce distribution'!$C$8:$AD$30,AE$7,FALSE)),IF($Q158="n/a",(IF($P158=AE$6,$X158*$F158,0)),$X158*$F158*(VLOOKUP($Q158,'Workforce distribution'!$C$8:$AD$30,AE$7,FALSE)))),0)</f>
        <v>0</v>
      </c>
      <c r="AF158" s="30">
        <f>_xlfn.IFNA(IF($O158="days",$Y158*(VLOOKUP($K158,'Bed parameters'!$A$9:$I$12,9,FALSE))*$F158*(VLOOKUP($Q158,'Workforce distribution'!$C$8:$AD$30,AF$7,FALSE)),IF($Q158="n/a",(IF($P158=AF$6,$X158*$F158,0)),$X158*$F158*(VLOOKUP($Q158,'Workforce distribution'!$C$8:$AD$30,AF$7,FALSE)))),0)</f>
        <v>0</v>
      </c>
      <c r="AG158" s="30">
        <f>_xlfn.IFNA(IF($O158="days",$Y158*(VLOOKUP($K158,'Bed parameters'!$A$9:$I$12,9,FALSE))*$F158*(VLOOKUP($Q158,'Workforce distribution'!$C$8:$AD$30,AG$7,FALSE)),IF($Q158="n/a",(IF($P158=AG$6,$X158*$F158,0)),$X158*$F158*(VLOOKUP($Q158,'Workforce distribution'!$C$8:$AD$30,AG$7,FALSE)))),0)</f>
        <v>0</v>
      </c>
      <c r="AH158" s="30">
        <f>_xlfn.IFNA(IF($O158="days",$Y158*(VLOOKUP($K158,'Bed parameters'!$A$9:$I$12,9,FALSE))*$F158*(VLOOKUP($Q158,'Workforce distribution'!$C$8:$AD$30,AH$7,FALSE)),IF($Q158="n/a",(IF($P158=AH$6,$X158*$F158,0)),$X158*$F158*(VLOOKUP($Q158,'Workforce distribution'!$C$8:$AD$30,AH$7,FALSE)))),0)</f>
        <v>0</v>
      </c>
      <c r="AI158" s="30">
        <f>_xlfn.IFNA(IF($O158="days",$Y158*(VLOOKUP($K158,'Bed parameters'!$A$9:$I$12,9,FALSE))*$F158*(VLOOKUP($Q158,'Workforce distribution'!$C$8:$AD$30,AI$7,FALSE)),IF($Q158="n/a",(IF($P158=AI$6,$X158*$F158,0)),$X158*$F158*(VLOOKUP($Q158,'Workforce distribution'!$C$8:$AD$30,AI$7,FALSE)))),0)</f>
        <v>0</v>
      </c>
      <c r="AJ158" s="30">
        <f>_xlfn.IFNA(IF($O158="days",$Y158*(VLOOKUP($K158,'Bed parameters'!$A$9:$I$12,9,FALSE))*$F158*(VLOOKUP($Q158,'Workforce distribution'!$C$8:$AD$30,AJ$7,FALSE)),IF($Q158="n/a",(IF($P158=AJ$6,$X158*$F158,0)),$X158*$F158*(VLOOKUP($Q158,'Workforce distribution'!$C$8:$AD$30,AJ$7,FALSE)))),0)</f>
        <v>0</v>
      </c>
      <c r="AK158" s="30">
        <f>_xlfn.IFNA(IF($O158="days",$Y158*(VLOOKUP($K158,'Bed parameters'!$A$9:$I$12,9,FALSE))*$F158*(VLOOKUP($Q158,'Workforce distribution'!$C$8:$AD$30,AK$7,FALSE)),IF($Q158="n/a",(IF($P158=AK$6,$X158*$F158,0)),$X158*$F158*(VLOOKUP($Q158,'Workforce distribution'!$C$8:$AD$30,AK$7,FALSE)))),0)</f>
        <v>0</v>
      </c>
      <c r="AL158" s="30">
        <f>_xlfn.IFNA(IF($O158="days",$Y158*(VLOOKUP($K158,'Bed parameters'!$A$9:$I$12,9,FALSE))*$F158*(VLOOKUP($Q158,'Workforce distribution'!$C$8:$AD$30,AL$7,FALSE)),IF($Q158="n/a",(IF($P158=AL$6,$X158*$F158,0)),$X158*$F158*(VLOOKUP($Q158,'Workforce distribution'!$C$8:$AD$30,AL$7,FALSE)))),0)</f>
        <v>0</v>
      </c>
      <c r="AM158" s="30">
        <f>_xlfn.IFNA(IF($O158="days",$Y158*(VLOOKUP($K158,'Bed parameters'!$A$9:$I$12,9,FALSE))*$F158*(VLOOKUP($Q158,'Workforce distribution'!$C$8:$AD$30,AM$7,FALSE)),IF($Q158="n/a",(IF($P158=AM$6,$X158*$F158,0)),$X158*$F158*(VLOOKUP($Q158,'Workforce distribution'!$C$8:$AD$30,AM$7,FALSE)))),0)</f>
        <v>0</v>
      </c>
      <c r="AN158" s="30">
        <f>_xlfn.IFNA(IF($O158="days",$Y158*(VLOOKUP($K158,'Bed parameters'!$A$9:$I$12,9,FALSE))*$F158*(VLOOKUP($Q158,'Workforce distribution'!$C$8:$AD$30,AN$7,FALSE)),IF($Q158="n/a",(IF($P158=AN$6,$X158*$F158,0)),$X158*$F158*(VLOOKUP($Q158,'Workforce distribution'!$C$8:$AD$30,AN$7,FALSE)))),0)</f>
        <v>0</v>
      </c>
      <c r="AO158" s="30">
        <f>_xlfn.IFNA(IF($O158="days",$Y158*(VLOOKUP($K158,'Bed parameters'!$A$9:$I$12,9,FALSE))*$F158*(VLOOKUP($Q158,'Workforce distribution'!$C$8:$AD$30,AO$7,FALSE)),IF($Q158="n/a",(IF($P158=AO$6,$X158*$F158,0)),$X158*$F158*(VLOOKUP($Q158,'Workforce distribution'!$C$8:$AD$30,AO$7,FALSE)))),0)</f>
        <v>0</v>
      </c>
      <c r="AP158" s="30">
        <f>_xlfn.IFNA(IF($O158="days",$Y158*(VLOOKUP($K158,'Bed parameters'!$A$9:$I$12,9,FALSE))*$F158*(VLOOKUP($Q158,'Workforce distribution'!$C$8:$AD$30,AP$7,FALSE)),IF($Q158="n/a",(IF($P158=AP$6,$X158*$F158,0)),$X158*$F158*(VLOOKUP($Q158,'Workforce distribution'!$C$8:$AD$30,AP$7,FALSE)))),0)</f>
        <v>0</v>
      </c>
      <c r="AQ158" s="30">
        <f>_xlfn.IFNA(IF($O158="days",$Y158*(VLOOKUP($K158,'Bed parameters'!$A$9:$I$12,9,FALSE))*$F158*(VLOOKUP($Q158,'Workforce distribution'!$C$8:$AD$30,AQ$7,FALSE)),IF($Q158="n/a",(IF($P158=AQ$6,$X158*$F158,0)),$X158*$F158*(VLOOKUP($Q158,'Workforce distribution'!$C$8:$AD$30,AQ$7,FALSE)))),0)</f>
        <v>0</v>
      </c>
      <c r="AR158" s="30">
        <f>_xlfn.IFNA(IF($O158="days",$Y158*(VLOOKUP($K158,'Bed parameters'!$A$9:$I$12,9,FALSE))*$F158*(VLOOKUP($Q158,'Workforce distribution'!$C$8:$AD$30,AR$7,FALSE)),IF($Q158="n/a",(IF($P158=AR$6,$X158*$F158,0)),$X158*$F158*(VLOOKUP($Q158,'Workforce distribution'!$C$8:$AD$30,AR$7,FALSE)))),0)</f>
        <v>0</v>
      </c>
      <c r="AS158" s="30">
        <f>_xlfn.IFNA(IF($O158="days",$Y158*(VLOOKUP($K158,'Bed parameters'!$A$9:$I$12,9,FALSE))*$F158*(VLOOKUP($Q158,'Workforce distribution'!$C$8:$AD$30,AS$7,FALSE)),IF($Q158="n/a",(IF($P158=AS$6,$X158*$F158,0)),$X158*$F158*(VLOOKUP($Q158,'Workforce distribution'!$C$8:$AD$30,AS$7,FALSE)))),0)</f>
        <v>45275.560032000001</v>
      </c>
      <c r="AT158" s="30">
        <f>_xlfn.IFNA(IF($O158="days",$Y158*(VLOOKUP($K158,'Bed parameters'!$A$9:$I$12,9,FALSE))*$F158*(VLOOKUP($Q158,'Workforce distribution'!$C$8:$AD$30,AT$7,FALSE)),IF($Q158="n/a",(IF($P158=AT$6,$X158*$F158,0)),$X158*$F158*(VLOOKUP($Q158,'Workforce distribution'!$C$8:$AD$30,AT$7,FALSE)))),0)</f>
        <v>0</v>
      </c>
      <c r="AU158" s="30">
        <f>_xlfn.IFNA(IF($O158="days",$Y158*(VLOOKUP($K158,'Bed parameters'!$A$9:$I$12,9,FALSE))*$F158*(VLOOKUP($Q158,'Workforce distribution'!$C$8:$AD$30,AU$7,FALSE)),IF($Q158="n/a",(IF($P158=AU$6,$X158*$F158,0)),$X158*$F158*(VLOOKUP($Q158,'Workforce distribution'!$C$8:$AD$30,AU$7,FALSE)))),0)</f>
        <v>0</v>
      </c>
      <c r="AV158" s="30">
        <f>_xlfn.IFNA(IF($O158="days",$Y158*(VLOOKUP($K158,'Bed parameters'!$A$9:$I$12,9,FALSE))*$F158*(VLOOKUP($Q158,'Workforce distribution'!$C$8:$AD$30,AV$7,FALSE)),IF($Q158="n/a",(IF($P158=AV$6,$X158*$F158,0)),$X158*$F158*(VLOOKUP($Q158,'Workforce distribution'!$C$8:$AD$30,AV$7,FALSE)))),0)</f>
        <v>0</v>
      </c>
      <c r="AW158" s="30">
        <f>_xlfn.IFNA(IF($O158="days",$Y158*(VLOOKUP($K158,'Bed parameters'!$A$9:$I$12,9,FALSE))*$F158*(VLOOKUP($Q158,'Workforce distribution'!$C$8:$AD$30,AW$7,FALSE)),IF($Q158="n/a",(IF($P158=AW$6,$X158*$F158,0)),$X158*$F158*(VLOOKUP($Q158,'Workforce distribution'!$C$8:$AD$30,AW$7,FALSE)))),0)</f>
        <v>0</v>
      </c>
      <c r="AX158" s="30">
        <f>_xlfn.IFNA(IF($O158="days",$Y158*(VLOOKUP($K158,'Bed parameters'!$A$9:$I$12,9,FALSE))*$F158*(VLOOKUP($Q158,'Workforce distribution'!$C$8:$AD$30,AX$7,FALSE)),IF($Q158="n/a",(IF($P158=AX$6,$X158*$F158,0)),$X158*$F158*(VLOOKUP($Q158,'Workforce distribution'!$C$8:$AD$30,AX$7,FALSE)))),0)</f>
        <v>0</v>
      </c>
      <c r="AY158" s="30">
        <f>_xlfn.IFNA(IF($O158="days",$Y158*(VLOOKUP($K158,'Bed parameters'!$A$9:$I$12,9,FALSE))*$F158*(VLOOKUP($Q158,'Workforce distribution'!$C$8:$AD$30,AY$7,FALSE)),IF($Q158="n/a",(IF($P158=AY$6,$X158*$F158,0)),$X158*$F158*(VLOOKUP($Q158,'Workforce distribution'!$C$8:$AD$30,AY$7,FALSE)))),0)</f>
        <v>0</v>
      </c>
      <c r="AZ158" s="30">
        <f>_xlfn.IFNA(IF($O158="days",$Y158*(VLOOKUP($K158,'Bed parameters'!$A$9:$I$12,9,FALSE))*$F158*(VLOOKUP($Q158,'Workforce distribution'!$C$8:$AD$30,AZ$7,FALSE)),IF($Q158="n/a",(IF($P158=AZ$6,$X158*$F158,0)),$X158*$F158*(VLOOKUP($Q158,'Workforce distribution'!$C$8:$AD$30,AZ$7,FALSE)))),0)</f>
        <v>0</v>
      </c>
      <c r="BA158" s="30">
        <f>_xlfn.IFNA(IF($O158="days",$Y158*(VLOOKUP($K158,'Bed parameters'!$A$9:$I$12,9,FALSE))*$F158*(VLOOKUP($Q158,'Workforce distribution'!$C$8:$AD$30,BA$7,FALSE)),IF($Q158="n/a",(IF($P158=BA$6,$X158*$F158,0)),$X158*$F158*(VLOOKUP($Q158,'Workforce distribution'!$C$8:$AD$30,BA$7,FALSE)))),0)</f>
        <v>0</v>
      </c>
      <c r="BB158" s="30">
        <f>_xlfn.IFNA(IF($O158="days",$Y158*(VLOOKUP($K158,'Bed parameters'!$A$9:$I$12,9,FALSE))*$F158*(VLOOKUP($Q158,'Workforce distribution'!$C$8:$AD$30,BB$7,FALSE)),IF($Q158="n/a",(IF($P158=BB$6,$X158*$F158,0)),$X158*$F158*(VLOOKUP($Q158,'Workforce distribution'!$C$8:$AD$30,BB$7,FALSE)))),0)</f>
        <v>0</v>
      </c>
      <c r="BC158" s="149">
        <f t="shared" si="25"/>
        <v>39.395251459977366</v>
      </c>
      <c r="BD158" s="288">
        <f>IF($Q158="n/a",(IF('Workforce hours'!D$30=0,0,(AB158/'Workforce hours'!D$30))),(IF(VLOOKUP($Q158,'Workforce hours'!$C$8:$AD$30,BD$7,FALSE)=0,0,(AB158/(VLOOKUP($Q158,'Workforce hours'!$C$8:$AD$30,BD$7,FALSE))))))</f>
        <v>0</v>
      </c>
      <c r="BE158" s="288">
        <f>IF($Q158="n/a",(IF('Workforce hours'!E$30=0,0,(AC158/'Workforce hours'!E$30))),(IF(VLOOKUP($Q158,'Workforce hours'!$C$8:$AD$30,BE$7,FALSE)=0,0,(AC158/(VLOOKUP($Q158,'Workforce hours'!$C$8:$AD$30,BE$7,FALSE))))))</f>
        <v>0</v>
      </c>
      <c r="BF158" s="288">
        <f>IF($Q158="n/a",(IF('Workforce hours'!F$30=0,0,(AD158/'Workforce hours'!F$30))),(IF(VLOOKUP($Q158,'Workforce hours'!$C$8:$AD$30,BF$7,FALSE)=0,0,(AD158/(VLOOKUP($Q158,'Workforce hours'!$C$8:$AD$30,BF$7,FALSE))))))</f>
        <v>0</v>
      </c>
      <c r="BG158" s="288">
        <f>IF($Q158="n/a",(IF('Workforce hours'!G$30=0,0,(AE158/'Workforce hours'!G$30))),(IF(VLOOKUP($Q158,'Workforce hours'!$C$8:$AD$30,BG$7,FALSE)=0,0,(AE158/(VLOOKUP($Q158,'Workforce hours'!$C$8:$AD$30,BG$7,FALSE))))))</f>
        <v>0</v>
      </c>
      <c r="BH158" s="288">
        <f>IF($Q158="n/a",(IF('Workforce hours'!H$30=0,0,(AF158/'Workforce hours'!H$30))),(IF(VLOOKUP($Q158,'Workforce hours'!$C$8:$AD$30,BH$7,FALSE)=0,0,(AF158/(VLOOKUP($Q158,'Workforce hours'!$C$8:$AD$30,BH$7,FALSE))))))</f>
        <v>0</v>
      </c>
      <c r="BI158" s="288">
        <f>IF($Q158="n/a",(IF('Workforce hours'!I$30=0,0,(AG158/'Workforce hours'!I$30))),(IF(VLOOKUP($Q158,'Workforce hours'!$C$8:$AD$30,BI$7,FALSE)=0,0,(AG158/(VLOOKUP($Q158,'Workforce hours'!$C$8:$AD$30,BI$7,FALSE))))))</f>
        <v>0</v>
      </c>
      <c r="BJ158" s="288">
        <f>IF($Q158="n/a",(IF('Workforce hours'!J$30=0,0,(AH158/'Workforce hours'!J$30))),(IF(VLOOKUP($Q158,'Workforce hours'!$C$8:$AD$30,BJ$7,FALSE)=0,0,(AH158/(VLOOKUP($Q158,'Workforce hours'!$C$8:$AD$30,BJ$7,FALSE))))))</f>
        <v>0</v>
      </c>
      <c r="BK158" s="288">
        <f>IF($Q158="n/a",(IF('Workforce hours'!K$30=0,0,(AI158/'Workforce hours'!K$30))),(IF(VLOOKUP($Q158,'Workforce hours'!$C$8:$AD$30,BK$7,FALSE)=0,0,(AI158/(VLOOKUP($Q158,'Workforce hours'!$C$8:$AD$30,BK$7,FALSE))))))</f>
        <v>0</v>
      </c>
      <c r="BL158" s="288">
        <f>IF($Q158="n/a",(IF('Workforce hours'!L$30=0,0,(AJ158/'Workforce hours'!L$30))),(IF(VLOOKUP($Q158,'Workforce hours'!$C$8:$AD$30,BL$7,FALSE)=0,0,(AJ158/(VLOOKUP($Q158,'Workforce hours'!$C$8:$AD$30,BL$7,FALSE))))))</f>
        <v>0</v>
      </c>
      <c r="BM158" s="288">
        <f>IF($Q158="n/a",(IF('Workforce hours'!M$30=0,0,(AK158/'Workforce hours'!M$30))),(IF(VLOOKUP($Q158,'Workforce hours'!$C$8:$AD$30,BM$7,FALSE)=0,0,(AK158/(VLOOKUP($Q158,'Workforce hours'!$C$8:$AD$30,BM$7,FALSE))))))</f>
        <v>0</v>
      </c>
      <c r="BN158" s="288">
        <f>IF($Q158="n/a",(IF('Workforce hours'!N$30=0,0,(AL158/'Workforce hours'!N$30))),(IF(VLOOKUP($Q158,'Workforce hours'!$C$8:$AD$30,BN$7,FALSE)=0,0,(AL158/(VLOOKUP($Q158,'Workforce hours'!$C$8:$AD$30,BN$7,FALSE))))))</f>
        <v>0</v>
      </c>
      <c r="BO158" s="288">
        <f>IF($Q158="n/a",(IF('Workforce hours'!O$30=0,0,(AM158/'Workforce hours'!O$30))),(IF(VLOOKUP($Q158,'Workforce hours'!$C$8:$AD$30,BO$7,FALSE)=0,0,(AM158/(VLOOKUP($Q158,'Workforce hours'!$C$8:$AD$30,BO$7,FALSE))))))</f>
        <v>0</v>
      </c>
      <c r="BP158" s="288">
        <f>IF($Q158="n/a",(IF('Workforce hours'!P$30=0,0,(AN158/'Workforce hours'!P$30))),(IF(VLOOKUP($Q158,'Workforce hours'!$C$8:$AD$30,BP$7,FALSE)=0,0,(AN158/(VLOOKUP($Q158,'Workforce hours'!$C$8:$AD$30,BP$7,FALSE))))))</f>
        <v>0</v>
      </c>
      <c r="BQ158" s="288">
        <f>IF($Q158="n/a",(IF('Workforce hours'!Q$30=0,0,(AO158/'Workforce hours'!Q$30))),(IF(VLOOKUP($Q158,'Workforce hours'!$C$8:$AD$30,BQ$7,FALSE)=0,0,(AO158/(VLOOKUP($Q158,'Workforce hours'!$C$8:$AD$30,BQ$7,FALSE))))))</f>
        <v>0</v>
      </c>
      <c r="BR158" s="288">
        <f>IF($Q158="n/a",(IF('Workforce hours'!R$30=0,0,(AP158/'Workforce hours'!R$30))),(IF(VLOOKUP($Q158,'Workforce hours'!$C$8:$AD$30,BR$7,FALSE)=0,0,(AP158/(VLOOKUP($Q158,'Workforce hours'!$C$8:$AD$30,BR$7,FALSE))))))</f>
        <v>0</v>
      </c>
      <c r="BS158" s="288">
        <f>IF($Q158="n/a",(IF('Workforce hours'!S$30=0,0,(AQ158/'Workforce hours'!S$30))),(IF(VLOOKUP($Q158,'Workforce hours'!$C$8:$AD$30,BS$7,FALSE)=0,0,(AQ158/(VLOOKUP($Q158,'Workforce hours'!$C$8:$AD$30,BS$7,FALSE))))))</f>
        <v>0</v>
      </c>
      <c r="BT158" s="288">
        <f>IF($Q158="n/a",(IF('Workforce hours'!T$30=0,0,(AR158/'Workforce hours'!T$30))),(IF(VLOOKUP($Q158,'Workforce hours'!$C$8:$AD$30,BT$7,FALSE)=0,0,(AR158/(VLOOKUP($Q158,'Workforce hours'!$C$8:$AD$30,BT$7,FALSE))))))</f>
        <v>0</v>
      </c>
      <c r="BU158" s="288">
        <f>IF($Q158="n/a",(IF('Workforce hours'!U$30=0,0,(AS158/'Workforce hours'!U$30))),(IF(VLOOKUP($Q158,'Workforce hours'!$C$8:$AD$30,BU$7,FALSE)=0,0,(AS158/(VLOOKUP($Q158,'Workforce hours'!$C$8:$AD$30,BU$7,FALSE))))))</f>
        <v>39.395251459977366</v>
      </c>
      <c r="BV158" s="288">
        <f>IF($Q158="n/a",(IF('Workforce hours'!V$30=0,0,(AT158/'Workforce hours'!V$30))),(IF(VLOOKUP($Q158,'Workforce hours'!$C$8:$AD$30,BV$7,FALSE)=0,0,(AT158/(VLOOKUP($Q158,'Workforce hours'!$C$8:$AD$30,BV$7,FALSE))))))</f>
        <v>0</v>
      </c>
      <c r="BW158" s="288">
        <f>IF($Q158="n/a",(IF('Workforce hours'!W$30=0,0,(AU158/'Workforce hours'!W$30))),(IF(VLOOKUP($Q158,'Workforce hours'!$C$8:$AD$30,BW$7,FALSE)=0,0,(AU158/(VLOOKUP($Q158,'Workforce hours'!$C$8:$AD$30,BW$7,FALSE))))))</f>
        <v>0</v>
      </c>
      <c r="BX158" s="288">
        <f>IF($Q158="n/a",(IF('Workforce hours'!X$30=0,0,(AV158/'Workforce hours'!X$30))),(IF(VLOOKUP($Q158,'Workforce hours'!$C$8:$AD$30,BX$7,FALSE)=0,0,(AV158/(VLOOKUP($Q158,'Workforce hours'!$C$8:$AD$30,BX$7,FALSE))))))</f>
        <v>0</v>
      </c>
      <c r="BY158" s="288">
        <f>IF($Q158="n/a",(IF('Workforce hours'!Y$30=0,0,(AW158/'Workforce hours'!Y$30))),(IF(VLOOKUP($Q158,'Workforce hours'!$C$8:$AD$30,BY$7,FALSE)=0,0,(AW158/(VLOOKUP($Q158,'Workforce hours'!$C$8:$AD$30,BY$7,FALSE))))))</f>
        <v>0</v>
      </c>
      <c r="BZ158" s="288">
        <f>IF($Q158="n/a",(IF('Workforce hours'!Z$30=0,0,(AX158/'Workforce hours'!Z$30))),(IF(VLOOKUP($Q158,'Workforce hours'!$C$8:$AD$30,BZ$7,FALSE)=0,0,(AX158/(VLOOKUP($Q158,'Workforce hours'!$C$8:$AD$30,BZ$7,FALSE))))))</f>
        <v>0</v>
      </c>
      <c r="CA158" s="288">
        <f>IF($Q158="n/a",(IF('Workforce hours'!AA$30=0,0,(AY158/'Workforce hours'!AA$30))),(IF(VLOOKUP($Q158,'Workforce hours'!$C$8:$AD$30,CA$7,FALSE)=0,0,(AY158/(VLOOKUP($Q158,'Workforce hours'!$C$8:$AD$30,CA$7,FALSE))))))</f>
        <v>0</v>
      </c>
      <c r="CB158" s="288">
        <f>IF($Q158="n/a",(IF('Workforce hours'!AB$30=0,0,(AZ158/'Workforce hours'!AB$30))),(IF(VLOOKUP($Q158,'Workforce hours'!$C$8:$AD$30,CB$7,FALSE)=0,0,(AZ158/(VLOOKUP($Q158,'Workforce hours'!$C$8:$AD$30,CB$7,FALSE))))))</f>
        <v>0</v>
      </c>
      <c r="CC158" s="288">
        <f>IF($Q158="n/a",(IF('Workforce hours'!AC$30=0,0,(BA158/'Workforce hours'!AC$30))),(IF(VLOOKUP($Q158,'Workforce hours'!$C$8:$AD$30,CC$7,FALSE)=0,0,(BA158/(VLOOKUP($Q158,'Workforce hours'!$C$8:$AD$30,CC$7,FALSE))))))</f>
        <v>0</v>
      </c>
      <c r="CD158" s="288">
        <f>IF($Q158="n/a",(IF('Workforce hours'!AD$30=0,0,(BB158/'Workforce hours'!AD$30))),(IF(VLOOKUP($Q158,'Workforce hours'!$C$8:$AD$30,CD$7,FALSE)=0,0,(BB158/(VLOOKUP($Q158,'Workforce hours'!$C$8:$AD$30,CD$7,FALSE))))))</f>
        <v>0</v>
      </c>
      <c r="CE158" s="289">
        <f t="shared" si="26"/>
        <v>0</v>
      </c>
      <c r="CF158" s="290">
        <f>BD158*'Workforce costs'!B$9*(1+'Workforce costs'!B$10)*(1+'Workforce costs'!B$11)</f>
        <v>0</v>
      </c>
      <c r="CG158" s="290">
        <f>BE158*'Workforce costs'!C$9*(1+'Workforce costs'!C$10)*(1+'Workforce costs'!C$11)</f>
        <v>0</v>
      </c>
      <c r="CH158" s="290">
        <f>BF158*'Workforce costs'!D$9*(1+'Workforce costs'!D$10)*(1+'Workforce costs'!D$11)</f>
        <v>0</v>
      </c>
      <c r="CI158" s="290">
        <f>BG158*'Workforce costs'!E$9*(1+'Workforce costs'!E$10)*(1+'Workforce costs'!E$11)</f>
        <v>0</v>
      </c>
      <c r="CJ158" s="290">
        <f>BH158*'Workforce costs'!F$9*(1+'Workforce costs'!F$10)*(1+'Workforce costs'!F$11)</f>
        <v>0</v>
      </c>
      <c r="CK158" s="290">
        <f>BI158*'Workforce costs'!G$9*(1+'Workforce costs'!G$10)*(1+'Workforce costs'!G$11)</f>
        <v>0</v>
      </c>
      <c r="CL158" s="290">
        <f>BJ158*'Workforce costs'!H$9*(1+'Workforce costs'!H$10)*(1+'Workforce costs'!H$11)</f>
        <v>0</v>
      </c>
      <c r="CM158" s="290">
        <f>BK158*'Workforce costs'!I$9*(1+'Workforce costs'!I$10)*(1+'Workforce costs'!I$11)</f>
        <v>0</v>
      </c>
      <c r="CN158" s="290">
        <f>BL158*'Workforce costs'!J$9*(1+'Workforce costs'!J$10)*(1+'Workforce costs'!J$11)</f>
        <v>0</v>
      </c>
      <c r="CO158" s="290">
        <f>BM158*'Workforce costs'!K$9*(1+'Workforce costs'!K$10)*(1+'Workforce costs'!K$11)</f>
        <v>0</v>
      </c>
      <c r="CP158" s="290">
        <f>BN158*'Workforce costs'!L$9*(1+'Workforce costs'!L$10)*(1+'Workforce costs'!L$11)</f>
        <v>0</v>
      </c>
      <c r="CQ158" s="290">
        <f>BO158*'Workforce costs'!M$9*(1+'Workforce costs'!M$10)*(1+'Workforce costs'!M$11)</f>
        <v>0</v>
      </c>
      <c r="CR158" s="290">
        <f>BP158*'Workforce costs'!N$9*(1+'Workforce costs'!N$10)*(1+'Workforce costs'!N$11)</f>
        <v>0</v>
      </c>
      <c r="CS158" s="290">
        <f>BQ158*'Workforce costs'!O$9*(1+'Workforce costs'!O$10)*(1+'Workforce costs'!O$11)</f>
        <v>0</v>
      </c>
      <c r="CT158" s="290">
        <f>BR158*'Workforce costs'!P$9*(1+'Workforce costs'!P$10)*(1+'Workforce costs'!P$11)</f>
        <v>0</v>
      </c>
      <c r="CU158" s="290">
        <f>BS158*'Workforce costs'!Q$9*(1+'Workforce costs'!Q$10)*(1+'Workforce costs'!Q$11)</f>
        <v>0</v>
      </c>
      <c r="CV158" s="290">
        <f>BT158*'Workforce costs'!R$9*(1+'Workforce costs'!R$10)*(1+'Workforce costs'!R$11)</f>
        <v>0</v>
      </c>
      <c r="CW158" s="290">
        <f>BU158*'Workforce costs'!S$9*(1+'Workforce costs'!S$10)*(1+'Workforce costs'!S$11)</f>
        <v>0</v>
      </c>
      <c r="CX158" s="290">
        <f>BV158*'Workforce costs'!T$9*(1+'Workforce costs'!T$10)*(1+'Workforce costs'!T$11)</f>
        <v>0</v>
      </c>
      <c r="CY158" s="290">
        <f>BW158*'Workforce costs'!U$9*(1+'Workforce costs'!U$10)*(1+'Workforce costs'!U$11)</f>
        <v>0</v>
      </c>
      <c r="CZ158" s="290">
        <f>BX158*'Workforce costs'!V$9*(1+'Workforce costs'!V$10)*(1+'Workforce costs'!V$11)</f>
        <v>0</v>
      </c>
      <c r="DA158" s="290">
        <f>BY158*'Workforce costs'!W$9*(1+'Workforce costs'!W$10)*(1+'Workforce costs'!W$11)</f>
        <v>0</v>
      </c>
      <c r="DB158" s="290">
        <f>BZ158*'Workforce costs'!X$9*(1+'Workforce costs'!X$10)*(1+'Workforce costs'!X$11)</f>
        <v>0</v>
      </c>
      <c r="DC158" s="290">
        <f>CA158*'Workforce costs'!Y$9*(1+'Workforce costs'!Y$10)*(1+'Workforce costs'!Y$11)</f>
        <v>0</v>
      </c>
      <c r="DD158" s="290">
        <f>CB158*'Workforce costs'!Z$9*(1+'Workforce costs'!Z$10)*(1+'Workforce costs'!Z$11)</f>
        <v>0</v>
      </c>
      <c r="DE158" s="290">
        <f>CC158*'Workforce costs'!AA$9*(1+'Workforce costs'!AA$10)*(1+'Workforce costs'!AA$11)</f>
        <v>0</v>
      </c>
      <c r="DF158" s="290">
        <f>CD158*'Workforce costs'!AB$9*(1+'Workforce costs'!AB$10)*(1+'Workforce costs'!AB$11)</f>
        <v>0</v>
      </c>
    </row>
    <row r="159" spans="1:110" x14ac:dyDescent="0.3">
      <c r="A159" s="2" t="str">
        <f>Outputs!$A$4</f>
        <v>Australia</v>
      </c>
      <c r="B159" s="2" t="str">
        <f t="shared" si="19"/>
        <v>Australia 18to24</v>
      </c>
      <c r="C159" s="30">
        <f>VLOOKUP($B159,Populations!$D$15:$H$1920,3,FALSE)</f>
        <v>2374194</v>
      </c>
      <c r="D159" s="255">
        <f>IF(OR($H159="General pop",$H159="Schools",$H159="Workplace",$H159="Skills Training",$H159="Digital Supports"),1,VLOOKUP($B159,Populations!$D$15:$H$1920,5,FALSE))</f>
        <v>1</v>
      </c>
      <c r="E159" s="88">
        <f>VLOOKUP(I159,Epidemiology!$C$10:$H$47,6,FALSE)</f>
        <v>8080</v>
      </c>
      <c r="F159" s="102" t="str">
        <f>'Care profiles'!R160</f>
        <v>n/a</v>
      </c>
      <c r="G159" s="15" t="str">
        <f>'Care profiles'!A160</f>
        <v>18to24</v>
      </c>
      <c r="H159" s="15" t="str">
        <f>'Care profiles'!B160</f>
        <v>Thoughts</v>
      </c>
      <c r="I159" s="15" t="str">
        <f>'Care profiles'!C160</f>
        <v>Thoughts_18-24yrs</v>
      </c>
      <c r="J159" s="15" t="str">
        <f>'Care profiles'!D160</f>
        <v>Care profile</v>
      </c>
      <c r="K159" s="15" t="str">
        <f>'Care profiles'!E160</f>
        <v>Socioeconomic and Situational Support Services</v>
      </c>
      <c r="L159" s="104">
        <f>'Care profiles'!F160</f>
        <v>1</v>
      </c>
      <c r="M159" s="15" t="str">
        <f>'Care profiles'!G160</f>
        <v>n/a</v>
      </c>
      <c r="N159" s="15" t="str">
        <f>'Care profiles'!H160</f>
        <v>n/a</v>
      </c>
      <c r="O159" s="15" t="str">
        <f>'Care profiles'!I160</f>
        <v>n/a</v>
      </c>
      <c r="P159" s="15" t="str">
        <f>'Care profiles'!J160</f>
        <v>n/a</v>
      </c>
      <c r="Q159" s="15" t="str">
        <f>'Care profiles'!K160</f>
        <v>n/a</v>
      </c>
      <c r="R159" s="15" t="str">
        <f>'Care profiles'!M160</f>
        <v>Y</v>
      </c>
      <c r="S159" s="15" t="str">
        <f>'Care profiles'!O160</f>
        <v>Y</v>
      </c>
      <c r="T159" s="15" t="str">
        <f>'Care profiles'!Q160</f>
        <v>N</v>
      </c>
      <c r="U159" s="30">
        <f t="shared" si="20"/>
        <v>191834.87520000001</v>
      </c>
      <c r="V159" s="30">
        <f t="shared" si="21"/>
        <v>191834.87520000001</v>
      </c>
      <c r="W159" s="30">
        <f>IF(M159="n/a",0,IF(O159="days",V159*M159*(1+(VLOOKUP(K159,'Bed parameters'!$A$9:$G$12,7,FALSE))),V159*M159))</f>
        <v>0</v>
      </c>
      <c r="X159" s="30">
        <f t="shared" si="22"/>
        <v>0</v>
      </c>
      <c r="Y159" s="30">
        <f t="shared" si="23"/>
        <v>0</v>
      </c>
      <c r="Z159" s="113">
        <f>_xlfn.IFNA(Y159/((VLOOKUP(K159,'Bed parameters'!$A$9:$G$12,3,FALSE))*(VLOOKUP(K159,'Bed parameters'!$A$9:$G$12,5,FALSE))),0)</f>
        <v>0</v>
      </c>
      <c r="AA159" s="30">
        <f t="shared" si="24"/>
        <v>0</v>
      </c>
      <c r="AB159" s="30">
        <f>_xlfn.IFNA(IF($O159="days",$Y159*(VLOOKUP($K159,'Bed parameters'!$A$9:$I$12,9,FALSE))*$F159*(VLOOKUP($Q159,'Workforce distribution'!$C$8:$AD$30,AB$7,FALSE)),IF($Q159="n/a",(IF($P159=AB$6,$X159*$F159,0)),$X159*$F159*(VLOOKUP($Q159,'Workforce distribution'!$C$8:$AD$30,AB$7,FALSE)))),0)</f>
        <v>0</v>
      </c>
      <c r="AC159" s="30">
        <f>_xlfn.IFNA(IF($O159="days",$Y159*(VLOOKUP($K159,'Bed parameters'!$A$9:$I$12,9,FALSE))*$F159*(VLOOKUP($Q159,'Workforce distribution'!$C$8:$AD$30,AC$7,FALSE)),IF($Q159="n/a",(IF($P159=AC$6,$X159*$F159,0)),$X159*$F159*(VLOOKUP($Q159,'Workforce distribution'!$C$8:$AD$30,AC$7,FALSE)))),0)</f>
        <v>0</v>
      </c>
      <c r="AD159" s="30">
        <f>_xlfn.IFNA(IF($O159="days",$Y159*(VLOOKUP($K159,'Bed parameters'!$A$9:$I$12,9,FALSE))*$F159*(VLOOKUP($Q159,'Workforce distribution'!$C$8:$AD$30,AD$7,FALSE)),IF($Q159="n/a",(IF($P159=AD$6,$X159*$F159,0)),$X159*$F159*(VLOOKUP($Q159,'Workforce distribution'!$C$8:$AD$30,AD$7,FALSE)))),0)</f>
        <v>0</v>
      </c>
      <c r="AE159" s="30">
        <f>_xlfn.IFNA(IF($O159="days",$Y159*(VLOOKUP($K159,'Bed parameters'!$A$9:$I$12,9,FALSE))*$F159*(VLOOKUP($Q159,'Workforce distribution'!$C$8:$AD$30,AE$7,FALSE)),IF($Q159="n/a",(IF($P159=AE$6,$X159*$F159,0)),$X159*$F159*(VLOOKUP($Q159,'Workforce distribution'!$C$8:$AD$30,AE$7,FALSE)))),0)</f>
        <v>0</v>
      </c>
      <c r="AF159" s="30">
        <f>_xlfn.IFNA(IF($O159="days",$Y159*(VLOOKUP($K159,'Bed parameters'!$A$9:$I$12,9,FALSE))*$F159*(VLOOKUP($Q159,'Workforce distribution'!$C$8:$AD$30,AF$7,FALSE)),IF($Q159="n/a",(IF($P159=AF$6,$X159*$F159,0)),$X159*$F159*(VLOOKUP($Q159,'Workforce distribution'!$C$8:$AD$30,AF$7,FALSE)))),0)</f>
        <v>0</v>
      </c>
      <c r="AG159" s="30">
        <f>_xlfn.IFNA(IF($O159="days",$Y159*(VLOOKUP($K159,'Bed parameters'!$A$9:$I$12,9,FALSE))*$F159*(VLOOKUP($Q159,'Workforce distribution'!$C$8:$AD$30,AG$7,FALSE)),IF($Q159="n/a",(IF($P159=AG$6,$X159*$F159,0)),$X159*$F159*(VLOOKUP($Q159,'Workforce distribution'!$C$8:$AD$30,AG$7,FALSE)))),0)</f>
        <v>0</v>
      </c>
      <c r="AH159" s="30">
        <f>_xlfn.IFNA(IF($O159="days",$Y159*(VLOOKUP($K159,'Bed parameters'!$A$9:$I$12,9,FALSE))*$F159*(VLOOKUP($Q159,'Workforce distribution'!$C$8:$AD$30,AH$7,FALSE)),IF($Q159="n/a",(IF($P159=AH$6,$X159*$F159,0)),$X159*$F159*(VLOOKUP($Q159,'Workforce distribution'!$C$8:$AD$30,AH$7,FALSE)))),0)</f>
        <v>0</v>
      </c>
      <c r="AI159" s="30">
        <f>_xlfn.IFNA(IF($O159="days",$Y159*(VLOOKUP($K159,'Bed parameters'!$A$9:$I$12,9,FALSE))*$F159*(VLOOKUP($Q159,'Workforce distribution'!$C$8:$AD$30,AI$7,FALSE)),IF($Q159="n/a",(IF($P159=AI$6,$X159*$F159,0)),$X159*$F159*(VLOOKUP($Q159,'Workforce distribution'!$C$8:$AD$30,AI$7,FALSE)))),0)</f>
        <v>0</v>
      </c>
      <c r="AJ159" s="30">
        <f>_xlfn.IFNA(IF($O159="days",$Y159*(VLOOKUP($K159,'Bed parameters'!$A$9:$I$12,9,FALSE))*$F159*(VLOOKUP($Q159,'Workforce distribution'!$C$8:$AD$30,AJ$7,FALSE)),IF($Q159="n/a",(IF($P159=AJ$6,$X159*$F159,0)),$X159*$F159*(VLOOKUP($Q159,'Workforce distribution'!$C$8:$AD$30,AJ$7,FALSE)))),0)</f>
        <v>0</v>
      </c>
      <c r="AK159" s="30">
        <f>_xlfn.IFNA(IF($O159="days",$Y159*(VLOOKUP($K159,'Bed parameters'!$A$9:$I$12,9,FALSE))*$F159*(VLOOKUP($Q159,'Workforce distribution'!$C$8:$AD$30,AK$7,FALSE)),IF($Q159="n/a",(IF($P159=AK$6,$X159*$F159,0)),$X159*$F159*(VLOOKUP($Q159,'Workforce distribution'!$C$8:$AD$30,AK$7,FALSE)))),0)</f>
        <v>0</v>
      </c>
      <c r="AL159" s="30">
        <f>_xlfn.IFNA(IF($O159="days",$Y159*(VLOOKUP($K159,'Bed parameters'!$A$9:$I$12,9,FALSE))*$F159*(VLOOKUP($Q159,'Workforce distribution'!$C$8:$AD$30,AL$7,FALSE)),IF($Q159="n/a",(IF($P159=AL$6,$X159*$F159,0)),$X159*$F159*(VLOOKUP($Q159,'Workforce distribution'!$C$8:$AD$30,AL$7,FALSE)))),0)</f>
        <v>0</v>
      </c>
      <c r="AM159" s="30">
        <f>_xlfn.IFNA(IF($O159="days",$Y159*(VLOOKUP($K159,'Bed parameters'!$A$9:$I$12,9,FALSE))*$F159*(VLOOKUP($Q159,'Workforce distribution'!$C$8:$AD$30,AM$7,FALSE)),IF($Q159="n/a",(IF($P159=AM$6,$X159*$F159,0)),$X159*$F159*(VLOOKUP($Q159,'Workforce distribution'!$C$8:$AD$30,AM$7,FALSE)))),0)</f>
        <v>0</v>
      </c>
      <c r="AN159" s="30">
        <f>_xlfn.IFNA(IF($O159="days",$Y159*(VLOOKUP($K159,'Bed parameters'!$A$9:$I$12,9,FALSE))*$F159*(VLOOKUP($Q159,'Workforce distribution'!$C$8:$AD$30,AN$7,FALSE)),IF($Q159="n/a",(IF($P159=AN$6,$X159*$F159,0)),$X159*$F159*(VLOOKUP($Q159,'Workforce distribution'!$C$8:$AD$30,AN$7,FALSE)))),0)</f>
        <v>0</v>
      </c>
      <c r="AO159" s="30">
        <f>_xlfn.IFNA(IF($O159="days",$Y159*(VLOOKUP($K159,'Bed parameters'!$A$9:$I$12,9,FALSE))*$F159*(VLOOKUP($Q159,'Workforce distribution'!$C$8:$AD$30,AO$7,FALSE)),IF($Q159="n/a",(IF($P159=AO$6,$X159*$F159,0)),$X159*$F159*(VLOOKUP($Q159,'Workforce distribution'!$C$8:$AD$30,AO$7,FALSE)))),0)</f>
        <v>0</v>
      </c>
      <c r="AP159" s="30">
        <f>_xlfn.IFNA(IF($O159="days",$Y159*(VLOOKUP($K159,'Bed parameters'!$A$9:$I$12,9,FALSE))*$F159*(VLOOKUP($Q159,'Workforce distribution'!$C$8:$AD$30,AP$7,FALSE)),IF($Q159="n/a",(IF($P159=AP$6,$X159*$F159,0)),$X159*$F159*(VLOOKUP($Q159,'Workforce distribution'!$C$8:$AD$30,AP$7,FALSE)))),0)</f>
        <v>0</v>
      </c>
      <c r="AQ159" s="30">
        <f>_xlfn.IFNA(IF($O159="days",$Y159*(VLOOKUP($K159,'Bed parameters'!$A$9:$I$12,9,FALSE))*$F159*(VLOOKUP($Q159,'Workforce distribution'!$C$8:$AD$30,AQ$7,FALSE)),IF($Q159="n/a",(IF($P159=AQ$6,$X159*$F159,0)),$X159*$F159*(VLOOKUP($Q159,'Workforce distribution'!$C$8:$AD$30,AQ$7,FALSE)))),0)</f>
        <v>0</v>
      </c>
      <c r="AR159" s="30">
        <f>_xlfn.IFNA(IF($O159="days",$Y159*(VLOOKUP($K159,'Bed parameters'!$A$9:$I$12,9,FALSE))*$F159*(VLOOKUP($Q159,'Workforce distribution'!$C$8:$AD$30,AR$7,FALSE)),IF($Q159="n/a",(IF($P159=AR$6,$X159*$F159,0)),$X159*$F159*(VLOOKUP($Q159,'Workforce distribution'!$C$8:$AD$30,AR$7,FALSE)))),0)</f>
        <v>0</v>
      </c>
      <c r="AS159" s="30">
        <f>_xlfn.IFNA(IF($O159="days",$Y159*(VLOOKUP($K159,'Bed parameters'!$A$9:$I$12,9,FALSE))*$F159*(VLOOKUP($Q159,'Workforce distribution'!$C$8:$AD$30,AS$7,FALSE)),IF($Q159="n/a",(IF($P159=AS$6,$X159*$F159,0)),$X159*$F159*(VLOOKUP($Q159,'Workforce distribution'!$C$8:$AD$30,AS$7,FALSE)))),0)</f>
        <v>0</v>
      </c>
      <c r="AT159" s="30">
        <f>_xlfn.IFNA(IF($O159="days",$Y159*(VLOOKUP($K159,'Bed parameters'!$A$9:$I$12,9,FALSE))*$F159*(VLOOKUP($Q159,'Workforce distribution'!$C$8:$AD$30,AT$7,FALSE)),IF($Q159="n/a",(IF($P159=AT$6,$X159*$F159,0)),$X159*$F159*(VLOOKUP($Q159,'Workforce distribution'!$C$8:$AD$30,AT$7,FALSE)))),0)</f>
        <v>0</v>
      </c>
      <c r="AU159" s="30">
        <f>_xlfn.IFNA(IF($O159="days",$Y159*(VLOOKUP($K159,'Bed parameters'!$A$9:$I$12,9,FALSE))*$F159*(VLOOKUP($Q159,'Workforce distribution'!$C$8:$AD$30,AU$7,FALSE)),IF($Q159="n/a",(IF($P159=AU$6,$X159*$F159,0)),$X159*$F159*(VLOOKUP($Q159,'Workforce distribution'!$C$8:$AD$30,AU$7,FALSE)))),0)</f>
        <v>0</v>
      </c>
      <c r="AV159" s="30">
        <f>_xlfn.IFNA(IF($O159="days",$Y159*(VLOOKUP($K159,'Bed parameters'!$A$9:$I$12,9,FALSE))*$F159*(VLOOKUP($Q159,'Workforce distribution'!$C$8:$AD$30,AV$7,FALSE)),IF($Q159="n/a",(IF($P159=AV$6,$X159*$F159,0)),$X159*$F159*(VLOOKUP($Q159,'Workforce distribution'!$C$8:$AD$30,AV$7,FALSE)))),0)</f>
        <v>0</v>
      </c>
      <c r="AW159" s="30">
        <f>_xlfn.IFNA(IF($O159="days",$Y159*(VLOOKUP($K159,'Bed parameters'!$A$9:$I$12,9,FALSE))*$F159*(VLOOKUP($Q159,'Workforce distribution'!$C$8:$AD$30,AW$7,FALSE)),IF($Q159="n/a",(IF($P159=AW$6,$X159*$F159,0)),$X159*$F159*(VLOOKUP($Q159,'Workforce distribution'!$C$8:$AD$30,AW$7,FALSE)))),0)</f>
        <v>0</v>
      </c>
      <c r="AX159" s="30">
        <f>_xlfn.IFNA(IF($O159="days",$Y159*(VLOOKUP($K159,'Bed parameters'!$A$9:$I$12,9,FALSE))*$F159*(VLOOKUP($Q159,'Workforce distribution'!$C$8:$AD$30,AX$7,FALSE)),IF($Q159="n/a",(IF($P159=AX$6,$X159*$F159,0)),$X159*$F159*(VLOOKUP($Q159,'Workforce distribution'!$C$8:$AD$30,AX$7,FALSE)))),0)</f>
        <v>0</v>
      </c>
      <c r="AY159" s="30">
        <f>_xlfn.IFNA(IF($O159="days",$Y159*(VLOOKUP($K159,'Bed parameters'!$A$9:$I$12,9,FALSE))*$F159*(VLOOKUP($Q159,'Workforce distribution'!$C$8:$AD$30,AY$7,FALSE)),IF($Q159="n/a",(IF($P159=AY$6,$X159*$F159,0)),$X159*$F159*(VLOOKUP($Q159,'Workforce distribution'!$C$8:$AD$30,AY$7,FALSE)))),0)</f>
        <v>0</v>
      </c>
      <c r="AZ159" s="30">
        <f>_xlfn.IFNA(IF($O159="days",$Y159*(VLOOKUP($K159,'Bed parameters'!$A$9:$I$12,9,FALSE))*$F159*(VLOOKUP($Q159,'Workforce distribution'!$C$8:$AD$30,AZ$7,FALSE)),IF($Q159="n/a",(IF($P159=AZ$6,$X159*$F159,0)),$X159*$F159*(VLOOKUP($Q159,'Workforce distribution'!$C$8:$AD$30,AZ$7,FALSE)))),0)</f>
        <v>0</v>
      </c>
      <c r="BA159" s="30">
        <f>_xlfn.IFNA(IF($O159="days",$Y159*(VLOOKUP($K159,'Bed parameters'!$A$9:$I$12,9,FALSE))*$F159*(VLOOKUP($Q159,'Workforce distribution'!$C$8:$AD$30,BA$7,FALSE)),IF($Q159="n/a",(IF($P159=BA$6,$X159*$F159,0)),$X159*$F159*(VLOOKUP($Q159,'Workforce distribution'!$C$8:$AD$30,BA$7,FALSE)))),0)</f>
        <v>0</v>
      </c>
      <c r="BB159" s="30">
        <f>_xlfn.IFNA(IF($O159="days",$Y159*(VLOOKUP($K159,'Bed parameters'!$A$9:$I$12,9,FALSE))*$F159*(VLOOKUP($Q159,'Workforce distribution'!$C$8:$AD$30,BB$7,FALSE)),IF($Q159="n/a",(IF($P159=BB$6,$X159*$F159,0)),$X159*$F159*(VLOOKUP($Q159,'Workforce distribution'!$C$8:$AD$30,BB$7,FALSE)))),0)</f>
        <v>0</v>
      </c>
      <c r="BC159" s="149">
        <f t="shared" si="25"/>
        <v>0</v>
      </c>
      <c r="BD159" s="288">
        <f>IF($Q159="n/a",(IF('Workforce hours'!D$30=0,0,(AB159/'Workforce hours'!D$30))),(IF(VLOOKUP($Q159,'Workforce hours'!$C$8:$AD$30,BD$7,FALSE)=0,0,(AB159/(VLOOKUP($Q159,'Workforce hours'!$C$8:$AD$30,BD$7,FALSE))))))</f>
        <v>0</v>
      </c>
      <c r="BE159" s="288">
        <f>IF($Q159="n/a",(IF('Workforce hours'!E$30=0,0,(AC159/'Workforce hours'!E$30))),(IF(VLOOKUP($Q159,'Workforce hours'!$C$8:$AD$30,BE$7,FALSE)=0,0,(AC159/(VLOOKUP($Q159,'Workforce hours'!$C$8:$AD$30,BE$7,FALSE))))))</f>
        <v>0</v>
      </c>
      <c r="BF159" s="288">
        <f>IF($Q159="n/a",(IF('Workforce hours'!F$30=0,0,(AD159/'Workforce hours'!F$30))),(IF(VLOOKUP($Q159,'Workforce hours'!$C$8:$AD$30,BF$7,FALSE)=0,0,(AD159/(VLOOKUP($Q159,'Workforce hours'!$C$8:$AD$30,BF$7,FALSE))))))</f>
        <v>0</v>
      </c>
      <c r="BG159" s="288">
        <f>IF($Q159="n/a",(IF('Workforce hours'!G$30=0,0,(AE159/'Workforce hours'!G$30))),(IF(VLOOKUP($Q159,'Workforce hours'!$C$8:$AD$30,BG$7,FALSE)=0,0,(AE159/(VLOOKUP($Q159,'Workforce hours'!$C$8:$AD$30,BG$7,FALSE))))))</f>
        <v>0</v>
      </c>
      <c r="BH159" s="288">
        <f>IF($Q159="n/a",(IF('Workforce hours'!H$30=0,0,(AF159/'Workforce hours'!H$30))),(IF(VLOOKUP($Q159,'Workforce hours'!$C$8:$AD$30,BH$7,FALSE)=0,0,(AF159/(VLOOKUP($Q159,'Workforce hours'!$C$8:$AD$30,BH$7,FALSE))))))</f>
        <v>0</v>
      </c>
      <c r="BI159" s="288">
        <f>IF($Q159="n/a",(IF('Workforce hours'!I$30=0,0,(AG159/'Workforce hours'!I$30))),(IF(VLOOKUP($Q159,'Workforce hours'!$C$8:$AD$30,BI$7,FALSE)=0,0,(AG159/(VLOOKUP($Q159,'Workforce hours'!$C$8:$AD$30,BI$7,FALSE))))))</f>
        <v>0</v>
      </c>
      <c r="BJ159" s="288">
        <f>IF($Q159="n/a",(IF('Workforce hours'!J$30=0,0,(AH159/'Workforce hours'!J$30))),(IF(VLOOKUP($Q159,'Workforce hours'!$C$8:$AD$30,BJ$7,FALSE)=0,0,(AH159/(VLOOKUP($Q159,'Workforce hours'!$C$8:$AD$30,BJ$7,FALSE))))))</f>
        <v>0</v>
      </c>
      <c r="BK159" s="288">
        <f>IF($Q159="n/a",(IF('Workforce hours'!K$30=0,0,(AI159/'Workforce hours'!K$30))),(IF(VLOOKUP($Q159,'Workforce hours'!$C$8:$AD$30,BK$7,FALSE)=0,0,(AI159/(VLOOKUP($Q159,'Workforce hours'!$C$8:$AD$30,BK$7,FALSE))))))</f>
        <v>0</v>
      </c>
      <c r="BL159" s="288">
        <f>IF($Q159="n/a",(IF('Workforce hours'!L$30=0,0,(AJ159/'Workforce hours'!L$30))),(IF(VLOOKUP($Q159,'Workforce hours'!$C$8:$AD$30,BL$7,FALSE)=0,0,(AJ159/(VLOOKUP($Q159,'Workforce hours'!$C$8:$AD$30,BL$7,FALSE))))))</f>
        <v>0</v>
      </c>
      <c r="BM159" s="288">
        <f>IF($Q159="n/a",(IF('Workforce hours'!M$30=0,0,(AK159/'Workforce hours'!M$30))),(IF(VLOOKUP($Q159,'Workforce hours'!$C$8:$AD$30,BM$7,FALSE)=0,0,(AK159/(VLOOKUP($Q159,'Workforce hours'!$C$8:$AD$30,BM$7,FALSE))))))</f>
        <v>0</v>
      </c>
      <c r="BN159" s="288">
        <f>IF($Q159="n/a",(IF('Workforce hours'!N$30=0,0,(AL159/'Workforce hours'!N$30))),(IF(VLOOKUP($Q159,'Workforce hours'!$C$8:$AD$30,BN$7,FALSE)=0,0,(AL159/(VLOOKUP($Q159,'Workforce hours'!$C$8:$AD$30,BN$7,FALSE))))))</f>
        <v>0</v>
      </c>
      <c r="BO159" s="288">
        <f>IF($Q159="n/a",(IF('Workforce hours'!O$30=0,0,(AM159/'Workforce hours'!O$30))),(IF(VLOOKUP($Q159,'Workforce hours'!$C$8:$AD$30,BO$7,FALSE)=0,0,(AM159/(VLOOKUP($Q159,'Workforce hours'!$C$8:$AD$30,BO$7,FALSE))))))</f>
        <v>0</v>
      </c>
      <c r="BP159" s="288">
        <f>IF($Q159="n/a",(IF('Workforce hours'!P$30=0,0,(AN159/'Workforce hours'!P$30))),(IF(VLOOKUP($Q159,'Workforce hours'!$C$8:$AD$30,BP$7,FALSE)=0,0,(AN159/(VLOOKUP($Q159,'Workforce hours'!$C$8:$AD$30,BP$7,FALSE))))))</f>
        <v>0</v>
      </c>
      <c r="BQ159" s="288">
        <f>IF($Q159="n/a",(IF('Workforce hours'!Q$30=0,0,(AO159/'Workforce hours'!Q$30))),(IF(VLOOKUP($Q159,'Workforce hours'!$C$8:$AD$30,BQ$7,FALSE)=0,0,(AO159/(VLOOKUP($Q159,'Workforce hours'!$C$8:$AD$30,BQ$7,FALSE))))))</f>
        <v>0</v>
      </c>
      <c r="BR159" s="288">
        <f>IF($Q159="n/a",(IF('Workforce hours'!R$30=0,0,(AP159/'Workforce hours'!R$30))),(IF(VLOOKUP($Q159,'Workforce hours'!$C$8:$AD$30,BR$7,FALSE)=0,0,(AP159/(VLOOKUP($Q159,'Workforce hours'!$C$8:$AD$30,BR$7,FALSE))))))</f>
        <v>0</v>
      </c>
      <c r="BS159" s="288">
        <f>IF($Q159="n/a",(IF('Workforce hours'!S$30=0,0,(AQ159/'Workforce hours'!S$30))),(IF(VLOOKUP($Q159,'Workforce hours'!$C$8:$AD$30,BS$7,FALSE)=0,0,(AQ159/(VLOOKUP($Q159,'Workforce hours'!$C$8:$AD$30,BS$7,FALSE))))))</f>
        <v>0</v>
      </c>
      <c r="BT159" s="288">
        <f>IF($Q159="n/a",(IF('Workforce hours'!T$30=0,0,(AR159/'Workforce hours'!T$30))),(IF(VLOOKUP($Q159,'Workforce hours'!$C$8:$AD$30,BT$7,FALSE)=0,0,(AR159/(VLOOKUP($Q159,'Workforce hours'!$C$8:$AD$30,BT$7,FALSE))))))</f>
        <v>0</v>
      </c>
      <c r="BU159" s="288">
        <f>IF($Q159="n/a",(IF('Workforce hours'!U$30=0,0,(AS159/'Workforce hours'!U$30))),(IF(VLOOKUP($Q159,'Workforce hours'!$C$8:$AD$30,BU$7,FALSE)=0,0,(AS159/(VLOOKUP($Q159,'Workforce hours'!$C$8:$AD$30,BU$7,FALSE))))))</f>
        <v>0</v>
      </c>
      <c r="BV159" s="288">
        <f>IF($Q159="n/a",(IF('Workforce hours'!V$30=0,0,(AT159/'Workforce hours'!V$30))),(IF(VLOOKUP($Q159,'Workforce hours'!$C$8:$AD$30,BV$7,FALSE)=0,0,(AT159/(VLOOKUP($Q159,'Workforce hours'!$C$8:$AD$30,BV$7,FALSE))))))</f>
        <v>0</v>
      </c>
      <c r="BW159" s="288">
        <f>IF($Q159="n/a",(IF('Workforce hours'!W$30=0,0,(AU159/'Workforce hours'!W$30))),(IF(VLOOKUP($Q159,'Workforce hours'!$C$8:$AD$30,BW$7,FALSE)=0,0,(AU159/(VLOOKUP($Q159,'Workforce hours'!$C$8:$AD$30,BW$7,FALSE))))))</f>
        <v>0</v>
      </c>
      <c r="BX159" s="288">
        <f>IF($Q159="n/a",(IF('Workforce hours'!X$30=0,0,(AV159/'Workforce hours'!X$30))),(IF(VLOOKUP($Q159,'Workforce hours'!$C$8:$AD$30,BX$7,FALSE)=0,0,(AV159/(VLOOKUP($Q159,'Workforce hours'!$C$8:$AD$30,BX$7,FALSE))))))</f>
        <v>0</v>
      </c>
      <c r="BY159" s="288">
        <f>IF($Q159="n/a",(IF('Workforce hours'!Y$30=0,0,(AW159/'Workforce hours'!Y$30))),(IF(VLOOKUP($Q159,'Workforce hours'!$C$8:$AD$30,BY$7,FALSE)=0,0,(AW159/(VLOOKUP($Q159,'Workforce hours'!$C$8:$AD$30,BY$7,FALSE))))))</f>
        <v>0</v>
      </c>
      <c r="BZ159" s="288">
        <f>IF($Q159="n/a",(IF('Workforce hours'!Z$30=0,0,(AX159/'Workforce hours'!Z$30))),(IF(VLOOKUP($Q159,'Workforce hours'!$C$8:$AD$30,BZ$7,FALSE)=0,0,(AX159/(VLOOKUP($Q159,'Workforce hours'!$C$8:$AD$30,BZ$7,FALSE))))))</f>
        <v>0</v>
      </c>
      <c r="CA159" s="288">
        <f>IF($Q159="n/a",(IF('Workforce hours'!AA$30=0,0,(AY159/'Workforce hours'!AA$30))),(IF(VLOOKUP($Q159,'Workforce hours'!$C$8:$AD$30,CA$7,FALSE)=0,0,(AY159/(VLOOKUP($Q159,'Workforce hours'!$C$8:$AD$30,CA$7,FALSE))))))</f>
        <v>0</v>
      </c>
      <c r="CB159" s="288">
        <f>IF($Q159="n/a",(IF('Workforce hours'!AB$30=0,0,(AZ159/'Workforce hours'!AB$30))),(IF(VLOOKUP($Q159,'Workforce hours'!$C$8:$AD$30,CB$7,FALSE)=0,0,(AZ159/(VLOOKUP($Q159,'Workforce hours'!$C$8:$AD$30,CB$7,FALSE))))))</f>
        <v>0</v>
      </c>
      <c r="CC159" s="288">
        <f>IF($Q159="n/a",(IF('Workforce hours'!AC$30=0,0,(BA159/'Workforce hours'!AC$30))),(IF(VLOOKUP($Q159,'Workforce hours'!$C$8:$AD$30,CC$7,FALSE)=0,0,(BA159/(VLOOKUP($Q159,'Workforce hours'!$C$8:$AD$30,CC$7,FALSE))))))</f>
        <v>0</v>
      </c>
      <c r="CD159" s="288">
        <f>IF($Q159="n/a",(IF('Workforce hours'!AD$30=0,0,(BB159/'Workforce hours'!AD$30))),(IF(VLOOKUP($Q159,'Workforce hours'!$C$8:$AD$30,CD$7,FALSE)=0,0,(BB159/(VLOOKUP($Q159,'Workforce hours'!$C$8:$AD$30,CD$7,FALSE))))))</f>
        <v>0</v>
      </c>
      <c r="CE159" s="289">
        <f t="shared" si="26"/>
        <v>0</v>
      </c>
      <c r="CF159" s="290">
        <f>BD159*'Workforce costs'!B$9*(1+'Workforce costs'!B$10)*(1+'Workforce costs'!B$11)</f>
        <v>0</v>
      </c>
      <c r="CG159" s="290">
        <f>BE159*'Workforce costs'!C$9*(1+'Workforce costs'!C$10)*(1+'Workforce costs'!C$11)</f>
        <v>0</v>
      </c>
      <c r="CH159" s="290">
        <f>BF159*'Workforce costs'!D$9*(1+'Workforce costs'!D$10)*(1+'Workforce costs'!D$11)</f>
        <v>0</v>
      </c>
      <c r="CI159" s="290">
        <f>BG159*'Workforce costs'!E$9*(1+'Workforce costs'!E$10)*(1+'Workforce costs'!E$11)</f>
        <v>0</v>
      </c>
      <c r="CJ159" s="290">
        <f>BH159*'Workforce costs'!F$9*(1+'Workforce costs'!F$10)*(1+'Workforce costs'!F$11)</f>
        <v>0</v>
      </c>
      <c r="CK159" s="290">
        <f>BI159*'Workforce costs'!G$9*(1+'Workforce costs'!G$10)*(1+'Workforce costs'!G$11)</f>
        <v>0</v>
      </c>
      <c r="CL159" s="290">
        <f>BJ159*'Workforce costs'!H$9*(1+'Workforce costs'!H$10)*(1+'Workforce costs'!H$11)</f>
        <v>0</v>
      </c>
      <c r="CM159" s="290">
        <f>BK159*'Workforce costs'!I$9*(1+'Workforce costs'!I$10)*(1+'Workforce costs'!I$11)</f>
        <v>0</v>
      </c>
      <c r="CN159" s="290">
        <f>BL159*'Workforce costs'!J$9*(1+'Workforce costs'!J$10)*(1+'Workforce costs'!J$11)</f>
        <v>0</v>
      </c>
      <c r="CO159" s="290">
        <f>BM159*'Workforce costs'!K$9*(1+'Workforce costs'!K$10)*(1+'Workforce costs'!K$11)</f>
        <v>0</v>
      </c>
      <c r="CP159" s="290">
        <f>BN159*'Workforce costs'!L$9*(1+'Workforce costs'!L$10)*(1+'Workforce costs'!L$11)</f>
        <v>0</v>
      </c>
      <c r="CQ159" s="290">
        <f>BO159*'Workforce costs'!M$9*(1+'Workforce costs'!M$10)*(1+'Workforce costs'!M$11)</f>
        <v>0</v>
      </c>
      <c r="CR159" s="290">
        <f>BP159*'Workforce costs'!N$9*(1+'Workforce costs'!N$10)*(1+'Workforce costs'!N$11)</f>
        <v>0</v>
      </c>
      <c r="CS159" s="290">
        <f>BQ159*'Workforce costs'!O$9*(1+'Workforce costs'!O$10)*(1+'Workforce costs'!O$11)</f>
        <v>0</v>
      </c>
      <c r="CT159" s="290">
        <f>BR159*'Workforce costs'!P$9*(1+'Workforce costs'!P$10)*(1+'Workforce costs'!P$11)</f>
        <v>0</v>
      </c>
      <c r="CU159" s="290">
        <f>BS159*'Workforce costs'!Q$9*(1+'Workforce costs'!Q$10)*(1+'Workforce costs'!Q$11)</f>
        <v>0</v>
      </c>
      <c r="CV159" s="290">
        <f>BT159*'Workforce costs'!R$9*(1+'Workforce costs'!R$10)*(1+'Workforce costs'!R$11)</f>
        <v>0</v>
      </c>
      <c r="CW159" s="290">
        <f>BU159*'Workforce costs'!S$9*(1+'Workforce costs'!S$10)*(1+'Workforce costs'!S$11)</f>
        <v>0</v>
      </c>
      <c r="CX159" s="290">
        <f>BV159*'Workforce costs'!T$9*(1+'Workforce costs'!T$10)*(1+'Workforce costs'!T$11)</f>
        <v>0</v>
      </c>
      <c r="CY159" s="290">
        <f>BW159*'Workforce costs'!U$9*(1+'Workforce costs'!U$10)*(1+'Workforce costs'!U$11)</f>
        <v>0</v>
      </c>
      <c r="CZ159" s="290">
        <f>BX159*'Workforce costs'!V$9*(1+'Workforce costs'!V$10)*(1+'Workforce costs'!V$11)</f>
        <v>0</v>
      </c>
      <c r="DA159" s="290">
        <f>BY159*'Workforce costs'!W$9*(1+'Workforce costs'!W$10)*(1+'Workforce costs'!W$11)</f>
        <v>0</v>
      </c>
      <c r="DB159" s="290">
        <f>BZ159*'Workforce costs'!X$9*(1+'Workforce costs'!X$10)*(1+'Workforce costs'!X$11)</f>
        <v>0</v>
      </c>
      <c r="DC159" s="290">
        <f>CA159*'Workforce costs'!Y$9*(1+'Workforce costs'!Y$10)*(1+'Workforce costs'!Y$11)</f>
        <v>0</v>
      </c>
      <c r="DD159" s="290">
        <f>CB159*'Workforce costs'!Z$9*(1+'Workforce costs'!Z$10)*(1+'Workforce costs'!Z$11)</f>
        <v>0</v>
      </c>
      <c r="DE159" s="290">
        <f>CC159*'Workforce costs'!AA$9*(1+'Workforce costs'!AA$10)*(1+'Workforce costs'!AA$11)</f>
        <v>0</v>
      </c>
      <c r="DF159" s="290">
        <f>CD159*'Workforce costs'!AB$9*(1+'Workforce costs'!AB$10)*(1+'Workforce costs'!AB$11)</f>
        <v>0</v>
      </c>
    </row>
    <row r="160" spans="1:110" x14ac:dyDescent="0.3">
      <c r="A160" s="2" t="str">
        <f>Outputs!$A$4</f>
        <v>Australia</v>
      </c>
      <c r="B160" s="2" t="str">
        <f t="shared" si="19"/>
        <v>Australia 18to24</v>
      </c>
      <c r="C160" s="30">
        <f>VLOOKUP($B160,Populations!$D$15:$H$1920,3,FALSE)</f>
        <v>2374194</v>
      </c>
      <c r="D160" s="255">
        <f>IF(OR($H160="General pop",$H160="Schools",$H160="Workplace",$H160="Skills Training",$H160="Digital Supports"),1,VLOOKUP($B160,Populations!$D$15:$H$1920,5,FALSE))</f>
        <v>1</v>
      </c>
      <c r="E160" s="88">
        <f>VLOOKUP(I160,Epidemiology!$C$10:$H$47,6,FALSE)</f>
        <v>8080</v>
      </c>
      <c r="F160" s="102" t="str">
        <f>'Care profiles'!R161</f>
        <v>n/a</v>
      </c>
      <c r="G160" s="15" t="str">
        <f>'Care profiles'!A161</f>
        <v>18to24</v>
      </c>
      <c r="H160" s="15" t="str">
        <f>'Care profiles'!B161</f>
        <v>Thoughts</v>
      </c>
      <c r="I160" s="15" t="str">
        <f>'Care profiles'!C161</f>
        <v>Thoughts_18-24yrs</v>
      </c>
      <c r="J160" s="15" t="str">
        <f>'Care profiles'!D161</f>
        <v>Care profile</v>
      </c>
      <c r="K160" s="15" t="str">
        <f>'Care profiles'!E161</f>
        <v>Supports for Mental Illness</v>
      </c>
      <c r="L160" s="104">
        <f>'Care profiles'!F161</f>
        <v>0.8</v>
      </c>
      <c r="M160" s="15" t="str">
        <f>'Care profiles'!G161</f>
        <v>n/a</v>
      </c>
      <c r="N160" s="15" t="str">
        <f>'Care profiles'!H161</f>
        <v>n/a</v>
      </c>
      <c r="O160" s="15" t="str">
        <f>'Care profiles'!I161</f>
        <v>n/a</v>
      </c>
      <c r="P160" s="15" t="str">
        <f>'Care profiles'!J161</f>
        <v>n/a</v>
      </c>
      <c r="Q160" s="15" t="str">
        <f>'Care profiles'!K161</f>
        <v>n/a</v>
      </c>
      <c r="R160" s="15" t="str">
        <f>'Care profiles'!M161</f>
        <v>Y</v>
      </c>
      <c r="S160" s="15" t="str">
        <f>'Care profiles'!O161</f>
        <v>Y</v>
      </c>
      <c r="T160" s="15" t="str">
        <f>'Care profiles'!Q161</f>
        <v>N</v>
      </c>
      <c r="U160" s="30">
        <f t="shared" si="20"/>
        <v>191834.87520000001</v>
      </c>
      <c r="V160" s="30">
        <f t="shared" si="21"/>
        <v>153467.90016000002</v>
      </c>
      <c r="W160" s="30">
        <f>IF(M160="n/a",0,IF(O160="days",V160*M160*(1+(VLOOKUP(K160,'Bed parameters'!$A$9:$G$12,7,FALSE))),V160*M160))</f>
        <v>0</v>
      </c>
      <c r="X160" s="30">
        <f t="shared" si="22"/>
        <v>0</v>
      </c>
      <c r="Y160" s="30">
        <f t="shared" si="23"/>
        <v>0</v>
      </c>
      <c r="Z160" s="113">
        <f>_xlfn.IFNA(Y160/((VLOOKUP(K160,'Bed parameters'!$A$9:$G$12,3,FALSE))*(VLOOKUP(K160,'Bed parameters'!$A$9:$G$12,5,FALSE))),0)</f>
        <v>0</v>
      </c>
      <c r="AA160" s="30">
        <f t="shared" si="24"/>
        <v>0</v>
      </c>
      <c r="AB160" s="30">
        <f>_xlfn.IFNA(IF($O160="days",$Y160*(VLOOKUP($K160,'Bed parameters'!$A$9:$I$12,9,FALSE))*$F160*(VLOOKUP($Q160,'Workforce distribution'!$C$8:$AD$30,AB$7,FALSE)),IF($Q160="n/a",(IF($P160=AB$6,$X160*$F160,0)),$X160*$F160*(VLOOKUP($Q160,'Workforce distribution'!$C$8:$AD$30,AB$7,FALSE)))),0)</f>
        <v>0</v>
      </c>
      <c r="AC160" s="30">
        <f>_xlfn.IFNA(IF($O160="days",$Y160*(VLOOKUP($K160,'Bed parameters'!$A$9:$I$12,9,FALSE))*$F160*(VLOOKUP($Q160,'Workforce distribution'!$C$8:$AD$30,AC$7,FALSE)),IF($Q160="n/a",(IF($P160=AC$6,$X160*$F160,0)),$X160*$F160*(VLOOKUP($Q160,'Workforce distribution'!$C$8:$AD$30,AC$7,FALSE)))),0)</f>
        <v>0</v>
      </c>
      <c r="AD160" s="30">
        <f>_xlfn.IFNA(IF($O160="days",$Y160*(VLOOKUP($K160,'Bed parameters'!$A$9:$I$12,9,FALSE))*$F160*(VLOOKUP($Q160,'Workforce distribution'!$C$8:$AD$30,AD$7,FALSE)),IF($Q160="n/a",(IF($P160=AD$6,$X160*$F160,0)),$X160*$F160*(VLOOKUP($Q160,'Workforce distribution'!$C$8:$AD$30,AD$7,FALSE)))),0)</f>
        <v>0</v>
      </c>
      <c r="AE160" s="30">
        <f>_xlfn.IFNA(IF($O160="days",$Y160*(VLOOKUP($K160,'Bed parameters'!$A$9:$I$12,9,FALSE))*$F160*(VLOOKUP($Q160,'Workforce distribution'!$C$8:$AD$30,AE$7,FALSE)),IF($Q160="n/a",(IF($P160=AE$6,$X160*$F160,0)),$X160*$F160*(VLOOKUP($Q160,'Workforce distribution'!$C$8:$AD$30,AE$7,FALSE)))),0)</f>
        <v>0</v>
      </c>
      <c r="AF160" s="30">
        <f>_xlfn.IFNA(IF($O160="days",$Y160*(VLOOKUP($K160,'Bed parameters'!$A$9:$I$12,9,FALSE))*$F160*(VLOOKUP($Q160,'Workforce distribution'!$C$8:$AD$30,AF$7,FALSE)),IF($Q160="n/a",(IF($P160=AF$6,$X160*$F160,0)),$X160*$F160*(VLOOKUP($Q160,'Workforce distribution'!$C$8:$AD$30,AF$7,FALSE)))),0)</f>
        <v>0</v>
      </c>
      <c r="AG160" s="30">
        <f>_xlfn.IFNA(IF($O160="days",$Y160*(VLOOKUP($K160,'Bed parameters'!$A$9:$I$12,9,FALSE))*$F160*(VLOOKUP($Q160,'Workforce distribution'!$C$8:$AD$30,AG$7,FALSE)),IF($Q160="n/a",(IF($P160=AG$6,$X160*$F160,0)),$X160*$F160*(VLOOKUP($Q160,'Workforce distribution'!$C$8:$AD$30,AG$7,FALSE)))),0)</f>
        <v>0</v>
      </c>
      <c r="AH160" s="30">
        <f>_xlfn.IFNA(IF($O160="days",$Y160*(VLOOKUP($K160,'Bed parameters'!$A$9:$I$12,9,FALSE))*$F160*(VLOOKUP($Q160,'Workforce distribution'!$C$8:$AD$30,AH$7,FALSE)),IF($Q160="n/a",(IF($P160=AH$6,$X160*$F160,0)),$X160*$F160*(VLOOKUP($Q160,'Workforce distribution'!$C$8:$AD$30,AH$7,FALSE)))),0)</f>
        <v>0</v>
      </c>
      <c r="AI160" s="30">
        <f>_xlfn.IFNA(IF($O160="days",$Y160*(VLOOKUP($K160,'Bed parameters'!$A$9:$I$12,9,FALSE))*$F160*(VLOOKUP($Q160,'Workforce distribution'!$C$8:$AD$30,AI$7,FALSE)),IF($Q160="n/a",(IF($P160=AI$6,$X160*$F160,0)),$X160*$F160*(VLOOKUP($Q160,'Workforce distribution'!$C$8:$AD$30,AI$7,FALSE)))),0)</f>
        <v>0</v>
      </c>
      <c r="AJ160" s="30">
        <f>_xlfn.IFNA(IF($O160="days",$Y160*(VLOOKUP($K160,'Bed parameters'!$A$9:$I$12,9,FALSE))*$F160*(VLOOKUP($Q160,'Workforce distribution'!$C$8:$AD$30,AJ$7,FALSE)),IF($Q160="n/a",(IF($P160=AJ$6,$X160*$F160,0)),$X160*$F160*(VLOOKUP($Q160,'Workforce distribution'!$C$8:$AD$30,AJ$7,FALSE)))),0)</f>
        <v>0</v>
      </c>
      <c r="AK160" s="30">
        <f>_xlfn.IFNA(IF($O160="days",$Y160*(VLOOKUP($K160,'Bed parameters'!$A$9:$I$12,9,FALSE))*$F160*(VLOOKUP($Q160,'Workforce distribution'!$C$8:$AD$30,AK$7,FALSE)),IF($Q160="n/a",(IF($P160=AK$6,$X160*$F160,0)),$X160*$F160*(VLOOKUP($Q160,'Workforce distribution'!$C$8:$AD$30,AK$7,FALSE)))),0)</f>
        <v>0</v>
      </c>
      <c r="AL160" s="30">
        <f>_xlfn.IFNA(IF($O160="days",$Y160*(VLOOKUP($K160,'Bed parameters'!$A$9:$I$12,9,FALSE))*$F160*(VLOOKUP($Q160,'Workforce distribution'!$C$8:$AD$30,AL$7,FALSE)),IF($Q160="n/a",(IF($P160=AL$6,$X160*$F160,0)),$X160*$F160*(VLOOKUP($Q160,'Workforce distribution'!$C$8:$AD$30,AL$7,FALSE)))),0)</f>
        <v>0</v>
      </c>
      <c r="AM160" s="30">
        <f>_xlfn.IFNA(IF($O160="days",$Y160*(VLOOKUP($K160,'Bed parameters'!$A$9:$I$12,9,FALSE))*$F160*(VLOOKUP($Q160,'Workforce distribution'!$C$8:$AD$30,AM$7,FALSE)),IF($Q160="n/a",(IF($P160=AM$6,$X160*$F160,0)),$X160*$F160*(VLOOKUP($Q160,'Workforce distribution'!$C$8:$AD$30,AM$7,FALSE)))),0)</f>
        <v>0</v>
      </c>
      <c r="AN160" s="30">
        <f>_xlfn.IFNA(IF($O160="days",$Y160*(VLOOKUP($K160,'Bed parameters'!$A$9:$I$12,9,FALSE))*$F160*(VLOOKUP($Q160,'Workforce distribution'!$C$8:$AD$30,AN$7,FALSE)),IF($Q160="n/a",(IF($P160=AN$6,$X160*$F160,0)),$X160*$F160*(VLOOKUP($Q160,'Workforce distribution'!$C$8:$AD$30,AN$7,FALSE)))),0)</f>
        <v>0</v>
      </c>
      <c r="AO160" s="30">
        <f>_xlfn.IFNA(IF($O160="days",$Y160*(VLOOKUP($K160,'Bed parameters'!$A$9:$I$12,9,FALSE))*$F160*(VLOOKUP($Q160,'Workforce distribution'!$C$8:$AD$30,AO$7,FALSE)),IF($Q160="n/a",(IF($P160=AO$6,$X160*$F160,0)),$X160*$F160*(VLOOKUP($Q160,'Workforce distribution'!$C$8:$AD$30,AO$7,FALSE)))),0)</f>
        <v>0</v>
      </c>
      <c r="AP160" s="30">
        <f>_xlfn.IFNA(IF($O160="days",$Y160*(VLOOKUP($K160,'Bed parameters'!$A$9:$I$12,9,FALSE))*$F160*(VLOOKUP($Q160,'Workforce distribution'!$C$8:$AD$30,AP$7,FALSE)),IF($Q160="n/a",(IF($P160=AP$6,$X160*$F160,0)),$X160*$F160*(VLOOKUP($Q160,'Workforce distribution'!$C$8:$AD$30,AP$7,FALSE)))),0)</f>
        <v>0</v>
      </c>
      <c r="AQ160" s="30">
        <f>_xlfn.IFNA(IF($O160="days",$Y160*(VLOOKUP($K160,'Bed parameters'!$A$9:$I$12,9,FALSE))*$F160*(VLOOKUP($Q160,'Workforce distribution'!$C$8:$AD$30,AQ$7,FALSE)),IF($Q160="n/a",(IF($P160=AQ$6,$X160*$F160,0)),$X160*$F160*(VLOOKUP($Q160,'Workforce distribution'!$C$8:$AD$30,AQ$7,FALSE)))),0)</f>
        <v>0</v>
      </c>
      <c r="AR160" s="30">
        <f>_xlfn.IFNA(IF($O160="days",$Y160*(VLOOKUP($K160,'Bed parameters'!$A$9:$I$12,9,FALSE))*$F160*(VLOOKUP($Q160,'Workforce distribution'!$C$8:$AD$30,AR$7,FALSE)),IF($Q160="n/a",(IF($P160=AR$6,$X160*$F160,0)),$X160*$F160*(VLOOKUP($Q160,'Workforce distribution'!$C$8:$AD$30,AR$7,FALSE)))),0)</f>
        <v>0</v>
      </c>
      <c r="AS160" s="30">
        <f>_xlfn.IFNA(IF($O160="days",$Y160*(VLOOKUP($K160,'Bed parameters'!$A$9:$I$12,9,FALSE))*$F160*(VLOOKUP($Q160,'Workforce distribution'!$C$8:$AD$30,AS$7,FALSE)),IF($Q160="n/a",(IF($P160=AS$6,$X160*$F160,0)),$X160*$F160*(VLOOKUP($Q160,'Workforce distribution'!$C$8:$AD$30,AS$7,FALSE)))),0)</f>
        <v>0</v>
      </c>
      <c r="AT160" s="30">
        <f>_xlfn.IFNA(IF($O160="days",$Y160*(VLOOKUP($K160,'Bed parameters'!$A$9:$I$12,9,FALSE))*$F160*(VLOOKUP($Q160,'Workforce distribution'!$C$8:$AD$30,AT$7,FALSE)),IF($Q160="n/a",(IF($P160=AT$6,$X160*$F160,0)),$X160*$F160*(VLOOKUP($Q160,'Workforce distribution'!$C$8:$AD$30,AT$7,FALSE)))),0)</f>
        <v>0</v>
      </c>
      <c r="AU160" s="30">
        <f>_xlfn.IFNA(IF($O160="days",$Y160*(VLOOKUP($K160,'Bed parameters'!$A$9:$I$12,9,FALSE))*$F160*(VLOOKUP($Q160,'Workforce distribution'!$C$8:$AD$30,AU$7,FALSE)),IF($Q160="n/a",(IF($P160=AU$6,$X160*$F160,0)),$X160*$F160*(VLOOKUP($Q160,'Workforce distribution'!$C$8:$AD$30,AU$7,FALSE)))),0)</f>
        <v>0</v>
      </c>
      <c r="AV160" s="30">
        <f>_xlfn.IFNA(IF($O160="days",$Y160*(VLOOKUP($K160,'Bed parameters'!$A$9:$I$12,9,FALSE))*$F160*(VLOOKUP($Q160,'Workforce distribution'!$C$8:$AD$30,AV$7,FALSE)),IF($Q160="n/a",(IF($P160=AV$6,$X160*$F160,0)),$X160*$F160*(VLOOKUP($Q160,'Workforce distribution'!$C$8:$AD$30,AV$7,FALSE)))),0)</f>
        <v>0</v>
      </c>
      <c r="AW160" s="30">
        <f>_xlfn.IFNA(IF($O160="days",$Y160*(VLOOKUP($K160,'Bed parameters'!$A$9:$I$12,9,FALSE))*$F160*(VLOOKUP($Q160,'Workforce distribution'!$C$8:$AD$30,AW$7,FALSE)),IF($Q160="n/a",(IF($P160=AW$6,$X160*$F160,0)),$X160*$F160*(VLOOKUP($Q160,'Workforce distribution'!$C$8:$AD$30,AW$7,FALSE)))),0)</f>
        <v>0</v>
      </c>
      <c r="AX160" s="30">
        <f>_xlfn.IFNA(IF($O160="days",$Y160*(VLOOKUP($K160,'Bed parameters'!$A$9:$I$12,9,FALSE))*$F160*(VLOOKUP($Q160,'Workforce distribution'!$C$8:$AD$30,AX$7,FALSE)),IF($Q160="n/a",(IF($P160=AX$6,$X160*$F160,0)),$X160*$F160*(VLOOKUP($Q160,'Workforce distribution'!$C$8:$AD$30,AX$7,FALSE)))),0)</f>
        <v>0</v>
      </c>
      <c r="AY160" s="30">
        <f>_xlfn.IFNA(IF($O160="days",$Y160*(VLOOKUP($K160,'Bed parameters'!$A$9:$I$12,9,FALSE))*$F160*(VLOOKUP($Q160,'Workforce distribution'!$C$8:$AD$30,AY$7,FALSE)),IF($Q160="n/a",(IF($P160=AY$6,$X160*$F160,0)),$X160*$F160*(VLOOKUP($Q160,'Workforce distribution'!$C$8:$AD$30,AY$7,FALSE)))),0)</f>
        <v>0</v>
      </c>
      <c r="AZ160" s="30">
        <f>_xlfn.IFNA(IF($O160="days",$Y160*(VLOOKUP($K160,'Bed parameters'!$A$9:$I$12,9,FALSE))*$F160*(VLOOKUP($Q160,'Workforce distribution'!$C$8:$AD$30,AZ$7,FALSE)),IF($Q160="n/a",(IF($P160=AZ$6,$X160*$F160,0)),$X160*$F160*(VLOOKUP($Q160,'Workforce distribution'!$C$8:$AD$30,AZ$7,FALSE)))),0)</f>
        <v>0</v>
      </c>
      <c r="BA160" s="30">
        <f>_xlfn.IFNA(IF($O160="days",$Y160*(VLOOKUP($K160,'Bed parameters'!$A$9:$I$12,9,FALSE))*$F160*(VLOOKUP($Q160,'Workforce distribution'!$C$8:$AD$30,BA$7,FALSE)),IF($Q160="n/a",(IF($P160=BA$6,$X160*$F160,0)),$X160*$F160*(VLOOKUP($Q160,'Workforce distribution'!$C$8:$AD$30,BA$7,FALSE)))),0)</f>
        <v>0</v>
      </c>
      <c r="BB160" s="30">
        <f>_xlfn.IFNA(IF($O160="days",$Y160*(VLOOKUP($K160,'Bed parameters'!$A$9:$I$12,9,FALSE))*$F160*(VLOOKUP($Q160,'Workforce distribution'!$C$8:$AD$30,BB$7,FALSE)),IF($Q160="n/a",(IF($P160=BB$6,$X160*$F160,0)),$X160*$F160*(VLOOKUP($Q160,'Workforce distribution'!$C$8:$AD$30,BB$7,FALSE)))),0)</f>
        <v>0</v>
      </c>
      <c r="BC160" s="149">
        <f t="shared" si="25"/>
        <v>0</v>
      </c>
      <c r="BD160" s="288">
        <f>IF($Q160="n/a",(IF('Workforce hours'!D$30=0,0,(AB160/'Workforce hours'!D$30))),(IF(VLOOKUP($Q160,'Workforce hours'!$C$8:$AD$30,BD$7,FALSE)=0,0,(AB160/(VLOOKUP($Q160,'Workforce hours'!$C$8:$AD$30,BD$7,FALSE))))))</f>
        <v>0</v>
      </c>
      <c r="BE160" s="288">
        <f>IF($Q160="n/a",(IF('Workforce hours'!E$30=0,0,(AC160/'Workforce hours'!E$30))),(IF(VLOOKUP($Q160,'Workforce hours'!$C$8:$AD$30,BE$7,FALSE)=0,0,(AC160/(VLOOKUP($Q160,'Workforce hours'!$C$8:$AD$30,BE$7,FALSE))))))</f>
        <v>0</v>
      </c>
      <c r="BF160" s="288">
        <f>IF($Q160="n/a",(IF('Workforce hours'!F$30=0,0,(AD160/'Workforce hours'!F$30))),(IF(VLOOKUP($Q160,'Workforce hours'!$C$8:$AD$30,BF$7,FALSE)=0,0,(AD160/(VLOOKUP($Q160,'Workforce hours'!$C$8:$AD$30,BF$7,FALSE))))))</f>
        <v>0</v>
      </c>
      <c r="BG160" s="288">
        <f>IF($Q160="n/a",(IF('Workforce hours'!G$30=0,0,(AE160/'Workforce hours'!G$30))),(IF(VLOOKUP($Q160,'Workforce hours'!$C$8:$AD$30,BG$7,FALSE)=0,0,(AE160/(VLOOKUP($Q160,'Workforce hours'!$C$8:$AD$30,BG$7,FALSE))))))</f>
        <v>0</v>
      </c>
      <c r="BH160" s="288">
        <f>IF($Q160="n/a",(IF('Workforce hours'!H$30=0,0,(AF160/'Workforce hours'!H$30))),(IF(VLOOKUP($Q160,'Workforce hours'!$C$8:$AD$30,BH$7,FALSE)=0,0,(AF160/(VLOOKUP($Q160,'Workforce hours'!$C$8:$AD$30,BH$7,FALSE))))))</f>
        <v>0</v>
      </c>
      <c r="BI160" s="288">
        <f>IF($Q160="n/a",(IF('Workforce hours'!I$30=0,0,(AG160/'Workforce hours'!I$30))),(IF(VLOOKUP($Q160,'Workforce hours'!$C$8:$AD$30,BI$7,FALSE)=0,0,(AG160/(VLOOKUP($Q160,'Workforce hours'!$C$8:$AD$30,BI$7,FALSE))))))</f>
        <v>0</v>
      </c>
      <c r="BJ160" s="288">
        <f>IF($Q160="n/a",(IF('Workforce hours'!J$30=0,0,(AH160/'Workforce hours'!J$30))),(IF(VLOOKUP($Q160,'Workforce hours'!$C$8:$AD$30,BJ$7,FALSE)=0,0,(AH160/(VLOOKUP($Q160,'Workforce hours'!$C$8:$AD$30,BJ$7,FALSE))))))</f>
        <v>0</v>
      </c>
      <c r="BK160" s="288">
        <f>IF($Q160="n/a",(IF('Workforce hours'!K$30=0,0,(AI160/'Workforce hours'!K$30))),(IF(VLOOKUP($Q160,'Workforce hours'!$C$8:$AD$30,BK$7,FALSE)=0,0,(AI160/(VLOOKUP($Q160,'Workforce hours'!$C$8:$AD$30,BK$7,FALSE))))))</f>
        <v>0</v>
      </c>
      <c r="BL160" s="288">
        <f>IF($Q160="n/a",(IF('Workforce hours'!L$30=0,0,(AJ160/'Workforce hours'!L$30))),(IF(VLOOKUP($Q160,'Workforce hours'!$C$8:$AD$30,BL$7,FALSE)=0,0,(AJ160/(VLOOKUP($Q160,'Workforce hours'!$C$8:$AD$30,BL$7,FALSE))))))</f>
        <v>0</v>
      </c>
      <c r="BM160" s="288">
        <f>IF($Q160="n/a",(IF('Workforce hours'!M$30=0,0,(AK160/'Workforce hours'!M$30))),(IF(VLOOKUP($Q160,'Workforce hours'!$C$8:$AD$30,BM$7,FALSE)=0,0,(AK160/(VLOOKUP($Q160,'Workforce hours'!$C$8:$AD$30,BM$7,FALSE))))))</f>
        <v>0</v>
      </c>
      <c r="BN160" s="288">
        <f>IF($Q160="n/a",(IF('Workforce hours'!N$30=0,0,(AL160/'Workforce hours'!N$30))),(IF(VLOOKUP($Q160,'Workforce hours'!$C$8:$AD$30,BN$7,FALSE)=0,0,(AL160/(VLOOKUP($Q160,'Workforce hours'!$C$8:$AD$30,BN$7,FALSE))))))</f>
        <v>0</v>
      </c>
      <c r="BO160" s="288">
        <f>IF($Q160="n/a",(IF('Workforce hours'!O$30=0,0,(AM160/'Workforce hours'!O$30))),(IF(VLOOKUP($Q160,'Workforce hours'!$C$8:$AD$30,BO$7,FALSE)=0,0,(AM160/(VLOOKUP($Q160,'Workforce hours'!$C$8:$AD$30,BO$7,FALSE))))))</f>
        <v>0</v>
      </c>
      <c r="BP160" s="288">
        <f>IF($Q160="n/a",(IF('Workforce hours'!P$30=0,0,(AN160/'Workforce hours'!P$30))),(IF(VLOOKUP($Q160,'Workforce hours'!$C$8:$AD$30,BP$7,FALSE)=0,0,(AN160/(VLOOKUP($Q160,'Workforce hours'!$C$8:$AD$30,BP$7,FALSE))))))</f>
        <v>0</v>
      </c>
      <c r="BQ160" s="288">
        <f>IF($Q160="n/a",(IF('Workforce hours'!Q$30=0,0,(AO160/'Workforce hours'!Q$30))),(IF(VLOOKUP($Q160,'Workforce hours'!$C$8:$AD$30,BQ$7,FALSE)=0,0,(AO160/(VLOOKUP($Q160,'Workforce hours'!$C$8:$AD$30,BQ$7,FALSE))))))</f>
        <v>0</v>
      </c>
      <c r="BR160" s="288">
        <f>IF($Q160="n/a",(IF('Workforce hours'!R$30=0,0,(AP160/'Workforce hours'!R$30))),(IF(VLOOKUP($Q160,'Workforce hours'!$C$8:$AD$30,BR$7,FALSE)=0,0,(AP160/(VLOOKUP($Q160,'Workforce hours'!$C$8:$AD$30,BR$7,FALSE))))))</f>
        <v>0</v>
      </c>
      <c r="BS160" s="288">
        <f>IF($Q160="n/a",(IF('Workforce hours'!S$30=0,0,(AQ160/'Workforce hours'!S$30))),(IF(VLOOKUP($Q160,'Workforce hours'!$C$8:$AD$30,BS$7,FALSE)=0,0,(AQ160/(VLOOKUP($Q160,'Workforce hours'!$C$8:$AD$30,BS$7,FALSE))))))</f>
        <v>0</v>
      </c>
      <c r="BT160" s="288">
        <f>IF($Q160="n/a",(IF('Workforce hours'!T$30=0,0,(AR160/'Workforce hours'!T$30))),(IF(VLOOKUP($Q160,'Workforce hours'!$C$8:$AD$30,BT$7,FALSE)=0,0,(AR160/(VLOOKUP($Q160,'Workforce hours'!$C$8:$AD$30,BT$7,FALSE))))))</f>
        <v>0</v>
      </c>
      <c r="BU160" s="288">
        <f>IF($Q160="n/a",(IF('Workforce hours'!U$30=0,0,(AS160/'Workforce hours'!U$30))),(IF(VLOOKUP($Q160,'Workforce hours'!$C$8:$AD$30,BU$7,FALSE)=0,0,(AS160/(VLOOKUP($Q160,'Workforce hours'!$C$8:$AD$30,BU$7,FALSE))))))</f>
        <v>0</v>
      </c>
      <c r="BV160" s="288">
        <f>IF($Q160="n/a",(IF('Workforce hours'!V$30=0,0,(AT160/'Workforce hours'!V$30))),(IF(VLOOKUP($Q160,'Workforce hours'!$C$8:$AD$30,BV$7,FALSE)=0,0,(AT160/(VLOOKUP($Q160,'Workforce hours'!$C$8:$AD$30,BV$7,FALSE))))))</f>
        <v>0</v>
      </c>
      <c r="BW160" s="288">
        <f>IF($Q160="n/a",(IF('Workforce hours'!W$30=0,0,(AU160/'Workforce hours'!W$30))),(IF(VLOOKUP($Q160,'Workforce hours'!$C$8:$AD$30,BW$7,FALSE)=0,0,(AU160/(VLOOKUP($Q160,'Workforce hours'!$C$8:$AD$30,BW$7,FALSE))))))</f>
        <v>0</v>
      </c>
      <c r="BX160" s="288">
        <f>IF($Q160="n/a",(IF('Workforce hours'!X$30=0,0,(AV160/'Workforce hours'!X$30))),(IF(VLOOKUP($Q160,'Workforce hours'!$C$8:$AD$30,BX$7,FALSE)=0,0,(AV160/(VLOOKUP($Q160,'Workforce hours'!$C$8:$AD$30,BX$7,FALSE))))))</f>
        <v>0</v>
      </c>
      <c r="BY160" s="288">
        <f>IF($Q160="n/a",(IF('Workforce hours'!Y$30=0,0,(AW160/'Workforce hours'!Y$30))),(IF(VLOOKUP($Q160,'Workforce hours'!$C$8:$AD$30,BY$7,FALSE)=0,0,(AW160/(VLOOKUP($Q160,'Workforce hours'!$C$8:$AD$30,BY$7,FALSE))))))</f>
        <v>0</v>
      </c>
      <c r="BZ160" s="288">
        <f>IF($Q160="n/a",(IF('Workforce hours'!Z$30=0,0,(AX160/'Workforce hours'!Z$30))),(IF(VLOOKUP($Q160,'Workforce hours'!$C$8:$AD$30,BZ$7,FALSE)=0,0,(AX160/(VLOOKUP($Q160,'Workforce hours'!$C$8:$AD$30,BZ$7,FALSE))))))</f>
        <v>0</v>
      </c>
      <c r="CA160" s="288">
        <f>IF($Q160="n/a",(IF('Workforce hours'!AA$30=0,0,(AY160/'Workforce hours'!AA$30))),(IF(VLOOKUP($Q160,'Workforce hours'!$C$8:$AD$30,CA$7,FALSE)=0,0,(AY160/(VLOOKUP($Q160,'Workforce hours'!$C$8:$AD$30,CA$7,FALSE))))))</f>
        <v>0</v>
      </c>
      <c r="CB160" s="288">
        <f>IF($Q160="n/a",(IF('Workforce hours'!AB$30=0,0,(AZ160/'Workforce hours'!AB$30))),(IF(VLOOKUP($Q160,'Workforce hours'!$C$8:$AD$30,CB$7,FALSE)=0,0,(AZ160/(VLOOKUP($Q160,'Workforce hours'!$C$8:$AD$30,CB$7,FALSE))))))</f>
        <v>0</v>
      </c>
      <c r="CC160" s="288">
        <f>IF($Q160="n/a",(IF('Workforce hours'!AC$30=0,0,(BA160/'Workforce hours'!AC$30))),(IF(VLOOKUP($Q160,'Workforce hours'!$C$8:$AD$30,CC$7,FALSE)=0,0,(BA160/(VLOOKUP($Q160,'Workforce hours'!$C$8:$AD$30,CC$7,FALSE))))))</f>
        <v>0</v>
      </c>
      <c r="CD160" s="288">
        <f>IF($Q160="n/a",(IF('Workforce hours'!AD$30=0,0,(BB160/'Workforce hours'!AD$30))),(IF(VLOOKUP($Q160,'Workforce hours'!$C$8:$AD$30,CD$7,FALSE)=0,0,(BB160/(VLOOKUP($Q160,'Workforce hours'!$C$8:$AD$30,CD$7,FALSE))))))</f>
        <v>0</v>
      </c>
      <c r="CE160" s="289">
        <f t="shared" si="26"/>
        <v>0</v>
      </c>
      <c r="CF160" s="290">
        <f>BD160*'Workforce costs'!B$9*(1+'Workforce costs'!B$10)*(1+'Workforce costs'!B$11)</f>
        <v>0</v>
      </c>
      <c r="CG160" s="290">
        <f>BE160*'Workforce costs'!C$9*(1+'Workforce costs'!C$10)*(1+'Workforce costs'!C$11)</f>
        <v>0</v>
      </c>
      <c r="CH160" s="290">
        <f>BF160*'Workforce costs'!D$9*(1+'Workforce costs'!D$10)*(1+'Workforce costs'!D$11)</f>
        <v>0</v>
      </c>
      <c r="CI160" s="290">
        <f>BG160*'Workforce costs'!E$9*(1+'Workforce costs'!E$10)*(1+'Workforce costs'!E$11)</f>
        <v>0</v>
      </c>
      <c r="CJ160" s="290">
        <f>BH160*'Workforce costs'!F$9*(1+'Workforce costs'!F$10)*(1+'Workforce costs'!F$11)</f>
        <v>0</v>
      </c>
      <c r="CK160" s="290">
        <f>BI160*'Workforce costs'!G$9*(1+'Workforce costs'!G$10)*(1+'Workforce costs'!G$11)</f>
        <v>0</v>
      </c>
      <c r="CL160" s="290">
        <f>BJ160*'Workforce costs'!H$9*(1+'Workforce costs'!H$10)*(1+'Workforce costs'!H$11)</f>
        <v>0</v>
      </c>
      <c r="CM160" s="290">
        <f>BK160*'Workforce costs'!I$9*(1+'Workforce costs'!I$10)*(1+'Workforce costs'!I$11)</f>
        <v>0</v>
      </c>
      <c r="CN160" s="290">
        <f>BL160*'Workforce costs'!J$9*(1+'Workforce costs'!J$10)*(1+'Workforce costs'!J$11)</f>
        <v>0</v>
      </c>
      <c r="CO160" s="290">
        <f>BM160*'Workforce costs'!K$9*(1+'Workforce costs'!K$10)*(1+'Workforce costs'!K$11)</f>
        <v>0</v>
      </c>
      <c r="CP160" s="290">
        <f>BN160*'Workforce costs'!L$9*(1+'Workforce costs'!L$10)*(1+'Workforce costs'!L$11)</f>
        <v>0</v>
      </c>
      <c r="CQ160" s="290">
        <f>BO160*'Workforce costs'!M$9*(1+'Workforce costs'!M$10)*(1+'Workforce costs'!M$11)</f>
        <v>0</v>
      </c>
      <c r="CR160" s="290">
        <f>BP160*'Workforce costs'!N$9*(1+'Workforce costs'!N$10)*(1+'Workforce costs'!N$11)</f>
        <v>0</v>
      </c>
      <c r="CS160" s="290">
        <f>BQ160*'Workforce costs'!O$9*(1+'Workforce costs'!O$10)*(1+'Workforce costs'!O$11)</f>
        <v>0</v>
      </c>
      <c r="CT160" s="290">
        <f>BR160*'Workforce costs'!P$9*(1+'Workforce costs'!P$10)*(1+'Workforce costs'!P$11)</f>
        <v>0</v>
      </c>
      <c r="CU160" s="290">
        <f>BS160*'Workforce costs'!Q$9*(1+'Workforce costs'!Q$10)*(1+'Workforce costs'!Q$11)</f>
        <v>0</v>
      </c>
      <c r="CV160" s="290">
        <f>BT160*'Workforce costs'!R$9*(1+'Workforce costs'!R$10)*(1+'Workforce costs'!R$11)</f>
        <v>0</v>
      </c>
      <c r="CW160" s="290">
        <f>BU160*'Workforce costs'!S$9*(1+'Workforce costs'!S$10)*(1+'Workforce costs'!S$11)</f>
        <v>0</v>
      </c>
      <c r="CX160" s="290">
        <f>BV160*'Workforce costs'!T$9*(1+'Workforce costs'!T$10)*(1+'Workforce costs'!T$11)</f>
        <v>0</v>
      </c>
      <c r="CY160" s="290">
        <f>BW160*'Workforce costs'!U$9*(1+'Workforce costs'!U$10)*(1+'Workforce costs'!U$11)</f>
        <v>0</v>
      </c>
      <c r="CZ160" s="290">
        <f>BX160*'Workforce costs'!V$9*(1+'Workforce costs'!V$10)*(1+'Workforce costs'!V$11)</f>
        <v>0</v>
      </c>
      <c r="DA160" s="290">
        <f>BY160*'Workforce costs'!W$9*(1+'Workforce costs'!W$10)*(1+'Workforce costs'!W$11)</f>
        <v>0</v>
      </c>
      <c r="DB160" s="290">
        <f>BZ160*'Workforce costs'!X$9*(1+'Workforce costs'!X$10)*(1+'Workforce costs'!X$11)</f>
        <v>0</v>
      </c>
      <c r="DC160" s="290">
        <f>CA160*'Workforce costs'!Y$9*(1+'Workforce costs'!Y$10)*(1+'Workforce costs'!Y$11)</f>
        <v>0</v>
      </c>
      <c r="DD160" s="290">
        <f>CB160*'Workforce costs'!Z$9*(1+'Workforce costs'!Z$10)*(1+'Workforce costs'!Z$11)</f>
        <v>0</v>
      </c>
      <c r="DE160" s="290">
        <f>CC160*'Workforce costs'!AA$9*(1+'Workforce costs'!AA$10)*(1+'Workforce costs'!AA$11)</f>
        <v>0</v>
      </c>
      <c r="DF160" s="290">
        <f>CD160*'Workforce costs'!AB$9*(1+'Workforce costs'!AB$10)*(1+'Workforce costs'!AB$11)</f>
        <v>0</v>
      </c>
    </row>
    <row r="161" spans="1:110" x14ac:dyDescent="0.3">
      <c r="A161" s="2" t="str">
        <f>Outputs!$A$4</f>
        <v>Australia</v>
      </c>
      <c r="B161" s="2" t="str">
        <f t="shared" si="19"/>
        <v>Australia 18to24</v>
      </c>
      <c r="C161" s="30">
        <f>VLOOKUP($B161,Populations!$D$15:$H$1920,3,FALSE)</f>
        <v>2374194</v>
      </c>
      <c r="D161" s="255">
        <f>IF(OR($H161="General pop",$H161="Schools",$H161="Workplace",$H161="Skills Training",$H161="Digital Supports"),1,VLOOKUP($B161,Populations!$D$15:$H$1920,5,FALSE))</f>
        <v>1</v>
      </c>
      <c r="E161" s="88">
        <f>VLOOKUP(I161,Epidemiology!$C$10:$H$47,6,FALSE)</f>
        <v>8080</v>
      </c>
      <c r="F161" s="102" t="str">
        <f>'Care profiles'!R162</f>
        <v>n/a</v>
      </c>
      <c r="G161" s="15" t="str">
        <f>'Care profiles'!A162</f>
        <v>18to24</v>
      </c>
      <c r="H161" s="15" t="str">
        <f>'Care profiles'!B162</f>
        <v>Thoughts</v>
      </c>
      <c r="I161" s="15" t="str">
        <f>'Care profiles'!C162</f>
        <v>Thoughts_18-24yrs</v>
      </c>
      <c r="J161" s="15" t="str">
        <f>'Care profiles'!D162</f>
        <v>Care profile</v>
      </c>
      <c r="K161" s="15" t="str">
        <f>'Care profiles'!E162</f>
        <v xml:space="preserve">Supports for Drug and Alcohol Use </v>
      </c>
      <c r="L161" s="104">
        <f>'Care profiles'!F162</f>
        <v>0.2</v>
      </c>
      <c r="M161" s="15" t="str">
        <f>'Care profiles'!G162</f>
        <v>n/a</v>
      </c>
      <c r="N161" s="15" t="str">
        <f>'Care profiles'!H162</f>
        <v>n/a</v>
      </c>
      <c r="O161" s="15" t="str">
        <f>'Care profiles'!I162</f>
        <v>n/a</v>
      </c>
      <c r="P161" s="15" t="str">
        <f>'Care profiles'!J162</f>
        <v>n/a</v>
      </c>
      <c r="Q161" s="15" t="str">
        <f>'Care profiles'!K162</f>
        <v>n/a</v>
      </c>
      <c r="R161" s="15" t="str">
        <f>'Care profiles'!M162</f>
        <v>Y</v>
      </c>
      <c r="S161" s="15" t="str">
        <f>'Care profiles'!O162</f>
        <v>Y</v>
      </c>
      <c r="T161" s="15" t="str">
        <f>'Care profiles'!Q162</f>
        <v>N</v>
      </c>
      <c r="U161" s="30">
        <f t="shared" si="20"/>
        <v>191834.87520000001</v>
      </c>
      <c r="V161" s="30">
        <f t="shared" si="21"/>
        <v>38366.975040000005</v>
      </c>
      <c r="W161" s="30">
        <f>IF(M161="n/a",0,IF(O161="days",V161*M161*(1+(VLOOKUP(K161,'Bed parameters'!$A$9:$G$12,7,FALSE))),V161*M161))</f>
        <v>0</v>
      </c>
      <c r="X161" s="30">
        <f t="shared" si="22"/>
        <v>0</v>
      </c>
      <c r="Y161" s="30">
        <f t="shared" si="23"/>
        <v>0</v>
      </c>
      <c r="Z161" s="113">
        <f>_xlfn.IFNA(Y161/((VLOOKUP(K161,'Bed parameters'!$A$9:$G$12,3,FALSE))*(VLOOKUP(K161,'Bed parameters'!$A$9:$G$12,5,FALSE))),0)</f>
        <v>0</v>
      </c>
      <c r="AA161" s="30">
        <f t="shared" si="24"/>
        <v>0</v>
      </c>
      <c r="AB161" s="30">
        <f>_xlfn.IFNA(IF($O161="days",$Y161*(VLOOKUP($K161,'Bed parameters'!$A$9:$I$12,9,FALSE))*$F161*(VLOOKUP($Q161,'Workforce distribution'!$C$8:$AD$30,AB$7,FALSE)),IF($Q161="n/a",(IF($P161=AB$6,$X161*$F161,0)),$X161*$F161*(VLOOKUP($Q161,'Workforce distribution'!$C$8:$AD$30,AB$7,FALSE)))),0)</f>
        <v>0</v>
      </c>
      <c r="AC161" s="30">
        <f>_xlfn.IFNA(IF($O161="days",$Y161*(VLOOKUP($K161,'Bed parameters'!$A$9:$I$12,9,FALSE))*$F161*(VLOOKUP($Q161,'Workforce distribution'!$C$8:$AD$30,AC$7,FALSE)),IF($Q161="n/a",(IF($P161=AC$6,$X161*$F161,0)),$X161*$F161*(VLOOKUP($Q161,'Workforce distribution'!$C$8:$AD$30,AC$7,FALSE)))),0)</f>
        <v>0</v>
      </c>
      <c r="AD161" s="30">
        <f>_xlfn.IFNA(IF($O161="days",$Y161*(VLOOKUP($K161,'Bed parameters'!$A$9:$I$12,9,FALSE))*$F161*(VLOOKUP($Q161,'Workforce distribution'!$C$8:$AD$30,AD$7,FALSE)),IF($Q161="n/a",(IF($P161=AD$6,$X161*$F161,0)),$X161*$F161*(VLOOKUP($Q161,'Workforce distribution'!$C$8:$AD$30,AD$7,FALSE)))),0)</f>
        <v>0</v>
      </c>
      <c r="AE161" s="30">
        <f>_xlfn.IFNA(IF($O161="days",$Y161*(VLOOKUP($K161,'Bed parameters'!$A$9:$I$12,9,FALSE))*$F161*(VLOOKUP($Q161,'Workforce distribution'!$C$8:$AD$30,AE$7,FALSE)),IF($Q161="n/a",(IF($P161=AE$6,$X161*$F161,0)),$X161*$F161*(VLOOKUP($Q161,'Workforce distribution'!$C$8:$AD$30,AE$7,FALSE)))),0)</f>
        <v>0</v>
      </c>
      <c r="AF161" s="30">
        <f>_xlfn.IFNA(IF($O161="days",$Y161*(VLOOKUP($K161,'Bed parameters'!$A$9:$I$12,9,FALSE))*$F161*(VLOOKUP($Q161,'Workforce distribution'!$C$8:$AD$30,AF$7,FALSE)),IF($Q161="n/a",(IF($P161=AF$6,$X161*$F161,0)),$X161*$F161*(VLOOKUP($Q161,'Workforce distribution'!$C$8:$AD$30,AF$7,FALSE)))),0)</f>
        <v>0</v>
      </c>
      <c r="AG161" s="30">
        <f>_xlfn.IFNA(IF($O161="days",$Y161*(VLOOKUP($K161,'Bed parameters'!$A$9:$I$12,9,FALSE))*$F161*(VLOOKUP($Q161,'Workforce distribution'!$C$8:$AD$30,AG$7,FALSE)),IF($Q161="n/a",(IF($P161=AG$6,$X161*$F161,0)),$X161*$F161*(VLOOKUP($Q161,'Workforce distribution'!$C$8:$AD$30,AG$7,FALSE)))),0)</f>
        <v>0</v>
      </c>
      <c r="AH161" s="30">
        <f>_xlfn.IFNA(IF($O161="days",$Y161*(VLOOKUP($K161,'Bed parameters'!$A$9:$I$12,9,FALSE))*$F161*(VLOOKUP($Q161,'Workforce distribution'!$C$8:$AD$30,AH$7,FALSE)),IF($Q161="n/a",(IF($P161=AH$6,$X161*$F161,0)),$X161*$F161*(VLOOKUP($Q161,'Workforce distribution'!$C$8:$AD$30,AH$7,FALSE)))),0)</f>
        <v>0</v>
      </c>
      <c r="AI161" s="30">
        <f>_xlfn.IFNA(IF($O161="days",$Y161*(VLOOKUP($K161,'Bed parameters'!$A$9:$I$12,9,FALSE))*$F161*(VLOOKUP($Q161,'Workforce distribution'!$C$8:$AD$30,AI$7,FALSE)),IF($Q161="n/a",(IF($P161=AI$6,$X161*$F161,0)),$X161*$F161*(VLOOKUP($Q161,'Workforce distribution'!$C$8:$AD$30,AI$7,FALSE)))),0)</f>
        <v>0</v>
      </c>
      <c r="AJ161" s="30">
        <f>_xlfn.IFNA(IF($O161="days",$Y161*(VLOOKUP($K161,'Bed parameters'!$A$9:$I$12,9,FALSE))*$F161*(VLOOKUP($Q161,'Workforce distribution'!$C$8:$AD$30,AJ$7,FALSE)),IF($Q161="n/a",(IF($P161=AJ$6,$X161*$F161,0)),$X161*$F161*(VLOOKUP($Q161,'Workforce distribution'!$C$8:$AD$30,AJ$7,FALSE)))),0)</f>
        <v>0</v>
      </c>
      <c r="AK161" s="30">
        <f>_xlfn.IFNA(IF($O161="days",$Y161*(VLOOKUP($K161,'Bed parameters'!$A$9:$I$12,9,FALSE))*$F161*(VLOOKUP($Q161,'Workforce distribution'!$C$8:$AD$30,AK$7,FALSE)),IF($Q161="n/a",(IF($P161=AK$6,$X161*$F161,0)),$X161*$F161*(VLOOKUP($Q161,'Workforce distribution'!$C$8:$AD$30,AK$7,FALSE)))),0)</f>
        <v>0</v>
      </c>
      <c r="AL161" s="30">
        <f>_xlfn.IFNA(IF($O161="days",$Y161*(VLOOKUP($K161,'Bed parameters'!$A$9:$I$12,9,FALSE))*$F161*(VLOOKUP($Q161,'Workforce distribution'!$C$8:$AD$30,AL$7,FALSE)),IF($Q161="n/a",(IF($P161=AL$6,$X161*$F161,0)),$X161*$F161*(VLOOKUP($Q161,'Workforce distribution'!$C$8:$AD$30,AL$7,FALSE)))),0)</f>
        <v>0</v>
      </c>
      <c r="AM161" s="30">
        <f>_xlfn.IFNA(IF($O161="days",$Y161*(VLOOKUP($K161,'Bed parameters'!$A$9:$I$12,9,FALSE))*$F161*(VLOOKUP($Q161,'Workforce distribution'!$C$8:$AD$30,AM$7,FALSE)),IF($Q161="n/a",(IF($P161=AM$6,$X161*$F161,0)),$X161*$F161*(VLOOKUP($Q161,'Workforce distribution'!$C$8:$AD$30,AM$7,FALSE)))),0)</f>
        <v>0</v>
      </c>
      <c r="AN161" s="30">
        <f>_xlfn.IFNA(IF($O161="days",$Y161*(VLOOKUP($K161,'Bed parameters'!$A$9:$I$12,9,FALSE))*$F161*(VLOOKUP($Q161,'Workforce distribution'!$C$8:$AD$30,AN$7,FALSE)),IF($Q161="n/a",(IF($P161=AN$6,$X161*$F161,0)),$X161*$F161*(VLOOKUP($Q161,'Workforce distribution'!$C$8:$AD$30,AN$7,FALSE)))),0)</f>
        <v>0</v>
      </c>
      <c r="AO161" s="30">
        <f>_xlfn.IFNA(IF($O161="days",$Y161*(VLOOKUP($K161,'Bed parameters'!$A$9:$I$12,9,FALSE))*$F161*(VLOOKUP($Q161,'Workforce distribution'!$C$8:$AD$30,AO$7,FALSE)),IF($Q161="n/a",(IF($P161=AO$6,$X161*$F161,0)),$X161*$F161*(VLOOKUP($Q161,'Workforce distribution'!$C$8:$AD$30,AO$7,FALSE)))),0)</f>
        <v>0</v>
      </c>
      <c r="AP161" s="30">
        <f>_xlfn.IFNA(IF($O161="days",$Y161*(VLOOKUP($K161,'Bed parameters'!$A$9:$I$12,9,FALSE))*$F161*(VLOOKUP($Q161,'Workforce distribution'!$C$8:$AD$30,AP$7,FALSE)),IF($Q161="n/a",(IF($P161=AP$6,$X161*$F161,0)),$X161*$F161*(VLOOKUP($Q161,'Workforce distribution'!$C$8:$AD$30,AP$7,FALSE)))),0)</f>
        <v>0</v>
      </c>
      <c r="AQ161" s="30">
        <f>_xlfn.IFNA(IF($O161="days",$Y161*(VLOOKUP($K161,'Bed parameters'!$A$9:$I$12,9,FALSE))*$F161*(VLOOKUP($Q161,'Workforce distribution'!$C$8:$AD$30,AQ$7,FALSE)),IF($Q161="n/a",(IF($P161=AQ$6,$X161*$F161,0)),$X161*$F161*(VLOOKUP($Q161,'Workforce distribution'!$C$8:$AD$30,AQ$7,FALSE)))),0)</f>
        <v>0</v>
      </c>
      <c r="AR161" s="30">
        <f>_xlfn.IFNA(IF($O161="days",$Y161*(VLOOKUP($K161,'Bed parameters'!$A$9:$I$12,9,FALSE))*$F161*(VLOOKUP($Q161,'Workforce distribution'!$C$8:$AD$30,AR$7,FALSE)),IF($Q161="n/a",(IF($P161=AR$6,$X161*$F161,0)),$X161*$F161*(VLOOKUP($Q161,'Workforce distribution'!$C$8:$AD$30,AR$7,FALSE)))),0)</f>
        <v>0</v>
      </c>
      <c r="AS161" s="30">
        <f>_xlfn.IFNA(IF($O161="days",$Y161*(VLOOKUP($K161,'Bed parameters'!$A$9:$I$12,9,FALSE))*$F161*(VLOOKUP($Q161,'Workforce distribution'!$C$8:$AD$30,AS$7,FALSE)),IF($Q161="n/a",(IF($P161=AS$6,$X161*$F161,0)),$X161*$F161*(VLOOKUP($Q161,'Workforce distribution'!$C$8:$AD$30,AS$7,FALSE)))),0)</f>
        <v>0</v>
      </c>
      <c r="AT161" s="30">
        <f>_xlfn.IFNA(IF($O161="days",$Y161*(VLOOKUP($K161,'Bed parameters'!$A$9:$I$12,9,FALSE))*$F161*(VLOOKUP($Q161,'Workforce distribution'!$C$8:$AD$30,AT$7,FALSE)),IF($Q161="n/a",(IF($P161=AT$6,$X161*$F161,0)),$X161*$F161*(VLOOKUP($Q161,'Workforce distribution'!$C$8:$AD$30,AT$7,FALSE)))),0)</f>
        <v>0</v>
      </c>
      <c r="AU161" s="30">
        <f>_xlfn.IFNA(IF($O161="days",$Y161*(VLOOKUP($K161,'Bed parameters'!$A$9:$I$12,9,FALSE))*$F161*(VLOOKUP($Q161,'Workforce distribution'!$C$8:$AD$30,AU$7,FALSE)),IF($Q161="n/a",(IF($P161=AU$6,$X161*$F161,0)),$X161*$F161*(VLOOKUP($Q161,'Workforce distribution'!$C$8:$AD$30,AU$7,FALSE)))),0)</f>
        <v>0</v>
      </c>
      <c r="AV161" s="30">
        <f>_xlfn.IFNA(IF($O161="days",$Y161*(VLOOKUP($K161,'Bed parameters'!$A$9:$I$12,9,FALSE))*$F161*(VLOOKUP($Q161,'Workforce distribution'!$C$8:$AD$30,AV$7,FALSE)),IF($Q161="n/a",(IF($P161=AV$6,$X161*$F161,0)),$X161*$F161*(VLOOKUP($Q161,'Workforce distribution'!$C$8:$AD$30,AV$7,FALSE)))),0)</f>
        <v>0</v>
      </c>
      <c r="AW161" s="30">
        <f>_xlfn.IFNA(IF($O161="days",$Y161*(VLOOKUP($K161,'Bed parameters'!$A$9:$I$12,9,FALSE))*$F161*(VLOOKUP($Q161,'Workforce distribution'!$C$8:$AD$30,AW$7,FALSE)),IF($Q161="n/a",(IF($P161=AW$6,$X161*$F161,0)),$X161*$F161*(VLOOKUP($Q161,'Workforce distribution'!$C$8:$AD$30,AW$7,FALSE)))),0)</f>
        <v>0</v>
      </c>
      <c r="AX161" s="30">
        <f>_xlfn.IFNA(IF($O161="days",$Y161*(VLOOKUP($K161,'Bed parameters'!$A$9:$I$12,9,FALSE))*$F161*(VLOOKUP($Q161,'Workforce distribution'!$C$8:$AD$30,AX$7,FALSE)),IF($Q161="n/a",(IF($P161=AX$6,$X161*$F161,0)),$X161*$F161*(VLOOKUP($Q161,'Workforce distribution'!$C$8:$AD$30,AX$7,FALSE)))),0)</f>
        <v>0</v>
      </c>
      <c r="AY161" s="30">
        <f>_xlfn.IFNA(IF($O161="days",$Y161*(VLOOKUP($K161,'Bed parameters'!$A$9:$I$12,9,FALSE))*$F161*(VLOOKUP($Q161,'Workforce distribution'!$C$8:$AD$30,AY$7,FALSE)),IF($Q161="n/a",(IF($P161=AY$6,$X161*$F161,0)),$X161*$F161*(VLOOKUP($Q161,'Workforce distribution'!$C$8:$AD$30,AY$7,FALSE)))),0)</f>
        <v>0</v>
      </c>
      <c r="AZ161" s="30">
        <f>_xlfn.IFNA(IF($O161="days",$Y161*(VLOOKUP($K161,'Bed parameters'!$A$9:$I$12,9,FALSE))*$F161*(VLOOKUP($Q161,'Workforce distribution'!$C$8:$AD$30,AZ$7,FALSE)),IF($Q161="n/a",(IF($P161=AZ$6,$X161*$F161,0)),$X161*$F161*(VLOOKUP($Q161,'Workforce distribution'!$C$8:$AD$30,AZ$7,FALSE)))),0)</f>
        <v>0</v>
      </c>
      <c r="BA161" s="30">
        <f>_xlfn.IFNA(IF($O161="days",$Y161*(VLOOKUP($K161,'Bed parameters'!$A$9:$I$12,9,FALSE))*$F161*(VLOOKUP($Q161,'Workforce distribution'!$C$8:$AD$30,BA$7,FALSE)),IF($Q161="n/a",(IF($P161=BA$6,$X161*$F161,0)),$X161*$F161*(VLOOKUP($Q161,'Workforce distribution'!$C$8:$AD$30,BA$7,FALSE)))),0)</f>
        <v>0</v>
      </c>
      <c r="BB161" s="30">
        <f>_xlfn.IFNA(IF($O161="days",$Y161*(VLOOKUP($K161,'Bed parameters'!$A$9:$I$12,9,FALSE))*$F161*(VLOOKUP($Q161,'Workforce distribution'!$C$8:$AD$30,BB$7,FALSE)),IF($Q161="n/a",(IF($P161=BB$6,$X161*$F161,0)),$X161*$F161*(VLOOKUP($Q161,'Workforce distribution'!$C$8:$AD$30,BB$7,FALSE)))),0)</f>
        <v>0</v>
      </c>
      <c r="BC161" s="149">
        <f t="shared" si="25"/>
        <v>0</v>
      </c>
      <c r="BD161" s="288">
        <f>IF($Q161="n/a",(IF('Workforce hours'!D$30=0,0,(AB161/'Workforce hours'!D$30))),(IF(VLOOKUP($Q161,'Workforce hours'!$C$8:$AD$30,BD$7,FALSE)=0,0,(AB161/(VLOOKUP($Q161,'Workforce hours'!$C$8:$AD$30,BD$7,FALSE))))))</f>
        <v>0</v>
      </c>
      <c r="BE161" s="288">
        <f>IF($Q161="n/a",(IF('Workforce hours'!E$30=0,0,(AC161/'Workforce hours'!E$30))),(IF(VLOOKUP($Q161,'Workforce hours'!$C$8:$AD$30,BE$7,FALSE)=0,0,(AC161/(VLOOKUP($Q161,'Workforce hours'!$C$8:$AD$30,BE$7,FALSE))))))</f>
        <v>0</v>
      </c>
      <c r="BF161" s="288">
        <f>IF($Q161="n/a",(IF('Workforce hours'!F$30=0,0,(AD161/'Workforce hours'!F$30))),(IF(VLOOKUP($Q161,'Workforce hours'!$C$8:$AD$30,BF$7,FALSE)=0,0,(AD161/(VLOOKUP($Q161,'Workforce hours'!$C$8:$AD$30,BF$7,FALSE))))))</f>
        <v>0</v>
      </c>
      <c r="BG161" s="288">
        <f>IF($Q161="n/a",(IF('Workforce hours'!G$30=0,0,(AE161/'Workforce hours'!G$30))),(IF(VLOOKUP($Q161,'Workforce hours'!$C$8:$AD$30,BG$7,FALSE)=0,0,(AE161/(VLOOKUP($Q161,'Workforce hours'!$C$8:$AD$30,BG$7,FALSE))))))</f>
        <v>0</v>
      </c>
      <c r="BH161" s="288">
        <f>IF($Q161="n/a",(IF('Workforce hours'!H$30=0,0,(AF161/'Workforce hours'!H$30))),(IF(VLOOKUP($Q161,'Workforce hours'!$C$8:$AD$30,BH$7,FALSE)=0,0,(AF161/(VLOOKUP($Q161,'Workforce hours'!$C$8:$AD$30,BH$7,FALSE))))))</f>
        <v>0</v>
      </c>
      <c r="BI161" s="288">
        <f>IF($Q161="n/a",(IF('Workforce hours'!I$30=0,0,(AG161/'Workforce hours'!I$30))),(IF(VLOOKUP($Q161,'Workforce hours'!$C$8:$AD$30,BI$7,FALSE)=0,0,(AG161/(VLOOKUP($Q161,'Workforce hours'!$C$8:$AD$30,BI$7,FALSE))))))</f>
        <v>0</v>
      </c>
      <c r="BJ161" s="288">
        <f>IF($Q161="n/a",(IF('Workforce hours'!J$30=0,0,(AH161/'Workforce hours'!J$30))),(IF(VLOOKUP($Q161,'Workforce hours'!$C$8:$AD$30,BJ$7,FALSE)=0,0,(AH161/(VLOOKUP($Q161,'Workforce hours'!$C$8:$AD$30,BJ$7,FALSE))))))</f>
        <v>0</v>
      </c>
      <c r="BK161" s="288">
        <f>IF($Q161="n/a",(IF('Workforce hours'!K$30=0,0,(AI161/'Workforce hours'!K$30))),(IF(VLOOKUP($Q161,'Workforce hours'!$C$8:$AD$30,BK$7,FALSE)=0,0,(AI161/(VLOOKUP($Q161,'Workforce hours'!$C$8:$AD$30,BK$7,FALSE))))))</f>
        <v>0</v>
      </c>
      <c r="BL161" s="288">
        <f>IF($Q161="n/a",(IF('Workforce hours'!L$30=0,0,(AJ161/'Workforce hours'!L$30))),(IF(VLOOKUP($Q161,'Workforce hours'!$C$8:$AD$30,BL$7,FALSE)=0,0,(AJ161/(VLOOKUP($Q161,'Workforce hours'!$C$8:$AD$30,BL$7,FALSE))))))</f>
        <v>0</v>
      </c>
      <c r="BM161" s="288">
        <f>IF($Q161="n/a",(IF('Workforce hours'!M$30=0,0,(AK161/'Workforce hours'!M$30))),(IF(VLOOKUP($Q161,'Workforce hours'!$C$8:$AD$30,BM$7,FALSE)=0,0,(AK161/(VLOOKUP($Q161,'Workforce hours'!$C$8:$AD$30,BM$7,FALSE))))))</f>
        <v>0</v>
      </c>
      <c r="BN161" s="288">
        <f>IF($Q161="n/a",(IF('Workforce hours'!N$30=0,0,(AL161/'Workforce hours'!N$30))),(IF(VLOOKUP($Q161,'Workforce hours'!$C$8:$AD$30,BN$7,FALSE)=0,0,(AL161/(VLOOKUP($Q161,'Workforce hours'!$C$8:$AD$30,BN$7,FALSE))))))</f>
        <v>0</v>
      </c>
      <c r="BO161" s="288">
        <f>IF($Q161="n/a",(IF('Workforce hours'!O$30=0,0,(AM161/'Workforce hours'!O$30))),(IF(VLOOKUP($Q161,'Workforce hours'!$C$8:$AD$30,BO$7,FALSE)=0,0,(AM161/(VLOOKUP($Q161,'Workforce hours'!$C$8:$AD$30,BO$7,FALSE))))))</f>
        <v>0</v>
      </c>
      <c r="BP161" s="288">
        <f>IF($Q161="n/a",(IF('Workforce hours'!P$30=0,0,(AN161/'Workforce hours'!P$30))),(IF(VLOOKUP($Q161,'Workforce hours'!$C$8:$AD$30,BP$7,FALSE)=0,0,(AN161/(VLOOKUP($Q161,'Workforce hours'!$C$8:$AD$30,BP$7,FALSE))))))</f>
        <v>0</v>
      </c>
      <c r="BQ161" s="288">
        <f>IF($Q161="n/a",(IF('Workforce hours'!Q$30=0,0,(AO161/'Workforce hours'!Q$30))),(IF(VLOOKUP($Q161,'Workforce hours'!$C$8:$AD$30,BQ$7,FALSE)=0,0,(AO161/(VLOOKUP($Q161,'Workforce hours'!$C$8:$AD$30,BQ$7,FALSE))))))</f>
        <v>0</v>
      </c>
      <c r="BR161" s="288">
        <f>IF($Q161="n/a",(IF('Workforce hours'!R$30=0,0,(AP161/'Workforce hours'!R$30))),(IF(VLOOKUP($Q161,'Workforce hours'!$C$8:$AD$30,BR$7,FALSE)=0,0,(AP161/(VLOOKUP($Q161,'Workforce hours'!$C$8:$AD$30,BR$7,FALSE))))))</f>
        <v>0</v>
      </c>
      <c r="BS161" s="288">
        <f>IF($Q161="n/a",(IF('Workforce hours'!S$30=0,0,(AQ161/'Workforce hours'!S$30))),(IF(VLOOKUP($Q161,'Workforce hours'!$C$8:$AD$30,BS$7,FALSE)=0,0,(AQ161/(VLOOKUP($Q161,'Workforce hours'!$C$8:$AD$30,BS$7,FALSE))))))</f>
        <v>0</v>
      </c>
      <c r="BT161" s="288">
        <f>IF($Q161="n/a",(IF('Workforce hours'!T$30=0,0,(AR161/'Workforce hours'!T$30))),(IF(VLOOKUP($Q161,'Workforce hours'!$C$8:$AD$30,BT$7,FALSE)=0,0,(AR161/(VLOOKUP($Q161,'Workforce hours'!$C$8:$AD$30,BT$7,FALSE))))))</f>
        <v>0</v>
      </c>
      <c r="BU161" s="288">
        <f>IF($Q161="n/a",(IF('Workforce hours'!U$30=0,0,(AS161/'Workforce hours'!U$30))),(IF(VLOOKUP($Q161,'Workforce hours'!$C$8:$AD$30,BU$7,FALSE)=0,0,(AS161/(VLOOKUP($Q161,'Workforce hours'!$C$8:$AD$30,BU$7,FALSE))))))</f>
        <v>0</v>
      </c>
      <c r="BV161" s="288">
        <f>IF($Q161="n/a",(IF('Workforce hours'!V$30=0,0,(AT161/'Workforce hours'!V$30))),(IF(VLOOKUP($Q161,'Workforce hours'!$C$8:$AD$30,BV$7,FALSE)=0,0,(AT161/(VLOOKUP($Q161,'Workforce hours'!$C$8:$AD$30,BV$7,FALSE))))))</f>
        <v>0</v>
      </c>
      <c r="BW161" s="288">
        <f>IF($Q161="n/a",(IF('Workforce hours'!W$30=0,0,(AU161/'Workforce hours'!W$30))),(IF(VLOOKUP($Q161,'Workforce hours'!$C$8:$AD$30,BW$7,FALSE)=0,0,(AU161/(VLOOKUP($Q161,'Workforce hours'!$C$8:$AD$30,BW$7,FALSE))))))</f>
        <v>0</v>
      </c>
      <c r="BX161" s="288">
        <f>IF($Q161="n/a",(IF('Workforce hours'!X$30=0,0,(AV161/'Workforce hours'!X$30))),(IF(VLOOKUP($Q161,'Workforce hours'!$C$8:$AD$30,BX$7,FALSE)=0,0,(AV161/(VLOOKUP($Q161,'Workforce hours'!$C$8:$AD$30,BX$7,FALSE))))))</f>
        <v>0</v>
      </c>
      <c r="BY161" s="288">
        <f>IF($Q161="n/a",(IF('Workforce hours'!Y$30=0,0,(AW161/'Workforce hours'!Y$30))),(IF(VLOOKUP($Q161,'Workforce hours'!$C$8:$AD$30,BY$7,FALSE)=0,0,(AW161/(VLOOKUP($Q161,'Workforce hours'!$C$8:$AD$30,BY$7,FALSE))))))</f>
        <v>0</v>
      </c>
      <c r="BZ161" s="288">
        <f>IF($Q161="n/a",(IF('Workforce hours'!Z$30=0,0,(AX161/'Workforce hours'!Z$30))),(IF(VLOOKUP($Q161,'Workforce hours'!$C$8:$AD$30,BZ$7,FALSE)=0,0,(AX161/(VLOOKUP($Q161,'Workforce hours'!$C$8:$AD$30,BZ$7,FALSE))))))</f>
        <v>0</v>
      </c>
      <c r="CA161" s="288">
        <f>IF($Q161="n/a",(IF('Workforce hours'!AA$30=0,0,(AY161/'Workforce hours'!AA$30))),(IF(VLOOKUP($Q161,'Workforce hours'!$C$8:$AD$30,CA$7,FALSE)=0,0,(AY161/(VLOOKUP($Q161,'Workforce hours'!$C$8:$AD$30,CA$7,FALSE))))))</f>
        <v>0</v>
      </c>
      <c r="CB161" s="288">
        <f>IF($Q161="n/a",(IF('Workforce hours'!AB$30=0,0,(AZ161/'Workforce hours'!AB$30))),(IF(VLOOKUP($Q161,'Workforce hours'!$C$8:$AD$30,CB$7,FALSE)=0,0,(AZ161/(VLOOKUP($Q161,'Workforce hours'!$C$8:$AD$30,CB$7,FALSE))))))</f>
        <v>0</v>
      </c>
      <c r="CC161" s="288">
        <f>IF($Q161="n/a",(IF('Workforce hours'!AC$30=0,0,(BA161/'Workforce hours'!AC$30))),(IF(VLOOKUP($Q161,'Workforce hours'!$C$8:$AD$30,CC$7,FALSE)=0,0,(BA161/(VLOOKUP($Q161,'Workforce hours'!$C$8:$AD$30,CC$7,FALSE))))))</f>
        <v>0</v>
      </c>
      <c r="CD161" s="288">
        <f>IF($Q161="n/a",(IF('Workforce hours'!AD$30=0,0,(BB161/'Workforce hours'!AD$30))),(IF(VLOOKUP($Q161,'Workforce hours'!$C$8:$AD$30,CD$7,FALSE)=0,0,(BB161/(VLOOKUP($Q161,'Workforce hours'!$C$8:$AD$30,CD$7,FALSE))))))</f>
        <v>0</v>
      </c>
      <c r="CE161" s="289">
        <f t="shared" si="26"/>
        <v>0</v>
      </c>
      <c r="CF161" s="290">
        <f>BD161*'Workforce costs'!B$9*(1+'Workforce costs'!B$10)*(1+'Workforce costs'!B$11)</f>
        <v>0</v>
      </c>
      <c r="CG161" s="290">
        <f>BE161*'Workforce costs'!C$9*(1+'Workforce costs'!C$10)*(1+'Workforce costs'!C$11)</f>
        <v>0</v>
      </c>
      <c r="CH161" s="290">
        <f>BF161*'Workforce costs'!D$9*(1+'Workforce costs'!D$10)*(1+'Workforce costs'!D$11)</f>
        <v>0</v>
      </c>
      <c r="CI161" s="290">
        <f>BG161*'Workforce costs'!E$9*(1+'Workforce costs'!E$10)*(1+'Workforce costs'!E$11)</f>
        <v>0</v>
      </c>
      <c r="CJ161" s="290">
        <f>BH161*'Workforce costs'!F$9*(1+'Workforce costs'!F$10)*(1+'Workforce costs'!F$11)</f>
        <v>0</v>
      </c>
      <c r="CK161" s="290">
        <f>BI161*'Workforce costs'!G$9*(1+'Workforce costs'!G$10)*(1+'Workforce costs'!G$11)</f>
        <v>0</v>
      </c>
      <c r="CL161" s="290">
        <f>BJ161*'Workforce costs'!H$9*(1+'Workforce costs'!H$10)*(1+'Workforce costs'!H$11)</f>
        <v>0</v>
      </c>
      <c r="CM161" s="290">
        <f>BK161*'Workforce costs'!I$9*(1+'Workforce costs'!I$10)*(1+'Workforce costs'!I$11)</f>
        <v>0</v>
      </c>
      <c r="CN161" s="290">
        <f>BL161*'Workforce costs'!J$9*(1+'Workforce costs'!J$10)*(1+'Workforce costs'!J$11)</f>
        <v>0</v>
      </c>
      <c r="CO161" s="290">
        <f>BM161*'Workforce costs'!K$9*(1+'Workforce costs'!K$10)*(1+'Workforce costs'!K$11)</f>
        <v>0</v>
      </c>
      <c r="CP161" s="290">
        <f>BN161*'Workforce costs'!L$9*(1+'Workforce costs'!L$10)*(1+'Workforce costs'!L$11)</f>
        <v>0</v>
      </c>
      <c r="CQ161" s="290">
        <f>BO161*'Workforce costs'!M$9*(1+'Workforce costs'!M$10)*(1+'Workforce costs'!M$11)</f>
        <v>0</v>
      </c>
      <c r="CR161" s="290">
        <f>BP161*'Workforce costs'!N$9*(1+'Workforce costs'!N$10)*(1+'Workforce costs'!N$11)</f>
        <v>0</v>
      </c>
      <c r="CS161" s="290">
        <f>BQ161*'Workforce costs'!O$9*(1+'Workforce costs'!O$10)*(1+'Workforce costs'!O$11)</f>
        <v>0</v>
      </c>
      <c r="CT161" s="290">
        <f>BR161*'Workforce costs'!P$9*(1+'Workforce costs'!P$10)*(1+'Workforce costs'!P$11)</f>
        <v>0</v>
      </c>
      <c r="CU161" s="290">
        <f>BS161*'Workforce costs'!Q$9*(1+'Workforce costs'!Q$10)*(1+'Workforce costs'!Q$11)</f>
        <v>0</v>
      </c>
      <c r="CV161" s="290">
        <f>BT161*'Workforce costs'!R$9*(1+'Workforce costs'!R$10)*(1+'Workforce costs'!R$11)</f>
        <v>0</v>
      </c>
      <c r="CW161" s="290">
        <f>BU161*'Workforce costs'!S$9*(1+'Workforce costs'!S$10)*(1+'Workforce costs'!S$11)</f>
        <v>0</v>
      </c>
      <c r="CX161" s="290">
        <f>BV161*'Workforce costs'!T$9*(1+'Workforce costs'!T$10)*(1+'Workforce costs'!T$11)</f>
        <v>0</v>
      </c>
      <c r="CY161" s="290">
        <f>BW161*'Workforce costs'!U$9*(1+'Workforce costs'!U$10)*(1+'Workforce costs'!U$11)</f>
        <v>0</v>
      </c>
      <c r="CZ161" s="290">
        <f>BX161*'Workforce costs'!V$9*(1+'Workforce costs'!V$10)*(1+'Workforce costs'!V$11)</f>
        <v>0</v>
      </c>
      <c r="DA161" s="290">
        <f>BY161*'Workforce costs'!W$9*(1+'Workforce costs'!W$10)*(1+'Workforce costs'!W$11)</f>
        <v>0</v>
      </c>
      <c r="DB161" s="290">
        <f>BZ161*'Workforce costs'!X$9*(1+'Workforce costs'!X$10)*(1+'Workforce costs'!X$11)</f>
        <v>0</v>
      </c>
      <c r="DC161" s="290">
        <f>CA161*'Workforce costs'!Y$9*(1+'Workforce costs'!Y$10)*(1+'Workforce costs'!Y$11)</f>
        <v>0</v>
      </c>
      <c r="DD161" s="290">
        <f>CB161*'Workforce costs'!Z$9*(1+'Workforce costs'!Z$10)*(1+'Workforce costs'!Z$11)</f>
        <v>0</v>
      </c>
      <c r="DE161" s="290">
        <f>CC161*'Workforce costs'!AA$9*(1+'Workforce costs'!AA$10)*(1+'Workforce costs'!AA$11)</f>
        <v>0</v>
      </c>
      <c r="DF161" s="290">
        <f>CD161*'Workforce costs'!AB$9*(1+'Workforce costs'!AB$10)*(1+'Workforce costs'!AB$11)</f>
        <v>0</v>
      </c>
    </row>
    <row r="162" spans="1:110" x14ac:dyDescent="0.3">
      <c r="A162" s="2" t="str">
        <f>Outputs!$A$4</f>
        <v>Australia</v>
      </c>
      <c r="B162" s="2" t="str">
        <f t="shared" si="19"/>
        <v>Australia 18to24</v>
      </c>
      <c r="C162" s="30">
        <f>VLOOKUP($B162,Populations!$D$15:$H$1920,3,FALSE)</f>
        <v>2374194</v>
      </c>
      <c r="D162" s="255">
        <f>IF(OR($H162="General pop",$H162="Schools",$H162="Workplace",$H162="Skills Training",$H162="Digital Supports"),1,VLOOKUP($B162,Populations!$D$15:$H$1920,5,FALSE))</f>
        <v>1</v>
      </c>
      <c r="E162" s="88">
        <f>VLOOKUP(I162,Epidemiology!$C$10:$H$47,6,FALSE)</f>
        <v>8080</v>
      </c>
      <c r="F162" s="102">
        <f>'Care profiles'!R163</f>
        <v>1</v>
      </c>
      <c r="G162" s="15" t="str">
        <f>'Care profiles'!A163</f>
        <v>18to24</v>
      </c>
      <c r="H162" s="15" t="str">
        <f>'Care profiles'!B163</f>
        <v>Thoughts</v>
      </c>
      <c r="I162" s="15" t="str">
        <f>'Care profiles'!C163</f>
        <v>Thoughts_18-24yrs</v>
      </c>
      <c r="J162" s="15" t="str">
        <f>'Care profiles'!D163</f>
        <v>Care profile</v>
      </c>
      <c r="K162" s="15" t="str">
        <f>'Care profiles'!E163</f>
        <v>Assessment and Planning</v>
      </c>
      <c r="L162" s="104">
        <f>'Care profiles'!F163</f>
        <v>0.7</v>
      </c>
      <c r="M162" s="15">
        <f>'Care profiles'!G163</f>
        <v>1</v>
      </c>
      <c r="N162" s="15">
        <f>'Care profiles'!H163</f>
        <v>15</v>
      </c>
      <c r="O162" s="15" t="str">
        <f>'Care profiles'!I163</f>
        <v>min</v>
      </c>
      <c r="P162" s="15" t="str">
        <f>'Care profiles'!J163</f>
        <v>General Practitioner</v>
      </c>
      <c r="Q162" s="15" t="str">
        <f>'Care profiles'!K163</f>
        <v>n/a</v>
      </c>
      <c r="R162" s="15" t="str">
        <f>'Care profiles'!M163</f>
        <v>Y</v>
      </c>
      <c r="S162" s="15" t="str">
        <f>'Care profiles'!O163</f>
        <v>N</v>
      </c>
      <c r="T162" s="15" t="str">
        <f>'Care profiles'!Q163</f>
        <v>N</v>
      </c>
      <c r="U162" s="30">
        <f t="shared" si="20"/>
        <v>191834.87520000001</v>
      </c>
      <c r="V162" s="30">
        <f t="shared" si="21"/>
        <v>134284.41264</v>
      </c>
      <c r="W162" s="30">
        <f>IF(M162="n/a",0,IF(O162="days",V162*M162*(1+(VLOOKUP(K162,'Bed parameters'!$A$9:$G$12,7,FALSE))),V162*M162))</f>
        <v>134284.41264</v>
      </c>
      <c r="X162" s="30">
        <f t="shared" si="22"/>
        <v>33571.103159999999</v>
      </c>
      <c r="Y162" s="30">
        <f t="shared" si="23"/>
        <v>0</v>
      </c>
      <c r="Z162" s="113">
        <f>_xlfn.IFNA(Y162/((VLOOKUP(K162,'Bed parameters'!$A$9:$G$12,3,FALSE))*(VLOOKUP(K162,'Bed parameters'!$A$9:$G$12,5,FALSE))),0)</f>
        <v>0</v>
      </c>
      <c r="AA162" s="30">
        <f t="shared" si="24"/>
        <v>33571.103159999999</v>
      </c>
      <c r="AB162" s="30">
        <f>_xlfn.IFNA(IF($O162="days",$Y162*(VLOOKUP($K162,'Bed parameters'!$A$9:$I$12,9,FALSE))*$F162*(VLOOKUP($Q162,'Workforce distribution'!$C$8:$AD$30,AB$7,FALSE)),IF($Q162="n/a",(IF($P162=AB$6,$X162*$F162,0)),$X162*$F162*(VLOOKUP($Q162,'Workforce distribution'!$C$8:$AD$30,AB$7,FALSE)))),0)</f>
        <v>0</v>
      </c>
      <c r="AC162" s="30">
        <f>_xlfn.IFNA(IF($O162="days",$Y162*(VLOOKUP($K162,'Bed parameters'!$A$9:$I$12,9,FALSE))*$F162*(VLOOKUP($Q162,'Workforce distribution'!$C$8:$AD$30,AC$7,FALSE)),IF($Q162="n/a",(IF($P162=AC$6,$X162*$F162,0)),$X162*$F162*(VLOOKUP($Q162,'Workforce distribution'!$C$8:$AD$30,AC$7,FALSE)))),0)</f>
        <v>0</v>
      </c>
      <c r="AD162" s="30">
        <f>_xlfn.IFNA(IF($O162="days",$Y162*(VLOOKUP($K162,'Bed parameters'!$A$9:$I$12,9,FALSE))*$F162*(VLOOKUP($Q162,'Workforce distribution'!$C$8:$AD$30,AD$7,FALSE)),IF($Q162="n/a",(IF($P162=AD$6,$X162*$F162,0)),$X162*$F162*(VLOOKUP($Q162,'Workforce distribution'!$C$8:$AD$30,AD$7,FALSE)))),0)</f>
        <v>0</v>
      </c>
      <c r="AE162" s="30">
        <f>_xlfn.IFNA(IF($O162="days",$Y162*(VLOOKUP($K162,'Bed parameters'!$A$9:$I$12,9,FALSE))*$F162*(VLOOKUP($Q162,'Workforce distribution'!$C$8:$AD$30,AE$7,FALSE)),IF($Q162="n/a",(IF($P162=AE$6,$X162*$F162,0)),$X162*$F162*(VLOOKUP($Q162,'Workforce distribution'!$C$8:$AD$30,AE$7,FALSE)))),0)</f>
        <v>0</v>
      </c>
      <c r="AF162" s="30">
        <f>_xlfn.IFNA(IF($O162="days",$Y162*(VLOOKUP($K162,'Bed parameters'!$A$9:$I$12,9,FALSE))*$F162*(VLOOKUP($Q162,'Workforce distribution'!$C$8:$AD$30,AF$7,FALSE)),IF($Q162="n/a",(IF($P162=AF$6,$X162*$F162,0)),$X162*$F162*(VLOOKUP($Q162,'Workforce distribution'!$C$8:$AD$30,AF$7,FALSE)))),0)</f>
        <v>0</v>
      </c>
      <c r="AG162" s="30">
        <f>_xlfn.IFNA(IF($O162="days",$Y162*(VLOOKUP($K162,'Bed parameters'!$A$9:$I$12,9,FALSE))*$F162*(VLOOKUP($Q162,'Workforce distribution'!$C$8:$AD$30,AG$7,FALSE)),IF($Q162="n/a",(IF($P162=AG$6,$X162*$F162,0)),$X162*$F162*(VLOOKUP($Q162,'Workforce distribution'!$C$8:$AD$30,AG$7,FALSE)))),0)</f>
        <v>0</v>
      </c>
      <c r="AH162" s="30">
        <f>_xlfn.IFNA(IF($O162="days",$Y162*(VLOOKUP($K162,'Bed parameters'!$A$9:$I$12,9,FALSE))*$F162*(VLOOKUP($Q162,'Workforce distribution'!$C$8:$AD$30,AH$7,FALSE)),IF($Q162="n/a",(IF($P162=AH$6,$X162*$F162,0)),$X162*$F162*(VLOOKUP($Q162,'Workforce distribution'!$C$8:$AD$30,AH$7,FALSE)))),0)</f>
        <v>0</v>
      </c>
      <c r="AI162" s="30">
        <f>_xlfn.IFNA(IF($O162="days",$Y162*(VLOOKUP($K162,'Bed parameters'!$A$9:$I$12,9,FALSE))*$F162*(VLOOKUP($Q162,'Workforce distribution'!$C$8:$AD$30,AI$7,FALSE)),IF($Q162="n/a",(IF($P162=AI$6,$X162*$F162,0)),$X162*$F162*(VLOOKUP($Q162,'Workforce distribution'!$C$8:$AD$30,AI$7,FALSE)))),0)</f>
        <v>0</v>
      </c>
      <c r="AJ162" s="30">
        <f>_xlfn.IFNA(IF($O162="days",$Y162*(VLOOKUP($K162,'Bed parameters'!$A$9:$I$12,9,FALSE))*$F162*(VLOOKUP($Q162,'Workforce distribution'!$C$8:$AD$30,AJ$7,FALSE)),IF($Q162="n/a",(IF($P162=AJ$6,$X162*$F162,0)),$X162*$F162*(VLOOKUP($Q162,'Workforce distribution'!$C$8:$AD$30,AJ$7,FALSE)))),0)</f>
        <v>0</v>
      </c>
      <c r="AK162" s="30">
        <f>_xlfn.IFNA(IF($O162="days",$Y162*(VLOOKUP($K162,'Bed parameters'!$A$9:$I$12,9,FALSE))*$F162*(VLOOKUP($Q162,'Workforce distribution'!$C$8:$AD$30,AK$7,FALSE)),IF($Q162="n/a",(IF($P162=AK$6,$X162*$F162,0)),$X162*$F162*(VLOOKUP($Q162,'Workforce distribution'!$C$8:$AD$30,AK$7,FALSE)))),0)</f>
        <v>0</v>
      </c>
      <c r="AL162" s="30">
        <f>_xlfn.IFNA(IF($O162="days",$Y162*(VLOOKUP($K162,'Bed parameters'!$A$9:$I$12,9,FALSE))*$F162*(VLOOKUP($Q162,'Workforce distribution'!$C$8:$AD$30,AL$7,FALSE)),IF($Q162="n/a",(IF($P162=AL$6,$X162*$F162,0)),$X162*$F162*(VLOOKUP($Q162,'Workforce distribution'!$C$8:$AD$30,AL$7,FALSE)))),0)</f>
        <v>0</v>
      </c>
      <c r="AM162" s="30">
        <f>_xlfn.IFNA(IF($O162="days",$Y162*(VLOOKUP($K162,'Bed parameters'!$A$9:$I$12,9,FALSE))*$F162*(VLOOKUP($Q162,'Workforce distribution'!$C$8:$AD$30,AM$7,FALSE)),IF($Q162="n/a",(IF($P162=AM$6,$X162*$F162,0)),$X162*$F162*(VLOOKUP($Q162,'Workforce distribution'!$C$8:$AD$30,AM$7,FALSE)))),0)</f>
        <v>0</v>
      </c>
      <c r="AN162" s="30">
        <f>_xlfn.IFNA(IF($O162="days",$Y162*(VLOOKUP($K162,'Bed parameters'!$A$9:$I$12,9,FALSE))*$F162*(VLOOKUP($Q162,'Workforce distribution'!$C$8:$AD$30,AN$7,FALSE)),IF($Q162="n/a",(IF($P162=AN$6,$X162*$F162,0)),$X162*$F162*(VLOOKUP($Q162,'Workforce distribution'!$C$8:$AD$30,AN$7,FALSE)))),0)</f>
        <v>0</v>
      </c>
      <c r="AO162" s="30">
        <f>_xlfn.IFNA(IF($O162="days",$Y162*(VLOOKUP($K162,'Bed parameters'!$A$9:$I$12,9,FALSE))*$F162*(VLOOKUP($Q162,'Workforce distribution'!$C$8:$AD$30,AO$7,FALSE)),IF($Q162="n/a",(IF($P162=AO$6,$X162*$F162,0)),$X162*$F162*(VLOOKUP($Q162,'Workforce distribution'!$C$8:$AD$30,AO$7,FALSE)))),0)</f>
        <v>0</v>
      </c>
      <c r="AP162" s="30">
        <f>_xlfn.IFNA(IF($O162="days",$Y162*(VLOOKUP($K162,'Bed parameters'!$A$9:$I$12,9,FALSE))*$F162*(VLOOKUP($Q162,'Workforce distribution'!$C$8:$AD$30,AP$7,FALSE)),IF($Q162="n/a",(IF($P162=AP$6,$X162*$F162,0)),$X162*$F162*(VLOOKUP($Q162,'Workforce distribution'!$C$8:$AD$30,AP$7,FALSE)))),0)</f>
        <v>0</v>
      </c>
      <c r="AQ162" s="30">
        <f>_xlfn.IFNA(IF($O162="days",$Y162*(VLOOKUP($K162,'Bed parameters'!$A$9:$I$12,9,FALSE))*$F162*(VLOOKUP($Q162,'Workforce distribution'!$C$8:$AD$30,AQ$7,FALSE)),IF($Q162="n/a",(IF($P162=AQ$6,$X162*$F162,0)),$X162*$F162*(VLOOKUP($Q162,'Workforce distribution'!$C$8:$AD$30,AQ$7,FALSE)))),0)</f>
        <v>0</v>
      </c>
      <c r="AR162" s="30">
        <f>_xlfn.IFNA(IF($O162="days",$Y162*(VLOOKUP($K162,'Bed parameters'!$A$9:$I$12,9,FALSE))*$F162*(VLOOKUP($Q162,'Workforce distribution'!$C$8:$AD$30,AR$7,FALSE)),IF($Q162="n/a",(IF($P162=AR$6,$X162*$F162,0)),$X162*$F162*(VLOOKUP($Q162,'Workforce distribution'!$C$8:$AD$30,AR$7,FALSE)))),0)</f>
        <v>0</v>
      </c>
      <c r="AS162" s="30">
        <f>_xlfn.IFNA(IF($O162="days",$Y162*(VLOOKUP($K162,'Bed parameters'!$A$9:$I$12,9,FALSE))*$F162*(VLOOKUP($Q162,'Workforce distribution'!$C$8:$AD$30,AS$7,FALSE)),IF($Q162="n/a",(IF($P162=AS$6,$X162*$F162,0)),$X162*$F162*(VLOOKUP($Q162,'Workforce distribution'!$C$8:$AD$30,AS$7,FALSE)))),0)</f>
        <v>0</v>
      </c>
      <c r="AT162" s="30">
        <f>_xlfn.IFNA(IF($O162="days",$Y162*(VLOOKUP($K162,'Bed parameters'!$A$9:$I$12,9,FALSE))*$F162*(VLOOKUP($Q162,'Workforce distribution'!$C$8:$AD$30,AT$7,FALSE)),IF($Q162="n/a",(IF($P162=AT$6,$X162*$F162,0)),$X162*$F162*(VLOOKUP($Q162,'Workforce distribution'!$C$8:$AD$30,AT$7,FALSE)))),0)</f>
        <v>33571.103159999999</v>
      </c>
      <c r="AU162" s="30">
        <f>_xlfn.IFNA(IF($O162="days",$Y162*(VLOOKUP($K162,'Bed parameters'!$A$9:$I$12,9,FALSE))*$F162*(VLOOKUP($Q162,'Workforce distribution'!$C$8:$AD$30,AU$7,FALSE)),IF($Q162="n/a",(IF($P162=AU$6,$X162*$F162,0)),$X162*$F162*(VLOOKUP($Q162,'Workforce distribution'!$C$8:$AD$30,AU$7,FALSE)))),0)</f>
        <v>0</v>
      </c>
      <c r="AV162" s="30">
        <f>_xlfn.IFNA(IF($O162="days",$Y162*(VLOOKUP($K162,'Bed parameters'!$A$9:$I$12,9,FALSE))*$F162*(VLOOKUP($Q162,'Workforce distribution'!$C$8:$AD$30,AV$7,FALSE)),IF($Q162="n/a",(IF($P162=AV$6,$X162*$F162,0)),$X162*$F162*(VLOOKUP($Q162,'Workforce distribution'!$C$8:$AD$30,AV$7,FALSE)))),0)</f>
        <v>0</v>
      </c>
      <c r="AW162" s="30">
        <f>_xlfn.IFNA(IF($O162="days",$Y162*(VLOOKUP($K162,'Bed parameters'!$A$9:$I$12,9,FALSE))*$F162*(VLOOKUP($Q162,'Workforce distribution'!$C$8:$AD$30,AW$7,FALSE)),IF($Q162="n/a",(IF($P162=AW$6,$X162*$F162,0)),$X162*$F162*(VLOOKUP($Q162,'Workforce distribution'!$C$8:$AD$30,AW$7,FALSE)))),0)</f>
        <v>0</v>
      </c>
      <c r="AX162" s="30">
        <f>_xlfn.IFNA(IF($O162="days",$Y162*(VLOOKUP($K162,'Bed parameters'!$A$9:$I$12,9,FALSE))*$F162*(VLOOKUP($Q162,'Workforce distribution'!$C$8:$AD$30,AX$7,FALSE)),IF($Q162="n/a",(IF($P162=AX$6,$X162*$F162,0)),$X162*$F162*(VLOOKUP($Q162,'Workforce distribution'!$C$8:$AD$30,AX$7,FALSE)))),0)</f>
        <v>0</v>
      </c>
      <c r="AY162" s="30">
        <f>_xlfn.IFNA(IF($O162="days",$Y162*(VLOOKUP($K162,'Bed parameters'!$A$9:$I$12,9,FALSE))*$F162*(VLOOKUP($Q162,'Workforce distribution'!$C$8:$AD$30,AY$7,FALSE)),IF($Q162="n/a",(IF($P162=AY$6,$X162*$F162,0)),$X162*$F162*(VLOOKUP($Q162,'Workforce distribution'!$C$8:$AD$30,AY$7,FALSE)))),0)</f>
        <v>0</v>
      </c>
      <c r="AZ162" s="30">
        <f>_xlfn.IFNA(IF($O162="days",$Y162*(VLOOKUP($K162,'Bed parameters'!$A$9:$I$12,9,FALSE))*$F162*(VLOOKUP($Q162,'Workforce distribution'!$C$8:$AD$30,AZ$7,FALSE)),IF($Q162="n/a",(IF($P162=AZ$6,$X162*$F162,0)),$X162*$F162*(VLOOKUP($Q162,'Workforce distribution'!$C$8:$AD$30,AZ$7,FALSE)))),0)</f>
        <v>0</v>
      </c>
      <c r="BA162" s="30">
        <f>_xlfn.IFNA(IF($O162="days",$Y162*(VLOOKUP($K162,'Bed parameters'!$A$9:$I$12,9,FALSE))*$F162*(VLOOKUP($Q162,'Workforce distribution'!$C$8:$AD$30,BA$7,FALSE)),IF($Q162="n/a",(IF($P162=BA$6,$X162*$F162,0)),$X162*$F162*(VLOOKUP($Q162,'Workforce distribution'!$C$8:$AD$30,BA$7,FALSE)))),0)</f>
        <v>0</v>
      </c>
      <c r="BB162" s="30">
        <f>_xlfn.IFNA(IF($O162="days",$Y162*(VLOOKUP($K162,'Bed parameters'!$A$9:$I$12,9,FALSE))*$F162*(VLOOKUP($Q162,'Workforce distribution'!$C$8:$AD$30,BB$7,FALSE)),IF($Q162="n/a",(IF($P162=BB$6,$X162*$F162,0)),$X162*$F162*(VLOOKUP($Q162,'Workforce distribution'!$C$8:$AD$30,BB$7,FALSE)))),0)</f>
        <v>0</v>
      </c>
      <c r="BC162" s="149">
        <f t="shared" si="25"/>
        <v>20.345876510587747</v>
      </c>
      <c r="BD162" s="288">
        <f>IF($Q162="n/a",(IF('Workforce hours'!D$30=0,0,(AB162/'Workforce hours'!D$30))),(IF(VLOOKUP($Q162,'Workforce hours'!$C$8:$AD$30,BD$7,FALSE)=0,0,(AB162/(VLOOKUP($Q162,'Workforce hours'!$C$8:$AD$30,BD$7,FALSE))))))</f>
        <v>0</v>
      </c>
      <c r="BE162" s="288">
        <f>IF($Q162="n/a",(IF('Workforce hours'!E$30=0,0,(AC162/'Workforce hours'!E$30))),(IF(VLOOKUP($Q162,'Workforce hours'!$C$8:$AD$30,BE$7,FALSE)=0,0,(AC162/(VLOOKUP($Q162,'Workforce hours'!$C$8:$AD$30,BE$7,FALSE))))))</f>
        <v>0</v>
      </c>
      <c r="BF162" s="288">
        <f>IF($Q162="n/a",(IF('Workforce hours'!F$30=0,0,(AD162/'Workforce hours'!F$30))),(IF(VLOOKUP($Q162,'Workforce hours'!$C$8:$AD$30,BF$7,FALSE)=0,0,(AD162/(VLOOKUP($Q162,'Workforce hours'!$C$8:$AD$30,BF$7,FALSE))))))</f>
        <v>0</v>
      </c>
      <c r="BG162" s="288">
        <f>IF($Q162="n/a",(IF('Workforce hours'!G$30=0,0,(AE162/'Workforce hours'!G$30))),(IF(VLOOKUP($Q162,'Workforce hours'!$C$8:$AD$30,BG$7,FALSE)=0,0,(AE162/(VLOOKUP($Q162,'Workforce hours'!$C$8:$AD$30,BG$7,FALSE))))))</f>
        <v>0</v>
      </c>
      <c r="BH162" s="288">
        <f>IF($Q162="n/a",(IF('Workforce hours'!H$30=0,0,(AF162/'Workforce hours'!H$30))),(IF(VLOOKUP($Q162,'Workforce hours'!$C$8:$AD$30,BH$7,FALSE)=0,0,(AF162/(VLOOKUP($Q162,'Workforce hours'!$C$8:$AD$30,BH$7,FALSE))))))</f>
        <v>0</v>
      </c>
      <c r="BI162" s="288">
        <f>IF($Q162="n/a",(IF('Workforce hours'!I$30=0,0,(AG162/'Workforce hours'!I$30))),(IF(VLOOKUP($Q162,'Workforce hours'!$C$8:$AD$30,BI$7,FALSE)=0,0,(AG162/(VLOOKUP($Q162,'Workforce hours'!$C$8:$AD$30,BI$7,FALSE))))))</f>
        <v>0</v>
      </c>
      <c r="BJ162" s="288">
        <f>IF($Q162="n/a",(IF('Workforce hours'!J$30=0,0,(AH162/'Workforce hours'!J$30))),(IF(VLOOKUP($Q162,'Workforce hours'!$C$8:$AD$30,BJ$7,FALSE)=0,0,(AH162/(VLOOKUP($Q162,'Workforce hours'!$C$8:$AD$30,BJ$7,FALSE))))))</f>
        <v>0</v>
      </c>
      <c r="BK162" s="288">
        <f>IF($Q162="n/a",(IF('Workforce hours'!K$30=0,0,(AI162/'Workforce hours'!K$30))),(IF(VLOOKUP($Q162,'Workforce hours'!$C$8:$AD$30,BK$7,FALSE)=0,0,(AI162/(VLOOKUP($Q162,'Workforce hours'!$C$8:$AD$30,BK$7,FALSE))))))</f>
        <v>0</v>
      </c>
      <c r="BL162" s="288">
        <f>IF($Q162="n/a",(IF('Workforce hours'!L$30=0,0,(AJ162/'Workforce hours'!L$30))),(IF(VLOOKUP($Q162,'Workforce hours'!$C$8:$AD$30,BL$7,FALSE)=0,0,(AJ162/(VLOOKUP($Q162,'Workforce hours'!$C$8:$AD$30,BL$7,FALSE))))))</f>
        <v>0</v>
      </c>
      <c r="BM162" s="288">
        <f>IF($Q162="n/a",(IF('Workforce hours'!M$30=0,0,(AK162/'Workforce hours'!M$30))),(IF(VLOOKUP($Q162,'Workforce hours'!$C$8:$AD$30,BM$7,FALSE)=0,0,(AK162/(VLOOKUP($Q162,'Workforce hours'!$C$8:$AD$30,BM$7,FALSE))))))</f>
        <v>0</v>
      </c>
      <c r="BN162" s="288">
        <f>IF($Q162="n/a",(IF('Workforce hours'!N$30=0,0,(AL162/'Workforce hours'!N$30))),(IF(VLOOKUP($Q162,'Workforce hours'!$C$8:$AD$30,BN$7,FALSE)=0,0,(AL162/(VLOOKUP($Q162,'Workforce hours'!$C$8:$AD$30,BN$7,FALSE))))))</f>
        <v>0</v>
      </c>
      <c r="BO162" s="288">
        <f>IF($Q162="n/a",(IF('Workforce hours'!O$30=0,0,(AM162/'Workforce hours'!O$30))),(IF(VLOOKUP($Q162,'Workforce hours'!$C$8:$AD$30,BO$7,FALSE)=0,0,(AM162/(VLOOKUP($Q162,'Workforce hours'!$C$8:$AD$30,BO$7,FALSE))))))</f>
        <v>0</v>
      </c>
      <c r="BP162" s="288">
        <f>IF($Q162="n/a",(IF('Workforce hours'!P$30=0,0,(AN162/'Workforce hours'!P$30))),(IF(VLOOKUP($Q162,'Workforce hours'!$C$8:$AD$30,BP$7,FALSE)=0,0,(AN162/(VLOOKUP($Q162,'Workforce hours'!$C$8:$AD$30,BP$7,FALSE))))))</f>
        <v>0</v>
      </c>
      <c r="BQ162" s="288">
        <f>IF($Q162="n/a",(IF('Workforce hours'!Q$30=0,0,(AO162/'Workforce hours'!Q$30))),(IF(VLOOKUP($Q162,'Workforce hours'!$C$8:$AD$30,BQ$7,FALSE)=0,0,(AO162/(VLOOKUP($Q162,'Workforce hours'!$C$8:$AD$30,BQ$7,FALSE))))))</f>
        <v>0</v>
      </c>
      <c r="BR162" s="288">
        <f>IF($Q162="n/a",(IF('Workforce hours'!R$30=0,0,(AP162/'Workforce hours'!R$30))),(IF(VLOOKUP($Q162,'Workforce hours'!$C$8:$AD$30,BR$7,FALSE)=0,0,(AP162/(VLOOKUP($Q162,'Workforce hours'!$C$8:$AD$30,BR$7,FALSE))))))</f>
        <v>0</v>
      </c>
      <c r="BS162" s="288">
        <f>IF($Q162="n/a",(IF('Workforce hours'!S$30=0,0,(AQ162/'Workforce hours'!S$30))),(IF(VLOOKUP($Q162,'Workforce hours'!$C$8:$AD$30,BS$7,FALSE)=0,0,(AQ162/(VLOOKUP($Q162,'Workforce hours'!$C$8:$AD$30,BS$7,FALSE))))))</f>
        <v>0</v>
      </c>
      <c r="BT162" s="288">
        <f>IF($Q162="n/a",(IF('Workforce hours'!T$30=0,0,(AR162/'Workforce hours'!T$30))),(IF(VLOOKUP($Q162,'Workforce hours'!$C$8:$AD$30,BT$7,FALSE)=0,0,(AR162/(VLOOKUP($Q162,'Workforce hours'!$C$8:$AD$30,BT$7,FALSE))))))</f>
        <v>0</v>
      </c>
      <c r="BU162" s="288">
        <f>IF($Q162="n/a",(IF('Workforce hours'!U$30=0,0,(AS162/'Workforce hours'!U$30))),(IF(VLOOKUP($Q162,'Workforce hours'!$C$8:$AD$30,BU$7,FALSE)=0,0,(AS162/(VLOOKUP($Q162,'Workforce hours'!$C$8:$AD$30,BU$7,FALSE))))))</f>
        <v>0</v>
      </c>
      <c r="BV162" s="288">
        <f>IF($Q162="n/a",(IF('Workforce hours'!V$30=0,0,(AT162/'Workforce hours'!V$30))),(IF(VLOOKUP($Q162,'Workforce hours'!$C$8:$AD$30,BV$7,FALSE)=0,0,(AT162/(VLOOKUP($Q162,'Workforce hours'!$C$8:$AD$30,BV$7,FALSE))))))</f>
        <v>20.345876510587747</v>
      </c>
      <c r="BW162" s="288">
        <f>IF($Q162="n/a",(IF('Workforce hours'!W$30=0,0,(AU162/'Workforce hours'!W$30))),(IF(VLOOKUP($Q162,'Workforce hours'!$C$8:$AD$30,BW$7,FALSE)=0,0,(AU162/(VLOOKUP($Q162,'Workforce hours'!$C$8:$AD$30,BW$7,FALSE))))))</f>
        <v>0</v>
      </c>
      <c r="BX162" s="288">
        <f>IF($Q162="n/a",(IF('Workforce hours'!X$30=0,0,(AV162/'Workforce hours'!X$30))),(IF(VLOOKUP($Q162,'Workforce hours'!$C$8:$AD$30,BX$7,FALSE)=0,0,(AV162/(VLOOKUP($Q162,'Workforce hours'!$C$8:$AD$30,BX$7,FALSE))))))</f>
        <v>0</v>
      </c>
      <c r="BY162" s="288">
        <f>IF($Q162="n/a",(IF('Workforce hours'!Y$30=0,0,(AW162/'Workforce hours'!Y$30))),(IF(VLOOKUP($Q162,'Workforce hours'!$C$8:$AD$30,BY$7,FALSE)=0,0,(AW162/(VLOOKUP($Q162,'Workforce hours'!$C$8:$AD$30,BY$7,FALSE))))))</f>
        <v>0</v>
      </c>
      <c r="BZ162" s="288">
        <f>IF($Q162="n/a",(IF('Workforce hours'!Z$30=0,0,(AX162/'Workforce hours'!Z$30))),(IF(VLOOKUP($Q162,'Workforce hours'!$C$8:$AD$30,BZ$7,FALSE)=0,0,(AX162/(VLOOKUP($Q162,'Workforce hours'!$C$8:$AD$30,BZ$7,FALSE))))))</f>
        <v>0</v>
      </c>
      <c r="CA162" s="288">
        <f>IF($Q162="n/a",(IF('Workforce hours'!AA$30=0,0,(AY162/'Workforce hours'!AA$30))),(IF(VLOOKUP($Q162,'Workforce hours'!$C$8:$AD$30,CA$7,FALSE)=0,0,(AY162/(VLOOKUP($Q162,'Workforce hours'!$C$8:$AD$30,CA$7,FALSE))))))</f>
        <v>0</v>
      </c>
      <c r="CB162" s="288">
        <f>IF($Q162="n/a",(IF('Workforce hours'!AB$30=0,0,(AZ162/'Workforce hours'!AB$30))),(IF(VLOOKUP($Q162,'Workforce hours'!$C$8:$AD$30,CB$7,FALSE)=0,0,(AZ162/(VLOOKUP($Q162,'Workforce hours'!$C$8:$AD$30,CB$7,FALSE))))))</f>
        <v>0</v>
      </c>
      <c r="CC162" s="288">
        <f>IF($Q162="n/a",(IF('Workforce hours'!AC$30=0,0,(BA162/'Workforce hours'!AC$30))),(IF(VLOOKUP($Q162,'Workforce hours'!$C$8:$AD$30,CC$7,FALSE)=0,0,(BA162/(VLOOKUP($Q162,'Workforce hours'!$C$8:$AD$30,CC$7,FALSE))))))</f>
        <v>0</v>
      </c>
      <c r="CD162" s="288">
        <f>IF($Q162="n/a",(IF('Workforce hours'!AD$30=0,0,(BB162/'Workforce hours'!AD$30))),(IF(VLOOKUP($Q162,'Workforce hours'!$C$8:$AD$30,CD$7,FALSE)=0,0,(BB162/(VLOOKUP($Q162,'Workforce hours'!$C$8:$AD$30,CD$7,FALSE))))))</f>
        <v>0</v>
      </c>
      <c r="CE162" s="289">
        <f t="shared" si="26"/>
        <v>0</v>
      </c>
      <c r="CF162" s="290">
        <f>BD162*'Workforce costs'!B$9*(1+'Workforce costs'!B$10)*(1+'Workforce costs'!B$11)</f>
        <v>0</v>
      </c>
      <c r="CG162" s="290">
        <f>BE162*'Workforce costs'!C$9*(1+'Workforce costs'!C$10)*(1+'Workforce costs'!C$11)</f>
        <v>0</v>
      </c>
      <c r="CH162" s="290">
        <f>BF162*'Workforce costs'!D$9*(1+'Workforce costs'!D$10)*(1+'Workforce costs'!D$11)</f>
        <v>0</v>
      </c>
      <c r="CI162" s="290">
        <f>BG162*'Workforce costs'!E$9*(1+'Workforce costs'!E$10)*(1+'Workforce costs'!E$11)</f>
        <v>0</v>
      </c>
      <c r="CJ162" s="290">
        <f>BH162*'Workforce costs'!F$9*(1+'Workforce costs'!F$10)*(1+'Workforce costs'!F$11)</f>
        <v>0</v>
      </c>
      <c r="CK162" s="290">
        <f>BI162*'Workforce costs'!G$9*(1+'Workforce costs'!G$10)*(1+'Workforce costs'!G$11)</f>
        <v>0</v>
      </c>
      <c r="CL162" s="290">
        <f>BJ162*'Workforce costs'!H$9*(1+'Workforce costs'!H$10)*(1+'Workforce costs'!H$11)</f>
        <v>0</v>
      </c>
      <c r="CM162" s="290">
        <f>BK162*'Workforce costs'!I$9*(1+'Workforce costs'!I$10)*(1+'Workforce costs'!I$11)</f>
        <v>0</v>
      </c>
      <c r="CN162" s="290">
        <f>BL162*'Workforce costs'!J$9*(1+'Workforce costs'!J$10)*(1+'Workforce costs'!J$11)</f>
        <v>0</v>
      </c>
      <c r="CO162" s="290">
        <f>BM162*'Workforce costs'!K$9*(1+'Workforce costs'!K$10)*(1+'Workforce costs'!K$11)</f>
        <v>0</v>
      </c>
      <c r="CP162" s="290">
        <f>BN162*'Workforce costs'!L$9*(1+'Workforce costs'!L$10)*(1+'Workforce costs'!L$11)</f>
        <v>0</v>
      </c>
      <c r="CQ162" s="290">
        <f>BO162*'Workforce costs'!M$9*(1+'Workforce costs'!M$10)*(1+'Workforce costs'!M$11)</f>
        <v>0</v>
      </c>
      <c r="CR162" s="290">
        <f>BP162*'Workforce costs'!N$9*(1+'Workforce costs'!N$10)*(1+'Workforce costs'!N$11)</f>
        <v>0</v>
      </c>
      <c r="CS162" s="290">
        <f>BQ162*'Workforce costs'!O$9*(1+'Workforce costs'!O$10)*(1+'Workforce costs'!O$11)</f>
        <v>0</v>
      </c>
      <c r="CT162" s="290">
        <f>BR162*'Workforce costs'!P$9*(1+'Workforce costs'!P$10)*(1+'Workforce costs'!P$11)</f>
        <v>0</v>
      </c>
      <c r="CU162" s="290">
        <f>BS162*'Workforce costs'!Q$9*(1+'Workforce costs'!Q$10)*(1+'Workforce costs'!Q$11)</f>
        <v>0</v>
      </c>
      <c r="CV162" s="290">
        <f>BT162*'Workforce costs'!R$9*(1+'Workforce costs'!R$10)*(1+'Workforce costs'!R$11)</f>
        <v>0</v>
      </c>
      <c r="CW162" s="290">
        <f>BU162*'Workforce costs'!S$9*(1+'Workforce costs'!S$10)*(1+'Workforce costs'!S$11)</f>
        <v>0</v>
      </c>
      <c r="CX162" s="290">
        <f>BV162*'Workforce costs'!T$9*(1+'Workforce costs'!T$10)*(1+'Workforce costs'!T$11)</f>
        <v>0</v>
      </c>
      <c r="CY162" s="290">
        <f>BW162*'Workforce costs'!U$9*(1+'Workforce costs'!U$10)*(1+'Workforce costs'!U$11)</f>
        <v>0</v>
      </c>
      <c r="CZ162" s="290">
        <f>BX162*'Workforce costs'!V$9*(1+'Workforce costs'!V$10)*(1+'Workforce costs'!V$11)</f>
        <v>0</v>
      </c>
      <c r="DA162" s="290">
        <f>BY162*'Workforce costs'!W$9*(1+'Workforce costs'!W$10)*(1+'Workforce costs'!W$11)</f>
        <v>0</v>
      </c>
      <c r="DB162" s="290">
        <f>BZ162*'Workforce costs'!X$9*(1+'Workforce costs'!X$10)*(1+'Workforce costs'!X$11)</f>
        <v>0</v>
      </c>
      <c r="DC162" s="290">
        <f>CA162*'Workforce costs'!Y$9*(1+'Workforce costs'!Y$10)*(1+'Workforce costs'!Y$11)</f>
        <v>0</v>
      </c>
      <c r="DD162" s="290">
        <f>CB162*'Workforce costs'!Z$9*(1+'Workforce costs'!Z$10)*(1+'Workforce costs'!Z$11)</f>
        <v>0</v>
      </c>
      <c r="DE162" s="290">
        <f>CC162*'Workforce costs'!AA$9*(1+'Workforce costs'!AA$10)*(1+'Workforce costs'!AA$11)</f>
        <v>0</v>
      </c>
      <c r="DF162" s="290">
        <f>CD162*'Workforce costs'!AB$9*(1+'Workforce costs'!AB$10)*(1+'Workforce costs'!AB$11)</f>
        <v>0</v>
      </c>
    </row>
    <row r="163" spans="1:110" x14ac:dyDescent="0.3">
      <c r="A163" s="2" t="str">
        <f>Outputs!$A$4</f>
        <v>Australia</v>
      </c>
      <c r="B163" s="2" t="str">
        <f t="shared" si="19"/>
        <v>Australia 18to24</v>
      </c>
      <c r="C163" s="30">
        <f>VLOOKUP($B163,Populations!$D$15:$H$1920,3,FALSE)</f>
        <v>2374194</v>
      </c>
      <c r="D163" s="255">
        <f>IF(OR($H163="General pop",$H163="Schools",$H163="Workplace",$H163="Skills Training",$H163="Digital Supports"),1,VLOOKUP($B163,Populations!$D$15:$H$1920,5,FALSE))</f>
        <v>1</v>
      </c>
      <c r="E163" s="88">
        <f>VLOOKUP(I163,Epidemiology!$C$10:$H$47,6,FALSE)</f>
        <v>8080</v>
      </c>
      <c r="F163" s="102">
        <f>'Care profiles'!R164</f>
        <v>1</v>
      </c>
      <c r="G163" s="15" t="str">
        <f>'Care profiles'!A164</f>
        <v>18to24</v>
      </c>
      <c r="H163" s="15" t="str">
        <f>'Care profiles'!B164</f>
        <v>Thoughts</v>
      </c>
      <c r="I163" s="15" t="str">
        <f>'Care profiles'!C164</f>
        <v>Thoughts_18-24yrs</v>
      </c>
      <c r="J163" s="15" t="str">
        <f>'Care profiles'!D164</f>
        <v>Care profile</v>
      </c>
      <c r="K163" s="15" t="str">
        <f>'Care profiles'!E164</f>
        <v>Assessment and Planning</v>
      </c>
      <c r="L163" s="104">
        <f>'Care profiles'!F164</f>
        <v>0.7</v>
      </c>
      <c r="M163" s="15">
        <f>'Care profiles'!G164</f>
        <v>2</v>
      </c>
      <c r="N163" s="15">
        <f>'Care profiles'!H164</f>
        <v>30</v>
      </c>
      <c r="O163" s="15" t="str">
        <f>'Care profiles'!I164</f>
        <v>min</v>
      </c>
      <c r="P163" s="15" t="str">
        <f>'Care profiles'!J164</f>
        <v>Peer Worker/Vocationally Qualified</v>
      </c>
      <c r="Q163" s="15" t="str">
        <f>'Care profiles'!K164</f>
        <v>n/a</v>
      </c>
      <c r="R163" s="15" t="str">
        <f>'Care profiles'!M164</f>
        <v>Y</v>
      </c>
      <c r="S163" s="15" t="str">
        <f>'Care profiles'!O164</f>
        <v>N</v>
      </c>
      <c r="T163" s="15" t="str">
        <f>'Care profiles'!Q164</f>
        <v>N</v>
      </c>
      <c r="U163" s="30">
        <f t="shared" si="20"/>
        <v>191834.87520000001</v>
      </c>
      <c r="V163" s="30">
        <f t="shared" si="21"/>
        <v>134284.41264</v>
      </c>
      <c r="W163" s="30">
        <f>IF(M163="n/a",0,IF(O163="days",V163*M163*(1+(VLOOKUP(K163,'Bed parameters'!$A$9:$G$12,7,FALSE))),V163*M163))</f>
        <v>268568.82527999999</v>
      </c>
      <c r="X163" s="30">
        <f t="shared" si="22"/>
        <v>134284.41264</v>
      </c>
      <c r="Y163" s="30">
        <f t="shared" si="23"/>
        <v>0</v>
      </c>
      <c r="Z163" s="113">
        <f>_xlfn.IFNA(Y163/((VLOOKUP(K163,'Bed parameters'!$A$9:$G$12,3,FALSE))*(VLOOKUP(K163,'Bed parameters'!$A$9:$G$12,5,FALSE))),0)</f>
        <v>0</v>
      </c>
      <c r="AA163" s="30">
        <f t="shared" si="24"/>
        <v>134284.41264</v>
      </c>
      <c r="AB163" s="30">
        <f>_xlfn.IFNA(IF($O163="days",$Y163*(VLOOKUP($K163,'Bed parameters'!$A$9:$I$12,9,FALSE))*$F163*(VLOOKUP($Q163,'Workforce distribution'!$C$8:$AD$30,AB$7,FALSE)),IF($Q163="n/a",(IF($P163=AB$6,$X163*$F163,0)),$X163*$F163*(VLOOKUP($Q163,'Workforce distribution'!$C$8:$AD$30,AB$7,FALSE)))),0)</f>
        <v>0</v>
      </c>
      <c r="AC163" s="30">
        <f>_xlfn.IFNA(IF($O163="days",$Y163*(VLOOKUP($K163,'Bed parameters'!$A$9:$I$12,9,FALSE))*$F163*(VLOOKUP($Q163,'Workforce distribution'!$C$8:$AD$30,AC$7,FALSE)),IF($Q163="n/a",(IF($P163=AC$6,$X163*$F163,0)),$X163*$F163*(VLOOKUP($Q163,'Workforce distribution'!$C$8:$AD$30,AC$7,FALSE)))),0)</f>
        <v>0</v>
      </c>
      <c r="AD163" s="30">
        <f>_xlfn.IFNA(IF($O163="days",$Y163*(VLOOKUP($K163,'Bed parameters'!$A$9:$I$12,9,FALSE))*$F163*(VLOOKUP($Q163,'Workforce distribution'!$C$8:$AD$30,AD$7,FALSE)),IF($Q163="n/a",(IF($P163=AD$6,$X163*$F163,0)),$X163*$F163*(VLOOKUP($Q163,'Workforce distribution'!$C$8:$AD$30,AD$7,FALSE)))),0)</f>
        <v>0</v>
      </c>
      <c r="AE163" s="30">
        <f>_xlfn.IFNA(IF($O163="days",$Y163*(VLOOKUP($K163,'Bed parameters'!$A$9:$I$12,9,FALSE))*$F163*(VLOOKUP($Q163,'Workforce distribution'!$C$8:$AD$30,AE$7,FALSE)),IF($Q163="n/a",(IF($P163=AE$6,$X163*$F163,0)),$X163*$F163*(VLOOKUP($Q163,'Workforce distribution'!$C$8:$AD$30,AE$7,FALSE)))),0)</f>
        <v>0</v>
      </c>
      <c r="AF163" s="30">
        <f>_xlfn.IFNA(IF($O163="days",$Y163*(VLOOKUP($K163,'Bed parameters'!$A$9:$I$12,9,FALSE))*$F163*(VLOOKUP($Q163,'Workforce distribution'!$C$8:$AD$30,AF$7,FALSE)),IF($Q163="n/a",(IF($P163=AF$6,$X163*$F163,0)),$X163*$F163*(VLOOKUP($Q163,'Workforce distribution'!$C$8:$AD$30,AF$7,FALSE)))),0)</f>
        <v>0</v>
      </c>
      <c r="AG163" s="30">
        <f>_xlfn.IFNA(IF($O163="days",$Y163*(VLOOKUP($K163,'Bed parameters'!$A$9:$I$12,9,FALSE))*$F163*(VLOOKUP($Q163,'Workforce distribution'!$C$8:$AD$30,AG$7,FALSE)),IF($Q163="n/a",(IF($P163=AG$6,$X163*$F163,0)),$X163*$F163*(VLOOKUP($Q163,'Workforce distribution'!$C$8:$AD$30,AG$7,FALSE)))),0)</f>
        <v>0</v>
      </c>
      <c r="AH163" s="30">
        <f>_xlfn.IFNA(IF($O163="days",$Y163*(VLOOKUP($K163,'Bed parameters'!$A$9:$I$12,9,FALSE))*$F163*(VLOOKUP($Q163,'Workforce distribution'!$C$8:$AD$30,AH$7,FALSE)),IF($Q163="n/a",(IF($P163=AH$6,$X163*$F163,0)),$X163*$F163*(VLOOKUP($Q163,'Workforce distribution'!$C$8:$AD$30,AH$7,FALSE)))),0)</f>
        <v>0</v>
      </c>
      <c r="AI163" s="30">
        <f>_xlfn.IFNA(IF($O163="days",$Y163*(VLOOKUP($K163,'Bed parameters'!$A$9:$I$12,9,FALSE))*$F163*(VLOOKUP($Q163,'Workforce distribution'!$C$8:$AD$30,AI$7,FALSE)),IF($Q163="n/a",(IF($P163=AI$6,$X163*$F163,0)),$X163*$F163*(VLOOKUP($Q163,'Workforce distribution'!$C$8:$AD$30,AI$7,FALSE)))),0)</f>
        <v>0</v>
      </c>
      <c r="AJ163" s="30">
        <f>_xlfn.IFNA(IF($O163="days",$Y163*(VLOOKUP($K163,'Bed parameters'!$A$9:$I$12,9,FALSE))*$F163*(VLOOKUP($Q163,'Workforce distribution'!$C$8:$AD$30,AJ$7,FALSE)),IF($Q163="n/a",(IF($P163=AJ$6,$X163*$F163,0)),$X163*$F163*(VLOOKUP($Q163,'Workforce distribution'!$C$8:$AD$30,AJ$7,FALSE)))),0)</f>
        <v>0</v>
      </c>
      <c r="AK163" s="30">
        <f>_xlfn.IFNA(IF($O163="days",$Y163*(VLOOKUP($K163,'Bed parameters'!$A$9:$I$12,9,FALSE))*$F163*(VLOOKUP($Q163,'Workforce distribution'!$C$8:$AD$30,AK$7,FALSE)),IF($Q163="n/a",(IF($P163=AK$6,$X163*$F163,0)),$X163*$F163*(VLOOKUP($Q163,'Workforce distribution'!$C$8:$AD$30,AK$7,FALSE)))),0)</f>
        <v>0</v>
      </c>
      <c r="AL163" s="30">
        <f>_xlfn.IFNA(IF($O163="days",$Y163*(VLOOKUP($K163,'Bed parameters'!$A$9:$I$12,9,FALSE))*$F163*(VLOOKUP($Q163,'Workforce distribution'!$C$8:$AD$30,AL$7,FALSE)),IF($Q163="n/a",(IF($P163=AL$6,$X163*$F163,0)),$X163*$F163*(VLOOKUP($Q163,'Workforce distribution'!$C$8:$AD$30,AL$7,FALSE)))),0)</f>
        <v>0</v>
      </c>
      <c r="AM163" s="30">
        <f>_xlfn.IFNA(IF($O163="days",$Y163*(VLOOKUP($K163,'Bed parameters'!$A$9:$I$12,9,FALSE))*$F163*(VLOOKUP($Q163,'Workforce distribution'!$C$8:$AD$30,AM$7,FALSE)),IF($Q163="n/a",(IF($P163=AM$6,$X163*$F163,0)),$X163*$F163*(VLOOKUP($Q163,'Workforce distribution'!$C$8:$AD$30,AM$7,FALSE)))),0)</f>
        <v>0</v>
      </c>
      <c r="AN163" s="30">
        <f>_xlfn.IFNA(IF($O163="days",$Y163*(VLOOKUP($K163,'Bed parameters'!$A$9:$I$12,9,FALSE))*$F163*(VLOOKUP($Q163,'Workforce distribution'!$C$8:$AD$30,AN$7,FALSE)),IF($Q163="n/a",(IF($P163=AN$6,$X163*$F163,0)),$X163*$F163*(VLOOKUP($Q163,'Workforce distribution'!$C$8:$AD$30,AN$7,FALSE)))),0)</f>
        <v>0</v>
      </c>
      <c r="AO163" s="30">
        <f>_xlfn.IFNA(IF($O163="days",$Y163*(VLOOKUP($K163,'Bed parameters'!$A$9:$I$12,9,FALSE))*$F163*(VLOOKUP($Q163,'Workforce distribution'!$C$8:$AD$30,AO$7,FALSE)),IF($Q163="n/a",(IF($P163=AO$6,$X163*$F163,0)),$X163*$F163*(VLOOKUP($Q163,'Workforce distribution'!$C$8:$AD$30,AO$7,FALSE)))),0)</f>
        <v>0</v>
      </c>
      <c r="AP163" s="30">
        <f>_xlfn.IFNA(IF($O163="days",$Y163*(VLOOKUP($K163,'Bed parameters'!$A$9:$I$12,9,FALSE))*$F163*(VLOOKUP($Q163,'Workforce distribution'!$C$8:$AD$30,AP$7,FALSE)),IF($Q163="n/a",(IF($P163=AP$6,$X163*$F163,0)),$X163*$F163*(VLOOKUP($Q163,'Workforce distribution'!$C$8:$AD$30,AP$7,FALSE)))),0)</f>
        <v>0</v>
      </c>
      <c r="AQ163" s="30">
        <f>_xlfn.IFNA(IF($O163="days",$Y163*(VLOOKUP($K163,'Bed parameters'!$A$9:$I$12,9,FALSE))*$F163*(VLOOKUP($Q163,'Workforce distribution'!$C$8:$AD$30,AQ$7,FALSE)),IF($Q163="n/a",(IF($P163=AQ$6,$X163*$F163,0)),$X163*$F163*(VLOOKUP($Q163,'Workforce distribution'!$C$8:$AD$30,AQ$7,FALSE)))),0)</f>
        <v>0</v>
      </c>
      <c r="AR163" s="30">
        <f>_xlfn.IFNA(IF($O163="days",$Y163*(VLOOKUP($K163,'Bed parameters'!$A$9:$I$12,9,FALSE))*$F163*(VLOOKUP($Q163,'Workforce distribution'!$C$8:$AD$30,AR$7,FALSE)),IF($Q163="n/a",(IF($P163=AR$6,$X163*$F163,0)),$X163*$F163*(VLOOKUP($Q163,'Workforce distribution'!$C$8:$AD$30,AR$7,FALSE)))),0)</f>
        <v>0</v>
      </c>
      <c r="AS163" s="30">
        <f>_xlfn.IFNA(IF($O163="days",$Y163*(VLOOKUP($K163,'Bed parameters'!$A$9:$I$12,9,FALSE))*$F163*(VLOOKUP($Q163,'Workforce distribution'!$C$8:$AD$30,AS$7,FALSE)),IF($Q163="n/a",(IF($P163=AS$6,$X163*$F163,0)),$X163*$F163*(VLOOKUP($Q163,'Workforce distribution'!$C$8:$AD$30,AS$7,FALSE)))),0)</f>
        <v>0</v>
      </c>
      <c r="AT163" s="30">
        <f>_xlfn.IFNA(IF($O163="days",$Y163*(VLOOKUP($K163,'Bed parameters'!$A$9:$I$12,9,FALSE))*$F163*(VLOOKUP($Q163,'Workforce distribution'!$C$8:$AD$30,AT$7,FALSE)),IF($Q163="n/a",(IF($P163=AT$6,$X163*$F163,0)),$X163*$F163*(VLOOKUP($Q163,'Workforce distribution'!$C$8:$AD$30,AT$7,FALSE)))),0)</f>
        <v>0</v>
      </c>
      <c r="AU163" s="30">
        <f>_xlfn.IFNA(IF($O163="days",$Y163*(VLOOKUP($K163,'Bed parameters'!$A$9:$I$12,9,FALSE))*$F163*(VLOOKUP($Q163,'Workforce distribution'!$C$8:$AD$30,AU$7,FALSE)),IF($Q163="n/a",(IF($P163=AU$6,$X163*$F163,0)),$X163*$F163*(VLOOKUP($Q163,'Workforce distribution'!$C$8:$AD$30,AU$7,FALSE)))),0)</f>
        <v>0</v>
      </c>
      <c r="AV163" s="30">
        <f>_xlfn.IFNA(IF($O163="days",$Y163*(VLOOKUP($K163,'Bed parameters'!$A$9:$I$12,9,FALSE))*$F163*(VLOOKUP($Q163,'Workforce distribution'!$C$8:$AD$30,AV$7,FALSE)),IF($Q163="n/a",(IF($P163=AV$6,$X163*$F163,0)),$X163*$F163*(VLOOKUP($Q163,'Workforce distribution'!$C$8:$AD$30,AV$7,FALSE)))),0)</f>
        <v>0</v>
      </c>
      <c r="AW163" s="30">
        <f>_xlfn.IFNA(IF($O163="days",$Y163*(VLOOKUP($K163,'Bed parameters'!$A$9:$I$12,9,FALSE))*$F163*(VLOOKUP($Q163,'Workforce distribution'!$C$8:$AD$30,AW$7,FALSE)),IF($Q163="n/a",(IF($P163=AW$6,$X163*$F163,0)),$X163*$F163*(VLOOKUP($Q163,'Workforce distribution'!$C$8:$AD$30,AW$7,FALSE)))),0)</f>
        <v>0</v>
      </c>
      <c r="AX163" s="30">
        <f>_xlfn.IFNA(IF($O163="days",$Y163*(VLOOKUP($K163,'Bed parameters'!$A$9:$I$12,9,FALSE))*$F163*(VLOOKUP($Q163,'Workforce distribution'!$C$8:$AD$30,AX$7,FALSE)),IF($Q163="n/a",(IF($P163=AX$6,$X163*$F163,0)),$X163*$F163*(VLOOKUP($Q163,'Workforce distribution'!$C$8:$AD$30,AX$7,FALSE)))),0)</f>
        <v>0</v>
      </c>
      <c r="AY163" s="30">
        <f>_xlfn.IFNA(IF($O163="days",$Y163*(VLOOKUP($K163,'Bed parameters'!$A$9:$I$12,9,FALSE))*$F163*(VLOOKUP($Q163,'Workforce distribution'!$C$8:$AD$30,AY$7,FALSE)),IF($Q163="n/a",(IF($P163=AY$6,$X163*$F163,0)),$X163*$F163*(VLOOKUP($Q163,'Workforce distribution'!$C$8:$AD$30,AY$7,FALSE)))),0)</f>
        <v>0</v>
      </c>
      <c r="AZ163" s="30">
        <f>_xlfn.IFNA(IF($O163="days",$Y163*(VLOOKUP($K163,'Bed parameters'!$A$9:$I$12,9,FALSE))*$F163*(VLOOKUP($Q163,'Workforce distribution'!$C$8:$AD$30,AZ$7,FALSE)),IF($Q163="n/a",(IF($P163=AZ$6,$X163*$F163,0)),$X163*$F163*(VLOOKUP($Q163,'Workforce distribution'!$C$8:$AD$30,AZ$7,FALSE)))),0)</f>
        <v>134284.41264</v>
      </c>
      <c r="BA163" s="30">
        <f>_xlfn.IFNA(IF($O163="days",$Y163*(VLOOKUP($K163,'Bed parameters'!$A$9:$I$12,9,FALSE))*$F163*(VLOOKUP($Q163,'Workforce distribution'!$C$8:$AD$30,BA$7,FALSE)),IF($Q163="n/a",(IF($P163=BA$6,$X163*$F163,0)),$X163*$F163*(VLOOKUP($Q163,'Workforce distribution'!$C$8:$AD$30,BA$7,FALSE)))),0)</f>
        <v>0</v>
      </c>
      <c r="BB163" s="30">
        <f>_xlfn.IFNA(IF($O163="days",$Y163*(VLOOKUP($K163,'Bed parameters'!$A$9:$I$12,9,FALSE))*$F163*(VLOOKUP($Q163,'Workforce distribution'!$C$8:$AD$30,BB$7,FALSE)),IF($Q163="n/a",(IF($P163=BB$6,$X163*$F163,0)),$X163*$F163*(VLOOKUP($Q163,'Workforce distribution'!$C$8:$AD$30,BB$7,FALSE)))),0)</f>
        <v>0</v>
      </c>
      <c r="BC163" s="149">
        <f t="shared" si="25"/>
        <v>116.84379385631367</v>
      </c>
      <c r="BD163" s="288">
        <f>IF($Q163="n/a",(IF('Workforce hours'!D$30=0,0,(AB163/'Workforce hours'!D$30))),(IF(VLOOKUP($Q163,'Workforce hours'!$C$8:$AD$30,BD$7,FALSE)=0,0,(AB163/(VLOOKUP($Q163,'Workforce hours'!$C$8:$AD$30,BD$7,FALSE))))))</f>
        <v>0</v>
      </c>
      <c r="BE163" s="288">
        <f>IF($Q163="n/a",(IF('Workforce hours'!E$30=0,0,(AC163/'Workforce hours'!E$30))),(IF(VLOOKUP($Q163,'Workforce hours'!$C$8:$AD$30,BE$7,FALSE)=0,0,(AC163/(VLOOKUP($Q163,'Workforce hours'!$C$8:$AD$30,BE$7,FALSE))))))</f>
        <v>0</v>
      </c>
      <c r="BF163" s="288">
        <f>IF($Q163="n/a",(IF('Workforce hours'!F$30=0,0,(AD163/'Workforce hours'!F$30))),(IF(VLOOKUP($Q163,'Workforce hours'!$C$8:$AD$30,BF$7,FALSE)=0,0,(AD163/(VLOOKUP($Q163,'Workforce hours'!$C$8:$AD$30,BF$7,FALSE))))))</f>
        <v>0</v>
      </c>
      <c r="BG163" s="288">
        <f>IF($Q163="n/a",(IF('Workforce hours'!G$30=0,0,(AE163/'Workforce hours'!G$30))),(IF(VLOOKUP($Q163,'Workforce hours'!$C$8:$AD$30,BG$7,FALSE)=0,0,(AE163/(VLOOKUP($Q163,'Workforce hours'!$C$8:$AD$30,BG$7,FALSE))))))</f>
        <v>0</v>
      </c>
      <c r="BH163" s="288">
        <f>IF($Q163="n/a",(IF('Workforce hours'!H$30=0,0,(AF163/'Workforce hours'!H$30))),(IF(VLOOKUP($Q163,'Workforce hours'!$C$8:$AD$30,BH$7,FALSE)=0,0,(AF163/(VLOOKUP($Q163,'Workforce hours'!$C$8:$AD$30,BH$7,FALSE))))))</f>
        <v>0</v>
      </c>
      <c r="BI163" s="288">
        <f>IF($Q163="n/a",(IF('Workforce hours'!I$30=0,0,(AG163/'Workforce hours'!I$30))),(IF(VLOOKUP($Q163,'Workforce hours'!$C$8:$AD$30,BI$7,FALSE)=0,0,(AG163/(VLOOKUP($Q163,'Workforce hours'!$C$8:$AD$30,BI$7,FALSE))))))</f>
        <v>0</v>
      </c>
      <c r="BJ163" s="288">
        <f>IF($Q163="n/a",(IF('Workforce hours'!J$30=0,0,(AH163/'Workforce hours'!J$30))),(IF(VLOOKUP($Q163,'Workforce hours'!$C$8:$AD$30,BJ$7,FALSE)=0,0,(AH163/(VLOOKUP($Q163,'Workforce hours'!$C$8:$AD$30,BJ$7,FALSE))))))</f>
        <v>0</v>
      </c>
      <c r="BK163" s="288">
        <f>IF($Q163="n/a",(IF('Workforce hours'!K$30=0,0,(AI163/'Workforce hours'!K$30))),(IF(VLOOKUP($Q163,'Workforce hours'!$C$8:$AD$30,BK$7,FALSE)=0,0,(AI163/(VLOOKUP($Q163,'Workforce hours'!$C$8:$AD$30,BK$7,FALSE))))))</f>
        <v>0</v>
      </c>
      <c r="BL163" s="288">
        <f>IF($Q163="n/a",(IF('Workforce hours'!L$30=0,0,(AJ163/'Workforce hours'!L$30))),(IF(VLOOKUP($Q163,'Workforce hours'!$C$8:$AD$30,BL$7,FALSE)=0,0,(AJ163/(VLOOKUP($Q163,'Workforce hours'!$C$8:$AD$30,BL$7,FALSE))))))</f>
        <v>0</v>
      </c>
      <c r="BM163" s="288">
        <f>IF($Q163="n/a",(IF('Workforce hours'!M$30=0,0,(AK163/'Workforce hours'!M$30))),(IF(VLOOKUP($Q163,'Workforce hours'!$C$8:$AD$30,BM$7,FALSE)=0,0,(AK163/(VLOOKUP($Q163,'Workforce hours'!$C$8:$AD$30,BM$7,FALSE))))))</f>
        <v>0</v>
      </c>
      <c r="BN163" s="288">
        <f>IF($Q163="n/a",(IF('Workforce hours'!N$30=0,0,(AL163/'Workforce hours'!N$30))),(IF(VLOOKUP($Q163,'Workforce hours'!$C$8:$AD$30,BN$7,FALSE)=0,0,(AL163/(VLOOKUP($Q163,'Workforce hours'!$C$8:$AD$30,BN$7,FALSE))))))</f>
        <v>0</v>
      </c>
      <c r="BO163" s="288">
        <f>IF($Q163="n/a",(IF('Workforce hours'!O$30=0,0,(AM163/'Workforce hours'!O$30))),(IF(VLOOKUP($Q163,'Workforce hours'!$C$8:$AD$30,BO$7,FALSE)=0,0,(AM163/(VLOOKUP($Q163,'Workforce hours'!$C$8:$AD$30,BO$7,FALSE))))))</f>
        <v>0</v>
      </c>
      <c r="BP163" s="288">
        <f>IF($Q163="n/a",(IF('Workforce hours'!P$30=0,0,(AN163/'Workforce hours'!P$30))),(IF(VLOOKUP($Q163,'Workforce hours'!$C$8:$AD$30,BP$7,FALSE)=0,0,(AN163/(VLOOKUP($Q163,'Workforce hours'!$C$8:$AD$30,BP$7,FALSE))))))</f>
        <v>0</v>
      </c>
      <c r="BQ163" s="288">
        <f>IF($Q163="n/a",(IF('Workforce hours'!Q$30=0,0,(AO163/'Workforce hours'!Q$30))),(IF(VLOOKUP($Q163,'Workforce hours'!$C$8:$AD$30,BQ$7,FALSE)=0,0,(AO163/(VLOOKUP($Q163,'Workforce hours'!$C$8:$AD$30,BQ$7,FALSE))))))</f>
        <v>0</v>
      </c>
      <c r="BR163" s="288">
        <f>IF($Q163="n/a",(IF('Workforce hours'!R$30=0,0,(AP163/'Workforce hours'!R$30))),(IF(VLOOKUP($Q163,'Workforce hours'!$C$8:$AD$30,BR$7,FALSE)=0,0,(AP163/(VLOOKUP($Q163,'Workforce hours'!$C$8:$AD$30,BR$7,FALSE))))))</f>
        <v>0</v>
      </c>
      <c r="BS163" s="288">
        <f>IF($Q163="n/a",(IF('Workforce hours'!S$30=0,0,(AQ163/'Workforce hours'!S$30))),(IF(VLOOKUP($Q163,'Workforce hours'!$C$8:$AD$30,BS$7,FALSE)=0,0,(AQ163/(VLOOKUP($Q163,'Workforce hours'!$C$8:$AD$30,BS$7,FALSE))))))</f>
        <v>0</v>
      </c>
      <c r="BT163" s="288">
        <f>IF($Q163="n/a",(IF('Workforce hours'!T$30=0,0,(AR163/'Workforce hours'!T$30))),(IF(VLOOKUP($Q163,'Workforce hours'!$C$8:$AD$30,BT$7,FALSE)=0,0,(AR163/(VLOOKUP($Q163,'Workforce hours'!$C$8:$AD$30,BT$7,FALSE))))))</f>
        <v>0</v>
      </c>
      <c r="BU163" s="288">
        <f>IF($Q163="n/a",(IF('Workforce hours'!U$30=0,0,(AS163/'Workforce hours'!U$30))),(IF(VLOOKUP($Q163,'Workforce hours'!$C$8:$AD$30,BU$7,FALSE)=0,0,(AS163/(VLOOKUP($Q163,'Workforce hours'!$C$8:$AD$30,BU$7,FALSE))))))</f>
        <v>0</v>
      </c>
      <c r="BV163" s="288">
        <f>IF($Q163="n/a",(IF('Workforce hours'!V$30=0,0,(AT163/'Workforce hours'!V$30))),(IF(VLOOKUP($Q163,'Workforce hours'!$C$8:$AD$30,BV$7,FALSE)=0,0,(AT163/(VLOOKUP($Q163,'Workforce hours'!$C$8:$AD$30,BV$7,FALSE))))))</f>
        <v>0</v>
      </c>
      <c r="BW163" s="288">
        <f>IF($Q163="n/a",(IF('Workforce hours'!W$30=0,0,(AU163/'Workforce hours'!W$30))),(IF(VLOOKUP($Q163,'Workforce hours'!$C$8:$AD$30,BW$7,FALSE)=0,0,(AU163/(VLOOKUP($Q163,'Workforce hours'!$C$8:$AD$30,BW$7,FALSE))))))</f>
        <v>0</v>
      </c>
      <c r="BX163" s="288">
        <f>IF($Q163="n/a",(IF('Workforce hours'!X$30=0,0,(AV163/'Workforce hours'!X$30))),(IF(VLOOKUP($Q163,'Workforce hours'!$C$8:$AD$30,BX$7,FALSE)=0,0,(AV163/(VLOOKUP($Q163,'Workforce hours'!$C$8:$AD$30,BX$7,FALSE))))))</f>
        <v>0</v>
      </c>
      <c r="BY163" s="288">
        <f>IF($Q163="n/a",(IF('Workforce hours'!Y$30=0,0,(AW163/'Workforce hours'!Y$30))),(IF(VLOOKUP($Q163,'Workforce hours'!$C$8:$AD$30,BY$7,FALSE)=0,0,(AW163/(VLOOKUP($Q163,'Workforce hours'!$C$8:$AD$30,BY$7,FALSE))))))</f>
        <v>0</v>
      </c>
      <c r="BZ163" s="288">
        <f>IF($Q163="n/a",(IF('Workforce hours'!Z$30=0,0,(AX163/'Workforce hours'!Z$30))),(IF(VLOOKUP($Q163,'Workforce hours'!$C$8:$AD$30,BZ$7,FALSE)=0,0,(AX163/(VLOOKUP($Q163,'Workforce hours'!$C$8:$AD$30,BZ$7,FALSE))))))</f>
        <v>0</v>
      </c>
      <c r="CA163" s="288">
        <f>IF($Q163="n/a",(IF('Workforce hours'!AA$30=0,0,(AY163/'Workforce hours'!AA$30))),(IF(VLOOKUP($Q163,'Workforce hours'!$C$8:$AD$30,CA$7,FALSE)=0,0,(AY163/(VLOOKUP($Q163,'Workforce hours'!$C$8:$AD$30,CA$7,FALSE))))))</f>
        <v>0</v>
      </c>
      <c r="CB163" s="288">
        <f>IF($Q163="n/a",(IF('Workforce hours'!AB$30=0,0,(AZ163/'Workforce hours'!AB$30))),(IF(VLOOKUP($Q163,'Workforce hours'!$C$8:$AD$30,CB$7,FALSE)=0,0,(AZ163/(VLOOKUP($Q163,'Workforce hours'!$C$8:$AD$30,CB$7,FALSE))))))</f>
        <v>116.84379385631367</v>
      </c>
      <c r="CC163" s="288">
        <f>IF($Q163="n/a",(IF('Workforce hours'!AC$30=0,0,(BA163/'Workforce hours'!AC$30))),(IF(VLOOKUP($Q163,'Workforce hours'!$C$8:$AD$30,CC$7,FALSE)=0,0,(BA163/(VLOOKUP($Q163,'Workforce hours'!$C$8:$AD$30,CC$7,FALSE))))))</f>
        <v>0</v>
      </c>
      <c r="CD163" s="288">
        <f>IF($Q163="n/a",(IF('Workforce hours'!AD$30=0,0,(BB163/'Workforce hours'!AD$30))),(IF(VLOOKUP($Q163,'Workforce hours'!$C$8:$AD$30,CD$7,FALSE)=0,0,(BB163/(VLOOKUP($Q163,'Workforce hours'!$C$8:$AD$30,CD$7,FALSE))))))</f>
        <v>0</v>
      </c>
      <c r="CE163" s="289">
        <f t="shared" si="26"/>
        <v>0</v>
      </c>
      <c r="CF163" s="290">
        <f>BD163*'Workforce costs'!B$9*(1+'Workforce costs'!B$10)*(1+'Workforce costs'!B$11)</f>
        <v>0</v>
      </c>
      <c r="CG163" s="290">
        <f>BE163*'Workforce costs'!C$9*(1+'Workforce costs'!C$10)*(1+'Workforce costs'!C$11)</f>
        <v>0</v>
      </c>
      <c r="CH163" s="290">
        <f>BF163*'Workforce costs'!D$9*(1+'Workforce costs'!D$10)*(1+'Workforce costs'!D$11)</f>
        <v>0</v>
      </c>
      <c r="CI163" s="290">
        <f>BG163*'Workforce costs'!E$9*(1+'Workforce costs'!E$10)*(1+'Workforce costs'!E$11)</f>
        <v>0</v>
      </c>
      <c r="CJ163" s="290">
        <f>BH163*'Workforce costs'!F$9*(1+'Workforce costs'!F$10)*(1+'Workforce costs'!F$11)</f>
        <v>0</v>
      </c>
      <c r="CK163" s="290">
        <f>BI163*'Workforce costs'!G$9*(1+'Workforce costs'!G$10)*(1+'Workforce costs'!G$11)</f>
        <v>0</v>
      </c>
      <c r="CL163" s="290">
        <f>BJ163*'Workforce costs'!H$9*(1+'Workforce costs'!H$10)*(1+'Workforce costs'!H$11)</f>
        <v>0</v>
      </c>
      <c r="CM163" s="290">
        <f>BK163*'Workforce costs'!I$9*(1+'Workforce costs'!I$10)*(1+'Workforce costs'!I$11)</f>
        <v>0</v>
      </c>
      <c r="CN163" s="290">
        <f>BL163*'Workforce costs'!J$9*(1+'Workforce costs'!J$10)*(1+'Workforce costs'!J$11)</f>
        <v>0</v>
      </c>
      <c r="CO163" s="290">
        <f>BM163*'Workforce costs'!K$9*(1+'Workforce costs'!K$10)*(1+'Workforce costs'!K$11)</f>
        <v>0</v>
      </c>
      <c r="CP163" s="290">
        <f>BN163*'Workforce costs'!L$9*(1+'Workforce costs'!L$10)*(1+'Workforce costs'!L$11)</f>
        <v>0</v>
      </c>
      <c r="CQ163" s="290">
        <f>BO163*'Workforce costs'!M$9*(1+'Workforce costs'!M$10)*(1+'Workforce costs'!M$11)</f>
        <v>0</v>
      </c>
      <c r="CR163" s="290">
        <f>BP163*'Workforce costs'!N$9*(1+'Workforce costs'!N$10)*(1+'Workforce costs'!N$11)</f>
        <v>0</v>
      </c>
      <c r="CS163" s="290">
        <f>BQ163*'Workforce costs'!O$9*(1+'Workforce costs'!O$10)*(1+'Workforce costs'!O$11)</f>
        <v>0</v>
      </c>
      <c r="CT163" s="290">
        <f>BR163*'Workforce costs'!P$9*(1+'Workforce costs'!P$10)*(1+'Workforce costs'!P$11)</f>
        <v>0</v>
      </c>
      <c r="CU163" s="290">
        <f>BS163*'Workforce costs'!Q$9*(1+'Workforce costs'!Q$10)*(1+'Workforce costs'!Q$11)</f>
        <v>0</v>
      </c>
      <c r="CV163" s="290">
        <f>BT163*'Workforce costs'!R$9*(1+'Workforce costs'!R$10)*(1+'Workforce costs'!R$11)</f>
        <v>0</v>
      </c>
      <c r="CW163" s="290">
        <f>BU163*'Workforce costs'!S$9*(1+'Workforce costs'!S$10)*(1+'Workforce costs'!S$11)</f>
        <v>0</v>
      </c>
      <c r="CX163" s="290">
        <f>BV163*'Workforce costs'!T$9*(1+'Workforce costs'!T$10)*(1+'Workforce costs'!T$11)</f>
        <v>0</v>
      </c>
      <c r="CY163" s="290">
        <f>BW163*'Workforce costs'!U$9*(1+'Workforce costs'!U$10)*(1+'Workforce costs'!U$11)</f>
        <v>0</v>
      </c>
      <c r="CZ163" s="290">
        <f>BX163*'Workforce costs'!V$9*(1+'Workforce costs'!V$10)*(1+'Workforce costs'!V$11)</f>
        <v>0</v>
      </c>
      <c r="DA163" s="290">
        <f>BY163*'Workforce costs'!W$9*(1+'Workforce costs'!W$10)*(1+'Workforce costs'!W$11)</f>
        <v>0</v>
      </c>
      <c r="DB163" s="290">
        <f>BZ163*'Workforce costs'!X$9*(1+'Workforce costs'!X$10)*(1+'Workforce costs'!X$11)</f>
        <v>0</v>
      </c>
      <c r="DC163" s="290">
        <f>CA163*'Workforce costs'!Y$9*(1+'Workforce costs'!Y$10)*(1+'Workforce costs'!Y$11)</f>
        <v>0</v>
      </c>
      <c r="DD163" s="290">
        <f>CB163*'Workforce costs'!Z$9*(1+'Workforce costs'!Z$10)*(1+'Workforce costs'!Z$11)</f>
        <v>0</v>
      </c>
      <c r="DE163" s="290">
        <f>CC163*'Workforce costs'!AA$9*(1+'Workforce costs'!AA$10)*(1+'Workforce costs'!AA$11)</f>
        <v>0</v>
      </c>
      <c r="DF163" s="290">
        <f>CD163*'Workforce costs'!AB$9*(1+'Workforce costs'!AB$10)*(1+'Workforce costs'!AB$11)</f>
        <v>0</v>
      </c>
    </row>
    <row r="164" spans="1:110" x14ac:dyDescent="0.3">
      <c r="A164" s="2" t="str">
        <f>Outputs!$A$4</f>
        <v>Australia</v>
      </c>
      <c r="B164" s="2" t="str">
        <f t="shared" si="19"/>
        <v>Australia 18to24</v>
      </c>
      <c r="C164" s="30">
        <f>VLOOKUP($B164,Populations!$D$15:$H$1920,3,FALSE)</f>
        <v>2374194</v>
      </c>
      <c r="D164" s="255">
        <f>IF(OR($H164="General pop",$H164="Schools",$H164="Workplace",$H164="Skills Training",$H164="Digital Supports"),1,VLOOKUP($B164,Populations!$D$15:$H$1920,5,FALSE))</f>
        <v>1</v>
      </c>
      <c r="E164" s="88">
        <f>VLOOKUP(I164,Epidemiology!$C$10:$H$47,6,FALSE)</f>
        <v>8080</v>
      </c>
      <c r="F164" s="102">
        <f>'Care profiles'!R165</f>
        <v>1</v>
      </c>
      <c r="G164" s="15" t="str">
        <f>'Care profiles'!A165</f>
        <v>18to24</v>
      </c>
      <c r="H164" s="15" t="str">
        <f>'Care profiles'!B165</f>
        <v>Thoughts</v>
      </c>
      <c r="I164" s="15" t="str">
        <f>'Care profiles'!C165</f>
        <v>Thoughts_18-24yrs</v>
      </c>
      <c r="J164" s="15" t="str">
        <f>'Care profiles'!D165</f>
        <v>Care profile</v>
      </c>
      <c r="K164" s="15" t="str">
        <f>'Care profiles'!E165</f>
        <v>Care Coordination and Liaison</v>
      </c>
      <c r="L164" s="104">
        <f>'Care profiles'!F165</f>
        <v>0.7</v>
      </c>
      <c r="M164" s="15">
        <f>'Care profiles'!G165</f>
        <v>1</v>
      </c>
      <c r="N164" s="15">
        <f>'Care profiles'!H165</f>
        <v>15</v>
      </c>
      <c r="O164" s="15" t="str">
        <f>'Care profiles'!I165</f>
        <v>min</v>
      </c>
      <c r="P164" s="15" t="str">
        <f>'Care profiles'!J165</f>
        <v>Peer Worker/Vocationally Qualified/Tertiary Qualified</v>
      </c>
      <c r="Q164" s="15" t="str">
        <f>'Care profiles'!K165</f>
        <v>n/a</v>
      </c>
      <c r="R164" s="15" t="str">
        <f>'Care profiles'!M165</f>
        <v>Y</v>
      </c>
      <c r="S164" s="15" t="str">
        <f>'Care profiles'!O165</f>
        <v>N</v>
      </c>
      <c r="T164" s="15" t="str">
        <f>'Care profiles'!Q165</f>
        <v>N</v>
      </c>
      <c r="U164" s="30">
        <f t="shared" si="20"/>
        <v>191834.87520000001</v>
      </c>
      <c r="V164" s="30">
        <f t="shared" si="21"/>
        <v>134284.41264</v>
      </c>
      <c r="W164" s="30">
        <f>IF(M164="n/a",0,IF(O164="days",V164*M164*(1+(VLOOKUP(K164,'Bed parameters'!$A$9:$G$12,7,FALSE))),V164*M164))</f>
        <v>134284.41264</v>
      </c>
      <c r="X164" s="30">
        <f t="shared" si="22"/>
        <v>33571.103159999999</v>
      </c>
      <c r="Y164" s="30">
        <f t="shared" si="23"/>
        <v>0</v>
      </c>
      <c r="Z164" s="113">
        <f>_xlfn.IFNA(Y164/((VLOOKUP(K164,'Bed parameters'!$A$9:$G$12,3,FALSE))*(VLOOKUP(K164,'Bed parameters'!$A$9:$G$12,5,FALSE))),0)</f>
        <v>0</v>
      </c>
      <c r="AA164" s="30">
        <f t="shared" si="24"/>
        <v>33571.103159999999</v>
      </c>
      <c r="AB164" s="30">
        <f>_xlfn.IFNA(IF($O164="days",$Y164*(VLOOKUP($K164,'Bed parameters'!$A$9:$I$12,9,FALSE))*$F164*(VLOOKUP($Q164,'Workforce distribution'!$C$8:$AD$30,AB$7,FALSE)),IF($Q164="n/a",(IF($P164=AB$6,$X164*$F164,0)),$X164*$F164*(VLOOKUP($Q164,'Workforce distribution'!$C$8:$AD$30,AB$7,FALSE)))),0)</f>
        <v>0</v>
      </c>
      <c r="AC164" s="30">
        <f>_xlfn.IFNA(IF($O164="days",$Y164*(VLOOKUP($K164,'Bed parameters'!$A$9:$I$12,9,FALSE))*$F164*(VLOOKUP($Q164,'Workforce distribution'!$C$8:$AD$30,AC$7,FALSE)),IF($Q164="n/a",(IF($P164=AC$6,$X164*$F164,0)),$X164*$F164*(VLOOKUP($Q164,'Workforce distribution'!$C$8:$AD$30,AC$7,FALSE)))),0)</f>
        <v>0</v>
      </c>
      <c r="AD164" s="30">
        <f>_xlfn.IFNA(IF($O164="days",$Y164*(VLOOKUP($K164,'Bed parameters'!$A$9:$I$12,9,FALSE))*$F164*(VLOOKUP($Q164,'Workforce distribution'!$C$8:$AD$30,AD$7,FALSE)),IF($Q164="n/a",(IF($P164=AD$6,$X164*$F164,0)),$X164*$F164*(VLOOKUP($Q164,'Workforce distribution'!$C$8:$AD$30,AD$7,FALSE)))),0)</f>
        <v>0</v>
      </c>
      <c r="AE164" s="30">
        <f>_xlfn.IFNA(IF($O164="days",$Y164*(VLOOKUP($K164,'Bed parameters'!$A$9:$I$12,9,FALSE))*$F164*(VLOOKUP($Q164,'Workforce distribution'!$C$8:$AD$30,AE$7,FALSE)),IF($Q164="n/a",(IF($P164=AE$6,$X164*$F164,0)),$X164*$F164*(VLOOKUP($Q164,'Workforce distribution'!$C$8:$AD$30,AE$7,FALSE)))),0)</f>
        <v>0</v>
      </c>
      <c r="AF164" s="30">
        <f>_xlfn.IFNA(IF($O164="days",$Y164*(VLOOKUP($K164,'Bed parameters'!$A$9:$I$12,9,FALSE))*$F164*(VLOOKUP($Q164,'Workforce distribution'!$C$8:$AD$30,AF$7,FALSE)),IF($Q164="n/a",(IF($P164=AF$6,$X164*$F164,0)),$X164*$F164*(VLOOKUP($Q164,'Workforce distribution'!$C$8:$AD$30,AF$7,FALSE)))),0)</f>
        <v>0</v>
      </c>
      <c r="AG164" s="30">
        <f>_xlfn.IFNA(IF($O164="days",$Y164*(VLOOKUP($K164,'Bed parameters'!$A$9:$I$12,9,FALSE))*$F164*(VLOOKUP($Q164,'Workforce distribution'!$C$8:$AD$30,AG$7,FALSE)),IF($Q164="n/a",(IF($P164=AG$6,$X164*$F164,0)),$X164*$F164*(VLOOKUP($Q164,'Workforce distribution'!$C$8:$AD$30,AG$7,FALSE)))),0)</f>
        <v>0</v>
      </c>
      <c r="AH164" s="30">
        <f>_xlfn.IFNA(IF($O164="days",$Y164*(VLOOKUP($K164,'Bed parameters'!$A$9:$I$12,9,FALSE))*$F164*(VLOOKUP($Q164,'Workforce distribution'!$C$8:$AD$30,AH$7,FALSE)),IF($Q164="n/a",(IF($P164=AH$6,$X164*$F164,0)),$X164*$F164*(VLOOKUP($Q164,'Workforce distribution'!$C$8:$AD$30,AH$7,FALSE)))),0)</f>
        <v>0</v>
      </c>
      <c r="AI164" s="30">
        <f>_xlfn.IFNA(IF($O164="days",$Y164*(VLOOKUP($K164,'Bed parameters'!$A$9:$I$12,9,FALSE))*$F164*(VLOOKUP($Q164,'Workforce distribution'!$C$8:$AD$30,AI$7,FALSE)),IF($Q164="n/a",(IF($P164=AI$6,$X164*$F164,0)),$X164*$F164*(VLOOKUP($Q164,'Workforce distribution'!$C$8:$AD$30,AI$7,FALSE)))),0)</f>
        <v>0</v>
      </c>
      <c r="AJ164" s="30">
        <f>_xlfn.IFNA(IF($O164="days",$Y164*(VLOOKUP($K164,'Bed parameters'!$A$9:$I$12,9,FALSE))*$F164*(VLOOKUP($Q164,'Workforce distribution'!$C$8:$AD$30,AJ$7,FALSE)),IF($Q164="n/a",(IF($P164=AJ$6,$X164*$F164,0)),$X164*$F164*(VLOOKUP($Q164,'Workforce distribution'!$C$8:$AD$30,AJ$7,FALSE)))),0)</f>
        <v>0</v>
      </c>
      <c r="AK164" s="30">
        <f>_xlfn.IFNA(IF($O164="days",$Y164*(VLOOKUP($K164,'Bed parameters'!$A$9:$I$12,9,FALSE))*$F164*(VLOOKUP($Q164,'Workforce distribution'!$C$8:$AD$30,AK$7,FALSE)),IF($Q164="n/a",(IF($P164=AK$6,$X164*$F164,0)),$X164*$F164*(VLOOKUP($Q164,'Workforce distribution'!$C$8:$AD$30,AK$7,FALSE)))),0)</f>
        <v>0</v>
      </c>
      <c r="AL164" s="30">
        <f>_xlfn.IFNA(IF($O164="days",$Y164*(VLOOKUP($K164,'Bed parameters'!$A$9:$I$12,9,FALSE))*$F164*(VLOOKUP($Q164,'Workforce distribution'!$C$8:$AD$30,AL$7,FALSE)),IF($Q164="n/a",(IF($P164=AL$6,$X164*$F164,0)),$X164*$F164*(VLOOKUP($Q164,'Workforce distribution'!$C$8:$AD$30,AL$7,FALSE)))),0)</f>
        <v>0</v>
      </c>
      <c r="AM164" s="30">
        <f>_xlfn.IFNA(IF($O164="days",$Y164*(VLOOKUP($K164,'Bed parameters'!$A$9:$I$12,9,FALSE))*$F164*(VLOOKUP($Q164,'Workforce distribution'!$C$8:$AD$30,AM$7,FALSE)),IF($Q164="n/a",(IF($P164=AM$6,$X164*$F164,0)),$X164*$F164*(VLOOKUP($Q164,'Workforce distribution'!$C$8:$AD$30,AM$7,FALSE)))),0)</f>
        <v>0</v>
      </c>
      <c r="AN164" s="30">
        <f>_xlfn.IFNA(IF($O164="days",$Y164*(VLOOKUP($K164,'Bed parameters'!$A$9:$I$12,9,FALSE))*$F164*(VLOOKUP($Q164,'Workforce distribution'!$C$8:$AD$30,AN$7,FALSE)),IF($Q164="n/a",(IF($P164=AN$6,$X164*$F164,0)),$X164*$F164*(VLOOKUP($Q164,'Workforce distribution'!$C$8:$AD$30,AN$7,FALSE)))),0)</f>
        <v>0</v>
      </c>
      <c r="AO164" s="30">
        <f>_xlfn.IFNA(IF($O164="days",$Y164*(VLOOKUP($K164,'Bed parameters'!$A$9:$I$12,9,FALSE))*$F164*(VLOOKUP($Q164,'Workforce distribution'!$C$8:$AD$30,AO$7,FALSE)),IF($Q164="n/a",(IF($P164=AO$6,$X164*$F164,0)),$X164*$F164*(VLOOKUP($Q164,'Workforce distribution'!$C$8:$AD$30,AO$7,FALSE)))),0)</f>
        <v>0</v>
      </c>
      <c r="AP164" s="30">
        <f>_xlfn.IFNA(IF($O164="days",$Y164*(VLOOKUP($K164,'Bed parameters'!$A$9:$I$12,9,FALSE))*$F164*(VLOOKUP($Q164,'Workforce distribution'!$C$8:$AD$30,AP$7,FALSE)),IF($Q164="n/a",(IF($P164=AP$6,$X164*$F164,0)),$X164*$F164*(VLOOKUP($Q164,'Workforce distribution'!$C$8:$AD$30,AP$7,FALSE)))),0)</f>
        <v>0</v>
      </c>
      <c r="AQ164" s="30">
        <f>_xlfn.IFNA(IF($O164="days",$Y164*(VLOOKUP($K164,'Bed parameters'!$A$9:$I$12,9,FALSE))*$F164*(VLOOKUP($Q164,'Workforce distribution'!$C$8:$AD$30,AQ$7,FALSE)),IF($Q164="n/a",(IF($P164=AQ$6,$X164*$F164,0)),$X164*$F164*(VLOOKUP($Q164,'Workforce distribution'!$C$8:$AD$30,AQ$7,FALSE)))),0)</f>
        <v>0</v>
      </c>
      <c r="AR164" s="30">
        <f>_xlfn.IFNA(IF($O164="days",$Y164*(VLOOKUP($K164,'Bed parameters'!$A$9:$I$12,9,FALSE))*$F164*(VLOOKUP($Q164,'Workforce distribution'!$C$8:$AD$30,AR$7,FALSE)),IF($Q164="n/a",(IF($P164=AR$6,$X164*$F164,0)),$X164*$F164*(VLOOKUP($Q164,'Workforce distribution'!$C$8:$AD$30,AR$7,FALSE)))),0)</f>
        <v>0</v>
      </c>
      <c r="AS164" s="30">
        <f>_xlfn.IFNA(IF($O164="days",$Y164*(VLOOKUP($K164,'Bed parameters'!$A$9:$I$12,9,FALSE))*$F164*(VLOOKUP($Q164,'Workforce distribution'!$C$8:$AD$30,AS$7,FALSE)),IF($Q164="n/a",(IF($P164=AS$6,$X164*$F164,0)),$X164*$F164*(VLOOKUP($Q164,'Workforce distribution'!$C$8:$AD$30,AS$7,FALSE)))),0)</f>
        <v>0</v>
      </c>
      <c r="AT164" s="30">
        <f>_xlfn.IFNA(IF($O164="days",$Y164*(VLOOKUP($K164,'Bed parameters'!$A$9:$I$12,9,FALSE))*$F164*(VLOOKUP($Q164,'Workforce distribution'!$C$8:$AD$30,AT$7,FALSE)),IF($Q164="n/a",(IF($P164=AT$6,$X164*$F164,0)),$X164*$F164*(VLOOKUP($Q164,'Workforce distribution'!$C$8:$AD$30,AT$7,FALSE)))),0)</f>
        <v>0</v>
      </c>
      <c r="AU164" s="30">
        <f>_xlfn.IFNA(IF($O164="days",$Y164*(VLOOKUP($K164,'Bed parameters'!$A$9:$I$12,9,FALSE))*$F164*(VLOOKUP($Q164,'Workforce distribution'!$C$8:$AD$30,AU$7,FALSE)),IF($Q164="n/a",(IF($P164=AU$6,$X164*$F164,0)),$X164*$F164*(VLOOKUP($Q164,'Workforce distribution'!$C$8:$AD$30,AU$7,FALSE)))),0)</f>
        <v>0</v>
      </c>
      <c r="AV164" s="30">
        <f>_xlfn.IFNA(IF($O164="days",$Y164*(VLOOKUP($K164,'Bed parameters'!$A$9:$I$12,9,FALSE))*$F164*(VLOOKUP($Q164,'Workforce distribution'!$C$8:$AD$30,AV$7,FALSE)),IF($Q164="n/a",(IF($P164=AV$6,$X164*$F164,0)),$X164*$F164*(VLOOKUP($Q164,'Workforce distribution'!$C$8:$AD$30,AV$7,FALSE)))),0)</f>
        <v>0</v>
      </c>
      <c r="AW164" s="30">
        <f>_xlfn.IFNA(IF($O164="days",$Y164*(VLOOKUP($K164,'Bed parameters'!$A$9:$I$12,9,FALSE))*$F164*(VLOOKUP($Q164,'Workforce distribution'!$C$8:$AD$30,AW$7,FALSE)),IF($Q164="n/a",(IF($P164=AW$6,$X164*$F164,0)),$X164*$F164*(VLOOKUP($Q164,'Workforce distribution'!$C$8:$AD$30,AW$7,FALSE)))),0)</f>
        <v>0</v>
      </c>
      <c r="AX164" s="30">
        <f>_xlfn.IFNA(IF($O164="days",$Y164*(VLOOKUP($K164,'Bed parameters'!$A$9:$I$12,9,FALSE))*$F164*(VLOOKUP($Q164,'Workforce distribution'!$C$8:$AD$30,AX$7,FALSE)),IF($Q164="n/a",(IF($P164=AX$6,$X164*$F164,0)),$X164*$F164*(VLOOKUP($Q164,'Workforce distribution'!$C$8:$AD$30,AX$7,FALSE)))),0)</f>
        <v>0</v>
      </c>
      <c r="AY164" s="30">
        <f>_xlfn.IFNA(IF($O164="days",$Y164*(VLOOKUP($K164,'Bed parameters'!$A$9:$I$12,9,FALSE))*$F164*(VLOOKUP($Q164,'Workforce distribution'!$C$8:$AD$30,AY$7,FALSE)),IF($Q164="n/a",(IF($P164=AY$6,$X164*$F164,0)),$X164*$F164*(VLOOKUP($Q164,'Workforce distribution'!$C$8:$AD$30,AY$7,FALSE)))),0)</f>
        <v>0</v>
      </c>
      <c r="AZ164" s="30">
        <f>_xlfn.IFNA(IF($O164="days",$Y164*(VLOOKUP($K164,'Bed parameters'!$A$9:$I$12,9,FALSE))*$F164*(VLOOKUP($Q164,'Workforce distribution'!$C$8:$AD$30,AZ$7,FALSE)),IF($Q164="n/a",(IF($P164=AZ$6,$X164*$F164,0)),$X164*$F164*(VLOOKUP($Q164,'Workforce distribution'!$C$8:$AD$30,AZ$7,FALSE)))),0)</f>
        <v>0</v>
      </c>
      <c r="BA164" s="30">
        <f>_xlfn.IFNA(IF($O164="days",$Y164*(VLOOKUP($K164,'Bed parameters'!$A$9:$I$12,9,FALSE))*$F164*(VLOOKUP($Q164,'Workforce distribution'!$C$8:$AD$30,BA$7,FALSE)),IF($Q164="n/a",(IF($P164=BA$6,$X164*$F164,0)),$X164*$F164*(VLOOKUP($Q164,'Workforce distribution'!$C$8:$AD$30,BA$7,FALSE)))),0)</f>
        <v>33571.103159999999</v>
      </c>
      <c r="BB164" s="30">
        <f>_xlfn.IFNA(IF($O164="days",$Y164*(VLOOKUP($K164,'Bed parameters'!$A$9:$I$12,9,FALSE))*$F164*(VLOOKUP($Q164,'Workforce distribution'!$C$8:$AD$30,BB$7,FALSE)),IF($Q164="n/a",(IF($P164=BB$6,$X164*$F164,0)),$X164*$F164*(VLOOKUP($Q164,'Workforce distribution'!$C$8:$AD$30,BB$7,FALSE)))),0)</f>
        <v>0</v>
      </c>
      <c r="BC164" s="149">
        <f t="shared" si="25"/>
        <v>29.210948464078417</v>
      </c>
      <c r="BD164" s="288">
        <f>IF($Q164="n/a",(IF('Workforce hours'!D$30=0,0,(AB164/'Workforce hours'!D$30))),(IF(VLOOKUP($Q164,'Workforce hours'!$C$8:$AD$30,BD$7,FALSE)=0,0,(AB164/(VLOOKUP($Q164,'Workforce hours'!$C$8:$AD$30,BD$7,FALSE))))))</f>
        <v>0</v>
      </c>
      <c r="BE164" s="288">
        <f>IF($Q164="n/a",(IF('Workforce hours'!E$30=0,0,(AC164/'Workforce hours'!E$30))),(IF(VLOOKUP($Q164,'Workforce hours'!$C$8:$AD$30,BE$7,FALSE)=0,0,(AC164/(VLOOKUP($Q164,'Workforce hours'!$C$8:$AD$30,BE$7,FALSE))))))</f>
        <v>0</v>
      </c>
      <c r="BF164" s="288">
        <f>IF($Q164="n/a",(IF('Workforce hours'!F$30=0,0,(AD164/'Workforce hours'!F$30))),(IF(VLOOKUP($Q164,'Workforce hours'!$C$8:$AD$30,BF$7,FALSE)=0,0,(AD164/(VLOOKUP($Q164,'Workforce hours'!$C$8:$AD$30,BF$7,FALSE))))))</f>
        <v>0</v>
      </c>
      <c r="BG164" s="288">
        <f>IF($Q164="n/a",(IF('Workforce hours'!G$30=0,0,(AE164/'Workforce hours'!G$30))),(IF(VLOOKUP($Q164,'Workforce hours'!$C$8:$AD$30,BG$7,FALSE)=0,0,(AE164/(VLOOKUP($Q164,'Workforce hours'!$C$8:$AD$30,BG$7,FALSE))))))</f>
        <v>0</v>
      </c>
      <c r="BH164" s="288">
        <f>IF($Q164="n/a",(IF('Workforce hours'!H$30=0,0,(AF164/'Workforce hours'!H$30))),(IF(VLOOKUP($Q164,'Workforce hours'!$C$8:$AD$30,BH$7,FALSE)=0,0,(AF164/(VLOOKUP($Q164,'Workforce hours'!$C$8:$AD$30,BH$7,FALSE))))))</f>
        <v>0</v>
      </c>
      <c r="BI164" s="288">
        <f>IF($Q164="n/a",(IF('Workforce hours'!I$30=0,0,(AG164/'Workforce hours'!I$30))),(IF(VLOOKUP($Q164,'Workforce hours'!$C$8:$AD$30,BI$7,FALSE)=0,0,(AG164/(VLOOKUP($Q164,'Workforce hours'!$C$8:$AD$30,BI$7,FALSE))))))</f>
        <v>0</v>
      </c>
      <c r="BJ164" s="288">
        <f>IF($Q164="n/a",(IF('Workforce hours'!J$30=0,0,(AH164/'Workforce hours'!J$30))),(IF(VLOOKUP($Q164,'Workforce hours'!$C$8:$AD$30,BJ$7,FALSE)=0,0,(AH164/(VLOOKUP($Q164,'Workforce hours'!$C$8:$AD$30,BJ$7,FALSE))))))</f>
        <v>0</v>
      </c>
      <c r="BK164" s="288">
        <f>IF($Q164="n/a",(IF('Workforce hours'!K$30=0,0,(AI164/'Workforce hours'!K$30))),(IF(VLOOKUP($Q164,'Workforce hours'!$C$8:$AD$30,BK$7,FALSE)=0,0,(AI164/(VLOOKUP($Q164,'Workforce hours'!$C$8:$AD$30,BK$7,FALSE))))))</f>
        <v>0</v>
      </c>
      <c r="BL164" s="288">
        <f>IF($Q164="n/a",(IF('Workforce hours'!L$30=0,0,(AJ164/'Workforce hours'!L$30))),(IF(VLOOKUP($Q164,'Workforce hours'!$C$8:$AD$30,BL$7,FALSE)=0,0,(AJ164/(VLOOKUP($Q164,'Workforce hours'!$C$8:$AD$30,BL$7,FALSE))))))</f>
        <v>0</v>
      </c>
      <c r="BM164" s="288">
        <f>IF($Q164="n/a",(IF('Workforce hours'!M$30=0,0,(AK164/'Workforce hours'!M$30))),(IF(VLOOKUP($Q164,'Workforce hours'!$C$8:$AD$30,BM$7,FALSE)=0,0,(AK164/(VLOOKUP($Q164,'Workforce hours'!$C$8:$AD$30,BM$7,FALSE))))))</f>
        <v>0</v>
      </c>
      <c r="BN164" s="288">
        <f>IF($Q164="n/a",(IF('Workforce hours'!N$30=0,0,(AL164/'Workforce hours'!N$30))),(IF(VLOOKUP($Q164,'Workforce hours'!$C$8:$AD$30,BN$7,FALSE)=0,0,(AL164/(VLOOKUP($Q164,'Workforce hours'!$C$8:$AD$30,BN$7,FALSE))))))</f>
        <v>0</v>
      </c>
      <c r="BO164" s="288">
        <f>IF($Q164="n/a",(IF('Workforce hours'!O$30=0,0,(AM164/'Workforce hours'!O$30))),(IF(VLOOKUP($Q164,'Workforce hours'!$C$8:$AD$30,BO$7,FALSE)=0,0,(AM164/(VLOOKUP($Q164,'Workforce hours'!$C$8:$AD$30,BO$7,FALSE))))))</f>
        <v>0</v>
      </c>
      <c r="BP164" s="288">
        <f>IF($Q164="n/a",(IF('Workforce hours'!P$30=0,0,(AN164/'Workforce hours'!P$30))),(IF(VLOOKUP($Q164,'Workforce hours'!$C$8:$AD$30,BP$7,FALSE)=0,0,(AN164/(VLOOKUP($Q164,'Workforce hours'!$C$8:$AD$30,BP$7,FALSE))))))</f>
        <v>0</v>
      </c>
      <c r="BQ164" s="288">
        <f>IF($Q164="n/a",(IF('Workforce hours'!Q$30=0,0,(AO164/'Workforce hours'!Q$30))),(IF(VLOOKUP($Q164,'Workforce hours'!$C$8:$AD$30,BQ$7,FALSE)=0,0,(AO164/(VLOOKUP($Q164,'Workforce hours'!$C$8:$AD$30,BQ$7,FALSE))))))</f>
        <v>0</v>
      </c>
      <c r="BR164" s="288">
        <f>IF($Q164="n/a",(IF('Workforce hours'!R$30=0,0,(AP164/'Workforce hours'!R$30))),(IF(VLOOKUP($Q164,'Workforce hours'!$C$8:$AD$30,BR$7,FALSE)=0,0,(AP164/(VLOOKUP($Q164,'Workforce hours'!$C$8:$AD$30,BR$7,FALSE))))))</f>
        <v>0</v>
      </c>
      <c r="BS164" s="288">
        <f>IF($Q164="n/a",(IF('Workforce hours'!S$30=0,0,(AQ164/'Workforce hours'!S$30))),(IF(VLOOKUP($Q164,'Workforce hours'!$C$8:$AD$30,BS$7,FALSE)=0,0,(AQ164/(VLOOKUP($Q164,'Workforce hours'!$C$8:$AD$30,BS$7,FALSE))))))</f>
        <v>0</v>
      </c>
      <c r="BT164" s="288">
        <f>IF($Q164="n/a",(IF('Workforce hours'!T$30=0,0,(AR164/'Workforce hours'!T$30))),(IF(VLOOKUP($Q164,'Workforce hours'!$C$8:$AD$30,BT$7,FALSE)=0,0,(AR164/(VLOOKUP($Q164,'Workforce hours'!$C$8:$AD$30,BT$7,FALSE))))))</f>
        <v>0</v>
      </c>
      <c r="BU164" s="288">
        <f>IF($Q164="n/a",(IF('Workforce hours'!U$30=0,0,(AS164/'Workforce hours'!U$30))),(IF(VLOOKUP($Q164,'Workforce hours'!$C$8:$AD$30,BU$7,FALSE)=0,0,(AS164/(VLOOKUP($Q164,'Workforce hours'!$C$8:$AD$30,BU$7,FALSE))))))</f>
        <v>0</v>
      </c>
      <c r="BV164" s="288">
        <f>IF($Q164="n/a",(IF('Workforce hours'!V$30=0,0,(AT164/'Workforce hours'!V$30))),(IF(VLOOKUP($Q164,'Workforce hours'!$C$8:$AD$30,BV$7,FALSE)=0,0,(AT164/(VLOOKUP($Q164,'Workforce hours'!$C$8:$AD$30,BV$7,FALSE))))))</f>
        <v>0</v>
      </c>
      <c r="BW164" s="288">
        <f>IF($Q164="n/a",(IF('Workforce hours'!W$30=0,0,(AU164/'Workforce hours'!W$30))),(IF(VLOOKUP($Q164,'Workforce hours'!$C$8:$AD$30,BW$7,FALSE)=0,0,(AU164/(VLOOKUP($Q164,'Workforce hours'!$C$8:$AD$30,BW$7,FALSE))))))</f>
        <v>0</v>
      </c>
      <c r="BX164" s="288">
        <f>IF($Q164="n/a",(IF('Workforce hours'!X$30=0,0,(AV164/'Workforce hours'!X$30))),(IF(VLOOKUP($Q164,'Workforce hours'!$C$8:$AD$30,BX$7,FALSE)=0,0,(AV164/(VLOOKUP($Q164,'Workforce hours'!$C$8:$AD$30,BX$7,FALSE))))))</f>
        <v>0</v>
      </c>
      <c r="BY164" s="288">
        <f>IF($Q164="n/a",(IF('Workforce hours'!Y$30=0,0,(AW164/'Workforce hours'!Y$30))),(IF(VLOOKUP($Q164,'Workforce hours'!$C$8:$AD$30,BY$7,FALSE)=0,0,(AW164/(VLOOKUP($Q164,'Workforce hours'!$C$8:$AD$30,BY$7,FALSE))))))</f>
        <v>0</v>
      </c>
      <c r="BZ164" s="288">
        <f>IF($Q164="n/a",(IF('Workforce hours'!Z$30=0,0,(AX164/'Workforce hours'!Z$30))),(IF(VLOOKUP($Q164,'Workforce hours'!$C$8:$AD$30,BZ$7,FALSE)=0,0,(AX164/(VLOOKUP($Q164,'Workforce hours'!$C$8:$AD$30,BZ$7,FALSE))))))</f>
        <v>0</v>
      </c>
      <c r="CA164" s="288">
        <f>IF($Q164="n/a",(IF('Workforce hours'!AA$30=0,0,(AY164/'Workforce hours'!AA$30))),(IF(VLOOKUP($Q164,'Workforce hours'!$C$8:$AD$30,CA$7,FALSE)=0,0,(AY164/(VLOOKUP($Q164,'Workforce hours'!$C$8:$AD$30,CA$7,FALSE))))))</f>
        <v>0</v>
      </c>
      <c r="CB164" s="288">
        <f>IF($Q164="n/a",(IF('Workforce hours'!AB$30=0,0,(AZ164/'Workforce hours'!AB$30))),(IF(VLOOKUP($Q164,'Workforce hours'!$C$8:$AD$30,CB$7,FALSE)=0,0,(AZ164/(VLOOKUP($Q164,'Workforce hours'!$C$8:$AD$30,CB$7,FALSE))))))</f>
        <v>0</v>
      </c>
      <c r="CC164" s="288">
        <f>IF($Q164="n/a",(IF('Workforce hours'!AC$30=0,0,(BA164/'Workforce hours'!AC$30))),(IF(VLOOKUP($Q164,'Workforce hours'!$C$8:$AD$30,CC$7,FALSE)=0,0,(BA164/(VLOOKUP($Q164,'Workforce hours'!$C$8:$AD$30,CC$7,FALSE))))))</f>
        <v>29.210948464078417</v>
      </c>
      <c r="CD164" s="288">
        <f>IF($Q164="n/a",(IF('Workforce hours'!AD$30=0,0,(BB164/'Workforce hours'!AD$30))),(IF(VLOOKUP($Q164,'Workforce hours'!$C$8:$AD$30,CD$7,FALSE)=0,0,(BB164/(VLOOKUP($Q164,'Workforce hours'!$C$8:$AD$30,CD$7,FALSE))))))</f>
        <v>0</v>
      </c>
      <c r="CE164" s="289">
        <f t="shared" si="26"/>
        <v>0</v>
      </c>
      <c r="CF164" s="290">
        <f>BD164*'Workforce costs'!B$9*(1+'Workforce costs'!B$10)*(1+'Workforce costs'!B$11)</f>
        <v>0</v>
      </c>
      <c r="CG164" s="290">
        <f>BE164*'Workforce costs'!C$9*(1+'Workforce costs'!C$10)*(1+'Workforce costs'!C$11)</f>
        <v>0</v>
      </c>
      <c r="CH164" s="290">
        <f>BF164*'Workforce costs'!D$9*(1+'Workforce costs'!D$10)*(1+'Workforce costs'!D$11)</f>
        <v>0</v>
      </c>
      <c r="CI164" s="290">
        <f>BG164*'Workforce costs'!E$9*(1+'Workforce costs'!E$10)*(1+'Workforce costs'!E$11)</f>
        <v>0</v>
      </c>
      <c r="CJ164" s="290">
        <f>BH164*'Workforce costs'!F$9*(1+'Workforce costs'!F$10)*(1+'Workforce costs'!F$11)</f>
        <v>0</v>
      </c>
      <c r="CK164" s="290">
        <f>BI164*'Workforce costs'!G$9*(1+'Workforce costs'!G$10)*(1+'Workforce costs'!G$11)</f>
        <v>0</v>
      </c>
      <c r="CL164" s="290">
        <f>BJ164*'Workforce costs'!H$9*(1+'Workforce costs'!H$10)*(1+'Workforce costs'!H$11)</f>
        <v>0</v>
      </c>
      <c r="CM164" s="290">
        <f>BK164*'Workforce costs'!I$9*(1+'Workforce costs'!I$10)*(1+'Workforce costs'!I$11)</f>
        <v>0</v>
      </c>
      <c r="CN164" s="290">
        <f>BL164*'Workforce costs'!J$9*(1+'Workforce costs'!J$10)*(1+'Workforce costs'!J$11)</f>
        <v>0</v>
      </c>
      <c r="CO164" s="290">
        <f>BM164*'Workforce costs'!K$9*(1+'Workforce costs'!K$10)*(1+'Workforce costs'!K$11)</f>
        <v>0</v>
      </c>
      <c r="CP164" s="290">
        <f>BN164*'Workforce costs'!L$9*(1+'Workforce costs'!L$10)*(1+'Workforce costs'!L$11)</f>
        <v>0</v>
      </c>
      <c r="CQ164" s="290">
        <f>BO164*'Workforce costs'!M$9*(1+'Workforce costs'!M$10)*(1+'Workforce costs'!M$11)</f>
        <v>0</v>
      </c>
      <c r="CR164" s="290">
        <f>BP164*'Workforce costs'!N$9*(1+'Workforce costs'!N$10)*(1+'Workforce costs'!N$11)</f>
        <v>0</v>
      </c>
      <c r="CS164" s="290">
        <f>BQ164*'Workforce costs'!O$9*(1+'Workforce costs'!O$10)*(1+'Workforce costs'!O$11)</f>
        <v>0</v>
      </c>
      <c r="CT164" s="290">
        <f>BR164*'Workforce costs'!P$9*(1+'Workforce costs'!P$10)*(1+'Workforce costs'!P$11)</f>
        <v>0</v>
      </c>
      <c r="CU164" s="290">
        <f>BS164*'Workforce costs'!Q$9*(1+'Workforce costs'!Q$10)*(1+'Workforce costs'!Q$11)</f>
        <v>0</v>
      </c>
      <c r="CV164" s="290">
        <f>BT164*'Workforce costs'!R$9*(1+'Workforce costs'!R$10)*(1+'Workforce costs'!R$11)</f>
        <v>0</v>
      </c>
      <c r="CW164" s="290">
        <f>BU164*'Workforce costs'!S$9*(1+'Workforce costs'!S$10)*(1+'Workforce costs'!S$11)</f>
        <v>0</v>
      </c>
      <c r="CX164" s="290">
        <f>BV164*'Workforce costs'!T$9*(1+'Workforce costs'!T$10)*(1+'Workforce costs'!T$11)</f>
        <v>0</v>
      </c>
      <c r="CY164" s="290">
        <f>BW164*'Workforce costs'!U$9*(1+'Workforce costs'!U$10)*(1+'Workforce costs'!U$11)</f>
        <v>0</v>
      </c>
      <c r="CZ164" s="290">
        <f>BX164*'Workforce costs'!V$9*(1+'Workforce costs'!V$10)*(1+'Workforce costs'!V$11)</f>
        <v>0</v>
      </c>
      <c r="DA164" s="290">
        <f>BY164*'Workforce costs'!W$9*(1+'Workforce costs'!W$10)*(1+'Workforce costs'!W$11)</f>
        <v>0</v>
      </c>
      <c r="DB164" s="290">
        <f>BZ164*'Workforce costs'!X$9*(1+'Workforce costs'!X$10)*(1+'Workforce costs'!X$11)</f>
        <v>0</v>
      </c>
      <c r="DC164" s="290">
        <f>CA164*'Workforce costs'!Y$9*(1+'Workforce costs'!Y$10)*(1+'Workforce costs'!Y$11)</f>
        <v>0</v>
      </c>
      <c r="DD164" s="290">
        <f>CB164*'Workforce costs'!Z$9*(1+'Workforce costs'!Z$10)*(1+'Workforce costs'!Z$11)</f>
        <v>0</v>
      </c>
      <c r="DE164" s="290">
        <f>CC164*'Workforce costs'!AA$9*(1+'Workforce costs'!AA$10)*(1+'Workforce costs'!AA$11)</f>
        <v>0</v>
      </c>
      <c r="DF164" s="290">
        <f>CD164*'Workforce costs'!AB$9*(1+'Workforce costs'!AB$10)*(1+'Workforce costs'!AB$11)</f>
        <v>0</v>
      </c>
    </row>
    <row r="165" spans="1:110" x14ac:dyDescent="0.3">
      <c r="A165" s="2" t="str">
        <f>Outputs!$A$4</f>
        <v>Australia</v>
      </c>
      <c r="B165" s="2" t="str">
        <f t="shared" si="19"/>
        <v>Australia 18to24</v>
      </c>
      <c r="C165" s="30">
        <f>VLOOKUP($B165,Populations!$D$15:$H$1920,3,FALSE)</f>
        <v>2374194</v>
      </c>
      <c r="D165" s="255">
        <f>IF(OR($H165="General pop",$H165="Schools",$H165="Workplace",$H165="Skills Training",$H165="Digital Supports"),1,VLOOKUP($B165,Populations!$D$15:$H$1920,5,FALSE))</f>
        <v>1</v>
      </c>
      <c r="E165" s="88">
        <f>VLOOKUP(I165,Epidemiology!$C$10:$H$47,6,FALSE)</f>
        <v>8080</v>
      </c>
      <c r="F165" s="102">
        <f>'Care profiles'!R166</f>
        <v>1</v>
      </c>
      <c r="G165" s="15" t="str">
        <f>'Care profiles'!A166</f>
        <v>18to24</v>
      </c>
      <c r="H165" s="15" t="str">
        <f>'Care profiles'!B166</f>
        <v>Thoughts</v>
      </c>
      <c r="I165" s="15" t="str">
        <f>'Care profiles'!C166</f>
        <v>Thoughts_18-24yrs</v>
      </c>
      <c r="J165" s="15" t="str">
        <f>'Care profiles'!D166</f>
        <v>Care profile</v>
      </c>
      <c r="K165" s="15" t="str">
        <f>'Care profiles'!E166</f>
        <v>Brief Support</v>
      </c>
      <c r="L165" s="104">
        <f>'Care profiles'!F166</f>
        <v>0.5</v>
      </c>
      <c r="M165" s="15">
        <f>'Care profiles'!G166</f>
        <v>6</v>
      </c>
      <c r="N165" s="15">
        <f>'Care profiles'!H166</f>
        <v>30</v>
      </c>
      <c r="O165" s="15" t="str">
        <f>'Care profiles'!I166</f>
        <v>min</v>
      </c>
      <c r="P165" s="15" t="str">
        <f>'Care profiles'!J166</f>
        <v>Vocationally Qualified - Unspecified</v>
      </c>
      <c r="Q165" s="15" t="str">
        <f>'Care profiles'!K166</f>
        <v>n/a</v>
      </c>
      <c r="R165" s="15" t="str">
        <f>'Care profiles'!M166</f>
        <v>N</v>
      </c>
      <c r="S165" s="15" t="str">
        <f>'Care profiles'!O166</f>
        <v>N</v>
      </c>
      <c r="T165" s="15" t="str">
        <f>'Care profiles'!Q166</f>
        <v>Y</v>
      </c>
      <c r="U165" s="30">
        <f t="shared" si="20"/>
        <v>191834.87520000001</v>
      </c>
      <c r="V165" s="30">
        <f t="shared" si="21"/>
        <v>95917.437600000005</v>
      </c>
      <c r="W165" s="30">
        <f>IF(M165="n/a",0,IF(O165="days",V165*M165*(1+(VLOOKUP(K165,'Bed parameters'!$A$9:$G$12,7,FALSE))),V165*M165))</f>
        <v>575504.62560000003</v>
      </c>
      <c r="X165" s="30">
        <f t="shared" si="22"/>
        <v>287752.31280000001</v>
      </c>
      <c r="Y165" s="30">
        <f t="shared" si="23"/>
        <v>0</v>
      </c>
      <c r="Z165" s="113">
        <f>_xlfn.IFNA(Y165/((VLOOKUP(K165,'Bed parameters'!$A$9:$G$12,3,FALSE))*(VLOOKUP(K165,'Bed parameters'!$A$9:$G$12,5,FALSE))),0)</f>
        <v>0</v>
      </c>
      <c r="AA165" s="30">
        <f t="shared" si="24"/>
        <v>287752.31280000001</v>
      </c>
      <c r="AB165" s="30">
        <f>_xlfn.IFNA(IF($O165="days",$Y165*(VLOOKUP($K165,'Bed parameters'!$A$9:$I$12,9,FALSE))*$F165*(VLOOKUP($Q165,'Workforce distribution'!$C$8:$AD$30,AB$7,FALSE)),IF($Q165="n/a",(IF($P165=AB$6,$X165*$F165,0)),$X165*$F165*(VLOOKUP($Q165,'Workforce distribution'!$C$8:$AD$30,AB$7,FALSE)))),0)</f>
        <v>0</v>
      </c>
      <c r="AC165" s="30">
        <f>_xlfn.IFNA(IF($O165="days",$Y165*(VLOOKUP($K165,'Bed parameters'!$A$9:$I$12,9,FALSE))*$F165*(VLOOKUP($Q165,'Workforce distribution'!$C$8:$AD$30,AC$7,FALSE)),IF($Q165="n/a",(IF($P165=AC$6,$X165*$F165,0)),$X165*$F165*(VLOOKUP($Q165,'Workforce distribution'!$C$8:$AD$30,AC$7,FALSE)))),0)</f>
        <v>0</v>
      </c>
      <c r="AD165" s="30">
        <f>_xlfn.IFNA(IF($O165="days",$Y165*(VLOOKUP($K165,'Bed parameters'!$A$9:$I$12,9,FALSE))*$F165*(VLOOKUP($Q165,'Workforce distribution'!$C$8:$AD$30,AD$7,FALSE)),IF($Q165="n/a",(IF($P165=AD$6,$X165*$F165,0)),$X165*$F165*(VLOOKUP($Q165,'Workforce distribution'!$C$8:$AD$30,AD$7,FALSE)))),0)</f>
        <v>0</v>
      </c>
      <c r="AE165" s="30">
        <f>_xlfn.IFNA(IF($O165="days",$Y165*(VLOOKUP($K165,'Bed parameters'!$A$9:$I$12,9,FALSE))*$F165*(VLOOKUP($Q165,'Workforce distribution'!$C$8:$AD$30,AE$7,FALSE)),IF($Q165="n/a",(IF($P165=AE$6,$X165*$F165,0)),$X165*$F165*(VLOOKUP($Q165,'Workforce distribution'!$C$8:$AD$30,AE$7,FALSE)))),0)</f>
        <v>0</v>
      </c>
      <c r="AF165" s="30">
        <f>_xlfn.IFNA(IF($O165="days",$Y165*(VLOOKUP($K165,'Bed parameters'!$A$9:$I$12,9,FALSE))*$F165*(VLOOKUP($Q165,'Workforce distribution'!$C$8:$AD$30,AF$7,FALSE)),IF($Q165="n/a",(IF($P165=AF$6,$X165*$F165,0)),$X165*$F165*(VLOOKUP($Q165,'Workforce distribution'!$C$8:$AD$30,AF$7,FALSE)))),0)</f>
        <v>0</v>
      </c>
      <c r="AG165" s="30">
        <f>_xlfn.IFNA(IF($O165="days",$Y165*(VLOOKUP($K165,'Bed parameters'!$A$9:$I$12,9,FALSE))*$F165*(VLOOKUP($Q165,'Workforce distribution'!$C$8:$AD$30,AG$7,FALSE)),IF($Q165="n/a",(IF($P165=AG$6,$X165*$F165,0)),$X165*$F165*(VLOOKUP($Q165,'Workforce distribution'!$C$8:$AD$30,AG$7,FALSE)))),0)</f>
        <v>0</v>
      </c>
      <c r="AH165" s="30">
        <f>_xlfn.IFNA(IF($O165="days",$Y165*(VLOOKUP($K165,'Bed parameters'!$A$9:$I$12,9,FALSE))*$F165*(VLOOKUP($Q165,'Workforce distribution'!$C$8:$AD$30,AH$7,FALSE)),IF($Q165="n/a",(IF($P165=AH$6,$X165*$F165,0)),$X165*$F165*(VLOOKUP($Q165,'Workforce distribution'!$C$8:$AD$30,AH$7,FALSE)))),0)</f>
        <v>0</v>
      </c>
      <c r="AI165" s="30">
        <f>_xlfn.IFNA(IF($O165="days",$Y165*(VLOOKUP($K165,'Bed parameters'!$A$9:$I$12,9,FALSE))*$F165*(VLOOKUP($Q165,'Workforce distribution'!$C$8:$AD$30,AI$7,FALSE)),IF($Q165="n/a",(IF($P165=AI$6,$X165*$F165,0)),$X165*$F165*(VLOOKUP($Q165,'Workforce distribution'!$C$8:$AD$30,AI$7,FALSE)))),0)</f>
        <v>0</v>
      </c>
      <c r="AJ165" s="30">
        <f>_xlfn.IFNA(IF($O165="days",$Y165*(VLOOKUP($K165,'Bed parameters'!$A$9:$I$12,9,FALSE))*$F165*(VLOOKUP($Q165,'Workforce distribution'!$C$8:$AD$30,AJ$7,FALSE)),IF($Q165="n/a",(IF($P165=AJ$6,$X165*$F165,0)),$X165*$F165*(VLOOKUP($Q165,'Workforce distribution'!$C$8:$AD$30,AJ$7,FALSE)))),0)</f>
        <v>0</v>
      </c>
      <c r="AK165" s="30">
        <f>_xlfn.IFNA(IF($O165="days",$Y165*(VLOOKUP($K165,'Bed parameters'!$A$9:$I$12,9,FALSE))*$F165*(VLOOKUP($Q165,'Workforce distribution'!$C$8:$AD$30,AK$7,FALSE)),IF($Q165="n/a",(IF($P165=AK$6,$X165*$F165,0)),$X165*$F165*(VLOOKUP($Q165,'Workforce distribution'!$C$8:$AD$30,AK$7,FALSE)))),0)</f>
        <v>287752.31280000001</v>
      </c>
      <c r="AL165" s="30">
        <f>_xlfn.IFNA(IF($O165="days",$Y165*(VLOOKUP($K165,'Bed parameters'!$A$9:$I$12,9,FALSE))*$F165*(VLOOKUP($Q165,'Workforce distribution'!$C$8:$AD$30,AL$7,FALSE)),IF($Q165="n/a",(IF($P165=AL$6,$X165*$F165,0)),$X165*$F165*(VLOOKUP($Q165,'Workforce distribution'!$C$8:$AD$30,AL$7,FALSE)))),0)</f>
        <v>0</v>
      </c>
      <c r="AM165" s="30">
        <f>_xlfn.IFNA(IF($O165="days",$Y165*(VLOOKUP($K165,'Bed parameters'!$A$9:$I$12,9,FALSE))*$F165*(VLOOKUP($Q165,'Workforce distribution'!$C$8:$AD$30,AM$7,FALSE)),IF($Q165="n/a",(IF($P165=AM$6,$X165*$F165,0)),$X165*$F165*(VLOOKUP($Q165,'Workforce distribution'!$C$8:$AD$30,AM$7,FALSE)))),0)</f>
        <v>0</v>
      </c>
      <c r="AN165" s="30">
        <f>_xlfn.IFNA(IF($O165="days",$Y165*(VLOOKUP($K165,'Bed parameters'!$A$9:$I$12,9,FALSE))*$F165*(VLOOKUP($Q165,'Workforce distribution'!$C$8:$AD$30,AN$7,FALSE)),IF($Q165="n/a",(IF($P165=AN$6,$X165*$F165,0)),$X165*$F165*(VLOOKUP($Q165,'Workforce distribution'!$C$8:$AD$30,AN$7,FALSE)))),0)</f>
        <v>0</v>
      </c>
      <c r="AO165" s="30">
        <f>_xlfn.IFNA(IF($O165="days",$Y165*(VLOOKUP($K165,'Bed parameters'!$A$9:$I$12,9,FALSE))*$F165*(VLOOKUP($Q165,'Workforce distribution'!$C$8:$AD$30,AO$7,FALSE)),IF($Q165="n/a",(IF($P165=AO$6,$X165*$F165,0)),$X165*$F165*(VLOOKUP($Q165,'Workforce distribution'!$C$8:$AD$30,AO$7,FALSE)))),0)</f>
        <v>0</v>
      </c>
      <c r="AP165" s="30">
        <f>_xlfn.IFNA(IF($O165="days",$Y165*(VLOOKUP($K165,'Bed parameters'!$A$9:$I$12,9,FALSE))*$F165*(VLOOKUP($Q165,'Workforce distribution'!$C$8:$AD$30,AP$7,FALSE)),IF($Q165="n/a",(IF($P165=AP$6,$X165*$F165,0)),$X165*$F165*(VLOOKUP($Q165,'Workforce distribution'!$C$8:$AD$30,AP$7,FALSE)))),0)</f>
        <v>0</v>
      </c>
      <c r="AQ165" s="30">
        <f>_xlfn.IFNA(IF($O165="days",$Y165*(VLOOKUP($K165,'Bed parameters'!$A$9:$I$12,9,FALSE))*$F165*(VLOOKUP($Q165,'Workforce distribution'!$C$8:$AD$30,AQ$7,FALSE)),IF($Q165="n/a",(IF($P165=AQ$6,$X165*$F165,0)),$X165*$F165*(VLOOKUP($Q165,'Workforce distribution'!$C$8:$AD$30,AQ$7,FALSE)))),0)</f>
        <v>0</v>
      </c>
      <c r="AR165" s="30">
        <f>_xlfn.IFNA(IF($O165="days",$Y165*(VLOOKUP($K165,'Bed parameters'!$A$9:$I$12,9,FALSE))*$F165*(VLOOKUP($Q165,'Workforce distribution'!$C$8:$AD$30,AR$7,FALSE)),IF($Q165="n/a",(IF($P165=AR$6,$X165*$F165,0)),$X165*$F165*(VLOOKUP($Q165,'Workforce distribution'!$C$8:$AD$30,AR$7,FALSE)))),0)</f>
        <v>0</v>
      </c>
      <c r="AS165" s="30">
        <f>_xlfn.IFNA(IF($O165="days",$Y165*(VLOOKUP($K165,'Bed parameters'!$A$9:$I$12,9,FALSE))*$F165*(VLOOKUP($Q165,'Workforce distribution'!$C$8:$AD$30,AS$7,FALSE)),IF($Q165="n/a",(IF($P165=AS$6,$X165*$F165,0)),$X165*$F165*(VLOOKUP($Q165,'Workforce distribution'!$C$8:$AD$30,AS$7,FALSE)))),0)</f>
        <v>0</v>
      </c>
      <c r="AT165" s="30">
        <f>_xlfn.IFNA(IF($O165="days",$Y165*(VLOOKUP($K165,'Bed parameters'!$A$9:$I$12,9,FALSE))*$F165*(VLOOKUP($Q165,'Workforce distribution'!$C$8:$AD$30,AT$7,FALSE)),IF($Q165="n/a",(IF($P165=AT$6,$X165*$F165,0)),$X165*$F165*(VLOOKUP($Q165,'Workforce distribution'!$C$8:$AD$30,AT$7,FALSE)))),0)</f>
        <v>0</v>
      </c>
      <c r="AU165" s="30">
        <f>_xlfn.IFNA(IF($O165="days",$Y165*(VLOOKUP($K165,'Bed parameters'!$A$9:$I$12,9,FALSE))*$F165*(VLOOKUP($Q165,'Workforce distribution'!$C$8:$AD$30,AU$7,FALSE)),IF($Q165="n/a",(IF($P165=AU$6,$X165*$F165,0)),$X165*$F165*(VLOOKUP($Q165,'Workforce distribution'!$C$8:$AD$30,AU$7,FALSE)))),0)</f>
        <v>0</v>
      </c>
      <c r="AV165" s="30">
        <f>_xlfn.IFNA(IF($O165="days",$Y165*(VLOOKUP($K165,'Bed parameters'!$A$9:$I$12,9,FALSE))*$F165*(VLOOKUP($Q165,'Workforce distribution'!$C$8:$AD$30,AV$7,FALSE)),IF($Q165="n/a",(IF($P165=AV$6,$X165*$F165,0)),$X165*$F165*(VLOOKUP($Q165,'Workforce distribution'!$C$8:$AD$30,AV$7,FALSE)))),0)</f>
        <v>0</v>
      </c>
      <c r="AW165" s="30">
        <f>_xlfn.IFNA(IF($O165="days",$Y165*(VLOOKUP($K165,'Bed parameters'!$A$9:$I$12,9,FALSE))*$F165*(VLOOKUP($Q165,'Workforce distribution'!$C$8:$AD$30,AW$7,FALSE)),IF($Q165="n/a",(IF($P165=AW$6,$X165*$F165,0)),$X165*$F165*(VLOOKUP($Q165,'Workforce distribution'!$C$8:$AD$30,AW$7,FALSE)))),0)</f>
        <v>0</v>
      </c>
      <c r="AX165" s="30">
        <f>_xlfn.IFNA(IF($O165="days",$Y165*(VLOOKUP($K165,'Bed parameters'!$A$9:$I$12,9,FALSE))*$F165*(VLOOKUP($Q165,'Workforce distribution'!$C$8:$AD$30,AX$7,FALSE)),IF($Q165="n/a",(IF($P165=AX$6,$X165*$F165,0)),$X165*$F165*(VLOOKUP($Q165,'Workforce distribution'!$C$8:$AD$30,AX$7,FALSE)))),0)</f>
        <v>0</v>
      </c>
      <c r="AY165" s="30">
        <f>_xlfn.IFNA(IF($O165="days",$Y165*(VLOOKUP($K165,'Bed parameters'!$A$9:$I$12,9,FALSE))*$F165*(VLOOKUP($Q165,'Workforce distribution'!$C$8:$AD$30,AY$7,FALSE)),IF($Q165="n/a",(IF($P165=AY$6,$X165*$F165,0)),$X165*$F165*(VLOOKUP($Q165,'Workforce distribution'!$C$8:$AD$30,AY$7,FALSE)))),0)</f>
        <v>0</v>
      </c>
      <c r="AZ165" s="30">
        <f>_xlfn.IFNA(IF($O165="days",$Y165*(VLOOKUP($K165,'Bed parameters'!$A$9:$I$12,9,FALSE))*$F165*(VLOOKUP($Q165,'Workforce distribution'!$C$8:$AD$30,AZ$7,FALSE)),IF($Q165="n/a",(IF($P165=AZ$6,$X165*$F165,0)),$X165*$F165*(VLOOKUP($Q165,'Workforce distribution'!$C$8:$AD$30,AZ$7,FALSE)))),0)</f>
        <v>0</v>
      </c>
      <c r="BA165" s="30">
        <f>_xlfn.IFNA(IF($O165="days",$Y165*(VLOOKUP($K165,'Bed parameters'!$A$9:$I$12,9,FALSE))*$F165*(VLOOKUP($Q165,'Workforce distribution'!$C$8:$AD$30,BA$7,FALSE)),IF($Q165="n/a",(IF($P165=BA$6,$X165*$F165,0)),$X165*$F165*(VLOOKUP($Q165,'Workforce distribution'!$C$8:$AD$30,BA$7,FALSE)))),0)</f>
        <v>0</v>
      </c>
      <c r="BB165" s="30">
        <f>_xlfn.IFNA(IF($O165="days",$Y165*(VLOOKUP($K165,'Bed parameters'!$A$9:$I$12,9,FALSE))*$F165*(VLOOKUP($Q165,'Workforce distribution'!$C$8:$AD$30,BB$7,FALSE)),IF($Q165="n/a",(IF($P165=BB$6,$X165*$F165,0)),$X165*$F165*(VLOOKUP($Q165,'Workforce distribution'!$C$8:$AD$30,BB$7,FALSE)))),0)</f>
        <v>0</v>
      </c>
      <c r="BC165" s="149">
        <f t="shared" si="25"/>
        <v>250.37955826352933</v>
      </c>
      <c r="BD165" s="288">
        <f>IF($Q165="n/a",(IF('Workforce hours'!D$30=0,0,(AB165/'Workforce hours'!D$30))),(IF(VLOOKUP($Q165,'Workforce hours'!$C$8:$AD$30,BD$7,FALSE)=0,0,(AB165/(VLOOKUP($Q165,'Workforce hours'!$C$8:$AD$30,BD$7,FALSE))))))</f>
        <v>0</v>
      </c>
      <c r="BE165" s="288">
        <f>IF($Q165="n/a",(IF('Workforce hours'!E$30=0,0,(AC165/'Workforce hours'!E$30))),(IF(VLOOKUP($Q165,'Workforce hours'!$C$8:$AD$30,BE$7,FALSE)=0,0,(AC165/(VLOOKUP($Q165,'Workforce hours'!$C$8:$AD$30,BE$7,FALSE))))))</f>
        <v>0</v>
      </c>
      <c r="BF165" s="288">
        <f>IF($Q165="n/a",(IF('Workforce hours'!F$30=0,0,(AD165/'Workforce hours'!F$30))),(IF(VLOOKUP($Q165,'Workforce hours'!$C$8:$AD$30,BF$7,FALSE)=0,0,(AD165/(VLOOKUP($Q165,'Workforce hours'!$C$8:$AD$30,BF$7,FALSE))))))</f>
        <v>0</v>
      </c>
      <c r="BG165" s="288">
        <f>IF($Q165="n/a",(IF('Workforce hours'!G$30=0,0,(AE165/'Workforce hours'!G$30))),(IF(VLOOKUP($Q165,'Workforce hours'!$C$8:$AD$30,BG$7,FALSE)=0,0,(AE165/(VLOOKUP($Q165,'Workforce hours'!$C$8:$AD$30,BG$7,FALSE))))))</f>
        <v>0</v>
      </c>
      <c r="BH165" s="288">
        <f>IF($Q165="n/a",(IF('Workforce hours'!H$30=0,0,(AF165/'Workforce hours'!H$30))),(IF(VLOOKUP($Q165,'Workforce hours'!$C$8:$AD$30,BH$7,FALSE)=0,0,(AF165/(VLOOKUP($Q165,'Workforce hours'!$C$8:$AD$30,BH$7,FALSE))))))</f>
        <v>0</v>
      </c>
      <c r="BI165" s="288">
        <f>IF($Q165="n/a",(IF('Workforce hours'!I$30=0,0,(AG165/'Workforce hours'!I$30))),(IF(VLOOKUP($Q165,'Workforce hours'!$C$8:$AD$30,BI$7,FALSE)=0,0,(AG165/(VLOOKUP($Q165,'Workforce hours'!$C$8:$AD$30,BI$7,FALSE))))))</f>
        <v>0</v>
      </c>
      <c r="BJ165" s="288">
        <f>IF($Q165="n/a",(IF('Workforce hours'!J$30=0,0,(AH165/'Workforce hours'!J$30))),(IF(VLOOKUP($Q165,'Workforce hours'!$C$8:$AD$30,BJ$7,FALSE)=0,0,(AH165/(VLOOKUP($Q165,'Workforce hours'!$C$8:$AD$30,BJ$7,FALSE))))))</f>
        <v>0</v>
      </c>
      <c r="BK165" s="288">
        <f>IF($Q165="n/a",(IF('Workforce hours'!K$30=0,0,(AI165/'Workforce hours'!K$30))),(IF(VLOOKUP($Q165,'Workforce hours'!$C$8:$AD$30,BK$7,FALSE)=0,0,(AI165/(VLOOKUP($Q165,'Workforce hours'!$C$8:$AD$30,BK$7,FALSE))))))</f>
        <v>0</v>
      </c>
      <c r="BL165" s="288">
        <f>IF($Q165="n/a",(IF('Workforce hours'!L$30=0,0,(AJ165/'Workforce hours'!L$30))),(IF(VLOOKUP($Q165,'Workforce hours'!$C$8:$AD$30,BL$7,FALSE)=0,0,(AJ165/(VLOOKUP($Q165,'Workforce hours'!$C$8:$AD$30,BL$7,FALSE))))))</f>
        <v>0</v>
      </c>
      <c r="BM165" s="288">
        <f>IF($Q165="n/a",(IF('Workforce hours'!M$30=0,0,(AK165/'Workforce hours'!M$30))),(IF(VLOOKUP($Q165,'Workforce hours'!$C$8:$AD$30,BM$7,FALSE)=0,0,(AK165/(VLOOKUP($Q165,'Workforce hours'!$C$8:$AD$30,BM$7,FALSE))))))</f>
        <v>250.37955826352933</v>
      </c>
      <c r="BN165" s="288">
        <f>IF($Q165="n/a",(IF('Workforce hours'!N$30=0,0,(AL165/'Workforce hours'!N$30))),(IF(VLOOKUP($Q165,'Workforce hours'!$C$8:$AD$30,BN$7,FALSE)=0,0,(AL165/(VLOOKUP($Q165,'Workforce hours'!$C$8:$AD$30,BN$7,FALSE))))))</f>
        <v>0</v>
      </c>
      <c r="BO165" s="288">
        <f>IF($Q165="n/a",(IF('Workforce hours'!O$30=0,0,(AM165/'Workforce hours'!O$30))),(IF(VLOOKUP($Q165,'Workforce hours'!$C$8:$AD$30,BO$7,FALSE)=0,0,(AM165/(VLOOKUP($Q165,'Workforce hours'!$C$8:$AD$30,BO$7,FALSE))))))</f>
        <v>0</v>
      </c>
      <c r="BP165" s="288">
        <f>IF($Q165="n/a",(IF('Workforce hours'!P$30=0,0,(AN165/'Workforce hours'!P$30))),(IF(VLOOKUP($Q165,'Workforce hours'!$C$8:$AD$30,BP$7,FALSE)=0,0,(AN165/(VLOOKUP($Q165,'Workforce hours'!$C$8:$AD$30,BP$7,FALSE))))))</f>
        <v>0</v>
      </c>
      <c r="BQ165" s="288">
        <f>IF($Q165="n/a",(IF('Workforce hours'!Q$30=0,0,(AO165/'Workforce hours'!Q$30))),(IF(VLOOKUP($Q165,'Workforce hours'!$C$8:$AD$30,BQ$7,FALSE)=0,0,(AO165/(VLOOKUP($Q165,'Workforce hours'!$C$8:$AD$30,BQ$7,FALSE))))))</f>
        <v>0</v>
      </c>
      <c r="BR165" s="288">
        <f>IF($Q165="n/a",(IF('Workforce hours'!R$30=0,0,(AP165/'Workforce hours'!R$30))),(IF(VLOOKUP($Q165,'Workforce hours'!$C$8:$AD$30,BR$7,FALSE)=0,0,(AP165/(VLOOKUP($Q165,'Workforce hours'!$C$8:$AD$30,BR$7,FALSE))))))</f>
        <v>0</v>
      </c>
      <c r="BS165" s="288">
        <f>IF($Q165="n/a",(IF('Workforce hours'!S$30=0,0,(AQ165/'Workforce hours'!S$30))),(IF(VLOOKUP($Q165,'Workforce hours'!$C$8:$AD$30,BS$7,FALSE)=0,0,(AQ165/(VLOOKUP($Q165,'Workforce hours'!$C$8:$AD$30,BS$7,FALSE))))))</f>
        <v>0</v>
      </c>
      <c r="BT165" s="288">
        <f>IF($Q165="n/a",(IF('Workforce hours'!T$30=0,0,(AR165/'Workforce hours'!T$30))),(IF(VLOOKUP($Q165,'Workforce hours'!$C$8:$AD$30,BT$7,FALSE)=0,0,(AR165/(VLOOKUP($Q165,'Workforce hours'!$C$8:$AD$30,BT$7,FALSE))))))</f>
        <v>0</v>
      </c>
      <c r="BU165" s="288">
        <f>IF($Q165="n/a",(IF('Workforce hours'!U$30=0,0,(AS165/'Workforce hours'!U$30))),(IF(VLOOKUP($Q165,'Workforce hours'!$C$8:$AD$30,BU$7,FALSE)=0,0,(AS165/(VLOOKUP($Q165,'Workforce hours'!$C$8:$AD$30,BU$7,FALSE))))))</f>
        <v>0</v>
      </c>
      <c r="BV165" s="288">
        <f>IF($Q165="n/a",(IF('Workforce hours'!V$30=0,0,(AT165/'Workforce hours'!V$30))),(IF(VLOOKUP($Q165,'Workforce hours'!$C$8:$AD$30,BV$7,FALSE)=0,0,(AT165/(VLOOKUP($Q165,'Workforce hours'!$C$8:$AD$30,BV$7,FALSE))))))</f>
        <v>0</v>
      </c>
      <c r="BW165" s="288">
        <f>IF($Q165="n/a",(IF('Workforce hours'!W$30=0,0,(AU165/'Workforce hours'!W$30))),(IF(VLOOKUP($Q165,'Workforce hours'!$C$8:$AD$30,BW$7,FALSE)=0,0,(AU165/(VLOOKUP($Q165,'Workforce hours'!$C$8:$AD$30,BW$7,FALSE))))))</f>
        <v>0</v>
      </c>
      <c r="BX165" s="288">
        <f>IF($Q165="n/a",(IF('Workforce hours'!X$30=0,0,(AV165/'Workforce hours'!X$30))),(IF(VLOOKUP($Q165,'Workforce hours'!$C$8:$AD$30,BX$7,FALSE)=0,0,(AV165/(VLOOKUP($Q165,'Workforce hours'!$C$8:$AD$30,BX$7,FALSE))))))</f>
        <v>0</v>
      </c>
      <c r="BY165" s="288">
        <f>IF($Q165="n/a",(IF('Workforce hours'!Y$30=0,0,(AW165/'Workforce hours'!Y$30))),(IF(VLOOKUP($Q165,'Workforce hours'!$C$8:$AD$30,BY$7,FALSE)=0,0,(AW165/(VLOOKUP($Q165,'Workforce hours'!$C$8:$AD$30,BY$7,FALSE))))))</f>
        <v>0</v>
      </c>
      <c r="BZ165" s="288">
        <f>IF($Q165="n/a",(IF('Workforce hours'!Z$30=0,0,(AX165/'Workforce hours'!Z$30))),(IF(VLOOKUP($Q165,'Workforce hours'!$C$8:$AD$30,BZ$7,FALSE)=0,0,(AX165/(VLOOKUP($Q165,'Workforce hours'!$C$8:$AD$30,BZ$7,FALSE))))))</f>
        <v>0</v>
      </c>
      <c r="CA165" s="288">
        <f>IF($Q165="n/a",(IF('Workforce hours'!AA$30=0,0,(AY165/'Workforce hours'!AA$30))),(IF(VLOOKUP($Q165,'Workforce hours'!$C$8:$AD$30,CA$7,FALSE)=0,0,(AY165/(VLOOKUP($Q165,'Workforce hours'!$C$8:$AD$30,CA$7,FALSE))))))</f>
        <v>0</v>
      </c>
      <c r="CB165" s="288">
        <f>IF($Q165="n/a",(IF('Workforce hours'!AB$30=0,0,(AZ165/'Workforce hours'!AB$30))),(IF(VLOOKUP($Q165,'Workforce hours'!$C$8:$AD$30,CB$7,FALSE)=0,0,(AZ165/(VLOOKUP($Q165,'Workforce hours'!$C$8:$AD$30,CB$7,FALSE))))))</f>
        <v>0</v>
      </c>
      <c r="CC165" s="288">
        <f>IF($Q165="n/a",(IF('Workforce hours'!AC$30=0,0,(BA165/'Workforce hours'!AC$30))),(IF(VLOOKUP($Q165,'Workforce hours'!$C$8:$AD$30,CC$7,FALSE)=0,0,(BA165/(VLOOKUP($Q165,'Workforce hours'!$C$8:$AD$30,CC$7,FALSE))))))</f>
        <v>0</v>
      </c>
      <c r="CD165" s="288">
        <f>IF($Q165="n/a",(IF('Workforce hours'!AD$30=0,0,(BB165/'Workforce hours'!AD$30))),(IF(VLOOKUP($Q165,'Workforce hours'!$C$8:$AD$30,CD$7,FALSE)=0,0,(BB165/(VLOOKUP($Q165,'Workforce hours'!$C$8:$AD$30,CD$7,FALSE))))))</f>
        <v>0</v>
      </c>
      <c r="CE165" s="289">
        <f t="shared" si="26"/>
        <v>0</v>
      </c>
      <c r="CF165" s="290">
        <f>BD165*'Workforce costs'!B$9*(1+'Workforce costs'!B$10)*(1+'Workforce costs'!B$11)</f>
        <v>0</v>
      </c>
      <c r="CG165" s="290">
        <f>BE165*'Workforce costs'!C$9*(1+'Workforce costs'!C$10)*(1+'Workforce costs'!C$11)</f>
        <v>0</v>
      </c>
      <c r="CH165" s="290">
        <f>BF165*'Workforce costs'!D$9*(1+'Workforce costs'!D$10)*(1+'Workforce costs'!D$11)</f>
        <v>0</v>
      </c>
      <c r="CI165" s="290">
        <f>BG165*'Workforce costs'!E$9*(1+'Workforce costs'!E$10)*(1+'Workforce costs'!E$11)</f>
        <v>0</v>
      </c>
      <c r="CJ165" s="290">
        <f>BH165*'Workforce costs'!F$9*(1+'Workforce costs'!F$10)*(1+'Workforce costs'!F$11)</f>
        <v>0</v>
      </c>
      <c r="CK165" s="290">
        <f>BI165*'Workforce costs'!G$9*(1+'Workforce costs'!G$10)*(1+'Workforce costs'!G$11)</f>
        <v>0</v>
      </c>
      <c r="CL165" s="290">
        <f>BJ165*'Workforce costs'!H$9*(1+'Workforce costs'!H$10)*(1+'Workforce costs'!H$11)</f>
        <v>0</v>
      </c>
      <c r="CM165" s="290">
        <f>BK165*'Workforce costs'!I$9*(1+'Workforce costs'!I$10)*(1+'Workforce costs'!I$11)</f>
        <v>0</v>
      </c>
      <c r="CN165" s="290">
        <f>BL165*'Workforce costs'!J$9*(1+'Workforce costs'!J$10)*(1+'Workforce costs'!J$11)</f>
        <v>0</v>
      </c>
      <c r="CO165" s="290">
        <f>BM165*'Workforce costs'!K$9*(1+'Workforce costs'!K$10)*(1+'Workforce costs'!K$11)</f>
        <v>0</v>
      </c>
      <c r="CP165" s="290">
        <f>BN165*'Workforce costs'!L$9*(1+'Workforce costs'!L$10)*(1+'Workforce costs'!L$11)</f>
        <v>0</v>
      </c>
      <c r="CQ165" s="290">
        <f>BO165*'Workforce costs'!M$9*(1+'Workforce costs'!M$10)*(1+'Workforce costs'!M$11)</f>
        <v>0</v>
      </c>
      <c r="CR165" s="290">
        <f>BP165*'Workforce costs'!N$9*(1+'Workforce costs'!N$10)*(1+'Workforce costs'!N$11)</f>
        <v>0</v>
      </c>
      <c r="CS165" s="290">
        <f>BQ165*'Workforce costs'!O$9*(1+'Workforce costs'!O$10)*(1+'Workforce costs'!O$11)</f>
        <v>0</v>
      </c>
      <c r="CT165" s="290">
        <f>BR165*'Workforce costs'!P$9*(1+'Workforce costs'!P$10)*(1+'Workforce costs'!P$11)</f>
        <v>0</v>
      </c>
      <c r="CU165" s="290">
        <f>BS165*'Workforce costs'!Q$9*(1+'Workforce costs'!Q$10)*(1+'Workforce costs'!Q$11)</f>
        <v>0</v>
      </c>
      <c r="CV165" s="290">
        <f>BT165*'Workforce costs'!R$9*(1+'Workforce costs'!R$10)*(1+'Workforce costs'!R$11)</f>
        <v>0</v>
      </c>
      <c r="CW165" s="290">
        <f>BU165*'Workforce costs'!S$9*(1+'Workforce costs'!S$10)*(1+'Workforce costs'!S$11)</f>
        <v>0</v>
      </c>
      <c r="CX165" s="290">
        <f>BV165*'Workforce costs'!T$9*(1+'Workforce costs'!T$10)*(1+'Workforce costs'!T$11)</f>
        <v>0</v>
      </c>
      <c r="CY165" s="290">
        <f>BW165*'Workforce costs'!U$9*(1+'Workforce costs'!U$10)*(1+'Workforce costs'!U$11)</f>
        <v>0</v>
      </c>
      <c r="CZ165" s="290">
        <f>BX165*'Workforce costs'!V$9*(1+'Workforce costs'!V$10)*(1+'Workforce costs'!V$11)</f>
        <v>0</v>
      </c>
      <c r="DA165" s="290">
        <f>BY165*'Workforce costs'!W$9*(1+'Workforce costs'!W$10)*(1+'Workforce costs'!W$11)</f>
        <v>0</v>
      </c>
      <c r="DB165" s="290">
        <f>BZ165*'Workforce costs'!X$9*(1+'Workforce costs'!X$10)*(1+'Workforce costs'!X$11)</f>
        <v>0</v>
      </c>
      <c r="DC165" s="290">
        <f>CA165*'Workforce costs'!Y$9*(1+'Workforce costs'!Y$10)*(1+'Workforce costs'!Y$11)</f>
        <v>0</v>
      </c>
      <c r="DD165" s="290">
        <f>CB165*'Workforce costs'!Z$9*(1+'Workforce costs'!Z$10)*(1+'Workforce costs'!Z$11)</f>
        <v>0</v>
      </c>
      <c r="DE165" s="290">
        <f>CC165*'Workforce costs'!AA$9*(1+'Workforce costs'!AA$10)*(1+'Workforce costs'!AA$11)</f>
        <v>0</v>
      </c>
      <c r="DF165" s="290">
        <f>CD165*'Workforce costs'!AB$9*(1+'Workforce costs'!AB$10)*(1+'Workforce costs'!AB$11)</f>
        <v>0</v>
      </c>
    </row>
    <row r="166" spans="1:110" x14ac:dyDescent="0.3">
      <c r="A166" s="2" t="str">
        <f>Outputs!$A$4</f>
        <v>Australia</v>
      </c>
      <c r="B166" s="2" t="str">
        <f t="shared" si="19"/>
        <v>Australia 18to24</v>
      </c>
      <c r="C166" s="30">
        <f>VLOOKUP($B166,Populations!$D$15:$H$1920,3,FALSE)</f>
        <v>2374194</v>
      </c>
      <c r="D166" s="255">
        <f>IF(OR($H166="General pop",$H166="Schools",$H166="Workplace",$H166="Skills Training",$H166="Digital Supports"),1,VLOOKUP($B166,Populations!$D$15:$H$1920,5,FALSE))</f>
        <v>1</v>
      </c>
      <c r="E166" s="88">
        <f>VLOOKUP(I166,Epidemiology!$C$10:$H$47,6,FALSE)</f>
        <v>8080</v>
      </c>
      <c r="F166" s="102">
        <f>'Care profiles'!R167</f>
        <v>1</v>
      </c>
      <c r="G166" s="15" t="str">
        <f>'Care profiles'!A167</f>
        <v>18to24</v>
      </c>
      <c r="H166" s="15" t="str">
        <f>'Care profiles'!B167</f>
        <v>Thoughts</v>
      </c>
      <c r="I166" s="15" t="str">
        <f>'Care profiles'!C167</f>
        <v>Thoughts_18-24yrs</v>
      </c>
      <c r="J166" s="15" t="str">
        <f>'Care profiles'!D167</f>
        <v>Care profile</v>
      </c>
      <c r="K166" s="15" t="str">
        <f>'Care profiles'!E167</f>
        <v>Review +/- Ongoing Management</v>
      </c>
      <c r="L166" s="104">
        <f>'Care profiles'!F167</f>
        <v>0.7</v>
      </c>
      <c r="M166" s="15">
        <f>'Care profiles'!G167</f>
        <v>6</v>
      </c>
      <c r="N166" s="15">
        <f>'Care profiles'!H167</f>
        <v>20</v>
      </c>
      <c r="O166" s="15" t="str">
        <f>'Care profiles'!I167</f>
        <v>min</v>
      </c>
      <c r="P166" s="15" t="str">
        <f>'Care profiles'!J167</f>
        <v>General Practitioner</v>
      </c>
      <c r="Q166" s="15" t="str">
        <f>'Care profiles'!K167</f>
        <v>n/a</v>
      </c>
      <c r="R166" s="15" t="str">
        <f>'Care profiles'!M167</f>
        <v>Y</v>
      </c>
      <c r="S166" s="15" t="str">
        <f>'Care profiles'!O167</f>
        <v>N</v>
      </c>
      <c r="T166" s="15" t="str">
        <f>'Care profiles'!Q167</f>
        <v>N</v>
      </c>
      <c r="U166" s="30">
        <f t="shared" si="20"/>
        <v>191834.87520000001</v>
      </c>
      <c r="V166" s="30">
        <f t="shared" si="21"/>
        <v>134284.41264</v>
      </c>
      <c r="W166" s="30">
        <f>IF(M166="n/a",0,IF(O166="days",V166*M166*(1+(VLOOKUP(K166,'Bed parameters'!$A$9:$G$12,7,FALSE))),V166*M166))</f>
        <v>805706.47583999997</v>
      </c>
      <c r="X166" s="30">
        <f t="shared" si="22"/>
        <v>268568.82527999999</v>
      </c>
      <c r="Y166" s="30">
        <f t="shared" si="23"/>
        <v>0</v>
      </c>
      <c r="Z166" s="113">
        <f>_xlfn.IFNA(Y166/((VLOOKUP(K166,'Bed parameters'!$A$9:$G$12,3,FALSE))*(VLOOKUP(K166,'Bed parameters'!$A$9:$G$12,5,FALSE))),0)</f>
        <v>0</v>
      </c>
      <c r="AA166" s="30">
        <f t="shared" si="24"/>
        <v>268568.82527999999</v>
      </c>
      <c r="AB166" s="30">
        <f>_xlfn.IFNA(IF($O166="days",$Y166*(VLOOKUP($K166,'Bed parameters'!$A$9:$I$12,9,FALSE))*$F166*(VLOOKUP($Q166,'Workforce distribution'!$C$8:$AD$30,AB$7,FALSE)),IF($Q166="n/a",(IF($P166=AB$6,$X166*$F166,0)),$X166*$F166*(VLOOKUP($Q166,'Workforce distribution'!$C$8:$AD$30,AB$7,FALSE)))),0)</f>
        <v>0</v>
      </c>
      <c r="AC166" s="30">
        <f>_xlfn.IFNA(IF($O166="days",$Y166*(VLOOKUP($K166,'Bed parameters'!$A$9:$I$12,9,FALSE))*$F166*(VLOOKUP($Q166,'Workforce distribution'!$C$8:$AD$30,AC$7,FALSE)),IF($Q166="n/a",(IF($P166=AC$6,$X166*$F166,0)),$X166*$F166*(VLOOKUP($Q166,'Workforce distribution'!$C$8:$AD$30,AC$7,FALSE)))),0)</f>
        <v>0</v>
      </c>
      <c r="AD166" s="30">
        <f>_xlfn.IFNA(IF($O166="days",$Y166*(VLOOKUP($K166,'Bed parameters'!$A$9:$I$12,9,FALSE))*$F166*(VLOOKUP($Q166,'Workforce distribution'!$C$8:$AD$30,AD$7,FALSE)),IF($Q166="n/a",(IF($P166=AD$6,$X166*$F166,0)),$X166*$F166*(VLOOKUP($Q166,'Workforce distribution'!$C$8:$AD$30,AD$7,FALSE)))),0)</f>
        <v>0</v>
      </c>
      <c r="AE166" s="30">
        <f>_xlfn.IFNA(IF($O166="days",$Y166*(VLOOKUP($K166,'Bed parameters'!$A$9:$I$12,9,FALSE))*$F166*(VLOOKUP($Q166,'Workforce distribution'!$C$8:$AD$30,AE$7,FALSE)),IF($Q166="n/a",(IF($P166=AE$6,$X166*$F166,0)),$X166*$F166*(VLOOKUP($Q166,'Workforce distribution'!$C$8:$AD$30,AE$7,FALSE)))),0)</f>
        <v>0</v>
      </c>
      <c r="AF166" s="30">
        <f>_xlfn.IFNA(IF($O166="days",$Y166*(VLOOKUP($K166,'Bed parameters'!$A$9:$I$12,9,FALSE))*$F166*(VLOOKUP($Q166,'Workforce distribution'!$C$8:$AD$30,AF$7,FALSE)),IF($Q166="n/a",(IF($P166=AF$6,$X166*$F166,0)),$X166*$F166*(VLOOKUP($Q166,'Workforce distribution'!$C$8:$AD$30,AF$7,FALSE)))),0)</f>
        <v>0</v>
      </c>
      <c r="AG166" s="30">
        <f>_xlfn.IFNA(IF($O166="days",$Y166*(VLOOKUP($K166,'Bed parameters'!$A$9:$I$12,9,FALSE))*$F166*(VLOOKUP($Q166,'Workforce distribution'!$C$8:$AD$30,AG$7,FALSE)),IF($Q166="n/a",(IF($P166=AG$6,$X166*$F166,0)),$X166*$F166*(VLOOKUP($Q166,'Workforce distribution'!$C$8:$AD$30,AG$7,FALSE)))),0)</f>
        <v>0</v>
      </c>
      <c r="AH166" s="30">
        <f>_xlfn.IFNA(IF($O166="days",$Y166*(VLOOKUP($K166,'Bed parameters'!$A$9:$I$12,9,FALSE))*$F166*(VLOOKUP($Q166,'Workforce distribution'!$C$8:$AD$30,AH$7,FALSE)),IF($Q166="n/a",(IF($P166=AH$6,$X166*$F166,0)),$X166*$F166*(VLOOKUP($Q166,'Workforce distribution'!$C$8:$AD$30,AH$7,FALSE)))),0)</f>
        <v>0</v>
      </c>
      <c r="AI166" s="30">
        <f>_xlfn.IFNA(IF($O166="days",$Y166*(VLOOKUP($K166,'Bed parameters'!$A$9:$I$12,9,FALSE))*$F166*(VLOOKUP($Q166,'Workforce distribution'!$C$8:$AD$30,AI$7,FALSE)),IF($Q166="n/a",(IF($P166=AI$6,$X166*$F166,0)),$X166*$F166*(VLOOKUP($Q166,'Workforce distribution'!$C$8:$AD$30,AI$7,FALSE)))),0)</f>
        <v>0</v>
      </c>
      <c r="AJ166" s="30">
        <f>_xlfn.IFNA(IF($O166="days",$Y166*(VLOOKUP($K166,'Bed parameters'!$A$9:$I$12,9,FALSE))*$F166*(VLOOKUP($Q166,'Workforce distribution'!$C$8:$AD$30,AJ$7,FALSE)),IF($Q166="n/a",(IF($P166=AJ$6,$X166*$F166,0)),$X166*$F166*(VLOOKUP($Q166,'Workforce distribution'!$C$8:$AD$30,AJ$7,FALSE)))),0)</f>
        <v>0</v>
      </c>
      <c r="AK166" s="30">
        <f>_xlfn.IFNA(IF($O166="days",$Y166*(VLOOKUP($K166,'Bed parameters'!$A$9:$I$12,9,FALSE))*$F166*(VLOOKUP($Q166,'Workforce distribution'!$C$8:$AD$30,AK$7,FALSE)),IF($Q166="n/a",(IF($P166=AK$6,$X166*$F166,0)),$X166*$F166*(VLOOKUP($Q166,'Workforce distribution'!$C$8:$AD$30,AK$7,FALSE)))),0)</f>
        <v>0</v>
      </c>
      <c r="AL166" s="30">
        <f>_xlfn.IFNA(IF($O166="days",$Y166*(VLOOKUP($K166,'Bed parameters'!$A$9:$I$12,9,FALSE))*$F166*(VLOOKUP($Q166,'Workforce distribution'!$C$8:$AD$30,AL$7,FALSE)),IF($Q166="n/a",(IF($P166=AL$6,$X166*$F166,0)),$X166*$F166*(VLOOKUP($Q166,'Workforce distribution'!$C$8:$AD$30,AL$7,FALSE)))),0)</f>
        <v>0</v>
      </c>
      <c r="AM166" s="30">
        <f>_xlfn.IFNA(IF($O166="days",$Y166*(VLOOKUP($K166,'Bed parameters'!$A$9:$I$12,9,FALSE))*$F166*(VLOOKUP($Q166,'Workforce distribution'!$C$8:$AD$30,AM$7,FALSE)),IF($Q166="n/a",(IF($P166=AM$6,$X166*$F166,0)),$X166*$F166*(VLOOKUP($Q166,'Workforce distribution'!$C$8:$AD$30,AM$7,FALSE)))),0)</f>
        <v>0</v>
      </c>
      <c r="AN166" s="30">
        <f>_xlfn.IFNA(IF($O166="days",$Y166*(VLOOKUP($K166,'Bed parameters'!$A$9:$I$12,9,FALSE))*$F166*(VLOOKUP($Q166,'Workforce distribution'!$C$8:$AD$30,AN$7,FALSE)),IF($Q166="n/a",(IF($P166=AN$6,$X166*$F166,0)),$X166*$F166*(VLOOKUP($Q166,'Workforce distribution'!$C$8:$AD$30,AN$7,FALSE)))),0)</f>
        <v>0</v>
      </c>
      <c r="AO166" s="30">
        <f>_xlfn.IFNA(IF($O166="days",$Y166*(VLOOKUP($K166,'Bed parameters'!$A$9:$I$12,9,FALSE))*$F166*(VLOOKUP($Q166,'Workforce distribution'!$C$8:$AD$30,AO$7,FALSE)),IF($Q166="n/a",(IF($P166=AO$6,$X166*$F166,0)),$X166*$F166*(VLOOKUP($Q166,'Workforce distribution'!$C$8:$AD$30,AO$7,FALSE)))),0)</f>
        <v>0</v>
      </c>
      <c r="AP166" s="30">
        <f>_xlfn.IFNA(IF($O166="days",$Y166*(VLOOKUP($K166,'Bed parameters'!$A$9:$I$12,9,FALSE))*$F166*(VLOOKUP($Q166,'Workforce distribution'!$C$8:$AD$30,AP$7,FALSE)),IF($Q166="n/a",(IF($P166=AP$6,$X166*$F166,0)),$X166*$F166*(VLOOKUP($Q166,'Workforce distribution'!$C$8:$AD$30,AP$7,FALSE)))),0)</f>
        <v>0</v>
      </c>
      <c r="AQ166" s="30">
        <f>_xlfn.IFNA(IF($O166="days",$Y166*(VLOOKUP($K166,'Bed parameters'!$A$9:$I$12,9,FALSE))*$F166*(VLOOKUP($Q166,'Workforce distribution'!$C$8:$AD$30,AQ$7,FALSE)),IF($Q166="n/a",(IF($P166=AQ$6,$X166*$F166,0)),$X166*$F166*(VLOOKUP($Q166,'Workforce distribution'!$C$8:$AD$30,AQ$7,FALSE)))),0)</f>
        <v>0</v>
      </c>
      <c r="AR166" s="30">
        <f>_xlfn.IFNA(IF($O166="days",$Y166*(VLOOKUP($K166,'Bed parameters'!$A$9:$I$12,9,FALSE))*$F166*(VLOOKUP($Q166,'Workforce distribution'!$C$8:$AD$30,AR$7,FALSE)),IF($Q166="n/a",(IF($P166=AR$6,$X166*$F166,0)),$X166*$F166*(VLOOKUP($Q166,'Workforce distribution'!$C$8:$AD$30,AR$7,FALSE)))),0)</f>
        <v>0</v>
      </c>
      <c r="AS166" s="30">
        <f>_xlfn.IFNA(IF($O166="days",$Y166*(VLOOKUP($K166,'Bed parameters'!$A$9:$I$12,9,FALSE))*$F166*(VLOOKUP($Q166,'Workforce distribution'!$C$8:$AD$30,AS$7,FALSE)),IF($Q166="n/a",(IF($P166=AS$6,$X166*$F166,0)),$X166*$F166*(VLOOKUP($Q166,'Workforce distribution'!$C$8:$AD$30,AS$7,FALSE)))),0)</f>
        <v>0</v>
      </c>
      <c r="AT166" s="30">
        <f>_xlfn.IFNA(IF($O166="days",$Y166*(VLOOKUP($K166,'Bed parameters'!$A$9:$I$12,9,FALSE))*$F166*(VLOOKUP($Q166,'Workforce distribution'!$C$8:$AD$30,AT$7,FALSE)),IF($Q166="n/a",(IF($P166=AT$6,$X166*$F166,0)),$X166*$F166*(VLOOKUP($Q166,'Workforce distribution'!$C$8:$AD$30,AT$7,FALSE)))),0)</f>
        <v>268568.82527999999</v>
      </c>
      <c r="AU166" s="30">
        <f>_xlfn.IFNA(IF($O166="days",$Y166*(VLOOKUP($K166,'Bed parameters'!$A$9:$I$12,9,FALSE))*$F166*(VLOOKUP($Q166,'Workforce distribution'!$C$8:$AD$30,AU$7,FALSE)),IF($Q166="n/a",(IF($P166=AU$6,$X166*$F166,0)),$X166*$F166*(VLOOKUP($Q166,'Workforce distribution'!$C$8:$AD$30,AU$7,FALSE)))),0)</f>
        <v>0</v>
      </c>
      <c r="AV166" s="30">
        <f>_xlfn.IFNA(IF($O166="days",$Y166*(VLOOKUP($K166,'Bed parameters'!$A$9:$I$12,9,FALSE))*$F166*(VLOOKUP($Q166,'Workforce distribution'!$C$8:$AD$30,AV$7,FALSE)),IF($Q166="n/a",(IF($P166=AV$6,$X166*$F166,0)),$X166*$F166*(VLOOKUP($Q166,'Workforce distribution'!$C$8:$AD$30,AV$7,FALSE)))),0)</f>
        <v>0</v>
      </c>
      <c r="AW166" s="30">
        <f>_xlfn.IFNA(IF($O166="days",$Y166*(VLOOKUP($K166,'Bed parameters'!$A$9:$I$12,9,FALSE))*$F166*(VLOOKUP($Q166,'Workforce distribution'!$C$8:$AD$30,AW$7,FALSE)),IF($Q166="n/a",(IF($P166=AW$6,$X166*$F166,0)),$X166*$F166*(VLOOKUP($Q166,'Workforce distribution'!$C$8:$AD$30,AW$7,FALSE)))),0)</f>
        <v>0</v>
      </c>
      <c r="AX166" s="30">
        <f>_xlfn.IFNA(IF($O166="days",$Y166*(VLOOKUP($K166,'Bed parameters'!$A$9:$I$12,9,FALSE))*$F166*(VLOOKUP($Q166,'Workforce distribution'!$C$8:$AD$30,AX$7,FALSE)),IF($Q166="n/a",(IF($P166=AX$6,$X166*$F166,0)),$X166*$F166*(VLOOKUP($Q166,'Workforce distribution'!$C$8:$AD$30,AX$7,FALSE)))),0)</f>
        <v>0</v>
      </c>
      <c r="AY166" s="30">
        <f>_xlfn.IFNA(IF($O166="days",$Y166*(VLOOKUP($K166,'Bed parameters'!$A$9:$I$12,9,FALSE))*$F166*(VLOOKUP($Q166,'Workforce distribution'!$C$8:$AD$30,AY$7,FALSE)),IF($Q166="n/a",(IF($P166=AY$6,$X166*$F166,0)),$X166*$F166*(VLOOKUP($Q166,'Workforce distribution'!$C$8:$AD$30,AY$7,FALSE)))),0)</f>
        <v>0</v>
      </c>
      <c r="AZ166" s="30">
        <f>_xlfn.IFNA(IF($O166="days",$Y166*(VLOOKUP($K166,'Bed parameters'!$A$9:$I$12,9,FALSE))*$F166*(VLOOKUP($Q166,'Workforce distribution'!$C$8:$AD$30,AZ$7,FALSE)),IF($Q166="n/a",(IF($P166=AZ$6,$X166*$F166,0)),$X166*$F166*(VLOOKUP($Q166,'Workforce distribution'!$C$8:$AD$30,AZ$7,FALSE)))),0)</f>
        <v>0</v>
      </c>
      <c r="BA166" s="30">
        <f>_xlfn.IFNA(IF($O166="days",$Y166*(VLOOKUP($K166,'Bed parameters'!$A$9:$I$12,9,FALSE))*$F166*(VLOOKUP($Q166,'Workforce distribution'!$C$8:$AD$30,BA$7,FALSE)),IF($Q166="n/a",(IF($P166=BA$6,$X166*$F166,0)),$X166*$F166*(VLOOKUP($Q166,'Workforce distribution'!$C$8:$AD$30,BA$7,FALSE)))),0)</f>
        <v>0</v>
      </c>
      <c r="BB166" s="30">
        <f>_xlfn.IFNA(IF($O166="days",$Y166*(VLOOKUP($K166,'Bed parameters'!$A$9:$I$12,9,FALSE))*$F166*(VLOOKUP($Q166,'Workforce distribution'!$C$8:$AD$30,BB$7,FALSE)),IF($Q166="n/a",(IF($P166=BB$6,$X166*$F166,0)),$X166*$F166*(VLOOKUP($Q166,'Workforce distribution'!$C$8:$AD$30,BB$7,FALSE)))),0)</f>
        <v>0</v>
      </c>
      <c r="BC166" s="149">
        <f t="shared" si="25"/>
        <v>162.76701208470197</v>
      </c>
      <c r="BD166" s="288">
        <f>IF($Q166="n/a",(IF('Workforce hours'!D$30=0,0,(AB166/'Workforce hours'!D$30))),(IF(VLOOKUP($Q166,'Workforce hours'!$C$8:$AD$30,BD$7,FALSE)=0,0,(AB166/(VLOOKUP($Q166,'Workforce hours'!$C$8:$AD$30,BD$7,FALSE))))))</f>
        <v>0</v>
      </c>
      <c r="BE166" s="288">
        <f>IF($Q166="n/a",(IF('Workforce hours'!E$30=0,0,(AC166/'Workforce hours'!E$30))),(IF(VLOOKUP($Q166,'Workforce hours'!$C$8:$AD$30,BE$7,FALSE)=0,0,(AC166/(VLOOKUP($Q166,'Workforce hours'!$C$8:$AD$30,BE$7,FALSE))))))</f>
        <v>0</v>
      </c>
      <c r="BF166" s="288">
        <f>IF($Q166="n/a",(IF('Workforce hours'!F$30=0,0,(AD166/'Workforce hours'!F$30))),(IF(VLOOKUP($Q166,'Workforce hours'!$C$8:$AD$30,BF$7,FALSE)=0,0,(AD166/(VLOOKUP($Q166,'Workforce hours'!$C$8:$AD$30,BF$7,FALSE))))))</f>
        <v>0</v>
      </c>
      <c r="BG166" s="288">
        <f>IF($Q166="n/a",(IF('Workforce hours'!G$30=0,0,(AE166/'Workforce hours'!G$30))),(IF(VLOOKUP($Q166,'Workforce hours'!$C$8:$AD$30,BG$7,FALSE)=0,0,(AE166/(VLOOKUP($Q166,'Workforce hours'!$C$8:$AD$30,BG$7,FALSE))))))</f>
        <v>0</v>
      </c>
      <c r="BH166" s="288">
        <f>IF($Q166="n/a",(IF('Workforce hours'!H$30=0,0,(AF166/'Workforce hours'!H$30))),(IF(VLOOKUP($Q166,'Workforce hours'!$C$8:$AD$30,BH$7,FALSE)=0,0,(AF166/(VLOOKUP($Q166,'Workforce hours'!$C$8:$AD$30,BH$7,FALSE))))))</f>
        <v>0</v>
      </c>
      <c r="BI166" s="288">
        <f>IF($Q166="n/a",(IF('Workforce hours'!I$30=0,0,(AG166/'Workforce hours'!I$30))),(IF(VLOOKUP($Q166,'Workforce hours'!$C$8:$AD$30,BI$7,FALSE)=0,0,(AG166/(VLOOKUP($Q166,'Workforce hours'!$C$8:$AD$30,BI$7,FALSE))))))</f>
        <v>0</v>
      </c>
      <c r="BJ166" s="288">
        <f>IF($Q166="n/a",(IF('Workforce hours'!J$30=0,0,(AH166/'Workforce hours'!J$30))),(IF(VLOOKUP($Q166,'Workforce hours'!$C$8:$AD$30,BJ$7,FALSE)=0,0,(AH166/(VLOOKUP($Q166,'Workforce hours'!$C$8:$AD$30,BJ$7,FALSE))))))</f>
        <v>0</v>
      </c>
      <c r="BK166" s="288">
        <f>IF($Q166="n/a",(IF('Workforce hours'!K$30=0,0,(AI166/'Workforce hours'!K$30))),(IF(VLOOKUP($Q166,'Workforce hours'!$C$8:$AD$30,BK$7,FALSE)=0,0,(AI166/(VLOOKUP($Q166,'Workforce hours'!$C$8:$AD$30,BK$7,FALSE))))))</f>
        <v>0</v>
      </c>
      <c r="BL166" s="288">
        <f>IF($Q166="n/a",(IF('Workforce hours'!L$30=0,0,(AJ166/'Workforce hours'!L$30))),(IF(VLOOKUP($Q166,'Workforce hours'!$C$8:$AD$30,BL$7,FALSE)=0,0,(AJ166/(VLOOKUP($Q166,'Workforce hours'!$C$8:$AD$30,BL$7,FALSE))))))</f>
        <v>0</v>
      </c>
      <c r="BM166" s="288">
        <f>IF($Q166="n/a",(IF('Workforce hours'!M$30=0,0,(AK166/'Workforce hours'!M$30))),(IF(VLOOKUP($Q166,'Workforce hours'!$C$8:$AD$30,BM$7,FALSE)=0,0,(AK166/(VLOOKUP($Q166,'Workforce hours'!$C$8:$AD$30,BM$7,FALSE))))))</f>
        <v>0</v>
      </c>
      <c r="BN166" s="288">
        <f>IF($Q166="n/a",(IF('Workforce hours'!N$30=0,0,(AL166/'Workforce hours'!N$30))),(IF(VLOOKUP($Q166,'Workforce hours'!$C$8:$AD$30,BN$7,FALSE)=0,0,(AL166/(VLOOKUP($Q166,'Workforce hours'!$C$8:$AD$30,BN$7,FALSE))))))</f>
        <v>0</v>
      </c>
      <c r="BO166" s="288">
        <f>IF($Q166="n/a",(IF('Workforce hours'!O$30=0,0,(AM166/'Workforce hours'!O$30))),(IF(VLOOKUP($Q166,'Workforce hours'!$C$8:$AD$30,BO$7,FALSE)=0,0,(AM166/(VLOOKUP($Q166,'Workforce hours'!$C$8:$AD$30,BO$7,FALSE))))))</f>
        <v>0</v>
      </c>
      <c r="BP166" s="288">
        <f>IF($Q166="n/a",(IF('Workforce hours'!P$30=0,0,(AN166/'Workforce hours'!P$30))),(IF(VLOOKUP($Q166,'Workforce hours'!$C$8:$AD$30,BP$7,FALSE)=0,0,(AN166/(VLOOKUP($Q166,'Workforce hours'!$C$8:$AD$30,BP$7,FALSE))))))</f>
        <v>0</v>
      </c>
      <c r="BQ166" s="288">
        <f>IF($Q166="n/a",(IF('Workforce hours'!Q$30=0,0,(AO166/'Workforce hours'!Q$30))),(IF(VLOOKUP($Q166,'Workforce hours'!$C$8:$AD$30,BQ$7,FALSE)=0,0,(AO166/(VLOOKUP($Q166,'Workforce hours'!$C$8:$AD$30,BQ$7,FALSE))))))</f>
        <v>0</v>
      </c>
      <c r="BR166" s="288">
        <f>IF($Q166="n/a",(IF('Workforce hours'!R$30=0,0,(AP166/'Workforce hours'!R$30))),(IF(VLOOKUP($Q166,'Workforce hours'!$C$8:$AD$30,BR$7,FALSE)=0,0,(AP166/(VLOOKUP($Q166,'Workforce hours'!$C$8:$AD$30,BR$7,FALSE))))))</f>
        <v>0</v>
      </c>
      <c r="BS166" s="288">
        <f>IF($Q166="n/a",(IF('Workforce hours'!S$30=0,0,(AQ166/'Workforce hours'!S$30))),(IF(VLOOKUP($Q166,'Workforce hours'!$C$8:$AD$30,BS$7,FALSE)=0,0,(AQ166/(VLOOKUP($Q166,'Workforce hours'!$C$8:$AD$30,BS$7,FALSE))))))</f>
        <v>0</v>
      </c>
      <c r="BT166" s="288">
        <f>IF($Q166="n/a",(IF('Workforce hours'!T$30=0,0,(AR166/'Workforce hours'!T$30))),(IF(VLOOKUP($Q166,'Workforce hours'!$C$8:$AD$30,BT$7,FALSE)=0,0,(AR166/(VLOOKUP($Q166,'Workforce hours'!$C$8:$AD$30,BT$7,FALSE))))))</f>
        <v>0</v>
      </c>
      <c r="BU166" s="288">
        <f>IF($Q166="n/a",(IF('Workforce hours'!U$30=0,0,(AS166/'Workforce hours'!U$30))),(IF(VLOOKUP($Q166,'Workforce hours'!$C$8:$AD$30,BU$7,FALSE)=0,0,(AS166/(VLOOKUP($Q166,'Workforce hours'!$C$8:$AD$30,BU$7,FALSE))))))</f>
        <v>0</v>
      </c>
      <c r="BV166" s="288">
        <f>IF($Q166="n/a",(IF('Workforce hours'!V$30=0,0,(AT166/'Workforce hours'!V$30))),(IF(VLOOKUP($Q166,'Workforce hours'!$C$8:$AD$30,BV$7,FALSE)=0,0,(AT166/(VLOOKUP($Q166,'Workforce hours'!$C$8:$AD$30,BV$7,FALSE))))))</f>
        <v>162.76701208470197</v>
      </c>
      <c r="BW166" s="288">
        <f>IF($Q166="n/a",(IF('Workforce hours'!W$30=0,0,(AU166/'Workforce hours'!W$30))),(IF(VLOOKUP($Q166,'Workforce hours'!$C$8:$AD$30,BW$7,FALSE)=0,0,(AU166/(VLOOKUP($Q166,'Workforce hours'!$C$8:$AD$30,BW$7,FALSE))))))</f>
        <v>0</v>
      </c>
      <c r="BX166" s="288">
        <f>IF($Q166="n/a",(IF('Workforce hours'!X$30=0,0,(AV166/'Workforce hours'!X$30))),(IF(VLOOKUP($Q166,'Workforce hours'!$C$8:$AD$30,BX$7,FALSE)=0,0,(AV166/(VLOOKUP($Q166,'Workforce hours'!$C$8:$AD$30,BX$7,FALSE))))))</f>
        <v>0</v>
      </c>
      <c r="BY166" s="288">
        <f>IF($Q166="n/a",(IF('Workforce hours'!Y$30=0,0,(AW166/'Workforce hours'!Y$30))),(IF(VLOOKUP($Q166,'Workforce hours'!$C$8:$AD$30,BY$7,FALSE)=0,0,(AW166/(VLOOKUP($Q166,'Workforce hours'!$C$8:$AD$30,BY$7,FALSE))))))</f>
        <v>0</v>
      </c>
      <c r="BZ166" s="288">
        <f>IF($Q166="n/a",(IF('Workforce hours'!Z$30=0,0,(AX166/'Workforce hours'!Z$30))),(IF(VLOOKUP($Q166,'Workforce hours'!$C$8:$AD$30,BZ$7,FALSE)=0,0,(AX166/(VLOOKUP($Q166,'Workforce hours'!$C$8:$AD$30,BZ$7,FALSE))))))</f>
        <v>0</v>
      </c>
      <c r="CA166" s="288">
        <f>IF($Q166="n/a",(IF('Workforce hours'!AA$30=0,0,(AY166/'Workforce hours'!AA$30))),(IF(VLOOKUP($Q166,'Workforce hours'!$C$8:$AD$30,CA$7,FALSE)=0,0,(AY166/(VLOOKUP($Q166,'Workforce hours'!$C$8:$AD$30,CA$7,FALSE))))))</f>
        <v>0</v>
      </c>
      <c r="CB166" s="288">
        <f>IF($Q166="n/a",(IF('Workforce hours'!AB$30=0,0,(AZ166/'Workforce hours'!AB$30))),(IF(VLOOKUP($Q166,'Workforce hours'!$C$8:$AD$30,CB$7,FALSE)=0,0,(AZ166/(VLOOKUP($Q166,'Workforce hours'!$C$8:$AD$30,CB$7,FALSE))))))</f>
        <v>0</v>
      </c>
      <c r="CC166" s="288">
        <f>IF($Q166="n/a",(IF('Workforce hours'!AC$30=0,0,(BA166/'Workforce hours'!AC$30))),(IF(VLOOKUP($Q166,'Workforce hours'!$C$8:$AD$30,CC$7,FALSE)=0,0,(BA166/(VLOOKUP($Q166,'Workforce hours'!$C$8:$AD$30,CC$7,FALSE))))))</f>
        <v>0</v>
      </c>
      <c r="CD166" s="288">
        <f>IF($Q166="n/a",(IF('Workforce hours'!AD$30=0,0,(BB166/'Workforce hours'!AD$30))),(IF(VLOOKUP($Q166,'Workforce hours'!$C$8:$AD$30,CD$7,FALSE)=0,0,(BB166/(VLOOKUP($Q166,'Workforce hours'!$C$8:$AD$30,CD$7,FALSE))))))</f>
        <v>0</v>
      </c>
      <c r="CE166" s="289">
        <f t="shared" si="26"/>
        <v>0</v>
      </c>
      <c r="CF166" s="290">
        <f>BD166*'Workforce costs'!B$9*(1+'Workforce costs'!B$10)*(1+'Workforce costs'!B$11)</f>
        <v>0</v>
      </c>
      <c r="CG166" s="290">
        <f>BE166*'Workforce costs'!C$9*(1+'Workforce costs'!C$10)*(1+'Workforce costs'!C$11)</f>
        <v>0</v>
      </c>
      <c r="CH166" s="290">
        <f>BF166*'Workforce costs'!D$9*(1+'Workforce costs'!D$10)*(1+'Workforce costs'!D$11)</f>
        <v>0</v>
      </c>
      <c r="CI166" s="290">
        <f>BG166*'Workforce costs'!E$9*(1+'Workforce costs'!E$10)*(1+'Workforce costs'!E$11)</f>
        <v>0</v>
      </c>
      <c r="CJ166" s="290">
        <f>BH166*'Workforce costs'!F$9*(1+'Workforce costs'!F$10)*(1+'Workforce costs'!F$11)</f>
        <v>0</v>
      </c>
      <c r="CK166" s="290">
        <f>BI166*'Workforce costs'!G$9*(1+'Workforce costs'!G$10)*(1+'Workforce costs'!G$11)</f>
        <v>0</v>
      </c>
      <c r="CL166" s="290">
        <f>BJ166*'Workforce costs'!H$9*(1+'Workforce costs'!H$10)*(1+'Workforce costs'!H$11)</f>
        <v>0</v>
      </c>
      <c r="CM166" s="290">
        <f>BK166*'Workforce costs'!I$9*(1+'Workforce costs'!I$10)*(1+'Workforce costs'!I$11)</f>
        <v>0</v>
      </c>
      <c r="CN166" s="290">
        <f>BL166*'Workforce costs'!J$9*(1+'Workforce costs'!J$10)*(1+'Workforce costs'!J$11)</f>
        <v>0</v>
      </c>
      <c r="CO166" s="290">
        <f>BM166*'Workforce costs'!K$9*(1+'Workforce costs'!K$10)*(1+'Workforce costs'!K$11)</f>
        <v>0</v>
      </c>
      <c r="CP166" s="290">
        <f>BN166*'Workforce costs'!L$9*(1+'Workforce costs'!L$10)*(1+'Workforce costs'!L$11)</f>
        <v>0</v>
      </c>
      <c r="CQ166" s="290">
        <f>BO166*'Workforce costs'!M$9*(1+'Workforce costs'!M$10)*(1+'Workforce costs'!M$11)</f>
        <v>0</v>
      </c>
      <c r="CR166" s="290">
        <f>BP166*'Workforce costs'!N$9*(1+'Workforce costs'!N$10)*(1+'Workforce costs'!N$11)</f>
        <v>0</v>
      </c>
      <c r="CS166" s="290">
        <f>BQ166*'Workforce costs'!O$9*(1+'Workforce costs'!O$10)*(1+'Workforce costs'!O$11)</f>
        <v>0</v>
      </c>
      <c r="CT166" s="290">
        <f>BR166*'Workforce costs'!P$9*(1+'Workforce costs'!P$10)*(1+'Workforce costs'!P$11)</f>
        <v>0</v>
      </c>
      <c r="CU166" s="290">
        <f>BS166*'Workforce costs'!Q$9*(1+'Workforce costs'!Q$10)*(1+'Workforce costs'!Q$11)</f>
        <v>0</v>
      </c>
      <c r="CV166" s="290">
        <f>BT166*'Workforce costs'!R$9*(1+'Workforce costs'!R$10)*(1+'Workforce costs'!R$11)</f>
        <v>0</v>
      </c>
      <c r="CW166" s="290">
        <f>BU166*'Workforce costs'!S$9*(1+'Workforce costs'!S$10)*(1+'Workforce costs'!S$11)</f>
        <v>0</v>
      </c>
      <c r="CX166" s="290">
        <f>BV166*'Workforce costs'!T$9*(1+'Workforce costs'!T$10)*(1+'Workforce costs'!T$11)</f>
        <v>0</v>
      </c>
      <c r="CY166" s="290">
        <f>BW166*'Workforce costs'!U$9*(1+'Workforce costs'!U$10)*(1+'Workforce costs'!U$11)</f>
        <v>0</v>
      </c>
      <c r="CZ166" s="290">
        <f>BX166*'Workforce costs'!V$9*(1+'Workforce costs'!V$10)*(1+'Workforce costs'!V$11)</f>
        <v>0</v>
      </c>
      <c r="DA166" s="290">
        <f>BY166*'Workforce costs'!W$9*(1+'Workforce costs'!W$10)*(1+'Workforce costs'!W$11)</f>
        <v>0</v>
      </c>
      <c r="DB166" s="290">
        <f>BZ166*'Workforce costs'!X$9*(1+'Workforce costs'!X$10)*(1+'Workforce costs'!X$11)</f>
        <v>0</v>
      </c>
      <c r="DC166" s="290">
        <f>CA166*'Workforce costs'!Y$9*(1+'Workforce costs'!Y$10)*(1+'Workforce costs'!Y$11)</f>
        <v>0</v>
      </c>
      <c r="DD166" s="290">
        <f>CB166*'Workforce costs'!Z$9*(1+'Workforce costs'!Z$10)*(1+'Workforce costs'!Z$11)</f>
        <v>0</v>
      </c>
      <c r="DE166" s="290">
        <f>CC166*'Workforce costs'!AA$9*(1+'Workforce costs'!AA$10)*(1+'Workforce costs'!AA$11)</f>
        <v>0</v>
      </c>
      <c r="DF166" s="290">
        <f>CD166*'Workforce costs'!AB$9*(1+'Workforce costs'!AB$10)*(1+'Workforce costs'!AB$11)</f>
        <v>0</v>
      </c>
    </row>
    <row r="167" spans="1:110" x14ac:dyDescent="0.3">
      <c r="A167" s="2" t="str">
        <f>Outputs!$A$4</f>
        <v>Australia</v>
      </c>
      <c r="B167" s="2" t="str">
        <f t="shared" si="19"/>
        <v>Australia 18to24</v>
      </c>
      <c r="C167" s="30">
        <f>VLOOKUP($B167,Populations!$D$15:$H$1920,3,FALSE)</f>
        <v>2374194</v>
      </c>
      <c r="D167" s="255">
        <f>IF(OR($H167="General pop",$H167="Schools",$H167="Workplace",$H167="Skills Training",$H167="Digital Supports"),1,VLOOKUP($B167,Populations!$D$15:$H$1920,5,FALSE))</f>
        <v>1</v>
      </c>
      <c r="E167" s="88">
        <f>VLOOKUP(I167,Epidemiology!$C$10:$H$47,6,FALSE)</f>
        <v>8080</v>
      </c>
      <c r="F167" s="102">
        <f>'Care profiles'!R168</f>
        <v>1</v>
      </c>
      <c r="G167" s="15" t="str">
        <f>'Care profiles'!A168</f>
        <v>18to24</v>
      </c>
      <c r="H167" s="15" t="str">
        <f>'Care profiles'!B168</f>
        <v>Thoughts</v>
      </c>
      <c r="I167" s="15" t="str">
        <f>'Care profiles'!C168</f>
        <v>Thoughts_18-24yrs</v>
      </c>
      <c r="J167" s="15" t="str">
        <f>'Care profiles'!D168</f>
        <v>Care profile</v>
      </c>
      <c r="K167" s="15" t="str">
        <f>'Care profiles'!E168</f>
        <v>Structured Psychological Therapies – Individual</v>
      </c>
      <c r="L167" s="104">
        <f>'Care profiles'!F168</f>
        <v>0.3</v>
      </c>
      <c r="M167" s="15">
        <f>'Care profiles'!G168</f>
        <v>6</v>
      </c>
      <c r="N167" s="15">
        <f>'Care profiles'!H168</f>
        <v>60</v>
      </c>
      <c r="O167" s="15" t="str">
        <f>'Care profiles'!I168</f>
        <v>min</v>
      </c>
      <c r="P167" s="15" t="str">
        <f>'Care profiles'!J168</f>
        <v>Tertiary Qualified - Unspecified</v>
      </c>
      <c r="Q167" s="15" t="str">
        <f>'Care profiles'!K168</f>
        <v>n/a</v>
      </c>
      <c r="R167" s="15" t="str">
        <f>'Care profiles'!M168</f>
        <v>Y</v>
      </c>
      <c r="S167" s="15" t="str">
        <f>'Care profiles'!O168</f>
        <v>N</v>
      </c>
      <c r="T167" s="15" t="str">
        <f>'Care profiles'!Q168</f>
        <v>N</v>
      </c>
      <c r="U167" s="30">
        <f t="shared" si="20"/>
        <v>191834.87520000001</v>
      </c>
      <c r="V167" s="30">
        <f t="shared" si="21"/>
        <v>57550.46256</v>
      </c>
      <c r="W167" s="30">
        <f>IF(M167="n/a",0,IF(O167="days",V167*M167*(1+(VLOOKUP(K167,'Bed parameters'!$A$9:$G$12,7,FALSE))),V167*M167))</f>
        <v>345302.77535999997</v>
      </c>
      <c r="X167" s="30">
        <f t="shared" si="22"/>
        <v>345302.77535999997</v>
      </c>
      <c r="Y167" s="30">
        <f t="shared" si="23"/>
        <v>0</v>
      </c>
      <c r="Z167" s="113">
        <f>_xlfn.IFNA(Y167/((VLOOKUP(K167,'Bed parameters'!$A$9:$G$12,3,FALSE))*(VLOOKUP(K167,'Bed parameters'!$A$9:$G$12,5,FALSE))),0)</f>
        <v>0</v>
      </c>
      <c r="AA167" s="30">
        <f t="shared" si="24"/>
        <v>345302.77535999997</v>
      </c>
      <c r="AB167" s="30">
        <f>_xlfn.IFNA(IF($O167="days",$Y167*(VLOOKUP($K167,'Bed parameters'!$A$9:$I$12,9,FALSE))*$F167*(VLOOKUP($Q167,'Workforce distribution'!$C$8:$AD$30,AB$7,FALSE)),IF($Q167="n/a",(IF($P167=AB$6,$X167*$F167,0)),$X167*$F167*(VLOOKUP($Q167,'Workforce distribution'!$C$8:$AD$30,AB$7,FALSE)))),0)</f>
        <v>0</v>
      </c>
      <c r="AC167" s="30">
        <f>_xlfn.IFNA(IF($O167="days",$Y167*(VLOOKUP($K167,'Bed parameters'!$A$9:$I$12,9,FALSE))*$F167*(VLOOKUP($Q167,'Workforce distribution'!$C$8:$AD$30,AC$7,FALSE)),IF($Q167="n/a",(IF($P167=AC$6,$X167*$F167,0)),$X167*$F167*(VLOOKUP($Q167,'Workforce distribution'!$C$8:$AD$30,AC$7,FALSE)))),0)</f>
        <v>0</v>
      </c>
      <c r="AD167" s="30">
        <f>_xlfn.IFNA(IF($O167="days",$Y167*(VLOOKUP($K167,'Bed parameters'!$A$9:$I$12,9,FALSE))*$F167*(VLOOKUP($Q167,'Workforce distribution'!$C$8:$AD$30,AD$7,FALSE)),IF($Q167="n/a",(IF($P167=AD$6,$X167*$F167,0)),$X167*$F167*(VLOOKUP($Q167,'Workforce distribution'!$C$8:$AD$30,AD$7,FALSE)))),0)</f>
        <v>0</v>
      </c>
      <c r="AE167" s="30">
        <f>_xlfn.IFNA(IF($O167="days",$Y167*(VLOOKUP($K167,'Bed parameters'!$A$9:$I$12,9,FALSE))*$F167*(VLOOKUP($Q167,'Workforce distribution'!$C$8:$AD$30,AE$7,FALSE)),IF($Q167="n/a",(IF($P167=AE$6,$X167*$F167,0)),$X167*$F167*(VLOOKUP($Q167,'Workforce distribution'!$C$8:$AD$30,AE$7,FALSE)))),0)</f>
        <v>0</v>
      </c>
      <c r="AF167" s="30">
        <f>_xlfn.IFNA(IF($O167="days",$Y167*(VLOOKUP($K167,'Bed parameters'!$A$9:$I$12,9,FALSE))*$F167*(VLOOKUP($Q167,'Workforce distribution'!$C$8:$AD$30,AF$7,FALSE)),IF($Q167="n/a",(IF($P167=AF$6,$X167*$F167,0)),$X167*$F167*(VLOOKUP($Q167,'Workforce distribution'!$C$8:$AD$30,AF$7,FALSE)))),0)</f>
        <v>0</v>
      </c>
      <c r="AG167" s="30">
        <f>_xlfn.IFNA(IF($O167="days",$Y167*(VLOOKUP($K167,'Bed parameters'!$A$9:$I$12,9,FALSE))*$F167*(VLOOKUP($Q167,'Workforce distribution'!$C$8:$AD$30,AG$7,FALSE)),IF($Q167="n/a",(IF($P167=AG$6,$X167*$F167,0)),$X167*$F167*(VLOOKUP($Q167,'Workforce distribution'!$C$8:$AD$30,AG$7,FALSE)))),0)</f>
        <v>0</v>
      </c>
      <c r="AH167" s="30">
        <f>_xlfn.IFNA(IF($O167="days",$Y167*(VLOOKUP($K167,'Bed parameters'!$A$9:$I$12,9,FALSE))*$F167*(VLOOKUP($Q167,'Workforce distribution'!$C$8:$AD$30,AH$7,FALSE)),IF($Q167="n/a",(IF($P167=AH$6,$X167*$F167,0)),$X167*$F167*(VLOOKUP($Q167,'Workforce distribution'!$C$8:$AD$30,AH$7,FALSE)))),0)</f>
        <v>0</v>
      </c>
      <c r="AI167" s="30">
        <f>_xlfn.IFNA(IF($O167="days",$Y167*(VLOOKUP($K167,'Bed parameters'!$A$9:$I$12,9,FALSE))*$F167*(VLOOKUP($Q167,'Workforce distribution'!$C$8:$AD$30,AI$7,FALSE)),IF($Q167="n/a",(IF($P167=AI$6,$X167*$F167,0)),$X167*$F167*(VLOOKUP($Q167,'Workforce distribution'!$C$8:$AD$30,AI$7,FALSE)))),0)</f>
        <v>0</v>
      </c>
      <c r="AJ167" s="30">
        <f>_xlfn.IFNA(IF($O167="days",$Y167*(VLOOKUP($K167,'Bed parameters'!$A$9:$I$12,9,FALSE))*$F167*(VLOOKUP($Q167,'Workforce distribution'!$C$8:$AD$30,AJ$7,FALSE)),IF($Q167="n/a",(IF($P167=AJ$6,$X167*$F167,0)),$X167*$F167*(VLOOKUP($Q167,'Workforce distribution'!$C$8:$AD$30,AJ$7,FALSE)))),0)</f>
        <v>0</v>
      </c>
      <c r="AK167" s="30">
        <f>_xlfn.IFNA(IF($O167="days",$Y167*(VLOOKUP($K167,'Bed parameters'!$A$9:$I$12,9,FALSE))*$F167*(VLOOKUP($Q167,'Workforce distribution'!$C$8:$AD$30,AK$7,FALSE)),IF($Q167="n/a",(IF($P167=AK$6,$X167*$F167,0)),$X167*$F167*(VLOOKUP($Q167,'Workforce distribution'!$C$8:$AD$30,AK$7,FALSE)))),0)</f>
        <v>0</v>
      </c>
      <c r="AL167" s="30">
        <f>_xlfn.IFNA(IF($O167="days",$Y167*(VLOOKUP($K167,'Bed parameters'!$A$9:$I$12,9,FALSE))*$F167*(VLOOKUP($Q167,'Workforce distribution'!$C$8:$AD$30,AL$7,FALSE)),IF($Q167="n/a",(IF($P167=AL$6,$X167*$F167,0)),$X167*$F167*(VLOOKUP($Q167,'Workforce distribution'!$C$8:$AD$30,AL$7,FALSE)))),0)</f>
        <v>0</v>
      </c>
      <c r="AM167" s="30">
        <f>_xlfn.IFNA(IF($O167="days",$Y167*(VLOOKUP($K167,'Bed parameters'!$A$9:$I$12,9,FALSE))*$F167*(VLOOKUP($Q167,'Workforce distribution'!$C$8:$AD$30,AM$7,FALSE)),IF($Q167="n/a",(IF($P167=AM$6,$X167*$F167,0)),$X167*$F167*(VLOOKUP($Q167,'Workforce distribution'!$C$8:$AD$30,AM$7,FALSE)))),0)</f>
        <v>0</v>
      </c>
      <c r="AN167" s="30">
        <f>_xlfn.IFNA(IF($O167="days",$Y167*(VLOOKUP($K167,'Bed parameters'!$A$9:$I$12,9,FALSE))*$F167*(VLOOKUP($Q167,'Workforce distribution'!$C$8:$AD$30,AN$7,FALSE)),IF($Q167="n/a",(IF($P167=AN$6,$X167*$F167,0)),$X167*$F167*(VLOOKUP($Q167,'Workforce distribution'!$C$8:$AD$30,AN$7,FALSE)))),0)</f>
        <v>0</v>
      </c>
      <c r="AO167" s="30">
        <f>_xlfn.IFNA(IF($O167="days",$Y167*(VLOOKUP($K167,'Bed parameters'!$A$9:$I$12,9,FALSE))*$F167*(VLOOKUP($Q167,'Workforce distribution'!$C$8:$AD$30,AO$7,FALSE)),IF($Q167="n/a",(IF($P167=AO$6,$X167*$F167,0)),$X167*$F167*(VLOOKUP($Q167,'Workforce distribution'!$C$8:$AD$30,AO$7,FALSE)))),0)</f>
        <v>0</v>
      </c>
      <c r="AP167" s="30">
        <f>_xlfn.IFNA(IF($O167="days",$Y167*(VLOOKUP($K167,'Bed parameters'!$A$9:$I$12,9,FALSE))*$F167*(VLOOKUP($Q167,'Workforce distribution'!$C$8:$AD$30,AP$7,FALSE)),IF($Q167="n/a",(IF($P167=AP$6,$X167*$F167,0)),$X167*$F167*(VLOOKUP($Q167,'Workforce distribution'!$C$8:$AD$30,AP$7,FALSE)))),0)</f>
        <v>0</v>
      </c>
      <c r="AQ167" s="30">
        <f>_xlfn.IFNA(IF($O167="days",$Y167*(VLOOKUP($K167,'Bed parameters'!$A$9:$I$12,9,FALSE))*$F167*(VLOOKUP($Q167,'Workforce distribution'!$C$8:$AD$30,AQ$7,FALSE)),IF($Q167="n/a",(IF($P167=AQ$6,$X167*$F167,0)),$X167*$F167*(VLOOKUP($Q167,'Workforce distribution'!$C$8:$AD$30,AQ$7,FALSE)))),0)</f>
        <v>0</v>
      </c>
      <c r="AR167" s="30">
        <f>_xlfn.IFNA(IF($O167="days",$Y167*(VLOOKUP($K167,'Bed parameters'!$A$9:$I$12,9,FALSE))*$F167*(VLOOKUP($Q167,'Workforce distribution'!$C$8:$AD$30,AR$7,FALSE)),IF($Q167="n/a",(IF($P167=AR$6,$X167*$F167,0)),$X167*$F167*(VLOOKUP($Q167,'Workforce distribution'!$C$8:$AD$30,AR$7,FALSE)))),0)</f>
        <v>0</v>
      </c>
      <c r="AS167" s="30">
        <f>_xlfn.IFNA(IF($O167="days",$Y167*(VLOOKUP($K167,'Bed parameters'!$A$9:$I$12,9,FALSE))*$F167*(VLOOKUP($Q167,'Workforce distribution'!$C$8:$AD$30,AS$7,FALSE)),IF($Q167="n/a",(IF($P167=AS$6,$X167*$F167,0)),$X167*$F167*(VLOOKUP($Q167,'Workforce distribution'!$C$8:$AD$30,AS$7,FALSE)))),0)</f>
        <v>345302.77535999997</v>
      </c>
      <c r="AT167" s="30">
        <f>_xlfn.IFNA(IF($O167="days",$Y167*(VLOOKUP($K167,'Bed parameters'!$A$9:$I$12,9,FALSE))*$F167*(VLOOKUP($Q167,'Workforce distribution'!$C$8:$AD$30,AT$7,FALSE)),IF($Q167="n/a",(IF($P167=AT$6,$X167*$F167,0)),$X167*$F167*(VLOOKUP($Q167,'Workforce distribution'!$C$8:$AD$30,AT$7,FALSE)))),0)</f>
        <v>0</v>
      </c>
      <c r="AU167" s="30">
        <f>_xlfn.IFNA(IF($O167="days",$Y167*(VLOOKUP($K167,'Bed parameters'!$A$9:$I$12,9,FALSE))*$F167*(VLOOKUP($Q167,'Workforce distribution'!$C$8:$AD$30,AU$7,FALSE)),IF($Q167="n/a",(IF($P167=AU$6,$X167*$F167,0)),$X167*$F167*(VLOOKUP($Q167,'Workforce distribution'!$C$8:$AD$30,AU$7,FALSE)))),0)</f>
        <v>0</v>
      </c>
      <c r="AV167" s="30">
        <f>_xlfn.IFNA(IF($O167="days",$Y167*(VLOOKUP($K167,'Bed parameters'!$A$9:$I$12,9,FALSE))*$F167*(VLOOKUP($Q167,'Workforce distribution'!$C$8:$AD$30,AV$7,FALSE)),IF($Q167="n/a",(IF($P167=AV$6,$X167*$F167,0)),$X167*$F167*(VLOOKUP($Q167,'Workforce distribution'!$C$8:$AD$30,AV$7,FALSE)))),0)</f>
        <v>0</v>
      </c>
      <c r="AW167" s="30">
        <f>_xlfn.IFNA(IF($O167="days",$Y167*(VLOOKUP($K167,'Bed parameters'!$A$9:$I$12,9,FALSE))*$F167*(VLOOKUP($Q167,'Workforce distribution'!$C$8:$AD$30,AW$7,FALSE)),IF($Q167="n/a",(IF($P167=AW$6,$X167*$F167,0)),$X167*$F167*(VLOOKUP($Q167,'Workforce distribution'!$C$8:$AD$30,AW$7,FALSE)))),0)</f>
        <v>0</v>
      </c>
      <c r="AX167" s="30">
        <f>_xlfn.IFNA(IF($O167="days",$Y167*(VLOOKUP($K167,'Bed parameters'!$A$9:$I$12,9,FALSE))*$F167*(VLOOKUP($Q167,'Workforce distribution'!$C$8:$AD$30,AX$7,FALSE)),IF($Q167="n/a",(IF($P167=AX$6,$X167*$F167,0)),$X167*$F167*(VLOOKUP($Q167,'Workforce distribution'!$C$8:$AD$30,AX$7,FALSE)))),0)</f>
        <v>0</v>
      </c>
      <c r="AY167" s="30">
        <f>_xlfn.IFNA(IF($O167="days",$Y167*(VLOOKUP($K167,'Bed parameters'!$A$9:$I$12,9,FALSE))*$F167*(VLOOKUP($Q167,'Workforce distribution'!$C$8:$AD$30,AY$7,FALSE)),IF($Q167="n/a",(IF($P167=AY$6,$X167*$F167,0)),$X167*$F167*(VLOOKUP($Q167,'Workforce distribution'!$C$8:$AD$30,AY$7,FALSE)))),0)</f>
        <v>0</v>
      </c>
      <c r="AZ167" s="30">
        <f>_xlfn.IFNA(IF($O167="days",$Y167*(VLOOKUP($K167,'Bed parameters'!$A$9:$I$12,9,FALSE))*$F167*(VLOOKUP($Q167,'Workforce distribution'!$C$8:$AD$30,AZ$7,FALSE)),IF($Q167="n/a",(IF($P167=AZ$6,$X167*$F167,0)),$X167*$F167*(VLOOKUP($Q167,'Workforce distribution'!$C$8:$AD$30,AZ$7,FALSE)))),0)</f>
        <v>0</v>
      </c>
      <c r="BA167" s="30">
        <f>_xlfn.IFNA(IF($O167="days",$Y167*(VLOOKUP($K167,'Bed parameters'!$A$9:$I$12,9,FALSE))*$F167*(VLOOKUP($Q167,'Workforce distribution'!$C$8:$AD$30,BA$7,FALSE)),IF($Q167="n/a",(IF($P167=BA$6,$X167*$F167,0)),$X167*$F167*(VLOOKUP($Q167,'Workforce distribution'!$C$8:$AD$30,BA$7,FALSE)))),0)</f>
        <v>0</v>
      </c>
      <c r="BB167" s="30">
        <f>_xlfn.IFNA(IF($O167="days",$Y167*(VLOOKUP($K167,'Bed parameters'!$A$9:$I$12,9,FALSE))*$F167*(VLOOKUP($Q167,'Workforce distribution'!$C$8:$AD$30,BB$7,FALSE)),IF($Q167="n/a",(IF($P167=BB$6,$X167*$F167,0)),$X167*$F167*(VLOOKUP($Q167,'Workforce distribution'!$C$8:$AD$30,BB$7,FALSE)))),0)</f>
        <v>0</v>
      </c>
      <c r="BC167" s="149">
        <f t="shared" si="25"/>
        <v>300.45546991623513</v>
      </c>
      <c r="BD167" s="288">
        <f>IF($Q167="n/a",(IF('Workforce hours'!D$30=0,0,(AB167/'Workforce hours'!D$30))),(IF(VLOOKUP($Q167,'Workforce hours'!$C$8:$AD$30,BD$7,FALSE)=0,0,(AB167/(VLOOKUP($Q167,'Workforce hours'!$C$8:$AD$30,BD$7,FALSE))))))</f>
        <v>0</v>
      </c>
      <c r="BE167" s="288">
        <f>IF($Q167="n/a",(IF('Workforce hours'!E$30=0,0,(AC167/'Workforce hours'!E$30))),(IF(VLOOKUP($Q167,'Workforce hours'!$C$8:$AD$30,BE$7,FALSE)=0,0,(AC167/(VLOOKUP($Q167,'Workforce hours'!$C$8:$AD$30,BE$7,FALSE))))))</f>
        <v>0</v>
      </c>
      <c r="BF167" s="288">
        <f>IF($Q167="n/a",(IF('Workforce hours'!F$30=0,0,(AD167/'Workforce hours'!F$30))),(IF(VLOOKUP($Q167,'Workforce hours'!$C$8:$AD$30,BF$7,FALSE)=0,0,(AD167/(VLOOKUP($Q167,'Workforce hours'!$C$8:$AD$30,BF$7,FALSE))))))</f>
        <v>0</v>
      </c>
      <c r="BG167" s="288">
        <f>IF($Q167="n/a",(IF('Workforce hours'!G$30=0,0,(AE167/'Workforce hours'!G$30))),(IF(VLOOKUP($Q167,'Workforce hours'!$C$8:$AD$30,BG$7,FALSE)=0,0,(AE167/(VLOOKUP($Q167,'Workforce hours'!$C$8:$AD$30,BG$7,FALSE))))))</f>
        <v>0</v>
      </c>
      <c r="BH167" s="288">
        <f>IF($Q167="n/a",(IF('Workforce hours'!H$30=0,0,(AF167/'Workforce hours'!H$30))),(IF(VLOOKUP($Q167,'Workforce hours'!$C$8:$AD$30,BH$7,FALSE)=0,0,(AF167/(VLOOKUP($Q167,'Workforce hours'!$C$8:$AD$30,BH$7,FALSE))))))</f>
        <v>0</v>
      </c>
      <c r="BI167" s="288">
        <f>IF($Q167="n/a",(IF('Workforce hours'!I$30=0,0,(AG167/'Workforce hours'!I$30))),(IF(VLOOKUP($Q167,'Workforce hours'!$C$8:$AD$30,BI$7,FALSE)=0,0,(AG167/(VLOOKUP($Q167,'Workforce hours'!$C$8:$AD$30,BI$7,FALSE))))))</f>
        <v>0</v>
      </c>
      <c r="BJ167" s="288">
        <f>IF($Q167="n/a",(IF('Workforce hours'!J$30=0,0,(AH167/'Workforce hours'!J$30))),(IF(VLOOKUP($Q167,'Workforce hours'!$C$8:$AD$30,BJ$7,FALSE)=0,0,(AH167/(VLOOKUP($Q167,'Workforce hours'!$C$8:$AD$30,BJ$7,FALSE))))))</f>
        <v>0</v>
      </c>
      <c r="BK167" s="288">
        <f>IF($Q167="n/a",(IF('Workforce hours'!K$30=0,0,(AI167/'Workforce hours'!K$30))),(IF(VLOOKUP($Q167,'Workforce hours'!$C$8:$AD$30,BK$7,FALSE)=0,0,(AI167/(VLOOKUP($Q167,'Workforce hours'!$C$8:$AD$30,BK$7,FALSE))))))</f>
        <v>0</v>
      </c>
      <c r="BL167" s="288">
        <f>IF($Q167="n/a",(IF('Workforce hours'!L$30=0,0,(AJ167/'Workforce hours'!L$30))),(IF(VLOOKUP($Q167,'Workforce hours'!$C$8:$AD$30,BL$7,FALSE)=0,0,(AJ167/(VLOOKUP($Q167,'Workforce hours'!$C$8:$AD$30,BL$7,FALSE))))))</f>
        <v>0</v>
      </c>
      <c r="BM167" s="288">
        <f>IF($Q167="n/a",(IF('Workforce hours'!M$30=0,0,(AK167/'Workforce hours'!M$30))),(IF(VLOOKUP($Q167,'Workforce hours'!$C$8:$AD$30,BM$7,FALSE)=0,0,(AK167/(VLOOKUP($Q167,'Workforce hours'!$C$8:$AD$30,BM$7,FALSE))))))</f>
        <v>0</v>
      </c>
      <c r="BN167" s="288">
        <f>IF($Q167="n/a",(IF('Workforce hours'!N$30=0,0,(AL167/'Workforce hours'!N$30))),(IF(VLOOKUP($Q167,'Workforce hours'!$C$8:$AD$30,BN$7,FALSE)=0,0,(AL167/(VLOOKUP($Q167,'Workforce hours'!$C$8:$AD$30,BN$7,FALSE))))))</f>
        <v>0</v>
      </c>
      <c r="BO167" s="288">
        <f>IF($Q167="n/a",(IF('Workforce hours'!O$30=0,0,(AM167/'Workforce hours'!O$30))),(IF(VLOOKUP($Q167,'Workforce hours'!$C$8:$AD$30,BO$7,FALSE)=0,0,(AM167/(VLOOKUP($Q167,'Workforce hours'!$C$8:$AD$30,BO$7,FALSE))))))</f>
        <v>0</v>
      </c>
      <c r="BP167" s="288">
        <f>IF($Q167="n/a",(IF('Workforce hours'!P$30=0,0,(AN167/'Workforce hours'!P$30))),(IF(VLOOKUP($Q167,'Workforce hours'!$C$8:$AD$30,BP$7,FALSE)=0,0,(AN167/(VLOOKUP($Q167,'Workforce hours'!$C$8:$AD$30,BP$7,FALSE))))))</f>
        <v>0</v>
      </c>
      <c r="BQ167" s="288">
        <f>IF($Q167="n/a",(IF('Workforce hours'!Q$30=0,0,(AO167/'Workforce hours'!Q$30))),(IF(VLOOKUP($Q167,'Workforce hours'!$C$8:$AD$30,BQ$7,FALSE)=0,0,(AO167/(VLOOKUP($Q167,'Workforce hours'!$C$8:$AD$30,BQ$7,FALSE))))))</f>
        <v>0</v>
      </c>
      <c r="BR167" s="288">
        <f>IF($Q167="n/a",(IF('Workforce hours'!R$30=0,0,(AP167/'Workforce hours'!R$30))),(IF(VLOOKUP($Q167,'Workforce hours'!$C$8:$AD$30,BR$7,FALSE)=0,0,(AP167/(VLOOKUP($Q167,'Workforce hours'!$C$8:$AD$30,BR$7,FALSE))))))</f>
        <v>0</v>
      </c>
      <c r="BS167" s="288">
        <f>IF($Q167="n/a",(IF('Workforce hours'!S$30=0,0,(AQ167/'Workforce hours'!S$30))),(IF(VLOOKUP($Q167,'Workforce hours'!$C$8:$AD$30,BS$7,FALSE)=0,0,(AQ167/(VLOOKUP($Q167,'Workforce hours'!$C$8:$AD$30,BS$7,FALSE))))))</f>
        <v>0</v>
      </c>
      <c r="BT167" s="288">
        <f>IF($Q167="n/a",(IF('Workforce hours'!T$30=0,0,(AR167/'Workforce hours'!T$30))),(IF(VLOOKUP($Q167,'Workforce hours'!$C$8:$AD$30,BT$7,FALSE)=0,0,(AR167/(VLOOKUP($Q167,'Workforce hours'!$C$8:$AD$30,BT$7,FALSE))))))</f>
        <v>0</v>
      </c>
      <c r="BU167" s="288">
        <f>IF($Q167="n/a",(IF('Workforce hours'!U$30=0,0,(AS167/'Workforce hours'!U$30))),(IF(VLOOKUP($Q167,'Workforce hours'!$C$8:$AD$30,BU$7,FALSE)=0,0,(AS167/(VLOOKUP($Q167,'Workforce hours'!$C$8:$AD$30,BU$7,FALSE))))))</f>
        <v>300.45546991623513</v>
      </c>
      <c r="BV167" s="288">
        <f>IF($Q167="n/a",(IF('Workforce hours'!V$30=0,0,(AT167/'Workforce hours'!V$30))),(IF(VLOOKUP($Q167,'Workforce hours'!$C$8:$AD$30,BV$7,FALSE)=0,0,(AT167/(VLOOKUP($Q167,'Workforce hours'!$C$8:$AD$30,BV$7,FALSE))))))</f>
        <v>0</v>
      </c>
      <c r="BW167" s="288">
        <f>IF($Q167="n/a",(IF('Workforce hours'!W$30=0,0,(AU167/'Workforce hours'!W$30))),(IF(VLOOKUP($Q167,'Workforce hours'!$C$8:$AD$30,BW$7,FALSE)=0,0,(AU167/(VLOOKUP($Q167,'Workforce hours'!$C$8:$AD$30,BW$7,FALSE))))))</f>
        <v>0</v>
      </c>
      <c r="BX167" s="288">
        <f>IF($Q167="n/a",(IF('Workforce hours'!X$30=0,0,(AV167/'Workforce hours'!X$30))),(IF(VLOOKUP($Q167,'Workforce hours'!$C$8:$AD$30,BX$7,FALSE)=0,0,(AV167/(VLOOKUP($Q167,'Workforce hours'!$C$8:$AD$30,BX$7,FALSE))))))</f>
        <v>0</v>
      </c>
      <c r="BY167" s="288">
        <f>IF($Q167="n/a",(IF('Workforce hours'!Y$30=0,0,(AW167/'Workforce hours'!Y$30))),(IF(VLOOKUP($Q167,'Workforce hours'!$C$8:$AD$30,BY$7,FALSE)=0,0,(AW167/(VLOOKUP($Q167,'Workforce hours'!$C$8:$AD$30,BY$7,FALSE))))))</f>
        <v>0</v>
      </c>
      <c r="BZ167" s="288">
        <f>IF($Q167="n/a",(IF('Workforce hours'!Z$30=0,0,(AX167/'Workforce hours'!Z$30))),(IF(VLOOKUP($Q167,'Workforce hours'!$C$8:$AD$30,BZ$7,FALSE)=0,0,(AX167/(VLOOKUP($Q167,'Workforce hours'!$C$8:$AD$30,BZ$7,FALSE))))))</f>
        <v>0</v>
      </c>
      <c r="CA167" s="288">
        <f>IF($Q167="n/a",(IF('Workforce hours'!AA$30=0,0,(AY167/'Workforce hours'!AA$30))),(IF(VLOOKUP($Q167,'Workforce hours'!$C$8:$AD$30,CA$7,FALSE)=0,0,(AY167/(VLOOKUP($Q167,'Workforce hours'!$C$8:$AD$30,CA$7,FALSE))))))</f>
        <v>0</v>
      </c>
      <c r="CB167" s="288">
        <f>IF($Q167="n/a",(IF('Workforce hours'!AB$30=0,0,(AZ167/'Workforce hours'!AB$30))),(IF(VLOOKUP($Q167,'Workforce hours'!$C$8:$AD$30,CB$7,FALSE)=0,0,(AZ167/(VLOOKUP($Q167,'Workforce hours'!$C$8:$AD$30,CB$7,FALSE))))))</f>
        <v>0</v>
      </c>
      <c r="CC167" s="288">
        <f>IF($Q167="n/a",(IF('Workforce hours'!AC$30=0,0,(BA167/'Workforce hours'!AC$30))),(IF(VLOOKUP($Q167,'Workforce hours'!$C$8:$AD$30,CC$7,FALSE)=0,0,(BA167/(VLOOKUP($Q167,'Workforce hours'!$C$8:$AD$30,CC$7,FALSE))))))</f>
        <v>0</v>
      </c>
      <c r="CD167" s="288">
        <f>IF($Q167="n/a",(IF('Workforce hours'!AD$30=0,0,(BB167/'Workforce hours'!AD$30))),(IF(VLOOKUP($Q167,'Workforce hours'!$C$8:$AD$30,CD$7,FALSE)=0,0,(BB167/(VLOOKUP($Q167,'Workforce hours'!$C$8:$AD$30,CD$7,FALSE))))))</f>
        <v>0</v>
      </c>
      <c r="CE167" s="289">
        <f t="shared" si="26"/>
        <v>0</v>
      </c>
      <c r="CF167" s="290">
        <f>BD167*'Workforce costs'!B$9*(1+'Workforce costs'!B$10)*(1+'Workforce costs'!B$11)</f>
        <v>0</v>
      </c>
      <c r="CG167" s="290">
        <f>BE167*'Workforce costs'!C$9*(1+'Workforce costs'!C$10)*(1+'Workforce costs'!C$11)</f>
        <v>0</v>
      </c>
      <c r="CH167" s="290">
        <f>BF167*'Workforce costs'!D$9*(1+'Workforce costs'!D$10)*(1+'Workforce costs'!D$11)</f>
        <v>0</v>
      </c>
      <c r="CI167" s="290">
        <f>BG167*'Workforce costs'!E$9*(1+'Workforce costs'!E$10)*(1+'Workforce costs'!E$11)</f>
        <v>0</v>
      </c>
      <c r="CJ167" s="290">
        <f>BH167*'Workforce costs'!F$9*(1+'Workforce costs'!F$10)*(1+'Workforce costs'!F$11)</f>
        <v>0</v>
      </c>
      <c r="CK167" s="290">
        <f>BI167*'Workforce costs'!G$9*(1+'Workforce costs'!G$10)*(1+'Workforce costs'!G$11)</f>
        <v>0</v>
      </c>
      <c r="CL167" s="290">
        <f>BJ167*'Workforce costs'!H$9*(1+'Workforce costs'!H$10)*(1+'Workforce costs'!H$11)</f>
        <v>0</v>
      </c>
      <c r="CM167" s="290">
        <f>BK167*'Workforce costs'!I$9*(1+'Workforce costs'!I$10)*(1+'Workforce costs'!I$11)</f>
        <v>0</v>
      </c>
      <c r="CN167" s="290">
        <f>BL167*'Workforce costs'!J$9*(1+'Workforce costs'!J$10)*(1+'Workforce costs'!J$11)</f>
        <v>0</v>
      </c>
      <c r="CO167" s="290">
        <f>BM167*'Workforce costs'!K$9*(1+'Workforce costs'!K$10)*(1+'Workforce costs'!K$11)</f>
        <v>0</v>
      </c>
      <c r="CP167" s="290">
        <f>BN167*'Workforce costs'!L$9*(1+'Workforce costs'!L$10)*(1+'Workforce costs'!L$11)</f>
        <v>0</v>
      </c>
      <c r="CQ167" s="290">
        <f>BO167*'Workforce costs'!M$9*(1+'Workforce costs'!M$10)*(1+'Workforce costs'!M$11)</f>
        <v>0</v>
      </c>
      <c r="CR167" s="290">
        <f>BP167*'Workforce costs'!N$9*(1+'Workforce costs'!N$10)*(1+'Workforce costs'!N$11)</f>
        <v>0</v>
      </c>
      <c r="CS167" s="290">
        <f>BQ167*'Workforce costs'!O$9*(1+'Workforce costs'!O$10)*(1+'Workforce costs'!O$11)</f>
        <v>0</v>
      </c>
      <c r="CT167" s="290">
        <f>BR167*'Workforce costs'!P$9*(1+'Workforce costs'!P$10)*(1+'Workforce costs'!P$11)</f>
        <v>0</v>
      </c>
      <c r="CU167" s="290">
        <f>BS167*'Workforce costs'!Q$9*(1+'Workforce costs'!Q$10)*(1+'Workforce costs'!Q$11)</f>
        <v>0</v>
      </c>
      <c r="CV167" s="290">
        <f>BT167*'Workforce costs'!R$9*(1+'Workforce costs'!R$10)*(1+'Workforce costs'!R$11)</f>
        <v>0</v>
      </c>
      <c r="CW167" s="290">
        <f>BU167*'Workforce costs'!S$9*(1+'Workforce costs'!S$10)*(1+'Workforce costs'!S$11)</f>
        <v>0</v>
      </c>
      <c r="CX167" s="290">
        <f>BV167*'Workforce costs'!T$9*(1+'Workforce costs'!T$10)*(1+'Workforce costs'!T$11)</f>
        <v>0</v>
      </c>
      <c r="CY167" s="290">
        <f>BW167*'Workforce costs'!U$9*(1+'Workforce costs'!U$10)*(1+'Workforce costs'!U$11)</f>
        <v>0</v>
      </c>
      <c r="CZ167" s="290">
        <f>BX167*'Workforce costs'!V$9*(1+'Workforce costs'!V$10)*(1+'Workforce costs'!V$11)</f>
        <v>0</v>
      </c>
      <c r="DA167" s="290">
        <f>BY167*'Workforce costs'!W$9*(1+'Workforce costs'!W$10)*(1+'Workforce costs'!W$11)</f>
        <v>0</v>
      </c>
      <c r="DB167" s="290">
        <f>BZ167*'Workforce costs'!X$9*(1+'Workforce costs'!X$10)*(1+'Workforce costs'!X$11)</f>
        <v>0</v>
      </c>
      <c r="DC167" s="290">
        <f>CA167*'Workforce costs'!Y$9*(1+'Workforce costs'!Y$10)*(1+'Workforce costs'!Y$11)</f>
        <v>0</v>
      </c>
      <c r="DD167" s="290">
        <f>CB167*'Workforce costs'!Z$9*(1+'Workforce costs'!Z$10)*(1+'Workforce costs'!Z$11)</f>
        <v>0</v>
      </c>
      <c r="DE167" s="290">
        <f>CC167*'Workforce costs'!AA$9*(1+'Workforce costs'!AA$10)*(1+'Workforce costs'!AA$11)</f>
        <v>0</v>
      </c>
      <c r="DF167" s="290">
        <f>CD167*'Workforce costs'!AB$9*(1+'Workforce costs'!AB$10)*(1+'Workforce costs'!AB$11)</f>
        <v>0</v>
      </c>
    </row>
    <row r="168" spans="1:110" x14ac:dyDescent="0.3">
      <c r="A168" s="2" t="str">
        <f>Outputs!$A$4</f>
        <v>Australia</v>
      </c>
      <c r="B168" s="2" t="str">
        <f t="shared" si="19"/>
        <v>Australia 18to24</v>
      </c>
      <c r="C168" s="30">
        <f>VLOOKUP($B168,Populations!$D$15:$H$1920,3,FALSE)</f>
        <v>2374194</v>
      </c>
      <c r="D168" s="255">
        <f>IF(OR($H168="General pop",$H168="Schools",$H168="Workplace",$H168="Skills Training",$H168="Digital Supports"),1,VLOOKUP($B168,Populations!$D$15:$H$1920,5,FALSE))</f>
        <v>1</v>
      </c>
      <c r="E168" s="88">
        <f>VLOOKUP(I168,Epidemiology!$C$10:$H$47,6,FALSE)</f>
        <v>8080</v>
      </c>
      <c r="F168" s="102">
        <f>'Care profiles'!R169</f>
        <v>1</v>
      </c>
      <c r="G168" s="15" t="str">
        <f>'Care profiles'!A169</f>
        <v>18to24</v>
      </c>
      <c r="H168" s="15" t="str">
        <f>'Care profiles'!B169</f>
        <v>Thoughts</v>
      </c>
      <c r="I168" s="15" t="str">
        <f>'Care profiles'!C169</f>
        <v>Thoughts_18-24yrs</v>
      </c>
      <c r="J168" s="15" t="str">
        <f>'Care profiles'!D169</f>
        <v>Care profile</v>
      </c>
      <c r="K168" s="15" t="str">
        <f>'Care profiles'!E169</f>
        <v>Individual Psychosocial Support Services</v>
      </c>
      <c r="L168" s="104">
        <f>'Care profiles'!F169</f>
        <v>0.6</v>
      </c>
      <c r="M168" s="15">
        <f>'Care profiles'!G169</f>
        <v>12</v>
      </c>
      <c r="N168" s="15">
        <f>'Care profiles'!H169</f>
        <v>60</v>
      </c>
      <c r="O168" s="15" t="str">
        <f>'Care profiles'!I169</f>
        <v>min</v>
      </c>
      <c r="P168" s="15" t="str">
        <f>'Care profiles'!J169</f>
        <v>Vocationally Qualified - Unspecified</v>
      </c>
      <c r="Q168" s="15" t="str">
        <f>'Care profiles'!K169</f>
        <v>n/a</v>
      </c>
      <c r="R168" s="15" t="str">
        <f>'Care profiles'!M169</f>
        <v>Y</v>
      </c>
      <c r="S168" s="15" t="str">
        <f>'Care profiles'!O169</f>
        <v>Y</v>
      </c>
      <c r="T168" s="15" t="str">
        <f>'Care profiles'!Q169</f>
        <v>N</v>
      </c>
      <c r="U168" s="30">
        <f t="shared" si="20"/>
        <v>191834.87520000001</v>
      </c>
      <c r="V168" s="30">
        <f t="shared" si="21"/>
        <v>115100.92512</v>
      </c>
      <c r="W168" s="30">
        <f>IF(M168="n/a",0,IF(O168="days",V168*M168*(1+(VLOOKUP(K168,'Bed parameters'!$A$9:$G$12,7,FALSE))),V168*M168))</f>
        <v>1381211.1014399999</v>
      </c>
      <c r="X168" s="30">
        <f t="shared" si="22"/>
        <v>1381211.1014399999</v>
      </c>
      <c r="Y168" s="30">
        <f t="shared" si="23"/>
        <v>0</v>
      </c>
      <c r="Z168" s="113">
        <f>_xlfn.IFNA(Y168/((VLOOKUP(K168,'Bed parameters'!$A$9:$G$12,3,FALSE))*(VLOOKUP(K168,'Bed parameters'!$A$9:$G$12,5,FALSE))),0)</f>
        <v>0</v>
      </c>
      <c r="AA168" s="30">
        <f t="shared" si="24"/>
        <v>1381211.1014399999</v>
      </c>
      <c r="AB168" s="30">
        <f>_xlfn.IFNA(IF($O168="days",$Y168*(VLOOKUP($K168,'Bed parameters'!$A$9:$I$12,9,FALSE))*$F168*(VLOOKUP($Q168,'Workforce distribution'!$C$8:$AD$30,AB$7,FALSE)),IF($Q168="n/a",(IF($P168=AB$6,$X168*$F168,0)),$X168*$F168*(VLOOKUP($Q168,'Workforce distribution'!$C$8:$AD$30,AB$7,FALSE)))),0)</f>
        <v>0</v>
      </c>
      <c r="AC168" s="30">
        <f>_xlfn.IFNA(IF($O168="days",$Y168*(VLOOKUP($K168,'Bed parameters'!$A$9:$I$12,9,FALSE))*$F168*(VLOOKUP($Q168,'Workforce distribution'!$C$8:$AD$30,AC$7,FALSE)),IF($Q168="n/a",(IF($P168=AC$6,$X168*$F168,0)),$X168*$F168*(VLOOKUP($Q168,'Workforce distribution'!$C$8:$AD$30,AC$7,FALSE)))),0)</f>
        <v>0</v>
      </c>
      <c r="AD168" s="30">
        <f>_xlfn.IFNA(IF($O168="days",$Y168*(VLOOKUP($K168,'Bed parameters'!$A$9:$I$12,9,FALSE))*$F168*(VLOOKUP($Q168,'Workforce distribution'!$C$8:$AD$30,AD$7,FALSE)),IF($Q168="n/a",(IF($P168=AD$6,$X168*$F168,0)),$X168*$F168*(VLOOKUP($Q168,'Workforce distribution'!$C$8:$AD$30,AD$7,FALSE)))),0)</f>
        <v>0</v>
      </c>
      <c r="AE168" s="30">
        <f>_xlfn.IFNA(IF($O168="days",$Y168*(VLOOKUP($K168,'Bed parameters'!$A$9:$I$12,9,FALSE))*$F168*(VLOOKUP($Q168,'Workforce distribution'!$C$8:$AD$30,AE$7,FALSE)),IF($Q168="n/a",(IF($P168=AE$6,$X168*$F168,0)),$X168*$F168*(VLOOKUP($Q168,'Workforce distribution'!$C$8:$AD$30,AE$7,FALSE)))),0)</f>
        <v>0</v>
      </c>
      <c r="AF168" s="30">
        <f>_xlfn.IFNA(IF($O168="days",$Y168*(VLOOKUP($K168,'Bed parameters'!$A$9:$I$12,9,FALSE))*$F168*(VLOOKUP($Q168,'Workforce distribution'!$C$8:$AD$30,AF$7,FALSE)),IF($Q168="n/a",(IF($P168=AF$6,$X168*$F168,0)),$X168*$F168*(VLOOKUP($Q168,'Workforce distribution'!$C$8:$AD$30,AF$7,FALSE)))),0)</f>
        <v>0</v>
      </c>
      <c r="AG168" s="30">
        <f>_xlfn.IFNA(IF($O168="days",$Y168*(VLOOKUP($K168,'Bed parameters'!$A$9:$I$12,9,FALSE))*$F168*(VLOOKUP($Q168,'Workforce distribution'!$C$8:$AD$30,AG$7,FALSE)),IF($Q168="n/a",(IF($P168=AG$6,$X168*$F168,0)),$X168*$F168*(VLOOKUP($Q168,'Workforce distribution'!$C$8:$AD$30,AG$7,FALSE)))),0)</f>
        <v>0</v>
      </c>
      <c r="AH168" s="30">
        <f>_xlfn.IFNA(IF($O168="days",$Y168*(VLOOKUP($K168,'Bed parameters'!$A$9:$I$12,9,FALSE))*$F168*(VLOOKUP($Q168,'Workforce distribution'!$C$8:$AD$30,AH$7,FALSE)),IF($Q168="n/a",(IF($P168=AH$6,$X168*$F168,0)),$X168*$F168*(VLOOKUP($Q168,'Workforce distribution'!$C$8:$AD$30,AH$7,FALSE)))),0)</f>
        <v>0</v>
      </c>
      <c r="AI168" s="30">
        <f>_xlfn.IFNA(IF($O168="days",$Y168*(VLOOKUP($K168,'Bed parameters'!$A$9:$I$12,9,FALSE))*$F168*(VLOOKUP($Q168,'Workforce distribution'!$C$8:$AD$30,AI$7,FALSE)),IF($Q168="n/a",(IF($P168=AI$6,$X168*$F168,0)),$X168*$F168*(VLOOKUP($Q168,'Workforce distribution'!$C$8:$AD$30,AI$7,FALSE)))),0)</f>
        <v>0</v>
      </c>
      <c r="AJ168" s="30">
        <f>_xlfn.IFNA(IF($O168="days",$Y168*(VLOOKUP($K168,'Bed parameters'!$A$9:$I$12,9,FALSE))*$F168*(VLOOKUP($Q168,'Workforce distribution'!$C$8:$AD$30,AJ$7,FALSE)),IF($Q168="n/a",(IF($P168=AJ$6,$X168*$F168,0)),$X168*$F168*(VLOOKUP($Q168,'Workforce distribution'!$C$8:$AD$30,AJ$7,FALSE)))),0)</f>
        <v>0</v>
      </c>
      <c r="AK168" s="30">
        <f>_xlfn.IFNA(IF($O168="days",$Y168*(VLOOKUP($K168,'Bed parameters'!$A$9:$I$12,9,FALSE))*$F168*(VLOOKUP($Q168,'Workforce distribution'!$C$8:$AD$30,AK$7,FALSE)),IF($Q168="n/a",(IF($P168=AK$6,$X168*$F168,0)),$X168*$F168*(VLOOKUP($Q168,'Workforce distribution'!$C$8:$AD$30,AK$7,FALSE)))),0)</f>
        <v>1381211.1014399999</v>
      </c>
      <c r="AL168" s="30">
        <f>_xlfn.IFNA(IF($O168="days",$Y168*(VLOOKUP($K168,'Bed parameters'!$A$9:$I$12,9,FALSE))*$F168*(VLOOKUP($Q168,'Workforce distribution'!$C$8:$AD$30,AL$7,FALSE)),IF($Q168="n/a",(IF($P168=AL$6,$X168*$F168,0)),$X168*$F168*(VLOOKUP($Q168,'Workforce distribution'!$C$8:$AD$30,AL$7,FALSE)))),0)</f>
        <v>0</v>
      </c>
      <c r="AM168" s="30">
        <f>_xlfn.IFNA(IF($O168="days",$Y168*(VLOOKUP($K168,'Bed parameters'!$A$9:$I$12,9,FALSE))*$F168*(VLOOKUP($Q168,'Workforce distribution'!$C$8:$AD$30,AM$7,FALSE)),IF($Q168="n/a",(IF($P168=AM$6,$X168*$F168,0)),$X168*$F168*(VLOOKUP($Q168,'Workforce distribution'!$C$8:$AD$30,AM$7,FALSE)))),0)</f>
        <v>0</v>
      </c>
      <c r="AN168" s="30">
        <f>_xlfn.IFNA(IF($O168="days",$Y168*(VLOOKUP($K168,'Bed parameters'!$A$9:$I$12,9,FALSE))*$F168*(VLOOKUP($Q168,'Workforce distribution'!$C$8:$AD$30,AN$7,FALSE)),IF($Q168="n/a",(IF($P168=AN$6,$X168*$F168,0)),$X168*$F168*(VLOOKUP($Q168,'Workforce distribution'!$C$8:$AD$30,AN$7,FALSE)))),0)</f>
        <v>0</v>
      </c>
      <c r="AO168" s="30">
        <f>_xlfn.IFNA(IF($O168="days",$Y168*(VLOOKUP($K168,'Bed parameters'!$A$9:$I$12,9,FALSE))*$F168*(VLOOKUP($Q168,'Workforce distribution'!$C$8:$AD$30,AO$7,FALSE)),IF($Q168="n/a",(IF($P168=AO$6,$X168*$F168,0)),$X168*$F168*(VLOOKUP($Q168,'Workforce distribution'!$C$8:$AD$30,AO$7,FALSE)))),0)</f>
        <v>0</v>
      </c>
      <c r="AP168" s="30">
        <f>_xlfn.IFNA(IF($O168="days",$Y168*(VLOOKUP($K168,'Bed parameters'!$A$9:$I$12,9,FALSE))*$F168*(VLOOKUP($Q168,'Workforce distribution'!$C$8:$AD$30,AP$7,FALSE)),IF($Q168="n/a",(IF($P168=AP$6,$X168*$F168,0)),$X168*$F168*(VLOOKUP($Q168,'Workforce distribution'!$C$8:$AD$30,AP$7,FALSE)))),0)</f>
        <v>0</v>
      </c>
      <c r="AQ168" s="30">
        <f>_xlfn.IFNA(IF($O168="days",$Y168*(VLOOKUP($K168,'Bed parameters'!$A$9:$I$12,9,FALSE))*$F168*(VLOOKUP($Q168,'Workforce distribution'!$C$8:$AD$30,AQ$7,FALSE)),IF($Q168="n/a",(IF($P168=AQ$6,$X168*$F168,0)),$X168*$F168*(VLOOKUP($Q168,'Workforce distribution'!$C$8:$AD$30,AQ$7,FALSE)))),0)</f>
        <v>0</v>
      </c>
      <c r="AR168" s="30">
        <f>_xlfn.IFNA(IF($O168="days",$Y168*(VLOOKUP($K168,'Bed parameters'!$A$9:$I$12,9,FALSE))*$F168*(VLOOKUP($Q168,'Workforce distribution'!$C$8:$AD$30,AR$7,FALSE)),IF($Q168="n/a",(IF($P168=AR$6,$X168*$F168,0)),$X168*$F168*(VLOOKUP($Q168,'Workforce distribution'!$C$8:$AD$30,AR$7,FALSE)))),0)</f>
        <v>0</v>
      </c>
      <c r="AS168" s="30">
        <f>_xlfn.IFNA(IF($O168="days",$Y168*(VLOOKUP($K168,'Bed parameters'!$A$9:$I$12,9,FALSE))*$F168*(VLOOKUP($Q168,'Workforce distribution'!$C$8:$AD$30,AS$7,FALSE)),IF($Q168="n/a",(IF($P168=AS$6,$X168*$F168,0)),$X168*$F168*(VLOOKUP($Q168,'Workforce distribution'!$C$8:$AD$30,AS$7,FALSE)))),0)</f>
        <v>0</v>
      </c>
      <c r="AT168" s="30">
        <f>_xlfn.IFNA(IF($O168="days",$Y168*(VLOOKUP($K168,'Bed parameters'!$A$9:$I$12,9,FALSE))*$F168*(VLOOKUP($Q168,'Workforce distribution'!$C$8:$AD$30,AT$7,FALSE)),IF($Q168="n/a",(IF($P168=AT$6,$X168*$F168,0)),$X168*$F168*(VLOOKUP($Q168,'Workforce distribution'!$C$8:$AD$30,AT$7,FALSE)))),0)</f>
        <v>0</v>
      </c>
      <c r="AU168" s="30">
        <f>_xlfn.IFNA(IF($O168="days",$Y168*(VLOOKUP($K168,'Bed parameters'!$A$9:$I$12,9,FALSE))*$F168*(VLOOKUP($Q168,'Workforce distribution'!$C$8:$AD$30,AU$7,FALSE)),IF($Q168="n/a",(IF($P168=AU$6,$X168*$F168,0)),$X168*$F168*(VLOOKUP($Q168,'Workforce distribution'!$C$8:$AD$30,AU$7,FALSE)))),0)</f>
        <v>0</v>
      </c>
      <c r="AV168" s="30">
        <f>_xlfn.IFNA(IF($O168="days",$Y168*(VLOOKUP($K168,'Bed parameters'!$A$9:$I$12,9,FALSE))*$F168*(VLOOKUP($Q168,'Workforce distribution'!$C$8:$AD$30,AV$7,FALSE)),IF($Q168="n/a",(IF($P168=AV$6,$X168*$F168,0)),$X168*$F168*(VLOOKUP($Q168,'Workforce distribution'!$C$8:$AD$30,AV$7,FALSE)))),0)</f>
        <v>0</v>
      </c>
      <c r="AW168" s="30">
        <f>_xlfn.IFNA(IF($O168="days",$Y168*(VLOOKUP($K168,'Bed parameters'!$A$9:$I$12,9,FALSE))*$F168*(VLOOKUP($Q168,'Workforce distribution'!$C$8:$AD$30,AW$7,FALSE)),IF($Q168="n/a",(IF($P168=AW$6,$X168*$F168,0)),$X168*$F168*(VLOOKUP($Q168,'Workforce distribution'!$C$8:$AD$30,AW$7,FALSE)))),0)</f>
        <v>0</v>
      </c>
      <c r="AX168" s="30">
        <f>_xlfn.IFNA(IF($O168="days",$Y168*(VLOOKUP($K168,'Bed parameters'!$A$9:$I$12,9,FALSE))*$F168*(VLOOKUP($Q168,'Workforce distribution'!$C$8:$AD$30,AX$7,FALSE)),IF($Q168="n/a",(IF($P168=AX$6,$X168*$F168,0)),$X168*$F168*(VLOOKUP($Q168,'Workforce distribution'!$C$8:$AD$30,AX$7,FALSE)))),0)</f>
        <v>0</v>
      </c>
      <c r="AY168" s="30">
        <f>_xlfn.IFNA(IF($O168="days",$Y168*(VLOOKUP($K168,'Bed parameters'!$A$9:$I$12,9,FALSE))*$F168*(VLOOKUP($Q168,'Workforce distribution'!$C$8:$AD$30,AY$7,FALSE)),IF($Q168="n/a",(IF($P168=AY$6,$X168*$F168,0)),$X168*$F168*(VLOOKUP($Q168,'Workforce distribution'!$C$8:$AD$30,AY$7,FALSE)))),0)</f>
        <v>0</v>
      </c>
      <c r="AZ168" s="30">
        <f>_xlfn.IFNA(IF($O168="days",$Y168*(VLOOKUP($K168,'Bed parameters'!$A$9:$I$12,9,FALSE))*$F168*(VLOOKUP($Q168,'Workforce distribution'!$C$8:$AD$30,AZ$7,FALSE)),IF($Q168="n/a",(IF($P168=AZ$6,$X168*$F168,0)),$X168*$F168*(VLOOKUP($Q168,'Workforce distribution'!$C$8:$AD$30,AZ$7,FALSE)))),0)</f>
        <v>0</v>
      </c>
      <c r="BA168" s="30">
        <f>_xlfn.IFNA(IF($O168="days",$Y168*(VLOOKUP($K168,'Bed parameters'!$A$9:$I$12,9,FALSE))*$F168*(VLOOKUP($Q168,'Workforce distribution'!$C$8:$AD$30,BA$7,FALSE)),IF($Q168="n/a",(IF($P168=BA$6,$X168*$F168,0)),$X168*$F168*(VLOOKUP($Q168,'Workforce distribution'!$C$8:$AD$30,BA$7,FALSE)))),0)</f>
        <v>0</v>
      </c>
      <c r="BB168" s="30">
        <f>_xlfn.IFNA(IF($O168="days",$Y168*(VLOOKUP($K168,'Bed parameters'!$A$9:$I$12,9,FALSE))*$F168*(VLOOKUP($Q168,'Workforce distribution'!$C$8:$AD$30,BB$7,FALSE)),IF($Q168="n/a",(IF($P168=BB$6,$X168*$F168,0)),$X168*$F168*(VLOOKUP($Q168,'Workforce distribution'!$C$8:$AD$30,BB$7,FALSE)))),0)</f>
        <v>0</v>
      </c>
      <c r="BC168" s="149">
        <f t="shared" si="25"/>
        <v>1201.8218796649405</v>
      </c>
      <c r="BD168" s="288">
        <f>IF($Q168="n/a",(IF('Workforce hours'!D$30=0,0,(AB168/'Workforce hours'!D$30))),(IF(VLOOKUP($Q168,'Workforce hours'!$C$8:$AD$30,BD$7,FALSE)=0,0,(AB168/(VLOOKUP($Q168,'Workforce hours'!$C$8:$AD$30,BD$7,FALSE))))))</f>
        <v>0</v>
      </c>
      <c r="BE168" s="288">
        <f>IF($Q168="n/a",(IF('Workforce hours'!E$30=0,0,(AC168/'Workforce hours'!E$30))),(IF(VLOOKUP($Q168,'Workforce hours'!$C$8:$AD$30,BE$7,FALSE)=0,0,(AC168/(VLOOKUP($Q168,'Workforce hours'!$C$8:$AD$30,BE$7,FALSE))))))</f>
        <v>0</v>
      </c>
      <c r="BF168" s="288">
        <f>IF($Q168="n/a",(IF('Workforce hours'!F$30=0,0,(AD168/'Workforce hours'!F$30))),(IF(VLOOKUP($Q168,'Workforce hours'!$C$8:$AD$30,BF$7,FALSE)=0,0,(AD168/(VLOOKUP($Q168,'Workforce hours'!$C$8:$AD$30,BF$7,FALSE))))))</f>
        <v>0</v>
      </c>
      <c r="BG168" s="288">
        <f>IF($Q168="n/a",(IF('Workforce hours'!G$30=0,0,(AE168/'Workforce hours'!G$30))),(IF(VLOOKUP($Q168,'Workforce hours'!$C$8:$AD$30,BG$7,FALSE)=0,0,(AE168/(VLOOKUP($Q168,'Workforce hours'!$C$8:$AD$30,BG$7,FALSE))))))</f>
        <v>0</v>
      </c>
      <c r="BH168" s="288">
        <f>IF($Q168="n/a",(IF('Workforce hours'!H$30=0,0,(AF168/'Workforce hours'!H$30))),(IF(VLOOKUP($Q168,'Workforce hours'!$C$8:$AD$30,BH$7,FALSE)=0,0,(AF168/(VLOOKUP($Q168,'Workforce hours'!$C$8:$AD$30,BH$7,FALSE))))))</f>
        <v>0</v>
      </c>
      <c r="BI168" s="288">
        <f>IF($Q168="n/a",(IF('Workforce hours'!I$30=0,0,(AG168/'Workforce hours'!I$30))),(IF(VLOOKUP($Q168,'Workforce hours'!$C$8:$AD$30,BI$7,FALSE)=0,0,(AG168/(VLOOKUP($Q168,'Workforce hours'!$C$8:$AD$30,BI$7,FALSE))))))</f>
        <v>0</v>
      </c>
      <c r="BJ168" s="288">
        <f>IF($Q168="n/a",(IF('Workforce hours'!J$30=0,0,(AH168/'Workforce hours'!J$30))),(IF(VLOOKUP($Q168,'Workforce hours'!$C$8:$AD$30,BJ$7,FALSE)=0,0,(AH168/(VLOOKUP($Q168,'Workforce hours'!$C$8:$AD$30,BJ$7,FALSE))))))</f>
        <v>0</v>
      </c>
      <c r="BK168" s="288">
        <f>IF($Q168="n/a",(IF('Workforce hours'!K$30=0,0,(AI168/'Workforce hours'!K$30))),(IF(VLOOKUP($Q168,'Workforce hours'!$C$8:$AD$30,BK$7,FALSE)=0,0,(AI168/(VLOOKUP($Q168,'Workforce hours'!$C$8:$AD$30,BK$7,FALSE))))))</f>
        <v>0</v>
      </c>
      <c r="BL168" s="288">
        <f>IF($Q168="n/a",(IF('Workforce hours'!L$30=0,0,(AJ168/'Workforce hours'!L$30))),(IF(VLOOKUP($Q168,'Workforce hours'!$C$8:$AD$30,BL$7,FALSE)=0,0,(AJ168/(VLOOKUP($Q168,'Workforce hours'!$C$8:$AD$30,BL$7,FALSE))))))</f>
        <v>0</v>
      </c>
      <c r="BM168" s="288">
        <f>IF($Q168="n/a",(IF('Workforce hours'!M$30=0,0,(AK168/'Workforce hours'!M$30))),(IF(VLOOKUP($Q168,'Workforce hours'!$C$8:$AD$30,BM$7,FALSE)=0,0,(AK168/(VLOOKUP($Q168,'Workforce hours'!$C$8:$AD$30,BM$7,FALSE))))))</f>
        <v>1201.8218796649405</v>
      </c>
      <c r="BN168" s="288">
        <f>IF($Q168="n/a",(IF('Workforce hours'!N$30=0,0,(AL168/'Workforce hours'!N$30))),(IF(VLOOKUP($Q168,'Workforce hours'!$C$8:$AD$30,BN$7,FALSE)=0,0,(AL168/(VLOOKUP($Q168,'Workforce hours'!$C$8:$AD$30,BN$7,FALSE))))))</f>
        <v>0</v>
      </c>
      <c r="BO168" s="288">
        <f>IF($Q168="n/a",(IF('Workforce hours'!O$30=0,0,(AM168/'Workforce hours'!O$30))),(IF(VLOOKUP($Q168,'Workforce hours'!$C$8:$AD$30,BO$7,FALSE)=0,0,(AM168/(VLOOKUP($Q168,'Workforce hours'!$C$8:$AD$30,BO$7,FALSE))))))</f>
        <v>0</v>
      </c>
      <c r="BP168" s="288">
        <f>IF($Q168="n/a",(IF('Workforce hours'!P$30=0,0,(AN168/'Workforce hours'!P$30))),(IF(VLOOKUP($Q168,'Workforce hours'!$C$8:$AD$30,BP$7,FALSE)=0,0,(AN168/(VLOOKUP($Q168,'Workforce hours'!$C$8:$AD$30,BP$7,FALSE))))))</f>
        <v>0</v>
      </c>
      <c r="BQ168" s="288">
        <f>IF($Q168="n/a",(IF('Workforce hours'!Q$30=0,0,(AO168/'Workforce hours'!Q$30))),(IF(VLOOKUP($Q168,'Workforce hours'!$C$8:$AD$30,BQ$7,FALSE)=0,0,(AO168/(VLOOKUP($Q168,'Workforce hours'!$C$8:$AD$30,BQ$7,FALSE))))))</f>
        <v>0</v>
      </c>
      <c r="BR168" s="288">
        <f>IF($Q168="n/a",(IF('Workforce hours'!R$30=0,0,(AP168/'Workforce hours'!R$30))),(IF(VLOOKUP($Q168,'Workforce hours'!$C$8:$AD$30,BR$7,FALSE)=0,0,(AP168/(VLOOKUP($Q168,'Workforce hours'!$C$8:$AD$30,BR$7,FALSE))))))</f>
        <v>0</v>
      </c>
      <c r="BS168" s="288">
        <f>IF($Q168="n/a",(IF('Workforce hours'!S$30=0,0,(AQ168/'Workforce hours'!S$30))),(IF(VLOOKUP($Q168,'Workforce hours'!$C$8:$AD$30,BS$7,FALSE)=0,0,(AQ168/(VLOOKUP($Q168,'Workforce hours'!$C$8:$AD$30,BS$7,FALSE))))))</f>
        <v>0</v>
      </c>
      <c r="BT168" s="288">
        <f>IF($Q168="n/a",(IF('Workforce hours'!T$30=0,0,(AR168/'Workforce hours'!T$30))),(IF(VLOOKUP($Q168,'Workforce hours'!$C$8:$AD$30,BT$7,FALSE)=0,0,(AR168/(VLOOKUP($Q168,'Workforce hours'!$C$8:$AD$30,BT$7,FALSE))))))</f>
        <v>0</v>
      </c>
      <c r="BU168" s="288">
        <f>IF($Q168="n/a",(IF('Workforce hours'!U$30=0,0,(AS168/'Workforce hours'!U$30))),(IF(VLOOKUP($Q168,'Workforce hours'!$C$8:$AD$30,BU$7,FALSE)=0,0,(AS168/(VLOOKUP($Q168,'Workforce hours'!$C$8:$AD$30,BU$7,FALSE))))))</f>
        <v>0</v>
      </c>
      <c r="BV168" s="288">
        <f>IF($Q168="n/a",(IF('Workforce hours'!V$30=0,0,(AT168/'Workforce hours'!V$30))),(IF(VLOOKUP($Q168,'Workforce hours'!$C$8:$AD$30,BV$7,FALSE)=0,0,(AT168/(VLOOKUP($Q168,'Workforce hours'!$C$8:$AD$30,BV$7,FALSE))))))</f>
        <v>0</v>
      </c>
      <c r="BW168" s="288">
        <f>IF($Q168="n/a",(IF('Workforce hours'!W$30=0,0,(AU168/'Workforce hours'!W$30))),(IF(VLOOKUP($Q168,'Workforce hours'!$C$8:$AD$30,BW$7,FALSE)=0,0,(AU168/(VLOOKUP($Q168,'Workforce hours'!$C$8:$AD$30,BW$7,FALSE))))))</f>
        <v>0</v>
      </c>
      <c r="BX168" s="288">
        <f>IF($Q168="n/a",(IF('Workforce hours'!X$30=0,0,(AV168/'Workforce hours'!X$30))),(IF(VLOOKUP($Q168,'Workforce hours'!$C$8:$AD$30,BX$7,FALSE)=0,0,(AV168/(VLOOKUP($Q168,'Workforce hours'!$C$8:$AD$30,BX$7,FALSE))))))</f>
        <v>0</v>
      </c>
      <c r="BY168" s="288">
        <f>IF($Q168="n/a",(IF('Workforce hours'!Y$30=0,0,(AW168/'Workforce hours'!Y$30))),(IF(VLOOKUP($Q168,'Workforce hours'!$C$8:$AD$30,BY$7,FALSE)=0,0,(AW168/(VLOOKUP($Q168,'Workforce hours'!$C$8:$AD$30,BY$7,FALSE))))))</f>
        <v>0</v>
      </c>
      <c r="BZ168" s="288">
        <f>IF($Q168="n/a",(IF('Workforce hours'!Z$30=0,0,(AX168/'Workforce hours'!Z$30))),(IF(VLOOKUP($Q168,'Workforce hours'!$C$8:$AD$30,BZ$7,FALSE)=0,0,(AX168/(VLOOKUP($Q168,'Workforce hours'!$C$8:$AD$30,BZ$7,FALSE))))))</f>
        <v>0</v>
      </c>
      <c r="CA168" s="288">
        <f>IF($Q168="n/a",(IF('Workforce hours'!AA$30=0,0,(AY168/'Workforce hours'!AA$30))),(IF(VLOOKUP($Q168,'Workforce hours'!$C$8:$AD$30,CA$7,FALSE)=0,0,(AY168/(VLOOKUP($Q168,'Workforce hours'!$C$8:$AD$30,CA$7,FALSE))))))</f>
        <v>0</v>
      </c>
      <c r="CB168" s="288">
        <f>IF($Q168="n/a",(IF('Workforce hours'!AB$30=0,0,(AZ168/'Workforce hours'!AB$30))),(IF(VLOOKUP($Q168,'Workforce hours'!$C$8:$AD$30,CB$7,FALSE)=0,0,(AZ168/(VLOOKUP($Q168,'Workforce hours'!$C$8:$AD$30,CB$7,FALSE))))))</f>
        <v>0</v>
      </c>
      <c r="CC168" s="288">
        <f>IF($Q168="n/a",(IF('Workforce hours'!AC$30=0,0,(BA168/'Workforce hours'!AC$30))),(IF(VLOOKUP($Q168,'Workforce hours'!$C$8:$AD$30,CC$7,FALSE)=0,0,(BA168/(VLOOKUP($Q168,'Workforce hours'!$C$8:$AD$30,CC$7,FALSE))))))</f>
        <v>0</v>
      </c>
      <c r="CD168" s="288">
        <f>IF($Q168="n/a",(IF('Workforce hours'!AD$30=0,0,(BB168/'Workforce hours'!AD$30))),(IF(VLOOKUP($Q168,'Workforce hours'!$C$8:$AD$30,CD$7,FALSE)=0,0,(BB168/(VLOOKUP($Q168,'Workforce hours'!$C$8:$AD$30,CD$7,FALSE))))))</f>
        <v>0</v>
      </c>
      <c r="CE168" s="289">
        <f t="shared" si="26"/>
        <v>0</v>
      </c>
      <c r="CF168" s="290">
        <f>BD168*'Workforce costs'!B$9*(1+'Workforce costs'!B$10)*(1+'Workforce costs'!B$11)</f>
        <v>0</v>
      </c>
      <c r="CG168" s="290">
        <f>BE168*'Workforce costs'!C$9*(1+'Workforce costs'!C$10)*(1+'Workforce costs'!C$11)</f>
        <v>0</v>
      </c>
      <c r="CH168" s="290">
        <f>BF168*'Workforce costs'!D$9*(1+'Workforce costs'!D$10)*(1+'Workforce costs'!D$11)</f>
        <v>0</v>
      </c>
      <c r="CI168" s="290">
        <f>BG168*'Workforce costs'!E$9*(1+'Workforce costs'!E$10)*(1+'Workforce costs'!E$11)</f>
        <v>0</v>
      </c>
      <c r="CJ168" s="290">
        <f>BH168*'Workforce costs'!F$9*(1+'Workforce costs'!F$10)*(1+'Workforce costs'!F$11)</f>
        <v>0</v>
      </c>
      <c r="CK168" s="290">
        <f>BI168*'Workforce costs'!G$9*(1+'Workforce costs'!G$10)*(1+'Workforce costs'!G$11)</f>
        <v>0</v>
      </c>
      <c r="CL168" s="290">
        <f>BJ168*'Workforce costs'!H$9*(1+'Workforce costs'!H$10)*(1+'Workforce costs'!H$11)</f>
        <v>0</v>
      </c>
      <c r="CM168" s="290">
        <f>BK168*'Workforce costs'!I$9*(1+'Workforce costs'!I$10)*(1+'Workforce costs'!I$11)</f>
        <v>0</v>
      </c>
      <c r="CN168" s="290">
        <f>BL168*'Workforce costs'!J$9*(1+'Workforce costs'!J$10)*(1+'Workforce costs'!J$11)</f>
        <v>0</v>
      </c>
      <c r="CO168" s="290">
        <f>BM168*'Workforce costs'!K$9*(1+'Workforce costs'!K$10)*(1+'Workforce costs'!K$11)</f>
        <v>0</v>
      </c>
      <c r="CP168" s="290">
        <f>BN168*'Workforce costs'!L$9*(1+'Workforce costs'!L$10)*(1+'Workforce costs'!L$11)</f>
        <v>0</v>
      </c>
      <c r="CQ168" s="290">
        <f>BO168*'Workforce costs'!M$9*(1+'Workforce costs'!M$10)*(1+'Workforce costs'!M$11)</f>
        <v>0</v>
      </c>
      <c r="CR168" s="290">
        <f>BP168*'Workforce costs'!N$9*(1+'Workforce costs'!N$10)*(1+'Workforce costs'!N$11)</f>
        <v>0</v>
      </c>
      <c r="CS168" s="290">
        <f>BQ168*'Workforce costs'!O$9*(1+'Workforce costs'!O$10)*(1+'Workforce costs'!O$11)</f>
        <v>0</v>
      </c>
      <c r="CT168" s="290">
        <f>BR168*'Workforce costs'!P$9*(1+'Workforce costs'!P$10)*(1+'Workforce costs'!P$11)</f>
        <v>0</v>
      </c>
      <c r="CU168" s="290">
        <f>BS168*'Workforce costs'!Q$9*(1+'Workforce costs'!Q$10)*(1+'Workforce costs'!Q$11)</f>
        <v>0</v>
      </c>
      <c r="CV168" s="290">
        <f>BT168*'Workforce costs'!R$9*(1+'Workforce costs'!R$10)*(1+'Workforce costs'!R$11)</f>
        <v>0</v>
      </c>
      <c r="CW168" s="290">
        <f>BU168*'Workforce costs'!S$9*(1+'Workforce costs'!S$10)*(1+'Workforce costs'!S$11)</f>
        <v>0</v>
      </c>
      <c r="CX168" s="290">
        <f>BV168*'Workforce costs'!T$9*(1+'Workforce costs'!T$10)*(1+'Workforce costs'!T$11)</f>
        <v>0</v>
      </c>
      <c r="CY168" s="290">
        <f>BW168*'Workforce costs'!U$9*(1+'Workforce costs'!U$10)*(1+'Workforce costs'!U$11)</f>
        <v>0</v>
      </c>
      <c r="CZ168" s="290">
        <f>BX168*'Workforce costs'!V$9*(1+'Workforce costs'!V$10)*(1+'Workforce costs'!V$11)</f>
        <v>0</v>
      </c>
      <c r="DA168" s="290">
        <f>BY168*'Workforce costs'!W$9*(1+'Workforce costs'!W$10)*(1+'Workforce costs'!W$11)</f>
        <v>0</v>
      </c>
      <c r="DB168" s="290">
        <f>BZ168*'Workforce costs'!X$9*(1+'Workforce costs'!X$10)*(1+'Workforce costs'!X$11)</f>
        <v>0</v>
      </c>
      <c r="DC168" s="290">
        <f>CA168*'Workforce costs'!Y$9*(1+'Workforce costs'!Y$10)*(1+'Workforce costs'!Y$11)</f>
        <v>0</v>
      </c>
      <c r="DD168" s="290">
        <f>CB168*'Workforce costs'!Z$9*(1+'Workforce costs'!Z$10)*(1+'Workforce costs'!Z$11)</f>
        <v>0</v>
      </c>
      <c r="DE168" s="290">
        <f>CC168*'Workforce costs'!AA$9*(1+'Workforce costs'!AA$10)*(1+'Workforce costs'!AA$11)</f>
        <v>0</v>
      </c>
      <c r="DF168" s="290">
        <f>CD168*'Workforce costs'!AB$9*(1+'Workforce costs'!AB$10)*(1+'Workforce costs'!AB$11)</f>
        <v>0</v>
      </c>
    </row>
    <row r="169" spans="1:110" x14ac:dyDescent="0.3">
      <c r="A169" s="2" t="str">
        <f>Outputs!$A$4</f>
        <v>Australia</v>
      </c>
      <c r="B169" s="2" t="str">
        <f t="shared" si="19"/>
        <v>Australia 18to24</v>
      </c>
      <c r="C169" s="30">
        <f>VLOOKUP($B169,Populations!$D$15:$H$1920,3,FALSE)</f>
        <v>2374194</v>
      </c>
      <c r="D169" s="255">
        <f>IF(OR($H169="General pop",$H169="Schools",$H169="Workplace",$H169="Skills Training",$H169="Digital Supports"),1,VLOOKUP($B169,Populations!$D$15:$H$1920,5,FALSE))</f>
        <v>1</v>
      </c>
      <c r="E169" s="88">
        <f>VLOOKUP(I169,Epidemiology!$C$10:$H$47,6,FALSE)</f>
        <v>8080</v>
      </c>
      <c r="F169" s="102">
        <f>'Care profiles'!R170</f>
        <v>1</v>
      </c>
      <c r="G169" s="15" t="str">
        <f>'Care profiles'!A170</f>
        <v>18to24</v>
      </c>
      <c r="H169" s="15" t="str">
        <f>'Care profiles'!B170</f>
        <v>Thoughts</v>
      </c>
      <c r="I169" s="15" t="str">
        <f>'Care profiles'!C170</f>
        <v>Thoughts_18-24yrs</v>
      </c>
      <c r="J169" s="15" t="str">
        <f>'Care profiles'!D170</f>
        <v>Care profile</v>
      </c>
      <c r="K169" s="15" t="str">
        <f>'Care profiles'!E170</f>
        <v>Individual Suicide Prevention Support Services</v>
      </c>
      <c r="L169" s="104">
        <f>'Care profiles'!F170</f>
        <v>0.3</v>
      </c>
      <c r="M169" s="15">
        <f>'Care profiles'!G170</f>
        <v>6</v>
      </c>
      <c r="N169" s="15">
        <f>'Care profiles'!H170</f>
        <v>60</v>
      </c>
      <c r="O169" s="15" t="str">
        <f>'Care profiles'!I170</f>
        <v>min</v>
      </c>
      <c r="P169" s="15" t="str">
        <f>'Care profiles'!J170</f>
        <v>Peer Worker</v>
      </c>
      <c r="Q169" s="15" t="str">
        <f>'Care profiles'!K170</f>
        <v>n/a</v>
      </c>
      <c r="R169" s="15" t="str">
        <f>'Care profiles'!M170</f>
        <v>N</v>
      </c>
      <c r="S169" s="15" t="str">
        <f>'Care profiles'!O170</f>
        <v>N</v>
      </c>
      <c r="T169" s="15" t="str">
        <f>'Care profiles'!Q170</f>
        <v>Y</v>
      </c>
      <c r="U169" s="30">
        <f t="shared" si="20"/>
        <v>191834.87520000001</v>
      </c>
      <c r="V169" s="30">
        <f t="shared" si="21"/>
        <v>57550.46256</v>
      </c>
      <c r="W169" s="30">
        <f>IF(M169="n/a",0,IF(O169="days",V169*M169*(1+(VLOOKUP(K169,'Bed parameters'!$A$9:$G$12,7,FALSE))),V169*M169))</f>
        <v>345302.77535999997</v>
      </c>
      <c r="X169" s="30">
        <f t="shared" si="22"/>
        <v>345302.77535999997</v>
      </c>
      <c r="Y169" s="30">
        <f t="shared" si="23"/>
        <v>0</v>
      </c>
      <c r="Z169" s="113">
        <f>_xlfn.IFNA(Y169/((VLOOKUP(K169,'Bed parameters'!$A$9:$G$12,3,FALSE))*(VLOOKUP(K169,'Bed parameters'!$A$9:$G$12,5,FALSE))),0)</f>
        <v>0</v>
      </c>
      <c r="AA169" s="30">
        <f t="shared" si="24"/>
        <v>345302.77535999997</v>
      </c>
      <c r="AB169" s="30">
        <f>_xlfn.IFNA(IF($O169="days",$Y169*(VLOOKUP($K169,'Bed parameters'!$A$9:$I$12,9,FALSE))*$F169*(VLOOKUP($Q169,'Workforce distribution'!$C$8:$AD$30,AB$7,FALSE)),IF($Q169="n/a",(IF($P169=AB$6,$X169*$F169,0)),$X169*$F169*(VLOOKUP($Q169,'Workforce distribution'!$C$8:$AD$30,AB$7,FALSE)))),0)</f>
        <v>0</v>
      </c>
      <c r="AC169" s="30">
        <f>_xlfn.IFNA(IF($O169="days",$Y169*(VLOOKUP($K169,'Bed parameters'!$A$9:$I$12,9,FALSE))*$F169*(VLOOKUP($Q169,'Workforce distribution'!$C$8:$AD$30,AC$7,FALSE)),IF($Q169="n/a",(IF($P169=AC$6,$X169*$F169,0)),$X169*$F169*(VLOOKUP($Q169,'Workforce distribution'!$C$8:$AD$30,AC$7,FALSE)))),0)</f>
        <v>0</v>
      </c>
      <c r="AD169" s="30">
        <f>_xlfn.IFNA(IF($O169="days",$Y169*(VLOOKUP($K169,'Bed parameters'!$A$9:$I$12,9,FALSE))*$F169*(VLOOKUP($Q169,'Workforce distribution'!$C$8:$AD$30,AD$7,FALSE)),IF($Q169="n/a",(IF($P169=AD$6,$X169*$F169,0)),$X169*$F169*(VLOOKUP($Q169,'Workforce distribution'!$C$8:$AD$30,AD$7,FALSE)))),0)</f>
        <v>0</v>
      </c>
      <c r="AE169" s="30">
        <f>_xlfn.IFNA(IF($O169="days",$Y169*(VLOOKUP($K169,'Bed parameters'!$A$9:$I$12,9,FALSE))*$F169*(VLOOKUP($Q169,'Workforce distribution'!$C$8:$AD$30,AE$7,FALSE)),IF($Q169="n/a",(IF($P169=AE$6,$X169*$F169,0)),$X169*$F169*(VLOOKUP($Q169,'Workforce distribution'!$C$8:$AD$30,AE$7,FALSE)))),0)</f>
        <v>345302.77535999997</v>
      </c>
      <c r="AF169" s="30">
        <f>_xlfn.IFNA(IF($O169="days",$Y169*(VLOOKUP($K169,'Bed parameters'!$A$9:$I$12,9,FALSE))*$F169*(VLOOKUP($Q169,'Workforce distribution'!$C$8:$AD$30,AF$7,FALSE)),IF($Q169="n/a",(IF($P169=AF$6,$X169*$F169,0)),$X169*$F169*(VLOOKUP($Q169,'Workforce distribution'!$C$8:$AD$30,AF$7,FALSE)))),0)</f>
        <v>0</v>
      </c>
      <c r="AG169" s="30">
        <f>_xlfn.IFNA(IF($O169="days",$Y169*(VLOOKUP($K169,'Bed parameters'!$A$9:$I$12,9,FALSE))*$F169*(VLOOKUP($Q169,'Workforce distribution'!$C$8:$AD$30,AG$7,FALSE)),IF($Q169="n/a",(IF($P169=AG$6,$X169*$F169,0)),$X169*$F169*(VLOOKUP($Q169,'Workforce distribution'!$C$8:$AD$30,AG$7,FALSE)))),0)</f>
        <v>0</v>
      </c>
      <c r="AH169" s="30">
        <f>_xlfn.IFNA(IF($O169="days",$Y169*(VLOOKUP($K169,'Bed parameters'!$A$9:$I$12,9,FALSE))*$F169*(VLOOKUP($Q169,'Workforce distribution'!$C$8:$AD$30,AH$7,FALSE)),IF($Q169="n/a",(IF($P169=AH$6,$X169*$F169,0)),$X169*$F169*(VLOOKUP($Q169,'Workforce distribution'!$C$8:$AD$30,AH$7,FALSE)))),0)</f>
        <v>0</v>
      </c>
      <c r="AI169" s="30">
        <f>_xlfn.IFNA(IF($O169="days",$Y169*(VLOOKUP($K169,'Bed parameters'!$A$9:$I$12,9,FALSE))*$F169*(VLOOKUP($Q169,'Workforce distribution'!$C$8:$AD$30,AI$7,FALSE)),IF($Q169="n/a",(IF($P169=AI$6,$X169*$F169,0)),$X169*$F169*(VLOOKUP($Q169,'Workforce distribution'!$C$8:$AD$30,AI$7,FALSE)))),0)</f>
        <v>0</v>
      </c>
      <c r="AJ169" s="30">
        <f>_xlfn.IFNA(IF($O169="days",$Y169*(VLOOKUP($K169,'Bed parameters'!$A$9:$I$12,9,FALSE))*$F169*(VLOOKUP($Q169,'Workforce distribution'!$C$8:$AD$30,AJ$7,FALSE)),IF($Q169="n/a",(IF($P169=AJ$6,$X169*$F169,0)),$X169*$F169*(VLOOKUP($Q169,'Workforce distribution'!$C$8:$AD$30,AJ$7,FALSE)))),0)</f>
        <v>0</v>
      </c>
      <c r="AK169" s="30">
        <f>_xlfn.IFNA(IF($O169="days",$Y169*(VLOOKUP($K169,'Bed parameters'!$A$9:$I$12,9,FALSE))*$F169*(VLOOKUP($Q169,'Workforce distribution'!$C$8:$AD$30,AK$7,FALSE)),IF($Q169="n/a",(IF($P169=AK$6,$X169*$F169,0)),$X169*$F169*(VLOOKUP($Q169,'Workforce distribution'!$C$8:$AD$30,AK$7,FALSE)))),0)</f>
        <v>0</v>
      </c>
      <c r="AL169" s="30">
        <f>_xlfn.IFNA(IF($O169="days",$Y169*(VLOOKUP($K169,'Bed parameters'!$A$9:$I$12,9,FALSE))*$F169*(VLOOKUP($Q169,'Workforce distribution'!$C$8:$AD$30,AL$7,FALSE)),IF($Q169="n/a",(IF($P169=AL$6,$X169*$F169,0)),$X169*$F169*(VLOOKUP($Q169,'Workforce distribution'!$C$8:$AD$30,AL$7,FALSE)))),0)</f>
        <v>0</v>
      </c>
      <c r="AM169" s="30">
        <f>_xlfn.IFNA(IF($O169="days",$Y169*(VLOOKUP($K169,'Bed parameters'!$A$9:$I$12,9,FALSE))*$F169*(VLOOKUP($Q169,'Workforce distribution'!$C$8:$AD$30,AM$7,FALSE)),IF($Q169="n/a",(IF($P169=AM$6,$X169*$F169,0)),$X169*$F169*(VLOOKUP($Q169,'Workforce distribution'!$C$8:$AD$30,AM$7,FALSE)))),0)</f>
        <v>0</v>
      </c>
      <c r="AN169" s="30">
        <f>_xlfn.IFNA(IF($O169="days",$Y169*(VLOOKUP($K169,'Bed parameters'!$A$9:$I$12,9,FALSE))*$F169*(VLOOKUP($Q169,'Workforce distribution'!$C$8:$AD$30,AN$7,FALSE)),IF($Q169="n/a",(IF($P169=AN$6,$X169*$F169,0)),$X169*$F169*(VLOOKUP($Q169,'Workforce distribution'!$C$8:$AD$30,AN$7,FALSE)))),0)</f>
        <v>0</v>
      </c>
      <c r="AO169" s="30">
        <f>_xlfn.IFNA(IF($O169="days",$Y169*(VLOOKUP($K169,'Bed parameters'!$A$9:$I$12,9,FALSE))*$F169*(VLOOKUP($Q169,'Workforce distribution'!$C$8:$AD$30,AO$7,FALSE)),IF($Q169="n/a",(IF($P169=AO$6,$X169*$F169,0)),$X169*$F169*(VLOOKUP($Q169,'Workforce distribution'!$C$8:$AD$30,AO$7,FALSE)))),0)</f>
        <v>0</v>
      </c>
      <c r="AP169" s="30">
        <f>_xlfn.IFNA(IF($O169="days",$Y169*(VLOOKUP($K169,'Bed parameters'!$A$9:$I$12,9,FALSE))*$F169*(VLOOKUP($Q169,'Workforce distribution'!$C$8:$AD$30,AP$7,FALSE)),IF($Q169="n/a",(IF($P169=AP$6,$X169*$F169,0)),$X169*$F169*(VLOOKUP($Q169,'Workforce distribution'!$C$8:$AD$30,AP$7,FALSE)))),0)</f>
        <v>0</v>
      </c>
      <c r="AQ169" s="30">
        <f>_xlfn.IFNA(IF($O169="days",$Y169*(VLOOKUP($K169,'Bed parameters'!$A$9:$I$12,9,FALSE))*$F169*(VLOOKUP($Q169,'Workforce distribution'!$C$8:$AD$30,AQ$7,FALSE)),IF($Q169="n/a",(IF($P169=AQ$6,$X169*$F169,0)),$X169*$F169*(VLOOKUP($Q169,'Workforce distribution'!$C$8:$AD$30,AQ$7,FALSE)))),0)</f>
        <v>0</v>
      </c>
      <c r="AR169" s="30">
        <f>_xlfn.IFNA(IF($O169="days",$Y169*(VLOOKUP($K169,'Bed parameters'!$A$9:$I$12,9,FALSE))*$F169*(VLOOKUP($Q169,'Workforce distribution'!$C$8:$AD$30,AR$7,FALSE)),IF($Q169="n/a",(IF($P169=AR$6,$X169*$F169,0)),$X169*$F169*(VLOOKUP($Q169,'Workforce distribution'!$C$8:$AD$30,AR$7,FALSE)))),0)</f>
        <v>0</v>
      </c>
      <c r="AS169" s="30">
        <f>_xlfn.IFNA(IF($O169="days",$Y169*(VLOOKUP($K169,'Bed parameters'!$A$9:$I$12,9,FALSE))*$F169*(VLOOKUP($Q169,'Workforce distribution'!$C$8:$AD$30,AS$7,FALSE)),IF($Q169="n/a",(IF($P169=AS$6,$X169*$F169,0)),$X169*$F169*(VLOOKUP($Q169,'Workforce distribution'!$C$8:$AD$30,AS$7,FALSE)))),0)</f>
        <v>0</v>
      </c>
      <c r="AT169" s="30">
        <f>_xlfn.IFNA(IF($O169="days",$Y169*(VLOOKUP($K169,'Bed parameters'!$A$9:$I$12,9,FALSE))*$F169*(VLOOKUP($Q169,'Workforce distribution'!$C$8:$AD$30,AT$7,FALSE)),IF($Q169="n/a",(IF($P169=AT$6,$X169*$F169,0)),$X169*$F169*(VLOOKUP($Q169,'Workforce distribution'!$C$8:$AD$30,AT$7,FALSE)))),0)</f>
        <v>0</v>
      </c>
      <c r="AU169" s="30">
        <f>_xlfn.IFNA(IF($O169="days",$Y169*(VLOOKUP($K169,'Bed parameters'!$A$9:$I$12,9,FALSE))*$F169*(VLOOKUP($Q169,'Workforce distribution'!$C$8:$AD$30,AU$7,FALSE)),IF($Q169="n/a",(IF($P169=AU$6,$X169*$F169,0)),$X169*$F169*(VLOOKUP($Q169,'Workforce distribution'!$C$8:$AD$30,AU$7,FALSE)))),0)</f>
        <v>0</v>
      </c>
      <c r="AV169" s="30">
        <f>_xlfn.IFNA(IF($O169="days",$Y169*(VLOOKUP($K169,'Bed parameters'!$A$9:$I$12,9,FALSE))*$F169*(VLOOKUP($Q169,'Workforce distribution'!$C$8:$AD$30,AV$7,FALSE)),IF($Q169="n/a",(IF($P169=AV$6,$X169*$F169,0)),$X169*$F169*(VLOOKUP($Q169,'Workforce distribution'!$C$8:$AD$30,AV$7,FALSE)))),0)</f>
        <v>0</v>
      </c>
      <c r="AW169" s="30">
        <f>_xlfn.IFNA(IF($O169="days",$Y169*(VLOOKUP($K169,'Bed parameters'!$A$9:$I$12,9,FALSE))*$F169*(VLOOKUP($Q169,'Workforce distribution'!$C$8:$AD$30,AW$7,FALSE)),IF($Q169="n/a",(IF($P169=AW$6,$X169*$F169,0)),$X169*$F169*(VLOOKUP($Q169,'Workforce distribution'!$C$8:$AD$30,AW$7,FALSE)))),0)</f>
        <v>0</v>
      </c>
      <c r="AX169" s="30">
        <f>_xlfn.IFNA(IF($O169="days",$Y169*(VLOOKUP($K169,'Bed parameters'!$A$9:$I$12,9,FALSE))*$F169*(VLOOKUP($Q169,'Workforce distribution'!$C$8:$AD$30,AX$7,FALSE)),IF($Q169="n/a",(IF($P169=AX$6,$X169*$F169,0)),$X169*$F169*(VLOOKUP($Q169,'Workforce distribution'!$C$8:$AD$30,AX$7,FALSE)))),0)</f>
        <v>0</v>
      </c>
      <c r="AY169" s="30">
        <f>_xlfn.IFNA(IF($O169="days",$Y169*(VLOOKUP($K169,'Bed parameters'!$A$9:$I$12,9,FALSE))*$F169*(VLOOKUP($Q169,'Workforce distribution'!$C$8:$AD$30,AY$7,FALSE)),IF($Q169="n/a",(IF($P169=AY$6,$X169*$F169,0)),$X169*$F169*(VLOOKUP($Q169,'Workforce distribution'!$C$8:$AD$30,AY$7,FALSE)))),0)</f>
        <v>0</v>
      </c>
      <c r="AZ169" s="30">
        <f>_xlfn.IFNA(IF($O169="days",$Y169*(VLOOKUP($K169,'Bed parameters'!$A$9:$I$12,9,FALSE))*$F169*(VLOOKUP($Q169,'Workforce distribution'!$C$8:$AD$30,AZ$7,FALSE)),IF($Q169="n/a",(IF($P169=AZ$6,$X169*$F169,0)),$X169*$F169*(VLOOKUP($Q169,'Workforce distribution'!$C$8:$AD$30,AZ$7,FALSE)))),0)</f>
        <v>0</v>
      </c>
      <c r="BA169" s="30">
        <f>_xlfn.IFNA(IF($O169="days",$Y169*(VLOOKUP($K169,'Bed parameters'!$A$9:$I$12,9,FALSE))*$F169*(VLOOKUP($Q169,'Workforce distribution'!$C$8:$AD$30,BA$7,FALSE)),IF($Q169="n/a",(IF($P169=BA$6,$X169*$F169,0)),$X169*$F169*(VLOOKUP($Q169,'Workforce distribution'!$C$8:$AD$30,BA$7,FALSE)))),0)</f>
        <v>0</v>
      </c>
      <c r="BB169" s="30">
        <f>_xlfn.IFNA(IF($O169="days",$Y169*(VLOOKUP($K169,'Bed parameters'!$A$9:$I$12,9,FALSE))*$F169*(VLOOKUP($Q169,'Workforce distribution'!$C$8:$AD$30,BB$7,FALSE)),IF($Q169="n/a",(IF($P169=BB$6,$X169*$F169,0)),$X169*$F169*(VLOOKUP($Q169,'Workforce distribution'!$C$8:$AD$30,BB$7,FALSE)))),0)</f>
        <v>0</v>
      </c>
      <c r="BC169" s="149">
        <f t="shared" si="25"/>
        <v>300.45546991623513</v>
      </c>
      <c r="BD169" s="288">
        <f>IF($Q169="n/a",(IF('Workforce hours'!D$30=0,0,(AB169/'Workforce hours'!D$30))),(IF(VLOOKUP($Q169,'Workforce hours'!$C$8:$AD$30,BD$7,FALSE)=0,0,(AB169/(VLOOKUP($Q169,'Workforce hours'!$C$8:$AD$30,BD$7,FALSE))))))</f>
        <v>0</v>
      </c>
      <c r="BE169" s="288">
        <f>IF($Q169="n/a",(IF('Workforce hours'!E$30=0,0,(AC169/'Workforce hours'!E$30))),(IF(VLOOKUP($Q169,'Workforce hours'!$C$8:$AD$30,BE$7,FALSE)=0,0,(AC169/(VLOOKUP($Q169,'Workforce hours'!$C$8:$AD$30,BE$7,FALSE))))))</f>
        <v>0</v>
      </c>
      <c r="BF169" s="288">
        <f>IF($Q169="n/a",(IF('Workforce hours'!F$30=0,0,(AD169/'Workforce hours'!F$30))),(IF(VLOOKUP($Q169,'Workforce hours'!$C$8:$AD$30,BF$7,FALSE)=0,0,(AD169/(VLOOKUP($Q169,'Workforce hours'!$C$8:$AD$30,BF$7,FALSE))))))</f>
        <v>0</v>
      </c>
      <c r="BG169" s="288">
        <f>IF($Q169="n/a",(IF('Workforce hours'!G$30=0,0,(AE169/'Workforce hours'!G$30))),(IF(VLOOKUP($Q169,'Workforce hours'!$C$8:$AD$30,BG$7,FALSE)=0,0,(AE169/(VLOOKUP($Q169,'Workforce hours'!$C$8:$AD$30,BG$7,FALSE))))))</f>
        <v>300.45546991623513</v>
      </c>
      <c r="BH169" s="288">
        <f>IF($Q169="n/a",(IF('Workforce hours'!H$30=0,0,(AF169/'Workforce hours'!H$30))),(IF(VLOOKUP($Q169,'Workforce hours'!$C$8:$AD$30,BH$7,FALSE)=0,0,(AF169/(VLOOKUP($Q169,'Workforce hours'!$C$8:$AD$30,BH$7,FALSE))))))</f>
        <v>0</v>
      </c>
      <c r="BI169" s="288">
        <f>IF($Q169="n/a",(IF('Workforce hours'!I$30=0,0,(AG169/'Workforce hours'!I$30))),(IF(VLOOKUP($Q169,'Workforce hours'!$C$8:$AD$30,BI$7,FALSE)=0,0,(AG169/(VLOOKUP($Q169,'Workforce hours'!$C$8:$AD$30,BI$7,FALSE))))))</f>
        <v>0</v>
      </c>
      <c r="BJ169" s="288">
        <f>IF($Q169="n/a",(IF('Workforce hours'!J$30=0,0,(AH169/'Workforce hours'!J$30))),(IF(VLOOKUP($Q169,'Workforce hours'!$C$8:$AD$30,BJ$7,FALSE)=0,0,(AH169/(VLOOKUP($Q169,'Workforce hours'!$C$8:$AD$30,BJ$7,FALSE))))))</f>
        <v>0</v>
      </c>
      <c r="BK169" s="288">
        <f>IF($Q169="n/a",(IF('Workforce hours'!K$30=0,0,(AI169/'Workforce hours'!K$30))),(IF(VLOOKUP($Q169,'Workforce hours'!$C$8:$AD$30,BK$7,FALSE)=0,0,(AI169/(VLOOKUP($Q169,'Workforce hours'!$C$8:$AD$30,BK$7,FALSE))))))</f>
        <v>0</v>
      </c>
      <c r="BL169" s="288">
        <f>IF($Q169="n/a",(IF('Workforce hours'!L$30=0,0,(AJ169/'Workforce hours'!L$30))),(IF(VLOOKUP($Q169,'Workforce hours'!$C$8:$AD$30,BL$7,FALSE)=0,0,(AJ169/(VLOOKUP($Q169,'Workforce hours'!$C$8:$AD$30,BL$7,FALSE))))))</f>
        <v>0</v>
      </c>
      <c r="BM169" s="288">
        <f>IF($Q169="n/a",(IF('Workforce hours'!M$30=0,0,(AK169/'Workforce hours'!M$30))),(IF(VLOOKUP($Q169,'Workforce hours'!$C$8:$AD$30,BM$7,FALSE)=0,0,(AK169/(VLOOKUP($Q169,'Workforce hours'!$C$8:$AD$30,BM$7,FALSE))))))</f>
        <v>0</v>
      </c>
      <c r="BN169" s="288">
        <f>IF($Q169="n/a",(IF('Workforce hours'!N$30=0,0,(AL169/'Workforce hours'!N$30))),(IF(VLOOKUP($Q169,'Workforce hours'!$C$8:$AD$30,BN$7,FALSE)=0,0,(AL169/(VLOOKUP($Q169,'Workforce hours'!$C$8:$AD$30,BN$7,FALSE))))))</f>
        <v>0</v>
      </c>
      <c r="BO169" s="288">
        <f>IF($Q169="n/a",(IF('Workforce hours'!O$30=0,0,(AM169/'Workforce hours'!O$30))),(IF(VLOOKUP($Q169,'Workforce hours'!$C$8:$AD$30,BO$7,FALSE)=0,0,(AM169/(VLOOKUP($Q169,'Workforce hours'!$C$8:$AD$30,BO$7,FALSE))))))</f>
        <v>0</v>
      </c>
      <c r="BP169" s="288">
        <f>IF($Q169="n/a",(IF('Workforce hours'!P$30=0,0,(AN169/'Workforce hours'!P$30))),(IF(VLOOKUP($Q169,'Workforce hours'!$C$8:$AD$30,BP$7,FALSE)=0,0,(AN169/(VLOOKUP($Q169,'Workforce hours'!$C$8:$AD$30,BP$7,FALSE))))))</f>
        <v>0</v>
      </c>
      <c r="BQ169" s="288">
        <f>IF($Q169="n/a",(IF('Workforce hours'!Q$30=0,0,(AO169/'Workforce hours'!Q$30))),(IF(VLOOKUP($Q169,'Workforce hours'!$C$8:$AD$30,BQ$7,FALSE)=0,0,(AO169/(VLOOKUP($Q169,'Workforce hours'!$C$8:$AD$30,BQ$7,FALSE))))))</f>
        <v>0</v>
      </c>
      <c r="BR169" s="288">
        <f>IF($Q169="n/a",(IF('Workforce hours'!R$30=0,0,(AP169/'Workforce hours'!R$30))),(IF(VLOOKUP($Q169,'Workforce hours'!$C$8:$AD$30,BR$7,FALSE)=0,0,(AP169/(VLOOKUP($Q169,'Workforce hours'!$C$8:$AD$30,BR$7,FALSE))))))</f>
        <v>0</v>
      </c>
      <c r="BS169" s="288">
        <f>IF($Q169="n/a",(IF('Workforce hours'!S$30=0,0,(AQ169/'Workforce hours'!S$30))),(IF(VLOOKUP($Q169,'Workforce hours'!$C$8:$AD$30,BS$7,FALSE)=0,0,(AQ169/(VLOOKUP($Q169,'Workforce hours'!$C$8:$AD$30,BS$7,FALSE))))))</f>
        <v>0</v>
      </c>
      <c r="BT169" s="288">
        <f>IF($Q169="n/a",(IF('Workforce hours'!T$30=0,0,(AR169/'Workforce hours'!T$30))),(IF(VLOOKUP($Q169,'Workforce hours'!$C$8:$AD$30,BT$7,FALSE)=0,0,(AR169/(VLOOKUP($Q169,'Workforce hours'!$C$8:$AD$30,BT$7,FALSE))))))</f>
        <v>0</v>
      </c>
      <c r="BU169" s="288">
        <f>IF($Q169="n/a",(IF('Workforce hours'!U$30=0,0,(AS169/'Workforce hours'!U$30))),(IF(VLOOKUP($Q169,'Workforce hours'!$C$8:$AD$30,BU$7,FALSE)=0,0,(AS169/(VLOOKUP($Q169,'Workforce hours'!$C$8:$AD$30,BU$7,FALSE))))))</f>
        <v>0</v>
      </c>
      <c r="BV169" s="288">
        <f>IF($Q169="n/a",(IF('Workforce hours'!V$30=0,0,(AT169/'Workforce hours'!V$30))),(IF(VLOOKUP($Q169,'Workforce hours'!$C$8:$AD$30,BV$7,FALSE)=0,0,(AT169/(VLOOKUP($Q169,'Workforce hours'!$C$8:$AD$30,BV$7,FALSE))))))</f>
        <v>0</v>
      </c>
      <c r="BW169" s="288">
        <f>IF($Q169="n/a",(IF('Workforce hours'!W$30=0,0,(AU169/'Workforce hours'!W$30))),(IF(VLOOKUP($Q169,'Workforce hours'!$C$8:$AD$30,BW$7,FALSE)=0,0,(AU169/(VLOOKUP($Q169,'Workforce hours'!$C$8:$AD$30,BW$7,FALSE))))))</f>
        <v>0</v>
      </c>
      <c r="BX169" s="288">
        <f>IF($Q169="n/a",(IF('Workforce hours'!X$30=0,0,(AV169/'Workforce hours'!X$30))),(IF(VLOOKUP($Q169,'Workforce hours'!$C$8:$AD$30,BX$7,FALSE)=0,0,(AV169/(VLOOKUP($Q169,'Workforce hours'!$C$8:$AD$30,BX$7,FALSE))))))</f>
        <v>0</v>
      </c>
      <c r="BY169" s="288">
        <f>IF($Q169="n/a",(IF('Workforce hours'!Y$30=0,0,(AW169/'Workforce hours'!Y$30))),(IF(VLOOKUP($Q169,'Workforce hours'!$C$8:$AD$30,BY$7,FALSE)=0,0,(AW169/(VLOOKUP($Q169,'Workforce hours'!$C$8:$AD$30,BY$7,FALSE))))))</f>
        <v>0</v>
      </c>
      <c r="BZ169" s="288">
        <f>IF($Q169="n/a",(IF('Workforce hours'!Z$30=0,0,(AX169/'Workforce hours'!Z$30))),(IF(VLOOKUP($Q169,'Workforce hours'!$C$8:$AD$30,BZ$7,FALSE)=0,0,(AX169/(VLOOKUP($Q169,'Workforce hours'!$C$8:$AD$30,BZ$7,FALSE))))))</f>
        <v>0</v>
      </c>
      <c r="CA169" s="288">
        <f>IF($Q169="n/a",(IF('Workforce hours'!AA$30=0,0,(AY169/'Workforce hours'!AA$30))),(IF(VLOOKUP($Q169,'Workforce hours'!$C$8:$AD$30,CA$7,FALSE)=0,0,(AY169/(VLOOKUP($Q169,'Workforce hours'!$C$8:$AD$30,CA$7,FALSE))))))</f>
        <v>0</v>
      </c>
      <c r="CB169" s="288">
        <f>IF($Q169="n/a",(IF('Workforce hours'!AB$30=0,0,(AZ169/'Workforce hours'!AB$30))),(IF(VLOOKUP($Q169,'Workforce hours'!$C$8:$AD$30,CB$7,FALSE)=0,0,(AZ169/(VLOOKUP($Q169,'Workforce hours'!$C$8:$AD$30,CB$7,FALSE))))))</f>
        <v>0</v>
      </c>
      <c r="CC169" s="288">
        <f>IF($Q169="n/a",(IF('Workforce hours'!AC$30=0,0,(BA169/'Workforce hours'!AC$30))),(IF(VLOOKUP($Q169,'Workforce hours'!$C$8:$AD$30,CC$7,FALSE)=0,0,(BA169/(VLOOKUP($Q169,'Workforce hours'!$C$8:$AD$30,CC$7,FALSE))))))</f>
        <v>0</v>
      </c>
      <c r="CD169" s="288">
        <f>IF($Q169="n/a",(IF('Workforce hours'!AD$30=0,0,(BB169/'Workforce hours'!AD$30))),(IF(VLOOKUP($Q169,'Workforce hours'!$C$8:$AD$30,CD$7,FALSE)=0,0,(BB169/(VLOOKUP($Q169,'Workforce hours'!$C$8:$AD$30,CD$7,FALSE))))))</f>
        <v>0</v>
      </c>
      <c r="CE169" s="289">
        <f t="shared" si="26"/>
        <v>0</v>
      </c>
      <c r="CF169" s="290">
        <f>BD169*'Workforce costs'!B$9*(1+'Workforce costs'!B$10)*(1+'Workforce costs'!B$11)</f>
        <v>0</v>
      </c>
      <c r="CG169" s="290">
        <f>BE169*'Workforce costs'!C$9*(1+'Workforce costs'!C$10)*(1+'Workforce costs'!C$11)</f>
        <v>0</v>
      </c>
      <c r="CH169" s="290">
        <f>BF169*'Workforce costs'!D$9*(1+'Workforce costs'!D$10)*(1+'Workforce costs'!D$11)</f>
        <v>0</v>
      </c>
      <c r="CI169" s="290">
        <f>BG169*'Workforce costs'!E$9*(1+'Workforce costs'!E$10)*(1+'Workforce costs'!E$11)</f>
        <v>0</v>
      </c>
      <c r="CJ169" s="290">
        <f>BH169*'Workforce costs'!F$9*(1+'Workforce costs'!F$10)*(1+'Workforce costs'!F$11)</f>
        <v>0</v>
      </c>
      <c r="CK169" s="290">
        <f>BI169*'Workforce costs'!G$9*(1+'Workforce costs'!G$10)*(1+'Workforce costs'!G$11)</f>
        <v>0</v>
      </c>
      <c r="CL169" s="290">
        <f>BJ169*'Workforce costs'!H$9*(1+'Workforce costs'!H$10)*(1+'Workforce costs'!H$11)</f>
        <v>0</v>
      </c>
      <c r="CM169" s="290">
        <f>BK169*'Workforce costs'!I$9*(1+'Workforce costs'!I$10)*(1+'Workforce costs'!I$11)</f>
        <v>0</v>
      </c>
      <c r="CN169" s="290">
        <f>BL169*'Workforce costs'!J$9*(1+'Workforce costs'!J$10)*(1+'Workforce costs'!J$11)</f>
        <v>0</v>
      </c>
      <c r="CO169" s="290">
        <f>BM169*'Workforce costs'!K$9*(1+'Workforce costs'!K$10)*(1+'Workforce costs'!K$11)</f>
        <v>0</v>
      </c>
      <c r="CP169" s="290">
        <f>BN169*'Workforce costs'!L$9*(1+'Workforce costs'!L$10)*(1+'Workforce costs'!L$11)</f>
        <v>0</v>
      </c>
      <c r="CQ169" s="290">
        <f>BO169*'Workforce costs'!M$9*(1+'Workforce costs'!M$10)*(1+'Workforce costs'!M$11)</f>
        <v>0</v>
      </c>
      <c r="CR169" s="290">
        <f>BP169*'Workforce costs'!N$9*(1+'Workforce costs'!N$10)*(1+'Workforce costs'!N$11)</f>
        <v>0</v>
      </c>
      <c r="CS169" s="290">
        <f>BQ169*'Workforce costs'!O$9*(1+'Workforce costs'!O$10)*(1+'Workforce costs'!O$11)</f>
        <v>0</v>
      </c>
      <c r="CT169" s="290">
        <f>BR169*'Workforce costs'!P$9*(1+'Workforce costs'!P$10)*(1+'Workforce costs'!P$11)</f>
        <v>0</v>
      </c>
      <c r="CU169" s="290">
        <f>BS169*'Workforce costs'!Q$9*(1+'Workforce costs'!Q$10)*(1+'Workforce costs'!Q$11)</f>
        <v>0</v>
      </c>
      <c r="CV169" s="290">
        <f>BT169*'Workforce costs'!R$9*(1+'Workforce costs'!R$10)*(1+'Workforce costs'!R$11)</f>
        <v>0</v>
      </c>
      <c r="CW169" s="290">
        <f>BU169*'Workforce costs'!S$9*(1+'Workforce costs'!S$10)*(1+'Workforce costs'!S$11)</f>
        <v>0</v>
      </c>
      <c r="CX169" s="290">
        <f>BV169*'Workforce costs'!T$9*(1+'Workforce costs'!T$10)*(1+'Workforce costs'!T$11)</f>
        <v>0</v>
      </c>
      <c r="CY169" s="290">
        <f>BW169*'Workforce costs'!U$9*(1+'Workforce costs'!U$10)*(1+'Workforce costs'!U$11)</f>
        <v>0</v>
      </c>
      <c r="CZ169" s="290">
        <f>BX169*'Workforce costs'!V$9*(1+'Workforce costs'!V$10)*(1+'Workforce costs'!V$11)</f>
        <v>0</v>
      </c>
      <c r="DA169" s="290">
        <f>BY169*'Workforce costs'!W$9*(1+'Workforce costs'!W$10)*(1+'Workforce costs'!W$11)</f>
        <v>0</v>
      </c>
      <c r="DB169" s="290">
        <f>BZ169*'Workforce costs'!X$9*(1+'Workforce costs'!X$10)*(1+'Workforce costs'!X$11)</f>
        <v>0</v>
      </c>
      <c r="DC169" s="290">
        <f>CA169*'Workforce costs'!Y$9*(1+'Workforce costs'!Y$10)*(1+'Workforce costs'!Y$11)</f>
        <v>0</v>
      </c>
      <c r="DD169" s="290">
        <f>CB169*'Workforce costs'!Z$9*(1+'Workforce costs'!Z$10)*(1+'Workforce costs'!Z$11)</f>
        <v>0</v>
      </c>
      <c r="DE169" s="290">
        <f>CC169*'Workforce costs'!AA$9*(1+'Workforce costs'!AA$10)*(1+'Workforce costs'!AA$11)</f>
        <v>0</v>
      </c>
      <c r="DF169" s="290">
        <f>CD169*'Workforce costs'!AB$9*(1+'Workforce costs'!AB$10)*(1+'Workforce costs'!AB$11)</f>
        <v>0</v>
      </c>
    </row>
    <row r="170" spans="1:110" x14ac:dyDescent="0.3">
      <c r="A170" s="2" t="str">
        <f>Outputs!$A$4</f>
        <v>Australia</v>
      </c>
      <c r="B170" s="2" t="str">
        <f t="shared" si="19"/>
        <v>Australia 18to24</v>
      </c>
      <c r="C170" s="30">
        <f>VLOOKUP($B170,Populations!$D$15:$H$1920,3,FALSE)</f>
        <v>2374194</v>
      </c>
      <c r="D170" s="255">
        <f>IF(OR($H170="General pop",$H170="Schools",$H170="Workplace",$H170="Skills Training",$H170="Digital Supports"),1,VLOOKUP($B170,Populations!$D$15:$H$1920,5,FALSE))</f>
        <v>1</v>
      </c>
      <c r="E170" s="88">
        <f>VLOOKUP(I170,Epidemiology!$C$10:$H$47,6,FALSE)</f>
        <v>8080</v>
      </c>
      <c r="F170" s="102">
        <f>'Care profiles'!R171</f>
        <v>0.2</v>
      </c>
      <c r="G170" s="15" t="str">
        <f>'Care profiles'!A171</f>
        <v>18to24</v>
      </c>
      <c r="H170" s="15" t="str">
        <f>'Care profiles'!B171</f>
        <v>Thoughts</v>
      </c>
      <c r="I170" s="15" t="str">
        <f>'Care profiles'!C171</f>
        <v>Thoughts_18-24yrs</v>
      </c>
      <c r="J170" s="15" t="str">
        <f>'Care profiles'!D171</f>
        <v>Care profile</v>
      </c>
      <c r="K170" s="15" t="str">
        <f>'Care profiles'!E171</f>
        <v>Group Suicide Prevention Support Services</v>
      </c>
      <c r="L170" s="104">
        <f>'Care profiles'!F171</f>
        <v>0.3</v>
      </c>
      <c r="M170" s="15">
        <f>'Care profiles'!G171</f>
        <v>10</v>
      </c>
      <c r="N170" s="15">
        <f>'Care profiles'!H171</f>
        <v>60</v>
      </c>
      <c r="O170" s="15" t="str">
        <f>'Care profiles'!I171</f>
        <v>min</v>
      </c>
      <c r="P170" s="15" t="str">
        <f>'Care profiles'!J171</f>
        <v>Peer Worker</v>
      </c>
      <c r="Q170" s="15" t="str">
        <f>'Care profiles'!K171</f>
        <v>n/a</v>
      </c>
      <c r="R170" s="15" t="str">
        <f>'Care profiles'!M171</f>
        <v>N</v>
      </c>
      <c r="S170" s="15" t="str">
        <f>'Care profiles'!O171</f>
        <v>N</v>
      </c>
      <c r="T170" s="15" t="str">
        <f>'Care profiles'!Q171</f>
        <v>Y</v>
      </c>
      <c r="U170" s="30">
        <f t="shared" si="20"/>
        <v>191834.87520000001</v>
      </c>
      <c r="V170" s="30">
        <f t="shared" si="21"/>
        <v>57550.46256</v>
      </c>
      <c r="W170" s="30">
        <f>IF(M170="n/a",0,IF(O170="days",V170*M170*(1+(VLOOKUP(K170,'Bed parameters'!$A$9:$G$12,7,FALSE))),V170*M170))</f>
        <v>575504.62560000003</v>
      </c>
      <c r="X170" s="30">
        <f t="shared" si="22"/>
        <v>575504.62560000003</v>
      </c>
      <c r="Y170" s="30">
        <f t="shared" si="23"/>
        <v>0</v>
      </c>
      <c r="Z170" s="113">
        <f>_xlfn.IFNA(Y170/((VLOOKUP(K170,'Bed parameters'!$A$9:$G$12,3,FALSE))*(VLOOKUP(K170,'Bed parameters'!$A$9:$G$12,5,FALSE))),0)</f>
        <v>0</v>
      </c>
      <c r="AA170" s="30">
        <f t="shared" si="24"/>
        <v>115100.92512000001</v>
      </c>
      <c r="AB170" s="30">
        <f>_xlfn.IFNA(IF($O170="days",$Y170*(VLOOKUP($K170,'Bed parameters'!$A$9:$I$12,9,FALSE))*$F170*(VLOOKUP($Q170,'Workforce distribution'!$C$8:$AD$30,AB$7,FALSE)),IF($Q170="n/a",(IF($P170=AB$6,$X170*$F170,0)),$X170*$F170*(VLOOKUP($Q170,'Workforce distribution'!$C$8:$AD$30,AB$7,FALSE)))),0)</f>
        <v>0</v>
      </c>
      <c r="AC170" s="30">
        <f>_xlfn.IFNA(IF($O170="days",$Y170*(VLOOKUP($K170,'Bed parameters'!$A$9:$I$12,9,FALSE))*$F170*(VLOOKUP($Q170,'Workforce distribution'!$C$8:$AD$30,AC$7,FALSE)),IF($Q170="n/a",(IF($P170=AC$6,$X170*$F170,0)),$X170*$F170*(VLOOKUP($Q170,'Workforce distribution'!$C$8:$AD$30,AC$7,FALSE)))),0)</f>
        <v>0</v>
      </c>
      <c r="AD170" s="30">
        <f>_xlfn.IFNA(IF($O170="days",$Y170*(VLOOKUP($K170,'Bed parameters'!$A$9:$I$12,9,FALSE))*$F170*(VLOOKUP($Q170,'Workforce distribution'!$C$8:$AD$30,AD$7,FALSE)),IF($Q170="n/a",(IF($P170=AD$6,$X170*$F170,0)),$X170*$F170*(VLOOKUP($Q170,'Workforce distribution'!$C$8:$AD$30,AD$7,FALSE)))),0)</f>
        <v>0</v>
      </c>
      <c r="AE170" s="30">
        <f>_xlfn.IFNA(IF($O170="days",$Y170*(VLOOKUP($K170,'Bed parameters'!$A$9:$I$12,9,FALSE))*$F170*(VLOOKUP($Q170,'Workforce distribution'!$C$8:$AD$30,AE$7,FALSE)),IF($Q170="n/a",(IF($P170=AE$6,$X170*$F170,0)),$X170*$F170*(VLOOKUP($Q170,'Workforce distribution'!$C$8:$AD$30,AE$7,FALSE)))),0)</f>
        <v>115100.92512000001</v>
      </c>
      <c r="AF170" s="30">
        <f>_xlfn.IFNA(IF($O170="days",$Y170*(VLOOKUP($K170,'Bed parameters'!$A$9:$I$12,9,FALSE))*$F170*(VLOOKUP($Q170,'Workforce distribution'!$C$8:$AD$30,AF$7,FALSE)),IF($Q170="n/a",(IF($P170=AF$6,$X170*$F170,0)),$X170*$F170*(VLOOKUP($Q170,'Workforce distribution'!$C$8:$AD$30,AF$7,FALSE)))),0)</f>
        <v>0</v>
      </c>
      <c r="AG170" s="30">
        <f>_xlfn.IFNA(IF($O170="days",$Y170*(VLOOKUP($K170,'Bed parameters'!$A$9:$I$12,9,FALSE))*$F170*(VLOOKUP($Q170,'Workforce distribution'!$C$8:$AD$30,AG$7,FALSE)),IF($Q170="n/a",(IF($P170=AG$6,$X170*$F170,0)),$X170*$F170*(VLOOKUP($Q170,'Workforce distribution'!$C$8:$AD$30,AG$7,FALSE)))),0)</f>
        <v>0</v>
      </c>
      <c r="AH170" s="30">
        <f>_xlfn.IFNA(IF($O170="days",$Y170*(VLOOKUP($K170,'Bed parameters'!$A$9:$I$12,9,FALSE))*$F170*(VLOOKUP($Q170,'Workforce distribution'!$C$8:$AD$30,AH$7,FALSE)),IF($Q170="n/a",(IF($P170=AH$6,$X170*$F170,0)),$X170*$F170*(VLOOKUP($Q170,'Workforce distribution'!$C$8:$AD$30,AH$7,FALSE)))),0)</f>
        <v>0</v>
      </c>
      <c r="AI170" s="30">
        <f>_xlfn.IFNA(IF($O170="days",$Y170*(VLOOKUP($K170,'Bed parameters'!$A$9:$I$12,9,FALSE))*$F170*(VLOOKUP($Q170,'Workforce distribution'!$C$8:$AD$30,AI$7,FALSE)),IF($Q170="n/a",(IF($P170=AI$6,$X170*$F170,0)),$X170*$F170*(VLOOKUP($Q170,'Workforce distribution'!$C$8:$AD$30,AI$7,FALSE)))),0)</f>
        <v>0</v>
      </c>
      <c r="AJ170" s="30">
        <f>_xlfn.IFNA(IF($O170="days",$Y170*(VLOOKUP($K170,'Bed parameters'!$A$9:$I$12,9,FALSE))*$F170*(VLOOKUP($Q170,'Workforce distribution'!$C$8:$AD$30,AJ$7,FALSE)),IF($Q170="n/a",(IF($P170=AJ$6,$X170*$F170,0)),$X170*$F170*(VLOOKUP($Q170,'Workforce distribution'!$C$8:$AD$30,AJ$7,FALSE)))),0)</f>
        <v>0</v>
      </c>
      <c r="AK170" s="30">
        <f>_xlfn.IFNA(IF($O170="days",$Y170*(VLOOKUP($K170,'Bed parameters'!$A$9:$I$12,9,FALSE))*$F170*(VLOOKUP($Q170,'Workforce distribution'!$C$8:$AD$30,AK$7,FALSE)),IF($Q170="n/a",(IF($P170=AK$6,$X170*$F170,0)),$X170*$F170*(VLOOKUP($Q170,'Workforce distribution'!$C$8:$AD$30,AK$7,FALSE)))),0)</f>
        <v>0</v>
      </c>
      <c r="AL170" s="30">
        <f>_xlfn.IFNA(IF($O170="days",$Y170*(VLOOKUP($K170,'Bed parameters'!$A$9:$I$12,9,FALSE))*$F170*(VLOOKUP($Q170,'Workforce distribution'!$C$8:$AD$30,AL$7,FALSE)),IF($Q170="n/a",(IF($P170=AL$6,$X170*$F170,0)),$X170*$F170*(VLOOKUP($Q170,'Workforce distribution'!$C$8:$AD$30,AL$7,FALSE)))),0)</f>
        <v>0</v>
      </c>
      <c r="AM170" s="30">
        <f>_xlfn.IFNA(IF($O170="days",$Y170*(VLOOKUP($K170,'Bed parameters'!$A$9:$I$12,9,FALSE))*$F170*(VLOOKUP($Q170,'Workforce distribution'!$C$8:$AD$30,AM$7,FALSE)),IF($Q170="n/a",(IF($P170=AM$6,$X170*$F170,0)),$X170*$F170*(VLOOKUP($Q170,'Workforce distribution'!$C$8:$AD$30,AM$7,FALSE)))),0)</f>
        <v>0</v>
      </c>
      <c r="AN170" s="30">
        <f>_xlfn.IFNA(IF($O170="days",$Y170*(VLOOKUP($K170,'Bed parameters'!$A$9:$I$12,9,FALSE))*$F170*(VLOOKUP($Q170,'Workforce distribution'!$C$8:$AD$30,AN$7,FALSE)),IF($Q170="n/a",(IF($P170=AN$6,$X170*$F170,0)),$X170*$F170*(VLOOKUP($Q170,'Workforce distribution'!$C$8:$AD$30,AN$7,FALSE)))),0)</f>
        <v>0</v>
      </c>
      <c r="AO170" s="30">
        <f>_xlfn.IFNA(IF($O170="days",$Y170*(VLOOKUP($K170,'Bed parameters'!$A$9:$I$12,9,FALSE))*$F170*(VLOOKUP($Q170,'Workforce distribution'!$C$8:$AD$30,AO$7,FALSE)),IF($Q170="n/a",(IF($P170=AO$6,$X170*$F170,0)),$X170*$F170*(VLOOKUP($Q170,'Workforce distribution'!$C$8:$AD$30,AO$7,FALSE)))),0)</f>
        <v>0</v>
      </c>
      <c r="AP170" s="30">
        <f>_xlfn.IFNA(IF($O170="days",$Y170*(VLOOKUP($K170,'Bed parameters'!$A$9:$I$12,9,FALSE))*$F170*(VLOOKUP($Q170,'Workforce distribution'!$C$8:$AD$30,AP$7,FALSE)),IF($Q170="n/a",(IF($P170=AP$6,$X170*$F170,0)),$X170*$F170*(VLOOKUP($Q170,'Workforce distribution'!$C$8:$AD$30,AP$7,FALSE)))),0)</f>
        <v>0</v>
      </c>
      <c r="AQ170" s="30">
        <f>_xlfn.IFNA(IF($O170="days",$Y170*(VLOOKUP($K170,'Bed parameters'!$A$9:$I$12,9,FALSE))*$F170*(VLOOKUP($Q170,'Workforce distribution'!$C$8:$AD$30,AQ$7,FALSE)),IF($Q170="n/a",(IF($P170=AQ$6,$X170*$F170,0)),$X170*$F170*(VLOOKUP($Q170,'Workforce distribution'!$C$8:$AD$30,AQ$7,FALSE)))),0)</f>
        <v>0</v>
      </c>
      <c r="AR170" s="30">
        <f>_xlfn.IFNA(IF($O170="days",$Y170*(VLOOKUP($K170,'Bed parameters'!$A$9:$I$12,9,FALSE))*$F170*(VLOOKUP($Q170,'Workforce distribution'!$C$8:$AD$30,AR$7,FALSE)),IF($Q170="n/a",(IF($P170=AR$6,$X170*$F170,0)),$X170*$F170*(VLOOKUP($Q170,'Workforce distribution'!$C$8:$AD$30,AR$7,FALSE)))),0)</f>
        <v>0</v>
      </c>
      <c r="AS170" s="30">
        <f>_xlfn.IFNA(IF($O170="days",$Y170*(VLOOKUP($K170,'Bed parameters'!$A$9:$I$12,9,FALSE))*$F170*(VLOOKUP($Q170,'Workforce distribution'!$C$8:$AD$30,AS$7,FALSE)),IF($Q170="n/a",(IF($P170=AS$6,$X170*$F170,0)),$X170*$F170*(VLOOKUP($Q170,'Workforce distribution'!$C$8:$AD$30,AS$7,FALSE)))),0)</f>
        <v>0</v>
      </c>
      <c r="AT170" s="30">
        <f>_xlfn.IFNA(IF($O170="days",$Y170*(VLOOKUP($K170,'Bed parameters'!$A$9:$I$12,9,FALSE))*$F170*(VLOOKUP($Q170,'Workforce distribution'!$C$8:$AD$30,AT$7,FALSE)),IF($Q170="n/a",(IF($P170=AT$6,$X170*$F170,0)),$X170*$F170*(VLOOKUP($Q170,'Workforce distribution'!$C$8:$AD$30,AT$7,FALSE)))),0)</f>
        <v>0</v>
      </c>
      <c r="AU170" s="30">
        <f>_xlfn.IFNA(IF($O170="days",$Y170*(VLOOKUP($K170,'Bed parameters'!$A$9:$I$12,9,FALSE))*$F170*(VLOOKUP($Q170,'Workforce distribution'!$C$8:$AD$30,AU$7,FALSE)),IF($Q170="n/a",(IF($P170=AU$6,$X170*$F170,0)),$X170*$F170*(VLOOKUP($Q170,'Workforce distribution'!$C$8:$AD$30,AU$7,FALSE)))),0)</f>
        <v>0</v>
      </c>
      <c r="AV170" s="30">
        <f>_xlfn.IFNA(IF($O170="days",$Y170*(VLOOKUP($K170,'Bed parameters'!$A$9:$I$12,9,FALSE))*$F170*(VLOOKUP($Q170,'Workforce distribution'!$C$8:$AD$30,AV$7,FALSE)),IF($Q170="n/a",(IF($P170=AV$6,$X170*$F170,0)),$X170*$F170*(VLOOKUP($Q170,'Workforce distribution'!$C$8:$AD$30,AV$7,FALSE)))),0)</f>
        <v>0</v>
      </c>
      <c r="AW170" s="30">
        <f>_xlfn.IFNA(IF($O170="days",$Y170*(VLOOKUP($K170,'Bed parameters'!$A$9:$I$12,9,FALSE))*$F170*(VLOOKUP($Q170,'Workforce distribution'!$C$8:$AD$30,AW$7,FALSE)),IF($Q170="n/a",(IF($P170=AW$6,$X170*$F170,0)),$X170*$F170*(VLOOKUP($Q170,'Workforce distribution'!$C$8:$AD$30,AW$7,FALSE)))),0)</f>
        <v>0</v>
      </c>
      <c r="AX170" s="30">
        <f>_xlfn.IFNA(IF($O170="days",$Y170*(VLOOKUP($K170,'Bed parameters'!$A$9:$I$12,9,FALSE))*$F170*(VLOOKUP($Q170,'Workforce distribution'!$C$8:$AD$30,AX$7,FALSE)),IF($Q170="n/a",(IF($P170=AX$6,$X170*$F170,0)),$X170*$F170*(VLOOKUP($Q170,'Workforce distribution'!$C$8:$AD$30,AX$7,FALSE)))),0)</f>
        <v>0</v>
      </c>
      <c r="AY170" s="30">
        <f>_xlfn.IFNA(IF($O170="days",$Y170*(VLOOKUP($K170,'Bed parameters'!$A$9:$I$12,9,FALSE))*$F170*(VLOOKUP($Q170,'Workforce distribution'!$C$8:$AD$30,AY$7,FALSE)),IF($Q170="n/a",(IF($P170=AY$6,$X170*$F170,0)),$X170*$F170*(VLOOKUP($Q170,'Workforce distribution'!$C$8:$AD$30,AY$7,FALSE)))),0)</f>
        <v>0</v>
      </c>
      <c r="AZ170" s="30">
        <f>_xlfn.IFNA(IF($O170="days",$Y170*(VLOOKUP($K170,'Bed parameters'!$A$9:$I$12,9,FALSE))*$F170*(VLOOKUP($Q170,'Workforce distribution'!$C$8:$AD$30,AZ$7,FALSE)),IF($Q170="n/a",(IF($P170=AZ$6,$X170*$F170,0)),$X170*$F170*(VLOOKUP($Q170,'Workforce distribution'!$C$8:$AD$30,AZ$7,FALSE)))),0)</f>
        <v>0</v>
      </c>
      <c r="BA170" s="30">
        <f>_xlfn.IFNA(IF($O170="days",$Y170*(VLOOKUP($K170,'Bed parameters'!$A$9:$I$12,9,FALSE))*$F170*(VLOOKUP($Q170,'Workforce distribution'!$C$8:$AD$30,BA$7,FALSE)),IF($Q170="n/a",(IF($P170=BA$6,$X170*$F170,0)),$X170*$F170*(VLOOKUP($Q170,'Workforce distribution'!$C$8:$AD$30,BA$7,FALSE)))),0)</f>
        <v>0</v>
      </c>
      <c r="BB170" s="30">
        <f>_xlfn.IFNA(IF($O170="days",$Y170*(VLOOKUP($K170,'Bed parameters'!$A$9:$I$12,9,FALSE))*$F170*(VLOOKUP($Q170,'Workforce distribution'!$C$8:$AD$30,BB$7,FALSE)),IF($Q170="n/a",(IF($P170=BB$6,$X170*$F170,0)),$X170*$F170*(VLOOKUP($Q170,'Workforce distribution'!$C$8:$AD$30,BB$7,FALSE)))),0)</f>
        <v>0</v>
      </c>
      <c r="BC170" s="149">
        <f t="shared" si="25"/>
        <v>100.15182330541174</v>
      </c>
      <c r="BD170" s="288">
        <f>IF($Q170="n/a",(IF('Workforce hours'!D$30=0,0,(AB170/'Workforce hours'!D$30))),(IF(VLOOKUP($Q170,'Workforce hours'!$C$8:$AD$30,BD$7,FALSE)=0,0,(AB170/(VLOOKUP($Q170,'Workforce hours'!$C$8:$AD$30,BD$7,FALSE))))))</f>
        <v>0</v>
      </c>
      <c r="BE170" s="288">
        <f>IF($Q170="n/a",(IF('Workforce hours'!E$30=0,0,(AC170/'Workforce hours'!E$30))),(IF(VLOOKUP($Q170,'Workforce hours'!$C$8:$AD$30,BE$7,FALSE)=0,0,(AC170/(VLOOKUP($Q170,'Workforce hours'!$C$8:$AD$30,BE$7,FALSE))))))</f>
        <v>0</v>
      </c>
      <c r="BF170" s="288">
        <f>IF($Q170="n/a",(IF('Workforce hours'!F$30=0,0,(AD170/'Workforce hours'!F$30))),(IF(VLOOKUP($Q170,'Workforce hours'!$C$8:$AD$30,BF$7,FALSE)=0,0,(AD170/(VLOOKUP($Q170,'Workforce hours'!$C$8:$AD$30,BF$7,FALSE))))))</f>
        <v>0</v>
      </c>
      <c r="BG170" s="288">
        <f>IF($Q170="n/a",(IF('Workforce hours'!G$30=0,0,(AE170/'Workforce hours'!G$30))),(IF(VLOOKUP($Q170,'Workforce hours'!$C$8:$AD$30,BG$7,FALSE)=0,0,(AE170/(VLOOKUP($Q170,'Workforce hours'!$C$8:$AD$30,BG$7,FALSE))))))</f>
        <v>100.15182330541174</v>
      </c>
      <c r="BH170" s="288">
        <f>IF($Q170="n/a",(IF('Workforce hours'!H$30=0,0,(AF170/'Workforce hours'!H$30))),(IF(VLOOKUP($Q170,'Workforce hours'!$C$8:$AD$30,BH$7,FALSE)=0,0,(AF170/(VLOOKUP($Q170,'Workforce hours'!$C$8:$AD$30,BH$7,FALSE))))))</f>
        <v>0</v>
      </c>
      <c r="BI170" s="288">
        <f>IF($Q170="n/a",(IF('Workforce hours'!I$30=0,0,(AG170/'Workforce hours'!I$30))),(IF(VLOOKUP($Q170,'Workforce hours'!$C$8:$AD$30,BI$7,FALSE)=0,0,(AG170/(VLOOKUP($Q170,'Workforce hours'!$C$8:$AD$30,BI$7,FALSE))))))</f>
        <v>0</v>
      </c>
      <c r="BJ170" s="288">
        <f>IF($Q170="n/a",(IF('Workforce hours'!J$30=0,0,(AH170/'Workforce hours'!J$30))),(IF(VLOOKUP($Q170,'Workforce hours'!$C$8:$AD$30,BJ$7,FALSE)=0,0,(AH170/(VLOOKUP($Q170,'Workforce hours'!$C$8:$AD$30,BJ$7,FALSE))))))</f>
        <v>0</v>
      </c>
      <c r="BK170" s="288">
        <f>IF($Q170="n/a",(IF('Workforce hours'!K$30=0,0,(AI170/'Workforce hours'!K$30))),(IF(VLOOKUP($Q170,'Workforce hours'!$C$8:$AD$30,BK$7,FALSE)=0,0,(AI170/(VLOOKUP($Q170,'Workforce hours'!$C$8:$AD$30,BK$7,FALSE))))))</f>
        <v>0</v>
      </c>
      <c r="BL170" s="288">
        <f>IF($Q170="n/a",(IF('Workforce hours'!L$30=0,0,(AJ170/'Workforce hours'!L$30))),(IF(VLOOKUP($Q170,'Workforce hours'!$C$8:$AD$30,BL$7,FALSE)=0,0,(AJ170/(VLOOKUP($Q170,'Workforce hours'!$C$8:$AD$30,BL$7,FALSE))))))</f>
        <v>0</v>
      </c>
      <c r="BM170" s="288">
        <f>IF($Q170="n/a",(IF('Workforce hours'!M$30=0,0,(AK170/'Workforce hours'!M$30))),(IF(VLOOKUP($Q170,'Workforce hours'!$C$8:$AD$30,BM$7,FALSE)=0,0,(AK170/(VLOOKUP($Q170,'Workforce hours'!$C$8:$AD$30,BM$7,FALSE))))))</f>
        <v>0</v>
      </c>
      <c r="BN170" s="288">
        <f>IF($Q170="n/a",(IF('Workforce hours'!N$30=0,0,(AL170/'Workforce hours'!N$30))),(IF(VLOOKUP($Q170,'Workforce hours'!$C$8:$AD$30,BN$7,FALSE)=0,0,(AL170/(VLOOKUP($Q170,'Workforce hours'!$C$8:$AD$30,BN$7,FALSE))))))</f>
        <v>0</v>
      </c>
      <c r="BO170" s="288">
        <f>IF($Q170="n/a",(IF('Workforce hours'!O$30=0,0,(AM170/'Workforce hours'!O$30))),(IF(VLOOKUP($Q170,'Workforce hours'!$C$8:$AD$30,BO$7,FALSE)=0,0,(AM170/(VLOOKUP($Q170,'Workforce hours'!$C$8:$AD$30,BO$7,FALSE))))))</f>
        <v>0</v>
      </c>
      <c r="BP170" s="288">
        <f>IF($Q170="n/a",(IF('Workforce hours'!P$30=0,0,(AN170/'Workforce hours'!P$30))),(IF(VLOOKUP($Q170,'Workforce hours'!$C$8:$AD$30,BP$7,FALSE)=0,0,(AN170/(VLOOKUP($Q170,'Workforce hours'!$C$8:$AD$30,BP$7,FALSE))))))</f>
        <v>0</v>
      </c>
      <c r="BQ170" s="288">
        <f>IF($Q170="n/a",(IF('Workforce hours'!Q$30=0,0,(AO170/'Workforce hours'!Q$30))),(IF(VLOOKUP($Q170,'Workforce hours'!$C$8:$AD$30,BQ$7,FALSE)=0,0,(AO170/(VLOOKUP($Q170,'Workforce hours'!$C$8:$AD$30,BQ$7,FALSE))))))</f>
        <v>0</v>
      </c>
      <c r="BR170" s="288">
        <f>IF($Q170="n/a",(IF('Workforce hours'!R$30=0,0,(AP170/'Workforce hours'!R$30))),(IF(VLOOKUP($Q170,'Workforce hours'!$C$8:$AD$30,BR$7,FALSE)=0,0,(AP170/(VLOOKUP($Q170,'Workforce hours'!$C$8:$AD$30,BR$7,FALSE))))))</f>
        <v>0</v>
      </c>
      <c r="BS170" s="288">
        <f>IF($Q170="n/a",(IF('Workforce hours'!S$30=0,0,(AQ170/'Workforce hours'!S$30))),(IF(VLOOKUP($Q170,'Workforce hours'!$C$8:$AD$30,BS$7,FALSE)=0,0,(AQ170/(VLOOKUP($Q170,'Workforce hours'!$C$8:$AD$30,BS$7,FALSE))))))</f>
        <v>0</v>
      </c>
      <c r="BT170" s="288">
        <f>IF($Q170="n/a",(IF('Workforce hours'!T$30=0,0,(AR170/'Workforce hours'!T$30))),(IF(VLOOKUP($Q170,'Workforce hours'!$C$8:$AD$30,BT$7,FALSE)=0,0,(AR170/(VLOOKUP($Q170,'Workforce hours'!$C$8:$AD$30,BT$7,FALSE))))))</f>
        <v>0</v>
      </c>
      <c r="BU170" s="288">
        <f>IF($Q170="n/a",(IF('Workforce hours'!U$30=0,0,(AS170/'Workforce hours'!U$30))),(IF(VLOOKUP($Q170,'Workforce hours'!$C$8:$AD$30,BU$7,FALSE)=0,0,(AS170/(VLOOKUP($Q170,'Workforce hours'!$C$8:$AD$30,BU$7,FALSE))))))</f>
        <v>0</v>
      </c>
      <c r="BV170" s="288">
        <f>IF($Q170="n/a",(IF('Workforce hours'!V$30=0,0,(AT170/'Workforce hours'!V$30))),(IF(VLOOKUP($Q170,'Workforce hours'!$C$8:$AD$30,BV$7,FALSE)=0,0,(AT170/(VLOOKUP($Q170,'Workforce hours'!$C$8:$AD$30,BV$7,FALSE))))))</f>
        <v>0</v>
      </c>
      <c r="BW170" s="288">
        <f>IF($Q170="n/a",(IF('Workforce hours'!W$30=0,0,(AU170/'Workforce hours'!W$30))),(IF(VLOOKUP($Q170,'Workforce hours'!$C$8:$AD$30,BW$7,FALSE)=0,0,(AU170/(VLOOKUP($Q170,'Workforce hours'!$C$8:$AD$30,BW$7,FALSE))))))</f>
        <v>0</v>
      </c>
      <c r="BX170" s="288">
        <f>IF($Q170="n/a",(IF('Workforce hours'!X$30=0,0,(AV170/'Workforce hours'!X$30))),(IF(VLOOKUP($Q170,'Workforce hours'!$C$8:$AD$30,BX$7,FALSE)=0,0,(AV170/(VLOOKUP($Q170,'Workforce hours'!$C$8:$AD$30,BX$7,FALSE))))))</f>
        <v>0</v>
      </c>
      <c r="BY170" s="288">
        <f>IF($Q170="n/a",(IF('Workforce hours'!Y$30=0,0,(AW170/'Workforce hours'!Y$30))),(IF(VLOOKUP($Q170,'Workforce hours'!$C$8:$AD$30,BY$7,FALSE)=0,0,(AW170/(VLOOKUP($Q170,'Workforce hours'!$C$8:$AD$30,BY$7,FALSE))))))</f>
        <v>0</v>
      </c>
      <c r="BZ170" s="288">
        <f>IF($Q170="n/a",(IF('Workforce hours'!Z$30=0,0,(AX170/'Workforce hours'!Z$30))),(IF(VLOOKUP($Q170,'Workforce hours'!$C$8:$AD$30,BZ$7,FALSE)=0,0,(AX170/(VLOOKUP($Q170,'Workforce hours'!$C$8:$AD$30,BZ$7,FALSE))))))</f>
        <v>0</v>
      </c>
      <c r="CA170" s="288">
        <f>IF($Q170="n/a",(IF('Workforce hours'!AA$30=0,0,(AY170/'Workforce hours'!AA$30))),(IF(VLOOKUP($Q170,'Workforce hours'!$C$8:$AD$30,CA$7,FALSE)=0,0,(AY170/(VLOOKUP($Q170,'Workforce hours'!$C$8:$AD$30,CA$7,FALSE))))))</f>
        <v>0</v>
      </c>
      <c r="CB170" s="288">
        <f>IF($Q170="n/a",(IF('Workforce hours'!AB$30=0,0,(AZ170/'Workforce hours'!AB$30))),(IF(VLOOKUP($Q170,'Workforce hours'!$C$8:$AD$30,CB$7,FALSE)=0,0,(AZ170/(VLOOKUP($Q170,'Workforce hours'!$C$8:$AD$30,CB$7,FALSE))))))</f>
        <v>0</v>
      </c>
      <c r="CC170" s="288">
        <f>IF($Q170="n/a",(IF('Workforce hours'!AC$30=0,0,(BA170/'Workforce hours'!AC$30))),(IF(VLOOKUP($Q170,'Workforce hours'!$C$8:$AD$30,CC$7,FALSE)=0,0,(BA170/(VLOOKUP($Q170,'Workforce hours'!$C$8:$AD$30,CC$7,FALSE))))))</f>
        <v>0</v>
      </c>
      <c r="CD170" s="288">
        <f>IF($Q170="n/a",(IF('Workforce hours'!AD$30=0,0,(BB170/'Workforce hours'!AD$30))),(IF(VLOOKUP($Q170,'Workforce hours'!$C$8:$AD$30,CD$7,FALSE)=0,0,(BB170/(VLOOKUP($Q170,'Workforce hours'!$C$8:$AD$30,CD$7,FALSE))))))</f>
        <v>0</v>
      </c>
      <c r="CE170" s="289">
        <f t="shared" si="26"/>
        <v>0</v>
      </c>
      <c r="CF170" s="290">
        <f>BD170*'Workforce costs'!B$9*(1+'Workforce costs'!B$10)*(1+'Workforce costs'!B$11)</f>
        <v>0</v>
      </c>
      <c r="CG170" s="290">
        <f>BE170*'Workforce costs'!C$9*(1+'Workforce costs'!C$10)*(1+'Workforce costs'!C$11)</f>
        <v>0</v>
      </c>
      <c r="CH170" s="290">
        <f>BF170*'Workforce costs'!D$9*(1+'Workforce costs'!D$10)*(1+'Workforce costs'!D$11)</f>
        <v>0</v>
      </c>
      <c r="CI170" s="290">
        <f>BG170*'Workforce costs'!E$9*(1+'Workforce costs'!E$10)*(1+'Workforce costs'!E$11)</f>
        <v>0</v>
      </c>
      <c r="CJ170" s="290">
        <f>BH170*'Workforce costs'!F$9*(1+'Workforce costs'!F$10)*(1+'Workforce costs'!F$11)</f>
        <v>0</v>
      </c>
      <c r="CK170" s="290">
        <f>BI170*'Workforce costs'!G$9*(1+'Workforce costs'!G$10)*(1+'Workforce costs'!G$11)</f>
        <v>0</v>
      </c>
      <c r="CL170" s="290">
        <f>BJ170*'Workforce costs'!H$9*(1+'Workforce costs'!H$10)*(1+'Workforce costs'!H$11)</f>
        <v>0</v>
      </c>
      <c r="CM170" s="290">
        <f>BK170*'Workforce costs'!I$9*(1+'Workforce costs'!I$10)*(1+'Workforce costs'!I$11)</f>
        <v>0</v>
      </c>
      <c r="CN170" s="290">
        <f>BL170*'Workforce costs'!J$9*(1+'Workforce costs'!J$10)*(1+'Workforce costs'!J$11)</f>
        <v>0</v>
      </c>
      <c r="CO170" s="290">
        <f>BM170*'Workforce costs'!K$9*(1+'Workforce costs'!K$10)*(1+'Workforce costs'!K$11)</f>
        <v>0</v>
      </c>
      <c r="CP170" s="290">
        <f>BN170*'Workforce costs'!L$9*(1+'Workforce costs'!L$10)*(1+'Workforce costs'!L$11)</f>
        <v>0</v>
      </c>
      <c r="CQ170" s="290">
        <f>BO170*'Workforce costs'!M$9*(1+'Workforce costs'!M$10)*(1+'Workforce costs'!M$11)</f>
        <v>0</v>
      </c>
      <c r="CR170" s="290">
        <f>BP170*'Workforce costs'!N$9*(1+'Workforce costs'!N$10)*(1+'Workforce costs'!N$11)</f>
        <v>0</v>
      </c>
      <c r="CS170" s="290">
        <f>BQ170*'Workforce costs'!O$9*(1+'Workforce costs'!O$10)*(1+'Workforce costs'!O$11)</f>
        <v>0</v>
      </c>
      <c r="CT170" s="290">
        <f>BR170*'Workforce costs'!P$9*(1+'Workforce costs'!P$10)*(1+'Workforce costs'!P$11)</f>
        <v>0</v>
      </c>
      <c r="CU170" s="290">
        <f>BS170*'Workforce costs'!Q$9*(1+'Workforce costs'!Q$10)*(1+'Workforce costs'!Q$11)</f>
        <v>0</v>
      </c>
      <c r="CV170" s="290">
        <f>BT170*'Workforce costs'!R$9*(1+'Workforce costs'!R$10)*(1+'Workforce costs'!R$11)</f>
        <v>0</v>
      </c>
      <c r="CW170" s="290">
        <f>BU170*'Workforce costs'!S$9*(1+'Workforce costs'!S$10)*(1+'Workforce costs'!S$11)</f>
        <v>0</v>
      </c>
      <c r="CX170" s="290">
        <f>BV170*'Workforce costs'!T$9*(1+'Workforce costs'!T$10)*(1+'Workforce costs'!T$11)</f>
        <v>0</v>
      </c>
      <c r="CY170" s="290">
        <f>BW170*'Workforce costs'!U$9*(1+'Workforce costs'!U$10)*(1+'Workforce costs'!U$11)</f>
        <v>0</v>
      </c>
      <c r="CZ170" s="290">
        <f>BX170*'Workforce costs'!V$9*(1+'Workforce costs'!V$10)*(1+'Workforce costs'!V$11)</f>
        <v>0</v>
      </c>
      <c r="DA170" s="290">
        <f>BY170*'Workforce costs'!W$9*(1+'Workforce costs'!W$10)*(1+'Workforce costs'!W$11)</f>
        <v>0</v>
      </c>
      <c r="DB170" s="290">
        <f>BZ170*'Workforce costs'!X$9*(1+'Workforce costs'!X$10)*(1+'Workforce costs'!X$11)</f>
        <v>0</v>
      </c>
      <c r="DC170" s="290">
        <f>CA170*'Workforce costs'!Y$9*(1+'Workforce costs'!Y$10)*(1+'Workforce costs'!Y$11)</f>
        <v>0</v>
      </c>
      <c r="DD170" s="290">
        <f>CB170*'Workforce costs'!Z$9*(1+'Workforce costs'!Z$10)*(1+'Workforce costs'!Z$11)</f>
        <v>0</v>
      </c>
      <c r="DE170" s="290">
        <f>CC170*'Workforce costs'!AA$9*(1+'Workforce costs'!AA$10)*(1+'Workforce costs'!AA$11)</f>
        <v>0</v>
      </c>
      <c r="DF170" s="290">
        <f>CD170*'Workforce costs'!AB$9*(1+'Workforce costs'!AB$10)*(1+'Workforce costs'!AB$11)</f>
        <v>0</v>
      </c>
    </row>
    <row r="171" spans="1:110" x14ac:dyDescent="0.3">
      <c r="A171" s="2" t="str">
        <f>Outputs!$A$4</f>
        <v>Australia</v>
      </c>
      <c r="B171" s="2" t="str">
        <f t="shared" si="19"/>
        <v>Australia 18to24</v>
      </c>
      <c r="C171" s="30">
        <f>VLOOKUP($B171,Populations!$D$15:$H$1920,3,FALSE)</f>
        <v>2374194</v>
      </c>
      <c r="D171" s="255">
        <f>IF(OR($H171="General pop",$H171="Schools",$H171="Workplace",$H171="Skills Training",$H171="Digital Supports"),1,VLOOKUP($B171,Populations!$D$15:$H$1920,5,FALSE))</f>
        <v>1</v>
      </c>
      <c r="E171" s="88">
        <f>VLOOKUP(I171,Epidemiology!$C$10:$H$47,6,FALSE)</f>
        <v>8080</v>
      </c>
      <c r="F171" s="102">
        <f>'Care profiles'!R172</f>
        <v>1</v>
      </c>
      <c r="G171" s="15" t="str">
        <f>'Care profiles'!A172</f>
        <v>18to24</v>
      </c>
      <c r="H171" s="15" t="str">
        <f>'Care profiles'!B172</f>
        <v>Thoughts</v>
      </c>
      <c r="I171" s="15" t="str">
        <f>'Care profiles'!C172</f>
        <v>Thoughts_18-24yrs</v>
      </c>
      <c r="J171" s="15" t="str">
        <f>'Care profiles'!D172</f>
        <v>Care profile</v>
      </c>
      <c r="K171" s="15" t="str">
        <f>'Care profiles'!E172</f>
        <v>Co-Response Teams</v>
      </c>
      <c r="L171" s="104">
        <f>'Care profiles'!F172</f>
        <v>0.15</v>
      </c>
      <c r="M171" s="15">
        <f>'Care profiles'!G172</f>
        <v>1</v>
      </c>
      <c r="N171" s="15">
        <f>'Care profiles'!H172</f>
        <v>120</v>
      </c>
      <c r="O171" s="15" t="str">
        <f>'Care profiles'!I172</f>
        <v>min</v>
      </c>
      <c r="P171" s="15" t="str">
        <f>'Care profiles'!J172</f>
        <v>Team</v>
      </c>
      <c r="Q171" s="15" t="str">
        <f>'Care profiles'!K172</f>
        <v>Co-Response Team</v>
      </c>
      <c r="R171" s="15" t="str">
        <f>'Care profiles'!M172</f>
        <v>N</v>
      </c>
      <c r="S171" s="15" t="str">
        <f>'Care profiles'!O172</f>
        <v>Y</v>
      </c>
      <c r="T171" s="15" t="str">
        <f>'Care profiles'!Q172</f>
        <v>N</v>
      </c>
      <c r="U171" s="30">
        <f t="shared" si="20"/>
        <v>191834.87520000001</v>
      </c>
      <c r="V171" s="30">
        <f t="shared" si="21"/>
        <v>28775.23128</v>
      </c>
      <c r="W171" s="30">
        <f>IF(M171="n/a",0,IF(O171="days",V171*M171*(1+(VLOOKUP(K171,'Bed parameters'!$A$9:$G$12,7,FALSE))),V171*M171))</f>
        <v>28775.23128</v>
      </c>
      <c r="X171" s="30">
        <f t="shared" si="22"/>
        <v>57550.46256</v>
      </c>
      <c r="Y171" s="30">
        <f t="shared" si="23"/>
        <v>0</v>
      </c>
      <c r="Z171" s="113">
        <f>_xlfn.IFNA(Y171/((VLOOKUP(K171,'Bed parameters'!$A$9:$G$12,3,FALSE))*(VLOOKUP(K171,'Bed parameters'!$A$9:$G$12,5,FALSE))),0)</f>
        <v>0</v>
      </c>
      <c r="AA171" s="30">
        <f t="shared" si="24"/>
        <v>57550.46256</v>
      </c>
      <c r="AB171" s="30">
        <f>_xlfn.IFNA(IF($O171="days",$Y171*(VLOOKUP($K171,'Bed parameters'!$A$9:$I$12,9,FALSE))*$F171*(VLOOKUP($Q171,'Workforce distribution'!$C$8:$AD$30,AB$7,FALSE)),IF($Q171="n/a",(IF($P171=AB$6,$X171*$F171,0)),$X171*$F171*(VLOOKUP($Q171,'Workforce distribution'!$C$8:$AD$30,AB$7,FALSE)))),0)</f>
        <v>0</v>
      </c>
      <c r="AC171" s="30">
        <f>_xlfn.IFNA(IF($O171="days",$Y171*(VLOOKUP($K171,'Bed parameters'!$A$9:$I$12,9,FALSE))*$F171*(VLOOKUP($Q171,'Workforce distribution'!$C$8:$AD$30,AC$7,FALSE)),IF($Q171="n/a",(IF($P171=AC$6,$X171*$F171,0)),$X171*$F171*(VLOOKUP($Q171,'Workforce distribution'!$C$8:$AD$30,AC$7,FALSE)))),0)</f>
        <v>0</v>
      </c>
      <c r="AD171" s="30">
        <f>_xlfn.IFNA(IF($O171="days",$Y171*(VLOOKUP($K171,'Bed parameters'!$A$9:$I$12,9,FALSE))*$F171*(VLOOKUP($Q171,'Workforce distribution'!$C$8:$AD$30,AD$7,FALSE)),IF($Q171="n/a",(IF($P171=AD$6,$X171*$F171,0)),$X171*$F171*(VLOOKUP($Q171,'Workforce distribution'!$C$8:$AD$30,AD$7,FALSE)))),0)</f>
        <v>0</v>
      </c>
      <c r="AE171" s="30">
        <f>_xlfn.IFNA(IF($O171="days",$Y171*(VLOOKUP($K171,'Bed parameters'!$A$9:$I$12,9,FALSE))*$F171*(VLOOKUP($Q171,'Workforce distribution'!$C$8:$AD$30,AE$7,FALSE)),IF($Q171="n/a",(IF($P171=AE$6,$X171*$F171,0)),$X171*$F171*(VLOOKUP($Q171,'Workforce distribution'!$C$8:$AD$30,AE$7,FALSE)))),0)</f>
        <v>28775.23128</v>
      </c>
      <c r="AF171" s="30">
        <f>_xlfn.IFNA(IF($O171="days",$Y171*(VLOOKUP($K171,'Bed parameters'!$A$9:$I$12,9,FALSE))*$F171*(VLOOKUP($Q171,'Workforce distribution'!$C$8:$AD$30,AF$7,FALSE)),IF($Q171="n/a",(IF($P171=AF$6,$X171*$F171,0)),$X171*$F171*(VLOOKUP($Q171,'Workforce distribution'!$C$8:$AD$30,AF$7,FALSE)))),0)</f>
        <v>0</v>
      </c>
      <c r="AG171" s="30">
        <f>_xlfn.IFNA(IF($O171="days",$Y171*(VLOOKUP($K171,'Bed parameters'!$A$9:$I$12,9,FALSE))*$F171*(VLOOKUP($Q171,'Workforce distribution'!$C$8:$AD$30,AG$7,FALSE)),IF($Q171="n/a",(IF($P171=AG$6,$X171*$F171,0)),$X171*$F171*(VLOOKUP($Q171,'Workforce distribution'!$C$8:$AD$30,AG$7,FALSE)))),0)</f>
        <v>0</v>
      </c>
      <c r="AH171" s="30">
        <f>_xlfn.IFNA(IF($O171="days",$Y171*(VLOOKUP($K171,'Bed parameters'!$A$9:$I$12,9,FALSE))*$F171*(VLOOKUP($Q171,'Workforce distribution'!$C$8:$AD$30,AH$7,FALSE)),IF($Q171="n/a",(IF($P171=AH$6,$X171*$F171,0)),$X171*$F171*(VLOOKUP($Q171,'Workforce distribution'!$C$8:$AD$30,AH$7,FALSE)))),0)</f>
        <v>0</v>
      </c>
      <c r="AI171" s="30">
        <f>_xlfn.IFNA(IF($O171="days",$Y171*(VLOOKUP($K171,'Bed parameters'!$A$9:$I$12,9,FALSE))*$F171*(VLOOKUP($Q171,'Workforce distribution'!$C$8:$AD$30,AI$7,FALSE)),IF($Q171="n/a",(IF($P171=AI$6,$X171*$F171,0)),$X171*$F171*(VLOOKUP($Q171,'Workforce distribution'!$C$8:$AD$30,AI$7,FALSE)))),0)</f>
        <v>0</v>
      </c>
      <c r="AJ171" s="30">
        <f>_xlfn.IFNA(IF($O171="days",$Y171*(VLOOKUP($K171,'Bed parameters'!$A$9:$I$12,9,FALSE))*$F171*(VLOOKUP($Q171,'Workforce distribution'!$C$8:$AD$30,AJ$7,FALSE)),IF($Q171="n/a",(IF($P171=AJ$6,$X171*$F171,0)),$X171*$F171*(VLOOKUP($Q171,'Workforce distribution'!$C$8:$AD$30,AJ$7,FALSE)))),0)</f>
        <v>0</v>
      </c>
      <c r="AK171" s="30">
        <f>_xlfn.IFNA(IF($O171="days",$Y171*(VLOOKUP($K171,'Bed parameters'!$A$9:$I$12,9,FALSE))*$F171*(VLOOKUP($Q171,'Workforce distribution'!$C$8:$AD$30,AK$7,FALSE)),IF($Q171="n/a",(IF($P171=AK$6,$X171*$F171,0)),$X171*$F171*(VLOOKUP($Q171,'Workforce distribution'!$C$8:$AD$30,AK$7,FALSE)))),0)</f>
        <v>0</v>
      </c>
      <c r="AL171" s="30">
        <f>_xlfn.IFNA(IF($O171="days",$Y171*(VLOOKUP($K171,'Bed parameters'!$A$9:$I$12,9,FALSE))*$F171*(VLOOKUP($Q171,'Workforce distribution'!$C$8:$AD$30,AL$7,FALSE)),IF($Q171="n/a",(IF($P171=AL$6,$X171*$F171,0)),$X171*$F171*(VLOOKUP($Q171,'Workforce distribution'!$C$8:$AD$30,AL$7,FALSE)))),0)</f>
        <v>0</v>
      </c>
      <c r="AM171" s="30">
        <f>_xlfn.IFNA(IF($O171="days",$Y171*(VLOOKUP($K171,'Bed parameters'!$A$9:$I$12,9,FALSE))*$F171*(VLOOKUP($Q171,'Workforce distribution'!$C$8:$AD$30,AM$7,FALSE)),IF($Q171="n/a",(IF($P171=AM$6,$X171*$F171,0)),$X171*$F171*(VLOOKUP($Q171,'Workforce distribution'!$C$8:$AD$30,AM$7,FALSE)))),0)</f>
        <v>0</v>
      </c>
      <c r="AN171" s="30">
        <f>_xlfn.IFNA(IF($O171="days",$Y171*(VLOOKUP($K171,'Bed parameters'!$A$9:$I$12,9,FALSE))*$F171*(VLOOKUP($Q171,'Workforce distribution'!$C$8:$AD$30,AN$7,FALSE)),IF($Q171="n/a",(IF($P171=AN$6,$X171*$F171,0)),$X171*$F171*(VLOOKUP($Q171,'Workforce distribution'!$C$8:$AD$30,AN$7,FALSE)))),0)</f>
        <v>0</v>
      </c>
      <c r="AO171" s="30">
        <f>_xlfn.IFNA(IF($O171="days",$Y171*(VLOOKUP($K171,'Bed parameters'!$A$9:$I$12,9,FALSE))*$F171*(VLOOKUP($Q171,'Workforce distribution'!$C$8:$AD$30,AO$7,FALSE)),IF($Q171="n/a",(IF($P171=AO$6,$X171*$F171,0)),$X171*$F171*(VLOOKUP($Q171,'Workforce distribution'!$C$8:$AD$30,AO$7,FALSE)))),0)</f>
        <v>0</v>
      </c>
      <c r="AP171" s="30">
        <f>_xlfn.IFNA(IF($O171="days",$Y171*(VLOOKUP($K171,'Bed parameters'!$A$9:$I$12,9,FALSE))*$F171*(VLOOKUP($Q171,'Workforce distribution'!$C$8:$AD$30,AP$7,FALSE)),IF($Q171="n/a",(IF($P171=AP$6,$X171*$F171,0)),$X171*$F171*(VLOOKUP($Q171,'Workforce distribution'!$C$8:$AD$30,AP$7,FALSE)))),0)</f>
        <v>0</v>
      </c>
      <c r="AQ171" s="30">
        <f>_xlfn.IFNA(IF($O171="days",$Y171*(VLOOKUP($K171,'Bed parameters'!$A$9:$I$12,9,FALSE))*$F171*(VLOOKUP($Q171,'Workforce distribution'!$C$8:$AD$30,AQ$7,FALSE)),IF($Q171="n/a",(IF($P171=AQ$6,$X171*$F171,0)),$X171*$F171*(VLOOKUP($Q171,'Workforce distribution'!$C$8:$AD$30,AQ$7,FALSE)))),0)</f>
        <v>0</v>
      </c>
      <c r="AR171" s="30">
        <f>_xlfn.IFNA(IF($O171="days",$Y171*(VLOOKUP($K171,'Bed parameters'!$A$9:$I$12,9,FALSE))*$F171*(VLOOKUP($Q171,'Workforce distribution'!$C$8:$AD$30,AR$7,FALSE)),IF($Q171="n/a",(IF($P171=AR$6,$X171*$F171,0)),$X171*$F171*(VLOOKUP($Q171,'Workforce distribution'!$C$8:$AD$30,AR$7,FALSE)))),0)</f>
        <v>0</v>
      </c>
      <c r="AS171" s="30">
        <f>_xlfn.IFNA(IF($O171="days",$Y171*(VLOOKUP($K171,'Bed parameters'!$A$9:$I$12,9,FALSE))*$F171*(VLOOKUP($Q171,'Workforce distribution'!$C$8:$AD$30,AS$7,FALSE)),IF($Q171="n/a",(IF($P171=AS$6,$X171*$F171,0)),$X171*$F171*(VLOOKUP($Q171,'Workforce distribution'!$C$8:$AD$30,AS$7,FALSE)))),0)</f>
        <v>28775.23128</v>
      </c>
      <c r="AT171" s="30">
        <f>_xlfn.IFNA(IF($O171="days",$Y171*(VLOOKUP($K171,'Bed parameters'!$A$9:$I$12,9,FALSE))*$F171*(VLOOKUP($Q171,'Workforce distribution'!$C$8:$AD$30,AT$7,FALSE)),IF($Q171="n/a",(IF($P171=AT$6,$X171*$F171,0)),$X171*$F171*(VLOOKUP($Q171,'Workforce distribution'!$C$8:$AD$30,AT$7,FALSE)))),0)</f>
        <v>0</v>
      </c>
      <c r="AU171" s="30">
        <f>_xlfn.IFNA(IF($O171="days",$Y171*(VLOOKUP($K171,'Bed parameters'!$A$9:$I$12,9,FALSE))*$F171*(VLOOKUP($Q171,'Workforce distribution'!$C$8:$AD$30,AU$7,FALSE)),IF($Q171="n/a",(IF($P171=AU$6,$X171*$F171,0)),$X171*$F171*(VLOOKUP($Q171,'Workforce distribution'!$C$8:$AD$30,AU$7,FALSE)))),0)</f>
        <v>0</v>
      </c>
      <c r="AV171" s="30">
        <f>_xlfn.IFNA(IF($O171="days",$Y171*(VLOOKUP($K171,'Bed parameters'!$A$9:$I$12,9,FALSE))*$F171*(VLOOKUP($Q171,'Workforce distribution'!$C$8:$AD$30,AV$7,FALSE)),IF($Q171="n/a",(IF($P171=AV$6,$X171*$F171,0)),$X171*$F171*(VLOOKUP($Q171,'Workforce distribution'!$C$8:$AD$30,AV$7,FALSE)))),0)</f>
        <v>0</v>
      </c>
      <c r="AW171" s="30">
        <f>_xlfn.IFNA(IF($O171="days",$Y171*(VLOOKUP($K171,'Bed parameters'!$A$9:$I$12,9,FALSE))*$F171*(VLOOKUP($Q171,'Workforce distribution'!$C$8:$AD$30,AW$7,FALSE)),IF($Q171="n/a",(IF($P171=AW$6,$X171*$F171,0)),$X171*$F171*(VLOOKUP($Q171,'Workforce distribution'!$C$8:$AD$30,AW$7,FALSE)))),0)</f>
        <v>0</v>
      </c>
      <c r="AX171" s="30">
        <f>_xlfn.IFNA(IF($O171="days",$Y171*(VLOOKUP($K171,'Bed parameters'!$A$9:$I$12,9,FALSE))*$F171*(VLOOKUP($Q171,'Workforce distribution'!$C$8:$AD$30,AX$7,FALSE)),IF($Q171="n/a",(IF($P171=AX$6,$X171*$F171,0)),$X171*$F171*(VLOOKUP($Q171,'Workforce distribution'!$C$8:$AD$30,AX$7,FALSE)))),0)</f>
        <v>0</v>
      </c>
      <c r="AY171" s="30">
        <f>_xlfn.IFNA(IF($O171="days",$Y171*(VLOOKUP($K171,'Bed parameters'!$A$9:$I$12,9,FALSE))*$F171*(VLOOKUP($Q171,'Workforce distribution'!$C$8:$AD$30,AY$7,FALSE)),IF($Q171="n/a",(IF($P171=AY$6,$X171*$F171,0)),$X171*$F171*(VLOOKUP($Q171,'Workforce distribution'!$C$8:$AD$30,AY$7,FALSE)))),0)</f>
        <v>0</v>
      </c>
      <c r="AZ171" s="30">
        <f>_xlfn.IFNA(IF($O171="days",$Y171*(VLOOKUP($K171,'Bed parameters'!$A$9:$I$12,9,FALSE))*$F171*(VLOOKUP($Q171,'Workforce distribution'!$C$8:$AD$30,AZ$7,FALSE)),IF($Q171="n/a",(IF($P171=AZ$6,$X171*$F171,0)),$X171*$F171*(VLOOKUP($Q171,'Workforce distribution'!$C$8:$AD$30,AZ$7,FALSE)))),0)</f>
        <v>0</v>
      </c>
      <c r="BA171" s="30">
        <f>_xlfn.IFNA(IF($O171="days",$Y171*(VLOOKUP($K171,'Bed parameters'!$A$9:$I$12,9,FALSE))*$F171*(VLOOKUP($Q171,'Workforce distribution'!$C$8:$AD$30,BA$7,FALSE)),IF($Q171="n/a",(IF($P171=BA$6,$X171*$F171,0)),$X171*$F171*(VLOOKUP($Q171,'Workforce distribution'!$C$8:$AD$30,BA$7,FALSE)))),0)</f>
        <v>0</v>
      </c>
      <c r="BB171" s="30">
        <f>_xlfn.IFNA(IF($O171="days",$Y171*(VLOOKUP($K171,'Bed parameters'!$A$9:$I$12,9,FALSE))*$F171*(VLOOKUP($Q171,'Workforce distribution'!$C$8:$AD$30,BB$7,FALSE)),IF($Q171="n/a",(IF($P171=BB$6,$X171*$F171,0)),$X171*$F171*(VLOOKUP($Q171,'Workforce distribution'!$C$8:$AD$30,BB$7,FALSE)))),0)</f>
        <v>0</v>
      </c>
      <c r="BC171" s="149">
        <f t="shared" si="25"/>
        <v>34.385836099294352</v>
      </c>
      <c r="BD171" s="288">
        <f>IF($Q171="n/a",(IF('Workforce hours'!D$30=0,0,(AB171/'Workforce hours'!D$30))),(IF(VLOOKUP($Q171,'Workforce hours'!$C$8:$AD$30,BD$7,FALSE)=0,0,(AB171/(VLOOKUP($Q171,'Workforce hours'!$C$8:$AD$30,BD$7,FALSE))))))</f>
        <v>0</v>
      </c>
      <c r="BE171" s="288">
        <f>IF($Q171="n/a",(IF('Workforce hours'!E$30=0,0,(AC171/'Workforce hours'!E$30))),(IF(VLOOKUP($Q171,'Workforce hours'!$C$8:$AD$30,BE$7,FALSE)=0,0,(AC171/(VLOOKUP($Q171,'Workforce hours'!$C$8:$AD$30,BE$7,FALSE))))))</f>
        <v>0</v>
      </c>
      <c r="BF171" s="288">
        <f>IF($Q171="n/a",(IF('Workforce hours'!F$30=0,0,(AD171/'Workforce hours'!F$30))),(IF(VLOOKUP($Q171,'Workforce hours'!$C$8:$AD$30,BF$7,FALSE)=0,0,(AD171/(VLOOKUP($Q171,'Workforce hours'!$C$8:$AD$30,BF$7,FALSE))))))</f>
        <v>0</v>
      </c>
      <c r="BG171" s="288">
        <f>IF($Q171="n/a",(IF('Workforce hours'!G$30=0,0,(AE171/'Workforce hours'!G$30))),(IF(VLOOKUP($Q171,'Workforce hours'!$C$8:$AD$30,BG$7,FALSE)=0,0,(AE171/(VLOOKUP($Q171,'Workforce hours'!$C$8:$AD$30,BG$7,FALSE))))))</f>
        <v>16.778560513119533</v>
      </c>
      <c r="BH171" s="288">
        <f>IF($Q171="n/a",(IF('Workforce hours'!H$30=0,0,(AF171/'Workforce hours'!H$30))),(IF(VLOOKUP($Q171,'Workforce hours'!$C$8:$AD$30,BH$7,FALSE)=0,0,(AF171/(VLOOKUP($Q171,'Workforce hours'!$C$8:$AD$30,BH$7,FALSE))))))</f>
        <v>0</v>
      </c>
      <c r="BI171" s="288">
        <f>IF($Q171="n/a",(IF('Workforce hours'!I$30=0,0,(AG171/'Workforce hours'!I$30))),(IF(VLOOKUP($Q171,'Workforce hours'!$C$8:$AD$30,BI$7,FALSE)=0,0,(AG171/(VLOOKUP($Q171,'Workforce hours'!$C$8:$AD$30,BI$7,FALSE))))))</f>
        <v>0</v>
      </c>
      <c r="BJ171" s="288">
        <f>IF($Q171="n/a",(IF('Workforce hours'!J$30=0,0,(AH171/'Workforce hours'!J$30))),(IF(VLOOKUP($Q171,'Workforce hours'!$C$8:$AD$30,BJ$7,FALSE)=0,0,(AH171/(VLOOKUP($Q171,'Workforce hours'!$C$8:$AD$30,BJ$7,FALSE))))))</f>
        <v>0</v>
      </c>
      <c r="BK171" s="288">
        <f>IF($Q171="n/a",(IF('Workforce hours'!K$30=0,0,(AI171/'Workforce hours'!K$30))),(IF(VLOOKUP($Q171,'Workforce hours'!$C$8:$AD$30,BK$7,FALSE)=0,0,(AI171/(VLOOKUP($Q171,'Workforce hours'!$C$8:$AD$30,BK$7,FALSE))))))</f>
        <v>0</v>
      </c>
      <c r="BL171" s="288">
        <f>IF($Q171="n/a",(IF('Workforce hours'!L$30=0,0,(AJ171/'Workforce hours'!L$30))),(IF(VLOOKUP($Q171,'Workforce hours'!$C$8:$AD$30,BL$7,FALSE)=0,0,(AJ171/(VLOOKUP($Q171,'Workforce hours'!$C$8:$AD$30,BL$7,FALSE))))))</f>
        <v>0</v>
      </c>
      <c r="BM171" s="288">
        <f>IF($Q171="n/a",(IF('Workforce hours'!M$30=0,0,(AK171/'Workforce hours'!M$30))),(IF(VLOOKUP($Q171,'Workforce hours'!$C$8:$AD$30,BM$7,FALSE)=0,0,(AK171/(VLOOKUP($Q171,'Workforce hours'!$C$8:$AD$30,BM$7,FALSE))))))</f>
        <v>0</v>
      </c>
      <c r="BN171" s="288">
        <f>IF($Q171="n/a",(IF('Workforce hours'!N$30=0,0,(AL171/'Workforce hours'!N$30))),(IF(VLOOKUP($Q171,'Workforce hours'!$C$8:$AD$30,BN$7,FALSE)=0,0,(AL171/(VLOOKUP($Q171,'Workforce hours'!$C$8:$AD$30,BN$7,FALSE))))))</f>
        <v>0</v>
      </c>
      <c r="BO171" s="288">
        <f>IF($Q171="n/a",(IF('Workforce hours'!O$30=0,0,(AM171/'Workforce hours'!O$30))),(IF(VLOOKUP($Q171,'Workforce hours'!$C$8:$AD$30,BO$7,FALSE)=0,0,(AM171/(VLOOKUP($Q171,'Workforce hours'!$C$8:$AD$30,BO$7,FALSE))))))</f>
        <v>0</v>
      </c>
      <c r="BP171" s="288">
        <f>IF($Q171="n/a",(IF('Workforce hours'!P$30=0,0,(AN171/'Workforce hours'!P$30))),(IF(VLOOKUP($Q171,'Workforce hours'!$C$8:$AD$30,BP$7,FALSE)=0,0,(AN171/(VLOOKUP($Q171,'Workforce hours'!$C$8:$AD$30,BP$7,FALSE))))))</f>
        <v>0</v>
      </c>
      <c r="BQ171" s="288">
        <f>IF($Q171="n/a",(IF('Workforce hours'!Q$30=0,0,(AO171/'Workforce hours'!Q$30))),(IF(VLOOKUP($Q171,'Workforce hours'!$C$8:$AD$30,BQ$7,FALSE)=0,0,(AO171/(VLOOKUP($Q171,'Workforce hours'!$C$8:$AD$30,BQ$7,FALSE))))))</f>
        <v>0</v>
      </c>
      <c r="BR171" s="288">
        <f>IF($Q171="n/a",(IF('Workforce hours'!R$30=0,0,(AP171/'Workforce hours'!R$30))),(IF(VLOOKUP($Q171,'Workforce hours'!$C$8:$AD$30,BR$7,FALSE)=0,0,(AP171/(VLOOKUP($Q171,'Workforce hours'!$C$8:$AD$30,BR$7,FALSE))))))</f>
        <v>0</v>
      </c>
      <c r="BS171" s="288">
        <f>IF($Q171="n/a",(IF('Workforce hours'!S$30=0,0,(AQ171/'Workforce hours'!S$30))),(IF(VLOOKUP($Q171,'Workforce hours'!$C$8:$AD$30,BS$7,FALSE)=0,0,(AQ171/(VLOOKUP($Q171,'Workforce hours'!$C$8:$AD$30,BS$7,FALSE))))))</f>
        <v>0</v>
      </c>
      <c r="BT171" s="288">
        <f>IF($Q171="n/a",(IF('Workforce hours'!T$30=0,0,(AR171/'Workforce hours'!T$30))),(IF(VLOOKUP($Q171,'Workforce hours'!$C$8:$AD$30,BT$7,FALSE)=0,0,(AR171/(VLOOKUP($Q171,'Workforce hours'!$C$8:$AD$30,BT$7,FALSE))))))</f>
        <v>0</v>
      </c>
      <c r="BU171" s="288">
        <f>IF($Q171="n/a",(IF('Workforce hours'!U$30=0,0,(AS171/'Workforce hours'!U$30))),(IF(VLOOKUP($Q171,'Workforce hours'!$C$8:$AD$30,BU$7,FALSE)=0,0,(AS171/(VLOOKUP($Q171,'Workforce hours'!$C$8:$AD$30,BU$7,FALSE))))))</f>
        <v>17.607275586174815</v>
      </c>
      <c r="BV171" s="288">
        <f>IF($Q171="n/a",(IF('Workforce hours'!V$30=0,0,(AT171/'Workforce hours'!V$30))),(IF(VLOOKUP($Q171,'Workforce hours'!$C$8:$AD$30,BV$7,FALSE)=0,0,(AT171/(VLOOKUP($Q171,'Workforce hours'!$C$8:$AD$30,BV$7,FALSE))))))</f>
        <v>0</v>
      </c>
      <c r="BW171" s="288">
        <f>IF($Q171="n/a",(IF('Workforce hours'!W$30=0,0,(AU171/'Workforce hours'!W$30))),(IF(VLOOKUP($Q171,'Workforce hours'!$C$8:$AD$30,BW$7,FALSE)=0,0,(AU171/(VLOOKUP($Q171,'Workforce hours'!$C$8:$AD$30,BW$7,FALSE))))))</f>
        <v>0</v>
      </c>
      <c r="BX171" s="288">
        <f>IF($Q171="n/a",(IF('Workforce hours'!X$30=0,0,(AV171/'Workforce hours'!X$30))),(IF(VLOOKUP($Q171,'Workforce hours'!$C$8:$AD$30,BX$7,FALSE)=0,0,(AV171/(VLOOKUP($Q171,'Workforce hours'!$C$8:$AD$30,BX$7,FALSE))))))</f>
        <v>0</v>
      </c>
      <c r="BY171" s="288">
        <f>IF($Q171="n/a",(IF('Workforce hours'!Y$30=0,0,(AW171/'Workforce hours'!Y$30))),(IF(VLOOKUP($Q171,'Workforce hours'!$C$8:$AD$30,BY$7,FALSE)=0,0,(AW171/(VLOOKUP($Q171,'Workforce hours'!$C$8:$AD$30,BY$7,FALSE))))))</f>
        <v>0</v>
      </c>
      <c r="BZ171" s="288">
        <f>IF($Q171="n/a",(IF('Workforce hours'!Z$30=0,0,(AX171/'Workforce hours'!Z$30))),(IF(VLOOKUP($Q171,'Workforce hours'!$C$8:$AD$30,BZ$7,FALSE)=0,0,(AX171/(VLOOKUP($Q171,'Workforce hours'!$C$8:$AD$30,BZ$7,FALSE))))))</f>
        <v>0</v>
      </c>
      <c r="CA171" s="288">
        <f>IF($Q171="n/a",(IF('Workforce hours'!AA$30=0,0,(AY171/'Workforce hours'!AA$30))),(IF(VLOOKUP($Q171,'Workforce hours'!$C$8:$AD$30,CA$7,FALSE)=0,0,(AY171/(VLOOKUP($Q171,'Workforce hours'!$C$8:$AD$30,CA$7,FALSE))))))</f>
        <v>0</v>
      </c>
      <c r="CB171" s="288">
        <f>IF($Q171="n/a",(IF('Workforce hours'!AB$30=0,0,(AZ171/'Workforce hours'!AB$30))),(IF(VLOOKUP($Q171,'Workforce hours'!$C$8:$AD$30,CB$7,FALSE)=0,0,(AZ171/(VLOOKUP($Q171,'Workforce hours'!$C$8:$AD$30,CB$7,FALSE))))))</f>
        <v>0</v>
      </c>
      <c r="CC171" s="288">
        <f>IF($Q171="n/a",(IF('Workforce hours'!AC$30=0,0,(BA171/'Workforce hours'!AC$30))),(IF(VLOOKUP($Q171,'Workforce hours'!$C$8:$AD$30,CC$7,FALSE)=0,0,(BA171/(VLOOKUP($Q171,'Workforce hours'!$C$8:$AD$30,CC$7,FALSE))))))</f>
        <v>0</v>
      </c>
      <c r="CD171" s="288">
        <f>IF($Q171="n/a",(IF('Workforce hours'!AD$30=0,0,(BB171/'Workforce hours'!AD$30))),(IF(VLOOKUP($Q171,'Workforce hours'!$C$8:$AD$30,CD$7,FALSE)=0,0,(BB171/(VLOOKUP($Q171,'Workforce hours'!$C$8:$AD$30,CD$7,FALSE))))))</f>
        <v>0</v>
      </c>
      <c r="CE171" s="289">
        <f t="shared" si="26"/>
        <v>0</v>
      </c>
      <c r="CF171" s="290">
        <f>BD171*'Workforce costs'!B$9*(1+'Workforce costs'!B$10)*(1+'Workforce costs'!B$11)</f>
        <v>0</v>
      </c>
      <c r="CG171" s="290">
        <f>BE171*'Workforce costs'!C$9*(1+'Workforce costs'!C$10)*(1+'Workforce costs'!C$11)</f>
        <v>0</v>
      </c>
      <c r="CH171" s="290">
        <f>BF171*'Workforce costs'!D$9*(1+'Workforce costs'!D$10)*(1+'Workforce costs'!D$11)</f>
        <v>0</v>
      </c>
      <c r="CI171" s="290">
        <f>BG171*'Workforce costs'!E$9*(1+'Workforce costs'!E$10)*(1+'Workforce costs'!E$11)</f>
        <v>0</v>
      </c>
      <c r="CJ171" s="290">
        <f>BH171*'Workforce costs'!F$9*(1+'Workforce costs'!F$10)*(1+'Workforce costs'!F$11)</f>
        <v>0</v>
      </c>
      <c r="CK171" s="290">
        <f>BI171*'Workforce costs'!G$9*(1+'Workforce costs'!G$10)*(1+'Workforce costs'!G$11)</f>
        <v>0</v>
      </c>
      <c r="CL171" s="290">
        <f>BJ171*'Workforce costs'!H$9*(1+'Workforce costs'!H$10)*(1+'Workforce costs'!H$11)</f>
        <v>0</v>
      </c>
      <c r="CM171" s="290">
        <f>BK171*'Workforce costs'!I$9*(1+'Workforce costs'!I$10)*(1+'Workforce costs'!I$11)</f>
        <v>0</v>
      </c>
      <c r="CN171" s="290">
        <f>BL171*'Workforce costs'!J$9*(1+'Workforce costs'!J$10)*(1+'Workforce costs'!J$11)</f>
        <v>0</v>
      </c>
      <c r="CO171" s="290">
        <f>BM171*'Workforce costs'!K$9*(1+'Workforce costs'!K$10)*(1+'Workforce costs'!K$11)</f>
        <v>0</v>
      </c>
      <c r="CP171" s="290">
        <f>BN171*'Workforce costs'!L$9*(1+'Workforce costs'!L$10)*(1+'Workforce costs'!L$11)</f>
        <v>0</v>
      </c>
      <c r="CQ171" s="290">
        <f>BO171*'Workforce costs'!M$9*(1+'Workforce costs'!M$10)*(1+'Workforce costs'!M$11)</f>
        <v>0</v>
      </c>
      <c r="CR171" s="290">
        <f>BP171*'Workforce costs'!N$9*(1+'Workforce costs'!N$10)*(1+'Workforce costs'!N$11)</f>
        <v>0</v>
      </c>
      <c r="CS171" s="290">
        <f>BQ171*'Workforce costs'!O$9*(1+'Workforce costs'!O$10)*(1+'Workforce costs'!O$11)</f>
        <v>0</v>
      </c>
      <c r="CT171" s="290">
        <f>BR171*'Workforce costs'!P$9*(1+'Workforce costs'!P$10)*(1+'Workforce costs'!P$11)</f>
        <v>0</v>
      </c>
      <c r="CU171" s="290">
        <f>BS171*'Workforce costs'!Q$9*(1+'Workforce costs'!Q$10)*(1+'Workforce costs'!Q$11)</f>
        <v>0</v>
      </c>
      <c r="CV171" s="290">
        <f>BT171*'Workforce costs'!R$9*(1+'Workforce costs'!R$10)*(1+'Workforce costs'!R$11)</f>
        <v>0</v>
      </c>
      <c r="CW171" s="290">
        <f>BU171*'Workforce costs'!S$9*(1+'Workforce costs'!S$10)*(1+'Workforce costs'!S$11)</f>
        <v>0</v>
      </c>
      <c r="CX171" s="290">
        <f>BV171*'Workforce costs'!T$9*(1+'Workforce costs'!T$10)*(1+'Workforce costs'!T$11)</f>
        <v>0</v>
      </c>
      <c r="CY171" s="290">
        <f>BW171*'Workforce costs'!U$9*(1+'Workforce costs'!U$10)*(1+'Workforce costs'!U$11)</f>
        <v>0</v>
      </c>
      <c r="CZ171" s="290">
        <f>BX171*'Workforce costs'!V$9*(1+'Workforce costs'!V$10)*(1+'Workforce costs'!V$11)</f>
        <v>0</v>
      </c>
      <c r="DA171" s="290">
        <f>BY171*'Workforce costs'!W$9*(1+'Workforce costs'!W$10)*(1+'Workforce costs'!W$11)</f>
        <v>0</v>
      </c>
      <c r="DB171" s="290">
        <f>BZ171*'Workforce costs'!X$9*(1+'Workforce costs'!X$10)*(1+'Workforce costs'!X$11)</f>
        <v>0</v>
      </c>
      <c r="DC171" s="290">
        <f>CA171*'Workforce costs'!Y$9*(1+'Workforce costs'!Y$10)*(1+'Workforce costs'!Y$11)</f>
        <v>0</v>
      </c>
      <c r="DD171" s="290">
        <f>CB171*'Workforce costs'!Z$9*(1+'Workforce costs'!Z$10)*(1+'Workforce costs'!Z$11)</f>
        <v>0</v>
      </c>
      <c r="DE171" s="290">
        <f>CC171*'Workforce costs'!AA$9*(1+'Workforce costs'!AA$10)*(1+'Workforce costs'!AA$11)</f>
        <v>0</v>
      </c>
      <c r="DF171" s="290">
        <f>CD171*'Workforce costs'!AB$9*(1+'Workforce costs'!AB$10)*(1+'Workforce costs'!AB$11)</f>
        <v>0</v>
      </c>
    </row>
    <row r="172" spans="1:110" x14ac:dyDescent="0.3">
      <c r="A172" s="2" t="str">
        <f>Outputs!$A$4</f>
        <v>Australia</v>
      </c>
      <c r="B172" s="2" t="str">
        <f t="shared" si="19"/>
        <v>Australia 18to24</v>
      </c>
      <c r="C172" s="30">
        <f>VLOOKUP($B172,Populations!$D$15:$H$1920,3,FALSE)</f>
        <v>2374194</v>
      </c>
      <c r="D172" s="255">
        <f>IF(OR($H172="General pop",$H172="Schools",$H172="Workplace",$H172="Skills Training",$H172="Digital Supports"),1,VLOOKUP($B172,Populations!$D$15:$H$1920,5,FALSE))</f>
        <v>1</v>
      </c>
      <c r="E172" s="88">
        <f>VLOOKUP(I172,Epidemiology!$C$10:$H$47,6,FALSE)</f>
        <v>8080</v>
      </c>
      <c r="F172" s="102">
        <f>'Care profiles'!R173</f>
        <v>1</v>
      </c>
      <c r="G172" s="15" t="str">
        <f>'Care profiles'!A173</f>
        <v>18to24</v>
      </c>
      <c r="H172" s="15" t="str">
        <f>'Care profiles'!B173</f>
        <v>Thoughts</v>
      </c>
      <c r="I172" s="15" t="str">
        <f>'Care profiles'!C173</f>
        <v>Thoughts_18-24yrs</v>
      </c>
      <c r="J172" s="15" t="str">
        <f>'Care profiles'!D173</f>
        <v>Care profile</v>
      </c>
      <c r="K172" s="15" t="str">
        <f>'Care profiles'!E173</f>
        <v>Community-Based Support – Safe Spaces for Crisis</v>
      </c>
      <c r="L172" s="104">
        <f>'Care profiles'!F173</f>
        <v>0.3</v>
      </c>
      <c r="M172" s="15">
        <f>'Care profiles'!G173</f>
        <v>6</v>
      </c>
      <c r="N172" s="15">
        <f>'Care profiles'!H173</f>
        <v>150</v>
      </c>
      <c r="O172" s="15" t="str">
        <f>'Care profiles'!I173</f>
        <v>min</v>
      </c>
      <c r="P172" s="15" t="str">
        <f>'Care profiles'!J173</f>
        <v>Team</v>
      </c>
      <c r="Q172" s="15" t="str">
        <f>'Care profiles'!K173</f>
        <v>Community-Based Support – Safe Spaces for Crisis</v>
      </c>
      <c r="R172" s="15" t="str">
        <f>'Care profiles'!M173</f>
        <v>N</v>
      </c>
      <c r="S172" s="15" t="str">
        <f>'Care profiles'!O173</f>
        <v>Y</v>
      </c>
      <c r="T172" s="15" t="str">
        <f>'Care profiles'!Q173</f>
        <v>Y</v>
      </c>
      <c r="U172" s="30">
        <f t="shared" si="20"/>
        <v>191834.87520000001</v>
      </c>
      <c r="V172" s="30">
        <f t="shared" si="21"/>
        <v>57550.46256</v>
      </c>
      <c r="W172" s="30">
        <f>IF(M172="n/a",0,IF(O172="days",V172*M172*(1+(VLOOKUP(K172,'Bed parameters'!$A$9:$G$12,7,FALSE))),V172*M172))</f>
        <v>345302.77535999997</v>
      </c>
      <c r="X172" s="30">
        <f t="shared" si="22"/>
        <v>863256.93839999998</v>
      </c>
      <c r="Y172" s="30">
        <f t="shared" si="23"/>
        <v>0</v>
      </c>
      <c r="Z172" s="113">
        <f>_xlfn.IFNA(Y172/((VLOOKUP(K172,'Bed parameters'!$A$9:$G$12,3,FALSE))*(VLOOKUP(K172,'Bed parameters'!$A$9:$G$12,5,FALSE))),0)</f>
        <v>0</v>
      </c>
      <c r="AA172" s="30">
        <f t="shared" si="24"/>
        <v>863256.93839999998</v>
      </c>
      <c r="AB172" s="30">
        <f>_xlfn.IFNA(IF($O172="days",$Y172*(VLOOKUP($K172,'Bed parameters'!$A$9:$I$12,9,FALSE))*$F172*(VLOOKUP($Q172,'Workforce distribution'!$C$8:$AD$30,AB$7,FALSE)),IF($Q172="n/a",(IF($P172=AB$6,$X172*$F172,0)),$X172*$F172*(VLOOKUP($Q172,'Workforce distribution'!$C$8:$AD$30,AB$7,FALSE)))),0)</f>
        <v>0</v>
      </c>
      <c r="AC172" s="30">
        <f>_xlfn.IFNA(IF($O172="days",$Y172*(VLOOKUP($K172,'Bed parameters'!$A$9:$I$12,9,FALSE))*$F172*(VLOOKUP($Q172,'Workforce distribution'!$C$8:$AD$30,AC$7,FALSE)),IF($Q172="n/a",(IF($P172=AC$6,$X172*$F172,0)),$X172*$F172*(VLOOKUP($Q172,'Workforce distribution'!$C$8:$AD$30,AC$7,FALSE)))),0)</f>
        <v>0</v>
      </c>
      <c r="AD172" s="30">
        <f>_xlfn.IFNA(IF($O172="days",$Y172*(VLOOKUP($K172,'Bed parameters'!$A$9:$I$12,9,FALSE))*$F172*(VLOOKUP($Q172,'Workforce distribution'!$C$8:$AD$30,AD$7,FALSE)),IF($Q172="n/a",(IF($P172=AD$6,$X172*$F172,0)),$X172*$F172*(VLOOKUP($Q172,'Workforce distribution'!$C$8:$AD$30,AD$7,FALSE)))),0)</f>
        <v>0</v>
      </c>
      <c r="AE172" s="30">
        <f>_xlfn.IFNA(IF($O172="days",$Y172*(VLOOKUP($K172,'Bed parameters'!$A$9:$I$12,9,FALSE))*$F172*(VLOOKUP($Q172,'Workforce distribution'!$C$8:$AD$30,AE$7,FALSE)),IF($Q172="n/a",(IF($P172=AE$6,$X172*$F172,0)),$X172*$F172*(VLOOKUP($Q172,'Workforce distribution'!$C$8:$AD$30,AE$7,FALSE)))),0)</f>
        <v>776931.24456000002</v>
      </c>
      <c r="AF172" s="30">
        <f>_xlfn.IFNA(IF($O172="days",$Y172*(VLOOKUP($K172,'Bed parameters'!$A$9:$I$12,9,FALSE))*$F172*(VLOOKUP($Q172,'Workforce distribution'!$C$8:$AD$30,AF$7,FALSE)),IF($Q172="n/a",(IF($P172=AF$6,$X172*$F172,0)),$X172*$F172*(VLOOKUP($Q172,'Workforce distribution'!$C$8:$AD$30,AF$7,FALSE)))),0)</f>
        <v>0</v>
      </c>
      <c r="AG172" s="30">
        <f>_xlfn.IFNA(IF($O172="days",$Y172*(VLOOKUP($K172,'Bed parameters'!$A$9:$I$12,9,FALSE))*$F172*(VLOOKUP($Q172,'Workforce distribution'!$C$8:$AD$30,AG$7,FALSE)),IF($Q172="n/a",(IF($P172=AG$6,$X172*$F172,0)),$X172*$F172*(VLOOKUP($Q172,'Workforce distribution'!$C$8:$AD$30,AG$7,FALSE)))),0)</f>
        <v>0</v>
      </c>
      <c r="AH172" s="30">
        <f>_xlfn.IFNA(IF($O172="days",$Y172*(VLOOKUP($K172,'Bed parameters'!$A$9:$I$12,9,FALSE))*$F172*(VLOOKUP($Q172,'Workforce distribution'!$C$8:$AD$30,AH$7,FALSE)),IF($Q172="n/a",(IF($P172=AH$6,$X172*$F172,0)),$X172*$F172*(VLOOKUP($Q172,'Workforce distribution'!$C$8:$AD$30,AH$7,FALSE)))),0)</f>
        <v>0</v>
      </c>
      <c r="AI172" s="30">
        <f>_xlfn.IFNA(IF($O172="days",$Y172*(VLOOKUP($K172,'Bed parameters'!$A$9:$I$12,9,FALSE))*$F172*(VLOOKUP($Q172,'Workforce distribution'!$C$8:$AD$30,AI$7,FALSE)),IF($Q172="n/a",(IF($P172=AI$6,$X172*$F172,0)),$X172*$F172*(VLOOKUP($Q172,'Workforce distribution'!$C$8:$AD$30,AI$7,FALSE)))),0)</f>
        <v>0</v>
      </c>
      <c r="AJ172" s="30">
        <f>_xlfn.IFNA(IF($O172="days",$Y172*(VLOOKUP($K172,'Bed parameters'!$A$9:$I$12,9,FALSE))*$F172*(VLOOKUP($Q172,'Workforce distribution'!$C$8:$AD$30,AJ$7,FALSE)),IF($Q172="n/a",(IF($P172=AJ$6,$X172*$F172,0)),$X172*$F172*(VLOOKUP($Q172,'Workforce distribution'!$C$8:$AD$30,AJ$7,FALSE)))),0)</f>
        <v>0</v>
      </c>
      <c r="AK172" s="30">
        <f>_xlfn.IFNA(IF($O172="days",$Y172*(VLOOKUP($K172,'Bed parameters'!$A$9:$I$12,9,FALSE))*$F172*(VLOOKUP($Q172,'Workforce distribution'!$C$8:$AD$30,AK$7,FALSE)),IF($Q172="n/a",(IF($P172=AK$6,$X172*$F172,0)),$X172*$F172*(VLOOKUP($Q172,'Workforce distribution'!$C$8:$AD$30,AK$7,FALSE)))),0)</f>
        <v>0</v>
      </c>
      <c r="AL172" s="30">
        <f>_xlfn.IFNA(IF($O172="days",$Y172*(VLOOKUP($K172,'Bed parameters'!$A$9:$I$12,9,FALSE))*$F172*(VLOOKUP($Q172,'Workforce distribution'!$C$8:$AD$30,AL$7,FALSE)),IF($Q172="n/a",(IF($P172=AL$6,$X172*$F172,0)),$X172*$F172*(VLOOKUP($Q172,'Workforce distribution'!$C$8:$AD$30,AL$7,FALSE)))),0)</f>
        <v>0</v>
      </c>
      <c r="AM172" s="30">
        <f>_xlfn.IFNA(IF($O172="days",$Y172*(VLOOKUP($K172,'Bed parameters'!$A$9:$I$12,9,FALSE))*$F172*(VLOOKUP($Q172,'Workforce distribution'!$C$8:$AD$30,AM$7,FALSE)),IF($Q172="n/a",(IF($P172=AM$6,$X172*$F172,0)),$X172*$F172*(VLOOKUP($Q172,'Workforce distribution'!$C$8:$AD$30,AM$7,FALSE)))),0)</f>
        <v>0</v>
      </c>
      <c r="AN172" s="30">
        <f>_xlfn.IFNA(IF($O172="days",$Y172*(VLOOKUP($K172,'Bed parameters'!$A$9:$I$12,9,FALSE))*$F172*(VLOOKUP($Q172,'Workforce distribution'!$C$8:$AD$30,AN$7,FALSE)),IF($Q172="n/a",(IF($P172=AN$6,$X172*$F172,0)),$X172*$F172*(VLOOKUP($Q172,'Workforce distribution'!$C$8:$AD$30,AN$7,FALSE)))),0)</f>
        <v>0</v>
      </c>
      <c r="AO172" s="30">
        <f>_xlfn.IFNA(IF($O172="days",$Y172*(VLOOKUP($K172,'Bed parameters'!$A$9:$I$12,9,FALSE))*$F172*(VLOOKUP($Q172,'Workforce distribution'!$C$8:$AD$30,AO$7,FALSE)),IF($Q172="n/a",(IF($P172=AO$6,$X172*$F172,0)),$X172*$F172*(VLOOKUP($Q172,'Workforce distribution'!$C$8:$AD$30,AO$7,FALSE)))),0)</f>
        <v>0</v>
      </c>
      <c r="AP172" s="30">
        <f>_xlfn.IFNA(IF($O172="days",$Y172*(VLOOKUP($K172,'Bed parameters'!$A$9:$I$12,9,FALSE))*$F172*(VLOOKUP($Q172,'Workforce distribution'!$C$8:$AD$30,AP$7,FALSE)),IF($Q172="n/a",(IF($P172=AP$6,$X172*$F172,0)),$X172*$F172*(VLOOKUP($Q172,'Workforce distribution'!$C$8:$AD$30,AP$7,FALSE)))),0)</f>
        <v>0</v>
      </c>
      <c r="AQ172" s="30">
        <f>_xlfn.IFNA(IF($O172="days",$Y172*(VLOOKUP($K172,'Bed parameters'!$A$9:$I$12,9,FALSE))*$F172*(VLOOKUP($Q172,'Workforce distribution'!$C$8:$AD$30,AQ$7,FALSE)),IF($Q172="n/a",(IF($P172=AQ$6,$X172*$F172,0)),$X172*$F172*(VLOOKUP($Q172,'Workforce distribution'!$C$8:$AD$30,AQ$7,FALSE)))),0)</f>
        <v>0</v>
      </c>
      <c r="AR172" s="30">
        <f>_xlfn.IFNA(IF($O172="days",$Y172*(VLOOKUP($K172,'Bed parameters'!$A$9:$I$12,9,FALSE))*$F172*(VLOOKUP($Q172,'Workforce distribution'!$C$8:$AD$30,AR$7,FALSE)),IF($Q172="n/a",(IF($P172=AR$6,$X172*$F172,0)),$X172*$F172*(VLOOKUP($Q172,'Workforce distribution'!$C$8:$AD$30,AR$7,FALSE)))),0)</f>
        <v>0</v>
      </c>
      <c r="AS172" s="30">
        <f>_xlfn.IFNA(IF($O172="days",$Y172*(VLOOKUP($K172,'Bed parameters'!$A$9:$I$12,9,FALSE))*$F172*(VLOOKUP($Q172,'Workforce distribution'!$C$8:$AD$30,AS$7,FALSE)),IF($Q172="n/a",(IF($P172=AS$6,$X172*$F172,0)),$X172*$F172*(VLOOKUP($Q172,'Workforce distribution'!$C$8:$AD$30,AS$7,FALSE)))),0)</f>
        <v>86325.693840000007</v>
      </c>
      <c r="AT172" s="30">
        <f>_xlfn.IFNA(IF($O172="days",$Y172*(VLOOKUP($K172,'Bed parameters'!$A$9:$I$12,9,FALSE))*$F172*(VLOOKUP($Q172,'Workforce distribution'!$C$8:$AD$30,AT$7,FALSE)),IF($Q172="n/a",(IF($P172=AT$6,$X172*$F172,0)),$X172*$F172*(VLOOKUP($Q172,'Workforce distribution'!$C$8:$AD$30,AT$7,FALSE)))),0)</f>
        <v>0</v>
      </c>
      <c r="AU172" s="30">
        <f>_xlfn.IFNA(IF($O172="days",$Y172*(VLOOKUP($K172,'Bed parameters'!$A$9:$I$12,9,FALSE))*$F172*(VLOOKUP($Q172,'Workforce distribution'!$C$8:$AD$30,AU$7,FALSE)),IF($Q172="n/a",(IF($P172=AU$6,$X172*$F172,0)),$X172*$F172*(VLOOKUP($Q172,'Workforce distribution'!$C$8:$AD$30,AU$7,FALSE)))),0)</f>
        <v>0</v>
      </c>
      <c r="AV172" s="30">
        <f>_xlfn.IFNA(IF($O172="days",$Y172*(VLOOKUP($K172,'Bed parameters'!$A$9:$I$12,9,FALSE))*$F172*(VLOOKUP($Q172,'Workforce distribution'!$C$8:$AD$30,AV$7,FALSE)),IF($Q172="n/a",(IF($P172=AV$6,$X172*$F172,0)),$X172*$F172*(VLOOKUP($Q172,'Workforce distribution'!$C$8:$AD$30,AV$7,FALSE)))),0)</f>
        <v>0</v>
      </c>
      <c r="AW172" s="30">
        <f>_xlfn.IFNA(IF($O172="days",$Y172*(VLOOKUP($K172,'Bed parameters'!$A$9:$I$12,9,FALSE))*$F172*(VLOOKUP($Q172,'Workforce distribution'!$C$8:$AD$30,AW$7,FALSE)),IF($Q172="n/a",(IF($P172=AW$6,$X172*$F172,0)),$X172*$F172*(VLOOKUP($Q172,'Workforce distribution'!$C$8:$AD$30,AW$7,FALSE)))),0)</f>
        <v>0</v>
      </c>
      <c r="AX172" s="30">
        <f>_xlfn.IFNA(IF($O172="days",$Y172*(VLOOKUP($K172,'Bed parameters'!$A$9:$I$12,9,FALSE))*$F172*(VLOOKUP($Q172,'Workforce distribution'!$C$8:$AD$30,AX$7,FALSE)),IF($Q172="n/a",(IF($P172=AX$6,$X172*$F172,0)),$X172*$F172*(VLOOKUP($Q172,'Workforce distribution'!$C$8:$AD$30,AX$7,FALSE)))),0)</f>
        <v>0</v>
      </c>
      <c r="AY172" s="30">
        <f>_xlfn.IFNA(IF($O172="days",$Y172*(VLOOKUP($K172,'Bed parameters'!$A$9:$I$12,9,FALSE))*$F172*(VLOOKUP($Q172,'Workforce distribution'!$C$8:$AD$30,AY$7,FALSE)),IF($Q172="n/a",(IF($P172=AY$6,$X172*$F172,0)),$X172*$F172*(VLOOKUP($Q172,'Workforce distribution'!$C$8:$AD$30,AY$7,FALSE)))),0)</f>
        <v>0</v>
      </c>
      <c r="AZ172" s="30">
        <f>_xlfn.IFNA(IF($O172="days",$Y172*(VLOOKUP($K172,'Bed parameters'!$A$9:$I$12,9,FALSE))*$F172*(VLOOKUP($Q172,'Workforce distribution'!$C$8:$AD$30,AZ$7,FALSE)),IF($Q172="n/a",(IF($P172=AZ$6,$X172*$F172,0)),$X172*$F172*(VLOOKUP($Q172,'Workforce distribution'!$C$8:$AD$30,AZ$7,FALSE)))),0)</f>
        <v>0</v>
      </c>
      <c r="BA172" s="30">
        <f>_xlfn.IFNA(IF($O172="days",$Y172*(VLOOKUP($K172,'Bed parameters'!$A$9:$I$12,9,FALSE))*$F172*(VLOOKUP($Q172,'Workforce distribution'!$C$8:$AD$30,BA$7,FALSE)),IF($Q172="n/a",(IF($P172=BA$6,$X172*$F172,0)),$X172*$F172*(VLOOKUP($Q172,'Workforce distribution'!$C$8:$AD$30,BA$7,FALSE)))),0)</f>
        <v>0</v>
      </c>
      <c r="BB172" s="30">
        <f>_xlfn.IFNA(IF($O172="days",$Y172*(VLOOKUP($K172,'Bed parameters'!$A$9:$I$12,9,FALSE))*$F172*(VLOOKUP($Q172,'Workforce distribution'!$C$8:$AD$30,BB$7,FALSE)),IF($Q172="n/a",(IF($P172=BB$6,$X172*$F172,0)),$X172*$F172*(VLOOKUP($Q172,'Workforce distribution'!$C$8:$AD$30,BB$7,FALSE)))),0)</f>
        <v>0</v>
      </c>
      <c r="BC172" s="149">
        <f t="shared" si="25"/>
        <v>515.28090090138164</v>
      </c>
      <c r="BD172" s="288">
        <f>IF($Q172="n/a",(IF('Workforce hours'!D$30=0,0,(AB172/'Workforce hours'!D$30))),(IF(VLOOKUP($Q172,'Workforce hours'!$C$8:$AD$30,BD$7,FALSE)=0,0,(AB172/(VLOOKUP($Q172,'Workforce hours'!$C$8:$AD$30,BD$7,FALSE))))))</f>
        <v>0</v>
      </c>
      <c r="BE172" s="288">
        <f>IF($Q172="n/a",(IF('Workforce hours'!E$30=0,0,(AC172/'Workforce hours'!E$30))),(IF(VLOOKUP($Q172,'Workforce hours'!$C$8:$AD$30,BE$7,FALSE)=0,0,(AC172/(VLOOKUP($Q172,'Workforce hours'!$C$8:$AD$30,BE$7,FALSE))))))</f>
        <v>0</v>
      </c>
      <c r="BF172" s="288">
        <f>IF($Q172="n/a",(IF('Workforce hours'!F$30=0,0,(AD172/'Workforce hours'!F$30))),(IF(VLOOKUP($Q172,'Workforce hours'!$C$8:$AD$30,BF$7,FALSE)=0,0,(AD172/(VLOOKUP($Q172,'Workforce hours'!$C$8:$AD$30,BF$7,FALSE))))))</f>
        <v>0</v>
      </c>
      <c r="BG172" s="288">
        <f>IF($Q172="n/a",(IF('Workforce hours'!G$30=0,0,(AE172/'Workforce hours'!G$30))),(IF(VLOOKUP($Q172,'Workforce hours'!$C$8:$AD$30,BG$7,FALSE)=0,0,(AE172/(VLOOKUP($Q172,'Workforce hours'!$C$8:$AD$30,BG$7,FALSE))))))</f>
        <v>462.45907414285716</v>
      </c>
      <c r="BH172" s="288">
        <f>IF($Q172="n/a",(IF('Workforce hours'!H$30=0,0,(AF172/'Workforce hours'!H$30))),(IF(VLOOKUP($Q172,'Workforce hours'!$C$8:$AD$30,BH$7,FALSE)=0,0,(AF172/(VLOOKUP($Q172,'Workforce hours'!$C$8:$AD$30,BH$7,FALSE))))))</f>
        <v>0</v>
      </c>
      <c r="BI172" s="288">
        <f>IF($Q172="n/a",(IF('Workforce hours'!I$30=0,0,(AG172/'Workforce hours'!I$30))),(IF(VLOOKUP($Q172,'Workforce hours'!$C$8:$AD$30,BI$7,FALSE)=0,0,(AG172/(VLOOKUP($Q172,'Workforce hours'!$C$8:$AD$30,BI$7,FALSE))))))</f>
        <v>0</v>
      </c>
      <c r="BJ172" s="288">
        <f>IF($Q172="n/a",(IF('Workforce hours'!J$30=0,0,(AH172/'Workforce hours'!J$30))),(IF(VLOOKUP($Q172,'Workforce hours'!$C$8:$AD$30,BJ$7,FALSE)=0,0,(AH172/(VLOOKUP($Q172,'Workforce hours'!$C$8:$AD$30,BJ$7,FALSE))))))</f>
        <v>0</v>
      </c>
      <c r="BK172" s="288">
        <f>IF($Q172="n/a",(IF('Workforce hours'!K$30=0,0,(AI172/'Workforce hours'!K$30))),(IF(VLOOKUP($Q172,'Workforce hours'!$C$8:$AD$30,BK$7,FALSE)=0,0,(AI172/(VLOOKUP($Q172,'Workforce hours'!$C$8:$AD$30,BK$7,FALSE))))))</f>
        <v>0</v>
      </c>
      <c r="BL172" s="288">
        <f>IF($Q172="n/a",(IF('Workforce hours'!L$30=0,0,(AJ172/'Workforce hours'!L$30))),(IF(VLOOKUP($Q172,'Workforce hours'!$C$8:$AD$30,BL$7,FALSE)=0,0,(AJ172/(VLOOKUP($Q172,'Workforce hours'!$C$8:$AD$30,BL$7,FALSE))))))</f>
        <v>0</v>
      </c>
      <c r="BM172" s="288">
        <f>IF($Q172="n/a",(IF('Workforce hours'!M$30=0,0,(AK172/'Workforce hours'!M$30))),(IF(VLOOKUP($Q172,'Workforce hours'!$C$8:$AD$30,BM$7,FALSE)=0,0,(AK172/(VLOOKUP($Q172,'Workforce hours'!$C$8:$AD$30,BM$7,FALSE))))))</f>
        <v>0</v>
      </c>
      <c r="BN172" s="288">
        <f>IF($Q172="n/a",(IF('Workforce hours'!N$30=0,0,(AL172/'Workforce hours'!N$30))),(IF(VLOOKUP($Q172,'Workforce hours'!$C$8:$AD$30,BN$7,FALSE)=0,0,(AL172/(VLOOKUP($Q172,'Workforce hours'!$C$8:$AD$30,BN$7,FALSE))))))</f>
        <v>0</v>
      </c>
      <c r="BO172" s="288">
        <f>IF($Q172="n/a",(IF('Workforce hours'!O$30=0,0,(AM172/'Workforce hours'!O$30))),(IF(VLOOKUP($Q172,'Workforce hours'!$C$8:$AD$30,BO$7,FALSE)=0,0,(AM172/(VLOOKUP($Q172,'Workforce hours'!$C$8:$AD$30,BO$7,FALSE))))))</f>
        <v>0</v>
      </c>
      <c r="BP172" s="288">
        <f>IF($Q172="n/a",(IF('Workforce hours'!P$30=0,0,(AN172/'Workforce hours'!P$30))),(IF(VLOOKUP($Q172,'Workforce hours'!$C$8:$AD$30,BP$7,FALSE)=0,0,(AN172/(VLOOKUP($Q172,'Workforce hours'!$C$8:$AD$30,BP$7,FALSE))))))</f>
        <v>0</v>
      </c>
      <c r="BQ172" s="288">
        <f>IF($Q172="n/a",(IF('Workforce hours'!Q$30=0,0,(AO172/'Workforce hours'!Q$30))),(IF(VLOOKUP($Q172,'Workforce hours'!$C$8:$AD$30,BQ$7,FALSE)=0,0,(AO172/(VLOOKUP($Q172,'Workforce hours'!$C$8:$AD$30,BQ$7,FALSE))))))</f>
        <v>0</v>
      </c>
      <c r="BR172" s="288">
        <f>IF($Q172="n/a",(IF('Workforce hours'!R$30=0,0,(AP172/'Workforce hours'!R$30))),(IF(VLOOKUP($Q172,'Workforce hours'!$C$8:$AD$30,BR$7,FALSE)=0,0,(AP172/(VLOOKUP($Q172,'Workforce hours'!$C$8:$AD$30,BR$7,FALSE))))))</f>
        <v>0</v>
      </c>
      <c r="BS172" s="288">
        <f>IF($Q172="n/a",(IF('Workforce hours'!S$30=0,0,(AQ172/'Workforce hours'!S$30))),(IF(VLOOKUP($Q172,'Workforce hours'!$C$8:$AD$30,BS$7,FALSE)=0,0,(AQ172/(VLOOKUP($Q172,'Workforce hours'!$C$8:$AD$30,BS$7,FALSE))))))</f>
        <v>0</v>
      </c>
      <c r="BT172" s="288">
        <f>IF($Q172="n/a",(IF('Workforce hours'!T$30=0,0,(AR172/'Workforce hours'!T$30))),(IF(VLOOKUP($Q172,'Workforce hours'!$C$8:$AD$30,BT$7,FALSE)=0,0,(AR172/(VLOOKUP($Q172,'Workforce hours'!$C$8:$AD$30,BT$7,FALSE))))))</f>
        <v>0</v>
      </c>
      <c r="BU172" s="288">
        <f>IF($Q172="n/a",(IF('Workforce hours'!U$30=0,0,(AS172/'Workforce hours'!U$30))),(IF(VLOOKUP($Q172,'Workforce hours'!$C$8:$AD$30,BU$7,FALSE)=0,0,(AS172/(VLOOKUP($Q172,'Workforce hours'!$C$8:$AD$30,BU$7,FALSE))))))</f>
        <v>52.821826758524452</v>
      </c>
      <c r="BV172" s="288">
        <f>IF($Q172="n/a",(IF('Workforce hours'!V$30=0,0,(AT172/'Workforce hours'!V$30))),(IF(VLOOKUP($Q172,'Workforce hours'!$C$8:$AD$30,BV$7,FALSE)=0,0,(AT172/(VLOOKUP($Q172,'Workforce hours'!$C$8:$AD$30,BV$7,FALSE))))))</f>
        <v>0</v>
      </c>
      <c r="BW172" s="288">
        <f>IF($Q172="n/a",(IF('Workforce hours'!W$30=0,0,(AU172/'Workforce hours'!W$30))),(IF(VLOOKUP($Q172,'Workforce hours'!$C$8:$AD$30,BW$7,FALSE)=0,0,(AU172/(VLOOKUP($Q172,'Workforce hours'!$C$8:$AD$30,BW$7,FALSE))))))</f>
        <v>0</v>
      </c>
      <c r="BX172" s="288">
        <f>IF($Q172="n/a",(IF('Workforce hours'!X$30=0,0,(AV172/'Workforce hours'!X$30))),(IF(VLOOKUP($Q172,'Workforce hours'!$C$8:$AD$30,BX$7,FALSE)=0,0,(AV172/(VLOOKUP($Q172,'Workforce hours'!$C$8:$AD$30,BX$7,FALSE))))))</f>
        <v>0</v>
      </c>
      <c r="BY172" s="288">
        <f>IF($Q172="n/a",(IF('Workforce hours'!Y$30=0,0,(AW172/'Workforce hours'!Y$30))),(IF(VLOOKUP($Q172,'Workforce hours'!$C$8:$AD$30,BY$7,FALSE)=0,0,(AW172/(VLOOKUP($Q172,'Workforce hours'!$C$8:$AD$30,BY$7,FALSE))))))</f>
        <v>0</v>
      </c>
      <c r="BZ172" s="288">
        <f>IF($Q172="n/a",(IF('Workforce hours'!Z$30=0,0,(AX172/'Workforce hours'!Z$30))),(IF(VLOOKUP($Q172,'Workforce hours'!$C$8:$AD$30,BZ$7,FALSE)=0,0,(AX172/(VLOOKUP($Q172,'Workforce hours'!$C$8:$AD$30,BZ$7,FALSE))))))</f>
        <v>0</v>
      </c>
      <c r="CA172" s="288">
        <f>IF($Q172="n/a",(IF('Workforce hours'!AA$30=0,0,(AY172/'Workforce hours'!AA$30))),(IF(VLOOKUP($Q172,'Workforce hours'!$C$8:$AD$30,CA$7,FALSE)=0,0,(AY172/(VLOOKUP($Q172,'Workforce hours'!$C$8:$AD$30,CA$7,FALSE))))))</f>
        <v>0</v>
      </c>
      <c r="CB172" s="288">
        <f>IF($Q172="n/a",(IF('Workforce hours'!AB$30=0,0,(AZ172/'Workforce hours'!AB$30))),(IF(VLOOKUP($Q172,'Workforce hours'!$C$8:$AD$30,CB$7,FALSE)=0,0,(AZ172/(VLOOKUP($Q172,'Workforce hours'!$C$8:$AD$30,CB$7,FALSE))))))</f>
        <v>0</v>
      </c>
      <c r="CC172" s="288">
        <f>IF($Q172="n/a",(IF('Workforce hours'!AC$30=0,0,(BA172/'Workforce hours'!AC$30))),(IF(VLOOKUP($Q172,'Workforce hours'!$C$8:$AD$30,CC$7,FALSE)=0,0,(BA172/(VLOOKUP($Q172,'Workforce hours'!$C$8:$AD$30,CC$7,FALSE))))))</f>
        <v>0</v>
      </c>
      <c r="CD172" s="288">
        <f>IF($Q172="n/a",(IF('Workforce hours'!AD$30=0,0,(BB172/'Workforce hours'!AD$30))),(IF(VLOOKUP($Q172,'Workforce hours'!$C$8:$AD$30,CD$7,FALSE)=0,0,(BB172/(VLOOKUP($Q172,'Workforce hours'!$C$8:$AD$30,CD$7,FALSE))))))</f>
        <v>0</v>
      </c>
      <c r="CE172" s="289">
        <f t="shared" si="26"/>
        <v>0</v>
      </c>
      <c r="CF172" s="290">
        <f>BD172*'Workforce costs'!B$9*(1+'Workforce costs'!B$10)*(1+'Workforce costs'!B$11)</f>
        <v>0</v>
      </c>
      <c r="CG172" s="290">
        <f>BE172*'Workforce costs'!C$9*(1+'Workforce costs'!C$10)*(1+'Workforce costs'!C$11)</f>
        <v>0</v>
      </c>
      <c r="CH172" s="290">
        <f>BF172*'Workforce costs'!D$9*(1+'Workforce costs'!D$10)*(1+'Workforce costs'!D$11)</f>
        <v>0</v>
      </c>
      <c r="CI172" s="290">
        <f>BG172*'Workforce costs'!E$9*(1+'Workforce costs'!E$10)*(1+'Workforce costs'!E$11)</f>
        <v>0</v>
      </c>
      <c r="CJ172" s="290">
        <f>BH172*'Workforce costs'!F$9*(1+'Workforce costs'!F$10)*(1+'Workforce costs'!F$11)</f>
        <v>0</v>
      </c>
      <c r="CK172" s="290">
        <f>BI172*'Workforce costs'!G$9*(1+'Workforce costs'!G$10)*(1+'Workforce costs'!G$11)</f>
        <v>0</v>
      </c>
      <c r="CL172" s="290">
        <f>BJ172*'Workforce costs'!H$9*(1+'Workforce costs'!H$10)*(1+'Workforce costs'!H$11)</f>
        <v>0</v>
      </c>
      <c r="CM172" s="290">
        <f>BK172*'Workforce costs'!I$9*(1+'Workforce costs'!I$10)*(1+'Workforce costs'!I$11)</f>
        <v>0</v>
      </c>
      <c r="CN172" s="290">
        <f>BL172*'Workforce costs'!J$9*(1+'Workforce costs'!J$10)*(1+'Workforce costs'!J$11)</f>
        <v>0</v>
      </c>
      <c r="CO172" s="290">
        <f>BM172*'Workforce costs'!K$9*(1+'Workforce costs'!K$10)*(1+'Workforce costs'!K$11)</f>
        <v>0</v>
      </c>
      <c r="CP172" s="290">
        <f>BN172*'Workforce costs'!L$9*(1+'Workforce costs'!L$10)*(1+'Workforce costs'!L$11)</f>
        <v>0</v>
      </c>
      <c r="CQ172" s="290">
        <f>BO172*'Workforce costs'!M$9*(1+'Workforce costs'!M$10)*(1+'Workforce costs'!M$11)</f>
        <v>0</v>
      </c>
      <c r="CR172" s="290">
        <f>BP172*'Workforce costs'!N$9*(1+'Workforce costs'!N$10)*(1+'Workforce costs'!N$11)</f>
        <v>0</v>
      </c>
      <c r="CS172" s="290">
        <f>BQ172*'Workforce costs'!O$9*(1+'Workforce costs'!O$10)*(1+'Workforce costs'!O$11)</f>
        <v>0</v>
      </c>
      <c r="CT172" s="290">
        <f>BR172*'Workforce costs'!P$9*(1+'Workforce costs'!P$10)*(1+'Workforce costs'!P$11)</f>
        <v>0</v>
      </c>
      <c r="CU172" s="290">
        <f>BS172*'Workforce costs'!Q$9*(1+'Workforce costs'!Q$10)*(1+'Workforce costs'!Q$11)</f>
        <v>0</v>
      </c>
      <c r="CV172" s="290">
        <f>BT172*'Workforce costs'!R$9*(1+'Workforce costs'!R$10)*(1+'Workforce costs'!R$11)</f>
        <v>0</v>
      </c>
      <c r="CW172" s="290">
        <f>BU172*'Workforce costs'!S$9*(1+'Workforce costs'!S$10)*(1+'Workforce costs'!S$11)</f>
        <v>0</v>
      </c>
      <c r="CX172" s="290">
        <f>BV172*'Workforce costs'!T$9*(1+'Workforce costs'!T$10)*(1+'Workforce costs'!T$11)</f>
        <v>0</v>
      </c>
      <c r="CY172" s="290">
        <f>BW172*'Workforce costs'!U$9*(1+'Workforce costs'!U$10)*(1+'Workforce costs'!U$11)</f>
        <v>0</v>
      </c>
      <c r="CZ172" s="290">
        <f>BX172*'Workforce costs'!V$9*(1+'Workforce costs'!V$10)*(1+'Workforce costs'!V$11)</f>
        <v>0</v>
      </c>
      <c r="DA172" s="290">
        <f>BY172*'Workforce costs'!W$9*(1+'Workforce costs'!W$10)*(1+'Workforce costs'!W$11)</f>
        <v>0</v>
      </c>
      <c r="DB172" s="290">
        <f>BZ172*'Workforce costs'!X$9*(1+'Workforce costs'!X$10)*(1+'Workforce costs'!X$11)</f>
        <v>0</v>
      </c>
      <c r="DC172" s="290">
        <f>CA172*'Workforce costs'!Y$9*(1+'Workforce costs'!Y$10)*(1+'Workforce costs'!Y$11)</f>
        <v>0</v>
      </c>
      <c r="DD172" s="290">
        <f>CB172*'Workforce costs'!Z$9*(1+'Workforce costs'!Z$10)*(1+'Workforce costs'!Z$11)</f>
        <v>0</v>
      </c>
      <c r="DE172" s="290">
        <f>CC172*'Workforce costs'!AA$9*(1+'Workforce costs'!AA$10)*(1+'Workforce costs'!AA$11)</f>
        <v>0</v>
      </c>
      <c r="DF172" s="290">
        <f>CD172*'Workforce costs'!AB$9*(1+'Workforce costs'!AB$10)*(1+'Workforce costs'!AB$11)</f>
        <v>0</v>
      </c>
    </row>
    <row r="173" spans="1:110" x14ac:dyDescent="0.3">
      <c r="A173" s="2" t="str">
        <f>Outputs!$A$4</f>
        <v>Australia</v>
      </c>
      <c r="B173" s="2" t="str">
        <f t="shared" si="19"/>
        <v>Australia 18to24</v>
      </c>
      <c r="C173" s="30">
        <f>VLOOKUP($B173,Populations!$D$15:$H$1920,3,FALSE)</f>
        <v>2374194</v>
      </c>
      <c r="D173" s="255">
        <f>IF(OR($H173="General pop",$H173="Schools",$H173="Workplace",$H173="Skills Training",$H173="Digital Supports"),1,VLOOKUP($B173,Populations!$D$15:$H$1920,5,FALSE))</f>
        <v>1</v>
      </c>
      <c r="E173" s="88">
        <f>VLOOKUP(I173,Epidemiology!$C$10:$H$47,6,FALSE)</f>
        <v>8080</v>
      </c>
      <c r="F173" s="102">
        <f>'Care profiles'!R174</f>
        <v>1</v>
      </c>
      <c r="G173" s="15" t="str">
        <f>'Care profiles'!A174</f>
        <v>18to24</v>
      </c>
      <c r="H173" s="15" t="str">
        <f>'Care profiles'!B174</f>
        <v>Thoughts</v>
      </c>
      <c r="I173" s="15" t="str">
        <f>'Care profiles'!C174</f>
        <v>Thoughts_18-24yrs</v>
      </c>
      <c r="J173" s="15" t="str">
        <f>'Care profiles'!D174</f>
        <v>Care profile</v>
      </c>
      <c r="K173" s="15" t="str">
        <f>'Care profiles'!E174</f>
        <v>Short-Stay Residential (Peer Led)</v>
      </c>
      <c r="L173" s="104">
        <f>'Care profiles'!F174</f>
        <v>0.01</v>
      </c>
      <c r="M173" s="15">
        <f>'Care profiles'!G174</f>
        <v>1</v>
      </c>
      <c r="N173" s="15">
        <f>'Care profiles'!H174</f>
        <v>4320</v>
      </c>
      <c r="O173" s="15" t="str">
        <f>'Care profiles'!I174</f>
        <v>min</v>
      </c>
      <c r="P173" s="15" t="str">
        <f>'Care profiles'!J174</f>
        <v>Team</v>
      </c>
      <c r="Q173" s="15" t="str">
        <f>'Care profiles'!K174</f>
        <v>Short-Stay Residential (Peer Led)</v>
      </c>
      <c r="R173" s="15" t="str">
        <f>'Care profiles'!M174</f>
        <v>N</v>
      </c>
      <c r="S173" s="15" t="str">
        <f>'Care profiles'!O174</f>
        <v>Y</v>
      </c>
      <c r="T173" s="15" t="str">
        <f>'Care profiles'!Q174</f>
        <v>N</v>
      </c>
      <c r="U173" s="30">
        <f t="shared" si="20"/>
        <v>191834.87520000001</v>
      </c>
      <c r="V173" s="30">
        <f t="shared" si="21"/>
        <v>1918.3487520000001</v>
      </c>
      <c r="W173" s="30">
        <f>IF(M173="n/a",0,IF(O173="days",V173*M173*(1+(VLOOKUP(K173,'Bed parameters'!$A$9:$G$12,7,FALSE))),V173*M173))</f>
        <v>1918.3487520000001</v>
      </c>
      <c r="X173" s="30">
        <f t="shared" si="22"/>
        <v>138121.11014400001</v>
      </c>
      <c r="Y173" s="30">
        <f t="shared" si="23"/>
        <v>0</v>
      </c>
      <c r="Z173" s="113">
        <f>_xlfn.IFNA(Y173/((VLOOKUP(K173,'Bed parameters'!$A$9:$G$12,3,FALSE))*(VLOOKUP(K173,'Bed parameters'!$A$9:$G$12,5,FALSE))),0)</f>
        <v>0</v>
      </c>
      <c r="AA173" s="30">
        <f t="shared" si="24"/>
        <v>138121.11014400001</v>
      </c>
      <c r="AB173" s="30">
        <f>_xlfn.IFNA(IF($O173="days",$Y173*(VLOOKUP($K173,'Bed parameters'!$A$9:$I$12,9,FALSE))*$F173*(VLOOKUP($Q173,'Workforce distribution'!$C$8:$AD$30,AB$7,FALSE)),IF($Q173="n/a",(IF($P173=AB$6,$X173*$F173,0)),$X173*$F173*(VLOOKUP($Q173,'Workforce distribution'!$C$8:$AD$30,AB$7,FALSE)))),0)</f>
        <v>0</v>
      </c>
      <c r="AC173" s="30">
        <f>_xlfn.IFNA(IF($O173="days",$Y173*(VLOOKUP($K173,'Bed parameters'!$A$9:$I$12,9,FALSE))*$F173*(VLOOKUP($Q173,'Workforce distribution'!$C$8:$AD$30,AC$7,FALSE)),IF($Q173="n/a",(IF($P173=AC$6,$X173*$F173,0)),$X173*$F173*(VLOOKUP($Q173,'Workforce distribution'!$C$8:$AD$30,AC$7,FALSE)))),0)</f>
        <v>0</v>
      </c>
      <c r="AD173" s="30">
        <f>_xlfn.IFNA(IF($O173="days",$Y173*(VLOOKUP($K173,'Bed parameters'!$A$9:$I$12,9,FALSE))*$F173*(VLOOKUP($Q173,'Workforce distribution'!$C$8:$AD$30,AD$7,FALSE)),IF($Q173="n/a",(IF($P173=AD$6,$X173*$F173,0)),$X173*$F173*(VLOOKUP($Q173,'Workforce distribution'!$C$8:$AD$30,AD$7,FALSE)))),0)</f>
        <v>0</v>
      </c>
      <c r="AE173" s="30">
        <f>_xlfn.IFNA(IF($O173="days",$Y173*(VLOOKUP($K173,'Bed parameters'!$A$9:$I$12,9,FALSE))*$F173*(VLOOKUP($Q173,'Workforce distribution'!$C$8:$AD$30,AE$7,FALSE)),IF($Q173="n/a",(IF($P173=AE$6,$X173*$F173,0)),$X173*$F173*(VLOOKUP($Q173,'Workforce distribution'!$C$8:$AD$30,AE$7,FALSE)))),0)</f>
        <v>110496.88811520001</v>
      </c>
      <c r="AF173" s="30">
        <f>_xlfn.IFNA(IF($O173="days",$Y173*(VLOOKUP($K173,'Bed parameters'!$A$9:$I$12,9,FALSE))*$F173*(VLOOKUP($Q173,'Workforce distribution'!$C$8:$AD$30,AF$7,FALSE)),IF($Q173="n/a",(IF($P173=AF$6,$X173*$F173,0)),$X173*$F173*(VLOOKUP($Q173,'Workforce distribution'!$C$8:$AD$30,AF$7,FALSE)))),0)</f>
        <v>0</v>
      </c>
      <c r="AG173" s="30">
        <f>_xlfn.IFNA(IF($O173="days",$Y173*(VLOOKUP($K173,'Bed parameters'!$A$9:$I$12,9,FALSE))*$F173*(VLOOKUP($Q173,'Workforce distribution'!$C$8:$AD$30,AG$7,FALSE)),IF($Q173="n/a",(IF($P173=AG$6,$X173*$F173,0)),$X173*$F173*(VLOOKUP($Q173,'Workforce distribution'!$C$8:$AD$30,AG$7,FALSE)))),0)</f>
        <v>0</v>
      </c>
      <c r="AH173" s="30">
        <f>_xlfn.IFNA(IF($O173="days",$Y173*(VLOOKUP($K173,'Bed parameters'!$A$9:$I$12,9,FALSE))*$F173*(VLOOKUP($Q173,'Workforce distribution'!$C$8:$AD$30,AH$7,FALSE)),IF($Q173="n/a",(IF($P173=AH$6,$X173*$F173,0)),$X173*$F173*(VLOOKUP($Q173,'Workforce distribution'!$C$8:$AD$30,AH$7,FALSE)))),0)</f>
        <v>0</v>
      </c>
      <c r="AI173" s="30">
        <f>_xlfn.IFNA(IF($O173="days",$Y173*(VLOOKUP($K173,'Bed parameters'!$A$9:$I$12,9,FALSE))*$F173*(VLOOKUP($Q173,'Workforce distribution'!$C$8:$AD$30,AI$7,FALSE)),IF($Q173="n/a",(IF($P173=AI$6,$X173*$F173,0)),$X173*$F173*(VLOOKUP($Q173,'Workforce distribution'!$C$8:$AD$30,AI$7,FALSE)))),0)</f>
        <v>0</v>
      </c>
      <c r="AJ173" s="30">
        <f>_xlfn.IFNA(IF($O173="days",$Y173*(VLOOKUP($K173,'Bed parameters'!$A$9:$I$12,9,FALSE))*$F173*(VLOOKUP($Q173,'Workforce distribution'!$C$8:$AD$30,AJ$7,FALSE)),IF($Q173="n/a",(IF($P173=AJ$6,$X173*$F173,0)),$X173*$F173*(VLOOKUP($Q173,'Workforce distribution'!$C$8:$AD$30,AJ$7,FALSE)))),0)</f>
        <v>0</v>
      </c>
      <c r="AK173" s="30">
        <f>_xlfn.IFNA(IF($O173="days",$Y173*(VLOOKUP($K173,'Bed parameters'!$A$9:$I$12,9,FALSE))*$F173*(VLOOKUP($Q173,'Workforce distribution'!$C$8:$AD$30,AK$7,FALSE)),IF($Q173="n/a",(IF($P173=AK$6,$X173*$F173,0)),$X173*$F173*(VLOOKUP($Q173,'Workforce distribution'!$C$8:$AD$30,AK$7,FALSE)))),0)</f>
        <v>0</v>
      </c>
      <c r="AL173" s="30">
        <f>_xlfn.IFNA(IF($O173="days",$Y173*(VLOOKUP($K173,'Bed parameters'!$A$9:$I$12,9,FALSE))*$F173*(VLOOKUP($Q173,'Workforce distribution'!$C$8:$AD$30,AL$7,FALSE)),IF($Q173="n/a",(IF($P173=AL$6,$X173*$F173,0)),$X173*$F173*(VLOOKUP($Q173,'Workforce distribution'!$C$8:$AD$30,AL$7,FALSE)))),0)</f>
        <v>0</v>
      </c>
      <c r="AM173" s="30">
        <f>_xlfn.IFNA(IF($O173="days",$Y173*(VLOOKUP($K173,'Bed parameters'!$A$9:$I$12,9,FALSE))*$F173*(VLOOKUP($Q173,'Workforce distribution'!$C$8:$AD$30,AM$7,FALSE)),IF($Q173="n/a",(IF($P173=AM$6,$X173*$F173,0)),$X173*$F173*(VLOOKUP($Q173,'Workforce distribution'!$C$8:$AD$30,AM$7,FALSE)))),0)</f>
        <v>0</v>
      </c>
      <c r="AN173" s="30">
        <f>_xlfn.IFNA(IF($O173="days",$Y173*(VLOOKUP($K173,'Bed parameters'!$A$9:$I$12,9,FALSE))*$F173*(VLOOKUP($Q173,'Workforce distribution'!$C$8:$AD$30,AN$7,FALSE)),IF($Q173="n/a",(IF($P173=AN$6,$X173*$F173,0)),$X173*$F173*(VLOOKUP($Q173,'Workforce distribution'!$C$8:$AD$30,AN$7,FALSE)))),0)</f>
        <v>0</v>
      </c>
      <c r="AO173" s="30">
        <f>_xlfn.IFNA(IF($O173="days",$Y173*(VLOOKUP($K173,'Bed parameters'!$A$9:$I$12,9,FALSE))*$F173*(VLOOKUP($Q173,'Workforce distribution'!$C$8:$AD$30,AO$7,FALSE)),IF($Q173="n/a",(IF($P173=AO$6,$X173*$F173,0)),$X173*$F173*(VLOOKUP($Q173,'Workforce distribution'!$C$8:$AD$30,AO$7,FALSE)))),0)</f>
        <v>0</v>
      </c>
      <c r="AP173" s="30">
        <f>_xlfn.IFNA(IF($O173="days",$Y173*(VLOOKUP($K173,'Bed parameters'!$A$9:$I$12,9,FALSE))*$F173*(VLOOKUP($Q173,'Workforce distribution'!$C$8:$AD$30,AP$7,FALSE)),IF($Q173="n/a",(IF($P173=AP$6,$X173*$F173,0)),$X173*$F173*(VLOOKUP($Q173,'Workforce distribution'!$C$8:$AD$30,AP$7,FALSE)))),0)</f>
        <v>0</v>
      </c>
      <c r="AQ173" s="30">
        <f>_xlfn.IFNA(IF($O173="days",$Y173*(VLOOKUP($K173,'Bed parameters'!$A$9:$I$12,9,FALSE))*$F173*(VLOOKUP($Q173,'Workforce distribution'!$C$8:$AD$30,AQ$7,FALSE)),IF($Q173="n/a",(IF($P173=AQ$6,$X173*$F173,0)),$X173*$F173*(VLOOKUP($Q173,'Workforce distribution'!$C$8:$AD$30,AQ$7,FALSE)))),0)</f>
        <v>0</v>
      </c>
      <c r="AR173" s="30">
        <f>_xlfn.IFNA(IF($O173="days",$Y173*(VLOOKUP($K173,'Bed parameters'!$A$9:$I$12,9,FALSE))*$F173*(VLOOKUP($Q173,'Workforce distribution'!$C$8:$AD$30,AR$7,FALSE)),IF($Q173="n/a",(IF($P173=AR$6,$X173*$F173,0)),$X173*$F173*(VLOOKUP($Q173,'Workforce distribution'!$C$8:$AD$30,AR$7,FALSE)))),0)</f>
        <v>0</v>
      </c>
      <c r="AS173" s="30">
        <f>_xlfn.IFNA(IF($O173="days",$Y173*(VLOOKUP($K173,'Bed parameters'!$A$9:$I$12,9,FALSE))*$F173*(VLOOKUP($Q173,'Workforce distribution'!$C$8:$AD$30,AS$7,FALSE)),IF($Q173="n/a",(IF($P173=AS$6,$X173*$F173,0)),$X173*$F173*(VLOOKUP($Q173,'Workforce distribution'!$C$8:$AD$30,AS$7,FALSE)))),0)</f>
        <v>27624.222028800003</v>
      </c>
      <c r="AT173" s="30">
        <f>_xlfn.IFNA(IF($O173="days",$Y173*(VLOOKUP($K173,'Bed parameters'!$A$9:$I$12,9,FALSE))*$F173*(VLOOKUP($Q173,'Workforce distribution'!$C$8:$AD$30,AT$7,FALSE)),IF($Q173="n/a",(IF($P173=AT$6,$X173*$F173,0)),$X173*$F173*(VLOOKUP($Q173,'Workforce distribution'!$C$8:$AD$30,AT$7,FALSE)))),0)</f>
        <v>0</v>
      </c>
      <c r="AU173" s="30">
        <f>_xlfn.IFNA(IF($O173="days",$Y173*(VLOOKUP($K173,'Bed parameters'!$A$9:$I$12,9,FALSE))*$F173*(VLOOKUP($Q173,'Workforce distribution'!$C$8:$AD$30,AU$7,FALSE)),IF($Q173="n/a",(IF($P173=AU$6,$X173*$F173,0)),$X173*$F173*(VLOOKUP($Q173,'Workforce distribution'!$C$8:$AD$30,AU$7,FALSE)))),0)</f>
        <v>0</v>
      </c>
      <c r="AV173" s="30">
        <f>_xlfn.IFNA(IF($O173="days",$Y173*(VLOOKUP($K173,'Bed parameters'!$A$9:$I$12,9,FALSE))*$F173*(VLOOKUP($Q173,'Workforce distribution'!$C$8:$AD$30,AV$7,FALSE)),IF($Q173="n/a",(IF($P173=AV$6,$X173*$F173,0)),$X173*$F173*(VLOOKUP($Q173,'Workforce distribution'!$C$8:$AD$30,AV$7,FALSE)))),0)</f>
        <v>0</v>
      </c>
      <c r="AW173" s="30">
        <f>_xlfn.IFNA(IF($O173="days",$Y173*(VLOOKUP($K173,'Bed parameters'!$A$9:$I$12,9,FALSE))*$F173*(VLOOKUP($Q173,'Workforce distribution'!$C$8:$AD$30,AW$7,FALSE)),IF($Q173="n/a",(IF($P173=AW$6,$X173*$F173,0)),$X173*$F173*(VLOOKUP($Q173,'Workforce distribution'!$C$8:$AD$30,AW$7,FALSE)))),0)</f>
        <v>0</v>
      </c>
      <c r="AX173" s="30">
        <f>_xlfn.IFNA(IF($O173="days",$Y173*(VLOOKUP($K173,'Bed parameters'!$A$9:$I$12,9,FALSE))*$F173*(VLOOKUP($Q173,'Workforce distribution'!$C$8:$AD$30,AX$7,FALSE)),IF($Q173="n/a",(IF($P173=AX$6,$X173*$F173,0)),$X173*$F173*(VLOOKUP($Q173,'Workforce distribution'!$C$8:$AD$30,AX$7,FALSE)))),0)</f>
        <v>0</v>
      </c>
      <c r="AY173" s="30">
        <f>_xlfn.IFNA(IF($O173="days",$Y173*(VLOOKUP($K173,'Bed parameters'!$A$9:$I$12,9,FALSE))*$F173*(VLOOKUP($Q173,'Workforce distribution'!$C$8:$AD$30,AY$7,FALSE)),IF($Q173="n/a",(IF($P173=AY$6,$X173*$F173,0)),$X173*$F173*(VLOOKUP($Q173,'Workforce distribution'!$C$8:$AD$30,AY$7,FALSE)))),0)</f>
        <v>0</v>
      </c>
      <c r="AZ173" s="30">
        <f>_xlfn.IFNA(IF($O173="days",$Y173*(VLOOKUP($K173,'Bed parameters'!$A$9:$I$12,9,FALSE))*$F173*(VLOOKUP($Q173,'Workforce distribution'!$C$8:$AD$30,AZ$7,FALSE)),IF($Q173="n/a",(IF($P173=AZ$6,$X173*$F173,0)),$X173*$F173*(VLOOKUP($Q173,'Workforce distribution'!$C$8:$AD$30,AZ$7,FALSE)))),0)</f>
        <v>0</v>
      </c>
      <c r="BA173" s="30">
        <f>_xlfn.IFNA(IF($O173="days",$Y173*(VLOOKUP($K173,'Bed parameters'!$A$9:$I$12,9,FALSE))*$F173*(VLOOKUP($Q173,'Workforce distribution'!$C$8:$AD$30,BA$7,FALSE)),IF($Q173="n/a",(IF($P173=BA$6,$X173*$F173,0)),$X173*$F173*(VLOOKUP($Q173,'Workforce distribution'!$C$8:$AD$30,BA$7,FALSE)))),0)</f>
        <v>0</v>
      </c>
      <c r="BB173" s="30">
        <f>_xlfn.IFNA(IF($O173="days",$Y173*(VLOOKUP($K173,'Bed parameters'!$A$9:$I$12,9,FALSE))*$F173*(VLOOKUP($Q173,'Workforce distribution'!$C$8:$AD$30,BB$7,FALSE)),IF($Q173="n/a",(IF($P173=BB$6,$X173*$F173,0)),$X173*$F173*(VLOOKUP($Q173,'Workforce distribution'!$C$8:$AD$30,BB$7,FALSE)))),0)</f>
        <v>0</v>
      </c>
      <c r="BC173" s="149">
        <f t="shared" si="25"/>
        <v>81.332656933106833</v>
      </c>
      <c r="BD173" s="288">
        <f>IF($Q173="n/a",(IF('Workforce hours'!D$30=0,0,(AB173/'Workforce hours'!D$30))),(IF(VLOOKUP($Q173,'Workforce hours'!$C$8:$AD$30,BD$7,FALSE)=0,0,(AB173/(VLOOKUP($Q173,'Workforce hours'!$C$8:$AD$30,BD$7,FALSE))))))</f>
        <v>0</v>
      </c>
      <c r="BE173" s="288">
        <f>IF($Q173="n/a",(IF('Workforce hours'!E$30=0,0,(AC173/'Workforce hours'!E$30))),(IF(VLOOKUP($Q173,'Workforce hours'!$C$8:$AD$30,BE$7,FALSE)=0,0,(AC173/(VLOOKUP($Q173,'Workforce hours'!$C$8:$AD$30,BE$7,FALSE))))))</f>
        <v>0</v>
      </c>
      <c r="BF173" s="288">
        <f>IF($Q173="n/a",(IF('Workforce hours'!F$30=0,0,(AD173/'Workforce hours'!F$30))),(IF(VLOOKUP($Q173,'Workforce hours'!$C$8:$AD$30,BF$7,FALSE)=0,0,(AD173/(VLOOKUP($Q173,'Workforce hours'!$C$8:$AD$30,BF$7,FALSE))))))</f>
        <v>0</v>
      </c>
      <c r="BG173" s="288">
        <f>IF($Q173="n/a",(IF('Workforce hours'!G$30=0,0,(AE173/'Workforce hours'!G$30))),(IF(VLOOKUP($Q173,'Workforce hours'!$C$8:$AD$30,BG$7,FALSE)=0,0,(AE173/(VLOOKUP($Q173,'Workforce hours'!$C$8:$AD$30,BG$7,FALSE))))))</f>
        <v>64.429672370379009</v>
      </c>
      <c r="BH173" s="288">
        <f>IF($Q173="n/a",(IF('Workforce hours'!H$30=0,0,(AF173/'Workforce hours'!H$30))),(IF(VLOOKUP($Q173,'Workforce hours'!$C$8:$AD$30,BH$7,FALSE)=0,0,(AF173/(VLOOKUP($Q173,'Workforce hours'!$C$8:$AD$30,BH$7,FALSE))))))</f>
        <v>0</v>
      </c>
      <c r="BI173" s="288">
        <f>IF($Q173="n/a",(IF('Workforce hours'!I$30=0,0,(AG173/'Workforce hours'!I$30))),(IF(VLOOKUP($Q173,'Workforce hours'!$C$8:$AD$30,BI$7,FALSE)=0,0,(AG173/(VLOOKUP($Q173,'Workforce hours'!$C$8:$AD$30,BI$7,FALSE))))))</f>
        <v>0</v>
      </c>
      <c r="BJ173" s="288">
        <f>IF($Q173="n/a",(IF('Workforce hours'!J$30=0,0,(AH173/'Workforce hours'!J$30))),(IF(VLOOKUP($Q173,'Workforce hours'!$C$8:$AD$30,BJ$7,FALSE)=0,0,(AH173/(VLOOKUP($Q173,'Workforce hours'!$C$8:$AD$30,BJ$7,FALSE))))))</f>
        <v>0</v>
      </c>
      <c r="BK173" s="288">
        <f>IF($Q173="n/a",(IF('Workforce hours'!K$30=0,0,(AI173/'Workforce hours'!K$30))),(IF(VLOOKUP($Q173,'Workforce hours'!$C$8:$AD$30,BK$7,FALSE)=0,0,(AI173/(VLOOKUP($Q173,'Workforce hours'!$C$8:$AD$30,BK$7,FALSE))))))</f>
        <v>0</v>
      </c>
      <c r="BL173" s="288">
        <f>IF($Q173="n/a",(IF('Workforce hours'!L$30=0,0,(AJ173/'Workforce hours'!L$30))),(IF(VLOOKUP($Q173,'Workforce hours'!$C$8:$AD$30,BL$7,FALSE)=0,0,(AJ173/(VLOOKUP($Q173,'Workforce hours'!$C$8:$AD$30,BL$7,FALSE))))))</f>
        <v>0</v>
      </c>
      <c r="BM173" s="288">
        <f>IF($Q173="n/a",(IF('Workforce hours'!M$30=0,0,(AK173/'Workforce hours'!M$30))),(IF(VLOOKUP($Q173,'Workforce hours'!$C$8:$AD$30,BM$7,FALSE)=0,0,(AK173/(VLOOKUP($Q173,'Workforce hours'!$C$8:$AD$30,BM$7,FALSE))))))</f>
        <v>0</v>
      </c>
      <c r="BN173" s="288">
        <f>IF($Q173="n/a",(IF('Workforce hours'!N$30=0,0,(AL173/'Workforce hours'!N$30))),(IF(VLOOKUP($Q173,'Workforce hours'!$C$8:$AD$30,BN$7,FALSE)=0,0,(AL173/(VLOOKUP($Q173,'Workforce hours'!$C$8:$AD$30,BN$7,FALSE))))))</f>
        <v>0</v>
      </c>
      <c r="BO173" s="288">
        <f>IF($Q173="n/a",(IF('Workforce hours'!O$30=0,0,(AM173/'Workforce hours'!O$30))),(IF(VLOOKUP($Q173,'Workforce hours'!$C$8:$AD$30,BO$7,FALSE)=0,0,(AM173/(VLOOKUP($Q173,'Workforce hours'!$C$8:$AD$30,BO$7,FALSE))))))</f>
        <v>0</v>
      </c>
      <c r="BP173" s="288">
        <f>IF($Q173="n/a",(IF('Workforce hours'!P$30=0,0,(AN173/'Workforce hours'!P$30))),(IF(VLOOKUP($Q173,'Workforce hours'!$C$8:$AD$30,BP$7,FALSE)=0,0,(AN173/(VLOOKUP($Q173,'Workforce hours'!$C$8:$AD$30,BP$7,FALSE))))))</f>
        <v>0</v>
      </c>
      <c r="BQ173" s="288">
        <f>IF($Q173="n/a",(IF('Workforce hours'!Q$30=0,0,(AO173/'Workforce hours'!Q$30))),(IF(VLOOKUP($Q173,'Workforce hours'!$C$8:$AD$30,BQ$7,FALSE)=0,0,(AO173/(VLOOKUP($Q173,'Workforce hours'!$C$8:$AD$30,BQ$7,FALSE))))))</f>
        <v>0</v>
      </c>
      <c r="BR173" s="288">
        <f>IF($Q173="n/a",(IF('Workforce hours'!R$30=0,0,(AP173/'Workforce hours'!R$30))),(IF(VLOOKUP($Q173,'Workforce hours'!$C$8:$AD$30,BR$7,FALSE)=0,0,(AP173/(VLOOKUP($Q173,'Workforce hours'!$C$8:$AD$30,BR$7,FALSE))))))</f>
        <v>0</v>
      </c>
      <c r="BS173" s="288">
        <f>IF($Q173="n/a",(IF('Workforce hours'!S$30=0,0,(AQ173/'Workforce hours'!S$30))),(IF(VLOOKUP($Q173,'Workforce hours'!$C$8:$AD$30,BS$7,FALSE)=0,0,(AQ173/(VLOOKUP($Q173,'Workforce hours'!$C$8:$AD$30,BS$7,FALSE))))))</f>
        <v>0</v>
      </c>
      <c r="BT173" s="288">
        <f>IF($Q173="n/a",(IF('Workforce hours'!T$30=0,0,(AR173/'Workforce hours'!T$30))),(IF(VLOOKUP($Q173,'Workforce hours'!$C$8:$AD$30,BT$7,FALSE)=0,0,(AR173/(VLOOKUP($Q173,'Workforce hours'!$C$8:$AD$30,BT$7,FALSE))))))</f>
        <v>0</v>
      </c>
      <c r="BU173" s="288">
        <f>IF($Q173="n/a",(IF('Workforce hours'!U$30=0,0,(AS173/'Workforce hours'!U$30))),(IF(VLOOKUP($Q173,'Workforce hours'!$C$8:$AD$30,BU$7,FALSE)=0,0,(AS173/(VLOOKUP($Q173,'Workforce hours'!$C$8:$AD$30,BU$7,FALSE))))))</f>
        <v>16.902984562727823</v>
      </c>
      <c r="BV173" s="288">
        <f>IF($Q173="n/a",(IF('Workforce hours'!V$30=0,0,(AT173/'Workforce hours'!V$30))),(IF(VLOOKUP($Q173,'Workforce hours'!$C$8:$AD$30,BV$7,FALSE)=0,0,(AT173/(VLOOKUP($Q173,'Workforce hours'!$C$8:$AD$30,BV$7,FALSE))))))</f>
        <v>0</v>
      </c>
      <c r="BW173" s="288">
        <f>IF($Q173="n/a",(IF('Workforce hours'!W$30=0,0,(AU173/'Workforce hours'!W$30))),(IF(VLOOKUP($Q173,'Workforce hours'!$C$8:$AD$30,BW$7,FALSE)=0,0,(AU173/(VLOOKUP($Q173,'Workforce hours'!$C$8:$AD$30,BW$7,FALSE))))))</f>
        <v>0</v>
      </c>
      <c r="BX173" s="288">
        <f>IF($Q173="n/a",(IF('Workforce hours'!X$30=0,0,(AV173/'Workforce hours'!X$30))),(IF(VLOOKUP($Q173,'Workforce hours'!$C$8:$AD$30,BX$7,FALSE)=0,0,(AV173/(VLOOKUP($Q173,'Workforce hours'!$C$8:$AD$30,BX$7,FALSE))))))</f>
        <v>0</v>
      </c>
      <c r="BY173" s="288">
        <f>IF($Q173="n/a",(IF('Workforce hours'!Y$30=0,0,(AW173/'Workforce hours'!Y$30))),(IF(VLOOKUP($Q173,'Workforce hours'!$C$8:$AD$30,BY$7,FALSE)=0,0,(AW173/(VLOOKUP($Q173,'Workforce hours'!$C$8:$AD$30,BY$7,FALSE))))))</f>
        <v>0</v>
      </c>
      <c r="BZ173" s="288">
        <f>IF($Q173="n/a",(IF('Workforce hours'!Z$30=0,0,(AX173/'Workforce hours'!Z$30))),(IF(VLOOKUP($Q173,'Workforce hours'!$C$8:$AD$30,BZ$7,FALSE)=0,0,(AX173/(VLOOKUP($Q173,'Workforce hours'!$C$8:$AD$30,BZ$7,FALSE))))))</f>
        <v>0</v>
      </c>
      <c r="CA173" s="288">
        <f>IF($Q173="n/a",(IF('Workforce hours'!AA$30=0,0,(AY173/'Workforce hours'!AA$30))),(IF(VLOOKUP($Q173,'Workforce hours'!$C$8:$AD$30,CA$7,FALSE)=0,0,(AY173/(VLOOKUP($Q173,'Workforce hours'!$C$8:$AD$30,CA$7,FALSE))))))</f>
        <v>0</v>
      </c>
      <c r="CB173" s="288">
        <f>IF($Q173="n/a",(IF('Workforce hours'!AB$30=0,0,(AZ173/'Workforce hours'!AB$30))),(IF(VLOOKUP($Q173,'Workforce hours'!$C$8:$AD$30,CB$7,FALSE)=0,0,(AZ173/(VLOOKUP($Q173,'Workforce hours'!$C$8:$AD$30,CB$7,FALSE))))))</f>
        <v>0</v>
      </c>
      <c r="CC173" s="288">
        <f>IF($Q173="n/a",(IF('Workforce hours'!AC$30=0,0,(BA173/'Workforce hours'!AC$30))),(IF(VLOOKUP($Q173,'Workforce hours'!$C$8:$AD$30,CC$7,FALSE)=0,0,(BA173/(VLOOKUP($Q173,'Workforce hours'!$C$8:$AD$30,CC$7,FALSE))))))</f>
        <v>0</v>
      </c>
      <c r="CD173" s="288">
        <f>IF($Q173="n/a",(IF('Workforce hours'!AD$30=0,0,(BB173/'Workforce hours'!AD$30))),(IF(VLOOKUP($Q173,'Workforce hours'!$C$8:$AD$30,CD$7,FALSE)=0,0,(BB173/(VLOOKUP($Q173,'Workforce hours'!$C$8:$AD$30,CD$7,FALSE))))))</f>
        <v>0</v>
      </c>
      <c r="CE173" s="289">
        <f t="shared" si="26"/>
        <v>0</v>
      </c>
      <c r="CF173" s="290">
        <f>BD173*'Workforce costs'!B$9*(1+'Workforce costs'!B$10)*(1+'Workforce costs'!B$11)</f>
        <v>0</v>
      </c>
      <c r="CG173" s="290">
        <f>BE173*'Workforce costs'!C$9*(1+'Workforce costs'!C$10)*(1+'Workforce costs'!C$11)</f>
        <v>0</v>
      </c>
      <c r="CH173" s="290">
        <f>BF173*'Workforce costs'!D$9*(1+'Workforce costs'!D$10)*(1+'Workforce costs'!D$11)</f>
        <v>0</v>
      </c>
      <c r="CI173" s="290">
        <f>BG173*'Workforce costs'!E$9*(1+'Workforce costs'!E$10)*(1+'Workforce costs'!E$11)</f>
        <v>0</v>
      </c>
      <c r="CJ173" s="290">
        <f>BH173*'Workforce costs'!F$9*(1+'Workforce costs'!F$10)*(1+'Workforce costs'!F$11)</f>
        <v>0</v>
      </c>
      <c r="CK173" s="290">
        <f>BI173*'Workforce costs'!G$9*(1+'Workforce costs'!G$10)*(1+'Workforce costs'!G$11)</f>
        <v>0</v>
      </c>
      <c r="CL173" s="290">
        <f>BJ173*'Workforce costs'!H$9*(1+'Workforce costs'!H$10)*(1+'Workforce costs'!H$11)</f>
        <v>0</v>
      </c>
      <c r="CM173" s="290">
        <f>BK173*'Workforce costs'!I$9*(1+'Workforce costs'!I$10)*(1+'Workforce costs'!I$11)</f>
        <v>0</v>
      </c>
      <c r="CN173" s="290">
        <f>BL173*'Workforce costs'!J$9*(1+'Workforce costs'!J$10)*(1+'Workforce costs'!J$11)</f>
        <v>0</v>
      </c>
      <c r="CO173" s="290">
        <f>BM173*'Workforce costs'!K$9*(1+'Workforce costs'!K$10)*(1+'Workforce costs'!K$11)</f>
        <v>0</v>
      </c>
      <c r="CP173" s="290">
        <f>BN173*'Workforce costs'!L$9*(1+'Workforce costs'!L$10)*(1+'Workforce costs'!L$11)</f>
        <v>0</v>
      </c>
      <c r="CQ173" s="290">
        <f>BO173*'Workforce costs'!M$9*(1+'Workforce costs'!M$10)*(1+'Workforce costs'!M$11)</f>
        <v>0</v>
      </c>
      <c r="CR173" s="290">
        <f>BP173*'Workforce costs'!N$9*(1+'Workforce costs'!N$10)*(1+'Workforce costs'!N$11)</f>
        <v>0</v>
      </c>
      <c r="CS173" s="290">
        <f>BQ173*'Workforce costs'!O$9*(1+'Workforce costs'!O$10)*(1+'Workforce costs'!O$11)</f>
        <v>0</v>
      </c>
      <c r="CT173" s="290">
        <f>BR173*'Workforce costs'!P$9*(1+'Workforce costs'!P$10)*(1+'Workforce costs'!P$11)</f>
        <v>0</v>
      </c>
      <c r="CU173" s="290">
        <f>BS173*'Workforce costs'!Q$9*(1+'Workforce costs'!Q$10)*(1+'Workforce costs'!Q$11)</f>
        <v>0</v>
      </c>
      <c r="CV173" s="290">
        <f>BT173*'Workforce costs'!R$9*(1+'Workforce costs'!R$10)*(1+'Workforce costs'!R$11)</f>
        <v>0</v>
      </c>
      <c r="CW173" s="290">
        <f>BU173*'Workforce costs'!S$9*(1+'Workforce costs'!S$10)*(1+'Workforce costs'!S$11)</f>
        <v>0</v>
      </c>
      <c r="CX173" s="290">
        <f>BV173*'Workforce costs'!T$9*(1+'Workforce costs'!T$10)*(1+'Workforce costs'!T$11)</f>
        <v>0</v>
      </c>
      <c r="CY173" s="290">
        <f>BW173*'Workforce costs'!U$9*(1+'Workforce costs'!U$10)*(1+'Workforce costs'!U$11)</f>
        <v>0</v>
      </c>
      <c r="CZ173" s="290">
        <f>BX173*'Workforce costs'!V$9*(1+'Workforce costs'!V$10)*(1+'Workforce costs'!V$11)</f>
        <v>0</v>
      </c>
      <c r="DA173" s="290">
        <f>BY173*'Workforce costs'!W$9*(1+'Workforce costs'!W$10)*(1+'Workforce costs'!W$11)</f>
        <v>0</v>
      </c>
      <c r="DB173" s="290">
        <f>BZ173*'Workforce costs'!X$9*(1+'Workforce costs'!X$10)*(1+'Workforce costs'!X$11)</f>
        <v>0</v>
      </c>
      <c r="DC173" s="290">
        <f>CA173*'Workforce costs'!Y$9*(1+'Workforce costs'!Y$10)*(1+'Workforce costs'!Y$11)</f>
        <v>0</v>
      </c>
      <c r="DD173" s="290">
        <f>CB173*'Workforce costs'!Z$9*(1+'Workforce costs'!Z$10)*(1+'Workforce costs'!Z$11)</f>
        <v>0</v>
      </c>
      <c r="DE173" s="290">
        <f>CC173*'Workforce costs'!AA$9*(1+'Workforce costs'!AA$10)*(1+'Workforce costs'!AA$11)</f>
        <v>0</v>
      </c>
      <c r="DF173" s="290">
        <f>CD173*'Workforce costs'!AB$9*(1+'Workforce costs'!AB$10)*(1+'Workforce costs'!AB$11)</f>
        <v>0</v>
      </c>
    </row>
    <row r="174" spans="1:110" x14ac:dyDescent="0.3">
      <c r="A174" s="2" t="str">
        <f>Outputs!$A$4</f>
        <v>Australia</v>
      </c>
      <c r="B174" s="2" t="str">
        <f t="shared" si="19"/>
        <v>Australia 18to24</v>
      </c>
      <c r="C174" s="30">
        <f>VLOOKUP($B174,Populations!$D$15:$H$1920,3,FALSE)</f>
        <v>2374194</v>
      </c>
      <c r="D174" s="255">
        <f>IF(OR($H174="General pop",$H174="Schools",$H174="Workplace",$H174="Skills Training",$H174="Digital Supports"),1,VLOOKUP($B174,Populations!$D$15:$H$1920,5,FALSE))</f>
        <v>1</v>
      </c>
      <c r="E174" s="88">
        <f>VLOOKUP(I174,Epidemiology!$C$10:$H$47,6,FALSE)</f>
        <v>8080</v>
      </c>
      <c r="F174" s="102">
        <f>'Care profiles'!R175</f>
        <v>1</v>
      </c>
      <c r="G174" s="15" t="str">
        <f>'Care profiles'!A175</f>
        <v>18to24</v>
      </c>
      <c r="H174" s="15" t="str">
        <f>'Care profiles'!B175</f>
        <v>Thoughts</v>
      </c>
      <c r="I174" s="15" t="str">
        <f>'Care profiles'!C175</f>
        <v>Thoughts_18-24yrs</v>
      </c>
      <c r="J174" s="15" t="str">
        <f>'Care profiles'!D175</f>
        <v>Care profile</v>
      </c>
      <c r="K174" s="15" t="str">
        <f>'Care profiles'!E175</f>
        <v>Short-Stay Residential (Multidisciplinary Team)</v>
      </c>
      <c r="L174" s="104">
        <f>'Care profiles'!F175</f>
        <v>0.1</v>
      </c>
      <c r="M174" s="15">
        <f>'Care profiles'!G175</f>
        <v>1</v>
      </c>
      <c r="N174" s="15">
        <f>'Care profiles'!H175</f>
        <v>4320</v>
      </c>
      <c r="O174" s="15" t="str">
        <f>'Care profiles'!I175</f>
        <v>min</v>
      </c>
      <c r="P174" s="15" t="str">
        <f>'Care profiles'!J175</f>
        <v>Team</v>
      </c>
      <c r="Q174" s="15" t="str">
        <f>'Care profiles'!K175</f>
        <v>Short-Stay Residential (Multidisciplinary Led)</v>
      </c>
      <c r="R174" s="15" t="str">
        <f>'Care profiles'!M175</f>
        <v>N</v>
      </c>
      <c r="S174" s="15" t="str">
        <f>'Care profiles'!O175</f>
        <v>Y</v>
      </c>
      <c r="T174" s="15" t="str">
        <f>'Care profiles'!Q175</f>
        <v>N</v>
      </c>
      <c r="U174" s="30">
        <f t="shared" si="20"/>
        <v>191834.87520000001</v>
      </c>
      <c r="V174" s="30">
        <f t="shared" si="21"/>
        <v>19183.487520000002</v>
      </c>
      <c r="W174" s="30">
        <f>IF(M174="n/a",0,IF(O174="days",V174*M174*(1+(VLOOKUP(K174,'Bed parameters'!$A$9:$G$12,7,FALSE))),V174*M174))</f>
        <v>19183.487520000002</v>
      </c>
      <c r="X174" s="30">
        <f t="shared" si="22"/>
        <v>1381211.1014400003</v>
      </c>
      <c r="Y174" s="30">
        <f t="shared" si="23"/>
        <v>0</v>
      </c>
      <c r="Z174" s="113">
        <f>_xlfn.IFNA(Y174/((VLOOKUP(K174,'Bed parameters'!$A$9:$G$12,3,FALSE))*(VLOOKUP(K174,'Bed parameters'!$A$9:$G$12,5,FALSE))),0)</f>
        <v>0</v>
      </c>
      <c r="AA174" s="30">
        <f t="shared" si="24"/>
        <v>1381211.1014400003</v>
      </c>
      <c r="AB174" s="30">
        <f>_xlfn.IFNA(IF($O174="days",$Y174*(VLOOKUP($K174,'Bed parameters'!$A$9:$I$12,9,FALSE))*$F174*(VLOOKUP($Q174,'Workforce distribution'!$C$8:$AD$30,AB$7,FALSE)),IF($Q174="n/a",(IF($P174=AB$6,$X174*$F174,0)),$X174*$F174*(VLOOKUP($Q174,'Workforce distribution'!$C$8:$AD$30,AB$7,FALSE)))),0)</f>
        <v>0</v>
      </c>
      <c r="AC174" s="30">
        <f>_xlfn.IFNA(IF($O174="days",$Y174*(VLOOKUP($K174,'Bed parameters'!$A$9:$I$12,9,FALSE))*$F174*(VLOOKUP($Q174,'Workforce distribution'!$C$8:$AD$30,AC$7,FALSE)),IF($Q174="n/a",(IF($P174=AC$6,$X174*$F174,0)),$X174*$F174*(VLOOKUP($Q174,'Workforce distribution'!$C$8:$AD$30,AC$7,FALSE)))),0)</f>
        <v>0</v>
      </c>
      <c r="AD174" s="30">
        <f>_xlfn.IFNA(IF($O174="days",$Y174*(VLOOKUP($K174,'Bed parameters'!$A$9:$I$12,9,FALSE))*$F174*(VLOOKUP($Q174,'Workforce distribution'!$C$8:$AD$30,AD$7,FALSE)),IF($Q174="n/a",(IF($P174=AD$6,$X174*$F174,0)),$X174*$F174*(VLOOKUP($Q174,'Workforce distribution'!$C$8:$AD$30,AD$7,FALSE)))),0)</f>
        <v>0</v>
      </c>
      <c r="AE174" s="30">
        <f>_xlfn.IFNA(IF($O174="days",$Y174*(VLOOKUP($K174,'Bed parameters'!$A$9:$I$12,9,FALSE))*$F174*(VLOOKUP($Q174,'Workforce distribution'!$C$8:$AD$30,AE$7,FALSE)),IF($Q174="n/a",(IF($P174=AE$6,$X174*$F174,0)),$X174*$F174*(VLOOKUP($Q174,'Workforce distribution'!$C$8:$AD$30,AE$7,FALSE)))),0)</f>
        <v>552484.44057600014</v>
      </c>
      <c r="AF174" s="30">
        <f>_xlfn.IFNA(IF($O174="days",$Y174*(VLOOKUP($K174,'Bed parameters'!$A$9:$I$12,9,FALSE))*$F174*(VLOOKUP($Q174,'Workforce distribution'!$C$8:$AD$30,AF$7,FALSE)),IF($Q174="n/a",(IF($P174=AF$6,$X174*$F174,0)),$X174*$F174*(VLOOKUP($Q174,'Workforce distribution'!$C$8:$AD$30,AF$7,FALSE)))),0)</f>
        <v>0</v>
      </c>
      <c r="AG174" s="30">
        <f>_xlfn.IFNA(IF($O174="days",$Y174*(VLOOKUP($K174,'Bed parameters'!$A$9:$I$12,9,FALSE))*$F174*(VLOOKUP($Q174,'Workforce distribution'!$C$8:$AD$30,AG$7,FALSE)),IF($Q174="n/a",(IF($P174=AG$6,$X174*$F174,0)),$X174*$F174*(VLOOKUP($Q174,'Workforce distribution'!$C$8:$AD$30,AG$7,FALSE)))),0)</f>
        <v>0</v>
      </c>
      <c r="AH174" s="30">
        <f>_xlfn.IFNA(IF($O174="days",$Y174*(VLOOKUP($K174,'Bed parameters'!$A$9:$I$12,9,FALSE))*$F174*(VLOOKUP($Q174,'Workforce distribution'!$C$8:$AD$30,AH$7,FALSE)),IF($Q174="n/a",(IF($P174=AH$6,$X174*$F174,0)),$X174*$F174*(VLOOKUP($Q174,'Workforce distribution'!$C$8:$AD$30,AH$7,FALSE)))),0)</f>
        <v>0</v>
      </c>
      <c r="AI174" s="30">
        <f>_xlfn.IFNA(IF($O174="days",$Y174*(VLOOKUP($K174,'Bed parameters'!$A$9:$I$12,9,FALSE))*$F174*(VLOOKUP($Q174,'Workforce distribution'!$C$8:$AD$30,AI$7,FALSE)),IF($Q174="n/a",(IF($P174=AI$6,$X174*$F174,0)),$X174*$F174*(VLOOKUP($Q174,'Workforce distribution'!$C$8:$AD$30,AI$7,FALSE)))),0)</f>
        <v>0</v>
      </c>
      <c r="AJ174" s="30">
        <f>_xlfn.IFNA(IF($O174="days",$Y174*(VLOOKUP($K174,'Bed parameters'!$A$9:$I$12,9,FALSE))*$F174*(VLOOKUP($Q174,'Workforce distribution'!$C$8:$AD$30,AJ$7,FALSE)),IF($Q174="n/a",(IF($P174=AJ$6,$X174*$F174,0)),$X174*$F174*(VLOOKUP($Q174,'Workforce distribution'!$C$8:$AD$30,AJ$7,FALSE)))),0)</f>
        <v>0</v>
      </c>
      <c r="AK174" s="30">
        <f>_xlfn.IFNA(IF($O174="days",$Y174*(VLOOKUP($K174,'Bed parameters'!$A$9:$I$12,9,FALSE))*$F174*(VLOOKUP($Q174,'Workforce distribution'!$C$8:$AD$30,AK$7,FALSE)),IF($Q174="n/a",(IF($P174=AK$6,$X174*$F174,0)),$X174*$F174*(VLOOKUP($Q174,'Workforce distribution'!$C$8:$AD$30,AK$7,FALSE)))),0)</f>
        <v>552484.44057600014</v>
      </c>
      <c r="AL174" s="30">
        <f>_xlfn.IFNA(IF($O174="days",$Y174*(VLOOKUP($K174,'Bed parameters'!$A$9:$I$12,9,FALSE))*$F174*(VLOOKUP($Q174,'Workforce distribution'!$C$8:$AD$30,AL$7,FALSE)),IF($Q174="n/a",(IF($P174=AL$6,$X174*$F174,0)),$X174*$F174*(VLOOKUP($Q174,'Workforce distribution'!$C$8:$AD$30,AL$7,FALSE)))),0)</f>
        <v>0</v>
      </c>
      <c r="AM174" s="30">
        <f>_xlfn.IFNA(IF($O174="days",$Y174*(VLOOKUP($K174,'Bed parameters'!$A$9:$I$12,9,FALSE))*$F174*(VLOOKUP($Q174,'Workforce distribution'!$C$8:$AD$30,AM$7,FALSE)),IF($Q174="n/a",(IF($P174=AM$6,$X174*$F174,0)),$X174*$F174*(VLOOKUP($Q174,'Workforce distribution'!$C$8:$AD$30,AM$7,FALSE)))),0)</f>
        <v>0</v>
      </c>
      <c r="AN174" s="30">
        <f>_xlfn.IFNA(IF($O174="days",$Y174*(VLOOKUP($K174,'Bed parameters'!$A$9:$I$12,9,FALSE))*$F174*(VLOOKUP($Q174,'Workforce distribution'!$C$8:$AD$30,AN$7,FALSE)),IF($Q174="n/a",(IF($P174=AN$6,$X174*$F174,0)),$X174*$F174*(VLOOKUP($Q174,'Workforce distribution'!$C$8:$AD$30,AN$7,FALSE)))),0)</f>
        <v>0</v>
      </c>
      <c r="AO174" s="30">
        <f>_xlfn.IFNA(IF($O174="days",$Y174*(VLOOKUP($K174,'Bed parameters'!$A$9:$I$12,9,FALSE))*$F174*(VLOOKUP($Q174,'Workforce distribution'!$C$8:$AD$30,AO$7,FALSE)),IF($Q174="n/a",(IF($P174=AO$6,$X174*$F174,0)),$X174*$F174*(VLOOKUP($Q174,'Workforce distribution'!$C$8:$AD$30,AO$7,FALSE)))),0)</f>
        <v>0</v>
      </c>
      <c r="AP174" s="30">
        <f>_xlfn.IFNA(IF($O174="days",$Y174*(VLOOKUP($K174,'Bed parameters'!$A$9:$I$12,9,FALSE))*$F174*(VLOOKUP($Q174,'Workforce distribution'!$C$8:$AD$30,AP$7,FALSE)),IF($Q174="n/a",(IF($P174=AP$6,$X174*$F174,0)),$X174*$F174*(VLOOKUP($Q174,'Workforce distribution'!$C$8:$AD$30,AP$7,FALSE)))),0)</f>
        <v>0</v>
      </c>
      <c r="AQ174" s="30">
        <f>_xlfn.IFNA(IF($O174="days",$Y174*(VLOOKUP($K174,'Bed parameters'!$A$9:$I$12,9,FALSE))*$F174*(VLOOKUP($Q174,'Workforce distribution'!$C$8:$AD$30,AQ$7,FALSE)),IF($Q174="n/a",(IF($P174=AQ$6,$X174*$F174,0)),$X174*$F174*(VLOOKUP($Q174,'Workforce distribution'!$C$8:$AD$30,AQ$7,FALSE)))),0)</f>
        <v>0</v>
      </c>
      <c r="AR174" s="30">
        <f>_xlfn.IFNA(IF($O174="days",$Y174*(VLOOKUP($K174,'Bed parameters'!$A$9:$I$12,9,FALSE))*$F174*(VLOOKUP($Q174,'Workforce distribution'!$C$8:$AD$30,AR$7,FALSE)),IF($Q174="n/a",(IF($P174=AR$6,$X174*$F174,0)),$X174*$F174*(VLOOKUP($Q174,'Workforce distribution'!$C$8:$AD$30,AR$7,FALSE)))),0)</f>
        <v>0</v>
      </c>
      <c r="AS174" s="30">
        <f>_xlfn.IFNA(IF($O174="days",$Y174*(VLOOKUP($K174,'Bed parameters'!$A$9:$I$12,9,FALSE))*$F174*(VLOOKUP($Q174,'Workforce distribution'!$C$8:$AD$30,AS$7,FALSE)),IF($Q174="n/a",(IF($P174=AS$6,$X174*$F174,0)),$X174*$F174*(VLOOKUP($Q174,'Workforce distribution'!$C$8:$AD$30,AS$7,FALSE)))),0)</f>
        <v>276242.22028800007</v>
      </c>
      <c r="AT174" s="30">
        <f>_xlfn.IFNA(IF($O174="days",$Y174*(VLOOKUP($K174,'Bed parameters'!$A$9:$I$12,9,FALSE))*$F174*(VLOOKUP($Q174,'Workforce distribution'!$C$8:$AD$30,AT$7,FALSE)),IF($Q174="n/a",(IF($P174=AT$6,$X174*$F174,0)),$X174*$F174*(VLOOKUP($Q174,'Workforce distribution'!$C$8:$AD$30,AT$7,FALSE)))),0)</f>
        <v>0</v>
      </c>
      <c r="AU174" s="30">
        <f>_xlfn.IFNA(IF($O174="days",$Y174*(VLOOKUP($K174,'Bed parameters'!$A$9:$I$12,9,FALSE))*$F174*(VLOOKUP($Q174,'Workforce distribution'!$C$8:$AD$30,AU$7,FALSE)),IF($Q174="n/a",(IF($P174=AU$6,$X174*$F174,0)),$X174*$F174*(VLOOKUP($Q174,'Workforce distribution'!$C$8:$AD$30,AU$7,FALSE)))),0)</f>
        <v>0</v>
      </c>
      <c r="AV174" s="30">
        <f>_xlfn.IFNA(IF($O174="days",$Y174*(VLOOKUP($K174,'Bed parameters'!$A$9:$I$12,9,FALSE))*$F174*(VLOOKUP($Q174,'Workforce distribution'!$C$8:$AD$30,AV$7,FALSE)),IF($Q174="n/a",(IF($P174=AV$6,$X174*$F174,0)),$X174*$F174*(VLOOKUP($Q174,'Workforce distribution'!$C$8:$AD$30,AV$7,FALSE)))),0)</f>
        <v>0</v>
      </c>
      <c r="AW174" s="30">
        <f>_xlfn.IFNA(IF($O174="days",$Y174*(VLOOKUP($K174,'Bed parameters'!$A$9:$I$12,9,FALSE))*$F174*(VLOOKUP($Q174,'Workforce distribution'!$C$8:$AD$30,AW$7,FALSE)),IF($Q174="n/a",(IF($P174=AW$6,$X174*$F174,0)),$X174*$F174*(VLOOKUP($Q174,'Workforce distribution'!$C$8:$AD$30,AW$7,FALSE)))),0)</f>
        <v>0</v>
      </c>
      <c r="AX174" s="30">
        <f>_xlfn.IFNA(IF($O174="days",$Y174*(VLOOKUP($K174,'Bed parameters'!$A$9:$I$12,9,FALSE))*$F174*(VLOOKUP($Q174,'Workforce distribution'!$C$8:$AD$30,AX$7,FALSE)),IF($Q174="n/a",(IF($P174=AX$6,$X174*$F174,0)),$X174*$F174*(VLOOKUP($Q174,'Workforce distribution'!$C$8:$AD$30,AX$7,FALSE)))),0)</f>
        <v>0</v>
      </c>
      <c r="AY174" s="30">
        <f>_xlfn.IFNA(IF($O174="days",$Y174*(VLOOKUP($K174,'Bed parameters'!$A$9:$I$12,9,FALSE))*$F174*(VLOOKUP($Q174,'Workforce distribution'!$C$8:$AD$30,AY$7,FALSE)),IF($Q174="n/a",(IF($P174=AY$6,$X174*$F174,0)),$X174*$F174*(VLOOKUP($Q174,'Workforce distribution'!$C$8:$AD$30,AY$7,FALSE)))),0)</f>
        <v>0</v>
      </c>
      <c r="AZ174" s="30">
        <f>_xlfn.IFNA(IF($O174="days",$Y174*(VLOOKUP($K174,'Bed parameters'!$A$9:$I$12,9,FALSE))*$F174*(VLOOKUP($Q174,'Workforce distribution'!$C$8:$AD$30,AZ$7,FALSE)),IF($Q174="n/a",(IF($P174=AZ$6,$X174*$F174,0)),$X174*$F174*(VLOOKUP($Q174,'Workforce distribution'!$C$8:$AD$30,AZ$7,FALSE)))),0)</f>
        <v>0</v>
      </c>
      <c r="BA174" s="30">
        <f>_xlfn.IFNA(IF($O174="days",$Y174*(VLOOKUP($K174,'Bed parameters'!$A$9:$I$12,9,FALSE))*$F174*(VLOOKUP($Q174,'Workforce distribution'!$C$8:$AD$30,BA$7,FALSE)),IF($Q174="n/a",(IF($P174=BA$6,$X174*$F174,0)),$X174*$F174*(VLOOKUP($Q174,'Workforce distribution'!$C$8:$AD$30,BA$7,FALSE)))),0)</f>
        <v>0</v>
      </c>
      <c r="BB174" s="30">
        <f>_xlfn.IFNA(IF($O174="days",$Y174*(VLOOKUP($K174,'Bed parameters'!$A$9:$I$12,9,FALSE))*$F174*(VLOOKUP($Q174,'Workforce distribution'!$C$8:$AD$30,BB$7,FALSE)),IF($Q174="n/a",(IF($P174=BB$6,$X174*$F174,0)),$X174*$F174*(VLOOKUP($Q174,'Workforce distribution'!$C$8:$AD$30,BB$7,FALSE)))),0)</f>
        <v>0</v>
      </c>
      <c r="BC174" s="149">
        <f t="shared" si="25"/>
        <v>828.18023725735497</v>
      </c>
      <c r="BD174" s="288">
        <f>IF($Q174="n/a",(IF('Workforce hours'!D$30=0,0,(AB174/'Workforce hours'!D$30))),(IF(VLOOKUP($Q174,'Workforce hours'!$C$8:$AD$30,BD$7,FALSE)=0,0,(AB174/(VLOOKUP($Q174,'Workforce hours'!$C$8:$AD$30,BD$7,FALSE))))))</f>
        <v>0</v>
      </c>
      <c r="BE174" s="288">
        <f>IF($Q174="n/a",(IF('Workforce hours'!E$30=0,0,(AC174/'Workforce hours'!E$30))),(IF(VLOOKUP($Q174,'Workforce hours'!$C$8:$AD$30,BE$7,FALSE)=0,0,(AC174/(VLOOKUP($Q174,'Workforce hours'!$C$8:$AD$30,BE$7,FALSE))))))</f>
        <v>0</v>
      </c>
      <c r="BF174" s="288">
        <f>IF($Q174="n/a",(IF('Workforce hours'!F$30=0,0,(AD174/'Workforce hours'!F$30))),(IF(VLOOKUP($Q174,'Workforce hours'!$C$8:$AD$30,BF$7,FALSE)=0,0,(AD174/(VLOOKUP($Q174,'Workforce hours'!$C$8:$AD$30,BF$7,FALSE))))))</f>
        <v>0</v>
      </c>
      <c r="BG174" s="288">
        <f>IF($Q174="n/a",(IF('Workforce hours'!G$30=0,0,(AE174/'Workforce hours'!G$30))),(IF(VLOOKUP($Q174,'Workforce hours'!$C$8:$AD$30,BG$7,FALSE)=0,0,(AE174/(VLOOKUP($Q174,'Workforce hours'!$C$8:$AD$30,BG$7,FALSE))))))</f>
        <v>322.14836185189512</v>
      </c>
      <c r="BH174" s="288">
        <f>IF($Q174="n/a",(IF('Workforce hours'!H$30=0,0,(AF174/'Workforce hours'!H$30))),(IF(VLOOKUP($Q174,'Workforce hours'!$C$8:$AD$30,BH$7,FALSE)=0,0,(AF174/(VLOOKUP($Q174,'Workforce hours'!$C$8:$AD$30,BH$7,FALSE))))))</f>
        <v>0</v>
      </c>
      <c r="BI174" s="288">
        <f>IF($Q174="n/a",(IF('Workforce hours'!I$30=0,0,(AG174/'Workforce hours'!I$30))),(IF(VLOOKUP($Q174,'Workforce hours'!$C$8:$AD$30,BI$7,FALSE)=0,0,(AG174/(VLOOKUP($Q174,'Workforce hours'!$C$8:$AD$30,BI$7,FALSE))))))</f>
        <v>0</v>
      </c>
      <c r="BJ174" s="288">
        <f>IF($Q174="n/a",(IF('Workforce hours'!J$30=0,0,(AH174/'Workforce hours'!J$30))),(IF(VLOOKUP($Q174,'Workforce hours'!$C$8:$AD$30,BJ$7,FALSE)=0,0,(AH174/(VLOOKUP($Q174,'Workforce hours'!$C$8:$AD$30,BJ$7,FALSE))))))</f>
        <v>0</v>
      </c>
      <c r="BK174" s="288">
        <f>IF($Q174="n/a",(IF('Workforce hours'!K$30=0,0,(AI174/'Workforce hours'!K$30))),(IF(VLOOKUP($Q174,'Workforce hours'!$C$8:$AD$30,BK$7,FALSE)=0,0,(AI174/(VLOOKUP($Q174,'Workforce hours'!$C$8:$AD$30,BK$7,FALSE))))))</f>
        <v>0</v>
      </c>
      <c r="BL174" s="288">
        <f>IF($Q174="n/a",(IF('Workforce hours'!L$30=0,0,(AJ174/'Workforce hours'!L$30))),(IF(VLOOKUP($Q174,'Workforce hours'!$C$8:$AD$30,BL$7,FALSE)=0,0,(AJ174/(VLOOKUP($Q174,'Workforce hours'!$C$8:$AD$30,BL$7,FALSE))))))</f>
        <v>0</v>
      </c>
      <c r="BM174" s="288">
        <f>IF($Q174="n/a",(IF('Workforce hours'!M$30=0,0,(AK174/'Workforce hours'!M$30))),(IF(VLOOKUP($Q174,'Workforce hours'!$C$8:$AD$30,BM$7,FALSE)=0,0,(AK174/(VLOOKUP($Q174,'Workforce hours'!$C$8:$AD$30,BM$7,FALSE))))))</f>
        <v>337.00202977818151</v>
      </c>
      <c r="BN174" s="288">
        <f>IF($Q174="n/a",(IF('Workforce hours'!N$30=0,0,(AL174/'Workforce hours'!N$30))),(IF(VLOOKUP($Q174,'Workforce hours'!$C$8:$AD$30,BN$7,FALSE)=0,0,(AL174/(VLOOKUP($Q174,'Workforce hours'!$C$8:$AD$30,BN$7,FALSE))))))</f>
        <v>0</v>
      </c>
      <c r="BO174" s="288">
        <f>IF($Q174="n/a",(IF('Workforce hours'!O$30=0,0,(AM174/'Workforce hours'!O$30))),(IF(VLOOKUP($Q174,'Workforce hours'!$C$8:$AD$30,BO$7,FALSE)=0,0,(AM174/(VLOOKUP($Q174,'Workforce hours'!$C$8:$AD$30,BO$7,FALSE))))))</f>
        <v>0</v>
      </c>
      <c r="BP174" s="288">
        <f>IF($Q174="n/a",(IF('Workforce hours'!P$30=0,0,(AN174/'Workforce hours'!P$30))),(IF(VLOOKUP($Q174,'Workforce hours'!$C$8:$AD$30,BP$7,FALSE)=0,0,(AN174/(VLOOKUP($Q174,'Workforce hours'!$C$8:$AD$30,BP$7,FALSE))))))</f>
        <v>0</v>
      </c>
      <c r="BQ174" s="288">
        <f>IF($Q174="n/a",(IF('Workforce hours'!Q$30=0,0,(AO174/'Workforce hours'!Q$30))),(IF(VLOOKUP($Q174,'Workforce hours'!$C$8:$AD$30,BQ$7,FALSE)=0,0,(AO174/(VLOOKUP($Q174,'Workforce hours'!$C$8:$AD$30,BQ$7,FALSE))))))</f>
        <v>0</v>
      </c>
      <c r="BR174" s="288">
        <f>IF($Q174="n/a",(IF('Workforce hours'!R$30=0,0,(AP174/'Workforce hours'!R$30))),(IF(VLOOKUP($Q174,'Workforce hours'!$C$8:$AD$30,BR$7,FALSE)=0,0,(AP174/(VLOOKUP($Q174,'Workforce hours'!$C$8:$AD$30,BR$7,FALSE))))))</f>
        <v>0</v>
      </c>
      <c r="BS174" s="288">
        <f>IF($Q174="n/a",(IF('Workforce hours'!S$30=0,0,(AQ174/'Workforce hours'!S$30))),(IF(VLOOKUP($Q174,'Workforce hours'!$C$8:$AD$30,BS$7,FALSE)=0,0,(AQ174/(VLOOKUP($Q174,'Workforce hours'!$C$8:$AD$30,BS$7,FALSE))))))</f>
        <v>0</v>
      </c>
      <c r="BT174" s="288">
        <f>IF($Q174="n/a",(IF('Workforce hours'!T$30=0,0,(AR174/'Workforce hours'!T$30))),(IF(VLOOKUP($Q174,'Workforce hours'!$C$8:$AD$30,BT$7,FALSE)=0,0,(AR174/(VLOOKUP($Q174,'Workforce hours'!$C$8:$AD$30,BT$7,FALSE))))))</f>
        <v>0</v>
      </c>
      <c r="BU174" s="288">
        <f>IF($Q174="n/a",(IF('Workforce hours'!U$30=0,0,(AS174/'Workforce hours'!U$30))),(IF(VLOOKUP($Q174,'Workforce hours'!$C$8:$AD$30,BU$7,FALSE)=0,0,(AS174/(VLOOKUP($Q174,'Workforce hours'!$C$8:$AD$30,BU$7,FALSE))))))</f>
        <v>169.02984562727826</v>
      </c>
      <c r="BV174" s="288">
        <f>IF($Q174="n/a",(IF('Workforce hours'!V$30=0,0,(AT174/'Workforce hours'!V$30))),(IF(VLOOKUP($Q174,'Workforce hours'!$C$8:$AD$30,BV$7,FALSE)=0,0,(AT174/(VLOOKUP($Q174,'Workforce hours'!$C$8:$AD$30,BV$7,FALSE))))))</f>
        <v>0</v>
      </c>
      <c r="BW174" s="288">
        <f>IF($Q174="n/a",(IF('Workforce hours'!W$30=0,0,(AU174/'Workforce hours'!W$30))),(IF(VLOOKUP($Q174,'Workforce hours'!$C$8:$AD$30,BW$7,FALSE)=0,0,(AU174/(VLOOKUP($Q174,'Workforce hours'!$C$8:$AD$30,BW$7,FALSE))))))</f>
        <v>0</v>
      </c>
      <c r="BX174" s="288">
        <f>IF($Q174="n/a",(IF('Workforce hours'!X$30=0,0,(AV174/'Workforce hours'!X$30))),(IF(VLOOKUP($Q174,'Workforce hours'!$C$8:$AD$30,BX$7,FALSE)=0,0,(AV174/(VLOOKUP($Q174,'Workforce hours'!$C$8:$AD$30,BX$7,FALSE))))))</f>
        <v>0</v>
      </c>
      <c r="BY174" s="288">
        <f>IF($Q174="n/a",(IF('Workforce hours'!Y$30=0,0,(AW174/'Workforce hours'!Y$30))),(IF(VLOOKUP($Q174,'Workforce hours'!$C$8:$AD$30,BY$7,FALSE)=0,0,(AW174/(VLOOKUP($Q174,'Workforce hours'!$C$8:$AD$30,BY$7,FALSE))))))</f>
        <v>0</v>
      </c>
      <c r="BZ174" s="288">
        <f>IF($Q174="n/a",(IF('Workforce hours'!Z$30=0,0,(AX174/'Workforce hours'!Z$30))),(IF(VLOOKUP($Q174,'Workforce hours'!$C$8:$AD$30,BZ$7,FALSE)=0,0,(AX174/(VLOOKUP($Q174,'Workforce hours'!$C$8:$AD$30,BZ$7,FALSE))))))</f>
        <v>0</v>
      </c>
      <c r="CA174" s="288">
        <f>IF($Q174="n/a",(IF('Workforce hours'!AA$30=0,0,(AY174/'Workforce hours'!AA$30))),(IF(VLOOKUP($Q174,'Workforce hours'!$C$8:$AD$30,CA$7,FALSE)=0,0,(AY174/(VLOOKUP($Q174,'Workforce hours'!$C$8:$AD$30,CA$7,FALSE))))))</f>
        <v>0</v>
      </c>
      <c r="CB174" s="288">
        <f>IF($Q174="n/a",(IF('Workforce hours'!AB$30=0,0,(AZ174/'Workforce hours'!AB$30))),(IF(VLOOKUP($Q174,'Workforce hours'!$C$8:$AD$30,CB$7,FALSE)=0,0,(AZ174/(VLOOKUP($Q174,'Workforce hours'!$C$8:$AD$30,CB$7,FALSE))))))</f>
        <v>0</v>
      </c>
      <c r="CC174" s="288">
        <f>IF($Q174="n/a",(IF('Workforce hours'!AC$30=0,0,(BA174/'Workforce hours'!AC$30))),(IF(VLOOKUP($Q174,'Workforce hours'!$C$8:$AD$30,CC$7,FALSE)=0,0,(BA174/(VLOOKUP($Q174,'Workforce hours'!$C$8:$AD$30,CC$7,FALSE))))))</f>
        <v>0</v>
      </c>
      <c r="CD174" s="288">
        <f>IF($Q174="n/a",(IF('Workforce hours'!AD$30=0,0,(BB174/'Workforce hours'!AD$30))),(IF(VLOOKUP($Q174,'Workforce hours'!$C$8:$AD$30,CD$7,FALSE)=0,0,(BB174/(VLOOKUP($Q174,'Workforce hours'!$C$8:$AD$30,CD$7,FALSE))))))</f>
        <v>0</v>
      </c>
      <c r="CE174" s="289">
        <f t="shared" si="26"/>
        <v>0</v>
      </c>
      <c r="CF174" s="290">
        <f>BD174*'Workforce costs'!B$9*(1+'Workforce costs'!B$10)*(1+'Workforce costs'!B$11)</f>
        <v>0</v>
      </c>
      <c r="CG174" s="290">
        <f>BE174*'Workforce costs'!C$9*(1+'Workforce costs'!C$10)*(1+'Workforce costs'!C$11)</f>
        <v>0</v>
      </c>
      <c r="CH174" s="290">
        <f>BF174*'Workforce costs'!D$9*(1+'Workforce costs'!D$10)*(1+'Workforce costs'!D$11)</f>
        <v>0</v>
      </c>
      <c r="CI174" s="290">
        <f>BG174*'Workforce costs'!E$9*(1+'Workforce costs'!E$10)*(1+'Workforce costs'!E$11)</f>
        <v>0</v>
      </c>
      <c r="CJ174" s="290">
        <f>BH174*'Workforce costs'!F$9*(1+'Workforce costs'!F$10)*(1+'Workforce costs'!F$11)</f>
        <v>0</v>
      </c>
      <c r="CK174" s="290">
        <f>BI174*'Workforce costs'!G$9*(1+'Workforce costs'!G$10)*(1+'Workforce costs'!G$11)</f>
        <v>0</v>
      </c>
      <c r="CL174" s="290">
        <f>BJ174*'Workforce costs'!H$9*(1+'Workforce costs'!H$10)*(1+'Workforce costs'!H$11)</f>
        <v>0</v>
      </c>
      <c r="CM174" s="290">
        <f>BK174*'Workforce costs'!I$9*(1+'Workforce costs'!I$10)*(1+'Workforce costs'!I$11)</f>
        <v>0</v>
      </c>
      <c r="CN174" s="290">
        <f>BL174*'Workforce costs'!J$9*(1+'Workforce costs'!J$10)*(1+'Workforce costs'!J$11)</f>
        <v>0</v>
      </c>
      <c r="CO174" s="290">
        <f>BM174*'Workforce costs'!K$9*(1+'Workforce costs'!K$10)*(1+'Workforce costs'!K$11)</f>
        <v>0</v>
      </c>
      <c r="CP174" s="290">
        <f>BN174*'Workforce costs'!L$9*(1+'Workforce costs'!L$10)*(1+'Workforce costs'!L$11)</f>
        <v>0</v>
      </c>
      <c r="CQ174" s="290">
        <f>BO174*'Workforce costs'!M$9*(1+'Workforce costs'!M$10)*(1+'Workforce costs'!M$11)</f>
        <v>0</v>
      </c>
      <c r="CR174" s="290">
        <f>BP174*'Workforce costs'!N$9*(1+'Workforce costs'!N$10)*(1+'Workforce costs'!N$11)</f>
        <v>0</v>
      </c>
      <c r="CS174" s="290">
        <f>BQ174*'Workforce costs'!O$9*(1+'Workforce costs'!O$10)*(1+'Workforce costs'!O$11)</f>
        <v>0</v>
      </c>
      <c r="CT174" s="290">
        <f>BR174*'Workforce costs'!P$9*(1+'Workforce costs'!P$10)*(1+'Workforce costs'!P$11)</f>
        <v>0</v>
      </c>
      <c r="CU174" s="290">
        <f>BS174*'Workforce costs'!Q$9*(1+'Workforce costs'!Q$10)*(1+'Workforce costs'!Q$11)</f>
        <v>0</v>
      </c>
      <c r="CV174" s="290">
        <f>BT174*'Workforce costs'!R$9*(1+'Workforce costs'!R$10)*(1+'Workforce costs'!R$11)</f>
        <v>0</v>
      </c>
      <c r="CW174" s="290">
        <f>BU174*'Workforce costs'!S$9*(1+'Workforce costs'!S$10)*(1+'Workforce costs'!S$11)</f>
        <v>0</v>
      </c>
      <c r="CX174" s="290">
        <f>BV174*'Workforce costs'!T$9*(1+'Workforce costs'!T$10)*(1+'Workforce costs'!T$11)</f>
        <v>0</v>
      </c>
      <c r="CY174" s="290">
        <f>BW174*'Workforce costs'!U$9*(1+'Workforce costs'!U$10)*(1+'Workforce costs'!U$11)</f>
        <v>0</v>
      </c>
      <c r="CZ174" s="290">
        <f>BX174*'Workforce costs'!V$9*(1+'Workforce costs'!V$10)*(1+'Workforce costs'!V$11)</f>
        <v>0</v>
      </c>
      <c r="DA174" s="290">
        <f>BY174*'Workforce costs'!W$9*(1+'Workforce costs'!W$10)*(1+'Workforce costs'!W$11)</f>
        <v>0</v>
      </c>
      <c r="DB174" s="290">
        <f>BZ174*'Workforce costs'!X$9*(1+'Workforce costs'!X$10)*(1+'Workforce costs'!X$11)</f>
        <v>0</v>
      </c>
      <c r="DC174" s="290">
        <f>CA174*'Workforce costs'!Y$9*(1+'Workforce costs'!Y$10)*(1+'Workforce costs'!Y$11)</f>
        <v>0</v>
      </c>
      <c r="DD174" s="290">
        <f>CB174*'Workforce costs'!Z$9*(1+'Workforce costs'!Z$10)*(1+'Workforce costs'!Z$11)</f>
        <v>0</v>
      </c>
      <c r="DE174" s="290">
        <f>CC174*'Workforce costs'!AA$9*(1+'Workforce costs'!AA$10)*(1+'Workforce costs'!AA$11)</f>
        <v>0</v>
      </c>
      <c r="DF174" s="290">
        <f>CD174*'Workforce costs'!AB$9*(1+'Workforce costs'!AB$10)*(1+'Workforce costs'!AB$11)</f>
        <v>0</v>
      </c>
    </row>
    <row r="175" spans="1:110" x14ac:dyDescent="0.3">
      <c r="A175" s="2" t="str">
        <f>Outputs!$A$4</f>
        <v>Australia</v>
      </c>
      <c r="B175" s="2" t="str">
        <f t="shared" si="19"/>
        <v>Australia 18to24</v>
      </c>
      <c r="C175" s="30">
        <f>VLOOKUP($B175,Populations!$D$15:$H$1920,3,FALSE)</f>
        <v>2374194</v>
      </c>
      <c r="D175" s="255">
        <f>IF(OR($H175="General pop",$H175="Schools",$H175="Workplace",$H175="Skills Training",$H175="Digital Supports"),1,VLOOKUP($B175,Populations!$D$15:$H$1920,5,FALSE))</f>
        <v>1</v>
      </c>
      <c r="E175" s="88">
        <f>VLOOKUP(I175,Epidemiology!$C$10:$H$47,6,FALSE)</f>
        <v>8080</v>
      </c>
      <c r="F175" s="102">
        <f>'Care profiles'!R176</f>
        <v>1</v>
      </c>
      <c r="G175" s="15" t="str">
        <f>'Care profiles'!A176</f>
        <v>18to24</v>
      </c>
      <c r="H175" s="15" t="str">
        <f>'Care profiles'!B176</f>
        <v>Thoughts</v>
      </c>
      <c r="I175" s="15" t="str">
        <f>'Care profiles'!C176</f>
        <v>Thoughts_18-24yrs</v>
      </c>
      <c r="J175" s="15" t="str">
        <f>'Care profiles'!D176</f>
        <v>Care profile</v>
      </c>
      <c r="K175" s="15" t="str">
        <f>'Care profiles'!E176</f>
        <v>Acute Inpatient Services – Youth (12 – 24 years)</v>
      </c>
      <c r="L175" s="104">
        <f>'Care profiles'!F176</f>
        <v>0.01</v>
      </c>
      <c r="M175" s="15">
        <f>'Care profiles'!G176</f>
        <v>1</v>
      </c>
      <c r="N175" s="15">
        <f>'Care profiles'!H176</f>
        <v>3</v>
      </c>
      <c r="O175" s="15" t="str">
        <f>'Care profiles'!I176</f>
        <v>days</v>
      </c>
      <c r="P175" s="15" t="str">
        <f>'Care profiles'!J176</f>
        <v>Team</v>
      </c>
      <c r="Q175" s="15" t="str">
        <f>'Care profiles'!K176</f>
        <v>Acute Inpatient Services – Youth (12 – 24 years)</v>
      </c>
      <c r="R175" s="15" t="str">
        <f>'Care profiles'!M176</f>
        <v>N</v>
      </c>
      <c r="S175" s="15" t="str">
        <f>'Care profiles'!O176</f>
        <v>Y</v>
      </c>
      <c r="T175" s="15" t="str">
        <f>'Care profiles'!Q176</f>
        <v>N</v>
      </c>
      <c r="U175" s="30">
        <f t="shared" si="20"/>
        <v>191834.87520000001</v>
      </c>
      <c r="V175" s="30">
        <f t="shared" si="21"/>
        <v>1918.3487520000001</v>
      </c>
      <c r="W175" s="30">
        <f>IF(M175="n/a",0,IF(O175="days",V175*M175*(1+(VLOOKUP(K175,'Bed parameters'!$A$9:$G$12,7,FALSE))),V175*M175))</f>
        <v>1918.3487520000001</v>
      </c>
      <c r="X175" s="30">
        <f t="shared" si="22"/>
        <v>138121.11014400001</v>
      </c>
      <c r="Y175" s="30">
        <f t="shared" si="23"/>
        <v>5755.0462560000005</v>
      </c>
      <c r="Z175" s="113">
        <f>_xlfn.IFNA(Y175/((VLOOKUP(K175,'Bed parameters'!$A$9:$G$12,3,FALSE))*(VLOOKUP(K175,'Bed parameters'!$A$9:$G$12,5,FALSE))),0)</f>
        <v>18.549705901692185</v>
      </c>
      <c r="AA175" s="30">
        <f t="shared" si="24"/>
        <v>75851.50965408</v>
      </c>
      <c r="AB175" s="30">
        <f>_xlfn.IFNA(IF($O175="days",$Y175*(VLOOKUP($K175,'Bed parameters'!$A$9:$I$12,9,FALSE))*$F175*(VLOOKUP($Q175,'Workforce distribution'!$C$8:$AD$30,AB$7,FALSE)),IF($Q175="n/a",(IF($P175=AB$6,$X175*$F175,0)),$X175*$F175*(VLOOKUP($Q175,'Workforce distribution'!$C$8:$AD$30,AB$7,FALSE)))),0)</f>
        <v>0</v>
      </c>
      <c r="AC175" s="30">
        <f>_xlfn.IFNA(IF($O175="days",$Y175*(VLOOKUP($K175,'Bed parameters'!$A$9:$I$12,9,FALSE))*$F175*(VLOOKUP($Q175,'Workforce distribution'!$C$8:$AD$30,AC$7,FALSE)),IF($Q175="n/a",(IF($P175=AC$6,$X175*$F175,0)),$X175*$F175*(VLOOKUP($Q175,'Workforce distribution'!$C$8:$AD$30,AC$7,FALSE)))),0)</f>
        <v>0</v>
      </c>
      <c r="AD175" s="30">
        <f>_xlfn.IFNA(IF($O175="days",$Y175*(VLOOKUP($K175,'Bed parameters'!$A$9:$I$12,9,FALSE))*$F175*(VLOOKUP($Q175,'Workforce distribution'!$C$8:$AD$30,AD$7,FALSE)),IF($Q175="n/a",(IF($P175=AD$6,$X175*$F175,0)),$X175*$F175*(VLOOKUP($Q175,'Workforce distribution'!$C$8:$AD$30,AD$7,FALSE)))),0)</f>
        <v>0</v>
      </c>
      <c r="AE175" s="30">
        <f>_xlfn.IFNA(IF($O175="days",$Y175*(VLOOKUP($K175,'Bed parameters'!$A$9:$I$12,9,FALSE))*$F175*(VLOOKUP($Q175,'Workforce distribution'!$C$8:$AD$30,AE$7,FALSE)),IF($Q175="n/a",(IF($P175=AE$6,$X175*$F175,0)),$X175*$F175*(VLOOKUP($Q175,'Workforce distribution'!$C$8:$AD$30,AE$7,FALSE)))),0)</f>
        <v>3840.5827672951873</v>
      </c>
      <c r="AF175" s="30">
        <f>_xlfn.IFNA(IF($O175="days",$Y175*(VLOOKUP($K175,'Bed parameters'!$A$9:$I$12,9,FALSE))*$F175*(VLOOKUP($Q175,'Workforce distribution'!$C$8:$AD$30,AF$7,FALSE)),IF($Q175="n/a",(IF($P175=AF$6,$X175*$F175,0)),$X175*$F175*(VLOOKUP($Q175,'Workforce distribution'!$C$8:$AD$30,AF$7,FALSE)))),0)</f>
        <v>9191.1382465184051</v>
      </c>
      <c r="AG175" s="30">
        <f>_xlfn.IFNA(IF($O175="days",$Y175*(VLOOKUP($K175,'Bed parameters'!$A$9:$I$12,9,FALSE))*$F175*(VLOOKUP($Q175,'Workforce distribution'!$C$8:$AD$30,AG$7,FALSE)),IF($Q175="n/a",(IF($P175=AG$6,$X175*$F175,0)),$X175*$F175*(VLOOKUP($Q175,'Workforce distribution'!$C$8:$AD$30,AG$7,FALSE)))),0)</f>
        <v>0</v>
      </c>
      <c r="AH175" s="30">
        <f>_xlfn.IFNA(IF($O175="days",$Y175*(VLOOKUP($K175,'Bed parameters'!$A$9:$I$12,9,FALSE))*$F175*(VLOOKUP($Q175,'Workforce distribution'!$C$8:$AD$30,AH$7,FALSE)),IF($Q175="n/a",(IF($P175=AH$6,$X175*$F175,0)),$X175*$F175*(VLOOKUP($Q175,'Workforce distribution'!$C$8:$AD$30,AH$7,FALSE)))),0)</f>
        <v>0</v>
      </c>
      <c r="AI175" s="30">
        <f>_xlfn.IFNA(IF($O175="days",$Y175*(VLOOKUP($K175,'Bed parameters'!$A$9:$I$12,9,FALSE))*$F175*(VLOOKUP($Q175,'Workforce distribution'!$C$8:$AD$30,AI$7,FALSE)),IF($Q175="n/a",(IF($P175=AI$6,$X175*$F175,0)),$X175*$F175*(VLOOKUP($Q175,'Workforce distribution'!$C$8:$AD$30,AI$7,FALSE)))),0)</f>
        <v>0</v>
      </c>
      <c r="AJ175" s="30">
        <f>_xlfn.IFNA(IF($O175="days",$Y175*(VLOOKUP($K175,'Bed parameters'!$A$9:$I$12,9,FALSE))*$F175*(VLOOKUP($Q175,'Workforce distribution'!$C$8:$AD$30,AJ$7,FALSE)),IF($Q175="n/a",(IF($P175=AJ$6,$X175*$F175,0)),$X175*$F175*(VLOOKUP($Q175,'Workforce distribution'!$C$8:$AD$30,AJ$7,FALSE)))),0)</f>
        <v>0</v>
      </c>
      <c r="AK175" s="30">
        <f>_xlfn.IFNA(IF($O175="days",$Y175*(VLOOKUP($K175,'Bed parameters'!$A$9:$I$12,9,FALSE))*$F175*(VLOOKUP($Q175,'Workforce distribution'!$C$8:$AD$30,AK$7,FALSE)),IF($Q175="n/a",(IF($P175=AK$6,$X175*$F175,0)),$X175*$F175*(VLOOKUP($Q175,'Workforce distribution'!$C$8:$AD$30,AK$7,FALSE)))),0)</f>
        <v>0</v>
      </c>
      <c r="AL175" s="30">
        <f>_xlfn.IFNA(IF($O175="days",$Y175*(VLOOKUP($K175,'Bed parameters'!$A$9:$I$12,9,FALSE))*$F175*(VLOOKUP($Q175,'Workforce distribution'!$C$8:$AD$30,AL$7,FALSE)),IF($Q175="n/a",(IF($P175=AL$6,$X175*$F175,0)),$X175*$F175*(VLOOKUP($Q175,'Workforce distribution'!$C$8:$AD$30,AL$7,FALSE)))),0)</f>
        <v>3163.7067102979408</v>
      </c>
      <c r="AM175" s="30">
        <f>_xlfn.IFNA(IF($O175="days",$Y175*(VLOOKUP($K175,'Bed parameters'!$A$9:$I$12,9,FALSE))*$F175*(VLOOKUP($Q175,'Workforce distribution'!$C$8:$AD$30,AM$7,FALSE)),IF($Q175="n/a",(IF($P175=AM$6,$X175*$F175,0)),$X175*$F175*(VLOOKUP($Q175,'Workforce distribution'!$C$8:$AD$30,AM$7,FALSE)))),0)</f>
        <v>43500.967266596679</v>
      </c>
      <c r="AN175" s="30">
        <f>_xlfn.IFNA(IF($O175="days",$Y175*(VLOOKUP($K175,'Bed parameters'!$A$9:$I$12,9,FALSE))*$F175*(VLOOKUP($Q175,'Workforce distribution'!$C$8:$AD$30,AN$7,FALSE)),IF($Q175="n/a",(IF($P175=AN$6,$X175*$F175,0)),$X175*$F175*(VLOOKUP($Q175,'Workforce distribution'!$C$8:$AD$30,AN$7,FALSE)))),0)</f>
        <v>3005.5213747830435</v>
      </c>
      <c r="AO175" s="30">
        <f>_xlfn.IFNA(IF($O175="days",$Y175*(VLOOKUP($K175,'Bed parameters'!$A$9:$I$12,9,FALSE))*$F175*(VLOOKUP($Q175,'Workforce distribution'!$C$8:$AD$30,AO$7,FALSE)),IF($Q175="n/a",(IF($P175=AO$6,$X175*$F175,0)),$X175*$F175*(VLOOKUP($Q175,'Workforce distribution'!$C$8:$AD$30,AO$7,FALSE)))),0)</f>
        <v>1502.7606873915217</v>
      </c>
      <c r="AP175" s="30">
        <f>_xlfn.IFNA(IF($O175="days",$Y175*(VLOOKUP($K175,'Bed parameters'!$A$9:$I$12,9,FALSE))*$F175*(VLOOKUP($Q175,'Workforce distribution'!$C$8:$AD$30,AP$7,FALSE)),IF($Q175="n/a",(IF($P175=AP$6,$X175*$F175,0)),$X175*$F175*(VLOOKUP($Q175,'Workforce distribution'!$C$8:$AD$30,AP$7,FALSE)))),0)</f>
        <v>3005.5213747830435</v>
      </c>
      <c r="AQ175" s="30">
        <f>_xlfn.IFNA(IF($O175="days",$Y175*(VLOOKUP($K175,'Bed parameters'!$A$9:$I$12,9,FALSE))*$F175*(VLOOKUP($Q175,'Workforce distribution'!$C$8:$AD$30,AQ$7,FALSE)),IF($Q175="n/a",(IF($P175=AQ$6,$X175*$F175,0)),$X175*$F175*(VLOOKUP($Q175,'Workforce distribution'!$C$8:$AD$30,AQ$7,FALSE)))),0)</f>
        <v>0</v>
      </c>
      <c r="AR175" s="30">
        <f>_xlfn.IFNA(IF($O175="days",$Y175*(VLOOKUP($K175,'Bed parameters'!$A$9:$I$12,9,FALSE))*$F175*(VLOOKUP($Q175,'Workforce distribution'!$C$8:$AD$30,AR$7,FALSE)),IF($Q175="n/a",(IF($P175=AR$6,$X175*$F175,0)),$X175*$F175*(VLOOKUP($Q175,'Workforce distribution'!$C$8:$AD$30,AR$7,FALSE)))),0)</f>
        <v>0</v>
      </c>
      <c r="AS175" s="30">
        <f>_xlfn.IFNA(IF($O175="days",$Y175*(VLOOKUP($K175,'Bed parameters'!$A$9:$I$12,9,FALSE))*$F175*(VLOOKUP($Q175,'Workforce distribution'!$C$8:$AD$30,AS$7,FALSE)),IF($Q175="n/a",(IF($P175=AS$6,$X175*$F175,0)),$X175*$F175*(VLOOKUP($Q175,'Workforce distribution'!$C$8:$AD$30,AS$7,FALSE)))),0)</f>
        <v>0</v>
      </c>
      <c r="AT175" s="30">
        <f>_xlfn.IFNA(IF($O175="days",$Y175*(VLOOKUP($K175,'Bed parameters'!$A$9:$I$12,9,FALSE))*$F175*(VLOOKUP($Q175,'Workforce distribution'!$C$8:$AD$30,AT$7,FALSE)),IF($Q175="n/a",(IF($P175=AT$6,$X175*$F175,0)),$X175*$F175*(VLOOKUP($Q175,'Workforce distribution'!$C$8:$AD$30,AT$7,FALSE)))),0)</f>
        <v>0</v>
      </c>
      <c r="AU175" s="30">
        <f>_xlfn.IFNA(IF($O175="days",$Y175*(VLOOKUP($K175,'Bed parameters'!$A$9:$I$12,9,FALSE))*$F175*(VLOOKUP($Q175,'Workforce distribution'!$C$8:$AD$30,AU$7,FALSE)),IF($Q175="n/a",(IF($P175=AU$6,$X175*$F175,0)),$X175*$F175*(VLOOKUP($Q175,'Workforce distribution'!$C$8:$AD$30,AU$7,FALSE)))),0)</f>
        <v>2771.7413367743588</v>
      </c>
      <c r="AV175" s="30">
        <f>_xlfn.IFNA(IF($O175="days",$Y175*(VLOOKUP($K175,'Bed parameters'!$A$9:$I$12,9,FALSE))*$F175*(VLOOKUP($Q175,'Workforce distribution'!$C$8:$AD$30,AV$7,FALSE)),IF($Q175="n/a",(IF($P175=AV$6,$X175*$F175,0)),$X175*$F175*(VLOOKUP($Q175,'Workforce distribution'!$C$8:$AD$30,AV$7,FALSE)))),0)</f>
        <v>1304.3488643644043</v>
      </c>
      <c r="AW175" s="30">
        <f>_xlfn.IFNA(IF($O175="days",$Y175*(VLOOKUP($K175,'Bed parameters'!$A$9:$I$12,9,FALSE))*$F175*(VLOOKUP($Q175,'Workforce distribution'!$C$8:$AD$30,AW$7,FALSE)),IF($Q175="n/a",(IF($P175=AW$6,$X175*$F175,0)),$X175*$F175*(VLOOKUP($Q175,'Workforce distribution'!$C$8:$AD$30,AW$7,FALSE)))),0)</f>
        <v>4565.2210252754139</v>
      </c>
      <c r="AX175" s="30">
        <f>_xlfn.IFNA(IF($O175="days",$Y175*(VLOOKUP($K175,'Bed parameters'!$A$9:$I$12,9,FALSE))*$F175*(VLOOKUP($Q175,'Workforce distribution'!$C$8:$AD$30,AX$7,FALSE)),IF($Q175="n/a",(IF($P175=AX$6,$X175*$F175,0)),$X175*$F175*(VLOOKUP($Q175,'Workforce distribution'!$C$8:$AD$30,AX$7,FALSE)))),0)</f>
        <v>0</v>
      </c>
      <c r="AY175" s="30">
        <f>_xlfn.IFNA(IF($O175="days",$Y175*(VLOOKUP($K175,'Bed parameters'!$A$9:$I$12,9,FALSE))*$F175*(VLOOKUP($Q175,'Workforce distribution'!$C$8:$AD$30,AY$7,FALSE)),IF($Q175="n/a",(IF($P175=AY$6,$X175*$F175,0)),$X175*$F175*(VLOOKUP($Q175,'Workforce distribution'!$C$8:$AD$30,AY$7,FALSE)))),0)</f>
        <v>0</v>
      </c>
      <c r="AZ175" s="30">
        <f>_xlfn.IFNA(IF($O175="days",$Y175*(VLOOKUP($K175,'Bed parameters'!$A$9:$I$12,9,FALSE))*$F175*(VLOOKUP($Q175,'Workforce distribution'!$C$8:$AD$30,AZ$7,FALSE)),IF($Q175="n/a",(IF($P175=AZ$6,$X175*$F175,0)),$X175*$F175*(VLOOKUP($Q175,'Workforce distribution'!$C$8:$AD$30,AZ$7,FALSE)))),0)</f>
        <v>0</v>
      </c>
      <c r="BA175" s="30">
        <f>_xlfn.IFNA(IF($O175="days",$Y175*(VLOOKUP($K175,'Bed parameters'!$A$9:$I$12,9,FALSE))*$F175*(VLOOKUP($Q175,'Workforce distribution'!$C$8:$AD$30,BA$7,FALSE)),IF($Q175="n/a",(IF($P175=BA$6,$X175*$F175,0)),$X175*$F175*(VLOOKUP($Q175,'Workforce distribution'!$C$8:$AD$30,BA$7,FALSE)))),0)</f>
        <v>0</v>
      </c>
      <c r="BB175" s="30">
        <f>_xlfn.IFNA(IF($O175="days",$Y175*(VLOOKUP($K175,'Bed parameters'!$A$9:$I$12,9,FALSE))*$F175*(VLOOKUP($Q175,'Workforce distribution'!$C$8:$AD$30,BB$7,FALSE)),IF($Q175="n/a",(IF($P175=BB$6,$X175*$F175,0)),$X175*$F175*(VLOOKUP($Q175,'Workforce distribution'!$C$8:$AD$30,BB$7,FALSE)))),0)</f>
        <v>0</v>
      </c>
      <c r="BC175" s="149">
        <f t="shared" si="25"/>
        <v>46.148506381006264</v>
      </c>
      <c r="BD175" s="288">
        <f>IF($Q175="n/a",(IF('Workforce hours'!D$30=0,0,(AB175/'Workforce hours'!D$30))),(IF(VLOOKUP($Q175,'Workforce hours'!$C$8:$AD$30,BD$7,FALSE)=0,0,(AB175/(VLOOKUP($Q175,'Workforce hours'!$C$8:$AD$30,BD$7,FALSE))))))</f>
        <v>0</v>
      </c>
      <c r="BE175" s="288">
        <f>IF($Q175="n/a",(IF('Workforce hours'!E$30=0,0,(AC175/'Workforce hours'!E$30))),(IF(VLOOKUP($Q175,'Workforce hours'!$C$8:$AD$30,BE$7,FALSE)=0,0,(AC175/(VLOOKUP($Q175,'Workforce hours'!$C$8:$AD$30,BE$7,FALSE))))))</f>
        <v>0</v>
      </c>
      <c r="BF175" s="288">
        <f>IF($Q175="n/a",(IF('Workforce hours'!F$30=0,0,(AD175/'Workforce hours'!F$30))),(IF(VLOOKUP($Q175,'Workforce hours'!$C$8:$AD$30,BF$7,FALSE)=0,0,(AD175/(VLOOKUP($Q175,'Workforce hours'!$C$8:$AD$30,BF$7,FALSE))))))</f>
        <v>0</v>
      </c>
      <c r="BG175" s="288">
        <f>IF($Q175="n/a",(IF('Workforce hours'!G$30=0,0,(AE175/'Workforce hours'!G$30))),(IF(VLOOKUP($Q175,'Workforce hours'!$C$8:$AD$30,BG$7,FALSE)=0,0,(AE175/(VLOOKUP($Q175,'Workforce hours'!$C$8:$AD$30,BG$7,FALSE))))))</f>
        <v>2.238866406503643</v>
      </c>
      <c r="BH175" s="288">
        <f>IF($Q175="n/a",(IF('Workforce hours'!H$30=0,0,(AF175/'Workforce hours'!H$30))),(IF(VLOOKUP($Q175,'Workforce hours'!$C$8:$AD$30,BH$7,FALSE)=0,0,(AF175/(VLOOKUP($Q175,'Workforce hours'!$C$8:$AD$30,BH$7,FALSE))))))</f>
        <v>5.6063700940053778</v>
      </c>
      <c r="BI175" s="288">
        <f>IF($Q175="n/a",(IF('Workforce hours'!I$30=0,0,(AG175/'Workforce hours'!I$30))),(IF(VLOOKUP($Q175,'Workforce hours'!$C$8:$AD$30,BI$7,FALSE)=0,0,(AG175/(VLOOKUP($Q175,'Workforce hours'!$C$8:$AD$30,BI$7,FALSE))))))</f>
        <v>0</v>
      </c>
      <c r="BJ175" s="288">
        <f>IF($Q175="n/a",(IF('Workforce hours'!J$30=0,0,(AH175/'Workforce hours'!J$30))),(IF(VLOOKUP($Q175,'Workforce hours'!$C$8:$AD$30,BJ$7,FALSE)=0,0,(AH175/(VLOOKUP($Q175,'Workforce hours'!$C$8:$AD$30,BJ$7,FALSE))))))</f>
        <v>0</v>
      </c>
      <c r="BK175" s="288">
        <f>IF($Q175="n/a",(IF('Workforce hours'!K$30=0,0,(AI175/'Workforce hours'!K$30))),(IF(VLOOKUP($Q175,'Workforce hours'!$C$8:$AD$30,BK$7,FALSE)=0,0,(AI175/(VLOOKUP($Q175,'Workforce hours'!$C$8:$AD$30,BK$7,FALSE))))))</f>
        <v>0</v>
      </c>
      <c r="BL175" s="288">
        <f>IF($Q175="n/a",(IF('Workforce hours'!L$30=0,0,(AJ175/'Workforce hours'!L$30))),(IF(VLOOKUP($Q175,'Workforce hours'!$C$8:$AD$30,BL$7,FALSE)=0,0,(AJ175/(VLOOKUP($Q175,'Workforce hours'!$C$8:$AD$30,BL$7,FALSE))))))</f>
        <v>0</v>
      </c>
      <c r="BM175" s="288">
        <f>IF($Q175="n/a",(IF('Workforce hours'!M$30=0,0,(AK175/'Workforce hours'!M$30))),(IF(VLOOKUP($Q175,'Workforce hours'!$C$8:$AD$30,BM$7,FALSE)=0,0,(AK175/(VLOOKUP($Q175,'Workforce hours'!$C$8:$AD$30,BM$7,FALSE))))))</f>
        <v>0</v>
      </c>
      <c r="BN175" s="288">
        <f>IF($Q175="n/a",(IF('Workforce hours'!N$30=0,0,(AL175/'Workforce hours'!N$30))),(IF(VLOOKUP($Q175,'Workforce hours'!$C$8:$AD$30,BN$7,FALSE)=0,0,(AL175/(VLOOKUP($Q175,'Workforce hours'!$C$8:$AD$30,BN$7,FALSE))))))</f>
        <v>1.9297839082702555</v>
      </c>
      <c r="BO175" s="288">
        <f>IF($Q175="n/a",(IF('Workforce hours'!O$30=0,0,(AM175/'Workforce hours'!O$30))),(IF(VLOOKUP($Q175,'Workforce hours'!$C$8:$AD$30,BO$7,FALSE)=0,0,(AM175/(VLOOKUP($Q175,'Workforce hours'!$C$8:$AD$30,BO$7,FALSE))))))</f>
        <v>27.099321747177115</v>
      </c>
      <c r="BP175" s="288">
        <f>IF($Q175="n/a",(IF('Workforce hours'!P$30=0,0,(AN175/'Workforce hours'!P$30))),(IF(VLOOKUP($Q175,'Workforce hours'!$C$8:$AD$30,BP$7,FALSE)=0,0,(AN175/(VLOOKUP($Q175,'Workforce hours'!$C$8:$AD$30,BP$7,FALSE))))))</f>
        <v>1.7520676542454561</v>
      </c>
      <c r="BQ175" s="288">
        <f>IF($Q175="n/a",(IF('Workforce hours'!Q$30=0,0,(AO175/'Workforce hours'!Q$30))),(IF(VLOOKUP($Q175,'Workforce hours'!$C$8:$AD$30,BQ$7,FALSE)=0,0,(AO175/(VLOOKUP($Q175,'Workforce hours'!$C$8:$AD$30,BQ$7,FALSE))))))</f>
        <v>0.87603382712272804</v>
      </c>
      <c r="BR175" s="288">
        <f>IF($Q175="n/a",(IF('Workforce hours'!R$30=0,0,(AP175/'Workforce hours'!R$30))),(IF(VLOOKUP($Q175,'Workforce hours'!$C$8:$AD$30,BR$7,FALSE)=0,0,(AP175/(VLOOKUP($Q175,'Workforce hours'!$C$8:$AD$30,BR$7,FALSE))))))</f>
        <v>1.7520676542454561</v>
      </c>
      <c r="BS175" s="288">
        <f>IF($Q175="n/a",(IF('Workforce hours'!S$30=0,0,(AQ175/'Workforce hours'!S$30))),(IF(VLOOKUP($Q175,'Workforce hours'!$C$8:$AD$30,BS$7,FALSE)=0,0,(AQ175/(VLOOKUP($Q175,'Workforce hours'!$C$8:$AD$30,BS$7,FALSE))))))</f>
        <v>0</v>
      </c>
      <c r="BT175" s="288">
        <f>IF($Q175="n/a",(IF('Workforce hours'!T$30=0,0,(AR175/'Workforce hours'!T$30))),(IF(VLOOKUP($Q175,'Workforce hours'!$C$8:$AD$30,BT$7,FALSE)=0,0,(AR175/(VLOOKUP($Q175,'Workforce hours'!$C$8:$AD$30,BT$7,FALSE))))))</f>
        <v>0</v>
      </c>
      <c r="BU175" s="288">
        <f>IF($Q175="n/a",(IF('Workforce hours'!U$30=0,0,(AS175/'Workforce hours'!U$30))),(IF(VLOOKUP($Q175,'Workforce hours'!$C$8:$AD$30,BU$7,FALSE)=0,0,(AS175/(VLOOKUP($Q175,'Workforce hours'!$C$8:$AD$30,BU$7,FALSE))))))</f>
        <v>0</v>
      </c>
      <c r="BV175" s="288">
        <f>IF($Q175="n/a",(IF('Workforce hours'!V$30=0,0,(AT175/'Workforce hours'!V$30))),(IF(VLOOKUP($Q175,'Workforce hours'!$C$8:$AD$30,BV$7,FALSE)=0,0,(AT175/(VLOOKUP($Q175,'Workforce hours'!$C$8:$AD$30,BV$7,FALSE))))))</f>
        <v>0</v>
      </c>
      <c r="BW175" s="288">
        <f>IF($Q175="n/a",(IF('Workforce hours'!W$30=0,0,(AU175/'Workforce hours'!W$30))),(IF(VLOOKUP($Q175,'Workforce hours'!$C$8:$AD$30,BW$7,FALSE)=0,0,(AU175/(VLOOKUP($Q175,'Workforce hours'!$C$8:$AD$30,BW$7,FALSE))))))</f>
        <v>1.5697720098191705</v>
      </c>
      <c r="BX175" s="288">
        <f>IF($Q175="n/a",(IF('Workforce hours'!X$30=0,0,(AV175/'Workforce hours'!X$30))),(IF(VLOOKUP($Q175,'Workforce hours'!$C$8:$AD$30,BX$7,FALSE)=0,0,(AV175/(VLOOKUP($Q175,'Workforce hours'!$C$8:$AD$30,BX$7,FALSE))))))</f>
        <v>0.73871623991490387</v>
      </c>
      <c r="BY175" s="288">
        <f>IF($Q175="n/a",(IF('Workforce hours'!Y$30=0,0,(AW175/'Workforce hours'!Y$30))),(IF(VLOOKUP($Q175,'Workforce hours'!$C$8:$AD$30,BY$7,FALSE)=0,0,(AW175/(VLOOKUP($Q175,'Workforce hours'!$C$8:$AD$30,BY$7,FALSE))))))</f>
        <v>2.585506839702163</v>
      </c>
      <c r="BZ175" s="288">
        <f>IF($Q175="n/a",(IF('Workforce hours'!Z$30=0,0,(AX175/'Workforce hours'!Z$30))),(IF(VLOOKUP($Q175,'Workforce hours'!$C$8:$AD$30,BZ$7,FALSE)=0,0,(AX175/(VLOOKUP($Q175,'Workforce hours'!$C$8:$AD$30,BZ$7,FALSE))))))</f>
        <v>0</v>
      </c>
      <c r="CA175" s="288">
        <f>IF($Q175="n/a",(IF('Workforce hours'!AA$30=0,0,(AY175/'Workforce hours'!AA$30))),(IF(VLOOKUP($Q175,'Workforce hours'!$C$8:$AD$30,CA$7,FALSE)=0,0,(AY175/(VLOOKUP($Q175,'Workforce hours'!$C$8:$AD$30,CA$7,FALSE))))))</f>
        <v>0</v>
      </c>
      <c r="CB175" s="288">
        <f>IF($Q175="n/a",(IF('Workforce hours'!AB$30=0,0,(AZ175/'Workforce hours'!AB$30))),(IF(VLOOKUP($Q175,'Workforce hours'!$C$8:$AD$30,CB$7,FALSE)=0,0,(AZ175/(VLOOKUP($Q175,'Workforce hours'!$C$8:$AD$30,CB$7,FALSE))))))</f>
        <v>0</v>
      </c>
      <c r="CC175" s="288">
        <f>IF($Q175="n/a",(IF('Workforce hours'!AC$30=0,0,(BA175/'Workforce hours'!AC$30))),(IF(VLOOKUP($Q175,'Workforce hours'!$C$8:$AD$30,CC$7,FALSE)=0,0,(BA175/(VLOOKUP($Q175,'Workforce hours'!$C$8:$AD$30,CC$7,FALSE))))))</f>
        <v>0</v>
      </c>
      <c r="CD175" s="288">
        <f>IF($Q175="n/a",(IF('Workforce hours'!AD$30=0,0,(BB175/'Workforce hours'!AD$30))),(IF(VLOOKUP($Q175,'Workforce hours'!$C$8:$AD$30,CD$7,FALSE)=0,0,(BB175/(VLOOKUP($Q175,'Workforce hours'!$C$8:$AD$30,CD$7,FALSE))))))</f>
        <v>0</v>
      </c>
      <c r="CE175" s="289">
        <f t="shared" si="26"/>
        <v>0</v>
      </c>
      <c r="CF175" s="290">
        <f>BD175*'Workforce costs'!B$9*(1+'Workforce costs'!B$10)*(1+'Workforce costs'!B$11)</f>
        <v>0</v>
      </c>
      <c r="CG175" s="290">
        <f>BE175*'Workforce costs'!C$9*(1+'Workforce costs'!C$10)*(1+'Workforce costs'!C$11)</f>
        <v>0</v>
      </c>
      <c r="CH175" s="290">
        <f>BF175*'Workforce costs'!D$9*(1+'Workforce costs'!D$10)*(1+'Workforce costs'!D$11)</f>
        <v>0</v>
      </c>
      <c r="CI175" s="290">
        <f>BG175*'Workforce costs'!E$9*(1+'Workforce costs'!E$10)*(1+'Workforce costs'!E$11)</f>
        <v>0</v>
      </c>
      <c r="CJ175" s="290">
        <f>BH175*'Workforce costs'!F$9*(1+'Workforce costs'!F$10)*(1+'Workforce costs'!F$11)</f>
        <v>0</v>
      </c>
      <c r="CK175" s="290">
        <f>BI175*'Workforce costs'!G$9*(1+'Workforce costs'!G$10)*(1+'Workforce costs'!G$11)</f>
        <v>0</v>
      </c>
      <c r="CL175" s="290">
        <f>BJ175*'Workforce costs'!H$9*(1+'Workforce costs'!H$10)*(1+'Workforce costs'!H$11)</f>
        <v>0</v>
      </c>
      <c r="CM175" s="290">
        <f>BK175*'Workforce costs'!I$9*(1+'Workforce costs'!I$10)*(1+'Workforce costs'!I$11)</f>
        <v>0</v>
      </c>
      <c r="CN175" s="290">
        <f>BL175*'Workforce costs'!J$9*(1+'Workforce costs'!J$10)*(1+'Workforce costs'!J$11)</f>
        <v>0</v>
      </c>
      <c r="CO175" s="290">
        <f>BM175*'Workforce costs'!K$9*(1+'Workforce costs'!K$10)*(1+'Workforce costs'!K$11)</f>
        <v>0</v>
      </c>
      <c r="CP175" s="290">
        <f>BN175*'Workforce costs'!L$9*(1+'Workforce costs'!L$10)*(1+'Workforce costs'!L$11)</f>
        <v>0</v>
      </c>
      <c r="CQ175" s="290">
        <f>BO175*'Workforce costs'!M$9*(1+'Workforce costs'!M$10)*(1+'Workforce costs'!M$11)</f>
        <v>0</v>
      </c>
      <c r="CR175" s="290">
        <f>BP175*'Workforce costs'!N$9*(1+'Workforce costs'!N$10)*(1+'Workforce costs'!N$11)</f>
        <v>0</v>
      </c>
      <c r="CS175" s="290">
        <f>BQ175*'Workforce costs'!O$9*(1+'Workforce costs'!O$10)*(1+'Workforce costs'!O$11)</f>
        <v>0</v>
      </c>
      <c r="CT175" s="290">
        <f>BR175*'Workforce costs'!P$9*(1+'Workforce costs'!P$10)*(1+'Workforce costs'!P$11)</f>
        <v>0</v>
      </c>
      <c r="CU175" s="290">
        <f>BS175*'Workforce costs'!Q$9*(1+'Workforce costs'!Q$10)*(1+'Workforce costs'!Q$11)</f>
        <v>0</v>
      </c>
      <c r="CV175" s="290">
        <f>BT175*'Workforce costs'!R$9*(1+'Workforce costs'!R$10)*(1+'Workforce costs'!R$11)</f>
        <v>0</v>
      </c>
      <c r="CW175" s="290">
        <f>BU175*'Workforce costs'!S$9*(1+'Workforce costs'!S$10)*(1+'Workforce costs'!S$11)</f>
        <v>0</v>
      </c>
      <c r="CX175" s="290">
        <f>BV175*'Workforce costs'!T$9*(1+'Workforce costs'!T$10)*(1+'Workforce costs'!T$11)</f>
        <v>0</v>
      </c>
      <c r="CY175" s="290">
        <f>BW175*'Workforce costs'!U$9*(1+'Workforce costs'!U$10)*(1+'Workforce costs'!U$11)</f>
        <v>0</v>
      </c>
      <c r="CZ175" s="290">
        <f>BX175*'Workforce costs'!V$9*(1+'Workforce costs'!V$10)*(1+'Workforce costs'!V$11)</f>
        <v>0</v>
      </c>
      <c r="DA175" s="290">
        <f>BY175*'Workforce costs'!W$9*(1+'Workforce costs'!W$10)*(1+'Workforce costs'!W$11)</f>
        <v>0</v>
      </c>
      <c r="DB175" s="290">
        <f>BZ175*'Workforce costs'!X$9*(1+'Workforce costs'!X$10)*(1+'Workforce costs'!X$11)</f>
        <v>0</v>
      </c>
      <c r="DC175" s="290">
        <f>CA175*'Workforce costs'!Y$9*(1+'Workforce costs'!Y$10)*(1+'Workforce costs'!Y$11)</f>
        <v>0</v>
      </c>
      <c r="DD175" s="290">
        <f>CB175*'Workforce costs'!Z$9*(1+'Workforce costs'!Z$10)*(1+'Workforce costs'!Z$11)</f>
        <v>0</v>
      </c>
      <c r="DE175" s="290">
        <f>CC175*'Workforce costs'!AA$9*(1+'Workforce costs'!AA$10)*(1+'Workforce costs'!AA$11)</f>
        <v>0</v>
      </c>
      <c r="DF175" s="290">
        <f>CD175*'Workforce costs'!AB$9*(1+'Workforce costs'!AB$10)*(1+'Workforce costs'!AB$11)</f>
        <v>0</v>
      </c>
    </row>
    <row r="176" spans="1:110" x14ac:dyDescent="0.3">
      <c r="A176" s="2" t="str">
        <f>Outputs!$A$4</f>
        <v>Australia</v>
      </c>
      <c r="B176" s="2" t="str">
        <f t="shared" si="19"/>
        <v>Australia 18to24</v>
      </c>
      <c r="C176" s="30">
        <f>VLOOKUP($B176,Populations!$D$15:$H$1920,3,FALSE)</f>
        <v>2374194</v>
      </c>
      <c r="D176" s="255">
        <f>IF(OR($H176="General pop",$H176="Schools",$H176="Workplace",$H176="Skills Training",$H176="Digital Supports"),1,VLOOKUP($B176,Populations!$D$15:$H$1920,5,FALSE))</f>
        <v>1</v>
      </c>
      <c r="E176" s="88">
        <f>VLOOKUP(I176,Epidemiology!$C$10:$H$47,6,FALSE)</f>
        <v>8080</v>
      </c>
      <c r="F176" s="102">
        <f>'Care profiles'!R177</f>
        <v>1</v>
      </c>
      <c r="G176" s="15" t="str">
        <f>'Care profiles'!A177</f>
        <v>18to24</v>
      </c>
      <c r="H176" s="15" t="str">
        <f>'Care profiles'!B177</f>
        <v>Thoughts</v>
      </c>
      <c r="I176" s="15" t="str">
        <f>'Care profiles'!C177</f>
        <v>Thoughts_18-24yrs</v>
      </c>
      <c r="J176" s="15" t="str">
        <f>'Care profiles'!D177</f>
        <v>Care profile</v>
      </c>
      <c r="K176" s="15" t="str">
        <f>'Care profiles'!E177</f>
        <v>Acute Care Services</v>
      </c>
      <c r="L176" s="104">
        <f>'Care profiles'!F177</f>
        <v>0.02</v>
      </c>
      <c r="M176" s="15">
        <f>'Care profiles'!G177</f>
        <v>1</v>
      </c>
      <c r="N176" s="15">
        <f>'Care profiles'!H177</f>
        <v>90</v>
      </c>
      <c r="O176" s="15" t="str">
        <f>'Care profiles'!I177</f>
        <v>min</v>
      </c>
      <c r="P176" s="15" t="str">
        <f>'Care profiles'!J177</f>
        <v>Team</v>
      </c>
      <c r="Q176" s="15" t="str">
        <f>'Care profiles'!K177</f>
        <v>Acute Care Team</v>
      </c>
      <c r="R176" s="15" t="str">
        <f>'Care profiles'!M177</f>
        <v>N</v>
      </c>
      <c r="S176" s="15" t="str">
        <f>'Care profiles'!O177</f>
        <v>Y</v>
      </c>
      <c r="T176" s="15" t="str">
        <f>'Care profiles'!Q177</f>
        <v>N</v>
      </c>
      <c r="U176" s="30">
        <f t="shared" si="20"/>
        <v>191834.87520000001</v>
      </c>
      <c r="V176" s="30">
        <f t="shared" si="21"/>
        <v>3836.6975040000002</v>
      </c>
      <c r="W176" s="30">
        <f>IF(M176="n/a",0,IF(O176="days",V176*M176*(1+(VLOOKUP(K176,'Bed parameters'!$A$9:$G$12,7,FALSE))),V176*M176))</f>
        <v>3836.6975040000002</v>
      </c>
      <c r="X176" s="30">
        <f t="shared" si="22"/>
        <v>5755.0462560000005</v>
      </c>
      <c r="Y176" s="30">
        <f t="shared" si="23"/>
        <v>0</v>
      </c>
      <c r="Z176" s="113">
        <f>_xlfn.IFNA(Y176/((VLOOKUP(K176,'Bed parameters'!$A$9:$G$12,3,FALSE))*(VLOOKUP(K176,'Bed parameters'!$A$9:$G$12,5,FALSE))),0)</f>
        <v>0</v>
      </c>
      <c r="AA176" s="30">
        <f t="shared" si="24"/>
        <v>5755.0462560000014</v>
      </c>
      <c r="AB176" s="30">
        <f>_xlfn.IFNA(IF($O176="days",$Y176*(VLOOKUP($K176,'Bed parameters'!$A$9:$I$12,9,FALSE))*$F176*(VLOOKUP($Q176,'Workforce distribution'!$C$8:$AD$30,AB$7,FALSE)),IF($Q176="n/a",(IF($P176=AB$6,$X176*$F176,0)),$X176*$F176*(VLOOKUP($Q176,'Workforce distribution'!$C$8:$AD$30,AB$7,FALSE)))),0)</f>
        <v>0</v>
      </c>
      <c r="AC176" s="30">
        <f>_xlfn.IFNA(IF($O176="days",$Y176*(VLOOKUP($K176,'Bed parameters'!$A$9:$I$12,9,FALSE))*$F176*(VLOOKUP($Q176,'Workforce distribution'!$C$8:$AD$30,AC$7,FALSE)),IF($Q176="n/a",(IF($P176=AC$6,$X176*$F176,0)),$X176*$F176*(VLOOKUP($Q176,'Workforce distribution'!$C$8:$AD$30,AC$7,FALSE)))),0)</f>
        <v>0</v>
      </c>
      <c r="AD176" s="30">
        <f>_xlfn.IFNA(IF($O176="days",$Y176*(VLOOKUP($K176,'Bed parameters'!$A$9:$I$12,9,FALSE))*$F176*(VLOOKUP($Q176,'Workforce distribution'!$C$8:$AD$30,AD$7,FALSE)),IF($Q176="n/a",(IF($P176=AD$6,$X176*$F176,0)),$X176*$F176*(VLOOKUP($Q176,'Workforce distribution'!$C$8:$AD$30,AD$7,FALSE)))),0)</f>
        <v>0</v>
      </c>
      <c r="AE176" s="30">
        <f>_xlfn.IFNA(IF($O176="days",$Y176*(VLOOKUP($K176,'Bed parameters'!$A$9:$I$12,9,FALSE))*$F176*(VLOOKUP($Q176,'Workforce distribution'!$C$8:$AD$30,AE$7,FALSE)),IF($Q176="n/a",(IF($P176=AE$6,$X176*$F176,0)),$X176*$F176*(VLOOKUP($Q176,'Workforce distribution'!$C$8:$AD$30,AE$7,FALSE)))),0)</f>
        <v>302.39510411934384</v>
      </c>
      <c r="AF176" s="30">
        <f>_xlfn.IFNA(IF($O176="days",$Y176*(VLOOKUP($K176,'Bed parameters'!$A$9:$I$12,9,FALSE))*$F176*(VLOOKUP($Q176,'Workforce distribution'!$C$8:$AD$30,AF$7,FALSE)),IF($Q176="n/a",(IF($P176=AF$6,$X176*$F176,0)),$X176*$F176*(VLOOKUP($Q176,'Workforce distribution'!$C$8:$AD$30,AF$7,FALSE)))),0)</f>
        <v>0</v>
      </c>
      <c r="AG176" s="30">
        <f>_xlfn.IFNA(IF($O176="days",$Y176*(VLOOKUP($K176,'Bed parameters'!$A$9:$I$12,9,FALSE))*$F176*(VLOOKUP($Q176,'Workforce distribution'!$C$8:$AD$30,AG$7,FALSE)),IF($Q176="n/a",(IF($P176=AG$6,$X176*$F176,0)),$X176*$F176*(VLOOKUP($Q176,'Workforce distribution'!$C$8:$AD$30,AG$7,FALSE)))),0)</f>
        <v>0</v>
      </c>
      <c r="AH176" s="30">
        <f>_xlfn.IFNA(IF($O176="days",$Y176*(VLOOKUP($K176,'Bed parameters'!$A$9:$I$12,9,FALSE))*$F176*(VLOOKUP($Q176,'Workforce distribution'!$C$8:$AD$30,AH$7,FALSE)),IF($Q176="n/a",(IF($P176=AH$6,$X176*$F176,0)),$X176*$F176*(VLOOKUP($Q176,'Workforce distribution'!$C$8:$AD$30,AH$7,FALSE)))),0)</f>
        <v>0</v>
      </c>
      <c r="AI176" s="30">
        <f>_xlfn.IFNA(IF($O176="days",$Y176*(VLOOKUP($K176,'Bed parameters'!$A$9:$I$12,9,FALSE))*$F176*(VLOOKUP($Q176,'Workforce distribution'!$C$8:$AD$30,AI$7,FALSE)),IF($Q176="n/a",(IF($P176=AI$6,$X176*$F176,0)),$X176*$F176*(VLOOKUP($Q176,'Workforce distribution'!$C$8:$AD$30,AI$7,FALSE)))),0)</f>
        <v>0</v>
      </c>
      <c r="AJ176" s="30">
        <f>_xlfn.IFNA(IF($O176="days",$Y176*(VLOOKUP($K176,'Bed parameters'!$A$9:$I$12,9,FALSE))*$F176*(VLOOKUP($Q176,'Workforce distribution'!$C$8:$AD$30,AJ$7,FALSE)),IF($Q176="n/a",(IF($P176=AJ$6,$X176*$F176,0)),$X176*$F176*(VLOOKUP($Q176,'Workforce distribution'!$C$8:$AD$30,AJ$7,FALSE)))),0)</f>
        <v>0</v>
      </c>
      <c r="AK176" s="30">
        <f>_xlfn.IFNA(IF($O176="days",$Y176*(VLOOKUP($K176,'Bed parameters'!$A$9:$I$12,9,FALSE))*$F176*(VLOOKUP($Q176,'Workforce distribution'!$C$8:$AD$30,AK$7,FALSE)),IF($Q176="n/a",(IF($P176=AK$6,$X176*$F176,0)),$X176*$F176*(VLOOKUP($Q176,'Workforce distribution'!$C$8:$AD$30,AK$7,FALSE)))),0)</f>
        <v>0</v>
      </c>
      <c r="AL176" s="30">
        <f>_xlfn.IFNA(IF($O176="days",$Y176*(VLOOKUP($K176,'Bed parameters'!$A$9:$I$12,9,FALSE))*$F176*(VLOOKUP($Q176,'Workforce distribution'!$C$8:$AD$30,AL$7,FALSE)),IF($Q176="n/a",(IF($P176=AL$6,$X176*$F176,0)),$X176*$F176*(VLOOKUP($Q176,'Workforce distribution'!$C$8:$AD$30,AL$7,FALSE)))),0)</f>
        <v>508.76147906514171</v>
      </c>
      <c r="AM176" s="30">
        <f>_xlfn.IFNA(IF($O176="days",$Y176*(VLOOKUP($K176,'Bed parameters'!$A$9:$I$12,9,FALSE))*$F176*(VLOOKUP($Q176,'Workforce distribution'!$C$8:$AD$30,AM$7,FALSE)),IF($Q176="n/a",(IF($P176=AM$6,$X176*$F176,0)),$X176*$F176*(VLOOKUP($Q176,'Workforce distribution'!$C$8:$AD$30,AM$7,FALSE)))),0)</f>
        <v>3459.5780576429643</v>
      </c>
      <c r="AN176" s="30">
        <f>_xlfn.IFNA(IF($O176="days",$Y176*(VLOOKUP($K176,'Bed parameters'!$A$9:$I$12,9,FALSE))*$F176*(VLOOKUP($Q176,'Workforce distribution'!$C$8:$AD$30,AN$7,FALSE)),IF($Q176="n/a",(IF($P176=AN$6,$X176*$F176,0)),$X176*$F176*(VLOOKUP($Q176,'Workforce distribution'!$C$8:$AD$30,AN$7,FALSE)))),0)</f>
        <v>120.83085127797118</v>
      </c>
      <c r="AO176" s="30">
        <f>_xlfn.IFNA(IF($O176="days",$Y176*(VLOOKUP($K176,'Bed parameters'!$A$9:$I$12,9,FALSE))*$F176*(VLOOKUP($Q176,'Workforce distribution'!$C$8:$AD$30,AO$7,FALSE)),IF($Q176="n/a",(IF($P176=AO$6,$X176*$F176,0)),$X176*$F176*(VLOOKUP($Q176,'Workforce distribution'!$C$8:$AD$30,AO$7,FALSE)))),0)</f>
        <v>338.32638357831934</v>
      </c>
      <c r="AP176" s="30">
        <f>_xlfn.IFNA(IF($O176="days",$Y176*(VLOOKUP($K176,'Bed parameters'!$A$9:$I$12,9,FALSE))*$F176*(VLOOKUP($Q176,'Workforce distribution'!$C$8:$AD$30,AP$7,FALSE)),IF($Q176="n/a",(IF($P176=AP$6,$X176*$F176,0)),$X176*$F176*(VLOOKUP($Q176,'Workforce distribution'!$C$8:$AD$30,AP$7,FALSE)))),0)</f>
        <v>338.32638357831934</v>
      </c>
      <c r="AQ176" s="30">
        <f>_xlfn.IFNA(IF($O176="days",$Y176*(VLOOKUP($K176,'Bed parameters'!$A$9:$I$12,9,FALSE))*$F176*(VLOOKUP($Q176,'Workforce distribution'!$C$8:$AD$30,AQ$7,FALSE)),IF($Q176="n/a",(IF($P176=AQ$6,$X176*$F176,0)),$X176*$F176*(VLOOKUP($Q176,'Workforce distribution'!$C$8:$AD$30,AQ$7,FALSE)))),0)</f>
        <v>0</v>
      </c>
      <c r="AR176" s="30">
        <f>_xlfn.IFNA(IF($O176="days",$Y176*(VLOOKUP($K176,'Bed parameters'!$A$9:$I$12,9,FALSE))*$F176*(VLOOKUP($Q176,'Workforce distribution'!$C$8:$AD$30,AR$7,FALSE)),IF($Q176="n/a",(IF($P176=AR$6,$X176*$F176,0)),$X176*$F176*(VLOOKUP($Q176,'Workforce distribution'!$C$8:$AD$30,AR$7,FALSE)))),0)</f>
        <v>0</v>
      </c>
      <c r="AS176" s="30">
        <f>_xlfn.IFNA(IF($O176="days",$Y176*(VLOOKUP($K176,'Bed parameters'!$A$9:$I$12,9,FALSE))*$F176*(VLOOKUP($Q176,'Workforce distribution'!$C$8:$AD$30,AS$7,FALSE)),IF($Q176="n/a",(IF($P176=AS$6,$X176*$F176,0)),$X176*$F176*(VLOOKUP($Q176,'Workforce distribution'!$C$8:$AD$30,AS$7,FALSE)))),0)</f>
        <v>0</v>
      </c>
      <c r="AT176" s="30">
        <f>_xlfn.IFNA(IF($O176="days",$Y176*(VLOOKUP($K176,'Bed parameters'!$A$9:$I$12,9,FALSE))*$F176*(VLOOKUP($Q176,'Workforce distribution'!$C$8:$AD$30,AT$7,FALSE)),IF($Q176="n/a",(IF($P176=AT$6,$X176*$F176,0)),$X176*$F176*(VLOOKUP($Q176,'Workforce distribution'!$C$8:$AD$30,AT$7,FALSE)))),0)</f>
        <v>0</v>
      </c>
      <c r="AU176" s="30">
        <f>_xlfn.IFNA(IF($O176="days",$Y176*(VLOOKUP($K176,'Bed parameters'!$A$9:$I$12,9,FALSE))*$F176*(VLOOKUP($Q176,'Workforce distribution'!$C$8:$AD$30,AU$7,FALSE)),IF($Q176="n/a",(IF($P176=AU$6,$X176*$F176,0)),$X176*$F176*(VLOOKUP($Q176,'Workforce distribution'!$C$8:$AD$30,AU$7,FALSE)))),0)</f>
        <v>330.69496139234218</v>
      </c>
      <c r="AV176" s="30">
        <f>_xlfn.IFNA(IF($O176="days",$Y176*(VLOOKUP($K176,'Bed parameters'!$A$9:$I$12,9,FALSE))*$F176*(VLOOKUP($Q176,'Workforce distribution'!$C$8:$AD$30,AV$7,FALSE)),IF($Q176="n/a",(IF($P176=AV$6,$X176*$F176,0)),$X176*$F176*(VLOOKUP($Q176,'Workforce distribution'!$C$8:$AD$30,AV$7,FALSE)))),0)</f>
        <v>0</v>
      </c>
      <c r="AW176" s="30">
        <f>_xlfn.IFNA(IF($O176="days",$Y176*(VLOOKUP($K176,'Bed parameters'!$A$9:$I$12,9,FALSE))*$F176*(VLOOKUP($Q176,'Workforce distribution'!$C$8:$AD$30,AW$7,FALSE)),IF($Q176="n/a",(IF($P176=AW$6,$X176*$F176,0)),$X176*$F176*(VLOOKUP($Q176,'Workforce distribution'!$C$8:$AD$30,AW$7,FALSE)))),0)</f>
        <v>356.13303534559924</v>
      </c>
      <c r="AX176" s="30">
        <f>_xlfn.IFNA(IF($O176="days",$Y176*(VLOOKUP($K176,'Bed parameters'!$A$9:$I$12,9,FALSE))*$F176*(VLOOKUP($Q176,'Workforce distribution'!$C$8:$AD$30,AX$7,FALSE)),IF($Q176="n/a",(IF($P176=AX$6,$X176*$F176,0)),$X176*$F176*(VLOOKUP($Q176,'Workforce distribution'!$C$8:$AD$30,AX$7,FALSE)))),0)</f>
        <v>0</v>
      </c>
      <c r="AY176" s="30">
        <f>_xlfn.IFNA(IF($O176="days",$Y176*(VLOOKUP($K176,'Bed parameters'!$A$9:$I$12,9,FALSE))*$F176*(VLOOKUP($Q176,'Workforce distribution'!$C$8:$AD$30,AY$7,FALSE)),IF($Q176="n/a",(IF($P176=AY$6,$X176*$F176,0)),$X176*$F176*(VLOOKUP($Q176,'Workforce distribution'!$C$8:$AD$30,AY$7,FALSE)))),0)</f>
        <v>0</v>
      </c>
      <c r="AZ176" s="30">
        <f>_xlfn.IFNA(IF($O176="days",$Y176*(VLOOKUP($K176,'Bed parameters'!$A$9:$I$12,9,FALSE))*$F176*(VLOOKUP($Q176,'Workforce distribution'!$C$8:$AD$30,AZ$7,FALSE)),IF($Q176="n/a",(IF($P176=AZ$6,$X176*$F176,0)),$X176*$F176*(VLOOKUP($Q176,'Workforce distribution'!$C$8:$AD$30,AZ$7,FALSE)))),0)</f>
        <v>0</v>
      </c>
      <c r="BA176" s="30">
        <f>_xlfn.IFNA(IF($O176="days",$Y176*(VLOOKUP($K176,'Bed parameters'!$A$9:$I$12,9,FALSE))*$F176*(VLOOKUP($Q176,'Workforce distribution'!$C$8:$AD$30,BA$7,FALSE)),IF($Q176="n/a",(IF($P176=BA$6,$X176*$F176,0)),$X176*$F176*(VLOOKUP($Q176,'Workforce distribution'!$C$8:$AD$30,BA$7,FALSE)))),0)</f>
        <v>0</v>
      </c>
      <c r="BB176" s="30">
        <f>_xlfn.IFNA(IF($O176="days",$Y176*(VLOOKUP($K176,'Bed parameters'!$A$9:$I$12,9,FALSE))*$F176*(VLOOKUP($Q176,'Workforce distribution'!$C$8:$AD$30,BB$7,FALSE)),IF($Q176="n/a",(IF($P176=BB$6,$X176*$F176,0)),$X176*$F176*(VLOOKUP($Q176,'Workforce distribution'!$C$8:$AD$30,BB$7,FALSE)))),0)</f>
        <v>0</v>
      </c>
      <c r="BC176" s="149">
        <f t="shared" si="25"/>
        <v>5.2707239746895738</v>
      </c>
      <c r="BD176" s="288">
        <f>IF($Q176="n/a",(IF('Workforce hours'!D$30=0,0,(AB176/'Workforce hours'!D$30))),(IF(VLOOKUP($Q176,'Workforce hours'!$C$8:$AD$30,BD$7,FALSE)=0,0,(AB176/(VLOOKUP($Q176,'Workforce hours'!$C$8:$AD$30,BD$7,FALSE))))))</f>
        <v>0</v>
      </c>
      <c r="BE176" s="288">
        <f>IF($Q176="n/a",(IF('Workforce hours'!E$30=0,0,(AC176/'Workforce hours'!E$30))),(IF(VLOOKUP($Q176,'Workforce hours'!$C$8:$AD$30,BE$7,FALSE)=0,0,(AC176/(VLOOKUP($Q176,'Workforce hours'!$C$8:$AD$30,BE$7,FALSE))))))</f>
        <v>0</v>
      </c>
      <c r="BF176" s="288">
        <f>IF($Q176="n/a",(IF('Workforce hours'!F$30=0,0,(AD176/'Workforce hours'!F$30))),(IF(VLOOKUP($Q176,'Workforce hours'!$C$8:$AD$30,BF$7,FALSE)=0,0,(AD176/(VLOOKUP($Q176,'Workforce hours'!$C$8:$AD$30,BF$7,FALSE))))))</f>
        <v>0</v>
      </c>
      <c r="BG176" s="288">
        <f>IF($Q176="n/a",(IF('Workforce hours'!G$30=0,0,(AE176/'Workforce hours'!G$30))),(IF(VLOOKUP($Q176,'Workforce hours'!$C$8:$AD$30,BG$7,FALSE)=0,0,(AE176/(VLOOKUP($Q176,'Workforce hours'!$C$8:$AD$30,BG$7,FALSE))))))</f>
        <v>0.26310615253078196</v>
      </c>
      <c r="BH176" s="288">
        <f>IF($Q176="n/a",(IF('Workforce hours'!H$30=0,0,(AF176/'Workforce hours'!H$30))),(IF(VLOOKUP($Q176,'Workforce hours'!$C$8:$AD$30,BH$7,FALSE)=0,0,(AF176/(VLOOKUP($Q176,'Workforce hours'!$C$8:$AD$30,BH$7,FALSE))))))</f>
        <v>0</v>
      </c>
      <c r="BI176" s="288">
        <f>IF($Q176="n/a",(IF('Workforce hours'!I$30=0,0,(AG176/'Workforce hours'!I$30))),(IF(VLOOKUP($Q176,'Workforce hours'!$C$8:$AD$30,BI$7,FALSE)=0,0,(AG176/(VLOOKUP($Q176,'Workforce hours'!$C$8:$AD$30,BI$7,FALSE))))))</f>
        <v>0</v>
      </c>
      <c r="BJ176" s="288">
        <f>IF($Q176="n/a",(IF('Workforce hours'!J$30=0,0,(AH176/'Workforce hours'!J$30))),(IF(VLOOKUP($Q176,'Workforce hours'!$C$8:$AD$30,BJ$7,FALSE)=0,0,(AH176/(VLOOKUP($Q176,'Workforce hours'!$C$8:$AD$30,BJ$7,FALSE))))))</f>
        <v>0</v>
      </c>
      <c r="BK176" s="288">
        <f>IF($Q176="n/a",(IF('Workforce hours'!K$30=0,0,(AI176/'Workforce hours'!K$30))),(IF(VLOOKUP($Q176,'Workforce hours'!$C$8:$AD$30,BK$7,FALSE)=0,0,(AI176/(VLOOKUP($Q176,'Workforce hours'!$C$8:$AD$30,BK$7,FALSE))))))</f>
        <v>0</v>
      </c>
      <c r="BL176" s="288">
        <f>IF($Q176="n/a",(IF('Workforce hours'!L$30=0,0,(AJ176/'Workforce hours'!L$30))),(IF(VLOOKUP($Q176,'Workforce hours'!$C$8:$AD$30,BL$7,FALSE)=0,0,(AJ176/(VLOOKUP($Q176,'Workforce hours'!$C$8:$AD$30,BL$7,FALSE))))))</f>
        <v>0</v>
      </c>
      <c r="BM176" s="288">
        <f>IF($Q176="n/a",(IF('Workforce hours'!M$30=0,0,(AK176/'Workforce hours'!M$30))),(IF(VLOOKUP($Q176,'Workforce hours'!$C$8:$AD$30,BM$7,FALSE)=0,0,(AK176/(VLOOKUP($Q176,'Workforce hours'!$C$8:$AD$30,BM$7,FALSE))))))</f>
        <v>0</v>
      </c>
      <c r="BN176" s="288">
        <f>IF($Q176="n/a",(IF('Workforce hours'!N$30=0,0,(AL176/'Workforce hours'!N$30))),(IF(VLOOKUP($Q176,'Workforce hours'!$C$8:$AD$30,BN$7,FALSE)=0,0,(AL176/(VLOOKUP($Q176,'Workforce hours'!$C$8:$AD$30,BN$7,FALSE))))))</f>
        <v>0.46318222383054258</v>
      </c>
      <c r="BO176" s="288">
        <f>IF($Q176="n/a",(IF('Workforce hours'!O$30=0,0,(AM176/'Workforce hours'!O$30))),(IF(VLOOKUP($Q176,'Workforce hours'!$C$8:$AD$30,BO$7,FALSE)=0,0,(AM176/(VLOOKUP($Q176,'Workforce hours'!$C$8:$AD$30,BO$7,FALSE))))))</f>
        <v>3.2699924314868474</v>
      </c>
      <c r="BP176" s="288">
        <f>IF($Q176="n/a",(IF('Workforce hours'!P$30=0,0,(AN176/'Workforce hours'!P$30))),(IF(VLOOKUP($Q176,'Workforce hours'!$C$8:$AD$30,BP$7,FALSE)=0,0,(AN176/(VLOOKUP($Q176,'Workforce hours'!$C$8:$AD$30,BP$7,FALSE))))))</f>
        <v>0.10513179596392964</v>
      </c>
      <c r="BQ176" s="288">
        <f>IF($Q176="n/a",(IF('Workforce hours'!Q$30=0,0,(AO176/'Workforce hours'!Q$30))),(IF(VLOOKUP($Q176,'Workforce hours'!$C$8:$AD$30,BQ$7,FALSE)=0,0,(AO176/(VLOOKUP($Q176,'Workforce hours'!$C$8:$AD$30,BQ$7,FALSE))))))</f>
        <v>0.29436902869900294</v>
      </c>
      <c r="BR176" s="288">
        <f>IF($Q176="n/a",(IF('Workforce hours'!R$30=0,0,(AP176/'Workforce hours'!R$30))),(IF(VLOOKUP($Q176,'Workforce hours'!$C$8:$AD$30,BR$7,FALSE)=0,0,(AP176/(VLOOKUP($Q176,'Workforce hours'!$C$8:$AD$30,BR$7,FALSE))))))</f>
        <v>0.29436902869900294</v>
      </c>
      <c r="BS176" s="288">
        <f>IF($Q176="n/a",(IF('Workforce hours'!S$30=0,0,(AQ176/'Workforce hours'!S$30))),(IF(VLOOKUP($Q176,'Workforce hours'!$C$8:$AD$30,BS$7,FALSE)=0,0,(AQ176/(VLOOKUP($Q176,'Workforce hours'!$C$8:$AD$30,BS$7,FALSE))))))</f>
        <v>0</v>
      </c>
      <c r="BT176" s="288">
        <f>IF($Q176="n/a",(IF('Workforce hours'!T$30=0,0,(AR176/'Workforce hours'!T$30))),(IF(VLOOKUP($Q176,'Workforce hours'!$C$8:$AD$30,BT$7,FALSE)=0,0,(AR176/(VLOOKUP($Q176,'Workforce hours'!$C$8:$AD$30,BT$7,FALSE))))))</f>
        <v>0</v>
      </c>
      <c r="BU176" s="288">
        <f>IF($Q176="n/a",(IF('Workforce hours'!U$30=0,0,(AS176/'Workforce hours'!U$30))),(IF(VLOOKUP($Q176,'Workforce hours'!$C$8:$AD$30,BU$7,FALSE)=0,0,(AS176/(VLOOKUP($Q176,'Workforce hours'!$C$8:$AD$30,BU$7,FALSE))))))</f>
        <v>0</v>
      </c>
      <c r="BV176" s="288">
        <f>IF($Q176="n/a",(IF('Workforce hours'!V$30=0,0,(AT176/'Workforce hours'!V$30))),(IF(VLOOKUP($Q176,'Workforce hours'!$C$8:$AD$30,BV$7,FALSE)=0,0,(AT176/(VLOOKUP($Q176,'Workforce hours'!$C$8:$AD$30,BV$7,FALSE))))))</f>
        <v>0</v>
      </c>
      <c r="BW176" s="288">
        <f>IF($Q176="n/a",(IF('Workforce hours'!W$30=0,0,(AU176/'Workforce hours'!W$30))),(IF(VLOOKUP($Q176,'Workforce hours'!$C$8:$AD$30,BW$7,FALSE)=0,0,(AU176/(VLOOKUP($Q176,'Workforce hours'!$C$8:$AD$30,BW$7,FALSE))))))</f>
        <v>0.27953529908270586</v>
      </c>
      <c r="BX176" s="288">
        <f>IF($Q176="n/a",(IF('Workforce hours'!X$30=0,0,(AV176/'Workforce hours'!X$30))),(IF(VLOOKUP($Q176,'Workforce hours'!$C$8:$AD$30,BX$7,FALSE)=0,0,(AV176/(VLOOKUP($Q176,'Workforce hours'!$C$8:$AD$30,BX$7,FALSE))))))</f>
        <v>0</v>
      </c>
      <c r="BY176" s="288">
        <f>IF($Q176="n/a",(IF('Workforce hours'!Y$30=0,0,(AW176/'Workforce hours'!Y$30))),(IF(VLOOKUP($Q176,'Workforce hours'!$C$8:$AD$30,BY$7,FALSE)=0,0,(AW176/(VLOOKUP($Q176,'Workforce hours'!$C$8:$AD$30,BY$7,FALSE))))))</f>
        <v>0.30103801439676015</v>
      </c>
      <c r="BZ176" s="288">
        <f>IF($Q176="n/a",(IF('Workforce hours'!Z$30=0,0,(AX176/'Workforce hours'!Z$30))),(IF(VLOOKUP($Q176,'Workforce hours'!$C$8:$AD$30,BZ$7,FALSE)=0,0,(AX176/(VLOOKUP($Q176,'Workforce hours'!$C$8:$AD$30,BZ$7,FALSE))))))</f>
        <v>0</v>
      </c>
      <c r="CA176" s="288">
        <f>IF($Q176="n/a",(IF('Workforce hours'!AA$30=0,0,(AY176/'Workforce hours'!AA$30))),(IF(VLOOKUP($Q176,'Workforce hours'!$C$8:$AD$30,CA$7,FALSE)=0,0,(AY176/(VLOOKUP($Q176,'Workforce hours'!$C$8:$AD$30,CA$7,FALSE))))))</f>
        <v>0</v>
      </c>
      <c r="CB176" s="288">
        <f>IF($Q176="n/a",(IF('Workforce hours'!AB$30=0,0,(AZ176/'Workforce hours'!AB$30))),(IF(VLOOKUP($Q176,'Workforce hours'!$C$8:$AD$30,CB$7,FALSE)=0,0,(AZ176/(VLOOKUP($Q176,'Workforce hours'!$C$8:$AD$30,CB$7,FALSE))))))</f>
        <v>0</v>
      </c>
      <c r="CC176" s="288">
        <f>IF($Q176="n/a",(IF('Workforce hours'!AC$30=0,0,(BA176/'Workforce hours'!AC$30))),(IF(VLOOKUP($Q176,'Workforce hours'!$C$8:$AD$30,CC$7,FALSE)=0,0,(BA176/(VLOOKUP($Q176,'Workforce hours'!$C$8:$AD$30,CC$7,FALSE))))))</f>
        <v>0</v>
      </c>
      <c r="CD176" s="288">
        <f>IF($Q176="n/a",(IF('Workforce hours'!AD$30=0,0,(BB176/'Workforce hours'!AD$30))),(IF(VLOOKUP($Q176,'Workforce hours'!$C$8:$AD$30,CD$7,FALSE)=0,0,(BB176/(VLOOKUP($Q176,'Workforce hours'!$C$8:$AD$30,CD$7,FALSE))))))</f>
        <v>0</v>
      </c>
      <c r="CE176" s="289">
        <f t="shared" si="26"/>
        <v>0</v>
      </c>
      <c r="CF176" s="290">
        <f>BD176*'Workforce costs'!B$9*(1+'Workforce costs'!B$10)*(1+'Workforce costs'!B$11)</f>
        <v>0</v>
      </c>
      <c r="CG176" s="290">
        <f>BE176*'Workforce costs'!C$9*(1+'Workforce costs'!C$10)*(1+'Workforce costs'!C$11)</f>
        <v>0</v>
      </c>
      <c r="CH176" s="290">
        <f>BF176*'Workforce costs'!D$9*(1+'Workforce costs'!D$10)*(1+'Workforce costs'!D$11)</f>
        <v>0</v>
      </c>
      <c r="CI176" s="290">
        <f>BG176*'Workforce costs'!E$9*(1+'Workforce costs'!E$10)*(1+'Workforce costs'!E$11)</f>
        <v>0</v>
      </c>
      <c r="CJ176" s="290">
        <f>BH176*'Workforce costs'!F$9*(1+'Workforce costs'!F$10)*(1+'Workforce costs'!F$11)</f>
        <v>0</v>
      </c>
      <c r="CK176" s="290">
        <f>BI176*'Workforce costs'!G$9*(1+'Workforce costs'!G$10)*(1+'Workforce costs'!G$11)</f>
        <v>0</v>
      </c>
      <c r="CL176" s="290">
        <f>BJ176*'Workforce costs'!H$9*(1+'Workforce costs'!H$10)*(1+'Workforce costs'!H$11)</f>
        <v>0</v>
      </c>
      <c r="CM176" s="290">
        <f>BK176*'Workforce costs'!I$9*(1+'Workforce costs'!I$10)*(1+'Workforce costs'!I$11)</f>
        <v>0</v>
      </c>
      <c r="CN176" s="290">
        <f>BL176*'Workforce costs'!J$9*(1+'Workforce costs'!J$10)*(1+'Workforce costs'!J$11)</f>
        <v>0</v>
      </c>
      <c r="CO176" s="290">
        <f>BM176*'Workforce costs'!K$9*(1+'Workforce costs'!K$10)*(1+'Workforce costs'!K$11)</f>
        <v>0</v>
      </c>
      <c r="CP176" s="290">
        <f>BN176*'Workforce costs'!L$9*(1+'Workforce costs'!L$10)*(1+'Workforce costs'!L$11)</f>
        <v>0</v>
      </c>
      <c r="CQ176" s="290">
        <f>BO176*'Workforce costs'!M$9*(1+'Workforce costs'!M$10)*(1+'Workforce costs'!M$11)</f>
        <v>0</v>
      </c>
      <c r="CR176" s="290">
        <f>BP176*'Workforce costs'!N$9*(1+'Workforce costs'!N$10)*(1+'Workforce costs'!N$11)</f>
        <v>0</v>
      </c>
      <c r="CS176" s="290">
        <f>BQ176*'Workforce costs'!O$9*(1+'Workforce costs'!O$10)*(1+'Workforce costs'!O$11)</f>
        <v>0</v>
      </c>
      <c r="CT176" s="290">
        <f>BR176*'Workforce costs'!P$9*(1+'Workforce costs'!P$10)*(1+'Workforce costs'!P$11)</f>
        <v>0</v>
      </c>
      <c r="CU176" s="290">
        <f>BS176*'Workforce costs'!Q$9*(1+'Workforce costs'!Q$10)*(1+'Workforce costs'!Q$11)</f>
        <v>0</v>
      </c>
      <c r="CV176" s="290">
        <f>BT176*'Workforce costs'!R$9*(1+'Workforce costs'!R$10)*(1+'Workforce costs'!R$11)</f>
        <v>0</v>
      </c>
      <c r="CW176" s="290">
        <f>BU176*'Workforce costs'!S$9*(1+'Workforce costs'!S$10)*(1+'Workforce costs'!S$11)</f>
        <v>0</v>
      </c>
      <c r="CX176" s="290">
        <f>BV176*'Workforce costs'!T$9*(1+'Workforce costs'!T$10)*(1+'Workforce costs'!T$11)</f>
        <v>0</v>
      </c>
      <c r="CY176" s="290">
        <f>BW176*'Workforce costs'!U$9*(1+'Workforce costs'!U$10)*(1+'Workforce costs'!U$11)</f>
        <v>0</v>
      </c>
      <c r="CZ176" s="290">
        <f>BX176*'Workforce costs'!V$9*(1+'Workforce costs'!V$10)*(1+'Workforce costs'!V$11)</f>
        <v>0</v>
      </c>
      <c r="DA176" s="290">
        <f>BY176*'Workforce costs'!W$9*(1+'Workforce costs'!W$10)*(1+'Workforce costs'!W$11)</f>
        <v>0</v>
      </c>
      <c r="DB176" s="290">
        <f>BZ176*'Workforce costs'!X$9*(1+'Workforce costs'!X$10)*(1+'Workforce costs'!X$11)</f>
        <v>0</v>
      </c>
      <c r="DC176" s="290">
        <f>CA176*'Workforce costs'!Y$9*(1+'Workforce costs'!Y$10)*(1+'Workforce costs'!Y$11)</f>
        <v>0</v>
      </c>
      <c r="DD176" s="290">
        <f>CB176*'Workforce costs'!Z$9*(1+'Workforce costs'!Z$10)*(1+'Workforce costs'!Z$11)</f>
        <v>0</v>
      </c>
      <c r="DE176" s="290">
        <f>CC176*'Workforce costs'!AA$9*(1+'Workforce costs'!AA$10)*(1+'Workforce costs'!AA$11)</f>
        <v>0</v>
      </c>
      <c r="DF176" s="290">
        <f>CD176*'Workforce costs'!AB$9*(1+'Workforce costs'!AB$10)*(1+'Workforce costs'!AB$11)</f>
        <v>0</v>
      </c>
    </row>
    <row r="177" spans="1:110" x14ac:dyDescent="0.3">
      <c r="A177" s="2" t="str">
        <f>Outputs!$A$4</f>
        <v>Australia</v>
      </c>
      <c r="B177" s="2" t="str">
        <f t="shared" si="19"/>
        <v>Australia 18to24</v>
      </c>
      <c r="C177" s="30">
        <f>VLOOKUP($B177,Populations!$D$15:$H$1920,3,FALSE)</f>
        <v>2374194</v>
      </c>
      <c r="D177" s="255">
        <f>IF(OR($H177="General pop",$H177="Schools",$H177="Workplace",$H177="Skills Training",$H177="Digital Supports"),1,VLOOKUP($B177,Populations!$D$15:$H$1920,5,FALSE))</f>
        <v>1</v>
      </c>
      <c r="E177" s="88">
        <f>VLOOKUP(I177,Epidemiology!$C$10:$H$47,6,FALSE)</f>
        <v>8080</v>
      </c>
      <c r="F177" s="102">
        <f>'Care profiles'!R178</f>
        <v>1</v>
      </c>
      <c r="G177" s="15" t="str">
        <f>'Care profiles'!A178</f>
        <v>18to24</v>
      </c>
      <c r="H177" s="15" t="str">
        <f>'Care profiles'!B178</f>
        <v>Thoughts</v>
      </c>
      <c r="I177" s="15" t="str">
        <f>'Care profiles'!C178</f>
        <v>Thoughts_18-24yrs</v>
      </c>
      <c r="J177" s="15" t="str">
        <f>'Care profiles'!D178</f>
        <v>Care profile</v>
      </c>
      <c r="K177" s="15" t="str">
        <f>'Care profiles'!E178</f>
        <v>Acute Care Services</v>
      </c>
      <c r="L177" s="104">
        <f>'Care profiles'!F178</f>
        <v>2E-3</v>
      </c>
      <c r="M177" s="15">
        <f>'Care profiles'!G178</f>
        <v>8</v>
      </c>
      <c r="N177" s="15">
        <f>'Care profiles'!H178</f>
        <v>90</v>
      </c>
      <c r="O177" s="15" t="str">
        <f>'Care profiles'!I178</f>
        <v>min</v>
      </c>
      <c r="P177" s="15" t="str">
        <f>'Care profiles'!J178</f>
        <v>Team</v>
      </c>
      <c r="Q177" s="15" t="str">
        <f>'Care profiles'!K178</f>
        <v>Acute Care Team</v>
      </c>
      <c r="R177" s="15" t="str">
        <f>'Care profiles'!M178</f>
        <v>N</v>
      </c>
      <c r="S177" s="15" t="str">
        <f>'Care profiles'!O178</f>
        <v>Y</v>
      </c>
      <c r="T177" s="15" t="str">
        <f>'Care profiles'!Q178</f>
        <v>N</v>
      </c>
      <c r="U177" s="30">
        <f t="shared" si="20"/>
        <v>191834.87520000001</v>
      </c>
      <c r="V177" s="30">
        <f t="shared" si="21"/>
        <v>383.66975040000005</v>
      </c>
      <c r="W177" s="30">
        <f>IF(M177="n/a",0,IF(O177="days",V177*M177*(1+(VLOOKUP(K177,'Bed parameters'!$A$9:$G$12,7,FALSE))),V177*M177))</f>
        <v>3069.3580032000004</v>
      </c>
      <c r="X177" s="30">
        <f t="shared" si="22"/>
        <v>4604.0370048000004</v>
      </c>
      <c r="Y177" s="30">
        <f t="shared" si="23"/>
        <v>0</v>
      </c>
      <c r="Z177" s="113">
        <f>_xlfn.IFNA(Y177/((VLOOKUP(K177,'Bed parameters'!$A$9:$G$12,3,FALSE))*(VLOOKUP(K177,'Bed parameters'!$A$9:$G$12,5,FALSE))),0)</f>
        <v>0</v>
      </c>
      <c r="AA177" s="30">
        <f t="shared" si="24"/>
        <v>4604.0370048000004</v>
      </c>
      <c r="AB177" s="30">
        <f>_xlfn.IFNA(IF($O177="days",$Y177*(VLOOKUP($K177,'Bed parameters'!$A$9:$I$12,9,FALSE))*$F177*(VLOOKUP($Q177,'Workforce distribution'!$C$8:$AD$30,AB$7,FALSE)),IF($Q177="n/a",(IF($P177=AB$6,$X177*$F177,0)),$X177*$F177*(VLOOKUP($Q177,'Workforce distribution'!$C$8:$AD$30,AB$7,FALSE)))),0)</f>
        <v>0</v>
      </c>
      <c r="AC177" s="30">
        <f>_xlfn.IFNA(IF($O177="days",$Y177*(VLOOKUP($K177,'Bed parameters'!$A$9:$I$12,9,FALSE))*$F177*(VLOOKUP($Q177,'Workforce distribution'!$C$8:$AD$30,AC$7,FALSE)),IF($Q177="n/a",(IF($P177=AC$6,$X177*$F177,0)),$X177*$F177*(VLOOKUP($Q177,'Workforce distribution'!$C$8:$AD$30,AC$7,FALSE)))),0)</f>
        <v>0</v>
      </c>
      <c r="AD177" s="30">
        <f>_xlfn.IFNA(IF($O177="days",$Y177*(VLOOKUP($K177,'Bed parameters'!$A$9:$I$12,9,FALSE))*$F177*(VLOOKUP($Q177,'Workforce distribution'!$C$8:$AD$30,AD$7,FALSE)),IF($Q177="n/a",(IF($P177=AD$6,$X177*$F177,0)),$X177*$F177*(VLOOKUP($Q177,'Workforce distribution'!$C$8:$AD$30,AD$7,FALSE)))),0)</f>
        <v>0</v>
      </c>
      <c r="AE177" s="30">
        <f>_xlfn.IFNA(IF($O177="days",$Y177*(VLOOKUP($K177,'Bed parameters'!$A$9:$I$12,9,FALSE))*$F177*(VLOOKUP($Q177,'Workforce distribution'!$C$8:$AD$30,AE$7,FALSE)),IF($Q177="n/a",(IF($P177=AE$6,$X177*$F177,0)),$X177*$F177*(VLOOKUP($Q177,'Workforce distribution'!$C$8:$AD$30,AE$7,FALSE)))),0)</f>
        <v>241.91608329547509</v>
      </c>
      <c r="AF177" s="30">
        <f>_xlfn.IFNA(IF($O177="days",$Y177*(VLOOKUP($K177,'Bed parameters'!$A$9:$I$12,9,FALSE))*$F177*(VLOOKUP($Q177,'Workforce distribution'!$C$8:$AD$30,AF$7,FALSE)),IF($Q177="n/a",(IF($P177=AF$6,$X177*$F177,0)),$X177*$F177*(VLOOKUP($Q177,'Workforce distribution'!$C$8:$AD$30,AF$7,FALSE)))),0)</f>
        <v>0</v>
      </c>
      <c r="AG177" s="30">
        <f>_xlfn.IFNA(IF($O177="days",$Y177*(VLOOKUP($K177,'Bed parameters'!$A$9:$I$12,9,FALSE))*$F177*(VLOOKUP($Q177,'Workforce distribution'!$C$8:$AD$30,AG$7,FALSE)),IF($Q177="n/a",(IF($P177=AG$6,$X177*$F177,0)),$X177*$F177*(VLOOKUP($Q177,'Workforce distribution'!$C$8:$AD$30,AG$7,FALSE)))),0)</f>
        <v>0</v>
      </c>
      <c r="AH177" s="30">
        <f>_xlfn.IFNA(IF($O177="days",$Y177*(VLOOKUP($K177,'Bed parameters'!$A$9:$I$12,9,FALSE))*$F177*(VLOOKUP($Q177,'Workforce distribution'!$C$8:$AD$30,AH$7,FALSE)),IF($Q177="n/a",(IF($P177=AH$6,$X177*$F177,0)),$X177*$F177*(VLOOKUP($Q177,'Workforce distribution'!$C$8:$AD$30,AH$7,FALSE)))),0)</f>
        <v>0</v>
      </c>
      <c r="AI177" s="30">
        <f>_xlfn.IFNA(IF($O177="days",$Y177*(VLOOKUP($K177,'Bed parameters'!$A$9:$I$12,9,FALSE))*$F177*(VLOOKUP($Q177,'Workforce distribution'!$C$8:$AD$30,AI$7,FALSE)),IF($Q177="n/a",(IF($P177=AI$6,$X177*$F177,0)),$X177*$F177*(VLOOKUP($Q177,'Workforce distribution'!$C$8:$AD$30,AI$7,FALSE)))),0)</f>
        <v>0</v>
      </c>
      <c r="AJ177" s="30">
        <f>_xlfn.IFNA(IF($O177="days",$Y177*(VLOOKUP($K177,'Bed parameters'!$A$9:$I$12,9,FALSE))*$F177*(VLOOKUP($Q177,'Workforce distribution'!$C$8:$AD$30,AJ$7,FALSE)),IF($Q177="n/a",(IF($P177=AJ$6,$X177*$F177,0)),$X177*$F177*(VLOOKUP($Q177,'Workforce distribution'!$C$8:$AD$30,AJ$7,FALSE)))),0)</f>
        <v>0</v>
      </c>
      <c r="AK177" s="30">
        <f>_xlfn.IFNA(IF($O177="days",$Y177*(VLOOKUP($K177,'Bed parameters'!$A$9:$I$12,9,FALSE))*$F177*(VLOOKUP($Q177,'Workforce distribution'!$C$8:$AD$30,AK$7,FALSE)),IF($Q177="n/a",(IF($P177=AK$6,$X177*$F177,0)),$X177*$F177*(VLOOKUP($Q177,'Workforce distribution'!$C$8:$AD$30,AK$7,FALSE)))),0)</f>
        <v>0</v>
      </c>
      <c r="AL177" s="30">
        <f>_xlfn.IFNA(IF($O177="days",$Y177*(VLOOKUP($K177,'Bed parameters'!$A$9:$I$12,9,FALSE))*$F177*(VLOOKUP($Q177,'Workforce distribution'!$C$8:$AD$30,AL$7,FALSE)),IF($Q177="n/a",(IF($P177=AL$6,$X177*$F177,0)),$X177*$F177*(VLOOKUP($Q177,'Workforce distribution'!$C$8:$AD$30,AL$7,FALSE)))),0)</f>
        <v>407.00918325211342</v>
      </c>
      <c r="AM177" s="30">
        <f>_xlfn.IFNA(IF($O177="days",$Y177*(VLOOKUP($K177,'Bed parameters'!$A$9:$I$12,9,FALSE))*$F177*(VLOOKUP($Q177,'Workforce distribution'!$C$8:$AD$30,AM$7,FALSE)),IF($Q177="n/a",(IF($P177=AM$6,$X177*$F177,0)),$X177*$F177*(VLOOKUP($Q177,'Workforce distribution'!$C$8:$AD$30,AM$7,FALSE)))),0)</f>
        <v>2767.6624461143715</v>
      </c>
      <c r="AN177" s="30">
        <f>_xlfn.IFNA(IF($O177="days",$Y177*(VLOOKUP($K177,'Bed parameters'!$A$9:$I$12,9,FALSE))*$F177*(VLOOKUP($Q177,'Workforce distribution'!$C$8:$AD$30,AN$7,FALSE)),IF($Q177="n/a",(IF($P177=AN$6,$X177*$F177,0)),$X177*$F177*(VLOOKUP($Q177,'Workforce distribution'!$C$8:$AD$30,AN$7,FALSE)))),0)</f>
        <v>96.664681022376939</v>
      </c>
      <c r="AO177" s="30">
        <f>_xlfn.IFNA(IF($O177="days",$Y177*(VLOOKUP($K177,'Bed parameters'!$A$9:$I$12,9,FALSE))*$F177*(VLOOKUP($Q177,'Workforce distribution'!$C$8:$AD$30,AO$7,FALSE)),IF($Q177="n/a",(IF($P177=AO$6,$X177*$F177,0)),$X177*$F177*(VLOOKUP($Q177,'Workforce distribution'!$C$8:$AD$30,AO$7,FALSE)))),0)</f>
        <v>270.66110686265546</v>
      </c>
      <c r="AP177" s="30">
        <f>_xlfn.IFNA(IF($O177="days",$Y177*(VLOOKUP($K177,'Bed parameters'!$A$9:$I$12,9,FALSE))*$F177*(VLOOKUP($Q177,'Workforce distribution'!$C$8:$AD$30,AP$7,FALSE)),IF($Q177="n/a",(IF($P177=AP$6,$X177*$F177,0)),$X177*$F177*(VLOOKUP($Q177,'Workforce distribution'!$C$8:$AD$30,AP$7,FALSE)))),0)</f>
        <v>270.66110686265546</v>
      </c>
      <c r="AQ177" s="30">
        <f>_xlfn.IFNA(IF($O177="days",$Y177*(VLOOKUP($K177,'Bed parameters'!$A$9:$I$12,9,FALSE))*$F177*(VLOOKUP($Q177,'Workforce distribution'!$C$8:$AD$30,AQ$7,FALSE)),IF($Q177="n/a",(IF($P177=AQ$6,$X177*$F177,0)),$X177*$F177*(VLOOKUP($Q177,'Workforce distribution'!$C$8:$AD$30,AQ$7,FALSE)))),0)</f>
        <v>0</v>
      </c>
      <c r="AR177" s="30">
        <f>_xlfn.IFNA(IF($O177="days",$Y177*(VLOOKUP($K177,'Bed parameters'!$A$9:$I$12,9,FALSE))*$F177*(VLOOKUP($Q177,'Workforce distribution'!$C$8:$AD$30,AR$7,FALSE)),IF($Q177="n/a",(IF($P177=AR$6,$X177*$F177,0)),$X177*$F177*(VLOOKUP($Q177,'Workforce distribution'!$C$8:$AD$30,AR$7,FALSE)))),0)</f>
        <v>0</v>
      </c>
      <c r="AS177" s="30">
        <f>_xlfn.IFNA(IF($O177="days",$Y177*(VLOOKUP($K177,'Bed parameters'!$A$9:$I$12,9,FALSE))*$F177*(VLOOKUP($Q177,'Workforce distribution'!$C$8:$AD$30,AS$7,FALSE)),IF($Q177="n/a",(IF($P177=AS$6,$X177*$F177,0)),$X177*$F177*(VLOOKUP($Q177,'Workforce distribution'!$C$8:$AD$30,AS$7,FALSE)))),0)</f>
        <v>0</v>
      </c>
      <c r="AT177" s="30">
        <f>_xlfn.IFNA(IF($O177="days",$Y177*(VLOOKUP($K177,'Bed parameters'!$A$9:$I$12,9,FALSE))*$F177*(VLOOKUP($Q177,'Workforce distribution'!$C$8:$AD$30,AT$7,FALSE)),IF($Q177="n/a",(IF($P177=AT$6,$X177*$F177,0)),$X177*$F177*(VLOOKUP($Q177,'Workforce distribution'!$C$8:$AD$30,AT$7,FALSE)))),0)</f>
        <v>0</v>
      </c>
      <c r="AU177" s="30">
        <f>_xlfn.IFNA(IF($O177="days",$Y177*(VLOOKUP($K177,'Bed parameters'!$A$9:$I$12,9,FALSE))*$F177*(VLOOKUP($Q177,'Workforce distribution'!$C$8:$AD$30,AU$7,FALSE)),IF($Q177="n/a",(IF($P177=AU$6,$X177*$F177,0)),$X177*$F177*(VLOOKUP($Q177,'Workforce distribution'!$C$8:$AD$30,AU$7,FALSE)))),0)</f>
        <v>264.55596911387374</v>
      </c>
      <c r="AV177" s="30">
        <f>_xlfn.IFNA(IF($O177="days",$Y177*(VLOOKUP($K177,'Bed parameters'!$A$9:$I$12,9,FALSE))*$F177*(VLOOKUP($Q177,'Workforce distribution'!$C$8:$AD$30,AV$7,FALSE)),IF($Q177="n/a",(IF($P177=AV$6,$X177*$F177,0)),$X177*$F177*(VLOOKUP($Q177,'Workforce distribution'!$C$8:$AD$30,AV$7,FALSE)))),0)</f>
        <v>0</v>
      </c>
      <c r="AW177" s="30">
        <f>_xlfn.IFNA(IF($O177="days",$Y177*(VLOOKUP($K177,'Bed parameters'!$A$9:$I$12,9,FALSE))*$F177*(VLOOKUP($Q177,'Workforce distribution'!$C$8:$AD$30,AW$7,FALSE)),IF($Q177="n/a",(IF($P177=AW$6,$X177*$F177,0)),$X177*$F177*(VLOOKUP($Q177,'Workforce distribution'!$C$8:$AD$30,AW$7,FALSE)))),0)</f>
        <v>284.9064282764794</v>
      </c>
      <c r="AX177" s="30">
        <f>_xlfn.IFNA(IF($O177="days",$Y177*(VLOOKUP($K177,'Bed parameters'!$A$9:$I$12,9,FALSE))*$F177*(VLOOKUP($Q177,'Workforce distribution'!$C$8:$AD$30,AX$7,FALSE)),IF($Q177="n/a",(IF($P177=AX$6,$X177*$F177,0)),$X177*$F177*(VLOOKUP($Q177,'Workforce distribution'!$C$8:$AD$30,AX$7,FALSE)))),0)</f>
        <v>0</v>
      </c>
      <c r="AY177" s="30">
        <f>_xlfn.IFNA(IF($O177="days",$Y177*(VLOOKUP($K177,'Bed parameters'!$A$9:$I$12,9,FALSE))*$F177*(VLOOKUP($Q177,'Workforce distribution'!$C$8:$AD$30,AY$7,FALSE)),IF($Q177="n/a",(IF($P177=AY$6,$X177*$F177,0)),$X177*$F177*(VLOOKUP($Q177,'Workforce distribution'!$C$8:$AD$30,AY$7,FALSE)))),0)</f>
        <v>0</v>
      </c>
      <c r="AZ177" s="30">
        <f>_xlfn.IFNA(IF($O177="days",$Y177*(VLOOKUP($K177,'Bed parameters'!$A$9:$I$12,9,FALSE))*$F177*(VLOOKUP($Q177,'Workforce distribution'!$C$8:$AD$30,AZ$7,FALSE)),IF($Q177="n/a",(IF($P177=AZ$6,$X177*$F177,0)),$X177*$F177*(VLOOKUP($Q177,'Workforce distribution'!$C$8:$AD$30,AZ$7,FALSE)))),0)</f>
        <v>0</v>
      </c>
      <c r="BA177" s="30">
        <f>_xlfn.IFNA(IF($O177="days",$Y177*(VLOOKUP($K177,'Bed parameters'!$A$9:$I$12,9,FALSE))*$F177*(VLOOKUP($Q177,'Workforce distribution'!$C$8:$AD$30,BA$7,FALSE)),IF($Q177="n/a",(IF($P177=BA$6,$X177*$F177,0)),$X177*$F177*(VLOOKUP($Q177,'Workforce distribution'!$C$8:$AD$30,BA$7,FALSE)))),0)</f>
        <v>0</v>
      </c>
      <c r="BB177" s="30">
        <f>_xlfn.IFNA(IF($O177="days",$Y177*(VLOOKUP($K177,'Bed parameters'!$A$9:$I$12,9,FALSE))*$F177*(VLOOKUP($Q177,'Workforce distribution'!$C$8:$AD$30,BB$7,FALSE)),IF($Q177="n/a",(IF($P177=BB$6,$X177*$F177,0)),$X177*$F177*(VLOOKUP($Q177,'Workforce distribution'!$C$8:$AD$30,BB$7,FALSE)))),0)</f>
        <v>0</v>
      </c>
      <c r="BC177" s="149">
        <f t="shared" si="25"/>
        <v>4.2165791797516592</v>
      </c>
      <c r="BD177" s="288">
        <f>IF($Q177="n/a",(IF('Workforce hours'!D$30=0,0,(AB177/'Workforce hours'!D$30))),(IF(VLOOKUP($Q177,'Workforce hours'!$C$8:$AD$30,BD$7,FALSE)=0,0,(AB177/(VLOOKUP($Q177,'Workforce hours'!$C$8:$AD$30,BD$7,FALSE))))))</f>
        <v>0</v>
      </c>
      <c r="BE177" s="288">
        <f>IF($Q177="n/a",(IF('Workforce hours'!E$30=0,0,(AC177/'Workforce hours'!E$30))),(IF(VLOOKUP($Q177,'Workforce hours'!$C$8:$AD$30,BE$7,FALSE)=0,0,(AC177/(VLOOKUP($Q177,'Workforce hours'!$C$8:$AD$30,BE$7,FALSE))))))</f>
        <v>0</v>
      </c>
      <c r="BF177" s="288">
        <f>IF($Q177="n/a",(IF('Workforce hours'!F$30=0,0,(AD177/'Workforce hours'!F$30))),(IF(VLOOKUP($Q177,'Workforce hours'!$C$8:$AD$30,BF$7,FALSE)=0,0,(AD177/(VLOOKUP($Q177,'Workforce hours'!$C$8:$AD$30,BF$7,FALSE))))))</f>
        <v>0</v>
      </c>
      <c r="BG177" s="288">
        <f>IF($Q177="n/a",(IF('Workforce hours'!G$30=0,0,(AE177/'Workforce hours'!G$30))),(IF(VLOOKUP($Q177,'Workforce hours'!$C$8:$AD$30,BG$7,FALSE)=0,0,(AE177/(VLOOKUP($Q177,'Workforce hours'!$C$8:$AD$30,BG$7,FALSE))))))</f>
        <v>0.2104849220246256</v>
      </c>
      <c r="BH177" s="288">
        <f>IF($Q177="n/a",(IF('Workforce hours'!H$30=0,0,(AF177/'Workforce hours'!H$30))),(IF(VLOOKUP($Q177,'Workforce hours'!$C$8:$AD$30,BH$7,FALSE)=0,0,(AF177/(VLOOKUP($Q177,'Workforce hours'!$C$8:$AD$30,BH$7,FALSE))))))</f>
        <v>0</v>
      </c>
      <c r="BI177" s="288">
        <f>IF($Q177="n/a",(IF('Workforce hours'!I$30=0,0,(AG177/'Workforce hours'!I$30))),(IF(VLOOKUP($Q177,'Workforce hours'!$C$8:$AD$30,BI$7,FALSE)=0,0,(AG177/(VLOOKUP($Q177,'Workforce hours'!$C$8:$AD$30,BI$7,FALSE))))))</f>
        <v>0</v>
      </c>
      <c r="BJ177" s="288">
        <f>IF($Q177="n/a",(IF('Workforce hours'!J$30=0,0,(AH177/'Workforce hours'!J$30))),(IF(VLOOKUP($Q177,'Workforce hours'!$C$8:$AD$30,BJ$7,FALSE)=0,0,(AH177/(VLOOKUP($Q177,'Workforce hours'!$C$8:$AD$30,BJ$7,FALSE))))))</f>
        <v>0</v>
      </c>
      <c r="BK177" s="288">
        <f>IF($Q177="n/a",(IF('Workforce hours'!K$30=0,0,(AI177/'Workforce hours'!K$30))),(IF(VLOOKUP($Q177,'Workforce hours'!$C$8:$AD$30,BK$7,FALSE)=0,0,(AI177/(VLOOKUP($Q177,'Workforce hours'!$C$8:$AD$30,BK$7,FALSE))))))</f>
        <v>0</v>
      </c>
      <c r="BL177" s="288">
        <f>IF($Q177="n/a",(IF('Workforce hours'!L$30=0,0,(AJ177/'Workforce hours'!L$30))),(IF(VLOOKUP($Q177,'Workforce hours'!$C$8:$AD$30,BL$7,FALSE)=0,0,(AJ177/(VLOOKUP($Q177,'Workforce hours'!$C$8:$AD$30,BL$7,FALSE))))))</f>
        <v>0</v>
      </c>
      <c r="BM177" s="288">
        <f>IF($Q177="n/a",(IF('Workforce hours'!M$30=0,0,(AK177/'Workforce hours'!M$30))),(IF(VLOOKUP($Q177,'Workforce hours'!$C$8:$AD$30,BM$7,FALSE)=0,0,(AK177/(VLOOKUP($Q177,'Workforce hours'!$C$8:$AD$30,BM$7,FALSE))))))</f>
        <v>0</v>
      </c>
      <c r="BN177" s="288">
        <f>IF($Q177="n/a",(IF('Workforce hours'!N$30=0,0,(AL177/'Workforce hours'!N$30))),(IF(VLOOKUP($Q177,'Workforce hours'!$C$8:$AD$30,BN$7,FALSE)=0,0,(AL177/(VLOOKUP($Q177,'Workforce hours'!$C$8:$AD$30,BN$7,FALSE))))))</f>
        <v>0.37054577906443409</v>
      </c>
      <c r="BO177" s="288">
        <f>IF($Q177="n/a",(IF('Workforce hours'!O$30=0,0,(AM177/'Workforce hours'!O$30))),(IF(VLOOKUP($Q177,'Workforce hours'!$C$8:$AD$30,BO$7,FALSE)=0,0,(AM177/(VLOOKUP($Q177,'Workforce hours'!$C$8:$AD$30,BO$7,FALSE))))))</f>
        <v>2.6159939451894778</v>
      </c>
      <c r="BP177" s="288">
        <f>IF($Q177="n/a",(IF('Workforce hours'!P$30=0,0,(AN177/'Workforce hours'!P$30))),(IF(VLOOKUP($Q177,'Workforce hours'!$C$8:$AD$30,BP$7,FALSE)=0,0,(AN177/(VLOOKUP($Q177,'Workforce hours'!$C$8:$AD$30,BP$7,FALSE))))))</f>
        <v>8.410543677114371E-2</v>
      </c>
      <c r="BQ177" s="288">
        <f>IF($Q177="n/a",(IF('Workforce hours'!Q$30=0,0,(AO177/'Workforce hours'!Q$30))),(IF(VLOOKUP($Q177,'Workforce hours'!$C$8:$AD$30,BQ$7,FALSE)=0,0,(AO177/(VLOOKUP($Q177,'Workforce hours'!$C$8:$AD$30,BQ$7,FALSE))))))</f>
        <v>0.23549522295920236</v>
      </c>
      <c r="BR177" s="288">
        <f>IF($Q177="n/a",(IF('Workforce hours'!R$30=0,0,(AP177/'Workforce hours'!R$30))),(IF(VLOOKUP($Q177,'Workforce hours'!$C$8:$AD$30,BR$7,FALSE)=0,0,(AP177/(VLOOKUP($Q177,'Workforce hours'!$C$8:$AD$30,BR$7,FALSE))))))</f>
        <v>0.23549522295920236</v>
      </c>
      <c r="BS177" s="288">
        <f>IF($Q177="n/a",(IF('Workforce hours'!S$30=0,0,(AQ177/'Workforce hours'!S$30))),(IF(VLOOKUP($Q177,'Workforce hours'!$C$8:$AD$30,BS$7,FALSE)=0,0,(AQ177/(VLOOKUP($Q177,'Workforce hours'!$C$8:$AD$30,BS$7,FALSE))))))</f>
        <v>0</v>
      </c>
      <c r="BT177" s="288">
        <f>IF($Q177="n/a",(IF('Workforce hours'!T$30=0,0,(AR177/'Workforce hours'!T$30))),(IF(VLOOKUP($Q177,'Workforce hours'!$C$8:$AD$30,BT$7,FALSE)=0,0,(AR177/(VLOOKUP($Q177,'Workforce hours'!$C$8:$AD$30,BT$7,FALSE))))))</f>
        <v>0</v>
      </c>
      <c r="BU177" s="288">
        <f>IF($Q177="n/a",(IF('Workforce hours'!U$30=0,0,(AS177/'Workforce hours'!U$30))),(IF(VLOOKUP($Q177,'Workforce hours'!$C$8:$AD$30,BU$7,FALSE)=0,0,(AS177/(VLOOKUP($Q177,'Workforce hours'!$C$8:$AD$30,BU$7,FALSE))))))</f>
        <v>0</v>
      </c>
      <c r="BV177" s="288">
        <f>IF($Q177="n/a",(IF('Workforce hours'!V$30=0,0,(AT177/'Workforce hours'!V$30))),(IF(VLOOKUP($Q177,'Workforce hours'!$C$8:$AD$30,BV$7,FALSE)=0,0,(AT177/(VLOOKUP($Q177,'Workforce hours'!$C$8:$AD$30,BV$7,FALSE))))))</f>
        <v>0</v>
      </c>
      <c r="BW177" s="288">
        <f>IF($Q177="n/a",(IF('Workforce hours'!W$30=0,0,(AU177/'Workforce hours'!W$30))),(IF(VLOOKUP($Q177,'Workforce hours'!$C$8:$AD$30,BW$7,FALSE)=0,0,(AU177/(VLOOKUP($Q177,'Workforce hours'!$C$8:$AD$30,BW$7,FALSE))))))</f>
        <v>0.22362823926616471</v>
      </c>
      <c r="BX177" s="288">
        <f>IF($Q177="n/a",(IF('Workforce hours'!X$30=0,0,(AV177/'Workforce hours'!X$30))),(IF(VLOOKUP($Q177,'Workforce hours'!$C$8:$AD$30,BX$7,FALSE)=0,0,(AV177/(VLOOKUP($Q177,'Workforce hours'!$C$8:$AD$30,BX$7,FALSE))))))</f>
        <v>0</v>
      </c>
      <c r="BY177" s="288">
        <f>IF($Q177="n/a",(IF('Workforce hours'!Y$30=0,0,(AW177/'Workforce hours'!Y$30))),(IF(VLOOKUP($Q177,'Workforce hours'!$C$8:$AD$30,BY$7,FALSE)=0,0,(AW177/(VLOOKUP($Q177,'Workforce hours'!$C$8:$AD$30,BY$7,FALSE))))))</f>
        <v>0.24083041151740814</v>
      </c>
      <c r="BZ177" s="288">
        <f>IF($Q177="n/a",(IF('Workforce hours'!Z$30=0,0,(AX177/'Workforce hours'!Z$30))),(IF(VLOOKUP($Q177,'Workforce hours'!$C$8:$AD$30,BZ$7,FALSE)=0,0,(AX177/(VLOOKUP($Q177,'Workforce hours'!$C$8:$AD$30,BZ$7,FALSE))))))</f>
        <v>0</v>
      </c>
      <c r="CA177" s="288">
        <f>IF($Q177="n/a",(IF('Workforce hours'!AA$30=0,0,(AY177/'Workforce hours'!AA$30))),(IF(VLOOKUP($Q177,'Workforce hours'!$C$8:$AD$30,CA$7,FALSE)=0,0,(AY177/(VLOOKUP($Q177,'Workforce hours'!$C$8:$AD$30,CA$7,FALSE))))))</f>
        <v>0</v>
      </c>
      <c r="CB177" s="288">
        <f>IF($Q177="n/a",(IF('Workforce hours'!AB$30=0,0,(AZ177/'Workforce hours'!AB$30))),(IF(VLOOKUP($Q177,'Workforce hours'!$C$8:$AD$30,CB$7,FALSE)=0,0,(AZ177/(VLOOKUP($Q177,'Workforce hours'!$C$8:$AD$30,CB$7,FALSE))))))</f>
        <v>0</v>
      </c>
      <c r="CC177" s="288">
        <f>IF($Q177="n/a",(IF('Workforce hours'!AC$30=0,0,(BA177/'Workforce hours'!AC$30))),(IF(VLOOKUP($Q177,'Workforce hours'!$C$8:$AD$30,CC$7,FALSE)=0,0,(BA177/(VLOOKUP($Q177,'Workforce hours'!$C$8:$AD$30,CC$7,FALSE))))))</f>
        <v>0</v>
      </c>
      <c r="CD177" s="288">
        <f>IF($Q177="n/a",(IF('Workforce hours'!AD$30=0,0,(BB177/'Workforce hours'!AD$30))),(IF(VLOOKUP($Q177,'Workforce hours'!$C$8:$AD$30,CD$7,FALSE)=0,0,(BB177/(VLOOKUP($Q177,'Workforce hours'!$C$8:$AD$30,CD$7,FALSE))))))</f>
        <v>0</v>
      </c>
      <c r="CE177" s="289">
        <f t="shared" si="26"/>
        <v>0</v>
      </c>
      <c r="CF177" s="290">
        <f>BD177*'Workforce costs'!B$9*(1+'Workforce costs'!B$10)*(1+'Workforce costs'!B$11)</f>
        <v>0</v>
      </c>
      <c r="CG177" s="290">
        <f>BE177*'Workforce costs'!C$9*(1+'Workforce costs'!C$10)*(1+'Workforce costs'!C$11)</f>
        <v>0</v>
      </c>
      <c r="CH177" s="290">
        <f>BF177*'Workforce costs'!D$9*(1+'Workforce costs'!D$10)*(1+'Workforce costs'!D$11)</f>
        <v>0</v>
      </c>
      <c r="CI177" s="290">
        <f>BG177*'Workforce costs'!E$9*(1+'Workforce costs'!E$10)*(1+'Workforce costs'!E$11)</f>
        <v>0</v>
      </c>
      <c r="CJ177" s="290">
        <f>BH177*'Workforce costs'!F$9*(1+'Workforce costs'!F$10)*(1+'Workforce costs'!F$11)</f>
        <v>0</v>
      </c>
      <c r="CK177" s="290">
        <f>BI177*'Workforce costs'!G$9*(1+'Workforce costs'!G$10)*(1+'Workforce costs'!G$11)</f>
        <v>0</v>
      </c>
      <c r="CL177" s="290">
        <f>BJ177*'Workforce costs'!H$9*(1+'Workforce costs'!H$10)*(1+'Workforce costs'!H$11)</f>
        <v>0</v>
      </c>
      <c r="CM177" s="290">
        <f>BK177*'Workforce costs'!I$9*(1+'Workforce costs'!I$10)*(1+'Workforce costs'!I$11)</f>
        <v>0</v>
      </c>
      <c r="CN177" s="290">
        <f>BL177*'Workforce costs'!J$9*(1+'Workforce costs'!J$10)*(1+'Workforce costs'!J$11)</f>
        <v>0</v>
      </c>
      <c r="CO177" s="290">
        <f>BM177*'Workforce costs'!K$9*(1+'Workforce costs'!K$10)*(1+'Workforce costs'!K$11)</f>
        <v>0</v>
      </c>
      <c r="CP177" s="290">
        <f>BN177*'Workforce costs'!L$9*(1+'Workforce costs'!L$10)*(1+'Workforce costs'!L$11)</f>
        <v>0</v>
      </c>
      <c r="CQ177" s="290">
        <f>BO177*'Workforce costs'!M$9*(1+'Workforce costs'!M$10)*(1+'Workforce costs'!M$11)</f>
        <v>0</v>
      </c>
      <c r="CR177" s="290">
        <f>BP177*'Workforce costs'!N$9*(1+'Workforce costs'!N$10)*(1+'Workforce costs'!N$11)</f>
        <v>0</v>
      </c>
      <c r="CS177" s="290">
        <f>BQ177*'Workforce costs'!O$9*(1+'Workforce costs'!O$10)*(1+'Workforce costs'!O$11)</f>
        <v>0</v>
      </c>
      <c r="CT177" s="290">
        <f>BR177*'Workforce costs'!P$9*(1+'Workforce costs'!P$10)*(1+'Workforce costs'!P$11)</f>
        <v>0</v>
      </c>
      <c r="CU177" s="290">
        <f>BS177*'Workforce costs'!Q$9*(1+'Workforce costs'!Q$10)*(1+'Workforce costs'!Q$11)</f>
        <v>0</v>
      </c>
      <c r="CV177" s="290">
        <f>BT177*'Workforce costs'!R$9*(1+'Workforce costs'!R$10)*(1+'Workforce costs'!R$11)</f>
        <v>0</v>
      </c>
      <c r="CW177" s="290">
        <f>BU177*'Workforce costs'!S$9*(1+'Workforce costs'!S$10)*(1+'Workforce costs'!S$11)</f>
        <v>0</v>
      </c>
      <c r="CX177" s="290">
        <f>BV177*'Workforce costs'!T$9*(1+'Workforce costs'!T$10)*(1+'Workforce costs'!T$11)</f>
        <v>0</v>
      </c>
      <c r="CY177" s="290">
        <f>BW177*'Workforce costs'!U$9*(1+'Workforce costs'!U$10)*(1+'Workforce costs'!U$11)</f>
        <v>0</v>
      </c>
      <c r="CZ177" s="290">
        <f>BX177*'Workforce costs'!V$9*(1+'Workforce costs'!V$10)*(1+'Workforce costs'!V$11)</f>
        <v>0</v>
      </c>
      <c r="DA177" s="290">
        <f>BY177*'Workforce costs'!W$9*(1+'Workforce costs'!W$10)*(1+'Workforce costs'!W$11)</f>
        <v>0</v>
      </c>
      <c r="DB177" s="290">
        <f>BZ177*'Workforce costs'!X$9*(1+'Workforce costs'!X$10)*(1+'Workforce costs'!X$11)</f>
        <v>0</v>
      </c>
      <c r="DC177" s="290">
        <f>CA177*'Workforce costs'!Y$9*(1+'Workforce costs'!Y$10)*(1+'Workforce costs'!Y$11)</f>
        <v>0</v>
      </c>
      <c r="DD177" s="290">
        <f>CB177*'Workforce costs'!Z$9*(1+'Workforce costs'!Z$10)*(1+'Workforce costs'!Z$11)</f>
        <v>0</v>
      </c>
      <c r="DE177" s="290">
        <f>CC177*'Workforce costs'!AA$9*(1+'Workforce costs'!AA$10)*(1+'Workforce costs'!AA$11)</f>
        <v>0</v>
      </c>
      <c r="DF177" s="290">
        <f>CD177*'Workforce costs'!AB$9*(1+'Workforce costs'!AB$10)*(1+'Workforce costs'!AB$11)</f>
        <v>0</v>
      </c>
    </row>
    <row r="178" spans="1:110" x14ac:dyDescent="0.3">
      <c r="A178" s="2" t="str">
        <f>Outputs!$A$4</f>
        <v>Australia</v>
      </c>
      <c r="B178" s="2" t="str">
        <f t="shared" si="19"/>
        <v>Australia 18to24</v>
      </c>
      <c r="C178" s="30">
        <f>VLOOKUP($B178,Populations!$D$15:$H$1920,3,FALSE)</f>
        <v>2374194</v>
      </c>
      <c r="D178" s="255">
        <f>IF(OR($H178="General pop",$H178="Schools",$H178="Workplace",$H178="Skills Training",$H178="Digital Supports"),1,VLOOKUP($B178,Populations!$D$15:$H$1920,5,FALSE))</f>
        <v>1</v>
      </c>
      <c r="E178" s="88">
        <f>VLOOKUP(I178,Epidemiology!$C$10:$H$47,6,FALSE)</f>
        <v>8080</v>
      </c>
      <c r="F178" s="102">
        <f>'Care profiles'!R179</f>
        <v>1</v>
      </c>
      <c r="G178" s="15" t="str">
        <f>'Care profiles'!A179</f>
        <v>18to24</v>
      </c>
      <c r="H178" s="15" t="str">
        <f>'Care profiles'!B179</f>
        <v>Thoughts</v>
      </c>
      <c r="I178" s="15" t="str">
        <f>'Care profiles'!C179</f>
        <v>Thoughts_18-24yrs</v>
      </c>
      <c r="J178" s="15" t="str">
        <f>'Care profiles'!D179</f>
        <v>Care profile</v>
      </c>
      <c r="K178" s="15" t="str">
        <f>'Care profiles'!E179</f>
        <v>Individual Carer Peer Support – Service Navigation</v>
      </c>
      <c r="L178" s="104">
        <f>'Care profiles'!F179</f>
        <v>0.05</v>
      </c>
      <c r="M178" s="15">
        <f>'Care profiles'!G179</f>
        <v>1</v>
      </c>
      <c r="N178" s="15">
        <f>'Care profiles'!H179</f>
        <v>60</v>
      </c>
      <c r="O178" s="15" t="str">
        <f>'Care profiles'!I179</f>
        <v>min</v>
      </c>
      <c r="P178" s="15" t="str">
        <f>'Care profiles'!J179</f>
        <v>Peer Worker</v>
      </c>
      <c r="Q178" s="15" t="str">
        <f>'Care profiles'!K179</f>
        <v>n/a</v>
      </c>
      <c r="R178" s="15" t="str">
        <f>'Care profiles'!M179</f>
        <v>N</v>
      </c>
      <c r="S178" s="15" t="str">
        <f>'Care profiles'!O179</f>
        <v>Y</v>
      </c>
      <c r="T178" s="15" t="str">
        <f>'Care profiles'!Q179</f>
        <v>N</v>
      </c>
      <c r="U178" s="30">
        <f t="shared" si="20"/>
        <v>191834.87520000001</v>
      </c>
      <c r="V178" s="30">
        <f t="shared" si="21"/>
        <v>9591.7437600000012</v>
      </c>
      <c r="W178" s="30">
        <f>IF(M178="n/a",0,IF(O178="days",V178*M178*(1+(VLOOKUP(K178,'Bed parameters'!$A$9:$G$12,7,FALSE))),V178*M178))</f>
        <v>9591.7437600000012</v>
      </c>
      <c r="X178" s="30">
        <f t="shared" si="22"/>
        <v>9591.7437600000012</v>
      </c>
      <c r="Y178" s="30">
        <f t="shared" si="23"/>
        <v>0</v>
      </c>
      <c r="Z178" s="113">
        <f>_xlfn.IFNA(Y178/((VLOOKUP(K178,'Bed parameters'!$A$9:$G$12,3,FALSE))*(VLOOKUP(K178,'Bed parameters'!$A$9:$G$12,5,FALSE))),0)</f>
        <v>0</v>
      </c>
      <c r="AA178" s="30">
        <f t="shared" si="24"/>
        <v>9591.7437600000012</v>
      </c>
      <c r="AB178" s="30">
        <f>_xlfn.IFNA(IF($O178="days",$Y178*(VLOOKUP($K178,'Bed parameters'!$A$9:$I$12,9,FALSE))*$F178*(VLOOKUP($Q178,'Workforce distribution'!$C$8:$AD$30,AB$7,FALSE)),IF($Q178="n/a",(IF($P178=AB$6,$X178*$F178,0)),$X178*$F178*(VLOOKUP($Q178,'Workforce distribution'!$C$8:$AD$30,AB$7,FALSE)))),0)</f>
        <v>0</v>
      </c>
      <c r="AC178" s="30">
        <f>_xlfn.IFNA(IF($O178="days",$Y178*(VLOOKUP($K178,'Bed parameters'!$A$9:$I$12,9,FALSE))*$F178*(VLOOKUP($Q178,'Workforce distribution'!$C$8:$AD$30,AC$7,FALSE)),IF($Q178="n/a",(IF($P178=AC$6,$X178*$F178,0)),$X178*$F178*(VLOOKUP($Q178,'Workforce distribution'!$C$8:$AD$30,AC$7,FALSE)))),0)</f>
        <v>0</v>
      </c>
      <c r="AD178" s="30">
        <f>_xlfn.IFNA(IF($O178="days",$Y178*(VLOOKUP($K178,'Bed parameters'!$A$9:$I$12,9,FALSE))*$F178*(VLOOKUP($Q178,'Workforce distribution'!$C$8:$AD$30,AD$7,FALSE)),IF($Q178="n/a",(IF($P178=AD$6,$X178*$F178,0)),$X178*$F178*(VLOOKUP($Q178,'Workforce distribution'!$C$8:$AD$30,AD$7,FALSE)))),0)</f>
        <v>0</v>
      </c>
      <c r="AE178" s="30">
        <f>_xlfn.IFNA(IF($O178="days",$Y178*(VLOOKUP($K178,'Bed parameters'!$A$9:$I$12,9,FALSE))*$F178*(VLOOKUP($Q178,'Workforce distribution'!$C$8:$AD$30,AE$7,FALSE)),IF($Q178="n/a",(IF($P178=AE$6,$X178*$F178,0)),$X178*$F178*(VLOOKUP($Q178,'Workforce distribution'!$C$8:$AD$30,AE$7,FALSE)))),0)</f>
        <v>9591.7437600000012</v>
      </c>
      <c r="AF178" s="30">
        <f>_xlfn.IFNA(IF($O178="days",$Y178*(VLOOKUP($K178,'Bed parameters'!$A$9:$I$12,9,FALSE))*$F178*(VLOOKUP($Q178,'Workforce distribution'!$C$8:$AD$30,AF$7,FALSE)),IF($Q178="n/a",(IF($P178=AF$6,$X178*$F178,0)),$X178*$F178*(VLOOKUP($Q178,'Workforce distribution'!$C$8:$AD$30,AF$7,FALSE)))),0)</f>
        <v>0</v>
      </c>
      <c r="AG178" s="30">
        <f>_xlfn.IFNA(IF($O178="days",$Y178*(VLOOKUP($K178,'Bed parameters'!$A$9:$I$12,9,FALSE))*$F178*(VLOOKUP($Q178,'Workforce distribution'!$C$8:$AD$30,AG$7,FALSE)),IF($Q178="n/a",(IF($P178=AG$6,$X178*$F178,0)),$X178*$F178*(VLOOKUP($Q178,'Workforce distribution'!$C$8:$AD$30,AG$7,FALSE)))),0)</f>
        <v>0</v>
      </c>
      <c r="AH178" s="30">
        <f>_xlfn.IFNA(IF($O178="days",$Y178*(VLOOKUP($K178,'Bed parameters'!$A$9:$I$12,9,FALSE))*$F178*(VLOOKUP($Q178,'Workforce distribution'!$C$8:$AD$30,AH$7,FALSE)),IF($Q178="n/a",(IF($P178=AH$6,$X178*$F178,0)),$X178*$F178*(VLOOKUP($Q178,'Workforce distribution'!$C$8:$AD$30,AH$7,FALSE)))),0)</f>
        <v>0</v>
      </c>
      <c r="AI178" s="30">
        <f>_xlfn.IFNA(IF($O178="days",$Y178*(VLOOKUP($K178,'Bed parameters'!$A$9:$I$12,9,FALSE))*$F178*(VLOOKUP($Q178,'Workforce distribution'!$C$8:$AD$30,AI$7,FALSE)),IF($Q178="n/a",(IF($P178=AI$6,$X178*$F178,0)),$X178*$F178*(VLOOKUP($Q178,'Workforce distribution'!$C$8:$AD$30,AI$7,FALSE)))),0)</f>
        <v>0</v>
      </c>
      <c r="AJ178" s="30">
        <f>_xlfn.IFNA(IF($O178="days",$Y178*(VLOOKUP($K178,'Bed parameters'!$A$9:$I$12,9,FALSE))*$F178*(VLOOKUP($Q178,'Workforce distribution'!$C$8:$AD$30,AJ$7,FALSE)),IF($Q178="n/a",(IF($P178=AJ$6,$X178*$F178,0)),$X178*$F178*(VLOOKUP($Q178,'Workforce distribution'!$C$8:$AD$30,AJ$7,FALSE)))),0)</f>
        <v>0</v>
      </c>
      <c r="AK178" s="30">
        <f>_xlfn.IFNA(IF($O178="days",$Y178*(VLOOKUP($K178,'Bed parameters'!$A$9:$I$12,9,FALSE))*$F178*(VLOOKUP($Q178,'Workforce distribution'!$C$8:$AD$30,AK$7,FALSE)),IF($Q178="n/a",(IF($P178=AK$6,$X178*$F178,0)),$X178*$F178*(VLOOKUP($Q178,'Workforce distribution'!$C$8:$AD$30,AK$7,FALSE)))),0)</f>
        <v>0</v>
      </c>
      <c r="AL178" s="30">
        <f>_xlfn.IFNA(IF($O178="days",$Y178*(VLOOKUP($K178,'Bed parameters'!$A$9:$I$12,9,FALSE))*$F178*(VLOOKUP($Q178,'Workforce distribution'!$C$8:$AD$30,AL$7,FALSE)),IF($Q178="n/a",(IF($P178=AL$6,$X178*$F178,0)),$X178*$F178*(VLOOKUP($Q178,'Workforce distribution'!$C$8:$AD$30,AL$7,FALSE)))),0)</f>
        <v>0</v>
      </c>
      <c r="AM178" s="30">
        <f>_xlfn.IFNA(IF($O178="days",$Y178*(VLOOKUP($K178,'Bed parameters'!$A$9:$I$12,9,FALSE))*$F178*(VLOOKUP($Q178,'Workforce distribution'!$C$8:$AD$30,AM$7,FALSE)),IF($Q178="n/a",(IF($P178=AM$6,$X178*$F178,0)),$X178*$F178*(VLOOKUP($Q178,'Workforce distribution'!$C$8:$AD$30,AM$7,FALSE)))),0)</f>
        <v>0</v>
      </c>
      <c r="AN178" s="30">
        <f>_xlfn.IFNA(IF($O178="days",$Y178*(VLOOKUP($K178,'Bed parameters'!$A$9:$I$12,9,FALSE))*$F178*(VLOOKUP($Q178,'Workforce distribution'!$C$8:$AD$30,AN$7,FALSE)),IF($Q178="n/a",(IF($P178=AN$6,$X178*$F178,0)),$X178*$F178*(VLOOKUP($Q178,'Workforce distribution'!$C$8:$AD$30,AN$7,FALSE)))),0)</f>
        <v>0</v>
      </c>
      <c r="AO178" s="30">
        <f>_xlfn.IFNA(IF($O178="days",$Y178*(VLOOKUP($K178,'Bed parameters'!$A$9:$I$12,9,FALSE))*$F178*(VLOOKUP($Q178,'Workforce distribution'!$C$8:$AD$30,AO$7,FALSE)),IF($Q178="n/a",(IF($P178=AO$6,$X178*$F178,0)),$X178*$F178*(VLOOKUP($Q178,'Workforce distribution'!$C$8:$AD$30,AO$7,FALSE)))),0)</f>
        <v>0</v>
      </c>
      <c r="AP178" s="30">
        <f>_xlfn.IFNA(IF($O178="days",$Y178*(VLOOKUP($K178,'Bed parameters'!$A$9:$I$12,9,FALSE))*$F178*(VLOOKUP($Q178,'Workforce distribution'!$C$8:$AD$30,AP$7,FALSE)),IF($Q178="n/a",(IF($P178=AP$6,$X178*$F178,0)),$X178*$F178*(VLOOKUP($Q178,'Workforce distribution'!$C$8:$AD$30,AP$7,FALSE)))),0)</f>
        <v>0</v>
      </c>
      <c r="AQ178" s="30">
        <f>_xlfn.IFNA(IF($O178="days",$Y178*(VLOOKUP($K178,'Bed parameters'!$A$9:$I$12,9,FALSE))*$F178*(VLOOKUP($Q178,'Workforce distribution'!$C$8:$AD$30,AQ$7,FALSE)),IF($Q178="n/a",(IF($P178=AQ$6,$X178*$F178,0)),$X178*$F178*(VLOOKUP($Q178,'Workforce distribution'!$C$8:$AD$30,AQ$7,FALSE)))),0)</f>
        <v>0</v>
      </c>
      <c r="AR178" s="30">
        <f>_xlfn.IFNA(IF($O178="days",$Y178*(VLOOKUP($K178,'Bed parameters'!$A$9:$I$12,9,FALSE))*$F178*(VLOOKUP($Q178,'Workforce distribution'!$C$8:$AD$30,AR$7,FALSE)),IF($Q178="n/a",(IF($P178=AR$6,$X178*$F178,0)),$X178*$F178*(VLOOKUP($Q178,'Workforce distribution'!$C$8:$AD$30,AR$7,FALSE)))),0)</f>
        <v>0</v>
      </c>
      <c r="AS178" s="30">
        <f>_xlfn.IFNA(IF($O178="days",$Y178*(VLOOKUP($K178,'Bed parameters'!$A$9:$I$12,9,FALSE))*$F178*(VLOOKUP($Q178,'Workforce distribution'!$C$8:$AD$30,AS$7,FALSE)),IF($Q178="n/a",(IF($P178=AS$6,$X178*$F178,0)),$X178*$F178*(VLOOKUP($Q178,'Workforce distribution'!$C$8:$AD$30,AS$7,FALSE)))),0)</f>
        <v>0</v>
      </c>
      <c r="AT178" s="30">
        <f>_xlfn.IFNA(IF($O178="days",$Y178*(VLOOKUP($K178,'Bed parameters'!$A$9:$I$12,9,FALSE))*$F178*(VLOOKUP($Q178,'Workforce distribution'!$C$8:$AD$30,AT$7,FALSE)),IF($Q178="n/a",(IF($P178=AT$6,$X178*$F178,0)),$X178*$F178*(VLOOKUP($Q178,'Workforce distribution'!$C$8:$AD$30,AT$7,FALSE)))),0)</f>
        <v>0</v>
      </c>
      <c r="AU178" s="30">
        <f>_xlfn.IFNA(IF($O178="days",$Y178*(VLOOKUP($K178,'Bed parameters'!$A$9:$I$12,9,FALSE))*$F178*(VLOOKUP($Q178,'Workforce distribution'!$C$8:$AD$30,AU$7,FALSE)),IF($Q178="n/a",(IF($P178=AU$6,$X178*$F178,0)),$X178*$F178*(VLOOKUP($Q178,'Workforce distribution'!$C$8:$AD$30,AU$7,FALSE)))),0)</f>
        <v>0</v>
      </c>
      <c r="AV178" s="30">
        <f>_xlfn.IFNA(IF($O178="days",$Y178*(VLOOKUP($K178,'Bed parameters'!$A$9:$I$12,9,FALSE))*$F178*(VLOOKUP($Q178,'Workforce distribution'!$C$8:$AD$30,AV$7,FALSE)),IF($Q178="n/a",(IF($P178=AV$6,$X178*$F178,0)),$X178*$F178*(VLOOKUP($Q178,'Workforce distribution'!$C$8:$AD$30,AV$7,FALSE)))),0)</f>
        <v>0</v>
      </c>
      <c r="AW178" s="30">
        <f>_xlfn.IFNA(IF($O178="days",$Y178*(VLOOKUP($K178,'Bed parameters'!$A$9:$I$12,9,FALSE))*$F178*(VLOOKUP($Q178,'Workforce distribution'!$C$8:$AD$30,AW$7,FALSE)),IF($Q178="n/a",(IF($P178=AW$6,$X178*$F178,0)),$X178*$F178*(VLOOKUP($Q178,'Workforce distribution'!$C$8:$AD$30,AW$7,FALSE)))),0)</f>
        <v>0</v>
      </c>
      <c r="AX178" s="30">
        <f>_xlfn.IFNA(IF($O178="days",$Y178*(VLOOKUP($K178,'Bed parameters'!$A$9:$I$12,9,FALSE))*$F178*(VLOOKUP($Q178,'Workforce distribution'!$C$8:$AD$30,AX$7,FALSE)),IF($Q178="n/a",(IF($P178=AX$6,$X178*$F178,0)),$X178*$F178*(VLOOKUP($Q178,'Workforce distribution'!$C$8:$AD$30,AX$7,FALSE)))),0)</f>
        <v>0</v>
      </c>
      <c r="AY178" s="30">
        <f>_xlfn.IFNA(IF($O178="days",$Y178*(VLOOKUP($K178,'Bed parameters'!$A$9:$I$12,9,FALSE))*$F178*(VLOOKUP($Q178,'Workforce distribution'!$C$8:$AD$30,AY$7,FALSE)),IF($Q178="n/a",(IF($P178=AY$6,$X178*$F178,0)),$X178*$F178*(VLOOKUP($Q178,'Workforce distribution'!$C$8:$AD$30,AY$7,FALSE)))),0)</f>
        <v>0</v>
      </c>
      <c r="AZ178" s="30">
        <f>_xlfn.IFNA(IF($O178="days",$Y178*(VLOOKUP($K178,'Bed parameters'!$A$9:$I$12,9,FALSE))*$F178*(VLOOKUP($Q178,'Workforce distribution'!$C$8:$AD$30,AZ$7,FALSE)),IF($Q178="n/a",(IF($P178=AZ$6,$X178*$F178,0)),$X178*$F178*(VLOOKUP($Q178,'Workforce distribution'!$C$8:$AD$30,AZ$7,FALSE)))),0)</f>
        <v>0</v>
      </c>
      <c r="BA178" s="30">
        <f>_xlfn.IFNA(IF($O178="days",$Y178*(VLOOKUP($K178,'Bed parameters'!$A$9:$I$12,9,FALSE))*$F178*(VLOOKUP($Q178,'Workforce distribution'!$C$8:$AD$30,BA$7,FALSE)),IF($Q178="n/a",(IF($P178=BA$6,$X178*$F178,0)),$X178*$F178*(VLOOKUP($Q178,'Workforce distribution'!$C$8:$AD$30,BA$7,FALSE)))),0)</f>
        <v>0</v>
      </c>
      <c r="BB178" s="30">
        <f>_xlfn.IFNA(IF($O178="days",$Y178*(VLOOKUP($K178,'Bed parameters'!$A$9:$I$12,9,FALSE))*$F178*(VLOOKUP($Q178,'Workforce distribution'!$C$8:$AD$30,BB$7,FALSE)),IF($Q178="n/a",(IF($P178=BB$6,$X178*$F178,0)),$X178*$F178*(VLOOKUP($Q178,'Workforce distribution'!$C$8:$AD$30,BB$7,FALSE)))),0)</f>
        <v>0</v>
      </c>
      <c r="BC178" s="149">
        <f t="shared" si="25"/>
        <v>8.3459852754509782</v>
      </c>
      <c r="BD178" s="288">
        <f>IF($Q178="n/a",(IF('Workforce hours'!D$30=0,0,(AB178/'Workforce hours'!D$30))),(IF(VLOOKUP($Q178,'Workforce hours'!$C$8:$AD$30,BD$7,FALSE)=0,0,(AB178/(VLOOKUP($Q178,'Workforce hours'!$C$8:$AD$30,BD$7,FALSE))))))</f>
        <v>0</v>
      </c>
      <c r="BE178" s="288">
        <f>IF($Q178="n/a",(IF('Workforce hours'!E$30=0,0,(AC178/'Workforce hours'!E$30))),(IF(VLOOKUP($Q178,'Workforce hours'!$C$8:$AD$30,BE$7,FALSE)=0,0,(AC178/(VLOOKUP($Q178,'Workforce hours'!$C$8:$AD$30,BE$7,FALSE))))))</f>
        <v>0</v>
      </c>
      <c r="BF178" s="288">
        <f>IF($Q178="n/a",(IF('Workforce hours'!F$30=0,0,(AD178/'Workforce hours'!F$30))),(IF(VLOOKUP($Q178,'Workforce hours'!$C$8:$AD$30,BF$7,FALSE)=0,0,(AD178/(VLOOKUP($Q178,'Workforce hours'!$C$8:$AD$30,BF$7,FALSE))))))</f>
        <v>0</v>
      </c>
      <c r="BG178" s="288">
        <f>IF($Q178="n/a",(IF('Workforce hours'!G$30=0,0,(AE178/'Workforce hours'!G$30))),(IF(VLOOKUP($Q178,'Workforce hours'!$C$8:$AD$30,BG$7,FALSE)=0,0,(AE178/(VLOOKUP($Q178,'Workforce hours'!$C$8:$AD$30,BG$7,FALSE))))))</f>
        <v>8.3459852754509782</v>
      </c>
      <c r="BH178" s="288">
        <f>IF($Q178="n/a",(IF('Workforce hours'!H$30=0,0,(AF178/'Workforce hours'!H$30))),(IF(VLOOKUP($Q178,'Workforce hours'!$C$8:$AD$30,BH$7,FALSE)=0,0,(AF178/(VLOOKUP($Q178,'Workforce hours'!$C$8:$AD$30,BH$7,FALSE))))))</f>
        <v>0</v>
      </c>
      <c r="BI178" s="288">
        <f>IF($Q178="n/a",(IF('Workforce hours'!I$30=0,0,(AG178/'Workforce hours'!I$30))),(IF(VLOOKUP($Q178,'Workforce hours'!$C$8:$AD$30,BI$7,FALSE)=0,0,(AG178/(VLOOKUP($Q178,'Workforce hours'!$C$8:$AD$30,BI$7,FALSE))))))</f>
        <v>0</v>
      </c>
      <c r="BJ178" s="288">
        <f>IF($Q178="n/a",(IF('Workforce hours'!J$30=0,0,(AH178/'Workforce hours'!J$30))),(IF(VLOOKUP($Q178,'Workforce hours'!$C$8:$AD$30,BJ$7,FALSE)=0,0,(AH178/(VLOOKUP($Q178,'Workforce hours'!$C$8:$AD$30,BJ$7,FALSE))))))</f>
        <v>0</v>
      </c>
      <c r="BK178" s="288">
        <f>IF($Q178="n/a",(IF('Workforce hours'!K$30=0,0,(AI178/'Workforce hours'!K$30))),(IF(VLOOKUP($Q178,'Workforce hours'!$C$8:$AD$30,BK$7,FALSE)=0,0,(AI178/(VLOOKUP($Q178,'Workforce hours'!$C$8:$AD$30,BK$7,FALSE))))))</f>
        <v>0</v>
      </c>
      <c r="BL178" s="288">
        <f>IF($Q178="n/a",(IF('Workforce hours'!L$30=0,0,(AJ178/'Workforce hours'!L$30))),(IF(VLOOKUP($Q178,'Workforce hours'!$C$8:$AD$30,BL$7,FALSE)=0,0,(AJ178/(VLOOKUP($Q178,'Workforce hours'!$C$8:$AD$30,BL$7,FALSE))))))</f>
        <v>0</v>
      </c>
      <c r="BM178" s="288">
        <f>IF($Q178="n/a",(IF('Workforce hours'!M$30=0,0,(AK178/'Workforce hours'!M$30))),(IF(VLOOKUP($Q178,'Workforce hours'!$C$8:$AD$30,BM$7,FALSE)=0,0,(AK178/(VLOOKUP($Q178,'Workforce hours'!$C$8:$AD$30,BM$7,FALSE))))))</f>
        <v>0</v>
      </c>
      <c r="BN178" s="288">
        <f>IF($Q178="n/a",(IF('Workforce hours'!N$30=0,0,(AL178/'Workforce hours'!N$30))),(IF(VLOOKUP($Q178,'Workforce hours'!$C$8:$AD$30,BN$7,FALSE)=0,0,(AL178/(VLOOKUP($Q178,'Workforce hours'!$C$8:$AD$30,BN$7,FALSE))))))</f>
        <v>0</v>
      </c>
      <c r="BO178" s="288">
        <f>IF($Q178="n/a",(IF('Workforce hours'!O$30=0,0,(AM178/'Workforce hours'!O$30))),(IF(VLOOKUP($Q178,'Workforce hours'!$C$8:$AD$30,BO$7,FALSE)=0,0,(AM178/(VLOOKUP($Q178,'Workforce hours'!$C$8:$AD$30,BO$7,FALSE))))))</f>
        <v>0</v>
      </c>
      <c r="BP178" s="288">
        <f>IF($Q178="n/a",(IF('Workforce hours'!P$30=0,0,(AN178/'Workforce hours'!P$30))),(IF(VLOOKUP($Q178,'Workforce hours'!$C$8:$AD$30,BP$7,FALSE)=0,0,(AN178/(VLOOKUP($Q178,'Workforce hours'!$C$8:$AD$30,BP$7,FALSE))))))</f>
        <v>0</v>
      </c>
      <c r="BQ178" s="288">
        <f>IF($Q178="n/a",(IF('Workforce hours'!Q$30=0,0,(AO178/'Workforce hours'!Q$30))),(IF(VLOOKUP($Q178,'Workforce hours'!$C$8:$AD$30,BQ$7,FALSE)=0,0,(AO178/(VLOOKUP($Q178,'Workforce hours'!$C$8:$AD$30,BQ$7,FALSE))))))</f>
        <v>0</v>
      </c>
      <c r="BR178" s="288">
        <f>IF($Q178="n/a",(IF('Workforce hours'!R$30=0,0,(AP178/'Workforce hours'!R$30))),(IF(VLOOKUP($Q178,'Workforce hours'!$C$8:$AD$30,BR$7,FALSE)=0,0,(AP178/(VLOOKUP($Q178,'Workforce hours'!$C$8:$AD$30,BR$7,FALSE))))))</f>
        <v>0</v>
      </c>
      <c r="BS178" s="288">
        <f>IF($Q178="n/a",(IF('Workforce hours'!S$30=0,0,(AQ178/'Workforce hours'!S$30))),(IF(VLOOKUP($Q178,'Workforce hours'!$C$8:$AD$30,BS$7,FALSE)=0,0,(AQ178/(VLOOKUP($Q178,'Workforce hours'!$C$8:$AD$30,BS$7,FALSE))))))</f>
        <v>0</v>
      </c>
      <c r="BT178" s="288">
        <f>IF($Q178="n/a",(IF('Workforce hours'!T$30=0,0,(AR178/'Workforce hours'!T$30))),(IF(VLOOKUP($Q178,'Workforce hours'!$C$8:$AD$30,BT$7,FALSE)=0,0,(AR178/(VLOOKUP($Q178,'Workforce hours'!$C$8:$AD$30,BT$7,FALSE))))))</f>
        <v>0</v>
      </c>
      <c r="BU178" s="288">
        <f>IF($Q178="n/a",(IF('Workforce hours'!U$30=0,0,(AS178/'Workforce hours'!U$30))),(IF(VLOOKUP($Q178,'Workforce hours'!$C$8:$AD$30,BU$7,FALSE)=0,0,(AS178/(VLOOKUP($Q178,'Workforce hours'!$C$8:$AD$30,BU$7,FALSE))))))</f>
        <v>0</v>
      </c>
      <c r="BV178" s="288">
        <f>IF($Q178="n/a",(IF('Workforce hours'!V$30=0,0,(AT178/'Workforce hours'!V$30))),(IF(VLOOKUP($Q178,'Workforce hours'!$C$8:$AD$30,BV$7,FALSE)=0,0,(AT178/(VLOOKUP($Q178,'Workforce hours'!$C$8:$AD$30,BV$7,FALSE))))))</f>
        <v>0</v>
      </c>
      <c r="BW178" s="288">
        <f>IF($Q178="n/a",(IF('Workforce hours'!W$30=0,0,(AU178/'Workforce hours'!W$30))),(IF(VLOOKUP($Q178,'Workforce hours'!$C$8:$AD$30,BW$7,FALSE)=0,0,(AU178/(VLOOKUP($Q178,'Workforce hours'!$C$8:$AD$30,BW$7,FALSE))))))</f>
        <v>0</v>
      </c>
      <c r="BX178" s="288">
        <f>IF($Q178="n/a",(IF('Workforce hours'!X$30=0,0,(AV178/'Workforce hours'!X$30))),(IF(VLOOKUP($Q178,'Workforce hours'!$C$8:$AD$30,BX$7,FALSE)=0,0,(AV178/(VLOOKUP($Q178,'Workforce hours'!$C$8:$AD$30,BX$7,FALSE))))))</f>
        <v>0</v>
      </c>
      <c r="BY178" s="288">
        <f>IF($Q178="n/a",(IF('Workforce hours'!Y$30=0,0,(AW178/'Workforce hours'!Y$30))),(IF(VLOOKUP($Q178,'Workforce hours'!$C$8:$AD$30,BY$7,FALSE)=0,0,(AW178/(VLOOKUP($Q178,'Workforce hours'!$C$8:$AD$30,BY$7,FALSE))))))</f>
        <v>0</v>
      </c>
      <c r="BZ178" s="288">
        <f>IF($Q178="n/a",(IF('Workforce hours'!Z$30=0,0,(AX178/'Workforce hours'!Z$30))),(IF(VLOOKUP($Q178,'Workforce hours'!$C$8:$AD$30,BZ$7,FALSE)=0,0,(AX178/(VLOOKUP($Q178,'Workforce hours'!$C$8:$AD$30,BZ$7,FALSE))))))</f>
        <v>0</v>
      </c>
      <c r="CA178" s="288">
        <f>IF($Q178="n/a",(IF('Workforce hours'!AA$30=0,0,(AY178/'Workforce hours'!AA$30))),(IF(VLOOKUP($Q178,'Workforce hours'!$C$8:$AD$30,CA$7,FALSE)=0,0,(AY178/(VLOOKUP($Q178,'Workforce hours'!$C$8:$AD$30,CA$7,FALSE))))))</f>
        <v>0</v>
      </c>
      <c r="CB178" s="288">
        <f>IF($Q178="n/a",(IF('Workforce hours'!AB$30=0,0,(AZ178/'Workforce hours'!AB$30))),(IF(VLOOKUP($Q178,'Workforce hours'!$C$8:$AD$30,CB$7,FALSE)=0,0,(AZ178/(VLOOKUP($Q178,'Workforce hours'!$C$8:$AD$30,CB$7,FALSE))))))</f>
        <v>0</v>
      </c>
      <c r="CC178" s="288">
        <f>IF($Q178="n/a",(IF('Workforce hours'!AC$30=0,0,(BA178/'Workforce hours'!AC$30))),(IF(VLOOKUP($Q178,'Workforce hours'!$C$8:$AD$30,CC$7,FALSE)=0,0,(BA178/(VLOOKUP($Q178,'Workforce hours'!$C$8:$AD$30,CC$7,FALSE))))))</f>
        <v>0</v>
      </c>
      <c r="CD178" s="288">
        <f>IF($Q178="n/a",(IF('Workforce hours'!AD$30=0,0,(BB178/'Workforce hours'!AD$30))),(IF(VLOOKUP($Q178,'Workforce hours'!$C$8:$AD$30,CD$7,FALSE)=0,0,(BB178/(VLOOKUP($Q178,'Workforce hours'!$C$8:$AD$30,CD$7,FALSE))))))</f>
        <v>0</v>
      </c>
      <c r="CE178" s="289">
        <f t="shared" si="26"/>
        <v>0</v>
      </c>
      <c r="CF178" s="290">
        <f>BD178*'Workforce costs'!B$9*(1+'Workforce costs'!B$10)*(1+'Workforce costs'!B$11)</f>
        <v>0</v>
      </c>
      <c r="CG178" s="290">
        <f>BE178*'Workforce costs'!C$9*(1+'Workforce costs'!C$10)*(1+'Workforce costs'!C$11)</f>
        <v>0</v>
      </c>
      <c r="CH178" s="290">
        <f>BF178*'Workforce costs'!D$9*(1+'Workforce costs'!D$10)*(1+'Workforce costs'!D$11)</f>
        <v>0</v>
      </c>
      <c r="CI178" s="290">
        <f>BG178*'Workforce costs'!E$9*(1+'Workforce costs'!E$10)*(1+'Workforce costs'!E$11)</f>
        <v>0</v>
      </c>
      <c r="CJ178" s="290">
        <f>BH178*'Workforce costs'!F$9*(1+'Workforce costs'!F$10)*(1+'Workforce costs'!F$11)</f>
        <v>0</v>
      </c>
      <c r="CK178" s="290">
        <f>BI178*'Workforce costs'!G$9*(1+'Workforce costs'!G$10)*(1+'Workforce costs'!G$11)</f>
        <v>0</v>
      </c>
      <c r="CL178" s="290">
        <f>BJ178*'Workforce costs'!H$9*(1+'Workforce costs'!H$10)*(1+'Workforce costs'!H$11)</f>
        <v>0</v>
      </c>
      <c r="CM178" s="290">
        <f>BK178*'Workforce costs'!I$9*(1+'Workforce costs'!I$10)*(1+'Workforce costs'!I$11)</f>
        <v>0</v>
      </c>
      <c r="CN178" s="290">
        <f>BL178*'Workforce costs'!J$9*(1+'Workforce costs'!J$10)*(1+'Workforce costs'!J$11)</f>
        <v>0</v>
      </c>
      <c r="CO178" s="290">
        <f>BM178*'Workforce costs'!K$9*(1+'Workforce costs'!K$10)*(1+'Workforce costs'!K$11)</f>
        <v>0</v>
      </c>
      <c r="CP178" s="290">
        <f>BN178*'Workforce costs'!L$9*(1+'Workforce costs'!L$10)*(1+'Workforce costs'!L$11)</f>
        <v>0</v>
      </c>
      <c r="CQ178" s="290">
        <f>BO178*'Workforce costs'!M$9*(1+'Workforce costs'!M$10)*(1+'Workforce costs'!M$11)</f>
        <v>0</v>
      </c>
      <c r="CR178" s="290">
        <f>BP178*'Workforce costs'!N$9*(1+'Workforce costs'!N$10)*(1+'Workforce costs'!N$11)</f>
        <v>0</v>
      </c>
      <c r="CS178" s="290">
        <f>BQ178*'Workforce costs'!O$9*(1+'Workforce costs'!O$10)*(1+'Workforce costs'!O$11)</f>
        <v>0</v>
      </c>
      <c r="CT178" s="290">
        <f>BR178*'Workforce costs'!P$9*(1+'Workforce costs'!P$10)*(1+'Workforce costs'!P$11)</f>
        <v>0</v>
      </c>
      <c r="CU178" s="290">
        <f>BS178*'Workforce costs'!Q$9*(1+'Workforce costs'!Q$10)*(1+'Workforce costs'!Q$11)</f>
        <v>0</v>
      </c>
      <c r="CV178" s="290">
        <f>BT178*'Workforce costs'!R$9*(1+'Workforce costs'!R$10)*(1+'Workforce costs'!R$11)</f>
        <v>0</v>
      </c>
      <c r="CW178" s="290">
        <f>BU178*'Workforce costs'!S$9*(1+'Workforce costs'!S$10)*(1+'Workforce costs'!S$11)</f>
        <v>0</v>
      </c>
      <c r="CX178" s="290">
        <f>BV178*'Workforce costs'!T$9*(1+'Workforce costs'!T$10)*(1+'Workforce costs'!T$11)</f>
        <v>0</v>
      </c>
      <c r="CY178" s="290">
        <f>BW178*'Workforce costs'!U$9*(1+'Workforce costs'!U$10)*(1+'Workforce costs'!U$11)</f>
        <v>0</v>
      </c>
      <c r="CZ178" s="290">
        <f>BX178*'Workforce costs'!V$9*(1+'Workforce costs'!V$10)*(1+'Workforce costs'!V$11)</f>
        <v>0</v>
      </c>
      <c r="DA178" s="290">
        <f>BY178*'Workforce costs'!W$9*(1+'Workforce costs'!W$10)*(1+'Workforce costs'!W$11)</f>
        <v>0</v>
      </c>
      <c r="DB178" s="290">
        <f>BZ178*'Workforce costs'!X$9*(1+'Workforce costs'!X$10)*(1+'Workforce costs'!X$11)</f>
        <v>0</v>
      </c>
      <c r="DC178" s="290">
        <f>CA178*'Workforce costs'!Y$9*(1+'Workforce costs'!Y$10)*(1+'Workforce costs'!Y$11)</f>
        <v>0</v>
      </c>
      <c r="DD178" s="290">
        <f>CB178*'Workforce costs'!Z$9*(1+'Workforce costs'!Z$10)*(1+'Workforce costs'!Z$11)</f>
        <v>0</v>
      </c>
      <c r="DE178" s="290">
        <f>CC178*'Workforce costs'!AA$9*(1+'Workforce costs'!AA$10)*(1+'Workforce costs'!AA$11)</f>
        <v>0</v>
      </c>
      <c r="DF178" s="290">
        <f>CD178*'Workforce costs'!AB$9*(1+'Workforce costs'!AB$10)*(1+'Workforce costs'!AB$11)</f>
        <v>0</v>
      </c>
    </row>
    <row r="179" spans="1:110" x14ac:dyDescent="0.3">
      <c r="A179" s="2" t="str">
        <f>Outputs!$A$4</f>
        <v>Australia</v>
      </c>
      <c r="B179" s="2" t="str">
        <f t="shared" si="19"/>
        <v>Australia 18to24</v>
      </c>
      <c r="C179" s="30">
        <f>VLOOKUP($B179,Populations!$D$15:$H$1920,3,FALSE)</f>
        <v>2374194</v>
      </c>
      <c r="D179" s="255">
        <f>IF(OR($H179="General pop",$H179="Schools",$H179="Workplace",$H179="Skills Training",$H179="Digital Supports"),1,VLOOKUP($B179,Populations!$D$15:$H$1920,5,FALSE))</f>
        <v>1</v>
      </c>
      <c r="E179" s="88">
        <f>VLOOKUP(I179,Epidemiology!$C$10:$H$47,6,FALSE)</f>
        <v>8080</v>
      </c>
      <c r="F179" s="102">
        <f>'Care profiles'!R180</f>
        <v>1</v>
      </c>
      <c r="G179" s="15" t="str">
        <f>'Care profiles'!A180</f>
        <v>18to24</v>
      </c>
      <c r="H179" s="15" t="str">
        <f>'Care profiles'!B180</f>
        <v>Thoughts</v>
      </c>
      <c r="I179" s="15" t="str">
        <f>'Care profiles'!C180</f>
        <v>Thoughts_18-24yrs</v>
      </c>
      <c r="J179" s="15" t="str">
        <f>'Care profiles'!D180</f>
        <v>Care profile</v>
      </c>
      <c r="K179" s="15" t="str">
        <f>'Care profiles'!E180</f>
        <v>Individual Carer Peer Support – Service Navigation</v>
      </c>
      <c r="L179" s="104">
        <f>'Care profiles'!F180</f>
        <v>0.02</v>
      </c>
      <c r="M179" s="15">
        <f>'Care profiles'!G180</f>
        <v>3</v>
      </c>
      <c r="N179" s="15">
        <f>'Care profiles'!H180</f>
        <v>30</v>
      </c>
      <c r="O179" s="15" t="str">
        <f>'Care profiles'!I180</f>
        <v>min</v>
      </c>
      <c r="P179" s="15" t="str">
        <f>'Care profiles'!J180</f>
        <v>Peer Worker</v>
      </c>
      <c r="Q179" s="15" t="str">
        <f>'Care profiles'!K180</f>
        <v>n/a</v>
      </c>
      <c r="R179" s="15" t="str">
        <f>'Care profiles'!M180</f>
        <v>N</v>
      </c>
      <c r="S179" s="15" t="str">
        <f>'Care profiles'!O180</f>
        <v>Y</v>
      </c>
      <c r="T179" s="15" t="str">
        <f>'Care profiles'!Q180</f>
        <v>N</v>
      </c>
      <c r="U179" s="30">
        <f t="shared" si="20"/>
        <v>191834.87520000001</v>
      </c>
      <c r="V179" s="30">
        <f t="shared" si="21"/>
        <v>3836.6975040000002</v>
      </c>
      <c r="W179" s="30">
        <f>IF(M179="n/a",0,IF(O179="days",V179*M179*(1+(VLOOKUP(K179,'Bed parameters'!$A$9:$G$12,7,FALSE))),V179*M179))</f>
        <v>11510.092512000001</v>
      </c>
      <c r="X179" s="30">
        <f t="shared" si="22"/>
        <v>5755.0462560000005</v>
      </c>
      <c r="Y179" s="30">
        <f t="shared" si="23"/>
        <v>0</v>
      </c>
      <c r="Z179" s="113">
        <f>_xlfn.IFNA(Y179/((VLOOKUP(K179,'Bed parameters'!$A$9:$G$12,3,FALSE))*(VLOOKUP(K179,'Bed parameters'!$A$9:$G$12,5,FALSE))),0)</f>
        <v>0</v>
      </c>
      <c r="AA179" s="30">
        <f t="shared" si="24"/>
        <v>5755.0462560000005</v>
      </c>
      <c r="AB179" s="30">
        <f>_xlfn.IFNA(IF($O179="days",$Y179*(VLOOKUP($K179,'Bed parameters'!$A$9:$I$12,9,FALSE))*$F179*(VLOOKUP($Q179,'Workforce distribution'!$C$8:$AD$30,AB$7,FALSE)),IF($Q179="n/a",(IF($P179=AB$6,$X179*$F179,0)),$X179*$F179*(VLOOKUP($Q179,'Workforce distribution'!$C$8:$AD$30,AB$7,FALSE)))),0)</f>
        <v>0</v>
      </c>
      <c r="AC179" s="30">
        <f>_xlfn.IFNA(IF($O179="days",$Y179*(VLOOKUP($K179,'Bed parameters'!$A$9:$I$12,9,FALSE))*$F179*(VLOOKUP($Q179,'Workforce distribution'!$C$8:$AD$30,AC$7,FALSE)),IF($Q179="n/a",(IF($P179=AC$6,$X179*$F179,0)),$X179*$F179*(VLOOKUP($Q179,'Workforce distribution'!$C$8:$AD$30,AC$7,FALSE)))),0)</f>
        <v>0</v>
      </c>
      <c r="AD179" s="30">
        <f>_xlfn.IFNA(IF($O179="days",$Y179*(VLOOKUP($K179,'Bed parameters'!$A$9:$I$12,9,FALSE))*$F179*(VLOOKUP($Q179,'Workforce distribution'!$C$8:$AD$30,AD$7,FALSE)),IF($Q179="n/a",(IF($P179=AD$6,$X179*$F179,0)),$X179*$F179*(VLOOKUP($Q179,'Workforce distribution'!$C$8:$AD$30,AD$7,FALSE)))),0)</f>
        <v>0</v>
      </c>
      <c r="AE179" s="30">
        <f>_xlfn.IFNA(IF($O179="days",$Y179*(VLOOKUP($K179,'Bed parameters'!$A$9:$I$12,9,FALSE))*$F179*(VLOOKUP($Q179,'Workforce distribution'!$C$8:$AD$30,AE$7,FALSE)),IF($Q179="n/a",(IF($P179=AE$6,$X179*$F179,0)),$X179*$F179*(VLOOKUP($Q179,'Workforce distribution'!$C$8:$AD$30,AE$7,FALSE)))),0)</f>
        <v>5755.0462560000005</v>
      </c>
      <c r="AF179" s="30">
        <f>_xlfn.IFNA(IF($O179="days",$Y179*(VLOOKUP($K179,'Bed parameters'!$A$9:$I$12,9,FALSE))*$F179*(VLOOKUP($Q179,'Workforce distribution'!$C$8:$AD$30,AF$7,FALSE)),IF($Q179="n/a",(IF($P179=AF$6,$X179*$F179,0)),$X179*$F179*(VLOOKUP($Q179,'Workforce distribution'!$C$8:$AD$30,AF$7,FALSE)))),0)</f>
        <v>0</v>
      </c>
      <c r="AG179" s="30">
        <f>_xlfn.IFNA(IF($O179="days",$Y179*(VLOOKUP($K179,'Bed parameters'!$A$9:$I$12,9,FALSE))*$F179*(VLOOKUP($Q179,'Workforce distribution'!$C$8:$AD$30,AG$7,FALSE)),IF($Q179="n/a",(IF($P179=AG$6,$X179*$F179,0)),$X179*$F179*(VLOOKUP($Q179,'Workforce distribution'!$C$8:$AD$30,AG$7,FALSE)))),0)</f>
        <v>0</v>
      </c>
      <c r="AH179" s="30">
        <f>_xlfn.IFNA(IF($O179="days",$Y179*(VLOOKUP($K179,'Bed parameters'!$A$9:$I$12,9,FALSE))*$F179*(VLOOKUP($Q179,'Workforce distribution'!$C$8:$AD$30,AH$7,FALSE)),IF($Q179="n/a",(IF($P179=AH$6,$X179*$F179,0)),$X179*$F179*(VLOOKUP($Q179,'Workforce distribution'!$C$8:$AD$30,AH$7,FALSE)))),0)</f>
        <v>0</v>
      </c>
      <c r="AI179" s="30">
        <f>_xlfn.IFNA(IF($O179="days",$Y179*(VLOOKUP($K179,'Bed parameters'!$A$9:$I$12,9,FALSE))*$F179*(VLOOKUP($Q179,'Workforce distribution'!$C$8:$AD$30,AI$7,FALSE)),IF($Q179="n/a",(IF($P179=AI$6,$X179*$F179,0)),$X179*$F179*(VLOOKUP($Q179,'Workforce distribution'!$C$8:$AD$30,AI$7,FALSE)))),0)</f>
        <v>0</v>
      </c>
      <c r="AJ179" s="30">
        <f>_xlfn.IFNA(IF($O179="days",$Y179*(VLOOKUP($K179,'Bed parameters'!$A$9:$I$12,9,FALSE))*$F179*(VLOOKUP($Q179,'Workforce distribution'!$C$8:$AD$30,AJ$7,FALSE)),IF($Q179="n/a",(IF($P179=AJ$6,$X179*$F179,0)),$X179*$F179*(VLOOKUP($Q179,'Workforce distribution'!$C$8:$AD$30,AJ$7,FALSE)))),0)</f>
        <v>0</v>
      </c>
      <c r="AK179" s="30">
        <f>_xlfn.IFNA(IF($O179="days",$Y179*(VLOOKUP($K179,'Bed parameters'!$A$9:$I$12,9,FALSE))*$F179*(VLOOKUP($Q179,'Workforce distribution'!$C$8:$AD$30,AK$7,FALSE)),IF($Q179="n/a",(IF($P179=AK$6,$X179*$F179,0)),$X179*$F179*(VLOOKUP($Q179,'Workforce distribution'!$C$8:$AD$30,AK$7,FALSE)))),0)</f>
        <v>0</v>
      </c>
      <c r="AL179" s="30">
        <f>_xlfn.IFNA(IF($O179="days",$Y179*(VLOOKUP($K179,'Bed parameters'!$A$9:$I$12,9,FALSE))*$F179*(VLOOKUP($Q179,'Workforce distribution'!$C$8:$AD$30,AL$7,FALSE)),IF($Q179="n/a",(IF($P179=AL$6,$X179*$F179,0)),$X179*$F179*(VLOOKUP($Q179,'Workforce distribution'!$C$8:$AD$30,AL$7,FALSE)))),0)</f>
        <v>0</v>
      </c>
      <c r="AM179" s="30">
        <f>_xlfn.IFNA(IF($O179="days",$Y179*(VLOOKUP($K179,'Bed parameters'!$A$9:$I$12,9,FALSE))*$F179*(VLOOKUP($Q179,'Workforce distribution'!$C$8:$AD$30,AM$7,FALSE)),IF($Q179="n/a",(IF($P179=AM$6,$X179*$F179,0)),$X179*$F179*(VLOOKUP($Q179,'Workforce distribution'!$C$8:$AD$30,AM$7,FALSE)))),0)</f>
        <v>0</v>
      </c>
      <c r="AN179" s="30">
        <f>_xlfn.IFNA(IF($O179="days",$Y179*(VLOOKUP($K179,'Bed parameters'!$A$9:$I$12,9,FALSE))*$F179*(VLOOKUP($Q179,'Workforce distribution'!$C$8:$AD$30,AN$7,FALSE)),IF($Q179="n/a",(IF($P179=AN$6,$X179*$F179,0)),$X179*$F179*(VLOOKUP($Q179,'Workforce distribution'!$C$8:$AD$30,AN$7,FALSE)))),0)</f>
        <v>0</v>
      </c>
      <c r="AO179" s="30">
        <f>_xlfn.IFNA(IF($O179="days",$Y179*(VLOOKUP($K179,'Bed parameters'!$A$9:$I$12,9,FALSE))*$F179*(VLOOKUP($Q179,'Workforce distribution'!$C$8:$AD$30,AO$7,FALSE)),IF($Q179="n/a",(IF($P179=AO$6,$X179*$F179,0)),$X179*$F179*(VLOOKUP($Q179,'Workforce distribution'!$C$8:$AD$30,AO$7,FALSE)))),0)</f>
        <v>0</v>
      </c>
      <c r="AP179" s="30">
        <f>_xlfn.IFNA(IF($O179="days",$Y179*(VLOOKUP($K179,'Bed parameters'!$A$9:$I$12,9,FALSE))*$F179*(VLOOKUP($Q179,'Workforce distribution'!$C$8:$AD$30,AP$7,FALSE)),IF($Q179="n/a",(IF($P179=AP$6,$X179*$F179,0)),$X179*$F179*(VLOOKUP($Q179,'Workforce distribution'!$C$8:$AD$30,AP$7,FALSE)))),0)</f>
        <v>0</v>
      </c>
      <c r="AQ179" s="30">
        <f>_xlfn.IFNA(IF($O179="days",$Y179*(VLOOKUP($K179,'Bed parameters'!$A$9:$I$12,9,FALSE))*$F179*(VLOOKUP($Q179,'Workforce distribution'!$C$8:$AD$30,AQ$7,FALSE)),IF($Q179="n/a",(IF($P179=AQ$6,$X179*$F179,0)),$X179*$F179*(VLOOKUP($Q179,'Workforce distribution'!$C$8:$AD$30,AQ$7,FALSE)))),0)</f>
        <v>0</v>
      </c>
      <c r="AR179" s="30">
        <f>_xlfn.IFNA(IF($O179="days",$Y179*(VLOOKUP($K179,'Bed parameters'!$A$9:$I$12,9,FALSE))*$F179*(VLOOKUP($Q179,'Workforce distribution'!$C$8:$AD$30,AR$7,FALSE)),IF($Q179="n/a",(IF($P179=AR$6,$X179*$F179,0)),$X179*$F179*(VLOOKUP($Q179,'Workforce distribution'!$C$8:$AD$30,AR$7,FALSE)))),0)</f>
        <v>0</v>
      </c>
      <c r="AS179" s="30">
        <f>_xlfn.IFNA(IF($O179="days",$Y179*(VLOOKUP($K179,'Bed parameters'!$A$9:$I$12,9,FALSE))*$F179*(VLOOKUP($Q179,'Workforce distribution'!$C$8:$AD$30,AS$7,FALSE)),IF($Q179="n/a",(IF($P179=AS$6,$X179*$F179,0)),$X179*$F179*(VLOOKUP($Q179,'Workforce distribution'!$C$8:$AD$30,AS$7,FALSE)))),0)</f>
        <v>0</v>
      </c>
      <c r="AT179" s="30">
        <f>_xlfn.IFNA(IF($O179="days",$Y179*(VLOOKUP($K179,'Bed parameters'!$A$9:$I$12,9,FALSE))*$F179*(VLOOKUP($Q179,'Workforce distribution'!$C$8:$AD$30,AT$7,FALSE)),IF($Q179="n/a",(IF($P179=AT$6,$X179*$F179,0)),$X179*$F179*(VLOOKUP($Q179,'Workforce distribution'!$C$8:$AD$30,AT$7,FALSE)))),0)</f>
        <v>0</v>
      </c>
      <c r="AU179" s="30">
        <f>_xlfn.IFNA(IF($O179="days",$Y179*(VLOOKUP($K179,'Bed parameters'!$A$9:$I$12,9,FALSE))*$F179*(VLOOKUP($Q179,'Workforce distribution'!$C$8:$AD$30,AU$7,FALSE)),IF($Q179="n/a",(IF($P179=AU$6,$X179*$F179,0)),$X179*$F179*(VLOOKUP($Q179,'Workforce distribution'!$C$8:$AD$30,AU$7,FALSE)))),0)</f>
        <v>0</v>
      </c>
      <c r="AV179" s="30">
        <f>_xlfn.IFNA(IF($O179="days",$Y179*(VLOOKUP($K179,'Bed parameters'!$A$9:$I$12,9,FALSE))*$F179*(VLOOKUP($Q179,'Workforce distribution'!$C$8:$AD$30,AV$7,FALSE)),IF($Q179="n/a",(IF($P179=AV$6,$X179*$F179,0)),$X179*$F179*(VLOOKUP($Q179,'Workforce distribution'!$C$8:$AD$30,AV$7,FALSE)))),0)</f>
        <v>0</v>
      </c>
      <c r="AW179" s="30">
        <f>_xlfn.IFNA(IF($O179="days",$Y179*(VLOOKUP($K179,'Bed parameters'!$A$9:$I$12,9,FALSE))*$F179*(VLOOKUP($Q179,'Workforce distribution'!$C$8:$AD$30,AW$7,FALSE)),IF($Q179="n/a",(IF($P179=AW$6,$X179*$F179,0)),$X179*$F179*(VLOOKUP($Q179,'Workforce distribution'!$C$8:$AD$30,AW$7,FALSE)))),0)</f>
        <v>0</v>
      </c>
      <c r="AX179" s="30">
        <f>_xlfn.IFNA(IF($O179="days",$Y179*(VLOOKUP($K179,'Bed parameters'!$A$9:$I$12,9,FALSE))*$F179*(VLOOKUP($Q179,'Workforce distribution'!$C$8:$AD$30,AX$7,FALSE)),IF($Q179="n/a",(IF($P179=AX$6,$X179*$F179,0)),$X179*$F179*(VLOOKUP($Q179,'Workforce distribution'!$C$8:$AD$30,AX$7,FALSE)))),0)</f>
        <v>0</v>
      </c>
      <c r="AY179" s="30">
        <f>_xlfn.IFNA(IF($O179="days",$Y179*(VLOOKUP($K179,'Bed parameters'!$A$9:$I$12,9,FALSE))*$F179*(VLOOKUP($Q179,'Workforce distribution'!$C$8:$AD$30,AY$7,FALSE)),IF($Q179="n/a",(IF($P179=AY$6,$X179*$F179,0)),$X179*$F179*(VLOOKUP($Q179,'Workforce distribution'!$C$8:$AD$30,AY$7,FALSE)))),0)</f>
        <v>0</v>
      </c>
      <c r="AZ179" s="30">
        <f>_xlfn.IFNA(IF($O179="days",$Y179*(VLOOKUP($K179,'Bed parameters'!$A$9:$I$12,9,FALSE))*$F179*(VLOOKUP($Q179,'Workforce distribution'!$C$8:$AD$30,AZ$7,FALSE)),IF($Q179="n/a",(IF($P179=AZ$6,$X179*$F179,0)),$X179*$F179*(VLOOKUP($Q179,'Workforce distribution'!$C$8:$AD$30,AZ$7,FALSE)))),0)</f>
        <v>0</v>
      </c>
      <c r="BA179" s="30">
        <f>_xlfn.IFNA(IF($O179="days",$Y179*(VLOOKUP($K179,'Bed parameters'!$A$9:$I$12,9,FALSE))*$F179*(VLOOKUP($Q179,'Workforce distribution'!$C$8:$AD$30,BA$7,FALSE)),IF($Q179="n/a",(IF($P179=BA$6,$X179*$F179,0)),$X179*$F179*(VLOOKUP($Q179,'Workforce distribution'!$C$8:$AD$30,BA$7,FALSE)))),0)</f>
        <v>0</v>
      </c>
      <c r="BB179" s="30">
        <f>_xlfn.IFNA(IF($O179="days",$Y179*(VLOOKUP($K179,'Bed parameters'!$A$9:$I$12,9,FALSE))*$F179*(VLOOKUP($Q179,'Workforce distribution'!$C$8:$AD$30,BB$7,FALSE)),IF($Q179="n/a",(IF($P179=BB$6,$X179*$F179,0)),$X179*$F179*(VLOOKUP($Q179,'Workforce distribution'!$C$8:$AD$30,BB$7,FALSE)))),0)</f>
        <v>0</v>
      </c>
      <c r="BC179" s="149">
        <f t="shared" si="25"/>
        <v>5.0075911652705862</v>
      </c>
      <c r="BD179" s="288">
        <f>IF($Q179="n/a",(IF('Workforce hours'!D$30=0,0,(AB179/'Workforce hours'!D$30))),(IF(VLOOKUP($Q179,'Workforce hours'!$C$8:$AD$30,BD$7,FALSE)=0,0,(AB179/(VLOOKUP($Q179,'Workforce hours'!$C$8:$AD$30,BD$7,FALSE))))))</f>
        <v>0</v>
      </c>
      <c r="BE179" s="288">
        <f>IF($Q179="n/a",(IF('Workforce hours'!E$30=0,0,(AC179/'Workforce hours'!E$30))),(IF(VLOOKUP($Q179,'Workforce hours'!$C$8:$AD$30,BE$7,FALSE)=0,0,(AC179/(VLOOKUP($Q179,'Workforce hours'!$C$8:$AD$30,BE$7,FALSE))))))</f>
        <v>0</v>
      </c>
      <c r="BF179" s="288">
        <f>IF($Q179="n/a",(IF('Workforce hours'!F$30=0,0,(AD179/'Workforce hours'!F$30))),(IF(VLOOKUP($Q179,'Workforce hours'!$C$8:$AD$30,BF$7,FALSE)=0,0,(AD179/(VLOOKUP($Q179,'Workforce hours'!$C$8:$AD$30,BF$7,FALSE))))))</f>
        <v>0</v>
      </c>
      <c r="BG179" s="288">
        <f>IF($Q179="n/a",(IF('Workforce hours'!G$30=0,0,(AE179/'Workforce hours'!G$30))),(IF(VLOOKUP($Q179,'Workforce hours'!$C$8:$AD$30,BG$7,FALSE)=0,0,(AE179/(VLOOKUP($Q179,'Workforce hours'!$C$8:$AD$30,BG$7,FALSE))))))</f>
        <v>5.0075911652705862</v>
      </c>
      <c r="BH179" s="288">
        <f>IF($Q179="n/a",(IF('Workforce hours'!H$30=0,0,(AF179/'Workforce hours'!H$30))),(IF(VLOOKUP($Q179,'Workforce hours'!$C$8:$AD$30,BH$7,FALSE)=0,0,(AF179/(VLOOKUP($Q179,'Workforce hours'!$C$8:$AD$30,BH$7,FALSE))))))</f>
        <v>0</v>
      </c>
      <c r="BI179" s="288">
        <f>IF($Q179="n/a",(IF('Workforce hours'!I$30=0,0,(AG179/'Workforce hours'!I$30))),(IF(VLOOKUP($Q179,'Workforce hours'!$C$8:$AD$30,BI$7,FALSE)=0,0,(AG179/(VLOOKUP($Q179,'Workforce hours'!$C$8:$AD$30,BI$7,FALSE))))))</f>
        <v>0</v>
      </c>
      <c r="BJ179" s="288">
        <f>IF($Q179="n/a",(IF('Workforce hours'!J$30=0,0,(AH179/'Workforce hours'!J$30))),(IF(VLOOKUP($Q179,'Workforce hours'!$C$8:$AD$30,BJ$7,FALSE)=0,0,(AH179/(VLOOKUP($Q179,'Workforce hours'!$C$8:$AD$30,BJ$7,FALSE))))))</f>
        <v>0</v>
      </c>
      <c r="BK179" s="288">
        <f>IF($Q179="n/a",(IF('Workforce hours'!K$30=0,0,(AI179/'Workforce hours'!K$30))),(IF(VLOOKUP($Q179,'Workforce hours'!$C$8:$AD$30,BK$7,FALSE)=0,0,(AI179/(VLOOKUP($Q179,'Workforce hours'!$C$8:$AD$30,BK$7,FALSE))))))</f>
        <v>0</v>
      </c>
      <c r="BL179" s="288">
        <f>IF($Q179="n/a",(IF('Workforce hours'!L$30=0,0,(AJ179/'Workforce hours'!L$30))),(IF(VLOOKUP($Q179,'Workforce hours'!$C$8:$AD$30,BL$7,FALSE)=0,0,(AJ179/(VLOOKUP($Q179,'Workforce hours'!$C$8:$AD$30,BL$7,FALSE))))))</f>
        <v>0</v>
      </c>
      <c r="BM179" s="288">
        <f>IF($Q179="n/a",(IF('Workforce hours'!M$30=0,0,(AK179/'Workforce hours'!M$30))),(IF(VLOOKUP($Q179,'Workforce hours'!$C$8:$AD$30,BM$7,FALSE)=0,0,(AK179/(VLOOKUP($Q179,'Workforce hours'!$C$8:$AD$30,BM$7,FALSE))))))</f>
        <v>0</v>
      </c>
      <c r="BN179" s="288">
        <f>IF($Q179="n/a",(IF('Workforce hours'!N$30=0,0,(AL179/'Workforce hours'!N$30))),(IF(VLOOKUP($Q179,'Workforce hours'!$C$8:$AD$30,BN$7,FALSE)=0,0,(AL179/(VLOOKUP($Q179,'Workforce hours'!$C$8:$AD$30,BN$7,FALSE))))))</f>
        <v>0</v>
      </c>
      <c r="BO179" s="288">
        <f>IF($Q179="n/a",(IF('Workforce hours'!O$30=0,0,(AM179/'Workforce hours'!O$30))),(IF(VLOOKUP($Q179,'Workforce hours'!$C$8:$AD$30,BO$7,FALSE)=0,0,(AM179/(VLOOKUP($Q179,'Workforce hours'!$C$8:$AD$30,BO$7,FALSE))))))</f>
        <v>0</v>
      </c>
      <c r="BP179" s="288">
        <f>IF($Q179="n/a",(IF('Workforce hours'!P$30=0,0,(AN179/'Workforce hours'!P$30))),(IF(VLOOKUP($Q179,'Workforce hours'!$C$8:$AD$30,BP$7,FALSE)=0,0,(AN179/(VLOOKUP($Q179,'Workforce hours'!$C$8:$AD$30,BP$7,FALSE))))))</f>
        <v>0</v>
      </c>
      <c r="BQ179" s="288">
        <f>IF($Q179="n/a",(IF('Workforce hours'!Q$30=0,0,(AO179/'Workforce hours'!Q$30))),(IF(VLOOKUP($Q179,'Workforce hours'!$C$8:$AD$30,BQ$7,FALSE)=0,0,(AO179/(VLOOKUP($Q179,'Workforce hours'!$C$8:$AD$30,BQ$7,FALSE))))))</f>
        <v>0</v>
      </c>
      <c r="BR179" s="288">
        <f>IF($Q179="n/a",(IF('Workforce hours'!R$30=0,0,(AP179/'Workforce hours'!R$30))),(IF(VLOOKUP($Q179,'Workforce hours'!$C$8:$AD$30,BR$7,FALSE)=0,0,(AP179/(VLOOKUP($Q179,'Workforce hours'!$C$8:$AD$30,BR$7,FALSE))))))</f>
        <v>0</v>
      </c>
      <c r="BS179" s="288">
        <f>IF($Q179="n/a",(IF('Workforce hours'!S$30=0,0,(AQ179/'Workforce hours'!S$30))),(IF(VLOOKUP($Q179,'Workforce hours'!$C$8:$AD$30,BS$7,FALSE)=0,0,(AQ179/(VLOOKUP($Q179,'Workforce hours'!$C$8:$AD$30,BS$7,FALSE))))))</f>
        <v>0</v>
      </c>
      <c r="BT179" s="288">
        <f>IF($Q179="n/a",(IF('Workforce hours'!T$30=0,0,(AR179/'Workforce hours'!T$30))),(IF(VLOOKUP($Q179,'Workforce hours'!$C$8:$AD$30,BT$7,FALSE)=0,0,(AR179/(VLOOKUP($Q179,'Workforce hours'!$C$8:$AD$30,BT$7,FALSE))))))</f>
        <v>0</v>
      </c>
      <c r="BU179" s="288">
        <f>IF($Q179="n/a",(IF('Workforce hours'!U$30=0,0,(AS179/'Workforce hours'!U$30))),(IF(VLOOKUP($Q179,'Workforce hours'!$C$8:$AD$30,BU$7,FALSE)=0,0,(AS179/(VLOOKUP($Q179,'Workforce hours'!$C$8:$AD$30,BU$7,FALSE))))))</f>
        <v>0</v>
      </c>
      <c r="BV179" s="288">
        <f>IF($Q179="n/a",(IF('Workforce hours'!V$30=0,0,(AT179/'Workforce hours'!V$30))),(IF(VLOOKUP($Q179,'Workforce hours'!$C$8:$AD$30,BV$7,FALSE)=0,0,(AT179/(VLOOKUP($Q179,'Workforce hours'!$C$8:$AD$30,BV$7,FALSE))))))</f>
        <v>0</v>
      </c>
      <c r="BW179" s="288">
        <f>IF($Q179="n/a",(IF('Workforce hours'!W$30=0,0,(AU179/'Workforce hours'!W$30))),(IF(VLOOKUP($Q179,'Workforce hours'!$C$8:$AD$30,BW$7,FALSE)=0,0,(AU179/(VLOOKUP($Q179,'Workforce hours'!$C$8:$AD$30,BW$7,FALSE))))))</f>
        <v>0</v>
      </c>
      <c r="BX179" s="288">
        <f>IF($Q179="n/a",(IF('Workforce hours'!X$30=0,0,(AV179/'Workforce hours'!X$30))),(IF(VLOOKUP($Q179,'Workforce hours'!$C$8:$AD$30,BX$7,FALSE)=0,0,(AV179/(VLOOKUP($Q179,'Workforce hours'!$C$8:$AD$30,BX$7,FALSE))))))</f>
        <v>0</v>
      </c>
      <c r="BY179" s="288">
        <f>IF($Q179="n/a",(IF('Workforce hours'!Y$30=0,0,(AW179/'Workforce hours'!Y$30))),(IF(VLOOKUP($Q179,'Workforce hours'!$C$8:$AD$30,BY$7,FALSE)=0,0,(AW179/(VLOOKUP($Q179,'Workforce hours'!$C$8:$AD$30,BY$7,FALSE))))))</f>
        <v>0</v>
      </c>
      <c r="BZ179" s="288">
        <f>IF($Q179="n/a",(IF('Workforce hours'!Z$30=0,0,(AX179/'Workforce hours'!Z$30))),(IF(VLOOKUP($Q179,'Workforce hours'!$C$8:$AD$30,BZ$7,FALSE)=0,0,(AX179/(VLOOKUP($Q179,'Workforce hours'!$C$8:$AD$30,BZ$7,FALSE))))))</f>
        <v>0</v>
      </c>
      <c r="CA179" s="288">
        <f>IF($Q179="n/a",(IF('Workforce hours'!AA$30=0,0,(AY179/'Workforce hours'!AA$30))),(IF(VLOOKUP($Q179,'Workforce hours'!$C$8:$AD$30,CA$7,FALSE)=0,0,(AY179/(VLOOKUP($Q179,'Workforce hours'!$C$8:$AD$30,CA$7,FALSE))))))</f>
        <v>0</v>
      </c>
      <c r="CB179" s="288">
        <f>IF($Q179="n/a",(IF('Workforce hours'!AB$30=0,0,(AZ179/'Workforce hours'!AB$30))),(IF(VLOOKUP($Q179,'Workforce hours'!$C$8:$AD$30,CB$7,FALSE)=0,0,(AZ179/(VLOOKUP($Q179,'Workforce hours'!$C$8:$AD$30,CB$7,FALSE))))))</f>
        <v>0</v>
      </c>
      <c r="CC179" s="288">
        <f>IF($Q179="n/a",(IF('Workforce hours'!AC$30=0,0,(BA179/'Workforce hours'!AC$30))),(IF(VLOOKUP($Q179,'Workforce hours'!$C$8:$AD$30,CC$7,FALSE)=0,0,(BA179/(VLOOKUP($Q179,'Workforce hours'!$C$8:$AD$30,CC$7,FALSE))))))</f>
        <v>0</v>
      </c>
      <c r="CD179" s="288">
        <f>IF($Q179="n/a",(IF('Workforce hours'!AD$30=0,0,(BB179/'Workforce hours'!AD$30))),(IF(VLOOKUP($Q179,'Workforce hours'!$C$8:$AD$30,CD$7,FALSE)=0,0,(BB179/(VLOOKUP($Q179,'Workforce hours'!$C$8:$AD$30,CD$7,FALSE))))))</f>
        <v>0</v>
      </c>
      <c r="CE179" s="289">
        <f t="shared" si="26"/>
        <v>0</v>
      </c>
      <c r="CF179" s="290">
        <f>BD179*'Workforce costs'!B$9*(1+'Workforce costs'!B$10)*(1+'Workforce costs'!B$11)</f>
        <v>0</v>
      </c>
      <c r="CG179" s="290">
        <f>BE179*'Workforce costs'!C$9*(1+'Workforce costs'!C$10)*(1+'Workforce costs'!C$11)</f>
        <v>0</v>
      </c>
      <c r="CH179" s="290">
        <f>BF179*'Workforce costs'!D$9*(1+'Workforce costs'!D$10)*(1+'Workforce costs'!D$11)</f>
        <v>0</v>
      </c>
      <c r="CI179" s="290">
        <f>BG179*'Workforce costs'!E$9*(1+'Workforce costs'!E$10)*(1+'Workforce costs'!E$11)</f>
        <v>0</v>
      </c>
      <c r="CJ179" s="290">
        <f>BH179*'Workforce costs'!F$9*(1+'Workforce costs'!F$10)*(1+'Workforce costs'!F$11)</f>
        <v>0</v>
      </c>
      <c r="CK179" s="290">
        <f>BI179*'Workforce costs'!G$9*(1+'Workforce costs'!G$10)*(1+'Workforce costs'!G$11)</f>
        <v>0</v>
      </c>
      <c r="CL179" s="290">
        <f>BJ179*'Workforce costs'!H$9*(1+'Workforce costs'!H$10)*(1+'Workforce costs'!H$11)</f>
        <v>0</v>
      </c>
      <c r="CM179" s="290">
        <f>BK179*'Workforce costs'!I$9*(1+'Workforce costs'!I$10)*(1+'Workforce costs'!I$11)</f>
        <v>0</v>
      </c>
      <c r="CN179" s="290">
        <f>BL179*'Workforce costs'!J$9*(1+'Workforce costs'!J$10)*(1+'Workforce costs'!J$11)</f>
        <v>0</v>
      </c>
      <c r="CO179" s="290">
        <f>BM179*'Workforce costs'!K$9*(1+'Workforce costs'!K$10)*(1+'Workforce costs'!K$11)</f>
        <v>0</v>
      </c>
      <c r="CP179" s="290">
        <f>BN179*'Workforce costs'!L$9*(1+'Workforce costs'!L$10)*(1+'Workforce costs'!L$11)</f>
        <v>0</v>
      </c>
      <c r="CQ179" s="290">
        <f>BO179*'Workforce costs'!M$9*(1+'Workforce costs'!M$10)*(1+'Workforce costs'!M$11)</f>
        <v>0</v>
      </c>
      <c r="CR179" s="290">
        <f>BP179*'Workforce costs'!N$9*(1+'Workforce costs'!N$10)*(1+'Workforce costs'!N$11)</f>
        <v>0</v>
      </c>
      <c r="CS179" s="290">
        <f>BQ179*'Workforce costs'!O$9*(1+'Workforce costs'!O$10)*(1+'Workforce costs'!O$11)</f>
        <v>0</v>
      </c>
      <c r="CT179" s="290">
        <f>BR179*'Workforce costs'!P$9*(1+'Workforce costs'!P$10)*(1+'Workforce costs'!P$11)</f>
        <v>0</v>
      </c>
      <c r="CU179" s="290">
        <f>BS179*'Workforce costs'!Q$9*(1+'Workforce costs'!Q$10)*(1+'Workforce costs'!Q$11)</f>
        <v>0</v>
      </c>
      <c r="CV179" s="290">
        <f>BT179*'Workforce costs'!R$9*(1+'Workforce costs'!R$10)*(1+'Workforce costs'!R$11)</f>
        <v>0</v>
      </c>
      <c r="CW179" s="290">
        <f>BU179*'Workforce costs'!S$9*(1+'Workforce costs'!S$10)*(1+'Workforce costs'!S$11)</f>
        <v>0</v>
      </c>
      <c r="CX179" s="290">
        <f>BV179*'Workforce costs'!T$9*(1+'Workforce costs'!T$10)*(1+'Workforce costs'!T$11)</f>
        <v>0</v>
      </c>
      <c r="CY179" s="290">
        <f>BW179*'Workforce costs'!U$9*(1+'Workforce costs'!U$10)*(1+'Workforce costs'!U$11)</f>
        <v>0</v>
      </c>
      <c r="CZ179" s="290">
        <f>BX179*'Workforce costs'!V$9*(1+'Workforce costs'!V$10)*(1+'Workforce costs'!V$11)</f>
        <v>0</v>
      </c>
      <c r="DA179" s="290">
        <f>BY179*'Workforce costs'!W$9*(1+'Workforce costs'!W$10)*(1+'Workforce costs'!W$11)</f>
        <v>0</v>
      </c>
      <c r="DB179" s="290">
        <f>BZ179*'Workforce costs'!X$9*(1+'Workforce costs'!X$10)*(1+'Workforce costs'!X$11)</f>
        <v>0</v>
      </c>
      <c r="DC179" s="290">
        <f>CA179*'Workforce costs'!Y$9*(1+'Workforce costs'!Y$10)*(1+'Workforce costs'!Y$11)</f>
        <v>0</v>
      </c>
      <c r="DD179" s="290">
        <f>CB179*'Workforce costs'!Z$9*(1+'Workforce costs'!Z$10)*(1+'Workforce costs'!Z$11)</f>
        <v>0</v>
      </c>
      <c r="DE179" s="290">
        <f>CC179*'Workforce costs'!AA$9*(1+'Workforce costs'!AA$10)*(1+'Workforce costs'!AA$11)</f>
        <v>0</v>
      </c>
      <c r="DF179" s="290">
        <f>CD179*'Workforce costs'!AB$9*(1+'Workforce costs'!AB$10)*(1+'Workforce costs'!AB$11)</f>
        <v>0</v>
      </c>
    </row>
    <row r="180" spans="1:110" x14ac:dyDescent="0.3">
      <c r="A180" s="2" t="str">
        <f>Outputs!$A$4</f>
        <v>Australia</v>
      </c>
      <c r="B180" s="2" t="str">
        <f t="shared" si="19"/>
        <v>Australia 18to24</v>
      </c>
      <c r="C180" s="30">
        <f>VLOOKUP($B180,Populations!$D$15:$H$1920,3,FALSE)</f>
        <v>2374194</v>
      </c>
      <c r="D180" s="255">
        <f>IF(OR($H180="General pop",$H180="Schools",$H180="Workplace",$H180="Skills Training",$H180="Digital Supports"),1,VLOOKUP($B180,Populations!$D$15:$H$1920,5,FALSE))</f>
        <v>1</v>
      </c>
      <c r="E180" s="88">
        <f>VLOOKUP(I180,Epidemiology!$C$10:$H$47,6,FALSE)</f>
        <v>8080</v>
      </c>
      <c r="F180" s="102">
        <f>'Care profiles'!R181</f>
        <v>1</v>
      </c>
      <c r="G180" s="15" t="str">
        <f>'Care profiles'!A181</f>
        <v>18to24</v>
      </c>
      <c r="H180" s="15" t="str">
        <f>'Care profiles'!B181</f>
        <v>Thoughts</v>
      </c>
      <c r="I180" s="15" t="str">
        <f>'Care profiles'!C181</f>
        <v>Thoughts_18-24yrs</v>
      </c>
      <c r="J180" s="15" t="str">
        <f>'Care profiles'!D181</f>
        <v>Care profile</v>
      </c>
      <c r="K180" s="15" t="str">
        <f>'Care profiles'!E181</f>
        <v>Individual Carer Peer Support</v>
      </c>
      <c r="L180" s="104">
        <f>'Care profiles'!F181</f>
        <v>0.2</v>
      </c>
      <c r="M180" s="15">
        <f>'Care profiles'!G181</f>
        <v>6</v>
      </c>
      <c r="N180" s="15">
        <f>'Care profiles'!H181</f>
        <v>60</v>
      </c>
      <c r="O180" s="15" t="str">
        <f>'Care profiles'!I181</f>
        <v>min</v>
      </c>
      <c r="P180" s="15" t="str">
        <f>'Care profiles'!J181</f>
        <v>Peer Worker</v>
      </c>
      <c r="Q180" s="15" t="str">
        <f>'Care profiles'!K181</f>
        <v>n/a</v>
      </c>
      <c r="R180" s="15" t="str">
        <f>'Care profiles'!M181</f>
        <v>Y</v>
      </c>
      <c r="S180" s="15" t="str">
        <f>'Care profiles'!O181</f>
        <v>Y</v>
      </c>
      <c r="T180" s="15" t="str">
        <f>'Care profiles'!Q181</f>
        <v>N</v>
      </c>
      <c r="U180" s="30">
        <f t="shared" si="20"/>
        <v>191834.87520000001</v>
      </c>
      <c r="V180" s="30">
        <f t="shared" si="21"/>
        <v>38366.975040000005</v>
      </c>
      <c r="W180" s="30">
        <f>IF(M180="n/a",0,IF(O180="days",V180*M180*(1+(VLOOKUP(K180,'Bed parameters'!$A$9:$G$12,7,FALSE))),V180*M180))</f>
        <v>230201.85024000003</v>
      </c>
      <c r="X180" s="30">
        <f t="shared" si="22"/>
        <v>230201.85024000003</v>
      </c>
      <c r="Y180" s="30">
        <f t="shared" si="23"/>
        <v>0</v>
      </c>
      <c r="Z180" s="113">
        <f>_xlfn.IFNA(Y180/((VLOOKUP(K180,'Bed parameters'!$A$9:$G$12,3,FALSE))*(VLOOKUP(K180,'Bed parameters'!$A$9:$G$12,5,FALSE))),0)</f>
        <v>0</v>
      </c>
      <c r="AA180" s="30">
        <f t="shared" si="24"/>
        <v>230201.85024000003</v>
      </c>
      <c r="AB180" s="30">
        <f>_xlfn.IFNA(IF($O180="days",$Y180*(VLOOKUP($K180,'Bed parameters'!$A$9:$I$12,9,FALSE))*$F180*(VLOOKUP($Q180,'Workforce distribution'!$C$8:$AD$30,AB$7,FALSE)),IF($Q180="n/a",(IF($P180=AB$6,$X180*$F180,0)),$X180*$F180*(VLOOKUP($Q180,'Workforce distribution'!$C$8:$AD$30,AB$7,FALSE)))),0)</f>
        <v>0</v>
      </c>
      <c r="AC180" s="30">
        <f>_xlfn.IFNA(IF($O180="days",$Y180*(VLOOKUP($K180,'Bed parameters'!$A$9:$I$12,9,FALSE))*$F180*(VLOOKUP($Q180,'Workforce distribution'!$C$8:$AD$30,AC$7,FALSE)),IF($Q180="n/a",(IF($P180=AC$6,$X180*$F180,0)),$X180*$F180*(VLOOKUP($Q180,'Workforce distribution'!$C$8:$AD$30,AC$7,FALSE)))),0)</f>
        <v>0</v>
      </c>
      <c r="AD180" s="30">
        <f>_xlfn.IFNA(IF($O180="days",$Y180*(VLOOKUP($K180,'Bed parameters'!$A$9:$I$12,9,FALSE))*$F180*(VLOOKUP($Q180,'Workforce distribution'!$C$8:$AD$30,AD$7,FALSE)),IF($Q180="n/a",(IF($P180=AD$6,$X180*$F180,0)),$X180*$F180*(VLOOKUP($Q180,'Workforce distribution'!$C$8:$AD$30,AD$7,FALSE)))),0)</f>
        <v>0</v>
      </c>
      <c r="AE180" s="30">
        <f>_xlfn.IFNA(IF($O180="days",$Y180*(VLOOKUP($K180,'Bed parameters'!$A$9:$I$12,9,FALSE))*$F180*(VLOOKUP($Q180,'Workforce distribution'!$C$8:$AD$30,AE$7,FALSE)),IF($Q180="n/a",(IF($P180=AE$6,$X180*$F180,0)),$X180*$F180*(VLOOKUP($Q180,'Workforce distribution'!$C$8:$AD$30,AE$7,FALSE)))),0)</f>
        <v>230201.85024000003</v>
      </c>
      <c r="AF180" s="30">
        <f>_xlfn.IFNA(IF($O180="days",$Y180*(VLOOKUP($K180,'Bed parameters'!$A$9:$I$12,9,FALSE))*$F180*(VLOOKUP($Q180,'Workforce distribution'!$C$8:$AD$30,AF$7,FALSE)),IF($Q180="n/a",(IF($P180=AF$6,$X180*$F180,0)),$X180*$F180*(VLOOKUP($Q180,'Workforce distribution'!$C$8:$AD$30,AF$7,FALSE)))),0)</f>
        <v>0</v>
      </c>
      <c r="AG180" s="30">
        <f>_xlfn.IFNA(IF($O180="days",$Y180*(VLOOKUP($K180,'Bed parameters'!$A$9:$I$12,9,FALSE))*$F180*(VLOOKUP($Q180,'Workforce distribution'!$C$8:$AD$30,AG$7,FALSE)),IF($Q180="n/a",(IF($P180=AG$6,$X180*$F180,0)),$X180*$F180*(VLOOKUP($Q180,'Workforce distribution'!$C$8:$AD$30,AG$7,FALSE)))),0)</f>
        <v>0</v>
      </c>
      <c r="AH180" s="30">
        <f>_xlfn.IFNA(IF($O180="days",$Y180*(VLOOKUP($K180,'Bed parameters'!$A$9:$I$12,9,FALSE))*$F180*(VLOOKUP($Q180,'Workforce distribution'!$C$8:$AD$30,AH$7,FALSE)),IF($Q180="n/a",(IF($P180=AH$6,$X180*$F180,0)),$X180*$F180*(VLOOKUP($Q180,'Workforce distribution'!$C$8:$AD$30,AH$7,FALSE)))),0)</f>
        <v>0</v>
      </c>
      <c r="AI180" s="30">
        <f>_xlfn.IFNA(IF($O180="days",$Y180*(VLOOKUP($K180,'Bed parameters'!$A$9:$I$12,9,FALSE))*$F180*(VLOOKUP($Q180,'Workforce distribution'!$C$8:$AD$30,AI$7,FALSE)),IF($Q180="n/a",(IF($P180=AI$6,$X180*$F180,0)),$X180*$F180*(VLOOKUP($Q180,'Workforce distribution'!$C$8:$AD$30,AI$7,FALSE)))),0)</f>
        <v>0</v>
      </c>
      <c r="AJ180" s="30">
        <f>_xlfn.IFNA(IF($O180="days",$Y180*(VLOOKUP($K180,'Bed parameters'!$A$9:$I$12,9,FALSE))*$F180*(VLOOKUP($Q180,'Workforce distribution'!$C$8:$AD$30,AJ$7,FALSE)),IF($Q180="n/a",(IF($P180=AJ$6,$X180*$F180,0)),$X180*$F180*(VLOOKUP($Q180,'Workforce distribution'!$C$8:$AD$30,AJ$7,FALSE)))),0)</f>
        <v>0</v>
      </c>
      <c r="AK180" s="30">
        <f>_xlfn.IFNA(IF($O180="days",$Y180*(VLOOKUP($K180,'Bed parameters'!$A$9:$I$12,9,FALSE))*$F180*(VLOOKUP($Q180,'Workforce distribution'!$C$8:$AD$30,AK$7,FALSE)),IF($Q180="n/a",(IF($P180=AK$6,$X180*$F180,0)),$X180*$F180*(VLOOKUP($Q180,'Workforce distribution'!$C$8:$AD$30,AK$7,FALSE)))),0)</f>
        <v>0</v>
      </c>
      <c r="AL180" s="30">
        <f>_xlfn.IFNA(IF($O180="days",$Y180*(VLOOKUP($K180,'Bed parameters'!$A$9:$I$12,9,FALSE))*$F180*(VLOOKUP($Q180,'Workforce distribution'!$C$8:$AD$30,AL$7,FALSE)),IF($Q180="n/a",(IF($P180=AL$6,$X180*$F180,0)),$X180*$F180*(VLOOKUP($Q180,'Workforce distribution'!$C$8:$AD$30,AL$7,FALSE)))),0)</f>
        <v>0</v>
      </c>
      <c r="AM180" s="30">
        <f>_xlfn.IFNA(IF($O180="days",$Y180*(VLOOKUP($K180,'Bed parameters'!$A$9:$I$12,9,FALSE))*$F180*(VLOOKUP($Q180,'Workforce distribution'!$C$8:$AD$30,AM$7,FALSE)),IF($Q180="n/a",(IF($P180=AM$6,$X180*$F180,0)),$X180*$F180*(VLOOKUP($Q180,'Workforce distribution'!$C$8:$AD$30,AM$7,FALSE)))),0)</f>
        <v>0</v>
      </c>
      <c r="AN180" s="30">
        <f>_xlfn.IFNA(IF($O180="days",$Y180*(VLOOKUP($K180,'Bed parameters'!$A$9:$I$12,9,FALSE))*$F180*(VLOOKUP($Q180,'Workforce distribution'!$C$8:$AD$30,AN$7,FALSE)),IF($Q180="n/a",(IF($P180=AN$6,$X180*$F180,0)),$X180*$F180*(VLOOKUP($Q180,'Workforce distribution'!$C$8:$AD$30,AN$7,FALSE)))),0)</f>
        <v>0</v>
      </c>
      <c r="AO180" s="30">
        <f>_xlfn.IFNA(IF($O180="days",$Y180*(VLOOKUP($K180,'Bed parameters'!$A$9:$I$12,9,FALSE))*$F180*(VLOOKUP($Q180,'Workforce distribution'!$C$8:$AD$30,AO$7,FALSE)),IF($Q180="n/a",(IF($P180=AO$6,$X180*$F180,0)),$X180*$F180*(VLOOKUP($Q180,'Workforce distribution'!$C$8:$AD$30,AO$7,FALSE)))),0)</f>
        <v>0</v>
      </c>
      <c r="AP180" s="30">
        <f>_xlfn.IFNA(IF($O180="days",$Y180*(VLOOKUP($K180,'Bed parameters'!$A$9:$I$12,9,FALSE))*$F180*(VLOOKUP($Q180,'Workforce distribution'!$C$8:$AD$30,AP$7,FALSE)),IF($Q180="n/a",(IF($P180=AP$6,$X180*$F180,0)),$X180*$F180*(VLOOKUP($Q180,'Workforce distribution'!$C$8:$AD$30,AP$7,FALSE)))),0)</f>
        <v>0</v>
      </c>
      <c r="AQ180" s="30">
        <f>_xlfn.IFNA(IF($O180="days",$Y180*(VLOOKUP($K180,'Bed parameters'!$A$9:$I$12,9,FALSE))*$F180*(VLOOKUP($Q180,'Workforce distribution'!$C$8:$AD$30,AQ$7,FALSE)),IF($Q180="n/a",(IF($P180=AQ$6,$X180*$F180,0)),$X180*$F180*(VLOOKUP($Q180,'Workforce distribution'!$C$8:$AD$30,AQ$7,FALSE)))),0)</f>
        <v>0</v>
      </c>
      <c r="AR180" s="30">
        <f>_xlfn.IFNA(IF($O180="days",$Y180*(VLOOKUP($K180,'Bed parameters'!$A$9:$I$12,9,FALSE))*$F180*(VLOOKUP($Q180,'Workforce distribution'!$C$8:$AD$30,AR$7,FALSE)),IF($Q180="n/a",(IF($P180=AR$6,$X180*$F180,0)),$X180*$F180*(VLOOKUP($Q180,'Workforce distribution'!$C$8:$AD$30,AR$7,FALSE)))),0)</f>
        <v>0</v>
      </c>
      <c r="AS180" s="30">
        <f>_xlfn.IFNA(IF($O180="days",$Y180*(VLOOKUP($K180,'Bed parameters'!$A$9:$I$12,9,FALSE))*$F180*(VLOOKUP($Q180,'Workforce distribution'!$C$8:$AD$30,AS$7,FALSE)),IF($Q180="n/a",(IF($P180=AS$6,$X180*$F180,0)),$X180*$F180*(VLOOKUP($Q180,'Workforce distribution'!$C$8:$AD$30,AS$7,FALSE)))),0)</f>
        <v>0</v>
      </c>
      <c r="AT180" s="30">
        <f>_xlfn.IFNA(IF($O180="days",$Y180*(VLOOKUP($K180,'Bed parameters'!$A$9:$I$12,9,FALSE))*$F180*(VLOOKUP($Q180,'Workforce distribution'!$C$8:$AD$30,AT$7,FALSE)),IF($Q180="n/a",(IF($P180=AT$6,$X180*$F180,0)),$X180*$F180*(VLOOKUP($Q180,'Workforce distribution'!$C$8:$AD$30,AT$7,FALSE)))),0)</f>
        <v>0</v>
      </c>
      <c r="AU180" s="30">
        <f>_xlfn.IFNA(IF($O180="days",$Y180*(VLOOKUP($K180,'Bed parameters'!$A$9:$I$12,9,FALSE))*$F180*(VLOOKUP($Q180,'Workforce distribution'!$C$8:$AD$30,AU$7,FALSE)),IF($Q180="n/a",(IF($P180=AU$6,$X180*$F180,0)),$X180*$F180*(VLOOKUP($Q180,'Workforce distribution'!$C$8:$AD$30,AU$7,FALSE)))),0)</f>
        <v>0</v>
      </c>
      <c r="AV180" s="30">
        <f>_xlfn.IFNA(IF($O180="days",$Y180*(VLOOKUP($K180,'Bed parameters'!$A$9:$I$12,9,FALSE))*$F180*(VLOOKUP($Q180,'Workforce distribution'!$C$8:$AD$30,AV$7,FALSE)),IF($Q180="n/a",(IF($P180=AV$6,$X180*$F180,0)),$X180*$F180*(VLOOKUP($Q180,'Workforce distribution'!$C$8:$AD$30,AV$7,FALSE)))),0)</f>
        <v>0</v>
      </c>
      <c r="AW180" s="30">
        <f>_xlfn.IFNA(IF($O180="days",$Y180*(VLOOKUP($K180,'Bed parameters'!$A$9:$I$12,9,FALSE))*$F180*(VLOOKUP($Q180,'Workforce distribution'!$C$8:$AD$30,AW$7,FALSE)),IF($Q180="n/a",(IF($P180=AW$6,$X180*$F180,0)),$X180*$F180*(VLOOKUP($Q180,'Workforce distribution'!$C$8:$AD$30,AW$7,FALSE)))),0)</f>
        <v>0</v>
      </c>
      <c r="AX180" s="30">
        <f>_xlfn.IFNA(IF($O180="days",$Y180*(VLOOKUP($K180,'Bed parameters'!$A$9:$I$12,9,FALSE))*$F180*(VLOOKUP($Q180,'Workforce distribution'!$C$8:$AD$30,AX$7,FALSE)),IF($Q180="n/a",(IF($P180=AX$6,$X180*$F180,0)),$X180*$F180*(VLOOKUP($Q180,'Workforce distribution'!$C$8:$AD$30,AX$7,FALSE)))),0)</f>
        <v>0</v>
      </c>
      <c r="AY180" s="30">
        <f>_xlfn.IFNA(IF($O180="days",$Y180*(VLOOKUP($K180,'Bed parameters'!$A$9:$I$12,9,FALSE))*$F180*(VLOOKUP($Q180,'Workforce distribution'!$C$8:$AD$30,AY$7,FALSE)),IF($Q180="n/a",(IF($P180=AY$6,$X180*$F180,0)),$X180*$F180*(VLOOKUP($Q180,'Workforce distribution'!$C$8:$AD$30,AY$7,FALSE)))),0)</f>
        <v>0</v>
      </c>
      <c r="AZ180" s="30">
        <f>_xlfn.IFNA(IF($O180="days",$Y180*(VLOOKUP($K180,'Bed parameters'!$A$9:$I$12,9,FALSE))*$F180*(VLOOKUP($Q180,'Workforce distribution'!$C$8:$AD$30,AZ$7,FALSE)),IF($Q180="n/a",(IF($P180=AZ$6,$X180*$F180,0)),$X180*$F180*(VLOOKUP($Q180,'Workforce distribution'!$C$8:$AD$30,AZ$7,FALSE)))),0)</f>
        <v>0</v>
      </c>
      <c r="BA180" s="30">
        <f>_xlfn.IFNA(IF($O180="days",$Y180*(VLOOKUP($K180,'Bed parameters'!$A$9:$I$12,9,FALSE))*$F180*(VLOOKUP($Q180,'Workforce distribution'!$C$8:$AD$30,BA$7,FALSE)),IF($Q180="n/a",(IF($P180=BA$6,$X180*$F180,0)),$X180*$F180*(VLOOKUP($Q180,'Workforce distribution'!$C$8:$AD$30,BA$7,FALSE)))),0)</f>
        <v>0</v>
      </c>
      <c r="BB180" s="30">
        <f>_xlfn.IFNA(IF($O180="days",$Y180*(VLOOKUP($K180,'Bed parameters'!$A$9:$I$12,9,FALSE))*$F180*(VLOOKUP($Q180,'Workforce distribution'!$C$8:$AD$30,BB$7,FALSE)),IF($Q180="n/a",(IF($P180=BB$6,$X180*$F180,0)),$X180*$F180*(VLOOKUP($Q180,'Workforce distribution'!$C$8:$AD$30,BB$7,FALSE)))),0)</f>
        <v>0</v>
      </c>
      <c r="BC180" s="149">
        <f t="shared" si="25"/>
        <v>200.30364661082348</v>
      </c>
      <c r="BD180" s="288">
        <f>IF($Q180="n/a",(IF('Workforce hours'!D$30=0,0,(AB180/'Workforce hours'!D$30))),(IF(VLOOKUP($Q180,'Workforce hours'!$C$8:$AD$30,BD$7,FALSE)=0,0,(AB180/(VLOOKUP($Q180,'Workforce hours'!$C$8:$AD$30,BD$7,FALSE))))))</f>
        <v>0</v>
      </c>
      <c r="BE180" s="288">
        <f>IF($Q180="n/a",(IF('Workforce hours'!E$30=0,0,(AC180/'Workforce hours'!E$30))),(IF(VLOOKUP($Q180,'Workforce hours'!$C$8:$AD$30,BE$7,FALSE)=0,0,(AC180/(VLOOKUP($Q180,'Workforce hours'!$C$8:$AD$30,BE$7,FALSE))))))</f>
        <v>0</v>
      </c>
      <c r="BF180" s="288">
        <f>IF($Q180="n/a",(IF('Workforce hours'!F$30=0,0,(AD180/'Workforce hours'!F$30))),(IF(VLOOKUP($Q180,'Workforce hours'!$C$8:$AD$30,BF$7,FALSE)=0,0,(AD180/(VLOOKUP($Q180,'Workforce hours'!$C$8:$AD$30,BF$7,FALSE))))))</f>
        <v>0</v>
      </c>
      <c r="BG180" s="288">
        <f>IF($Q180="n/a",(IF('Workforce hours'!G$30=0,0,(AE180/'Workforce hours'!G$30))),(IF(VLOOKUP($Q180,'Workforce hours'!$C$8:$AD$30,BG$7,FALSE)=0,0,(AE180/(VLOOKUP($Q180,'Workforce hours'!$C$8:$AD$30,BG$7,FALSE))))))</f>
        <v>200.30364661082348</v>
      </c>
      <c r="BH180" s="288">
        <f>IF($Q180="n/a",(IF('Workforce hours'!H$30=0,0,(AF180/'Workforce hours'!H$30))),(IF(VLOOKUP($Q180,'Workforce hours'!$C$8:$AD$30,BH$7,FALSE)=0,0,(AF180/(VLOOKUP($Q180,'Workforce hours'!$C$8:$AD$30,BH$7,FALSE))))))</f>
        <v>0</v>
      </c>
      <c r="BI180" s="288">
        <f>IF($Q180="n/a",(IF('Workforce hours'!I$30=0,0,(AG180/'Workforce hours'!I$30))),(IF(VLOOKUP($Q180,'Workforce hours'!$C$8:$AD$30,BI$7,FALSE)=0,0,(AG180/(VLOOKUP($Q180,'Workforce hours'!$C$8:$AD$30,BI$7,FALSE))))))</f>
        <v>0</v>
      </c>
      <c r="BJ180" s="288">
        <f>IF($Q180="n/a",(IF('Workforce hours'!J$30=0,0,(AH180/'Workforce hours'!J$30))),(IF(VLOOKUP($Q180,'Workforce hours'!$C$8:$AD$30,BJ$7,FALSE)=0,0,(AH180/(VLOOKUP($Q180,'Workforce hours'!$C$8:$AD$30,BJ$7,FALSE))))))</f>
        <v>0</v>
      </c>
      <c r="BK180" s="288">
        <f>IF($Q180="n/a",(IF('Workforce hours'!K$30=0,0,(AI180/'Workforce hours'!K$30))),(IF(VLOOKUP($Q180,'Workforce hours'!$C$8:$AD$30,BK$7,FALSE)=0,0,(AI180/(VLOOKUP($Q180,'Workforce hours'!$C$8:$AD$30,BK$7,FALSE))))))</f>
        <v>0</v>
      </c>
      <c r="BL180" s="288">
        <f>IF($Q180="n/a",(IF('Workforce hours'!L$30=0,0,(AJ180/'Workforce hours'!L$30))),(IF(VLOOKUP($Q180,'Workforce hours'!$C$8:$AD$30,BL$7,FALSE)=0,0,(AJ180/(VLOOKUP($Q180,'Workforce hours'!$C$8:$AD$30,BL$7,FALSE))))))</f>
        <v>0</v>
      </c>
      <c r="BM180" s="288">
        <f>IF($Q180="n/a",(IF('Workforce hours'!M$30=0,0,(AK180/'Workforce hours'!M$30))),(IF(VLOOKUP($Q180,'Workforce hours'!$C$8:$AD$30,BM$7,FALSE)=0,0,(AK180/(VLOOKUP($Q180,'Workforce hours'!$C$8:$AD$30,BM$7,FALSE))))))</f>
        <v>0</v>
      </c>
      <c r="BN180" s="288">
        <f>IF($Q180="n/a",(IF('Workforce hours'!N$30=0,0,(AL180/'Workforce hours'!N$30))),(IF(VLOOKUP($Q180,'Workforce hours'!$C$8:$AD$30,BN$7,FALSE)=0,0,(AL180/(VLOOKUP($Q180,'Workforce hours'!$C$8:$AD$30,BN$7,FALSE))))))</f>
        <v>0</v>
      </c>
      <c r="BO180" s="288">
        <f>IF($Q180="n/a",(IF('Workforce hours'!O$30=0,0,(AM180/'Workforce hours'!O$30))),(IF(VLOOKUP($Q180,'Workforce hours'!$C$8:$AD$30,BO$7,FALSE)=0,0,(AM180/(VLOOKUP($Q180,'Workforce hours'!$C$8:$AD$30,BO$7,FALSE))))))</f>
        <v>0</v>
      </c>
      <c r="BP180" s="288">
        <f>IF($Q180="n/a",(IF('Workforce hours'!P$30=0,0,(AN180/'Workforce hours'!P$30))),(IF(VLOOKUP($Q180,'Workforce hours'!$C$8:$AD$30,BP$7,FALSE)=0,0,(AN180/(VLOOKUP($Q180,'Workforce hours'!$C$8:$AD$30,BP$7,FALSE))))))</f>
        <v>0</v>
      </c>
      <c r="BQ180" s="288">
        <f>IF($Q180="n/a",(IF('Workforce hours'!Q$30=0,0,(AO180/'Workforce hours'!Q$30))),(IF(VLOOKUP($Q180,'Workforce hours'!$C$8:$AD$30,BQ$7,FALSE)=0,0,(AO180/(VLOOKUP($Q180,'Workforce hours'!$C$8:$AD$30,BQ$7,FALSE))))))</f>
        <v>0</v>
      </c>
      <c r="BR180" s="288">
        <f>IF($Q180="n/a",(IF('Workforce hours'!R$30=0,0,(AP180/'Workforce hours'!R$30))),(IF(VLOOKUP($Q180,'Workforce hours'!$C$8:$AD$30,BR$7,FALSE)=0,0,(AP180/(VLOOKUP($Q180,'Workforce hours'!$C$8:$AD$30,BR$7,FALSE))))))</f>
        <v>0</v>
      </c>
      <c r="BS180" s="288">
        <f>IF($Q180="n/a",(IF('Workforce hours'!S$30=0,0,(AQ180/'Workforce hours'!S$30))),(IF(VLOOKUP($Q180,'Workforce hours'!$C$8:$AD$30,BS$7,FALSE)=0,0,(AQ180/(VLOOKUP($Q180,'Workforce hours'!$C$8:$AD$30,BS$7,FALSE))))))</f>
        <v>0</v>
      </c>
      <c r="BT180" s="288">
        <f>IF($Q180="n/a",(IF('Workforce hours'!T$30=0,0,(AR180/'Workforce hours'!T$30))),(IF(VLOOKUP($Q180,'Workforce hours'!$C$8:$AD$30,BT$7,FALSE)=0,0,(AR180/(VLOOKUP($Q180,'Workforce hours'!$C$8:$AD$30,BT$7,FALSE))))))</f>
        <v>0</v>
      </c>
      <c r="BU180" s="288">
        <f>IF($Q180="n/a",(IF('Workforce hours'!U$30=0,0,(AS180/'Workforce hours'!U$30))),(IF(VLOOKUP($Q180,'Workforce hours'!$C$8:$AD$30,BU$7,FALSE)=0,0,(AS180/(VLOOKUP($Q180,'Workforce hours'!$C$8:$AD$30,BU$7,FALSE))))))</f>
        <v>0</v>
      </c>
      <c r="BV180" s="288">
        <f>IF($Q180="n/a",(IF('Workforce hours'!V$30=0,0,(AT180/'Workforce hours'!V$30))),(IF(VLOOKUP($Q180,'Workforce hours'!$C$8:$AD$30,BV$7,FALSE)=0,0,(AT180/(VLOOKUP($Q180,'Workforce hours'!$C$8:$AD$30,BV$7,FALSE))))))</f>
        <v>0</v>
      </c>
      <c r="BW180" s="288">
        <f>IF($Q180="n/a",(IF('Workforce hours'!W$30=0,0,(AU180/'Workforce hours'!W$30))),(IF(VLOOKUP($Q180,'Workforce hours'!$C$8:$AD$30,BW$7,FALSE)=0,0,(AU180/(VLOOKUP($Q180,'Workforce hours'!$C$8:$AD$30,BW$7,FALSE))))))</f>
        <v>0</v>
      </c>
      <c r="BX180" s="288">
        <f>IF($Q180="n/a",(IF('Workforce hours'!X$30=0,0,(AV180/'Workforce hours'!X$30))),(IF(VLOOKUP($Q180,'Workforce hours'!$C$8:$AD$30,BX$7,FALSE)=0,0,(AV180/(VLOOKUP($Q180,'Workforce hours'!$C$8:$AD$30,BX$7,FALSE))))))</f>
        <v>0</v>
      </c>
      <c r="BY180" s="288">
        <f>IF($Q180="n/a",(IF('Workforce hours'!Y$30=0,0,(AW180/'Workforce hours'!Y$30))),(IF(VLOOKUP($Q180,'Workforce hours'!$C$8:$AD$30,BY$7,FALSE)=0,0,(AW180/(VLOOKUP($Q180,'Workforce hours'!$C$8:$AD$30,BY$7,FALSE))))))</f>
        <v>0</v>
      </c>
      <c r="BZ180" s="288">
        <f>IF($Q180="n/a",(IF('Workforce hours'!Z$30=0,0,(AX180/'Workforce hours'!Z$30))),(IF(VLOOKUP($Q180,'Workforce hours'!$C$8:$AD$30,BZ$7,FALSE)=0,0,(AX180/(VLOOKUP($Q180,'Workforce hours'!$C$8:$AD$30,BZ$7,FALSE))))))</f>
        <v>0</v>
      </c>
      <c r="CA180" s="288">
        <f>IF($Q180="n/a",(IF('Workforce hours'!AA$30=0,0,(AY180/'Workforce hours'!AA$30))),(IF(VLOOKUP($Q180,'Workforce hours'!$C$8:$AD$30,CA$7,FALSE)=0,0,(AY180/(VLOOKUP($Q180,'Workforce hours'!$C$8:$AD$30,CA$7,FALSE))))))</f>
        <v>0</v>
      </c>
      <c r="CB180" s="288">
        <f>IF($Q180="n/a",(IF('Workforce hours'!AB$30=0,0,(AZ180/'Workforce hours'!AB$30))),(IF(VLOOKUP($Q180,'Workforce hours'!$C$8:$AD$30,CB$7,FALSE)=0,0,(AZ180/(VLOOKUP($Q180,'Workforce hours'!$C$8:$AD$30,CB$7,FALSE))))))</f>
        <v>0</v>
      </c>
      <c r="CC180" s="288">
        <f>IF($Q180="n/a",(IF('Workforce hours'!AC$30=0,0,(BA180/'Workforce hours'!AC$30))),(IF(VLOOKUP($Q180,'Workforce hours'!$C$8:$AD$30,CC$7,FALSE)=0,0,(BA180/(VLOOKUP($Q180,'Workforce hours'!$C$8:$AD$30,CC$7,FALSE))))))</f>
        <v>0</v>
      </c>
      <c r="CD180" s="288">
        <f>IF($Q180="n/a",(IF('Workforce hours'!AD$30=0,0,(BB180/'Workforce hours'!AD$30))),(IF(VLOOKUP($Q180,'Workforce hours'!$C$8:$AD$30,CD$7,FALSE)=0,0,(BB180/(VLOOKUP($Q180,'Workforce hours'!$C$8:$AD$30,CD$7,FALSE))))))</f>
        <v>0</v>
      </c>
      <c r="CE180" s="289">
        <f t="shared" si="26"/>
        <v>0</v>
      </c>
      <c r="CF180" s="290">
        <f>BD180*'Workforce costs'!B$9*(1+'Workforce costs'!B$10)*(1+'Workforce costs'!B$11)</f>
        <v>0</v>
      </c>
      <c r="CG180" s="290">
        <f>BE180*'Workforce costs'!C$9*(1+'Workforce costs'!C$10)*(1+'Workforce costs'!C$11)</f>
        <v>0</v>
      </c>
      <c r="CH180" s="290">
        <f>BF180*'Workforce costs'!D$9*(1+'Workforce costs'!D$10)*(1+'Workforce costs'!D$11)</f>
        <v>0</v>
      </c>
      <c r="CI180" s="290">
        <f>BG180*'Workforce costs'!E$9*(1+'Workforce costs'!E$10)*(1+'Workforce costs'!E$11)</f>
        <v>0</v>
      </c>
      <c r="CJ180" s="290">
        <f>BH180*'Workforce costs'!F$9*(1+'Workforce costs'!F$10)*(1+'Workforce costs'!F$11)</f>
        <v>0</v>
      </c>
      <c r="CK180" s="290">
        <f>BI180*'Workforce costs'!G$9*(1+'Workforce costs'!G$10)*(1+'Workforce costs'!G$11)</f>
        <v>0</v>
      </c>
      <c r="CL180" s="290">
        <f>BJ180*'Workforce costs'!H$9*(1+'Workforce costs'!H$10)*(1+'Workforce costs'!H$11)</f>
        <v>0</v>
      </c>
      <c r="CM180" s="290">
        <f>BK180*'Workforce costs'!I$9*(1+'Workforce costs'!I$10)*(1+'Workforce costs'!I$11)</f>
        <v>0</v>
      </c>
      <c r="CN180" s="290">
        <f>BL180*'Workforce costs'!J$9*(1+'Workforce costs'!J$10)*(1+'Workforce costs'!J$11)</f>
        <v>0</v>
      </c>
      <c r="CO180" s="290">
        <f>BM180*'Workforce costs'!K$9*(1+'Workforce costs'!K$10)*(1+'Workforce costs'!K$11)</f>
        <v>0</v>
      </c>
      <c r="CP180" s="290">
        <f>BN180*'Workforce costs'!L$9*(1+'Workforce costs'!L$10)*(1+'Workforce costs'!L$11)</f>
        <v>0</v>
      </c>
      <c r="CQ180" s="290">
        <f>BO180*'Workforce costs'!M$9*(1+'Workforce costs'!M$10)*(1+'Workforce costs'!M$11)</f>
        <v>0</v>
      </c>
      <c r="CR180" s="290">
        <f>BP180*'Workforce costs'!N$9*(1+'Workforce costs'!N$10)*(1+'Workforce costs'!N$11)</f>
        <v>0</v>
      </c>
      <c r="CS180" s="290">
        <f>BQ180*'Workforce costs'!O$9*(1+'Workforce costs'!O$10)*(1+'Workforce costs'!O$11)</f>
        <v>0</v>
      </c>
      <c r="CT180" s="290">
        <f>BR180*'Workforce costs'!P$9*(1+'Workforce costs'!P$10)*(1+'Workforce costs'!P$11)</f>
        <v>0</v>
      </c>
      <c r="CU180" s="290">
        <f>BS180*'Workforce costs'!Q$9*(1+'Workforce costs'!Q$10)*(1+'Workforce costs'!Q$11)</f>
        <v>0</v>
      </c>
      <c r="CV180" s="290">
        <f>BT180*'Workforce costs'!R$9*(1+'Workforce costs'!R$10)*(1+'Workforce costs'!R$11)</f>
        <v>0</v>
      </c>
      <c r="CW180" s="290">
        <f>BU180*'Workforce costs'!S$9*(1+'Workforce costs'!S$10)*(1+'Workforce costs'!S$11)</f>
        <v>0</v>
      </c>
      <c r="CX180" s="290">
        <f>BV180*'Workforce costs'!T$9*(1+'Workforce costs'!T$10)*(1+'Workforce costs'!T$11)</f>
        <v>0</v>
      </c>
      <c r="CY180" s="290">
        <f>BW180*'Workforce costs'!U$9*(1+'Workforce costs'!U$10)*(1+'Workforce costs'!U$11)</f>
        <v>0</v>
      </c>
      <c r="CZ180" s="290">
        <f>BX180*'Workforce costs'!V$9*(1+'Workforce costs'!V$10)*(1+'Workforce costs'!V$11)</f>
        <v>0</v>
      </c>
      <c r="DA180" s="290">
        <f>BY180*'Workforce costs'!W$9*(1+'Workforce costs'!W$10)*(1+'Workforce costs'!W$11)</f>
        <v>0</v>
      </c>
      <c r="DB180" s="290">
        <f>BZ180*'Workforce costs'!X$9*(1+'Workforce costs'!X$10)*(1+'Workforce costs'!X$11)</f>
        <v>0</v>
      </c>
      <c r="DC180" s="290">
        <f>CA180*'Workforce costs'!Y$9*(1+'Workforce costs'!Y$10)*(1+'Workforce costs'!Y$11)</f>
        <v>0</v>
      </c>
      <c r="DD180" s="290">
        <f>CB180*'Workforce costs'!Z$9*(1+'Workforce costs'!Z$10)*(1+'Workforce costs'!Z$11)</f>
        <v>0</v>
      </c>
      <c r="DE180" s="290">
        <f>CC180*'Workforce costs'!AA$9*(1+'Workforce costs'!AA$10)*(1+'Workforce costs'!AA$11)</f>
        <v>0</v>
      </c>
      <c r="DF180" s="290">
        <f>CD180*'Workforce costs'!AB$9*(1+'Workforce costs'!AB$10)*(1+'Workforce costs'!AB$11)</f>
        <v>0</v>
      </c>
    </row>
    <row r="181" spans="1:110" x14ac:dyDescent="0.3">
      <c r="A181" s="2" t="str">
        <f>Outputs!$A$4</f>
        <v>Australia</v>
      </c>
      <c r="B181" s="2" t="str">
        <f t="shared" si="19"/>
        <v>Australia 18to24</v>
      </c>
      <c r="C181" s="30">
        <f>VLOOKUP($B181,Populations!$D$15:$H$1920,3,FALSE)</f>
        <v>2374194</v>
      </c>
      <c r="D181" s="255">
        <f>IF(OR($H181="General pop",$H181="Schools",$H181="Workplace",$H181="Skills Training",$H181="Digital Supports"),1,VLOOKUP($B181,Populations!$D$15:$H$1920,5,FALSE))</f>
        <v>1</v>
      </c>
      <c r="E181" s="88">
        <f>VLOOKUP(I181,Epidemiology!$C$10:$H$47,6,FALSE)</f>
        <v>8080</v>
      </c>
      <c r="F181" s="102">
        <f>'Care profiles'!R182</f>
        <v>0.33333333333333331</v>
      </c>
      <c r="G181" s="15" t="str">
        <f>'Care profiles'!A182</f>
        <v>18to24</v>
      </c>
      <c r="H181" s="15" t="str">
        <f>'Care profiles'!B182</f>
        <v>Thoughts</v>
      </c>
      <c r="I181" s="15" t="str">
        <f>'Care profiles'!C182</f>
        <v>Thoughts_18-24yrs</v>
      </c>
      <c r="J181" s="15" t="str">
        <f>'Care profiles'!D182</f>
        <v>Care profile</v>
      </c>
      <c r="K181" s="15" t="str">
        <f>'Care profiles'!E182</f>
        <v>Group Carer Peer Support</v>
      </c>
      <c r="L181" s="104">
        <f>'Care profiles'!F182</f>
        <v>0.05</v>
      </c>
      <c r="M181" s="15">
        <f>'Care profiles'!G182</f>
        <v>6</v>
      </c>
      <c r="N181" s="15">
        <f>'Care profiles'!H182</f>
        <v>60</v>
      </c>
      <c r="O181" s="15" t="str">
        <f>'Care profiles'!I182</f>
        <v>min</v>
      </c>
      <c r="P181" s="15" t="str">
        <f>'Care profiles'!J182</f>
        <v>Team</v>
      </c>
      <c r="Q181" s="15" t="str">
        <f>'Care profiles'!K182</f>
        <v>Group Carer Peer Support</v>
      </c>
      <c r="R181" s="15" t="str">
        <f>'Care profiles'!M182</f>
        <v>Y</v>
      </c>
      <c r="S181" s="15" t="str">
        <f>'Care profiles'!O182</f>
        <v>Y</v>
      </c>
      <c r="T181" s="15" t="str">
        <f>'Care profiles'!Q182</f>
        <v>N</v>
      </c>
      <c r="U181" s="30">
        <f t="shared" si="20"/>
        <v>191834.87520000001</v>
      </c>
      <c r="V181" s="30">
        <f t="shared" si="21"/>
        <v>9591.7437600000012</v>
      </c>
      <c r="W181" s="30">
        <f>IF(M181="n/a",0,IF(O181="days",V181*M181*(1+(VLOOKUP(K181,'Bed parameters'!$A$9:$G$12,7,FALSE))),V181*M181))</f>
        <v>57550.462560000007</v>
      </c>
      <c r="X181" s="30">
        <f t="shared" si="22"/>
        <v>57550.462560000007</v>
      </c>
      <c r="Y181" s="30">
        <f t="shared" si="23"/>
        <v>0</v>
      </c>
      <c r="Z181" s="113">
        <f>_xlfn.IFNA(Y181/((VLOOKUP(K181,'Bed parameters'!$A$9:$G$12,3,FALSE))*(VLOOKUP(K181,'Bed parameters'!$A$9:$G$12,5,FALSE))),0)</f>
        <v>0</v>
      </c>
      <c r="AA181" s="30">
        <f t="shared" si="24"/>
        <v>19183.487520000002</v>
      </c>
      <c r="AB181" s="30">
        <f>_xlfn.IFNA(IF($O181="days",$Y181*(VLOOKUP($K181,'Bed parameters'!$A$9:$I$12,9,FALSE))*$F181*(VLOOKUP($Q181,'Workforce distribution'!$C$8:$AD$30,AB$7,FALSE)),IF($Q181="n/a",(IF($P181=AB$6,$X181*$F181,0)),$X181*$F181*(VLOOKUP($Q181,'Workforce distribution'!$C$8:$AD$30,AB$7,FALSE)))),0)</f>
        <v>0</v>
      </c>
      <c r="AC181" s="30">
        <f>_xlfn.IFNA(IF($O181="days",$Y181*(VLOOKUP($K181,'Bed parameters'!$A$9:$I$12,9,FALSE))*$F181*(VLOOKUP($Q181,'Workforce distribution'!$C$8:$AD$30,AC$7,FALSE)),IF($Q181="n/a",(IF($P181=AC$6,$X181*$F181,0)),$X181*$F181*(VLOOKUP($Q181,'Workforce distribution'!$C$8:$AD$30,AC$7,FALSE)))),0)</f>
        <v>0</v>
      </c>
      <c r="AD181" s="30">
        <f>_xlfn.IFNA(IF($O181="days",$Y181*(VLOOKUP($K181,'Bed parameters'!$A$9:$I$12,9,FALSE))*$F181*(VLOOKUP($Q181,'Workforce distribution'!$C$8:$AD$30,AD$7,FALSE)),IF($Q181="n/a",(IF($P181=AD$6,$X181*$F181,0)),$X181*$F181*(VLOOKUP($Q181,'Workforce distribution'!$C$8:$AD$30,AD$7,FALSE)))),0)</f>
        <v>0</v>
      </c>
      <c r="AE181" s="30">
        <f>_xlfn.IFNA(IF($O181="days",$Y181*(VLOOKUP($K181,'Bed parameters'!$A$9:$I$12,9,FALSE))*$F181*(VLOOKUP($Q181,'Workforce distribution'!$C$8:$AD$30,AE$7,FALSE)),IF($Q181="n/a",(IF($P181=AE$6,$X181*$F181,0)),$X181*$F181*(VLOOKUP($Q181,'Workforce distribution'!$C$8:$AD$30,AE$7,FALSE)))),0)</f>
        <v>19183.487520000002</v>
      </c>
      <c r="AF181" s="30">
        <f>_xlfn.IFNA(IF($O181="days",$Y181*(VLOOKUP($K181,'Bed parameters'!$A$9:$I$12,9,FALSE))*$F181*(VLOOKUP($Q181,'Workforce distribution'!$C$8:$AD$30,AF$7,FALSE)),IF($Q181="n/a",(IF($P181=AF$6,$X181*$F181,0)),$X181*$F181*(VLOOKUP($Q181,'Workforce distribution'!$C$8:$AD$30,AF$7,FALSE)))),0)</f>
        <v>0</v>
      </c>
      <c r="AG181" s="30">
        <f>_xlfn.IFNA(IF($O181="days",$Y181*(VLOOKUP($K181,'Bed parameters'!$A$9:$I$12,9,FALSE))*$F181*(VLOOKUP($Q181,'Workforce distribution'!$C$8:$AD$30,AG$7,FALSE)),IF($Q181="n/a",(IF($P181=AG$6,$X181*$F181,0)),$X181*$F181*(VLOOKUP($Q181,'Workforce distribution'!$C$8:$AD$30,AG$7,FALSE)))),0)</f>
        <v>0</v>
      </c>
      <c r="AH181" s="30">
        <f>_xlfn.IFNA(IF($O181="days",$Y181*(VLOOKUP($K181,'Bed parameters'!$A$9:$I$12,9,FALSE))*$F181*(VLOOKUP($Q181,'Workforce distribution'!$C$8:$AD$30,AH$7,FALSE)),IF($Q181="n/a",(IF($P181=AH$6,$X181*$F181,0)),$X181*$F181*(VLOOKUP($Q181,'Workforce distribution'!$C$8:$AD$30,AH$7,FALSE)))),0)</f>
        <v>0</v>
      </c>
      <c r="AI181" s="30">
        <f>_xlfn.IFNA(IF($O181="days",$Y181*(VLOOKUP($K181,'Bed parameters'!$A$9:$I$12,9,FALSE))*$F181*(VLOOKUP($Q181,'Workforce distribution'!$C$8:$AD$30,AI$7,FALSE)),IF($Q181="n/a",(IF($P181=AI$6,$X181*$F181,0)),$X181*$F181*(VLOOKUP($Q181,'Workforce distribution'!$C$8:$AD$30,AI$7,FALSE)))),0)</f>
        <v>0</v>
      </c>
      <c r="AJ181" s="30">
        <f>_xlfn.IFNA(IF($O181="days",$Y181*(VLOOKUP($K181,'Bed parameters'!$A$9:$I$12,9,FALSE))*$F181*(VLOOKUP($Q181,'Workforce distribution'!$C$8:$AD$30,AJ$7,FALSE)),IF($Q181="n/a",(IF($P181=AJ$6,$X181*$F181,0)),$X181*$F181*(VLOOKUP($Q181,'Workforce distribution'!$C$8:$AD$30,AJ$7,FALSE)))),0)</f>
        <v>0</v>
      </c>
      <c r="AK181" s="30">
        <f>_xlfn.IFNA(IF($O181="days",$Y181*(VLOOKUP($K181,'Bed parameters'!$A$9:$I$12,9,FALSE))*$F181*(VLOOKUP($Q181,'Workforce distribution'!$C$8:$AD$30,AK$7,FALSE)),IF($Q181="n/a",(IF($P181=AK$6,$X181*$F181,0)),$X181*$F181*(VLOOKUP($Q181,'Workforce distribution'!$C$8:$AD$30,AK$7,FALSE)))),0)</f>
        <v>0</v>
      </c>
      <c r="AL181" s="30">
        <f>_xlfn.IFNA(IF($O181="days",$Y181*(VLOOKUP($K181,'Bed parameters'!$A$9:$I$12,9,FALSE))*$F181*(VLOOKUP($Q181,'Workforce distribution'!$C$8:$AD$30,AL$7,FALSE)),IF($Q181="n/a",(IF($P181=AL$6,$X181*$F181,0)),$X181*$F181*(VLOOKUP($Q181,'Workforce distribution'!$C$8:$AD$30,AL$7,FALSE)))),0)</f>
        <v>0</v>
      </c>
      <c r="AM181" s="30">
        <f>_xlfn.IFNA(IF($O181="days",$Y181*(VLOOKUP($K181,'Bed parameters'!$A$9:$I$12,9,FALSE))*$F181*(VLOOKUP($Q181,'Workforce distribution'!$C$8:$AD$30,AM$7,FALSE)),IF($Q181="n/a",(IF($P181=AM$6,$X181*$F181,0)),$X181*$F181*(VLOOKUP($Q181,'Workforce distribution'!$C$8:$AD$30,AM$7,FALSE)))),0)</f>
        <v>0</v>
      </c>
      <c r="AN181" s="30">
        <f>_xlfn.IFNA(IF($O181="days",$Y181*(VLOOKUP($K181,'Bed parameters'!$A$9:$I$12,9,FALSE))*$F181*(VLOOKUP($Q181,'Workforce distribution'!$C$8:$AD$30,AN$7,FALSE)),IF($Q181="n/a",(IF($P181=AN$6,$X181*$F181,0)),$X181*$F181*(VLOOKUP($Q181,'Workforce distribution'!$C$8:$AD$30,AN$7,FALSE)))),0)</f>
        <v>0</v>
      </c>
      <c r="AO181" s="30">
        <f>_xlfn.IFNA(IF($O181="days",$Y181*(VLOOKUP($K181,'Bed parameters'!$A$9:$I$12,9,FALSE))*$F181*(VLOOKUP($Q181,'Workforce distribution'!$C$8:$AD$30,AO$7,FALSE)),IF($Q181="n/a",(IF($P181=AO$6,$X181*$F181,0)),$X181*$F181*(VLOOKUP($Q181,'Workforce distribution'!$C$8:$AD$30,AO$7,FALSE)))),0)</f>
        <v>0</v>
      </c>
      <c r="AP181" s="30">
        <f>_xlfn.IFNA(IF($O181="days",$Y181*(VLOOKUP($K181,'Bed parameters'!$A$9:$I$12,9,FALSE))*$F181*(VLOOKUP($Q181,'Workforce distribution'!$C$8:$AD$30,AP$7,FALSE)),IF($Q181="n/a",(IF($P181=AP$6,$X181*$F181,0)),$X181*$F181*(VLOOKUP($Q181,'Workforce distribution'!$C$8:$AD$30,AP$7,FALSE)))),0)</f>
        <v>0</v>
      </c>
      <c r="AQ181" s="30">
        <f>_xlfn.IFNA(IF($O181="days",$Y181*(VLOOKUP($K181,'Bed parameters'!$A$9:$I$12,9,FALSE))*$F181*(VLOOKUP($Q181,'Workforce distribution'!$C$8:$AD$30,AQ$7,FALSE)),IF($Q181="n/a",(IF($P181=AQ$6,$X181*$F181,0)),$X181*$F181*(VLOOKUP($Q181,'Workforce distribution'!$C$8:$AD$30,AQ$7,FALSE)))),0)</f>
        <v>0</v>
      </c>
      <c r="AR181" s="30">
        <f>_xlfn.IFNA(IF($O181="days",$Y181*(VLOOKUP($K181,'Bed parameters'!$A$9:$I$12,9,FALSE))*$F181*(VLOOKUP($Q181,'Workforce distribution'!$C$8:$AD$30,AR$7,FALSE)),IF($Q181="n/a",(IF($P181=AR$6,$X181*$F181,0)),$X181*$F181*(VLOOKUP($Q181,'Workforce distribution'!$C$8:$AD$30,AR$7,FALSE)))),0)</f>
        <v>0</v>
      </c>
      <c r="AS181" s="30">
        <f>_xlfn.IFNA(IF($O181="days",$Y181*(VLOOKUP($K181,'Bed parameters'!$A$9:$I$12,9,FALSE))*$F181*(VLOOKUP($Q181,'Workforce distribution'!$C$8:$AD$30,AS$7,FALSE)),IF($Q181="n/a",(IF($P181=AS$6,$X181*$F181,0)),$X181*$F181*(VLOOKUP($Q181,'Workforce distribution'!$C$8:$AD$30,AS$7,FALSE)))),0)</f>
        <v>0</v>
      </c>
      <c r="AT181" s="30">
        <f>_xlfn.IFNA(IF($O181="days",$Y181*(VLOOKUP($K181,'Bed parameters'!$A$9:$I$12,9,FALSE))*$F181*(VLOOKUP($Q181,'Workforce distribution'!$C$8:$AD$30,AT$7,FALSE)),IF($Q181="n/a",(IF($P181=AT$6,$X181*$F181,0)),$X181*$F181*(VLOOKUP($Q181,'Workforce distribution'!$C$8:$AD$30,AT$7,FALSE)))),0)</f>
        <v>0</v>
      </c>
      <c r="AU181" s="30">
        <f>_xlfn.IFNA(IF($O181="days",$Y181*(VLOOKUP($K181,'Bed parameters'!$A$9:$I$12,9,FALSE))*$F181*(VLOOKUP($Q181,'Workforce distribution'!$C$8:$AD$30,AU$7,FALSE)),IF($Q181="n/a",(IF($P181=AU$6,$X181*$F181,0)),$X181*$F181*(VLOOKUP($Q181,'Workforce distribution'!$C$8:$AD$30,AU$7,FALSE)))),0)</f>
        <v>0</v>
      </c>
      <c r="AV181" s="30">
        <f>_xlfn.IFNA(IF($O181="days",$Y181*(VLOOKUP($K181,'Bed parameters'!$A$9:$I$12,9,FALSE))*$F181*(VLOOKUP($Q181,'Workforce distribution'!$C$8:$AD$30,AV$7,FALSE)),IF($Q181="n/a",(IF($P181=AV$6,$X181*$F181,0)),$X181*$F181*(VLOOKUP($Q181,'Workforce distribution'!$C$8:$AD$30,AV$7,FALSE)))),0)</f>
        <v>0</v>
      </c>
      <c r="AW181" s="30">
        <f>_xlfn.IFNA(IF($O181="days",$Y181*(VLOOKUP($K181,'Bed parameters'!$A$9:$I$12,9,FALSE))*$F181*(VLOOKUP($Q181,'Workforce distribution'!$C$8:$AD$30,AW$7,FALSE)),IF($Q181="n/a",(IF($P181=AW$6,$X181*$F181,0)),$X181*$F181*(VLOOKUP($Q181,'Workforce distribution'!$C$8:$AD$30,AW$7,FALSE)))),0)</f>
        <v>0</v>
      </c>
      <c r="AX181" s="30">
        <f>_xlfn.IFNA(IF($O181="days",$Y181*(VLOOKUP($K181,'Bed parameters'!$A$9:$I$12,9,FALSE))*$F181*(VLOOKUP($Q181,'Workforce distribution'!$C$8:$AD$30,AX$7,FALSE)),IF($Q181="n/a",(IF($P181=AX$6,$X181*$F181,0)),$X181*$F181*(VLOOKUP($Q181,'Workforce distribution'!$C$8:$AD$30,AX$7,FALSE)))),0)</f>
        <v>0</v>
      </c>
      <c r="AY181" s="30">
        <f>_xlfn.IFNA(IF($O181="days",$Y181*(VLOOKUP($K181,'Bed parameters'!$A$9:$I$12,9,FALSE))*$F181*(VLOOKUP($Q181,'Workforce distribution'!$C$8:$AD$30,AY$7,FALSE)),IF($Q181="n/a",(IF($P181=AY$6,$X181*$F181,0)),$X181*$F181*(VLOOKUP($Q181,'Workforce distribution'!$C$8:$AD$30,AY$7,FALSE)))),0)</f>
        <v>0</v>
      </c>
      <c r="AZ181" s="30">
        <f>_xlfn.IFNA(IF($O181="days",$Y181*(VLOOKUP($K181,'Bed parameters'!$A$9:$I$12,9,FALSE))*$F181*(VLOOKUP($Q181,'Workforce distribution'!$C$8:$AD$30,AZ$7,FALSE)),IF($Q181="n/a",(IF($P181=AZ$6,$X181*$F181,0)),$X181*$F181*(VLOOKUP($Q181,'Workforce distribution'!$C$8:$AD$30,AZ$7,FALSE)))),0)</f>
        <v>0</v>
      </c>
      <c r="BA181" s="30">
        <f>_xlfn.IFNA(IF($O181="days",$Y181*(VLOOKUP($K181,'Bed parameters'!$A$9:$I$12,9,FALSE))*$F181*(VLOOKUP($Q181,'Workforce distribution'!$C$8:$AD$30,BA$7,FALSE)),IF($Q181="n/a",(IF($P181=BA$6,$X181*$F181,0)),$X181*$F181*(VLOOKUP($Q181,'Workforce distribution'!$C$8:$AD$30,BA$7,FALSE)))),0)</f>
        <v>0</v>
      </c>
      <c r="BB181" s="30">
        <f>_xlfn.IFNA(IF($O181="days",$Y181*(VLOOKUP($K181,'Bed parameters'!$A$9:$I$12,9,FALSE))*$F181*(VLOOKUP($Q181,'Workforce distribution'!$C$8:$AD$30,BB$7,FALSE)),IF($Q181="n/a",(IF($P181=BB$6,$X181*$F181,0)),$X181*$F181*(VLOOKUP($Q181,'Workforce distribution'!$C$8:$AD$30,BB$7,FALSE)))),0)</f>
        <v>0</v>
      </c>
      <c r="BC181" s="149">
        <f t="shared" si="25"/>
        <v>14.910676623991566</v>
      </c>
      <c r="BD181" s="288">
        <f>IF($Q181="n/a",(IF('Workforce hours'!D$30=0,0,(AB181/'Workforce hours'!D$30))),(IF(VLOOKUP($Q181,'Workforce hours'!$C$8:$AD$30,BD$7,FALSE)=0,0,(AB181/(VLOOKUP($Q181,'Workforce hours'!$C$8:$AD$30,BD$7,FALSE))))))</f>
        <v>0</v>
      </c>
      <c r="BE181" s="288">
        <f>IF($Q181="n/a",(IF('Workforce hours'!E$30=0,0,(AC181/'Workforce hours'!E$30))),(IF(VLOOKUP($Q181,'Workforce hours'!$C$8:$AD$30,BE$7,FALSE)=0,0,(AC181/(VLOOKUP($Q181,'Workforce hours'!$C$8:$AD$30,BE$7,FALSE))))))</f>
        <v>0</v>
      </c>
      <c r="BF181" s="288">
        <f>IF($Q181="n/a",(IF('Workforce hours'!F$30=0,0,(AD181/'Workforce hours'!F$30))),(IF(VLOOKUP($Q181,'Workforce hours'!$C$8:$AD$30,BF$7,FALSE)=0,0,(AD181/(VLOOKUP($Q181,'Workforce hours'!$C$8:$AD$30,BF$7,FALSE))))))</f>
        <v>0</v>
      </c>
      <c r="BG181" s="288">
        <f>IF($Q181="n/a",(IF('Workforce hours'!G$30=0,0,(AE181/'Workforce hours'!G$30))),(IF(VLOOKUP($Q181,'Workforce hours'!$C$8:$AD$30,BG$7,FALSE)=0,0,(AE181/(VLOOKUP($Q181,'Workforce hours'!$C$8:$AD$30,BG$7,FALSE))))))</f>
        <v>14.910676623991566</v>
      </c>
      <c r="BH181" s="288">
        <f>IF($Q181="n/a",(IF('Workforce hours'!H$30=0,0,(AF181/'Workforce hours'!H$30))),(IF(VLOOKUP($Q181,'Workforce hours'!$C$8:$AD$30,BH$7,FALSE)=0,0,(AF181/(VLOOKUP($Q181,'Workforce hours'!$C$8:$AD$30,BH$7,FALSE))))))</f>
        <v>0</v>
      </c>
      <c r="BI181" s="288">
        <f>IF($Q181="n/a",(IF('Workforce hours'!I$30=0,0,(AG181/'Workforce hours'!I$30))),(IF(VLOOKUP($Q181,'Workforce hours'!$C$8:$AD$30,BI$7,FALSE)=0,0,(AG181/(VLOOKUP($Q181,'Workforce hours'!$C$8:$AD$30,BI$7,FALSE))))))</f>
        <v>0</v>
      </c>
      <c r="BJ181" s="288">
        <f>IF($Q181="n/a",(IF('Workforce hours'!J$30=0,0,(AH181/'Workforce hours'!J$30))),(IF(VLOOKUP($Q181,'Workforce hours'!$C$8:$AD$30,BJ$7,FALSE)=0,0,(AH181/(VLOOKUP($Q181,'Workforce hours'!$C$8:$AD$30,BJ$7,FALSE))))))</f>
        <v>0</v>
      </c>
      <c r="BK181" s="288">
        <f>IF($Q181="n/a",(IF('Workforce hours'!K$30=0,0,(AI181/'Workforce hours'!K$30))),(IF(VLOOKUP($Q181,'Workforce hours'!$C$8:$AD$30,BK$7,FALSE)=0,0,(AI181/(VLOOKUP($Q181,'Workforce hours'!$C$8:$AD$30,BK$7,FALSE))))))</f>
        <v>0</v>
      </c>
      <c r="BL181" s="288">
        <f>IF($Q181="n/a",(IF('Workforce hours'!L$30=0,0,(AJ181/'Workforce hours'!L$30))),(IF(VLOOKUP($Q181,'Workforce hours'!$C$8:$AD$30,BL$7,FALSE)=0,0,(AJ181/(VLOOKUP($Q181,'Workforce hours'!$C$8:$AD$30,BL$7,FALSE))))))</f>
        <v>0</v>
      </c>
      <c r="BM181" s="288">
        <f>IF($Q181="n/a",(IF('Workforce hours'!M$30=0,0,(AK181/'Workforce hours'!M$30))),(IF(VLOOKUP($Q181,'Workforce hours'!$C$8:$AD$30,BM$7,FALSE)=0,0,(AK181/(VLOOKUP($Q181,'Workforce hours'!$C$8:$AD$30,BM$7,FALSE))))))</f>
        <v>0</v>
      </c>
      <c r="BN181" s="288">
        <f>IF($Q181="n/a",(IF('Workforce hours'!N$30=0,0,(AL181/'Workforce hours'!N$30))),(IF(VLOOKUP($Q181,'Workforce hours'!$C$8:$AD$30,BN$7,FALSE)=0,0,(AL181/(VLOOKUP($Q181,'Workforce hours'!$C$8:$AD$30,BN$7,FALSE))))))</f>
        <v>0</v>
      </c>
      <c r="BO181" s="288">
        <f>IF($Q181="n/a",(IF('Workforce hours'!O$30=0,0,(AM181/'Workforce hours'!O$30))),(IF(VLOOKUP($Q181,'Workforce hours'!$C$8:$AD$30,BO$7,FALSE)=0,0,(AM181/(VLOOKUP($Q181,'Workforce hours'!$C$8:$AD$30,BO$7,FALSE))))))</f>
        <v>0</v>
      </c>
      <c r="BP181" s="288">
        <f>IF($Q181="n/a",(IF('Workforce hours'!P$30=0,0,(AN181/'Workforce hours'!P$30))),(IF(VLOOKUP($Q181,'Workforce hours'!$C$8:$AD$30,BP$7,FALSE)=0,0,(AN181/(VLOOKUP($Q181,'Workforce hours'!$C$8:$AD$30,BP$7,FALSE))))))</f>
        <v>0</v>
      </c>
      <c r="BQ181" s="288">
        <f>IF($Q181="n/a",(IF('Workforce hours'!Q$30=0,0,(AO181/'Workforce hours'!Q$30))),(IF(VLOOKUP($Q181,'Workforce hours'!$C$8:$AD$30,BQ$7,FALSE)=0,0,(AO181/(VLOOKUP($Q181,'Workforce hours'!$C$8:$AD$30,BQ$7,FALSE))))))</f>
        <v>0</v>
      </c>
      <c r="BR181" s="288">
        <f>IF($Q181="n/a",(IF('Workforce hours'!R$30=0,0,(AP181/'Workforce hours'!R$30))),(IF(VLOOKUP($Q181,'Workforce hours'!$C$8:$AD$30,BR$7,FALSE)=0,0,(AP181/(VLOOKUP($Q181,'Workforce hours'!$C$8:$AD$30,BR$7,FALSE))))))</f>
        <v>0</v>
      </c>
      <c r="BS181" s="288">
        <f>IF($Q181="n/a",(IF('Workforce hours'!S$30=0,0,(AQ181/'Workforce hours'!S$30))),(IF(VLOOKUP($Q181,'Workforce hours'!$C$8:$AD$30,BS$7,FALSE)=0,0,(AQ181/(VLOOKUP($Q181,'Workforce hours'!$C$8:$AD$30,BS$7,FALSE))))))</f>
        <v>0</v>
      </c>
      <c r="BT181" s="288">
        <f>IF($Q181="n/a",(IF('Workforce hours'!T$30=0,0,(AR181/'Workforce hours'!T$30))),(IF(VLOOKUP($Q181,'Workforce hours'!$C$8:$AD$30,BT$7,FALSE)=0,0,(AR181/(VLOOKUP($Q181,'Workforce hours'!$C$8:$AD$30,BT$7,FALSE))))))</f>
        <v>0</v>
      </c>
      <c r="BU181" s="288">
        <f>IF($Q181="n/a",(IF('Workforce hours'!U$30=0,0,(AS181/'Workforce hours'!U$30))),(IF(VLOOKUP($Q181,'Workforce hours'!$C$8:$AD$30,BU$7,FALSE)=0,0,(AS181/(VLOOKUP($Q181,'Workforce hours'!$C$8:$AD$30,BU$7,FALSE))))))</f>
        <v>0</v>
      </c>
      <c r="BV181" s="288">
        <f>IF($Q181="n/a",(IF('Workforce hours'!V$30=0,0,(AT181/'Workforce hours'!V$30))),(IF(VLOOKUP($Q181,'Workforce hours'!$C$8:$AD$30,BV$7,FALSE)=0,0,(AT181/(VLOOKUP($Q181,'Workforce hours'!$C$8:$AD$30,BV$7,FALSE))))))</f>
        <v>0</v>
      </c>
      <c r="BW181" s="288">
        <f>IF($Q181="n/a",(IF('Workforce hours'!W$30=0,0,(AU181/'Workforce hours'!W$30))),(IF(VLOOKUP($Q181,'Workforce hours'!$C$8:$AD$30,BW$7,FALSE)=0,0,(AU181/(VLOOKUP($Q181,'Workforce hours'!$C$8:$AD$30,BW$7,FALSE))))))</f>
        <v>0</v>
      </c>
      <c r="BX181" s="288">
        <f>IF($Q181="n/a",(IF('Workforce hours'!X$30=0,0,(AV181/'Workforce hours'!X$30))),(IF(VLOOKUP($Q181,'Workforce hours'!$C$8:$AD$30,BX$7,FALSE)=0,0,(AV181/(VLOOKUP($Q181,'Workforce hours'!$C$8:$AD$30,BX$7,FALSE))))))</f>
        <v>0</v>
      </c>
      <c r="BY181" s="288">
        <f>IF($Q181="n/a",(IF('Workforce hours'!Y$30=0,0,(AW181/'Workforce hours'!Y$30))),(IF(VLOOKUP($Q181,'Workforce hours'!$C$8:$AD$30,BY$7,FALSE)=0,0,(AW181/(VLOOKUP($Q181,'Workforce hours'!$C$8:$AD$30,BY$7,FALSE))))))</f>
        <v>0</v>
      </c>
      <c r="BZ181" s="288">
        <f>IF($Q181="n/a",(IF('Workforce hours'!Z$30=0,0,(AX181/'Workforce hours'!Z$30))),(IF(VLOOKUP($Q181,'Workforce hours'!$C$8:$AD$30,BZ$7,FALSE)=0,0,(AX181/(VLOOKUP($Q181,'Workforce hours'!$C$8:$AD$30,BZ$7,FALSE))))))</f>
        <v>0</v>
      </c>
      <c r="CA181" s="288">
        <f>IF($Q181="n/a",(IF('Workforce hours'!AA$30=0,0,(AY181/'Workforce hours'!AA$30))),(IF(VLOOKUP($Q181,'Workforce hours'!$C$8:$AD$30,CA$7,FALSE)=0,0,(AY181/(VLOOKUP($Q181,'Workforce hours'!$C$8:$AD$30,CA$7,FALSE))))))</f>
        <v>0</v>
      </c>
      <c r="CB181" s="288">
        <f>IF($Q181="n/a",(IF('Workforce hours'!AB$30=0,0,(AZ181/'Workforce hours'!AB$30))),(IF(VLOOKUP($Q181,'Workforce hours'!$C$8:$AD$30,CB$7,FALSE)=0,0,(AZ181/(VLOOKUP($Q181,'Workforce hours'!$C$8:$AD$30,CB$7,FALSE))))))</f>
        <v>0</v>
      </c>
      <c r="CC181" s="288">
        <f>IF($Q181="n/a",(IF('Workforce hours'!AC$30=0,0,(BA181/'Workforce hours'!AC$30))),(IF(VLOOKUP($Q181,'Workforce hours'!$C$8:$AD$30,CC$7,FALSE)=0,0,(BA181/(VLOOKUP($Q181,'Workforce hours'!$C$8:$AD$30,CC$7,FALSE))))))</f>
        <v>0</v>
      </c>
      <c r="CD181" s="288">
        <f>IF($Q181="n/a",(IF('Workforce hours'!AD$30=0,0,(BB181/'Workforce hours'!AD$30))),(IF(VLOOKUP($Q181,'Workforce hours'!$C$8:$AD$30,CD$7,FALSE)=0,0,(BB181/(VLOOKUP($Q181,'Workforce hours'!$C$8:$AD$30,CD$7,FALSE))))))</f>
        <v>0</v>
      </c>
      <c r="CE181" s="289">
        <f t="shared" si="26"/>
        <v>0</v>
      </c>
      <c r="CF181" s="290">
        <f>BD181*'Workforce costs'!B$9*(1+'Workforce costs'!B$10)*(1+'Workforce costs'!B$11)</f>
        <v>0</v>
      </c>
      <c r="CG181" s="290">
        <f>BE181*'Workforce costs'!C$9*(1+'Workforce costs'!C$10)*(1+'Workforce costs'!C$11)</f>
        <v>0</v>
      </c>
      <c r="CH181" s="290">
        <f>BF181*'Workforce costs'!D$9*(1+'Workforce costs'!D$10)*(1+'Workforce costs'!D$11)</f>
        <v>0</v>
      </c>
      <c r="CI181" s="290">
        <f>BG181*'Workforce costs'!E$9*(1+'Workforce costs'!E$10)*(1+'Workforce costs'!E$11)</f>
        <v>0</v>
      </c>
      <c r="CJ181" s="290">
        <f>BH181*'Workforce costs'!F$9*(1+'Workforce costs'!F$10)*(1+'Workforce costs'!F$11)</f>
        <v>0</v>
      </c>
      <c r="CK181" s="290">
        <f>BI181*'Workforce costs'!G$9*(1+'Workforce costs'!G$10)*(1+'Workforce costs'!G$11)</f>
        <v>0</v>
      </c>
      <c r="CL181" s="290">
        <f>BJ181*'Workforce costs'!H$9*(1+'Workforce costs'!H$10)*(1+'Workforce costs'!H$11)</f>
        <v>0</v>
      </c>
      <c r="CM181" s="290">
        <f>BK181*'Workforce costs'!I$9*(1+'Workforce costs'!I$10)*(1+'Workforce costs'!I$11)</f>
        <v>0</v>
      </c>
      <c r="CN181" s="290">
        <f>BL181*'Workforce costs'!J$9*(1+'Workforce costs'!J$10)*(1+'Workforce costs'!J$11)</f>
        <v>0</v>
      </c>
      <c r="CO181" s="290">
        <f>BM181*'Workforce costs'!K$9*(1+'Workforce costs'!K$10)*(1+'Workforce costs'!K$11)</f>
        <v>0</v>
      </c>
      <c r="CP181" s="290">
        <f>BN181*'Workforce costs'!L$9*(1+'Workforce costs'!L$10)*(1+'Workforce costs'!L$11)</f>
        <v>0</v>
      </c>
      <c r="CQ181" s="290">
        <f>BO181*'Workforce costs'!M$9*(1+'Workforce costs'!M$10)*(1+'Workforce costs'!M$11)</f>
        <v>0</v>
      </c>
      <c r="CR181" s="290">
        <f>BP181*'Workforce costs'!N$9*(1+'Workforce costs'!N$10)*(1+'Workforce costs'!N$11)</f>
        <v>0</v>
      </c>
      <c r="CS181" s="290">
        <f>BQ181*'Workforce costs'!O$9*(1+'Workforce costs'!O$10)*(1+'Workforce costs'!O$11)</f>
        <v>0</v>
      </c>
      <c r="CT181" s="290">
        <f>BR181*'Workforce costs'!P$9*(1+'Workforce costs'!P$10)*(1+'Workforce costs'!P$11)</f>
        <v>0</v>
      </c>
      <c r="CU181" s="290">
        <f>BS181*'Workforce costs'!Q$9*(1+'Workforce costs'!Q$10)*(1+'Workforce costs'!Q$11)</f>
        <v>0</v>
      </c>
      <c r="CV181" s="290">
        <f>BT181*'Workforce costs'!R$9*(1+'Workforce costs'!R$10)*(1+'Workforce costs'!R$11)</f>
        <v>0</v>
      </c>
      <c r="CW181" s="290">
        <f>BU181*'Workforce costs'!S$9*(1+'Workforce costs'!S$10)*(1+'Workforce costs'!S$11)</f>
        <v>0</v>
      </c>
      <c r="CX181" s="290">
        <f>BV181*'Workforce costs'!T$9*(1+'Workforce costs'!T$10)*(1+'Workforce costs'!T$11)</f>
        <v>0</v>
      </c>
      <c r="CY181" s="290">
        <f>BW181*'Workforce costs'!U$9*(1+'Workforce costs'!U$10)*(1+'Workforce costs'!U$11)</f>
        <v>0</v>
      </c>
      <c r="CZ181" s="290">
        <f>BX181*'Workforce costs'!V$9*(1+'Workforce costs'!V$10)*(1+'Workforce costs'!V$11)</f>
        <v>0</v>
      </c>
      <c r="DA181" s="290">
        <f>BY181*'Workforce costs'!W$9*(1+'Workforce costs'!W$10)*(1+'Workforce costs'!W$11)</f>
        <v>0</v>
      </c>
      <c r="DB181" s="290">
        <f>BZ181*'Workforce costs'!X$9*(1+'Workforce costs'!X$10)*(1+'Workforce costs'!X$11)</f>
        <v>0</v>
      </c>
      <c r="DC181" s="290">
        <f>CA181*'Workforce costs'!Y$9*(1+'Workforce costs'!Y$10)*(1+'Workforce costs'!Y$11)</f>
        <v>0</v>
      </c>
      <c r="DD181" s="290">
        <f>CB181*'Workforce costs'!Z$9*(1+'Workforce costs'!Z$10)*(1+'Workforce costs'!Z$11)</f>
        <v>0</v>
      </c>
      <c r="DE181" s="290">
        <f>CC181*'Workforce costs'!AA$9*(1+'Workforce costs'!AA$10)*(1+'Workforce costs'!AA$11)</f>
        <v>0</v>
      </c>
      <c r="DF181" s="290">
        <f>CD181*'Workforce costs'!AB$9*(1+'Workforce costs'!AB$10)*(1+'Workforce costs'!AB$11)</f>
        <v>0</v>
      </c>
    </row>
    <row r="182" spans="1:110" x14ac:dyDescent="0.3">
      <c r="A182" s="2" t="str">
        <f>Outputs!$A$4</f>
        <v>Australia</v>
      </c>
      <c r="B182" s="2" t="str">
        <f t="shared" si="19"/>
        <v>Australia 18to24</v>
      </c>
      <c r="C182" s="30">
        <f>VLOOKUP($B182,Populations!$D$15:$H$1920,3,FALSE)</f>
        <v>2374194</v>
      </c>
      <c r="D182" s="255">
        <f>IF(OR($H182="General pop",$H182="Schools",$H182="Workplace",$H182="Skills Training",$H182="Digital Supports"),1,VLOOKUP($B182,Populations!$D$15:$H$1920,5,FALSE))</f>
        <v>1</v>
      </c>
      <c r="E182" s="88">
        <f>VLOOKUP(I182,Epidemiology!$C$10:$H$47,6,FALSE)</f>
        <v>8080</v>
      </c>
      <c r="F182" s="102">
        <f>'Care profiles'!R183</f>
        <v>0.16666666666666666</v>
      </c>
      <c r="G182" s="15" t="str">
        <f>'Care profiles'!A183</f>
        <v>18to24</v>
      </c>
      <c r="H182" s="15" t="str">
        <f>'Care profiles'!B183</f>
        <v>Thoughts</v>
      </c>
      <c r="I182" s="15" t="str">
        <f>'Care profiles'!C183</f>
        <v>Thoughts_18-24yrs</v>
      </c>
      <c r="J182" s="15" t="str">
        <f>'Care profiles'!D183</f>
        <v>Care profile</v>
      </c>
      <c r="K182" s="15" t="str">
        <f>'Care profiles'!E183</f>
        <v>Group Carer Support</v>
      </c>
      <c r="L182" s="104">
        <f>'Care profiles'!F183</f>
        <v>0.05</v>
      </c>
      <c r="M182" s="15">
        <f>'Care profiles'!G183</f>
        <v>6</v>
      </c>
      <c r="N182" s="15">
        <f>'Care profiles'!H183</f>
        <v>60</v>
      </c>
      <c r="O182" s="15" t="str">
        <f>'Care profiles'!I183</f>
        <v>min</v>
      </c>
      <c r="P182" s="15" t="str">
        <f>'Care profiles'!J183</f>
        <v>Team</v>
      </c>
      <c r="Q182" s="15" t="str">
        <f>'Care profiles'!K183</f>
        <v>Group Carer Support</v>
      </c>
      <c r="R182" s="15" t="str">
        <f>'Care profiles'!M183</f>
        <v>Y</v>
      </c>
      <c r="S182" s="15" t="str">
        <f>'Care profiles'!O183</f>
        <v>Y</v>
      </c>
      <c r="T182" s="15" t="str">
        <f>'Care profiles'!Q183</f>
        <v>N</v>
      </c>
      <c r="U182" s="30">
        <f t="shared" si="20"/>
        <v>191834.87520000001</v>
      </c>
      <c r="V182" s="30">
        <f t="shared" si="21"/>
        <v>9591.7437600000012</v>
      </c>
      <c r="W182" s="30">
        <f>IF(M182="n/a",0,IF(O182="days",V182*M182*(1+(VLOOKUP(K182,'Bed parameters'!$A$9:$G$12,7,FALSE))),V182*M182))</f>
        <v>57550.462560000007</v>
      </c>
      <c r="X182" s="30">
        <f t="shared" si="22"/>
        <v>57550.462560000007</v>
      </c>
      <c r="Y182" s="30">
        <f t="shared" si="23"/>
        <v>0</v>
      </c>
      <c r="Z182" s="113">
        <f>_xlfn.IFNA(Y182/((VLOOKUP(K182,'Bed parameters'!$A$9:$G$12,3,FALSE))*(VLOOKUP(K182,'Bed parameters'!$A$9:$G$12,5,FALSE))),0)</f>
        <v>0</v>
      </c>
      <c r="AA182" s="30">
        <f t="shared" si="24"/>
        <v>9591.7437600000012</v>
      </c>
      <c r="AB182" s="30">
        <f>_xlfn.IFNA(IF($O182="days",$Y182*(VLOOKUP($K182,'Bed parameters'!$A$9:$I$12,9,FALSE))*$F182*(VLOOKUP($Q182,'Workforce distribution'!$C$8:$AD$30,AB$7,FALSE)),IF($Q182="n/a",(IF($P182=AB$6,$X182*$F182,0)),$X182*$F182*(VLOOKUP($Q182,'Workforce distribution'!$C$8:$AD$30,AB$7,FALSE)))),0)</f>
        <v>0</v>
      </c>
      <c r="AC182" s="30">
        <f>_xlfn.IFNA(IF($O182="days",$Y182*(VLOOKUP($K182,'Bed parameters'!$A$9:$I$12,9,FALSE))*$F182*(VLOOKUP($Q182,'Workforce distribution'!$C$8:$AD$30,AC$7,FALSE)),IF($Q182="n/a",(IF($P182=AC$6,$X182*$F182,0)),$X182*$F182*(VLOOKUP($Q182,'Workforce distribution'!$C$8:$AD$30,AC$7,FALSE)))),0)</f>
        <v>0</v>
      </c>
      <c r="AD182" s="30">
        <f>_xlfn.IFNA(IF($O182="days",$Y182*(VLOOKUP($K182,'Bed parameters'!$A$9:$I$12,9,FALSE))*$F182*(VLOOKUP($Q182,'Workforce distribution'!$C$8:$AD$30,AD$7,FALSE)),IF($Q182="n/a",(IF($P182=AD$6,$X182*$F182,0)),$X182*$F182*(VLOOKUP($Q182,'Workforce distribution'!$C$8:$AD$30,AD$7,FALSE)))),0)</f>
        <v>0</v>
      </c>
      <c r="AE182" s="30">
        <f>_xlfn.IFNA(IF($O182="days",$Y182*(VLOOKUP($K182,'Bed parameters'!$A$9:$I$12,9,FALSE))*$F182*(VLOOKUP($Q182,'Workforce distribution'!$C$8:$AD$30,AE$7,FALSE)),IF($Q182="n/a",(IF($P182=AE$6,$X182*$F182,0)),$X182*$F182*(VLOOKUP($Q182,'Workforce distribution'!$C$8:$AD$30,AE$7,FALSE)))),0)</f>
        <v>4795.8718800000006</v>
      </c>
      <c r="AF182" s="30">
        <f>_xlfn.IFNA(IF($O182="days",$Y182*(VLOOKUP($K182,'Bed parameters'!$A$9:$I$12,9,FALSE))*$F182*(VLOOKUP($Q182,'Workforce distribution'!$C$8:$AD$30,AF$7,FALSE)),IF($Q182="n/a",(IF($P182=AF$6,$X182*$F182,0)),$X182*$F182*(VLOOKUP($Q182,'Workforce distribution'!$C$8:$AD$30,AF$7,FALSE)))),0)</f>
        <v>0</v>
      </c>
      <c r="AG182" s="30">
        <f>_xlfn.IFNA(IF($O182="days",$Y182*(VLOOKUP($K182,'Bed parameters'!$A$9:$I$12,9,FALSE))*$F182*(VLOOKUP($Q182,'Workforce distribution'!$C$8:$AD$30,AG$7,FALSE)),IF($Q182="n/a",(IF($P182=AG$6,$X182*$F182,0)),$X182*$F182*(VLOOKUP($Q182,'Workforce distribution'!$C$8:$AD$30,AG$7,FALSE)))),0)</f>
        <v>0</v>
      </c>
      <c r="AH182" s="30">
        <f>_xlfn.IFNA(IF($O182="days",$Y182*(VLOOKUP($K182,'Bed parameters'!$A$9:$I$12,9,FALSE))*$F182*(VLOOKUP($Q182,'Workforce distribution'!$C$8:$AD$30,AH$7,FALSE)),IF($Q182="n/a",(IF($P182=AH$6,$X182*$F182,0)),$X182*$F182*(VLOOKUP($Q182,'Workforce distribution'!$C$8:$AD$30,AH$7,FALSE)))),0)</f>
        <v>0</v>
      </c>
      <c r="AI182" s="30">
        <f>_xlfn.IFNA(IF($O182="days",$Y182*(VLOOKUP($K182,'Bed parameters'!$A$9:$I$12,9,FALSE))*$F182*(VLOOKUP($Q182,'Workforce distribution'!$C$8:$AD$30,AI$7,FALSE)),IF($Q182="n/a",(IF($P182=AI$6,$X182*$F182,0)),$X182*$F182*(VLOOKUP($Q182,'Workforce distribution'!$C$8:$AD$30,AI$7,FALSE)))),0)</f>
        <v>0</v>
      </c>
      <c r="AJ182" s="30">
        <f>_xlfn.IFNA(IF($O182="days",$Y182*(VLOOKUP($K182,'Bed parameters'!$A$9:$I$12,9,FALSE))*$F182*(VLOOKUP($Q182,'Workforce distribution'!$C$8:$AD$30,AJ$7,FALSE)),IF($Q182="n/a",(IF($P182=AJ$6,$X182*$F182,0)),$X182*$F182*(VLOOKUP($Q182,'Workforce distribution'!$C$8:$AD$30,AJ$7,FALSE)))),0)</f>
        <v>0</v>
      </c>
      <c r="AK182" s="30">
        <f>_xlfn.IFNA(IF($O182="days",$Y182*(VLOOKUP($K182,'Bed parameters'!$A$9:$I$12,9,FALSE))*$F182*(VLOOKUP($Q182,'Workforce distribution'!$C$8:$AD$30,AK$7,FALSE)),IF($Q182="n/a",(IF($P182=AK$6,$X182*$F182,0)),$X182*$F182*(VLOOKUP($Q182,'Workforce distribution'!$C$8:$AD$30,AK$7,FALSE)))),0)</f>
        <v>0</v>
      </c>
      <c r="AL182" s="30">
        <f>_xlfn.IFNA(IF($O182="days",$Y182*(VLOOKUP($K182,'Bed parameters'!$A$9:$I$12,9,FALSE))*$F182*(VLOOKUP($Q182,'Workforce distribution'!$C$8:$AD$30,AL$7,FALSE)),IF($Q182="n/a",(IF($P182=AL$6,$X182*$F182,0)),$X182*$F182*(VLOOKUP($Q182,'Workforce distribution'!$C$8:$AD$30,AL$7,FALSE)))),0)</f>
        <v>0</v>
      </c>
      <c r="AM182" s="30">
        <f>_xlfn.IFNA(IF($O182="days",$Y182*(VLOOKUP($K182,'Bed parameters'!$A$9:$I$12,9,FALSE))*$F182*(VLOOKUP($Q182,'Workforce distribution'!$C$8:$AD$30,AM$7,FALSE)),IF($Q182="n/a",(IF($P182=AM$6,$X182*$F182,0)),$X182*$F182*(VLOOKUP($Q182,'Workforce distribution'!$C$8:$AD$30,AM$7,FALSE)))),0)</f>
        <v>0</v>
      </c>
      <c r="AN182" s="30">
        <f>_xlfn.IFNA(IF($O182="days",$Y182*(VLOOKUP($K182,'Bed parameters'!$A$9:$I$12,9,FALSE))*$F182*(VLOOKUP($Q182,'Workforce distribution'!$C$8:$AD$30,AN$7,FALSE)),IF($Q182="n/a",(IF($P182=AN$6,$X182*$F182,0)),$X182*$F182*(VLOOKUP($Q182,'Workforce distribution'!$C$8:$AD$30,AN$7,FALSE)))),0)</f>
        <v>0</v>
      </c>
      <c r="AO182" s="30">
        <f>_xlfn.IFNA(IF($O182="days",$Y182*(VLOOKUP($K182,'Bed parameters'!$A$9:$I$12,9,FALSE))*$F182*(VLOOKUP($Q182,'Workforce distribution'!$C$8:$AD$30,AO$7,FALSE)),IF($Q182="n/a",(IF($P182=AO$6,$X182*$F182,0)),$X182*$F182*(VLOOKUP($Q182,'Workforce distribution'!$C$8:$AD$30,AO$7,FALSE)))),0)</f>
        <v>0</v>
      </c>
      <c r="AP182" s="30">
        <f>_xlfn.IFNA(IF($O182="days",$Y182*(VLOOKUP($K182,'Bed parameters'!$A$9:$I$12,9,FALSE))*$F182*(VLOOKUP($Q182,'Workforce distribution'!$C$8:$AD$30,AP$7,FALSE)),IF($Q182="n/a",(IF($P182=AP$6,$X182*$F182,0)),$X182*$F182*(VLOOKUP($Q182,'Workforce distribution'!$C$8:$AD$30,AP$7,FALSE)))),0)</f>
        <v>0</v>
      </c>
      <c r="AQ182" s="30">
        <f>_xlfn.IFNA(IF($O182="days",$Y182*(VLOOKUP($K182,'Bed parameters'!$A$9:$I$12,9,FALSE))*$F182*(VLOOKUP($Q182,'Workforce distribution'!$C$8:$AD$30,AQ$7,FALSE)),IF($Q182="n/a",(IF($P182=AQ$6,$X182*$F182,0)),$X182*$F182*(VLOOKUP($Q182,'Workforce distribution'!$C$8:$AD$30,AQ$7,FALSE)))),0)</f>
        <v>0</v>
      </c>
      <c r="AR182" s="30">
        <f>_xlfn.IFNA(IF($O182="days",$Y182*(VLOOKUP($K182,'Bed parameters'!$A$9:$I$12,9,FALSE))*$F182*(VLOOKUP($Q182,'Workforce distribution'!$C$8:$AD$30,AR$7,FALSE)),IF($Q182="n/a",(IF($P182=AR$6,$X182*$F182,0)),$X182*$F182*(VLOOKUP($Q182,'Workforce distribution'!$C$8:$AD$30,AR$7,FALSE)))),0)</f>
        <v>0</v>
      </c>
      <c r="AS182" s="30">
        <f>_xlfn.IFNA(IF($O182="days",$Y182*(VLOOKUP($K182,'Bed parameters'!$A$9:$I$12,9,FALSE))*$F182*(VLOOKUP($Q182,'Workforce distribution'!$C$8:$AD$30,AS$7,FALSE)),IF($Q182="n/a",(IF($P182=AS$6,$X182*$F182,0)),$X182*$F182*(VLOOKUP($Q182,'Workforce distribution'!$C$8:$AD$30,AS$7,FALSE)))),0)</f>
        <v>4795.8718800000006</v>
      </c>
      <c r="AT182" s="30">
        <f>_xlfn.IFNA(IF($O182="days",$Y182*(VLOOKUP($K182,'Bed parameters'!$A$9:$I$12,9,FALSE))*$F182*(VLOOKUP($Q182,'Workforce distribution'!$C$8:$AD$30,AT$7,FALSE)),IF($Q182="n/a",(IF($P182=AT$6,$X182*$F182,0)),$X182*$F182*(VLOOKUP($Q182,'Workforce distribution'!$C$8:$AD$30,AT$7,FALSE)))),0)</f>
        <v>0</v>
      </c>
      <c r="AU182" s="30">
        <f>_xlfn.IFNA(IF($O182="days",$Y182*(VLOOKUP($K182,'Bed parameters'!$A$9:$I$12,9,FALSE))*$F182*(VLOOKUP($Q182,'Workforce distribution'!$C$8:$AD$30,AU$7,FALSE)),IF($Q182="n/a",(IF($P182=AU$6,$X182*$F182,0)),$X182*$F182*(VLOOKUP($Q182,'Workforce distribution'!$C$8:$AD$30,AU$7,FALSE)))),0)</f>
        <v>0</v>
      </c>
      <c r="AV182" s="30">
        <f>_xlfn.IFNA(IF($O182="days",$Y182*(VLOOKUP($K182,'Bed parameters'!$A$9:$I$12,9,FALSE))*$F182*(VLOOKUP($Q182,'Workforce distribution'!$C$8:$AD$30,AV$7,FALSE)),IF($Q182="n/a",(IF($P182=AV$6,$X182*$F182,0)),$X182*$F182*(VLOOKUP($Q182,'Workforce distribution'!$C$8:$AD$30,AV$7,FALSE)))),0)</f>
        <v>0</v>
      </c>
      <c r="AW182" s="30">
        <f>_xlfn.IFNA(IF($O182="days",$Y182*(VLOOKUP($K182,'Bed parameters'!$A$9:$I$12,9,FALSE))*$F182*(VLOOKUP($Q182,'Workforce distribution'!$C$8:$AD$30,AW$7,FALSE)),IF($Q182="n/a",(IF($P182=AW$6,$X182*$F182,0)),$X182*$F182*(VLOOKUP($Q182,'Workforce distribution'!$C$8:$AD$30,AW$7,FALSE)))),0)</f>
        <v>0</v>
      </c>
      <c r="AX182" s="30">
        <f>_xlfn.IFNA(IF($O182="days",$Y182*(VLOOKUP($K182,'Bed parameters'!$A$9:$I$12,9,FALSE))*$F182*(VLOOKUP($Q182,'Workforce distribution'!$C$8:$AD$30,AX$7,FALSE)),IF($Q182="n/a",(IF($P182=AX$6,$X182*$F182,0)),$X182*$F182*(VLOOKUP($Q182,'Workforce distribution'!$C$8:$AD$30,AX$7,FALSE)))),0)</f>
        <v>0</v>
      </c>
      <c r="AY182" s="30">
        <f>_xlfn.IFNA(IF($O182="days",$Y182*(VLOOKUP($K182,'Bed parameters'!$A$9:$I$12,9,FALSE))*$F182*(VLOOKUP($Q182,'Workforce distribution'!$C$8:$AD$30,AY$7,FALSE)),IF($Q182="n/a",(IF($P182=AY$6,$X182*$F182,0)),$X182*$F182*(VLOOKUP($Q182,'Workforce distribution'!$C$8:$AD$30,AY$7,FALSE)))),0)</f>
        <v>0</v>
      </c>
      <c r="AZ182" s="30">
        <f>_xlfn.IFNA(IF($O182="days",$Y182*(VLOOKUP($K182,'Bed parameters'!$A$9:$I$12,9,FALSE))*$F182*(VLOOKUP($Q182,'Workforce distribution'!$C$8:$AD$30,AZ$7,FALSE)),IF($Q182="n/a",(IF($P182=AZ$6,$X182*$F182,0)),$X182*$F182*(VLOOKUP($Q182,'Workforce distribution'!$C$8:$AD$30,AZ$7,FALSE)))),0)</f>
        <v>0</v>
      </c>
      <c r="BA182" s="30">
        <f>_xlfn.IFNA(IF($O182="days",$Y182*(VLOOKUP($K182,'Bed parameters'!$A$9:$I$12,9,FALSE))*$F182*(VLOOKUP($Q182,'Workforce distribution'!$C$8:$AD$30,BA$7,FALSE)),IF($Q182="n/a",(IF($P182=BA$6,$X182*$F182,0)),$X182*$F182*(VLOOKUP($Q182,'Workforce distribution'!$C$8:$AD$30,BA$7,FALSE)))),0)</f>
        <v>0</v>
      </c>
      <c r="BB182" s="30">
        <f>_xlfn.IFNA(IF($O182="days",$Y182*(VLOOKUP($K182,'Bed parameters'!$A$9:$I$12,9,FALSE))*$F182*(VLOOKUP($Q182,'Workforce distribution'!$C$8:$AD$30,BB$7,FALSE)),IF($Q182="n/a",(IF($P182=BB$6,$X182*$F182,0)),$X182*$F182*(VLOOKUP($Q182,'Workforce distribution'!$C$8:$AD$30,BB$7,FALSE)))),0)</f>
        <v>0</v>
      </c>
      <c r="BC182" s="149">
        <f t="shared" si="25"/>
        <v>7.4540653331540696</v>
      </c>
      <c r="BD182" s="288">
        <f>IF($Q182="n/a",(IF('Workforce hours'!D$30=0,0,(AB182/'Workforce hours'!D$30))),(IF(VLOOKUP($Q182,'Workforce hours'!$C$8:$AD$30,BD$7,FALSE)=0,0,(AB182/(VLOOKUP($Q182,'Workforce hours'!$C$8:$AD$30,BD$7,FALSE))))))</f>
        <v>0</v>
      </c>
      <c r="BE182" s="288">
        <f>IF($Q182="n/a",(IF('Workforce hours'!E$30=0,0,(AC182/'Workforce hours'!E$30))),(IF(VLOOKUP($Q182,'Workforce hours'!$C$8:$AD$30,BE$7,FALSE)=0,0,(AC182/(VLOOKUP($Q182,'Workforce hours'!$C$8:$AD$30,BE$7,FALSE))))))</f>
        <v>0</v>
      </c>
      <c r="BF182" s="288">
        <f>IF($Q182="n/a",(IF('Workforce hours'!F$30=0,0,(AD182/'Workforce hours'!F$30))),(IF(VLOOKUP($Q182,'Workforce hours'!$C$8:$AD$30,BF$7,FALSE)=0,0,(AD182/(VLOOKUP($Q182,'Workforce hours'!$C$8:$AD$30,BF$7,FALSE))))))</f>
        <v>0</v>
      </c>
      <c r="BG182" s="288">
        <f>IF($Q182="n/a",(IF('Workforce hours'!G$30=0,0,(AE182/'Workforce hours'!G$30))),(IF(VLOOKUP($Q182,'Workforce hours'!$C$8:$AD$30,BG$7,FALSE)=0,0,(AE182/(VLOOKUP($Q182,'Workforce hours'!$C$8:$AD$30,BG$7,FALSE))))))</f>
        <v>3.7276691559978916</v>
      </c>
      <c r="BH182" s="288">
        <f>IF($Q182="n/a",(IF('Workforce hours'!H$30=0,0,(AF182/'Workforce hours'!H$30))),(IF(VLOOKUP($Q182,'Workforce hours'!$C$8:$AD$30,BH$7,FALSE)=0,0,(AF182/(VLOOKUP($Q182,'Workforce hours'!$C$8:$AD$30,BH$7,FALSE))))))</f>
        <v>0</v>
      </c>
      <c r="BI182" s="288">
        <f>IF($Q182="n/a",(IF('Workforce hours'!I$30=0,0,(AG182/'Workforce hours'!I$30))),(IF(VLOOKUP($Q182,'Workforce hours'!$C$8:$AD$30,BI$7,FALSE)=0,0,(AG182/(VLOOKUP($Q182,'Workforce hours'!$C$8:$AD$30,BI$7,FALSE))))))</f>
        <v>0</v>
      </c>
      <c r="BJ182" s="288">
        <f>IF($Q182="n/a",(IF('Workforce hours'!J$30=0,0,(AH182/'Workforce hours'!J$30))),(IF(VLOOKUP($Q182,'Workforce hours'!$C$8:$AD$30,BJ$7,FALSE)=0,0,(AH182/(VLOOKUP($Q182,'Workforce hours'!$C$8:$AD$30,BJ$7,FALSE))))))</f>
        <v>0</v>
      </c>
      <c r="BK182" s="288">
        <f>IF($Q182="n/a",(IF('Workforce hours'!K$30=0,0,(AI182/'Workforce hours'!K$30))),(IF(VLOOKUP($Q182,'Workforce hours'!$C$8:$AD$30,BK$7,FALSE)=0,0,(AI182/(VLOOKUP($Q182,'Workforce hours'!$C$8:$AD$30,BK$7,FALSE))))))</f>
        <v>0</v>
      </c>
      <c r="BL182" s="288">
        <f>IF($Q182="n/a",(IF('Workforce hours'!L$30=0,0,(AJ182/'Workforce hours'!L$30))),(IF(VLOOKUP($Q182,'Workforce hours'!$C$8:$AD$30,BL$7,FALSE)=0,0,(AJ182/(VLOOKUP($Q182,'Workforce hours'!$C$8:$AD$30,BL$7,FALSE))))))</f>
        <v>0</v>
      </c>
      <c r="BM182" s="288">
        <f>IF($Q182="n/a",(IF('Workforce hours'!M$30=0,0,(AK182/'Workforce hours'!M$30))),(IF(VLOOKUP($Q182,'Workforce hours'!$C$8:$AD$30,BM$7,FALSE)=0,0,(AK182/(VLOOKUP($Q182,'Workforce hours'!$C$8:$AD$30,BM$7,FALSE))))))</f>
        <v>0</v>
      </c>
      <c r="BN182" s="288">
        <f>IF($Q182="n/a",(IF('Workforce hours'!N$30=0,0,(AL182/'Workforce hours'!N$30))),(IF(VLOOKUP($Q182,'Workforce hours'!$C$8:$AD$30,BN$7,FALSE)=0,0,(AL182/(VLOOKUP($Q182,'Workforce hours'!$C$8:$AD$30,BN$7,FALSE))))))</f>
        <v>0</v>
      </c>
      <c r="BO182" s="288">
        <f>IF($Q182="n/a",(IF('Workforce hours'!O$30=0,0,(AM182/'Workforce hours'!O$30))),(IF(VLOOKUP($Q182,'Workforce hours'!$C$8:$AD$30,BO$7,FALSE)=0,0,(AM182/(VLOOKUP($Q182,'Workforce hours'!$C$8:$AD$30,BO$7,FALSE))))))</f>
        <v>0</v>
      </c>
      <c r="BP182" s="288">
        <f>IF($Q182="n/a",(IF('Workforce hours'!P$30=0,0,(AN182/'Workforce hours'!P$30))),(IF(VLOOKUP($Q182,'Workforce hours'!$C$8:$AD$30,BP$7,FALSE)=0,0,(AN182/(VLOOKUP($Q182,'Workforce hours'!$C$8:$AD$30,BP$7,FALSE))))))</f>
        <v>0</v>
      </c>
      <c r="BQ182" s="288">
        <f>IF($Q182="n/a",(IF('Workforce hours'!Q$30=0,0,(AO182/'Workforce hours'!Q$30))),(IF(VLOOKUP($Q182,'Workforce hours'!$C$8:$AD$30,BQ$7,FALSE)=0,0,(AO182/(VLOOKUP($Q182,'Workforce hours'!$C$8:$AD$30,BQ$7,FALSE))))))</f>
        <v>0</v>
      </c>
      <c r="BR182" s="288">
        <f>IF($Q182="n/a",(IF('Workforce hours'!R$30=0,0,(AP182/'Workforce hours'!R$30))),(IF(VLOOKUP($Q182,'Workforce hours'!$C$8:$AD$30,BR$7,FALSE)=0,0,(AP182/(VLOOKUP($Q182,'Workforce hours'!$C$8:$AD$30,BR$7,FALSE))))))</f>
        <v>0</v>
      </c>
      <c r="BS182" s="288">
        <f>IF($Q182="n/a",(IF('Workforce hours'!S$30=0,0,(AQ182/'Workforce hours'!S$30))),(IF(VLOOKUP($Q182,'Workforce hours'!$C$8:$AD$30,BS$7,FALSE)=0,0,(AQ182/(VLOOKUP($Q182,'Workforce hours'!$C$8:$AD$30,BS$7,FALSE))))))</f>
        <v>0</v>
      </c>
      <c r="BT182" s="288">
        <f>IF($Q182="n/a",(IF('Workforce hours'!T$30=0,0,(AR182/'Workforce hours'!T$30))),(IF(VLOOKUP($Q182,'Workforce hours'!$C$8:$AD$30,BT$7,FALSE)=0,0,(AR182/(VLOOKUP($Q182,'Workforce hours'!$C$8:$AD$30,BT$7,FALSE))))))</f>
        <v>0</v>
      </c>
      <c r="BU182" s="288">
        <f>IF($Q182="n/a",(IF('Workforce hours'!U$30=0,0,(AS182/'Workforce hours'!U$30))),(IF(VLOOKUP($Q182,'Workforce hours'!$C$8:$AD$30,BU$7,FALSE)=0,0,(AS182/(VLOOKUP($Q182,'Workforce hours'!$C$8:$AD$30,BU$7,FALSE))))))</f>
        <v>3.7263961771561775</v>
      </c>
      <c r="BV182" s="288">
        <f>IF($Q182="n/a",(IF('Workforce hours'!V$30=0,0,(AT182/'Workforce hours'!V$30))),(IF(VLOOKUP($Q182,'Workforce hours'!$C$8:$AD$30,BV$7,FALSE)=0,0,(AT182/(VLOOKUP($Q182,'Workforce hours'!$C$8:$AD$30,BV$7,FALSE))))))</f>
        <v>0</v>
      </c>
      <c r="BW182" s="288">
        <f>IF($Q182="n/a",(IF('Workforce hours'!W$30=0,0,(AU182/'Workforce hours'!W$30))),(IF(VLOOKUP($Q182,'Workforce hours'!$C$8:$AD$30,BW$7,FALSE)=0,0,(AU182/(VLOOKUP($Q182,'Workforce hours'!$C$8:$AD$30,BW$7,FALSE))))))</f>
        <v>0</v>
      </c>
      <c r="BX182" s="288">
        <f>IF($Q182="n/a",(IF('Workforce hours'!X$30=0,0,(AV182/'Workforce hours'!X$30))),(IF(VLOOKUP($Q182,'Workforce hours'!$C$8:$AD$30,BX$7,FALSE)=0,0,(AV182/(VLOOKUP($Q182,'Workforce hours'!$C$8:$AD$30,BX$7,FALSE))))))</f>
        <v>0</v>
      </c>
      <c r="BY182" s="288">
        <f>IF($Q182="n/a",(IF('Workforce hours'!Y$30=0,0,(AW182/'Workforce hours'!Y$30))),(IF(VLOOKUP($Q182,'Workforce hours'!$C$8:$AD$30,BY$7,FALSE)=0,0,(AW182/(VLOOKUP($Q182,'Workforce hours'!$C$8:$AD$30,BY$7,FALSE))))))</f>
        <v>0</v>
      </c>
      <c r="BZ182" s="288">
        <f>IF($Q182="n/a",(IF('Workforce hours'!Z$30=0,0,(AX182/'Workforce hours'!Z$30))),(IF(VLOOKUP($Q182,'Workforce hours'!$C$8:$AD$30,BZ$7,FALSE)=0,0,(AX182/(VLOOKUP($Q182,'Workforce hours'!$C$8:$AD$30,BZ$7,FALSE))))))</f>
        <v>0</v>
      </c>
      <c r="CA182" s="288">
        <f>IF($Q182="n/a",(IF('Workforce hours'!AA$30=0,0,(AY182/'Workforce hours'!AA$30))),(IF(VLOOKUP($Q182,'Workforce hours'!$C$8:$AD$30,CA$7,FALSE)=0,0,(AY182/(VLOOKUP($Q182,'Workforce hours'!$C$8:$AD$30,CA$7,FALSE))))))</f>
        <v>0</v>
      </c>
      <c r="CB182" s="288">
        <f>IF($Q182="n/a",(IF('Workforce hours'!AB$30=0,0,(AZ182/'Workforce hours'!AB$30))),(IF(VLOOKUP($Q182,'Workforce hours'!$C$8:$AD$30,CB$7,FALSE)=0,0,(AZ182/(VLOOKUP($Q182,'Workforce hours'!$C$8:$AD$30,CB$7,FALSE))))))</f>
        <v>0</v>
      </c>
      <c r="CC182" s="288">
        <f>IF($Q182="n/a",(IF('Workforce hours'!AC$30=0,0,(BA182/'Workforce hours'!AC$30))),(IF(VLOOKUP($Q182,'Workforce hours'!$C$8:$AD$30,CC$7,FALSE)=0,0,(BA182/(VLOOKUP($Q182,'Workforce hours'!$C$8:$AD$30,CC$7,FALSE))))))</f>
        <v>0</v>
      </c>
      <c r="CD182" s="288">
        <f>IF($Q182="n/a",(IF('Workforce hours'!AD$30=0,0,(BB182/'Workforce hours'!AD$30))),(IF(VLOOKUP($Q182,'Workforce hours'!$C$8:$AD$30,CD$7,FALSE)=0,0,(BB182/(VLOOKUP($Q182,'Workforce hours'!$C$8:$AD$30,CD$7,FALSE))))))</f>
        <v>0</v>
      </c>
      <c r="CE182" s="289">
        <f t="shared" si="26"/>
        <v>0</v>
      </c>
      <c r="CF182" s="290">
        <f>BD182*'Workforce costs'!B$9*(1+'Workforce costs'!B$10)*(1+'Workforce costs'!B$11)</f>
        <v>0</v>
      </c>
      <c r="CG182" s="290">
        <f>BE182*'Workforce costs'!C$9*(1+'Workforce costs'!C$10)*(1+'Workforce costs'!C$11)</f>
        <v>0</v>
      </c>
      <c r="CH182" s="290">
        <f>BF182*'Workforce costs'!D$9*(1+'Workforce costs'!D$10)*(1+'Workforce costs'!D$11)</f>
        <v>0</v>
      </c>
      <c r="CI182" s="290">
        <f>BG182*'Workforce costs'!E$9*(1+'Workforce costs'!E$10)*(1+'Workforce costs'!E$11)</f>
        <v>0</v>
      </c>
      <c r="CJ182" s="290">
        <f>BH182*'Workforce costs'!F$9*(1+'Workforce costs'!F$10)*(1+'Workforce costs'!F$11)</f>
        <v>0</v>
      </c>
      <c r="CK182" s="290">
        <f>BI182*'Workforce costs'!G$9*(1+'Workforce costs'!G$10)*(1+'Workforce costs'!G$11)</f>
        <v>0</v>
      </c>
      <c r="CL182" s="290">
        <f>BJ182*'Workforce costs'!H$9*(1+'Workforce costs'!H$10)*(1+'Workforce costs'!H$11)</f>
        <v>0</v>
      </c>
      <c r="CM182" s="290">
        <f>BK182*'Workforce costs'!I$9*(1+'Workforce costs'!I$10)*(1+'Workforce costs'!I$11)</f>
        <v>0</v>
      </c>
      <c r="CN182" s="290">
        <f>BL182*'Workforce costs'!J$9*(1+'Workforce costs'!J$10)*(1+'Workforce costs'!J$11)</f>
        <v>0</v>
      </c>
      <c r="CO182" s="290">
        <f>BM182*'Workforce costs'!K$9*(1+'Workforce costs'!K$10)*(1+'Workforce costs'!K$11)</f>
        <v>0</v>
      </c>
      <c r="CP182" s="290">
        <f>BN182*'Workforce costs'!L$9*(1+'Workforce costs'!L$10)*(1+'Workforce costs'!L$11)</f>
        <v>0</v>
      </c>
      <c r="CQ182" s="290">
        <f>BO182*'Workforce costs'!M$9*(1+'Workforce costs'!M$10)*(1+'Workforce costs'!M$11)</f>
        <v>0</v>
      </c>
      <c r="CR182" s="290">
        <f>BP182*'Workforce costs'!N$9*(1+'Workforce costs'!N$10)*(1+'Workforce costs'!N$11)</f>
        <v>0</v>
      </c>
      <c r="CS182" s="290">
        <f>BQ182*'Workforce costs'!O$9*(1+'Workforce costs'!O$10)*(1+'Workforce costs'!O$11)</f>
        <v>0</v>
      </c>
      <c r="CT182" s="290">
        <f>BR182*'Workforce costs'!P$9*(1+'Workforce costs'!P$10)*(1+'Workforce costs'!P$11)</f>
        <v>0</v>
      </c>
      <c r="CU182" s="290">
        <f>BS182*'Workforce costs'!Q$9*(1+'Workforce costs'!Q$10)*(1+'Workforce costs'!Q$11)</f>
        <v>0</v>
      </c>
      <c r="CV182" s="290">
        <f>BT182*'Workforce costs'!R$9*(1+'Workforce costs'!R$10)*(1+'Workforce costs'!R$11)</f>
        <v>0</v>
      </c>
      <c r="CW182" s="290">
        <f>BU182*'Workforce costs'!S$9*(1+'Workforce costs'!S$10)*(1+'Workforce costs'!S$11)</f>
        <v>0</v>
      </c>
      <c r="CX182" s="290">
        <f>BV182*'Workforce costs'!T$9*(1+'Workforce costs'!T$10)*(1+'Workforce costs'!T$11)</f>
        <v>0</v>
      </c>
      <c r="CY182" s="290">
        <f>BW182*'Workforce costs'!U$9*(1+'Workforce costs'!U$10)*(1+'Workforce costs'!U$11)</f>
        <v>0</v>
      </c>
      <c r="CZ182" s="290">
        <f>BX182*'Workforce costs'!V$9*(1+'Workforce costs'!V$10)*(1+'Workforce costs'!V$11)</f>
        <v>0</v>
      </c>
      <c r="DA182" s="290">
        <f>BY182*'Workforce costs'!W$9*(1+'Workforce costs'!W$10)*(1+'Workforce costs'!W$11)</f>
        <v>0</v>
      </c>
      <c r="DB182" s="290">
        <f>BZ182*'Workforce costs'!X$9*(1+'Workforce costs'!X$10)*(1+'Workforce costs'!X$11)</f>
        <v>0</v>
      </c>
      <c r="DC182" s="290">
        <f>CA182*'Workforce costs'!Y$9*(1+'Workforce costs'!Y$10)*(1+'Workforce costs'!Y$11)</f>
        <v>0</v>
      </c>
      <c r="DD182" s="290">
        <f>CB182*'Workforce costs'!Z$9*(1+'Workforce costs'!Z$10)*(1+'Workforce costs'!Z$11)</f>
        <v>0</v>
      </c>
      <c r="DE182" s="290">
        <f>CC182*'Workforce costs'!AA$9*(1+'Workforce costs'!AA$10)*(1+'Workforce costs'!AA$11)</f>
        <v>0</v>
      </c>
      <c r="DF182" s="290">
        <f>CD182*'Workforce costs'!AB$9*(1+'Workforce costs'!AB$10)*(1+'Workforce costs'!AB$11)</f>
        <v>0</v>
      </c>
    </row>
    <row r="183" spans="1:110" x14ac:dyDescent="0.3">
      <c r="A183" s="2" t="str">
        <f>Outputs!$A$4</f>
        <v>Australia</v>
      </c>
      <c r="B183" s="2" t="str">
        <f t="shared" si="19"/>
        <v>Australia 18to24</v>
      </c>
      <c r="C183" s="30">
        <f>VLOOKUP($B183,Populations!$D$15:$H$1920,3,FALSE)</f>
        <v>2374194</v>
      </c>
      <c r="D183" s="255">
        <f>IF(OR($H183="General pop",$H183="Schools",$H183="Workplace",$H183="Skills Training",$H183="Digital Supports"),1,VLOOKUP($B183,Populations!$D$15:$H$1920,5,FALSE))</f>
        <v>1</v>
      </c>
      <c r="E183" s="88">
        <f>VLOOKUP(I183,Epidemiology!$C$10:$H$47,6,FALSE)</f>
        <v>8080</v>
      </c>
      <c r="F183" s="102">
        <f>'Care profiles'!R184</f>
        <v>1</v>
      </c>
      <c r="G183" s="15" t="str">
        <f>'Care profiles'!A184</f>
        <v>18to24</v>
      </c>
      <c r="H183" s="15" t="str">
        <f>'Care profiles'!B184</f>
        <v>Thoughts</v>
      </c>
      <c r="I183" s="15" t="str">
        <f>'Care profiles'!C184</f>
        <v>Thoughts_18-24yrs</v>
      </c>
      <c r="J183" s="15" t="str">
        <f>'Care profiles'!D184</f>
        <v>Care profile</v>
      </c>
      <c r="K183" s="15" t="str">
        <f>'Care profiles'!E184</f>
        <v>Structured Psychological Therapies – Family</v>
      </c>
      <c r="L183" s="104">
        <f>'Care profiles'!F184</f>
        <v>0.1</v>
      </c>
      <c r="M183" s="15">
        <f>'Care profiles'!G184</f>
        <v>3</v>
      </c>
      <c r="N183" s="15">
        <f>'Care profiles'!H184</f>
        <v>60</v>
      </c>
      <c r="O183" s="15" t="str">
        <f>'Care profiles'!I184</f>
        <v>min</v>
      </c>
      <c r="P183" s="15" t="str">
        <f>'Care profiles'!J184</f>
        <v>Tertiary Qualified - Unspecified</v>
      </c>
      <c r="Q183" s="15" t="str">
        <f>'Care profiles'!K184</f>
        <v>n/a</v>
      </c>
      <c r="R183" s="15" t="str">
        <f>'Care profiles'!M184</f>
        <v>Y</v>
      </c>
      <c r="S183" s="15" t="str">
        <f>'Care profiles'!O184</f>
        <v>N</v>
      </c>
      <c r="T183" s="15" t="str">
        <f>'Care profiles'!Q184</f>
        <v>N</v>
      </c>
      <c r="U183" s="30">
        <f t="shared" si="20"/>
        <v>191834.87520000001</v>
      </c>
      <c r="V183" s="30">
        <f t="shared" si="21"/>
        <v>19183.487520000002</v>
      </c>
      <c r="W183" s="30">
        <f>IF(M183="n/a",0,IF(O183="days",V183*M183*(1+(VLOOKUP(K183,'Bed parameters'!$A$9:$G$12,7,FALSE))),V183*M183))</f>
        <v>57550.462560000007</v>
      </c>
      <c r="X183" s="30">
        <f t="shared" si="22"/>
        <v>57550.462560000007</v>
      </c>
      <c r="Y183" s="30">
        <f t="shared" si="23"/>
        <v>0</v>
      </c>
      <c r="Z183" s="113">
        <f>_xlfn.IFNA(Y183/((VLOOKUP(K183,'Bed parameters'!$A$9:$G$12,3,FALSE))*(VLOOKUP(K183,'Bed parameters'!$A$9:$G$12,5,FALSE))),0)</f>
        <v>0</v>
      </c>
      <c r="AA183" s="30">
        <f t="shared" si="24"/>
        <v>57550.462560000007</v>
      </c>
      <c r="AB183" s="30">
        <f>_xlfn.IFNA(IF($O183="days",$Y183*(VLOOKUP($K183,'Bed parameters'!$A$9:$I$12,9,FALSE))*$F183*(VLOOKUP($Q183,'Workforce distribution'!$C$8:$AD$30,AB$7,FALSE)),IF($Q183="n/a",(IF($P183=AB$6,$X183*$F183,0)),$X183*$F183*(VLOOKUP($Q183,'Workforce distribution'!$C$8:$AD$30,AB$7,FALSE)))),0)</f>
        <v>0</v>
      </c>
      <c r="AC183" s="30">
        <f>_xlfn.IFNA(IF($O183="days",$Y183*(VLOOKUP($K183,'Bed parameters'!$A$9:$I$12,9,FALSE))*$F183*(VLOOKUP($Q183,'Workforce distribution'!$C$8:$AD$30,AC$7,FALSE)),IF($Q183="n/a",(IF($P183=AC$6,$X183*$F183,0)),$X183*$F183*(VLOOKUP($Q183,'Workforce distribution'!$C$8:$AD$30,AC$7,FALSE)))),0)</f>
        <v>0</v>
      </c>
      <c r="AD183" s="30">
        <f>_xlfn.IFNA(IF($O183="days",$Y183*(VLOOKUP($K183,'Bed parameters'!$A$9:$I$12,9,FALSE))*$F183*(VLOOKUP($Q183,'Workforce distribution'!$C$8:$AD$30,AD$7,FALSE)),IF($Q183="n/a",(IF($P183=AD$6,$X183*$F183,0)),$X183*$F183*(VLOOKUP($Q183,'Workforce distribution'!$C$8:$AD$30,AD$7,FALSE)))),0)</f>
        <v>0</v>
      </c>
      <c r="AE183" s="30">
        <f>_xlfn.IFNA(IF($O183="days",$Y183*(VLOOKUP($K183,'Bed parameters'!$A$9:$I$12,9,FALSE))*$F183*(VLOOKUP($Q183,'Workforce distribution'!$C$8:$AD$30,AE$7,FALSE)),IF($Q183="n/a",(IF($P183=AE$6,$X183*$F183,0)),$X183*$F183*(VLOOKUP($Q183,'Workforce distribution'!$C$8:$AD$30,AE$7,FALSE)))),0)</f>
        <v>0</v>
      </c>
      <c r="AF183" s="30">
        <f>_xlfn.IFNA(IF($O183="days",$Y183*(VLOOKUP($K183,'Bed parameters'!$A$9:$I$12,9,FALSE))*$F183*(VLOOKUP($Q183,'Workforce distribution'!$C$8:$AD$30,AF$7,FALSE)),IF($Q183="n/a",(IF($P183=AF$6,$X183*$F183,0)),$X183*$F183*(VLOOKUP($Q183,'Workforce distribution'!$C$8:$AD$30,AF$7,FALSE)))),0)</f>
        <v>0</v>
      </c>
      <c r="AG183" s="30">
        <f>_xlfn.IFNA(IF($O183="days",$Y183*(VLOOKUP($K183,'Bed parameters'!$A$9:$I$12,9,FALSE))*$F183*(VLOOKUP($Q183,'Workforce distribution'!$C$8:$AD$30,AG$7,FALSE)),IF($Q183="n/a",(IF($P183=AG$6,$X183*$F183,0)),$X183*$F183*(VLOOKUP($Q183,'Workforce distribution'!$C$8:$AD$30,AG$7,FALSE)))),0)</f>
        <v>0</v>
      </c>
      <c r="AH183" s="30">
        <f>_xlfn.IFNA(IF($O183="days",$Y183*(VLOOKUP($K183,'Bed parameters'!$A$9:$I$12,9,FALSE))*$F183*(VLOOKUP($Q183,'Workforce distribution'!$C$8:$AD$30,AH$7,FALSE)),IF($Q183="n/a",(IF($P183=AH$6,$X183*$F183,0)),$X183*$F183*(VLOOKUP($Q183,'Workforce distribution'!$C$8:$AD$30,AH$7,FALSE)))),0)</f>
        <v>0</v>
      </c>
      <c r="AI183" s="30">
        <f>_xlfn.IFNA(IF($O183="days",$Y183*(VLOOKUP($K183,'Bed parameters'!$A$9:$I$12,9,FALSE))*$F183*(VLOOKUP($Q183,'Workforce distribution'!$C$8:$AD$30,AI$7,FALSE)),IF($Q183="n/a",(IF($P183=AI$6,$X183*$F183,0)),$X183*$F183*(VLOOKUP($Q183,'Workforce distribution'!$C$8:$AD$30,AI$7,FALSE)))),0)</f>
        <v>0</v>
      </c>
      <c r="AJ183" s="30">
        <f>_xlfn.IFNA(IF($O183="days",$Y183*(VLOOKUP($K183,'Bed parameters'!$A$9:$I$12,9,FALSE))*$F183*(VLOOKUP($Q183,'Workforce distribution'!$C$8:$AD$30,AJ$7,FALSE)),IF($Q183="n/a",(IF($P183=AJ$6,$X183*$F183,0)),$X183*$F183*(VLOOKUP($Q183,'Workforce distribution'!$C$8:$AD$30,AJ$7,FALSE)))),0)</f>
        <v>0</v>
      </c>
      <c r="AK183" s="30">
        <f>_xlfn.IFNA(IF($O183="days",$Y183*(VLOOKUP($K183,'Bed parameters'!$A$9:$I$12,9,FALSE))*$F183*(VLOOKUP($Q183,'Workforce distribution'!$C$8:$AD$30,AK$7,FALSE)),IF($Q183="n/a",(IF($P183=AK$6,$X183*$F183,0)),$X183*$F183*(VLOOKUP($Q183,'Workforce distribution'!$C$8:$AD$30,AK$7,FALSE)))),0)</f>
        <v>0</v>
      </c>
      <c r="AL183" s="30">
        <f>_xlfn.IFNA(IF($O183="days",$Y183*(VLOOKUP($K183,'Bed parameters'!$A$9:$I$12,9,FALSE))*$F183*(VLOOKUP($Q183,'Workforce distribution'!$C$8:$AD$30,AL$7,FALSE)),IF($Q183="n/a",(IF($P183=AL$6,$X183*$F183,0)),$X183*$F183*(VLOOKUP($Q183,'Workforce distribution'!$C$8:$AD$30,AL$7,FALSE)))),0)</f>
        <v>0</v>
      </c>
      <c r="AM183" s="30">
        <f>_xlfn.IFNA(IF($O183="days",$Y183*(VLOOKUP($K183,'Bed parameters'!$A$9:$I$12,9,FALSE))*$F183*(VLOOKUP($Q183,'Workforce distribution'!$C$8:$AD$30,AM$7,FALSE)),IF($Q183="n/a",(IF($P183=AM$6,$X183*$F183,0)),$X183*$F183*(VLOOKUP($Q183,'Workforce distribution'!$C$8:$AD$30,AM$7,FALSE)))),0)</f>
        <v>0</v>
      </c>
      <c r="AN183" s="30">
        <f>_xlfn.IFNA(IF($O183="days",$Y183*(VLOOKUP($K183,'Bed parameters'!$A$9:$I$12,9,FALSE))*$F183*(VLOOKUP($Q183,'Workforce distribution'!$C$8:$AD$30,AN$7,FALSE)),IF($Q183="n/a",(IF($P183=AN$6,$X183*$F183,0)),$X183*$F183*(VLOOKUP($Q183,'Workforce distribution'!$C$8:$AD$30,AN$7,FALSE)))),0)</f>
        <v>0</v>
      </c>
      <c r="AO183" s="30">
        <f>_xlfn.IFNA(IF($O183="days",$Y183*(VLOOKUP($K183,'Bed parameters'!$A$9:$I$12,9,FALSE))*$F183*(VLOOKUP($Q183,'Workforce distribution'!$C$8:$AD$30,AO$7,FALSE)),IF($Q183="n/a",(IF($P183=AO$6,$X183*$F183,0)),$X183*$F183*(VLOOKUP($Q183,'Workforce distribution'!$C$8:$AD$30,AO$7,FALSE)))),0)</f>
        <v>0</v>
      </c>
      <c r="AP183" s="30">
        <f>_xlfn.IFNA(IF($O183="days",$Y183*(VLOOKUP($K183,'Bed parameters'!$A$9:$I$12,9,FALSE))*$F183*(VLOOKUP($Q183,'Workforce distribution'!$C$8:$AD$30,AP$7,FALSE)),IF($Q183="n/a",(IF($P183=AP$6,$X183*$F183,0)),$X183*$F183*(VLOOKUP($Q183,'Workforce distribution'!$C$8:$AD$30,AP$7,FALSE)))),0)</f>
        <v>0</v>
      </c>
      <c r="AQ183" s="30">
        <f>_xlfn.IFNA(IF($O183="days",$Y183*(VLOOKUP($K183,'Bed parameters'!$A$9:$I$12,9,FALSE))*$F183*(VLOOKUP($Q183,'Workforce distribution'!$C$8:$AD$30,AQ$7,FALSE)),IF($Q183="n/a",(IF($P183=AQ$6,$X183*$F183,0)),$X183*$F183*(VLOOKUP($Q183,'Workforce distribution'!$C$8:$AD$30,AQ$7,FALSE)))),0)</f>
        <v>0</v>
      </c>
      <c r="AR183" s="30">
        <f>_xlfn.IFNA(IF($O183="days",$Y183*(VLOOKUP($K183,'Bed parameters'!$A$9:$I$12,9,FALSE))*$F183*(VLOOKUP($Q183,'Workforce distribution'!$C$8:$AD$30,AR$7,FALSE)),IF($Q183="n/a",(IF($P183=AR$6,$X183*$F183,0)),$X183*$F183*(VLOOKUP($Q183,'Workforce distribution'!$C$8:$AD$30,AR$7,FALSE)))),0)</f>
        <v>0</v>
      </c>
      <c r="AS183" s="30">
        <f>_xlfn.IFNA(IF($O183="days",$Y183*(VLOOKUP($K183,'Bed parameters'!$A$9:$I$12,9,FALSE))*$F183*(VLOOKUP($Q183,'Workforce distribution'!$C$8:$AD$30,AS$7,FALSE)),IF($Q183="n/a",(IF($P183=AS$6,$X183*$F183,0)),$X183*$F183*(VLOOKUP($Q183,'Workforce distribution'!$C$8:$AD$30,AS$7,FALSE)))),0)</f>
        <v>57550.462560000007</v>
      </c>
      <c r="AT183" s="30">
        <f>_xlfn.IFNA(IF($O183="days",$Y183*(VLOOKUP($K183,'Bed parameters'!$A$9:$I$12,9,FALSE))*$F183*(VLOOKUP($Q183,'Workforce distribution'!$C$8:$AD$30,AT$7,FALSE)),IF($Q183="n/a",(IF($P183=AT$6,$X183*$F183,0)),$X183*$F183*(VLOOKUP($Q183,'Workforce distribution'!$C$8:$AD$30,AT$7,FALSE)))),0)</f>
        <v>0</v>
      </c>
      <c r="AU183" s="30">
        <f>_xlfn.IFNA(IF($O183="days",$Y183*(VLOOKUP($K183,'Bed parameters'!$A$9:$I$12,9,FALSE))*$F183*(VLOOKUP($Q183,'Workforce distribution'!$C$8:$AD$30,AU$7,FALSE)),IF($Q183="n/a",(IF($P183=AU$6,$X183*$F183,0)),$X183*$F183*(VLOOKUP($Q183,'Workforce distribution'!$C$8:$AD$30,AU$7,FALSE)))),0)</f>
        <v>0</v>
      </c>
      <c r="AV183" s="30">
        <f>_xlfn.IFNA(IF($O183="days",$Y183*(VLOOKUP($K183,'Bed parameters'!$A$9:$I$12,9,FALSE))*$F183*(VLOOKUP($Q183,'Workforce distribution'!$C$8:$AD$30,AV$7,FALSE)),IF($Q183="n/a",(IF($P183=AV$6,$X183*$F183,0)),$X183*$F183*(VLOOKUP($Q183,'Workforce distribution'!$C$8:$AD$30,AV$7,FALSE)))),0)</f>
        <v>0</v>
      </c>
      <c r="AW183" s="30">
        <f>_xlfn.IFNA(IF($O183="days",$Y183*(VLOOKUP($K183,'Bed parameters'!$A$9:$I$12,9,FALSE))*$F183*(VLOOKUP($Q183,'Workforce distribution'!$C$8:$AD$30,AW$7,FALSE)),IF($Q183="n/a",(IF($P183=AW$6,$X183*$F183,0)),$X183*$F183*(VLOOKUP($Q183,'Workforce distribution'!$C$8:$AD$30,AW$7,FALSE)))),0)</f>
        <v>0</v>
      </c>
      <c r="AX183" s="30">
        <f>_xlfn.IFNA(IF($O183="days",$Y183*(VLOOKUP($K183,'Bed parameters'!$A$9:$I$12,9,FALSE))*$F183*(VLOOKUP($Q183,'Workforce distribution'!$C$8:$AD$30,AX$7,FALSE)),IF($Q183="n/a",(IF($P183=AX$6,$X183*$F183,0)),$X183*$F183*(VLOOKUP($Q183,'Workforce distribution'!$C$8:$AD$30,AX$7,FALSE)))),0)</f>
        <v>0</v>
      </c>
      <c r="AY183" s="30">
        <f>_xlfn.IFNA(IF($O183="days",$Y183*(VLOOKUP($K183,'Bed parameters'!$A$9:$I$12,9,FALSE))*$F183*(VLOOKUP($Q183,'Workforce distribution'!$C$8:$AD$30,AY$7,FALSE)),IF($Q183="n/a",(IF($P183=AY$6,$X183*$F183,0)),$X183*$F183*(VLOOKUP($Q183,'Workforce distribution'!$C$8:$AD$30,AY$7,FALSE)))),0)</f>
        <v>0</v>
      </c>
      <c r="AZ183" s="30">
        <f>_xlfn.IFNA(IF($O183="days",$Y183*(VLOOKUP($K183,'Bed parameters'!$A$9:$I$12,9,FALSE))*$F183*(VLOOKUP($Q183,'Workforce distribution'!$C$8:$AD$30,AZ$7,FALSE)),IF($Q183="n/a",(IF($P183=AZ$6,$X183*$F183,0)),$X183*$F183*(VLOOKUP($Q183,'Workforce distribution'!$C$8:$AD$30,AZ$7,FALSE)))),0)</f>
        <v>0</v>
      </c>
      <c r="BA183" s="30">
        <f>_xlfn.IFNA(IF($O183="days",$Y183*(VLOOKUP($K183,'Bed parameters'!$A$9:$I$12,9,FALSE))*$F183*(VLOOKUP($Q183,'Workforce distribution'!$C$8:$AD$30,BA$7,FALSE)),IF($Q183="n/a",(IF($P183=BA$6,$X183*$F183,0)),$X183*$F183*(VLOOKUP($Q183,'Workforce distribution'!$C$8:$AD$30,BA$7,FALSE)))),0)</f>
        <v>0</v>
      </c>
      <c r="BB183" s="30">
        <f>_xlfn.IFNA(IF($O183="days",$Y183*(VLOOKUP($K183,'Bed parameters'!$A$9:$I$12,9,FALSE))*$F183*(VLOOKUP($Q183,'Workforce distribution'!$C$8:$AD$30,BB$7,FALSE)),IF($Q183="n/a",(IF($P183=BB$6,$X183*$F183,0)),$X183*$F183*(VLOOKUP($Q183,'Workforce distribution'!$C$8:$AD$30,BB$7,FALSE)))),0)</f>
        <v>0</v>
      </c>
      <c r="BC183" s="149">
        <f t="shared" si="25"/>
        <v>50.075911652705869</v>
      </c>
      <c r="BD183" s="288">
        <f>IF($Q183="n/a",(IF('Workforce hours'!D$30=0,0,(AB183/'Workforce hours'!D$30))),(IF(VLOOKUP($Q183,'Workforce hours'!$C$8:$AD$30,BD$7,FALSE)=0,0,(AB183/(VLOOKUP($Q183,'Workforce hours'!$C$8:$AD$30,BD$7,FALSE))))))</f>
        <v>0</v>
      </c>
      <c r="BE183" s="288">
        <f>IF($Q183="n/a",(IF('Workforce hours'!E$30=0,0,(AC183/'Workforce hours'!E$30))),(IF(VLOOKUP($Q183,'Workforce hours'!$C$8:$AD$30,BE$7,FALSE)=0,0,(AC183/(VLOOKUP($Q183,'Workforce hours'!$C$8:$AD$30,BE$7,FALSE))))))</f>
        <v>0</v>
      </c>
      <c r="BF183" s="288">
        <f>IF($Q183="n/a",(IF('Workforce hours'!F$30=0,0,(AD183/'Workforce hours'!F$30))),(IF(VLOOKUP($Q183,'Workforce hours'!$C$8:$AD$30,BF$7,FALSE)=0,0,(AD183/(VLOOKUP($Q183,'Workforce hours'!$C$8:$AD$30,BF$7,FALSE))))))</f>
        <v>0</v>
      </c>
      <c r="BG183" s="288">
        <f>IF($Q183="n/a",(IF('Workforce hours'!G$30=0,0,(AE183/'Workforce hours'!G$30))),(IF(VLOOKUP($Q183,'Workforce hours'!$C$8:$AD$30,BG$7,FALSE)=0,0,(AE183/(VLOOKUP($Q183,'Workforce hours'!$C$8:$AD$30,BG$7,FALSE))))))</f>
        <v>0</v>
      </c>
      <c r="BH183" s="288">
        <f>IF($Q183="n/a",(IF('Workforce hours'!H$30=0,0,(AF183/'Workforce hours'!H$30))),(IF(VLOOKUP($Q183,'Workforce hours'!$C$8:$AD$30,BH$7,FALSE)=0,0,(AF183/(VLOOKUP($Q183,'Workforce hours'!$C$8:$AD$30,BH$7,FALSE))))))</f>
        <v>0</v>
      </c>
      <c r="BI183" s="288">
        <f>IF($Q183="n/a",(IF('Workforce hours'!I$30=0,0,(AG183/'Workforce hours'!I$30))),(IF(VLOOKUP($Q183,'Workforce hours'!$C$8:$AD$30,BI$7,FALSE)=0,0,(AG183/(VLOOKUP($Q183,'Workforce hours'!$C$8:$AD$30,BI$7,FALSE))))))</f>
        <v>0</v>
      </c>
      <c r="BJ183" s="288">
        <f>IF($Q183="n/a",(IF('Workforce hours'!J$30=0,0,(AH183/'Workforce hours'!J$30))),(IF(VLOOKUP($Q183,'Workforce hours'!$C$8:$AD$30,BJ$7,FALSE)=0,0,(AH183/(VLOOKUP($Q183,'Workforce hours'!$C$8:$AD$30,BJ$7,FALSE))))))</f>
        <v>0</v>
      </c>
      <c r="BK183" s="288">
        <f>IF($Q183="n/a",(IF('Workforce hours'!K$30=0,0,(AI183/'Workforce hours'!K$30))),(IF(VLOOKUP($Q183,'Workforce hours'!$C$8:$AD$30,BK$7,FALSE)=0,0,(AI183/(VLOOKUP($Q183,'Workforce hours'!$C$8:$AD$30,BK$7,FALSE))))))</f>
        <v>0</v>
      </c>
      <c r="BL183" s="288">
        <f>IF($Q183="n/a",(IF('Workforce hours'!L$30=0,0,(AJ183/'Workforce hours'!L$30))),(IF(VLOOKUP($Q183,'Workforce hours'!$C$8:$AD$30,BL$7,FALSE)=0,0,(AJ183/(VLOOKUP($Q183,'Workforce hours'!$C$8:$AD$30,BL$7,FALSE))))))</f>
        <v>0</v>
      </c>
      <c r="BM183" s="288">
        <f>IF($Q183="n/a",(IF('Workforce hours'!M$30=0,0,(AK183/'Workforce hours'!M$30))),(IF(VLOOKUP($Q183,'Workforce hours'!$C$8:$AD$30,BM$7,FALSE)=0,0,(AK183/(VLOOKUP($Q183,'Workforce hours'!$C$8:$AD$30,BM$7,FALSE))))))</f>
        <v>0</v>
      </c>
      <c r="BN183" s="288">
        <f>IF($Q183="n/a",(IF('Workforce hours'!N$30=0,0,(AL183/'Workforce hours'!N$30))),(IF(VLOOKUP($Q183,'Workforce hours'!$C$8:$AD$30,BN$7,FALSE)=0,0,(AL183/(VLOOKUP($Q183,'Workforce hours'!$C$8:$AD$30,BN$7,FALSE))))))</f>
        <v>0</v>
      </c>
      <c r="BO183" s="288">
        <f>IF($Q183="n/a",(IF('Workforce hours'!O$30=0,0,(AM183/'Workforce hours'!O$30))),(IF(VLOOKUP($Q183,'Workforce hours'!$C$8:$AD$30,BO$7,FALSE)=0,0,(AM183/(VLOOKUP($Q183,'Workforce hours'!$C$8:$AD$30,BO$7,FALSE))))))</f>
        <v>0</v>
      </c>
      <c r="BP183" s="288">
        <f>IF($Q183="n/a",(IF('Workforce hours'!P$30=0,0,(AN183/'Workforce hours'!P$30))),(IF(VLOOKUP($Q183,'Workforce hours'!$C$8:$AD$30,BP$7,FALSE)=0,0,(AN183/(VLOOKUP($Q183,'Workforce hours'!$C$8:$AD$30,BP$7,FALSE))))))</f>
        <v>0</v>
      </c>
      <c r="BQ183" s="288">
        <f>IF($Q183="n/a",(IF('Workforce hours'!Q$30=0,0,(AO183/'Workforce hours'!Q$30))),(IF(VLOOKUP($Q183,'Workforce hours'!$C$8:$AD$30,BQ$7,FALSE)=0,0,(AO183/(VLOOKUP($Q183,'Workforce hours'!$C$8:$AD$30,BQ$7,FALSE))))))</f>
        <v>0</v>
      </c>
      <c r="BR183" s="288">
        <f>IF($Q183="n/a",(IF('Workforce hours'!R$30=0,0,(AP183/'Workforce hours'!R$30))),(IF(VLOOKUP($Q183,'Workforce hours'!$C$8:$AD$30,BR$7,FALSE)=0,0,(AP183/(VLOOKUP($Q183,'Workforce hours'!$C$8:$AD$30,BR$7,FALSE))))))</f>
        <v>0</v>
      </c>
      <c r="BS183" s="288">
        <f>IF($Q183="n/a",(IF('Workforce hours'!S$30=0,0,(AQ183/'Workforce hours'!S$30))),(IF(VLOOKUP($Q183,'Workforce hours'!$C$8:$AD$30,BS$7,FALSE)=0,0,(AQ183/(VLOOKUP($Q183,'Workforce hours'!$C$8:$AD$30,BS$7,FALSE))))))</f>
        <v>0</v>
      </c>
      <c r="BT183" s="288">
        <f>IF($Q183="n/a",(IF('Workforce hours'!T$30=0,0,(AR183/'Workforce hours'!T$30))),(IF(VLOOKUP($Q183,'Workforce hours'!$C$8:$AD$30,BT$7,FALSE)=0,0,(AR183/(VLOOKUP($Q183,'Workforce hours'!$C$8:$AD$30,BT$7,FALSE))))))</f>
        <v>0</v>
      </c>
      <c r="BU183" s="288">
        <f>IF($Q183="n/a",(IF('Workforce hours'!U$30=0,0,(AS183/'Workforce hours'!U$30))),(IF(VLOOKUP($Q183,'Workforce hours'!$C$8:$AD$30,BU$7,FALSE)=0,0,(AS183/(VLOOKUP($Q183,'Workforce hours'!$C$8:$AD$30,BU$7,FALSE))))))</f>
        <v>50.075911652705869</v>
      </c>
      <c r="BV183" s="288">
        <f>IF($Q183="n/a",(IF('Workforce hours'!V$30=0,0,(AT183/'Workforce hours'!V$30))),(IF(VLOOKUP($Q183,'Workforce hours'!$C$8:$AD$30,BV$7,FALSE)=0,0,(AT183/(VLOOKUP($Q183,'Workforce hours'!$C$8:$AD$30,BV$7,FALSE))))))</f>
        <v>0</v>
      </c>
      <c r="BW183" s="288">
        <f>IF($Q183="n/a",(IF('Workforce hours'!W$30=0,0,(AU183/'Workforce hours'!W$30))),(IF(VLOOKUP($Q183,'Workforce hours'!$C$8:$AD$30,BW$7,FALSE)=0,0,(AU183/(VLOOKUP($Q183,'Workforce hours'!$C$8:$AD$30,BW$7,FALSE))))))</f>
        <v>0</v>
      </c>
      <c r="BX183" s="288">
        <f>IF($Q183="n/a",(IF('Workforce hours'!X$30=0,0,(AV183/'Workforce hours'!X$30))),(IF(VLOOKUP($Q183,'Workforce hours'!$C$8:$AD$30,BX$7,FALSE)=0,0,(AV183/(VLOOKUP($Q183,'Workforce hours'!$C$8:$AD$30,BX$7,FALSE))))))</f>
        <v>0</v>
      </c>
      <c r="BY183" s="288">
        <f>IF($Q183="n/a",(IF('Workforce hours'!Y$30=0,0,(AW183/'Workforce hours'!Y$30))),(IF(VLOOKUP($Q183,'Workforce hours'!$C$8:$AD$30,BY$7,FALSE)=0,0,(AW183/(VLOOKUP($Q183,'Workforce hours'!$C$8:$AD$30,BY$7,FALSE))))))</f>
        <v>0</v>
      </c>
      <c r="BZ183" s="288">
        <f>IF($Q183="n/a",(IF('Workforce hours'!Z$30=0,0,(AX183/'Workforce hours'!Z$30))),(IF(VLOOKUP($Q183,'Workforce hours'!$C$8:$AD$30,BZ$7,FALSE)=0,0,(AX183/(VLOOKUP($Q183,'Workforce hours'!$C$8:$AD$30,BZ$7,FALSE))))))</f>
        <v>0</v>
      </c>
      <c r="CA183" s="288">
        <f>IF($Q183="n/a",(IF('Workforce hours'!AA$30=0,0,(AY183/'Workforce hours'!AA$30))),(IF(VLOOKUP($Q183,'Workforce hours'!$C$8:$AD$30,CA$7,FALSE)=0,0,(AY183/(VLOOKUP($Q183,'Workforce hours'!$C$8:$AD$30,CA$7,FALSE))))))</f>
        <v>0</v>
      </c>
      <c r="CB183" s="288">
        <f>IF($Q183="n/a",(IF('Workforce hours'!AB$30=0,0,(AZ183/'Workforce hours'!AB$30))),(IF(VLOOKUP($Q183,'Workforce hours'!$C$8:$AD$30,CB$7,FALSE)=0,0,(AZ183/(VLOOKUP($Q183,'Workforce hours'!$C$8:$AD$30,CB$7,FALSE))))))</f>
        <v>0</v>
      </c>
      <c r="CC183" s="288">
        <f>IF($Q183="n/a",(IF('Workforce hours'!AC$30=0,0,(BA183/'Workforce hours'!AC$30))),(IF(VLOOKUP($Q183,'Workforce hours'!$C$8:$AD$30,CC$7,FALSE)=0,0,(BA183/(VLOOKUP($Q183,'Workforce hours'!$C$8:$AD$30,CC$7,FALSE))))))</f>
        <v>0</v>
      </c>
      <c r="CD183" s="288">
        <f>IF($Q183="n/a",(IF('Workforce hours'!AD$30=0,0,(BB183/'Workforce hours'!AD$30))),(IF(VLOOKUP($Q183,'Workforce hours'!$C$8:$AD$30,CD$7,FALSE)=0,0,(BB183/(VLOOKUP($Q183,'Workforce hours'!$C$8:$AD$30,CD$7,FALSE))))))</f>
        <v>0</v>
      </c>
      <c r="CE183" s="289">
        <f t="shared" si="26"/>
        <v>0</v>
      </c>
      <c r="CF183" s="290">
        <f>BD183*'Workforce costs'!B$9*(1+'Workforce costs'!B$10)*(1+'Workforce costs'!B$11)</f>
        <v>0</v>
      </c>
      <c r="CG183" s="290">
        <f>BE183*'Workforce costs'!C$9*(1+'Workforce costs'!C$10)*(1+'Workforce costs'!C$11)</f>
        <v>0</v>
      </c>
      <c r="CH183" s="290">
        <f>BF183*'Workforce costs'!D$9*(1+'Workforce costs'!D$10)*(1+'Workforce costs'!D$11)</f>
        <v>0</v>
      </c>
      <c r="CI183" s="290">
        <f>BG183*'Workforce costs'!E$9*(1+'Workforce costs'!E$10)*(1+'Workforce costs'!E$11)</f>
        <v>0</v>
      </c>
      <c r="CJ183" s="290">
        <f>BH183*'Workforce costs'!F$9*(1+'Workforce costs'!F$10)*(1+'Workforce costs'!F$11)</f>
        <v>0</v>
      </c>
      <c r="CK183" s="290">
        <f>BI183*'Workforce costs'!G$9*(1+'Workforce costs'!G$10)*(1+'Workforce costs'!G$11)</f>
        <v>0</v>
      </c>
      <c r="CL183" s="290">
        <f>BJ183*'Workforce costs'!H$9*(1+'Workforce costs'!H$10)*(1+'Workforce costs'!H$11)</f>
        <v>0</v>
      </c>
      <c r="CM183" s="290">
        <f>BK183*'Workforce costs'!I$9*(1+'Workforce costs'!I$10)*(1+'Workforce costs'!I$11)</f>
        <v>0</v>
      </c>
      <c r="CN183" s="290">
        <f>BL183*'Workforce costs'!J$9*(1+'Workforce costs'!J$10)*(1+'Workforce costs'!J$11)</f>
        <v>0</v>
      </c>
      <c r="CO183" s="290">
        <f>BM183*'Workforce costs'!K$9*(1+'Workforce costs'!K$10)*(1+'Workforce costs'!K$11)</f>
        <v>0</v>
      </c>
      <c r="CP183" s="290">
        <f>BN183*'Workforce costs'!L$9*(1+'Workforce costs'!L$10)*(1+'Workforce costs'!L$11)</f>
        <v>0</v>
      </c>
      <c r="CQ183" s="290">
        <f>BO183*'Workforce costs'!M$9*(1+'Workforce costs'!M$10)*(1+'Workforce costs'!M$11)</f>
        <v>0</v>
      </c>
      <c r="CR183" s="290">
        <f>BP183*'Workforce costs'!N$9*(1+'Workforce costs'!N$10)*(1+'Workforce costs'!N$11)</f>
        <v>0</v>
      </c>
      <c r="CS183" s="290">
        <f>BQ183*'Workforce costs'!O$9*(1+'Workforce costs'!O$10)*(1+'Workforce costs'!O$11)</f>
        <v>0</v>
      </c>
      <c r="CT183" s="290">
        <f>BR183*'Workforce costs'!P$9*(1+'Workforce costs'!P$10)*(1+'Workforce costs'!P$11)</f>
        <v>0</v>
      </c>
      <c r="CU183" s="290">
        <f>BS183*'Workforce costs'!Q$9*(1+'Workforce costs'!Q$10)*(1+'Workforce costs'!Q$11)</f>
        <v>0</v>
      </c>
      <c r="CV183" s="290">
        <f>BT183*'Workforce costs'!R$9*(1+'Workforce costs'!R$10)*(1+'Workforce costs'!R$11)</f>
        <v>0</v>
      </c>
      <c r="CW183" s="290">
        <f>BU183*'Workforce costs'!S$9*(1+'Workforce costs'!S$10)*(1+'Workforce costs'!S$11)</f>
        <v>0</v>
      </c>
      <c r="CX183" s="290">
        <f>BV183*'Workforce costs'!T$9*(1+'Workforce costs'!T$10)*(1+'Workforce costs'!T$11)</f>
        <v>0</v>
      </c>
      <c r="CY183" s="290">
        <f>BW183*'Workforce costs'!U$9*(1+'Workforce costs'!U$10)*(1+'Workforce costs'!U$11)</f>
        <v>0</v>
      </c>
      <c r="CZ183" s="290">
        <f>BX183*'Workforce costs'!V$9*(1+'Workforce costs'!V$10)*(1+'Workforce costs'!V$11)</f>
        <v>0</v>
      </c>
      <c r="DA183" s="290">
        <f>BY183*'Workforce costs'!W$9*(1+'Workforce costs'!W$10)*(1+'Workforce costs'!W$11)</f>
        <v>0</v>
      </c>
      <c r="DB183" s="290">
        <f>BZ183*'Workforce costs'!X$9*(1+'Workforce costs'!X$10)*(1+'Workforce costs'!X$11)</f>
        <v>0</v>
      </c>
      <c r="DC183" s="290">
        <f>CA183*'Workforce costs'!Y$9*(1+'Workforce costs'!Y$10)*(1+'Workforce costs'!Y$11)</f>
        <v>0</v>
      </c>
      <c r="DD183" s="290">
        <f>CB183*'Workforce costs'!Z$9*(1+'Workforce costs'!Z$10)*(1+'Workforce costs'!Z$11)</f>
        <v>0</v>
      </c>
      <c r="DE183" s="290">
        <f>CC183*'Workforce costs'!AA$9*(1+'Workforce costs'!AA$10)*(1+'Workforce costs'!AA$11)</f>
        <v>0</v>
      </c>
      <c r="DF183" s="290">
        <f>CD183*'Workforce costs'!AB$9*(1+'Workforce costs'!AB$10)*(1+'Workforce costs'!AB$11)</f>
        <v>0</v>
      </c>
    </row>
    <row r="184" spans="1:110" x14ac:dyDescent="0.3">
      <c r="A184" s="2" t="str">
        <f>Outputs!$A$4</f>
        <v>Australia</v>
      </c>
      <c r="B184" s="2" t="str">
        <f t="shared" si="19"/>
        <v>Australia 25to64</v>
      </c>
      <c r="C184" s="30">
        <f>VLOOKUP($B184,Populations!$D$15:$H$1920,3,FALSE)</f>
        <v>13966174</v>
      </c>
      <c r="D184" s="255">
        <f>IF(OR($H184="General pop",$H184="Schools",$H184="Workplace",$H184="Skills Training",$H184="Digital Supports"),1,VLOOKUP($B184,Populations!$D$15:$H$1920,5,FALSE))</f>
        <v>1</v>
      </c>
      <c r="E184" s="88">
        <f>VLOOKUP(I184,Epidemiology!$C$10:$H$47,6,FALSE)</f>
        <v>3060</v>
      </c>
      <c r="F184" s="102" t="str">
        <f>'Care profiles'!R185</f>
        <v>n/a</v>
      </c>
      <c r="G184" s="15" t="str">
        <f>'Care profiles'!A185</f>
        <v>25to64</v>
      </c>
      <c r="H184" s="15" t="str">
        <f>'Care profiles'!B185</f>
        <v>Thoughts</v>
      </c>
      <c r="I184" s="15" t="str">
        <f>'Care profiles'!C185</f>
        <v>Thoughts_25-64yrs</v>
      </c>
      <c r="J184" s="15" t="str">
        <f>'Care profiles'!D185</f>
        <v>Care profile</v>
      </c>
      <c r="K184" s="15" t="str">
        <f>'Care profiles'!E185</f>
        <v>Socioeconomic and Situational Support Services</v>
      </c>
      <c r="L184" s="104">
        <f>'Care profiles'!F185</f>
        <v>1</v>
      </c>
      <c r="M184" s="15" t="str">
        <f>'Care profiles'!G185</f>
        <v>n/a</v>
      </c>
      <c r="N184" s="15" t="str">
        <f>'Care profiles'!H185</f>
        <v>n/a</v>
      </c>
      <c r="O184" s="15" t="str">
        <f>'Care profiles'!I185</f>
        <v>n/a</v>
      </c>
      <c r="P184" s="15" t="str">
        <f>'Care profiles'!J185</f>
        <v>n/a</v>
      </c>
      <c r="Q184" s="15" t="str">
        <f>'Care profiles'!K185</f>
        <v>n/a</v>
      </c>
      <c r="R184" s="15" t="str">
        <f>'Care profiles'!M185</f>
        <v>Y</v>
      </c>
      <c r="S184" s="15" t="str">
        <f>'Care profiles'!O185</f>
        <v>Y</v>
      </c>
      <c r="T184" s="15" t="str">
        <f>'Care profiles'!Q185</f>
        <v>N</v>
      </c>
      <c r="U184" s="30">
        <f t="shared" si="20"/>
        <v>427364.92440000002</v>
      </c>
      <c r="V184" s="30">
        <f t="shared" si="21"/>
        <v>427364.92440000002</v>
      </c>
      <c r="W184" s="30">
        <f>IF(M184="n/a",0,IF(O184="days",V184*M184*(1+(VLOOKUP(K184,'Bed parameters'!$A$9:$G$12,7,FALSE))),V184*M184))</f>
        <v>0</v>
      </c>
      <c r="X184" s="30">
        <f t="shared" si="22"/>
        <v>0</v>
      </c>
      <c r="Y184" s="30">
        <f t="shared" si="23"/>
        <v>0</v>
      </c>
      <c r="Z184" s="113">
        <f>_xlfn.IFNA(Y184/((VLOOKUP(K184,'Bed parameters'!$A$9:$G$12,3,FALSE))*(VLOOKUP(K184,'Bed parameters'!$A$9:$G$12,5,FALSE))),0)</f>
        <v>0</v>
      </c>
      <c r="AA184" s="30">
        <f t="shared" si="24"/>
        <v>0</v>
      </c>
      <c r="AB184" s="30">
        <f>_xlfn.IFNA(IF($O184="days",$Y184*(VLOOKUP($K184,'Bed parameters'!$A$9:$I$12,9,FALSE))*$F184*(VLOOKUP($Q184,'Workforce distribution'!$C$8:$AD$30,AB$7,FALSE)),IF($Q184="n/a",(IF($P184=AB$6,$X184*$F184,0)),$X184*$F184*(VLOOKUP($Q184,'Workforce distribution'!$C$8:$AD$30,AB$7,FALSE)))),0)</f>
        <v>0</v>
      </c>
      <c r="AC184" s="30">
        <f>_xlfn.IFNA(IF($O184="days",$Y184*(VLOOKUP($K184,'Bed parameters'!$A$9:$I$12,9,FALSE))*$F184*(VLOOKUP($Q184,'Workforce distribution'!$C$8:$AD$30,AC$7,FALSE)),IF($Q184="n/a",(IF($P184=AC$6,$X184*$F184,0)),$X184*$F184*(VLOOKUP($Q184,'Workforce distribution'!$C$8:$AD$30,AC$7,FALSE)))),0)</f>
        <v>0</v>
      </c>
      <c r="AD184" s="30">
        <f>_xlfn.IFNA(IF($O184="days",$Y184*(VLOOKUP($K184,'Bed parameters'!$A$9:$I$12,9,FALSE))*$F184*(VLOOKUP($Q184,'Workforce distribution'!$C$8:$AD$30,AD$7,FALSE)),IF($Q184="n/a",(IF($P184=AD$6,$X184*$F184,0)),$X184*$F184*(VLOOKUP($Q184,'Workforce distribution'!$C$8:$AD$30,AD$7,FALSE)))),0)</f>
        <v>0</v>
      </c>
      <c r="AE184" s="30">
        <f>_xlfn.IFNA(IF($O184="days",$Y184*(VLOOKUP($K184,'Bed parameters'!$A$9:$I$12,9,FALSE))*$F184*(VLOOKUP($Q184,'Workforce distribution'!$C$8:$AD$30,AE$7,FALSE)),IF($Q184="n/a",(IF($P184=AE$6,$X184*$F184,0)),$X184*$F184*(VLOOKUP($Q184,'Workforce distribution'!$C$8:$AD$30,AE$7,FALSE)))),0)</f>
        <v>0</v>
      </c>
      <c r="AF184" s="30">
        <f>_xlfn.IFNA(IF($O184="days",$Y184*(VLOOKUP($K184,'Bed parameters'!$A$9:$I$12,9,FALSE))*$F184*(VLOOKUP($Q184,'Workforce distribution'!$C$8:$AD$30,AF$7,FALSE)),IF($Q184="n/a",(IF($P184=AF$6,$X184*$F184,0)),$X184*$F184*(VLOOKUP($Q184,'Workforce distribution'!$C$8:$AD$30,AF$7,FALSE)))),0)</f>
        <v>0</v>
      </c>
      <c r="AG184" s="30">
        <f>_xlfn.IFNA(IF($O184="days",$Y184*(VLOOKUP($K184,'Bed parameters'!$A$9:$I$12,9,FALSE))*$F184*(VLOOKUP($Q184,'Workforce distribution'!$C$8:$AD$30,AG$7,FALSE)),IF($Q184="n/a",(IF($P184=AG$6,$X184*$F184,0)),$X184*$F184*(VLOOKUP($Q184,'Workforce distribution'!$C$8:$AD$30,AG$7,FALSE)))),0)</f>
        <v>0</v>
      </c>
      <c r="AH184" s="30">
        <f>_xlfn.IFNA(IF($O184="days",$Y184*(VLOOKUP($K184,'Bed parameters'!$A$9:$I$12,9,FALSE))*$F184*(VLOOKUP($Q184,'Workforce distribution'!$C$8:$AD$30,AH$7,FALSE)),IF($Q184="n/a",(IF($P184=AH$6,$X184*$F184,0)),$X184*$F184*(VLOOKUP($Q184,'Workforce distribution'!$C$8:$AD$30,AH$7,FALSE)))),0)</f>
        <v>0</v>
      </c>
      <c r="AI184" s="30">
        <f>_xlfn.IFNA(IF($O184="days",$Y184*(VLOOKUP($K184,'Bed parameters'!$A$9:$I$12,9,FALSE))*$F184*(VLOOKUP($Q184,'Workforce distribution'!$C$8:$AD$30,AI$7,FALSE)),IF($Q184="n/a",(IF($P184=AI$6,$X184*$F184,0)),$X184*$F184*(VLOOKUP($Q184,'Workforce distribution'!$C$8:$AD$30,AI$7,FALSE)))),0)</f>
        <v>0</v>
      </c>
      <c r="AJ184" s="30">
        <f>_xlfn.IFNA(IF($O184="days",$Y184*(VLOOKUP($K184,'Bed parameters'!$A$9:$I$12,9,FALSE))*$F184*(VLOOKUP($Q184,'Workforce distribution'!$C$8:$AD$30,AJ$7,FALSE)),IF($Q184="n/a",(IF($P184=AJ$6,$X184*$F184,0)),$X184*$F184*(VLOOKUP($Q184,'Workforce distribution'!$C$8:$AD$30,AJ$7,FALSE)))),0)</f>
        <v>0</v>
      </c>
      <c r="AK184" s="30">
        <f>_xlfn.IFNA(IF($O184="days",$Y184*(VLOOKUP($K184,'Bed parameters'!$A$9:$I$12,9,FALSE))*$F184*(VLOOKUP($Q184,'Workforce distribution'!$C$8:$AD$30,AK$7,FALSE)),IF($Q184="n/a",(IF($P184=AK$6,$X184*$F184,0)),$X184*$F184*(VLOOKUP($Q184,'Workforce distribution'!$C$8:$AD$30,AK$7,FALSE)))),0)</f>
        <v>0</v>
      </c>
      <c r="AL184" s="30">
        <f>_xlfn.IFNA(IF($O184="days",$Y184*(VLOOKUP($K184,'Bed parameters'!$A$9:$I$12,9,FALSE))*$F184*(VLOOKUP($Q184,'Workforce distribution'!$C$8:$AD$30,AL$7,FALSE)),IF($Q184="n/a",(IF($P184=AL$6,$X184*$F184,0)),$X184*$F184*(VLOOKUP($Q184,'Workforce distribution'!$C$8:$AD$30,AL$7,FALSE)))),0)</f>
        <v>0</v>
      </c>
      <c r="AM184" s="30">
        <f>_xlfn.IFNA(IF($O184="days",$Y184*(VLOOKUP($K184,'Bed parameters'!$A$9:$I$12,9,FALSE))*$F184*(VLOOKUP($Q184,'Workforce distribution'!$C$8:$AD$30,AM$7,FALSE)),IF($Q184="n/a",(IF($P184=AM$6,$X184*$F184,0)),$X184*$F184*(VLOOKUP($Q184,'Workforce distribution'!$C$8:$AD$30,AM$7,FALSE)))),0)</f>
        <v>0</v>
      </c>
      <c r="AN184" s="30">
        <f>_xlfn.IFNA(IF($O184="days",$Y184*(VLOOKUP($K184,'Bed parameters'!$A$9:$I$12,9,FALSE))*$F184*(VLOOKUP($Q184,'Workforce distribution'!$C$8:$AD$30,AN$7,FALSE)),IF($Q184="n/a",(IF($P184=AN$6,$X184*$F184,0)),$X184*$F184*(VLOOKUP($Q184,'Workforce distribution'!$C$8:$AD$30,AN$7,FALSE)))),0)</f>
        <v>0</v>
      </c>
      <c r="AO184" s="30">
        <f>_xlfn.IFNA(IF($O184="days",$Y184*(VLOOKUP($K184,'Bed parameters'!$A$9:$I$12,9,FALSE))*$F184*(VLOOKUP($Q184,'Workforce distribution'!$C$8:$AD$30,AO$7,FALSE)),IF($Q184="n/a",(IF($P184=AO$6,$X184*$F184,0)),$X184*$F184*(VLOOKUP($Q184,'Workforce distribution'!$C$8:$AD$30,AO$7,FALSE)))),0)</f>
        <v>0</v>
      </c>
      <c r="AP184" s="30">
        <f>_xlfn.IFNA(IF($O184="days",$Y184*(VLOOKUP($K184,'Bed parameters'!$A$9:$I$12,9,FALSE))*$F184*(VLOOKUP($Q184,'Workforce distribution'!$C$8:$AD$30,AP$7,FALSE)),IF($Q184="n/a",(IF($P184=AP$6,$X184*$F184,0)),$X184*$F184*(VLOOKUP($Q184,'Workforce distribution'!$C$8:$AD$30,AP$7,FALSE)))),0)</f>
        <v>0</v>
      </c>
      <c r="AQ184" s="30">
        <f>_xlfn.IFNA(IF($O184="days",$Y184*(VLOOKUP($K184,'Bed parameters'!$A$9:$I$12,9,FALSE))*$F184*(VLOOKUP($Q184,'Workforce distribution'!$C$8:$AD$30,AQ$7,FALSE)),IF($Q184="n/a",(IF($P184=AQ$6,$X184*$F184,0)),$X184*$F184*(VLOOKUP($Q184,'Workforce distribution'!$C$8:$AD$30,AQ$7,FALSE)))),0)</f>
        <v>0</v>
      </c>
      <c r="AR184" s="30">
        <f>_xlfn.IFNA(IF($O184="days",$Y184*(VLOOKUP($K184,'Bed parameters'!$A$9:$I$12,9,FALSE))*$F184*(VLOOKUP($Q184,'Workforce distribution'!$C$8:$AD$30,AR$7,FALSE)),IF($Q184="n/a",(IF($P184=AR$6,$X184*$F184,0)),$X184*$F184*(VLOOKUP($Q184,'Workforce distribution'!$C$8:$AD$30,AR$7,FALSE)))),0)</f>
        <v>0</v>
      </c>
      <c r="AS184" s="30">
        <f>_xlfn.IFNA(IF($O184="days",$Y184*(VLOOKUP($K184,'Bed parameters'!$A$9:$I$12,9,FALSE))*$F184*(VLOOKUP($Q184,'Workforce distribution'!$C$8:$AD$30,AS$7,FALSE)),IF($Q184="n/a",(IF($P184=AS$6,$X184*$F184,0)),$X184*$F184*(VLOOKUP($Q184,'Workforce distribution'!$C$8:$AD$30,AS$7,FALSE)))),0)</f>
        <v>0</v>
      </c>
      <c r="AT184" s="30">
        <f>_xlfn.IFNA(IF($O184="days",$Y184*(VLOOKUP($K184,'Bed parameters'!$A$9:$I$12,9,FALSE))*$F184*(VLOOKUP($Q184,'Workforce distribution'!$C$8:$AD$30,AT$7,FALSE)),IF($Q184="n/a",(IF($P184=AT$6,$X184*$F184,0)),$X184*$F184*(VLOOKUP($Q184,'Workforce distribution'!$C$8:$AD$30,AT$7,FALSE)))),0)</f>
        <v>0</v>
      </c>
      <c r="AU184" s="30">
        <f>_xlfn.IFNA(IF($O184="days",$Y184*(VLOOKUP($K184,'Bed parameters'!$A$9:$I$12,9,FALSE))*$F184*(VLOOKUP($Q184,'Workforce distribution'!$C$8:$AD$30,AU$7,FALSE)),IF($Q184="n/a",(IF($P184=AU$6,$X184*$F184,0)),$X184*$F184*(VLOOKUP($Q184,'Workforce distribution'!$C$8:$AD$30,AU$7,FALSE)))),0)</f>
        <v>0</v>
      </c>
      <c r="AV184" s="30">
        <f>_xlfn.IFNA(IF($O184="days",$Y184*(VLOOKUP($K184,'Bed parameters'!$A$9:$I$12,9,FALSE))*$F184*(VLOOKUP($Q184,'Workforce distribution'!$C$8:$AD$30,AV$7,FALSE)),IF($Q184="n/a",(IF($P184=AV$6,$X184*$F184,0)),$X184*$F184*(VLOOKUP($Q184,'Workforce distribution'!$C$8:$AD$30,AV$7,FALSE)))),0)</f>
        <v>0</v>
      </c>
      <c r="AW184" s="30">
        <f>_xlfn.IFNA(IF($O184="days",$Y184*(VLOOKUP($K184,'Bed parameters'!$A$9:$I$12,9,FALSE))*$F184*(VLOOKUP($Q184,'Workforce distribution'!$C$8:$AD$30,AW$7,FALSE)),IF($Q184="n/a",(IF($P184=AW$6,$X184*$F184,0)),$X184*$F184*(VLOOKUP($Q184,'Workforce distribution'!$C$8:$AD$30,AW$7,FALSE)))),0)</f>
        <v>0</v>
      </c>
      <c r="AX184" s="30">
        <f>_xlfn.IFNA(IF($O184="days",$Y184*(VLOOKUP($K184,'Bed parameters'!$A$9:$I$12,9,FALSE))*$F184*(VLOOKUP($Q184,'Workforce distribution'!$C$8:$AD$30,AX$7,FALSE)),IF($Q184="n/a",(IF($P184=AX$6,$X184*$F184,0)),$X184*$F184*(VLOOKUP($Q184,'Workforce distribution'!$C$8:$AD$30,AX$7,FALSE)))),0)</f>
        <v>0</v>
      </c>
      <c r="AY184" s="30">
        <f>_xlfn.IFNA(IF($O184="days",$Y184*(VLOOKUP($K184,'Bed parameters'!$A$9:$I$12,9,FALSE))*$F184*(VLOOKUP($Q184,'Workforce distribution'!$C$8:$AD$30,AY$7,FALSE)),IF($Q184="n/a",(IF($P184=AY$6,$X184*$F184,0)),$X184*$F184*(VLOOKUP($Q184,'Workforce distribution'!$C$8:$AD$30,AY$7,FALSE)))),0)</f>
        <v>0</v>
      </c>
      <c r="AZ184" s="30">
        <f>_xlfn.IFNA(IF($O184="days",$Y184*(VLOOKUP($K184,'Bed parameters'!$A$9:$I$12,9,FALSE))*$F184*(VLOOKUP($Q184,'Workforce distribution'!$C$8:$AD$30,AZ$7,FALSE)),IF($Q184="n/a",(IF($P184=AZ$6,$X184*$F184,0)),$X184*$F184*(VLOOKUP($Q184,'Workforce distribution'!$C$8:$AD$30,AZ$7,FALSE)))),0)</f>
        <v>0</v>
      </c>
      <c r="BA184" s="30">
        <f>_xlfn.IFNA(IF($O184="days",$Y184*(VLOOKUP($K184,'Bed parameters'!$A$9:$I$12,9,FALSE))*$F184*(VLOOKUP($Q184,'Workforce distribution'!$C$8:$AD$30,BA$7,FALSE)),IF($Q184="n/a",(IF($P184=BA$6,$X184*$F184,0)),$X184*$F184*(VLOOKUP($Q184,'Workforce distribution'!$C$8:$AD$30,BA$7,FALSE)))),0)</f>
        <v>0</v>
      </c>
      <c r="BB184" s="30">
        <f>_xlfn.IFNA(IF($O184="days",$Y184*(VLOOKUP($K184,'Bed parameters'!$A$9:$I$12,9,FALSE))*$F184*(VLOOKUP($Q184,'Workforce distribution'!$C$8:$AD$30,BB$7,FALSE)),IF($Q184="n/a",(IF($P184=BB$6,$X184*$F184,0)),$X184*$F184*(VLOOKUP($Q184,'Workforce distribution'!$C$8:$AD$30,BB$7,FALSE)))),0)</f>
        <v>0</v>
      </c>
      <c r="BC184" s="149">
        <f t="shared" si="25"/>
        <v>0</v>
      </c>
      <c r="BD184" s="288">
        <f>IF($Q184="n/a",(IF('Workforce hours'!D$30=0,0,(AB184/'Workforce hours'!D$30))),(IF(VLOOKUP($Q184,'Workforce hours'!$C$8:$AD$30,BD$7,FALSE)=0,0,(AB184/(VLOOKUP($Q184,'Workforce hours'!$C$8:$AD$30,BD$7,FALSE))))))</f>
        <v>0</v>
      </c>
      <c r="BE184" s="288">
        <f>IF($Q184="n/a",(IF('Workforce hours'!E$30=0,0,(AC184/'Workforce hours'!E$30))),(IF(VLOOKUP($Q184,'Workforce hours'!$C$8:$AD$30,BE$7,FALSE)=0,0,(AC184/(VLOOKUP($Q184,'Workforce hours'!$C$8:$AD$30,BE$7,FALSE))))))</f>
        <v>0</v>
      </c>
      <c r="BF184" s="288">
        <f>IF($Q184="n/a",(IF('Workforce hours'!F$30=0,0,(AD184/'Workforce hours'!F$30))),(IF(VLOOKUP($Q184,'Workforce hours'!$C$8:$AD$30,BF$7,FALSE)=0,0,(AD184/(VLOOKUP($Q184,'Workforce hours'!$C$8:$AD$30,BF$7,FALSE))))))</f>
        <v>0</v>
      </c>
      <c r="BG184" s="288">
        <f>IF($Q184="n/a",(IF('Workforce hours'!G$30=0,0,(AE184/'Workforce hours'!G$30))),(IF(VLOOKUP($Q184,'Workforce hours'!$C$8:$AD$30,BG$7,FALSE)=0,0,(AE184/(VLOOKUP($Q184,'Workforce hours'!$C$8:$AD$30,BG$7,FALSE))))))</f>
        <v>0</v>
      </c>
      <c r="BH184" s="288">
        <f>IF($Q184="n/a",(IF('Workforce hours'!H$30=0,0,(AF184/'Workforce hours'!H$30))),(IF(VLOOKUP($Q184,'Workforce hours'!$C$8:$AD$30,BH$7,FALSE)=0,0,(AF184/(VLOOKUP($Q184,'Workforce hours'!$C$8:$AD$30,BH$7,FALSE))))))</f>
        <v>0</v>
      </c>
      <c r="BI184" s="288">
        <f>IF($Q184="n/a",(IF('Workforce hours'!I$30=0,0,(AG184/'Workforce hours'!I$30))),(IF(VLOOKUP($Q184,'Workforce hours'!$C$8:$AD$30,BI$7,FALSE)=0,0,(AG184/(VLOOKUP($Q184,'Workforce hours'!$C$8:$AD$30,BI$7,FALSE))))))</f>
        <v>0</v>
      </c>
      <c r="BJ184" s="288">
        <f>IF($Q184="n/a",(IF('Workforce hours'!J$30=0,0,(AH184/'Workforce hours'!J$30))),(IF(VLOOKUP($Q184,'Workforce hours'!$C$8:$AD$30,BJ$7,FALSE)=0,0,(AH184/(VLOOKUP($Q184,'Workforce hours'!$C$8:$AD$30,BJ$7,FALSE))))))</f>
        <v>0</v>
      </c>
      <c r="BK184" s="288">
        <f>IF($Q184="n/a",(IF('Workforce hours'!K$30=0,0,(AI184/'Workforce hours'!K$30))),(IF(VLOOKUP($Q184,'Workforce hours'!$C$8:$AD$30,BK$7,FALSE)=0,0,(AI184/(VLOOKUP($Q184,'Workforce hours'!$C$8:$AD$30,BK$7,FALSE))))))</f>
        <v>0</v>
      </c>
      <c r="BL184" s="288">
        <f>IF($Q184="n/a",(IF('Workforce hours'!L$30=0,0,(AJ184/'Workforce hours'!L$30))),(IF(VLOOKUP($Q184,'Workforce hours'!$C$8:$AD$30,BL$7,FALSE)=0,0,(AJ184/(VLOOKUP($Q184,'Workforce hours'!$C$8:$AD$30,BL$7,FALSE))))))</f>
        <v>0</v>
      </c>
      <c r="BM184" s="288">
        <f>IF($Q184="n/a",(IF('Workforce hours'!M$30=0,0,(AK184/'Workforce hours'!M$30))),(IF(VLOOKUP($Q184,'Workforce hours'!$C$8:$AD$30,BM$7,FALSE)=0,0,(AK184/(VLOOKUP($Q184,'Workforce hours'!$C$8:$AD$30,BM$7,FALSE))))))</f>
        <v>0</v>
      </c>
      <c r="BN184" s="288">
        <f>IF($Q184="n/a",(IF('Workforce hours'!N$30=0,0,(AL184/'Workforce hours'!N$30))),(IF(VLOOKUP($Q184,'Workforce hours'!$C$8:$AD$30,BN$7,FALSE)=0,0,(AL184/(VLOOKUP($Q184,'Workforce hours'!$C$8:$AD$30,BN$7,FALSE))))))</f>
        <v>0</v>
      </c>
      <c r="BO184" s="288">
        <f>IF($Q184="n/a",(IF('Workforce hours'!O$30=0,0,(AM184/'Workforce hours'!O$30))),(IF(VLOOKUP($Q184,'Workforce hours'!$C$8:$AD$30,BO$7,FALSE)=0,0,(AM184/(VLOOKUP($Q184,'Workforce hours'!$C$8:$AD$30,BO$7,FALSE))))))</f>
        <v>0</v>
      </c>
      <c r="BP184" s="288">
        <f>IF($Q184="n/a",(IF('Workforce hours'!P$30=0,0,(AN184/'Workforce hours'!P$30))),(IF(VLOOKUP($Q184,'Workforce hours'!$C$8:$AD$30,BP$7,FALSE)=0,0,(AN184/(VLOOKUP($Q184,'Workforce hours'!$C$8:$AD$30,BP$7,FALSE))))))</f>
        <v>0</v>
      </c>
      <c r="BQ184" s="288">
        <f>IF($Q184="n/a",(IF('Workforce hours'!Q$30=0,0,(AO184/'Workforce hours'!Q$30))),(IF(VLOOKUP($Q184,'Workforce hours'!$C$8:$AD$30,BQ$7,FALSE)=0,0,(AO184/(VLOOKUP($Q184,'Workforce hours'!$C$8:$AD$30,BQ$7,FALSE))))))</f>
        <v>0</v>
      </c>
      <c r="BR184" s="288">
        <f>IF($Q184="n/a",(IF('Workforce hours'!R$30=0,0,(AP184/'Workforce hours'!R$30))),(IF(VLOOKUP($Q184,'Workforce hours'!$C$8:$AD$30,BR$7,FALSE)=0,0,(AP184/(VLOOKUP($Q184,'Workforce hours'!$C$8:$AD$30,BR$7,FALSE))))))</f>
        <v>0</v>
      </c>
      <c r="BS184" s="288">
        <f>IF($Q184="n/a",(IF('Workforce hours'!S$30=0,0,(AQ184/'Workforce hours'!S$30))),(IF(VLOOKUP($Q184,'Workforce hours'!$C$8:$AD$30,BS$7,FALSE)=0,0,(AQ184/(VLOOKUP($Q184,'Workforce hours'!$C$8:$AD$30,BS$7,FALSE))))))</f>
        <v>0</v>
      </c>
      <c r="BT184" s="288">
        <f>IF($Q184="n/a",(IF('Workforce hours'!T$30=0,0,(AR184/'Workforce hours'!T$30))),(IF(VLOOKUP($Q184,'Workforce hours'!$C$8:$AD$30,BT$7,FALSE)=0,0,(AR184/(VLOOKUP($Q184,'Workforce hours'!$C$8:$AD$30,BT$7,FALSE))))))</f>
        <v>0</v>
      </c>
      <c r="BU184" s="288">
        <f>IF($Q184="n/a",(IF('Workforce hours'!U$30=0,0,(AS184/'Workforce hours'!U$30))),(IF(VLOOKUP($Q184,'Workforce hours'!$C$8:$AD$30,BU$7,FALSE)=0,0,(AS184/(VLOOKUP($Q184,'Workforce hours'!$C$8:$AD$30,BU$7,FALSE))))))</f>
        <v>0</v>
      </c>
      <c r="BV184" s="288">
        <f>IF($Q184="n/a",(IF('Workforce hours'!V$30=0,0,(AT184/'Workforce hours'!V$30))),(IF(VLOOKUP($Q184,'Workforce hours'!$C$8:$AD$30,BV$7,FALSE)=0,0,(AT184/(VLOOKUP($Q184,'Workforce hours'!$C$8:$AD$30,BV$7,FALSE))))))</f>
        <v>0</v>
      </c>
      <c r="BW184" s="288">
        <f>IF($Q184="n/a",(IF('Workforce hours'!W$30=0,0,(AU184/'Workforce hours'!W$30))),(IF(VLOOKUP($Q184,'Workforce hours'!$C$8:$AD$30,BW$7,FALSE)=0,0,(AU184/(VLOOKUP($Q184,'Workforce hours'!$C$8:$AD$30,BW$7,FALSE))))))</f>
        <v>0</v>
      </c>
      <c r="BX184" s="288">
        <f>IF($Q184="n/a",(IF('Workforce hours'!X$30=0,0,(AV184/'Workforce hours'!X$30))),(IF(VLOOKUP($Q184,'Workforce hours'!$C$8:$AD$30,BX$7,FALSE)=0,0,(AV184/(VLOOKUP($Q184,'Workforce hours'!$C$8:$AD$30,BX$7,FALSE))))))</f>
        <v>0</v>
      </c>
      <c r="BY184" s="288">
        <f>IF($Q184="n/a",(IF('Workforce hours'!Y$30=0,0,(AW184/'Workforce hours'!Y$30))),(IF(VLOOKUP($Q184,'Workforce hours'!$C$8:$AD$30,BY$7,FALSE)=0,0,(AW184/(VLOOKUP($Q184,'Workforce hours'!$C$8:$AD$30,BY$7,FALSE))))))</f>
        <v>0</v>
      </c>
      <c r="BZ184" s="288">
        <f>IF($Q184="n/a",(IF('Workforce hours'!Z$30=0,0,(AX184/'Workforce hours'!Z$30))),(IF(VLOOKUP($Q184,'Workforce hours'!$C$8:$AD$30,BZ$7,FALSE)=0,0,(AX184/(VLOOKUP($Q184,'Workforce hours'!$C$8:$AD$30,BZ$7,FALSE))))))</f>
        <v>0</v>
      </c>
      <c r="CA184" s="288">
        <f>IF($Q184="n/a",(IF('Workforce hours'!AA$30=0,0,(AY184/'Workforce hours'!AA$30))),(IF(VLOOKUP($Q184,'Workforce hours'!$C$8:$AD$30,CA$7,FALSE)=0,0,(AY184/(VLOOKUP($Q184,'Workforce hours'!$C$8:$AD$30,CA$7,FALSE))))))</f>
        <v>0</v>
      </c>
      <c r="CB184" s="288">
        <f>IF($Q184="n/a",(IF('Workforce hours'!AB$30=0,0,(AZ184/'Workforce hours'!AB$30))),(IF(VLOOKUP($Q184,'Workforce hours'!$C$8:$AD$30,CB$7,FALSE)=0,0,(AZ184/(VLOOKUP($Q184,'Workforce hours'!$C$8:$AD$30,CB$7,FALSE))))))</f>
        <v>0</v>
      </c>
      <c r="CC184" s="288">
        <f>IF($Q184="n/a",(IF('Workforce hours'!AC$30=0,0,(BA184/'Workforce hours'!AC$30))),(IF(VLOOKUP($Q184,'Workforce hours'!$C$8:$AD$30,CC$7,FALSE)=0,0,(BA184/(VLOOKUP($Q184,'Workforce hours'!$C$8:$AD$30,CC$7,FALSE))))))</f>
        <v>0</v>
      </c>
      <c r="CD184" s="288">
        <f>IF($Q184="n/a",(IF('Workforce hours'!AD$30=0,0,(BB184/'Workforce hours'!AD$30))),(IF(VLOOKUP($Q184,'Workforce hours'!$C$8:$AD$30,CD$7,FALSE)=0,0,(BB184/(VLOOKUP($Q184,'Workforce hours'!$C$8:$AD$30,CD$7,FALSE))))))</f>
        <v>0</v>
      </c>
      <c r="CE184" s="289">
        <f t="shared" si="26"/>
        <v>0</v>
      </c>
      <c r="CF184" s="290">
        <f>BD184*'Workforce costs'!B$9*(1+'Workforce costs'!B$10)*(1+'Workforce costs'!B$11)</f>
        <v>0</v>
      </c>
      <c r="CG184" s="290">
        <f>BE184*'Workforce costs'!C$9*(1+'Workforce costs'!C$10)*(1+'Workforce costs'!C$11)</f>
        <v>0</v>
      </c>
      <c r="CH184" s="290">
        <f>BF184*'Workforce costs'!D$9*(1+'Workforce costs'!D$10)*(1+'Workforce costs'!D$11)</f>
        <v>0</v>
      </c>
      <c r="CI184" s="290">
        <f>BG184*'Workforce costs'!E$9*(1+'Workforce costs'!E$10)*(1+'Workforce costs'!E$11)</f>
        <v>0</v>
      </c>
      <c r="CJ184" s="290">
        <f>BH184*'Workforce costs'!F$9*(1+'Workforce costs'!F$10)*(1+'Workforce costs'!F$11)</f>
        <v>0</v>
      </c>
      <c r="CK184" s="290">
        <f>BI184*'Workforce costs'!G$9*(1+'Workforce costs'!G$10)*(1+'Workforce costs'!G$11)</f>
        <v>0</v>
      </c>
      <c r="CL184" s="290">
        <f>BJ184*'Workforce costs'!H$9*(1+'Workforce costs'!H$10)*(1+'Workforce costs'!H$11)</f>
        <v>0</v>
      </c>
      <c r="CM184" s="290">
        <f>BK184*'Workforce costs'!I$9*(1+'Workforce costs'!I$10)*(1+'Workforce costs'!I$11)</f>
        <v>0</v>
      </c>
      <c r="CN184" s="290">
        <f>BL184*'Workforce costs'!J$9*(1+'Workforce costs'!J$10)*(1+'Workforce costs'!J$11)</f>
        <v>0</v>
      </c>
      <c r="CO184" s="290">
        <f>BM184*'Workforce costs'!K$9*(1+'Workforce costs'!K$10)*(1+'Workforce costs'!K$11)</f>
        <v>0</v>
      </c>
      <c r="CP184" s="290">
        <f>BN184*'Workforce costs'!L$9*(1+'Workforce costs'!L$10)*(1+'Workforce costs'!L$11)</f>
        <v>0</v>
      </c>
      <c r="CQ184" s="290">
        <f>BO184*'Workforce costs'!M$9*(1+'Workforce costs'!M$10)*(1+'Workforce costs'!M$11)</f>
        <v>0</v>
      </c>
      <c r="CR184" s="290">
        <f>BP184*'Workforce costs'!N$9*(1+'Workforce costs'!N$10)*(1+'Workforce costs'!N$11)</f>
        <v>0</v>
      </c>
      <c r="CS184" s="290">
        <f>BQ184*'Workforce costs'!O$9*(1+'Workforce costs'!O$10)*(1+'Workforce costs'!O$11)</f>
        <v>0</v>
      </c>
      <c r="CT184" s="290">
        <f>BR184*'Workforce costs'!P$9*(1+'Workforce costs'!P$10)*(1+'Workforce costs'!P$11)</f>
        <v>0</v>
      </c>
      <c r="CU184" s="290">
        <f>BS184*'Workforce costs'!Q$9*(1+'Workforce costs'!Q$10)*(1+'Workforce costs'!Q$11)</f>
        <v>0</v>
      </c>
      <c r="CV184" s="290">
        <f>BT184*'Workforce costs'!R$9*(1+'Workforce costs'!R$10)*(1+'Workforce costs'!R$11)</f>
        <v>0</v>
      </c>
      <c r="CW184" s="290">
        <f>BU184*'Workforce costs'!S$9*(1+'Workforce costs'!S$10)*(1+'Workforce costs'!S$11)</f>
        <v>0</v>
      </c>
      <c r="CX184" s="290">
        <f>BV184*'Workforce costs'!T$9*(1+'Workforce costs'!T$10)*(1+'Workforce costs'!T$11)</f>
        <v>0</v>
      </c>
      <c r="CY184" s="290">
        <f>BW184*'Workforce costs'!U$9*(1+'Workforce costs'!U$10)*(1+'Workforce costs'!U$11)</f>
        <v>0</v>
      </c>
      <c r="CZ184" s="290">
        <f>BX184*'Workforce costs'!V$9*(1+'Workforce costs'!V$10)*(1+'Workforce costs'!V$11)</f>
        <v>0</v>
      </c>
      <c r="DA184" s="290">
        <f>BY184*'Workforce costs'!W$9*(1+'Workforce costs'!W$10)*(1+'Workforce costs'!W$11)</f>
        <v>0</v>
      </c>
      <c r="DB184" s="290">
        <f>BZ184*'Workforce costs'!X$9*(1+'Workforce costs'!X$10)*(1+'Workforce costs'!X$11)</f>
        <v>0</v>
      </c>
      <c r="DC184" s="290">
        <f>CA184*'Workforce costs'!Y$9*(1+'Workforce costs'!Y$10)*(1+'Workforce costs'!Y$11)</f>
        <v>0</v>
      </c>
      <c r="DD184" s="290">
        <f>CB184*'Workforce costs'!Z$9*(1+'Workforce costs'!Z$10)*(1+'Workforce costs'!Z$11)</f>
        <v>0</v>
      </c>
      <c r="DE184" s="290">
        <f>CC184*'Workforce costs'!AA$9*(1+'Workforce costs'!AA$10)*(1+'Workforce costs'!AA$11)</f>
        <v>0</v>
      </c>
      <c r="DF184" s="290">
        <f>CD184*'Workforce costs'!AB$9*(1+'Workforce costs'!AB$10)*(1+'Workforce costs'!AB$11)</f>
        <v>0</v>
      </c>
    </row>
    <row r="185" spans="1:110" x14ac:dyDescent="0.3">
      <c r="A185" s="2" t="str">
        <f>Outputs!$A$4</f>
        <v>Australia</v>
      </c>
      <c r="B185" s="2" t="str">
        <f t="shared" si="19"/>
        <v>Australia 25to64</v>
      </c>
      <c r="C185" s="30">
        <f>VLOOKUP($B185,Populations!$D$15:$H$1920,3,FALSE)</f>
        <v>13966174</v>
      </c>
      <c r="D185" s="255">
        <f>IF(OR($H185="General pop",$H185="Schools",$H185="Workplace",$H185="Skills Training",$H185="Digital Supports"),1,VLOOKUP($B185,Populations!$D$15:$H$1920,5,FALSE))</f>
        <v>1</v>
      </c>
      <c r="E185" s="88">
        <f>VLOOKUP(I185,Epidemiology!$C$10:$H$47,6,FALSE)</f>
        <v>3060</v>
      </c>
      <c r="F185" s="102" t="str">
        <f>'Care profiles'!R186</f>
        <v>n/a</v>
      </c>
      <c r="G185" s="15" t="str">
        <f>'Care profiles'!A186</f>
        <v>25to64</v>
      </c>
      <c r="H185" s="15" t="str">
        <f>'Care profiles'!B186</f>
        <v>Thoughts</v>
      </c>
      <c r="I185" s="15" t="str">
        <f>'Care profiles'!C186</f>
        <v>Thoughts_25-64yrs</v>
      </c>
      <c r="J185" s="15" t="str">
        <f>'Care profiles'!D186</f>
        <v>Care profile</v>
      </c>
      <c r="K185" s="15" t="str">
        <f>'Care profiles'!E186</f>
        <v>Supports for Mental Illness</v>
      </c>
      <c r="L185" s="104">
        <f>'Care profiles'!F186</f>
        <v>0.7</v>
      </c>
      <c r="M185" s="15" t="str">
        <f>'Care profiles'!G186</f>
        <v>n/a</v>
      </c>
      <c r="N185" s="15" t="str">
        <f>'Care profiles'!H186</f>
        <v>n/a</v>
      </c>
      <c r="O185" s="15" t="str">
        <f>'Care profiles'!I186</f>
        <v>n/a</v>
      </c>
      <c r="P185" s="15" t="str">
        <f>'Care profiles'!J186</f>
        <v>n/a</v>
      </c>
      <c r="Q185" s="15" t="str">
        <f>'Care profiles'!K186</f>
        <v>n/a</v>
      </c>
      <c r="R185" s="15" t="str">
        <f>'Care profiles'!M186</f>
        <v>Y</v>
      </c>
      <c r="S185" s="15" t="str">
        <f>'Care profiles'!O186</f>
        <v>Y</v>
      </c>
      <c r="T185" s="15" t="str">
        <f>'Care profiles'!Q186</f>
        <v>N</v>
      </c>
      <c r="U185" s="30">
        <f t="shared" si="20"/>
        <v>427364.92440000002</v>
      </c>
      <c r="V185" s="30">
        <f t="shared" si="21"/>
        <v>299155.44708000001</v>
      </c>
      <c r="W185" s="30">
        <f>IF(M185="n/a",0,IF(O185="days",V185*M185*(1+(VLOOKUP(K185,'Bed parameters'!$A$9:$G$12,7,FALSE))),V185*M185))</f>
        <v>0</v>
      </c>
      <c r="X185" s="30">
        <f t="shared" si="22"/>
        <v>0</v>
      </c>
      <c r="Y185" s="30">
        <f t="shared" si="23"/>
        <v>0</v>
      </c>
      <c r="Z185" s="113">
        <f>_xlfn.IFNA(Y185/((VLOOKUP(K185,'Bed parameters'!$A$9:$G$12,3,FALSE))*(VLOOKUP(K185,'Bed parameters'!$A$9:$G$12,5,FALSE))),0)</f>
        <v>0</v>
      </c>
      <c r="AA185" s="30">
        <f t="shared" si="24"/>
        <v>0</v>
      </c>
      <c r="AB185" s="30">
        <f>_xlfn.IFNA(IF($O185="days",$Y185*(VLOOKUP($K185,'Bed parameters'!$A$9:$I$12,9,FALSE))*$F185*(VLOOKUP($Q185,'Workforce distribution'!$C$8:$AD$30,AB$7,FALSE)),IF($Q185="n/a",(IF($P185=AB$6,$X185*$F185,0)),$X185*$F185*(VLOOKUP($Q185,'Workforce distribution'!$C$8:$AD$30,AB$7,FALSE)))),0)</f>
        <v>0</v>
      </c>
      <c r="AC185" s="30">
        <f>_xlfn.IFNA(IF($O185="days",$Y185*(VLOOKUP($K185,'Bed parameters'!$A$9:$I$12,9,FALSE))*$F185*(VLOOKUP($Q185,'Workforce distribution'!$C$8:$AD$30,AC$7,FALSE)),IF($Q185="n/a",(IF($P185=AC$6,$X185*$F185,0)),$X185*$F185*(VLOOKUP($Q185,'Workforce distribution'!$C$8:$AD$30,AC$7,FALSE)))),0)</f>
        <v>0</v>
      </c>
      <c r="AD185" s="30">
        <f>_xlfn.IFNA(IF($O185="days",$Y185*(VLOOKUP($K185,'Bed parameters'!$A$9:$I$12,9,FALSE))*$F185*(VLOOKUP($Q185,'Workforce distribution'!$C$8:$AD$30,AD$7,FALSE)),IF($Q185="n/a",(IF($P185=AD$6,$X185*$F185,0)),$X185*$F185*(VLOOKUP($Q185,'Workforce distribution'!$C$8:$AD$30,AD$7,FALSE)))),0)</f>
        <v>0</v>
      </c>
      <c r="AE185" s="30">
        <f>_xlfn.IFNA(IF($O185="days",$Y185*(VLOOKUP($K185,'Bed parameters'!$A$9:$I$12,9,FALSE))*$F185*(VLOOKUP($Q185,'Workforce distribution'!$C$8:$AD$30,AE$7,FALSE)),IF($Q185="n/a",(IF($P185=AE$6,$X185*$F185,0)),$X185*$F185*(VLOOKUP($Q185,'Workforce distribution'!$C$8:$AD$30,AE$7,FALSE)))),0)</f>
        <v>0</v>
      </c>
      <c r="AF185" s="30">
        <f>_xlfn.IFNA(IF($O185="days",$Y185*(VLOOKUP($K185,'Bed parameters'!$A$9:$I$12,9,FALSE))*$F185*(VLOOKUP($Q185,'Workforce distribution'!$C$8:$AD$30,AF$7,FALSE)),IF($Q185="n/a",(IF($P185=AF$6,$X185*$F185,0)),$X185*$F185*(VLOOKUP($Q185,'Workforce distribution'!$C$8:$AD$30,AF$7,FALSE)))),0)</f>
        <v>0</v>
      </c>
      <c r="AG185" s="30">
        <f>_xlfn.IFNA(IF($O185="days",$Y185*(VLOOKUP($K185,'Bed parameters'!$A$9:$I$12,9,FALSE))*$F185*(VLOOKUP($Q185,'Workforce distribution'!$C$8:$AD$30,AG$7,FALSE)),IF($Q185="n/a",(IF($P185=AG$6,$X185*$F185,0)),$X185*$F185*(VLOOKUP($Q185,'Workforce distribution'!$C$8:$AD$30,AG$7,FALSE)))),0)</f>
        <v>0</v>
      </c>
      <c r="AH185" s="30">
        <f>_xlfn.IFNA(IF($O185="days",$Y185*(VLOOKUP($K185,'Bed parameters'!$A$9:$I$12,9,FALSE))*$F185*(VLOOKUP($Q185,'Workforce distribution'!$C$8:$AD$30,AH$7,FALSE)),IF($Q185="n/a",(IF($P185=AH$6,$X185*$F185,0)),$X185*$F185*(VLOOKUP($Q185,'Workforce distribution'!$C$8:$AD$30,AH$7,FALSE)))),0)</f>
        <v>0</v>
      </c>
      <c r="AI185" s="30">
        <f>_xlfn.IFNA(IF($O185="days",$Y185*(VLOOKUP($K185,'Bed parameters'!$A$9:$I$12,9,FALSE))*$F185*(VLOOKUP($Q185,'Workforce distribution'!$C$8:$AD$30,AI$7,FALSE)),IF($Q185="n/a",(IF($P185=AI$6,$X185*$F185,0)),$X185*$F185*(VLOOKUP($Q185,'Workforce distribution'!$C$8:$AD$30,AI$7,FALSE)))),0)</f>
        <v>0</v>
      </c>
      <c r="AJ185" s="30">
        <f>_xlfn.IFNA(IF($O185="days",$Y185*(VLOOKUP($K185,'Bed parameters'!$A$9:$I$12,9,FALSE))*$F185*(VLOOKUP($Q185,'Workforce distribution'!$C$8:$AD$30,AJ$7,FALSE)),IF($Q185="n/a",(IF($P185=AJ$6,$X185*$F185,0)),$X185*$F185*(VLOOKUP($Q185,'Workforce distribution'!$C$8:$AD$30,AJ$7,FALSE)))),0)</f>
        <v>0</v>
      </c>
      <c r="AK185" s="30">
        <f>_xlfn.IFNA(IF($O185="days",$Y185*(VLOOKUP($K185,'Bed parameters'!$A$9:$I$12,9,FALSE))*$F185*(VLOOKUP($Q185,'Workforce distribution'!$C$8:$AD$30,AK$7,FALSE)),IF($Q185="n/a",(IF($P185=AK$6,$X185*$F185,0)),$X185*$F185*(VLOOKUP($Q185,'Workforce distribution'!$C$8:$AD$30,AK$7,FALSE)))),0)</f>
        <v>0</v>
      </c>
      <c r="AL185" s="30">
        <f>_xlfn.IFNA(IF($O185="days",$Y185*(VLOOKUP($K185,'Bed parameters'!$A$9:$I$12,9,FALSE))*$F185*(VLOOKUP($Q185,'Workforce distribution'!$C$8:$AD$30,AL$7,FALSE)),IF($Q185="n/a",(IF($P185=AL$6,$X185*$F185,0)),$X185*$F185*(VLOOKUP($Q185,'Workforce distribution'!$C$8:$AD$30,AL$7,FALSE)))),0)</f>
        <v>0</v>
      </c>
      <c r="AM185" s="30">
        <f>_xlfn.IFNA(IF($O185="days",$Y185*(VLOOKUP($K185,'Bed parameters'!$A$9:$I$12,9,FALSE))*$F185*(VLOOKUP($Q185,'Workforce distribution'!$C$8:$AD$30,AM$7,FALSE)),IF($Q185="n/a",(IF($P185=AM$6,$X185*$F185,0)),$X185*$F185*(VLOOKUP($Q185,'Workforce distribution'!$C$8:$AD$30,AM$7,FALSE)))),0)</f>
        <v>0</v>
      </c>
      <c r="AN185" s="30">
        <f>_xlfn.IFNA(IF($O185="days",$Y185*(VLOOKUP($K185,'Bed parameters'!$A$9:$I$12,9,FALSE))*$F185*(VLOOKUP($Q185,'Workforce distribution'!$C$8:$AD$30,AN$7,FALSE)),IF($Q185="n/a",(IF($P185=AN$6,$X185*$F185,0)),$X185*$F185*(VLOOKUP($Q185,'Workforce distribution'!$C$8:$AD$30,AN$7,FALSE)))),0)</f>
        <v>0</v>
      </c>
      <c r="AO185" s="30">
        <f>_xlfn.IFNA(IF($O185="days",$Y185*(VLOOKUP($K185,'Bed parameters'!$A$9:$I$12,9,FALSE))*$F185*(VLOOKUP($Q185,'Workforce distribution'!$C$8:$AD$30,AO$7,FALSE)),IF($Q185="n/a",(IF($P185=AO$6,$X185*$F185,0)),$X185*$F185*(VLOOKUP($Q185,'Workforce distribution'!$C$8:$AD$30,AO$7,FALSE)))),0)</f>
        <v>0</v>
      </c>
      <c r="AP185" s="30">
        <f>_xlfn.IFNA(IF($O185="days",$Y185*(VLOOKUP($K185,'Bed parameters'!$A$9:$I$12,9,FALSE))*$F185*(VLOOKUP($Q185,'Workforce distribution'!$C$8:$AD$30,AP$7,FALSE)),IF($Q185="n/a",(IF($P185=AP$6,$X185*$F185,0)),$X185*$F185*(VLOOKUP($Q185,'Workforce distribution'!$C$8:$AD$30,AP$7,FALSE)))),0)</f>
        <v>0</v>
      </c>
      <c r="AQ185" s="30">
        <f>_xlfn.IFNA(IF($O185="days",$Y185*(VLOOKUP($K185,'Bed parameters'!$A$9:$I$12,9,FALSE))*$F185*(VLOOKUP($Q185,'Workforce distribution'!$C$8:$AD$30,AQ$7,FALSE)),IF($Q185="n/a",(IF($P185=AQ$6,$X185*$F185,0)),$X185*$F185*(VLOOKUP($Q185,'Workforce distribution'!$C$8:$AD$30,AQ$7,FALSE)))),0)</f>
        <v>0</v>
      </c>
      <c r="AR185" s="30">
        <f>_xlfn.IFNA(IF($O185="days",$Y185*(VLOOKUP($K185,'Bed parameters'!$A$9:$I$12,9,FALSE))*$F185*(VLOOKUP($Q185,'Workforce distribution'!$C$8:$AD$30,AR$7,FALSE)),IF($Q185="n/a",(IF($P185=AR$6,$X185*$F185,0)),$X185*$F185*(VLOOKUP($Q185,'Workforce distribution'!$C$8:$AD$30,AR$7,FALSE)))),0)</f>
        <v>0</v>
      </c>
      <c r="AS185" s="30">
        <f>_xlfn.IFNA(IF($O185="days",$Y185*(VLOOKUP($K185,'Bed parameters'!$A$9:$I$12,9,FALSE))*$F185*(VLOOKUP($Q185,'Workforce distribution'!$C$8:$AD$30,AS$7,FALSE)),IF($Q185="n/a",(IF($P185=AS$6,$X185*$F185,0)),$X185*$F185*(VLOOKUP($Q185,'Workforce distribution'!$C$8:$AD$30,AS$7,FALSE)))),0)</f>
        <v>0</v>
      </c>
      <c r="AT185" s="30">
        <f>_xlfn.IFNA(IF($O185="days",$Y185*(VLOOKUP($K185,'Bed parameters'!$A$9:$I$12,9,FALSE))*$F185*(VLOOKUP($Q185,'Workforce distribution'!$C$8:$AD$30,AT$7,FALSE)),IF($Q185="n/a",(IF($P185=AT$6,$X185*$F185,0)),$X185*$F185*(VLOOKUP($Q185,'Workforce distribution'!$C$8:$AD$30,AT$7,FALSE)))),0)</f>
        <v>0</v>
      </c>
      <c r="AU185" s="30">
        <f>_xlfn.IFNA(IF($O185="days",$Y185*(VLOOKUP($K185,'Bed parameters'!$A$9:$I$12,9,FALSE))*$F185*(VLOOKUP($Q185,'Workforce distribution'!$C$8:$AD$30,AU$7,FALSE)),IF($Q185="n/a",(IF($P185=AU$6,$X185*$F185,0)),$X185*$F185*(VLOOKUP($Q185,'Workforce distribution'!$C$8:$AD$30,AU$7,FALSE)))),0)</f>
        <v>0</v>
      </c>
      <c r="AV185" s="30">
        <f>_xlfn.IFNA(IF($O185="days",$Y185*(VLOOKUP($K185,'Bed parameters'!$A$9:$I$12,9,FALSE))*$F185*(VLOOKUP($Q185,'Workforce distribution'!$C$8:$AD$30,AV$7,FALSE)),IF($Q185="n/a",(IF($P185=AV$6,$X185*$F185,0)),$X185*$F185*(VLOOKUP($Q185,'Workforce distribution'!$C$8:$AD$30,AV$7,FALSE)))),0)</f>
        <v>0</v>
      </c>
      <c r="AW185" s="30">
        <f>_xlfn.IFNA(IF($O185="days",$Y185*(VLOOKUP($K185,'Bed parameters'!$A$9:$I$12,9,FALSE))*$F185*(VLOOKUP($Q185,'Workforce distribution'!$C$8:$AD$30,AW$7,FALSE)),IF($Q185="n/a",(IF($P185=AW$6,$X185*$F185,0)),$X185*$F185*(VLOOKUP($Q185,'Workforce distribution'!$C$8:$AD$30,AW$7,FALSE)))),0)</f>
        <v>0</v>
      </c>
      <c r="AX185" s="30">
        <f>_xlfn.IFNA(IF($O185="days",$Y185*(VLOOKUP($K185,'Bed parameters'!$A$9:$I$12,9,FALSE))*$F185*(VLOOKUP($Q185,'Workforce distribution'!$C$8:$AD$30,AX$7,FALSE)),IF($Q185="n/a",(IF($P185=AX$6,$X185*$F185,0)),$X185*$F185*(VLOOKUP($Q185,'Workforce distribution'!$C$8:$AD$30,AX$7,FALSE)))),0)</f>
        <v>0</v>
      </c>
      <c r="AY185" s="30">
        <f>_xlfn.IFNA(IF($O185="days",$Y185*(VLOOKUP($K185,'Bed parameters'!$A$9:$I$12,9,FALSE))*$F185*(VLOOKUP($Q185,'Workforce distribution'!$C$8:$AD$30,AY$7,FALSE)),IF($Q185="n/a",(IF($P185=AY$6,$X185*$F185,0)),$X185*$F185*(VLOOKUP($Q185,'Workforce distribution'!$C$8:$AD$30,AY$7,FALSE)))),0)</f>
        <v>0</v>
      </c>
      <c r="AZ185" s="30">
        <f>_xlfn.IFNA(IF($O185="days",$Y185*(VLOOKUP($K185,'Bed parameters'!$A$9:$I$12,9,FALSE))*$F185*(VLOOKUP($Q185,'Workforce distribution'!$C$8:$AD$30,AZ$7,FALSE)),IF($Q185="n/a",(IF($P185=AZ$6,$X185*$F185,0)),$X185*$F185*(VLOOKUP($Q185,'Workforce distribution'!$C$8:$AD$30,AZ$7,FALSE)))),0)</f>
        <v>0</v>
      </c>
      <c r="BA185" s="30">
        <f>_xlfn.IFNA(IF($O185="days",$Y185*(VLOOKUP($K185,'Bed parameters'!$A$9:$I$12,9,FALSE))*$F185*(VLOOKUP($Q185,'Workforce distribution'!$C$8:$AD$30,BA$7,FALSE)),IF($Q185="n/a",(IF($P185=BA$6,$X185*$F185,0)),$X185*$F185*(VLOOKUP($Q185,'Workforce distribution'!$C$8:$AD$30,BA$7,FALSE)))),0)</f>
        <v>0</v>
      </c>
      <c r="BB185" s="30">
        <f>_xlfn.IFNA(IF($O185="days",$Y185*(VLOOKUP($K185,'Bed parameters'!$A$9:$I$12,9,FALSE))*$F185*(VLOOKUP($Q185,'Workforce distribution'!$C$8:$AD$30,BB$7,FALSE)),IF($Q185="n/a",(IF($P185=BB$6,$X185*$F185,0)),$X185*$F185*(VLOOKUP($Q185,'Workforce distribution'!$C$8:$AD$30,BB$7,FALSE)))),0)</f>
        <v>0</v>
      </c>
      <c r="BC185" s="149">
        <f t="shared" si="25"/>
        <v>0</v>
      </c>
      <c r="BD185" s="288">
        <f>IF($Q185="n/a",(IF('Workforce hours'!D$30=0,0,(AB185/'Workforce hours'!D$30))),(IF(VLOOKUP($Q185,'Workforce hours'!$C$8:$AD$30,BD$7,FALSE)=0,0,(AB185/(VLOOKUP($Q185,'Workforce hours'!$C$8:$AD$30,BD$7,FALSE))))))</f>
        <v>0</v>
      </c>
      <c r="BE185" s="288">
        <f>IF($Q185="n/a",(IF('Workforce hours'!E$30=0,0,(AC185/'Workforce hours'!E$30))),(IF(VLOOKUP($Q185,'Workforce hours'!$C$8:$AD$30,BE$7,FALSE)=0,0,(AC185/(VLOOKUP($Q185,'Workforce hours'!$C$8:$AD$30,BE$7,FALSE))))))</f>
        <v>0</v>
      </c>
      <c r="BF185" s="288">
        <f>IF($Q185="n/a",(IF('Workforce hours'!F$30=0,0,(AD185/'Workforce hours'!F$30))),(IF(VLOOKUP($Q185,'Workforce hours'!$C$8:$AD$30,BF$7,FALSE)=0,0,(AD185/(VLOOKUP($Q185,'Workforce hours'!$C$8:$AD$30,BF$7,FALSE))))))</f>
        <v>0</v>
      </c>
      <c r="BG185" s="288">
        <f>IF($Q185="n/a",(IF('Workforce hours'!G$30=0,0,(AE185/'Workforce hours'!G$30))),(IF(VLOOKUP($Q185,'Workforce hours'!$C$8:$AD$30,BG$7,FALSE)=0,0,(AE185/(VLOOKUP($Q185,'Workforce hours'!$C$8:$AD$30,BG$7,FALSE))))))</f>
        <v>0</v>
      </c>
      <c r="BH185" s="288">
        <f>IF($Q185="n/a",(IF('Workforce hours'!H$30=0,0,(AF185/'Workforce hours'!H$30))),(IF(VLOOKUP($Q185,'Workforce hours'!$C$8:$AD$30,BH$7,FALSE)=0,0,(AF185/(VLOOKUP($Q185,'Workforce hours'!$C$8:$AD$30,BH$7,FALSE))))))</f>
        <v>0</v>
      </c>
      <c r="BI185" s="288">
        <f>IF($Q185="n/a",(IF('Workforce hours'!I$30=0,0,(AG185/'Workforce hours'!I$30))),(IF(VLOOKUP($Q185,'Workforce hours'!$C$8:$AD$30,BI$7,FALSE)=0,0,(AG185/(VLOOKUP($Q185,'Workforce hours'!$C$8:$AD$30,BI$7,FALSE))))))</f>
        <v>0</v>
      </c>
      <c r="BJ185" s="288">
        <f>IF($Q185="n/a",(IF('Workforce hours'!J$30=0,0,(AH185/'Workforce hours'!J$30))),(IF(VLOOKUP($Q185,'Workforce hours'!$C$8:$AD$30,BJ$7,FALSE)=0,0,(AH185/(VLOOKUP($Q185,'Workforce hours'!$C$8:$AD$30,BJ$7,FALSE))))))</f>
        <v>0</v>
      </c>
      <c r="BK185" s="288">
        <f>IF($Q185="n/a",(IF('Workforce hours'!K$30=0,0,(AI185/'Workforce hours'!K$30))),(IF(VLOOKUP($Q185,'Workforce hours'!$C$8:$AD$30,BK$7,FALSE)=0,0,(AI185/(VLOOKUP($Q185,'Workforce hours'!$C$8:$AD$30,BK$7,FALSE))))))</f>
        <v>0</v>
      </c>
      <c r="BL185" s="288">
        <f>IF($Q185="n/a",(IF('Workforce hours'!L$30=0,0,(AJ185/'Workforce hours'!L$30))),(IF(VLOOKUP($Q185,'Workforce hours'!$C$8:$AD$30,BL$7,FALSE)=0,0,(AJ185/(VLOOKUP($Q185,'Workforce hours'!$C$8:$AD$30,BL$7,FALSE))))))</f>
        <v>0</v>
      </c>
      <c r="BM185" s="288">
        <f>IF($Q185="n/a",(IF('Workforce hours'!M$30=0,0,(AK185/'Workforce hours'!M$30))),(IF(VLOOKUP($Q185,'Workforce hours'!$C$8:$AD$30,BM$7,FALSE)=0,0,(AK185/(VLOOKUP($Q185,'Workforce hours'!$C$8:$AD$30,BM$7,FALSE))))))</f>
        <v>0</v>
      </c>
      <c r="BN185" s="288">
        <f>IF($Q185="n/a",(IF('Workforce hours'!N$30=0,0,(AL185/'Workforce hours'!N$30))),(IF(VLOOKUP($Q185,'Workforce hours'!$C$8:$AD$30,BN$7,FALSE)=0,0,(AL185/(VLOOKUP($Q185,'Workforce hours'!$C$8:$AD$30,BN$7,FALSE))))))</f>
        <v>0</v>
      </c>
      <c r="BO185" s="288">
        <f>IF($Q185="n/a",(IF('Workforce hours'!O$30=0,0,(AM185/'Workforce hours'!O$30))),(IF(VLOOKUP($Q185,'Workforce hours'!$C$8:$AD$30,BO$7,FALSE)=0,0,(AM185/(VLOOKUP($Q185,'Workforce hours'!$C$8:$AD$30,BO$7,FALSE))))))</f>
        <v>0</v>
      </c>
      <c r="BP185" s="288">
        <f>IF($Q185="n/a",(IF('Workforce hours'!P$30=0,0,(AN185/'Workforce hours'!P$30))),(IF(VLOOKUP($Q185,'Workforce hours'!$C$8:$AD$30,BP$7,FALSE)=0,0,(AN185/(VLOOKUP($Q185,'Workforce hours'!$C$8:$AD$30,BP$7,FALSE))))))</f>
        <v>0</v>
      </c>
      <c r="BQ185" s="288">
        <f>IF($Q185="n/a",(IF('Workforce hours'!Q$30=0,0,(AO185/'Workforce hours'!Q$30))),(IF(VLOOKUP($Q185,'Workforce hours'!$C$8:$AD$30,BQ$7,FALSE)=0,0,(AO185/(VLOOKUP($Q185,'Workforce hours'!$C$8:$AD$30,BQ$7,FALSE))))))</f>
        <v>0</v>
      </c>
      <c r="BR185" s="288">
        <f>IF($Q185="n/a",(IF('Workforce hours'!R$30=0,0,(AP185/'Workforce hours'!R$30))),(IF(VLOOKUP($Q185,'Workforce hours'!$C$8:$AD$30,BR$7,FALSE)=0,0,(AP185/(VLOOKUP($Q185,'Workforce hours'!$C$8:$AD$30,BR$7,FALSE))))))</f>
        <v>0</v>
      </c>
      <c r="BS185" s="288">
        <f>IF($Q185="n/a",(IF('Workforce hours'!S$30=0,0,(AQ185/'Workforce hours'!S$30))),(IF(VLOOKUP($Q185,'Workforce hours'!$C$8:$AD$30,BS$7,FALSE)=0,0,(AQ185/(VLOOKUP($Q185,'Workforce hours'!$C$8:$AD$30,BS$7,FALSE))))))</f>
        <v>0</v>
      </c>
      <c r="BT185" s="288">
        <f>IF($Q185="n/a",(IF('Workforce hours'!T$30=0,0,(AR185/'Workforce hours'!T$30))),(IF(VLOOKUP($Q185,'Workforce hours'!$C$8:$AD$30,BT$7,FALSE)=0,0,(AR185/(VLOOKUP($Q185,'Workforce hours'!$C$8:$AD$30,BT$7,FALSE))))))</f>
        <v>0</v>
      </c>
      <c r="BU185" s="288">
        <f>IF($Q185="n/a",(IF('Workforce hours'!U$30=0,0,(AS185/'Workforce hours'!U$30))),(IF(VLOOKUP($Q185,'Workforce hours'!$C$8:$AD$30,BU$7,FALSE)=0,0,(AS185/(VLOOKUP($Q185,'Workforce hours'!$C$8:$AD$30,BU$7,FALSE))))))</f>
        <v>0</v>
      </c>
      <c r="BV185" s="288">
        <f>IF($Q185="n/a",(IF('Workforce hours'!V$30=0,0,(AT185/'Workforce hours'!V$30))),(IF(VLOOKUP($Q185,'Workforce hours'!$C$8:$AD$30,BV$7,FALSE)=0,0,(AT185/(VLOOKUP($Q185,'Workforce hours'!$C$8:$AD$30,BV$7,FALSE))))))</f>
        <v>0</v>
      </c>
      <c r="BW185" s="288">
        <f>IF($Q185="n/a",(IF('Workforce hours'!W$30=0,0,(AU185/'Workforce hours'!W$30))),(IF(VLOOKUP($Q185,'Workforce hours'!$C$8:$AD$30,BW$7,FALSE)=0,0,(AU185/(VLOOKUP($Q185,'Workforce hours'!$C$8:$AD$30,BW$7,FALSE))))))</f>
        <v>0</v>
      </c>
      <c r="BX185" s="288">
        <f>IF($Q185="n/a",(IF('Workforce hours'!X$30=0,0,(AV185/'Workforce hours'!X$30))),(IF(VLOOKUP($Q185,'Workforce hours'!$C$8:$AD$30,BX$7,FALSE)=0,0,(AV185/(VLOOKUP($Q185,'Workforce hours'!$C$8:$AD$30,BX$7,FALSE))))))</f>
        <v>0</v>
      </c>
      <c r="BY185" s="288">
        <f>IF($Q185="n/a",(IF('Workforce hours'!Y$30=0,0,(AW185/'Workforce hours'!Y$30))),(IF(VLOOKUP($Q185,'Workforce hours'!$C$8:$AD$30,BY$7,FALSE)=0,0,(AW185/(VLOOKUP($Q185,'Workforce hours'!$C$8:$AD$30,BY$7,FALSE))))))</f>
        <v>0</v>
      </c>
      <c r="BZ185" s="288">
        <f>IF($Q185="n/a",(IF('Workforce hours'!Z$30=0,0,(AX185/'Workforce hours'!Z$30))),(IF(VLOOKUP($Q185,'Workforce hours'!$C$8:$AD$30,BZ$7,FALSE)=0,0,(AX185/(VLOOKUP($Q185,'Workforce hours'!$C$8:$AD$30,BZ$7,FALSE))))))</f>
        <v>0</v>
      </c>
      <c r="CA185" s="288">
        <f>IF($Q185="n/a",(IF('Workforce hours'!AA$30=0,0,(AY185/'Workforce hours'!AA$30))),(IF(VLOOKUP($Q185,'Workforce hours'!$C$8:$AD$30,CA$7,FALSE)=0,0,(AY185/(VLOOKUP($Q185,'Workforce hours'!$C$8:$AD$30,CA$7,FALSE))))))</f>
        <v>0</v>
      </c>
      <c r="CB185" s="288">
        <f>IF($Q185="n/a",(IF('Workforce hours'!AB$30=0,0,(AZ185/'Workforce hours'!AB$30))),(IF(VLOOKUP($Q185,'Workforce hours'!$C$8:$AD$30,CB$7,FALSE)=0,0,(AZ185/(VLOOKUP($Q185,'Workforce hours'!$C$8:$AD$30,CB$7,FALSE))))))</f>
        <v>0</v>
      </c>
      <c r="CC185" s="288">
        <f>IF($Q185="n/a",(IF('Workforce hours'!AC$30=0,0,(BA185/'Workforce hours'!AC$30))),(IF(VLOOKUP($Q185,'Workforce hours'!$C$8:$AD$30,CC$7,FALSE)=0,0,(BA185/(VLOOKUP($Q185,'Workforce hours'!$C$8:$AD$30,CC$7,FALSE))))))</f>
        <v>0</v>
      </c>
      <c r="CD185" s="288">
        <f>IF($Q185="n/a",(IF('Workforce hours'!AD$30=0,0,(BB185/'Workforce hours'!AD$30))),(IF(VLOOKUP($Q185,'Workforce hours'!$C$8:$AD$30,CD$7,FALSE)=0,0,(BB185/(VLOOKUP($Q185,'Workforce hours'!$C$8:$AD$30,CD$7,FALSE))))))</f>
        <v>0</v>
      </c>
      <c r="CE185" s="289">
        <f t="shared" si="26"/>
        <v>0</v>
      </c>
      <c r="CF185" s="290">
        <f>BD185*'Workforce costs'!B$9*(1+'Workforce costs'!B$10)*(1+'Workforce costs'!B$11)</f>
        <v>0</v>
      </c>
      <c r="CG185" s="290">
        <f>BE185*'Workforce costs'!C$9*(1+'Workforce costs'!C$10)*(1+'Workforce costs'!C$11)</f>
        <v>0</v>
      </c>
      <c r="CH185" s="290">
        <f>BF185*'Workforce costs'!D$9*(1+'Workforce costs'!D$10)*(1+'Workforce costs'!D$11)</f>
        <v>0</v>
      </c>
      <c r="CI185" s="290">
        <f>BG185*'Workforce costs'!E$9*(1+'Workforce costs'!E$10)*(1+'Workforce costs'!E$11)</f>
        <v>0</v>
      </c>
      <c r="CJ185" s="290">
        <f>BH185*'Workforce costs'!F$9*(1+'Workforce costs'!F$10)*(1+'Workforce costs'!F$11)</f>
        <v>0</v>
      </c>
      <c r="CK185" s="290">
        <f>BI185*'Workforce costs'!G$9*(1+'Workforce costs'!G$10)*(1+'Workforce costs'!G$11)</f>
        <v>0</v>
      </c>
      <c r="CL185" s="290">
        <f>BJ185*'Workforce costs'!H$9*(1+'Workforce costs'!H$10)*(1+'Workforce costs'!H$11)</f>
        <v>0</v>
      </c>
      <c r="CM185" s="290">
        <f>BK185*'Workforce costs'!I$9*(1+'Workforce costs'!I$10)*(1+'Workforce costs'!I$11)</f>
        <v>0</v>
      </c>
      <c r="CN185" s="290">
        <f>BL185*'Workforce costs'!J$9*(1+'Workforce costs'!J$10)*(1+'Workforce costs'!J$11)</f>
        <v>0</v>
      </c>
      <c r="CO185" s="290">
        <f>BM185*'Workforce costs'!K$9*(1+'Workforce costs'!K$10)*(1+'Workforce costs'!K$11)</f>
        <v>0</v>
      </c>
      <c r="CP185" s="290">
        <f>BN185*'Workforce costs'!L$9*(1+'Workforce costs'!L$10)*(1+'Workforce costs'!L$11)</f>
        <v>0</v>
      </c>
      <c r="CQ185" s="290">
        <f>BO185*'Workforce costs'!M$9*(1+'Workforce costs'!M$10)*(1+'Workforce costs'!M$11)</f>
        <v>0</v>
      </c>
      <c r="CR185" s="290">
        <f>BP185*'Workforce costs'!N$9*(1+'Workforce costs'!N$10)*(1+'Workforce costs'!N$11)</f>
        <v>0</v>
      </c>
      <c r="CS185" s="290">
        <f>BQ185*'Workforce costs'!O$9*(1+'Workforce costs'!O$10)*(1+'Workforce costs'!O$11)</f>
        <v>0</v>
      </c>
      <c r="CT185" s="290">
        <f>BR185*'Workforce costs'!P$9*(1+'Workforce costs'!P$10)*(1+'Workforce costs'!P$11)</f>
        <v>0</v>
      </c>
      <c r="CU185" s="290">
        <f>BS185*'Workforce costs'!Q$9*(1+'Workforce costs'!Q$10)*(1+'Workforce costs'!Q$11)</f>
        <v>0</v>
      </c>
      <c r="CV185" s="290">
        <f>BT185*'Workforce costs'!R$9*(1+'Workforce costs'!R$10)*(1+'Workforce costs'!R$11)</f>
        <v>0</v>
      </c>
      <c r="CW185" s="290">
        <f>BU185*'Workforce costs'!S$9*(1+'Workforce costs'!S$10)*(1+'Workforce costs'!S$11)</f>
        <v>0</v>
      </c>
      <c r="CX185" s="290">
        <f>BV185*'Workforce costs'!T$9*(1+'Workforce costs'!T$10)*(1+'Workforce costs'!T$11)</f>
        <v>0</v>
      </c>
      <c r="CY185" s="290">
        <f>BW185*'Workforce costs'!U$9*(1+'Workforce costs'!U$10)*(1+'Workforce costs'!U$11)</f>
        <v>0</v>
      </c>
      <c r="CZ185" s="290">
        <f>BX185*'Workforce costs'!V$9*(1+'Workforce costs'!V$10)*(1+'Workforce costs'!V$11)</f>
        <v>0</v>
      </c>
      <c r="DA185" s="290">
        <f>BY185*'Workforce costs'!W$9*(1+'Workforce costs'!W$10)*(1+'Workforce costs'!W$11)</f>
        <v>0</v>
      </c>
      <c r="DB185" s="290">
        <f>BZ185*'Workforce costs'!X$9*(1+'Workforce costs'!X$10)*(1+'Workforce costs'!X$11)</f>
        <v>0</v>
      </c>
      <c r="DC185" s="290">
        <f>CA185*'Workforce costs'!Y$9*(1+'Workforce costs'!Y$10)*(1+'Workforce costs'!Y$11)</f>
        <v>0</v>
      </c>
      <c r="DD185" s="290">
        <f>CB185*'Workforce costs'!Z$9*(1+'Workforce costs'!Z$10)*(1+'Workforce costs'!Z$11)</f>
        <v>0</v>
      </c>
      <c r="DE185" s="290">
        <f>CC185*'Workforce costs'!AA$9*(1+'Workforce costs'!AA$10)*(1+'Workforce costs'!AA$11)</f>
        <v>0</v>
      </c>
      <c r="DF185" s="290">
        <f>CD185*'Workforce costs'!AB$9*(1+'Workforce costs'!AB$10)*(1+'Workforce costs'!AB$11)</f>
        <v>0</v>
      </c>
    </row>
    <row r="186" spans="1:110" x14ac:dyDescent="0.3">
      <c r="A186" s="2" t="str">
        <f>Outputs!$A$4</f>
        <v>Australia</v>
      </c>
      <c r="B186" s="2" t="str">
        <f t="shared" si="19"/>
        <v>Australia 25to64</v>
      </c>
      <c r="C186" s="30">
        <f>VLOOKUP($B186,Populations!$D$15:$H$1920,3,FALSE)</f>
        <v>13966174</v>
      </c>
      <c r="D186" s="255">
        <f>IF(OR($H186="General pop",$H186="Schools",$H186="Workplace",$H186="Skills Training",$H186="Digital Supports"),1,VLOOKUP($B186,Populations!$D$15:$H$1920,5,FALSE))</f>
        <v>1</v>
      </c>
      <c r="E186" s="88">
        <f>VLOOKUP(I186,Epidemiology!$C$10:$H$47,6,FALSE)</f>
        <v>3060</v>
      </c>
      <c r="F186" s="102" t="str">
        <f>'Care profiles'!R187</f>
        <v>n/a</v>
      </c>
      <c r="G186" s="15" t="str">
        <f>'Care profiles'!A187</f>
        <v>25to64</v>
      </c>
      <c r="H186" s="15" t="str">
        <f>'Care profiles'!B187</f>
        <v>Thoughts</v>
      </c>
      <c r="I186" s="15" t="str">
        <f>'Care profiles'!C187</f>
        <v>Thoughts_25-64yrs</v>
      </c>
      <c r="J186" s="15" t="str">
        <f>'Care profiles'!D187</f>
        <v>Care profile</v>
      </c>
      <c r="K186" s="15" t="str">
        <f>'Care profiles'!E187</f>
        <v xml:space="preserve">Supports for Drug and Alcohol Use </v>
      </c>
      <c r="L186" s="104">
        <f>'Care profiles'!F187</f>
        <v>0.15</v>
      </c>
      <c r="M186" s="15" t="str">
        <f>'Care profiles'!G187</f>
        <v>n/a</v>
      </c>
      <c r="N186" s="15" t="str">
        <f>'Care profiles'!H187</f>
        <v>n/a</v>
      </c>
      <c r="O186" s="15" t="str">
        <f>'Care profiles'!I187</f>
        <v>n/a</v>
      </c>
      <c r="P186" s="15" t="str">
        <f>'Care profiles'!J187</f>
        <v>n/a</v>
      </c>
      <c r="Q186" s="15" t="str">
        <f>'Care profiles'!K187</f>
        <v>n/a</v>
      </c>
      <c r="R186" s="15" t="str">
        <f>'Care profiles'!M187</f>
        <v>Y</v>
      </c>
      <c r="S186" s="15" t="str">
        <f>'Care profiles'!O187</f>
        <v>Y</v>
      </c>
      <c r="T186" s="15" t="str">
        <f>'Care profiles'!Q187</f>
        <v>N</v>
      </c>
      <c r="U186" s="30">
        <f t="shared" si="20"/>
        <v>427364.92440000002</v>
      </c>
      <c r="V186" s="30">
        <f t="shared" si="21"/>
        <v>64104.738660000003</v>
      </c>
      <c r="W186" s="30">
        <f>IF(M186="n/a",0,IF(O186="days",V186*M186*(1+(VLOOKUP(K186,'Bed parameters'!$A$9:$G$12,7,FALSE))),V186*M186))</f>
        <v>0</v>
      </c>
      <c r="X186" s="30">
        <f t="shared" si="22"/>
        <v>0</v>
      </c>
      <c r="Y186" s="30">
        <f t="shared" si="23"/>
        <v>0</v>
      </c>
      <c r="Z186" s="113">
        <f>_xlfn.IFNA(Y186/((VLOOKUP(K186,'Bed parameters'!$A$9:$G$12,3,FALSE))*(VLOOKUP(K186,'Bed parameters'!$A$9:$G$12,5,FALSE))),0)</f>
        <v>0</v>
      </c>
      <c r="AA186" s="30">
        <f t="shared" si="24"/>
        <v>0</v>
      </c>
      <c r="AB186" s="30">
        <f>_xlfn.IFNA(IF($O186="days",$Y186*(VLOOKUP($K186,'Bed parameters'!$A$9:$I$12,9,FALSE))*$F186*(VLOOKUP($Q186,'Workforce distribution'!$C$8:$AD$30,AB$7,FALSE)),IF($Q186="n/a",(IF($P186=AB$6,$X186*$F186,0)),$X186*$F186*(VLOOKUP($Q186,'Workforce distribution'!$C$8:$AD$30,AB$7,FALSE)))),0)</f>
        <v>0</v>
      </c>
      <c r="AC186" s="30">
        <f>_xlfn.IFNA(IF($O186="days",$Y186*(VLOOKUP($K186,'Bed parameters'!$A$9:$I$12,9,FALSE))*$F186*(VLOOKUP($Q186,'Workforce distribution'!$C$8:$AD$30,AC$7,FALSE)),IF($Q186="n/a",(IF($P186=AC$6,$X186*$F186,0)),$X186*$F186*(VLOOKUP($Q186,'Workforce distribution'!$C$8:$AD$30,AC$7,FALSE)))),0)</f>
        <v>0</v>
      </c>
      <c r="AD186" s="30">
        <f>_xlfn.IFNA(IF($O186="days",$Y186*(VLOOKUP($K186,'Bed parameters'!$A$9:$I$12,9,FALSE))*$F186*(VLOOKUP($Q186,'Workforce distribution'!$C$8:$AD$30,AD$7,FALSE)),IF($Q186="n/a",(IF($P186=AD$6,$X186*$F186,0)),$X186*$F186*(VLOOKUP($Q186,'Workforce distribution'!$C$8:$AD$30,AD$7,FALSE)))),0)</f>
        <v>0</v>
      </c>
      <c r="AE186" s="30">
        <f>_xlfn.IFNA(IF($O186="days",$Y186*(VLOOKUP($K186,'Bed parameters'!$A$9:$I$12,9,FALSE))*$F186*(VLOOKUP($Q186,'Workforce distribution'!$C$8:$AD$30,AE$7,FALSE)),IF($Q186="n/a",(IF($P186=AE$6,$X186*$F186,0)),$X186*$F186*(VLOOKUP($Q186,'Workforce distribution'!$C$8:$AD$30,AE$7,FALSE)))),0)</f>
        <v>0</v>
      </c>
      <c r="AF186" s="30">
        <f>_xlfn.IFNA(IF($O186="days",$Y186*(VLOOKUP($K186,'Bed parameters'!$A$9:$I$12,9,FALSE))*$F186*(VLOOKUP($Q186,'Workforce distribution'!$C$8:$AD$30,AF$7,FALSE)),IF($Q186="n/a",(IF($P186=AF$6,$X186*$F186,0)),$X186*$F186*(VLOOKUP($Q186,'Workforce distribution'!$C$8:$AD$30,AF$7,FALSE)))),0)</f>
        <v>0</v>
      </c>
      <c r="AG186" s="30">
        <f>_xlfn.IFNA(IF($O186="days",$Y186*(VLOOKUP($K186,'Bed parameters'!$A$9:$I$12,9,FALSE))*$F186*(VLOOKUP($Q186,'Workforce distribution'!$C$8:$AD$30,AG$7,FALSE)),IF($Q186="n/a",(IF($P186=AG$6,$X186*$F186,0)),$X186*$F186*(VLOOKUP($Q186,'Workforce distribution'!$C$8:$AD$30,AG$7,FALSE)))),0)</f>
        <v>0</v>
      </c>
      <c r="AH186" s="30">
        <f>_xlfn.IFNA(IF($O186="days",$Y186*(VLOOKUP($K186,'Bed parameters'!$A$9:$I$12,9,FALSE))*$F186*(VLOOKUP($Q186,'Workforce distribution'!$C$8:$AD$30,AH$7,FALSE)),IF($Q186="n/a",(IF($P186=AH$6,$X186*$F186,0)),$X186*$F186*(VLOOKUP($Q186,'Workforce distribution'!$C$8:$AD$30,AH$7,FALSE)))),0)</f>
        <v>0</v>
      </c>
      <c r="AI186" s="30">
        <f>_xlfn.IFNA(IF($O186="days",$Y186*(VLOOKUP($K186,'Bed parameters'!$A$9:$I$12,9,FALSE))*$F186*(VLOOKUP($Q186,'Workforce distribution'!$C$8:$AD$30,AI$7,FALSE)),IF($Q186="n/a",(IF($P186=AI$6,$X186*$F186,0)),$X186*$F186*(VLOOKUP($Q186,'Workforce distribution'!$C$8:$AD$30,AI$7,FALSE)))),0)</f>
        <v>0</v>
      </c>
      <c r="AJ186" s="30">
        <f>_xlfn.IFNA(IF($O186="days",$Y186*(VLOOKUP($K186,'Bed parameters'!$A$9:$I$12,9,FALSE))*$F186*(VLOOKUP($Q186,'Workforce distribution'!$C$8:$AD$30,AJ$7,FALSE)),IF($Q186="n/a",(IF($P186=AJ$6,$X186*$F186,0)),$X186*$F186*(VLOOKUP($Q186,'Workforce distribution'!$C$8:$AD$30,AJ$7,FALSE)))),0)</f>
        <v>0</v>
      </c>
      <c r="AK186" s="30">
        <f>_xlfn.IFNA(IF($O186="days",$Y186*(VLOOKUP($K186,'Bed parameters'!$A$9:$I$12,9,FALSE))*$F186*(VLOOKUP($Q186,'Workforce distribution'!$C$8:$AD$30,AK$7,FALSE)),IF($Q186="n/a",(IF($P186=AK$6,$X186*$F186,0)),$X186*$F186*(VLOOKUP($Q186,'Workforce distribution'!$C$8:$AD$30,AK$7,FALSE)))),0)</f>
        <v>0</v>
      </c>
      <c r="AL186" s="30">
        <f>_xlfn.IFNA(IF($O186="days",$Y186*(VLOOKUP($K186,'Bed parameters'!$A$9:$I$12,9,FALSE))*$F186*(VLOOKUP($Q186,'Workforce distribution'!$C$8:$AD$30,AL$7,FALSE)),IF($Q186="n/a",(IF($P186=AL$6,$X186*$F186,0)),$X186*$F186*(VLOOKUP($Q186,'Workforce distribution'!$C$8:$AD$30,AL$7,FALSE)))),0)</f>
        <v>0</v>
      </c>
      <c r="AM186" s="30">
        <f>_xlfn.IFNA(IF($O186="days",$Y186*(VLOOKUP($K186,'Bed parameters'!$A$9:$I$12,9,FALSE))*$F186*(VLOOKUP($Q186,'Workforce distribution'!$C$8:$AD$30,AM$7,FALSE)),IF($Q186="n/a",(IF($P186=AM$6,$X186*$F186,0)),$X186*$F186*(VLOOKUP($Q186,'Workforce distribution'!$C$8:$AD$30,AM$7,FALSE)))),0)</f>
        <v>0</v>
      </c>
      <c r="AN186" s="30">
        <f>_xlfn.IFNA(IF($O186="days",$Y186*(VLOOKUP($K186,'Bed parameters'!$A$9:$I$12,9,FALSE))*$F186*(VLOOKUP($Q186,'Workforce distribution'!$C$8:$AD$30,AN$7,FALSE)),IF($Q186="n/a",(IF($P186=AN$6,$X186*$F186,0)),$X186*$F186*(VLOOKUP($Q186,'Workforce distribution'!$C$8:$AD$30,AN$7,FALSE)))),0)</f>
        <v>0</v>
      </c>
      <c r="AO186" s="30">
        <f>_xlfn.IFNA(IF($O186="days",$Y186*(VLOOKUP($K186,'Bed parameters'!$A$9:$I$12,9,FALSE))*$F186*(VLOOKUP($Q186,'Workforce distribution'!$C$8:$AD$30,AO$7,FALSE)),IF($Q186="n/a",(IF($P186=AO$6,$X186*$F186,0)),$X186*$F186*(VLOOKUP($Q186,'Workforce distribution'!$C$8:$AD$30,AO$7,FALSE)))),0)</f>
        <v>0</v>
      </c>
      <c r="AP186" s="30">
        <f>_xlfn.IFNA(IF($O186="days",$Y186*(VLOOKUP($K186,'Bed parameters'!$A$9:$I$12,9,FALSE))*$F186*(VLOOKUP($Q186,'Workforce distribution'!$C$8:$AD$30,AP$7,FALSE)),IF($Q186="n/a",(IF($P186=AP$6,$X186*$F186,0)),$X186*$F186*(VLOOKUP($Q186,'Workforce distribution'!$C$8:$AD$30,AP$7,FALSE)))),0)</f>
        <v>0</v>
      </c>
      <c r="AQ186" s="30">
        <f>_xlfn.IFNA(IF($O186="days",$Y186*(VLOOKUP($K186,'Bed parameters'!$A$9:$I$12,9,FALSE))*$F186*(VLOOKUP($Q186,'Workforce distribution'!$C$8:$AD$30,AQ$7,FALSE)),IF($Q186="n/a",(IF($P186=AQ$6,$X186*$F186,0)),$X186*$F186*(VLOOKUP($Q186,'Workforce distribution'!$C$8:$AD$30,AQ$7,FALSE)))),0)</f>
        <v>0</v>
      </c>
      <c r="AR186" s="30">
        <f>_xlfn.IFNA(IF($O186="days",$Y186*(VLOOKUP($K186,'Bed parameters'!$A$9:$I$12,9,FALSE))*$F186*(VLOOKUP($Q186,'Workforce distribution'!$C$8:$AD$30,AR$7,FALSE)),IF($Q186="n/a",(IF($P186=AR$6,$X186*$F186,0)),$X186*$F186*(VLOOKUP($Q186,'Workforce distribution'!$C$8:$AD$30,AR$7,FALSE)))),0)</f>
        <v>0</v>
      </c>
      <c r="AS186" s="30">
        <f>_xlfn.IFNA(IF($O186="days",$Y186*(VLOOKUP($K186,'Bed parameters'!$A$9:$I$12,9,FALSE))*$F186*(VLOOKUP($Q186,'Workforce distribution'!$C$8:$AD$30,AS$7,FALSE)),IF($Q186="n/a",(IF($P186=AS$6,$X186*$F186,0)),$X186*$F186*(VLOOKUP($Q186,'Workforce distribution'!$C$8:$AD$30,AS$7,FALSE)))),0)</f>
        <v>0</v>
      </c>
      <c r="AT186" s="30">
        <f>_xlfn.IFNA(IF($O186="days",$Y186*(VLOOKUP($K186,'Bed parameters'!$A$9:$I$12,9,FALSE))*$F186*(VLOOKUP($Q186,'Workforce distribution'!$C$8:$AD$30,AT$7,FALSE)),IF($Q186="n/a",(IF($P186=AT$6,$X186*$F186,0)),$X186*$F186*(VLOOKUP($Q186,'Workforce distribution'!$C$8:$AD$30,AT$7,FALSE)))),0)</f>
        <v>0</v>
      </c>
      <c r="AU186" s="30">
        <f>_xlfn.IFNA(IF($O186="days",$Y186*(VLOOKUP($K186,'Bed parameters'!$A$9:$I$12,9,FALSE))*$F186*(VLOOKUP($Q186,'Workforce distribution'!$C$8:$AD$30,AU$7,FALSE)),IF($Q186="n/a",(IF($P186=AU$6,$X186*$F186,0)),$X186*$F186*(VLOOKUP($Q186,'Workforce distribution'!$C$8:$AD$30,AU$7,FALSE)))),0)</f>
        <v>0</v>
      </c>
      <c r="AV186" s="30">
        <f>_xlfn.IFNA(IF($O186="days",$Y186*(VLOOKUP($K186,'Bed parameters'!$A$9:$I$12,9,FALSE))*$F186*(VLOOKUP($Q186,'Workforce distribution'!$C$8:$AD$30,AV$7,FALSE)),IF($Q186="n/a",(IF($P186=AV$6,$X186*$F186,0)),$X186*$F186*(VLOOKUP($Q186,'Workforce distribution'!$C$8:$AD$30,AV$7,FALSE)))),0)</f>
        <v>0</v>
      </c>
      <c r="AW186" s="30">
        <f>_xlfn.IFNA(IF($O186="days",$Y186*(VLOOKUP($K186,'Bed parameters'!$A$9:$I$12,9,FALSE))*$F186*(VLOOKUP($Q186,'Workforce distribution'!$C$8:$AD$30,AW$7,FALSE)),IF($Q186="n/a",(IF($P186=AW$6,$X186*$F186,0)),$X186*$F186*(VLOOKUP($Q186,'Workforce distribution'!$C$8:$AD$30,AW$7,FALSE)))),0)</f>
        <v>0</v>
      </c>
      <c r="AX186" s="30">
        <f>_xlfn.IFNA(IF($O186="days",$Y186*(VLOOKUP($K186,'Bed parameters'!$A$9:$I$12,9,FALSE))*$F186*(VLOOKUP($Q186,'Workforce distribution'!$C$8:$AD$30,AX$7,FALSE)),IF($Q186="n/a",(IF($P186=AX$6,$X186*$F186,0)),$X186*$F186*(VLOOKUP($Q186,'Workforce distribution'!$C$8:$AD$30,AX$7,FALSE)))),0)</f>
        <v>0</v>
      </c>
      <c r="AY186" s="30">
        <f>_xlfn.IFNA(IF($O186="days",$Y186*(VLOOKUP($K186,'Bed parameters'!$A$9:$I$12,9,FALSE))*$F186*(VLOOKUP($Q186,'Workforce distribution'!$C$8:$AD$30,AY$7,FALSE)),IF($Q186="n/a",(IF($P186=AY$6,$X186*$F186,0)),$X186*$F186*(VLOOKUP($Q186,'Workforce distribution'!$C$8:$AD$30,AY$7,FALSE)))),0)</f>
        <v>0</v>
      </c>
      <c r="AZ186" s="30">
        <f>_xlfn.IFNA(IF($O186="days",$Y186*(VLOOKUP($K186,'Bed parameters'!$A$9:$I$12,9,FALSE))*$F186*(VLOOKUP($Q186,'Workforce distribution'!$C$8:$AD$30,AZ$7,FALSE)),IF($Q186="n/a",(IF($P186=AZ$6,$X186*$F186,0)),$X186*$F186*(VLOOKUP($Q186,'Workforce distribution'!$C$8:$AD$30,AZ$7,FALSE)))),0)</f>
        <v>0</v>
      </c>
      <c r="BA186" s="30">
        <f>_xlfn.IFNA(IF($O186="days",$Y186*(VLOOKUP($K186,'Bed parameters'!$A$9:$I$12,9,FALSE))*$F186*(VLOOKUP($Q186,'Workforce distribution'!$C$8:$AD$30,BA$7,FALSE)),IF($Q186="n/a",(IF($P186=BA$6,$X186*$F186,0)),$X186*$F186*(VLOOKUP($Q186,'Workforce distribution'!$C$8:$AD$30,BA$7,FALSE)))),0)</f>
        <v>0</v>
      </c>
      <c r="BB186" s="30">
        <f>_xlfn.IFNA(IF($O186="days",$Y186*(VLOOKUP($K186,'Bed parameters'!$A$9:$I$12,9,FALSE))*$F186*(VLOOKUP($Q186,'Workforce distribution'!$C$8:$AD$30,BB$7,FALSE)),IF($Q186="n/a",(IF($P186=BB$6,$X186*$F186,0)),$X186*$F186*(VLOOKUP($Q186,'Workforce distribution'!$C$8:$AD$30,BB$7,FALSE)))),0)</f>
        <v>0</v>
      </c>
      <c r="BC186" s="149">
        <f t="shared" si="25"/>
        <v>0</v>
      </c>
      <c r="BD186" s="288">
        <f>IF($Q186="n/a",(IF('Workforce hours'!D$30=0,0,(AB186/'Workforce hours'!D$30))),(IF(VLOOKUP($Q186,'Workforce hours'!$C$8:$AD$30,BD$7,FALSE)=0,0,(AB186/(VLOOKUP($Q186,'Workforce hours'!$C$8:$AD$30,BD$7,FALSE))))))</f>
        <v>0</v>
      </c>
      <c r="BE186" s="288">
        <f>IF($Q186="n/a",(IF('Workforce hours'!E$30=0,0,(AC186/'Workforce hours'!E$30))),(IF(VLOOKUP($Q186,'Workforce hours'!$C$8:$AD$30,BE$7,FALSE)=0,0,(AC186/(VLOOKUP($Q186,'Workforce hours'!$C$8:$AD$30,BE$7,FALSE))))))</f>
        <v>0</v>
      </c>
      <c r="BF186" s="288">
        <f>IF($Q186="n/a",(IF('Workforce hours'!F$30=0,0,(AD186/'Workforce hours'!F$30))),(IF(VLOOKUP($Q186,'Workforce hours'!$C$8:$AD$30,BF$7,FALSE)=0,0,(AD186/(VLOOKUP($Q186,'Workforce hours'!$C$8:$AD$30,BF$7,FALSE))))))</f>
        <v>0</v>
      </c>
      <c r="BG186" s="288">
        <f>IF($Q186="n/a",(IF('Workforce hours'!G$30=0,0,(AE186/'Workforce hours'!G$30))),(IF(VLOOKUP($Q186,'Workforce hours'!$C$8:$AD$30,BG$7,FALSE)=0,0,(AE186/(VLOOKUP($Q186,'Workforce hours'!$C$8:$AD$30,BG$7,FALSE))))))</f>
        <v>0</v>
      </c>
      <c r="BH186" s="288">
        <f>IF($Q186="n/a",(IF('Workforce hours'!H$30=0,0,(AF186/'Workforce hours'!H$30))),(IF(VLOOKUP($Q186,'Workforce hours'!$C$8:$AD$30,BH$7,FALSE)=0,0,(AF186/(VLOOKUP($Q186,'Workforce hours'!$C$8:$AD$30,BH$7,FALSE))))))</f>
        <v>0</v>
      </c>
      <c r="BI186" s="288">
        <f>IF($Q186="n/a",(IF('Workforce hours'!I$30=0,0,(AG186/'Workforce hours'!I$30))),(IF(VLOOKUP($Q186,'Workforce hours'!$C$8:$AD$30,BI$7,FALSE)=0,0,(AG186/(VLOOKUP($Q186,'Workforce hours'!$C$8:$AD$30,BI$7,FALSE))))))</f>
        <v>0</v>
      </c>
      <c r="BJ186" s="288">
        <f>IF($Q186="n/a",(IF('Workforce hours'!J$30=0,0,(AH186/'Workforce hours'!J$30))),(IF(VLOOKUP($Q186,'Workforce hours'!$C$8:$AD$30,BJ$7,FALSE)=0,0,(AH186/(VLOOKUP($Q186,'Workforce hours'!$C$8:$AD$30,BJ$7,FALSE))))))</f>
        <v>0</v>
      </c>
      <c r="BK186" s="288">
        <f>IF($Q186="n/a",(IF('Workforce hours'!K$30=0,0,(AI186/'Workforce hours'!K$30))),(IF(VLOOKUP($Q186,'Workforce hours'!$C$8:$AD$30,BK$7,FALSE)=0,0,(AI186/(VLOOKUP($Q186,'Workforce hours'!$C$8:$AD$30,BK$7,FALSE))))))</f>
        <v>0</v>
      </c>
      <c r="BL186" s="288">
        <f>IF($Q186="n/a",(IF('Workforce hours'!L$30=0,0,(AJ186/'Workforce hours'!L$30))),(IF(VLOOKUP($Q186,'Workforce hours'!$C$8:$AD$30,BL$7,FALSE)=0,0,(AJ186/(VLOOKUP($Q186,'Workforce hours'!$C$8:$AD$30,BL$7,FALSE))))))</f>
        <v>0</v>
      </c>
      <c r="BM186" s="288">
        <f>IF($Q186="n/a",(IF('Workforce hours'!M$30=0,0,(AK186/'Workforce hours'!M$30))),(IF(VLOOKUP($Q186,'Workforce hours'!$C$8:$AD$30,BM$7,FALSE)=0,0,(AK186/(VLOOKUP($Q186,'Workforce hours'!$C$8:$AD$30,BM$7,FALSE))))))</f>
        <v>0</v>
      </c>
      <c r="BN186" s="288">
        <f>IF($Q186="n/a",(IF('Workforce hours'!N$30=0,0,(AL186/'Workforce hours'!N$30))),(IF(VLOOKUP($Q186,'Workforce hours'!$C$8:$AD$30,BN$7,FALSE)=0,0,(AL186/(VLOOKUP($Q186,'Workforce hours'!$C$8:$AD$30,BN$7,FALSE))))))</f>
        <v>0</v>
      </c>
      <c r="BO186" s="288">
        <f>IF($Q186="n/a",(IF('Workforce hours'!O$30=0,0,(AM186/'Workforce hours'!O$30))),(IF(VLOOKUP($Q186,'Workforce hours'!$C$8:$AD$30,BO$7,FALSE)=0,0,(AM186/(VLOOKUP($Q186,'Workforce hours'!$C$8:$AD$30,BO$7,FALSE))))))</f>
        <v>0</v>
      </c>
      <c r="BP186" s="288">
        <f>IF($Q186="n/a",(IF('Workforce hours'!P$30=0,0,(AN186/'Workforce hours'!P$30))),(IF(VLOOKUP($Q186,'Workforce hours'!$C$8:$AD$30,BP$7,FALSE)=0,0,(AN186/(VLOOKUP($Q186,'Workforce hours'!$C$8:$AD$30,BP$7,FALSE))))))</f>
        <v>0</v>
      </c>
      <c r="BQ186" s="288">
        <f>IF($Q186="n/a",(IF('Workforce hours'!Q$30=0,0,(AO186/'Workforce hours'!Q$30))),(IF(VLOOKUP($Q186,'Workforce hours'!$C$8:$AD$30,BQ$7,FALSE)=0,0,(AO186/(VLOOKUP($Q186,'Workforce hours'!$C$8:$AD$30,BQ$7,FALSE))))))</f>
        <v>0</v>
      </c>
      <c r="BR186" s="288">
        <f>IF($Q186="n/a",(IF('Workforce hours'!R$30=0,0,(AP186/'Workforce hours'!R$30))),(IF(VLOOKUP($Q186,'Workforce hours'!$C$8:$AD$30,BR$7,FALSE)=0,0,(AP186/(VLOOKUP($Q186,'Workforce hours'!$C$8:$AD$30,BR$7,FALSE))))))</f>
        <v>0</v>
      </c>
      <c r="BS186" s="288">
        <f>IF($Q186="n/a",(IF('Workforce hours'!S$30=0,0,(AQ186/'Workforce hours'!S$30))),(IF(VLOOKUP($Q186,'Workforce hours'!$C$8:$AD$30,BS$7,FALSE)=0,0,(AQ186/(VLOOKUP($Q186,'Workforce hours'!$C$8:$AD$30,BS$7,FALSE))))))</f>
        <v>0</v>
      </c>
      <c r="BT186" s="288">
        <f>IF($Q186="n/a",(IF('Workforce hours'!T$30=0,0,(AR186/'Workforce hours'!T$30))),(IF(VLOOKUP($Q186,'Workforce hours'!$C$8:$AD$30,BT$7,FALSE)=0,0,(AR186/(VLOOKUP($Q186,'Workforce hours'!$C$8:$AD$30,BT$7,FALSE))))))</f>
        <v>0</v>
      </c>
      <c r="BU186" s="288">
        <f>IF($Q186="n/a",(IF('Workforce hours'!U$30=0,0,(AS186/'Workforce hours'!U$30))),(IF(VLOOKUP($Q186,'Workforce hours'!$C$8:$AD$30,BU$7,FALSE)=0,0,(AS186/(VLOOKUP($Q186,'Workforce hours'!$C$8:$AD$30,BU$7,FALSE))))))</f>
        <v>0</v>
      </c>
      <c r="BV186" s="288">
        <f>IF($Q186="n/a",(IF('Workforce hours'!V$30=0,0,(AT186/'Workforce hours'!V$30))),(IF(VLOOKUP($Q186,'Workforce hours'!$C$8:$AD$30,BV$7,FALSE)=0,0,(AT186/(VLOOKUP($Q186,'Workforce hours'!$C$8:$AD$30,BV$7,FALSE))))))</f>
        <v>0</v>
      </c>
      <c r="BW186" s="288">
        <f>IF($Q186="n/a",(IF('Workforce hours'!W$30=0,0,(AU186/'Workforce hours'!W$30))),(IF(VLOOKUP($Q186,'Workforce hours'!$C$8:$AD$30,BW$7,FALSE)=0,0,(AU186/(VLOOKUP($Q186,'Workforce hours'!$C$8:$AD$30,BW$7,FALSE))))))</f>
        <v>0</v>
      </c>
      <c r="BX186" s="288">
        <f>IF($Q186="n/a",(IF('Workforce hours'!X$30=0,0,(AV186/'Workforce hours'!X$30))),(IF(VLOOKUP($Q186,'Workforce hours'!$C$8:$AD$30,BX$7,FALSE)=0,0,(AV186/(VLOOKUP($Q186,'Workforce hours'!$C$8:$AD$30,BX$7,FALSE))))))</f>
        <v>0</v>
      </c>
      <c r="BY186" s="288">
        <f>IF($Q186="n/a",(IF('Workforce hours'!Y$30=0,0,(AW186/'Workforce hours'!Y$30))),(IF(VLOOKUP($Q186,'Workforce hours'!$C$8:$AD$30,BY$7,FALSE)=0,0,(AW186/(VLOOKUP($Q186,'Workforce hours'!$C$8:$AD$30,BY$7,FALSE))))))</f>
        <v>0</v>
      </c>
      <c r="BZ186" s="288">
        <f>IF($Q186="n/a",(IF('Workforce hours'!Z$30=0,0,(AX186/'Workforce hours'!Z$30))),(IF(VLOOKUP($Q186,'Workforce hours'!$C$8:$AD$30,BZ$7,FALSE)=0,0,(AX186/(VLOOKUP($Q186,'Workforce hours'!$C$8:$AD$30,BZ$7,FALSE))))))</f>
        <v>0</v>
      </c>
      <c r="CA186" s="288">
        <f>IF($Q186="n/a",(IF('Workforce hours'!AA$30=0,0,(AY186/'Workforce hours'!AA$30))),(IF(VLOOKUP($Q186,'Workforce hours'!$C$8:$AD$30,CA$7,FALSE)=0,0,(AY186/(VLOOKUP($Q186,'Workforce hours'!$C$8:$AD$30,CA$7,FALSE))))))</f>
        <v>0</v>
      </c>
      <c r="CB186" s="288">
        <f>IF($Q186="n/a",(IF('Workforce hours'!AB$30=0,0,(AZ186/'Workforce hours'!AB$30))),(IF(VLOOKUP($Q186,'Workforce hours'!$C$8:$AD$30,CB$7,FALSE)=0,0,(AZ186/(VLOOKUP($Q186,'Workforce hours'!$C$8:$AD$30,CB$7,FALSE))))))</f>
        <v>0</v>
      </c>
      <c r="CC186" s="288">
        <f>IF($Q186="n/a",(IF('Workforce hours'!AC$30=0,0,(BA186/'Workforce hours'!AC$30))),(IF(VLOOKUP($Q186,'Workforce hours'!$C$8:$AD$30,CC$7,FALSE)=0,0,(BA186/(VLOOKUP($Q186,'Workforce hours'!$C$8:$AD$30,CC$7,FALSE))))))</f>
        <v>0</v>
      </c>
      <c r="CD186" s="288">
        <f>IF($Q186="n/a",(IF('Workforce hours'!AD$30=0,0,(BB186/'Workforce hours'!AD$30))),(IF(VLOOKUP($Q186,'Workforce hours'!$C$8:$AD$30,CD$7,FALSE)=0,0,(BB186/(VLOOKUP($Q186,'Workforce hours'!$C$8:$AD$30,CD$7,FALSE))))))</f>
        <v>0</v>
      </c>
      <c r="CE186" s="289">
        <f t="shared" si="26"/>
        <v>0</v>
      </c>
      <c r="CF186" s="290">
        <f>BD186*'Workforce costs'!B$9*(1+'Workforce costs'!B$10)*(1+'Workforce costs'!B$11)</f>
        <v>0</v>
      </c>
      <c r="CG186" s="290">
        <f>BE186*'Workforce costs'!C$9*(1+'Workforce costs'!C$10)*(1+'Workforce costs'!C$11)</f>
        <v>0</v>
      </c>
      <c r="CH186" s="290">
        <f>BF186*'Workforce costs'!D$9*(1+'Workforce costs'!D$10)*(1+'Workforce costs'!D$11)</f>
        <v>0</v>
      </c>
      <c r="CI186" s="290">
        <f>BG186*'Workforce costs'!E$9*(1+'Workforce costs'!E$10)*(1+'Workforce costs'!E$11)</f>
        <v>0</v>
      </c>
      <c r="CJ186" s="290">
        <f>BH186*'Workforce costs'!F$9*(1+'Workforce costs'!F$10)*(1+'Workforce costs'!F$11)</f>
        <v>0</v>
      </c>
      <c r="CK186" s="290">
        <f>BI186*'Workforce costs'!G$9*(1+'Workforce costs'!G$10)*(1+'Workforce costs'!G$11)</f>
        <v>0</v>
      </c>
      <c r="CL186" s="290">
        <f>BJ186*'Workforce costs'!H$9*(1+'Workforce costs'!H$10)*(1+'Workforce costs'!H$11)</f>
        <v>0</v>
      </c>
      <c r="CM186" s="290">
        <f>BK186*'Workforce costs'!I$9*(1+'Workforce costs'!I$10)*(1+'Workforce costs'!I$11)</f>
        <v>0</v>
      </c>
      <c r="CN186" s="290">
        <f>BL186*'Workforce costs'!J$9*(1+'Workforce costs'!J$10)*(1+'Workforce costs'!J$11)</f>
        <v>0</v>
      </c>
      <c r="CO186" s="290">
        <f>BM186*'Workforce costs'!K$9*(1+'Workforce costs'!K$10)*(1+'Workforce costs'!K$11)</f>
        <v>0</v>
      </c>
      <c r="CP186" s="290">
        <f>BN186*'Workforce costs'!L$9*(1+'Workforce costs'!L$10)*(1+'Workforce costs'!L$11)</f>
        <v>0</v>
      </c>
      <c r="CQ186" s="290">
        <f>BO186*'Workforce costs'!M$9*(1+'Workforce costs'!M$10)*(1+'Workforce costs'!M$11)</f>
        <v>0</v>
      </c>
      <c r="CR186" s="290">
        <f>BP186*'Workforce costs'!N$9*(1+'Workforce costs'!N$10)*(1+'Workforce costs'!N$11)</f>
        <v>0</v>
      </c>
      <c r="CS186" s="290">
        <f>BQ186*'Workforce costs'!O$9*(1+'Workforce costs'!O$10)*(1+'Workforce costs'!O$11)</f>
        <v>0</v>
      </c>
      <c r="CT186" s="290">
        <f>BR186*'Workforce costs'!P$9*(1+'Workforce costs'!P$10)*(1+'Workforce costs'!P$11)</f>
        <v>0</v>
      </c>
      <c r="CU186" s="290">
        <f>BS186*'Workforce costs'!Q$9*(1+'Workforce costs'!Q$10)*(1+'Workforce costs'!Q$11)</f>
        <v>0</v>
      </c>
      <c r="CV186" s="290">
        <f>BT186*'Workforce costs'!R$9*(1+'Workforce costs'!R$10)*(1+'Workforce costs'!R$11)</f>
        <v>0</v>
      </c>
      <c r="CW186" s="290">
        <f>BU186*'Workforce costs'!S$9*(1+'Workforce costs'!S$10)*(1+'Workforce costs'!S$11)</f>
        <v>0</v>
      </c>
      <c r="CX186" s="290">
        <f>BV186*'Workforce costs'!T$9*(1+'Workforce costs'!T$10)*(1+'Workforce costs'!T$11)</f>
        <v>0</v>
      </c>
      <c r="CY186" s="290">
        <f>BW186*'Workforce costs'!U$9*(1+'Workforce costs'!U$10)*(1+'Workforce costs'!U$11)</f>
        <v>0</v>
      </c>
      <c r="CZ186" s="290">
        <f>BX186*'Workforce costs'!V$9*(1+'Workforce costs'!V$10)*(1+'Workforce costs'!V$11)</f>
        <v>0</v>
      </c>
      <c r="DA186" s="290">
        <f>BY186*'Workforce costs'!W$9*(1+'Workforce costs'!W$10)*(1+'Workforce costs'!W$11)</f>
        <v>0</v>
      </c>
      <c r="DB186" s="290">
        <f>BZ186*'Workforce costs'!X$9*(1+'Workforce costs'!X$10)*(1+'Workforce costs'!X$11)</f>
        <v>0</v>
      </c>
      <c r="DC186" s="290">
        <f>CA186*'Workforce costs'!Y$9*(1+'Workforce costs'!Y$10)*(1+'Workforce costs'!Y$11)</f>
        <v>0</v>
      </c>
      <c r="DD186" s="290">
        <f>CB186*'Workforce costs'!Z$9*(1+'Workforce costs'!Z$10)*(1+'Workforce costs'!Z$11)</f>
        <v>0</v>
      </c>
      <c r="DE186" s="290">
        <f>CC186*'Workforce costs'!AA$9*(1+'Workforce costs'!AA$10)*(1+'Workforce costs'!AA$11)</f>
        <v>0</v>
      </c>
      <c r="DF186" s="290">
        <f>CD186*'Workforce costs'!AB$9*(1+'Workforce costs'!AB$10)*(1+'Workforce costs'!AB$11)</f>
        <v>0</v>
      </c>
    </row>
    <row r="187" spans="1:110" x14ac:dyDescent="0.3">
      <c r="A187" s="2" t="str">
        <f>Outputs!$A$4</f>
        <v>Australia</v>
      </c>
      <c r="B187" s="2" t="str">
        <f t="shared" si="19"/>
        <v>Australia 25to64</v>
      </c>
      <c r="C187" s="30">
        <f>VLOOKUP($B187,Populations!$D$15:$H$1920,3,FALSE)</f>
        <v>13966174</v>
      </c>
      <c r="D187" s="255">
        <f>IF(OR($H187="General pop",$H187="Schools",$H187="Workplace",$H187="Skills Training",$H187="Digital Supports"),1,VLOOKUP($B187,Populations!$D$15:$H$1920,5,FALSE))</f>
        <v>1</v>
      </c>
      <c r="E187" s="88">
        <f>VLOOKUP(I187,Epidemiology!$C$10:$H$47,6,FALSE)</f>
        <v>5338</v>
      </c>
      <c r="F187" s="102">
        <f>'Care profiles'!R188</f>
        <v>1</v>
      </c>
      <c r="G187" s="15" t="str">
        <f>'Care profiles'!A188</f>
        <v>25to64</v>
      </c>
      <c r="H187" s="15" t="str">
        <f>'Care profiles'!B188</f>
        <v>Distress</v>
      </c>
      <c r="I187" s="15" t="str">
        <f>'Care profiles'!C188</f>
        <v>Distress_25-64yrs</v>
      </c>
      <c r="J187" s="15" t="str">
        <f>'Care profiles'!D188</f>
        <v>Care profile</v>
      </c>
      <c r="K187" s="15" t="str">
        <f>'Care profiles'!E188</f>
        <v>Review +/- Ongoing Management</v>
      </c>
      <c r="L187" s="104">
        <f>'Care profiles'!F188</f>
        <v>0.6</v>
      </c>
      <c r="M187" s="15">
        <f>'Care profiles'!G188</f>
        <v>1</v>
      </c>
      <c r="N187" s="15">
        <f>'Care profiles'!H188</f>
        <v>15</v>
      </c>
      <c r="O187" s="15" t="str">
        <f>'Care profiles'!I188</f>
        <v>min</v>
      </c>
      <c r="P187" s="15" t="str">
        <f>'Care profiles'!J188</f>
        <v>General Practitioner</v>
      </c>
      <c r="Q187" s="15" t="str">
        <f>'Care profiles'!K188</f>
        <v>n/a</v>
      </c>
      <c r="R187" s="15" t="str">
        <f>'Care profiles'!M188</f>
        <v>Y</v>
      </c>
      <c r="S187" s="15" t="str">
        <f>'Care profiles'!O188</f>
        <v>N</v>
      </c>
      <c r="T187" s="15" t="str">
        <f>'Care profiles'!Q188</f>
        <v>N</v>
      </c>
      <c r="U187" s="30">
        <f t="shared" si="20"/>
        <v>745514.36812</v>
      </c>
      <c r="V187" s="30">
        <f t="shared" si="21"/>
        <v>447308.620872</v>
      </c>
      <c r="W187" s="30">
        <f>IF(M187="n/a",0,IF(O187="days",V187*M187*(1+(VLOOKUP(K187,'Bed parameters'!$A$9:$G$12,7,FALSE))),V187*M187))</f>
        <v>447308.620872</v>
      </c>
      <c r="X187" s="30">
        <f t="shared" si="22"/>
        <v>111827.155218</v>
      </c>
      <c r="Y187" s="30">
        <f t="shared" si="23"/>
        <v>0</v>
      </c>
      <c r="Z187" s="113">
        <f>_xlfn.IFNA(Y187/((VLOOKUP(K187,'Bed parameters'!$A$9:$G$12,3,FALSE))*(VLOOKUP(K187,'Bed parameters'!$A$9:$G$12,5,FALSE))),0)</f>
        <v>0</v>
      </c>
      <c r="AA187" s="30">
        <f t="shared" si="24"/>
        <v>111827.155218</v>
      </c>
      <c r="AB187" s="30">
        <f>_xlfn.IFNA(IF($O187="days",$Y187*(VLOOKUP($K187,'Bed parameters'!$A$9:$I$12,9,FALSE))*$F187*(VLOOKUP($Q187,'Workforce distribution'!$C$8:$AD$30,AB$7,FALSE)),IF($Q187="n/a",(IF($P187=AB$6,$X187*$F187,0)),$X187*$F187*(VLOOKUP($Q187,'Workforce distribution'!$C$8:$AD$30,AB$7,FALSE)))),0)</f>
        <v>0</v>
      </c>
      <c r="AC187" s="30">
        <f>_xlfn.IFNA(IF($O187="days",$Y187*(VLOOKUP($K187,'Bed parameters'!$A$9:$I$12,9,FALSE))*$F187*(VLOOKUP($Q187,'Workforce distribution'!$C$8:$AD$30,AC$7,FALSE)),IF($Q187="n/a",(IF($P187=AC$6,$X187*$F187,0)),$X187*$F187*(VLOOKUP($Q187,'Workforce distribution'!$C$8:$AD$30,AC$7,FALSE)))),0)</f>
        <v>0</v>
      </c>
      <c r="AD187" s="30">
        <f>_xlfn.IFNA(IF($O187="days",$Y187*(VLOOKUP($K187,'Bed parameters'!$A$9:$I$12,9,FALSE))*$F187*(VLOOKUP($Q187,'Workforce distribution'!$C$8:$AD$30,AD$7,FALSE)),IF($Q187="n/a",(IF($P187=AD$6,$X187*$F187,0)),$X187*$F187*(VLOOKUP($Q187,'Workforce distribution'!$C$8:$AD$30,AD$7,FALSE)))),0)</f>
        <v>0</v>
      </c>
      <c r="AE187" s="30">
        <f>_xlfn.IFNA(IF($O187="days",$Y187*(VLOOKUP($K187,'Bed parameters'!$A$9:$I$12,9,FALSE))*$F187*(VLOOKUP($Q187,'Workforce distribution'!$C$8:$AD$30,AE$7,FALSE)),IF($Q187="n/a",(IF($P187=AE$6,$X187*$F187,0)),$X187*$F187*(VLOOKUP($Q187,'Workforce distribution'!$C$8:$AD$30,AE$7,FALSE)))),0)</f>
        <v>0</v>
      </c>
      <c r="AF187" s="30">
        <f>_xlfn.IFNA(IF($O187="days",$Y187*(VLOOKUP($K187,'Bed parameters'!$A$9:$I$12,9,FALSE))*$F187*(VLOOKUP($Q187,'Workforce distribution'!$C$8:$AD$30,AF$7,FALSE)),IF($Q187="n/a",(IF($P187=AF$6,$X187*$F187,0)),$X187*$F187*(VLOOKUP($Q187,'Workforce distribution'!$C$8:$AD$30,AF$7,FALSE)))),0)</f>
        <v>0</v>
      </c>
      <c r="AG187" s="30">
        <f>_xlfn.IFNA(IF($O187="days",$Y187*(VLOOKUP($K187,'Bed parameters'!$A$9:$I$12,9,FALSE))*$F187*(VLOOKUP($Q187,'Workforce distribution'!$C$8:$AD$30,AG$7,FALSE)),IF($Q187="n/a",(IF($P187=AG$6,$X187*$F187,0)),$X187*$F187*(VLOOKUP($Q187,'Workforce distribution'!$C$8:$AD$30,AG$7,FALSE)))),0)</f>
        <v>0</v>
      </c>
      <c r="AH187" s="30">
        <f>_xlfn.IFNA(IF($O187="days",$Y187*(VLOOKUP($K187,'Bed parameters'!$A$9:$I$12,9,FALSE))*$F187*(VLOOKUP($Q187,'Workforce distribution'!$C$8:$AD$30,AH$7,FALSE)),IF($Q187="n/a",(IF($P187=AH$6,$X187*$F187,0)),$X187*$F187*(VLOOKUP($Q187,'Workforce distribution'!$C$8:$AD$30,AH$7,FALSE)))),0)</f>
        <v>0</v>
      </c>
      <c r="AI187" s="30">
        <f>_xlfn.IFNA(IF($O187="days",$Y187*(VLOOKUP($K187,'Bed parameters'!$A$9:$I$12,9,FALSE))*$F187*(VLOOKUP($Q187,'Workforce distribution'!$C$8:$AD$30,AI$7,FALSE)),IF($Q187="n/a",(IF($P187=AI$6,$X187*$F187,0)),$X187*$F187*(VLOOKUP($Q187,'Workforce distribution'!$C$8:$AD$30,AI$7,FALSE)))),0)</f>
        <v>0</v>
      </c>
      <c r="AJ187" s="30">
        <f>_xlfn.IFNA(IF($O187="days",$Y187*(VLOOKUP($K187,'Bed parameters'!$A$9:$I$12,9,FALSE))*$F187*(VLOOKUP($Q187,'Workforce distribution'!$C$8:$AD$30,AJ$7,FALSE)),IF($Q187="n/a",(IF($P187=AJ$6,$X187*$F187,0)),$X187*$F187*(VLOOKUP($Q187,'Workforce distribution'!$C$8:$AD$30,AJ$7,FALSE)))),0)</f>
        <v>0</v>
      </c>
      <c r="AK187" s="30">
        <f>_xlfn.IFNA(IF($O187="days",$Y187*(VLOOKUP($K187,'Bed parameters'!$A$9:$I$12,9,FALSE))*$F187*(VLOOKUP($Q187,'Workforce distribution'!$C$8:$AD$30,AK$7,FALSE)),IF($Q187="n/a",(IF($P187=AK$6,$X187*$F187,0)),$X187*$F187*(VLOOKUP($Q187,'Workforce distribution'!$C$8:$AD$30,AK$7,FALSE)))),0)</f>
        <v>0</v>
      </c>
      <c r="AL187" s="30">
        <f>_xlfn.IFNA(IF($O187="days",$Y187*(VLOOKUP($K187,'Bed parameters'!$A$9:$I$12,9,FALSE))*$F187*(VLOOKUP($Q187,'Workforce distribution'!$C$8:$AD$30,AL$7,FALSE)),IF($Q187="n/a",(IF($P187=AL$6,$X187*$F187,0)),$X187*$F187*(VLOOKUP($Q187,'Workforce distribution'!$C$8:$AD$30,AL$7,FALSE)))),0)</f>
        <v>0</v>
      </c>
      <c r="AM187" s="30">
        <f>_xlfn.IFNA(IF($O187="days",$Y187*(VLOOKUP($K187,'Bed parameters'!$A$9:$I$12,9,FALSE))*$F187*(VLOOKUP($Q187,'Workforce distribution'!$C$8:$AD$30,AM$7,FALSE)),IF($Q187="n/a",(IF($P187=AM$6,$X187*$F187,0)),$X187*$F187*(VLOOKUP($Q187,'Workforce distribution'!$C$8:$AD$30,AM$7,FALSE)))),0)</f>
        <v>0</v>
      </c>
      <c r="AN187" s="30">
        <f>_xlfn.IFNA(IF($O187="days",$Y187*(VLOOKUP($K187,'Bed parameters'!$A$9:$I$12,9,FALSE))*$F187*(VLOOKUP($Q187,'Workforce distribution'!$C$8:$AD$30,AN$7,FALSE)),IF($Q187="n/a",(IF($P187=AN$6,$X187*$F187,0)),$X187*$F187*(VLOOKUP($Q187,'Workforce distribution'!$C$8:$AD$30,AN$7,FALSE)))),0)</f>
        <v>0</v>
      </c>
      <c r="AO187" s="30">
        <f>_xlfn.IFNA(IF($O187="days",$Y187*(VLOOKUP($K187,'Bed parameters'!$A$9:$I$12,9,FALSE))*$F187*(VLOOKUP($Q187,'Workforce distribution'!$C$8:$AD$30,AO$7,FALSE)),IF($Q187="n/a",(IF($P187=AO$6,$X187*$F187,0)),$X187*$F187*(VLOOKUP($Q187,'Workforce distribution'!$C$8:$AD$30,AO$7,FALSE)))),0)</f>
        <v>0</v>
      </c>
      <c r="AP187" s="30">
        <f>_xlfn.IFNA(IF($O187="days",$Y187*(VLOOKUP($K187,'Bed parameters'!$A$9:$I$12,9,FALSE))*$F187*(VLOOKUP($Q187,'Workforce distribution'!$C$8:$AD$30,AP$7,FALSE)),IF($Q187="n/a",(IF($P187=AP$6,$X187*$F187,0)),$X187*$F187*(VLOOKUP($Q187,'Workforce distribution'!$C$8:$AD$30,AP$7,FALSE)))),0)</f>
        <v>0</v>
      </c>
      <c r="AQ187" s="30">
        <f>_xlfn.IFNA(IF($O187="days",$Y187*(VLOOKUP($K187,'Bed parameters'!$A$9:$I$12,9,FALSE))*$F187*(VLOOKUP($Q187,'Workforce distribution'!$C$8:$AD$30,AQ$7,FALSE)),IF($Q187="n/a",(IF($P187=AQ$6,$X187*$F187,0)),$X187*$F187*(VLOOKUP($Q187,'Workforce distribution'!$C$8:$AD$30,AQ$7,FALSE)))),0)</f>
        <v>0</v>
      </c>
      <c r="AR187" s="30">
        <f>_xlfn.IFNA(IF($O187="days",$Y187*(VLOOKUP($K187,'Bed parameters'!$A$9:$I$12,9,FALSE))*$F187*(VLOOKUP($Q187,'Workforce distribution'!$C$8:$AD$30,AR$7,FALSE)),IF($Q187="n/a",(IF($P187=AR$6,$X187*$F187,0)),$X187*$F187*(VLOOKUP($Q187,'Workforce distribution'!$C$8:$AD$30,AR$7,FALSE)))),0)</f>
        <v>0</v>
      </c>
      <c r="AS187" s="30">
        <f>_xlfn.IFNA(IF($O187="days",$Y187*(VLOOKUP($K187,'Bed parameters'!$A$9:$I$12,9,FALSE))*$F187*(VLOOKUP($Q187,'Workforce distribution'!$C$8:$AD$30,AS$7,FALSE)),IF($Q187="n/a",(IF($P187=AS$6,$X187*$F187,0)),$X187*$F187*(VLOOKUP($Q187,'Workforce distribution'!$C$8:$AD$30,AS$7,FALSE)))),0)</f>
        <v>0</v>
      </c>
      <c r="AT187" s="30">
        <f>_xlfn.IFNA(IF($O187="days",$Y187*(VLOOKUP($K187,'Bed parameters'!$A$9:$I$12,9,FALSE))*$F187*(VLOOKUP($Q187,'Workforce distribution'!$C$8:$AD$30,AT$7,FALSE)),IF($Q187="n/a",(IF($P187=AT$6,$X187*$F187,0)),$X187*$F187*(VLOOKUP($Q187,'Workforce distribution'!$C$8:$AD$30,AT$7,FALSE)))),0)</f>
        <v>111827.155218</v>
      </c>
      <c r="AU187" s="30">
        <f>_xlfn.IFNA(IF($O187="days",$Y187*(VLOOKUP($K187,'Bed parameters'!$A$9:$I$12,9,FALSE))*$F187*(VLOOKUP($Q187,'Workforce distribution'!$C$8:$AD$30,AU$7,FALSE)),IF($Q187="n/a",(IF($P187=AU$6,$X187*$F187,0)),$X187*$F187*(VLOOKUP($Q187,'Workforce distribution'!$C$8:$AD$30,AU$7,FALSE)))),0)</f>
        <v>0</v>
      </c>
      <c r="AV187" s="30">
        <f>_xlfn.IFNA(IF($O187="days",$Y187*(VLOOKUP($K187,'Bed parameters'!$A$9:$I$12,9,FALSE))*$F187*(VLOOKUP($Q187,'Workforce distribution'!$C$8:$AD$30,AV$7,FALSE)),IF($Q187="n/a",(IF($P187=AV$6,$X187*$F187,0)),$X187*$F187*(VLOOKUP($Q187,'Workforce distribution'!$C$8:$AD$30,AV$7,FALSE)))),0)</f>
        <v>0</v>
      </c>
      <c r="AW187" s="30">
        <f>_xlfn.IFNA(IF($O187="days",$Y187*(VLOOKUP($K187,'Bed parameters'!$A$9:$I$12,9,FALSE))*$F187*(VLOOKUP($Q187,'Workforce distribution'!$C$8:$AD$30,AW$7,FALSE)),IF($Q187="n/a",(IF($P187=AW$6,$X187*$F187,0)),$X187*$F187*(VLOOKUP($Q187,'Workforce distribution'!$C$8:$AD$30,AW$7,FALSE)))),0)</f>
        <v>0</v>
      </c>
      <c r="AX187" s="30">
        <f>_xlfn.IFNA(IF($O187="days",$Y187*(VLOOKUP($K187,'Bed parameters'!$A$9:$I$12,9,FALSE))*$F187*(VLOOKUP($Q187,'Workforce distribution'!$C$8:$AD$30,AX$7,FALSE)),IF($Q187="n/a",(IF($P187=AX$6,$X187*$F187,0)),$X187*$F187*(VLOOKUP($Q187,'Workforce distribution'!$C$8:$AD$30,AX$7,FALSE)))),0)</f>
        <v>0</v>
      </c>
      <c r="AY187" s="30">
        <f>_xlfn.IFNA(IF($O187="days",$Y187*(VLOOKUP($K187,'Bed parameters'!$A$9:$I$12,9,FALSE))*$F187*(VLOOKUP($Q187,'Workforce distribution'!$C$8:$AD$30,AY$7,FALSE)),IF($Q187="n/a",(IF($P187=AY$6,$X187*$F187,0)),$X187*$F187*(VLOOKUP($Q187,'Workforce distribution'!$C$8:$AD$30,AY$7,FALSE)))),0)</f>
        <v>0</v>
      </c>
      <c r="AZ187" s="30">
        <f>_xlfn.IFNA(IF($O187="days",$Y187*(VLOOKUP($K187,'Bed parameters'!$A$9:$I$12,9,FALSE))*$F187*(VLOOKUP($Q187,'Workforce distribution'!$C$8:$AD$30,AZ$7,FALSE)),IF($Q187="n/a",(IF($P187=AZ$6,$X187*$F187,0)),$X187*$F187*(VLOOKUP($Q187,'Workforce distribution'!$C$8:$AD$30,AZ$7,FALSE)))),0)</f>
        <v>0</v>
      </c>
      <c r="BA187" s="30">
        <f>_xlfn.IFNA(IF($O187="days",$Y187*(VLOOKUP($K187,'Bed parameters'!$A$9:$I$12,9,FALSE))*$F187*(VLOOKUP($Q187,'Workforce distribution'!$C$8:$AD$30,BA$7,FALSE)),IF($Q187="n/a",(IF($P187=BA$6,$X187*$F187,0)),$X187*$F187*(VLOOKUP($Q187,'Workforce distribution'!$C$8:$AD$30,BA$7,FALSE)))),0)</f>
        <v>0</v>
      </c>
      <c r="BB187" s="30">
        <f>_xlfn.IFNA(IF($O187="days",$Y187*(VLOOKUP($K187,'Bed parameters'!$A$9:$I$12,9,FALSE))*$F187*(VLOOKUP($Q187,'Workforce distribution'!$C$8:$AD$30,BB$7,FALSE)),IF($Q187="n/a",(IF($P187=BB$6,$X187*$F187,0)),$X187*$F187*(VLOOKUP($Q187,'Workforce distribution'!$C$8:$AD$30,BB$7,FALSE)))),0)</f>
        <v>0</v>
      </c>
      <c r="BC187" s="149">
        <f t="shared" si="25"/>
        <v>67.773211971976082</v>
      </c>
      <c r="BD187" s="288">
        <f>IF($Q187="n/a",(IF('Workforce hours'!D$30=0,0,(AB187/'Workforce hours'!D$30))),(IF(VLOOKUP($Q187,'Workforce hours'!$C$8:$AD$30,BD$7,FALSE)=0,0,(AB187/(VLOOKUP($Q187,'Workforce hours'!$C$8:$AD$30,BD$7,FALSE))))))</f>
        <v>0</v>
      </c>
      <c r="BE187" s="288">
        <f>IF($Q187="n/a",(IF('Workforce hours'!E$30=0,0,(AC187/'Workforce hours'!E$30))),(IF(VLOOKUP($Q187,'Workforce hours'!$C$8:$AD$30,BE$7,FALSE)=0,0,(AC187/(VLOOKUP($Q187,'Workforce hours'!$C$8:$AD$30,BE$7,FALSE))))))</f>
        <v>0</v>
      </c>
      <c r="BF187" s="288">
        <f>IF($Q187="n/a",(IF('Workforce hours'!F$30=0,0,(AD187/'Workforce hours'!F$30))),(IF(VLOOKUP($Q187,'Workforce hours'!$C$8:$AD$30,BF$7,FALSE)=0,0,(AD187/(VLOOKUP($Q187,'Workforce hours'!$C$8:$AD$30,BF$7,FALSE))))))</f>
        <v>0</v>
      </c>
      <c r="BG187" s="288">
        <f>IF($Q187="n/a",(IF('Workforce hours'!G$30=0,0,(AE187/'Workforce hours'!G$30))),(IF(VLOOKUP($Q187,'Workforce hours'!$C$8:$AD$30,BG$7,FALSE)=0,0,(AE187/(VLOOKUP($Q187,'Workforce hours'!$C$8:$AD$30,BG$7,FALSE))))))</f>
        <v>0</v>
      </c>
      <c r="BH187" s="288">
        <f>IF($Q187="n/a",(IF('Workforce hours'!H$30=0,0,(AF187/'Workforce hours'!H$30))),(IF(VLOOKUP($Q187,'Workforce hours'!$C$8:$AD$30,BH$7,FALSE)=0,0,(AF187/(VLOOKUP($Q187,'Workforce hours'!$C$8:$AD$30,BH$7,FALSE))))))</f>
        <v>0</v>
      </c>
      <c r="BI187" s="288">
        <f>IF($Q187="n/a",(IF('Workforce hours'!I$30=0,0,(AG187/'Workforce hours'!I$30))),(IF(VLOOKUP($Q187,'Workforce hours'!$C$8:$AD$30,BI$7,FALSE)=0,0,(AG187/(VLOOKUP($Q187,'Workforce hours'!$C$8:$AD$30,BI$7,FALSE))))))</f>
        <v>0</v>
      </c>
      <c r="BJ187" s="288">
        <f>IF($Q187="n/a",(IF('Workforce hours'!J$30=0,0,(AH187/'Workforce hours'!J$30))),(IF(VLOOKUP($Q187,'Workforce hours'!$C$8:$AD$30,BJ$7,FALSE)=0,0,(AH187/(VLOOKUP($Q187,'Workforce hours'!$C$8:$AD$30,BJ$7,FALSE))))))</f>
        <v>0</v>
      </c>
      <c r="BK187" s="288">
        <f>IF($Q187="n/a",(IF('Workforce hours'!K$30=0,0,(AI187/'Workforce hours'!K$30))),(IF(VLOOKUP($Q187,'Workforce hours'!$C$8:$AD$30,BK$7,FALSE)=0,0,(AI187/(VLOOKUP($Q187,'Workforce hours'!$C$8:$AD$30,BK$7,FALSE))))))</f>
        <v>0</v>
      </c>
      <c r="BL187" s="288">
        <f>IF($Q187="n/a",(IF('Workforce hours'!L$30=0,0,(AJ187/'Workforce hours'!L$30))),(IF(VLOOKUP($Q187,'Workforce hours'!$C$8:$AD$30,BL$7,FALSE)=0,0,(AJ187/(VLOOKUP($Q187,'Workforce hours'!$C$8:$AD$30,BL$7,FALSE))))))</f>
        <v>0</v>
      </c>
      <c r="BM187" s="288">
        <f>IF($Q187="n/a",(IF('Workforce hours'!M$30=0,0,(AK187/'Workforce hours'!M$30))),(IF(VLOOKUP($Q187,'Workforce hours'!$C$8:$AD$30,BM$7,FALSE)=0,0,(AK187/(VLOOKUP($Q187,'Workforce hours'!$C$8:$AD$30,BM$7,FALSE))))))</f>
        <v>0</v>
      </c>
      <c r="BN187" s="288">
        <f>IF($Q187="n/a",(IF('Workforce hours'!N$30=0,0,(AL187/'Workforce hours'!N$30))),(IF(VLOOKUP($Q187,'Workforce hours'!$C$8:$AD$30,BN$7,FALSE)=0,0,(AL187/(VLOOKUP($Q187,'Workforce hours'!$C$8:$AD$30,BN$7,FALSE))))))</f>
        <v>0</v>
      </c>
      <c r="BO187" s="288">
        <f>IF($Q187="n/a",(IF('Workforce hours'!O$30=0,0,(AM187/'Workforce hours'!O$30))),(IF(VLOOKUP($Q187,'Workforce hours'!$C$8:$AD$30,BO$7,FALSE)=0,0,(AM187/(VLOOKUP($Q187,'Workforce hours'!$C$8:$AD$30,BO$7,FALSE))))))</f>
        <v>0</v>
      </c>
      <c r="BP187" s="288">
        <f>IF($Q187="n/a",(IF('Workforce hours'!P$30=0,0,(AN187/'Workforce hours'!P$30))),(IF(VLOOKUP($Q187,'Workforce hours'!$C$8:$AD$30,BP$7,FALSE)=0,0,(AN187/(VLOOKUP($Q187,'Workforce hours'!$C$8:$AD$30,BP$7,FALSE))))))</f>
        <v>0</v>
      </c>
      <c r="BQ187" s="288">
        <f>IF($Q187="n/a",(IF('Workforce hours'!Q$30=0,0,(AO187/'Workforce hours'!Q$30))),(IF(VLOOKUP($Q187,'Workforce hours'!$C$8:$AD$30,BQ$7,FALSE)=0,0,(AO187/(VLOOKUP($Q187,'Workforce hours'!$C$8:$AD$30,BQ$7,FALSE))))))</f>
        <v>0</v>
      </c>
      <c r="BR187" s="288">
        <f>IF($Q187="n/a",(IF('Workforce hours'!R$30=0,0,(AP187/'Workforce hours'!R$30))),(IF(VLOOKUP($Q187,'Workforce hours'!$C$8:$AD$30,BR$7,FALSE)=0,0,(AP187/(VLOOKUP($Q187,'Workforce hours'!$C$8:$AD$30,BR$7,FALSE))))))</f>
        <v>0</v>
      </c>
      <c r="BS187" s="288">
        <f>IF($Q187="n/a",(IF('Workforce hours'!S$30=0,0,(AQ187/'Workforce hours'!S$30))),(IF(VLOOKUP($Q187,'Workforce hours'!$C$8:$AD$30,BS$7,FALSE)=0,0,(AQ187/(VLOOKUP($Q187,'Workforce hours'!$C$8:$AD$30,BS$7,FALSE))))))</f>
        <v>0</v>
      </c>
      <c r="BT187" s="288">
        <f>IF($Q187="n/a",(IF('Workforce hours'!T$30=0,0,(AR187/'Workforce hours'!T$30))),(IF(VLOOKUP($Q187,'Workforce hours'!$C$8:$AD$30,BT$7,FALSE)=0,0,(AR187/(VLOOKUP($Q187,'Workforce hours'!$C$8:$AD$30,BT$7,FALSE))))))</f>
        <v>0</v>
      </c>
      <c r="BU187" s="288">
        <f>IF($Q187="n/a",(IF('Workforce hours'!U$30=0,0,(AS187/'Workforce hours'!U$30))),(IF(VLOOKUP($Q187,'Workforce hours'!$C$8:$AD$30,BU$7,FALSE)=0,0,(AS187/(VLOOKUP($Q187,'Workforce hours'!$C$8:$AD$30,BU$7,FALSE))))))</f>
        <v>0</v>
      </c>
      <c r="BV187" s="288">
        <f>IF($Q187="n/a",(IF('Workforce hours'!V$30=0,0,(AT187/'Workforce hours'!V$30))),(IF(VLOOKUP($Q187,'Workforce hours'!$C$8:$AD$30,BV$7,FALSE)=0,0,(AT187/(VLOOKUP($Q187,'Workforce hours'!$C$8:$AD$30,BV$7,FALSE))))))</f>
        <v>67.773211971976082</v>
      </c>
      <c r="BW187" s="288">
        <f>IF($Q187="n/a",(IF('Workforce hours'!W$30=0,0,(AU187/'Workforce hours'!W$30))),(IF(VLOOKUP($Q187,'Workforce hours'!$C$8:$AD$30,BW$7,FALSE)=0,0,(AU187/(VLOOKUP($Q187,'Workforce hours'!$C$8:$AD$30,BW$7,FALSE))))))</f>
        <v>0</v>
      </c>
      <c r="BX187" s="288">
        <f>IF($Q187="n/a",(IF('Workforce hours'!X$30=0,0,(AV187/'Workforce hours'!X$30))),(IF(VLOOKUP($Q187,'Workforce hours'!$C$8:$AD$30,BX$7,FALSE)=0,0,(AV187/(VLOOKUP($Q187,'Workforce hours'!$C$8:$AD$30,BX$7,FALSE))))))</f>
        <v>0</v>
      </c>
      <c r="BY187" s="288">
        <f>IF($Q187="n/a",(IF('Workforce hours'!Y$30=0,0,(AW187/'Workforce hours'!Y$30))),(IF(VLOOKUP($Q187,'Workforce hours'!$C$8:$AD$30,BY$7,FALSE)=0,0,(AW187/(VLOOKUP($Q187,'Workforce hours'!$C$8:$AD$30,BY$7,FALSE))))))</f>
        <v>0</v>
      </c>
      <c r="BZ187" s="288">
        <f>IF($Q187="n/a",(IF('Workforce hours'!Z$30=0,0,(AX187/'Workforce hours'!Z$30))),(IF(VLOOKUP($Q187,'Workforce hours'!$C$8:$AD$30,BZ$7,FALSE)=0,0,(AX187/(VLOOKUP($Q187,'Workforce hours'!$C$8:$AD$30,BZ$7,FALSE))))))</f>
        <v>0</v>
      </c>
      <c r="CA187" s="288">
        <f>IF($Q187="n/a",(IF('Workforce hours'!AA$30=0,0,(AY187/'Workforce hours'!AA$30))),(IF(VLOOKUP($Q187,'Workforce hours'!$C$8:$AD$30,CA$7,FALSE)=0,0,(AY187/(VLOOKUP($Q187,'Workforce hours'!$C$8:$AD$30,CA$7,FALSE))))))</f>
        <v>0</v>
      </c>
      <c r="CB187" s="288">
        <f>IF($Q187="n/a",(IF('Workforce hours'!AB$30=0,0,(AZ187/'Workforce hours'!AB$30))),(IF(VLOOKUP($Q187,'Workforce hours'!$C$8:$AD$30,CB$7,FALSE)=0,0,(AZ187/(VLOOKUP($Q187,'Workforce hours'!$C$8:$AD$30,CB$7,FALSE))))))</f>
        <v>0</v>
      </c>
      <c r="CC187" s="288">
        <f>IF($Q187="n/a",(IF('Workforce hours'!AC$30=0,0,(BA187/'Workforce hours'!AC$30))),(IF(VLOOKUP($Q187,'Workforce hours'!$C$8:$AD$30,CC$7,FALSE)=0,0,(BA187/(VLOOKUP($Q187,'Workforce hours'!$C$8:$AD$30,CC$7,FALSE))))))</f>
        <v>0</v>
      </c>
      <c r="CD187" s="288">
        <f>IF($Q187="n/a",(IF('Workforce hours'!AD$30=0,0,(BB187/'Workforce hours'!AD$30))),(IF(VLOOKUP($Q187,'Workforce hours'!$C$8:$AD$30,CD$7,FALSE)=0,0,(BB187/(VLOOKUP($Q187,'Workforce hours'!$C$8:$AD$30,CD$7,FALSE))))))</f>
        <v>0</v>
      </c>
      <c r="CE187" s="289">
        <f t="shared" si="26"/>
        <v>0</v>
      </c>
      <c r="CF187" s="290">
        <f>BD187*'Workforce costs'!B$9*(1+'Workforce costs'!B$10)*(1+'Workforce costs'!B$11)</f>
        <v>0</v>
      </c>
      <c r="CG187" s="290">
        <f>BE187*'Workforce costs'!C$9*(1+'Workforce costs'!C$10)*(1+'Workforce costs'!C$11)</f>
        <v>0</v>
      </c>
      <c r="CH187" s="290">
        <f>BF187*'Workforce costs'!D$9*(1+'Workforce costs'!D$10)*(1+'Workforce costs'!D$11)</f>
        <v>0</v>
      </c>
      <c r="CI187" s="290">
        <f>BG187*'Workforce costs'!E$9*(1+'Workforce costs'!E$10)*(1+'Workforce costs'!E$11)</f>
        <v>0</v>
      </c>
      <c r="CJ187" s="290">
        <f>BH187*'Workforce costs'!F$9*(1+'Workforce costs'!F$10)*(1+'Workforce costs'!F$11)</f>
        <v>0</v>
      </c>
      <c r="CK187" s="290">
        <f>BI187*'Workforce costs'!G$9*(1+'Workforce costs'!G$10)*(1+'Workforce costs'!G$11)</f>
        <v>0</v>
      </c>
      <c r="CL187" s="290">
        <f>BJ187*'Workforce costs'!H$9*(1+'Workforce costs'!H$10)*(1+'Workforce costs'!H$11)</f>
        <v>0</v>
      </c>
      <c r="CM187" s="290">
        <f>BK187*'Workforce costs'!I$9*(1+'Workforce costs'!I$10)*(1+'Workforce costs'!I$11)</f>
        <v>0</v>
      </c>
      <c r="CN187" s="290">
        <f>BL187*'Workforce costs'!J$9*(1+'Workforce costs'!J$10)*(1+'Workforce costs'!J$11)</f>
        <v>0</v>
      </c>
      <c r="CO187" s="290">
        <f>BM187*'Workforce costs'!K$9*(1+'Workforce costs'!K$10)*(1+'Workforce costs'!K$11)</f>
        <v>0</v>
      </c>
      <c r="CP187" s="290">
        <f>BN187*'Workforce costs'!L$9*(1+'Workforce costs'!L$10)*(1+'Workforce costs'!L$11)</f>
        <v>0</v>
      </c>
      <c r="CQ187" s="290">
        <f>BO187*'Workforce costs'!M$9*(1+'Workforce costs'!M$10)*(1+'Workforce costs'!M$11)</f>
        <v>0</v>
      </c>
      <c r="CR187" s="290">
        <f>BP187*'Workforce costs'!N$9*(1+'Workforce costs'!N$10)*(1+'Workforce costs'!N$11)</f>
        <v>0</v>
      </c>
      <c r="CS187" s="290">
        <f>BQ187*'Workforce costs'!O$9*(1+'Workforce costs'!O$10)*(1+'Workforce costs'!O$11)</f>
        <v>0</v>
      </c>
      <c r="CT187" s="290">
        <f>BR187*'Workforce costs'!P$9*(1+'Workforce costs'!P$10)*(1+'Workforce costs'!P$11)</f>
        <v>0</v>
      </c>
      <c r="CU187" s="290">
        <f>BS187*'Workforce costs'!Q$9*(1+'Workforce costs'!Q$10)*(1+'Workforce costs'!Q$11)</f>
        <v>0</v>
      </c>
      <c r="CV187" s="290">
        <f>BT187*'Workforce costs'!R$9*(1+'Workforce costs'!R$10)*(1+'Workforce costs'!R$11)</f>
        <v>0</v>
      </c>
      <c r="CW187" s="290">
        <f>BU187*'Workforce costs'!S$9*(1+'Workforce costs'!S$10)*(1+'Workforce costs'!S$11)</f>
        <v>0</v>
      </c>
      <c r="CX187" s="290">
        <f>BV187*'Workforce costs'!T$9*(1+'Workforce costs'!T$10)*(1+'Workforce costs'!T$11)</f>
        <v>0</v>
      </c>
      <c r="CY187" s="290">
        <f>BW187*'Workforce costs'!U$9*(1+'Workforce costs'!U$10)*(1+'Workforce costs'!U$11)</f>
        <v>0</v>
      </c>
      <c r="CZ187" s="290">
        <f>BX187*'Workforce costs'!V$9*(1+'Workforce costs'!V$10)*(1+'Workforce costs'!V$11)</f>
        <v>0</v>
      </c>
      <c r="DA187" s="290">
        <f>BY187*'Workforce costs'!W$9*(1+'Workforce costs'!W$10)*(1+'Workforce costs'!W$11)</f>
        <v>0</v>
      </c>
      <c r="DB187" s="290">
        <f>BZ187*'Workforce costs'!X$9*(1+'Workforce costs'!X$10)*(1+'Workforce costs'!X$11)</f>
        <v>0</v>
      </c>
      <c r="DC187" s="290">
        <f>CA187*'Workforce costs'!Y$9*(1+'Workforce costs'!Y$10)*(1+'Workforce costs'!Y$11)</f>
        <v>0</v>
      </c>
      <c r="DD187" s="290">
        <f>CB187*'Workforce costs'!Z$9*(1+'Workforce costs'!Z$10)*(1+'Workforce costs'!Z$11)</f>
        <v>0</v>
      </c>
      <c r="DE187" s="290">
        <f>CC187*'Workforce costs'!AA$9*(1+'Workforce costs'!AA$10)*(1+'Workforce costs'!AA$11)</f>
        <v>0</v>
      </c>
      <c r="DF187" s="290">
        <f>CD187*'Workforce costs'!AB$9*(1+'Workforce costs'!AB$10)*(1+'Workforce costs'!AB$11)</f>
        <v>0</v>
      </c>
    </row>
    <row r="188" spans="1:110" x14ac:dyDescent="0.3">
      <c r="A188" s="2" t="str">
        <f>Outputs!$A$4</f>
        <v>Australia</v>
      </c>
      <c r="B188" s="2" t="str">
        <f t="shared" si="19"/>
        <v>Australia 25to64</v>
      </c>
      <c r="C188" s="30">
        <f>VLOOKUP($B188,Populations!$D$15:$H$1920,3,FALSE)</f>
        <v>13966174</v>
      </c>
      <c r="D188" s="255">
        <f>IF(OR($H188="General pop",$H188="Schools",$H188="Workplace",$H188="Skills Training",$H188="Digital Supports"),1,VLOOKUP($B188,Populations!$D$15:$H$1920,5,FALSE))</f>
        <v>1</v>
      </c>
      <c r="E188" s="88">
        <f>VLOOKUP(I188,Epidemiology!$C$10:$H$47,6,FALSE)</f>
        <v>5338</v>
      </c>
      <c r="F188" s="102">
        <f>'Care profiles'!R189</f>
        <v>1</v>
      </c>
      <c r="G188" s="15" t="str">
        <f>'Care profiles'!A189</f>
        <v>25to64</v>
      </c>
      <c r="H188" s="15" t="str">
        <f>'Care profiles'!B189</f>
        <v>Distress</v>
      </c>
      <c r="I188" s="15" t="str">
        <f>'Care profiles'!C189</f>
        <v>Distress_25-64yrs</v>
      </c>
      <c r="J188" s="15" t="str">
        <f>'Care profiles'!D189</f>
        <v>Care profile</v>
      </c>
      <c r="K188" s="15" t="str">
        <f>'Care profiles'!E189</f>
        <v>Review +/- Ongoing Management</v>
      </c>
      <c r="L188" s="104">
        <f>'Care profiles'!F189</f>
        <v>0.3</v>
      </c>
      <c r="M188" s="15">
        <f>'Care profiles'!G189</f>
        <v>1</v>
      </c>
      <c r="N188" s="15">
        <f>'Care profiles'!H189</f>
        <v>15</v>
      </c>
      <c r="O188" s="15" t="str">
        <f>'Care profiles'!I189</f>
        <v>min</v>
      </c>
      <c r="P188" s="15" t="str">
        <f>'Care profiles'!J189</f>
        <v>Team</v>
      </c>
      <c r="Q188" s="15" t="str">
        <f>'Care profiles'!K189</f>
        <v>Clinical Community Treatment Team – Adult (25 – 64 years)</v>
      </c>
      <c r="R188" s="15" t="str">
        <f>'Care profiles'!M189</f>
        <v>N</v>
      </c>
      <c r="S188" s="15" t="str">
        <f>'Care profiles'!O189</f>
        <v>Y</v>
      </c>
      <c r="T188" s="15" t="str">
        <f>'Care profiles'!Q189</f>
        <v>N</v>
      </c>
      <c r="U188" s="30">
        <f t="shared" si="20"/>
        <v>745514.36812</v>
      </c>
      <c r="V188" s="30">
        <f t="shared" si="21"/>
        <v>223654.310436</v>
      </c>
      <c r="W188" s="30">
        <f>IF(M188="n/a",0,IF(O188="days",V188*M188*(1+(VLOOKUP(K188,'Bed parameters'!$A$9:$G$12,7,FALSE))),V188*M188))</f>
        <v>223654.310436</v>
      </c>
      <c r="X188" s="30">
        <f t="shared" si="22"/>
        <v>55913.577609</v>
      </c>
      <c r="Y188" s="30">
        <f t="shared" si="23"/>
        <v>0</v>
      </c>
      <c r="Z188" s="113">
        <f>_xlfn.IFNA(Y188/((VLOOKUP(K188,'Bed parameters'!$A$9:$G$12,3,FALSE))*(VLOOKUP(K188,'Bed parameters'!$A$9:$G$12,5,FALSE))),0)</f>
        <v>0</v>
      </c>
      <c r="AA188" s="30">
        <f t="shared" si="24"/>
        <v>55913.577609</v>
      </c>
      <c r="AB188" s="30">
        <f>_xlfn.IFNA(IF($O188="days",$Y188*(VLOOKUP($K188,'Bed parameters'!$A$9:$I$12,9,FALSE))*$F188*(VLOOKUP($Q188,'Workforce distribution'!$C$8:$AD$30,AB$7,FALSE)),IF($Q188="n/a",(IF($P188=AB$6,$X188*$F188,0)),$X188*$F188*(VLOOKUP($Q188,'Workforce distribution'!$C$8:$AD$30,AB$7,FALSE)))),0)</f>
        <v>0</v>
      </c>
      <c r="AC188" s="30">
        <f>_xlfn.IFNA(IF($O188="days",$Y188*(VLOOKUP($K188,'Bed parameters'!$A$9:$I$12,9,FALSE))*$F188*(VLOOKUP($Q188,'Workforce distribution'!$C$8:$AD$30,AC$7,FALSE)),IF($Q188="n/a",(IF($P188=AC$6,$X188*$F188,0)),$X188*$F188*(VLOOKUP($Q188,'Workforce distribution'!$C$8:$AD$30,AC$7,FALSE)))),0)</f>
        <v>0</v>
      </c>
      <c r="AD188" s="30">
        <f>_xlfn.IFNA(IF($O188="days",$Y188*(VLOOKUP($K188,'Bed parameters'!$A$9:$I$12,9,FALSE))*$F188*(VLOOKUP($Q188,'Workforce distribution'!$C$8:$AD$30,AD$7,FALSE)),IF($Q188="n/a",(IF($P188=AD$6,$X188*$F188,0)),$X188*$F188*(VLOOKUP($Q188,'Workforce distribution'!$C$8:$AD$30,AD$7,FALSE)))),0)</f>
        <v>0</v>
      </c>
      <c r="AE188" s="30">
        <f>_xlfn.IFNA(IF($O188="days",$Y188*(VLOOKUP($K188,'Bed parameters'!$A$9:$I$12,9,FALSE))*$F188*(VLOOKUP($Q188,'Workforce distribution'!$C$8:$AD$30,AE$7,FALSE)),IF($Q188="n/a",(IF($P188=AE$6,$X188*$F188,0)),$X188*$F188*(VLOOKUP($Q188,'Workforce distribution'!$C$8:$AD$30,AE$7,FALSE)))),0)</f>
        <v>2734.90325261413</v>
      </c>
      <c r="AF188" s="30">
        <f>_xlfn.IFNA(IF($O188="days",$Y188*(VLOOKUP($K188,'Bed parameters'!$A$9:$I$12,9,FALSE))*$F188*(VLOOKUP($Q188,'Workforce distribution'!$C$8:$AD$30,AF$7,FALSE)),IF($Q188="n/a",(IF($P188=AF$6,$X188*$F188,0)),$X188*$F188*(VLOOKUP($Q188,'Workforce distribution'!$C$8:$AD$30,AF$7,FALSE)))),0)</f>
        <v>0</v>
      </c>
      <c r="AG188" s="30">
        <f>_xlfn.IFNA(IF($O188="days",$Y188*(VLOOKUP($K188,'Bed parameters'!$A$9:$I$12,9,FALSE))*$F188*(VLOOKUP($Q188,'Workforce distribution'!$C$8:$AD$30,AG$7,FALSE)),IF($Q188="n/a",(IF($P188=AG$6,$X188*$F188,0)),$X188*$F188*(VLOOKUP($Q188,'Workforce distribution'!$C$8:$AD$30,AG$7,FALSE)))),0)</f>
        <v>2510.2976714815691</v>
      </c>
      <c r="AH188" s="30">
        <f>_xlfn.IFNA(IF($O188="days",$Y188*(VLOOKUP($K188,'Bed parameters'!$A$9:$I$12,9,FALSE))*$F188*(VLOOKUP($Q188,'Workforce distribution'!$C$8:$AD$30,AH$7,FALSE)),IF($Q188="n/a",(IF($P188=AH$6,$X188*$F188,0)),$X188*$F188*(VLOOKUP($Q188,'Workforce distribution'!$C$8:$AD$30,AH$7,FALSE)))),0)</f>
        <v>1255.1488357407845</v>
      </c>
      <c r="AI188" s="30">
        <f>_xlfn.IFNA(IF($O188="days",$Y188*(VLOOKUP($K188,'Bed parameters'!$A$9:$I$12,9,FALSE))*$F188*(VLOOKUP($Q188,'Workforce distribution'!$C$8:$AD$30,AI$7,FALSE)),IF($Q188="n/a",(IF($P188=AI$6,$X188*$F188,0)),$X188*$F188*(VLOOKUP($Q188,'Workforce distribution'!$C$8:$AD$30,AI$7,FALSE)))),0)</f>
        <v>0</v>
      </c>
      <c r="AJ188" s="30">
        <f>_xlfn.IFNA(IF($O188="days",$Y188*(VLOOKUP($K188,'Bed parameters'!$A$9:$I$12,9,FALSE))*$F188*(VLOOKUP($Q188,'Workforce distribution'!$C$8:$AD$30,AJ$7,FALSE)),IF($Q188="n/a",(IF($P188=AJ$6,$X188*$F188,0)),$X188*$F188*(VLOOKUP($Q188,'Workforce distribution'!$C$8:$AD$30,AJ$7,FALSE)))),0)</f>
        <v>0</v>
      </c>
      <c r="AK188" s="30">
        <f>_xlfn.IFNA(IF($O188="days",$Y188*(VLOOKUP($K188,'Bed parameters'!$A$9:$I$12,9,FALSE))*$F188*(VLOOKUP($Q188,'Workforce distribution'!$C$8:$AD$30,AK$7,FALSE)),IF($Q188="n/a",(IF($P188=AK$6,$X188*$F188,0)),$X188*$F188*(VLOOKUP($Q188,'Workforce distribution'!$C$8:$AD$30,AK$7,FALSE)))),0)</f>
        <v>0</v>
      </c>
      <c r="AL188" s="30">
        <f>_xlfn.IFNA(IF($O188="days",$Y188*(VLOOKUP($K188,'Bed parameters'!$A$9:$I$12,9,FALSE))*$F188*(VLOOKUP($Q188,'Workforce distribution'!$C$8:$AD$30,AL$7,FALSE)),IF($Q188="n/a",(IF($P188=AL$6,$X188*$F188,0)),$X188*$F188*(VLOOKUP($Q188,'Workforce distribution'!$C$8:$AD$30,AL$7,FALSE)))),0)</f>
        <v>1321.2093007797732</v>
      </c>
      <c r="AM188" s="30">
        <f>_xlfn.IFNA(IF($O188="days",$Y188*(VLOOKUP($K188,'Bed parameters'!$A$9:$I$12,9,FALSE))*$F188*(VLOOKUP($Q188,'Workforce distribution'!$C$8:$AD$30,AM$7,FALSE)),IF($Q188="n/a",(IF($P188=AM$6,$X188*$F188,0)),$X188*$F188*(VLOOKUP($Q188,'Workforce distribution'!$C$8:$AD$30,AM$7,FALSE)))),0)</f>
        <v>20875.106952320417</v>
      </c>
      <c r="AN188" s="30">
        <f>_xlfn.IFNA(IF($O188="days",$Y188*(VLOOKUP($K188,'Bed parameters'!$A$9:$I$12,9,FALSE))*$F188*(VLOOKUP($Q188,'Workforce distribution'!$C$8:$AD$30,AN$7,FALSE)),IF($Q188="n/a",(IF($P188=AN$6,$X188*$F188,0)),$X188*$F188*(VLOOKUP($Q188,'Workforce distribution'!$C$8:$AD$30,AN$7,FALSE)))),0)</f>
        <v>4862.0502268695654</v>
      </c>
      <c r="AO188" s="30">
        <f>_xlfn.IFNA(IF($O188="days",$Y188*(VLOOKUP($K188,'Bed parameters'!$A$9:$I$12,9,FALSE))*$F188*(VLOOKUP($Q188,'Workforce distribution'!$C$8:$AD$30,AO$7,FALSE)),IF($Q188="n/a",(IF($P188=AO$6,$X188*$F188,0)),$X188*$F188*(VLOOKUP($Q188,'Workforce distribution'!$C$8:$AD$30,AO$7,FALSE)))),0)</f>
        <v>8032.952548741021</v>
      </c>
      <c r="AP188" s="30">
        <f>_xlfn.IFNA(IF($O188="days",$Y188*(VLOOKUP($K188,'Bed parameters'!$A$9:$I$12,9,FALSE))*$F188*(VLOOKUP($Q188,'Workforce distribution'!$C$8:$AD$30,AP$7,FALSE)),IF($Q188="n/a",(IF($P188=AP$6,$X188*$F188,0)),$X188*$F188*(VLOOKUP($Q188,'Workforce distribution'!$C$8:$AD$30,AP$7,FALSE)))),0)</f>
        <v>6526.7739458520782</v>
      </c>
      <c r="AQ188" s="30">
        <f>_xlfn.IFNA(IF($O188="days",$Y188*(VLOOKUP($K188,'Bed parameters'!$A$9:$I$12,9,FALSE))*$F188*(VLOOKUP($Q188,'Workforce distribution'!$C$8:$AD$30,AQ$7,FALSE)),IF($Q188="n/a",(IF($P188=AQ$6,$X188*$F188,0)),$X188*$F188*(VLOOKUP($Q188,'Workforce distribution'!$C$8:$AD$30,AQ$7,FALSE)))),0)</f>
        <v>2510.2976714815691</v>
      </c>
      <c r="AR188" s="30">
        <f>_xlfn.IFNA(IF($O188="days",$Y188*(VLOOKUP($K188,'Bed parameters'!$A$9:$I$12,9,FALSE))*$F188*(VLOOKUP($Q188,'Workforce distribution'!$C$8:$AD$30,AR$7,FALSE)),IF($Q188="n/a",(IF($P188=AR$6,$X188*$F188,0)),$X188*$F188*(VLOOKUP($Q188,'Workforce distribution'!$C$8:$AD$30,AR$7,FALSE)))),0)</f>
        <v>0</v>
      </c>
      <c r="AS188" s="30">
        <f>_xlfn.IFNA(IF($O188="days",$Y188*(VLOOKUP($K188,'Bed parameters'!$A$9:$I$12,9,FALSE))*$F188*(VLOOKUP($Q188,'Workforce distribution'!$C$8:$AD$30,AS$7,FALSE)),IF($Q188="n/a",(IF($P188=AS$6,$X188*$F188,0)),$X188*$F188*(VLOOKUP($Q188,'Workforce distribution'!$C$8:$AD$30,AS$7,FALSE)))),0)</f>
        <v>0</v>
      </c>
      <c r="AT188" s="30">
        <f>_xlfn.IFNA(IF($O188="days",$Y188*(VLOOKUP($K188,'Bed parameters'!$A$9:$I$12,9,FALSE))*$F188*(VLOOKUP($Q188,'Workforce distribution'!$C$8:$AD$30,AT$7,FALSE)),IF($Q188="n/a",(IF($P188=AT$6,$X188*$F188,0)),$X188*$F188*(VLOOKUP($Q188,'Workforce distribution'!$C$8:$AD$30,AT$7,FALSE)))),0)</f>
        <v>0</v>
      </c>
      <c r="AU188" s="30">
        <f>_xlfn.IFNA(IF($O188="days",$Y188*(VLOOKUP($K188,'Bed parameters'!$A$9:$I$12,9,FALSE))*$F188*(VLOOKUP($Q188,'Workforce distribution'!$C$8:$AD$30,AU$7,FALSE)),IF($Q188="n/a",(IF($P188=AU$6,$X188*$F188,0)),$X188*$F188*(VLOOKUP($Q188,'Workforce distribution'!$C$8:$AD$30,AU$7,FALSE)))),0)</f>
        <v>1849.6930210916826</v>
      </c>
      <c r="AV188" s="30">
        <f>_xlfn.IFNA(IF($O188="days",$Y188*(VLOOKUP($K188,'Bed parameters'!$A$9:$I$12,9,FALSE))*$F188*(VLOOKUP($Q188,'Workforce distribution'!$C$8:$AD$30,AV$7,FALSE)),IF($Q188="n/a",(IF($P188=AV$6,$X188*$F188,0)),$X188*$F188*(VLOOKUP($Q188,'Workforce distribution'!$C$8:$AD$30,AV$7,FALSE)))),0)</f>
        <v>0</v>
      </c>
      <c r="AW188" s="30">
        <f>_xlfn.IFNA(IF($O188="days",$Y188*(VLOOKUP($K188,'Bed parameters'!$A$9:$I$12,9,FALSE))*$F188*(VLOOKUP($Q188,'Workforce distribution'!$C$8:$AD$30,AW$7,FALSE)),IF($Q188="n/a",(IF($P188=AW$6,$X188*$F188,0)),$X188*$F188*(VLOOKUP($Q188,'Workforce distribution'!$C$8:$AD$30,AW$7,FALSE)))),0)</f>
        <v>3435.1441820274104</v>
      </c>
      <c r="AX188" s="30">
        <f>_xlfn.IFNA(IF($O188="days",$Y188*(VLOOKUP($K188,'Bed parameters'!$A$9:$I$12,9,FALSE))*$F188*(VLOOKUP($Q188,'Workforce distribution'!$C$8:$AD$30,AX$7,FALSE)),IF($Q188="n/a",(IF($P188=AX$6,$X188*$F188,0)),$X188*$F188*(VLOOKUP($Q188,'Workforce distribution'!$C$8:$AD$30,AX$7,FALSE)))),0)</f>
        <v>0</v>
      </c>
      <c r="AY188" s="30">
        <f>_xlfn.IFNA(IF($O188="days",$Y188*(VLOOKUP($K188,'Bed parameters'!$A$9:$I$12,9,FALSE))*$F188*(VLOOKUP($Q188,'Workforce distribution'!$C$8:$AD$30,AY$7,FALSE)),IF($Q188="n/a",(IF($P188=AY$6,$X188*$F188,0)),$X188*$F188*(VLOOKUP($Q188,'Workforce distribution'!$C$8:$AD$30,AY$7,FALSE)))),0)</f>
        <v>0</v>
      </c>
      <c r="AZ188" s="30">
        <f>_xlfn.IFNA(IF($O188="days",$Y188*(VLOOKUP($K188,'Bed parameters'!$A$9:$I$12,9,FALSE))*$F188*(VLOOKUP($Q188,'Workforce distribution'!$C$8:$AD$30,AZ$7,FALSE)),IF($Q188="n/a",(IF($P188=AZ$6,$X188*$F188,0)),$X188*$F188*(VLOOKUP($Q188,'Workforce distribution'!$C$8:$AD$30,AZ$7,FALSE)))),0)</f>
        <v>0</v>
      </c>
      <c r="BA188" s="30">
        <f>_xlfn.IFNA(IF($O188="days",$Y188*(VLOOKUP($K188,'Bed parameters'!$A$9:$I$12,9,FALSE))*$F188*(VLOOKUP($Q188,'Workforce distribution'!$C$8:$AD$30,BA$7,FALSE)),IF($Q188="n/a",(IF($P188=BA$6,$X188*$F188,0)),$X188*$F188*(VLOOKUP($Q188,'Workforce distribution'!$C$8:$AD$30,BA$7,FALSE)))),0)</f>
        <v>0</v>
      </c>
      <c r="BB188" s="30">
        <f>_xlfn.IFNA(IF($O188="days",$Y188*(VLOOKUP($K188,'Bed parameters'!$A$9:$I$12,9,FALSE))*$F188*(VLOOKUP($Q188,'Workforce distribution'!$C$8:$AD$30,BB$7,FALSE)),IF($Q188="n/a",(IF($P188=BB$6,$X188*$F188,0)),$X188*$F188*(VLOOKUP($Q188,'Workforce distribution'!$C$8:$AD$30,BB$7,FALSE)))),0)</f>
        <v>0</v>
      </c>
      <c r="BC188" s="149">
        <f t="shared" si="25"/>
        <v>49.934350723166453</v>
      </c>
      <c r="BD188" s="288">
        <f>IF($Q188="n/a",(IF('Workforce hours'!D$30=0,0,(AB188/'Workforce hours'!D$30))),(IF(VLOOKUP($Q188,'Workforce hours'!$C$8:$AD$30,BD$7,FALSE)=0,0,(AB188/(VLOOKUP($Q188,'Workforce hours'!$C$8:$AD$30,BD$7,FALSE))))))</f>
        <v>0</v>
      </c>
      <c r="BE188" s="288">
        <f>IF($Q188="n/a",(IF('Workforce hours'!E$30=0,0,(AC188/'Workforce hours'!E$30))),(IF(VLOOKUP($Q188,'Workforce hours'!$C$8:$AD$30,BE$7,FALSE)=0,0,(AC188/(VLOOKUP($Q188,'Workforce hours'!$C$8:$AD$30,BE$7,FALSE))))))</f>
        <v>0</v>
      </c>
      <c r="BF188" s="288">
        <f>IF($Q188="n/a",(IF('Workforce hours'!F$30=0,0,(AD188/'Workforce hours'!F$30))),(IF(VLOOKUP($Q188,'Workforce hours'!$C$8:$AD$30,BF$7,FALSE)=0,0,(AD188/(VLOOKUP($Q188,'Workforce hours'!$C$8:$AD$30,BF$7,FALSE))))))</f>
        <v>0</v>
      </c>
      <c r="BG188" s="288">
        <f>IF($Q188="n/a",(IF('Workforce hours'!G$30=0,0,(AE188/'Workforce hours'!G$30))),(IF(VLOOKUP($Q188,'Workforce hours'!$C$8:$AD$30,BG$7,FALSE)=0,0,(AE188/(VLOOKUP($Q188,'Workforce hours'!$C$8:$AD$30,BG$7,FALSE))))))</f>
        <v>2.3795685265302384</v>
      </c>
      <c r="BH188" s="288">
        <f>IF($Q188="n/a",(IF('Workforce hours'!H$30=0,0,(AF188/'Workforce hours'!H$30))),(IF(VLOOKUP($Q188,'Workforce hours'!$C$8:$AD$30,BH$7,FALSE)=0,0,(AF188/(VLOOKUP($Q188,'Workforce hours'!$C$8:$AD$30,BH$7,FALSE))))))</f>
        <v>0</v>
      </c>
      <c r="BI188" s="288">
        <f>IF($Q188="n/a",(IF('Workforce hours'!I$30=0,0,(AG188/'Workforce hours'!I$30))),(IF(VLOOKUP($Q188,'Workforce hours'!$C$8:$AD$30,BI$7,FALSE)=0,0,(AG188/(VLOOKUP($Q188,'Workforce hours'!$C$8:$AD$30,BI$7,FALSE))))))</f>
        <v>2.1841450243514271</v>
      </c>
      <c r="BJ188" s="288">
        <f>IF($Q188="n/a",(IF('Workforce hours'!J$30=0,0,(AH188/'Workforce hours'!J$30))),(IF(VLOOKUP($Q188,'Workforce hours'!$C$8:$AD$30,BJ$7,FALSE)=0,0,(AH188/(VLOOKUP($Q188,'Workforce hours'!$C$8:$AD$30,BJ$7,FALSE))))))</f>
        <v>1.0920725121757136</v>
      </c>
      <c r="BK188" s="288">
        <f>IF($Q188="n/a",(IF('Workforce hours'!K$30=0,0,(AI188/'Workforce hours'!K$30))),(IF(VLOOKUP($Q188,'Workforce hours'!$C$8:$AD$30,BK$7,FALSE)=0,0,(AI188/(VLOOKUP($Q188,'Workforce hours'!$C$8:$AD$30,BK$7,FALSE))))))</f>
        <v>0</v>
      </c>
      <c r="BL188" s="288">
        <f>IF($Q188="n/a",(IF('Workforce hours'!L$30=0,0,(AJ188/'Workforce hours'!L$30))),(IF(VLOOKUP($Q188,'Workforce hours'!$C$8:$AD$30,BL$7,FALSE)=0,0,(AJ188/(VLOOKUP($Q188,'Workforce hours'!$C$8:$AD$30,BL$7,FALSE))))))</f>
        <v>0</v>
      </c>
      <c r="BM188" s="288">
        <f>IF($Q188="n/a",(IF('Workforce hours'!M$30=0,0,(AK188/'Workforce hours'!M$30))),(IF(VLOOKUP($Q188,'Workforce hours'!$C$8:$AD$30,BM$7,FALSE)=0,0,(AK188/(VLOOKUP($Q188,'Workforce hours'!$C$8:$AD$30,BM$7,FALSE))))))</f>
        <v>0</v>
      </c>
      <c r="BN188" s="288">
        <f>IF($Q188="n/a",(IF('Workforce hours'!N$30=0,0,(AL188/'Workforce hours'!N$30))),(IF(VLOOKUP($Q188,'Workforce hours'!$C$8:$AD$30,BN$7,FALSE)=0,0,(AL188/(VLOOKUP($Q188,'Workforce hours'!$C$8:$AD$30,BN$7,FALSE))))))</f>
        <v>1.2028439401608397</v>
      </c>
      <c r="BO188" s="288">
        <f>IF($Q188="n/a",(IF('Workforce hours'!O$30=0,0,(AM188/'Workforce hours'!O$30))),(IF(VLOOKUP($Q188,'Workforce hours'!$C$8:$AD$30,BO$7,FALSE)=0,0,(AM188/(VLOOKUP($Q188,'Workforce hours'!$C$8:$AD$30,BO$7,FALSE))))))</f>
        <v>19.525936026032653</v>
      </c>
      <c r="BP188" s="288">
        <f>IF($Q188="n/a",(IF('Workforce hours'!P$30=0,0,(AN188/'Workforce hours'!P$30))),(IF(VLOOKUP($Q188,'Workforce hours'!$C$8:$AD$30,BP$7,FALSE)=0,0,(AN188/(VLOOKUP($Q188,'Workforce hours'!$C$8:$AD$30,BP$7,FALSE))))))</f>
        <v>4.230344047164869</v>
      </c>
      <c r="BQ188" s="288">
        <f>IF($Q188="n/a",(IF('Workforce hours'!Q$30=0,0,(AO188/'Workforce hours'!Q$30))),(IF(VLOOKUP($Q188,'Workforce hours'!$C$8:$AD$30,BQ$7,FALSE)=0,0,(AO188/(VLOOKUP($Q188,'Workforce hours'!$C$8:$AD$30,BQ$7,FALSE))))))</f>
        <v>6.9892640779245649</v>
      </c>
      <c r="BR188" s="288">
        <f>IF($Q188="n/a",(IF('Workforce hours'!R$30=0,0,(AP188/'Workforce hours'!R$30))),(IF(VLOOKUP($Q188,'Workforce hours'!$C$8:$AD$30,BR$7,FALSE)=0,0,(AP188/(VLOOKUP($Q188,'Workforce hours'!$C$8:$AD$30,BR$7,FALSE))))))</f>
        <v>5.6787770633137074</v>
      </c>
      <c r="BS188" s="288">
        <f>IF($Q188="n/a",(IF('Workforce hours'!S$30=0,0,(AQ188/'Workforce hours'!S$30))),(IF(VLOOKUP($Q188,'Workforce hours'!$C$8:$AD$30,BS$7,FALSE)=0,0,(AQ188/(VLOOKUP($Q188,'Workforce hours'!$C$8:$AD$30,BS$7,FALSE))))))</f>
        <v>2.1841450243514271</v>
      </c>
      <c r="BT188" s="288">
        <f>IF($Q188="n/a",(IF('Workforce hours'!T$30=0,0,(AR188/'Workforce hours'!T$30))),(IF(VLOOKUP($Q188,'Workforce hours'!$C$8:$AD$30,BT$7,FALSE)=0,0,(AR188/(VLOOKUP($Q188,'Workforce hours'!$C$8:$AD$30,BT$7,FALSE))))))</f>
        <v>0</v>
      </c>
      <c r="BU188" s="288">
        <f>IF($Q188="n/a",(IF('Workforce hours'!U$30=0,0,(AS188/'Workforce hours'!U$30))),(IF(VLOOKUP($Q188,'Workforce hours'!$C$8:$AD$30,BU$7,FALSE)=0,0,(AS188/(VLOOKUP($Q188,'Workforce hours'!$C$8:$AD$30,BU$7,FALSE))))))</f>
        <v>0</v>
      </c>
      <c r="BV188" s="288">
        <f>IF($Q188="n/a",(IF('Workforce hours'!V$30=0,0,(AT188/'Workforce hours'!V$30))),(IF(VLOOKUP($Q188,'Workforce hours'!$C$8:$AD$30,BV$7,FALSE)=0,0,(AT188/(VLOOKUP($Q188,'Workforce hours'!$C$8:$AD$30,BV$7,FALSE))))))</f>
        <v>0</v>
      </c>
      <c r="BW188" s="288">
        <f>IF($Q188="n/a",(IF('Workforce hours'!W$30=0,0,(AU188/'Workforce hours'!W$30))),(IF(VLOOKUP($Q188,'Workforce hours'!$C$8:$AD$30,BW$7,FALSE)=0,0,(AU188/(VLOOKUP($Q188,'Workforce hours'!$C$8:$AD$30,BW$7,FALSE))))))</f>
        <v>1.5635390684063522</v>
      </c>
      <c r="BX188" s="288">
        <f>IF($Q188="n/a",(IF('Workforce hours'!X$30=0,0,(AV188/'Workforce hours'!X$30))),(IF(VLOOKUP($Q188,'Workforce hours'!$C$8:$AD$30,BX$7,FALSE)=0,0,(AV188/(VLOOKUP($Q188,'Workforce hours'!$C$8:$AD$30,BX$7,FALSE))))))</f>
        <v>0</v>
      </c>
      <c r="BY188" s="288">
        <f>IF($Q188="n/a",(IF('Workforce hours'!Y$30=0,0,(AW188/'Workforce hours'!Y$30))),(IF(VLOOKUP($Q188,'Workforce hours'!$C$8:$AD$30,BY$7,FALSE)=0,0,(AW188/(VLOOKUP($Q188,'Workforce hours'!$C$8:$AD$30,BY$7,FALSE))))))</f>
        <v>2.9037154127546541</v>
      </c>
      <c r="BZ188" s="288">
        <f>IF($Q188="n/a",(IF('Workforce hours'!Z$30=0,0,(AX188/'Workforce hours'!Z$30))),(IF(VLOOKUP($Q188,'Workforce hours'!$C$8:$AD$30,BZ$7,FALSE)=0,0,(AX188/(VLOOKUP($Q188,'Workforce hours'!$C$8:$AD$30,BZ$7,FALSE))))))</f>
        <v>0</v>
      </c>
      <c r="CA188" s="288">
        <f>IF($Q188="n/a",(IF('Workforce hours'!AA$30=0,0,(AY188/'Workforce hours'!AA$30))),(IF(VLOOKUP($Q188,'Workforce hours'!$C$8:$AD$30,CA$7,FALSE)=0,0,(AY188/(VLOOKUP($Q188,'Workforce hours'!$C$8:$AD$30,CA$7,FALSE))))))</f>
        <v>0</v>
      </c>
      <c r="CB188" s="288">
        <f>IF($Q188="n/a",(IF('Workforce hours'!AB$30=0,0,(AZ188/'Workforce hours'!AB$30))),(IF(VLOOKUP($Q188,'Workforce hours'!$C$8:$AD$30,CB$7,FALSE)=0,0,(AZ188/(VLOOKUP($Q188,'Workforce hours'!$C$8:$AD$30,CB$7,FALSE))))))</f>
        <v>0</v>
      </c>
      <c r="CC188" s="288">
        <f>IF($Q188="n/a",(IF('Workforce hours'!AC$30=0,0,(BA188/'Workforce hours'!AC$30))),(IF(VLOOKUP($Q188,'Workforce hours'!$C$8:$AD$30,CC$7,FALSE)=0,0,(BA188/(VLOOKUP($Q188,'Workforce hours'!$C$8:$AD$30,CC$7,FALSE))))))</f>
        <v>0</v>
      </c>
      <c r="CD188" s="288">
        <f>IF($Q188="n/a",(IF('Workforce hours'!AD$30=0,0,(BB188/'Workforce hours'!AD$30))),(IF(VLOOKUP($Q188,'Workforce hours'!$C$8:$AD$30,CD$7,FALSE)=0,0,(BB188/(VLOOKUP($Q188,'Workforce hours'!$C$8:$AD$30,CD$7,FALSE))))))</f>
        <v>0</v>
      </c>
      <c r="CE188" s="289">
        <f t="shared" si="26"/>
        <v>0</v>
      </c>
      <c r="CF188" s="290">
        <f>BD188*'Workforce costs'!B$9*(1+'Workforce costs'!B$10)*(1+'Workforce costs'!B$11)</f>
        <v>0</v>
      </c>
      <c r="CG188" s="290">
        <f>BE188*'Workforce costs'!C$9*(1+'Workforce costs'!C$10)*(1+'Workforce costs'!C$11)</f>
        <v>0</v>
      </c>
      <c r="CH188" s="290">
        <f>BF188*'Workforce costs'!D$9*(1+'Workforce costs'!D$10)*(1+'Workforce costs'!D$11)</f>
        <v>0</v>
      </c>
      <c r="CI188" s="290">
        <f>BG188*'Workforce costs'!E$9*(1+'Workforce costs'!E$10)*(1+'Workforce costs'!E$11)</f>
        <v>0</v>
      </c>
      <c r="CJ188" s="290">
        <f>BH188*'Workforce costs'!F$9*(1+'Workforce costs'!F$10)*(1+'Workforce costs'!F$11)</f>
        <v>0</v>
      </c>
      <c r="CK188" s="290">
        <f>BI188*'Workforce costs'!G$9*(1+'Workforce costs'!G$10)*(1+'Workforce costs'!G$11)</f>
        <v>0</v>
      </c>
      <c r="CL188" s="290">
        <f>BJ188*'Workforce costs'!H$9*(1+'Workforce costs'!H$10)*(1+'Workforce costs'!H$11)</f>
        <v>0</v>
      </c>
      <c r="CM188" s="290">
        <f>BK188*'Workforce costs'!I$9*(1+'Workforce costs'!I$10)*(1+'Workforce costs'!I$11)</f>
        <v>0</v>
      </c>
      <c r="CN188" s="290">
        <f>BL188*'Workforce costs'!J$9*(1+'Workforce costs'!J$10)*(1+'Workforce costs'!J$11)</f>
        <v>0</v>
      </c>
      <c r="CO188" s="290">
        <f>BM188*'Workforce costs'!K$9*(1+'Workforce costs'!K$10)*(1+'Workforce costs'!K$11)</f>
        <v>0</v>
      </c>
      <c r="CP188" s="290">
        <f>BN188*'Workforce costs'!L$9*(1+'Workforce costs'!L$10)*(1+'Workforce costs'!L$11)</f>
        <v>0</v>
      </c>
      <c r="CQ188" s="290">
        <f>BO188*'Workforce costs'!M$9*(1+'Workforce costs'!M$10)*(1+'Workforce costs'!M$11)</f>
        <v>0</v>
      </c>
      <c r="CR188" s="290">
        <f>BP188*'Workforce costs'!N$9*(1+'Workforce costs'!N$10)*(1+'Workforce costs'!N$11)</f>
        <v>0</v>
      </c>
      <c r="CS188" s="290">
        <f>BQ188*'Workforce costs'!O$9*(1+'Workforce costs'!O$10)*(1+'Workforce costs'!O$11)</f>
        <v>0</v>
      </c>
      <c r="CT188" s="290">
        <f>BR188*'Workforce costs'!P$9*(1+'Workforce costs'!P$10)*(1+'Workforce costs'!P$11)</f>
        <v>0</v>
      </c>
      <c r="CU188" s="290">
        <f>BS188*'Workforce costs'!Q$9*(1+'Workforce costs'!Q$10)*(1+'Workforce costs'!Q$11)</f>
        <v>0</v>
      </c>
      <c r="CV188" s="290">
        <f>BT188*'Workforce costs'!R$9*(1+'Workforce costs'!R$10)*(1+'Workforce costs'!R$11)</f>
        <v>0</v>
      </c>
      <c r="CW188" s="290">
        <f>BU188*'Workforce costs'!S$9*(1+'Workforce costs'!S$10)*(1+'Workforce costs'!S$11)</f>
        <v>0</v>
      </c>
      <c r="CX188" s="290">
        <f>BV188*'Workforce costs'!T$9*(1+'Workforce costs'!T$10)*(1+'Workforce costs'!T$11)</f>
        <v>0</v>
      </c>
      <c r="CY188" s="290">
        <f>BW188*'Workforce costs'!U$9*(1+'Workforce costs'!U$10)*(1+'Workforce costs'!U$11)</f>
        <v>0</v>
      </c>
      <c r="CZ188" s="290">
        <f>BX188*'Workforce costs'!V$9*(1+'Workforce costs'!V$10)*(1+'Workforce costs'!V$11)</f>
        <v>0</v>
      </c>
      <c r="DA188" s="290">
        <f>BY188*'Workforce costs'!W$9*(1+'Workforce costs'!W$10)*(1+'Workforce costs'!W$11)</f>
        <v>0</v>
      </c>
      <c r="DB188" s="290">
        <f>BZ188*'Workforce costs'!X$9*(1+'Workforce costs'!X$10)*(1+'Workforce costs'!X$11)</f>
        <v>0</v>
      </c>
      <c r="DC188" s="290">
        <f>CA188*'Workforce costs'!Y$9*(1+'Workforce costs'!Y$10)*(1+'Workforce costs'!Y$11)</f>
        <v>0</v>
      </c>
      <c r="DD188" s="290">
        <f>CB188*'Workforce costs'!Z$9*(1+'Workforce costs'!Z$10)*(1+'Workforce costs'!Z$11)</f>
        <v>0</v>
      </c>
      <c r="DE188" s="290">
        <f>CC188*'Workforce costs'!AA$9*(1+'Workforce costs'!AA$10)*(1+'Workforce costs'!AA$11)</f>
        <v>0</v>
      </c>
      <c r="DF188" s="290">
        <f>CD188*'Workforce costs'!AB$9*(1+'Workforce costs'!AB$10)*(1+'Workforce costs'!AB$11)</f>
        <v>0</v>
      </c>
    </row>
    <row r="189" spans="1:110" x14ac:dyDescent="0.3">
      <c r="A189" s="2" t="str">
        <f>Outputs!$A$4</f>
        <v>Australia</v>
      </c>
      <c r="B189" s="2" t="str">
        <f t="shared" si="19"/>
        <v>Australia 25to64</v>
      </c>
      <c r="C189" s="30">
        <f>VLOOKUP($B189,Populations!$D$15:$H$1920,3,FALSE)</f>
        <v>13966174</v>
      </c>
      <c r="D189" s="255">
        <f>IF(OR($H189="General pop",$H189="Schools",$H189="Workplace",$H189="Skills Training",$H189="Digital Supports"),1,VLOOKUP($B189,Populations!$D$15:$H$1920,5,FALSE))</f>
        <v>1</v>
      </c>
      <c r="E189" s="88">
        <f>VLOOKUP(I189,Epidemiology!$C$10:$H$47,6,FALSE)</f>
        <v>3060</v>
      </c>
      <c r="F189" s="102">
        <f>'Care profiles'!R190</f>
        <v>1</v>
      </c>
      <c r="G189" s="15" t="str">
        <f>'Care profiles'!A190</f>
        <v>25to64</v>
      </c>
      <c r="H189" s="15" t="str">
        <f>'Care profiles'!B190</f>
        <v>Thoughts</v>
      </c>
      <c r="I189" s="15" t="str">
        <f>'Care profiles'!C190</f>
        <v>Thoughts_25-64yrs</v>
      </c>
      <c r="J189" s="15" t="str">
        <f>'Care profiles'!D190</f>
        <v>Care profile</v>
      </c>
      <c r="K189" s="15" t="str">
        <f>'Care profiles'!E190</f>
        <v>Care Coordination and Liaison</v>
      </c>
      <c r="L189" s="104">
        <f>'Care profiles'!F190</f>
        <v>0.7</v>
      </c>
      <c r="M189" s="15">
        <f>'Care profiles'!G190</f>
        <v>1</v>
      </c>
      <c r="N189" s="15">
        <f>'Care profiles'!H190</f>
        <v>15</v>
      </c>
      <c r="O189" s="15" t="str">
        <f>'Care profiles'!I190</f>
        <v>min</v>
      </c>
      <c r="P189" s="15" t="str">
        <f>'Care profiles'!J190</f>
        <v>Peer Worker/Vocationally Qualified/Tertiary Qualified</v>
      </c>
      <c r="Q189" s="15" t="str">
        <f>'Care profiles'!K190</f>
        <v>n/a</v>
      </c>
      <c r="R189" s="15" t="str">
        <f>'Care profiles'!M190</f>
        <v>Y</v>
      </c>
      <c r="S189" s="15" t="str">
        <f>'Care profiles'!O190</f>
        <v>N</v>
      </c>
      <c r="T189" s="15" t="str">
        <f>'Care profiles'!Q190</f>
        <v>N</v>
      </c>
      <c r="U189" s="30">
        <f t="shared" si="20"/>
        <v>427364.92440000002</v>
      </c>
      <c r="V189" s="30">
        <f t="shared" si="21"/>
        <v>299155.44708000001</v>
      </c>
      <c r="W189" s="30">
        <f>IF(M189="n/a",0,IF(O189="days",V189*M189*(1+(VLOOKUP(K189,'Bed parameters'!$A$9:$G$12,7,FALSE))),V189*M189))</f>
        <v>299155.44708000001</v>
      </c>
      <c r="X189" s="30">
        <f t="shared" si="22"/>
        <v>74788.861770000003</v>
      </c>
      <c r="Y189" s="30">
        <f t="shared" si="23"/>
        <v>0</v>
      </c>
      <c r="Z189" s="113">
        <f>_xlfn.IFNA(Y189/((VLOOKUP(K189,'Bed parameters'!$A$9:$G$12,3,FALSE))*(VLOOKUP(K189,'Bed parameters'!$A$9:$G$12,5,FALSE))),0)</f>
        <v>0</v>
      </c>
      <c r="AA189" s="30">
        <f t="shared" si="24"/>
        <v>74788.861770000003</v>
      </c>
      <c r="AB189" s="30">
        <f>_xlfn.IFNA(IF($O189="days",$Y189*(VLOOKUP($K189,'Bed parameters'!$A$9:$I$12,9,FALSE))*$F189*(VLOOKUP($Q189,'Workforce distribution'!$C$8:$AD$30,AB$7,FALSE)),IF($Q189="n/a",(IF($P189=AB$6,$X189*$F189,0)),$X189*$F189*(VLOOKUP($Q189,'Workforce distribution'!$C$8:$AD$30,AB$7,FALSE)))),0)</f>
        <v>0</v>
      </c>
      <c r="AC189" s="30">
        <f>_xlfn.IFNA(IF($O189="days",$Y189*(VLOOKUP($K189,'Bed parameters'!$A$9:$I$12,9,FALSE))*$F189*(VLOOKUP($Q189,'Workforce distribution'!$C$8:$AD$30,AC$7,FALSE)),IF($Q189="n/a",(IF($P189=AC$6,$X189*$F189,0)),$X189*$F189*(VLOOKUP($Q189,'Workforce distribution'!$C$8:$AD$30,AC$7,FALSE)))),0)</f>
        <v>0</v>
      </c>
      <c r="AD189" s="30">
        <f>_xlfn.IFNA(IF($O189="days",$Y189*(VLOOKUP($K189,'Bed parameters'!$A$9:$I$12,9,FALSE))*$F189*(VLOOKUP($Q189,'Workforce distribution'!$C$8:$AD$30,AD$7,FALSE)),IF($Q189="n/a",(IF($P189=AD$6,$X189*$F189,0)),$X189*$F189*(VLOOKUP($Q189,'Workforce distribution'!$C$8:$AD$30,AD$7,FALSE)))),0)</f>
        <v>0</v>
      </c>
      <c r="AE189" s="30">
        <f>_xlfn.IFNA(IF($O189="days",$Y189*(VLOOKUP($K189,'Bed parameters'!$A$9:$I$12,9,FALSE))*$F189*(VLOOKUP($Q189,'Workforce distribution'!$C$8:$AD$30,AE$7,FALSE)),IF($Q189="n/a",(IF($P189=AE$6,$X189*$F189,0)),$X189*$F189*(VLOOKUP($Q189,'Workforce distribution'!$C$8:$AD$30,AE$7,FALSE)))),0)</f>
        <v>0</v>
      </c>
      <c r="AF189" s="30">
        <f>_xlfn.IFNA(IF($O189="days",$Y189*(VLOOKUP($K189,'Bed parameters'!$A$9:$I$12,9,FALSE))*$F189*(VLOOKUP($Q189,'Workforce distribution'!$C$8:$AD$30,AF$7,FALSE)),IF($Q189="n/a",(IF($P189=AF$6,$X189*$F189,0)),$X189*$F189*(VLOOKUP($Q189,'Workforce distribution'!$C$8:$AD$30,AF$7,FALSE)))),0)</f>
        <v>0</v>
      </c>
      <c r="AG189" s="30">
        <f>_xlfn.IFNA(IF($O189="days",$Y189*(VLOOKUP($K189,'Bed parameters'!$A$9:$I$12,9,FALSE))*$F189*(VLOOKUP($Q189,'Workforce distribution'!$C$8:$AD$30,AG$7,FALSE)),IF($Q189="n/a",(IF($P189=AG$6,$X189*$F189,0)),$X189*$F189*(VLOOKUP($Q189,'Workforce distribution'!$C$8:$AD$30,AG$7,FALSE)))),0)</f>
        <v>0</v>
      </c>
      <c r="AH189" s="30">
        <f>_xlfn.IFNA(IF($O189="days",$Y189*(VLOOKUP($K189,'Bed parameters'!$A$9:$I$12,9,FALSE))*$F189*(VLOOKUP($Q189,'Workforce distribution'!$C$8:$AD$30,AH$7,FALSE)),IF($Q189="n/a",(IF($P189=AH$6,$X189*$F189,0)),$X189*$F189*(VLOOKUP($Q189,'Workforce distribution'!$C$8:$AD$30,AH$7,FALSE)))),0)</f>
        <v>0</v>
      </c>
      <c r="AI189" s="30">
        <f>_xlfn.IFNA(IF($O189="days",$Y189*(VLOOKUP($K189,'Bed parameters'!$A$9:$I$12,9,FALSE))*$F189*(VLOOKUP($Q189,'Workforce distribution'!$C$8:$AD$30,AI$7,FALSE)),IF($Q189="n/a",(IF($P189=AI$6,$X189*$F189,0)),$X189*$F189*(VLOOKUP($Q189,'Workforce distribution'!$C$8:$AD$30,AI$7,FALSE)))),0)</f>
        <v>0</v>
      </c>
      <c r="AJ189" s="30">
        <f>_xlfn.IFNA(IF($O189="days",$Y189*(VLOOKUP($K189,'Bed parameters'!$A$9:$I$12,9,FALSE))*$F189*(VLOOKUP($Q189,'Workforce distribution'!$C$8:$AD$30,AJ$7,FALSE)),IF($Q189="n/a",(IF($P189=AJ$6,$X189*$F189,0)),$X189*$F189*(VLOOKUP($Q189,'Workforce distribution'!$C$8:$AD$30,AJ$7,FALSE)))),0)</f>
        <v>0</v>
      </c>
      <c r="AK189" s="30">
        <f>_xlfn.IFNA(IF($O189="days",$Y189*(VLOOKUP($K189,'Bed parameters'!$A$9:$I$12,9,FALSE))*$F189*(VLOOKUP($Q189,'Workforce distribution'!$C$8:$AD$30,AK$7,FALSE)),IF($Q189="n/a",(IF($P189=AK$6,$X189*$F189,0)),$X189*$F189*(VLOOKUP($Q189,'Workforce distribution'!$C$8:$AD$30,AK$7,FALSE)))),0)</f>
        <v>0</v>
      </c>
      <c r="AL189" s="30">
        <f>_xlfn.IFNA(IF($O189="days",$Y189*(VLOOKUP($K189,'Bed parameters'!$A$9:$I$12,9,FALSE))*$F189*(VLOOKUP($Q189,'Workforce distribution'!$C$8:$AD$30,AL$7,FALSE)),IF($Q189="n/a",(IF($P189=AL$6,$X189*$F189,0)),$X189*$F189*(VLOOKUP($Q189,'Workforce distribution'!$C$8:$AD$30,AL$7,FALSE)))),0)</f>
        <v>0</v>
      </c>
      <c r="AM189" s="30">
        <f>_xlfn.IFNA(IF($O189="days",$Y189*(VLOOKUP($K189,'Bed parameters'!$A$9:$I$12,9,FALSE))*$F189*(VLOOKUP($Q189,'Workforce distribution'!$C$8:$AD$30,AM$7,FALSE)),IF($Q189="n/a",(IF($P189=AM$6,$X189*$F189,0)),$X189*$F189*(VLOOKUP($Q189,'Workforce distribution'!$C$8:$AD$30,AM$7,FALSE)))),0)</f>
        <v>0</v>
      </c>
      <c r="AN189" s="30">
        <f>_xlfn.IFNA(IF($O189="days",$Y189*(VLOOKUP($K189,'Bed parameters'!$A$9:$I$12,9,FALSE))*$F189*(VLOOKUP($Q189,'Workforce distribution'!$C$8:$AD$30,AN$7,FALSE)),IF($Q189="n/a",(IF($P189=AN$6,$X189*$F189,0)),$X189*$F189*(VLOOKUP($Q189,'Workforce distribution'!$C$8:$AD$30,AN$7,FALSE)))),0)</f>
        <v>0</v>
      </c>
      <c r="AO189" s="30">
        <f>_xlfn.IFNA(IF($O189="days",$Y189*(VLOOKUP($K189,'Bed parameters'!$A$9:$I$12,9,FALSE))*$F189*(VLOOKUP($Q189,'Workforce distribution'!$C$8:$AD$30,AO$7,FALSE)),IF($Q189="n/a",(IF($P189=AO$6,$X189*$F189,0)),$X189*$F189*(VLOOKUP($Q189,'Workforce distribution'!$C$8:$AD$30,AO$7,FALSE)))),0)</f>
        <v>0</v>
      </c>
      <c r="AP189" s="30">
        <f>_xlfn.IFNA(IF($O189="days",$Y189*(VLOOKUP($K189,'Bed parameters'!$A$9:$I$12,9,FALSE))*$F189*(VLOOKUP($Q189,'Workforce distribution'!$C$8:$AD$30,AP$7,FALSE)),IF($Q189="n/a",(IF($P189=AP$6,$X189*$F189,0)),$X189*$F189*(VLOOKUP($Q189,'Workforce distribution'!$C$8:$AD$30,AP$7,FALSE)))),0)</f>
        <v>0</v>
      </c>
      <c r="AQ189" s="30">
        <f>_xlfn.IFNA(IF($O189="days",$Y189*(VLOOKUP($K189,'Bed parameters'!$A$9:$I$12,9,FALSE))*$F189*(VLOOKUP($Q189,'Workforce distribution'!$C$8:$AD$30,AQ$7,FALSE)),IF($Q189="n/a",(IF($P189=AQ$6,$X189*$F189,0)),$X189*$F189*(VLOOKUP($Q189,'Workforce distribution'!$C$8:$AD$30,AQ$7,FALSE)))),0)</f>
        <v>0</v>
      </c>
      <c r="AR189" s="30">
        <f>_xlfn.IFNA(IF($O189="days",$Y189*(VLOOKUP($K189,'Bed parameters'!$A$9:$I$12,9,FALSE))*$F189*(VLOOKUP($Q189,'Workforce distribution'!$C$8:$AD$30,AR$7,FALSE)),IF($Q189="n/a",(IF($P189=AR$6,$X189*$F189,0)),$X189*$F189*(VLOOKUP($Q189,'Workforce distribution'!$C$8:$AD$30,AR$7,FALSE)))),0)</f>
        <v>0</v>
      </c>
      <c r="AS189" s="30">
        <f>_xlfn.IFNA(IF($O189="days",$Y189*(VLOOKUP($K189,'Bed parameters'!$A$9:$I$12,9,FALSE))*$F189*(VLOOKUP($Q189,'Workforce distribution'!$C$8:$AD$30,AS$7,FALSE)),IF($Q189="n/a",(IF($P189=AS$6,$X189*$F189,0)),$X189*$F189*(VLOOKUP($Q189,'Workforce distribution'!$C$8:$AD$30,AS$7,FALSE)))),0)</f>
        <v>0</v>
      </c>
      <c r="AT189" s="30">
        <f>_xlfn.IFNA(IF($O189="days",$Y189*(VLOOKUP($K189,'Bed parameters'!$A$9:$I$12,9,FALSE))*$F189*(VLOOKUP($Q189,'Workforce distribution'!$C$8:$AD$30,AT$7,FALSE)),IF($Q189="n/a",(IF($P189=AT$6,$X189*$F189,0)),$X189*$F189*(VLOOKUP($Q189,'Workforce distribution'!$C$8:$AD$30,AT$7,FALSE)))),0)</f>
        <v>0</v>
      </c>
      <c r="AU189" s="30">
        <f>_xlfn.IFNA(IF($O189="days",$Y189*(VLOOKUP($K189,'Bed parameters'!$A$9:$I$12,9,FALSE))*$F189*(VLOOKUP($Q189,'Workforce distribution'!$C$8:$AD$30,AU$7,FALSE)),IF($Q189="n/a",(IF($P189=AU$6,$X189*$F189,0)),$X189*$F189*(VLOOKUP($Q189,'Workforce distribution'!$C$8:$AD$30,AU$7,FALSE)))),0)</f>
        <v>0</v>
      </c>
      <c r="AV189" s="30">
        <f>_xlfn.IFNA(IF($O189="days",$Y189*(VLOOKUP($K189,'Bed parameters'!$A$9:$I$12,9,FALSE))*$F189*(VLOOKUP($Q189,'Workforce distribution'!$C$8:$AD$30,AV$7,FALSE)),IF($Q189="n/a",(IF($P189=AV$6,$X189*$F189,0)),$X189*$F189*(VLOOKUP($Q189,'Workforce distribution'!$C$8:$AD$30,AV$7,FALSE)))),0)</f>
        <v>0</v>
      </c>
      <c r="AW189" s="30">
        <f>_xlfn.IFNA(IF($O189="days",$Y189*(VLOOKUP($K189,'Bed parameters'!$A$9:$I$12,9,FALSE))*$F189*(VLOOKUP($Q189,'Workforce distribution'!$C$8:$AD$30,AW$7,FALSE)),IF($Q189="n/a",(IF($P189=AW$6,$X189*$F189,0)),$X189*$F189*(VLOOKUP($Q189,'Workforce distribution'!$C$8:$AD$30,AW$7,FALSE)))),0)</f>
        <v>0</v>
      </c>
      <c r="AX189" s="30">
        <f>_xlfn.IFNA(IF($O189="days",$Y189*(VLOOKUP($K189,'Bed parameters'!$A$9:$I$12,9,FALSE))*$F189*(VLOOKUP($Q189,'Workforce distribution'!$C$8:$AD$30,AX$7,FALSE)),IF($Q189="n/a",(IF($P189=AX$6,$X189*$F189,0)),$X189*$F189*(VLOOKUP($Q189,'Workforce distribution'!$C$8:$AD$30,AX$7,FALSE)))),0)</f>
        <v>0</v>
      </c>
      <c r="AY189" s="30">
        <f>_xlfn.IFNA(IF($O189="days",$Y189*(VLOOKUP($K189,'Bed parameters'!$A$9:$I$12,9,FALSE))*$F189*(VLOOKUP($Q189,'Workforce distribution'!$C$8:$AD$30,AY$7,FALSE)),IF($Q189="n/a",(IF($P189=AY$6,$X189*$F189,0)),$X189*$F189*(VLOOKUP($Q189,'Workforce distribution'!$C$8:$AD$30,AY$7,FALSE)))),0)</f>
        <v>0</v>
      </c>
      <c r="AZ189" s="30">
        <f>_xlfn.IFNA(IF($O189="days",$Y189*(VLOOKUP($K189,'Bed parameters'!$A$9:$I$12,9,FALSE))*$F189*(VLOOKUP($Q189,'Workforce distribution'!$C$8:$AD$30,AZ$7,FALSE)),IF($Q189="n/a",(IF($P189=AZ$6,$X189*$F189,0)),$X189*$F189*(VLOOKUP($Q189,'Workforce distribution'!$C$8:$AD$30,AZ$7,FALSE)))),0)</f>
        <v>0</v>
      </c>
      <c r="BA189" s="30">
        <f>_xlfn.IFNA(IF($O189="days",$Y189*(VLOOKUP($K189,'Bed parameters'!$A$9:$I$12,9,FALSE))*$F189*(VLOOKUP($Q189,'Workforce distribution'!$C$8:$AD$30,BA$7,FALSE)),IF($Q189="n/a",(IF($P189=BA$6,$X189*$F189,0)),$X189*$F189*(VLOOKUP($Q189,'Workforce distribution'!$C$8:$AD$30,BA$7,FALSE)))),0)</f>
        <v>74788.861770000003</v>
      </c>
      <c r="BB189" s="30">
        <f>_xlfn.IFNA(IF($O189="days",$Y189*(VLOOKUP($K189,'Bed parameters'!$A$9:$I$12,9,FALSE))*$F189*(VLOOKUP($Q189,'Workforce distribution'!$C$8:$AD$30,BB$7,FALSE)),IF($Q189="n/a",(IF($P189=BB$6,$X189*$F189,0)),$X189*$F189*(VLOOKUP($Q189,'Workforce distribution'!$C$8:$AD$30,BB$7,FALSE)))),0)</f>
        <v>0</v>
      </c>
      <c r="BC189" s="149">
        <f t="shared" si="25"/>
        <v>65.075418476374992</v>
      </c>
      <c r="BD189" s="288">
        <f>IF($Q189="n/a",(IF('Workforce hours'!D$30=0,0,(AB189/'Workforce hours'!D$30))),(IF(VLOOKUP($Q189,'Workforce hours'!$C$8:$AD$30,BD$7,FALSE)=0,0,(AB189/(VLOOKUP($Q189,'Workforce hours'!$C$8:$AD$30,BD$7,FALSE))))))</f>
        <v>0</v>
      </c>
      <c r="BE189" s="288">
        <f>IF($Q189="n/a",(IF('Workforce hours'!E$30=0,0,(AC189/'Workforce hours'!E$30))),(IF(VLOOKUP($Q189,'Workforce hours'!$C$8:$AD$30,BE$7,FALSE)=0,0,(AC189/(VLOOKUP($Q189,'Workforce hours'!$C$8:$AD$30,BE$7,FALSE))))))</f>
        <v>0</v>
      </c>
      <c r="BF189" s="288">
        <f>IF($Q189="n/a",(IF('Workforce hours'!F$30=0,0,(AD189/'Workforce hours'!F$30))),(IF(VLOOKUP($Q189,'Workforce hours'!$C$8:$AD$30,BF$7,FALSE)=0,0,(AD189/(VLOOKUP($Q189,'Workforce hours'!$C$8:$AD$30,BF$7,FALSE))))))</f>
        <v>0</v>
      </c>
      <c r="BG189" s="288">
        <f>IF($Q189="n/a",(IF('Workforce hours'!G$30=0,0,(AE189/'Workforce hours'!G$30))),(IF(VLOOKUP($Q189,'Workforce hours'!$C$8:$AD$30,BG$7,FALSE)=0,0,(AE189/(VLOOKUP($Q189,'Workforce hours'!$C$8:$AD$30,BG$7,FALSE))))))</f>
        <v>0</v>
      </c>
      <c r="BH189" s="288">
        <f>IF($Q189="n/a",(IF('Workforce hours'!H$30=0,0,(AF189/'Workforce hours'!H$30))),(IF(VLOOKUP($Q189,'Workforce hours'!$C$8:$AD$30,BH$7,FALSE)=0,0,(AF189/(VLOOKUP($Q189,'Workforce hours'!$C$8:$AD$30,BH$7,FALSE))))))</f>
        <v>0</v>
      </c>
      <c r="BI189" s="288">
        <f>IF($Q189="n/a",(IF('Workforce hours'!I$30=0,0,(AG189/'Workforce hours'!I$30))),(IF(VLOOKUP($Q189,'Workforce hours'!$C$8:$AD$30,BI$7,FALSE)=0,0,(AG189/(VLOOKUP($Q189,'Workforce hours'!$C$8:$AD$30,BI$7,FALSE))))))</f>
        <v>0</v>
      </c>
      <c r="BJ189" s="288">
        <f>IF($Q189="n/a",(IF('Workforce hours'!J$30=0,0,(AH189/'Workforce hours'!J$30))),(IF(VLOOKUP($Q189,'Workforce hours'!$C$8:$AD$30,BJ$7,FALSE)=0,0,(AH189/(VLOOKUP($Q189,'Workforce hours'!$C$8:$AD$30,BJ$7,FALSE))))))</f>
        <v>0</v>
      </c>
      <c r="BK189" s="288">
        <f>IF($Q189="n/a",(IF('Workforce hours'!K$30=0,0,(AI189/'Workforce hours'!K$30))),(IF(VLOOKUP($Q189,'Workforce hours'!$C$8:$AD$30,BK$7,FALSE)=0,0,(AI189/(VLOOKUP($Q189,'Workforce hours'!$C$8:$AD$30,BK$7,FALSE))))))</f>
        <v>0</v>
      </c>
      <c r="BL189" s="288">
        <f>IF($Q189="n/a",(IF('Workforce hours'!L$30=0,0,(AJ189/'Workforce hours'!L$30))),(IF(VLOOKUP($Q189,'Workforce hours'!$C$8:$AD$30,BL$7,FALSE)=0,0,(AJ189/(VLOOKUP($Q189,'Workforce hours'!$C$8:$AD$30,BL$7,FALSE))))))</f>
        <v>0</v>
      </c>
      <c r="BM189" s="288">
        <f>IF($Q189="n/a",(IF('Workforce hours'!M$30=0,0,(AK189/'Workforce hours'!M$30))),(IF(VLOOKUP($Q189,'Workforce hours'!$C$8:$AD$30,BM$7,FALSE)=0,0,(AK189/(VLOOKUP($Q189,'Workforce hours'!$C$8:$AD$30,BM$7,FALSE))))))</f>
        <v>0</v>
      </c>
      <c r="BN189" s="288">
        <f>IF($Q189="n/a",(IF('Workforce hours'!N$30=0,0,(AL189/'Workforce hours'!N$30))),(IF(VLOOKUP($Q189,'Workforce hours'!$C$8:$AD$30,BN$7,FALSE)=0,0,(AL189/(VLOOKUP($Q189,'Workforce hours'!$C$8:$AD$30,BN$7,FALSE))))))</f>
        <v>0</v>
      </c>
      <c r="BO189" s="288">
        <f>IF($Q189="n/a",(IF('Workforce hours'!O$30=0,0,(AM189/'Workforce hours'!O$30))),(IF(VLOOKUP($Q189,'Workforce hours'!$C$8:$AD$30,BO$7,FALSE)=0,0,(AM189/(VLOOKUP($Q189,'Workforce hours'!$C$8:$AD$30,BO$7,FALSE))))))</f>
        <v>0</v>
      </c>
      <c r="BP189" s="288">
        <f>IF($Q189="n/a",(IF('Workforce hours'!P$30=0,0,(AN189/'Workforce hours'!P$30))),(IF(VLOOKUP($Q189,'Workforce hours'!$C$8:$AD$30,BP$7,FALSE)=0,0,(AN189/(VLOOKUP($Q189,'Workforce hours'!$C$8:$AD$30,BP$7,FALSE))))))</f>
        <v>0</v>
      </c>
      <c r="BQ189" s="288">
        <f>IF($Q189="n/a",(IF('Workforce hours'!Q$30=0,0,(AO189/'Workforce hours'!Q$30))),(IF(VLOOKUP($Q189,'Workforce hours'!$C$8:$AD$30,BQ$7,FALSE)=0,0,(AO189/(VLOOKUP($Q189,'Workforce hours'!$C$8:$AD$30,BQ$7,FALSE))))))</f>
        <v>0</v>
      </c>
      <c r="BR189" s="288">
        <f>IF($Q189="n/a",(IF('Workforce hours'!R$30=0,0,(AP189/'Workforce hours'!R$30))),(IF(VLOOKUP($Q189,'Workforce hours'!$C$8:$AD$30,BR$7,FALSE)=0,0,(AP189/(VLOOKUP($Q189,'Workforce hours'!$C$8:$AD$30,BR$7,FALSE))))))</f>
        <v>0</v>
      </c>
      <c r="BS189" s="288">
        <f>IF($Q189="n/a",(IF('Workforce hours'!S$30=0,0,(AQ189/'Workforce hours'!S$30))),(IF(VLOOKUP($Q189,'Workforce hours'!$C$8:$AD$30,BS$7,FALSE)=0,0,(AQ189/(VLOOKUP($Q189,'Workforce hours'!$C$8:$AD$30,BS$7,FALSE))))))</f>
        <v>0</v>
      </c>
      <c r="BT189" s="288">
        <f>IF($Q189="n/a",(IF('Workforce hours'!T$30=0,0,(AR189/'Workforce hours'!T$30))),(IF(VLOOKUP($Q189,'Workforce hours'!$C$8:$AD$30,BT$7,FALSE)=0,0,(AR189/(VLOOKUP($Q189,'Workforce hours'!$C$8:$AD$30,BT$7,FALSE))))))</f>
        <v>0</v>
      </c>
      <c r="BU189" s="288">
        <f>IF($Q189="n/a",(IF('Workforce hours'!U$30=0,0,(AS189/'Workforce hours'!U$30))),(IF(VLOOKUP($Q189,'Workforce hours'!$C$8:$AD$30,BU$7,FALSE)=0,0,(AS189/(VLOOKUP($Q189,'Workforce hours'!$C$8:$AD$30,BU$7,FALSE))))))</f>
        <v>0</v>
      </c>
      <c r="BV189" s="288">
        <f>IF($Q189="n/a",(IF('Workforce hours'!V$30=0,0,(AT189/'Workforce hours'!V$30))),(IF(VLOOKUP($Q189,'Workforce hours'!$C$8:$AD$30,BV$7,FALSE)=0,0,(AT189/(VLOOKUP($Q189,'Workforce hours'!$C$8:$AD$30,BV$7,FALSE))))))</f>
        <v>0</v>
      </c>
      <c r="BW189" s="288">
        <f>IF($Q189="n/a",(IF('Workforce hours'!W$30=0,0,(AU189/'Workforce hours'!W$30))),(IF(VLOOKUP($Q189,'Workforce hours'!$C$8:$AD$30,BW$7,FALSE)=0,0,(AU189/(VLOOKUP($Q189,'Workforce hours'!$C$8:$AD$30,BW$7,FALSE))))))</f>
        <v>0</v>
      </c>
      <c r="BX189" s="288">
        <f>IF($Q189="n/a",(IF('Workforce hours'!X$30=0,0,(AV189/'Workforce hours'!X$30))),(IF(VLOOKUP($Q189,'Workforce hours'!$C$8:$AD$30,BX$7,FALSE)=0,0,(AV189/(VLOOKUP($Q189,'Workforce hours'!$C$8:$AD$30,BX$7,FALSE))))))</f>
        <v>0</v>
      </c>
      <c r="BY189" s="288">
        <f>IF($Q189="n/a",(IF('Workforce hours'!Y$30=0,0,(AW189/'Workforce hours'!Y$30))),(IF(VLOOKUP($Q189,'Workforce hours'!$C$8:$AD$30,BY$7,FALSE)=0,0,(AW189/(VLOOKUP($Q189,'Workforce hours'!$C$8:$AD$30,BY$7,FALSE))))))</f>
        <v>0</v>
      </c>
      <c r="BZ189" s="288">
        <f>IF($Q189="n/a",(IF('Workforce hours'!Z$30=0,0,(AX189/'Workforce hours'!Z$30))),(IF(VLOOKUP($Q189,'Workforce hours'!$C$8:$AD$30,BZ$7,FALSE)=0,0,(AX189/(VLOOKUP($Q189,'Workforce hours'!$C$8:$AD$30,BZ$7,FALSE))))))</f>
        <v>0</v>
      </c>
      <c r="CA189" s="288">
        <f>IF($Q189="n/a",(IF('Workforce hours'!AA$30=0,0,(AY189/'Workforce hours'!AA$30))),(IF(VLOOKUP($Q189,'Workforce hours'!$C$8:$AD$30,CA$7,FALSE)=0,0,(AY189/(VLOOKUP($Q189,'Workforce hours'!$C$8:$AD$30,CA$7,FALSE))))))</f>
        <v>0</v>
      </c>
      <c r="CB189" s="288">
        <f>IF($Q189="n/a",(IF('Workforce hours'!AB$30=0,0,(AZ189/'Workforce hours'!AB$30))),(IF(VLOOKUP($Q189,'Workforce hours'!$C$8:$AD$30,CB$7,FALSE)=0,0,(AZ189/(VLOOKUP($Q189,'Workforce hours'!$C$8:$AD$30,CB$7,FALSE))))))</f>
        <v>0</v>
      </c>
      <c r="CC189" s="288">
        <f>IF($Q189="n/a",(IF('Workforce hours'!AC$30=0,0,(BA189/'Workforce hours'!AC$30))),(IF(VLOOKUP($Q189,'Workforce hours'!$C$8:$AD$30,CC$7,FALSE)=0,0,(BA189/(VLOOKUP($Q189,'Workforce hours'!$C$8:$AD$30,CC$7,FALSE))))))</f>
        <v>65.075418476374992</v>
      </c>
      <c r="CD189" s="288">
        <f>IF($Q189="n/a",(IF('Workforce hours'!AD$30=0,0,(BB189/'Workforce hours'!AD$30))),(IF(VLOOKUP($Q189,'Workforce hours'!$C$8:$AD$30,CD$7,FALSE)=0,0,(BB189/(VLOOKUP($Q189,'Workforce hours'!$C$8:$AD$30,CD$7,FALSE))))))</f>
        <v>0</v>
      </c>
      <c r="CE189" s="289">
        <f t="shared" si="26"/>
        <v>0</v>
      </c>
      <c r="CF189" s="290">
        <f>BD189*'Workforce costs'!B$9*(1+'Workforce costs'!B$10)*(1+'Workforce costs'!B$11)</f>
        <v>0</v>
      </c>
      <c r="CG189" s="290">
        <f>BE189*'Workforce costs'!C$9*(1+'Workforce costs'!C$10)*(1+'Workforce costs'!C$11)</f>
        <v>0</v>
      </c>
      <c r="CH189" s="290">
        <f>BF189*'Workforce costs'!D$9*(1+'Workforce costs'!D$10)*(1+'Workforce costs'!D$11)</f>
        <v>0</v>
      </c>
      <c r="CI189" s="290">
        <f>BG189*'Workforce costs'!E$9*(1+'Workforce costs'!E$10)*(1+'Workforce costs'!E$11)</f>
        <v>0</v>
      </c>
      <c r="CJ189" s="290">
        <f>BH189*'Workforce costs'!F$9*(1+'Workforce costs'!F$10)*(1+'Workforce costs'!F$11)</f>
        <v>0</v>
      </c>
      <c r="CK189" s="290">
        <f>BI189*'Workforce costs'!G$9*(1+'Workforce costs'!G$10)*(1+'Workforce costs'!G$11)</f>
        <v>0</v>
      </c>
      <c r="CL189" s="290">
        <f>BJ189*'Workforce costs'!H$9*(1+'Workforce costs'!H$10)*(1+'Workforce costs'!H$11)</f>
        <v>0</v>
      </c>
      <c r="CM189" s="290">
        <f>BK189*'Workforce costs'!I$9*(1+'Workforce costs'!I$10)*(1+'Workforce costs'!I$11)</f>
        <v>0</v>
      </c>
      <c r="CN189" s="290">
        <f>BL189*'Workforce costs'!J$9*(1+'Workforce costs'!J$10)*(1+'Workforce costs'!J$11)</f>
        <v>0</v>
      </c>
      <c r="CO189" s="290">
        <f>BM189*'Workforce costs'!K$9*(1+'Workforce costs'!K$10)*(1+'Workforce costs'!K$11)</f>
        <v>0</v>
      </c>
      <c r="CP189" s="290">
        <f>BN189*'Workforce costs'!L$9*(1+'Workforce costs'!L$10)*(1+'Workforce costs'!L$11)</f>
        <v>0</v>
      </c>
      <c r="CQ189" s="290">
        <f>BO189*'Workforce costs'!M$9*(1+'Workforce costs'!M$10)*(1+'Workforce costs'!M$11)</f>
        <v>0</v>
      </c>
      <c r="CR189" s="290">
        <f>BP189*'Workforce costs'!N$9*(1+'Workforce costs'!N$10)*(1+'Workforce costs'!N$11)</f>
        <v>0</v>
      </c>
      <c r="CS189" s="290">
        <f>BQ189*'Workforce costs'!O$9*(1+'Workforce costs'!O$10)*(1+'Workforce costs'!O$11)</f>
        <v>0</v>
      </c>
      <c r="CT189" s="290">
        <f>BR189*'Workforce costs'!P$9*(1+'Workforce costs'!P$10)*(1+'Workforce costs'!P$11)</f>
        <v>0</v>
      </c>
      <c r="CU189" s="290">
        <f>BS189*'Workforce costs'!Q$9*(1+'Workforce costs'!Q$10)*(1+'Workforce costs'!Q$11)</f>
        <v>0</v>
      </c>
      <c r="CV189" s="290">
        <f>BT189*'Workforce costs'!R$9*(1+'Workforce costs'!R$10)*(1+'Workforce costs'!R$11)</f>
        <v>0</v>
      </c>
      <c r="CW189" s="290">
        <f>BU189*'Workforce costs'!S$9*(1+'Workforce costs'!S$10)*(1+'Workforce costs'!S$11)</f>
        <v>0</v>
      </c>
      <c r="CX189" s="290">
        <f>BV189*'Workforce costs'!T$9*(1+'Workforce costs'!T$10)*(1+'Workforce costs'!T$11)</f>
        <v>0</v>
      </c>
      <c r="CY189" s="290">
        <f>BW189*'Workforce costs'!U$9*(1+'Workforce costs'!U$10)*(1+'Workforce costs'!U$11)</f>
        <v>0</v>
      </c>
      <c r="CZ189" s="290">
        <f>BX189*'Workforce costs'!V$9*(1+'Workforce costs'!V$10)*(1+'Workforce costs'!V$11)</f>
        <v>0</v>
      </c>
      <c r="DA189" s="290">
        <f>BY189*'Workforce costs'!W$9*(1+'Workforce costs'!W$10)*(1+'Workforce costs'!W$11)</f>
        <v>0</v>
      </c>
      <c r="DB189" s="290">
        <f>BZ189*'Workforce costs'!X$9*(1+'Workforce costs'!X$10)*(1+'Workforce costs'!X$11)</f>
        <v>0</v>
      </c>
      <c r="DC189" s="290">
        <f>CA189*'Workforce costs'!Y$9*(1+'Workforce costs'!Y$10)*(1+'Workforce costs'!Y$11)</f>
        <v>0</v>
      </c>
      <c r="DD189" s="290">
        <f>CB189*'Workforce costs'!Z$9*(1+'Workforce costs'!Z$10)*(1+'Workforce costs'!Z$11)</f>
        <v>0</v>
      </c>
      <c r="DE189" s="290">
        <f>CC189*'Workforce costs'!AA$9*(1+'Workforce costs'!AA$10)*(1+'Workforce costs'!AA$11)</f>
        <v>0</v>
      </c>
      <c r="DF189" s="290">
        <f>CD189*'Workforce costs'!AB$9*(1+'Workforce costs'!AB$10)*(1+'Workforce costs'!AB$11)</f>
        <v>0</v>
      </c>
    </row>
    <row r="190" spans="1:110" x14ac:dyDescent="0.3">
      <c r="A190" s="2" t="str">
        <f>Outputs!$A$4</f>
        <v>Australia</v>
      </c>
      <c r="B190" s="2" t="str">
        <f t="shared" si="19"/>
        <v>Australia 25to64</v>
      </c>
      <c r="C190" s="30">
        <f>VLOOKUP($B190,Populations!$D$15:$H$1920,3,FALSE)</f>
        <v>13966174</v>
      </c>
      <c r="D190" s="255">
        <f>IF(OR($H190="General pop",$H190="Schools",$H190="Workplace",$H190="Skills Training",$H190="Digital Supports"),1,VLOOKUP($B190,Populations!$D$15:$H$1920,5,FALSE))</f>
        <v>1</v>
      </c>
      <c r="E190" s="88">
        <f>VLOOKUP(I190,Epidemiology!$C$10:$H$47,6,FALSE)</f>
        <v>3060</v>
      </c>
      <c r="F190" s="102">
        <f>'Care profiles'!R191</f>
        <v>1</v>
      </c>
      <c r="G190" s="15" t="str">
        <f>'Care profiles'!A191</f>
        <v>25to64</v>
      </c>
      <c r="H190" s="15" t="str">
        <f>'Care profiles'!B191</f>
        <v>Thoughts</v>
      </c>
      <c r="I190" s="15" t="str">
        <f>'Care profiles'!C191</f>
        <v>Thoughts_25-64yrs</v>
      </c>
      <c r="J190" s="15" t="str">
        <f>'Care profiles'!D191</f>
        <v>Care profile</v>
      </c>
      <c r="K190" s="15" t="str">
        <f>'Care profiles'!E191</f>
        <v>Brief Support</v>
      </c>
      <c r="L190" s="104">
        <f>'Care profiles'!F191</f>
        <v>0.5</v>
      </c>
      <c r="M190" s="15">
        <f>'Care profiles'!G191</f>
        <v>6</v>
      </c>
      <c r="N190" s="15">
        <f>'Care profiles'!H191</f>
        <v>30</v>
      </c>
      <c r="O190" s="15" t="str">
        <f>'Care profiles'!I191</f>
        <v>min</v>
      </c>
      <c r="P190" s="15" t="str">
        <f>'Care profiles'!J191</f>
        <v>Vocationally Qualified - Unspecified</v>
      </c>
      <c r="Q190" s="15" t="str">
        <f>'Care profiles'!K191</f>
        <v>n/a</v>
      </c>
      <c r="R190" s="15" t="str">
        <f>'Care profiles'!M191</f>
        <v>N</v>
      </c>
      <c r="S190" s="15" t="str">
        <f>'Care profiles'!O191</f>
        <v>N</v>
      </c>
      <c r="T190" s="15" t="str">
        <f>'Care profiles'!Q191</f>
        <v>Y</v>
      </c>
      <c r="U190" s="30">
        <f t="shared" si="20"/>
        <v>427364.92440000002</v>
      </c>
      <c r="V190" s="30">
        <f t="shared" si="21"/>
        <v>213682.46220000001</v>
      </c>
      <c r="W190" s="30">
        <f>IF(M190="n/a",0,IF(O190="days",V190*M190*(1+(VLOOKUP(K190,'Bed parameters'!$A$9:$G$12,7,FALSE))),V190*M190))</f>
        <v>1282094.7732000002</v>
      </c>
      <c r="X190" s="30">
        <f t="shared" si="22"/>
        <v>641047.38660000009</v>
      </c>
      <c r="Y190" s="30">
        <f t="shared" si="23"/>
        <v>0</v>
      </c>
      <c r="Z190" s="113">
        <f>_xlfn.IFNA(Y190/((VLOOKUP(K190,'Bed parameters'!$A$9:$G$12,3,FALSE))*(VLOOKUP(K190,'Bed parameters'!$A$9:$G$12,5,FALSE))),0)</f>
        <v>0</v>
      </c>
      <c r="AA190" s="30">
        <f t="shared" si="24"/>
        <v>641047.38660000009</v>
      </c>
      <c r="AB190" s="30">
        <f>_xlfn.IFNA(IF($O190="days",$Y190*(VLOOKUP($K190,'Bed parameters'!$A$9:$I$12,9,FALSE))*$F190*(VLOOKUP($Q190,'Workforce distribution'!$C$8:$AD$30,AB$7,FALSE)),IF($Q190="n/a",(IF($P190=AB$6,$X190*$F190,0)),$X190*$F190*(VLOOKUP($Q190,'Workforce distribution'!$C$8:$AD$30,AB$7,FALSE)))),0)</f>
        <v>0</v>
      </c>
      <c r="AC190" s="30">
        <f>_xlfn.IFNA(IF($O190="days",$Y190*(VLOOKUP($K190,'Bed parameters'!$A$9:$I$12,9,FALSE))*$F190*(VLOOKUP($Q190,'Workforce distribution'!$C$8:$AD$30,AC$7,FALSE)),IF($Q190="n/a",(IF($P190=AC$6,$X190*$F190,0)),$X190*$F190*(VLOOKUP($Q190,'Workforce distribution'!$C$8:$AD$30,AC$7,FALSE)))),0)</f>
        <v>0</v>
      </c>
      <c r="AD190" s="30">
        <f>_xlfn.IFNA(IF($O190="days",$Y190*(VLOOKUP($K190,'Bed parameters'!$A$9:$I$12,9,FALSE))*$F190*(VLOOKUP($Q190,'Workforce distribution'!$C$8:$AD$30,AD$7,FALSE)),IF($Q190="n/a",(IF($P190=AD$6,$X190*$F190,0)),$X190*$F190*(VLOOKUP($Q190,'Workforce distribution'!$C$8:$AD$30,AD$7,FALSE)))),0)</f>
        <v>0</v>
      </c>
      <c r="AE190" s="30">
        <f>_xlfn.IFNA(IF($O190="days",$Y190*(VLOOKUP($K190,'Bed parameters'!$A$9:$I$12,9,FALSE))*$F190*(VLOOKUP($Q190,'Workforce distribution'!$C$8:$AD$30,AE$7,FALSE)),IF($Q190="n/a",(IF($P190=AE$6,$X190*$F190,0)),$X190*$F190*(VLOOKUP($Q190,'Workforce distribution'!$C$8:$AD$30,AE$7,FALSE)))),0)</f>
        <v>0</v>
      </c>
      <c r="AF190" s="30">
        <f>_xlfn.IFNA(IF($O190="days",$Y190*(VLOOKUP($K190,'Bed parameters'!$A$9:$I$12,9,FALSE))*$F190*(VLOOKUP($Q190,'Workforce distribution'!$C$8:$AD$30,AF$7,FALSE)),IF($Q190="n/a",(IF($P190=AF$6,$X190*$F190,0)),$X190*$F190*(VLOOKUP($Q190,'Workforce distribution'!$C$8:$AD$30,AF$7,FALSE)))),0)</f>
        <v>0</v>
      </c>
      <c r="AG190" s="30">
        <f>_xlfn.IFNA(IF($O190="days",$Y190*(VLOOKUP($K190,'Bed parameters'!$A$9:$I$12,9,FALSE))*$F190*(VLOOKUP($Q190,'Workforce distribution'!$C$8:$AD$30,AG$7,FALSE)),IF($Q190="n/a",(IF($P190=AG$6,$X190*$F190,0)),$X190*$F190*(VLOOKUP($Q190,'Workforce distribution'!$C$8:$AD$30,AG$7,FALSE)))),0)</f>
        <v>0</v>
      </c>
      <c r="AH190" s="30">
        <f>_xlfn.IFNA(IF($O190="days",$Y190*(VLOOKUP($K190,'Bed parameters'!$A$9:$I$12,9,FALSE))*$F190*(VLOOKUP($Q190,'Workforce distribution'!$C$8:$AD$30,AH$7,FALSE)),IF($Q190="n/a",(IF($P190=AH$6,$X190*$F190,0)),$X190*$F190*(VLOOKUP($Q190,'Workforce distribution'!$C$8:$AD$30,AH$7,FALSE)))),0)</f>
        <v>0</v>
      </c>
      <c r="AI190" s="30">
        <f>_xlfn.IFNA(IF($O190="days",$Y190*(VLOOKUP($K190,'Bed parameters'!$A$9:$I$12,9,FALSE))*$F190*(VLOOKUP($Q190,'Workforce distribution'!$C$8:$AD$30,AI$7,FALSE)),IF($Q190="n/a",(IF($P190=AI$6,$X190*$F190,0)),$X190*$F190*(VLOOKUP($Q190,'Workforce distribution'!$C$8:$AD$30,AI$7,FALSE)))),0)</f>
        <v>0</v>
      </c>
      <c r="AJ190" s="30">
        <f>_xlfn.IFNA(IF($O190="days",$Y190*(VLOOKUP($K190,'Bed parameters'!$A$9:$I$12,9,FALSE))*$F190*(VLOOKUP($Q190,'Workforce distribution'!$C$8:$AD$30,AJ$7,FALSE)),IF($Q190="n/a",(IF($P190=AJ$6,$X190*$F190,0)),$X190*$F190*(VLOOKUP($Q190,'Workforce distribution'!$C$8:$AD$30,AJ$7,FALSE)))),0)</f>
        <v>0</v>
      </c>
      <c r="AK190" s="30">
        <f>_xlfn.IFNA(IF($O190="days",$Y190*(VLOOKUP($K190,'Bed parameters'!$A$9:$I$12,9,FALSE))*$F190*(VLOOKUP($Q190,'Workforce distribution'!$C$8:$AD$30,AK$7,FALSE)),IF($Q190="n/a",(IF($P190=AK$6,$X190*$F190,0)),$X190*$F190*(VLOOKUP($Q190,'Workforce distribution'!$C$8:$AD$30,AK$7,FALSE)))),0)</f>
        <v>641047.38660000009</v>
      </c>
      <c r="AL190" s="30">
        <f>_xlfn.IFNA(IF($O190="days",$Y190*(VLOOKUP($K190,'Bed parameters'!$A$9:$I$12,9,FALSE))*$F190*(VLOOKUP($Q190,'Workforce distribution'!$C$8:$AD$30,AL$7,FALSE)),IF($Q190="n/a",(IF($P190=AL$6,$X190*$F190,0)),$X190*$F190*(VLOOKUP($Q190,'Workforce distribution'!$C$8:$AD$30,AL$7,FALSE)))),0)</f>
        <v>0</v>
      </c>
      <c r="AM190" s="30">
        <f>_xlfn.IFNA(IF($O190="days",$Y190*(VLOOKUP($K190,'Bed parameters'!$A$9:$I$12,9,FALSE))*$F190*(VLOOKUP($Q190,'Workforce distribution'!$C$8:$AD$30,AM$7,FALSE)),IF($Q190="n/a",(IF($P190=AM$6,$X190*$F190,0)),$X190*$F190*(VLOOKUP($Q190,'Workforce distribution'!$C$8:$AD$30,AM$7,FALSE)))),0)</f>
        <v>0</v>
      </c>
      <c r="AN190" s="30">
        <f>_xlfn.IFNA(IF($O190="days",$Y190*(VLOOKUP($K190,'Bed parameters'!$A$9:$I$12,9,FALSE))*$F190*(VLOOKUP($Q190,'Workforce distribution'!$C$8:$AD$30,AN$7,FALSE)),IF($Q190="n/a",(IF($P190=AN$6,$X190*$F190,0)),$X190*$F190*(VLOOKUP($Q190,'Workforce distribution'!$C$8:$AD$30,AN$7,FALSE)))),0)</f>
        <v>0</v>
      </c>
      <c r="AO190" s="30">
        <f>_xlfn.IFNA(IF($O190="days",$Y190*(VLOOKUP($K190,'Bed parameters'!$A$9:$I$12,9,FALSE))*$F190*(VLOOKUP($Q190,'Workforce distribution'!$C$8:$AD$30,AO$7,FALSE)),IF($Q190="n/a",(IF($P190=AO$6,$X190*$F190,0)),$X190*$F190*(VLOOKUP($Q190,'Workforce distribution'!$C$8:$AD$30,AO$7,FALSE)))),0)</f>
        <v>0</v>
      </c>
      <c r="AP190" s="30">
        <f>_xlfn.IFNA(IF($O190="days",$Y190*(VLOOKUP($K190,'Bed parameters'!$A$9:$I$12,9,FALSE))*$F190*(VLOOKUP($Q190,'Workforce distribution'!$C$8:$AD$30,AP$7,FALSE)),IF($Q190="n/a",(IF($P190=AP$6,$X190*$F190,0)),$X190*$F190*(VLOOKUP($Q190,'Workforce distribution'!$C$8:$AD$30,AP$7,FALSE)))),0)</f>
        <v>0</v>
      </c>
      <c r="AQ190" s="30">
        <f>_xlfn.IFNA(IF($O190="days",$Y190*(VLOOKUP($K190,'Bed parameters'!$A$9:$I$12,9,FALSE))*$F190*(VLOOKUP($Q190,'Workforce distribution'!$C$8:$AD$30,AQ$7,FALSE)),IF($Q190="n/a",(IF($P190=AQ$6,$X190*$F190,0)),$X190*$F190*(VLOOKUP($Q190,'Workforce distribution'!$C$8:$AD$30,AQ$7,FALSE)))),0)</f>
        <v>0</v>
      </c>
      <c r="AR190" s="30">
        <f>_xlfn.IFNA(IF($O190="days",$Y190*(VLOOKUP($K190,'Bed parameters'!$A$9:$I$12,9,FALSE))*$F190*(VLOOKUP($Q190,'Workforce distribution'!$C$8:$AD$30,AR$7,FALSE)),IF($Q190="n/a",(IF($P190=AR$6,$X190*$F190,0)),$X190*$F190*(VLOOKUP($Q190,'Workforce distribution'!$C$8:$AD$30,AR$7,FALSE)))),0)</f>
        <v>0</v>
      </c>
      <c r="AS190" s="30">
        <f>_xlfn.IFNA(IF($O190="days",$Y190*(VLOOKUP($K190,'Bed parameters'!$A$9:$I$12,9,FALSE))*$F190*(VLOOKUP($Q190,'Workforce distribution'!$C$8:$AD$30,AS$7,FALSE)),IF($Q190="n/a",(IF($P190=AS$6,$X190*$F190,0)),$X190*$F190*(VLOOKUP($Q190,'Workforce distribution'!$C$8:$AD$30,AS$7,FALSE)))),0)</f>
        <v>0</v>
      </c>
      <c r="AT190" s="30">
        <f>_xlfn.IFNA(IF($O190="days",$Y190*(VLOOKUP($K190,'Bed parameters'!$A$9:$I$12,9,FALSE))*$F190*(VLOOKUP($Q190,'Workforce distribution'!$C$8:$AD$30,AT$7,FALSE)),IF($Q190="n/a",(IF($P190=AT$6,$X190*$F190,0)),$X190*$F190*(VLOOKUP($Q190,'Workforce distribution'!$C$8:$AD$30,AT$7,FALSE)))),0)</f>
        <v>0</v>
      </c>
      <c r="AU190" s="30">
        <f>_xlfn.IFNA(IF($O190="days",$Y190*(VLOOKUP($K190,'Bed parameters'!$A$9:$I$12,9,FALSE))*$F190*(VLOOKUP($Q190,'Workforce distribution'!$C$8:$AD$30,AU$7,FALSE)),IF($Q190="n/a",(IF($P190=AU$6,$X190*$F190,0)),$X190*$F190*(VLOOKUP($Q190,'Workforce distribution'!$C$8:$AD$30,AU$7,FALSE)))),0)</f>
        <v>0</v>
      </c>
      <c r="AV190" s="30">
        <f>_xlfn.IFNA(IF($O190="days",$Y190*(VLOOKUP($K190,'Bed parameters'!$A$9:$I$12,9,FALSE))*$F190*(VLOOKUP($Q190,'Workforce distribution'!$C$8:$AD$30,AV$7,FALSE)),IF($Q190="n/a",(IF($P190=AV$6,$X190*$F190,0)),$X190*$F190*(VLOOKUP($Q190,'Workforce distribution'!$C$8:$AD$30,AV$7,FALSE)))),0)</f>
        <v>0</v>
      </c>
      <c r="AW190" s="30">
        <f>_xlfn.IFNA(IF($O190="days",$Y190*(VLOOKUP($K190,'Bed parameters'!$A$9:$I$12,9,FALSE))*$F190*(VLOOKUP($Q190,'Workforce distribution'!$C$8:$AD$30,AW$7,FALSE)),IF($Q190="n/a",(IF($P190=AW$6,$X190*$F190,0)),$X190*$F190*(VLOOKUP($Q190,'Workforce distribution'!$C$8:$AD$30,AW$7,FALSE)))),0)</f>
        <v>0</v>
      </c>
      <c r="AX190" s="30">
        <f>_xlfn.IFNA(IF($O190="days",$Y190*(VLOOKUP($K190,'Bed parameters'!$A$9:$I$12,9,FALSE))*$F190*(VLOOKUP($Q190,'Workforce distribution'!$C$8:$AD$30,AX$7,FALSE)),IF($Q190="n/a",(IF($P190=AX$6,$X190*$F190,0)),$X190*$F190*(VLOOKUP($Q190,'Workforce distribution'!$C$8:$AD$30,AX$7,FALSE)))),0)</f>
        <v>0</v>
      </c>
      <c r="AY190" s="30">
        <f>_xlfn.IFNA(IF($O190="days",$Y190*(VLOOKUP($K190,'Bed parameters'!$A$9:$I$12,9,FALSE))*$F190*(VLOOKUP($Q190,'Workforce distribution'!$C$8:$AD$30,AY$7,FALSE)),IF($Q190="n/a",(IF($P190=AY$6,$X190*$F190,0)),$X190*$F190*(VLOOKUP($Q190,'Workforce distribution'!$C$8:$AD$30,AY$7,FALSE)))),0)</f>
        <v>0</v>
      </c>
      <c r="AZ190" s="30">
        <f>_xlfn.IFNA(IF($O190="days",$Y190*(VLOOKUP($K190,'Bed parameters'!$A$9:$I$12,9,FALSE))*$F190*(VLOOKUP($Q190,'Workforce distribution'!$C$8:$AD$30,AZ$7,FALSE)),IF($Q190="n/a",(IF($P190=AZ$6,$X190*$F190,0)),$X190*$F190*(VLOOKUP($Q190,'Workforce distribution'!$C$8:$AD$30,AZ$7,FALSE)))),0)</f>
        <v>0</v>
      </c>
      <c r="BA190" s="30">
        <f>_xlfn.IFNA(IF($O190="days",$Y190*(VLOOKUP($K190,'Bed parameters'!$A$9:$I$12,9,FALSE))*$F190*(VLOOKUP($Q190,'Workforce distribution'!$C$8:$AD$30,BA$7,FALSE)),IF($Q190="n/a",(IF($P190=BA$6,$X190*$F190,0)),$X190*$F190*(VLOOKUP($Q190,'Workforce distribution'!$C$8:$AD$30,BA$7,FALSE)))),0)</f>
        <v>0</v>
      </c>
      <c r="BB190" s="30">
        <f>_xlfn.IFNA(IF($O190="days",$Y190*(VLOOKUP($K190,'Bed parameters'!$A$9:$I$12,9,FALSE))*$F190*(VLOOKUP($Q190,'Workforce distribution'!$C$8:$AD$30,BB$7,FALSE)),IF($Q190="n/a",(IF($P190=BB$6,$X190*$F190,0)),$X190*$F190*(VLOOKUP($Q190,'Workforce distribution'!$C$8:$AD$30,BB$7,FALSE)))),0)</f>
        <v>0</v>
      </c>
      <c r="BC190" s="149">
        <f t="shared" si="25"/>
        <v>557.78930122607142</v>
      </c>
      <c r="BD190" s="288">
        <f>IF($Q190="n/a",(IF('Workforce hours'!D$30=0,0,(AB190/'Workforce hours'!D$30))),(IF(VLOOKUP($Q190,'Workforce hours'!$C$8:$AD$30,BD$7,FALSE)=0,0,(AB190/(VLOOKUP($Q190,'Workforce hours'!$C$8:$AD$30,BD$7,FALSE))))))</f>
        <v>0</v>
      </c>
      <c r="BE190" s="288">
        <f>IF($Q190="n/a",(IF('Workforce hours'!E$30=0,0,(AC190/'Workforce hours'!E$30))),(IF(VLOOKUP($Q190,'Workforce hours'!$C$8:$AD$30,BE$7,FALSE)=0,0,(AC190/(VLOOKUP($Q190,'Workforce hours'!$C$8:$AD$30,BE$7,FALSE))))))</f>
        <v>0</v>
      </c>
      <c r="BF190" s="288">
        <f>IF($Q190="n/a",(IF('Workforce hours'!F$30=0,0,(AD190/'Workforce hours'!F$30))),(IF(VLOOKUP($Q190,'Workforce hours'!$C$8:$AD$30,BF$7,FALSE)=0,0,(AD190/(VLOOKUP($Q190,'Workforce hours'!$C$8:$AD$30,BF$7,FALSE))))))</f>
        <v>0</v>
      </c>
      <c r="BG190" s="288">
        <f>IF($Q190="n/a",(IF('Workforce hours'!G$30=0,0,(AE190/'Workforce hours'!G$30))),(IF(VLOOKUP($Q190,'Workforce hours'!$C$8:$AD$30,BG$7,FALSE)=0,0,(AE190/(VLOOKUP($Q190,'Workforce hours'!$C$8:$AD$30,BG$7,FALSE))))))</f>
        <v>0</v>
      </c>
      <c r="BH190" s="288">
        <f>IF($Q190="n/a",(IF('Workforce hours'!H$30=0,0,(AF190/'Workforce hours'!H$30))),(IF(VLOOKUP($Q190,'Workforce hours'!$C$8:$AD$30,BH$7,FALSE)=0,0,(AF190/(VLOOKUP($Q190,'Workforce hours'!$C$8:$AD$30,BH$7,FALSE))))))</f>
        <v>0</v>
      </c>
      <c r="BI190" s="288">
        <f>IF($Q190="n/a",(IF('Workforce hours'!I$30=0,0,(AG190/'Workforce hours'!I$30))),(IF(VLOOKUP($Q190,'Workforce hours'!$C$8:$AD$30,BI$7,FALSE)=0,0,(AG190/(VLOOKUP($Q190,'Workforce hours'!$C$8:$AD$30,BI$7,FALSE))))))</f>
        <v>0</v>
      </c>
      <c r="BJ190" s="288">
        <f>IF($Q190="n/a",(IF('Workforce hours'!J$30=0,0,(AH190/'Workforce hours'!J$30))),(IF(VLOOKUP($Q190,'Workforce hours'!$C$8:$AD$30,BJ$7,FALSE)=0,0,(AH190/(VLOOKUP($Q190,'Workforce hours'!$C$8:$AD$30,BJ$7,FALSE))))))</f>
        <v>0</v>
      </c>
      <c r="BK190" s="288">
        <f>IF($Q190="n/a",(IF('Workforce hours'!K$30=0,0,(AI190/'Workforce hours'!K$30))),(IF(VLOOKUP($Q190,'Workforce hours'!$C$8:$AD$30,BK$7,FALSE)=0,0,(AI190/(VLOOKUP($Q190,'Workforce hours'!$C$8:$AD$30,BK$7,FALSE))))))</f>
        <v>0</v>
      </c>
      <c r="BL190" s="288">
        <f>IF($Q190="n/a",(IF('Workforce hours'!L$30=0,0,(AJ190/'Workforce hours'!L$30))),(IF(VLOOKUP($Q190,'Workforce hours'!$C$8:$AD$30,BL$7,FALSE)=0,0,(AJ190/(VLOOKUP($Q190,'Workforce hours'!$C$8:$AD$30,BL$7,FALSE))))))</f>
        <v>0</v>
      </c>
      <c r="BM190" s="288">
        <f>IF($Q190="n/a",(IF('Workforce hours'!M$30=0,0,(AK190/'Workforce hours'!M$30))),(IF(VLOOKUP($Q190,'Workforce hours'!$C$8:$AD$30,BM$7,FALSE)=0,0,(AK190/(VLOOKUP($Q190,'Workforce hours'!$C$8:$AD$30,BM$7,FALSE))))))</f>
        <v>557.78930122607142</v>
      </c>
      <c r="BN190" s="288">
        <f>IF($Q190="n/a",(IF('Workforce hours'!N$30=0,0,(AL190/'Workforce hours'!N$30))),(IF(VLOOKUP($Q190,'Workforce hours'!$C$8:$AD$30,BN$7,FALSE)=0,0,(AL190/(VLOOKUP($Q190,'Workforce hours'!$C$8:$AD$30,BN$7,FALSE))))))</f>
        <v>0</v>
      </c>
      <c r="BO190" s="288">
        <f>IF($Q190="n/a",(IF('Workforce hours'!O$30=0,0,(AM190/'Workforce hours'!O$30))),(IF(VLOOKUP($Q190,'Workforce hours'!$C$8:$AD$30,BO$7,FALSE)=0,0,(AM190/(VLOOKUP($Q190,'Workforce hours'!$C$8:$AD$30,BO$7,FALSE))))))</f>
        <v>0</v>
      </c>
      <c r="BP190" s="288">
        <f>IF($Q190="n/a",(IF('Workforce hours'!P$30=0,0,(AN190/'Workforce hours'!P$30))),(IF(VLOOKUP($Q190,'Workforce hours'!$C$8:$AD$30,BP$7,FALSE)=0,0,(AN190/(VLOOKUP($Q190,'Workforce hours'!$C$8:$AD$30,BP$7,FALSE))))))</f>
        <v>0</v>
      </c>
      <c r="BQ190" s="288">
        <f>IF($Q190="n/a",(IF('Workforce hours'!Q$30=0,0,(AO190/'Workforce hours'!Q$30))),(IF(VLOOKUP($Q190,'Workforce hours'!$C$8:$AD$30,BQ$7,FALSE)=0,0,(AO190/(VLOOKUP($Q190,'Workforce hours'!$C$8:$AD$30,BQ$7,FALSE))))))</f>
        <v>0</v>
      </c>
      <c r="BR190" s="288">
        <f>IF($Q190="n/a",(IF('Workforce hours'!R$30=0,0,(AP190/'Workforce hours'!R$30))),(IF(VLOOKUP($Q190,'Workforce hours'!$C$8:$AD$30,BR$7,FALSE)=0,0,(AP190/(VLOOKUP($Q190,'Workforce hours'!$C$8:$AD$30,BR$7,FALSE))))))</f>
        <v>0</v>
      </c>
      <c r="BS190" s="288">
        <f>IF($Q190="n/a",(IF('Workforce hours'!S$30=0,0,(AQ190/'Workforce hours'!S$30))),(IF(VLOOKUP($Q190,'Workforce hours'!$C$8:$AD$30,BS$7,FALSE)=0,0,(AQ190/(VLOOKUP($Q190,'Workforce hours'!$C$8:$AD$30,BS$7,FALSE))))))</f>
        <v>0</v>
      </c>
      <c r="BT190" s="288">
        <f>IF($Q190="n/a",(IF('Workforce hours'!T$30=0,0,(AR190/'Workforce hours'!T$30))),(IF(VLOOKUP($Q190,'Workforce hours'!$C$8:$AD$30,BT$7,FALSE)=0,0,(AR190/(VLOOKUP($Q190,'Workforce hours'!$C$8:$AD$30,BT$7,FALSE))))))</f>
        <v>0</v>
      </c>
      <c r="BU190" s="288">
        <f>IF($Q190="n/a",(IF('Workforce hours'!U$30=0,0,(AS190/'Workforce hours'!U$30))),(IF(VLOOKUP($Q190,'Workforce hours'!$C$8:$AD$30,BU$7,FALSE)=0,0,(AS190/(VLOOKUP($Q190,'Workforce hours'!$C$8:$AD$30,BU$7,FALSE))))))</f>
        <v>0</v>
      </c>
      <c r="BV190" s="288">
        <f>IF($Q190="n/a",(IF('Workforce hours'!V$30=0,0,(AT190/'Workforce hours'!V$30))),(IF(VLOOKUP($Q190,'Workforce hours'!$C$8:$AD$30,BV$7,FALSE)=0,0,(AT190/(VLOOKUP($Q190,'Workforce hours'!$C$8:$AD$30,BV$7,FALSE))))))</f>
        <v>0</v>
      </c>
      <c r="BW190" s="288">
        <f>IF($Q190="n/a",(IF('Workforce hours'!W$30=0,0,(AU190/'Workforce hours'!W$30))),(IF(VLOOKUP($Q190,'Workforce hours'!$C$8:$AD$30,BW$7,FALSE)=0,0,(AU190/(VLOOKUP($Q190,'Workforce hours'!$C$8:$AD$30,BW$7,FALSE))))))</f>
        <v>0</v>
      </c>
      <c r="BX190" s="288">
        <f>IF($Q190="n/a",(IF('Workforce hours'!X$30=0,0,(AV190/'Workforce hours'!X$30))),(IF(VLOOKUP($Q190,'Workforce hours'!$C$8:$AD$30,BX$7,FALSE)=0,0,(AV190/(VLOOKUP($Q190,'Workforce hours'!$C$8:$AD$30,BX$7,FALSE))))))</f>
        <v>0</v>
      </c>
      <c r="BY190" s="288">
        <f>IF($Q190="n/a",(IF('Workforce hours'!Y$30=0,0,(AW190/'Workforce hours'!Y$30))),(IF(VLOOKUP($Q190,'Workforce hours'!$C$8:$AD$30,BY$7,FALSE)=0,0,(AW190/(VLOOKUP($Q190,'Workforce hours'!$C$8:$AD$30,BY$7,FALSE))))))</f>
        <v>0</v>
      </c>
      <c r="BZ190" s="288">
        <f>IF($Q190="n/a",(IF('Workforce hours'!Z$30=0,0,(AX190/'Workforce hours'!Z$30))),(IF(VLOOKUP($Q190,'Workforce hours'!$C$8:$AD$30,BZ$7,FALSE)=0,0,(AX190/(VLOOKUP($Q190,'Workforce hours'!$C$8:$AD$30,BZ$7,FALSE))))))</f>
        <v>0</v>
      </c>
      <c r="CA190" s="288">
        <f>IF($Q190="n/a",(IF('Workforce hours'!AA$30=0,0,(AY190/'Workforce hours'!AA$30))),(IF(VLOOKUP($Q190,'Workforce hours'!$C$8:$AD$30,CA$7,FALSE)=0,0,(AY190/(VLOOKUP($Q190,'Workforce hours'!$C$8:$AD$30,CA$7,FALSE))))))</f>
        <v>0</v>
      </c>
      <c r="CB190" s="288">
        <f>IF($Q190="n/a",(IF('Workforce hours'!AB$30=0,0,(AZ190/'Workforce hours'!AB$30))),(IF(VLOOKUP($Q190,'Workforce hours'!$C$8:$AD$30,CB$7,FALSE)=0,0,(AZ190/(VLOOKUP($Q190,'Workforce hours'!$C$8:$AD$30,CB$7,FALSE))))))</f>
        <v>0</v>
      </c>
      <c r="CC190" s="288">
        <f>IF($Q190="n/a",(IF('Workforce hours'!AC$30=0,0,(BA190/'Workforce hours'!AC$30))),(IF(VLOOKUP($Q190,'Workforce hours'!$C$8:$AD$30,CC$7,FALSE)=0,0,(BA190/(VLOOKUP($Q190,'Workforce hours'!$C$8:$AD$30,CC$7,FALSE))))))</f>
        <v>0</v>
      </c>
      <c r="CD190" s="288">
        <f>IF($Q190="n/a",(IF('Workforce hours'!AD$30=0,0,(BB190/'Workforce hours'!AD$30))),(IF(VLOOKUP($Q190,'Workforce hours'!$C$8:$AD$30,CD$7,FALSE)=0,0,(BB190/(VLOOKUP($Q190,'Workforce hours'!$C$8:$AD$30,CD$7,FALSE))))))</f>
        <v>0</v>
      </c>
      <c r="CE190" s="289">
        <f t="shared" si="26"/>
        <v>0</v>
      </c>
      <c r="CF190" s="290">
        <f>BD190*'Workforce costs'!B$9*(1+'Workforce costs'!B$10)*(1+'Workforce costs'!B$11)</f>
        <v>0</v>
      </c>
      <c r="CG190" s="290">
        <f>BE190*'Workforce costs'!C$9*(1+'Workforce costs'!C$10)*(1+'Workforce costs'!C$11)</f>
        <v>0</v>
      </c>
      <c r="CH190" s="290">
        <f>BF190*'Workforce costs'!D$9*(1+'Workforce costs'!D$10)*(1+'Workforce costs'!D$11)</f>
        <v>0</v>
      </c>
      <c r="CI190" s="290">
        <f>BG190*'Workforce costs'!E$9*(1+'Workforce costs'!E$10)*(1+'Workforce costs'!E$11)</f>
        <v>0</v>
      </c>
      <c r="CJ190" s="290">
        <f>BH190*'Workforce costs'!F$9*(1+'Workforce costs'!F$10)*(1+'Workforce costs'!F$11)</f>
        <v>0</v>
      </c>
      <c r="CK190" s="290">
        <f>BI190*'Workforce costs'!G$9*(1+'Workforce costs'!G$10)*(1+'Workforce costs'!G$11)</f>
        <v>0</v>
      </c>
      <c r="CL190" s="290">
        <f>BJ190*'Workforce costs'!H$9*(1+'Workforce costs'!H$10)*(1+'Workforce costs'!H$11)</f>
        <v>0</v>
      </c>
      <c r="CM190" s="290">
        <f>BK190*'Workforce costs'!I$9*(1+'Workforce costs'!I$10)*(1+'Workforce costs'!I$11)</f>
        <v>0</v>
      </c>
      <c r="CN190" s="290">
        <f>BL190*'Workforce costs'!J$9*(1+'Workforce costs'!J$10)*(1+'Workforce costs'!J$11)</f>
        <v>0</v>
      </c>
      <c r="CO190" s="290">
        <f>BM190*'Workforce costs'!K$9*(1+'Workforce costs'!K$10)*(1+'Workforce costs'!K$11)</f>
        <v>0</v>
      </c>
      <c r="CP190" s="290">
        <f>BN190*'Workforce costs'!L$9*(1+'Workforce costs'!L$10)*(1+'Workforce costs'!L$11)</f>
        <v>0</v>
      </c>
      <c r="CQ190" s="290">
        <f>BO190*'Workforce costs'!M$9*(1+'Workforce costs'!M$10)*(1+'Workforce costs'!M$11)</f>
        <v>0</v>
      </c>
      <c r="CR190" s="290">
        <f>BP190*'Workforce costs'!N$9*(1+'Workforce costs'!N$10)*(1+'Workforce costs'!N$11)</f>
        <v>0</v>
      </c>
      <c r="CS190" s="290">
        <f>BQ190*'Workforce costs'!O$9*(1+'Workforce costs'!O$10)*(1+'Workforce costs'!O$11)</f>
        <v>0</v>
      </c>
      <c r="CT190" s="290">
        <f>BR190*'Workforce costs'!P$9*(1+'Workforce costs'!P$10)*(1+'Workforce costs'!P$11)</f>
        <v>0</v>
      </c>
      <c r="CU190" s="290">
        <f>BS190*'Workforce costs'!Q$9*(1+'Workforce costs'!Q$10)*(1+'Workforce costs'!Q$11)</f>
        <v>0</v>
      </c>
      <c r="CV190" s="290">
        <f>BT190*'Workforce costs'!R$9*(1+'Workforce costs'!R$10)*(1+'Workforce costs'!R$11)</f>
        <v>0</v>
      </c>
      <c r="CW190" s="290">
        <f>BU190*'Workforce costs'!S$9*(1+'Workforce costs'!S$10)*(1+'Workforce costs'!S$11)</f>
        <v>0</v>
      </c>
      <c r="CX190" s="290">
        <f>BV190*'Workforce costs'!T$9*(1+'Workforce costs'!T$10)*(1+'Workforce costs'!T$11)</f>
        <v>0</v>
      </c>
      <c r="CY190" s="290">
        <f>BW190*'Workforce costs'!U$9*(1+'Workforce costs'!U$10)*(1+'Workforce costs'!U$11)</f>
        <v>0</v>
      </c>
      <c r="CZ190" s="290">
        <f>BX190*'Workforce costs'!V$9*(1+'Workforce costs'!V$10)*(1+'Workforce costs'!V$11)</f>
        <v>0</v>
      </c>
      <c r="DA190" s="290">
        <f>BY190*'Workforce costs'!W$9*(1+'Workforce costs'!W$10)*(1+'Workforce costs'!W$11)</f>
        <v>0</v>
      </c>
      <c r="DB190" s="290">
        <f>BZ190*'Workforce costs'!X$9*(1+'Workforce costs'!X$10)*(1+'Workforce costs'!X$11)</f>
        <v>0</v>
      </c>
      <c r="DC190" s="290">
        <f>CA190*'Workforce costs'!Y$9*(1+'Workforce costs'!Y$10)*(1+'Workforce costs'!Y$11)</f>
        <v>0</v>
      </c>
      <c r="DD190" s="290">
        <f>CB190*'Workforce costs'!Z$9*(1+'Workforce costs'!Z$10)*(1+'Workforce costs'!Z$11)</f>
        <v>0</v>
      </c>
      <c r="DE190" s="290">
        <f>CC190*'Workforce costs'!AA$9*(1+'Workforce costs'!AA$10)*(1+'Workforce costs'!AA$11)</f>
        <v>0</v>
      </c>
      <c r="DF190" s="290">
        <f>CD190*'Workforce costs'!AB$9*(1+'Workforce costs'!AB$10)*(1+'Workforce costs'!AB$11)</f>
        <v>0</v>
      </c>
    </row>
    <row r="191" spans="1:110" x14ac:dyDescent="0.3">
      <c r="A191" s="2" t="str">
        <f>Outputs!$A$4</f>
        <v>Australia</v>
      </c>
      <c r="B191" s="2" t="str">
        <f t="shared" si="19"/>
        <v>Australia 25to64</v>
      </c>
      <c r="C191" s="30">
        <f>VLOOKUP($B191,Populations!$D$15:$H$1920,3,FALSE)</f>
        <v>13966174</v>
      </c>
      <c r="D191" s="255">
        <f>IF(OR($H191="General pop",$H191="Schools",$H191="Workplace",$H191="Skills Training",$H191="Digital Supports"),1,VLOOKUP($B191,Populations!$D$15:$H$1920,5,FALSE))</f>
        <v>1</v>
      </c>
      <c r="E191" s="88">
        <f>VLOOKUP(I191,Epidemiology!$C$10:$H$47,6,FALSE)</f>
        <v>5338</v>
      </c>
      <c r="F191" s="102">
        <f>'Care profiles'!R192</f>
        <v>1</v>
      </c>
      <c r="G191" s="15" t="str">
        <f>'Care profiles'!A192</f>
        <v>25to64</v>
      </c>
      <c r="H191" s="15" t="str">
        <f>'Care profiles'!B192</f>
        <v>Distress</v>
      </c>
      <c r="I191" s="15" t="str">
        <f>'Care profiles'!C192</f>
        <v>Distress_25-64yrs</v>
      </c>
      <c r="J191" s="15" t="str">
        <f>'Care profiles'!D192</f>
        <v>Care profile</v>
      </c>
      <c r="K191" s="15" t="str">
        <f>'Care profiles'!E192</f>
        <v>Review +/- Ongoing Management</v>
      </c>
      <c r="L191" s="104">
        <f>'Care profiles'!F192</f>
        <v>0.7</v>
      </c>
      <c r="M191" s="15">
        <f>'Care profiles'!G192</f>
        <v>1</v>
      </c>
      <c r="N191" s="15">
        <f>'Care profiles'!H192</f>
        <v>15</v>
      </c>
      <c r="O191" s="15" t="str">
        <f>'Care profiles'!I192</f>
        <v>min</v>
      </c>
      <c r="P191" s="15" t="str">
        <f>'Care profiles'!J192</f>
        <v>Tertiary Qualified - Unspecified</v>
      </c>
      <c r="Q191" s="15" t="str">
        <f>'Care profiles'!K192</f>
        <v>n/a</v>
      </c>
      <c r="R191" s="15" t="str">
        <f>'Care profiles'!M192</f>
        <v>Y</v>
      </c>
      <c r="S191" s="15" t="str">
        <f>'Care profiles'!O192</f>
        <v>N</v>
      </c>
      <c r="T191" s="15" t="str">
        <f>'Care profiles'!Q192</f>
        <v>N</v>
      </c>
      <c r="U191" s="30">
        <f t="shared" si="20"/>
        <v>745514.36812</v>
      </c>
      <c r="V191" s="30">
        <f t="shared" si="21"/>
        <v>521860.05768399994</v>
      </c>
      <c r="W191" s="30">
        <f>IF(M191="n/a",0,IF(O191="days",V191*M191*(1+(VLOOKUP(K191,'Bed parameters'!$A$9:$G$12,7,FALSE))),V191*M191))</f>
        <v>521860.05768399994</v>
      </c>
      <c r="X191" s="30">
        <f t="shared" si="22"/>
        <v>130465.01442099999</v>
      </c>
      <c r="Y191" s="30">
        <f t="shared" si="23"/>
        <v>0</v>
      </c>
      <c r="Z191" s="113">
        <f>_xlfn.IFNA(Y191/((VLOOKUP(K191,'Bed parameters'!$A$9:$G$12,3,FALSE))*(VLOOKUP(K191,'Bed parameters'!$A$9:$G$12,5,FALSE))),0)</f>
        <v>0</v>
      </c>
      <c r="AA191" s="30">
        <f t="shared" si="24"/>
        <v>130465.01442099999</v>
      </c>
      <c r="AB191" s="30">
        <f>_xlfn.IFNA(IF($O191="days",$Y191*(VLOOKUP($K191,'Bed parameters'!$A$9:$I$12,9,FALSE))*$F191*(VLOOKUP($Q191,'Workforce distribution'!$C$8:$AD$30,AB$7,FALSE)),IF($Q191="n/a",(IF($P191=AB$6,$X191*$F191,0)),$X191*$F191*(VLOOKUP($Q191,'Workforce distribution'!$C$8:$AD$30,AB$7,FALSE)))),0)</f>
        <v>0</v>
      </c>
      <c r="AC191" s="30">
        <f>_xlfn.IFNA(IF($O191="days",$Y191*(VLOOKUP($K191,'Bed parameters'!$A$9:$I$12,9,FALSE))*$F191*(VLOOKUP($Q191,'Workforce distribution'!$C$8:$AD$30,AC$7,FALSE)),IF($Q191="n/a",(IF($P191=AC$6,$X191*$F191,0)),$X191*$F191*(VLOOKUP($Q191,'Workforce distribution'!$C$8:$AD$30,AC$7,FALSE)))),0)</f>
        <v>0</v>
      </c>
      <c r="AD191" s="30">
        <f>_xlfn.IFNA(IF($O191="days",$Y191*(VLOOKUP($K191,'Bed parameters'!$A$9:$I$12,9,FALSE))*$F191*(VLOOKUP($Q191,'Workforce distribution'!$C$8:$AD$30,AD$7,FALSE)),IF($Q191="n/a",(IF($P191=AD$6,$X191*$F191,0)),$X191*$F191*(VLOOKUP($Q191,'Workforce distribution'!$C$8:$AD$30,AD$7,FALSE)))),0)</f>
        <v>0</v>
      </c>
      <c r="AE191" s="30">
        <f>_xlfn.IFNA(IF($O191="days",$Y191*(VLOOKUP($K191,'Bed parameters'!$A$9:$I$12,9,FALSE))*$F191*(VLOOKUP($Q191,'Workforce distribution'!$C$8:$AD$30,AE$7,FALSE)),IF($Q191="n/a",(IF($P191=AE$6,$X191*$F191,0)),$X191*$F191*(VLOOKUP($Q191,'Workforce distribution'!$C$8:$AD$30,AE$7,FALSE)))),0)</f>
        <v>0</v>
      </c>
      <c r="AF191" s="30">
        <f>_xlfn.IFNA(IF($O191="days",$Y191*(VLOOKUP($K191,'Bed parameters'!$A$9:$I$12,9,FALSE))*$F191*(VLOOKUP($Q191,'Workforce distribution'!$C$8:$AD$30,AF$7,FALSE)),IF($Q191="n/a",(IF($P191=AF$6,$X191*$F191,0)),$X191*$F191*(VLOOKUP($Q191,'Workforce distribution'!$C$8:$AD$30,AF$7,FALSE)))),0)</f>
        <v>0</v>
      </c>
      <c r="AG191" s="30">
        <f>_xlfn.IFNA(IF($O191="days",$Y191*(VLOOKUP($K191,'Bed parameters'!$A$9:$I$12,9,FALSE))*$F191*(VLOOKUP($Q191,'Workforce distribution'!$C$8:$AD$30,AG$7,FALSE)),IF($Q191="n/a",(IF($P191=AG$6,$X191*$F191,0)),$X191*$F191*(VLOOKUP($Q191,'Workforce distribution'!$C$8:$AD$30,AG$7,FALSE)))),0)</f>
        <v>0</v>
      </c>
      <c r="AH191" s="30">
        <f>_xlfn.IFNA(IF($O191="days",$Y191*(VLOOKUP($K191,'Bed parameters'!$A$9:$I$12,9,FALSE))*$F191*(VLOOKUP($Q191,'Workforce distribution'!$C$8:$AD$30,AH$7,FALSE)),IF($Q191="n/a",(IF($P191=AH$6,$X191*$F191,0)),$X191*$F191*(VLOOKUP($Q191,'Workforce distribution'!$C$8:$AD$30,AH$7,FALSE)))),0)</f>
        <v>0</v>
      </c>
      <c r="AI191" s="30">
        <f>_xlfn.IFNA(IF($O191="days",$Y191*(VLOOKUP($K191,'Bed parameters'!$A$9:$I$12,9,FALSE))*$F191*(VLOOKUP($Q191,'Workforce distribution'!$C$8:$AD$30,AI$7,FALSE)),IF($Q191="n/a",(IF($P191=AI$6,$X191*$F191,0)),$X191*$F191*(VLOOKUP($Q191,'Workforce distribution'!$C$8:$AD$30,AI$7,FALSE)))),0)</f>
        <v>0</v>
      </c>
      <c r="AJ191" s="30">
        <f>_xlfn.IFNA(IF($O191="days",$Y191*(VLOOKUP($K191,'Bed parameters'!$A$9:$I$12,9,FALSE))*$F191*(VLOOKUP($Q191,'Workforce distribution'!$C$8:$AD$30,AJ$7,FALSE)),IF($Q191="n/a",(IF($P191=AJ$6,$X191*$F191,0)),$X191*$F191*(VLOOKUP($Q191,'Workforce distribution'!$C$8:$AD$30,AJ$7,FALSE)))),0)</f>
        <v>0</v>
      </c>
      <c r="AK191" s="30">
        <f>_xlfn.IFNA(IF($O191="days",$Y191*(VLOOKUP($K191,'Bed parameters'!$A$9:$I$12,9,FALSE))*$F191*(VLOOKUP($Q191,'Workforce distribution'!$C$8:$AD$30,AK$7,FALSE)),IF($Q191="n/a",(IF($P191=AK$6,$X191*$F191,0)),$X191*$F191*(VLOOKUP($Q191,'Workforce distribution'!$C$8:$AD$30,AK$7,FALSE)))),0)</f>
        <v>0</v>
      </c>
      <c r="AL191" s="30">
        <f>_xlfn.IFNA(IF($O191="days",$Y191*(VLOOKUP($K191,'Bed parameters'!$A$9:$I$12,9,FALSE))*$F191*(VLOOKUP($Q191,'Workforce distribution'!$C$8:$AD$30,AL$7,FALSE)),IF($Q191="n/a",(IF($P191=AL$6,$X191*$F191,0)),$X191*$F191*(VLOOKUP($Q191,'Workforce distribution'!$C$8:$AD$30,AL$7,FALSE)))),0)</f>
        <v>0</v>
      </c>
      <c r="AM191" s="30">
        <f>_xlfn.IFNA(IF($O191="days",$Y191*(VLOOKUP($K191,'Bed parameters'!$A$9:$I$12,9,FALSE))*$F191*(VLOOKUP($Q191,'Workforce distribution'!$C$8:$AD$30,AM$7,FALSE)),IF($Q191="n/a",(IF($P191=AM$6,$X191*$F191,0)),$X191*$F191*(VLOOKUP($Q191,'Workforce distribution'!$C$8:$AD$30,AM$7,FALSE)))),0)</f>
        <v>0</v>
      </c>
      <c r="AN191" s="30">
        <f>_xlfn.IFNA(IF($O191="days",$Y191*(VLOOKUP($K191,'Bed parameters'!$A$9:$I$12,9,FALSE))*$F191*(VLOOKUP($Q191,'Workforce distribution'!$C$8:$AD$30,AN$7,FALSE)),IF($Q191="n/a",(IF($P191=AN$6,$X191*$F191,0)),$X191*$F191*(VLOOKUP($Q191,'Workforce distribution'!$C$8:$AD$30,AN$7,FALSE)))),0)</f>
        <v>0</v>
      </c>
      <c r="AO191" s="30">
        <f>_xlfn.IFNA(IF($O191="days",$Y191*(VLOOKUP($K191,'Bed parameters'!$A$9:$I$12,9,FALSE))*$F191*(VLOOKUP($Q191,'Workforce distribution'!$C$8:$AD$30,AO$7,FALSE)),IF($Q191="n/a",(IF($P191=AO$6,$X191*$F191,0)),$X191*$F191*(VLOOKUP($Q191,'Workforce distribution'!$C$8:$AD$30,AO$7,FALSE)))),0)</f>
        <v>0</v>
      </c>
      <c r="AP191" s="30">
        <f>_xlfn.IFNA(IF($O191="days",$Y191*(VLOOKUP($K191,'Bed parameters'!$A$9:$I$12,9,FALSE))*$F191*(VLOOKUP($Q191,'Workforce distribution'!$C$8:$AD$30,AP$7,FALSE)),IF($Q191="n/a",(IF($P191=AP$6,$X191*$F191,0)),$X191*$F191*(VLOOKUP($Q191,'Workforce distribution'!$C$8:$AD$30,AP$7,FALSE)))),0)</f>
        <v>0</v>
      </c>
      <c r="AQ191" s="30">
        <f>_xlfn.IFNA(IF($O191="days",$Y191*(VLOOKUP($K191,'Bed parameters'!$A$9:$I$12,9,FALSE))*$F191*(VLOOKUP($Q191,'Workforce distribution'!$C$8:$AD$30,AQ$7,FALSE)),IF($Q191="n/a",(IF($P191=AQ$6,$X191*$F191,0)),$X191*$F191*(VLOOKUP($Q191,'Workforce distribution'!$C$8:$AD$30,AQ$7,FALSE)))),0)</f>
        <v>0</v>
      </c>
      <c r="AR191" s="30">
        <f>_xlfn.IFNA(IF($O191="days",$Y191*(VLOOKUP($K191,'Bed parameters'!$A$9:$I$12,9,FALSE))*$F191*(VLOOKUP($Q191,'Workforce distribution'!$C$8:$AD$30,AR$7,FALSE)),IF($Q191="n/a",(IF($P191=AR$6,$X191*$F191,0)),$X191*$F191*(VLOOKUP($Q191,'Workforce distribution'!$C$8:$AD$30,AR$7,FALSE)))),0)</f>
        <v>0</v>
      </c>
      <c r="AS191" s="30">
        <f>_xlfn.IFNA(IF($O191="days",$Y191*(VLOOKUP($K191,'Bed parameters'!$A$9:$I$12,9,FALSE))*$F191*(VLOOKUP($Q191,'Workforce distribution'!$C$8:$AD$30,AS$7,FALSE)),IF($Q191="n/a",(IF($P191=AS$6,$X191*$F191,0)),$X191*$F191*(VLOOKUP($Q191,'Workforce distribution'!$C$8:$AD$30,AS$7,FALSE)))),0)</f>
        <v>130465.01442099999</v>
      </c>
      <c r="AT191" s="30">
        <f>_xlfn.IFNA(IF($O191="days",$Y191*(VLOOKUP($K191,'Bed parameters'!$A$9:$I$12,9,FALSE))*$F191*(VLOOKUP($Q191,'Workforce distribution'!$C$8:$AD$30,AT$7,FALSE)),IF($Q191="n/a",(IF($P191=AT$6,$X191*$F191,0)),$X191*$F191*(VLOOKUP($Q191,'Workforce distribution'!$C$8:$AD$30,AT$7,FALSE)))),0)</f>
        <v>0</v>
      </c>
      <c r="AU191" s="30">
        <f>_xlfn.IFNA(IF($O191="days",$Y191*(VLOOKUP($K191,'Bed parameters'!$A$9:$I$12,9,FALSE))*$F191*(VLOOKUP($Q191,'Workforce distribution'!$C$8:$AD$30,AU$7,FALSE)),IF($Q191="n/a",(IF($P191=AU$6,$X191*$F191,0)),$X191*$F191*(VLOOKUP($Q191,'Workforce distribution'!$C$8:$AD$30,AU$7,FALSE)))),0)</f>
        <v>0</v>
      </c>
      <c r="AV191" s="30">
        <f>_xlfn.IFNA(IF($O191="days",$Y191*(VLOOKUP($K191,'Bed parameters'!$A$9:$I$12,9,FALSE))*$F191*(VLOOKUP($Q191,'Workforce distribution'!$C$8:$AD$30,AV$7,FALSE)),IF($Q191="n/a",(IF($P191=AV$6,$X191*$F191,0)),$X191*$F191*(VLOOKUP($Q191,'Workforce distribution'!$C$8:$AD$30,AV$7,FALSE)))),0)</f>
        <v>0</v>
      </c>
      <c r="AW191" s="30">
        <f>_xlfn.IFNA(IF($O191="days",$Y191*(VLOOKUP($K191,'Bed parameters'!$A$9:$I$12,9,FALSE))*$F191*(VLOOKUP($Q191,'Workforce distribution'!$C$8:$AD$30,AW$7,FALSE)),IF($Q191="n/a",(IF($P191=AW$6,$X191*$F191,0)),$X191*$F191*(VLOOKUP($Q191,'Workforce distribution'!$C$8:$AD$30,AW$7,FALSE)))),0)</f>
        <v>0</v>
      </c>
      <c r="AX191" s="30">
        <f>_xlfn.IFNA(IF($O191="days",$Y191*(VLOOKUP($K191,'Bed parameters'!$A$9:$I$12,9,FALSE))*$F191*(VLOOKUP($Q191,'Workforce distribution'!$C$8:$AD$30,AX$7,FALSE)),IF($Q191="n/a",(IF($P191=AX$6,$X191*$F191,0)),$X191*$F191*(VLOOKUP($Q191,'Workforce distribution'!$C$8:$AD$30,AX$7,FALSE)))),0)</f>
        <v>0</v>
      </c>
      <c r="AY191" s="30">
        <f>_xlfn.IFNA(IF($O191="days",$Y191*(VLOOKUP($K191,'Bed parameters'!$A$9:$I$12,9,FALSE))*$F191*(VLOOKUP($Q191,'Workforce distribution'!$C$8:$AD$30,AY$7,FALSE)),IF($Q191="n/a",(IF($P191=AY$6,$X191*$F191,0)),$X191*$F191*(VLOOKUP($Q191,'Workforce distribution'!$C$8:$AD$30,AY$7,FALSE)))),0)</f>
        <v>0</v>
      </c>
      <c r="AZ191" s="30">
        <f>_xlfn.IFNA(IF($O191="days",$Y191*(VLOOKUP($K191,'Bed parameters'!$A$9:$I$12,9,FALSE))*$F191*(VLOOKUP($Q191,'Workforce distribution'!$C$8:$AD$30,AZ$7,FALSE)),IF($Q191="n/a",(IF($P191=AZ$6,$X191*$F191,0)),$X191*$F191*(VLOOKUP($Q191,'Workforce distribution'!$C$8:$AD$30,AZ$7,FALSE)))),0)</f>
        <v>0</v>
      </c>
      <c r="BA191" s="30">
        <f>_xlfn.IFNA(IF($O191="days",$Y191*(VLOOKUP($K191,'Bed parameters'!$A$9:$I$12,9,FALSE))*$F191*(VLOOKUP($Q191,'Workforce distribution'!$C$8:$AD$30,BA$7,FALSE)),IF($Q191="n/a",(IF($P191=BA$6,$X191*$F191,0)),$X191*$F191*(VLOOKUP($Q191,'Workforce distribution'!$C$8:$AD$30,BA$7,FALSE)))),0)</f>
        <v>0</v>
      </c>
      <c r="BB191" s="30">
        <f>_xlfn.IFNA(IF($O191="days",$Y191*(VLOOKUP($K191,'Bed parameters'!$A$9:$I$12,9,FALSE))*$F191*(VLOOKUP($Q191,'Workforce distribution'!$C$8:$AD$30,BB$7,FALSE)),IF($Q191="n/a",(IF($P191=BB$6,$X191*$F191,0)),$X191*$F191*(VLOOKUP($Q191,'Workforce distribution'!$C$8:$AD$30,BB$7,FALSE)))),0)</f>
        <v>0</v>
      </c>
      <c r="BC191" s="149">
        <f t="shared" si="25"/>
        <v>113.52045223100968</v>
      </c>
      <c r="BD191" s="288">
        <f>IF($Q191="n/a",(IF('Workforce hours'!D$30=0,0,(AB191/'Workforce hours'!D$30))),(IF(VLOOKUP($Q191,'Workforce hours'!$C$8:$AD$30,BD$7,FALSE)=0,0,(AB191/(VLOOKUP($Q191,'Workforce hours'!$C$8:$AD$30,BD$7,FALSE))))))</f>
        <v>0</v>
      </c>
      <c r="BE191" s="288">
        <f>IF($Q191="n/a",(IF('Workforce hours'!E$30=0,0,(AC191/'Workforce hours'!E$30))),(IF(VLOOKUP($Q191,'Workforce hours'!$C$8:$AD$30,BE$7,FALSE)=0,0,(AC191/(VLOOKUP($Q191,'Workforce hours'!$C$8:$AD$30,BE$7,FALSE))))))</f>
        <v>0</v>
      </c>
      <c r="BF191" s="288">
        <f>IF($Q191="n/a",(IF('Workforce hours'!F$30=0,0,(AD191/'Workforce hours'!F$30))),(IF(VLOOKUP($Q191,'Workforce hours'!$C$8:$AD$30,BF$7,FALSE)=0,0,(AD191/(VLOOKUP($Q191,'Workforce hours'!$C$8:$AD$30,BF$7,FALSE))))))</f>
        <v>0</v>
      </c>
      <c r="BG191" s="288">
        <f>IF($Q191="n/a",(IF('Workforce hours'!G$30=0,0,(AE191/'Workforce hours'!G$30))),(IF(VLOOKUP($Q191,'Workforce hours'!$C$8:$AD$30,BG$7,FALSE)=0,0,(AE191/(VLOOKUP($Q191,'Workforce hours'!$C$8:$AD$30,BG$7,FALSE))))))</f>
        <v>0</v>
      </c>
      <c r="BH191" s="288">
        <f>IF($Q191="n/a",(IF('Workforce hours'!H$30=0,0,(AF191/'Workforce hours'!H$30))),(IF(VLOOKUP($Q191,'Workforce hours'!$C$8:$AD$30,BH$7,FALSE)=0,0,(AF191/(VLOOKUP($Q191,'Workforce hours'!$C$8:$AD$30,BH$7,FALSE))))))</f>
        <v>0</v>
      </c>
      <c r="BI191" s="288">
        <f>IF($Q191="n/a",(IF('Workforce hours'!I$30=0,0,(AG191/'Workforce hours'!I$30))),(IF(VLOOKUP($Q191,'Workforce hours'!$C$8:$AD$30,BI$7,FALSE)=0,0,(AG191/(VLOOKUP($Q191,'Workforce hours'!$C$8:$AD$30,BI$7,FALSE))))))</f>
        <v>0</v>
      </c>
      <c r="BJ191" s="288">
        <f>IF($Q191="n/a",(IF('Workforce hours'!J$30=0,0,(AH191/'Workforce hours'!J$30))),(IF(VLOOKUP($Q191,'Workforce hours'!$C$8:$AD$30,BJ$7,FALSE)=0,0,(AH191/(VLOOKUP($Q191,'Workforce hours'!$C$8:$AD$30,BJ$7,FALSE))))))</f>
        <v>0</v>
      </c>
      <c r="BK191" s="288">
        <f>IF($Q191="n/a",(IF('Workforce hours'!K$30=0,0,(AI191/'Workforce hours'!K$30))),(IF(VLOOKUP($Q191,'Workforce hours'!$C$8:$AD$30,BK$7,FALSE)=0,0,(AI191/(VLOOKUP($Q191,'Workforce hours'!$C$8:$AD$30,BK$7,FALSE))))))</f>
        <v>0</v>
      </c>
      <c r="BL191" s="288">
        <f>IF($Q191="n/a",(IF('Workforce hours'!L$30=0,0,(AJ191/'Workforce hours'!L$30))),(IF(VLOOKUP($Q191,'Workforce hours'!$C$8:$AD$30,BL$7,FALSE)=0,0,(AJ191/(VLOOKUP($Q191,'Workforce hours'!$C$8:$AD$30,BL$7,FALSE))))))</f>
        <v>0</v>
      </c>
      <c r="BM191" s="288">
        <f>IF($Q191="n/a",(IF('Workforce hours'!M$30=0,0,(AK191/'Workforce hours'!M$30))),(IF(VLOOKUP($Q191,'Workforce hours'!$C$8:$AD$30,BM$7,FALSE)=0,0,(AK191/(VLOOKUP($Q191,'Workforce hours'!$C$8:$AD$30,BM$7,FALSE))))))</f>
        <v>0</v>
      </c>
      <c r="BN191" s="288">
        <f>IF($Q191="n/a",(IF('Workforce hours'!N$30=0,0,(AL191/'Workforce hours'!N$30))),(IF(VLOOKUP($Q191,'Workforce hours'!$C$8:$AD$30,BN$7,FALSE)=0,0,(AL191/(VLOOKUP($Q191,'Workforce hours'!$C$8:$AD$30,BN$7,FALSE))))))</f>
        <v>0</v>
      </c>
      <c r="BO191" s="288">
        <f>IF($Q191="n/a",(IF('Workforce hours'!O$30=0,0,(AM191/'Workforce hours'!O$30))),(IF(VLOOKUP($Q191,'Workforce hours'!$C$8:$AD$30,BO$7,FALSE)=0,0,(AM191/(VLOOKUP($Q191,'Workforce hours'!$C$8:$AD$30,BO$7,FALSE))))))</f>
        <v>0</v>
      </c>
      <c r="BP191" s="288">
        <f>IF($Q191="n/a",(IF('Workforce hours'!P$30=0,0,(AN191/'Workforce hours'!P$30))),(IF(VLOOKUP($Q191,'Workforce hours'!$C$8:$AD$30,BP$7,FALSE)=0,0,(AN191/(VLOOKUP($Q191,'Workforce hours'!$C$8:$AD$30,BP$7,FALSE))))))</f>
        <v>0</v>
      </c>
      <c r="BQ191" s="288">
        <f>IF($Q191="n/a",(IF('Workforce hours'!Q$30=0,0,(AO191/'Workforce hours'!Q$30))),(IF(VLOOKUP($Q191,'Workforce hours'!$C$8:$AD$30,BQ$7,FALSE)=0,0,(AO191/(VLOOKUP($Q191,'Workforce hours'!$C$8:$AD$30,BQ$7,FALSE))))))</f>
        <v>0</v>
      </c>
      <c r="BR191" s="288">
        <f>IF($Q191="n/a",(IF('Workforce hours'!R$30=0,0,(AP191/'Workforce hours'!R$30))),(IF(VLOOKUP($Q191,'Workforce hours'!$C$8:$AD$30,BR$7,FALSE)=0,0,(AP191/(VLOOKUP($Q191,'Workforce hours'!$C$8:$AD$30,BR$7,FALSE))))))</f>
        <v>0</v>
      </c>
      <c r="BS191" s="288">
        <f>IF($Q191="n/a",(IF('Workforce hours'!S$30=0,0,(AQ191/'Workforce hours'!S$30))),(IF(VLOOKUP($Q191,'Workforce hours'!$C$8:$AD$30,BS$7,FALSE)=0,0,(AQ191/(VLOOKUP($Q191,'Workforce hours'!$C$8:$AD$30,BS$7,FALSE))))))</f>
        <v>0</v>
      </c>
      <c r="BT191" s="288">
        <f>IF($Q191="n/a",(IF('Workforce hours'!T$30=0,0,(AR191/'Workforce hours'!T$30))),(IF(VLOOKUP($Q191,'Workforce hours'!$C$8:$AD$30,BT$7,FALSE)=0,0,(AR191/(VLOOKUP($Q191,'Workforce hours'!$C$8:$AD$30,BT$7,FALSE))))))</f>
        <v>0</v>
      </c>
      <c r="BU191" s="288">
        <f>IF($Q191="n/a",(IF('Workforce hours'!U$30=0,0,(AS191/'Workforce hours'!U$30))),(IF(VLOOKUP($Q191,'Workforce hours'!$C$8:$AD$30,BU$7,FALSE)=0,0,(AS191/(VLOOKUP($Q191,'Workforce hours'!$C$8:$AD$30,BU$7,FALSE))))))</f>
        <v>113.52045223100968</v>
      </c>
      <c r="BV191" s="288">
        <f>IF($Q191="n/a",(IF('Workforce hours'!V$30=0,0,(AT191/'Workforce hours'!V$30))),(IF(VLOOKUP($Q191,'Workforce hours'!$C$8:$AD$30,BV$7,FALSE)=0,0,(AT191/(VLOOKUP($Q191,'Workforce hours'!$C$8:$AD$30,BV$7,FALSE))))))</f>
        <v>0</v>
      </c>
      <c r="BW191" s="288">
        <f>IF($Q191="n/a",(IF('Workforce hours'!W$30=0,0,(AU191/'Workforce hours'!W$30))),(IF(VLOOKUP($Q191,'Workforce hours'!$C$8:$AD$30,BW$7,FALSE)=0,0,(AU191/(VLOOKUP($Q191,'Workforce hours'!$C$8:$AD$30,BW$7,FALSE))))))</f>
        <v>0</v>
      </c>
      <c r="BX191" s="288">
        <f>IF($Q191="n/a",(IF('Workforce hours'!X$30=0,0,(AV191/'Workforce hours'!X$30))),(IF(VLOOKUP($Q191,'Workforce hours'!$C$8:$AD$30,BX$7,FALSE)=0,0,(AV191/(VLOOKUP($Q191,'Workforce hours'!$C$8:$AD$30,BX$7,FALSE))))))</f>
        <v>0</v>
      </c>
      <c r="BY191" s="288">
        <f>IF($Q191="n/a",(IF('Workforce hours'!Y$30=0,0,(AW191/'Workforce hours'!Y$30))),(IF(VLOOKUP($Q191,'Workforce hours'!$C$8:$AD$30,BY$7,FALSE)=0,0,(AW191/(VLOOKUP($Q191,'Workforce hours'!$C$8:$AD$30,BY$7,FALSE))))))</f>
        <v>0</v>
      </c>
      <c r="BZ191" s="288">
        <f>IF($Q191="n/a",(IF('Workforce hours'!Z$30=0,0,(AX191/'Workforce hours'!Z$30))),(IF(VLOOKUP($Q191,'Workforce hours'!$C$8:$AD$30,BZ$7,FALSE)=0,0,(AX191/(VLOOKUP($Q191,'Workforce hours'!$C$8:$AD$30,BZ$7,FALSE))))))</f>
        <v>0</v>
      </c>
      <c r="CA191" s="288">
        <f>IF($Q191="n/a",(IF('Workforce hours'!AA$30=0,0,(AY191/'Workforce hours'!AA$30))),(IF(VLOOKUP($Q191,'Workforce hours'!$C$8:$AD$30,CA$7,FALSE)=0,0,(AY191/(VLOOKUP($Q191,'Workforce hours'!$C$8:$AD$30,CA$7,FALSE))))))</f>
        <v>0</v>
      </c>
      <c r="CB191" s="288">
        <f>IF($Q191="n/a",(IF('Workforce hours'!AB$30=0,0,(AZ191/'Workforce hours'!AB$30))),(IF(VLOOKUP($Q191,'Workforce hours'!$C$8:$AD$30,CB$7,FALSE)=0,0,(AZ191/(VLOOKUP($Q191,'Workforce hours'!$C$8:$AD$30,CB$7,FALSE))))))</f>
        <v>0</v>
      </c>
      <c r="CC191" s="288">
        <f>IF($Q191="n/a",(IF('Workforce hours'!AC$30=0,0,(BA191/'Workforce hours'!AC$30))),(IF(VLOOKUP($Q191,'Workforce hours'!$C$8:$AD$30,CC$7,FALSE)=0,0,(BA191/(VLOOKUP($Q191,'Workforce hours'!$C$8:$AD$30,CC$7,FALSE))))))</f>
        <v>0</v>
      </c>
      <c r="CD191" s="288">
        <f>IF($Q191="n/a",(IF('Workforce hours'!AD$30=0,0,(BB191/'Workforce hours'!AD$30))),(IF(VLOOKUP($Q191,'Workforce hours'!$C$8:$AD$30,CD$7,FALSE)=0,0,(BB191/(VLOOKUP($Q191,'Workforce hours'!$C$8:$AD$30,CD$7,FALSE))))))</f>
        <v>0</v>
      </c>
      <c r="CE191" s="289">
        <f t="shared" si="26"/>
        <v>0</v>
      </c>
      <c r="CF191" s="290">
        <f>BD191*'Workforce costs'!B$9*(1+'Workforce costs'!B$10)*(1+'Workforce costs'!B$11)</f>
        <v>0</v>
      </c>
      <c r="CG191" s="290">
        <f>BE191*'Workforce costs'!C$9*(1+'Workforce costs'!C$10)*(1+'Workforce costs'!C$11)</f>
        <v>0</v>
      </c>
      <c r="CH191" s="290">
        <f>BF191*'Workforce costs'!D$9*(1+'Workforce costs'!D$10)*(1+'Workforce costs'!D$11)</f>
        <v>0</v>
      </c>
      <c r="CI191" s="290">
        <f>BG191*'Workforce costs'!E$9*(1+'Workforce costs'!E$10)*(1+'Workforce costs'!E$11)</f>
        <v>0</v>
      </c>
      <c r="CJ191" s="290">
        <f>BH191*'Workforce costs'!F$9*(1+'Workforce costs'!F$10)*(1+'Workforce costs'!F$11)</f>
        <v>0</v>
      </c>
      <c r="CK191" s="290">
        <f>BI191*'Workforce costs'!G$9*(1+'Workforce costs'!G$10)*(1+'Workforce costs'!G$11)</f>
        <v>0</v>
      </c>
      <c r="CL191" s="290">
        <f>BJ191*'Workforce costs'!H$9*(1+'Workforce costs'!H$10)*(1+'Workforce costs'!H$11)</f>
        <v>0</v>
      </c>
      <c r="CM191" s="290">
        <f>BK191*'Workforce costs'!I$9*(1+'Workforce costs'!I$10)*(1+'Workforce costs'!I$11)</f>
        <v>0</v>
      </c>
      <c r="CN191" s="290">
        <f>BL191*'Workforce costs'!J$9*(1+'Workforce costs'!J$10)*(1+'Workforce costs'!J$11)</f>
        <v>0</v>
      </c>
      <c r="CO191" s="290">
        <f>BM191*'Workforce costs'!K$9*(1+'Workforce costs'!K$10)*(1+'Workforce costs'!K$11)</f>
        <v>0</v>
      </c>
      <c r="CP191" s="290">
        <f>BN191*'Workforce costs'!L$9*(1+'Workforce costs'!L$10)*(1+'Workforce costs'!L$11)</f>
        <v>0</v>
      </c>
      <c r="CQ191" s="290">
        <f>BO191*'Workforce costs'!M$9*(1+'Workforce costs'!M$10)*(1+'Workforce costs'!M$11)</f>
        <v>0</v>
      </c>
      <c r="CR191" s="290">
        <f>BP191*'Workforce costs'!N$9*(1+'Workforce costs'!N$10)*(1+'Workforce costs'!N$11)</f>
        <v>0</v>
      </c>
      <c r="CS191" s="290">
        <f>BQ191*'Workforce costs'!O$9*(1+'Workforce costs'!O$10)*(1+'Workforce costs'!O$11)</f>
        <v>0</v>
      </c>
      <c r="CT191" s="290">
        <f>BR191*'Workforce costs'!P$9*(1+'Workforce costs'!P$10)*(1+'Workforce costs'!P$11)</f>
        <v>0</v>
      </c>
      <c r="CU191" s="290">
        <f>BS191*'Workforce costs'!Q$9*(1+'Workforce costs'!Q$10)*(1+'Workforce costs'!Q$11)</f>
        <v>0</v>
      </c>
      <c r="CV191" s="290">
        <f>BT191*'Workforce costs'!R$9*(1+'Workforce costs'!R$10)*(1+'Workforce costs'!R$11)</f>
        <v>0</v>
      </c>
      <c r="CW191" s="290">
        <f>BU191*'Workforce costs'!S$9*(1+'Workforce costs'!S$10)*(1+'Workforce costs'!S$11)</f>
        <v>0</v>
      </c>
      <c r="CX191" s="290">
        <f>BV191*'Workforce costs'!T$9*(1+'Workforce costs'!T$10)*(1+'Workforce costs'!T$11)</f>
        <v>0</v>
      </c>
      <c r="CY191" s="290">
        <f>BW191*'Workforce costs'!U$9*(1+'Workforce costs'!U$10)*(1+'Workforce costs'!U$11)</f>
        <v>0</v>
      </c>
      <c r="CZ191" s="290">
        <f>BX191*'Workforce costs'!V$9*(1+'Workforce costs'!V$10)*(1+'Workforce costs'!V$11)</f>
        <v>0</v>
      </c>
      <c r="DA191" s="290">
        <f>BY191*'Workforce costs'!W$9*(1+'Workforce costs'!W$10)*(1+'Workforce costs'!W$11)</f>
        <v>0</v>
      </c>
      <c r="DB191" s="290">
        <f>BZ191*'Workforce costs'!X$9*(1+'Workforce costs'!X$10)*(1+'Workforce costs'!X$11)</f>
        <v>0</v>
      </c>
      <c r="DC191" s="290">
        <f>CA191*'Workforce costs'!Y$9*(1+'Workforce costs'!Y$10)*(1+'Workforce costs'!Y$11)</f>
        <v>0</v>
      </c>
      <c r="DD191" s="290">
        <f>CB191*'Workforce costs'!Z$9*(1+'Workforce costs'!Z$10)*(1+'Workforce costs'!Z$11)</f>
        <v>0</v>
      </c>
      <c r="DE191" s="290">
        <f>CC191*'Workforce costs'!AA$9*(1+'Workforce costs'!AA$10)*(1+'Workforce costs'!AA$11)</f>
        <v>0</v>
      </c>
      <c r="DF191" s="290">
        <f>CD191*'Workforce costs'!AB$9*(1+'Workforce costs'!AB$10)*(1+'Workforce costs'!AB$11)</f>
        <v>0</v>
      </c>
    </row>
    <row r="192" spans="1:110" x14ac:dyDescent="0.3">
      <c r="A192" s="2" t="str">
        <f>Outputs!$A$4</f>
        <v>Australia</v>
      </c>
      <c r="B192" s="2" t="str">
        <f t="shared" si="19"/>
        <v>Australia 25to64</v>
      </c>
      <c r="C192" s="30">
        <f>VLOOKUP($B192,Populations!$D$15:$H$1920,3,FALSE)</f>
        <v>13966174</v>
      </c>
      <c r="D192" s="255">
        <f>IF(OR($H192="General pop",$H192="Schools",$H192="Workplace",$H192="Skills Training",$H192="Digital Supports"),1,VLOOKUP($B192,Populations!$D$15:$H$1920,5,FALSE))</f>
        <v>1</v>
      </c>
      <c r="E192" s="88">
        <f>VLOOKUP(I192,Epidemiology!$C$10:$H$47,6,FALSE)</f>
        <v>3060</v>
      </c>
      <c r="F192" s="102">
        <f>'Care profiles'!R193</f>
        <v>1</v>
      </c>
      <c r="G192" s="15" t="str">
        <f>'Care profiles'!A193</f>
        <v>25to64</v>
      </c>
      <c r="H192" s="15" t="str">
        <f>'Care profiles'!B193</f>
        <v>Thoughts</v>
      </c>
      <c r="I192" s="15" t="str">
        <f>'Care profiles'!C193</f>
        <v>Thoughts_25-64yrs</v>
      </c>
      <c r="J192" s="15" t="str">
        <f>'Care profiles'!D193</f>
        <v>Care profile</v>
      </c>
      <c r="K192" s="15" t="str">
        <f>'Care profiles'!E193</f>
        <v>Structured Psychological Therapies – Individual</v>
      </c>
      <c r="L192" s="104">
        <f>'Care profiles'!F193</f>
        <v>0.3</v>
      </c>
      <c r="M192" s="15">
        <f>'Care profiles'!G193</f>
        <v>6</v>
      </c>
      <c r="N192" s="15">
        <f>'Care profiles'!H193</f>
        <v>60</v>
      </c>
      <c r="O192" s="15" t="str">
        <f>'Care profiles'!I193</f>
        <v>min</v>
      </c>
      <c r="P192" s="15" t="str">
        <f>'Care profiles'!J193</f>
        <v>Tertiary Qualified - Unspecified</v>
      </c>
      <c r="Q192" s="15" t="str">
        <f>'Care profiles'!K193</f>
        <v>n/a</v>
      </c>
      <c r="R192" s="15" t="str">
        <f>'Care profiles'!M193</f>
        <v>Y</v>
      </c>
      <c r="S192" s="15" t="str">
        <f>'Care profiles'!O193</f>
        <v>N</v>
      </c>
      <c r="T192" s="15" t="str">
        <f>'Care profiles'!Q193</f>
        <v>N</v>
      </c>
      <c r="U192" s="30">
        <f t="shared" si="20"/>
        <v>427364.92440000002</v>
      </c>
      <c r="V192" s="30">
        <f t="shared" si="21"/>
        <v>128209.47732000001</v>
      </c>
      <c r="W192" s="30">
        <f>IF(M192="n/a",0,IF(O192="days",V192*M192*(1+(VLOOKUP(K192,'Bed parameters'!$A$9:$G$12,7,FALSE))),V192*M192))</f>
        <v>769256.86392000003</v>
      </c>
      <c r="X192" s="30">
        <f t="shared" si="22"/>
        <v>769256.86392000003</v>
      </c>
      <c r="Y192" s="30">
        <f t="shared" si="23"/>
        <v>0</v>
      </c>
      <c r="Z192" s="113">
        <f>_xlfn.IFNA(Y192/((VLOOKUP(K192,'Bed parameters'!$A$9:$G$12,3,FALSE))*(VLOOKUP(K192,'Bed parameters'!$A$9:$G$12,5,FALSE))),0)</f>
        <v>0</v>
      </c>
      <c r="AA192" s="30">
        <f t="shared" si="24"/>
        <v>769256.86392000003</v>
      </c>
      <c r="AB192" s="30">
        <f>_xlfn.IFNA(IF($O192="days",$Y192*(VLOOKUP($K192,'Bed parameters'!$A$9:$I$12,9,FALSE))*$F192*(VLOOKUP($Q192,'Workforce distribution'!$C$8:$AD$30,AB$7,FALSE)),IF($Q192="n/a",(IF($P192=AB$6,$X192*$F192,0)),$X192*$F192*(VLOOKUP($Q192,'Workforce distribution'!$C$8:$AD$30,AB$7,FALSE)))),0)</f>
        <v>0</v>
      </c>
      <c r="AC192" s="30">
        <f>_xlfn.IFNA(IF($O192="days",$Y192*(VLOOKUP($K192,'Bed parameters'!$A$9:$I$12,9,FALSE))*$F192*(VLOOKUP($Q192,'Workforce distribution'!$C$8:$AD$30,AC$7,FALSE)),IF($Q192="n/a",(IF($P192=AC$6,$X192*$F192,0)),$X192*$F192*(VLOOKUP($Q192,'Workforce distribution'!$C$8:$AD$30,AC$7,FALSE)))),0)</f>
        <v>0</v>
      </c>
      <c r="AD192" s="30">
        <f>_xlfn.IFNA(IF($O192="days",$Y192*(VLOOKUP($K192,'Bed parameters'!$A$9:$I$12,9,FALSE))*$F192*(VLOOKUP($Q192,'Workforce distribution'!$C$8:$AD$30,AD$7,FALSE)),IF($Q192="n/a",(IF($P192=AD$6,$X192*$F192,0)),$X192*$F192*(VLOOKUP($Q192,'Workforce distribution'!$C$8:$AD$30,AD$7,FALSE)))),0)</f>
        <v>0</v>
      </c>
      <c r="AE192" s="30">
        <f>_xlfn.IFNA(IF($O192="days",$Y192*(VLOOKUP($K192,'Bed parameters'!$A$9:$I$12,9,FALSE))*$F192*(VLOOKUP($Q192,'Workforce distribution'!$C$8:$AD$30,AE$7,FALSE)),IF($Q192="n/a",(IF($P192=AE$6,$X192*$F192,0)),$X192*$F192*(VLOOKUP($Q192,'Workforce distribution'!$C$8:$AD$30,AE$7,FALSE)))),0)</f>
        <v>0</v>
      </c>
      <c r="AF192" s="30">
        <f>_xlfn.IFNA(IF($O192="days",$Y192*(VLOOKUP($K192,'Bed parameters'!$A$9:$I$12,9,FALSE))*$F192*(VLOOKUP($Q192,'Workforce distribution'!$C$8:$AD$30,AF$7,FALSE)),IF($Q192="n/a",(IF($P192=AF$6,$X192*$F192,0)),$X192*$F192*(VLOOKUP($Q192,'Workforce distribution'!$C$8:$AD$30,AF$7,FALSE)))),0)</f>
        <v>0</v>
      </c>
      <c r="AG192" s="30">
        <f>_xlfn.IFNA(IF($O192="days",$Y192*(VLOOKUP($K192,'Bed parameters'!$A$9:$I$12,9,FALSE))*$F192*(VLOOKUP($Q192,'Workforce distribution'!$C$8:$AD$30,AG$7,FALSE)),IF($Q192="n/a",(IF($P192=AG$6,$X192*$F192,0)),$X192*$F192*(VLOOKUP($Q192,'Workforce distribution'!$C$8:$AD$30,AG$7,FALSE)))),0)</f>
        <v>0</v>
      </c>
      <c r="AH192" s="30">
        <f>_xlfn.IFNA(IF($O192="days",$Y192*(VLOOKUP($K192,'Bed parameters'!$A$9:$I$12,9,FALSE))*$F192*(VLOOKUP($Q192,'Workforce distribution'!$C$8:$AD$30,AH$7,FALSE)),IF($Q192="n/a",(IF($P192=AH$6,$X192*$F192,0)),$X192*$F192*(VLOOKUP($Q192,'Workforce distribution'!$C$8:$AD$30,AH$7,FALSE)))),0)</f>
        <v>0</v>
      </c>
      <c r="AI192" s="30">
        <f>_xlfn.IFNA(IF($O192="days",$Y192*(VLOOKUP($K192,'Bed parameters'!$A$9:$I$12,9,FALSE))*$F192*(VLOOKUP($Q192,'Workforce distribution'!$C$8:$AD$30,AI$7,FALSE)),IF($Q192="n/a",(IF($P192=AI$6,$X192*$F192,0)),$X192*$F192*(VLOOKUP($Q192,'Workforce distribution'!$C$8:$AD$30,AI$7,FALSE)))),0)</f>
        <v>0</v>
      </c>
      <c r="AJ192" s="30">
        <f>_xlfn.IFNA(IF($O192="days",$Y192*(VLOOKUP($K192,'Bed parameters'!$A$9:$I$12,9,FALSE))*$F192*(VLOOKUP($Q192,'Workforce distribution'!$C$8:$AD$30,AJ$7,FALSE)),IF($Q192="n/a",(IF($P192=AJ$6,$X192*$F192,0)),$X192*$F192*(VLOOKUP($Q192,'Workforce distribution'!$C$8:$AD$30,AJ$7,FALSE)))),0)</f>
        <v>0</v>
      </c>
      <c r="AK192" s="30">
        <f>_xlfn.IFNA(IF($O192="days",$Y192*(VLOOKUP($K192,'Bed parameters'!$A$9:$I$12,9,FALSE))*$F192*(VLOOKUP($Q192,'Workforce distribution'!$C$8:$AD$30,AK$7,FALSE)),IF($Q192="n/a",(IF($P192=AK$6,$X192*$F192,0)),$X192*$F192*(VLOOKUP($Q192,'Workforce distribution'!$C$8:$AD$30,AK$7,FALSE)))),0)</f>
        <v>0</v>
      </c>
      <c r="AL192" s="30">
        <f>_xlfn.IFNA(IF($O192="days",$Y192*(VLOOKUP($K192,'Bed parameters'!$A$9:$I$12,9,FALSE))*$F192*(VLOOKUP($Q192,'Workforce distribution'!$C$8:$AD$30,AL$7,FALSE)),IF($Q192="n/a",(IF($P192=AL$6,$X192*$F192,0)),$X192*$F192*(VLOOKUP($Q192,'Workforce distribution'!$C$8:$AD$30,AL$7,FALSE)))),0)</f>
        <v>0</v>
      </c>
      <c r="AM192" s="30">
        <f>_xlfn.IFNA(IF($O192="days",$Y192*(VLOOKUP($K192,'Bed parameters'!$A$9:$I$12,9,FALSE))*$F192*(VLOOKUP($Q192,'Workforce distribution'!$C$8:$AD$30,AM$7,FALSE)),IF($Q192="n/a",(IF($P192=AM$6,$X192*$F192,0)),$X192*$F192*(VLOOKUP($Q192,'Workforce distribution'!$C$8:$AD$30,AM$7,FALSE)))),0)</f>
        <v>0</v>
      </c>
      <c r="AN192" s="30">
        <f>_xlfn.IFNA(IF($O192="days",$Y192*(VLOOKUP($K192,'Bed parameters'!$A$9:$I$12,9,FALSE))*$F192*(VLOOKUP($Q192,'Workforce distribution'!$C$8:$AD$30,AN$7,FALSE)),IF($Q192="n/a",(IF($P192=AN$6,$X192*$F192,0)),$X192*$F192*(VLOOKUP($Q192,'Workforce distribution'!$C$8:$AD$30,AN$7,FALSE)))),0)</f>
        <v>0</v>
      </c>
      <c r="AO192" s="30">
        <f>_xlfn.IFNA(IF($O192="days",$Y192*(VLOOKUP($K192,'Bed parameters'!$A$9:$I$12,9,FALSE))*$F192*(VLOOKUP($Q192,'Workforce distribution'!$C$8:$AD$30,AO$7,FALSE)),IF($Q192="n/a",(IF($P192=AO$6,$X192*$F192,0)),$X192*$F192*(VLOOKUP($Q192,'Workforce distribution'!$C$8:$AD$30,AO$7,FALSE)))),0)</f>
        <v>0</v>
      </c>
      <c r="AP192" s="30">
        <f>_xlfn.IFNA(IF($O192="days",$Y192*(VLOOKUP($K192,'Bed parameters'!$A$9:$I$12,9,FALSE))*$F192*(VLOOKUP($Q192,'Workforce distribution'!$C$8:$AD$30,AP$7,FALSE)),IF($Q192="n/a",(IF($P192=AP$6,$X192*$F192,0)),$X192*$F192*(VLOOKUP($Q192,'Workforce distribution'!$C$8:$AD$30,AP$7,FALSE)))),0)</f>
        <v>0</v>
      </c>
      <c r="AQ192" s="30">
        <f>_xlfn.IFNA(IF($O192="days",$Y192*(VLOOKUP($K192,'Bed parameters'!$A$9:$I$12,9,FALSE))*$F192*(VLOOKUP($Q192,'Workforce distribution'!$C$8:$AD$30,AQ$7,FALSE)),IF($Q192="n/a",(IF($P192=AQ$6,$X192*$F192,0)),$X192*$F192*(VLOOKUP($Q192,'Workforce distribution'!$C$8:$AD$30,AQ$7,FALSE)))),0)</f>
        <v>0</v>
      </c>
      <c r="AR192" s="30">
        <f>_xlfn.IFNA(IF($O192="days",$Y192*(VLOOKUP($K192,'Bed parameters'!$A$9:$I$12,9,FALSE))*$F192*(VLOOKUP($Q192,'Workforce distribution'!$C$8:$AD$30,AR$7,FALSE)),IF($Q192="n/a",(IF($P192=AR$6,$X192*$F192,0)),$X192*$F192*(VLOOKUP($Q192,'Workforce distribution'!$C$8:$AD$30,AR$7,FALSE)))),0)</f>
        <v>0</v>
      </c>
      <c r="AS192" s="30">
        <f>_xlfn.IFNA(IF($O192="days",$Y192*(VLOOKUP($K192,'Bed parameters'!$A$9:$I$12,9,FALSE))*$F192*(VLOOKUP($Q192,'Workforce distribution'!$C$8:$AD$30,AS$7,FALSE)),IF($Q192="n/a",(IF($P192=AS$6,$X192*$F192,0)),$X192*$F192*(VLOOKUP($Q192,'Workforce distribution'!$C$8:$AD$30,AS$7,FALSE)))),0)</f>
        <v>769256.86392000003</v>
      </c>
      <c r="AT192" s="30">
        <f>_xlfn.IFNA(IF($O192="days",$Y192*(VLOOKUP($K192,'Bed parameters'!$A$9:$I$12,9,FALSE))*$F192*(VLOOKUP($Q192,'Workforce distribution'!$C$8:$AD$30,AT$7,FALSE)),IF($Q192="n/a",(IF($P192=AT$6,$X192*$F192,0)),$X192*$F192*(VLOOKUP($Q192,'Workforce distribution'!$C$8:$AD$30,AT$7,FALSE)))),0)</f>
        <v>0</v>
      </c>
      <c r="AU192" s="30">
        <f>_xlfn.IFNA(IF($O192="days",$Y192*(VLOOKUP($K192,'Bed parameters'!$A$9:$I$12,9,FALSE))*$F192*(VLOOKUP($Q192,'Workforce distribution'!$C$8:$AD$30,AU$7,FALSE)),IF($Q192="n/a",(IF($P192=AU$6,$X192*$F192,0)),$X192*$F192*(VLOOKUP($Q192,'Workforce distribution'!$C$8:$AD$30,AU$7,FALSE)))),0)</f>
        <v>0</v>
      </c>
      <c r="AV192" s="30">
        <f>_xlfn.IFNA(IF($O192="days",$Y192*(VLOOKUP($K192,'Bed parameters'!$A$9:$I$12,9,FALSE))*$F192*(VLOOKUP($Q192,'Workforce distribution'!$C$8:$AD$30,AV$7,FALSE)),IF($Q192="n/a",(IF($P192=AV$6,$X192*$F192,0)),$X192*$F192*(VLOOKUP($Q192,'Workforce distribution'!$C$8:$AD$30,AV$7,FALSE)))),0)</f>
        <v>0</v>
      </c>
      <c r="AW192" s="30">
        <f>_xlfn.IFNA(IF($O192="days",$Y192*(VLOOKUP($K192,'Bed parameters'!$A$9:$I$12,9,FALSE))*$F192*(VLOOKUP($Q192,'Workforce distribution'!$C$8:$AD$30,AW$7,FALSE)),IF($Q192="n/a",(IF($P192=AW$6,$X192*$F192,0)),$X192*$F192*(VLOOKUP($Q192,'Workforce distribution'!$C$8:$AD$30,AW$7,FALSE)))),0)</f>
        <v>0</v>
      </c>
      <c r="AX192" s="30">
        <f>_xlfn.IFNA(IF($O192="days",$Y192*(VLOOKUP($K192,'Bed parameters'!$A$9:$I$12,9,FALSE))*$F192*(VLOOKUP($Q192,'Workforce distribution'!$C$8:$AD$30,AX$7,FALSE)),IF($Q192="n/a",(IF($P192=AX$6,$X192*$F192,0)),$X192*$F192*(VLOOKUP($Q192,'Workforce distribution'!$C$8:$AD$30,AX$7,FALSE)))),0)</f>
        <v>0</v>
      </c>
      <c r="AY192" s="30">
        <f>_xlfn.IFNA(IF($O192="days",$Y192*(VLOOKUP($K192,'Bed parameters'!$A$9:$I$12,9,FALSE))*$F192*(VLOOKUP($Q192,'Workforce distribution'!$C$8:$AD$30,AY$7,FALSE)),IF($Q192="n/a",(IF($P192=AY$6,$X192*$F192,0)),$X192*$F192*(VLOOKUP($Q192,'Workforce distribution'!$C$8:$AD$30,AY$7,FALSE)))),0)</f>
        <v>0</v>
      </c>
      <c r="AZ192" s="30">
        <f>_xlfn.IFNA(IF($O192="days",$Y192*(VLOOKUP($K192,'Bed parameters'!$A$9:$I$12,9,FALSE))*$F192*(VLOOKUP($Q192,'Workforce distribution'!$C$8:$AD$30,AZ$7,FALSE)),IF($Q192="n/a",(IF($P192=AZ$6,$X192*$F192,0)),$X192*$F192*(VLOOKUP($Q192,'Workforce distribution'!$C$8:$AD$30,AZ$7,FALSE)))),0)</f>
        <v>0</v>
      </c>
      <c r="BA192" s="30">
        <f>_xlfn.IFNA(IF($O192="days",$Y192*(VLOOKUP($K192,'Bed parameters'!$A$9:$I$12,9,FALSE))*$F192*(VLOOKUP($Q192,'Workforce distribution'!$C$8:$AD$30,BA$7,FALSE)),IF($Q192="n/a",(IF($P192=BA$6,$X192*$F192,0)),$X192*$F192*(VLOOKUP($Q192,'Workforce distribution'!$C$8:$AD$30,BA$7,FALSE)))),0)</f>
        <v>0</v>
      </c>
      <c r="BB192" s="30">
        <f>_xlfn.IFNA(IF($O192="days",$Y192*(VLOOKUP($K192,'Bed parameters'!$A$9:$I$12,9,FALSE))*$F192*(VLOOKUP($Q192,'Workforce distribution'!$C$8:$AD$30,BB$7,FALSE)),IF($Q192="n/a",(IF($P192=BB$6,$X192*$F192,0)),$X192*$F192*(VLOOKUP($Q192,'Workforce distribution'!$C$8:$AD$30,BB$7,FALSE)))),0)</f>
        <v>0</v>
      </c>
      <c r="BC192" s="149">
        <f t="shared" si="25"/>
        <v>669.34716147128563</v>
      </c>
      <c r="BD192" s="288">
        <f>IF($Q192="n/a",(IF('Workforce hours'!D$30=0,0,(AB192/'Workforce hours'!D$30))),(IF(VLOOKUP($Q192,'Workforce hours'!$C$8:$AD$30,BD$7,FALSE)=0,0,(AB192/(VLOOKUP($Q192,'Workforce hours'!$C$8:$AD$30,BD$7,FALSE))))))</f>
        <v>0</v>
      </c>
      <c r="BE192" s="288">
        <f>IF($Q192="n/a",(IF('Workforce hours'!E$30=0,0,(AC192/'Workforce hours'!E$30))),(IF(VLOOKUP($Q192,'Workforce hours'!$C$8:$AD$30,BE$7,FALSE)=0,0,(AC192/(VLOOKUP($Q192,'Workforce hours'!$C$8:$AD$30,BE$7,FALSE))))))</f>
        <v>0</v>
      </c>
      <c r="BF192" s="288">
        <f>IF($Q192="n/a",(IF('Workforce hours'!F$30=0,0,(AD192/'Workforce hours'!F$30))),(IF(VLOOKUP($Q192,'Workforce hours'!$C$8:$AD$30,BF$7,FALSE)=0,0,(AD192/(VLOOKUP($Q192,'Workforce hours'!$C$8:$AD$30,BF$7,FALSE))))))</f>
        <v>0</v>
      </c>
      <c r="BG192" s="288">
        <f>IF($Q192="n/a",(IF('Workforce hours'!G$30=0,0,(AE192/'Workforce hours'!G$30))),(IF(VLOOKUP($Q192,'Workforce hours'!$C$8:$AD$30,BG$7,FALSE)=0,0,(AE192/(VLOOKUP($Q192,'Workforce hours'!$C$8:$AD$30,BG$7,FALSE))))))</f>
        <v>0</v>
      </c>
      <c r="BH192" s="288">
        <f>IF($Q192="n/a",(IF('Workforce hours'!H$30=0,0,(AF192/'Workforce hours'!H$30))),(IF(VLOOKUP($Q192,'Workforce hours'!$C$8:$AD$30,BH$7,FALSE)=0,0,(AF192/(VLOOKUP($Q192,'Workforce hours'!$C$8:$AD$30,BH$7,FALSE))))))</f>
        <v>0</v>
      </c>
      <c r="BI192" s="288">
        <f>IF($Q192="n/a",(IF('Workforce hours'!I$30=0,0,(AG192/'Workforce hours'!I$30))),(IF(VLOOKUP($Q192,'Workforce hours'!$C$8:$AD$30,BI$7,FALSE)=0,0,(AG192/(VLOOKUP($Q192,'Workforce hours'!$C$8:$AD$30,BI$7,FALSE))))))</f>
        <v>0</v>
      </c>
      <c r="BJ192" s="288">
        <f>IF($Q192="n/a",(IF('Workforce hours'!J$30=0,0,(AH192/'Workforce hours'!J$30))),(IF(VLOOKUP($Q192,'Workforce hours'!$C$8:$AD$30,BJ$7,FALSE)=0,0,(AH192/(VLOOKUP($Q192,'Workforce hours'!$C$8:$AD$30,BJ$7,FALSE))))))</f>
        <v>0</v>
      </c>
      <c r="BK192" s="288">
        <f>IF($Q192="n/a",(IF('Workforce hours'!K$30=0,0,(AI192/'Workforce hours'!K$30))),(IF(VLOOKUP($Q192,'Workforce hours'!$C$8:$AD$30,BK$7,FALSE)=0,0,(AI192/(VLOOKUP($Q192,'Workforce hours'!$C$8:$AD$30,BK$7,FALSE))))))</f>
        <v>0</v>
      </c>
      <c r="BL192" s="288">
        <f>IF($Q192="n/a",(IF('Workforce hours'!L$30=0,0,(AJ192/'Workforce hours'!L$30))),(IF(VLOOKUP($Q192,'Workforce hours'!$C$8:$AD$30,BL$7,FALSE)=0,0,(AJ192/(VLOOKUP($Q192,'Workforce hours'!$C$8:$AD$30,BL$7,FALSE))))))</f>
        <v>0</v>
      </c>
      <c r="BM192" s="288">
        <f>IF($Q192="n/a",(IF('Workforce hours'!M$30=0,0,(AK192/'Workforce hours'!M$30))),(IF(VLOOKUP($Q192,'Workforce hours'!$C$8:$AD$30,BM$7,FALSE)=0,0,(AK192/(VLOOKUP($Q192,'Workforce hours'!$C$8:$AD$30,BM$7,FALSE))))))</f>
        <v>0</v>
      </c>
      <c r="BN192" s="288">
        <f>IF($Q192="n/a",(IF('Workforce hours'!N$30=0,0,(AL192/'Workforce hours'!N$30))),(IF(VLOOKUP($Q192,'Workforce hours'!$C$8:$AD$30,BN$7,FALSE)=0,0,(AL192/(VLOOKUP($Q192,'Workforce hours'!$C$8:$AD$30,BN$7,FALSE))))))</f>
        <v>0</v>
      </c>
      <c r="BO192" s="288">
        <f>IF($Q192="n/a",(IF('Workforce hours'!O$30=0,0,(AM192/'Workforce hours'!O$30))),(IF(VLOOKUP($Q192,'Workforce hours'!$C$8:$AD$30,BO$7,FALSE)=0,0,(AM192/(VLOOKUP($Q192,'Workforce hours'!$C$8:$AD$30,BO$7,FALSE))))))</f>
        <v>0</v>
      </c>
      <c r="BP192" s="288">
        <f>IF($Q192="n/a",(IF('Workforce hours'!P$30=0,0,(AN192/'Workforce hours'!P$30))),(IF(VLOOKUP($Q192,'Workforce hours'!$C$8:$AD$30,BP$7,FALSE)=0,0,(AN192/(VLOOKUP($Q192,'Workforce hours'!$C$8:$AD$30,BP$7,FALSE))))))</f>
        <v>0</v>
      </c>
      <c r="BQ192" s="288">
        <f>IF($Q192="n/a",(IF('Workforce hours'!Q$30=0,0,(AO192/'Workforce hours'!Q$30))),(IF(VLOOKUP($Q192,'Workforce hours'!$C$8:$AD$30,BQ$7,FALSE)=0,0,(AO192/(VLOOKUP($Q192,'Workforce hours'!$C$8:$AD$30,BQ$7,FALSE))))))</f>
        <v>0</v>
      </c>
      <c r="BR192" s="288">
        <f>IF($Q192="n/a",(IF('Workforce hours'!R$30=0,0,(AP192/'Workforce hours'!R$30))),(IF(VLOOKUP($Q192,'Workforce hours'!$C$8:$AD$30,BR$7,FALSE)=0,0,(AP192/(VLOOKUP($Q192,'Workforce hours'!$C$8:$AD$30,BR$7,FALSE))))))</f>
        <v>0</v>
      </c>
      <c r="BS192" s="288">
        <f>IF($Q192="n/a",(IF('Workforce hours'!S$30=0,0,(AQ192/'Workforce hours'!S$30))),(IF(VLOOKUP($Q192,'Workforce hours'!$C$8:$AD$30,BS$7,FALSE)=0,0,(AQ192/(VLOOKUP($Q192,'Workforce hours'!$C$8:$AD$30,BS$7,FALSE))))))</f>
        <v>0</v>
      </c>
      <c r="BT192" s="288">
        <f>IF($Q192="n/a",(IF('Workforce hours'!T$30=0,0,(AR192/'Workforce hours'!T$30))),(IF(VLOOKUP($Q192,'Workforce hours'!$C$8:$AD$30,BT$7,FALSE)=0,0,(AR192/(VLOOKUP($Q192,'Workforce hours'!$C$8:$AD$30,BT$7,FALSE))))))</f>
        <v>0</v>
      </c>
      <c r="BU192" s="288">
        <f>IF($Q192="n/a",(IF('Workforce hours'!U$30=0,0,(AS192/'Workforce hours'!U$30))),(IF(VLOOKUP($Q192,'Workforce hours'!$C$8:$AD$30,BU$7,FALSE)=0,0,(AS192/(VLOOKUP($Q192,'Workforce hours'!$C$8:$AD$30,BU$7,FALSE))))))</f>
        <v>669.34716147128563</v>
      </c>
      <c r="BV192" s="288">
        <f>IF($Q192="n/a",(IF('Workforce hours'!V$30=0,0,(AT192/'Workforce hours'!V$30))),(IF(VLOOKUP($Q192,'Workforce hours'!$C$8:$AD$30,BV$7,FALSE)=0,0,(AT192/(VLOOKUP($Q192,'Workforce hours'!$C$8:$AD$30,BV$7,FALSE))))))</f>
        <v>0</v>
      </c>
      <c r="BW192" s="288">
        <f>IF($Q192="n/a",(IF('Workforce hours'!W$30=0,0,(AU192/'Workforce hours'!W$30))),(IF(VLOOKUP($Q192,'Workforce hours'!$C$8:$AD$30,BW$7,FALSE)=0,0,(AU192/(VLOOKUP($Q192,'Workforce hours'!$C$8:$AD$30,BW$7,FALSE))))))</f>
        <v>0</v>
      </c>
      <c r="BX192" s="288">
        <f>IF($Q192="n/a",(IF('Workforce hours'!X$30=0,0,(AV192/'Workforce hours'!X$30))),(IF(VLOOKUP($Q192,'Workforce hours'!$C$8:$AD$30,BX$7,FALSE)=0,0,(AV192/(VLOOKUP($Q192,'Workforce hours'!$C$8:$AD$30,BX$7,FALSE))))))</f>
        <v>0</v>
      </c>
      <c r="BY192" s="288">
        <f>IF($Q192="n/a",(IF('Workforce hours'!Y$30=0,0,(AW192/'Workforce hours'!Y$30))),(IF(VLOOKUP($Q192,'Workforce hours'!$C$8:$AD$30,BY$7,FALSE)=0,0,(AW192/(VLOOKUP($Q192,'Workforce hours'!$C$8:$AD$30,BY$7,FALSE))))))</f>
        <v>0</v>
      </c>
      <c r="BZ192" s="288">
        <f>IF($Q192="n/a",(IF('Workforce hours'!Z$30=0,0,(AX192/'Workforce hours'!Z$30))),(IF(VLOOKUP($Q192,'Workforce hours'!$C$8:$AD$30,BZ$7,FALSE)=0,0,(AX192/(VLOOKUP($Q192,'Workforce hours'!$C$8:$AD$30,BZ$7,FALSE))))))</f>
        <v>0</v>
      </c>
      <c r="CA192" s="288">
        <f>IF($Q192="n/a",(IF('Workforce hours'!AA$30=0,0,(AY192/'Workforce hours'!AA$30))),(IF(VLOOKUP($Q192,'Workforce hours'!$C$8:$AD$30,CA$7,FALSE)=0,0,(AY192/(VLOOKUP($Q192,'Workforce hours'!$C$8:$AD$30,CA$7,FALSE))))))</f>
        <v>0</v>
      </c>
      <c r="CB192" s="288">
        <f>IF($Q192="n/a",(IF('Workforce hours'!AB$30=0,0,(AZ192/'Workforce hours'!AB$30))),(IF(VLOOKUP($Q192,'Workforce hours'!$C$8:$AD$30,CB$7,FALSE)=0,0,(AZ192/(VLOOKUP($Q192,'Workforce hours'!$C$8:$AD$30,CB$7,FALSE))))))</f>
        <v>0</v>
      </c>
      <c r="CC192" s="288">
        <f>IF($Q192="n/a",(IF('Workforce hours'!AC$30=0,0,(BA192/'Workforce hours'!AC$30))),(IF(VLOOKUP($Q192,'Workforce hours'!$C$8:$AD$30,CC$7,FALSE)=0,0,(BA192/(VLOOKUP($Q192,'Workforce hours'!$C$8:$AD$30,CC$7,FALSE))))))</f>
        <v>0</v>
      </c>
      <c r="CD192" s="288">
        <f>IF($Q192="n/a",(IF('Workforce hours'!AD$30=0,0,(BB192/'Workforce hours'!AD$30))),(IF(VLOOKUP($Q192,'Workforce hours'!$C$8:$AD$30,CD$7,FALSE)=0,0,(BB192/(VLOOKUP($Q192,'Workforce hours'!$C$8:$AD$30,CD$7,FALSE))))))</f>
        <v>0</v>
      </c>
      <c r="CE192" s="289">
        <f t="shared" si="26"/>
        <v>0</v>
      </c>
      <c r="CF192" s="290">
        <f>BD192*'Workforce costs'!B$9*(1+'Workforce costs'!B$10)*(1+'Workforce costs'!B$11)</f>
        <v>0</v>
      </c>
      <c r="CG192" s="290">
        <f>BE192*'Workforce costs'!C$9*(1+'Workforce costs'!C$10)*(1+'Workforce costs'!C$11)</f>
        <v>0</v>
      </c>
      <c r="CH192" s="290">
        <f>BF192*'Workforce costs'!D$9*(1+'Workforce costs'!D$10)*(1+'Workforce costs'!D$11)</f>
        <v>0</v>
      </c>
      <c r="CI192" s="290">
        <f>BG192*'Workforce costs'!E$9*(1+'Workforce costs'!E$10)*(1+'Workforce costs'!E$11)</f>
        <v>0</v>
      </c>
      <c r="CJ192" s="290">
        <f>BH192*'Workforce costs'!F$9*(1+'Workforce costs'!F$10)*(1+'Workforce costs'!F$11)</f>
        <v>0</v>
      </c>
      <c r="CK192" s="290">
        <f>BI192*'Workforce costs'!G$9*(1+'Workforce costs'!G$10)*(1+'Workforce costs'!G$11)</f>
        <v>0</v>
      </c>
      <c r="CL192" s="290">
        <f>BJ192*'Workforce costs'!H$9*(1+'Workforce costs'!H$10)*(1+'Workforce costs'!H$11)</f>
        <v>0</v>
      </c>
      <c r="CM192" s="290">
        <f>BK192*'Workforce costs'!I$9*(1+'Workforce costs'!I$10)*(1+'Workforce costs'!I$11)</f>
        <v>0</v>
      </c>
      <c r="CN192" s="290">
        <f>BL192*'Workforce costs'!J$9*(1+'Workforce costs'!J$10)*(1+'Workforce costs'!J$11)</f>
        <v>0</v>
      </c>
      <c r="CO192" s="290">
        <f>BM192*'Workforce costs'!K$9*(1+'Workforce costs'!K$10)*(1+'Workforce costs'!K$11)</f>
        <v>0</v>
      </c>
      <c r="CP192" s="290">
        <f>BN192*'Workforce costs'!L$9*(1+'Workforce costs'!L$10)*(1+'Workforce costs'!L$11)</f>
        <v>0</v>
      </c>
      <c r="CQ192" s="290">
        <f>BO192*'Workforce costs'!M$9*(1+'Workforce costs'!M$10)*(1+'Workforce costs'!M$11)</f>
        <v>0</v>
      </c>
      <c r="CR192" s="290">
        <f>BP192*'Workforce costs'!N$9*(1+'Workforce costs'!N$10)*(1+'Workforce costs'!N$11)</f>
        <v>0</v>
      </c>
      <c r="CS192" s="290">
        <f>BQ192*'Workforce costs'!O$9*(1+'Workforce costs'!O$10)*(1+'Workforce costs'!O$11)</f>
        <v>0</v>
      </c>
      <c r="CT192" s="290">
        <f>BR192*'Workforce costs'!P$9*(1+'Workforce costs'!P$10)*(1+'Workforce costs'!P$11)</f>
        <v>0</v>
      </c>
      <c r="CU192" s="290">
        <f>BS192*'Workforce costs'!Q$9*(1+'Workforce costs'!Q$10)*(1+'Workforce costs'!Q$11)</f>
        <v>0</v>
      </c>
      <c r="CV192" s="290">
        <f>BT192*'Workforce costs'!R$9*(1+'Workforce costs'!R$10)*(1+'Workforce costs'!R$11)</f>
        <v>0</v>
      </c>
      <c r="CW192" s="290">
        <f>BU192*'Workforce costs'!S$9*(1+'Workforce costs'!S$10)*(1+'Workforce costs'!S$11)</f>
        <v>0</v>
      </c>
      <c r="CX192" s="290">
        <f>BV192*'Workforce costs'!T$9*(1+'Workforce costs'!T$10)*(1+'Workforce costs'!T$11)</f>
        <v>0</v>
      </c>
      <c r="CY192" s="290">
        <f>BW192*'Workforce costs'!U$9*(1+'Workforce costs'!U$10)*(1+'Workforce costs'!U$11)</f>
        <v>0</v>
      </c>
      <c r="CZ192" s="290">
        <f>BX192*'Workforce costs'!V$9*(1+'Workforce costs'!V$10)*(1+'Workforce costs'!V$11)</f>
        <v>0</v>
      </c>
      <c r="DA192" s="290">
        <f>BY192*'Workforce costs'!W$9*(1+'Workforce costs'!W$10)*(1+'Workforce costs'!W$11)</f>
        <v>0</v>
      </c>
      <c r="DB192" s="290">
        <f>BZ192*'Workforce costs'!X$9*(1+'Workforce costs'!X$10)*(1+'Workforce costs'!X$11)</f>
        <v>0</v>
      </c>
      <c r="DC192" s="290">
        <f>CA192*'Workforce costs'!Y$9*(1+'Workforce costs'!Y$10)*(1+'Workforce costs'!Y$11)</f>
        <v>0</v>
      </c>
      <c r="DD192" s="290">
        <f>CB192*'Workforce costs'!Z$9*(1+'Workforce costs'!Z$10)*(1+'Workforce costs'!Z$11)</f>
        <v>0</v>
      </c>
      <c r="DE192" s="290">
        <f>CC192*'Workforce costs'!AA$9*(1+'Workforce costs'!AA$10)*(1+'Workforce costs'!AA$11)</f>
        <v>0</v>
      </c>
      <c r="DF192" s="290">
        <f>CD192*'Workforce costs'!AB$9*(1+'Workforce costs'!AB$10)*(1+'Workforce costs'!AB$11)</f>
        <v>0</v>
      </c>
    </row>
    <row r="193" spans="1:110" x14ac:dyDescent="0.3">
      <c r="A193" s="2" t="str">
        <f>Outputs!$A$4</f>
        <v>Australia</v>
      </c>
      <c r="B193" s="2" t="str">
        <f t="shared" si="19"/>
        <v>Australia 25to64</v>
      </c>
      <c r="C193" s="30">
        <f>VLOOKUP($B193,Populations!$D$15:$H$1920,3,FALSE)</f>
        <v>13966174</v>
      </c>
      <c r="D193" s="255">
        <f>IF(OR($H193="General pop",$H193="Schools",$H193="Workplace",$H193="Skills Training",$H193="Digital Supports"),1,VLOOKUP($B193,Populations!$D$15:$H$1920,5,FALSE))</f>
        <v>1</v>
      </c>
      <c r="E193" s="88">
        <f>VLOOKUP(I193,Epidemiology!$C$10:$H$47,6,FALSE)</f>
        <v>3060</v>
      </c>
      <c r="F193" s="102">
        <f>'Care profiles'!R194</f>
        <v>1</v>
      </c>
      <c r="G193" s="15" t="str">
        <f>'Care profiles'!A194</f>
        <v>25to64</v>
      </c>
      <c r="H193" s="15" t="str">
        <f>'Care profiles'!B194</f>
        <v>Thoughts</v>
      </c>
      <c r="I193" s="15" t="str">
        <f>'Care profiles'!C194</f>
        <v>Thoughts_25-64yrs</v>
      </c>
      <c r="J193" s="15" t="str">
        <f>'Care profiles'!D194</f>
        <v>Care profile</v>
      </c>
      <c r="K193" s="15" t="str">
        <f>'Care profiles'!E194</f>
        <v>Individual Suicide Prevention Support Services</v>
      </c>
      <c r="L193" s="104">
        <f>'Care profiles'!F194</f>
        <v>0.3</v>
      </c>
      <c r="M193" s="15">
        <f>'Care profiles'!G194</f>
        <v>6</v>
      </c>
      <c r="N193" s="15">
        <f>'Care profiles'!H194</f>
        <v>60</v>
      </c>
      <c r="O193" s="15" t="str">
        <f>'Care profiles'!I194</f>
        <v>min</v>
      </c>
      <c r="P193" s="15" t="str">
        <f>'Care profiles'!J194</f>
        <v>Peer Worker</v>
      </c>
      <c r="Q193" s="15" t="str">
        <f>'Care profiles'!K194</f>
        <v>n/a</v>
      </c>
      <c r="R193" s="15" t="str">
        <f>'Care profiles'!M194</f>
        <v>N</v>
      </c>
      <c r="S193" s="15" t="str">
        <f>'Care profiles'!O194</f>
        <v>N</v>
      </c>
      <c r="T193" s="15" t="str">
        <f>'Care profiles'!Q194</f>
        <v>Y</v>
      </c>
      <c r="U193" s="30">
        <f t="shared" si="20"/>
        <v>427364.92440000002</v>
      </c>
      <c r="V193" s="30">
        <f t="shared" si="21"/>
        <v>128209.47732000001</v>
      </c>
      <c r="W193" s="30">
        <f>IF(M193="n/a",0,IF(O193="days",V193*M193*(1+(VLOOKUP(K193,'Bed parameters'!$A$9:$G$12,7,FALSE))),V193*M193))</f>
        <v>769256.86392000003</v>
      </c>
      <c r="X193" s="30">
        <f t="shared" si="22"/>
        <v>769256.86392000003</v>
      </c>
      <c r="Y193" s="30">
        <f t="shared" si="23"/>
        <v>0</v>
      </c>
      <c r="Z193" s="113">
        <f>_xlfn.IFNA(Y193/((VLOOKUP(K193,'Bed parameters'!$A$9:$G$12,3,FALSE))*(VLOOKUP(K193,'Bed parameters'!$A$9:$G$12,5,FALSE))),0)</f>
        <v>0</v>
      </c>
      <c r="AA193" s="30">
        <f t="shared" si="24"/>
        <v>769256.86392000003</v>
      </c>
      <c r="AB193" s="30">
        <f>_xlfn.IFNA(IF($O193="days",$Y193*(VLOOKUP($K193,'Bed parameters'!$A$9:$I$12,9,FALSE))*$F193*(VLOOKUP($Q193,'Workforce distribution'!$C$8:$AD$30,AB$7,FALSE)),IF($Q193="n/a",(IF($P193=AB$6,$X193*$F193,0)),$X193*$F193*(VLOOKUP($Q193,'Workforce distribution'!$C$8:$AD$30,AB$7,FALSE)))),0)</f>
        <v>0</v>
      </c>
      <c r="AC193" s="30">
        <f>_xlfn.IFNA(IF($O193="days",$Y193*(VLOOKUP($K193,'Bed parameters'!$A$9:$I$12,9,FALSE))*$F193*(VLOOKUP($Q193,'Workforce distribution'!$C$8:$AD$30,AC$7,FALSE)),IF($Q193="n/a",(IF($P193=AC$6,$X193*$F193,0)),$X193*$F193*(VLOOKUP($Q193,'Workforce distribution'!$C$8:$AD$30,AC$7,FALSE)))),0)</f>
        <v>0</v>
      </c>
      <c r="AD193" s="30">
        <f>_xlfn.IFNA(IF($O193="days",$Y193*(VLOOKUP($K193,'Bed parameters'!$A$9:$I$12,9,FALSE))*$F193*(VLOOKUP($Q193,'Workforce distribution'!$C$8:$AD$30,AD$7,FALSE)),IF($Q193="n/a",(IF($P193=AD$6,$X193*$F193,0)),$X193*$F193*(VLOOKUP($Q193,'Workforce distribution'!$C$8:$AD$30,AD$7,FALSE)))),0)</f>
        <v>0</v>
      </c>
      <c r="AE193" s="30">
        <f>_xlfn.IFNA(IF($O193="days",$Y193*(VLOOKUP($K193,'Bed parameters'!$A$9:$I$12,9,FALSE))*$F193*(VLOOKUP($Q193,'Workforce distribution'!$C$8:$AD$30,AE$7,FALSE)),IF($Q193="n/a",(IF($P193=AE$6,$X193*$F193,0)),$X193*$F193*(VLOOKUP($Q193,'Workforce distribution'!$C$8:$AD$30,AE$7,FALSE)))),0)</f>
        <v>769256.86392000003</v>
      </c>
      <c r="AF193" s="30">
        <f>_xlfn.IFNA(IF($O193="days",$Y193*(VLOOKUP($K193,'Bed parameters'!$A$9:$I$12,9,FALSE))*$F193*(VLOOKUP($Q193,'Workforce distribution'!$C$8:$AD$30,AF$7,FALSE)),IF($Q193="n/a",(IF($P193=AF$6,$X193*$F193,0)),$X193*$F193*(VLOOKUP($Q193,'Workforce distribution'!$C$8:$AD$30,AF$7,FALSE)))),0)</f>
        <v>0</v>
      </c>
      <c r="AG193" s="30">
        <f>_xlfn.IFNA(IF($O193="days",$Y193*(VLOOKUP($K193,'Bed parameters'!$A$9:$I$12,9,FALSE))*$F193*(VLOOKUP($Q193,'Workforce distribution'!$C$8:$AD$30,AG$7,FALSE)),IF($Q193="n/a",(IF($P193=AG$6,$X193*$F193,0)),$X193*$F193*(VLOOKUP($Q193,'Workforce distribution'!$C$8:$AD$30,AG$7,FALSE)))),0)</f>
        <v>0</v>
      </c>
      <c r="AH193" s="30">
        <f>_xlfn.IFNA(IF($O193="days",$Y193*(VLOOKUP($K193,'Bed parameters'!$A$9:$I$12,9,FALSE))*$F193*(VLOOKUP($Q193,'Workforce distribution'!$C$8:$AD$30,AH$7,FALSE)),IF($Q193="n/a",(IF($P193=AH$6,$X193*$F193,0)),$X193*$F193*(VLOOKUP($Q193,'Workforce distribution'!$C$8:$AD$30,AH$7,FALSE)))),0)</f>
        <v>0</v>
      </c>
      <c r="AI193" s="30">
        <f>_xlfn.IFNA(IF($O193="days",$Y193*(VLOOKUP($K193,'Bed parameters'!$A$9:$I$12,9,FALSE))*$F193*(VLOOKUP($Q193,'Workforce distribution'!$C$8:$AD$30,AI$7,FALSE)),IF($Q193="n/a",(IF($P193=AI$6,$X193*$F193,0)),$X193*$F193*(VLOOKUP($Q193,'Workforce distribution'!$C$8:$AD$30,AI$7,FALSE)))),0)</f>
        <v>0</v>
      </c>
      <c r="AJ193" s="30">
        <f>_xlfn.IFNA(IF($O193="days",$Y193*(VLOOKUP($K193,'Bed parameters'!$A$9:$I$12,9,FALSE))*$F193*(VLOOKUP($Q193,'Workforce distribution'!$C$8:$AD$30,AJ$7,FALSE)),IF($Q193="n/a",(IF($P193=AJ$6,$X193*$F193,0)),$X193*$F193*(VLOOKUP($Q193,'Workforce distribution'!$C$8:$AD$30,AJ$7,FALSE)))),0)</f>
        <v>0</v>
      </c>
      <c r="AK193" s="30">
        <f>_xlfn.IFNA(IF($O193="days",$Y193*(VLOOKUP($K193,'Bed parameters'!$A$9:$I$12,9,FALSE))*$F193*(VLOOKUP($Q193,'Workforce distribution'!$C$8:$AD$30,AK$7,FALSE)),IF($Q193="n/a",(IF($P193=AK$6,$X193*$F193,0)),$X193*$F193*(VLOOKUP($Q193,'Workforce distribution'!$C$8:$AD$30,AK$7,FALSE)))),0)</f>
        <v>0</v>
      </c>
      <c r="AL193" s="30">
        <f>_xlfn.IFNA(IF($O193="days",$Y193*(VLOOKUP($K193,'Bed parameters'!$A$9:$I$12,9,FALSE))*$F193*(VLOOKUP($Q193,'Workforce distribution'!$C$8:$AD$30,AL$7,FALSE)),IF($Q193="n/a",(IF($P193=AL$6,$X193*$F193,0)),$X193*$F193*(VLOOKUP($Q193,'Workforce distribution'!$C$8:$AD$30,AL$7,FALSE)))),0)</f>
        <v>0</v>
      </c>
      <c r="AM193" s="30">
        <f>_xlfn.IFNA(IF($O193="days",$Y193*(VLOOKUP($K193,'Bed parameters'!$A$9:$I$12,9,FALSE))*$F193*(VLOOKUP($Q193,'Workforce distribution'!$C$8:$AD$30,AM$7,FALSE)),IF($Q193="n/a",(IF($P193=AM$6,$X193*$F193,0)),$X193*$F193*(VLOOKUP($Q193,'Workforce distribution'!$C$8:$AD$30,AM$7,FALSE)))),0)</f>
        <v>0</v>
      </c>
      <c r="AN193" s="30">
        <f>_xlfn.IFNA(IF($O193="days",$Y193*(VLOOKUP($K193,'Bed parameters'!$A$9:$I$12,9,FALSE))*$F193*(VLOOKUP($Q193,'Workforce distribution'!$C$8:$AD$30,AN$7,FALSE)),IF($Q193="n/a",(IF($P193=AN$6,$X193*$F193,0)),$X193*$F193*(VLOOKUP($Q193,'Workforce distribution'!$C$8:$AD$30,AN$7,FALSE)))),0)</f>
        <v>0</v>
      </c>
      <c r="AO193" s="30">
        <f>_xlfn.IFNA(IF($O193="days",$Y193*(VLOOKUP($K193,'Bed parameters'!$A$9:$I$12,9,FALSE))*$F193*(VLOOKUP($Q193,'Workforce distribution'!$C$8:$AD$30,AO$7,FALSE)),IF($Q193="n/a",(IF($P193=AO$6,$X193*$F193,0)),$X193*$F193*(VLOOKUP($Q193,'Workforce distribution'!$C$8:$AD$30,AO$7,FALSE)))),0)</f>
        <v>0</v>
      </c>
      <c r="AP193" s="30">
        <f>_xlfn.IFNA(IF($O193="days",$Y193*(VLOOKUP($K193,'Bed parameters'!$A$9:$I$12,9,FALSE))*$F193*(VLOOKUP($Q193,'Workforce distribution'!$C$8:$AD$30,AP$7,FALSE)),IF($Q193="n/a",(IF($P193=AP$6,$X193*$F193,0)),$X193*$F193*(VLOOKUP($Q193,'Workforce distribution'!$C$8:$AD$30,AP$7,FALSE)))),0)</f>
        <v>0</v>
      </c>
      <c r="AQ193" s="30">
        <f>_xlfn.IFNA(IF($O193="days",$Y193*(VLOOKUP($K193,'Bed parameters'!$A$9:$I$12,9,FALSE))*$F193*(VLOOKUP($Q193,'Workforce distribution'!$C$8:$AD$30,AQ$7,FALSE)),IF($Q193="n/a",(IF($P193=AQ$6,$X193*$F193,0)),$X193*$F193*(VLOOKUP($Q193,'Workforce distribution'!$C$8:$AD$30,AQ$7,FALSE)))),0)</f>
        <v>0</v>
      </c>
      <c r="AR193" s="30">
        <f>_xlfn.IFNA(IF($O193="days",$Y193*(VLOOKUP($K193,'Bed parameters'!$A$9:$I$12,9,FALSE))*$F193*(VLOOKUP($Q193,'Workforce distribution'!$C$8:$AD$30,AR$7,FALSE)),IF($Q193="n/a",(IF($P193=AR$6,$X193*$F193,0)),$X193*$F193*(VLOOKUP($Q193,'Workforce distribution'!$C$8:$AD$30,AR$7,FALSE)))),0)</f>
        <v>0</v>
      </c>
      <c r="AS193" s="30">
        <f>_xlfn.IFNA(IF($O193="days",$Y193*(VLOOKUP($K193,'Bed parameters'!$A$9:$I$12,9,FALSE))*$F193*(VLOOKUP($Q193,'Workforce distribution'!$C$8:$AD$30,AS$7,FALSE)),IF($Q193="n/a",(IF($P193=AS$6,$X193*$F193,0)),$X193*$F193*(VLOOKUP($Q193,'Workforce distribution'!$C$8:$AD$30,AS$7,FALSE)))),0)</f>
        <v>0</v>
      </c>
      <c r="AT193" s="30">
        <f>_xlfn.IFNA(IF($O193="days",$Y193*(VLOOKUP($K193,'Bed parameters'!$A$9:$I$12,9,FALSE))*$F193*(VLOOKUP($Q193,'Workforce distribution'!$C$8:$AD$30,AT$7,FALSE)),IF($Q193="n/a",(IF($P193=AT$6,$X193*$F193,0)),$X193*$F193*(VLOOKUP($Q193,'Workforce distribution'!$C$8:$AD$30,AT$7,FALSE)))),0)</f>
        <v>0</v>
      </c>
      <c r="AU193" s="30">
        <f>_xlfn.IFNA(IF($O193="days",$Y193*(VLOOKUP($K193,'Bed parameters'!$A$9:$I$12,9,FALSE))*$F193*(VLOOKUP($Q193,'Workforce distribution'!$C$8:$AD$30,AU$7,FALSE)),IF($Q193="n/a",(IF($P193=AU$6,$X193*$F193,0)),$X193*$F193*(VLOOKUP($Q193,'Workforce distribution'!$C$8:$AD$30,AU$7,FALSE)))),0)</f>
        <v>0</v>
      </c>
      <c r="AV193" s="30">
        <f>_xlfn.IFNA(IF($O193="days",$Y193*(VLOOKUP($K193,'Bed parameters'!$A$9:$I$12,9,FALSE))*$F193*(VLOOKUP($Q193,'Workforce distribution'!$C$8:$AD$30,AV$7,FALSE)),IF($Q193="n/a",(IF($P193=AV$6,$X193*$F193,0)),$X193*$F193*(VLOOKUP($Q193,'Workforce distribution'!$C$8:$AD$30,AV$7,FALSE)))),0)</f>
        <v>0</v>
      </c>
      <c r="AW193" s="30">
        <f>_xlfn.IFNA(IF($O193="days",$Y193*(VLOOKUP($K193,'Bed parameters'!$A$9:$I$12,9,FALSE))*$F193*(VLOOKUP($Q193,'Workforce distribution'!$C$8:$AD$30,AW$7,FALSE)),IF($Q193="n/a",(IF($P193=AW$6,$X193*$F193,0)),$X193*$F193*(VLOOKUP($Q193,'Workforce distribution'!$C$8:$AD$30,AW$7,FALSE)))),0)</f>
        <v>0</v>
      </c>
      <c r="AX193" s="30">
        <f>_xlfn.IFNA(IF($O193="days",$Y193*(VLOOKUP($K193,'Bed parameters'!$A$9:$I$12,9,FALSE))*$F193*(VLOOKUP($Q193,'Workforce distribution'!$C$8:$AD$30,AX$7,FALSE)),IF($Q193="n/a",(IF($P193=AX$6,$X193*$F193,0)),$X193*$F193*(VLOOKUP($Q193,'Workforce distribution'!$C$8:$AD$30,AX$7,FALSE)))),0)</f>
        <v>0</v>
      </c>
      <c r="AY193" s="30">
        <f>_xlfn.IFNA(IF($O193="days",$Y193*(VLOOKUP($K193,'Bed parameters'!$A$9:$I$12,9,FALSE))*$F193*(VLOOKUP($Q193,'Workforce distribution'!$C$8:$AD$30,AY$7,FALSE)),IF($Q193="n/a",(IF($P193=AY$6,$X193*$F193,0)),$X193*$F193*(VLOOKUP($Q193,'Workforce distribution'!$C$8:$AD$30,AY$7,FALSE)))),0)</f>
        <v>0</v>
      </c>
      <c r="AZ193" s="30">
        <f>_xlfn.IFNA(IF($O193="days",$Y193*(VLOOKUP($K193,'Bed parameters'!$A$9:$I$12,9,FALSE))*$F193*(VLOOKUP($Q193,'Workforce distribution'!$C$8:$AD$30,AZ$7,FALSE)),IF($Q193="n/a",(IF($P193=AZ$6,$X193*$F193,0)),$X193*$F193*(VLOOKUP($Q193,'Workforce distribution'!$C$8:$AD$30,AZ$7,FALSE)))),0)</f>
        <v>0</v>
      </c>
      <c r="BA193" s="30">
        <f>_xlfn.IFNA(IF($O193="days",$Y193*(VLOOKUP($K193,'Bed parameters'!$A$9:$I$12,9,FALSE))*$F193*(VLOOKUP($Q193,'Workforce distribution'!$C$8:$AD$30,BA$7,FALSE)),IF($Q193="n/a",(IF($P193=BA$6,$X193*$F193,0)),$X193*$F193*(VLOOKUP($Q193,'Workforce distribution'!$C$8:$AD$30,BA$7,FALSE)))),0)</f>
        <v>0</v>
      </c>
      <c r="BB193" s="30">
        <f>_xlfn.IFNA(IF($O193="days",$Y193*(VLOOKUP($K193,'Bed parameters'!$A$9:$I$12,9,FALSE))*$F193*(VLOOKUP($Q193,'Workforce distribution'!$C$8:$AD$30,BB$7,FALSE)),IF($Q193="n/a",(IF($P193=BB$6,$X193*$F193,0)),$X193*$F193*(VLOOKUP($Q193,'Workforce distribution'!$C$8:$AD$30,BB$7,FALSE)))),0)</f>
        <v>0</v>
      </c>
      <c r="BC193" s="149">
        <f t="shared" si="25"/>
        <v>669.34716147128563</v>
      </c>
      <c r="BD193" s="288">
        <f>IF($Q193="n/a",(IF('Workforce hours'!D$30=0,0,(AB193/'Workforce hours'!D$30))),(IF(VLOOKUP($Q193,'Workforce hours'!$C$8:$AD$30,BD$7,FALSE)=0,0,(AB193/(VLOOKUP($Q193,'Workforce hours'!$C$8:$AD$30,BD$7,FALSE))))))</f>
        <v>0</v>
      </c>
      <c r="BE193" s="288">
        <f>IF($Q193="n/a",(IF('Workforce hours'!E$30=0,0,(AC193/'Workforce hours'!E$30))),(IF(VLOOKUP($Q193,'Workforce hours'!$C$8:$AD$30,BE$7,FALSE)=0,0,(AC193/(VLOOKUP($Q193,'Workforce hours'!$C$8:$AD$30,BE$7,FALSE))))))</f>
        <v>0</v>
      </c>
      <c r="BF193" s="288">
        <f>IF($Q193="n/a",(IF('Workforce hours'!F$30=0,0,(AD193/'Workforce hours'!F$30))),(IF(VLOOKUP($Q193,'Workforce hours'!$C$8:$AD$30,BF$7,FALSE)=0,0,(AD193/(VLOOKUP($Q193,'Workforce hours'!$C$8:$AD$30,BF$7,FALSE))))))</f>
        <v>0</v>
      </c>
      <c r="BG193" s="288">
        <f>IF($Q193="n/a",(IF('Workforce hours'!G$30=0,0,(AE193/'Workforce hours'!G$30))),(IF(VLOOKUP($Q193,'Workforce hours'!$C$8:$AD$30,BG$7,FALSE)=0,0,(AE193/(VLOOKUP($Q193,'Workforce hours'!$C$8:$AD$30,BG$7,FALSE))))))</f>
        <v>669.34716147128563</v>
      </c>
      <c r="BH193" s="288">
        <f>IF($Q193="n/a",(IF('Workforce hours'!H$30=0,0,(AF193/'Workforce hours'!H$30))),(IF(VLOOKUP($Q193,'Workforce hours'!$C$8:$AD$30,BH$7,FALSE)=0,0,(AF193/(VLOOKUP($Q193,'Workforce hours'!$C$8:$AD$30,BH$7,FALSE))))))</f>
        <v>0</v>
      </c>
      <c r="BI193" s="288">
        <f>IF($Q193="n/a",(IF('Workforce hours'!I$30=0,0,(AG193/'Workforce hours'!I$30))),(IF(VLOOKUP($Q193,'Workforce hours'!$C$8:$AD$30,BI$7,FALSE)=0,0,(AG193/(VLOOKUP($Q193,'Workforce hours'!$C$8:$AD$30,BI$7,FALSE))))))</f>
        <v>0</v>
      </c>
      <c r="BJ193" s="288">
        <f>IF($Q193="n/a",(IF('Workforce hours'!J$30=0,0,(AH193/'Workforce hours'!J$30))),(IF(VLOOKUP($Q193,'Workforce hours'!$C$8:$AD$30,BJ$7,FALSE)=0,0,(AH193/(VLOOKUP($Q193,'Workforce hours'!$C$8:$AD$30,BJ$7,FALSE))))))</f>
        <v>0</v>
      </c>
      <c r="BK193" s="288">
        <f>IF($Q193="n/a",(IF('Workforce hours'!K$30=0,0,(AI193/'Workforce hours'!K$30))),(IF(VLOOKUP($Q193,'Workforce hours'!$C$8:$AD$30,BK$7,FALSE)=0,0,(AI193/(VLOOKUP($Q193,'Workforce hours'!$C$8:$AD$30,BK$7,FALSE))))))</f>
        <v>0</v>
      </c>
      <c r="BL193" s="288">
        <f>IF($Q193="n/a",(IF('Workforce hours'!L$30=0,0,(AJ193/'Workforce hours'!L$30))),(IF(VLOOKUP($Q193,'Workforce hours'!$C$8:$AD$30,BL$7,FALSE)=0,0,(AJ193/(VLOOKUP($Q193,'Workforce hours'!$C$8:$AD$30,BL$7,FALSE))))))</f>
        <v>0</v>
      </c>
      <c r="BM193" s="288">
        <f>IF($Q193="n/a",(IF('Workforce hours'!M$30=0,0,(AK193/'Workforce hours'!M$30))),(IF(VLOOKUP($Q193,'Workforce hours'!$C$8:$AD$30,BM$7,FALSE)=0,0,(AK193/(VLOOKUP($Q193,'Workforce hours'!$C$8:$AD$30,BM$7,FALSE))))))</f>
        <v>0</v>
      </c>
      <c r="BN193" s="288">
        <f>IF($Q193="n/a",(IF('Workforce hours'!N$30=0,0,(AL193/'Workforce hours'!N$30))),(IF(VLOOKUP($Q193,'Workforce hours'!$C$8:$AD$30,BN$7,FALSE)=0,0,(AL193/(VLOOKUP($Q193,'Workforce hours'!$C$8:$AD$30,BN$7,FALSE))))))</f>
        <v>0</v>
      </c>
      <c r="BO193" s="288">
        <f>IF($Q193="n/a",(IF('Workforce hours'!O$30=0,0,(AM193/'Workforce hours'!O$30))),(IF(VLOOKUP($Q193,'Workforce hours'!$C$8:$AD$30,BO$7,FALSE)=0,0,(AM193/(VLOOKUP($Q193,'Workforce hours'!$C$8:$AD$30,BO$7,FALSE))))))</f>
        <v>0</v>
      </c>
      <c r="BP193" s="288">
        <f>IF($Q193="n/a",(IF('Workforce hours'!P$30=0,0,(AN193/'Workforce hours'!P$30))),(IF(VLOOKUP($Q193,'Workforce hours'!$C$8:$AD$30,BP$7,FALSE)=0,0,(AN193/(VLOOKUP($Q193,'Workforce hours'!$C$8:$AD$30,BP$7,FALSE))))))</f>
        <v>0</v>
      </c>
      <c r="BQ193" s="288">
        <f>IF($Q193="n/a",(IF('Workforce hours'!Q$30=0,0,(AO193/'Workforce hours'!Q$30))),(IF(VLOOKUP($Q193,'Workforce hours'!$C$8:$AD$30,BQ$7,FALSE)=0,0,(AO193/(VLOOKUP($Q193,'Workforce hours'!$C$8:$AD$30,BQ$7,FALSE))))))</f>
        <v>0</v>
      </c>
      <c r="BR193" s="288">
        <f>IF($Q193="n/a",(IF('Workforce hours'!R$30=0,0,(AP193/'Workforce hours'!R$30))),(IF(VLOOKUP($Q193,'Workforce hours'!$C$8:$AD$30,BR$7,FALSE)=0,0,(AP193/(VLOOKUP($Q193,'Workforce hours'!$C$8:$AD$30,BR$7,FALSE))))))</f>
        <v>0</v>
      </c>
      <c r="BS193" s="288">
        <f>IF($Q193="n/a",(IF('Workforce hours'!S$30=0,0,(AQ193/'Workforce hours'!S$30))),(IF(VLOOKUP($Q193,'Workforce hours'!$C$8:$AD$30,BS$7,FALSE)=0,0,(AQ193/(VLOOKUP($Q193,'Workforce hours'!$C$8:$AD$30,BS$7,FALSE))))))</f>
        <v>0</v>
      </c>
      <c r="BT193" s="288">
        <f>IF($Q193="n/a",(IF('Workforce hours'!T$30=0,0,(AR193/'Workforce hours'!T$30))),(IF(VLOOKUP($Q193,'Workforce hours'!$C$8:$AD$30,BT$7,FALSE)=0,0,(AR193/(VLOOKUP($Q193,'Workforce hours'!$C$8:$AD$30,BT$7,FALSE))))))</f>
        <v>0</v>
      </c>
      <c r="BU193" s="288">
        <f>IF($Q193="n/a",(IF('Workforce hours'!U$30=0,0,(AS193/'Workforce hours'!U$30))),(IF(VLOOKUP($Q193,'Workforce hours'!$C$8:$AD$30,BU$7,FALSE)=0,0,(AS193/(VLOOKUP($Q193,'Workforce hours'!$C$8:$AD$30,BU$7,FALSE))))))</f>
        <v>0</v>
      </c>
      <c r="BV193" s="288">
        <f>IF($Q193="n/a",(IF('Workforce hours'!V$30=0,0,(AT193/'Workforce hours'!V$30))),(IF(VLOOKUP($Q193,'Workforce hours'!$C$8:$AD$30,BV$7,FALSE)=0,0,(AT193/(VLOOKUP($Q193,'Workforce hours'!$C$8:$AD$30,BV$7,FALSE))))))</f>
        <v>0</v>
      </c>
      <c r="BW193" s="288">
        <f>IF($Q193="n/a",(IF('Workforce hours'!W$30=0,0,(AU193/'Workforce hours'!W$30))),(IF(VLOOKUP($Q193,'Workforce hours'!$C$8:$AD$30,BW$7,FALSE)=0,0,(AU193/(VLOOKUP($Q193,'Workforce hours'!$C$8:$AD$30,BW$7,FALSE))))))</f>
        <v>0</v>
      </c>
      <c r="BX193" s="288">
        <f>IF($Q193="n/a",(IF('Workforce hours'!X$30=0,0,(AV193/'Workforce hours'!X$30))),(IF(VLOOKUP($Q193,'Workforce hours'!$C$8:$AD$30,BX$7,FALSE)=0,0,(AV193/(VLOOKUP($Q193,'Workforce hours'!$C$8:$AD$30,BX$7,FALSE))))))</f>
        <v>0</v>
      </c>
      <c r="BY193" s="288">
        <f>IF($Q193="n/a",(IF('Workforce hours'!Y$30=0,0,(AW193/'Workforce hours'!Y$30))),(IF(VLOOKUP($Q193,'Workforce hours'!$C$8:$AD$30,BY$7,FALSE)=0,0,(AW193/(VLOOKUP($Q193,'Workforce hours'!$C$8:$AD$30,BY$7,FALSE))))))</f>
        <v>0</v>
      </c>
      <c r="BZ193" s="288">
        <f>IF($Q193="n/a",(IF('Workforce hours'!Z$30=0,0,(AX193/'Workforce hours'!Z$30))),(IF(VLOOKUP($Q193,'Workforce hours'!$C$8:$AD$30,BZ$7,FALSE)=0,0,(AX193/(VLOOKUP($Q193,'Workforce hours'!$C$8:$AD$30,BZ$7,FALSE))))))</f>
        <v>0</v>
      </c>
      <c r="CA193" s="288">
        <f>IF($Q193="n/a",(IF('Workforce hours'!AA$30=0,0,(AY193/'Workforce hours'!AA$30))),(IF(VLOOKUP($Q193,'Workforce hours'!$C$8:$AD$30,CA$7,FALSE)=0,0,(AY193/(VLOOKUP($Q193,'Workforce hours'!$C$8:$AD$30,CA$7,FALSE))))))</f>
        <v>0</v>
      </c>
      <c r="CB193" s="288">
        <f>IF($Q193="n/a",(IF('Workforce hours'!AB$30=0,0,(AZ193/'Workforce hours'!AB$30))),(IF(VLOOKUP($Q193,'Workforce hours'!$C$8:$AD$30,CB$7,FALSE)=0,0,(AZ193/(VLOOKUP($Q193,'Workforce hours'!$C$8:$AD$30,CB$7,FALSE))))))</f>
        <v>0</v>
      </c>
      <c r="CC193" s="288">
        <f>IF($Q193="n/a",(IF('Workforce hours'!AC$30=0,0,(BA193/'Workforce hours'!AC$30))),(IF(VLOOKUP($Q193,'Workforce hours'!$C$8:$AD$30,CC$7,FALSE)=0,0,(BA193/(VLOOKUP($Q193,'Workforce hours'!$C$8:$AD$30,CC$7,FALSE))))))</f>
        <v>0</v>
      </c>
      <c r="CD193" s="288">
        <f>IF($Q193="n/a",(IF('Workforce hours'!AD$30=0,0,(BB193/'Workforce hours'!AD$30))),(IF(VLOOKUP($Q193,'Workforce hours'!$C$8:$AD$30,CD$7,FALSE)=0,0,(BB193/(VLOOKUP($Q193,'Workforce hours'!$C$8:$AD$30,CD$7,FALSE))))))</f>
        <v>0</v>
      </c>
      <c r="CE193" s="289">
        <f t="shared" si="26"/>
        <v>0</v>
      </c>
      <c r="CF193" s="290">
        <f>BD193*'Workforce costs'!B$9*(1+'Workforce costs'!B$10)*(1+'Workforce costs'!B$11)</f>
        <v>0</v>
      </c>
      <c r="CG193" s="290">
        <f>BE193*'Workforce costs'!C$9*(1+'Workforce costs'!C$10)*(1+'Workforce costs'!C$11)</f>
        <v>0</v>
      </c>
      <c r="CH193" s="290">
        <f>BF193*'Workforce costs'!D$9*(1+'Workforce costs'!D$10)*(1+'Workforce costs'!D$11)</f>
        <v>0</v>
      </c>
      <c r="CI193" s="290">
        <f>BG193*'Workforce costs'!E$9*(1+'Workforce costs'!E$10)*(1+'Workforce costs'!E$11)</f>
        <v>0</v>
      </c>
      <c r="CJ193" s="290">
        <f>BH193*'Workforce costs'!F$9*(1+'Workforce costs'!F$10)*(1+'Workforce costs'!F$11)</f>
        <v>0</v>
      </c>
      <c r="CK193" s="290">
        <f>BI193*'Workforce costs'!G$9*(1+'Workforce costs'!G$10)*(1+'Workforce costs'!G$11)</f>
        <v>0</v>
      </c>
      <c r="CL193" s="290">
        <f>BJ193*'Workforce costs'!H$9*(1+'Workforce costs'!H$10)*(1+'Workforce costs'!H$11)</f>
        <v>0</v>
      </c>
      <c r="CM193" s="290">
        <f>BK193*'Workforce costs'!I$9*(1+'Workforce costs'!I$10)*(1+'Workforce costs'!I$11)</f>
        <v>0</v>
      </c>
      <c r="CN193" s="290">
        <f>BL193*'Workforce costs'!J$9*(1+'Workforce costs'!J$10)*(1+'Workforce costs'!J$11)</f>
        <v>0</v>
      </c>
      <c r="CO193" s="290">
        <f>BM193*'Workforce costs'!K$9*(1+'Workforce costs'!K$10)*(1+'Workforce costs'!K$11)</f>
        <v>0</v>
      </c>
      <c r="CP193" s="290">
        <f>BN193*'Workforce costs'!L$9*(1+'Workforce costs'!L$10)*(1+'Workforce costs'!L$11)</f>
        <v>0</v>
      </c>
      <c r="CQ193" s="290">
        <f>BO193*'Workforce costs'!M$9*(1+'Workforce costs'!M$10)*(1+'Workforce costs'!M$11)</f>
        <v>0</v>
      </c>
      <c r="CR193" s="290">
        <f>BP193*'Workforce costs'!N$9*(1+'Workforce costs'!N$10)*(1+'Workforce costs'!N$11)</f>
        <v>0</v>
      </c>
      <c r="CS193" s="290">
        <f>BQ193*'Workforce costs'!O$9*(1+'Workforce costs'!O$10)*(1+'Workforce costs'!O$11)</f>
        <v>0</v>
      </c>
      <c r="CT193" s="290">
        <f>BR193*'Workforce costs'!P$9*(1+'Workforce costs'!P$10)*(1+'Workforce costs'!P$11)</f>
        <v>0</v>
      </c>
      <c r="CU193" s="290">
        <f>BS193*'Workforce costs'!Q$9*(1+'Workforce costs'!Q$10)*(1+'Workforce costs'!Q$11)</f>
        <v>0</v>
      </c>
      <c r="CV193" s="290">
        <f>BT193*'Workforce costs'!R$9*(1+'Workforce costs'!R$10)*(1+'Workforce costs'!R$11)</f>
        <v>0</v>
      </c>
      <c r="CW193" s="290">
        <f>BU193*'Workforce costs'!S$9*(1+'Workforce costs'!S$10)*(1+'Workforce costs'!S$11)</f>
        <v>0</v>
      </c>
      <c r="CX193" s="290">
        <f>BV193*'Workforce costs'!T$9*(1+'Workforce costs'!T$10)*(1+'Workforce costs'!T$11)</f>
        <v>0</v>
      </c>
      <c r="CY193" s="290">
        <f>BW193*'Workforce costs'!U$9*(1+'Workforce costs'!U$10)*(1+'Workforce costs'!U$11)</f>
        <v>0</v>
      </c>
      <c r="CZ193" s="290">
        <f>BX193*'Workforce costs'!V$9*(1+'Workforce costs'!V$10)*(1+'Workforce costs'!V$11)</f>
        <v>0</v>
      </c>
      <c r="DA193" s="290">
        <f>BY193*'Workforce costs'!W$9*(1+'Workforce costs'!W$10)*(1+'Workforce costs'!W$11)</f>
        <v>0</v>
      </c>
      <c r="DB193" s="290">
        <f>BZ193*'Workforce costs'!X$9*(1+'Workforce costs'!X$10)*(1+'Workforce costs'!X$11)</f>
        <v>0</v>
      </c>
      <c r="DC193" s="290">
        <f>CA193*'Workforce costs'!Y$9*(1+'Workforce costs'!Y$10)*(1+'Workforce costs'!Y$11)</f>
        <v>0</v>
      </c>
      <c r="DD193" s="290">
        <f>CB193*'Workforce costs'!Z$9*(1+'Workforce costs'!Z$10)*(1+'Workforce costs'!Z$11)</f>
        <v>0</v>
      </c>
      <c r="DE193" s="290">
        <f>CC193*'Workforce costs'!AA$9*(1+'Workforce costs'!AA$10)*(1+'Workforce costs'!AA$11)</f>
        <v>0</v>
      </c>
      <c r="DF193" s="290">
        <f>CD193*'Workforce costs'!AB$9*(1+'Workforce costs'!AB$10)*(1+'Workforce costs'!AB$11)</f>
        <v>0</v>
      </c>
    </row>
    <row r="194" spans="1:110" x14ac:dyDescent="0.3">
      <c r="A194" s="2" t="str">
        <f>Outputs!$A$4</f>
        <v>Australia</v>
      </c>
      <c r="B194" s="2" t="str">
        <f t="shared" si="19"/>
        <v>Australia 25to64</v>
      </c>
      <c r="C194" s="30">
        <f>VLOOKUP($B194,Populations!$D$15:$H$1920,3,FALSE)</f>
        <v>13966174</v>
      </c>
      <c r="D194" s="255">
        <f>IF(OR($H194="General pop",$H194="Schools",$H194="Workplace",$H194="Skills Training",$H194="Digital Supports"),1,VLOOKUP($B194,Populations!$D$15:$H$1920,5,FALSE))</f>
        <v>1</v>
      </c>
      <c r="E194" s="88">
        <f>VLOOKUP(I194,Epidemiology!$C$10:$H$47,6,FALSE)</f>
        <v>3060</v>
      </c>
      <c r="F194" s="102">
        <f>'Care profiles'!R195</f>
        <v>0.2</v>
      </c>
      <c r="G194" s="15" t="str">
        <f>'Care profiles'!A195</f>
        <v>25to64</v>
      </c>
      <c r="H194" s="15" t="str">
        <f>'Care profiles'!B195</f>
        <v>Thoughts</v>
      </c>
      <c r="I194" s="15" t="str">
        <f>'Care profiles'!C195</f>
        <v>Thoughts_25-64yrs</v>
      </c>
      <c r="J194" s="15" t="str">
        <f>'Care profiles'!D195</f>
        <v>Care profile</v>
      </c>
      <c r="K194" s="15" t="str">
        <f>'Care profiles'!E195</f>
        <v>Group Suicide Prevention Support Services</v>
      </c>
      <c r="L194" s="104">
        <f>'Care profiles'!F195</f>
        <v>0.3</v>
      </c>
      <c r="M194" s="15">
        <f>'Care profiles'!G195</f>
        <v>10</v>
      </c>
      <c r="N194" s="15">
        <f>'Care profiles'!H195</f>
        <v>60</v>
      </c>
      <c r="O194" s="15" t="str">
        <f>'Care profiles'!I195</f>
        <v>min</v>
      </c>
      <c r="P194" s="15" t="str">
        <f>'Care profiles'!J195</f>
        <v>Peer Worker</v>
      </c>
      <c r="Q194" s="15" t="str">
        <f>'Care profiles'!K195</f>
        <v>n/a</v>
      </c>
      <c r="R194" s="15" t="str">
        <f>'Care profiles'!M195</f>
        <v>N</v>
      </c>
      <c r="S194" s="15" t="str">
        <f>'Care profiles'!O195</f>
        <v>N</v>
      </c>
      <c r="T194" s="15" t="str">
        <f>'Care profiles'!Q195</f>
        <v>Y</v>
      </c>
      <c r="U194" s="30">
        <f t="shared" si="20"/>
        <v>427364.92440000002</v>
      </c>
      <c r="V194" s="30">
        <f t="shared" si="21"/>
        <v>128209.47732000001</v>
      </c>
      <c r="W194" s="30">
        <f>IF(M194="n/a",0,IF(O194="days",V194*M194*(1+(VLOOKUP(K194,'Bed parameters'!$A$9:$G$12,7,FALSE))),V194*M194))</f>
        <v>1282094.7732000002</v>
      </c>
      <c r="X194" s="30">
        <f t="shared" si="22"/>
        <v>1282094.7732000002</v>
      </c>
      <c r="Y194" s="30">
        <f t="shared" si="23"/>
        <v>0</v>
      </c>
      <c r="Z194" s="113">
        <f>_xlfn.IFNA(Y194/((VLOOKUP(K194,'Bed parameters'!$A$9:$G$12,3,FALSE))*(VLOOKUP(K194,'Bed parameters'!$A$9:$G$12,5,FALSE))),0)</f>
        <v>0</v>
      </c>
      <c r="AA194" s="30">
        <f t="shared" si="24"/>
        <v>256418.95464000004</v>
      </c>
      <c r="AB194" s="30">
        <f>_xlfn.IFNA(IF($O194="days",$Y194*(VLOOKUP($K194,'Bed parameters'!$A$9:$I$12,9,FALSE))*$F194*(VLOOKUP($Q194,'Workforce distribution'!$C$8:$AD$30,AB$7,FALSE)),IF($Q194="n/a",(IF($P194=AB$6,$X194*$F194,0)),$X194*$F194*(VLOOKUP($Q194,'Workforce distribution'!$C$8:$AD$30,AB$7,FALSE)))),0)</f>
        <v>0</v>
      </c>
      <c r="AC194" s="30">
        <f>_xlfn.IFNA(IF($O194="days",$Y194*(VLOOKUP($K194,'Bed parameters'!$A$9:$I$12,9,FALSE))*$F194*(VLOOKUP($Q194,'Workforce distribution'!$C$8:$AD$30,AC$7,FALSE)),IF($Q194="n/a",(IF($P194=AC$6,$X194*$F194,0)),$X194*$F194*(VLOOKUP($Q194,'Workforce distribution'!$C$8:$AD$30,AC$7,FALSE)))),0)</f>
        <v>0</v>
      </c>
      <c r="AD194" s="30">
        <f>_xlfn.IFNA(IF($O194="days",$Y194*(VLOOKUP($K194,'Bed parameters'!$A$9:$I$12,9,FALSE))*$F194*(VLOOKUP($Q194,'Workforce distribution'!$C$8:$AD$30,AD$7,FALSE)),IF($Q194="n/a",(IF($P194=AD$6,$X194*$F194,0)),$X194*$F194*(VLOOKUP($Q194,'Workforce distribution'!$C$8:$AD$30,AD$7,FALSE)))),0)</f>
        <v>0</v>
      </c>
      <c r="AE194" s="30">
        <f>_xlfn.IFNA(IF($O194="days",$Y194*(VLOOKUP($K194,'Bed parameters'!$A$9:$I$12,9,FALSE))*$F194*(VLOOKUP($Q194,'Workforce distribution'!$C$8:$AD$30,AE$7,FALSE)),IF($Q194="n/a",(IF($P194=AE$6,$X194*$F194,0)),$X194*$F194*(VLOOKUP($Q194,'Workforce distribution'!$C$8:$AD$30,AE$7,FALSE)))),0)</f>
        <v>256418.95464000004</v>
      </c>
      <c r="AF194" s="30">
        <f>_xlfn.IFNA(IF($O194="days",$Y194*(VLOOKUP($K194,'Bed parameters'!$A$9:$I$12,9,FALSE))*$F194*(VLOOKUP($Q194,'Workforce distribution'!$C$8:$AD$30,AF$7,FALSE)),IF($Q194="n/a",(IF($P194=AF$6,$X194*$F194,0)),$X194*$F194*(VLOOKUP($Q194,'Workforce distribution'!$C$8:$AD$30,AF$7,FALSE)))),0)</f>
        <v>0</v>
      </c>
      <c r="AG194" s="30">
        <f>_xlfn.IFNA(IF($O194="days",$Y194*(VLOOKUP($K194,'Bed parameters'!$A$9:$I$12,9,FALSE))*$F194*(VLOOKUP($Q194,'Workforce distribution'!$C$8:$AD$30,AG$7,FALSE)),IF($Q194="n/a",(IF($P194=AG$6,$X194*$F194,0)),$X194*$F194*(VLOOKUP($Q194,'Workforce distribution'!$C$8:$AD$30,AG$7,FALSE)))),0)</f>
        <v>0</v>
      </c>
      <c r="AH194" s="30">
        <f>_xlfn.IFNA(IF($O194="days",$Y194*(VLOOKUP($K194,'Bed parameters'!$A$9:$I$12,9,FALSE))*$F194*(VLOOKUP($Q194,'Workforce distribution'!$C$8:$AD$30,AH$7,FALSE)),IF($Q194="n/a",(IF($P194=AH$6,$X194*$F194,0)),$X194*$F194*(VLOOKUP($Q194,'Workforce distribution'!$C$8:$AD$30,AH$7,FALSE)))),0)</f>
        <v>0</v>
      </c>
      <c r="AI194" s="30">
        <f>_xlfn.IFNA(IF($O194="days",$Y194*(VLOOKUP($K194,'Bed parameters'!$A$9:$I$12,9,FALSE))*$F194*(VLOOKUP($Q194,'Workforce distribution'!$C$8:$AD$30,AI$7,FALSE)),IF($Q194="n/a",(IF($P194=AI$6,$X194*$F194,0)),$X194*$F194*(VLOOKUP($Q194,'Workforce distribution'!$C$8:$AD$30,AI$7,FALSE)))),0)</f>
        <v>0</v>
      </c>
      <c r="AJ194" s="30">
        <f>_xlfn.IFNA(IF($O194="days",$Y194*(VLOOKUP($K194,'Bed parameters'!$A$9:$I$12,9,FALSE))*$F194*(VLOOKUP($Q194,'Workforce distribution'!$C$8:$AD$30,AJ$7,FALSE)),IF($Q194="n/a",(IF($P194=AJ$6,$X194*$F194,0)),$X194*$F194*(VLOOKUP($Q194,'Workforce distribution'!$C$8:$AD$30,AJ$7,FALSE)))),0)</f>
        <v>0</v>
      </c>
      <c r="AK194" s="30">
        <f>_xlfn.IFNA(IF($O194="days",$Y194*(VLOOKUP($K194,'Bed parameters'!$A$9:$I$12,9,FALSE))*$F194*(VLOOKUP($Q194,'Workforce distribution'!$C$8:$AD$30,AK$7,FALSE)),IF($Q194="n/a",(IF($P194=AK$6,$X194*$F194,0)),$X194*$F194*(VLOOKUP($Q194,'Workforce distribution'!$C$8:$AD$30,AK$7,FALSE)))),0)</f>
        <v>0</v>
      </c>
      <c r="AL194" s="30">
        <f>_xlfn.IFNA(IF($O194="days",$Y194*(VLOOKUP($K194,'Bed parameters'!$A$9:$I$12,9,FALSE))*$F194*(VLOOKUP($Q194,'Workforce distribution'!$C$8:$AD$30,AL$7,FALSE)),IF($Q194="n/a",(IF($P194=AL$6,$X194*$F194,0)),$X194*$F194*(VLOOKUP($Q194,'Workforce distribution'!$C$8:$AD$30,AL$7,FALSE)))),0)</f>
        <v>0</v>
      </c>
      <c r="AM194" s="30">
        <f>_xlfn.IFNA(IF($O194="days",$Y194*(VLOOKUP($K194,'Bed parameters'!$A$9:$I$12,9,FALSE))*$F194*(VLOOKUP($Q194,'Workforce distribution'!$C$8:$AD$30,AM$7,FALSE)),IF($Q194="n/a",(IF($P194=AM$6,$X194*$F194,0)),$X194*$F194*(VLOOKUP($Q194,'Workforce distribution'!$C$8:$AD$30,AM$7,FALSE)))),0)</f>
        <v>0</v>
      </c>
      <c r="AN194" s="30">
        <f>_xlfn.IFNA(IF($O194="days",$Y194*(VLOOKUP($K194,'Bed parameters'!$A$9:$I$12,9,FALSE))*$F194*(VLOOKUP($Q194,'Workforce distribution'!$C$8:$AD$30,AN$7,FALSE)),IF($Q194="n/a",(IF($P194=AN$6,$X194*$F194,0)),$X194*$F194*(VLOOKUP($Q194,'Workforce distribution'!$C$8:$AD$30,AN$7,FALSE)))),0)</f>
        <v>0</v>
      </c>
      <c r="AO194" s="30">
        <f>_xlfn.IFNA(IF($O194="days",$Y194*(VLOOKUP($K194,'Bed parameters'!$A$9:$I$12,9,FALSE))*$F194*(VLOOKUP($Q194,'Workforce distribution'!$C$8:$AD$30,AO$7,FALSE)),IF($Q194="n/a",(IF($P194=AO$6,$X194*$F194,0)),$X194*$F194*(VLOOKUP($Q194,'Workforce distribution'!$C$8:$AD$30,AO$7,FALSE)))),0)</f>
        <v>0</v>
      </c>
      <c r="AP194" s="30">
        <f>_xlfn.IFNA(IF($O194="days",$Y194*(VLOOKUP($K194,'Bed parameters'!$A$9:$I$12,9,FALSE))*$F194*(VLOOKUP($Q194,'Workforce distribution'!$C$8:$AD$30,AP$7,FALSE)),IF($Q194="n/a",(IF($P194=AP$6,$X194*$F194,0)),$X194*$F194*(VLOOKUP($Q194,'Workforce distribution'!$C$8:$AD$30,AP$7,FALSE)))),0)</f>
        <v>0</v>
      </c>
      <c r="AQ194" s="30">
        <f>_xlfn.IFNA(IF($O194="days",$Y194*(VLOOKUP($K194,'Bed parameters'!$A$9:$I$12,9,FALSE))*$F194*(VLOOKUP($Q194,'Workforce distribution'!$C$8:$AD$30,AQ$7,FALSE)),IF($Q194="n/a",(IF($P194=AQ$6,$X194*$F194,0)),$X194*$F194*(VLOOKUP($Q194,'Workforce distribution'!$C$8:$AD$30,AQ$7,FALSE)))),0)</f>
        <v>0</v>
      </c>
      <c r="AR194" s="30">
        <f>_xlfn.IFNA(IF($O194="days",$Y194*(VLOOKUP($K194,'Bed parameters'!$A$9:$I$12,9,FALSE))*$F194*(VLOOKUP($Q194,'Workforce distribution'!$C$8:$AD$30,AR$7,FALSE)),IF($Q194="n/a",(IF($P194=AR$6,$X194*$F194,0)),$X194*$F194*(VLOOKUP($Q194,'Workforce distribution'!$C$8:$AD$30,AR$7,FALSE)))),0)</f>
        <v>0</v>
      </c>
      <c r="AS194" s="30">
        <f>_xlfn.IFNA(IF($O194="days",$Y194*(VLOOKUP($K194,'Bed parameters'!$A$9:$I$12,9,FALSE))*$F194*(VLOOKUP($Q194,'Workforce distribution'!$C$8:$AD$30,AS$7,FALSE)),IF($Q194="n/a",(IF($P194=AS$6,$X194*$F194,0)),$X194*$F194*(VLOOKUP($Q194,'Workforce distribution'!$C$8:$AD$30,AS$7,FALSE)))),0)</f>
        <v>0</v>
      </c>
      <c r="AT194" s="30">
        <f>_xlfn.IFNA(IF($O194="days",$Y194*(VLOOKUP($K194,'Bed parameters'!$A$9:$I$12,9,FALSE))*$F194*(VLOOKUP($Q194,'Workforce distribution'!$C$8:$AD$30,AT$7,FALSE)),IF($Q194="n/a",(IF($P194=AT$6,$X194*$F194,0)),$X194*$F194*(VLOOKUP($Q194,'Workforce distribution'!$C$8:$AD$30,AT$7,FALSE)))),0)</f>
        <v>0</v>
      </c>
      <c r="AU194" s="30">
        <f>_xlfn.IFNA(IF($O194="days",$Y194*(VLOOKUP($K194,'Bed parameters'!$A$9:$I$12,9,FALSE))*$F194*(VLOOKUP($Q194,'Workforce distribution'!$C$8:$AD$30,AU$7,FALSE)),IF($Q194="n/a",(IF($P194=AU$6,$X194*$F194,0)),$X194*$F194*(VLOOKUP($Q194,'Workforce distribution'!$C$8:$AD$30,AU$7,FALSE)))),0)</f>
        <v>0</v>
      </c>
      <c r="AV194" s="30">
        <f>_xlfn.IFNA(IF($O194="days",$Y194*(VLOOKUP($K194,'Bed parameters'!$A$9:$I$12,9,FALSE))*$F194*(VLOOKUP($Q194,'Workforce distribution'!$C$8:$AD$30,AV$7,FALSE)),IF($Q194="n/a",(IF($P194=AV$6,$X194*$F194,0)),$X194*$F194*(VLOOKUP($Q194,'Workforce distribution'!$C$8:$AD$30,AV$7,FALSE)))),0)</f>
        <v>0</v>
      </c>
      <c r="AW194" s="30">
        <f>_xlfn.IFNA(IF($O194="days",$Y194*(VLOOKUP($K194,'Bed parameters'!$A$9:$I$12,9,FALSE))*$F194*(VLOOKUP($Q194,'Workforce distribution'!$C$8:$AD$30,AW$7,FALSE)),IF($Q194="n/a",(IF($P194=AW$6,$X194*$F194,0)),$X194*$F194*(VLOOKUP($Q194,'Workforce distribution'!$C$8:$AD$30,AW$7,FALSE)))),0)</f>
        <v>0</v>
      </c>
      <c r="AX194" s="30">
        <f>_xlfn.IFNA(IF($O194="days",$Y194*(VLOOKUP($K194,'Bed parameters'!$A$9:$I$12,9,FALSE))*$F194*(VLOOKUP($Q194,'Workforce distribution'!$C$8:$AD$30,AX$7,FALSE)),IF($Q194="n/a",(IF($P194=AX$6,$X194*$F194,0)),$X194*$F194*(VLOOKUP($Q194,'Workforce distribution'!$C$8:$AD$30,AX$7,FALSE)))),0)</f>
        <v>0</v>
      </c>
      <c r="AY194" s="30">
        <f>_xlfn.IFNA(IF($O194="days",$Y194*(VLOOKUP($K194,'Bed parameters'!$A$9:$I$12,9,FALSE))*$F194*(VLOOKUP($Q194,'Workforce distribution'!$C$8:$AD$30,AY$7,FALSE)),IF($Q194="n/a",(IF($P194=AY$6,$X194*$F194,0)),$X194*$F194*(VLOOKUP($Q194,'Workforce distribution'!$C$8:$AD$30,AY$7,FALSE)))),0)</f>
        <v>0</v>
      </c>
      <c r="AZ194" s="30">
        <f>_xlfn.IFNA(IF($O194="days",$Y194*(VLOOKUP($K194,'Bed parameters'!$A$9:$I$12,9,FALSE))*$F194*(VLOOKUP($Q194,'Workforce distribution'!$C$8:$AD$30,AZ$7,FALSE)),IF($Q194="n/a",(IF($P194=AZ$6,$X194*$F194,0)),$X194*$F194*(VLOOKUP($Q194,'Workforce distribution'!$C$8:$AD$30,AZ$7,FALSE)))),0)</f>
        <v>0</v>
      </c>
      <c r="BA194" s="30">
        <f>_xlfn.IFNA(IF($O194="days",$Y194*(VLOOKUP($K194,'Bed parameters'!$A$9:$I$12,9,FALSE))*$F194*(VLOOKUP($Q194,'Workforce distribution'!$C$8:$AD$30,BA$7,FALSE)),IF($Q194="n/a",(IF($P194=BA$6,$X194*$F194,0)),$X194*$F194*(VLOOKUP($Q194,'Workforce distribution'!$C$8:$AD$30,BA$7,FALSE)))),0)</f>
        <v>0</v>
      </c>
      <c r="BB194" s="30">
        <f>_xlfn.IFNA(IF($O194="days",$Y194*(VLOOKUP($K194,'Bed parameters'!$A$9:$I$12,9,FALSE))*$F194*(VLOOKUP($Q194,'Workforce distribution'!$C$8:$AD$30,BB$7,FALSE)),IF($Q194="n/a",(IF($P194=BB$6,$X194*$F194,0)),$X194*$F194*(VLOOKUP($Q194,'Workforce distribution'!$C$8:$AD$30,BB$7,FALSE)))),0)</f>
        <v>0</v>
      </c>
      <c r="BC194" s="149">
        <f t="shared" si="25"/>
        <v>223.11572049042857</v>
      </c>
      <c r="BD194" s="288">
        <f>IF($Q194="n/a",(IF('Workforce hours'!D$30=0,0,(AB194/'Workforce hours'!D$30))),(IF(VLOOKUP($Q194,'Workforce hours'!$C$8:$AD$30,BD$7,FALSE)=0,0,(AB194/(VLOOKUP($Q194,'Workforce hours'!$C$8:$AD$30,BD$7,FALSE))))))</f>
        <v>0</v>
      </c>
      <c r="BE194" s="288">
        <f>IF($Q194="n/a",(IF('Workforce hours'!E$30=0,0,(AC194/'Workforce hours'!E$30))),(IF(VLOOKUP($Q194,'Workforce hours'!$C$8:$AD$30,BE$7,FALSE)=0,0,(AC194/(VLOOKUP($Q194,'Workforce hours'!$C$8:$AD$30,BE$7,FALSE))))))</f>
        <v>0</v>
      </c>
      <c r="BF194" s="288">
        <f>IF($Q194="n/a",(IF('Workforce hours'!F$30=0,0,(AD194/'Workforce hours'!F$30))),(IF(VLOOKUP($Q194,'Workforce hours'!$C$8:$AD$30,BF$7,FALSE)=0,0,(AD194/(VLOOKUP($Q194,'Workforce hours'!$C$8:$AD$30,BF$7,FALSE))))))</f>
        <v>0</v>
      </c>
      <c r="BG194" s="288">
        <f>IF($Q194="n/a",(IF('Workforce hours'!G$30=0,0,(AE194/'Workforce hours'!G$30))),(IF(VLOOKUP($Q194,'Workforce hours'!$C$8:$AD$30,BG$7,FALSE)=0,0,(AE194/(VLOOKUP($Q194,'Workforce hours'!$C$8:$AD$30,BG$7,FALSE))))))</f>
        <v>223.11572049042857</v>
      </c>
      <c r="BH194" s="288">
        <f>IF($Q194="n/a",(IF('Workforce hours'!H$30=0,0,(AF194/'Workforce hours'!H$30))),(IF(VLOOKUP($Q194,'Workforce hours'!$C$8:$AD$30,BH$7,FALSE)=0,0,(AF194/(VLOOKUP($Q194,'Workforce hours'!$C$8:$AD$30,BH$7,FALSE))))))</f>
        <v>0</v>
      </c>
      <c r="BI194" s="288">
        <f>IF($Q194="n/a",(IF('Workforce hours'!I$30=0,0,(AG194/'Workforce hours'!I$30))),(IF(VLOOKUP($Q194,'Workforce hours'!$C$8:$AD$30,BI$7,FALSE)=0,0,(AG194/(VLOOKUP($Q194,'Workforce hours'!$C$8:$AD$30,BI$7,FALSE))))))</f>
        <v>0</v>
      </c>
      <c r="BJ194" s="288">
        <f>IF($Q194="n/a",(IF('Workforce hours'!J$30=0,0,(AH194/'Workforce hours'!J$30))),(IF(VLOOKUP($Q194,'Workforce hours'!$C$8:$AD$30,BJ$7,FALSE)=0,0,(AH194/(VLOOKUP($Q194,'Workforce hours'!$C$8:$AD$30,BJ$7,FALSE))))))</f>
        <v>0</v>
      </c>
      <c r="BK194" s="288">
        <f>IF($Q194="n/a",(IF('Workforce hours'!K$30=0,0,(AI194/'Workforce hours'!K$30))),(IF(VLOOKUP($Q194,'Workforce hours'!$C$8:$AD$30,BK$7,FALSE)=0,0,(AI194/(VLOOKUP($Q194,'Workforce hours'!$C$8:$AD$30,BK$7,FALSE))))))</f>
        <v>0</v>
      </c>
      <c r="BL194" s="288">
        <f>IF($Q194="n/a",(IF('Workforce hours'!L$30=0,0,(AJ194/'Workforce hours'!L$30))),(IF(VLOOKUP($Q194,'Workforce hours'!$C$8:$AD$30,BL$7,FALSE)=0,0,(AJ194/(VLOOKUP($Q194,'Workforce hours'!$C$8:$AD$30,BL$7,FALSE))))))</f>
        <v>0</v>
      </c>
      <c r="BM194" s="288">
        <f>IF($Q194="n/a",(IF('Workforce hours'!M$30=0,0,(AK194/'Workforce hours'!M$30))),(IF(VLOOKUP($Q194,'Workforce hours'!$C$8:$AD$30,BM$7,FALSE)=0,0,(AK194/(VLOOKUP($Q194,'Workforce hours'!$C$8:$AD$30,BM$7,FALSE))))))</f>
        <v>0</v>
      </c>
      <c r="BN194" s="288">
        <f>IF($Q194="n/a",(IF('Workforce hours'!N$30=0,0,(AL194/'Workforce hours'!N$30))),(IF(VLOOKUP($Q194,'Workforce hours'!$C$8:$AD$30,BN$7,FALSE)=0,0,(AL194/(VLOOKUP($Q194,'Workforce hours'!$C$8:$AD$30,BN$7,FALSE))))))</f>
        <v>0</v>
      </c>
      <c r="BO194" s="288">
        <f>IF($Q194="n/a",(IF('Workforce hours'!O$30=0,0,(AM194/'Workforce hours'!O$30))),(IF(VLOOKUP($Q194,'Workforce hours'!$C$8:$AD$30,BO$7,FALSE)=0,0,(AM194/(VLOOKUP($Q194,'Workforce hours'!$C$8:$AD$30,BO$7,FALSE))))))</f>
        <v>0</v>
      </c>
      <c r="BP194" s="288">
        <f>IF($Q194="n/a",(IF('Workforce hours'!P$30=0,0,(AN194/'Workforce hours'!P$30))),(IF(VLOOKUP($Q194,'Workforce hours'!$C$8:$AD$30,BP$7,FALSE)=0,0,(AN194/(VLOOKUP($Q194,'Workforce hours'!$C$8:$AD$30,BP$7,FALSE))))))</f>
        <v>0</v>
      </c>
      <c r="BQ194" s="288">
        <f>IF($Q194="n/a",(IF('Workforce hours'!Q$30=0,0,(AO194/'Workforce hours'!Q$30))),(IF(VLOOKUP($Q194,'Workforce hours'!$C$8:$AD$30,BQ$7,FALSE)=0,0,(AO194/(VLOOKUP($Q194,'Workforce hours'!$C$8:$AD$30,BQ$7,FALSE))))))</f>
        <v>0</v>
      </c>
      <c r="BR194" s="288">
        <f>IF($Q194="n/a",(IF('Workforce hours'!R$30=0,0,(AP194/'Workforce hours'!R$30))),(IF(VLOOKUP($Q194,'Workforce hours'!$C$8:$AD$30,BR$7,FALSE)=0,0,(AP194/(VLOOKUP($Q194,'Workforce hours'!$C$8:$AD$30,BR$7,FALSE))))))</f>
        <v>0</v>
      </c>
      <c r="BS194" s="288">
        <f>IF($Q194="n/a",(IF('Workforce hours'!S$30=0,0,(AQ194/'Workforce hours'!S$30))),(IF(VLOOKUP($Q194,'Workforce hours'!$C$8:$AD$30,BS$7,FALSE)=0,0,(AQ194/(VLOOKUP($Q194,'Workforce hours'!$C$8:$AD$30,BS$7,FALSE))))))</f>
        <v>0</v>
      </c>
      <c r="BT194" s="288">
        <f>IF($Q194="n/a",(IF('Workforce hours'!T$30=0,0,(AR194/'Workforce hours'!T$30))),(IF(VLOOKUP($Q194,'Workforce hours'!$C$8:$AD$30,BT$7,FALSE)=0,0,(AR194/(VLOOKUP($Q194,'Workforce hours'!$C$8:$AD$30,BT$7,FALSE))))))</f>
        <v>0</v>
      </c>
      <c r="BU194" s="288">
        <f>IF($Q194="n/a",(IF('Workforce hours'!U$30=0,0,(AS194/'Workforce hours'!U$30))),(IF(VLOOKUP($Q194,'Workforce hours'!$C$8:$AD$30,BU$7,FALSE)=0,0,(AS194/(VLOOKUP($Q194,'Workforce hours'!$C$8:$AD$30,BU$7,FALSE))))))</f>
        <v>0</v>
      </c>
      <c r="BV194" s="288">
        <f>IF($Q194="n/a",(IF('Workforce hours'!V$30=0,0,(AT194/'Workforce hours'!V$30))),(IF(VLOOKUP($Q194,'Workforce hours'!$C$8:$AD$30,BV$7,FALSE)=0,0,(AT194/(VLOOKUP($Q194,'Workforce hours'!$C$8:$AD$30,BV$7,FALSE))))))</f>
        <v>0</v>
      </c>
      <c r="BW194" s="288">
        <f>IF($Q194="n/a",(IF('Workforce hours'!W$30=0,0,(AU194/'Workforce hours'!W$30))),(IF(VLOOKUP($Q194,'Workforce hours'!$C$8:$AD$30,BW$7,FALSE)=0,0,(AU194/(VLOOKUP($Q194,'Workforce hours'!$C$8:$AD$30,BW$7,FALSE))))))</f>
        <v>0</v>
      </c>
      <c r="BX194" s="288">
        <f>IF($Q194="n/a",(IF('Workforce hours'!X$30=0,0,(AV194/'Workforce hours'!X$30))),(IF(VLOOKUP($Q194,'Workforce hours'!$C$8:$AD$30,BX$7,FALSE)=0,0,(AV194/(VLOOKUP($Q194,'Workforce hours'!$C$8:$AD$30,BX$7,FALSE))))))</f>
        <v>0</v>
      </c>
      <c r="BY194" s="288">
        <f>IF($Q194="n/a",(IF('Workforce hours'!Y$30=0,0,(AW194/'Workforce hours'!Y$30))),(IF(VLOOKUP($Q194,'Workforce hours'!$C$8:$AD$30,BY$7,FALSE)=0,0,(AW194/(VLOOKUP($Q194,'Workforce hours'!$C$8:$AD$30,BY$7,FALSE))))))</f>
        <v>0</v>
      </c>
      <c r="BZ194" s="288">
        <f>IF($Q194="n/a",(IF('Workforce hours'!Z$30=0,0,(AX194/'Workforce hours'!Z$30))),(IF(VLOOKUP($Q194,'Workforce hours'!$C$8:$AD$30,BZ$7,FALSE)=0,0,(AX194/(VLOOKUP($Q194,'Workforce hours'!$C$8:$AD$30,BZ$7,FALSE))))))</f>
        <v>0</v>
      </c>
      <c r="CA194" s="288">
        <f>IF($Q194="n/a",(IF('Workforce hours'!AA$30=0,0,(AY194/'Workforce hours'!AA$30))),(IF(VLOOKUP($Q194,'Workforce hours'!$C$8:$AD$30,CA$7,FALSE)=0,0,(AY194/(VLOOKUP($Q194,'Workforce hours'!$C$8:$AD$30,CA$7,FALSE))))))</f>
        <v>0</v>
      </c>
      <c r="CB194" s="288">
        <f>IF($Q194="n/a",(IF('Workforce hours'!AB$30=0,0,(AZ194/'Workforce hours'!AB$30))),(IF(VLOOKUP($Q194,'Workforce hours'!$C$8:$AD$30,CB$7,FALSE)=0,0,(AZ194/(VLOOKUP($Q194,'Workforce hours'!$C$8:$AD$30,CB$7,FALSE))))))</f>
        <v>0</v>
      </c>
      <c r="CC194" s="288">
        <f>IF($Q194="n/a",(IF('Workforce hours'!AC$30=0,0,(BA194/'Workforce hours'!AC$30))),(IF(VLOOKUP($Q194,'Workforce hours'!$C$8:$AD$30,CC$7,FALSE)=0,0,(BA194/(VLOOKUP($Q194,'Workforce hours'!$C$8:$AD$30,CC$7,FALSE))))))</f>
        <v>0</v>
      </c>
      <c r="CD194" s="288">
        <f>IF($Q194="n/a",(IF('Workforce hours'!AD$30=0,0,(BB194/'Workforce hours'!AD$30))),(IF(VLOOKUP($Q194,'Workforce hours'!$C$8:$AD$30,CD$7,FALSE)=0,0,(BB194/(VLOOKUP($Q194,'Workforce hours'!$C$8:$AD$30,CD$7,FALSE))))))</f>
        <v>0</v>
      </c>
      <c r="CE194" s="289">
        <f t="shared" si="26"/>
        <v>0</v>
      </c>
      <c r="CF194" s="290">
        <f>BD194*'Workforce costs'!B$9*(1+'Workforce costs'!B$10)*(1+'Workforce costs'!B$11)</f>
        <v>0</v>
      </c>
      <c r="CG194" s="290">
        <f>BE194*'Workforce costs'!C$9*(1+'Workforce costs'!C$10)*(1+'Workforce costs'!C$11)</f>
        <v>0</v>
      </c>
      <c r="CH194" s="290">
        <f>BF194*'Workforce costs'!D$9*(1+'Workforce costs'!D$10)*(1+'Workforce costs'!D$11)</f>
        <v>0</v>
      </c>
      <c r="CI194" s="290">
        <f>BG194*'Workforce costs'!E$9*(1+'Workforce costs'!E$10)*(1+'Workforce costs'!E$11)</f>
        <v>0</v>
      </c>
      <c r="CJ194" s="290">
        <f>BH194*'Workforce costs'!F$9*(1+'Workforce costs'!F$10)*(1+'Workforce costs'!F$11)</f>
        <v>0</v>
      </c>
      <c r="CK194" s="290">
        <f>BI194*'Workforce costs'!G$9*(1+'Workforce costs'!G$10)*(1+'Workforce costs'!G$11)</f>
        <v>0</v>
      </c>
      <c r="CL194" s="290">
        <f>BJ194*'Workforce costs'!H$9*(1+'Workforce costs'!H$10)*(1+'Workforce costs'!H$11)</f>
        <v>0</v>
      </c>
      <c r="CM194" s="290">
        <f>BK194*'Workforce costs'!I$9*(1+'Workforce costs'!I$10)*(1+'Workforce costs'!I$11)</f>
        <v>0</v>
      </c>
      <c r="CN194" s="290">
        <f>BL194*'Workforce costs'!J$9*(1+'Workforce costs'!J$10)*(1+'Workforce costs'!J$11)</f>
        <v>0</v>
      </c>
      <c r="CO194" s="290">
        <f>BM194*'Workforce costs'!K$9*(1+'Workforce costs'!K$10)*(1+'Workforce costs'!K$11)</f>
        <v>0</v>
      </c>
      <c r="CP194" s="290">
        <f>BN194*'Workforce costs'!L$9*(1+'Workforce costs'!L$10)*(1+'Workforce costs'!L$11)</f>
        <v>0</v>
      </c>
      <c r="CQ194" s="290">
        <f>BO194*'Workforce costs'!M$9*(1+'Workforce costs'!M$10)*(1+'Workforce costs'!M$11)</f>
        <v>0</v>
      </c>
      <c r="CR194" s="290">
        <f>BP194*'Workforce costs'!N$9*(1+'Workforce costs'!N$10)*(1+'Workforce costs'!N$11)</f>
        <v>0</v>
      </c>
      <c r="CS194" s="290">
        <f>BQ194*'Workforce costs'!O$9*(1+'Workforce costs'!O$10)*(1+'Workforce costs'!O$11)</f>
        <v>0</v>
      </c>
      <c r="CT194" s="290">
        <f>BR194*'Workforce costs'!P$9*(1+'Workforce costs'!P$10)*(1+'Workforce costs'!P$11)</f>
        <v>0</v>
      </c>
      <c r="CU194" s="290">
        <f>BS194*'Workforce costs'!Q$9*(1+'Workforce costs'!Q$10)*(1+'Workforce costs'!Q$11)</f>
        <v>0</v>
      </c>
      <c r="CV194" s="290">
        <f>BT194*'Workforce costs'!R$9*(1+'Workforce costs'!R$10)*(1+'Workforce costs'!R$11)</f>
        <v>0</v>
      </c>
      <c r="CW194" s="290">
        <f>BU194*'Workforce costs'!S$9*(1+'Workforce costs'!S$10)*(1+'Workforce costs'!S$11)</f>
        <v>0</v>
      </c>
      <c r="CX194" s="290">
        <f>BV194*'Workforce costs'!T$9*(1+'Workforce costs'!T$10)*(1+'Workforce costs'!T$11)</f>
        <v>0</v>
      </c>
      <c r="CY194" s="290">
        <f>BW194*'Workforce costs'!U$9*(1+'Workforce costs'!U$10)*(1+'Workforce costs'!U$11)</f>
        <v>0</v>
      </c>
      <c r="CZ194" s="290">
        <f>BX194*'Workforce costs'!V$9*(1+'Workforce costs'!V$10)*(1+'Workforce costs'!V$11)</f>
        <v>0</v>
      </c>
      <c r="DA194" s="290">
        <f>BY194*'Workforce costs'!W$9*(1+'Workforce costs'!W$10)*(1+'Workforce costs'!W$11)</f>
        <v>0</v>
      </c>
      <c r="DB194" s="290">
        <f>BZ194*'Workforce costs'!X$9*(1+'Workforce costs'!X$10)*(1+'Workforce costs'!X$11)</f>
        <v>0</v>
      </c>
      <c r="DC194" s="290">
        <f>CA194*'Workforce costs'!Y$9*(1+'Workforce costs'!Y$10)*(1+'Workforce costs'!Y$11)</f>
        <v>0</v>
      </c>
      <c r="DD194" s="290">
        <f>CB194*'Workforce costs'!Z$9*(1+'Workforce costs'!Z$10)*(1+'Workforce costs'!Z$11)</f>
        <v>0</v>
      </c>
      <c r="DE194" s="290">
        <f>CC194*'Workforce costs'!AA$9*(1+'Workforce costs'!AA$10)*(1+'Workforce costs'!AA$11)</f>
        <v>0</v>
      </c>
      <c r="DF194" s="290">
        <f>CD194*'Workforce costs'!AB$9*(1+'Workforce costs'!AB$10)*(1+'Workforce costs'!AB$11)</f>
        <v>0</v>
      </c>
    </row>
    <row r="195" spans="1:110" x14ac:dyDescent="0.3">
      <c r="A195" s="2" t="str">
        <f>Outputs!$A$4</f>
        <v>Australia</v>
      </c>
      <c r="B195" s="2" t="str">
        <f t="shared" si="19"/>
        <v>Australia 25to64</v>
      </c>
      <c r="C195" s="30">
        <f>VLOOKUP($B195,Populations!$D$15:$H$1920,3,FALSE)</f>
        <v>13966174</v>
      </c>
      <c r="D195" s="255">
        <f>IF(OR($H195="General pop",$H195="Schools",$H195="Workplace",$H195="Skills Training",$H195="Digital Supports"),1,VLOOKUP($B195,Populations!$D$15:$H$1920,5,FALSE))</f>
        <v>1</v>
      </c>
      <c r="E195" s="88">
        <f>VLOOKUP(I195,Epidemiology!$C$10:$H$47,6,FALSE)</f>
        <v>3060</v>
      </c>
      <c r="F195" s="102">
        <f>'Care profiles'!R196</f>
        <v>1</v>
      </c>
      <c r="G195" s="15" t="str">
        <f>'Care profiles'!A196</f>
        <v>25to64</v>
      </c>
      <c r="H195" s="15" t="str">
        <f>'Care profiles'!B196</f>
        <v>Thoughts</v>
      </c>
      <c r="I195" s="15" t="str">
        <f>'Care profiles'!C196</f>
        <v>Thoughts_25-64yrs</v>
      </c>
      <c r="J195" s="15" t="str">
        <f>'Care profiles'!D196</f>
        <v>Care profile</v>
      </c>
      <c r="K195" s="15" t="str">
        <f>'Care profiles'!E196</f>
        <v>Co-Response Teams</v>
      </c>
      <c r="L195" s="104">
        <f>'Care profiles'!F196</f>
        <v>0.05</v>
      </c>
      <c r="M195" s="15">
        <f>'Care profiles'!G196</f>
        <v>1</v>
      </c>
      <c r="N195" s="15">
        <f>'Care profiles'!H196</f>
        <v>120</v>
      </c>
      <c r="O195" s="15" t="str">
        <f>'Care profiles'!I196</f>
        <v>min</v>
      </c>
      <c r="P195" s="15" t="str">
        <f>'Care profiles'!J196</f>
        <v>Team</v>
      </c>
      <c r="Q195" s="15" t="str">
        <f>'Care profiles'!K196</f>
        <v>Co-Response Team</v>
      </c>
      <c r="R195" s="15" t="str">
        <f>'Care profiles'!M196</f>
        <v>N</v>
      </c>
      <c r="S195" s="15" t="str">
        <f>'Care profiles'!O196</f>
        <v>Y</v>
      </c>
      <c r="T195" s="15" t="str">
        <f>'Care profiles'!Q196</f>
        <v>N</v>
      </c>
      <c r="U195" s="30">
        <f t="shared" si="20"/>
        <v>427364.92440000002</v>
      </c>
      <c r="V195" s="30">
        <f t="shared" si="21"/>
        <v>21368.246220000001</v>
      </c>
      <c r="W195" s="30">
        <f>IF(M195="n/a",0,IF(O195="days",V195*M195*(1+(VLOOKUP(K195,'Bed parameters'!$A$9:$G$12,7,FALSE))),V195*M195))</f>
        <v>21368.246220000001</v>
      </c>
      <c r="X195" s="30">
        <f t="shared" si="22"/>
        <v>42736.492440000009</v>
      </c>
      <c r="Y195" s="30">
        <f t="shared" si="23"/>
        <v>0</v>
      </c>
      <c r="Z195" s="113">
        <f>_xlfn.IFNA(Y195/((VLOOKUP(K195,'Bed parameters'!$A$9:$G$12,3,FALSE))*(VLOOKUP(K195,'Bed parameters'!$A$9:$G$12,5,FALSE))),0)</f>
        <v>0</v>
      </c>
      <c r="AA195" s="30">
        <f t="shared" si="24"/>
        <v>42736.492440000009</v>
      </c>
      <c r="AB195" s="30">
        <f>_xlfn.IFNA(IF($O195="days",$Y195*(VLOOKUP($K195,'Bed parameters'!$A$9:$I$12,9,FALSE))*$F195*(VLOOKUP($Q195,'Workforce distribution'!$C$8:$AD$30,AB$7,FALSE)),IF($Q195="n/a",(IF($P195=AB$6,$X195*$F195,0)),$X195*$F195*(VLOOKUP($Q195,'Workforce distribution'!$C$8:$AD$30,AB$7,FALSE)))),0)</f>
        <v>0</v>
      </c>
      <c r="AC195" s="30">
        <f>_xlfn.IFNA(IF($O195="days",$Y195*(VLOOKUP($K195,'Bed parameters'!$A$9:$I$12,9,FALSE))*$F195*(VLOOKUP($Q195,'Workforce distribution'!$C$8:$AD$30,AC$7,FALSE)),IF($Q195="n/a",(IF($P195=AC$6,$X195*$F195,0)),$X195*$F195*(VLOOKUP($Q195,'Workforce distribution'!$C$8:$AD$30,AC$7,FALSE)))),0)</f>
        <v>0</v>
      </c>
      <c r="AD195" s="30">
        <f>_xlfn.IFNA(IF($O195="days",$Y195*(VLOOKUP($K195,'Bed parameters'!$A$9:$I$12,9,FALSE))*$F195*(VLOOKUP($Q195,'Workforce distribution'!$C$8:$AD$30,AD$7,FALSE)),IF($Q195="n/a",(IF($P195=AD$6,$X195*$F195,0)),$X195*$F195*(VLOOKUP($Q195,'Workforce distribution'!$C$8:$AD$30,AD$7,FALSE)))),0)</f>
        <v>0</v>
      </c>
      <c r="AE195" s="30">
        <f>_xlfn.IFNA(IF($O195="days",$Y195*(VLOOKUP($K195,'Bed parameters'!$A$9:$I$12,9,FALSE))*$F195*(VLOOKUP($Q195,'Workforce distribution'!$C$8:$AD$30,AE$7,FALSE)),IF($Q195="n/a",(IF($P195=AE$6,$X195*$F195,0)),$X195*$F195*(VLOOKUP($Q195,'Workforce distribution'!$C$8:$AD$30,AE$7,FALSE)))),0)</f>
        <v>21368.246220000005</v>
      </c>
      <c r="AF195" s="30">
        <f>_xlfn.IFNA(IF($O195="days",$Y195*(VLOOKUP($K195,'Bed parameters'!$A$9:$I$12,9,FALSE))*$F195*(VLOOKUP($Q195,'Workforce distribution'!$C$8:$AD$30,AF$7,FALSE)),IF($Q195="n/a",(IF($P195=AF$6,$X195*$F195,0)),$X195*$F195*(VLOOKUP($Q195,'Workforce distribution'!$C$8:$AD$30,AF$7,FALSE)))),0)</f>
        <v>0</v>
      </c>
      <c r="AG195" s="30">
        <f>_xlfn.IFNA(IF($O195="days",$Y195*(VLOOKUP($K195,'Bed parameters'!$A$9:$I$12,9,FALSE))*$F195*(VLOOKUP($Q195,'Workforce distribution'!$C$8:$AD$30,AG$7,FALSE)),IF($Q195="n/a",(IF($P195=AG$6,$X195*$F195,0)),$X195*$F195*(VLOOKUP($Q195,'Workforce distribution'!$C$8:$AD$30,AG$7,FALSE)))),0)</f>
        <v>0</v>
      </c>
      <c r="AH195" s="30">
        <f>_xlfn.IFNA(IF($O195="days",$Y195*(VLOOKUP($K195,'Bed parameters'!$A$9:$I$12,9,FALSE))*$F195*(VLOOKUP($Q195,'Workforce distribution'!$C$8:$AD$30,AH$7,FALSE)),IF($Q195="n/a",(IF($P195=AH$6,$X195*$F195,0)),$X195*$F195*(VLOOKUP($Q195,'Workforce distribution'!$C$8:$AD$30,AH$7,FALSE)))),0)</f>
        <v>0</v>
      </c>
      <c r="AI195" s="30">
        <f>_xlfn.IFNA(IF($O195="days",$Y195*(VLOOKUP($K195,'Bed parameters'!$A$9:$I$12,9,FALSE))*$F195*(VLOOKUP($Q195,'Workforce distribution'!$C$8:$AD$30,AI$7,FALSE)),IF($Q195="n/a",(IF($P195=AI$6,$X195*$F195,0)),$X195*$F195*(VLOOKUP($Q195,'Workforce distribution'!$C$8:$AD$30,AI$7,FALSE)))),0)</f>
        <v>0</v>
      </c>
      <c r="AJ195" s="30">
        <f>_xlfn.IFNA(IF($O195="days",$Y195*(VLOOKUP($K195,'Bed parameters'!$A$9:$I$12,9,FALSE))*$F195*(VLOOKUP($Q195,'Workforce distribution'!$C$8:$AD$30,AJ$7,FALSE)),IF($Q195="n/a",(IF($P195=AJ$6,$X195*$F195,0)),$X195*$F195*(VLOOKUP($Q195,'Workforce distribution'!$C$8:$AD$30,AJ$7,FALSE)))),0)</f>
        <v>0</v>
      </c>
      <c r="AK195" s="30">
        <f>_xlfn.IFNA(IF($O195="days",$Y195*(VLOOKUP($K195,'Bed parameters'!$A$9:$I$12,9,FALSE))*$F195*(VLOOKUP($Q195,'Workforce distribution'!$C$8:$AD$30,AK$7,FALSE)),IF($Q195="n/a",(IF($P195=AK$6,$X195*$F195,0)),$X195*$F195*(VLOOKUP($Q195,'Workforce distribution'!$C$8:$AD$30,AK$7,FALSE)))),0)</f>
        <v>0</v>
      </c>
      <c r="AL195" s="30">
        <f>_xlfn.IFNA(IF($O195="days",$Y195*(VLOOKUP($K195,'Bed parameters'!$A$9:$I$12,9,FALSE))*$F195*(VLOOKUP($Q195,'Workforce distribution'!$C$8:$AD$30,AL$7,FALSE)),IF($Q195="n/a",(IF($P195=AL$6,$X195*$F195,0)),$X195*$F195*(VLOOKUP($Q195,'Workforce distribution'!$C$8:$AD$30,AL$7,FALSE)))),0)</f>
        <v>0</v>
      </c>
      <c r="AM195" s="30">
        <f>_xlfn.IFNA(IF($O195="days",$Y195*(VLOOKUP($K195,'Bed parameters'!$A$9:$I$12,9,FALSE))*$F195*(VLOOKUP($Q195,'Workforce distribution'!$C$8:$AD$30,AM$7,FALSE)),IF($Q195="n/a",(IF($P195=AM$6,$X195*$F195,0)),$X195*$F195*(VLOOKUP($Q195,'Workforce distribution'!$C$8:$AD$30,AM$7,FALSE)))),0)</f>
        <v>0</v>
      </c>
      <c r="AN195" s="30">
        <f>_xlfn.IFNA(IF($O195="days",$Y195*(VLOOKUP($K195,'Bed parameters'!$A$9:$I$12,9,FALSE))*$F195*(VLOOKUP($Q195,'Workforce distribution'!$C$8:$AD$30,AN$7,FALSE)),IF($Q195="n/a",(IF($P195=AN$6,$X195*$F195,0)),$X195*$F195*(VLOOKUP($Q195,'Workforce distribution'!$C$8:$AD$30,AN$7,FALSE)))),0)</f>
        <v>0</v>
      </c>
      <c r="AO195" s="30">
        <f>_xlfn.IFNA(IF($O195="days",$Y195*(VLOOKUP($K195,'Bed parameters'!$A$9:$I$12,9,FALSE))*$F195*(VLOOKUP($Q195,'Workforce distribution'!$C$8:$AD$30,AO$7,FALSE)),IF($Q195="n/a",(IF($P195=AO$6,$X195*$F195,0)),$X195*$F195*(VLOOKUP($Q195,'Workforce distribution'!$C$8:$AD$30,AO$7,FALSE)))),0)</f>
        <v>0</v>
      </c>
      <c r="AP195" s="30">
        <f>_xlfn.IFNA(IF($O195="days",$Y195*(VLOOKUP($K195,'Bed parameters'!$A$9:$I$12,9,FALSE))*$F195*(VLOOKUP($Q195,'Workforce distribution'!$C$8:$AD$30,AP$7,FALSE)),IF($Q195="n/a",(IF($P195=AP$6,$X195*$F195,0)),$X195*$F195*(VLOOKUP($Q195,'Workforce distribution'!$C$8:$AD$30,AP$7,FALSE)))),0)</f>
        <v>0</v>
      </c>
      <c r="AQ195" s="30">
        <f>_xlfn.IFNA(IF($O195="days",$Y195*(VLOOKUP($K195,'Bed parameters'!$A$9:$I$12,9,FALSE))*$F195*(VLOOKUP($Q195,'Workforce distribution'!$C$8:$AD$30,AQ$7,FALSE)),IF($Q195="n/a",(IF($P195=AQ$6,$X195*$F195,0)),$X195*$F195*(VLOOKUP($Q195,'Workforce distribution'!$C$8:$AD$30,AQ$7,FALSE)))),0)</f>
        <v>0</v>
      </c>
      <c r="AR195" s="30">
        <f>_xlfn.IFNA(IF($O195="days",$Y195*(VLOOKUP($K195,'Bed parameters'!$A$9:$I$12,9,FALSE))*$F195*(VLOOKUP($Q195,'Workforce distribution'!$C$8:$AD$30,AR$7,FALSE)),IF($Q195="n/a",(IF($P195=AR$6,$X195*$F195,0)),$X195*$F195*(VLOOKUP($Q195,'Workforce distribution'!$C$8:$AD$30,AR$7,FALSE)))),0)</f>
        <v>0</v>
      </c>
      <c r="AS195" s="30">
        <f>_xlfn.IFNA(IF($O195="days",$Y195*(VLOOKUP($K195,'Bed parameters'!$A$9:$I$12,9,FALSE))*$F195*(VLOOKUP($Q195,'Workforce distribution'!$C$8:$AD$30,AS$7,FALSE)),IF($Q195="n/a",(IF($P195=AS$6,$X195*$F195,0)),$X195*$F195*(VLOOKUP($Q195,'Workforce distribution'!$C$8:$AD$30,AS$7,FALSE)))),0)</f>
        <v>21368.246220000005</v>
      </c>
      <c r="AT195" s="30">
        <f>_xlfn.IFNA(IF($O195="days",$Y195*(VLOOKUP($K195,'Bed parameters'!$A$9:$I$12,9,FALSE))*$F195*(VLOOKUP($Q195,'Workforce distribution'!$C$8:$AD$30,AT$7,FALSE)),IF($Q195="n/a",(IF($P195=AT$6,$X195*$F195,0)),$X195*$F195*(VLOOKUP($Q195,'Workforce distribution'!$C$8:$AD$30,AT$7,FALSE)))),0)</f>
        <v>0</v>
      </c>
      <c r="AU195" s="30">
        <f>_xlfn.IFNA(IF($O195="days",$Y195*(VLOOKUP($K195,'Bed parameters'!$A$9:$I$12,9,FALSE))*$F195*(VLOOKUP($Q195,'Workforce distribution'!$C$8:$AD$30,AU$7,FALSE)),IF($Q195="n/a",(IF($P195=AU$6,$X195*$F195,0)),$X195*$F195*(VLOOKUP($Q195,'Workforce distribution'!$C$8:$AD$30,AU$7,FALSE)))),0)</f>
        <v>0</v>
      </c>
      <c r="AV195" s="30">
        <f>_xlfn.IFNA(IF($O195="days",$Y195*(VLOOKUP($K195,'Bed parameters'!$A$9:$I$12,9,FALSE))*$F195*(VLOOKUP($Q195,'Workforce distribution'!$C$8:$AD$30,AV$7,FALSE)),IF($Q195="n/a",(IF($P195=AV$6,$X195*$F195,0)),$X195*$F195*(VLOOKUP($Q195,'Workforce distribution'!$C$8:$AD$30,AV$7,FALSE)))),0)</f>
        <v>0</v>
      </c>
      <c r="AW195" s="30">
        <f>_xlfn.IFNA(IF($O195="days",$Y195*(VLOOKUP($K195,'Bed parameters'!$A$9:$I$12,9,FALSE))*$F195*(VLOOKUP($Q195,'Workforce distribution'!$C$8:$AD$30,AW$7,FALSE)),IF($Q195="n/a",(IF($P195=AW$6,$X195*$F195,0)),$X195*$F195*(VLOOKUP($Q195,'Workforce distribution'!$C$8:$AD$30,AW$7,FALSE)))),0)</f>
        <v>0</v>
      </c>
      <c r="AX195" s="30">
        <f>_xlfn.IFNA(IF($O195="days",$Y195*(VLOOKUP($K195,'Bed parameters'!$A$9:$I$12,9,FALSE))*$F195*(VLOOKUP($Q195,'Workforce distribution'!$C$8:$AD$30,AX$7,FALSE)),IF($Q195="n/a",(IF($P195=AX$6,$X195*$F195,0)),$X195*$F195*(VLOOKUP($Q195,'Workforce distribution'!$C$8:$AD$30,AX$7,FALSE)))),0)</f>
        <v>0</v>
      </c>
      <c r="AY195" s="30">
        <f>_xlfn.IFNA(IF($O195="days",$Y195*(VLOOKUP($K195,'Bed parameters'!$A$9:$I$12,9,FALSE))*$F195*(VLOOKUP($Q195,'Workforce distribution'!$C$8:$AD$30,AY$7,FALSE)),IF($Q195="n/a",(IF($P195=AY$6,$X195*$F195,0)),$X195*$F195*(VLOOKUP($Q195,'Workforce distribution'!$C$8:$AD$30,AY$7,FALSE)))),0)</f>
        <v>0</v>
      </c>
      <c r="AZ195" s="30">
        <f>_xlfn.IFNA(IF($O195="days",$Y195*(VLOOKUP($K195,'Bed parameters'!$A$9:$I$12,9,FALSE))*$F195*(VLOOKUP($Q195,'Workforce distribution'!$C$8:$AD$30,AZ$7,FALSE)),IF($Q195="n/a",(IF($P195=AZ$6,$X195*$F195,0)),$X195*$F195*(VLOOKUP($Q195,'Workforce distribution'!$C$8:$AD$30,AZ$7,FALSE)))),0)</f>
        <v>0</v>
      </c>
      <c r="BA195" s="30">
        <f>_xlfn.IFNA(IF($O195="days",$Y195*(VLOOKUP($K195,'Bed parameters'!$A$9:$I$12,9,FALSE))*$F195*(VLOOKUP($Q195,'Workforce distribution'!$C$8:$AD$30,BA$7,FALSE)),IF($Q195="n/a",(IF($P195=BA$6,$X195*$F195,0)),$X195*$F195*(VLOOKUP($Q195,'Workforce distribution'!$C$8:$AD$30,BA$7,FALSE)))),0)</f>
        <v>0</v>
      </c>
      <c r="BB195" s="30">
        <f>_xlfn.IFNA(IF($O195="days",$Y195*(VLOOKUP($K195,'Bed parameters'!$A$9:$I$12,9,FALSE))*$F195*(VLOOKUP($Q195,'Workforce distribution'!$C$8:$AD$30,BB$7,FALSE)),IF($Q195="n/a",(IF($P195=BB$6,$X195*$F195,0)),$X195*$F195*(VLOOKUP($Q195,'Workforce distribution'!$C$8:$AD$30,BB$7,FALSE)))),0)</f>
        <v>0</v>
      </c>
      <c r="BC195" s="149">
        <f t="shared" si="25"/>
        <v>25.534634460470137</v>
      </c>
      <c r="BD195" s="288">
        <f>IF($Q195="n/a",(IF('Workforce hours'!D$30=0,0,(AB195/'Workforce hours'!D$30))),(IF(VLOOKUP($Q195,'Workforce hours'!$C$8:$AD$30,BD$7,FALSE)=0,0,(AB195/(VLOOKUP($Q195,'Workforce hours'!$C$8:$AD$30,BD$7,FALSE))))))</f>
        <v>0</v>
      </c>
      <c r="BE195" s="288">
        <f>IF($Q195="n/a",(IF('Workforce hours'!E$30=0,0,(AC195/'Workforce hours'!E$30))),(IF(VLOOKUP($Q195,'Workforce hours'!$C$8:$AD$30,BE$7,FALSE)=0,0,(AC195/(VLOOKUP($Q195,'Workforce hours'!$C$8:$AD$30,BE$7,FALSE))))))</f>
        <v>0</v>
      </c>
      <c r="BF195" s="288">
        <f>IF($Q195="n/a",(IF('Workforce hours'!F$30=0,0,(AD195/'Workforce hours'!F$30))),(IF(VLOOKUP($Q195,'Workforce hours'!$C$8:$AD$30,BF$7,FALSE)=0,0,(AD195/(VLOOKUP($Q195,'Workforce hours'!$C$8:$AD$30,BF$7,FALSE))))))</f>
        <v>0</v>
      </c>
      <c r="BG195" s="288">
        <f>IF($Q195="n/a",(IF('Workforce hours'!G$30=0,0,(AE195/'Workforce hours'!G$30))),(IF(VLOOKUP($Q195,'Workforce hours'!$C$8:$AD$30,BG$7,FALSE)=0,0,(AE195/(VLOOKUP($Q195,'Workforce hours'!$C$8:$AD$30,BG$7,FALSE))))))</f>
        <v>12.459618787172014</v>
      </c>
      <c r="BH195" s="288">
        <f>IF($Q195="n/a",(IF('Workforce hours'!H$30=0,0,(AF195/'Workforce hours'!H$30))),(IF(VLOOKUP($Q195,'Workforce hours'!$C$8:$AD$30,BH$7,FALSE)=0,0,(AF195/(VLOOKUP($Q195,'Workforce hours'!$C$8:$AD$30,BH$7,FALSE))))))</f>
        <v>0</v>
      </c>
      <c r="BI195" s="288">
        <f>IF($Q195="n/a",(IF('Workforce hours'!I$30=0,0,(AG195/'Workforce hours'!I$30))),(IF(VLOOKUP($Q195,'Workforce hours'!$C$8:$AD$30,BI$7,FALSE)=0,0,(AG195/(VLOOKUP($Q195,'Workforce hours'!$C$8:$AD$30,BI$7,FALSE))))))</f>
        <v>0</v>
      </c>
      <c r="BJ195" s="288">
        <f>IF($Q195="n/a",(IF('Workforce hours'!J$30=0,0,(AH195/'Workforce hours'!J$30))),(IF(VLOOKUP($Q195,'Workforce hours'!$C$8:$AD$30,BJ$7,FALSE)=0,0,(AH195/(VLOOKUP($Q195,'Workforce hours'!$C$8:$AD$30,BJ$7,FALSE))))))</f>
        <v>0</v>
      </c>
      <c r="BK195" s="288">
        <f>IF($Q195="n/a",(IF('Workforce hours'!K$30=0,0,(AI195/'Workforce hours'!K$30))),(IF(VLOOKUP($Q195,'Workforce hours'!$C$8:$AD$30,BK$7,FALSE)=0,0,(AI195/(VLOOKUP($Q195,'Workforce hours'!$C$8:$AD$30,BK$7,FALSE))))))</f>
        <v>0</v>
      </c>
      <c r="BL195" s="288">
        <f>IF($Q195="n/a",(IF('Workforce hours'!L$30=0,0,(AJ195/'Workforce hours'!L$30))),(IF(VLOOKUP($Q195,'Workforce hours'!$C$8:$AD$30,BL$7,FALSE)=0,0,(AJ195/(VLOOKUP($Q195,'Workforce hours'!$C$8:$AD$30,BL$7,FALSE))))))</f>
        <v>0</v>
      </c>
      <c r="BM195" s="288">
        <f>IF($Q195="n/a",(IF('Workforce hours'!M$30=0,0,(AK195/'Workforce hours'!M$30))),(IF(VLOOKUP($Q195,'Workforce hours'!$C$8:$AD$30,BM$7,FALSE)=0,0,(AK195/(VLOOKUP($Q195,'Workforce hours'!$C$8:$AD$30,BM$7,FALSE))))))</f>
        <v>0</v>
      </c>
      <c r="BN195" s="288">
        <f>IF($Q195="n/a",(IF('Workforce hours'!N$30=0,0,(AL195/'Workforce hours'!N$30))),(IF(VLOOKUP($Q195,'Workforce hours'!$C$8:$AD$30,BN$7,FALSE)=0,0,(AL195/(VLOOKUP($Q195,'Workforce hours'!$C$8:$AD$30,BN$7,FALSE))))))</f>
        <v>0</v>
      </c>
      <c r="BO195" s="288">
        <f>IF($Q195="n/a",(IF('Workforce hours'!O$30=0,0,(AM195/'Workforce hours'!O$30))),(IF(VLOOKUP($Q195,'Workforce hours'!$C$8:$AD$30,BO$7,FALSE)=0,0,(AM195/(VLOOKUP($Q195,'Workforce hours'!$C$8:$AD$30,BO$7,FALSE))))))</f>
        <v>0</v>
      </c>
      <c r="BP195" s="288">
        <f>IF($Q195="n/a",(IF('Workforce hours'!P$30=0,0,(AN195/'Workforce hours'!P$30))),(IF(VLOOKUP($Q195,'Workforce hours'!$C$8:$AD$30,BP$7,FALSE)=0,0,(AN195/(VLOOKUP($Q195,'Workforce hours'!$C$8:$AD$30,BP$7,FALSE))))))</f>
        <v>0</v>
      </c>
      <c r="BQ195" s="288">
        <f>IF($Q195="n/a",(IF('Workforce hours'!Q$30=0,0,(AO195/'Workforce hours'!Q$30))),(IF(VLOOKUP($Q195,'Workforce hours'!$C$8:$AD$30,BQ$7,FALSE)=0,0,(AO195/(VLOOKUP($Q195,'Workforce hours'!$C$8:$AD$30,BQ$7,FALSE))))))</f>
        <v>0</v>
      </c>
      <c r="BR195" s="288">
        <f>IF($Q195="n/a",(IF('Workforce hours'!R$30=0,0,(AP195/'Workforce hours'!R$30))),(IF(VLOOKUP($Q195,'Workforce hours'!$C$8:$AD$30,BR$7,FALSE)=0,0,(AP195/(VLOOKUP($Q195,'Workforce hours'!$C$8:$AD$30,BR$7,FALSE))))))</f>
        <v>0</v>
      </c>
      <c r="BS195" s="288">
        <f>IF($Q195="n/a",(IF('Workforce hours'!S$30=0,0,(AQ195/'Workforce hours'!S$30))),(IF(VLOOKUP($Q195,'Workforce hours'!$C$8:$AD$30,BS$7,FALSE)=0,0,(AQ195/(VLOOKUP($Q195,'Workforce hours'!$C$8:$AD$30,BS$7,FALSE))))))</f>
        <v>0</v>
      </c>
      <c r="BT195" s="288">
        <f>IF($Q195="n/a",(IF('Workforce hours'!T$30=0,0,(AR195/'Workforce hours'!T$30))),(IF(VLOOKUP($Q195,'Workforce hours'!$C$8:$AD$30,BT$7,FALSE)=0,0,(AR195/(VLOOKUP($Q195,'Workforce hours'!$C$8:$AD$30,BT$7,FALSE))))))</f>
        <v>0</v>
      </c>
      <c r="BU195" s="288">
        <f>IF($Q195="n/a",(IF('Workforce hours'!U$30=0,0,(AS195/'Workforce hours'!U$30))),(IF(VLOOKUP($Q195,'Workforce hours'!$C$8:$AD$30,BU$7,FALSE)=0,0,(AS195/(VLOOKUP($Q195,'Workforce hours'!$C$8:$AD$30,BU$7,FALSE))))))</f>
        <v>13.075015673298122</v>
      </c>
      <c r="BV195" s="288">
        <f>IF($Q195="n/a",(IF('Workforce hours'!V$30=0,0,(AT195/'Workforce hours'!V$30))),(IF(VLOOKUP($Q195,'Workforce hours'!$C$8:$AD$30,BV$7,FALSE)=0,0,(AT195/(VLOOKUP($Q195,'Workforce hours'!$C$8:$AD$30,BV$7,FALSE))))))</f>
        <v>0</v>
      </c>
      <c r="BW195" s="288">
        <f>IF($Q195="n/a",(IF('Workforce hours'!W$30=0,0,(AU195/'Workforce hours'!W$30))),(IF(VLOOKUP($Q195,'Workforce hours'!$C$8:$AD$30,BW$7,FALSE)=0,0,(AU195/(VLOOKUP($Q195,'Workforce hours'!$C$8:$AD$30,BW$7,FALSE))))))</f>
        <v>0</v>
      </c>
      <c r="BX195" s="288">
        <f>IF($Q195="n/a",(IF('Workforce hours'!X$30=0,0,(AV195/'Workforce hours'!X$30))),(IF(VLOOKUP($Q195,'Workforce hours'!$C$8:$AD$30,BX$7,FALSE)=0,0,(AV195/(VLOOKUP($Q195,'Workforce hours'!$C$8:$AD$30,BX$7,FALSE))))))</f>
        <v>0</v>
      </c>
      <c r="BY195" s="288">
        <f>IF($Q195="n/a",(IF('Workforce hours'!Y$30=0,0,(AW195/'Workforce hours'!Y$30))),(IF(VLOOKUP($Q195,'Workforce hours'!$C$8:$AD$30,BY$7,FALSE)=0,0,(AW195/(VLOOKUP($Q195,'Workforce hours'!$C$8:$AD$30,BY$7,FALSE))))))</f>
        <v>0</v>
      </c>
      <c r="BZ195" s="288">
        <f>IF($Q195="n/a",(IF('Workforce hours'!Z$30=0,0,(AX195/'Workforce hours'!Z$30))),(IF(VLOOKUP($Q195,'Workforce hours'!$C$8:$AD$30,BZ$7,FALSE)=0,0,(AX195/(VLOOKUP($Q195,'Workforce hours'!$C$8:$AD$30,BZ$7,FALSE))))))</f>
        <v>0</v>
      </c>
      <c r="CA195" s="288">
        <f>IF($Q195="n/a",(IF('Workforce hours'!AA$30=0,0,(AY195/'Workforce hours'!AA$30))),(IF(VLOOKUP($Q195,'Workforce hours'!$C$8:$AD$30,CA$7,FALSE)=0,0,(AY195/(VLOOKUP($Q195,'Workforce hours'!$C$8:$AD$30,CA$7,FALSE))))))</f>
        <v>0</v>
      </c>
      <c r="CB195" s="288">
        <f>IF($Q195="n/a",(IF('Workforce hours'!AB$30=0,0,(AZ195/'Workforce hours'!AB$30))),(IF(VLOOKUP($Q195,'Workforce hours'!$C$8:$AD$30,CB$7,FALSE)=0,0,(AZ195/(VLOOKUP($Q195,'Workforce hours'!$C$8:$AD$30,CB$7,FALSE))))))</f>
        <v>0</v>
      </c>
      <c r="CC195" s="288">
        <f>IF($Q195="n/a",(IF('Workforce hours'!AC$30=0,0,(BA195/'Workforce hours'!AC$30))),(IF(VLOOKUP($Q195,'Workforce hours'!$C$8:$AD$30,CC$7,FALSE)=0,0,(BA195/(VLOOKUP($Q195,'Workforce hours'!$C$8:$AD$30,CC$7,FALSE))))))</f>
        <v>0</v>
      </c>
      <c r="CD195" s="288">
        <f>IF($Q195="n/a",(IF('Workforce hours'!AD$30=0,0,(BB195/'Workforce hours'!AD$30))),(IF(VLOOKUP($Q195,'Workforce hours'!$C$8:$AD$30,CD$7,FALSE)=0,0,(BB195/(VLOOKUP($Q195,'Workforce hours'!$C$8:$AD$30,CD$7,FALSE))))))</f>
        <v>0</v>
      </c>
      <c r="CE195" s="289">
        <f t="shared" si="26"/>
        <v>0</v>
      </c>
      <c r="CF195" s="290">
        <f>BD195*'Workforce costs'!B$9*(1+'Workforce costs'!B$10)*(1+'Workforce costs'!B$11)</f>
        <v>0</v>
      </c>
      <c r="CG195" s="290">
        <f>BE195*'Workforce costs'!C$9*(1+'Workforce costs'!C$10)*(1+'Workforce costs'!C$11)</f>
        <v>0</v>
      </c>
      <c r="CH195" s="290">
        <f>BF195*'Workforce costs'!D$9*(1+'Workforce costs'!D$10)*(1+'Workforce costs'!D$11)</f>
        <v>0</v>
      </c>
      <c r="CI195" s="290">
        <f>BG195*'Workforce costs'!E$9*(1+'Workforce costs'!E$10)*(1+'Workforce costs'!E$11)</f>
        <v>0</v>
      </c>
      <c r="CJ195" s="290">
        <f>BH195*'Workforce costs'!F$9*(1+'Workforce costs'!F$10)*(1+'Workforce costs'!F$11)</f>
        <v>0</v>
      </c>
      <c r="CK195" s="290">
        <f>BI195*'Workforce costs'!G$9*(1+'Workforce costs'!G$10)*(1+'Workforce costs'!G$11)</f>
        <v>0</v>
      </c>
      <c r="CL195" s="290">
        <f>BJ195*'Workforce costs'!H$9*(1+'Workforce costs'!H$10)*(1+'Workforce costs'!H$11)</f>
        <v>0</v>
      </c>
      <c r="CM195" s="290">
        <f>BK195*'Workforce costs'!I$9*(1+'Workforce costs'!I$10)*(1+'Workforce costs'!I$11)</f>
        <v>0</v>
      </c>
      <c r="CN195" s="290">
        <f>BL195*'Workforce costs'!J$9*(1+'Workforce costs'!J$10)*(1+'Workforce costs'!J$11)</f>
        <v>0</v>
      </c>
      <c r="CO195" s="290">
        <f>BM195*'Workforce costs'!K$9*(1+'Workforce costs'!K$10)*(1+'Workforce costs'!K$11)</f>
        <v>0</v>
      </c>
      <c r="CP195" s="290">
        <f>BN195*'Workforce costs'!L$9*(1+'Workforce costs'!L$10)*(1+'Workforce costs'!L$11)</f>
        <v>0</v>
      </c>
      <c r="CQ195" s="290">
        <f>BO195*'Workforce costs'!M$9*(1+'Workforce costs'!M$10)*(1+'Workforce costs'!M$11)</f>
        <v>0</v>
      </c>
      <c r="CR195" s="290">
        <f>BP195*'Workforce costs'!N$9*(1+'Workforce costs'!N$10)*(1+'Workforce costs'!N$11)</f>
        <v>0</v>
      </c>
      <c r="CS195" s="290">
        <f>BQ195*'Workforce costs'!O$9*(1+'Workforce costs'!O$10)*(1+'Workforce costs'!O$11)</f>
        <v>0</v>
      </c>
      <c r="CT195" s="290">
        <f>BR195*'Workforce costs'!P$9*(1+'Workforce costs'!P$10)*(1+'Workforce costs'!P$11)</f>
        <v>0</v>
      </c>
      <c r="CU195" s="290">
        <f>BS195*'Workforce costs'!Q$9*(1+'Workforce costs'!Q$10)*(1+'Workforce costs'!Q$11)</f>
        <v>0</v>
      </c>
      <c r="CV195" s="290">
        <f>BT195*'Workforce costs'!R$9*(1+'Workforce costs'!R$10)*(1+'Workforce costs'!R$11)</f>
        <v>0</v>
      </c>
      <c r="CW195" s="290">
        <f>BU195*'Workforce costs'!S$9*(1+'Workforce costs'!S$10)*(1+'Workforce costs'!S$11)</f>
        <v>0</v>
      </c>
      <c r="CX195" s="290">
        <f>BV195*'Workforce costs'!T$9*(1+'Workforce costs'!T$10)*(1+'Workforce costs'!T$11)</f>
        <v>0</v>
      </c>
      <c r="CY195" s="290">
        <f>BW195*'Workforce costs'!U$9*(1+'Workforce costs'!U$10)*(1+'Workforce costs'!U$11)</f>
        <v>0</v>
      </c>
      <c r="CZ195" s="290">
        <f>BX195*'Workforce costs'!V$9*(1+'Workforce costs'!V$10)*(1+'Workforce costs'!V$11)</f>
        <v>0</v>
      </c>
      <c r="DA195" s="290">
        <f>BY195*'Workforce costs'!W$9*(1+'Workforce costs'!W$10)*(1+'Workforce costs'!W$11)</f>
        <v>0</v>
      </c>
      <c r="DB195" s="290">
        <f>BZ195*'Workforce costs'!X$9*(1+'Workforce costs'!X$10)*(1+'Workforce costs'!X$11)</f>
        <v>0</v>
      </c>
      <c r="DC195" s="290">
        <f>CA195*'Workforce costs'!Y$9*(1+'Workforce costs'!Y$10)*(1+'Workforce costs'!Y$11)</f>
        <v>0</v>
      </c>
      <c r="DD195" s="290">
        <f>CB195*'Workforce costs'!Z$9*(1+'Workforce costs'!Z$10)*(1+'Workforce costs'!Z$11)</f>
        <v>0</v>
      </c>
      <c r="DE195" s="290">
        <f>CC195*'Workforce costs'!AA$9*(1+'Workforce costs'!AA$10)*(1+'Workforce costs'!AA$11)</f>
        <v>0</v>
      </c>
      <c r="DF195" s="290">
        <f>CD195*'Workforce costs'!AB$9*(1+'Workforce costs'!AB$10)*(1+'Workforce costs'!AB$11)</f>
        <v>0</v>
      </c>
    </row>
    <row r="196" spans="1:110" x14ac:dyDescent="0.3">
      <c r="A196" s="2" t="str">
        <f>Outputs!$A$4</f>
        <v>Australia</v>
      </c>
      <c r="B196" s="2" t="str">
        <f t="shared" si="19"/>
        <v>Australia 25to64</v>
      </c>
      <c r="C196" s="30">
        <f>VLOOKUP($B196,Populations!$D$15:$H$1920,3,FALSE)</f>
        <v>13966174</v>
      </c>
      <c r="D196" s="255">
        <f>IF(OR($H196="General pop",$H196="Schools",$H196="Workplace",$H196="Skills Training",$H196="Digital Supports"),1,VLOOKUP($B196,Populations!$D$15:$H$1920,5,FALSE))</f>
        <v>1</v>
      </c>
      <c r="E196" s="88">
        <f>VLOOKUP(I196,Epidemiology!$C$10:$H$47,6,FALSE)</f>
        <v>3060</v>
      </c>
      <c r="F196" s="102">
        <f>'Care profiles'!R197</f>
        <v>1</v>
      </c>
      <c r="G196" s="15" t="str">
        <f>'Care profiles'!A197</f>
        <v>25to64</v>
      </c>
      <c r="H196" s="15" t="str">
        <f>'Care profiles'!B197</f>
        <v>Thoughts</v>
      </c>
      <c r="I196" s="15" t="str">
        <f>'Care profiles'!C197</f>
        <v>Thoughts_25-64yrs</v>
      </c>
      <c r="J196" s="15" t="str">
        <f>'Care profiles'!D197</f>
        <v>Care profile</v>
      </c>
      <c r="K196" s="15" t="str">
        <f>'Care profiles'!E197</f>
        <v>Community-Based Support – Safe Spaces for Crisis</v>
      </c>
      <c r="L196" s="104">
        <f>'Care profiles'!F197</f>
        <v>0.3</v>
      </c>
      <c r="M196" s="15">
        <f>'Care profiles'!G197</f>
        <v>6</v>
      </c>
      <c r="N196" s="15">
        <f>'Care profiles'!H197</f>
        <v>150</v>
      </c>
      <c r="O196" s="15" t="str">
        <f>'Care profiles'!I197</f>
        <v>min</v>
      </c>
      <c r="P196" s="15" t="str">
        <f>'Care profiles'!J197</f>
        <v>Team</v>
      </c>
      <c r="Q196" s="15" t="str">
        <f>'Care profiles'!K197</f>
        <v>Community-Based Support – Safe Spaces for Crisis</v>
      </c>
      <c r="R196" s="15" t="str">
        <f>'Care profiles'!M197</f>
        <v>N</v>
      </c>
      <c r="S196" s="15" t="str">
        <f>'Care profiles'!O197</f>
        <v>Y</v>
      </c>
      <c r="T196" s="15" t="str">
        <f>'Care profiles'!Q197</f>
        <v>Y</v>
      </c>
      <c r="U196" s="30">
        <f t="shared" si="20"/>
        <v>427364.92440000002</v>
      </c>
      <c r="V196" s="30">
        <f t="shared" si="21"/>
        <v>128209.47732000001</v>
      </c>
      <c r="W196" s="30">
        <f>IF(M196="n/a",0,IF(O196="days",V196*M196*(1+(VLOOKUP(K196,'Bed parameters'!$A$9:$G$12,7,FALSE))),V196*M196))</f>
        <v>769256.86392000003</v>
      </c>
      <c r="X196" s="30">
        <f t="shared" si="22"/>
        <v>1923142.1598</v>
      </c>
      <c r="Y196" s="30">
        <f t="shared" si="23"/>
        <v>0</v>
      </c>
      <c r="Z196" s="113">
        <f>_xlfn.IFNA(Y196/((VLOOKUP(K196,'Bed parameters'!$A$9:$G$12,3,FALSE))*(VLOOKUP(K196,'Bed parameters'!$A$9:$G$12,5,FALSE))),0)</f>
        <v>0</v>
      </c>
      <c r="AA196" s="30">
        <f t="shared" si="24"/>
        <v>1923142.1598000003</v>
      </c>
      <c r="AB196" s="30">
        <f>_xlfn.IFNA(IF($O196="days",$Y196*(VLOOKUP($K196,'Bed parameters'!$A$9:$I$12,9,FALSE))*$F196*(VLOOKUP($Q196,'Workforce distribution'!$C$8:$AD$30,AB$7,FALSE)),IF($Q196="n/a",(IF($P196=AB$6,$X196*$F196,0)),$X196*$F196*(VLOOKUP($Q196,'Workforce distribution'!$C$8:$AD$30,AB$7,FALSE)))),0)</f>
        <v>0</v>
      </c>
      <c r="AC196" s="30">
        <f>_xlfn.IFNA(IF($O196="days",$Y196*(VLOOKUP($K196,'Bed parameters'!$A$9:$I$12,9,FALSE))*$F196*(VLOOKUP($Q196,'Workforce distribution'!$C$8:$AD$30,AC$7,FALSE)),IF($Q196="n/a",(IF($P196=AC$6,$X196*$F196,0)),$X196*$F196*(VLOOKUP($Q196,'Workforce distribution'!$C$8:$AD$30,AC$7,FALSE)))),0)</f>
        <v>0</v>
      </c>
      <c r="AD196" s="30">
        <f>_xlfn.IFNA(IF($O196="days",$Y196*(VLOOKUP($K196,'Bed parameters'!$A$9:$I$12,9,FALSE))*$F196*(VLOOKUP($Q196,'Workforce distribution'!$C$8:$AD$30,AD$7,FALSE)),IF($Q196="n/a",(IF($P196=AD$6,$X196*$F196,0)),$X196*$F196*(VLOOKUP($Q196,'Workforce distribution'!$C$8:$AD$30,AD$7,FALSE)))),0)</f>
        <v>0</v>
      </c>
      <c r="AE196" s="30">
        <f>_xlfn.IFNA(IF($O196="days",$Y196*(VLOOKUP($K196,'Bed parameters'!$A$9:$I$12,9,FALSE))*$F196*(VLOOKUP($Q196,'Workforce distribution'!$C$8:$AD$30,AE$7,FALSE)),IF($Q196="n/a",(IF($P196=AE$6,$X196*$F196,0)),$X196*$F196*(VLOOKUP($Q196,'Workforce distribution'!$C$8:$AD$30,AE$7,FALSE)))),0)</f>
        <v>1730827.9438200002</v>
      </c>
      <c r="AF196" s="30">
        <f>_xlfn.IFNA(IF($O196="days",$Y196*(VLOOKUP($K196,'Bed parameters'!$A$9:$I$12,9,FALSE))*$F196*(VLOOKUP($Q196,'Workforce distribution'!$C$8:$AD$30,AF$7,FALSE)),IF($Q196="n/a",(IF($P196=AF$6,$X196*$F196,0)),$X196*$F196*(VLOOKUP($Q196,'Workforce distribution'!$C$8:$AD$30,AF$7,FALSE)))),0)</f>
        <v>0</v>
      </c>
      <c r="AG196" s="30">
        <f>_xlfn.IFNA(IF($O196="days",$Y196*(VLOOKUP($K196,'Bed parameters'!$A$9:$I$12,9,FALSE))*$F196*(VLOOKUP($Q196,'Workforce distribution'!$C$8:$AD$30,AG$7,FALSE)),IF($Q196="n/a",(IF($P196=AG$6,$X196*$F196,0)),$X196*$F196*(VLOOKUP($Q196,'Workforce distribution'!$C$8:$AD$30,AG$7,FALSE)))),0)</f>
        <v>0</v>
      </c>
      <c r="AH196" s="30">
        <f>_xlfn.IFNA(IF($O196="days",$Y196*(VLOOKUP($K196,'Bed parameters'!$A$9:$I$12,9,FALSE))*$F196*(VLOOKUP($Q196,'Workforce distribution'!$C$8:$AD$30,AH$7,FALSE)),IF($Q196="n/a",(IF($P196=AH$6,$X196*$F196,0)),$X196*$F196*(VLOOKUP($Q196,'Workforce distribution'!$C$8:$AD$30,AH$7,FALSE)))),0)</f>
        <v>0</v>
      </c>
      <c r="AI196" s="30">
        <f>_xlfn.IFNA(IF($O196="days",$Y196*(VLOOKUP($K196,'Bed parameters'!$A$9:$I$12,9,FALSE))*$F196*(VLOOKUP($Q196,'Workforce distribution'!$C$8:$AD$30,AI$7,FALSE)),IF($Q196="n/a",(IF($P196=AI$6,$X196*$F196,0)),$X196*$F196*(VLOOKUP($Q196,'Workforce distribution'!$C$8:$AD$30,AI$7,FALSE)))),0)</f>
        <v>0</v>
      </c>
      <c r="AJ196" s="30">
        <f>_xlfn.IFNA(IF($O196="days",$Y196*(VLOOKUP($K196,'Bed parameters'!$A$9:$I$12,9,FALSE))*$F196*(VLOOKUP($Q196,'Workforce distribution'!$C$8:$AD$30,AJ$7,FALSE)),IF($Q196="n/a",(IF($P196=AJ$6,$X196*$F196,0)),$X196*$F196*(VLOOKUP($Q196,'Workforce distribution'!$C$8:$AD$30,AJ$7,FALSE)))),0)</f>
        <v>0</v>
      </c>
      <c r="AK196" s="30">
        <f>_xlfn.IFNA(IF($O196="days",$Y196*(VLOOKUP($K196,'Bed parameters'!$A$9:$I$12,9,FALSE))*$F196*(VLOOKUP($Q196,'Workforce distribution'!$C$8:$AD$30,AK$7,FALSE)),IF($Q196="n/a",(IF($P196=AK$6,$X196*$F196,0)),$X196*$F196*(VLOOKUP($Q196,'Workforce distribution'!$C$8:$AD$30,AK$7,FALSE)))),0)</f>
        <v>0</v>
      </c>
      <c r="AL196" s="30">
        <f>_xlfn.IFNA(IF($O196="days",$Y196*(VLOOKUP($K196,'Bed parameters'!$A$9:$I$12,9,FALSE))*$F196*(VLOOKUP($Q196,'Workforce distribution'!$C$8:$AD$30,AL$7,FALSE)),IF($Q196="n/a",(IF($P196=AL$6,$X196*$F196,0)),$X196*$F196*(VLOOKUP($Q196,'Workforce distribution'!$C$8:$AD$30,AL$7,FALSE)))),0)</f>
        <v>0</v>
      </c>
      <c r="AM196" s="30">
        <f>_xlfn.IFNA(IF($O196="days",$Y196*(VLOOKUP($K196,'Bed parameters'!$A$9:$I$12,9,FALSE))*$F196*(VLOOKUP($Q196,'Workforce distribution'!$C$8:$AD$30,AM$7,FALSE)),IF($Q196="n/a",(IF($P196=AM$6,$X196*$F196,0)),$X196*$F196*(VLOOKUP($Q196,'Workforce distribution'!$C$8:$AD$30,AM$7,FALSE)))),0)</f>
        <v>0</v>
      </c>
      <c r="AN196" s="30">
        <f>_xlfn.IFNA(IF($O196="days",$Y196*(VLOOKUP($K196,'Bed parameters'!$A$9:$I$12,9,FALSE))*$F196*(VLOOKUP($Q196,'Workforce distribution'!$C$8:$AD$30,AN$7,FALSE)),IF($Q196="n/a",(IF($P196=AN$6,$X196*$F196,0)),$X196*$F196*(VLOOKUP($Q196,'Workforce distribution'!$C$8:$AD$30,AN$7,FALSE)))),0)</f>
        <v>0</v>
      </c>
      <c r="AO196" s="30">
        <f>_xlfn.IFNA(IF($O196="days",$Y196*(VLOOKUP($K196,'Bed parameters'!$A$9:$I$12,9,FALSE))*$F196*(VLOOKUP($Q196,'Workforce distribution'!$C$8:$AD$30,AO$7,FALSE)),IF($Q196="n/a",(IF($P196=AO$6,$X196*$F196,0)),$X196*$F196*(VLOOKUP($Q196,'Workforce distribution'!$C$8:$AD$30,AO$7,FALSE)))),0)</f>
        <v>0</v>
      </c>
      <c r="AP196" s="30">
        <f>_xlfn.IFNA(IF($O196="days",$Y196*(VLOOKUP($K196,'Bed parameters'!$A$9:$I$12,9,FALSE))*$F196*(VLOOKUP($Q196,'Workforce distribution'!$C$8:$AD$30,AP$7,FALSE)),IF($Q196="n/a",(IF($P196=AP$6,$X196*$F196,0)),$X196*$F196*(VLOOKUP($Q196,'Workforce distribution'!$C$8:$AD$30,AP$7,FALSE)))),0)</f>
        <v>0</v>
      </c>
      <c r="AQ196" s="30">
        <f>_xlfn.IFNA(IF($O196="days",$Y196*(VLOOKUP($K196,'Bed parameters'!$A$9:$I$12,9,FALSE))*$F196*(VLOOKUP($Q196,'Workforce distribution'!$C$8:$AD$30,AQ$7,FALSE)),IF($Q196="n/a",(IF($P196=AQ$6,$X196*$F196,0)),$X196*$F196*(VLOOKUP($Q196,'Workforce distribution'!$C$8:$AD$30,AQ$7,FALSE)))),0)</f>
        <v>0</v>
      </c>
      <c r="AR196" s="30">
        <f>_xlfn.IFNA(IF($O196="days",$Y196*(VLOOKUP($K196,'Bed parameters'!$A$9:$I$12,9,FALSE))*$F196*(VLOOKUP($Q196,'Workforce distribution'!$C$8:$AD$30,AR$7,FALSE)),IF($Q196="n/a",(IF($P196=AR$6,$X196*$F196,0)),$X196*$F196*(VLOOKUP($Q196,'Workforce distribution'!$C$8:$AD$30,AR$7,FALSE)))),0)</f>
        <v>0</v>
      </c>
      <c r="AS196" s="30">
        <f>_xlfn.IFNA(IF($O196="days",$Y196*(VLOOKUP($K196,'Bed parameters'!$A$9:$I$12,9,FALSE))*$F196*(VLOOKUP($Q196,'Workforce distribution'!$C$8:$AD$30,AS$7,FALSE)),IF($Q196="n/a",(IF($P196=AS$6,$X196*$F196,0)),$X196*$F196*(VLOOKUP($Q196,'Workforce distribution'!$C$8:$AD$30,AS$7,FALSE)))),0)</f>
        <v>192314.21598000001</v>
      </c>
      <c r="AT196" s="30">
        <f>_xlfn.IFNA(IF($O196="days",$Y196*(VLOOKUP($K196,'Bed parameters'!$A$9:$I$12,9,FALSE))*$F196*(VLOOKUP($Q196,'Workforce distribution'!$C$8:$AD$30,AT$7,FALSE)),IF($Q196="n/a",(IF($P196=AT$6,$X196*$F196,0)),$X196*$F196*(VLOOKUP($Q196,'Workforce distribution'!$C$8:$AD$30,AT$7,FALSE)))),0)</f>
        <v>0</v>
      </c>
      <c r="AU196" s="30">
        <f>_xlfn.IFNA(IF($O196="days",$Y196*(VLOOKUP($K196,'Bed parameters'!$A$9:$I$12,9,FALSE))*$F196*(VLOOKUP($Q196,'Workforce distribution'!$C$8:$AD$30,AU$7,FALSE)),IF($Q196="n/a",(IF($P196=AU$6,$X196*$F196,0)),$X196*$F196*(VLOOKUP($Q196,'Workforce distribution'!$C$8:$AD$30,AU$7,FALSE)))),0)</f>
        <v>0</v>
      </c>
      <c r="AV196" s="30">
        <f>_xlfn.IFNA(IF($O196="days",$Y196*(VLOOKUP($K196,'Bed parameters'!$A$9:$I$12,9,FALSE))*$F196*(VLOOKUP($Q196,'Workforce distribution'!$C$8:$AD$30,AV$7,FALSE)),IF($Q196="n/a",(IF($P196=AV$6,$X196*$F196,0)),$X196*$F196*(VLOOKUP($Q196,'Workforce distribution'!$C$8:$AD$30,AV$7,FALSE)))),0)</f>
        <v>0</v>
      </c>
      <c r="AW196" s="30">
        <f>_xlfn.IFNA(IF($O196="days",$Y196*(VLOOKUP($K196,'Bed parameters'!$A$9:$I$12,9,FALSE))*$F196*(VLOOKUP($Q196,'Workforce distribution'!$C$8:$AD$30,AW$7,FALSE)),IF($Q196="n/a",(IF($P196=AW$6,$X196*$F196,0)),$X196*$F196*(VLOOKUP($Q196,'Workforce distribution'!$C$8:$AD$30,AW$7,FALSE)))),0)</f>
        <v>0</v>
      </c>
      <c r="AX196" s="30">
        <f>_xlfn.IFNA(IF($O196="days",$Y196*(VLOOKUP($K196,'Bed parameters'!$A$9:$I$12,9,FALSE))*$F196*(VLOOKUP($Q196,'Workforce distribution'!$C$8:$AD$30,AX$7,FALSE)),IF($Q196="n/a",(IF($P196=AX$6,$X196*$F196,0)),$X196*$F196*(VLOOKUP($Q196,'Workforce distribution'!$C$8:$AD$30,AX$7,FALSE)))),0)</f>
        <v>0</v>
      </c>
      <c r="AY196" s="30">
        <f>_xlfn.IFNA(IF($O196="days",$Y196*(VLOOKUP($K196,'Bed parameters'!$A$9:$I$12,9,FALSE))*$F196*(VLOOKUP($Q196,'Workforce distribution'!$C$8:$AD$30,AY$7,FALSE)),IF($Q196="n/a",(IF($P196=AY$6,$X196*$F196,0)),$X196*$F196*(VLOOKUP($Q196,'Workforce distribution'!$C$8:$AD$30,AY$7,FALSE)))),0)</f>
        <v>0</v>
      </c>
      <c r="AZ196" s="30">
        <f>_xlfn.IFNA(IF($O196="days",$Y196*(VLOOKUP($K196,'Bed parameters'!$A$9:$I$12,9,FALSE))*$F196*(VLOOKUP($Q196,'Workforce distribution'!$C$8:$AD$30,AZ$7,FALSE)),IF($Q196="n/a",(IF($P196=AZ$6,$X196*$F196,0)),$X196*$F196*(VLOOKUP($Q196,'Workforce distribution'!$C$8:$AD$30,AZ$7,FALSE)))),0)</f>
        <v>0</v>
      </c>
      <c r="BA196" s="30">
        <f>_xlfn.IFNA(IF($O196="days",$Y196*(VLOOKUP($K196,'Bed parameters'!$A$9:$I$12,9,FALSE))*$F196*(VLOOKUP($Q196,'Workforce distribution'!$C$8:$AD$30,BA$7,FALSE)),IF($Q196="n/a",(IF($P196=BA$6,$X196*$F196,0)),$X196*$F196*(VLOOKUP($Q196,'Workforce distribution'!$C$8:$AD$30,BA$7,FALSE)))),0)</f>
        <v>0</v>
      </c>
      <c r="BB196" s="30">
        <f>_xlfn.IFNA(IF($O196="days",$Y196*(VLOOKUP($K196,'Bed parameters'!$A$9:$I$12,9,FALSE))*$F196*(VLOOKUP($Q196,'Workforce distribution'!$C$8:$AD$30,BB$7,FALSE)),IF($Q196="n/a",(IF($P196=BB$6,$X196*$F196,0)),$X196*$F196*(VLOOKUP($Q196,'Workforce distribution'!$C$8:$AD$30,BB$7,FALSE)))),0)</f>
        <v>0</v>
      </c>
      <c r="BC196" s="149">
        <f t="shared" si="25"/>
        <v>1147.9298695239688</v>
      </c>
      <c r="BD196" s="288">
        <f>IF($Q196="n/a",(IF('Workforce hours'!D$30=0,0,(AB196/'Workforce hours'!D$30))),(IF(VLOOKUP($Q196,'Workforce hours'!$C$8:$AD$30,BD$7,FALSE)=0,0,(AB196/(VLOOKUP($Q196,'Workforce hours'!$C$8:$AD$30,BD$7,FALSE))))))</f>
        <v>0</v>
      </c>
      <c r="BE196" s="288">
        <f>IF($Q196="n/a",(IF('Workforce hours'!E$30=0,0,(AC196/'Workforce hours'!E$30))),(IF(VLOOKUP($Q196,'Workforce hours'!$C$8:$AD$30,BE$7,FALSE)=0,0,(AC196/(VLOOKUP($Q196,'Workforce hours'!$C$8:$AD$30,BE$7,FALSE))))))</f>
        <v>0</v>
      </c>
      <c r="BF196" s="288">
        <f>IF($Q196="n/a",(IF('Workforce hours'!F$30=0,0,(AD196/'Workforce hours'!F$30))),(IF(VLOOKUP($Q196,'Workforce hours'!$C$8:$AD$30,BF$7,FALSE)=0,0,(AD196/(VLOOKUP($Q196,'Workforce hours'!$C$8:$AD$30,BF$7,FALSE))))))</f>
        <v>0</v>
      </c>
      <c r="BG196" s="288">
        <f>IF($Q196="n/a",(IF('Workforce hours'!G$30=0,0,(AE196/'Workforce hours'!G$30))),(IF(VLOOKUP($Q196,'Workforce hours'!$C$8:$AD$30,BG$7,FALSE)=0,0,(AE196/(VLOOKUP($Q196,'Workforce hours'!$C$8:$AD$30,BG$7,FALSE))))))</f>
        <v>1030.2547284642858</v>
      </c>
      <c r="BH196" s="288">
        <f>IF($Q196="n/a",(IF('Workforce hours'!H$30=0,0,(AF196/'Workforce hours'!H$30))),(IF(VLOOKUP($Q196,'Workforce hours'!$C$8:$AD$30,BH$7,FALSE)=0,0,(AF196/(VLOOKUP($Q196,'Workforce hours'!$C$8:$AD$30,BH$7,FALSE))))))</f>
        <v>0</v>
      </c>
      <c r="BI196" s="288">
        <f>IF($Q196="n/a",(IF('Workforce hours'!I$30=0,0,(AG196/'Workforce hours'!I$30))),(IF(VLOOKUP($Q196,'Workforce hours'!$C$8:$AD$30,BI$7,FALSE)=0,0,(AG196/(VLOOKUP($Q196,'Workforce hours'!$C$8:$AD$30,BI$7,FALSE))))))</f>
        <v>0</v>
      </c>
      <c r="BJ196" s="288">
        <f>IF($Q196="n/a",(IF('Workforce hours'!J$30=0,0,(AH196/'Workforce hours'!J$30))),(IF(VLOOKUP($Q196,'Workforce hours'!$C$8:$AD$30,BJ$7,FALSE)=0,0,(AH196/(VLOOKUP($Q196,'Workforce hours'!$C$8:$AD$30,BJ$7,FALSE))))))</f>
        <v>0</v>
      </c>
      <c r="BK196" s="288">
        <f>IF($Q196="n/a",(IF('Workforce hours'!K$30=0,0,(AI196/'Workforce hours'!K$30))),(IF(VLOOKUP($Q196,'Workforce hours'!$C$8:$AD$30,BK$7,FALSE)=0,0,(AI196/(VLOOKUP($Q196,'Workforce hours'!$C$8:$AD$30,BK$7,FALSE))))))</f>
        <v>0</v>
      </c>
      <c r="BL196" s="288">
        <f>IF($Q196="n/a",(IF('Workforce hours'!L$30=0,0,(AJ196/'Workforce hours'!L$30))),(IF(VLOOKUP($Q196,'Workforce hours'!$C$8:$AD$30,BL$7,FALSE)=0,0,(AJ196/(VLOOKUP($Q196,'Workforce hours'!$C$8:$AD$30,BL$7,FALSE))))))</f>
        <v>0</v>
      </c>
      <c r="BM196" s="288">
        <f>IF($Q196="n/a",(IF('Workforce hours'!M$30=0,0,(AK196/'Workforce hours'!M$30))),(IF(VLOOKUP($Q196,'Workforce hours'!$C$8:$AD$30,BM$7,FALSE)=0,0,(AK196/(VLOOKUP($Q196,'Workforce hours'!$C$8:$AD$30,BM$7,FALSE))))))</f>
        <v>0</v>
      </c>
      <c r="BN196" s="288">
        <f>IF($Q196="n/a",(IF('Workforce hours'!N$30=0,0,(AL196/'Workforce hours'!N$30))),(IF(VLOOKUP($Q196,'Workforce hours'!$C$8:$AD$30,BN$7,FALSE)=0,0,(AL196/(VLOOKUP($Q196,'Workforce hours'!$C$8:$AD$30,BN$7,FALSE))))))</f>
        <v>0</v>
      </c>
      <c r="BO196" s="288">
        <f>IF($Q196="n/a",(IF('Workforce hours'!O$30=0,0,(AM196/'Workforce hours'!O$30))),(IF(VLOOKUP($Q196,'Workforce hours'!$C$8:$AD$30,BO$7,FALSE)=0,0,(AM196/(VLOOKUP($Q196,'Workforce hours'!$C$8:$AD$30,BO$7,FALSE))))))</f>
        <v>0</v>
      </c>
      <c r="BP196" s="288">
        <f>IF($Q196="n/a",(IF('Workforce hours'!P$30=0,0,(AN196/'Workforce hours'!P$30))),(IF(VLOOKUP($Q196,'Workforce hours'!$C$8:$AD$30,BP$7,FALSE)=0,0,(AN196/(VLOOKUP($Q196,'Workforce hours'!$C$8:$AD$30,BP$7,FALSE))))))</f>
        <v>0</v>
      </c>
      <c r="BQ196" s="288">
        <f>IF($Q196="n/a",(IF('Workforce hours'!Q$30=0,0,(AO196/'Workforce hours'!Q$30))),(IF(VLOOKUP($Q196,'Workforce hours'!$C$8:$AD$30,BQ$7,FALSE)=0,0,(AO196/(VLOOKUP($Q196,'Workforce hours'!$C$8:$AD$30,BQ$7,FALSE))))))</f>
        <v>0</v>
      </c>
      <c r="BR196" s="288">
        <f>IF($Q196="n/a",(IF('Workforce hours'!R$30=0,0,(AP196/'Workforce hours'!R$30))),(IF(VLOOKUP($Q196,'Workforce hours'!$C$8:$AD$30,BR$7,FALSE)=0,0,(AP196/(VLOOKUP($Q196,'Workforce hours'!$C$8:$AD$30,BR$7,FALSE))))))</f>
        <v>0</v>
      </c>
      <c r="BS196" s="288">
        <f>IF($Q196="n/a",(IF('Workforce hours'!S$30=0,0,(AQ196/'Workforce hours'!S$30))),(IF(VLOOKUP($Q196,'Workforce hours'!$C$8:$AD$30,BS$7,FALSE)=0,0,(AQ196/(VLOOKUP($Q196,'Workforce hours'!$C$8:$AD$30,BS$7,FALSE))))))</f>
        <v>0</v>
      </c>
      <c r="BT196" s="288">
        <f>IF($Q196="n/a",(IF('Workforce hours'!T$30=0,0,(AR196/'Workforce hours'!T$30))),(IF(VLOOKUP($Q196,'Workforce hours'!$C$8:$AD$30,BT$7,FALSE)=0,0,(AR196/(VLOOKUP($Q196,'Workforce hours'!$C$8:$AD$30,BT$7,FALSE))))))</f>
        <v>0</v>
      </c>
      <c r="BU196" s="288">
        <f>IF($Q196="n/a",(IF('Workforce hours'!U$30=0,0,(AS196/'Workforce hours'!U$30))),(IF(VLOOKUP($Q196,'Workforce hours'!$C$8:$AD$30,BU$7,FALSE)=0,0,(AS196/(VLOOKUP($Q196,'Workforce hours'!$C$8:$AD$30,BU$7,FALSE))))))</f>
        <v>117.67514105968307</v>
      </c>
      <c r="BV196" s="288">
        <f>IF($Q196="n/a",(IF('Workforce hours'!V$30=0,0,(AT196/'Workforce hours'!V$30))),(IF(VLOOKUP($Q196,'Workforce hours'!$C$8:$AD$30,BV$7,FALSE)=0,0,(AT196/(VLOOKUP($Q196,'Workforce hours'!$C$8:$AD$30,BV$7,FALSE))))))</f>
        <v>0</v>
      </c>
      <c r="BW196" s="288">
        <f>IF($Q196="n/a",(IF('Workforce hours'!W$30=0,0,(AU196/'Workforce hours'!W$30))),(IF(VLOOKUP($Q196,'Workforce hours'!$C$8:$AD$30,BW$7,FALSE)=0,0,(AU196/(VLOOKUP($Q196,'Workforce hours'!$C$8:$AD$30,BW$7,FALSE))))))</f>
        <v>0</v>
      </c>
      <c r="BX196" s="288">
        <f>IF($Q196="n/a",(IF('Workforce hours'!X$30=0,0,(AV196/'Workforce hours'!X$30))),(IF(VLOOKUP($Q196,'Workforce hours'!$C$8:$AD$30,BX$7,FALSE)=0,0,(AV196/(VLOOKUP($Q196,'Workforce hours'!$C$8:$AD$30,BX$7,FALSE))))))</f>
        <v>0</v>
      </c>
      <c r="BY196" s="288">
        <f>IF($Q196="n/a",(IF('Workforce hours'!Y$30=0,0,(AW196/'Workforce hours'!Y$30))),(IF(VLOOKUP($Q196,'Workforce hours'!$C$8:$AD$30,BY$7,FALSE)=0,0,(AW196/(VLOOKUP($Q196,'Workforce hours'!$C$8:$AD$30,BY$7,FALSE))))))</f>
        <v>0</v>
      </c>
      <c r="BZ196" s="288">
        <f>IF($Q196="n/a",(IF('Workforce hours'!Z$30=0,0,(AX196/'Workforce hours'!Z$30))),(IF(VLOOKUP($Q196,'Workforce hours'!$C$8:$AD$30,BZ$7,FALSE)=0,0,(AX196/(VLOOKUP($Q196,'Workforce hours'!$C$8:$AD$30,BZ$7,FALSE))))))</f>
        <v>0</v>
      </c>
      <c r="CA196" s="288">
        <f>IF($Q196="n/a",(IF('Workforce hours'!AA$30=0,0,(AY196/'Workforce hours'!AA$30))),(IF(VLOOKUP($Q196,'Workforce hours'!$C$8:$AD$30,CA$7,FALSE)=0,0,(AY196/(VLOOKUP($Q196,'Workforce hours'!$C$8:$AD$30,CA$7,FALSE))))))</f>
        <v>0</v>
      </c>
      <c r="CB196" s="288">
        <f>IF($Q196="n/a",(IF('Workforce hours'!AB$30=0,0,(AZ196/'Workforce hours'!AB$30))),(IF(VLOOKUP($Q196,'Workforce hours'!$C$8:$AD$30,CB$7,FALSE)=0,0,(AZ196/(VLOOKUP($Q196,'Workforce hours'!$C$8:$AD$30,CB$7,FALSE))))))</f>
        <v>0</v>
      </c>
      <c r="CC196" s="288">
        <f>IF($Q196="n/a",(IF('Workforce hours'!AC$30=0,0,(BA196/'Workforce hours'!AC$30))),(IF(VLOOKUP($Q196,'Workforce hours'!$C$8:$AD$30,CC$7,FALSE)=0,0,(BA196/(VLOOKUP($Q196,'Workforce hours'!$C$8:$AD$30,CC$7,FALSE))))))</f>
        <v>0</v>
      </c>
      <c r="CD196" s="288">
        <f>IF($Q196="n/a",(IF('Workforce hours'!AD$30=0,0,(BB196/'Workforce hours'!AD$30))),(IF(VLOOKUP($Q196,'Workforce hours'!$C$8:$AD$30,CD$7,FALSE)=0,0,(BB196/(VLOOKUP($Q196,'Workforce hours'!$C$8:$AD$30,CD$7,FALSE))))))</f>
        <v>0</v>
      </c>
      <c r="CE196" s="289">
        <f t="shared" si="26"/>
        <v>0</v>
      </c>
      <c r="CF196" s="290">
        <f>BD196*'Workforce costs'!B$9*(1+'Workforce costs'!B$10)*(1+'Workforce costs'!B$11)</f>
        <v>0</v>
      </c>
      <c r="CG196" s="290">
        <f>BE196*'Workforce costs'!C$9*(1+'Workforce costs'!C$10)*(1+'Workforce costs'!C$11)</f>
        <v>0</v>
      </c>
      <c r="CH196" s="290">
        <f>BF196*'Workforce costs'!D$9*(1+'Workforce costs'!D$10)*(1+'Workforce costs'!D$11)</f>
        <v>0</v>
      </c>
      <c r="CI196" s="290">
        <f>BG196*'Workforce costs'!E$9*(1+'Workforce costs'!E$10)*(1+'Workforce costs'!E$11)</f>
        <v>0</v>
      </c>
      <c r="CJ196" s="290">
        <f>BH196*'Workforce costs'!F$9*(1+'Workforce costs'!F$10)*(1+'Workforce costs'!F$11)</f>
        <v>0</v>
      </c>
      <c r="CK196" s="290">
        <f>BI196*'Workforce costs'!G$9*(1+'Workforce costs'!G$10)*(1+'Workforce costs'!G$11)</f>
        <v>0</v>
      </c>
      <c r="CL196" s="290">
        <f>BJ196*'Workforce costs'!H$9*(1+'Workforce costs'!H$10)*(1+'Workforce costs'!H$11)</f>
        <v>0</v>
      </c>
      <c r="CM196" s="290">
        <f>BK196*'Workforce costs'!I$9*(1+'Workforce costs'!I$10)*(1+'Workforce costs'!I$11)</f>
        <v>0</v>
      </c>
      <c r="CN196" s="290">
        <f>BL196*'Workforce costs'!J$9*(1+'Workforce costs'!J$10)*(1+'Workforce costs'!J$11)</f>
        <v>0</v>
      </c>
      <c r="CO196" s="290">
        <f>BM196*'Workforce costs'!K$9*(1+'Workforce costs'!K$10)*(1+'Workforce costs'!K$11)</f>
        <v>0</v>
      </c>
      <c r="CP196" s="290">
        <f>BN196*'Workforce costs'!L$9*(1+'Workforce costs'!L$10)*(1+'Workforce costs'!L$11)</f>
        <v>0</v>
      </c>
      <c r="CQ196" s="290">
        <f>BO196*'Workforce costs'!M$9*(1+'Workforce costs'!M$10)*(1+'Workforce costs'!M$11)</f>
        <v>0</v>
      </c>
      <c r="CR196" s="290">
        <f>BP196*'Workforce costs'!N$9*(1+'Workforce costs'!N$10)*(1+'Workforce costs'!N$11)</f>
        <v>0</v>
      </c>
      <c r="CS196" s="290">
        <f>BQ196*'Workforce costs'!O$9*(1+'Workforce costs'!O$10)*(1+'Workforce costs'!O$11)</f>
        <v>0</v>
      </c>
      <c r="CT196" s="290">
        <f>BR196*'Workforce costs'!P$9*(1+'Workforce costs'!P$10)*(1+'Workforce costs'!P$11)</f>
        <v>0</v>
      </c>
      <c r="CU196" s="290">
        <f>BS196*'Workforce costs'!Q$9*(1+'Workforce costs'!Q$10)*(1+'Workforce costs'!Q$11)</f>
        <v>0</v>
      </c>
      <c r="CV196" s="290">
        <f>BT196*'Workforce costs'!R$9*(1+'Workforce costs'!R$10)*(1+'Workforce costs'!R$11)</f>
        <v>0</v>
      </c>
      <c r="CW196" s="290">
        <f>BU196*'Workforce costs'!S$9*(1+'Workforce costs'!S$10)*(1+'Workforce costs'!S$11)</f>
        <v>0</v>
      </c>
      <c r="CX196" s="290">
        <f>BV196*'Workforce costs'!T$9*(1+'Workforce costs'!T$10)*(1+'Workforce costs'!T$11)</f>
        <v>0</v>
      </c>
      <c r="CY196" s="290">
        <f>BW196*'Workforce costs'!U$9*(1+'Workforce costs'!U$10)*(1+'Workforce costs'!U$11)</f>
        <v>0</v>
      </c>
      <c r="CZ196" s="290">
        <f>BX196*'Workforce costs'!V$9*(1+'Workforce costs'!V$10)*(1+'Workforce costs'!V$11)</f>
        <v>0</v>
      </c>
      <c r="DA196" s="290">
        <f>BY196*'Workforce costs'!W$9*(1+'Workforce costs'!W$10)*(1+'Workforce costs'!W$11)</f>
        <v>0</v>
      </c>
      <c r="DB196" s="290">
        <f>BZ196*'Workforce costs'!X$9*(1+'Workforce costs'!X$10)*(1+'Workforce costs'!X$11)</f>
        <v>0</v>
      </c>
      <c r="DC196" s="290">
        <f>CA196*'Workforce costs'!Y$9*(1+'Workforce costs'!Y$10)*(1+'Workforce costs'!Y$11)</f>
        <v>0</v>
      </c>
      <c r="DD196" s="290">
        <f>CB196*'Workforce costs'!Z$9*(1+'Workforce costs'!Z$10)*(1+'Workforce costs'!Z$11)</f>
        <v>0</v>
      </c>
      <c r="DE196" s="290">
        <f>CC196*'Workforce costs'!AA$9*(1+'Workforce costs'!AA$10)*(1+'Workforce costs'!AA$11)</f>
        <v>0</v>
      </c>
      <c r="DF196" s="290">
        <f>CD196*'Workforce costs'!AB$9*(1+'Workforce costs'!AB$10)*(1+'Workforce costs'!AB$11)</f>
        <v>0</v>
      </c>
    </row>
    <row r="197" spans="1:110" x14ac:dyDescent="0.3">
      <c r="A197" s="2" t="str">
        <f>Outputs!$A$4</f>
        <v>Australia</v>
      </c>
      <c r="B197" s="2" t="str">
        <f t="shared" si="19"/>
        <v>Australia 25to64</v>
      </c>
      <c r="C197" s="30">
        <f>VLOOKUP($B197,Populations!$D$15:$H$1920,3,FALSE)</f>
        <v>13966174</v>
      </c>
      <c r="D197" s="255">
        <f>IF(OR($H197="General pop",$H197="Schools",$H197="Workplace",$H197="Skills Training",$H197="Digital Supports"),1,VLOOKUP($B197,Populations!$D$15:$H$1920,5,FALSE))</f>
        <v>1</v>
      </c>
      <c r="E197" s="88">
        <f>VLOOKUP(I197,Epidemiology!$C$10:$H$47,6,FALSE)</f>
        <v>3060</v>
      </c>
      <c r="F197" s="102">
        <f>'Care profiles'!R198</f>
        <v>1</v>
      </c>
      <c r="G197" s="15" t="str">
        <f>'Care profiles'!A198</f>
        <v>25to64</v>
      </c>
      <c r="H197" s="15" t="str">
        <f>'Care profiles'!B198</f>
        <v>Thoughts</v>
      </c>
      <c r="I197" s="15" t="str">
        <f>'Care profiles'!C198</f>
        <v>Thoughts_25-64yrs</v>
      </c>
      <c r="J197" s="15" t="str">
        <f>'Care profiles'!D198</f>
        <v>Care profile</v>
      </c>
      <c r="K197" s="15" t="str">
        <f>'Care profiles'!E198</f>
        <v>Short-Stay Residential (Peer Led)</v>
      </c>
      <c r="L197" s="104">
        <f>'Care profiles'!F198</f>
        <v>0.01</v>
      </c>
      <c r="M197" s="15">
        <f>'Care profiles'!G198</f>
        <v>1</v>
      </c>
      <c r="N197" s="15">
        <f>'Care profiles'!H198</f>
        <v>4320</v>
      </c>
      <c r="O197" s="15" t="str">
        <f>'Care profiles'!I198</f>
        <v>min</v>
      </c>
      <c r="P197" s="15" t="str">
        <f>'Care profiles'!J198</f>
        <v>Team</v>
      </c>
      <c r="Q197" s="15" t="str">
        <f>'Care profiles'!K198</f>
        <v>Short-Stay Residential (Peer Led)</v>
      </c>
      <c r="R197" s="15" t="str">
        <f>'Care profiles'!M198</f>
        <v>N</v>
      </c>
      <c r="S197" s="15" t="str">
        <f>'Care profiles'!O198</f>
        <v>Y</v>
      </c>
      <c r="T197" s="15" t="str">
        <f>'Care profiles'!Q198</f>
        <v>N</v>
      </c>
      <c r="U197" s="30">
        <f t="shared" si="20"/>
        <v>427364.92440000002</v>
      </c>
      <c r="V197" s="30">
        <f t="shared" si="21"/>
        <v>4273.6492440000002</v>
      </c>
      <c r="W197" s="30">
        <f>IF(M197="n/a",0,IF(O197="days",V197*M197*(1+(VLOOKUP(K197,'Bed parameters'!$A$9:$G$12,7,FALSE))),V197*M197))</f>
        <v>4273.6492440000002</v>
      </c>
      <c r="X197" s="30">
        <f t="shared" si="22"/>
        <v>307702.74556800001</v>
      </c>
      <c r="Y197" s="30">
        <f t="shared" si="23"/>
        <v>0</v>
      </c>
      <c r="Z197" s="113">
        <f>_xlfn.IFNA(Y197/((VLOOKUP(K197,'Bed parameters'!$A$9:$G$12,3,FALSE))*(VLOOKUP(K197,'Bed parameters'!$A$9:$G$12,5,FALSE))),0)</f>
        <v>0</v>
      </c>
      <c r="AA197" s="30">
        <f t="shared" si="24"/>
        <v>307702.74556800001</v>
      </c>
      <c r="AB197" s="30">
        <f>_xlfn.IFNA(IF($O197="days",$Y197*(VLOOKUP($K197,'Bed parameters'!$A$9:$I$12,9,FALSE))*$F197*(VLOOKUP($Q197,'Workforce distribution'!$C$8:$AD$30,AB$7,FALSE)),IF($Q197="n/a",(IF($P197=AB$6,$X197*$F197,0)),$X197*$F197*(VLOOKUP($Q197,'Workforce distribution'!$C$8:$AD$30,AB$7,FALSE)))),0)</f>
        <v>0</v>
      </c>
      <c r="AC197" s="30">
        <f>_xlfn.IFNA(IF($O197="days",$Y197*(VLOOKUP($K197,'Bed parameters'!$A$9:$I$12,9,FALSE))*$F197*(VLOOKUP($Q197,'Workforce distribution'!$C$8:$AD$30,AC$7,FALSE)),IF($Q197="n/a",(IF($P197=AC$6,$X197*$F197,0)),$X197*$F197*(VLOOKUP($Q197,'Workforce distribution'!$C$8:$AD$30,AC$7,FALSE)))),0)</f>
        <v>0</v>
      </c>
      <c r="AD197" s="30">
        <f>_xlfn.IFNA(IF($O197="days",$Y197*(VLOOKUP($K197,'Bed parameters'!$A$9:$I$12,9,FALSE))*$F197*(VLOOKUP($Q197,'Workforce distribution'!$C$8:$AD$30,AD$7,FALSE)),IF($Q197="n/a",(IF($P197=AD$6,$X197*$F197,0)),$X197*$F197*(VLOOKUP($Q197,'Workforce distribution'!$C$8:$AD$30,AD$7,FALSE)))),0)</f>
        <v>0</v>
      </c>
      <c r="AE197" s="30">
        <f>_xlfn.IFNA(IF($O197="days",$Y197*(VLOOKUP($K197,'Bed parameters'!$A$9:$I$12,9,FALSE))*$F197*(VLOOKUP($Q197,'Workforce distribution'!$C$8:$AD$30,AE$7,FALSE)),IF($Q197="n/a",(IF($P197=AE$6,$X197*$F197,0)),$X197*$F197*(VLOOKUP($Q197,'Workforce distribution'!$C$8:$AD$30,AE$7,FALSE)))),0)</f>
        <v>246162.19645440002</v>
      </c>
      <c r="AF197" s="30">
        <f>_xlfn.IFNA(IF($O197="days",$Y197*(VLOOKUP($K197,'Bed parameters'!$A$9:$I$12,9,FALSE))*$F197*(VLOOKUP($Q197,'Workforce distribution'!$C$8:$AD$30,AF$7,FALSE)),IF($Q197="n/a",(IF($P197=AF$6,$X197*$F197,0)),$X197*$F197*(VLOOKUP($Q197,'Workforce distribution'!$C$8:$AD$30,AF$7,FALSE)))),0)</f>
        <v>0</v>
      </c>
      <c r="AG197" s="30">
        <f>_xlfn.IFNA(IF($O197="days",$Y197*(VLOOKUP($K197,'Bed parameters'!$A$9:$I$12,9,FALSE))*$F197*(VLOOKUP($Q197,'Workforce distribution'!$C$8:$AD$30,AG$7,FALSE)),IF($Q197="n/a",(IF($P197=AG$6,$X197*$F197,0)),$X197*$F197*(VLOOKUP($Q197,'Workforce distribution'!$C$8:$AD$30,AG$7,FALSE)))),0)</f>
        <v>0</v>
      </c>
      <c r="AH197" s="30">
        <f>_xlfn.IFNA(IF($O197="days",$Y197*(VLOOKUP($K197,'Bed parameters'!$A$9:$I$12,9,FALSE))*$F197*(VLOOKUP($Q197,'Workforce distribution'!$C$8:$AD$30,AH$7,FALSE)),IF($Q197="n/a",(IF($P197=AH$6,$X197*$F197,0)),$X197*$F197*(VLOOKUP($Q197,'Workforce distribution'!$C$8:$AD$30,AH$7,FALSE)))),0)</f>
        <v>0</v>
      </c>
      <c r="AI197" s="30">
        <f>_xlfn.IFNA(IF($O197="days",$Y197*(VLOOKUP($K197,'Bed parameters'!$A$9:$I$12,9,FALSE))*$F197*(VLOOKUP($Q197,'Workforce distribution'!$C$8:$AD$30,AI$7,FALSE)),IF($Q197="n/a",(IF($P197=AI$6,$X197*$F197,0)),$X197*$F197*(VLOOKUP($Q197,'Workforce distribution'!$C$8:$AD$30,AI$7,FALSE)))),0)</f>
        <v>0</v>
      </c>
      <c r="AJ197" s="30">
        <f>_xlfn.IFNA(IF($O197="days",$Y197*(VLOOKUP($K197,'Bed parameters'!$A$9:$I$12,9,FALSE))*$F197*(VLOOKUP($Q197,'Workforce distribution'!$C$8:$AD$30,AJ$7,FALSE)),IF($Q197="n/a",(IF($P197=AJ$6,$X197*$F197,0)),$X197*$F197*(VLOOKUP($Q197,'Workforce distribution'!$C$8:$AD$30,AJ$7,FALSE)))),0)</f>
        <v>0</v>
      </c>
      <c r="AK197" s="30">
        <f>_xlfn.IFNA(IF($O197="days",$Y197*(VLOOKUP($K197,'Bed parameters'!$A$9:$I$12,9,FALSE))*$F197*(VLOOKUP($Q197,'Workforce distribution'!$C$8:$AD$30,AK$7,FALSE)),IF($Q197="n/a",(IF($P197=AK$6,$X197*$F197,0)),$X197*$F197*(VLOOKUP($Q197,'Workforce distribution'!$C$8:$AD$30,AK$7,FALSE)))),0)</f>
        <v>0</v>
      </c>
      <c r="AL197" s="30">
        <f>_xlfn.IFNA(IF($O197="days",$Y197*(VLOOKUP($K197,'Bed parameters'!$A$9:$I$12,9,FALSE))*$F197*(VLOOKUP($Q197,'Workforce distribution'!$C$8:$AD$30,AL$7,FALSE)),IF($Q197="n/a",(IF($P197=AL$6,$X197*$F197,0)),$X197*$F197*(VLOOKUP($Q197,'Workforce distribution'!$C$8:$AD$30,AL$7,FALSE)))),0)</f>
        <v>0</v>
      </c>
      <c r="AM197" s="30">
        <f>_xlfn.IFNA(IF($O197="days",$Y197*(VLOOKUP($K197,'Bed parameters'!$A$9:$I$12,9,FALSE))*$F197*(VLOOKUP($Q197,'Workforce distribution'!$C$8:$AD$30,AM$7,FALSE)),IF($Q197="n/a",(IF($P197=AM$6,$X197*$F197,0)),$X197*$F197*(VLOOKUP($Q197,'Workforce distribution'!$C$8:$AD$30,AM$7,FALSE)))),0)</f>
        <v>0</v>
      </c>
      <c r="AN197" s="30">
        <f>_xlfn.IFNA(IF($O197="days",$Y197*(VLOOKUP($K197,'Bed parameters'!$A$9:$I$12,9,FALSE))*$F197*(VLOOKUP($Q197,'Workforce distribution'!$C$8:$AD$30,AN$7,FALSE)),IF($Q197="n/a",(IF($P197=AN$6,$X197*$F197,0)),$X197*$F197*(VLOOKUP($Q197,'Workforce distribution'!$C$8:$AD$30,AN$7,FALSE)))),0)</f>
        <v>0</v>
      </c>
      <c r="AO197" s="30">
        <f>_xlfn.IFNA(IF($O197="days",$Y197*(VLOOKUP($K197,'Bed parameters'!$A$9:$I$12,9,FALSE))*$F197*(VLOOKUP($Q197,'Workforce distribution'!$C$8:$AD$30,AO$7,FALSE)),IF($Q197="n/a",(IF($P197=AO$6,$X197*$F197,0)),$X197*$F197*(VLOOKUP($Q197,'Workforce distribution'!$C$8:$AD$30,AO$7,FALSE)))),0)</f>
        <v>0</v>
      </c>
      <c r="AP197" s="30">
        <f>_xlfn.IFNA(IF($O197="days",$Y197*(VLOOKUP($K197,'Bed parameters'!$A$9:$I$12,9,FALSE))*$F197*(VLOOKUP($Q197,'Workforce distribution'!$C$8:$AD$30,AP$7,FALSE)),IF($Q197="n/a",(IF($P197=AP$6,$X197*$F197,0)),$X197*$F197*(VLOOKUP($Q197,'Workforce distribution'!$C$8:$AD$30,AP$7,FALSE)))),0)</f>
        <v>0</v>
      </c>
      <c r="AQ197" s="30">
        <f>_xlfn.IFNA(IF($O197="days",$Y197*(VLOOKUP($K197,'Bed parameters'!$A$9:$I$12,9,FALSE))*$F197*(VLOOKUP($Q197,'Workforce distribution'!$C$8:$AD$30,AQ$7,FALSE)),IF($Q197="n/a",(IF($P197=AQ$6,$X197*$F197,0)),$X197*$F197*(VLOOKUP($Q197,'Workforce distribution'!$C$8:$AD$30,AQ$7,FALSE)))),0)</f>
        <v>0</v>
      </c>
      <c r="AR197" s="30">
        <f>_xlfn.IFNA(IF($O197="days",$Y197*(VLOOKUP($K197,'Bed parameters'!$A$9:$I$12,9,FALSE))*$F197*(VLOOKUP($Q197,'Workforce distribution'!$C$8:$AD$30,AR$7,FALSE)),IF($Q197="n/a",(IF($P197=AR$6,$X197*$F197,0)),$X197*$F197*(VLOOKUP($Q197,'Workforce distribution'!$C$8:$AD$30,AR$7,FALSE)))),0)</f>
        <v>0</v>
      </c>
      <c r="AS197" s="30">
        <f>_xlfn.IFNA(IF($O197="days",$Y197*(VLOOKUP($K197,'Bed parameters'!$A$9:$I$12,9,FALSE))*$F197*(VLOOKUP($Q197,'Workforce distribution'!$C$8:$AD$30,AS$7,FALSE)),IF($Q197="n/a",(IF($P197=AS$6,$X197*$F197,0)),$X197*$F197*(VLOOKUP($Q197,'Workforce distribution'!$C$8:$AD$30,AS$7,FALSE)))),0)</f>
        <v>61540.549113600006</v>
      </c>
      <c r="AT197" s="30">
        <f>_xlfn.IFNA(IF($O197="days",$Y197*(VLOOKUP($K197,'Bed parameters'!$A$9:$I$12,9,FALSE))*$F197*(VLOOKUP($Q197,'Workforce distribution'!$C$8:$AD$30,AT$7,FALSE)),IF($Q197="n/a",(IF($P197=AT$6,$X197*$F197,0)),$X197*$F197*(VLOOKUP($Q197,'Workforce distribution'!$C$8:$AD$30,AT$7,FALSE)))),0)</f>
        <v>0</v>
      </c>
      <c r="AU197" s="30">
        <f>_xlfn.IFNA(IF($O197="days",$Y197*(VLOOKUP($K197,'Bed parameters'!$A$9:$I$12,9,FALSE))*$F197*(VLOOKUP($Q197,'Workforce distribution'!$C$8:$AD$30,AU$7,FALSE)),IF($Q197="n/a",(IF($P197=AU$6,$X197*$F197,0)),$X197*$F197*(VLOOKUP($Q197,'Workforce distribution'!$C$8:$AD$30,AU$7,FALSE)))),0)</f>
        <v>0</v>
      </c>
      <c r="AV197" s="30">
        <f>_xlfn.IFNA(IF($O197="days",$Y197*(VLOOKUP($K197,'Bed parameters'!$A$9:$I$12,9,FALSE))*$F197*(VLOOKUP($Q197,'Workforce distribution'!$C$8:$AD$30,AV$7,FALSE)),IF($Q197="n/a",(IF($P197=AV$6,$X197*$F197,0)),$X197*$F197*(VLOOKUP($Q197,'Workforce distribution'!$C$8:$AD$30,AV$7,FALSE)))),0)</f>
        <v>0</v>
      </c>
      <c r="AW197" s="30">
        <f>_xlfn.IFNA(IF($O197="days",$Y197*(VLOOKUP($K197,'Bed parameters'!$A$9:$I$12,9,FALSE))*$F197*(VLOOKUP($Q197,'Workforce distribution'!$C$8:$AD$30,AW$7,FALSE)),IF($Q197="n/a",(IF($P197=AW$6,$X197*$F197,0)),$X197*$F197*(VLOOKUP($Q197,'Workforce distribution'!$C$8:$AD$30,AW$7,FALSE)))),0)</f>
        <v>0</v>
      </c>
      <c r="AX197" s="30">
        <f>_xlfn.IFNA(IF($O197="days",$Y197*(VLOOKUP($K197,'Bed parameters'!$A$9:$I$12,9,FALSE))*$F197*(VLOOKUP($Q197,'Workforce distribution'!$C$8:$AD$30,AX$7,FALSE)),IF($Q197="n/a",(IF($P197=AX$6,$X197*$F197,0)),$X197*$F197*(VLOOKUP($Q197,'Workforce distribution'!$C$8:$AD$30,AX$7,FALSE)))),0)</f>
        <v>0</v>
      </c>
      <c r="AY197" s="30">
        <f>_xlfn.IFNA(IF($O197="days",$Y197*(VLOOKUP($K197,'Bed parameters'!$A$9:$I$12,9,FALSE))*$F197*(VLOOKUP($Q197,'Workforce distribution'!$C$8:$AD$30,AY$7,FALSE)),IF($Q197="n/a",(IF($P197=AY$6,$X197*$F197,0)),$X197*$F197*(VLOOKUP($Q197,'Workforce distribution'!$C$8:$AD$30,AY$7,FALSE)))),0)</f>
        <v>0</v>
      </c>
      <c r="AZ197" s="30">
        <f>_xlfn.IFNA(IF($O197="days",$Y197*(VLOOKUP($K197,'Bed parameters'!$A$9:$I$12,9,FALSE))*$F197*(VLOOKUP($Q197,'Workforce distribution'!$C$8:$AD$30,AZ$7,FALSE)),IF($Q197="n/a",(IF($P197=AZ$6,$X197*$F197,0)),$X197*$F197*(VLOOKUP($Q197,'Workforce distribution'!$C$8:$AD$30,AZ$7,FALSE)))),0)</f>
        <v>0</v>
      </c>
      <c r="BA197" s="30">
        <f>_xlfn.IFNA(IF($O197="days",$Y197*(VLOOKUP($K197,'Bed parameters'!$A$9:$I$12,9,FALSE))*$F197*(VLOOKUP($Q197,'Workforce distribution'!$C$8:$AD$30,BA$7,FALSE)),IF($Q197="n/a",(IF($P197=BA$6,$X197*$F197,0)),$X197*$F197*(VLOOKUP($Q197,'Workforce distribution'!$C$8:$AD$30,BA$7,FALSE)))),0)</f>
        <v>0</v>
      </c>
      <c r="BB197" s="30">
        <f>_xlfn.IFNA(IF($O197="days",$Y197*(VLOOKUP($K197,'Bed parameters'!$A$9:$I$12,9,FALSE))*$F197*(VLOOKUP($Q197,'Workforce distribution'!$C$8:$AD$30,BB$7,FALSE)),IF($Q197="n/a",(IF($P197=BB$6,$X197*$F197,0)),$X197*$F197*(VLOOKUP($Q197,'Workforce distribution'!$C$8:$AD$30,BB$7,FALSE)))),0)</f>
        <v>0</v>
      </c>
      <c r="BC197" s="149">
        <f t="shared" si="25"/>
        <v>181.19085356732018</v>
      </c>
      <c r="BD197" s="288">
        <f>IF($Q197="n/a",(IF('Workforce hours'!D$30=0,0,(AB197/'Workforce hours'!D$30))),(IF(VLOOKUP($Q197,'Workforce hours'!$C$8:$AD$30,BD$7,FALSE)=0,0,(AB197/(VLOOKUP($Q197,'Workforce hours'!$C$8:$AD$30,BD$7,FALSE))))))</f>
        <v>0</v>
      </c>
      <c r="BE197" s="288">
        <f>IF($Q197="n/a",(IF('Workforce hours'!E$30=0,0,(AC197/'Workforce hours'!E$30))),(IF(VLOOKUP($Q197,'Workforce hours'!$C$8:$AD$30,BE$7,FALSE)=0,0,(AC197/(VLOOKUP($Q197,'Workforce hours'!$C$8:$AD$30,BE$7,FALSE))))))</f>
        <v>0</v>
      </c>
      <c r="BF197" s="288">
        <f>IF($Q197="n/a",(IF('Workforce hours'!F$30=0,0,(AD197/'Workforce hours'!F$30))),(IF(VLOOKUP($Q197,'Workforce hours'!$C$8:$AD$30,BF$7,FALSE)=0,0,(AD197/(VLOOKUP($Q197,'Workforce hours'!$C$8:$AD$30,BF$7,FALSE))))))</f>
        <v>0</v>
      </c>
      <c r="BG197" s="288">
        <f>IF($Q197="n/a",(IF('Workforce hours'!G$30=0,0,(AE197/'Workforce hours'!G$30))),(IF(VLOOKUP($Q197,'Workforce hours'!$C$8:$AD$30,BG$7,FALSE)=0,0,(AE197/(VLOOKUP($Q197,'Workforce hours'!$C$8:$AD$30,BG$7,FALSE))))))</f>
        <v>143.5348084282216</v>
      </c>
      <c r="BH197" s="288">
        <f>IF($Q197="n/a",(IF('Workforce hours'!H$30=0,0,(AF197/'Workforce hours'!H$30))),(IF(VLOOKUP($Q197,'Workforce hours'!$C$8:$AD$30,BH$7,FALSE)=0,0,(AF197/(VLOOKUP($Q197,'Workforce hours'!$C$8:$AD$30,BH$7,FALSE))))))</f>
        <v>0</v>
      </c>
      <c r="BI197" s="288">
        <f>IF($Q197="n/a",(IF('Workforce hours'!I$30=0,0,(AG197/'Workforce hours'!I$30))),(IF(VLOOKUP($Q197,'Workforce hours'!$C$8:$AD$30,BI$7,FALSE)=0,0,(AG197/(VLOOKUP($Q197,'Workforce hours'!$C$8:$AD$30,BI$7,FALSE))))))</f>
        <v>0</v>
      </c>
      <c r="BJ197" s="288">
        <f>IF($Q197="n/a",(IF('Workforce hours'!J$30=0,0,(AH197/'Workforce hours'!J$30))),(IF(VLOOKUP($Q197,'Workforce hours'!$C$8:$AD$30,BJ$7,FALSE)=0,0,(AH197/(VLOOKUP($Q197,'Workforce hours'!$C$8:$AD$30,BJ$7,FALSE))))))</f>
        <v>0</v>
      </c>
      <c r="BK197" s="288">
        <f>IF($Q197="n/a",(IF('Workforce hours'!K$30=0,0,(AI197/'Workforce hours'!K$30))),(IF(VLOOKUP($Q197,'Workforce hours'!$C$8:$AD$30,BK$7,FALSE)=0,0,(AI197/(VLOOKUP($Q197,'Workforce hours'!$C$8:$AD$30,BK$7,FALSE))))))</f>
        <v>0</v>
      </c>
      <c r="BL197" s="288">
        <f>IF($Q197="n/a",(IF('Workforce hours'!L$30=0,0,(AJ197/'Workforce hours'!L$30))),(IF(VLOOKUP($Q197,'Workforce hours'!$C$8:$AD$30,BL$7,FALSE)=0,0,(AJ197/(VLOOKUP($Q197,'Workforce hours'!$C$8:$AD$30,BL$7,FALSE))))))</f>
        <v>0</v>
      </c>
      <c r="BM197" s="288">
        <f>IF($Q197="n/a",(IF('Workforce hours'!M$30=0,0,(AK197/'Workforce hours'!M$30))),(IF(VLOOKUP($Q197,'Workforce hours'!$C$8:$AD$30,BM$7,FALSE)=0,0,(AK197/(VLOOKUP($Q197,'Workforce hours'!$C$8:$AD$30,BM$7,FALSE))))))</f>
        <v>0</v>
      </c>
      <c r="BN197" s="288">
        <f>IF($Q197="n/a",(IF('Workforce hours'!N$30=0,0,(AL197/'Workforce hours'!N$30))),(IF(VLOOKUP($Q197,'Workforce hours'!$C$8:$AD$30,BN$7,FALSE)=0,0,(AL197/(VLOOKUP($Q197,'Workforce hours'!$C$8:$AD$30,BN$7,FALSE))))))</f>
        <v>0</v>
      </c>
      <c r="BO197" s="288">
        <f>IF($Q197="n/a",(IF('Workforce hours'!O$30=0,0,(AM197/'Workforce hours'!O$30))),(IF(VLOOKUP($Q197,'Workforce hours'!$C$8:$AD$30,BO$7,FALSE)=0,0,(AM197/(VLOOKUP($Q197,'Workforce hours'!$C$8:$AD$30,BO$7,FALSE))))))</f>
        <v>0</v>
      </c>
      <c r="BP197" s="288">
        <f>IF($Q197="n/a",(IF('Workforce hours'!P$30=0,0,(AN197/'Workforce hours'!P$30))),(IF(VLOOKUP($Q197,'Workforce hours'!$C$8:$AD$30,BP$7,FALSE)=0,0,(AN197/(VLOOKUP($Q197,'Workforce hours'!$C$8:$AD$30,BP$7,FALSE))))))</f>
        <v>0</v>
      </c>
      <c r="BQ197" s="288">
        <f>IF($Q197="n/a",(IF('Workforce hours'!Q$30=0,0,(AO197/'Workforce hours'!Q$30))),(IF(VLOOKUP($Q197,'Workforce hours'!$C$8:$AD$30,BQ$7,FALSE)=0,0,(AO197/(VLOOKUP($Q197,'Workforce hours'!$C$8:$AD$30,BQ$7,FALSE))))))</f>
        <v>0</v>
      </c>
      <c r="BR197" s="288">
        <f>IF($Q197="n/a",(IF('Workforce hours'!R$30=0,0,(AP197/'Workforce hours'!R$30))),(IF(VLOOKUP($Q197,'Workforce hours'!$C$8:$AD$30,BR$7,FALSE)=0,0,(AP197/(VLOOKUP($Q197,'Workforce hours'!$C$8:$AD$30,BR$7,FALSE))))))</f>
        <v>0</v>
      </c>
      <c r="BS197" s="288">
        <f>IF($Q197="n/a",(IF('Workforce hours'!S$30=0,0,(AQ197/'Workforce hours'!S$30))),(IF(VLOOKUP($Q197,'Workforce hours'!$C$8:$AD$30,BS$7,FALSE)=0,0,(AQ197/(VLOOKUP($Q197,'Workforce hours'!$C$8:$AD$30,BS$7,FALSE))))))</f>
        <v>0</v>
      </c>
      <c r="BT197" s="288">
        <f>IF($Q197="n/a",(IF('Workforce hours'!T$30=0,0,(AR197/'Workforce hours'!T$30))),(IF(VLOOKUP($Q197,'Workforce hours'!$C$8:$AD$30,BT$7,FALSE)=0,0,(AR197/(VLOOKUP($Q197,'Workforce hours'!$C$8:$AD$30,BT$7,FALSE))))))</f>
        <v>0</v>
      </c>
      <c r="BU197" s="288">
        <f>IF($Q197="n/a",(IF('Workforce hours'!U$30=0,0,(AS197/'Workforce hours'!U$30))),(IF(VLOOKUP($Q197,'Workforce hours'!$C$8:$AD$30,BU$7,FALSE)=0,0,(AS197/(VLOOKUP($Q197,'Workforce hours'!$C$8:$AD$30,BU$7,FALSE))))))</f>
        <v>37.656045139098588</v>
      </c>
      <c r="BV197" s="288">
        <f>IF($Q197="n/a",(IF('Workforce hours'!V$30=0,0,(AT197/'Workforce hours'!V$30))),(IF(VLOOKUP($Q197,'Workforce hours'!$C$8:$AD$30,BV$7,FALSE)=0,0,(AT197/(VLOOKUP($Q197,'Workforce hours'!$C$8:$AD$30,BV$7,FALSE))))))</f>
        <v>0</v>
      </c>
      <c r="BW197" s="288">
        <f>IF($Q197="n/a",(IF('Workforce hours'!W$30=0,0,(AU197/'Workforce hours'!W$30))),(IF(VLOOKUP($Q197,'Workforce hours'!$C$8:$AD$30,BW$7,FALSE)=0,0,(AU197/(VLOOKUP($Q197,'Workforce hours'!$C$8:$AD$30,BW$7,FALSE))))))</f>
        <v>0</v>
      </c>
      <c r="BX197" s="288">
        <f>IF($Q197="n/a",(IF('Workforce hours'!X$30=0,0,(AV197/'Workforce hours'!X$30))),(IF(VLOOKUP($Q197,'Workforce hours'!$C$8:$AD$30,BX$7,FALSE)=0,0,(AV197/(VLOOKUP($Q197,'Workforce hours'!$C$8:$AD$30,BX$7,FALSE))))))</f>
        <v>0</v>
      </c>
      <c r="BY197" s="288">
        <f>IF($Q197="n/a",(IF('Workforce hours'!Y$30=0,0,(AW197/'Workforce hours'!Y$30))),(IF(VLOOKUP($Q197,'Workforce hours'!$C$8:$AD$30,BY$7,FALSE)=0,0,(AW197/(VLOOKUP($Q197,'Workforce hours'!$C$8:$AD$30,BY$7,FALSE))))))</f>
        <v>0</v>
      </c>
      <c r="BZ197" s="288">
        <f>IF($Q197="n/a",(IF('Workforce hours'!Z$30=0,0,(AX197/'Workforce hours'!Z$30))),(IF(VLOOKUP($Q197,'Workforce hours'!$C$8:$AD$30,BZ$7,FALSE)=0,0,(AX197/(VLOOKUP($Q197,'Workforce hours'!$C$8:$AD$30,BZ$7,FALSE))))))</f>
        <v>0</v>
      </c>
      <c r="CA197" s="288">
        <f>IF($Q197="n/a",(IF('Workforce hours'!AA$30=0,0,(AY197/'Workforce hours'!AA$30))),(IF(VLOOKUP($Q197,'Workforce hours'!$C$8:$AD$30,CA$7,FALSE)=0,0,(AY197/(VLOOKUP($Q197,'Workforce hours'!$C$8:$AD$30,CA$7,FALSE))))))</f>
        <v>0</v>
      </c>
      <c r="CB197" s="288">
        <f>IF($Q197="n/a",(IF('Workforce hours'!AB$30=0,0,(AZ197/'Workforce hours'!AB$30))),(IF(VLOOKUP($Q197,'Workforce hours'!$C$8:$AD$30,CB$7,FALSE)=0,0,(AZ197/(VLOOKUP($Q197,'Workforce hours'!$C$8:$AD$30,CB$7,FALSE))))))</f>
        <v>0</v>
      </c>
      <c r="CC197" s="288">
        <f>IF($Q197="n/a",(IF('Workforce hours'!AC$30=0,0,(BA197/'Workforce hours'!AC$30))),(IF(VLOOKUP($Q197,'Workforce hours'!$C$8:$AD$30,CC$7,FALSE)=0,0,(BA197/(VLOOKUP($Q197,'Workforce hours'!$C$8:$AD$30,CC$7,FALSE))))))</f>
        <v>0</v>
      </c>
      <c r="CD197" s="288">
        <f>IF($Q197="n/a",(IF('Workforce hours'!AD$30=0,0,(BB197/'Workforce hours'!AD$30))),(IF(VLOOKUP($Q197,'Workforce hours'!$C$8:$AD$30,CD$7,FALSE)=0,0,(BB197/(VLOOKUP($Q197,'Workforce hours'!$C$8:$AD$30,CD$7,FALSE))))))</f>
        <v>0</v>
      </c>
      <c r="CE197" s="289">
        <f t="shared" si="26"/>
        <v>0</v>
      </c>
      <c r="CF197" s="290">
        <f>BD197*'Workforce costs'!B$9*(1+'Workforce costs'!B$10)*(1+'Workforce costs'!B$11)</f>
        <v>0</v>
      </c>
      <c r="CG197" s="290">
        <f>BE197*'Workforce costs'!C$9*(1+'Workforce costs'!C$10)*(1+'Workforce costs'!C$11)</f>
        <v>0</v>
      </c>
      <c r="CH197" s="290">
        <f>BF197*'Workforce costs'!D$9*(1+'Workforce costs'!D$10)*(1+'Workforce costs'!D$11)</f>
        <v>0</v>
      </c>
      <c r="CI197" s="290">
        <f>BG197*'Workforce costs'!E$9*(1+'Workforce costs'!E$10)*(1+'Workforce costs'!E$11)</f>
        <v>0</v>
      </c>
      <c r="CJ197" s="290">
        <f>BH197*'Workforce costs'!F$9*(1+'Workforce costs'!F$10)*(1+'Workforce costs'!F$11)</f>
        <v>0</v>
      </c>
      <c r="CK197" s="290">
        <f>BI197*'Workforce costs'!G$9*(1+'Workforce costs'!G$10)*(1+'Workforce costs'!G$11)</f>
        <v>0</v>
      </c>
      <c r="CL197" s="290">
        <f>BJ197*'Workforce costs'!H$9*(1+'Workforce costs'!H$10)*(1+'Workforce costs'!H$11)</f>
        <v>0</v>
      </c>
      <c r="CM197" s="290">
        <f>BK197*'Workforce costs'!I$9*(1+'Workforce costs'!I$10)*(1+'Workforce costs'!I$11)</f>
        <v>0</v>
      </c>
      <c r="CN197" s="290">
        <f>BL197*'Workforce costs'!J$9*(1+'Workforce costs'!J$10)*(1+'Workforce costs'!J$11)</f>
        <v>0</v>
      </c>
      <c r="CO197" s="290">
        <f>BM197*'Workforce costs'!K$9*(1+'Workforce costs'!K$10)*(1+'Workforce costs'!K$11)</f>
        <v>0</v>
      </c>
      <c r="CP197" s="290">
        <f>BN197*'Workforce costs'!L$9*(1+'Workforce costs'!L$10)*(1+'Workforce costs'!L$11)</f>
        <v>0</v>
      </c>
      <c r="CQ197" s="290">
        <f>BO197*'Workforce costs'!M$9*(1+'Workforce costs'!M$10)*(1+'Workforce costs'!M$11)</f>
        <v>0</v>
      </c>
      <c r="CR197" s="290">
        <f>BP197*'Workforce costs'!N$9*(1+'Workforce costs'!N$10)*(1+'Workforce costs'!N$11)</f>
        <v>0</v>
      </c>
      <c r="CS197" s="290">
        <f>BQ197*'Workforce costs'!O$9*(1+'Workforce costs'!O$10)*(1+'Workforce costs'!O$11)</f>
        <v>0</v>
      </c>
      <c r="CT197" s="290">
        <f>BR197*'Workforce costs'!P$9*(1+'Workforce costs'!P$10)*(1+'Workforce costs'!P$11)</f>
        <v>0</v>
      </c>
      <c r="CU197" s="290">
        <f>BS197*'Workforce costs'!Q$9*(1+'Workforce costs'!Q$10)*(1+'Workforce costs'!Q$11)</f>
        <v>0</v>
      </c>
      <c r="CV197" s="290">
        <f>BT197*'Workforce costs'!R$9*(1+'Workforce costs'!R$10)*(1+'Workforce costs'!R$11)</f>
        <v>0</v>
      </c>
      <c r="CW197" s="290">
        <f>BU197*'Workforce costs'!S$9*(1+'Workforce costs'!S$10)*(1+'Workforce costs'!S$11)</f>
        <v>0</v>
      </c>
      <c r="CX197" s="290">
        <f>BV197*'Workforce costs'!T$9*(1+'Workforce costs'!T$10)*(1+'Workforce costs'!T$11)</f>
        <v>0</v>
      </c>
      <c r="CY197" s="290">
        <f>BW197*'Workforce costs'!U$9*(1+'Workforce costs'!U$10)*(1+'Workforce costs'!U$11)</f>
        <v>0</v>
      </c>
      <c r="CZ197" s="290">
        <f>BX197*'Workforce costs'!V$9*(1+'Workforce costs'!V$10)*(1+'Workforce costs'!V$11)</f>
        <v>0</v>
      </c>
      <c r="DA197" s="290">
        <f>BY197*'Workforce costs'!W$9*(1+'Workforce costs'!W$10)*(1+'Workforce costs'!W$11)</f>
        <v>0</v>
      </c>
      <c r="DB197" s="290">
        <f>BZ197*'Workforce costs'!X$9*(1+'Workforce costs'!X$10)*(1+'Workforce costs'!X$11)</f>
        <v>0</v>
      </c>
      <c r="DC197" s="290">
        <f>CA197*'Workforce costs'!Y$9*(1+'Workforce costs'!Y$10)*(1+'Workforce costs'!Y$11)</f>
        <v>0</v>
      </c>
      <c r="DD197" s="290">
        <f>CB197*'Workforce costs'!Z$9*(1+'Workforce costs'!Z$10)*(1+'Workforce costs'!Z$11)</f>
        <v>0</v>
      </c>
      <c r="DE197" s="290">
        <f>CC197*'Workforce costs'!AA$9*(1+'Workforce costs'!AA$10)*(1+'Workforce costs'!AA$11)</f>
        <v>0</v>
      </c>
      <c r="DF197" s="290">
        <f>CD197*'Workforce costs'!AB$9*(1+'Workforce costs'!AB$10)*(1+'Workforce costs'!AB$11)</f>
        <v>0</v>
      </c>
    </row>
    <row r="198" spans="1:110" x14ac:dyDescent="0.3">
      <c r="A198" s="2" t="str">
        <f>Outputs!$A$4</f>
        <v>Australia</v>
      </c>
      <c r="B198" s="2" t="str">
        <f t="shared" si="19"/>
        <v>Australia 25to64</v>
      </c>
      <c r="C198" s="30">
        <f>VLOOKUP($B198,Populations!$D$15:$H$1920,3,FALSE)</f>
        <v>13966174</v>
      </c>
      <c r="D198" s="255">
        <f>IF(OR($H198="General pop",$H198="Schools",$H198="Workplace",$H198="Skills Training",$H198="Digital Supports"),1,VLOOKUP($B198,Populations!$D$15:$H$1920,5,FALSE))</f>
        <v>1</v>
      </c>
      <c r="E198" s="88">
        <f>VLOOKUP(I198,Epidemiology!$C$10:$H$47,6,FALSE)</f>
        <v>3060</v>
      </c>
      <c r="F198" s="102">
        <f>'Care profiles'!R199</f>
        <v>1</v>
      </c>
      <c r="G198" s="15" t="str">
        <f>'Care profiles'!A199</f>
        <v>25to64</v>
      </c>
      <c r="H198" s="15" t="str">
        <f>'Care profiles'!B199</f>
        <v>Thoughts</v>
      </c>
      <c r="I198" s="15" t="str">
        <f>'Care profiles'!C199</f>
        <v>Thoughts_25-64yrs</v>
      </c>
      <c r="J198" s="15" t="str">
        <f>'Care profiles'!D199</f>
        <v>Care profile</v>
      </c>
      <c r="K198" s="15" t="str">
        <f>'Care profiles'!E199</f>
        <v>Short-Stay Residential (Multidisciplinary Team)</v>
      </c>
      <c r="L198" s="104">
        <f>'Care profiles'!F199</f>
        <v>0.01</v>
      </c>
      <c r="M198" s="15">
        <f>'Care profiles'!G199</f>
        <v>1</v>
      </c>
      <c r="N198" s="15">
        <f>'Care profiles'!H199</f>
        <v>4320</v>
      </c>
      <c r="O198" s="15" t="str">
        <f>'Care profiles'!I199</f>
        <v>min</v>
      </c>
      <c r="P198" s="15" t="str">
        <f>'Care profiles'!J199</f>
        <v>Team</v>
      </c>
      <c r="Q198" s="15" t="str">
        <f>'Care profiles'!K199</f>
        <v>Short-Stay Residential (Multidisciplinary Led)</v>
      </c>
      <c r="R198" s="15" t="str">
        <f>'Care profiles'!M199</f>
        <v>N</v>
      </c>
      <c r="S198" s="15" t="str">
        <f>'Care profiles'!O199</f>
        <v>Y</v>
      </c>
      <c r="T198" s="15" t="str">
        <f>'Care profiles'!Q199</f>
        <v>N</v>
      </c>
      <c r="U198" s="30">
        <f t="shared" si="20"/>
        <v>427364.92440000002</v>
      </c>
      <c r="V198" s="30">
        <f t="shared" si="21"/>
        <v>4273.6492440000002</v>
      </c>
      <c r="W198" s="30">
        <f>IF(M198="n/a",0,IF(O198="days",V198*M198*(1+(VLOOKUP(K198,'Bed parameters'!$A$9:$G$12,7,FALSE))),V198*M198))</f>
        <v>4273.6492440000002</v>
      </c>
      <c r="X198" s="30">
        <f t="shared" si="22"/>
        <v>307702.74556800001</v>
      </c>
      <c r="Y198" s="30">
        <f t="shared" si="23"/>
        <v>0</v>
      </c>
      <c r="Z198" s="113">
        <f>_xlfn.IFNA(Y198/((VLOOKUP(K198,'Bed parameters'!$A$9:$G$12,3,FALSE))*(VLOOKUP(K198,'Bed parameters'!$A$9:$G$12,5,FALSE))),0)</f>
        <v>0</v>
      </c>
      <c r="AA198" s="30">
        <f t="shared" si="24"/>
        <v>307702.74556800001</v>
      </c>
      <c r="AB198" s="30">
        <f>_xlfn.IFNA(IF($O198="days",$Y198*(VLOOKUP($K198,'Bed parameters'!$A$9:$I$12,9,FALSE))*$F198*(VLOOKUP($Q198,'Workforce distribution'!$C$8:$AD$30,AB$7,FALSE)),IF($Q198="n/a",(IF($P198=AB$6,$X198*$F198,0)),$X198*$F198*(VLOOKUP($Q198,'Workforce distribution'!$C$8:$AD$30,AB$7,FALSE)))),0)</f>
        <v>0</v>
      </c>
      <c r="AC198" s="30">
        <f>_xlfn.IFNA(IF($O198="days",$Y198*(VLOOKUP($K198,'Bed parameters'!$A$9:$I$12,9,FALSE))*$F198*(VLOOKUP($Q198,'Workforce distribution'!$C$8:$AD$30,AC$7,FALSE)),IF($Q198="n/a",(IF($P198=AC$6,$X198*$F198,0)),$X198*$F198*(VLOOKUP($Q198,'Workforce distribution'!$C$8:$AD$30,AC$7,FALSE)))),0)</f>
        <v>0</v>
      </c>
      <c r="AD198" s="30">
        <f>_xlfn.IFNA(IF($O198="days",$Y198*(VLOOKUP($K198,'Bed parameters'!$A$9:$I$12,9,FALSE))*$F198*(VLOOKUP($Q198,'Workforce distribution'!$C$8:$AD$30,AD$7,FALSE)),IF($Q198="n/a",(IF($P198=AD$6,$X198*$F198,0)),$X198*$F198*(VLOOKUP($Q198,'Workforce distribution'!$C$8:$AD$30,AD$7,FALSE)))),0)</f>
        <v>0</v>
      </c>
      <c r="AE198" s="30">
        <f>_xlfn.IFNA(IF($O198="days",$Y198*(VLOOKUP($K198,'Bed parameters'!$A$9:$I$12,9,FALSE))*$F198*(VLOOKUP($Q198,'Workforce distribution'!$C$8:$AD$30,AE$7,FALSE)),IF($Q198="n/a",(IF($P198=AE$6,$X198*$F198,0)),$X198*$F198*(VLOOKUP($Q198,'Workforce distribution'!$C$8:$AD$30,AE$7,FALSE)))),0)</f>
        <v>123081.09822720001</v>
      </c>
      <c r="AF198" s="30">
        <f>_xlfn.IFNA(IF($O198="days",$Y198*(VLOOKUP($K198,'Bed parameters'!$A$9:$I$12,9,FALSE))*$F198*(VLOOKUP($Q198,'Workforce distribution'!$C$8:$AD$30,AF$7,FALSE)),IF($Q198="n/a",(IF($P198=AF$6,$X198*$F198,0)),$X198*$F198*(VLOOKUP($Q198,'Workforce distribution'!$C$8:$AD$30,AF$7,FALSE)))),0)</f>
        <v>0</v>
      </c>
      <c r="AG198" s="30">
        <f>_xlfn.IFNA(IF($O198="days",$Y198*(VLOOKUP($K198,'Bed parameters'!$A$9:$I$12,9,FALSE))*$F198*(VLOOKUP($Q198,'Workforce distribution'!$C$8:$AD$30,AG$7,FALSE)),IF($Q198="n/a",(IF($P198=AG$6,$X198*$F198,0)),$X198*$F198*(VLOOKUP($Q198,'Workforce distribution'!$C$8:$AD$30,AG$7,FALSE)))),0)</f>
        <v>0</v>
      </c>
      <c r="AH198" s="30">
        <f>_xlfn.IFNA(IF($O198="days",$Y198*(VLOOKUP($K198,'Bed parameters'!$A$9:$I$12,9,FALSE))*$F198*(VLOOKUP($Q198,'Workforce distribution'!$C$8:$AD$30,AH$7,FALSE)),IF($Q198="n/a",(IF($P198=AH$6,$X198*$F198,0)),$X198*$F198*(VLOOKUP($Q198,'Workforce distribution'!$C$8:$AD$30,AH$7,FALSE)))),0)</f>
        <v>0</v>
      </c>
      <c r="AI198" s="30">
        <f>_xlfn.IFNA(IF($O198="days",$Y198*(VLOOKUP($K198,'Bed parameters'!$A$9:$I$12,9,FALSE))*$F198*(VLOOKUP($Q198,'Workforce distribution'!$C$8:$AD$30,AI$7,FALSE)),IF($Q198="n/a",(IF($P198=AI$6,$X198*$F198,0)),$X198*$F198*(VLOOKUP($Q198,'Workforce distribution'!$C$8:$AD$30,AI$7,FALSE)))),0)</f>
        <v>0</v>
      </c>
      <c r="AJ198" s="30">
        <f>_xlfn.IFNA(IF($O198="days",$Y198*(VLOOKUP($K198,'Bed parameters'!$A$9:$I$12,9,FALSE))*$F198*(VLOOKUP($Q198,'Workforce distribution'!$C$8:$AD$30,AJ$7,FALSE)),IF($Q198="n/a",(IF($P198=AJ$6,$X198*$F198,0)),$X198*$F198*(VLOOKUP($Q198,'Workforce distribution'!$C$8:$AD$30,AJ$7,FALSE)))),0)</f>
        <v>0</v>
      </c>
      <c r="AK198" s="30">
        <f>_xlfn.IFNA(IF($O198="days",$Y198*(VLOOKUP($K198,'Bed parameters'!$A$9:$I$12,9,FALSE))*$F198*(VLOOKUP($Q198,'Workforce distribution'!$C$8:$AD$30,AK$7,FALSE)),IF($Q198="n/a",(IF($P198=AK$6,$X198*$F198,0)),$X198*$F198*(VLOOKUP($Q198,'Workforce distribution'!$C$8:$AD$30,AK$7,FALSE)))),0)</f>
        <v>123081.09822720001</v>
      </c>
      <c r="AL198" s="30">
        <f>_xlfn.IFNA(IF($O198="days",$Y198*(VLOOKUP($K198,'Bed parameters'!$A$9:$I$12,9,FALSE))*$F198*(VLOOKUP($Q198,'Workforce distribution'!$C$8:$AD$30,AL$7,FALSE)),IF($Q198="n/a",(IF($P198=AL$6,$X198*$F198,0)),$X198*$F198*(VLOOKUP($Q198,'Workforce distribution'!$C$8:$AD$30,AL$7,FALSE)))),0)</f>
        <v>0</v>
      </c>
      <c r="AM198" s="30">
        <f>_xlfn.IFNA(IF($O198="days",$Y198*(VLOOKUP($K198,'Bed parameters'!$A$9:$I$12,9,FALSE))*$F198*(VLOOKUP($Q198,'Workforce distribution'!$C$8:$AD$30,AM$7,FALSE)),IF($Q198="n/a",(IF($P198=AM$6,$X198*$F198,0)),$X198*$F198*(VLOOKUP($Q198,'Workforce distribution'!$C$8:$AD$30,AM$7,FALSE)))),0)</f>
        <v>0</v>
      </c>
      <c r="AN198" s="30">
        <f>_xlfn.IFNA(IF($O198="days",$Y198*(VLOOKUP($K198,'Bed parameters'!$A$9:$I$12,9,FALSE))*$F198*(VLOOKUP($Q198,'Workforce distribution'!$C$8:$AD$30,AN$7,FALSE)),IF($Q198="n/a",(IF($P198=AN$6,$X198*$F198,0)),$X198*$F198*(VLOOKUP($Q198,'Workforce distribution'!$C$8:$AD$30,AN$7,FALSE)))),0)</f>
        <v>0</v>
      </c>
      <c r="AO198" s="30">
        <f>_xlfn.IFNA(IF($O198="days",$Y198*(VLOOKUP($K198,'Bed parameters'!$A$9:$I$12,9,FALSE))*$F198*(VLOOKUP($Q198,'Workforce distribution'!$C$8:$AD$30,AO$7,FALSE)),IF($Q198="n/a",(IF($P198=AO$6,$X198*$F198,0)),$X198*$F198*(VLOOKUP($Q198,'Workforce distribution'!$C$8:$AD$30,AO$7,FALSE)))),0)</f>
        <v>0</v>
      </c>
      <c r="AP198" s="30">
        <f>_xlfn.IFNA(IF($O198="days",$Y198*(VLOOKUP($K198,'Bed parameters'!$A$9:$I$12,9,FALSE))*$F198*(VLOOKUP($Q198,'Workforce distribution'!$C$8:$AD$30,AP$7,FALSE)),IF($Q198="n/a",(IF($P198=AP$6,$X198*$F198,0)),$X198*$F198*(VLOOKUP($Q198,'Workforce distribution'!$C$8:$AD$30,AP$7,FALSE)))),0)</f>
        <v>0</v>
      </c>
      <c r="AQ198" s="30">
        <f>_xlfn.IFNA(IF($O198="days",$Y198*(VLOOKUP($K198,'Bed parameters'!$A$9:$I$12,9,FALSE))*$F198*(VLOOKUP($Q198,'Workforce distribution'!$C$8:$AD$30,AQ$7,FALSE)),IF($Q198="n/a",(IF($P198=AQ$6,$X198*$F198,0)),$X198*$F198*(VLOOKUP($Q198,'Workforce distribution'!$C$8:$AD$30,AQ$7,FALSE)))),0)</f>
        <v>0</v>
      </c>
      <c r="AR198" s="30">
        <f>_xlfn.IFNA(IF($O198="days",$Y198*(VLOOKUP($K198,'Bed parameters'!$A$9:$I$12,9,FALSE))*$F198*(VLOOKUP($Q198,'Workforce distribution'!$C$8:$AD$30,AR$7,FALSE)),IF($Q198="n/a",(IF($P198=AR$6,$X198*$F198,0)),$X198*$F198*(VLOOKUP($Q198,'Workforce distribution'!$C$8:$AD$30,AR$7,FALSE)))),0)</f>
        <v>0</v>
      </c>
      <c r="AS198" s="30">
        <f>_xlfn.IFNA(IF($O198="days",$Y198*(VLOOKUP($K198,'Bed parameters'!$A$9:$I$12,9,FALSE))*$F198*(VLOOKUP($Q198,'Workforce distribution'!$C$8:$AD$30,AS$7,FALSE)),IF($Q198="n/a",(IF($P198=AS$6,$X198*$F198,0)),$X198*$F198*(VLOOKUP($Q198,'Workforce distribution'!$C$8:$AD$30,AS$7,FALSE)))),0)</f>
        <v>61540.549113600006</v>
      </c>
      <c r="AT198" s="30">
        <f>_xlfn.IFNA(IF($O198="days",$Y198*(VLOOKUP($K198,'Bed parameters'!$A$9:$I$12,9,FALSE))*$F198*(VLOOKUP($Q198,'Workforce distribution'!$C$8:$AD$30,AT$7,FALSE)),IF($Q198="n/a",(IF($P198=AT$6,$X198*$F198,0)),$X198*$F198*(VLOOKUP($Q198,'Workforce distribution'!$C$8:$AD$30,AT$7,FALSE)))),0)</f>
        <v>0</v>
      </c>
      <c r="AU198" s="30">
        <f>_xlfn.IFNA(IF($O198="days",$Y198*(VLOOKUP($K198,'Bed parameters'!$A$9:$I$12,9,FALSE))*$F198*(VLOOKUP($Q198,'Workforce distribution'!$C$8:$AD$30,AU$7,FALSE)),IF($Q198="n/a",(IF($P198=AU$6,$X198*$F198,0)),$X198*$F198*(VLOOKUP($Q198,'Workforce distribution'!$C$8:$AD$30,AU$7,FALSE)))),0)</f>
        <v>0</v>
      </c>
      <c r="AV198" s="30">
        <f>_xlfn.IFNA(IF($O198="days",$Y198*(VLOOKUP($K198,'Bed parameters'!$A$9:$I$12,9,FALSE))*$F198*(VLOOKUP($Q198,'Workforce distribution'!$C$8:$AD$30,AV$7,FALSE)),IF($Q198="n/a",(IF($P198=AV$6,$X198*$F198,0)),$X198*$F198*(VLOOKUP($Q198,'Workforce distribution'!$C$8:$AD$30,AV$7,FALSE)))),0)</f>
        <v>0</v>
      </c>
      <c r="AW198" s="30">
        <f>_xlfn.IFNA(IF($O198="days",$Y198*(VLOOKUP($K198,'Bed parameters'!$A$9:$I$12,9,FALSE))*$F198*(VLOOKUP($Q198,'Workforce distribution'!$C$8:$AD$30,AW$7,FALSE)),IF($Q198="n/a",(IF($P198=AW$6,$X198*$F198,0)),$X198*$F198*(VLOOKUP($Q198,'Workforce distribution'!$C$8:$AD$30,AW$7,FALSE)))),0)</f>
        <v>0</v>
      </c>
      <c r="AX198" s="30">
        <f>_xlfn.IFNA(IF($O198="days",$Y198*(VLOOKUP($K198,'Bed parameters'!$A$9:$I$12,9,FALSE))*$F198*(VLOOKUP($Q198,'Workforce distribution'!$C$8:$AD$30,AX$7,FALSE)),IF($Q198="n/a",(IF($P198=AX$6,$X198*$F198,0)),$X198*$F198*(VLOOKUP($Q198,'Workforce distribution'!$C$8:$AD$30,AX$7,FALSE)))),0)</f>
        <v>0</v>
      </c>
      <c r="AY198" s="30">
        <f>_xlfn.IFNA(IF($O198="days",$Y198*(VLOOKUP($K198,'Bed parameters'!$A$9:$I$12,9,FALSE))*$F198*(VLOOKUP($Q198,'Workforce distribution'!$C$8:$AD$30,AY$7,FALSE)),IF($Q198="n/a",(IF($P198=AY$6,$X198*$F198,0)),$X198*$F198*(VLOOKUP($Q198,'Workforce distribution'!$C$8:$AD$30,AY$7,FALSE)))),0)</f>
        <v>0</v>
      </c>
      <c r="AZ198" s="30">
        <f>_xlfn.IFNA(IF($O198="days",$Y198*(VLOOKUP($K198,'Bed parameters'!$A$9:$I$12,9,FALSE))*$F198*(VLOOKUP($Q198,'Workforce distribution'!$C$8:$AD$30,AZ$7,FALSE)),IF($Q198="n/a",(IF($P198=AZ$6,$X198*$F198,0)),$X198*$F198*(VLOOKUP($Q198,'Workforce distribution'!$C$8:$AD$30,AZ$7,FALSE)))),0)</f>
        <v>0</v>
      </c>
      <c r="BA198" s="30">
        <f>_xlfn.IFNA(IF($O198="days",$Y198*(VLOOKUP($K198,'Bed parameters'!$A$9:$I$12,9,FALSE))*$F198*(VLOOKUP($Q198,'Workforce distribution'!$C$8:$AD$30,BA$7,FALSE)),IF($Q198="n/a",(IF($P198=BA$6,$X198*$F198,0)),$X198*$F198*(VLOOKUP($Q198,'Workforce distribution'!$C$8:$AD$30,BA$7,FALSE)))),0)</f>
        <v>0</v>
      </c>
      <c r="BB198" s="30">
        <f>_xlfn.IFNA(IF($O198="days",$Y198*(VLOOKUP($K198,'Bed parameters'!$A$9:$I$12,9,FALSE))*$F198*(VLOOKUP($Q198,'Workforce distribution'!$C$8:$AD$30,BB$7,FALSE)),IF($Q198="n/a",(IF($P198=BB$6,$X198*$F198,0)),$X198*$F198*(VLOOKUP($Q198,'Workforce distribution'!$C$8:$AD$30,BB$7,FALSE)))),0)</f>
        <v>0</v>
      </c>
      <c r="BC198" s="149">
        <f t="shared" si="25"/>
        <v>184.49991645995738</v>
      </c>
      <c r="BD198" s="288">
        <f>IF($Q198="n/a",(IF('Workforce hours'!D$30=0,0,(AB198/'Workforce hours'!D$30))),(IF(VLOOKUP($Q198,'Workforce hours'!$C$8:$AD$30,BD$7,FALSE)=0,0,(AB198/(VLOOKUP($Q198,'Workforce hours'!$C$8:$AD$30,BD$7,FALSE))))))</f>
        <v>0</v>
      </c>
      <c r="BE198" s="288">
        <f>IF($Q198="n/a",(IF('Workforce hours'!E$30=0,0,(AC198/'Workforce hours'!E$30))),(IF(VLOOKUP($Q198,'Workforce hours'!$C$8:$AD$30,BE$7,FALSE)=0,0,(AC198/(VLOOKUP($Q198,'Workforce hours'!$C$8:$AD$30,BE$7,FALSE))))))</f>
        <v>0</v>
      </c>
      <c r="BF198" s="288">
        <f>IF($Q198="n/a",(IF('Workforce hours'!F$30=0,0,(AD198/'Workforce hours'!F$30))),(IF(VLOOKUP($Q198,'Workforce hours'!$C$8:$AD$30,BF$7,FALSE)=0,0,(AD198/(VLOOKUP($Q198,'Workforce hours'!$C$8:$AD$30,BF$7,FALSE))))))</f>
        <v>0</v>
      </c>
      <c r="BG198" s="288">
        <f>IF($Q198="n/a",(IF('Workforce hours'!G$30=0,0,(AE198/'Workforce hours'!G$30))),(IF(VLOOKUP($Q198,'Workforce hours'!$C$8:$AD$30,BG$7,FALSE)=0,0,(AE198/(VLOOKUP($Q198,'Workforce hours'!$C$8:$AD$30,BG$7,FALSE))))))</f>
        <v>71.767404214110798</v>
      </c>
      <c r="BH198" s="288">
        <f>IF($Q198="n/a",(IF('Workforce hours'!H$30=0,0,(AF198/'Workforce hours'!H$30))),(IF(VLOOKUP($Q198,'Workforce hours'!$C$8:$AD$30,BH$7,FALSE)=0,0,(AF198/(VLOOKUP($Q198,'Workforce hours'!$C$8:$AD$30,BH$7,FALSE))))))</f>
        <v>0</v>
      </c>
      <c r="BI198" s="288">
        <f>IF($Q198="n/a",(IF('Workforce hours'!I$30=0,0,(AG198/'Workforce hours'!I$30))),(IF(VLOOKUP($Q198,'Workforce hours'!$C$8:$AD$30,BI$7,FALSE)=0,0,(AG198/(VLOOKUP($Q198,'Workforce hours'!$C$8:$AD$30,BI$7,FALSE))))))</f>
        <v>0</v>
      </c>
      <c r="BJ198" s="288">
        <f>IF($Q198="n/a",(IF('Workforce hours'!J$30=0,0,(AH198/'Workforce hours'!J$30))),(IF(VLOOKUP($Q198,'Workforce hours'!$C$8:$AD$30,BJ$7,FALSE)=0,0,(AH198/(VLOOKUP($Q198,'Workforce hours'!$C$8:$AD$30,BJ$7,FALSE))))))</f>
        <v>0</v>
      </c>
      <c r="BK198" s="288">
        <f>IF($Q198="n/a",(IF('Workforce hours'!K$30=0,0,(AI198/'Workforce hours'!K$30))),(IF(VLOOKUP($Q198,'Workforce hours'!$C$8:$AD$30,BK$7,FALSE)=0,0,(AI198/(VLOOKUP($Q198,'Workforce hours'!$C$8:$AD$30,BK$7,FALSE))))))</f>
        <v>0</v>
      </c>
      <c r="BL198" s="288">
        <f>IF($Q198="n/a",(IF('Workforce hours'!L$30=0,0,(AJ198/'Workforce hours'!L$30))),(IF(VLOOKUP($Q198,'Workforce hours'!$C$8:$AD$30,BL$7,FALSE)=0,0,(AJ198/(VLOOKUP($Q198,'Workforce hours'!$C$8:$AD$30,BL$7,FALSE))))))</f>
        <v>0</v>
      </c>
      <c r="BM198" s="288">
        <f>IF($Q198="n/a",(IF('Workforce hours'!M$30=0,0,(AK198/'Workforce hours'!M$30))),(IF(VLOOKUP($Q198,'Workforce hours'!$C$8:$AD$30,BM$7,FALSE)=0,0,(AK198/(VLOOKUP($Q198,'Workforce hours'!$C$8:$AD$30,BM$7,FALSE))))))</f>
        <v>75.076467106747998</v>
      </c>
      <c r="BN198" s="288">
        <f>IF($Q198="n/a",(IF('Workforce hours'!N$30=0,0,(AL198/'Workforce hours'!N$30))),(IF(VLOOKUP($Q198,'Workforce hours'!$C$8:$AD$30,BN$7,FALSE)=0,0,(AL198/(VLOOKUP($Q198,'Workforce hours'!$C$8:$AD$30,BN$7,FALSE))))))</f>
        <v>0</v>
      </c>
      <c r="BO198" s="288">
        <f>IF($Q198="n/a",(IF('Workforce hours'!O$30=0,0,(AM198/'Workforce hours'!O$30))),(IF(VLOOKUP($Q198,'Workforce hours'!$C$8:$AD$30,BO$7,FALSE)=0,0,(AM198/(VLOOKUP($Q198,'Workforce hours'!$C$8:$AD$30,BO$7,FALSE))))))</f>
        <v>0</v>
      </c>
      <c r="BP198" s="288">
        <f>IF($Q198="n/a",(IF('Workforce hours'!P$30=0,0,(AN198/'Workforce hours'!P$30))),(IF(VLOOKUP($Q198,'Workforce hours'!$C$8:$AD$30,BP$7,FALSE)=0,0,(AN198/(VLOOKUP($Q198,'Workforce hours'!$C$8:$AD$30,BP$7,FALSE))))))</f>
        <v>0</v>
      </c>
      <c r="BQ198" s="288">
        <f>IF($Q198="n/a",(IF('Workforce hours'!Q$30=0,0,(AO198/'Workforce hours'!Q$30))),(IF(VLOOKUP($Q198,'Workforce hours'!$C$8:$AD$30,BQ$7,FALSE)=0,0,(AO198/(VLOOKUP($Q198,'Workforce hours'!$C$8:$AD$30,BQ$7,FALSE))))))</f>
        <v>0</v>
      </c>
      <c r="BR198" s="288">
        <f>IF($Q198="n/a",(IF('Workforce hours'!R$30=0,0,(AP198/'Workforce hours'!R$30))),(IF(VLOOKUP($Q198,'Workforce hours'!$C$8:$AD$30,BR$7,FALSE)=0,0,(AP198/(VLOOKUP($Q198,'Workforce hours'!$C$8:$AD$30,BR$7,FALSE))))))</f>
        <v>0</v>
      </c>
      <c r="BS198" s="288">
        <f>IF($Q198="n/a",(IF('Workforce hours'!S$30=0,0,(AQ198/'Workforce hours'!S$30))),(IF(VLOOKUP($Q198,'Workforce hours'!$C$8:$AD$30,BS$7,FALSE)=0,0,(AQ198/(VLOOKUP($Q198,'Workforce hours'!$C$8:$AD$30,BS$7,FALSE))))))</f>
        <v>0</v>
      </c>
      <c r="BT198" s="288">
        <f>IF($Q198="n/a",(IF('Workforce hours'!T$30=0,0,(AR198/'Workforce hours'!T$30))),(IF(VLOOKUP($Q198,'Workforce hours'!$C$8:$AD$30,BT$7,FALSE)=0,0,(AR198/(VLOOKUP($Q198,'Workforce hours'!$C$8:$AD$30,BT$7,FALSE))))))</f>
        <v>0</v>
      </c>
      <c r="BU198" s="288">
        <f>IF($Q198="n/a",(IF('Workforce hours'!U$30=0,0,(AS198/'Workforce hours'!U$30))),(IF(VLOOKUP($Q198,'Workforce hours'!$C$8:$AD$30,BU$7,FALSE)=0,0,(AS198/(VLOOKUP($Q198,'Workforce hours'!$C$8:$AD$30,BU$7,FALSE))))))</f>
        <v>37.656045139098588</v>
      </c>
      <c r="BV198" s="288">
        <f>IF($Q198="n/a",(IF('Workforce hours'!V$30=0,0,(AT198/'Workforce hours'!V$30))),(IF(VLOOKUP($Q198,'Workforce hours'!$C$8:$AD$30,BV$7,FALSE)=0,0,(AT198/(VLOOKUP($Q198,'Workforce hours'!$C$8:$AD$30,BV$7,FALSE))))))</f>
        <v>0</v>
      </c>
      <c r="BW198" s="288">
        <f>IF($Q198="n/a",(IF('Workforce hours'!W$30=0,0,(AU198/'Workforce hours'!W$30))),(IF(VLOOKUP($Q198,'Workforce hours'!$C$8:$AD$30,BW$7,FALSE)=0,0,(AU198/(VLOOKUP($Q198,'Workforce hours'!$C$8:$AD$30,BW$7,FALSE))))))</f>
        <v>0</v>
      </c>
      <c r="BX198" s="288">
        <f>IF($Q198="n/a",(IF('Workforce hours'!X$30=0,0,(AV198/'Workforce hours'!X$30))),(IF(VLOOKUP($Q198,'Workforce hours'!$C$8:$AD$30,BX$7,FALSE)=0,0,(AV198/(VLOOKUP($Q198,'Workforce hours'!$C$8:$AD$30,BX$7,FALSE))))))</f>
        <v>0</v>
      </c>
      <c r="BY198" s="288">
        <f>IF($Q198="n/a",(IF('Workforce hours'!Y$30=0,0,(AW198/'Workforce hours'!Y$30))),(IF(VLOOKUP($Q198,'Workforce hours'!$C$8:$AD$30,BY$7,FALSE)=0,0,(AW198/(VLOOKUP($Q198,'Workforce hours'!$C$8:$AD$30,BY$7,FALSE))))))</f>
        <v>0</v>
      </c>
      <c r="BZ198" s="288">
        <f>IF($Q198="n/a",(IF('Workforce hours'!Z$30=0,0,(AX198/'Workforce hours'!Z$30))),(IF(VLOOKUP($Q198,'Workforce hours'!$C$8:$AD$30,BZ$7,FALSE)=0,0,(AX198/(VLOOKUP($Q198,'Workforce hours'!$C$8:$AD$30,BZ$7,FALSE))))))</f>
        <v>0</v>
      </c>
      <c r="CA198" s="288">
        <f>IF($Q198="n/a",(IF('Workforce hours'!AA$30=0,0,(AY198/'Workforce hours'!AA$30))),(IF(VLOOKUP($Q198,'Workforce hours'!$C$8:$AD$30,CA$7,FALSE)=0,0,(AY198/(VLOOKUP($Q198,'Workforce hours'!$C$8:$AD$30,CA$7,FALSE))))))</f>
        <v>0</v>
      </c>
      <c r="CB198" s="288">
        <f>IF($Q198="n/a",(IF('Workforce hours'!AB$30=0,0,(AZ198/'Workforce hours'!AB$30))),(IF(VLOOKUP($Q198,'Workforce hours'!$C$8:$AD$30,CB$7,FALSE)=0,0,(AZ198/(VLOOKUP($Q198,'Workforce hours'!$C$8:$AD$30,CB$7,FALSE))))))</f>
        <v>0</v>
      </c>
      <c r="CC198" s="288">
        <f>IF($Q198="n/a",(IF('Workforce hours'!AC$30=0,0,(BA198/'Workforce hours'!AC$30))),(IF(VLOOKUP($Q198,'Workforce hours'!$C$8:$AD$30,CC$7,FALSE)=0,0,(BA198/(VLOOKUP($Q198,'Workforce hours'!$C$8:$AD$30,CC$7,FALSE))))))</f>
        <v>0</v>
      </c>
      <c r="CD198" s="288">
        <f>IF($Q198="n/a",(IF('Workforce hours'!AD$30=0,0,(BB198/'Workforce hours'!AD$30))),(IF(VLOOKUP($Q198,'Workforce hours'!$C$8:$AD$30,CD$7,FALSE)=0,0,(BB198/(VLOOKUP($Q198,'Workforce hours'!$C$8:$AD$30,CD$7,FALSE))))))</f>
        <v>0</v>
      </c>
      <c r="CE198" s="289">
        <f t="shared" si="26"/>
        <v>0</v>
      </c>
      <c r="CF198" s="290">
        <f>BD198*'Workforce costs'!B$9*(1+'Workforce costs'!B$10)*(1+'Workforce costs'!B$11)</f>
        <v>0</v>
      </c>
      <c r="CG198" s="290">
        <f>BE198*'Workforce costs'!C$9*(1+'Workforce costs'!C$10)*(1+'Workforce costs'!C$11)</f>
        <v>0</v>
      </c>
      <c r="CH198" s="290">
        <f>BF198*'Workforce costs'!D$9*(1+'Workforce costs'!D$10)*(1+'Workforce costs'!D$11)</f>
        <v>0</v>
      </c>
      <c r="CI198" s="290">
        <f>BG198*'Workforce costs'!E$9*(1+'Workforce costs'!E$10)*(1+'Workforce costs'!E$11)</f>
        <v>0</v>
      </c>
      <c r="CJ198" s="290">
        <f>BH198*'Workforce costs'!F$9*(1+'Workforce costs'!F$10)*(1+'Workforce costs'!F$11)</f>
        <v>0</v>
      </c>
      <c r="CK198" s="290">
        <f>BI198*'Workforce costs'!G$9*(1+'Workforce costs'!G$10)*(1+'Workforce costs'!G$11)</f>
        <v>0</v>
      </c>
      <c r="CL198" s="290">
        <f>BJ198*'Workforce costs'!H$9*(1+'Workforce costs'!H$10)*(1+'Workforce costs'!H$11)</f>
        <v>0</v>
      </c>
      <c r="CM198" s="290">
        <f>BK198*'Workforce costs'!I$9*(1+'Workforce costs'!I$10)*(1+'Workforce costs'!I$11)</f>
        <v>0</v>
      </c>
      <c r="CN198" s="290">
        <f>BL198*'Workforce costs'!J$9*(1+'Workforce costs'!J$10)*(1+'Workforce costs'!J$11)</f>
        <v>0</v>
      </c>
      <c r="CO198" s="290">
        <f>BM198*'Workforce costs'!K$9*(1+'Workforce costs'!K$10)*(1+'Workforce costs'!K$11)</f>
        <v>0</v>
      </c>
      <c r="CP198" s="290">
        <f>BN198*'Workforce costs'!L$9*(1+'Workforce costs'!L$10)*(1+'Workforce costs'!L$11)</f>
        <v>0</v>
      </c>
      <c r="CQ198" s="290">
        <f>BO198*'Workforce costs'!M$9*(1+'Workforce costs'!M$10)*(1+'Workforce costs'!M$11)</f>
        <v>0</v>
      </c>
      <c r="CR198" s="290">
        <f>BP198*'Workforce costs'!N$9*(1+'Workforce costs'!N$10)*(1+'Workforce costs'!N$11)</f>
        <v>0</v>
      </c>
      <c r="CS198" s="290">
        <f>BQ198*'Workforce costs'!O$9*(1+'Workforce costs'!O$10)*(1+'Workforce costs'!O$11)</f>
        <v>0</v>
      </c>
      <c r="CT198" s="290">
        <f>BR198*'Workforce costs'!P$9*(1+'Workforce costs'!P$10)*(1+'Workforce costs'!P$11)</f>
        <v>0</v>
      </c>
      <c r="CU198" s="290">
        <f>BS198*'Workforce costs'!Q$9*(1+'Workforce costs'!Q$10)*(1+'Workforce costs'!Q$11)</f>
        <v>0</v>
      </c>
      <c r="CV198" s="290">
        <f>BT198*'Workforce costs'!R$9*(1+'Workforce costs'!R$10)*(1+'Workforce costs'!R$11)</f>
        <v>0</v>
      </c>
      <c r="CW198" s="290">
        <f>BU198*'Workforce costs'!S$9*(1+'Workforce costs'!S$10)*(1+'Workforce costs'!S$11)</f>
        <v>0</v>
      </c>
      <c r="CX198" s="290">
        <f>BV198*'Workforce costs'!T$9*(1+'Workforce costs'!T$10)*(1+'Workforce costs'!T$11)</f>
        <v>0</v>
      </c>
      <c r="CY198" s="290">
        <f>BW198*'Workforce costs'!U$9*(1+'Workforce costs'!U$10)*(1+'Workforce costs'!U$11)</f>
        <v>0</v>
      </c>
      <c r="CZ198" s="290">
        <f>BX198*'Workforce costs'!V$9*(1+'Workforce costs'!V$10)*(1+'Workforce costs'!V$11)</f>
        <v>0</v>
      </c>
      <c r="DA198" s="290">
        <f>BY198*'Workforce costs'!W$9*(1+'Workforce costs'!W$10)*(1+'Workforce costs'!W$11)</f>
        <v>0</v>
      </c>
      <c r="DB198" s="290">
        <f>BZ198*'Workforce costs'!X$9*(1+'Workforce costs'!X$10)*(1+'Workforce costs'!X$11)</f>
        <v>0</v>
      </c>
      <c r="DC198" s="290">
        <f>CA198*'Workforce costs'!Y$9*(1+'Workforce costs'!Y$10)*(1+'Workforce costs'!Y$11)</f>
        <v>0</v>
      </c>
      <c r="DD198" s="290">
        <f>CB198*'Workforce costs'!Z$9*(1+'Workforce costs'!Z$10)*(1+'Workforce costs'!Z$11)</f>
        <v>0</v>
      </c>
      <c r="DE198" s="290">
        <f>CC198*'Workforce costs'!AA$9*(1+'Workforce costs'!AA$10)*(1+'Workforce costs'!AA$11)</f>
        <v>0</v>
      </c>
      <c r="DF198" s="290">
        <f>CD198*'Workforce costs'!AB$9*(1+'Workforce costs'!AB$10)*(1+'Workforce costs'!AB$11)</f>
        <v>0</v>
      </c>
    </row>
    <row r="199" spans="1:110" x14ac:dyDescent="0.3">
      <c r="A199" s="2" t="str">
        <f>Outputs!$A$4</f>
        <v>Australia</v>
      </c>
      <c r="B199" s="2" t="str">
        <f t="shared" si="19"/>
        <v>Australia 25to64</v>
      </c>
      <c r="C199" s="30">
        <f>VLOOKUP($B199,Populations!$D$15:$H$1920,3,FALSE)</f>
        <v>13966174</v>
      </c>
      <c r="D199" s="255">
        <f>IF(OR($H199="General pop",$H199="Schools",$H199="Workplace",$H199="Skills Training",$H199="Digital Supports"),1,VLOOKUP($B199,Populations!$D$15:$H$1920,5,FALSE))</f>
        <v>1</v>
      </c>
      <c r="E199" s="88">
        <f>VLOOKUP(I199,Epidemiology!$C$10:$H$47,6,FALSE)</f>
        <v>3060</v>
      </c>
      <c r="F199" s="102">
        <f>'Care profiles'!R200</f>
        <v>1</v>
      </c>
      <c r="G199" s="15" t="str">
        <f>'Care profiles'!A200</f>
        <v>25to64</v>
      </c>
      <c r="H199" s="15" t="str">
        <f>'Care profiles'!B200</f>
        <v>Thoughts</v>
      </c>
      <c r="I199" s="15" t="str">
        <f>'Care profiles'!C200</f>
        <v>Thoughts_25-64yrs</v>
      </c>
      <c r="J199" s="15" t="str">
        <f>'Care profiles'!D200</f>
        <v>Care profile</v>
      </c>
      <c r="K199" s="15" t="str">
        <f>'Care profiles'!E200</f>
        <v>Acute Inpatient Services – Adult (25 – 64 years)</v>
      </c>
      <c r="L199" s="104">
        <f>'Care profiles'!F200</f>
        <v>0.01</v>
      </c>
      <c r="M199" s="15">
        <f>'Care profiles'!G200</f>
        <v>1</v>
      </c>
      <c r="N199" s="15">
        <f>'Care profiles'!H200</f>
        <v>3</v>
      </c>
      <c r="O199" s="15" t="str">
        <f>'Care profiles'!I200</f>
        <v>days</v>
      </c>
      <c r="P199" s="15" t="str">
        <f>'Care profiles'!J200</f>
        <v>Team</v>
      </c>
      <c r="Q199" s="15" t="str">
        <f>'Care profiles'!K200</f>
        <v>Acute Inpatient Services – Adult (25 – 64 years)</v>
      </c>
      <c r="R199" s="15" t="str">
        <f>'Care profiles'!M200</f>
        <v>N</v>
      </c>
      <c r="S199" s="15" t="str">
        <f>'Care profiles'!O200</f>
        <v>Y</v>
      </c>
      <c r="T199" s="15" t="str">
        <f>'Care profiles'!Q200</f>
        <v>N</v>
      </c>
      <c r="U199" s="30">
        <f t="shared" si="20"/>
        <v>427364.92440000002</v>
      </c>
      <c r="V199" s="30">
        <f t="shared" si="21"/>
        <v>4273.6492440000002</v>
      </c>
      <c r="W199" s="30">
        <f>IF(M199="n/a",0,IF(O199="days",V199*M199*(1+(VLOOKUP(K199,'Bed parameters'!$A$9:$G$12,7,FALSE))),V199*M199))</f>
        <v>4273.6492440000002</v>
      </c>
      <c r="X199" s="30">
        <f t="shared" si="22"/>
        <v>307702.74556800001</v>
      </c>
      <c r="Y199" s="30">
        <f t="shared" si="23"/>
        <v>12820.947732000001</v>
      </c>
      <c r="Z199" s="113">
        <f>_xlfn.IFNA(Y199/((VLOOKUP(K199,'Bed parameters'!$A$9:$G$12,3,FALSE))*(VLOOKUP(K199,'Bed parameters'!$A$9:$G$12,5,FALSE))),0)</f>
        <v>41.324569643835616</v>
      </c>
      <c r="AA199" s="30">
        <f t="shared" si="24"/>
        <v>127568.4299334</v>
      </c>
      <c r="AB199" s="30">
        <f>_xlfn.IFNA(IF($O199="days",$Y199*(VLOOKUP($K199,'Bed parameters'!$A$9:$I$12,9,FALSE))*$F199*(VLOOKUP($Q199,'Workforce distribution'!$C$8:$AD$30,AB$7,FALSE)),IF($Q199="n/a",(IF($P199=AB$6,$X199*$F199,0)),$X199*$F199*(VLOOKUP($Q199,'Workforce distribution'!$C$8:$AD$30,AB$7,FALSE)))),0)</f>
        <v>0</v>
      </c>
      <c r="AC199" s="30">
        <f>_xlfn.IFNA(IF($O199="days",$Y199*(VLOOKUP($K199,'Bed parameters'!$A$9:$I$12,9,FALSE))*$F199*(VLOOKUP($Q199,'Workforce distribution'!$C$8:$AD$30,AC$7,FALSE)),IF($Q199="n/a",(IF($P199=AC$6,$X199*$F199,0)),$X199*$F199*(VLOOKUP($Q199,'Workforce distribution'!$C$8:$AD$30,AC$7,FALSE)))),0)</f>
        <v>0</v>
      </c>
      <c r="AD199" s="30">
        <f>_xlfn.IFNA(IF($O199="days",$Y199*(VLOOKUP($K199,'Bed parameters'!$A$9:$I$12,9,FALSE))*$F199*(VLOOKUP($Q199,'Workforce distribution'!$C$8:$AD$30,AD$7,FALSE)),IF($Q199="n/a",(IF($P199=AD$6,$X199*$F199,0)),$X199*$F199*(VLOOKUP($Q199,'Workforce distribution'!$C$8:$AD$30,AD$7,FALSE)))),0)</f>
        <v>0</v>
      </c>
      <c r="AE199" s="30">
        <f>_xlfn.IFNA(IF($O199="days",$Y199*(VLOOKUP($K199,'Bed parameters'!$A$9:$I$12,9,FALSE))*$F199*(VLOOKUP($Q199,'Workforce distribution'!$C$8:$AD$30,AE$7,FALSE)),IF($Q199="n/a",(IF($P199=AE$6,$X199*$F199,0)),$X199*$F199*(VLOOKUP($Q199,'Workforce distribution'!$C$8:$AD$30,AE$7,FALSE)))),0)</f>
        <v>4433.5728427676622</v>
      </c>
      <c r="AF199" s="30">
        <f>_xlfn.IFNA(IF($O199="days",$Y199*(VLOOKUP($K199,'Bed parameters'!$A$9:$I$12,9,FALSE))*$F199*(VLOOKUP($Q199,'Workforce distribution'!$C$8:$AD$30,AF$7,FALSE)),IF($Q199="n/a",(IF($P199=AF$6,$X199*$F199,0)),$X199*$F199*(VLOOKUP($Q199,'Workforce distribution'!$C$8:$AD$30,AF$7,FALSE)))),0)</f>
        <v>10051.825068623048</v>
      </c>
      <c r="AG199" s="30">
        <f>_xlfn.IFNA(IF($O199="days",$Y199*(VLOOKUP($K199,'Bed parameters'!$A$9:$I$12,9,FALSE))*$F199*(VLOOKUP($Q199,'Workforce distribution'!$C$8:$AD$30,AG$7,FALSE)),IF($Q199="n/a",(IF($P199=AG$6,$X199*$F199,0)),$X199*$F199*(VLOOKUP($Q199,'Workforce distribution'!$C$8:$AD$30,AG$7,FALSE)))),0)</f>
        <v>0</v>
      </c>
      <c r="AH199" s="30">
        <f>_xlfn.IFNA(IF($O199="days",$Y199*(VLOOKUP($K199,'Bed parameters'!$A$9:$I$12,9,FALSE))*$F199*(VLOOKUP($Q199,'Workforce distribution'!$C$8:$AD$30,AH$7,FALSE)),IF($Q199="n/a",(IF($P199=AH$6,$X199*$F199,0)),$X199*$F199*(VLOOKUP($Q199,'Workforce distribution'!$C$8:$AD$30,AH$7,FALSE)))),0)</f>
        <v>0</v>
      </c>
      <c r="AI199" s="30">
        <f>_xlfn.IFNA(IF($O199="days",$Y199*(VLOOKUP($K199,'Bed parameters'!$A$9:$I$12,9,FALSE))*$F199*(VLOOKUP($Q199,'Workforce distribution'!$C$8:$AD$30,AI$7,FALSE)),IF($Q199="n/a",(IF($P199=AI$6,$X199*$F199,0)),$X199*$F199*(VLOOKUP($Q199,'Workforce distribution'!$C$8:$AD$30,AI$7,FALSE)))),0)</f>
        <v>0</v>
      </c>
      <c r="AJ199" s="30">
        <f>_xlfn.IFNA(IF($O199="days",$Y199*(VLOOKUP($K199,'Bed parameters'!$A$9:$I$12,9,FALSE))*$F199*(VLOOKUP($Q199,'Workforce distribution'!$C$8:$AD$30,AJ$7,FALSE)),IF($Q199="n/a",(IF($P199=AJ$6,$X199*$F199,0)),$X199*$F199*(VLOOKUP($Q199,'Workforce distribution'!$C$8:$AD$30,AJ$7,FALSE)))),0)</f>
        <v>0</v>
      </c>
      <c r="AK199" s="30">
        <f>_xlfn.IFNA(IF($O199="days",$Y199*(VLOOKUP($K199,'Bed parameters'!$A$9:$I$12,9,FALSE))*$F199*(VLOOKUP($Q199,'Workforce distribution'!$C$8:$AD$30,AK$7,FALSE)),IF($Q199="n/a",(IF($P199=AK$6,$X199*$F199,0)),$X199*$F199*(VLOOKUP($Q199,'Workforce distribution'!$C$8:$AD$30,AK$7,FALSE)))),0)</f>
        <v>0</v>
      </c>
      <c r="AL199" s="30">
        <f>_xlfn.IFNA(IF($O199="days",$Y199*(VLOOKUP($K199,'Bed parameters'!$A$9:$I$12,9,FALSE))*$F199*(VLOOKUP($Q199,'Workforce distribution'!$C$8:$AD$30,AL$7,FALSE)),IF($Q199="n/a",(IF($P199=AL$6,$X199*$F199,0)),$X199*$F199*(VLOOKUP($Q199,'Workforce distribution'!$C$8:$AD$30,AL$7,FALSE)))),0)</f>
        <v>0</v>
      </c>
      <c r="AM199" s="30">
        <f>_xlfn.IFNA(IF($O199="days",$Y199*(VLOOKUP($K199,'Bed parameters'!$A$9:$I$12,9,FALSE))*$F199*(VLOOKUP($Q199,'Workforce distribution'!$C$8:$AD$30,AM$7,FALSE)),IF($Q199="n/a",(IF($P199=AM$6,$X199*$F199,0)),$X199*$F199*(VLOOKUP($Q199,'Workforce distribution'!$C$8:$AD$30,AM$7,FALSE)))),0)</f>
        <v>84363.531825943428</v>
      </c>
      <c r="AN199" s="30">
        <f>_xlfn.IFNA(IF($O199="days",$Y199*(VLOOKUP($K199,'Bed parameters'!$A$9:$I$12,9,FALSE))*$F199*(VLOOKUP($Q199,'Workforce distribution'!$C$8:$AD$30,AN$7,FALSE)),IF($Q199="n/a",(IF($P199=AN$6,$X199*$F199,0)),$X199*$F199*(VLOOKUP($Q199,'Workforce distribution'!$C$8:$AD$30,AN$7,FALSE)))),0)</f>
        <v>1705.2203241414099</v>
      </c>
      <c r="AO199" s="30">
        <f>_xlfn.IFNA(IF($O199="days",$Y199*(VLOOKUP($K199,'Bed parameters'!$A$9:$I$12,9,FALSE))*$F199*(VLOOKUP($Q199,'Workforce distribution'!$C$8:$AD$30,AO$7,FALSE)),IF($Q199="n/a",(IF($P199=AO$6,$X199*$F199,0)),$X199*$F199*(VLOOKUP($Q199,'Workforce distribution'!$C$8:$AD$30,AO$7,FALSE)))),0)</f>
        <v>3410.4406482828199</v>
      </c>
      <c r="AP199" s="30">
        <f>_xlfn.IFNA(IF($O199="days",$Y199*(VLOOKUP($K199,'Bed parameters'!$A$9:$I$12,9,FALSE))*$F199*(VLOOKUP($Q199,'Workforce distribution'!$C$8:$AD$30,AP$7,FALSE)),IF($Q199="n/a",(IF($P199=AP$6,$X199*$F199,0)),$X199*$F199*(VLOOKUP($Q199,'Workforce distribution'!$C$8:$AD$30,AP$7,FALSE)))),0)</f>
        <v>3410.4406482828199</v>
      </c>
      <c r="AQ199" s="30">
        <f>_xlfn.IFNA(IF($O199="days",$Y199*(VLOOKUP($K199,'Bed parameters'!$A$9:$I$12,9,FALSE))*$F199*(VLOOKUP($Q199,'Workforce distribution'!$C$8:$AD$30,AQ$7,FALSE)),IF($Q199="n/a",(IF($P199=AQ$6,$X199*$F199,0)),$X199*$F199*(VLOOKUP($Q199,'Workforce distribution'!$C$8:$AD$30,AQ$7,FALSE)))),0)</f>
        <v>1705.2203241414099</v>
      </c>
      <c r="AR199" s="30">
        <f>_xlfn.IFNA(IF($O199="days",$Y199*(VLOOKUP($K199,'Bed parameters'!$A$9:$I$12,9,FALSE))*$F199*(VLOOKUP($Q199,'Workforce distribution'!$C$8:$AD$30,AR$7,FALSE)),IF($Q199="n/a",(IF($P199=AR$6,$X199*$F199,0)),$X199*$F199*(VLOOKUP($Q199,'Workforce distribution'!$C$8:$AD$30,AR$7,FALSE)))),0)</f>
        <v>0</v>
      </c>
      <c r="AS199" s="30">
        <f>_xlfn.IFNA(IF($O199="days",$Y199*(VLOOKUP($K199,'Bed parameters'!$A$9:$I$12,9,FALSE))*$F199*(VLOOKUP($Q199,'Workforce distribution'!$C$8:$AD$30,AS$7,FALSE)),IF($Q199="n/a",(IF($P199=AS$6,$X199*$F199,0)),$X199*$F199*(VLOOKUP($Q199,'Workforce distribution'!$C$8:$AD$30,AS$7,FALSE)))),0)</f>
        <v>0</v>
      </c>
      <c r="AT199" s="30">
        <f>_xlfn.IFNA(IF($O199="days",$Y199*(VLOOKUP($K199,'Bed parameters'!$A$9:$I$12,9,FALSE))*$F199*(VLOOKUP($Q199,'Workforce distribution'!$C$8:$AD$30,AT$7,FALSE)),IF($Q199="n/a",(IF($P199=AT$6,$X199*$F199,0)),$X199*$F199*(VLOOKUP($Q199,'Workforce distribution'!$C$8:$AD$30,AT$7,FALSE)))),0)</f>
        <v>0</v>
      </c>
      <c r="AU199" s="30">
        <f>_xlfn.IFNA(IF($O199="days",$Y199*(VLOOKUP($K199,'Bed parameters'!$A$9:$I$12,9,FALSE))*$F199*(VLOOKUP($Q199,'Workforce distribution'!$C$8:$AD$30,AU$7,FALSE)),IF($Q199="n/a",(IF($P199=AU$6,$X199*$F199,0)),$X199*$F199*(VLOOKUP($Q199,'Workforce distribution'!$C$8:$AD$30,AU$7,FALSE)))),0)</f>
        <v>6102.8937916639925</v>
      </c>
      <c r="AV199" s="30">
        <f>_xlfn.IFNA(IF($O199="days",$Y199*(VLOOKUP($K199,'Bed parameters'!$A$9:$I$12,9,FALSE))*$F199*(VLOOKUP($Q199,'Workforce distribution'!$C$8:$AD$30,AV$7,FALSE)),IF($Q199="n/a",(IF($P199=AV$6,$X199*$F199,0)),$X199*$F199*(VLOOKUP($Q199,'Workforce distribution'!$C$8:$AD$30,AV$7,FALSE)))),0)</f>
        <v>3051.4468958319962</v>
      </c>
      <c r="AW199" s="30">
        <f>_xlfn.IFNA(IF($O199="days",$Y199*(VLOOKUP($K199,'Bed parameters'!$A$9:$I$12,9,FALSE))*$F199*(VLOOKUP($Q199,'Workforce distribution'!$C$8:$AD$30,AW$7,FALSE)),IF($Q199="n/a",(IF($P199=AW$6,$X199*$F199,0)),$X199*$F199*(VLOOKUP($Q199,'Workforce distribution'!$C$8:$AD$30,AW$7,FALSE)))),0)</f>
        <v>9333.8375637214012</v>
      </c>
      <c r="AX199" s="30">
        <f>_xlfn.IFNA(IF($O199="days",$Y199*(VLOOKUP($K199,'Bed parameters'!$A$9:$I$12,9,FALSE))*$F199*(VLOOKUP($Q199,'Workforce distribution'!$C$8:$AD$30,AX$7,FALSE)),IF($Q199="n/a",(IF($P199=AX$6,$X199*$F199,0)),$X199*$F199*(VLOOKUP($Q199,'Workforce distribution'!$C$8:$AD$30,AX$7,FALSE)))),0)</f>
        <v>0</v>
      </c>
      <c r="AY199" s="30">
        <f>_xlfn.IFNA(IF($O199="days",$Y199*(VLOOKUP($K199,'Bed parameters'!$A$9:$I$12,9,FALSE))*$F199*(VLOOKUP($Q199,'Workforce distribution'!$C$8:$AD$30,AY$7,FALSE)),IF($Q199="n/a",(IF($P199=AY$6,$X199*$F199,0)),$X199*$F199*(VLOOKUP($Q199,'Workforce distribution'!$C$8:$AD$30,AY$7,FALSE)))),0)</f>
        <v>0</v>
      </c>
      <c r="AZ199" s="30">
        <f>_xlfn.IFNA(IF($O199="days",$Y199*(VLOOKUP($K199,'Bed parameters'!$A$9:$I$12,9,FALSE))*$F199*(VLOOKUP($Q199,'Workforce distribution'!$C$8:$AD$30,AZ$7,FALSE)),IF($Q199="n/a",(IF($P199=AZ$6,$X199*$F199,0)),$X199*$F199*(VLOOKUP($Q199,'Workforce distribution'!$C$8:$AD$30,AZ$7,FALSE)))),0)</f>
        <v>0</v>
      </c>
      <c r="BA199" s="30">
        <f>_xlfn.IFNA(IF($O199="days",$Y199*(VLOOKUP($K199,'Bed parameters'!$A$9:$I$12,9,FALSE))*$F199*(VLOOKUP($Q199,'Workforce distribution'!$C$8:$AD$30,BA$7,FALSE)),IF($Q199="n/a",(IF($P199=BA$6,$X199*$F199,0)),$X199*$F199*(VLOOKUP($Q199,'Workforce distribution'!$C$8:$AD$30,BA$7,FALSE)))),0)</f>
        <v>0</v>
      </c>
      <c r="BB199" s="30">
        <f>_xlfn.IFNA(IF($O199="days",$Y199*(VLOOKUP($K199,'Bed parameters'!$A$9:$I$12,9,FALSE))*$F199*(VLOOKUP($Q199,'Workforce distribution'!$C$8:$AD$30,BB$7,FALSE)),IF($Q199="n/a",(IF($P199=BB$6,$X199*$F199,0)),$X199*$F199*(VLOOKUP($Q199,'Workforce distribution'!$C$8:$AD$30,BB$7,FALSE)))),0)</f>
        <v>0</v>
      </c>
      <c r="BC199" s="149">
        <f t="shared" si="25"/>
        <v>77.882562431063221</v>
      </c>
      <c r="BD199" s="288">
        <f>IF($Q199="n/a",(IF('Workforce hours'!D$30=0,0,(AB199/'Workforce hours'!D$30))),(IF(VLOOKUP($Q199,'Workforce hours'!$C$8:$AD$30,BD$7,FALSE)=0,0,(AB199/(VLOOKUP($Q199,'Workforce hours'!$C$8:$AD$30,BD$7,FALSE))))))</f>
        <v>0</v>
      </c>
      <c r="BE199" s="288">
        <f>IF($Q199="n/a",(IF('Workforce hours'!E$30=0,0,(AC199/'Workforce hours'!E$30))),(IF(VLOOKUP($Q199,'Workforce hours'!$C$8:$AD$30,BE$7,FALSE)=0,0,(AC199/(VLOOKUP($Q199,'Workforce hours'!$C$8:$AD$30,BE$7,FALSE))))))</f>
        <v>0</v>
      </c>
      <c r="BF199" s="288">
        <f>IF($Q199="n/a",(IF('Workforce hours'!F$30=0,0,(AD199/'Workforce hours'!F$30))),(IF(VLOOKUP($Q199,'Workforce hours'!$C$8:$AD$30,BF$7,FALSE)=0,0,(AD199/(VLOOKUP($Q199,'Workforce hours'!$C$8:$AD$30,BF$7,FALSE))))))</f>
        <v>0</v>
      </c>
      <c r="BG199" s="288">
        <f>IF($Q199="n/a",(IF('Workforce hours'!G$30=0,0,(AE199/'Workforce hours'!G$30))),(IF(VLOOKUP($Q199,'Workforce hours'!$C$8:$AD$30,BG$7,FALSE)=0,0,(AE199/(VLOOKUP($Q199,'Workforce hours'!$C$8:$AD$30,BG$7,FALSE))))))</f>
        <v>2.5845497675474132</v>
      </c>
      <c r="BH199" s="288">
        <f>IF($Q199="n/a",(IF('Workforce hours'!H$30=0,0,(AF199/'Workforce hours'!H$30))),(IF(VLOOKUP($Q199,'Workforce hours'!$C$8:$AD$30,BH$7,FALSE)=0,0,(AF199/(VLOOKUP($Q199,'Workforce hours'!$C$8:$AD$30,BH$7,FALSE))))))</f>
        <v>6.1313680572967932</v>
      </c>
      <c r="BI199" s="288">
        <f>IF($Q199="n/a",(IF('Workforce hours'!I$30=0,0,(AG199/'Workforce hours'!I$30))),(IF(VLOOKUP($Q199,'Workforce hours'!$C$8:$AD$30,BI$7,FALSE)=0,0,(AG199/(VLOOKUP($Q199,'Workforce hours'!$C$8:$AD$30,BI$7,FALSE))))))</f>
        <v>0</v>
      </c>
      <c r="BJ199" s="288">
        <f>IF($Q199="n/a",(IF('Workforce hours'!J$30=0,0,(AH199/'Workforce hours'!J$30))),(IF(VLOOKUP($Q199,'Workforce hours'!$C$8:$AD$30,BJ$7,FALSE)=0,0,(AH199/(VLOOKUP($Q199,'Workforce hours'!$C$8:$AD$30,BJ$7,FALSE))))))</f>
        <v>0</v>
      </c>
      <c r="BK199" s="288">
        <f>IF($Q199="n/a",(IF('Workforce hours'!K$30=0,0,(AI199/'Workforce hours'!K$30))),(IF(VLOOKUP($Q199,'Workforce hours'!$C$8:$AD$30,BK$7,FALSE)=0,0,(AI199/(VLOOKUP($Q199,'Workforce hours'!$C$8:$AD$30,BK$7,FALSE))))))</f>
        <v>0</v>
      </c>
      <c r="BL199" s="288">
        <f>IF($Q199="n/a",(IF('Workforce hours'!L$30=0,0,(AJ199/'Workforce hours'!L$30))),(IF(VLOOKUP($Q199,'Workforce hours'!$C$8:$AD$30,BL$7,FALSE)=0,0,(AJ199/(VLOOKUP($Q199,'Workforce hours'!$C$8:$AD$30,BL$7,FALSE))))))</f>
        <v>0</v>
      </c>
      <c r="BM199" s="288">
        <f>IF($Q199="n/a",(IF('Workforce hours'!M$30=0,0,(AK199/'Workforce hours'!M$30))),(IF(VLOOKUP($Q199,'Workforce hours'!$C$8:$AD$30,BM$7,FALSE)=0,0,(AK199/(VLOOKUP($Q199,'Workforce hours'!$C$8:$AD$30,BM$7,FALSE))))))</f>
        <v>0</v>
      </c>
      <c r="BN199" s="288">
        <f>IF($Q199="n/a",(IF('Workforce hours'!N$30=0,0,(AL199/'Workforce hours'!N$30))),(IF(VLOOKUP($Q199,'Workforce hours'!$C$8:$AD$30,BN$7,FALSE)=0,0,(AL199/(VLOOKUP($Q199,'Workforce hours'!$C$8:$AD$30,BN$7,FALSE))))))</f>
        <v>0</v>
      </c>
      <c r="BO199" s="288">
        <f>IF($Q199="n/a",(IF('Workforce hours'!O$30=0,0,(AM199/'Workforce hours'!O$30))),(IF(VLOOKUP($Q199,'Workforce hours'!$C$8:$AD$30,BO$7,FALSE)=0,0,(AM199/(VLOOKUP($Q199,'Workforce hours'!$C$8:$AD$30,BO$7,FALSE))))))</f>
        <v>52.731543891183932</v>
      </c>
      <c r="BP199" s="288">
        <f>IF($Q199="n/a",(IF('Workforce hours'!P$30=0,0,(AN199/'Workforce hours'!P$30))),(IF(VLOOKUP($Q199,'Workforce hours'!$C$8:$AD$30,BP$7,FALSE)=0,0,(AN199/(VLOOKUP($Q199,'Workforce hours'!$C$8:$AD$30,BP$7,FALSE))))))</f>
        <v>0.99405760290285194</v>
      </c>
      <c r="BQ199" s="288">
        <f>IF($Q199="n/a",(IF('Workforce hours'!Q$30=0,0,(AO199/'Workforce hours'!Q$30))),(IF(VLOOKUP($Q199,'Workforce hours'!$C$8:$AD$30,BQ$7,FALSE)=0,0,(AO199/(VLOOKUP($Q199,'Workforce hours'!$C$8:$AD$30,BQ$7,FALSE))))))</f>
        <v>1.9881152058057039</v>
      </c>
      <c r="BR199" s="288">
        <f>IF($Q199="n/a",(IF('Workforce hours'!R$30=0,0,(AP199/'Workforce hours'!R$30))),(IF(VLOOKUP($Q199,'Workforce hours'!$C$8:$AD$30,BR$7,FALSE)=0,0,(AP199/(VLOOKUP($Q199,'Workforce hours'!$C$8:$AD$30,BR$7,FALSE))))))</f>
        <v>1.9881152058057039</v>
      </c>
      <c r="BS199" s="288">
        <f>IF($Q199="n/a",(IF('Workforce hours'!S$30=0,0,(AQ199/'Workforce hours'!S$30))),(IF(VLOOKUP($Q199,'Workforce hours'!$C$8:$AD$30,BS$7,FALSE)=0,0,(AQ199/(VLOOKUP($Q199,'Workforce hours'!$C$8:$AD$30,BS$7,FALSE))))))</f>
        <v>0.99405760290285217</v>
      </c>
      <c r="BT199" s="288">
        <f>IF($Q199="n/a",(IF('Workforce hours'!T$30=0,0,(AR199/'Workforce hours'!T$30))),(IF(VLOOKUP($Q199,'Workforce hours'!$C$8:$AD$30,BT$7,FALSE)=0,0,(AR199/(VLOOKUP($Q199,'Workforce hours'!$C$8:$AD$30,BT$7,FALSE))))))</f>
        <v>0</v>
      </c>
      <c r="BU199" s="288">
        <f>IF($Q199="n/a",(IF('Workforce hours'!U$30=0,0,(AS199/'Workforce hours'!U$30))),(IF(VLOOKUP($Q199,'Workforce hours'!$C$8:$AD$30,BU$7,FALSE)=0,0,(AS199/(VLOOKUP($Q199,'Workforce hours'!$C$8:$AD$30,BU$7,FALSE))))))</f>
        <v>0</v>
      </c>
      <c r="BV199" s="288">
        <f>IF($Q199="n/a",(IF('Workforce hours'!V$30=0,0,(AT199/'Workforce hours'!V$30))),(IF(VLOOKUP($Q199,'Workforce hours'!$C$8:$AD$30,BV$7,FALSE)=0,0,(AT199/(VLOOKUP($Q199,'Workforce hours'!$C$8:$AD$30,BV$7,FALSE))))))</f>
        <v>0</v>
      </c>
      <c r="BW199" s="288">
        <f>IF($Q199="n/a",(IF('Workforce hours'!W$30=0,0,(AU199/'Workforce hours'!W$30))),(IF(VLOOKUP($Q199,'Workforce hours'!$C$8:$AD$30,BW$7,FALSE)=0,0,(AU199/(VLOOKUP($Q199,'Workforce hours'!$C$8:$AD$30,BW$7,FALSE))))))</f>
        <v>3.4563657603787514</v>
      </c>
      <c r="BX199" s="288">
        <f>IF($Q199="n/a",(IF('Workforce hours'!X$30=0,0,(AV199/'Workforce hours'!X$30))),(IF(VLOOKUP($Q199,'Workforce hours'!$C$8:$AD$30,BX$7,FALSE)=0,0,(AV199/(VLOOKUP($Q199,'Workforce hours'!$C$8:$AD$30,BX$7,FALSE))))))</f>
        <v>1.7281828801893757</v>
      </c>
      <c r="BY199" s="288">
        <f>IF($Q199="n/a",(IF('Workforce hours'!Y$30=0,0,(AW199/'Workforce hours'!Y$30))),(IF(VLOOKUP($Q199,'Workforce hours'!$C$8:$AD$30,BY$7,FALSE)=0,0,(AW199/(VLOOKUP($Q199,'Workforce hours'!$C$8:$AD$30,BY$7,FALSE))))))</f>
        <v>5.2862064570498557</v>
      </c>
      <c r="BZ199" s="288">
        <f>IF($Q199="n/a",(IF('Workforce hours'!Z$30=0,0,(AX199/'Workforce hours'!Z$30))),(IF(VLOOKUP($Q199,'Workforce hours'!$C$8:$AD$30,BZ$7,FALSE)=0,0,(AX199/(VLOOKUP($Q199,'Workforce hours'!$C$8:$AD$30,BZ$7,FALSE))))))</f>
        <v>0</v>
      </c>
      <c r="CA199" s="288">
        <f>IF($Q199="n/a",(IF('Workforce hours'!AA$30=0,0,(AY199/'Workforce hours'!AA$30))),(IF(VLOOKUP($Q199,'Workforce hours'!$C$8:$AD$30,CA$7,FALSE)=0,0,(AY199/(VLOOKUP($Q199,'Workforce hours'!$C$8:$AD$30,CA$7,FALSE))))))</f>
        <v>0</v>
      </c>
      <c r="CB199" s="288">
        <f>IF($Q199="n/a",(IF('Workforce hours'!AB$30=0,0,(AZ199/'Workforce hours'!AB$30))),(IF(VLOOKUP($Q199,'Workforce hours'!$C$8:$AD$30,CB$7,FALSE)=0,0,(AZ199/(VLOOKUP($Q199,'Workforce hours'!$C$8:$AD$30,CB$7,FALSE))))))</f>
        <v>0</v>
      </c>
      <c r="CC199" s="288">
        <f>IF($Q199="n/a",(IF('Workforce hours'!AC$30=0,0,(BA199/'Workforce hours'!AC$30))),(IF(VLOOKUP($Q199,'Workforce hours'!$C$8:$AD$30,CC$7,FALSE)=0,0,(BA199/(VLOOKUP($Q199,'Workforce hours'!$C$8:$AD$30,CC$7,FALSE))))))</f>
        <v>0</v>
      </c>
      <c r="CD199" s="288">
        <f>IF($Q199="n/a",(IF('Workforce hours'!AD$30=0,0,(BB199/'Workforce hours'!AD$30))),(IF(VLOOKUP($Q199,'Workforce hours'!$C$8:$AD$30,CD$7,FALSE)=0,0,(BB199/(VLOOKUP($Q199,'Workforce hours'!$C$8:$AD$30,CD$7,FALSE))))))</f>
        <v>0</v>
      </c>
      <c r="CE199" s="289">
        <f t="shared" si="26"/>
        <v>0</v>
      </c>
      <c r="CF199" s="290">
        <f>BD199*'Workforce costs'!B$9*(1+'Workforce costs'!B$10)*(1+'Workforce costs'!B$11)</f>
        <v>0</v>
      </c>
      <c r="CG199" s="290">
        <f>BE199*'Workforce costs'!C$9*(1+'Workforce costs'!C$10)*(1+'Workforce costs'!C$11)</f>
        <v>0</v>
      </c>
      <c r="CH199" s="290">
        <f>BF199*'Workforce costs'!D$9*(1+'Workforce costs'!D$10)*(1+'Workforce costs'!D$11)</f>
        <v>0</v>
      </c>
      <c r="CI199" s="290">
        <f>BG199*'Workforce costs'!E$9*(1+'Workforce costs'!E$10)*(1+'Workforce costs'!E$11)</f>
        <v>0</v>
      </c>
      <c r="CJ199" s="290">
        <f>BH199*'Workforce costs'!F$9*(1+'Workforce costs'!F$10)*(1+'Workforce costs'!F$11)</f>
        <v>0</v>
      </c>
      <c r="CK199" s="290">
        <f>BI199*'Workforce costs'!G$9*(1+'Workforce costs'!G$10)*(1+'Workforce costs'!G$11)</f>
        <v>0</v>
      </c>
      <c r="CL199" s="290">
        <f>BJ199*'Workforce costs'!H$9*(1+'Workforce costs'!H$10)*(1+'Workforce costs'!H$11)</f>
        <v>0</v>
      </c>
      <c r="CM199" s="290">
        <f>BK199*'Workforce costs'!I$9*(1+'Workforce costs'!I$10)*(1+'Workforce costs'!I$11)</f>
        <v>0</v>
      </c>
      <c r="CN199" s="290">
        <f>BL199*'Workforce costs'!J$9*(1+'Workforce costs'!J$10)*(1+'Workforce costs'!J$11)</f>
        <v>0</v>
      </c>
      <c r="CO199" s="290">
        <f>BM199*'Workforce costs'!K$9*(1+'Workforce costs'!K$10)*(1+'Workforce costs'!K$11)</f>
        <v>0</v>
      </c>
      <c r="CP199" s="290">
        <f>BN199*'Workforce costs'!L$9*(1+'Workforce costs'!L$10)*(1+'Workforce costs'!L$11)</f>
        <v>0</v>
      </c>
      <c r="CQ199" s="290">
        <f>BO199*'Workforce costs'!M$9*(1+'Workforce costs'!M$10)*(1+'Workforce costs'!M$11)</f>
        <v>0</v>
      </c>
      <c r="CR199" s="290">
        <f>BP199*'Workforce costs'!N$9*(1+'Workforce costs'!N$10)*(1+'Workforce costs'!N$11)</f>
        <v>0</v>
      </c>
      <c r="CS199" s="290">
        <f>BQ199*'Workforce costs'!O$9*(1+'Workforce costs'!O$10)*(1+'Workforce costs'!O$11)</f>
        <v>0</v>
      </c>
      <c r="CT199" s="290">
        <f>BR199*'Workforce costs'!P$9*(1+'Workforce costs'!P$10)*(1+'Workforce costs'!P$11)</f>
        <v>0</v>
      </c>
      <c r="CU199" s="290">
        <f>BS199*'Workforce costs'!Q$9*(1+'Workforce costs'!Q$10)*(1+'Workforce costs'!Q$11)</f>
        <v>0</v>
      </c>
      <c r="CV199" s="290">
        <f>BT199*'Workforce costs'!R$9*(1+'Workforce costs'!R$10)*(1+'Workforce costs'!R$11)</f>
        <v>0</v>
      </c>
      <c r="CW199" s="290">
        <f>BU199*'Workforce costs'!S$9*(1+'Workforce costs'!S$10)*(1+'Workforce costs'!S$11)</f>
        <v>0</v>
      </c>
      <c r="CX199" s="290">
        <f>BV199*'Workforce costs'!T$9*(1+'Workforce costs'!T$10)*(1+'Workforce costs'!T$11)</f>
        <v>0</v>
      </c>
      <c r="CY199" s="290">
        <f>BW199*'Workforce costs'!U$9*(1+'Workforce costs'!U$10)*(1+'Workforce costs'!U$11)</f>
        <v>0</v>
      </c>
      <c r="CZ199" s="290">
        <f>BX199*'Workforce costs'!V$9*(1+'Workforce costs'!V$10)*(1+'Workforce costs'!V$11)</f>
        <v>0</v>
      </c>
      <c r="DA199" s="290">
        <f>BY199*'Workforce costs'!W$9*(1+'Workforce costs'!W$10)*(1+'Workforce costs'!W$11)</f>
        <v>0</v>
      </c>
      <c r="DB199" s="290">
        <f>BZ199*'Workforce costs'!X$9*(1+'Workforce costs'!X$10)*(1+'Workforce costs'!X$11)</f>
        <v>0</v>
      </c>
      <c r="DC199" s="290">
        <f>CA199*'Workforce costs'!Y$9*(1+'Workforce costs'!Y$10)*(1+'Workforce costs'!Y$11)</f>
        <v>0</v>
      </c>
      <c r="DD199" s="290">
        <f>CB199*'Workforce costs'!Z$9*(1+'Workforce costs'!Z$10)*(1+'Workforce costs'!Z$11)</f>
        <v>0</v>
      </c>
      <c r="DE199" s="290">
        <f>CC199*'Workforce costs'!AA$9*(1+'Workforce costs'!AA$10)*(1+'Workforce costs'!AA$11)</f>
        <v>0</v>
      </c>
      <c r="DF199" s="290">
        <f>CD199*'Workforce costs'!AB$9*(1+'Workforce costs'!AB$10)*(1+'Workforce costs'!AB$11)</f>
        <v>0</v>
      </c>
    </row>
    <row r="200" spans="1:110" x14ac:dyDescent="0.3">
      <c r="A200" s="2" t="str">
        <f>Outputs!$A$4</f>
        <v>Australia</v>
      </c>
      <c r="B200" s="2" t="str">
        <f t="shared" si="19"/>
        <v>Australia 25to64</v>
      </c>
      <c r="C200" s="30">
        <f>VLOOKUP($B200,Populations!$D$15:$H$1920,3,FALSE)</f>
        <v>13966174</v>
      </c>
      <c r="D200" s="255">
        <f>IF(OR($H200="General pop",$H200="Schools",$H200="Workplace",$H200="Skills Training",$H200="Digital Supports"),1,VLOOKUP($B200,Populations!$D$15:$H$1920,5,FALSE))</f>
        <v>1</v>
      </c>
      <c r="E200" s="88">
        <f>VLOOKUP(I200,Epidemiology!$C$10:$H$47,6,FALSE)</f>
        <v>3060</v>
      </c>
      <c r="F200" s="102">
        <f>'Care profiles'!R201</f>
        <v>1</v>
      </c>
      <c r="G200" s="15" t="str">
        <f>'Care profiles'!A201</f>
        <v>25to64</v>
      </c>
      <c r="H200" s="15" t="str">
        <f>'Care profiles'!B201</f>
        <v>Thoughts</v>
      </c>
      <c r="I200" s="15" t="str">
        <f>'Care profiles'!C201</f>
        <v>Thoughts_25-64yrs</v>
      </c>
      <c r="J200" s="15" t="str">
        <f>'Care profiles'!D201</f>
        <v>Care profile</v>
      </c>
      <c r="K200" s="15" t="str">
        <f>'Care profiles'!E201</f>
        <v>Acute Care Services</v>
      </c>
      <c r="L200" s="104">
        <f>'Care profiles'!F201</f>
        <v>0.02</v>
      </c>
      <c r="M200" s="15">
        <f>'Care profiles'!G201</f>
        <v>1</v>
      </c>
      <c r="N200" s="15">
        <f>'Care profiles'!H201</f>
        <v>90</v>
      </c>
      <c r="O200" s="15" t="str">
        <f>'Care profiles'!I201</f>
        <v>min</v>
      </c>
      <c r="P200" s="15" t="str">
        <f>'Care profiles'!J201</f>
        <v>Team</v>
      </c>
      <c r="Q200" s="15" t="str">
        <f>'Care profiles'!K201</f>
        <v>Acute Care Team</v>
      </c>
      <c r="R200" s="15" t="str">
        <f>'Care profiles'!M201</f>
        <v>N</v>
      </c>
      <c r="S200" s="15" t="str">
        <f>'Care profiles'!O201</f>
        <v>Y</v>
      </c>
      <c r="T200" s="15" t="str">
        <f>'Care profiles'!Q201</f>
        <v>N</v>
      </c>
      <c r="U200" s="30">
        <f t="shared" si="20"/>
        <v>427364.92440000002</v>
      </c>
      <c r="V200" s="30">
        <f t="shared" si="21"/>
        <v>8547.2984880000004</v>
      </c>
      <c r="W200" s="30">
        <f>IF(M200="n/a",0,IF(O200="days",V200*M200*(1+(VLOOKUP(K200,'Bed parameters'!$A$9:$G$12,7,FALSE))),V200*M200))</f>
        <v>8547.2984880000004</v>
      </c>
      <c r="X200" s="30">
        <f t="shared" si="22"/>
        <v>12820.947732000001</v>
      </c>
      <c r="Y200" s="30">
        <f t="shared" si="23"/>
        <v>0</v>
      </c>
      <c r="Z200" s="113">
        <f>_xlfn.IFNA(Y200/((VLOOKUP(K200,'Bed parameters'!$A$9:$G$12,3,FALSE))*(VLOOKUP(K200,'Bed parameters'!$A$9:$G$12,5,FALSE))),0)</f>
        <v>0</v>
      </c>
      <c r="AA200" s="30">
        <f t="shared" si="24"/>
        <v>12820.947731999999</v>
      </c>
      <c r="AB200" s="30">
        <f>_xlfn.IFNA(IF($O200="days",$Y200*(VLOOKUP($K200,'Bed parameters'!$A$9:$I$12,9,FALSE))*$F200*(VLOOKUP($Q200,'Workforce distribution'!$C$8:$AD$30,AB$7,FALSE)),IF($Q200="n/a",(IF($P200=AB$6,$X200*$F200,0)),$X200*$F200*(VLOOKUP($Q200,'Workforce distribution'!$C$8:$AD$30,AB$7,FALSE)))),0)</f>
        <v>0</v>
      </c>
      <c r="AC200" s="30">
        <f>_xlfn.IFNA(IF($O200="days",$Y200*(VLOOKUP($K200,'Bed parameters'!$A$9:$I$12,9,FALSE))*$F200*(VLOOKUP($Q200,'Workforce distribution'!$C$8:$AD$30,AC$7,FALSE)),IF($Q200="n/a",(IF($P200=AC$6,$X200*$F200,0)),$X200*$F200*(VLOOKUP($Q200,'Workforce distribution'!$C$8:$AD$30,AC$7,FALSE)))),0)</f>
        <v>0</v>
      </c>
      <c r="AD200" s="30">
        <f>_xlfn.IFNA(IF($O200="days",$Y200*(VLOOKUP($K200,'Bed parameters'!$A$9:$I$12,9,FALSE))*$F200*(VLOOKUP($Q200,'Workforce distribution'!$C$8:$AD$30,AD$7,FALSE)),IF($Q200="n/a",(IF($P200=AD$6,$X200*$F200,0)),$X200*$F200*(VLOOKUP($Q200,'Workforce distribution'!$C$8:$AD$30,AD$7,FALSE)))),0)</f>
        <v>0</v>
      </c>
      <c r="AE200" s="30">
        <f>_xlfn.IFNA(IF($O200="days",$Y200*(VLOOKUP($K200,'Bed parameters'!$A$9:$I$12,9,FALSE))*$F200*(VLOOKUP($Q200,'Workforce distribution'!$C$8:$AD$30,AE$7,FALSE)),IF($Q200="n/a",(IF($P200=AE$6,$X200*$F200,0)),$X200*$F200*(VLOOKUP($Q200,'Workforce distribution'!$C$8:$AD$30,AE$7,FALSE)))),0)</f>
        <v>673.66822990949834</v>
      </c>
      <c r="AF200" s="30">
        <f>_xlfn.IFNA(IF($O200="days",$Y200*(VLOOKUP($K200,'Bed parameters'!$A$9:$I$12,9,FALSE))*$F200*(VLOOKUP($Q200,'Workforce distribution'!$C$8:$AD$30,AF$7,FALSE)),IF($Q200="n/a",(IF($P200=AF$6,$X200*$F200,0)),$X200*$F200*(VLOOKUP($Q200,'Workforce distribution'!$C$8:$AD$30,AF$7,FALSE)))),0)</f>
        <v>0</v>
      </c>
      <c r="AG200" s="30">
        <f>_xlfn.IFNA(IF($O200="days",$Y200*(VLOOKUP($K200,'Bed parameters'!$A$9:$I$12,9,FALSE))*$F200*(VLOOKUP($Q200,'Workforce distribution'!$C$8:$AD$30,AG$7,FALSE)),IF($Q200="n/a",(IF($P200=AG$6,$X200*$F200,0)),$X200*$F200*(VLOOKUP($Q200,'Workforce distribution'!$C$8:$AD$30,AG$7,FALSE)))),0)</f>
        <v>0</v>
      </c>
      <c r="AH200" s="30">
        <f>_xlfn.IFNA(IF($O200="days",$Y200*(VLOOKUP($K200,'Bed parameters'!$A$9:$I$12,9,FALSE))*$F200*(VLOOKUP($Q200,'Workforce distribution'!$C$8:$AD$30,AH$7,FALSE)),IF($Q200="n/a",(IF($P200=AH$6,$X200*$F200,0)),$X200*$F200*(VLOOKUP($Q200,'Workforce distribution'!$C$8:$AD$30,AH$7,FALSE)))),0)</f>
        <v>0</v>
      </c>
      <c r="AI200" s="30">
        <f>_xlfn.IFNA(IF($O200="days",$Y200*(VLOOKUP($K200,'Bed parameters'!$A$9:$I$12,9,FALSE))*$F200*(VLOOKUP($Q200,'Workforce distribution'!$C$8:$AD$30,AI$7,FALSE)),IF($Q200="n/a",(IF($P200=AI$6,$X200*$F200,0)),$X200*$F200*(VLOOKUP($Q200,'Workforce distribution'!$C$8:$AD$30,AI$7,FALSE)))),0)</f>
        <v>0</v>
      </c>
      <c r="AJ200" s="30">
        <f>_xlfn.IFNA(IF($O200="days",$Y200*(VLOOKUP($K200,'Bed parameters'!$A$9:$I$12,9,FALSE))*$F200*(VLOOKUP($Q200,'Workforce distribution'!$C$8:$AD$30,AJ$7,FALSE)),IF($Q200="n/a",(IF($P200=AJ$6,$X200*$F200,0)),$X200*$F200*(VLOOKUP($Q200,'Workforce distribution'!$C$8:$AD$30,AJ$7,FALSE)))),0)</f>
        <v>0</v>
      </c>
      <c r="AK200" s="30">
        <f>_xlfn.IFNA(IF($O200="days",$Y200*(VLOOKUP($K200,'Bed parameters'!$A$9:$I$12,9,FALSE))*$F200*(VLOOKUP($Q200,'Workforce distribution'!$C$8:$AD$30,AK$7,FALSE)),IF($Q200="n/a",(IF($P200=AK$6,$X200*$F200,0)),$X200*$F200*(VLOOKUP($Q200,'Workforce distribution'!$C$8:$AD$30,AK$7,FALSE)))),0)</f>
        <v>0</v>
      </c>
      <c r="AL200" s="30">
        <f>_xlfn.IFNA(IF($O200="days",$Y200*(VLOOKUP($K200,'Bed parameters'!$A$9:$I$12,9,FALSE))*$F200*(VLOOKUP($Q200,'Workforce distribution'!$C$8:$AD$30,AL$7,FALSE)),IF($Q200="n/a",(IF($P200=AL$6,$X200*$F200,0)),$X200*$F200*(VLOOKUP($Q200,'Workforce distribution'!$C$8:$AD$30,AL$7,FALSE)))),0)</f>
        <v>1133.4060650422675</v>
      </c>
      <c r="AM200" s="30">
        <f>_xlfn.IFNA(IF($O200="days",$Y200*(VLOOKUP($K200,'Bed parameters'!$A$9:$I$12,9,FALSE))*$F200*(VLOOKUP($Q200,'Workforce distribution'!$C$8:$AD$30,AM$7,FALSE)),IF($Q200="n/a",(IF($P200=AM$6,$X200*$F200,0)),$X200*$F200*(VLOOKUP($Q200,'Workforce distribution'!$C$8:$AD$30,AM$7,FALSE)))),0)</f>
        <v>7707.1612422874196</v>
      </c>
      <c r="AN200" s="30">
        <f>_xlfn.IFNA(IF($O200="days",$Y200*(VLOOKUP($K200,'Bed parameters'!$A$9:$I$12,9,FALSE))*$F200*(VLOOKUP($Q200,'Workforce distribution'!$C$8:$AD$30,AN$7,FALSE)),IF($Q200="n/a",(IF($P200=AN$6,$X200*$F200,0)),$X200*$F200*(VLOOKUP($Q200,'Workforce distribution'!$C$8:$AD$30,AN$7,FALSE)))),0)</f>
        <v>269.18394044753853</v>
      </c>
      <c r="AO200" s="30">
        <f>_xlfn.IFNA(IF($O200="days",$Y200*(VLOOKUP($K200,'Bed parameters'!$A$9:$I$12,9,FALSE))*$F200*(VLOOKUP($Q200,'Workforce distribution'!$C$8:$AD$30,AO$7,FALSE)),IF($Q200="n/a",(IF($P200=AO$6,$X200*$F200,0)),$X200*$F200*(VLOOKUP($Q200,'Workforce distribution'!$C$8:$AD$30,AO$7,FALSE)))),0)</f>
        <v>753.715033253108</v>
      </c>
      <c r="AP200" s="30">
        <f>_xlfn.IFNA(IF($O200="days",$Y200*(VLOOKUP($K200,'Bed parameters'!$A$9:$I$12,9,FALSE))*$F200*(VLOOKUP($Q200,'Workforce distribution'!$C$8:$AD$30,AP$7,FALSE)),IF($Q200="n/a",(IF($P200=AP$6,$X200*$F200,0)),$X200*$F200*(VLOOKUP($Q200,'Workforce distribution'!$C$8:$AD$30,AP$7,FALSE)))),0)</f>
        <v>753.715033253108</v>
      </c>
      <c r="AQ200" s="30">
        <f>_xlfn.IFNA(IF($O200="days",$Y200*(VLOOKUP($K200,'Bed parameters'!$A$9:$I$12,9,FALSE))*$F200*(VLOOKUP($Q200,'Workforce distribution'!$C$8:$AD$30,AQ$7,FALSE)),IF($Q200="n/a",(IF($P200=AQ$6,$X200*$F200,0)),$X200*$F200*(VLOOKUP($Q200,'Workforce distribution'!$C$8:$AD$30,AQ$7,FALSE)))),0)</f>
        <v>0</v>
      </c>
      <c r="AR200" s="30">
        <f>_xlfn.IFNA(IF($O200="days",$Y200*(VLOOKUP($K200,'Bed parameters'!$A$9:$I$12,9,FALSE))*$F200*(VLOOKUP($Q200,'Workforce distribution'!$C$8:$AD$30,AR$7,FALSE)),IF($Q200="n/a",(IF($P200=AR$6,$X200*$F200,0)),$X200*$F200*(VLOOKUP($Q200,'Workforce distribution'!$C$8:$AD$30,AR$7,FALSE)))),0)</f>
        <v>0</v>
      </c>
      <c r="AS200" s="30">
        <f>_xlfn.IFNA(IF($O200="days",$Y200*(VLOOKUP($K200,'Bed parameters'!$A$9:$I$12,9,FALSE))*$F200*(VLOOKUP($Q200,'Workforce distribution'!$C$8:$AD$30,AS$7,FALSE)),IF($Q200="n/a",(IF($P200=AS$6,$X200*$F200,0)),$X200*$F200*(VLOOKUP($Q200,'Workforce distribution'!$C$8:$AD$30,AS$7,FALSE)))),0)</f>
        <v>0</v>
      </c>
      <c r="AT200" s="30">
        <f>_xlfn.IFNA(IF($O200="days",$Y200*(VLOOKUP($K200,'Bed parameters'!$A$9:$I$12,9,FALSE))*$F200*(VLOOKUP($Q200,'Workforce distribution'!$C$8:$AD$30,AT$7,FALSE)),IF($Q200="n/a",(IF($P200=AT$6,$X200*$F200,0)),$X200*$F200*(VLOOKUP($Q200,'Workforce distribution'!$C$8:$AD$30,AT$7,FALSE)))),0)</f>
        <v>0</v>
      </c>
      <c r="AU200" s="30">
        <f>_xlfn.IFNA(IF($O200="days",$Y200*(VLOOKUP($K200,'Bed parameters'!$A$9:$I$12,9,FALSE))*$F200*(VLOOKUP($Q200,'Workforce distribution'!$C$8:$AD$30,AU$7,FALSE)),IF($Q200="n/a",(IF($P200=AU$6,$X200*$F200,0)),$X200*$F200*(VLOOKUP($Q200,'Workforce distribution'!$C$8:$AD$30,AU$7,FALSE)))),0)</f>
        <v>736.71394227747396</v>
      </c>
      <c r="AV200" s="30">
        <f>_xlfn.IFNA(IF($O200="days",$Y200*(VLOOKUP($K200,'Bed parameters'!$A$9:$I$12,9,FALSE))*$F200*(VLOOKUP($Q200,'Workforce distribution'!$C$8:$AD$30,AV$7,FALSE)),IF($Q200="n/a",(IF($P200=AV$6,$X200*$F200,0)),$X200*$F200*(VLOOKUP($Q200,'Workforce distribution'!$C$8:$AD$30,AV$7,FALSE)))),0)</f>
        <v>0</v>
      </c>
      <c r="AW200" s="30">
        <f>_xlfn.IFNA(IF($O200="days",$Y200*(VLOOKUP($K200,'Bed parameters'!$A$9:$I$12,9,FALSE))*$F200*(VLOOKUP($Q200,'Workforce distribution'!$C$8:$AD$30,AW$7,FALSE)),IF($Q200="n/a",(IF($P200=AW$6,$X200*$F200,0)),$X200*$F200*(VLOOKUP($Q200,'Workforce distribution'!$C$8:$AD$30,AW$7,FALSE)))),0)</f>
        <v>793.38424552958736</v>
      </c>
      <c r="AX200" s="30">
        <f>_xlfn.IFNA(IF($O200="days",$Y200*(VLOOKUP($K200,'Bed parameters'!$A$9:$I$12,9,FALSE))*$F200*(VLOOKUP($Q200,'Workforce distribution'!$C$8:$AD$30,AX$7,FALSE)),IF($Q200="n/a",(IF($P200=AX$6,$X200*$F200,0)),$X200*$F200*(VLOOKUP($Q200,'Workforce distribution'!$C$8:$AD$30,AX$7,FALSE)))),0)</f>
        <v>0</v>
      </c>
      <c r="AY200" s="30">
        <f>_xlfn.IFNA(IF($O200="days",$Y200*(VLOOKUP($K200,'Bed parameters'!$A$9:$I$12,9,FALSE))*$F200*(VLOOKUP($Q200,'Workforce distribution'!$C$8:$AD$30,AY$7,FALSE)),IF($Q200="n/a",(IF($P200=AY$6,$X200*$F200,0)),$X200*$F200*(VLOOKUP($Q200,'Workforce distribution'!$C$8:$AD$30,AY$7,FALSE)))),0)</f>
        <v>0</v>
      </c>
      <c r="AZ200" s="30">
        <f>_xlfn.IFNA(IF($O200="days",$Y200*(VLOOKUP($K200,'Bed parameters'!$A$9:$I$12,9,FALSE))*$F200*(VLOOKUP($Q200,'Workforce distribution'!$C$8:$AD$30,AZ$7,FALSE)),IF($Q200="n/a",(IF($P200=AZ$6,$X200*$F200,0)),$X200*$F200*(VLOOKUP($Q200,'Workforce distribution'!$C$8:$AD$30,AZ$7,FALSE)))),0)</f>
        <v>0</v>
      </c>
      <c r="BA200" s="30">
        <f>_xlfn.IFNA(IF($O200="days",$Y200*(VLOOKUP($K200,'Bed parameters'!$A$9:$I$12,9,FALSE))*$F200*(VLOOKUP($Q200,'Workforce distribution'!$C$8:$AD$30,BA$7,FALSE)),IF($Q200="n/a",(IF($P200=BA$6,$X200*$F200,0)),$X200*$F200*(VLOOKUP($Q200,'Workforce distribution'!$C$8:$AD$30,BA$7,FALSE)))),0)</f>
        <v>0</v>
      </c>
      <c r="BB200" s="30">
        <f>_xlfn.IFNA(IF($O200="days",$Y200*(VLOOKUP($K200,'Bed parameters'!$A$9:$I$12,9,FALSE))*$F200*(VLOOKUP($Q200,'Workforce distribution'!$C$8:$AD$30,BB$7,FALSE)),IF($Q200="n/a",(IF($P200=BB$6,$X200*$F200,0)),$X200*$F200*(VLOOKUP($Q200,'Workforce distribution'!$C$8:$AD$30,BB$7,FALSE)))),0)</f>
        <v>0</v>
      </c>
      <c r="BC200" s="149">
        <f t="shared" si="25"/>
        <v>11.741986698863172</v>
      </c>
      <c r="BD200" s="288">
        <f>IF($Q200="n/a",(IF('Workforce hours'!D$30=0,0,(AB200/'Workforce hours'!D$30))),(IF(VLOOKUP($Q200,'Workforce hours'!$C$8:$AD$30,BD$7,FALSE)=0,0,(AB200/(VLOOKUP($Q200,'Workforce hours'!$C$8:$AD$30,BD$7,FALSE))))))</f>
        <v>0</v>
      </c>
      <c r="BE200" s="288">
        <f>IF($Q200="n/a",(IF('Workforce hours'!E$30=0,0,(AC200/'Workforce hours'!E$30))),(IF(VLOOKUP($Q200,'Workforce hours'!$C$8:$AD$30,BE$7,FALSE)=0,0,(AC200/(VLOOKUP($Q200,'Workforce hours'!$C$8:$AD$30,BE$7,FALSE))))))</f>
        <v>0</v>
      </c>
      <c r="BF200" s="288">
        <f>IF($Q200="n/a",(IF('Workforce hours'!F$30=0,0,(AD200/'Workforce hours'!F$30))),(IF(VLOOKUP($Q200,'Workforce hours'!$C$8:$AD$30,BF$7,FALSE)=0,0,(AD200/(VLOOKUP($Q200,'Workforce hours'!$C$8:$AD$30,BF$7,FALSE))))))</f>
        <v>0</v>
      </c>
      <c r="BG200" s="288">
        <f>IF($Q200="n/a",(IF('Workforce hours'!G$30=0,0,(AE200/'Workforce hours'!G$30))),(IF(VLOOKUP($Q200,'Workforce hours'!$C$8:$AD$30,BG$7,FALSE)=0,0,(AE200/(VLOOKUP($Q200,'Workforce hours'!$C$8:$AD$30,BG$7,FALSE))))))</f>
        <v>0.5861412887946692</v>
      </c>
      <c r="BH200" s="288">
        <f>IF($Q200="n/a",(IF('Workforce hours'!H$30=0,0,(AF200/'Workforce hours'!H$30))),(IF(VLOOKUP($Q200,'Workforce hours'!$C$8:$AD$30,BH$7,FALSE)=0,0,(AF200/(VLOOKUP($Q200,'Workforce hours'!$C$8:$AD$30,BH$7,FALSE))))))</f>
        <v>0</v>
      </c>
      <c r="BI200" s="288">
        <f>IF($Q200="n/a",(IF('Workforce hours'!I$30=0,0,(AG200/'Workforce hours'!I$30))),(IF(VLOOKUP($Q200,'Workforce hours'!$C$8:$AD$30,BI$7,FALSE)=0,0,(AG200/(VLOOKUP($Q200,'Workforce hours'!$C$8:$AD$30,BI$7,FALSE))))))</f>
        <v>0</v>
      </c>
      <c r="BJ200" s="288">
        <f>IF($Q200="n/a",(IF('Workforce hours'!J$30=0,0,(AH200/'Workforce hours'!J$30))),(IF(VLOOKUP($Q200,'Workforce hours'!$C$8:$AD$30,BJ$7,FALSE)=0,0,(AH200/(VLOOKUP($Q200,'Workforce hours'!$C$8:$AD$30,BJ$7,FALSE))))))</f>
        <v>0</v>
      </c>
      <c r="BK200" s="288">
        <f>IF($Q200="n/a",(IF('Workforce hours'!K$30=0,0,(AI200/'Workforce hours'!K$30))),(IF(VLOOKUP($Q200,'Workforce hours'!$C$8:$AD$30,BK$7,FALSE)=0,0,(AI200/(VLOOKUP($Q200,'Workforce hours'!$C$8:$AD$30,BK$7,FALSE))))))</f>
        <v>0</v>
      </c>
      <c r="BL200" s="288">
        <f>IF($Q200="n/a",(IF('Workforce hours'!L$30=0,0,(AJ200/'Workforce hours'!L$30))),(IF(VLOOKUP($Q200,'Workforce hours'!$C$8:$AD$30,BL$7,FALSE)=0,0,(AJ200/(VLOOKUP($Q200,'Workforce hours'!$C$8:$AD$30,BL$7,FALSE))))))</f>
        <v>0</v>
      </c>
      <c r="BM200" s="288">
        <f>IF($Q200="n/a",(IF('Workforce hours'!M$30=0,0,(AK200/'Workforce hours'!M$30))),(IF(VLOOKUP($Q200,'Workforce hours'!$C$8:$AD$30,BM$7,FALSE)=0,0,(AK200/(VLOOKUP($Q200,'Workforce hours'!$C$8:$AD$30,BM$7,FALSE))))))</f>
        <v>0</v>
      </c>
      <c r="BN200" s="288">
        <f>IF($Q200="n/a",(IF('Workforce hours'!N$30=0,0,(AL200/'Workforce hours'!N$30))),(IF(VLOOKUP($Q200,'Workforce hours'!$C$8:$AD$30,BN$7,FALSE)=0,0,(AL200/(VLOOKUP($Q200,'Workforce hours'!$C$8:$AD$30,BN$7,FALSE))))))</f>
        <v>1.0318657432043603</v>
      </c>
      <c r="BO200" s="288">
        <f>IF($Q200="n/a",(IF('Workforce hours'!O$30=0,0,(AM200/'Workforce hours'!O$30))),(IF(VLOOKUP($Q200,'Workforce hours'!$C$8:$AD$30,BO$7,FALSE)=0,0,(AM200/(VLOOKUP($Q200,'Workforce hours'!$C$8:$AD$30,BO$7,FALSE))))))</f>
        <v>7.2848071385038153</v>
      </c>
      <c r="BP200" s="288">
        <f>IF($Q200="n/a",(IF('Workforce hours'!P$30=0,0,(AN200/'Workforce hours'!P$30))),(IF(VLOOKUP($Q200,'Workforce hours'!$C$8:$AD$30,BP$7,FALSE)=0,0,(AN200/(VLOOKUP($Q200,'Workforce hours'!$C$8:$AD$30,BP$7,FALSE))))))</f>
        <v>0.23420997869818516</v>
      </c>
      <c r="BQ200" s="288">
        <f>IF($Q200="n/a",(IF('Workforce hours'!Q$30=0,0,(AO200/'Workforce hours'!Q$30))),(IF(VLOOKUP($Q200,'Workforce hours'!$C$8:$AD$30,BQ$7,FALSE)=0,0,(AO200/(VLOOKUP($Q200,'Workforce hours'!$C$8:$AD$30,BQ$7,FALSE))))))</f>
        <v>0.65578794035491839</v>
      </c>
      <c r="BR200" s="288">
        <f>IF($Q200="n/a",(IF('Workforce hours'!R$30=0,0,(AP200/'Workforce hours'!R$30))),(IF(VLOOKUP($Q200,'Workforce hours'!$C$8:$AD$30,BR$7,FALSE)=0,0,(AP200/(VLOOKUP($Q200,'Workforce hours'!$C$8:$AD$30,BR$7,FALSE))))))</f>
        <v>0.65578794035491839</v>
      </c>
      <c r="BS200" s="288">
        <f>IF($Q200="n/a",(IF('Workforce hours'!S$30=0,0,(AQ200/'Workforce hours'!S$30))),(IF(VLOOKUP($Q200,'Workforce hours'!$C$8:$AD$30,BS$7,FALSE)=0,0,(AQ200/(VLOOKUP($Q200,'Workforce hours'!$C$8:$AD$30,BS$7,FALSE))))))</f>
        <v>0</v>
      </c>
      <c r="BT200" s="288">
        <f>IF($Q200="n/a",(IF('Workforce hours'!T$30=0,0,(AR200/'Workforce hours'!T$30))),(IF(VLOOKUP($Q200,'Workforce hours'!$C$8:$AD$30,BT$7,FALSE)=0,0,(AR200/(VLOOKUP($Q200,'Workforce hours'!$C$8:$AD$30,BT$7,FALSE))))))</f>
        <v>0</v>
      </c>
      <c r="BU200" s="288">
        <f>IF($Q200="n/a",(IF('Workforce hours'!U$30=0,0,(AS200/'Workforce hours'!U$30))),(IF(VLOOKUP($Q200,'Workforce hours'!$C$8:$AD$30,BU$7,FALSE)=0,0,(AS200/(VLOOKUP($Q200,'Workforce hours'!$C$8:$AD$30,BU$7,FALSE))))))</f>
        <v>0</v>
      </c>
      <c r="BV200" s="288">
        <f>IF($Q200="n/a",(IF('Workforce hours'!V$30=0,0,(AT200/'Workforce hours'!V$30))),(IF(VLOOKUP($Q200,'Workforce hours'!$C$8:$AD$30,BV$7,FALSE)=0,0,(AT200/(VLOOKUP($Q200,'Workforce hours'!$C$8:$AD$30,BV$7,FALSE))))))</f>
        <v>0</v>
      </c>
      <c r="BW200" s="288">
        <f>IF($Q200="n/a",(IF('Workforce hours'!W$30=0,0,(AU200/'Workforce hours'!W$30))),(IF(VLOOKUP($Q200,'Workforce hours'!$C$8:$AD$30,BW$7,FALSE)=0,0,(AU200/(VLOOKUP($Q200,'Workforce hours'!$C$8:$AD$30,BW$7,FALSE))))))</f>
        <v>0.62274172949555517</v>
      </c>
      <c r="BX200" s="288">
        <f>IF($Q200="n/a",(IF('Workforce hours'!X$30=0,0,(AV200/'Workforce hours'!X$30))),(IF(VLOOKUP($Q200,'Workforce hours'!$C$8:$AD$30,BX$7,FALSE)=0,0,(AV200/(VLOOKUP($Q200,'Workforce hours'!$C$8:$AD$30,BX$7,FALSE))))))</f>
        <v>0</v>
      </c>
      <c r="BY200" s="288">
        <f>IF($Q200="n/a",(IF('Workforce hours'!Y$30=0,0,(AW200/'Workforce hours'!Y$30))),(IF(VLOOKUP($Q200,'Workforce hours'!$C$8:$AD$30,BY$7,FALSE)=0,0,(AW200/(VLOOKUP($Q200,'Workforce hours'!$C$8:$AD$30,BY$7,FALSE))))))</f>
        <v>0.67064493945675163</v>
      </c>
      <c r="BZ200" s="288">
        <f>IF($Q200="n/a",(IF('Workforce hours'!Z$30=0,0,(AX200/'Workforce hours'!Z$30))),(IF(VLOOKUP($Q200,'Workforce hours'!$C$8:$AD$30,BZ$7,FALSE)=0,0,(AX200/(VLOOKUP($Q200,'Workforce hours'!$C$8:$AD$30,BZ$7,FALSE))))))</f>
        <v>0</v>
      </c>
      <c r="CA200" s="288">
        <f>IF($Q200="n/a",(IF('Workforce hours'!AA$30=0,0,(AY200/'Workforce hours'!AA$30))),(IF(VLOOKUP($Q200,'Workforce hours'!$C$8:$AD$30,CA$7,FALSE)=0,0,(AY200/(VLOOKUP($Q200,'Workforce hours'!$C$8:$AD$30,CA$7,FALSE))))))</f>
        <v>0</v>
      </c>
      <c r="CB200" s="288">
        <f>IF($Q200="n/a",(IF('Workforce hours'!AB$30=0,0,(AZ200/'Workforce hours'!AB$30))),(IF(VLOOKUP($Q200,'Workforce hours'!$C$8:$AD$30,CB$7,FALSE)=0,0,(AZ200/(VLOOKUP($Q200,'Workforce hours'!$C$8:$AD$30,CB$7,FALSE))))))</f>
        <v>0</v>
      </c>
      <c r="CC200" s="288">
        <f>IF($Q200="n/a",(IF('Workforce hours'!AC$30=0,0,(BA200/'Workforce hours'!AC$30))),(IF(VLOOKUP($Q200,'Workforce hours'!$C$8:$AD$30,CC$7,FALSE)=0,0,(BA200/(VLOOKUP($Q200,'Workforce hours'!$C$8:$AD$30,CC$7,FALSE))))))</f>
        <v>0</v>
      </c>
      <c r="CD200" s="288">
        <f>IF($Q200="n/a",(IF('Workforce hours'!AD$30=0,0,(BB200/'Workforce hours'!AD$30))),(IF(VLOOKUP($Q200,'Workforce hours'!$C$8:$AD$30,CD$7,FALSE)=0,0,(BB200/(VLOOKUP($Q200,'Workforce hours'!$C$8:$AD$30,CD$7,FALSE))))))</f>
        <v>0</v>
      </c>
      <c r="CE200" s="289">
        <f t="shared" si="26"/>
        <v>0</v>
      </c>
      <c r="CF200" s="290">
        <f>BD200*'Workforce costs'!B$9*(1+'Workforce costs'!B$10)*(1+'Workforce costs'!B$11)</f>
        <v>0</v>
      </c>
      <c r="CG200" s="290">
        <f>BE200*'Workforce costs'!C$9*(1+'Workforce costs'!C$10)*(1+'Workforce costs'!C$11)</f>
        <v>0</v>
      </c>
      <c r="CH200" s="290">
        <f>BF200*'Workforce costs'!D$9*(1+'Workforce costs'!D$10)*(1+'Workforce costs'!D$11)</f>
        <v>0</v>
      </c>
      <c r="CI200" s="290">
        <f>BG200*'Workforce costs'!E$9*(1+'Workforce costs'!E$10)*(1+'Workforce costs'!E$11)</f>
        <v>0</v>
      </c>
      <c r="CJ200" s="290">
        <f>BH200*'Workforce costs'!F$9*(1+'Workforce costs'!F$10)*(1+'Workforce costs'!F$11)</f>
        <v>0</v>
      </c>
      <c r="CK200" s="290">
        <f>BI200*'Workforce costs'!G$9*(1+'Workforce costs'!G$10)*(1+'Workforce costs'!G$11)</f>
        <v>0</v>
      </c>
      <c r="CL200" s="290">
        <f>BJ200*'Workforce costs'!H$9*(1+'Workforce costs'!H$10)*(1+'Workforce costs'!H$11)</f>
        <v>0</v>
      </c>
      <c r="CM200" s="290">
        <f>BK200*'Workforce costs'!I$9*(1+'Workforce costs'!I$10)*(1+'Workforce costs'!I$11)</f>
        <v>0</v>
      </c>
      <c r="CN200" s="290">
        <f>BL200*'Workforce costs'!J$9*(1+'Workforce costs'!J$10)*(1+'Workforce costs'!J$11)</f>
        <v>0</v>
      </c>
      <c r="CO200" s="290">
        <f>BM200*'Workforce costs'!K$9*(1+'Workforce costs'!K$10)*(1+'Workforce costs'!K$11)</f>
        <v>0</v>
      </c>
      <c r="CP200" s="290">
        <f>BN200*'Workforce costs'!L$9*(1+'Workforce costs'!L$10)*(1+'Workforce costs'!L$11)</f>
        <v>0</v>
      </c>
      <c r="CQ200" s="290">
        <f>BO200*'Workforce costs'!M$9*(1+'Workforce costs'!M$10)*(1+'Workforce costs'!M$11)</f>
        <v>0</v>
      </c>
      <c r="CR200" s="290">
        <f>BP200*'Workforce costs'!N$9*(1+'Workforce costs'!N$10)*(1+'Workforce costs'!N$11)</f>
        <v>0</v>
      </c>
      <c r="CS200" s="290">
        <f>BQ200*'Workforce costs'!O$9*(1+'Workforce costs'!O$10)*(1+'Workforce costs'!O$11)</f>
        <v>0</v>
      </c>
      <c r="CT200" s="290">
        <f>BR200*'Workforce costs'!P$9*(1+'Workforce costs'!P$10)*(1+'Workforce costs'!P$11)</f>
        <v>0</v>
      </c>
      <c r="CU200" s="290">
        <f>BS200*'Workforce costs'!Q$9*(1+'Workforce costs'!Q$10)*(1+'Workforce costs'!Q$11)</f>
        <v>0</v>
      </c>
      <c r="CV200" s="290">
        <f>BT200*'Workforce costs'!R$9*(1+'Workforce costs'!R$10)*(1+'Workforce costs'!R$11)</f>
        <v>0</v>
      </c>
      <c r="CW200" s="290">
        <f>BU200*'Workforce costs'!S$9*(1+'Workforce costs'!S$10)*(1+'Workforce costs'!S$11)</f>
        <v>0</v>
      </c>
      <c r="CX200" s="290">
        <f>BV200*'Workforce costs'!T$9*(1+'Workforce costs'!T$10)*(1+'Workforce costs'!T$11)</f>
        <v>0</v>
      </c>
      <c r="CY200" s="290">
        <f>BW200*'Workforce costs'!U$9*(1+'Workforce costs'!U$10)*(1+'Workforce costs'!U$11)</f>
        <v>0</v>
      </c>
      <c r="CZ200" s="290">
        <f>BX200*'Workforce costs'!V$9*(1+'Workforce costs'!V$10)*(1+'Workforce costs'!V$11)</f>
        <v>0</v>
      </c>
      <c r="DA200" s="290">
        <f>BY200*'Workforce costs'!W$9*(1+'Workforce costs'!W$10)*(1+'Workforce costs'!W$11)</f>
        <v>0</v>
      </c>
      <c r="DB200" s="290">
        <f>BZ200*'Workforce costs'!X$9*(1+'Workforce costs'!X$10)*(1+'Workforce costs'!X$11)</f>
        <v>0</v>
      </c>
      <c r="DC200" s="290">
        <f>CA200*'Workforce costs'!Y$9*(1+'Workforce costs'!Y$10)*(1+'Workforce costs'!Y$11)</f>
        <v>0</v>
      </c>
      <c r="DD200" s="290">
        <f>CB200*'Workforce costs'!Z$9*(1+'Workforce costs'!Z$10)*(1+'Workforce costs'!Z$11)</f>
        <v>0</v>
      </c>
      <c r="DE200" s="290">
        <f>CC200*'Workforce costs'!AA$9*(1+'Workforce costs'!AA$10)*(1+'Workforce costs'!AA$11)</f>
        <v>0</v>
      </c>
      <c r="DF200" s="290">
        <f>CD200*'Workforce costs'!AB$9*(1+'Workforce costs'!AB$10)*(1+'Workforce costs'!AB$11)</f>
        <v>0</v>
      </c>
    </row>
    <row r="201" spans="1:110" x14ac:dyDescent="0.3">
      <c r="A201" s="2" t="str">
        <f>Outputs!$A$4</f>
        <v>Australia</v>
      </c>
      <c r="B201" s="2" t="str">
        <f t="shared" si="19"/>
        <v>Australia 25to64</v>
      </c>
      <c r="C201" s="30">
        <f>VLOOKUP($B201,Populations!$D$15:$H$1920,3,FALSE)</f>
        <v>13966174</v>
      </c>
      <c r="D201" s="255">
        <f>IF(OR($H201="General pop",$H201="Schools",$H201="Workplace",$H201="Skills Training",$H201="Digital Supports"),1,VLOOKUP($B201,Populations!$D$15:$H$1920,5,FALSE))</f>
        <v>1</v>
      </c>
      <c r="E201" s="88">
        <f>VLOOKUP(I201,Epidemiology!$C$10:$H$47,6,FALSE)</f>
        <v>3060</v>
      </c>
      <c r="F201" s="102">
        <f>'Care profiles'!R202</f>
        <v>1</v>
      </c>
      <c r="G201" s="15" t="str">
        <f>'Care profiles'!A202</f>
        <v>25to64</v>
      </c>
      <c r="H201" s="15" t="str">
        <f>'Care profiles'!B202</f>
        <v>Thoughts</v>
      </c>
      <c r="I201" s="15" t="str">
        <f>'Care profiles'!C202</f>
        <v>Thoughts_25-64yrs</v>
      </c>
      <c r="J201" s="15" t="str">
        <f>'Care profiles'!D202</f>
        <v>Care profile</v>
      </c>
      <c r="K201" s="15" t="str">
        <f>'Care profiles'!E202</f>
        <v>Acute Care Services</v>
      </c>
      <c r="L201" s="104">
        <f>'Care profiles'!F202</f>
        <v>2E-3</v>
      </c>
      <c r="M201" s="15">
        <f>'Care profiles'!G202</f>
        <v>8</v>
      </c>
      <c r="N201" s="15">
        <f>'Care profiles'!H202</f>
        <v>90</v>
      </c>
      <c r="O201" s="15" t="str">
        <f>'Care profiles'!I202</f>
        <v>min</v>
      </c>
      <c r="P201" s="15" t="str">
        <f>'Care profiles'!J202</f>
        <v>Team</v>
      </c>
      <c r="Q201" s="15" t="str">
        <f>'Care profiles'!K202</f>
        <v>Acute Care Team</v>
      </c>
      <c r="R201" s="15" t="str">
        <f>'Care profiles'!M202</f>
        <v>N</v>
      </c>
      <c r="S201" s="15" t="str">
        <f>'Care profiles'!O202</f>
        <v>Y</v>
      </c>
      <c r="T201" s="15" t="str">
        <f>'Care profiles'!Q202</f>
        <v>N</v>
      </c>
      <c r="U201" s="30">
        <f t="shared" si="20"/>
        <v>427364.92440000002</v>
      </c>
      <c r="V201" s="30">
        <f t="shared" si="21"/>
        <v>854.72984880000001</v>
      </c>
      <c r="W201" s="30">
        <f>IF(M201="n/a",0,IF(O201="days",V201*M201*(1+(VLOOKUP(K201,'Bed parameters'!$A$9:$G$12,7,FALSE))),V201*M201))</f>
        <v>6837.8387904000001</v>
      </c>
      <c r="X201" s="30">
        <f t="shared" si="22"/>
        <v>10256.7581856</v>
      </c>
      <c r="Y201" s="30">
        <f t="shared" si="23"/>
        <v>0</v>
      </c>
      <c r="Z201" s="113">
        <f>_xlfn.IFNA(Y201/((VLOOKUP(K201,'Bed parameters'!$A$9:$G$12,3,FALSE))*(VLOOKUP(K201,'Bed parameters'!$A$9:$G$12,5,FALSE))),0)</f>
        <v>0</v>
      </c>
      <c r="AA201" s="30">
        <f t="shared" si="24"/>
        <v>10256.758185600002</v>
      </c>
      <c r="AB201" s="30">
        <f>_xlfn.IFNA(IF($O201="days",$Y201*(VLOOKUP($K201,'Bed parameters'!$A$9:$I$12,9,FALSE))*$F201*(VLOOKUP($Q201,'Workforce distribution'!$C$8:$AD$30,AB$7,FALSE)),IF($Q201="n/a",(IF($P201=AB$6,$X201*$F201,0)),$X201*$F201*(VLOOKUP($Q201,'Workforce distribution'!$C$8:$AD$30,AB$7,FALSE)))),0)</f>
        <v>0</v>
      </c>
      <c r="AC201" s="30">
        <f>_xlfn.IFNA(IF($O201="days",$Y201*(VLOOKUP($K201,'Bed parameters'!$A$9:$I$12,9,FALSE))*$F201*(VLOOKUP($Q201,'Workforce distribution'!$C$8:$AD$30,AC$7,FALSE)),IF($Q201="n/a",(IF($P201=AC$6,$X201*$F201,0)),$X201*$F201*(VLOOKUP($Q201,'Workforce distribution'!$C$8:$AD$30,AC$7,FALSE)))),0)</f>
        <v>0</v>
      </c>
      <c r="AD201" s="30">
        <f>_xlfn.IFNA(IF($O201="days",$Y201*(VLOOKUP($K201,'Bed parameters'!$A$9:$I$12,9,FALSE))*$F201*(VLOOKUP($Q201,'Workforce distribution'!$C$8:$AD$30,AD$7,FALSE)),IF($Q201="n/a",(IF($P201=AD$6,$X201*$F201,0)),$X201*$F201*(VLOOKUP($Q201,'Workforce distribution'!$C$8:$AD$30,AD$7,FALSE)))),0)</f>
        <v>0</v>
      </c>
      <c r="AE201" s="30">
        <f>_xlfn.IFNA(IF($O201="days",$Y201*(VLOOKUP($K201,'Bed parameters'!$A$9:$I$12,9,FALSE))*$F201*(VLOOKUP($Q201,'Workforce distribution'!$C$8:$AD$30,AE$7,FALSE)),IF($Q201="n/a",(IF($P201=AE$6,$X201*$F201,0)),$X201*$F201*(VLOOKUP($Q201,'Workforce distribution'!$C$8:$AD$30,AE$7,FALSE)))),0)</f>
        <v>538.93458392759862</v>
      </c>
      <c r="AF201" s="30">
        <f>_xlfn.IFNA(IF($O201="days",$Y201*(VLOOKUP($K201,'Bed parameters'!$A$9:$I$12,9,FALSE))*$F201*(VLOOKUP($Q201,'Workforce distribution'!$C$8:$AD$30,AF$7,FALSE)),IF($Q201="n/a",(IF($P201=AF$6,$X201*$F201,0)),$X201*$F201*(VLOOKUP($Q201,'Workforce distribution'!$C$8:$AD$30,AF$7,FALSE)))),0)</f>
        <v>0</v>
      </c>
      <c r="AG201" s="30">
        <f>_xlfn.IFNA(IF($O201="days",$Y201*(VLOOKUP($K201,'Bed parameters'!$A$9:$I$12,9,FALSE))*$F201*(VLOOKUP($Q201,'Workforce distribution'!$C$8:$AD$30,AG$7,FALSE)),IF($Q201="n/a",(IF($P201=AG$6,$X201*$F201,0)),$X201*$F201*(VLOOKUP($Q201,'Workforce distribution'!$C$8:$AD$30,AG$7,FALSE)))),0)</f>
        <v>0</v>
      </c>
      <c r="AH201" s="30">
        <f>_xlfn.IFNA(IF($O201="days",$Y201*(VLOOKUP($K201,'Bed parameters'!$A$9:$I$12,9,FALSE))*$F201*(VLOOKUP($Q201,'Workforce distribution'!$C$8:$AD$30,AH$7,FALSE)),IF($Q201="n/a",(IF($P201=AH$6,$X201*$F201,0)),$X201*$F201*(VLOOKUP($Q201,'Workforce distribution'!$C$8:$AD$30,AH$7,FALSE)))),0)</f>
        <v>0</v>
      </c>
      <c r="AI201" s="30">
        <f>_xlfn.IFNA(IF($O201="days",$Y201*(VLOOKUP($K201,'Bed parameters'!$A$9:$I$12,9,FALSE))*$F201*(VLOOKUP($Q201,'Workforce distribution'!$C$8:$AD$30,AI$7,FALSE)),IF($Q201="n/a",(IF($P201=AI$6,$X201*$F201,0)),$X201*$F201*(VLOOKUP($Q201,'Workforce distribution'!$C$8:$AD$30,AI$7,FALSE)))),0)</f>
        <v>0</v>
      </c>
      <c r="AJ201" s="30">
        <f>_xlfn.IFNA(IF($O201="days",$Y201*(VLOOKUP($K201,'Bed parameters'!$A$9:$I$12,9,FALSE))*$F201*(VLOOKUP($Q201,'Workforce distribution'!$C$8:$AD$30,AJ$7,FALSE)),IF($Q201="n/a",(IF($P201=AJ$6,$X201*$F201,0)),$X201*$F201*(VLOOKUP($Q201,'Workforce distribution'!$C$8:$AD$30,AJ$7,FALSE)))),0)</f>
        <v>0</v>
      </c>
      <c r="AK201" s="30">
        <f>_xlfn.IFNA(IF($O201="days",$Y201*(VLOOKUP($K201,'Bed parameters'!$A$9:$I$12,9,FALSE))*$F201*(VLOOKUP($Q201,'Workforce distribution'!$C$8:$AD$30,AK$7,FALSE)),IF($Q201="n/a",(IF($P201=AK$6,$X201*$F201,0)),$X201*$F201*(VLOOKUP($Q201,'Workforce distribution'!$C$8:$AD$30,AK$7,FALSE)))),0)</f>
        <v>0</v>
      </c>
      <c r="AL201" s="30">
        <f>_xlfn.IFNA(IF($O201="days",$Y201*(VLOOKUP($K201,'Bed parameters'!$A$9:$I$12,9,FALSE))*$F201*(VLOOKUP($Q201,'Workforce distribution'!$C$8:$AD$30,AL$7,FALSE)),IF($Q201="n/a",(IF($P201=AL$6,$X201*$F201,0)),$X201*$F201*(VLOOKUP($Q201,'Workforce distribution'!$C$8:$AD$30,AL$7,FALSE)))),0)</f>
        <v>906.72485203381393</v>
      </c>
      <c r="AM201" s="30">
        <f>_xlfn.IFNA(IF($O201="days",$Y201*(VLOOKUP($K201,'Bed parameters'!$A$9:$I$12,9,FALSE))*$F201*(VLOOKUP($Q201,'Workforce distribution'!$C$8:$AD$30,AM$7,FALSE)),IF($Q201="n/a",(IF($P201=AM$6,$X201*$F201,0)),$X201*$F201*(VLOOKUP($Q201,'Workforce distribution'!$C$8:$AD$30,AM$7,FALSE)))),0)</f>
        <v>6165.7289938299355</v>
      </c>
      <c r="AN201" s="30">
        <f>_xlfn.IFNA(IF($O201="days",$Y201*(VLOOKUP($K201,'Bed parameters'!$A$9:$I$12,9,FALSE))*$F201*(VLOOKUP($Q201,'Workforce distribution'!$C$8:$AD$30,AN$7,FALSE)),IF($Q201="n/a",(IF($P201=AN$6,$X201*$F201,0)),$X201*$F201*(VLOOKUP($Q201,'Workforce distribution'!$C$8:$AD$30,AN$7,FALSE)))),0)</f>
        <v>215.34715235803083</v>
      </c>
      <c r="AO201" s="30">
        <f>_xlfn.IFNA(IF($O201="days",$Y201*(VLOOKUP($K201,'Bed parameters'!$A$9:$I$12,9,FALSE))*$F201*(VLOOKUP($Q201,'Workforce distribution'!$C$8:$AD$30,AO$7,FALSE)),IF($Q201="n/a",(IF($P201=AO$6,$X201*$F201,0)),$X201*$F201*(VLOOKUP($Q201,'Workforce distribution'!$C$8:$AD$30,AO$7,FALSE)))),0)</f>
        <v>602.97202660248638</v>
      </c>
      <c r="AP201" s="30">
        <f>_xlfn.IFNA(IF($O201="days",$Y201*(VLOOKUP($K201,'Bed parameters'!$A$9:$I$12,9,FALSE))*$F201*(VLOOKUP($Q201,'Workforce distribution'!$C$8:$AD$30,AP$7,FALSE)),IF($Q201="n/a",(IF($P201=AP$6,$X201*$F201,0)),$X201*$F201*(VLOOKUP($Q201,'Workforce distribution'!$C$8:$AD$30,AP$7,FALSE)))),0)</f>
        <v>602.97202660248638</v>
      </c>
      <c r="AQ201" s="30">
        <f>_xlfn.IFNA(IF($O201="days",$Y201*(VLOOKUP($K201,'Bed parameters'!$A$9:$I$12,9,FALSE))*$F201*(VLOOKUP($Q201,'Workforce distribution'!$C$8:$AD$30,AQ$7,FALSE)),IF($Q201="n/a",(IF($P201=AQ$6,$X201*$F201,0)),$X201*$F201*(VLOOKUP($Q201,'Workforce distribution'!$C$8:$AD$30,AQ$7,FALSE)))),0)</f>
        <v>0</v>
      </c>
      <c r="AR201" s="30">
        <f>_xlfn.IFNA(IF($O201="days",$Y201*(VLOOKUP($K201,'Bed parameters'!$A$9:$I$12,9,FALSE))*$F201*(VLOOKUP($Q201,'Workforce distribution'!$C$8:$AD$30,AR$7,FALSE)),IF($Q201="n/a",(IF($P201=AR$6,$X201*$F201,0)),$X201*$F201*(VLOOKUP($Q201,'Workforce distribution'!$C$8:$AD$30,AR$7,FALSE)))),0)</f>
        <v>0</v>
      </c>
      <c r="AS201" s="30">
        <f>_xlfn.IFNA(IF($O201="days",$Y201*(VLOOKUP($K201,'Bed parameters'!$A$9:$I$12,9,FALSE))*$F201*(VLOOKUP($Q201,'Workforce distribution'!$C$8:$AD$30,AS$7,FALSE)),IF($Q201="n/a",(IF($P201=AS$6,$X201*$F201,0)),$X201*$F201*(VLOOKUP($Q201,'Workforce distribution'!$C$8:$AD$30,AS$7,FALSE)))),0)</f>
        <v>0</v>
      </c>
      <c r="AT201" s="30">
        <f>_xlfn.IFNA(IF($O201="days",$Y201*(VLOOKUP($K201,'Bed parameters'!$A$9:$I$12,9,FALSE))*$F201*(VLOOKUP($Q201,'Workforce distribution'!$C$8:$AD$30,AT$7,FALSE)),IF($Q201="n/a",(IF($P201=AT$6,$X201*$F201,0)),$X201*$F201*(VLOOKUP($Q201,'Workforce distribution'!$C$8:$AD$30,AT$7,FALSE)))),0)</f>
        <v>0</v>
      </c>
      <c r="AU201" s="30">
        <f>_xlfn.IFNA(IF($O201="days",$Y201*(VLOOKUP($K201,'Bed parameters'!$A$9:$I$12,9,FALSE))*$F201*(VLOOKUP($Q201,'Workforce distribution'!$C$8:$AD$30,AU$7,FALSE)),IF($Q201="n/a",(IF($P201=AU$6,$X201*$F201,0)),$X201*$F201*(VLOOKUP($Q201,'Workforce distribution'!$C$8:$AD$30,AU$7,FALSE)))),0)</f>
        <v>589.37115382197908</v>
      </c>
      <c r="AV201" s="30">
        <f>_xlfn.IFNA(IF($O201="days",$Y201*(VLOOKUP($K201,'Bed parameters'!$A$9:$I$12,9,FALSE))*$F201*(VLOOKUP($Q201,'Workforce distribution'!$C$8:$AD$30,AV$7,FALSE)),IF($Q201="n/a",(IF($P201=AV$6,$X201*$F201,0)),$X201*$F201*(VLOOKUP($Q201,'Workforce distribution'!$C$8:$AD$30,AV$7,FALSE)))),0)</f>
        <v>0</v>
      </c>
      <c r="AW201" s="30">
        <f>_xlfn.IFNA(IF($O201="days",$Y201*(VLOOKUP($K201,'Bed parameters'!$A$9:$I$12,9,FALSE))*$F201*(VLOOKUP($Q201,'Workforce distribution'!$C$8:$AD$30,AW$7,FALSE)),IF($Q201="n/a",(IF($P201=AW$6,$X201*$F201,0)),$X201*$F201*(VLOOKUP($Q201,'Workforce distribution'!$C$8:$AD$30,AW$7,FALSE)))),0)</f>
        <v>634.70739642366982</v>
      </c>
      <c r="AX201" s="30">
        <f>_xlfn.IFNA(IF($O201="days",$Y201*(VLOOKUP($K201,'Bed parameters'!$A$9:$I$12,9,FALSE))*$F201*(VLOOKUP($Q201,'Workforce distribution'!$C$8:$AD$30,AX$7,FALSE)),IF($Q201="n/a",(IF($P201=AX$6,$X201*$F201,0)),$X201*$F201*(VLOOKUP($Q201,'Workforce distribution'!$C$8:$AD$30,AX$7,FALSE)))),0)</f>
        <v>0</v>
      </c>
      <c r="AY201" s="30">
        <f>_xlfn.IFNA(IF($O201="days",$Y201*(VLOOKUP($K201,'Bed parameters'!$A$9:$I$12,9,FALSE))*$F201*(VLOOKUP($Q201,'Workforce distribution'!$C$8:$AD$30,AY$7,FALSE)),IF($Q201="n/a",(IF($P201=AY$6,$X201*$F201,0)),$X201*$F201*(VLOOKUP($Q201,'Workforce distribution'!$C$8:$AD$30,AY$7,FALSE)))),0)</f>
        <v>0</v>
      </c>
      <c r="AZ201" s="30">
        <f>_xlfn.IFNA(IF($O201="days",$Y201*(VLOOKUP($K201,'Bed parameters'!$A$9:$I$12,9,FALSE))*$F201*(VLOOKUP($Q201,'Workforce distribution'!$C$8:$AD$30,AZ$7,FALSE)),IF($Q201="n/a",(IF($P201=AZ$6,$X201*$F201,0)),$X201*$F201*(VLOOKUP($Q201,'Workforce distribution'!$C$8:$AD$30,AZ$7,FALSE)))),0)</f>
        <v>0</v>
      </c>
      <c r="BA201" s="30">
        <f>_xlfn.IFNA(IF($O201="days",$Y201*(VLOOKUP($K201,'Bed parameters'!$A$9:$I$12,9,FALSE))*$F201*(VLOOKUP($Q201,'Workforce distribution'!$C$8:$AD$30,BA$7,FALSE)),IF($Q201="n/a",(IF($P201=BA$6,$X201*$F201,0)),$X201*$F201*(VLOOKUP($Q201,'Workforce distribution'!$C$8:$AD$30,BA$7,FALSE)))),0)</f>
        <v>0</v>
      </c>
      <c r="BB201" s="30">
        <f>_xlfn.IFNA(IF($O201="days",$Y201*(VLOOKUP($K201,'Bed parameters'!$A$9:$I$12,9,FALSE))*$F201*(VLOOKUP($Q201,'Workforce distribution'!$C$8:$AD$30,BB$7,FALSE)),IF($Q201="n/a",(IF($P201=BB$6,$X201*$F201,0)),$X201*$F201*(VLOOKUP($Q201,'Workforce distribution'!$C$8:$AD$30,BB$7,FALSE)))),0)</f>
        <v>0</v>
      </c>
      <c r="BC201" s="149">
        <f t="shared" si="25"/>
        <v>9.393589359090539</v>
      </c>
      <c r="BD201" s="288">
        <f>IF($Q201="n/a",(IF('Workforce hours'!D$30=0,0,(AB201/'Workforce hours'!D$30))),(IF(VLOOKUP($Q201,'Workforce hours'!$C$8:$AD$30,BD$7,FALSE)=0,0,(AB201/(VLOOKUP($Q201,'Workforce hours'!$C$8:$AD$30,BD$7,FALSE))))))</f>
        <v>0</v>
      </c>
      <c r="BE201" s="288">
        <f>IF($Q201="n/a",(IF('Workforce hours'!E$30=0,0,(AC201/'Workforce hours'!E$30))),(IF(VLOOKUP($Q201,'Workforce hours'!$C$8:$AD$30,BE$7,FALSE)=0,0,(AC201/(VLOOKUP($Q201,'Workforce hours'!$C$8:$AD$30,BE$7,FALSE))))))</f>
        <v>0</v>
      </c>
      <c r="BF201" s="288">
        <f>IF($Q201="n/a",(IF('Workforce hours'!F$30=0,0,(AD201/'Workforce hours'!F$30))),(IF(VLOOKUP($Q201,'Workforce hours'!$C$8:$AD$30,BF$7,FALSE)=0,0,(AD201/(VLOOKUP($Q201,'Workforce hours'!$C$8:$AD$30,BF$7,FALSE))))))</f>
        <v>0</v>
      </c>
      <c r="BG201" s="288">
        <f>IF($Q201="n/a",(IF('Workforce hours'!G$30=0,0,(AE201/'Workforce hours'!G$30))),(IF(VLOOKUP($Q201,'Workforce hours'!$C$8:$AD$30,BG$7,FALSE)=0,0,(AE201/(VLOOKUP($Q201,'Workforce hours'!$C$8:$AD$30,BG$7,FALSE))))))</f>
        <v>0.46891303103573528</v>
      </c>
      <c r="BH201" s="288">
        <f>IF($Q201="n/a",(IF('Workforce hours'!H$30=0,0,(AF201/'Workforce hours'!H$30))),(IF(VLOOKUP($Q201,'Workforce hours'!$C$8:$AD$30,BH$7,FALSE)=0,0,(AF201/(VLOOKUP($Q201,'Workforce hours'!$C$8:$AD$30,BH$7,FALSE))))))</f>
        <v>0</v>
      </c>
      <c r="BI201" s="288">
        <f>IF($Q201="n/a",(IF('Workforce hours'!I$30=0,0,(AG201/'Workforce hours'!I$30))),(IF(VLOOKUP($Q201,'Workforce hours'!$C$8:$AD$30,BI$7,FALSE)=0,0,(AG201/(VLOOKUP($Q201,'Workforce hours'!$C$8:$AD$30,BI$7,FALSE))))))</f>
        <v>0</v>
      </c>
      <c r="BJ201" s="288">
        <f>IF($Q201="n/a",(IF('Workforce hours'!J$30=0,0,(AH201/'Workforce hours'!J$30))),(IF(VLOOKUP($Q201,'Workforce hours'!$C$8:$AD$30,BJ$7,FALSE)=0,0,(AH201/(VLOOKUP($Q201,'Workforce hours'!$C$8:$AD$30,BJ$7,FALSE))))))</f>
        <v>0</v>
      </c>
      <c r="BK201" s="288">
        <f>IF($Q201="n/a",(IF('Workforce hours'!K$30=0,0,(AI201/'Workforce hours'!K$30))),(IF(VLOOKUP($Q201,'Workforce hours'!$C$8:$AD$30,BK$7,FALSE)=0,0,(AI201/(VLOOKUP($Q201,'Workforce hours'!$C$8:$AD$30,BK$7,FALSE))))))</f>
        <v>0</v>
      </c>
      <c r="BL201" s="288">
        <f>IF($Q201="n/a",(IF('Workforce hours'!L$30=0,0,(AJ201/'Workforce hours'!L$30))),(IF(VLOOKUP($Q201,'Workforce hours'!$C$8:$AD$30,BL$7,FALSE)=0,0,(AJ201/(VLOOKUP($Q201,'Workforce hours'!$C$8:$AD$30,BL$7,FALSE))))))</f>
        <v>0</v>
      </c>
      <c r="BM201" s="288">
        <f>IF($Q201="n/a",(IF('Workforce hours'!M$30=0,0,(AK201/'Workforce hours'!M$30))),(IF(VLOOKUP($Q201,'Workforce hours'!$C$8:$AD$30,BM$7,FALSE)=0,0,(AK201/(VLOOKUP($Q201,'Workforce hours'!$C$8:$AD$30,BM$7,FALSE))))))</f>
        <v>0</v>
      </c>
      <c r="BN201" s="288">
        <f>IF($Q201="n/a",(IF('Workforce hours'!N$30=0,0,(AL201/'Workforce hours'!N$30))),(IF(VLOOKUP($Q201,'Workforce hours'!$C$8:$AD$30,BN$7,FALSE)=0,0,(AL201/(VLOOKUP($Q201,'Workforce hours'!$C$8:$AD$30,BN$7,FALSE))))))</f>
        <v>0.82549259456348822</v>
      </c>
      <c r="BO201" s="288">
        <f>IF($Q201="n/a",(IF('Workforce hours'!O$30=0,0,(AM201/'Workforce hours'!O$30))),(IF(VLOOKUP($Q201,'Workforce hours'!$C$8:$AD$30,BO$7,FALSE)=0,0,(AM201/(VLOOKUP($Q201,'Workforce hours'!$C$8:$AD$30,BO$7,FALSE))))))</f>
        <v>5.8278457108030519</v>
      </c>
      <c r="BP201" s="288">
        <f>IF($Q201="n/a",(IF('Workforce hours'!P$30=0,0,(AN201/'Workforce hours'!P$30))),(IF(VLOOKUP($Q201,'Workforce hours'!$C$8:$AD$30,BP$7,FALSE)=0,0,(AN201/(VLOOKUP($Q201,'Workforce hours'!$C$8:$AD$30,BP$7,FALSE))))))</f>
        <v>0.18736798295854812</v>
      </c>
      <c r="BQ201" s="288">
        <f>IF($Q201="n/a",(IF('Workforce hours'!Q$30=0,0,(AO201/'Workforce hours'!Q$30))),(IF(VLOOKUP($Q201,'Workforce hours'!$C$8:$AD$30,BQ$7,FALSE)=0,0,(AO201/(VLOOKUP($Q201,'Workforce hours'!$C$8:$AD$30,BQ$7,FALSE))))))</f>
        <v>0.52463035228393473</v>
      </c>
      <c r="BR201" s="288">
        <f>IF($Q201="n/a",(IF('Workforce hours'!R$30=0,0,(AP201/'Workforce hours'!R$30))),(IF(VLOOKUP($Q201,'Workforce hours'!$C$8:$AD$30,BR$7,FALSE)=0,0,(AP201/(VLOOKUP($Q201,'Workforce hours'!$C$8:$AD$30,BR$7,FALSE))))))</f>
        <v>0.52463035228393473</v>
      </c>
      <c r="BS201" s="288">
        <f>IF($Q201="n/a",(IF('Workforce hours'!S$30=0,0,(AQ201/'Workforce hours'!S$30))),(IF(VLOOKUP($Q201,'Workforce hours'!$C$8:$AD$30,BS$7,FALSE)=0,0,(AQ201/(VLOOKUP($Q201,'Workforce hours'!$C$8:$AD$30,BS$7,FALSE))))))</f>
        <v>0</v>
      </c>
      <c r="BT201" s="288">
        <f>IF($Q201="n/a",(IF('Workforce hours'!T$30=0,0,(AR201/'Workforce hours'!T$30))),(IF(VLOOKUP($Q201,'Workforce hours'!$C$8:$AD$30,BT$7,FALSE)=0,0,(AR201/(VLOOKUP($Q201,'Workforce hours'!$C$8:$AD$30,BT$7,FALSE))))))</f>
        <v>0</v>
      </c>
      <c r="BU201" s="288">
        <f>IF($Q201="n/a",(IF('Workforce hours'!U$30=0,0,(AS201/'Workforce hours'!U$30))),(IF(VLOOKUP($Q201,'Workforce hours'!$C$8:$AD$30,BU$7,FALSE)=0,0,(AS201/(VLOOKUP($Q201,'Workforce hours'!$C$8:$AD$30,BU$7,FALSE))))))</f>
        <v>0</v>
      </c>
      <c r="BV201" s="288">
        <f>IF($Q201="n/a",(IF('Workforce hours'!V$30=0,0,(AT201/'Workforce hours'!V$30))),(IF(VLOOKUP($Q201,'Workforce hours'!$C$8:$AD$30,BV$7,FALSE)=0,0,(AT201/(VLOOKUP($Q201,'Workforce hours'!$C$8:$AD$30,BV$7,FALSE))))))</f>
        <v>0</v>
      </c>
      <c r="BW201" s="288">
        <f>IF($Q201="n/a",(IF('Workforce hours'!W$30=0,0,(AU201/'Workforce hours'!W$30))),(IF(VLOOKUP($Q201,'Workforce hours'!$C$8:$AD$30,BW$7,FALSE)=0,0,(AU201/(VLOOKUP($Q201,'Workforce hours'!$C$8:$AD$30,BW$7,FALSE))))))</f>
        <v>0.49819338359644399</v>
      </c>
      <c r="BX201" s="288">
        <f>IF($Q201="n/a",(IF('Workforce hours'!X$30=0,0,(AV201/'Workforce hours'!X$30))),(IF(VLOOKUP($Q201,'Workforce hours'!$C$8:$AD$30,BX$7,FALSE)=0,0,(AV201/(VLOOKUP($Q201,'Workforce hours'!$C$8:$AD$30,BX$7,FALSE))))))</f>
        <v>0</v>
      </c>
      <c r="BY201" s="288">
        <f>IF($Q201="n/a",(IF('Workforce hours'!Y$30=0,0,(AW201/'Workforce hours'!Y$30))),(IF(VLOOKUP($Q201,'Workforce hours'!$C$8:$AD$30,BY$7,FALSE)=0,0,(AW201/(VLOOKUP($Q201,'Workforce hours'!$C$8:$AD$30,BY$7,FALSE))))))</f>
        <v>0.53651595156540133</v>
      </c>
      <c r="BZ201" s="288">
        <f>IF($Q201="n/a",(IF('Workforce hours'!Z$30=0,0,(AX201/'Workforce hours'!Z$30))),(IF(VLOOKUP($Q201,'Workforce hours'!$C$8:$AD$30,BZ$7,FALSE)=0,0,(AX201/(VLOOKUP($Q201,'Workforce hours'!$C$8:$AD$30,BZ$7,FALSE))))))</f>
        <v>0</v>
      </c>
      <c r="CA201" s="288">
        <f>IF($Q201="n/a",(IF('Workforce hours'!AA$30=0,0,(AY201/'Workforce hours'!AA$30))),(IF(VLOOKUP($Q201,'Workforce hours'!$C$8:$AD$30,CA$7,FALSE)=0,0,(AY201/(VLOOKUP($Q201,'Workforce hours'!$C$8:$AD$30,CA$7,FALSE))))))</f>
        <v>0</v>
      </c>
      <c r="CB201" s="288">
        <f>IF($Q201="n/a",(IF('Workforce hours'!AB$30=0,0,(AZ201/'Workforce hours'!AB$30))),(IF(VLOOKUP($Q201,'Workforce hours'!$C$8:$AD$30,CB$7,FALSE)=0,0,(AZ201/(VLOOKUP($Q201,'Workforce hours'!$C$8:$AD$30,CB$7,FALSE))))))</f>
        <v>0</v>
      </c>
      <c r="CC201" s="288">
        <f>IF($Q201="n/a",(IF('Workforce hours'!AC$30=0,0,(BA201/'Workforce hours'!AC$30))),(IF(VLOOKUP($Q201,'Workforce hours'!$C$8:$AD$30,CC$7,FALSE)=0,0,(BA201/(VLOOKUP($Q201,'Workforce hours'!$C$8:$AD$30,CC$7,FALSE))))))</f>
        <v>0</v>
      </c>
      <c r="CD201" s="288">
        <f>IF($Q201="n/a",(IF('Workforce hours'!AD$30=0,0,(BB201/'Workforce hours'!AD$30))),(IF(VLOOKUP($Q201,'Workforce hours'!$C$8:$AD$30,CD$7,FALSE)=0,0,(BB201/(VLOOKUP($Q201,'Workforce hours'!$C$8:$AD$30,CD$7,FALSE))))))</f>
        <v>0</v>
      </c>
      <c r="CE201" s="289">
        <f t="shared" si="26"/>
        <v>0</v>
      </c>
      <c r="CF201" s="290">
        <f>BD201*'Workforce costs'!B$9*(1+'Workforce costs'!B$10)*(1+'Workforce costs'!B$11)</f>
        <v>0</v>
      </c>
      <c r="CG201" s="290">
        <f>BE201*'Workforce costs'!C$9*(1+'Workforce costs'!C$10)*(1+'Workforce costs'!C$11)</f>
        <v>0</v>
      </c>
      <c r="CH201" s="290">
        <f>BF201*'Workforce costs'!D$9*(1+'Workforce costs'!D$10)*(1+'Workforce costs'!D$11)</f>
        <v>0</v>
      </c>
      <c r="CI201" s="290">
        <f>BG201*'Workforce costs'!E$9*(1+'Workforce costs'!E$10)*(1+'Workforce costs'!E$11)</f>
        <v>0</v>
      </c>
      <c r="CJ201" s="290">
        <f>BH201*'Workforce costs'!F$9*(1+'Workforce costs'!F$10)*(1+'Workforce costs'!F$11)</f>
        <v>0</v>
      </c>
      <c r="CK201" s="290">
        <f>BI201*'Workforce costs'!G$9*(1+'Workforce costs'!G$10)*(1+'Workforce costs'!G$11)</f>
        <v>0</v>
      </c>
      <c r="CL201" s="290">
        <f>BJ201*'Workforce costs'!H$9*(1+'Workforce costs'!H$10)*(1+'Workforce costs'!H$11)</f>
        <v>0</v>
      </c>
      <c r="CM201" s="290">
        <f>BK201*'Workforce costs'!I$9*(1+'Workforce costs'!I$10)*(1+'Workforce costs'!I$11)</f>
        <v>0</v>
      </c>
      <c r="CN201" s="290">
        <f>BL201*'Workforce costs'!J$9*(1+'Workforce costs'!J$10)*(1+'Workforce costs'!J$11)</f>
        <v>0</v>
      </c>
      <c r="CO201" s="290">
        <f>BM201*'Workforce costs'!K$9*(1+'Workforce costs'!K$10)*(1+'Workforce costs'!K$11)</f>
        <v>0</v>
      </c>
      <c r="CP201" s="290">
        <f>BN201*'Workforce costs'!L$9*(1+'Workforce costs'!L$10)*(1+'Workforce costs'!L$11)</f>
        <v>0</v>
      </c>
      <c r="CQ201" s="290">
        <f>BO201*'Workforce costs'!M$9*(1+'Workforce costs'!M$10)*(1+'Workforce costs'!M$11)</f>
        <v>0</v>
      </c>
      <c r="CR201" s="290">
        <f>BP201*'Workforce costs'!N$9*(1+'Workforce costs'!N$10)*(1+'Workforce costs'!N$11)</f>
        <v>0</v>
      </c>
      <c r="CS201" s="290">
        <f>BQ201*'Workforce costs'!O$9*(1+'Workforce costs'!O$10)*(1+'Workforce costs'!O$11)</f>
        <v>0</v>
      </c>
      <c r="CT201" s="290">
        <f>BR201*'Workforce costs'!P$9*(1+'Workforce costs'!P$10)*(1+'Workforce costs'!P$11)</f>
        <v>0</v>
      </c>
      <c r="CU201" s="290">
        <f>BS201*'Workforce costs'!Q$9*(1+'Workforce costs'!Q$10)*(1+'Workforce costs'!Q$11)</f>
        <v>0</v>
      </c>
      <c r="CV201" s="290">
        <f>BT201*'Workforce costs'!R$9*(1+'Workforce costs'!R$10)*(1+'Workforce costs'!R$11)</f>
        <v>0</v>
      </c>
      <c r="CW201" s="290">
        <f>BU201*'Workforce costs'!S$9*(1+'Workforce costs'!S$10)*(1+'Workforce costs'!S$11)</f>
        <v>0</v>
      </c>
      <c r="CX201" s="290">
        <f>BV201*'Workforce costs'!T$9*(1+'Workforce costs'!T$10)*(1+'Workforce costs'!T$11)</f>
        <v>0</v>
      </c>
      <c r="CY201" s="290">
        <f>BW201*'Workforce costs'!U$9*(1+'Workforce costs'!U$10)*(1+'Workforce costs'!U$11)</f>
        <v>0</v>
      </c>
      <c r="CZ201" s="290">
        <f>BX201*'Workforce costs'!V$9*(1+'Workforce costs'!V$10)*(1+'Workforce costs'!V$11)</f>
        <v>0</v>
      </c>
      <c r="DA201" s="290">
        <f>BY201*'Workforce costs'!W$9*(1+'Workforce costs'!W$10)*(1+'Workforce costs'!W$11)</f>
        <v>0</v>
      </c>
      <c r="DB201" s="290">
        <f>BZ201*'Workforce costs'!X$9*(1+'Workforce costs'!X$10)*(1+'Workforce costs'!X$11)</f>
        <v>0</v>
      </c>
      <c r="DC201" s="290">
        <f>CA201*'Workforce costs'!Y$9*(1+'Workforce costs'!Y$10)*(1+'Workforce costs'!Y$11)</f>
        <v>0</v>
      </c>
      <c r="DD201" s="290">
        <f>CB201*'Workforce costs'!Z$9*(1+'Workforce costs'!Z$10)*(1+'Workforce costs'!Z$11)</f>
        <v>0</v>
      </c>
      <c r="DE201" s="290">
        <f>CC201*'Workforce costs'!AA$9*(1+'Workforce costs'!AA$10)*(1+'Workforce costs'!AA$11)</f>
        <v>0</v>
      </c>
      <c r="DF201" s="290">
        <f>CD201*'Workforce costs'!AB$9*(1+'Workforce costs'!AB$10)*(1+'Workforce costs'!AB$11)</f>
        <v>0</v>
      </c>
    </row>
    <row r="202" spans="1:110" x14ac:dyDescent="0.3">
      <c r="A202" s="2" t="str">
        <f>Outputs!$A$4</f>
        <v>Australia</v>
      </c>
      <c r="B202" s="2" t="str">
        <f t="shared" ref="B202:B265" si="27">A202&amp;" "&amp;G202</f>
        <v>Australia 25to64</v>
      </c>
      <c r="C202" s="30">
        <f>VLOOKUP($B202,Populations!$D$15:$H$1920,3,FALSE)</f>
        <v>13966174</v>
      </c>
      <c r="D202" s="255">
        <f>IF(OR($H202="General pop",$H202="Schools",$H202="Workplace",$H202="Skills Training",$H202="Digital Supports"),1,VLOOKUP($B202,Populations!$D$15:$H$1920,5,FALSE))</f>
        <v>1</v>
      </c>
      <c r="E202" s="88">
        <f>VLOOKUP(I202,Epidemiology!$C$10:$H$47,6,FALSE)</f>
        <v>3060</v>
      </c>
      <c r="F202" s="102">
        <f>'Care profiles'!R203</f>
        <v>1</v>
      </c>
      <c r="G202" s="15" t="str">
        <f>'Care profiles'!A203</f>
        <v>25to64</v>
      </c>
      <c r="H202" s="15" t="str">
        <f>'Care profiles'!B203</f>
        <v>Thoughts</v>
      </c>
      <c r="I202" s="15" t="str">
        <f>'Care profiles'!C203</f>
        <v>Thoughts_25-64yrs</v>
      </c>
      <c r="J202" s="15" t="str">
        <f>'Care profiles'!D203</f>
        <v>Care profile</v>
      </c>
      <c r="K202" s="15" t="str">
        <f>'Care profiles'!E203</f>
        <v>Discharge Follow-Up and Support – Outpatient Based</v>
      </c>
      <c r="L202" s="104">
        <f>'Care profiles'!F203</f>
        <v>0.02</v>
      </c>
      <c r="M202" s="15">
        <f>'Care profiles'!G203</f>
        <v>3</v>
      </c>
      <c r="N202" s="15">
        <f>'Care profiles'!H203</f>
        <v>60</v>
      </c>
      <c r="O202" s="15" t="str">
        <f>'Care profiles'!I203</f>
        <v>min</v>
      </c>
      <c r="P202" s="15" t="str">
        <f>'Care profiles'!J203</f>
        <v>Team</v>
      </c>
      <c r="Q202" s="15" t="str">
        <f>'Care profiles'!K203</f>
        <v>Clinical Community Treatment Team – Adult (25 – 64 years)</v>
      </c>
      <c r="R202" s="15" t="str">
        <f>'Care profiles'!M203</f>
        <v>N</v>
      </c>
      <c r="S202" s="15" t="str">
        <f>'Care profiles'!O203</f>
        <v>Y</v>
      </c>
      <c r="T202" s="15" t="str">
        <f>'Care profiles'!Q203</f>
        <v>N</v>
      </c>
      <c r="U202" s="30">
        <f t="shared" ref="U202:U265" si="28">C202*D202*E202/100000</f>
        <v>427364.92440000002</v>
      </c>
      <c r="V202" s="30">
        <f t="shared" ref="V202:V265" si="29">U202*L202</f>
        <v>8547.2984880000004</v>
      </c>
      <c r="W202" s="30">
        <f>IF(M202="n/a",0,IF(O202="days",V202*M202*(1+(VLOOKUP(K202,'Bed parameters'!$A$9:$G$12,7,FALSE))),V202*M202))</f>
        <v>25641.895464000001</v>
      </c>
      <c r="X202" s="30">
        <f t="shared" ref="X202:X265" si="30">IF(N202="n/a",0,IF(O202="min",W202*N202/60,W202*N202*24))</f>
        <v>25641.895464000001</v>
      </c>
      <c r="Y202" s="30">
        <f t="shared" ref="Y202:Y265" si="31">IF(O202="days",W202*N202,0)</f>
        <v>0</v>
      </c>
      <c r="Z202" s="113">
        <f>_xlfn.IFNA(Y202/((VLOOKUP(K202,'Bed parameters'!$A$9:$G$12,3,FALSE))*(VLOOKUP(K202,'Bed parameters'!$A$9:$G$12,5,FALSE))),0)</f>
        <v>0</v>
      </c>
      <c r="AA202" s="30">
        <f t="shared" ref="AA202:AA265" si="32">SUM(AB202:BB202)</f>
        <v>25641.895464000001</v>
      </c>
      <c r="AB202" s="30">
        <f>_xlfn.IFNA(IF($O202="days",$Y202*(VLOOKUP($K202,'Bed parameters'!$A$9:$I$12,9,FALSE))*$F202*(VLOOKUP($Q202,'Workforce distribution'!$C$8:$AD$30,AB$7,FALSE)),IF($Q202="n/a",(IF($P202=AB$6,$X202*$F202,0)),$X202*$F202*(VLOOKUP($Q202,'Workforce distribution'!$C$8:$AD$30,AB$7,FALSE)))),0)</f>
        <v>0</v>
      </c>
      <c r="AC202" s="30">
        <f>_xlfn.IFNA(IF($O202="days",$Y202*(VLOOKUP($K202,'Bed parameters'!$A$9:$I$12,9,FALSE))*$F202*(VLOOKUP($Q202,'Workforce distribution'!$C$8:$AD$30,AC$7,FALSE)),IF($Q202="n/a",(IF($P202=AC$6,$X202*$F202,0)),$X202*$F202*(VLOOKUP($Q202,'Workforce distribution'!$C$8:$AD$30,AC$7,FALSE)))),0)</f>
        <v>0</v>
      </c>
      <c r="AD202" s="30">
        <f>_xlfn.IFNA(IF($O202="days",$Y202*(VLOOKUP($K202,'Bed parameters'!$A$9:$I$12,9,FALSE))*$F202*(VLOOKUP($Q202,'Workforce distribution'!$C$8:$AD$30,AD$7,FALSE)),IF($Q202="n/a",(IF($P202=AD$6,$X202*$F202,0)),$X202*$F202*(VLOOKUP($Q202,'Workforce distribution'!$C$8:$AD$30,AD$7,FALSE)))),0)</f>
        <v>0</v>
      </c>
      <c r="AE202" s="30">
        <f>_xlfn.IFNA(IF($O202="days",$Y202*(VLOOKUP($K202,'Bed parameters'!$A$9:$I$12,9,FALSE))*$F202*(VLOOKUP($Q202,'Workforce distribution'!$C$8:$AD$30,AE$7,FALSE)),IF($Q202="n/a",(IF($P202=AE$6,$X202*$F202,0)),$X202*$F202*(VLOOKUP($Q202,'Workforce distribution'!$C$8:$AD$30,AE$7,FALSE)))),0)</f>
        <v>1254.2231476956522</v>
      </c>
      <c r="AF202" s="30">
        <f>_xlfn.IFNA(IF($O202="days",$Y202*(VLOOKUP($K202,'Bed parameters'!$A$9:$I$12,9,FALSE))*$F202*(VLOOKUP($Q202,'Workforce distribution'!$C$8:$AD$30,AF$7,FALSE)),IF($Q202="n/a",(IF($P202=AF$6,$X202*$F202,0)),$X202*$F202*(VLOOKUP($Q202,'Workforce distribution'!$C$8:$AD$30,AF$7,FALSE)))),0)</f>
        <v>0</v>
      </c>
      <c r="AG202" s="30">
        <f>_xlfn.IFNA(IF($O202="days",$Y202*(VLOOKUP($K202,'Bed parameters'!$A$9:$I$12,9,FALSE))*$F202*(VLOOKUP($Q202,'Workforce distribution'!$C$8:$AD$30,AG$7,FALSE)),IF($Q202="n/a",(IF($P202=AG$6,$X202*$F202,0)),$X202*$F202*(VLOOKUP($Q202,'Workforce distribution'!$C$8:$AD$30,AG$7,FALSE)))),0)</f>
        <v>1151.2193143100189</v>
      </c>
      <c r="AH202" s="30">
        <f>_xlfn.IFNA(IF($O202="days",$Y202*(VLOOKUP($K202,'Bed parameters'!$A$9:$I$12,9,FALSE))*$F202*(VLOOKUP($Q202,'Workforce distribution'!$C$8:$AD$30,AH$7,FALSE)),IF($Q202="n/a",(IF($P202=AH$6,$X202*$F202,0)),$X202*$F202*(VLOOKUP($Q202,'Workforce distribution'!$C$8:$AD$30,AH$7,FALSE)))),0)</f>
        <v>575.60965715500947</v>
      </c>
      <c r="AI202" s="30">
        <f>_xlfn.IFNA(IF($O202="days",$Y202*(VLOOKUP($K202,'Bed parameters'!$A$9:$I$12,9,FALSE))*$F202*(VLOOKUP($Q202,'Workforce distribution'!$C$8:$AD$30,AI$7,FALSE)),IF($Q202="n/a",(IF($P202=AI$6,$X202*$F202,0)),$X202*$F202*(VLOOKUP($Q202,'Workforce distribution'!$C$8:$AD$30,AI$7,FALSE)))),0)</f>
        <v>0</v>
      </c>
      <c r="AJ202" s="30">
        <f>_xlfn.IFNA(IF($O202="days",$Y202*(VLOOKUP($K202,'Bed parameters'!$A$9:$I$12,9,FALSE))*$F202*(VLOOKUP($Q202,'Workforce distribution'!$C$8:$AD$30,AJ$7,FALSE)),IF($Q202="n/a",(IF($P202=AJ$6,$X202*$F202,0)),$X202*$F202*(VLOOKUP($Q202,'Workforce distribution'!$C$8:$AD$30,AJ$7,FALSE)))),0)</f>
        <v>0</v>
      </c>
      <c r="AK202" s="30">
        <f>_xlfn.IFNA(IF($O202="days",$Y202*(VLOOKUP($K202,'Bed parameters'!$A$9:$I$12,9,FALSE))*$F202*(VLOOKUP($Q202,'Workforce distribution'!$C$8:$AD$30,AK$7,FALSE)),IF($Q202="n/a",(IF($P202=AK$6,$X202*$F202,0)),$X202*$F202*(VLOOKUP($Q202,'Workforce distribution'!$C$8:$AD$30,AK$7,FALSE)))),0)</f>
        <v>0</v>
      </c>
      <c r="AL202" s="30">
        <f>_xlfn.IFNA(IF($O202="days",$Y202*(VLOOKUP($K202,'Bed parameters'!$A$9:$I$12,9,FALSE))*$F202*(VLOOKUP($Q202,'Workforce distribution'!$C$8:$AD$30,AL$7,FALSE)),IF($Q202="n/a",(IF($P202=AL$6,$X202*$F202,0)),$X202*$F202*(VLOOKUP($Q202,'Workforce distribution'!$C$8:$AD$30,AL$7,FALSE)))),0)</f>
        <v>605.90490226843099</v>
      </c>
      <c r="AM202" s="30">
        <f>_xlfn.IFNA(IF($O202="days",$Y202*(VLOOKUP($K202,'Bed parameters'!$A$9:$I$12,9,FALSE))*$F202*(VLOOKUP($Q202,'Workforce distribution'!$C$8:$AD$30,AM$7,FALSE)),IF($Q202="n/a",(IF($P202=AM$6,$X202*$F202,0)),$X202*$F202*(VLOOKUP($Q202,'Workforce distribution'!$C$8:$AD$30,AM$7,FALSE)))),0)</f>
        <v>9573.2974558412097</v>
      </c>
      <c r="AN202" s="30">
        <f>_xlfn.IFNA(IF($O202="days",$Y202*(VLOOKUP($K202,'Bed parameters'!$A$9:$I$12,9,FALSE))*$F202*(VLOOKUP($Q202,'Workforce distribution'!$C$8:$AD$30,AN$7,FALSE)),IF($Q202="n/a",(IF($P202=AN$6,$X202*$F202,0)),$X202*$F202*(VLOOKUP($Q202,'Workforce distribution'!$C$8:$AD$30,AN$7,FALSE)))),0)</f>
        <v>2229.7300403478262</v>
      </c>
      <c r="AO202" s="30">
        <f>_xlfn.IFNA(IF($O202="days",$Y202*(VLOOKUP($K202,'Bed parameters'!$A$9:$I$12,9,FALSE))*$F202*(VLOOKUP($Q202,'Workforce distribution'!$C$8:$AD$30,AO$7,FALSE)),IF($Q202="n/a",(IF($P202=AO$6,$X202*$F202,0)),$X202*$F202*(VLOOKUP($Q202,'Workforce distribution'!$C$8:$AD$30,AO$7,FALSE)))),0)</f>
        <v>3683.9018057920612</v>
      </c>
      <c r="AP202" s="30">
        <f>_xlfn.IFNA(IF($O202="days",$Y202*(VLOOKUP($K202,'Bed parameters'!$A$9:$I$12,9,FALSE))*$F202*(VLOOKUP($Q202,'Workforce distribution'!$C$8:$AD$30,AP$7,FALSE)),IF($Q202="n/a",(IF($P202=AP$6,$X202*$F202,0)),$X202*$F202*(VLOOKUP($Q202,'Workforce distribution'!$C$8:$AD$30,AP$7,FALSE)))),0)</f>
        <v>2993.1702172060486</v>
      </c>
      <c r="AQ202" s="30">
        <f>_xlfn.IFNA(IF($O202="days",$Y202*(VLOOKUP($K202,'Bed parameters'!$A$9:$I$12,9,FALSE))*$F202*(VLOOKUP($Q202,'Workforce distribution'!$C$8:$AD$30,AQ$7,FALSE)),IF($Q202="n/a",(IF($P202=AQ$6,$X202*$F202,0)),$X202*$F202*(VLOOKUP($Q202,'Workforce distribution'!$C$8:$AD$30,AQ$7,FALSE)))),0)</f>
        <v>1151.2193143100189</v>
      </c>
      <c r="AR202" s="30">
        <f>_xlfn.IFNA(IF($O202="days",$Y202*(VLOOKUP($K202,'Bed parameters'!$A$9:$I$12,9,FALSE))*$F202*(VLOOKUP($Q202,'Workforce distribution'!$C$8:$AD$30,AR$7,FALSE)),IF($Q202="n/a",(IF($P202=AR$6,$X202*$F202,0)),$X202*$F202*(VLOOKUP($Q202,'Workforce distribution'!$C$8:$AD$30,AR$7,FALSE)))),0)</f>
        <v>0</v>
      </c>
      <c r="AS202" s="30">
        <f>_xlfn.IFNA(IF($O202="days",$Y202*(VLOOKUP($K202,'Bed parameters'!$A$9:$I$12,9,FALSE))*$F202*(VLOOKUP($Q202,'Workforce distribution'!$C$8:$AD$30,AS$7,FALSE)),IF($Q202="n/a",(IF($P202=AS$6,$X202*$F202,0)),$X202*$F202*(VLOOKUP($Q202,'Workforce distribution'!$C$8:$AD$30,AS$7,FALSE)))),0)</f>
        <v>0</v>
      </c>
      <c r="AT202" s="30">
        <f>_xlfn.IFNA(IF($O202="days",$Y202*(VLOOKUP($K202,'Bed parameters'!$A$9:$I$12,9,FALSE))*$F202*(VLOOKUP($Q202,'Workforce distribution'!$C$8:$AD$30,AT$7,FALSE)),IF($Q202="n/a",(IF($P202=AT$6,$X202*$F202,0)),$X202*$F202*(VLOOKUP($Q202,'Workforce distribution'!$C$8:$AD$30,AT$7,FALSE)))),0)</f>
        <v>0</v>
      </c>
      <c r="AU202" s="30">
        <f>_xlfn.IFNA(IF($O202="days",$Y202*(VLOOKUP($K202,'Bed parameters'!$A$9:$I$12,9,FALSE))*$F202*(VLOOKUP($Q202,'Workforce distribution'!$C$8:$AD$30,AU$7,FALSE)),IF($Q202="n/a",(IF($P202=AU$6,$X202*$F202,0)),$X202*$F202*(VLOOKUP($Q202,'Workforce distribution'!$C$8:$AD$30,AU$7,FALSE)))),0)</f>
        <v>848.26686317580356</v>
      </c>
      <c r="AV202" s="30">
        <f>_xlfn.IFNA(IF($O202="days",$Y202*(VLOOKUP($K202,'Bed parameters'!$A$9:$I$12,9,FALSE))*$F202*(VLOOKUP($Q202,'Workforce distribution'!$C$8:$AD$30,AV$7,FALSE)),IF($Q202="n/a",(IF($P202=AV$6,$X202*$F202,0)),$X202*$F202*(VLOOKUP($Q202,'Workforce distribution'!$C$8:$AD$30,AV$7,FALSE)))),0)</f>
        <v>0</v>
      </c>
      <c r="AW202" s="30">
        <f>_xlfn.IFNA(IF($O202="days",$Y202*(VLOOKUP($K202,'Bed parameters'!$A$9:$I$12,9,FALSE))*$F202*(VLOOKUP($Q202,'Workforce distribution'!$C$8:$AD$30,AW$7,FALSE)),IF($Q202="n/a",(IF($P202=AW$6,$X202*$F202,0)),$X202*$F202*(VLOOKUP($Q202,'Workforce distribution'!$C$8:$AD$30,AW$7,FALSE)))),0)</f>
        <v>1575.3527458979208</v>
      </c>
      <c r="AX202" s="30">
        <f>_xlfn.IFNA(IF($O202="days",$Y202*(VLOOKUP($K202,'Bed parameters'!$A$9:$I$12,9,FALSE))*$F202*(VLOOKUP($Q202,'Workforce distribution'!$C$8:$AD$30,AX$7,FALSE)),IF($Q202="n/a",(IF($P202=AX$6,$X202*$F202,0)),$X202*$F202*(VLOOKUP($Q202,'Workforce distribution'!$C$8:$AD$30,AX$7,FALSE)))),0)</f>
        <v>0</v>
      </c>
      <c r="AY202" s="30">
        <f>_xlfn.IFNA(IF($O202="days",$Y202*(VLOOKUP($K202,'Bed parameters'!$A$9:$I$12,9,FALSE))*$F202*(VLOOKUP($Q202,'Workforce distribution'!$C$8:$AD$30,AY$7,FALSE)),IF($Q202="n/a",(IF($P202=AY$6,$X202*$F202,0)),$X202*$F202*(VLOOKUP($Q202,'Workforce distribution'!$C$8:$AD$30,AY$7,FALSE)))),0)</f>
        <v>0</v>
      </c>
      <c r="AZ202" s="30">
        <f>_xlfn.IFNA(IF($O202="days",$Y202*(VLOOKUP($K202,'Bed parameters'!$A$9:$I$12,9,FALSE))*$F202*(VLOOKUP($Q202,'Workforce distribution'!$C$8:$AD$30,AZ$7,FALSE)),IF($Q202="n/a",(IF($P202=AZ$6,$X202*$F202,0)),$X202*$F202*(VLOOKUP($Q202,'Workforce distribution'!$C$8:$AD$30,AZ$7,FALSE)))),0)</f>
        <v>0</v>
      </c>
      <c r="BA202" s="30">
        <f>_xlfn.IFNA(IF($O202="days",$Y202*(VLOOKUP($K202,'Bed parameters'!$A$9:$I$12,9,FALSE))*$F202*(VLOOKUP($Q202,'Workforce distribution'!$C$8:$AD$30,BA$7,FALSE)),IF($Q202="n/a",(IF($P202=BA$6,$X202*$F202,0)),$X202*$F202*(VLOOKUP($Q202,'Workforce distribution'!$C$8:$AD$30,BA$7,FALSE)))),0)</f>
        <v>0</v>
      </c>
      <c r="BB202" s="30">
        <f>_xlfn.IFNA(IF($O202="days",$Y202*(VLOOKUP($K202,'Bed parameters'!$A$9:$I$12,9,FALSE))*$F202*(VLOOKUP($Q202,'Workforce distribution'!$C$8:$AD$30,BB$7,FALSE)),IF($Q202="n/a",(IF($P202=BB$6,$X202*$F202,0)),$X202*$F202*(VLOOKUP($Q202,'Workforce distribution'!$C$8:$AD$30,BB$7,FALSE)))),0)</f>
        <v>0</v>
      </c>
      <c r="BC202" s="149">
        <f t="shared" ref="BC202:BC265" si="33">SUM(BD202:CD202)</f>
        <v>22.899829631006263</v>
      </c>
      <c r="BD202" s="288">
        <f>IF($Q202="n/a",(IF('Workforce hours'!D$30=0,0,(AB202/'Workforce hours'!D$30))),(IF(VLOOKUP($Q202,'Workforce hours'!$C$8:$AD$30,BD$7,FALSE)=0,0,(AB202/(VLOOKUP($Q202,'Workforce hours'!$C$8:$AD$30,BD$7,FALSE))))))</f>
        <v>0</v>
      </c>
      <c r="BE202" s="288">
        <f>IF($Q202="n/a",(IF('Workforce hours'!E$30=0,0,(AC202/'Workforce hours'!E$30))),(IF(VLOOKUP($Q202,'Workforce hours'!$C$8:$AD$30,BE$7,FALSE)=0,0,(AC202/(VLOOKUP($Q202,'Workforce hours'!$C$8:$AD$30,BE$7,FALSE))))))</f>
        <v>0</v>
      </c>
      <c r="BF202" s="288">
        <f>IF($Q202="n/a",(IF('Workforce hours'!F$30=0,0,(AD202/'Workforce hours'!F$30))),(IF(VLOOKUP($Q202,'Workforce hours'!$C$8:$AD$30,BF$7,FALSE)=0,0,(AD202/(VLOOKUP($Q202,'Workforce hours'!$C$8:$AD$30,BF$7,FALSE))))))</f>
        <v>0</v>
      </c>
      <c r="BG202" s="288">
        <f>IF($Q202="n/a",(IF('Workforce hours'!G$30=0,0,(AE202/'Workforce hours'!G$30))),(IF(VLOOKUP($Q202,'Workforce hours'!$C$8:$AD$30,BG$7,FALSE)=0,0,(AE202/(VLOOKUP($Q202,'Workforce hours'!$C$8:$AD$30,BG$7,FALSE))))))</f>
        <v>1.0912670949692815</v>
      </c>
      <c r="BH202" s="288">
        <f>IF($Q202="n/a",(IF('Workforce hours'!H$30=0,0,(AF202/'Workforce hours'!H$30))),(IF(VLOOKUP($Q202,'Workforce hours'!$C$8:$AD$30,BH$7,FALSE)=0,0,(AF202/(VLOOKUP($Q202,'Workforce hours'!$C$8:$AD$30,BH$7,FALSE))))))</f>
        <v>0</v>
      </c>
      <c r="BI202" s="288">
        <f>IF($Q202="n/a",(IF('Workforce hours'!I$30=0,0,(AG202/'Workforce hours'!I$30))),(IF(VLOOKUP($Q202,'Workforce hours'!$C$8:$AD$30,BI$7,FALSE)=0,0,(AG202/(VLOOKUP($Q202,'Workforce hours'!$C$8:$AD$30,BI$7,FALSE))))))</f>
        <v>1.0016461258172149</v>
      </c>
      <c r="BJ202" s="288">
        <f>IF($Q202="n/a",(IF('Workforce hours'!J$30=0,0,(AH202/'Workforce hours'!J$30))),(IF(VLOOKUP($Q202,'Workforce hours'!$C$8:$AD$30,BJ$7,FALSE)=0,0,(AH202/(VLOOKUP($Q202,'Workforce hours'!$C$8:$AD$30,BJ$7,FALSE))))))</f>
        <v>0.50082306290860745</v>
      </c>
      <c r="BK202" s="288">
        <f>IF($Q202="n/a",(IF('Workforce hours'!K$30=0,0,(AI202/'Workforce hours'!K$30))),(IF(VLOOKUP($Q202,'Workforce hours'!$C$8:$AD$30,BK$7,FALSE)=0,0,(AI202/(VLOOKUP($Q202,'Workforce hours'!$C$8:$AD$30,BK$7,FALSE))))))</f>
        <v>0</v>
      </c>
      <c r="BL202" s="288">
        <f>IF($Q202="n/a",(IF('Workforce hours'!L$30=0,0,(AJ202/'Workforce hours'!L$30))),(IF(VLOOKUP($Q202,'Workforce hours'!$C$8:$AD$30,BL$7,FALSE)=0,0,(AJ202/(VLOOKUP($Q202,'Workforce hours'!$C$8:$AD$30,BL$7,FALSE))))))</f>
        <v>0</v>
      </c>
      <c r="BM202" s="288">
        <f>IF($Q202="n/a",(IF('Workforce hours'!M$30=0,0,(AK202/'Workforce hours'!M$30))),(IF(VLOOKUP($Q202,'Workforce hours'!$C$8:$AD$30,BM$7,FALSE)=0,0,(AK202/(VLOOKUP($Q202,'Workforce hours'!$C$8:$AD$30,BM$7,FALSE))))))</f>
        <v>0</v>
      </c>
      <c r="BN202" s="288">
        <f>IF($Q202="n/a",(IF('Workforce hours'!N$30=0,0,(AL202/'Workforce hours'!N$30))),(IF(VLOOKUP($Q202,'Workforce hours'!$C$8:$AD$30,BN$7,FALSE)=0,0,(AL202/(VLOOKUP($Q202,'Workforce hours'!$C$8:$AD$30,BN$7,FALSE))))))</f>
        <v>0.55162269867248692</v>
      </c>
      <c r="BO202" s="288">
        <f>IF($Q202="n/a",(IF('Workforce hours'!O$30=0,0,(AM202/'Workforce hours'!O$30))),(IF(VLOOKUP($Q202,'Workforce hours'!$C$8:$AD$30,BO$7,FALSE)=0,0,(AM202/(VLOOKUP($Q202,'Workforce hours'!$C$8:$AD$30,BO$7,FALSE))))))</f>
        <v>8.9545693877347183</v>
      </c>
      <c r="BP202" s="288">
        <f>IF($Q202="n/a",(IF('Workforce hours'!P$30=0,0,(AN202/'Workforce hours'!P$30))),(IF(VLOOKUP($Q202,'Workforce hours'!$C$8:$AD$30,BP$7,FALSE)=0,0,(AN202/(VLOOKUP($Q202,'Workforce hours'!$C$8:$AD$30,BP$7,FALSE))))))</f>
        <v>1.9400303910565004</v>
      </c>
      <c r="BQ202" s="288">
        <f>IF($Q202="n/a",(IF('Workforce hours'!Q$30=0,0,(AO202/'Workforce hours'!Q$30))),(IF(VLOOKUP($Q202,'Workforce hours'!$C$8:$AD$30,BQ$7,FALSE)=0,0,(AO202/(VLOOKUP($Q202,'Workforce hours'!$C$8:$AD$30,BQ$7,FALSE))))))</f>
        <v>3.2052676026150873</v>
      </c>
      <c r="BR202" s="288">
        <f>IF($Q202="n/a",(IF('Workforce hours'!R$30=0,0,(AP202/'Workforce hours'!R$30))),(IF(VLOOKUP($Q202,'Workforce hours'!$C$8:$AD$30,BR$7,FALSE)=0,0,(AP202/(VLOOKUP($Q202,'Workforce hours'!$C$8:$AD$30,BR$7,FALSE))))))</f>
        <v>2.6042799271247574</v>
      </c>
      <c r="BS202" s="288">
        <f>IF($Q202="n/a",(IF('Workforce hours'!S$30=0,0,(AQ202/'Workforce hours'!S$30))),(IF(VLOOKUP($Q202,'Workforce hours'!$C$8:$AD$30,BS$7,FALSE)=0,0,(AQ202/(VLOOKUP($Q202,'Workforce hours'!$C$8:$AD$30,BS$7,FALSE))))))</f>
        <v>1.0016461258172149</v>
      </c>
      <c r="BT202" s="288">
        <f>IF($Q202="n/a",(IF('Workforce hours'!T$30=0,0,(AR202/'Workforce hours'!T$30))),(IF(VLOOKUP($Q202,'Workforce hours'!$C$8:$AD$30,BT$7,FALSE)=0,0,(AR202/(VLOOKUP($Q202,'Workforce hours'!$C$8:$AD$30,BT$7,FALSE))))))</f>
        <v>0</v>
      </c>
      <c r="BU202" s="288">
        <f>IF($Q202="n/a",(IF('Workforce hours'!U$30=0,0,(AS202/'Workforce hours'!U$30))),(IF(VLOOKUP($Q202,'Workforce hours'!$C$8:$AD$30,BU$7,FALSE)=0,0,(AS202/(VLOOKUP($Q202,'Workforce hours'!$C$8:$AD$30,BU$7,FALSE))))))</f>
        <v>0</v>
      </c>
      <c r="BV202" s="288">
        <f>IF($Q202="n/a",(IF('Workforce hours'!V$30=0,0,(AT202/'Workforce hours'!V$30))),(IF(VLOOKUP($Q202,'Workforce hours'!$C$8:$AD$30,BV$7,FALSE)=0,0,(AT202/(VLOOKUP($Q202,'Workforce hours'!$C$8:$AD$30,BV$7,FALSE))))))</f>
        <v>0</v>
      </c>
      <c r="BW202" s="288">
        <f>IF($Q202="n/a",(IF('Workforce hours'!W$30=0,0,(AU202/'Workforce hours'!W$30))),(IF(VLOOKUP($Q202,'Workforce hours'!$C$8:$AD$30,BW$7,FALSE)=0,0,(AU202/(VLOOKUP($Q202,'Workforce hours'!$C$8:$AD$30,BW$7,FALSE))))))</f>
        <v>0.71703702500163924</v>
      </c>
      <c r="BX202" s="288">
        <f>IF($Q202="n/a",(IF('Workforce hours'!X$30=0,0,(AV202/'Workforce hours'!X$30))),(IF(VLOOKUP($Q202,'Workforce hours'!$C$8:$AD$30,BX$7,FALSE)=0,0,(AV202/(VLOOKUP($Q202,'Workforce hours'!$C$8:$AD$30,BX$7,FALSE))))))</f>
        <v>0</v>
      </c>
      <c r="BY202" s="288">
        <f>IF($Q202="n/a",(IF('Workforce hours'!Y$30=0,0,(AW202/'Workforce hours'!Y$30))),(IF(VLOOKUP($Q202,'Workforce hours'!$C$8:$AD$30,BY$7,FALSE)=0,0,(AW202/(VLOOKUP($Q202,'Workforce hours'!$C$8:$AD$30,BY$7,FALSE))))))</f>
        <v>1.3316401892887586</v>
      </c>
      <c r="BZ202" s="288">
        <f>IF($Q202="n/a",(IF('Workforce hours'!Z$30=0,0,(AX202/'Workforce hours'!Z$30))),(IF(VLOOKUP($Q202,'Workforce hours'!$C$8:$AD$30,BZ$7,FALSE)=0,0,(AX202/(VLOOKUP($Q202,'Workforce hours'!$C$8:$AD$30,BZ$7,FALSE))))))</f>
        <v>0</v>
      </c>
      <c r="CA202" s="288">
        <f>IF($Q202="n/a",(IF('Workforce hours'!AA$30=0,0,(AY202/'Workforce hours'!AA$30))),(IF(VLOOKUP($Q202,'Workforce hours'!$C$8:$AD$30,CA$7,FALSE)=0,0,(AY202/(VLOOKUP($Q202,'Workforce hours'!$C$8:$AD$30,CA$7,FALSE))))))</f>
        <v>0</v>
      </c>
      <c r="CB202" s="288">
        <f>IF($Q202="n/a",(IF('Workforce hours'!AB$30=0,0,(AZ202/'Workforce hours'!AB$30))),(IF(VLOOKUP($Q202,'Workforce hours'!$C$8:$AD$30,CB$7,FALSE)=0,0,(AZ202/(VLOOKUP($Q202,'Workforce hours'!$C$8:$AD$30,CB$7,FALSE))))))</f>
        <v>0</v>
      </c>
      <c r="CC202" s="288">
        <f>IF($Q202="n/a",(IF('Workforce hours'!AC$30=0,0,(BA202/'Workforce hours'!AC$30))),(IF(VLOOKUP($Q202,'Workforce hours'!$C$8:$AD$30,CC$7,FALSE)=0,0,(BA202/(VLOOKUP($Q202,'Workforce hours'!$C$8:$AD$30,CC$7,FALSE))))))</f>
        <v>0</v>
      </c>
      <c r="CD202" s="288">
        <f>IF($Q202="n/a",(IF('Workforce hours'!AD$30=0,0,(BB202/'Workforce hours'!AD$30))),(IF(VLOOKUP($Q202,'Workforce hours'!$C$8:$AD$30,CD$7,FALSE)=0,0,(BB202/(VLOOKUP($Q202,'Workforce hours'!$C$8:$AD$30,CD$7,FALSE))))))</f>
        <v>0</v>
      </c>
      <c r="CE202" s="289">
        <f t="shared" ref="CE202:CE265" si="34">SUM(CF202:DF202)</f>
        <v>0</v>
      </c>
      <c r="CF202" s="290">
        <f>BD202*'Workforce costs'!B$9*(1+'Workforce costs'!B$10)*(1+'Workforce costs'!B$11)</f>
        <v>0</v>
      </c>
      <c r="CG202" s="290">
        <f>BE202*'Workforce costs'!C$9*(1+'Workforce costs'!C$10)*(1+'Workforce costs'!C$11)</f>
        <v>0</v>
      </c>
      <c r="CH202" s="290">
        <f>BF202*'Workforce costs'!D$9*(1+'Workforce costs'!D$10)*(1+'Workforce costs'!D$11)</f>
        <v>0</v>
      </c>
      <c r="CI202" s="290">
        <f>BG202*'Workforce costs'!E$9*(1+'Workforce costs'!E$10)*(1+'Workforce costs'!E$11)</f>
        <v>0</v>
      </c>
      <c r="CJ202" s="290">
        <f>BH202*'Workforce costs'!F$9*(1+'Workforce costs'!F$10)*(1+'Workforce costs'!F$11)</f>
        <v>0</v>
      </c>
      <c r="CK202" s="290">
        <f>BI202*'Workforce costs'!G$9*(1+'Workforce costs'!G$10)*(1+'Workforce costs'!G$11)</f>
        <v>0</v>
      </c>
      <c r="CL202" s="290">
        <f>BJ202*'Workforce costs'!H$9*(1+'Workforce costs'!H$10)*(1+'Workforce costs'!H$11)</f>
        <v>0</v>
      </c>
      <c r="CM202" s="290">
        <f>BK202*'Workforce costs'!I$9*(1+'Workforce costs'!I$10)*(1+'Workforce costs'!I$11)</f>
        <v>0</v>
      </c>
      <c r="CN202" s="290">
        <f>BL202*'Workforce costs'!J$9*(1+'Workforce costs'!J$10)*(1+'Workforce costs'!J$11)</f>
        <v>0</v>
      </c>
      <c r="CO202" s="290">
        <f>BM202*'Workforce costs'!K$9*(1+'Workforce costs'!K$10)*(1+'Workforce costs'!K$11)</f>
        <v>0</v>
      </c>
      <c r="CP202" s="290">
        <f>BN202*'Workforce costs'!L$9*(1+'Workforce costs'!L$10)*(1+'Workforce costs'!L$11)</f>
        <v>0</v>
      </c>
      <c r="CQ202" s="290">
        <f>BO202*'Workforce costs'!M$9*(1+'Workforce costs'!M$10)*(1+'Workforce costs'!M$11)</f>
        <v>0</v>
      </c>
      <c r="CR202" s="290">
        <f>BP202*'Workforce costs'!N$9*(1+'Workforce costs'!N$10)*(1+'Workforce costs'!N$11)</f>
        <v>0</v>
      </c>
      <c r="CS202" s="290">
        <f>BQ202*'Workforce costs'!O$9*(1+'Workforce costs'!O$10)*(1+'Workforce costs'!O$11)</f>
        <v>0</v>
      </c>
      <c r="CT202" s="290">
        <f>BR202*'Workforce costs'!P$9*(1+'Workforce costs'!P$10)*(1+'Workforce costs'!P$11)</f>
        <v>0</v>
      </c>
      <c r="CU202" s="290">
        <f>BS202*'Workforce costs'!Q$9*(1+'Workforce costs'!Q$10)*(1+'Workforce costs'!Q$11)</f>
        <v>0</v>
      </c>
      <c r="CV202" s="290">
        <f>BT202*'Workforce costs'!R$9*(1+'Workforce costs'!R$10)*(1+'Workforce costs'!R$11)</f>
        <v>0</v>
      </c>
      <c r="CW202" s="290">
        <f>BU202*'Workforce costs'!S$9*(1+'Workforce costs'!S$10)*(1+'Workforce costs'!S$11)</f>
        <v>0</v>
      </c>
      <c r="CX202" s="290">
        <f>BV202*'Workforce costs'!T$9*(1+'Workforce costs'!T$10)*(1+'Workforce costs'!T$11)</f>
        <v>0</v>
      </c>
      <c r="CY202" s="290">
        <f>BW202*'Workforce costs'!U$9*(1+'Workforce costs'!U$10)*(1+'Workforce costs'!U$11)</f>
        <v>0</v>
      </c>
      <c r="CZ202" s="290">
        <f>BX202*'Workforce costs'!V$9*(1+'Workforce costs'!V$10)*(1+'Workforce costs'!V$11)</f>
        <v>0</v>
      </c>
      <c r="DA202" s="290">
        <f>BY202*'Workforce costs'!W$9*(1+'Workforce costs'!W$10)*(1+'Workforce costs'!W$11)</f>
        <v>0</v>
      </c>
      <c r="DB202" s="290">
        <f>BZ202*'Workforce costs'!X$9*(1+'Workforce costs'!X$10)*(1+'Workforce costs'!X$11)</f>
        <v>0</v>
      </c>
      <c r="DC202" s="290">
        <f>CA202*'Workforce costs'!Y$9*(1+'Workforce costs'!Y$10)*(1+'Workforce costs'!Y$11)</f>
        <v>0</v>
      </c>
      <c r="DD202" s="290">
        <f>CB202*'Workforce costs'!Z$9*(1+'Workforce costs'!Z$10)*(1+'Workforce costs'!Z$11)</f>
        <v>0</v>
      </c>
      <c r="DE202" s="290">
        <f>CC202*'Workforce costs'!AA$9*(1+'Workforce costs'!AA$10)*(1+'Workforce costs'!AA$11)</f>
        <v>0</v>
      </c>
      <c r="DF202" s="290">
        <f>CD202*'Workforce costs'!AB$9*(1+'Workforce costs'!AB$10)*(1+'Workforce costs'!AB$11)</f>
        <v>0</v>
      </c>
    </row>
    <row r="203" spans="1:110" x14ac:dyDescent="0.3">
      <c r="A203" s="2" t="str">
        <f>Outputs!$A$4</f>
        <v>Australia</v>
      </c>
      <c r="B203" s="2" t="str">
        <f t="shared" si="27"/>
        <v>Australia 25to64</v>
      </c>
      <c r="C203" s="30">
        <f>VLOOKUP($B203,Populations!$D$15:$H$1920,3,FALSE)</f>
        <v>13966174</v>
      </c>
      <c r="D203" s="255">
        <f>IF(OR($H203="General pop",$H203="Schools",$H203="Workplace",$H203="Skills Training",$H203="Digital Supports"),1,VLOOKUP($B203,Populations!$D$15:$H$1920,5,FALSE))</f>
        <v>1</v>
      </c>
      <c r="E203" s="88">
        <f>VLOOKUP(I203,Epidemiology!$C$10:$H$47,6,FALSE)</f>
        <v>3060</v>
      </c>
      <c r="F203" s="102">
        <f>'Care profiles'!R204</f>
        <v>1</v>
      </c>
      <c r="G203" s="15" t="str">
        <f>'Care profiles'!A204</f>
        <v>25to64</v>
      </c>
      <c r="H203" s="15" t="str">
        <f>'Care profiles'!B204</f>
        <v>Thoughts</v>
      </c>
      <c r="I203" s="15" t="str">
        <f>'Care profiles'!C204</f>
        <v>Thoughts_25-64yrs</v>
      </c>
      <c r="J203" s="15" t="str">
        <f>'Care profiles'!D204</f>
        <v>Care profile</v>
      </c>
      <c r="K203" s="15" t="str">
        <f>'Care profiles'!E204</f>
        <v>Aftercare Services</v>
      </c>
      <c r="L203" s="104">
        <f>'Care profiles'!F204</f>
        <v>0.1</v>
      </c>
      <c r="M203" s="15">
        <f>'Care profiles'!G204</f>
        <v>12</v>
      </c>
      <c r="N203" s="15">
        <f>'Care profiles'!H204</f>
        <v>60</v>
      </c>
      <c r="O203" s="15" t="str">
        <f>'Care profiles'!I204</f>
        <v>min</v>
      </c>
      <c r="P203" s="15" t="str">
        <f>'Care profiles'!J204</f>
        <v>Team</v>
      </c>
      <c r="Q203" s="15" t="str">
        <f>'Care profiles'!K204</f>
        <v>Aftercare Services</v>
      </c>
      <c r="R203" s="15" t="str">
        <f>'Care profiles'!M204</f>
        <v>N</v>
      </c>
      <c r="S203" s="15" t="str">
        <f>'Care profiles'!O204</f>
        <v>Y</v>
      </c>
      <c r="T203" s="15" t="str">
        <f>'Care profiles'!Q204</f>
        <v>Y</v>
      </c>
      <c r="U203" s="30">
        <f t="shared" si="28"/>
        <v>427364.92440000002</v>
      </c>
      <c r="V203" s="30">
        <f t="shared" si="29"/>
        <v>42736.492440000002</v>
      </c>
      <c r="W203" s="30">
        <f>IF(M203="n/a",0,IF(O203="days",V203*M203*(1+(VLOOKUP(K203,'Bed parameters'!$A$9:$G$12,7,FALSE))),V203*M203))</f>
        <v>512837.90928000002</v>
      </c>
      <c r="X203" s="30">
        <f t="shared" si="30"/>
        <v>512837.90928000002</v>
      </c>
      <c r="Y203" s="30">
        <f t="shared" si="31"/>
        <v>0</v>
      </c>
      <c r="Z203" s="113">
        <f>_xlfn.IFNA(Y203/((VLOOKUP(K203,'Bed parameters'!$A$9:$G$12,3,FALSE))*(VLOOKUP(K203,'Bed parameters'!$A$9:$G$12,5,FALSE))),0)</f>
        <v>0</v>
      </c>
      <c r="AA203" s="30">
        <f t="shared" si="32"/>
        <v>512837.90928000002</v>
      </c>
      <c r="AB203" s="30">
        <f>_xlfn.IFNA(IF($O203="days",$Y203*(VLOOKUP($K203,'Bed parameters'!$A$9:$I$12,9,FALSE))*$F203*(VLOOKUP($Q203,'Workforce distribution'!$C$8:$AD$30,AB$7,FALSE)),IF($Q203="n/a",(IF($P203=AB$6,$X203*$F203,0)),$X203*$F203*(VLOOKUP($Q203,'Workforce distribution'!$C$8:$AD$30,AB$7,FALSE)))),0)</f>
        <v>0</v>
      </c>
      <c r="AC203" s="30">
        <f>_xlfn.IFNA(IF($O203="days",$Y203*(VLOOKUP($K203,'Bed parameters'!$A$9:$I$12,9,FALSE))*$F203*(VLOOKUP($Q203,'Workforce distribution'!$C$8:$AD$30,AC$7,FALSE)),IF($Q203="n/a",(IF($P203=AC$6,$X203*$F203,0)),$X203*$F203*(VLOOKUP($Q203,'Workforce distribution'!$C$8:$AD$30,AC$7,FALSE)))),0)</f>
        <v>0</v>
      </c>
      <c r="AD203" s="30">
        <f>_xlfn.IFNA(IF($O203="days",$Y203*(VLOOKUP($K203,'Bed parameters'!$A$9:$I$12,9,FALSE))*$F203*(VLOOKUP($Q203,'Workforce distribution'!$C$8:$AD$30,AD$7,FALSE)),IF($Q203="n/a",(IF($P203=AD$6,$X203*$F203,0)),$X203*$F203*(VLOOKUP($Q203,'Workforce distribution'!$C$8:$AD$30,AD$7,FALSE)))),0)</f>
        <v>0</v>
      </c>
      <c r="AE203" s="30">
        <f>_xlfn.IFNA(IF($O203="days",$Y203*(VLOOKUP($K203,'Bed parameters'!$A$9:$I$12,9,FALSE))*$F203*(VLOOKUP($Q203,'Workforce distribution'!$C$8:$AD$30,AE$7,FALSE)),IF($Q203="n/a",(IF($P203=AE$6,$X203*$F203,0)),$X203*$F203*(VLOOKUP($Q203,'Workforce distribution'!$C$8:$AD$30,AE$7,FALSE)))),0)</f>
        <v>51283.790928000002</v>
      </c>
      <c r="AF203" s="30">
        <f>_xlfn.IFNA(IF($O203="days",$Y203*(VLOOKUP($K203,'Bed parameters'!$A$9:$I$12,9,FALSE))*$F203*(VLOOKUP($Q203,'Workforce distribution'!$C$8:$AD$30,AF$7,FALSE)),IF($Q203="n/a",(IF($P203=AF$6,$X203*$F203,0)),$X203*$F203*(VLOOKUP($Q203,'Workforce distribution'!$C$8:$AD$30,AF$7,FALSE)))),0)</f>
        <v>0</v>
      </c>
      <c r="AG203" s="30">
        <f>_xlfn.IFNA(IF($O203="days",$Y203*(VLOOKUP($K203,'Bed parameters'!$A$9:$I$12,9,FALSE))*$F203*(VLOOKUP($Q203,'Workforce distribution'!$C$8:$AD$30,AG$7,FALSE)),IF($Q203="n/a",(IF($P203=AG$6,$X203*$F203,0)),$X203*$F203*(VLOOKUP($Q203,'Workforce distribution'!$C$8:$AD$30,AG$7,FALSE)))),0)</f>
        <v>0</v>
      </c>
      <c r="AH203" s="30">
        <f>_xlfn.IFNA(IF($O203="days",$Y203*(VLOOKUP($K203,'Bed parameters'!$A$9:$I$12,9,FALSE))*$F203*(VLOOKUP($Q203,'Workforce distribution'!$C$8:$AD$30,AH$7,FALSE)),IF($Q203="n/a",(IF($P203=AH$6,$X203*$F203,0)),$X203*$F203*(VLOOKUP($Q203,'Workforce distribution'!$C$8:$AD$30,AH$7,FALSE)))),0)</f>
        <v>0</v>
      </c>
      <c r="AI203" s="30">
        <f>_xlfn.IFNA(IF($O203="days",$Y203*(VLOOKUP($K203,'Bed parameters'!$A$9:$I$12,9,FALSE))*$F203*(VLOOKUP($Q203,'Workforce distribution'!$C$8:$AD$30,AI$7,FALSE)),IF($Q203="n/a",(IF($P203=AI$6,$X203*$F203,0)),$X203*$F203*(VLOOKUP($Q203,'Workforce distribution'!$C$8:$AD$30,AI$7,FALSE)))),0)</f>
        <v>0</v>
      </c>
      <c r="AJ203" s="30">
        <f>_xlfn.IFNA(IF($O203="days",$Y203*(VLOOKUP($K203,'Bed parameters'!$A$9:$I$12,9,FALSE))*$F203*(VLOOKUP($Q203,'Workforce distribution'!$C$8:$AD$30,AJ$7,FALSE)),IF($Q203="n/a",(IF($P203=AJ$6,$X203*$F203,0)),$X203*$F203*(VLOOKUP($Q203,'Workforce distribution'!$C$8:$AD$30,AJ$7,FALSE)))),0)</f>
        <v>0</v>
      </c>
      <c r="AK203" s="30">
        <f>_xlfn.IFNA(IF($O203="days",$Y203*(VLOOKUP($K203,'Bed parameters'!$A$9:$I$12,9,FALSE))*$F203*(VLOOKUP($Q203,'Workforce distribution'!$C$8:$AD$30,AK$7,FALSE)),IF($Q203="n/a",(IF($P203=AK$6,$X203*$F203,0)),$X203*$F203*(VLOOKUP($Q203,'Workforce distribution'!$C$8:$AD$30,AK$7,FALSE)))),0)</f>
        <v>358986.53649600002</v>
      </c>
      <c r="AL203" s="30">
        <f>_xlfn.IFNA(IF($O203="days",$Y203*(VLOOKUP($K203,'Bed parameters'!$A$9:$I$12,9,FALSE))*$F203*(VLOOKUP($Q203,'Workforce distribution'!$C$8:$AD$30,AL$7,FALSE)),IF($Q203="n/a",(IF($P203=AL$6,$X203*$F203,0)),$X203*$F203*(VLOOKUP($Q203,'Workforce distribution'!$C$8:$AD$30,AL$7,FALSE)))),0)</f>
        <v>0</v>
      </c>
      <c r="AM203" s="30">
        <f>_xlfn.IFNA(IF($O203="days",$Y203*(VLOOKUP($K203,'Bed parameters'!$A$9:$I$12,9,FALSE))*$F203*(VLOOKUP($Q203,'Workforce distribution'!$C$8:$AD$30,AM$7,FALSE)),IF($Q203="n/a",(IF($P203=AM$6,$X203*$F203,0)),$X203*$F203*(VLOOKUP($Q203,'Workforce distribution'!$C$8:$AD$30,AM$7,FALSE)))),0)</f>
        <v>0</v>
      </c>
      <c r="AN203" s="30">
        <f>_xlfn.IFNA(IF($O203="days",$Y203*(VLOOKUP($K203,'Bed parameters'!$A$9:$I$12,9,FALSE))*$F203*(VLOOKUP($Q203,'Workforce distribution'!$C$8:$AD$30,AN$7,FALSE)),IF($Q203="n/a",(IF($P203=AN$6,$X203*$F203,0)),$X203*$F203*(VLOOKUP($Q203,'Workforce distribution'!$C$8:$AD$30,AN$7,FALSE)))),0)</f>
        <v>0</v>
      </c>
      <c r="AO203" s="30">
        <f>_xlfn.IFNA(IF($O203="days",$Y203*(VLOOKUP($K203,'Bed parameters'!$A$9:$I$12,9,FALSE))*$F203*(VLOOKUP($Q203,'Workforce distribution'!$C$8:$AD$30,AO$7,FALSE)),IF($Q203="n/a",(IF($P203=AO$6,$X203*$F203,0)),$X203*$F203*(VLOOKUP($Q203,'Workforce distribution'!$C$8:$AD$30,AO$7,FALSE)))),0)</f>
        <v>0</v>
      </c>
      <c r="AP203" s="30">
        <f>_xlfn.IFNA(IF($O203="days",$Y203*(VLOOKUP($K203,'Bed parameters'!$A$9:$I$12,9,FALSE))*$F203*(VLOOKUP($Q203,'Workforce distribution'!$C$8:$AD$30,AP$7,FALSE)),IF($Q203="n/a",(IF($P203=AP$6,$X203*$F203,0)),$X203*$F203*(VLOOKUP($Q203,'Workforce distribution'!$C$8:$AD$30,AP$7,FALSE)))),0)</f>
        <v>0</v>
      </c>
      <c r="AQ203" s="30">
        <f>_xlfn.IFNA(IF($O203="days",$Y203*(VLOOKUP($K203,'Bed parameters'!$A$9:$I$12,9,FALSE))*$F203*(VLOOKUP($Q203,'Workforce distribution'!$C$8:$AD$30,AQ$7,FALSE)),IF($Q203="n/a",(IF($P203=AQ$6,$X203*$F203,0)),$X203*$F203*(VLOOKUP($Q203,'Workforce distribution'!$C$8:$AD$30,AQ$7,FALSE)))),0)</f>
        <v>0</v>
      </c>
      <c r="AR203" s="30">
        <f>_xlfn.IFNA(IF($O203="days",$Y203*(VLOOKUP($K203,'Bed parameters'!$A$9:$I$12,9,FALSE))*$F203*(VLOOKUP($Q203,'Workforce distribution'!$C$8:$AD$30,AR$7,FALSE)),IF($Q203="n/a",(IF($P203=AR$6,$X203*$F203,0)),$X203*$F203*(VLOOKUP($Q203,'Workforce distribution'!$C$8:$AD$30,AR$7,FALSE)))),0)</f>
        <v>0</v>
      </c>
      <c r="AS203" s="30">
        <f>_xlfn.IFNA(IF($O203="days",$Y203*(VLOOKUP($K203,'Bed parameters'!$A$9:$I$12,9,FALSE))*$F203*(VLOOKUP($Q203,'Workforce distribution'!$C$8:$AD$30,AS$7,FALSE)),IF($Q203="n/a",(IF($P203=AS$6,$X203*$F203,0)),$X203*$F203*(VLOOKUP($Q203,'Workforce distribution'!$C$8:$AD$30,AS$7,FALSE)))),0)</f>
        <v>102567.581856</v>
      </c>
      <c r="AT203" s="30">
        <f>_xlfn.IFNA(IF($O203="days",$Y203*(VLOOKUP($K203,'Bed parameters'!$A$9:$I$12,9,FALSE))*$F203*(VLOOKUP($Q203,'Workforce distribution'!$C$8:$AD$30,AT$7,FALSE)),IF($Q203="n/a",(IF($P203=AT$6,$X203*$F203,0)),$X203*$F203*(VLOOKUP($Q203,'Workforce distribution'!$C$8:$AD$30,AT$7,FALSE)))),0)</f>
        <v>0</v>
      </c>
      <c r="AU203" s="30">
        <f>_xlfn.IFNA(IF($O203="days",$Y203*(VLOOKUP($K203,'Bed parameters'!$A$9:$I$12,9,FALSE))*$F203*(VLOOKUP($Q203,'Workforce distribution'!$C$8:$AD$30,AU$7,FALSE)),IF($Q203="n/a",(IF($P203=AU$6,$X203*$F203,0)),$X203*$F203*(VLOOKUP($Q203,'Workforce distribution'!$C$8:$AD$30,AU$7,FALSE)))),0)</f>
        <v>0</v>
      </c>
      <c r="AV203" s="30">
        <f>_xlfn.IFNA(IF($O203="days",$Y203*(VLOOKUP($K203,'Bed parameters'!$A$9:$I$12,9,FALSE))*$F203*(VLOOKUP($Q203,'Workforce distribution'!$C$8:$AD$30,AV$7,FALSE)),IF($Q203="n/a",(IF($P203=AV$6,$X203*$F203,0)),$X203*$F203*(VLOOKUP($Q203,'Workforce distribution'!$C$8:$AD$30,AV$7,FALSE)))),0)</f>
        <v>0</v>
      </c>
      <c r="AW203" s="30">
        <f>_xlfn.IFNA(IF($O203="days",$Y203*(VLOOKUP($K203,'Bed parameters'!$A$9:$I$12,9,FALSE))*$F203*(VLOOKUP($Q203,'Workforce distribution'!$C$8:$AD$30,AW$7,FALSE)),IF($Q203="n/a",(IF($P203=AW$6,$X203*$F203,0)),$X203*$F203*(VLOOKUP($Q203,'Workforce distribution'!$C$8:$AD$30,AW$7,FALSE)))),0)</f>
        <v>0</v>
      </c>
      <c r="AX203" s="30">
        <f>_xlfn.IFNA(IF($O203="days",$Y203*(VLOOKUP($K203,'Bed parameters'!$A$9:$I$12,9,FALSE))*$F203*(VLOOKUP($Q203,'Workforce distribution'!$C$8:$AD$30,AX$7,FALSE)),IF($Q203="n/a",(IF($P203=AX$6,$X203*$F203,0)),$X203*$F203*(VLOOKUP($Q203,'Workforce distribution'!$C$8:$AD$30,AX$7,FALSE)))),0)</f>
        <v>0</v>
      </c>
      <c r="AY203" s="30">
        <f>_xlfn.IFNA(IF($O203="days",$Y203*(VLOOKUP($K203,'Bed parameters'!$A$9:$I$12,9,FALSE))*$F203*(VLOOKUP($Q203,'Workforce distribution'!$C$8:$AD$30,AY$7,FALSE)),IF($Q203="n/a",(IF($P203=AY$6,$X203*$F203,0)),$X203*$F203*(VLOOKUP($Q203,'Workforce distribution'!$C$8:$AD$30,AY$7,FALSE)))),0)</f>
        <v>0</v>
      </c>
      <c r="AZ203" s="30">
        <f>_xlfn.IFNA(IF($O203="days",$Y203*(VLOOKUP($K203,'Bed parameters'!$A$9:$I$12,9,FALSE))*$F203*(VLOOKUP($Q203,'Workforce distribution'!$C$8:$AD$30,AZ$7,FALSE)),IF($Q203="n/a",(IF($P203=AZ$6,$X203*$F203,0)),$X203*$F203*(VLOOKUP($Q203,'Workforce distribution'!$C$8:$AD$30,AZ$7,FALSE)))),0)</f>
        <v>0</v>
      </c>
      <c r="BA203" s="30">
        <f>_xlfn.IFNA(IF($O203="days",$Y203*(VLOOKUP($K203,'Bed parameters'!$A$9:$I$12,9,FALSE))*$F203*(VLOOKUP($Q203,'Workforce distribution'!$C$8:$AD$30,BA$7,FALSE)),IF($Q203="n/a",(IF($P203=BA$6,$X203*$F203,0)),$X203*$F203*(VLOOKUP($Q203,'Workforce distribution'!$C$8:$AD$30,BA$7,FALSE)))),0)</f>
        <v>0</v>
      </c>
      <c r="BB203" s="30">
        <f>_xlfn.IFNA(IF($O203="days",$Y203*(VLOOKUP($K203,'Bed parameters'!$A$9:$I$12,9,FALSE))*$F203*(VLOOKUP($Q203,'Workforce distribution'!$C$8:$AD$30,BB$7,FALSE)),IF($Q203="n/a",(IF($P203=BB$6,$X203*$F203,0)),$X203*$F203*(VLOOKUP($Q203,'Workforce distribution'!$C$8:$AD$30,BB$7,FALSE)))),0)</f>
        <v>0</v>
      </c>
      <c r="BC203" s="149">
        <f t="shared" si="33"/>
        <v>441.5482576283664</v>
      </c>
      <c r="BD203" s="288">
        <f>IF($Q203="n/a",(IF('Workforce hours'!D$30=0,0,(AB203/'Workforce hours'!D$30))),(IF(VLOOKUP($Q203,'Workforce hours'!$C$8:$AD$30,BD$7,FALSE)=0,0,(AB203/(VLOOKUP($Q203,'Workforce hours'!$C$8:$AD$30,BD$7,FALSE))))))</f>
        <v>0</v>
      </c>
      <c r="BE203" s="288">
        <f>IF($Q203="n/a",(IF('Workforce hours'!E$30=0,0,(AC203/'Workforce hours'!E$30))),(IF(VLOOKUP($Q203,'Workforce hours'!$C$8:$AD$30,BE$7,FALSE)=0,0,(AC203/(VLOOKUP($Q203,'Workforce hours'!$C$8:$AD$30,BE$7,FALSE))))))</f>
        <v>0</v>
      </c>
      <c r="BF203" s="288">
        <f>IF($Q203="n/a",(IF('Workforce hours'!F$30=0,0,(AD203/'Workforce hours'!F$30))),(IF(VLOOKUP($Q203,'Workforce hours'!$C$8:$AD$30,BF$7,FALSE)=0,0,(AD203/(VLOOKUP($Q203,'Workforce hours'!$C$8:$AD$30,BF$7,FALSE))))))</f>
        <v>0</v>
      </c>
      <c r="BG203" s="288">
        <f>IF($Q203="n/a",(IF('Workforce hours'!G$30=0,0,(AE203/'Workforce hours'!G$30))),(IF(VLOOKUP($Q203,'Workforce hours'!$C$8:$AD$30,BG$7,FALSE)=0,0,(AE203/(VLOOKUP($Q203,'Workforce hours'!$C$8:$AD$30,BG$7,FALSE))))))</f>
        <v>39.847545398601397</v>
      </c>
      <c r="BH203" s="288">
        <f>IF($Q203="n/a",(IF('Workforce hours'!H$30=0,0,(AF203/'Workforce hours'!H$30))),(IF(VLOOKUP($Q203,'Workforce hours'!$C$8:$AD$30,BH$7,FALSE)=0,0,(AF203/(VLOOKUP($Q203,'Workforce hours'!$C$8:$AD$30,BH$7,FALSE))))))</f>
        <v>0</v>
      </c>
      <c r="BI203" s="288">
        <f>IF($Q203="n/a",(IF('Workforce hours'!I$30=0,0,(AG203/'Workforce hours'!I$30))),(IF(VLOOKUP($Q203,'Workforce hours'!$C$8:$AD$30,BI$7,FALSE)=0,0,(AG203/(VLOOKUP($Q203,'Workforce hours'!$C$8:$AD$30,BI$7,FALSE))))))</f>
        <v>0</v>
      </c>
      <c r="BJ203" s="288">
        <f>IF($Q203="n/a",(IF('Workforce hours'!J$30=0,0,(AH203/'Workforce hours'!J$30))),(IF(VLOOKUP($Q203,'Workforce hours'!$C$8:$AD$30,BJ$7,FALSE)=0,0,(AH203/(VLOOKUP($Q203,'Workforce hours'!$C$8:$AD$30,BJ$7,FALSE))))))</f>
        <v>0</v>
      </c>
      <c r="BK203" s="288">
        <f>IF($Q203="n/a",(IF('Workforce hours'!K$30=0,0,(AI203/'Workforce hours'!K$30))),(IF(VLOOKUP($Q203,'Workforce hours'!$C$8:$AD$30,BK$7,FALSE)=0,0,(AI203/(VLOOKUP($Q203,'Workforce hours'!$C$8:$AD$30,BK$7,FALSE))))))</f>
        <v>0</v>
      </c>
      <c r="BL203" s="288">
        <f>IF($Q203="n/a",(IF('Workforce hours'!L$30=0,0,(AJ203/'Workforce hours'!L$30))),(IF(VLOOKUP($Q203,'Workforce hours'!$C$8:$AD$30,BL$7,FALSE)=0,0,(AJ203/(VLOOKUP($Q203,'Workforce hours'!$C$8:$AD$30,BL$7,FALSE))))))</f>
        <v>0</v>
      </c>
      <c r="BM203" s="288">
        <f>IF($Q203="n/a",(IF('Workforce hours'!M$30=0,0,(AK203/'Workforce hours'!M$30))),(IF(VLOOKUP($Q203,'Workforce hours'!$C$8:$AD$30,BM$7,FALSE)=0,0,(AK203/(VLOOKUP($Q203,'Workforce hours'!$C$8:$AD$30,BM$7,FALSE))))))</f>
        <v>312.43388728981722</v>
      </c>
      <c r="BN203" s="288">
        <f>IF($Q203="n/a",(IF('Workforce hours'!N$30=0,0,(AL203/'Workforce hours'!N$30))),(IF(VLOOKUP($Q203,'Workforce hours'!$C$8:$AD$30,BN$7,FALSE)=0,0,(AL203/(VLOOKUP($Q203,'Workforce hours'!$C$8:$AD$30,BN$7,FALSE))))))</f>
        <v>0</v>
      </c>
      <c r="BO203" s="288">
        <f>IF($Q203="n/a",(IF('Workforce hours'!O$30=0,0,(AM203/'Workforce hours'!O$30))),(IF(VLOOKUP($Q203,'Workforce hours'!$C$8:$AD$30,BO$7,FALSE)=0,0,(AM203/(VLOOKUP($Q203,'Workforce hours'!$C$8:$AD$30,BO$7,FALSE))))))</f>
        <v>0</v>
      </c>
      <c r="BP203" s="288">
        <f>IF($Q203="n/a",(IF('Workforce hours'!P$30=0,0,(AN203/'Workforce hours'!P$30))),(IF(VLOOKUP($Q203,'Workforce hours'!$C$8:$AD$30,BP$7,FALSE)=0,0,(AN203/(VLOOKUP($Q203,'Workforce hours'!$C$8:$AD$30,BP$7,FALSE))))))</f>
        <v>0</v>
      </c>
      <c r="BQ203" s="288">
        <f>IF($Q203="n/a",(IF('Workforce hours'!Q$30=0,0,(AO203/'Workforce hours'!Q$30))),(IF(VLOOKUP($Q203,'Workforce hours'!$C$8:$AD$30,BQ$7,FALSE)=0,0,(AO203/(VLOOKUP($Q203,'Workforce hours'!$C$8:$AD$30,BQ$7,FALSE))))))</f>
        <v>0</v>
      </c>
      <c r="BR203" s="288">
        <f>IF($Q203="n/a",(IF('Workforce hours'!R$30=0,0,(AP203/'Workforce hours'!R$30))),(IF(VLOOKUP($Q203,'Workforce hours'!$C$8:$AD$30,BR$7,FALSE)=0,0,(AP203/(VLOOKUP($Q203,'Workforce hours'!$C$8:$AD$30,BR$7,FALSE))))))</f>
        <v>0</v>
      </c>
      <c r="BS203" s="288">
        <f>IF($Q203="n/a",(IF('Workforce hours'!S$30=0,0,(AQ203/'Workforce hours'!S$30))),(IF(VLOOKUP($Q203,'Workforce hours'!$C$8:$AD$30,BS$7,FALSE)=0,0,(AQ203/(VLOOKUP($Q203,'Workforce hours'!$C$8:$AD$30,BS$7,FALSE))))))</f>
        <v>0</v>
      </c>
      <c r="BT203" s="288">
        <f>IF($Q203="n/a",(IF('Workforce hours'!T$30=0,0,(AR203/'Workforce hours'!T$30))),(IF(VLOOKUP($Q203,'Workforce hours'!$C$8:$AD$30,BT$7,FALSE)=0,0,(AR203/(VLOOKUP($Q203,'Workforce hours'!$C$8:$AD$30,BT$7,FALSE))))))</f>
        <v>0</v>
      </c>
      <c r="BU203" s="288">
        <f>IF($Q203="n/a",(IF('Workforce hours'!U$30=0,0,(AS203/'Workforce hours'!U$30))),(IF(VLOOKUP($Q203,'Workforce hours'!$C$8:$AD$30,BU$7,FALSE)=0,0,(AS203/(VLOOKUP($Q203,'Workforce hours'!$C$8:$AD$30,BU$7,FALSE))))))</f>
        <v>89.266824939947782</v>
      </c>
      <c r="BV203" s="288">
        <f>IF($Q203="n/a",(IF('Workforce hours'!V$30=0,0,(AT203/'Workforce hours'!V$30))),(IF(VLOOKUP($Q203,'Workforce hours'!$C$8:$AD$30,BV$7,FALSE)=0,0,(AT203/(VLOOKUP($Q203,'Workforce hours'!$C$8:$AD$30,BV$7,FALSE))))))</f>
        <v>0</v>
      </c>
      <c r="BW203" s="288">
        <f>IF($Q203="n/a",(IF('Workforce hours'!W$30=0,0,(AU203/'Workforce hours'!W$30))),(IF(VLOOKUP($Q203,'Workforce hours'!$C$8:$AD$30,BW$7,FALSE)=0,0,(AU203/(VLOOKUP($Q203,'Workforce hours'!$C$8:$AD$30,BW$7,FALSE))))))</f>
        <v>0</v>
      </c>
      <c r="BX203" s="288">
        <f>IF($Q203="n/a",(IF('Workforce hours'!X$30=0,0,(AV203/'Workforce hours'!X$30))),(IF(VLOOKUP($Q203,'Workforce hours'!$C$8:$AD$30,BX$7,FALSE)=0,0,(AV203/(VLOOKUP($Q203,'Workforce hours'!$C$8:$AD$30,BX$7,FALSE))))))</f>
        <v>0</v>
      </c>
      <c r="BY203" s="288">
        <f>IF($Q203="n/a",(IF('Workforce hours'!Y$30=0,0,(AW203/'Workforce hours'!Y$30))),(IF(VLOOKUP($Q203,'Workforce hours'!$C$8:$AD$30,BY$7,FALSE)=0,0,(AW203/(VLOOKUP($Q203,'Workforce hours'!$C$8:$AD$30,BY$7,FALSE))))))</f>
        <v>0</v>
      </c>
      <c r="BZ203" s="288">
        <f>IF($Q203="n/a",(IF('Workforce hours'!Z$30=0,0,(AX203/'Workforce hours'!Z$30))),(IF(VLOOKUP($Q203,'Workforce hours'!$C$8:$AD$30,BZ$7,FALSE)=0,0,(AX203/(VLOOKUP($Q203,'Workforce hours'!$C$8:$AD$30,BZ$7,FALSE))))))</f>
        <v>0</v>
      </c>
      <c r="CA203" s="288">
        <f>IF($Q203="n/a",(IF('Workforce hours'!AA$30=0,0,(AY203/'Workforce hours'!AA$30))),(IF(VLOOKUP($Q203,'Workforce hours'!$C$8:$AD$30,CA$7,FALSE)=0,0,(AY203/(VLOOKUP($Q203,'Workforce hours'!$C$8:$AD$30,CA$7,FALSE))))))</f>
        <v>0</v>
      </c>
      <c r="CB203" s="288">
        <f>IF($Q203="n/a",(IF('Workforce hours'!AB$30=0,0,(AZ203/'Workforce hours'!AB$30))),(IF(VLOOKUP($Q203,'Workforce hours'!$C$8:$AD$30,CB$7,FALSE)=0,0,(AZ203/(VLOOKUP($Q203,'Workforce hours'!$C$8:$AD$30,CB$7,FALSE))))))</f>
        <v>0</v>
      </c>
      <c r="CC203" s="288">
        <f>IF($Q203="n/a",(IF('Workforce hours'!AC$30=0,0,(BA203/'Workforce hours'!AC$30))),(IF(VLOOKUP($Q203,'Workforce hours'!$C$8:$AD$30,CC$7,FALSE)=0,0,(BA203/(VLOOKUP($Q203,'Workforce hours'!$C$8:$AD$30,CC$7,FALSE))))))</f>
        <v>0</v>
      </c>
      <c r="CD203" s="288">
        <f>IF($Q203="n/a",(IF('Workforce hours'!AD$30=0,0,(BB203/'Workforce hours'!AD$30))),(IF(VLOOKUP($Q203,'Workforce hours'!$C$8:$AD$30,CD$7,FALSE)=0,0,(BB203/(VLOOKUP($Q203,'Workforce hours'!$C$8:$AD$30,CD$7,FALSE))))))</f>
        <v>0</v>
      </c>
      <c r="CE203" s="289">
        <f t="shared" si="34"/>
        <v>0</v>
      </c>
      <c r="CF203" s="290">
        <f>BD203*'Workforce costs'!B$9*(1+'Workforce costs'!B$10)*(1+'Workforce costs'!B$11)</f>
        <v>0</v>
      </c>
      <c r="CG203" s="290">
        <f>BE203*'Workforce costs'!C$9*(1+'Workforce costs'!C$10)*(1+'Workforce costs'!C$11)</f>
        <v>0</v>
      </c>
      <c r="CH203" s="290">
        <f>BF203*'Workforce costs'!D$9*(1+'Workforce costs'!D$10)*(1+'Workforce costs'!D$11)</f>
        <v>0</v>
      </c>
      <c r="CI203" s="290">
        <f>BG203*'Workforce costs'!E$9*(1+'Workforce costs'!E$10)*(1+'Workforce costs'!E$11)</f>
        <v>0</v>
      </c>
      <c r="CJ203" s="290">
        <f>BH203*'Workforce costs'!F$9*(1+'Workforce costs'!F$10)*(1+'Workforce costs'!F$11)</f>
        <v>0</v>
      </c>
      <c r="CK203" s="290">
        <f>BI203*'Workforce costs'!G$9*(1+'Workforce costs'!G$10)*(1+'Workforce costs'!G$11)</f>
        <v>0</v>
      </c>
      <c r="CL203" s="290">
        <f>BJ203*'Workforce costs'!H$9*(1+'Workforce costs'!H$10)*(1+'Workforce costs'!H$11)</f>
        <v>0</v>
      </c>
      <c r="CM203" s="290">
        <f>BK203*'Workforce costs'!I$9*(1+'Workforce costs'!I$10)*(1+'Workforce costs'!I$11)</f>
        <v>0</v>
      </c>
      <c r="CN203" s="290">
        <f>BL203*'Workforce costs'!J$9*(1+'Workforce costs'!J$10)*(1+'Workforce costs'!J$11)</f>
        <v>0</v>
      </c>
      <c r="CO203" s="290">
        <f>BM203*'Workforce costs'!K$9*(1+'Workforce costs'!K$10)*(1+'Workforce costs'!K$11)</f>
        <v>0</v>
      </c>
      <c r="CP203" s="290">
        <f>BN203*'Workforce costs'!L$9*(1+'Workforce costs'!L$10)*(1+'Workforce costs'!L$11)</f>
        <v>0</v>
      </c>
      <c r="CQ203" s="290">
        <f>BO203*'Workforce costs'!M$9*(1+'Workforce costs'!M$10)*(1+'Workforce costs'!M$11)</f>
        <v>0</v>
      </c>
      <c r="CR203" s="290">
        <f>BP203*'Workforce costs'!N$9*(1+'Workforce costs'!N$10)*(1+'Workforce costs'!N$11)</f>
        <v>0</v>
      </c>
      <c r="CS203" s="290">
        <f>BQ203*'Workforce costs'!O$9*(1+'Workforce costs'!O$10)*(1+'Workforce costs'!O$11)</f>
        <v>0</v>
      </c>
      <c r="CT203" s="290">
        <f>BR203*'Workforce costs'!P$9*(1+'Workforce costs'!P$10)*(1+'Workforce costs'!P$11)</f>
        <v>0</v>
      </c>
      <c r="CU203" s="290">
        <f>BS203*'Workforce costs'!Q$9*(1+'Workforce costs'!Q$10)*(1+'Workforce costs'!Q$11)</f>
        <v>0</v>
      </c>
      <c r="CV203" s="290">
        <f>BT203*'Workforce costs'!R$9*(1+'Workforce costs'!R$10)*(1+'Workforce costs'!R$11)</f>
        <v>0</v>
      </c>
      <c r="CW203" s="290">
        <f>BU203*'Workforce costs'!S$9*(1+'Workforce costs'!S$10)*(1+'Workforce costs'!S$11)</f>
        <v>0</v>
      </c>
      <c r="CX203" s="290">
        <f>BV203*'Workforce costs'!T$9*(1+'Workforce costs'!T$10)*(1+'Workforce costs'!T$11)</f>
        <v>0</v>
      </c>
      <c r="CY203" s="290">
        <f>BW203*'Workforce costs'!U$9*(1+'Workforce costs'!U$10)*(1+'Workforce costs'!U$11)</f>
        <v>0</v>
      </c>
      <c r="CZ203" s="290">
        <f>BX203*'Workforce costs'!V$9*(1+'Workforce costs'!V$10)*(1+'Workforce costs'!V$11)</f>
        <v>0</v>
      </c>
      <c r="DA203" s="290">
        <f>BY203*'Workforce costs'!W$9*(1+'Workforce costs'!W$10)*(1+'Workforce costs'!W$11)</f>
        <v>0</v>
      </c>
      <c r="DB203" s="290">
        <f>BZ203*'Workforce costs'!X$9*(1+'Workforce costs'!X$10)*(1+'Workforce costs'!X$11)</f>
        <v>0</v>
      </c>
      <c r="DC203" s="290">
        <f>CA203*'Workforce costs'!Y$9*(1+'Workforce costs'!Y$10)*(1+'Workforce costs'!Y$11)</f>
        <v>0</v>
      </c>
      <c r="DD203" s="290">
        <f>CB203*'Workforce costs'!Z$9*(1+'Workforce costs'!Z$10)*(1+'Workforce costs'!Z$11)</f>
        <v>0</v>
      </c>
      <c r="DE203" s="290">
        <f>CC203*'Workforce costs'!AA$9*(1+'Workforce costs'!AA$10)*(1+'Workforce costs'!AA$11)</f>
        <v>0</v>
      </c>
      <c r="DF203" s="290">
        <f>CD203*'Workforce costs'!AB$9*(1+'Workforce costs'!AB$10)*(1+'Workforce costs'!AB$11)</f>
        <v>0</v>
      </c>
    </row>
    <row r="204" spans="1:110" x14ac:dyDescent="0.3">
      <c r="A204" s="2" t="str">
        <f>Outputs!$A$4</f>
        <v>Australia</v>
      </c>
      <c r="B204" s="2" t="str">
        <f t="shared" si="27"/>
        <v>Australia 25to64</v>
      </c>
      <c r="C204" s="30">
        <f>VLOOKUP($B204,Populations!$D$15:$H$1920,3,FALSE)</f>
        <v>13966174</v>
      </c>
      <c r="D204" s="255">
        <f>IF(OR($H204="General pop",$H204="Schools",$H204="Workplace",$H204="Skills Training",$H204="Digital Supports"),1,VLOOKUP($B204,Populations!$D$15:$H$1920,5,FALSE))</f>
        <v>1</v>
      </c>
      <c r="E204" s="88">
        <f>VLOOKUP(I204,Epidemiology!$C$10:$H$47,6,FALSE)</f>
        <v>3060</v>
      </c>
      <c r="F204" s="102">
        <f>'Care profiles'!R205</f>
        <v>1</v>
      </c>
      <c r="G204" s="15" t="str">
        <f>'Care profiles'!A205</f>
        <v>25to64</v>
      </c>
      <c r="H204" s="15" t="str">
        <f>'Care profiles'!B205</f>
        <v>Thoughts</v>
      </c>
      <c r="I204" s="15" t="str">
        <f>'Care profiles'!C205</f>
        <v>Thoughts_25-64yrs</v>
      </c>
      <c r="J204" s="15" t="str">
        <f>'Care profiles'!D205</f>
        <v>Care profile</v>
      </c>
      <c r="K204" s="15" t="str">
        <f>'Care profiles'!E205</f>
        <v>Individual Carer Peer Support – Service Navigation</v>
      </c>
      <c r="L204" s="104">
        <f>'Care profiles'!F205</f>
        <v>0.05</v>
      </c>
      <c r="M204" s="15">
        <f>'Care profiles'!G205</f>
        <v>1</v>
      </c>
      <c r="N204" s="15">
        <f>'Care profiles'!H205</f>
        <v>15</v>
      </c>
      <c r="O204" s="15" t="str">
        <f>'Care profiles'!I205</f>
        <v>min</v>
      </c>
      <c r="P204" s="15" t="str">
        <f>'Care profiles'!J205</f>
        <v>Peer Worker</v>
      </c>
      <c r="Q204" s="15" t="str">
        <f>'Care profiles'!K205</f>
        <v>n/a</v>
      </c>
      <c r="R204" s="15" t="str">
        <f>'Care profiles'!M205</f>
        <v>N</v>
      </c>
      <c r="S204" s="15" t="str">
        <f>'Care profiles'!O205</f>
        <v>Y</v>
      </c>
      <c r="T204" s="15" t="str">
        <f>'Care profiles'!Q205</f>
        <v>N</v>
      </c>
      <c r="U204" s="30">
        <f t="shared" si="28"/>
        <v>427364.92440000002</v>
      </c>
      <c r="V204" s="30">
        <f t="shared" si="29"/>
        <v>21368.246220000001</v>
      </c>
      <c r="W204" s="30">
        <f>IF(M204="n/a",0,IF(O204="days",V204*M204*(1+(VLOOKUP(K204,'Bed parameters'!$A$9:$G$12,7,FALSE))),V204*M204))</f>
        <v>21368.246220000001</v>
      </c>
      <c r="X204" s="30">
        <f t="shared" si="30"/>
        <v>5342.0615550000011</v>
      </c>
      <c r="Y204" s="30">
        <f t="shared" si="31"/>
        <v>0</v>
      </c>
      <c r="Z204" s="113">
        <f>_xlfn.IFNA(Y204/((VLOOKUP(K204,'Bed parameters'!$A$9:$G$12,3,FALSE))*(VLOOKUP(K204,'Bed parameters'!$A$9:$G$12,5,FALSE))),0)</f>
        <v>0</v>
      </c>
      <c r="AA204" s="30">
        <f t="shared" si="32"/>
        <v>5342.0615550000011</v>
      </c>
      <c r="AB204" s="30">
        <f>_xlfn.IFNA(IF($O204="days",$Y204*(VLOOKUP($K204,'Bed parameters'!$A$9:$I$12,9,FALSE))*$F204*(VLOOKUP($Q204,'Workforce distribution'!$C$8:$AD$30,AB$7,FALSE)),IF($Q204="n/a",(IF($P204=AB$6,$X204*$F204,0)),$X204*$F204*(VLOOKUP($Q204,'Workforce distribution'!$C$8:$AD$30,AB$7,FALSE)))),0)</f>
        <v>0</v>
      </c>
      <c r="AC204" s="30">
        <f>_xlfn.IFNA(IF($O204="days",$Y204*(VLOOKUP($K204,'Bed parameters'!$A$9:$I$12,9,FALSE))*$F204*(VLOOKUP($Q204,'Workforce distribution'!$C$8:$AD$30,AC$7,FALSE)),IF($Q204="n/a",(IF($P204=AC$6,$X204*$F204,0)),$X204*$F204*(VLOOKUP($Q204,'Workforce distribution'!$C$8:$AD$30,AC$7,FALSE)))),0)</f>
        <v>0</v>
      </c>
      <c r="AD204" s="30">
        <f>_xlfn.IFNA(IF($O204="days",$Y204*(VLOOKUP($K204,'Bed parameters'!$A$9:$I$12,9,FALSE))*$F204*(VLOOKUP($Q204,'Workforce distribution'!$C$8:$AD$30,AD$7,FALSE)),IF($Q204="n/a",(IF($P204=AD$6,$X204*$F204,0)),$X204*$F204*(VLOOKUP($Q204,'Workforce distribution'!$C$8:$AD$30,AD$7,FALSE)))),0)</f>
        <v>0</v>
      </c>
      <c r="AE204" s="30">
        <f>_xlfn.IFNA(IF($O204="days",$Y204*(VLOOKUP($K204,'Bed parameters'!$A$9:$I$12,9,FALSE))*$F204*(VLOOKUP($Q204,'Workforce distribution'!$C$8:$AD$30,AE$7,FALSE)),IF($Q204="n/a",(IF($P204=AE$6,$X204*$F204,0)),$X204*$F204*(VLOOKUP($Q204,'Workforce distribution'!$C$8:$AD$30,AE$7,FALSE)))),0)</f>
        <v>5342.0615550000011</v>
      </c>
      <c r="AF204" s="30">
        <f>_xlfn.IFNA(IF($O204="days",$Y204*(VLOOKUP($K204,'Bed parameters'!$A$9:$I$12,9,FALSE))*$F204*(VLOOKUP($Q204,'Workforce distribution'!$C$8:$AD$30,AF$7,FALSE)),IF($Q204="n/a",(IF($P204=AF$6,$X204*$F204,0)),$X204*$F204*(VLOOKUP($Q204,'Workforce distribution'!$C$8:$AD$30,AF$7,FALSE)))),0)</f>
        <v>0</v>
      </c>
      <c r="AG204" s="30">
        <f>_xlfn.IFNA(IF($O204="days",$Y204*(VLOOKUP($K204,'Bed parameters'!$A$9:$I$12,9,FALSE))*$F204*(VLOOKUP($Q204,'Workforce distribution'!$C$8:$AD$30,AG$7,FALSE)),IF($Q204="n/a",(IF($P204=AG$6,$X204*$F204,0)),$X204*$F204*(VLOOKUP($Q204,'Workforce distribution'!$C$8:$AD$30,AG$7,FALSE)))),0)</f>
        <v>0</v>
      </c>
      <c r="AH204" s="30">
        <f>_xlfn.IFNA(IF($O204="days",$Y204*(VLOOKUP($K204,'Bed parameters'!$A$9:$I$12,9,FALSE))*$F204*(VLOOKUP($Q204,'Workforce distribution'!$C$8:$AD$30,AH$7,FALSE)),IF($Q204="n/a",(IF($P204=AH$6,$X204*$F204,0)),$X204*$F204*(VLOOKUP($Q204,'Workforce distribution'!$C$8:$AD$30,AH$7,FALSE)))),0)</f>
        <v>0</v>
      </c>
      <c r="AI204" s="30">
        <f>_xlfn.IFNA(IF($O204="days",$Y204*(VLOOKUP($K204,'Bed parameters'!$A$9:$I$12,9,FALSE))*$F204*(VLOOKUP($Q204,'Workforce distribution'!$C$8:$AD$30,AI$7,FALSE)),IF($Q204="n/a",(IF($P204=AI$6,$X204*$F204,0)),$X204*$F204*(VLOOKUP($Q204,'Workforce distribution'!$C$8:$AD$30,AI$7,FALSE)))),0)</f>
        <v>0</v>
      </c>
      <c r="AJ204" s="30">
        <f>_xlfn.IFNA(IF($O204="days",$Y204*(VLOOKUP($K204,'Bed parameters'!$A$9:$I$12,9,FALSE))*$F204*(VLOOKUP($Q204,'Workforce distribution'!$C$8:$AD$30,AJ$7,FALSE)),IF($Q204="n/a",(IF($P204=AJ$6,$X204*$F204,0)),$X204*$F204*(VLOOKUP($Q204,'Workforce distribution'!$C$8:$AD$30,AJ$7,FALSE)))),0)</f>
        <v>0</v>
      </c>
      <c r="AK204" s="30">
        <f>_xlfn.IFNA(IF($O204="days",$Y204*(VLOOKUP($K204,'Bed parameters'!$A$9:$I$12,9,FALSE))*$F204*(VLOOKUP($Q204,'Workforce distribution'!$C$8:$AD$30,AK$7,FALSE)),IF($Q204="n/a",(IF($P204=AK$6,$X204*$F204,0)),$X204*$F204*(VLOOKUP($Q204,'Workforce distribution'!$C$8:$AD$30,AK$7,FALSE)))),0)</f>
        <v>0</v>
      </c>
      <c r="AL204" s="30">
        <f>_xlfn.IFNA(IF($O204="days",$Y204*(VLOOKUP($K204,'Bed parameters'!$A$9:$I$12,9,FALSE))*$F204*(VLOOKUP($Q204,'Workforce distribution'!$C$8:$AD$30,AL$7,FALSE)),IF($Q204="n/a",(IF($P204=AL$6,$X204*$F204,0)),$X204*$F204*(VLOOKUP($Q204,'Workforce distribution'!$C$8:$AD$30,AL$7,FALSE)))),0)</f>
        <v>0</v>
      </c>
      <c r="AM204" s="30">
        <f>_xlfn.IFNA(IF($O204="days",$Y204*(VLOOKUP($K204,'Bed parameters'!$A$9:$I$12,9,FALSE))*$F204*(VLOOKUP($Q204,'Workforce distribution'!$C$8:$AD$30,AM$7,FALSE)),IF($Q204="n/a",(IF($P204=AM$6,$X204*$F204,0)),$X204*$F204*(VLOOKUP($Q204,'Workforce distribution'!$C$8:$AD$30,AM$7,FALSE)))),0)</f>
        <v>0</v>
      </c>
      <c r="AN204" s="30">
        <f>_xlfn.IFNA(IF($O204="days",$Y204*(VLOOKUP($K204,'Bed parameters'!$A$9:$I$12,9,FALSE))*$F204*(VLOOKUP($Q204,'Workforce distribution'!$C$8:$AD$30,AN$7,FALSE)),IF($Q204="n/a",(IF($P204=AN$6,$X204*$F204,0)),$X204*$F204*(VLOOKUP($Q204,'Workforce distribution'!$C$8:$AD$30,AN$7,FALSE)))),0)</f>
        <v>0</v>
      </c>
      <c r="AO204" s="30">
        <f>_xlfn.IFNA(IF($O204="days",$Y204*(VLOOKUP($K204,'Bed parameters'!$A$9:$I$12,9,FALSE))*$F204*(VLOOKUP($Q204,'Workforce distribution'!$C$8:$AD$30,AO$7,FALSE)),IF($Q204="n/a",(IF($P204=AO$6,$X204*$F204,0)),$X204*$F204*(VLOOKUP($Q204,'Workforce distribution'!$C$8:$AD$30,AO$7,FALSE)))),0)</f>
        <v>0</v>
      </c>
      <c r="AP204" s="30">
        <f>_xlfn.IFNA(IF($O204="days",$Y204*(VLOOKUP($K204,'Bed parameters'!$A$9:$I$12,9,FALSE))*$F204*(VLOOKUP($Q204,'Workforce distribution'!$C$8:$AD$30,AP$7,FALSE)),IF($Q204="n/a",(IF($P204=AP$6,$X204*$F204,0)),$X204*$F204*(VLOOKUP($Q204,'Workforce distribution'!$C$8:$AD$30,AP$7,FALSE)))),0)</f>
        <v>0</v>
      </c>
      <c r="AQ204" s="30">
        <f>_xlfn.IFNA(IF($O204="days",$Y204*(VLOOKUP($K204,'Bed parameters'!$A$9:$I$12,9,FALSE))*$F204*(VLOOKUP($Q204,'Workforce distribution'!$C$8:$AD$30,AQ$7,FALSE)),IF($Q204="n/a",(IF($P204=AQ$6,$X204*$F204,0)),$X204*$F204*(VLOOKUP($Q204,'Workforce distribution'!$C$8:$AD$30,AQ$7,FALSE)))),0)</f>
        <v>0</v>
      </c>
      <c r="AR204" s="30">
        <f>_xlfn.IFNA(IF($O204="days",$Y204*(VLOOKUP($K204,'Bed parameters'!$A$9:$I$12,9,FALSE))*$F204*(VLOOKUP($Q204,'Workforce distribution'!$C$8:$AD$30,AR$7,FALSE)),IF($Q204="n/a",(IF($P204=AR$6,$X204*$F204,0)),$X204*$F204*(VLOOKUP($Q204,'Workforce distribution'!$C$8:$AD$30,AR$7,FALSE)))),0)</f>
        <v>0</v>
      </c>
      <c r="AS204" s="30">
        <f>_xlfn.IFNA(IF($O204="days",$Y204*(VLOOKUP($K204,'Bed parameters'!$A$9:$I$12,9,FALSE))*$F204*(VLOOKUP($Q204,'Workforce distribution'!$C$8:$AD$30,AS$7,FALSE)),IF($Q204="n/a",(IF($P204=AS$6,$X204*$F204,0)),$X204*$F204*(VLOOKUP($Q204,'Workforce distribution'!$C$8:$AD$30,AS$7,FALSE)))),0)</f>
        <v>0</v>
      </c>
      <c r="AT204" s="30">
        <f>_xlfn.IFNA(IF($O204="days",$Y204*(VLOOKUP($K204,'Bed parameters'!$A$9:$I$12,9,FALSE))*$F204*(VLOOKUP($Q204,'Workforce distribution'!$C$8:$AD$30,AT$7,FALSE)),IF($Q204="n/a",(IF($P204=AT$6,$X204*$F204,0)),$X204*$F204*(VLOOKUP($Q204,'Workforce distribution'!$C$8:$AD$30,AT$7,FALSE)))),0)</f>
        <v>0</v>
      </c>
      <c r="AU204" s="30">
        <f>_xlfn.IFNA(IF($O204="days",$Y204*(VLOOKUP($K204,'Bed parameters'!$A$9:$I$12,9,FALSE))*$F204*(VLOOKUP($Q204,'Workforce distribution'!$C$8:$AD$30,AU$7,FALSE)),IF($Q204="n/a",(IF($P204=AU$6,$X204*$F204,0)),$X204*$F204*(VLOOKUP($Q204,'Workforce distribution'!$C$8:$AD$30,AU$7,FALSE)))),0)</f>
        <v>0</v>
      </c>
      <c r="AV204" s="30">
        <f>_xlfn.IFNA(IF($O204="days",$Y204*(VLOOKUP($K204,'Bed parameters'!$A$9:$I$12,9,FALSE))*$F204*(VLOOKUP($Q204,'Workforce distribution'!$C$8:$AD$30,AV$7,FALSE)),IF($Q204="n/a",(IF($P204=AV$6,$X204*$F204,0)),$X204*$F204*(VLOOKUP($Q204,'Workforce distribution'!$C$8:$AD$30,AV$7,FALSE)))),0)</f>
        <v>0</v>
      </c>
      <c r="AW204" s="30">
        <f>_xlfn.IFNA(IF($O204="days",$Y204*(VLOOKUP($K204,'Bed parameters'!$A$9:$I$12,9,FALSE))*$F204*(VLOOKUP($Q204,'Workforce distribution'!$C$8:$AD$30,AW$7,FALSE)),IF($Q204="n/a",(IF($P204=AW$6,$X204*$F204,0)),$X204*$F204*(VLOOKUP($Q204,'Workforce distribution'!$C$8:$AD$30,AW$7,FALSE)))),0)</f>
        <v>0</v>
      </c>
      <c r="AX204" s="30">
        <f>_xlfn.IFNA(IF($O204="days",$Y204*(VLOOKUP($K204,'Bed parameters'!$A$9:$I$12,9,FALSE))*$F204*(VLOOKUP($Q204,'Workforce distribution'!$C$8:$AD$30,AX$7,FALSE)),IF($Q204="n/a",(IF($P204=AX$6,$X204*$F204,0)),$X204*$F204*(VLOOKUP($Q204,'Workforce distribution'!$C$8:$AD$30,AX$7,FALSE)))),0)</f>
        <v>0</v>
      </c>
      <c r="AY204" s="30">
        <f>_xlfn.IFNA(IF($O204="days",$Y204*(VLOOKUP($K204,'Bed parameters'!$A$9:$I$12,9,FALSE))*$F204*(VLOOKUP($Q204,'Workforce distribution'!$C$8:$AD$30,AY$7,FALSE)),IF($Q204="n/a",(IF($P204=AY$6,$X204*$F204,0)),$X204*$F204*(VLOOKUP($Q204,'Workforce distribution'!$C$8:$AD$30,AY$7,FALSE)))),0)</f>
        <v>0</v>
      </c>
      <c r="AZ204" s="30">
        <f>_xlfn.IFNA(IF($O204="days",$Y204*(VLOOKUP($K204,'Bed parameters'!$A$9:$I$12,9,FALSE))*$F204*(VLOOKUP($Q204,'Workforce distribution'!$C$8:$AD$30,AZ$7,FALSE)),IF($Q204="n/a",(IF($P204=AZ$6,$X204*$F204,0)),$X204*$F204*(VLOOKUP($Q204,'Workforce distribution'!$C$8:$AD$30,AZ$7,FALSE)))),0)</f>
        <v>0</v>
      </c>
      <c r="BA204" s="30">
        <f>_xlfn.IFNA(IF($O204="days",$Y204*(VLOOKUP($K204,'Bed parameters'!$A$9:$I$12,9,FALSE))*$F204*(VLOOKUP($Q204,'Workforce distribution'!$C$8:$AD$30,BA$7,FALSE)),IF($Q204="n/a",(IF($P204=BA$6,$X204*$F204,0)),$X204*$F204*(VLOOKUP($Q204,'Workforce distribution'!$C$8:$AD$30,BA$7,FALSE)))),0)</f>
        <v>0</v>
      </c>
      <c r="BB204" s="30">
        <f>_xlfn.IFNA(IF($O204="days",$Y204*(VLOOKUP($K204,'Bed parameters'!$A$9:$I$12,9,FALSE))*$F204*(VLOOKUP($Q204,'Workforce distribution'!$C$8:$AD$30,BB$7,FALSE)),IF($Q204="n/a",(IF($P204=BB$6,$X204*$F204,0)),$X204*$F204*(VLOOKUP($Q204,'Workforce distribution'!$C$8:$AD$30,BB$7,FALSE)))),0)</f>
        <v>0</v>
      </c>
      <c r="BC204" s="149">
        <f t="shared" si="33"/>
        <v>4.6482441768839289</v>
      </c>
      <c r="BD204" s="288">
        <f>IF($Q204="n/a",(IF('Workforce hours'!D$30=0,0,(AB204/'Workforce hours'!D$30))),(IF(VLOOKUP($Q204,'Workforce hours'!$C$8:$AD$30,BD$7,FALSE)=0,0,(AB204/(VLOOKUP($Q204,'Workforce hours'!$C$8:$AD$30,BD$7,FALSE))))))</f>
        <v>0</v>
      </c>
      <c r="BE204" s="288">
        <f>IF($Q204="n/a",(IF('Workforce hours'!E$30=0,0,(AC204/'Workforce hours'!E$30))),(IF(VLOOKUP($Q204,'Workforce hours'!$C$8:$AD$30,BE$7,FALSE)=0,0,(AC204/(VLOOKUP($Q204,'Workforce hours'!$C$8:$AD$30,BE$7,FALSE))))))</f>
        <v>0</v>
      </c>
      <c r="BF204" s="288">
        <f>IF($Q204="n/a",(IF('Workforce hours'!F$30=0,0,(AD204/'Workforce hours'!F$30))),(IF(VLOOKUP($Q204,'Workforce hours'!$C$8:$AD$30,BF$7,FALSE)=0,0,(AD204/(VLOOKUP($Q204,'Workforce hours'!$C$8:$AD$30,BF$7,FALSE))))))</f>
        <v>0</v>
      </c>
      <c r="BG204" s="288">
        <f>IF($Q204="n/a",(IF('Workforce hours'!G$30=0,0,(AE204/'Workforce hours'!G$30))),(IF(VLOOKUP($Q204,'Workforce hours'!$C$8:$AD$30,BG$7,FALSE)=0,0,(AE204/(VLOOKUP($Q204,'Workforce hours'!$C$8:$AD$30,BG$7,FALSE))))))</f>
        <v>4.6482441768839289</v>
      </c>
      <c r="BH204" s="288">
        <f>IF($Q204="n/a",(IF('Workforce hours'!H$30=0,0,(AF204/'Workforce hours'!H$30))),(IF(VLOOKUP($Q204,'Workforce hours'!$C$8:$AD$30,BH$7,FALSE)=0,0,(AF204/(VLOOKUP($Q204,'Workforce hours'!$C$8:$AD$30,BH$7,FALSE))))))</f>
        <v>0</v>
      </c>
      <c r="BI204" s="288">
        <f>IF($Q204="n/a",(IF('Workforce hours'!I$30=0,0,(AG204/'Workforce hours'!I$30))),(IF(VLOOKUP($Q204,'Workforce hours'!$C$8:$AD$30,BI$7,FALSE)=0,0,(AG204/(VLOOKUP($Q204,'Workforce hours'!$C$8:$AD$30,BI$7,FALSE))))))</f>
        <v>0</v>
      </c>
      <c r="BJ204" s="288">
        <f>IF($Q204="n/a",(IF('Workforce hours'!J$30=0,0,(AH204/'Workforce hours'!J$30))),(IF(VLOOKUP($Q204,'Workforce hours'!$C$8:$AD$30,BJ$7,FALSE)=0,0,(AH204/(VLOOKUP($Q204,'Workforce hours'!$C$8:$AD$30,BJ$7,FALSE))))))</f>
        <v>0</v>
      </c>
      <c r="BK204" s="288">
        <f>IF($Q204="n/a",(IF('Workforce hours'!K$30=0,0,(AI204/'Workforce hours'!K$30))),(IF(VLOOKUP($Q204,'Workforce hours'!$C$8:$AD$30,BK$7,FALSE)=0,0,(AI204/(VLOOKUP($Q204,'Workforce hours'!$C$8:$AD$30,BK$7,FALSE))))))</f>
        <v>0</v>
      </c>
      <c r="BL204" s="288">
        <f>IF($Q204="n/a",(IF('Workforce hours'!L$30=0,0,(AJ204/'Workforce hours'!L$30))),(IF(VLOOKUP($Q204,'Workforce hours'!$C$8:$AD$30,BL$7,FALSE)=0,0,(AJ204/(VLOOKUP($Q204,'Workforce hours'!$C$8:$AD$30,BL$7,FALSE))))))</f>
        <v>0</v>
      </c>
      <c r="BM204" s="288">
        <f>IF($Q204="n/a",(IF('Workforce hours'!M$30=0,0,(AK204/'Workforce hours'!M$30))),(IF(VLOOKUP($Q204,'Workforce hours'!$C$8:$AD$30,BM$7,FALSE)=0,0,(AK204/(VLOOKUP($Q204,'Workforce hours'!$C$8:$AD$30,BM$7,FALSE))))))</f>
        <v>0</v>
      </c>
      <c r="BN204" s="288">
        <f>IF($Q204="n/a",(IF('Workforce hours'!N$30=0,0,(AL204/'Workforce hours'!N$30))),(IF(VLOOKUP($Q204,'Workforce hours'!$C$8:$AD$30,BN$7,FALSE)=0,0,(AL204/(VLOOKUP($Q204,'Workforce hours'!$C$8:$AD$30,BN$7,FALSE))))))</f>
        <v>0</v>
      </c>
      <c r="BO204" s="288">
        <f>IF($Q204="n/a",(IF('Workforce hours'!O$30=0,0,(AM204/'Workforce hours'!O$30))),(IF(VLOOKUP($Q204,'Workforce hours'!$C$8:$AD$30,BO$7,FALSE)=0,0,(AM204/(VLOOKUP($Q204,'Workforce hours'!$C$8:$AD$30,BO$7,FALSE))))))</f>
        <v>0</v>
      </c>
      <c r="BP204" s="288">
        <f>IF($Q204="n/a",(IF('Workforce hours'!P$30=0,0,(AN204/'Workforce hours'!P$30))),(IF(VLOOKUP($Q204,'Workforce hours'!$C$8:$AD$30,BP$7,FALSE)=0,0,(AN204/(VLOOKUP($Q204,'Workforce hours'!$C$8:$AD$30,BP$7,FALSE))))))</f>
        <v>0</v>
      </c>
      <c r="BQ204" s="288">
        <f>IF($Q204="n/a",(IF('Workforce hours'!Q$30=0,0,(AO204/'Workforce hours'!Q$30))),(IF(VLOOKUP($Q204,'Workforce hours'!$C$8:$AD$30,BQ$7,FALSE)=0,0,(AO204/(VLOOKUP($Q204,'Workforce hours'!$C$8:$AD$30,BQ$7,FALSE))))))</f>
        <v>0</v>
      </c>
      <c r="BR204" s="288">
        <f>IF($Q204="n/a",(IF('Workforce hours'!R$30=0,0,(AP204/'Workforce hours'!R$30))),(IF(VLOOKUP($Q204,'Workforce hours'!$C$8:$AD$30,BR$7,FALSE)=0,0,(AP204/(VLOOKUP($Q204,'Workforce hours'!$C$8:$AD$30,BR$7,FALSE))))))</f>
        <v>0</v>
      </c>
      <c r="BS204" s="288">
        <f>IF($Q204="n/a",(IF('Workforce hours'!S$30=0,0,(AQ204/'Workforce hours'!S$30))),(IF(VLOOKUP($Q204,'Workforce hours'!$C$8:$AD$30,BS$7,FALSE)=0,0,(AQ204/(VLOOKUP($Q204,'Workforce hours'!$C$8:$AD$30,BS$7,FALSE))))))</f>
        <v>0</v>
      </c>
      <c r="BT204" s="288">
        <f>IF($Q204="n/a",(IF('Workforce hours'!T$30=0,0,(AR204/'Workforce hours'!T$30))),(IF(VLOOKUP($Q204,'Workforce hours'!$C$8:$AD$30,BT$7,FALSE)=0,0,(AR204/(VLOOKUP($Q204,'Workforce hours'!$C$8:$AD$30,BT$7,FALSE))))))</f>
        <v>0</v>
      </c>
      <c r="BU204" s="288">
        <f>IF($Q204="n/a",(IF('Workforce hours'!U$30=0,0,(AS204/'Workforce hours'!U$30))),(IF(VLOOKUP($Q204,'Workforce hours'!$C$8:$AD$30,BU$7,FALSE)=0,0,(AS204/(VLOOKUP($Q204,'Workforce hours'!$C$8:$AD$30,BU$7,FALSE))))))</f>
        <v>0</v>
      </c>
      <c r="BV204" s="288">
        <f>IF($Q204="n/a",(IF('Workforce hours'!V$30=0,0,(AT204/'Workforce hours'!V$30))),(IF(VLOOKUP($Q204,'Workforce hours'!$C$8:$AD$30,BV$7,FALSE)=0,0,(AT204/(VLOOKUP($Q204,'Workforce hours'!$C$8:$AD$30,BV$7,FALSE))))))</f>
        <v>0</v>
      </c>
      <c r="BW204" s="288">
        <f>IF($Q204="n/a",(IF('Workforce hours'!W$30=0,0,(AU204/'Workforce hours'!W$30))),(IF(VLOOKUP($Q204,'Workforce hours'!$C$8:$AD$30,BW$7,FALSE)=0,0,(AU204/(VLOOKUP($Q204,'Workforce hours'!$C$8:$AD$30,BW$7,FALSE))))))</f>
        <v>0</v>
      </c>
      <c r="BX204" s="288">
        <f>IF($Q204="n/a",(IF('Workforce hours'!X$30=0,0,(AV204/'Workforce hours'!X$30))),(IF(VLOOKUP($Q204,'Workforce hours'!$C$8:$AD$30,BX$7,FALSE)=0,0,(AV204/(VLOOKUP($Q204,'Workforce hours'!$C$8:$AD$30,BX$7,FALSE))))))</f>
        <v>0</v>
      </c>
      <c r="BY204" s="288">
        <f>IF($Q204="n/a",(IF('Workforce hours'!Y$30=0,0,(AW204/'Workforce hours'!Y$30))),(IF(VLOOKUP($Q204,'Workforce hours'!$C$8:$AD$30,BY$7,FALSE)=0,0,(AW204/(VLOOKUP($Q204,'Workforce hours'!$C$8:$AD$30,BY$7,FALSE))))))</f>
        <v>0</v>
      </c>
      <c r="BZ204" s="288">
        <f>IF($Q204="n/a",(IF('Workforce hours'!Z$30=0,0,(AX204/'Workforce hours'!Z$30))),(IF(VLOOKUP($Q204,'Workforce hours'!$C$8:$AD$30,BZ$7,FALSE)=0,0,(AX204/(VLOOKUP($Q204,'Workforce hours'!$C$8:$AD$30,BZ$7,FALSE))))))</f>
        <v>0</v>
      </c>
      <c r="CA204" s="288">
        <f>IF($Q204="n/a",(IF('Workforce hours'!AA$30=0,0,(AY204/'Workforce hours'!AA$30))),(IF(VLOOKUP($Q204,'Workforce hours'!$C$8:$AD$30,CA$7,FALSE)=0,0,(AY204/(VLOOKUP($Q204,'Workforce hours'!$C$8:$AD$30,CA$7,FALSE))))))</f>
        <v>0</v>
      </c>
      <c r="CB204" s="288">
        <f>IF($Q204="n/a",(IF('Workforce hours'!AB$30=0,0,(AZ204/'Workforce hours'!AB$30))),(IF(VLOOKUP($Q204,'Workforce hours'!$C$8:$AD$30,CB$7,FALSE)=0,0,(AZ204/(VLOOKUP($Q204,'Workforce hours'!$C$8:$AD$30,CB$7,FALSE))))))</f>
        <v>0</v>
      </c>
      <c r="CC204" s="288">
        <f>IF($Q204="n/a",(IF('Workforce hours'!AC$30=0,0,(BA204/'Workforce hours'!AC$30))),(IF(VLOOKUP($Q204,'Workforce hours'!$C$8:$AD$30,CC$7,FALSE)=0,0,(BA204/(VLOOKUP($Q204,'Workforce hours'!$C$8:$AD$30,CC$7,FALSE))))))</f>
        <v>0</v>
      </c>
      <c r="CD204" s="288">
        <f>IF($Q204="n/a",(IF('Workforce hours'!AD$30=0,0,(BB204/'Workforce hours'!AD$30))),(IF(VLOOKUP($Q204,'Workforce hours'!$C$8:$AD$30,CD$7,FALSE)=0,0,(BB204/(VLOOKUP($Q204,'Workforce hours'!$C$8:$AD$30,CD$7,FALSE))))))</f>
        <v>0</v>
      </c>
      <c r="CE204" s="289">
        <f t="shared" si="34"/>
        <v>0</v>
      </c>
      <c r="CF204" s="290">
        <f>BD204*'Workforce costs'!B$9*(1+'Workforce costs'!B$10)*(1+'Workforce costs'!B$11)</f>
        <v>0</v>
      </c>
      <c r="CG204" s="290">
        <f>BE204*'Workforce costs'!C$9*(1+'Workforce costs'!C$10)*(1+'Workforce costs'!C$11)</f>
        <v>0</v>
      </c>
      <c r="CH204" s="290">
        <f>BF204*'Workforce costs'!D$9*(1+'Workforce costs'!D$10)*(1+'Workforce costs'!D$11)</f>
        <v>0</v>
      </c>
      <c r="CI204" s="290">
        <f>BG204*'Workforce costs'!E$9*(1+'Workforce costs'!E$10)*(1+'Workforce costs'!E$11)</f>
        <v>0</v>
      </c>
      <c r="CJ204" s="290">
        <f>BH204*'Workforce costs'!F$9*(1+'Workforce costs'!F$10)*(1+'Workforce costs'!F$11)</f>
        <v>0</v>
      </c>
      <c r="CK204" s="290">
        <f>BI204*'Workforce costs'!G$9*(1+'Workforce costs'!G$10)*(1+'Workforce costs'!G$11)</f>
        <v>0</v>
      </c>
      <c r="CL204" s="290">
        <f>BJ204*'Workforce costs'!H$9*(1+'Workforce costs'!H$10)*(1+'Workforce costs'!H$11)</f>
        <v>0</v>
      </c>
      <c r="CM204" s="290">
        <f>BK204*'Workforce costs'!I$9*(1+'Workforce costs'!I$10)*(1+'Workforce costs'!I$11)</f>
        <v>0</v>
      </c>
      <c r="CN204" s="290">
        <f>BL204*'Workforce costs'!J$9*(1+'Workforce costs'!J$10)*(1+'Workforce costs'!J$11)</f>
        <v>0</v>
      </c>
      <c r="CO204" s="290">
        <f>BM204*'Workforce costs'!K$9*(1+'Workforce costs'!K$10)*(1+'Workforce costs'!K$11)</f>
        <v>0</v>
      </c>
      <c r="CP204" s="290">
        <f>BN204*'Workforce costs'!L$9*(1+'Workforce costs'!L$10)*(1+'Workforce costs'!L$11)</f>
        <v>0</v>
      </c>
      <c r="CQ204" s="290">
        <f>BO204*'Workforce costs'!M$9*(1+'Workforce costs'!M$10)*(1+'Workforce costs'!M$11)</f>
        <v>0</v>
      </c>
      <c r="CR204" s="290">
        <f>BP204*'Workforce costs'!N$9*(1+'Workforce costs'!N$10)*(1+'Workforce costs'!N$11)</f>
        <v>0</v>
      </c>
      <c r="CS204" s="290">
        <f>BQ204*'Workforce costs'!O$9*(1+'Workforce costs'!O$10)*(1+'Workforce costs'!O$11)</f>
        <v>0</v>
      </c>
      <c r="CT204" s="290">
        <f>BR204*'Workforce costs'!P$9*(1+'Workforce costs'!P$10)*(1+'Workforce costs'!P$11)</f>
        <v>0</v>
      </c>
      <c r="CU204" s="290">
        <f>BS204*'Workforce costs'!Q$9*(1+'Workforce costs'!Q$10)*(1+'Workforce costs'!Q$11)</f>
        <v>0</v>
      </c>
      <c r="CV204" s="290">
        <f>BT204*'Workforce costs'!R$9*(1+'Workforce costs'!R$10)*(1+'Workforce costs'!R$11)</f>
        <v>0</v>
      </c>
      <c r="CW204" s="290">
        <f>BU204*'Workforce costs'!S$9*(1+'Workforce costs'!S$10)*(1+'Workforce costs'!S$11)</f>
        <v>0</v>
      </c>
      <c r="CX204" s="290">
        <f>BV204*'Workforce costs'!T$9*(1+'Workforce costs'!T$10)*(1+'Workforce costs'!T$11)</f>
        <v>0</v>
      </c>
      <c r="CY204" s="290">
        <f>BW204*'Workforce costs'!U$9*(1+'Workforce costs'!U$10)*(1+'Workforce costs'!U$11)</f>
        <v>0</v>
      </c>
      <c r="CZ204" s="290">
        <f>BX204*'Workforce costs'!V$9*(1+'Workforce costs'!V$10)*(1+'Workforce costs'!V$11)</f>
        <v>0</v>
      </c>
      <c r="DA204" s="290">
        <f>BY204*'Workforce costs'!W$9*(1+'Workforce costs'!W$10)*(1+'Workforce costs'!W$11)</f>
        <v>0</v>
      </c>
      <c r="DB204" s="290">
        <f>BZ204*'Workforce costs'!X$9*(1+'Workforce costs'!X$10)*(1+'Workforce costs'!X$11)</f>
        <v>0</v>
      </c>
      <c r="DC204" s="290">
        <f>CA204*'Workforce costs'!Y$9*(1+'Workforce costs'!Y$10)*(1+'Workforce costs'!Y$11)</f>
        <v>0</v>
      </c>
      <c r="DD204" s="290">
        <f>CB204*'Workforce costs'!Z$9*(1+'Workforce costs'!Z$10)*(1+'Workforce costs'!Z$11)</f>
        <v>0</v>
      </c>
      <c r="DE204" s="290">
        <f>CC204*'Workforce costs'!AA$9*(1+'Workforce costs'!AA$10)*(1+'Workforce costs'!AA$11)</f>
        <v>0</v>
      </c>
      <c r="DF204" s="290">
        <f>CD204*'Workforce costs'!AB$9*(1+'Workforce costs'!AB$10)*(1+'Workforce costs'!AB$11)</f>
        <v>0</v>
      </c>
    </row>
    <row r="205" spans="1:110" x14ac:dyDescent="0.3">
      <c r="A205" s="2" t="str">
        <f>Outputs!$A$4</f>
        <v>Australia</v>
      </c>
      <c r="B205" s="2" t="str">
        <f t="shared" si="27"/>
        <v>Australia 25to64</v>
      </c>
      <c r="C205" s="30">
        <f>VLOOKUP($B205,Populations!$D$15:$H$1920,3,FALSE)</f>
        <v>13966174</v>
      </c>
      <c r="D205" s="255">
        <f>IF(OR($H205="General pop",$H205="Schools",$H205="Workplace",$H205="Skills Training",$H205="Digital Supports"),1,VLOOKUP($B205,Populations!$D$15:$H$1920,5,FALSE))</f>
        <v>1</v>
      </c>
      <c r="E205" s="88">
        <f>VLOOKUP(I205,Epidemiology!$C$10:$H$47,6,FALSE)</f>
        <v>3060</v>
      </c>
      <c r="F205" s="102">
        <f>'Care profiles'!R206</f>
        <v>1</v>
      </c>
      <c r="G205" s="15" t="str">
        <f>'Care profiles'!A206</f>
        <v>25to64</v>
      </c>
      <c r="H205" s="15" t="str">
        <f>'Care profiles'!B206</f>
        <v>Thoughts</v>
      </c>
      <c r="I205" s="15" t="str">
        <f>'Care profiles'!C206</f>
        <v>Thoughts_25-64yrs</v>
      </c>
      <c r="J205" s="15" t="str">
        <f>'Care profiles'!D206</f>
        <v>Care profile</v>
      </c>
      <c r="K205" s="15" t="str">
        <f>'Care profiles'!E206</f>
        <v>Individual Carer Peer Support – Service Navigation</v>
      </c>
      <c r="L205" s="104">
        <f>'Care profiles'!F206</f>
        <v>0.02</v>
      </c>
      <c r="M205" s="15">
        <f>'Care profiles'!G206</f>
        <v>3</v>
      </c>
      <c r="N205" s="15">
        <f>'Care profiles'!H206</f>
        <v>15</v>
      </c>
      <c r="O205" s="15" t="str">
        <f>'Care profiles'!I206</f>
        <v>min</v>
      </c>
      <c r="P205" s="15" t="str">
        <f>'Care profiles'!J206</f>
        <v>Peer Worker</v>
      </c>
      <c r="Q205" s="15" t="str">
        <f>'Care profiles'!K206</f>
        <v>n/a</v>
      </c>
      <c r="R205" s="15" t="str">
        <f>'Care profiles'!M206</f>
        <v>N</v>
      </c>
      <c r="S205" s="15" t="str">
        <f>'Care profiles'!O206</f>
        <v>Y</v>
      </c>
      <c r="T205" s="15" t="str">
        <f>'Care profiles'!Q206</f>
        <v>N</v>
      </c>
      <c r="U205" s="30">
        <f t="shared" si="28"/>
        <v>427364.92440000002</v>
      </c>
      <c r="V205" s="30">
        <f t="shared" si="29"/>
        <v>8547.2984880000004</v>
      </c>
      <c r="W205" s="30">
        <f>IF(M205="n/a",0,IF(O205="days",V205*M205*(1+(VLOOKUP(K205,'Bed parameters'!$A$9:$G$12,7,FALSE))),V205*M205))</f>
        <v>25641.895464000001</v>
      </c>
      <c r="X205" s="30">
        <f t="shared" si="30"/>
        <v>6410.4738660000003</v>
      </c>
      <c r="Y205" s="30">
        <f t="shared" si="31"/>
        <v>0</v>
      </c>
      <c r="Z205" s="113">
        <f>_xlfn.IFNA(Y205/((VLOOKUP(K205,'Bed parameters'!$A$9:$G$12,3,FALSE))*(VLOOKUP(K205,'Bed parameters'!$A$9:$G$12,5,FALSE))),0)</f>
        <v>0</v>
      </c>
      <c r="AA205" s="30">
        <f t="shared" si="32"/>
        <v>6410.4738660000003</v>
      </c>
      <c r="AB205" s="30">
        <f>_xlfn.IFNA(IF($O205="days",$Y205*(VLOOKUP($K205,'Bed parameters'!$A$9:$I$12,9,FALSE))*$F205*(VLOOKUP($Q205,'Workforce distribution'!$C$8:$AD$30,AB$7,FALSE)),IF($Q205="n/a",(IF($P205=AB$6,$X205*$F205,0)),$X205*$F205*(VLOOKUP($Q205,'Workforce distribution'!$C$8:$AD$30,AB$7,FALSE)))),0)</f>
        <v>0</v>
      </c>
      <c r="AC205" s="30">
        <f>_xlfn.IFNA(IF($O205="days",$Y205*(VLOOKUP($K205,'Bed parameters'!$A$9:$I$12,9,FALSE))*$F205*(VLOOKUP($Q205,'Workforce distribution'!$C$8:$AD$30,AC$7,FALSE)),IF($Q205="n/a",(IF($P205=AC$6,$X205*$F205,0)),$X205*$F205*(VLOOKUP($Q205,'Workforce distribution'!$C$8:$AD$30,AC$7,FALSE)))),0)</f>
        <v>0</v>
      </c>
      <c r="AD205" s="30">
        <f>_xlfn.IFNA(IF($O205="days",$Y205*(VLOOKUP($K205,'Bed parameters'!$A$9:$I$12,9,FALSE))*$F205*(VLOOKUP($Q205,'Workforce distribution'!$C$8:$AD$30,AD$7,FALSE)),IF($Q205="n/a",(IF($P205=AD$6,$X205*$F205,0)),$X205*$F205*(VLOOKUP($Q205,'Workforce distribution'!$C$8:$AD$30,AD$7,FALSE)))),0)</f>
        <v>0</v>
      </c>
      <c r="AE205" s="30">
        <f>_xlfn.IFNA(IF($O205="days",$Y205*(VLOOKUP($K205,'Bed parameters'!$A$9:$I$12,9,FALSE))*$F205*(VLOOKUP($Q205,'Workforce distribution'!$C$8:$AD$30,AE$7,FALSE)),IF($Q205="n/a",(IF($P205=AE$6,$X205*$F205,0)),$X205*$F205*(VLOOKUP($Q205,'Workforce distribution'!$C$8:$AD$30,AE$7,FALSE)))),0)</f>
        <v>6410.4738660000003</v>
      </c>
      <c r="AF205" s="30">
        <f>_xlfn.IFNA(IF($O205="days",$Y205*(VLOOKUP($K205,'Bed parameters'!$A$9:$I$12,9,FALSE))*$F205*(VLOOKUP($Q205,'Workforce distribution'!$C$8:$AD$30,AF$7,FALSE)),IF($Q205="n/a",(IF($P205=AF$6,$X205*$F205,0)),$X205*$F205*(VLOOKUP($Q205,'Workforce distribution'!$C$8:$AD$30,AF$7,FALSE)))),0)</f>
        <v>0</v>
      </c>
      <c r="AG205" s="30">
        <f>_xlfn.IFNA(IF($O205="days",$Y205*(VLOOKUP($K205,'Bed parameters'!$A$9:$I$12,9,FALSE))*$F205*(VLOOKUP($Q205,'Workforce distribution'!$C$8:$AD$30,AG$7,FALSE)),IF($Q205="n/a",(IF($P205=AG$6,$X205*$F205,0)),$X205*$F205*(VLOOKUP($Q205,'Workforce distribution'!$C$8:$AD$30,AG$7,FALSE)))),0)</f>
        <v>0</v>
      </c>
      <c r="AH205" s="30">
        <f>_xlfn.IFNA(IF($O205="days",$Y205*(VLOOKUP($K205,'Bed parameters'!$A$9:$I$12,9,FALSE))*$F205*(VLOOKUP($Q205,'Workforce distribution'!$C$8:$AD$30,AH$7,FALSE)),IF($Q205="n/a",(IF($P205=AH$6,$X205*$F205,0)),$X205*$F205*(VLOOKUP($Q205,'Workforce distribution'!$C$8:$AD$30,AH$7,FALSE)))),0)</f>
        <v>0</v>
      </c>
      <c r="AI205" s="30">
        <f>_xlfn.IFNA(IF($O205="days",$Y205*(VLOOKUP($K205,'Bed parameters'!$A$9:$I$12,9,FALSE))*$F205*(VLOOKUP($Q205,'Workforce distribution'!$C$8:$AD$30,AI$7,FALSE)),IF($Q205="n/a",(IF($P205=AI$6,$X205*$F205,0)),$X205*$F205*(VLOOKUP($Q205,'Workforce distribution'!$C$8:$AD$30,AI$7,FALSE)))),0)</f>
        <v>0</v>
      </c>
      <c r="AJ205" s="30">
        <f>_xlfn.IFNA(IF($O205="days",$Y205*(VLOOKUP($K205,'Bed parameters'!$A$9:$I$12,9,FALSE))*$F205*(VLOOKUP($Q205,'Workforce distribution'!$C$8:$AD$30,AJ$7,FALSE)),IF($Q205="n/a",(IF($P205=AJ$6,$X205*$F205,0)),$X205*$F205*(VLOOKUP($Q205,'Workforce distribution'!$C$8:$AD$30,AJ$7,FALSE)))),0)</f>
        <v>0</v>
      </c>
      <c r="AK205" s="30">
        <f>_xlfn.IFNA(IF($O205="days",$Y205*(VLOOKUP($K205,'Bed parameters'!$A$9:$I$12,9,FALSE))*$F205*(VLOOKUP($Q205,'Workforce distribution'!$C$8:$AD$30,AK$7,FALSE)),IF($Q205="n/a",(IF($P205=AK$6,$X205*$F205,0)),$X205*$F205*(VLOOKUP($Q205,'Workforce distribution'!$C$8:$AD$30,AK$7,FALSE)))),0)</f>
        <v>0</v>
      </c>
      <c r="AL205" s="30">
        <f>_xlfn.IFNA(IF($O205="days",$Y205*(VLOOKUP($K205,'Bed parameters'!$A$9:$I$12,9,FALSE))*$F205*(VLOOKUP($Q205,'Workforce distribution'!$C$8:$AD$30,AL$7,FALSE)),IF($Q205="n/a",(IF($P205=AL$6,$X205*$F205,0)),$X205*$F205*(VLOOKUP($Q205,'Workforce distribution'!$C$8:$AD$30,AL$7,FALSE)))),0)</f>
        <v>0</v>
      </c>
      <c r="AM205" s="30">
        <f>_xlfn.IFNA(IF($O205="days",$Y205*(VLOOKUP($K205,'Bed parameters'!$A$9:$I$12,9,FALSE))*$F205*(VLOOKUP($Q205,'Workforce distribution'!$C$8:$AD$30,AM$7,FALSE)),IF($Q205="n/a",(IF($P205=AM$6,$X205*$F205,0)),$X205*$F205*(VLOOKUP($Q205,'Workforce distribution'!$C$8:$AD$30,AM$7,FALSE)))),0)</f>
        <v>0</v>
      </c>
      <c r="AN205" s="30">
        <f>_xlfn.IFNA(IF($O205="days",$Y205*(VLOOKUP($K205,'Bed parameters'!$A$9:$I$12,9,FALSE))*$F205*(VLOOKUP($Q205,'Workforce distribution'!$C$8:$AD$30,AN$7,FALSE)),IF($Q205="n/a",(IF($P205=AN$6,$X205*$F205,0)),$X205*$F205*(VLOOKUP($Q205,'Workforce distribution'!$C$8:$AD$30,AN$7,FALSE)))),0)</f>
        <v>0</v>
      </c>
      <c r="AO205" s="30">
        <f>_xlfn.IFNA(IF($O205="days",$Y205*(VLOOKUP($K205,'Bed parameters'!$A$9:$I$12,9,FALSE))*$F205*(VLOOKUP($Q205,'Workforce distribution'!$C$8:$AD$30,AO$7,FALSE)),IF($Q205="n/a",(IF($P205=AO$6,$X205*$F205,0)),$X205*$F205*(VLOOKUP($Q205,'Workforce distribution'!$C$8:$AD$30,AO$7,FALSE)))),0)</f>
        <v>0</v>
      </c>
      <c r="AP205" s="30">
        <f>_xlfn.IFNA(IF($O205="days",$Y205*(VLOOKUP($K205,'Bed parameters'!$A$9:$I$12,9,FALSE))*$F205*(VLOOKUP($Q205,'Workforce distribution'!$C$8:$AD$30,AP$7,FALSE)),IF($Q205="n/a",(IF($P205=AP$6,$X205*$F205,0)),$X205*$F205*(VLOOKUP($Q205,'Workforce distribution'!$C$8:$AD$30,AP$7,FALSE)))),0)</f>
        <v>0</v>
      </c>
      <c r="AQ205" s="30">
        <f>_xlfn.IFNA(IF($O205="days",$Y205*(VLOOKUP($K205,'Bed parameters'!$A$9:$I$12,9,FALSE))*$F205*(VLOOKUP($Q205,'Workforce distribution'!$C$8:$AD$30,AQ$7,FALSE)),IF($Q205="n/a",(IF($P205=AQ$6,$X205*$F205,0)),$X205*$F205*(VLOOKUP($Q205,'Workforce distribution'!$C$8:$AD$30,AQ$7,FALSE)))),0)</f>
        <v>0</v>
      </c>
      <c r="AR205" s="30">
        <f>_xlfn.IFNA(IF($O205="days",$Y205*(VLOOKUP($K205,'Bed parameters'!$A$9:$I$12,9,FALSE))*$F205*(VLOOKUP($Q205,'Workforce distribution'!$C$8:$AD$30,AR$7,FALSE)),IF($Q205="n/a",(IF($P205=AR$6,$X205*$F205,0)),$X205*$F205*(VLOOKUP($Q205,'Workforce distribution'!$C$8:$AD$30,AR$7,FALSE)))),0)</f>
        <v>0</v>
      </c>
      <c r="AS205" s="30">
        <f>_xlfn.IFNA(IF($O205="days",$Y205*(VLOOKUP($K205,'Bed parameters'!$A$9:$I$12,9,FALSE))*$F205*(VLOOKUP($Q205,'Workforce distribution'!$C$8:$AD$30,AS$7,FALSE)),IF($Q205="n/a",(IF($P205=AS$6,$X205*$F205,0)),$X205*$F205*(VLOOKUP($Q205,'Workforce distribution'!$C$8:$AD$30,AS$7,FALSE)))),0)</f>
        <v>0</v>
      </c>
      <c r="AT205" s="30">
        <f>_xlfn.IFNA(IF($O205="days",$Y205*(VLOOKUP($K205,'Bed parameters'!$A$9:$I$12,9,FALSE))*$F205*(VLOOKUP($Q205,'Workforce distribution'!$C$8:$AD$30,AT$7,FALSE)),IF($Q205="n/a",(IF($P205=AT$6,$X205*$F205,0)),$X205*$F205*(VLOOKUP($Q205,'Workforce distribution'!$C$8:$AD$30,AT$7,FALSE)))),0)</f>
        <v>0</v>
      </c>
      <c r="AU205" s="30">
        <f>_xlfn.IFNA(IF($O205="days",$Y205*(VLOOKUP($K205,'Bed parameters'!$A$9:$I$12,9,FALSE))*$F205*(VLOOKUP($Q205,'Workforce distribution'!$C$8:$AD$30,AU$7,FALSE)),IF($Q205="n/a",(IF($P205=AU$6,$X205*$F205,0)),$X205*$F205*(VLOOKUP($Q205,'Workforce distribution'!$C$8:$AD$30,AU$7,FALSE)))),0)</f>
        <v>0</v>
      </c>
      <c r="AV205" s="30">
        <f>_xlfn.IFNA(IF($O205="days",$Y205*(VLOOKUP($K205,'Bed parameters'!$A$9:$I$12,9,FALSE))*$F205*(VLOOKUP($Q205,'Workforce distribution'!$C$8:$AD$30,AV$7,FALSE)),IF($Q205="n/a",(IF($P205=AV$6,$X205*$F205,0)),$X205*$F205*(VLOOKUP($Q205,'Workforce distribution'!$C$8:$AD$30,AV$7,FALSE)))),0)</f>
        <v>0</v>
      </c>
      <c r="AW205" s="30">
        <f>_xlfn.IFNA(IF($O205="days",$Y205*(VLOOKUP($K205,'Bed parameters'!$A$9:$I$12,9,FALSE))*$F205*(VLOOKUP($Q205,'Workforce distribution'!$C$8:$AD$30,AW$7,FALSE)),IF($Q205="n/a",(IF($P205=AW$6,$X205*$F205,0)),$X205*$F205*(VLOOKUP($Q205,'Workforce distribution'!$C$8:$AD$30,AW$7,FALSE)))),0)</f>
        <v>0</v>
      </c>
      <c r="AX205" s="30">
        <f>_xlfn.IFNA(IF($O205="days",$Y205*(VLOOKUP($K205,'Bed parameters'!$A$9:$I$12,9,FALSE))*$F205*(VLOOKUP($Q205,'Workforce distribution'!$C$8:$AD$30,AX$7,FALSE)),IF($Q205="n/a",(IF($P205=AX$6,$X205*$F205,0)),$X205*$F205*(VLOOKUP($Q205,'Workforce distribution'!$C$8:$AD$30,AX$7,FALSE)))),0)</f>
        <v>0</v>
      </c>
      <c r="AY205" s="30">
        <f>_xlfn.IFNA(IF($O205="days",$Y205*(VLOOKUP($K205,'Bed parameters'!$A$9:$I$12,9,FALSE))*$F205*(VLOOKUP($Q205,'Workforce distribution'!$C$8:$AD$30,AY$7,FALSE)),IF($Q205="n/a",(IF($P205=AY$6,$X205*$F205,0)),$X205*$F205*(VLOOKUP($Q205,'Workforce distribution'!$C$8:$AD$30,AY$7,FALSE)))),0)</f>
        <v>0</v>
      </c>
      <c r="AZ205" s="30">
        <f>_xlfn.IFNA(IF($O205="days",$Y205*(VLOOKUP($K205,'Bed parameters'!$A$9:$I$12,9,FALSE))*$F205*(VLOOKUP($Q205,'Workforce distribution'!$C$8:$AD$30,AZ$7,FALSE)),IF($Q205="n/a",(IF($P205=AZ$6,$X205*$F205,0)),$X205*$F205*(VLOOKUP($Q205,'Workforce distribution'!$C$8:$AD$30,AZ$7,FALSE)))),0)</f>
        <v>0</v>
      </c>
      <c r="BA205" s="30">
        <f>_xlfn.IFNA(IF($O205="days",$Y205*(VLOOKUP($K205,'Bed parameters'!$A$9:$I$12,9,FALSE))*$F205*(VLOOKUP($Q205,'Workforce distribution'!$C$8:$AD$30,BA$7,FALSE)),IF($Q205="n/a",(IF($P205=BA$6,$X205*$F205,0)),$X205*$F205*(VLOOKUP($Q205,'Workforce distribution'!$C$8:$AD$30,BA$7,FALSE)))),0)</f>
        <v>0</v>
      </c>
      <c r="BB205" s="30">
        <f>_xlfn.IFNA(IF($O205="days",$Y205*(VLOOKUP($K205,'Bed parameters'!$A$9:$I$12,9,FALSE))*$F205*(VLOOKUP($Q205,'Workforce distribution'!$C$8:$AD$30,BB$7,FALSE)),IF($Q205="n/a",(IF($P205=BB$6,$X205*$F205,0)),$X205*$F205*(VLOOKUP($Q205,'Workforce distribution'!$C$8:$AD$30,BB$7,FALSE)))),0)</f>
        <v>0</v>
      </c>
      <c r="BC205" s="149">
        <f t="shared" si="33"/>
        <v>5.5778930122607138</v>
      </c>
      <c r="BD205" s="288">
        <f>IF($Q205="n/a",(IF('Workforce hours'!D$30=0,0,(AB205/'Workforce hours'!D$30))),(IF(VLOOKUP($Q205,'Workforce hours'!$C$8:$AD$30,BD$7,FALSE)=0,0,(AB205/(VLOOKUP($Q205,'Workforce hours'!$C$8:$AD$30,BD$7,FALSE))))))</f>
        <v>0</v>
      </c>
      <c r="BE205" s="288">
        <f>IF($Q205="n/a",(IF('Workforce hours'!E$30=0,0,(AC205/'Workforce hours'!E$30))),(IF(VLOOKUP($Q205,'Workforce hours'!$C$8:$AD$30,BE$7,FALSE)=0,0,(AC205/(VLOOKUP($Q205,'Workforce hours'!$C$8:$AD$30,BE$7,FALSE))))))</f>
        <v>0</v>
      </c>
      <c r="BF205" s="288">
        <f>IF($Q205="n/a",(IF('Workforce hours'!F$30=0,0,(AD205/'Workforce hours'!F$30))),(IF(VLOOKUP($Q205,'Workforce hours'!$C$8:$AD$30,BF$7,FALSE)=0,0,(AD205/(VLOOKUP($Q205,'Workforce hours'!$C$8:$AD$30,BF$7,FALSE))))))</f>
        <v>0</v>
      </c>
      <c r="BG205" s="288">
        <f>IF($Q205="n/a",(IF('Workforce hours'!G$30=0,0,(AE205/'Workforce hours'!G$30))),(IF(VLOOKUP($Q205,'Workforce hours'!$C$8:$AD$30,BG$7,FALSE)=0,0,(AE205/(VLOOKUP($Q205,'Workforce hours'!$C$8:$AD$30,BG$7,FALSE))))))</f>
        <v>5.5778930122607138</v>
      </c>
      <c r="BH205" s="288">
        <f>IF($Q205="n/a",(IF('Workforce hours'!H$30=0,0,(AF205/'Workforce hours'!H$30))),(IF(VLOOKUP($Q205,'Workforce hours'!$C$8:$AD$30,BH$7,FALSE)=0,0,(AF205/(VLOOKUP($Q205,'Workforce hours'!$C$8:$AD$30,BH$7,FALSE))))))</f>
        <v>0</v>
      </c>
      <c r="BI205" s="288">
        <f>IF($Q205="n/a",(IF('Workforce hours'!I$30=0,0,(AG205/'Workforce hours'!I$30))),(IF(VLOOKUP($Q205,'Workforce hours'!$C$8:$AD$30,BI$7,FALSE)=0,0,(AG205/(VLOOKUP($Q205,'Workforce hours'!$C$8:$AD$30,BI$7,FALSE))))))</f>
        <v>0</v>
      </c>
      <c r="BJ205" s="288">
        <f>IF($Q205="n/a",(IF('Workforce hours'!J$30=0,0,(AH205/'Workforce hours'!J$30))),(IF(VLOOKUP($Q205,'Workforce hours'!$C$8:$AD$30,BJ$7,FALSE)=0,0,(AH205/(VLOOKUP($Q205,'Workforce hours'!$C$8:$AD$30,BJ$7,FALSE))))))</f>
        <v>0</v>
      </c>
      <c r="BK205" s="288">
        <f>IF($Q205="n/a",(IF('Workforce hours'!K$30=0,0,(AI205/'Workforce hours'!K$30))),(IF(VLOOKUP($Q205,'Workforce hours'!$C$8:$AD$30,BK$7,FALSE)=0,0,(AI205/(VLOOKUP($Q205,'Workforce hours'!$C$8:$AD$30,BK$7,FALSE))))))</f>
        <v>0</v>
      </c>
      <c r="BL205" s="288">
        <f>IF($Q205="n/a",(IF('Workforce hours'!L$30=0,0,(AJ205/'Workforce hours'!L$30))),(IF(VLOOKUP($Q205,'Workforce hours'!$C$8:$AD$30,BL$7,FALSE)=0,0,(AJ205/(VLOOKUP($Q205,'Workforce hours'!$C$8:$AD$30,BL$7,FALSE))))))</f>
        <v>0</v>
      </c>
      <c r="BM205" s="288">
        <f>IF($Q205="n/a",(IF('Workforce hours'!M$30=0,0,(AK205/'Workforce hours'!M$30))),(IF(VLOOKUP($Q205,'Workforce hours'!$C$8:$AD$30,BM$7,FALSE)=0,0,(AK205/(VLOOKUP($Q205,'Workforce hours'!$C$8:$AD$30,BM$7,FALSE))))))</f>
        <v>0</v>
      </c>
      <c r="BN205" s="288">
        <f>IF($Q205="n/a",(IF('Workforce hours'!N$30=0,0,(AL205/'Workforce hours'!N$30))),(IF(VLOOKUP($Q205,'Workforce hours'!$C$8:$AD$30,BN$7,FALSE)=0,0,(AL205/(VLOOKUP($Q205,'Workforce hours'!$C$8:$AD$30,BN$7,FALSE))))))</f>
        <v>0</v>
      </c>
      <c r="BO205" s="288">
        <f>IF($Q205="n/a",(IF('Workforce hours'!O$30=0,0,(AM205/'Workforce hours'!O$30))),(IF(VLOOKUP($Q205,'Workforce hours'!$C$8:$AD$30,BO$7,FALSE)=0,0,(AM205/(VLOOKUP($Q205,'Workforce hours'!$C$8:$AD$30,BO$7,FALSE))))))</f>
        <v>0</v>
      </c>
      <c r="BP205" s="288">
        <f>IF($Q205="n/a",(IF('Workforce hours'!P$30=0,0,(AN205/'Workforce hours'!P$30))),(IF(VLOOKUP($Q205,'Workforce hours'!$C$8:$AD$30,BP$7,FALSE)=0,0,(AN205/(VLOOKUP($Q205,'Workforce hours'!$C$8:$AD$30,BP$7,FALSE))))))</f>
        <v>0</v>
      </c>
      <c r="BQ205" s="288">
        <f>IF($Q205="n/a",(IF('Workforce hours'!Q$30=0,0,(AO205/'Workforce hours'!Q$30))),(IF(VLOOKUP($Q205,'Workforce hours'!$C$8:$AD$30,BQ$7,FALSE)=0,0,(AO205/(VLOOKUP($Q205,'Workforce hours'!$C$8:$AD$30,BQ$7,FALSE))))))</f>
        <v>0</v>
      </c>
      <c r="BR205" s="288">
        <f>IF($Q205="n/a",(IF('Workforce hours'!R$30=0,0,(AP205/'Workforce hours'!R$30))),(IF(VLOOKUP($Q205,'Workforce hours'!$C$8:$AD$30,BR$7,FALSE)=0,0,(AP205/(VLOOKUP($Q205,'Workforce hours'!$C$8:$AD$30,BR$7,FALSE))))))</f>
        <v>0</v>
      </c>
      <c r="BS205" s="288">
        <f>IF($Q205="n/a",(IF('Workforce hours'!S$30=0,0,(AQ205/'Workforce hours'!S$30))),(IF(VLOOKUP($Q205,'Workforce hours'!$C$8:$AD$30,BS$7,FALSE)=0,0,(AQ205/(VLOOKUP($Q205,'Workforce hours'!$C$8:$AD$30,BS$7,FALSE))))))</f>
        <v>0</v>
      </c>
      <c r="BT205" s="288">
        <f>IF($Q205="n/a",(IF('Workforce hours'!T$30=0,0,(AR205/'Workforce hours'!T$30))),(IF(VLOOKUP($Q205,'Workforce hours'!$C$8:$AD$30,BT$7,FALSE)=0,0,(AR205/(VLOOKUP($Q205,'Workforce hours'!$C$8:$AD$30,BT$7,FALSE))))))</f>
        <v>0</v>
      </c>
      <c r="BU205" s="288">
        <f>IF($Q205="n/a",(IF('Workforce hours'!U$30=0,0,(AS205/'Workforce hours'!U$30))),(IF(VLOOKUP($Q205,'Workforce hours'!$C$8:$AD$30,BU$7,FALSE)=0,0,(AS205/(VLOOKUP($Q205,'Workforce hours'!$C$8:$AD$30,BU$7,FALSE))))))</f>
        <v>0</v>
      </c>
      <c r="BV205" s="288">
        <f>IF($Q205="n/a",(IF('Workforce hours'!V$30=0,0,(AT205/'Workforce hours'!V$30))),(IF(VLOOKUP($Q205,'Workforce hours'!$C$8:$AD$30,BV$7,FALSE)=0,0,(AT205/(VLOOKUP($Q205,'Workforce hours'!$C$8:$AD$30,BV$7,FALSE))))))</f>
        <v>0</v>
      </c>
      <c r="BW205" s="288">
        <f>IF($Q205="n/a",(IF('Workforce hours'!W$30=0,0,(AU205/'Workforce hours'!W$30))),(IF(VLOOKUP($Q205,'Workforce hours'!$C$8:$AD$30,BW$7,FALSE)=0,0,(AU205/(VLOOKUP($Q205,'Workforce hours'!$C$8:$AD$30,BW$7,FALSE))))))</f>
        <v>0</v>
      </c>
      <c r="BX205" s="288">
        <f>IF($Q205="n/a",(IF('Workforce hours'!X$30=0,0,(AV205/'Workforce hours'!X$30))),(IF(VLOOKUP($Q205,'Workforce hours'!$C$8:$AD$30,BX$7,FALSE)=0,0,(AV205/(VLOOKUP($Q205,'Workforce hours'!$C$8:$AD$30,BX$7,FALSE))))))</f>
        <v>0</v>
      </c>
      <c r="BY205" s="288">
        <f>IF($Q205="n/a",(IF('Workforce hours'!Y$30=0,0,(AW205/'Workforce hours'!Y$30))),(IF(VLOOKUP($Q205,'Workforce hours'!$C$8:$AD$30,BY$7,FALSE)=0,0,(AW205/(VLOOKUP($Q205,'Workforce hours'!$C$8:$AD$30,BY$7,FALSE))))))</f>
        <v>0</v>
      </c>
      <c r="BZ205" s="288">
        <f>IF($Q205="n/a",(IF('Workforce hours'!Z$30=0,0,(AX205/'Workforce hours'!Z$30))),(IF(VLOOKUP($Q205,'Workforce hours'!$C$8:$AD$30,BZ$7,FALSE)=0,0,(AX205/(VLOOKUP($Q205,'Workforce hours'!$C$8:$AD$30,BZ$7,FALSE))))))</f>
        <v>0</v>
      </c>
      <c r="CA205" s="288">
        <f>IF($Q205="n/a",(IF('Workforce hours'!AA$30=0,0,(AY205/'Workforce hours'!AA$30))),(IF(VLOOKUP($Q205,'Workforce hours'!$C$8:$AD$30,CA$7,FALSE)=0,0,(AY205/(VLOOKUP($Q205,'Workforce hours'!$C$8:$AD$30,CA$7,FALSE))))))</f>
        <v>0</v>
      </c>
      <c r="CB205" s="288">
        <f>IF($Q205="n/a",(IF('Workforce hours'!AB$30=0,0,(AZ205/'Workforce hours'!AB$30))),(IF(VLOOKUP($Q205,'Workforce hours'!$C$8:$AD$30,CB$7,FALSE)=0,0,(AZ205/(VLOOKUP($Q205,'Workforce hours'!$C$8:$AD$30,CB$7,FALSE))))))</f>
        <v>0</v>
      </c>
      <c r="CC205" s="288">
        <f>IF($Q205="n/a",(IF('Workforce hours'!AC$30=0,0,(BA205/'Workforce hours'!AC$30))),(IF(VLOOKUP($Q205,'Workforce hours'!$C$8:$AD$30,CC$7,FALSE)=0,0,(BA205/(VLOOKUP($Q205,'Workforce hours'!$C$8:$AD$30,CC$7,FALSE))))))</f>
        <v>0</v>
      </c>
      <c r="CD205" s="288">
        <f>IF($Q205="n/a",(IF('Workforce hours'!AD$30=0,0,(BB205/'Workforce hours'!AD$30))),(IF(VLOOKUP($Q205,'Workforce hours'!$C$8:$AD$30,CD$7,FALSE)=0,0,(BB205/(VLOOKUP($Q205,'Workforce hours'!$C$8:$AD$30,CD$7,FALSE))))))</f>
        <v>0</v>
      </c>
      <c r="CE205" s="289">
        <f t="shared" si="34"/>
        <v>0</v>
      </c>
      <c r="CF205" s="290">
        <f>BD205*'Workforce costs'!B$9*(1+'Workforce costs'!B$10)*(1+'Workforce costs'!B$11)</f>
        <v>0</v>
      </c>
      <c r="CG205" s="290">
        <f>BE205*'Workforce costs'!C$9*(1+'Workforce costs'!C$10)*(1+'Workforce costs'!C$11)</f>
        <v>0</v>
      </c>
      <c r="CH205" s="290">
        <f>BF205*'Workforce costs'!D$9*(1+'Workforce costs'!D$10)*(1+'Workforce costs'!D$11)</f>
        <v>0</v>
      </c>
      <c r="CI205" s="290">
        <f>BG205*'Workforce costs'!E$9*(1+'Workforce costs'!E$10)*(1+'Workforce costs'!E$11)</f>
        <v>0</v>
      </c>
      <c r="CJ205" s="290">
        <f>BH205*'Workforce costs'!F$9*(1+'Workforce costs'!F$10)*(1+'Workforce costs'!F$11)</f>
        <v>0</v>
      </c>
      <c r="CK205" s="290">
        <f>BI205*'Workforce costs'!G$9*(1+'Workforce costs'!G$10)*(1+'Workforce costs'!G$11)</f>
        <v>0</v>
      </c>
      <c r="CL205" s="290">
        <f>BJ205*'Workforce costs'!H$9*(1+'Workforce costs'!H$10)*(1+'Workforce costs'!H$11)</f>
        <v>0</v>
      </c>
      <c r="CM205" s="290">
        <f>BK205*'Workforce costs'!I$9*(1+'Workforce costs'!I$10)*(1+'Workforce costs'!I$11)</f>
        <v>0</v>
      </c>
      <c r="CN205" s="290">
        <f>BL205*'Workforce costs'!J$9*(1+'Workforce costs'!J$10)*(1+'Workforce costs'!J$11)</f>
        <v>0</v>
      </c>
      <c r="CO205" s="290">
        <f>BM205*'Workforce costs'!K$9*(1+'Workforce costs'!K$10)*(1+'Workforce costs'!K$11)</f>
        <v>0</v>
      </c>
      <c r="CP205" s="290">
        <f>BN205*'Workforce costs'!L$9*(1+'Workforce costs'!L$10)*(1+'Workforce costs'!L$11)</f>
        <v>0</v>
      </c>
      <c r="CQ205" s="290">
        <f>BO205*'Workforce costs'!M$9*(1+'Workforce costs'!M$10)*(1+'Workforce costs'!M$11)</f>
        <v>0</v>
      </c>
      <c r="CR205" s="290">
        <f>BP205*'Workforce costs'!N$9*(1+'Workforce costs'!N$10)*(1+'Workforce costs'!N$11)</f>
        <v>0</v>
      </c>
      <c r="CS205" s="290">
        <f>BQ205*'Workforce costs'!O$9*(1+'Workforce costs'!O$10)*(1+'Workforce costs'!O$11)</f>
        <v>0</v>
      </c>
      <c r="CT205" s="290">
        <f>BR205*'Workforce costs'!P$9*(1+'Workforce costs'!P$10)*(1+'Workforce costs'!P$11)</f>
        <v>0</v>
      </c>
      <c r="CU205" s="290">
        <f>BS205*'Workforce costs'!Q$9*(1+'Workforce costs'!Q$10)*(1+'Workforce costs'!Q$11)</f>
        <v>0</v>
      </c>
      <c r="CV205" s="290">
        <f>BT205*'Workforce costs'!R$9*(1+'Workforce costs'!R$10)*(1+'Workforce costs'!R$11)</f>
        <v>0</v>
      </c>
      <c r="CW205" s="290">
        <f>BU205*'Workforce costs'!S$9*(1+'Workforce costs'!S$10)*(1+'Workforce costs'!S$11)</f>
        <v>0</v>
      </c>
      <c r="CX205" s="290">
        <f>BV205*'Workforce costs'!T$9*(1+'Workforce costs'!T$10)*(1+'Workforce costs'!T$11)</f>
        <v>0</v>
      </c>
      <c r="CY205" s="290">
        <f>BW205*'Workforce costs'!U$9*(1+'Workforce costs'!U$10)*(1+'Workforce costs'!U$11)</f>
        <v>0</v>
      </c>
      <c r="CZ205" s="290">
        <f>BX205*'Workforce costs'!V$9*(1+'Workforce costs'!V$10)*(1+'Workforce costs'!V$11)</f>
        <v>0</v>
      </c>
      <c r="DA205" s="290">
        <f>BY205*'Workforce costs'!W$9*(1+'Workforce costs'!W$10)*(1+'Workforce costs'!W$11)</f>
        <v>0</v>
      </c>
      <c r="DB205" s="290">
        <f>BZ205*'Workforce costs'!X$9*(1+'Workforce costs'!X$10)*(1+'Workforce costs'!X$11)</f>
        <v>0</v>
      </c>
      <c r="DC205" s="290">
        <f>CA205*'Workforce costs'!Y$9*(1+'Workforce costs'!Y$10)*(1+'Workforce costs'!Y$11)</f>
        <v>0</v>
      </c>
      <c r="DD205" s="290">
        <f>CB205*'Workforce costs'!Z$9*(1+'Workforce costs'!Z$10)*(1+'Workforce costs'!Z$11)</f>
        <v>0</v>
      </c>
      <c r="DE205" s="290">
        <f>CC205*'Workforce costs'!AA$9*(1+'Workforce costs'!AA$10)*(1+'Workforce costs'!AA$11)</f>
        <v>0</v>
      </c>
      <c r="DF205" s="290">
        <f>CD205*'Workforce costs'!AB$9*(1+'Workforce costs'!AB$10)*(1+'Workforce costs'!AB$11)</f>
        <v>0</v>
      </c>
    </row>
    <row r="206" spans="1:110" x14ac:dyDescent="0.3">
      <c r="A206" s="2" t="str">
        <f>Outputs!$A$4</f>
        <v>Australia</v>
      </c>
      <c r="B206" s="2" t="str">
        <f t="shared" si="27"/>
        <v>Australia 25to64</v>
      </c>
      <c r="C206" s="30">
        <f>VLOOKUP($B206,Populations!$D$15:$H$1920,3,FALSE)</f>
        <v>13966174</v>
      </c>
      <c r="D206" s="255">
        <f>IF(OR($H206="General pop",$H206="Schools",$H206="Workplace",$H206="Skills Training",$H206="Digital Supports"),1,VLOOKUP($B206,Populations!$D$15:$H$1920,5,FALSE))</f>
        <v>1</v>
      </c>
      <c r="E206" s="88">
        <f>VLOOKUP(I206,Epidemiology!$C$10:$H$47,6,FALSE)</f>
        <v>3060</v>
      </c>
      <c r="F206" s="102">
        <f>'Care profiles'!R207</f>
        <v>1</v>
      </c>
      <c r="G206" s="15" t="str">
        <f>'Care profiles'!A207</f>
        <v>25to64</v>
      </c>
      <c r="H206" s="15" t="str">
        <f>'Care profiles'!B207</f>
        <v>Thoughts</v>
      </c>
      <c r="I206" s="15" t="str">
        <f>'Care profiles'!C207</f>
        <v>Thoughts_25-64yrs</v>
      </c>
      <c r="J206" s="15" t="str">
        <f>'Care profiles'!D207</f>
        <v>Care profile</v>
      </c>
      <c r="K206" s="15" t="str">
        <f>'Care profiles'!E207</f>
        <v>Individual Carer Peer Support</v>
      </c>
      <c r="L206" s="104">
        <f>'Care profiles'!F207</f>
        <v>0.2</v>
      </c>
      <c r="M206" s="15">
        <f>'Care profiles'!G207</f>
        <v>6</v>
      </c>
      <c r="N206" s="15">
        <f>'Care profiles'!H207</f>
        <v>60</v>
      </c>
      <c r="O206" s="15" t="str">
        <f>'Care profiles'!I207</f>
        <v>min</v>
      </c>
      <c r="P206" s="15" t="str">
        <f>'Care profiles'!J207</f>
        <v>Peer Worker</v>
      </c>
      <c r="Q206" s="15" t="str">
        <f>'Care profiles'!K207</f>
        <v>n/a</v>
      </c>
      <c r="R206" s="15" t="str">
        <f>'Care profiles'!M207</f>
        <v>Y</v>
      </c>
      <c r="S206" s="15" t="str">
        <f>'Care profiles'!O207</f>
        <v>Y</v>
      </c>
      <c r="T206" s="15" t="str">
        <f>'Care profiles'!Q207</f>
        <v>N</v>
      </c>
      <c r="U206" s="30">
        <f t="shared" si="28"/>
        <v>427364.92440000002</v>
      </c>
      <c r="V206" s="30">
        <f t="shared" si="29"/>
        <v>85472.984880000004</v>
      </c>
      <c r="W206" s="30">
        <f>IF(M206="n/a",0,IF(O206="days",V206*M206*(1+(VLOOKUP(K206,'Bed parameters'!$A$9:$G$12,7,FALSE))),V206*M206))</f>
        <v>512837.90928000002</v>
      </c>
      <c r="X206" s="30">
        <f t="shared" si="30"/>
        <v>512837.90928000002</v>
      </c>
      <c r="Y206" s="30">
        <f t="shared" si="31"/>
        <v>0</v>
      </c>
      <c r="Z206" s="113">
        <f>_xlfn.IFNA(Y206/((VLOOKUP(K206,'Bed parameters'!$A$9:$G$12,3,FALSE))*(VLOOKUP(K206,'Bed parameters'!$A$9:$G$12,5,FALSE))),0)</f>
        <v>0</v>
      </c>
      <c r="AA206" s="30">
        <f t="shared" si="32"/>
        <v>512837.90928000002</v>
      </c>
      <c r="AB206" s="30">
        <f>_xlfn.IFNA(IF($O206="days",$Y206*(VLOOKUP($K206,'Bed parameters'!$A$9:$I$12,9,FALSE))*$F206*(VLOOKUP($Q206,'Workforce distribution'!$C$8:$AD$30,AB$7,FALSE)),IF($Q206="n/a",(IF($P206=AB$6,$X206*$F206,0)),$X206*$F206*(VLOOKUP($Q206,'Workforce distribution'!$C$8:$AD$30,AB$7,FALSE)))),0)</f>
        <v>0</v>
      </c>
      <c r="AC206" s="30">
        <f>_xlfn.IFNA(IF($O206="days",$Y206*(VLOOKUP($K206,'Bed parameters'!$A$9:$I$12,9,FALSE))*$F206*(VLOOKUP($Q206,'Workforce distribution'!$C$8:$AD$30,AC$7,FALSE)),IF($Q206="n/a",(IF($P206=AC$6,$X206*$F206,0)),$X206*$F206*(VLOOKUP($Q206,'Workforce distribution'!$C$8:$AD$30,AC$7,FALSE)))),0)</f>
        <v>0</v>
      </c>
      <c r="AD206" s="30">
        <f>_xlfn.IFNA(IF($O206="days",$Y206*(VLOOKUP($K206,'Bed parameters'!$A$9:$I$12,9,FALSE))*$F206*(VLOOKUP($Q206,'Workforce distribution'!$C$8:$AD$30,AD$7,FALSE)),IF($Q206="n/a",(IF($P206=AD$6,$X206*$F206,0)),$X206*$F206*(VLOOKUP($Q206,'Workforce distribution'!$C$8:$AD$30,AD$7,FALSE)))),0)</f>
        <v>0</v>
      </c>
      <c r="AE206" s="30">
        <f>_xlfn.IFNA(IF($O206="days",$Y206*(VLOOKUP($K206,'Bed parameters'!$A$9:$I$12,9,FALSE))*$F206*(VLOOKUP($Q206,'Workforce distribution'!$C$8:$AD$30,AE$7,FALSE)),IF($Q206="n/a",(IF($P206=AE$6,$X206*$F206,0)),$X206*$F206*(VLOOKUP($Q206,'Workforce distribution'!$C$8:$AD$30,AE$7,FALSE)))),0)</f>
        <v>512837.90928000002</v>
      </c>
      <c r="AF206" s="30">
        <f>_xlfn.IFNA(IF($O206="days",$Y206*(VLOOKUP($K206,'Bed parameters'!$A$9:$I$12,9,FALSE))*$F206*(VLOOKUP($Q206,'Workforce distribution'!$C$8:$AD$30,AF$7,FALSE)),IF($Q206="n/a",(IF($P206=AF$6,$X206*$F206,0)),$X206*$F206*(VLOOKUP($Q206,'Workforce distribution'!$C$8:$AD$30,AF$7,FALSE)))),0)</f>
        <v>0</v>
      </c>
      <c r="AG206" s="30">
        <f>_xlfn.IFNA(IF($O206="days",$Y206*(VLOOKUP($K206,'Bed parameters'!$A$9:$I$12,9,FALSE))*$F206*(VLOOKUP($Q206,'Workforce distribution'!$C$8:$AD$30,AG$7,FALSE)),IF($Q206="n/a",(IF($P206=AG$6,$X206*$F206,0)),$X206*$F206*(VLOOKUP($Q206,'Workforce distribution'!$C$8:$AD$30,AG$7,FALSE)))),0)</f>
        <v>0</v>
      </c>
      <c r="AH206" s="30">
        <f>_xlfn.IFNA(IF($O206="days",$Y206*(VLOOKUP($K206,'Bed parameters'!$A$9:$I$12,9,FALSE))*$F206*(VLOOKUP($Q206,'Workforce distribution'!$C$8:$AD$30,AH$7,FALSE)),IF($Q206="n/a",(IF($P206=AH$6,$X206*$F206,0)),$X206*$F206*(VLOOKUP($Q206,'Workforce distribution'!$C$8:$AD$30,AH$7,FALSE)))),0)</f>
        <v>0</v>
      </c>
      <c r="AI206" s="30">
        <f>_xlfn.IFNA(IF($O206="days",$Y206*(VLOOKUP($K206,'Bed parameters'!$A$9:$I$12,9,FALSE))*$F206*(VLOOKUP($Q206,'Workforce distribution'!$C$8:$AD$30,AI$7,FALSE)),IF($Q206="n/a",(IF($P206=AI$6,$X206*$F206,0)),$X206*$F206*(VLOOKUP($Q206,'Workforce distribution'!$C$8:$AD$30,AI$7,FALSE)))),0)</f>
        <v>0</v>
      </c>
      <c r="AJ206" s="30">
        <f>_xlfn.IFNA(IF($O206="days",$Y206*(VLOOKUP($K206,'Bed parameters'!$A$9:$I$12,9,FALSE))*$F206*(VLOOKUP($Q206,'Workforce distribution'!$C$8:$AD$30,AJ$7,FALSE)),IF($Q206="n/a",(IF($P206=AJ$6,$X206*$F206,0)),$X206*$F206*(VLOOKUP($Q206,'Workforce distribution'!$C$8:$AD$30,AJ$7,FALSE)))),0)</f>
        <v>0</v>
      </c>
      <c r="AK206" s="30">
        <f>_xlfn.IFNA(IF($O206="days",$Y206*(VLOOKUP($K206,'Bed parameters'!$A$9:$I$12,9,FALSE))*$F206*(VLOOKUP($Q206,'Workforce distribution'!$C$8:$AD$30,AK$7,FALSE)),IF($Q206="n/a",(IF($P206=AK$6,$X206*$F206,0)),$X206*$F206*(VLOOKUP($Q206,'Workforce distribution'!$C$8:$AD$30,AK$7,FALSE)))),0)</f>
        <v>0</v>
      </c>
      <c r="AL206" s="30">
        <f>_xlfn.IFNA(IF($O206="days",$Y206*(VLOOKUP($K206,'Bed parameters'!$A$9:$I$12,9,FALSE))*$F206*(VLOOKUP($Q206,'Workforce distribution'!$C$8:$AD$30,AL$7,FALSE)),IF($Q206="n/a",(IF($P206=AL$6,$X206*$F206,0)),$X206*$F206*(VLOOKUP($Q206,'Workforce distribution'!$C$8:$AD$30,AL$7,FALSE)))),0)</f>
        <v>0</v>
      </c>
      <c r="AM206" s="30">
        <f>_xlfn.IFNA(IF($O206="days",$Y206*(VLOOKUP($K206,'Bed parameters'!$A$9:$I$12,9,FALSE))*$F206*(VLOOKUP($Q206,'Workforce distribution'!$C$8:$AD$30,AM$7,FALSE)),IF($Q206="n/a",(IF($P206=AM$6,$X206*$F206,0)),$X206*$F206*(VLOOKUP($Q206,'Workforce distribution'!$C$8:$AD$30,AM$7,FALSE)))),0)</f>
        <v>0</v>
      </c>
      <c r="AN206" s="30">
        <f>_xlfn.IFNA(IF($O206="days",$Y206*(VLOOKUP($K206,'Bed parameters'!$A$9:$I$12,9,FALSE))*$F206*(VLOOKUP($Q206,'Workforce distribution'!$C$8:$AD$30,AN$7,FALSE)),IF($Q206="n/a",(IF($P206=AN$6,$X206*$F206,0)),$X206*$F206*(VLOOKUP($Q206,'Workforce distribution'!$C$8:$AD$30,AN$7,FALSE)))),0)</f>
        <v>0</v>
      </c>
      <c r="AO206" s="30">
        <f>_xlfn.IFNA(IF($O206="days",$Y206*(VLOOKUP($K206,'Bed parameters'!$A$9:$I$12,9,FALSE))*$F206*(VLOOKUP($Q206,'Workforce distribution'!$C$8:$AD$30,AO$7,FALSE)),IF($Q206="n/a",(IF($P206=AO$6,$X206*$F206,0)),$X206*$F206*(VLOOKUP($Q206,'Workforce distribution'!$C$8:$AD$30,AO$7,FALSE)))),0)</f>
        <v>0</v>
      </c>
      <c r="AP206" s="30">
        <f>_xlfn.IFNA(IF($O206="days",$Y206*(VLOOKUP($K206,'Bed parameters'!$A$9:$I$12,9,FALSE))*$F206*(VLOOKUP($Q206,'Workforce distribution'!$C$8:$AD$30,AP$7,FALSE)),IF($Q206="n/a",(IF($P206=AP$6,$X206*$F206,0)),$X206*$F206*(VLOOKUP($Q206,'Workforce distribution'!$C$8:$AD$30,AP$7,FALSE)))),0)</f>
        <v>0</v>
      </c>
      <c r="AQ206" s="30">
        <f>_xlfn.IFNA(IF($O206="days",$Y206*(VLOOKUP($K206,'Bed parameters'!$A$9:$I$12,9,FALSE))*$F206*(VLOOKUP($Q206,'Workforce distribution'!$C$8:$AD$30,AQ$7,FALSE)),IF($Q206="n/a",(IF($P206=AQ$6,$X206*$F206,0)),$X206*$F206*(VLOOKUP($Q206,'Workforce distribution'!$C$8:$AD$30,AQ$7,FALSE)))),0)</f>
        <v>0</v>
      </c>
      <c r="AR206" s="30">
        <f>_xlfn.IFNA(IF($O206="days",$Y206*(VLOOKUP($K206,'Bed parameters'!$A$9:$I$12,9,FALSE))*$F206*(VLOOKUP($Q206,'Workforce distribution'!$C$8:$AD$30,AR$7,FALSE)),IF($Q206="n/a",(IF($P206=AR$6,$X206*$F206,0)),$X206*$F206*(VLOOKUP($Q206,'Workforce distribution'!$C$8:$AD$30,AR$7,FALSE)))),0)</f>
        <v>0</v>
      </c>
      <c r="AS206" s="30">
        <f>_xlfn.IFNA(IF($O206="days",$Y206*(VLOOKUP($K206,'Bed parameters'!$A$9:$I$12,9,FALSE))*$F206*(VLOOKUP($Q206,'Workforce distribution'!$C$8:$AD$30,AS$7,FALSE)),IF($Q206="n/a",(IF($P206=AS$6,$X206*$F206,0)),$X206*$F206*(VLOOKUP($Q206,'Workforce distribution'!$C$8:$AD$30,AS$7,FALSE)))),0)</f>
        <v>0</v>
      </c>
      <c r="AT206" s="30">
        <f>_xlfn.IFNA(IF($O206="days",$Y206*(VLOOKUP($K206,'Bed parameters'!$A$9:$I$12,9,FALSE))*$F206*(VLOOKUP($Q206,'Workforce distribution'!$C$8:$AD$30,AT$7,FALSE)),IF($Q206="n/a",(IF($P206=AT$6,$X206*$F206,0)),$X206*$F206*(VLOOKUP($Q206,'Workforce distribution'!$C$8:$AD$30,AT$7,FALSE)))),0)</f>
        <v>0</v>
      </c>
      <c r="AU206" s="30">
        <f>_xlfn.IFNA(IF($O206="days",$Y206*(VLOOKUP($K206,'Bed parameters'!$A$9:$I$12,9,FALSE))*$F206*(VLOOKUP($Q206,'Workforce distribution'!$C$8:$AD$30,AU$7,FALSE)),IF($Q206="n/a",(IF($P206=AU$6,$X206*$F206,0)),$X206*$F206*(VLOOKUP($Q206,'Workforce distribution'!$C$8:$AD$30,AU$7,FALSE)))),0)</f>
        <v>0</v>
      </c>
      <c r="AV206" s="30">
        <f>_xlfn.IFNA(IF($O206="days",$Y206*(VLOOKUP($K206,'Bed parameters'!$A$9:$I$12,9,FALSE))*$F206*(VLOOKUP($Q206,'Workforce distribution'!$C$8:$AD$30,AV$7,FALSE)),IF($Q206="n/a",(IF($P206=AV$6,$X206*$F206,0)),$X206*$F206*(VLOOKUP($Q206,'Workforce distribution'!$C$8:$AD$30,AV$7,FALSE)))),0)</f>
        <v>0</v>
      </c>
      <c r="AW206" s="30">
        <f>_xlfn.IFNA(IF($O206="days",$Y206*(VLOOKUP($K206,'Bed parameters'!$A$9:$I$12,9,FALSE))*$F206*(VLOOKUP($Q206,'Workforce distribution'!$C$8:$AD$30,AW$7,FALSE)),IF($Q206="n/a",(IF($P206=AW$6,$X206*$F206,0)),$X206*$F206*(VLOOKUP($Q206,'Workforce distribution'!$C$8:$AD$30,AW$7,FALSE)))),0)</f>
        <v>0</v>
      </c>
      <c r="AX206" s="30">
        <f>_xlfn.IFNA(IF($O206="days",$Y206*(VLOOKUP($K206,'Bed parameters'!$A$9:$I$12,9,FALSE))*$F206*(VLOOKUP($Q206,'Workforce distribution'!$C$8:$AD$30,AX$7,FALSE)),IF($Q206="n/a",(IF($P206=AX$6,$X206*$F206,0)),$X206*$F206*(VLOOKUP($Q206,'Workforce distribution'!$C$8:$AD$30,AX$7,FALSE)))),0)</f>
        <v>0</v>
      </c>
      <c r="AY206" s="30">
        <f>_xlfn.IFNA(IF($O206="days",$Y206*(VLOOKUP($K206,'Bed parameters'!$A$9:$I$12,9,FALSE))*$F206*(VLOOKUP($Q206,'Workforce distribution'!$C$8:$AD$30,AY$7,FALSE)),IF($Q206="n/a",(IF($P206=AY$6,$X206*$F206,0)),$X206*$F206*(VLOOKUP($Q206,'Workforce distribution'!$C$8:$AD$30,AY$7,FALSE)))),0)</f>
        <v>0</v>
      </c>
      <c r="AZ206" s="30">
        <f>_xlfn.IFNA(IF($O206="days",$Y206*(VLOOKUP($K206,'Bed parameters'!$A$9:$I$12,9,FALSE))*$F206*(VLOOKUP($Q206,'Workforce distribution'!$C$8:$AD$30,AZ$7,FALSE)),IF($Q206="n/a",(IF($P206=AZ$6,$X206*$F206,0)),$X206*$F206*(VLOOKUP($Q206,'Workforce distribution'!$C$8:$AD$30,AZ$7,FALSE)))),0)</f>
        <v>0</v>
      </c>
      <c r="BA206" s="30">
        <f>_xlfn.IFNA(IF($O206="days",$Y206*(VLOOKUP($K206,'Bed parameters'!$A$9:$I$12,9,FALSE))*$F206*(VLOOKUP($Q206,'Workforce distribution'!$C$8:$AD$30,BA$7,FALSE)),IF($Q206="n/a",(IF($P206=BA$6,$X206*$F206,0)),$X206*$F206*(VLOOKUP($Q206,'Workforce distribution'!$C$8:$AD$30,BA$7,FALSE)))),0)</f>
        <v>0</v>
      </c>
      <c r="BB206" s="30">
        <f>_xlfn.IFNA(IF($O206="days",$Y206*(VLOOKUP($K206,'Bed parameters'!$A$9:$I$12,9,FALSE))*$F206*(VLOOKUP($Q206,'Workforce distribution'!$C$8:$AD$30,BB$7,FALSE)),IF($Q206="n/a",(IF($P206=BB$6,$X206*$F206,0)),$X206*$F206*(VLOOKUP($Q206,'Workforce distribution'!$C$8:$AD$30,BB$7,FALSE)))),0)</f>
        <v>0</v>
      </c>
      <c r="BC206" s="149">
        <f t="shared" si="33"/>
        <v>446.23144098085709</v>
      </c>
      <c r="BD206" s="288">
        <f>IF($Q206="n/a",(IF('Workforce hours'!D$30=0,0,(AB206/'Workforce hours'!D$30))),(IF(VLOOKUP($Q206,'Workforce hours'!$C$8:$AD$30,BD$7,FALSE)=0,0,(AB206/(VLOOKUP($Q206,'Workforce hours'!$C$8:$AD$30,BD$7,FALSE))))))</f>
        <v>0</v>
      </c>
      <c r="BE206" s="288">
        <f>IF($Q206="n/a",(IF('Workforce hours'!E$30=0,0,(AC206/'Workforce hours'!E$30))),(IF(VLOOKUP($Q206,'Workforce hours'!$C$8:$AD$30,BE$7,FALSE)=0,0,(AC206/(VLOOKUP($Q206,'Workforce hours'!$C$8:$AD$30,BE$7,FALSE))))))</f>
        <v>0</v>
      </c>
      <c r="BF206" s="288">
        <f>IF($Q206="n/a",(IF('Workforce hours'!F$30=0,0,(AD206/'Workforce hours'!F$30))),(IF(VLOOKUP($Q206,'Workforce hours'!$C$8:$AD$30,BF$7,FALSE)=0,0,(AD206/(VLOOKUP($Q206,'Workforce hours'!$C$8:$AD$30,BF$7,FALSE))))))</f>
        <v>0</v>
      </c>
      <c r="BG206" s="288">
        <f>IF($Q206="n/a",(IF('Workforce hours'!G$30=0,0,(AE206/'Workforce hours'!G$30))),(IF(VLOOKUP($Q206,'Workforce hours'!$C$8:$AD$30,BG$7,FALSE)=0,0,(AE206/(VLOOKUP($Q206,'Workforce hours'!$C$8:$AD$30,BG$7,FALSE))))))</f>
        <v>446.23144098085709</v>
      </c>
      <c r="BH206" s="288">
        <f>IF($Q206="n/a",(IF('Workforce hours'!H$30=0,0,(AF206/'Workforce hours'!H$30))),(IF(VLOOKUP($Q206,'Workforce hours'!$C$8:$AD$30,BH$7,FALSE)=0,0,(AF206/(VLOOKUP($Q206,'Workforce hours'!$C$8:$AD$30,BH$7,FALSE))))))</f>
        <v>0</v>
      </c>
      <c r="BI206" s="288">
        <f>IF($Q206="n/a",(IF('Workforce hours'!I$30=0,0,(AG206/'Workforce hours'!I$30))),(IF(VLOOKUP($Q206,'Workforce hours'!$C$8:$AD$30,BI$7,FALSE)=0,0,(AG206/(VLOOKUP($Q206,'Workforce hours'!$C$8:$AD$30,BI$7,FALSE))))))</f>
        <v>0</v>
      </c>
      <c r="BJ206" s="288">
        <f>IF($Q206="n/a",(IF('Workforce hours'!J$30=0,0,(AH206/'Workforce hours'!J$30))),(IF(VLOOKUP($Q206,'Workforce hours'!$C$8:$AD$30,BJ$7,FALSE)=0,0,(AH206/(VLOOKUP($Q206,'Workforce hours'!$C$8:$AD$30,BJ$7,FALSE))))))</f>
        <v>0</v>
      </c>
      <c r="BK206" s="288">
        <f>IF($Q206="n/a",(IF('Workforce hours'!K$30=0,0,(AI206/'Workforce hours'!K$30))),(IF(VLOOKUP($Q206,'Workforce hours'!$C$8:$AD$30,BK$7,FALSE)=0,0,(AI206/(VLOOKUP($Q206,'Workforce hours'!$C$8:$AD$30,BK$7,FALSE))))))</f>
        <v>0</v>
      </c>
      <c r="BL206" s="288">
        <f>IF($Q206="n/a",(IF('Workforce hours'!L$30=0,0,(AJ206/'Workforce hours'!L$30))),(IF(VLOOKUP($Q206,'Workforce hours'!$C$8:$AD$30,BL$7,FALSE)=0,0,(AJ206/(VLOOKUP($Q206,'Workforce hours'!$C$8:$AD$30,BL$7,FALSE))))))</f>
        <v>0</v>
      </c>
      <c r="BM206" s="288">
        <f>IF($Q206="n/a",(IF('Workforce hours'!M$30=0,0,(AK206/'Workforce hours'!M$30))),(IF(VLOOKUP($Q206,'Workforce hours'!$C$8:$AD$30,BM$7,FALSE)=0,0,(AK206/(VLOOKUP($Q206,'Workforce hours'!$C$8:$AD$30,BM$7,FALSE))))))</f>
        <v>0</v>
      </c>
      <c r="BN206" s="288">
        <f>IF($Q206="n/a",(IF('Workforce hours'!N$30=0,0,(AL206/'Workforce hours'!N$30))),(IF(VLOOKUP($Q206,'Workforce hours'!$C$8:$AD$30,BN$7,FALSE)=0,0,(AL206/(VLOOKUP($Q206,'Workforce hours'!$C$8:$AD$30,BN$7,FALSE))))))</f>
        <v>0</v>
      </c>
      <c r="BO206" s="288">
        <f>IF($Q206="n/a",(IF('Workforce hours'!O$30=0,0,(AM206/'Workforce hours'!O$30))),(IF(VLOOKUP($Q206,'Workforce hours'!$C$8:$AD$30,BO$7,FALSE)=0,0,(AM206/(VLOOKUP($Q206,'Workforce hours'!$C$8:$AD$30,BO$7,FALSE))))))</f>
        <v>0</v>
      </c>
      <c r="BP206" s="288">
        <f>IF($Q206="n/a",(IF('Workforce hours'!P$30=0,0,(AN206/'Workforce hours'!P$30))),(IF(VLOOKUP($Q206,'Workforce hours'!$C$8:$AD$30,BP$7,FALSE)=0,0,(AN206/(VLOOKUP($Q206,'Workforce hours'!$C$8:$AD$30,BP$7,FALSE))))))</f>
        <v>0</v>
      </c>
      <c r="BQ206" s="288">
        <f>IF($Q206="n/a",(IF('Workforce hours'!Q$30=0,0,(AO206/'Workforce hours'!Q$30))),(IF(VLOOKUP($Q206,'Workforce hours'!$C$8:$AD$30,BQ$7,FALSE)=0,0,(AO206/(VLOOKUP($Q206,'Workforce hours'!$C$8:$AD$30,BQ$7,FALSE))))))</f>
        <v>0</v>
      </c>
      <c r="BR206" s="288">
        <f>IF($Q206="n/a",(IF('Workforce hours'!R$30=0,0,(AP206/'Workforce hours'!R$30))),(IF(VLOOKUP($Q206,'Workforce hours'!$C$8:$AD$30,BR$7,FALSE)=0,0,(AP206/(VLOOKUP($Q206,'Workforce hours'!$C$8:$AD$30,BR$7,FALSE))))))</f>
        <v>0</v>
      </c>
      <c r="BS206" s="288">
        <f>IF($Q206="n/a",(IF('Workforce hours'!S$30=0,0,(AQ206/'Workforce hours'!S$30))),(IF(VLOOKUP($Q206,'Workforce hours'!$C$8:$AD$30,BS$7,FALSE)=0,0,(AQ206/(VLOOKUP($Q206,'Workforce hours'!$C$8:$AD$30,BS$7,FALSE))))))</f>
        <v>0</v>
      </c>
      <c r="BT206" s="288">
        <f>IF($Q206="n/a",(IF('Workforce hours'!T$30=0,0,(AR206/'Workforce hours'!T$30))),(IF(VLOOKUP($Q206,'Workforce hours'!$C$8:$AD$30,BT$7,FALSE)=0,0,(AR206/(VLOOKUP($Q206,'Workforce hours'!$C$8:$AD$30,BT$7,FALSE))))))</f>
        <v>0</v>
      </c>
      <c r="BU206" s="288">
        <f>IF($Q206="n/a",(IF('Workforce hours'!U$30=0,0,(AS206/'Workforce hours'!U$30))),(IF(VLOOKUP($Q206,'Workforce hours'!$C$8:$AD$30,BU$7,FALSE)=0,0,(AS206/(VLOOKUP($Q206,'Workforce hours'!$C$8:$AD$30,BU$7,FALSE))))))</f>
        <v>0</v>
      </c>
      <c r="BV206" s="288">
        <f>IF($Q206="n/a",(IF('Workforce hours'!V$30=0,0,(AT206/'Workforce hours'!V$30))),(IF(VLOOKUP($Q206,'Workforce hours'!$C$8:$AD$30,BV$7,FALSE)=0,0,(AT206/(VLOOKUP($Q206,'Workforce hours'!$C$8:$AD$30,BV$7,FALSE))))))</f>
        <v>0</v>
      </c>
      <c r="BW206" s="288">
        <f>IF($Q206="n/a",(IF('Workforce hours'!W$30=0,0,(AU206/'Workforce hours'!W$30))),(IF(VLOOKUP($Q206,'Workforce hours'!$C$8:$AD$30,BW$7,FALSE)=0,0,(AU206/(VLOOKUP($Q206,'Workforce hours'!$C$8:$AD$30,BW$7,FALSE))))))</f>
        <v>0</v>
      </c>
      <c r="BX206" s="288">
        <f>IF($Q206="n/a",(IF('Workforce hours'!X$30=0,0,(AV206/'Workforce hours'!X$30))),(IF(VLOOKUP($Q206,'Workforce hours'!$C$8:$AD$30,BX$7,FALSE)=0,0,(AV206/(VLOOKUP($Q206,'Workforce hours'!$C$8:$AD$30,BX$7,FALSE))))))</f>
        <v>0</v>
      </c>
      <c r="BY206" s="288">
        <f>IF($Q206="n/a",(IF('Workforce hours'!Y$30=0,0,(AW206/'Workforce hours'!Y$30))),(IF(VLOOKUP($Q206,'Workforce hours'!$C$8:$AD$30,BY$7,FALSE)=0,0,(AW206/(VLOOKUP($Q206,'Workforce hours'!$C$8:$AD$30,BY$7,FALSE))))))</f>
        <v>0</v>
      </c>
      <c r="BZ206" s="288">
        <f>IF($Q206="n/a",(IF('Workforce hours'!Z$30=0,0,(AX206/'Workforce hours'!Z$30))),(IF(VLOOKUP($Q206,'Workforce hours'!$C$8:$AD$30,BZ$7,FALSE)=0,0,(AX206/(VLOOKUP($Q206,'Workforce hours'!$C$8:$AD$30,BZ$7,FALSE))))))</f>
        <v>0</v>
      </c>
      <c r="CA206" s="288">
        <f>IF($Q206="n/a",(IF('Workforce hours'!AA$30=0,0,(AY206/'Workforce hours'!AA$30))),(IF(VLOOKUP($Q206,'Workforce hours'!$C$8:$AD$30,CA$7,FALSE)=0,0,(AY206/(VLOOKUP($Q206,'Workforce hours'!$C$8:$AD$30,CA$7,FALSE))))))</f>
        <v>0</v>
      </c>
      <c r="CB206" s="288">
        <f>IF($Q206="n/a",(IF('Workforce hours'!AB$30=0,0,(AZ206/'Workforce hours'!AB$30))),(IF(VLOOKUP($Q206,'Workforce hours'!$C$8:$AD$30,CB$7,FALSE)=0,0,(AZ206/(VLOOKUP($Q206,'Workforce hours'!$C$8:$AD$30,CB$7,FALSE))))))</f>
        <v>0</v>
      </c>
      <c r="CC206" s="288">
        <f>IF($Q206="n/a",(IF('Workforce hours'!AC$30=0,0,(BA206/'Workforce hours'!AC$30))),(IF(VLOOKUP($Q206,'Workforce hours'!$C$8:$AD$30,CC$7,FALSE)=0,0,(BA206/(VLOOKUP($Q206,'Workforce hours'!$C$8:$AD$30,CC$7,FALSE))))))</f>
        <v>0</v>
      </c>
      <c r="CD206" s="288">
        <f>IF($Q206="n/a",(IF('Workforce hours'!AD$30=0,0,(BB206/'Workforce hours'!AD$30))),(IF(VLOOKUP($Q206,'Workforce hours'!$C$8:$AD$30,CD$7,FALSE)=0,0,(BB206/(VLOOKUP($Q206,'Workforce hours'!$C$8:$AD$30,CD$7,FALSE))))))</f>
        <v>0</v>
      </c>
      <c r="CE206" s="289">
        <f t="shared" si="34"/>
        <v>0</v>
      </c>
      <c r="CF206" s="290">
        <f>BD206*'Workforce costs'!B$9*(1+'Workforce costs'!B$10)*(1+'Workforce costs'!B$11)</f>
        <v>0</v>
      </c>
      <c r="CG206" s="290">
        <f>BE206*'Workforce costs'!C$9*(1+'Workforce costs'!C$10)*(1+'Workforce costs'!C$11)</f>
        <v>0</v>
      </c>
      <c r="CH206" s="290">
        <f>BF206*'Workforce costs'!D$9*(1+'Workforce costs'!D$10)*(1+'Workforce costs'!D$11)</f>
        <v>0</v>
      </c>
      <c r="CI206" s="290">
        <f>BG206*'Workforce costs'!E$9*(1+'Workforce costs'!E$10)*(1+'Workforce costs'!E$11)</f>
        <v>0</v>
      </c>
      <c r="CJ206" s="290">
        <f>BH206*'Workforce costs'!F$9*(1+'Workforce costs'!F$10)*(1+'Workforce costs'!F$11)</f>
        <v>0</v>
      </c>
      <c r="CK206" s="290">
        <f>BI206*'Workforce costs'!G$9*(1+'Workforce costs'!G$10)*(1+'Workforce costs'!G$11)</f>
        <v>0</v>
      </c>
      <c r="CL206" s="290">
        <f>BJ206*'Workforce costs'!H$9*(1+'Workforce costs'!H$10)*(1+'Workforce costs'!H$11)</f>
        <v>0</v>
      </c>
      <c r="CM206" s="290">
        <f>BK206*'Workforce costs'!I$9*(1+'Workforce costs'!I$10)*(1+'Workforce costs'!I$11)</f>
        <v>0</v>
      </c>
      <c r="CN206" s="290">
        <f>BL206*'Workforce costs'!J$9*(1+'Workforce costs'!J$10)*(1+'Workforce costs'!J$11)</f>
        <v>0</v>
      </c>
      <c r="CO206" s="290">
        <f>BM206*'Workforce costs'!K$9*(1+'Workforce costs'!K$10)*(1+'Workforce costs'!K$11)</f>
        <v>0</v>
      </c>
      <c r="CP206" s="290">
        <f>BN206*'Workforce costs'!L$9*(1+'Workforce costs'!L$10)*(1+'Workforce costs'!L$11)</f>
        <v>0</v>
      </c>
      <c r="CQ206" s="290">
        <f>BO206*'Workforce costs'!M$9*(1+'Workforce costs'!M$10)*(1+'Workforce costs'!M$11)</f>
        <v>0</v>
      </c>
      <c r="CR206" s="290">
        <f>BP206*'Workforce costs'!N$9*(1+'Workforce costs'!N$10)*(1+'Workforce costs'!N$11)</f>
        <v>0</v>
      </c>
      <c r="CS206" s="290">
        <f>BQ206*'Workforce costs'!O$9*(1+'Workforce costs'!O$10)*(1+'Workforce costs'!O$11)</f>
        <v>0</v>
      </c>
      <c r="CT206" s="290">
        <f>BR206*'Workforce costs'!P$9*(1+'Workforce costs'!P$10)*(1+'Workforce costs'!P$11)</f>
        <v>0</v>
      </c>
      <c r="CU206" s="290">
        <f>BS206*'Workforce costs'!Q$9*(1+'Workforce costs'!Q$10)*(1+'Workforce costs'!Q$11)</f>
        <v>0</v>
      </c>
      <c r="CV206" s="290">
        <f>BT206*'Workforce costs'!R$9*(1+'Workforce costs'!R$10)*(1+'Workforce costs'!R$11)</f>
        <v>0</v>
      </c>
      <c r="CW206" s="290">
        <f>BU206*'Workforce costs'!S$9*(1+'Workforce costs'!S$10)*(1+'Workforce costs'!S$11)</f>
        <v>0</v>
      </c>
      <c r="CX206" s="290">
        <f>BV206*'Workforce costs'!T$9*(1+'Workforce costs'!T$10)*(1+'Workforce costs'!T$11)</f>
        <v>0</v>
      </c>
      <c r="CY206" s="290">
        <f>BW206*'Workforce costs'!U$9*(1+'Workforce costs'!U$10)*(1+'Workforce costs'!U$11)</f>
        <v>0</v>
      </c>
      <c r="CZ206" s="290">
        <f>BX206*'Workforce costs'!V$9*(1+'Workforce costs'!V$10)*(1+'Workforce costs'!V$11)</f>
        <v>0</v>
      </c>
      <c r="DA206" s="290">
        <f>BY206*'Workforce costs'!W$9*(1+'Workforce costs'!W$10)*(1+'Workforce costs'!W$11)</f>
        <v>0</v>
      </c>
      <c r="DB206" s="290">
        <f>BZ206*'Workforce costs'!X$9*(1+'Workforce costs'!X$10)*(1+'Workforce costs'!X$11)</f>
        <v>0</v>
      </c>
      <c r="DC206" s="290">
        <f>CA206*'Workforce costs'!Y$9*(1+'Workforce costs'!Y$10)*(1+'Workforce costs'!Y$11)</f>
        <v>0</v>
      </c>
      <c r="DD206" s="290">
        <f>CB206*'Workforce costs'!Z$9*(1+'Workforce costs'!Z$10)*(1+'Workforce costs'!Z$11)</f>
        <v>0</v>
      </c>
      <c r="DE206" s="290">
        <f>CC206*'Workforce costs'!AA$9*(1+'Workforce costs'!AA$10)*(1+'Workforce costs'!AA$11)</f>
        <v>0</v>
      </c>
      <c r="DF206" s="290">
        <f>CD206*'Workforce costs'!AB$9*(1+'Workforce costs'!AB$10)*(1+'Workforce costs'!AB$11)</f>
        <v>0</v>
      </c>
    </row>
    <row r="207" spans="1:110" x14ac:dyDescent="0.3">
      <c r="A207" s="2" t="str">
        <f>Outputs!$A$4</f>
        <v>Australia</v>
      </c>
      <c r="B207" s="2" t="str">
        <f t="shared" si="27"/>
        <v>Australia 25to64</v>
      </c>
      <c r="C207" s="30">
        <f>VLOOKUP($B207,Populations!$D$15:$H$1920,3,FALSE)</f>
        <v>13966174</v>
      </c>
      <c r="D207" s="255">
        <f>IF(OR($H207="General pop",$H207="Schools",$H207="Workplace",$H207="Skills Training",$H207="Digital Supports"),1,VLOOKUP($B207,Populations!$D$15:$H$1920,5,FALSE))</f>
        <v>1</v>
      </c>
      <c r="E207" s="88">
        <f>VLOOKUP(I207,Epidemiology!$C$10:$H$47,6,FALSE)</f>
        <v>3060</v>
      </c>
      <c r="F207" s="102">
        <f>'Care profiles'!R208</f>
        <v>0.33333333333333331</v>
      </c>
      <c r="G207" s="15" t="str">
        <f>'Care profiles'!A208</f>
        <v>25to64</v>
      </c>
      <c r="H207" s="15" t="str">
        <f>'Care profiles'!B208</f>
        <v>Thoughts</v>
      </c>
      <c r="I207" s="15" t="str">
        <f>'Care profiles'!C208</f>
        <v>Thoughts_25-64yrs</v>
      </c>
      <c r="J207" s="15" t="str">
        <f>'Care profiles'!D208</f>
        <v>Care profile</v>
      </c>
      <c r="K207" s="15" t="str">
        <f>'Care profiles'!E208</f>
        <v>Group Carer Peer Support</v>
      </c>
      <c r="L207" s="104">
        <f>'Care profiles'!F208</f>
        <v>0.05</v>
      </c>
      <c r="M207" s="15">
        <f>'Care profiles'!G208</f>
        <v>6</v>
      </c>
      <c r="N207" s="15">
        <f>'Care profiles'!H208</f>
        <v>60</v>
      </c>
      <c r="O207" s="15" t="str">
        <f>'Care profiles'!I208</f>
        <v>min</v>
      </c>
      <c r="P207" s="15" t="str">
        <f>'Care profiles'!J208</f>
        <v>Team</v>
      </c>
      <c r="Q207" s="15" t="str">
        <f>'Care profiles'!K208</f>
        <v>Group Carer Peer Support</v>
      </c>
      <c r="R207" s="15" t="str">
        <f>'Care profiles'!M208</f>
        <v>Y</v>
      </c>
      <c r="S207" s="15" t="str">
        <f>'Care profiles'!O208</f>
        <v>Y</v>
      </c>
      <c r="T207" s="15" t="str">
        <f>'Care profiles'!Q208</f>
        <v>N</v>
      </c>
      <c r="U207" s="30">
        <f t="shared" si="28"/>
        <v>427364.92440000002</v>
      </c>
      <c r="V207" s="30">
        <f t="shared" si="29"/>
        <v>21368.246220000001</v>
      </c>
      <c r="W207" s="30">
        <f>IF(M207="n/a",0,IF(O207="days",V207*M207*(1+(VLOOKUP(K207,'Bed parameters'!$A$9:$G$12,7,FALSE))),V207*M207))</f>
        <v>128209.47732000001</v>
      </c>
      <c r="X207" s="30">
        <f t="shared" si="30"/>
        <v>128209.47732000001</v>
      </c>
      <c r="Y207" s="30">
        <f t="shared" si="31"/>
        <v>0</v>
      </c>
      <c r="Z207" s="113">
        <f>_xlfn.IFNA(Y207/((VLOOKUP(K207,'Bed parameters'!$A$9:$G$12,3,FALSE))*(VLOOKUP(K207,'Bed parameters'!$A$9:$G$12,5,FALSE))),0)</f>
        <v>0</v>
      </c>
      <c r="AA207" s="30">
        <f t="shared" si="32"/>
        <v>42736.492440000002</v>
      </c>
      <c r="AB207" s="30">
        <f>_xlfn.IFNA(IF($O207="days",$Y207*(VLOOKUP($K207,'Bed parameters'!$A$9:$I$12,9,FALSE))*$F207*(VLOOKUP($Q207,'Workforce distribution'!$C$8:$AD$30,AB$7,FALSE)),IF($Q207="n/a",(IF($P207=AB$6,$X207*$F207,0)),$X207*$F207*(VLOOKUP($Q207,'Workforce distribution'!$C$8:$AD$30,AB$7,FALSE)))),0)</f>
        <v>0</v>
      </c>
      <c r="AC207" s="30">
        <f>_xlfn.IFNA(IF($O207="days",$Y207*(VLOOKUP($K207,'Bed parameters'!$A$9:$I$12,9,FALSE))*$F207*(VLOOKUP($Q207,'Workforce distribution'!$C$8:$AD$30,AC$7,FALSE)),IF($Q207="n/a",(IF($P207=AC$6,$X207*$F207,0)),$X207*$F207*(VLOOKUP($Q207,'Workforce distribution'!$C$8:$AD$30,AC$7,FALSE)))),0)</f>
        <v>0</v>
      </c>
      <c r="AD207" s="30">
        <f>_xlfn.IFNA(IF($O207="days",$Y207*(VLOOKUP($K207,'Bed parameters'!$A$9:$I$12,9,FALSE))*$F207*(VLOOKUP($Q207,'Workforce distribution'!$C$8:$AD$30,AD$7,FALSE)),IF($Q207="n/a",(IF($P207=AD$6,$X207*$F207,0)),$X207*$F207*(VLOOKUP($Q207,'Workforce distribution'!$C$8:$AD$30,AD$7,FALSE)))),0)</f>
        <v>0</v>
      </c>
      <c r="AE207" s="30">
        <f>_xlfn.IFNA(IF($O207="days",$Y207*(VLOOKUP($K207,'Bed parameters'!$A$9:$I$12,9,FALSE))*$F207*(VLOOKUP($Q207,'Workforce distribution'!$C$8:$AD$30,AE$7,FALSE)),IF($Q207="n/a",(IF($P207=AE$6,$X207*$F207,0)),$X207*$F207*(VLOOKUP($Q207,'Workforce distribution'!$C$8:$AD$30,AE$7,FALSE)))),0)</f>
        <v>42736.492440000002</v>
      </c>
      <c r="AF207" s="30">
        <f>_xlfn.IFNA(IF($O207="days",$Y207*(VLOOKUP($K207,'Bed parameters'!$A$9:$I$12,9,FALSE))*$F207*(VLOOKUP($Q207,'Workforce distribution'!$C$8:$AD$30,AF$7,FALSE)),IF($Q207="n/a",(IF($P207=AF$6,$X207*$F207,0)),$X207*$F207*(VLOOKUP($Q207,'Workforce distribution'!$C$8:$AD$30,AF$7,FALSE)))),0)</f>
        <v>0</v>
      </c>
      <c r="AG207" s="30">
        <f>_xlfn.IFNA(IF($O207="days",$Y207*(VLOOKUP($K207,'Bed parameters'!$A$9:$I$12,9,FALSE))*$F207*(VLOOKUP($Q207,'Workforce distribution'!$C$8:$AD$30,AG$7,FALSE)),IF($Q207="n/a",(IF($P207=AG$6,$X207*$F207,0)),$X207*$F207*(VLOOKUP($Q207,'Workforce distribution'!$C$8:$AD$30,AG$7,FALSE)))),0)</f>
        <v>0</v>
      </c>
      <c r="AH207" s="30">
        <f>_xlfn.IFNA(IF($O207="days",$Y207*(VLOOKUP($K207,'Bed parameters'!$A$9:$I$12,9,FALSE))*$F207*(VLOOKUP($Q207,'Workforce distribution'!$C$8:$AD$30,AH$7,FALSE)),IF($Q207="n/a",(IF($P207=AH$6,$X207*$F207,0)),$X207*$F207*(VLOOKUP($Q207,'Workforce distribution'!$C$8:$AD$30,AH$7,FALSE)))),0)</f>
        <v>0</v>
      </c>
      <c r="AI207" s="30">
        <f>_xlfn.IFNA(IF($O207="days",$Y207*(VLOOKUP($K207,'Bed parameters'!$A$9:$I$12,9,FALSE))*$F207*(VLOOKUP($Q207,'Workforce distribution'!$C$8:$AD$30,AI$7,FALSE)),IF($Q207="n/a",(IF($P207=AI$6,$X207*$F207,0)),$X207*$F207*(VLOOKUP($Q207,'Workforce distribution'!$C$8:$AD$30,AI$7,FALSE)))),0)</f>
        <v>0</v>
      </c>
      <c r="AJ207" s="30">
        <f>_xlfn.IFNA(IF($O207="days",$Y207*(VLOOKUP($K207,'Bed parameters'!$A$9:$I$12,9,FALSE))*$F207*(VLOOKUP($Q207,'Workforce distribution'!$C$8:$AD$30,AJ$7,FALSE)),IF($Q207="n/a",(IF($P207=AJ$6,$X207*$F207,0)),$X207*$F207*(VLOOKUP($Q207,'Workforce distribution'!$C$8:$AD$30,AJ$7,FALSE)))),0)</f>
        <v>0</v>
      </c>
      <c r="AK207" s="30">
        <f>_xlfn.IFNA(IF($O207="days",$Y207*(VLOOKUP($K207,'Bed parameters'!$A$9:$I$12,9,FALSE))*$F207*(VLOOKUP($Q207,'Workforce distribution'!$C$8:$AD$30,AK$7,FALSE)),IF($Q207="n/a",(IF($P207=AK$6,$X207*$F207,0)),$X207*$F207*(VLOOKUP($Q207,'Workforce distribution'!$C$8:$AD$30,AK$7,FALSE)))),0)</f>
        <v>0</v>
      </c>
      <c r="AL207" s="30">
        <f>_xlfn.IFNA(IF($O207="days",$Y207*(VLOOKUP($K207,'Bed parameters'!$A$9:$I$12,9,FALSE))*$F207*(VLOOKUP($Q207,'Workforce distribution'!$C$8:$AD$30,AL$7,FALSE)),IF($Q207="n/a",(IF($P207=AL$6,$X207*$F207,0)),$X207*$F207*(VLOOKUP($Q207,'Workforce distribution'!$C$8:$AD$30,AL$7,FALSE)))),0)</f>
        <v>0</v>
      </c>
      <c r="AM207" s="30">
        <f>_xlfn.IFNA(IF($O207="days",$Y207*(VLOOKUP($K207,'Bed parameters'!$A$9:$I$12,9,FALSE))*$F207*(VLOOKUP($Q207,'Workforce distribution'!$C$8:$AD$30,AM$7,FALSE)),IF($Q207="n/a",(IF($P207=AM$6,$X207*$F207,0)),$X207*$F207*(VLOOKUP($Q207,'Workforce distribution'!$C$8:$AD$30,AM$7,FALSE)))),0)</f>
        <v>0</v>
      </c>
      <c r="AN207" s="30">
        <f>_xlfn.IFNA(IF($O207="days",$Y207*(VLOOKUP($K207,'Bed parameters'!$A$9:$I$12,9,FALSE))*$F207*(VLOOKUP($Q207,'Workforce distribution'!$C$8:$AD$30,AN$7,FALSE)),IF($Q207="n/a",(IF($P207=AN$6,$X207*$F207,0)),$X207*$F207*(VLOOKUP($Q207,'Workforce distribution'!$C$8:$AD$30,AN$7,FALSE)))),0)</f>
        <v>0</v>
      </c>
      <c r="AO207" s="30">
        <f>_xlfn.IFNA(IF($O207="days",$Y207*(VLOOKUP($K207,'Bed parameters'!$A$9:$I$12,9,FALSE))*$F207*(VLOOKUP($Q207,'Workforce distribution'!$C$8:$AD$30,AO$7,FALSE)),IF($Q207="n/a",(IF($P207=AO$6,$X207*$F207,0)),$X207*$F207*(VLOOKUP($Q207,'Workforce distribution'!$C$8:$AD$30,AO$7,FALSE)))),0)</f>
        <v>0</v>
      </c>
      <c r="AP207" s="30">
        <f>_xlfn.IFNA(IF($O207="days",$Y207*(VLOOKUP($K207,'Bed parameters'!$A$9:$I$12,9,FALSE))*$F207*(VLOOKUP($Q207,'Workforce distribution'!$C$8:$AD$30,AP$7,FALSE)),IF($Q207="n/a",(IF($P207=AP$6,$X207*$F207,0)),$X207*$F207*(VLOOKUP($Q207,'Workforce distribution'!$C$8:$AD$30,AP$7,FALSE)))),0)</f>
        <v>0</v>
      </c>
      <c r="AQ207" s="30">
        <f>_xlfn.IFNA(IF($O207="days",$Y207*(VLOOKUP($K207,'Bed parameters'!$A$9:$I$12,9,FALSE))*$F207*(VLOOKUP($Q207,'Workforce distribution'!$C$8:$AD$30,AQ$7,FALSE)),IF($Q207="n/a",(IF($P207=AQ$6,$X207*$F207,0)),$X207*$F207*(VLOOKUP($Q207,'Workforce distribution'!$C$8:$AD$30,AQ$7,FALSE)))),0)</f>
        <v>0</v>
      </c>
      <c r="AR207" s="30">
        <f>_xlfn.IFNA(IF($O207="days",$Y207*(VLOOKUP($K207,'Bed parameters'!$A$9:$I$12,9,FALSE))*$F207*(VLOOKUP($Q207,'Workforce distribution'!$C$8:$AD$30,AR$7,FALSE)),IF($Q207="n/a",(IF($P207=AR$6,$X207*$F207,0)),$X207*$F207*(VLOOKUP($Q207,'Workforce distribution'!$C$8:$AD$30,AR$7,FALSE)))),0)</f>
        <v>0</v>
      </c>
      <c r="AS207" s="30">
        <f>_xlfn.IFNA(IF($O207="days",$Y207*(VLOOKUP($K207,'Bed parameters'!$A$9:$I$12,9,FALSE))*$F207*(VLOOKUP($Q207,'Workforce distribution'!$C$8:$AD$30,AS$7,FALSE)),IF($Q207="n/a",(IF($P207=AS$6,$X207*$F207,0)),$X207*$F207*(VLOOKUP($Q207,'Workforce distribution'!$C$8:$AD$30,AS$7,FALSE)))),0)</f>
        <v>0</v>
      </c>
      <c r="AT207" s="30">
        <f>_xlfn.IFNA(IF($O207="days",$Y207*(VLOOKUP($K207,'Bed parameters'!$A$9:$I$12,9,FALSE))*$F207*(VLOOKUP($Q207,'Workforce distribution'!$C$8:$AD$30,AT$7,FALSE)),IF($Q207="n/a",(IF($P207=AT$6,$X207*$F207,0)),$X207*$F207*(VLOOKUP($Q207,'Workforce distribution'!$C$8:$AD$30,AT$7,FALSE)))),0)</f>
        <v>0</v>
      </c>
      <c r="AU207" s="30">
        <f>_xlfn.IFNA(IF($O207="days",$Y207*(VLOOKUP($K207,'Bed parameters'!$A$9:$I$12,9,FALSE))*$F207*(VLOOKUP($Q207,'Workforce distribution'!$C$8:$AD$30,AU$7,FALSE)),IF($Q207="n/a",(IF($P207=AU$6,$X207*$F207,0)),$X207*$F207*(VLOOKUP($Q207,'Workforce distribution'!$C$8:$AD$30,AU$7,FALSE)))),0)</f>
        <v>0</v>
      </c>
      <c r="AV207" s="30">
        <f>_xlfn.IFNA(IF($O207="days",$Y207*(VLOOKUP($K207,'Bed parameters'!$A$9:$I$12,9,FALSE))*$F207*(VLOOKUP($Q207,'Workforce distribution'!$C$8:$AD$30,AV$7,FALSE)),IF($Q207="n/a",(IF($P207=AV$6,$X207*$F207,0)),$X207*$F207*(VLOOKUP($Q207,'Workforce distribution'!$C$8:$AD$30,AV$7,FALSE)))),0)</f>
        <v>0</v>
      </c>
      <c r="AW207" s="30">
        <f>_xlfn.IFNA(IF($O207="days",$Y207*(VLOOKUP($K207,'Bed parameters'!$A$9:$I$12,9,FALSE))*$F207*(VLOOKUP($Q207,'Workforce distribution'!$C$8:$AD$30,AW$7,FALSE)),IF($Q207="n/a",(IF($P207=AW$6,$X207*$F207,0)),$X207*$F207*(VLOOKUP($Q207,'Workforce distribution'!$C$8:$AD$30,AW$7,FALSE)))),0)</f>
        <v>0</v>
      </c>
      <c r="AX207" s="30">
        <f>_xlfn.IFNA(IF($O207="days",$Y207*(VLOOKUP($K207,'Bed parameters'!$A$9:$I$12,9,FALSE))*$F207*(VLOOKUP($Q207,'Workforce distribution'!$C$8:$AD$30,AX$7,FALSE)),IF($Q207="n/a",(IF($P207=AX$6,$X207*$F207,0)),$X207*$F207*(VLOOKUP($Q207,'Workforce distribution'!$C$8:$AD$30,AX$7,FALSE)))),0)</f>
        <v>0</v>
      </c>
      <c r="AY207" s="30">
        <f>_xlfn.IFNA(IF($O207="days",$Y207*(VLOOKUP($K207,'Bed parameters'!$A$9:$I$12,9,FALSE))*$F207*(VLOOKUP($Q207,'Workforce distribution'!$C$8:$AD$30,AY$7,FALSE)),IF($Q207="n/a",(IF($P207=AY$6,$X207*$F207,0)),$X207*$F207*(VLOOKUP($Q207,'Workforce distribution'!$C$8:$AD$30,AY$7,FALSE)))),0)</f>
        <v>0</v>
      </c>
      <c r="AZ207" s="30">
        <f>_xlfn.IFNA(IF($O207="days",$Y207*(VLOOKUP($K207,'Bed parameters'!$A$9:$I$12,9,FALSE))*$F207*(VLOOKUP($Q207,'Workforce distribution'!$C$8:$AD$30,AZ$7,FALSE)),IF($Q207="n/a",(IF($P207=AZ$6,$X207*$F207,0)),$X207*$F207*(VLOOKUP($Q207,'Workforce distribution'!$C$8:$AD$30,AZ$7,FALSE)))),0)</f>
        <v>0</v>
      </c>
      <c r="BA207" s="30">
        <f>_xlfn.IFNA(IF($O207="days",$Y207*(VLOOKUP($K207,'Bed parameters'!$A$9:$I$12,9,FALSE))*$F207*(VLOOKUP($Q207,'Workforce distribution'!$C$8:$AD$30,BA$7,FALSE)),IF($Q207="n/a",(IF($P207=BA$6,$X207*$F207,0)),$X207*$F207*(VLOOKUP($Q207,'Workforce distribution'!$C$8:$AD$30,BA$7,FALSE)))),0)</f>
        <v>0</v>
      </c>
      <c r="BB207" s="30">
        <f>_xlfn.IFNA(IF($O207="days",$Y207*(VLOOKUP($K207,'Bed parameters'!$A$9:$I$12,9,FALSE))*$F207*(VLOOKUP($Q207,'Workforce distribution'!$C$8:$AD$30,BB$7,FALSE)),IF($Q207="n/a",(IF($P207=BB$6,$X207*$F207,0)),$X207*$F207*(VLOOKUP($Q207,'Workforce distribution'!$C$8:$AD$30,BB$7,FALSE)))),0)</f>
        <v>0</v>
      </c>
      <c r="BC207" s="149">
        <f t="shared" si="33"/>
        <v>33.217631473534084</v>
      </c>
      <c r="BD207" s="288">
        <f>IF($Q207="n/a",(IF('Workforce hours'!D$30=0,0,(AB207/'Workforce hours'!D$30))),(IF(VLOOKUP($Q207,'Workforce hours'!$C$8:$AD$30,BD$7,FALSE)=0,0,(AB207/(VLOOKUP($Q207,'Workforce hours'!$C$8:$AD$30,BD$7,FALSE))))))</f>
        <v>0</v>
      </c>
      <c r="BE207" s="288">
        <f>IF($Q207="n/a",(IF('Workforce hours'!E$30=0,0,(AC207/'Workforce hours'!E$30))),(IF(VLOOKUP($Q207,'Workforce hours'!$C$8:$AD$30,BE$7,FALSE)=0,0,(AC207/(VLOOKUP($Q207,'Workforce hours'!$C$8:$AD$30,BE$7,FALSE))))))</f>
        <v>0</v>
      </c>
      <c r="BF207" s="288">
        <f>IF($Q207="n/a",(IF('Workforce hours'!F$30=0,0,(AD207/'Workforce hours'!F$30))),(IF(VLOOKUP($Q207,'Workforce hours'!$C$8:$AD$30,BF$7,FALSE)=0,0,(AD207/(VLOOKUP($Q207,'Workforce hours'!$C$8:$AD$30,BF$7,FALSE))))))</f>
        <v>0</v>
      </c>
      <c r="BG207" s="288">
        <f>IF($Q207="n/a",(IF('Workforce hours'!G$30=0,0,(AE207/'Workforce hours'!G$30))),(IF(VLOOKUP($Q207,'Workforce hours'!$C$8:$AD$30,BG$7,FALSE)=0,0,(AE207/(VLOOKUP($Q207,'Workforce hours'!$C$8:$AD$30,BG$7,FALSE))))))</f>
        <v>33.217631473534084</v>
      </c>
      <c r="BH207" s="288">
        <f>IF($Q207="n/a",(IF('Workforce hours'!H$30=0,0,(AF207/'Workforce hours'!H$30))),(IF(VLOOKUP($Q207,'Workforce hours'!$C$8:$AD$30,BH$7,FALSE)=0,0,(AF207/(VLOOKUP($Q207,'Workforce hours'!$C$8:$AD$30,BH$7,FALSE))))))</f>
        <v>0</v>
      </c>
      <c r="BI207" s="288">
        <f>IF($Q207="n/a",(IF('Workforce hours'!I$30=0,0,(AG207/'Workforce hours'!I$30))),(IF(VLOOKUP($Q207,'Workforce hours'!$C$8:$AD$30,BI$7,FALSE)=0,0,(AG207/(VLOOKUP($Q207,'Workforce hours'!$C$8:$AD$30,BI$7,FALSE))))))</f>
        <v>0</v>
      </c>
      <c r="BJ207" s="288">
        <f>IF($Q207="n/a",(IF('Workforce hours'!J$30=0,0,(AH207/'Workforce hours'!J$30))),(IF(VLOOKUP($Q207,'Workforce hours'!$C$8:$AD$30,BJ$7,FALSE)=0,0,(AH207/(VLOOKUP($Q207,'Workforce hours'!$C$8:$AD$30,BJ$7,FALSE))))))</f>
        <v>0</v>
      </c>
      <c r="BK207" s="288">
        <f>IF($Q207="n/a",(IF('Workforce hours'!K$30=0,0,(AI207/'Workforce hours'!K$30))),(IF(VLOOKUP($Q207,'Workforce hours'!$C$8:$AD$30,BK$7,FALSE)=0,0,(AI207/(VLOOKUP($Q207,'Workforce hours'!$C$8:$AD$30,BK$7,FALSE))))))</f>
        <v>0</v>
      </c>
      <c r="BL207" s="288">
        <f>IF($Q207="n/a",(IF('Workforce hours'!L$30=0,0,(AJ207/'Workforce hours'!L$30))),(IF(VLOOKUP($Q207,'Workforce hours'!$C$8:$AD$30,BL$7,FALSE)=0,0,(AJ207/(VLOOKUP($Q207,'Workforce hours'!$C$8:$AD$30,BL$7,FALSE))))))</f>
        <v>0</v>
      </c>
      <c r="BM207" s="288">
        <f>IF($Q207="n/a",(IF('Workforce hours'!M$30=0,0,(AK207/'Workforce hours'!M$30))),(IF(VLOOKUP($Q207,'Workforce hours'!$C$8:$AD$30,BM$7,FALSE)=0,0,(AK207/(VLOOKUP($Q207,'Workforce hours'!$C$8:$AD$30,BM$7,FALSE))))))</f>
        <v>0</v>
      </c>
      <c r="BN207" s="288">
        <f>IF($Q207="n/a",(IF('Workforce hours'!N$30=0,0,(AL207/'Workforce hours'!N$30))),(IF(VLOOKUP($Q207,'Workforce hours'!$C$8:$AD$30,BN$7,FALSE)=0,0,(AL207/(VLOOKUP($Q207,'Workforce hours'!$C$8:$AD$30,BN$7,FALSE))))))</f>
        <v>0</v>
      </c>
      <c r="BO207" s="288">
        <f>IF($Q207="n/a",(IF('Workforce hours'!O$30=0,0,(AM207/'Workforce hours'!O$30))),(IF(VLOOKUP($Q207,'Workforce hours'!$C$8:$AD$30,BO$7,FALSE)=0,0,(AM207/(VLOOKUP($Q207,'Workforce hours'!$C$8:$AD$30,BO$7,FALSE))))))</f>
        <v>0</v>
      </c>
      <c r="BP207" s="288">
        <f>IF($Q207="n/a",(IF('Workforce hours'!P$30=0,0,(AN207/'Workforce hours'!P$30))),(IF(VLOOKUP($Q207,'Workforce hours'!$C$8:$AD$30,BP$7,FALSE)=0,0,(AN207/(VLOOKUP($Q207,'Workforce hours'!$C$8:$AD$30,BP$7,FALSE))))))</f>
        <v>0</v>
      </c>
      <c r="BQ207" s="288">
        <f>IF($Q207="n/a",(IF('Workforce hours'!Q$30=0,0,(AO207/'Workforce hours'!Q$30))),(IF(VLOOKUP($Q207,'Workforce hours'!$C$8:$AD$30,BQ$7,FALSE)=0,0,(AO207/(VLOOKUP($Q207,'Workforce hours'!$C$8:$AD$30,BQ$7,FALSE))))))</f>
        <v>0</v>
      </c>
      <c r="BR207" s="288">
        <f>IF($Q207="n/a",(IF('Workforce hours'!R$30=0,0,(AP207/'Workforce hours'!R$30))),(IF(VLOOKUP($Q207,'Workforce hours'!$C$8:$AD$30,BR$7,FALSE)=0,0,(AP207/(VLOOKUP($Q207,'Workforce hours'!$C$8:$AD$30,BR$7,FALSE))))))</f>
        <v>0</v>
      </c>
      <c r="BS207" s="288">
        <f>IF($Q207="n/a",(IF('Workforce hours'!S$30=0,0,(AQ207/'Workforce hours'!S$30))),(IF(VLOOKUP($Q207,'Workforce hours'!$C$8:$AD$30,BS$7,FALSE)=0,0,(AQ207/(VLOOKUP($Q207,'Workforce hours'!$C$8:$AD$30,BS$7,FALSE))))))</f>
        <v>0</v>
      </c>
      <c r="BT207" s="288">
        <f>IF($Q207="n/a",(IF('Workforce hours'!T$30=0,0,(AR207/'Workforce hours'!T$30))),(IF(VLOOKUP($Q207,'Workforce hours'!$C$8:$AD$30,BT$7,FALSE)=0,0,(AR207/(VLOOKUP($Q207,'Workforce hours'!$C$8:$AD$30,BT$7,FALSE))))))</f>
        <v>0</v>
      </c>
      <c r="BU207" s="288">
        <f>IF($Q207="n/a",(IF('Workforce hours'!U$30=0,0,(AS207/'Workforce hours'!U$30))),(IF(VLOOKUP($Q207,'Workforce hours'!$C$8:$AD$30,BU$7,FALSE)=0,0,(AS207/(VLOOKUP($Q207,'Workforce hours'!$C$8:$AD$30,BU$7,FALSE))))))</f>
        <v>0</v>
      </c>
      <c r="BV207" s="288">
        <f>IF($Q207="n/a",(IF('Workforce hours'!V$30=0,0,(AT207/'Workforce hours'!V$30))),(IF(VLOOKUP($Q207,'Workforce hours'!$C$8:$AD$30,BV$7,FALSE)=0,0,(AT207/(VLOOKUP($Q207,'Workforce hours'!$C$8:$AD$30,BV$7,FALSE))))))</f>
        <v>0</v>
      </c>
      <c r="BW207" s="288">
        <f>IF($Q207="n/a",(IF('Workforce hours'!W$30=0,0,(AU207/'Workforce hours'!W$30))),(IF(VLOOKUP($Q207,'Workforce hours'!$C$8:$AD$30,BW$7,FALSE)=0,0,(AU207/(VLOOKUP($Q207,'Workforce hours'!$C$8:$AD$30,BW$7,FALSE))))))</f>
        <v>0</v>
      </c>
      <c r="BX207" s="288">
        <f>IF($Q207="n/a",(IF('Workforce hours'!X$30=0,0,(AV207/'Workforce hours'!X$30))),(IF(VLOOKUP($Q207,'Workforce hours'!$C$8:$AD$30,BX$7,FALSE)=0,0,(AV207/(VLOOKUP($Q207,'Workforce hours'!$C$8:$AD$30,BX$7,FALSE))))))</f>
        <v>0</v>
      </c>
      <c r="BY207" s="288">
        <f>IF($Q207="n/a",(IF('Workforce hours'!Y$30=0,0,(AW207/'Workforce hours'!Y$30))),(IF(VLOOKUP($Q207,'Workforce hours'!$C$8:$AD$30,BY$7,FALSE)=0,0,(AW207/(VLOOKUP($Q207,'Workforce hours'!$C$8:$AD$30,BY$7,FALSE))))))</f>
        <v>0</v>
      </c>
      <c r="BZ207" s="288">
        <f>IF($Q207="n/a",(IF('Workforce hours'!Z$30=0,0,(AX207/'Workforce hours'!Z$30))),(IF(VLOOKUP($Q207,'Workforce hours'!$C$8:$AD$30,BZ$7,FALSE)=0,0,(AX207/(VLOOKUP($Q207,'Workforce hours'!$C$8:$AD$30,BZ$7,FALSE))))))</f>
        <v>0</v>
      </c>
      <c r="CA207" s="288">
        <f>IF($Q207="n/a",(IF('Workforce hours'!AA$30=0,0,(AY207/'Workforce hours'!AA$30))),(IF(VLOOKUP($Q207,'Workforce hours'!$C$8:$AD$30,CA$7,FALSE)=0,0,(AY207/(VLOOKUP($Q207,'Workforce hours'!$C$8:$AD$30,CA$7,FALSE))))))</f>
        <v>0</v>
      </c>
      <c r="CB207" s="288">
        <f>IF($Q207="n/a",(IF('Workforce hours'!AB$30=0,0,(AZ207/'Workforce hours'!AB$30))),(IF(VLOOKUP($Q207,'Workforce hours'!$C$8:$AD$30,CB$7,FALSE)=0,0,(AZ207/(VLOOKUP($Q207,'Workforce hours'!$C$8:$AD$30,CB$7,FALSE))))))</f>
        <v>0</v>
      </c>
      <c r="CC207" s="288">
        <f>IF($Q207="n/a",(IF('Workforce hours'!AC$30=0,0,(BA207/'Workforce hours'!AC$30))),(IF(VLOOKUP($Q207,'Workforce hours'!$C$8:$AD$30,CC$7,FALSE)=0,0,(BA207/(VLOOKUP($Q207,'Workforce hours'!$C$8:$AD$30,CC$7,FALSE))))))</f>
        <v>0</v>
      </c>
      <c r="CD207" s="288">
        <f>IF($Q207="n/a",(IF('Workforce hours'!AD$30=0,0,(BB207/'Workforce hours'!AD$30))),(IF(VLOOKUP($Q207,'Workforce hours'!$C$8:$AD$30,CD$7,FALSE)=0,0,(BB207/(VLOOKUP($Q207,'Workforce hours'!$C$8:$AD$30,CD$7,FALSE))))))</f>
        <v>0</v>
      </c>
      <c r="CE207" s="289">
        <f t="shared" si="34"/>
        <v>0</v>
      </c>
      <c r="CF207" s="290">
        <f>BD207*'Workforce costs'!B$9*(1+'Workforce costs'!B$10)*(1+'Workforce costs'!B$11)</f>
        <v>0</v>
      </c>
      <c r="CG207" s="290">
        <f>BE207*'Workforce costs'!C$9*(1+'Workforce costs'!C$10)*(1+'Workforce costs'!C$11)</f>
        <v>0</v>
      </c>
      <c r="CH207" s="290">
        <f>BF207*'Workforce costs'!D$9*(1+'Workforce costs'!D$10)*(1+'Workforce costs'!D$11)</f>
        <v>0</v>
      </c>
      <c r="CI207" s="290">
        <f>BG207*'Workforce costs'!E$9*(1+'Workforce costs'!E$10)*(1+'Workforce costs'!E$11)</f>
        <v>0</v>
      </c>
      <c r="CJ207" s="290">
        <f>BH207*'Workforce costs'!F$9*(1+'Workforce costs'!F$10)*(1+'Workforce costs'!F$11)</f>
        <v>0</v>
      </c>
      <c r="CK207" s="290">
        <f>BI207*'Workforce costs'!G$9*(1+'Workforce costs'!G$10)*(1+'Workforce costs'!G$11)</f>
        <v>0</v>
      </c>
      <c r="CL207" s="290">
        <f>BJ207*'Workforce costs'!H$9*(1+'Workforce costs'!H$10)*(1+'Workforce costs'!H$11)</f>
        <v>0</v>
      </c>
      <c r="CM207" s="290">
        <f>BK207*'Workforce costs'!I$9*(1+'Workforce costs'!I$10)*(1+'Workforce costs'!I$11)</f>
        <v>0</v>
      </c>
      <c r="CN207" s="290">
        <f>BL207*'Workforce costs'!J$9*(1+'Workforce costs'!J$10)*(1+'Workforce costs'!J$11)</f>
        <v>0</v>
      </c>
      <c r="CO207" s="290">
        <f>BM207*'Workforce costs'!K$9*(1+'Workforce costs'!K$10)*(1+'Workforce costs'!K$11)</f>
        <v>0</v>
      </c>
      <c r="CP207" s="290">
        <f>BN207*'Workforce costs'!L$9*(1+'Workforce costs'!L$10)*(1+'Workforce costs'!L$11)</f>
        <v>0</v>
      </c>
      <c r="CQ207" s="290">
        <f>BO207*'Workforce costs'!M$9*(1+'Workforce costs'!M$10)*(1+'Workforce costs'!M$11)</f>
        <v>0</v>
      </c>
      <c r="CR207" s="290">
        <f>BP207*'Workforce costs'!N$9*(1+'Workforce costs'!N$10)*(1+'Workforce costs'!N$11)</f>
        <v>0</v>
      </c>
      <c r="CS207" s="290">
        <f>BQ207*'Workforce costs'!O$9*(1+'Workforce costs'!O$10)*(1+'Workforce costs'!O$11)</f>
        <v>0</v>
      </c>
      <c r="CT207" s="290">
        <f>BR207*'Workforce costs'!P$9*(1+'Workforce costs'!P$10)*(1+'Workforce costs'!P$11)</f>
        <v>0</v>
      </c>
      <c r="CU207" s="290">
        <f>BS207*'Workforce costs'!Q$9*(1+'Workforce costs'!Q$10)*(1+'Workforce costs'!Q$11)</f>
        <v>0</v>
      </c>
      <c r="CV207" s="290">
        <f>BT207*'Workforce costs'!R$9*(1+'Workforce costs'!R$10)*(1+'Workforce costs'!R$11)</f>
        <v>0</v>
      </c>
      <c r="CW207" s="290">
        <f>BU207*'Workforce costs'!S$9*(1+'Workforce costs'!S$10)*(1+'Workforce costs'!S$11)</f>
        <v>0</v>
      </c>
      <c r="CX207" s="290">
        <f>BV207*'Workforce costs'!T$9*(1+'Workforce costs'!T$10)*(1+'Workforce costs'!T$11)</f>
        <v>0</v>
      </c>
      <c r="CY207" s="290">
        <f>BW207*'Workforce costs'!U$9*(1+'Workforce costs'!U$10)*(1+'Workforce costs'!U$11)</f>
        <v>0</v>
      </c>
      <c r="CZ207" s="290">
        <f>BX207*'Workforce costs'!V$9*(1+'Workforce costs'!V$10)*(1+'Workforce costs'!V$11)</f>
        <v>0</v>
      </c>
      <c r="DA207" s="290">
        <f>BY207*'Workforce costs'!W$9*(1+'Workforce costs'!W$10)*(1+'Workforce costs'!W$11)</f>
        <v>0</v>
      </c>
      <c r="DB207" s="290">
        <f>BZ207*'Workforce costs'!X$9*(1+'Workforce costs'!X$10)*(1+'Workforce costs'!X$11)</f>
        <v>0</v>
      </c>
      <c r="DC207" s="290">
        <f>CA207*'Workforce costs'!Y$9*(1+'Workforce costs'!Y$10)*(1+'Workforce costs'!Y$11)</f>
        <v>0</v>
      </c>
      <c r="DD207" s="290">
        <f>CB207*'Workforce costs'!Z$9*(1+'Workforce costs'!Z$10)*(1+'Workforce costs'!Z$11)</f>
        <v>0</v>
      </c>
      <c r="DE207" s="290">
        <f>CC207*'Workforce costs'!AA$9*(1+'Workforce costs'!AA$10)*(1+'Workforce costs'!AA$11)</f>
        <v>0</v>
      </c>
      <c r="DF207" s="290">
        <f>CD207*'Workforce costs'!AB$9*(1+'Workforce costs'!AB$10)*(1+'Workforce costs'!AB$11)</f>
        <v>0</v>
      </c>
    </row>
    <row r="208" spans="1:110" x14ac:dyDescent="0.3">
      <c r="A208" s="2" t="str">
        <f>Outputs!$A$4</f>
        <v>Australia</v>
      </c>
      <c r="B208" s="2" t="str">
        <f t="shared" si="27"/>
        <v>Australia 25to64</v>
      </c>
      <c r="C208" s="30">
        <f>VLOOKUP($B208,Populations!$D$15:$H$1920,3,FALSE)</f>
        <v>13966174</v>
      </c>
      <c r="D208" s="255">
        <f>IF(OR($H208="General pop",$H208="Schools",$H208="Workplace",$H208="Skills Training",$H208="Digital Supports"),1,VLOOKUP($B208,Populations!$D$15:$H$1920,5,FALSE))</f>
        <v>1</v>
      </c>
      <c r="E208" s="88">
        <f>VLOOKUP(I208,Epidemiology!$C$10:$H$47,6,FALSE)</f>
        <v>3060</v>
      </c>
      <c r="F208" s="102">
        <f>'Care profiles'!R209</f>
        <v>0.16666666666666666</v>
      </c>
      <c r="G208" s="15" t="str">
        <f>'Care profiles'!A209</f>
        <v>25to64</v>
      </c>
      <c r="H208" s="15" t="str">
        <f>'Care profiles'!B209</f>
        <v>Thoughts</v>
      </c>
      <c r="I208" s="15" t="str">
        <f>'Care profiles'!C209</f>
        <v>Thoughts_25-64yrs</v>
      </c>
      <c r="J208" s="15" t="str">
        <f>'Care profiles'!D209</f>
        <v>Care profile</v>
      </c>
      <c r="K208" s="15" t="str">
        <f>'Care profiles'!E209</f>
        <v>Group Carer Support</v>
      </c>
      <c r="L208" s="104">
        <f>'Care profiles'!F209</f>
        <v>0.05</v>
      </c>
      <c r="M208" s="15">
        <f>'Care profiles'!G209</f>
        <v>6</v>
      </c>
      <c r="N208" s="15">
        <f>'Care profiles'!H209</f>
        <v>60</v>
      </c>
      <c r="O208" s="15" t="str">
        <f>'Care profiles'!I209</f>
        <v>min</v>
      </c>
      <c r="P208" s="15" t="str">
        <f>'Care profiles'!J209</f>
        <v>Team</v>
      </c>
      <c r="Q208" s="15" t="str">
        <f>'Care profiles'!K209</f>
        <v>Group Carer Support</v>
      </c>
      <c r="R208" s="15" t="str">
        <f>'Care profiles'!M209</f>
        <v>Y</v>
      </c>
      <c r="S208" s="15" t="str">
        <f>'Care profiles'!O209</f>
        <v>Y</v>
      </c>
      <c r="T208" s="15" t="str">
        <f>'Care profiles'!Q209</f>
        <v>N</v>
      </c>
      <c r="U208" s="30">
        <f t="shared" si="28"/>
        <v>427364.92440000002</v>
      </c>
      <c r="V208" s="30">
        <f t="shared" si="29"/>
        <v>21368.246220000001</v>
      </c>
      <c r="W208" s="30">
        <f>IF(M208="n/a",0,IF(O208="days",V208*M208*(1+(VLOOKUP(K208,'Bed parameters'!$A$9:$G$12,7,FALSE))),V208*M208))</f>
        <v>128209.47732000001</v>
      </c>
      <c r="X208" s="30">
        <f t="shared" si="30"/>
        <v>128209.47732000001</v>
      </c>
      <c r="Y208" s="30">
        <f t="shared" si="31"/>
        <v>0</v>
      </c>
      <c r="Z208" s="113">
        <f>_xlfn.IFNA(Y208/((VLOOKUP(K208,'Bed parameters'!$A$9:$G$12,3,FALSE))*(VLOOKUP(K208,'Bed parameters'!$A$9:$G$12,5,FALSE))),0)</f>
        <v>0</v>
      </c>
      <c r="AA208" s="30">
        <f t="shared" si="32"/>
        <v>21368.246220000001</v>
      </c>
      <c r="AB208" s="30">
        <f>_xlfn.IFNA(IF($O208="days",$Y208*(VLOOKUP($K208,'Bed parameters'!$A$9:$I$12,9,FALSE))*$F208*(VLOOKUP($Q208,'Workforce distribution'!$C$8:$AD$30,AB$7,FALSE)),IF($Q208="n/a",(IF($P208=AB$6,$X208*$F208,0)),$X208*$F208*(VLOOKUP($Q208,'Workforce distribution'!$C$8:$AD$30,AB$7,FALSE)))),0)</f>
        <v>0</v>
      </c>
      <c r="AC208" s="30">
        <f>_xlfn.IFNA(IF($O208="days",$Y208*(VLOOKUP($K208,'Bed parameters'!$A$9:$I$12,9,FALSE))*$F208*(VLOOKUP($Q208,'Workforce distribution'!$C$8:$AD$30,AC$7,FALSE)),IF($Q208="n/a",(IF($P208=AC$6,$X208*$F208,0)),$X208*$F208*(VLOOKUP($Q208,'Workforce distribution'!$C$8:$AD$30,AC$7,FALSE)))),0)</f>
        <v>0</v>
      </c>
      <c r="AD208" s="30">
        <f>_xlfn.IFNA(IF($O208="days",$Y208*(VLOOKUP($K208,'Bed parameters'!$A$9:$I$12,9,FALSE))*$F208*(VLOOKUP($Q208,'Workforce distribution'!$C$8:$AD$30,AD$7,FALSE)),IF($Q208="n/a",(IF($P208=AD$6,$X208*$F208,0)),$X208*$F208*(VLOOKUP($Q208,'Workforce distribution'!$C$8:$AD$30,AD$7,FALSE)))),0)</f>
        <v>0</v>
      </c>
      <c r="AE208" s="30">
        <f>_xlfn.IFNA(IF($O208="days",$Y208*(VLOOKUP($K208,'Bed parameters'!$A$9:$I$12,9,FALSE))*$F208*(VLOOKUP($Q208,'Workforce distribution'!$C$8:$AD$30,AE$7,FALSE)),IF($Q208="n/a",(IF($P208=AE$6,$X208*$F208,0)),$X208*$F208*(VLOOKUP($Q208,'Workforce distribution'!$C$8:$AD$30,AE$7,FALSE)))),0)</f>
        <v>10684.12311</v>
      </c>
      <c r="AF208" s="30">
        <f>_xlfn.IFNA(IF($O208="days",$Y208*(VLOOKUP($K208,'Bed parameters'!$A$9:$I$12,9,FALSE))*$F208*(VLOOKUP($Q208,'Workforce distribution'!$C$8:$AD$30,AF$7,FALSE)),IF($Q208="n/a",(IF($P208=AF$6,$X208*$F208,0)),$X208*$F208*(VLOOKUP($Q208,'Workforce distribution'!$C$8:$AD$30,AF$7,FALSE)))),0)</f>
        <v>0</v>
      </c>
      <c r="AG208" s="30">
        <f>_xlfn.IFNA(IF($O208="days",$Y208*(VLOOKUP($K208,'Bed parameters'!$A$9:$I$12,9,FALSE))*$F208*(VLOOKUP($Q208,'Workforce distribution'!$C$8:$AD$30,AG$7,FALSE)),IF($Q208="n/a",(IF($P208=AG$6,$X208*$F208,0)),$X208*$F208*(VLOOKUP($Q208,'Workforce distribution'!$C$8:$AD$30,AG$7,FALSE)))),0)</f>
        <v>0</v>
      </c>
      <c r="AH208" s="30">
        <f>_xlfn.IFNA(IF($O208="days",$Y208*(VLOOKUP($K208,'Bed parameters'!$A$9:$I$12,9,FALSE))*$F208*(VLOOKUP($Q208,'Workforce distribution'!$C$8:$AD$30,AH$7,FALSE)),IF($Q208="n/a",(IF($P208=AH$6,$X208*$F208,0)),$X208*$F208*(VLOOKUP($Q208,'Workforce distribution'!$C$8:$AD$30,AH$7,FALSE)))),0)</f>
        <v>0</v>
      </c>
      <c r="AI208" s="30">
        <f>_xlfn.IFNA(IF($O208="days",$Y208*(VLOOKUP($K208,'Bed parameters'!$A$9:$I$12,9,FALSE))*$F208*(VLOOKUP($Q208,'Workforce distribution'!$C$8:$AD$30,AI$7,FALSE)),IF($Q208="n/a",(IF($P208=AI$6,$X208*$F208,0)),$X208*$F208*(VLOOKUP($Q208,'Workforce distribution'!$C$8:$AD$30,AI$7,FALSE)))),0)</f>
        <v>0</v>
      </c>
      <c r="AJ208" s="30">
        <f>_xlfn.IFNA(IF($O208="days",$Y208*(VLOOKUP($K208,'Bed parameters'!$A$9:$I$12,9,FALSE))*$F208*(VLOOKUP($Q208,'Workforce distribution'!$C$8:$AD$30,AJ$7,FALSE)),IF($Q208="n/a",(IF($P208=AJ$6,$X208*$F208,0)),$X208*$F208*(VLOOKUP($Q208,'Workforce distribution'!$C$8:$AD$30,AJ$7,FALSE)))),0)</f>
        <v>0</v>
      </c>
      <c r="AK208" s="30">
        <f>_xlfn.IFNA(IF($O208="days",$Y208*(VLOOKUP($K208,'Bed parameters'!$A$9:$I$12,9,FALSE))*$F208*(VLOOKUP($Q208,'Workforce distribution'!$C$8:$AD$30,AK$7,FALSE)),IF($Q208="n/a",(IF($P208=AK$6,$X208*$F208,0)),$X208*$F208*(VLOOKUP($Q208,'Workforce distribution'!$C$8:$AD$30,AK$7,FALSE)))),0)</f>
        <v>0</v>
      </c>
      <c r="AL208" s="30">
        <f>_xlfn.IFNA(IF($O208="days",$Y208*(VLOOKUP($K208,'Bed parameters'!$A$9:$I$12,9,FALSE))*$F208*(VLOOKUP($Q208,'Workforce distribution'!$C$8:$AD$30,AL$7,FALSE)),IF($Q208="n/a",(IF($P208=AL$6,$X208*$F208,0)),$X208*$F208*(VLOOKUP($Q208,'Workforce distribution'!$C$8:$AD$30,AL$7,FALSE)))),0)</f>
        <v>0</v>
      </c>
      <c r="AM208" s="30">
        <f>_xlfn.IFNA(IF($O208="days",$Y208*(VLOOKUP($K208,'Bed parameters'!$A$9:$I$12,9,FALSE))*$F208*(VLOOKUP($Q208,'Workforce distribution'!$C$8:$AD$30,AM$7,FALSE)),IF($Q208="n/a",(IF($P208=AM$6,$X208*$F208,0)),$X208*$F208*(VLOOKUP($Q208,'Workforce distribution'!$C$8:$AD$30,AM$7,FALSE)))),0)</f>
        <v>0</v>
      </c>
      <c r="AN208" s="30">
        <f>_xlfn.IFNA(IF($O208="days",$Y208*(VLOOKUP($K208,'Bed parameters'!$A$9:$I$12,9,FALSE))*$F208*(VLOOKUP($Q208,'Workforce distribution'!$C$8:$AD$30,AN$7,FALSE)),IF($Q208="n/a",(IF($P208=AN$6,$X208*$F208,0)),$X208*$F208*(VLOOKUP($Q208,'Workforce distribution'!$C$8:$AD$30,AN$7,FALSE)))),0)</f>
        <v>0</v>
      </c>
      <c r="AO208" s="30">
        <f>_xlfn.IFNA(IF($O208="days",$Y208*(VLOOKUP($K208,'Bed parameters'!$A$9:$I$12,9,FALSE))*$F208*(VLOOKUP($Q208,'Workforce distribution'!$C$8:$AD$30,AO$7,FALSE)),IF($Q208="n/a",(IF($P208=AO$6,$X208*$F208,0)),$X208*$F208*(VLOOKUP($Q208,'Workforce distribution'!$C$8:$AD$30,AO$7,FALSE)))),0)</f>
        <v>0</v>
      </c>
      <c r="AP208" s="30">
        <f>_xlfn.IFNA(IF($O208="days",$Y208*(VLOOKUP($K208,'Bed parameters'!$A$9:$I$12,9,FALSE))*$F208*(VLOOKUP($Q208,'Workforce distribution'!$C$8:$AD$30,AP$7,FALSE)),IF($Q208="n/a",(IF($P208=AP$6,$X208*$F208,0)),$X208*$F208*(VLOOKUP($Q208,'Workforce distribution'!$C$8:$AD$30,AP$7,FALSE)))),0)</f>
        <v>0</v>
      </c>
      <c r="AQ208" s="30">
        <f>_xlfn.IFNA(IF($O208="days",$Y208*(VLOOKUP($K208,'Bed parameters'!$A$9:$I$12,9,FALSE))*$F208*(VLOOKUP($Q208,'Workforce distribution'!$C$8:$AD$30,AQ$7,FALSE)),IF($Q208="n/a",(IF($P208=AQ$6,$X208*$F208,0)),$X208*$F208*(VLOOKUP($Q208,'Workforce distribution'!$C$8:$AD$30,AQ$7,FALSE)))),0)</f>
        <v>0</v>
      </c>
      <c r="AR208" s="30">
        <f>_xlfn.IFNA(IF($O208="days",$Y208*(VLOOKUP($K208,'Bed parameters'!$A$9:$I$12,9,FALSE))*$F208*(VLOOKUP($Q208,'Workforce distribution'!$C$8:$AD$30,AR$7,FALSE)),IF($Q208="n/a",(IF($P208=AR$6,$X208*$F208,0)),$X208*$F208*(VLOOKUP($Q208,'Workforce distribution'!$C$8:$AD$30,AR$7,FALSE)))),0)</f>
        <v>0</v>
      </c>
      <c r="AS208" s="30">
        <f>_xlfn.IFNA(IF($O208="days",$Y208*(VLOOKUP($K208,'Bed parameters'!$A$9:$I$12,9,FALSE))*$F208*(VLOOKUP($Q208,'Workforce distribution'!$C$8:$AD$30,AS$7,FALSE)),IF($Q208="n/a",(IF($P208=AS$6,$X208*$F208,0)),$X208*$F208*(VLOOKUP($Q208,'Workforce distribution'!$C$8:$AD$30,AS$7,FALSE)))),0)</f>
        <v>10684.12311</v>
      </c>
      <c r="AT208" s="30">
        <f>_xlfn.IFNA(IF($O208="days",$Y208*(VLOOKUP($K208,'Bed parameters'!$A$9:$I$12,9,FALSE))*$F208*(VLOOKUP($Q208,'Workforce distribution'!$C$8:$AD$30,AT$7,FALSE)),IF($Q208="n/a",(IF($P208=AT$6,$X208*$F208,0)),$X208*$F208*(VLOOKUP($Q208,'Workforce distribution'!$C$8:$AD$30,AT$7,FALSE)))),0)</f>
        <v>0</v>
      </c>
      <c r="AU208" s="30">
        <f>_xlfn.IFNA(IF($O208="days",$Y208*(VLOOKUP($K208,'Bed parameters'!$A$9:$I$12,9,FALSE))*$F208*(VLOOKUP($Q208,'Workforce distribution'!$C$8:$AD$30,AU$7,FALSE)),IF($Q208="n/a",(IF($P208=AU$6,$X208*$F208,0)),$X208*$F208*(VLOOKUP($Q208,'Workforce distribution'!$C$8:$AD$30,AU$7,FALSE)))),0)</f>
        <v>0</v>
      </c>
      <c r="AV208" s="30">
        <f>_xlfn.IFNA(IF($O208="days",$Y208*(VLOOKUP($K208,'Bed parameters'!$A$9:$I$12,9,FALSE))*$F208*(VLOOKUP($Q208,'Workforce distribution'!$C$8:$AD$30,AV$7,FALSE)),IF($Q208="n/a",(IF($P208=AV$6,$X208*$F208,0)),$X208*$F208*(VLOOKUP($Q208,'Workforce distribution'!$C$8:$AD$30,AV$7,FALSE)))),0)</f>
        <v>0</v>
      </c>
      <c r="AW208" s="30">
        <f>_xlfn.IFNA(IF($O208="days",$Y208*(VLOOKUP($K208,'Bed parameters'!$A$9:$I$12,9,FALSE))*$F208*(VLOOKUP($Q208,'Workforce distribution'!$C$8:$AD$30,AW$7,FALSE)),IF($Q208="n/a",(IF($P208=AW$6,$X208*$F208,0)),$X208*$F208*(VLOOKUP($Q208,'Workforce distribution'!$C$8:$AD$30,AW$7,FALSE)))),0)</f>
        <v>0</v>
      </c>
      <c r="AX208" s="30">
        <f>_xlfn.IFNA(IF($O208="days",$Y208*(VLOOKUP($K208,'Bed parameters'!$A$9:$I$12,9,FALSE))*$F208*(VLOOKUP($Q208,'Workforce distribution'!$C$8:$AD$30,AX$7,FALSE)),IF($Q208="n/a",(IF($P208=AX$6,$X208*$F208,0)),$X208*$F208*(VLOOKUP($Q208,'Workforce distribution'!$C$8:$AD$30,AX$7,FALSE)))),0)</f>
        <v>0</v>
      </c>
      <c r="AY208" s="30">
        <f>_xlfn.IFNA(IF($O208="days",$Y208*(VLOOKUP($K208,'Bed parameters'!$A$9:$I$12,9,FALSE))*$F208*(VLOOKUP($Q208,'Workforce distribution'!$C$8:$AD$30,AY$7,FALSE)),IF($Q208="n/a",(IF($P208=AY$6,$X208*$F208,0)),$X208*$F208*(VLOOKUP($Q208,'Workforce distribution'!$C$8:$AD$30,AY$7,FALSE)))),0)</f>
        <v>0</v>
      </c>
      <c r="AZ208" s="30">
        <f>_xlfn.IFNA(IF($O208="days",$Y208*(VLOOKUP($K208,'Bed parameters'!$A$9:$I$12,9,FALSE))*$F208*(VLOOKUP($Q208,'Workforce distribution'!$C$8:$AD$30,AZ$7,FALSE)),IF($Q208="n/a",(IF($P208=AZ$6,$X208*$F208,0)),$X208*$F208*(VLOOKUP($Q208,'Workforce distribution'!$C$8:$AD$30,AZ$7,FALSE)))),0)</f>
        <v>0</v>
      </c>
      <c r="BA208" s="30">
        <f>_xlfn.IFNA(IF($O208="days",$Y208*(VLOOKUP($K208,'Bed parameters'!$A$9:$I$12,9,FALSE))*$F208*(VLOOKUP($Q208,'Workforce distribution'!$C$8:$AD$30,BA$7,FALSE)),IF($Q208="n/a",(IF($P208=BA$6,$X208*$F208,0)),$X208*$F208*(VLOOKUP($Q208,'Workforce distribution'!$C$8:$AD$30,BA$7,FALSE)))),0)</f>
        <v>0</v>
      </c>
      <c r="BB208" s="30">
        <f>_xlfn.IFNA(IF($O208="days",$Y208*(VLOOKUP($K208,'Bed parameters'!$A$9:$I$12,9,FALSE))*$F208*(VLOOKUP($Q208,'Workforce distribution'!$C$8:$AD$30,BB$7,FALSE)),IF($Q208="n/a",(IF($P208=BB$6,$X208*$F208,0)),$X208*$F208*(VLOOKUP($Q208,'Workforce distribution'!$C$8:$AD$30,BB$7,FALSE)))),0)</f>
        <v>0</v>
      </c>
      <c r="BC208" s="149">
        <f t="shared" si="33"/>
        <v>16.605979826425479</v>
      </c>
      <c r="BD208" s="288">
        <f>IF($Q208="n/a",(IF('Workforce hours'!D$30=0,0,(AB208/'Workforce hours'!D$30))),(IF(VLOOKUP($Q208,'Workforce hours'!$C$8:$AD$30,BD$7,FALSE)=0,0,(AB208/(VLOOKUP($Q208,'Workforce hours'!$C$8:$AD$30,BD$7,FALSE))))))</f>
        <v>0</v>
      </c>
      <c r="BE208" s="288">
        <f>IF($Q208="n/a",(IF('Workforce hours'!E$30=0,0,(AC208/'Workforce hours'!E$30))),(IF(VLOOKUP($Q208,'Workforce hours'!$C$8:$AD$30,BE$7,FALSE)=0,0,(AC208/(VLOOKUP($Q208,'Workforce hours'!$C$8:$AD$30,BE$7,FALSE))))))</f>
        <v>0</v>
      </c>
      <c r="BF208" s="288">
        <f>IF($Q208="n/a",(IF('Workforce hours'!F$30=0,0,(AD208/'Workforce hours'!F$30))),(IF(VLOOKUP($Q208,'Workforce hours'!$C$8:$AD$30,BF$7,FALSE)=0,0,(AD208/(VLOOKUP($Q208,'Workforce hours'!$C$8:$AD$30,BF$7,FALSE))))))</f>
        <v>0</v>
      </c>
      <c r="BG208" s="288">
        <f>IF($Q208="n/a",(IF('Workforce hours'!G$30=0,0,(AE208/'Workforce hours'!G$30))),(IF(VLOOKUP($Q208,'Workforce hours'!$C$8:$AD$30,BG$7,FALSE)=0,0,(AE208/(VLOOKUP($Q208,'Workforce hours'!$C$8:$AD$30,BG$7,FALSE))))))</f>
        <v>8.304407868383521</v>
      </c>
      <c r="BH208" s="288">
        <f>IF($Q208="n/a",(IF('Workforce hours'!H$30=0,0,(AF208/'Workforce hours'!H$30))),(IF(VLOOKUP($Q208,'Workforce hours'!$C$8:$AD$30,BH$7,FALSE)=0,0,(AF208/(VLOOKUP($Q208,'Workforce hours'!$C$8:$AD$30,BH$7,FALSE))))))</f>
        <v>0</v>
      </c>
      <c r="BI208" s="288">
        <f>IF($Q208="n/a",(IF('Workforce hours'!I$30=0,0,(AG208/'Workforce hours'!I$30))),(IF(VLOOKUP($Q208,'Workforce hours'!$C$8:$AD$30,BI$7,FALSE)=0,0,(AG208/(VLOOKUP($Q208,'Workforce hours'!$C$8:$AD$30,BI$7,FALSE))))))</f>
        <v>0</v>
      </c>
      <c r="BJ208" s="288">
        <f>IF($Q208="n/a",(IF('Workforce hours'!J$30=0,0,(AH208/'Workforce hours'!J$30))),(IF(VLOOKUP($Q208,'Workforce hours'!$C$8:$AD$30,BJ$7,FALSE)=0,0,(AH208/(VLOOKUP($Q208,'Workforce hours'!$C$8:$AD$30,BJ$7,FALSE))))))</f>
        <v>0</v>
      </c>
      <c r="BK208" s="288">
        <f>IF($Q208="n/a",(IF('Workforce hours'!K$30=0,0,(AI208/'Workforce hours'!K$30))),(IF(VLOOKUP($Q208,'Workforce hours'!$C$8:$AD$30,BK$7,FALSE)=0,0,(AI208/(VLOOKUP($Q208,'Workforce hours'!$C$8:$AD$30,BK$7,FALSE))))))</f>
        <v>0</v>
      </c>
      <c r="BL208" s="288">
        <f>IF($Q208="n/a",(IF('Workforce hours'!L$30=0,0,(AJ208/'Workforce hours'!L$30))),(IF(VLOOKUP($Q208,'Workforce hours'!$C$8:$AD$30,BL$7,FALSE)=0,0,(AJ208/(VLOOKUP($Q208,'Workforce hours'!$C$8:$AD$30,BL$7,FALSE))))))</f>
        <v>0</v>
      </c>
      <c r="BM208" s="288">
        <f>IF($Q208="n/a",(IF('Workforce hours'!M$30=0,0,(AK208/'Workforce hours'!M$30))),(IF(VLOOKUP($Q208,'Workforce hours'!$C$8:$AD$30,BM$7,FALSE)=0,0,(AK208/(VLOOKUP($Q208,'Workforce hours'!$C$8:$AD$30,BM$7,FALSE))))))</f>
        <v>0</v>
      </c>
      <c r="BN208" s="288">
        <f>IF($Q208="n/a",(IF('Workforce hours'!N$30=0,0,(AL208/'Workforce hours'!N$30))),(IF(VLOOKUP($Q208,'Workforce hours'!$C$8:$AD$30,BN$7,FALSE)=0,0,(AL208/(VLOOKUP($Q208,'Workforce hours'!$C$8:$AD$30,BN$7,FALSE))))))</f>
        <v>0</v>
      </c>
      <c r="BO208" s="288">
        <f>IF($Q208="n/a",(IF('Workforce hours'!O$30=0,0,(AM208/'Workforce hours'!O$30))),(IF(VLOOKUP($Q208,'Workforce hours'!$C$8:$AD$30,BO$7,FALSE)=0,0,(AM208/(VLOOKUP($Q208,'Workforce hours'!$C$8:$AD$30,BO$7,FALSE))))))</f>
        <v>0</v>
      </c>
      <c r="BP208" s="288">
        <f>IF($Q208="n/a",(IF('Workforce hours'!P$30=0,0,(AN208/'Workforce hours'!P$30))),(IF(VLOOKUP($Q208,'Workforce hours'!$C$8:$AD$30,BP$7,FALSE)=0,0,(AN208/(VLOOKUP($Q208,'Workforce hours'!$C$8:$AD$30,BP$7,FALSE))))))</f>
        <v>0</v>
      </c>
      <c r="BQ208" s="288">
        <f>IF($Q208="n/a",(IF('Workforce hours'!Q$30=0,0,(AO208/'Workforce hours'!Q$30))),(IF(VLOOKUP($Q208,'Workforce hours'!$C$8:$AD$30,BQ$7,FALSE)=0,0,(AO208/(VLOOKUP($Q208,'Workforce hours'!$C$8:$AD$30,BQ$7,FALSE))))))</f>
        <v>0</v>
      </c>
      <c r="BR208" s="288">
        <f>IF($Q208="n/a",(IF('Workforce hours'!R$30=0,0,(AP208/'Workforce hours'!R$30))),(IF(VLOOKUP($Q208,'Workforce hours'!$C$8:$AD$30,BR$7,FALSE)=0,0,(AP208/(VLOOKUP($Q208,'Workforce hours'!$C$8:$AD$30,BR$7,FALSE))))))</f>
        <v>0</v>
      </c>
      <c r="BS208" s="288">
        <f>IF($Q208="n/a",(IF('Workforce hours'!S$30=0,0,(AQ208/'Workforce hours'!S$30))),(IF(VLOOKUP($Q208,'Workforce hours'!$C$8:$AD$30,BS$7,FALSE)=0,0,(AQ208/(VLOOKUP($Q208,'Workforce hours'!$C$8:$AD$30,BS$7,FALSE))))))</f>
        <v>0</v>
      </c>
      <c r="BT208" s="288">
        <f>IF($Q208="n/a",(IF('Workforce hours'!T$30=0,0,(AR208/'Workforce hours'!T$30))),(IF(VLOOKUP($Q208,'Workforce hours'!$C$8:$AD$30,BT$7,FALSE)=0,0,(AR208/(VLOOKUP($Q208,'Workforce hours'!$C$8:$AD$30,BT$7,FALSE))))))</f>
        <v>0</v>
      </c>
      <c r="BU208" s="288">
        <f>IF($Q208="n/a",(IF('Workforce hours'!U$30=0,0,(AS208/'Workforce hours'!U$30))),(IF(VLOOKUP($Q208,'Workforce hours'!$C$8:$AD$30,BU$7,FALSE)=0,0,(AS208/(VLOOKUP($Q208,'Workforce hours'!$C$8:$AD$30,BU$7,FALSE))))))</f>
        <v>8.3015719580419578</v>
      </c>
      <c r="BV208" s="288">
        <f>IF($Q208="n/a",(IF('Workforce hours'!V$30=0,0,(AT208/'Workforce hours'!V$30))),(IF(VLOOKUP($Q208,'Workforce hours'!$C$8:$AD$30,BV$7,FALSE)=0,0,(AT208/(VLOOKUP($Q208,'Workforce hours'!$C$8:$AD$30,BV$7,FALSE))))))</f>
        <v>0</v>
      </c>
      <c r="BW208" s="288">
        <f>IF($Q208="n/a",(IF('Workforce hours'!W$30=0,0,(AU208/'Workforce hours'!W$30))),(IF(VLOOKUP($Q208,'Workforce hours'!$C$8:$AD$30,BW$7,FALSE)=0,0,(AU208/(VLOOKUP($Q208,'Workforce hours'!$C$8:$AD$30,BW$7,FALSE))))))</f>
        <v>0</v>
      </c>
      <c r="BX208" s="288">
        <f>IF($Q208="n/a",(IF('Workforce hours'!X$30=0,0,(AV208/'Workforce hours'!X$30))),(IF(VLOOKUP($Q208,'Workforce hours'!$C$8:$AD$30,BX$7,FALSE)=0,0,(AV208/(VLOOKUP($Q208,'Workforce hours'!$C$8:$AD$30,BX$7,FALSE))))))</f>
        <v>0</v>
      </c>
      <c r="BY208" s="288">
        <f>IF($Q208="n/a",(IF('Workforce hours'!Y$30=0,0,(AW208/'Workforce hours'!Y$30))),(IF(VLOOKUP($Q208,'Workforce hours'!$C$8:$AD$30,BY$7,FALSE)=0,0,(AW208/(VLOOKUP($Q208,'Workforce hours'!$C$8:$AD$30,BY$7,FALSE))))))</f>
        <v>0</v>
      </c>
      <c r="BZ208" s="288">
        <f>IF($Q208="n/a",(IF('Workforce hours'!Z$30=0,0,(AX208/'Workforce hours'!Z$30))),(IF(VLOOKUP($Q208,'Workforce hours'!$C$8:$AD$30,BZ$7,FALSE)=0,0,(AX208/(VLOOKUP($Q208,'Workforce hours'!$C$8:$AD$30,BZ$7,FALSE))))))</f>
        <v>0</v>
      </c>
      <c r="CA208" s="288">
        <f>IF($Q208="n/a",(IF('Workforce hours'!AA$30=0,0,(AY208/'Workforce hours'!AA$30))),(IF(VLOOKUP($Q208,'Workforce hours'!$C$8:$AD$30,CA$7,FALSE)=0,0,(AY208/(VLOOKUP($Q208,'Workforce hours'!$C$8:$AD$30,CA$7,FALSE))))))</f>
        <v>0</v>
      </c>
      <c r="CB208" s="288">
        <f>IF($Q208="n/a",(IF('Workforce hours'!AB$30=0,0,(AZ208/'Workforce hours'!AB$30))),(IF(VLOOKUP($Q208,'Workforce hours'!$C$8:$AD$30,CB$7,FALSE)=0,0,(AZ208/(VLOOKUP($Q208,'Workforce hours'!$C$8:$AD$30,CB$7,FALSE))))))</f>
        <v>0</v>
      </c>
      <c r="CC208" s="288">
        <f>IF($Q208="n/a",(IF('Workforce hours'!AC$30=0,0,(BA208/'Workforce hours'!AC$30))),(IF(VLOOKUP($Q208,'Workforce hours'!$C$8:$AD$30,CC$7,FALSE)=0,0,(BA208/(VLOOKUP($Q208,'Workforce hours'!$C$8:$AD$30,CC$7,FALSE))))))</f>
        <v>0</v>
      </c>
      <c r="CD208" s="288">
        <f>IF($Q208="n/a",(IF('Workforce hours'!AD$30=0,0,(BB208/'Workforce hours'!AD$30))),(IF(VLOOKUP($Q208,'Workforce hours'!$C$8:$AD$30,CD$7,FALSE)=0,0,(BB208/(VLOOKUP($Q208,'Workforce hours'!$C$8:$AD$30,CD$7,FALSE))))))</f>
        <v>0</v>
      </c>
      <c r="CE208" s="289">
        <f t="shared" si="34"/>
        <v>0</v>
      </c>
      <c r="CF208" s="290">
        <f>BD208*'Workforce costs'!B$9*(1+'Workforce costs'!B$10)*(1+'Workforce costs'!B$11)</f>
        <v>0</v>
      </c>
      <c r="CG208" s="290">
        <f>BE208*'Workforce costs'!C$9*(1+'Workforce costs'!C$10)*(1+'Workforce costs'!C$11)</f>
        <v>0</v>
      </c>
      <c r="CH208" s="290">
        <f>BF208*'Workforce costs'!D$9*(1+'Workforce costs'!D$10)*(1+'Workforce costs'!D$11)</f>
        <v>0</v>
      </c>
      <c r="CI208" s="290">
        <f>BG208*'Workforce costs'!E$9*(1+'Workforce costs'!E$10)*(1+'Workforce costs'!E$11)</f>
        <v>0</v>
      </c>
      <c r="CJ208" s="290">
        <f>BH208*'Workforce costs'!F$9*(1+'Workforce costs'!F$10)*(1+'Workforce costs'!F$11)</f>
        <v>0</v>
      </c>
      <c r="CK208" s="290">
        <f>BI208*'Workforce costs'!G$9*(1+'Workforce costs'!G$10)*(1+'Workforce costs'!G$11)</f>
        <v>0</v>
      </c>
      <c r="CL208" s="290">
        <f>BJ208*'Workforce costs'!H$9*(1+'Workforce costs'!H$10)*(1+'Workforce costs'!H$11)</f>
        <v>0</v>
      </c>
      <c r="CM208" s="290">
        <f>BK208*'Workforce costs'!I$9*(1+'Workforce costs'!I$10)*(1+'Workforce costs'!I$11)</f>
        <v>0</v>
      </c>
      <c r="CN208" s="290">
        <f>BL208*'Workforce costs'!J$9*(1+'Workforce costs'!J$10)*(1+'Workforce costs'!J$11)</f>
        <v>0</v>
      </c>
      <c r="CO208" s="290">
        <f>BM208*'Workforce costs'!K$9*(1+'Workforce costs'!K$10)*(1+'Workforce costs'!K$11)</f>
        <v>0</v>
      </c>
      <c r="CP208" s="290">
        <f>BN208*'Workforce costs'!L$9*(1+'Workforce costs'!L$10)*(1+'Workforce costs'!L$11)</f>
        <v>0</v>
      </c>
      <c r="CQ208" s="290">
        <f>BO208*'Workforce costs'!M$9*(1+'Workforce costs'!M$10)*(1+'Workforce costs'!M$11)</f>
        <v>0</v>
      </c>
      <c r="CR208" s="290">
        <f>BP208*'Workforce costs'!N$9*(1+'Workforce costs'!N$10)*(1+'Workforce costs'!N$11)</f>
        <v>0</v>
      </c>
      <c r="CS208" s="290">
        <f>BQ208*'Workforce costs'!O$9*(1+'Workforce costs'!O$10)*(1+'Workforce costs'!O$11)</f>
        <v>0</v>
      </c>
      <c r="CT208" s="290">
        <f>BR208*'Workforce costs'!P$9*(1+'Workforce costs'!P$10)*(1+'Workforce costs'!P$11)</f>
        <v>0</v>
      </c>
      <c r="CU208" s="290">
        <f>BS208*'Workforce costs'!Q$9*(1+'Workforce costs'!Q$10)*(1+'Workforce costs'!Q$11)</f>
        <v>0</v>
      </c>
      <c r="CV208" s="290">
        <f>BT208*'Workforce costs'!R$9*(1+'Workforce costs'!R$10)*(1+'Workforce costs'!R$11)</f>
        <v>0</v>
      </c>
      <c r="CW208" s="290">
        <f>BU208*'Workforce costs'!S$9*(1+'Workforce costs'!S$10)*(1+'Workforce costs'!S$11)</f>
        <v>0</v>
      </c>
      <c r="CX208" s="290">
        <f>BV208*'Workforce costs'!T$9*(1+'Workforce costs'!T$10)*(1+'Workforce costs'!T$11)</f>
        <v>0</v>
      </c>
      <c r="CY208" s="290">
        <f>BW208*'Workforce costs'!U$9*(1+'Workforce costs'!U$10)*(1+'Workforce costs'!U$11)</f>
        <v>0</v>
      </c>
      <c r="CZ208" s="290">
        <f>BX208*'Workforce costs'!V$9*(1+'Workforce costs'!V$10)*(1+'Workforce costs'!V$11)</f>
        <v>0</v>
      </c>
      <c r="DA208" s="290">
        <f>BY208*'Workforce costs'!W$9*(1+'Workforce costs'!W$10)*(1+'Workforce costs'!W$11)</f>
        <v>0</v>
      </c>
      <c r="DB208" s="290">
        <f>BZ208*'Workforce costs'!X$9*(1+'Workforce costs'!X$10)*(1+'Workforce costs'!X$11)</f>
        <v>0</v>
      </c>
      <c r="DC208" s="290">
        <f>CA208*'Workforce costs'!Y$9*(1+'Workforce costs'!Y$10)*(1+'Workforce costs'!Y$11)</f>
        <v>0</v>
      </c>
      <c r="DD208" s="290">
        <f>CB208*'Workforce costs'!Z$9*(1+'Workforce costs'!Z$10)*(1+'Workforce costs'!Z$11)</f>
        <v>0</v>
      </c>
      <c r="DE208" s="290">
        <f>CC208*'Workforce costs'!AA$9*(1+'Workforce costs'!AA$10)*(1+'Workforce costs'!AA$11)</f>
        <v>0</v>
      </c>
      <c r="DF208" s="290">
        <f>CD208*'Workforce costs'!AB$9*(1+'Workforce costs'!AB$10)*(1+'Workforce costs'!AB$11)</f>
        <v>0</v>
      </c>
    </row>
    <row r="209" spans="1:110" x14ac:dyDescent="0.3">
      <c r="A209" s="2" t="str">
        <f>Outputs!$A$4</f>
        <v>Australia</v>
      </c>
      <c r="B209" s="2" t="str">
        <f t="shared" si="27"/>
        <v>Australia 25to64</v>
      </c>
      <c r="C209" s="30">
        <f>VLOOKUP($B209,Populations!$D$15:$H$1920,3,FALSE)</f>
        <v>13966174</v>
      </c>
      <c r="D209" s="255">
        <f>IF(OR($H209="General pop",$H209="Schools",$H209="Workplace",$H209="Skills Training",$H209="Digital Supports"),1,VLOOKUP($B209,Populations!$D$15:$H$1920,5,FALSE))</f>
        <v>1</v>
      </c>
      <c r="E209" s="88">
        <f>VLOOKUP(I209,Epidemiology!$C$10:$H$47,6,FALSE)</f>
        <v>3060</v>
      </c>
      <c r="F209" s="102">
        <f>'Care profiles'!R210</f>
        <v>1</v>
      </c>
      <c r="G209" s="15" t="str">
        <f>'Care profiles'!A210</f>
        <v>25to64</v>
      </c>
      <c r="H209" s="15" t="str">
        <f>'Care profiles'!B210</f>
        <v>Thoughts</v>
      </c>
      <c r="I209" s="15" t="str">
        <f>'Care profiles'!C210</f>
        <v>Thoughts_25-64yrs</v>
      </c>
      <c r="J209" s="15" t="str">
        <f>'Care profiles'!D210</f>
        <v>Care profile</v>
      </c>
      <c r="K209" s="15" t="str">
        <f>'Care profiles'!E210</f>
        <v>Structured Psychological Therapies – Family</v>
      </c>
      <c r="L209" s="104">
        <f>'Care profiles'!F210</f>
        <v>0.1</v>
      </c>
      <c r="M209" s="15">
        <f>'Care profiles'!G210</f>
        <v>3</v>
      </c>
      <c r="N209" s="15">
        <f>'Care profiles'!H210</f>
        <v>60</v>
      </c>
      <c r="O209" s="15" t="str">
        <f>'Care profiles'!I210</f>
        <v>min</v>
      </c>
      <c r="P209" s="15" t="str">
        <f>'Care profiles'!J210</f>
        <v>Tertiary Qualified - Unspecified</v>
      </c>
      <c r="Q209" s="15" t="str">
        <f>'Care profiles'!K210</f>
        <v>n/a</v>
      </c>
      <c r="R209" s="15" t="str">
        <f>'Care profiles'!M210</f>
        <v>Y</v>
      </c>
      <c r="S209" s="15" t="str">
        <f>'Care profiles'!O210</f>
        <v>N</v>
      </c>
      <c r="T209" s="15" t="str">
        <f>'Care profiles'!Q210</f>
        <v>N</v>
      </c>
      <c r="U209" s="30">
        <f t="shared" si="28"/>
        <v>427364.92440000002</v>
      </c>
      <c r="V209" s="30">
        <f t="shared" si="29"/>
        <v>42736.492440000002</v>
      </c>
      <c r="W209" s="30">
        <f>IF(M209="n/a",0,IF(O209="days",V209*M209*(1+(VLOOKUP(K209,'Bed parameters'!$A$9:$G$12,7,FALSE))),V209*M209))</f>
        <v>128209.47732000001</v>
      </c>
      <c r="X209" s="30">
        <f t="shared" si="30"/>
        <v>128209.47732000001</v>
      </c>
      <c r="Y209" s="30">
        <f t="shared" si="31"/>
        <v>0</v>
      </c>
      <c r="Z209" s="113">
        <f>_xlfn.IFNA(Y209/((VLOOKUP(K209,'Bed parameters'!$A$9:$G$12,3,FALSE))*(VLOOKUP(K209,'Bed parameters'!$A$9:$G$12,5,FALSE))),0)</f>
        <v>0</v>
      </c>
      <c r="AA209" s="30">
        <f t="shared" si="32"/>
        <v>128209.47732000001</v>
      </c>
      <c r="AB209" s="30">
        <f>_xlfn.IFNA(IF($O209="days",$Y209*(VLOOKUP($K209,'Bed parameters'!$A$9:$I$12,9,FALSE))*$F209*(VLOOKUP($Q209,'Workforce distribution'!$C$8:$AD$30,AB$7,FALSE)),IF($Q209="n/a",(IF($P209=AB$6,$X209*$F209,0)),$X209*$F209*(VLOOKUP($Q209,'Workforce distribution'!$C$8:$AD$30,AB$7,FALSE)))),0)</f>
        <v>0</v>
      </c>
      <c r="AC209" s="30">
        <f>_xlfn.IFNA(IF($O209="days",$Y209*(VLOOKUP($K209,'Bed parameters'!$A$9:$I$12,9,FALSE))*$F209*(VLOOKUP($Q209,'Workforce distribution'!$C$8:$AD$30,AC$7,FALSE)),IF($Q209="n/a",(IF($P209=AC$6,$X209*$F209,0)),$X209*$F209*(VLOOKUP($Q209,'Workforce distribution'!$C$8:$AD$30,AC$7,FALSE)))),0)</f>
        <v>0</v>
      </c>
      <c r="AD209" s="30">
        <f>_xlfn.IFNA(IF($O209="days",$Y209*(VLOOKUP($K209,'Bed parameters'!$A$9:$I$12,9,FALSE))*$F209*(VLOOKUP($Q209,'Workforce distribution'!$C$8:$AD$30,AD$7,FALSE)),IF($Q209="n/a",(IF($P209=AD$6,$X209*$F209,0)),$X209*$F209*(VLOOKUP($Q209,'Workforce distribution'!$C$8:$AD$30,AD$7,FALSE)))),0)</f>
        <v>0</v>
      </c>
      <c r="AE209" s="30">
        <f>_xlfn.IFNA(IF($O209="days",$Y209*(VLOOKUP($K209,'Bed parameters'!$A$9:$I$12,9,FALSE))*$F209*(VLOOKUP($Q209,'Workforce distribution'!$C$8:$AD$30,AE$7,FALSE)),IF($Q209="n/a",(IF($P209=AE$6,$X209*$F209,0)),$X209*$F209*(VLOOKUP($Q209,'Workforce distribution'!$C$8:$AD$30,AE$7,FALSE)))),0)</f>
        <v>0</v>
      </c>
      <c r="AF209" s="30">
        <f>_xlfn.IFNA(IF($O209="days",$Y209*(VLOOKUP($K209,'Bed parameters'!$A$9:$I$12,9,FALSE))*$F209*(VLOOKUP($Q209,'Workforce distribution'!$C$8:$AD$30,AF$7,FALSE)),IF($Q209="n/a",(IF($P209=AF$6,$X209*$F209,0)),$X209*$F209*(VLOOKUP($Q209,'Workforce distribution'!$C$8:$AD$30,AF$7,FALSE)))),0)</f>
        <v>0</v>
      </c>
      <c r="AG209" s="30">
        <f>_xlfn.IFNA(IF($O209="days",$Y209*(VLOOKUP($K209,'Bed parameters'!$A$9:$I$12,9,FALSE))*$F209*(VLOOKUP($Q209,'Workforce distribution'!$C$8:$AD$30,AG$7,FALSE)),IF($Q209="n/a",(IF($P209=AG$6,$X209*$F209,0)),$X209*$F209*(VLOOKUP($Q209,'Workforce distribution'!$C$8:$AD$30,AG$7,FALSE)))),0)</f>
        <v>0</v>
      </c>
      <c r="AH209" s="30">
        <f>_xlfn.IFNA(IF($O209="days",$Y209*(VLOOKUP($K209,'Bed parameters'!$A$9:$I$12,9,FALSE))*$F209*(VLOOKUP($Q209,'Workforce distribution'!$C$8:$AD$30,AH$7,FALSE)),IF($Q209="n/a",(IF($P209=AH$6,$X209*$F209,0)),$X209*$F209*(VLOOKUP($Q209,'Workforce distribution'!$C$8:$AD$30,AH$7,FALSE)))),0)</f>
        <v>0</v>
      </c>
      <c r="AI209" s="30">
        <f>_xlfn.IFNA(IF($O209="days",$Y209*(VLOOKUP($K209,'Bed parameters'!$A$9:$I$12,9,FALSE))*$F209*(VLOOKUP($Q209,'Workforce distribution'!$C$8:$AD$30,AI$7,FALSE)),IF($Q209="n/a",(IF($P209=AI$6,$X209*$F209,0)),$X209*$F209*(VLOOKUP($Q209,'Workforce distribution'!$C$8:$AD$30,AI$7,FALSE)))),0)</f>
        <v>0</v>
      </c>
      <c r="AJ209" s="30">
        <f>_xlfn.IFNA(IF($O209="days",$Y209*(VLOOKUP($K209,'Bed parameters'!$A$9:$I$12,9,FALSE))*$F209*(VLOOKUP($Q209,'Workforce distribution'!$C$8:$AD$30,AJ$7,FALSE)),IF($Q209="n/a",(IF($P209=AJ$6,$X209*$F209,0)),$X209*$F209*(VLOOKUP($Q209,'Workforce distribution'!$C$8:$AD$30,AJ$7,FALSE)))),0)</f>
        <v>0</v>
      </c>
      <c r="AK209" s="30">
        <f>_xlfn.IFNA(IF($O209="days",$Y209*(VLOOKUP($K209,'Bed parameters'!$A$9:$I$12,9,FALSE))*$F209*(VLOOKUP($Q209,'Workforce distribution'!$C$8:$AD$30,AK$7,FALSE)),IF($Q209="n/a",(IF($P209=AK$6,$X209*$F209,0)),$X209*$F209*(VLOOKUP($Q209,'Workforce distribution'!$C$8:$AD$30,AK$7,FALSE)))),0)</f>
        <v>0</v>
      </c>
      <c r="AL209" s="30">
        <f>_xlfn.IFNA(IF($O209="days",$Y209*(VLOOKUP($K209,'Bed parameters'!$A$9:$I$12,9,FALSE))*$F209*(VLOOKUP($Q209,'Workforce distribution'!$C$8:$AD$30,AL$7,FALSE)),IF($Q209="n/a",(IF($P209=AL$6,$X209*$F209,0)),$X209*$F209*(VLOOKUP($Q209,'Workforce distribution'!$C$8:$AD$30,AL$7,FALSE)))),0)</f>
        <v>0</v>
      </c>
      <c r="AM209" s="30">
        <f>_xlfn.IFNA(IF($O209="days",$Y209*(VLOOKUP($K209,'Bed parameters'!$A$9:$I$12,9,FALSE))*$F209*(VLOOKUP($Q209,'Workforce distribution'!$C$8:$AD$30,AM$7,FALSE)),IF($Q209="n/a",(IF($P209=AM$6,$X209*$F209,0)),$X209*$F209*(VLOOKUP($Q209,'Workforce distribution'!$C$8:$AD$30,AM$7,FALSE)))),0)</f>
        <v>0</v>
      </c>
      <c r="AN209" s="30">
        <f>_xlfn.IFNA(IF($O209="days",$Y209*(VLOOKUP($K209,'Bed parameters'!$A$9:$I$12,9,FALSE))*$F209*(VLOOKUP($Q209,'Workforce distribution'!$C$8:$AD$30,AN$7,FALSE)),IF($Q209="n/a",(IF($P209=AN$6,$X209*$F209,0)),$X209*$F209*(VLOOKUP($Q209,'Workforce distribution'!$C$8:$AD$30,AN$7,FALSE)))),0)</f>
        <v>0</v>
      </c>
      <c r="AO209" s="30">
        <f>_xlfn.IFNA(IF($O209="days",$Y209*(VLOOKUP($K209,'Bed parameters'!$A$9:$I$12,9,FALSE))*$F209*(VLOOKUP($Q209,'Workforce distribution'!$C$8:$AD$30,AO$7,FALSE)),IF($Q209="n/a",(IF($P209=AO$6,$X209*$F209,0)),$X209*$F209*(VLOOKUP($Q209,'Workforce distribution'!$C$8:$AD$30,AO$7,FALSE)))),0)</f>
        <v>0</v>
      </c>
      <c r="AP209" s="30">
        <f>_xlfn.IFNA(IF($O209="days",$Y209*(VLOOKUP($K209,'Bed parameters'!$A$9:$I$12,9,FALSE))*$F209*(VLOOKUP($Q209,'Workforce distribution'!$C$8:$AD$30,AP$7,FALSE)),IF($Q209="n/a",(IF($P209=AP$6,$X209*$F209,0)),$X209*$F209*(VLOOKUP($Q209,'Workforce distribution'!$C$8:$AD$30,AP$7,FALSE)))),0)</f>
        <v>0</v>
      </c>
      <c r="AQ209" s="30">
        <f>_xlfn.IFNA(IF($O209="days",$Y209*(VLOOKUP($K209,'Bed parameters'!$A$9:$I$12,9,FALSE))*$F209*(VLOOKUP($Q209,'Workforce distribution'!$C$8:$AD$30,AQ$7,FALSE)),IF($Q209="n/a",(IF($P209=AQ$6,$X209*$F209,0)),$X209*$F209*(VLOOKUP($Q209,'Workforce distribution'!$C$8:$AD$30,AQ$7,FALSE)))),0)</f>
        <v>0</v>
      </c>
      <c r="AR209" s="30">
        <f>_xlfn.IFNA(IF($O209="days",$Y209*(VLOOKUP($K209,'Bed parameters'!$A$9:$I$12,9,FALSE))*$F209*(VLOOKUP($Q209,'Workforce distribution'!$C$8:$AD$30,AR$7,FALSE)),IF($Q209="n/a",(IF($P209=AR$6,$X209*$F209,0)),$X209*$F209*(VLOOKUP($Q209,'Workforce distribution'!$C$8:$AD$30,AR$7,FALSE)))),0)</f>
        <v>0</v>
      </c>
      <c r="AS209" s="30">
        <f>_xlfn.IFNA(IF($O209="days",$Y209*(VLOOKUP($K209,'Bed parameters'!$A$9:$I$12,9,FALSE))*$F209*(VLOOKUP($Q209,'Workforce distribution'!$C$8:$AD$30,AS$7,FALSE)),IF($Q209="n/a",(IF($P209=AS$6,$X209*$F209,0)),$X209*$F209*(VLOOKUP($Q209,'Workforce distribution'!$C$8:$AD$30,AS$7,FALSE)))),0)</f>
        <v>128209.47732000001</v>
      </c>
      <c r="AT209" s="30">
        <f>_xlfn.IFNA(IF($O209="days",$Y209*(VLOOKUP($K209,'Bed parameters'!$A$9:$I$12,9,FALSE))*$F209*(VLOOKUP($Q209,'Workforce distribution'!$C$8:$AD$30,AT$7,FALSE)),IF($Q209="n/a",(IF($P209=AT$6,$X209*$F209,0)),$X209*$F209*(VLOOKUP($Q209,'Workforce distribution'!$C$8:$AD$30,AT$7,FALSE)))),0)</f>
        <v>0</v>
      </c>
      <c r="AU209" s="30">
        <f>_xlfn.IFNA(IF($O209="days",$Y209*(VLOOKUP($K209,'Bed parameters'!$A$9:$I$12,9,FALSE))*$F209*(VLOOKUP($Q209,'Workforce distribution'!$C$8:$AD$30,AU$7,FALSE)),IF($Q209="n/a",(IF($P209=AU$6,$X209*$F209,0)),$X209*$F209*(VLOOKUP($Q209,'Workforce distribution'!$C$8:$AD$30,AU$7,FALSE)))),0)</f>
        <v>0</v>
      </c>
      <c r="AV209" s="30">
        <f>_xlfn.IFNA(IF($O209="days",$Y209*(VLOOKUP($K209,'Bed parameters'!$A$9:$I$12,9,FALSE))*$F209*(VLOOKUP($Q209,'Workforce distribution'!$C$8:$AD$30,AV$7,FALSE)),IF($Q209="n/a",(IF($P209=AV$6,$X209*$F209,0)),$X209*$F209*(VLOOKUP($Q209,'Workforce distribution'!$C$8:$AD$30,AV$7,FALSE)))),0)</f>
        <v>0</v>
      </c>
      <c r="AW209" s="30">
        <f>_xlfn.IFNA(IF($O209="days",$Y209*(VLOOKUP($K209,'Bed parameters'!$A$9:$I$12,9,FALSE))*$F209*(VLOOKUP($Q209,'Workforce distribution'!$C$8:$AD$30,AW$7,FALSE)),IF($Q209="n/a",(IF($P209=AW$6,$X209*$F209,0)),$X209*$F209*(VLOOKUP($Q209,'Workforce distribution'!$C$8:$AD$30,AW$7,FALSE)))),0)</f>
        <v>0</v>
      </c>
      <c r="AX209" s="30">
        <f>_xlfn.IFNA(IF($O209="days",$Y209*(VLOOKUP($K209,'Bed parameters'!$A$9:$I$12,9,FALSE))*$F209*(VLOOKUP($Q209,'Workforce distribution'!$C$8:$AD$30,AX$7,FALSE)),IF($Q209="n/a",(IF($P209=AX$6,$X209*$F209,0)),$X209*$F209*(VLOOKUP($Q209,'Workforce distribution'!$C$8:$AD$30,AX$7,FALSE)))),0)</f>
        <v>0</v>
      </c>
      <c r="AY209" s="30">
        <f>_xlfn.IFNA(IF($O209="days",$Y209*(VLOOKUP($K209,'Bed parameters'!$A$9:$I$12,9,FALSE))*$F209*(VLOOKUP($Q209,'Workforce distribution'!$C$8:$AD$30,AY$7,FALSE)),IF($Q209="n/a",(IF($P209=AY$6,$X209*$F209,0)),$X209*$F209*(VLOOKUP($Q209,'Workforce distribution'!$C$8:$AD$30,AY$7,FALSE)))),0)</f>
        <v>0</v>
      </c>
      <c r="AZ209" s="30">
        <f>_xlfn.IFNA(IF($O209="days",$Y209*(VLOOKUP($K209,'Bed parameters'!$A$9:$I$12,9,FALSE))*$F209*(VLOOKUP($Q209,'Workforce distribution'!$C$8:$AD$30,AZ$7,FALSE)),IF($Q209="n/a",(IF($P209=AZ$6,$X209*$F209,0)),$X209*$F209*(VLOOKUP($Q209,'Workforce distribution'!$C$8:$AD$30,AZ$7,FALSE)))),0)</f>
        <v>0</v>
      </c>
      <c r="BA209" s="30">
        <f>_xlfn.IFNA(IF($O209="days",$Y209*(VLOOKUP($K209,'Bed parameters'!$A$9:$I$12,9,FALSE))*$F209*(VLOOKUP($Q209,'Workforce distribution'!$C$8:$AD$30,BA$7,FALSE)),IF($Q209="n/a",(IF($P209=BA$6,$X209*$F209,0)),$X209*$F209*(VLOOKUP($Q209,'Workforce distribution'!$C$8:$AD$30,BA$7,FALSE)))),0)</f>
        <v>0</v>
      </c>
      <c r="BB209" s="30">
        <f>_xlfn.IFNA(IF($O209="days",$Y209*(VLOOKUP($K209,'Bed parameters'!$A$9:$I$12,9,FALSE))*$F209*(VLOOKUP($Q209,'Workforce distribution'!$C$8:$AD$30,BB$7,FALSE)),IF($Q209="n/a",(IF($P209=BB$6,$X209*$F209,0)),$X209*$F209*(VLOOKUP($Q209,'Workforce distribution'!$C$8:$AD$30,BB$7,FALSE)))),0)</f>
        <v>0</v>
      </c>
      <c r="BC209" s="149">
        <f t="shared" si="33"/>
        <v>111.55786024521427</v>
      </c>
      <c r="BD209" s="288">
        <f>IF($Q209="n/a",(IF('Workforce hours'!D$30=0,0,(AB209/'Workforce hours'!D$30))),(IF(VLOOKUP($Q209,'Workforce hours'!$C$8:$AD$30,BD$7,FALSE)=0,0,(AB209/(VLOOKUP($Q209,'Workforce hours'!$C$8:$AD$30,BD$7,FALSE))))))</f>
        <v>0</v>
      </c>
      <c r="BE209" s="288">
        <f>IF($Q209="n/a",(IF('Workforce hours'!E$30=0,0,(AC209/'Workforce hours'!E$30))),(IF(VLOOKUP($Q209,'Workforce hours'!$C$8:$AD$30,BE$7,FALSE)=0,0,(AC209/(VLOOKUP($Q209,'Workforce hours'!$C$8:$AD$30,BE$7,FALSE))))))</f>
        <v>0</v>
      </c>
      <c r="BF209" s="288">
        <f>IF($Q209="n/a",(IF('Workforce hours'!F$30=0,0,(AD209/'Workforce hours'!F$30))),(IF(VLOOKUP($Q209,'Workforce hours'!$C$8:$AD$30,BF$7,FALSE)=0,0,(AD209/(VLOOKUP($Q209,'Workforce hours'!$C$8:$AD$30,BF$7,FALSE))))))</f>
        <v>0</v>
      </c>
      <c r="BG209" s="288">
        <f>IF($Q209="n/a",(IF('Workforce hours'!G$30=0,0,(AE209/'Workforce hours'!G$30))),(IF(VLOOKUP($Q209,'Workforce hours'!$C$8:$AD$30,BG$7,FALSE)=0,0,(AE209/(VLOOKUP($Q209,'Workforce hours'!$C$8:$AD$30,BG$7,FALSE))))))</f>
        <v>0</v>
      </c>
      <c r="BH209" s="288">
        <f>IF($Q209="n/a",(IF('Workforce hours'!H$30=0,0,(AF209/'Workforce hours'!H$30))),(IF(VLOOKUP($Q209,'Workforce hours'!$C$8:$AD$30,BH$7,FALSE)=0,0,(AF209/(VLOOKUP($Q209,'Workforce hours'!$C$8:$AD$30,BH$7,FALSE))))))</f>
        <v>0</v>
      </c>
      <c r="BI209" s="288">
        <f>IF($Q209="n/a",(IF('Workforce hours'!I$30=0,0,(AG209/'Workforce hours'!I$30))),(IF(VLOOKUP($Q209,'Workforce hours'!$C$8:$AD$30,BI$7,FALSE)=0,0,(AG209/(VLOOKUP($Q209,'Workforce hours'!$C$8:$AD$30,BI$7,FALSE))))))</f>
        <v>0</v>
      </c>
      <c r="BJ209" s="288">
        <f>IF($Q209="n/a",(IF('Workforce hours'!J$30=0,0,(AH209/'Workforce hours'!J$30))),(IF(VLOOKUP($Q209,'Workforce hours'!$C$8:$AD$30,BJ$7,FALSE)=0,0,(AH209/(VLOOKUP($Q209,'Workforce hours'!$C$8:$AD$30,BJ$7,FALSE))))))</f>
        <v>0</v>
      </c>
      <c r="BK209" s="288">
        <f>IF($Q209="n/a",(IF('Workforce hours'!K$30=0,0,(AI209/'Workforce hours'!K$30))),(IF(VLOOKUP($Q209,'Workforce hours'!$C$8:$AD$30,BK$7,FALSE)=0,0,(AI209/(VLOOKUP($Q209,'Workforce hours'!$C$8:$AD$30,BK$7,FALSE))))))</f>
        <v>0</v>
      </c>
      <c r="BL209" s="288">
        <f>IF($Q209="n/a",(IF('Workforce hours'!L$30=0,0,(AJ209/'Workforce hours'!L$30))),(IF(VLOOKUP($Q209,'Workforce hours'!$C$8:$AD$30,BL$7,FALSE)=0,0,(AJ209/(VLOOKUP($Q209,'Workforce hours'!$C$8:$AD$30,BL$7,FALSE))))))</f>
        <v>0</v>
      </c>
      <c r="BM209" s="288">
        <f>IF($Q209="n/a",(IF('Workforce hours'!M$30=0,0,(AK209/'Workforce hours'!M$30))),(IF(VLOOKUP($Q209,'Workforce hours'!$C$8:$AD$30,BM$7,FALSE)=0,0,(AK209/(VLOOKUP($Q209,'Workforce hours'!$C$8:$AD$30,BM$7,FALSE))))))</f>
        <v>0</v>
      </c>
      <c r="BN209" s="288">
        <f>IF($Q209="n/a",(IF('Workforce hours'!N$30=0,0,(AL209/'Workforce hours'!N$30))),(IF(VLOOKUP($Q209,'Workforce hours'!$C$8:$AD$30,BN$7,FALSE)=0,0,(AL209/(VLOOKUP($Q209,'Workforce hours'!$C$8:$AD$30,BN$7,FALSE))))))</f>
        <v>0</v>
      </c>
      <c r="BO209" s="288">
        <f>IF($Q209="n/a",(IF('Workforce hours'!O$30=0,0,(AM209/'Workforce hours'!O$30))),(IF(VLOOKUP($Q209,'Workforce hours'!$C$8:$AD$30,BO$7,FALSE)=0,0,(AM209/(VLOOKUP($Q209,'Workforce hours'!$C$8:$AD$30,BO$7,FALSE))))))</f>
        <v>0</v>
      </c>
      <c r="BP209" s="288">
        <f>IF($Q209="n/a",(IF('Workforce hours'!P$30=0,0,(AN209/'Workforce hours'!P$30))),(IF(VLOOKUP($Q209,'Workforce hours'!$C$8:$AD$30,BP$7,FALSE)=0,0,(AN209/(VLOOKUP($Q209,'Workforce hours'!$C$8:$AD$30,BP$7,FALSE))))))</f>
        <v>0</v>
      </c>
      <c r="BQ209" s="288">
        <f>IF($Q209="n/a",(IF('Workforce hours'!Q$30=0,0,(AO209/'Workforce hours'!Q$30))),(IF(VLOOKUP($Q209,'Workforce hours'!$C$8:$AD$30,BQ$7,FALSE)=0,0,(AO209/(VLOOKUP($Q209,'Workforce hours'!$C$8:$AD$30,BQ$7,FALSE))))))</f>
        <v>0</v>
      </c>
      <c r="BR209" s="288">
        <f>IF($Q209="n/a",(IF('Workforce hours'!R$30=0,0,(AP209/'Workforce hours'!R$30))),(IF(VLOOKUP($Q209,'Workforce hours'!$C$8:$AD$30,BR$7,FALSE)=0,0,(AP209/(VLOOKUP($Q209,'Workforce hours'!$C$8:$AD$30,BR$7,FALSE))))))</f>
        <v>0</v>
      </c>
      <c r="BS209" s="288">
        <f>IF($Q209="n/a",(IF('Workforce hours'!S$30=0,0,(AQ209/'Workforce hours'!S$30))),(IF(VLOOKUP($Q209,'Workforce hours'!$C$8:$AD$30,BS$7,FALSE)=0,0,(AQ209/(VLOOKUP($Q209,'Workforce hours'!$C$8:$AD$30,BS$7,FALSE))))))</f>
        <v>0</v>
      </c>
      <c r="BT209" s="288">
        <f>IF($Q209="n/a",(IF('Workforce hours'!T$30=0,0,(AR209/'Workforce hours'!T$30))),(IF(VLOOKUP($Q209,'Workforce hours'!$C$8:$AD$30,BT$7,FALSE)=0,0,(AR209/(VLOOKUP($Q209,'Workforce hours'!$C$8:$AD$30,BT$7,FALSE))))))</f>
        <v>0</v>
      </c>
      <c r="BU209" s="288">
        <f>IF($Q209="n/a",(IF('Workforce hours'!U$30=0,0,(AS209/'Workforce hours'!U$30))),(IF(VLOOKUP($Q209,'Workforce hours'!$C$8:$AD$30,BU$7,FALSE)=0,0,(AS209/(VLOOKUP($Q209,'Workforce hours'!$C$8:$AD$30,BU$7,FALSE))))))</f>
        <v>111.55786024521427</v>
      </c>
      <c r="BV209" s="288">
        <f>IF($Q209="n/a",(IF('Workforce hours'!V$30=0,0,(AT209/'Workforce hours'!V$30))),(IF(VLOOKUP($Q209,'Workforce hours'!$C$8:$AD$30,BV$7,FALSE)=0,0,(AT209/(VLOOKUP($Q209,'Workforce hours'!$C$8:$AD$30,BV$7,FALSE))))))</f>
        <v>0</v>
      </c>
      <c r="BW209" s="288">
        <f>IF($Q209="n/a",(IF('Workforce hours'!W$30=0,0,(AU209/'Workforce hours'!W$30))),(IF(VLOOKUP($Q209,'Workforce hours'!$C$8:$AD$30,BW$7,FALSE)=0,0,(AU209/(VLOOKUP($Q209,'Workforce hours'!$C$8:$AD$30,BW$7,FALSE))))))</f>
        <v>0</v>
      </c>
      <c r="BX209" s="288">
        <f>IF($Q209="n/a",(IF('Workforce hours'!X$30=0,0,(AV209/'Workforce hours'!X$30))),(IF(VLOOKUP($Q209,'Workforce hours'!$C$8:$AD$30,BX$7,FALSE)=0,0,(AV209/(VLOOKUP($Q209,'Workforce hours'!$C$8:$AD$30,BX$7,FALSE))))))</f>
        <v>0</v>
      </c>
      <c r="BY209" s="288">
        <f>IF($Q209="n/a",(IF('Workforce hours'!Y$30=0,0,(AW209/'Workforce hours'!Y$30))),(IF(VLOOKUP($Q209,'Workforce hours'!$C$8:$AD$30,BY$7,FALSE)=0,0,(AW209/(VLOOKUP($Q209,'Workforce hours'!$C$8:$AD$30,BY$7,FALSE))))))</f>
        <v>0</v>
      </c>
      <c r="BZ209" s="288">
        <f>IF($Q209="n/a",(IF('Workforce hours'!Z$30=0,0,(AX209/'Workforce hours'!Z$30))),(IF(VLOOKUP($Q209,'Workforce hours'!$C$8:$AD$30,BZ$7,FALSE)=0,0,(AX209/(VLOOKUP($Q209,'Workforce hours'!$C$8:$AD$30,BZ$7,FALSE))))))</f>
        <v>0</v>
      </c>
      <c r="CA209" s="288">
        <f>IF($Q209="n/a",(IF('Workforce hours'!AA$30=0,0,(AY209/'Workforce hours'!AA$30))),(IF(VLOOKUP($Q209,'Workforce hours'!$C$8:$AD$30,CA$7,FALSE)=0,0,(AY209/(VLOOKUP($Q209,'Workforce hours'!$C$8:$AD$30,CA$7,FALSE))))))</f>
        <v>0</v>
      </c>
      <c r="CB209" s="288">
        <f>IF($Q209="n/a",(IF('Workforce hours'!AB$30=0,0,(AZ209/'Workforce hours'!AB$30))),(IF(VLOOKUP($Q209,'Workforce hours'!$C$8:$AD$30,CB$7,FALSE)=0,0,(AZ209/(VLOOKUP($Q209,'Workforce hours'!$C$8:$AD$30,CB$7,FALSE))))))</f>
        <v>0</v>
      </c>
      <c r="CC209" s="288">
        <f>IF($Q209="n/a",(IF('Workforce hours'!AC$30=0,0,(BA209/'Workforce hours'!AC$30))),(IF(VLOOKUP($Q209,'Workforce hours'!$C$8:$AD$30,CC$7,FALSE)=0,0,(BA209/(VLOOKUP($Q209,'Workforce hours'!$C$8:$AD$30,CC$7,FALSE))))))</f>
        <v>0</v>
      </c>
      <c r="CD209" s="288">
        <f>IF($Q209="n/a",(IF('Workforce hours'!AD$30=0,0,(BB209/'Workforce hours'!AD$30))),(IF(VLOOKUP($Q209,'Workforce hours'!$C$8:$AD$30,CD$7,FALSE)=0,0,(BB209/(VLOOKUP($Q209,'Workforce hours'!$C$8:$AD$30,CD$7,FALSE))))))</f>
        <v>0</v>
      </c>
      <c r="CE209" s="289">
        <f t="shared" si="34"/>
        <v>0</v>
      </c>
      <c r="CF209" s="290">
        <f>BD209*'Workforce costs'!B$9*(1+'Workforce costs'!B$10)*(1+'Workforce costs'!B$11)</f>
        <v>0</v>
      </c>
      <c r="CG209" s="290">
        <f>BE209*'Workforce costs'!C$9*(1+'Workforce costs'!C$10)*(1+'Workforce costs'!C$11)</f>
        <v>0</v>
      </c>
      <c r="CH209" s="290">
        <f>BF209*'Workforce costs'!D$9*(1+'Workforce costs'!D$10)*(1+'Workforce costs'!D$11)</f>
        <v>0</v>
      </c>
      <c r="CI209" s="290">
        <f>BG209*'Workforce costs'!E$9*(1+'Workforce costs'!E$10)*(1+'Workforce costs'!E$11)</f>
        <v>0</v>
      </c>
      <c r="CJ209" s="290">
        <f>BH209*'Workforce costs'!F$9*(1+'Workforce costs'!F$10)*(1+'Workforce costs'!F$11)</f>
        <v>0</v>
      </c>
      <c r="CK209" s="290">
        <f>BI209*'Workforce costs'!G$9*(1+'Workforce costs'!G$10)*(1+'Workforce costs'!G$11)</f>
        <v>0</v>
      </c>
      <c r="CL209" s="290">
        <f>BJ209*'Workforce costs'!H$9*(1+'Workforce costs'!H$10)*(1+'Workforce costs'!H$11)</f>
        <v>0</v>
      </c>
      <c r="CM209" s="290">
        <f>BK209*'Workforce costs'!I$9*(1+'Workforce costs'!I$10)*(1+'Workforce costs'!I$11)</f>
        <v>0</v>
      </c>
      <c r="CN209" s="290">
        <f>BL209*'Workforce costs'!J$9*(1+'Workforce costs'!J$10)*(1+'Workforce costs'!J$11)</f>
        <v>0</v>
      </c>
      <c r="CO209" s="290">
        <f>BM209*'Workforce costs'!K$9*(1+'Workforce costs'!K$10)*(1+'Workforce costs'!K$11)</f>
        <v>0</v>
      </c>
      <c r="CP209" s="290">
        <f>BN209*'Workforce costs'!L$9*(1+'Workforce costs'!L$10)*(1+'Workforce costs'!L$11)</f>
        <v>0</v>
      </c>
      <c r="CQ209" s="290">
        <f>BO209*'Workforce costs'!M$9*(1+'Workforce costs'!M$10)*(1+'Workforce costs'!M$11)</f>
        <v>0</v>
      </c>
      <c r="CR209" s="290">
        <f>BP209*'Workforce costs'!N$9*(1+'Workforce costs'!N$10)*(1+'Workforce costs'!N$11)</f>
        <v>0</v>
      </c>
      <c r="CS209" s="290">
        <f>BQ209*'Workforce costs'!O$9*(1+'Workforce costs'!O$10)*(1+'Workforce costs'!O$11)</f>
        <v>0</v>
      </c>
      <c r="CT209" s="290">
        <f>BR209*'Workforce costs'!P$9*(1+'Workforce costs'!P$10)*(1+'Workforce costs'!P$11)</f>
        <v>0</v>
      </c>
      <c r="CU209" s="290">
        <f>BS209*'Workforce costs'!Q$9*(1+'Workforce costs'!Q$10)*(1+'Workforce costs'!Q$11)</f>
        <v>0</v>
      </c>
      <c r="CV209" s="290">
        <f>BT209*'Workforce costs'!R$9*(1+'Workforce costs'!R$10)*(1+'Workforce costs'!R$11)</f>
        <v>0</v>
      </c>
      <c r="CW209" s="290">
        <f>BU209*'Workforce costs'!S$9*(1+'Workforce costs'!S$10)*(1+'Workforce costs'!S$11)</f>
        <v>0</v>
      </c>
      <c r="CX209" s="290">
        <f>BV209*'Workforce costs'!T$9*(1+'Workforce costs'!T$10)*(1+'Workforce costs'!T$11)</f>
        <v>0</v>
      </c>
      <c r="CY209" s="290">
        <f>BW209*'Workforce costs'!U$9*(1+'Workforce costs'!U$10)*(1+'Workforce costs'!U$11)</f>
        <v>0</v>
      </c>
      <c r="CZ209" s="290">
        <f>BX209*'Workforce costs'!V$9*(1+'Workforce costs'!V$10)*(1+'Workforce costs'!V$11)</f>
        <v>0</v>
      </c>
      <c r="DA209" s="290">
        <f>BY209*'Workforce costs'!W$9*(1+'Workforce costs'!W$10)*(1+'Workforce costs'!W$11)</f>
        <v>0</v>
      </c>
      <c r="DB209" s="290">
        <f>BZ209*'Workforce costs'!X$9*(1+'Workforce costs'!X$10)*(1+'Workforce costs'!X$11)</f>
        <v>0</v>
      </c>
      <c r="DC209" s="290">
        <f>CA209*'Workforce costs'!Y$9*(1+'Workforce costs'!Y$10)*(1+'Workforce costs'!Y$11)</f>
        <v>0</v>
      </c>
      <c r="DD209" s="290">
        <f>CB209*'Workforce costs'!Z$9*(1+'Workforce costs'!Z$10)*(1+'Workforce costs'!Z$11)</f>
        <v>0</v>
      </c>
      <c r="DE209" s="290">
        <f>CC209*'Workforce costs'!AA$9*(1+'Workforce costs'!AA$10)*(1+'Workforce costs'!AA$11)</f>
        <v>0</v>
      </c>
      <c r="DF209" s="290">
        <f>CD209*'Workforce costs'!AB$9*(1+'Workforce costs'!AB$10)*(1+'Workforce costs'!AB$11)</f>
        <v>0</v>
      </c>
    </row>
    <row r="210" spans="1:110" x14ac:dyDescent="0.3">
      <c r="A210" s="2" t="str">
        <f>Outputs!$A$4</f>
        <v>Australia</v>
      </c>
      <c r="B210" s="2" t="str">
        <f t="shared" si="27"/>
        <v>Australia 65+</v>
      </c>
      <c r="C210" s="30">
        <f>VLOOKUP($B210,Populations!$D$15:$H$1920,3,FALSE)</f>
        <v>4559374</v>
      </c>
      <c r="D210" s="255">
        <f>IF(OR($H210="General pop",$H210="Schools",$H210="Workplace",$H210="Skills Training",$H210="Digital Supports"),1,VLOOKUP($B210,Populations!$D$15:$H$1920,5,FALSE))</f>
        <v>1</v>
      </c>
      <c r="E210" s="88">
        <f>VLOOKUP(I210,Epidemiology!$C$10:$H$47,6,FALSE)</f>
        <v>1850</v>
      </c>
      <c r="F210" s="102" t="str">
        <f>'Care profiles'!R211</f>
        <v>n/a</v>
      </c>
      <c r="G210" s="15" t="str">
        <f>'Care profiles'!A211</f>
        <v>65+</v>
      </c>
      <c r="H210" s="15" t="str">
        <f>'Care profiles'!B211</f>
        <v>Thoughts</v>
      </c>
      <c r="I210" s="15" t="str">
        <f>'Care profiles'!C211</f>
        <v>Thoughts_65+yrs</v>
      </c>
      <c r="J210" s="15" t="str">
        <f>'Care profiles'!D211</f>
        <v>Care profile</v>
      </c>
      <c r="K210" s="15" t="str">
        <f>'Care profiles'!E211</f>
        <v>Socioeconomic and Situational Support Services</v>
      </c>
      <c r="L210" s="104">
        <f>'Care profiles'!F211</f>
        <v>1</v>
      </c>
      <c r="M210" s="15" t="str">
        <f>'Care profiles'!G211</f>
        <v>n/a</v>
      </c>
      <c r="N210" s="15" t="str">
        <f>'Care profiles'!H211</f>
        <v>n/a</v>
      </c>
      <c r="O210" s="15" t="str">
        <f>'Care profiles'!I211</f>
        <v>n/a</v>
      </c>
      <c r="P210" s="15" t="str">
        <f>'Care profiles'!J211</f>
        <v>n/a</v>
      </c>
      <c r="Q210" s="15" t="str">
        <f>'Care profiles'!K211</f>
        <v>n/a</v>
      </c>
      <c r="R210" s="15" t="str">
        <f>'Care profiles'!M211</f>
        <v>Y</v>
      </c>
      <c r="S210" s="15" t="str">
        <f>'Care profiles'!O211</f>
        <v>Y</v>
      </c>
      <c r="T210" s="15" t="str">
        <f>'Care profiles'!Q211</f>
        <v>N</v>
      </c>
      <c r="U210" s="30">
        <f t="shared" si="28"/>
        <v>84348.418999999994</v>
      </c>
      <c r="V210" s="30">
        <f t="shared" si="29"/>
        <v>84348.418999999994</v>
      </c>
      <c r="W210" s="30">
        <f>IF(M210="n/a",0,IF(O210="days",V210*M210*(1+(VLOOKUP(K210,'Bed parameters'!$A$9:$G$12,7,FALSE))),V210*M210))</f>
        <v>0</v>
      </c>
      <c r="X210" s="30">
        <f t="shared" si="30"/>
        <v>0</v>
      </c>
      <c r="Y210" s="30">
        <f t="shared" si="31"/>
        <v>0</v>
      </c>
      <c r="Z210" s="113">
        <f>_xlfn.IFNA(Y210/((VLOOKUP(K210,'Bed parameters'!$A$9:$G$12,3,FALSE))*(VLOOKUP(K210,'Bed parameters'!$A$9:$G$12,5,FALSE))),0)</f>
        <v>0</v>
      </c>
      <c r="AA210" s="30">
        <f t="shared" si="32"/>
        <v>0</v>
      </c>
      <c r="AB210" s="30">
        <f>_xlfn.IFNA(IF($O210="days",$Y210*(VLOOKUP($K210,'Bed parameters'!$A$9:$I$12,9,FALSE))*$F210*(VLOOKUP($Q210,'Workforce distribution'!$C$8:$AD$30,AB$7,FALSE)),IF($Q210="n/a",(IF($P210=AB$6,$X210*$F210,0)),$X210*$F210*(VLOOKUP($Q210,'Workforce distribution'!$C$8:$AD$30,AB$7,FALSE)))),0)</f>
        <v>0</v>
      </c>
      <c r="AC210" s="30">
        <f>_xlfn.IFNA(IF($O210="days",$Y210*(VLOOKUP($K210,'Bed parameters'!$A$9:$I$12,9,FALSE))*$F210*(VLOOKUP($Q210,'Workforce distribution'!$C$8:$AD$30,AC$7,FALSE)),IF($Q210="n/a",(IF($P210=AC$6,$X210*$F210,0)),$X210*$F210*(VLOOKUP($Q210,'Workforce distribution'!$C$8:$AD$30,AC$7,FALSE)))),0)</f>
        <v>0</v>
      </c>
      <c r="AD210" s="30">
        <f>_xlfn.IFNA(IF($O210="days",$Y210*(VLOOKUP($K210,'Bed parameters'!$A$9:$I$12,9,FALSE))*$F210*(VLOOKUP($Q210,'Workforce distribution'!$C$8:$AD$30,AD$7,FALSE)),IF($Q210="n/a",(IF($P210=AD$6,$X210*$F210,0)),$X210*$F210*(VLOOKUP($Q210,'Workforce distribution'!$C$8:$AD$30,AD$7,FALSE)))),0)</f>
        <v>0</v>
      </c>
      <c r="AE210" s="30">
        <f>_xlfn.IFNA(IF($O210="days",$Y210*(VLOOKUP($K210,'Bed parameters'!$A$9:$I$12,9,FALSE))*$F210*(VLOOKUP($Q210,'Workforce distribution'!$C$8:$AD$30,AE$7,FALSE)),IF($Q210="n/a",(IF($P210=AE$6,$X210*$F210,0)),$X210*$F210*(VLOOKUP($Q210,'Workforce distribution'!$C$8:$AD$30,AE$7,FALSE)))),0)</f>
        <v>0</v>
      </c>
      <c r="AF210" s="30">
        <f>_xlfn.IFNA(IF($O210="days",$Y210*(VLOOKUP($K210,'Bed parameters'!$A$9:$I$12,9,FALSE))*$F210*(VLOOKUP($Q210,'Workforce distribution'!$C$8:$AD$30,AF$7,FALSE)),IF($Q210="n/a",(IF($P210=AF$6,$X210*$F210,0)),$X210*$F210*(VLOOKUP($Q210,'Workforce distribution'!$C$8:$AD$30,AF$7,FALSE)))),0)</f>
        <v>0</v>
      </c>
      <c r="AG210" s="30">
        <f>_xlfn.IFNA(IF($O210="days",$Y210*(VLOOKUP($K210,'Bed parameters'!$A$9:$I$12,9,FALSE))*$F210*(VLOOKUP($Q210,'Workforce distribution'!$C$8:$AD$30,AG$7,FALSE)),IF($Q210="n/a",(IF($P210=AG$6,$X210*$F210,0)),$X210*$F210*(VLOOKUP($Q210,'Workforce distribution'!$C$8:$AD$30,AG$7,FALSE)))),0)</f>
        <v>0</v>
      </c>
      <c r="AH210" s="30">
        <f>_xlfn.IFNA(IF($O210="days",$Y210*(VLOOKUP($K210,'Bed parameters'!$A$9:$I$12,9,FALSE))*$F210*(VLOOKUP($Q210,'Workforce distribution'!$C$8:$AD$30,AH$7,FALSE)),IF($Q210="n/a",(IF($P210=AH$6,$X210*$F210,0)),$X210*$F210*(VLOOKUP($Q210,'Workforce distribution'!$C$8:$AD$30,AH$7,FALSE)))),0)</f>
        <v>0</v>
      </c>
      <c r="AI210" s="30">
        <f>_xlfn.IFNA(IF($O210="days",$Y210*(VLOOKUP($K210,'Bed parameters'!$A$9:$I$12,9,FALSE))*$F210*(VLOOKUP($Q210,'Workforce distribution'!$C$8:$AD$30,AI$7,FALSE)),IF($Q210="n/a",(IF($P210=AI$6,$X210*$F210,0)),$X210*$F210*(VLOOKUP($Q210,'Workforce distribution'!$C$8:$AD$30,AI$7,FALSE)))),0)</f>
        <v>0</v>
      </c>
      <c r="AJ210" s="30">
        <f>_xlfn.IFNA(IF($O210="days",$Y210*(VLOOKUP($K210,'Bed parameters'!$A$9:$I$12,9,FALSE))*$F210*(VLOOKUP($Q210,'Workforce distribution'!$C$8:$AD$30,AJ$7,FALSE)),IF($Q210="n/a",(IF($P210=AJ$6,$X210*$F210,0)),$X210*$F210*(VLOOKUP($Q210,'Workforce distribution'!$C$8:$AD$30,AJ$7,FALSE)))),0)</f>
        <v>0</v>
      </c>
      <c r="AK210" s="30">
        <f>_xlfn.IFNA(IF($O210="days",$Y210*(VLOOKUP($K210,'Bed parameters'!$A$9:$I$12,9,FALSE))*$F210*(VLOOKUP($Q210,'Workforce distribution'!$C$8:$AD$30,AK$7,FALSE)),IF($Q210="n/a",(IF($P210=AK$6,$X210*$F210,0)),$X210*$F210*(VLOOKUP($Q210,'Workforce distribution'!$C$8:$AD$30,AK$7,FALSE)))),0)</f>
        <v>0</v>
      </c>
      <c r="AL210" s="30">
        <f>_xlfn.IFNA(IF($O210="days",$Y210*(VLOOKUP($K210,'Bed parameters'!$A$9:$I$12,9,FALSE))*$F210*(VLOOKUP($Q210,'Workforce distribution'!$C$8:$AD$30,AL$7,FALSE)),IF($Q210="n/a",(IF($P210=AL$6,$X210*$F210,0)),$X210*$F210*(VLOOKUP($Q210,'Workforce distribution'!$C$8:$AD$30,AL$7,FALSE)))),0)</f>
        <v>0</v>
      </c>
      <c r="AM210" s="30">
        <f>_xlfn.IFNA(IF($O210="days",$Y210*(VLOOKUP($K210,'Bed parameters'!$A$9:$I$12,9,FALSE))*$F210*(VLOOKUP($Q210,'Workforce distribution'!$C$8:$AD$30,AM$7,FALSE)),IF($Q210="n/a",(IF($P210=AM$6,$X210*$F210,0)),$X210*$F210*(VLOOKUP($Q210,'Workforce distribution'!$C$8:$AD$30,AM$7,FALSE)))),0)</f>
        <v>0</v>
      </c>
      <c r="AN210" s="30">
        <f>_xlfn.IFNA(IF($O210="days",$Y210*(VLOOKUP($K210,'Bed parameters'!$A$9:$I$12,9,FALSE))*$F210*(VLOOKUP($Q210,'Workforce distribution'!$C$8:$AD$30,AN$7,FALSE)),IF($Q210="n/a",(IF($P210=AN$6,$X210*$F210,0)),$X210*$F210*(VLOOKUP($Q210,'Workforce distribution'!$C$8:$AD$30,AN$7,FALSE)))),0)</f>
        <v>0</v>
      </c>
      <c r="AO210" s="30">
        <f>_xlfn.IFNA(IF($O210="days",$Y210*(VLOOKUP($K210,'Bed parameters'!$A$9:$I$12,9,FALSE))*$F210*(VLOOKUP($Q210,'Workforce distribution'!$C$8:$AD$30,AO$7,FALSE)),IF($Q210="n/a",(IF($P210=AO$6,$X210*$F210,0)),$X210*$F210*(VLOOKUP($Q210,'Workforce distribution'!$C$8:$AD$30,AO$7,FALSE)))),0)</f>
        <v>0</v>
      </c>
      <c r="AP210" s="30">
        <f>_xlfn.IFNA(IF($O210="days",$Y210*(VLOOKUP($K210,'Bed parameters'!$A$9:$I$12,9,FALSE))*$F210*(VLOOKUP($Q210,'Workforce distribution'!$C$8:$AD$30,AP$7,FALSE)),IF($Q210="n/a",(IF($P210=AP$6,$X210*$F210,0)),$X210*$F210*(VLOOKUP($Q210,'Workforce distribution'!$C$8:$AD$30,AP$7,FALSE)))),0)</f>
        <v>0</v>
      </c>
      <c r="AQ210" s="30">
        <f>_xlfn.IFNA(IF($O210="days",$Y210*(VLOOKUP($K210,'Bed parameters'!$A$9:$I$12,9,FALSE))*$F210*(VLOOKUP($Q210,'Workforce distribution'!$C$8:$AD$30,AQ$7,FALSE)),IF($Q210="n/a",(IF($P210=AQ$6,$X210*$F210,0)),$X210*$F210*(VLOOKUP($Q210,'Workforce distribution'!$C$8:$AD$30,AQ$7,FALSE)))),0)</f>
        <v>0</v>
      </c>
      <c r="AR210" s="30">
        <f>_xlfn.IFNA(IF($O210="days",$Y210*(VLOOKUP($K210,'Bed parameters'!$A$9:$I$12,9,FALSE))*$F210*(VLOOKUP($Q210,'Workforce distribution'!$C$8:$AD$30,AR$7,FALSE)),IF($Q210="n/a",(IF($P210=AR$6,$X210*$F210,0)),$X210*$F210*(VLOOKUP($Q210,'Workforce distribution'!$C$8:$AD$30,AR$7,FALSE)))),0)</f>
        <v>0</v>
      </c>
      <c r="AS210" s="30">
        <f>_xlfn.IFNA(IF($O210="days",$Y210*(VLOOKUP($K210,'Bed parameters'!$A$9:$I$12,9,FALSE))*$F210*(VLOOKUP($Q210,'Workforce distribution'!$C$8:$AD$30,AS$7,FALSE)),IF($Q210="n/a",(IF($P210=AS$6,$X210*$F210,0)),$X210*$F210*(VLOOKUP($Q210,'Workforce distribution'!$C$8:$AD$30,AS$7,FALSE)))),0)</f>
        <v>0</v>
      </c>
      <c r="AT210" s="30">
        <f>_xlfn.IFNA(IF($O210="days",$Y210*(VLOOKUP($K210,'Bed parameters'!$A$9:$I$12,9,FALSE))*$F210*(VLOOKUP($Q210,'Workforce distribution'!$C$8:$AD$30,AT$7,FALSE)),IF($Q210="n/a",(IF($P210=AT$6,$X210*$F210,0)),$X210*$F210*(VLOOKUP($Q210,'Workforce distribution'!$C$8:$AD$30,AT$7,FALSE)))),0)</f>
        <v>0</v>
      </c>
      <c r="AU210" s="30">
        <f>_xlfn.IFNA(IF($O210="days",$Y210*(VLOOKUP($K210,'Bed parameters'!$A$9:$I$12,9,FALSE))*$F210*(VLOOKUP($Q210,'Workforce distribution'!$C$8:$AD$30,AU$7,FALSE)),IF($Q210="n/a",(IF($P210=AU$6,$X210*$F210,0)),$X210*$F210*(VLOOKUP($Q210,'Workforce distribution'!$C$8:$AD$30,AU$7,FALSE)))),0)</f>
        <v>0</v>
      </c>
      <c r="AV210" s="30">
        <f>_xlfn.IFNA(IF($O210="days",$Y210*(VLOOKUP($K210,'Bed parameters'!$A$9:$I$12,9,FALSE))*$F210*(VLOOKUP($Q210,'Workforce distribution'!$C$8:$AD$30,AV$7,FALSE)),IF($Q210="n/a",(IF($P210=AV$6,$X210*$F210,0)),$X210*$F210*(VLOOKUP($Q210,'Workforce distribution'!$C$8:$AD$30,AV$7,FALSE)))),0)</f>
        <v>0</v>
      </c>
      <c r="AW210" s="30">
        <f>_xlfn.IFNA(IF($O210="days",$Y210*(VLOOKUP($K210,'Bed parameters'!$A$9:$I$12,9,FALSE))*$F210*(VLOOKUP($Q210,'Workforce distribution'!$C$8:$AD$30,AW$7,FALSE)),IF($Q210="n/a",(IF($P210=AW$6,$X210*$F210,0)),$X210*$F210*(VLOOKUP($Q210,'Workforce distribution'!$C$8:$AD$30,AW$7,FALSE)))),0)</f>
        <v>0</v>
      </c>
      <c r="AX210" s="30">
        <f>_xlfn.IFNA(IF($O210="days",$Y210*(VLOOKUP($K210,'Bed parameters'!$A$9:$I$12,9,FALSE))*$F210*(VLOOKUP($Q210,'Workforce distribution'!$C$8:$AD$30,AX$7,FALSE)),IF($Q210="n/a",(IF($P210=AX$6,$X210*$F210,0)),$X210*$F210*(VLOOKUP($Q210,'Workforce distribution'!$C$8:$AD$30,AX$7,FALSE)))),0)</f>
        <v>0</v>
      </c>
      <c r="AY210" s="30">
        <f>_xlfn.IFNA(IF($O210="days",$Y210*(VLOOKUP($K210,'Bed parameters'!$A$9:$I$12,9,FALSE))*$F210*(VLOOKUP($Q210,'Workforce distribution'!$C$8:$AD$30,AY$7,FALSE)),IF($Q210="n/a",(IF($P210=AY$6,$X210*$F210,0)),$X210*$F210*(VLOOKUP($Q210,'Workforce distribution'!$C$8:$AD$30,AY$7,FALSE)))),0)</f>
        <v>0</v>
      </c>
      <c r="AZ210" s="30">
        <f>_xlfn.IFNA(IF($O210="days",$Y210*(VLOOKUP($K210,'Bed parameters'!$A$9:$I$12,9,FALSE))*$F210*(VLOOKUP($Q210,'Workforce distribution'!$C$8:$AD$30,AZ$7,FALSE)),IF($Q210="n/a",(IF($P210=AZ$6,$X210*$F210,0)),$X210*$F210*(VLOOKUP($Q210,'Workforce distribution'!$C$8:$AD$30,AZ$7,FALSE)))),0)</f>
        <v>0</v>
      </c>
      <c r="BA210" s="30">
        <f>_xlfn.IFNA(IF($O210="days",$Y210*(VLOOKUP($K210,'Bed parameters'!$A$9:$I$12,9,FALSE))*$F210*(VLOOKUP($Q210,'Workforce distribution'!$C$8:$AD$30,BA$7,FALSE)),IF($Q210="n/a",(IF($P210=BA$6,$X210*$F210,0)),$X210*$F210*(VLOOKUP($Q210,'Workforce distribution'!$C$8:$AD$30,BA$7,FALSE)))),0)</f>
        <v>0</v>
      </c>
      <c r="BB210" s="30">
        <f>_xlfn.IFNA(IF($O210="days",$Y210*(VLOOKUP($K210,'Bed parameters'!$A$9:$I$12,9,FALSE))*$F210*(VLOOKUP($Q210,'Workforce distribution'!$C$8:$AD$30,BB$7,FALSE)),IF($Q210="n/a",(IF($P210=BB$6,$X210*$F210,0)),$X210*$F210*(VLOOKUP($Q210,'Workforce distribution'!$C$8:$AD$30,BB$7,FALSE)))),0)</f>
        <v>0</v>
      </c>
      <c r="BC210" s="149">
        <f t="shared" si="33"/>
        <v>0</v>
      </c>
      <c r="BD210" s="288">
        <f>IF($Q210="n/a",(IF('Workforce hours'!D$30=0,0,(AB210/'Workforce hours'!D$30))),(IF(VLOOKUP($Q210,'Workforce hours'!$C$8:$AD$30,BD$7,FALSE)=0,0,(AB210/(VLOOKUP($Q210,'Workforce hours'!$C$8:$AD$30,BD$7,FALSE))))))</f>
        <v>0</v>
      </c>
      <c r="BE210" s="288">
        <f>IF($Q210="n/a",(IF('Workforce hours'!E$30=0,0,(AC210/'Workforce hours'!E$30))),(IF(VLOOKUP($Q210,'Workforce hours'!$C$8:$AD$30,BE$7,FALSE)=0,0,(AC210/(VLOOKUP($Q210,'Workforce hours'!$C$8:$AD$30,BE$7,FALSE))))))</f>
        <v>0</v>
      </c>
      <c r="BF210" s="288">
        <f>IF($Q210="n/a",(IF('Workforce hours'!F$30=0,0,(AD210/'Workforce hours'!F$30))),(IF(VLOOKUP($Q210,'Workforce hours'!$C$8:$AD$30,BF$7,FALSE)=0,0,(AD210/(VLOOKUP($Q210,'Workforce hours'!$C$8:$AD$30,BF$7,FALSE))))))</f>
        <v>0</v>
      </c>
      <c r="BG210" s="288">
        <f>IF($Q210="n/a",(IF('Workforce hours'!G$30=0,0,(AE210/'Workforce hours'!G$30))),(IF(VLOOKUP($Q210,'Workforce hours'!$C$8:$AD$30,BG$7,FALSE)=0,0,(AE210/(VLOOKUP($Q210,'Workforce hours'!$C$8:$AD$30,BG$7,FALSE))))))</f>
        <v>0</v>
      </c>
      <c r="BH210" s="288">
        <f>IF($Q210="n/a",(IF('Workforce hours'!H$30=0,0,(AF210/'Workforce hours'!H$30))),(IF(VLOOKUP($Q210,'Workforce hours'!$C$8:$AD$30,BH$7,FALSE)=0,0,(AF210/(VLOOKUP($Q210,'Workforce hours'!$C$8:$AD$30,BH$7,FALSE))))))</f>
        <v>0</v>
      </c>
      <c r="BI210" s="288">
        <f>IF($Q210="n/a",(IF('Workforce hours'!I$30=0,0,(AG210/'Workforce hours'!I$30))),(IF(VLOOKUP($Q210,'Workforce hours'!$C$8:$AD$30,BI$7,FALSE)=0,0,(AG210/(VLOOKUP($Q210,'Workforce hours'!$C$8:$AD$30,BI$7,FALSE))))))</f>
        <v>0</v>
      </c>
      <c r="BJ210" s="288">
        <f>IF($Q210="n/a",(IF('Workforce hours'!J$30=0,0,(AH210/'Workforce hours'!J$30))),(IF(VLOOKUP($Q210,'Workforce hours'!$C$8:$AD$30,BJ$7,FALSE)=0,0,(AH210/(VLOOKUP($Q210,'Workforce hours'!$C$8:$AD$30,BJ$7,FALSE))))))</f>
        <v>0</v>
      </c>
      <c r="BK210" s="288">
        <f>IF($Q210="n/a",(IF('Workforce hours'!K$30=0,0,(AI210/'Workforce hours'!K$30))),(IF(VLOOKUP($Q210,'Workforce hours'!$C$8:$AD$30,BK$7,FALSE)=0,0,(AI210/(VLOOKUP($Q210,'Workforce hours'!$C$8:$AD$30,BK$7,FALSE))))))</f>
        <v>0</v>
      </c>
      <c r="BL210" s="288">
        <f>IF($Q210="n/a",(IF('Workforce hours'!L$30=0,0,(AJ210/'Workforce hours'!L$30))),(IF(VLOOKUP($Q210,'Workforce hours'!$C$8:$AD$30,BL$7,FALSE)=0,0,(AJ210/(VLOOKUP($Q210,'Workforce hours'!$C$8:$AD$30,BL$7,FALSE))))))</f>
        <v>0</v>
      </c>
      <c r="BM210" s="288">
        <f>IF($Q210="n/a",(IF('Workforce hours'!M$30=0,0,(AK210/'Workforce hours'!M$30))),(IF(VLOOKUP($Q210,'Workforce hours'!$C$8:$AD$30,BM$7,FALSE)=0,0,(AK210/(VLOOKUP($Q210,'Workforce hours'!$C$8:$AD$30,BM$7,FALSE))))))</f>
        <v>0</v>
      </c>
      <c r="BN210" s="288">
        <f>IF($Q210="n/a",(IF('Workforce hours'!N$30=0,0,(AL210/'Workforce hours'!N$30))),(IF(VLOOKUP($Q210,'Workforce hours'!$C$8:$AD$30,BN$7,FALSE)=0,0,(AL210/(VLOOKUP($Q210,'Workforce hours'!$C$8:$AD$30,BN$7,FALSE))))))</f>
        <v>0</v>
      </c>
      <c r="BO210" s="288">
        <f>IF($Q210="n/a",(IF('Workforce hours'!O$30=0,0,(AM210/'Workforce hours'!O$30))),(IF(VLOOKUP($Q210,'Workforce hours'!$C$8:$AD$30,BO$7,FALSE)=0,0,(AM210/(VLOOKUP($Q210,'Workforce hours'!$C$8:$AD$30,BO$7,FALSE))))))</f>
        <v>0</v>
      </c>
      <c r="BP210" s="288">
        <f>IF($Q210="n/a",(IF('Workforce hours'!P$30=0,0,(AN210/'Workforce hours'!P$30))),(IF(VLOOKUP($Q210,'Workforce hours'!$C$8:$AD$30,BP$7,FALSE)=0,0,(AN210/(VLOOKUP($Q210,'Workforce hours'!$C$8:$AD$30,BP$7,FALSE))))))</f>
        <v>0</v>
      </c>
      <c r="BQ210" s="288">
        <f>IF($Q210="n/a",(IF('Workforce hours'!Q$30=0,0,(AO210/'Workforce hours'!Q$30))),(IF(VLOOKUP($Q210,'Workforce hours'!$C$8:$AD$30,BQ$7,FALSE)=0,0,(AO210/(VLOOKUP($Q210,'Workforce hours'!$C$8:$AD$30,BQ$7,FALSE))))))</f>
        <v>0</v>
      </c>
      <c r="BR210" s="288">
        <f>IF($Q210="n/a",(IF('Workforce hours'!R$30=0,0,(AP210/'Workforce hours'!R$30))),(IF(VLOOKUP($Q210,'Workforce hours'!$C$8:$AD$30,BR$7,FALSE)=0,0,(AP210/(VLOOKUP($Q210,'Workforce hours'!$C$8:$AD$30,BR$7,FALSE))))))</f>
        <v>0</v>
      </c>
      <c r="BS210" s="288">
        <f>IF($Q210="n/a",(IF('Workforce hours'!S$30=0,0,(AQ210/'Workforce hours'!S$30))),(IF(VLOOKUP($Q210,'Workforce hours'!$C$8:$AD$30,BS$7,FALSE)=0,0,(AQ210/(VLOOKUP($Q210,'Workforce hours'!$C$8:$AD$30,BS$7,FALSE))))))</f>
        <v>0</v>
      </c>
      <c r="BT210" s="288">
        <f>IF($Q210="n/a",(IF('Workforce hours'!T$30=0,0,(AR210/'Workforce hours'!T$30))),(IF(VLOOKUP($Q210,'Workforce hours'!$C$8:$AD$30,BT$7,FALSE)=0,0,(AR210/(VLOOKUP($Q210,'Workforce hours'!$C$8:$AD$30,BT$7,FALSE))))))</f>
        <v>0</v>
      </c>
      <c r="BU210" s="288">
        <f>IF($Q210="n/a",(IF('Workforce hours'!U$30=0,0,(AS210/'Workforce hours'!U$30))),(IF(VLOOKUP($Q210,'Workforce hours'!$C$8:$AD$30,BU$7,FALSE)=0,0,(AS210/(VLOOKUP($Q210,'Workforce hours'!$C$8:$AD$30,BU$7,FALSE))))))</f>
        <v>0</v>
      </c>
      <c r="BV210" s="288">
        <f>IF($Q210="n/a",(IF('Workforce hours'!V$30=0,0,(AT210/'Workforce hours'!V$30))),(IF(VLOOKUP($Q210,'Workforce hours'!$C$8:$AD$30,BV$7,FALSE)=0,0,(AT210/(VLOOKUP($Q210,'Workforce hours'!$C$8:$AD$30,BV$7,FALSE))))))</f>
        <v>0</v>
      </c>
      <c r="BW210" s="288">
        <f>IF($Q210="n/a",(IF('Workforce hours'!W$30=0,0,(AU210/'Workforce hours'!W$30))),(IF(VLOOKUP($Q210,'Workforce hours'!$C$8:$AD$30,BW$7,FALSE)=0,0,(AU210/(VLOOKUP($Q210,'Workforce hours'!$C$8:$AD$30,BW$7,FALSE))))))</f>
        <v>0</v>
      </c>
      <c r="BX210" s="288">
        <f>IF($Q210="n/a",(IF('Workforce hours'!X$30=0,0,(AV210/'Workforce hours'!X$30))),(IF(VLOOKUP($Q210,'Workforce hours'!$C$8:$AD$30,BX$7,FALSE)=0,0,(AV210/(VLOOKUP($Q210,'Workforce hours'!$C$8:$AD$30,BX$7,FALSE))))))</f>
        <v>0</v>
      </c>
      <c r="BY210" s="288">
        <f>IF($Q210="n/a",(IF('Workforce hours'!Y$30=0,0,(AW210/'Workforce hours'!Y$30))),(IF(VLOOKUP($Q210,'Workforce hours'!$C$8:$AD$30,BY$7,FALSE)=0,0,(AW210/(VLOOKUP($Q210,'Workforce hours'!$C$8:$AD$30,BY$7,FALSE))))))</f>
        <v>0</v>
      </c>
      <c r="BZ210" s="288">
        <f>IF($Q210="n/a",(IF('Workforce hours'!Z$30=0,0,(AX210/'Workforce hours'!Z$30))),(IF(VLOOKUP($Q210,'Workforce hours'!$C$8:$AD$30,BZ$7,FALSE)=0,0,(AX210/(VLOOKUP($Q210,'Workforce hours'!$C$8:$AD$30,BZ$7,FALSE))))))</f>
        <v>0</v>
      </c>
      <c r="CA210" s="288">
        <f>IF($Q210="n/a",(IF('Workforce hours'!AA$30=0,0,(AY210/'Workforce hours'!AA$30))),(IF(VLOOKUP($Q210,'Workforce hours'!$C$8:$AD$30,CA$7,FALSE)=0,0,(AY210/(VLOOKUP($Q210,'Workforce hours'!$C$8:$AD$30,CA$7,FALSE))))))</f>
        <v>0</v>
      </c>
      <c r="CB210" s="288">
        <f>IF($Q210="n/a",(IF('Workforce hours'!AB$30=0,0,(AZ210/'Workforce hours'!AB$30))),(IF(VLOOKUP($Q210,'Workforce hours'!$C$8:$AD$30,CB$7,FALSE)=0,0,(AZ210/(VLOOKUP($Q210,'Workforce hours'!$C$8:$AD$30,CB$7,FALSE))))))</f>
        <v>0</v>
      </c>
      <c r="CC210" s="288">
        <f>IF($Q210="n/a",(IF('Workforce hours'!AC$30=0,0,(BA210/'Workforce hours'!AC$30))),(IF(VLOOKUP($Q210,'Workforce hours'!$C$8:$AD$30,CC$7,FALSE)=0,0,(BA210/(VLOOKUP($Q210,'Workforce hours'!$C$8:$AD$30,CC$7,FALSE))))))</f>
        <v>0</v>
      </c>
      <c r="CD210" s="288">
        <f>IF($Q210="n/a",(IF('Workforce hours'!AD$30=0,0,(BB210/'Workforce hours'!AD$30))),(IF(VLOOKUP($Q210,'Workforce hours'!$C$8:$AD$30,CD$7,FALSE)=0,0,(BB210/(VLOOKUP($Q210,'Workforce hours'!$C$8:$AD$30,CD$7,FALSE))))))</f>
        <v>0</v>
      </c>
      <c r="CE210" s="289">
        <f t="shared" si="34"/>
        <v>0</v>
      </c>
      <c r="CF210" s="290">
        <f>BD210*'Workforce costs'!B$9*(1+'Workforce costs'!B$10)*(1+'Workforce costs'!B$11)</f>
        <v>0</v>
      </c>
      <c r="CG210" s="290">
        <f>BE210*'Workforce costs'!C$9*(1+'Workforce costs'!C$10)*(1+'Workforce costs'!C$11)</f>
        <v>0</v>
      </c>
      <c r="CH210" s="290">
        <f>BF210*'Workforce costs'!D$9*(1+'Workforce costs'!D$10)*(1+'Workforce costs'!D$11)</f>
        <v>0</v>
      </c>
      <c r="CI210" s="290">
        <f>BG210*'Workforce costs'!E$9*(1+'Workforce costs'!E$10)*(1+'Workforce costs'!E$11)</f>
        <v>0</v>
      </c>
      <c r="CJ210" s="290">
        <f>BH210*'Workforce costs'!F$9*(1+'Workforce costs'!F$10)*(1+'Workforce costs'!F$11)</f>
        <v>0</v>
      </c>
      <c r="CK210" s="290">
        <f>BI210*'Workforce costs'!G$9*(1+'Workforce costs'!G$10)*(1+'Workforce costs'!G$11)</f>
        <v>0</v>
      </c>
      <c r="CL210" s="290">
        <f>BJ210*'Workforce costs'!H$9*(1+'Workforce costs'!H$10)*(1+'Workforce costs'!H$11)</f>
        <v>0</v>
      </c>
      <c r="CM210" s="290">
        <f>BK210*'Workforce costs'!I$9*(1+'Workforce costs'!I$10)*(1+'Workforce costs'!I$11)</f>
        <v>0</v>
      </c>
      <c r="CN210" s="290">
        <f>BL210*'Workforce costs'!J$9*(1+'Workforce costs'!J$10)*(1+'Workforce costs'!J$11)</f>
        <v>0</v>
      </c>
      <c r="CO210" s="290">
        <f>BM210*'Workforce costs'!K$9*(1+'Workforce costs'!K$10)*(1+'Workforce costs'!K$11)</f>
        <v>0</v>
      </c>
      <c r="CP210" s="290">
        <f>BN210*'Workforce costs'!L$9*(1+'Workforce costs'!L$10)*(1+'Workforce costs'!L$11)</f>
        <v>0</v>
      </c>
      <c r="CQ210" s="290">
        <f>BO210*'Workforce costs'!M$9*(1+'Workforce costs'!M$10)*(1+'Workforce costs'!M$11)</f>
        <v>0</v>
      </c>
      <c r="CR210" s="290">
        <f>BP210*'Workforce costs'!N$9*(1+'Workforce costs'!N$10)*(1+'Workforce costs'!N$11)</f>
        <v>0</v>
      </c>
      <c r="CS210" s="290">
        <f>BQ210*'Workforce costs'!O$9*(1+'Workforce costs'!O$10)*(1+'Workforce costs'!O$11)</f>
        <v>0</v>
      </c>
      <c r="CT210" s="290">
        <f>BR210*'Workforce costs'!P$9*(1+'Workforce costs'!P$10)*(1+'Workforce costs'!P$11)</f>
        <v>0</v>
      </c>
      <c r="CU210" s="290">
        <f>BS210*'Workforce costs'!Q$9*(1+'Workforce costs'!Q$10)*(1+'Workforce costs'!Q$11)</f>
        <v>0</v>
      </c>
      <c r="CV210" s="290">
        <f>BT210*'Workforce costs'!R$9*(1+'Workforce costs'!R$10)*(1+'Workforce costs'!R$11)</f>
        <v>0</v>
      </c>
      <c r="CW210" s="290">
        <f>BU210*'Workforce costs'!S$9*(1+'Workforce costs'!S$10)*(1+'Workforce costs'!S$11)</f>
        <v>0</v>
      </c>
      <c r="CX210" s="290">
        <f>BV210*'Workforce costs'!T$9*(1+'Workforce costs'!T$10)*(1+'Workforce costs'!T$11)</f>
        <v>0</v>
      </c>
      <c r="CY210" s="290">
        <f>BW210*'Workforce costs'!U$9*(1+'Workforce costs'!U$10)*(1+'Workforce costs'!U$11)</f>
        <v>0</v>
      </c>
      <c r="CZ210" s="290">
        <f>BX210*'Workforce costs'!V$9*(1+'Workforce costs'!V$10)*(1+'Workforce costs'!V$11)</f>
        <v>0</v>
      </c>
      <c r="DA210" s="290">
        <f>BY210*'Workforce costs'!W$9*(1+'Workforce costs'!W$10)*(1+'Workforce costs'!W$11)</f>
        <v>0</v>
      </c>
      <c r="DB210" s="290">
        <f>BZ210*'Workforce costs'!X$9*(1+'Workforce costs'!X$10)*(1+'Workforce costs'!X$11)</f>
        <v>0</v>
      </c>
      <c r="DC210" s="290">
        <f>CA210*'Workforce costs'!Y$9*(1+'Workforce costs'!Y$10)*(1+'Workforce costs'!Y$11)</f>
        <v>0</v>
      </c>
      <c r="DD210" s="290">
        <f>CB210*'Workforce costs'!Z$9*(1+'Workforce costs'!Z$10)*(1+'Workforce costs'!Z$11)</f>
        <v>0</v>
      </c>
      <c r="DE210" s="290">
        <f>CC210*'Workforce costs'!AA$9*(1+'Workforce costs'!AA$10)*(1+'Workforce costs'!AA$11)</f>
        <v>0</v>
      </c>
      <c r="DF210" s="290">
        <f>CD210*'Workforce costs'!AB$9*(1+'Workforce costs'!AB$10)*(1+'Workforce costs'!AB$11)</f>
        <v>0</v>
      </c>
    </row>
    <row r="211" spans="1:110" x14ac:dyDescent="0.3">
      <c r="A211" s="2" t="str">
        <f>Outputs!$A$4</f>
        <v>Australia</v>
      </c>
      <c r="B211" s="2" t="str">
        <f t="shared" si="27"/>
        <v>Australia 65+</v>
      </c>
      <c r="C211" s="30">
        <f>VLOOKUP($B211,Populations!$D$15:$H$1920,3,FALSE)</f>
        <v>4559374</v>
      </c>
      <c r="D211" s="255">
        <f>IF(OR($H211="General pop",$H211="Schools",$H211="Workplace",$H211="Skills Training",$H211="Digital Supports"),1,VLOOKUP($B211,Populations!$D$15:$H$1920,5,FALSE))</f>
        <v>1</v>
      </c>
      <c r="E211" s="88">
        <f>VLOOKUP(I211,Epidemiology!$C$10:$H$47,6,FALSE)</f>
        <v>1850</v>
      </c>
      <c r="F211" s="102" t="str">
        <f>'Care profiles'!R212</f>
        <v>n/a</v>
      </c>
      <c r="G211" s="15" t="str">
        <f>'Care profiles'!A212</f>
        <v>65+</v>
      </c>
      <c r="H211" s="15" t="str">
        <f>'Care profiles'!B212</f>
        <v>Thoughts</v>
      </c>
      <c r="I211" s="15" t="str">
        <f>'Care profiles'!C212</f>
        <v>Thoughts_65+yrs</v>
      </c>
      <c r="J211" s="15" t="str">
        <f>'Care profiles'!D212</f>
        <v>Care profile</v>
      </c>
      <c r="K211" s="15" t="str">
        <f>'Care profiles'!E212</f>
        <v>Supports for Mental Illness</v>
      </c>
      <c r="L211" s="104">
        <f>'Care profiles'!F212</f>
        <v>0.55000000000000004</v>
      </c>
      <c r="M211" s="15" t="str">
        <f>'Care profiles'!G212</f>
        <v>n/a</v>
      </c>
      <c r="N211" s="15" t="str">
        <f>'Care profiles'!H212</f>
        <v>n/a</v>
      </c>
      <c r="O211" s="15" t="str">
        <f>'Care profiles'!I212</f>
        <v>n/a</v>
      </c>
      <c r="P211" s="15" t="str">
        <f>'Care profiles'!J212</f>
        <v>n/a</v>
      </c>
      <c r="Q211" s="15" t="str">
        <f>'Care profiles'!K212</f>
        <v>n/a</v>
      </c>
      <c r="R211" s="15" t="str">
        <f>'Care profiles'!M212</f>
        <v>Y</v>
      </c>
      <c r="S211" s="15" t="str">
        <f>'Care profiles'!O212</f>
        <v>Y</v>
      </c>
      <c r="T211" s="15" t="str">
        <f>'Care profiles'!Q212</f>
        <v>N</v>
      </c>
      <c r="U211" s="30">
        <f t="shared" si="28"/>
        <v>84348.418999999994</v>
      </c>
      <c r="V211" s="30">
        <f t="shared" si="29"/>
        <v>46391.630450000004</v>
      </c>
      <c r="W211" s="30">
        <f>IF(M211="n/a",0,IF(O211="days",V211*M211*(1+(VLOOKUP(K211,'Bed parameters'!$A$9:$G$12,7,FALSE))),V211*M211))</f>
        <v>0</v>
      </c>
      <c r="X211" s="30">
        <f t="shared" si="30"/>
        <v>0</v>
      </c>
      <c r="Y211" s="30">
        <f t="shared" si="31"/>
        <v>0</v>
      </c>
      <c r="Z211" s="113">
        <f>_xlfn.IFNA(Y211/((VLOOKUP(K211,'Bed parameters'!$A$9:$G$12,3,FALSE))*(VLOOKUP(K211,'Bed parameters'!$A$9:$G$12,5,FALSE))),0)</f>
        <v>0</v>
      </c>
      <c r="AA211" s="30">
        <f t="shared" si="32"/>
        <v>0</v>
      </c>
      <c r="AB211" s="30">
        <f>_xlfn.IFNA(IF($O211="days",$Y211*(VLOOKUP($K211,'Bed parameters'!$A$9:$I$12,9,FALSE))*$F211*(VLOOKUP($Q211,'Workforce distribution'!$C$8:$AD$30,AB$7,FALSE)),IF($Q211="n/a",(IF($P211=AB$6,$X211*$F211,0)),$X211*$F211*(VLOOKUP($Q211,'Workforce distribution'!$C$8:$AD$30,AB$7,FALSE)))),0)</f>
        <v>0</v>
      </c>
      <c r="AC211" s="30">
        <f>_xlfn.IFNA(IF($O211="days",$Y211*(VLOOKUP($K211,'Bed parameters'!$A$9:$I$12,9,FALSE))*$F211*(VLOOKUP($Q211,'Workforce distribution'!$C$8:$AD$30,AC$7,FALSE)),IF($Q211="n/a",(IF($P211=AC$6,$X211*$F211,0)),$X211*$F211*(VLOOKUP($Q211,'Workforce distribution'!$C$8:$AD$30,AC$7,FALSE)))),0)</f>
        <v>0</v>
      </c>
      <c r="AD211" s="30">
        <f>_xlfn.IFNA(IF($O211="days",$Y211*(VLOOKUP($K211,'Bed parameters'!$A$9:$I$12,9,FALSE))*$F211*(VLOOKUP($Q211,'Workforce distribution'!$C$8:$AD$30,AD$7,FALSE)),IF($Q211="n/a",(IF($P211=AD$6,$X211*$F211,0)),$X211*$F211*(VLOOKUP($Q211,'Workforce distribution'!$C$8:$AD$30,AD$7,FALSE)))),0)</f>
        <v>0</v>
      </c>
      <c r="AE211" s="30">
        <f>_xlfn.IFNA(IF($O211="days",$Y211*(VLOOKUP($K211,'Bed parameters'!$A$9:$I$12,9,FALSE))*$F211*(VLOOKUP($Q211,'Workforce distribution'!$C$8:$AD$30,AE$7,FALSE)),IF($Q211="n/a",(IF($P211=AE$6,$X211*$F211,0)),$X211*$F211*(VLOOKUP($Q211,'Workforce distribution'!$C$8:$AD$30,AE$7,FALSE)))),0)</f>
        <v>0</v>
      </c>
      <c r="AF211" s="30">
        <f>_xlfn.IFNA(IF($O211="days",$Y211*(VLOOKUP($K211,'Bed parameters'!$A$9:$I$12,9,FALSE))*$F211*(VLOOKUP($Q211,'Workforce distribution'!$C$8:$AD$30,AF$7,FALSE)),IF($Q211="n/a",(IF($P211=AF$6,$X211*$F211,0)),$X211*$F211*(VLOOKUP($Q211,'Workforce distribution'!$C$8:$AD$30,AF$7,FALSE)))),0)</f>
        <v>0</v>
      </c>
      <c r="AG211" s="30">
        <f>_xlfn.IFNA(IF($O211="days",$Y211*(VLOOKUP($K211,'Bed parameters'!$A$9:$I$12,9,FALSE))*$F211*(VLOOKUP($Q211,'Workforce distribution'!$C$8:$AD$30,AG$7,FALSE)),IF($Q211="n/a",(IF($P211=AG$6,$X211*$F211,0)),$X211*$F211*(VLOOKUP($Q211,'Workforce distribution'!$C$8:$AD$30,AG$7,FALSE)))),0)</f>
        <v>0</v>
      </c>
      <c r="AH211" s="30">
        <f>_xlfn.IFNA(IF($O211="days",$Y211*(VLOOKUP($K211,'Bed parameters'!$A$9:$I$12,9,FALSE))*$F211*(VLOOKUP($Q211,'Workforce distribution'!$C$8:$AD$30,AH$7,FALSE)),IF($Q211="n/a",(IF($P211=AH$6,$X211*$F211,0)),$X211*$F211*(VLOOKUP($Q211,'Workforce distribution'!$C$8:$AD$30,AH$7,FALSE)))),0)</f>
        <v>0</v>
      </c>
      <c r="AI211" s="30">
        <f>_xlfn.IFNA(IF($O211="days",$Y211*(VLOOKUP($K211,'Bed parameters'!$A$9:$I$12,9,FALSE))*$F211*(VLOOKUP($Q211,'Workforce distribution'!$C$8:$AD$30,AI$7,FALSE)),IF($Q211="n/a",(IF($P211=AI$6,$X211*$F211,0)),$X211*$F211*(VLOOKUP($Q211,'Workforce distribution'!$C$8:$AD$30,AI$7,FALSE)))),0)</f>
        <v>0</v>
      </c>
      <c r="AJ211" s="30">
        <f>_xlfn.IFNA(IF($O211="days",$Y211*(VLOOKUP($K211,'Bed parameters'!$A$9:$I$12,9,FALSE))*$F211*(VLOOKUP($Q211,'Workforce distribution'!$C$8:$AD$30,AJ$7,FALSE)),IF($Q211="n/a",(IF($P211=AJ$6,$X211*$F211,0)),$X211*$F211*(VLOOKUP($Q211,'Workforce distribution'!$C$8:$AD$30,AJ$7,FALSE)))),0)</f>
        <v>0</v>
      </c>
      <c r="AK211" s="30">
        <f>_xlfn.IFNA(IF($O211="days",$Y211*(VLOOKUP($K211,'Bed parameters'!$A$9:$I$12,9,FALSE))*$F211*(VLOOKUP($Q211,'Workforce distribution'!$C$8:$AD$30,AK$7,FALSE)),IF($Q211="n/a",(IF($P211=AK$6,$X211*$F211,0)),$X211*$F211*(VLOOKUP($Q211,'Workforce distribution'!$C$8:$AD$30,AK$7,FALSE)))),0)</f>
        <v>0</v>
      </c>
      <c r="AL211" s="30">
        <f>_xlfn.IFNA(IF($O211="days",$Y211*(VLOOKUP($K211,'Bed parameters'!$A$9:$I$12,9,FALSE))*$F211*(VLOOKUP($Q211,'Workforce distribution'!$C$8:$AD$30,AL$7,FALSE)),IF($Q211="n/a",(IF($P211=AL$6,$X211*$F211,0)),$X211*$F211*(VLOOKUP($Q211,'Workforce distribution'!$C$8:$AD$30,AL$7,FALSE)))),0)</f>
        <v>0</v>
      </c>
      <c r="AM211" s="30">
        <f>_xlfn.IFNA(IF($O211="days",$Y211*(VLOOKUP($K211,'Bed parameters'!$A$9:$I$12,9,FALSE))*$F211*(VLOOKUP($Q211,'Workforce distribution'!$C$8:$AD$30,AM$7,FALSE)),IF($Q211="n/a",(IF($P211=AM$6,$X211*$F211,0)),$X211*$F211*(VLOOKUP($Q211,'Workforce distribution'!$C$8:$AD$30,AM$7,FALSE)))),0)</f>
        <v>0</v>
      </c>
      <c r="AN211" s="30">
        <f>_xlfn.IFNA(IF($O211="days",$Y211*(VLOOKUP($K211,'Bed parameters'!$A$9:$I$12,9,FALSE))*$F211*(VLOOKUP($Q211,'Workforce distribution'!$C$8:$AD$30,AN$7,FALSE)),IF($Q211="n/a",(IF($P211=AN$6,$X211*$F211,0)),$X211*$F211*(VLOOKUP($Q211,'Workforce distribution'!$C$8:$AD$30,AN$7,FALSE)))),0)</f>
        <v>0</v>
      </c>
      <c r="AO211" s="30">
        <f>_xlfn.IFNA(IF($O211="days",$Y211*(VLOOKUP($K211,'Bed parameters'!$A$9:$I$12,9,FALSE))*$F211*(VLOOKUP($Q211,'Workforce distribution'!$C$8:$AD$30,AO$7,FALSE)),IF($Q211="n/a",(IF($P211=AO$6,$X211*$F211,0)),$X211*$F211*(VLOOKUP($Q211,'Workforce distribution'!$C$8:$AD$30,AO$7,FALSE)))),0)</f>
        <v>0</v>
      </c>
      <c r="AP211" s="30">
        <f>_xlfn.IFNA(IF($O211="days",$Y211*(VLOOKUP($K211,'Bed parameters'!$A$9:$I$12,9,FALSE))*$F211*(VLOOKUP($Q211,'Workforce distribution'!$C$8:$AD$30,AP$7,FALSE)),IF($Q211="n/a",(IF($P211=AP$6,$X211*$F211,0)),$X211*$F211*(VLOOKUP($Q211,'Workforce distribution'!$C$8:$AD$30,AP$7,FALSE)))),0)</f>
        <v>0</v>
      </c>
      <c r="AQ211" s="30">
        <f>_xlfn.IFNA(IF($O211="days",$Y211*(VLOOKUP($K211,'Bed parameters'!$A$9:$I$12,9,FALSE))*$F211*(VLOOKUP($Q211,'Workforce distribution'!$C$8:$AD$30,AQ$7,FALSE)),IF($Q211="n/a",(IF($P211=AQ$6,$X211*$F211,0)),$X211*$F211*(VLOOKUP($Q211,'Workforce distribution'!$C$8:$AD$30,AQ$7,FALSE)))),0)</f>
        <v>0</v>
      </c>
      <c r="AR211" s="30">
        <f>_xlfn.IFNA(IF($O211="days",$Y211*(VLOOKUP($K211,'Bed parameters'!$A$9:$I$12,9,FALSE))*$F211*(VLOOKUP($Q211,'Workforce distribution'!$C$8:$AD$30,AR$7,FALSE)),IF($Q211="n/a",(IF($P211=AR$6,$X211*$F211,0)),$X211*$F211*(VLOOKUP($Q211,'Workforce distribution'!$C$8:$AD$30,AR$7,FALSE)))),0)</f>
        <v>0</v>
      </c>
      <c r="AS211" s="30">
        <f>_xlfn.IFNA(IF($O211="days",$Y211*(VLOOKUP($K211,'Bed parameters'!$A$9:$I$12,9,FALSE))*$F211*(VLOOKUP($Q211,'Workforce distribution'!$C$8:$AD$30,AS$7,FALSE)),IF($Q211="n/a",(IF($P211=AS$6,$X211*$F211,0)),$X211*$F211*(VLOOKUP($Q211,'Workforce distribution'!$C$8:$AD$30,AS$7,FALSE)))),0)</f>
        <v>0</v>
      </c>
      <c r="AT211" s="30">
        <f>_xlfn.IFNA(IF($O211="days",$Y211*(VLOOKUP($K211,'Bed parameters'!$A$9:$I$12,9,FALSE))*$F211*(VLOOKUP($Q211,'Workforce distribution'!$C$8:$AD$30,AT$7,FALSE)),IF($Q211="n/a",(IF($P211=AT$6,$X211*$F211,0)),$X211*$F211*(VLOOKUP($Q211,'Workforce distribution'!$C$8:$AD$30,AT$7,FALSE)))),0)</f>
        <v>0</v>
      </c>
      <c r="AU211" s="30">
        <f>_xlfn.IFNA(IF($O211="days",$Y211*(VLOOKUP($K211,'Bed parameters'!$A$9:$I$12,9,FALSE))*$F211*(VLOOKUP($Q211,'Workforce distribution'!$C$8:$AD$30,AU$7,FALSE)),IF($Q211="n/a",(IF($P211=AU$6,$X211*$F211,0)),$X211*$F211*(VLOOKUP($Q211,'Workforce distribution'!$C$8:$AD$30,AU$7,FALSE)))),0)</f>
        <v>0</v>
      </c>
      <c r="AV211" s="30">
        <f>_xlfn.IFNA(IF($O211="days",$Y211*(VLOOKUP($K211,'Bed parameters'!$A$9:$I$12,9,FALSE))*$F211*(VLOOKUP($Q211,'Workforce distribution'!$C$8:$AD$30,AV$7,FALSE)),IF($Q211="n/a",(IF($P211=AV$6,$X211*$F211,0)),$X211*$F211*(VLOOKUP($Q211,'Workforce distribution'!$C$8:$AD$30,AV$7,FALSE)))),0)</f>
        <v>0</v>
      </c>
      <c r="AW211" s="30">
        <f>_xlfn.IFNA(IF($O211="days",$Y211*(VLOOKUP($K211,'Bed parameters'!$A$9:$I$12,9,FALSE))*$F211*(VLOOKUP($Q211,'Workforce distribution'!$C$8:$AD$30,AW$7,FALSE)),IF($Q211="n/a",(IF($P211=AW$6,$X211*$F211,0)),$X211*$F211*(VLOOKUP($Q211,'Workforce distribution'!$C$8:$AD$30,AW$7,FALSE)))),0)</f>
        <v>0</v>
      </c>
      <c r="AX211" s="30">
        <f>_xlfn.IFNA(IF($O211="days",$Y211*(VLOOKUP($K211,'Bed parameters'!$A$9:$I$12,9,FALSE))*$F211*(VLOOKUP($Q211,'Workforce distribution'!$C$8:$AD$30,AX$7,FALSE)),IF($Q211="n/a",(IF($P211=AX$6,$X211*$F211,0)),$X211*$F211*(VLOOKUP($Q211,'Workforce distribution'!$C$8:$AD$30,AX$7,FALSE)))),0)</f>
        <v>0</v>
      </c>
      <c r="AY211" s="30">
        <f>_xlfn.IFNA(IF($O211="days",$Y211*(VLOOKUP($K211,'Bed parameters'!$A$9:$I$12,9,FALSE))*$F211*(VLOOKUP($Q211,'Workforce distribution'!$C$8:$AD$30,AY$7,FALSE)),IF($Q211="n/a",(IF($P211=AY$6,$X211*$F211,0)),$X211*$F211*(VLOOKUP($Q211,'Workforce distribution'!$C$8:$AD$30,AY$7,FALSE)))),0)</f>
        <v>0</v>
      </c>
      <c r="AZ211" s="30">
        <f>_xlfn.IFNA(IF($O211="days",$Y211*(VLOOKUP($K211,'Bed parameters'!$A$9:$I$12,9,FALSE))*$F211*(VLOOKUP($Q211,'Workforce distribution'!$C$8:$AD$30,AZ$7,FALSE)),IF($Q211="n/a",(IF($P211=AZ$6,$X211*$F211,0)),$X211*$F211*(VLOOKUP($Q211,'Workforce distribution'!$C$8:$AD$30,AZ$7,FALSE)))),0)</f>
        <v>0</v>
      </c>
      <c r="BA211" s="30">
        <f>_xlfn.IFNA(IF($O211="days",$Y211*(VLOOKUP($K211,'Bed parameters'!$A$9:$I$12,9,FALSE))*$F211*(VLOOKUP($Q211,'Workforce distribution'!$C$8:$AD$30,BA$7,FALSE)),IF($Q211="n/a",(IF($P211=BA$6,$X211*$F211,0)),$X211*$F211*(VLOOKUP($Q211,'Workforce distribution'!$C$8:$AD$30,BA$7,FALSE)))),0)</f>
        <v>0</v>
      </c>
      <c r="BB211" s="30">
        <f>_xlfn.IFNA(IF($O211="days",$Y211*(VLOOKUP($K211,'Bed parameters'!$A$9:$I$12,9,FALSE))*$F211*(VLOOKUP($Q211,'Workforce distribution'!$C$8:$AD$30,BB$7,FALSE)),IF($Q211="n/a",(IF($P211=BB$6,$X211*$F211,0)),$X211*$F211*(VLOOKUP($Q211,'Workforce distribution'!$C$8:$AD$30,BB$7,FALSE)))),0)</f>
        <v>0</v>
      </c>
      <c r="BC211" s="149">
        <f t="shared" si="33"/>
        <v>0</v>
      </c>
      <c r="BD211" s="288">
        <f>IF($Q211="n/a",(IF('Workforce hours'!D$30=0,0,(AB211/'Workforce hours'!D$30))),(IF(VLOOKUP($Q211,'Workforce hours'!$C$8:$AD$30,BD$7,FALSE)=0,0,(AB211/(VLOOKUP($Q211,'Workforce hours'!$C$8:$AD$30,BD$7,FALSE))))))</f>
        <v>0</v>
      </c>
      <c r="BE211" s="288">
        <f>IF($Q211="n/a",(IF('Workforce hours'!E$30=0,0,(AC211/'Workforce hours'!E$30))),(IF(VLOOKUP($Q211,'Workforce hours'!$C$8:$AD$30,BE$7,FALSE)=0,0,(AC211/(VLOOKUP($Q211,'Workforce hours'!$C$8:$AD$30,BE$7,FALSE))))))</f>
        <v>0</v>
      </c>
      <c r="BF211" s="288">
        <f>IF($Q211="n/a",(IF('Workforce hours'!F$30=0,0,(AD211/'Workforce hours'!F$30))),(IF(VLOOKUP($Q211,'Workforce hours'!$C$8:$AD$30,BF$7,FALSE)=0,0,(AD211/(VLOOKUP($Q211,'Workforce hours'!$C$8:$AD$30,BF$7,FALSE))))))</f>
        <v>0</v>
      </c>
      <c r="BG211" s="288">
        <f>IF($Q211="n/a",(IF('Workforce hours'!G$30=0,0,(AE211/'Workforce hours'!G$30))),(IF(VLOOKUP($Q211,'Workforce hours'!$C$8:$AD$30,BG$7,FALSE)=0,0,(AE211/(VLOOKUP($Q211,'Workforce hours'!$C$8:$AD$30,BG$7,FALSE))))))</f>
        <v>0</v>
      </c>
      <c r="BH211" s="288">
        <f>IF($Q211="n/a",(IF('Workforce hours'!H$30=0,0,(AF211/'Workforce hours'!H$30))),(IF(VLOOKUP($Q211,'Workforce hours'!$C$8:$AD$30,BH$7,FALSE)=0,0,(AF211/(VLOOKUP($Q211,'Workforce hours'!$C$8:$AD$30,BH$7,FALSE))))))</f>
        <v>0</v>
      </c>
      <c r="BI211" s="288">
        <f>IF($Q211="n/a",(IF('Workforce hours'!I$30=0,0,(AG211/'Workforce hours'!I$30))),(IF(VLOOKUP($Q211,'Workforce hours'!$C$8:$AD$30,BI$7,FALSE)=0,0,(AG211/(VLOOKUP($Q211,'Workforce hours'!$C$8:$AD$30,BI$7,FALSE))))))</f>
        <v>0</v>
      </c>
      <c r="BJ211" s="288">
        <f>IF($Q211="n/a",(IF('Workforce hours'!J$30=0,0,(AH211/'Workforce hours'!J$30))),(IF(VLOOKUP($Q211,'Workforce hours'!$C$8:$AD$30,BJ$7,FALSE)=0,0,(AH211/(VLOOKUP($Q211,'Workforce hours'!$C$8:$AD$30,BJ$7,FALSE))))))</f>
        <v>0</v>
      </c>
      <c r="BK211" s="288">
        <f>IF($Q211="n/a",(IF('Workforce hours'!K$30=0,0,(AI211/'Workforce hours'!K$30))),(IF(VLOOKUP($Q211,'Workforce hours'!$C$8:$AD$30,BK$7,FALSE)=0,0,(AI211/(VLOOKUP($Q211,'Workforce hours'!$C$8:$AD$30,BK$7,FALSE))))))</f>
        <v>0</v>
      </c>
      <c r="BL211" s="288">
        <f>IF($Q211="n/a",(IF('Workforce hours'!L$30=0,0,(AJ211/'Workforce hours'!L$30))),(IF(VLOOKUP($Q211,'Workforce hours'!$C$8:$AD$30,BL$7,FALSE)=0,0,(AJ211/(VLOOKUP($Q211,'Workforce hours'!$C$8:$AD$30,BL$7,FALSE))))))</f>
        <v>0</v>
      </c>
      <c r="BM211" s="288">
        <f>IF($Q211="n/a",(IF('Workforce hours'!M$30=0,0,(AK211/'Workforce hours'!M$30))),(IF(VLOOKUP($Q211,'Workforce hours'!$C$8:$AD$30,BM$7,FALSE)=0,0,(AK211/(VLOOKUP($Q211,'Workforce hours'!$C$8:$AD$30,BM$7,FALSE))))))</f>
        <v>0</v>
      </c>
      <c r="BN211" s="288">
        <f>IF($Q211="n/a",(IF('Workforce hours'!N$30=0,0,(AL211/'Workforce hours'!N$30))),(IF(VLOOKUP($Q211,'Workforce hours'!$C$8:$AD$30,BN$7,FALSE)=0,0,(AL211/(VLOOKUP($Q211,'Workforce hours'!$C$8:$AD$30,BN$7,FALSE))))))</f>
        <v>0</v>
      </c>
      <c r="BO211" s="288">
        <f>IF($Q211="n/a",(IF('Workforce hours'!O$30=0,0,(AM211/'Workforce hours'!O$30))),(IF(VLOOKUP($Q211,'Workforce hours'!$C$8:$AD$30,BO$7,FALSE)=0,0,(AM211/(VLOOKUP($Q211,'Workforce hours'!$C$8:$AD$30,BO$7,FALSE))))))</f>
        <v>0</v>
      </c>
      <c r="BP211" s="288">
        <f>IF($Q211="n/a",(IF('Workforce hours'!P$30=0,0,(AN211/'Workforce hours'!P$30))),(IF(VLOOKUP($Q211,'Workforce hours'!$C$8:$AD$30,BP$7,FALSE)=0,0,(AN211/(VLOOKUP($Q211,'Workforce hours'!$C$8:$AD$30,BP$7,FALSE))))))</f>
        <v>0</v>
      </c>
      <c r="BQ211" s="288">
        <f>IF($Q211="n/a",(IF('Workforce hours'!Q$30=0,0,(AO211/'Workforce hours'!Q$30))),(IF(VLOOKUP($Q211,'Workforce hours'!$C$8:$AD$30,BQ$7,FALSE)=0,0,(AO211/(VLOOKUP($Q211,'Workforce hours'!$C$8:$AD$30,BQ$7,FALSE))))))</f>
        <v>0</v>
      </c>
      <c r="BR211" s="288">
        <f>IF($Q211="n/a",(IF('Workforce hours'!R$30=0,0,(AP211/'Workforce hours'!R$30))),(IF(VLOOKUP($Q211,'Workforce hours'!$C$8:$AD$30,BR$7,FALSE)=0,0,(AP211/(VLOOKUP($Q211,'Workforce hours'!$C$8:$AD$30,BR$7,FALSE))))))</f>
        <v>0</v>
      </c>
      <c r="BS211" s="288">
        <f>IF($Q211="n/a",(IF('Workforce hours'!S$30=0,0,(AQ211/'Workforce hours'!S$30))),(IF(VLOOKUP($Q211,'Workforce hours'!$C$8:$AD$30,BS$7,FALSE)=0,0,(AQ211/(VLOOKUP($Q211,'Workforce hours'!$C$8:$AD$30,BS$7,FALSE))))))</f>
        <v>0</v>
      </c>
      <c r="BT211" s="288">
        <f>IF($Q211="n/a",(IF('Workforce hours'!T$30=0,0,(AR211/'Workforce hours'!T$30))),(IF(VLOOKUP($Q211,'Workforce hours'!$C$8:$AD$30,BT$7,FALSE)=0,0,(AR211/(VLOOKUP($Q211,'Workforce hours'!$C$8:$AD$30,BT$7,FALSE))))))</f>
        <v>0</v>
      </c>
      <c r="BU211" s="288">
        <f>IF($Q211="n/a",(IF('Workforce hours'!U$30=0,0,(AS211/'Workforce hours'!U$30))),(IF(VLOOKUP($Q211,'Workforce hours'!$C$8:$AD$30,BU$7,FALSE)=0,0,(AS211/(VLOOKUP($Q211,'Workforce hours'!$C$8:$AD$30,BU$7,FALSE))))))</f>
        <v>0</v>
      </c>
      <c r="BV211" s="288">
        <f>IF($Q211="n/a",(IF('Workforce hours'!V$30=0,0,(AT211/'Workforce hours'!V$30))),(IF(VLOOKUP($Q211,'Workforce hours'!$C$8:$AD$30,BV$7,FALSE)=0,0,(AT211/(VLOOKUP($Q211,'Workforce hours'!$C$8:$AD$30,BV$7,FALSE))))))</f>
        <v>0</v>
      </c>
      <c r="BW211" s="288">
        <f>IF($Q211="n/a",(IF('Workforce hours'!W$30=0,0,(AU211/'Workforce hours'!W$30))),(IF(VLOOKUP($Q211,'Workforce hours'!$C$8:$AD$30,BW$7,FALSE)=0,0,(AU211/(VLOOKUP($Q211,'Workforce hours'!$C$8:$AD$30,BW$7,FALSE))))))</f>
        <v>0</v>
      </c>
      <c r="BX211" s="288">
        <f>IF($Q211="n/a",(IF('Workforce hours'!X$30=0,0,(AV211/'Workforce hours'!X$30))),(IF(VLOOKUP($Q211,'Workforce hours'!$C$8:$AD$30,BX$7,FALSE)=0,0,(AV211/(VLOOKUP($Q211,'Workforce hours'!$C$8:$AD$30,BX$7,FALSE))))))</f>
        <v>0</v>
      </c>
      <c r="BY211" s="288">
        <f>IF($Q211="n/a",(IF('Workforce hours'!Y$30=0,0,(AW211/'Workforce hours'!Y$30))),(IF(VLOOKUP($Q211,'Workforce hours'!$C$8:$AD$30,BY$7,FALSE)=0,0,(AW211/(VLOOKUP($Q211,'Workforce hours'!$C$8:$AD$30,BY$7,FALSE))))))</f>
        <v>0</v>
      </c>
      <c r="BZ211" s="288">
        <f>IF($Q211="n/a",(IF('Workforce hours'!Z$30=0,0,(AX211/'Workforce hours'!Z$30))),(IF(VLOOKUP($Q211,'Workforce hours'!$C$8:$AD$30,BZ$7,FALSE)=0,0,(AX211/(VLOOKUP($Q211,'Workforce hours'!$C$8:$AD$30,BZ$7,FALSE))))))</f>
        <v>0</v>
      </c>
      <c r="CA211" s="288">
        <f>IF($Q211="n/a",(IF('Workforce hours'!AA$30=0,0,(AY211/'Workforce hours'!AA$30))),(IF(VLOOKUP($Q211,'Workforce hours'!$C$8:$AD$30,CA$7,FALSE)=0,0,(AY211/(VLOOKUP($Q211,'Workforce hours'!$C$8:$AD$30,CA$7,FALSE))))))</f>
        <v>0</v>
      </c>
      <c r="CB211" s="288">
        <f>IF($Q211="n/a",(IF('Workforce hours'!AB$30=0,0,(AZ211/'Workforce hours'!AB$30))),(IF(VLOOKUP($Q211,'Workforce hours'!$C$8:$AD$30,CB$7,FALSE)=0,0,(AZ211/(VLOOKUP($Q211,'Workforce hours'!$C$8:$AD$30,CB$7,FALSE))))))</f>
        <v>0</v>
      </c>
      <c r="CC211" s="288">
        <f>IF($Q211="n/a",(IF('Workforce hours'!AC$30=0,0,(BA211/'Workforce hours'!AC$30))),(IF(VLOOKUP($Q211,'Workforce hours'!$C$8:$AD$30,CC$7,FALSE)=0,0,(BA211/(VLOOKUP($Q211,'Workforce hours'!$C$8:$AD$30,CC$7,FALSE))))))</f>
        <v>0</v>
      </c>
      <c r="CD211" s="288">
        <f>IF($Q211="n/a",(IF('Workforce hours'!AD$30=0,0,(BB211/'Workforce hours'!AD$30))),(IF(VLOOKUP($Q211,'Workforce hours'!$C$8:$AD$30,CD$7,FALSE)=0,0,(BB211/(VLOOKUP($Q211,'Workforce hours'!$C$8:$AD$30,CD$7,FALSE))))))</f>
        <v>0</v>
      </c>
      <c r="CE211" s="289">
        <f t="shared" si="34"/>
        <v>0</v>
      </c>
      <c r="CF211" s="290">
        <f>BD211*'Workforce costs'!B$9*(1+'Workforce costs'!B$10)*(1+'Workforce costs'!B$11)</f>
        <v>0</v>
      </c>
      <c r="CG211" s="290">
        <f>BE211*'Workforce costs'!C$9*(1+'Workforce costs'!C$10)*(1+'Workforce costs'!C$11)</f>
        <v>0</v>
      </c>
      <c r="CH211" s="290">
        <f>BF211*'Workforce costs'!D$9*(1+'Workforce costs'!D$10)*(1+'Workforce costs'!D$11)</f>
        <v>0</v>
      </c>
      <c r="CI211" s="290">
        <f>BG211*'Workforce costs'!E$9*(1+'Workforce costs'!E$10)*(1+'Workforce costs'!E$11)</f>
        <v>0</v>
      </c>
      <c r="CJ211" s="290">
        <f>BH211*'Workforce costs'!F$9*(1+'Workforce costs'!F$10)*(1+'Workforce costs'!F$11)</f>
        <v>0</v>
      </c>
      <c r="CK211" s="290">
        <f>BI211*'Workforce costs'!G$9*(1+'Workforce costs'!G$10)*(1+'Workforce costs'!G$11)</f>
        <v>0</v>
      </c>
      <c r="CL211" s="290">
        <f>BJ211*'Workforce costs'!H$9*(1+'Workforce costs'!H$10)*(1+'Workforce costs'!H$11)</f>
        <v>0</v>
      </c>
      <c r="CM211" s="290">
        <f>BK211*'Workforce costs'!I$9*(1+'Workforce costs'!I$10)*(1+'Workforce costs'!I$11)</f>
        <v>0</v>
      </c>
      <c r="CN211" s="290">
        <f>BL211*'Workforce costs'!J$9*(1+'Workforce costs'!J$10)*(1+'Workforce costs'!J$11)</f>
        <v>0</v>
      </c>
      <c r="CO211" s="290">
        <f>BM211*'Workforce costs'!K$9*(1+'Workforce costs'!K$10)*(1+'Workforce costs'!K$11)</f>
        <v>0</v>
      </c>
      <c r="CP211" s="290">
        <f>BN211*'Workforce costs'!L$9*(1+'Workforce costs'!L$10)*(1+'Workforce costs'!L$11)</f>
        <v>0</v>
      </c>
      <c r="CQ211" s="290">
        <f>BO211*'Workforce costs'!M$9*(1+'Workforce costs'!M$10)*(1+'Workforce costs'!M$11)</f>
        <v>0</v>
      </c>
      <c r="CR211" s="290">
        <f>BP211*'Workforce costs'!N$9*(1+'Workforce costs'!N$10)*(1+'Workforce costs'!N$11)</f>
        <v>0</v>
      </c>
      <c r="CS211" s="290">
        <f>BQ211*'Workforce costs'!O$9*(1+'Workforce costs'!O$10)*(1+'Workforce costs'!O$11)</f>
        <v>0</v>
      </c>
      <c r="CT211" s="290">
        <f>BR211*'Workforce costs'!P$9*(1+'Workforce costs'!P$10)*(1+'Workforce costs'!P$11)</f>
        <v>0</v>
      </c>
      <c r="CU211" s="290">
        <f>BS211*'Workforce costs'!Q$9*(1+'Workforce costs'!Q$10)*(1+'Workforce costs'!Q$11)</f>
        <v>0</v>
      </c>
      <c r="CV211" s="290">
        <f>BT211*'Workforce costs'!R$9*(1+'Workforce costs'!R$10)*(1+'Workforce costs'!R$11)</f>
        <v>0</v>
      </c>
      <c r="CW211" s="290">
        <f>BU211*'Workforce costs'!S$9*(1+'Workforce costs'!S$10)*(1+'Workforce costs'!S$11)</f>
        <v>0</v>
      </c>
      <c r="CX211" s="290">
        <f>BV211*'Workforce costs'!T$9*(1+'Workforce costs'!T$10)*(1+'Workforce costs'!T$11)</f>
        <v>0</v>
      </c>
      <c r="CY211" s="290">
        <f>BW211*'Workforce costs'!U$9*(1+'Workforce costs'!U$10)*(1+'Workforce costs'!U$11)</f>
        <v>0</v>
      </c>
      <c r="CZ211" s="290">
        <f>BX211*'Workforce costs'!V$9*(1+'Workforce costs'!V$10)*(1+'Workforce costs'!V$11)</f>
        <v>0</v>
      </c>
      <c r="DA211" s="290">
        <f>BY211*'Workforce costs'!W$9*(1+'Workforce costs'!W$10)*(1+'Workforce costs'!W$11)</f>
        <v>0</v>
      </c>
      <c r="DB211" s="290">
        <f>BZ211*'Workforce costs'!X$9*(1+'Workforce costs'!X$10)*(1+'Workforce costs'!X$11)</f>
        <v>0</v>
      </c>
      <c r="DC211" s="290">
        <f>CA211*'Workforce costs'!Y$9*(1+'Workforce costs'!Y$10)*(1+'Workforce costs'!Y$11)</f>
        <v>0</v>
      </c>
      <c r="DD211" s="290">
        <f>CB211*'Workforce costs'!Z$9*(1+'Workforce costs'!Z$10)*(1+'Workforce costs'!Z$11)</f>
        <v>0</v>
      </c>
      <c r="DE211" s="290">
        <f>CC211*'Workforce costs'!AA$9*(1+'Workforce costs'!AA$10)*(1+'Workforce costs'!AA$11)</f>
        <v>0</v>
      </c>
      <c r="DF211" s="290">
        <f>CD211*'Workforce costs'!AB$9*(1+'Workforce costs'!AB$10)*(1+'Workforce costs'!AB$11)</f>
        <v>0</v>
      </c>
    </row>
    <row r="212" spans="1:110" x14ac:dyDescent="0.3">
      <c r="A212" s="2" t="str">
        <f>Outputs!$A$4</f>
        <v>Australia</v>
      </c>
      <c r="B212" s="2" t="str">
        <f t="shared" si="27"/>
        <v>Australia 65+</v>
      </c>
      <c r="C212" s="30">
        <f>VLOOKUP($B212,Populations!$D$15:$H$1920,3,FALSE)</f>
        <v>4559374</v>
      </c>
      <c r="D212" s="255">
        <f>IF(OR($H212="General pop",$H212="Schools",$H212="Workplace",$H212="Skills Training",$H212="Digital Supports"),1,VLOOKUP($B212,Populations!$D$15:$H$1920,5,FALSE))</f>
        <v>1</v>
      </c>
      <c r="E212" s="88">
        <f>VLOOKUP(I212,Epidemiology!$C$10:$H$47,6,FALSE)</f>
        <v>1850</v>
      </c>
      <c r="F212" s="102" t="str">
        <f>'Care profiles'!R213</f>
        <v>n/a</v>
      </c>
      <c r="G212" s="15" t="str">
        <f>'Care profiles'!A213</f>
        <v>65+</v>
      </c>
      <c r="H212" s="15" t="str">
        <f>'Care profiles'!B213</f>
        <v>Thoughts</v>
      </c>
      <c r="I212" s="15" t="str">
        <f>'Care profiles'!C213</f>
        <v>Thoughts_65+yrs</v>
      </c>
      <c r="J212" s="15" t="str">
        <f>'Care profiles'!D213</f>
        <v>Care profile</v>
      </c>
      <c r="K212" s="15" t="str">
        <f>'Care profiles'!E213</f>
        <v xml:space="preserve">Supports for Drug and Alcohol Use </v>
      </c>
      <c r="L212" s="104">
        <f>'Care profiles'!F213</f>
        <v>0.05</v>
      </c>
      <c r="M212" s="15" t="str">
        <f>'Care profiles'!G213</f>
        <v>n/a</v>
      </c>
      <c r="N212" s="15" t="str">
        <f>'Care profiles'!H213</f>
        <v>n/a</v>
      </c>
      <c r="O212" s="15" t="str">
        <f>'Care profiles'!I213</f>
        <v>n/a</v>
      </c>
      <c r="P212" s="15" t="str">
        <f>'Care profiles'!J213</f>
        <v>n/a</v>
      </c>
      <c r="Q212" s="15" t="str">
        <f>'Care profiles'!K213</f>
        <v>n/a</v>
      </c>
      <c r="R212" s="15" t="str">
        <f>'Care profiles'!M213</f>
        <v>Y</v>
      </c>
      <c r="S212" s="15" t="str">
        <f>'Care profiles'!O213</f>
        <v>Y</v>
      </c>
      <c r="T212" s="15" t="str">
        <f>'Care profiles'!Q213</f>
        <v>N</v>
      </c>
      <c r="U212" s="30">
        <f t="shared" si="28"/>
        <v>84348.418999999994</v>
      </c>
      <c r="V212" s="30">
        <f t="shared" si="29"/>
        <v>4217.4209499999997</v>
      </c>
      <c r="W212" s="30">
        <f>IF(M212="n/a",0,IF(O212="days",V212*M212*(1+(VLOOKUP(K212,'Bed parameters'!$A$9:$G$12,7,FALSE))),V212*M212))</f>
        <v>0</v>
      </c>
      <c r="X212" s="30">
        <f t="shared" si="30"/>
        <v>0</v>
      </c>
      <c r="Y212" s="30">
        <f t="shared" si="31"/>
        <v>0</v>
      </c>
      <c r="Z212" s="113">
        <f>_xlfn.IFNA(Y212/((VLOOKUP(K212,'Bed parameters'!$A$9:$G$12,3,FALSE))*(VLOOKUP(K212,'Bed parameters'!$A$9:$G$12,5,FALSE))),0)</f>
        <v>0</v>
      </c>
      <c r="AA212" s="30">
        <f t="shared" si="32"/>
        <v>0</v>
      </c>
      <c r="AB212" s="30">
        <f>_xlfn.IFNA(IF($O212="days",$Y212*(VLOOKUP($K212,'Bed parameters'!$A$9:$I$12,9,FALSE))*$F212*(VLOOKUP($Q212,'Workforce distribution'!$C$8:$AD$30,AB$7,FALSE)),IF($Q212="n/a",(IF($P212=AB$6,$X212*$F212,0)),$X212*$F212*(VLOOKUP($Q212,'Workforce distribution'!$C$8:$AD$30,AB$7,FALSE)))),0)</f>
        <v>0</v>
      </c>
      <c r="AC212" s="30">
        <f>_xlfn.IFNA(IF($O212="days",$Y212*(VLOOKUP($K212,'Bed parameters'!$A$9:$I$12,9,FALSE))*$F212*(VLOOKUP($Q212,'Workforce distribution'!$C$8:$AD$30,AC$7,FALSE)),IF($Q212="n/a",(IF($P212=AC$6,$X212*$F212,0)),$X212*$F212*(VLOOKUP($Q212,'Workforce distribution'!$C$8:$AD$30,AC$7,FALSE)))),0)</f>
        <v>0</v>
      </c>
      <c r="AD212" s="30">
        <f>_xlfn.IFNA(IF($O212="days",$Y212*(VLOOKUP($K212,'Bed parameters'!$A$9:$I$12,9,FALSE))*$F212*(VLOOKUP($Q212,'Workforce distribution'!$C$8:$AD$30,AD$7,FALSE)),IF($Q212="n/a",(IF($P212=AD$6,$X212*$F212,0)),$X212*$F212*(VLOOKUP($Q212,'Workforce distribution'!$C$8:$AD$30,AD$7,FALSE)))),0)</f>
        <v>0</v>
      </c>
      <c r="AE212" s="30">
        <f>_xlfn.IFNA(IF($O212="days",$Y212*(VLOOKUP($K212,'Bed parameters'!$A$9:$I$12,9,FALSE))*$F212*(VLOOKUP($Q212,'Workforce distribution'!$C$8:$AD$30,AE$7,FALSE)),IF($Q212="n/a",(IF($P212=AE$6,$X212*$F212,0)),$X212*$F212*(VLOOKUP($Q212,'Workforce distribution'!$C$8:$AD$30,AE$7,FALSE)))),0)</f>
        <v>0</v>
      </c>
      <c r="AF212" s="30">
        <f>_xlfn.IFNA(IF($O212="days",$Y212*(VLOOKUP($K212,'Bed parameters'!$A$9:$I$12,9,FALSE))*$F212*(VLOOKUP($Q212,'Workforce distribution'!$C$8:$AD$30,AF$7,FALSE)),IF($Q212="n/a",(IF($P212=AF$6,$X212*$F212,0)),$X212*$F212*(VLOOKUP($Q212,'Workforce distribution'!$C$8:$AD$30,AF$7,FALSE)))),0)</f>
        <v>0</v>
      </c>
      <c r="AG212" s="30">
        <f>_xlfn.IFNA(IF($O212="days",$Y212*(VLOOKUP($K212,'Bed parameters'!$A$9:$I$12,9,FALSE))*$F212*(VLOOKUP($Q212,'Workforce distribution'!$C$8:$AD$30,AG$7,FALSE)),IF($Q212="n/a",(IF($P212=AG$6,$X212*$F212,0)),$X212*$F212*(VLOOKUP($Q212,'Workforce distribution'!$C$8:$AD$30,AG$7,FALSE)))),0)</f>
        <v>0</v>
      </c>
      <c r="AH212" s="30">
        <f>_xlfn.IFNA(IF($O212="days",$Y212*(VLOOKUP($K212,'Bed parameters'!$A$9:$I$12,9,FALSE))*$F212*(VLOOKUP($Q212,'Workforce distribution'!$C$8:$AD$30,AH$7,FALSE)),IF($Q212="n/a",(IF($P212=AH$6,$X212*$F212,0)),$X212*$F212*(VLOOKUP($Q212,'Workforce distribution'!$C$8:$AD$30,AH$7,FALSE)))),0)</f>
        <v>0</v>
      </c>
      <c r="AI212" s="30">
        <f>_xlfn.IFNA(IF($O212="days",$Y212*(VLOOKUP($K212,'Bed parameters'!$A$9:$I$12,9,FALSE))*$F212*(VLOOKUP($Q212,'Workforce distribution'!$C$8:$AD$30,AI$7,FALSE)),IF($Q212="n/a",(IF($P212=AI$6,$X212*$F212,0)),$X212*$F212*(VLOOKUP($Q212,'Workforce distribution'!$C$8:$AD$30,AI$7,FALSE)))),0)</f>
        <v>0</v>
      </c>
      <c r="AJ212" s="30">
        <f>_xlfn.IFNA(IF($O212="days",$Y212*(VLOOKUP($K212,'Bed parameters'!$A$9:$I$12,9,FALSE))*$F212*(VLOOKUP($Q212,'Workforce distribution'!$C$8:$AD$30,AJ$7,FALSE)),IF($Q212="n/a",(IF($P212=AJ$6,$X212*$F212,0)),$X212*$F212*(VLOOKUP($Q212,'Workforce distribution'!$C$8:$AD$30,AJ$7,FALSE)))),0)</f>
        <v>0</v>
      </c>
      <c r="AK212" s="30">
        <f>_xlfn.IFNA(IF($O212="days",$Y212*(VLOOKUP($K212,'Bed parameters'!$A$9:$I$12,9,FALSE))*$F212*(VLOOKUP($Q212,'Workforce distribution'!$C$8:$AD$30,AK$7,FALSE)),IF($Q212="n/a",(IF($P212=AK$6,$X212*$F212,0)),$X212*$F212*(VLOOKUP($Q212,'Workforce distribution'!$C$8:$AD$30,AK$7,FALSE)))),0)</f>
        <v>0</v>
      </c>
      <c r="AL212" s="30">
        <f>_xlfn.IFNA(IF($O212="days",$Y212*(VLOOKUP($K212,'Bed parameters'!$A$9:$I$12,9,FALSE))*$F212*(VLOOKUP($Q212,'Workforce distribution'!$C$8:$AD$30,AL$7,FALSE)),IF($Q212="n/a",(IF($P212=AL$6,$X212*$F212,0)),$X212*$F212*(VLOOKUP($Q212,'Workforce distribution'!$C$8:$AD$30,AL$7,FALSE)))),0)</f>
        <v>0</v>
      </c>
      <c r="AM212" s="30">
        <f>_xlfn.IFNA(IF($O212="days",$Y212*(VLOOKUP($K212,'Bed parameters'!$A$9:$I$12,9,FALSE))*$F212*(VLOOKUP($Q212,'Workforce distribution'!$C$8:$AD$30,AM$7,FALSE)),IF($Q212="n/a",(IF($P212=AM$6,$X212*$F212,0)),$X212*$F212*(VLOOKUP($Q212,'Workforce distribution'!$C$8:$AD$30,AM$7,FALSE)))),0)</f>
        <v>0</v>
      </c>
      <c r="AN212" s="30">
        <f>_xlfn.IFNA(IF($O212="days",$Y212*(VLOOKUP($K212,'Bed parameters'!$A$9:$I$12,9,FALSE))*$F212*(VLOOKUP($Q212,'Workforce distribution'!$C$8:$AD$30,AN$7,FALSE)),IF($Q212="n/a",(IF($P212=AN$6,$X212*$F212,0)),$X212*$F212*(VLOOKUP($Q212,'Workforce distribution'!$C$8:$AD$30,AN$7,FALSE)))),0)</f>
        <v>0</v>
      </c>
      <c r="AO212" s="30">
        <f>_xlfn.IFNA(IF($O212="days",$Y212*(VLOOKUP($K212,'Bed parameters'!$A$9:$I$12,9,FALSE))*$F212*(VLOOKUP($Q212,'Workforce distribution'!$C$8:$AD$30,AO$7,FALSE)),IF($Q212="n/a",(IF($P212=AO$6,$X212*$F212,0)),$X212*$F212*(VLOOKUP($Q212,'Workforce distribution'!$C$8:$AD$30,AO$7,FALSE)))),0)</f>
        <v>0</v>
      </c>
      <c r="AP212" s="30">
        <f>_xlfn.IFNA(IF($O212="days",$Y212*(VLOOKUP($K212,'Bed parameters'!$A$9:$I$12,9,FALSE))*$F212*(VLOOKUP($Q212,'Workforce distribution'!$C$8:$AD$30,AP$7,FALSE)),IF($Q212="n/a",(IF($P212=AP$6,$X212*$F212,0)),$X212*$F212*(VLOOKUP($Q212,'Workforce distribution'!$C$8:$AD$30,AP$7,FALSE)))),0)</f>
        <v>0</v>
      </c>
      <c r="AQ212" s="30">
        <f>_xlfn.IFNA(IF($O212="days",$Y212*(VLOOKUP($K212,'Bed parameters'!$A$9:$I$12,9,FALSE))*$F212*(VLOOKUP($Q212,'Workforce distribution'!$C$8:$AD$30,AQ$7,FALSE)),IF($Q212="n/a",(IF($P212=AQ$6,$X212*$F212,0)),$X212*$F212*(VLOOKUP($Q212,'Workforce distribution'!$C$8:$AD$30,AQ$7,FALSE)))),0)</f>
        <v>0</v>
      </c>
      <c r="AR212" s="30">
        <f>_xlfn.IFNA(IF($O212="days",$Y212*(VLOOKUP($K212,'Bed parameters'!$A$9:$I$12,9,FALSE))*$F212*(VLOOKUP($Q212,'Workforce distribution'!$C$8:$AD$30,AR$7,FALSE)),IF($Q212="n/a",(IF($P212=AR$6,$X212*$F212,0)),$X212*$F212*(VLOOKUP($Q212,'Workforce distribution'!$C$8:$AD$30,AR$7,FALSE)))),0)</f>
        <v>0</v>
      </c>
      <c r="AS212" s="30">
        <f>_xlfn.IFNA(IF($O212="days",$Y212*(VLOOKUP($K212,'Bed parameters'!$A$9:$I$12,9,FALSE))*$F212*(VLOOKUP($Q212,'Workforce distribution'!$C$8:$AD$30,AS$7,FALSE)),IF($Q212="n/a",(IF($P212=AS$6,$X212*$F212,0)),$X212*$F212*(VLOOKUP($Q212,'Workforce distribution'!$C$8:$AD$30,AS$7,FALSE)))),0)</f>
        <v>0</v>
      </c>
      <c r="AT212" s="30">
        <f>_xlfn.IFNA(IF($O212="days",$Y212*(VLOOKUP($K212,'Bed parameters'!$A$9:$I$12,9,FALSE))*$F212*(VLOOKUP($Q212,'Workforce distribution'!$C$8:$AD$30,AT$7,FALSE)),IF($Q212="n/a",(IF($P212=AT$6,$X212*$F212,0)),$X212*$F212*(VLOOKUP($Q212,'Workforce distribution'!$C$8:$AD$30,AT$7,FALSE)))),0)</f>
        <v>0</v>
      </c>
      <c r="AU212" s="30">
        <f>_xlfn.IFNA(IF($O212="days",$Y212*(VLOOKUP($K212,'Bed parameters'!$A$9:$I$12,9,FALSE))*$F212*(VLOOKUP($Q212,'Workforce distribution'!$C$8:$AD$30,AU$7,FALSE)),IF($Q212="n/a",(IF($P212=AU$6,$X212*$F212,0)),$X212*$F212*(VLOOKUP($Q212,'Workforce distribution'!$C$8:$AD$30,AU$7,FALSE)))),0)</f>
        <v>0</v>
      </c>
      <c r="AV212" s="30">
        <f>_xlfn.IFNA(IF($O212="days",$Y212*(VLOOKUP($K212,'Bed parameters'!$A$9:$I$12,9,FALSE))*$F212*(VLOOKUP($Q212,'Workforce distribution'!$C$8:$AD$30,AV$7,FALSE)),IF($Q212="n/a",(IF($P212=AV$6,$X212*$F212,0)),$X212*$F212*(VLOOKUP($Q212,'Workforce distribution'!$C$8:$AD$30,AV$7,FALSE)))),0)</f>
        <v>0</v>
      </c>
      <c r="AW212" s="30">
        <f>_xlfn.IFNA(IF($O212="days",$Y212*(VLOOKUP($K212,'Bed parameters'!$A$9:$I$12,9,FALSE))*$F212*(VLOOKUP($Q212,'Workforce distribution'!$C$8:$AD$30,AW$7,FALSE)),IF($Q212="n/a",(IF($P212=AW$6,$X212*$F212,0)),$X212*$F212*(VLOOKUP($Q212,'Workforce distribution'!$C$8:$AD$30,AW$7,FALSE)))),0)</f>
        <v>0</v>
      </c>
      <c r="AX212" s="30">
        <f>_xlfn.IFNA(IF($O212="days",$Y212*(VLOOKUP($K212,'Bed parameters'!$A$9:$I$12,9,FALSE))*$F212*(VLOOKUP($Q212,'Workforce distribution'!$C$8:$AD$30,AX$7,FALSE)),IF($Q212="n/a",(IF($P212=AX$6,$X212*$F212,0)),$X212*$F212*(VLOOKUP($Q212,'Workforce distribution'!$C$8:$AD$30,AX$7,FALSE)))),0)</f>
        <v>0</v>
      </c>
      <c r="AY212" s="30">
        <f>_xlfn.IFNA(IF($O212="days",$Y212*(VLOOKUP($K212,'Bed parameters'!$A$9:$I$12,9,FALSE))*$F212*(VLOOKUP($Q212,'Workforce distribution'!$C$8:$AD$30,AY$7,FALSE)),IF($Q212="n/a",(IF($P212=AY$6,$X212*$F212,0)),$X212*$F212*(VLOOKUP($Q212,'Workforce distribution'!$C$8:$AD$30,AY$7,FALSE)))),0)</f>
        <v>0</v>
      </c>
      <c r="AZ212" s="30">
        <f>_xlfn.IFNA(IF($O212="days",$Y212*(VLOOKUP($K212,'Bed parameters'!$A$9:$I$12,9,FALSE))*$F212*(VLOOKUP($Q212,'Workforce distribution'!$C$8:$AD$30,AZ$7,FALSE)),IF($Q212="n/a",(IF($P212=AZ$6,$X212*$F212,0)),$X212*$F212*(VLOOKUP($Q212,'Workforce distribution'!$C$8:$AD$30,AZ$7,FALSE)))),0)</f>
        <v>0</v>
      </c>
      <c r="BA212" s="30">
        <f>_xlfn.IFNA(IF($O212="days",$Y212*(VLOOKUP($K212,'Bed parameters'!$A$9:$I$12,9,FALSE))*$F212*(VLOOKUP($Q212,'Workforce distribution'!$C$8:$AD$30,BA$7,FALSE)),IF($Q212="n/a",(IF($P212=BA$6,$X212*$F212,0)),$X212*$F212*(VLOOKUP($Q212,'Workforce distribution'!$C$8:$AD$30,BA$7,FALSE)))),0)</f>
        <v>0</v>
      </c>
      <c r="BB212" s="30">
        <f>_xlfn.IFNA(IF($O212="days",$Y212*(VLOOKUP($K212,'Bed parameters'!$A$9:$I$12,9,FALSE))*$F212*(VLOOKUP($Q212,'Workforce distribution'!$C$8:$AD$30,BB$7,FALSE)),IF($Q212="n/a",(IF($P212=BB$6,$X212*$F212,0)),$X212*$F212*(VLOOKUP($Q212,'Workforce distribution'!$C$8:$AD$30,BB$7,FALSE)))),0)</f>
        <v>0</v>
      </c>
      <c r="BC212" s="149">
        <f t="shared" si="33"/>
        <v>0</v>
      </c>
      <c r="BD212" s="288">
        <f>IF($Q212="n/a",(IF('Workforce hours'!D$30=0,0,(AB212/'Workforce hours'!D$30))),(IF(VLOOKUP($Q212,'Workforce hours'!$C$8:$AD$30,BD$7,FALSE)=0,0,(AB212/(VLOOKUP($Q212,'Workforce hours'!$C$8:$AD$30,BD$7,FALSE))))))</f>
        <v>0</v>
      </c>
      <c r="BE212" s="288">
        <f>IF($Q212="n/a",(IF('Workforce hours'!E$30=0,0,(AC212/'Workforce hours'!E$30))),(IF(VLOOKUP($Q212,'Workforce hours'!$C$8:$AD$30,BE$7,FALSE)=0,0,(AC212/(VLOOKUP($Q212,'Workforce hours'!$C$8:$AD$30,BE$7,FALSE))))))</f>
        <v>0</v>
      </c>
      <c r="BF212" s="288">
        <f>IF($Q212="n/a",(IF('Workforce hours'!F$30=0,0,(AD212/'Workforce hours'!F$30))),(IF(VLOOKUP($Q212,'Workforce hours'!$C$8:$AD$30,BF$7,FALSE)=0,0,(AD212/(VLOOKUP($Q212,'Workforce hours'!$C$8:$AD$30,BF$7,FALSE))))))</f>
        <v>0</v>
      </c>
      <c r="BG212" s="288">
        <f>IF($Q212="n/a",(IF('Workforce hours'!G$30=0,0,(AE212/'Workforce hours'!G$30))),(IF(VLOOKUP($Q212,'Workforce hours'!$C$8:$AD$30,BG$7,FALSE)=0,0,(AE212/(VLOOKUP($Q212,'Workforce hours'!$C$8:$AD$30,BG$7,FALSE))))))</f>
        <v>0</v>
      </c>
      <c r="BH212" s="288">
        <f>IF($Q212="n/a",(IF('Workforce hours'!H$30=0,0,(AF212/'Workforce hours'!H$30))),(IF(VLOOKUP($Q212,'Workforce hours'!$C$8:$AD$30,BH$7,FALSE)=0,0,(AF212/(VLOOKUP($Q212,'Workforce hours'!$C$8:$AD$30,BH$7,FALSE))))))</f>
        <v>0</v>
      </c>
      <c r="BI212" s="288">
        <f>IF($Q212="n/a",(IF('Workforce hours'!I$30=0,0,(AG212/'Workforce hours'!I$30))),(IF(VLOOKUP($Q212,'Workforce hours'!$C$8:$AD$30,BI$7,FALSE)=0,0,(AG212/(VLOOKUP($Q212,'Workforce hours'!$C$8:$AD$30,BI$7,FALSE))))))</f>
        <v>0</v>
      </c>
      <c r="BJ212" s="288">
        <f>IF($Q212="n/a",(IF('Workforce hours'!J$30=0,0,(AH212/'Workforce hours'!J$30))),(IF(VLOOKUP($Q212,'Workforce hours'!$C$8:$AD$30,BJ$7,FALSE)=0,0,(AH212/(VLOOKUP($Q212,'Workforce hours'!$C$8:$AD$30,BJ$7,FALSE))))))</f>
        <v>0</v>
      </c>
      <c r="BK212" s="288">
        <f>IF($Q212="n/a",(IF('Workforce hours'!K$30=0,0,(AI212/'Workforce hours'!K$30))),(IF(VLOOKUP($Q212,'Workforce hours'!$C$8:$AD$30,BK$7,FALSE)=0,0,(AI212/(VLOOKUP($Q212,'Workforce hours'!$C$8:$AD$30,BK$7,FALSE))))))</f>
        <v>0</v>
      </c>
      <c r="BL212" s="288">
        <f>IF($Q212="n/a",(IF('Workforce hours'!L$30=0,0,(AJ212/'Workforce hours'!L$30))),(IF(VLOOKUP($Q212,'Workforce hours'!$C$8:$AD$30,BL$7,FALSE)=0,0,(AJ212/(VLOOKUP($Q212,'Workforce hours'!$C$8:$AD$30,BL$7,FALSE))))))</f>
        <v>0</v>
      </c>
      <c r="BM212" s="288">
        <f>IF($Q212="n/a",(IF('Workforce hours'!M$30=0,0,(AK212/'Workforce hours'!M$30))),(IF(VLOOKUP($Q212,'Workforce hours'!$C$8:$AD$30,BM$7,FALSE)=0,0,(AK212/(VLOOKUP($Q212,'Workforce hours'!$C$8:$AD$30,BM$7,FALSE))))))</f>
        <v>0</v>
      </c>
      <c r="BN212" s="288">
        <f>IF($Q212="n/a",(IF('Workforce hours'!N$30=0,0,(AL212/'Workforce hours'!N$30))),(IF(VLOOKUP($Q212,'Workforce hours'!$C$8:$AD$30,BN$7,FALSE)=0,0,(AL212/(VLOOKUP($Q212,'Workforce hours'!$C$8:$AD$30,BN$7,FALSE))))))</f>
        <v>0</v>
      </c>
      <c r="BO212" s="288">
        <f>IF($Q212="n/a",(IF('Workforce hours'!O$30=0,0,(AM212/'Workforce hours'!O$30))),(IF(VLOOKUP($Q212,'Workforce hours'!$C$8:$AD$30,BO$7,FALSE)=0,0,(AM212/(VLOOKUP($Q212,'Workforce hours'!$C$8:$AD$30,BO$7,FALSE))))))</f>
        <v>0</v>
      </c>
      <c r="BP212" s="288">
        <f>IF($Q212="n/a",(IF('Workforce hours'!P$30=0,0,(AN212/'Workforce hours'!P$30))),(IF(VLOOKUP($Q212,'Workforce hours'!$C$8:$AD$30,BP$7,FALSE)=0,0,(AN212/(VLOOKUP($Q212,'Workforce hours'!$C$8:$AD$30,BP$7,FALSE))))))</f>
        <v>0</v>
      </c>
      <c r="BQ212" s="288">
        <f>IF($Q212="n/a",(IF('Workforce hours'!Q$30=0,0,(AO212/'Workforce hours'!Q$30))),(IF(VLOOKUP($Q212,'Workforce hours'!$C$8:$AD$30,BQ$7,FALSE)=0,0,(AO212/(VLOOKUP($Q212,'Workforce hours'!$C$8:$AD$30,BQ$7,FALSE))))))</f>
        <v>0</v>
      </c>
      <c r="BR212" s="288">
        <f>IF($Q212="n/a",(IF('Workforce hours'!R$30=0,0,(AP212/'Workforce hours'!R$30))),(IF(VLOOKUP($Q212,'Workforce hours'!$C$8:$AD$30,BR$7,FALSE)=0,0,(AP212/(VLOOKUP($Q212,'Workforce hours'!$C$8:$AD$30,BR$7,FALSE))))))</f>
        <v>0</v>
      </c>
      <c r="BS212" s="288">
        <f>IF($Q212="n/a",(IF('Workforce hours'!S$30=0,0,(AQ212/'Workforce hours'!S$30))),(IF(VLOOKUP($Q212,'Workforce hours'!$C$8:$AD$30,BS$7,FALSE)=0,0,(AQ212/(VLOOKUP($Q212,'Workforce hours'!$C$8:$AD$30,BS$7,FALSE))))))</f>
        <v>0</v>
      </c>
      <c r="BT212" s="288">
        <f>IF($Q212="n/a",(IF('Workforce hours'!T$30=0,0,(AR212/'Workforce hours'!T$30))),(IF(VLOOKUP($Q212,'Workforce hours'!$C$8:$AD$30,BT$7,FALSE)=0,0,(AR212/(VLOOKUP($Q212,'Workforce hours'!$C$8:$AD$30,BT$7,FALSE))))))</f>
        <v>0</v>
      </c>
      <c r="BU212" s="288">
        <f>IF($Q212="n/a",(IF('Workforce hours'!U$30=0,0,(AS212/'Workforce hours'!U$30))),(IF(VLOOKUP($Q212,'Workforce hours'!$C$8:$AD$30,BU$7,FALSE)=0,0,(AS212/(VLOOKUP($Q212,'Workforce hours'!$C$8:$AD$30,BU$7,FALSE))))))</f>
        <v>0</v>
      </c>
      <c r="BV212" s="288">
        <f>IF($Q212="n/a",(IF('Workforce hours'!V$30=0,0,(AT212/'Workforce hours'!V$30))),(IF(VLOOKUP($Q212,'Workforce hours'!$C$8:$AD$30,BV$7,FALSE)=0,0,(AT212/(VLOOKUP($Q212,'Workforce hours'!$C$8:$AD$30,BV$7,FALSE))))))</f>
        <v>0</v>
      </c>
      <c r="BW212" s="288">
        <f>IF($Q212="n/a",(IF('Workforce hours'!W$30=0,0,(AU212/'Workforce hours'!W$30))),(IF(VLOOKUP($Q212,'Workforce hours'!$C$8:$AD$30,BW$7,FALSE)=0,0,(AU212/(VLOOKUP($Q212,'Workforce hours'!$C$8:$AD$30,BW$7,FALSE))))))</f>
        <v>0</v>
      </c>
      <c r="BX212" s="288">
        <f>IF($Q212="n/a",(IF('Workforce hours'!X$30=0,0,(AV212/'Workforce hours'!X$30))),(IF(VLOOKUP($Q212,'Workforce hours'!$C$8:$AD$30,BX$7,FALSE)=0,0,(AV212/(VLOOKUP($Q212,'Workforce hours'!$C$8:$AD$30,BX$7,FALSE))))))</f>
        <v>0</v>
      </c>
      <c r="BY212" s="288">
        <f>IF($Q212="n/a",(IF('Workforce hours'!Y$30=0,0,(AW212/'Workforce hours'!Y$30))),(IF(VLOOKUP($Q212,'Workforce hours'!$C$8:$AD$30,BY$7,FALSE)=0,0,(AW212/(VLOOKUP($Q212,'Workforce hours'!$C$8:$AD$30,BY$7,FALSE))))))</f>
        <v>0</v>
      </c>
      <c r="BZ212" s="288">
        <f>IF($Q212="n/a",(IF('Workforce hours'!Z$30=0,0,(AX212/'Workforce hours'!Z$30))),(IF(VLOOKUP($Q212,'Workforce hours'!$C$8:$AD$30,BZ$7,FALSE)=0,0,(AX212/(VLOOKUP($Q212,'Workforce hours'!$C$8:$AD$30,BZ$7,FALSE))))))</f>
        <v>0</v>
      </c>
      <c r="CA212" s="288">
        <f>IF($Q212="n/a",(IF('Workforce hours'!AA$30=0,0,(AY212/'Workforce hours'!AA$30))),(IF(VLOOKUP($Q212,'Workforce hours'!$C$8:$AD$30,CA$7,FALSE)=0,0,(AY212/(VLOOKUP($Q212,'Workforce hours'!$C$8:$AD$30,CA$7,FALSE))))))</f>
        <v>0</v>
      </c>
      <c r="CB212" s="288">
        <f>IF($Q212="n/a",(IF('Workforce hours'!AB$30=0,0,(AZ212/'Workforce hours'!AB$30))),(IF(VLOOKUP($Q212,'Workforce hours'!$C$8:$AD$30,CB$7,FALSE)=0,0,(AZ212/(VLOOKUP($Q212,'Workforce hours'!$C$8:$AD$30,CB$7,FALSE))))))</f>
        <v>0</v>
      </c>
      <c r="CC212" s="288">
        <f>IF($Q212="n/a",(IF('Workforce hours'!AC$30=0,0,(BA212/'Workforce hours'!AC$30))),(IF(VLOOKUP($Q212,'Workforce hours'!$C$8:$AD$30,CC$7,FALSE)=0,0,(BA212/(VLOOKUP($Q212,'Workforce hours'!$C$8:$AD$30,CC$7,FALSE))))))</f>
        <v>0</v>
      </c>
      <c r="CD212" s="288">
        <f>IF($Q212="n/a",(IF('Workforce hours'!AD$30=0,0,(BB212/'Workforce hours'!AD$30))),(IF(VLOOKUP($Q212,'Workforce hours'!$C$8:$AD$30,CD$7,FALSE)=0,0,(BB212/(VLOOKUP($Q212,'Workforce hours'!$C$8:$AD$30,CD$7,FALSE))))))</f>
        <v>0</v>
      </c>
      <c r="CE212" s="289">
        <f t="shared" si="34"/>
        <v>0</v>
      </c>
      <c r="CF212" s="290">
        <f>BD212*'Workforce costs'!B$9*(1+'Workforce costs'!B$10)*(1+'Workforce costs'!B$11)</f>
        <v>0</v>
      </c>
      <c r="CG212" s="290">
        <f>BE212*'Workforce costs'!C$9*(1+'Workforce costs'!C$10)*(1+'Workforce costs'!C$11)</f>
        <v>0</v>
      </c>
      <c r="CH212" s="290">
        <f>BF212*'Workforce costs'!D$9*(1+'Workforce costs'!D$10)*(1+'Workforce costs'!D$11)</f>
        <v>0</v>
      </c>
      <c r="CI212" s="290">
        <f>BG212*'Workforce costs'!E$9*(1+'Workforce costs'!E$10)*(1+'Workforce costs'!E$11)</f>
        <v>0</v>
      </c>
      <c r="CJ212" s="290">
        <f>BH212*'Workforce costs'!F$9*(1+'Workforce costs'!F$10)*(1+'Workforce costs'!F$11)</f>
        <v>0</v>
      </c>
      <c r="CK212" s="290">
        <f>BI212*'Workforce costs'!G$9*(1+'Workforce costs'!G$10)*(1+'Workforce costs'!G$11)</f>
        <v>0</v>
      </c>
      <c r="CL212" s="290">
        <f>BJ212*'Workforce costs'!H$9*(1+'Workforce costs'!H$10)*(1+'Workforce costs'!H$11)</f>
        <v>0</v>
      </c>
      <c r="CM212" s="290">
        <f>BK212*'Workforce costs'!I$9*(1+'Workforce costs'!I$10)*(1+'Workforce costs'!I$11)</f>
        <v>0</v>
      </c>
      <c r="CN212" s="290">
        <f>BL212*'Workforce costs'!J$9*(1+'Workforce costs'!J$10)*(1+'Workforce costs'!J$11)</f>
        <v>0</v>
      </c>
      <c r="CO212" s="290">
        <f>BM212*'Workforce costs'!K$9*(1+'Workforce costs'!K$10)*(1+'Workforce costs'!K$11)</f>
        <v>0</v>
      </c>
      <c r="CP212" s="290">
        <f>BN212*'Workforce costs'!L$9*(1+'Workforce costs'!L$10)*(1+'Workforce costs'!L$11)</f>
        <v>0</v>
      </c>
      <c r="CQ212" s="290">
        <f>BO212*'Workforce costs'!M$9*(1+'Workforce costs'!M$10)*(1+'Workforce costs'!M$11)</f>
        <v>0</v>
      </c>
      <c r="CR212" s="290">
        <f>BP212*'Workforce costs'!N$9*(1+'Workforce costs'!N$10)*(1+'Workforce costs'!N$11)</f>
        <v>0</v>
      </c>
      <c r="CS212" s="290">
        <f>BQ212*'Workforce costs'!O$9*(1+'Workforce costs'!O$10)*(1+'Workforce costs'!O$11)</f>
        <v>0</v>
      </c>
      <c r="CT212" s="290">
        <f>BR212*'Workforce costs'!P$9*(1+'Workforce costs'!P$10)*(1+'Workforce costs'!P$11)</f>
        <v>0</v>
      </c>
      <c r="CU212" s="290">
        <f>BS212*'Workforce costs'!Q$9*(1+'Workforce costs'!Q$10)*(1+'Workforce costs'!Q$11)</f>
        <v>0</v>
      </c>
      <c r="CV212" s="290">
        <f>BT212*'Workforce costs'!R$9*(1+'Workforce costs'!R$10)*(1+'Workforce costs'!R$11)</f>
        <v>0</v>
      </c>
      <c r="CW212" s="290">
        <f>BU212*'Workforce costs'!S$9*(1+'Workforce costs'!S$10)*(1+'Workforce costs'!S$11)</f>
        <v>0</v>
      </c>
      <c r="CX212" s="290">
        <f>BV212*'Workforce costs'!T$9*(1+'Workforce costs'!T$10)*(1+'Workforce costs'!T$11)</f>
        <v>0</v>
      </c>
      <c r="CY212" s="290">
        <f>BW212*'Workforce costs'!U$9*(1+'Workforce costs'!U$10)*(1+'Workforce costs'!U$11)</f>
        <v>0</v>
      </c>
      <c r="CZ212" s="290">
        <f>BX212*'Workforce costs'!V$9*(1+'Workforce costs'!V$10)*(1+'Workforce costs'!V$11)</f>
        <v>0</v>
      </c>
      <c r="DA212" s="290">
        <f>BY212*'Workforce costs'!W$9*(1+'Workforce costs'!W$10)*(1+'Workforce costs'!W$11)</f>
        <v>0</v>
      </c>
      <c r="DB212" s="290">
        <f>BZ212*'Workforce costs'!X$9*(1+'Workforce costs'!X$10)*(1+'Workforce costs'!X$11)</f>
        <v>0</v>
      </c>
      <c r="DC212" s="290">
        <f>CA212*'Workforce costs'!Y$9*(1+'Workforce costs'!Y$10)*(1+'Workforce costs'!Y$11)</f>
        <v>0</v>
      </c>
      <c r="DD212" s="290">
        <f>CB212*'Workforce costs'!Z$9*(1+'Workforce costs'!Z$10)*(1+'Workforce costs'!Z$11)</f>
        <v>0</v>
      </c>
      <c r="DE212" s="290">
        <f>CC212*'Workforce costs'!AA$9*(1+'Workforce costs'!AA$10)*(1+'Workforce costs'!AA$11)</f>
        <v>0</v>
      </c>
      <c r="DF212" s="290">
        <f>CD212*'Workforce costs'!AB$9*(1+'Workforce costs'!AB$10)*(1+'Workforce costs'!AB$11)</f>
        <v>0</v>
      </c>
    </row>
    <row r="213" spans="1:110" x14ac:dyDescent="0.3">
      <c r="A213" s="2" t="str">
        <f>Outputs!$A$4</f>
        <v>Australia</v>
      </c>
      <c r="B213" s="2" t="str">
        <f t="shared" si="27"/>
        <v>Australia 65+</v>
      </c>
      <c r="C213" s="30">
        <f>VLOOKUP($B213,Populations!$D$15:$H$1920,3,FALSE)</f>
        <v>4559374</v>
      </c>
      <c r="D213" s="255">
        <f>IF(OR($H213="General pop",$H213="Schools",$H213="Workplace",$H213="Skills Training",$H213="Digital Supports"),1,VLOOKUP($B213,Populations!$D$15:$H$1920,5,FALSE))</f>
        <v>1</v>
      </c>
      <c r="E213" s="88">
        <f>VLOOKUP(I213,Epidemiology!$C$10:$H$47,6,FALSE)</f>
        <v>1850</v>
      </c>
      <c r="F213" s="102">
        <f>'Care profiles'!R214</f>
        <v>1</v>
      </c>
      <c r="G213" s="15" t="str">
        <f>'Care profiles'!A214</f>
        <v>65+</v>
      </c>
      <c r="H213" s="15" t="str">
        <f>'Care profiles'!B214</f>
        <v>Thoughts</v>
      </c>
      <c r="I213" s="15" t="str">
        <f>'Care profiles'!C214</f>
        <v>Thoughts_65+yrs</v>
      </c>
      <c r="J213" s="15" t="str">
        <f>'Care profiles'!D214</f>
        <v>Care profile</v>
      </c>
      <c r="K213" s="15" t="str">
        <f>'Care profiles'!E214</f>
        <v>Assessment and Planning</v>
      </c>
      <c r="L213" s="104">
        <f>'Care profiles'!F214</f>
        <v>0.7</v>
      </c>
      <c r="M213" s="15">
        <f>'Care profiles'!G214</f>
        <v>1</v>
      </c>
      <c r="N213" s="15">
        <f>'Care profiles'!H214</f>
        <v>60</v>
      </c>
      <c r="O213" s="15" t="str">
        <f>'Care profiles'!I214</f>
        <v>min</v>
      </c>
      <c r="P213" s="15" t="str">
        <f>'Care profiles'!J214</f>
        <v>General Practitioner</v>
      </c>
      <c r="Q213" s="15" t="str">
        <f>'Care profiles'!K214</f>
        <v>n/a</v>
      </c>
      <c r="R213" s="15" t="str">
        <f>'Care profiles'!M214</f>
        <v>Y</v>
      </c>
      <c r="S213" s="15" t="str">
        <f>'Care profiles'!O214</f>
        <v>N</v>
      </c>
      <c r="T213" s="15" t="str">
        <f>'Care profiles'!Q214</f>
        <v>N</v>
      </c>
      <c r="U213" s="30">
        <f t="shared" si="28"/>
        <v>84348.418999999994</v>
      </c>
      <c r="V213" s="30">
        <f t="shared" si="29"/>
        <v>59043.893299999989</v>
      </c>
      <c r="W213" s="30">
        <f>IF(M213="n/a",0,IF(O213="days",V213*M213*(1+(VLOOKUP(K213,'Bed parameters'!$A$9:$G$12,7,FALSE))),V213*M213))</f>
        <v>59043.893299999989</v>
      </c>
      <c r="X213" s="30">
        <f t="shared" si="30"/>
        <v>59043.893299999989</v>
      </c>
      <c r="Y213" s="30">
        <f t="shared" si="31"/>
        <v>0</v>
      </c>
      <c r="Z213" s="113">
        <f>_xlfn.IFNA(Y213/((VLOOKUP(K213,'Bed parameters'!$A$9:$G$12,3,FALSE))*(VLOOKUP(K213,'Bed parameters'!$A$9:$G$12,5,FALSE))),0)</f>
        <v>0</v>
      </c>
      <c r="AA213" s="30">
        <f t="shared" si="32"/>
        <v>59043.893299999989</v>
      </c>
      <c r="AB213" s="30">
        <f>_xlfn.IFNA(IF($O213="days",$Y213*(VLOOKUP($K213,'Bed parameters'!$A$9:$I$12,9,FALSE))*$F213*(VLOOKUP($Q213,'Workforce distribution'!$C$8:$AD$30,AB$7,FALSE)),IF($Q213="n/a",(IF($P213=AB$6,$X213*$F213,0)),$X213*$F213*(VLOOKUP($Q213,'Workforce distribution'!$C$8:$AD$30,AB$7,FALSE)))),0)</f>
        <v>0</v>
      </c>
      <c r="AC213" s="30">
        <f>_xlfn.IFNA(IF($O213="days",$Y213*(VLOOKUP($K213,'Bed parameters'!$A$9:$I$12,9,FALSE))*$F213*(VLOOKUP($Q213,'Workforce distribution'!$C$8:$AD$30,AC$7,FALSE)),IF($Q213="n/a",(IF($P213=AC$6,$X213*$F213,0)),$X213*$F213*(VLOOKUP($Q213,'Workforce distribution'!$C$8:$AD$30,AC$7,FALSE)))),0)</f>
        <v>0</v>
      </c>
      <c r="AD213" s="30">
        <f>_xlfn.IFNA(IF($O213="days",$Y213*(VLOOKUP($K213,'Bed parameters'!$A$9:$I$12,9,FALSE))*$F213*(VLOOKUP($Q213,'Workforce distribution'!$C$8:$AD$30,AD$7,FALSE)),IF($Q213="n/a",(IF($P213=AD$6,$X213*$F213,0)),$X213*$F213*(VLOOKUP($Q213,'Workforce distribution'!$C$8:$AD$30,AD$7,FALSE)))),0)</f>
        <v>0</v>
      </c>
      <c r="AE213" s="30">
        <f>_xlfn.IFNA(IF($O213="days",$Y213*(VLOOKUP($K213,'Bed parameters'!$A$9:$I$12,9,FALSE))*$F213*(VLOOKUP($Q213,'Workforce distribution'!$C$8:$AD$30,AE$7,FALSE)),IF($Q213="n/a",(IF($P213=AE$6,$X213*$F213,0)),$X213*$F213*(VLOOKUP($Q213,'Workforce distribution'!$C$8:$AD$30,AE$7,FALSE)))),0)</f>
        <v>0</v>
      </c>
      <c r="AF213" s="30">
        <f>_xlfn.IFNA(IF($O213="days",$Y213*(VLOOKUP($K213,'Bed parameters'!$A$9:$I$12,9,FALSE))*$F213*(VLOOKUP($Q213,'Workforce distribution'!$C$8:$AD$30,AF$7,FALSE)),IF($Q213="n/a",(IF($P213=AF$6,$X213*$F213,0)),$X213*$F213*(VLOOKUP($Q213,'Workforce distribution'!$C$8:$AD$30,AF$7,FALSE)))),0)</f>
        <v>0</v>
      </c>
      <c r="AG213" s="30">
        <f>_xlfn.IFNA(IF($O213="days",$Y213*(VLOOKUP($K213,'Bed parameters'!$A$9:$I$12,9,FALSE))*$F213*(VLOOKUP($Q213,'Workforce distribution'!$C$8:$AD$30,AG$7,FALSE)),IF($Q213="n/a",(IF($P213=AG$6,$X213*$F213,0)),$X213*$F213*(VLOOKUP($Q213,'Workforce distribution'!$C$8:$AD$30,AG$7,FALSE)))),0)</f>
        <v>0</v>
      </c>
      <c r="AH213" s="30">
        <f>_xlfn.IFNA(IF($O213="days",$Y213*(VLOOKUP($K213,'Bed parameters'!$A$9:$I$12,9,FALSE))*$F213*(VLOOKUP($Q213,'Workforce distribution'!$C$8:$AD$30,AH$7,FALSE)),IF($Q213="n/a",(IF($P213=AH$6,$X213*$F213,0)),$X213*$F213*(VLOOKUP($Q213,'Workforce distribution'!$C$8:$AD$30,AH$7,FALSE)))),0)</f>
        <v>0</v>
      </c>
      <c r="AI213" s="30">
        <f>_xlfn.IFNA(IF($O213="days",$Y213*(VLOOKUP($K213,'Bed parameters'!$A$9:$I$12,9,FALSE))*$F213*(VLOOKUP($Q213,'Workforce distribution'!$C$8:$AD$30,AI$7,FALSE)),IF($Q213="n/a",(IF($P213=AI$6,$X213*$F213,0)),$X213*$F213*(VLOOKUP($Q213,'Workforce distribution'!$C$8:$AD$30,AI$7,FALSE)))),0)</f>
        <v>0</v>
      </c>
      <c r="AJ213" s="30">
        <f>_xlfn.IFNA(IF($O213="days",$Y213*(VLOOKUP($K213,'Bed parameters'!$A$9:$I$12,9,FALSE))*$F213*(VLOOKUP($Q213,'Workforce distribution'!$C$8:$AD$30,AJ$7,FALSE)),IF($Q213="n/a",(IF($P213=AJ$6,$X213*$F213,0)),$X213*$F213*(VLOOKUP($Q213,'Workforce distribution'!$C$8:$AD$30,AJ$7,FALSE)))),0)</f>
        <v>0</v>
      </c>
      <c r="AK213" s="30">
        <f>_xlfn.IFNA(IF($O213="days",$Y213*(VLOOKUP($K213,'Bed parameters'!$A$9:$I$12,9,FALSE))*$F213*(VLOOKUP($Q213,'Workforce distribution'!$C$8:$AD$30,AK$7,FALSE)),IF($Q213="n/a",(IF($P213=AK$6,$X213*$F213,0)),$X213*$F213*(VLOOKUP($Q213,'Workforce distribution'!$C$8:$AD$30,AK$7,FALSE)))),0)</f>
        <v>0</v>
      </c>
      <c r="AL213" s="30">
        <f>_xlfn.IFNA(IF($O213="days",$Y213*(VLOOKUP($K213,'Bed parameters'!$A$9:$I$12,9,FALSE))*$F213*(VLOOKUP($Q213,'Workforce distribution'!$C$8:$AD$30,AL$7,FALSE)),IF($Q213="n/a",(IF($P213=AL$6,$X213*$F213,0)),$X213*$F213*(VLOOKUP($Q213,'Workforce distribution'!$C$8:$AD$30,AL$7,FALSE)))),0)</f>
        <v>0</v>
      </c>
      <c r="AM213" s="30">
        <f>_xlfn.IFNA(IF($O213="days",$Y213*(VLOOKUP($K213,'Bed parameters'!$A$9:$I$12,9,FALSE))*$F213*(VLOOKUP($Q213,'Workforce distribution'!$C$8:$AD$30,AM$7,FALSE)),IF($Q213="n/a",(IF($P213=AM$6,$X213*$F213,0)),$X213*$F213*(VLOOKUP($Q213,'Workforce distribution'!$C$8:$AD$30,AM$7,FALSE)))),0)</f>
        <v>0</v>
      </c>
      <c r="AN213" s="30">
        <f>_xlfn.IFNA(IF($O213="days",$Y213*(VLOOKUP($K213,'Bed parameters'!$A$9:$I$12,9,FALSE))*$F213*(VLOOKUP($Q213,'Workforce distribution'!$C$8:$AD$30,AN$7,FALSE)),IF($Q213="n/a",(IF($P213=AN$6,$X213*$F213,0)),$X213*$F213*(VLOOKUP($Q213,'Workforce distribution'!$C$8:$AD$30,AN$7,FALSE)))),0)</f>
        <v>0</v>
      </c>
      <c r="AO213" s="30">
        <f>_xlfn.IFNA(IF($O213="days",$Y213*(VLOOKUP($K213,'Bed parameters'!$A$9:$I$12,9,FALSE))*$F213*(VLOOKUP($Q213,'Workforce distribution'!$C$8:$AD$30,AO$7,FALSE)),IF($Q213="n/a",(IF($P213=AO$6,$X213*$F213,0)),$X213*$F213*(VLOOKUP($Q213,'Workforce distribution'!$C$8:$AD$30,AO$7,FALSE)))),0)</f>
        <v>0</v>
      </c>
      <c r="AP213" s="30">
        <f>_xlfn.IFNA(IF($O213="days",$Y213*(VLOOKUP($K213,'Bed parameters'!$A$9:$I$12,9,FALSE))*$F213*(VLOOKUP($Q213,'Workforce distribution'!$C$8:$AD$30,AP$7,FALSE)),IF($Q213="n/a",(IF($P213=AP$6,$X213*$F213,0)),$X213*$F213*(VLOOKUP($Q213,'Workforce distribution'!$C$8:$AD$30,AP$7,FALSE)))),0)</f>
        <v>0</v>
      </c>
      <c r="AQ213" s="30">
        <f>_xlfn.IFNA(IF($O213="days",$Y213*(VLOOKUP($K213,'Bed parameters'!$A$9:$I$12,9,FALSE))*$F213*(VLOOKUP($Q213,'Workforce distribution'!$C$8:$AD$30,AQ$7,FALSE)),IF($Q213="n/a",(IF($P213=AQ$6,$X213*$F213,0)),$X213*$F213*(VLOOKUP($Q213,'Workforce distribution'!$C$8:$AD$30,AQ$7,FALSE)))),0)</f>
        <v>0</v>
      </c>
      <c r="AR213" s="30">
        <f>_xlfn.IFNA(IF($O213="days",$Y213*(VLOOKUP($K213,'Bed parameters'!$A$9:$I$12,9,FALSE))*$F213*(VLOOKUP($Q213,'Workforce distribution'!$C$8:$AD$30,AR$7,FALSE)),IF($Q213="n/a",(IF($P213=AR$6,$X213*$F213,0)),$X213*$F213*(VLOOKUP($Q213,'Workforce distribution'!$C$8:$AD$30,AR$7,FALSE)))),0)</f>
        <v>0</v>
      </c>
      <c r="AS213" s="30">
        <f>_xlfn.IFNA(IF($O213="days",$Y213*(VLOOKUP($K213,'Bed parameters'!$A$9:$I$12,9,FALSE))*$F213*(VLOOKUP($Q213,'Workforce distribution'!$C$8:$AD$30,AS$7,FALSE)),IF($Q213="n/a",(IF($P213=AS$6,$X213*$F213,0)),$X213*$F213*(VLOOKUP($Q213,'Workforce distribution'!$C$8:$AD$30,AS$7,FALSE)))),0)</f>
        <v>0</v>
      </c>
      <c r="AT213" s="30">
        <f>_xlfn.IFNA(IF($O213="days",$Y213*(VLOOKUP($K213,'Bed parameters'!$A$9:$I$12,9,FALSE))*$F213*(VLOOKUP($Q213,'Workforce distribution'!$C$8:$AD$30,AT$7,FALSE)),IF($Q213="n/a",(IF($P213=AT$6,$X213*$F213,0)),$X213*$F213*(VLOOKUP($Q213,'Workforce distribution'!$C$8:$AD$30,AT$7,FALSE)))),0)</f>
        <v>59043.893299999989</v>
      </c>
      <c r="AU213" s="30">
        <f>_xlfn.IFNA(IF($O213="days",$Y213*(VLOOKUP($K213,'Bed parameters'!$A$9:$I$12,9,FALSE))*$F213*(VLOOKUP($Q213,'Workforce distribution'!$C$8:$AD$30,AU$7,FALSE)),IF($Q213="n/a",(IF($P213=AU$6,$X213*$F213,0)),$X213*$F213*(VLOOKUP($Q213,'Workforce distribution'!$C$8:$AD$30,AU$7,FALSE)))),0)</f>
        <v>0</v>
      </c>
      <c r="AV213" s="30">
        <f>_xlfn.IFNA(IF($O213="days",$Y213*(VLOOKUP($K213,'Bed parameters'!$A$9:$I$12,9,FALSE))*$F213*(VLOOKUP($Q213,'Workforce distribution'!$C$8:$AD$30,AV$7,FALSE)),IF($Q213="n/a",(IF($P213=AV$6,$X213*$F213,0)),$X213*$F213*(VLOOKUP($Q213,'Workforce distribution'!$C$8:$AD$30,AV$7,FALSE)))),0)</f>
        <v>0</v>
      </c>
      <c r="AW213" s="30">
        <f>_xlfn.IFNA(IF($O213="days",$Y213*(VLOOKUP($K213,'Bed parameters'!$A$9:$I$12,9,FALSE))*$F213*(VLOOKUP($Q213,'Workforce distribution'!$C$8:$AD$30,AW$7,FALSE)),IF($Q213="n/a",(IF($P213=AW$6,$X213*$F213,0)),$X213*$F213*(VLOOKUP($Q213,'Workforce distribution'!$C$8:$AD$30,AW$7,FALSE)))),0)</f>
        <v>0</v>
      </c>
      <c r="AX213" s="30">
        <f>_xlfn.IFNA(IF($O213="days",$Y213*(VLOOKUP($K213,'Bed parameters'!$A$9:$I$12,9,FALSE))*$F213*(VLOOKUP($Q213,'Workforce distribution'!$C$8:$AD$30,AX$7,FALSE)),IF($Q213="n/a",(IF($P213=AX$6,$X213*$F213,0)),$X213*$F213*(VLOOKUP($Q213,'Workforce distribution'!$C$8:$AD$30,AX$7,FALSE)))),0)</f>
        <v>0</v>
      </c>
      <c r="AY213" s="30">
        <f>_xlfn.IFNA(IF($O213="days",$Y213*(VLOOKUP($K213,'Bed parameters'!$A$9:$I$12,9,FALSE))*$F213*(VLOOKUP($Q213,'Workforce distribution'!$C$8:$AD$30,AY$7,FALSE)),IF($Q213="n/a",(IF($P213=AY$6,$X213*$F213,0)),$X213*$F213*(VLOOKUP($Q213,'Workforce distribution'!$C$8:$AD$30,AY$7,FALSE)))),0)</f>
        <v>0</v>
      </c>
      <c r="AZ213" s="30">
        <f>_xlfn.IFNA(IF($O213="days",$Y213*(VLOOKUP($K213,'Bed parameters'!$A$9:$I$12,9,FALSE))*$F213*(VLOOKUP($Q213,'Workforce distribution'!$C$8:$AD$30,AZ$7,FALSE)),IF($Q213="n/a",(IF($P213=AZ$6,$X213*$F213,0)),$X213*$F213*(VLOOKUP($Q213,'Workforce distribution'!$C$8:$AD$30,AZ$7,FALSE)))),0)</f>
        <v>0</v>
      </c>
      <c r="BA213" s="30">
        <f>_xlfn.IFNA(IF($O213="days",$Y213*(VLOOKUP($K213,'Bed parameters'!$A$9:$I$12,9,FALSE))*$F213*(VLOOKUP($Q213,'Workforce distribution'!$C$8:$AD$30,BA$7,FALSE)),IF($Q213="n/a",(IF($P213=BA$6,$X213*$F213,0)),$X213*$F213*(VLOOKUP($Q213,'Workforce distribution'!$C$8:$AD$30,BA$7,FALSE)))),0)</f>
        <v>0</v>
      </c>
      <c r="BB213" s="30">
        <f>_xlfn.IFNA(IF($O213="days",$Y213*(VLOOKUP($K213,'Bed parameters'!$A$9:$I$12,9,FALSE))*$F213*(VLOOKUP($Q213,'Workforce distribution'!$C$8:$AD$30,BB$7,FALSE)),IF($Q213="n/a",(IF($P213=BB$6,$X213*$F213,0)),$X213*$F213*(VLOOKUP($Q213,'Workforce distribution'!$C$8:$AD$30,BB$7,FALSE)))),0)</f>
        <v>0</v>
      </c>
      <c r="BC213" s="149">
        <f t="shared" si="33"/>
        <v>35.783744015224045</v>
      </c>
      <c r="BD213" s="288">
        <f>IF($Q213="n/a",(IF('Workforce hours'!D$30=0,0,(AB213/'Workforce hours'!D$30))),(IF(VLOOKUP($Q213,'Workforce hours'!$C$8:$AD$30,BD$7,FALSE)=0,0,(AB213/(VLOOKUP($Q213,'Workforce hours'!$C$8:$AD$30,BD$7,FALSE))))))</f>
        <v>0</v>
      </c>
      <c r="BE213" s="288">
        <f>IF($Q213="n/a",(IF('Workforce hours'!E$30=0,0,(AC213/'Workforce hours'!E$30))),(IF(VLOOKUP($Q213,'Workforce hours'!$C$8:$AD$30,BE$7,FALSE)=0,0,(AC213/(VLOOKUP($Q213,'Workforce hours'!$C$8:$AD$30,BE$7,FALSE))))))</f>
        <v>0</v>
      </c>
      <c r="BF213" s="288">
        <f>IF($Q213="n/a",(IF('Workforce hours'!F$30=0,0,(AD213/'Workforce hours'!F$30))),(IF(VLOOKUP($Q213,'Workforce hours'!$C$8:$AD$30,BF$7,FALSE)=0,0,(AD213/(VLOOKUP($Q213,'Workforce hours'!$C$8:$AD$30,BF$7,FALSE))))))</f>
        <v>0</v>
      </c>
      <c r="BG213" s="288">
        <f>IF($Q213="n/a",(IF('Workforce hours'!G$30=0,0,(AE213/'Workforce hours'!G$30))),(IF(VLOOKUP($Q213,'Workforce hours'!$C$8:$AD$30,BG$7,FALSE)=0,0,(AE213/(VLOOKUP($Q213,'Workforce hours'!$C$8:$AD$30,BG$7,FALSE))))))</f>
        <v>0</v>
      </c>
      <c r="BH213" s="288">
        <f>IF($Q213="n/a",(IF('Workforce hours'!H$30=0,0,(AF213/'Workforce hours'!H$30))),(IF(VLOOKUP($Q213,'Workforce hours'!$C$8:$AD$30,BH$7,FALSE)=0,0,(AF213/(VLOOKUP($Q213,'Workforce hours'!$C$8:$AD$30,BH$7,FALSE))))))</f>
        <v>0</v>
      </c>
      <c r="BI213" s="288">
        <f>IF($Q213="n/a",(IF('Workforce hours'!I$30=0,0,(AG213/'Workforce hours'!I$30))),(IF(VLOOKUP($Q213,'Workforce hours'!$C$8:$AD$30,BI$7,FALSE)=0,0,(AG213/(VLOOKUP($Q213,'Workforce hours'!$C$8:$AD$30,BI$7,FALSE))))))</f>
        <v>0</v>
      </c>
      <c r="BJ213" s="288">
        <f>IF($Q213="n/a",(IF('Workforce hours'!J$30=0,0,(AH213/'Workforce hours'!J$30))),(IF(VLOOKUP($Q213,'Workforce hours'!$C$8:$AD$30,BJ$7,FALSE)=0,0,(AH213/(VLOOKUP($Q213,'Workforce hours'!$C$8:$AD$30,BJ$7,FALSE))))))</f>
        <v>0</v>
      </c>
      <c r="BK213" s="288">
        <f>IF($Q213="n/a",(IF('Workforce hours'!K$30=0,0,(AI213/'Workforce hours'!K$30))),(IF(VLOOKUP($Q213,'Workforce hours'!$C$8:$AD$30,BK$7,FALSE)=0,0,(AI213/(VLOOKUP($Q213,'Workforce hours'!$C$8:$AD$30,BK$7,FALSE))))))</f>
        <v>0</v>
      </c>
      <c r="BL213" s="288">
        <f>IF($Q213="n/a",(IF('Workforce hours'!L$30=0,0,(AJ213/'Workforce hours'!L$30))),(IF(VLOOKUP($Q213,'Workforce hours'!$C$8:$AD$30,BL$7,FALSE)=0,0,(AJ213/(VLOOKUP($Q213,'Workforce hours'!$C$8:$AD$30,BL$7,FALSE))))))</f>
        <v>0</v>
      </c>
      <c r="BM213" s="288">
        <f>IF($Q213="n/a",(IF('Workforce hours'!M$30=0,0,(AK213/'Workforce hours'!M$30))),(IF(VLOOKUP($Q213,'Workforce hours'!$C$8:$AD$30,BM$7,FALSE)=0,0,(AK213/(VLOOKUP($Q213,'Workforce hours'!$C$8:$AD$30,BM$7,FALSE))))))</f>
        <v>0</v>
      </c>
      <c r="BN213" s="288">
        <f>IF($Q213="n/a",(IF('Workforce hours'!N$30=0,0,(AL213/'Workforce hours'!N$30))),(IF(VLOOKUP($Q213,'Workforce hours'!$C$8:$AD$30,BN$7,FALSE)=0,0,(AL213/(VLOOKUP($Q213,'Workforce hours'!$C$8:$AD$30,BN$7,FALSE))))))</f>
        <v>0</v>
      </c>
      <c r="BO213" s="288">
        <f>IF($Q213="n/a",(IF('Workforce hours'!O$30=0,0,(AM213/'Workforce hours'!O$30))),(IF(VLOOKUP($Q213,'Workforce hours'!$C$8:$AD$30,BO$7,FALSE)=0,0,(AM213/(VLOOKUP($Q213,'Workforce hours'!$C$8:$AD$30,BO$7,FALSE))))))</f>
        <v>0</v>
      </c>
      <c r="BP213" s="288">
        <f>IF($Q213="n/a",(IF('Workforce hours'!P$30=0,0,(AN213/'Workforce hours'!P$30))),(IF(VLOOKUP($Q213,'Workforce hours'!$C$8:$AD$30,BP$7,FALSE)=0,0,(AN213/(VLOOKUP($Q213,'Workforce hours'!$C$8:$AD$30,BP$7,FALSE))))))</f>
        <v>0</v>
      </c>
      <c r="BQ213" s="288">
        <f>IF($Q213="n/a",(IF('Workforce hours'!Q$30=0,0,(AO213/'Workforce hours'!Q$30))),(IF(VLOOKUP($Q213,'Workforce hours'!$C$8:$AD$30,BQ$7,FALSE)=0,0,(AO213/(VLOOKUP($Q213,'Workforce hours'!$C$8:$AD$30,BQ$7,FALSE))))))</f>
        <v>0</v>
      </c>
      <c r="BR213" s="288">
        <f>IF($Q213="n/a",(IF('Workforce hours'!R$30=0,0,(AP213/'Workforce hours'!R$30))),(IF(VLOOKUP($Q213,'Workforce hours'!$C$8:$AD$30,BR$7,FALSE)=0,0,(AP213/(VLOOKUP($Q213,'Workforce hours'!$C$8:$AD$30,BR$7,FALSE))))))</f>
        <v>0</v>
      </c>
      <c r="BS213" s="288">
        <f>IF($Q213="n/a",(IF('Workforce hours'!S$30=0,0,(AQ213/'Workforce hours'!S$30))),(IF(VLOOKUP($Q213,'Workforce hours'!$C$8:$AD$30,BS$7,FALSE)=0,0,(AQ213/(VLOOKUP($Q213,'Workforce hours'!$C$8:$AD$30,BS$7,FALSE))))))</f>
        <v>0</v>
      </c>
      <c r="BT213" s="288">
        <f>IF($Q213="n/a",(IF('Workforce hours'!T$30=0,0,(AR213/'Workforce hours'!T$30))),(IF(VLOOKUP($Q213,'Workforce hours'!$C$8:$AD$30,BT$7,FALSE)=0,0,(AR213/(VLOOKUP($Q213,'Workforce hours'!$C$8:$AD$30,BT$7,FALSE))))))</f>
        <v>0</v>
      </c>
      <c r="BU213" s="288">
        <f>IF($Q213="n/a",(IF('Workforce hours'!U$30=0,0,(AS213/'Workforce hours'!U$30))),(IF(VLOOKUP($Q213,'Workforce hours'!$C$8:$AD$30,BU$7,FALSE)=0,0,(AS213/(VLOOKUP($Q213,'Workforce hours'!$C$8:$AD$30,BU$7,FALSE))))))</f>
        <v>0</v>
      </c>
      <c r="BV213" s="288">
        <f>IF($Q213="n/a",(IF('Workforce hours'!V$30=0,0,(AT213/'Workforce hours'!V$30))),(IF(VLOOKUP($Q213,'Workforce hours'!$C$8:$AD$30,BV$7,FALSE)=0,0,(AT213/(VLOOKUP($Q213,'Workforce hours'!$C$8:$AD$30,BV$7,FALSE))))))</f>
        <v>35.783744015224045</v>
      </c>
      <c r="BW213" s="288">
        <f>IF($Q213="n/a",(IF('Workforce hours'!W$30=0,0,(AU213/'Workforce hours'!W$30))),(IF(VLOOKUP($Q213,'Workforce hours'!$C$8:$AD$30,BW$7,FALSE)=0,0,(AU213/(VLOOKUP($Q213,'Workforce hours'!$C$8:$AD$30,BW$7,FALSE))))))</f>
        <v>0</v>
      </c>
      <c r="BX213" s="288">
        <f>IF($Q213="n/a",(IF('Workforce hours'!X$30=0,0,(AV213/'Workforce hours'!X$30))),(IF(VLOOKUP($Q213,'Workforce hours'!$C$8:$AD$30,BX$7,FALSE)=0,0,(AV213/(VLOOKUP($Q213,'Workforce hours'!$C$8:$AD$30,BX$7,FALSE))))))</f>
        <v>0</v>
      </c>
      <c r="BY213" s="288">
        <f>IF($Q213="n/a",(IF('Workforce hours'!Y$30=0,0,(AW213/'Workforce hours'!Y$30))),(IF(VLOOKUP($Q213,'Workforce hours'!$C$8:$AD$30,BY$7,FALSE)=0,0,(AW213/(VLOOKUP($Q213,'Workforce hours'!$C$8:$AD$30,BY$7,FALSE))))))</f>
        <v>0</v>
      </c>
      <c r="BZ213" s="288">
        <f>IF($Q213="n/a",(IF('Workforce hours'!Z$30=0,0,(AX213/'Workforce hours'!Z$30))),(IF(VLOOKUP($Q213,'Workforce hours'!$C$8:$AD$30,BZ$7,FALSE)=0,0,(AX213/(VLOOKUP($Q213,'Workforce hours'!$C$8:$AD$30,BZ$7,FALSE))))))</f>
        <v>0</v>
      </c>
      <c r="CA213" s="288">
        <f>IF($Q213="n/a",(IF('Workforce hours'!AA$30=0,0,(AY213/'Workforce hours'!AA$30))),(IF(VLOOKUP($Q213,'Workforce hours'!$C$8:$AD$30,CA$7,FALSE)=0,0,(AY213/(VLOOKUP($Q213,'Workforce hours'!$C$8:$AD$30,CA$7,FALSE))))))</f>
        <v>0</v>
      </c>
      <c r="CB213" s="288">
        <f>IF($Q213="n/a",(IF('Workforce hours'!AB$30=0,0,(AZ213/'Workforce hours'!AB$30))),(IF(VLOOKUP($Q213,'Workforce hours'!$C$8:$AD$30,CB$7,FALSE)=0,0,(AZ213/(VLOOKUP($Q213,'Workforce hours'!$C$8:$AD$30,CB$7,FALSE))))))</f>
        <v>0</v>
      </c>
      <c r="CC213" s="288">
        <f>IF($Q213="n/a",(IF('Workforce hours'!AC$30=0,0,(BA213/'Workforce hours'!AC$30))),(IF(VLOOKUP($Q213,'Workforce hours'!$C$8:$AD$30,CC$7,FALSE)=0,0,(BA213/(VLOOKUP($Q213,'Workforce hours'!$C$8:$AD$30,CC$7,FALSE))))))</f>
        <v>0</v>
      </c>
      <c r="CD213" s="288">
        <f>IF($Q213="n/a",(IF('Workforce hours'!AD$30=0,0,(BB213/'Workforce hours'!AD$30))),(IF(VLOOKUP($Q213,'Workforce hours'!$C$8:$AD$30,CD$7,FALSE)=0,0,(BB213/(VLOOKUP($Q213,'Workforce hours'!$C$8:$AD$30,CD$7,FALSE))))))</f>
        <v>0</v>
      </c>
      <c r="CE213" s="289">
        <f t="shared" si="34"/>
        <v>0</v>
      </c>
      <c r="CF213" s="290">
        <f>BD213*'Workforce costs'!B$9*(1+'Workforce costs'!B$10)*(1+'Workforce costs'!B$11)</f>
        <v>0</v>
      </c>
      <c r="CG213" s="290">
        <f>BE213*'Workforce costs'!C$9*(1+'Workforce costs'!C$10)*(1+'Workforce costs'!C$11)</f>
        <v>0</v>
      </c>
      <c r="CH213" s="290">
        <f>BF213*'Workforce costs'!D$9*(1+'Workforce costs'!D$10)*(1+'Workforce costs'!D$11)</f>
        <v>0</v>
      </c>
      <c r="CI213" s="290">
        <f>BG213*'Workforce costs'!E$9*(1+'Workforce costs'!E$10)*(1+'Workforce costs'!E$11)</f>
        <v>0</v>
      </c>
      <c r="CJ213" s="290">
        <f>BH213*'Workforce costs'!F$9*(1+'Workforce costs'!F$10)*(1+'Workforce costs'!F$11)</f>
        <v>0</v>
      </c>
      <c r="CK213" s="290">
        <f>BI213*'Workforce costs'!G$9*(1+'Workforce costs'!G$10)*(1+'Workforce costs'!G$11)</f>
        <v>0</v>
      </c>
      <c r="CL213" s="290">
        <f>BJ213*'Workforce costs'!H$9*(1+'Workforce costs'!H$10)*(1+'Workforce costs'!H$11)</f>
        <v>0</v>
      </c>
      <c r="CM213" s="290">
        <f>BK213*'Workforce costs'!I$9*(1+'Workforce costs'!I$10)*(1+'Workforce costs'!I$11)</f>
        <v>0</v>
      </c>
      <c r="CN213" s="290">
        <f>BL213*'Workforce costs'!J$9*(1+'Workforce costs'!J$10)*(1+'Workforce costs'!J$11)</f>
        <v>0</v>
      </c>
      <c r="CO213" s="290">
        <f>BM213*'Workforce costs'!K$9*(1+'Workforce costs'!K$10)*(1+'Workforce costs'!K$11)</f>
        <v>0</v>
      </c>
      <c r="CP213" s="290">
        <f>BN213*'Workforce costs'!L$9*(1+'Workforce costs'!L$10)*(1+'Workforce costs'!L$11)</f>
        <v>0</v>
      </c>
      <c r="CQ213" s="290">
        <f>BO213*'Workforce costs'!M$9*(1+'Workforce costs'!M$10)*(1+'Workforce costs'!M$11)</f>
        <v>0</v>
      </c>
      <c r="CR213" s="290">
        <f>BP213*'Workforce costs'!N$9*(1+'Workforce costs'!N$10)*(1+'Workforce costs'!N$11)</f>
        <v>0</v>
      </c>
      <c r="CS213" s="290">
        <f>BQ213*'Workforce costs'!O$9*(1+'Workforce costs'!O$10)*(1+'Workforce costs'!O$11)</f>
        <v>0</v>
      </c>
      <c r="CT213" s="290">
        <f>BR213*'Workforce costs'!P$9*(1+'Workforce costs'!P$10)*(1+'Workforce costs'!P$11)</f>
        <v>0</v>
      </c>
      <c r="CU213" s="290">
        <f>BS213*'Workforce costs'!Q$9*(1+'Workforce costs'!Q$10)*(1+'Workforce costs'!Q$11)</f>
        <v>0</v>
      </c>
      <c r="CV213" s="290">
        <f>BT213*'Workforce costs'!R$9*(1+'Workforce costs'!R$10)*(1+'Workforce costs'!R$11)</f>
        <v>0</v>
      </c>
      <c r="CW213" s="290">
        <f>BU213*'Workforce costs'!S$9*(1+'Workforce costs'!S$10)*(1+'Workforce costs'!S$11)</f>
        <v>0</v>
      </c>
      <c r="CX213" s="290">
        <f>BV213*'Workforce costs'!T$9*(1+'Workforce costs'!T$10)*(1+'Workforce costs'!T$11)</f>
        <v>0</v>
      </c>
      <c r="CY213" s="290">
        <f>BW213*'Workforce costs'!U$9*(1+'Workforce costs'!U$10)*(1+'Workforce costs'!U$11)</f>
        <v>0</v>
      </c>
      <c r="CZ213" s="290">
        <f>BX213*'Workforce costs'!V$9*(1+'Workforce costs'!V$10)*(1+'Workforce costs'!V$11)</f>
        <v>0</v>
      </c>
      <c r="DA213" s="290">
        <f>BY213*'Workforce costs'!W$9*(1+'Workforce costs'!W$10)*(1+'Workforce costs'!W$11)</f>
        <v>0</v>
      </c>
      <c r="DB213" s="290">
        <f>BZ213*'Workforce costs'!X$9*(1+'Workforce costs'!X$10)*(1+'Workforce costs'!X$11)</f>
        <v>0</v>
      </c>
      <c r="DC213" s="290">
        <f>CA213*'Workforce costs'!Y$9*(1+'Workforce costs'!Y$10)*(1+'Workforce costs'!Y$11)</f>
        <v>0</v>
      </c>
      <c r="DD213" s="290">
        <f>CB213*'Workforce costs'!Z$9*(1+'Workforce costs'!Z$10)*(1+'Workforce costs'!Z$11)</f>
        <v>0</v>
      </c>
      <c r="DE213" s="290">
        <f>CC213*'Workforce costs'!AA$9*(1+'Workforce costs'!AA$10)*(1+'Workforce costs'!AA$11)</f>
        <v>0</v>
      </c>
      <c r="DF213" s="290">
        <f>CD213*'Workforce costs'!AB$9*(1+'Workforce costs'!AB$10)*(1+'Workforce costs'!AB$11)</f>
        <v>0</v>
      </c>
    </row>
    <row r="214" spans="1:110" x14ac:dyDescent="0.3">
      <c r="A214" s="2" t="str">
        <f>Outputs!$A$4</f>
        <v>Australia</v>
      </c>
      <c r="B214" s="2" t="str">
        <f t="shared" si="27"/>
        <v>Australia 65+</v>
      </c>
      <c r="C214" s="30">
        <f>VLOOKUP($B214,Populations!$D$15:$H$1920,3,FALSE)</f>
        <v>4559374</v>
      </c>
      <c r="D214" s="255">
        <f>IF(OR($H214="General pop",$H214="Schools",$H214="Workplace",$H214="Skills Training",$H214="Digital Supports"),1,VLOOKUP($B214,Populations!$D$15:$H$1920,5,FALSE))</f>
        <v>1</v>
      </c>
      <c r="E214" s="88">
        <f>VLOOKUP(I214,Epidemiology!$C$10:$H$47,6,FALSE)</f>
        <v>1850</v>
      </c>
      <c r="F214" s="102">
        <f>'Care profiles'!R215</f>
        <v>1</v>
      </c>
      <c r="G214" s="15" t="str">
        <f>'Care profiles'!A215</f>
        <v>65+</v>
      </c>
      <c r="H214" s="15" t="str">
        <f>'Care profiles'!B215</f>
        <v>Thoughts</v>
      </c>
      <c r="I214" s="15" t="str">
        <f>'Care profiles'!C215</f>
        <v>Thoughts_65+yrs</v>
      </c>
      <c r="J214" s="15" t="str">
        <f>'Care profiles'!D215</f>
        <v>Care profile</v>
      </c>
      <c r="K214" s="15" t="str">
        <f>'Care profiles'!E215</f>
        <v>Assessment and Planning</v>
      </c>
      <c r="L214" s="104">
        <f>'Care profiles'!F215</f>
        <v>0.7</v>
      </c>
      <c r="M214" s="15">
        <f>'Care profiles'!G215</f>
        <v>2</v>
      </c>
      <c r="N214" s="15">
        <f>'Care profiles'!H215</f>
        <v>30</v>
      </c>
      <c r="O214" s="15" t="str">
        <f>'Care profiles'!I215</f>
        <v>min</v>
      </c>
      <c r="P214" s="15" t="str">
        <f>'Care profiles'!J215</f>
        <v>Peer Worker/Vocationally Qualified</v>
      </c>
      <c r="Q214" s="15" t="str">
        <f>'Care profiles'!K215</f>
        <v>n/a</v>
      </c>
      <c r="R214" s="15" t="str">
        <f>'Care profiles'!M215</f>
        <v>Y</v>
      </c>
      <c r="S214" s="15" t="str">
        <f>'Care profiles'!O215</f>
        <v>N</v>
      </c>
      <c r="T214" s="15" t="str">
        <f>'Care profiles'!Q215</f>
        <v>N</v>
      </c>
      <c r="U214" s="30">
        <f t="shared" si="28"/>
        <v>84348.418999999994</v>
      </c>
      <c r="V214" s="30">
        <f t="shared" si="29"/>
        <v>59043.893299999989</v>
      </c>
      <c r="W214" s="30">
        <f>IF(M214="n/a",0,IF(O214="days",V214*M214*(1+(VLOOKUP(K214,'Bed parameters'!$A$9:$G$12,7,FALSE))),V214*M214))</f>
        <v>118087.78659999998</v>
      </c>
      <c r="X214" s="30">
        <f t="shared" si="30"/>
        <v>59043.893299999989</v>
      </c>
      <c r="Y214" s="30">
        <f t="shared" si="31"/>
        <v>0</v>
      </c>
      <c r="Z214" s="113">
        <f>_xlfn.IFNA(Y214/((VLOOKUP(K214,'Bed parameters'!$A$9:$G$12,3,FALSE))*(VLOOKUP(K214,'Bed parameters'!$A$9:$G$12,5,FALSE))),0)</f>
        <v>0</v>
      </c>
      <c r="AA214" s="30">
        <f t="shared" si="32"/>
        <v>59043.893299999989</v>
      </c>
      <c r="AB214" s="30">
        <f>_xlfn.IFNA(IF($O214="days",$Y214*(VLOOKUP($K214,'Bed parameters'!$A$9:$I$12,9,FALSE))*$F214*(VLOOKUP($Q214,'Workforce distribution'!$C$8:$AD$30,AB$7,FALSE)),IF($Q214="n/a",(IF($P214=AB$6,$X214*$F214,0)),$X214*$F214*(VLOOKUP($Q214,'Workforce distribution'!$C$8:$AD$30,AB$7,FALSE)))),0)</f>
        <v>0</v>
      </c>
      <c r="AC214" s="30">
        <f>_xlfn.IFNA(IF($O214="days",$Y214*(VLOOKUP($K214,'Bed parameters'!$A$9:$I$12,9,FALSE))*$F214*(VLOOKUP($Q214,'Workforce distribution'!$C$8:$AD$30,AC$7,FALSE)),IF($Q214="n/a",(IF($P214=AC$6,$X214*$F214,0)),$X214*$F214*(VLOOKUP($Q214,'Workforce distribution'!$C$8:$AD$30,AC$7,FALSE)))),0)</f>
        <v>0</v>
      </c>
      <c r="AD214" s="30">
        <f>_xlfn.IFNA(IF($O214="days",$Y214*(VLOOKUP($K214,'Bed parameters'!$A$9:$I$12,9,FALSE))*$F214*(VLOOKUP($Q214,'Workforce distribution'!$C$8:$AD$30,AD$7,FALSE)),IF($Q214="n/a",(IF($P214=AD$6,$X214*$F214,0)),$X214*$F214*(VLOOKUP($Q214,'Workforce distribution'!$C$8:$AD$30,AD$7,FALSE)))),0)</f>
        <v>0</v>
      </c>
      <c r="AE214" s="30">
        <f>_xlfn.IFNA(IF($O214="days",$Y214*(VLOOKUP($K214,'Bed parameters'!$A$9:$I$12,9,FALSE))*$F214*(VLOOKUP($Q214,'Workforce distribution'!$C$8:$AD$30,AE$7,FALSE)),IF($Q214="n/a",(IF($P214=AE$6,$X214*$F214,0)),$X214*$F214*(VLOOKUP($Q214,'Workforce distribution'!$C$8:$AD$30,AE$7,FALSE)))),0)</f>
        <v>0</v>
      </c>
      <c r="AF214" s="30">
        <f>_xlfn.IFNA(IF($O214="days",$Y214*(VLOOKUP($K214,'Bed parameters'!$A$9:$I$12,9,FALSE))*$F214*(VLOOKUP($Q214,'Workforce distribution'!$C$8:$AD$30,AF$7,FALSE)),IF($Q214="n/a",(IF($P214=AF$6,$X214*$F214,0)),$X214*$F214*(VLOOKUP($Q214,'Workforce distribution'!$C$8:$AD$30,AF$7,FALSE)))),0)</f>
        <v>0</v>
      </c>
      <c r="AG214" s="30">
        <f>_xlfn.IFNA(IF($O214="days",$Y214*(VLOOKUP($K214,'Bed parameters'!$A$9:$I$12,9,FALSE))*$F214*(VLOOKUP($Q214,'Workforce distribution'!$C$8:$AD$30,AG$7,FALSE)),IF($Q214="n/a",(IF($P214=AG$6,$X214*$F214,0)),$X214*$F214*(VLOOKUP($Q214,'Workforce distribution'!$C$8:$AD$30,AG$7,FALSE)))),0)</f>
        <v>0</v>
      </c>
      <c r="AH214" s="30">
        <f>_xlfn.IFNA(IF($O214="days",$Y214*(VLOOKUP($K214,'Bed parameters'!$A$9:$I$12,9,FALSE))*$F214*(VLOOKUP($Q214,'Workforce distribution'!$C$8:$AD$30,AH$7,FALSE)),IF($Q214="n/a",(IF($P214=AH$6,$X214*$F214,0)),$X214*$F214*(VLOOKUP($Q214,'Workforce distribution'!$C$8:$AD$30,AH$7,FALSE)))),0)</f>
        <v>0</v>
      </c>
      <c r="AI214" s="30">
        <f>_xlfn.IFNA(IF($O214="days",$Y214*(VLOOKUP($K214,'Bed parameters'!$A$9:$I$12,9,FALSE))*$F214*(VLOOKUP($Q214,'Workforce distribution'!$C$8:$AD$30,AI$7,FALSE)),IF($Q214="n/a",(IF($P214=AI$6,$X214*$F214,0)),$X214*$F214*(VLOOKUP($Q214,'Workforce distribution'!$C$8:$AD$30,AI$7,FALSE)))),0)</f>
        <v>0</v>
      </c>
      <c r="AJ214" s="30">
        <f>_xlfn.IFNA(IF($O214="days",$Y214*(VLOOKUP($K214,'Bed parameters'!$A$9:$I$12,9,FALSE))*$F214*(VLOOKUP($Q214,'Workforce distribution'!$C$8:$AD$30,AJ$7,FALSE)),IF($Q214="n/a",(IF($P214=AJ$6,$X214*$F214,0)),$X214*$F214*(VLOOKUP($Q214,'Workforce distribution'!$C$8:$AD$30,AJ$7,FALSE)))),0)</f>
        <v>0</v>
      </c>
      <c r="AK214" s="30">
        <f>_xlfn.IFNA(IF($O214="days",$Y214*(VLOOKUP($K214,'Bed parameters'!$A$9:$I$12,9,FALSE))*$F214*(VLOOKUP($Q214,'Workforce distribution'!$C$8:$AD$30,AK$7,FALSE)),IF($Q214="n/a",(IF($P214=AK$6,$X214*$F214,0)),$X214*$F214*(VLOOKUP($Q214,'Workforce distribution'!$C$8:$AD$30,AK$7,FALSE)))),0)</f>
        <v>0</v>
      </c>
      <c r="AL214" s="30">
        <f>_xlfn.IFNA(IF($O214="days",$Y214*(VLOOKUP($K214,'Bed parameters'!$A$9:$I$12,9,FALSE))*$F214*(VLOOKUP($Q214,'Workforce distribution'!$C$8:$AD$30,AL$7,FALSE)),IF($Q214="n/a",(IF($P214=AL$6,$X214*$F214,0)),$X214*$F214*(VLOOKUP($Q214,'Workforce distribution'!$C$8:$AD$30,AL$7,FALSE)))),0)</f>
        <v>0</v>
      </c>
      <c r="AM214" s="30">
        <f>_xlfn.IFNA(IF($O214="days",$Y214*(VLOOKUP($K214,'Bed parameters'!$A$9:$I$12,9,FALSE))*$F214*(VLOOKUP($Q214,'Workforce distribution'!$C$8:$AD$30,AM$7,FALSE)),IF($Q214="n/a",(IF($P214=AM$6,$X214*$F214,0)),$X214*$F214*(VLOOKUP($Q214,'Workforce distribution'!$C$8:$AD$30,AM$7,FALSE)))),0)</f>
        <v>0</v>
      </c>
      <c r="AN214" s="30">
        <f>_xlfn.IFNA(IF($O214="days",$Y214*(VLOOKUP($K214,'Bed parameters'!$A$9:$I$12,9,FALSE))*$F214*(VLOOKUP($Q214,'Workforce distribution'!$C$8:$AD$30,AN$7,FALSE)),IF($Q214="n/a",(IF($P214=AN$6,$X214*$F214,0)),$X214*$F214*(VLOOKUP($Q214,'Workforce distribution'!$C$8:$AD$30,AN$7,FALSE)))),0)</f>
        <v>0</v>
      </c>
      <c r="AO214" s="30">
        <f>_xlfn.IFNA(IF($O214="days",$Y214*(VLOOKUP($K214,'Bed parameters'!$A$9:$I$12,9,FALSE))*$F214*(VLOOKUP($Q214,'Workforce distribution'!$C$8:$AD$30,AO$7,FALSE)),IF($Q214="n/a",(IF($P214=AO$6,$X214*$F214,0)),$X214*$F214*(VLOOKUP($Q214,'Workforce distribution'!$C$8:$AD$30,AO$7,FALSE)))),0)</f>
        <v>0</v>
      </c>
      <c r="AP214" s="30">
        <f>_xlfn.IFNA(IF($O214="days",$Y214*(VLOOKUP($K214,'Bed parameters'!$A$9:$I$12,9,FALSE))*$F214*(VLOOKUP($Q214,'Workforce distribution'!$C$8:$AD$30,AP$7,FALSE)),IF($Q214="n/a",(IF($P214=AP$6,$X214*$F214,0)),$X214*$F214*(VLOOKUP($Q214,'Workforce distribution'!$C$8:$AD$30,AP$7,FALSE)))),0)</f>
        <v>0</v>
      </c>
      <c r="AQ214" s="30">
        <f>_xlfn.IFNA(IF($O214="days",$Y214*(VLOOKUP($K214,'Bed parameters'!$A$9:$I$12,9,FALSE))*$F214*(VLOOKUP($Q214,'Workforce distribution'!$C$8:$AD$30,AQ$7,FALSE)),IF($Q214="n/a",(IF($P214=AQ$6,$X214*$F214,0)),$X214*$F214*(VLOOKUP($Q214,'Workforce distribution'!$C$8:$AD$30,AQ$7,FALSE)))),0)</f>
        <v>0</v>
      </c>
      <c r="AR214" s="30">
        <f>_xlfn.IFNA(IF($O214="days",$Y214*(VLOOKUP($K214,'Bed parameters'!$A$9:$I$12,9,FALSE))*$F214*(VLOOKUP($Q214,'Workforce distribution'!$C$8:$AD$30,AR$7,FALSE)),IF($Q214="n/a",(IF($P214=AR$6,$X214*$F214,0)),$X214*$F214*(VLOOKUP($Q214,'Workforce distribution'!$C$8:$AD$30,AR$7,FALSE)))),0)</f>
        <v>0</v>
      </c>
      <c r="AS214" s="30">
        <f>_xlfn.IFNA(IF($O214="days",$Y214*(VLOOKUP($K214,'Bed parameters'!$A$9:$I$12,9,FALSE))*$F214*(VLOOKUP($Q214,'Workforce distribution'!$C$8:$AD$30,AS$7,FALSE)),IF($Q214="n/a",(IF($P214=AS$6,$X214*$F214,0)),$X214*$F214*(VLOOKUP($Q214,'Workforce distribution'!$C$8:$AD$30,AS$7,FALSE)))),0)</f>
        <v>0</v>
      </c>
      <c r="AT214" s="30">
        <f>_xlfn.IFNA(IF($O214="days",$Y214*(VLOOKUP($K214,'Bed parameters'!$A$9:$I$12,9,FALSE))*$F214*(VLOOKUP($Q214,'Workforce distribution'!$C$8:$AD$30,AT$7,FALSE)),IF($Q214="n/a",(IF($P214=AT$6,$X214*$F214,0)),$X214*$F214*(VLOOKUP($Q214,'Workforce distribution'!$C$8:$AD$30,AT$7,FALSE)))),0)</f>
        <v>0</v>
      </c>
      <c r="AU214" s="30">
        <f>_xlfn.IFNA(IF($O214="days",$Y214*(VLOOKUP($K214,'Bed parameters'!$A$9:$I$12,9,FALSE))*$F214*(VLOOKUP($Q214,'Workforce distribution'!$C$8:$AD$30,AU$7,FALSE)),IF($Q214="n/a",(IF($P214=AU$6,$X214*$F214,0)),$X214*$F214*(VLOOKUP($Q214,'Workforce distribution'!$C$8:$AD$30,AU$7,FALSE)))),0)</f>
        <v>0</v>
      </c>
      <c r="AV214" s="30">
        <f>_xlfn.IFNA(IF($O214="days",$Y214*(VLOOKUP($K214,'Bed parameters'!$A$9:$I$12,9,FALSE))*$F214*(VLOOKUP($Q214,'Workforce distribution'!$C$8:$AD$30,AV$7,FALSE)),IF($Q214="n/a",(IF($P214=AV$6,$X214*$F214,0)),$X214*$F214*(VLOOKUP($Q214,'Workforce distribution'!$C$8:$AD$30,AV$7,FALSE)))),0)</f>
        <v>0</v>
      </c>
      <c r="AW214" s="30">
        <f>_xlfn.IFNA(IF($O214="days",$Y214*(VLOOKUP($K214,'Bed parameters'!$A$9:$I$12,9,FALSE))*$F214*(VLOOKUP($Q214,'Workforce distribution'!$C$8:$AD$30,AW$7,FALSE)),IF($Q214="n/a",(IF($P214=AW$6,$X214*$F214,0)),$X214*$F214*(VLOOKUP($Q214,'Workforce distribution'!$C$8:$AD$30,AW$7,FALSE)))),0)</f>
        <v>0</v>
      </c>
      <c r="AX214" s="30">
        <f>_xlfn.IFNA(IF($O214="days",$Y214*(VLOOKUP($K214,'Bed parameters'!$A$9:$I$12,9,FALSE))*$F214*(VLOOKUP($Q214,'Workforce distribution'!$C$8:$AD$30,AX$7,FALSE)),IF($Q214="n/a",(IF($P214=AX$6,$X214*$F214,0)),$X214*$F214*(VLOOKUP($Q214,'Workforce distribution'!$C$8:$AD$30,AX$7,FALSE)))),0)</f>
        <v>0</v>
      </c>
      <c r="AY214" s="30">
        <f>_xlfn.IFNA(IF($O214="days",$Y214*(VLOOKUP($K214,'Bed parameters'!$A$9:$I$12,9,FALSE))*$F214*(VLOOKUP($Q214,'Workforce distribution'!$C$8:$AD$30,AY$7,FALSE)),IF($Q214="n/a",(IF($P214=AY$6,$X214*$F214,0)),$X214*$F214*(VLOOKUP($Q214,'Workforce distribution'!$C$8:$AD$30,AY$7,FALSE)))),0)</f>
        <v>0</v>
      </c>
      <c r="AZ214" s="30">
        <f>_xlfn.IFNA(IF($O214="days",$Y214*(VLOOKUP($K214,'Bed parameters'!$A$9:$I$12,9,FALSE))*$F214*(VLOOKUP($Q214,'Workforce distribution'!$C$8:$AD$30,AZ$7,FALSE)),IF($Q214="n/a",(IF($P214=AZ$6,$X214*$F214,0)),$X214*$F214*(VLOOKUP($Q214,'Workforce distribution'!$C$8:$AD$30,AZ$7,FALSE)))),0)</f>
        <v>59043.893299999989</v>
      </c>
      <c r="BA214" s="30">
        <f>_xlfn.IFNA(IF($O214="days",$Y214*(VLOOKUP($K214,'Bed parameters'!$A$9:$I$12,9,FALSE))*$F214*(VLOOKUP($Q214,'Workforce distribution'!$C$8:$AD$30,BA$7,FALSE)),IF($Q214="n/a",(IF($P214=BA$6,$X214*$F214,0)),$X214*$F214*(VLOOKUP($Q214,'Workforce distribution'!$C$8:$AD$30,BA$7,FALSE)))),0)</f>
        <v>0</v>
      </c>
      <c r="BB214" s="30">
        <f>_xlfn.IFNA(IF($O214="days",$Y214*(VLOOKUP($K214,'Bed parameters'!$A$9:$I$12,9,FALSE))*$F214*(VLOOKUP($Q214,'Workforce distribution'!$C$8:$AD$30,BB$7,FALSE)),IF($Q214="n/a",(IF($P214=BB$6,$X214*$F214,0)),$X214*$F214*(VLOOKUP($Q214,'Workforce distribution'!$C$8:$AD$30,BB$7,FALSE)))),0)</f>
        <v>0</v>
      </c>
      <c r="BC214" s="149">
        <f t="shared" si="33"/>
        <v>51.375378285449372</v>
      </c>
      <c r="BD214" s="288">
        <f>IF($Q214="n/a",(IF('Workforce hours'!D$30=0,0,(AB214/'Workforce hours'!D$30))),(IF(VLOOKUP($Q214,'Workforce hours'!$C$8:$AD$30,BD$7,FALSE)=0,0,(AB214/(VLOOKUP($Q214,'Workforce hours'!$C$8:$AD$30,BD$7,FALSE))))))</f>
        <v>0</v>
      </c>
      <c r="BE214" s="288">
        <f>IF($Q214="n/a",(IF('Workforce hours'!E$30=0,0,(AC214/'Workforce hours'!E$30))),(IF(VLOOKUP($Q214,'Workforce hours'!$C$8:$AD$30,BE$7,FALSE)=0,0,(AC214/(VLOOKUP($Q214,'Workforce hours'!$C$8:$AD$30,BE$7,FALSE))))))</f>
        <v>0</v>
      </c>
      <c r="BF214" s="288">
        <f>IF($Q214="n/a",(IF('Workforce hours'!F$30=0,0,(AD214/'Workforce hours'!F$30))),(IF(VLOOKUP($Q214,'Workforce hours'!$C$8:$AD$30,BF$7,FALSE)=0,0,(AD214/(VLOOKUP($Q214,'Workforce hours'!$C$8:$AD$30,BF$7,FALSE))))))</f>
        <v>0</v>
      </c>
      <c r="BG214" s="288">
        <f>IF($Q214="n/a",(IF('Workforce hours'!G$30=0,0,(AE214/'Workforce hours'!G$30))),(IF(VLOOKUP($Q214,'Workforce hours'!$C$8:$AD$30,BG$7,FALSE)=0,0,(AE214/(VLOOKUP($Q214,'Workforce hours'!$C$8:$AD$30,BG$7,FALSE))))))</f>
        <v>0</v>
      </c>
      <c r="BH214" s="288">
        <f>IF($Q214="n/a",(IF('Workforce hours'!H$30=0,0,(AF214/'Workforce hours'!H$30))),(IF(VLOOKUP($Q214,'Workforce hours'!$C$8:$AD$30,BH$7,FALSE)=0,0,(AF214/(VLOOKUP($Q214,'Workforce hours'!$C$8:$AD$30,BH$7,FALSE))))))</f>
        <v>0</v>
      </c>
      <c r="BI214" s="288">
        <f>IF($Q214="n/a",(IF('Workforce hours'!I$30=0,0,(AG214/'Workforce hours'!I$30))),(IF(VLOOKUP($Q214,'Workforce hours'!$C$8:$AD$30,BI$7,FALSE)=0,0,(AG214/(VLOOKUP($Q214,'Workforce hours'!$C$8:$AD$30,BI$7,FALSE))))))</f>
        <v>0</v>
      </c>
      <c r="BJ214" s="288">
        <f>IF($Q214="n/a",(IF('Workforce hours'!J$30=0,0,(AH214/'Workforce hours'!J$30))),(IF(VLOOKUP($Q214,'Workforce hours'!$C$8:$AD$30,BJ$7,FALSE)=0,0,(AH214/(VLOOKUP($Q214,'Workforce hours'!$C$8:$AD$30,BJ$7,FALSE))))))</f>
        <v>0</v>
      </c>
      <c r="BK214" s="288">
        <f>IF($Q214="n/a",(IF('Workforce hours'!K$30=0,0,(AI214/'Workforce hours'!K$30))),(IF(VLOOKUP($Q214,'Workforce hours'!$C$8:$AD$30,BK$7,FALSE)=0,0,(AI214/(VLOOKUP($Q214,'Workforce hours'!$C$8:$AD$30,BK$7,FALSE))))))</f>
        <v>0</v>
      </c>
      <c r="BL214" s="288">
        <f>IF($Q214="n/a",(IF('Workforce hours'!L$30=0,0,(AJ214/'Workforce hours'!L$30))),(IF(VLOOKUP($Q214,'Workforce hours'!$C$8:$AD$30,BL$7,FALSE)=0,0,(AJ214/(VLOOKUP($Q214,'Workforce hours'!$C$8:$AD$30,BL$7,FALSE))))))</f>
        <v>0</v>
      </c>
      <c r="BM214" s="288">
        <f>IF($Q214="n/a",(IF('Workforce hours'!M$30=0,0,(AK214/'Workforce hours'!M$30))),(IF(VLOOKUP($Q214,'Workforce hours'!$C$8:$AD$30,BM$7,FALSE)=0,0,(AK214/(VLOOKUP($Q214,'Workforce hours'!$C$8:$AD$30,BM$7,FALSE))))))</f>
        <v>0</v>
      </c>
      <c r="BN214" s="288">
        <f>IF($Q214="n/a",(IF('Workforce hours'!N$30=0,0,(AL214/'Workforce hours'!N$30))),(IF(VLOOKUP($Q214,'Workforce hours'!$C$8:$AD$30,BN$7,FALSE)=0,0,(AL214/(VLOOKUP($Q214,'Workforce hours'!$C$8:$AD$30,BN$7,FALSE))))))</f>
        <v>0</v>
      </c>
      <c r="BO214" s="288">
        <f>IF($Q214="n/a",(IF('Workforce hours'!O$30=0,0,(AM214/'Workforce hours'!O$30))),(IF(VLOOKUP($Q214,'Workforce hours'!$C$8:$AD$30,BO$7,FALSE)=0,0,(AM214/(VLOOKUP($Q214,'Workforce hours'!$C$8:$AD$30,BO$7,FALSE))))))</f>
        <v>0</v>
      </c>
      <c r="BP214" s="288">
        <f>IF($Q214="n/a",(IF('Workforce hours'!P$30=0,0,(AN214/'Workforce hours'!P$30))),(IF(VLOOKUP($Q214,'Workforce hours'!$C$8:$AD$30,BP$7,FALSE)=0,0,(AN214/(VLOOKUP($Q214,'Workforce hours'!$C$8:$AD$30,BP$7,FALSE))))))</f>
        <v>0</v>
      </c>
      <c r="BQ214" s="288">
        <f>IF($Q214="n/a",(IF('Workforce hours'!Q$30=0,0,(AO214/'Workforce hours'!Q$30))),(IF(VLOOKUP($Q214,'Workforce hours'!$C$8:$AD$30,BQ$7,FALSE)=0,0,(AO214/(VLOOKUP($Q214,'Workforce hours'!$C$8:$AD$30,BQ$7,FALSE))))))</f>
        <v>0</v>
      </c>
      <c r="BR214" s="288">
        <f>IF($Q214="n/a",(IF('Workforce hours'!R$30=0,0,(AP214/'Workforce hours'!R$30))),(IF(VLOOKUP($Q214,'Workforce hours'!$C$8:$AD$30,BR$7,FALSE)=0,0,(AP214/(VLOOKUP($Q214,'Workforce hours'!$C$8:$AD$30,BR$7,FALSE))))))</f>
        <v>0</v>
      </c>
      <c r="BS214" s="288">
        <f>IF($Q214="n/a",(IF('Workforce hours'!S$30=0,0,(AQ214/'Workforce hours'!S$30))),(IF(VLOOKUP($Q214,'Workforce hours'!$C$8:$AD$30,BS$7,FALSE)=0,0,(AQ214/(VLOOKUP($Q214,'Workforce hours'!$C$8:$AD$30,BS$7,FALSE))))))</f>
        <v>0</v>
      </c>
      <c r="BT214" s="288">
        <f>IF($Q214="n/a",(IF('Workforce hours'!T$30=0,0,(AR214/'Workforce hours'!T$30))),(IF(VLOOKUP($Q214,'Workforce hours'!$C$8:$AD$30,BT$7,FALSE)=0,0,(AR214/(VLOOKUP($Q214,'Workforce hours'!$C$8:$AD$30,BT$7,FALSE))))))</f>
        <v>0</v>
      </c>
      <c r="BU214" s="288">
        <f>IF($Q214="n/a",(IF('Workforce hours'!U$30=0,0,(AS214/'Workforce hours'!U$30))),(IF(VLOOKUP($Q214,'Workforce hours'!$C$8:$AD$30,BU$7,FALSE)=0,0,(AS214/(VLOOKUP($Q214,'Workforce hours'!$C$8:$AD$30,BU$7,FALSE))))))</f>
        <v>0</v>
      </c>
      <c r="BV214" s="288">
        <f>IF($Q214="n/a",(IF('Workforce hours'!V$30=0,0,(AT214/'Workforce hours'!V$30))),(IF(VLOOKUP($Q214,'Workforce hours'!$C$8:$AD$30,BV$7,FALSE)=0,0,(AT214/(VLOOKUP($Q214,'Workforce hours'!$C$8:$AD$30,BV$7,FALSE))))))</f>
        <v>0</v>
      </c>
      <c r="BW214" s="288">
        <f>IF($Q214="n/a",(IF('Workforce hours'!W$30=0,0,(AU214/'Workforce hours'!W$30))),(IF(VLOOKUP($Q214,'Workforce hours'!$C$8:$AD$30,BW$7,FALSE)=0,0,(AU214/(VLOOKUP($Q214,'Workforce hours'!$C$8:$AD$30,BW$7,FALSE))))))</f>
        <v>0</v>
      </c>
      <c r="BX214" s="288">
        <f>IF($Q214="n/a",(IF('Workforce hours'!X$30=0,0,(AV214/'Workforce hours'!X$30))),(IF(VLOOKUP($Q214,'Workforce hours'!$C$8:$AD$30,BX$7,FALSE)=0,0,(AV214/(VLOOKUP($Q214,'Workforce hours'!$C$8:$AD$30,BX$7,FALSE))))))</f>
        <v>0</v>
      </c>
      <c r="BY214" s="288">
        <f>IF($Q214="n/a",(IF('Workforce hours'!Y$30=0,0,(AW214/'Workforce hours'!Y$30))),(IF(VLOOKUP($Q214,'Workforce hours'!$C$8:$AD$30,BY$7,FALSE)=0,0,(AW214/(VLOOKUP($Q214,'Workforce hours'!$C$8:$AD$30,BY$7,FALSE))))))</f>
        <v>0</v>
      </c>
      <c r="BZ214" s="288">
        <f>IF($Q214="n/a",(IF('Workforce hours'!Z$30=0,0,(AX214/'Workforce hours'!Z$30))),(IF(VLOOKUP($Q214,'Workforce hours'!$C$8:$AD$30,BZ$7,FALSE)=0,0,(AX214/(VLOOKUP($Q214,'Workforce hours'!$C$8:$AD$30,BZ$7,FALSE))))))</f>
        <v>0</v>
      </c>
      <c r="CA214" s="288">
        <f>IF($Q214="n/a",(IF('Workforce hours'!AA$30=0,0,(AY214/'Workforce hours'!AA$30))),(IF(VLOOKUP($Q214,'Workforce hours'!$C$8:$AD$30,CA$7,FALSE)=0,0,(AY214/(VLOOKUP($Q214,'Workforce hours'!$C$8:$AD$30,CA$7,FALSE))))))</f>
        <v>0</v>
      </c>
      <c r="CB214" s="288">
        <f>IF($Q214="n/a",(IF('Workforce hours'!AB$30=0,0,(AZ214/'Workforce hours'!AB$30))),(IF(VLOOKUP($Q214,'Workforce hours'!$C$8:$AD$30,CB$7,FALSE)=0,0,(AZ214/(VLOOKUP($Q214,'Workforce hours'!$C$8:$AD$30,CB$7,FALSE))))))</f>
        <v>51.375378285449372</v>
      </c>
      <c r="CC214" s="288">
        <f>IF($Q214="n/a",(IF('Workforce hours'!AC$30=0,0,(BA214/'Workforce hours'!AC$30))),(IF(VLOOKUP($Q214,'Workforce hours'!$C$8:$AD$30,CC$7,FALSE)=0,0,(BA214/(VLOOKUP($Q214,'Workforce hours'!$C$8:$AD$30,CC$7,FALSE))))))</f>
        <v>0</v>
      </c>
      <c r="CD214" s="288">
        <f>IF($Q214="n/a",(IF('Workforce hours'!AD$30=0,0,(BB214/'Workforce hours'!AD$30))),(IF(VLOOKUP($Q214,'Workforce hours'!$C$8:$AD$30,CD$7,FALSE)=0,0,(BB214/(VLOOKUP($Q214,'Workforce hours'!$C$8:$AD$30,CD$7,FALSE))))))</f>
        <v>0</v>
      </c>
      <c r="CE214" s="289">
        <f t="shared" si="34"/>
        <v>0</v>
      </c>
      <c r="CF214" s="290">
        <f>BD214*'Workforce costs'!B$9*(1+'Workforce costs'!B$10)*(1+'Workforce costs'!B$11)</f>
        <v>0</v>
      </c>
      <c r="CG214" s="290">
        <f>BE214*'Workforce costs'!C$9*(1+'Workforce costs'!C$10)*(1+'Workforce costs'!C$11)</f>
        <v>0</v>
      </c>
      <c r="CH214" s="290">
        <f>BF214*'Workforce costs'!D$9*(1+'Workforce costs'!D$10)*(1+'Workforce costs'!D$11)</f>
        <v>0</v>
      </c>
      <c r="CI214" s="290">
        <f>BG214*'Workforce costs'!E$9*(1+'Workforce costs'!E$10)*(1+'Workforce costs'!E$11)</f>
        <v>0</v>
      </c>
      <c r="CJ214" s="290">
        <f>BH214*'Workforce costs'!F$9*(1+'Workforce costs'!F$10)*(1+'Workforce costs'!F$11)</f>
        <v>0</v>
      </c>
      <c r="CK214" s="290">
        <f>BI214*'Workforce costs'!G$9*(1+'Workforce costs'!G$10)*(1+'Workforce costs'!G$11)</f>
        <v>0</v>
      </c>
      <c r="CL214" s="290">
        <f>BJ214*'Workforce costs'!H$9*(1+'Workforce costs'!H$10)*(1+'Workforce costs'!H$11)</f>
        <v>0</v>
      </c>
      <c r="CM214" s="290">
        <f>BK214*'Workforce costs'!I$9*(1+'Workforce costs'!I$10)*(1+'Workforce costs'!I$11)</f>
        <v>0</v>
      </c>
      <c r="CN214" s="290">
        <f>BL214*'Workforce costs'!J$9*(1+'Workforce costs'!J$10)*(1+'Workforce costs'!J$11)</f>
        <v>0</v>
      </c>
      <c r="CO214" s="290">
        <f>BM214*'Workforce costs'!K$9*(1+'Workforce costs'!K$10)*(1+'Workforce costs'!K$11)</f>
        <v>0</v>
      </c>
      <c r="CP214" s="290">
        <f>BN214*'Workforce costs'!L$9*(1+'Workforce costs'!L$10)*(1+'Workforce costs'!L$11)</f>
        <v>0</v>
      </c>
      <c r="CQ214" s="290">
        <f>BO214*'Workforce costs'!M$9*(1+'Workforce costs'!M$10)*(1+'Workforce costs'!M$11)</f>
        <v>0</v>
      </c>
      <c r="CR214" s="290">
        <f>BP214*'Workforce costs'!N$9*(1+'Workforce costs'!N$10)*(1+'Workforce costs'!N$11)</f>
        <v>0</v>
      </c>
      <c r="CS214" s="290">
        <f>BQ214*'Workforce costs'!O$9*(1+'Workforce costs'!O$10)*(1+'Workforce costs'!O$11)</f>
        <v>0</v>
      </c>
      <c r="CT214" s="290">
        <f>BR214*'Workforce costs'!P$9*(1+'Workforce costs'!P$10)*(1+'Workforce costs'!P$11)</f>
        <v>0</v>
      </c>
      <c r="CU214" s="290">
        <f>BS214*'Workforce costs'!Q$9*(1+'Workforce costs'!Q$10)*(1+'Workforce costs'!Q$11)</f>
        <v>0</v>
      </c>
      <c r="CV214" s="290">
        <f>BT214*'Workforce costs'!R$9*(1+'Workforce costs'!R$10)*(1+'Workforce costs'!R$11)</f>
        <v>0</v>
      </c>
      <c r="CW214" s="290">
        <f>BU214*'Workforce costs'!S$9*(1+'Workforce costs'!S$10)*(1+'Workforce costs'!S$11)</f>
        <v>0</v>
      </c>
      <c r="CX214" s="290">
        <f>BV214*'Workforce costs'!T$9*(1+'Workforce costs'!T$10)*(1+'Workforce costs'!T$11)</f>
        <v>0</v>
      </c>
      <c r="CY214" s="290">
        <f>BW214*'Workforce costs'!U$9*(1+'Workforce costs'!U$10)*(1+'Workforce costs'!U$11)</f>
        <v>0</v>
      </c>
      <c r="CZ214" s="290">
        <f>BX214*'Workforce costs'!V$9*(1+'Workforce costs'!V$10)*(1+'Workforce costs'!V$11)</f>
        <v>0</v>
      </c>
      <c r="DA214" s="290">
        <f>BY214*'Workforce costs'!W$9*(1+'Workforce costs'!W$10)*(1+'Workforce costs'!W$11)</f>
        <v>0</v>
      </c>
      <c r="DB214" s="290">
        <f>BZ214*'Workforce costs'!X$9*(1+'Workforce costs'!X$10)*(1+'Workforce costs'!X$11)</f>
        <v>0</v>
      </c>
      <c r="DC214" s="290">
        <f>CA214*'Workforce costs'!Y$9*(1+'Workforce costs'!Y$10)*(1+'Workforce costs'!Y$11)</f>
        <v>0</v>
      </c>
      <c r="DD214" s="290">
        <f>CB214*'Workforce costs'!Z$9*(1+'Workforce costs'!Z$10)*(1+'Workforce costs'!Z$11)</f>
        <v>0</v>
      </c>
      <c r="DE214" s="290">
        <f>CC214*'Workforce costs'!AA$9*(1+'Workforce costs'!AA$10)*(1+'Workforce costs'!AA$11)</f>
        <v>0</v>
      </c>
      <c r="DF214" s="290">
        <f>CD214*'Workforce costs'!AB$9*(1+'Workforce costs'!AB$10)*(1+'Workforce costs'!AB$11)</f>
        <v>0</v>
      </c>
    </row>
    <row r="215" spans="1:110" x14ac:dyDescent="0.3">
      <c r="A215" s="2" t="str">
        <f>Outputs!$A$4</f>
        <v>Australia</v>
      </c>
      <c r="B215" s="2" t="str">
        <f t="shared" si="27"/>
        <v>Australia 65+</v>
      </c>
      <c r="C215" s="30">
        <f>VLOOKUP($B215,Populations!$D$15:$H$1920,3,FALSE)</f>
        <v>4559374</v>
      </c>
      <c r="D215" s="255">
        <f>IF(OR($H215="General pop",$H215="Schools",$H215="Workplace",$H215="Skills Training",$H215="Digital Supports"),1,VLOOKUP($B215,Populations!$D$15:$H$1920,5,FALSE))</f>
        <v>1</v>
      </c>
      <c r="E215" s="88">
        <f>VLOOKUP(I215,Epidemiology!$C$10:$H$47,6,FALSE)</f>
        <v>1850</v>
      </c>
      <c r="F215" s="102">
        <f>'Care profiles'!R216</f>
        <v>1</v>
      </c>
      <c r="G215" s="15" t="str">
        <f>'Care profiles'!A216</f>
        <v>65+</v>
      </c>
      <c r="H215" s="15" t="str">
        <f>'Care profiles'!B216</f>
        <v>Thoughts</v>
      </c>
      <c r="I215" s="15" t="str">
        <f>'Care profiles'!C216</f>
        <v>Thoughts_65+yrs</v>
      </c>
      <c r="J215" s="15" t="str">
        <f>'Care profiles'!D216</f>
        <v>Care profile</v>
      </c>
      <c r="K215" s="15" t="str">
        <f>'Care profiles'!E216</f>
        <v>Assessment and Planning</v>
      </c>
      <c r="L215" s="104">
        <f>'Care profiles'!F216</f>
        <v>0.1</v>
      </c>
      <c r="M215" s="15">
        <f>'Care profiles'!G216</f>
        <v>1</v>
      </c>
      <c r="N215" s="15">
        <f>'Care profiles'!H216</f>
        <v>90</v>
      </c>
      <c r="O215" s="15" t="str">
        <f>'Care profiles'!I216</f>
        <v>min</v>
      </c>
      <c r="P215" s="15" t="str">
        <f>'Care profiles'!J216</f>
        <v>Medical - Unspecified</v>
      </c>
      <c r="Q215" s="15" t="str">
        <f>'Care profiles'!K216</f>
        <v>n/a</v>
      </c>
      <c r="R215" s="15" t="str">
        <f>'Care profiles'!M216</f>
        <v>Y</v>
      </c>
      <c r="S215" s="15" t="str">
        <f>'Care profiles'!O216</f>
        <v>N</v>
      </c>
      <c r="T215" s="15" t="str">
        <f>'Care profiles'!Q216</f>
        <v>N</v>
      </c>
      <c r="U215" s="30">
        <f t="shared" si="28"/>
        <v>84348.418999999994</v>
      </c>
      <c r="V215" s="30">
        <f t="shared" si="29"/>
        <v>8434.8418999999994</v>
      </c>
      <c r="W215" s="30">
        <f>IF(M215="n/a",0,IF(O215="days",V215*M215*(1+(VLOOKUP(K215,'Bed parameters'!$A$9:$G$12,7,FALSE))),V215*M215))</f>
        <v>8434.8418999999994</v>
      </c>
      <c r="X215" s="30">
        <f t="shared" si="30"/>
        <v>12652.262849999999</v>
      </c>
      <c r="Y215" s="30">
        <f t="shared" si="31"/>
        <v>0</v>
      </c>
      <c r="Z215" s="113">
        <f>_xlfn.IFNA(Y215/((VLOOKUP(K215,'Bed parameters'!$A$9:$G$12,3,FALSE))*(VLOOKUP(K215,'Bed parameters'!$A$9:$G$12,5,FALSE))),0)</f>
        <v>0</v>
      </c>
      <c r="AA215" s="30">
        <f t="shared" si="32"/>
        <v>12652.262849999999</v>
      </c>
      <c r="AB215" s="30">
        <f>_xlfn.IFNA(IF($O215="days",$Y215*(VLOOKUP($K215,'Bed parameters'!$A$9:$I$12,9,FALSE))*$F215*(VLOOKUP($Q215,'Workforce distribution'!$C$8:$AD$30,AB$7,FALSE)),IF($Q215="n/a",(IF($P215=AB$6,$X215*$F215,0)),$X215*$F215*(VLOOKUP($Q215,'Workforce distribution'!$C$8:$AD$30,AB$7,FALSE)))),0)</f>
        <v>0</v>
      </c>
      <c r="AC215" s="30">
        <f>_xlfn.IFNA(IF($O215="days",$Y215*(VLOOKUP($K215,'Bed parameters'!$A$9:$I$12,9,FALSE))*$F215*(VLOOKUP($Q215,'Workforce distribution'!$C$8:$AD$30,AC$7,FALSE)),IF($Q215="n/a",(IF($P215=AC$6,$X215*$F215,0)),$X215*$F215*(VLOOKUP($Q215,'Workforce distribution'!$C$8:$AD$30,AC$7,FALSE)))),0)</f>
        <v>0</v>
      </c>
      <c r="AD215" s="30">
        <f>_xlfn.IFNA(IF($O215="days",$Y215*(VLOOKUP($K215,'Bed parameters'!$A$9:$I$12,9,FALSE))*$F215*(VLOOKUP($Q215,'Workforce distribution'!$C$8:$AD$30,AD$7,FALSE)),IF($Q215="n/a",(IF($P215=AD$6,$X215*$F215,0)),$X215*$F215*(VLOOKUP($Q215,'Workforce distribution'!$C$8:$AD$30,AD$7,FALSE)))),0)</f>
        <v>0</v>
      </c>
      <c r="AE215" s="30">
        <f>_xlfn.IFNA(IF($O215="days",$Y215*(VLOOKUP($K215,'Bed parameters'!$A$9:$I$12,9,FALSE))*$F215*(VLOOKUP($Q215,'Workforce distribution'!$C$8:$AD$30,AE$7,FALSE)),IF($Q215="n/a",(IF($P215=AE$6,$X215*$F215,0)),$X215*$F215*(VLOOKUP($Q215,'Workforce distribution'!$C$8:$AD$30,AE$7,FALSE)))),0)</f>
        <v>0</v>
      </c>
      <c r="AF215" s="30">
        <f>_xlfn.IFNA(IF($O215="days",$Y215*(VLOOKUP($K215,'Bed parameters'!$A$9:$I$12,9,FALSE))*$F215*(VLOOKUP($Q215,'Workforce distribution'!$C$8:$AD$30,AF$7,FALSE)),IF($Q215="n/a",(IF($P215=AF$6,$X215*$F215,0)),$X215*$F215*(VLOOKUP($Q215,'Workforce distribution'!$C$8:$AD$30,AF$7,FALSE)))),0)</f>
        <v>0</v>
      </c>
      <c r="AG215" s="30">
        <f>_xlfn.IFNA(IF($O215="days",$Y215*(VLOOKUP($K215,'Bed parameters'!$A$9:$I$12,9,FALSE))*$F215*(VLOOKUP($Q215,'Workforce distribution'!$C$8:$AD$30,AG$7,FALSE)),IF($Q215="n/a",(IF($P215=AG$6,$X215*$F215,0)),$X215*$F215*(VLOOKUP($Q215,'Workforce distribution'!$C$8:$AD$30,AG$7,FALSE)))),0)</f>
        <v>0</v>
      </c>
      <c r="AH215" s="30">
        <f>_xlfn.IFNA(IF($O215="days",$Y215*(VLOOKUP($K215,'Bed parameters'!$A$9:$I$12,9,FALSE))*$F215*(VLOOKUP($Q215,'Workforce distribution'!$C$8:$AD$30,AH$7,FALSE)),IF($Q215="n/a",(IF($P215=AH$6,$X215*$F215,0)),$X215*$F215*(VLOOKUP($Q215,'Workforce distribution'!$C$8:$AD$30,AH$7,FALSE)))),0)</f>
        <v>0</v>
      </c>
      <c r="AI215" s="30">
        <f>_xlfn.IFNA(IF($O215="days",$Y215*(VLOOKUP($K215,'Bed parameters'!$A$9:$I$12,9,FALSE))*$F215*(VLOOKUP($Q215,'Workforce distribution'!$C$8:$AD$30,AI$7,FALSE)),IF($Q215="n/a",(IF($P215=AI$6,$X215*$F215,0)),$X215*$F215*(VLOOKUP($Q215,'Workforce distribution'!$C$8:$AD$30,AI$7,FALSE)))),0)</f>
        <v>0</v>
      </c>
      <c r="AJ215" s="30">
        <f>_xlfn.IFNA(IF($O215="days",$Y215*(VLOOKUP($K215,'Bed parameters'!$A$9:$I$12,9,FALSE))*$F215*(VLOOKUP($Q215,'Workforce distribution'!$C$8:$AD$30,AJ$7,FALSE)),IF($Q215="n/a",(IF($P215=AJ$6,$X215*$F215,0)),$X215*$F215*(VLOOKUP($Q215,'Workforce distribution'!$C$8:$AD$30,AJ$7,FALSE)))),0)</f>
        <v>0</v>
      </c>
      <c r="AK215" s="30">
        <f>_xlfn.IFNA(IF($O215="days",$Y215*(VLOOKUP($K215,'Bed parameters'!$A$9:$I$12,9,FALSE))*$F215*(VLOOKUP($Q215,'Workforce distribution'!$C$8:$AD$30,AK$7,FALSE)),IF($Q215="n/a",(IF($P215=AK$6,$X215*$F215,0)),$X215*$F215*(VLOOKUP($Q215,'Workforce distribution'!$C$8:$AD$30,AK$7,FALSE)))),0)</f>
        <v>0</v>
      </c>
      <c r="AL215" s="30">
        <f>_xlfn.IFNA(IF($O215="days",$Y215*(VLOOKUP($K215,'Bed parameters'!$A$9:$I$12,9,FALSE))*$F215*(VLOOKUP($Q215,'Workforce distribution'!$C$8:$AD$30,AL$7,FALSE)),IF($Q215="n/a",(IF($P215=AL$6,$X215*$F215,0)),$X215*$F215*(VLOOKUP($Q215,'Workforce distribution'!$C$8:$AD$30,AL$7,FALSE)))),0)</f>
        <v>0</v>
      </c>
      <c r="AM215" s="30">
        <f>_xlfn.IFNA(IF($O215="days",$Y215*(VLOOKUP($K215,'Bed parameters'!$A$9:$I$12,9,FALSE))*$F215*(VLOOKUP($Q215,'Workforce distribution'!$C$8:$AD$30,AM$7,FALSE)),IF($Q215="n/a",(IF($P215=AM$6,$X215*$F215,0)),$X215*$F215*(VLOOKUP($Q215,'Workforce distribution'!$C$8:$AD$30,AM$7,FALSE)))),0)</f>
        <v>0</v>
      </c>
      <c r="AN215" s="30">
        <f>_xlfn.IFNA(IF($O215="days",$Y215*(VLOOKUP($K215,'Bed parameters'!$A$9:$I$12,9,FALSE))*$F215*(VLOOKUP($Q215,'Workforce distribution'!$C$8:$AD$30,AN$7,FALSE)),IF($Q215="n/a",(IF($P215=AN$6,$X215*$F215,0)),$X215*$F215*(VLOOKUP($Q215,'Workforce distribution'!$C$8:$AD$30,AN$7,FALSE)))),0)</f>
        <v>0</v>
      </c>
      <c r="AO215" s="30">
        <f>_xlfn.IFNA(IF($O215="days",$Y215*(VLOOKUP($K215,'Bed parameters'!$A$9:$I$12,9,FALSE))*$F215*(VLOOKUP($Q215,'Workforce distribution'!$C$8:$AD$30,AO$7,FALSE)),IF($Q215="n/a",(IF($P215=AO$6,$X215*$F215,0)),$X215*$F215*(VLOOKUP($Q215,'Workforce distribution'!$C$8:$AD$30,AO$7,FALSE)))),0)</f>
        <v>0</v>
      </c>
      <c r="AP215" s="30">
        <f>_xlfn.IFNA(IF($O215="days",$Y215*(VLOOKUP($K215,'Bed parameters'!$A$9:$I$12,9,FALSE))*$F215*(VLOOKUP($Q215,'Workforce distribution'!$C$8:$AD$30,AP$7,FALSE)),IF($Q215="n/a",(IF($P215=AP$6,$X215*$F215,0)),$X215*$F215*(VLOOKUP($Q215,'Workforce distribution'!$C$8:$AD$30,AP$7,FALSE)))),0)</f>
        <v>0</v>
      </c>
      <c r="AQ215" s="30">
        <f>_xlfn.IFNA(IF($O215="days",$Y215*(VLOOKUP($K215,'Bed parameters'!$A$9:$I$12,9,FALSE))*$F215*(VLOOKUP($Q215,'Workforce distribution'!$C$8:$AD$30,AQ$7,FALSE)),IF($Q215="n/a",(IF($P215=AQ$6,$X215*$F215,0)),$X215*$F215*(VLOOKUP($Q215,'Workforce distribution'!$C$8:$AD$30,AQ$7,FALSE)))),0)</f>
        <v>0</v>
      </c>
      <c r="AR215" s="30">
        <f>_xlfn.IFNA(IF($O215="days",$Y215*(VLOOKUP($K215,'Bed parameters'!$A$9:$I$12,9,FALSE))*$F215*(VLOOKUP($Q215,'Workforce distribution'!$C$8:$AD$30,AR$7,FALSE)),IF($Q215="n/a",(IF($P215=AR$6,$X215*$F215,0)),$X215*$F215*(VLOOKUP($Q215,'Workforce distribution'!$C$8:$AD$30,AR$7,FALSE)))),0)</f>
        <v>0</v>
      </c>
      <c r="AS215" s="30">
        <f>_xlfn.IFNA(IF($O215="days",$Y215*(VLOOKUP($K215,'Bed parameters'!$A$9:$I$12,9,FALSE))*$F215*(VLOOKUP($Q215,'Workforce distribution'!$C$8:$AD$30,AS$7,FALSE)),IF($Q215="n/a",(IF($P215=AS$6,$X215*$F215,0)),$X215*$F215*(VLOOKUP($Q215,'Workforce distribution'!$C$8:$AD$30,AS$7,FALSE)))),0)</f>
        <v>0</v>
      </c>
      <c r="AT215" s="30">
        <f>_xlfn.IFNA(IF($O215="days",$Y215*(VLOOKUP($K215,'Bed parameters'!$A$9:$I$12,9,FALSE))*$F215*(VLOOKUP($Q215,'Workforce distribution'!$C$8:$AD$30,AT$7,FALSE)),IF($Q215="n/a",(IF($P215=AT$6,$X215*$F215,0)),$X215*$F215*(VLOOKUP($Q215,'Workforce distribution'!$C$8:$AD$30,AT$7,FALSE)))),0)</f>
        <v>0</v>
      </c>
      <c r="AU215" s="30">
        <f>_xlfn.IFNA(IF($O215="days",$Y215*(VLOOKUP($K215,'Bed parameters'!$A$9:$I$12,9,FALSE))*$F215*(VLOOKUP($Q215,'Workforce distribution'!$C$8:$AD$30,AU$7,FALSE)),IF($Q215="n/a",(IF($P215=AU$6,$X215*$F215,0)),$X215*$F215*(VLOOKUP($Q215,'Workforce distribution'!$C$8:$AD$30,AU$7,FALSE)))),0)</f>
        <v>0</v>
      </c>
      <c r="AV215" s="30">
        <f>_xlfn.IFNA(IF($O215="days",$Y215*(VLOOKUP($K215,'Bed parameters'!$A$9:$I$12,9,FALSE))*$F215*(VLOOKUP($Q215,'Workforce distribution'!$C$8:$AD$30,AV$7,FALSE)),IF($Q215="n/a",(IF($P215=AV$6,$X215*$F215,0)),$X215*$F215*(VLOOKUP($Q215,'Workforce distribution'!$C$8:$AD$30,AV$7,FALSE)))),0)</f>
        <v>0</v>
      </c>
      <c r="AW215" s="30">
        <f>_xlfn.IFNA(IF($O215="days",$Y215*(VLOOKUP($K215,'Bed parameters'!$A$9:$I$12,9,FALSE))*$F215*(VLOOKUP($Q215,'Workforce distribution'!$C$8:$AD$30,AW$7,FALSE)),IF($Q215="n/a",(IF($P215=AW$6,$X215*$F215,0)),$X215*$F215*(VLOOKUP($Q215,'Workforce distribution'!$C$8:$AD$30,AW$7,FALSE)))),0)</f>
        <v>0</v>
      </c>
      <c r="AX215" s="30">
        <f>_xlfn.IFNA(IF($O215="days",$Y215*(VLOOKUP($K215,'Bed parameters'!$A$9:$I$12,9,FALSE))*$F215*(VLOOKUP($Q215,'Workforce distribution'!$C$8:$AD$30,AX$7,FALSE)),IF($Q215="n/a",(IF($P215=AX$6,$X215*$F215,0)),$X215*$F215*(VLOOKUP($Q215,'Workforce distribution'!$C$8:$AD$30,AX$7,FALSE)))),0)</f>
        <v>0</v>
      </c>
      <c r="AY215" s="30">
        <f>_xlfn.IFNA(IF($O215="days",$Y215*(VLOOKUP($K215,'Bed parameters'!$A$9:$I$12,9,FALSE))*$F215*(VLOOKUP($Q215,'Workforce distribution'!$C$8:$AD$30,AY$7,FALSE)),IF($Q215="n/a",(IF($P215=AY$6,$X215*$F215,0)),$X215*$F215*(VLOOKUP($Q215,'Workforce distribution'!$C$8:$AD$30,AY$7,FALSE)))),0)</f>
        <v>12652.262849999999</v>
      </c>
      <c r="AZ215" s="30">
        <f>_xlfn.IFNA(IF($O215="days",$Y215*(VLOOKUP($K215,'Bed parameters'!$A$9:$I$12,9,FALSE))*$F215*(VLOOKUP($Q215,'Workforce distribution'!$C$8:$AD$30,AZ$7,FALSE)),IF($Q215="n/a",(IF($P215=AZ$6,$X215*$F215,0)),$X215*$F215*(VLOOKUP($Q215,'Workforce distribution'!$C$8:$AD$30,AZ$7,FALSE)))),0)</f>
        <v>0</v>
      </c>
      <c r="BA215" s="30">
        <f>_xlfn.IFNA(IF($O215="days",$Y215*(VLOOKUP($K215,'Bed parameters'!$A$9:$I$12,9,FALSE))*$F215*(VLOOKUP($Q215,'Workforce distribution'!$C$8:$AD$30,BA$7,FALSE)),IF($Q215="n/a",(IF($P215=BA$6,$X215*$F215,0)),$X215*$F215*(VLOOKUP($Q215,'Workforce distribution'!$C$8:$AD$30,BA$7,FALSE)))),0)</f>
        <v>0</v>
      </c>
      <c r="BB215" s="30">
        <f>_xlfn.IFNA(IF($O215="days",$Y215*(VLOOKUP($K215,'Bed parameters'!$A$9:$I$12,9,FALSE))*$F215*(VLOOKUP($Q215,'Workforce distribution'!$C$8:$AD$30,BB$7,FALSE)),IF($Q215="n/a",(IF($P215=BB$6,$X215*$F215,0)),$X215*$F215*(VLOOKUP($Q215,'Workforce distribution'!$C$8:$AD$30,BB$7,FALSE)))),0)</f>
        <v>0</v>
      </c>
      <c r="BC215" s="149">
        <f t="shared" si="33"/>
        <v>10.695499775138806</v>
      </c>
      <c r="BD215" s="288">
        <f>IF($Q215="n/a",(IF('Workforce hours'!D$30=0,0,(AB215/'Workforce hours'!D$30))),(IF(VLOOKUP($Q215,'Workforce hours'!$C$8:$AD$30,BD$7,FALSE)=0,0,(AB215/(VLOOKUP($Q215,'Workforce hours'!$C$8:$AD$30,BD$7,FALSE))))))</f>
        <v>0</v>
      </c>
      <c r="BE215" s="288">
        <f>IF($Q215="n/a",(IF('Workforce hours'!E$30=0,0,(AC215/'Workforce hours'!E$30))),(IF(VLOOKUP($Q215,'Workforce hours'!$C$8:$AD$30,BE$7,FALSE)=0,0,(AC215/(VLOOKUP($Q215,'Workforce hours'!$C$8:$AD$30,BE$7,FALSE))))))</f>
        <v>0</v>
      </c>
      <c r="BF215" s="288">
        <f>IF($Q215="n/a",(IF('Workforce hours'!F$30=0,0,(AD215/'Workforce hours'!F$30))),(IF(VLOOKUP($Q215,'Workforce hours'!$C$8:$AD$30,BF$7,FALSE)=0,0,(AD215/(VLOOKUP($Q215,'Workforce hours'!$C$8:$AD$30,BF$7,FALSE))))))</f>
        <v>0</v>
      </c>
      <c r="BG215" s="288">
        <f>IF($Q215="n/a",(IF('Workforce hours'!G$30=0,0,(AE215/'Workforce hours'!G$30))),(IF(VLOOKUP($Q215,'Workforce hours'!$C$8:$AD$30,BG$7,FALSE)=0,0,(AE215/(VLOOKUP($Q215,'Workforce hours'!$C$8:$AD$30,BG$7,FALSE))))))</f>
        <v>0</v>
      </c>
      <c r="BH215" s="288">
        <f>IF($Q215="n/a",(IF('Workforce hours'!H$30=0,0,(AF215/'Workforce hours'!H$30))),(IF(VLOOKUP($Q215,'Workforce hours'!$C$8:$AD$30,BH$7,FALSE)=0,0,(AF215/(VLOOKUP($Q215,'Workforce hours'!$C$8:$AD$30,BH$7,FALSE))))))</f>
        <v>0</v>
      </c>
      <c r="BI215" s="288">
        <f>IF($Q215="n/a",(IF('Workforce hours'!I$30=0,0,(AG215/'Workforce hours'!I$30))),(IF(VLOOKUP($Q215,'Workforce hours'!$C$8:$AD$30,BI$7,FALSE)=0,0,(AG215/(VLOOKUP($Q215,'Workforce hours'!$C$8:$AD$30,BI$7,FALSE))))))</f>
        <v>0</v>
      </c>
      <c r="BJ215" s="288">
        <f>IF($Q215="n/a",(IF('Workforce hours'!J$30=0,0,(AH215/'Workforce hours'!J$30))),(IF(VLOOKUP($Q215,'Workforce hours'!$C$8:$AD$30,BJ$7,FALSE)=0,0,(AH215/(VLOOKUP($Q215,'Workforce hours'!$C$8:$AD$30,BJ$7,FALSE))))))</f>
        <v>0</v>
      </c>
      <c r="BK215" s="288">
        <f>IF($Q215="n/a",(IF('Workforce hours'!K$30=0,0,(AI215/'Workforce hours'!K$30))),(IF(VLOOKUP($Q215,'Workforce hours'!$C$8:$AD$30,BK$7,FALSE)=0,0,(AI215/(VLOOKUP($Q215,'Workforce hours'!$C$8:$AD$30,BK$7,FALSE))))))</f>
        <v>0</v>
      </c>
      <c r="BL215" s="288">
        <f>IF($Q215="n/a",(IF('Workforce hours'!L$30=0,0,(AJ215/'Workforce hours'!L$30))),(IF(VLOOKUP($Q215,'Workforce hours'!$C$8:$AD$30,BL$7,FALSE)=0,0,(AJ215/(VLOOKUP($Q215,'Workforce hours'!$C$8:$AD$30,BL$7,FALSE))))))</f>
        <v>0</v>
      </c>
      <c r="BM215" s="288">
        <f>IF($Q215="n/a",(IF('Workforce hours'!M$30=0,0,(AK215/'Workforce hours'!M$30))),(IF(VLOOKUP($Q215,'Workforce hours'!$C$8:$AD$30,BM$7,FALSE)=0,0,(AK215/(VLOOKUP($Q215,'Workforce hours'!$C$8:$AD$30,BM$7,FALSE))))))</f>
        <v>0</v>
      </c>
      <c r="BN215" s="288">
        <f>IF($Q215="n/a",(IF('Workforce hours'!N$30=0,0,(AL215/'Workforce hours'!N$30))),(IF(VLOOKUP($Q215,'Workforce hours'!$C$8:$AD$30,BN$7,FALSE)=0,0,(AL215/(VLOOKUP($Q215,'Workforce hours'!$C$8:$AD$30,BN$7,FALSE))))))</f>
        <v>0</v>
      </c>
      <c r="BO215" s="288">
        <f>IF($Q215="n/a",(IF('Workforce hours'!O$30=0,0,(AM215/'Workforce hours'!O$30))),(IF(VLOOKUP($Q215,'Workforce hours'!$C$8:$AD$30,BO$7,FALSE)=0,0,(AM215/(VLOOKUP($Q215,'Workforce hours'!$C$8:$AD$30,BO$7,FALSE))))))</f>
        <v>0</v>
      </c>
      <c r="BP215" s="288">
        <f>IF($Q215="n/a",(IF('Workforce hours'!P$30=0,0,(AN215/'Workforce hours'!P$30))),(IF(VLOOKUP($Q215,'Workforce hours'!$C$8:$AD$30,BP$7,FALSE)=0,0,(AN215/(VLOOKUP($Q215,'Workforce hours'!$C$8:$AD$30,BP$7,FALSE))))))</f>
        <v>0</v>
      </c>
      <c r="BQ215" s="288">
        <f>IF($Q215="n/a",(IF('Workforce hours'!Q$30=0,0,(AO215/'Workforce hours'!Q$30))),(IF(VLOOKUP($Q215,'Workforce hours'!$C$8:$AD$30,BQ$7,FALSE)=0,0,(AO215/(VLOOKUP($Q215,'Workforce hours'!$C$8:$AD$30,BQ$7,FALSE))))))</f>
        <v>0</v>
      </c>
      <c r="BR215" s="288">
        <f>IF($Q215="n/a",(IF('Workforce hours'!R$30=0,0,(AP215/'Workforce hours'!R$30))),(IF(VLOOKUP($Q215,'Workforce hours'!$C$8:$AD$30,BR$7,FALSE)=0,0,(AP215/(VLOOKUP($Q215,'Workforce hours'!$C$8:$AD$30,BR$7,FALSE))))))</f>
        <v>0</v>
      </c>
      <c r="BS215" s="288">
        <f>IF($Q215="n/a",(IF('Workforce hours'!S$30=0,0,(AQ215/'Workforce hours'!S$30))),(IF(VLOOKUP($Q215,'Workforce hours'!$C$8:$AD$30,BS$7,FALSE)=0,0,(AQ215/(VLOOKUP($Q215,'Workforce hours'!$C$8:$AD$30,BS$7,FALSE))))))</f>
        <v>0</v>
      </c>
      <c r="BT215" s="288">
        <f>IF($Q215="n/a",(IF('Workforce hours'!T$30=0,0,(AR215/'Workforce hours'!T$30))),(IF(VLOOKUP($Q215,'Workforce hours'!$C$8:$AD$30,BT$7,FALSE)=0,0,(AR215/(VLOOKUP($Q215,'Workforce hours'!$C$8:$AD$30,BT$7,FALSE))))))</f>
        <v>0</v>
      </c>
      <c r="BU215" s="288">
        <f>IF($Q215="n/a",(IF('Workforce hours'!U$30=0,0,(AS215/'Workforce hours'!U$30))),(IF(VLOOKUP($Q215,'Workforce hours'!$C$8:$AD$30,BU$7,FALSE)=0,0,(AS215/(VLOOKUP($Q215,'Workforce hours'!$C$8:$AD$30,BU$7,FALSE))))))</f>
        <v>0</v>
      </c>
      <c r="BV215" s="288">
        <f>IF($Q215="n/a",(IF('Workforce hours'!V$30=0,0,(AT215/'Workforce hours'!V$30))),(IF(VLOOKUP($Q215,'Workforce hours'!$C$8:$AD$30,BV$7,FALSE)=0,0,(AT215/(VLOOKUP($Q215,'Workforce hours'!$C$8:$AD$30,BV$7,FALSE))))))</f>
        <v>0</v>
      </c>
      <c r="BW215" s="288">
        <f>IF($Q215="n/a",(IF('Workforce hours'!W$30=0,0,(AU215/'Workforce hours'!W$30))),(IF(VLOOKUP($Q215,'Workforce hours'!$C$8:$AD$30,BW$7,FALSE)=0,0,(AU215/(VLOOKUP($Q215,'Workforce hours'!$C$8:$AD$30,BW$7,FALSE))))))</f>
        <v>0</v>
      </c>
      <c r="BX215" s="288">
        <f>IF($Q215="n/a",(IF('Workforce hours'!X$30=0,0,(AV215/'Workforce hours'!X$30))),(IF(VLOOKUP($Q215,'Workforce hours'!$C$8:$AD$30,BX$7,FALSE)=0,0,(AV215/(VLOOKUP($Q215,'Workforce hours'!$C$8:$AD$30,BX$7,FALSE))))))</f>
        <v>0</v>
      </c>
      <c r="BY215" s="288">
        <f>IF($Q215="n/a",(IF('Workforce hours'!Y$30=0,0,(AW215/'Workforce hours'!Y$30))),(IF(VLOOKUP($Q215,'Workforce hours'!$C$8:$AD$30,BY$7,FALSE)=0,0,(AW215/(VLOOKUP($Q215,'Workforce hours'!$C$8:$AD$30,BY$7,FALSE))))))</f>
        <v>0</v>
      </c>
      <c r="BZ215" s="288">
        <f>IF($Q215="n/a",(IF('Workforce hours'!Z$30=0,0,(AX215/'Workforce hours'!Z$30))),(IF(VLOOKUP($Q215,'Workforce hours'!$C$8:$AD$30,BZ$7,FALSE)=0,0,(AX215/(VLOOKUP($Q215,'Workforce hours'!$C$8:$AD$30,BZ$7,FALSE))))))</f>
        <v>0</v>
      </c>
      <c r="CA215" s="288">
        <f>IF($Q215="n/a",(IF('Workforce hours'!AA$30=0,0,(AY215/'Workforce hours'!AA$30))),(IF(VLOOKUP($Q215,'Workforce hours'!$C$8:$AD$30,CA$7,FALSE)=0,0,(AY215/(VLOOKUP($Q215,'Workforce hours'!$C$8:$AD$30,CA$7,FALSE))))))</f>
        <v>10.695499775138806</v>
      </c>
      <c r="CB215" s="288">
        <f>IF($Q215="n/a",(IF('Workforce hours'!AB$30=0,0,(AZ215/'Workforce hours'!AB$30))),(IF(VLOOKUP($Q215,'Workforce hours'!$C$8:$AD$30,CB$7,FALSE)=0,0,(AZ215/(VLOOKUP($Q215,'Workforce hours'!$C$8:$AD$30,CB$7,FALSE))))))</f>
        <v>0</v>
      </c>
      <c r="CC215" s="288">
        <f>IF($Q215="n/a",(IF('Workforce hours'!AC$30=0,0,(BA215/'Workforce hours'!AC$30))),(IF(VLOOKUP($Q215,'Workforce hours'!$C$8:$AD$30,CC$7,FALSE)=0,0,(BA215/(VLOOKUP($Q215,'Workforce hours'!$C$8:$AD$30,CC$7,FALSE))))))</f>
        <v>0</v>
      </c>
      <c r="CD215" s="288">
        <f>IF($Q215="n/a",(IF('Workforce hours'!AD$30=0,0,(BB215/'Workforce hours'!AD$30))),(IF(VLOOKUP($Q215,'Workforce hours'!$C$8:$AD$30,CD$7,FALSE)=0,0,(BB215/(VLOOKUP($Q215,'Workforce hours'!$C$8:$AD$30,CD$7,FALSE))))))</f>
        <v>0</v>
      </c>
      <c r="CE215" s="289">
        <f t="shared" si="34"/>
        <v>0</v>
      </c>
      <c r="CF215" s="290">
        <f>BD215*'Workforce costs'!B$9*(1+'Workforce costs'!B$10)*(1+'Workforce costs'!B$11)</f>
        <v>0</v>
      </c>
      <c r="CG215" s="290">
        <f>BE215*'Workforce costs'!C$9*(1+'Workforce costs'!C$10)*(1+'Workforce costs'!C$11)</f>
        <v>0</v>
      </c>
      <c r="CH215" s="290">
        <f>BF215*'Workforce costs'!D$9*(1+'Workforce costs'!D$10)*(1+'Workforce costs'!D$11)</f>
        <v>0</v>
      </c>
      <c r="CI215" s="290">
        <f>BG215*'Workforce costs'!E$9*(1+'Workforce costs'!E$10)*(1+'Workforce costs'!E$11)</f>
        <v>0</v>
      </c>
      <c r="CJ215" s="290">
        <f>BH215*'Workforce costs'!F$9*(1+'Workforce costs'!F$10)*(1+'Workforce costs'!F$11)</f>
        <v>0</v>
      </c>
      <c r="CK215" s="290">
        <f>BI215*'Workforce costs'!G$9*(1+'Workforce costs'!G$10)*(1+'Workforce costs'!G$11)</f>
        <v>0</v>
      </c>
      <c r="CL215" s="290">
        <f>BJ215*'Workforce costs'!H$9*(1+'Workforce costs'!H$10)*(1+'Workforce costs'!H$11)</f>
        <v>0</v>
      </c>
      <c r="CM215" s="290">
        <f>BK215*'Workforce costs'!I$9*(1+'Workforce costs'!I$10)*(1+'Workforce costs'!I$11)</f>
        <v>0</v>
      </c>
      <c r="CN215" s="290">
        <f>BL215*'Workforce costs'!J$9*(1+'Workforce costs'!J$10)*(1+'Workforce costs'!J$11)</f>
        <v>0</v>
      </c>
      <c r="CO215" s="290">
        <f>BM215*'Workforce costs'!K$9*(1+'Workforce costs'!K$10)*(1+'Workforce costs'!K$11)</f>
        <v>0</v>
      </c>
      <c r="CP215" s="290">
        <f>BN215*'Workforce costs'!L$9*(1+'Workforce costs'!L$10)*(1+'Workforce costs'!L$11)</f>
        <v>0</v>
      </c>
      <c r="CQ215" s="290">
        <f>BO215*'Workforce costs'!M$9*(1+'Workforce costs'!M$10)*(1+'Workforce costs'!M$11)</f>
        <v>0</v>
      </c>
      <c r="CR215" s="290">
        <f>BP215*'Workforce costs'!N$9*(1+'Workforce costs'!N$10)*(1+'Workforce costs'!N$11)</f>
        <v>0</v>
      </c>
      <c r="CS215" s="290">
        <f>BQ215*'Workforce costs'!O$9*(1+'Workforce costs'!O$10)*(1+'Workforce costs'!O$11)</f>
        <v>0</v>
      </c>
      <c r="CT215" s="290">
        <f>BR215*'Workforce costs'!P$9*(1+'Workforce costs'!P$10)*(1+'Workforce costs'!P$11)</f>
        <v>0</v>
      </c>
      <c r="CU215" s="290">
        <f>BS215*'Workforce costs'!Q$9*(1+'Workforce costs'!Q$10)*(1+'Workforce costs'!Q$11)</f>
        <v>0</v>
      </c>
      <c r="CV215" s="290">
        <f>BT215*'Workforce costs'!R$9*(1+'Workforce costs'!R$10)*(1+'Workforce costs'!R$11)</f>
        <v>0</v>
      </c>
      <c r="CW215" s="290">
        <f>BU215*'Workforce costs'!S$9*(1+'Workforce costs'!S$10)*(1+'Workforce costs'!S$11)</f>
        <v>0</v>
      </c>
      <c r="CX215" s="290">
        <f>BV215*'Workforce costs'!T$9*(1+'Workforce costs'!T$10)*(1+'Workforce costs'!T$11)</f>
        <v>0</v>
      </c>
      <c r="CY215" s="290">
        <f>BW215*'Workforce costs'!U$9*(1+'Workforce costs'!U$10)*(1+'Workforce costs'!U$11)</f>
        <v>0</v>
      </c>
      <c r="CZ215" s="290">
        <f>BX215*'Workforce costs'!V$9*(1+'Workforce costs'!V$10)*(1+'Workforce costs'!V$11)</f>
        <v>0</v>
      </c>
      <c r="DA215" s="290">
        <f>BY215*'Workforce costs'!W$9*(1+'Workforce costs'!W$10)*(1+'Workforce costs'!W$11)</f>
        <v>0</v>
      </c>
      <c r="DB215" s="290">
        <f>BZ215*'Workforce costs'!X$9*(1+'Workforce costs'!X$10)*(1+'Workforce costs'!X$11)</f>
        <v>0</v>
      </c>
      <c r="DC215" s="290">
        <f>CA215*'Workforce costs'!Y$9*(1+'Workforce costs'!Y$10)*(1+'Workforce costs'!Y$11)</f>
        <v>0</v>
      </c>
      <c r="DD215" s="290">
        <f>CB215*'Workforce costs'!Z$9*(1+'Workforce costs'!Z$10)*(1+'Workforce costs'!Z$11)</f>
        <v>0</v>
      </c>
      <c r="DE215" s="290">
        <f>CC215*'Workforce costs'!AA$9*(1+'Workforce costs'!AA$10)*(1+'Workforce costs'!AA$11)</f>
        <v>0</v>
      </c>
      <c r="DF215" s="290">
        <f>CD215*'Workforce costs'!AB$9*(1+'Workforce costs'!AB$10)*(1+'Workforce costs'!AB$11)</f>
        <v>0</v>
      </c>
    </row>
    <row r="216" spans="1:110" x14ac:dyDescent="0.3">
      <c r="A216" s="2" t="str">
        <f>Outputs!$A$4</f>
        <v>Australia</v>
      </c>
      <c r="B216" s="2" t="str">
        <f t="shared" si="27"/>
        <v>Australia 65+</v>
      </c>
      <c r="C216" s="30">
        <f>VLOOKUP($B216,Populations!$D$15:$H$1920,3,FALSE)</f>
        <v>4559374</v>
      </c>
      <c r="D216" s="255">
        <f>IF(OR($H216="General pop",$H216="Schools",$H216="Workplace",$H216="Skills Training",$H216="Digital Supports"),1,VLOOKUP($B216,Populations!$D$15:$H$1920,5,FALSE))</f>
        <v>1</v>
      </c>
      <c r="E216" s="88">
        <f>VLOOKUP(I216,Epidemiology!$C$10:$H$47,6,FALSE)</f>
        <v>1850</v>
      </c>
      <c r="F216" s="102">
        <f>'Care profiles'!R217</f>
        <v>1</v>
      </c>
      <c r="G216" s="15" t="str">
        <f>'Care profiles'!A217</f>
        <v>65+</v>
      </c>
      <c r="H216" s="15" t="str">
        <f>'Care profiles'!B217</f>
        <v>Thoughts</v>
      </c>
      <c r="I216" s="15" t="str">
        <f>'Care profiles'!C217</f>
        <v>Thoughts_65+yrs</v>
      </c>
      <c r="J216" s="15" t="str">
        <f>'Care profiles'!D217</f>
        <v>Care profile</v>
      </c>
      <c r="K216" s="15" t="str">
        <f>'Care profiles'!E217</f>
        <v>Clinical Community Treatment Team – Older Adult (65+ years)</v>
      </c>
      <c r="L216" s="104">
        <f>'Care profiles'!F217</f>
        <v>0.4</v>
      </c>
      <c r="M216" s="15">
        <f>'Care profiles'!G217</f>
        <v>5</v>
      </c>
      <c r="N216" s="15">
        <f>'Care profiles'!H217</f>
        <v>60</v>
      </c>
      <c r="O216" s="15" t="str">
        <f>'Care profiles'!I217</f>
        <v>min</v>
      </c>
      <c r="P216" s="15" t="str">
        <f>'Care profiles'!J217</f>
        <v>Team</v>
      </c>
      <c r="Q216" s="15" t="str">
        <f>'Care profiles'!K217</f>
        <v>Clinical Community Treatment Team – Older Adult (65+ years)</v>
      </c>
      <c r="R216" s="15" t="str">
        <f>'Care profiles'!M217</f>
        <v>N</v>
      </c>
      <c r="S216" s="15" t="str">
        <f>'Care profiles'!O217</f>
        <v>Y</v>
      </c>
      <c r="T216" s="15" t="str">
        <f>'Care profiles'!Q217</f>
        <v>N</v>
      </c>
      <c r="U216" s="30">
        <f t="shared" si="28"/>
        <v>84348.418999999994</v>
      </c>
      <c r="V216" s="30">
        <f t="shared" si="29"/>
        <v>33739.367599999998</v>
      </c>
      <c r="W216" s="30">
        <f>IF(M216="n/a",0,IF(O216="days",V216*M216*(1+(VLOOKUP(K216,'Bed parameters'!$A$9:$G$12,7,FALSE))),V216*M216))</f>
        <v>168696.83799999999</v>
      </c>
      <c r="X216" s="30">
        <f t="shared" si="30"/>
        <v>168696.83799999999</v>
      </c>
      <c r="Y216" s="30">
        <f t="shared" si="31"/>
        <v>0</v>
      </c>
      <c r="Z216" s="113">
        <f>_xlfn.IFNA(Y216/((VLOOKUP(K216,'Bed parameters'!$A$9:$G$12,3,FALSE))*(VLOOKUP(K216,'Bed parameters'!$A$9:$G$12,5,FALSE))),0)</f>
        <v>0</v>
      </c>
      <c r="AA216" s="30">
        <f t="shared" si="32"/>
        <v>168696.83800000002</v>
      </c>
      <c r="AB216" s="30">
        <f>_xlfn.IFNA(IF($O216="days",$Y216*(VLOOKUP($K216,'Bed parameters'!$A$9:$I$12,9,FALSE))*$F216*(VLOOKUP($Q216,'Workforce distribution'!$C$8:$AD$30,AB$7,FALSE)),IF($Q216="n/a",(IF($P216=AB$6,$X216*$F216,0)),$X216*$F216*(VLOOKUP($Q216,'Workforce distribution'!$C$8:$AD$30,AB$7,FALSE)))),0)</f>
        <v>0</v>
      </c>
      <c r="AC216" s="30">
        <f>_xlfn.IFNA(IF($O216="days",$Y216*(VLOOKUP($K216,'Bed parameters'!$A$9:$I$12,9,FALSE))*$F216*(VLOOKUP($Q216,'Workforce distribution'!$C$8:$AD$30,AC$7,FALSE)),IF($Q216="n/a",(IF($P216=AC$6,$X216*$F216,0)),$X216*$F216*(VLOOKUP($Q216,'Workforce distribution'!$C$8:$AD$30,AC$7,FALSE)))),0)</f>
        <v>0</v>
      </c>
      <c r="AD216" s="30">
        <f>_xlfn.IFNA(IF($O216="days",$Y216*(VLOOKUP($K216,'Bed parameters'!$A$9:$I$12,9,FALSE))*$F216*(VLOOKUP($Q216,'Workforce distribution'!$C$8:$AD$30,AD$7,FALSE)),IF($Q216="n/a",(IF($P216=AD$6,$X216*$F216,0)),$X216*$F216*(VLOOKUP($Q216,'Workforce distribution'!$C$8:$AD$30,AD$7,FALSE)))),0)</f>
        <v>0</v>
      </c>
      <c r="AE216" s="30">
        <f>_xlfn.IFNA(IF($O216="days",$Y216*(VLOOKUP($K216,'Bed parameters'!$A$9:$I$12,9,FALSE))*$F216*(VLOOKUP($Q216,'Workforce distribution'!$C$8:$AD$30,AE$7,FALSE)),IF($Q216="n/a",(IF($P216=AE$6,$X216*$F216,0)),$X216*$F216*(VLOOKUP($Q216,'Workforce distribution'!$C$8:$AD$30,AE$7,FALSE)))),0)</f>
        <v>8188.3758604201803</v>
      </c>
      <c r="AF216" s="30">
        <f>_xlfn.IFNA(IF($O216="days",$Y216*(VLOOKUP($K216,'Bed parameters'!$A$9:$I$12,9,FALSE))*$F216*(VLOOKUP($Q216,'Workforce distribution'!$C$8:$AD$30,AF$7,FALSE)),IF($Q216="n/a",(IF($P216=AF$6,$X216*$F216,0)),$X216*$F216*(VLOOKUP($Q216,'Workforce distribution'!$C$8:$AD$30,AF$7,FALSE)))),0)</f>
        <v>0</v>
      </c>
      <c r="AG216" s="30">
        <f>_xlfn.IFNA(IF($O216="days",$Y216*(VLOOKUP($K216,'Bed parameters'!$A$9:$I$12,9,FALSE))*$F216*(VLOOKUP($Q216,'Workforce distribution'!$C$8:$AD$30,AG$7,FALSE)),IF($Q216="n/a",(IF($P216=AG$6,$X216*$F216,0)),$X216*$F216*(VLOOKUP($Q216,'Workforce distribution'!$C$8:$AD$30,AG$7,FALSE)))),0)</f>
        <v>0</v>
      </c>
      <c r="AH216" s="30">
        <f>_xlfn.IFNA(IF($O216="days",$Y216*(VLOOKUP($K216,'Bed parameters'!$A$9:$I$12,9,FALSE))*$F216*(VLOOKUP($Q216,'Workforce distribution'!$C$8:$AD$30,AH$7,FALSE)),IF($Q216="n/a",(IF($P216=AH$6,$X216*$F216,0)),$X216*$F216*(VLOOKUP($Q216,'Workforce distribution'!$C$8:$AD$30,AH$7,FALSE)))),0)</f>
        <v>0</v>
      </c>
      <c r="AI216" s="30">
        <f>_xlfn.IFNA(IF($O216="days",$Y216*(VLOOKUP($K216,'Bed parameters'!$A$9:$I$12,9,FALSE))*$F216*(VLOOKUP($Q216,'Workforce distribution'!$C$8:$AD$30,AI$7,FALSE)),IF($Q216="n/a",(IF($P216=AI$6,$X216*$F216,0)),$X216*$F216*(VLOOKUP($Q216,'Workforce distribution'!$C$8:$AD$30,AI$7,FALSE)))),0)</f>
        <v>0</v>
      </c>
      <c r="AJ216" s="30">
        <f>_xlfn.IFNA(IF($O216="days",$Y216*(VLOOKUP($K216,'Bed parameters'!$A$9:$I$12,9,FALSE))*$F216*(VLOOKUP($Q216,'Workforce distribution'!$C$8:$AD$30,AJ$7,FALSE)),IF($Q216="n/a",(IF($P216=AJ$6,$X216*$F216,0)),$X216*$F216*(VLOOKUP($Q216,'Workforce distribution'!$C$8:$AD$30,AJ$7,FALSE)))),0)</f>
        <v>0</v>
      </c>
      <c r="AK216" s="30">
        <f>_xlfn.IFNA(IF($O216="days",$Y216*(VLOOKUP($K216,'Bed parameters'!$A$9:$I$12,9,FALSE))*$F216*(VLOOKUP($Q216,'Workforce distribution'!$C$8:$AD$30,AK$7,FALSE)),IF($Q216="n/a",(IF($P216=AK$6,$X216*$F216,0)),$X216*$F216*(VLOOKUP($Q216,'Workforce distribution'!$C$8:$AD$30,AK$7,FALSE)))),0)</f>
        <v>0</v>
      </c>
      <c r="AL216" s="30">
        <f>_xlfn.IFNA(IF($O216="days",$Y216*(VLOOKUP($K216,'Bed parameters'!$A$9:$I$12,9,FALSE))*$F216*(VLOOKUP($Q216,'Workforce distribution'!$C$8:$AD$30,AL$7,FALSE)),IF($Q216="n/a",(IF($P216=AL$6,$X216*$F216,0)),$X216*$F216*(VLOOKUP($Q216,'Workforce distribution'!$C$8:$AD$30,AL$7,FALSE)))),0)</f>
        <v>16295.275344119776</v>
      </c>
      <c r="AM216" s="30">
        <f>_xlfn.IFNA(IF($O216="days",$Y216*(VLOOKUP($K216,'Bed parameters'!$A$9:$I$12,9,FALSE))*$F216*(VLOOKUP($Q216,'Workforce distribution'!$C$8:$AD$30,AM$7,FALSE)),IF($Q216="n/a",(IF($P216=AM$6,$X216*$F216,0)),$X216*$F216*(VLOOKUP($Q216,'Workforce distribution'!$C$8:$AD$30,AM$7,FALSE)))),0)</f>
        <v>65181.101376479106</v>
      </c>
      <c r="AN216" s="30">
        <f>_xlfn.IFNA(IF($O216="days",$Y216*(VLOOKUP($K216,'Bed parameters'!$A$9:$I$12,9,FALSE))*$F216*(VLOOKUP($Q216,'Workforce distribution'!$C$8:$AD$30,AN$7,FALSE)),IF($Q216="n/a",(IF($P216=AN$6,$X216*$F216,0)),$X216*$F216*(VLOOKUP($Q216,'Workforce distribution'!$C$8:$AD$30,AN$7,FALSE)))),0)</f>
        <v>15480.511576913788</v>
      </c>
      <c r="AO216" s="30">
        <f>_xlfn.IFNA(IF($O216="days",$Y216*(VLOOKUP($K216,'Bed parameters'!$A$9:$I$12,9,FALSE))*$F216*(VLOOKUP($Q216,'Workforce distribution'!$C$8:$AD$30,AO$7,FALSE)),IF($Q216="n/a",(IF($P216=AO$6,$X216*$F216,0)),$X216*$F216*(VLOOKUP($Q216,'Workforce distribution'!$C$8:$AD$30,AO$7,FALSE)))),0)</f>
        <v>15480.511576913788</v>
      </c>
      <c r="AP216" s="30">
        <f>_xlfn.IFNA(IF($O216="days",$Y216*(VLOOKUP($K216,'Bed parameters'!$A$9:$I$12,9,FALSE))*$F216*(VLOOKUP($Q216,'Workforce distribution'!$C$8:$AD$30,AP$7,FALSE)),IF($Q216="n/a",(IF($P216=AP$6,$X216*$F216,0)),$X216*$F216*(VLOOKUP($Q216,'Workforce distribution'!$C$8:$AD$30,AP$7,FALSE)))),0)</f>
        <v>15480.511576913788</v>
      </c>
      <c r="AQ216" s="30">
        <f>_xlfn.IFNA(IF($O216="days",$Y216*(VLOOKUP($K216,'Bed parameters'!$A$9:$I$12,9,FALSE))*$F216*(VLOOKUP($Q216,'Workforce distribution'!$C$8:$AD$30,AQ$7,FALSE)),IF($Q216="n/a",(IF($P216=AQ$6,$X216*$F216,0)),$X216*$F216*(VLOOKUP($Q216,'Workforce distribution'!$C$8:$AD$30,AQ$7,FALSE)))),0)</f>
        <v>0</v>
      </c>
      <c r="AR216" s="30">
        <f>_xlfn.IFNA(IF($O216="days",$Y216*(VLOOKUP($K216,'Bed parameters'!$A$9:$I$12,9,FALSE))*$F216*(VLOOKUP($Q216,'Workforce distribution'!$C$8:$AD$30,AR$7,FALSE)),IF($Q216="n/a",(IF($P216=AR$6,$X216*$F216,0)),$X216*$F216*(VLOOKUP($Q216,'Workforce distribution'!$C$8:$AD$30,AR$7,FALSE)))),0)</f>
        <v>0</v>
      </c>
      <c r="AS216" s="30">
        <f>_xlfn.IFNA(IF($O216="days",$Y216*(VLOOKUP($K216,'Bed parameters'!$A$9:$I$12,9,FALSE))*$F216*(VLOOKUP($Q216,'Workforce distribution'!$C$8:$AD$30,AS$7,FALSE)),IF($Q216="n/a",(IF($P216=AS$6,$X216*$F216,0)),$X216*$F216*(VLOOKUP($Q216,'Workforce distribution'!$C$8:$AD$30,AS$7,FALSE)))),0)</f>
        <v>0</v>
      </c>
      <c r="AT216" s="30">
        <f>_xlfn.IFNA(IF($O216="days",$Y216*(VLOOKUP($K216,'Bed parameters'!$A$9:$I$12,9,FALSE))*$F216*(VLOOKUP($Q216,'Workforce distribution'!$C$8:$AD$30,AT$7,FALSE)),IF($Q216="n/a",(IF($P216=AT$6,$X216*$F216,0)),$X216*$F216*(VLOOKUP($Q216,'Workforce distribution'!$C$8:$AD$30,AT$7,FALSE)))),0)</f>
        <v>0</v>
      </c>
      <c r="AU216" s="30">
        <f>_xlfn.IFNA(IF($O216="days",$Y216*(VLOOKUP($K216,'Bed parameters'!$A$9:$I$12,9,FALSE))*$F216*(VLOOKUP($Q216,'Workforce distribution'!$C$8:$AD$30,AU$7,FALSE)),IF($Q216="n/a",(IF($P216=AU$6,$X216*$F216,0)),$X216*$F216*(VLOOKUP($Q216,'Workforce distribution'!$C$8:$AD$30,AU$7,FALSE)))),0)</f>
        <v>16295.275344119776</v>
      </c>
      <c r="AV216" s="30">
        <f>_xlfn.IFNA(IF($O216="days",$Y216*(VLOOKUP($K216,'Bed parameters'!$A$9:$I$12,9,FALSE))*$F216*(VLOOKUP($Q216,'Workforce distribution'!$C$8:$AD$30,AV$7,FALSE)),IF($Q216="n/a",(IF($P216=AV$6,$X216*$F216,0)),$X216*$F216*(VLOOKUP($Q216,'Workforce distribution'!$C$8:$AD$30,AV$7,FALSE)))),0)</f>
        <v>0</v>
      </c>
      <c r="AW216" s="30">
        <f>_xlfn.IFNA(IF($O216="days",$Y216*(VLOOKUP($K216,'Bed parameters'!$A$9:$I$12,9,FALSE))*$F216*(VLOOKUP($Q216,'Workforce distribution'!$C$8:$AD$30,AW$7,FALSE)),IF($Q216="n/a",(IF($P216=AW$6,$X216*$F216,0)),$X216*$F216*(VLOOKUP($Q216,'Workforce distribution'!$C$8:$AD$30,AW$7,FALSE)))),0)</f>
        <v>16295.275344119776</v>
      </c>
      <c r="AX216" s="30">
        <f>_xlfn.IFNA(IF($O216="days",$Y216*(VLOOKUP($K216,'Bed parameters'!$A$9:$I$12,9,FALSE))*$F216*(VLOOKUP($Q216,'Workforce distribution'!$C$8:$AD$30,AX$7,FALSE)),IF($Q216="n/a",(IF($P216=AX$6,$X216*$F216,0)),$X216*$F216*(VLOOKUP($Q216,'Workforce distribution'!$C$8:$AD$30,AX$7,FALSE)))),0)</f>
        <v>0</v>
      </c>
      <c r="AY216" s="30">
        <f>_xlfn.IFNA(IF($O216="days",$Y216*(VLOOKUP($K216,'Bed parameters'!$A$9:$I$12,9,FALSE))*$F216*(VLOOKUP($Q216,'Workforce distribution'!$C$8:$AD$30,AY$7,FALSE)),IF($Q216="n/a",(IF($P216=AY$6,$X216*$F216,0)),$X216*$F216*(VLOOKUP($Q216,'Workforce distribution'!$C$8:$AD$30,AY$7,FALSE)))),0)</f>
        <v>0</v>
      </c>
      <c r="AZ216" s="30">
        <f>_xlfn.IFNA(IF($O216="days",$Y216*(VLOOKUP($K216,'Bed parameters'!$A$9:$I$12,9,FALSE))*$F216*(VLOOKUP($Q216,'Workforce distribution'!$C$8:$AD$30,AZ$7,FALSE)),IF($Q216="n/a",(IF($P216=AZ$6,$X216*$F216,0)),$X216*$F216*(VLOOKUP($Q216,'Workforce distribution'!$C$8:$AD$30,AZ$7,FALSE)))),0)</f>
        <v>0</v>
      </c>
      <c r="BA216" s="30">
        <f>_xlfn.IFNA(IF($O216="days",$Y216*(VLOOKUP($K216,'Bed parameters'!$A$9:$I$12,9,FALSE))*$F216*(VLOOKUP($Q216,'Workforce distribution'!$C$8:$AD$30,BA$7,FALSE)),IF($Q216="n/a",(IF($P216=BA$6,$X216*$F216,0)),$X216*$F216*(VLOOKUP($Q216,'Workforce distribution'!$C$8:$AD$30,BA$7,FALSE)))),0)</f>
        <v>0</v>
      </c>
      <c r="BB216" s="30">
        <f>_xlfn.IFNA(IF($O216="days",$Y216*(VLOOKUP($K216,'Bed parameters'!$A$9:$I$12,9,FALSE))*$F216*(VLOOKUP($Q216,'Workforce distribution'!$C$8:$AD$30,BB$7,FALSE)),IF($Q216="n/a",(IF($P216=BB$6,$X216*$F216,0)),$X216*$F216*(VLOOKUP($Q216,'Workforce distribution'!$C$8:$AD$30,BB$7,FALSE)))),0)</f>
        <v>0</v>
      </c>
      <c r="BC216" s="149">
        <f t="shared" si="33"/>
        <v>148.75361973663263</v>
      </c>
      <c r="BD216" s="288">
        <f>IF($Q216="n/a",(IF('Workforce hours'!D$30=0,0,(AB216/'Workforce hours'!D$30))),(IF(VLOOKUP($Q216,'Workforce hours'!$C$8:$AD$30,BD$7,FALSE)=0,0,(AB216/(VLOOKUP($Q216,'Workforce hours'!$C$8:$AD$30,BD$7,FALSE))))))</f>
        <v>0</v>
      </c>
      <c r="BE216" s="288">
        <f>IF($Q216="n/a",(IF('Workforce hours'!E$30=0,0,(AC216/'Workforce hours'!E$30))),(IF(VLOOKUP($Q216,'Workforce hours'!$C$8:$AD$30,BE$7,FALSE)=0,0,(AC216/(VLOOKUP($Q216,'Workforce hours'!$C$8:$AD$30,BE$7,FALSE))))))</f>
        <v>0</v>
      </c>
      <c r="BF216" s="288">
        <f>IF($Q216="n/a",(IF('Workforce hours'!F$30=0,0,(AD216/'Workforce hours'!F$30))),(IF(VLOOKUP($Q216,'Workforce hours'!$C$8:$AD$30,BF$7,FALSE)=0,0,(AD216/(VLOOKUP($Q216,'Workforce hours'!$C$8:$AD$30,BF$7,FALSE))))))</f>
        <v>0</v>
      </c>
      <c r="BG216" s="288">
        <f>IF($Q216="n/a",(IF('Workforce hours'!G$30=0,0,(AE216/'Workforce hours'!G$30))),(IF(VLOOKUP($Q216,'Workforce hours'!$C$8:$AD$30,BG$7,FALSE)=0,0,(AE216/(VLOOKUP($Q216,'Workforce hours'!$C$8:$AD$30,BG$7,FALSE))))))</f>
        <v>7.1244938782501599</v>
      </c>
      <c r="BH216" s="288">
        <f>IF($Q216="n/a",(IF('Workforce hours'!H$30=0,0,(AF216/'Workforce hours'!H$30))),(IF(VLOOKUP($Q216,'Workforce hours'!$C$8:$AD$30,BH$7,FALSE)=0,0,(AF216/(VLOOKUP($Q216,'Workforce hours'!$C$8:$AD$30,BH$7,FALSE))))))</f>
        <v>0</v>
      </c>
      <c r="BI216" s="288">
        <f>IF($Q216="n/a",(IF('Workforce hours'!I$30=0,0,(AG216/'Workforce hours'!I$30))),(IF(VLOOKUP($Q216,'Workforce hours'!$C$8:$AD$30,BI$7,FALSE)=0,0,(AG216/(VLOOKUP($Q216,'Workforce hours'!$C$8:$AD$30,BI$7,FALSE))))))</f>
        <v>0</v>
      </c>
      <c r="BJ216" s="288">
        <f>IF($Q216="n/a",(IF('Workforce hours'!J$30=0,0,(AH216/'Workforce hours'!J$30))),(IF(VLOOKUP($Q216,'Workforce hours'!$C$8:$AD$30,BJ$7,FALSE)=0,0,(AH216/(VLOOKUP($Q216,'Workforce hours'!$C$8:$AD$30,BJ$7,FALSE))))))</f>
        <v>0</v>
      </c>
      <c r="BK216" s="288">
        <f>IF($Q216="n/a",(IF('Workforce hours'!K$30=0,0,(AI216/'Workforce hours'!K$30))),(IF(VLOOKUP($Q216,'Workforce hours'!$C$8:$AD$30,BK$7,FALSE)=0,0,(AI216/(VLOOKUP($Q216,'Workforce hours'!$C$8:$AD$30,BK$7,FALSE))))))</f>
        <v>0</v>
      </c>
      <c r="BL216" s="288">
        <f>IF($Q216="n/a",(IF('Workforce hours'!L$30=0,0,(AJ216/'Workforce hours'!L$30))),(IF(VLOOKUP($Q216,'Workforce hours'!$C$8:$AD$30,BL$7,FALSE)=0,0,(AJ216/(VLOOKUP($Q216,'Workforce hours'!$C$8:$AD$30,BL$7,FALSE))))))</f>
        <v>0</v>
      </c>
      <c r="BM216" s="288">
        <f>IF($Q216="n/a",(IF('Workforce hours'!M$30=0,0,(AK216/'Workforce hours'!M$30))),(IF(VLOOKUP($Q216,'Workforce hours'!$C$8:$AD$30,BM$7,FALSE)=0,0,(AK216/(VLOOKUP($Q216,'Workforce hours'!$C$8:$AD$30,BM$7,FALSE))))))</f>
        <v>0</v>
      </c>
      <c r="BN216" s="288">
        <f>IF($Q216="n/a",(IF('Workforce hours'!N$30=0,0,(AL216/'Workforce hours'!N$30))),(IF(VLOOKUP($Q216,'Workforce hours'!$C$8:$AD$30,BN$7,FALSE)=0,0,(AL216/(VLOOKUP($Q216,'Workforce hours'!$C$8:$AD$30,BN$7,FALSE))))))</f>
        <v>14.835403587727216</v>
      </c>
      <c r="BO216" s="288">
        <f>IF($Q216="n/a",(IF('Workforce hours'!O$30=0,0,(AM216/'Workforce hours'!O$30))),(IF(VLOOKUP($Q216,'Workforce hours'!$C$8:$AD$30,BO$7,FALSE)=0,0,(AM216/(VLOOKUP($Q216,'Workforce hours'!$C$8:$AD$30,BO$7,FALSE))))))</f>
        <v>58.837466064058148</v>
      </c>
      <c r="BP216" s="288">
        <f>IF($Q216="n/a",(IF('Workforce hours'!P$30=0,0,(AN216/'Workforce hours'!P$30))),(IF(VLOOKUP($Q216,'Workforce hours'!$C$8:$AD$30,BP$7,FALSE)=0,0,(AN216/(VLOOKUP($Q216,'Workforce hours'!$C$8:$AD$30,BP$7,FALSE))))))</f>
        <v>13.469192406642106</v>
      </c>
      <c r="BQ216" s="288">
        <f>IF($Q216="n/a",(IF('Workforce hours'!Q$30=0,0,(AO216/'Workforce hours'!Q$30))),(IF(VLOOKUP($Q216,'Workforce hours'!$C$8:$AD$30,BQ$7,FALSE)=0,0,(AO216/(VLOOKUP($Q216,'Workforce hours'!$C$8:$AD$30,BQ$7,FALSE))))))</f>
        <v>13.469192406642104</v>
      </c>
      <c r="BR216" s="288">
        <f>IF($Q216="n/a",(IF('Workforce hours'!R$30=0,0,(AP216/'Workforce hours'!R$30))),(IF(VLOOKUP($Q216,'Workforce hours'!$C$8:$AD$30,BR$7,FALSE)=0,0,(AP216/(VLOOKUP($Q216,'Workforce hours'!$C$8:$AD$30,BR$7,FALSE))))))</f>
        <v>13.469192406642104</v>
      </c>
      <c r="BS216" s="288">
        <f>IF($Q216="n/a",(IF('Workforce hours'!S$30=0,0,(AQ216/'Workforce hours'!S$30))),(IF(VLOOKUP($Q216,'Workforce hours'!$C$8:$AD$30,BS$7,FALSE)=0,0,(AQ216/(VLOOKUP($Q216,'Workforce hours'!$C$8:$AD$30,BS$7,FALSE))))))</f>
        <v>0</v>
      </c>
      <c r="BT216" s="288">
        <f>IF($Q216="n/a",(IF('Workforce hours'!T$30=0,0,(AR216/'Workforce hours'!T$30))),(IF(VLOOKUP($Q216,'Workforce hours'!$C$8:$AD$30,BT$7,FALSE)=0,0,(AR216/(VLOOKUP($Q216,'Workforce hours'!$C$8:$AD$30,BT$7,FALSE))))))</f>
        <v>0</v>
      </c>
      <c r="BU216" s="288">
        <f>IF($Q216="n/a",(IF('Workforce hours'!U$30=0,0,(AS216/'Workforce hours'!U$30))),(IF(VLOOKUP($Q216,'Workforce hours'!$C$8:$AD$30,BU$7,FALSE)=0,0,(AS216/(VLOOKUP($Q216,'Workforce hours'!$C$8:$AD$30,BU$7,FALSE))))))</f>
        <v>0</v>
      </c>
      <c r="BV216" s="288">
        <f>IF($Q216="n/a",(IF('Workforce hours'!V$30=0,0,(AT216/'Workforce hours'!V$30))),(IF(VLOOKUP($Q216,'Workforce hours'!$C$8:$AD$30,BV$7,FALSE)=0,0,(AT216/(VLOOKUP($Q216,'Workforce hours'!$C$8:$AD$30,BV$7,FALSE))))))</f>
        <v>0</v>
      </c>
      <c r="BW216" s="288">
        <f>IF($Q216="n/a",(IF('Workforce hours'!W$30=0,0,(AU216/'Workforce hours'!W$30))),(IF(VLOOKUP($Q216,'Workforce hours'!$C$8:$AD$30,BW$7,FALSE)=0,0,(AU216/(VLOOKUP($Q216,'Workforce hours'!$C$8:$AD$30,BW$7,FALSE))))))</f>
        <v>13.7743394933354</v>
      </c>
      <c r="BX216" s="288">
        <f>IF($Q216="n/a",(IF('Workforce hours'!X$30=0,0,(AV216/'Workforce hours'!X$30))),(IF(VLOOKUP($Q216,'Workforce hours'!$C$8:$AD$30,BX$7,FALSE)=0,0,(AV216/(VLOOKUP($Q216,'Workforce hours'!$C$8:$AD$30,BX$7,FALSE))))))</f>
        <v>0</v>
      </c>
      <c r="BY216" s="288">
        <f>IF($Q216="n/a",(IF('Workforce hours'!Y$30=0,0,(AW216/'Workforce hours'!Y$30))),(IF(VLOOKUP($Q216,'Workforce hours'!$C$8:$AD$30,BY$7,FALSE)=0,0,(AW216/(VLOOKUP($Q216,'Workforce hours'!$C$8:$AD$30,BY$7,FALSE))))))</f>
        <v>13.7743394933354</v>
      </c>
      <c r="BZ216" s="288">
        <f>IF($Q216="n/a",(IF('Workforce hours'!Z$30=0,0,(AX216/'Workforce hours'!Z$30))),(IF(VLOOKUP($Q216,'Workforce hours'!$C$8:$AD$30,BZ$7,FALSE)=0,0,(AX216/(VLOOKUP($Q216,'Workforce hours'!$C$8:$AD$30,BZ$7,FALSE))))))</f>
        <v>0</v>
      </c>
      <c r="CA216" s="288">
        <f>IF($Q216="n/a",(IF('Workforce hours'!AA$30=0,0,(AY216/'Workforce hours'!AA$30))),(IF(VLOOKUP($Q216,'Workforce hours'!$C$8:$AD$30,CA$7,FALSE)=0,0,(AY216/(VLOOKUP($Q216,'Workforce hours'!$C$8:$AD$30,CA$7,FALSE))))))</f>
        <v>0</v>
      </c>
      <c r="CB216" s="288">
        <f>IF($Q216="n/a",(IF('Workforce hours'!AB$30=0,0,(AZ216/'Workforce hours'!AB$30))),(IF(VLOOKUP($Q216,'Workforce hours'!$C$8:$AD$30,CB$7,FALSE)=0,0,(AZ216/(VLOOKUP($Q216,'Workforce hours'!$C$8:$AD$30,CB$7,FALSE))))))</f>
        <v>0</v>
      </c>
      <c r="CC216" s="288">
        <f>IF($Q216="n/a",(IF('Workforce hours'!AC$30=0,0,(BA216/'Workforce hours'!AC$30))),(IF(VLOOKUP($Q216,'Workforce hours'!$C$8:$AD$30,CC$7,FALSE)=0,0,(BA216/(VLOOKUP($Q216,'Workforce hours'!$C$8:$AD$30,CC$7,FALSE))))))</f>
        <v>0</v>
      </c>
      <c r="CD216" s="288">
        <f>IF($Q216="n/a",(IF('Workforce hours'!AD$30=0,0,(BB216/'Workforce hours'!AD$30))),(IF(VLOOKUP($Q216,'Workforce hours'!$C$8:$AD$30,CD$7,FALSE)=0,0,(BB216/(VLOOKUP($Q216,'Workforce hours'!$C$8:$AD$30,CD$7,FALSE))))))</f>
        <v>0</v>
      </c>
      <c r="CE216" s="289">
        <f t="shared" si="34"/>
        <v>0</v>
      </c>
      <c r="CF216" s="290">
        <f>BD216*'Workforce costs'!B$9*(1+'Workforce costs'!B$10)*(1+'Workforce costs'!B$11)</f>
        <v>0</v>
      </c>
      <c r="CG216" s="290">
        <f>BE216*'Workforce costs'!C$9*(1+'Workforce costs'!C$10)*(1+'Workforce costs'!C$11)</f>
        <v>0</v>
      </c>
      <c r="CH216" s="290">
        <f>BF216*'Workforce costs'!D$9*(1+'Workforce costs'!D$10)*(1+'Workforce costs'!D$11)</f>
        <v>0</v>
      </c>
      <c r="CI216" s="290">
        <f>BG216*'Workforce costs'!E$9*(1+'Workforce costs'!E$10)*(1+'Workforce costs'!E$11)</f>
        <v>0</v>
      </c>
      <c r="CJ216" s="290">
        <f>BH216*'Workforce costs'!F$9*(1+'Workforce costs'!F$10)*(1+'Workforce costs'!F$11)</f>
        <v>0</v>
      </c>
      <c r="CK216" s="290">
        <f>BI216*'Workforce costs'!G$9*(1+'Workforce costs'!G$10)*(1+'Workforce costs'!G$11)</f>
        <v>0</v>
      </c>
      <c r="CL216" s="290">
        <f>BJ216*'Workforce costs'!H$9*(1+'Workforce costs'!H$10)*(1+'Workforce costs'!H$11)</f>
        <v>0</v>
      </c>
      <c r="CM216" s="290">
        <f>BK216*'Workforce costs'!I$9*(1+'Workforce costs'!I$10)*(1+'Workforce costs'!I$11)</f>
        <v>0</v>
      </c>
      <c r="CN216" s="290">
        <f>BL216*'Workforce costs'!J$9*(1+'Workforce costs'!J$10)*(1+'Workforce costs'!J$11)</f>
        <v>0</v>
      </c>
      <c r="CO216" s="290">
        <f>BM216*'Workforce costs'!K$9*(1+'Workforce costs'!K$10)*(1+'Workforce costs'!K$11)</f>
        <v>0</v>
      </c>
      <c r="CP216" s="290">
        <f>BN216*'Workforce costs'!L$9*(1+'Workforce costs'!L$10)*(1+'Workforce costs'!L$11)</f>
        <v>0</v>
      </c>
      <c r="CQ216" s="290">
        <f>BO216*'Workforce costs'!M$9*(1+'Workforce costs'!M$10)*(1+'Workforce costs'!M$11)</f>
        <v>0</v>
      </c>
      <c r="CR216" s="290">
        <f>BP216*'Workforce costs'!N$9*(1+'Workforce costs'!N$10)*(1+'Workforce costs'!N$11)</f>
        <v>0</v>
      </c>
      <c r="CS216" s="290">
        <f>BQ216*'Workforce costs'!O$9*(1+'Workforce costs'!O$10)*(1+'Workforce costs'!O$11)</f>
        <v>0</v>
      </c>
      <c r="CT216" s="290">
        <f>BR216*'Workforce costs'!P$9*(1+'Workforce costs'!P$10)*(1+'Workforce costs'!P$11)</f>
        <v>0</v>
      </c>
      <c r="CU216" s="290">
        <f>BS216*'Workforce costs'!Q$9*(1+'Workforce costs'!Q$10)*(1+'Workforce costs'!Q$11)</f>
        <v>0</v>
      </c>
      <c r="CV216" s="290">
        <f>BT216*'Workforce costs'!R$9*(1+'Workforce costs'!R$10)*(1+'Workforce costs'!R$11)</f>
        <v>0</v>
      </c>
      <c r="CW216" s="290">
        <f>BU216*'Workforce costs'!S$9*(1+'Workforce costs'!S$10)*(1+'Workforce costs'!S$11)</f>
        <v>0</v>
      </c>
      <c r="CX216" s="290">
        <f>BV216*'Workforce costs'!T$9*(1+'Workforce costs'!T$10)*(1+'Workforce costs'!T$11)</f>
        <v>0</v>
      </c>
      <c r="CY216" s="290">
        <f>BW216*'Workforce costs'!U$9*(1+'Workforce costs'!U$10)*(1+'Workforce costs'!U$11)</f>
        <v>0</v>
      </c>
      <c r="CZ216" s="290">
        <f>BX216*'Workforce costs'!V$9*(1+'Workforce costs'!V$10)*(1+'Workforce costs'!V$11)</f>
        <v>0</v>
      </c>
      <c r="DA216" s="290">
        <f>BY216*'Workforce costs'!W$9*(1+'Workforce costs'!W$10)*(1+'Workforce costs'!W$11)</f>
        <v>0</v>
      </c>
      <c r="DB216" s="290">
        <f>BZ216*'Workforce costs'!X$9*(1+'Workforce costs'!X$10)*(1+'Workforce costs'!X$11)</f>
        <v>0</v>
      </c>
      <c r="DC216" s="290">
        <f>CA216*'Workforce costs'!Y$9*(1+'Workforce costs'!Y$10)*(1+'Workforce costs'!Y$11)</f>
        <v>0</v>
      </c>
      <c r="DD216" s="290">
        <f>CB216*'Workforce costs'!Z$9*(1+'Workforce costs'!Z$10)*(1+'Workforce costs'!Z$11)</f>
        <v>0</v>
      </c>
      <c r="DE216" s="290">
        <f>CC216*'Workforce costs'!AA$9*(1+'Workforce costs'!AA$10)*(1+'Workforce costs'!AA$11)</f>
        <v>0</v>
      </c>
      <c r="DF216" s="290">
        <f>CD216*'Workforce costs'!AB$9*(1+'Workforce costs'!AB$10)*(1+'Workforce costs'!AB$11)</f>
        <v>0</v>
      </c>
    </row>
    <row r="217" spans="1:110" x14ac:dyDescent="0.3">
      <c r="A217" s="2" t="str">
        <f>Outputs!$A$4</f>
        <v>Australia</v>
      </c>
      <c r="B217" s="2" t="str">
        <f t="shared" si="27"/>
        <v>Australia 65+</v>
      </c>
      <c r="C217" s="30">
        <f>VLOOKUP($B217,Populations!$D$15:$H$1920,3,FALSE)</f>
        <v>4559374</v>
      </c>
      <c r="D217" s="255">
        <f>IF(OR($H217="General pop",$H217="Schools",$H217="Workplace",$H217="Skills Training",$H217="Digital Supports"),1,VLOOKUP($B217,Populations!$D$15:$H$1920,5,FALSE))</f>
        <v>1</v>
      </c>
      <c r="E217" s="88">
        <f>VLOOKUP(I217,Epidemiology!$C$10:$H$47,6,FALSE)</f>
        <v>1850</v>
      </c>
      <c r="F217" s="102">
        <f>'Care profiles'!R218</f>
        <v>1</v>
      </c>
      <c r="G217" s="15" t="str">
        <f>'Care profiles'!A218</f>
        <v>65+</v>
      </c>
      <c r="H217" s="15" t="str">
        <f>'Care profiles'!B218</f>
        <v>Thoughts</v>
      </c>
      <c r="I217" s="15" t="str">
        <f>'Care profiles'!C218</f>
        <v>Thoughts_65+yrs</v>
      </c>
      <c r="J217" s="15" t="str">
        <f>'Care profiles'!D218</f>
        <v>Care profile</v>
      </c>
      <c r="K217" s="15" t="str">
        <f>'Care profiles'!E218</f>
        <v>Care Coordination and Liaison</v>
      </c>
      <c r="L217" s="104">
        <f>'Care profiles'!F218</f>
        <v>0.7</v>
      </c>
      <c r="M217" s="15">
        <f>'Care profiles'!G218</f>
        <v>1</v>
      </c>
      <c r="N217" s="15">
        <f>'Care profiles'!H218</f>
        <v>15</v>
      </c>
      <c r="O217" s="15" t="str">
        <f>'Care profiles'!I218</f>
        <v>min</v>
      </c>
      <c r="P217" s="15" t="str">
        <f>'Care profiles'!J218</f>
        <v>Peer Worker/Vocationally Qualified/Tertiary Qualified</v>
      </c>
      <c r="Q217" s="15" t="str">
        <f>'Care profiles'!K218</f>
        <v>n/a</v>
      </c>
      <c r="R217" s="15" t="str">
        <f>'Care profiles'!M218</f>
        <v>Y</v>
      </c>
      <c r="S217" s="15" t="str">
        <f>'Care profiles'!O218</f>
        <v>N</v>
      </c>
      <c r="T217" s="15" t="str">
        <f>'Care profiles'!Q218</f>
        <v>N</v>
      </c>
      <c r="U217" s="30">
        <f t="shared" si="28"/>
        <v>84348.418999999994</v>
      </c>
      <c r="V217" s="30">
        <f t="shared" si="29"/>
        <v>59043.893299999989</v>
      </c>
      <c r="W217" s="30">
        <f>IF(M217="n/a",0,IF(O217="days",V217*M217*(1+(VLOOKUP(K217,'Bed parameters'!$A$9:$G$12,7,FALSE))),V217*M217))</f>
        <v>59043.893299999989</v>
      </c>
      <c r="X217" s="30">
        <f t="shared" si="30"/>
        <v>14760.973324999997</v>
      </c>
      <c r="Y217" s="30">
        <f t="shared" si="31"/>
        <v>0</v>
      </c>
      <c r="Z217" s="113">
        <f>_xlfn.IFNA(Y217/((VLOOKUP(K217,'Bed parameters'!$A$9:$G$12,3,FALSE))*(VLOOKUP(K217,'Bed parameters'!$A$9:$G$12,5,FALSE))),0)</f>
        <v>0</v>
      </c>
      <c r="AA217" s="30">
        <f t="shared" si="32"/>
        <v>14760.973324999997</v>
      </c>
      <c r="AB217" s="30">
        <f>_xlfn.IFNA(IF($O217="days",$Y217*(VLOOKUP($K217,'Bed parameters'!$A$9:$I$12,9,FALSE))*$F217*(VLOOKUP($Q217,'Workforce distribution'!$C$8:$AD$30,AB$7,FALSE)),IF($Q217="n/a",(IF($P217=AB$6,$X217*$F217,0)),$X217*$F217*(VLOOKUP($Q217,'Workforce distribution'!$C$8:$AD$30,AB$7,FALSE)))),0)</f>
        <v>0</v>
      </c>
      <c r="AC217" s="30">
        <f>_xlfn.IFNA(IF($O217="days",$Y217*(VLOOKUP($K217,'Bed parameters'!$A$9:$I$12,9,FALSE))*$F217*(VLOOKUP($Q217,'Workforce distribution'!$C$8:$AD$30,AC$7,FALSE)),IF($Q217="n/a",(IF($P217=AC$6,$X217*$F217,0)),$X217*$F217*(VLOOKUP($Q217,'Workforce distribution'!$C$8:$AD$30,AC$7,FALSE)))),0)</f>
        <v>0</v>
      </c>
      <c r="AD217" s="30">
        <f>_xlfn.IFNA(IF($O217="days",$Y217*(VLOOKUP($K217,'Bed parameters'!$A$9:$I$12,9,FALSE))*$F217*(VLOOKUP($Q217,'Workforce distribution'!$C$8:$AD$30,AD$7,FALSE)),IF($Q217="n/a",(IF($P217=AD$6,$X217*$F217,0)),$X217*$F217*(VLOOKUP($Q217,'Workforce distribution'!$C$8:$AD$30,AD$7,FALSE)))),0)</f>
        <v>0</v>
      </c>
      <c r="AE217" s="30">
        <f>_xlfn.IFNA(IF($O217="days",$Y217*(VLOOKUP($K217,'Bed parameters'!$A$9:$I$12,9,FALSE))*$F217*(VLOOKUP($Q217,'Workforce distribution'!$C$8:$AD$30,AE$7,FALSE)),IF($Q217="n/a",(IF($P217=AE$6,$X217*$F217,0)),$X217*$F217*(VLOOKUP($Q217,'Workforce distribution'!$C$8:$AD$30,AE$7,FALSE)))),0)</f>
        <v>0</v>
      </c>
      <c r="AF217" s="30">
        <f>_xlfn.IFNA(IF($O217="days",$Y217*(VLOOKUP($K217,'Bed parameters'!$A$9:$I$12,9,FALSE))*$F217*(VLOOKUP($Q217,'Workforce distribution'!$C$8:$AD$30,AF$7,FALSE)),IF($Q217="n/a",(IF($P217=AF$6,$X217*$F217,0)),$X217*$F217*(VLOOKUP($Q217,'Workforce distribution'!$C$8:$AD$30,AF$7,FALSE)))),0)</f>
        <v>0</v>
      </c>
      <c r="AG217" s="30">
        <f>_xlfn.IFNA(IF($O217="days",$Y217*(VLOOKUP($K217,'Bed parameters'!$A$9:$I$12,9,FALSE))*$F217*(VLOOKUP($Q217,'Workforce distribution'!$C$8:$AD$30,AG$7,FALSE)),IF($Q217="n/a",(IF($P217=AG$6,$X217*$F217,0)),$X217*$F217*(VLOOKUP($Q217,'Workforce distribution'!$C$8:$AD$30,AG$7,FALSE)))),0)</f>
        <v>0</v>
      </c>
      <c r="AH217" s="30">
        <f>_xlfn.IFNA(IF($O217="days",$Y217*(VLOOKUP($K217,'Bed parameters'!$A$9:$I$12,9,FALSE))*$F217*(VLOOKUP($Q217,'Workforce distribution'!$C$8:$AD$30,AH$7,FALSE)),IF($Q217="n/a",(IF($P217=AH$6,$X217*$F217,0)),$X217*$F217*(VLOOKUP($Q217,'Workforce distribution'!$C$8:$AD$30,AH$7,FALSE)))),0)</f>
        <v>0</v>
      </c>
      <c r="AI217" s="30">
        <f>_xlfn.IFNA(IF($O217="days",$Y217*(VLOOKUP($K217,'Bed parameters'!$A$9:$I$12,9,FALSE))*$F217*(VLOOKUP($Q217,'Workforce distribution'!$C$8:$AD$30,AI$7,FALSE)),IF($Q217="n/a",(IF($P217=AI$6,$X217*$F217,0)),$X217*$F217*(VLOOKUP($Q217,'Workforce distribution'!$C$8:$AD$30,AI$7,FALSE)))),0)</f>
        <v>0</v>
      </c>
      <c r="AJ217" s="30">
        <f>_xlfn.IFNA(IF($O217="days",$Y217*(VLOOKUP($K217,'Bed parameters'!$A$9:$I$12,9,FALSE))*$F217*(VLOOKUP($Q217,'Workforce distribution'!$C$8:$AD$30,AJ$7,FALSE)),IF($Q217="n/a",(IF($P217=AJ$6,$X217*$F217,0)),$X217*$F217*(VLOOKUP($Q217,'Workforce distribution'!$C$8:$AD$30,AJ$7,FALSE)))),0)</f>
        <v>0</v>
      </c>
      <c r="AK217" s="30">
        <f>_xlfn.IFNA(IF($O217="days",$Y217*(VLOOKUP($K217,'Bed parameters'!$A$9:$I$12,9,FALSE))*$F217*(VLOOKUP($Q217,'Workforce distribution'!$C$8:$AD$30,AK$7,FALSE)),IF($Q217="n/a",(IF($P217=AK$6,$X217*$F217,0)),$X217*$F217*(VLOOKUP($Q217,'Workforce distribution'!$C$8:$AD$30,AK$7,FALSE)))),0)</f>
        <v>0</v>
      </c>
      <c r="AL217" s="30">
        <f>_xlfn.IFNA(IF($O217="days",$Y217*(VLOOKUP($K217,'Bed parameters'!$A$9:$I$12,9,FALSE))*$F217*(VLOOKUP($Q217,'Workforce distribution'!$C$8:$AD$30,AL$7,FALSE)),IF($Q217="n/a",(IF($P217=AL$6,$X217*$F217,0)),$X217*$F217*(VLOOKUP($Q217,'Workforce distribution'!$C$8:$AD$30,AL$7,FALSE)))),0)</f>
        <v>0</v>
      </c>
      <c r="AM217" s="30">
        <f>_xlfn.IFNA(IF($O217="days",$Y217*(VLOOKUP($K217,'Bed parameters'!$A$9:$I$12,9,FALSE))*$F217*(VLOOKUP($Q217,'Workforce distribution'!$C$8:$AD$30,AM$7,FALSE)),IF($Q217="n/a",(IF($P217=AM$6,$X217*$F217,0)),$X217*$F217*(VLOOKUP($Q217,'Workforce distribution'!$C$8:$AD$30,AM$7,FALSE)))),0)</f>
        <v>0</v>
      </c>
      <c r="AN217" s="30">
        <f>_xlfn.IFNA(IF($O217="days",$Y217*(VLOOKUP($K217,'Bed parameters'!$A$9:$I$12,9,FALSE))*$F217*(VLOOKUP($Q217,'Workforce distribution'!$C$8:$AD$30,AN$7,FALSE)),IF($Q217="n/a",(IF($P217=AN$6,$X217*$F217,0)),$X217*$F217*(VLOOKUP($Q217,'Workforce distribution'!$C$8:$AD$30,AN$7,FALSE)))),0)</f>
        <v>0</v>
      </c>
      <c r="AO217" s="30">
        <f>_xlfn.IFNA(IF($O217="days",$Y217*(VLOOKUP($K217,'Bed parameters'!$A$9:$I$12,9,FALSE))*$F217*(VLOOKUP($Q217,'Workforce distribution'!$C$8:$AD$30,AO$7,FALSE)),IF($Q217="n/a",(IF($P217=AO$6,$X217*$F217,0)),$X217*$F217*(VLOOKUP($Q217,'Workforce distribution'!$C$8:$AD$30,AO$7,FALSE)))),0)</f>
        <v>0</v>
      </c>
      <c r="AP217" s="30">
        <f>_xlfn.IFNA(IF($O217="days",$Y217*(VLOOKUP($K217,'Bed parameters'!$A$9:$I$12,9,FALSE))*$F217*(VLOOKUP($Q217,'Workforce distribution'!$C$8:$AD$30,AP$7,FALSE)),IF($Q217="n/a",(IF($P217=AP$6,$X217*$F217,0)),$X217*$F217*(VLOOKUP($Q217,'Workforce distribution'!$C$8:$AD$30,AP$7,FALSE)))),0)</f>
        <v>0</v>
      </c>
      <c r="AQ217" s="30">
        <f>_xlfn.IFNA(IF($O217="days",$Y217*(VLOOKUP($K217,'Bed parameters'!$A$9:$I$12,9,FALSE))*$F217*(VLOOKUP($Q217,'Workforce distribution'!$C$8:$AD$30,AQ$7,FALSE)),IF($Q217="n/a",(IF($P217=AQ$6,$X217*$F217,0)),$X217*$F217*(VLOOKUP($Q217,'Workforce distribution'!$C$8:$AD$30,AQ$7,FALSE)))),0)</f>
        <v>0</v>
      </c>
      <c r="AR217" s="30">
        <f>_xlfn.IFNA(IF($O217="days",$Y217*(VLOOKUP($K217,'Bed parameters'!$A$9:$I$12,9,FALSE))*$F217*(VLOOKUP($Q217,'Workforce distribution'!$C$8:$AD$30,AR$7,FALSE)),IF($Q217="n/a",(IF($P217=AR$6,$X217*$F217,0)),$X217*$F217*(VLOOKUP($Q217,'Workforce distribution'!$C$8:$AD$30,AR$7,FALSE)))),0)</f>
        <v>0</v>
      </c>
      <c r="AS217" s="30">
        <f>_xlfn.IFNA(IF($O217="days",$Y217*(VLOOKUP($K217,'Bed parameters'!$A$9:$I$12,9,FALSE))*$F217*(VLOOKUP($Q217,'Workforce distribution'!$C$8:$AD$30,AS$7,FALSE)),IF($Q217="n/a",(IF($P217=AS$6,$X217*$F217,0)),$X217*$F217*(VLOOKUP($Q217,'Workforce distribution'!$C$8:$AD$30,AS$7,FALSE)))),0)</f>
        <v>0</v>
      </c>
      <c r="AT217" s="30">
        <f>_xlfn.IFNA(IF($O217="days",$Y217*(VLOOKUP($K217,'Bed parameters'!$A$9:$I$12,9,FALSE))*$F217*(VLOOKUP($Q217,'Workforce distribution'!$C$8:$AD$30,AT$7,FALSE)),IF($Q217="n/a",(IF($P217=AT$6,$X217*$F217,0)),$X217*$F217*(VLOOKUP($Q217,'Workforce distribution'!$C$8:$AD$30,AT$7,FALSE)))),0)</f>
        <v>0</v>
      </c>
      <c r="AU217" s="30">
        <f>_xlfn.IFNA(IF($O217="days",$Y217*(VLOOKUP($K217,'Bed parameters'!$A$9:$I$12,9,FALSE))*$F217*(VLOOKUP($Q217,'Workforce distribution'!$C$8:$AD$30,AU$7,FALSE)),IF($Q217="n/a",(IF($P217=AU$6,$X217*$F217,0)),$X217*$F217*(VLOOKUP($Q217,'Workforce distribution'!$C$8:$AD$30,AU$7,FALSE)))),0)</f>
        <v>0</v>
      </c>
      <c r="AV217" s="30">
        <f>_xlfn.IFNA(IF($O217="days",$Y217*(VLOOKUP($K217,'Bed parameters'!$A$9:$I$12,9,FALSE))*$F217*(VLOOKUP($Q217,'Workforce distribution'!$C$8:$AD$30,AV$7,FALSE)),IF($Q217="n/a",(IF($P217=AV$6,$X217*$F217,0)),$X217*$F217*(VLOOKUP($Q217,'Workforce distribution'!$C$8:$AD$30,AV$7,FALSE)))),0)</f>
        <v>0</v>
      </c>
      <c r="AW217" s="30">
        <f>_xlfn.IFNA(IF($O217="days",$Y217*(VLOOKUP($K217,'Bed parameters'!$A$9:$I$12,9,FALSE))*$F217*(VLOOKUP($Q217,'Workforce distribution'!$C$8:$AD$30,AW$7,FALSE)),IF($Q217="n/a",(IF($P217=AW$6,$X217*$F217,0)),$X217*$F217*(VLOOKUP($Q217,'Workforce distribution'!$C$8:$AD$30,AW$7,FALSE)))),0)</f>
        <v>0</v>
      </c>
      <c r="AX217" s="30">
        <f>_xlfn.IFNA(IF($O217="days",$Y217*(VLOOKUP($K217,'Bed parameters'!$A$9:$I$12,9,FALSE))*$F217*(VLOOKUP($Q217,'Workforce distribution'!$C$8:$AD$30,AX$7,FALSE)),IF($Q217="n/a",(IF($P217=AX$6,$X217*$F217,0)),$X217*$F217*(VLOOKUP($Q217,'Workforce distribution'!$C$8:$AD$30,AX$7,FALSE)))),0)</f>
        <v>0</v>
      </c>
      <c r="AY217" s="30">
        <f>_xlfn.IFNA(IF($O217="days",$Y217*(VLOOKUP($K217,'Bed parameters'!$A$9:$I$12,9,FALSE))*$F217*(VLOOKUP($Q217,'Workforce distribution'!$C$8:$AD$30,AY$7,FALSE)),IF($Q217="n/a",(IF($P217=AY$6,$X217*$F217,0)),$X217*$F217*(VLOOKUP($Q217,'Workforce distribution'!$C$8:$AD$30,AY$7,FALSE)))),0)</f>
        <v>0</v>
      </c>
      <c r="AZ217" s="30">
        <f>_xlfn.IFNA(IF($O217="days",$Y217*(VLOOKUP($K217,'Bed parameters'!$A$9:$I$12,9,FALSE))*$F217*(VLOOKUP($Q217,'Workforce distribution'!$C$8:$AD$30,AZ$7,FALSE)),IF($Q217="n/a",(IF($P217=AZ$6,$X217*$F217,0)),$X217*$F217*(VLOOKUP($Q217,'Workforce distribution'!$C$8:$AD$30,AZ$7,FALSE)))),0)</f>
        <v>0</v>
      </c>
      <c r="BA217" s="30">
        <f>_xlfn.IFNA(IF($O217="days",$Y217*(VLOOKUP($K217,'Bed parameters'!$A$9:$I$12,9,FALSE))*$F217*(VLOOKUP($Q217,'Workforce distribution'!$C$8:$AD$30,BA$7,FALSE)),IF($Q217="n/a",(IF($P217=BA$6,$X217*$F217,0)),$X217*$F217*(VLOOKUP($Q217,'Workforce distribution'!$C$8:$AD$30,BA$7,FALSE)))),0)</f>
        <v>14760.973324999997</v>
      </c>
      <c r="BB217" s="30">
        <f>_xlfn.IFNA(IF($O217="days",$Y217*(VLOOKUP($K217,'Bed parameters'!$A$9:$I$12,9,FALSE))*$F217*(VLOOKUP($Q217,'Workforce distribution'!$C$8:$AD$30,BB$7,FALSE)),IF($Q217="n/a",(IF($P217=BB$6,$X217*$F217,0)),$X217*$F217*(VLOOKUP($Q217,'Workforce distribution'!$C$8:$AD$30,BB$7,FALSE)))),0)</f>
        <v>0</v>
      </c>
      <c r="BC217" s="149">
        <f t="shared" si="33"/>
        <v>12.843844571362343</v>
      </c>
      <c r="BD217" s="288">
        <f>IF($Q217="n/a",(IF('Workforce hours'!D$30=0,0,(AB217/'Workforce hours'!D$30))),(IF(VLOOKUP($Q217,'Workforce hours'!$C$8:$AD$30,BD$7,FALSE)=0,0,(AB217/(VLOOKUP($Q217,'Workforce hours'!$C$8:$AD$30,BD$7,FALSE))))))</f>
        <v>0</v>
      </c>
      <c r="BE217" s="288">
        <f>IF($Q217="n/a",(IF('Workforce hours'!E$30=0,0,(AC217/'Workforce hours'!E$30))),(IF(VLOOKUP($Q217,'Workforce hours'!$C$8:$AD$30,BE$7,FALSE)=0,0,(AC217/(VLOOKUP($Q217,'Workforce hours'!$C$8:$AD$30,BE$7,FALSE))))))</f>
        <v>0</v>
      </c>
      <c r="BF217" s="288">
        <f>IF($Q217="n/a",(IF('Workforce hours'!F$30=0,0,(AD217/'Workforce hours'!F$30))),(IF(VLOOKUP($Q217,'Workforce hours'!$C$8:$AD$30,BF$7,FALSE)=0,0,(AD217/(VLOOKUP($Q217,'Workforce hours'!$C$8:$AD$30,BF$7,FALSE))))))</f>
        <v>0</v>
      </c>
      <c r="BG217" s="288">
        <f>IF($Q217="n/a",(IF('Workforce hours'!G$30=0,0,(AE217/'Workforce hours'!G$30))),(IF(VLOOKUP($Q217,'Workforce hours'!$C$8:$AD$30,BG$7,FALSE)=0,0,(AE217/(VLOOKUP($Q217,'Workforce hours'!$C$8:$AD$30,BG$7,FALSE))))))</f>
        <v>0</v>
      </c>
      <c r="BH217" s="288">
        <f>IF($Q217="n/a",(IF('Workforce hours'!H$30=0,0,(AF217/'Workforce hours'!H$30))),(IF(VLOOKUP($Q217,'Workforce hours'!$C$8:$AD$30,BH$7,FALSE)=0,0,(AF217/(VLOOKUP($Q217,'Workforce hours'!$C$8:$AD$30,BH$7,FALSE))))))</f>
        <v>0</v>
      </c>
      <c r="BI217" s="288">
        <f>IF($Q217="n/a",(IF('Workforce hours'!I$30=0,0,(AG217/'Workforce hours'!I$30))),(IF(VLOOKUP($Q217,'Workforce hours'!$C$8:$AD$30,BI$7,FALSE)=0,0,(AG217/(VLOOKUP($Q217,'Workforce hours'!$C$8:$AD$30,BI$7,FALSE))))))</f>
        <v>0</v>
      </c>
      <c r="BJ217" s="288">
        <f>IF($Q217="n/a",(IF('Workforce hours'!J$30=0,0,(AH217/'Workforce hours'!J$30))),(IF(VLOOKUP($Q217,'Workforce hours'!$C$8:$AD$30,BJ$7,FALSE)=0,0,(AH217/(VLOOKUP($Q217,'Workforce hours'!$C$8:$AD$30,BJ$7,FALSE))))))</f>
        <v>0</v>
      </c>
      <c r="BK217" s="288">
        <f>IF($Q217="n/a",(IF('Workforce hours'!K$30=0,0,(AI217/'Workforce hours'!K$30))),(IF(VLOOKUP($Q217,'Workforce hours'!$C$8:$AD$30,BK$7,FALSE)=0,0,(AI217/(VLOOKUP($Q217,'Workforce hours'!$C$8:$AD$30,BK$7,FALSE))))))</f>
        <v>0</v>
      </c>
      <c r="BL217" s="288">
        <f>IF($Q217="n/a",(IF('Workforce hours'!L$30=0,0,(AJ217/'Workforce hours'!L$30))),(IF(VLOOKUP($Q217,'Workforce hours'!$C$8:$AD$30,BL$7,FALSE)=0,0,(AJ217/(VLOOKUP($Q217,'Workforce hours'!$C$8:$AD$30,BL$7,FALSE))))))</f>
        <v>0</v>
      </c>
      <c r="BM217" s="288">
        <f>IF($Q217="n/a",(IF('Workforce hours'!M$30=0,0,(AK217/'Workforce hours'!M$30))),(IF(VLOOKUP($Q217,'Workforce hours'!$C$8:$AD$30,BM$7,FALSE)=0,0,(AK217/(VLOOKUP($Q217,'Workforce hours'!$C$8:$AD$30,BM$7,FALSE))))))</f>
        <v>0</v>
      </c>
      <c r="BN217" s="288">
        <f>IF($Q217="n/a",(IF('Workforce hours'!N$30=0,0,(AL217/'Workforce hours'!N$30))),(IF(VLOOKUP($Q217,'Workforce hours'!$C$8:$AD$30,BN$7,FALSE)=0,0,(AL217/(VLOOKUP($Q217,'Workforce hours'!$C$8:$AD$30,BN$7,FALSE))))))</f>
        <v>0</v>
      </c>
      <c r="BO217" s="288">
        <f>IF($Q217="n/a",(IF('Workforce hours'!O$30=0,0,(AM217/'Workforce hours'!O$30))),(IF(VLOOKUP($Q217,'Workforce hours'!$C$8:$AD$30,BO$7,FALSE)=0,0,(AM217/(VLOOKUP($Q217,'Workforce hours'!$C$8:$AD$30,BO$7,FALSE))))))</f>
        <v>0</v>
      </c>
      <c r="BP217" s="288">
        <f>IF($Q217="n/a",(IF('Workforce hours'!P$30=0,0,(AN217/'Workforce hours'!P$30))),(IF(VLOOKUP($Q217,'Workforce hours'!$C$8:$AD$30,BP$7,FALSE)=0,0,(AN217/(VLOOKUP($Q217,'Workforce hours'!$C$8:$AD$30,BP$7,FALSE))))))</f>
        <v>0</v>
      </c>
      <c r="BQ217" s="288">
        <f>IF($Q217="n/a",(IF('Workforce hours'!Q$30=0,0,(AO217/'Workforce hours'!Q$30))),(IF(VLOOKUP($Q217,'Workforce hours'!$C$8:$AD$30,BQ$7,FALSE)=0,0,(AO217/(VLOOKUP($Q217,'Workforce hours'!$C$8:$AD$30,BQ$7,FALSE))))))</f>
        <v>0</v>
      </c>
      <c r="BR217" s="288">
        <f>IF($Q217="n/a",(IF('Workforce hours'!R$30=0,0,(AP217/'Workforce hours'!R$30))),(IF(VLOOKUP($Q217,'Workforce hours'!$C$8:$AD$30,BR$7,FALSE)=0,0,(AP217/(VLOOKUP($Q217,'Workforce hours'!$C$8:$AD$30,BR$7,FALSE))))))</f>
        <v>0</v>
      </c>
      <c r="BS217" s="288">
        <f>IF($Q217="n/a",(IF('Workforce hours'!S$30=0,0,(AQ217/'Workforce hours'!S$30))),(IF(VLOOKUP($Q217,'Workforce hours'!$C$8:$AD$30,BS$7,FALSE)=0,0,(AQ217/(VLOOKUP($Q217,'Workforce hours'!$C$8:$AD$30,BS$7,FALSE))))))</f>
        <v>0</v>
      </c>
      <c r="BT217" s="288">
        <f>IF($Q217="n/a",(IF('Workforce hours'!T$30=0,0,(AR217/'Workforce hours'!T$30))),(IF(VLOOKUP($Q217,'Workforce hours'!$C$8:$AD$30,BT$7,FALSE)=0,0,(AR217/(VLOOKUP($Q217,'Workforce hours'!$C$8:$AD$30,BT$7,FALSE))))))</f>
        <v>0</v>
      </c>
      <c r="BU217" s="288">
        <f>IF($Q217="n/a",(IF('Workforce hours'!U$30=0,0,(AS217/'Workforce hours'!U$30))),(IF(VLOOKUP($Q217,'Workforce hours'!$C$8:$AD$30,BU$7,FALSE)=0,0,(AS217/(VLOOKUP($Q217,'Workforce hours'!$C$8:$AD$30,BU$7,FALSE))))))</f>
        <v>0</v>
      </c>
      <c r="BV217" s="288">
        <f>IF($Q217="n/a",(IF('Workforce hours'!V$30=0,0,(AT217/'Workforce hours'!V$30))),(IF(VLOOKUP($Q217,'Workforce hours'!$C$8:$AD$30,BV$7,FALSE)=0,0,(AT217/(VLOOKUP($Q217,'Workforce hours'!$C$8:$AD$30,BV$7,FALSE))))))</f>
        <v>0</v>
      </c>
      <c r="BW217" s="288">
        <f>IF($Q217="n/a",(IF('Workforce hours'!W$30=0,0,(AU217/'Workforce hours'!W$30))),(IF(VLOOKUP($Q217,'Workforce hours'!$C$8:$AD$30,BW$7,FALSE)=0,0,(AU217/(VLOOKUP($Q217,'Workforce hours'!$C$8:$AD$30,BW$7,FALSE))))))</f>
        <v>0</v>
      </c>
      <c r="BX217" s="288">
        <f>IF($Q217="n/a",(IF('Workforce hours'!X$30=0,0,(AV217/'Workforce hours'!X$30))),(IF(VLOOKUP($Q217,'Workforce hours'!$C$8:$AD$30,BX$7,FALSE)=0,0,(AV217/(VLOOKUP($Q217,'Workforce hours'!$C$8:$AD$30,BX$7,FALSE))))))</f>
        <v>0</v>
      </c>
      <c r="BY217" s="288">
        <f>IF($Q217="n/a",(IF('Workforce hours'!Y$30=0,0,(AW217/'Workforce hours'!Y$30))),(IF(VLOOKUP($Q217,'Workforce hours'!$C$8:$AD$30,BY$7,FALSE)=0,0,(AW217/(VLOOKUP($Q217,'Workforce hours'!$C$8:$AD$30,BY$7,FALSE))))))</f>
        <v>0</v>
      </c>
      <c r="BZ217" s="288">
        <f>IF($Q217="n/a",(IF('Workforce hours'!Z$30=0,0,(AX217/'Workforce hours'!Z$30))),(IF(VLOOKUP($Q217,'Workforce hours'!$C$8:$AD$30,BZ$7,FALSE)=0,0,(AX217/(VLOOKUP($Q217,'Workforce hours'!$C$8:$AD$30,BZ$7,FALSE))))))</f>
        <v>0</v>
      </c>
      <c r="CA217" s="288">
        <f>IF($Q217="n/a",(IF('Workforce hours'!AA$30=0,0,(AY217/'Workforce hours'!AA$30))),(IF(VLOOKUP($Q217,'Workforce hours'!$C$8:$AD$30,CA$7,FALSE)=0,0,(AY217/(VLOOKUP($Q217,'Workforce hours'!$C$8:$AD$30,CA$7,FALSE))))))</f>
        <v>0</v>
      </c>
      <c r="CB217" s="288">
        <f>IF($Q217="n/a",(IF('Workforce hours'!AB$30=0,0,(AZ217/'Workforce hours'!AB$30))),(IF(VLOOKUP($Q217,'Workforce hours'!$C$8:$AD$30,CB$7,FALSE)=0,0,(AZ217/(VLOOKUP($Q217,'Workforce hours'!$C$8:$AD$30,CB$7,FALSE))))))</f>
        <v>0</v>
      </c>
      <c r="CC217" s="288">
        <f>IF($Q217="n/a",(IF('Workforce hours'!AC$30=0,0,(BA217/'Workforce hours'!AC$30))),(IF(VLOOKUP($Q217,'Workforce hours'!$C$8:$AD$30,CC$7,FALSE)=0,0,(BA217/(VLOOKUP($Q217,'Workforce hours'!$C$8:$AD$30,CC$7,FALSE))))))</f>
        <v>12.843844571362343</v>
      </c>
      <c r="CD217" s="288">
        <f>IF($Q217="n/a",(IF('Workforce hours'!AD$30=0,0,(BB217/'Workforce hours'!AD$30))),(IF(VLOOKUP($Q217,'Workforce hours'!$C$8:$AD$30,CD$7,FALSE)=0,0,(BB217/(VLOOKUP($Q217,'Workforce hours'!$C$8:$AD$30,CD$7,FALSE))))))</f>
        <v>0</v>
      </c>
      <c r="CE217" s="289">
        <f t="shared" si="34"/>
        <v>0</v>
      </c>
      <c r="CF217" s="290">
        <f>BD217*'Workforce costs'!B$9*(1+'Workforce costs'!B$10)*(1+'Workforce costs'!B$11)</f>
        <v>0</v>
      </c>
      <c r="CG217" s="290">
        <f>BE217*'Workforce costs'!C$9*(1+'Workforce costs'!C$10)*(1+'Workforce costs'!C$11)</f>
        <v>0</v>
      </c>
      <c r="CH217" s="290">
        <f>BF217*'Workforce costs'!D$9*(1+'Workforce costs'!D$10)*(1+'Workforce costs'!D$11)</f>
        <v>0</v>
      </c>
      <c r="CI217" s="290">
        <f>BG217*'Workforce costs'!E$9*(1+'Workforce costs'!E$10)*(1+'Workforce costs'!E$11)</f>
        <v>0</v>
      </c>
      <c r="CJ217" s="290">
        <f>BH217*'Workforce costs'!F$9*(1+'Workforce costs'!F$10)*(1+'Workforce costs'!F$11)</f>
        <v>0</v>
      </c>
      <c r="CK217" s="290">
        <f>BI217*'Workforce costs'!G$9*(1+'Workforce costs'!G$10)*(1+'Workforce costs'!G$11)</f>
        <v>0</v>
      </c>
      <c r="CL217" s="290">
        <f>BJ217*'Workforce costs'!H$9*(1+'Workforce costs'!H$10)*(1+'Workforce costs'!H$11)</f>
        <v>0</v>
      </c>
      <c r="CM217" s="290">
        <f>BK217*'Workforce costs'!I$9*(1+'Workforce costs'!I$10)*(1+'Workforce costs'!I$11)</f>
        <v>0</v>
      </c>
      <c r="CN217" s="290">
        <f>BL217*'Workforce costs'!J$9*(1+'Workforce costs'!J$10)*(1+'Workforce costs'!J$11)</f>
        <v>0</v>
      </c>
      <c r="CO217" s="290">
        <f>BM217*'Workforce costs'!K$9*(1+'Workforce costs'!K$10)*(1+'Workforce costs'!K$11)</f>
        <v>0</v>
      </c>
      <c r="CP217" s="290">
        <f>BN217*'Workforce costs'!L$9*(1+'Workforce costs'!L$10)*(1+'Workforce costs'!L$11)</f>
        <v>0</v>
      </c>
      <c r="CQ217" s="290">
        <f>BO217*'Workforce costs'!M$9*(1+'Workforce costs'!M$10)*(1+'Workforce costs'!M$11)</f>
        <v>0</v>
      </c>
      <c r="CR217" s="290">
        <f>BP217*'Workforce costs'!N$9*(1+'Workforce costs'!N$10)*(1+'Workforce costs'!N$11)</f>
        <v>0</v>
      </c>
      <c r="CS217" s="290">
        <f>BQ217*'Workforce costs'!O$9*(1+'Workforce costs'!O$10)*(1+'Workforce costs'!O$11)</f>
        <v>0</v>
      </c>
      <c r="CT217" s="290">
        <f>BR217*'Workforce costs'!P$9*(1+'Workforce costs'!P$10)*(1+'Workforce costs'!P$11)</f>
        <v>0</v>
      </c>
      <c r="CU217" s="290">
        <f>BS217*'Workforce costs'!Q$9*(1+'Workforce costs'!Q$10)*(1+'Workforce costs'!Q$11)</f>
        <v>0</v>
      </c>
      <c r="CV217" s="290">
        <f>BT217*'Workforce costs'!R$9*(1+'Workforce costs'!R$10)*(1+'Workforce costs'!R$11)</f>
        <v>0</v>
      </c>
      <c r="CW217" s="290">
        <f>BU217*'Workforce costs'!S$9*(1+'Workforce costs'!S$10)*(1+'Workforce costs'!S$11)</f>
        <v>0</v>
      </c>
      <c r="CX217" s="290">
        <f>BV217*'Workforce costs'!T$9*(1+'Workforce costs'!T$10)*(1+'Workforce costs'!T$11)</f>
        <v>0</v>
      </c>
      <c r="CY217" s="290">
        <f>BW217*'Workforce costs'!U$9*(1+'Workforce costs'!U$10)*(1+'Workforce costs'!U$11)</f>
        <v>0</v>
      </c>
      <c r="CZ217" s="290">
        <f>BX217*'Workforce costs'!V$9*(1+'Workforce costs'!V$10)*(1+'Workforce costs'!V$11)</f>
        <v>0</v>
      </c>
      <c r="DA217" s="290">
        <f>BY217*'Workforce costs'!W$9*(1+'Workforce costs'!W$10)*(1+'Workforce costs'!W$11)</f>
        <v>0</v>
      </c>
      <c r="DB217" s="290">
        <f>BZ217*'Workforce costs'!X$9*(1+'Workforce costs'!X$10)*(1+'Workforce costs'!X$11)</f>
        <v>0</v>
      </c>
      <c r="DC217" s="290">
        <f>CA217*'Workforce costs'!Y$9*(1+'Workforce costs'!Y$10)*(1+'Workforce costs'!Y$11)</f>
        <v>0</v>
      </c>
      <c r="DD217" s="290">
        <f>CB217*'Workforce costs'!Z$9*(1+'Workforce costs'!Z$10)*(1+'Workforce costs'!Z$11)</f>
        <v>0</v>
      </c>
      <c r="DE217" s="290">
        <f>CC217*'Workforce costs'!AA$9*(1+'Workforce costs'!AA$10)*(1+'Workforce costs'!AA$11)</f>
        <v>0</v>
      </c>
      <c r="DF217" s="290">
        <f>CD217*'Workforce costs'!AB$9*(1+'Workforce costs'!AB$10)*(1+'Workforce costs'!AB$11)</f>
        <v>0</v>
      </c>
    </row>
    <row r="218" spans="1:110" x14ac:dyDescent="0.3">
      <c r="A218" s="2" t="str">
        <f>Outputs!$A$4</f>
        <v>Australia</v>
      </c>
      <c r="B218" s="2" t="str">
        <f t="shared" si="27"/>
        <v>Australia 65+</v>
      </c>
      <c r="C218" s="30">
        <f>VLOOKUP($B218,Populations!$D$15:$H$1920,3,FALSE)</f>
        <v>4559374</v>
      </c>
      <c r="D218" s="255">
        <f>IF(OR($H218="General pop",$H218="Schools",$H218="Workplace",$H218="Skills Training",$H218="Digital Supports"),1,VLOOKUP($B218,Populations!$D$15:$H$1920,5,FALSE))</f>
        <v>1</v>
      </c>
      <c r="E218" s="88">
        <f>VLOOKUP(I218,Epidemiology!$C$10:$H$47,6,FALSE)</f>
        <v>1850</v>
      </c>
      <c r="F218" s="102">
        <f>'Care profiles'!R219</f>
        <v>1</v>
      </c>
      <c r="G218" s="15" t="str">
        <f>'Care profiles'!A219</f>
        <v>65+</v>
      </c>
      <c r="H218" s="15" t="str">
        <f>'Care profiles'!B219</f>
        <v>Thoughts</v>
      </c>
      <c r="I218" s="15" t="str">
        <f>'Care profiles'!C219</f>
        <v>Thoughts_65+yrs</v>
      </c>
      <c r="J218" s="15" t="str">
        <f>'Care profiles'!D219</f>
        <v>Care profile</v>
      </c>
      <c r="K218" s="15" t="str">
        <f>'Care profiles'!E219</f>
        <v>Brief Support</v>
      </c>
      <c r="L218" s="104">
        <f>'Care profiles'!F219</f>
        <v>0.5</v>
      </c>
      <c r="M218" s="15">
        <f>'Care profiles'!G219</f>
        <v>6</v>
      </c>
      <c r="N218" s="15">
        <f>'Care profiles'!H219</f>
        <v>30</v>
      </c>
      <c r="O218" s="15" t="str">
        <f>'Care profiles'!I219</f>
        <v>min</v>
      </c>
      <c r="P218" s="15" t="str">
        <f>'Care profiles'!J219</f>
        <v>Vocationally Qualified - Unspecified</v>
      </c>
      <c r="Q218" s="15" t="str">
        <f>'Care profiles'!K219</f>
        <v>n/a</v>
      </c>
      <c r="R218" s="15" t="str">
        <f>'Care profiles'!M219</f>
        <v>N</v>
      </c>
      <c r="S218" s="15" t="str">
        <f>'Care profiles'!O219</f>
        <v>N</v>
      </c>
      <c r="T218" s="15" t="str">
        <f>'Care profiles'!Q219</f>
        <v>Y</v>
      </c>
      <c r="U218" s="30">
        <f t="shared" si="28"/>
        <v>84348.418999999994</v>
      </c>
      <c r="V218" s="30">
        <f t="shared" si="29"/>
        <v>42174.209499999997</v>
      </c>
      <c r="W218" s="30">
        <f>IF(M218="n/a",0,IF(O218="days",V218*M218*(1+(VLOOKUP(K218,'Bed parameters'!$A$9:$G$12,7,FALSE))),V218*M218))</f>
        <v>253045.25699999998</v>
      </c>
      <c r="X218" s="30">
        <f t="shared" si="30"/>
        <v>126522.62849999998</v>
      </c>
      <c r="Y218" s="30">
        <f t="shared" si="31"/>
        <v>0</v>
      </c>
      <c r="Z218" s="113">
        <f>_xlfn.IFNA(Y218/((VLOOKUP(K218,'Bed parameters'!$A$9:$G$12,3,FALSE))*(VLOOKUP(K218,'Bed parameters'!$A$9:$G$12,5,FALSE))),0)</f>
        <v>0</v>
      </c>
      <c r="AA218" s="30">
        <f t="shared" si="32"/>
        <v>126522.62849999998</v>
      </c>
      <c r="AB218" s="30">
        <f>_xlfn.IFNA(IF($O218="days",$Y218*(VLOOKUP($K218,'Bed parameters'!$A$9:$I$12,9,FALSE))*$F218*(VLOOKUP($Q218,'Workforce distribution'!$C$8:$AD$30,AB$7,FALSE)),IF($Q218="n/a",(IF($P218=AB$6,$X218*$F218,0)),$X218*$F218*(VLOOKUP($Q218,'Workforce distribution'!$C$8:$AD$30,AB$7,FALSE)))),0)</f>
        <v>0</v>
      </c>
      <c r="AC218" s="30">
        <f>_xlfn.IFNA(IF($O218="days",$Y218*(VLOOKUP($K218,'Bed parameters'!$A$9:$I$12,9,FALSE))*$F218*(VLOOKUP($Q218,'Workforce distribution'!$C$8:$AD$30,AC$7,FALSE)),IF($Q218="n/a",(IF($P218=AC$6,$X218*$F218,0)),$X218*$F218*(VLOOKUP($Q218,'Workforce distribution'!$C$8:$AD$30,AC$7,FALSE)))),0)</f>
        <v>0</v>
      </c>
      <c r="AD218" s="30">
        <f>_xlfn.IFNA(IF($O218="days",$Y218*(VLOOKUP($K218,'Bed parameters'!$A$9:$I$12,9,FALSE))*$F218*(VLOOKUP($Q218,'Workforce distribution'!$C$8:$AD$30,AD$7,FALSE)),IF($Q218="n/a",(IF($P218=AD$6,$X218*$F218,0)),$X218*$F218*(VLOOKUP($Q218,'Workforce distribution'!$C$8:$AD$30,AD$7,FALSE)))),0)</f>
        <v>0</v>
      </c>
      <c r="AE218" s="30">
        <f>_xlfn.IFNA(IF($O218="days",$Y218*(VLOOKUP($K218,'Bed parameters'!$A$9:$I$12,9,FALSE))*$F218*(VLOOKUP($Q218,'Workforce distribution'!$C$8:$AD$30,AE$7,FALSE)),IF($Q218="n/a",(IF($P218=AE$6,$X218*$F218,0)),$X218*$F218*(VLOOKUP($Q218,'Workforce distribution'!$C$8:$AD$30,AE$7,FALSE)))),0)</f>
        <v>0</v>
      </c>
      <c r="AF218" s="30">
        <f>_xlfn.IFNA(IF($O218="days",$Y218*(VLOOKUP($K218,'Bed parameters'!$A$9:$I$12,9,FALSE))*$F218*(VLOOKUP($Q218,'Workforce distribution'!$C$8:$AD$30,AF$7,FALSE)),IF($Q218="n/a",(IF($P218=AF$6,$X218*$F218,0)),$X218*$F218*(VLOOKUP($Q218,'Workforce distribution'!$C$8:$AD$30,AF$7,FALSE)))),0)</f>
        <v>0</v>
      </c>
      <c r="AG218" s="30">
        <f>_xlfn.IFNA(IF($O218="days",$Y218*(VLOOKUP($K218,'Bed parameters'!$A$9:$I$12,9,FALSE))*$F218*(VLOOKUP($Q218,'Workforce distribution'!$C$8:$AD$30,AG$7,FALSE)),IF($Q218="n/a",(IF($P218=AG$6,$X218*$F218,0)),$X218*$F218*(VLOOKUP($Q218,'Workforce distribution'!$C$8:$AD$30,AG$7,FALSE)))),0)</f>
        <v>0</v>
      </c>
      <c r="AH218" s="30">
        <f>_xlfn.IFNA(IF($O218="days",$Y218*(VLOOKUP($K218,'Bed parameters'!$A$9:$I$12,9,FALSE))*$F218*(VLOOKUP($Q218,'Workforce distribution'!$C$8:$AD$30,AH$7,FALSE)),IF($Q218="n/a",(IF($P218=AH$6,$X218*$F218,0)),$X218*$F218*(VLOOKUP($Q218,'Workforce distribution'!$C$8:$AD$30,AH$7,FALSE)))),0)</f>
        <v>0</v>
      </c>
      <c r="AI218" s="30">
        <f>_xlfn.IFNA(IF($O218="days",$Y218*(VLOOKUP($K218,'Bed parameters'!$A$9:$I$12,9,FALSE))*$F218*(VLOOKUP($Q218,'Workforce distribution'!$C$8:$AD$30,AI$7,FALSE)),IF($Q218="n/a",(IF($P218=AI$6,$X218*$F218,0)),$X218*$F218*(VLOOKUP($Q218,'Workforce distribution'!$C$8:$AD$30,AI$7,FALSE)))),0)</f>
        <v>0</v>
      </c>
      <c r="AJ218" s="30">
        <f>_xlfn.IFNA(IF($O218="days",$Y218*(VLOOKUP($K218,'Bed parameters'!$A$9:$I$12,9,FALSE))*$F218*(VLOOKUP($Q218,'Workforce distribution'!$C$8:$AD$30,AJ$7,FALSE)),IF($Q218="n/a",(IF($P218=AJ$6,$X218*$F218,0)),$X218*$F218*(VLOOKUP($Q218,'Workforce distribution'!$C$8:$AD$30,AJ$7,FALSE)))),0)</f>
        <v>0</v>
      </c>
      <c r="AK218" s="30">
        <f>_xlfn.IFNA(IF($O218="days",$Y218*(VLOOKUP($K218,'Bed parameters'!$A$9:$I$12,9,FALSE))*$F218*(VLOOKUP($Q218,'Workforce distribution'!$C$8:$AD$30,AK$7,FALSE)),IF($Q218="n/a",(IF($P218=AK$6,$X218*$F218,0)),$X218*$F218*(VLOOKUP($Q218,'Workforce distribution'!$C$8:$AD$30,AK$7,FALSE)))),0)</f>
        <v>126522.62849999998</v>
      </c>
      <c r="AL218" s="30">
        <f>_xlfn.IFNA(IF($O218="days",$Y218*(VLOOKUP($K218,'Bed parameters'!$A$9:$I$12,9,FALSE))*$F218*(VLOOKUP($Q218,'Workforce distribution'!$C$8:$AD$30,AL$7,FALSE)),IF($Q218="n/a",(IF($P218=AL$6,$X218*$F218,0)),$X218*$F218*(VLOOKUP($Q218,'Workforce distribution'!$C$8:$AD$30,AL$7,FALSE)))),0)</f>
        <v>0</v>
      </c>
      <c r="AM218" s="30">
        <f>_xlfn.IFNA(IF($O218="days",$Y218*(VLOOKUP($K218,'Bed parameters'!$A$9:$I$12,9,FALSE))*$F218*(VLOOKUP($Q218,'Workforce distribution'!$C$8:$AD$30,AM$7,FALSE)),IF($Q218="n/a",(IF($P218=AM$6,$X218*$F218,0)),$X218*$F218*(VLOOKUP($Q218,'Workforce distribution'!$C$8:$AD$30,AM$7,FALSE)))),0)</f>
        <v>0</v>
      </c>
      <c r="AN218" s="30">
        <f>_xlfn.IFNA(IF($O218="days",$Y218*(VLOOKUP($K218,'Bed parameters'!$A$9:$I$12,9,FALSE))*$F218*(VLOOKUP($Q218,'Workforce distribution'!$C$8:$AD$30,AN$7,FALSE)),IF($Q218="n/a",(IF($P218=AN$6,$X218*$F218,0)),$X218*$F218*(VLOOKUP($Q218,'Workforce distribution'!$C$8:$AD$30,AN$7,FALSE)))),0)</f>
        <v>0</v>
      </c>
      <c r="AO218" s="30">
        <f>_xlfn.IFNA(IF($O218="days",$Y218*(VLOOKUP($K218,'Bed parameters'!$A$9:$I$12,9,FALSE))*$F218*(VLOOKUP($Q218,'Workforce distribution'!$C$8:$AD$30,AO$7,FALSE)),IF($Q218="n/a",(IF($P218=AO$6,$X218*$F218,0)),$X218*$F218*(VLOOKUP($Q218,'Workforce distribution'!$C$8:$AD$30,AO$7,FALSE)))),0)</f>
        <v>0</v>
      </c>
      <c r="AP218" s="30">
        <f>_xlfn.IFNA(IF($O218="days",$Y218*(VLOOKUP($K218,'Bed parameters'!$A$9:$I$12,9,FALSE))*$F218*(VLOOKUP($Q218,'Workforce distribution'!$C$8:$AD$30,AP$7,FALSE)),IF($Q218="n/a",(IF($P218=AP$6,$X218*$F218,0)),$X218*$F218*(VLOOKUP($Q218,'Workforce distribution'!$C$8:$AD$30,AP$7,FALSE)))),0)</f>
        <v>0</v>
      </c>
      <c r="AQ218" s="30">
        <f>_xlfn.IFNA(IF($O218="days",$Y218*(VLOOKUP($K218,'Bed parameters'!$A$9:$I$12,9,FALSE))*$F218*(VLOOKUP($Q218,'Workforce distribution'!$C$8:$AD$30,AQ$7,FALSE)),IF($Q218="n/a",(IF($P218=AQ$6,$X218*$F218,0)),$X218*$F218*(VLOOKUP($Q218,'Workforce distribution'!$C$8:$AD$30,AQ$7,FALSE)))),0)</f>
        <v>0</v>
      </c>
      <c r="AR218" s="30">
        <f>_xlfn.IFNA(IF($O218="days",$Y218*(VLOOKUP($K218,'Bed parameters'!$A$9:$I$12,9,FALSE))*$F218*(VLOOKUP($Q218,'Workforce distribution'!$C$8:$AD$30,AR$7,FALSE)),IF($Q218="n/a",(IF($P218=AR$6,$X218*$F218,0)),$X218*$F218*(VLOOKUP($Q218,'Workforce distribution'!$C$8:$AD$30,AR$7,FALSE)))),0)</f>
        <v>0</v>
      </c>
      <c r="AS218" s="30">
        <f>_xlfn.IFNA(IF($O218="days",$Y218*(VLOOKUP($K218,'Bed parameters'!$A$9:$I$12,9,FALSE))*$F218*(VLOOKUP($Q218,'Workforce distribution'!$C$8:$AD$30,AS$7,FALSE)),IF($Q218="n/a",(IF($P218=AS$6,$X218*$F218,0)),$X218*$F218*(VLOOKUP($Q218,'Workforce distribution'!$C$8:$AD$30,AS$7,FALSE)))),0)</f>
        <v>0</v>
      </c>
      <c r="AT218" s="30">
        <f>_xlfn.IFNA(IF($O218="days",$Y218*(VLOOKUP($K218,'Bed parameters'!$A$9:$I$12,9,FALSE))*$F218*(VLOOKUP($Q218,'Workforce distribution'!$C$8:$AD$30,AT$7,FALSE)),IF($Q218="n/a",(IF($P218=AT$6,$X218*$F218,0)),$X218*$F218*(VLOOKUP($Q218,'Workforce distribution'!$C$8:$AD$30,AT$7,FALSE)))),0)</f>
        <v>0</v>
      </c>
      <c r="AU218" s="30">
        <f>_xlfn.IFNA(IF($O218="days",$Y218*(VLOOKUP($K218,'Bed parameters'!$A$9:$I$12,9,FALSE))*$F218*(VLOOKUP($Q218,'Workforce distribution'!$C$8:$AD$30,AU$7,FALSE)),IF($Q218="n/a",(IF($P218=AU$6,$X218*$F218,0)),$X218*$F218*(VLOOKUP($Q218,'Workforce distribution'!$C$8:$AD$30,AU$7,FALSE)))),0)</f>
        <v>0</v>
      </c>
      <c r="AV218" s="30">
        <f>_xlfn.IFNA(IF($O218="days",$Y218*(VLOOKUP($K218,'Bed parameters'!$A$9:$I$12,9,FALSE))*$F218*(VLOOKUP($Q218,'Workforce distribution'!$C$8:$AD$30,AV$7,FALSE)),IF($Q218="n/a",(IF($P218=AV$6,$X218*$F218,0)),$X218*$F218*(VLOOKUP($Q218,'Workforce distribution'!$C$8:$AD$30,AV$7,FALSE)))),0)</f>
        <v>0</v>
      </c>
      <c r="AW218" s="30">
        <f>_xlfn.IFNA(IF($O218="days",$Y218*(VLOOKUP($K218,'Bed parameters'!$A$9:$I$12,9,FALSE))*$F218*(VLOOKUP($Q218,'Workforce distribution'!$C$8:$AD$30,AW$7,FALSE)),IF($Q218="n/a",(IF($P218=AW$6,$X218*$F218,0)),$X218*$F218*(VLOOKUP($Q218,'Workforce distribution'!$C$8:$AD$30,AW$7,FALSE)))),0)</f>
        <v>0</v>
      </c>
      <c r="AX218" s="30">
        <f>_xlfn.IFNA(IF($O218="days",$Y218*(VLOOKUP($K218,'Bed parameters'!$A$9:$I$12,9,FALSE))*$F218*(VLOOKUP($Q218,'Workforce distribution'!$C$8:$AD$30,AX$7,FALSE)),IF($Q218="n/a",(IF($P218=AX$6,$X218*$F218,0)),$X218*$F218*(VLOOKUP($Q218,'Workforce distribution'!$C$8:$AD$30,AX$7,FALSE)))),0)</f>
        <v>0</v>
      </c>
      <c r="AY218" s="30">
        <f>_xlfn.IFNA(IF($O218="days",$Y218*(VLOOKUP($K218,'Bed parameters'!$A$9:$I$12,9,FALSE))*$F218*(VLOOKUP($Q218,'Workforce distribution'!$C$8:$AD$30,AY$7,FALSE)),IF($Q218="n/a",(IF($P218=AY$6,$X218*$F218,0)),$X218*$F218*(VLOOKUP($Q218,'Workforce distribution'!$C$8:$AD$30,AY$7,FALSE)))),0)</f>
        <v>0</v>
      </c>
      <c r="AZ218" s="30">
        <f>_xlfn.IFNA(IF($O218="days",$Y218*(VLOOKUP($K218,'Bed parameters'!$A$9:$I$12,9,FALSE))*$F218*(VLOOKUP($Q218,'Workforce distribution'!$C$8:$AD$30,AZ$7,FALSE)),IF($Q218="n/a",(IF($P218=AZ$6,$X218*$F218,0)),$X218*$F218*(VLOOKUP($Q218,'Workforce distribution'!$C$8:$AD$30,AZ$7,FALSE)))),0)</f>
        <v>0</v>
      </c>
      <c r="BA218" s="30">
        <f>_xlfn.IFNA(IF($O218="days",$Y218*(VLOOKUP($K218,'Bed parameters'!$A$9:$I$12,9,FALSE))*$F218*(VLOOKUP($Q218,'Workforce distribution'!$C$8:$AD$30,BA$7,FALSE)),IF($Q218="n/a",(IF($P218=BA$6,$X218*$F218,0)),$X218*$F218*(VLOOKUP($Q218,'Workforce distribution'!$C$8:$AD$30,BA$7,FALSE)))),0)</f>
        <v>0</v>
      </c>
      <c r="BB218" s="30">
        <f>_xlfn.IFNA(IF($O218="days",$Y218*(VLOOKUP($K218,'Bed parameters'!$A$9:$I$12,9,FALSE))*$F218*(VLOOKUP($Q218,'Workforce distribution'!$C$8:$AD$30,BB$7,FALSE)),IF($Q218="n/a",(IF($P218=BB$6,$X218*$F218,0)),$X218*$F218*(VLOOKUP($Q218,'Workforce distribution'!$C$8:$AD$30,BB$7,FALSE)))),0)</f>
        <v>0</v>
      </c>
      <c r="BC218" s="149">
        <f t="shared" si="33"/>
        <v>110.09009632596293</v>
      </c>
      <c r="BD218" s="288">
        <f>IF($Q218="n/a",(IF('Workforce hours'!D$30=0,0,(AB218/'Workforce hours'!D$30))),(IF(VLOOKUP($Q218,'Workforce hours'!$C$8:$AD$30,BD$7,FALSE)=0,0,(AB218/(VLOOKUP($Q218,'Workforce hours'!$C$8:$AD$30,BD$7,FALSE))))))</f>
        <v>0</v>
      </c>
      <c r="BE218" s="288">
        <f>IF($Q218="n/a",(IF('Workforce hours'!E$30=0,0,(AC218/'Workforce hours'!E$30))),(IF(VLOOKUP($Q218,'Workforce hours'!$C$8:$AD$30,BE$7,FALSE)=0,0,(AC218/(VLOOKUP($Q218,'Workforce hours'!$C$8:$AD$30,BE$7,FALSE))))))</f>
        <v>0</v>
      </c>
      <c r="BF218" s="288">
        <f>IF($Q218="n/a",(IF('Workforce hours'!F$30=0,0,(AD218/'Workforce hours'!F$30))),(IF(VLOOKUP($Q218,'Workforce hours'!$C$8:$AD$30,BF$7,FALSE)=0,0,(AD218/(VLOOKUP($Q218,'Workforce hours'!$C$8:$AD$30,BF$7,FALSE))))))</f>
        <v>0</v>
      </c>
      <c r="BG218" s="288">
        <f>IF($Q218="n/a",(IF('Workforce hours'!G$30=0,0,(AE218/'Workforce hours'!G$30))),(IF(VLOOKUP($Q218,'Workforce hours'!$C$8:$AD$30,BG$7,FALSE)=0,0,(AE218/(VLOOKUP($Q218,'Workforce hours'!$C$8:$AD$30,BG$7,FALSE))))))</f>
        <v>0</v>
      </c>
      <c r="BH218" s="288">
        <f>IF($Q218="n/a",(IF('Workforce hours'!H$30=0,0,(AF218/'Workforce hours'!H$30))),(IF(VLOOKUP($Q218,'Workforce hours'!$C$8:$AD$30,BH$7,FALSE)=0,0,(AF218/(VLOOKUP($Q218,'Workforce hours'!$C$8:$AD$30,BH$7,FALSE))))))</f>
        <v>0</v>
      </c>
      <c r="BI218" s="288">
        <f>IF($Q218="n/a",(IF('Workforce hours'!I$30=0,0,(AG218/'Workforce hours'!I$30))),(IF(VLOOKUP($Q218,'Workforce hours'!$C$8:$AD$30,BI$7,FALSE)=0,0,(AG218/(VLOOKUP($Q218,'Workforce hours'!$C$8:$AD$30,BI$7,FALSE))))))</f>
        <v>0</v>
      </c>
      <c r="BJ218" s="288">
        <f>IF($Q218="n/a",(IF('Workforce hours'!J$30=0,0,(AH218/'Workforce hours'!J$30))),(IF(VLOOKUP($Q218,'Workforce hours'!$C$8:$AD$30,BJ$7,FALSE)=0,0,(AH218/(VLOOKUP($Q218,'Workforce hours'!$C$8:$AD$30,BJ$7,FALSE))))))</f>
        <v>0</v>
      </c>
      <c r="BK218" s="288">
        <f>IF($Q218="n/a",(IF('Workforce hours'!K$30=0,0,(AI218/'Workforce hours'!K$30))),(IF(VLOOKUP($Q218,'Workforce hours'!$C$8:$AD$30,BK$7,FALSE)=0,0,(AI218/(VLOOKUP($Q218,'Workforce hours'!$C$8:$AD$30,BK$7,FALSE))))))</f>
        <v>0</v>
      </c>
      <c r="BL218" s="288">
        <f>IF($Q218="n/a",(IF('Workforce hours'!L$30=0,0,(AJ218/'Workforce hours'!L$30))),(IF(VLOOKUP($Q218,'Workforce hours'!$C$8:$AD$30,BL$7,FALSE)=0,0,(AJ218/(VLOOKUP($Q218,'Workforce hours'!$C$8:$AD$30,BL$7,FALSE))))))</f>
        <v>0</v>
      </c>
      <c r="BM218" s="288">
        <f>IF($Q218="n/a",(IF('Workforce hours'!M$30=0,0,(AK218/'Workforce hours'!M$30))),(IF(VLOOKUP($Q218,'Workforce hours'!$C$8:$AD$30,BM$7,FALSE)=0,0,(AK218/(VLOOKUP($Q218,'Workforce hours'!$C$8:$AD$30,BM$7,FALSE))))))</f>
        <v>110.09009632596293</v>
      </c>
      <c r="BN218" s="288">
        <f>IF($Q218="n/a",(IF('Workforce hours'!N$30=0,0,(AL218/'Workforce hours'!N$30))),(IF(VLOOKUP($Q218,'Workforce hours'!$C$8:$AD$30,BN$7,FALSE)=0,0,(AL218/(VLOOKUP($Q218,'Workforce hours'!$C$8:$AD$30,BN$7,FALSE))))))</f>
        <v>0</v>
      </c>
      <c r="BO218" s="288">
        <f>IF($Q218="n/a",(IF('Workforce hours'!O$30=0,0,(AM218/'Workforce hours'!O$30))),(IF(VLOOKUP($Q218,'Workforce hours'!$C$8:$AD$30,BO$7,FALSE)=0,0,(AM218/(VLOOKUP($Q218,'Workforce hours'!$C$8:$AD$30,BO$7,FALSE))))))</f>
        <v>0</v>
      </c>
      <c r="BP218" s="288">
        <f>IF($Q218="n/a",(IF('Workforce hours'!P$30=0,0,(AN218/'Workforce hours'!P$30))),(IF(VLOOKUP($Q218,'Workforce hours'!$C$8:$AD$30,BP$7,FALSE)=0,0,(AN218/(VLOOKUP($Q218,'Workforce hours'!$C$8:$AD$30,BP$7,FALSE))))))</f>
        <v>0</v>
      </c>
      <c r="BQ218" s="288">
        <f>IF($Q218="n/a",(IF('Workforce hours'!Q$30=0,0,(AO218/'Workforce hours'!Q$30))),(IF(VLOOKUP($Q218,'Workforce hours'!$C$8:$AD$30,BQ$7,FALSE)=0,0,(AO218/(VLOOKUP($Q218,'Workforce hours'!$C$8:$AD$30,BQ$7,FALSE))))))</f>
        <v>0</v>
      </c>
      <c r="BR218" s="288">
        <f>IF($Q218="n/a",(IF('Workforce hours'!R$30=0,0,(AP218/'Workforce hours'!R$30))),(IF(VLOOKUP($Q218,'Workforce hours'!$C$8:$AD$30,BR$7,FALSE)=0,0,(AP218/(VLOOKUP($Q218,'Workforce hours'!$C$8:$AD$30,BR$7,FALSE))))))</f>
        <v>0</v>
      </c>
      <c r="BS218" s="288">
        <f>IF($Q218="n/a",(IF('Workforce hours'!S$30=0,0,(AQ218/'Workforce hours'!S$30))),(IF(VLOOKUP($Q218,'Workforce hours'!$C$8:$AD$30,BS$7,FALSE)=0,0,(AQ218/(VLOOKUP($Q218,'Workforce hours'!$C$8:$AD$30,BS$7,FALSE))))))</f>
        <v>0</v>
      </c>
      <c r="BT218" s="288">
        <f>IF($Q218="n/a",(IF('Workforce hours'!T$30=0,0,(AR218/'Workforce hours'!T$30))),(IF(VLOOKUP($Q218,'Workforce hours'!$C$8:$AD$30,BT$7,FALSE)=0,0,(AR218/(VLOOKUP($Q218,'Workforce hours'!$C$8:$AD$30,BT$7,FALSE))))))</f>
        <v>0</v>
      </c>
      <c r="BU218" s="288">
        <f>IF($Q218="n/a",(IF('Workforce hours'!U$30=0,0,(AS218/'Workforce hours'!U$30))),(IF(VLOOKUP($Q218,'Workforce hours'!$C$8:$AD$30,BU$7,FALSE)=0,0,(AS218/(VLOOKUP($Q218,'Workforce hours'!$C$8:$AD$30,BU$7,FALSE))))))</f>
        <v>0</v>
      </c>
      <c r="BV218" s="288">
        <f>IF($Q218="n/a",(IF('Workforce hours'!V$30=0,0,(AT218/'Workforce hours'!V$30))),(IF(VLOOKUP($Q218,'Workforce hours'!$C$8:$AD$30,BV$7,FALSE)=0,0,(AT218/(VLOOKUP($Q218,'Workforce hours'!$C$8:$AD$30,BV$7,FALSE))))))</f>
        <v>0</v>
      </c>
      <c r="BW218" s="288">
        <f>IF($Q218="n/a",(IF('Workforce hours'!W$30=0,0,(AU218/'Workforce hours'!W$30))),(IF(VLOOKUP($Q218,'Workforce hours'!$C$8:$AD$30,BW$7,FALSE)=0,0,(AU218/(VLOOKUP($Q218,'Workforce hours'!$C$8:$AD$30,BW$7,FALSE))))))</f>
        <v>0</v>
      </c>
      <c r="BX218" s="288">
        <f>IF($Q218="n/a",(IF('Workforce hours'!X$30=0,0,(AV218/'Workforce hours'!X$30))),(IF(VLOOKUP($Q218,'Workforce hours'!$C$8:$AD$30,BX$7,FALSE)=0,0,(AV218/(VLOOKUP($Q218,'Workforce hours'!$C$8:$AD$30,BX$7,FALSE))))))</f>
        <v>0</v>
      </c>
      <c r="BY218" s="288">
        <f>IF($Q218="n/a",(IF('Workforce hours'!Y$30=0,0,(AW218/'Workforce hours'!Y$30))),(IF(VLOOKUP($Q218,'Workforce hours'!$C$8:$AD$30,BY$7,FALSE)=0,0,(AW218/(VLOOKUP($Q218,'Workforce hours'!$C$8:$AD$30,BY$7,FALSE))))))</f>
        <v>0</v>
      </c>
      <c r="BZ218" s="288">
        <f>IF($Q218="n/a",(IF('Workforce hours'!Z$30=0,0,(AX218/'Workforce hours'!Z$30))),(IF(VLOOKUP($Q218,'Workforce hours'!$C$8:$AD$30,BZ$7,FALSE)=0,0,(AX218/(VLOOKUP($Q218,'Workforce hours'!$C$8:$AD$30,BZ$7,FALSE))))))</f>
        <v>0</v>
      </c>
      <c r="CA218" s="288">
        <f>IF($Q218="n/a",(IF('Workforce hours'!AA$30=0,0,(AY218/'Workforce hours'!AA$30))),(IF(VLOOKUP($Q218,'Workforce hours'!$C$8:$AD$30,CA$7,FALSE)=0,0,(AY218/(VLOOKUP($Q218,'Workforce hours'!$C$8:$AD$30,CA$7,FALSE))))))</f>
        <v>0</v>
      </c>
      <c r="CB218" s="288">
        <f>IF($Q218="n/a",(IF('Workforce hours'!AB$30=0,0,(AZ218/'Workforce hours'!AB$30))),(IF(VLOOKUP($Q218,'Workforce hours'!$C$8:$AD$30,CB$7,FALSE)=0,0,(AZ218/(VLOOKUP($Q218,'Workforce hours'!$C$8:$AD$30,CB$7,FALSE))))))</f>
        <v>0</v>
      </c>
      <c r="CC218" s="288">
        <f>IF($Q218="n/a",(IF('Workforce hours'!AC$30=0,0,(BA218/'Workforce hours'!AC$30))),(IF(VLOOKUP($Q218,'Workforce hours'!$C$8:$AD$30,CC$7,FALSE)=0,0,(BA218/(VLOOKUP($Q218,'Workforce hours'!$C$8:$AD$30,CC$7,FALSE))))))</f>
        <v>0</v>
      </c>
      <c r="CD218" s="288">
        <f>IF($Q218="n/a",(IF('Workforce hours'!AD$30=0,0,(BB218/'Workforce hours'!AD$30))),(IF(VLOOKUP($Q218,'Workforce hours'!$C$8:$AD$30,CD$7,FALSE)=0,0,(BB218/(VLOOKUP($Q218,'Workforce hours'!$C$8:$AD$30,CD$7,FALSE))))))</f>
        <v>0</v>
      </c>
      <c r="CE218" s="289">
        <f t="shared" si="34"/>
        <v>0</v>
      </c>
      <c r="CF218" s="290">
        <f>BD218*'Workforce costs'!B$9*(1+'Workforce costs'!B$10)*(1+'Workforce costs'!B$11)</f>
        <v>0</v>
      </c>
      <c r="CG218" s="290">
        <f>BE218*'Workforce costs'!C$9*(1+'Workforce costs'!C$10)*(1+'Workforce costs'!C$11)</f>
        <v>0</v>
      </c>
      <c r="CH218" s="290">
        <f>BF218*'Workforce costs'!D$9*(1+'Workforce costs'!D$10)*(1+'Workforce costs'!D$11)</f>
        <v>0</v>
      </c>
      <c r="CI218" s="290">
        <f>BG218*'Workforce costs'!E$9*(1+'Workforce costs'!E$10)*(1+'Workforce costs'!E$11)</f>
        <v>0</v>
      </c>
      <c r="CJ218" s="290">
        <f>BH218*'Workforce costs'!F$9*(1+'Workforce costs'!F$10)*(1+'Workforce costs'!F$11)</f>
        <v>0</v>
      </c>
      <c r="CK218" s="290">
        <f>BI218*'Workforce costs'!G$9*(1+'Workforce costs'!G$10)*(1+'Workforce costs'!G$11)</f>
        <v>0</v>
      </c>
      <c r="CL218" s="290">
        <f>BJ218*'Workforce costs'!H$9*(1+'Workforce costs'!H$10)*(1+'Workforce costs'!H$11)</f>
        <v>0</v>
      </c>
      <c r="CM218" s="290">
        <f>BK218*'Workforce costs'!I$9*(1+'Workforce costs'!I$10)*(1+'Workforce costs'!I$11)</f>
        <v>0</v>
      </c>
      <c r="CN218" s="290">
        <f>BL218*'Workforce costs'!J$9*(1+'Workforce costs'!J$10)*(1+'Workforce costs'!J$11)</f>
        <v>0</v>
      </c>
      <c r="CO218" s="290">
        <f>BM218*'Workforce costs'!K$9*(1+'Workforce costs'!K$10)*(1+'Workforce costs'!K$11)</f>
        <v>0</v>
      </c>
      <c r="CP218" s="290">
        <f>BN218*'Workforce costs'!L$9*(1+'Workforce costs'!L$10)*(1+'Workforce costs'!L$11)</f>
        <v>0</v>
      </c>
      <c r="CQ218" s="290">
        <f>BO218*'Workforce costs'!M$9*(1+'Workforce costs'!M$10)*(1+'Workforce costs'!M$11)</f>
        <v>0</v>
      </c>
      <c r="CR218" s="290">
        <f>BP218*'Workforce costs'!N$9*(1+'Workforce costs'!N$10)*(1+'Workforce costs'!N$11)</f>
        <v>0</v>
      </c>
      <c r="CS218" s="290">
        <f>BQ218*'Workforce costs'!O$9*(1+'Workforce costs'!O$10)*(1+'Workforce costs'!O$11)</f>
        <v>0</v>
      </c>
      <c r="CT218" s="290">
        <f>BR218*'Workforce costs'!P$9*(1+'Workforce costs'!P$10)*(1+'Workforce costs'!P$11)</f>
        <v>0</v>
      </c>
      <c r="CU218" s="290">
        <f>BS218*'Workforce costs'!Q$9*(1+'Workforce costs'!Q$10)*(1+'Workforce costs'!Q$11)</f>
        <v>0</v>
      </c>
      <c r="CV218" s="290">
        <f>BT218*'Workforce costs'!R$9*(1+'Workforce costs'!R$10)*(1+'Workforce costs'!R$11)</f>
        <v>0</v>
      </c>
      <c r="CW218" s="290">
        <f>BU218*'Workforce costs'!S$9*(1+'Workforce costs'!S$10)*(1+'Workforce costs'!S$11)</f>
        <v>0</v>
      </c>
      <c r="CX218" s="290">
        <f>BV218*'Workforce costs'!T$9*(1+'Workforce costs'!T$10)*(1+'Workforce costs'!T$11)</f>
        <v>0</v>
      </c>
      <c r="CY218" s="290">
        <f>BW218*'Workforce costs'!U$9*(1+'Workforce costs'!U$10)*(1+'Workforce costs'!U$11)</f>
        <v>0</v>
      </c>
      <c r="CZ218" s="290">
        <f>BX218*'Workforce costs'!V$9*(1+'Workforce costs'!V$10)*(1+'Workforce costs'!V$11)</f>
        <v>0</v>
      </c>
      <c r="DA218" s="290">
        <f>BY218*'Workforce costs'!W$9*(1+'Workforce costs'!W$10)*(1+'Workforce costs'!W$11)</f>
        <v>0</v>
      </c>
      <c r="DB218" s="290">
        <f>BZ218*'Workforce costs'!X$9*(1+'Workforce costs'!X$10)*(1+'Workforce costs'!X$11)</f>
        <v>0</v>
      </c>
      <c r="DC218" s="290">
        <f>CA218*'Workforce costs'!Y$9*(1+'Workforce costs'!Y$10)*(1+'Workforce costs'!Y$11)</f>
        <v>0</v>
      </c>
      <c r="DD218" s="290">
        <f>CB218*'Workforce costs'!Z$9*(1+'Workforce costs'!Z$10)*(1+'Workforce costs'!Z$11)</f>
        <v>0</v>
      </c>
      <c r="DE218" s="290">
        <f>CC218*'Workforce costs'!AA$9*(1+'Workforce costs'!AA$10)*(1+'Workforce costs'!AA$11)</f>
        <v>0</v>
      </c>
      <c r="DF218" s="290">
        <f>CD218*'Workforce costs'!AB$9*(1+'Workforce costs'!AB$10)*(1+'Workforce costs'!AB$11)</f>
        <v>0</v>
      </c>
    </row>
    <row r="219" spans="1:110" x14ac:dyDescent="0.3">
      <c r="A219" s="2" t="str">
        <f>Outputs!$A$4</f>
        <v>Australia</v>
      </c>
      <c r="B219" s="2" t="str">
        <f t="shared" si="27"/>
        <v>Australia 65+</v>
      </c>
      <c r="C219" s="30">
        <f>VLOOKUP($B219,Populations!$D$15:$H$1920,3,FALSE)</f>
        <v>4559374</v>
      </c>
      <c r="D219" s="255">
        <f>IF(OR($H219="General pop",$H219="Schools",$H219="Workplace",$H219="Skills Training",$H219="Digital Supports"),1,VLOOKUP($B219,Populations!$D$15:$H$1920,5,FALSE))</f>
        <v>1</v>
      </c>
      <c r="E219" s="88">
        <f>VLOOKUP(I219,Epidemiology!$C$10:$H$47,6,FALSE)</f>
        <v>1850</v>
      </c>
      <c r="F219" s="102">
        <f>'Care profiles'!R220</f>
        <v>1</v>
      </c>
      <c r="G219" s="15" t="str">
        <f>'Care profiles'!A220</f>
        <v>65+</v>
      </c>
      <c r="H219" s="15" t="str">
        <f>'Care profiles'!B220</f>
        <v>Thoughts</v>
      </c>
      <c r="I219" s="15" t="str">
        <f>'Care profiles'!C220</f>
        <v>Thoughts_65+yrs</v>
      </c>
      <c r="J219" s="15" t="str">
        <f>'Care profiles'!D220</f>
        <v>Care profile</v>
      </c>
      <c r="K219" s="15" t="str">
        <f>'Care profiles'!E220</f>
        <v>Review +/- Ongoing Management</v>
      </c>
      <c r="L219" s="104">
        <f>'Care profiles'!F220</f>
        <v>0.7</v>
      </c>
      <c r="M219" s="15">
        <f>'Care profiles'!G220</f>
        <v>6</v>
      </c>
      <c r="N219" s="15">
        <f>'Care profiles'!H220</f>
        <v>20</v>
      </c>
      <c r="O219" s="15" t="str">
        <f>'Care profiles'!I220</f>
        <v>min</v>
      </c>
      <c r="P219" s="15" t="str">
        <f>'Care profiles'!J220</f>
        <v>General Practitioner</v>
      </c>
      <c r="Q219" s="15" t="str">
        <f>'Care profiles'!K220</f>
        <v>n/a</v>
      </c>
      <c r="R219" s="15" t="str">
        <f>'Care profiles'!M220</f>
        <v>Y</v>
      </c>
      <c r="S219" s="15" t="str">
        <f>'Care profiles'!O220</f>
        <v>N</v>
      </c>
      <c r="T219" s="15" t="str">
        <f>'Care profiles'!Q220</f>
        <v>N</v>
      </c>
      <c r="U219" s="30">
        <f t="shared" si="28"/>
        <v>84348.418999999994</v>
      </c>
      <c r="V219" s="30">
        <f t="shared" si="29"/>
        <v>59043.893299999989</v>
      </c>
      <c r="W219" s="30">
        <f>IF(M219="n/a",0,IF(O219="days",V219*M219*(1+(VLOOKUP(K219,'Bed parameters'!$A$9:$G$12,7,FALSE))),V219*M219))</f>
        <v>354263.35979999992</v>
      </c>
      <c r="X219" s="30">
        <f t="shared" si="30"/>
        <v>118087.78659999998</v>
      </c>
      <c r="Y219" s="30">
        <f t="shared" si="31"/>
        <v>0</v>
      </c>
      <c r="Z219" s="113">
        <f>_xlfn.IFNA(Y219/((VLOOKUP(K219,'Bed parameters'!$A$9:$G$12,3,FALSE))*(VLOOKUP(K219,'Bed parameters'!$A$9:$G$12,5,FALSE))),0)</f>
        <v>0</v>
      </c>
      <c r="AA219" s="30">
        <f t="shared" si="32"/>
        <v>118087.78659999998</v>
      </c>
      <c r="AB219" s="30">
        <f>_xlfn.IFNA(IF($O219="days",$Y219*(VLOOKUP($K219,'Bed parameters'!$A$9:$I$12,9,FALSE))*$F219*(VLOOKUP($Q219,'Workforce distribution'!$C$8:$AD$30,AB$7,FALSE)),IF($Q219="n/a",(IF($P219=AB$6,$X219*$F219,0)),$X219*$F219*(VLOOKUP($Q219,'Workforce distribution'!$C$8:$AD$30,AB$7,FALSE)))),0)</f>
        <v>0</v>
      </c>
      <c r="AC219" s="30">
        <f>_xlfn.IFNA(IF($O219="days",$Y219*(VLOOKUP($K219,'Bed parameters'!$A$9:$I$12,9,FALSE))*$F219*(VLOOKUP($Q219,'Workforce distribution'!$C$8:$AD$30,AC$7,FALSE)),IF($Q219="n/a",(IF($P219=AC$6,$X219*$F219,0)),$X219*$F219*(VLOOKUP($Q219,'Workforce distribution'!$C$8:$AD$30,AC$7,FALSE)))),0)</f>
        <v>0</v>
      </c>
      <c r="AD219" s="30">
        <f>_xlfn.IFNA(IF($O219="days",$Y219*(VLOOKUP($K219,'Bed parameters'!$A$9:$I$12,9,FALSE))*$F219*(VLOOKUP($Q219,'Workforce distribution'!$C$8:$AD$30,AD$7,FALSE)),IF($Q219="n/a",(IF($P219=AD$6,$X219*$F219,0)),$X219*$F219*(VLOOKUP($Q219,'Workforce distribution'!$C$8:$AD$30,AD$7,FALSE)))),0)</f>
        <v>0</v>
      </c>
      <c r="AE219" s="30">
        <f>_xlfn.IFNA(IF($O219="days",$Y219*(VLOOKUP($K219,'Bed parameters'!$A$9:$I$12,9,FALSE))*$F219*(VLOOKUP($Q219,'Workforce distribution'!$C$8:$AD$30,AE$7,FALSE)),IF($Q219="n/a",(IF($P219=AE$6,$X219*$F219,0)),$X219*$F219*(VLOOKUP($Q219,'Workforce distribution'!$C$8:$AD$30,AE$7,FALSE)))),0)</f>
        <v>0</v>
      </c>
      <c r="AF219" s="30">
        <f>_xlfn.IFNA(IF($O219="days",$Y219*(VLOOKUP($K219,'Bed parameters'!$A$9:$I$12,9,FALSE))*$F219*(VLOOKUP($Q219,'Workforce distribution'!$C$8:$AD$30,AF$7,FALSE)),IF($Q219="n/a",(IF($P219=AF$6,$X219*$F219,0)),$X219*$F219*(VLOOKUP($Q219,'Workforce distribution'!$C$8:$AD$30,AF$7,FALSE)))),0)</f>
        <v>0</v>
      </c>
      <c r="AG219" s="30">
        <f>_xlfn.IFNA(IF($O219="days",$Y219*(VLOOKUP($K219,'Bed parameters'!$A$9:$I$12,9,FALSE))*$F219*(VLOOKUP($Q219,'Workforce distribution'!$C$8:$AD$30,AG$7,FALSE)),IF($Q219="n/a",(IF($P219=AG$6,$X219*$F219,0)),$X219*$F219*(VLOOKUP($Q219,'Workforce distribution'!$C$8:$AD$30,AG$7,FALSE)))),0)</f>
        <v>0</v>
      </c>
      <c r="AH219" s="30">
        <f>_xlfn.IFNA(IF($O219="days",$Y219*(VLOOKUP($K219,'Bed parameters'!$A$9:$I$12,9,FALSE))*$F219*(VLOOKUP($Q219,'Workforce distribution'!$C$8:$AD$30,AH$7,FALSE)),IF($Q219="n/a",(IF($P219=AH$6,$X219*$F219,0)),$X219*$F219*(VLOOKUP($Q219,'Workforce distribution'!$C$8:$AD$30,AH$7,FALSE)))),0)</f>
        <v>0</v>
      </c>
      <c r="AI219" s="30">
        <f>_xlfn.IFNA(IF($O219="days",$Y219*(VLOOKUP($K219,'Bed parameters'!$A$9:$I$12,9,FALSE))*$F219*(VLOOKUP($Q219,'Workforce distribution'!$C$8:$AD$30,AI$7,FALSE)),IF($Q219="n/a",(IF($P219=AI$6,$X219*$F219,0)),$X219*$F219*(VLOOKUP($Q219,'Workforce distribution'!$C$8:$AD$30,AI$7,FALSE)))),0)</f>
        <v>0</v>
      </c>
      <c r="AJ219" s="30">
        <f>_xlfn.IFNA(IF($O219="days",$Y219*(VLOOKUP($K219,'Bed parameters'!$A$9:$I$12,9,FALSE))*$F219*(VLOOKUP($Q219,'Workforce distribution'!$C$8:$AD$30,AJ$7,FALSE)),IF($Q219="n/a",(IF($P219=AJ$6,$X219*$F219,0)),$X219*$F219*(VLOOKUP($Q219,'Workforce distribution'!$C$8:$AD$30,AJ$7,FALSE)))),0)</f>
        <v>0</v>
      </c>
      <c r="AK219" s="30">
        <f>_xlfn.IFNA(IF($O219="days",$Y219*(VLOOKUP($K219,'Bed parameters'!$A$9:$I$12,9,FALSE))*$F219*(VLOOKUP($Q219,'Workforce distribution'!$C$8:$AD$30,AK$7,FALSE)),IF($Q219="n/a",(IF($P219=AK$6,$X219*$F219,0)),$X219*$F219*(VLOOKUP($Q219,'Workforce distribution'!$C$8:$AD$30,AK$7,FALSE)))),0)</f>
        <v>0</v>
      </c>
      <c r="AL219" s="30">
        <f>_xlfn.IFNA(IF($O219="days",$Y219*(VLOOKUP($K219,'Bed parameters'!$A$9:$I$12,9,FALSE))*$F219*(VLOOKUP($Q219,'Workforce distribution'!$C$8:$AD$30,AL$7,FALSE)),IF($Q219="n/a",(IF($P219=AL$6,$X219*$F219,0)),$X219*$F219*(VLOOKUP($Q219,'Workforce distribution'!$C$8:$AD$30,AL$7,FALSE)))),0)</f>
        <v>0</v>
      </c>
      <c r="AM219" s="30">
        <f>_xlfn.IFNA(IF($O219="days",$Y219*(VLOOKUP($K219,'Bed parameters'!$A$9:$I$12,9,FALSE))*$F219*(VLOOKUP($Q219,'Workforce distribution'!$C$8:$AD$30,AM$7,FALSE)),IF($Q219="n/a",(IF($P219=AM$6,$X219*$F219,0)),$X219*$F219*(VLOOKUP($Q219,'Workforce distribution'!$C$8:$AD$30,AM$7,FALSE)))),0)</f>
        <v>0</v>
      </c>
      <c r="AN219" s="30">
        <f>_xlfn.IFNA(IF($O219="days",$Y219*(VLOOKUP($K219,'Bed parameters'!$A$9:$I$12,9,FALSE))*$F219*(VLOOKUP($Q219,'Workforce distribution'!$C$8:$AD$30,AN$7,FALSE)),IF($Q219="n/a",(IF($P219=AN$6,$X219*$F219,0)),$X219*$F219*(VLOOKUP($Q219,'Workforce distribution'!$C$8:$AD$30,AN$7,FALSE)))),0)</f>
        <v>0</v>
      </c>
      <c r="AO219" s="30">
        <f>_xlfn.IFNA(IF($O219="days",$Y219*(VLOOKUP($K219,'Bed parameters'!$A$9:$I$12,9,FALSE))*$F219*(VLOOKUP($Q219,'Workforce distribution'!$C$8:$AD$30,AO$7,FALSE)),IF($Q219="n/a",(IF($P219=AO$6,$X219*$F219,0)),$X219*$F219*(VLOOKUP($Q219,'Workforce distribution'!$C$8:$AD$30,AO$7,FALSE)))),0)</f>
        <v>0</v>
      </c>
      <c r="AP219" s="30">
        <f>_xlfn.IFNA(IF($O219="days",$Y219*(VLOOKUP($K219,'Bed parameters'!$A$9:$I$12,9,FALSE))*$F219*(VLOOKUP($Q219,'Workforce distribution'!$C$8:$AD$30,AP$7,FALSE)),IF($Q219="n/a",(IF($P219=AP$6,$X219*$F219,0)),$X219*$F219*(VLOOKUP($Q219,'Workforce distribution'!$C$8:$AD$30,AP$7,FALSE)))),0)</f>
        <v>0</v>
      </c>
      <c r="AQ219" s="30">
        <f>_xlfn.IFNA(IF($O219="days",$Y219*(VLOOKUP($K219,'Bed parameters'!$A$9:$I$12,9,FALSE))*$F219*(VLOOKUP($Q219,'Workforce distribution'!$C$8:$AD$30,AQ$7,FALSE)),IF($Q219="n/a",(IF($P219=AQ$6,$X219*$F219,0)),$X219*$F219*(VLOOKUP($Q219,'Workforce distribution'!$C$8:$AD$30,AQ$7,FALSE)))),0)</f>
        <v>0</v>
      </c>
      <c r="AR219" s="30">
        <f>_xlfn.IFNA(IF($O219="days",$Y219*(VLOOKUP($K219,'Bed parameters'!$A$9:$I$12,9,FALSE))*$F219*(VLOOKUP($Q219,'Workforce distribution'!$C$8:$AD$30,AR$7,FALSE)),IF($Q219="n/a",(IF($P219=AR$6,$X219*$F219,0)),$X219*$F219*(VLOOKUP($Q219,'Workforce distribution'!$C$8:$AD$30,AR$7,FALSE)))),0)</f>
        <v>0</v>
      </c>
      <c r="AS219" s="30">
        <f>_xlfn.IFNA(IF($O219="days",$Y219*(VLOOKUP($K219,'Bed parameters'!$A$9:$I$12,9,FALSE))*$F219*(VLOOKUP($Q219,'Workforce distribution'!$C$8:$AD$30,AS$7,FALSE)),IF($Q219="n/a",(IF($P219=AS$6,$X219*$F219,0)),$X219*$F219*(VLOOKUP($Q219,'Workforce distribution'!$C$8:$AD$30,AS$7,FALSE)))),0)</f>
        <v>0</v>
      </c>
      <c r="AT219" s="30">
        <f>_xlfn.IFNA(IF($O219="days",$Y219*(VLOOKUP($K219,'Bed parameters'!$A$9:$I$12,9,FALSE))*$F219*(VLOOKUP($Q219,'Workforce distribution'!$C$8:$AD$30,AT$7,FALSE)),IF($Q219="n/a",(IF($P219=AT$6,$X219*$F219,0)),$X219*$F219*(VLOOKUP($Q219,'Workforce distribution'!$C$8:$AD$30,AT$7,FALSE)))),0)</f>
        <v>118087.78659999998</v>
      </c>
      <c r="AU219" s="30">
        <f>_xlfn.IFNA(IF($O219="days",$Y219*(VLOOKUP($K219,'Bed parameters'!$A$9:$I$12,9,FALSE))*$F219*(VLOOKUP($Q219,'Workforce distribution'!$C$8:$AD$30,AU$7,FALSE)),IF($Q219="n/a",(IF($P219=AU$6,$X219*$F219,0)),$X219*$F219*(VLOOKUP($Q219,'Workforce distribution'!$C$8:$AD$30,AU$7,FALSE)))),0)</f>
        <v>0</v>
      </c>
      <c r="AV219" s="30">
        <f>_xlfn.IFNA(IF($O219="days",$Y219*(VLOOKUP($K219,'Bed parameters'!$A$9:$I$12,9,FALSE))*$F219*(VLOOKUP($Q219,'Workforce distribution'!$C$8:$AD$30,AV$7,FALSE)),IF($Q219="n/a",(IF($P219=AV$6,$X219*$F219,0)),$X219*$F219*(VLOOKUP($Q219,'Workforce distribution'!$C$8:$AD$30,AV$7,FALSE)))),0)</f>
        <v>0</v>
      </c>
      <c r="AW219" s="30">
        <f>_xlfn.IFNA(IF($O219="days",$Y219*(VLOOKUP($K219,'Bed parameters'!$A$9:$I$12,9,FALSE))*$F219*(VLOOKUP($Q219,'Workforce distribution'!$C$8:$AD$30,AW$7,FALSE)),IF($Q219="n/a",(IF($P219=AW$6,$X219*$F219,0)),$X219*$F219*(VLOOKUP($Q219,'Workforce distribution'!$C$8:$AD$30,AW$7,FALSE)))),0)</f>
        <v>0</v>
      </c>
      <c r="AX219" s="30">
        <f>_xlfn.IFNA(IF($O219="days",$Y219*(VLOOKUP($K219,'Bed parameters'!$A$9:$I$12,9,FALSE))*$F219*(VLOOKUP($Q219,'Workforce distribution'!$C$8:$AD$30,AX$7,FALSE)),IF($Q219="n/a",(IF($P219=AX$6,$X219*$F219,0)),$X219*$F219*(VLOOKUP($Q219,'Workforce distribution'!$C$8:$AD$30,AX$7,FALSE)))),0)</f>
        <v>0</v>
      </c>
      <c r="AY219" s="30">
        <f>_xlfn.IFNA(IF($O219="days",$Y219*(VLOOKUP($K219,'Bed parameters'!$A$9:$I$12,9,FALSE))*$F219*(VLOOKUP($Q219,'Workforce distribution'!$C$8:$AD$30,AY$7,FALSE)),IF($Q219="n/a",(IF($P219=AY$6,$X219*$F219,0)),$X219*$F219*(VLOOKUP($Q219,'Workforce distribution'!$C$8:$AD$30,AY$7,FALSE)))),0)</f>
        <v>0</v>
      </c>
      <c r="AZ219" s="30">
        <f>_xlfn.IFNA(IF($O219="days",$Y219*(VLOOKUP($K219,'Bed parameters'!$A$9:$I$12,9,FALSE))*$F219*(VLOOKUP($Q219,'Workforce distribution'!$C$8:$AD$30,AZ$7,FALSE)),IF($Q219="n/a",(IF($P219=AZ$6,$X219*$F219,0)),$X219*$F219*(VLOOKUP($Q219,'Workforce distribution'!$C$8:$AD$30,AZ$7,FALSE)))),0)</f>
        <v>0</v>
      </c>
      <c r="BA219" s="30">
        <f>_xlfn.IFNA(IF($O219="days",$Y219*(VLOOKUP($K219,'Bed parameters'!$A$9:$I$12,9,FALSE))*$F219*(VLOOKUP($Q219,'Workforce distribution'!$C$8:$AD$30,BA$7,FALSE)),IF($Q219="n/a",(IF($P219=BA$6,$X219*$F219,0)),$X219*$F219*(VLOOKUP($Q219,'Workforce distribution'!$C$8:$AD$30,BA$7,FALSE)))),0)</f>
        <v>0</v>
      </c>
      <c r="BB219" s="30">
        <f>_xlfn.IFNA(IF($O219="days",$Y219*(VLOOKUP($K219,'Bed parameters'!$A$9:$I$12,9,FALSE))*$F219*(VLOOKUP($Q219,'Workforce distribution'!$C$8:$AD$30,BB$7,FALSE)),IF($Q219="n/a",(IF($P219=BB$6,$X219*$F219,0)),$X219*$F219*(VLOOKUP($Q219,'Workforce distribution'!$C$8:$AD$30,BB$7,FALSE)))),0)</f>
        <v>0</v>
      </c>
      <c r="BC219" s="149">
        <f t="shared" si="33"/>
        <v>71.567488030448089</v>
      </c>
      <c r="BD219" s="288">
        <f>IF($Q219="n/a",(IF('Workforce hours'!D$30=0,0,(AB219/'Workforce hours'!D$30))),(IF(VLOOKUP($Q219,'Workforce hours'!$C$8:$AD$30,BD$7,FALSE)=0,0,(AB219/(VLOOKUP($Q219,'Workforce hours'!$C$8:$AD$30,BD$7,FALSE))))))</f>
        <v>0</v>
      </c>
      <c r="BE219" s="288">
        <f>IF($Q219="n/a",(IF('Workforce hours'!E$30=0,0,(AC219/'Workforce hours'!E$30))),(IF(VLOOKUP($Q219,'Workforce hours'!$C$8:$AD$30,BE$7,FALSE)=0,0,(AC219/(VLOOKUP($Q219,'Workforce hours'!$C$8:$AD$30,BE$7,FALSE))))))</f>
        <v>0</v>
      </c>
      <c r="BF219" s="288">
        <f>IF($Q219="n/a",(IF('Workforce hours'!F$30=0,0,(AD219/'Workforce hours'!F$30))),(IF(VLOOKUP($Q219,'Workforce hours'!$C$8:$AD$30,BF$7,FALSE)=0,0,(AD219/(VLOOKUP($Q219,'Workforce hours'!$C$8:$AD$30,BF$7,FALSE))))))</f>
        <v>0</v>
      </c>
      <c r="BG219" s="288">
        <f>IF($Q219="n/a",(IF('Workforce hours'!G$30=0,0,(AE219/'Workforce hours'!G$30))),(IF(VLOOKUP($Q219,'Workforce hours'!$C$8:$AD$30,BG$7,FALSE)=0,0,(AE219/(VLOOKUP($Q219,'Workforce hours'!$C$8:$AD$30,BG$7,FALSE))))))</f>
        <v>0</v>
      </c>
      <c r="BH219" s="288">
        <f>IF($Q219="n/a",(IF('Workforce hours'!H$30=0,0,(AF219/'Workforce hours'!H$30))),(IF(VLOOKUP($Q219,'Workforce hours'!$C$8:$AD$30,BH$7,FALSE)=0,0,(AF219/(VLOOKUP($Q219,'Workforce hours'!$C$8:$AD$30,BH$7,FALSE))))))</f>
        <v>0</v>
      </c>
      <c r="BI219" s="288">
        <f>IF($Q219="n/a",(IF('Workforce hours'!I$30=0,0,(AG219/'Workforce hours'!I$30))),(IF(VLOOKUP($Q219,'Workforce hours'!$C$8:$AD$30,BI$7,FALSE)=0,0,(AG219/(VLOOKUP($Q219,'Workforce hours'!$C$8:$AD$30,BI$7,FALSE))))))</f>
        <v>0</v>
      </c>
      <c r="BJ219" s="288">
        <f>IF($Q219="n/a",(IF('Workforce hours'!J$30=0,0,(AH219/'Workforce hours'!J$30))),(IF(VLOOKUP($Q219,'Workforce hours'!$C$8:$AD$30,BJ$7,FALSE)=0,0,(AH219/(VLOOKUP($Q219,'Workforce hours'!$C$8:$AD$30,BJ$7,FALSE))))))</f>
        <v>0</v>
      </c>
      <c r="BK219" s="288">
        <f>IF($Q219="n/a",(IF('Workforce hours'!K$30=0,0,(AI219/'Workforce hours'!K$30))),(IF(VLOOKUP($Q219,'Workforce hours'!$C$8:$AD$30,BK$7,FALSE)=0,0,(AI219/(VLOOKUP($Q219,'Workforce hours'!$C$8:$AD$30,BK$7,FALSE))))))</f>
        <v>0</v>
      </c>
      <c r="BL219" s="288">
        <f>IF($Q219="n/a",(IF('Workforce hours'!L$30=0,0,(AJ219/'Workforce hours'!L$30))),(IF(VLOOKUP($Q219,'Workforce hours'!$C$8:$AD$30,BL$7,FALSE)=0,0,(AJ219/(VLOOKUP($Q219,'Workforce hours'!$C$8:$AD$30,BL$7,FALSE))))))</f>
        <v>0</v>
      </c>
      <c r="BM219" s="288">
        <f>IF($Q219="n/a",(IF('Workforce hours'!M$30=0,0,(AK219/'Workforce hours'!M$30))),(IF(VLOOKUP($Q219,'Workforce hours'!$C$8:$AD$30,BM$7,FALSE)=0,0,(AK219/(VLOOKUP($Q219,'Workforce hours'!$C$8:$AD$30,BM$7,FALSE))))))</f>
        <v>0</v>
      </c>
      <c r="BN219" s="288">
        <f>IF($Q219="n/a",(IF('Workforce hours'!N$30=0,0,(AL219/'Workforce hours'!N$30))),(IF(VLOOKUP($Q219,'Workforce hours'!$C$8:$AD$30,BN$7,FALSE)=0,0,(AL219/(VLOOKUP($Q219,'Workforce hours'!$C$8:$AD$30,BN$7,FALSE))))))</f>
        <v>0</v>
      </c>
      <c r="BO219" s="288">
        <f>IF($Q219="n/a",(IF('Workforce hours'!O$30=0,0,(AM219/'Workforce hours'!O$30))),(IF(VLOOKUP($Q219,'Workforce hours'!$C$8:$AD$30,BO$7,FALSE)=0,0,(AM219/(VLOOKUP($Q219,'Workforce hours'!$C$8:$AD$30,BO$7,FALSE))))))</f>
        <v>0</v>
      </c>
      <c r="BP219" s="288">
        <f>IF($Q219="n/a",(IF('Workforce hours'!P$30=0,0,(AN219/'Workforce hours'!P$30))),(IF(VLOOKUP($Q219,'Workforce hours'!$C$8:$AD$30,BP$7,FALSE)=0,0,(AN219/(VLOOKUP($Q219,'Workforce hours'!$C$8:$AD$30,BP$7,FALSE))))))</f>
        <v>0</v>
      </c>
      <c r="BQ219" s="288">
        <f>IF($Q219="n/a",(IF('Workforce hours'!Q$30=0,0,(AO219/'Workforce hours'!Q$30))),(IF(VLOOKUP($Q219,'Workforce hours'!$C$8:$AD$30,BQ$7,FALSE)=0,0,(AO219/(VLOOKUP($Q219,'Workforce hours'!$C$8:$AD$30,BQ$7,FALSE))))))</f>
        <v>0</v>
      </c>
      <c r="BR219" s="288">
        <f>IF($Q219="n/a",(IF('Workforce hours'!R$30=0,0,(AP219/'Workforce hours'!R$30))),(IF(VLOOKUP($Q219,'Workforce hours'!$C$8:$AD$30,BR$7,FALSE)=0,0,(AP219/(VLOOKUP($Q219,'Workforce hours'!$C$8:$AD$30,BR$7,FALSE))))))</f>
        <v>0</v>
      </c>
      <c r="BS219" s="288">
        <f>IF($Q219="n/a",(IF('Workforce hours'!S$30=0,0,(AQ219/'Workforce hours'!S$30))),(IF(VLOOKUP($Q219,'Workforce hours'!$C$8:$AD$30,BS$7,FALSE)=0,0,(AQ219/(VLOOKUP($Q219,'Workforce hours'!$C$8:$AD$30,BS$7,FALSE))))))</f>
        <v>0</v>
      </c>
      <c r="BT219" s="288">
        <f>IF($Q219="n/a",(IF('Workforce hours'!T$30=0,0,(AR219/'Workforce hours'!T$30))),(IF(VLOOKUP($Q219,'Workforce hours'!$C$8:$AD$30,BT$7,FALSE)=0,0,(AR219/(VLOOKUP($Q219,'Workforce hours'!$C$8:$AD$30,BT$7,FALSE))))))</f>
        <v>0</v>
      </c>
      <c r="BU219" s="288">
        <f>IF($Q219="n/a",(IF('Workforce hours'!U$30=0,0,(AS219/'Workforce hours'!U$30))),(IF(VLOOKUP($Q219,'Workforce hours'!$C$8:$AD$30,BU$7,FALSE)=0,0,(AS219/(VLOOKUP($Q219,'Workforce hours'!$C$8:$AD$30,BU$7,FALSE))))))</f>
        <v>0</v>
      </c>
      <c r="BV219" s="288">
        <f>IF($Q219="n/a",(IF('Workforce hours'!V$30=0,0,(AT219/'Workforce hours'!V$30))),(IF(VLOOKUP($Q219,'Workforce hours'!$C$8:$AD$30,BV$7,FALSE)=0,0,(AT219/(VLOOKUP($Q219,'Workforce hours'!$C$8:$AD$30,BV$7,FALSE))))))</f>
        <v>71.567488030448089</v>
      </c>
      <c r="BW219" s="288">
        <f>IF($Q219="n/a",(IF('Workforce hours'!W$30=0,0,(AU219/'Workforce hours'!W$30))),(IF(VLOOKUP($Q219,'Workforce hours'!$C$8:$AD$30,BW$7,FALSE)=0,0,(AU219/(VLOOKUP($Q219,'Workforce hours'!$C$8:$AD$30,BW$7,FALSE))))))</f>
        <v>0</v>
      </c>
      <c r="BX219" s="288">
        <f>IF($Q219="n/a",(IF('Workforce hours'!X$30=0,0,(AV219/'Workforce hours'!X$30))),(IF(VLOOKUP($Q219,'Workforce hours'!$C$8:$AD$30,BX$7,FALSE)=0,0,(AV219/(VLOOKUP($Q219,'Workforce hours'!$C$8:$AD$30,BX$7,FALSE))))))</f>
        <v>0</v>
      </c>
      <c r="BY219" s="288">
        <f>IF($Q219="n/a",(IF('Workforce hours'!Y$30=0,0,(AW219/'Workforce hours'!Y$30))),(IF(VLOOKUP($Q219,'Workforce hours'!$C$8:$AD$30,BY$7,FALSE)=0,0,(AW219/(VLOOKUP($Q219,'Workforce hours'!$C$8:$AD$30,BY$7,FALSE))))))</f>
        <v>0</v>
      </c>
      <c r="BZ219" s="288">
        <f>IF($Q219="n/a",(IF('Workforce hours'!Z$30=0,0,(AX219/'Workforce hours'!Z$30))),(IF(VLOOKUP($Q219,'Workforce hours'!$C$8:$AD$30,BZ$7,FALSE)=0,0,(AX219/(VLOOKUP($Q219,'Workforce hours'!$C$8:$AD$30,BZ$7,FALSE))))))</f>
        <v>0</v>
      </c>
      <c r="CA219" s="288">
        <f>IF($Q219="n/a",(IF('Workforce hours'!AA$30=0,0,(AY219/'Workforce hours'!AA$30))),(IF(VLOOKUP($Q219,'Workforce hours'!$C$8:$AD$30,CA$7,FALSE)=0,0,(AY219/(VLOOKUP($Q219,'Workforce hours'!$C$8:$AD$30,CA$7,FALSE))))))</f>
        <v>0</v>
      </c>
      <c r="CB219" s="288">
        <f>IF($Q219="n/a",(IF('Workforce hours'!AB$30=0,0,(AZ219/'Workforce hours'!AB$30))),(IF(VLOOKUP($Q219,'Workforce hours'!$C$8:$AD$30,CB$7,FALSE)=0,0,(AZ219/(VLOOKUP($Q219,'Workforce hours'!$C$8:$AD$30,CB$7,FALSE))))))</f>
        <v>0</v>
      </c>
      <c r="CC219" s="288">
        <f>IF($Q219="n/a",(IF('Workforce hours'!AC$30=0,0,(BA219/'Workforce hours'!AC$30))),(IF(VLOOKUP($Q219,'Workforce hours'!$C$8:$AD$30,CC$7,FALSE)=0,0,(BA219/(VLOOKUP($Q219,'Workforce hours'!$C$8:$AD$30,CC$7,FALSE))))))</f>
        <v>0</v>
      </c>
      <c r="CD219" s="288">
        <f>IF($Q219="n/a",(IF('Workforce hours'!AD$30=0,0,(BB219/'Workforce hours'!AD$30))),(IF(VLOOKUP($Q219,'Workforce hours'!$C$8:$AD$30,CD$7,FALSE)=0,0,(BB219/(VLOOKUP($Q219,'Workforce hours'!$C$8:$AD$30,CD$7,FALSE))))))</f>
        <v>0</v>
      </c>
      <c r="CE219" s="289">
        <f t="shared" si="34"/>
        <v>0</v>
      </c>
      <c r="CF219" s="290">
        <f>BD219*'Workforce costs'!B$9*(1+'Workforce costs'!B$10)*(1+'Workforce costs'!B$11)</f>
        <v>0</v>
      </c>
      <c r="CG219" s="290">
        <f>BE219*'Workforce costs'!C$9*(1+'Workforce costs'!C$10)*(1+'Workforce costs'!C$11)</f>
        <v>0</v>
      </c>
      <c r="CH219" s="290">
        <f>BF219*'Workforce costs'!D$9*(1+'Workforce costs'!D$10)*(1+'Workforce costs'!D$11)</f>
        <v>0</v>
      </c>
      <c r="CI219" s="290">
        <f>BG219*'Workforce costs'!E$9*(1+'Workforce costs'!E$10)*(1+'Workforce costs'!E$11)</f>
        <v>0</v>
      </c>
      <c r="CJ219" s="290">
        <f>BH219*'Workforce costs'!F$9*(1+'Workforce costs'!F$10)*(1+'Workforce costs'!F$11)</f>
        <v>0</v>
      </c>
      <c r="CK219" s="290">
        <f>BI219*'Workforce costs'!G$9*(1+'Workforce costs'!G$10)*(1+'Workforce costs'!G$11)</f>
        <v>0</v>
      </c>
      <c r="CL219" s="290">
        <f>BJ219*'Workforce costs'!H$9*(1+'Workforce costs'!H$10)*(1+'Workforce costs'!H$11)</f>
        <v>0</v>
      </c>
      <c r="CM219" s="290">
        <f>BK219*'Workforce costs'!I$9*(1+'Workforce costs'!I$10)*(1+'Workforce costs'!I$11)</f>
        <v>0</v>
      </c>
      <c r="CN219" s="290">
        <f>BL219*'Workforce costs'!J$9*(1+'Workforce costs'!J$10)*(1+'Workforce costs'!J$11)</f>
        <v>0</v>
      </c>
      <c r="CO219" s="290">
        <f>BM219*'Workforce costs'!K$9*(1+'Workforce costs'!K$10)*(1+'Workforce costs'!K$11)</f>
        <v>0</v>
      </c>
      <c r="CP219" s="290">
        <f>BN219*'Workforce costs'!L$9*(1+'Workforce costs'!L$10)*(1+'Workforce costs'!L$11)</f>
        <v>0</v>
      </c>
      <c r="CQ219" s="290">
        <f>BO219*'Workforce costs'!M$9*(1+'Workforce costs'!M$10)*(1+'Workforce costs'!M$11)</f>
        <v>0</v>
      </c>
      <c r="CR219" s="290">
        <f>BP219*'Workforce costs'!N$9*(1+'Workforce costs'!N$10)*(1+'Workforce costs'!N$11)</f>
        <v>0</v>
      </c>
      <c r="CS219" s="290">
        <f>BQ219*'Workforce costs'!O$9*(1+'Workforce costs'!O$10)*(1+'Workforce costs'!O$11)</f>
        <v>0</v>
      </c>
      <c r="CT219" s="290">
        <f>BR219*'Workforce costs'!P$9*(1+'Workforce costs'!P$10)*(1+'Workforce costs'!P$11)</f>
        <v>0</v>
      </c>
      <c r="CU219" s="290">
        <f>BS219*'Workforce costs'!Q$9*(1+'Workforce costs'!Q$10)*(1+'Workforce costs'!Q$11)</f>
        <v>0</v>
      </c>
      <c r="CV219" s="290">
        <f>BT219*'Workforce costs'!R$9*(1+'Workforce costs'!R$10)*(1+'Workforce costs'!R$11)</f>
        <v>0</v>
      </c>
      <c r="CW219" s="290">
        <f>BU219*'Workforce costs'!S$9*(1+'Workforce costs'!S$10)*(1+'Workforce costs'!S$11)</f>
        <v>0</v>
      </c>
      <c r="CX219" s="290">
        <f>BV219*'Workforce costs'!T$9*(1+'Workforce costs'!T$10)*(1+'Workforce costs'!T$11)</f>
        <v>0</v>
      </c>
      <c r="CY219" s="290">
        <f>BW219*'Workforce costs'!U$9*(1+'Workforce costs'!U$10)*(1+'Workforce costs'!U$11)</f>
        <v>0</v>
      </c>
      <c r="CZ219" s="290">
        <f>BX219*'Workforce costs'!V$9*(1+'Workforce costs'!V$10)*(1+'Workforce costs'!V$11)</f>
        <v>0</v>
      </c>
      <c r="DA219" s="290">
        <f>BY219*'Workforce costs'!W$9*(1+'Workforce costs'!W$10)*(1+'Workforce costs'!W$11)</f>
        <v>0</v>
      </c>
      <c r="DB219" s="290">
        <f>BZ219*'Workforce costs'!X$9*(1+'Workforce costs'!X$10)*(1+'Workforce costs'!X$11)</f>
        <v>0</v>
      </c>
      <c r="DC219" s="290">
        <f>CA219*'Workforce costs'!Y$9*(1+'Workforce costs'!Y$10)*(1+'Workforce costs'!Y$11)</f>
        <v>0</v>
      </c>
      <c r="DD219" s="290">
        <f>CB219*'Workforce costs'!Z$9*(1+'Workforce costs'!Z$10)*(1+'Workforce costs'!Z$11)</f>
        <v>0</v>
      </c>
      <c r="DE219" s="290">
        <f>CC219*'Workforce costs'!AA$9*(1+'Workforce costs'!AA$10)*(1+'Workforce costs'!AA$11)</f>
        <v>0</v>
      </c>
      <c r="DF219" s="290">
        <f>CD219*'Workforce costs'!AB$9*(1+'Workforce costs'!AB$10)*(1+'Workforce costs'!AB$11)</f>
        <v>0</v>
      </c>
    </row>
    <row r="220" spans="1:110" x14ac:dyDescent="0.3">
      <c r="A220" s="2" t="str">
        <f>Outputs!$A$4</f>
        <v>Australia</v>
      </c>
      <c r="B220" s="2" t="str">
        <f t="shared" si="27"/>
        <v>Australia 65+</v>
      </c>
      <c r="C220" s="30">
        <f>VLOOKUP($B220,Populations!$D$15:$H$1920,3,FALSE)</f>
        <v>4559374</v>
      </c>
      <c r="D220" s="255">
        <f>IF(OR($H220="General pop",$H220="Schools",$H220="Workplace",$H220="Skills Training",$H220="Digital Supports"),1,VLOOKUP($B220,Populations!$D$15:$H$1920,5,FALSE))</f>
        <v>1</v>
      </c>
      <c r="E220" s="88">
        <f>VLOOKUP(I220,Epidemiology!$C$10:$H$47,6,FALSE)</f>
        <v>1850</v>
      </c>
      <c r="F220" s="102">
        <f>'Care profiles'!R221</f>
        <v>1</v>
      </c>
      <c r="G220" s="15" t="str">
        <f>'Care profiles'!A221</f>
        <v>65+</v>
      </c>
      <c r="H220" s="15" t="str">
        <f>'Care profiles'!B221</f>
        <v>Thoughts</v>
      </c>
      <c r="I220" s="15" t="str">
        <f>'Care profiles'!C221</f>
        <v>Thoughts_65+yrs</v>
      </c>
      <c r="J220" s="15" t="str">
        <f>'Care profiles'!D221</f>
        <v>Care profile</v>
      </c>
      <c r="K220" s="15" t="str">
        <f>'Care profiles'!E221</f>
        <v>Structured Psychological Therapies – Individual</v>
      </c>
      <c r="L220" s="104">
        <f>'Care profiles'!F221</f>
        <v>0.3</v>
      </c>
      <c r="M220" s="15">
        <f>'Care profiles'!G221</f>
        <v>6</v>
      </c>
      <c r="N220" s="15">
        <f>'Care profiles'!H221</f>
        <v>60</v>
      </c>
      <c r="O220" s="15" t="str">
        <f>'Care profiles'!I221</f>
        <v>min</v>
      </c>
      <c r="P220" s="15" t="str">
        <f>'Care profiles'!J221</f>
        <v>Tertiary Qualified - Unspecified</v>
      </c>
      <c r="Q220" s="15" t="str">
        <f>'Care profiles'!K221</f>
        <v>n/a</v>
      </c>
      <c r="R220" s="15" t="str">
        <f>'Care profiles'!M221</f>
        <v>Y</v>
      </c>
      <c r="S220" s="15" t="str">
        <f>'Care profiles'!O221</f>
        <v>N</v>
      </c>
      <c r="T220" s="15" t="str">
        <f>'Care profiles'!Q221</f>
        <v>N</v>
      </c>
      <c r="U220" s="30">
        <f t="shared" si="28"/>
        <v>84348.418999999994</v>
      </c>
      <c r="V220" s="30">
        <f t="shared" si="29"/>
        <v>25304.525699999998</v>
      </c>
      <c r="W220" s="30">
        <f>IF(M220="n/a",0,IF(O220="days",V220*M220*(1+(VLOOKUP(K220,'Bed parameters'!$A$9:$G$12,7,FALSE))),V220*M220))</f>
        <v>151827.15419999999</v>
      </c>
      <c r="X220" s="30">
        <f t="shared" si="30"/>
        <v>151827.15420000002</v>
      </c>
      <c r="Y220" s="30">
        <f t="shared" si="31"/>
        <v>0</v>
      </c>
      <c r="Z220" s="113">
        <f>_xlfn.IFNA(Y220/((VLOOKUP(K220,'Bed parameters'!$A$9:$G$12,3,FALSE))*(VLOOKUP(K220,'Bed parameters'!$A$9:$G$12,5,FALSE))),0)</f>
        <v>0</v>
      </c>
      <c r="AA220" s="30">
        <f t="shared" si="32"/>
        <v>151827.15420000002</v>
      </c>
      <c r="AB220" s="30">
        <f>_xlfn.IFNA(IF($O220="days",$Y220*(VLOOKUP($K220,'Bed parameters'!$A$9:$I$12,9,FALSE))*$F220*(VLOOKUP($Q220,'Workforce distribution'!$C$8:$AD$30,AB$7,FALSE)),IF($Q220="n/a",(IF($P220=AB$6,$X220*$F220,0)),$X220*$F220*(VLOOKUP($Q220,'Workforce distribution'!$C$8:$AD$30,AB$7,FALSE)))),0)</f>
        <v>0</v>
      </c>
      <c r="AC220" s="30">
        <f>_xlfn.IFNA(IF($O220="days",$Y220*(VLOOKUP($K220,'Bed parameters'!$A$9:$I$12,9,FALSE))*$F220*(VLOOKUP($Q220,'Workforce distribution'!$C$8:$AD$30,AC$7,FALSE)),IF($Q220="n/a",(IF($P220=AC$6,$X220*$F220,0)),$X220*$F220*(VLOOKUP($Q220,'Workforce distribution'!$C$8:$AD$30,AC$7,FALSE)))),0)</f>
        <v>0</v>
      </c>
      <c r="AD220" s="30">
        <f>_xlfn.IFNA(IF($O220="days",$Y220*(VLOOKUP($K220,'Bed parameters'!$A$9:$I$12,9,FALSE))*$F220*(VLOOKUP($Q220,'Workforce distribution'!$C$8:$AD$30,AD$7,FALSE)),IF($Q220="n/a",(IF($P220=AD$6,$X220*$F220,0)),$X220*$F220*(VLOOKUP($Q220,'Workforce distribution'!$C$8:$AD$30,AD$7,FALSE)))),0)</f>
        <v>0</v>
      </c>
      <c r="AE220" s="30">
        <f>_xlfn.IFNA(IF($O220="days",$Y220*(VLOOKUP($K220,'Bed parameters'!$A$9:$I$12,9,FALSE))*$F220*(VLOOKUP($Q220,'Workforce distribution'!$C$8:$AD$30,AE$7,FALSE)),IF($Q220="n/a",(IF($P220=AE$6,$X220*$F220,0)),$X220*$F220*(VLOOKUP($Q220,'Workforce distribution'!$C$8:$AD$30,AE$7,FALSE)))),0)</f>
        <v>0</v>
      </c>
      <c r="AF220" s="30">
        <f>_xlfn.IFNA(IF($O220="days",$Y220*(VLOOKUP($K220,'Bed parameters'!$A$9:$I$12,9,FALSE))*$F220*(VLOOKUP($Q220,'Workforce distribution'!$C$8:$AD$30,AF$7,FALSE)),IF($Q220="n/a",(IF($P220=AF$6,$X220*$F220,0)),$X220*$F220*(VLOOKUP($Q220,'Workforce distribution'!$C$8:$AD$30,AF$7,FALSE)))),0)</f>
        <v>0</v>
      </c>
      <c r="AG220" s="30">
        <f>_xlfn.IFNA(IF($O220="days",$Y220*(VLOOKUP($K220,'Bed parameters'!$A$9:$I$12,9,FALSE))*$F220*(VLOOKUP($Q220,'Workforce distribution'!$C$8:$AD$30,AG$7,FALSE)),IF($Q220="n/a",(IF($P220=AG$6,$X220*$F220,0)),$X220*$F220*(VLOOKUP($Q220,'Workforce distribution'!$C$8:$AD$30,AG$7,FALSE)))),0)</f>
        <v>0</v>
      </c>
      <c r="AH220" s="30">
        <f>_xlfn.IFNA(IF($O220="days",$Y220*(VLOOKUP($K220,'Bed parameters'!$A$9:$I$12,9,FALSE))*$F220*(VLOOKUP($Q220,'Workforce distribution'!$C$8:$AD$30,AH$7,FALSE)),IF($Q220="n/a",(IF($P220=AH$6,$X220*$F220,0)),$X220*$F220*(VLOOKUP($Q220,'Workforce distribution'!$C$8:$AD$30,AH$7,FALSE)))),0)</f>
        <v>0</v>
      </c>
      <c r="AI220" s="30">
        <f>_xlfn.IFNA(IF($O220="days",$Y220*(VLOOKUP($K220,'Bed parameters'!$A$9:$I$12,9,FALSE))*$F220*(VLOOKUP($Q220,'Workforce distribution'!$C$8:$AD$30,AI$7,FALSE)),IF($Q220="n/a",(IF($P220=AI$6,$X220*$F220,0)),$X220*$F220*(VLOOKUP($Q220,'Workforce distribution'!$C$8:$AD$30,AI$7,FALSE)))),0)</f>
        <v>0</v>
      </c>
      <c r="AJ220" s="30">
        <f>_xlfn.IFNA(IF($O220="days",$Y220*(VLOOKUP($K220,'Bed parameters'!$A$9:$I$12,9,FALSE))*$F220*(VLOOKUP($Q220,'Workforce distribution'!$C$8:$AD$30,AJ$7,FALSE)),IF($Q220="n/a",(IF($P220=AJ$6,$X220*$F220,0)),$X220*$F220*(VLOOKUP($Q220,'Workforce distribution'!$C$8:$AD$30,AJ$7,FALSE)))),0)</f>
        <v>0</v>
      </c>
      <c r="AK220" s="30">
        <f>_xlfn.IFNA(IF($O220="days",$Y220*(VLOOKUP($K220,'Bed parameters'!$A$9:$I$12,9,FALSE))*$F220*(VLOOKUP($Q220,'Workforce distribution'!$C$8:$AD$30,AK$7,FALSE)),IF($Q220="n/a",(IF($P220=AK$6,$X220*$F220,0)),$X220*$F220*(VLOOKUP($Q220,'Workforce distribution'!$C$8:$AD$30,AK$7,FALSE)))),0)</f>
        <v>0</v>
      </c>
      <c r="AL220" s="30">
        <f>_xlfn.IFNA(IF($O220="days",$Y220*(VLOOKUP($K220,'Bed parameters'!$A$9:$I$12,9,FALSE))*$F220*(VLOOKUP($Q220,'Workforce distribution'!$C$8:$AD$30,AL$7,FALSE)),IF($Q220="n/a",(IF($P220=AL$6,$X220*$F220,0)),$X220*$F220*(VLOOKUP($Q220,'Workforce distribution'!$C$8:$AD$30,AL$7,FALSE)))),0)</f>
        <v>0</v>
      </c>
      <c r="AM220" s="30">
        <f>_xlfn.IFNA(IF($O220="days",$Y220*(VLOOKUP($K220,'Bed parameters'!$A$9:$I$12,9,FALSE))*$F220*(VLOOKUP($Q220,'Workforce distribution'!$C$8:$AD$30,AM$7,FALSE)),IF($Q220="n/a",(IF($P220=AM$6,$X220*$F220,0)),$X220*$F220*(VLOOKUP($Q220,'Workforce distribution'!$C$8:$AD$30,AM$7,FALSE)))),0)</f>
        <v>0</v>
      </c>
      <c r="AN220" s="30">
        <f>_xlfn.IFNA(IF($O220="days",$Y220*(VLOOKUP($K220,'Bed parameters'!$A$9:$I$12,9,FALSE))*$F220*(VLOOKUP($Q220,'Workforce distribution'!$C$8:$AD$30,AN$7,FALSE)),IF($Q220="n/a",(IF($P220=AN$6,$X220*$F220,0)),$X220*$F220*(VLOOKUP($Q220,'Workforce distribution'!$C$8:$AD$30,AN$7,FALSE)))),0)</f>
        <v>0</v>
      </c>
      <c r="AO220" s="30">
        <f>_xlfn.IFNA(IF($O220="days",$Y220*(VLOOKUP($K220,'Bed parameters'!$A$9:$I$12,9,FALSE))*$F220*(VLOOKUP($Q220,'Workforce distribution'!$C$8:$AD$30,AO$7,FALSE)),IF($Q220="n/a",(IF($P220=AO$6,$X220*$F220,0)),$X220*$F220*(VLOOKUP($Q220,'Workforce distribution'!$C$8:$AD$30,AO$7,FALSE)))),0)</f>
        <v>0</v>
      </c>
      <c r="AP220" s="30">
        <f>_xlfn.IFNA(IF($O220="days",$Y220*(VLOOKUP($K220,'Bed parameters'!$A$9:$I$12,9,FALSE))*$F220*(VLOOKUP($Q220,'Workforce distribution'!$C$8:$AD$30,AP$7,FALSE)),IF($Q220="n/a",(IF($P220=AP$6,$X220*$F220,0)),$X220*$F220*(VLOOKUP($Q220,'Workforce distribution'!$C$8:$AD$30,AP$7,FALSE)))),0)</f>
        <v>0</v>
      </c>
      <c r="AQ220" s="30">
        <f>_xlfn.IFNA(IF($O220="days",$Y220*(VLOOKUP($K220,'Bed parameters'!$A$9:$I$12,9,FALSE))*$F220*(VLOOKUP($Q220,'Workforce distribution'!$C$8:$AD$30,AQ$7,FALSE)),IF($Q220="n/a",(IF($P220=AQ$6,$X220*$F220,0)),$X220*$F220*(VLOOKUP($Q220,'Workforce distribution'!$C$8:$AD$30,AQ$7,FALSE)))),0)</f>
        <v>0</v>
      </c>
      <c r="AR220" s="30">
        <f>_xlfn.IFNA(IF($O220="days",$Y220*(VLOOKUP($K220,'Bed parameters'!$A$9:$I$12,9,FALSE))*$F220*(VLOOKUP($Q220,'Workforce distribution'!$C$8:$AD$30,AR$7,FALSE)),IF($Q220="n/a",(IF($P220=AR$6,$X220*$F220,0)),$X220*$F220*(VLOOKUP($Q220,'Workforce distribution'!$C$8:$AD$30,AR$7,FALSE)))),0)</f>
        <v>0</v>
      </c>
      <c r="AS220" s="30">
        <f>_xlfn.IFNA(IF($O220="days",$Y220*(VLOOKUP($K220,'Bed parameters'!$A$9:$I$12,9,FALSE))*$F220*(VLOOKUP($Q220,'Workforce distribution'!$C$8:$AD$30,AS$7,FALSE)),IF($Q220="n/a",(IF($P220=AS$6,$X220*$F220,0)),$X220*$F220*(VLOOKUP($Q220,'Workforce distribution'!$C$8:$AD$30,AS$7,FALSE)))),0)</f>
        <v>151827.15420000002</v>
      </c>
      <c r="AT220" s="30">
        <f>_xlfn.IFNA(IF($O220="days",$Y220*(VLOOKUP($K220,'Bed parameters'!$A$9:$I$12,9,FALSE))*$F220*(VLOOKUP($Q220,'Workforce distribution'!$C$8:$AD$30,AT$7,FALSE)),IF($Q220="n/a",(IF($P220=AT$6,$X220*$F220,0)),$X220*$F220*(VLOOKUP($Q220,'Workforce distribution'!$C$8:$AD$30,AT$7,FALSE)))),0)</f>
        <v>0</v>
      </c>
      <c r="AU220" s="30">
        <f>_xlfn.IFNA(IF($O220="days",$Y220*(VLOOKUP($K220,'Bed parameters'!$A$9:$I$12,9,FALSE))*$F220*(VLOOKUP($Q220,'Workforce distribution'!$C$8:$AD$30,AU$7,FALSE)),IF($Q220="n/a",(IF($P220=AU$6,$X220*$F220,0)),$X220*$F220*(VLOOKUP($Q220,'Workforce distribution'!$C$8:$AD$30,AU$7,FALSE)))),0)</f>
        <v>0</v>
      </c>
      <c r="AV220" s="30">
        <f>_xlfn.IFNA(IF($O220="days",$Y220*(VLOOKUP($K220,'Bed parameters'!$A$9:$I$12,9,FALSE))*$F220*(VLOOKUP($Q220,'Workforce distribution'!$C$8:$AD$30,AV$7,FALSE)),IF($Q220="n/a",(IF($P220=AV$6,$X220*$F220,0)),$X220*$F220*(VLOOKUP($Q220,'Workforce distribution'!$C$8:$AD$30,AV$7,FALSE)))),0)</f>
        <v>0</v>
      </c>
      <c r="AW220" s="30">
        <f>_xlfn.IFNA(IF($O220="days",$Y220*(VLOOKUP($K220,'Bed parameters'!$A$9:$I$12,9,FALSE))*$F220*(VLOOKUP($Q220,'Workforce distribution'!$C$8:$AD$30,AW$7,FALSE)),IF($Q220="n/a",(IF($P220=AW$6,$X220*$F220,0)),$X220*$F220*(VLOOKUP($Q220,'Workforce distribution'!$C$8:$AD$30,AW$7,FALSE)))),0)</f>
        <v>0</v>
      </c>
      <c r="AX220" s="30">
        <f>_xlfn.IFNA(IF($O220="days",$Y220*(VLOOKUP($K220,'Bed parameters'!$A$9:$I$12,9,FALSE))*$F220*(VLOOKUP($Q220,'Workforce distribution'!$C$8:$AD$30,AX$7,FALSE)),IF($Q220="n/a",(IF($P220=AX$6,$X220*$F220,0)),$X220*$F220*(VLOOKUP($Q220,'Workforce distribution'!$C$8:$AD$30,AX$7,FALSE)))),0)</f>
        <v>0</v>
      </c>
      <c r="AY220" s="30">
        <f>_xlfn.IFNA(IF($O220="days",$Y220*(VLOOKUP($K220,'Bed parameters'!$A$9:$I$12,9,FALSE))*$F220*(VLOOKUP($Q220,'Workforce distribution'!$C$8:$AD$30,AY$7,FALSE)),IF($Q220="n/a",(IF($P220=AY$6,$X220*$F220,0)),$X220*$F220*(VLOOKUP($Q220,'Workforce distribution'!$C$8:$AD$30,AY$7,FALSE)))),0)</f>
        <v>0</v>
      </c>
      <c r="AZ220" s="30">
        <f>_xlfn.IFNA(IF($O220="days",$Y220*(VLOOKUP($K220,'Bed parameters'!$A$9:$I$12,9,FALSE))*$F220*(VLOOKUP($Q220,'Workforce distribution'!$C$8:$AD$30,AZ$7,FALSE)),IF($Q220="n/a",(IF($P220=AZ$6,$X220*$F220,0)),$X220*$F220*(VLOOKUP($Q220,'Workforce distribution'!$C$8:$AD$30,AZ$7,FALSE)))),0)</f>
        <v>0</v>
      </c>
      <c r="BA220" s="30">
        <f>_xlfn.IFNA(IF($O220="days",$Y220*(VLOOKUP($K220,'Bed parameters'!$A$9:$I$12,9,FALSE))*$F220*(VLOOKUP($Q220,'Workforce distribution'!$C$8:$AD$30,BA$7,FALSE)),IF($Q220="n/a",(IF($P220=BA$6,$X220*$F220,0)),$X220*$F220*(VLOOKUP($Q220,'Workforce distribution'!$C$8:$AD$30,BA$7,FALSE)))),0)</f>
        <v>0</v>
      </c>
      <c r="BB220" s="30">
        <f>_xlfn.IFNA(IF($O220="days",$Y220*(VLOOKUP($K220,'Bed parameters'!$A$9:$I$12,9,FALSE))*$F220*(VLOOKUP($Q220,'Workforce distribution'!$C$8:$AD$30,BB$7,FALSE)),IF($Q220="n/a",(IF($P220=BB$6,$X220*$F220,0)),$X220*$F220*(VLOOKUP($Q220,'Workforce distribution'!$C$8:$AD$30,BB$7,FALSE)))),0)</f>
        <v>0</v>
      </c>
      <c r="BC220" s="149">
        <f t="shared" si="33"/>
        <v>132.10811559115555</v>
      </c>
      <c r="BD220" s="288">
        <f>IF($Q220="n/a",(IF('Workforce hours'!D$30=0,0,(AB220/'Workforce hours'!D$30))),(IF(VLOOKUP($Q220,'Workforce hours'!$C$8:$AD$30,BD$7,FALSE)=0,0,(AB220/(VLOOKUP($Q220,'Workforce hours'!$C$8:$AD$30,BD$7,FALSE))))))</f>
        <v>0</v>
      </c>
      <c r="BE220" s="288">
        <f>IF($Q220="n/a",(IF('Workforce hours'!E$30=0,0,(AC220/'Workforce hours'!E$30))),(IF(VLOOKUP($Q220,'Workforce hours'!$C$8:$AD$30,BE$7,FALSE)=0,0,(AC220/(VLOOKUP($Q220,'Workforce hours'!$C$8:$AD$30,BE$7,FALSE))))))</f>
        <v>0</v>
      </c>
      <c r="BF220" s="288">
        <f>IF($Q220="n/a",(IF('Workforce hours'!F$30=0,0,(AD220/'Workforce hours'!F$30))),(IF(VLOOKUP($Q220,'Workforce hours'!$C$8:$AD$30,BF$7,FALSE)=0,0,(AD220/(VLOOKUP($Q220,'Workforce hours'!$C$8:$AD$30,BF$7,FALSE))))))</f>
        <v>0</v>
      </c>
      <c r="BG220" s="288">
        <f>IF($Q220="n/a",(IF('Workforce hours'!G$30=0,0,(AE220/'Workforce hours'!G$30))),(IF(VLOOKUP($Q220,'Workforce hours'!$C$8:$AD$30,BG$7,FALSE)=0,0,(AE220/(VLOOKUP($Q220,'Workforce hours'!$C$8:$AD$30,BG$7,FALSE))))))</f>
        <v>0</v>
      </c>
      <c r="BH220" s="288">
        <f>IF($Q220="n/a",(IF('Workforce hours'!H$30=0,0,(AF220/'Workforce hours'!H$30))),(IF(VLOOKUP($Q220,'Workforce hours'!$C$8:$AD$30,BH$7,FALSE)=0,0,(AF220/(VLOOKUP($Q220,'Workforce hours'!$C$8:$AD$30,BH$7,FALSE))))))</f>
        <v>0</v>
      </c>
      <c r="BI220" s="288">
        <f>IF($Q220="n/a",(IF('Workforce hours'!I$30=0,0,(AG220/'Workforce hours'!I$30))),(IF(VLOOKUP($Q220,'Workforce hours'!$C$8:$AD$30,BI$7,FALSE)=0,0,(AG220/(VLOOKUP($Q220,'Workforce hours'!$C$8:$AD$30,BI$7,FALSE))))))</f>
        <v>0</v>
      </c>
      <c r="BJ220" s="288">
        <f>IF($Q220="n/a",(IF('Workforce hours'!J$30=0,0,(AH220/'Workforce hours'!J$30))),(IF(VLOOKUP($Q220,'Workforce hours'!$C$8:$AD$30,BJ$7,FALSE)=0,0,(AH220/(VLOOKUP($Q220,'Workforce hours'!$C$8:$AD$30,BJ$7,FALSE))))))</f>
        <v>0</v>
      </c>
      <c r="BK220" s="288">
        <f>IF($Q220="n/a",(IF('Workforce hours'!K$30=0,0,(AI220/'Workforce hours'!K$30))),(IF(VLOOKUP($Q220,'Workforce hours'!$C$8:$AD$30,BK$7,FALSE)=0,0,(AI220/(VLOOKUP($Q220,'Workforce hours'!$C$8:$AD$30,BK$7,FALSE))))))</f>
        <v>0</v>
      </c>
      <c r="BL220" s="288">
        <f>IF($Q220="n/a",(IF('Workforce hours'!L$30=0,0,(AJ220/'Workforce hours'!L$30))),(IF(VLOOKUP($Q220,'Workforce hours'!$C$8:$AD$30,BL$7,FALSE)=0,0,(AJ220/(VLOOKUP($Q220,'Workforce hours'!$C$8:$AD$30,BL$7,FALSE))))))</f>
        <v>0</v>
      </c>
      <c r="BM220" s="288">
        <f>IF($Q220="n/a",(IF('Workforce hours'!M$30=0,0,(AK220/'Workforce hours'!M$30))),(IF(VLOOKUP($Q220,'Workforce hours'!$C$8:$AD$30,BM$7,FALSE)=0,0,(AK220/(VLOOKUP($Q220,'Workforce hours'!$C$8:$AD$30,BM$7,FALSE))))))</f>
        <v>0</v>
      </c>
      <c r="BN220" s="288">
        <f>IF($Q220="n/a",(IF('Workforce hours'!N$30=0,0,(AL220/'Workforce hours'!N$30))),(IF(VLOOKUP($Q220,'Workforce hours'!$C$8:$AD$30,BN$7,FALSE)=0,0,(AL220/(VLOOKUP($Q220,'Workforce hours'!$C$8:$AD$30,BN$7,FALSE))))))</f>
        <v>0</v>
      </c>
      <c r="BO220" s="288">
        <f>IF($Q220="n/a",(IF('Workforce hours'!O$30=0,0,(AM220/'Workforce hours'!O$30))),(IF(VLOOKUP($Q220,'Workforce hours'!$C$8:$AD$30,BO$7,FALSE)=0,0,(AM220/(VLOOKUP($Q220,'Workforce hours'!$C$8:$AD$30,BO$7,FALSE))))))</f>
        <v>0</v>
      </c>
      <c r="BP220" s="288">
        <f>IF($Q220="n/a",(IF('Workforce hours'!P$30=0,0,(AN220/'Workforce hours'!P$30))),(IF(VLOOKUP($Q220,'Workforce hours'!$C$8:$AD$30,BP$7,FALSE)=0,0,(AN220/(VLOOKUP($Q220,'Workforce hours'!$C$8:$AD$30,BP$7,FALSE))))))</f>
        <v>0</v>
      </c>
      <c r="BQ220" s="288">
        <f>IF($Q220="n/a",(IF('Workforce hours'!Q$30=0,0,(AO220/'Workforce hours'!Q$30))),(IF(VLOOKUP($Q220,'Workforce hours'!$C$8:$AD$30,BQ$7,FALSE)=0,0,(AO220/(VLOOKUP($Q220,'Workforce hours'!$C$8:$AD$30,BQ$7,FALSE))))))</f>
        <v>0</v>
      </c>
      <c r="BR220" s="288">
        <f>IF($Q220="n/a",(IF('Workforce hours'!R$30=0,0,(AP220/'Workforce hours'!R$30))),(IF(VLOOKUP($Q220,'Workforce hours'!$C$8:$AD$30,BR$7,FALSE)=0,0,(AP220/(VLOOKUP($Q220,'Workforce hours'!$C$8:$AD$30,BR$7,FALSE))))))</f>
        <v>0</v>
      </c>
      <c r="BS220" s="288">
        <f>IF($Q220="n/a",(IF('Workforce hours'!S$30=0,0,(AQ220/'Workforce hours'!S$30))),(IF(VLOOKUP($Q220,'Workforce hours'!$C$8:$AD$30,BS$7,FALSE)=0,0,(AQ220/(VLOOKUP($Q220,'Workforce hours'!$C$8:$AD$30,BS$7,FALSE))))))</f>
        <v>0</v>
      </c>
      <c r="BT220" s="288">
        <f>IF($Q220="n/a",(IF('Workforce hours'!T$30=0,0,(AR220/'Workforce hours'!T$30))),(IF(VLOOKUP($Q220,'Workforce hours'!$C$8:$AD$30,BT$7,FALSE)=0,0,(AR220/(VLOOKUP($Q220,'Workforce hours'!$C$8:$AD$30,BT$7,FALSE))))))</f>
        <v>0</v>
      </c>
      <c r="BU220" s="288">
        <f>IF($Q220="n/a",(IF('Workforce hours'!U$30=0,0,(AS220/'Workforce hours'!U$30))),(IF(VLOOKUP($Q220,'Workforce hours'!$C$8:$AD$30,BU$7,FALSE)=0,0,(AS220/(VLOOKUP($Q220,'Workforce hours'!$C$8:$AD$30,BU$7,FALSE))))))</f>
        <v>132.10811559115555</v>
      </c>
      <c r="BV220" s="288">
        <f>IF($Q220="n/a",(IF('Workforce hours'!V$30=0,0,(AT220/'Workforce hours'!V$30))),(IF(VLOOKUP($Q220,'Workforce hours'!$C$8:$AD$30,BV$7,FALSE)=0,0,(AT220/(VLOOKUP($Q220,'Workforce hours'!$C$8:$AD$30,BV$7,FALSE))))))</f>
        <v>0</v>
      </c>
      <c r="BW220" s="288">
        <f>IF($Q220="n/a",(IF('Workforce hours'!W$30=0,0,(AU220/'Workforce hours'!W$30))),(IF(VLOOKUP($Q220,'Workforce hours'!$C$8:$AD$30,BW$7,FALSE)=0,0,(AU220/(VLOOKUP($Q220,'Workforce hours'!$C$8:$AD$30,BW$7,FALSE))))))</f>
        <v>0</v>
      </c>
      <c r="BX220" s="288">
        <f>IF($Q220="n/a",(IF('Workforce hours'!X$30=0,0,(AV220/'Workforce hours'!X$30))),(IF(VLOOKUP($Q220,'Workforce hours'!$C$8:$AD$30,BX$7,FALSE)=0,0,(AV220/(VLOOKUP($Q220,'Workforce hours'!$C$8:$AD$30,BX$7,FALSE))))))</f>
        <v>0</v>
      </c>
      <c r="BY220" s="288">
        <f>IF($Q220="n/a",(IF('Workforce hours'!Y$30=0,0,(AW220/'Workforce hours'!Y$30))),(IF(VLOOKUP($Q220,'Workforce hours'!$C$8:$AD$30,BY$7,FALSE)=0,0,(AW220/(VLOOKUP($Q220,'Workforce hours'!$C$8:$AD$30,BY$7,FALSE))))))</f>
        <v>0</v>
      </c>
      <c r="BZ220" s="288">
        <f>IF($Q220="n/a",(IF('Workforce hours'!Z$30=0,0,(AX220/'Workforce hours'!Z$30))),(IF(VLOOKUP($Q220,'Workforce hours'!$C$8:$AD$30,BZ$7,FALSE)=0,0,(AX220/(VLOOKUP($Q220,'Workforce hours'!$C$8:$AD$30,BZ$7,FALSE))))))</f>
        <v>0</v>
      </c>
      <c r="CA220" s="288">
        <f>IF($Q220="n/a",(IF('Workforce hours'!AA$30=0,0,(AY220/'Workforce hours'!AA$30))),(IF(VLOOKUP($Q220,'Workforce hours'!$C$8:$AD$30,CA$7,FALSE)=0,0,(AY220/(VLOOKUP($Q220,'Workforce hours'!$C$8:$AD$30,CA$7,FALSE))))))</f>
        <v>0</v>
      </c>
      <c r="CB220" s="288">
        <f>IF($Q220="n/a",(IF('Workforce hours'!AB$30=0,0,(AZ220/'Workforce hours'!AB$30))),(IF(VLOOKUP($Q220,'Workforce hours'!$C$8:$AD$30,CB$7,FALSE)=0,0,(AZ220/(VLOOKUP($Q220,'Workforce hours'!$C$8:$AD$30,CB$7,FALSE))))))</f>
        <v>0</v>
      </c>
      <c r="CC220" s="288">
        <f>IF($Q220="n/a",(IF('Workforce hours'!AC$30=0,0,(BA220/'Workforce hours'!AC$30))),(IF(VLOOKUP($Q220,'Workforce hours'!$C$8:$AD$30,CC$7,FALSE)=0,0,(BA220/(VLOOKUP($Q220,'Workforce hours'!$C$8:$AD$30,CC$7,FALSE))))))</f>
        <v>0</v>
      </c>
      <c r="CD220" s="288">
        <f>IF($Q220="n/a",(IF('Workforce hours'!AD$30=0,0,(BB220/'Workforce hours'!AD$30))),(IF(VLOOKUP($Q220,'Workforce hours'!$C$8:$AD$30,CD$7,FALSE)=0,0,(BB220/(VLOOKUP($Q220,'Workforce hours'!$C$8:$AD$30,CD$7,FALSE))))))</f>
        <v>0</v>
      </c>
      <c r="CE220" s="289">
        <f t="shared" si="34"/>
        <v>0</v>
      </c>
      <c r="CF220" s="290">
        <f>BD220*'Workforce costs'!B$9*(1+'Workforce costs'!B$10)*(1+'Workforce costs'!B$11)</f>
        <v>0</v>
      </c>
      <c r="CG220" s="290">
        <f>BE220*'Workforce costs'!C$9*(1+'Workforce costs'!C$10)*(1+'Workforce costs'!C$11)</f>
        <v>0</v>
      </c>
      <c r="CH220" s="290">
        <f>BF220*'Workforce costs'!D$9*(1+'Workforce costs'!D$10)*(1+'Workforce costs'!D$11)</f>
        <v>0</v>
      </c>
      <c r="CI220" s="290">
        <f>BG220*'Workforce costs'!E$9*(1+'Workforce costs'!E$10)*(1+'Workforce costs'!E$11)</f>
        <v>0</v>
      </c>
      <c r="CJ220" s="290">
        <f>BH220*'Workforce costs'!F$9*(1+'Workforce costs'!F$10)*(1+'Workforce costs'!F$11)</f>
        <v>0</v>
      </c>
      <c r="CK220" s="290">
        <f>BI220*'Workforce costs'!G$9*(1+'Workforce costs'!G$10)*(1+'Workforce costs'!G$11)</f>
        <v>0</v>
      </c>
      <c r="CL220" s="290">
        <f>BJ220*'Workforce costs'!H$9*(1+'Workforce costs'!H$10)*(1+'Workforce costs'!H$11)</f>
        <v>0</v>
      </c>
      <c r="CM220" s="290">
        <f>BK220*'Workforce costs'!I$9*(1+'Workforce costs'!I$10)*(1+'Workforce costs'!I$11)</f>
        <v>0</v>
      </c>
      <c r="CN220" s="290">
        <f>BL220*'Workforce costs'!J$9*(1+'Workforce costs'!J$10)*(1+'Workforce costs'!J$11)</f>
        <v>0</v>
      </c>
      <c r="CO220" s="290">
        <f>BM220*'Workforce costs'!K$9*(1+'Workforce costs'!K$10)*(1+'Workforce costs'!K$11)</f>
        <v>0</v>
      </c>
      <c r="CP220" s="290">
        <f>BN220*'Workforce costs'!L$9*(1+'Workforce costs'!L$10)*(1+'Workforce costs'!L$11)</f>
        <v>0</v>
      </c>
      <c r="CQ220" s="290">
        <f>BO220*'Workforce costs'!M$9*(1+'Workforce costs'!M$10)*(1+'Workforce costs'!M$11)</f>
        <v>0</v>
      </c>
      <c r="CR220" s="290">
        <f>BP220*'Workforce costs'!N$9*(1+'Workforce costs'!N$10)*(1+'Workforce costs'!N$11)</f>
        <v>0</v>
      </c>
      <c r="CS220" s="290">
        <f>BQ220*'Workforce costs'!O$9*(1+'Workforce costs'!O$10)*(1+'Workforce costs'!O$11)</f>
        <v>0</v>
      </c>
      <c r="CT220" s="290">
        <f>BR220*'Workforce costs'!P$9*(1+'Workforce costs'!P$10)*(1+'Workforce costs'!P$11)</f>
        <v>0</v>
      </c>
      <c r="CU220" s="290">
        <f>BS220*'Workforce costs'!Q$9*(1+'Workforce costs'!Q$10)*(1+'Workforce costs'!Q$11)</f>
        <v>0</v>
      </c>
      <c r="CV220" s="290">
        <f>BT220*'Workforce costs'!R$9*(1+'Workforce costs'!R$10)*(1+'Workforce costs'!R$11)</f>
        <v>0</v>
      </c>
      <c r="CW220" s="290">
        <f>BU220*'Workforce costs'!S$9*(1+'Workforce costs'!S$10)*(1+'Workforce costs'!S$11)</f>
        <v>0</v>
      </c>
      <c r="CX220" s="290">
        <f>BV220*'Workforce costs'!T$9*(1+'Workforce costs'!T$10)*(1+'Workforce costs'!T$11)</f>
        <v>0</v>
      </c>
      <c r="CY220" s="290">
        <f>BW220*'Workforce costs'!U$9*(1+'Workforce costs'!U$10)*(1+'Workforce costs'!U$11)</f>
        <v>0</v>
      </c>
      <c r="CZ220" s="290">
        <f>BX220*'Workforce costs'!V$9*(1+'Workforce costs'!V$10)*(1+'Workforce costs'!V$11)</f>
        <v>0</v>
      </c>
      <c r="DA220" s="290">
        <f>BY220*'Workforce costs'!W$9*(1+'Workforce costs'!W$10)*(1+'Workforce costs'!W$11)</f>
        <v>0</v>
      </c>
      <c r="DB220" s="290">
        <f>BZ220*'Workforce costs'!X$9*(1+'Workforce costs'!X$10)*(1+'Workforce costs'!X$11)</f>
        <v>0</v>
      </c>
      <c r="DC220" s="290">
        <f>CA220*'Workforce costs'!Y$9*(1+'Workforce costs'!Y$10)*(1+'Workforce costs'!Y$11)</f>
        <v>0</v>
      </c>
      <c r="DD220" s="290">
        <f>CB220*'Workforce costs'!Z$9*(1+'Workforce costs'!Z$10)*(1+'Workforce costs'!Z$11)</f>
        <v>0</v>
      </c>
      <c r="DE220" s="290">
        <f>CC220*'Workforce costs'!AA$9*(1+'Workforce costs'!AA$10)*(1+'Workforce costs'!AA$11)</f>
        <v>0</v>
      </c>
      <c r="DF220" s="290">
        <f>CD220*'Workforce costs'!AB$9*(1+'Workforce costs'!AB$10)*(1+'Workforce costs'!AB$11)</f>
        <v>0</v>
      </c>
    </row>
    <row r="221" spans="1:110" x14ac:dyDescent="0.3">
      <c r="A221" s="2" t="str">
        <f>Outputs!$A$4</f>
        <v>Australia</v>
      </c>
      <c r="B221" s="2" t="str">
        <f t="shared" si="27"/>
        <v>Australia 65+</v>
      </c>
      <c r="C221" s="30">
        <f>VLOOKUP($B221,Populations!$D$15:$H$1920,3,FALSE)</f>
        <v>4559374</v>
      </c>
      <c r="D221" s="255">
        <f>IF(OR($H221="General pop",$H221="Schools",$H221="Workplace",$H221="Skills Training",$H221="Digital Supports"),1,VLOOKUP($B221,Populations!$D$15:$H$1920,5,FALSE))</f>
        <v>1</v>
      </c>
      <c r="E221" s="88">
        <f>VLOOKUP(I221,Epidemiology!$C$10:$H$47,6,FALSE)</f>
        <v>1850</v>
      </c>
      <c r="F221" s="102">
        <f>'Care profiles'!R222</f>
        <v>1</v>
      </c>
      <c r="G221" s="15" t="str">
        <f>'Care profiles'!A222</f>
        <v>65+</v>
      </c>
      <c r="H221" s="15" t="str">
        <f>'Care profiles'!B222</f>
        <v>Thoughts</v>
      </c>
      <c r="I221" s="15" t="str">
        <f>'Care profiles'!C222</f>
        <v>Thoughts_65+yrs</v>
      </c>
      <c r="J221" s="15" t="str">
        <f>'Care profiles'!D222</f>
        <v>Care profile</v>
      </c>
      <c r="K221" s="15" t="str">
        <f>'Care profiles'!E222</f>
        <v>Individual Suicide Prevention Support Services</v>
      </c>
      <c r="L221" s="104">
        <f>'Care profiles'!F222</f>
        <v>0.3</v>
      </c>
      <c r="M221" s="15">
        <f>'Care profiles'!G222</f>
        <v>6</v>
      </c>
      <c r="N221" s="15">
        <f>'Care profiles'!H222</f>
        <v>60</v>
      </c>
      <c r="O221" s="15" t="str">
        <f>'Care profiles'!I222</f>
        <v>min</v>
      </c>
      <c r="P221" s="15" t="str">
        <f>'Care profiles'!J222</f>
        <v>Peer Worker</v>
      </c>
      <c r="Q221" s="15" t="str">
        <f>'Care profiles'!K222</f>
        <v>n/a</v>
      </c>
      <c r="R221" s="15" t="str">
        <f>'Care profiles'!M222</f>
        <v>N</v>
      </c>
      <c r="S221" s="15" t="str">
        <f>'Care profiles'!O222</f>
        <v>N</v>
      </c>
      <c r="T221" s="15" t="str">
        <f>'Care profiles'!Q222</f>
        <v>Y</v>
      </c>
      <c r="U221" s="30">
        <f t="shared" si="28"/>
        <v>84348.418999999994</v>
      </c>
      <c r="V221" s="30">
        <f t="shared" si="29"/>
        <v>25304.525699999998</v>
      </c>
      <c r="W221" s="30">
        <f>IF(M221="n/a",0,IF(O221="days",V221*M221*(1+(VLOOKUP(K221,'Bed parameters'!$A$9:$G$12,7,FALSE))),V221*M221))</f>
        <v>151827.15419999999</v>
      </c>
      <c r="X221" s="30">
        <f t="shared" si="30"/>
        <v>151827.15420000002</v>
      </c>
      <c r="Y221" s="30">
        <f t="shared" si="31"/>
        <v>0</v>
      </c>
      <c r="Z221" s="113">
        <f>_xlfn.IFNA(Y221/((VLOOKUP(K221,'Bed parameters'!$A$9:$G$12,3,FALSE))*(VLOOKUP(K221,'Bed parameters'!$A$9:$G$12,5,FALSE))),0)</f>
        <v>0</v>
      </c>
      <c r="AA221" s="30">
        <f t="shared" si="32"/>
        <v>151827.15420000002</v>
      </c>
      <c r="AB221" s="30">
        <f>_xlfn.IFNA(IF($O221="days",$Y221*(VLOOKUP($K221,'Bed parameters'!$A$9:$I$12,9,FALSE))*$F221*(VLOOKUP($Q221,'Workforce distribution'!$C$8:$AD$30,AB$7,FALSE)),IF($Q221="n/a",(IF($P221=AB$6,$X221*$F221,0)),$X221*$F221*(VLOOKUP($Q221,'Workforce distribution'!$C$8:$AD$30,AB$7,FALSE)))),0)</f>
        <v>0</v>
      </c>
      <c r="AC221" s="30">
        <f>_xlfn.IFNA(IF($O221="days",$Y221*(VLOOKUP($K221,'Bed parameters'!$A$9:$I$12,9,FALSE))*$F221*(VLOOKUP($Q221,'Workforce distribution'!$C$8:$AD$30,AC$7,FALSE)),IF($Q221="n/a",(IF($P221=AC$6,$X221*$F221,0)),$X221*$F221*(VLOOKUP($Q221,'Workforce distribution'!$C$8:$AD$30,AC$7,FALSE)))),0)</f>
        <v>0</v>
      </c>
      <c r="AD221" s="30">
        <f>_xlfn.IFNA(IF($O221="days",$Y221*(VLOOKUP($K221,'Bed parameters'!$A$9:$I$12,9,FALSE))*$F221*(VLOOKUP($Q221,'Workforce distribution'!$C$8:$AD$30,AD$7,FALSE)),IF($Q221="n/a",(IF($P221=AD$6,$X221*$F221,0)),$X221*$F221*(VLOOKUP($Q221,'Workforce distribution'!$C$8:$AD$30,AD$7,FALSE)))),0)</f>
        <v>0</v>
      </c>
      <c r="AE221" s="30">
        <f>_xlfn.IFNA(IF($O221="days",$Y221*(VLOOKUP($K221,'Bed parameters'!$A$9:$I$12,9,FALSE))*$F221*(VLOOKUP($Q221,'Workforce distribution'!$C$8:$AD$30,AE$7,FALSE)),IF($Q221="n/a",(IF($P221=AE$6,$X221*$F221,0)),$X221*$F221*(VLOOKUP($Q221,'Workforce distribution'!$C$8:$AD$30,AE$7,FALSE)))),0)</f>
        <v>151827.15420000002</v>
      </c>
      <c r="AF221" s="30">
        <f>_xlfn.IFNA(IF($O221="days",$Y221*(VLOOKUP($K221,'Bed parameters'!$A$9:$I$12,9,FALSE))*$F221*(VLOOKUP($Q221,'Workforce distribution'!$C$8:$AD$30,AF$7,FALSE)),IF($Q221="n/a",(IF($P221=AF$6,$X221*$F221,0)),$X221*$F221*(VLOOKUP($Q221,'Workforce distribution'!$C$8:$AD$30,AF$7,FALSE)))),0)</f>
        <v>0</v>
      </c>
      <c r="AG221" s="30">
        <f>_xlfn.IFNA(IF($O221="days",$Y221*(VLOOKUP($K221,'Bed parameters'!$A$9:$I$12,9,FALSE))*$F221*(VLOOKUP($Q221,'Workforce distribution'!$C$8:$AD$30,AG$7,FALSE)),IF($Q221="n/a",(IF($P221=AG$6,$X221*$F221,0)),$X221*$F221*(VLOOKUP($Q221,'Workforce distribution'!$C$8:$AD$30,AG$7,FALSE)))),0)</f>
        <v>0</v>
      </c>
      <c r="AH221" s="30">
        <f>_xlfn.IFNA(IF($O221="days",$Y221*(VLOOKUP($K221,'Bed parameters'!$A$9:$I$12,9,FALSE))*$F221*(VLOOKUP($Q221,'Workforce distribution'!$C$8:$AD$30,AH$7,FALSE)),IF($Q221="n/a",(IF($P221=AH$6,$X221*$F221,0)),$X221*$F221*(VLOOKUP($Q221,'Workforce distribution'!$C$8:$AD$30,AH$7,FALSE)))),0)</f>
        <v>0</v>
      </c>
      <c r="AI221" s="30">
        <f>_xlfn.IFNA(IF($O221="days",$Y221*(VLOOKUP($K221,'Bed parameters'!$A$9:$I$12,9,FALSE))*$F221*(VLOOKUP($Q221,'Workforce distribution'!$C$8:$AD$30,AI$7,FALSE)),IF($Q221="n/a",(IF($P221=AI$6,$X221*$F221,0)),$X221*$F221*(VLOOKUP($Q221,'Workforce distribution'!$C$8:$AD$30,AI$7,FALSE)))),0)</f>
        <v>0</v>
      </c>
      <c r="AJ221" s="30">
        <f>_xlfn.IFNA(IF($O221="days",$Y221*(VLOOKUP($K221,'Bed parameters'!$A$9:$I$12,9,FALSE))*$F221*(VLOOKUP($Q221,'Workforce distribution'!$C$8:$AD$30,AJ$7,FALSE)),IF($Q221="n/a",(IF($P221=AJ$6,$X221*$F221,0)),$X221*$F221*(VLOOKUP($Q221,'Workforce distribution'!$C$8:$AD$30,AJ$7,FALSE)))),0)</f>
        <v>0</v>
      </c>
      <c r="AK221" s="30">
        <f>_xlfn.IFNA(IF($O221="days",$Y221*(VLOOKUP($K221,'Bed parameters'!$A$9:$I$12,9,FALSE))*$F221*(VLOOKUP($Q221,'Workforce distribution'!$C$8:$AD$30,AK$7,FALSE)),IF($Q221="n/a",(IF($P221=AK$6,$X221*$F221,0)),$X221*$F221*(VLOOKUP($Q221,'Workforce distribution'!$C$8:$AD$30,AK$7,FALSE)))),0)</f>
        <v>0</v>
      </c>
      <c r="AL221" s="30">
        <f>_xlfn.IFNA(IF($O221="days",$Y221*(VLOOKUP($K221,'Bed parameters'!$A$9:$I$12,9,FALSE))*$F221*(VLOOKUP($Q221,'Workforce distribution'!$C$8:$AD$30,AL$7,FALSE)),IF($Q221="n/a",(IF($P221=AL$6,$X221*$F221,0)),$X221*$F221*(VLOOKUP($Q221,'Workforce distribution'!$C$8:$AD$30,AL$7,FALSE)))),0)</f>
        <v>0</v>
      </c>
      <c r="AM221" s="30">
        <f>_xlfn.IFNA(IF($O221="days",$Y221*(VLOOKUP($K221,'Bed parameters'!$A$9:$I$12,9,FALSE))*$F221*(VLOOKUP($Q221,'Workforce distribution'!$C$8:$AD$30,AM$7,FALSE)),IF($Q221="n/a",(IF($P221=AM$6,$X221*$F221,0)),$X221*$F221*(VLOOKUP($Q221,'Workforce distribution'!$C$8:$AD$30,AM$7,FALSE)))),0)</f>
        <v>0</v>
      </c>
      <c r="AN221" s="30">
        <f>_xlfn.IFNA(IF($O221="days",$Y221*(VLOOKUP($K221,'Bed parameters'!$A$9:$I$12,9,FALSE))*$F221*(VLOOKUP($Q221,'Workforce distribution'!$C$8:$AD$30,AN$7,FALSE)),IF($Q221="n/a",(IF($P221=AN$6,$X221*$F221,0)),$X221*$F221*(VLOOKUP($Q221,'Workforce distribution'!$C$8:$AD$30,AN$7,FALSE)))),0)</f>
        <v>0</v>
      </c>
      <c r="AO221" s="30">
        <f>_xlfn.IFNA(IF($O221="days",$Y221*(VLOOKUP($K221,'Bed parameters'!$A$9:$I$12,9,FALSE))*$F221*(VLOOKUP($Q221,'Workforce distribution'!$C$8:$AD$30,AO$7,FALSE)),IF($Q221="n/a",(IF($P221=AO$6,$X221*$F221,0)),$X221*$F221*(VLOOKUP($Q221,'Workforce distribution'!$C$8:$AD$30,AO$7,FALSE)))),0)</f>
        <v>0</v>
      </c>
      <c r="AP221" s="30">
        <f>_xlfn.IFNA(IF($O221="days",$Y221*(VLOOKUP($K221,'Bed parameters'!$A$9:$I$12,9,FALSE))*$F221*(VLOOKUP($Q221,'Workforce distribution'!$C$8:$AD$30,AP$7,FALSE)),IF($Q221="n/a",(IF($P221=AP$6,$X221*$F221,0)),$X221*$F221*(VLOOKUP($Q221,'Workforce distribution'!$C$8:$AD$30,AP$7,FALSE)))),0)</f>
        <v>0</v>
      </c>
      <c r="AQ221" s="30">
        <f>_xlfn.IFNA(IF($O221="days",$Y221*(VLOOKUP($K221,'Bed parameters'!$A$9:$I$12,9,FALSE))*$F221*(VLOOKUP($Q221,'Workforce distribution'!$C$8:$AD$30,AQ$7,FALSE)),IF($Q221="n/a",(IF($P221=AQ$6,$X221*$F221,0)),$X221*$F221*(VLOOKUP($Q221,'Workforce distribution'!$C$8:$AD$30,AQ$7,FALSE)))),0)</f>
        <v>0</v>
      </c>
      <c r="AR221" s="30">
        <f>_xlfn.IFNA(IF($O221="days",$Y221*(VLOOKUP($K221,'Bed parameters'!$A$9:$I$12,9,FALSE))*$F221*(VLOOKUP($Q221,'Workforce distribution'!$C$8:$AD$30,AR$7,FALSE)),IF($Q221="n/a",(IF($P221=AR$6,$X221*$F221,0)),$X221*$F221*(VLOOKUP($Q221,'Workforce distribution'!$C$8:$AD$30,AR$7,FALSE)))),0)</f>
        <v>0</v>
      </c>
      <c r="AS221" s="30">
        <f>_xlfn.IFNA(IF($O221="days",$Y221*(VLOOKUP($K221,'Bed parameters'!$A$9:$I$12,9,FALSE))*$F221*(VLOOKUP($Q221,'Workforce distribution'!$C$8:$AD$30,AS$7,FALSE)),IF($Q221="n/a",(IF($P221=AS$6,$X221*$F221,0)),$X221*$F221*(VLOOKUP($Q221,'Workforce distribution'!$C$8:$AD$30,AS$7,FALSE)))),0)</f>
        <v>0</v>
      </c>
      <c r="AT221" s="30">
        <f>_xlfn.IFNA(IF($O221="days",$Y221*(VLOOKUP($K221,'Bed parameters'!$A$9:$I$12,9,FALSE))*$F221*(VLOOKUP($Q221,'Workforce distribution'!$C$8:$AD$30,AT$7,FALSE)),IF($Q221="n/a",(IF($P221=AT$6,$X221*$F221,0)),$X221*$F221*(VLOOKUP($Q221,'Workforce distribution'!$C$8:$AD$30,AT$7,FALSE)))),0)</f>
        <v>0</v>
      </c>
      <c r="AU221" s="30">
        <f>_xlfn.IFNA(IF($O221="days",$Y221*(VLOOKUP($K221,'Bed parameters'!$A$9:$I$12,9,FALSE))*$F221*(VLOOKUP($Q221,'Workforce distribution'!$C$8:$AD$30,AU$7,FALSE)),IF($Q221="n/a",(IF($P221=AU$6,$X221*$F221,0)),$X221*$F221*(VLOOKUP($Q221,'Workforce distribution'!$C$8:$AD$30,AU$7,FALSE)))),0)</f>
        <v>0</v>
      </c>
      <c r="AV221" s="30">
        <f>_xlfn.IFNA(IF($O221="days",$Y221*(VLOOKUP($K221,'Bed parameters'!$A$9:$I$12,9,FALSE))*$F221*(VLOOKUP($Q221,'Workforce distribution'!$C$8:$AD$30,AV$7,FALSE)),IF($Q221="n/a",(IF($P221=AV$6,$X221*$F221,0)),$X221*$F221*(VLOOKUP($Q221,'Workforce distribution'!$C$8:$AD$30,AV$7,FALSE)))),0)</f>
        <v>0</v>
      </c>
      <c r="AW221" s="30">
        <f>_xlfn.IFNA(IF($O221="days",$Y221*(VLOOKUP($K221,'Bed parameters'!$A$9:$I$12,9,FALSE))*$F221*(VLOOKUP($Q221,'Workforce distribution'!$C$8:$AD$30,AW$7,FALSE)),IF($Q221="n/a",(IF($P221=AW$6,$X221*$F221,0)),$X221*$F221*(VLOOKUP($Q221,'Workforce distribution'!$C$8:$AD$30,AW$7,FALSE)))),0)</f>
        <v>0</v>
      </c>
      <c r="AX221" s="30">
        <f>_xlfn.IFNA(IF($O221="days",$Y221*(VLOOKUP($K221,'Bed parameters'!$A$9:$I$12,9,FALSE))*$F221*(VLOOKUP($Q221,'Workforce distribution'!$C$8:$AD$30,AX$7,FALSE)),IF($Q221="n/a",(IF($P221=AX$6,$X221*$F221,0)),$X221*$F221*(VLOOKUP($Q221,'Workforce distribution'!$C$8:$AD$30,AX$7,FALSE)))),0)</f>
        <v>0</v>
      </c>
      <c r="AY221" s="30">
        <f>_xlfn.IFNA(IF($O221="days",$Y221*(VLOOKUP($K221,'Bed parameters'!$A$9:$I$12,9,FALSE))*$F221*(VLOOKUP($Q221,'Workforce distribution'!$C$8:$AD$30,AY$7,FALSE)),IF($Q221="n/a",(IF($P221=AY$6,$X221*$F221,0)),$X221*$F221*(VLOOKUP($Q221,'Workforce distribution'!$C$8:$AD$30,AY$7,FALSE)))),0)</f>
        <v>0</v>
      </c>
      <c r="AZ221" s="30">
        <f>_xlfn.IFNA(IF($O221="days",$Y221*(VLOOKUP($K221,'Bed parameters'!$A$9:$I$12,9,FALSE))*$F221*(VLOOKUP($Q221,'Workforce distribution'!$C$8:$AD$30,AZ$7,FALSE)),IF($Q221="n/a",(IF($P221=AZ$6,$X221*$F221,0)),$X221*$F221*(VLOOKUP($Q221,'Workforce distribution'!$C$8:$AD$30,AZ$7,FALSE)))),0)</f>
        <v>0</v>
      </c>
      <c r="BA221" s="30">
        <f>_xlfn.IFNA(IF($O221="days",$Y221*(VLOOKUP($K221,'Bed parameters'!$A$9:$I$12,9,FALSE))*$F221*(VLOOKUP($Q221,'Workforce distribution'!$C$8:$AD$30,BA$7,FALSE)),IF($Q221="n/a",(IF($P221=BA$6,$X221*$F221,0)),$X221*$F221*(VLOOKUP($Q221,'Workforce distribution'!$C$8:$AD$30,BA$7,FALSE)))),0)</f>
        <v>0</v>
      </c>
      <c r="BB221" s="30">
        <f>_xlfn.IFNA(IF($O221="days",$Y221*(VLOOKUP($K221,'Bed parameters'!$A$9:$I$12,9,FALSE))*$F221*(VLOOKUP($Q221,'Workforce distribution'!$C$8:$AD$30,BB$7,FALSE)),IF($Q221="n/a",(IF($P221=BB$6,$X221*$F221,0)),$X221*$F221*(VLOOKUP($Q221,'Workforce distribution'!$C$8:$AD$30,BB$7,FALSE)))),0)</f>
        <v>0</v>
      </c>
      <c r="BC221" s="149">
        <f t="shared" si="33"/>
        <v>132.10811559115555</v>
      </c>
      <c r="BD221" s="288">
        <f>IF($Q221="n/a",(IF('Workforce hours'!D$30=0,0,(AB221/'Workforce hours'!D$30))),(IF(VLOOKUP($Q221,'Workforce hours'!$C$8:$AD$30,BD$7,FALSE)=0,0,(AB221/(VLOOKUP($Q221,'Workforce hours'!$C$8:$AD$30,BD$7,FALSE))))))</f>
        <v>0</v>
      </c>
      <c r="BE221" s="288">
        <f>IF($Q221="n/a",(IF('Workforce hours'!E$30=0,0,(AC221/'Workforce hours'!E$30))),(IF(VLOOKUP($Q221,'Workforce hours'!$C$8:$AD$30,BE$7,FALSE)=0,0,(AC221/(VLOOKUP($Q221,'Workforce hours'!$C$8:$AD$30,BE$7,FALSE))))))</f>
        <v>0</v>
      </c>
      <c r="BF221" s="288">
        <f>IF($Q221="n/a",(IF('Workforce hours'!F$30=0,0,(AD221/'Workforce hours'!F$30))),(IF(VLOOKUP($Q221,'Workforce hours'!$C$8:$AD$30,BF$7,FALSE)=0,0,(AD221/(VLOOKUP($Q221,'Workforce hours'!$C$8:$AD$30,BF$7,FALSE))))))</f>
        <v>0</v>
      </c>
      <c r="BG221" s="288">
        <f>IF($Q221="n/a",(IF('Workforce hours'!G$30=0,0,(AE221/'Workforce hours'!G$30))),(IF(VLOOKUP($Q221,'Workforce hours'!$C$8:$AD$30,BG$7,FALSE)=0,0,(AE221/(VLOOKUP($Q221,'Workforce hours'!$C$8:$AD$30,BG$7,FALSE))))))</f>
        <v>132.10811559115555</v>
      </c>
      <c r="BH221" s="288">
        <f>IF($Q221="n/a",(IF('Workforce hours'!H$30=0,0,(AF221/'Workforce hours'!H$30))),(IF(VLOOKUP($Q221,'Workforce hours'!$C$8:$AD$30,BH$7,FALSE)=0,0,(AF221/(VLOOKUP($Q221,'Workforce hours'!$C$8:$AD$30,BH$7,FALSE))))))</f>
        <v>0</v>
      </c>
      <c r="BI221" s="288">
        <f>IF($Q221="n/a",(IF('Workforce hours'!I$30=0,0,(AG221/'Workforce hours'!I$30))),(IF(VLOOKUP($Q221,'Workforce hours'!$C$8:$AD$30,BI$7,FALSE)=0,0,(AG221/(VLOOKUP($Q221,'Workforce hours'!$C$8:$AD$30,BI$7,FALSE))))))</f>
        <v>0</v>
      </c>
      <c r="BJ221" s="288">
        <f>IF($Q221="n/a",(IF('Workforce hours'!J$30=0,0,(AH221/'Workforce hours'!J$30))),(IF(VLOOKUP($Q221,'Workforce hours'!$C$8:$AD$30,BJ$7,FALSE)=0,0,(AH221/(VLOOKUP($Q221,'Workforce hours'!$C$8:$AD$30,BJ$7,FALSE))))))</f>
        <v>0</v>
      </c>
      <c r="BK221" s="288">
        <f>IF($Q221="n/a",(IF('Workforce hours'!K$30=0,0,(AI221/'Workforce hours'!K$30))),(IF(VLOOKUP($Q221,'Workforce hours'!$C$8:$AD$30,BK$7,FALSE)=0,0,(AI221/(VLOOKUP($Q221,'Workforce hours'!$C$8:$AD$30,BK$7,FALSE))))))</f>
        <v>0</v>
      </c>
      <c r="BL221" s="288">
        <f>IF($Q221="n/a",(IF('Workforce hours'!L$30=0,0,(AJ221/'Workforce hours'!L$30))),(IF(VLOOKUP($Q221,'Workforce hours'!$C$8:$AD$30,BL$7,FALSE)=0,0,(AJ221/(VLOOKUP($Q221,'Workforce hours'!$C$8:$AD$30,BL$7,FALSE))))))</f>
        <v>0</v>
      </c>
      <c r="BM221" s="288">
        <f>IF($Q221="n/a",(IF('Workforce hours'!M$30=0,0,(AK221/'Workforce hours'!M$30))),(IF(VLOOKUP($Q221,'Workforce hours'!$C$8:$AD$30,BM$7,FALSE)=0,0,(AK221/(VLOOKUP($Q221,'Workforce hours'!$C$8:$AD$30,BM$7,FALSE))))))</f>
        <v>0</v>
      </c>
      <c r="BN221" s="288">
        <f>IF($Q221="n/a",(IF('Workforce hours'!N$30=0,0,(AL221/'Workforce hours'!N$30))),(IF(VLOOKUP($Q221,'Workforce hours'!$C$8:$AD$30,BN$7,FALSE)=0,0,(AL221/(VLOOKUP($Q221,'Workforce hours'!$C$8:$AD$30,BN$7,FALSE))))))</f>
        <v>0</v>
      </c>
      <c r="BO221" s="288">
        <f>IF($Q221="n/a",(IF('Workforce hours'!O$30=0,0,(AM221/'Workforce hours'!O$30))),(IF(VLOOKUP($Q221,'Workforce hours'!$C$8:$AD$30,BO$7,FALSE)=0,0,(AM221/(VLOOKUP($Q221,'Workforce hours'!$C$8:$AD$30,BO$7,FALSE))))))</f>
        <v>0</v>
      </c>
      <c r="BP221" s="288">
        <f>IF($Q221="n/a",(IF('Workforce hours'!P$30=0,0,(AN221/'Workforce hours'!P$30))),(IF(VLOOKUP($Q221,'Workforce hours'!$C$8:$AD$30,BP$7,FALSE)=0,0,(AN221/(VLOOKUP($Q221,'Workforce hours'!$C$8:$AD$30,BP$7,FALSE))))))</f>
        <v>0</v>
      </c>
      <c r="BQ221" s="288">
        <f>IF($Q221="n/a",(IF('Workforce hours'!Q$30=0,0,(AO221/'Workforce hours'!Q$30))),(IF(VLOOKUP($Q221,'Workforce hours'!$C$8:$AD$30,BQ$7,FALSE)=0,0,(AO221/(VLOOKUP($Q221,'Workforce hours'!$C$8:$AD$30,BQ$7,FALSE))))))</f>
        <v>0</v>
      </c>
      <c r="BR221" s="288">
        <f>IF($Q221="n/a",(IF('Workforce hours'!R$30=0,0,(AP221/'Workforce hours'!R$30))),(IF(VLOOKUP($Q221,'Workforce hours'!$C$8:$AD$30,BR$7,FALSE)=0,0,(AP221/(VLOOKUP($Q221,'Workforce hours'!$C$8:$AD$30,BR$7,FALSE))))))</f>
        <v>0</v>
      </c>
      <c r="BS221" s="288">
        <f>IF($Q221="n/a",(IF('Workforce hours'!S$30=0,0,(AQ221/'Workforce hours'!S$30))),(IF(VLOOKUP($Q221,'Workforce hours'!$C$8:$AD$30,BS$7,FALSE)=0,0,(AQ221/(VLOOKUP($Q221,'Workforce hours'!$C$8:$AD$30,BS$7,FALSE))))))</f>
        <v>0</v>
      </c>
      <c r="BT221" s="288">
        <f>IF($Q221="n/a",(IF('Workforce hours'!T$30=0,0,(AR221/'Workforce hours'!T$30))),(IF(VLOOKUP($Q221,'Workforce hours'!$C$8:$AD$30,BT$7,FALSE)=0,0,(AR221/(VLOOKUP($Q221,'Workforce hours'!$C$8:$AD$30,BT$7,FALSE))))))</f>
        <v>0</v>
      </c>
      <c r="BU221" s="288">
        <f>IF($Q221="n/a",(IF('Workforce hours'!U$30=0,0,(AS221/'Workforce hours'!U$30))),(IF(VLOOKUP($Q221,'Workforce hours'!$C$8:$AD$30,BU$7,FALSE)=0,0,(AS221/(VLOOKUP($Q221,'Workforce hours'!$C$8:$AD$30,BU$7,FALSE))))))</f>
        <v>0</v>
      </c>
      <c r="BV221" s="288">
        <f>IF($Q221="n/a",(IF('Workforce hours'!V$30=0,0,(AT221/'Workforce hours'!V$30))),(IF(VLOOKUP($Q221,'Workforce hours'!$C$8:$AD$30,BV$7,FALSE)=0,0,(AT221/(VLOOKUP($Q221,'Workforce hours'!$C$8:$AD$30,BV$7,FALSE))))))</f>
        <v>0</v>
      </c>
      <c r="BW221" s="288">
        <f>IF($Q221="n/a",(IF('Workforce hours'!W$30=0,0,(AU221/'Workforce hours'!W$30))),(IF(VLOOKUP($Q221,'Workforce hours'!$C$8:$AD$30,BW$7,FALSE)=0,0,(AU221/(VLOOKUP($Q221,'Workforce hours'!$C$8:$AD$30,BW$7,FALSE))))))</f>
        <v>0</v>
      </c>
      <c r="BX221" s="288">
        <f>IF($Q221="n/a",(IF('Workforce hours'!X$30=0,0,(AV221/'Workforce hours'!X$30))),(IF(VLOOKUP($Q221,'Workforce hours'!$C$8:$AD$30,BX$7,FALSE)=0,0,(AV221/(VLOOKUP($Q221,'Workforce hours'!$C$8:$AD$30,BX$7,FALSE))))))</f>
        <v>0</v>
      </c>
      <c r="BY221" s="288">
        <f>IF($Q221="n/a",(IF('Workforce hours'!Y$30=0,0,(AW221/'Workforce hours'!Y$30))),(IF(VLOOKUP($Q221,'Workforce hours'!$C$8:$AD$30,BY$7,FALSE)=0,0,(AW221/(VLOOKUP($Q221,'Workforce hours'!$C$8:$AD$30,BY$7,FALSE))))))</f>
        <v>0</v>
      </c>
      <c r="BZ221" s="288">
        <f>IF($Q221="n/a",(IF('Workforce hours'!Z$30=0,0,(AX221/'Workforce hours'!Z$30))),(IF(VLOOKUP($Q221,'Workforce hours'!$C$8:$AD$30,BZ$7,FALSE)=0,0,(AX221/(VLOOKUP($Q221,'Workforce hours'!$C$8:$AD$30,BZ$7,FALSE))))))</f>
        <v>0</v>
      </c>
      <c r="CA221" s="288">
        <f>IF($Q221="n/a",(IF('Workforce hours'!AA$30=0,0,(AY221/'Workforce hours'!AA$30))),(IF(VLOOKUP($Q221,'Workforce hours'!$C$8:$AD$30,CA$7,FALSE)=0,0,(AY221/(VLOOKUP($Q221,'Workforce hours'!$C$8:$AD$30,CA$7,FALSE))))))</f>
        <v>0</v>
      </c>
      <c r="CB221" s="288">
        <f>IF($Q221="n/a",(IF('Workforce hours'!AB$30=0,0,(AZ221/'Workforce hours'!AB$30))),(IF(VLOOKUP($Q221,'Workforce hours'!$C$8:$AD$30,CB$7,FALSE)=0,0,(AZ221/(VLOOKUP($Q221,'Workforce hours'!$C$8:$AD$30,CB$7,FALSE))))))</f>
        <v>0</v>
      </c>
      <c r="CC221" s="288">
        <f>IF($Q221="n/a",(IF('Workforce hours'!AC$30=0,0,(BA221/'Workforce hours'!AC$30))),(IF(VLOOKUP($Q221,'Workforce hours'!$C$8:$AD$30,CC$7,FALSE)=0,0,(BA221/(VLOOKUP($Q221,'Workforce hours'!$C$8:$AD$30,CC$7,FALSE))))))</f>
        <v>0</v>
      </c>
      <c r="CD221" s="288">
        <f>IF($Q221="n/a",(IF('Workforce hours'!AD$30=0,0,(BB221/'Workforce hours'!AD$30))),(IF(VLOOKUP($Q221,'Workforce hours'!$C$8:$AD$30,CD$7,FALSE)=0,0,(BB221/(VLOOKUP($Q221,'Workforce hours'!$C$8:$AD$30,CD$7,FALSE))))))</f>
        <v>0</v>
      </c>
      <c r="CE221" s="289">
        <f t="shared" si="34"/>
        <v>0</v>
      </c>
      <c r="CF221" s="290">
        <f>BD221*'Workforce costs'!B$9*(1+'Workforce costs'!B$10)*(1+'Workforce costs'!B$11)</f>
        <v>0</v>
      </c>
      <c r="CG221" s="290">
        <f>BE221*'Workforce costs'!C$9*(1+'Workforce costs'!C$10)*(1+'Workforce costs'!C$11)</f>
        <v>0</v>
      </c>
      <c r="CH221" s="290">
        <f>BF221*'Workforce costs'!D$9*(1+'Workforce costs'!D$10)*(1+'Workforce costs'!D$11)</f>
        <v>0</v>
      </c>
      <c r="CI221" s="290">
        <f>BG221*'Workforce costs'!E$9*(1+'Workforce costs'!E$10)*(1+'Workforce costs'!E$11)</f>
        <v>0</v>
      </c>
      <c r="CJ221" s="290">
        <f>BH221*'Workforce costs'!F$9*(1+'Workforce costs'!F$10)*(1+'Workforce costs'!F$11)</f>
        <v>0</v>
      </c>
      <c r="CK221" s="290">
        <f>BI221*'Workforce costs'!G$9*(1+'Workforce costs'!G$10)*(1+'Workforce costs'!G$11)</f>
        <v>0</v>
      </c>
      <c r="CL221" s="290">
        <f>BJ221*'Workforce costs'!H$9*(1+'Workforce costs'!H$10)*(1+'Workforce costs'!H$11)</f>
        <v>0</v>
      </c>
      <c r="CM221" s="290">
        <f>BK221*'Workforce costs'!I$9*(1+'Workforce costs'!I$10)*(1+'Workforce costs'!I$11)</f>
        <v>0</v>
      </c>
      <c r="CN221" s="290">
        <f>BL221*'Workforce costs'!J$9*(1+'Workforce costs'!J$10)*(1+'Workforce costs'!J$11)</f>
        <v>0</v>
      </c>
      <c r="CO221" s="290">
        <f>BM221*'Workforce costs'!K$9*(1+'Workforce costs'!K$10)*(1+'Workforce costs'!K$11)</f>
        <v>0</v>
      </c>
      <c r="CP221" s="290">
        <f>BN221*'Workforce costs'!L$9*(1+'Workforce costs'!L$10)*(1+'Workforce costs'!L$11)</f>
        <v>0</v>
      </c>
      <c r="CQ221" s="290">
        <f>BO221*'Workforce costs'!M$9*(1+'Workforce costs'!M$10)*(1+'Workforce costs'!M$11)</f>
        <v>0</v>
      </c>
      <c r="CR221" s="290">
        <f>BP221*'Workforce costs'!N$9*(1+'Workforce costs'!N$10)*(1+'Workforce costs'!N$11)</f>
        <v>0</v>
      </c>
      <c r="CS221" s="290">
        <f>BQ221*'Workforce costs'!O$9*(1+'Workforce costs'!O$10)*(1+'Workforce costs'!O$11)</f>
        <v>0</v>
      </c>
      <c r="CT221" s="290">
        <f>BR221*'Workforce costs'!P$9*(1+'Workforce costs'!P$10)*(1+'Workforce costs'!P$11)</f>
        <v>0</v>
      </c>
      <c r="CU221" s="290">
        <f>BS221*'Workforce costs'!Q$9*(1+'Workforce costs'!Q$10)*(1+'Workforce costs'!Q$11)</f>
        <v>0</v>
      </c>
      <c r="CV221" s="290">
        <f>BT221*'Workforce costs'!R$9*(1+'Workforce costs'!R$10)*(1+'Workforce costs'!R$11)</f>
        <v>0</v>
      </c>
      <c r="CW221" s="290">
        <f>BU221*'Workforce costs'!S$9*(1+'Workforce costs'!S$10)*(1+'Workforce costs'!S$11)</f>
        <v>0</v>
      </c>
      <c r="CX221" s="290">
        <f>BV221*'Workforce costs'!T$9*(1+'Workforce costs'!T$10)*(1+'Workforce costs'!T$11)</f>
        <v>0</v>
      </c>
      <c r="CY221" s="290">
        <f>BW221*'Workforce costs'!U$9*(1+'Workforce costs'!U$10)*(1+'Workforce costs'!U$11)</f>
        <v>0</v>
      </c>
      <c r="CZ221" s="290">
        <f>BX221*'Workforce costs'!V$9*(1+'Workforce costs'!V$10)*(1+'Workforce costs'!V$11)</f>
        <v>0</v>
      </c>
      <c r="DA221" s="290">
        <f>BY221*'Workforce costs'!W$9*(1+'Workforce costs'!W$10)*(1+'Workforce costs'!W$11)</f>
        <v>0</v>
      </c>
      <c r="DB221" s="290">
        <f>BZ221*'Workforce costs'!X$9*(1+'Workforce costs'!X$10)*(1+'Workforce costs'!X$11)</f>
        <v>0</v>
      </c>
      <c r="DC221" s="290">
        <f>CA221*'Workforce costs'!Y$9*(1+'Workforce costs'!Y$10)*(1+'Workforce costs'!Y$11)</f>
        <v>0</v>
      </c>
      <c r="DD221" s="290">
        <f>CB221*'Workforce costs'!Z$9*(1+'Workforce costs'!Z$10)*(1+'Workforce costs'!Z$11)</f>
        <v>0</v>
      </c>
      <c r="DE221" s="290">
        <f>CC221*'Workforce costs'!AA$9*(1+'Workforce costs'!AA$10)*(1+'Workforce costs'!AA$11)</f>
        <v>0</v>
      </c>
      <c r="DF221" s="290">
        <f>CD221*'Workforce costs'!AB$9*(1+'Workforce costs'!AB$10)*(1+'Workforce costs'!AB$11)</f>
        <v>0</v>
      </c>
    </row>
    <row r="222" spans="1:110" x14ac:dyDescent="0.3">
      <c r="A222" s="2" t="str">
        <f>Outputs!$A$4</f>
        <v>Australia</v>
      </c>
      <c r="B222" s="2" t="str">
        <f t="shared" si="27"/>
        <v>Australia 65+</v>
      </c>
      <c r="C222" s="30">
        <f>VLOOKUP($B222,Populations!$D$15:$H$1920,3,FALSE)</f>
        <v>4559374</v>
      </c>
      <c r="D222" s="255">
        <f>IF(OR($H222="General pop",$H222="Schools",$H222="Workplace",$H222="Skills Training",$H222="Digital Supports"),1,VLOOKUP($B222,Populations!$D$15:$H$1920,5,FALSE))</f>
        <v>1</v>
      </c>
      <c r="E222" s="88">
        <f>VLOOKUP(I222,Epidemiology!$C$10:$H$47,6,FALSE)</f>
        <v>1850</v>
      </c>
      <c r="F222" s="102">
        <f>'Care profiles'!R223</f>
        <v>0.2</v>
      </c>
      <c r="G222" s="15" t="str">
        <f>'Care profiles'!A223</f>
        <v>65+</v>
      </c>
      <c r="H222" s="15" t="str">
        <f>'Care profiles'!B223</f>
        <v>Thoughts</v>
      </c>
      <c r="I222" s="15" t="str">
        <f>'Care profiles'!C223</f>
        <v>Thoughts_65+yrs</v>
      </c>
      <c r="J222" s="15" t="str">
        <f>'Care profiles'!D223</f>
        <v>Care profile</v>
      </c>
      <c r="K222" s="15" t="str">
        <f>'Care profiles'!E223</f>
        <v>Group Suicide Prevention Support Services</v>
      </c>
      <c r="L222" s="104">
        <f>'Care profiles'!F223</f>
        <v>0.3</v>
      </c>
      <c r="M222" s="15">
        <f>'Care profiles'!G223</f>
        <v>10</v>
      </c>
      <c r="N222" s="15">
        <f>'Care profiles'!H223</f>
        <v>60</v>
      </c>
      <c r="O222" s="15" t="str">
        <f>'Care profiles'!I223</f>
        <v>min</v>
      </c>
      <c r="P222" s="15" t="str">
        <f>'Care profiles'!J223</f>
        <v>Peer Worker</v>
      </c>
      <c r="Q222" s="15" t="str">
        <f>'Care profiles'!K223</f>
        <v>n/a</v>
      </c>
      <c r="R222" s="15" t="str">
        <f>'Care profiles'!M223</f>
        <v>N</v>
      </c>
      <c r="S222" s="15" t="str">
        <f>'Care profiles'!O223</f>
        <v>N</v>
      </c>
      <c r="T222" s="15" t="str">
        <f>'Care profiles'!Q223</f>
        <v>Y</v>
      </c>
      <c r="U222" s="30">
        <f t="shared" si="28"/>
        <v>84348.418999999994</v>
      </c>
      <c r="V222" s="30">
        <f t="shared" si="29"/>
        <v>25304.525699999998</v>
      </c>
      <c r="W222" s="30">
        <f>IF(M222="n/a",0,IF(O222="days",V222*M222*(1+(VLOOKUP(K222,'Bed parameters'!$A$9:$G$12,7,FALSE))),V222*M222))</f>
        <v>253045.25699999998</v>
      </c>
      <c r="X222" s="30">
        <f t="shared" si="30"/>
        <v>253045.25699999995</v>
      </c>
      <c r="Y222" s="30">
        <f t="shared" si="31"/>
        <v>0</v>
      </c>
      <c r="Z222" s="113">
        <f>_xlfn.IFNA(Y222/((VLOOKUP(K222,'Bed parameters'!$A$9:$G$12,3,FALSE))*(VLOOKUP(K222,'Bed parameters'!$A$9:$G$12,5,FALSE))),0)</f>
        <v>0</v>
      </c>
      <c r="AA222" s="30">
        <f t="shared" si="32"/>
        <v>50609.051399999997</v>
      </c>
      <c r="AB222" s="30">
        <f>_xlfn.IFNA(IF($O222="days",$Y222*(VLOOKUP($K222,'Bed parameters'!$A$9:$I$12,9,FALSE))*$F222*(VLOOKUP($Q222,'Workforce distribution'!$C$8:$AD$30,AB$7,FALSE)),IF($Q222="n/a",(IF($P222=AB$6,$X222*$F222,0)),$X222*$F222*(VLOOKUP($Q222,'Workforce distribution'!$C$8:$AD$30,AB$7,FALSE)))),0)</f>
        <v>0</v>
      </c>
      <c r="AC222" s="30">
        <f>_xlfn.IFNA(IF($O222="days",$Y222*(VLOOKUP($K222,'Bed parameters'!$A$9:$I$12,9,FALSE))*$F222*(VLOOKUP($Q222,'Workforce distribution'!$C$8:$AD$30,AC$7,FALSE)),IF($Q222="n/a",(IF($P222=AC$6,$X222*$F222,0)),$X222*$F222*(VLOOKUP($Q222,'Workforce distribution'!$C$8:$AD$30,AC$7,FALSE)))),0)</f>
        <v>0</v>
      </c>
      <c r="AD222" s="30">
        <f>_xlfn.IFNA(IF($O222="days",$Y222*(VLOOKUP($K222,'Bed parameters'!$A$9:$I$12,9,FALSE))*$F222*(VLOOKUP($Q222,'Workforce distribution'!$C$8:$AD$30,AD$7,FALSE)),IF($Q222="n/a",(IF($P222=AD$6,$X222*$F222,0)),$X222*$F222*(VLOOKUP($Q222,'Workforce distribution'!$C$8:$AD$30,AD$7,FALSE)))),0)</f>
        <v>0</v>
      </c>
      <c r="AE222" s="30">
        <f>_xlfn.IFNA(IF($O222="days",$Y222*(VLOOKUP($K222,'Bed parameters'!$A$9:$I$12,9,FALSE))*$F222*(VLOOKUP($Q222,'Workforce distribution'!$C$8:$AD$30,AE$7,FALSE)),IF($Q222="n/a",(IF($P222=AE$6,$X222*$F222,0)),$X222*$F222*(VLOOKUP($Q222,'Workforce distribution'!$C$8:$AD$30,AE$7,FALSE)))),0)</f>
        <v>50609.051399999997</v>
      </c>
      <c r="AF222" s="30">
        <f>_xlfn.IFNA(IF($O222="days",$Y222*(VLOOKUP($K222,'Bed parameters'!$A$9:$I$12,9,FALSE))*$F222*(VLOOKUP($Q222,'Workforce distribution'!$C$8:$AD$30,AF$7,FALSE)),IF($Q222="n/a",(IF($P222=AF$6,$X222*$F222,0)),$X222*$F222*(VLOOKUP($Q222,'Workforce distribution'!$C$8:$AD$30,AF$7,FALSE)))),0)</f>
        <v>0</v>
      </c>
      <c r="AG222" s="30">
        <f>_xlfn.IFNA(IF($O222="days",$Y222*(VLOOKUP($K222,'Bed parameters'!$A$9:$I$12,9,FALSE))*$F222*(VLOOKUP($Q222,'Workforce distribution'!$C$8:$AD$30,AG$7,FALSE)),IF($Q222="n/a",(IF($P222=AG$6,$X222*$F222,0)),$X222*$F222*(VLOOKUP($Q222,'Workforce distribution'!$C$8:$AD$30,AG$7,FALSE)))),0)</f>
        <v>0</v>
      </c>
      <c r="AH222" s="30">
        <f>_xlfn.IFNA(IF($O222="days",$Y222*(VLOOKUP($K222,'Bed parameters'!$A$9:$I$12,9,FALSE))*$F222*(VLOOKUP($Q222,'Workforce distribution'!$C$8:$AD$30,AH$7,FALSE)),IF($Q222="n/a",(IF($P222=AH$6,$X222*$F222,0)),$X222*$F222*(VLOOKUP($Q222,'Workforce distribution'!$C$8:$AD$30,AH$7,FALSE)))),0)</f>
        <v>0</v>
      </c>
      <c r="AI222" s="30">
        <f>_xlfn.IFNA(IF($O222="days",$Y222*(VLOOKUP($K222,'Bed parameters'!$A$9:$I$12,9,FALSE))*$F222*(VLOOKUP($Q222,'Workforce distribution'!$C$8:$AD$30,AI$7,FALSE)),IF($Q222="n/a",(IF($P222=AI$6,$X222*$F222,0)),$X222*$F222*(VLOOKUP($Q222,'Workforce distribution'!$C$8:$AD$30,AI$7,FALSE)))),0)</f>
        <v>0</v>
      </c>
      <c r="AJ222" s="30">
        <f>_xlfn.IFNA(IF($O222="days",$Y222*(VLOOKUP($K222,'Bed parameters'!$A$9:$I$12,9,FALSE))*$F222*(VLOOKUP($Q222,'Workforce distribution'!$C$8:$AD$30,AJ$7,FALSE)),IF($Q222="n/a",(IF($P222=AJ$6,$X222*$F222,0)),$X222*$F222*(VLOOKUP($Q222,'Workforce distribution'!$C$8:$AD$30,AJ$7,FALSE)))),0)</f>
        <v>0</v>
      </c>
      <c r="AK222" s="30">
        <f>_xlfn.IFNA(IF($O222="days",$Y222*(VLOOKUP($K222,'Bed parameters'!$A$9:$I$12,9,FALSE))*$F222*(VLOOKUP($Q222,'Workforce distribution'!$C$8:$AD$30,AK$7,FALSE)),IF($Q222="n/a",(IF($P222=AK$6,$X222*$F222,0)),$X222*$F222*(VLOOKUP($Q222,'Workforce distribution'!$C$8:$AD$30,AK$7,FALSE)))),0)</f>
        <v>0</v>
      </c>
      <c r="AL222" s="30">
        <f>_xlfn.IFNA(IF($O222="days",$Y222*(VLOOKUP($K222,'Bed parameters'!$A$9:$I$12,9,FALSE))*$F222*(VLOOKUP($Q222,'Workforce distribution'!$C$8:$AD$30,AL$7,FALSE)),IF($Q222="n/a",(IF($P222=AL$6,$X222*$F222,0)),$X222*$F222*(VLOOKUP($Q222,'Workforce distribution'!$C$8:$AD$30,AL$7,FALSE)))),0)</f>
        <v>0</v>
      </c>
      <c r="AM222" s="30">
        <f>_xlfn.IFNA(IF($O222="days",$Y222*(VLOOKUP($K222,'Bed parameters'!$A$9:$I$12,9,FALSE))*$F222*(VLOOKUP($Q222,'Workforce distribution'!$C$8:$AD$30,AM$7,FALSE)),IF($Q222="n/a",(IF($P222=AM$6,$X222*$F222,0)),$X222*$F222*(VLOOKUP($Q222,'Workforce distribution'!$C$8:$AD$30,AM$7,FALSE)))),0)</f>
        <v>0</v>
      </c>
      <c r="AN222" s="30">
        <f>_xlfn.IFNA(IF($O222="days",$Y222*(VLOOKUP($K222,'Bed parameters'!$A$9:$I$12,9,FALSE))*$F222*(VLOOKUP($Q222,'Workforce distribution'!$C$8:$AD$30,AN$7,FALSE)),IF($Q222="n/a",(IF($P222=AN$6,$X222*$F222,0)),$X222*$F222*(VLOOKUP($Q222,'Workforce distribution'!$C$8:$AD$30,AN$7,FALSE)))),0)</f>
        <v>0</v>
      </c>
      <c r="AO222" s="30">
        <f>_xlfn.IFNA(IF($O222="days",$Y222*(VLOOKUP($K222,'Bed parameters'!$A$9:$I$12,9,FALSE))*$F222*(VLOOKUP($Q222,'Workforce distribution'!$C$8:$AD$30,AO$7,FALSE)),IF($Q222="n/a",(IF($P222=AO$6,$X222*$F222,0)),$X222*$F222*(VLOOKUP($Q222,'Workforce distribution'!$C$8:$AD$30,AO$7,FALSE)))),0)</f>
        <v>0</v>
      </c>
      <c r="AP222" s="30">
        <f>_xlfn.IFNA(IF($O222="days",$Y222*(VLOOKUP($K222,'Bed parameters'!$A$9:$I$12,9,FALSE))*$F222*(VLOOKUP($Q222,'Workforce distribution'!$C$8:$AD$30,AP$7,FALSE)),IF($Q222="n/a",(IF($P222=AP$6,$X222*$F222,0)),$X222*$F222*(VLOOKUP($Q222,'Workforce distribution'!$C$8:$AD$30,AP$7,FALSE)))),0)</f>
        <v>0</v>
      </c>
      <c r="AQ222" s="30">
        <f>_xlfn.IFNA(IF($O222="days",$Y222*(VLOOKUP($K222,'Bed parameters'!$A$9:$I$12,9,FALSE))*$F222*(VLOOKUP($Q222,'Workforce distribution'!$C$8:$AD$30,AQ$7,FALSE)),IF($Q222="n/a",(IF($P222=AQ$6,$X222*$F222,0)),$X222*$F222*(VLOOKUP($Q222,'Workforce distribution'!$C$8:$AD$30,AQ$7,FALSE)))),0)</f>
        <v>0</v>
      </c>
      <c r="AR222" s="30">
        <f>_xlfn.IFNA(IF($O222="days",$Y222*(VLOOKUP($K222,'Bed parameters'!$A$9:$I$12,9,FALSE))*$F222*(VLOOKUP($Q222,'Workforce distribution'!$C$8:$AD$30,AR$7,FALSE)),IF($Q222="n/a",(IF($P222=AR$6,$X222*$F222,0)),$X222*$F222*(VLOOKUP($Q222,'Workforce distribution'!$C$8:$AD$30,AR$7,FALSE)))),0)</f>
        <v>0</v>
      </c>
      <c r="AS222" s="30">
        <f>_xlfn.IFNA(IF($O222="days",$Y222*(VLOOKUP($K222,'Bed parameters'!$A$9:$I$12,9,FALSE))*$F222*(VLOOKUP($Q222,'Workforce distribution'!$C$8:$AD$30,AS$7,FALSE)),IF($Q222="n/a",(IF($P222=AS$6,$X222*$F222,0)),$X222*$F222*(VLOOKUP($Q222,'Workforce distribution'!$C$8:$AD$30,AS$7,FALSE)))),0)</f>
        <v>0</v>
      </c>
      <c r="AT222" s="30">
        <f>_xlfn.IFNA(IF($O222="days",$Y222*(VLOOKUP($K222,'Bed parameters'!$A$9:$I$12,9,FALSE))*$F222*(VLOOKUP($Q222,'Workforce distribution'!$C$8:$AD$30,AT$7,FALSE)),IF($Q222="n/a",(IF($P222=AT$6,$X222*$F222,0)),$X222*$F222*(VLOOKUP($Q222,'Workforce distribution'!$C$8:$AD$30,AT$7,FALSE)))),0)</f>
        <v>0</v>
      </c>
      <c r="AU222" s="30">
        <f>_xlfn.IFNA(IF($O222="days",$Y222*(VLOOKUP($K222,'Bed parameters'!$A$9:$I$12,9,FALSE))*$F222*(VLOOKUP($Q222,'Workforce distribution'!$C$8:$AD$30,AU$7,FALSE)),IF($Q222="n/a",(IF($P222=AU$6,$X222*$F222,0)),$X222*$F222*(VLOOKUP($Q222,'Workforce distribution'!$C$8:$AD$30,AU$7,FALSE)))),0)</f>
        <v>0</v>
      </c>
      <c r="AV222" s="30">
        <f>_xlfn.IFNA(IF($O222="days",$Y222*(VLOOKUP($K222,'Bed parameters'!$A$9:$I$12,9,FALSE))*$F222*(VLOOKUP($Q222,'Workforce distribution'!$C$8:$AD$30,AV$7,FALSE)),IF($Q222="n/a",(IF($P222=AV$6,$X222*$F222,0)),$X222*$F222*(VLOOKUP($Q222,'Workforce distribution'!$C$8:$AD$30,AV$7,FALSE)))),0)</f>
        <v>0</v>
      </c>
      <c r="AW222" s="30">
        <f>_xlfn.IFNA(IF($O222="days",$Y222*(VLOOKUP($K222,'Bed parameters'!$A$9:$I$12,9,FALSE))*$F222*(VLOOKUP($Q222,'Workforce distribution'!$C$8:$AD$30,AW$7,FALSE)),IF($Q222="n/a",(IF($P222=AW$6,$X222*$F222,0)),$X222*$F222*(VLOOKUP($Q222,'Workforce distribution'!$C$8:$AD$30,AW$7,FALSE)))),0)</f>
        <v>0</v>
      </c>
      <c r="AX222" s="30">
        <f>_xlfn.IFNA(IF($O222="days",$Y222*(VLOOKUP($K222,'Bed parameters'!$A$9:$I$12,9,FALSE))*$F222*(VLOOKUP($Q222,'Workforce distribution'!$C$8:$AD$30,AX$7,FALSE)),IF($Q222="n/a",(IF($P222=AX$6,$X222*$F222,0)),$X222*$F222*(VLOOKUP($Q222,'Workforce distribution'!$C$8:$AD$30,AX$7,FALSE)))),0)</f>
        <v>0</v>
      </c>
      <c r="AY222" s="30">
        <f>_xlfn.IFNA(IF($O222="days",$Y222*(VLOOKUP($K222,'Bed parameters'!$A$9:$I$12,9,FALSE))*$F222*(VLOOKUP($Q222,'Workforce distribution'!$C$8:$AD$30,AY$7,FALSE)),IF($Q222="n/a",(IF($P222=AY$6,$X222*$F222,0)),$X222*$F222*(VLOOKUP($Q222,'Workforce distribution'!$C$8:$AD$30,AY$7,FALSE)))),0)</f>
        <v>0</v>
      </c>
      <c r="AZ222" s="30">
        <f>_xlfn.IFNA(IF($O222="days",$Y222*(VLOOKUP($K222,'Bed parameters'!$A$9:$I$12,9,FALSE))*$F222*(VLOOKUP($Q222,'Workforce distribution'!$C$8:$AD$30,AZ$7,FALSE)),IF($Q222="n/a",(IF($P222=AZ$6,$X222*$F222,0)),$X222*$F222*(VLOOKUP($Q222,'Workforce distribution'!$C$8:$AD$30,AZ$7,FALSE)))),0)</f>
        <v>0</v>
      </c>
      <c r="BA222" s="30">
        <f>_xlfn.IFNA(IF($O222="days",$Y222*(VLOOKUP($K222,'Bed parameters'!$A$9:$I$12,9,FALSE))*$F222*(VLOOKUP($Q222,'Workforce distribution'!$C$8:$AD$30,BA$7,FALSE)),IF($Q222="n/a",(IF($P222=BA$6,$X222*$F222,0)),$X222*$F222*(VLOOKUP($Q222,'Workforce distribution'!$C$8:$AD$30,BA$7,FALSE)))),0)</f>
        <v>0</v>
      </c>
      <c r="BB222" s="30">
        <f>_xlfn.IFNA(IF($O222="days",$Y222*(VLOOKUP($K222,'Bed parameters'!$A$9:$I$12,9,FALSE))*$F222*(VLOOKUP($Q222,'Workforce distribution'!$C$8:$AD$30,BB$7,FALSE)),IF($Q222="n/a",(IF($P222=BB$6,$X222*$F222,0)),$X222*$F222*(VLOOKUP($Q222,'Workforce distribution'!$C$8:$AD$30,BB$7,FALSE)))),0)</f>
        <v>0</v>
      </c>
      <c r="BC222" s="149">
        <f t="shared" si="33"/>
        <v>44.036038530385177</v>
      </c>
      <c r="BD222" s="288">
        <f>IF($Q222="n/a",(IF('Workforce hours'!D$30=0,0,(AB222/'Workforce hours'!D$30))),(IF(VLOOKUP($Q222,'Workforce hours'!$C$8:$AD$30,BD$7,FALSE)=0,0,(AB222/(VLOOKUP($Q222,'Workforce hours'!$C$8:$AD$30,BD$7,FALSE))))))</f>
        <v>0</v>
      </c>
      <c r="BE222" s="288">
        <f>IF($Q222="n/a",(IF('Workforce hours'!E$30=0,0,(AC222/'Workforce hours'!E$30))),(IF(VLOOKUP($Q222,'Workforce hours'!$C$8:$AD$30,BE$7,FALSE)=0,0,(AC222/(VLOOKUP($Q222,'Workforce hours'!$C$8:$AD$30,BE$7,FALSE))))))</f>
        <v>0</v>
      </c>
      <c r="BF222" s="288">
        <f>IF($Q222="n/a",(IF('Workforce hours'!F$30=0,0,(AD222/'Workforce hours'!F$30))),(IF(VLOOKUP($Q222,'Workforce hours'!$C$8:$AD$30,BF$7,FALSE)=0,0,(AD222/(VLOOKUP($Q222,'Workforce hours'!$C$8:$AD$30,BF$7,FALSE))))))</f>
        <v>0</v>
      </c>
      <c r="BG222" s="288">
        <f>IF($Q222="n/a",(IF('Workforce hours'!G$30=0,0,(AE222/'Workforce hours'!G$30))),(IF(VLOOKUP($Q222,'Workforce hours'!$C$8:$AD$30,BG$7,FALSE)=0,0,(AE222/(VLOOKUP($Q222,'Workforce hours'!$C$8:$AD$30,BG$7,FALSE))))))</f>
        <v>44.036038530385177</v>
      </c>
      <c r="BH222" s="288">
        <f>IF($Q222="n/a",(IF('Workforce hours'!H$30=0,0,(AF222/'Workforce hours'!H$30))),(IF(VLOOKUP($Q222,'Workforce hours'!$C$8:$AD$30,BH$7,FALSE)=0,0,(AF222/(VLOOKUP($Q222,'Workforce hours'!$C$8:$AD$30,BH$7,FALSE))))))</f>
        <v>0</v>
      </c>
      <c r="BI222" s="288">
        <f>IF($Q222="n/a",(IF('Workforce hours'!I$30=0,0,(AG222/'Workforce hours'!I$30))),(IF(VLOOKUP($Q222,'Workforce hours'!$C$8:$AD$30,BI$7,FALSE)=0,0,(AG222/(VLOOKUP($Q222,'Workforce hours'!$C$8:$AD$30,BI$7,FALSE))))))</f>
        <v>0</v>
      </c>
      <c r="BJ222" s="288">
        <f>IF($Q222="n/a",(IF('Workforce hours'!J$30=0,0,(AH222/'Workforce hours'!J$30))),(IF(VLOOKUP($Q222,'Workforce hours'!$C$8:$AD$30,BJ$7,FALSE)=0,0,(AH222/(VLOOKUP($Q222,'Workforce hours'!$C$8:$AD$30,BJ$7,FALSE))))))</f>
        <v>0</v>
      </c>
      <c r="BK222" s="288">
        <f>IF($Q222="n/a",(IF('Workforce hours'!K$30=0,0,(AI222/'Workforce hours'!K$30))),(IF(VLOOKUP($Q222,'Workforce hours'!$C$8:$AD$30,BK$7,FALSE)=0,0,(AI222/(VLOOKUP($Q222,'Workforce hours'!$C$8:$AD$30,BK$7,FALSE))))))</f>
        <v>0</v>
      </c>
      <c r="BL222" s="288">
        <f>IF($Q222="n/a",(IF('Workforce hours'!L$30=0,0,(AJ222/'Workforce hours'!L$30))),(IF(VLOOKUP($Q222,'Workforce hours'!$C$8:$AD$30,BL$7,FALSE)=0,0,(AJ222/(VLOOKUP($Q222,'Workforce hours'!$C$8:$AD$30,BL$7,FALSE))))))</f>
        <v>0</v>
      </c>
      <c r="BM222" s="288">
        <f>IF($Q222="n/a",(IF('Workforce hours'!M$30=0,0,(AK222/'Workforce hours'!M$30))),(IF(VLOOKUP($Q222,'Workforce hours'!$C$8:$AD$30,BM$7,FALSE)=0,0,(AK222/(VLOOKUP($Q222,'Workforce hours'!$C$8:$AD$30,BM$7,FALSE))))))</f>
        <v>0</v>
      </c>
      <c r="BN222" s="288">
        <f>IF($Q222="n/a",(IF('Workforce hours'!N$30=0,0,(AL222/'Workforce hours'!N$30))),(IF(VLOOKUP($Q222,'Workforce hours'!$C$8:$AD$30,BN$7,FALSE)=0,0,(AL222/(VLOOKUP($Q222,'Workforce hours'!$C$8:$AD$30,BN$7,FALSE))))))</f>
        <v>0</v>
      </c>
      <c r="BO222" s="288">
        <f>IF($Q222="n/a",(IF('Workforce hours'!O$30=0,0,(AM222/'Workforce hours'!O$30))),(IF(VLOOKUP($Q222,'Workforce hours'!$C$8:$AD$30,BO$7,FALSE)=0,0,(AM222/(VLOOKUP($Q222,'Workforce hours'!$C$8:$AD$30,BO$7,FALSE))))))</f>
        <v>0</v>
      </c>
      <c r="BP222" s="288">
        <f>IF($Q222="n/a",(IF('Workforce hours'!P$30=0,0,(AN222/'Workforce hours'!P$30))),(IF(VLOOKUP($Q222,'Workforce hours'!$C$8:$AD$30,BP$7,FALSE)=0,0,(AN222/(VLOOKUP($Q222,'Workforce hours'!$C$8:$AD$30,BP$7,FALSE))))))</f>
        <v>0</v>
      </c>
      <c r="BQ222" s="288">
        <f>IF($Q222="n/a",(IF('Workforce hours'!Q$30=0,0,(AO222/'Workforce hours'!Q$30))),(IF(VLOOKUP($Q222,'Workforce hours'!$C$8:$AD$30,BQ$7,FALSE)=0,0,(AO222/(VLOOKUP($Q222,'Workforce hours'!$C$8:$AD$30,BQ$7,FALSE))))))</f>
        <v>0</v>
      </c>
      <c r="BR222" s="288">
        <f>IF($Q222="n/a",(IF('Workforce hours'!R$30=0,0,(AP222/'Workforce hours'!R$30))),(IF(VLOOKUP($Q222,'Workforce hours'!$C$8:$AD$30,BR$7,FALSE)=0,0,(AP222/(VLOOKUP($Q222,'Workforce hours'!$C$8:$AD$30,BR$7,FALSE))))))</f>
        <v>0</v>
      </c>
      <c r="BS222" s="288">
        <f>IF($Q222="n/a",(IF('Workforce hours'!S$30=0,0,(AQ222/'Workforce hours'!S$30))),(IF(VLOOKUP($Q222,'Workforce hours'!$C$8:$AD$30,BS$7,FALSE)=0,0,(AQ222/(VLOOKUP($Q222,'Workforce hours'!$C$8:$AD$30,BS$7,FALSE))))))</f>
        <v>0</v>
      </c>
      <c r="BT222" s="288">
        <f>IF($Q222="n/a",(IF('Workforce hours'!T$30=0,0,(AR222/'Workforce hours'!T$30))),(IF(VLOOKUP($Q222,'Workforce hours'!$C$8:$AD$30,BT$7,FALSE)=0,0,(AR222/(VLOOKUP($Q222,'Workforce hours'!$C$8:$AD$30,BT$7,FALSE))))))</f>
        <v>0</v>
      </c>
      <c r="BU222" s="288">
        <f>IF($Q222="n/a",(IF('Workforce hours'!U$30=0,0,(AS222/'Workforce hours'!U$30))),(IF(VLOOKUP($Q222,'Workforce hours'!$C$8:$AD$30,BU$7,FALSE)=0,0,(AS222/(VLOOKUP($Q222,'Workforce hours'!$C$8:$AD$30,BU$7,FALSE))))))</f>
        <v>0</v>
      </c>
      <c r="BV222" s="288">
        <f>IF($Q222="n/a",(IF('Workforce hours'!V$30=0,0,(AT222/'Workforce hours'!V$30))),(IF(VLOOKUP($Q222,'Workforce hours'!$C$8:$AD$30,BV$7,FALSE)=0,0,(AT222/(VLOOKUP($Q222,'Workforce hours'!$C$8:$AD$30,BV$7,FALSE))))))</f>
        <v>0</v>
      </c>
      <c r="BW222" s="288">
        <f>IF($Q222="n/a",(IF('Workforce hours'!W$30=0,0,(AU222/'Workforce hours'!W$30))),(IF(VLOOKUP($Q222,'Workforce hours'!$C$8:$AD$30,BW$7,FALSE)=0,0,(AU222/(VLOOKUP($Q222,'Workforce hours'!$C$8:$AD$30,BW$7,FALSE))))))</f>
        <v>0</v>
      </c>
      <c r="BX222" s="288">
        <f>IF($Q222="n/a",(IF('Workforce hours'!X$30=0,0,(AV222/'Workforce hours'!X$30))),(IF(VLOOKUP($Q222,'Workforce hours'!$C$8:$AD$30,BX$7,FALSE)=0,0,(AV222/(VLOOKUP($Q222,'Workforce hours'!$C$8:$AD$30,BX$7,FALSE))))))</f>
        <v>0</v>
      </c>
      <c r="BY222" s="288">
        <f>IF($Q222="n/a",(IF('Workforce hours'!Y$30=0,0,(AW222/'Workforce hours'!Y$30))),(IF(VLOOKUP($Q222,'Workforce hours'!$C$8:$AD$30,BY$7,FALSE)=0,0,(AW222/(VLOOKUP($Q222,'Workforce hours'!$C$8:$AD$30,BY$7,FALSE))))))</f>
        <v>0</v>
      </c>
      <c r="BZ222" s="288">
        <f>IF($Q222="n/a",(IF('Workforce hours'!Z$30=0,0,(AX222/'Workforce hours'!Z$30))),(IF(VLOOKUP($Q222,'Workforce hours'!$C$8:$AD$30,BZ$7,FALSE)=0,0,(AX222/(VLOOKUP($Q222,'Workforce hours'!$C$8:$AD$30,BZ$7,FALSE))))))</f>
        <v>0</v>
      </c>
      <c r="CA222" s="288">
        <f>IF($Q222="n/a",(IF('Workforce hours'!AA$30=0,0,(AY222/'Workforce hours'!AA$30))),(IF(VLOOKUP($Q222,'Workforce hours'!$C$8:$AD$30,CA$7,FALSE)=0,0,(AY222/(VLOOKUP($Q222,'Workforce hours'!$C$8:$AD$30,CA$7,FALSE))))))</f>
        <v>0</v>
      </c>
      <c r="CB222" s="288">
        <f>IF($Q222="n/a",(IF('Workforce hours'!AB$30=0,0,(AZ222/'Workforce hours'!AB$30))),(IF(VLOOKUP($Q222,'Workforce hours'!$C$8:$AD$30,CB$7,FALSE)=0,0,(AZ222/(VLOOKUP($Q222,'Workforce hours'!$C$8:$AD$30,CB$7,FALSE))))))</f>
        <v>0</v>
      </c>
      <c r="CC222" s="288">
        <f>IF($Q222="n/a",(IF('Workforce hours'!AC$30=0,0,(BA222/'Workforce hours'!AC$30))),(IF(VLOOKUP($Q222,'Workforce hours'!$C$8:$AD$30,CC$7,FALSE)=0,0,(BA222/(VLOOKUP($Q222,'Workforce hours'!$C$8:$AD$30,CC$7,FALSE))))))</f>
        <v>0</v>
      </c>
      <c r="CD222" s="288">
        <f>IF($Q222="n/a",(IF('Workforce hours'!AD$30=0,0,(BB222/'Workforce hours'!AD$30))),(IF(VLOOKUP($Q222,'Workforce hours'!$C$8:$AD$30,CD$7,FALSE)=0,0,(BB222/(VLOOKUP($Q222,'Workforce hours'!$C$8:$AD$30,CD$7,FALSE))))))</f>
        <v>0</v>
      </c>
      <c r="CE222" s="289">
        <f t="shared" si="34"/>
        <v>0</v>
      </c>
      <c r="CF222" s="290">
        <f>BD222*'Workforce costs'!B$9*(1+'Workforce costs'!B$10)*(1+'Workforce costs'!B$11)</f>
        <v>0</v>
      </c>
      <c r="CG222" s="290">
        <f>BE222*'Workforce costs'!C$9*(1+'Workforce costs'!C$10)*(1+'Workforce costs'!C$11)</f>
        <v>0</v>
      </c>
      <c r="CH222" s="290">
        <f>BF222*'Workforce costs'!D$9*(1+'Workforce costs'!D$10)*(1+'Workforce costs'!D$11)</f>
        <v>0</v>
      </c>
      <c r="CI222" s="290">
        <f>BG222*'Workforce costs'!E$9*(1+'Workforce costs'!E$10)*(1+'Workforce costs'!E$11)</f>
        <v>0</v>
      </c>
      <c r="CJ222" s="290">
        <f>BH222*'Workforce costs'!F$9*(1+'Workforce costs'!F$10)*(1+'Workforce costs'!F$11)</f>
        <v>0</v>
      </c>
      <c r="CK222" s="290">
        <f>BI222*'Workforce costs'!G$9*(1+'Workforce costs'!G$10)*(1+'Workforce costs'!G$11)</f>
        <v>0</v>
      </c>
      <c r="CL222" s="290">
        <f>BJ222*'Workforce costs'!H$9*(1+'Workforce costs'!H$10)*(1+'Workforce costs'!H$11)</f>
        <v>0</v>
      </c>
      <c r="CM222" s="290">
        <f>BK222*'Workforce costs'!I$9*(1+'Workforce costs'!I$10)*(1+'Workforce costs'!I$11)</f>
        <v>0</v>
      </c>
      <c r="CN222" s="290">
        <f>BL222*'Workforce costs'!J$9*(1+'Workforce costs'!J$10)*(1+'Workforce costs'!J$11)</f>
        <v>0</v>
      </c>
      <c r="CO222" s="290">
        <f>BM222*'Workforce costs'!K$9*(1+'Workforce costs'!K$10)*(1+'Workforce costs'!K$11)</f>
        <v>0</v>
      </c>
      <c r="CP222" s="290">
        <f>BN222*'Workforce costs'!L$9*(1+'Workforce costs'!L$10)*(1+'Workforce costs'!L$11)</f>
        <v>0</v>
      </c>
      <c r="CQ222" s="290">
        <f>BO222*'Workforce costs'!M$9*(1+'Workforce costs'!M$10)*(1+'Workforce costs'!M$11)</f>
        <v>0</v>
      </c>
      <c r="CR222" s="290">
        <f>BP222*'Workforce costs'!N$9*(1+'Workforce costs'!N$10)*(1+'Workforce costs'!N$11)</f>
        <v>0</v>
      </c>
      <c r="CS222" s="290">
        <f>BQ222*'Workforce costs'!O$9*(1+'Workforce costs'!O$10)*(1+'Workforce costs'!O$11)</f>
        <v>0</v>
      </c>
      <c r="CT222" s="290">
        <f>BR222*'Workforce costs'!P$9*(1+'Workforce costs'!P$10)*(1+'Workforce costs'!P$11)</f>
        <v>0</v>
      </c>
      <c r="CU222" s="290">
        <f>BS222*'Workforce costs'!Q$9*(1+'Workforce costs'!Q$10)*(1+'Workforce costs'!Q$11)</f>
        <v>0</v>
      </c>
      <c r="CV222" s="290">
        <f>BT222*'Workforce costs'!R$9*(1+'Workforce costs'!R$10)*(1+'Workforce costs'!R$11)</f>
        <v>0</v>
      </c>
      <c r="CW222" s="290">
        <f>BU222*'Workforce costs'!S$9*(1+'Workforce costs'!S$10)*(1+'Workforce costs'!S$11)</f>
        <v>0</v>
      </c>
      <c r="CX222" s="290">
        <f>BV222*'Workforce costs'!T$9*(1+'Workforce costs'!T$10)*(1+'Workforce costs'!T$11)</f>
        <v>0</v>
      </c>
      <c r="CY222" s="290">
        <f>BW222*'Workforce costs'!U$9*(1+'Workforce costs'!U$10)*(1+'Workforce costs'!U$11)</f>
        <v>0</v>
      </c>
      <c r="CZ222" s="290">
        <f>BX222*'Workforce costs'!V$9*(1+'Workforce costs'!V$10)*(1+'Workforce costs'!V$11)</f>
        <v>0</v>
      </c>
      <c r="DA222" s="290">
        <f>BY222*'Workforce costs'!W$9*(1+'Workforce costs'!W$10)*(1+'Workforce costs'!W$11)</f>
        <v>0</v>
      </c>
      <c r="DB222" s="290">
        <f>BZ222*'Workforce costs'!X$9*(1+'Workforce costs'!X$10)*(1+'Workforce costs'!X$11)</f>
        <v>0</v>
      </c>
      <c r="DC222" s="290">
        <f>CA222*'Workforce costs'!Y$9*(1+'Workforce costs'!Y$10)*(1+'Workforce costs'!Y$11)</f>
        <v>0</v>
      </c>
      <c r="DD222" s="290">
        <f>CB222*'Workforce costs'!Z$9*(1+'Workforce costs'!Z$10)*(1+'Workforce costs'!Z$11)</f>
        <v>0</v>
      </c>
      <c r="DE222" s="290">
        <f>CC222*'Workforce costs'!AA$9*(1+'Workforce costs'!AA$10)*(1+'Workforce costs'!AA$11)</f>
        <v>0</v>
      </c>
      <c r="DF222" s="290">
        <f>CD222*'Workforce costs'!AB$9*(1+'Workforce costs'!AB$10)*(1+'Workforce costs'!AB$11)</f>
        <v>0</v>
      </c>
    </row>
    <row r="223" spans="1:110" x14ac:dyDescent="0.3">
      <c r="A223" s="2" t="str">
        <f>Outputs!$A$4</f>
        <v>Australia</v>
      </c>
      <c r="B223" s="2" t="str">
        <f t="shared" si="27"/>
        <v>Australia 65+</v>
      </c>
      <c r="C223" s="30">
        <f>VLOOKUP($B223,Populations!$D$15:$H$1920,3,FALSE)</f>
        <v>4559374</v>
      </c>
      <c r="D223" s="255">
        <f>IF(OR($H223="General pop",$H223="Schools",$H223="Workplace",$H223="Skills Training",$H223="Digital Supports"),1,VLOOKUP($B223,Populations!$D$15:$H$1920,5,FALSE))</f>
        <v>1</v>
      </c>
      <c r="E223" s="88">
        <f>VLOOKUP(I223,Epidemiology!$C$10:$H$47,6,FALSE)</f>
        <v>1850</v>
      </c>
      <c r="F223" s="102">
        <f>'Care profiles'!R224</f>
        <v>1</v>
      </c>
      <c r="G223" s="15" t="str">
        <f>'Care profiles'!A224</f>
        <v>65+</v>
      </c>
      <c r="H223" s="15" t="str">
        <f>'Care profiles'!B224</f>
        <v>Thoughts</v>
      </c>
      <c r="I223" s="15" t="str">
        <f>'Care profiles'!C224</f>
        <v>Thoughts_65+yrs</v>
      </c>
      <c r="J223" s="15" t="str">
        <f>'Care profiles'!D224</f>
        <v>Care profile</v>
      </c>
      <c r="K223" s="15" t="str">
        <f>'Care profiles'!E224</f>
        <v>Co-Response Teams</v>
      </c>
      <c r="L223" s="104">
        <f>'Care profiles'!F224</f>
        <v>0.05</v>
      </c>
      <c r="M223" s="15">
        <f>'Care profiles'!G224</f>
        <v>1</v>
      </c>
      <c r="N223" s="15">
        <f>'Care profiles'!H224</f>
        <v>120</v>
      </c>
      <c r="O223" s="15" t="str">
        <f>'Care profiles'!I224</f>
        <v>min</v>
      </c>
      <c r="P223" s="15" t="str">
        <f>'Care profiles'!J224</f>
        <v>Team</v>
      </c>
      <c r="Q223" s="15" t="str">
        <f>'Care profiles'!K224</f>
        <v>Co-Response Team</v>
      </c>
      <c r="R223" s="15" t="str">
        <f>'Care profiles'!M224</f>
        <v>N</v>
      </c>
      <c r="S223" s="15" t="str">
        <f>'Care profiles'!O224</f>
        <v>Y</v>
      </c>
      <c r="T223" s="15" t="str">
        <f>'Care profiles'!Q224</f>
        <v>N</v>
      </c>
      <c r="U223" s="30">
        <f t="shared" si="28"/>
        <v>84348.418999999994</v>
      </c>
      <c r="V223" s="30">
        <f t="shared" si="29"/>
        <v>4217.4209499999997</v>
      </c>
      <c r="W223" s="30">
        <f>IF(M223="n/a",0,IF(O223="days",V223*M223*(1+(VLOOKUP(K223,'Bed parameters'!$A$9:$G$12,7,FALSE))),V223*M223))</f>
        <v>4217.4209499999997</v>
      </c>
      <c r="X223" s="30">
        <f t="shared" si="30"/>
        <v>8434.8418999999994</v>
      </c>
      <c r="Y223" s="30">
        <f t="shared" si="31"/>
        <v>0</v>
      </c>
      <c r="Z223" s="113">
        <f>_xlfn.IFNA(Y223/((VLOOKUP(K223,'Bed parameters'!$A$9:$G$12,3,FALSE))*(VLOOKUP(K223,'Bed parameters'!$A$9:$G$12,5,FALSE))),0)</f>
        <v>0</v>
      </c>
      <c r="AA223" s="30">
        <f t="shared" si="32"/>
        <v>8434.8418999999994</v>
      </c>
      <c r="AB223" s="30">
        <f>_xlfn.IFNA(IF($O223="days",$Y223*(VLOOKUP($K223,'Bed parameters'!$A$9:$I$12,9,FALSE))*$F223*(VLOOKUP($Q223,'Workforce distribution'!$C$8:$AD$30,AB$7,FALSE)),IF($Q223="n/a",(IF($P223=AB$6,$X223*$F223,0)),$X223*$F223*(VLOOKUP($Q223,'Workforce distribution'!$C$8:$AD$30,AB$7,FALSE)))),0)</f>
        <v>0</v>
      </c>
      <c r="AC223" s="30">
        <f>_xlfn.IFNA(IF($O223="days",$Y223*(VLOOKUP($K223,'Bed parameters'!$A$9:$I$12,9,FALSE))*$F223*(VLOOKUP($Q223,'Workforce distribution'!$C$8:$AD$30,AC$7,FALSE)),IF($Q223="n/a",(IF($P223=AC$6,$X223*$F223,0)),$X223*$F223*(VLOOKUP($Q223,'Workforce distribution'!$C$8:$AD$30,AC$7,FALSE)))),0)</f>
        <v>0</v>
      </c>
      <c r="AD223" s="30">
        <f>_xlfn.IFNA(IF($O223="days",$Y223*(VLOOKUP($K223,'Bed parameters'!$A$9:$I$12,9,FALSE))*$F223*(VLOOKUP($Q223,'Workforce distribution'!$C$8:$AD$30,AD$7,FALSE)),IF($Q223="n/a",(IF($P223=AD$6,$X223*$F223,0)),$X223*$F223*(VLOOKUP($Q223,'Workforce distribution'!$C$8:$AD$30,AD$7,FALSE)))),0)</f>
        <v>0</v>
      </c>
      <c r="AE223" s="30">
        <f>_xlfn.IFNA(IF($O223="days",$Y223*(VLOOKUP($K223,'Bed parameters'!$A$9:$I$12,9,FALSE))*$F223*(VLOOKUP($Q223,'Workforce distribution'!$C$8:$AD$30,AE$7,FALSE)),IF($Q223="n/a",(IF($P223=AE$6,$X223*$F223,0)),$X223*$F223*(VLOOKUP($Q223,'Workforce distribution'!$C$8:$AD$30,AE$7,FALSE)))),0)</f>
        <v>4217.4209499999997</v>
      </c>
      <c r="AF223" s="30">
        <f>_xlfn.IFNA(IF($O223="days",$Y223*(VLOOKUP($K223,'Bed parameters'!$A$9:$I$12,9,FALSE))*$F223*(VLOOKUP($Q223,'Workforce distribution'!$C$8:$AD$30,AF$7,FALSE)),IF($Q223="n/a",(IF($P223=AF$6,$X223*$F223,0)),$X223*$F223*(VLOOKUP($Q223,'Workforce distribution'!$C$8:$AD$30,AF$7,FALSE)))),0)</f>
        <v>0</v>
      </c>
      <c r="AG223" s="30">
        <f>_xlfn.IFNA(IF($O223="days",$Y223*(VLOOKUP($K223,'Bed parameters'!$A$9:$I$12,9,FALSE))*$F223*(VLOOKUP($Q223,'Workforce distribution'!$C$8:$AD$30,AG$7,FALSE)),IF($Q223="n/a",(IF($P223=AG$6,$X223*$F223,0)),$X223*$F223*(VLOOKUP($Q223,'Workforce distribution'!$C$8:$AD$30,AG$7,FALSE)))),0)</f>
        <v>0</v>
      </c>
      <c r="AH223" s="30">
        <f>_xlfn.IFNA(IF($O223="days",$Y223*(VLOOKUP($K223,'Bed parameters'!$A$9:$I$12,9,FALSE))*$F223*(VLOOKUP($Q223,'Workforce distribution'!$C$8:$AD$30,AH$7,FALSE)),IF($Q223="n/a",(IF($P223=AH$6,$X223*$F223,0)),$X223*$F223*(VLOOKUP($Q223,'Workforce distribution'!$C$8:$AD$30,AH$7,FALSE)))),0)</f>
        <v>0</v>
      </c>
      <c r="AI223" s="30">
        <f>_xlfn.IFNA(IF($O223="days",$Y223*(VLOOKUP($K223,'Bed parameters'!$A$9:$I$12,9,FALSE))*$F223*(VLOOKUP($Q223,'Workforce distribution'!$C$8:$AD$30,AI$7,FALSE)),IF($Q223="n/a",(IF($P223=AI$6,$X223*$F223,0)),$X223*$F223*(VLOOKUP($Q223,'Workforce distribution'!$C$8:$AD$30,AI$7,FALSE)))),0)</f>
        <v>0</v>
      </c>
      <c r="AJ223" s="30">
        <f>_xlfn.IFNA(IF($O223="days",$Y223*(VLOOKUP($K223,'Bed parameters'!$A$9:$I$12,9,FALSE))*$F223*(VLOOKUP($Q223,'Workforce distribution'!$C$8:$AD$30,AJ$7,FALSE)),IF($Q223="n/a",(IF($P223=AJ$6,$X223*$F223,0)),$X223*$F223*(VLOOKUP($Q223,'Workforce distribution'!$C$8:$AD$30,AJ$7,FALSE)))),0)</f>
        <v>0</v>
      </c>
      <c r="AK223" s="30">
        <f>_xlfn.IFNA(IF($O223="days",$Y223*(VLOOKUP($K223,'Bed parameters'!$A$9:$I$12,9,FALSE))*$F223*(VLOOKUP($Q223,'Workforce distribution'!$C$8:$AD$30,AK$7,FALSE)),IF($Q223="n/a",(IF($P223=AK$6,$X223*$F223,0)),$X223*$F223*(VLOOKUP($Q223,'Workforce distribution'!$C$8:$AD$30,AK$7,FALSE)))),0)</f>
        <v>0</v>
      </c>
      <c r="AL223" s="30">
        <f>_xlfn.IFNA(IF($O223="days",$Y223*(VLOOKUP($K223,'Bed parameters'!$A$9:$I$12,9,FALSE))*$F223*(VLOOKUP($Q223,'Workforce distribution'!$C$8:$AD$30,AL$7,FALSE)),IF($Q223="n/a",(IF($P223=AL$6,$X223*$F223,0)),$X223*$F223*(VLOOKUP($Q223,'Workforce distribution'!$C$8:$AD$30,AL$7,FALSE)))),0)</f>
        <v>0</v>
      </c>
      <c r="AM223" s="30">
        <f>_xlfn.IFNA(IF($O223="days",$Y223*(VLOOKUP($K223,'Bed parameters'!$A$9:$I$12,9,FALSE))*$F223*(VLOOKUP($Q223,'Workforce distribution'!$C$8:$AD$30,AM$7,FALSE)),IF($Q223="n/a",(IF($P223=AM$6,$X223*$F223,0)),$X223*$F223*(VLOOKUP($Q223,'Workforce distribution'!$C$8:$AD$30,AM$7,FALSE)))),0)</f>
        <v>0</v>
      </c>
      <c r="AN223" s="30">
        <f>_xlfn.IFNA(IF($O223="days",$Y223*(VLOOKUP($K223,'Bed parameters'!$A$9:$I$12,9,FALSE))*$F223*(VLOOKUP($Q223,'Workforce distribution'!$C$8:$AD$30,AN$7,FALSE)),IF($Q223="n/a",(IF($P223=AN$6,$X223*$F223,0)),$X223*$F223*(VLOOKUP($Q223,'Workforce distribution'!$C$8:$AD$30,AN$7,FALSE)))),0)</f>
        <v>0</v>
      </c>
      <c r="AO223" s="30">
        <f>_xlfn.IFNA(IF($O223="days",$Y223*(VLOOKUP($K223,'Bed parameters'!$A$9:$I$12,9,FALSE))*$F223*(VLOOKUP($Q223,'Workforce distribution'!$C$8:$AD$30,AO$7,FALSE)),IF($Q223="n/a",(IF($P223=AO$6,$X223*$F223,0)),$X223*$F223*(VLOOKUP($Q223,'Workforce distribution'!$C$8:$AD$30,AO$7,FALSE)))),0)</f>
        <v>0</v>
      </c>
      <c r="AP223" s="30">
        <f>_xlfn.IFNA(IF($O223="days",$Y223*(VLOOKUP($K223,'Bed parameters'!$A$9:$I$12,9,FALSE))*$F223*(VLOOKUP($Q223,'Workforce distribution'!$C$8:$AD$30,AP$7,FALSE)),IF($Q223="n/a",(IF($P223=AP$6,$X223*$F223,0)),$X223*$F223*(VLOOKUP($Q223,'Workforce distribution'!$C$8:$AD$30,AP$7,FALSE)))),0)</f>
        <v>0</v>
      </c>
      <c r="AQ223" s="30">
        <f>_xlfn.IFNA(IF($O223="days",$Y223*(VLOOKUP($K223,'Bed parameters'!$A$9:$I$12,9,FALSE))*$F223*(VLOOKUP($Q223,'Workforce distribution'!$C$8:$AD$30,AQ$7,FALSE)),IF($Q223="n/a",(IF($P223=AQ$6,$X223*$F223,0)),$X223*$F223*(VLOOKUP($Q223,'Workforce distribution'!$C$8:$AD$30,AQ$7,FALSE)))),0)</f>
        <v>0</v>
      </c>
      <c r="AR223" s="30">
        <f>_xlfn.IFNA(IF($O223="days",$Y223*(VLOOKUP($K223,'Bed parameters'!$A$9:$I$12,9,FALSE))*$F223*(VLOOKUP($Q223,'Workforce distribution'!$C$8:$AD$30,AR$7,FALSE)),IF($Q223="n/a",(IF($P223=AR$6,$X223*$F223,0)),$X223*$F223*(VLOOKUP($Q223,'Workforce distribution'!$C$8:$AD$30,AR$7,FALSE)))),0)</f>
        <v>0</v>
      </c>
      <c r="AS223" s="30">
        <f>_xlfn.IFNA(IF($O223="days",$Y223*(VLOOKUP($K223,'Bed parameters'!$A$9:$I$12,9,FALSE))*$F223*(VLOOKUP($Q223,'Workforce distribution'!$C$8:$AD$30,AS$7,FALSE)),IF($Q223="n/a",(IF($P223=AS$6,$X223*$F223,0)),$X223*$F223*(VLOOKUP($Q223,'Workforce distribution'!$C$8:$AD$30,AS$7,FALSE)))),0)</f>
        <v>4217.4209499999997</v>
      </c>
      <c r="AT223" s="30">
        <f>_xlfn.IFNA(IF($O223="days",$Y223*(VLOOKUP($K223,'Bed parameters'!$A$9:$I$12,9,FALSE))*$F223*(VLOOKUP($Q223,'Workforce distribution'!$C$8:$AD$30,AT$7,FALSE)),IF($Q223="n/a",(IF($P223=AT$6,$X223*$F223,0)),$X223*$F223*(VLOOKUP($Q223,'Workforce distribution'!$C$8:$AD$30,AT$7,FALSE)))),0)</f>
        <v>0</v>
      </c>
      <c r="AU223" s="30">
        <f>_xlfn.IFNA(IF($O223="days",$Y223*(VLOOKUP($K223,'Bed parameters'!$A$9:$I$12,9,FALSE))*$F223*(VLOOKUP($Q223,'Workforce distribution'!$C$8:$AD$30,AU$7,FALSE)),IF($Q223="n/a",(IF($P223=AU$6,$X223*$F223,0)),$X223*$F223*(VLOOKUP($Q223,'Workforce distribution'!$C$8:$AD$30,AU$7,FALSE)))),0)</f>
        <v>0</v>
      </c>
      <c r="AV223" s="30">
        <f>_xlfn.IFNA(IF($O223="days",$Y223*(VLOOKUP($K223,'Bed parameters'!$A$9:$I$12,9,FALSE))*$F223*(VLOOKUP($Q223,'Workforce distribution'!$C$8:$AD$30,AV$7,FALSE)),IF($Q223="n/a",(IF($P223=AV$6,$X223*$F223,0)),$X223*$F223*(VLOOKUP($Q223,'Workforce distribution'!$C$8:$AD$30,AV$7,FALSE)))),0)</f>
        <v>0</v>
      </c>
      <c r="AW223" s="30">
        <f>_xlfn.IFNA(IF($O223="days",$Y223*(VLOOKUP($K223,'Bed parameters'!$A$9:$I$12,9,FALSE))*$F223*(VLOOKUP($Q223,'Workforce distribution'!$C$8:$AD$30,AW$7,FALSE)),IF($Q223="n/a",(IF($P223=AW$6,$X223*$F223,0)),$X223*$F223*(VLOOKUP($Q223,'Workforce distribution'!$C$8:$AD$30,AW$7,FALSE)))),0)</f>
        <v>0</v>
      </c>
      <c r="AX223" s="30">
        <f>_xlfn.IFNA(IF($O223="days",$Y223*(VLOOKUP($K223,'Bed parameters'!$A$9:$I$12,9,FALSE))*$F223*(VLOOKUP($Q223,'Workforce distribution'!$C$8:$AD$30,AX$7,FALSE)),IF($Q223="n/a",(IF($P223=AX$6,$X223*$F223,0)),$X223*$F223*(VLOOKUP($Q223,'Workforce distribution'!$C$8:$AD$30,AX$7,FALSE)))),0)</f>
        <v>0</v>
      </c>
      <c r="AY223" s="30">
        <f>_xlfn.IFNA(IF($O223="days",$Y223*(VLOOKUP($K223,'Bed parameters'!$A$9:$I$12,9,FALSE))*$F223*(VLOOKUP($Q223,'Workforce distribution'!$C$8:$AD$30,AY$7,FALSE)),IF($Q223="n/a",(IF($P223=AY$6,$X223*$F223,0)),$X223*$F223*(VLOOKUP($Q223,'Workforce distribution'!$C$8:$AD$30,AY$7,FALSE)))),0)</f>
        <v>0</v>
      </c>
      <c r="AZ223" s="30">
        <f>_xlfn.IFNA(IF($O223="days",$Y223*(VLOOKUP($K223,'Bed parameters'!$A$9:$I$12,9,FALSE))*$F223*(VLOOKUP($Q223,'Workforce distribution'!$C$8:$AD$30,AZ$7,FALSE)),IF($Q223="n/a",(IF($P223=AZ$6,$X223*$F223,0)),$X223*$F223*(VLOOKUP($Q223,'Workforce distribution'!$C$8:$AD$30,AZ$7,FALSE)))),0)</f>
        <v>0</v>
      </c>
      <c r="BA223" s="30">
        <f>_xlfn.IFNA(IF($O223="days",$Y223*(VLOOKUP($K223,'Bed parameters'!$A$9:$I$12,9,FALSE))*$F223*(VLOOKUP($Q223,'Workforce distribution'!$C$8:$AD$30,BA$7,FALSE)),IF($Q223="n/a",(IF($P223=BA$6,$X223*$F223,0)),$X223*$F223*(VLOOKUP($Q223,'Workforce distribution'!$C$8:$AD$30,BA$7,FALSE)))),0)</f>
        <v>0</v>
      </c>
      <c r="BB223" s="30">
        <f>_xlfn.IFNA(IF($O223="days",$Y223*(VLOOKUP($K223,'Bed parameters'!$A$9:$I$12,9,FALSE))*$F223*(VLOOKUP($Q223,'Workforce distribution'!$C$8:$AD$30,BB$7,FALSE)),IF($Q223="n/a",(IF($P223=BB$6,$X223*$F223,0)),$X223*$F223*(VLOOKUP($Q223,'Workforce distribution'!$C$8:$AD$30,BB$7,FALSE)))),0)</f>
        <v>0</v>
      </c>
      <c r="BC223" s="149">
        <f t="shared" si="33"/>
        <v>5.0397351853510539</v>
      </c>
      <c r="BD223" s="288">
        <f>IF($Q223="n/a",(IF('Workforce hours'!D$30=0,0,(AB223/'Workforce hours'!D$30))),(IF(VLOOKUP($Q223,'Workforce hours'!$C$8:$AD$30,BD$7,FALSE)=0,0,(AB223/(VLOOKUP($Q223,'Workforce hours'!$C$8:$AD$30,BD$7,FALSE))))))</f>
        <v>0</v>
      </c>
      <c r="BE223" s="288">
        <f>IF($Q223="n/a",(IF('Workforce hours'!E$30=0,0,(AC223/'Workforce hours'!E$30))),(IF(VLOOKUP($Q223,'Workforce hours'!$C$8:$AD$30,BE$7,FALSE)=0,0,(AC223/(VLOOKUP($Q223,'Workforce hours'!$C$8:$AD$30,BE$7,FALSE))))))</f>
        <v>0</v>
      </c>
      <c r="BF223" s="288">
        <f>IF($Q223="n/a",(IF('Workforce hours'!F$30=0,0,(AD223/'Workforce hours'!F$30))),(IF(VLOOKUP($Q223,'Workforce hours'!$C$8:$AD$30,BF$7,FALSE)=0,0,(AD223/(VLOOKUP($Q223,'Workforce hours'!$C$8:$AD$30,BF$7,FALSE))))))</f>
        <v>0</v>
      </c>
      <c r="BG223" s="288">
        <f>IF($Q223="n/a",(IF('Workforce hours'!G$30=0,0,(AE223/'Workforce hours'!G$30))),(IF(VLOOKUP($Q223,'Workforce hours'!$C$8:$AD$30,BG$7,FALSE)=0,0,(AE223/(VLOOKUP($Q223,'Workforce hours'!$C$8:$AD$30,BG$7,FALSE))))))</f>
        <v>2.4591375801749269</v>
      </c>
      <c r="BH223" s="288">
        <f>IF($Q223="n/a",(IF('Workforce hours'!H$30=0,0,(AF223/'Workforce hours'!H$30))),(IF(VLOOKUP($Q223,'Workforce hours'!$C$8:$AD$30,BH$7,FALSE)=0,0,(AF223/(VLOOKUP($Q223,'Workforce hours'!$C$8:$AD$30,BH$7,FALSE))))))</f>
        <v>0</v>
      </c>
      <c r="BI223" s="288">
        <f>IF($Q223="n/a",(IF('Workforce hours'!I$30=0,0,(AG223/'Workforce hours'!I$30))),(IF(VLOOKUP($Q223,'Workforce hours'!$C$8:$AD$30,BI$7,FALSE)=0,0,(AG223/(VLOOKUP($Q223,'Workforce hours'!$C$8:$AD$30,BI$7,FALSE))))))</f>
        <v>0</v>
      </c>
      <c r="BJ223" s="288">
        <f>IF($Q223="n/a",(IF('Workforce hours'!J$30=0,0,(AH223/'Workforce hours'!J$30))),(IF(VLOOKUP($Q223,'Workforce hours'!$C$8:$AD$30,BJ$7,FALSE)=0,0,(AH223/(VLOOKUP($Q223,'Workforce hours'!$C$8:$AD$30,BJ$7,FALSE))))))</f>
        <v>0</v>
      </c>
      <c r="BK223" s="288">
        <f>IF($Q223="n/a",(IF('Workforce hours'!K$30=0,0,(AI223/'Workforce hours'!K$30))),(IF(VLOOKUP($Q223,'Workforce hours'!$C$8:$AD$30,BK$7,FALSE)=0,0,(AI223/(VLOOKUP($Q223,'Workforce hours'!$C$8:$AD$30,BK$7,FALSE))))))</f>
        <v>0</v>
      </c>
      <c r="BL223" s="288">
        <f>IF($Q223="n/a",(IF('Workforce hours'!L$30=0,0,(AJ223/'Workforce hours'!L$30))),(IF(VLOOKUP($Q223,'Workforce hours'!$C$8:$AD$30,BL$7,FALSE)=0,0,(AJ223/(VLOOKUP($Q223,'Workforce hours'!$C$8:$AD$30,BL$7,FALSE))))))</f>
        <v>0</v>
      </c>
      <c r="BM223" s="288">
        <f>IF($Q223="n/a",(IF('Workforce hours'!M$30=0,0,(AK223/'Workforce hours'!M$30))),(IF(VLOOKUP($Q223,'Workforce hours'!$C$8:$AD$30,BM$7,FALSE)=0,0,(AK223/(VLOOKUP($Q223,'Workforce hours'!$C$8:$AD$30,BM$7,FALSE))))))</f>
        <v>0</v>
      </c>
      <c r="BN223" s="288">
        <f>IF($Q223="n/a",(IF('Workforce hours'!N$30=0,0,(AL223/'Workforce hours'!N$30))),(IF(VLOOKUP($Q223,'Workforce hours'!$C$8:$AD$30,BN$7,FALSE)=0,0,(AL223/(VLOOKUP($Q223,'Workforce hours'!$C$8:$AD$30,BN$7,FALSE))))))</f>
        <v>0</v>
      </c>
      <c r="BO223" s="288">
        <f>IF($Q223="n/a",(IF('Workforce hours'!O$30=0,0,(AM223/'Workforce hours'!O$30))),(IF(VLOOKUP($Q223,'Workforce hours'!$C$8:$AD$30,BO$7,FALSE)=0,0,(AM223/(VLOOKUP($Q223,'Workforce hours'!$C$8:$AD$30,BO$7,FALSE))))))</f>
        <v>0</v>
      </c>
      <c r="BP223" s="288">
        <f>IF($Q223="n/a",(IF('Workforce hours'!P$30=0,0,(AN223/'Workforce hours'!P$30))),(IF(VLOOKUP($Q223,'Workforce hours'!$C$8:$AD$30,BP$7,FALSE)=0,0,(AN223/(VLOOKUP($Q223,'Workforce hours'!$C$8:$AD$30,BP$7,FALSE))))))</f>
        <v>0</v>
      </c>
      <c r="BQ223" s="288">
        <f>IF($Q223="n/a",(IF('Workforce hours'!Q$30=0,0,(AO223/'Workforce hours'!Q$30))),(IF(VLOOKUP($Q223,'Workforce hours'!$C$8:$AD$30,BQ$7,FALSE)=0,0,(AO223/(VLOOKUP($Q223,'Workforce hours'!$C$8:$AD$30,BQ$7,FALSE))))))</f>
        <v>0</v>
      </c>
      <c r="BR223" s="288">
        <f>IF($Q223="n/a",(IF('Workforce hours'!R$30=0,0,(AP223/'Workforce hours'!R$30))),(IF(VLOOKUP($Q223,'Workforce hours'!$C$8:$AD$30,BR$7,FALSE)=0,0,(AP223/(VLOOKUP($Q223,'Workforce hours'!$C$8:$AD$30,BR$7,FALSE))))))</f>
        <v>0</v>
      </c>
      <c r="BS223" s="288">
        <f>IF($Q223="n/a",(IF('Workforce hours'!S$30=0,0,(AQ223/'Workforce hours'!S$30))),(IF(VLOOKUP($Q223,'Workforce hours'!$C$8:$AD$30,BS$7,FALSE)=0,0,(AQ223/(VLOOKUP($Q223,'Workforce hours'!$C$8:$AD$30,BS$7,FALSE))))))</f>
        <v>0</v>
      </c>
      <c r="BT223" s="288">
        <f>IF($Q223="n/a",(IF('Workforce hours'!T$30=0,0,(AR223/'Workforce hours'!T$30))),(IF(VLOOKUP($Q223,'Workforce hours'!$C$8:$AD$30,BT$7,FALSE)=0,0,(AR223/(VLOOKUP($Q223,'Workforce hours'!$C$8:$AD$30,BT$7,FALSE))))))</f>
        <v>0</v>
      </c>
      <c r="BU223" s="288">
        <f>IF($Q223="n/a",(IF('Workforce hours'!U$30=0,0,(AS223/'Workforce hours'!U$30))),(IF(VLOOKUP($Q223,'Workforce hours'!$C$8:$AD$30,BU$7,FALSE)=0,0,(AS223/(VLOOKUP($Q223,'Workforce hours'!$C$8:$AD$30,BU$7,FALSE))))))</f>
        <v>2.5805976051761275</v>
      </c>
      <c r="BV223" s="288">
        <f>IF($Q223="n/a",(IF('Workforce hours'!V$30=0,0,(AT223/'Workforce hours'!V$30))),(IF(VLOOKUP($Q223,'Workforce hours'!$C$8:$AD$30,BV$7,FALSE)=0,0,(AT223/(VLOOKUP($Q223,'Workforce hours'!$C$8:$AD$30,BV$7,FALSE))))))</f>
        <v>0</v>
      </c>
      <c r="BW223" s="288">
        <f>IF($Q223="n/a",(IF('Workforce hours'!W$30=0,0,(AU223/'Workforce hours'!W$30))),(IF(VLOOKUP($Q223,'Workforce hours'!$C$8:$AD$30,BW$7,FALSE)=0,0,(AU223/(VLOOKUP($Q223,'Workforce hours'!$C$8:$AD$30,BW$7,FALSE))))))</f>
        <v>0</v>
      </c>
      <c r="BX223" s="288">
        <f>IF($Q223="n/a",(IF('Workforce hours'!X$30=0,0,(AV223/'Workforce hours'!X$30))),(IF(VLOOKUP($Q223,'Workforce hours'!$C$8:$AD$30,BX$7,FALSE)=0,0,(AV223/(VLOOKUP($Q223,'Workforce hours'!$C$8:$AD$30,BX$7,FALSE))))))</f>
        <v>0</v>
      </c>
      <c r="BY223" s="288">
        <f>IF($Q223="n/a",(IF('Workforce hours'!Y$30=0,0,(AW223/'Workforce hours'!Y$30))),(IF(VLOOKUP($Q223,'Workforce hours'!$C$8:$AD$30,BY$7,FALSE)=0,0,(AW223/(VLOOKUP($Q223,'Workforce hours'!$C$8:$AD$30,BY$7,FALSE))))))</f>
        <v>0</v>
      </c>
      <c r="BZ223" s="288">
        <f>IF($Q223="n/a",(IF('Workforce hours'!Z$30=0,0,(AX223/'Workforce hours'!Z$30))),(IF(VLOOKUP($Q223,'Workforce hours'!$C$8:$AD$30,BZ$7,FALSE)=0,0,(AX223/(VLOOKUP($Q223,'Workforce hours'!$C$8:$AD$30,BZ$7,FALSE))))))</f>
        <v>0</v>
      </c>
      <c r="CA223" s="288">
        <f>IF($Q223="n/a",(IF('Workforce hours'!AA$30=0,0,(AY223/'Workforce hours'!AA$30))),(IF(VLOOKUP($Q223,'Workforce hours'!$C$8:$AD$30,CA$7,FALSE)=0,0,(AY223/(VLOOKUP($Q223,'Workforce hours'!$C$8:$AD$30,CA$7,FALSE))))))</f>
        <v>0</v>
      </c>
      <c r="CB223" s="288">
        <f>IF($Q223="n/a",(IF('Workforce hours'!AB$30=0,0,(AZ223/'Workforce hours'!AB$30))),(IF(VLOOKUP($Q223,'Workforce hours'!$C$8:$AD$30,CB$7,FALSE)=0,0,(AZ223/(VLOOKUP($Q223,'Workforce hours'!$C$8:$AD$30,CB$7,FALSE))))))</f>
        <v>0</v>
      </c>
      <c r="CC223" s="288">
        <f>IF($Q223="n/a",(IF('Workforce hours'!AC$30=0,0,(BA223/'Workforce hours'!AC$30))),(IF(VLOOKUP($Q223,'Workforce hours'!$C$8:$AD$30,CC$7,FALSE)=0,0,(BA223/(VLOOKUP($Q223,'Workforce hours'!$C$8:$AD$30,CC$7,FALSE))))))</f>
        <v>0</v>
      </c>
      <c r="CD223" s="288">
        <f>IF($Q223="n/a",(IF('Workforce hours'!AD$30=0,0,(BB223/'Workforce hours'!AD$30))),(IF(VLOOKUP($Q223,'Workforce hours'!$C$8:$AD$30,CD$7,FALSE)=0,0,(BB223/(VLOOKUP($Q223,'Workforce hours'!$C$8:$AD$30,CD$7,FALSE))))))</f>
        <v>0</v>
      </c>
      <c r="CE223" s="289">
        <f t="shared" si="34"/>
        <v>0</v>
      </c>
      <c r="CF223" s="290">
        <f>BD223*'Workforce costs'!B$9*(1+'Workforce costs'!B$10)*(1+'Workforce costs'!B$11)</f>
        <v>0</v>
      </c>
      <c r="CG223" s="290">
        <f>BE223*'Workforce costs'!C$9*(1+'Workforce costs'!C$10)*(1+'Workforce costs'!C$11)</f>
        <v>0</v>
      </c>
      <c r="CH223" s="290">
        <f>BF223*'Workforce costs'!D$9*(1+'Workforce costs'!D$10)*(1+'Workforce costs'!D$11)</f>
        <v>0</v>
      </c>
      <c r="CI223" s="290">
        <f>BG223*'Workforce costs'!E$9*(1+'Workforce costs'!E$10)*(1+'Workforce costs'!E$11)</f>
        <v>0</v>
      </c>
      <c r="CJ223" s="290">
        <f>BH223*'Workforce costs'!F$9*(1+'Workforce costs'!F$10)*(1+'Workforce costs'!F$11)</f>
        <v>0</v>
      </c>
      <c r="CK223" s="290">
        <f>BI223*'Workforce costs'!G$9*(1+'Workforce costs'!G$10)*(1+'Workforce costs'!G$11)</f>
        <v>0</v>
      </c>
      <c r="CL223" s="290">
        <f>BJ223*'Workforce costs'!H$9*(1+'Workforce costs'!H$10)*(1+'Workforce costs'!H$11)</f>
        <v>0</v>
      </c>
      <c r="CM223" s="290">
        <f>BK223*'Workforce costs'!I$9*(1+'Workforce costs'!I$10)*(1+'Workforce costs'!I$11)</f>
        <v>0</v>
      </c>
      <c r="CN223" s="290">
        <f>BL223*'Workforce costs'!J$9*(1+'Workforce costs'!J$10)*(1+'Workforce costs'!J$11)</f>
        <v>0</v>
      </c>
      <c r="CO223" s="290">
        <f>BM223*'Workforce costs'!K$9*(1+'Workforce costs'!K$10)*(1+'Workforce costs'!K$11)</f>
        <v>0</v>
      </c>
      <c r="CP223" s="290">
        <f>BN223*'Workforce costs'!L$9*(1+'Workforce costs'!L$10)*(1+'Workforce costs'!L$11)</f>
        <v>0</v>
      </c>
      <c r="CQ223" s="290">
        <f>BO223*'Workforce costs'!M$9*(1+'Workforce costs'!M$10)*(1+'Workforce costs'!M$11)</f>
        <v>0</v>
      </c>
      <c r="CR223" s="290">
        <f>BP223*'Workforce costs'!N$9*(1+'Workforce costs'!N$10)*(1+'Workforce costs'!N$11)</f>
        <v>0</v>
      </c>
      <c r="CS223" s="290">
        <f>BQ223*'Workforce costs'!O$9*(1+'Workforce costs'!O$10)*(1+'Workforce costs'!O$11)</f>
        <v>0</v>
      </c>
      <c r="CT223" s="290">
        <f>BR223*'Workforce costs'!P$9*(1+'Workforce costs'!P$10)*(1+'Workforce costs'!P$11)</f>
        <v>0</v>
      </c>
      <c r="CU223" s="290">
        <f>BS223*'Workforce costs'!Q$9*(1+'Workforce costs'!Q$10)*(1+'Workforce costs'!Q$11)</f>
        <v>0</v>
      </c>
      <c r="CV223" s="290">
        <f>BT223*'Workforce costs'!R$9*(1+'Workforce costs'!R$10)*(1+'Workforce costs'!R$11)</f>
        <v>0</v>
      </c>
      <c r="CW223" s="290">
        <f>BU223*'Workforce costs'!S$9*(1+'Workforce costs'!S$10)*(1+'Workforce costs'!S$11)</f>
        <v>0</v>
      </c>
      <c r="CX223" s="290">
        <f>BV223*'Workforce costs'!T$9*(1+'Workforce costs'!T$10)*(1+'Workforce costs'!T$11)</f>
        <v>0</v>
      </c>
      <c r="CY223" s="290">
        <f>BW223*'Workforce costs'!U$9*(1+'Workforce costs'!U$10)*(1+'Workforce costs'!U$11)</f>
        <v>0</v>
      </c>
      <c r="CZ223" s="290">
        <f>BX223*'Workforce costs'!V$9*(1+'Workforce costs'!V$10)*(1+'Workforce costs'!V$11)</f>
        <v>0</v>
      </c>
      <c r="DA223" s="290">
        <f>BY223*'Workforce costs'!W$9*(1+'Workforce costs'!W$10)*(1+'Workforce costs'!W$11)</f>
        <v>0</v>
      </c>
      <c r="DB223" s="290">
        <f>BZ223*'Workforce costs'!X$9*(1+'Workforce costs'!X$10)*(1+'Workforce costs'!X$11)</f>
        <v>0</v>
      </c>
      <c r="DC223" s="290">
        <f>CA223*'Workforce costs'!Y$9*(1+'Workforce costs'!Y$10)*(1+'Workforce costs'!Y$11)</f>
        <v>0</v>
      </c>
      <c r="DD223" s="290">
        <f>CB223*'Workforce costs'!Z$9*(1+'Workforce costs'!Z$10)*(1+'Workforce costs'!Z$11)</f>
        <v>0</v>
      </c>
      <c r="DE223" s="290">
        <f>CC223*'Workforce costs'!AA$9*(1+'Workforce costs'!AA$10)*(1+'Workforce costs'!AA$11)</f>
        <v>0</v>
      </c>
      <c r="DF223" s="290">
        <f>CD223*'Workforce costs'!AB$9*(1+'Workforce costs'!AB$10)*(1+'Workforce costs'!AB$11)</f>
        <v>0</v>
      </c>
    </row>
    <row r="224" spans="1:110" x14ac:dyDescent="0.3">
      <c r="A224" s="2" t="str">
        <f>Outputs!$A$4</f>
        <v>Australia</v>
      </c>
      <c r="B224" s="2" t="str">
        <f t="shared" si="27"/>
        <v>Australia 65+</v>
      </c>
      <c r="C224" s="30">
        <f>VLOOKUP($B224,Populations!$D$15:$H$1920,3,FALSE)</f>
        <v>4559374</v>
      </c>
      <c r="D224" s="255">
        <f>IF(OR($H224="General pop",$H224="Schools",$H224="Workplace",$H224="Skills Training",$H224="Digital Supports"),1,VLOOKUP($B224,Populations!$D$15:$H$1920,5,FALSE))</f>
        <v>1</v>
      </c>
      <c r="E224" s="88">
        <f>VLOOKUP(I224,Epidemiology!$C$10:$H$47,6,FALSE)</f>
        <v>1850</v>
      </c>
      <c r="F224" s="102">
        <f>'Care profiles'!R225</f>
        <v>1</v>
      </c>
      <c r="G224" s="15" t="str">
        <f>'Care profiles'!A225</f>
        <v>65+</v>
      </c>
      <c r="H224" s="15" t="str">
        <f>'Care profiles'!B225</f>
        <v>Thoughts</v>
      </c>
      <c r="I224" s="15" t="str">
        <f>'Care profiles'!C225</f>
        <v>Thoughts_65+yrs</v>
      </c>
      <c r="J224" s="15" t="str">
        <f>'Care profiles'!D225</f>
        <v>Care profile</v>
      </c>
      <c r="K224" s="15" t="str">
        <f>'Care profiles'!E225</f>
        <v>Community-Based Support – Safe Spaces for Crisis</v>
      </c>
      <c r="L224" s="104">
        <f>'Care profiles'!F225</f>
        <v>0.3</v>
      </c>
      <c r="M224" s="15">
        <f>'Care profiles'!G225</f>
        <v>6</v>
      </c>
      <c r="N224" s="15">
        <f>'Care profiles'!H225</f>
        <v>150</v>
      </c>
      <c r="O224" s="15" t="str">
        <f>'Care profiles'!I225</f>
        <v>min</v>
      </c>
      <c r="P224" s="15" t="str">
        <f>'Care profiles'!J225</f>
        <v>Team</v>
      </c>
      <c r="Q224" s="15" t="str">
        <f>'Care profiles'!K225</f>
        <v>Community-Based Support – Safe Spaces for Crisis</v>
      </c>
      <c r="R224" s="15" t="str">
        <f>'Care profiles'!M225</f>
        <v>N</v>
      </c>
      <c r="S224" s="15" t="str">
        <f>'Care profiles'!O225</f>
        <v>Y</v>
      </c>
      <c r="T224" s="15" t="str">
        <f>'Care profiles'!Q225</f>
        <v>Y</v>
      </c>
      <c r="U224" s="30">
        <f t="shared" si="28"/>
        <v>84348.418999999994</v>
      </c>
      <c r="V224" s="30">
        <f t="shared" si="29"/>
        <v>25304.525699999998</v>
      </c>
      <c r="W224" s="30">
        <f>IF(M224="n/a",0,IF(O224="days",V224*M224*(1+(VLOOKUP(K224,'Bed parameters'!$A$9:$G$12,7,FALSE))),V224*M224))</f>
        <v>151827.15419999999</v>
      </c>
      <c r="X224" s="30">
        <f t="shared" si="30"/>
        <v>379567.88549999997</v>
      </c>
      <c r="Y224" s="30">
        <f t="shared" si="31"/>
        <v>0</v>
      </c>
      <c r="Z224" s="113">
        <f>_xlfn.IFNA(Y224/((VLOOKUP(K224,'Bed parameters'!$A$9:$G$12,3,FALSE))*(VLOOKUP(K224,'Bed parameters'!$A$9:$G$12,5,FALSE))),0)</f>
        <v>0</v>
      </c>
      <c r="AA224" s="30">
        <f t="shared" si="32"/>
        <v>379567.88549999997</v>
      </c>
      <c r="AB224" s="30">
        <f>_xlfn.IFNA(IF($O224="days",$Y224*(VLOOKUP($K224,'Bed parameters'!$A$9:$I$12,9,FALSE))*$F224*(VLOOKUP($Q224,'Workforce distribution'!$C$8:$AD$30,AB$7,FALSE)),IF($Q224="n/a",(IF($P224=AB$6,$X224*$F224,0)),$X224*$F224*(VLOOKUP($Q224,'Workforce distribution'!$C$8:$AD$30,AB$7,FALSE)))),0)</f>
        <v>0</v>
      </c>
      <c r="AC224" s="30">
        <f>_xlfn.IFNA(IF($O224="days",$Y224*(VLOOKUP($K224,'Bed parameters'!$A$9:$I$12,9,FALSE))*$F224*(VLOOKUP($Q224,'Workforce distribution'!$C$8:$AD$30,AC$7,FALSE)),IF($Q224="n/a",(IF($P224=AC$6,$X224*$F224,0)),$X224*$F224*(VLOOKUP($Q224,'Workforce distribution'!$C$8:$AD$30,AC$7,FALSE)))),0)</f>
        <v>0</v>
      </c>
      <c r="AD224" s="30">
        <f>_xlfn.IFNA(IF($O224="days",$Y224*(VLOOKUP($K224,'Bed parameters'!$A$9:$I$12,9,FALSE))*$F224*(VLOOKUP($Q224,'Workforce distribution'!$C$8:$AD$30,AD$7,FALSE)),IF($Q224="n/a",(IF($P224=AD$6,$X224*$F224,0)),$X224*$F224*(VLOOKUP($Q224,'Workforce distribution'!$C$8:$AD$30,AD$7,FALSE)))),0)</f>
        <v>0</v>
      </c>
      <c r="AE224" s="30">
        <f>_xlfn.IFNA(IF($O224="days",$Y224*(VLOOKUP($K224,'Bed parameters'!$A$9:$I$12,9,FALSE))*$F224*(VLOOKUP($Q224,'Workforce distribution'!$C$8:$AD$30,AE$7,FALSE)),IF($Q224="n/a",(IF($P224=AE$6,$X224*$F224,0)),$X224*$F224*(VLOOKUP($Q224,'Workforce distribution'!$C$8:$AD$30,AE$7,FALSE)))),0)</f>
        <v>341611.09694999998</v>
      </c>
      <c r="AF224" s="30">
        <f>_xlfn.IFNA(IF($O224="days",$Y224*(VLOOKUP($K224,'Bed parameters'!$A$9:$I$12,9,FALSE))*$F224*(VLOOKUP($Q224,'Workforce distribution'!$C$8:$AD$30,AF$7,FALSE)),IF($Q224="n/a",(IF($P224=AF$6,$X224*$F224,0)),$X224*$F224*(VLOOKUP($Q224,'Workforce distribution'!$C$8:$AD$30,AF$7,FALSE)))),0)</f>
        <v>0</v>
      </c>
      <c r="AG224" s="30">
        <f>_xlfn.IFNA(IF($O224="days",$Y224*(VLOOKUP($K224,'Bed parameters'!$A$9:$I$12,9,FALSE))*$F224*(VLOOKUP($Q224,'Workforce distribution'!$C$8:$AD$30,AG$7,FALSE)),IF($Q224="n/a",(IF($P224=AG$6,$X224*$F224,0)),$X224*$F224*(VLOOKUP($Q224,'Workforce distribution'!$C$8:$AD$30,AG$7,FALSE)))),0)</f>
        <v>0</v>
      </c>
      <c r="AH224" s="30">
        <f>_xlfn.IFNA(IF($O224="days",$Y224*(VLOOKUP($K224,'Bed parameters'!$A$9:$I$12,9,FALSE))*$F224*(VLOOKUP($Q224,'Workforce distribution'!$C$8:$AD$30,AH$7,FALSE)),IF($Q224="n/a",(IF($P224=AH$6,$X224*$F224,0)),$X224*$F224*(VLOOKUP($Q224,'Workforce distribution'!$C$8:$AD$30,AH$7,FALSE)))),0)</f>
        <v>0</v>
      </c>
      <c r="AI224" s="30">
        <f>_xlfn.IFNA(IF($O224="days",$Y224*(VLOOKUP($K224,'Bed parameters'!$A$9:$I$12,9,FALSE))*$F224*(VLOOKUP($Q224,'Workforce distribution'!$C$8:$AD$30,AI$7,FALSE)),IF($Q224="n/a",(IF($P224=AI$6,$X224*$F224,0)),$X224*$F224*(VLOOKUP($Q224,'Workforce distribution'!$C$8:$AD$30,AI$7,FALSE)))),0)</f>
        <v>0</v>
      </c>
      <c r="AJ224" s="30">
        <f>_xlfn.IFNA(IF($O224="days",$Y224*(VLOOKUP($K224,'Bed parameters'!$A$9:$I$12,9,FALSE))*$F224*(VLOOKUP($Q224,'Workforce distribution'!$C$8:$AD$30,AJ$7,FALSE)),IF($Q224="n/a",(IF($P224=AJ$6,$X224*$F224,0)),$X224*$F224*(VLOOKUP($Q224,'Workforce distribution'!$C$8:$AD$30,AJ$7,FALSE)))),0)</f>
        <v>0</v>
      </c>
      <c r="AK224" s="30">
        <f>_xlfn.IFNA(IF($O224="days",$Y224*(VLOOKUP($K224,'Bed parameters'!$A$9:$I$12,9,FALSE))*$F224*(VLOOKUP($Q224,'Workforce distribution'!$C$8:$AD$30,AK$7,FALSE)),IF($Q224="n/a",(IF($P224=AK$6,$X224*$F224,0)),$X224*$F224*(VLOOKUP($Q224,'Workforce distribution'!$C$8:$AD$30,AK$7,FALSE)))),0)</f>
        <v>0</v>
      </c>
      <c r="AL224" s="30">
        <f>_xlfn.IFNA(IF($O224="days",$Y224*(VLOOKUP($K224,'Bed parameters'!$A$9:$I$12,9,FALSE))*$F224*(VLOOKUP($Q224,'Workforce distribution'!$C$8:$AD$30,AL$7,FALSE)),IF($Q224="n/a",(IF($P224=AL$6,$X224*$F224,0)),$X224*$F224*(VLOOKUP($Q224,'Workforce distribution'!$C$8:$AD$30,AL$7,FALSE)))),0)</f>
        <v>0</v>
      </c>
      <c r="AM224" s="30">
        <f>_xlfn.IFNA(IF($O224="days",$Y224*(VLOOKUP($K224,'Bed parameters'!$A$9:$I$12,9,FALSE))*$F224*(VLOOKUP($Q224,'Workforce distribution'!$C$8:$AD$30,AM$7,FALSE)),IF($Q224="n/a",(IF($P224=AM$6,$X224*$F224,0)),$X224*$F224*(VLOOKUP($Q224,'Workforce distribution'!$C$8:$AD$30,AM$7,FALSE)))),0)</f>
        <v>0</v>
      </c>
      <c r="AN224" s="30">
        <f>_xlfn.IFNA(IF($O224="days",$Y224*(VLOOKUP($K224,'Bed parameters'!$A$9:$I$12,9,FALSE))*$F224*(VLOOKUP($Q224,'Workforce distribution'!$C$8:$AD$30,AN$7,FALSE)),IF($Q224="n/a",(IF($P224=AN$6,$X224*$F224,0)),$X224*$F224*(VLOOKUP($Q224,'Workforce distribution'!$C$8:$AD$30,AN$7,FALSE)))),0)</f>
        <v>0</v>
      </c>
      <c r="AO224" s="30">
        <f>_xlfn.IFNA(IF($O224="days",$Y224*(VLOOKUP($K224,'Bed parameters'!$A$9:$I$12,9,FALSE))*$F224*(VLOOKUP($Q224,'Workforce distribution'!$C$8:$AD$30,AO$7,FALSE)),IF($Q224="n/a",(IF($P224=AO$6,$X224*$F224,0)),$X224*$F224*(VLOOKUP($Q224,'Workforce distribution'!$C$8:$AD$30,AO$7,FALSE)))),0)</f>
        <v>0</v>
      </c>
      <c r="AP224" s="30">
        <f>_xlfn.IFNA(IF($O224="days",$Y224*(VLOOKUP($K224,'Bed parameters'!$A$9:$I$12,9,FALSE))*$F224*(VLOOKUP($Q224,'Workforce distribution'!$C$8:$AD$30,AP$7,FALSE)),IF($Q224="n/a",(IF($P224=AP$6,$X224*$F224,0)),$X224*$F224*(VLOOKUP($Q224,'Workforce distribution'!$C$8:$AD$30,AP$7,FALSE)))),0)</f>
        <v>0</v>
      </c>
      <c r="AQ224" s="30">
        <f>_xlfn.IFNA(IF($O224="days",$Y224*(VLOOKUP($K224,'Bed parameters'!$A$9:$I$12,9,FALSE))*$F224*(VLOOKUP($Q224,'Workforce distribution'!$C$8:$AD$30,AQ$7,FALSE)),IF($Q224="n/a",(IF($P224=AQ$6,$X224*$F224,0)),$X224*$F224*(VLOOKUP($Q224,'Workforce distribution'!$C$8:$AD$30,AQ$7,FALSE)))),0)</f>
        <v>0</v>
      </c>
      <c r="AR224" s="30">
        <f>_xlfn.IFNA(IF($O224="days",$Y224*(VLOOKUP($K224,'Bed parameters'!$A$9:$I$12,9,FALSE))*$F224*(VLOOKUP($Q224,'Workforce distribution'!$C$8:$AD$30,AR$7,FALSE)),IF($Q224="n/a",(IF($P224=AR$6,$X224*$F224,0)),$X224*$F224*(VLOOKUP($Q224,'Workforce distribution'!$C$8:$AD$30,AR$7,FALSE)))),0)</f>
        <v>0</v>
      </c>
      <c r="AS224" s="30">
        <f>_xlfn.IFNA(IF($O224="days",$Y224*(VLOOKUP($K224,'Bed parameters'!$A$9:$I$12,9,FALSE))*$F224*(VLOOKUP($Q224,'Workforce distribution'!$C$8:$AD$30,AS$7,FALSE)),IF($Q224="n/a",(IF($P224=AS$6,$X224*$F224,0)),$X224*$F224*(VLOOKUP($Q224,'Workforce distribution'!$C$8:$AD$30,AS$7,FALSE)))),0)</f>
        <v>37956.788549999997</v>
      </c>
      <c r="AT224" s="30">
        <f>_xlfn.IFNA(IF($O224="days",$Y224*(VLOOKUP($K224,'Bed parameters'!$A$9:$I$12,9,FALSE))*$F224*(VLOOKUP($Q224,'Workforce distribution'!$C$8:$AD$30,AT$7,FALSE)),IF($Q224="n/a",(IF($P224=AT$6,$X224*$F224,0)),$X224*$F224*(VLOOKUP($Q224,'Workforce distribution'!$C$8:$AD$30,AT$7,FALSE)))),0)</f>
        <v>0</v>
      </c>
      <c r="AU224" s="30">
        <f>_xlfn.IFNA(IF($O224="days",$Y224*(VLOOKUP($K224,'Bed parameters'!$A$9:$I$12,9,FALSE))*$F224*(VLOOKUP($Q224,'Workforce distribution'!$C$8:$AD$30,AU$7,FALSE)),IF($Q224="n/a",(IF($P224=AU$6,$X224*$F224,0)),$X224*$F224*(VLOOKUP($Q224,'Workforce distribution'!$C$8:$AD$30,AU$7,FALSE)))),0)</f>
        <v>0</v>
      </c>
      <c r="AV224" s="30">
        <f>_xlfn.IFNA(IF($O224="days",$Y224*(VLOOKUP($K224,'Bed parameters'!$A$9:$I$12,9,FALSE))*$F224*(VLOOKUP($Q224,'Workforce distribution'!$C$8:$AD$30,AV$7,FALSE)),IF($Q224="n/a",(IF($P224=AV$6,$X224*$F224,0)),$X224*$F224*(VLOOKUP($Q224,'Workforce distribution'!$C$8:$AD$30,AV$7,FALSE)))),0)</f>
        <v>0</v>
      </c>
      <c r="AW224" s="30">
        <f>_xlfn.IFNA(IF($O224="days",$Y224*(VLOOKUP($K224,'Bed parameters'!$A$9:$I$12,9,FALSE))*$F224*(VLOOKUP($Q224,'Workforce distribution'!$C$8:$AD$30,AW$7,FALSE)),IF($Q224="n/a",(IF($P224=AW$6,$X224*$F224,0)),$X224*$F224*(VLOOKUP($Q224,'Workforce distribution'!$C$8:$AD$30,AW$7,FALSE)))),0)</f>
        <v>0</v>
      </c>
      <c r="AX224" s="30">
        <f>_xlfn.IFNA(IF($O224="days",$Y224*(VLOOKUP($K224,'Bed parameters'!$A$9:$I$12,9,FALSE))*$F224*(VLOOKUP($Q224,'Workforce distribution'!$C$8:$AD$30,AX$7,FALSE)),IF($Q224="n/a",(IF($P224=AX$6,$X224*$F224,0)),$X224*$F224*(VLOOKUP($Q224,'Workforce distribution'!$C$8:$AD$30,AX$7,FALSE)))),0)</f>
        <v>0</v>
      </c>
      <c r="AY224" s="30">
        <f>_xlfn.IFNA(IF($O224="days",$Y224*(VLOOKUP($K224,'Bed parameters'!$A$9:$I$12,9,FALSE))*$F224*(VLOOKUP($Q224,'Workforce distribution'!$C$8:$AD$30,AY$7,FALSE)),IF($Q224="n/a",(IF($P224=AY$6,$X224*$F224,0)),$X224*$F224*(VLOOKUP($Q224,'Workforce distribution'!$C$8:$AD$30,AY$7,FALSE)))),0)</f>
        <v>0</v>
      </c>
      <c r="AZ224" s="30">
        <f>_xlfn.IFNA(IF($O224="days",$Y224*(VLOOKUP($K224,'Bed parameters'!$A$9:$I$12,9,FALSE))*$F224*(VLOOKUP($Q224,'Workforce distribution'!$C$8:$AD$30,AZ$7,FALSE)),IF($Q224="n/a",(IF($P224=AZ$6,$X224*$F224,0)),$X224*$F224*(VLOOKUP($Q224,'Workforce distribution'!$C$8:$AD$30,AZ$7,FALSE)))),0)</f>
        <v>0</v>
      </c>
      <c r="BA224" s="30">
        <f>_xlfn.IFNA(IF($O224="days",$Y224*(VLOOKUP($K224,'Bed parameters'!$A$9:$I$12,9,FALSE))*$F224*(VLOOKUP($Q224,'Workforce distribution'!$C$8:$AD$30,BA$7,FALSE)),IF($Q224="n/a",(IF($P224=BA$6,$X224*$F224,0)),$X224*$F224*(VLOOKUP($Q224,'Workforce distribution'!$C$8:$AD$30,BA$7,FALSE)))),0)</f>
        <v>0</v>
      </c>
      <c r="BB224" s="30">
        <f>_xlfn.IFNA(IF($O224="days",$Y224*(VLOOKUP($K224,'Bed parameters'!$A$9:$I$12,9,FALSE))*$F224*(VLOOKUP($Q224,'Workforce distribution'!$C$8:$AD$30,BB$7,FALSE)),IF($Q224="n/a",(IF($P224=BB$6,$X224*$F224,0)),$X224*$F224*(VLOOKUP($Q224,'Workforce distribution'!$C$8:$AD$30,BB$7,FALSE)))),0)</f>
        <v>0</v>
      </c>
      <c r="BC224" s="149">
        <f t="shared" si="33"/>
        <v>226.56531710729942</v>
      </c>
      <c r="BD224" s="288">
        <f>IF($Q224="n/a",(IF('Workforce hours'!D$30=0,0,(AB224/'Workforce hours'!D$30))),(IF(VLOOKUP($Q224,'Workforce hours'!$C$8:$AD$30,BD$7,FALSE)=0,0,(AB224/(VLOOKUP($Q224,'Workforce hours'!$C$8:$AD$30,BD$7,FALSE))))))</f>
        <v>0</v>
      </c>
      <c r="BE224" s="288">
        <f>IF($Q224="n/a",(IF('Workforce hours'!E$30=0,0,(AC224/'Workforce hours'!E$30))),(IF(VLOOKUP($Q224,'Workforce hours'!$C$8:$AD$30,BE$7,FALSE)=0,0,(AC224/(VLOOKUP($Q224,'Workforce hours'!$C$8:$AD$30,BE$7,FALSE))))))</f>
        <v>0</v>
      </c>
      <c r="BF224" s="288">
        <f>IF($Q224="n/a",(IF('Workforce hours'!F$30=0,0,(AD224/'Workforce hours'!F$30))),(IF(VLOOKUP($Q224,'Workforce hours'!$C$8:$AD$30,BF$7,FALSE)=0,0,(AD224/(VLOOKUP($Q224,'Workforce hours'!$C$8:$AD$30,BF$7,FALSE))))))</f>
        <v>0</v>
      </c>
      <c r="BG224" s="288">
        <f>IF($Q224="n/a",(IF('Workforce hours'!G$30=0,0,(AE224/'Workforce hours'!G$30))),(IF(VLOOKUP($Q224,'Workforce hours'!$C$8:$AD$30,BG$7,FALSE)=0,0,(AE224/(VLOOKUP($Q224,'Workforce hours'!$C$8:$AD$30,BG$7,FALSE))))))</f>
        <v>203.33993866071427</v>
      </c>
      <c r="BH224" s="288">
        <f>IF($Q224="n/a",(IF('Workforce hours'!H$30=0,0,(AF224/'Workforce hours'!H$30))),(IF(VLOOKUP($Q224,'Workforce hours'!$C$8:$AD$30,BH$7,FALSE)=0,0,(AF224/(VLOOKUP($Q224,'Workforce hours'!$C$8:$AD$30,BH$7,FALSE))))))</f>
        <v>0</v>
      </c>
      <c r="BI224" s="288">
        <f>IF($Q224="n/a",(IF('Workforce hours'!I$30=0,0,(AG224/'Workforce hours'!I$30))),(IF(VLOOKUP($Q224,'Workforce hours'!$C$8:$AD$30,BI$7,FALSE)=0,0,(AG224/(VLOOKUP($Q224,'Workforce hours'!$C$8:$AD$30,BI$7,FALSE))))))</f>
        <v>0</v>
      </c>
      <c r="BJ224" s="288">
        <f>IF($Q224="n/a",(IF('Workforce hours'!J$30=0,0,(AH224/'Workforce hours'!J$30))),(IF(VLOOKUP($Q224,'Workforce hours'!$C$8:$AD$30,BJ$7,FALSE)=0,0,(AH224/(VLOOKUP($Q224,'Workforce hours'!$C$8:$AD$30,BJ$7,FALSE))))))</f>
        <v>0</v>
      </c>
      <c r="BK224" s="288">
        <f>IF($Q224="n/a",(IF('Workforce hours'!K$30=0,0,(AI224/'Workforce hours'!K$30))),(IF(VLOOKUP($Q224,'Workforce hours'!$C$8:$AD$30,BK$7,FALSE)=0,0,(AI224/(VLOOKUP($Q224,'Workforce hours'!$C$8:$AD$30,BK$7,FALSE))))))</f>
        <v>0</v>
      </c>
      <c r="BL224" s="288">
        <f>IF($Q224="n/a",(IF('Workforce hours'!L$30=0,0,(AJ224/'Workforce hours'!L$30))),(IF(VLOOKUP($Q224,'Workforce hours'!$C$8:$AD$30,BL$7,FALSE)=0,0,(AJ224/(VLOOKUP($Q224,'Workforce hours'!$C$8:$AD$30,BL$7,FALSE))))))</f>
        <v>0</v>
      </c>
      <c r="BM224" s="288">
        <f>IF($Q224="n/a",(IF('Workforce hours'!M$30=0,0,(AK224/'Workforce hours'!M$30))),(IF(VLOOKUP($Q224,'Workforce hours'!$C$8:$AD$30,BM$7,FALSE)=0,0,(AK224/(VLOOKUP($Q224,'Workforce hours'!$C$8:$AD$30,BM$7,FALSE))))))</f>
        <v>0</v>
      </c>
      <c r="BN224" s="288">
        <f>IF($Q224="n/a",(IF('Workforce hours'!N$30=0,0,(AL224/'Workforce hours'!N$30))),(IF(VLOOKUP($Q224,'Workforce hours'!$C$8:$AD$30,BN$7,FALSE)=0,0,(AL224/(VLOOKUP($Q224,'Workforce hours'!$C$8:$AD$30,BN$7,FALSE))))))</f>
        <v>0</v>
      </c>
      <c r="BO224" s="288">
        <f>IF($Q224="n/a",(IF('Workforce hours'!O$30=0,0,(AM224/'Workforce hours'!O$30))),(IF(VLOOKUP($Q224,'Workforce hours'!$C$8:$AD$30,BO$7,FALSE)=0,0,(AM224/(VLOOKUP($Q224,'Workforce hours'!$C$8:$AD$30,BO$7,FALSE))))))</f>
        <v>0</v>
      </c>
      <c r="BP224" s="288">
        <f>IF($Q224="n/a",(IF('Workforce hours'!P$30=0,0,(AN224/'Workforce hours'!P$30))),(IF(VLOOKUP($Q224,'Workforce hours'!$C$8:$AD$30,BP$7,FALSE)=0,0,(AN224/(VLOOKUP($Q224,'Workforce hours'!$C$8:$AD$30,BP$7,FALSE))))))</f>
        <v>0</v>
      </c>
      <c r="BQ224" s="288">
        <f>IF($Q224="n/a",(IF('Workforce hours'!Q$30=0,0,(AO224/'Workforce hours'!Q$30))),(IF(VLOOKUP($Q224,'Workforce hours'!$C$8:$AD$30,BQ$7,FALSE)=0,0,(AO224/(VLOOKUP($Q224,'Workforce hours'!$C$8:$AD$30,BQ$7,FALSE))))))</f>
        <v>0</v>
      </c>
      <c r="BR224" s="288">
        <f>IF($Q224="n/a",(IF('Workforce hours'!R$30=0,0,(AP224/'Workforce hours'!R$30))),(IF(VLOOKUP($Q224,'Workforce hours'!$C$8:$AD$30,BR$7,FALSE)=0,0,(AP224/(VLOOKUP($Q224,'Workforce hours'!$C$8:$AD$30,BR$7,FALSE))))))</f>
        <v>0</v>
      </c>
      <c r="BS224" s="288">
        <f>IF($Q224="n/a",(IF('Workforce hours'!S$30=0,0,(AQ224/'Workforce hours'!S$30))),(IF(VLOOKUP($Q224,'Workforce hours'!$C$8:$AD$30,BS$7,FALSE)=0,0,(AQ224/(VLOOKUP($Q224,'Workforce hours'!$C$8:$AD$30,BS$7,FALSE))))))</f>
        <v>0</v>
      </c>
      <c r="BT224" s="288">
        <f>IF($Q224="n/a",(IF('Workforce hours'!T$30=0,0,(AR224/'Workforce hours'!T$30))),(IF(VLOOKUP($Q224,'Workforce hours'!$C$8:$AD$30,BT$7,FALSE)=0,0,(AR224/(VLOOKUP($Q224,'Workforce hours'!$C$8:$AD$30,BT$7,FALSE))))))</f>
        <v>0</v>
      </c>
      <c r="BU224" s="288">
        <f>IF($Q224="n/a",(IF('Workforce hours'!U$30=0,0,(AS224/'Workforce hours'!U$30))),(IF(VLOOKUP($Q224,'Workforce hours'!$C$8:$AD$30,BU$7,FALSE)=0,0,(AS224/(VLOOKUP($Q224,'Workforce hours'!$C$8:$AD$30,BU$7,FALSE))))))</f>
        <v>23.225378446585147</v>
      </c>
      <c r="BV224" s="288">
        <f>IF($Q224="n/a",(IF('Workforce hours'!V$30=0,0,(AT224/'Workforce hours'!V$30))),(IF(VLOOKUP($Q224,'Workforce hours'!$C$8:$AD$30,BV$7,FALSE)=0,0,(AT224/(VLOOKUP($Q224,'Workforce hours'!$C$8:$AD$30,BV$7,FALSE))))))</f>
        <v>0</v>
      </c>
      <c r="BW224" s="288">
        <f>IF($Q224="n/a",(IF('Workforce hours'!W$30=0,0,(AU224/'Workforce hours'!W$30))),(IF(VLOOKUP($Q224,'Workforce hours'!$C$8:$AD$30,BW$7,FALSE)=0,0,(AU224/(VLOOKUP($Q224,'Workforce hours'!$C$8:$AD$30,BW$7,FALSE))))))</f>
        <v>0</v>
      </c>
      <c r="BX224" s="288">
        <f>IF($Q224="n/a",(IF('Workforce hours'!X$30=0,0,(AV224/'Workforce hours'!X$30))),(IF(VLOOKUP($Q224,'Workforce hours'!$C$8:$AD$30,BX$7,FALSE)=0,0,(AV224/(VLOOKUP($Q224,'Workforce hours'!$C$8:$AD$30,BX$7,FALSE))))))</f>
        <v>0</v>
      </c>
      <c r="BY224" s="288">
        <f>IF($Q224="n/a",(IF('Workforce hours'!Y$30=0,0,(AW224/'Workforce hours'!Y$30))),(IF(VLOOKUP($Q224,'Workforce hours'!$C$8:$AD$30,BY$7,FALSE)=0,0,(AW224/(VLOOKUP($Q224,'Workforce hours'!$C$8:$AD$30,BY$7,FALSE))))))</f>
        <v>0</v>
      </c>
      <c r="BZ224" s="288">
        <f>IF($Q224="n/a",(IF('Workforce hours'!Z$30=0,0,(AX224/'Workforce hours'!Z$30))),(IF(VLOOKUP($Q224,'Workforce hours'!$C$8:$AD$30,BZ$7,FALSE)=0,0,(AX224/(VLOOKUP($Q224,'Workforce hours'!$C$8:$AD$30,BZ$7,FALSE))))))</f>
        <v>0</v>
      </c>
      <c r="CA224" s="288">
        <f>IF($Q224="n/a",(IF('Workforce hours'!AA$30=0,0,(AY224/'Workforce hours'!AA$30))),(IF(VLOOKUP($Q224,'Workforce hours'!$C$8:$AD$30,CA$7,FALSE)=0,0,(AY224/(VLOOKUP($Q224,'Workforce hours'!$C$8:$AD$30,CA$7,FALSE))))))</f>
        <v>0</v>
      </c>
      <c r="CB224" s="288">
        <f>IF($Q224="n/a",(IF('Workforce hours'!AB$30=0,0,(AZ224/'Workforce hours'!AB$30))),(IF(VLOOKUP($Q224,'Workforce hours'!$C$8:$AD$30,CB$7,FALSE)=0,0,(AZ224/(VLOOKUP($Q224,'Workforce hours'!$C$8:$AD$30,CB$7,FALSE))))))</f>
        <v>0</v>
      </c>
      <c r="CC224" s="288">
        <f>IF($Q224="n/a",(IF('Workforce hours'!AC$30=0,0,(BA224/'Workforce hours'!AC$30))),(IF(VLOOKUP($Q224,'Workforce hours'!$C$8:$AD$30,CC$7,FALSE)=0,0,(BA224/(VLOOKUP($Q224,'Workforce hours'!$C$8:$AD$30,CC$7,FALSE))))))</f>
        <v>0</v>
      </c>
      <c r="CD224" s="288">
        <f>IF($Q224="n/a",(IF('Workforce hours'!AD$30=0,0,(BB224/'Workforce hours'!AD$30))),(IF(VLOOKUP($Q224,'Workforce hours'!$C$8:$AD$30,CD$7,FALSE)=0,0,(BB224/(VLOOKUP($Q224,'Workforce hours'!$C$8:$AD$30,CD$7,FALSE))))))</f>
        <v>0</v>
      </c>
      <c r="CE224" s="289">
        <f t="shared" si="34"/>
        <v>0</v>
      </c>
      <c r="CF224" s="290">
        <f>BD224*'Workforce costs'!B$9*(1+'Workforce costs'!B$10)*(1+'Workforce costs'!B$11)</f>
        <v>0</v>
      </c>
      <c r="CG224" s="290">
        <f>BE224*'Workforce costs'!C$9*(1+'Workforce costs'!C$10)*(1+'Workforce costs'!C$11)</f>
        <v>0</v>
      </c>
      <c r="CH224" s="290">
        <f>BF224*'Workforce costs'!D$9*(1+'Workforce costs'!D$10)*(1+'Workforce costs'!D$11)</f>
        <v>0</v>
      </c>
      <c r="CI224" s="290">
        <f>BG224*'Workforce costs'!E$9*(1+'Workforce costs'!E$10)*(1+'Workforce costs'!E$11)</f>
        <v>0</v>
      </c>
      <c r="CJ224" s="290">
        <f>BH224*'Workforce costs'!F$9*(1+'Workforce costs'!F$10)*(1+'Workforce costs'!F$11)</f>
        <v>0</v>
      </c>
      <c r="CK224" s="290">
        <f>BI224*'Workforce costs'!G$9*(1+'Workforce costs'!G$10)*(1+'Workforce costs'!G$11)</f>
        <v>0</v>
      </c>
      <c r="CL224" s="290">
        <f>BJ224*'Workforce costs'!H$9*(1+'Workforce costs'!H$10)*(1+'Workforce costs'!H$11)</f>
        <v>0</v>
      </c>
      <c r="CM224" s="290">
        <f>BK224*'Workforce costs'!I$9*(1+'Workforce costs'!I$10)*(1+'Workforce costs'!I$11)</f>
        <v>0</v>
      </c>
      <c r="CN224" s="290">
        <f>BL224*'Workforce costs'!J$9*(1+'Workforce costs'!J$10)*(1+'Workforce costs'!J$11)</f>
        <v>0</v>
      </c>
      <c r="CO224" s="290">
        <f>BM224*'Workforce costs'!K$9*(1+'Workforce costs'!K$10)*(1+'Workforce costs'!K$11)</f>
        <v>0</v>
      </c>
      <c r="CP224" s="290">
        <f>BN224*'Workforce costs'!L$9*(1+'Workforce costs'!L$10)*(1+'Workforce costs'!L$11)</f>
        <v>0</v>
      </c>
      <c r="CQ224" s="290">
        <f>BO224*'Workforce costs'!M$9*(1+'Workforce costs'!M$10)*(1+'Workforce costs'!M$11)</f>
        <v>0</v>
      </c>
      <c r="CR224" s="290">
        <f>BP224*'Workforce costs'!N$9*(1+'Workforce costs'!N$10)*(1+'Workforce costs'!N$11)</f>
        <v>0</v>
      </c>
      <c r="CS224" s="290">
        <f>BQ224*'Workforce costs'!O$9*(1+'Workforce costs'!O$10)*(1+'Workforce costs'!O$11)</f>
        <v>0</v>
      </c>
      <c r="CT224" s="290">
        <f>BR224*'Workforce costs'!P$9*(1+'Workforce costs'!P$10)*(1+'Workforce costs'!P$11)</f>
        <v>0</v>
      </c>
      <c r="CU224" s="290">
        <f>BS224*'Workforce costs'!Q$9*(1+'Workforce costs'!Q$10)*(1+'Workforce costs'!Q$11)</f>
        <v>0</v>
      </c>
      <c r="CV224" s="290">
        <f>BT224*'Workforce costs'!R$9*(1+'Workforce costs'!R$10)*(1+'Workforce costs'!R$11)</f>
        <v>0</v>
      </c>
      <c r="CW224" s="290">
        <f>BU224*'Workforce costs'!S$9*(1+'Workforce costs'!S$10)*(1+'Workforce costs'!S$11)</f>
        <v>0</v>
      </c>
      <c r="CX224" s="290">
        <f>BV224*'Workforce costs'!T$9*(1+'Workforce costs'!T$10)*(1+'Workforce costs'!T$11)</f>
        <v>0</v>
      </c>
      <c r="CY224" s="290">
        <f>BW224*'Workforce costs'!U$9*(1+'Workforce costs'!U$10)*(1+'Workforce costs'!U$11)</f>
        <v>0</v>
      </c>
      <c r="CZ224" s="290">
        <f>BX224*'Workforce costs'!V$9*(1+'Workforce costs'!V$10)*(1+'Workforce costs'!V$11)</f>
        <v>0</v>
      </c>
      <c r="DA224" s="290">
        <f>BY224*'Workforce costs'!W$9*(1+'Workforce costs'!W$10)*(1+'Workforce costs'!W$11)</f>
        <v>0</v>
      </c>
      <c r="DB224" s="290">
        <f>BZ224*'Workforce costs'!X$9*(1+'Workforce costs'!X$10)*(1+'Workforce costs'!X$11)</f>
        <v>0</v>
      </c>
      <c r="DC224" s="290">
        <f>CA224*'Workforce costs'!Y$9*(1+'Workforce costs'!Y$10)*(1+'Workforce costs'!Y$11)</f>
        <v>0</v>
      </c>
      <c r="DD224" s="290">
        <f>CB224*'Workforce costs'!Z$9*(1+'Workforce costs'!Z$10)*(1+'Workforce costs'!Z$11)</f>
        <v>0</v>
      </c>
      <c r="DE224" s="290">
        <f>CC224*'Workforce costs'!AA$9*(1+'Workforce costs'!AA$10)*(1+'Workforce costs'!AA$11)</f>
        <v>0</v>
      </c>
      <c r="DF224" s="290">
        <f>CD224*'Workforce costs'!AB$9*(1+'Workforce costs'!AB$10)*(1+'Workforce costs'!AB$11)</f>
        <v>0</v>
      </c>
    </row>
    <row r="225" spans="1:110" x14ac:dyDescent="0.3">
      <c r="A225" s="2" t="str">
        <f>Outputs!$A$4</f>
        <v>Australia</v>
      </c>
      <c r="B225" s="2" t="str">
        <f t="shared" si="27"/>
        <v>Australia 65+</v>
      </c>
      <c r="C225" s="30">
        <f>VLOOKUP($B225,Populations!$D$15:$H$1920,3,FALSE)</f>
        <v>4559374</v>
      </c>
      <c r="D225" s="255">
        <f>IF(OR($H225="General pop",$H225="Schools",$H225="Workplace",$H225="Skills Training",$H225="Digital Supports"),1,VLOOKUP($B225,Populations!$D$15:$H$1920,5,FALSE))</f>
        <v>1</v>
      </c>
      <c r="E225" s="88">
        <f>VLOOKUP(I225,Epidemiology!$C$10:$H$47,6,FALSE)</f>
        <v>1850</v>
      </c>
      <c r="F225" s="102">
        <f>'Care profiles'!R226</f>
        <v>1</v>
      </c>
      <c r="G225" s="15" t="str">
        <f>'Care profiles'!A226</f>
        <v>65+</v>
      </c>
      <c r="H225" s="15" t="str">
        <f>'Care profiles'!B226</f>
        <v>Thoughts</v>
      </c>
      <c r="I225" s="15" t="str">
        <f>'Care profiles'!C226</f>
        <v>Thoughts_65+yrs</v>
      </c>
      <c r="J225" s="15" t="str">
        <f>'Care profiles'!D226</f>
        <v>Care profile</v>
      </c>
      <c r="K225" s="15" t="str">
        <f>'Care profiles'!E226</f>
        <v>Consultation Liaison – Emergency Department (Hospital)</v>
      </c>
      <c r="L225" s="104">
        <f>'Care profiles'!F226</f>
        <v>0.05</v>
      </c>
      <c r="M225" s="15">
        <f>'Care profiles'!G226</f>
        <v>1</v>
      </c>
      <c r="N225" s="15">
        <f>'Care profiles'!H226</f>
        <v>45</v>
      </c>
      <c r="O225" s="15" t="str">
        <f>'Care profiles'!I226</f>
        <v>min</v>
      </c>
      <c r="P225" s="15" t="str">
        <f>'Care profiles'!J226</f>
        <v>Team</v>
      </c>
      <c r="Q225" s="15" t="str">
        <f>'Care profiles'!K226</f>
        <v>Consultation Liaison – Emergency Department (Hospital)</v>
      </c>
      <c r="R225" s="15" t="str">
        <f>'Care profiles'!M226</f>
        <v>N</v>
      </c>
      <c r="S225" s="15" t="str">
        <f>'Care profiles'!O226</f>
        <v>Y</v>
      </c>
      <c r="T225" s="15" t="str">
        <f>'Care profiles'!Q226</f>
        <v>N</v>
      </c>
      <c r="U225" s="30">
        <f t="shared" si="28"/>
        <v>84348.418999999994</v>
      </c>
      <c r="V225" s="30">
        <f t="shared" si="29"/>
        <v>4217.4209499999997</v>
      </c>
      <c r="W225" s="30">
        <f>IF(M225="n/a",0,IF(O225="days",V225*M225*(1+(VLOOKUP(K225,'Bed parameters'!$A$9:$G$12,7,FALSE))),V225*M225))</f>
        <v>4217.4209499999997</v>
      </c>
      <c r="X225" s="30">
        <f t="shared" si="30"/>
        <v>3163.0657124999998</v>
      </c>
      <c r="Y225" s="30">
        <f t="shared" si="31"/>
        <v>0</v>
      </c>
      <c r="Z225" s="113">
        <f>_xlfn.IFNA(Y225/((VLOOKUP(K225,'Bed parameters'!$A$9:$G$12,3,FALSE))*(VLOOKUP(K225,'Bed parameters'!$A$9:$G$12,5,FALSE))),0)</f>
        <v>0</v>
      </c>
      <c r="AA225" s="30">
        <f t="shared" si="32"/>
        <v>3163.0657124999998</v>
      </c>
      <c r="AB225" s="30">
        <f>_xlfn.IFNA(IF($O225="days",$Y225*(VLOOKUP($K225,'Bed parameters'!$A$9:$I$12,9,FALSE))*$F225*(VLOOKUP($Q225,'Workforce distribution'!$C$8:$AD$30,AB$7,FALSE)),IF($Q225="n/a",(IF($P225=AB$6,$X225*$F225,0)),$X225*$F225*(VLOOKUP($Q225,'Workforce distribution'!$C$8:$AD$30,AB$7,FALSE)))),0)</f>
        <v>0</v>
      </c>
      <c r="AC225" s="30">
        <f>_xlfn.IFNA(IF($O225="days",$Y225*(VLOOKUP($K225,'Bed parameters'!$A$9:$I$12,9,FALSE))*$F225*(VLOOKUP($Q225,'Workforce distribution'!$C$8:$AD$30,AC$7,FALSE)),IF($Q225="n/a",(IF($P225=AC$6,$X225*$F225,0)),$X225*$F225*(VLOOKUP($Q225,'Workforce distribution'!$C$8:$AD$30,AC$7,FALSE)))),0)</f>
        <v>0</v>
      </c>
      <c r="AD225" s="30">
        <f>_xlfn.IFNA(IF($O225="days",$Y225*(VLOOKUP($K225,'Bed parameters'!$A$9:$I$12,9,FALSE))*$F225*(VLOOKUP($Q225,'Workforce distribution'!$C$8:$AD$30,AD$7,FALSE)),IF($Q225="n/a",(IF($P225=AD$6,$X225*$F225,0)),$X225*$F225*(VLOOKUP($Q225,'Workforce distribution'!$C$8:$AD$30,AD$7,FALSE)))),0)</f>
        <v>0</v>
      </c>
      <c r="AE225" s="30">
        <f>_xlfn.IFNA(IF($O225="days",$Y225*(VLOOKUP($K225,'Bed parameters'!$A$9:$I$12,9,FALSE))*$F225*(VLOOKUP($Q225,'Workforce distribution'!$C$8:$AD$30,AE$7,FALSE)),IF($Q225="n/a",(IF($P225=AE$6,$X225*$F225,0)),$X225*$F225*(VLOOKUP($Q225,'Workforce distribution'!$C$8:$AD$30,AE$7,FALSE)))),0)</f>
        <v>0</v>
      </c>
      <c r="AF225" s="30">
        <f>_xlfn.IFNA(IF($O225="days",$Y225*(VLOOKUP($K225,'Bed parameters'!$A$9:$I$12,9,FALSE))*$F225*(VLOOKUP($Q225,'Workforce distribution'!$C$8:$AD$30,AF$7,FALSE)),IF($Q225="n/a",(IF($P225=AF$6,$X225*$F225,0)),$X225*$F225*(VLOOKUP($Q225,'Workforce distribution'!$C$8:$AD$30,AF$7,FALSE)))),0)</f>
        <v>0</v>
      </c>
      <c r="AG225" s="30">
        <f>_xlfn.IFNA(IF($O225="days",$Y225*(VLOOKUP($K225,'Bed parameters'!$A$9:$I$12,9,FALSE))*$F225*(VLOOKUP($Q225,'Workforce distribution'!$C$8:$AD$30,AG$7,FALSE)),IF($Q225="n/a",(IF($P225=AG$6,$X225*$F225,0)),$X225*$F225*(VLOOKUP($Q225,'Workforce distribution'!$C$8:$AD$30,AG$7,FALSE)))),0)</f>
        <v>0</v>
      </c>
      <c r="AH225" s="30">
        <f>_xlfn.IFNA(IF($O225="days",$Y225*(VLOOKUP($K225,'Bed parameters'!$A$9:$I$12,9,FALSE))*$F225*(VLOOKUP($Q225,'Workforce distribution'!$C$8:$AD$30,AH$7,FALSE)),IF($Q225="n/a",(IF($P225=AH$6,$X225*$F225,0)),$X225*$F225*(VLOOKUP($Q225,'Workforce distribution'!$C$8:$AD$30,AH$7,FALSE)))),0)</f>
        <v>0</v>
      </c>
      <c r="AI225" s="30">
        <f>_xlfn.IFNA(IF($O225="days",$Y225*(VLOOKUP($K225,'Bed parameters'!$A$9:$I$12,9,FALSE))*$F225*(VLOOKUP($Q225,'Workforce distribution'!$C$8:$AD$30,AI$7,FALSE)),IF($Q225="n/a",(IF($P225=AI$6,$X225*$F225,0)),$X225*$F225*(VLOOKUP($Q225,'Workforce distribution'!$C$8:$AD$30,AI$7,FALSE)))),0)</f>
        <v>0</v>
      </c>
      <c r="AJ225" s="30">
        <f>_xlfn.IFNA(IF($O225="days",$Y225*(VLOOKUP($K225,'Bed parameters'!$A$9:$I$12,9,FALSE))*$F225*(VLOOKUP($Q225,'Workforce distribution'!$C$8:$AD$30,AJ$7,FALSE)),IF($Q225="n/a",(IF($P225=AJ$6,$X225*$F225,0)),$X225*$F225*(VLOOKUP($Q225,'Workforce distribution'!$C$8:$AD$30,AJ$7,FALSE)))),0)</f>
        <v>0</v>
      </c>
      <c r="AK225" s="30">
        <f>_xlfn.IFNA(IF($O225="days",$Y225*(VLOOKUP($K225,'Bed parameters'!$A$9:$I$12,9,FALSE))*$F225*(VLOOKUP($Q225,'Workforce distribution'!$C$8:$AD$30,AK$7,FALSE)),IF($Q225="n/a",(IF($P225=AK$6,$X225*$F225,0)),$X225*$F225*(VLOOKUP($Q225,'Workforce distribution'!$C$8:$AD$30,AK$7,FALSE)))),0)</f>
        <v>0</v>
      </c>
      <c r="AL225" s="30">
        <f>_xlfn.IFNA(IF($O225="days",$Y225*(VLOOKUP($K225,'Bed parameters'!$A$9:$I$12,9,FALSE))*$F225*(VLOOKUP($Q225,'Workforce distribution'!$C$8:$AD$30,AL$7,FALSE)),IF($Q225="n/a",(IF($P225=AL$6,$X225*$F225,0)),$X225*$F225*(VLOOKUP($Q225,'Workforce distribution'!$C$8:$AD$30,AL$7,FALSE)))),0)</f>
        <v>295.61361799065418</v>
      </c>
      <c r="AM225" s="30">
        <f>_xlfn.IFNA(IF($O225="days",$Y225*(VLOOKUP($K225,'Bed parameters'!$A$9:$I$12,9,FALSE))*$F225*(VLOOKUP($Q225,'Workforce distribution'!$C$8:$AD$30,AM$7,FALSE)),IF($Q225="n/a",(IF($P225=AM$6,$X225*$F225,0)),$X225*$F225*(VLOOKUP($Q225,'Workforce distribution'!$C$8:$AD$30,AM$7,FALSE)))),0)</f>
        <v>1330.2612809579439</v>
      </c>
      <c r="AN225" s="30">
        <f>_xlfn.IFNA(IF($O225="days",$Y225*(VLOOKUP($K225,'Bed parameters'!$A$9:$I$12,9,FALSE))*$F225*(VLOOKUP($Q225,'Workforce distribution'!$C$8:$AD$30,AN$7,FALSE)),IF($Q225="n/a",(IF($P225=AN$6,$X225*$F225,0)),$X225*$F225*(VLOOKUP($Q225,'Workforce distribution'!$C$8:$AD$30,AN$7,FALSE)))),0)</f>
        <v>561.66587418224287</v>
      </c>
      <c r="AO225" s="30">
        <f>_xlfn.IFNA(IF($O225="days",$Y225*(VLOOKUP($K225,'Bed parameters'!$A$9:$I$12,9,FALSE))*$F225*(VLOOKUP($Q225,'Workforce distribution'!$C$8:$AD$30,AO$7,FALSE)),IF($Q225="n/a",(IF($P225=AO$6,$X225*$F225,0)),$X225*$F225*(VLOOKUP($Q225,'Workforce distribution'!$C$8:$AD$30,AO$7,FALSE)))),0)</f>
        <v>0</v>
      </c>
      <c r="AP225" s="30">
        <f>_xlfn.IFNA(IF($O225="days",$Y225*(VLOOKUP($K225,'Bed parameters'!$A$9:$I$12,9,FALSE))*$F225*(VLOOKUP($Q225,'Workforce distribution'!$C$8:$AD$30,AP$7,FALSE)),IF($Q225="n/a",(IF($P225=AP$6,$X225*$F225,0)),$X225*$F225*(VLOOKUP($Q225,'Workforce distribution'!$C$8:$AD$30,AP$7,FALSE)))),0)</f>
        <v>0</v>
      </c>
      <c r="AQ225" s="30">
        <f>_xlfn.IFNA(IF($O225="days",$Y225*(VLOOKUP($K225,'Bed parameters'!$A$9:$I$12,9,FALSE))*$F225*(VLOOKUP($Q225,'Workforce distribution'!$C$8:$AD$30,AQ$7,FALSE)),IF($Q225="n/a",(IF($P225=AQ$6,$X225*$F225,0)),$X225*$F225*(VLOOKUP($Q225,'Workforce distribution'!$C$8:$AD$30,AQ$7,FALSE)))),0)</f>
        <v>0</v>
      </c>
      <c r="AR225" s="30">
        <f>_xlfn.IFNA(IF($O225="days",$Y225*(VLOOKUP($K225,'Bed parameters'!$A$9:$I$12,9,FALSE))*$F225*(VLOOKUP($Q225,'Workforce distribution'!$C$8:$AD$30,AR$7,FALSE)),IF($Q225="n/a",(IF($P225=AR$6,$X225*$F225,0)),$X225*$F225*(VLOOKUP($Q225,'Workforce distribution'!$C$8:$AD$30,AR$7,FALSE)))),0)</f>
        <v>0</v>
      </c>
      <c r="AS225" s="30">
        <f>_xlfn.IFNA(IF($O225="days",$Y225*(VLOOKUP($K225,'Bed parameters'!$A$9:$I$12,9,FALSE))*$F225*(VLOOKUP($Q225,'Workforce distribution'!$C$8:$AD$30,AS$7,FALSE)),IF($Q225="n/a",(IF($P225=AS$6,$X225*$F225,0)),$X225*$F225*(VLOOKUP($Q225,'Workforce distribution'!$C$8:$AD$30,AS$7,FALSE)))),0)</f>
        <v>0</v>
      </c>
      <c r="AT225" s="30">
        <f>_xlfn.IFNA(IF($O225="days",$Y225*(VLOOKUP($K225,'Bed parameters'!$A$9:$I$12,9,FALSE))*$F225*(VLOOKUP($Q225,'Workforce distribution'!$C$8:$AD$30,AT$7,FALSE)),IF($Q225="n/a",(IF($P225=AT$6,$X225*$F225,0)),$X225*$F225*(VLOOKUP($Q225,'Workforce distribution'!$C$8:$AD$30,AT$7,FALSE)))),0)</f>
        <v>0</v>
      </c>
      <c r="AU225" s="30">
        <f>_xlfn.IFNA(IF($O225="days",$Y225*(VLOOKUP($K225,'Bed parameters'!$A$9:$I$12,9,FALSE))*$F225*(VLOOKUP($Q225,'Workforce distribution'!$C$8:$AD$30,AU$7,FALSE)),IF($Q225="n/a",(IF($P225=AU$6,$X225*$F225,0)),$X225*$F225*(VLOOKUP($Q225,'Workforce distribution'!$C$8:$AD$30,AU$7,FALSE)))),0)</f>
        <v>295.61361799065418</v>
      </c>
      <c r="AV225" s="30">
        <f>_xlfn.IFNA(IF($O225="days",$Y225*(VLOOKUP($K225,'Bed parameters'!$A$9:$I$12,9,FALSE))*$F225*(VLOOKUP($Q225,'Workforce distribution'!$C$8:$AD$30,AV$7,FALSE)),IF($Q225="n/a",(IF($P225=AV$6,$X225*$F225,0)),$X225*$F225*(VLOOKUP($Q225,'Workforce distribution'!$C$8:$AD$30,AV$7,FALSE)))),0)</f>
        <v>0</v>
      </c>
      <c r="AW225" s="30">
        <f>_xlfn.IFNA(IF($O225="days",$Y225*(VLOOKUP($K225,'Bed parameters'!$A$9:$I$12,9,FALSE))*$F225*(VLOOKUP($Q225,'Workforce distribution'!$C$8:$AD$30,AW$7,FALSE)),IF($Q225="n/a",(IF($P225=AW$6,$X225*$F225,0)),$X225*$F225*(VLOOKUP($Q225,'Workforce distribution'!$C$8:$AD$30,AW$7,FALSE)))),0)</f>
        <v>679.91132137850457</v>
      </c>
      <c r="AX225" s="30">
        <f>_xlfn.IFNA(IF($O225="days",$Y225*(VLOOKUP($K225,'Bed parameters'!$A$9:$I$12,9,FALSE))*$F225*(VLOOKUP($Q225,'Workforce distribution'!$C$8:$AD$30,AX$7,FALSE)),IF($Q225="n/a",(IF($P225=AX$6,$X225*$F225,0)),$X225*$F225*(VLOOKUP($Q225,'Workforce distribution'!$C$8:$AD$30,AX$7,FALSE)))),0)</f>
        <v>0</v>
      </c>
      <c r="AY225" s="30">
        <f>_xlfn.IFNA(IF($O225="days",$Y225*(VLOOKUP($K225,'Bed parameters'!$A$9:$I$12,9,FALSE))*$F225*(VLOOKUP($Q225,'Workforce distribution'!$C$8:$AD$30,AY$7,FALSE)),IF($Q225="n/a",(IF($P225=AY$6,$X225*$F225,0)),$X225*$F225*(VLOOKUP($Q225,'Workforce distribution'!$C$8:$AD$30,AY$7,FALSE)))),0)</f>
        <v>0</v>
      </c>
      <c r="AZ225" s="30">
        <f>_xlfn.IFNA(IF($O225="days",$Y225*(VLOOKUP($K225,'Bed parameters'!$A$9:$I$12,9,FALSE))*$F225*(VLOOKUP($Q225,'Workforce distribution'!$C$8:$AD$30,AZ$7,FALSE)),IF($Q225="n/a",(IF($P225=AZ$6,$X225*$F225,0)),$X225*$F225*(VLOOKUP($Q225,'Workforce distribution'!$C$8:$AD$30,AZ$7,FALSE)))),0)</f>
        <v>0</v>
      </c>
      <c r="BA225" s="30">
        <f>_xlfn.IFNA(IF($O225="days",$Y225*(VLOOKUP($K225,'Bed parameters'!$A$9:$I$12,9,FALSE))*$F225*(VLOOKUP($Q225,'Workforce distribution'!$C$8:$AD$30,BA$7,FALSE)),IF($Q225="n/a",(IF($P225=BA$6,$X225*$F225,0)),$X225*$F225*(VLOOKUP($Q225,'Workforce distribution'!$C$8:$AD$30,BA$7,FALSE)))),0)</f>
        <v>0</v>
      </c>
      <c r="BB225" s="30">
        <f>_xlfn.IFNA(IF($O225="days",$Y225*(VLOOKUP($K225,'Bed parameters'!$A$9:$I$12,9,FALSE))*$F225*(VLOOKUP($Q225,'Workforce distribution'!$C$8:$AD$30,BB$7,FALSE)),IF($Q225="n/a",(IF($P225=BB$6,$X225*$F225,0)),$X225*$F225*(VLOOKUP($Q225,'Workforce distribution'!$C$8:$AD$30,BB$7,FALSE)))),0)</f>
        <v>0</v>
      </c>
      <c r="BC225" s="149">
        <f t="shared" si="33"/>
        <v>2.0466606408901789</v>
      </c>
      <c r="BD225" s="288">
        <f>IF($Q225="n/a",(IF('Workforce hours'!D$30=0,0,(AB225/'Workforce hours'!D$30))),(IF(VLOOKUP($Q225,'Workforce hours'!$C$8:$AD$30,BD$7,FALSE)=0,0,(AB225/(VLOOKUP($Q225,'Workforce hours'!$C$8:$AD$30,BD$7,FALSE))))))</f>
        <v>0</v>
      </c>
      <c r="BE225" s="288">
        <f>IF($Q225="n/a",(IF('Workforce hours'!E$30=0,0,(AC225/'Workforce hours'!E$30))),(IF(VLOOKUP($Q225,'Workforce hours'!$C$8:$AD$30,BE$7,FALSE)=0,0,(AC225/(VLOOKUP($Q225,'Workforce hours'!$C$8:$AD$30,BE$7,FALSE))))))</f>
        <v>0</v>
      </c>
      <c r="BF225" s="288">
        <f>IF($Q225="n/a",(IF('Workforce hours'!F$30=0,0,(AD225/'Workforce hours'!F$30))),(IF(VLOOKUP($Q225,'Workforce hours'!$C$8:$AD$30,BF$7,FALSE)=0,0,(AD225/(VLOOKUP($Q225,'Workforce hours'!$C$8:$AD$30,BF$7,FALSE))))))</f>
        <v>0</v>
      </c>
      <c r="BG225" s="288">
        <f>IF($Q225="n/a",(IF('Workforce hours'!G$30=0,0,(AE225/'Workforce hours'!G$30))),(IF(VLOOKUP($Q225,'Workforce hours'!$C$8:$AD$30,BG$7,FALSE)=0,0,(AE225/(VLOOKUP($Q225,'Workforce hours'!$C$8:$AD$30,BG$7,FALSE))))))</f>
        <v>0</v>
      </c>
      <c r="BH225" s="288">
        <f>IF($Q225="n/a",(IF('Workforce hours'!H$30=0,0,(AF225/'Workforce hours'!H$30))),(IF(VLOOKUP($Q225,'Workforce hours'!$C$8:$AD$30,BH$7,FALSE)=0,0,(AF225/(VLOOKUP($Q225,'Workforce hours'!$C$8:$AD$30,BH$7,FALSE))))))</f>
        <v>0</v>
      </c>
      <c r="BI225" s="288">
        <f>IF($Q225="n/a",(IF('Workforce hours'!I$30=0,0,(AG225/'Workforce hours'!I$30))),(IF(VLOOKUP($Q225,'Workforce hours'!$C$8:$AD$30,BI$7,FALSE)=0,0,(AG225/(VLOOKUP($Q225,'Workforce hours'!$C$8:$AD$30,BI$7,FALSE))))))</f>
        <v>0</v>
      </c>
      <c r="BJ225" s="288">
        <f>IF($Q225="n/a",(IF('Workforce hours'!J$30=0,0,(AH225/'Workforce hours'!J$30))),(IF(VLOOKUP($Q225,'Workforce hours'!$C$8:$AD$30,BJ$7,FALSE)=0,0,(AH225/(VLOOKUP($Q225,'Workforce hours'!$C$8:$AD$30,BJ$7,FALSE))))))</f>
        <v>0</v>
      </c>
      <c r="BK225" s="288">
        <f>IF($Q225="n/a",(IF('Workforce hours'!K$30=0,0,(AI225/'Workforce hours'!K$30))),(IF(VLOOKUP($Q225,'Workforce hours'!$C$8:$AD$30,BK$7,FALSE)=0,0,(AI225/(VLOOKUP($Q225,'Workforce hours'!$C$8:$AD$30,BK$7,FALSE))))))</f>
        <v>0</v>
      </c>
      <c r="BL225" s="288">
        <f>IF($Q225="n/a",(IF('Workforce hours'!L$30=0,0,(AJ225/'Workforce hours'!L$30))),(IF(VLOOKUP($Q225,'Workforce hours'!$C$8:$AD$30,BL$7,FALSE)=0,0,(AJ225/(VLOOKUP($Q225,'Workforce hours'!$C$8:$AD$30,BL$7,FALSE))))))</f>
        <v>0</v>
      </c>
      <c r="BM225" s="288">
        <f>IF($Q225="n/a",(IF('Workforce hours'!M$30=0,0,(AK225/'Workforce hours'!M$30))),(IF(VLOOKUP($Q225,'Workforce hours'!$C$8:$AD$30,BM$7,FALSE)=0,0,(AK225/(VLOOKUP($Q225,'Workforce hours'!$C$8:$AD$30,BM$7,FALSE))))))</f>
        <v>0</v>
      </c>
      <c r="BN225" s="288">
        <f>IF($Q225="n/a",(IF('Workforce hours'!N$30=0,0,(AL225/'Workforce hours'!N$30))),(IF(VLOOKUP($Q225,'Workforce hours'!$C$8:$AD$30,BN$7,FALSE)=0,0,(AL225/(VLOOKUP($Q225,'Workforce hours'!$C$8:$AD$30,BN$7,FALSE))))))</f>
        <v>0.18031709488335951</v>
      </c>
      <c r="BO225" s="288">
        <f>IF($Q225="n/a",(IF('Workforce hours'!O$30=0,0,(AM225/'Workforce hours'!O$30))),(IF(VLOOKUP($Q225,'Workforce hours'!$C$8:$AD$30,BO$7,FALSE)=0,0,(AM225/(VLOOKUP($Q225,'Workforce hours'!$C$8:$AD$30,BO$7,FALSE))))))</f>
        <v>0.98643336886010036</v>
      </c>
      <c r="BP225" s="288">
        <f>IF($Q225="n/a",(IF('Workforce hours'!P$30=0,0,(AN225/'Workforce hours'!P$30))),(IF(VLOOKUP($Q225,'Workforce hours'!$C$8:$AD$30,BP$7,FALSE)=0,0,(AN225/(VLOOKUP($Q225,'Workforce hours'!$C$8:$AD$30,BP$7,FALSE))))))</f>
        <v>0.32742292864885791</v>
      </c>
      <c r="BQ225" s="288">
        <f>IF($Q225="n/a",(IF('Workforce hours'!Q$30=0,0,(AO225/'Workforce hours'!Q$30))),(IF(VLOOKUP($Q225,'Workforce hours'!$C$8:$AD$30,BQ$7,FALSE)=0,0,(AO225/(VLOOKUP($Q225,'Workforce hours'!$C$8:$AD$30,BQ$7,FALSE))))))</f>
        <v>0</v>
      </c>
      <c r="BR225" s="288">
        <f>IF($Q225="n/a",(IF('Workforce hours'!R$30=0,0,(AP225/'Workforce hours'!R$30))),(IF(VLOOKUP($Q225,'Workforce hours'!$C$8:$AD$30,BR$7,FALSE)=0,0,(AP225/(VLOOKUP($Q225,'Workforce hours'!$C$8:$AD$30,BR$7,FALSE))))))</f>
        <v>0</v>
      </c>
      <c r="BS225" s="288">
        <f>IF($Q225="n/a",(IF('Workforce hours'!S$30=0,0,(AQ225/'Workforce hours'!S$30))),(IF(VLOOKUP($Q225,'Workforce hours'!$C$8:$AD$30,BS$7,FALSE)=0,0,(AQ225/(VLOOKUP($Q225,'Workforce hours'!$C$8:$AD$30,BS$7,FALSE))))))</f>
        <v>0</v>
      </c>
      <c r="BT225" s="288">
        <f>IF($Q225="n/a",(IF('Workforce hours'!T$30=0,0,(AR225/'Workforce hours'!T$30))),(IF(VLOOKUP($Q225,'Workforce hours'!$C$8:$AD$30,BT$7,FALSE)=0,0,(AR225/(VLOOKUP($Q225,'Workforce hours'!$C$8:$AD$30,BT$7,FALSE))))))</f>
        <v>0</v>
      </c>
      <c r="BU225" s="288">
        <f>IF($Q225="n/a",(IF('Workforce hours'!U$30=0,0,(AS225/'Workforce hours'!U$30))),(IF(VLOOKUP($Q225,'Workforce hours'!$C$8:$AD$30,BU$7,FALSE)=0,0,(AS225/(VLOOKUP($Q225,'Workforce hours'!$C$8:$AD$30,BU$7,FALSE))))))</f>
        <v>0</v>
      </c>
      <c r="BV225" s="288">
        <f>IF($Q225="n/a",(IF('Workforce hours'!V$30=0,0,(AT225/'Workforce hours'!V$30))),(IF(VLOOKUP($Q225,'Workforce hours'!$C$8:$AD$30,BV$7,FALSE)=0,0,(AT225/(VLOOKUP($Q225,'Workforce hours'!$C$8:$AD$30,BV$7,FALSE))))))</f>
        <v>0</v>
      </c>
      <c r="BW225" s="288">
        <f>IF($Q225="n/a",(IF('Workforce hours'!W$30=0,0,(AU225/'Workforce hours'!W$30))),(IF(VLOOKUP($Q225,'Workforce hours'!$C$8:$AD$30,BW$7,FALSE)=0,0,(AU225/(VLOOKUP($Q225,'Workforce hours'!$C$8:$AD$30,BW$7,FALSE))))))</f>
        <v>0.16742037833268517</v>
      </c>
      <c r="BX225" s="288">
        <f>IF($Q225="n/a",(IF('Workforce hours'!X$30=0,0,(AV225/'Workforce hours'!X$30))),(IF(VLOOKUP($Q225,'Workforce hours'!$C$8:$AD$30,BX$7,FALSE)=0,0,(AV225/(VLOOKUP($Q225,'Workforce hours'!$C$8:$AD$30,BX$7,FALSE))))))</f>
        <v>0</v>
      </c>
      <c r="BY225" s="288">
        <f>IF($Q225="n/a",(IF('Workforce hours'!Y$30=0,0,(AW225/'Workforce hours'!Y$30))),(IF(VLOOKUP($Q225,'Workforce hours'!$C$8:$AD$30,BY$7,FALSE)=0,0,(AW225/(VLOOKUP($Q225,'Workforce hours'!$C$8:$AD$30,BY$7,FALSE))))))</f>
        <v>0.38506687016517588</v>
      </c>
      <c r="BZ225" s="288">
        <f>IF($Q225="n/a",(IF('Workforce hours'!Z$30=0,0,(AX225/'Workforce hours'!Z$30))),(IF(VLOOKUP($Q225,'Workforce hours'!$C$8:$AD$30,BZ$7,FALSE)=0,0,(AX225/(VLOOKUP($Q225,'Workforce hours'!$C$8:$AD$30,BZ$7,FALSE))))))</f>
        <v>0</v>
      </c>
      <c r="CA225" s="288">
        <f>IF($Q225="n/a",(IF('Workforce hours'!AA$30=0,0,(AY225/'Workforce hours'!AA$30))),(IF(VLOOKUP($Q225,'Workforce hours'!$C$8:$AD$30,CA$7,FALSE)=0,0,(AY225/(VLOOKUP($Q225,'Workforce hours'!$C$8:$AD$30,CA$7,FALSE))))))</f>
        <v>0</v>
      </c>
      <c r="CB225" s="288">
        <f>IF($Q225="n/a",(IF('Workforce hours'!AB$30=0,0,(AZ225/'Workforce hours'!AB$30))),(IF(VLOOKUP($Q225,'Workforce hours'!$C$8:$AD$30,CB$7,FALSE)=0,0,(AZ225/(VLOOKUP($Q225,'Workforce hours'!$C$8:$AD$30,CB$7,FALSE))))))</f>
        <v>0</v>
      </c>
      <c r="CC225" s="288">
        <f>IF($Q225="n/a",(IF('Workforce hours'!AC$30=0,0,(BA225/'Workforce hours'!AC$30))),(IF(VLOOKUP($Q225,'Workforce hours'!$C$8:$AD$30,CC$7,FALSE)=0,0,(BA225/(VLOOKUP($Q225,'Workforce hours'!$C$8:$AD$30,CC$7,FALSE))))))</f>
        <v>0</v>
      </c>
      <c r="CD225" s="288">
        <f>IF($Q225="n/a",(IF('Workforce hours'!AD$30=0,0,(BB225/'Workforce hours'!AD$30))),(IF(VLOOKUP($Q225,'Workforce hours'!$C$8:$AD$30,CD$7,FALSE)=0,0,(BB225/(VLOOKUP($Q225,'Workforce hours'!$C$8:$AD$30,CD$7,FALSE))))))</f>
        <v>0</v>
      </c>
      <c r="CE225" s="289">
        <f t="shared" si="34"/>
        <v>0</v>
      </c>
      <c r="CF225" s="290">
        <f>BD225*'Workforce costs'!B$9*(1+'Workforce costs'!B$10)*(1+'Workforce costs'!B$11)</f>
        <v>0</v>
      </c>
      <c r="CG225" s="290">
        <f>BE225*'Workforce costs'!C$9*(1+'Workforce costs'!C$10)*(1+'Workforce costs'!C$11)</f>
        <v>0</v>
      </c>
      <c r="CH225" s="290">
        <f>BF225*'Workforce costs'!D$9*(1+'Workforce costs'!D$10)*(1+'Workforce costs'!D$11)</f>
        <v>0</v>
      </c>
      <c r="CI225" s="290">
        <f>BG225*'Workforce costs'!E$9*(1+'Workforce costs'!E$10)*(1+'Workforce costs'!E$11)</f>
        <v>0</v>
      </c>
      <c r="CJ225" s="290">
        <f>BH225*'Workforce costs'!F$9*(1+'Workforce costs'!F$10)*(1+'Workforce costs'!F$11)</f>
        <v>0</v>
      </c>
      <c r="CK225" s="290">
        <f>BI225*'Workforce costs'!G$9*(1+'Workforce costs'!G$10)*(1+'Workforce costs'!G$11)</f>
        <v>0</v>
      </c>
      <c r="CL225" s="290">
        <f>BJ225*'Workforce costs'!H$9*(1+'Workforce costs'!H$10)*(1+'Workforce costs'!H$11)</f>
        <v>0</v>
      </c>
      <c r="CM225" s="290">
        <f>BK225*'Workforce costs'!I$9*(1+'Workforce costs'!I$10)*(1+'Workforce costs'!I$11)</f>
        <v>0</v>
      </c>
      <c r="CN225" s="290">
        <f>BL225*'Workforce costs'!J$9*(1+'Workforce costs'!J$10)*(1+'Workforce costs'!J$11)</f>
        <v>0</v>
      </c>
      <c r="CO225" s="290">
        <f>BM225*'Workforce costs'!K$9*(1+'Workforce costs'!K$10)*(1+'Workforce costs'!K$11)</f>
        <v>0</v>
      </c>
      <c r="CP225" s="290">
        <f>BN225*'Workforce costs'!L$9*(1+'Workforce costs'!L$10)*(1+'Workforce costs'!L$11)</f>
        <v>0</v>
      </c>
      <c r="CQ225" s="290">
        <f>BO225*'Workforce costs'!M$9*(1+'Workforce costs'!M$10)*(1+'Workforce costs'!M$11)</f>
        <v>0</v>
      </c>
      <c r="CR225" s="290">
        <f>BP225*'Workforce costs'!N$9*(1+'Workforce costs'!N$10)*(1+'Workforce costs'!N$11)</f>
        <v>0</v>
      </c>
      <c r="CS225" s="290">
        <f>BQ225*'Workforce costs'!O$9*(1+'Workforce costs'!O$10)*(1+'Workforce costs'!O$11)</f>
        <v>0</v>
      </c>
      <c r="CT225" s="290">
        <f>BR225*'Workforce costs'!P$9*(1+'Workforce costs'!P$10)*(1+'Workforce costs'!P$11)</f>
        <v>0</v>
      </c>
      <c r="CU225" s="290">
        <f>BS225*'Workforce costs'!Q$9*(1+'Workforce costs'!Q$10)*(1+'Workforce costs'!Q$11)</f>
        <v>0</v>
      </c>
      <c r="CV225" s="290">
        <f>BT225*'Workforce costs'!R$9*(1+'Workforce costs'!R$10)*(1+'Workforce costs'!R$11)</f>
        <v>0</v>
      </c>
      <c r="CW225" s="290">
        <f>BU225*'Workforce costs'!S$9*(1+'Workforce costs'!S$10)*(1+'Workforce costs'!S$11)</f>
        <v>0</v>
      </c>
      <c r="CX225" s="290">
        <f>BV225*'Workforce costs'!T$9*(1+'Workforce costs'!T$10)*(1+'Workforce costs'!T$11)</f>
        <v>0</v>
      </c>
      <c r="CY225" s="290">
        <f>BW225*'Workforce costs'!U$9*(1+'Workforce costs'!U$10)*(1+'Workforce costs'!U$11)</f>
        <v>0</v>
      </c>
      <c r="CZ225" s="290">
        <f>BX225*'Workforce costs'!V$9*(1+'Workforce costs'!V$10)*(1+'Workforce costs'!V$11)</f>
        <v>0</v>
      </c>
      <c r="DA225" s="290">
        <f>BY225*'Workforce costs'!W$9*(1+'Workforce costs'!W$10)*(1+'Workforce costs'!W$11)</f>
        <v>0</v>
      </c>
      <c r="DB225" s="290">
        <f>BZ225*'Workforce costs'!X$9*(1+'Workforce costs'!X$10)*(1+'Workforce costs'!X$11)</f>
        <v>0</v>
      </c>
      <c r="DC225" s="290">
        <f>CA225*'Workforce costs'!Y$9*(1+'Workforce costs'!Y$10)*(1+'Workforce costs'!Y$11)</f>
        <v>0</v>
      </c>
      <c r="DD225" s="290">
        <f>CB225*'Workforce costs'!Z$9*(1+'Workforce costs'!Z$10)*(1+'Workforce costs'!Z$11)</f>
        <v>0</v>
      </c>
      <c r="DE225" s="290">
        <f>CC225*'Workforce costs'!AA$9*(1+'Workforce costs'!AA$10)*(1+'Workforce costs'!AA$11)</f>
        <v>0</v>
      </c>
      <c r="DF225" s="290">
        <f>CD225*'Workforce costs'!AB$9*(1+'Workforce costs'!AB$10)*(1+'Workforce costs'!AB$11)</f>
        <v>0</v>
      </c>
    </row>
    <row r="226" spans="1:110" x14ac:dyDescent="0.3">
      <c r="A226" s="2" t="str">
        <f>Outputs!$A$4</f>
        <v>Australia</v>
      </c>
      <c r="B226" s="2" t="str">
        <f t="shared" si="27"/>
        <v>Australia 65+</v>
      </c>
      <c r="C226" s="30">
        <f>VLOOKUP($B226,Populations!$D$15:$H$1920,3,FALSE)</f>
        <v>4559374</v>
      </c>
      <c r="D226" s="255">
        <f>IF(OR($H226="General pop",$H226="Schools",$H226="Workplace",$H226="Skills Training",$H226="Digital Supports"),1,VLOOKUP($B226,Populations!$D$15:$H$1920,5,FALSE))</f>
        <v>1</v>
      </c>
      <c r="E226" s="88">
        <f>VLOOKUP(I226,Epidemiology!$C$10:$H$47,6,FALSE)</f>
        <v>1850</v>
      </c>
      <c r="F226" s="102">
        <f>'Care profiles'!R227</f>
        <v>1</v>
      </c>
      <c r="G226" s="15" t="str">
        <f>'Care profiles'!A227</f>
        <v>65+</v>
      </c>
      <c r="H226" s="15" t="str">
        <f>'Care profiles'!B227</f>
        <v>Thoughts</v>
      </c>
      <c r="I226" s="15" t="str">
        <f>'Care profiles'!C227</f>
        <v>Thoughts_65+yrs</v>
      </c>
      <c r="J226" s="15" t="str">
        <f>'Care profiles'!D227</f>
        <v>Care profile</v>
      </c>
      <c r="K226" s="15" t="str">
        <f>'Care profiles'!E227</f>
        <v>Consultation Liaison – General (Hospital)</v>
      </c>
      <c r="L226" s="104">
        <f>'Care profiles'!F227</f>
        <v>0.05</v>
      </c>
      <c r="M226" s="15">
        <f>'Care profiles'!G227</f>
        <v>1</v>
      </c>
      <c r="N226" s="15">
        <f>'Care profiles'!H227</f>
        <v>90</v>
      </c>
      <c r="O226" s="15" t="str">
        <f>'Care profiles'!I227</f>
        <v>min</v>
      </c>
      <c r="P226" s="15" t="str">
        <f>'Care profiles'!J227</f>
        <v>Team</v>
      </c>
      <c r="Q226" s="15" t="str">
        <f>'Care profiles'!K227</f>
        <v>Consultation Liaison – General (Hospital)</v>
      </c>
      <c r="R226" s="15" t="str">
        <f>'Care profiles'!M227</f>
        <v>N</v>
      </c>
      <c r="S226" s="15" t="str">
        <f>'Care profiles'!O227</f>
        <v>Y</v>
      </c>
      <c r="T226" s="15" t="str">
        <f>'Care profiles'!Q227</f>
        <v>N</v>
      </c>
      <c r="U226" s="30">
        <f t="shared" si="28"/>
        <v>84348.418999999994</v>
      </c>
      <c r="V226" s="30">
        <f t="shared" si="29"/>
        <v>4217.4209499999997</v>
      </c>
      <c r="W226" s="30">
        <f>IF(M226="n/a",0,IF(O226="days",V226*M226*(1+(VLOOKUP(K226,'Bed parameters'!$A$9:$G$12,7,FALSE))),V226*M226))</f>
        <v>4217.4209499999997</v>
      </c>
      <c r="X226" s="30">
        <f t="shared" si="30"/>
        <v>6326.1314249999996</v>
      </c>
      <c r="Y226" s="30">
        <f t="shared" si="31"/>
        <v>0</v>
      </c>
      <c r="Z226" s="113">
        <f>_xlfn.IFNA(Y226/((VLOOKUP(K226,'Bed parameters'!$A$9:$G$12,3,FALSE))*(VLOOKUP(K226,'Bed parameters'!$A$9:$G$12,5,FALSE))),0)</f>
        <v>0</v>
      </c>
      <c r="AA226" s="30">
        <f t="shared" si="32"/>
        <v>6326.1314249999996</v>
      </c>
      <c r="AB226" s="30">
        <f>_xlfn.IFNA(IF($O226="days",$Y226*(VLOOKUP($K226,'Bed parameters'!$A$9:$I$12,9,FALSE))*$F226*(VLOOKUP($Q226,'Workforce distribution'!$C$8:$AD$30,AB$7,FALSE)),IF($Q226="n/a",(IF($P226=AB$6,$X226*$F226,0)),$X226*$F226*(VLOOKUP($Q226,'Workforce distribution'!$C$8:$AD$30,AB$7,FALSE)))),0)</f>
        <v>0</v>
      </c>
      <c r="AC226" s="30">
        <f>_xlfn.IFNA(IF($O226="days",$Y226*(VLOOKUP($K226,'Bed parameters'!$A$9:$I$12,9,FALSE))*$F226*(VLOOKUP($Q226,'Workforce distribution'!$C$8:$AD$30,AC$7,FALSE)),IF($Q226="n/a",(IF($P226=AC$6,$X226*$F226,0)),$X226*$F226*(VLOOKUP($Q226,'Workforce distribution'!$C$8:$AD$30,AC$7,FALSE)))),0)</f>
        <v>0</v>
      </c>
      <c r="AD226" s="30">
        <f>_xlfn.IFNA(IF($O226="days",$Y226*(VLOOKUP($K226,'Bed parameters'!$A$9:$I$12,9,FALSE))*$F226*(VLOOKUP($Q226,'Workforce distribution'!$C$8:$AD$30,AD$7,FALSE)),IF($Q226="n/a",(IF($P226=AD$6,$X226*$F226,0)),$X226*$F226*(VLOOKUP($Q226,'Workforce distribution'!$C$8:$AD$30,AD$7,FALSE)))),0)</f>
        <v>0</v>
      </c>
      <c r="AE226" s="30">
        <f>_xlfn.IFNA(IF($O226="days",$Y226*(VLOOKUP($K226,'Bed parameters'!$A$9:$I$12,9,FALSE))*$F226*(VLOOKUP($Q226,'Workforce distribution'!$C$8:$AD$30,AE$7,FALSE)),IF($Q226="n/a",(IF($P226=AE$6,$X226*$F226,0)),$X226*$F226*(VLOOKUP($Q226,'Workforce distribution'!$C$8:$AD$30,AE$7,FALSE)))),0)</f>
        <v>0</v>
      </c>
      <c r="AF226" s="30">
        <f>_xlfn.IFNA(IF($O226="days",$Y226*(VLOOKUP($K226,'Bed parameters'!$A$9:$I$12,9,FALSE))*$F226*(VLOOKUP($Q226,'Workforce distribution'!$C$8:$AD$30,AF$7,FALSE)),IF($Q226="n/a",(IF($P226=AF$6,$X226*$F226,0)),$X226*$F226*(VLOOKUP($Q226,'Workforce distribution'!$C$8:$AD$30,AF$7,FALSE)))),0)</f>
        <v>0</v>
      </c>
      <c r="AG226" s="30">
        <f>_xlfn.IFNA(IF($O226="days",$Y226*(VLOOKUP($K226,'Bed parameters'!$A$9:$I$12,9,FALSE))*$F226*(VLOOKUP($Q226,'Workforce distribution'!$C$8:$AD$30,AG$7,FALSE)),IF($Q226="n/a",(IF($P226=AG$6,$X226*$F226,0)),$X226*$F226*(VLOOKUP($Q226,'Workforce distribution'!$C$8:$AD$30,AG$7,FALSE)))),0)</f>
        <v>0</v>
      </c>
      <c r="AH226" s="30">
        <f>_xlfn.IFNA(IF($O226="days",$Y226*(VLOOKUP($K226,'Bed parameters'!$A$9:$I$12,9,FALSE))*$F226*(VLOOKUP($Q226,'Workforce distribution'!$C$8:$AD$30,AH$7,FALSE)),IF($Q226="n/a",(IF($P226=AH$6,$X226*$F226,0)),$X226*$F226*(VLOOKUP($Q226,'Workforce distribution'!$C$8:$AD$30,AH$7,FALSE)))),0)</f>
        <v>0</v>
      </c>
      <c r="AI226" s="30">
        <f>_xlfn.IFNA(IF($O226="days",$Y226*(VLOOKUP($K226,'Bed parameters'!$A$9:$I$12,9,FALSE))*$F226*(VLOOKUP($Q226,'Workforce distribution'!$C$8:$AD$30,AI$7,FALSE)),IF($Q226="n/a",(IF($P226=AI$6,$X226*$F226,0)),$X226*$F226*(VLOOKUP($Q226,'Workforce distribution'!$C$8:$AD$30,AI$7,FALSE)))),0)</f>
        <v>0</v>
      </c>
      <c r="AJ226" s="30">
        <f>_xlfn.IFNA(IF($O226="days",$Y226*(VLOOKUP($K226,'Bed parameters'!$A$9:$I$12,9,FALSE))*$F226*(VLOOKUP($Q226,'Workforce distribution'!$C$8:$AD$30,AJ$7,FALSE)),IF($Q226="n/a",(IF($P226=AJ$6,$X226*$F226,0)),$X226*$F226*(VLOOKUP($Q226,'Workforce distribution'!$C$8:$AD$30,AJ$7,FALSE)))),0)</f>
        <v>0</v>
      </c>
      <c r="AK226" s="30">
        <f>_xlfn.IFNA(IF($O226="days",$Y226*(VLOOKUP($K226,'Bed parameters'!$A$9:$I$12,9,FALSE))*$F226*(VLOOKUP($Q226,'Workforce distribution'!$C$8:$AD$30,AK$7,FALSE)),IF($Q226="n/a",(IF($P226=AK$6,$X226*$F226,0)),$X226*$F226*(VLOOKUP($Q226,'Workforce distribution'!$C$8:$AD$30,AK$7,FALSE)))),0)</f>
        <v>0</v>
      </c>
      <c r="AL226" s="30">
        <f>_xlfn.IFNA(IF($O226="days",$Y226*(VLOOKUP($K226,'Bed parameters'!$A$9:$I$12,9,FALSE))*$F226*(VLOOKUP($Q226,'Workforce distribution'!$C$8:$AD$30,AL$7,FALSE)),IF($Q226="n/a",(IF($P226=AL$6,$X226*$F226,0)),$X226*$F226*(VLOOKUP($Q226,'Workforce distribution'!$C$8:$AD$30,AL$7,FALSE)))),0)</f>
        <v>608.28186778846145</v>
      </c>
      <c r="AM226" s="30">
        <f>_xlfn.IFNA(IF($O226="days",$Y226*(VLOOKUP($K226,'Bed parameters'!$A$9:$I$12,9,FALSE))*$F226*(VLOOKUP($Q226,'Workforce distribution'!$C$8:$AD$30,AM$7,FALSE)),IF($Q226="n/a",(IF($P226=AM$6,$X226*$F226,0)),$X226*$F226*(VLOOKUP($Q226,'Workforce distribution'!$C$8:$AD$30,AM$7,FALSE)))),0)</f>
        <v>2493.9556579326918</v>
      </c>
      <c r="AN226" s="30">
        <f>_xlfn.IFNA(IF($O226="days",$Y226*(VLOOKUP($K226,'Bed parameters'!$A$9:$I$12,9,FALSE))*$F226*(VLOOKUP($Q226,'Workforce distribution'!$C$8:$AD$30,AN$7,FALSE)),IF($Q226="n/a",(IF($P226=AN$6,$X226*$F226,0)),$X226*$F226*(VLOOKUP($Q226,'Workforce distribution'!$C$8:$AD$30,AN$7,FALSE)))),0)</f>
        <v>1155.7355487980769</v>
      </c>
      <c r="AO226" s="30">
        <f>_xlfn.IFNA(IF($O226="days",$Y226*(VLOOKUP($K226,'Bed parameters'!$A$9:$I$12,9,FALSE))*$F226*(VLOOKUP($Q226,'Workforce distribution'!$C$8:$AD$30,AO$7,FALSE)),IF($Q226="n/a",(IF($P226=AO$6,$X226*$F226,0)),$X226*$F226*(VLOOKUP($Q226,'Workforce distribution'!$C$8:$AD$30,AO$7,FALSE)))),0)</f>
        <v>0</v>
      </c>
      <c r="AP226" s="30">
        <f>_xlfn.IFNA(IF($O226="days",$Y226*(VLOOKUP($K226,'Bed parameters'!$A$9:$I$12,9,FALSE))*$F226*(VLOOKUP($Q226,'Workforce distribution'!$C$8:$AD$30,AP$7,FALSE)),IF($Q226="n/a",(IF($P226=AP$6,$X226*$F226,0)),$X226*$F226*(VLOOKUP($Q226,'Workforce distribution'!$C$8:$AD$30,AP$7,FALSE)))),0)</f>
        <v>0</v>
      </c>
      <c r="AQ226" s="30">
        <f>_xlfn.IFNA(IF($O226="days",$Y226*(VLOOKUP($K226,'Bed parameters'!$A$9:$I$12,9,FALSE))*$F226*(VLOOKUP($Q226,'Workforce distribution'!$C$8:$AD$30,AQ$7,FALSE)),IF($Q226="n/a",(IF($P226=AQ$6,$X226*$F226,0)),$X226*$F226*(VLOOKUP($Q226,'Workforce distribution'!$C$8:$AD$30,AQ$7,FALSE)))),0)</f>
        <v>0</v>
      </c>
      <c r="AR226" s="30">
        <f>_xlfn.IFNA(IF($O226="days",$Y226*(VLOOKUP($K226,'Bed parameters'!$A$9:$I$12,9,FALSE))*$F226*(VLOOKUP($Q226,'Workforce distribution'!$C$8:$AD$30,AR$7,FALSE)),IF($Q226="n/a",(IF($P226=AR$6,$X226*$F226,0)),$X226*$F226*(VLOOKUP($Q226,'Workforce distribution'!$C$8:$AD$30,AR$7,FALSE)))),0)</f>
        <v>0</v>
      </c>
      <c r="AS226" s="30">
        <f>_xlfn.IFNA(IF($O226="days",$Y226*(VLOOKUP($K226,'Bed parameters'!$A$9:$I$12,9,FALSE))*$F226*(VLOOKUP($Q226,'Workforce distribution'!$C$8:$AD$30,AS$7,FALSE)),IF($Q226="n/a",(IF($P226=AS$6,$X226*$F226,0)),$X226*$F226*(VLOOKUP($Q226,'Workforce distribution'!$C$8:$AD$30,AS$7,FALSE)))),0)</f>
        <v>0</v>
      </c>
      <c r="AT226" s="30">
        <f>_xlfn.IFNA(IF($O226="days",$Y226*(VLOOKUP($K226,'Bed parameters'!$A$9:$I$12,9,FALSE))*$F226*(VLOOKUP($Q226,'Workforce distribution'!$C$8:$AD$30,AT$7,FALSE)),IF($Q226="n/a",(IF($P226=AT$6,$X226*$F226,0)),$X226*$F226*(VLOOKUP($Q226,'Workforce distribution'!$C$8:$AD$30,AT$7,FALSE)))),0)</f>
        <v>0</v>
      </c>
      <c r="AU226" s="30">
        <f>_xlfn.IFNA(IF($O226="days",$Y226*(VLOOKUP($K226,'Bed parameters'!$A$9:$I$12,9,FALSE))*$F226*(VLOOKUP($Q226,'Workforce distribution'!$C$8:$AD$30,AU$7,FALSE)),IF($Q226="n/a",(IF($P226=AU$6,$X226*$F226,0)),$X226*$F226*(VLOOKUP($Q226,'Workforce distribution'!$C$8:$AD$30,AU$7,FALSE)))),0)</f>
        <v>608.28186778846145</v>
      </c>
      <c r="AV226" s="30">
        <f>_xlfn.IFNA(IF($O226="days",$Y226*(VLOOKUP($K226,'Bed parameters'!$A$9:$I$12,9,FALSE))*$F226*(VLOOKUP($Q226,'Workforce distribution'!$C$8:$AD$30,AV$7,FALSE)),IF($Q226="n/a",(IF($P226=AV$6,$X226*$F226,0)),$X226*$F226*(VLOOKUP($Q226,'Workforce distribution'!$C$8:$AD$30,AV$7,FALSE)))),0)</f>
        <v>608.28186778846145</v>
      </c>
      <c r="AW226" s="30">
        <f>_xlfn.IFNA(IF($O226="days",$Y226*(VLOOKUP($K226,'Bed parameters'!$A$9:$I$12,9,FALSE))*$F226*(VLOOKUP($Q226,'Workforce distribution'!$C$8:$AD$30,AW$7,FALSE)),IF($Q226="n/a",(IF($P226=AW$6,$X226*$F226,0)),$X226*$F226*(VLOOKUP($Q226,'Workforce distribution'!$C$8:$AD$30,AW$7,FALSE)))),0)</f>
        <v>851.59461490384604</v>
      </c>
      <c r="AX226" s="30">
        <f>_xlfn.IFNA(IF($O226="days",$Y226*(VLOOKUP($K226,'Bed parameters'!$A$9:$I$12,9,FALSE))*$F226*(VLOOKUP($Q226,'Workforce distribution'!$C$8:$AD$30,AX$7,FALSE)),IF($Q226="n/a",(IF($P226=AX$6,$X226*$F226,0)),$X226*$F226*(VLOOKUP($Q226,'Workforce distribution'!$C$8:$AD$30,AX$7,FALSE)))),0)</f>
        <v>0</v>
      </c>
      <c r="AY226" s="30">
        <f>_xlfn.IFNA(IF($O226="days",$Y226*(VLOOKUP($K226,'Bed parameters'!$A$9:$I$12,9,FALSE))*$F226*(VLOOKUP($Q226,'Workforce distribution'!$C$8:$AD$30,AY$7,FALSE)),IF($Q226="n/a",(IF($P226=AY$6,$X226*$F226,0)),$X226*$F226*(VLOOKUP($Q226,'Workforce distribution'!$C$8:$AD$30,AY$7,FALSE)))),0)</f>
        <v>0</v>
      </c>
      <c r="AZ226" s="30">
        <f>_xlfn.IFNA(IF($O226="days",$Y226*(VLOOKUP($K226,'Bed parameters'!$A$9:$I$12,9,FALSE))*$F226*(VLOOKUP($Q226,'Workforce distribution'!$C$8:$AD$30,AZ$7,FALSE)),IF($Q226="n/a",(IF($P226=AZ$6,$X226*$F226,0)),$X226*$F226*(VLOOKUP($Q226,'Workforce distribution'!$C$8:$AD$30,AZ$7,FALSE)))),0)</f>
        <v>0</v>
      </c>
      <c r="BA226" s="30">
        <f>_xlfn.IFNA(IF($O226="days",$Y226*(VLOOKUP($K226,'Bed parameters'!$A$9:$I$12,9,FALSE))*$F226*(VLOOKUP($Q226,'Workforce distribution'!$C$8:$AD$30,BA$7,FALSE)),IF($Q226="n/a",(IF($P226=BA$6,$X226*$F226,0)),$X226*$F226*(VLOOKUP($Q226,'Workforce distribution'!$C$8:$AD$30,BA$7,FALSE)))),0)</f>
        <v>0</v>
      </c>
      <c r="BB226" s="30">
        <f>_xlfn.IFNA(IF($O226="days",$Y226*(VLOOKUP($K226,'Bed parameters'!$A$9:$I$12,9,FALSE))*$F226*(VLOOKUP($Q226,'Workforce distribution'!$C$8:$AD$30,BB$7,FALSE)),IF($Q226="n/a",(IF($P226=BB$6,$X226*$F226,0)),$X226*$F226*(VLOOKUP($Q226,'Workforce distribution'!$C$8:$AD$30,BB$7,FALSE)))),0)</f>
        <v>0</v>
      </c>
      <c r="BC226" s="149">
        <f t="shared" si="33"/>
        <v>3.7263958809592617</v>
      </c>
      <c r="BD226" s="288">
        <f>IF($Q226="n/a",(IF('Workforce hours'!D$30=0,0,(AB226/'Workforce hours'!D$30))),(IF(VLOOKUP($Q226,'Workforce hours'!$C$8:$AD$30,BD$7,FALSE)=0,0,(AB226/(VLOOKUP($Q226,'Workforce hours'!$C$8:$AD$30,BD$7,FALSE))))))</f>
        <v>0</v>
      </c>
      <c r="BE226" s="288">
        <f>IF($Q226="n/a",(IF('Workforce hours'!E$30=0,0,(AC226/'Workforce hours'!E$30))),(IF(VLOOKUP($Q226,'Workforce hours'!$C$8:$AD$30,BE$7,FALSE)=0,0,(AC226/(VLOOKUP($Q226,'Workforce hours'!$C$8:$AD$30,BE$7,FALSE))))))</f>
        <v>0</v>
      </c>
      <c r="BF226" s="288">
        <f>IF($Q226="n/a",(IF('Workforce hours'!F$30=0,0,(AD226/'Workforce hours'!F$30))),(IF(VLOOKUP($Q226,'Workforce hours'!$C$8:$AD$30,BF$7,FALSE)=0,0,(AD226/(VLOOKUP($Q226,'Workforce hours'!$C$8:$AD$30,BF$7,FALSE))))))</f>
        <v>0</v>
      </c>
      <c r="BG226" s="288">
        <f>IF($Q226="n/a",(IF('Workforce hours'!G$30=0,0,(AE226/'Workforce hours'!G$30))),(IF(VLOOKUP($Q226,'Workforce hours'!$C$8:$AD$30,BG$7,FALSE)=0,0,(AE226/(VLOOKUP($Q226,'Workforce hours'!$C$8:$AD$30,BG$7,FALSE))))))</f>
        <v>0</v>
      </c>
      <c r="BH226" s="288">
        <f>IF($Q226="n/a",(IF('Workforce hours'!H$30=0,0,(AF226/'Workforce hours'!H$30))),(IF(VLOOKUP($Q226,'Workforce hours'!$C$8:$AD$30,BH$7,FALSE)=0,0,(AF226/(VLOOKUP($Q226,'Workforce hours'!$C$8:$AD$30,BH$7,FALSE))))))</f>
        <v>0</v>
      </c>
      <c r="BI226" s="288">
        <f>IF($Q226="n/a",(IF('Workforce hours'!I$30=0,0,(AG226/'Workforce hours'!I$30))),(IF(VLOOKUP($Q226,'Workforce hours'!$C$8:$AD$30,BI$7,FALSE)=0,0,(AG226/(VLOOKUP($Q226,'Workforce hours'!$C$8:$AD$30,BI$7,FALSE))))))</f>
        <v>0</v>
      </c>
      <c r="BJ226" s="288">
        <f>IF($Q226="n/a",(IF('Workforce hours'!J$30=0,0,(AH226/'Workforce hours'!J$30))),(IF(VLOOKUP($Q226,'Workforce hours'!$C$8:$AD$30,BJ$7,FALSE)=0,0,(AH226/(VLOOKUP($Q226,'Workforce hours'!$C$8:$AD$30,BJ$7,FALSE))))))</f>
        <v>0</v>
      </c>
      <c r="BK226" s="288">
        <f>IF($Q226="n/a",(IF('Workforce hours'!K$30=0,0,(AI226/'Workforce hours'!K$30))),(IF(VLOOKUP($Q226,'Workforce hours'!$C$8:$AD$30,BK$7,FALSE)=0,0,(AI226/(VLOOKUP($Q226,'Workforce hours'!$C$8:$AD$30,BK$7,FALSE))))))</f>
        <v>0</v>
      </c>
      <c r="BL226" s="288">
        <f>IF($Q226="n/a",(IF('Workforce hours'!L$30=0,0,(AJ226/'Workforce hours'!L$30))),(IF(VLOOKUP($Q226,'Workforce hours'!$C$8:$AD$30,BL$7,FALSE)=0,0,(AJ226/(VLOOKUP($Q226,'Workforce hours'!$C$8:$AD$30,BL$7,FALSE))))))</f>
        <v>0</v>
      </c>
      <c r="BM226" s="288">
        <f>IF($Q226="n/a",(IF('Workforce hours'!M$30=0,0,(AK226/'Workforce hours'!M$30))),(IF(VLOOKUP($Q226,'Workforce hours'!$C$8:$AD$30,BM$7,FALSE)=0,0,(AK226/(VLOOKUP($Q226,'Workforce hours'!$C$8:$AD$30,BM$7,FALSE))))))</f>
        <v>0</v>
      </c>
      <c r="BN226" s="288">
        <f>IF($Q226="n/a",(IF('Workforce hours'!N$30=0,0,(AL226/'Workforce hours'!N$30))),(IF(VLOOKUP($Q226,'Workforce hours'!$C$8:$AD$30,BN$7,FALSE)=0,0,(AL226/(VLOOKUP($Q226,'Workforce hours'!$C$8:$AD$30,BN$7,FALSE))))))</f>
        <v>0.37103709908691279</v>
      </c>
      <c r="BO226" s="288">
        <f>IF($Q226="n/a",(IF('Workforce hours'!O$30=0,0,(AM226/'Workforce hours'!O$30))),(IF(VLOOKUP($Q226,'Workforce hours'!$C$8:$AD$30,BO$7,FALSE)=0,0,(AM226/(VLOOKUP($Q226,'Workforce hours'!$C$8:$AD$30,BO$7,FALSE))))))</f>
        <v>1.5103244164327589</v>
      </c>
      <c r="BP226" s="288">
        <f>IF($Q226="n/a",(IF('Workforce hours'!P$30=0,0,(AN226/'Workforce hours'!P$30))),(IF(VLOOKUP($Q226,'Workforce hours'!$C$8:$AD$30,BP$7,FALSE)=0,0,(AN226/(VLOOKUP($Q226,'Workforce hours'!$C$8:$AD$30,BP$7,FALSE))))))</f>
        <v>0.67373564164284239</v>
      </c>
      <c r="BQ226" s="288">
        <f>IF($Q226="n/a",(IF('Workforce hours'!Q$30=0,0,(AO226/'Workforce hours'!Q$30))),(IF(VLOOKUP($Q226,'Workforce hours'!$C$8:$AD$30,BQ$7,FALSE)=0,0,(AO226/(VLOOKUP($Q226,'Workforce hours'!$C$8:$AD$30,BQ$7,FALSE))))))</f>
        <v>0</v>
      </c>
      <c r="BR226" s="288">
        <f>IF($Q226="n/a",(IF('Workforce hours'!R$30=0,0,(AP226/'Workforce hours'!R$30))),(IF(VLOOKUP($Q226,'Workforce hours'!$C$8:$AD$30,BR$7,FALSE)=0,0,(AP226/(VLOOKUP($Q226,'Workforce hours'!$C$8:$AD$30,BR$7,FALSE))))))</f>
        <v>0</v>
      </c>
      <c r="BS226" s="288">
        <f>IF($Q226="n/a",(IF('Workforce hours'!S$30=0,0,(AQ226/'Workforce hours'!S$30))),(IF(VLOOKUP($Q226,'Workforce hours'!$C$8:$AD$30,BS$7,FALSE)=0,0,(AQ226/(VLOOKUP($Q226,'Workforce hours'!$C$8:$AD$30,BS$7,FALSE))))))</f>
        <v>0</v>
      </c>
      <c r="BT226" s="288">
        <f>IF($Q226="n/a",(IF('Workforce hours'!T$30=0,0,(AR226/'Workforce hours'!T$30))),(IF(VLOOKUP($Q226,'Workforce hours'!$C$8:$AD$30,BT$7,FALSE)=0,0,(AR226/(VLOOKUP($Q226,'Workforce hours'!$C$8:$AD$30,BT$7,FALSE))))))</f>
        <v>0</v>
      </c>
      <c r="BU226" s="288">
        <f>IF($Q226="n/a",(IF('Workforce hours'!U$30=0,0,(AS226/'Workforce hours'!U$30))),(IF(VLOOKUP($Q226,'Workforce hours'!$C$8:$AD$30,BU$7,FALSE)=0,0,(AS226/(VLOOKUP($Q226,'Workforce hours'!$C$8:$AD$30,BU$7,FALSE))))))</f>
        <v>0</v>
      </c>
      <c r="BV226" s="288">
        <f>IF($Q226="n/a",(IF('Workforce hours'!V$30=0,0,(AT226/'Workforce hours'!V$30))),(IF(VLOOKUP($Q226,'Workforce hours'!$C$8:$AD$30,BV$7,FALSE)=0,0,(AT226/(VLOOKUP($Q226,'Workforce hours'!$C$8:$AD$30,BV$7,FALSE))))))</f>
        <v>0</v>
      </c>
      <c r="BW226" s="288">
        <f>IF($Q226="n/a",(IF('Workforce hours'!W$30=0,0,(AU226/'Workforce hours'!W$30))),(IF(VLOOKUP($Q226,'Workforce hours'!$C$8:$AD$30,BW$7,FALSE)=0,0,(AU226/(VLOOKUP($Q226,'Workforce hours'!$C$8:$AD$30,BW$7,FALSE))))))</f>
        <v>0.34449962464610218</v>
      </c>
      <c r="BX226" s="288">
        <f>IF($Q226="n/a",(IF('Workforce hours'!X$30=0,0,(AV226/'Workforce hours'!X$30))),(IF(VLOOKUP($Q226,'Workforce hours'!$C$8:$AD$30,BX$7,FALSE)=0,0,(AV226/(VLOOKUP($Q226,'Workforce hours'!$C$8:$AD$30,BX$7,FALSE))))))</f>
        <v>0.34449962464610218</v>
      </c>
      <c r="BY226" s="288">
        <f>IF($Q226="n/a",(IF('Workforce hours'!Y$30=0,0,(AW226/'Workforce hours'!Y$30))),(IF(VLOOKUP($Q226,'Workforce hours'!$C$8:$AD$30,BY$7,FALSE)=0,0,(AW226/(VLOOKUP($Q226,'Workforce hours'!$C$8:$AD$30,BY$7,FALSE))))))</f>
        <v>0.48229947450454302</v>
      </c>
      <c r="BZ226" s="288">
        <f>IF($Q226="n/a",(IF('Workforce hours'!Z$30=0,0,(AX226/'Workforce hours'!Z$30))),(IF(VLOOKUP($Q226,'Workforce hours'!$C$8:$AD$30,BZ$7,FALSE)=0,0,(AX226/(VLOOKUP($Q226,'Workforce hours'!$C$8:$AD$30,BZ$7,FALSE))))))</f>
        <v>0</v>
      </c>
      <c r="CA226" s="288">
        <f>IF($Q226="n/a",(IF('Workforce hours'!AA$30=0,0,(AY226/'Workforce hours'!AA$30))),(IF(VLOOKUP($Q226,'Workforce hours'!$C$8:$AD$30,CA$7,FALSE)=0,0,(AY226/(VLOOKUP($Q226,'Workforce hours'!$C$8:$AD$30,CA$7,FALSE))))))</f>
        <v>0</v>
      </c>
      <c r="CB226" s="288">
        <f>IF($Q226="n/a",(IF('Workforce hours'!AB$30=0,0,(AZ226/'Workforce hours'!AB$30))),(IF(VLOOKUP($Q226,'Workforce hours'!$C$8:$AD$30,CB$7,FALSE)=0,0,(AZ226/(VLOOKUP($Q226,'Workforce hours'!$C$8:$AD$30,CB$7,FALSE))))))</f>
        <v>0</v>
      </c>
      <c r="CC226" s="288">
        <f>IF($Q226="n/a",(IF('Workforce hours'!AC$30=0,0,(BA226/'Workforce hours'!AC$30))),(IF(VLOOKUP($Q226,'Workforce hours'!$C$8:$AD$30,CC$7,FALSE)=0,0,(BA226/(VLOOKUP($Q226,'Workforce hours'!$C$8:$AD$30,CC$7,FALSE))))))</f>
        <v>0</v>
      </c>
      <c r="CD226" s="288">
        <f>IF($Q226="n/a",(IF('Workforce hours'!AD$30=0,0,(BB226/'Workforce hours'!AD$30))),(IF(VLOOKUP($Q226,'Workforce hours'!$C$8:$AD$30,CD$7,FALSE)=0,0,(BB226/(VLOOKUP($Q226,'Workforce hours'!$C$8:$AD$30,CD$7,FALSE))))))</f>
        <v>0</v>
      </c>
      <c r="CE226" s="289">
        <f t="shared" si="34"/>
        <v>0</v>
      </c>
      <c r="CF226" s="290">
        <f>BD226*'Workforce costs'!B$9*(1+'Workforce costs'!B$10)*(1+'Workforce costs'!B$11)</f>
        <v>0</v>
      </c>
      <c r="CG226" s="290">
        <f>BE226*'Workforce costs'!C$9*(1+'Workforce costs'!C$10)*(1+'Workforce costs'!C$11)</f>
        <v>0</v>
      </c>
      <c r="CH226" s="290">
        <f>BF226*'Workforce costs'!D$9*(1+'Workforce costs'!D$10)*(1+'Workforce costs'!D$11)</f>
        <v>0</v>
      </c>
      <c r="CI226" s="290">
        <f>BG226*'Workforce costs'!E$9*(1+'Workforce costs'!E$10)*(1+'Workforce costs'!E$11)</f>
        <v>0</v>
      </c>
      <c r="CJ226" s="290">
        <f>BH226*'Workforce costs'!F$9*(1+'Workforce costs'!F$10)*(1+'Workforce costs'!F$11)</f>
        <v>0</v>
      </c>
      <c r="CK226" s="290">
        <f>BI226*'Workforce costs'!G$9*(1+'Workforce costs'!G$10)*(1+'Workforce costs'!G$11)</f>
        <v>0</v>
      </c>
      <c r="CL226" s="290">
        <f>BJ226*'Workforce costs'!H$9*(1+'Workforce costs'!H$10)*(1+'Workforce costs'!H$11)</f>
        <v>0</v>
      </c>
      <c r="CM226" s="290">
        <f>BK226*'Workforce costs'!I$9*(1+'Workforce costs'!I$10)*(1+'Workforce costs'!I$11)</f>
        <v>0</v>
      </c>
      <c r="CN226" s="290">
        <f>BL226*'Workforce costs'!J$9*(1+'Workforce costs'!J$10)*(1+'Workforce costs'!J$11)</f>
        <v>0</v>
      </c>
      <c r="CO226" s="290">
        <f>BM226*'Workforce costs'!K$9*(1+'Workforce costs'!K$10)*(1+'Workforce costs'!K$11)</f>
        <v>0</v>
      </c>
      <c r="CP226" s="290">
        <f>BN226*'Workforce costs'!L$9*(1+'Workforce costs'!L$10)*(1+'Workforce costs'!L$11)</f>
        <v>0</v>
      </c>
      <c r="CQ226" s="290">
        <f>BO226*'Workforce costs'!M$9*(1+'Workforce costs'!M$10)*(1+'Workforce costs'!M$11)</f>
        <v>0</v>
      </c>
      <c r="CR226" s="290">
        <f>BP226*'Workforce costs'!N$9*(1+'Workforce costs'!N$10)*(1+'Workforce costs'!N$11)</f>
        <v>0</v>
      </c>
      <c r="CS226" s="290">
        <f>BQ226*'Workforce costs'!O$9*(1+'Workforce costs'!O$10)*(1+'Workforce costs'!O$11)</f>
        <v>0</v>
      </c>
      <c r="CT226" s="290">
        <f>BR226*'Workforce costs'!P$9*(1+'Workforce costs'!P$10)*(1+'Workforce costs'!P$11)</f>
        <v>0</v>
      </c>
      <c r="CU226" s="290">
        <f>BS226*'Workforce costs'!Q$9*(1+'Workforce costs'!Q$10)*(1+'Workforce costs'!Q$11)</f>
        <v>0</v>
      </c>
      <c r="CV226" s="290">
        <f>BT226*'Workforce costs'!R$9*(1+'Workforce costs'!R$10)*(1+'Workforce costs'!R$11)</f>
        <v>0</v>
      </c>
      <c r="CW226" s="290">
        <f>BU226*'Workforce costs'!S$9*(1+'Workforce costs'!S$10)*(1+'Workforce costs'!S$11)</f>
        <v>0</v>
      </c>
      <c r="CX226" s="290">
        <f>BV226*'Workforce costs'!T$9*(1+'Workforce costs'!T$10)*(1+'Workforce costs'!T$11)</f>
        <v>0</v>
      </c>
      <c r="CY226" s="290">
        <f>BW226*'Workforce costs'!U$9*(1+'Workforce costs'!U$10)*(1+'Workforce costs'!U$11)</f>
        <v>0</v>
      </c>
      <c r="CZ226" s="290">
        <f>BX226*'Workforce costs'!V$9*(1+'Workforce costs'!V$10)*(1+'Workforce costs'!V$11)</f>
        <v>0</v>
      </c>
      <c r="DA226" s="290">
        <f>BY226*'Workforce costs'!W$9*(1+'Workforce costs'!W$10)*(1+'Workforce costs'!W$11)</f>
        <v>0</v>
      </c>
      <c r="DB226" s="290">
        <f>BZ226*'Workforce costs'!X$9*(1+'Workforce costs'!X$10)*(1+'Workforce costs'!X$11)</f>
        <v>0</v>
      </c>
      <c r="DC226" s="290">
        <f>CA226*'Workforce costs'!Y$9*(1+'Workforce costs'!Y$10)*(1+'Workforce costs'!Y$11)</f>
        <v>0</v>
      </c>
      <c r="DD226" s="290">
        <f>CB226*'Workforce costs'!Z$9*(1+'Workforce costs'!Z$10)*(1+'Workforce costs'!Z$11)</f>
        <v>0</v>
      </c>
      <c r="DE226" s="290">
        <f>CC226*'Workforce costs'!AA$9*(1+'Workforce costs'!AA$10)*(1+'Workforce costs'!AA$11)</f>
        <v>0</v>
      </c>
      <c r="DF226" s="290">
        <f>CD226*'Workforce costs'!AB$9*(1+'Workforce costs'!AB$10)*(1+'Workforce costs'!AB$11)</f>
        <v>0</v>
      </c>
    </row>
    <row r="227" spans="1:110" x14ac:dyDescent="0.3">
      <c r="A227" s="2" t="str">
        <f>Outputs!$A$4</f>
        <v>Australia</v>
      </c>
      <c r="B227" s="2" t="str">
        <f t="shared" si="27"/>
        <v>Australia 65+</v>
      </c>
      <c r="C227" s="30">
        <f>VLOOKUP($B227,Populations!$D$15:$H$1920,3,FALSE)</f>
        <v>4559374</v>
      </c>
      <c r="D227" s="255">
        <f>IF(OR($H227="General pop",$H227="Schools",$H227="Workplace",$H227="Skills Training",$H227="Digital Supports"),1,VLOOKUP($B227,Populations!$D$15:$H$1920,5,FALSE))</f>
        <v>1</v>
      </c>
      <c r="E227" s="88">
        <f>VLOOKUP(I227,Epidemiology!$C$10:$H$47,6,FALSE)</f>
        <v>1850</v>
      </c>
      <c r="F227" s="102">
        <f>'Care profiles'!R228</f>
        <v>1</v>
      </c>
      <c r="G227" s="15" t="str">
        <f>'Care profiles'!A228</f>
        <v>65+</v>
      </c>
      <c r="H227" s="15" t="str">
        <f>'Care profiles'!B228</f>
        <v>Thoughts</v>
      </c>
      <c r="I227" s="15" t="str">
        <f>'Care profiles'!C228</f>
        <v>Thoughts_65+yrs</v>
      </c>
      <c r="J227" s="15" t="str">
        <f>'Care profiles'!D228</f>
        <v>Care profile</v>
      </c>
      <c r="K227" s="15" t="str">
        <f>'Care profiles'!E228</f>
        <v>Acute Inpatient Services – Older Adult (65+ years)</v>
      </c>
      <c r="L227" s="104">
        <f>'Care profiles'!F228</f>
        <v>0.1</v>
      </c>
      <c r="M227" s="15">
        <f>'Care profiles'!G228</f>
        <v>1</v>
      </c>
      <c r="N227" s="15">
        <f>'Care profiles'!H228</f>
        <v>9</v>
      </c>
      <c r="O227" s="15" t="str">
        <f>'Care profiles'!I228</f>
        <v>days</v>
      </c>
      <c r="P227" s="15" t="str">
        <f>'Care profiles'!J228</f>
        <v>Team</v>
      </c>
      <c r="Q227" s="15" t="str">
        <f>'Care profiles'!K228</f>
        <v>Acute Inpatient Services – Older Adult (65+ years)</v>
      </c>
      <c r="R227" s="15" t="str">
        <f>'Care profiles'!M228</f>
        <v>N</v>
      </c>
      <c r="S227" s="15" t="str">
        <f>'Care profiles'!O228</f>
        <v>Y</v>
      </c>
      <c r="T227" s="15" t="str">
        <f>'Care profiles'!Q228</f>
        <v>N</v>
      </c>
      <c r="U227" s="30">
        <f t="shared" si="28"/>
        <v>84348.418999999994</v>
      </c>
      <c r="V227" s="30">
        <f t="shared" si="29"/>
        <v>8434.8418999999994</v>
      </c>
      <c r="W227" s="30">
        <f>IF(M227="n/a",0,IF(O227="days",V227*M227*(1+(VLOOKUP(K227,'Bed parameters'!$A$9:$G$12,7,FALSE))),V227*M227))</f>
        <v>8434.8418999999994</v>
      </c>
      <c r="X227" s="30">
        <f t="shared" si="30"/>
        <v>1821925.8503999999</v>
      </c>
      <c r="Y227" s="30">
        <f t="shared" si="31"/>
        <v>75913.577099999995</v>
      </c>
      <c r="Z227" s="113">
        <f>_xlfn.IFNA(Y227/((VLOOKUP(K227,'Bed parameters'!$A$9:$G$12,3,FALSE))*(VLOOKUP(K227,'Bed parameters'!$A$9:$G$12,5,FALSE))),0)</f>
        <v>244.68518001611602</v>
      </c>
      <c r="AA227" s="30">
        <f t="shared" si="32"/>
        <v>874524.40819199965</v>
      </c>
      <c r="AB227" s="30">
        <f>_xlfn.IFNA(IF($O227="days",$Y227*(VLOOKUP($K227,'Bed parameters'!$A$9:$I$12,9,FALSE))*$F227*(VLOOKUP($Q227,'Workforce distribution'!$C$8:$AD$30,AB$7,FALSE)),IF($Q227="n/a",(IF($P227=AB$6,$X227*$F227,0)),$X227*$F227*(VLOOKUP($Q227,'Workforce distribution'!$C$8:$AD$30,AB$7,FALSE)))),0)</f>
        <v>0</v>
      </c>
      <c r="AC227" s="30">
        <f>_xlfn.IFNA(IF($O227="days",$Y227*(VLOOKUP($K227,'Bed parameters'!$A$9:$I$12,9,FALSE))*$F227*(VLOOKUP($Q227,'Workforce distribution'!$C$8:$AD$30,AC$7,FALSE)),IF($Q227="n/a",(IF($P227=AC$6,$X227*$F227,0)),$X227*$F227*(VLOOKUP($Q227,'Workforce distribution'!$C$8:$AD$30,AC$7,FALSE)))),0)</f>
        <v>0</v>
      </c>
      <c r="AD227" s="30">
        <f>_xlfn.IFNA(IF($O227="days",$Y227*(VLOOKUP($K227,'Bed parameters'!$A$9:$I$12,9,FALSE))*$F227*(VLOOKUP($Q227,'Workforce distribution'!$C$8:$AD$30,AD$7,FALSE)),IF($Q227="n/a",(IF($P227=AD$6,$X227*$F227,0)),$X227*$F227*(VLOOKUP($Q227,'Workforce distribution'!$C$8:$AD$30,AD$7,FALSE)))),0)</f>
        <v>0</v>
      </c>
      <c r="AE227" s="30">
        <f>_xlfn.IFNA(IF($O227="days",$Y227*(VLOOKUP($K227,'Bed parameters'!$A$9:$I$12,9,FALSE))*$F227*(VLOOKUP($Q227,'Workforce distribution'!$C$8:$AD$30,AE$7,FALSE)),IF($Q227="n/a",(IF($P227=AE$6,$X227*$F227,0)),$X227*$F227*(VLOOKUP($Q227,'Workforce distribution'!$C$8:$AD$30,AE$7,FALSE)))),0)</f>
        <v>54013.697702228317</v>
      </c>
      <c r="AF227" s="30">
        <f>_xlfn.IFNA(IF($O227="days",$Y227*(VLOOKUP($K227,'Bed parameters'!$A$9:$I$12,9,FALSE))*$F227*(VLOOKUP($Q227,'Workforce distribution'!$C$8:$AD$30,AF$7,FALSE)),IF($Q227="n/a",(IF($P227=AF$6,$X227*$F227,0)),$X227*$F227*(VLOOKUP($Q227,'Workforce distribution'!$C$8:$AD$30,AF$7,FALSE)))),0)</f>
        <v>99498.916819894337</v>
      </c>
      <c r="AG227" s="30">
        <f>_xlfn.IFNA(IF($O227="days",$Y227*(VLOOKUP($K227,'Bed parameters'!$A$9:$I$12,9,FALSE))*$F227*(VLOOKUP($Q227,'Workforce distribution'!$C$8:$AD$30,AG$7,FALSE)),IF($Q227="n/a",(IF($P227=AG$6,$X227*$F227,0)),$X227*$F227*(VLOOKUP($Q227,'Workforce distribution'!$C$8:$AD$30,AG$7,FALSE)))),0)</f>
        <v>0</v>
      </c>
      <c r="AH227" s="30">
        <f>_xlfn.IFNA(IF($O227="days",$Y227*(VLOOKUP($K227,'Bed parameters'!$A$9:$I$12,9,FALSE))*$F227*(VLOOKUP($Q227,'Workforce distribution'!$C$8:$AD$30,AH$7,FALSE)),IF($Q227="n/a",(IF($P227=AH$6,$X227*$F227,0)),$X227*$F227*(VLOOKUP($Q227,'Workforce distribution'!$C$8:$AD$30,AH$7,FALSE)))),0)</f>
        <v>0</v>
      </c>
      <c r="AI227" s="30">
        <f>_xlfn.IFNA(IF($O227="days",$Y227*(VLOOKUP($K227,'Bed parameters'!$A$9:$I$12,9,FALSE))*$F227*(VLOOKUP($Q227,'Workforce distribution'!$C$8:$AD$30,AI$7,FALSE)),IF($Q227="n/a",(IF($P227=AI$6,$X227*$F227,0)),$X227*$F227*(VLOOKUP($Q227,'Workforce distribution'!$C$8:$AD$30,AI$7,FALSE)))),0)</f>
        <v>0</v>
      </c>
      <c r="AJ227" s="30">
        <f>_xlfn.IFNA(IF($O227="days",$Y227*(VLOOKUP($K227,'Bed parameters'!$A$9:$I$12,9,FALSE))*$F227*(VLOOKUP($Q227,'Workforce distribution'!$C$8:$AD$30,AJ$7,FALSE)),IF($Q227="n/a",(IF($P227=AJ$6,$X227*$F227,0)),$X227*$F227*(VLOOKUP($Q227,'Workforce distribution'!$C$8:$AD$30,AJ$7,FALSE)))),0)</f>
        <v>0</v>
      </c>
      <c r="AK227" s="30">
        <f>_xlfn.IFNA(IF($O227="days",$Y227*(VLOOKUP($K227,'Bed parameters'!$A$9:$I$12,9,FALSE))*$F227*(VLOOKUP($Q227,'Workforce distribution'!$C$8:$AD$30,AK$7,FALSE)),IF($Q227="n/a",(IF($P227=AK$6,$X227*$F227,0)),$X227*$F227*(VLOOKUP($Q227,'Workforce distribution'!$C$8:$AD$30,AK$7,FALSE)))),0)</f>
        <v>0</v>
      </c>
      <c r="AL227" s="30">
        <f>_xlfn.IFNA(IF($O227="days",$Y227*(VLOOKUP($K227,'Bed parameters'!$A$9:$I$12,9,FALSE))*$F227*(VLOOKUP($Q227,'Workforce distribution'!$C$8:$AD$30,AL$7,FALSE)),IF($Q227="n/a",(IF($P227=AL$6,$X227*$F227,0)),$X227*$F227*(VLOOKUP($Q227,'Workforce distribution'!$C$8:$AD$30,AL$7,FALSE)))),0)</f>
        <v>0</v>
      </c>
      <c r="AM227" s="30">
        <f>_xlfn.IFNA(IF($O227="days",$Y227*(VLOOKUP($K227,'Bed parameters'!$A$9:$I$12,9,FALSE))*$F227*(VLOOKUP($Q227,'Workforce distribution'!$C$8:$AD$30,AM$7,FALSE)),IF($Q227="n/a",(IF($P227=AM$6,$X227*$F227,0)),$X227*$F227*(VLOOKUP($Q227,'Workforce distribution'!$C$8:$AD$30,AM$7,FALSE)))),0)</f>
        <v>495717.81772768777</v>
      </c>
      <c r="AN227" s="30">
        <f>_xlfn.IFNA(IF($O227="days",$Y227*(VLOOKUP($K227,'Bed parameters'!$A$9:$I$12,9,FALSE))*$F227*(VLOOKUP($Q227,'Workforce distribution'!$C$8:$AD$30,AN$7,FALSE)),IF($Q227="n/a",(IF($P227=AN$6,$X227*$F227,0)),$X227*$F227*(VLOOKUP($Q227,'Workforce distribution'!$C$8:$AD$30,AN$7,FALSE)))),0)</f>
        <v>10127.568319167814</v>
      </c>
      <c r="AO227" s="30">
        <f>_xlfn.IFNA(IF($O227="days",$Y227*(VLOOKUP($K227,'Bed parameters'!$A$9:$I$12,9,FALSE))*$F227*(VLOOKUP($Q227,'Workforce distribution'!$C$8:$AD$30,AO$7,FALSE)),IF($Q227="n/a",(IF($P227=AO$6,$X227*$F227,0)),$X227*$F227*(VLOOKUP($Q227,'Workforce distribution'!$C$8:$AD$30,AO$7,FALSE)))),0)</f>
        <v>16879.280531946362</v>
      </c>
      <c r="AP227" s="30">
        <f>_xlfn.IFNA(IF($O227="days",$Y227*(VLOOKUP($K227,'Bed parameters'!$A$9:$I$12,9,FALSE))*$F227*(VLOOKUP($Q227,'Workforce distribution'!$C$8:$AD$30,AP$7,FALSE)),IF($Q227="n/a",(IF($P227=AP$6,$X227*$F227,0)),$X227*$F227*(VLOOKUP($Q227,'Workforce distribution'!$C$8:$AD$30,AP$7,FALSE)))),0)</f>
        <v>33758.561063892725</v>
      </c>
      <c r="AQ227" s="30">
        <f>_xlfn.IFNA(IF($O227="days",$Y227*(VLOOKUP($K227,'Bed parameters'!$A$9:$I$12,9,FALSE))*$F227*(VLOOKUP($Q227,'Workforce distribution'!$C$8:$AD$30,AQ$7,FALSE)),IF($Q227="n/a",(IF($P227=AQ$6,$X227*$F227,0)),$X227*$F227*(VLOOKUP($Q227,'Workforce distribution'!$C$8:$AD$30,AQ$7,FALSE)))),0)</f>
        <v>47261.985489449813</v>
      </c>
      <c r="AR227" s="30">
        <f>_xlfn.IFNA(IF($O227="days",$Y227*(VLOOKUP($K227,'Bed parameters'!$A$9:$I$12,9,FALSE))*$F227*(VLOOKUP($Q227,'Workforce distribution'!$C$8:$AD$30,AR$7,FALSE)),IF($Q227="n/a",(IF($P227=AR$6,$X227*$F227,0)),$X227*$F227*(VLOOKUP($Q227,'Workforce distribution'!$C$8:$AD$30,AR$7,FALSE)))),0)</f>
        <v>0</v>
      </c>
      <c r="AS227" s="30">
        <f>_xlfn.IFNA(IF($O227="days",$Y227*(VLOOKUP($K227,'Bed parameters'!$A$9:$I$12,9,FALSE))*$F227*(VLOOKUP($Q227,'Workforce distribution'!$C$8:$AD$30,AS$7,FALSE)),IF($Q227="n/a",(IF($P227=AS$6,$X227*$F227,0)),$X227*$F227*(VLOOKUP($Q227,'Workforce distribution'!$C$8:$AD$30,AS$7,FALSE)))),0)</f>
        <v>0</v>
      </c>
      <c r="AT227" s="30">
        <f>_xlfn.IFNA(IF($O227="days",$Y227*(VLOOKUP($K227,'Bed parameters'!$A$9:$I$12,9,FALSE))*$F227*(VLOOKUP($Q227,'Workforce distribution'!$C$8:$AD$30,AT$7,FALSE)),IF($Q227="n/a",(IF($P227=AT$6,$X227*$F227,0)),$X227*$F227*(VLOOKUP($Q227,'Workforce distribution'!$C$8:$AD$30,AT$7,FALSE)))),0)</f>
        <v>0</v>
      </c>
      <c r="AU227" s="30">
        <f>_xlfn.IFNA(IF($O227="days",$Y227*(VLOOKUP($K227,'Bed parameters'!$A$9:$I$12,9,FALSE))*$F227*(VLOOKUP($Q227,'Workforce distribution'!$C$8:$AD$30,AU$7,FALSE)),IF($Q227="n/a",(IF($P227=AU$6,$X227*$F227,0)),$X227*$F227*(VLOOKUP($Q227,'Workforce distribution'!$C$8:$AD$30,AU$7,FALSE)))),0)</f>
        <v>49749.458409947169</v>
      </c>
      <c r="AV227" s="30">
        <f>_xlfn.IFNA(IF($O227="days",$Y227*(VLOOKUP($K227,'Bed parameters'!$A$9:$I$12,9,FALSE))*$F227*(VLOOKUP($Q227,'Workforce distribution'!$C$8:$AD$30,AV$7,FALSE)),IF($Q227="n/a",(IF($P227=AV$6,$X227*$F227,0)),$X227*$F227*(VLOOKUP($Q227,'Workforce distribution'!$C$8:$AD$30,AV$7,FALSE)))),0)</f>
        <v>17767.663717838277</v>
      </c>
      <c r="AW227" s="30">
        <f>_xlfn.IFNA(IF($O227="days",$Y227*(VLOOKUP($K227,'Bed parameters'!$A$9:$I$12,9,FALSE))*$F227*(VLOOKUP($Q227,'Workforce distribution'!$C$8:$AD$30,AW$7,FALSE)),IF($Q227="n/a",(IF($P227=AW$6,$X227*$F227,0)),$X227*$F227*(VLOOKUP($Q227,'Workforce distribution'!$C$8:$AD$30,AW$7,FALSE)))),0)</f>
        <v>49749.458409947169</v>
      </c>
      <c r="AX227" s="30">
        <f>_xlfn.IFNA(IF($O227="days",$Y227*(VLOOKUP($K227,'Bed parameters'!$A$9:$I$12,9,FALSE))*$F227*(VLOOKUP($Q227,'Workforce distribution'!$C$8:$AD$30,AX$7,FALSE)),IF($Q227="n/a",(IF($P227=AX$6,$X227*$F227,0)),$X227*$F227*(VLOOKUP($Q227,'Workforce distribution'!$C$8:$AD$30,AX$7,FALSE)))),0)</f>
        <v>0</v>
      </c>
      <c r="AY227" s="30">
        <f>_xlfn.IFNA(IF($O227="days",$Y227*(VLOOKUP($K227,'Bed parameters'!$A$9:$I$12,9,FALSE))*$F227*(VLOOKUP($Q227,'Workforce distribution'!$C$8:$AD$30,AY$7,FALSE)),IF($Q227="n/a",(IF($P227=AY$6,$X227*$F227,0)),$X227*$F227*(VLOOKUP($Q227,'Workforce distribution'!$C$8:$AD$30,AY$7,FALSE)))),0)</f>
        <v>0</v>
      </c>
      <c r="AZ227" s="30">
        <f>_xlfn.IFNA(IF($O227="days",$Y227*(VLOOKUP($K227,'Bed parameters'!$A$9:$I$12,9,FALSE))*$F227*(VLOOKUP($Q227,'Workforce distribution'!$C$8:$AD$30,AZ$7,FALSE)),IF($Q227="n/a",(IF($P227=AZ$6,$X227*$F227,0)),$X227*$F227*(VLOOKUP($Q227,'Workforce distribution'!$C$8:$AD$30,AZ$7,FALSE)))),0)</f>
        <v>0</v>
      </c>
      <c r="BA227" s="30">
        <f>_xlfn.IFNA(IF($O227="days",$Y227*(VLOOKUP($K227,'Bed parameters'!$A$9:$I$12,9,FALSE))*$F227*(VLOOKUP($Q227,'Workforce distribution'!$C$8:$AD$30,BA$7,FALSE)),IF($Q227="n/a",(IF($P227=BA$6,$X227*$F227,0)),$X227*$F227*(VLOOKUP($Q227,'Workforce distribution'!$C$8:$AD$30,BA$7,FALSE)))),0)</f>
        <v>0</v>
      </c>
      <c r="BB227" s="30">
        <f>_xlfn.IFNA(IF($O227="days",$Y227*(VLOOKUP($K227,'Bed parameters'!$A$9:$I$12,9,FALSE))*$F227*(VLOOKUP($Q227,'Workforce distribution'!$C$8:$AD$30,BB$7,FALSE)),IF($Q227="n/a",(IF($P227=BB$6,$X227*$F227,0)),$X227*$F227*(VLOOKUP($Q227,'Workforce distribution'!$C$8:$AD$30,BB$7,FALSE)))),0)</f>
        <v>0</v>
      </c>
      <c r="BC227" s="149">
        <f t="shared" si="33"/>
        <v>528.01859399265436</v>
      </c>
      <c r="BD227" s="288">
        <f>IF($Q227="n/a",(IF('Workforce hours'!D$30=0,0,(AB227/'Workforce hours'!D$30))),(IF(VLOOKUP($Q227,'Workforce hours'!$C$8:$AD$30,BD$7,FALSE)=0,0,(AB227/(VLOOKUP($Q227,'Workforce hours'!$C$8:$AD$30,BD$7,FALSE))))))</f>
        <v>0</v>
      </c>
      <c r="BE227" s="288">
        <f>IF($Q227="n/a",(IF('Workforce hours'!E$30=0,0,(AC227/'Workforce hours'!E$30))),(IF(VLOOKUP($Q227,'Workforce hours'!$C$8:$AD$30,BE$7,FALSE)=0,0,(AC227/(VLOOKUP($Q227,'Workforce hours'!$C$8:$AD$30,BE$7,FALSE))))))</f>
        <v>0</v>
      </c>
      <c r="BF227" s="288">
        <f>IF($Q227="n/a",(IF('Workforce hours'!F$30=0,0,(AD227/'Workforce hours'!F$30))),(IF(VLOOKUP($Q227,'Workforce hours'!$C$8:$AD$30,BF$7,FALSE)=0,0,(AD227/(VLOOKUP($Q227,'Workforce hours'!$C$8:$AD$30,BF$7,FALSE))))))</f>
        <v>0</v>
      </c>
      <c r="BG227" s="288">
        <f>IF($Q227="n/a",(IF('Workforce hours'!G$30=0,0,(AE227/'Workforce hours'!G$30))),(IF(VLOOKUP($Q227,'Workforce hours'!$C$8:$AD$30,BG$7,FALSE)=0,0,(AE227/(VLOOKUP($Q227,'Workforce hours'!$C$8:$AD$30,BG$7,FALSE))))))</f>
        <v>31.487266543595187</v>
      </c>
      <c r="BH227" s="288">
        <f>IF($Q227="n/a",(IF('Workforce hours'!H$30=0,0,(AF227/'Workforce hours'!H$30))),(IF(VLOOKUP($Q227,'Workforce hours'!$C$8:$AD$30,BH$7,FALSE)=0,0,(AF227/(VLOOKUP($Q227,'Workforce hours'!$C$8:$AD$30,BH$7,FALSE))))))</f>
        <v>60.691911783210195</v>
      </c>
      <c r="BI227" s="288">
        <f>IF($Q227="n/a",(IF('Workforce hours'!I$30=0,0,(AG227/'Workforce hours'!I$30))),(IF(VLOOKUP($Q227,'Workforce hours'!$C$8:$AD$30,BI$7,FALSE)=0,0,(AG227/(VLOOKUP($Q227,'Workforce hours'!$C$8:$AD$30,BI$7,FALSE))))))</f>
        <v>0</v>
      </c>
      <c r="BJ227" s="288">
        <f>IF($Q227="n/a",(IF('Workforce hours'!J$30=0,0,(AH227/'Workforce hours'!J$30))),(IF(VLOOKUP($Q227,'Workforce hours'!$C$8:$AD$30,BJ$7,FALSE)=0,0,(AH227/(VLOOKUP($Q227,'Workforce hours'!$C$8:$AD$30,BJ$7,FALSE))))))</f>
        <v>0</v>
      </c>
      <c r="BK227" s="288">
        <f>IF($Q227="n/a",(IF('Workforce hours'!K$30=0,0,(AI227/'Workforce hours'!K$30))),(IF(VLOOKUP($Q227,'Workforce hours'!$C$8:$AD$30,BK$7,FALSE)=0,0,(AI227/(VLOOKUP($Q227,'Workforce hours'!$C$8:$AD$30,BK$7,FALSE))))))</f>
        <v>0</v>
      </c>
      <c r="BL227" s="288">
        <f>IF($Q227="n/a",(IF('Workforce hours'!L$30=0,0,(AJ227/'Workforce hours'!L$30))),(IF(VLOOKUP($Q227,'Workforce hours'!$C$8:$AD$30,BL$7,FALSE)=0,0,(AJ227/(VLOOKUP($Q227,'Workforce hours'!$C$8:$AD$30,BL$7,FALSE))))))</f>
        <v>0</v>
      </c>
      <c r="BM227" s="288">
        <f>IF($Q227="n/a",(IF('Workforce hours'!M$30=0,0,(AK227/'Workforce hours'!M$30))),(IF(VLOOKUP($Q227,'Workforce hours'!$C$8:$AD$30,BM$7,FALSE)=0,0,(AK227/(VLOOKUP($Q227,'Workforce hours'!$C$8:$AD$30,BM$7,FALSE))))))</f>
        <v>0</v>
      </c>
      <c r="BN227" s="288">
        <f>IF($Q227="n/a",(IF('Workforce hours'!N$30=0,0,(AL227/'Workforce hours'!N$30))),(IF(VLOOKUP($Q227,'Workforce hours'!$C$8:$AD$30,BN$7,FALSE)=0,0,(AL227/(VLOOKUP($Q227,'Workforce hours'!$C$8:$AD$30,BN$7,FALSE))))))</f>
        <v>0</v>
      </c>
      <c r="BO227" s="288">
        <f>IF($Q227="n/a",(IF('Workforce hours'!O$30=0,0,(AM227/'Workforce hours'!O$30))),(IF(VLOOKUP($Q227,'Workforce hours'!$C$8:$AD$30,BO$7,FALSE)=0,0,(AM227/(VLOOKUP($Q227,'Workforce hours'!$C$8:$AD$30,BO$7,FALSE))))))</f>
        <v>306.45111107227217</v>
      </c>
      <c r="BP227" s="288">
        <f>IF($Q227="n/a",(IF('Workforce hours'!P$30=0,0,(AN227/'Workforce hours'!P$30))),(IF(VLOOKUP($Q227,'Workforce hours'!$C$8:$AD$30,BP$7,FALSE)=0,0,(AN227/(VLOOKUP($Q227,'Workforce hours'!$C$8:$AD$30,BP$7,FALSE))))))</f>
        <v>5.9038624769241013</v>
      </c>
      <c r="BQ227" s="288">
        <f>IF($Q227="n/a",(IF('Workforce hours'!Q$30=0,0,(AO227/'Workforce hours'!Q$30))),(IF(VLOOKUP($Q227,'Workforce hours'!$C$8:$AD$30,BQ$7,FALSE)=0,0,(AO227/(VLOOKUP($Q227,'Workforce hours'!$C$8:$AD$30,BQ$7,FALSE))))))</f>
        <v>9.8397707948735054</v>
      </c>
      <c r="BR227" s="288">
        <f>IF($Q227="n/a",(IF('Workforce hours'!R$30=0,0,(AP227/'Workforce hours'!R$30))),(IF(VLOOKUP($Q227,'Workforce hours'!$C$8:$AD$30,BR$7,FALSE)=0,0,(AP227/(VLOOKUP($Q227,'Workforce hours'!$C$8:$AD$30,BR$7,FALSE))))))</f>
        <v>19.679541589747011</v>
      </c>
      <c r="BS227" s="288">
        <f>IF($Q227="n/a",(IF('Workforce hours'!S$30=0,0,(AQ227/'Workforce hours'!S$30))),(IF(VLOOKUP($Q227,'Workforce hours'!$C$8:$AD$30,BS$7,FALSE)=0,0,(AQ227/(VLOOKUP($Q227,'Workforce hours'!$C$8:$AD$30,BS$7,FALSE))))))</f>
        <v>27.551358225645817</v>
      </c>
      <c r="BT227" s="288">
        <f>IF($Q227="n/a",(IF('Workforce hours'!T$30=0,0,(AR227/'Workforce hours'!T$30))),(IF(VLOOKUP($Q227,'Workforce hours'!$C$8:$AD$30,BT$7,FALSE)=0,0,(AR227/(VLOOKUP($Q227,'Workforce hours'!$C$8:$AD$30,BT$7,FALSE))))))</f>
        <v>0</v>
      </c>
      <c r="BU227" s="288">
        <f>IF($Q227="n/a",(IF('Workforce hours'!U$30=0,0,(AS227/'Workforce hours'!U$30))),(IF(VLOOKUP($Q227,'Workforce hours'!$C$8:$AD$30,BU$7,FALSE)=0,0,(AS227/(VLOOKUP($Q227,'Workforce hours'!$C$8:$AD$30,BU$7,FALSE))))))</f>
        <v>0</v>
      </c>
      <c r="BV227" s="288">
        <f>IF($Q227="n/a",(IF('Workforce hours'!V$30=0,0,(AT227/'Workforce hours'!V$30))),(IF(VLOOKUP($Q227,'Workforce hours'!$C$8:$AD$30,BV$7,FALSE)=0,0,(AT227/(VLOOKUP($Q227,'Workforce hours'!$C$8:$AD$30,BV$7,FALSE))))))</f>
        <v>0</v>
      </c>
      <c r="BW227" s="288">
        <f>IF($Q227="n/a",(IF('Workforce hours'!W$30=0,0,(AU227/'Workforce hours'!W$30))),(IF(VLOOKUP($Q227,'Workforce hours'!$C$8:$AD$30,BW$7,FALSE)=0,0,(AU227/(VLOOKUP($Q227,'Workforce hours'!$C$8:$AD$30,BW$7,FALSE))))))</f>
        <v>28.17553942695179</v>
      </c>
      <c r="BX227" s="288">
        <f>IF($Q227="n/a",(IF('Workforce hours'!X$30=0,0,(AV227/'Workforce hours'!X$30))),(IF(VLOOKUP($Q227,'Workforce hours'!$C$8:$AD$30,BX$7,FALSE)=0,0,(AV227/(VLOOKUP($Q227,'Workforce hours'!$C$8:$AD$30,BX$7,FALSE))))))</f>
        <v>10.062692652482784</v>
      </c>
      <c r="BY227" s="288">
        <f>IF($Q227="n/a",(IF('Workforce hours'!Y$30=0,0,(AW227/'Workforce hours'!Y$30))),(IF(VLOOKUP($Q227,'Workforce hours'!$C$8:$AD$30,BY$7,FALSE)=0,0,(AW227/(VLOOKUP($Q227,'Workforce hours'!$C$8:$AD$30,BY$7,FALSE))))))</f>
        <v>28.17553942695179</v>
      </c>
      <c r="BZ227" s="288">
        <f>IF($Q227="n/a",(IF('Workforce hours'!Z$30=0,0,(AX227/'Workforce hours'!Z$30))),(IF(VLOOKUP($Q227,'Workforce hours'!$C$8:$AD$30,BZ$7,FALSE)=0,0,(AX227/(VLOOKUP($Q227,'Workforce hours'!$C$8:$AD$30,BZ$7,FALSE))))))</f>
        <v>0</v>
      </c>
      <c r="CA227" s="288">
        <f>IF($Q227="n/a",(IF('Workforce hours'!AA$30=0,0,(AY227/'Workforce hours'!AA$30))),(IF(VLOOKUP($Q227,'Workforce hours'!$C$8:$AD$30,CA$7,FALSE)=0,0,(AY227/(VLOOKUP($Q227,'Workforce hours'!$C$8:$AD$30,CA$7,FALSE))))))</f>
        <v>0</v>
      </c>
      <c r="CB227" s="288">
        <f>IF($Q227="n/a",(IF('Workforce hours'!AB$30=0,0,(AZ227/'Workforce hours'!AB$30))),(IF(VLOOKUP($Q227,'Workforce hours'!$C$8:$AD$30,CB$7,FALSE)=0,0,(AZ227/(VLOOKUP($Q227,'Workforce hours'!$C$8:$AD$30,CB$7,FALSE))))))</f>
        <v>0</v>
      </c>
      <c r="CC227" s="288">
        <f>IF($Q227="n/a",(IF('Workforce hours'!AC$30=0,0,(BA227/'Workforce hours'!AC$30))),(IF(VLOOKUP($Q227,'Workforce hours'!$C$8:$AD$30,CC$7,FALSE)=0,0,(BA227/(VLOOKUP($Q227,'Workforce hours'!$C$8:$AD$30,CC$7,FALSE))))))</f>
        <v>0</v>
      </c>
      <c r="CD227" s="288">
        <f>IF($Q227="n/a",(IF('Workforce hours'!AD$30=0,0,(BB227/'Workforce hours'!AD$30))),(IF(VLOOKUP($Q227,'Workforce hours'!$C$8:$AD$30,CD$7,FALSE)=0,0,(BB227/(VLOOKUP($Q227,'Workforce hours'!$C$8:$AD$30,CD$7,FALSE))))))</f>
        <v>0</v>
      </c>
      <c r="CE227" s="289">
        <f t="shared" si="34"/>
        <v>0</v>
      </c>
      <c r="CF227" s="290">
        <f>BD227*'Workforce costs'!B$9*(1+'Workforce costs'!B$10)*(1+'Workforce costs'!B$11)</f>
        <v>0</v>
      </c>
      <c r="CG227" s="290">
        <f>BE227*'Workforce costs'!C$9*(1+'Workforce costs'!C$10)*(1+'Workforce costs'!C$11)</f>
        <v>0</v>
      </c>
      <c r="CH227" s="290">
        <f>BF227*'Workforce costs'!D$9*(1+'Workforce costs'!D$10)*(1+'Workforce costs'!D$11)</f>
        <v>0</v>
      </c>
      <c r="CI227" s="290">
        <f>BG227*'Workforce costs'!E$9*(1+'Workforce costs'!E$10)*(1+'Workforce costs'!E$11)</f>
        <v>0</v>
      </c>
      <c r="CJ227" s="290">
        <f>BH227*'Workforce costs'!F$9*(1+'Workforce costs'!F$10)*(1+'Workforce costs'!F$11)</f>
        <v>0</v>
      </c>
      <c r="CK227" s="290">
        <f>BI227*'Workforce costs'!G$9*(1+'Workforce costs'!G$10)*(1+'Workforce costs'!G$11)</f>
        <v>0</v>
      </c>
      <c r="CL227" s="290">
        <f>BJ227*'Workforce costs'!H$9*(1+'Workforce costs'!H$10)*(1+'Workforce costs'!H$11)</f>
        <v>0</v>
      </c>
      <c r="CM227" s="290">
        <f>BK227*'Workforce costs'!I$9*(1+'Workforce costs'!I$10)*(1+'Workforce costs'!I$11)</f>
        <v>0</v>
      </c>
      <c r="CN227" s="290">
        <f>BL227*'Workforce costs'!J$9*(1+'Workforce costs'!J$10)*(1+'Workforce costs'!J$11)</f>
        <v>0</v>
      </c>
      <c r="CO227" s="290">
        <f>BM227*'Workforce costs'!K$9*(1+'Workforce costs'!K$10)*(1+'Workforce costs'!K$11)</f>
        <v>0</v>
      </c>
      <c r="CP227" s="290">
        <f>BN227*'Workforce costs'!L$9*(1+'Workforce costs'!L$10)*(1+'Workforce costs'!L$11)</f>
        <v>0</v>
      </c>
      <c r="CQ227" s="290">
        <f>BO227*'Workforce costs'!M$9*(1+'Workforce costs'!M$10)*(1+'Workforce costs'!M$11)</f>
        <v>0</v>
      </c>
      <c r="CR227" s="290">
        <f>BP227*'Workforce costs'!N$9*(1+'Workforce costs'!N$10)*(1+'Workforce costs'!N$11)</f>
        <v>0</v>
      </c>
      <c r="CS227" s="290">
        <f>BQ227*'Workforce costs'!O$9*(1+'Workforce costs'!O$10)*(1+'Workforce costs'!O$11)</f>
        <v>0</v>
      </c>
      <c r="CT227" s="290">
        <f>BR227*'Workforce costs'!P$9*(1+'Workforce costs'!P$10)*(1+'Workforce costs'!P$11)</f>
        <v>0</v>
      </c>
      <c r="CU227" s="290">
        <f>BS227*'Workforce costs'!Q$9*(1+'Workforce costs'!Q$10)*(1+'Workforce costs'!Q$11)</f>
        <v>0</v>
      </c>
      <c r="CV227" s="290">
        <f>BT227*'Workforce costs'!R$9*(1+'Workforce costs'!R$10)*(1+'Workforce costs'!R$11)</f>
        <v>0</v>
      </c>
      <c r="CW227" s="290">
        <f>BU227*'Workforce costs'!S$9*(1+'Workforce costs'!S$10)*(1+'Workforce costs'!S$11)</f>
        <v>0</v>
      </c>
      <c r="CX227" s="290">
        <f>BV227*'Workforce costs'!T$9*(1+'Workforce costs'!T$10)*(1+'Workforce costs'!T$11)</f>
        <v>0</v>
      </c>
      <c r="CY227" s="290">
        <f>BW227*'Workforce costs'!U$9*(1+'Workforce costs'!U$10)*(1+'Workforce costs'!U$11)</f>
        <v>0</v>
      </c>
      <c r="CZ227" s="290">
        <f>BX227*'Workforce costs'!V$9*(1+'Workforce costs'!V$10)*(1+'Workforce costs'!V$11)</f>
        <v>0</v>
      </c>
      <c r="DA227" s="290">
        <f>BY227*'Workforce costs'!W$9*(1+'Workforce costs'!W$10)*(1+'Workforce costs'!W$11)</f>
        <v>0</v>
      </c>
      <c r="DB227" s="290">
        <f>BZ227*'Workforce costs'!X$9*(1+'Workforce costs'!X$10)*(1+'Workforce costs'!X$11)</f>
        <v>0</v>
      </c>
      <c r="DC227" s="290">
        <f>CA227*'Workforce costs'!Y$9*(1+'Workforce costs'!Y$10)*(1+'Workforce costs'!Y$11)</f>
        <v>0</v>
      </c>
      <c r="DD227" s="290">
        <f>CB227*'Workforce costs'!Z$9*(1+'Workforce costs'!Z$10)*(1+'Workforce costs'!Z$11)</f>
        <v>0</v>
      </c>
      <c r="DE227" s="290">
        <f>CC227*'Workforce costs'!AA$9*(1+'Workforce costs'!AA$10)*(1+'Workforce costs'!AA$11)</f>
        <v>0</v>
      </c>
      <c r="DF227" s="290">
        <f>CD227*'Workforce costs'!AB$9*(1+'Workforce costs'!AB$10)*(1+'Workforce costs'!AB$11)</f>
        <v>0</v>
      </c>
    </row>
    <row r="228" spans="1:110" x14ac:dyDescent="0.3">
      <c r="A228" s="2" t="str">
        <f>Outputs!$A$4</f>
        <v>Australia</v>
      </c>
      <c r="B228" s="2" t="str">
        <f t="shared" si="27"/>
        <v>Australia 65+</v>
      </c>
      <c r="C228" s="30">
        <f>VLOOKUP($B228,Populations!$D$15:$H$1920,3,FALSE)</f>
        <v>4559374</v>
      </c>
      <c r="D228" s="255">
        <f>IF(OR($H228="General pop",$H228="Schools",$H228="Workplace",$H228="Skills Training",$H228="Digital Supports"),1,VLOOKUP($B228,Populations!$D$15:$H$1920,5,FALSE))</f>
        <v>1</v>
      </c>
      <c r="E228" s="88">
        <f>VLOOKUP(I228,Epidemiology!$C$10:$H$47,6,FALSE)</f>
        <v>1850</v>
      </c>
      <c r="F228" s="102">
        <f>'Care profiles'!R229</f>
        <v>1</v>
      </c>
      <c r="G228" s="15" t="str">
        <f>'Care profiles'!A229</f>
        <v>65+</v>
      </c>
      <c r="H228" s="15" t="str">
        <f>'Care profiles'!B229</f>
        <v>Thoughts</v>
      </c>
      <c r="I228" s="15" t="str">
        <f>'Care profiles'!C229</f>
        <v>Thoughts_65+yrs</v>
      </c>
      <c r="J228" s="15" t="str">
        <f>'Care profiles'!D229</f>
        <v>Care profile</v>
      </c>
      <c r="K228" s="15" t="str">
        <f>'Care profiles'!E229</f>
        <v>Acute Care Services</v>
      </c>
      <c r="L228" s="104">
        <f>'Care profiles'!F229</f>
        <v>0.02</v>
      </c>
      <c r="M228" s="15">
        <f>'Care profiles'!G229</f>
        <v>1</v>
      </c>
      <c r="N228" s="15">
        <f>'Care profiles'!H229</f>
        <v>90</v>
      </c>
      <c r="O228" s="15" t="str">
        <f>'Care profiles'!I229</f>
        <v>min</v>
      </c>
      <c r="P228" s="15" t="str">
        <f>'Care profiles'!J229</f>
        <v>Team</v>
      </c>
      <c r="Q228" s="15" t="str">
        <f>'Care profiles'!K229</f>
        <v>Acute Care Team</v>
      </c>
      <c r="R228" s="15" t="str">
        <f>'Care profiles'!M229</f>
        <v>N</v>
      </c>
      <c r="S228" s="15" t="str">
        <f>'Care profiles'!O229</f>
        <v>Y</v>
      </c>
      <c r="T228" s="15" t="str">
        <f>'Care profiles'!Q229</f>
        <v>N</v>
      </c>
      <c r="U228" s="30">
        <f t="shared" si="28"/>
        <v>84348.418999999994</v>
      </c>
      <c r="V228" s="30">
        <f t="shared" si="29"/>
        <v>1686.96838</v>
      </c>
      <c r="W228" s="30">
        <f>IF(M228="n/a",0,IF(O228="days",V228*M228*(1+(VLOOKUP(K228,'Bed parameters'!$A$9:$G$12,7,FALSE))),V228*M228))</f>
        <v>1686.96838</v>
      </c>
      <c r="X228" s="30">
        <f t="shared" si="30"/>
        <v>2530.4525699999999</v>
      </c>
      <c r="Y228" s="30">
        <f t="shared" si="31"/>
        <v>0</v>
      </c>
      <c r="Z228" s="113">
        <f>_xlfn.IFNA(Y228/((VLOOKUP(K228,'Bed parameters'!$A$9:$G$12,3,FALSE))*(VLOOKUP(K228,'Bed parameters'!$A$9:$G$12,5,FALSE))),0)</f>
        <v>0</v>
      </c>
      <c r="AA228" s="30">
        <f t="shared" si="32"/>
        <v>2530.4525700000004</v>
      </c>
      <c r="AB228" s="30">
        <f>_xlfn.IFNA(IF($O228="days",$Y228*(VLOOKUP($K228,'Bed parameters'!$A$9:$I$12,9,FALSE))*$F228*(VLOOKUP($Q228,'Workforce distribution'!$C$8:$AD$30,AB$7,FALSE)),IF($Q228="n/a",(IF($P228=AB$6,$X228*$F228,0)),$X228*$F228*(VLOOKUP($Q228,'Workforce distribution'!$C$8:$AD$30,AB$7,FALSE)))),0)</f>
        <v>0</v>
      </c>
      <c r="AC228" s="30">
        <f>_xlfn.IFNA(IF($O228="days",$Y228*(VLOOKUP($K228,'Bed parameters'!$A$9:$I$12,9,FALSE))*$F228*(VLOOKUP($Q228,'Workforce distribution'!$C$8:$AD$30,AC$7,FALSE)),IF($Q228="n/a",(IF($P228=AC$6,$X228*$F228,0)),$X228*$F228*(VLOOKUP($Q228,'Workforce distribution'!$C$8:$AD$30,AC$7,FALSE)))),0)</f>
        <v>0</v>
      </c>
      <c r="AD228" s="30">
        <f>_xlfn.IFNA(IF($O228="days",$Y228*(VLOOKUP($K228,'Bed parameters'!$A$9:$I$12,9,FALSE))*$F228*(VLOOKUP($Q228,'Workforce distribution'!$C$8:$AD$30,AD$7,FALSE)),IF($Q228="n/a",(IF($P228=AD$6,$X228*$F228,0)),$X228*$F228*(VLOOKUP($Q228,'Workforce distribution'!$C$8:$AD$30,AD$7,FALSE)))),0)</f>
        <v>0</v>
      </c>
      <c r="AE228" s="30">
        <f>_xlfn.IFNA(IF($O228="days",$Y228*(VLOOKUP($K228,'Bed parameters'!$A$9:$I$12,9,FALSE))*$F228*(VLOOKUP($Q228,'Workforce distribution'!$C$8:$AD$30,AE$7,FALSE)),IF($Q228="n/a",(IF($P228=AE$6,$X228*$F228,0)),$X228*$F228*(VLOOKUP($Q228,'Workforce distribution'!$C$8:$AD$30,AE$7,FALSE)))),0)</f>
        <v>132.96095884137256</v>
      </c>
      <c r="AF228" s="30">
        <f>_xlfn.IFNA(IF($O228="days",$Y228*(VLOOKUP($K228,'Bed parameters'!$A$9:$I$12,9,FALSE))*$F228*(VLOOKUP($Q228,'Workforce distribution'!$C$8:$AD$30,AF$7,FALSE)),IF($Q228="n/a",(IF($P228=AF$6,$X228*$F228,0)),$X228*$F228*(VLOOKUP($Q228,'Workforce distribution'!$C$8:$AD$30,AF$7,FALSE)))),0)</f>
        <v>0</v>
      </c>
      <c r="AG228" s="30">
        <f>_xlfn.IFNA(IF($O228="days",$Y228*(VLOOKUP($K228,'Bed parameters'!$A$9:$I$12,9,FALSE))*$F228*(VLOOKUP($Q228,'Workforce distribution'!$C$8:$AD$30,AG$7,FALSE)),IF($Q228="n/a",(IF($P228=AG$6,$X228*$F228,0)),$X228*$F228*(VLOOKUP($Q228,'Workforce distribution'!$C$8:$AD$30,AG$7,FALSE)))),0)</f>
        <v>0</v>
      </c>
      <c r="AH228" s="30">
        <f>_xlfn.IFNA(IF($O228="days",$Y228*(VLOOKUP($K228,'Bed parameters'!$A$9:$I$12,9,FALSE))*$F228*(VLOOKUP($Q228,'Workforce distribution'!$C$8:$AD$30,AH$7,FALSE)),IF($Q228="n/a",(IF($P228=AH$6,$X228*$F228,0)),$X228*$F228*(VLOOKUP($Q228,'Workforce distribution'!$C$8:$AD$30,AH$7,FALSE)))),0)</f>
        <v>0</v>
      </c>
      <c r="AI228" s="30">
        <f>_xlfn.IFNA(IF($O228="days",$Y228*(VLOOKUP($K228,'Bed parameters'!$A$9:$I$12,9,FALSE))*$F228*(VLOOKUP($Q228,'Workforce distribution'!$C$8:$AD$30,AI$7,FALSE)),IF($Q228="n/a",(IF($P228=AI$6,$X228*$F228,0)),$X228*$F228*(VLOOKUP($Q228,'Workforce distribution'!$C$8:$AD$30,AI$7,FALSE)))),0)</f>
        <v>0</v>
      </c>
      <c r="AJ228" s="30">
        <f>_xlfn.IFNA(IF($O228="days",$Y228*(VLOOKUP($K228,'Bed parameters'!$A$9:$I$12,9,FALSE))*$F228*(VLOOKUP($Q228,'Workforce distribution'!$C$8:$AD$30,AJ$7,FALSE)),IF($Q228="n/a",(IF($P228=AJ$6,$X228*$F228,0)),$X228*$F228*(VLOOKUP($Q228,'Workforce distribution'!$C$8:$AD$30,AJ$7,FALSE)))),0)</f>
        <v>0</v>
      </c>
      <c r="AK228" s="30">
        <f>_xlfn.IFNA(IF($O228="days",$Y228*(VLOOKUP($K228,'Bed parameters'!$A$9:$I$12,9,FALSE))*$F228*(VLOOKUP($Q228,'Workforce distribution'!$C$8:$AD$30,AK$7,FALSE)),IF($Q228="n/a",(IF($P228=AK$6,$X228*$F228,0)),$X228*$F228*(VLOOKUP($Q228,'Workforce distribution'!$C$8:$AD$30,AK$7,FALSE)))),0)</f>
        <v>0</v>
      </c>
      <c r="AL228" s="30">
        <f>_xlfn.IFNA(IF($O228="days",$Y228*(VLOOKUP($K228,'Bed parameters'!$A$9:$I$12,9,FALSE))*$F228*(VLOOKUP($Q228,'Workforce distribution'!$C$8:$AD$30,AL$7,FALSE)),IF($Q228="n/a",(IF($P228=AL$6,$X228*$F228,0)),$X228*$F228*(VLOOKUP($Q228,'Workforce distribution'!$C$8:$AD$30,AL$7,FALSE)))),0)</f>
        <v>223.69877407591576</v>
      </c>
      <c r="AM228" s="30">
        <f>_xlfn.IFNA(IF($O228="days",$Y228*(VLOOKUP($K228,'Bed parameters'!$A$9:$I$12,9,FALSE))*$F228*(VLOOKUP($Q228,'Workforce distribution'!$C$8:$AD$30,AM$7,FALSE)),IF($Q228="n/a",(IF($P228=AM$6,$X228*$F228,0)),$X228*$F228*(VLOOKUP($Q228,'Workforce distribution'!$C$8:$AD$30,AM$7,FALSE)))),0)</f>
        <v>1521.1516637162274</v>
      </c>
      <c r="AN228" s="30">
        <f>_xlfn.IFNA(IF($O228="days",$Y228*(VLOOKUP($K228,'Bed parameters'!$A$9:$I$12,9,FALSE))*$F228*(VLOOKUP($Q228,'Workforce distribution'!$C$8:$AD$30,AN$7,FALSE)),IF($Q228="n/a",(IF($P228=AN$6,$X228*$F228,0)),$X228*$F228*(VLOOKUP($Q228,'Workforce distribution'!$C$8:$AD$30,AN$7,FALSE)))),0)</f>
        <v>53.128458843030003</v>
      </c>
      <c r="AO228" s="30">
        <f>_xlfn.IFNA(IF($O228="days",$Y228*(VLOOKUP($K228,'Bed parameters'!$A$9:$I$12,9,FALSE))*$F228*(VLOOKUP($Q228,'Workforce distribution'!$C$8:$AD$30,AO$7,FALSE)),IF($Q228="n/a",(IF($P228=AO$6,$X228*$F228,0)),$X228*$F228*(VLOOKUP($Q228,'Workforce distribution'!$C$8:$AD$30,AO$7,FALSE)))),0)</f>
        <v>148.75968476048402</v>
      </c>
      <c r="AP228" s="30">
        <f>_xlfn.IFNA(IF($O228="days",$Y228*(VLOOKUP($K228,'Bed parameters'!$A$9:$I$12,9,FALSE))*$F228*(VLOOKUP($Q228,'Workforce distribution'!$C$8:$AD$30,AP$7,FALSE)),IF($Q228="n/a",(IF($P228=AP$6,$X228*$F228,0)),$X228*$F228*(VLOOKUP($Q228,'Workforce distribution'!$C$8:$AD$30,AP$7,FALSE)))),0)</f>
        <v>148.75968476048402</v>
      </c>
      <c r="AQ228" s="30">
        <f>_xlfn.IFNA(IF($O228="days",$Y228*(VLOOKUP($K228,'Bed parameters'!$A$9:$I$12,9,FALSE))*$F228*(VLOOKUP($Q228,'Workforce distribution'!$C$8:$AD$30,AQ$7,FALSE)),IF($Q228="n/a",(IF($P228=AQ$6,$X228*$F228,0)),$X228*$F228*(VLOOKUP($Q228,'Workforce distribution'!$C$8:$AD$30,AQ$7,FALSE)))),0)</f>
        <v>0</v>
      </c>
      <c r="AR228" s="30">
        <f>_xlfn.IFNA(IF($O228="days",$Y228*(VLOOKUP($K228,'Bed parameters'!$A$9:$I$12,9,FALSE))*$F228*(VLOOKUP($Q228,'Workforce distribution'!$C$8:$AD$30,AR$7,FALSE)),IF($Q228="n/a",(IF($P228=AR$6,$X228*$F228,0)),$X228*$F228*(VLOOKUP($Q228,'Workforce distribution'!$C$8:$AD$30,AR$7,FALSE)))),0)</f>
        <v>0</v>
      </c>
      <c r="AS228" s="30">
        <f>_xlfn.IFNA(IF($O228="days",$Y228*(VLOOKUP($K228,'Bed parameters'!$A$9:$I$12,9,FALSE))*$F228*(VLOOKUP($Q228,'Workforce distribution'!$C$8:$AD$30,AS$7,FALSE)),IF($Q228="n/a",(IF($P228=AS$6,$X228*$F228,0)),$X228*$F228*(VLOOKUP($Q228,'Workforce distribution'!$C$8:$AD$30,AS$7,FALSE)))),0)</f>
        <v>0</v>
      </c>
      <c r="AT228" s="30">
        <f>_xlfn.IFNA(IF($O228="days",$Y228*(VLOOKUP($K228,'Bed parameters'!$A$9:$I$12,9,FALSE))*$F228*(VLOOKUP($Q228,'Workforce distribution'!$C$8:$AD$30,AT$7,FALSE)),IF($Q228="n/a",(IF($P228=AT$6,$X228*$F228,0)),$X228*$F228*(VLOOKUP($Q228,'Workforce distribution'!$C$8:$AD$30,AT$7,FALSE)))),0)</f>
        <v>0</v>
      </c>
      <c r="AU228" s="30">
        <f>_xlfn.IFNA(IF($O228="days",$Y228*(VLOOKUP($K228,'Bed parameters'!$A$9:$I$12,9,FALSE))*$F228*(VLOOKUP($Q228,'Workforce distribution'!$C$8:$AD$30,AU$7,FALSE)),IF($Q228="n/a",(IF($P228=AU$6,$X228*$F228,0)),$X228*$F228*(VLOOKUP($Q228,'Workforce distribution'!$C$8:$AD$30,AU$7,FALSE)))),0)</f>
        <v>145.40420314934528</v>
      </c>
      <c r="AV228" s="30">
        <f>_xlfn.IFNA(IF($O228="days",$Y228*(VLOOKUP($K228,'Bed parameters'!$A$9:$I$12,9,FALSE))*$F228*(VLOOKUP($Q228,'Workforce distribution'!$C$8:$AD$30,AV$7,FALSE)),IF($Q228="n/a",(IF($P228=AV$6,$X228*$F228,0)),$X228*$F228*(VLOOKUP($Q228,'Workforce distribution'!$C$8:$AD$30,AV$7,FALSE)))),0)</f>
        <v>0</v>
      </c>
      <c r="AW228" s="30">
        <f>_xlfn.IFNA(IF($O228="days",$Y228*(VLOOKUP($K228,'Bed parameters'!$A$9:$I$12,9,FALSE))*$F228*(VLOOKUP($Q228,'Workforce distribution'!$C$8:$AD$30,AW$7,FALSE)),IF($Q228="n/a",(IF($P228=AW$6,$X228*$F228,0)),$X228*$F228*(VLOOKUP($Q228,'Workforce distribution'!$C$8:$AD$30,AW$7,FALSE)))),0)</f>
        <v>156.58914185314106</v>
      </c>
      <c r="AX228" s="30">
        <f>_xlfn.IFNA(IF($O228="days",$Y228*(VLOOKUP($K228,'Bed parameters'!$A$9:$I$12,9,FALSE))*$F228*(VLOOKUP($Q228,'Workforce distribution'!$C$8:$AD$30,AX$7,FALSE)),IF($Q228="n/a",(IF($P228=AX$6,$X228*$F228,0)),$X228*$F228*(VLOOKUP($Q228,'Workforce distribution'!$C$8:$AD$30,AX$7,FALSE)))),0)</f>
        <v>0</v>
      </c>
      <c r="AY228" s="30">
        <f>_xlfn.IFNA(IF($O228="days",$Y228*(VLOOKUP($K228,'Bed parameters'!$A$9:$I$12,9,FALSE))*$F228*(VLOOKUP($Q228,'Workforce distribution'!$C$8:$AD$30,AY$7,FALSE)),IF($Q228="n/a",(IF($P228=AY$6,$X228*$F228,0)),$X228*$F228*(VLOOKUP($Q228,'Workforce distribution'!$C$8:$AD$30,AY$7,FALSE)))),0)</f>
        <v>0</v>
      </c>
      <c r="AZ228" s="30">
        <f>_xlfn.IFNA(IF($O228="days",$Y228*(VLOOKUP($K228,'Bed parameters'!$A$9:$I$12,9,FALSE))*$F228*(VLOOKUP($Q228,'Workforce distribution'!$C$8:$AD$30,AZ$7,FALSE)),IF($Q228="n/a",(IF($P228=AZ$6,$X228*$F228,0)),$X228*$F228*(VLOOKUP($Q228,'Workforce distribution'!$C$8:$AD$30,AZ$7,FALSE)))),0)</f>
        <v>0</v>
      </c>
      <c r="BA228" s="30">
        <f>_xlfn.IFNA(IF($O228="days",$Y228*(VLOOKUP($K228,'Bed parameters'!$A$9:$I$12,9,FALSE))*$F228*(VLOOKUP($Q228,'Workforce distribution'!$C$8:$AD$30,BA$7,FALSE)),IF($Q228="n/a",(IF($P228=BA$6,$X228*$F228,0)),$X228*$F228*(VLOOKUP($Q228,'Workforce distribution'!$C$8:$AD$30,BA$7,FALSE)))),0)</f>
        <v>0</v>
      </c>
      <c r="BB228" s="30">
        <f>_xlfn.IFNA(IF($O228="days",$Y228*(VLOOKUP($K228,'Bed parameters'!$A$9:$I$12,9,FALSE))*$F228*(VLOOKUP($Q228,'Workforce distribution'!$C$8:$AD$30,BB$7,FALSE)),IF($Q228="n/a",(IF($P228=BB$6,$X228*$F228,0)),$X228*$F228*(VLOOKUP($Q228,'Workforce distribution'!$C$8:$AD$30,BB$7,FALSE)))),0)</f>
        <v>0</v>
      </c>
      <c r="BC228" s="149">
        <f t="shared" si="33"/>
        <v>2.3174995359262049</v>
      </c>
      <c r="BD228" s="288">
        <f>IF($Q228="n/a",(IF('Workforce hours'!D$30=0,0,(AB228/'Workforce hours'!D$30))),(IF(VLOOKUP($Q228,'Workforce hours'!$C$8:$AD$30,BD$7,FALSE)=0,0,(AB228/(VLOOKUP($Q228,'Workforce hours'!$C$8:$AD$30,BD$7,FALSE))))))</f>
        <v>0</v>
      </c>
      <c r="BE228" s="288">
        <f>IF($Q228="n/a",(IF('Workforce hours'!E$30=0,0,(AC228/'Workforce hours'!E$30))),(IF(VLOOKUP($Q228,'Workforce hours'!$C$8:$AD$30,BE$7,FALSE)=0,0,(AC228/(VLOOKUP($Q228,'Workforce hours'!$C$8:$AD$30,BE$7,FALSE))))))</f>
        <v>0</v>
      </c>
      <c r="BF228" s="288">
        <f>IF($Q228="n/a",(IF('Workforce hours'!F$30=0,0,(AD228/'Workforce hours'!F$30))),(IF(VLOOKUP($Q228,'Workforce hours'!$C$8:$AD$30,BF$7,FALSE)=0,0,(AD228/(VLOOKUP($Q228,'Workforce hours'!$C$8:$AD$30,BF$7,FALSE))))))</f>
        <v>0</v>
      </c>
      <c r="BG228" s="288">
        <f>IF($Q228="n/a",(IF('Workforce hours'!G$30=0,0,(AE228/'Workforce hours'!G$30))),(IF(VLOOKUP($Q228,'Workforce hours'!$C$8:$AD$30,BG$7,FALSE)=0,0,(AE228/(VLOOKUP($Q228,'Workforce hours'!$C$8:$AD$30,BG$7,FALSE))))))</f>
        <v>0.11568588856435584</v>
      </c>
      <c r="BH228" s="288">
        <f>IF($Q228="n/a",(IF('Workforce hours'!H$30=0,0,(AF228/'Workforce hours'!H$30))),(IF(VLOOKUP($Q228,'Workforce hours'!$C$8:$AD$30,BH$7,FALSE)=0,0,(AF228/(VLOOKUP($Q228,'Workforce hours'!$C$8:$AD$30,BH$7,FALSE))))))</f>
        <v>0</v>
      </c>
      <c r="BI228" s="288">
        <f>IF($Q228="n/a",(IF('Workforce hours'!I$30=0,0,(AG228/'Workforce hours'!I$30))),(IF(VLOOKUP($Q228,'Workforce hours'!$C$8:$AD$30,BI$7,FALSE)=0,0,(AG228/(VLOOKUP($Q228,'Workforce hours'!$C$8:$AD$30,BI$7,FALSE))))))</f>
        <v>0</v>
      </c>
      <c r="BJ228" s="288">
        <f>IF($Q228="n/a",(IF('Workforce hours'!J$30=0,0,(AH228/'Workforce hours'!J$30))),(IF(VLOOKUP($Q228,'Workforce hours'!$C$8:$AD$30,BJ$7,FALSE)=0,0,(AH228/(VLOOKUP($Q228,'Workforce hours'!$C$8:$AD$30,BJ$7,FALSE))))))</f>
        <v>0</v>
      </c>
      <c r="BK228" s="288">
        <f>IF($Q228="n/a",(IF('Workforce hours'!K$30=0,0,(AI228/'Workforce hours'!K$30))),(IF(VLOOKUP($Q228,'Workforce hours'!$C$8:$AD$30,BK$7,FALSE)=0,0,(AI228/(VLOOKUP($Q228,'Workforce hours'!$C$8:$AD$30,BK$7,FALSE))))))</f>
        <v>0</v>
      </c>
      <c r="BL228" s="288">
        <f>IF($Q228="n/a",(IF('Workforce hours'!L$30=0,0,(AJ228/'Workforce hours'!L$30))),(IF(VLOOKUP($Q228,'Workforce hours'!$C$8:$AD$30,BL$7,FALSE)=0,0,(AJ228/(VLOOKUP($Q228,'Workforce hours'!$C$8:$AD$30,BL$7,FALSE))))))</f>
        <v>0</v>
      </c>
      <c r="BM228" s="288">
        <f>IF($Q228="n/a",(IF('Workforce hours'!M$30=0,0,(AK228/'Workforce hours'!M$30))),(IF(VLOOKUP($Q228,'Workforce hours'!$C$8:$AD$30,BM$7,FALSE)=0,0,(AK228/(VLOOKUP($Q228,'Workforce hours'!$C$8:$AD$30,BM$7,FALSE))))))</f>
        <v>0</v>
      </c>
      <c r="BN228" s="288">
        <f>IF($Q228="n/a",(IF('Workforce hours'!N$30=0,0,(AL228/'Workforce hours'!N$30))),(IF(VLOOKUP($Q228,'Workforce hours'!$C$8:$AD$30,BN$7,FALSE)=0,0,(AL228/(VLOOKUP($Q228,'Workforce hours'!$C$8:$AD$30,BN$7,FALSE))))))</f>
        <v>0.20365790239276776</v>
      </c>
      <c r="BO228" s="288">
        <f>IF($Q228="n/a",(IF('Workforce hours'!O$30=0,0,(AM228/'Workforce hours'!O$30))),(IF(VLOOKUP($Q228,'Workforce hours'!$C$8:$AD$30,BO$7,FALSE)=0,0,(AM228/(VLOOKUP($Q228,'Workforce hours'!$C$8:$AD$30,BO$7,FALSE))))))</f>
        <v>1.4377922233917211</v>
      </c>
      <c r="BP228" s="288">
        <f>IF($Q228="n/a",(IF('Workforce hours'!P$30=0,0,(AN228/'Workforce hours'!P$30))),(IF(VLOOKUP($Q228,'Workforce hours'!$C$8:$AD$30,BP$7,FALSE)=0,0,(AN228/(VLOOKUP($Q228,'Workforce hours'!$C$8:$AD$30,BP$7,FALSE))))))</f>
        <v>4.6225696797534369E-2</v>
      </c>
      <c r="BQ228" s="288">
        <f>IF($Q228="n/a",(IF('Workforce hours'!Q$30=0,0,(AO228/'Workforce hours'!Q$30))),(IF(VLOOKUP($Q228,'Workforce hours'!$C$8:$AD$30,BQ$7,FALSE)=0,0,(AO228/(VLOOKUP($Q228,'Workforce hours'!$C$8:$AD$30,BQ$7,FALSE))))))</f>
        <v>0.12943195103309621</v>
      </c>
      <c r="BR228" s="288">
        <f>IF($Q228="n/a",(IF('Workforce hours'!R$30=0,0,(AP228/'Workforce hours'!R$30))),(IF(VLOOKUP($Q228,'Workforce hours'!$C$8:$AD$30,BR$7,FALSE)=0,0,(AP228/(VLOOKUP($Q228,'Workforce hours'!$C$8:$AD$30,BR$7,FALSE))))))</f>
        <v>0.12943195103309621</v>
      </c>
      <c r="BS228" s="288">
        <f>IF($Q228="n/a",(IF('Workforce hours'!S$30=0,0,(AQ228/'Workforce hours'!S$30))),(IF(VLOOKUP($Q228,'Workforce hours'!$C$8:$AD$30,BS$7,FALSE)=0,0,(AQ228/(VLOOKUP($Q228,'Workforce hours'!$C$8:$AD$30,BS$7,FALSE))))))</f>
        <v>0</v>
      </c>
      <c r="BT228" s="288">
        <f>IF($Q228="n/a",(IF('Workforce hours'!T$30=0,0,(AR228/'Workforce hours'!T$30))),(IF(VLOOKUP($Q228,'Workforce hours'!$C$8:$AD$30,BT$7,FALSE)=0,0,(AR228/(VLOOKUP($Q228,'Workforce hours'!$C$8:$AD$30,BT$7,FALSE))))))</f>
        <v>0</v>
      </c>
      <c r="BU228" s="288">
        <f>IF($Q228="n/a",(IF('Workforce hours'!U$30=0,0,(AS228/'Workforce hours'!U$30))),(IF(VLOOKUP($Q228,'Workforce hours'!$C$8:$AD$30,BU$7,FALSE)=0,0,(AS228/(VLOOKUP($Q228,'Workforce hours'!$C$8:$AD$30,BU$7,FALSE))))))</f>
        <v>0</v>
      </c>
      <c r="BV228" s="288">
        <f>IF($Q228="n/a",(IF('Workforce hours'!V$30=0,0,(AT228/'Workforce hours'!V$30))),(IF(VLOOKUP($Q228,'Workforce hours'!$C$8:$AD$30,BV$7,FALSE)=0,0,(AT228/(VLOOKUP($Q228,'Workforce hours'!$C$8:$AD$30,BV$7,FALSE))))))</f>
        <v>0</v>
      </c>
      <c r="BW228" s="288">
        <f>IF($Q228="n/a",(IF('Workforce hours'!W$30=0,0,(AU228/'Workforce hours'!W$30))),(IF(VLOOKUP($Q228,'Workforce hours'!$C$8:$AD$30,BW$7,FALSE)=0,0,(AU228/(VLOOKUP($Q228,'Workforce hours'!$C$8:$AD$30,BW$7,FALSE))))))</f>
        <v>0.1229096664917495</v>
      </c>
      <c r="BX228" s="288">
        <f>IF($Q228="n/a",(IF('Workforce hours'!X$30=0,0,(AV228/'Workforce hours'!X$30))),(IF(VLOOKUP($Q228,'Workforce hours'!$C$8:$AD$30,BX$7,FALSE)=0,0,(AV228/(VLOOKUP($Q228,'Workforce hours'!$C$8:$AD$30,BX$7,FALSE))))))</f>
        <v>0</v>
      </c>
      <c r="BY228" s="288">
        <f>IF($Q228="n/a",(IF('Workforce hours'!Y$30=0,0,(AW228/'Workforce hours'!Y$30))),(IF(VLOOKUP($Q228,'Workforce hours'!$C$8:$AD$30,BY$7,FALSE)=0,0,(AW228/(VLOOKUP($Q228,'Workforce hours'!$C$8:$AD$30,BY$7,FALSE))))))</f>
        <v>0.13236425622188408</v>
      </c>
      <c r="BZ228" s="288">
        <f>IF($Q228="n/a",(IF('Workforce hours'!Z$30=0,0,(AX228/'Workforce hours'!Z$30))),(IF(VLOOKUP($Q228,'Workforce hours'!$C$8:$AD$30,BZ$7,FALSE)=0,0,(AX228/(VLOOKUP($Q228,'Workforce hours'!$C$8:$AD$30,BZ$7,FALSE))))))</f>
        <v>0</v>
      </c>
      <c r="CA228" s="288">
        <f>IF($Q228="n/a",(IF('Workforce hours'!AA$30=0,0,(AY228/'Workforce hours'!AA$30))),(IF(VLOOKUP($Q228,'Workforce hours'!$C$8:$AD$30,CA$7,FALSE)=0,0,(AY228/(VLOOKUP($Q228,'Workforce hours'!$C$8:$AD$30,CA$7,FALSE))))))</f>
        <v>0</v>
      </c>
      <c r="CB228" s="288">
        <f>IF($Q228="n/a",(IF('Workforce hours'!AB$30=0,0,(AZ228/'Workforce hours'!AB$30))),(IF(VLOOKUP($Q228,'Workforce hours'!$C$8:$AD$30,CB$7,FALSE)=0,0,(AZ228/(VLOOKUP($Q228,'Workforce hours'!$C$8:$AD$30,CB$7,FALSE))))))</f>
        <v>0</v>
      </c>
      <c r="CC228" s="288">
        <f>IF($Q228="n/a",(IF('Workforce hours'!AC$30=0,0,(BA228/'Workforce hours'!AC$30))),(IF(VLOOKUP($Q228,'Workforce hours'!$C$8:$AD$30,CC$7,FALSE)=0,0,(BA228/(VLOOKUP($Q228,'Workforce hours'!$C$8:$AD$30,CC$7,FALSE))))))</f>
        <v>0</v>
      </c>
      <c r="CD228" s="288">
        <f>IF($Q228="n/a",(IF('Workforce hours'!AD$30=0,0,(BB228/'Workforce hours'!AD$30))),(IF(VLOOKUP($Q228,'Workforce hours'!$C$8:$AD$30,CD$7,FALSE)=0,0,(BB228/(VLOOKUP($Q228,'Workforce hours'!$C$8:$AD$30,CD$7,FALSE))))))</f>
        <v>0</v>
      </c>
      <c r="CE228" s="289">
        <f t="shared" si="34"/>
        <v>0</v>
      </c>
      <c r="CF228" s="290">
        <f>BD228*'Workforce costs'!B$9*(1+'Workforce costs'!B$10)*(1+'Workforce costs'!B$11)</f>
        <v>0</v>
      </c>
      <c r="CG228" s="290">
        <f>BE228*'Workforce costs'!C$9*(1+'Workforce costs'!C$10)*(1+'Workforce costs'!C$11)</f>
        <v>0</v>
      </c>
      <c r="CH228" s="290">
        <f>BF228*'Workforce costs'!D$9*(1+'Workforce costs'!D$10)*(1+'Workforce costs'!D$11)</f>
        <v>0</v>
      </c>
      <c r="CI228" s="290">
        <f>BG228*'Workforce costs'!E$9*(1+'Workforce costs'!E$10)*(1+'Workforce costs'!E$11)</f>
        <v>0</v>
      </c>
      <c r="CJ228" s="290">
        <f>BH228*'Workforce costs'!F$9*(1+'Workforce costs'!F$10)*(1+'Workforce costs'!F$11)</f>
        <v>0</v>
      </c>
      <c r="CK228" s="290">
        <f>BI228*'Workforce costs'!G$9*(1+'Workforce costs'!G$10)*(1+'Workforce costs'!G$11)</f>
        <v>0</v>
      </c>
      <c r="CL228" s="290">
        <f>BJ228*'Workforce costs'!H$9*(1+'Workforce costs'!H$10)*(1+'Workforce costs'!H$11)</f>
        <v>0</v>
      </c>
      <c r="CM228" s="290">
        <f>BK228*'Workforce costs'!I$9*(1+'Workforce costs'!I$10)*(1+'Workforce costs'!I$11)</f>
        <v>0</v>
      </c>
      <c r="CN228" s="290">
        <f>BL228*'Workforce costs'!J$9*(1+'Workforce costs'!J$10)*(1+'Workforce costs'!J$11)</f>
        <v>0</v>
      </c>
      <c r="CO228" s="290">
        <f>BM228*'Workforce costs'!K$9*(1+'Workforce costs'!K$10)*(1+'Workforce costs'!K$11)</f>
        <v>0</v>
      </c>
      <c r="CP228" s="290">
        <f>BN228*'Workforce costs'!L$9*(1+'Workforce costs'!L$10)*(1+'Workforce costs'!L$11)</f>
        <v>0</v>
      </c>
      <c r="CQ228" s="290">
        <f>BO228*'Workforce costs'!M$9*(1+'Workforce costs'!M$10)*(1+'Workforce costs'!M$11)</f>
        <v>0</v>
      </c>
      <c r="CR228" s="290">
        <f>BP228*'Workforce costs'!N$9*(1+'Workforce costs'!N$10)*(1+'Workforce costs'!N$11)</f>
        <v>0</v>
      </c>
      <c r="CS228" s="290">
        <f>BQ228*'Workforce costs'!O$9*(1+'Workforce costs'!O$10)*(1+'Workforce costs'!O$11)</f>
        <v>0</v>
      </c>
      <c r="CT228" s="290">
        <f>BR228*'Workforce costs'!P$9*(1+'Workforce costs'!P$10)*(1+'Workforce costs'!P$11)</f>
        <v>0</v>
      </c>
      <c r="CU228" s="290">
        <f>BS228*'Workforce costs'!Q$9*(1+'Workforce costs'!Q$10)*(1+'Workforce costs'!Q$11)</f>
        <v>0</v>
      </c>
      <c r="CV228" s="290">
        <f>BT228*'Workforce costs'!R$9*(1+'Workforce costs'!R$10)*(1+'Workforce costs'!R$11)</f>
        <v>0</v>
      </c>
      <c r="CW228" s="290">
        <f>BU228*'Workforce costs'!S$9*(1+'Workforce costs'!S$10)*(1+'Workforce costs'!S$11)</f>
        <v>0</v>
      </c>
      <c r="CX228" s="290">
        <f>BV228*'Workforce costs'!T$9*(1+'Workforce costs'!T$10)*(1+'Workforce costs'!T$11)</f>
        <v>0</v>
      </c>
      <c r="CY228" s="290">
        <f>BW228*'Workforce costs'!U$9*(1+'Workforce costs'!U$10)*(1+'Workforce costs'!U$11)</f>
        <v>0</v>
      </c>
      <c r="CZ228" s="290">
        <f>BX228*'Workforce costs'!V$9*(1+'Workforce costs'!V$10)*(1+'Workforce costs'!V$11)</f>
        <v>0</v>
      </c>
      <c r="DA228" s="290">
        <f>BY228*'Workforce costs'!W$9*(1+'Workforce costs'!W$10)*(1+'Workforce costs'!W$11)</f>
        <v>0</v>
      </c>
      <c r="DB228" s="290">
        <f>BZ228*'Workforce costs'!X$9*(1+'Workforce costs'!X$10)*(1+'Workforce costs'!X$11)</f>
        <v>0</v>
      </c>
      <c r="DC228" s="290">
        <f>CA228*'Workforce costs'!Y$9*(1+'Workforce costs'!Y$10)*(1+'Workforce costs'!Y$11)</f>
        <v>0</v>
      </c>
      <c r="DD228" s="290">
        <f>CB228*'Workforce costs'!Z$9*(1+'Workforce costs'!Z$10)*(1+'Workforce costs'!Z$11)</f>
        <v>0</v>
      </c>
      <c r="DE228" s="290">
        <f>CC228*'Workforce costs'!AA$9*(1+'Workforce costs'!AA$10)*(1+'Workforce costs'!AA$11)</f>
        <v>0</v>
      </c>
      <c r="DF228" s="290">
        <f>CD228*'Workforce costs'!AB$9*(1+'Workforce costs'!AB$10)*(1+'Workforce costs'!AB$11)</f>
        <v>0</v>
      </c>
    </row>
    <row r="229" spans="1:110" x14ac:dyDescent="0.3">
      <c r="A229" s="2" t="str">
        <f>Outputs!$A$4</f>
        <v>Australia</v>
      </c>
      <c r="B229" s="2" t="str">
        <f t="shared" si="27"/>
        <v>Australia 65+</v>
      </c>
      <c r="C229" s="30">
        <f>VLOOKUP($B229,Populations!$D$15:$H$1920,3,FALSE)</f>
        <v>4559374</v>
      </c>
      <c r="D229" s="255">
        <f>IF(OR($H229="General pop",$H229="Schools",$H229="Workplace",$H229="Skills Training",$H229="Digital Supports"),1,VLOOKUP($B229,Populations!$D$15:$H$1920,5,FALSE))</f>
        <v>1</v>
      </c>
      <c r="E229" s="88">
        <f>VLOOKUP(I229,Epidemiology!$C$10:$H$47,6,FALSE)</f>
        <v>1850</v>
      </c>
      <c r="F229" s="102">
        <f>'Care profiles'!R230</f>
        <v>1</v>
      </c>
      <c r="G229" s="15" t="str">
        <f>'Care profiles'!A230</f>
        <v>65+</v>
      </c>
      <c r="H229" s="15" t="str">
        <f>'Care profiles'!B230</f>
        <v>Thoughts</v>
      </c>
      <c r="I229" s="15" t="str">
        <f>'Care profiles'!C230</f>
        <v>Thoughts_65+yrs</v>
      </c>
      <c r="J229" s="15" t="str">
        <f>'Care profiles'!D230</f>
        <v>Care profile</v>
      </c>
      <c r="K229" s="15" t="str">
        <f>'Care profiles'!E230</f>
        <v>Acute Care Services</v>
      </c>
      <c r="L229" s="104">
        <f>'Care profiles'!F230</f>
        <v>2E-3</v>
      </c>
      <c r="M229" s="15">
        <f>'Care profiles'!G230</f>
        <v>8</v>
      </c>
      <c r="N229" s="15">
        <f>'Care profiles'!H230</f>
        <v>90</v>
      </c>
      <c r="O229" s="15" t="str">
        <f>'Care profiles'!I230</f>
        <v>min</v>
      </c>
      <c r="P229" s="15" t="str">
        <f>'Care profiles'!J230</f>
        <v>Team</v>
      </c>
      <c r="Q229" s="15" t="str">
        <f>'Care profiles'!K230</f>
        <v>Acute Care Team</v>
      </c>
      <c r="R229" s="15" t="str">
        <f>'Care profiles'!M230</f>
        <v>N</v>
      </c>
      <c r="S229" s="15" t="str">
        <f>'Care profiles'!O230</f>
        <v>Y</v>
      </c>
      <c r="T229" s="15" t="str">
        <f>'Care profiles'!Q230</f>
        <v>N</v>
      </c>
      <c r="U229" s="30">
        <f t="shared" si="28"/>
        <v>84348.418999999994</v>
      </c>
      <c r="V229" s="30">
        <f t="shared" si="29"/>
        <v>168.69683799999999</v>
      </c>
      <c r="W229" s="30">
        <f>IF(M229="n/a",0,IF(O229="days",V229*M229*(1+(VLOOKUP(K229,'Bed parameters'!$A$9:$G$12,7,FALSE))),V229*M229))</f>
        <v>1349.5747039999999</v>
      </c>
      <c r="X229" s="30">
        <f t="shared" si="30"/>
        <v>2024.3620559999997</v>
      </c>
      <c r="Y229" s="30">
        <f t="shared" si="31"/>
        <v>0</v>
      </c>
      <c r="Z229" s="113">
        <f>_xlfn.IFNA(Y229/((VLOOKUP(K229,'Bed parameters'!$A$9:$G$12,3,FALSE))*(VLOOKUP(K229,'Bed parameters'!$A$9:$G$12,5,FALSE))),0)</f>
        <v>0</v>
      </c>
      <c r="AA229" s="30">
        <f t="shared" si="32"/>
        <v>2024.3620559999997</v>
      </c>
      <c r="AB229" s="30">
        <f>_xlfn.IFNA(IF($O229="days",$Y229*(VLOOKUP($K229,'Bed parameters'!$A$9:$I$12,9,FALSE))*$F229*(VLOOKUP($Q229,'Workforce distribution'!$C$8:$AD$30,AB$7,FALSE)),IF($Q229="n/a",(IF($P229=AB$6,$X229*$F229,0)),$X229*$F229*(VLOOKUP($Q229,'Workforce distribution'!$C$8:$AD$30,AB$7,FALSE)))),0)</f>
        <v>0</v>
      </c>
      <c r="AC229" s="30">
        <f>_xlfn.IFNA(IF($O229="days",$Y229*(VLOOKUP($K229,'Bed parameters'!$A$9:$I$12,9,FALSE))*$F229*(VLOOKUP($Q229,'Workforce distribution'!$C$8:$AD$30,AC$7,FALSE)),IF($Q229="n/a",(IF($P229=AC$6,$X229*$F229,0)),$X229*$F229*(VLOOKUP($Q229,'Workforce distribution'!$C$8:$AD$30,AC$7,FALSE)))),0)</f>
        <v>0</v>
      </c>
      <c r="AD229" s="30">
        <f>_xlfn.IFNA(IF($O229="days",$Y229*(VLOOKUP($K229,'Bed parameters'!$A$9:$I$12,9,FALSE))*$F229*(VLOOKUP($Q229,'Workforce distribution'!$C$8:$AD$30,AD$7,FALSE)),IF($Q229="n/a",(IF($P229=AD$6,$X229*$F229,0)),$X229*$F229*(VLOOKUP($Q229,'Workforce distribution'!$C$8:$AD$30,AD$7,FALSE)))),0)</f>
        <v>0</v>
      </c>
      <c r="AE229" s="30">
        <f>_xlfn.IFNA(IF($O229="days",$Y229*(VLOOKUP($K229,'Bed parameters'!$A$9:$I$12,9,FALSE))*$F229*(VLOOKUP($Q229,'Workforce distribution'!$C$8:$AD$30,AE$7,FALSE)),IF($Q229="n/a",(IF($P229=AE$6,$X229*$F229,0)),$X229*$F229*(VLOOKUP($Q229,'Workforce distribution'!$C$8:$AD$30,AE$7,FALSE)))),0)</f>
        <v>106.36876707309803</v>
      </c>
      <c r="AF229" s="30">
        <f>_xlfn.IFNA(IF($O229="days",$Y229*(VLOOKUP($K229,'Bed parameters'!$A$9:$I$12,9,FALSE))*$F229*(VLOOKUP($Q229,'Workforce distribution'!$C$8:$AD$30,AF$7,FALSE)),IF($Q229="n/a",(IF($P229=AF$6,$X229*$F229,0)),$X229*$F229*(VLOOKUP($Q229,'Workforce distribution'!$C$8:$AD$30,AF$7,FALSE)))),0)</f>
        <v>0</v>
      </c>
      <c r="AG229" s="30">
        <f>_xlfn.IFNA(IF($O229="days",$Y229*(VLOOKUP($K229,'Bed parameters'!$A$9:$I$12,9,FALSE))*$F229*(VLOOKUP($Q229,'Workforce distribution'!$C$8:$AD$30,AG$7,FALSE)),IF($Q229="n/a",(IF($P229=AG$6,$X229*$F229,0)),$X229*$F229*(VLOOKUP($Q229,'Workforce distribution'!$C$8:$AD$30,AG$7,FALSE)))),0)</f>
        <v>0</v>
      </c>
      <c r="AH229" s="30">
        <f>_xlfn.IFNA(IF($O229="days",$Y229*(VLOOKUP($K229,'Bed parameters'!$A$9:$I$12,9,FALSE))*$F229*(VLOOKUP($Q229,'Workforce distribution'!$C$8:$AD$30,AH$7,FALSE)),IF($Q229="n/a",(IF($P229=AH$6,$X229*$F229,0)),$X229*$F229*(VLOOKUP($Q229,'Workforce distribution'!$C$8:$AD$30,AH$7,FALSE)))),0)</f>
        <v>0</v>
      </c>
      <c r="AI229" s="30">
        <f>_xlfn.IFNA(IF($O229="days",$Y229*(VLOOKUP($K229,'Bed parameters'!$A$9:$I$12,9,FALSE))*$F229*(VLOOKUP($Q229,'Workforce distribution'!$C$8:$AD$30,AI$7,FALSE)),IF($Q229="n/a",(IF($P229=AI$6,$X229*$F229,0)),$X229*$F229*(VLOOKUP($Q229,'Workforce distribution'!$C$8:$AD$30,AI$7,FALSE)))),0)</f>
        <v>0</v>
      </c>
      <c r="AJ229" s="30">
        <f>_xlfn.IFNA(IF($O229="days",$Y229*(VLOOKUP($K229,'Bed parameters'!$A$9:$I$12,9,FALSE))*$F229*(VLOOKUP($Q229,'Workforce distribution'!$C$8:$AD$30,AJ$7,FALSE)),IF($Q229="n/a",(IF($P229=AJ$6,$X229*$F229,0)),$X229*$F229*(VLOOKUP($Q229,'Workforce distribution'!$C$8:$AD$30,AJ$7,FALSE)))),0)</f>
        <v>0</v>
      </c>
      <c r="AK229" s="30">
        <f>_xlfn.IFNA(IF($O229="days",$Y229*(VLOOKUP($K229,'Bed parameters'!$A$9:$I$12,9,FALSE))*$F229*(VLOOKUP($Q229,'Workforce distribution'!$C$8:$AD$30,AK$7,FALSE)),IF($Q229="n/a",(IF($P229=AK$6,$X229*$F229,0)),$X229*$F229*(VLOOKUP($Q229,'Workforce distribution'!$C$8:$AD$30,AK$7,FALSE)))),0)</f>
        <v>0</v>
      </c>
      <c r="AL229" s="30">
        <f>_xlfn.IFNA(IF($O229="days",$Y229*(VLOOKUP($K229,'Bed parameters'!$A$9:$I$12,9,FALSE))*$F229*(VLOOKUP($Q229,'Workforce distribution'!$C$8:$AD$30,AL$7,FALSE)),IF($Q229="n/a",(IF($P229=AL$6,$X229*$F229,0)),$X229*$F229*(VLOOKUP($Q229,'Workforce distribution'!$C$8:$AD$30,AL$7,FALSE)))),0)</f>
        <v>178.95901926073259</v>
      </c>
      <c r="AM229" s="30">
        <f>_xlfn.IFNA(IF($O229="days",$Y229*(VLOOKUP($K229,'Bed parameters'!$A$9:$I$12,9,FALSE))*$F229*(VLOOKUP($Q229,'Workforce distribution'!$C$8:$AD$30,AM$7,FALSE)),IF($Q229="n/a",(IF($P229=AM$6,$X229*$F229,0)),$X229*$F229*(VLOOKUP($Q229,'Workforce distribution'!$C$8:$AD$30,AM$7,FALSE)))),0)</f>
        <v>1216.9213309729819</v>
      </c>
      <c r="AN229" s="30">
        <f>_xlfn.IFNA(IF($O229="days",$Y229*(VLOOKUP($K229,'Bed parameters'!$A$9:$I$12,9,FALSE))*$F229*(VLOOKUP($Q229,'Workforce distribution'!$C$8:$AD$30,AN$7,FALSE)),IF($Q229="n/a",(IF($P229=AN$6,$X229*$F229,0)),$X229*$F229*(VLOOKUP($Q229,'Workforce distribution'!$C$8:$AD$30,AN$7,FALSE)))),0)</f>
        <v>42.502767074424</v>
      </c>
      <c r="AO229" s="30">
        <f>_xlfn.IFNA(IF($O229="days",$Y229*(VLOOKUP($K229,'Bed parameters'!$A$9:$I$12,9,FALSE))*$F229*(VLOOKUP($Q229,'Workforce distribution'!$C$8:$AD$30,AO$7,FALSE)),IF($Q229="n/a",(IF($P229=AO$6,$X229*$F229,0)),$X229*$F229*(VLOOKUP($Q229,'Workforce distribution'!$C$8:$AD$30,AO$7,FALSE)))),0)</f>
        <v>119.00774780838721</v>
      </c>
      <c r="AP229" s="30">
        <f>_xlfn.IFNA(IF($O229="days",$Y229*(VLOOKUP($K229,'Bed parameters'!$A$9:$I$12,9,FALSE))*$F229*(VLOOKUP($Q229,'Workforce distribution'!$C$8:$AD$30,AP$7,FALSE)),IF($Q229="n/a",(IF($P229=AP$6,$X229*$F229,0)),$X229*$F229*(VLOOKUP($Q229,'Workforce distribution'!$C$8:$AD$30,AP$7,FALSE)))),0)</f>
        <v>119.00774780838721</v>
      </c>
      <c r="AQ229" s="30">
        <f>_xlfn.IFNA(IF($O229="days",$Y229*(VLOOKUP($K229,'Bed parameters'!$A$9:$I$12,9,FALSE))*$F229*(VLOOKUP($Q229,'Workforce distribution'!$C$8:$AD$30,AQ$7,FALSE)),IF($Q229="n/a",(IF($P229=AQ$6,$X229*$F229,0)),$X229*$F229*(VLOOKUP($Q229,'Workforce distribution'!$C$8:$AD$30,AQ$7,FALSE)))),0)</f>
        <v>0</v>
      </c>
      <c r="AR229" s="30">
        <f>_xlfn.IFNA(IF($O229="days",$Y229*(VLOOKUP($K229,'Bed parameters'!$A$9:$I$12,9,FALSE))*$F229*(VLOOKUP($Q229,'Workforce distribution'!$C$8:$AD$30,AR$7,FALSE)),IF($Q229="n/a",(IF($P229=AR$6,$X229*$F229,0)),$X229*$F229*(VLOOKUP($Q229,'Workforce distribution'!$C$8:$AD$30,AR$7,FALSE)))),0)</f>
        <v>0</v>
      </c>
      <c r="AS229" s="30">
        <f>_xlfn.IFNA(IF($O229="days",$Y229*(VLOOKUP($K229,'Bed parameters'!$A$9:$I$12,9,FALSE))*$F229*(VLOOKUP($Q229,'Workforce distribution'!$C$8:$AD$30,AS$7,FALSE)),IF($Q229="n/a",(IF($P229=AS$6,$X229*$F229,0)),$X229*$F229*(VLOOKUP($Q229,'Workforce distribution'!$C$8:$AD$30,AS$7,FALSE)))),0)</f>
        <v>0</v>
      </c>
      <c r="AT229" s="30">
        <f>_xlfn.IFNA(IF($O229="days",$Y229*(VLOOKUP($K229,'Bed parameters'!$A$9:$I$12,9,FALSE))*$F229*(VLOOKUP($Q229,'Workforce distribution'!$C$8:$AD$30,AT$7,FALSE)),IF($Q229="n/a",(IF($P229=AT$6,$X229*$F229,0)),$X229*$F229*(VLOOKUP($Q229,'Workforce distribution'!$C$8:$AD$30,AT$7,FALSE)))),0)</f>
        <v>0</v>
      </c>
      <c r="AU229" s="30">
        <f>_xlfn.IFNA(IF($O229="days",$Y229*(VLOOKUP($K229,'Bed parameters'!$A$9:$I$12,9,FALSE))*$F229*(VLOOKUP($Q229,'Workforce distribution'!$C$8:$AD$30,AU$7,FALSE)),IF($Q229="n/a",(IF($P229=AU$6,$X229*$F229,0)),$X229*$F229*(VLOOKUP($Q229,'Workforce distribution'!$C$8:$AD$30,AU$7,FALSE)))),0)</f>
        <v>116.32336251947621</v>
      </c>
      <c r="AV229" s="30">
        <f>_xlfn.IFNA(IF($O229="days",$Y229*(VLOOKUP($K229,'Bed parameters'!$A$9:$I$12,9,FALSE))*$F229*(VLOOKUP($Q229,'Workforce distribution'!$C$8:$AD$30,AV$7,FALSE)),IF($Q229="n/a",(IF($P229=AV$6,$X229*$F229,0)),$X229*$F229*(VLOOKUP($Q229,'Workforce distribution'!$C$8:$AD$30,AV$7,FALSE)))),0)</f>
        <v>0</v>
      </c>
      <c r="AW229" s="30">
        <f>_xlfn.IFNA(IF($O229="days",$Y229*(VLOOKUP($K229,'Bed parameters'!$A$9:$I$12,9,FALSE))*$F229*(VLOOKUP($Q229,'Workforce distribution'!$C$8:$AD$30,AW$7,FALSE)),IF($Q229="n/a",(IF($P229=AW$6,$X229*$F229,0)),$X229*$F229*(VLOOKUP($Q229,'Workforce distribution'!$C$8:$AD$30,AW$7,FALSE)))),0)</f>
        <v>125.27131348251282</v>
      </c>
      <c r="AX229" s="30">
        <f>_xlfn.IFNA(IF($O229="days",$Y229*(VLOOKUP($K229,'Bed parameters'!$A$9:$I$12,9,FALSE))*$F229*(VLOOKUP($Q229,'Workforce distribution'!$C$8:$AD$30,AX$7,FALSE)),IF($Q229="n/a",(IF($P229=AX$6,$X229*$F229,0)),$X229*$F229*(VLOOKUP($Q229,'Workforce distribution'!$C$8:$AD$30,AX$7,FALSE)))),0)</f>
        <v>0</v>
      </c>
      <c r="AY229" s="30">
        <f>_xlfn.IFNA(IF($O229="days",$Y229*(VLOOKUP($K229,'Bed parameters'!$A$9:$I$12,9,FALSE))*$F229*(VLOOKUP($Q229,'Workforce distribution'!$C$8:$AD$30,AY$7,FALSE)),IF($Q229="n/a",(IF($P229=AY$6,$X229*$F229,0)),$X229*$F229*(VLOOKUP($Q229,'Workforce distribution'!$C$8:$AD$30,AY$7,FALSE)))),0)</f>
        <v>0</v>
      </c>
      <c r="AZ229" s="30">
        <f>_xlfn.IFNA(IF($O229="days",$Y229*(VLOOKUP($K229,'Bed parameters'!$A$9:$I$12,9,FALSE))*$F229*(VLOOKUP($Q229,'Workforce distribution'!$C$8:$AD$30,AZ$7,FALSE)),IF($Q229="n/a",(IF($P229=AZ$6,$X229*$F229,0)),$X229*$F229*(VLOOKUP($Q229,'Workforce distribution'!$C$8:$AD$30,AZ$7,FALSE)))),0)</f>
        <v>0</v>
      </c>
      <c r="BA229" s="30">
        <f>_xlfn.IFNA(IF($O229="days",$Y229*(VLOOKUP($K229,'Bed parameters'!$A$9:$I$12,9,FALSE))*$F229*(VLOOKUP($Q229,'Workforce distribution'!$C$8:$AD$30,BA$7,FALSE)),IF($Q229="n/a",(IF($P229=BA$6,$X229*$F229,0)),$X229*$F229*(VLOOKUP($Q229,'Workforce distribution'!$C$8:$AD$30,BA$7,FALSE)))),0)</f>
        <v>0</v>
      </c>
      <c r="BB229" s="30">
        <f>_xlfn.IFNA(IF($O229="days",$Y229*(VLOOKUP($K229,'Bed parameters'!$A$9:$I$12,9,FALSE))*$F229*(VLOOKUP($Q229,'Workforce distribution'!$C$8:$AD$30,BB$7,FALSE)),IF($Q229="n/a",(IF($P229=BB$6,$X229*$F229,0)),$X229*$F229*(VLOOKUP($Q229,'Workforce distribution'!$C$8:$AD$30,BB$7,FALSE)))),0)</f>
        <v>0</v>
      </c>
      <c r="BC229" s="149">
        <f t="shared" si="33"/>
        <v>1.8539996287409641</v>
      </c>
      <c r="BD229" s="288">
        <f>IF($Q229="n/a",(IF('Workforce hours'!D$30=0,0,(AB229/'Workforce hours'!D$30))),(IF(VLOOKUP($Q229,'Workforce hours'!$C$8:$AD$30,BD$7,FALSE)=0,0,(AB229/(VLOOKUP($Q229,'Workforce hours'!$C$8:$AD$30,BD$7,FALSE))))))</f>
        <v>0</v>
      </c>
      <c r="BE229" s="288">
        <f>IF($Q229="n/a",(IF('Workforce hours'!E$30=0,0,(AC229/'Workforce hours'!E$30))),(IF(VLOOKUP($Q229,'Workforce hours'!$C$8:$AD$30,BE$7,FALSE)=0,0,(AC229/(VLOOKUP($Q229,'Workforce hours'!$C$8:$AD$30,BE$7,FALSE))))))</f>
        <v>0</v>
      </c>
      <c r="BF229" s="288">
        <f>IF($Q229="n/a",(IF('Workforce hours'!F$30=0,0,(AD229/'Workforce hours'!F$30))),(IF(VLOOKUP($Q229,'Workforce hours'!$C$8:$AD$30,BF$7,FALSE)=0,0,(AD229/(VLOOKUP($Q229,'Workforce hours'!$C$8:$AD$30,BF$7,FALSE))))))</f>
        <v>0</v>
      </c>
      <c r="BG229" s="288">
        <f>IF($Q229="n/a",(IF('Workforce hours'!G$30=0,0,(AE229/'Workforce hours'!G$30))),(IF(VLOOKUP($Q229,'Workforce hours'!$C$8:$AD$30,BG$7,FALSE)=0,0,(AE229/(VLOOKUP($Q229,'Workforce hours'!$C$8:$AD$30,BG$7,FALSE))))))</f>
        <v>9.2548710851484653E-2</v>
      </c>
      <c r="BH229" s="288">
        <f>IF($Q229="n/a",(IF('Workforce hours'!H$30=0,0,(AF229/'Workforce hours'!H$30))),(IF(VLOOKUP($Q229,'Workforce hours'!$C$8:$AD$30,BH$7,FALSE)=0,0,(AF229/(VLOOKUP($Q229,'Workforce hours'!$C$8:$AD$30,BH$7,FALSE))))))</f>
        <v>0</v>
      </c>
      <c r="BI229" s="288">
        <f>IF($Q229="n/a",(IF('Workforce hours'!I$30=0,0,(AG229/'Workforce hours'!I$30))),(IF(VLOOKUP($Q229,'Workforce hours'!$C$8:$AD$30,BI$7,FALSE)=0,0,(AG229/(VLOOKUP($Q229,'Workforce hours'!$C$8:$AD$30,BI$7,FALSE))))))</f>
        <v>0</v>
      </c>
      <c r="BJ229" s="288">
        <f>IF($Q229="n/a",(IF('Workforce hours'!J$30=0,0,(AH229/'Workforce hours'!J$30))),(IF(VLOOKUP($Q229,'Workforce hours'!$C$8:$AD$30,BJ$7,FALSE)=0,0,(AH229/(VLOOKUP($Q229,'Workforce hours'!$C$8:$AD$30,BJ$7,FALSE))))))</f>
        <v>0</v>
      </c>
      <c r="BK229" s="288">
        <f>IF($Q229="n/a",(IF('Workforce hours'!K$30=0,0,(AI229/'Workforce hours'!K$30))),(IF(VLOOKUP($Q229,'Workforce hours'!$C$8:$AD$30,BK$7,FALSE)=0,0,(AI229/(VLOOKUP($Q229,'Workforce hours'!$C$8:$AD$30,BK$7,FALSE))))))</f>
        <v>0</v>
      </c>
      <c r="BL229" s="288">
        <f>IF($Q229="n/a",(IF('Workforce hours'!L$30=0,0,(AJ229/'Workforce hours'!L$30))),(IF(VLOOKUP($Q229,'Workforce hours'!$C$8:$AD$30,BL$7,FALSE)=0,0,(AJ229/(VLOOKUP($Q229,'Workforce hours'!$C$8:$AD$30,BL$7,FALSE))))))</f>
        <v>0</v>
      </c>
      <c r="BM229" s="288">
        <f>IF($Q229="n/a",(IF('Workforce hours'!M$30=0,0,(AK229/'Workforce hours'!M$30))),(IF(VLOOKUP($Q229,'Workforce hours'!$C$8:$AD$30,BM$7,FALSE)=0,0,(AK229/(VLOOKUP($Q229,'Workforce hours'!$C$8:$AD$30,BM$7,FALSE))))))</f>
        <v>0</v>
      </c>
      <c r="BN229" s="288">
        <f>IF($Q229="n/a",(IF('Workforce hours'!N$30=0,0,(AL229/'Workforce hours'!N$30))),(IF(VLOOKUP($Q229,'Workforce hours'!$C$8:$AD$30,BN$7,FALSE)=0,0,(AL229/(VLOOKUP($Q229,'Workforce hours'!$C$8:$AD$30,BN$7,FALSE))))))</f>
        <v>0.16292632191421419</v>
      </c>
      <c r="BO229" s="288">
        <f>IF($Q229="n/a",(IF('Workforce hours'!O$30=0,0,(AM229/'Workforce hours'!O$30))),(IF(VLOOKUP($Q229,'Workforce hours'!$C$8:$AD$30,BO$7,FALSE)=0,0,(AM229/(VLOOKUP($Q229,'Workforce hours'!$C$8:$AD$30,BO$7,FALSE))))))</f>
        <v>1.150233778713377</v>
      </c>
      <c r="BP229" s="288">
        <f>IF($Q229="n/a",(IF('Workforce hours'!P$30=0,0,(AN229/'Workforce hours'!P$30))),(IF(VLOOKUP($Q229,'Workforce hours'!$C$8:$AD$30,BP$7,FALSE)=0,0,(AN229/(VLOOKUP($Q229,'Workforce hours'!$C$8:$AD$30,BP$7,FALSE))))))</f>
        <v>3.6980557438027493E-2</v>
      </c>
      <c r="BQ229" s="288">
        <f>IF($Q229="n/a",(IF('Workforce hours'!Q$30=0,0,(AO229/'Workforce hours'!Q$30))),(IF(VLOOKUP($Q229,'Workforce hours'!$C$8:$AD$30,BQ$7,FALSE)=0,0,(AO229/(VLOOKUP($Q229,'Workforce hours'!$C$8:$AD$30,BQ$7,FALSE))))))</f>
        <v>0.10354556082647697</v>
      </c>
      <c r="BR229" s="288">
        <f>IF($Q229="n/a",(IF('Workforce hours'!R$30=0,0,(AP229/'Workforce hours'!R$30))),(IF(VLOOKUP($Q229,'Workforce hours'!$C$8:$AD$30,BR$7,FALSE)=0,0,(AP229/(VLOOKUP($Q229,'Workforce hours'!$C$8:$AD$30,BR$7,FALSE))))))</f>
        <v>0.10354556082647697</v>
      </c>
      <c r="BS229" s="288">
        <f>IF($Q229="n/a",(IF('Workforce hours'!S$30=0,0,(AQ229/'Workforce hours'!S$30))),(IF(VLOOKUP($Q229,'Workforce hours'!$C$8:$AD$30,BS$7,FALSE)=0,0,(AQ229/(VLOOKUP($Q229,'Workforce hours'!$C$8:$AD$30,BS$7,FALSE))))))</f>
        <v>0</v>
      </c>
      <c r="BT229" s="288">
        <f>IF($Q229="n/a",(IF('Workforce hours'!T$30=0,0,(AR229/'Workforce hours'!T$30))),(IF(VLOOKUP($Q229,'Workforce hours'!$C$8:$AD$30,BT$7,FALSE)=0,0,(AR229/(VLOOKUP($Q229,'Workforce hours'!$C$8:$AD$30,BT$7,FALSE))))))</f>
        <v>0</v>
      </c>
      <c r="BU229" s="288">
        <f>IF($Q229="n/a",(IF('Workforce hours'!U$30=0,0,(AS229/'Workforce hours'!U$30))),(IF(VLOOKUP($Q229,'Workforce hours'!$C$8:$AD$30,BU$7,FALSE)=0,0,(AS229/(VLOOKUP($Q229,'Workforce hours'!$C$8:$AD$30,BU$7,FALSE))))))</f>
        <v>0</v>
      </c>
      <c r="BV229" s="288">
        <f>IF($Q229="n/a",(IF('Workforce hours'!V$30=0,0,(AT229/'Workforce hours'!V$30))),(IF(VLOOKUP($Q229,'Workforce hours'!$C$8:$AD$30,BV$7,FALSE)=0,0,(AT229/(VLOOKUP($Q229,'Workforce hours'!$C$8:$AD$30,BV$7,FALSE))))))</f>
        <v>0</v>
      </c>
      <c r="BW229" s="288">
        <f>IF($Q229="n/a",(IF('Workforce hours'!W$30=0,0,(AU229/'Workforce hours'!W$30))),(IF(VLOOKUP($Q229,'Workforce hours'!$C$8:$AD$30,BW$7,FALSE)=0,0,(AU229/(VLOOKUP($Q229,'Workforce hours'!$C$8:$AD$30,BW$7,FALSE))))))</f>
        <v>9.8327733193399589E-2</v>
      </c>
      <c r="BX229" s="288">
        <f>IF($Q229="n/a",(IF('Workforce hours'!X$30=0,0,(AV229/'Workforce hours'!X$30))),(IF(VLOOKUP($Q229,'Workforce hours'!$C$8:$AD$30,BX$7,FALSE)=0,0,(AV229/(VLOOKUP($Q229,'Workforce hours'!$C$8:$AD$30,BX$7,FALSE))))))</f>
        <v>0</v>
      </c>
      <c r="BY229" s="288">
        <f>IF($Q229="n/a",(IF('Workforce hours'!Y$30=0,0,(AW229/'Workforce hours'!Y$30))),(IF(VLOOKUP($Q229,'Workforce hours'!$C$8:$AD$30,BY$7,FALSE)=0,0,(AW229/(VLOOKUP($Q229,'Workforce hours'!$C$8:$AD$30,BY$7,FALSE))))))</f>
        <v>0.10589140497750724</v>
      </c>
      <c r="BZ229" s="288">
        <f>IF($Q229="n/a",(IF('Workforce hours'!Z$30=0,0,(AX229/'Workforce hours'!Z$30))),(IF(VLOOKUP($Q229,'Workforce hours'!$C$8:$AD$30,BZ$7,FALSE)=0,0,(AX229/(VLOOKUP($Q229,'Workforce hours'!$C$8:$AD$30,BZ$7,FALSE))))))</f>
        <v>0</v>
      </c>
      <c r="CA229" s="288">
        <f>IF($Q229="n/a",(IF('Workforce hours'!AA$30=0,0,(AY229/'Workforce hours'!AA$30))),(IF(VLOOKUP($Q229,'Workforce hours'!$C$8:$AD$30,CA$7,FALSE)=0,0,(AY229/(VLOOKUP($Q229,'Workforce hours'!$C$8:$AD$30,CA$7,FALSE))))))</f>
        <v>0</v>
      </c>
      <c r="CB229" s="288">
        <f>IF($Q229="n/a",(IF('Workforce hours'!AB$30=0,0,(AZ229/'Workforce hours'!AB$30))),(IF(VLOOKUP($Q229,'Workforce hours'!$C$8:$AD$30,CB$7,FALSE)=0,0,(AZ229/(VLOOKUP($Q229,'Workforce hours'!$C$8:$AD$30,CB$7,FALSE))))))</f>
        <v>0</v>
      </c>
      <c r="CC229" s="288">
        <f>IF($Q229="n/a",(IF('Workforce hours'!AC$30=0,0,(BA229/'Workforce hours'!AC$30))),(IF(VLOOKUP($Q229,'Workforce hours'!$C$8:$AD$30,CC$7,FALSE)=0,0,(BA229/(VLOOKUP($Q229,'Workforce hours'!$C$8:$AD$30,CC$7,FALSE))))))</f>
        <v>0</v>
      </c>
      <c r="CD229" s="288">
        <f>IF($Q229="n/a",(IF('Workforce hours'!AD$30=0,0,(BB229/'Workforce hours'!AD$30))),(IF(VLOOKUP($Q229,'Workforce hours'!$C$8:$AD$30,CD$7,FALSE)=0,0,(BB229/(VLOOKUP($Q229,'Workforce hours'!$C$8:$AD$30,CD$7,FALSE))))))</f>
        <v>0</v>
      </c>
      <c r="CE229" s="289">
        <f t="shared" si="34"/>
        <v>0</v>
      </c>
      <c r="CF229" s="290">
        <f>BD229*'Workforce costs'!B$9*(1+'Workforce costs'!B$10)*(1+'Workforce costs'!B$11)</f>
        <v>0</v>
      </c>
      <c r="CG229" s="290">
        <f>BE229*'Workforce costs'!C$9*(1+'Workforce costs'!C$10)*(1+'Workforce costs'!C$11)</f>
        <v>0</v>
      </c>
      <c r="CH229" s="290">
        <f>BF229*'Workforce costs'!D$9*(1+'Workforce costs'!D$10)*(1+'Workforce costs'!D$11)</f>
        <v>0</v>
      </c>
      <c r="CI229" s="290">
        <f>BG229*'Workforce costs'!E$9*(1+'Workforce costs'!E$10)*(1+'Workforce costs'!E$11)</f>
        <v>0</v>
      </c>
      <c r="CJ229" s="290">
        <f>BH229*'Workforce costs'!F$9*(1+'Workforce costs'!F$10)*(1+'Workforce costs'!F$11)</f>
        <v>0</v>
      </c>
      <c r="CK229" s="290">
        <f>BI229*'Workforce costs'!G$9*(1+'Workforce costs'!G$10)*(1+'Workforce costs'!G$11)</f>
        <v>0</v>
      </c>
      <c r="CL229" s="290">
        <f>BJ229*'Workforce costs'!H$9*(1+'Workforce costs'!H$10)*(1+'Workforce costs'!H$11)</f>
        <v>0</v>
      </c>
      <c r="CM229" s="290">
        <f>BK229*'Workforce costs'!I$9*(1+'Workforce costs'!I$10)*(1+'Workforce costs'!I$11)</f>
        <v>0</v>
      </c>
      <c r="CN229" s="290">
        <f>BL229*'Workforce costs'!J$9*(1+'Workforce costs'!J$10)*(1+'Workforce costs'!J$11)</f>
        <v>0</v>
      </c>
      <c r="CO229" s="290">
        <f>BM229*'Workforce costs'!K$9*(1+'Workforce costs'!K$10)*(1+'Workforce costs'!K$11)</f>
        <v>0</v>
      </c>
      <c r="CP229" s="290">
        <f>BN229*'Workforce costs'!L$9*(1+'Workforce costs'!L$10)*(1+'Workforce costs'!L$11)</f>
        <v>0</v>
      </c>
      <c r="CQ229" s="290">
        <f>BO229*'Workforce costs'!M$9*(1+'Workforce costs'!M$10)*(1+'Workforce costs'!M$11)</f>
        <v>0</v>
      </c>
      <c r="CR229" s="290">
        <f>BP229*'Workforce costs'!N$9*(1+'Workforce costs'!N$10)*(1+'Workforce costs'!N$11)</f>
        <v>0</v>
      </c>
      <c r="CS229" s="290">
        <f>BQ229*'Workforce costs'!O$9*(1+'Workforce costs'!O$10)*(1+'Workforce costs'!O$11)</f>
        <v>0</v>
      </c>
      <c r="CT229" s="290">
        <f>BR229*'Workforce costs'!P$9*(1+'Workforce costs'!P$10)*(1+'Workforce costs'!P$11)</f>
        <v>0</v>
      </c>
      <c r="CU229" s="290">
        <f>BS229*'Workforce costs'!Q$9*(1+'Workforce costs'!Q$10)*(1+'Workforce costs'!Q$11)</f>
        <v>0</v>
      </c>
      <c r="CV229" s="290">
        <f>BT229*'Workforce costs'!R$9*(1+'Workforce costs'!R$10)*(1+'Workforce costs'!R$11)</f>
        <v>0</v>
      </c>
      <c r="CW229" s="290">
        <f>BU229*'Workforce costs'!S$9*(1+'Workforce costs'!S$10)*(1+'Workforce costs'!S$11)</f>
        <v>0</v>
      </c>
      <c r="CX229" s="290">
        <f>BV229*'Workforce costs'!T$9*(1+'Workforce costs'!T$10)*(1+'Workforce costs'!T$11)</f>
        <v>0</v>
      </c>
      <c r="CY229" s="290">
        <f>BW229*'Workforce costs'!U$9*(1+'Workforce costs'!U$10)*(1+'Workforce costs'!U$11)</f>
        <v>0</v>
      </c>
      <c r="CZ229" s="290">
        <f>BX229*'Workforce costs'!V$9*(1+'Workforce costs'!V$10)*(1+'Workforce costs'!V$11)</f>
        <v>0</v>
      </c>
      <c r="DA229" s="290">
        <f>BY229*'Workforce costs'!W$9*(1+'Workforce costs'!W$10)*(1+'Workforce costs'!W$11)</f>
        <v>0</v>
      </c>
      <c r="DB229" s="290">
        <f>BZ229*'Workforce costs'!X$9*(1+'Workforce costs'!X$10)*(1+'Workforce costs'!X$11)</f>
        <v>0</v>
      </c>
      <c r="DC229" s="290">
        <f>CA229*'Workforce costs'!Y$9*(1+'Workforce costs'!Y$10)*(1+'Workforce costs'!Y$11)</f>
        <v>0</v>
      </c>
      <c r="DD229" s="290">
        <f>CB229*'Workforce costs'!Z$9*(1+'Workforce costs'!Z$10)*(1+'Workforce costs'!Z$11)</f>
        <v>0</v>
      </c>
      <c r="DE229" s="290">
        <f>CC229*'Workforce costs'!AA$9*(1+'Workforce costs'!AA$10)*(1+'Workforce costs'!AA$11)</f>
        <v>0</v>
      </c>
      <c r="DF229" s="290">
        <f>CD229*'Workforce costs'!AB$9*(1+'Workforce costs'!AB$10)*(1+'Workforce costs'!AB$11)</f>
        <v>0</v>
      </c>
    </row>
    <row r="230" spans="1:110" x14ac:dyDescent="0.3">
      <c r="A230" s="2" t="str">
        <f>Outputs!$A$4</f>
        <v>Australia</v>
      </c>
      <c r="B230" s="2" t="str">
        <f t="shared" si="27"/>
        <v>Australia 65+</v>
      </c>
      <c r="C230" s="30">
        <f>VLOOKUP($B230,Populations!$D$15:$H$1920,3,FALSE)</f>
        <v>4559374</v>
      </c>
      <c r="D230" s="255">
        <f>IF(OR($H230="General pop",$H230="Schools",$H230="Workplace",$H230="Skills Training",$H230="Digital Supports"),1,VLOOKUP($B230,Populations!$D$15:$H$1920,5,FALSE))</f>
        <v>1</v>
      </c>
      <c r="E230" s="88">
        <f>VLOOKUP(I230,Epidemiology!$C$10:$H$47,6,FALSE)</f>
        <v>1850</v>
      </c>
      <c r="F230" s="102">
        <f>'Care profiles'!R231</f>
        <v>1</v>
      </c>
      <c r="G230" s="15" t="str">
        <f>'Care profiles'!A231</f>
        <v>65+</v>
      </c>
      <c r="H230" s="15" t="str">
        <f>'Care profiles'!B231</f>
        <v>Thoughts</v>
      </c>
      <c r="I230" s="15" t="str">
        <f>'Care profiles'!C231</f>
        <v>Thoughts_65+yrs</v>
      </c>
      <c r="J230" s="15" t="str">
        <f>'Care profiles'!D231</f>
        <v>Care profile</v>
      </c>
      <c r="K230" s="15" t="str">
        <f>'Care profiles'!E231</f>
        <v>Discharge Follow-Up and Support – Outpatient Based</v>
      </c>
      <c r="L230" s="104">
        <f>'Care profiles'!F231</f>
        <v>0.02</v>
      </c>
      <c r="M230" s="15">
        <f>'Care profiles'!G231</f>
        <v>3</v>
      </c>
      <c r="N230" s="15">
        <f>'Care profiles'!H231</f>
        <v>60</v>
      </c>
      <c r="O230" s="15" t="str">
        <f>'Care profiles'!I231</f>
        <v>min</v>
      </c>
      <c r="P230" s="15" t="str">
        <f>'Care profiles'!J231</f>
        <v>Team</v>
      </c>
      <c r="Q230" s="15" t="str">
        <f>'Care profiles'!K231</f>
        <v>Clinical Community Treatment Team – Older Adult (65+ years)</v>
      </c>
      <c r="R230" s="15" t="str">
        <f>'Care profiles'!M231</f>
        <v>N</v>
      </c>
      <c r="S230" s="15" t="str">
        <f>'Care profiles'!O231</f>
        <v>Y</v>
      </c>
      <c r="T230" s="15" t="str">
        <f>'Care profiles'!Q231</f>
        <v>N</v>
      </c>
      <c r="U230" s="30">
        <f t="shared" si="28"/>
        <v>84348.418999999994</v>
      </c>
      <c r="V230" s="30">
        <f t="shared" si="29"/>
        <v>1686.96838</v>
      </c>
      <c r="W230" s="30">
        <f>IF(M230="n/a",0,IF(O230="days",V230*M230*(1+(VLOOKUP(K230,'Bed parameters'!$A$9:$G$12,7,FALSE))),V230*M230))</f>
        <v>5060.9051399999998</v>
      </c>
      <c r="X230" s="30">
        <f t="shared" si="30"/>
        <v>5060.9051399999998</v>
      </c>
      <c r="Y230" s="30">
        <f t="shared" si="31"/>
        <v>0</v>
      </c>
      <c r="Z230" s="113">
        <f>_xlfn.IFNA(Y230/((VLOOKUP(K230,'Bed parameters'!$A$9:$G$12,3,FALSE))*(VLOOKUP(K230,'Bed parameters'!$A$9:$G$12,5,FALSE))),0)</f>
        <v>0</v>
      </c>
      <c r="AA230" s="30">
        <f t="shared" si="32"/>
        <v>5060.9051400000008</v>
      </c>
      <c r="AB230" s="30">
        <f>_xlfn.IFNA(IF($O230="days",$Y230*(VLOOKUP($K230,'Bed parameters'!$A$9:$I$12,9,FALSE))*$F230*(VLOOKUP($Q230,'Workforce distribution'!$C$8:$AD$30,AB$7,FALSE)),IF($Q230="n/a",(IF($P230=AB$6,$X230*$F230,0)),$X230*$F230*(VLOOKUP($Q230,'Workforce distribution'!$C$8:$AD$30,AB$7,FALSE)))),0)</f>
        <v>0</v>
      </c>
      <c r="AC230" s="30">
        <f>_xlfn.IFNA(IF($O230="days",$Y230*(VLOOKUP($K230,'Bed parameters'!$A$9:$I$12,9,FALSE))*$F230*(VLOOKUP($Q230,'Workforce distribution'!$C$8:$AD$30,AC$7,FALSE)),IF($Q230="n/a",(IF($P230=AC$6,$X230*$F230,0)),$X230*$F230*(VLOOKUP($Q230,'Workforce distribution'!$C$8:$AD$30,AC$7,FALSE)))),0)</f>
        <v>0</v>
      </c>
      <c r="AD230" s="30">
        <f>_xlfn.IFNA(IF($O230="days",$Y230*(VLOOKUP($K230,'Bed parameters'!$A$9:$I$12,9,FALSE))*$F230*(VLOOKUP($Q230,'Workforce distribution'!$C$8:$AD$30,AD$7,FALSE)),IF($Q230="n/a",(IF($P230=AD$6,$X230*$F230,0)),$X230*$F230*(VLOOKUP($Q230,'Workforce distribution'!$C$8:$AD$30,AD$7,FALSE)))),0)</f>
        <v>0</v>
      </c>
      <c r="AE230" s="30">
        <f>_xlfn.IFNA(IF($O230="days",$Y230*(VLOOKUP($K230,'Bed parameters'!$A$9:$I$12,9,FALSE))*$F230*(VLOOKUP($Q230,'Workforce distribution'!$C$8:$AD$30,AE$7,FALSE)),IF($Q230="n/a",(IF($P230=AE$6,$X230*$F230,0)),$X230*$F230*(VLOOKUP($Q230,'Workforce distribution'!$C$8:$AD$30,AE$7,FALSE)))),0)</f>
        <v>245.65127581260541</v>
      </c>
      <c r="AF230" s="30">
        <f>_xlfn.IFNA(IF($O230="days",$Y230*(VLOOKUP($K230,'Bed parameters'!$A$9:$I$12,9,FALSE))*$F230*(VLOOKUP($Q230,'Workforce distribution'!$C$8:$AD$30,AF$7,FALSE)),IF($Q230="n/a",(IF($P230=AF$6,$X230*$F230,0)),$X230*$F230*(VLOOKUP($Q230,'Workforce distribution'!$C$8:$AD$30,AF$7,FALSE)))),0)</f>
        <v>0</v>
      </c>
      <c r="AG230" s="30">
        <f>_xlfn.IFNA(IF($O230="days",$Y230*(VLOOKUP($K230,'Bed parameters'!$A$9:$I$12,9,FALSE))*$F230*(VLOOKUP($Q230,'Workforce distribution'!$C$8:$AD$30,AG$7,FALSE)),IF($Q230="n/a",(IF($P230=AG$6,$X230*$F230,0)),$X230*$F230*(VLOOKUP($Q230,'Workforce distribution'!$C$8:$AD$30,AG$7,FALSE)))),0)</f>
        <v>0</v>
      </c>
      <c r="AH230" s="30">
        <f>_xlfn.IFNA(IF($O230="days",$Y230*(VLOOKUP($K230,'Bed parameters'!$A$9:$I$12,9,FALSE))*$F230*(VLOOKUP($Q230,'Workforce distribution'!$C$8:$AD$30,AH$7,FALSE)),IF($Q230="n/a",(IF($P230=AH$6,$X230*$F230,0)),$X230*$F230*(VLOOKUP($Q230,'Workforce distribution'!$C$8:$AD$30,AH$7,FALSE)))),0)</f>
        <v>0</v>
      </c>
      <c r="AI230" s="30">
        <f>_xlfn.IFNA(IF($O230="days",$Y230*(VLOOKUP($K230,'Bed parameters'!$A$9:$I$12,9,FALSE))*$F230*(VLOOKUP($Q230,'Workforce distribution'!$C$8:$AD$30,AI$7,FALSE)),IF($Q230="n/a",(IF($P230=AI$6,$X230*$F230,0)),$X230*$F230*(VLOOKUP($Q230,'Workforce distribution'!$C$8:$AD$30,AI$7,FALSE)))),0)</f>
        <v>0</v>
      </c>
      <c r="AJ230" s="30">
        <f>_xlfn.IFNA(IF($O230="days",$Y230*(VLOOKUP($K230,'Bed parameters'!$A$9:$I$12,9,FALSE))*$F230*(VLOOKUP($Q230,'Workforce distribution'!$C$8:$AD$30,AJ$7,FALSE)),IF($Q230="n/a",(IF($P230=AJ$6,$X230*$F230,0)),$X230*$F230*(VLOOKUP($Q230,'Workforce distribution'!$C$8:$AD$30,AJ$7,FALSE)))),0)</f>
        <v>0</v>
      </c>
      <c r="AK230" s="30">
        <f>_xlfn.IFNA(IF($O230="days",$Y230*(VLOOKUP($K230,'Bed parameters'!$A$9:$I$12,9,FALSE))*$F230*(VLOOKUP($Q230,'Workforce distribution'!$C$8:$AD$30,AK$7,FALSE)),IF($Q230="n/a",(IF($P230=AK$6,$X230*$F230,0)),$X230*$F230*(VLOOKUP($Q230,'Workforce distribution'!$C$8:$AD$30,AK$7,FALSE)))),0)</f>
        <v>0</v>
      </c>
      <c r="AL230" s="30">
        <f>_xlfn.IFNA(IF($O230="days",$Y230*(VLOOKUP($K230,'Bed parameters'!$A$9:$I$12,9,FALSE))*$F230*(VLOOKUP($Q230,'Workforce distribution'!$C$8:$AD$30,AL$7,FALSE)),IF($Q230="n/a",(IF($P230=AL$6,$X230*$F230,0)),$X230*$F230*(VLOOKUP($Q230,'Workforce distribution'!$C$8:$AD$30,AL$7,FALSE)))),0)</f>
        <v>488.85826032359336</v>
      </c>
      <c r="AM230" s="30">
        <f>_xlfn.IFNA(IF($O230="days",$Y230*(VLOOKUP($K230,'Bed parameters'!$A$9:$I$12,9,FALSE))*$F230*(VLOOKUP($Q230,'Workforce distribution'!$C$8:$AD$30,AM$7,FALSE)),IF($Q230="n/a",(IF($P230=AM$6,$X230*$F230,0)),$X230*$F230*(VLOOKUP($Q230,'Workforce distribution'!$C$8:$AD$30,AM$7,FALSE)))),0)</f>
        <v>1955.4330412943734</v>
      </c>
      <c r="AN230" s="30">
        <f>_xlfn.IFNA(IF($O230="days",$Y230*(VLOOKUP($K230,'Bed parameters'!$A$9:$I$12,9,FALSE))*$F230*(VLOOKUP($Q230,'Workforce distribution'!$C$8:$AD$30,AN$7,FALSE)),IF($Q230="n/a",(IF($P230=AN$6,$X230*$F230,0)),$X230*$F230*(VLOOKUP($Q230,'Workforce distribution'!$C$8:$AD$30,AN$7,FALSE)))),0)</f>
        <v>464.41534730741364</v>
      </c>
      <c r="AO230" s="30">
        <f>_xlfn.IFNA(IF($O230="days",$Y230*(VLOOKUP($K230,'Bed parameters'!$A$9:$I$12,9,FALSE))*$F230*(VLOOKUP($Q230,'Workforce distribution'!$C$8:$AD$30,AO$7,FALSE)),IF($Q230="n/a",(IF($P230=AO$6,$X230*$F230,0)),$X230*$F230*(VLOOKUP($Q230,'Workforce distribution'!$C$8:$AD$30,AO$7,FALSE)))),0)</f>
        <v>464.41534730741364</v>
      </c>
      <c r="AP230" s="30">
        <f>_xlfn.IFNA(IF($O230="days",$Y230*(VLOOKUP($K230,'Bed parameters'!$A$9:$I$12,9,FALSE))*$F230*(VLOOKUP($Q230,'Workforce distribution'!$C$8:$AD$30,AP$7,FALSE)),IF($Q230="n/a",(IF($P230=AP$6,$X230*$F230,0)),$X230*$F230*(VLOOKUP($Q230,'Workforce distribution'!$C$8:$AD$30,AP$7,FALSE)))),0)</f>
        <v>464.41534730741364</v>
      </c>
      <c r="AQ230" s="30">
        <f>_xlfn.IFNA(IF($O230="days",$Y230*(VLOOKUP($K230,'Bed parameters'!$A$9:$I$12,9,FALSE))*$F230*(VLOOKUP($Q230,'Workforce distribution'!$C$8:$AD$30,AQ$7,FALSE)),IF($Q230="n/a",(IF($P230=AQ$6,$X230*$F230,0)),$X230*$F230*(VLOOKUP($Q230,'Workforce distribution'!$C$8:$AD$30,AQ$7,FALSE)))),0)</f>
        <v>0</v>
      </c>
      <c r="AR230" s="30">
        <f>_xlfn.IFNA(IF($O230="days",$Y230*(VLOOKUP($K230,'Bed parameters'!$A$9:$I$12,9,FALSE))*$F230*(VLOOKUP($Q230,'Workforce distribution'!$C$8:$AD$30,AR$7,FALSE)),IF($Q230="n/a",(IF($P230=AR$6,$X230*$F230,0)),$X230*$F230*(VLOOKUP($Q230,'Workforce distribution'!$C$8:$AD$30,AR$7,FALSE)))),0)</f>
        <v>0</v>
      </c>
      <c r="AS230" s="30">
        <f>_xlfn.IFNA(IF($O230="days",$Y230*(VLOOKUP($K230,'Bed parameters'!$A$9:$I$12,9,FALSE))*$F230*(VLOOKUP($Q230,'Workforce distribution'!$C$8:$AD$30,AS$7,FALSE)),IF($Q230="n/a",(IF($P230=AS$6,$X230*$F230,0)),$X230*$F230*(VLOOKUP($Q230,'Workforce distribution'!$C$8:$AD$30,AS$7,FALSE)))),0)</f>
        <v>0</v>
      </c>
      <c r="AT230" s="30">
        <f>_xlfn.IFNA(IF($O230="days",$Y230*(VLOOKUP($K230,'Bed parameters'!$A$9:$I$12,9,FALSE))*$F230*(VLOOKUP($Q230,'Workforce distribution'!$C$8:$AD$30,AT$7,FALSE)),IF($Q230="n/a",(IF($P230=AT$6,$X230*$F230,0)),$X230*$F230*(VLOOKUP($Q230,'Workforce distribution'!$C$8:$AD$30,AT$7,FALSE)))),0)</f>
        <v>0</v>
      </c>
      <c r="AU230" s="30">
        <f>_xlfn.IFNA(IF($O230="days",$Y230*(VLOOKUP($K230,'Bed parameters'!$A$9:$I$12,9,FALSE))*$F230*(VLOOKUP($Q230,'Workforce distribution'!$C$8:$AD$30,AU$7,FALSE)),IF($Q230="n/a",(IF($P230=AU$6,$X230*$F230,0)),$X230*$F230*(VLOOKUP($Q230,'Workforce distribution'!$C$8:$AD$30,AU$7,FALSE)))),0)</f>
        <v>488.85826032359336</v>
      </c>
      <c r="AV230" s="30">
        <f>_xlfn.IFNA(IF($O230="days",$Y230*(VLOOKUP($K230,'Bed parameters'!$A$9:$I$12,9,FALSE))*$F230*(VLOOKUP($Q230,'Workforce distribution'!$C$8:$AD$30,AV$7,FALSE)),IF($Q230="n/a",(IF($P230=AV$6,$X230*$F230,0)),$X230*$F230*(VLOOKUP($Q230,'Workforce distribution'!$C$8:$AD$30,AV$7,FALSE)))),0)</f>
        <v>0</v>
      </c>
      <c r="AW230" s="30">
        <f>_xlfn.IFNA(IF($O230="days",$Y230*(VLOOKUP($K230,'Bed parameters'!$A$9:$I$12,9,FALSE))*$F230*(VLOOKUP($Q230,'Workforce distribution'!$C$8:$AD$30,AW$7,FALSE)),IF($Q230="n/a",(IF($P230=AW$6,$X230*$F230,0)),$X230*$F230*(VLOOKUP($Q230,'Workforce distribution'!$C$8:$AD$30,AW$7,FALSE)))),0)</f>
        <v>488.85826032359336</v>
      </c>
      <c r="AX230" s="30">
        <f>_xlfn.IFNA(IF($O230="days",$Y230*(VLOOKUP($K230,'Bed parameters'!$A$9:$I$12,9,FALSE))*$F230*(VLOOKUP($Q230,'Workforce distribution'!$C$8:$AD$30,AX$7,FALSE)),IF($Q230="n/a",(IF($P230=AX$6,$X230*$F230,0)),$X230*$F230*(VLOOKUP($Q230,'Workforce distribution'!$C$8:$AD$30,AX$7,FALSE)))),0)</f>
        <v>0</v>
      </c>
      <c r="AY230" s="30">
        <f>_xlfn.IFNA(IF($O230="days",$Y230*(VLOOKUP($K230,'Bed parameters'!$A$9:$I$12,9,FALSE))*$F230*(VLOOKUP($Q230,'Workforce distribution'!$C$8:$AD$30,AY$7,FALSE)),IF($Q230="n/a",(IF($P230=AY$6,$X230*$F230,0)),$X230*$F230*(VLOOKUP($Q230,'Workforce distribution'!$C$8:$AD$30,AY$7,FALSE)))),0)</f>
        <v>0</v>
      </c>
      <c r="AZ230" s="30">
        <f>_xlfn.IFNA(IF($O230="days",$Y230*(VLOOKUP($K230,'Bed parameters'!$A$9:$I$12,9,FALSE))*$F230*(VLOOKUP($Q230,'Workforce distribution'!$C$8:$AD$30,AZ$7,FALSE)),IF($Q230="n/a",(IF($P230=AZ$6,$X230*$F230,0)),$X230*$F230*(VLOOKUP($Q230,'Workforce distribution'!$C$8:$AD$30,AZ$7,FALSE)))),0)</f>
        <v>0</v>
      </c>
      <c r="BA230" s="30">
        <f>_xlfn.IFNA(IF($O230="days",$Y230*(VLOOKUP($K230,'Bed parameters'!$A$9:$I$12,9,FALSE))*$F230*(VLOOKUP($Q230,'Workforce distribution'!$C$8:$AD$30,BA$7,FALSE)),IF($Q230="n/a",(IF($P230=BA$6,$X230*$F230,0)),$X230*$F230*(VLOOKUP($Q230,'Workforce distribution'!$C$8:$AD$30,BA$7,FALSE)))),0)</f>
        <v>0</v>
      </c>
      <c r="BB230" s="30">
        <f>_xlfn.IFNA(IF($O230="days",$Y230*(VLOOKUP($K230,'Bed parameters'!$A$9:$I$12,9,FALSE))*$F230*(VLOOKUP($Q230,'Workforce distribution'!$C$8:$AD$30,BB$7,FALSE)),IF($Q230="n/a",(IF($P230=BB$6,$X230*$F230,0)),$X230*$F230*(VLOOKUP($Q230,'Workforce distribution'!$C$8:$AD$30,BB$7,FALSE)))),0)</f>
        <v>0</v>
      </c>
      <c r="BC230" s="149">
        <f t="shared" si="33"/>
        <v>4.4626085920989791</v>
      </c>
      <c r="BD230" s="288">
        <f>IF($Q230="n/a",(IF('Workforce hours'!D$30=0,0,(AB230/'Workforce hours'!D$30))),(IF(VLOOKUP($Q230,'Workforce hours'!$C$8:$AD$30,BD$7,FALSE)=0,0,(AB230/(VLOOKUP($Q230,'Workforce hours'!$C$8:$AD$30,BD$7,FALSE))))))</f>
        <v>0</v>
      </c>
      <c r="BE230" s="288">
        <f>IF($Q230="n/a",(IF('Workforce hours'!E$30=0,0,(AC230/'Workforce hours'!E$30))),(IF(VLOOKUP($Q230,'Workforce hours'!$C$8:$AD$30,BE$7,FALSE)=0,0,(AC230/(VLOOKUP($Q230,'Workforce hours'!$C$8:$AD$30,BE$7,FALSE))))))</f>
        <v>0</v>
      </c>
      <c r="BF230" s="288">
        <f>IF($Q230="n/a",(IF('Workforce hours'!F$30=0,0,(AD230/'Workforce hours'!F$30))),(IF(VLOOKUP($Q230,'Workforce hours'!$C$8:$AD$30,BF$7,FALSE)=0,0,(AD230/(VLOOKUP($Q230,'Workforce hours'!$C$8:$AD$30,BF$7,FALSE))))))</f>
        <v>0</v>
      </c>
      <c r="BG230" s="288">
        <f>IF($Q230="n/a",(IF('Workforce hours'!G$30=0,0,(AE230/'Workforce hours'!G$30))),(IF(VLOOKUP($Q230,'Workforce hours'!$C$8:$AD$30,BG$7,FALSE)=0,0,(AE230/(VLOOKUP($Q230,'Workforce hours'!$C$8:$AD$30,BG$7,FALSE))))))</f>
        <v>0.2137348163475048</v>
      </c>
      <c r="BH230" s="288">
        <f>IF($Q230="n/a",(IF('Workforce hours'!H$30=0,0,(AF230/'Workforce hours'!H$30))),(IF(VLOOKUP($Q230,'Workforce hours'!$C$8:$AD$30,BH$7,FALSE)=0,0,(AF230/(VLOOKUP($Q230,'Workforce hours'!$C$8:$AD$30,BH$7,FALSE))))))</f>
        <v>0</v>
      </c>
      <c r="BI230" s="288">
        <f>IF($Q230="n/a",(IF('Workforce hours'!I$30=0,0,(AG230/'Workforce hours'!I$30))),(IF(VLOOKUP($Q230,'Workforce hours'!$C$8:$AD$30,BI$7,FALSE)=0,0,(AG230/(VLOOKUP($Q230,'Workforce hours'!$C$8:$AD$30,BI$7,FALSE))))))</f>
        <v>0</v>
      </c>
      <c r="BJ230" s="288">
        <f>IF($Q230="n/a",(IF('Workforce hours'!J$30=0,0,(AH230/'Workforce hours'!J$30))),(IF(VLOOKUP($Q230,'Workforce hours'!$C$8:$AD$30,BJ$7,FALSE)=0,0,(AH230/(VLOOKUP($Q230,'Workforce hours'!$C$8:$AD$30,BJ$7,FALSE))))))</f>
        <v>0</v>
      </c>
      <c r="BK230" s="288">
        <f>IF($Q230="n/a",(IF('Workforce hours'!K$30=0,0,(AI230/'Workforce hours'!K$30))),(IF(VLOOKUP($Q230,'Workforce hours'!$C$8:$AD$30,BK$7,FALSE)=0,0,(AI230/(VLOOKUP($Q230,'Workforce hours'!$C$8:$AD$30,BK$7,FALSE))))))</f>
        <v>0</v>
      </c>
      <c r="BL230" s="288">
        <f>IF($Q230="n/a",(IF('Workforce hours'!L$30=0,0,(AJ230/'Workforce hours'!L$30))),(IF(VLOOKUP($Q230,'Workforce hours'!$C$8:$AD$30,BL$7,FALSE)=0,0,(AJ230/(VLOOKUP($Q230,'Workforce hours'!$C$8:$AD$30,BL$7,FALSE))))))</f>
        <v>0</v>
      </c>
      <c r="BM230" s="288">
        <f>IF($Q230="n/a",(IF('Workforce hours'!M$30=0,0,(AK230/'Workforce hours'!M$30))),(IF(VLOOKUP($Q230,'Workforce hours'!$C$8:$AD$30,BM$7,FALSE)=0,0,(AK230/(VLOOKUP($Q230,'Workforce hours'!$C$8:$AD$30,BM$7,FALSE))))))</f>
        <v>0</v>
      </c>
      <c r="BN230" s="288">
        <f>IF($Q230="n/a",(IF('Workforce hours'!N$30=0,0,(AL230/'Workforce hours'!N$30))),(IF(VLOOKUP($Q230,'Workforce hours'!$C$8:$AD$30,BN$7,FALSE)=0,0,(AL230/(VLOOKUP($Q230,'Workforce hours'!$C$8:$AD$30,BN$7,FALSE))))))</f>
        <v>0.44506210763181653</v>
      </c>
      <c r="BO230" s="288">
        <f>IF($Q230="n/a",(IF('Workforce hours'!O$30=0,0,(AM230/'Workforce hours'!O$30))),(IF(VLOOKUP($Q230,'Workforce hours'!$C$8:$AD$30,BO$7,FALSE)=0,0,(AM230/(VLOOKUP($Q230,'Workforce hours'!$C$8:$AD$30,BO$7,FALSE))))))</f>
        <v>1.7651239819217448</v>
      </c>
      <c r="BP230" s="288">
        <f>IF($Q230="n/a",(IF('Workforce hours'!P$30=0,0,(AN230/'Workforce hours'!P$30))),(IF(VLOOKUP($Q230,'Workforce hours'!$C$8:$AD$30,BP$7,FALSE)=0,0,(AN230/(VLOOKUP($Q230,'Workforce hours'!$C$8:$AD$30,BP$7,FALSE))))))</f>
        <v>0.40407577219926322</v>
      </c>
      <c r="BQ230" s="288">
        <f>IF($Q230="n/a",(IF('Workforce hours'!Q$30=0,0,(AO230/'Workforce hours'!Q$30))),(IF(VLOOKUP($Q230,'Workforce hours'!$C$8:$AD$30,BQ$7,FALSE)=0,0,(AO230/(VLOOKUP($Q230,'Workforce hours'!$C$8:$AD$30,BQ$7,FALSE))))))</f>
        <v>0.40407577219926311</v>
      </c>
      <c r="BR230" s="288">
        <f>IF($Q230="n/a",(IF('Workforce hours'!R$30=0,0,(AP230/'Workforce hours'!R$30))),(IF(VLOOKUP($Q230,'Workforce hours'!$C$8:$AD$30,BR$7,FALSE)=0,0,(AP230/(VLOOKUP($Q230,'Workforce hours'!$C$8:$AD$30,BR$7,FALSE))))))</f>
        <v>0.40407577219926311</v>
      </c>
      <c r="BS230" s="288">
        <f>IF($Q230="n/a",(IF('Workforce hours'!S$30=0,0,(AQ230/'Workforce hours'!S$30))),(IF(VLOOKUP($Q230,'Workforce hours'!$C$8:$AD$30,BS$7,FALSE)=0,0,(AQ230/(VLOOKUP($Q230,'Workforce hours'!$C$8:$AD$30,BS$7,FALSE))))))</f>
        <v>0</v>
      </c>
      <c r="BT230" s="288">
        <f>IF($Q230="n/a",(IF('Workforce hours'!T$30=0,0,(AR230/'Workforce hours'!T$30))),(IF(VLOOKUP($Q230,'Workforce hours'!$C$8:$AD$30,BT$7,FALSE)=0,0,(AR230/(VLOOKUP($Q230,'Workforce hours'!$C$8:$AD$30,BT$7,FALSE))))))</f>
        <v>0</v>
      </c>
      <c r="BU230" s="288">
        <f>IF($Q230="n/a",(IF('Workforce hours'!U$30=0,0,(AS230/'Workforce hours'!U$30))),(IF(VLOOKUP($Q230,'Workforce hours'!$C$8:$AD$30,BU$7,FALSE)=0,0,(AS230/(VLOOKUP($Q230,'Workforce hours'!$C$8:$AD$30,BU$7,FALSE))))))</f>
        <v>0</v>
      </c>
      <c r="BV230" s="288">
        <f>IF($Q230="n/a",(IF('Workforce hours'!V$30=0,0,(AT230/'Workforce hours'!V$30))),(IF(VLOOKUP($Q230,'Workforce hours'!$C$8:$AD$30,BV$7,FALSE)=0,0,(AT230/(VLOOKUP($Q230,'Workforce hours'!$C$8:$AD$30,BV$7,FALSE))))))</f>
        <v>0</v>
      </c>
      <c r="BW230" s="288">
        <f>IF($Q230="n/a",(IF('Workforce hours'!W$30=0,0,(AU230/'Workforce hours'!W$30))),(IF(VLOOKUP($Q230,'Workforce hours'!$C$8:$AD$30,BW$7,FALSE)=0,0,(AU230/(VLOOKUP($Q230,'Workforce hours'!$C$8:$AD$30,BW$7,FALSE))))))</f>
        <v>0.41323018480006207</v>
      </c>
      <c r="BX230" s="288">
        <f>IF($Q230="n/a",(IF('Workforce hours'!X$30=0,0,(AV230/'Workforce hours'!X$30))),(IF(VLOOKUP($Q230,'Workforce hours'!$C$8:$AD$30,BX$7,FALSE)=0,0,(AV230/(VLOOKUP($Q230,'Workforce hours'!$C$8:$AD$30,BX$7,FALSE))))))</f>
        <v>0</v>
      </c>
      <c r="BY230" s="288">
        <f>IF($Q230="n/a",(IF('Workforce hours'!Y$30=0,0,(AW230/'Workforce hours'!Y$30))),(IF(VLOOKUP($Q230,'Workforce hours'!$C$8:$AD$30,BY$7,FALSE)=0,0,(AW230/(VLOOKUP($Q230,'Workforce hours'!$C$8:$AD$30,BY$7,FALSE))))))</f>
        <v>0.41323018480006207</v>
      </c>
      <c r="BZ230" s="288">
        <f>IF($Q230="n/a",(IF('Workforce hours'!Z$30=0,0,(AX230/'Workforce hours'!Z$30))),(IF(VLOOKUP($Q230,'Workforce hours'!$C$8:$AD$30,BZ$7,FALSE)=0,0,(AX230/(VLOOKUP($Q230,'Workforce hours'!$C$8:$AD$30,BZ$7,FALSE))))))</f>
        <v>0</v>
      </c>
      <c r="CA230" s="288">
        <f>IF($Q230="n/a",(IF('Workforce hours'!AA$30=0,0,(AY230/'Workforce hours'!AA$30))),(IF(VLOOKUP($Q230,'Workforce hours'!$C$8:$AD$30,CA$7,FALSE)=0,0,(AY230/(VLOOKUP($Q230,'Workforce hours'!$C$8:$AD$30,CA$7,FALSE))))))</f>
        <v>0</v>
      </c>
      <c r="CB230" s="288">
        <f>IF($Q230="n/a",(IF('Workforce hours'!AB$30=0,0,(AZ230/'Workforce hours'!AB$30))),(IF(VLOOKUP($Q230,'Workforce hours'!$C$8:$AD$30,CB$7,FALSE)=0,0,(AZ230/(VLOOKUP($Q230,'Workforce hours'!$C$8:$AD$30,CB$7,FALSE))))))</f>
        <v>0</v>
      </c>
      <c r="CC230" s="288">
        <f>IF($Q230="n/a",(IF('Workforce hours'!AC$30=0,0,(BA230/'Workforce hours'!AC$30))),(IF(VLOOKUP($Q230,'Workforce hours'!$C$8:$AD$30,CC$7,FALSE)=0,0,(BA230/(VLOOKUP($Q230,'Workforce hours'!$C$8:$AD$30,CC$7,FALSE))))))</f>
        <v>0</v>
      </c>
      <c r="CD230" s="288">
        <f>IF($Q230="n/a",(IF('Workforce hours'!AD$30=0,0,(BB230/'Workforce hours'!AD$30))),(IF(VLOOKUP($Q230,'Workforce hours'!$C$8:$AD$30,CD$7,FALSE)=0,0,(BB230/(VLOOKUP($Q230,'Workforce hours'!$C$8:$AD$30,CD$7,FALSE))))))</f>
        <v>0</v>
      </c>
      <c r="CE230" s="289">
        <f t="shared" si="34"/>
        <v>0</v>
      </c>
      <c r="CF230" s="290">
        <f>BD230*'Workforce costs'!B$9*(1+'Workforce costs'!B$10)*(1+'Workforce costs'!B$11)</f>
        <v>0</v>
      </c>
      <c r="CG230" s="290">
        <f>BE230*'Workforce costs'!C$9*(1+'Workforce costs'!C$10)*(1+'Workforce costs'!C$11)</f>
        <v>0</v>
      </c>
      <c r="CH230" s="290">
        <f>BF230*'Workforce costs'!D$9*(1+'Workforce costs'!D$10)*(1+'Workforce costs'!D$11)</f>
        <v>0</v>
      </c>
      <c r="CI230" s="290">
        <f>BG230*'Workforce costs'!E$9*(1+'Workforce costs'!E$10)*(1+'Workforce costs'!E$11)</f>
        <v>0</v>
      </c>
      <c r="CJ230" s="290">
        <f>BH230*'Workforce costs'!F$9*(1+'Workforce costs'!F$10)*(1+'Workforce costs'!F$11)</f>
        <v>0</v>
      </c>
      <c r="CK230" s="290">
        <f>BI230*'Workforce costs'!G$9*(1+'Workforce costs'!G$10)*(1+'Workforce costs'!G$11)</f>
        <v>0</v>
      </c>
      <c r="CL230" s="290">
        <f>BJ230*'Workforce costs'!H$9*(1+'Workforce costs'!H$10)*(1+'Workforce costs'!H$11)</f>
        <v>0</v>
      </c>
      <c r="CM230" s="290">
        <f>BK230*'Workforce costs'!I$9*(1+'Workforce costs'!I$10)*(1+'Workforce costs'!I$11)</f>
        <v>0</v>
      </c>
      <c r="CN230" s="290">
        <f>BL230*'Workforce costs'!J$9*(1+'Workforce costs'!J$10)*(1+'Workforce costs'!J$11)</f>
        <v>0</v>
      </c>
      <c r="CO230" s="290">
        <f>BM230*'Workforce costs'!K$9*(1+'Workforce costs'!K$10)*(1+'Workforce costs'!K$11)</f>
        <v>0</v>
      </c>
      <c r="CP230" s="290">
        <f>BN230*'Workforce costs'!L$9*(1+'Workforce costs'!L$10)*(1+'Workforce costs'!L$11)</f>
        <v>0</v>
      </c>
      <c r="CQ230" s="290">
        <f>BO230*'Workforce costs'!M$9*(1+'Workforce costs'!M$10)*(1+'Workforce costs'!M$11)</f>
        <v>0</v>
      </c>
      <c r="CR230" s="290">
        <f>BP230*'Workforce costs'!N$9*(1+'Workforce costs'!N$10)*(1+'Workforce costs'!N$11)</f>
        <v>0</v>
      </c>
      <c r="CS230" s="290">
        <f>BQ230*'Workforce costs'!O$9*(1+'Workforce costs'!O$10)*(1+'Workforce costs'!O$11)</f>
        <v>0</v>
      </c>
      <c r="CT230" s="290">
        <f>BR230*'Workforce costs'!P$9*(1+'Workforce costs'!P$10)*(1+'Workforce costs'!P$11)</f>
        <v>0</v>
      </c>
      <c r="CU230" s="290">
        <f>BS230*'Workforce costs'!Q$9*(1+'Workforce costs'!Q$10)*(1+'Workforce costs'!Q$11)</f>
        <v>0</v>
      </c>
      <c r="CV230" s="290">
        <f>BT230*'Workforce costs'!R$9*(1+'Workforce costs'!R$10)*(1+'Workforce costs'!R$11)</f>
        <v>0</v>
      </c>
      <c r="CW230" s="290">
        <f>BU230*'Workforce costs'!S$9*(1+'Workforce costs'!S$10)*(1+'Workforce costs'!S$11)</f>
        <v>0</v>
      </c>
      <c r="CX230" s="290">
        <f>BV230*'Workforce costs'!T$9*(1+'Workforce costs'!T$10)*(1+'Workforce costs'!T$11)</f>
        <v>0</v>
      </c>
      <c r="CY230" s="290">
        <f>BW230*'Workforce costs'!U$9*(1+'Workforce costs'!U$10)*(1+'Workforce costs'!U$11)</f>
        <v>0</v>
      </c>
      <c r="CZ230" s="290">
        <f>BX230*'Workforce costs'!V$9*(1+'Workforce costs'!V$10)*(1+'Workforce costs'!V$11)</f>
        <v>0</v>
      </c>
      <c r="DA230" s="290">
        <f>BY230*'Workforce costs'!W$9*(1+'Workforce costs'!W$10)*(1+'Workforce costs'!W$11)</f>
        <v>0</v>
      </c>
      <c r="DB230" s="290">
        <f>BZ230*'Workforce costs'!X$9*(1+'Workforce costs'!X$10)*(1+'Workforce costs'!X$11)</f>
        <v>0</v>
      </c>
      <c r="DC230" s="290">
        <f>CA230*'Workforce costs'!Y$9*(1+'Workforce costs'!Y$10)*(1+'Workforce costs'!Y$11)</f>
        <v>0</v>
      </c>
      <c r="DD230" s="290">
        <f>CB230*'Workforce costs'!Z$9*(1+'Workforce costs'!Z$10)*(1+'Workforce costs'!Z$11)</f>
        <v>0</v>
      </c>
      <c r="DE230" s="290">
        <f>CC230*'Workforce costs'!AA$9*(1+'Workforce costs'!AA$10)*(1+'Workforce costs'!AA$11)</f>
        <v>0</v>
      </c>
      <c r="DF230" s="290">
        <f>CD230*'Workforce costs'!AB$9*(1+'Workforce costs'!AB$10)*(1+'Workforce costs'!AB$11)</f>
        <v>0</v>
      </c>
    </row>
    <row r="231" spans="1:110" x14ac:dyDescent="0.3">
      <c r="A231" s="2" t="str">
        <f>Outputs!$A$4</f>
        <v>Australia</v>
      </c>
      <c r="B231" s="2" t="str">
        <f t="shared" si="27"/>
        <v>Australia 65+</v>
      </c>
      <c r="C231" s="30">
        <f>VLOOKUP($B231,Populations!$D$15:$H$1920,3,FALSE)</f>
        <v>4559374</v>
      </c>
      <c r="D231" s="255">
        <f>IF(OR($H231="General pop",$H231="Schools",$H231="Workplace",$H231="Skills Training",$H231="Digital Supports"),1,VLOOKUP($B231,Populations!$D$15:$H$1920,5,FALSE))</f>
        <v>1</v>
      </c>
      <c r="E231" s="88">
        <f>VLOOKUP(I231,Epidemiology!$C$10:$H$47,6,FALSE)</f>
        <v>1850</v>
      </c>
      <c r="F231" s="102">
        <f>'Care profiles'!R232</f>
        <v>1</v>
      </c>
      <c r="G231" s="15" t="str">
        <f>'Care profiles'!A232</f>
        <v>65+</v>
      </c>
      <c r="H231" s="15" t="str">
        <f>'Care profiles'!B232</f>
        <v>Thoughts</v>
      </c>
      <c r="I231" s="15" t="str">
        <f>'Care profiles'!C232</f>
        <v>Thoughts_65+yrs</v>
      </c>
      <c r="J231" s="15" t="str">
        <f>'Care profiles'!D232</f>
        <v>Care profile</v>
      </c>
      <c r="K231" s="15" t="str">
        <f>'Care profiles'!E232</f>
        <v>Aftercare Services</v>
      </c>
      <c r="L231" s="104">
        <f>'Care profiles'!F232</f>
        <v>0.1</v>
      </c>
      <c r="M231" s="15">
        <f>'Care profiles'!G232</f>
        <v>12</v>
      </c>
      <c r="N231" s="15">
        <f>'Care profiles'!H232</f>
        <v>60</v>
      </c>
      <c r="O231" s="15" t="str">
        <f>'Care profiles'!I232</f>
        <v>min</v>
      </c>
      <c r="P231" s="15" t="str">
        <f>'Care profiles'!J232</f>
        <v>Team</v>
      </c>
      <c r="Q231" s="15" t="str">
        <f>'Care profiles'!K232</f>
        <v>Aftercare Services</v>
      </c>
      <c r="R231" s="15" t="str">
        <f>'Care profiles'!M232</f>
        <v>N</v>
      </c>
      <c r="S231" s="15" t="str">
        <f>'Care profiles'!O232</f>
        <v>N</v>
      </c>
      <c r="T231" s="15" t="str">
        <f>'Care profiles'!Q232</f>
        <v>Y</v>
      </c>
      <c r="U231" s="30">
        <f t="shared" si="28"/>
        <v>84348.418999999994</v>
      </c>
      <c r="V231" s="30">
        <f t="shared" si="29"/>
        <v>8434.8418999999994</v>
      </c>
      <c r="W231" s="30">
        <f>IF(M231="n/a",0,IF(O231="days",V231*M231*(1+(VLOOKUP(K231,'Bed parameters'!$A$9:$G$12,7,FALSE))),V231*M231))</f>
        <v>101218.10279999999</v>
      </c>
      <c r="X231" s="30">
        <f t="shared" si="30"/>
        <v>101218.10279999999</v>
      </c>
      <c r="Y231" s="30">
        <f t="shared" si="31"/>
        <v>0</v>
      </c>
      <c r="Z231" s="113">
        <f>_xlfn.IFNA(Y231/((VLOOKUP(K231,'Bed parameters'!$A$9:$G$12,3,FALSE))*(VLOOKUP(K231,'Bed parameters'!$A$9:$G$12,5,FALSE))),0)</f>
        <v>0</v>
      </c>
      <c r="AA231" s="30">
        <f t="shared" si="32"/>
        <v>101218.10279999999</v>
      </c>
      <c r="AB231" s="30">
        <f>_xlfn.IFNA(IF($O231="days",$Y231*(VLOOKUP($K231,'Bed parameters'!$A$9:$I$12,9,FALSE))*$F231*(VLOOKUP($Q231,'Workforce distribution'!$C$8:$AD$30,AB$7,FALSE)),IF($Q231="n/a",(IF($P231=AB$6,$X231*$F231,0)),$X231*$F231*(VLOOKUP($Q231,'Workforce distribution'!$C$8:$AD$30,AB$7,FALSE)))),0)</f>
        <v>0</v>
      </c>
      <c r="AC231" s="30">
        <f>_xlfn.IFNA(IF($O231="days",$Y231*(VLOOKUP($K231,'Bed parameters'!$A$9:$I$12,9,FALSE))*$F231*(VLOOKUP($Q231,'Workforce distribution'!$C$8:$AD$30,AC$7,FALSE)),IF($Q231="n/a",(IF($P231=AC$6,$X231*$F231,0)),$X231*$F231*(VLOOKUP($Q231,'Workforce distribution'!$C$8:$AD$30,AC$7,FALSE)))),0)</f>
        <v>0</v>
      </c>
      <c r="AD231" s="30">
        <f>_xlfn.IFNA(IF($O231="days",$Y231*(VLOOKUP($K231,'Bed parameters'!$A$9:$I$12,9,FALSE))*$F231*(VLOOKUP($Q231,'Workforce distribution'!$C$8:$AD$30,AD$7,FALSE)),IF($Q231="n/a",(IF($P231=AD$6,$X231*$F231,0)),$X231*$F231*(VLOOKUP($Q231,'Workforce distribution'!$C$8:$AD$30,AD$7,FALSE)))),0)</f>
        <v>0</v>
      </c>
      <c r="AE231" s="30">
        <f>_xlfn.IFNA(IF($O231="days",$Y231*(VLOOKUP($K231,'Bed parameters'!$A$9:$I$12,9,FALSE))*$F231*(VLOOKUP($Q231,'Workforce distribution'!$C$8:$AD$30,AE$7,FALSE)),IF($Q231="n/a",(IF($P231=AE$6,$X231*$F231,0)),$X231*$F231*(VLOOKUP($Q231,'Workforce distribution'!$C$8:$AD$30,AE$7,FALSE)))),0)</f>
        <v>10121.81028</v>
      </c>
      <c r="AF231" s="30">
        <f>_xlfn.IFNA(IF($O231="days",$Y231*(VLOOKUP($K231,'Bed parameters'!$A$9:$I$12,9,FALSE))*$F231*(VLOOKUP($Q231,'Workforce distribution'!$C$8:$AD$30,AF$7,FALSE)),IF($Q231="n/a",(IF($P231=AF$6,$X231*$F231,0)),$X231*$F231*(VLOOKUP($Q231,'Workforce distribution'!$C$8:$AD$30,AF$7,FALSE)))),0)</f>
        <v>0</v>
      </c>
      <c r="AG231" s="30">
        <f>_xlfn.IFNA(IF($O231="days",$Y231*(VLOOKUP($K231,'Bed parameters'!$A$9:$I$12,9,FALSE))*$F231*(VLOOKUP($Q231,'Workforce distribution'!$C$8:$AD$30,AG$7,FALSE)),IF($Q231="n/a",(IF($P231=AG$6,$X231*$F231,0)),$X231*$F231*(VLOOKUP($Q231,'Workforce distribution'!$C$8:$AD$30,AG$7,FALSE)))),0)</f>
        <v>0</v>
      </c>
      <c r="AH231" s="30">
        <f>_xlfn.IFNA(IF($O231="days",$Y231*(VLOOKUP($K231,'Bed parameters'!$A$9:$I$12,9,FALSE))*$F231*(VLOOKUP($Q231,'Workforce distribution'!$C$8:$AD$30,AH$7,FALSE)),IF($Q231="n/a",(IF($P231=AH$6,$X231*$F231,0)),$X231*$F231*(VLOOKUP($Q231,'Workforce distribution'!$C$8:$AD$30,AH$7,FALSE)))),0)</f>
        <v>0</v>
      </c>
      <c r="AI231" s="30">
        <f>_xlfn.IFNA(IF($O231="days",$Y231*(VLOOKUP($K231,'Bed parameters'!$A$9:$I$12,9,FALSE))*$F231*(VLOOKUP($Q231,'Workforce distribution'!$C$8:$AD$30,AI$7,FALSE)),IF($Q231="n/a",(IF($P231=AI$6,$X231*$F231,0)),$X231*$F231*(VLOOKUP($Q231,'Workforce distribution'!$C$8:$AD$30,AI$7,FALSE)))),0)</f>
        <v>0</v>
      </c>
      <c r="AJ231" s="30">
        <f>_xlfn.IFNA(IF($O231="days",$Y231*(VLOOKUP($K231,'Bed parameters'!$A$9:$I$12,9,FALSE))*$F231*(VLOOKUP($Q231,'Workforce distribution'!$C$8:$AD$30,AJ$7,FALSE)),IF($Q231="n/a",(IF($P231=AJ$6,$X231*$F231,0)),$X231*$F231*(VLOOKUP($Q231,'Workforce distribution'!$C$8:$AD$30,AJ$7,FALSE)))),0)</f>
        <v>0</v>
      </c>
      <c r="AK231" s="30">
        <f>_xlfn.IFNA(IF($O231="days",$Y231*(VLOOKUP($K231,'Bed parameters'!$A$9:$I$12,9,FALSE))*$F231*(VLOOKUP($Q231,'Workforce distribution'!$C$8:$AD$30,AK$7,FALSE)),IF($Q231="n/a",(IF($P231=AK$6,$X231*$F231,0)),$X231*$F231*(VLOOKUP($Q231,'Workforce distribution'!$C$8:$AD$30,AK$7,FALSE)))),0)</f>
        <v>70852.671959999992</v>
      </c>
      <c r="AL231" s="30">
        <f>_xlfn.IFNA(IF($O231="days",$Y231*(VLOOKUP($K231,'Bed parameters'!$A$9:$I$12,9,FALSE))*$F231*(VLOOKUP($Q231,'Workforce distribution'!$C$8:$AD$30,AL$7,FALSE)),IF($Q231="n/a",(IF($P231=AL$6,$X231*$F231,0)),$X231*$F231*(VLOOKUP($Q231,'Workforce distribution'!$C$8:$AD$30,AL$7,FALSE)))),0)</f>
        <v>0</v>
      </c>
      <c r="AM231" s="30">
        <f>_xlfn.IFNA(IF($O231="days",$Y231*(VLOOKUP($K231,'Bed parameters'!$A$9:$I$12,9,FALSE))*$F231*(VLOOKUP($Q231,'Workforce distribution'!$C$8:$AD$30,AM$7,FALSE)),IF($Q231="n/a",(IF($P231=AM$6,$X231*$F231,0)),$X231*$F231*(VLOOKUP($Q231,'Workforce distribution'!$C$8:$AD$30,AM$7,FALSE)))),0)</f>
        <v>0</v>
      </c>
      <c r="AN231" s="30">
        <f>_xlfn.IFNA(IF($O231="days",$Y231*(VLOOKUP($K231,'Bed parameters'!$A$9:$I$12,9,FALSE))*$F231*(VLOOKUP($Q231,'Workforce distribution'!$C$8:$AD$30,AN$7,FALSE)),IF($Q231="n/a",(IF($P231=AN$6,$X231*$F231,0)),$X231*$F231*(VLOOKUP($Q231,'Workforce distribution'!$C$8:$AD$30,AN$7,FALSE)))),0)</f>
        <v>0</v>
      </c>
      <c r="AO231" s="30">
        <f>_xlfn.IFNA(IF($O231="days",$Y231*(VLOOKUP($K231,'Bed parameters'!$A$9:$I$12,9,FALSE))*$F231*(VLOOKUP($Q231,'Workforce distribution'!$C$8:$AD$30,AO$7,FALSE)),IF($Q231="n/a",(IF($P231=AO$6,$X231*$F231,0)),$X231*$F231*(VLOOKUP($Q231,'Workforce distribution'!$C$8:$AD$30,AO$7,FALSE)))),0)</f>
        <v>0</v>
      </c>
      <c r="AP231" s="30">
        <f>_xlfn.IFNA(IF($O231="days",$Y231*(VLOOKUP($K231,'Bed parameters'!$A$9:$I$12,9,FALSE))*$F231*(VLOOKUP($Q231,'Workforce distribution'!$C$8:$AD$30,AP$7,FALSE)),IF($Q231="n/a",(IF($P231=AP$6,$X231*$F231,0)),$X231*$F231*(VLOOKUP($Q231,'Workforce distribution'!$C$8:$AD$30,AP$7,FALSE)))),0)</f>
        <v>0</v>
      </c>
      <c r="AQ231" s="30">
        <f>_xlfn.IFNA(IF($O231="days",$Y231*(VLOOKUP($K231,'Bed parameters'!$A$9:$I$12,9,FALSE))*$F231*(VLOOKUP($Q231,'Workforce distribution'!$C$8:$AD$30,AQ$7,FALSE)),IF($Q231="n/a",(IF($P231=AQ$6,$X231*$F231,0)),$X231*$F231*(VLOOKUP($Q231,'Workforce distribution'!$C$8:$AD$30,AQ$7,FALSE)))),0)</f>
        <v>0</v>
      </c>
      <c r="AR231" s="30">
        <f>_xlfn.IFNA(IF($O231="days",$Y231*(VLOOKUP($K231,'Bed parameters'!$A$9:$I$12,9,FALSE))*$F231*(VLOOKUP($Q231,'Workforce distribution'!$C$8:$AD$30,AR$7,FALSE)),IF($Q231="n/a",(IF($P231=AR$6,$X231*$F231,0)),$X231*$F231*(VLOOKUP($Q231,'Workforce distribution'!$C$8:$AD$30,AR$7,FALSE)))),0)</f>
        <v>0</v>
      </c>
      <c r="AS231" s="30">
        <f>_xlfn.IFNA(IF($O231="days",$Y231*(VLOOKUP($K231,'Bed parameters'!$A$9:$I$12,9,FALSE))*$F231*(VLOOKUP($Q231,'Workforce distribution'!$C$8:$AD$30,AS$7,FALSE)),IF($Q231="n/a",(IF($P231=AS$6,$X231*$F231,0)),$X231*$F231*(VLOOKUP($Q231,'Workforce distribution'!$C$8:$AD$30,AS$7,FALSE)))),0)</f>
        <v>20243.620559999999</v>
      </c>
      <c r="AT231" s="30">
        <f>_xlfn.IFNA(IF($O231="days",$Y231*(VLOOKUP($K231,'Bed parameters'!$A$9:$I$12,9,FALSE))*$F231*(VLOOKUP($Q231,'Workforce distribution'!$C$8:$AD$30,AT$7,FALSE)),IF($Q231="n/a",(IF($P231=AT$6,$X231*$F231,0)),$X231*$F231*(VLOOKUP($Q231,'Workforce distribution'!$C$8:$AD$30,AT$7,FALSE)))),0)</f>
        <v>0</v>
      </c>
      <c r="AU231" s="30">
        <f>_xlfn.IFNA(IF($O231="days",$Y231*(VLOOKUP($K231,'Bed parameters'!$A$9:$I$12,9,FALSE))*$F231*(VLOOKUP($Q231,'Workforce distribution'!$C$8:$AD$30,AU$7,FALSE)),IF($Q231="n/a",(IF($P231=AU$6,$X231*$F231,0)),$X231*$F231*(VLOOKUP($Q231,'Workforce distribution'!$C$8:$AD$30,AU$7,FALSE)))),0)</f>
        <v>0</v>
      </c>
      <c r="AV231" s="30">
        <f>_xlfn.IFNA(IF($O231="days",$Y231*(VLOOKUP($K231,'Bed parameters'!$A$9:$I$12,9,FALSE))*$F231*(VLOOKUP($Q231,'Workforce distribution'!$C$8:$AD$30,AV$7,FALSE)),IF($Q231="n/a",(IF($P231=AV$6,$X231*$F231,0)),$X231*$F231*(VLOOKUP($Q231,'Workforce distribution'!$C$8:$AD$30,AV$7,FALSE)))),0)</f>
        <v>0</v>
      </c>
      <c r="AW231" s="30">
        <f>_xlfn.IFNA(IF($O231="days",$Y231*(VLOOKUP($K231,'Bed parameters'!$A$9:$I$12,9,FALSE))*$F231*(VLOOKUP($Q231,'Workforce distribution'!$C$8:$AD$30,AW$7,FALSE)),IF($Q231="n/a",(IF($P231=AW$6,$X231*$F231,0)),$X231*$F231*(VLOOKUP($Q231,'Workforce distribution'!$C$8:$AD$30,AW$7,FALSE)))),0)</f>
        <v>0</v>
      </c>
      <c r="AX231" s="30">
        <f>_xlfn.IFNA(IF($O231="days",$Y231*(VLOOKUP($K231,'Bed parameters'!$A$9:$I$12,9,FALSE))*$F231*(VLOOKUP($Q231,'Workforce distribution'!$C$8:$AD$30,AX$7,FALSE)),IF($Q231="n/a",(IF($P231=AX$6,$X231*$F231,0)),$X231*$F231*(VLOOKUP($Q231,'Workforce distribution'!$C$8:$AD$30,AX$7,FALSE)))),0)</f>
        <v>0</v>
      </c>
      <c r="AY231" s="30">
        <f>_xlfn.IFNA(IF($O231="days",$Y231*(VLOOKUP($K231,'Bed parameters'!$A$9:$I$12,9,FALSE))*$F231*(VLOOKUP($Q231,'Workforce distribution'!$C$8:$AD$30,AY$7,FALSE)),IF($Q231="n/a",(IF($P231=AY$6,$X231*$F231,0)),$X231*$F231*(VLOOKUP($Q231,'Workforce distribution'!$C$8:$AD$30,AY$7,FALSE)))),0)</f>
        <v>0</v>
      </c>
      <c r="AZ231" s="30">
        <f>_xlfn.IFNA(IF($O231="days",$Y231*(VLOOKUP($K231,'Bed parameters'!$A$9:$I$12,9,FALSE))*$F231*(VLOOKUP($Q231,'Workforce distribution'!$C$8:$AD$30,AZ$7,FALSE)),IF($Q231="n/a",(IF($P231=AZ$6,$X231*$F231,0)),$X231*$F231*(VLOOKUP($Q231,'Workforce distribution'!$C$8:$AD$30,AZ$7,FALSE)))),0)</f>
        <v>0</v>
      </c>
      <c r="BA231" s="30">
        <f>_xlfn.IFNA(IF($O231="days",$Y231*(VLOOKUP($K231,'Bed parameters'!$A$9:$I$12,9,FALSE))*$F231*(VLOOKUP($Q231,'Workforce distribution'!$C$8:$AD$30,BA$7,FALSE)),IF($Q231="n/a",(IF($P231=BA$6,$X231*$F231,0)),$X231*$F231*(VLOOKUP($Q231,'Workforce distribution'!$C$8:$AD$30,BA$7,FALSE)))),0)</f>
        <v>0</v>
      </c>
      <c r="BB231" s="30">
        <f>_xlfn.IFNA(IF($O231="days",$Y231*(VLOOKUP($K231,'Bed parameters'!$A$9:$I$12,9,FALSE))*$F231*(VLOOKUP($Q231,'Workforce distribution'!$C$8:$AD$30,BB$7,FALSE)),IF($Q231="n/a",(IF($P231=BB$6,$X231*$F231,0)),$X231*$F231*(VLOOKUP($Q231,'Workforce distribution'!$C$8:$AD$30,BB$7,FALSE)))),0)</f>
        <v>0</v>
      </c>
      <c r="BC231" s="149">
        <f t="shared" si="33"/>
        <v>87.147763695034286</v>
      </c>
      <c r="BD231" s="288">
        <f>IF($Q231="n/a",(IF('Workforce hours'!D$30=0,0,(AB231/'Workforce hours'!D$30))),(IF(VLOOKUP($Q231,'Workforce hours'!$C$8:$AD$30,BD$7,FALSE)=0,0,(AB231/(VLOOKUP($Q231,'Workforce hours'!$C$8:$AD$30,BD$7,FALSE))))))</f>
        <v>0</v>
      </c>
      <c r="BE231" s="288">
        <f>IF($Q231="n/a",(IF('Workforce hours'!E$30=0,0,(AC231/'Workforce hours'!E$30))),(IF(VLOOKUP($Q231,'Workforce hours'!$C$8:$AD$30,BE$7,FALSE)=0,0,(AC231/(VLOOKUP($Q231,'Workforce hours'!$C$8:$AD$30,BE$7,FALSE))))))</f>
        <v>0</v>
      </c>
      <c r="BF231" s="288">
        <f>IF($Q231="n/a",(IF('Workforce hours'!F$30=0,0,(AD231/'Workforce hours'!F$30))),(IF(VLOOKUP($Q231,'Workforce hours'!$C$8:$AD$30,BF$7,FALSE)=0,0,(AD231/(VLOOKUP($Q231,'Workforce hours'!$C$8:$AD$30,BF$7,FALSE))))))</f>
        <v>0</v>
      </c>
      <c r="BG231" s="288">
        <f>IF($Q231="n/a",(IF('Workforce hours'!G$30=0,0,(AE231/'Workforce hours'!G$30))),(IF(VLOOKUP($Q231,'Workforce hours'!$C$8:$AD$30,BG$7,FALSE)=0,0,(AE231/(VLOOKUP($Q231,'Workforce hours'!$C$8:$AD$30,BG$7,FALSE))))))</f>
        <v>7.8646544522144524</v>
      </c>
      <c r="BH231" s="288">
        <f>IF($Q231="n/a",(IF('Workforce hours'!H$30=0,0,(AF231/'Workforce hours'!H$30))),(IF(VLOOKUP($Q231,'Workforce hours'!$C$8:$AD$30,BH$7,FALSE)=0,0,(AF231/(VLOOKUP($Q231,'Workforce hours'!$C$8:$AD$30,BH$7,FALSE))))))</f>
        <v>0</v>
      </c>
      <c r="BI231" s="288">
        <f>IF($Q231="n/a",(IF('Workforce hours'!I$30=0,0,(AG231/'Workforce hours'!I$30))),(IF(VLOOKUP($Q231,'Workforce hours'!$C$8:$AD$30,BI$7,FALSE)=0,0,(AG231/(VLOOKUP($Q231,'Workforce hours'!$C$8:$AD$30,BI$7,FALSE))))))</f>
        <v>0</v>
      </c>
      <c r="BJ231" s="288">
        <f>IF($Q231="n/a",(IF('Workforce hours'!J$30=0,0,(AH231/'Workforce hours'!J$30))),(IF(VLOOKUP($Q231,'Workforce hours'!$C$8:$AD$30,BJ$7,FALSE)=0,0,(AH231/(VLOOKUP($Q231,'Workforce hours'!$C$8:$AD$30,BJ$7,FALSE))))))</f>
        <v>0</v>
      </c>
      <c r="BK231" s="288">
        <f>IF($Q231="n/a",(IF('Workforce hours'!K$30=0,0,(AI231/'Workforce hours'!K$30))),(IF(VLOOKUP($Q231,'Workforce hours'!$C$8:$AD$30,BK$7,FALSE)=0,0,(AI231/(VLOOKUP($Q231,'Workforce hours'!$C$8:$AD$30,BK$7,FALSE))))))</f>
        <v>0</v>
      </c>
      <c r="BL231" s="288">
        <f>IF($Q231="n/a",(IF('Workforce hours'!L$30=0,0,(AJ231/'Workforce hours'!L$30))),(IF(VLOOKUP($Q231,'Workforce hours'!$C$8:$AD$30,BL$7,FALSE)=0,0,(AJ231/(VLOOKUP($Q231,'Workforce hours'!$C$8:$AD$30,BL$7,FALSE))))))</f>
        <v>0</v>
      </c>
      <c r="BM231" s="288">
        <f>IF($Q231="n/a",(IF('Workforce hours'!M$30=0,0,(AK231/'Workforce hours'!M$30))),(IF(VLOOKUP($Q231,'Workforce hours'!$C$8:$AD$30,BM$7,FALSE)=0,0,(AK231/(VLOOKUP($Q231,'Workforce hours'!$C$8:$AD$30,BM$7,FALSE))))))</f>
        <v>61.664640522193203</v>
      </c>
      <c r="BN231" s="288">
        <f>IF($Q231="n/a",(IF('Workforce hours'!N$30=0,0,(AL231/'Workforce hours'!N$30))),(IF(VLOOKUP($Q231,'Workforce hours'!$C$8:$AD$30,BN$7,FALSE)=0,0,(AL231/(VLOOKUP($Q231,'Workforce hours'!$C$8:$AD$30,BN$7,FALSE))))))</f>
        <v>0</v>
      </c>
      <c r="BO231" s="288">
        <f>IF($Q231="n/a",(IF('Workforce hours'!O$30=0,0,(AM231/'Workforce hours'!O$30))),(IF(VLOOKUP($Q231,'Workforce hours'!$C$8:$AD$30,BO$7,FALSE)=0,0,(AM231/(VLOOKUP($Q231,'Workforce hours'!$C$8:$AD$30,BO$7,FALSE))))))</f>
        <v>0</v>
      </c>
      <c r="BP231" s="288">
        <f>IF($Q231="n/a",(IF('Workforce hours'!P$30=0,0,(AN231/'Workforce hours'!P$30))),(IF(VLOOKUP($Q231,'Workforce hours'!$C$8:$AD$30,BP$7,FALSE)=0,0,(AN231/(VLOOKUP($Q231,'Workforce hours'!$C$8:$AD$30,BP$7,FALSE))))))</f>
        <v>0</v>
      </c>
      <c r="BQ231" s="288">
        <f>IF($Q231="n/a",(IF('Workforce hours'!Q$30=0,0,(AO231/'Workforce hours'!Q$30))),(IF(VLOOKUP($Q231,'Workforce hours'!$C$8:$AD$30,BQ$7,FALSE)=0,0,(AO231/(VLOOKUP($Q231,'Workforce hours'!$C$8:$AD$30,BQ$7,FALSE))))))</f>
        <v>0</v>
      </c>
      <c r="BR231" s="288">
        <f>IF($Q231="n/a",(IF('Workforce hours'!R$30=0,0,(AP231/'Workforce hours'!R$30))),(IF(VLOOKUP($Q231,'Workforce hours'!$C$8:$AD$30,BR$7,FALSE)=0,0,(AP231/(VLOOKUP($Q231,'Workforce hours'!$C$8:$AD$30,BR$7,FALSE))))))</f>
        <v>0</v>
      </c>
      <c r="BS231" s="288">
        <f>IF($Q231="n/a",(IF('Workforce hours'!S$30=0,0,(AQ231/'Workforce hours'!S$30))),(IF(VLOOKUP($Q231,'Workforce hours'!$C$8:$AD$30,BS$7,FALSE)=0,0,(AQ231/(VLOOKUP($Q231,'Workforce hours'!$C$8:$AD$30,BS$7,FALSE))))))</f>
        <v>0</v>
      </c>
      <c r="BT231" s="288">
        <f>IF($Q231="n/a",(IF('Workforce hours'!T$30=0,0,(AR231/'Workforce hours'!T$30))),(IF(VLOOKUP($Q231,'Workforce hours'!$C$8:$AD$30,BT$7,FALSE)=0,0,(AR231/(VLOOKUP($Q231,'Workforce hours'!$C$8:$AD$30,BT$7,FALSE))))))</f>
        <v>0</v>
      </c>
      <c r="BU231" s="288">
        <f>IF($Q231="n/a",(IF('Workforce hours'!U$30=0,0,(AS231/'Workforce hours'!U$30))),(IF(VLOOKUP($Q231,'Workforce hours'!$C$8:$AD$30,BU$7,FALSE)=0,0,(AS231/(VLOOKUP($Q231,'Workforce hours'!$C$8:$AD$30,BU$7,FALSE))))))</f>
        <v>17.61846872062663</v>
      </c>
      <c r="BV231" s="288">
        <f>IF($Q231="n/a",(IF('Workforce hours'!V$30=0,0,(AT231/'Workforce hours'!V$30))),(IF(VLOOKUP($Q231,'Workforce hours'!$C$8:$AD$30,BV$7,FALSE)=0,0,(AT231/(VLOOKUP($Q231,'Workforce hours'!$C$8:$AD$30,BV$7,FALSE))))))</f>
        <v>0</v>
      </c>
      <c r="BW231" s="288">
        <f>IF($Q231="n/a",(IF('Workforce hours'!W$30=0,0,(AU231/'Workforce hours'!W$30))),(IF(VLOOKUP($Q231,'Workforce hours'!$C$8:$AD$30,BW$7,FALSE)=0,0,(AU231/(VLOOKUP($Q231,'Workforce hours'!$C$8:$AD$30,BW$7,FALSE))))))</f>
        <v>0</v>
      </c>
      <c r="BX231" s="288">
        <f>IF($Q231="n/a",(IF('Workforce hours'!X$30=0,0,(AV231/'Workforce hours'!X$30))),(IF(VLOOKUP($Q231,'Workforce hours'!$C$8:$AD$30,BX$7,FALSE)=0,0,(AV231/(VLOOKUP($Q231,'Workforce hours'!$C$8:$AD$30,BX$7,FALSE))))))</f>
        <v>0</v>
      </c>
      <c r="BY231" s="288">
        <f>IF($Q231="n/a",(IF('Workforce hours'!Y$30=0,0,(AW231/'Workforce hours'!Y$30))),(IF(VLOOKUP($Q231,'Workforce hours'!$C$8:$AD$30,BY$7,FALSE)=0,0,(AW231/(VLOOKUP($Q231,'Workforce hours'!$C$8:$AD$30,BY$7,FALSE))))))</f>
        <v>0</v>
      </c>
      <c r="BZ231" s="288">
        <f>IF($Q231="n/a",(IF('Workforce hours'!Z$30=0,0,(AX231/'Workforce hours'!Z$30))),(IF(VLOOKUP($Q231,'Workforce hours'!$C$8:$AD$30,BZ$7,FALSE)=0,0,(AX231/(VLOOKUP($Q231,'Workforce hours'!$C$8:$AD$30,BZ$7,FALSE))))))</f>
        <v>0</v>
      </c>
      <c r="CA231" s="288">
        <f>IF($Q231="n/a",(IF('Workforce hours'!AA$30=0,0,(AY231/'Workforce hours'!AA$30))),(IF(VLOOKUP($Q231,'Workforce hours'!$C$8:$AD$30,CA$7,FALSE)=0,0,(AY231/(VLOOKUP($Q231,'Workforce hours'!$C$8:$AD$30,CA$7,FALSE))))))</f>
        <v>0</v>
      </c>
      <c r="CB231" s="288">
        <f>IF($Q231="n/a",(IF('Workforce hours'!AB$30=0,0,(AZ231/'Workforce hours'!AB$30))),(IF(VLOOKUP($Q231,'Workforce hours'!$C$8:$AD$30,CB$7,FALSE)=0,0,(AZ231/(VLOOKUP($Q231,'Workforce hours'!$C$8:$AD$30,CB$7,FALSE))))))</f>
        <v>0</v>
      </c>
      <c r="CC231" s="288">
        <f>IF($Q231="n/a",(IF('Workforce hours'!AC$30=0,0,(BA231/'Workforce hours'!AC$30))),(IF(VLOOKUP($Q231,'Workforce hours'!$C$8:$AD$30,CC$7,FALSE)=0,0,(BA231/(VLOOKUP($Q231,'Workforce hours'!$C$8:$AD$30,CC$7,FALSE))))))</f>
        <v>0</v>
      </c>
      <c r="CD231" s="288">
        <f>IF($Q231="n/a",(IF('Workforce hours'!AD$30=0,0,(BB231/'Workforce hours'!AD$30))),(IF(VLOOKUP($Q231,'Workforce hours'!$C$8:$AD$30,CD$7,FALSE)=0,0,(BB231/(VLOOKUP($Q231,'Workforce hours'!$C$8:$AD$30,CD$7,FALSE))))))</f>
        <v>0</v>
      </c>
      <c r="CE231" s="289">
        <f t="shared" si="34"/>
        <v>0</v>
      </c>
      <c r="CF231" s="290">
        <f>BD231*'Workforce costs'!B$9*(1+'Workforce costs'!B$10)*(1+'Workforce costs'!B$11)</f>
        <v>0</v>
      </c>
      <c r="CG231" s="290">
        <f>BE231*'Workforce costs'!C$9*(1+'Workforce costs'!C$10)*(1+'Workforce costs'!C$11)</f>
        <v>0</v>
      </c>
      <c r="CH231" s="290">
        <f>BF231*'Workforce costs'!D$9*(1+'Workforce costs'!D$10)*(1+'Workforce costs'!D$11)</f>
        <v>0</v>
      </c>
      <c r="CI231" s="290">
        <f>BG231*'Workforce costs'!E$9*(1+'Workforce costs'!E$10)*(1+'Workforce costs'!E$11)</f>
        <v>0</v>
      </c>
      <c r="CJ231" s="290">
        <f>BH231*'Workforce costs'!F$9*(1+'Workforce costs'!F$10)*(1+'Workforce costs'!F$11)</f>
        <v>0</v>
      </c>
      <c r="CK231" s="290">
        <f>BI231*'Workforce costs'!G$9*(1+'Workforce costs'!G$10)*(1+'Workforce costs'!G$11)</f>
        <v>0</v>
      </c>
      <c r="CL231" s="290">
        <f>BJ231*'Workforce costs'!H$9*(1+'Workforce costs'!H$10)*(1+'Workforce costs'!H$11)</f>
        <v>0</v>
      </c>
      <c r="CM231" s="290">
        <f>BK231*'Workforce costs'!I$9*(1+'Workforce costs'!I$10)*(1+'Workforce costs'!I$11)</f>
        <v>0</v>
      </c>
      <c r="CN231" s="290">
        <f>BL231*'Workforce costs'!J$9*(1+'Workforce costs'!J$10)*(1+'Workforce costs'!J$11)</f>
        <v>0</v>
      </c>
      <c r="CO231" s="290">
        <f>BM231*'Workforce costs'!K$9*(1+'Workforce costs'!K$10)*(1+'Workforce costs'!K$11)</f>
        <v>0</v>
      </c>
      <c r="CP231" s="290">
        <f>BN231*'Workforce costs'!L$9*(1+'Workforce costs'!L$10)*(1+'Workforce costs'!L$11)</f>
        <v>0</v>
      </c>
      <c r="CQ231" s="290">
        <f>BO231*'Workforce costs'!M$9*(1+'Workforce costs'!M$10)*(1+'Workforce costs'!M$11)</f>
        <v>0</v>
      </c>
      <c r="CR231" s="290">
        <f>BP231*'Workforce costs'!N$9*(1+'Workforce costs'!N$10)*(1+'Workforce costs'!N$11)</f>
        <v>0</v>
      </c>
      <c r="CS231" s="290">
        <f>BQ231*'Workforce costs'!O$9*(1+'Workforce costs'!O$10)*(1+'Workforce costs'!O$11)</f>
        <v>0</v>
      </c>
      <c r="CT231" s="290">
        <f>BR231*'Workforce costs'!P$9*(1+'Workforce costs'!P$10)*(1+'Workforce costs'!P$11)</f>
        <v>0</v>
      </c>
      <c r="CU231" s="290">
        <f>BS231*'Workforce costs'!Q$9*(1+'Workforce costs'!Q$10)*(1+'Workforce costs'!Q$11)</f>
        <v>0</v>
      </c>
      <c r="CV231" s="290">
        <f>BT231*'Workforce costs'!R$9*(1+'Workforce costs'!R$10)*(1+'Workforce costs'!R$11)</f>
        <v>0</v>
      </c>
      <c r="CW231" s="290">
        <f>BU231*'Workforce costs'!S$9*(1+'Workforce costs'!S$10)*(1+'Workforce costs'!S$11)</f>
        <v>0</v>
      </c>
      <c r="CX231" s="290">
        <f>BV231*'Workforce costs'!T$9*(1+'Workforce costs'!T$10)*(1+'Workforce costs'!T$11)</f>
        <v>0</v>
      </c>
      <c r="CY231" s="290">
        <f>BW231*'Workforce costs'!U$9*(1+'Workforce costs'!U$10)*(1+'Workforce costs'!U$11)</f>
        <v>0</v>
      </c>
      <c r="CZ231" s="290">
        <f>BX231*'Workforce costs'!V$9*(1+'Workforce costs'!V$10)*(1+'Workforce costs'!V$11)</f>
        <v>0</v>
      </c>
      <c r="DA231" s="290">
        <f>BY231*'Workforce costs'!W$9*(1+'Workforce costs'!W$10)*(1+'Workforce costs'!W$11)</f>
        <v>0</v>
      </c>
      <c r="DB231" s="290">
        <f>BZ231*'Workforce costs'!X$9*(1+'Workforce costs'!X$10)*(1+'Workforce costs'!X$11)</f>
        <v>0</v>
      </c>
      <c r="DC231" s="290">
        <f>CA231*'Workforce costs'!Y$9*(1+'Workforce costs'!Y$10)*(1+'Workforce costs'!Y$11)</f>
        <v>0</v>
      </c>
      <c r="DD231" s="290">
        <f>CB231*'Workforce costs'!Z$9*(1+'Workforce costs'!Z$10)*(1+'Workforce costs'!Z$11)</f>
        <v>0</v>
      </c>
      <c r="DE231" s="290">
        <f>CC231*'Workforce costs'!AA$9*(1+'Workforce costs'!AA$10)*(1+'Workforce costs'!AA$11)</f>
        <v>0</v>
      </c>
      <c r="DF231" s="290">
        <f>CD231*'Workforce costs'!AB$9*(1+'Workforce costs'!AB$10)*(1+'Workforce costs'!AB$11)</f>
        <v>0</v>
      </c>
    </row>
    <row r="232" spans="1:110" x14ac:dyDescent="0.3">
      <c r="A232" s="2" t="str">
        <f>Outputs!$A$4</f>
        <v>Australia</v>
      </c>
      <c r="B232" s="2" t="str">
        <f t="shared" si="27"/>
        <v>Australia 65+</v>
      </c>
      <c r="C232" s="30">
        <f>VLOOKUP($B232,Populations!$D$15:$H$1920,3,FALSE)</f>
        <v>4559374</v>
      </c>
      <c r="D232" s="255">
        <f>IF(OR($H232="General pop",$H232="Schools",$H232="Workplace",$H232="Skills Training",$H232="Digital Supports"),1,VLOOKUP($B232,Populations!$D$15:$H$1920,5,FALSE))</f>
        <v>1</v>
      </c>
      <c r="E232" s="88">
        <f>VLOOKUP(I232,Epidemiology!$C$10:$H$47,6,FALSE)</f>
        <v>1850</v>
      </c>
      <c r="F232" s="102">
        <f>'Care profiles'!R233</f>
        <v>1</v>
      </c>
      <c r="G232" s="15" t="str">
        <f>'Care profiles'!A233</f>
        <v>65+</v>
      </c>
      <c r="H232" s="15" t="str">
        <f>'Care profiles'!B233</f>
        <v>Thoughts</v>
      </c>
      <c r="I232" s="15" t="str">
        <f>'Care profiles'!C233</f>
        <v>Thoughts_65+yrs</v>
      </c>
      <c r="J232" s="15" t="str">
        <f>'Care profiles'!D233</f>
        <v>Care profile</v>
      </c>
      <c r="K232" s="15" t="str">
        <f>'Care profiles'!E233</f>
        <v>Individual Carer Peer Support – Service Navigation</v>
      </c>
      <c r="L232" s="104">
        <f>'Care profiles'!F233</f>
        <v>0.05</v>
      </c>
      <c r="M232" s="15">
        <f>'Care profiles'!G233</f>
        <v>1</v>
      </c>
      <c r="N232" s="15">
        <f>'Care profiles'!H233</f>
        <v>15</v>
      </c>
      <c r="O232" s="15" t="str">
        <f>'Care profiles'!I233</f>
        <v>min</v>
      </c>
      <c r="P232" s="15" t="str">
        <f>'Care profiles'!J233</f>
        <v>Peer Worker</v>
      </c>
      <c r="Q232" s="15" t="str">
        <f>'Care profiles'!K233</f>
        <v>n/a</v>
      </c>
      <c r="R232" s="15" t="str">
        <f>'Care profiles'!M233</f>
        <v>N</v>
      </c>
      <c r="S232" s="15" t="str">
        <f>'Care profiles'!O233</f>
        <v>Y</v>
      </c>
      <c r="T232" s="15" t="str">
        <f>'Care profiles'!Q233</f>
        <v>N</v>
      </c>
      <c r="U232" s="30">
        <f t="shared" si="28"/>
        <v>84348.418999999994</v>
      </c>
      <c r="V232" s="30">
        <f t="shared" si="29"/>
        <v>4217.4209499999997</v>
      </c>
      <c r="W232" s="30">
        <f>IF(M232="n/a",0,IF(O232="days",V232*M232*(1+(VLOOKUP(K232,'Bed parameters'!$A$9:$G$12,7,FALSE))),V232*M232))</f>
        <v>4217.4209499999997</v>
      </c>
      <c r="X232" s="30">
        <f t="shared" si="30"/>
        <v>1054.3552374999999</v>
      </c>
      <c r="Y232" s="30">
        <f t="shared" si="31"/>
        <v>0</v>
      </c>
      <c r="Z232" s="113">
        <f>_xlfn.IFNA(Y232/((VLOOKUP(K232,'Bed parameters'!$A$9:$G$12,3,FALSE))*(VLOOKUP(K232,'Bed parameters'!$A$9:$G$12,5,FALSE))),0)</f>
        <v>0</v>
      </c>
      <c r="AA232" s="30">
        <f t="shared" si="32"/>
        <v>1054.3552374999999</v>
      </c>
      <c r="AB232" s="30">
        <f>_xlfn.IFNA(IF($O232="days",$Y232*(VLOOKUP($K232,'Bed parameters'!$A$9:$I$12,9,FALSE))*$F232*(VLOOKUP($Q232,'Workforce distribution'!$C$8:$AD$30,AB$7,FALSE)),IF($Q232="n/a",(IF($P232=AB$6,$X232*$F232,0)),$X232*$F232*(VLOOKUP($Q232,'Workforce distribution'!$C$8:$AD$30,AB$7,FALSE)))),0)</f>
        <v>0</v>
      </c>
      <c r="AC232" s="30">
        <f>_xlfn.IFNA(IF($O232="days",$Y232*(VLOOKUP($K232,'Bed parameters'!$A$9:$I$12,9,FALSE))*$F232*(VLOOKUP($Q232,'Workforce distribution'!$C$8:$AD$30,AC$7,FALSE)),IF($Q232="n/a",(IF($P232=AC$6,$X232*$F232,0)),$X232*$F232*(VLOOKUP($Q232,'Workforce distribution'!$C$8:$AD$30,AC$7,FALSE)))),0)</f>
        <v>0</v>
      </c>
      <c r="AD232" s="30">
        <f>_xlfn.IFNA(IF($O232="days",$Y232*(VLOOKUP($K232,'Bed parameters'!$A$9:$I$12,9,FALSE))*$F232*(VLOOKUP($Q232,'Workforce distribution'!$C$8:$AD$30,AD$7,FALSE)),IF($Q232="n/a",(IF($P232=AD$6,$X232*$F232,0)),$X232*$F232*(VLOOKUP($Q232,'Workforce distribution'!$C$8:$AD$30,AD$7,FALSE)))),0)</f>
        <v>0</v>
      </c>
      <c r="AE232" s="30">
        <f>_xlfn.IFNA(IF($O232="days",$Y232*(VLOOKUP($K232,'Bed parameters'!$A$9:$I$12,9,FALSE))*$F232*(VLOOKUP($Q232,'Workforce distribution'!$C$8:$AD$30,AE$7,FALSE)),IF($Q232="n/a",(IF($P232=AE$6,$X232*$F232,0)),$X232*$F232*(VLOOKUP($Q232,'Workforce distribution'!$C$8:$AD$30,AE$7,FALSE)))),0)</f>
        <v>1054.3552374999999</v>
      </c>
      <c r="AF232" s="30">
        <f>_xlfn.IFNA(IF($O232="days",$Y232*(VLOOKUP($K232,'Bed parameters'!$A$9:$I$12,9,FALSE))*$F232*(VLOOKUP($Q232,'Workforce distribution'!$C$8:$AD$30,AF$7,FALSE)),IF($Q232="n/a",(IF($P232=AF$6,$X232*$F232,0)),$X232*$F232*(VLOOKUP($Q232,'Workforce distribution'!$C$8:$AD$30,AF$7,FALSE)))),0)</f>
        <v>0</v>
      </c>
      <c r="AG232" s="30">
        <f>_xlfn.IFNA(IF($O232="days",$Y232*(VLOOKUP($K232,'Bed parameters'!$A$9:$I$12,9,FALSE))*$F232*(VLOOKUP($Q232,'Workforce distribution'!$C$8:$AD$30,AG$7,FALSE)),IF($Q232="n/a",(IF($P232=AG$6,$X232*$F232,0)),$X232*$F232*(VLOOKUP($Q232,'Workforce distribution'!$C$8:$AD$30,AG$7,FALSE)))),0)</f>
        <v>0</v>
      </c>
      <c r="AH232" s="30">
        <f>_xlfn.IFNA(IF($O232="days",$Y232*(VLOOKUP($K232,'Bed parameters'!$A$9:$I$12,9,FALSE))*$F232*(VLOOKUP($Q232,'Workforce distribution'!$C$8:$AD$30,AH$7,FALSE)),IF($Q232="n/a",(IF($P232=AH$6,$X232*$F232,0)),$X232*$F232*(VLOOKUP($Q232,'Workforce distribution'!$C$8:$AD$30,AH$7,FALSE)))),0)</f>
        <v>0</v>
      </c>
      <c r="AI232" s="30">
        <f>_xlfn.IFNA(IF($O232="days",$Y232*(VLOOKUP($K232,'Bed parameters'!$A$9:$I$12,9,FALSE))*$F232*(VLOOKUP($Q232,'Workforce distribution'!$C$8:$AD$30,AI$7,FALSE)),IF($Q232="n/a",(IF($P232=AI$6,$X232*$F232,0)),$X232*$F232*(VLOOKUP($Q232,'Workforce distribution'!$C$8:$AD$30,AI$7,FALSE)))),0)</f>
        <v>0</v>
      </c>
      <c r="AJ232" s="30">
        <f>_xlfn.IFNA(IF($O232="days",$Y232*(VLOOKUP($K232,'Bed parameters'!$A$9:$I$12,9,FALSE))*$F232*(VLOOKUP($Q232,'Workforce distribution'!$C$8:$AD$30,AJ$7,FALSE)),IF($Q232="n/a",(IF($P232=AJ$6,$X232*$F232,0)),$X232*$F232*(VLOOKUP($Q232,'Workforce distribution'!$C$8:$AD$30,AJ$7,FALSE)))),0)</f>
        <v>0</v>
      </c>
      <c r="AK232" s="30">
        <f>_xlfn.IFNA(IF($O232="days",$Y232*(VLOOKUP($K232,'Bed parameters'!$A$9:$I$12,9,FALSE))*$F232*(VLOOKUP($Q232,'Workforce distribution'!$C$8:$AD$30,AK$7,FALSE)),IF($Q232="n/a",(IF($P232=AK$6,$X232*$F232,0)),$X232*$F232*(VLOOKUP($Q232,'Workforce distribution'!$C$8:$AD$30,AK$7,FALSE)))),0)</f>
        <v>0</v>
      </c>
      <c r="AL232" s="30">
        <f>_xlfn.IFNA(IF($O232="days",$Y232*(VLOOKUP($K232,'Bed parameters'!$A$9:$I$12,9,FALSE))*$F232*(VLOOKUP($Q232,'Workforce distribution'!$C$8:$AD$30,AL$7,FALSE)),IF($Q232="n/a",(IF($P232=AL$6,$X232*$F232,0)),$X232*$F232*(VLOOKUP($Q232,'Workforce distribution'!$C$8:$AD$30,AL$7,FALSE)))),0)</f>
        <v>0</v>
      </c>
      <c r="AM232" s="30">
        <f>_xlfn.IFNA(IF($O232="days",$Y232*(VLOOKUP($K232,'Bed parameters'!$A$9:$I$12,9,FALSE))*$F232*(VLOOKUP($Q232,'Workforce distribution'!$C$8:$AD$30,AM$7,FALSE)),IF($Q232="n/a",(IF($P232=AM$6,$X232*$F232,0)),$X232*$F232*(VLOOKUP($Q232,'Workforce distribution'!$C$8:$AD$30,AM$7,FALSE)))),0)</f>
        <v>0</v>
      </c>
      <c r="AN232" s="30">
        <f>_xlfn.IFNA(IF($O232="days",$Y232*(VLOOKUP($K232,'Bed parameters'!$A$9:$I$12,9,FALSE))*$F232*(VLOOKUP($Q232,'Workforce distribution'!$C$8:$AD$30,AN$7,FALSE)),IF($Q232="n/a",(IF($P232=AN$6,$X232*$F232,0)),$X232*$F232*(VLOOKUP($Q232,'Workforce distribution'!$C$8:$AD$30,AN$7,FALSE)))),0)</f>
        <v>0</v>
      </c>
      <c r="AO232" s="30">
        <f>_xlfn.IFNA(IF($O232="days",$Y232*(VLOOKUP($K232,'Bed parameters'!$A$9:$I$12,9,FALSE))*$F232*(VLOOKUP($Q232,'Workforce distribution'!$C$8:$AD$30,AO$7,FALSE)),IF($Q232="n/a",(IF($P232=AO$6,$X232*$F232,0)),$X232*$F232*(VLOOKUP($Q232,'Workforce distribution'!$C$8:$AD$30,AO$7,FALSE)))),0)</f>
        <v>0</v>
      </c>
      <c r="AP232" s="30">
        <f>_xlfn.IFNA(IF($O232="days",$Y232*(VLOOKUP($K232,'Bed parameters'!$A$9:$I$12,9,FALSE))*$F232*(VLOOKUP($Q232,'Workforce distribution'!$C$8:$AD$30,AP$7,FALSE)),IF($Q232="n/a",(IF($P232=AP$6,$X232*$F232,0)),$X232*$F232*(VLOOKUP($Q232,'Workforce distribution'!$C$8:$AD$30,AP$7,FALSE)))),0)</f>
        <v>0</v>
      </c>
      <c r="AQ232" s="30">
        <f>_xlfn.IFNA(IF($O232="days",$Y232*(VLOOKUP($K232,'Bed parameters'!$A$9:$I$12,9,FALSE))*$F232*(VLOOKUP($Q232,'Workforce distribution'!$C$8:$AD$30,AQ$7,FALSE)),IF($Q232="n/a",(IF($P232=AQ$6,$X232*$F232,0)),$X232*$F232*(VLOOKUP($Q232,'Workforce distribution'!$C$8:$AD$30,AQ$7,FALSE)))),0)</f>
        <v>0</v>
      </c>
      <c r="AR232" s="30">
        <f>_xlfn.IFNA(IF($O232="days",$Y232*(VLOOKUP($K232,'Bed parameters'!$A$9:$I$12,9,FALSE))*$F232*(VLOOKUP($Q232,'Workforce distribution'!$C$8:$AD$30,AR$7,FALSE)),IF($Q232="n/a",(IF($P232=AR$6,$X232*$F232,0)),$X232*$F232*(VLOOKUP($Q232,'Workforce distribution'!$C$8:$AD$30,AR$7,FALSE)))),0)</f>
        <v>0</v>
      </c>
      <c r="AS232" s="30">
        <f>_xlfn.IFNA(IF($O232="days",$Y232*(VLOOKUP($K232,'Bed parameters'!$A$9:$I$12,9,FALSE))*$F232*(VLOOKUP($Q232,'Workforce distribution'!$C$8:$AD$30,AS$7,FALSE)),IF($Q232="n/a",(IF($P232=AS$6,$X232*$F232,0)),$X232*$F232*(VLOOKUP($Q232,'Workforce distribution'!$C$8:$AD$30,AS$7,FALSE)))),0)</f>
        <v>0</v>
      </c>
      <c r="AT232" s="30">
        <f>_xlfn.IFNA(IF($O232="days",$Y232*(VLOOKUP($K232,'Bed parameters'!$A$9:$I$12,9,FALSE))*$F232*(VLOOKUP($Q232,'Workforce distribution'!$C$8:$AD$30,AT$7,FALSE)),IF($Q232="n/a",(IF($P232=AT$6,$X232*$F232,0)),$X232*$F232*(VLOOKUP($Q232,'Workforce distribution'!$C$8:$AD$30,AT$7,FALSE)))),0)</f>
        <v>0</v>
      </c>
      <c r="AU232" s="30">
        <f>_xlfn.IFNA(IF($O232="days",$Y232*(VLOOKUP($K232,'Bed parameters'!$A$9:$I$12,9,FALSE))*$F232*(VLOOKUP($Q232,'Workforce distribution'!$C$8:$AD$30,AU$7,FALSE)),IF($Q232="n/a",(IF($P232=AU$6,$X232*$F232,0)),$X232*$F232*(VLOOKUP($Q232,'Workforce distribution'!$C$8:$AD$30,AU$7,FALSE)))),0)</f>
        <v>0</v>
      </c>
      <c r="AV232" s="30">
        <f>_xlfn.IFNA(IF($O232="days",$Y232*(VLOOKUP($K232,'Bed parameters'!$A$9:$I$12,9,FALSE))*$F232*(VLOOKUP($Q232,'Workforce distribution'!$C$8:$AD$30,AV$7,FALSE)),IF($Q232="n/a",(IF($P232=AV$6,$X232*$F232,0)),$X232*$F232*(VLOOKUP($Q232,'Workforce distribution'!$C$8:$AD$30,AV$7,FALSE)))),0)</f>
        <v>0</v>
      </c>
      <c r="AW232" s="30">
        <f>_xlfn.IFNA(IF($O232="days",$Y232*(VLOOKUP($K232,'Bed parameters'!$A$9:$I$12,9,FALSE))*$F232*(VLOOKUP($Q232,'Workforce distribution'!$C$8:$AD$30,AW$7,FALSE)),IF($Q232="n/a",(IF($P232=AW$6,$X232*$F232,0)),$X232*$F232*(VLOOKUP($Q232,'Workforce distribution'!$C$8:$AD$30,AW$7,FALSE)))),0)</f>
        <v>0</v>
      </c>
      <c r="AX232" s="30">
        <f>_xlfn.IFNA(IF($O232="days",$Y232*(VLOOKUP($K232,'Bed parameters'!$A$9:$I$12,9,FALSE))*$F232*(VLOOKUP($Q232,'Workforce distribution'!$C$8:$AD$30,AX$7,FALSE)),IF($Q232="n/a",(IF($P232=AX$6,$X232*$F232,0)),$X232*$F232*(VLOOKUP($Q232,'Workforce distribution'!$C$8:$AD$30,AX$7,FALSE)))),0)</f>
        <v>0</v>
      </c>
      <c r="AY232" s="30">
        <f>_xlfn.IFNA(IF($O232="days",$Y232*(VLOOKUP($K232,'Bed parameters'!$A$9:$I$12,9,FALSE))*$F232*(VLOOKUP($Q232,'Workforce distribution'!$C$8:$AD$30,AY$7,FALSE)),IF($Q232="n/a",(IF($P232=AY$6,$X232*$F232,0)),$X232*$F232*(VLOOKUP($Q232,'Workforce distribution'!$C$8:$AD$30,AY$7,FALSE)))),0)</f>
        <v>0</v>
      </c>
      <c r="AZ232" s="30">
        <f>_xlfn.IFNA(IF($O232="days",$Y232*(VLOOKUP($K232,'Bed parameters'!$A$9:$I$12,9,FALSE))*$F232*(VLOOKUP($Q232,'Workforce distribution'!$C$8:$AD$30,AZ$7,FALSE)),IF($Q232="n/a",(IF($P232=AZ$6,$X232*$F232,0)),$X232*$F232*(VLOOKUP($Q232,'Workforce distribution'!$C$8:$AD$30,AZ$7,FALSE)))),0)</f>
        <v>0</v>
      </c>
      <c r="BA232" s="30">
        <f>_xlfn.IFNA(IF($O232="days",$Y232*(VLOOKUP($K232,'Bed parameters'!$A$9:$I$12,9,FALSE))*$F232*(VLOOKUP($Q232,'Workforce distribution'!$C$8:$AD$30,BA$7,FALSE)),IF($Q232="n/a",(IF($P232=BA$6,$X232*$F232,0)),$X232*$F232*(VLOOKUP($Q232,'Workforce distribution'!$C$8:$AD$30,BA$7,FALSE)))),0)</f>
        <v>0</v>
      </c>
      <c r="BB232" s="30">
        <f>_xlfn.IFNA(IF($O232="days",$Y232*(VLOOKUP($K232,'Bed parameters'!$A$9:$I$12,9,FALSE))*$F232*(VLOOKUP($Q232,'Workforce distribution'!$C$8:$AD$30,BB$7,FALSE)),IF($Q232="n/a",(IF($P232=BB$6,$X232*$F232,0)),$X232*$F232*(VLOOKUP($Q232,'Workforce distribution'!$C$8:$AD$30,BB$7,FALSE)))),0)</f>
        <v>0</v>
      </c>
      <c r="BC232" s="149">
        <f t="shared" si="33"/>
        <v>0.9174174693830246</v>
      </c>
      <c r="BD232" s="288">
        <f>IF($Q232="n/a",(IF('Workforce hours'!D$30=0,0,(AB232/'Workforce hours'!D$30))),(IF(VLOOKUP($Q232,'Workforce hours'!$C$8:$AD$30,BD$7,FALSE)=0,0,(AB232/(VLOOKUP($Q232,'Workforce hours'!$C$8:$AD$30,BD$7,FALSE))))))</f>
        <v>0</v>
      </c>
      <c r="BE232" s="288">
        <f>IF($Q232="n/a",(IF('Workforce hours'!E$30=0,0,(AC232/'Workforce hours'!E$30))),(IF(VLOOKUP($Q232,'Workforce hours'!$C$8:$AD$30,BE$7,FALSE)=0,0,(AC232/(VLOOKUP($Q232,'Workforce hours'!$C$8:$AD$30,BE$7,FALSE))))))</f>
        <v>0</v>
      </c>
      <c r="BF232" s="288">
        <f>IF($Q232="n/a",(IF('Workforce hours'!F$30=0,0,(AD232/'Workforce hours'!F$30))),(IF(VLOOKUP($Q232,'Workforce hours'!$C$8:$AD$30,BF$7,FALSE)=0,0,(AD232/(VLOOKUP($Q232,'Workforce hours'!$C$8:$AD$30,BF$7,FALSE))))))</f>
        <v>0</v>
      </c>
      <c r="BG232" s="288">
        <f>IF($Q232="n/a",(IF('Workforce hours'!G$30=0,0,(AE232/'Workforce hours'!G$30))),(IF(VLOOKUP($Q232,'Workforce hours'!$C$8:$AD$30,BG$7,FALSE)=0,0,(AE232/(VLOOKUP($Q232,'Workforce hours'!$C$8:$AD$30,BG$7,FALSE))))))</f>
        <v>0.9174174693830246</v>
      </c>
      <c r="BH232" s="288">
        <f>IF($Q232="n/a",(IF('Workforce hours'!H$30=0,0,(AF232/'Workforce hours'!H$30))),(IF(VLOOKUP($Q232,'Workforce hours'!$C$8:$AD$30,BH$7,FALSE)=0,0,(AF232/(VLOOKUP($Q232,'Workforce hours'!$C$8:$AD$30,BH$7,FALSE))))))</f>
        <v>0</v>
      </c>
      <c r="BI232" s="288">
        <f>IF($Q232="n/a",(IF('Workforce hours'!I$30=0,0,(AG232/'Workforce hours'!I$30))),(IF(VLOOKUP($Q232,'Workforce hours'!$C$8:$AD$30,BI$7,FALSE)=0,0,(AG232/(VLOOKUP($Q232,'Workforce hours'!$C$8:$AD$30,BI$7,FALSE))))))</f>
        <v>0</v>
      </c>
      <c r="BJ232" s="288">
        <f>IF($Q232="n/a",(IF('Workforce hours'!J$30=0,0,(AH232/'Workforce hours'!J$30))),(IF(VLOOKUP($Q232,'Workforce hours'!$C$8:$AD$30,BJ$7,FALSE)=0,0,(AH232/(VLOOKUP($Q232,'Workforce hours'!$C$8:$AD$30,BJ$7,FALSE))))))</f>
        <v>0</v>
      </c>
      <c r="BK232" s="288">
        <f>IF($Q232="n/a",(IF('Workforce hours'!K$30=0,0,(AI232/'Workforce hours'!K$30))),(IF(VLOOKUP($Q232,'Workforce hours'!$C$8:$AD$30,BK$7,FALSE)=0,0,(AI232/(VLOOKUP($Q232,'Workforce hours'!$C$8:$AD$30,BK$7,FALSE))))))</f>
        <v>0</v>
      </c>
      <c r="BL232" s="288">
        <f>IF($Q232="n/a",(IF('Workforce hours'!L$30=0,0,(AJ232/'Workforce hours'!L$30))),(IF(VLOOKUP($Q232,'Workforce hours'!$C$8:$AD$30,BL$7,FALSE)=0,0,(AJ232/(VLOOKUP($Q232,'Workforce hours'!$C$8:$AD$30,BL$7,FALSE))))))</f>
        <v>0</v>
      </c>
      <c r="BM232" s="288">
        <f>IF($Q232="n/a",(IF('Workforce hours'!M$30=0,0,(AK232/'Workforce hours'!M$30))),(IF(VLOOKUP($Q232,'Workforce hours'!$C$8:$AD$30,BM$7,FALSE)=0,0,(AK232/(VLOOKUP($Q232,'Workforce hours'!$C$8:$AD$30,BM$7,FALSE))))))</f>
        <v>0</v>
      </c>
      <c r="BN232" s="288">
        <f>IF($Q232="n/a",(IF('Workforce hours'!N$30=0,0,(AL232/'Workforce hours'!N$30))),(IF(VLOOKUP($Q232,'Workforce hours'!$C$8:$AD$30,BN$7,FALSE)=0,0,(AL232/(VLOOKUP($Q232,'Workforce hours'!$C$8:$AD$30,BN$7,FALSE))))))</f>
        <v>0</v>
      </c>
      <c r="BO232" s="288">
        <f>IF($Q232="n/a",(IF('Workforce hours'!O$30=0,0,(AM232/'Workforce hours'!O$30))),(IF(VLOOKUP($Q232,'Workforce hours'!$C$8:$AD$30,BO$7,FALSE)=0,0,(AM232/(VLOOKUP($Q232,'Workforce hours'!$C$8:$AD$30,BO$7,FALSE))))))</f>
        <v>0</v>
      </c>
      <c r="BP232" s="288">
        <f>IF($Q232="n/a",(IF('Workforce hours'!P$30=0,0,(AN232/'Workforce hours'!P$30))),(IF(VLOOKUP($Q232,'Workforce hours'!$C$8:$AD$30,BP$7,FALSE)=0,0,(AN232/(VLOOKUP($Q232,'Workforce hours'!$C$8:$AD$30,BP$7,FALSE))))))</f>
        <v>0</v>
      </c>
      <c r="BQ232" s="288">
        <f>IF($Q232="n/a",(IF('Workforce hours'!Q$30=0,0,(AO232/'Workforce hours'!Q$30))),(IF(VLOOKUP($Q232,'Workforce hours'!$C$8:$AD$30,BQ$7,FALSE)=0,0,(AO232/(VLOOKUP($Q232,'Workforce hours'!$C$8:$AD$30,BQ$7,FALSE))))))</f>
        <v>0</v>
      </c>
      <c r="BR232" s="288">
        <f>IF($Q232="n/a",(IF('Workforce hours'!R$30=0,0,(AP232/'Workforce hours'!R$30))),(IF(VLOOKUP($Q232,'Workforce hours'!$C$8:$AD$30,BR$7,FALSE)=0,0,(AP232/(VLOOKUP($Q232,'Workforce hours'!$C$8:$AD$30,BR$7,FALSE))))))</f>
        <v>0</v>
      </c>
      <c r="BS232" s="288">
        <f>IF($Q232="n/a",(IF('Workforce hours'!S$30=0,0,(AQ232/'Workforce hours'!S$30))),(IF(VLOOKUP($Q232,'Workforce hours'!$C$8:$AD$30,BS$7,FALSE)=0,0,(AQ232/(VLOOKUP($Q232,'Workforce hours'!$C$8:$AD$30,BS$7,FALSE))))))</f>
        <v>0</v>
      </c>
      <c r="BT232" s="288">
        <f>IF($Q232="n/a",(IF('Workforce hours'!T$30=0,0,(AR232/'Workforce hours'!T$30))),(IF(VLOOKUP($Q232,'Workforce hours'!$C$8:$AD$30,BT$7,FALSE)=0,0,(AR232/(VLOOKUP($Q232,'Workforce hours'!$C$8:$AD$30,BT$7,FALSE))))))</f>
        <v>0</v>
      </c>
      <c r="BU232" s="288">
        <f>IF($Q232="n/a",(IF('Workforce hours'!U$30=0,0,(AS232/'Workforce hours'!U$30))),(IF(VLOOKUP($Q232,'Workforce hours'!$C$8:$AD$30,BU$7,FALSE)=0,0,(AS232/(VLOOKUP($Q232,'Workforce hours'!$C$8:$AD$30,BU$7,FALSE))))))</f>
        <v>0</v>
      </c>
      <c r="BV232" s="288">
        <f>IF($Q232="n/a",(IF('Workforce hours'!V$30=0,0,(AT232/'Workforce hours'!V$30))),(IF(VLOOKUP($Q232,'Workforce hours'!$C$8:$AD$30,BV$7,FALSE)=0,0,(AT232/(VLOOKUP($Q232,'Workforce hours'!$C$8:$AD$30,BV$7,FALSE))))))</f>
        <v>0</v>
      </c>
      <c r="BW232" s="288">
        <f>IF($Q232="n/a",(IF('Workforce hours'!W$30=0,0,(AU232/'Workforce hours'!W$30))),(IF(VLOOKUP($Q232,'Workforce hours'!$C$8:$AD$30,BW$7,FALSE)=0,0,(AU232/(VLOOKUP($Q232,'Workforce hours'!$C$8:$AD$30,BW$7,FALSE))))))</f>
        <v>0</v>
      </c>
      <c r="BX232" s="288">
        <f>IF($Q232="n/a",(IF('Workforce hours'!X$30=0,0,(AV232/'Workforce hours'!X$30))),(IF(VLOOKUP($Q232,'Workforce hours'!$C$8:$AD$30,BX$7,FALSE)=0,0,(AV232/(VLOOKUP($Q232,'Workforce hours'!$C$8:$AD$30,BX$7,FALSE))))))</f>
        <v>0</v>
      </c>
      <c r="BY232" s="288">
        <f>IF($Q232="n/a",(IF('Workforce hours'!Y$30=0,0,(AW232/'Workforce hours'!Y$30))),(IF(VLOOKUP($Q232,'Workforce hours'!$C$8:$AD$30,BY$7,FALSE)=0,0,(AW232/(VLOOKUP($Q232,'Workforce hours'!$C$8:$AD$30,BY$7,FALSE))))))</f>
        <v>0</v>
      </c>
      <c r="BZ232" s="288">
        <f>IF($Q232="n/a",(IF('Workforce hours'!Z$30=0,0,(AX232/'Workforce hours'!Z$30))),(IF(VLOOKUP($Q232,'Workforce hours'!$C$8:$AD$30,BZ$7,FALSE)=0,0,(AX232/(VLOOKUP($Q232,'Workforce hours'!$C$8:$AD$30,BZ$7,FALSE))))))</f>
        <v>0</v>
      </c>
      <c r="CA232" s="288">
        <f>IF($Q232="n/a",(IF('Workforce hours'!AA$30=0,0,(AY232/'Workforce hours'!AA$30))),(IF(VLOOKUP($Q232,'Workforce hours'!$C$8:$AD$30,CA$7,FALSE)=0,0,(AY232/(VLOOKUP($Q232,'Workforce hours'!$C$8:$AD$30,CA$7,FALSE))))))</f>
        <v>0</v>
      </c>
      <c r="CB232" s="288">
        <f>IF($Q232="n/a",(IF('Workforce hours'!AB$30=0,0,(AZ232/'Workforce hours'!AB$30))),(IF(VLOOKUP($Q232,'Workforce hours'!$C$8:$AD$30,CB$7,FALSE)=0,0,(AZ232/(VLOOKUP($Q232,'Workforce hours'!$C$8:$AD$30,CB$7,FALSE))))))</f>
        <v>0</v>
      </c>
      <c r="CC232" s="288">
        <f>IF($Q232="n/a",(IF('Workforce hours'!AC$30=0,0,(BA232/'Workforce hours'!AC$30))),(IF(VLOOKUP($Q232,'Workforce hours'!$C$8:$AD$30,CC$7,FALSE)=0,0,(BA232/(VLOOKUP($Q232,'Workforce hours'!$C$8:$AD$30,CC$7,FALSE))))))</f>
        <v>0</v>
      </c>
      <c r="CD232" s="288">
        <f>IF($Q232="n/a",(IF('Workforce hours'!AD$30=0,0,(BB232/'Workforce hours'!AD$30))),(IF(VLOOKUP($Q232,'Workforce hours'!$C$8:$AD$30,CD$7,FALSE)=0,0,(BB232/(VLOOKUP($Q232,'Workforce hours'!$C$8:$AD$30,CD$7,FALSE))))))</f>
        <v>0</v>
      </c>
      <c r="CE232" s="289">
        <f t="shared" si="34"/>
        <v>0</v>
      </c>
      <c r="CF232" s="290">
        <f>BD232*'Workforce costs'!B$9*(1+'Workforce costs'!B$10)*(1+'Workforce costs'!B$11)</f>
        <v>0</v>
      </c>
      <c r="CG232" s="290">
        <f>BE232*'Workforce costs'!C$9*(1+'Workforce costs'!C$10)*(1+'Workforce costs'!C$11)</f>
        <v>0</v>
      </c>
      <c r="CH232" s="290">
        <f>BF232*'Workforce costs'!D$9*(1+'Workforce costs'!D$10)*(1+'Workforce costs'!D$11)</f>
        <v>0</v>
      </c>
      <c r="CI232" s="290">
        <f>BG232*'Workforce costs'!E$9*(1+'Workforce costs'!E$10)*(1+'Workforce costs'!E$11)</f>
        <v>0</v>
      </c>
      <c r="CJ232" s="290">
        <f>BH232*'Workforce costs'!F$9*(1+'Workforce costs'!F$10)*(1+'Workforce costs'!F$11)</f>
        <v>0</v>
      </c>
      <c r="CK232" s="290">
        <f>BI232*'Workforce costs'!G$9*(1+'Workforce costs'!G$10)*(1+'Workforce costs'!G$11)</f>
        <v>0</v>
      </c>
      <c r="CL232" s="290">
        <f>BJ232*'Workforce costs'!H$9*(1+'Workforce costs'!H$10)*(1+'Workforce costs'!H$11)</f>
        <v>0</v>
      </c>
      <c r="CM232" s="290">
        <f>BK232*'Workforce costs'!I$9*(1+'Workforce costs'!I$10)*(1+'Workforce costs'!I$11)</f>
        <v>0</v>
      </c>
      <c r="CN232" s="290">
        <f>BL232*'Workforce costs'!J$9*(1+'Workforce costs'!J$10)*(1+'Workforce costs'!J$11)</f>
        <v>0</v>
      </c>
      <c r="CO232" s="290">
        <f>BM232*'Workforce costs'!K$9*(1+'Workforce costs'!K$10)*(1+'Workforce costs'!K$11)</f>
        <v>0</v>
      </c>
      <c r="CP232" s="290">
        <f>BN232*'Workforce costs'!L$9*(1+'Workforce costs'!L$10)*(1+'Workforce costs'!L$11)</f>
        <v>0</v>
      </c>
      <c r="CQ232" s="290">
        <f>BO232*'Workforce costs'!M$9*(1+'Workforce costs'!M$10)*(1+'Workforce costs'!M$11)</f>
        <v>0</v>
      </c>
      <c r="CR232" s="290">
        <f>BP232*'Workforce costs'!N$9*(1+'Workforce costs'!N$10)*(1+'Workforce costs'!N$11)</f>
        <v>0</v>
      </c>
      <c r="CS232" s="290">
        <f>BQ232*'Workforce costs'!O$9*(1+'Workforce costs'!O$10)*(1+'Workforce costs'!O$11)</f>
        <v>0</v>
      </c>
      <c r="CT232" s="290">
        <f>BR232*'Workforce costs'!P$9*(1+'Workforce costs'!P$10)*(1+'Workforce costs'!P$11)</f>
        <v>0</v>
      </c>
      <c r="CU232" s="290">
        <f>BS232*'Workforce costs'!Q$9*(1+'Workforce costs'!Q$10)*(1+'Workforce costs'!Q$11)</f>
        <v>0</v>
      </c>
      <c r="CV232" s="290">
        <f>BT232*'Workforce costs'!R$9*(1+'Workforce costs'!R$10)*(1+'Workforce costs'!R$11)</f>
        <v>0</v>
      </c>
      <c r="CW232" s="290">
        <f>BU232*'Workforce costs'!S$9*(1+'Workforce costs'!S$10)*(1+'Workforce costs'!S$11)</f>
        <v>0</v>
      </c>
      <c r="CX232" s="290">
        <f>BV232*'Workforce costs'!T$9*(1+'Workforce costs'!T$10)*(1+'Workforce costs'!T$11)</f>
        <v>0</v>
      </c>
      <c r="CY232" s="290">
        <f>BW232*'Workforce costs'!U$9*(1+'Workforce costs'!U$10)*(1+'Workforce costs'!U$11)</f>
        <v>0</v>
      </c>
      <c r="CZ232" s="290">
        <f>BX232*'Workforce costs'!V$9*(1+'Workforce costs'!V$10)*(1+'Workforce costs'!V$11)</f>
        <v>0</v>
      </c>
      <c r="DA232" s="290">
        <f>BY232*'Workforce costs'!W$9*(1+'Workforce costs'!W$10)*(1+'Workforce costs'!W$11)</f>
        <v>0</v>
      </c>
      <c r="DB232" s="290">
        <f>BZ232*'Workforce costs'!X$9*(1+'Workforce costs'!X$10)*(1+'Workforce costs'!X$11)</f>
        <v>0</v>
      </c>
      <c r="DC232" s="290">
        <f>CA232*'Workforce costs'!Y$9*(1+'Workforce costs'!Y$10)*(1+'Workforce costs'!Y$11)</f>
        <v>0</v>
      </c>
      <c r="DD232" s="290">
        <f>CB232*'Workforce costs'!Z$9*(1+'Workforce costs'!Z$10)*(1+'Workforce costs'!Z$11)</f>
        <v>0</v>
      </c>
      <c r="DE232" s="290">
        <f>CC232*'Workforce costs'!AA$9*(1+'Workforce costs'!AA$10)*(1+'Workforce costs'!AA$11)</f>
        <v>0</v>
      </c>
      <c r="DF232" s="290">
        <f>CD232*'Workforce costs'!AB$9*(1+'Workforce costs'!AB$10)*(1+'Workforce costs'!AB$11)</f>
        <v>0</v>
      </c>
    </row>
    <row r="233" spans="1:110" x14ac:dyDescent="0.3">
      <c r="A233" s="2" t="str">
        <f>Outputs!$A$4</f>
        <v>Australia</v>
      </c>
      <c r="B233" s="2" t="str">
        <f t="shared" si="27"/>
        <v>Australia 65+</v>
      </c>
      <c r="C233" s="30">
        <f>VLOOKUP($B233,Populations!$D$15:$H$1920,3,FALSE)</f>
        <v>4559374</v>
      </c>
      <c r="D233" s="255">
        <f>IF(OR($H233="General pop",$H233="Schools",$H233="Workplace",$H233="Skills Training",$H233="Digital Supports"),1,VLOOKUP($B233,Populations!$D$15:$H$1920,5,FALSE))</f>
        <v>1</v>
      </c>
      <c r="E233" s="88">
        <f>VLOOKUP(I233,Epidemiology!$C$10:$H$47,6,FALSE)</f>
        <v>1850</v>
      </c>
      <c r="F233" s="102">
        <f>'Care profiles'!R234</f>
        <v>1</v>
      </c>
      <c r="G233" s="15" t="str">
        <f>'Care profiles'!A234</f>
        <v>65+</v>
      </c>
      <c r="H233" s="15" t="str">
        <f>'Care profiles'!B234</f>
        <v>Thoughts</v>
      </c>
      <c r="I233" s="15" t="str">
        <f>'Care profiles'!C234</f>
        <v>Thoughts_65+yrs</v>
      </c>
      <c r="J233" s="15" t="str">
        <f>'Care profiles'!D234</f>
        <v>Care profile</v>
      </c>
      <c r="K233" s="15" t="str">
        <f>'Care profiles'!E234</f>
        <v>Individual Carer Peer Support – Service Navigation</v>
      </c>
      <c r="L233" s="104">
        <f>'Care profiles'!F234</f>
        <v>0.02</v>
      </c>
      <c r="M233" s="15">
        <f>'Care profiles'!G234</f>
        <v>3</v>
      </c>
      <c r="N233" s="15">
        <f>'Care profiles'!H234</f>
        <v>15</v>
      </c>
      <c r="O233" s="15" t="str">
        <f>'Care profiles'!I234</f>
        <v>min</v>
      </c>
      <c r="P233" s="15" t="str">
        <f>'Care profiles'!J234</f>
        <v>Peer Worker</v>
      </c>
      <c r="Q233" s="15" t="str">
        <f>'Care profiles'!K234</f>
        <v>n/a</v>
      </c>
      <c r="R233" s="15" t="str">
        <f>'Care profiles'!M234</f>
        <v>N</v>
      </c>
      <c r="S233" s="15" t="str">
        <f>'Care profiles'!O234</f>
        <v>Y</v>
      </c>
      <c r="T233" s="15" t="str">
        <f>'Care profiles'!Q234</f>
        <v>N</v>
      </c>
      <c r="U233" s="30">
        <f t="shared" si="28"/>
        <v>84348.418999999994</v>
      </c>
      <c r="V233" s="30">
        <f t="shared" si="29"/>
        <v>1686.96838</v>
      </c>
      <c r="W233" s="30">
        <f>IF(M233="n/a",0,IF(O233="days",V233*M233*(1+(VLOOKUP(K233,'Bed parameters'!$A$9:$G$12,7,FALSE))),V233*M233))</f>
        <v>5060.9051399999998</v>
      </c>
      <c r="X233" s="30">
        <f t="shared" si="30"/>
        <v>1265.226285</v>
      </c>
      <c r="Y233" s="30">
        <f t="shared" si="31"/>
        <v>0</v>
      </c>
      <c r="Z233" s="113">
        <f>_xlfn.IFNA(Y233/((VLOOKUP(K233,'Bed parameters'!$A$9:$G$12,3,FALSE))*(VLOOKUP(K233,'Bed parameters'!$A$9:$G$12,5,FALSE))),0)</f>
        <v>0</v>
      </c>
      <c r="AA233" s="30">
        <f t="shared" si="32"/>
        <v>1265.226285</v>
      </c>
      <c r="AB233" s="30">
        <f>_xlfn.IFNA(IF($O233="days",$Y233*(VLOOKUP($K233,'Bed parameters'!$A$9:$I$12,9,FALSE))*$F233*(VLOOKUP($Q233,'Workforce distribution'!$C$8:$AD$30,AB$7,FALSE)),IF($Q233="n/a",(IF($P233=AB$6,$X233*$F233,0)),$X233*$F233*(VLOOKUP($Q233,'Workforce distribution'!$C$8:$AD$30,AB$7,FALSE)))),0)</f>
        <v>0</v>
      </c>
      <c r="AC233" s="30">
        <f>_xlfn.IFNA(IF($O233="days",$Y233*(VLOOKUP($K233,'Bed parameters'!$A$9:$I$12,9,FALSE))*$F233*(VLOOKUP($Q233,'Workforce distribution'!$C$8:$AD$30,AC$7,FALSE)),IF($Q233="n/a",(IF($P233=AC$6,$X233*$F233,0)),$X233*$F233*(VLOOKUP($Q233,'Workforce distribution'!$C$8:$AD$30,AC$7,FALSE)))),0)</f>
        <v>0</v>
      </c>
      <c r="AD233" s="30">
        <f>_xlfn.IFNA(IF($O233="days",$Y233*(VLOOKUP($K233,'Bed parameters'!$A$9:$I$12,9,FALSE))*$F233*(VLOOKUP($Q233,'Workforce distribution'!$C$8:$AD$30,AD$7,FALSE)),IF($Q233="n/a",(IF($P233=AD$6,$X233*$F233,0)),$X233*$F233*(VLOOKUP($Q233,'Workforce distribution'!$C$8:$AD$30,AD$7,FALSE)))),0)</f>
        <v>0</v>
      </c>
      <c r="AE233" s="30">
        <f>_xlfn.IFNA(IF($O233="days",$Y233*(VLOOKUP($K233,'Bed parameters'!$A$9:$I$12,9,FALSE))*$F233*(VLOOKUP($Q233,'Workforce distribution'!$C$8:$AD$30,AE$7,FALSE)),IF($Q233="n/a",(IF($P233=AE$6,$X233*$F233,0)),$X233*$F233*(VLOOKUP($Q233,'Workforce distribution'!$C$8:$AD$30,AE$7,FALSE)))),0)</f>
        <v>1265.226285</v>
      </c>
      <c r="AF233" s="30">
        <f>_xlfn.IFNA(IF($O233="days",$Y233*(VLOOKUP($K233,'Bed parameters'!$A$9:$I$12,9,FALSE))*$F233*(VLOOKUP($Q233,'Workforce distribution'!$C$8:$AD$30,AF$7,FALSE)),IF($Q233="n/a",(IF($P233=AF$6,$X233*$F233,0)),$X233*$F233*(VLOOKUP($Q233,'Workforce distribution'!$C$8:$AD$30,AF$7,FALSE)))),0)</f>
        <v>0</v>
      </c>
      <c r="AG233" s="30">
        <f>_xlfn.IFNA(IF($O233="days",$Y233*(VLOOKUP($K233,'Bed parameters'!$A$9:$I$12,9,FALSE))*$F233*(VLOOKUP($Q233,'Workforce distribution'!$C$8:$AD$30,AG$7,FALSE)),IF($Q233="n/a",(IF($P233=AG$6,$X233*$F233,0)),$X233*$F233*(VLOOKUP($Q233,'Workforce distribution'!$C$8:$AD$30,AG$7,FALSE)))),0)</f>
        <v>0</v>
      </c>
      <c r="AH233" s="30">
        <f>_xlfn.IFNA(IF($O233="days",$Y233*(VLOOKUP($K233,'Bed parameters'!$A$9:$I$12,9,FALSE))*$F233*(VLOOKUP($Q233,'Workforce distribution'!$C$8:$AD$30,AH$7,FALSE)),IF($Q233="n/a",(IF($P233=AH$6,$X233*$F233,0)),$X233*$F233*(VLOOKUP($Q233,'Workforce distribution'!$C$8:$AD$30,AH$7,FALSE)))),0)</f>
        <v>0</v>
      </c>
      <c r="AI233" s="30">
        <f>_xlfn.IFNA(IF($O233="days",$Y233*(VLOOKUP($K233,'Bed parameters'!$A$9:$I$12,9,FALSE))*$F233*(VLOOKUP($Q233,'Workforce distribution'!$C$8:$AD$30,AI$7,FALSE)),IF($Q233="n/a",(IF($P233=AI$6,$X233*$F233,0)),$X233*$F233*(VLOOKUP($Q233,'Workforce distribution'!$C$8:$AD$30,AI$7,FALSE)))),0)</f>
        <v>0</v>
      </c>
      <c r="AJ233" s="30">
        <f>_xlfn.IFNA(IF($O233="days",$Y233*(VLOOKUP($K233,'Bed parameters'!$A$9:$I$12,9,FALSE))*$F233*(VLOOKUP($Q233,'Workforce distribution'!$C$8:$AD$30,AJ$7,FALSE)),IF($Q233="n/a",(IF($P233=AJ$6,$X233*$F233,0)),$X233*$F233*(VLOOKUP($Q233,'Workforce distribution'!$C$8:$AD$30,AJ$7,FALSE)))),0)</f>
        <v>0</v>
      </c>
      <c r="AK233" s="30">
        <f>_xlfn.IFNA(IF($O233="days",$Y233*(VLOOKUP($K233,'Bed parameters'!$A$9:$I$12,9,FALSE))*$F233*(VLOOKUP($Q233,'Workforce distribution'!$C$8:$AD$30,AK$7,FALSE)),IF($Q233="n/a",(IF($P233=AK$6,$X233*$F233,0)),$X233*$F233*(VLOOKUP($Q233,'Workforce distribution'!$C$8:$AD$30,AK$7,FALSE)))),0)</f>
        <v>0</v>
      </c>
      <c r="AL233" s="30">
        <f>_xlfn.IFNA(IF($O233="days",$Y233*(VLOOKUP($K233,'Bed parameters'!$A$9:$I$12,9,FALSE))*$F233*(VLOOKUP($Q233,'Workforce distribution'!$C$8:$AD$30,AL$7,FALSE)),IF($Q233="n/a",(IF($P233=AL$6,$X233*$F233,0)),$X233*$F233*(VLOOKUP($Q233,'Workforce distribution'!$C$8:$AD$30,AL$7,FALSE)))),0)</f>
        <v>0</v>
      </c>
      <c r="AM233" s="30">
        <f>_xlfn.IFNA(IF($O233="days",$Y233*(VLOOKUP($K233,'Bed parameters'!$A$9:$I$12,9,FALSE))*$F233*(VLOOKUP($Q233,'Workforce distribution'!$C$8:$AD$30,AM$7,FALSE)),IF($Q233="n/a",(IF($P233=AM$6,$X233*$F233,0)),$X233*$F233*(VLOOKUP($Q233,'Workforce distribution'!$C$8:$AD$30,AM$7,FALSE)))),0)</f>
        <v>0</v>
      </c>
      <c r="AN233" s="30">
        <f>_xlfn.IFNA(IF($O233="days",$Y233*(VLOOKUP($K233,'Bed parameters'!$A$9:$I$12,9,FALSE))*$F233*(VLOOKUP($Q233,'Workforce distribution'!$C$8:$AD$30,AN$7,FALSE)),IF($Q233="n/a",(IF($P233=AN$6,$X233*$F233,0)),$X233*$F233*(VLOOKUP($Q233,'Workforce distribution'!$C$8:$AD$30,AN$7,FALSE)))),0)</f>
        <v>0</v>
      </c>
      <c r="AO233" s="30">
        <f>_xlfn.IFNA(IF($O233="days",$Y233*(VLOOKUP($K233,'Bed parameters'!$A$9:$I$12,9,FALSE))*$F233*(VLOOKUP($Q233,'Workforce distribution'!$C$8:$AD$30,AO$7,FALSE)),IF($Q233="n/a",(IF($P233=AO$6,$X233*$F233,0)),$X233*$F233*(VLOOKUP($Q233,'Workforce distribution'!$C$8:$AD$30,AO$7,FALSE)))),0)</f>
        <v>0</v>
      </c>
      <c r="AP233" s="30">
        <f>_xlfn.IFNA(IF($O233="days",$Y233*(VLOOKUP($K233,'Bed parameters'!$A$9:$I$12,9,FALSE))*$F233*(VLOOKUP($Q233,'Workforce distribution'!$C$8:$AD$30,AP$7,FALSE)),IF($Q233="n/a",(IF($P233=AP$6,$X233*$F233,0)),$X233*$F233*(VLOOKUP($Q233,'Workforce distribution'!$C$8:$AD$30,AP$7,FALSE)))),0)</f>
        <v>0</v>
      </c>
      <c r="AQ233" s="30">
        <f>_xlfn.IFNA(IF($O233="days",$Y233*(VLOOKUP($K233,'Bed parameters'!$A$9:$I$12,9,FALSE))*$F233*(VLOOKUP($Q233,'Workforce distribution'!$C$8:$AD$30,AQ$7,FALSE)),IF($Q233="n/a",(IF($P233=AQ$6,$X233*$F233,0)),$X233*$F233*(VLOOKUP($Q233,'Workforce distribution'!$C$8:$AD$30,AQ$7,FALSE)))),0)</f>
        <v>0</v>
      </c>
      <c r="AR233" s="30">
        <f>_xlfn.IFNA(IF($O233="days",$Y233*(VLOOKUP($K233,'Bed parameters'!$A$9:$I$12,9,FALSE))*$F233*(VLOOKUP($Q233,'Workforce distribution'!$C$8:$AD$30,AR$7,FALSE)),IF($Q233="n/a",(IF($P233=AR$6,$X233*$F233,0)),$X233*$F233*(VLOOKUP($Q233,'Workforce distribution'!$C$8:$AD$30,AR$7,FALSE)))),0)</f>
        <v>0</v>
      </c>
      <c r="AS233" s="30">
        <f>_xlfn.IFNA(IF($O233="days",$Y233*(VLOOKUP($K233,'Bed parameters'!$A$9:$I$12,9,FALSE))*$F233*(VLOOKUP($Q233,'Workforce distribution'!$C$8:$AD$30,AS$7,FALSE)),IF($Q233="n/a",(IF($P233=AS$6,$X233*$F233,0)),$X233*$F233*(VLOOKUP($Q233,'Workforce distribution'!$C$8:$AD$30,AS$7,FALSE)))),0)</f>
        <v>0</v>
      </c>
      <c r="AT233" s="30">
        <f>_xlfn.IFNA(IF($O233="days",$Y233*(VLOOKUP($K233,'Bed parameters'!$A$9:$I$12,9,FALSE))*$F233*(VLOOKUP($Q233,'Workforce distribution'!$C$8:$AD$30,AT$7,FALSE)),IF($Q233="n/a",(IF($P233=AT$6,$X233*$F233,0)),$X233*$F233*(VLOOKUP($Q233,'Workforce distribution'!$C$8:$AD$30,AT$7,FALSE)))),0)</f>
        <v>0</v>
      </c>
      <c r="AU233" s="30">
        <f>_xlfn.IFNA(IF($O233="days",$Y233*(VLOOKUP($K233,'Bed parameters'!$A$9:$I$12,9,FALSE))*$F233*(VLOOKUP($Q233,'Workforce distribution'!$C$8:$AD$30,AU$7,FALSE)),IF($Q233="n/a",(IF($P233=AU$6,$X233*$F233,0)),$X233*$F233*(VLOOKUP($Q233,'Workforce distribution'!$C$8:$AD$30,AU$7,FALSE)))),0)</f>
        <v>0</v>
      </c>
      <c r="AV233" s="30">
        <f>_xlfn.IFNA(IF($O233="days",$Y233*(VLOOKUP($K233,'Bed parameters'!$A$9:$I$12,9,FALSE))*$F233*(VLOOKUP($Q233,'Workforce distribution'!$C$8:$AD$30,AV$7,FALSE)),IF($Q233="n/a",(IF($P233=AV$6,$X233*$F233,0)),$X233*$F233*(VLOOKUP($Q233,'Workforce distribution'!$C$8:$AD$30,AV$7,FALSE)))),0)</f>
        <v>0</v>
      </c>
      <c r="AW233" s="30">
        <f>_xlfn.IFNA(IF($O233="days",$Y233*(VLOOKUP($K233,'Bed parameters'!$A$9:$I$12,9,FALSE))*$F233*(VLOOKUP($Q233,'Workforce distribution'!$C$8:$AD$30,AW$7,FALSE)),IF($Q233="n/a",(IF($P233=AW$6,$X233*$F233,0)),$X233*$F233*(VLOOKUP($Q233,'Workforce distribution'!$C$8:$AD$30,AW$7,FALSE)))),0)</f>
        <v>0</v>
      </c>
      <c r="AX233" s="30">
        <f>_xlfn.IFNA(IF($O233="days",$Y233*(VLOOKUP($K233,'Bed parameters'!$A$9:$I$12,9,FALSE))*$F233*(VLOOKUP($Q233,'Workforce distribution'!$C$8:$AD$30,AX$7,FALSE)),IF($Q233="n/a",(IF($P233=AX$6,$X233*$F233,0)),$X233*$F233*(VLOOKUP($Q233,'Workforce distribution'!$C$8:$AD$30,AX$7,FALSE)))),0)</f>
        <v>0</v>
      </c>
      <c r="AY233" s="30">
        <f>_xlfn.IFNA(IF($O233="days",$Y233*(VLOOKUP($K233,'Bed parameters'!$A$9:$I$12,9,FALSE))*$F233*(VLOOKUP($Q233,'Workforce distribution'!$C$8:$AD$30,AY$7,FALSE)),IF($Q233="n/a",(IF($P233=AY$6,$X233*$F233,0)),$X233*$F233*(VLOOKUP($Q233,'Workforce distribution'!$C$8:$AD$30,AY$7,FALSE)))),0)</f>
        <v>0</v>
      </c>
      <c r="AZ233" s="30">
        <f>_xlfn.IFNA(IF($O233="days",$Y233*(VLOOKUP($K233,'Bed parameters'!$A$9:$I$12,9,FALSE))*$F233*(VLOOKUP($Q233,'Workforce distribution'!$C$8:$AD$30,AZ$7,FALSE)),IF($Q233="n/a",(IF($P233=AZ$6,$X233*$F233,0)),$X233*$F233*(VLOOKUP($Q233,'Workforce distribution'!$C$8:$AD$30,AZ$7,FALSE)))),0)</f>
        <v>0</v>
      </c>
      <c r="BA233" s="30">
        <f>_xlfn.IFNA(IF($O233="days",$Y233*(VLOOKUP($K233,'Bed parameters'!$A$9:$I$12,9,FALSE))*$F233*(VLOOKUP($Q233,'Workforce distribution'!$C$8:$AD$30,BA$7,FALSE)),IF($Q233="n/a",(IF($P233=BA$6,$X233*$F233,0)),$X233*$F233*(VLOOKUP($Q233,'Workforce distribution'!$C$8:$AD$30,BA$7,FALSE)))),0)</f>
        <v>0</v>
      </c>
      <c r="BB233" s="30">
        <f>_xlfn.IFNA(IF($O233="days",$Y233*(VLOOKUP($K233,'Bed parameters'!$A$9:$I$12,9,FALSE))*$F233*(VLOOKUP($Q233,'Workforce distribution'!$C$8:$AD$30,BB$7,FALSE)),IF($Q233="n/a",(IF($P233=BB$6,$X233*$F233,0)),$X233*$F233*(VLOOKUP($Q233,'Workforce distribution'!$C$8:$AD$30,BB$7,FALSE)))),0)</f>
        <v>0</v>
      </c>
      <c r="BC233" s="149">
        <f t="shared" si="33"/>
        <v>1.1009009632596296</v>
      </c>
      <c r="BD233" s="288">
        <f>IF($Q233="n/a",(IF('Workforce hours'!D$30=0,0,(AB233/'Workforce hours'!D$30))),(IF(VLOOKUP($Q233,'Workforce hours'!$C$8:$AD$30,BD$7,FALSE)=0,0,(AB233/(VLOOKUP($Q233,'Workforce hours'!$C$8:$AD$30,BD$7,FALSE))))))</f>
        <v>0</v>
      </c>
      <c r="BE233" s="288">
        <f>IF($Q233="n/a",(IF('Workforce hours'!E$30=0,0,(AC233/'Workforce hours'!E$30))),(IF(VLOOKUP($Q233,'Workforce hours'!$C$8:$AD$30,BE$7,FALSE)=0,0,(AC233/(VLOOKUP($Q233,'Workforce hours'!$C$8:$AD$30,BE$7,FALSE))))))</f>
        <v>0</v>
      </c>
      <c r="BF233" s="288">
        <f>IF($Q233="n/a",(IF('Workforce hours'!F$30=0,0,(AD233/'Workforce hours'!F$30))),(IF(VLOOKUP($Q233,'Workforce hours'!$C$8:$AD$30,BF$7,FALSE)=0,0,(AD233/(VLOOKUP($Q233,'Workforce hours'!$C$8:$AD$30,BF$7,FALSE))))))</f>
        <v>0</v>
      </c>
      <c r="BG233" s="288">
        <f>IF($Q233="n/a",(IF('Workforce hours'!G$30=0,0,(AE233/'Workforce hours'!G$30))),(IF(VLOOKUP($Q233,'Workforce hours'!$C$8:$AD$30,BG$7,FALSE)=0,0,(AE233/(VLOOKUP($Q233,'Workforce hours'!$C$8:$AD$30,BG$7,FALSE))))))</f>
        <v>1.1009009632596296</v>
      </c>
      <c r="BH233" s="288">
        <f>IF($Q233="n/a",(IF('Workforce hours'!H$30=0,0,(AF233/'Workforce hours'!H$30))),(IF(VLOOKUP($Q233,'Workforce hours'!$C$8:$AD$30,BH$7,FALSE)=0,0,(AF233/(VLOOKUP($Q233,'Workforce hours'!$C$8:$AD$30,BH$7,FALSE))))))</f>
        <v>0</v>
      </c>
      <c r="BI233" s="288">
        <f>IF($Q233="n/a",(IF('Workforce hours'!I$30=0,0,(AG233/'Workforce hours'!I$30))),(IF(VLOOKUP($Q233,'Workforce hours'!$C$8:$AD$30,BI$7,FALSE)=0,0,(AG233/(VLOOKUP($Q233,'Workforce hours'!$C$8:$AD$30,BI$7,FALSE))))))</f>
        <v>0</v>
      </c>
      <c r="BJ233" s="288">
        <f>IF($Q233="n/a",(IF('Workforce hours'!J$30=0,0,(AH233/'Workforce hours'!J$30))),(IF(VLOOKUP($Q233,'Workforce hours'!$C$8:$AD$30,BJ$7,FALSE)=0,0,(AH233/(VLOOKUP($Q233,'Workforce hours'!$C$8:$AD$30,BJ$7,FALSE))))))</f>
        <v>0</v>
      </c>
      <c r="BK233" s="288">
        <f>IF($Q233="n/a",(IF('Workforce hours'!K$30=0,0,(AI233/'Workforce hours'!K$30))),(IF(VLOOKUP($Q233,'Workforce hours'!$C$8:$AD$30,BK$7,FALSE)=0,0,(AI233/(VLOOKUP($Q233,'Workforce hours'!$C$8:$AD$30,BK$7,FALSE))))))</f>
        <v>0</v>
      </c>
      <c r="BL233" s="288">
        <f>IF($Q233="n/a",(IF('Workforce hours'!L$30=0,0,(AJ233/'Workforce hours'!L$30))),(IF(VLOOKUP($Q233,'Workforce hours'!$C$8:$AD$30,BL$7,FALSE)=0,0,(AJ233/(VLOOKUP($Q233,'Workforce hours'!$C$8:$AD$30,BL$7,FALSE))))))</f>
        <v>0</v>
      </c>
      <c r="BM233" s="288">
        <f>IF($Q233="n/a",(IF('Workforce hours'!M$30=0,0,(AK233/'Workforce hours'!M$30))),(IF(VLOOKUP($Q233,'Workforce hours'!$C$8:$AD$30,BM$7,FALSE)=0,0,(AK233/(VLOOKUP($Q233,'Workforce hours'!$C$8:$AD$30,BM$7,FALSE))))))</f>
        <v>0</v>
      </c>
      <c r="BN233" s="288">
        <f>IF($Q233="n/a",(IF('Workforce hours'!N$30=0,0,(AL233/'Workforce hours'!N$30))),(IF(VLOOKUP($Q233,'Workforce hours'!$C$8:$AD$30,BN$7,FALSE)=0,0,(AL233/(VLOOKUP($Q233,'Workforce hours'!$C$8:$AD$30,BN$7,FALSE))))))</f>
        <v>0</v>
      </c>
      <c r="BO233" s="288">
        <f>IF($Q233="n/a",(IF('Workforce hours'!O$30=0,0,(AM233/'Workforce hours'!O$30))),(IF(VLOOKUP($Q233,'Workforce hours'!$C$8:$AD$30,BO$7,FALSE)=0,0,(AM233/(VLOOKUP($Q233,'Workforce hours'!$C$8:$AD$30,BO$7,FALSE))))))</f>
        <v>0</v>
      </c>
      <c r="BP233" s="288">
        <f>IF($Q233="n/a",(IF('Workforce hours'!P$30=0,0,(AN233/'Workforce hours'!P$30))),(IF(VLOOKUP($Q233,'Workforce hours'!$C$8:$AD$30,BP$7,FALSE)=0,0,(AN233/(VLOOKUP($Q233,'Workforce hours'!$C$8:$AD$30,BP$7,FALSE))))))</f>
        <v>0</v>
      </c>
      <c r="BQ233" s="288">
        <f>IF($Q233="n/a",(IF('Workforce hours'!Q$30=0,0,(AO233/'Workforce hours'!Q$30))),(IF(VLOOKUP($Q233,'Workforce hours'!$C$8:$AD$30,BQ$7,FALSE)=0,0,(AO233/(VLOOKUP($Q233,'Workforce hours'!$C$8:$AD$30,BQ$7,FALSE))))))</f>
        <v>0</v>
      </c>
      <c r="BR233" s="288">
        <f>IF($Q233="n/a",(IF('Workforce hours'!R$30=0,0,(AP233/'Workforce hours'!R$30))),(IF(VLOOKUP($Q233,'Workforce hours'!$C$8:$AD$30,BR$7,FALSE)=0,0,(AP233/(VLOOKUP($Q233,'Workforce hours'!$C$8:$AD$30,BR$7,FALSE))))))</f>
        <v>0</v>
      </c>
      <c r="BS233" s="288">
        <f>IF($Q233="n/a",(IF('Workforce hours'!S$30=0,0,(AQ233/'Workforce hours'!S$30))),(IF(VLOOKUP($Q233,'Workforce hours'!$C$8:$AD$30,BS$7,FALSE)=0,0,(AQ233/(VLOOKUP($Q233,'Workforce hours'!$C$8:$AD$30,BS$7,FALSE))))))</f>
        <v>0</v>
      </c>
      <c r="BT233" s="288">
        <f>IF($Q233="n/a",(IF('Workforce hours'!T$30=0,0,(AR233/'Workforce hours'!T$30))),(IF(VLOOKUP($Q233,'Workforce hours'!$C$8:$AD$30,BT$7,FALSE)=0,0,(AR233/(VLOOKUP($Q233,'Workforce hours'!$C$8:$AD$30,BT$7,FALSE))))))</f>
        <v>0</v>
      </c>
      <c r="BU233" s="288">
        <f>IF($Q233="n/a",(IF('Workforce hours'!U$30=0,0,(AS233/'Workforce hours'!U$30))),(IF(VLOOKUP($Q233,'Workforce hours'!$C$8:$AD$30,BU$7,FALSE)=0,0,(AS233/(VLOOKUP($Q233,'Workforce hours'!$C$8:$AD$30,BU$7,FALSE))))))</f>
        <v>0</v>
      </c>
      <c r="BV233" s="288">
        <f>IF($Q233="n/a",(IF('Workforce hours'!V$30=0,0,(AT233/'Workforce hours'!V$30))),(IF(VLOOKUP($Q233,'Workforce hours'!$C$8:$AD$30,BV$7,FALSE)=0,0,(AT233/(VLOOKUP($Q233,'Workforce hours'!$C$8:$AD$30,BV$7,FALSE))))))</f>
        <v>0</v>
      </c>
      <c r="BW233" s="288">
        <f>IF($Q233="n/a",(IF('Workforce hours'!W$30=0,0,(AU233/'Workforce hours'!W$30))),(IF(VLOOKUP($Q233,'Workforce hours'!$C$8:$AD$30,BW$7,FALSE)=0,0,(AU233/(VLOOKUP($Q233,'Workforce hours'!$C$8:$AD$30,BW$7,FALSE))))))</f>
        <v>0</v>
      </c>
      <c r="BX233" s="288">
        <f>IF($Q233="n/a",(IF('Workforce hours'!X$30=0,0,(AV233/'Workforce hours'!X$30))),(IF(VLOOKUP($Q233,'Workforce hours'!$C$8:$AD$30,BX$7,FALSE)=0,0,(AV233/(VLOOKUP($Q233,'Workforce hours'!$C$8:$AD$30,BX$7,FALSE))))))</f>
        <v>0</v>
      </c>
      <c r="BY233" s="288">
        <f>IF($Q233="n/a",(IF('Workforce hours'!Y$30=0,0,(AW233/'Workforce hours'!Y$30))),(IF(VLOOKUP($Q233,'Workforce hours'!$C$8:$AD$30,BY$7,FALSE)=0,0,(AW233/(VLOOKUP($Q233,'Workforce hours'!$C$8:$AD$30,BY$7,FALSE))))))</f>
        <v>0</v>
      </c>
      <c r="BZ233" s="288">
        <f>IF($Q233="n/a",(IF('Workforce hours'!Z$30=0,0,(AX233/'Workforce hours'!Z$30))),(IF(VLOOKUP($Q233,'Workforce hours'!$C$8:$AD$30,BZ$7,FALSE)=0,0,(AX233/(VLOOKUP($Q233,'Workforce hours'!$C$8:$AD$30,BZ$7,FALSE))))))</f>
        <v>0</v>
      </c>
      <c r="CA233" s="288">
        <f>IF($Q233="n/a",(IF('Workforce hours'!AA$30=0,0,(AY233/'Workforce hours'!AA$30))),(IF(VLOOKUP($Q233,'Workforce hours'!$C$8:$AD$30,CA$7,FALSE)=0,0,(AY233/(VLOOKUP($Q233,'Workforce hours'!$C$8:$AD$30,CA$7,FALSE))))))</f>
        <v>0</v>
      </c>
      <c r="CB233" s="288">
        <f>IF($Q233="n/a",(IF('Workforce hours'!AB$30=0,0,(AZ233/'Workforce hours'!AB$30))),(IF(VLOOKUP($Q233,'Workforce hours'!$C$8:$AD$30,CB$7,FALSE)=0,0,(AZ233/(VLOOKUP($Q233,'Workforce hours'!$C$8:$AD$30,CB$7,FALSE))))))</f>
        <v>0</v>
      </c>
      <c r="CC233" s="288">
        <f>IF($Q233="n/a",(IF('Workforce hours'!AC$30=0,0,(BA233/'Workforce hours'!AC$30))),(IF(VLOOKUP($Q233,'Workforce hours'!$C$8:$AD$30,CC$7,FALSE)=0,0,(BA233/(VLOOKUP($Q233,'Workforce hours'!$C$8:$AD$30,CC$7,FALSE))))))</f>
        <v>0</v>
      </c>
      <c r="CD233" s="288">
        <f>IF($Q233="n/a",(IF('Workforce hours'!AD$30=0,0,(BB233/'Workforce hours'!AD$30))),(IF(VLOOKUP($Q233,'Workforce hours'!$C$8:$AD$30,CD$7,FALSE)=0,0,(BB233/(VLOOKUP($Q233,'Workforce hours'!$C$8:$AD$30,CD$7,FALSE))))))</f>
        <v>0</v>
      </c>
      <c r="CE233" s="289">
        <f t="shared" si="34"/>
        <v>0</v>
      </c>
      <c r="CF233" s="290">
        <f>BD233*'Workforce costs'!B$9*(1+'Workforce costs'!B$10)*(1+'Workforce costs'!B$11)</f>
        <v>0</v>
      </c>
      <c r="CG233" s="290">
        <f>BE233*'Workforce costs'!C$9*(1+'Workforce costs'!C$10)*(1+'Workforce costs'!C$11)</f>
        <v>0</v>
      </c>
      <c r="CH233" s="290">
        <f>BF233*'Workforce costs'!D$9*(1+'Workforce costs'!D$10)*(1+'Workforce costs'!D$11)</f>
        <v>0</v>
      </c>
      <c r="CI233" s="290">
        <f>BG233*'Workforce costs'!E$9*(1+'Workforce costs'!E$10)*(1+'Workforce costs'!E$11)</f>
        <v>0</v>
      </c>
      <c r="CJ233" s="290">
        <f>BH233*'Workforce costs'!F$9*(1+'Workforce costs'!F$10)*(1+'Workforce costs'!F$11)</f>
        <v>0</v>
      </c>
      <c r="CK233" s="290">
        <f>BI233*'Workforce costs'!G$9*(1+'Workforce costs'!G$10)*(1+'Workforce costs'!G$11)</f>
        <v>0</v>
      </c>
      <c r="CL233" s="290">
        <f>BJ233*'Workforce costs'!H$9*(1+'Workforce costs'!H$10)*(1+'Workforce costs'!H$11)</f>
        <v>0</v>
      </c>
      <c r="CM233" s="290">
        <f>BK233*'Workforce costs'!I$9*(1+'Workforce costs'!I$10)*(1+'Workforce costs'!I$11)</f>
        <v>0</v>
      </c>
      <c r="CN233" s="290">
        <f>BL233*'Workforce costs'!J$9*(1+'Workforce costs'!J$10)*(1+'Workforce costs'!J$11)</f>
        <v>0</v>
      </c>
      <c r="CO233" s="290">
        <f>BM233*'Workforce costs'!K$9*(1+'Workforce costs'!K$10)*(1+'Workforce costs'!K$11)</f>
        <v>0</v>
      </c>
      <c r="CP233" s="290">
        <f>BN233*'Workforce costs'!L$9*(1+'Workforce costs'!L$10)*(1+'Workforce costs'!L$11)</f>
        <v>0</v>
      </c>
      <c r="CQ233" s="290">
        <f>BO233*'Workforce costs'!M$9*(1+'Workforce costs'!M$10)*(1+'Workforce costs'!M$11)</f>
        <v>0</v>
      </c>
      <c r="CR233" s="290">
        <f>BP233*'Workforce costs'!N$9*(1+'Workforce costs'!N$10)*(1+'Workforce costs'!N$11)</f>
        <v>0</v>
      </c>
      <c r="CS233" s="290">
        <f>BQ233*'Workforce costs'!O$9*(1+'Workforce costs'!O$10)*(1+'Workforce costs'!O$11)</f>
        <v>0</v>
      </c>
      <c r="CT233" s="290">
        <f>BR233*'Workforce costs'!P$9*(1+'Workforce costs'!P$10)*(1+'Workforce costs'!P$11)</f>
        <v>0</v>
      </c>
      <c r="CU233" s="290">
        <f>BS233*'Workforce costs'!Q$9*(1+'Workforce costs'!Q$10)*(1+'Workforce costs'!Q$11)</f>
        <v>0</v>
      </c>
      <c r="CV233" s="290">
        <f>BT233*'Workforce costs'!R$9*(1+'Workforce costs'!R$10)*(1+'Workforce costs'!R$11)</f>
        <v>0</v>
      </c>
      <c r="CW233" s="290">
        <f>BU233*'Workforce costs'!S$9*(1+'Workforce costs'!S$10)*(1+'Workforce costs'!S$11)</f>
        <v>0</v>
      </c>
      <c r="CX233" s="290">
        <f>BV233*'Workforce costs'!T$9*(1+'Workforce costs'!T$10)*(1+'Workforce costs'!T$11)</f>
        <v>0</v>
      </c>
      <c r="CY233" s="290">
        <f>BW233*'Workforce costs'!U$9*(1+'Workforce costs'!U$10)*(1+'Workforce costs'!U$11)</f>
        <v>0</v>
      </c>
      <c r="CZ233" s="290">
        <f>BX233*'Workforce costs'!V$9*(1+'Workforce costs'!V$10)*(1+'Workforce costs'!V$11)</f>
        <v>0</v>
      </c>
      <c r="DA233" s="290">
        <f>BY233*'Workforce costs'!W$9*(1+'Workforce costs'!W$10)*(1+'Workforce costs'!W$11)</f>
        <v>0</v>
      </c>
      <c r="DB233" s="290">
        <f>BZ233*'Workforce costs'!X$9*(1+'Workforce costs'!X$10)*(1+'Workforce costs'!X$11)</f>
        <v>0</v>
      </c>
      <c r="DC233" s="290">
        <f>CA233*'Workforce costs'!Y$9*(1+'Workforce costs'!Y$10)*(1+'Workforce costs'!Y$11)</f>
        <v>0</v>
      </c>
      <c r="DD233" s="290">
        <f>CB233*'Workforce costs'!Z$9*(1+'Workforce costs'!Z$10)*(1+'Workforce costs'!Z$11)</f>
        <v>0</v>
      </c>
      <c r="DE233" s="290">
        <f>CC233*'Workforce costs'!AA$9*(1+'Workforce costs'!AA$10)*(1+'Workforce costs'!AA$11)</f>
        <v>0</v>
      </c>
      <c r="DF233" s="290">
        <f>CD233*'Workforce costs'!AB$9*(1+'Workforce costs'!AB$10)*(1+'Workforce costs'!AB$11)</f>
        <v>0</v>
      </c>
    </row>
    <row r="234" spans="1:110" x14ac:dyDescent="0.3">
      <c r="A234" s="2" t="str">
        <f>Outputs!$A$4</f>
        <v>Australia</v>
      </c>
      <c r="B234" s="2" t="str">
        <f t="shared" si="27"/>
        <v>Australia 65+</v>
      </c>
      <c r="C234" s="30">
        <f>VLOOKUP($B234,Populations!$D$15:$H$1920,3,FALSE)</f>
        <v>4559374</v>
      </c>
      <c r="D234" s="255">
        <f>IF(OR($H234="General pop",$H234="Schools",$H234="Workplace",$H234="Skills Training",$H234="Digital Supports"),1,VLOOKUP($B234,Populations!$D$15:$H$1920,5,FALSE))</f>
        <v>1</v>
      </c>
      <c r="E234" s="88">
        <f>VLOOKUP(I234,Epidemiology!$C$10:$H$47,6,FALSE)</f>
        <v>1850</v>
      </c>
      <c r="F234" s="102">
        <f>'Care profiles'!R235</f>
        <v>1</v>
      </c>
      <c r="G234" s="15" t="str">
        <f>'Care profiles'!A235</f>
        <v>65+</v>
      </c>
      <c r="H234" s="15" t="str">
        <f>'Care profiles'!B235</f>
        <v>Thoughts</v>
      </c>
      <c r="I234" s="15" t="str">
        <f>'Care profiles'!C235</f>
        <v>Thoughts_65+yrs</v>
      </c>
      <c r="J234" s="15" t="str">
        <f>'Care profiles'!D235</f>
        <v>Care profile</v>
      </c>
      <c r="K234" s="15" t="str">
        <f>'Care profiles'!E235</f>
        <v>Individual Carer Peer Support</v>
      </c>
      <c r="L234" s="104">
        <f>'Care profiles'!F235</f>
        <v>0.2</v>
      </c>
      <c r="M234" s="15">
        <f>'Care profiles'!G235</f>
        <v>6</v>
      </c>
      <c r="N234" s="15">
        <f>'Care profiles'!H235</f>
        <v>60</v>
      </c>
      <c r="O234" s="15" t="str">
        <f>'Care profiles'!I235</f>
        <v>min</v>
      </c>
      <c r="P234" s="15" t="str">
        <f>'Care profiles'!J235</f>
        <v>Peer Worker</v>
      </c>
      <c r="Q234" s="15" t="str">
        <f>'Care profiles'!K235</f>
        <v>n/a</v>
      </c>
      <c r="R234" s="15" t="str">
        <f>'Care profiles'!M235</f>
        <v>Y</v>
      </c>
      <c r="S234" s="15" t="str">
        <f>'Care profiles'!O235</f>
        <v>Y</v>
      </c>
      <c r="T234" s="15" t="str">
        <f>'Care profiles'!Q235</f>
        <v>N</v>
      </c>
      <c r="U234" s="30">
        <f t="shared" si="28"/>
        <v>84348.418999999994</v>
      </c>
      <c r="V234" s="30">
        <f t="shared" si="29"/>
        <v>16869.683799999999</v>
      </c>
      <c r="W234" s="30">
        <f>IF(M234="n/a",0,IF(O234="days",V234*M234*(1+(VLOOKUP(K234,'Bed parameters'!$A$9:$G$12,7,FALSE))),V234*M234))</f>
        <v>101218.10279999999</v>
      </c>
      <c r="X234" s="30">
        <f t="shared" si="30"/>
        <v>101218.10279999999</v>
      </c>
      <c r="Y234" s="30">
        <f t="shared" si="31"/>
        <v>0</v>
      </c>
      <c r="Z234" s="113">
        <f>_xlfn.IFNA(Y234/((VLOOKUP(K234,'Bed parameters'!$A$9:$G$12,3,FALSE))*(VLOOKUP(K234,'Bed parameters'!$A$9:$G$12,5,FALSE))),0)</f>
        <v>0</v>
      </c>
      <c r="AA234" s="30">
        <f t="shared" si="32"/>
        <v>101218.10279999999</v>
      </c>
      <c r="AB234" s="30">
        <f>_xlfn.IFNA(IF($O234="days",$Y234*(VLOOKUP($K234,'Bed parameters'!$A$9:$I$12,9,FALSE))*$F234*(VLOOKUP($Q234,'Workforce distribution'!$C$8:$AD$30,AB$7,FALSE)),IF($Q234="n/a",(IF($P234=AB$6,$X234*$F234,0)),$X234*$F234*(VLOOKUP($Q234,'Workforce distribution'!$C$8:$AD$30,AB$7,FALSE)))),0)</f>
        <v>0</v>
      </c>
      <c r="AC234" s="30">
        <f>_xlfn.IFNA(IF($O234="days",$Y234*(VLOOKUP($K234,'Bed parameters'!$A$9:$I$12,9,FALSE))*$F234*(VLOOKUP($Q234,'Workforce distribution'!$C$8:$AD$30,AC$7,FALSE)),IF($Q234="n/a",(IF($P234=AC$6,$X234*$F234,0)),$X234*$F234*(VLOOKUP($Q234,'Workforce distribution'!$C$8:$AD$30,AC$7,FALSE)))),0)</f>
        <v>0</v>
      </c>
      <c r="AD234" s="30">
        <f>_xlfn.IFNA(IF($O234="days",$Y234*(VLOOKUP($K234,'Bed parameters'!$A$9:$I$12,9,FALSE))*$F234*(VLOOKUP($Q234,'Workforce distribution'!$C$8:$AD$30,AD$7,FALSE)),IF($Q234="n/a",(IF($P234=AD$6,$X234*$F234,0)),$X234*$F234*(VLOOKUP($Q234,'Workforce distribution'!$C$8:$AD$30,AD$7,FALSE)))),0)</f>
        <v>0</v>
      </c>
      <c r="AE234" s="30">
        <f>_xlfn.IFNA(IF($O234="days",$Y234*(VLOOKUP($K234,'Bed parameters'!$A$9:$I$12,9,FALSE))*$F234*(VLOOKUP($Q234,'Workforce distribution'!$C$8:$AD$30,AE$7,FALSE)),IF($Q234="n/a",(IF($P234=AE$6,$X234*$F234,0)),$X234*$F234*(VLOOKUP($Q234,'Workforce distribution'!$C$8:$AD$30,AE$7,FALSE)))),0)</f>
        <v>101218.10279999999</v>
      </c>
      <c r="AF234" s="30">
        <f>_xlfn.IFNA(IF($O234="days",$Y234*(VLOOKUP($K234,'Bed parameters'!$A$9:$I$12,9,FALSE))*$F234*(VLOOKUP($Q234,'Workforce distribution'!$C$8:$AD$30,AF$7,FALSE)),IF($Q234="n/a",(IF($P234=AF$6,$X234*$F234,0)),$X234*$F234*(VLOOKUP($Q234,'Workforce distribution'!$C$8:$AD$30,AF$7,FALSE)))),0)</f>
        <v>0</v>
      </c>
      <c r="AG234" s="30">
        <f>_xlfn.IFNA(IF($O234="days",$Y234*(VLOOKUP($K234,'Bed parameters'!$A$9:$I$12,9,FALSE))*$F234*(VLOOKUP($Q234,'Workforce distribution'!$C$8:$AD$30,AG$7,FALSE)),IF($Q234="n/a",(IF($P234=AG$6,$X234*$F234,0)),$X234*$F234*(VLOOKUP($Q234,'Workforce distribution'!$C$8:$AD$30,AG$7,FALSE)))),0)</f>
        <v>0</v>
      </c>
      <c r="AH234" s="30">
        <f>_xlfn.IFNA(IF($O234="days",$Y234*(VLOOKUP($K234,'Bed parameters'!$A$9:$I$12,9,FALSE))*$F234*(VLOOKUP($Q234,'Workforce distribution'!$C$8:$AD$30,AH$7,FALSE)),IF($Q234="n/a",(IF($P234=AH$6,$X234*$F234,0)),$X234*$F234*(VLOOKUP($Q234,'Workforce distribution'!$C$8:$AD$30,AH$7,FALSE)))),0)</f>
        <v>0</v>
      </c>
      <c r="AI234" s="30">
        <f>_xlfn.IFNA(IF($O234="days",$Y234*(VLOOKUP($K234,'Bed parameters'!$A$9:$I$12,9,FALSE))*$F234*(VLOOKUP($Q234,'Workforce distribution'!$C$8:$AD$30,AI$7,FALSE)),IF($Q234="n/a",(IF($P234=AI$6,$X234*$F234,0)),$X234*$F234*(VLOOKUP($Q234,'Workforce distribution'!$C$8:$AD$30,AI$7,FALSE)))),0)</f>
        <v>0</v>
      </c>
      <c r="AJ234" s="30">
        <f>_xlfn.IFNA(IF($O234="days",$Y234*(VLOOKUP($K234,'Bed parameters'!$A$9:$I$12,9,FALSE))*$F234*(VLOOKUP($Q234,'Workforce distribution'!$C$8:$AD$30,AJ$7,FALSE)),IF($Q234="n/a",(IF($P234=AJ$6,$X234*$F234,0)),$X234*$F234*(VLOOKUP($Q234,'Workforce distribution'!$C$8:$AD$30,AJ$7,FALSE)))),0)</f>
        <v>0</v>
      </c>
      <c r="AK234" s="30">
        <f>_xlfn.IFNA(IF($O234="days",$Y234*(VLOOKUP($K234,'Bed parameters'!$A$9:$I$12,9,FALSE))*$F234*(VLOOKUP($Q234,'Workforce distribution'!$C$8:$AD$30,AK$7,FALSE)),IF($Q234="n/a",(IF($P234=AK$6,$X234*$F234,0)),$X234*$F234*(VLOOKUP($Q234,'Workforce distribution'!$C$8:$AD$30,AK$7,FALSE)))),0)</f>
        <v>0</v>
      </c>
      <c r="AL234" s="30">
        <f>_xlfn.IFNA(IF($O234="days",$Y234*(VLOOKUP($K234,'Bed parameters'!$A$9:$I$12,9,FALSE))*$F234*(VLOOKUP($Q234,'Workforce distribution'!$C$8:$AD$30,AL$7,FALSE)),IF($Q234="n/a",(IF($P234=AL$6,$X234*$F234,0)),$X234*$F234*(VLOOKUP($Q234,'Workforce distribution'!$C$8:$AD$30,AL$7,FALSE)))),0)</f>
        <v>0</v>
      </c>
      <c r="AM234" s="30">
        <f>_xlfn.IFNA(IF($O234="days",$Y234*(VLOOKUP($K234,'Bed parameters'!$A$9:$I$12,9,FALSE))*$F234*(VLOOKUP($Q234,'Workforce distribution'!$C$8:$AD$30,AM$7,FALSE)),IF($Q234="n/a",(IF($P234=AM$6,$X234*$F234,0)),$X234*$F234*(VLOOKUP($Q234,'Workforce distribution'!$C$8:$AD$30,AM$7,FALSE)))),0)</f>
        <v>0</v>
      </c>
      <c r="AN234" s="30">
        <f>_xlfn.IFNA(IF($O234="days",$Y234*(VLOOKUP($K234,'Bed parameters'!$A$9:$I$12,9,FALSE))*$F234*(VLOOKUP($Q234,'Workforce distribution'!$C$8:$AD$30,AN$7,FALSE)),IF($Q234="n/a",(IF($P234=AN$6,$X234*$F234,0)),$X234*$F234*(VLOOKUP($Q234,'Workforce distribution'!$C$8:$AD$30,AN$7,FALSE)))),0)</f>
        <v>0</v>
      </c>
      <c r="AO234" s="30">
        <f>_xlfn.IFNA(IF($O234="days",$Y234*(VLOOKUP($K234,'Bed parameters'!$A$9:$I$12,9,FALSE))*$F234*(VLOOKUP($Q234,'Workforce distribution'!$C$8:$AD$30,AO$7,FALSE)),IF($Q234="n/a",(IF($P234=AO$6,$X234*$F234,0)),$X234*$F234*(VLOOKUP($Q234,'Workforce distribution'!$C$8:$AD$30,AO$7,FALSE)))),0)</f>
        <v>0</v>
      </c>
      <c r="AP234" s="30">
        <f>_xlfn.IFNA(IF($O234="days",$Y234*(VLOOKUP($K234,'Bed parameters'!$A$9:$I$12,9,FALSE))*$F234*(VLOOKUP($Q234,'Workforce distribution'!$C$8:$AD$30,AP$7,FALSE)),IF($Q234="n/a",(IF($P234=AP$6,$X234*$F234,0)),$X234*$F234*(VLOOKUP($Q234,'Workforce distribution'!$C$8:$AD$30,AP$7,FALSE)))),0)</f>
        <v>0</v>
      </c>
      <c r="AQ234" s="30">
        <f>_xlfn.IFNA(IF($O234="days",$Y234*(VLOOKUP($K234,'Bed parameters'!$A$9:$I$12,9,FALSE))*$F234*(VLOOKUP($Q234,'Workforce distribution'!$C$8:$AD$30,AQ$7,FALSE)),IF($Q234="n/a",(IF($P234=AQ$6,$X234*$F234,0)),$X234*$F234*(VLOOKUP($Q234,'Workforce distribution'!$C$8:$AD$30,AQ$7,FALSE)))),0)</f>
        <v>0</v>
      </c>
      <c r="AR234" s="30">
        <f>_xlfn.IFNA(IF($O234="days",$Y234*(VLOOKUP($K234,'Bed parameters'!$A$9:$I$12,9,FALSE))*$F234*(VLOOKUP($Q234,'Workforce distribution'!$C$8:$AD$30,AR$7,FALSE)),IF($Q234="n/a",(IF($P234=AR$6,$X234*$F234,0)),$X234*$F234*(VLOOKUP($Q234,'Workforce distribution'!$C$8:$AD$30,AR$7,FALSE)))),0)</f>
        <v>0</v>
      </c>
      <c r="AS234" s="30">
        <f>_xlfn.IFNA(IF($O234="days",$Y234*(VLOOKUP($K234,'Bed parameters'!$A$9:$I$12,9,FALSE))*$F234*(VLOOKUP($Q234,'Workforce distribution'!$C$8:$AD$30,AS$7,FALSE)),IF($Q234="n/a",(IF($P234=AS$6,$X234*$F234,0)),$X234*$F234*(VLOOKUP($Q234,'Workforce distribution'!$C$8:$AD$30,AS$7,FALSE)))),0)</f>
        <v>0</v>
      </c>
      <c r="AT234" s="30">
        <f>_xlfn.IFNA(IF($O234="days",$Y234*(VLOOKUP($K234,'Bed parameters'!$A$9:$I$12,9,FALSE))*$F234*(VLOOKUP($Q234,'Workforce distribution'!$C$8:$AD$30,AT$7,FALSE)),IF($Q234="n/a",(IF($P234=AT$6,$X234*$F234,0)),$X234*$F234*(VLOOKUP($Q234,'Workforce distribution'!$C$8:$AD$30,AT$7,FALSE)))),0)</f>
        <v>0</v>
      </c>
      <c r="AU234" s="30">
        <f>_xlfn.IFNA(IF($O234="days",$Y234*(VLOOKUP($K234,'Bed parameters'!$A$9:$I$12,9,FALSE))*$F234*(VLOOKUP($Q234,'Workforce distribution'!$C$8:$AD$30,AU$7,FALSE)),IF($Q234="n/a",(IF($P234=AU$6,$X234*$F234,0)),$X234*$F234*(VLOOKUP($Q234,'Workforce distribution'!$C$8:$AD$30,AU$7,FALSE)))),0)</f>
        <v>0</v>
      </c>
      <c r="AV234" s="30">
        <f>_xlfn.IFNA(IF($O234="days",$Y234*(VLOOKUP($K234,'Bed parameters'!$A$9:$I$12,9,FALSE))*$F234*(VLOOKUP($Q234,'Workforce distribution'!$C$8:$AD$30,AV$7,FALSE)),IF($Q234="n/a",(IF($P234=AV$6,$X234*$F234,0)),$X234*$F234*(VLOOKUP($Q234,'Workforce distribution'!$C$8:$AD$30,AV$7,FALSE)))),0)</f>
        <v>0</v>
      </c>
      <c r="AW234" s="30">
        <f>_xlfn.IFNA(IF($O234="days",$Y234*(VLOOKUP($K234,'Bed parameters'!$A$9:$I$12,9,FALSE))*$F234*(VLOOKUP($Q234,'Workforce distribution'!$C$8:$AD$30,AW$7,FALSE)),IF($Q234="n/a",(IF($P234=AW$6,$X234*$F234,0)),$X234*$F234*(VLOOKUP($Q234,'Workforce distribution'!$C$8:$AD$30,AW$7,FALSE)))),0)</f>
        <v>0</v>
      </c>
      <c r="AX234" s="30">
        <f>_xlfn.IFNA(IF($O234="days",$Y234*(VLOOKUP($K234,'Bed parameters'!$A$9:$I$12,9,FALSE))*$F234*(VLOOKUP($Q234,'Workforce distribution'!$C$8:$AD$30,AX$7,FALSE)),IF($Q234="n/a",(IF($P234=AX$6,$X234*$F234,0)),$X234*$F234*(VLOOKUP($Q234,'Workforce distribution'!$C$8:$AD$30,AX$7,FALSE)))),0)</f>
        <v>0</v>
      </c>
      <c r="AY234" s="30">
        <f>_xlfn.IFNA(IF($O234="days",$Y234*(VLOOKUP($K234,'Bed parameters'!$A$9:$I$12,9,FALSE))*$F234*(VLOOKUP($Q234,'Workforce distribution'!$C$8:$AD$30,AY$7,FALSE)),IF($Q234="n/a",(IF($P234=AY$6,$X234*$F234,0)),$X234*$F234*(VLOOKUP($Q234,'Workforce distribution'!$C$8:$AD$30,AY$7,FALSE)))),0)</f>
        <v>0</v>
      </c>
      <c r="AZ234" s="30">
        <f>_xlfn.IFNA(IF($O234="days",$Y234*(VLOOKUP($K234,'Bed parameters'!$A$9:$I$12,9,FALSE))*$F234*(VLOOKUP($Q234,'Workforce distribution'!$C$8:$AD$30,AZ$7,FALSE)),IF($Q234="n/a",(IF($P234=AZ$6,$X234*$F234,0)),$X234*$F234*(VLOOKUP($Q234,'Workforce distribution'!$C$8:$AD$30,AZ$7,FALSE)))),0)</f>
        <v>0</v>
      </c>
      <c r="BA234" s="30">
        <f>_xlfn.IFNA(IF($O234="days",$Y234*(VLOOKUP($K234,'Bed parameters'!$A$9:$I$12,9,FALSE))*$F234*(VLOOKUP($Q234,'Workforce distribution'!$C$8:$AD$30,BA$7,FALSE)),IF($Q234="n/a",(IF($P234=BA$6,$X234*$F234,0)),$X234*$F234*(VLOOKUP($Q234,'Workforce distribution'!$C$8:$AD$30,BA$7,FALSE)))),0)</f>
        <v>0</v>
      </c>
      <c r="BB234" s="30">
        <f>_xlfn.IFNA(IF($O234="days",$Y234*(VLOOKUP($K234,'Bed parameters'!$A$9:$I$12,9,FALSE))*$F234*(VLOOKUP($Q234,'Workforce distribution'!$C$8:$AD$30,BB$7,FALSE)),IF($Q234="n/a",(IF($P234=BB$6,$X234*$F234,0)),$X234*$F234*(VLOOKUP($Q234,'Workforce distribution'!$C$8:$AD$30,BB$7,FALSE)))),0)</f>
        <v>0</v>
      </c>
      <c r="BC234" s="149">
        <f t="shared" si="33"/>
        <v>88.072077060770354</v>
      </c>
      <c r="BD234" s="288">
        <f>IF($Q234="n/a",(IF('Workforce hours'!D$30=0,0,(AB234/'Workforce hours'!D$30))),(IF(VLOOKUP($Q234,'Workforce hours'!$C$8:$AD$30,BD$7,FALSE)=0,0,(AB234/(VLOOKUP($Q234,'Workforce hours'!$C$8:$AD$30,BD$7,FALSE))))))</f>
        <v>0</v>
      </c>
      <c r="BE234" s="288">
        <f>IF($Q234="n/a",(IF('Workforce hours'!E$30=0,0,(AC234/'Workforce hours'!E$30))),(IF(VLOOKUP($Q234,'Workforce hours'!$C$8:$AD$30,BE$7,FALSE)=0,0,(AC234/(VLOOKUP($Q234,'Workforce hours'!$C$8:$AD$30,BE$7,FALSE))))))</f>
        <v>0</v>
      </c>
      <c r="BF234" s="288">
        <f>IF($Q234="n/a",(IF('Workforce hours'!F$30=0,0,(AD234/'Workforce hours'!F$30))),(IF(VLOOKUP($Q234,'Workforce hours'!$C$8:$AD$30,BF$7,FALSE)=0,0,(AD234/(VLOOKUP($Q234,'Workforce hours'!$C$8:$AD$30,BF$7,FALSE))))))</f>
        <v>0</v>
      </c>
      <c r="BG234" s="288">
        <f>IF($Q234="n/a",(IF('Workforce hours'!G$30=0,0,(AE234/'Workforce hours'!G$30))),(IF(VLOOKUP($Q234,'Workforce hours'!$C$8:$AD$30,BG$7,FALSE)=0,0,(AE234/(VLOOKUP($Q234,'Workforce hours'!$C$8:$AD$30,BG$7,FALSE))))))</f>
        <v>88.072077060770354</v>
      </c>
      <c r="BH234" s="288">
        <f>IF($Q234="n/a",(IF('Workforce hours'!H$30=0,0,(AF234/'Workforce hours'!H$30))),(IF(VLOOKUP($Q234,'Workforce hours'!$C$8:$AD$30,BH$7,FALSE)=0,0,(AF234/(VLOOKUP($Q234,'Workforce hours'!$C$8:$AD$30,BH$7,FALSE))))))</f>
        <v>0</v>
      </c>
      <c r="BI234" s="288">
        <f>IF($Q234="n/a",(IF('Workforce hours'!I$30=0,0,(AG234/'Workforce hours'!I$30))),(IF(VLOOKUP($Q234,'Workforce hours'!$C$8:$AD$30,BI$7,FALSE)=0,0,(AG234/(VLOOKUP($Q234,'Workforce hours'!$C$8:$AD$30,BI$7,FALSE))))))</f>
        <v>0</v>
      </c>
      <c r="BJ234" s="288">
        <f>IF($Q234="n/a",(IF('Workforce hours'!J$30=0,0,(AH234/'Workforce hours'!J$30))),(IF(VLOOKUP($Q234,'Workforce hours'!$C$8:$AD$30,BJ$7,FALSE)=0,0,(AH234/(VLOOKUP($Q234,'Workforce hours'!$C$8:$AD$30,BJ$7,FALSE))))))</f>
        <v>0</v>
      </c>
      <c r="BK234" s="288">
        <f>IF($Q234="n/a",(IF('Workforce hours'!K$30=0,0,(AI234/'Workforce hours'!K$30))),(IF(VLOOKUP($Q234,'Workforce hours'!$C$8:$AD$30,BK$7,FALSE)=0,0,(AI234/(VLOOKUP($Q234,'Workforce hours'!$C$8:$AD$30,BK$7,FALSE))))))</f>
        <v>0</v>
      </c>
      <c r="BL234" s="288">
        <f>IF($Q234="n/a",(IF('Workforce hours'!L$30=0,0,(AJ234/'Workforce hours'!L$30))),(IF(VLOOKUP($Q234,'Workforce hours'!$C$8:$AD$30,BL$7,FALSE)=0,0,(AJ234/(VLOOKUP($Q234,'Workforce hours'!$C$8:$AD$30,BL$7,FALSE))))))</f>
        <v>0</v>
      </c>
      <c r="BM234" s="288">
        <f>IF($Q234="n/a",(IF('Workforce hours'!M$30=0,0,(AK234/'Workforce hours'!M$30))),(IF(VLOOKUP($Q234,'Workforce hours'!$C$8:$AD$30,BM$7,FALSE)=0,0,(AK234/(VLOOKUP($Q234,'Workforce hours'!$C$8:$AD$30,BM$7,FALSE))))))</f>
        <v>0</v>
      </c>
      <c r="BN234" s="288">
        <f>IF($Q234="n/a",(IF('Workforce hours'!N$30=0,0,(AL234/'Workforce hours'!N$30))),(IF(VLOOKUP($Q234,'Workforce hours'!$C$8:$AD$30,BN$7,FALSE)=0,0,(AL234/(VLOOKUP($Q234,'Workforce hours'!$C$8:$AD$30,BN$7,FALSE))))))</f>
        <v>0</v>
      </c>
      <c r="BO234" s="288">
        <f>IF($Q234="n/a",(IF('Workforce hours'!O$30=0,0,(AM234/'Workforce hours'!O$30))),(IF(VLOOKUP($Q234,'Workforce hours'!$C$8:$AD$30,BO$7,FALSE)=0,0,(AM234/(VLOOKUP($Q234,'Workforce hours'!$C$8:$AD$30,BO$7,FALSE))))))</f>
        <v>0</v>
      </c>
      <c r="BP234" s="288">
        <f>IF($Q234="n/a",(IF('Workforce hours'!P$30=0,0,(AN234/'Workforce hours'!P$30))),(IF(VLOOKUP($Q234,'Workforce hours'!$C$8:$AD$30,BP$7,FALSE)=0,0,(AN234/(VLOOKUP($Q234,'Workforce hours'!$C$8:$AD$30,BP$7,FALSE))))))</f>
        <v>0</v>
      </c>
      <c r="BQ234" s="288">
        <f>IF($Q234="n/a",(IF('Workforce hours'!Q$30=0,0,(AO234/'Workforce hours'!Q$30))),(IF(VLOOKUP($Q234,'Workforce hours'!$C$8:$AD$30,BQ$7,FALSE)=0,0,(AO234/(VLOOKUP($Q234,'Workforce hours'!$C$8:$AD$30,BQ$7,FALSE))))))</f>
        <v>0</v>
      </c>
      <c r="BR234" s="288">
        <f>IF($Q234="n/a",(IF('Workforce hours'!R$30=0,0,(AP234/'Workforce hours'!R$30))),(IF(VLOOKUP($Q234,'Workforce hours'!$C$8:$AD$30,BR$7,FALSE)=0,0,(AP234/(VLOOKUP($Q234,'Workforce hours'!$C$8:$AD$30,BR$7,FALSE))))))</f>
        <v>0</v>
      </c>
      <c r="BS234" s="288">
        <f>IF($Q234="n/a",(IF('Workforce hours'!S$30=0,0,(AQ234/'Workforce hours'!S$30))),(IF(VLOOKUP($Q234,'Workforce hours'!$C$8:$AD$30,BS$7,FALSE)=0,0,(AQ234/(VLOOKUP($Q234,'Workforce hours'!$C$8:$AD$30,BS$7,FALSE))))))</f>
        <v>0</v>
      </c>
      <c r="BT234" s="288">
        <f>IF($Q234="n/a",(IF('Workforce hours'!T$30=0,0,(AR234/'Workforce hours'!T$30))),(IF(VLOOKUP($Q234,'Workforce hours'!$C$8:$AD$30,BT$7,FALSE)=0,0,(AR234/(VLOOKUP($Q234,'Workforce hours'!$C$8:$AD$30,BT$7,FALSE))))))</f>
        <v>0</v>
      </c>
      <c r="BU234" s="288">
        <f>IF($Q234="n/a",(IF('Workforce hours'!U$30=0,0,(AS234/'Workforce hours'!U$30))),(IF(VLOOKUP($Q234,'Workforce hours'!$C$8:$AD$30,BU$7,FALSE)=0,0,(AS234/(VLOOKUP($Q234,'Workforce hours'!$C$8:$AD$30,BU$7,FALSE))))))</f>
        <v>0</v>
      </c>
      <c r="BV234" s="288">
        <f>IF($Q234="n/a",(IF('Workforce hours'!V$30=0,0,(AT234/'Workforce hours'!V$30))),(IF(VLOOKUP($Q234,'Workforce hours'!$C$8:$AD$30,BV$7,FALSE)=0,0,(AT234/(VLOOKUP($Q234,'Workforce hours'!$C$8:$AD$30,BV$7,FALSE))))))</f>
        <v>0</v>
      </c>
      <c r="BW234" s="288">
        <f>IF($Q234="n/a",(IF('Workforce hours'!W$30=0,0,(AU234/'Workforce hours'!W$30))),(IF(VLOOKUP($Q234,'Workforce hours'!$C$8:$AD$30,BW$7,FALSE)=0,0,(AU234/(VLOOKUP($Q234,'Workforce hours'!$C$8:$AD$30,BW$7,FALSE))))))</f>
        <v>0</v>
      </c>
      <c r="BX234" s="288">
        <f>IF($Q234="n/a",(IF('Workforce hours'!X$30=0,0,(AV234/'Workforce hours'!X$30))),(IF(VLOOKUP($Q234,'Workforce hours'!$C$8:$AD$30,BX$7,FALSE)=0,0,(AV234/(VLOOKUP($Q234,'Workforce hours'!$C$8:$AD$30,BX$7,FALSE))))))</f>
        <v>0</v>
      </c>
      <c r="BY234" s="288">
        <f>IF($Q234="n/a",(IF('Workforce hours'!Y$30=0,0,(AW234/'Workforce hours'!Y$30))),(IF(VLOOKUP($Q234,'Workforce hours'!$C$8:$AD$30,BY$7,FALSE)=0,0,(AW234/(VLOOKUP($Q234,'Workforce hours'!$C$8:$AD$30,BY$7,FALSE))))))</f>
        <v>0</v>
      </c>
      <c r="BZ234" s="288">
        <f>IF($Q234="n/a",(IF('Workforce hours'!Z$30=0,0,(AX234/'Workforce hours'!Z$30))),(IF(VLOOKUP($Q234,'Workforce hours'!$C$8:$AD$30,BZ$7,FALSE)=0,0,(AX234/(VLOOKUP($Q234,'Workforce hours'!$C$8:$AD$30,BZ$7,FALSE))))))</f>
        <v>0</v>
      </c>
      <c r="CA234" s="288">
        <f>IF($Q234="n/a",(IF('Workforce hours'!AA$30=0,0,(AY234/'Workforce hours'!AA$30))),(IF(VLOOKUP($Q234,'Workforce hours'!$C$8:$AD$30,CA$7,FALSE)=0,0,(AY234/(VLOOKUP($Q234,'Workforce hours'!$C$8:$AD$30,CA$7,FALSE))))))</f>
        <v>0</v>
      </c>
      <c r="CB234" s="288">
        <f>IF($Q234="n/a",(IF('Workforce hours'!AB$30=0,0,(AZ234/'Workforce hours'!AB$30))),(IF(VLOOKUP($Q234,'Workforce hours'!$C$8:$AD$30,CB$7,FALSE)=0,0,(AZ234/(VLOOKUP($Q234,'Workforce hours'!$C$8:$AD$30,CB$7,FALSE))))))</f>
        <v>0</v>
      </c>
      <c r="CC234" s="288">
        <f>IF($Q234="n/a",(IF('Workforce hours'!AC$30=0,0,(BA234/'Workforce hours'!AC$30))),(IF(VLOOKUP($Q234,'Workforce hours'!$C$8:$AD$30,CC$7,FALSE)=0,0,(BA234/(VLOOKUP($Q234,'Workforce hours'!$C$8:$AD$30,CC$7,FALSE))))))</f>
        <v>0</v>
      </c>
      <c r="CD234" s="288">
        <f>IF($Q234="n/a",(IF('Workforce hours'!AD$30=0,0,(BB234/'Workforce hours'!AD$30))),(IF(VLOOKUP($Q234,'Workforce hours'!$C$8:$AD$30,CD$7,FALSE)=0,0,(BB234/(VLOOKUP($Q234,'Workforce hours'!$C$8:$AD$30,CD$7,FALSE))))))</f>
        <v>0</v>
      </c>
      <c r="CE234" s="289">
        <f t="shared" si="34"/>
        <v>0</v>
      </c>
      <c r="CF234" s="290">
        <f>BD234*'Workforce costs'!B$9*(1+'Workforce costs'!B$10)*(1+'Workforce costs'!B$11)</f>
        <v>0</v>
      </c>
      <c r="CG234" s="290">
        <f>BE234*'Workforce costs'!C$9*(1+'Workforce costs'!C$10)*(1+'Workforce costs'!C$11)</f>
        <v>0</v>
      </c>
      <c r="CH234" s="290">
        <f>BF234*'Workforce costs'!D$9*(1+'Workforce costs'!D$10)*(1+'Workforce costs'!D$11)</f>
        <v>0</v>
      </c>
      <c r="CI234" s="290">
        <f>BG234*'Workforce costs'!E$9*(1+'Workforce costs'!E$10)*(1+'Workforce costs'!E$11)</f>
        <v>0</v>
      </c>
      <c r="CJ234" s="290">
        <f>BH234*'Workforce costs'!F$9*(1+'Workforce costs'!F$10)*(1+'Workforce costs'!F$11)</f>
        <v>0</v>
      </c>
      <c r="CK234" s="290">
        <f>BI234*'Workforce costs'!G$9*(1+'Workforce costs'!G$10)*(1+'Workforce costs'!G$11)</f>
        <v>0</v>
      </c>
      <c r="CL234" s="290">
        <f>BJ234*'Workforce costs'!H$9*(1+'Workforce costs'!H$10)*(1+'Workforce costs'!H$11)</f>
        <v>0</v>
      </c>
      <c r="CM234" s="290">
        <f>BK234*'Workforce costs'!I$9*(1+'Workforce costs'!I$10)*(1+'Workforce costs'!I$11)</f>
        <v>0</v>
      </c>
      <c r="CN234" s="290">
        <f>BL234*'Workforce costs'!J$9*(1+'Workforce costs'!J$10)*(1+'Workforce costs'!J$11)</f>
        <v>0</v>
      </c>
      <c r="CO234" s="290">
        <f>BM234*'Workforce costs'!K$9*(1+'Workforce costs'!K$10)*(1+'Workforce costs'!K$11)</f>
        <v>0</v>
      </c>
      <c r="CP234" s="290">
        <f>BN234*'Workforce costs'!L$9*(1+'Workforce costs'!L$10)*(1+'Workforce costs'!L$11)</f>
        <v>0</v>
      </c>
      <c r="CQ234" s="290">
        <f>BO234*'Workforce costs'!M$9*(1+'Workforce costs'!M$10)*(1+'Workforce costs'!M$11)</f>
        <v>0</v>
      </c>
      <c r="CR234" s="290">
        <f>BP234*'Workforce costs'!N$9*(1+'Workforce costs'!N$10)*(1+'Workforce costs'!N$11)</f>
        <v>0</v>
      </c>
      <c r="CS234" s="290">
        <f>BQ234*'Workforce costs'!O$9*(1+'Workforce costs'!O$10)*(1+'Workforce costs'!O$11)</f>
        <v>0</v>
      </c>
      <c r="CT234" s="290">
        <f>BR234*'Workforce costs'!P$9*(1+'Workforce costs'!P$10)*(1+'Workforce costs'!P$11)</f>
        <v>0</v>
      </c>
      <c r="CU234" s="290">
        <f>BS234*'Workforce costs'!Q$9*(1+'Workforce costs'!Q$10)*(1+'Workforce costs'!Q$11)</f>
        <v>0</v>
      </c>
      <c r="CV234" s="290">
        <f>BT234*'Workforce costs'!R$9*(1+'Workforce costs'!R$10)*(1+'Workforce costs'!R$11)</f>
        <v>0</v>
      </c>
      <c r="CW234" s="290">
        <f>BU234*'Workforce costs'!S$9*(1+'Workforce costs'!S$10)*(1+'Workforce costs'!S$11)</f>
        <v>0</v>
      </c>
      <c r="CX234" s="290">
        <f>BV234*'Workforce costs'!T$9*(1+'Workforce costs'!T$10)*(1+'Workforce costs'!T$11)</f>
        <v>0</v>
      </c>
      <c r="CY234" s="290">
        <f>BW234*'Workforce costs'!U$9*(1+'Workforce costs'!U$10)*(1+'Workforce costs'!U$11)</f>
        <v>0</v>
      </c>
      <c r="CZ234" s="290">
        <f>BX234*'Workforce costs'!V$9*(1+'Workforce costs'!V$10)*(1+'Workforce costs'!V$11)</f>
        <v>0</v>
      </c>
      <c r="DA234" s="290">
        <f>BY234*'Workforce costs'!W$9*(1+'Workforce costs'!W$10)*(1+'Workforce costs'!W$11)</f>
        <v>0</v>
      </c>
      <c r="DB234" s="290">
        <f>BZ234*'Workforce costs'!X$9*(1+'Workforce costs'!X$10)*(1+'Workforce costs'!X$11)</f>
        <v>0</v>
      </c>
      <c r="DC234" s="290">
        <f>CA234*'Workforce costs'!Y$9*(1+'Workforce costs'!Y$10)*(1+'Workforce costs'!Y$11)</f>
        <v>0</v>
      </c>
      <c r="DD234" s="290">
        <f>CB234*'Workforce costs'!Z$9*(1+'Workforce costs'!Z$10)*(1+'Workforce costs'!Z$11)</f>
        <v>0</v>
      </c>
      <c r="DE234" s="290">
        <f>CC234*'Workforce costs'!AA$9*(1+'Workforce costs'!AA$10)*(1+'Workforce costs'!AA$11)</f>
        <v>0</v>
      </c>
      <c r="DF234" s="290">
        <f>CD234*'Workforce costs'!AB$9*(1+'Workforce costs'!AB$10)*(1+'Workforce costs'!AB$11)</f>
        <v>0</v>
      </c>
    </row>
    <row r="235" spans="1:110" x14ac:dyDescent="0.3">
      <c r="A235" s="2" t="str">
        <f>Outputs!$A$4</f>
        <v>Australia</v>
      </c>
      <c r="B235" s="2" t="str">
        <f t="shared" si="27"/>
        <v>Australia 65+</v>
      </c>
      <c r="C235" s="30">
        <f>VLOOKUP($B235,Populations!$D$15:$H$1920,3,FALSE)</f>
        <v>4559374</v>
      </c>
      <c r="D235" s="255">
        <f>IF(OR($H235="General pop",$H235="Schools",$H235="Workplace",$H235="Skills Training",$H235="Digital Supports"),1,VLOOKUP($B235,Populations!$D$15:$H$1920,5,FALSE))</f>
        <v>1</v>
      </c>
      <c r="E235" s="88">
        <f>VLOOKUP(I235,Epidemiology!$C$10:$H$47,6,FALSE)</f>
        <v>1850</v>
      </c>
      <c r="F235" s="102">
        <f>'Care profiles'!R236</f>
        <v>0.33333333333333331</v>
      </c>
      <c r="G235" s="15" t="str">
        <f>'Care profiles'!A236</f>
        <v>65+</v>
      </c>
      <c r="H235" s="15" t="str">
        <f>'Care profiles'!B236</f>
        <v>Thoughts</v>
      </c>
      <c r="I235" s="15" t="str">
        <f>'Care profiles'!C236</f>
        <v>Thoughts_65+yrs</v>
      </c>
      <c r="J235" s="15" t="str">
        <f>'Care profiles'!D236</f>
        <v>Care profile</v>
      </c>
      <c r="K235" s="15" t="str">
        <f>'Care profiles'!E236</f>
        <v>Group Carer Peer Support</v>
      </c>
      <c r="L235" s="104">
        <f>'Care profiles'!F236</f>
        <v>0.05</v>
      </c>
      <c r="M235" s="15">
        <f>'Care profiles'!G236</f>
        <v>6</v>
      </c>
      <c r="N235" s="15">
        <f>'Care profiles'!H236</f>
        <v>60</v>
      </c>
      <c r="O235" s="15" t="str">
        <f>'Care profiles'!I236</f>
        <v>min</v>
      </c>
      <c r="P235" s="15" t="str">
        <f>'Care profiles'!J236</f>
        <v>Team</v>
      </c>
      <c r="Q235" s="15" t="str">
        <f>'Care profiles'!K236</f>
        <v>Group Carer Peer Support</v>
      </c>
      <c r="R235" s="15" t="str">
        <f>'Care profiles'!M236</f>
        <v>Y</v>
      </c>
      <c r="S235" s="15" t="str">
        <f>'Care profiles'!O236</f>
        <v>Y</v>
      </c>
      <c r="T235" s="15" t="str">
        <f>'Care profiles'!Q236</f>
        <v>N</v>
      </c>
      <c r="U235" s="30">
        <f t="shared" si="28"/>
        <v>84348.418999999994</v>
      </c>
      <c r="V235" s="30">
        <f t="shared" si="29"/>
        <v>4217.4209499999997</v>
      </c>
      <c r="W235" s="30">
        <f>IF(M235="n/a",0,IF(O235="days",V235*M235*(1+(VLOOKUP(K235,'Bed parameters'!$A$9:$G$12,7,FALSE))),V235*M235))</f>
        <v>25304.525699999998</v>
      </c>
      <c r="X235" s="30">
        <f t="shared" si="30"/>
        <v>25304.525699999998</v>
      </c>
      <c r="Y235" s="30">
        <f t="shared" si="31"/>
        <v>0</v>
      </c>
      <c r="Z235" s="113">
        <f>_xlfn.IFNA(Y235/((VLOOKUP(K235,'Bed parameters'!$A$9:$G$12,3,FALSE))*(VLOOKUP(K235,'Bed parameters'!$A$9:$G$12,5,FALSE))),0)</f>
        <v>0</v>
      </c>
      <c r="AA235" s="30">
        <f t="shared" si="32"/>
        <v>8434.8418999999994</v>
      </c>
      <c r="AB235" s="30">
        <f>_xlfn.IFNA(IF($O235="days",$Y235*(VLOOKUP($K235,'Bed parameters'!$A$9:$I$12,9,FALSE))*$F235*(VLOOKUP($Q235,'Workforce distribution'!$C$8:$AD$30,AB$7,FALSE)),IF($Q235="n/a",(IF($P235=AB$6,$X235*$F235,0)),$X235*$F235*(VLOOKUP($Q235,'Workforce distribution'!$C$8:$AD$30,AB$7,FALSE)))),0)</f>
        <v>0</v>
      </c>
      <c r="AC235" s="30">
        <f>_xlfn.IFNA(IF($O235="days",$Y235*(VLOOKUP($K235,'Bed parameters'!$A$9:$I$12,9,FALSE))*$F235*(VLOOKUP($Q235,'Workforce distribution'!$C$8:$AD$30,AC$7,FALSE)),IF($Q235="n/a",(IF($P235=AC$6,$X235*$F235,0)),$X235*$F235*(VLOOKUP($Q235,'Workforce distribution'!$C$8:$AD$30,AC$7,FALSE)))),0)</f>
        <v>0</v>
      </c>
      <c r="AD235" s="30">
        <f>_xlfn.IFNA(IF($O235="days",$Y235*(VLOOKUP($K235,'Bed parameters'!$A$9:$I$12,9,FALSE))*$F235*(VLOOKUP($Q235,'Workforce distribution'!$C$8:$AD$30,AD$7,FALSE)),IF($Q235="n/a",(IF($P235=AD$6,$X235*$F235,0)),$X235*$F235*(VLOOKUP($Q235,'Workforce distribution'!$C$8:$AD$30,AD$7,FALSE)))),0)</f>
        <v>0</v>
      </c>
      <c r="AE235" s="30">
        <f>_xlfn.IFNA(IF($O235="days",$Y235*(VLOOKUP($K235,'Bed parameters'!$A$9:$I$12,9,FALSE))*$F235*(VLOOKUP($Q235,'Workforce distribution'!$C$8:$AD$30,AE$7,FALSE)),IF($Q235="n/a",(IF($P235=AE$6,$X235*$F235,0)),$X235*$F235*(VLOOKUP($Q235,'Workforce distribution'!$C$8:$AD$30,AE$7,FALSE)))),0)</f>
        <v>8434.8418999999994</v>
      </c>
      <c r="AF235" s="30">
        <f>_xlfn.IFNA(IF($O235="days",$Y235*(VLOOKUP($K235,'Bed parameters'!$A$9:$I$12,9,FALSE))*$F235*(VLOOKUP($Q235,'Workforce distribution'!$C$8:$AD$30,AF$7,FALSE)),IF($Q235="n/a",(IF($P235=AF$6,$X235*$F235,0)),$X235*$F235*(VLOOKUP($Q235,'Workforce distribution'!$C$8:$AD$30,AF$7,FALSE)))),0)</f>
        <v>0</v>
      </c>
      <c r="AG235" s="30">
        <f>_xlfn.IFNA(IF($O235="days",$Y235*(VLOOKUP($K235,'Bed parameters'!$A$9:$I$12,9,FALSE))*$F235*(VLOOKUP($Q235,'Workforce distribution'!$C$8:$AD$30,AG$7,FALSE)),IF($Q235="n/a",(IF($P235=AG$6,$X235*$F235,0)),$X235*$F235*(VLOOKUP($Q235,'Workforce distribution'!$C$8:$AD$30,AG$7,FALSE)))),0)</f>
        <v>0</v>
      </c>
      <c r="AH235" s="30">
        <f>_xlfn.IFNA(IF($O235="days",$Y235*(VLOOKUP($K235,'Bed parameters'!$A$9:$I$12,9,FALSE))*$F235*(VLOOKUP($Q235,'Workforce distribution'!$C$8:$AD$30,AH$7,FALSE)),IF($Q235="n/a",(IF($P235=AH$6,$X235*$F235,0)),$X235*$F235*(VLOOKUP($Q235,'Workforce distribution'!$C$8:$AD$30,AH$7,FALSE)))),0)</f>
        <v>0</v>
      </c>
      <c r="AI235" s="30">
        <f>_xlfn.IFNA(IF($O235="days",$Y235*(VLOOKUP($K235,'Bed parameters'!$A$9:$I$12,9,FALSE))*$F235*(VLOOKUP($Q235,'Workforce distribution'!$C$8:$AD$30,AI$7,FALSE)),IF($Q235="n/a",(IF($P235=AI$6,$X235*$F235,0)),$X235*$F235*(VLOOKUP($Q235,'Workforce distribution'!$C$8:$AD$30,AI$7,FALSE)))),0)</f>
        <v>0</v>
      </c>
      <c r="AJ235" s="30">
        <f>_xlfn.IFNA(IF($O235="days",$Y235*(VLOOKUP($K235,'Bed parameters'!$A$9:$I$12,9,FALSE))*$F235*(VLOOKUP($Q235,'Workforce distribution'!$C$8:$AD$30,AJ$7,FALSE)),IF($Q235="n/a",(IF($P235=AJ$6,$X235*$F235,0)),$X235*$F235*(VLOOKUP($Q235,'Workforce distribution'!$C$8:$AD$30,AJ$7,FALSE)))),0)</f>
        <v>0</v>
      </c>
      <c r="AK235" s="30">
        <f>_xlfn.IFNA(IF($O235="days",$Y235*(VLOOKUP($K235,'Bed parameters'!$A$9:$I$12,9,FALSE))*$F235*(VLOOKUP($Q235,'Workforce distribution'!$C$8:$AD$30,AK$7,FALSE)),IF($Q235="n/a",(IF($P235=AK$6,$X235*$F235,0)),$X235*$F235*(VLOOKUP($Q235,'Workforce distribution'!$C$8:$AD$30,AK$7,FALSE)))),0)</f>
        <v>0</v>
      </c>
      <c r="AL235" s="30">
        <f>_xlfn.IFNA(IF($O235="days",$Y235*(VLOOKUP($K235,'Bed parameters'!$A$9:$I$12,9,FALSE))*$F235*(VLOOKUP($Q235,'Workforce distribution'!$C$8:$AD$30,AL$7,FALSE)),IF($Q235="n/a",(IF($P235=AL$6,$X235*$F235,0)),$X235*$F235*(VLOOKUP($Q235,'Workforce distribution'!$C$8:$AD$30,AL$7,FALSE)))),0)</f>
        <v>0</v>
      </c>
      <c r="AM235" s="30">
        <f>_xlfn.IFNA(IF($O235="days",$Y235*(VLOOKUP($K235,'Bed parameters'!$A$9:$I$12,9,FALSE))*$F235*(VLOOKUP($Q235,'Workforce distribution'!$C$8:$AD$30,AM$7,FALSE)),IF($Q235="n/a",(IF($P235=AM$6,$X235*$F235,0)),$X235*$F235*(VLOOKUP($Q235,'Workforce distribution'!$C$8:$AD$30,AM$7,FALSE)))),0)</f>
        <v>0</v>
      </c>
      <c r="AN235" s="30">
        <f>_xlfn.IFNA(IF($O235="days",$Y235*(VLOOKUP($K235,'Bed parameters'!$A$9:$I$12,9,FALSE))*$F235*(VLOOKUP($Q235,'Workforce distribution'!$C$8:$AD$30,AN$7,FALSE)),IF($Q235="n/a",(IF($P235=AN$6,$X235*$F235,0)),$X235*$F235*(VLOOKUP($Q235,'Workforce distribution'!$C$8:$AD$30,AN$7,FALSE)))),0)</f>
        <v>0</v>
      </c>
      <c r="AO235" s="30">
        <f>_xlfn.IFNA(IF($O235="days",$Y235*(VLOOKUP($K235,'Bed parameters'!$A$9:$I$12,9,FALSE))*$F235*(VLOOKUP($Q235,'Workforce distribution'!$C$8:$AD$30,AO$7,FALSE)),IF($Q235="n/a",(IF($P235=AO$6,$X235*$F235,0)),$X235*$F235*(VLOOKUP($Q235,'Workforce distribution'!$C$8:$AD$30,AO$7,FALSE)))),0)</f>
        <v>0</v>
      </c>
      <c r="AP235" s="30">
        <f>_xlfn.IFNA(IF($O235="days",$Y235*(VLOOKUP($K235,'Bed parameters'!$A$9:$I$12,9,FALSE))*$F235*(VLOOKUP($Q235,'Workforce distribution'!$C$8:$AD$30,AP$7,FALSE)),IF($Q235="n/a",(IF($P235=AP$6,$X235*$F235,0)),$X235*$F235*(VLOOKUP($Q235,'Workforce distribution'!$C$8:$AD$30,AP$7,FALSE)))),0)</f>
        <v>0</v>
      </c>
      <c r="AQ235" s="30">
        <f>_xlfn.IFNA(IF($O235="days",$Y235*(VLOOKUP($K235,'Bed parameters'!$A$9:$I$12,9,FALSE))*$F235*(VLOOKUP($Q235,'Workforce distribution'!$C$8:$AD$30,AQ$7,FALSE)),IF($Q235="n/a",(IF($P235=AQ$6,$X235*$F235,0)),$X235*$F235*(VLOOKUP($Q235,'Workforce distribution'!$C$8:$AD$30,AQ$7,FALSE)))),0)</f>
        <v>0</v>
      </c>
      <c r="AR235" s="30">
        <f>_xlfn.IFNA(IF($O235="days",$Y235*(VLOOKUP($K235,'Bed parameters'!$A$9:$I$12,9,FALSE))*$F235*(VLOOKUP($Q235,'Workforce distribution'!$C$8:$AD$30,AR$7,FALSE)),IF($Q235="n/a",(IF($P235=AR$6,$X235*$F235,0)),$X235*$F235*(VLOOKUP($Q235,'Workforce distribution'!$C$8:$AD$30,AR$7,FALSE)))),0)</f>
        <v>0</v>
      </c>
      <c r="AS235" s="30">
        <f>_xlfn.IFNA(IF($O235="days",$Y235*(VLOOKUP($K235,'Bed parameters'!$A$9:$I$12,9,FALSE))*$F235*(VLOOKUP($Q235,'Workforce distribution'!$C$8:$AD$30,AS$7,FALSE)),IF($Q235="n/a",(IF($P235=AS$6,$X235*$F235,0)),$X235*$F235*(VLOOKUP($Q235,'Workforce distribution'!$C$8:$AD$30,AS$7,FALSE)))),0)</f>
        <v>0</v>
      </c>
      <c r="AT235" s="30">
        <f>_xlfn.IFNA(IF($O235="days",$Y235*(VLOOKUP($K235,'Bed parameters'!$A$9:$I$12,9,FALSE))*$F235*(VLOOKUP($Q235,'Workforce distribution'!$C$8:$AD$30,AT$7,FALSE)),IF($Q235="n/a",(IF($P235=AT$6,$X235*$F235,0)),$X235*$F235*(VLOOKUP($Q235,'Workforce distribution'!$C$8:$AD$30,AT$7,FALSE)))),0)</f>
        <v>0</v>
      </c>
      <c r="AU235" s="30">
        <f>_xlfn.IFNA(IF($O235="days",$Y235*(VLOOKUP($K235,'Bed parameters'!$A$9:$I$12,9,FALSE))*$F235*(VLOOKUP($Q235,'Workforce distribution'!$C$8:$AD$30,AU$7,FALSE)),IF($Q235="n/a",(IF($P235=AU$6,$X235*$F235,0)),$X235*$F235*(VLOOKUP($Q235,'Workforce distribution'!$C$8:$AD$30,AU$7,FALSE)))),0)</f>
        <v>0</v>
      </c>
      <c r="AV235" s="30">
        <f>_xlfn.IFNA(IF($O235="days",$Y235*(VLOOKUP($K235,'Bed parameters'!$A$9:$I$12,9,FALSE))*$F235*(VLOOKUP($Q235,'Workforce distribution'!$C$8:$AD$30,AV$7,FALSE)),IF($Q235="n/a",(IF($P235=AV$6,$X235*$F235,0)),$X235*$F235*(VLOOKUP($Q235,'Workforce distribution'!$C$8:$AD$30,AV$7,FALSE)))),0)</f>
        <v>0</v>
      </c>
      <c r="AW235" s="30">
        <f>_xlfn.IFNA(IF($O235="days",$Y235*(VLOOKUP($K235,'Bed parameters'!$A$9:$I$12,9,FALSE))*$F235*(VLOOKUP($Q235,'Workforce distribution'!$C$8:$AD$30,AW$7,FALSE)),IF($Q235="n/a",(IF($P235=AW$6,$X235*$F235,0)),$X235*$F235*(VLOOKUP($Q235,'Workforce distribution'!$C$8:$AD$30,AW$7,FALSE)))),0)</f>
        <v>0</v>
      </c>
      <c r="AX235" s="30">
        <f>_xlfn.IFNA(IF($O235="days",$Y235*(VLOOKUP($K235,'Bed parameters'!$A$9:$I$12,9,FALSE))*$F235*(VLOOKUP($Q235,'Workforce distribution'!$C$8:$AD$30,AX$7,FALSE)),IF($Q235="n/a",(IF($P235=AX$6,$X235*$F235,0)),$X235*$F235*(VLOOKUP($Q235,'Workforce distribution'!$C$8:$AD$30,AX$7,FALSE)))),0)</f>
        <v>0</v>
      </c>
      <c r="AY235" s="30">
        <f>_xlfn.IFNA(IF($O235="days",$Y235*(VLOOKUP($K235,'Bed parameters'!$A$9:$I$12,9,FALSE))*$F235*(VLOOKUP($Q235,'Workforce distribution'!$C$8:$AD$30,AY$7,FALSE)),IF($Q235="n/a",(IF($P235=AY$6,$X235*$F235,0)),$X235*$F235*(VLOOKUP($Q235,'Workforce distribution'!$C$8:$AD$30,AY$7,FALSE)))),0)</f>
        <v>0</v>
      </c>
      <c r="AZ235" s="30">
        <f>_xlfn.IFNA(IF($O235="days",$Y235*(VLOOKUP($K235,'Bed parameters'!$A$9:$I$12,9,FALSE))*$F235*(VLOOKUP($Q235,'Workforce distribution'!$C$8:$AD$30,AZ$7,FALSE)),IF($Q235="n/a",(IF($P235=AZ$6,$X235*$F235,0)),$X235*$F235*(VLOOKUP($Q235,'Workforce distribution'!$C$8:$AD$30,AZ$7,FALSE)))),0)</f>
        <v>0</v>
      </c>
      <c r="BA235" s="30">
        <f>_xlfn.IFNA(IF($O235="days",$Y235*(VLOOKUP($K235,'Bed parameters'!$A$9:$I$12,9,FALSE))*$F235*(VLOOKUP($Q235,'Workforce distribution'!$C$8:$AD$30,BA$7,FALSE)),IF($Q235="n/a",(IF($P235=BA$6,$X235*$F235,0)),$X235*$F235*(VLOOKUP($Q235,'Workforce distribution'!$C$8:$AD$30,BA$7,FALSE)))),0)</f>
        <v>0</v>
      </c>
      <c r="BB235" s="30">
        <f>_xlfn.IFNA(IF($O235="days",$Y235*(VLOOKUP($K235,'Bed parameters'!$A$9:$I$12,9,FALSE))*$F235*(VLOOKUP($Q235,'Workforce distribution'!$C$8:$AD$30,BB$7,FALSE)),IF($Q235="n/a",(IF($P235=BB$6,$X235*$F235,0)),$X235*$F235*(VLOOKUP($Q235,'Workforce distribution'!$C$8:$AD$30,BB$7,FALSE)))),0)</f>
        <v>0</v>
      </c>
      <c r="BC235" s="149">
        <f t="shared" si="33"/>
        <v>6.5561175888519871</v>
      </c>
      <c r="BD235" s="288">
        <f>IF($Q235="n/a",(IF('Workforce hours'!D$30=0,0,(AB235/'Workforce hours'!D$30))),(IF(VLOOKUP($Q235,'Workforce hours'!$C$8:$AD$30,BD$7,FALSE)=0,0,(AB235/(VLOOKUP($Q235,'Workforce hours'!$C$8:$AD$30,BD$7,FALSE))))))</f>
        <v>0</v>
      </c>
      <c r="BE235" s="288">
        <f>IF($Q235="n/a",(IF('Workforce hours'!E$30=0,0,(AC235/'Workforce hours'!E$30))),(IF(VLOOKUP($Q235,'Workforce hours'!$C$8:$AD$30,BE$7,FALSE)=0,0,(AC235/(VLOOKUP($Q235,'Workforce hours'!$C$8:$AD$30,BE$7,FALSE))))))</f>
        <v>0</v>
      </c>
      <c r="BF235" s="288">
        <f>IF($Q235="n/a",(IF('Workforce hours'!F$30=0,0,(AD235/'Workforce hours'!F$30))),(IF(VLOOKUP($Q235,'Workforce hours'!$C$8:$AD$30,BF$7,FALSE)=0,0,(AD235/(VLOOKUP($Q235,'Workforce hours'!$C$8:$AD$30,BF$7,FALSE))))))</f>
        <v>0</v>
      </c>
      <c r="BG235" s="288">
        <f>IF($Q235="n/a",(IF('Workforce hours'!G$30=0,0,(AE235/'Workforce hours'!G$30))),(IF(VLOOKUP($Q235,'Workforce hours'!$C$8:$AD$30,BG$7,FALSE)=0,0,(AE235/(VLOOKUP($Q235,'Workforce hours'!$C$8:$AD$30,BG$7,FALSE))))))</f>
        <v>6.5561175888519871</v>
      </c>
      <c r="BH235" s="288">
        <f>IF($Q235="n/a",(IF('Workforce hours'!H$30=0,0,(AF235/'Workforce hours'!H$30))),(IF(VLOOKUP($Q235,'Workforce hours'!$C$8:$AD$30,BH$7,FALSE)=0,0,(AF235/(VLOOKUP($Q235,'Workforce hours'!$C$8:$AD$30,BH$7,FALSE))))))</f>
        <v>0</v>
      </c>
      <c r="BI235" s="288">
        <f>IF($Q235="n/a",(IF('Workforce hours'!I$30=0,0,(AG235/'Workforce hours'!I$30))),(IF(VLOOKUP($Q235,'Workforce hours'!$C$8:$AD$30,BI$7,FALSE)=0,0,(AG235/(VLOOKUP($Q235,'Workforce hours'!$C$8:$AD$30,BI$7,FALSE))))))</f>
        <v>0</v>
      </c>
      <c r="BJ235" s="288">
        <f>IF($Q235="n/a",(IF('Workforce hours'!J$30=0,0,(AH235/'Workforce hours'!J$30))),(IF(VLOOKUP($Q235,'Workforce hours'!$C$8:$AD$30,BJ$7,FALSE)=0,0,(AH235/(VLOOKUP($Q235,'Workforce hours'!$C$8:$AD$30,BJ$7,FALSE))))))</f>
        <v>0</v>
      </c>
      <c r="BK235" s="288">
        <f>IF($Q235="n/a",(IF('Workforce hours'!K$30=0,0,(AI235/'Workforce hours'!K$30))),(IF(VLOOKUP($Q235,'Workforce hours'!$C$8:$AD$30,BK$7,FALSE)=0,0,(AI235/(VLOOKUP($Q235,'Workforce hours'!$C$8:$AD$30,BK$7,FALSE))))))</f>
        <v>0</v>
      </c>
      <c r="BL235" s="288">
        <f>IF($Q235="n/a",(IF('Workforce hours'!L$30=0,0,(AJ235/'Workforce hours'!L$30))),(IF(VLOOKUP($Q235,'Workforce hours'!$C$8:$AD$30,BL$7,FALSE)=0,0,(AJ235/(VLOOKUP($Q235,'Workforce hours'!$C$8:$AD$30,BL$7,FALSE))))))</f>
        <v>0</v>
      </c>
      <c r="BM235" s="288">
        <f>IF($Q235="n/a",(IF('Workforce hours'!M$30=0,0,(AK235/'Workforce hours'!M$30))),(IF(VLOOKUP($Q235,'Workforce hours'!$C$8:$AD$30,BM$7,FALSE)=0,0,(AK235/(VLOOKUP($Q235,'Workforce hours'!$C$8:$AD$30,BM$7,FALSE))))))</f>
        <v>0</v>
      </c>
      <c r="BN235" s="288">
        <f>IF($Q235="n/a",(IF('Workforce hours'!N$30=0,0,(AL235/'Workforce hours'!N$30))),(IF(VLOOKUP($Q235,'Workforce hours'!$C$8:$AD$30,BN$7,FALSE)=0,0,(AL235/(VLOOKUP($Q235,'Workforce hours'!$C$8:$AD$30,BN$7,FALSE))))))</f>
        <v>0</v>
      </c>
      <c r="BO235" s="288">
        <f>IF($Q235="n/a",(IF('Workforce hours'!O$30=0,0,(AM235/'Workforce hours'!O$30))),(IF(VLOOKUP($Q235,'Workforce hours'!$C$8:$AD$30,BO$7,FALSE)=0,0,(AM235/(VLOOKUP($Q235,'Workforce hours'!$C$8:$AD$30,BO$7,FALSE))))))</f>
        <v>0</v>
      </c>
      <c r="BP235" s="288">
        <f>IF($Q235="n/a",(IF('Workforce hours'!P$30=0,0,(AN235/'Workforce hours'!P$30))),(IF(VLOOKUP($Q235,'Workforce hours'!$C$8:$AD$30,BP$7,FALSE)=0,0,(AN235/(VLOOKUP($Q235,'Workforce hours'!$C$8:$AD$30,BP$7,FALSE))))))</f>
        <v>0</v>
      </c>
      <c r="BQ235" s="288">
        <f>IF($Q235="n/a",(IF('Workforce hours'!Q$30=0,0,(AO235/'Workforce hours'!Q$30))),(IF(VLOOKUP($Q235,'Workforce hours'!$C$8:$AD$30,BQ$7,FALSE)=0,0,(AO235/(VLOOKUP($Q235,'Workforce hours'!$C$8:$AD$30,BQ$7,FALSE))))))</f>
        <v>0</v>
      </c>
      <c r="BR235" s="288">
        <f>IF($Q235="n/a",(IF('Workforce hours'!R$30=0,0,(AP235/'Workforce hours'!R$30))),(IF(VLOOKUP($Q235,'Workforce hours'!$C$8:$AD$30,BR$7,FALSE)=0,0,(AP235/(VLOOKUP($Q235,'Workforce hours'!$C$8:$AD$30,BR$7,FALSE))))))</f>
        <v>0</v>
      </c>
      <c r="BS235" s="288">
        <f>IF($Q235="n/a",(IF('Workforce hours'!S$30=0,0,(AQ235/'Workforce hours'!S$30))),(IF(VLOOKUP($Q235,'Workforce hours'!$C$8:$AD$30,BS$7,FALSE)=0,0,(AQ235/(VLOOKUP($Q235,'Workforce hours'!$C$8:$AD$30,BS$7,FALSE))))))</f>
        <v>0</v>
      </c>
      <c r="BT235" s="288">
        <f>IF($Q235="n/a",(IF('Workforce hours'!T$30=0,0,(AR235/'Workforce hours'!T$30))),(IF(VLOOKUP($Q235,'Workforce hours'!$C$8:$AD$30,BT$7,FALSE)=0,0,(AR235/(VLOOKUP($Q235,'Workforce hours'!$C$8:$AD$30,BT$7,FALSE))))))</f>
        <v>0</v>
      </c>
      <c r="BU235" s="288">
        <f>IF($Q235="n/a",(IF('Workforce hours'!U$30=0,0,(AS235/'Workforce hours'!U$30))),(IF(VLOOKUP($Q235,'Workforce hours'!$C$8:$AD$30,BU$7,FALSE)=0,0,(AS235/(VLOOKUP($Q235,'Workforce hours'!$C$8:$AD$30,BU$7,FALSE))))))</f>
        <v>0</v>
      </c>
      <c r="BV235" s="288">
        <f>IF($Q235="n/a",(IF('Workforce hours'!V$30=0,0,(AT235/'Workforce hours'!V$30))),(IF(VLOOKUP($Q235,'Workforce hours'!$C$8:$AD$30,BV$7,FALSE)=0,0,(AT235/(VLOOKUP($Q235,'Workforce hours'!$C$8:$AD$30,BV$7,FALSE))))))</f>
        <v>0</v>
      </c>
      <c r="BW235" s="288">
        <f>IF($Q235="n/a",(IF('Workforce hours'!W$30=0,0,(AU235/'Workforce hours'!W$30))),(IF(VLOOKUP($Q235,'Workforce hours'!$C$8:$AD$30,BW$7,FALSE)=0,0,(AU235/(VLOOKUP($Q235,'Workforce hours'!$C$8:$AD$30,BW$7,FALSE))))))</f>
        <v>0</v>
      </c>
      <c r="BX235" s="288">
        <f>IF($Q235="n/a",(IF('Workforce hours'!X$30=0,0,(AV235/'Workforce hours'!X$30))),(IF(VLOOKUP($Q235,'Workforce hours'!$C$8:$AD$30,BX$7,FALSE)=0,0,(AV235/(VLOOKUP($Q235,'Workforce hours'!$C$8:$AD$30,BX$7,FALSE))))))</f>
        <v>0</v>
      </c>
      <c r="BY235" s="288">
        <f>IF($Q235="n/a",(IF('Workforce hours'!Y$30=0,0,(AW235/'Workforce hours'!Y$30))),(IF(VLOOKUP($Q235,'Workforce hours'!$C$8:$AD$30,BY$7,FALSE)=0,0,(AW235/(VLOOKUP($Q235,'Workforce hours'!$C$8:$AD$30,BY$7,FALSE))))))</f>
        <v>0</v>
      </c>
      <c r="BZ235" s="288">
        <f>IF($Q235="n/a",(IF('Workforce hours'!Z$30=0,0,(AX235/'Workforce hours'!Z$30))),(IF(VLOOKUP($Q235,'Workforce hours'!$C$8:$AD$30,BZ$7,FALSE)=0,0,(AX235/(VLOOKUP($Q235,'Workforce hours'!$C$8:$AD$30,BZ$7,FALSE))))))</f>
        <v>0</v>
      </c>
      <c r="CA235" s="288">
        <f>IF($Q235="n/a",(IF('Workforce hours'!AA$30=0,0,(AY235/'Workforce hours'!AA$30))),(IF(VLOOKUP($Q235,'Workforce hours'!$C$8:$AD$30,CA$7,FALSE)=0,0,(AY235/(VLOOKUP($Q235,'Workforce hours'!$C$8:$AD$30,CA$7,FALSE))))))</f>
        <v>0</v>
      </c>
      <c r="CB235" s="288">
        <f>IF($Q235="n/a",(IF('Workforce hours'!AB$30=0,0,(AZ235/'Workforce hours'!AB$30))),(IF(VLOOKUP($Q235,'Workforce hours'!$C$8:$AD$30,CB$7,FALSE)=0,0,(AZ235/(VLOOKUP($Q235,'Workforce hours'!$C$8:$AD$30,CB$7,FALSE))))))</f>
        <v>0</v>
      </c>
      <c r="CC235" s="288">
        <f>IF($Q235="n/a",(IF('Workforce hours'!AC$30=0,0,(BA235/'Workforce hours'!AC$30))),(IF(VLOOKUP($Q235,'Workforce hours'!$C$8:$AD$30,CC$7,FALSE)=0,0,(BA235/(VLOOKUP($Q235,'Workforce hours'!$C$8:$AD$30,CC$7,FALSE))))))</f>
        <v>0</v>
      </c>
      <c r="CD235" s="288">
        <f>IF($Q235="n/a",(IF('Workforce hours'!AD$30=0,0,(BB235/'Workforce hours'!AD$30))),(IF(VLOOKUP($Q235,'Workforce hours'!$C$8:$AD$30,CD$7,FALSE)=0,0,(BB235/(VLOOKUP($Q235,'Workforce hours'!$C$8:$AD$30,CD$7,FALSE))))))</f>
        <v>0</v>
      </c>
      <c r="CE235" s="289">
        <f t="shared" si="34"/>
        <v>0</v>
      </c>
      <c r="CF235" s="290">
        <f>BD235*'Workforce costs'!B$9*(1+'Workforce costs'!B$10)*(1+'Workforce costs'!B$11)</f>
        <v>0</v>
      </c>
      <c r="CG235" s="290">
        <f>BE235*'Workforce costs'!C$9*(1+'Workforce costs'!C$10)*(1+'Workforce costs'!C$11)</f>
        <v>0</v>
      </c>
      <c r="CH235" s="290">
        <f>BF235*'Workforce costs'!D$9*(1+'Workforce costs'!D$10)*(1+'Workforce costs'!D$11)</f>
        <v>0</v>
      </c>
      <c r="CI235" s="290">
        <f>BG235*'Workforce costs'!E$9*(1+'Workforce costs'!E$10)*(1+'Workforce costs'!E$11)</f>
        <v>0</v>
      </c>
      <c r="CJ235" s="290">
        <f>BH235*'Workforce costs'!F$9*(1+'Workforce costs'!F$10)*(1+'Workforce costs'!F$11)</f>
        <v>0</v>
      </c>
      <c r="CK235" s="290">
        <f>BI235*'Workforce costs'!G$9*(1+'Workforce costs'!G$10)*(1+'Workforce costs'!G$11)</f>
        <v>0</v>
      </c>
      <c r="CL235" s="290">
        <f>BJ235*'Workforce costs'!H$9*(1+'Workforce costs'!H$10)*(1+'Workforce costs'!H$11)</f>
        <v>0</v>
      </c>
      <c r="CM235" s="290">
        <f>BK235*'Workforce costs'!I$9*(1+'Workforce costs'!I$10)*(1+'Workforce costs'!I$11)</f>
        <v>0</v>
      </c>
      <c r="CN235" s="290">
        <f>BL235*'Workforce costs'!J$9*(1+'Workforce costs'!J$10)*(1+'Workforce costs'!J$11)</f>
        <v>0</v>
      </c>
      <c r="CO235" s="290">
        <f>BM235*'Workforce costs'!K$9*(1+'Workforce costs'!K$10)*(1+'Workforce costs'!K$11)</f>
        <v>0</v>
      </c>
      <c r="CP235" s="290">
        <f>BN235*'Workforce costs'!L$9*(1+'Workforce costs'!L$10)*(1+'Workforce costs'!L$11)</f>
        <v>0</v>
      </c>
      <c r="CQ235" s="290">
        <f>BO235*'Workforce costs'!M$9*(1+'Workforce costs'!M$10)*(1+'Workforce costs'!M$11)</f>
        <v>0</v>
      </c>
      <c r="CR235" s="290">
        <f>BP235*'Workforce costs'!N$9*(1+'Workforce costs'!N$10)*(1+'Workforce costs'!N$11)</f>
        <v>0</v>
      </c>
      <c r="CS235" s="290">
        <f>BQ235*'Workforce costs'!O$9*(1+'Workforce costs'!O$10)*(1+'Workforce costs'!O$11)</f>
        <v>0</v>
      </c>
      <c r="CT235" s="290">
        <f>BR235*'Workforce costs'!P$9*(1+'Workforce costs'!P$10)*(1+'Workforce costs'!P$11)</f>
        <v>0</v>
      </c>
      <c r="CU235" s="290">
        <f>BS235*'Workforce costs'!Q$9*(1+'Workforce costs'!Q$10)*(1+'Workforce costs'!Q$11)</f>
        <v>0</v>
      </c>
      <c r="CV235" s="290">
        <f>BT235*'Workforce costs'!R$9*(1+'Workforce costs'!R$10)*(1+'Workforce costs'!R$11)</f>
        <v>0</v>
      </c>
      <c r="CW235" s="290">
        <f>BU235*'Workforce costs'!S$9*(1+'Workforce costs'!S$10)*(1+'Workforce costs'!S$11)</f>
        <v>0</v>
      </c>
      <c r="CX235" s="290">
        <f>BV235*'Workforce costs'!T$9*(1+'Workforce costs'!T$10)*(1+'Workforce costs'!T$11)</f>
        <v>0</v>
      </c>
      <c r="CY235" s="290">
        <f>BW235*'Workforce costs'!U$9*(1+'Workforce costs'!U$10)*(1+'Workforce costs'!U$11)</f>
        <v>0</v>
      </c>
      <c r="CZ235" s="290">
        <f>BX235*'Workforce costs'!V$9*(1+'Workforce costs'!V$10)*(1+'Workforce costs'!V$11)</f>
        <v>0</v>
      </c>
      <c r="DA235" s="290">
        <f>BY235*'Workforce costs'!W$9*(1+'Workforce costs'!W$10)*(1+'Workforce costs'!W$11)</f>
        <v>0</v>
      </c>
      <c r="DB235" s="290">
        <f>BZ235*'Workforce costs'!X$9*(1+'Workforce costs'!X$10)*(1+'Workforce costs'!X$11)</f>
        <v>0</v>
      </c>
      <c r="DC235" s="290">
        <f>CA235*'Workforce costs'!Y$9*(1+'Workforce costs'!Y$10)*(1+'Workforce costs'!Y$11)</f>
        <v>0</v>
      </c>
      <c r="DD235" s="290">
        <f>CB235*'Workforce costs'!Z$9*(1+'Workforce costs'!Z$10)*(1+'Workforce costs'!Z$11)</f>
        <v>0</v>
      </c>
      <c r="DE235" s="290">
        <f>CC235*'Workforce costs'!AA$9*(1+'Workforce costs'!AA$10)*(1+'Workforce costs'!AA$11)</f>
        <v>0</v>
      </c>
      <c r="DF235" s="290">
        <f>CD235*'Workforce costs'!AB$9*(1+'Workforce costs'!AB$10)*(1+'Workforce costs'!AB$11)</f>
        <v>0</v>
      </c>
    </row>
    <row r="236" spans="1:110" x14ac:dyDescent="0.3">
      <c r="A236" s="2" t="str">
        <f>Outputs!$A$4</f>
        <v>Australia</v>
      </c>
      <c r="B236" s="2" t="str">
        <f t="shared" si="27"/>
        <v>Australia 65+</v>
      </c>
      <c r="C236" s="30">
        <f>VLOOKUP($B236,Populations!$D$15:$H$1920,3,FALSE)</f>
        <v>4559374</v>
      </c>
      <c r="D236" s="255">
        <f>IF(OR($H236="General pop",$H236="Schools",$H236="Workplace",$H236="Skills Training",$H236="Digital Supports"),1,VLOOKUP($B236,Populations!$D$15:$H$1920,5,FALSE))</f>
        <v>1</v>
      </c>
      <c r="E236" s="88">
        <f>VLOOKUP(I236,Epidemiology!$C$10:$H$47,6,FALSE)</f>
        <v>1850</v>
      </c>
      <c r="F236" s="102">
        <f>'Care profiles'!R237</f>
        <v>0.16666666666666666</v>
      </c>
      <c r="G236" s="15" t="str">
        <f>'Care profiles'!A237</f>
        <v>65+</v>
      </c>
      <c r="H236" s="15" t="str">
        <f>'Care profiles'!B237</f>
        <v>Thoughts</v>
      </c>
      <c r="I236" s="15" t="str">
        <f>'Care profiles'!C237</f>
        <v>Thoughts_65+yrs</v>
      </c>
      <c r="J236" s="15" t="str">
        <f>'Care profiles'!D237</f>
        <v>Care profile</v>
      </c>
      <c r="K236" s="15" t="str">
        <f>'Care profiles'!E237</f>
        <v>Group Carer Support</v>
      </c>
      <c r="L236" s="104">
        <f>'Care profiles'!F237</f>
        <v>0.05</v>
      </c>
      <c r="M236" s="15">
        <f>'Care profiles'!G237</f>
        <v>6</v>
      </c>
      <c r="N236" s="15">
        <f>'Care profiles'!H237</f>
        <v>60</v>
      </c>
      <c r="O236" s="15" t="str">
        <f>'Care profiles'!I237</f>
        <v>min</v>
      </c>
      <c r="P236" s="15" t="str">
        <f>'Care profiles'!J237</f>
        <v>Team</v>
      </c>
      <c r="Q236" s="15" t="str">
        <f>'Care profiles'!K237</f>
        <v>Group Carer Support</v>
      </c>
      <c r="R236" s="15" t="str">
        <f>'Care profiles'!M237</f>
        <v>Y</v>
      </c>
      <c r="S236" s="15" t="str">
        <f>'Care profiles'!O237</f>
        <v>Y</v>
      </c>
      <c r="T236" s="15" t="str">
        <f>'Care profiles'!Q237</f>
        <v>N</v>
      </c>
      <c r="U236" s="30">
        <f t="shared" si="28"/>
        <v>84348.418999999994</v>
      </c>
      <c r="V236" s="30">
        <f t="shared" si="29"/>
        <v>4217.4209499999997</v>
      </c>
      <c r="W236" s="30">
        <f>IF(M236="n/a",0,IF(O236="days",V236*M236*(1+(VLOOKUP(K236,'Bed parameters'!$A$9:$G$12,7,FALSE))),V236*M236))</f>
        <v>25304.525699999998</v>
      </c>
      <c r="X236" s="30">
        <f t="shared" si="30"/>
        <v>25304.525699999998</v>
      </c>
      <c r="Y236" s="30">
        <f t="shared" si="31"/>
        <v>0</v>
      </c>
      <c r="Z236" s="113">
        <f>_xlfn.IFNA(Y236/((VLOOKUP(K236,'Bed parameters'!$A$9:$G$12,3,FALSE))*(VLOOKUP(K236,'Bed parameters'!$A$9:$G$12,5,FALSE))),0)</f>
        <v>0</v>
      </c>
      <c r="AA236" s="30">
        <f t="shared" si="32"/>
        <v>4217.4209499999997</v>
      </c>
      <c r="AB236" s="30">
        <f>_xlfn.IFNA(IF($O236="days",$Y236*(VLOOKUP($K236,'Bed parameters'!$A$9:$I$12,9,FALSE))*$F236*(VLOOKUP($Q236,'Workforce distribution'!$C$8:$AD$30,AB$7,FALSE)),IF($Q236="n/a",(IF($P236=AB$6,$X236*$F236,0)),$X236*$F236*(VLOOKUP($Q236,'Workforce distribution'!$C$8:$AD$30,AB$7,FALSE)))),0)</f>
        <v>0</v>
      </c>
      <c r="AC236" s="30">
        <f>_xlfn.IFNA(IF($O236="days",$Y236*(VLOOKUP($K236,'Bed parameters'!$A$9:$I$12,9,FALSE))*$F236*(VLOOKUP($Q236,'Workforce distribution'!$C$8:$AD$30,AC$7,FALSE)),IF($Q236="n/a",(IF($P236=AC$6,$X236*$F236,0)),$X236*$F236*(VLOOKUP($Q236,'Workforce distribution'!$C$8:$AD$30,AC$7,FALSE)))),0)</f>
        <v>0</v>
      </c>
      <c r="AD236" s="30">
        <f>_xlfn.IFNA(IF($O236="days",$Y236*(VLOOKUP($K236,'Bed parameters'!$A$9:$I$12,9,FALSE))*$F236*(VLOOKUP($Q236,'Workforce distribution'!$C$8:$AD$30,AD$7,FALSE)),IF($Q236="n/a",(IF($P236=AD$6,$X236*$F236,0)),$X236*$F236*(VLOOKUP($Q236,'Workforce distribution'!$C$8:$AD$30,AD$7,FALSE)))),0)</f>
        <v>0</v>
      </c>
      <c r="AE236" s="30">
        <f>_xlfn.IFNA(IF($O236="days",$Y236*(VLOOKUP($K236,'Bed parameters'!$A$9:$I$12,9,FALSE))*$F236*(VLOOKUP($Q236,'Workforce distribution'!$C$8:$AD$30,AE$7,FALSE)),IF($Q236="n/a",(IF($P236=AE$6,$X236*$F236,0)),$X236*$F236*(VLOOKUP($Q236,'Workforce distribution'!$C$8:$AD$30,AE$7,FALSE)))),0)</f>
        <v>2108.7104749999999</v>
      </c>
      <c r="AF236" s="30">
        <f>_xlfn.IFNA(IF($O236="days",$Y236*(VLOOKUP($K236,'Bed parameters'!$A$9:$I$12,9,FALSE))*$F236*(VLOOKUP($Q236,'Workforce distribution'!$C$8:$AD$30,AF$7,FALSE)),IF($Q236="n/a",(IF($P236=AF$6,$X236*$F236,0)),$X236*$F236*(VLOOKUP($Q236,'Workforce distribution'!$C$8:$AD$30,AF$7,FALSE)))),0)</f>
        <v>0</v>
      </c>
      <c r="AG236" s="30">
        <f>_xlfn.IFNA(IF($O236="days",$Y236*(VLOOKUP($K236,'Bed parameters'!$A$9:$I$12,9,FALSE))*$F236*(VLOOKUP($Q236,'Workforce distribution'!$C$8:$AD$30,AG$7,FALSE)),IF($Q236="n/a",(IF($P236=AG$6,$X236*$F236,0)),$X236*$F236*(VLOOKUP($Q236,'Workforce distribution'!$C$8:$AD$30,AG$7,FALSE)))),0)</f>
        <v>0</v>
      </c>
      <c r="AH236" s="30">
        <f>_xlfn.IFNA(IF($O236="days",$Y236*(VLOOKUP($K236,'Bed parameters'!$A$9:$I$12,9,FALSE))*$F236*(VLOOKUP($Q236,'Workforce distribution'!$C$8:$AD$30,AH$7,FALSE)),IF($Q236="n/a",(IF($P236=AH$6,$X236*$F236,0)),$X236*$F236*(VLOOKUP($Q236,'Workforce distribution'!$C$8:$AD$30,AH$7,FALSE)))),0)</f>
        <v>0</v>
      </c>
      <c r="AI236" s="30">
        <f>_xlfn.IFNA(IF($O236="days",$Y236*(VLOOKUP($K236,'Bed parameters'!$A$9:$I$12,9,FALSE))*$F236*(VLOOKUP($Q236,'Workforce distribution'!$C$8:$AD$30,AI$7,FALSE)),IF($Q236="n/a",(IF($P236=AI$6,$X236*$F236,0)),$X236*$F236*(VLOOKUP($Q236,'Workforce distribution'!$C$8:$AD$30,AI$7,FALSE)))),0)</f>
        <v>0</v>
      </c>
      <c r="AJ236" s="30">
        <f>_xlfn.IFNA(IF($O236="days",$Y236*(VLOOKUP($K236,'Bed parameters'!$A$9:$I$12,9,FALSE))*$F236*(VLOOKUP($Q236,'Workforce distribution'!$C$8:$AD$30,AJ$7,FALSE)),IF($Q236="n/a",(IF($P236=AJ$6,$X236*$F236,0)),$X236*$F236*(VLOOKUP($Q236,'Workforce distribution'!$C$8:$AD$30,AJ$7,FALSE)))),0)</f>
        <v>0</v>
      </c>
      <c r="AK236" s="30">
        <f>_xlfn.IFNA(IF($O236="days",$Y236*(VLOOKUP($K236,'Bed parameters'!$A$9:$I$12,9,FALSE))*$F236*(VLOOKUP($Q236,'Workforce distribution'!$C$8:$AD$30,AK$7,FALSE)),IF($Q236="n/a",(IF($P236=AK$6,$X236*$F236,0)),$X236*$F236*(VLOOKUP($Q236,'Workforce distribution'!$C$8:$AD$30,AK$7,FALSE)))),0)</f>
        <v>0</v>
      </c>
      <c r="AL236" s="30">
        <f>_xlfn.IFNA(IF($O236="days",$Y236*(VLOOKUP($K236,'Bed parameters'!$A$9:$I$12,9,FALSE))*$F236*(VLOOKUP($Q236,'Workforce distribution'!$C$8:$AD$30,AL$7,FALSE)),IF($Q236="n/a",(IF($P236=AL$6,$X236*$F236,0)),$X236*$F236*(VLOOKUP($Q236,'Workforce distribution'!$C$8:$AD$30,AL$7,FALSE)))),0)</f>
        <v>0</v>
      </c>
      <c r="AM236" s="30">
        <f>_xlfn.IFNA(IF($O236="days",$Y236*(VLOOKUP($K236,'Bed parameters'!$A$9:$I$12,9,FALSE))*$F236*(VLOOKUP($Q236,'Workforce distribution'!$C$8:$AD$30,AM$7,FALSE)),IF($Q236="n/a",(IF($P236=AM$6,$X236*$F236,0)),$X236*$F236*(VLOOKUP($Q236,'Workforce distribution'!$C$8:$AD$30,AM$7,FALSE)))),0)</f>
        <v>0</v>
      </c>
      <c r="AN236" s="30">
        <f>_xlfn.IFNA(IF($O236="days",$Y236*(VLOOKUP($K236,'Bed parameters'!$A$9:$I$12,9,FALSE))*$F236*(VLOOKUP($Q236,'Workforce distribution'!$C$8:$AD$30,AN$7,FALSE)),IF($Q236="n/a",(IF($P236=AN$6,$X236*$F236,0)),$X236*$F236*(VLOOKUP($Q236,'Workforce distribution'!$C$8:$AD$30,AN$7,FALSE)))),0)</f>
        <v>0</v>
      </c>
      <c r="AO236" s="30">
        <f>_xlfn.IFNA(IF($O236="days",$Y236*(VLOOKUP($K236,'Bed parameters'!$A$9:$I$12,9,FALSE))*$F236*(VLOOKUP($Q236,'Workforce distribution'!$C$8:$AD$30,AO$7,FALSE)),IF($Q236="n/a",(IF($P236=AO$6,$X236*$F236,0)),$X236*$F236*(VLOOKUP($Q236,'Workforce distribution'!$C$8:$AD$30,AO$7,FALSE)))),0)</f>
        <v>0</v>
      </c>
      <c r="AP236" s="30">
        <f>_xlfn.IFNA(IF($O236="days",$Y236*(VLOOKUP($K236,'Bed parameters'!$A$9:$I$12,9,FALSE))*$F236*(VLOOKUP($Q236,'Workforce distribution'!$C$8:$AD$30,AP$7,FALSE)),IF($Q236="n/a",(IF($P236=AP$6,$X236*$F236,0)),$X236*$F236*(VLOOKUP($Q236,'Workforce distribution'!$C$8:$AD$30,AP$7,FALSE)))),0)</f>
        <v>0</v>
      </c>
      <c r="AQ236" s="30">
        <f>_xlfn.IFNA(IF($O236="days",$Y236*(VLOOKUP($K236,'Bed parameters'!$A$9:$I$12,9,FALSE))*$F236*(VLOOKUP($Q236,'Workforce distribution'!$C$8:$AD$30,AQ$7,FALSE)),IF($Q236="n/a",(IF($P236=AQ$6,$X236*$F236,0)),$X236*$F236*(VLOOKUP($Q236,'Workforce distribution'!$C$8:$AD$30,AQ$7,FALSE)))),0)</f>
        <v>0</v>
      </c>
      <c r="AR236" s="30">
        <f>_xlfn.IFNA(IF($O236="days",$Y236*(VLOOKUP($K236,'Bed parameters'!$A$9:$I$12,9,FALSE))*$F236*(VLOOKUP($Q236,'Workforce distribution'!$C$8:$AD$30,AR$7,FALSE)),IF($Q236="n/a",(IF($P236=AR$6,$X236*$F236,0)),$X236*$F236*(VLOOKUP($Q236,'Workforce distribution'!$C$8:$AD$30,AR$7,FALSE)))),0)</f>
        <v>0</v>
      </c>
      <c r="AS236" s="30">
        <f>_xlfn.IFNA(IF($O236="days",$Y236*(VLOOKUP($K236,'Bed parameters'!$A$9:$I$12,9,FALSE))*$F236*(VLOOKUP($Q236,'Workforce distribution'!$C$8:$AD$30,AS$7,FALSE)),IF($Q236="n/a",(IF($P236=AS$6,$X236*$F236,0)),$X236*$F236*(VLOOKUP($Q236,'Workforce distribution'!$C$8:$AD$30,AS$7,FALSE)))),0)</f>
        <v>2108.7104749999999</v>
      </c>
      <c r="AT236" s="30">
        <f>_xlfn.IFNA(IF($O236="days",$Y236*(VLOOKUP($K236,'Bed parameters'!$A$9:$I$12,9,FALSE))*$F236*(VLOOKUP($Q236,'Workforce distribution'!$C$8:$AD$30,AT$7,FALSE)),IF($Q236="n/a",(IF($P236=AT$6,$X236*$F236,0)),$X236*$F236*(VLOOKUP($Q236,'Workforce distribution'!$C$8:$AD$30,AT$7,FALSE)))),0)</f>
        <v>0</v>
      </c>
      <c r="AU236" s="30">
        <f>_xlfn.IFNA(IF($O236="days",$Y236*(VLOOKUP($K236,'Bed parameters'!$A$9:$I$12,9,FALSE))*$F236*(VLOOKUP($Q236,'Workforce distribution'!$C$8:$AD$30,AU$7,FALSE)),IF($Q236="n/a",(IF($P236=AU$6,$X236*$F236,0)),$X236*$F236*(VLOOKUP($Q236,'Workforce distribution'!$C$8:$AD$30,AU$7,FALSE)))),0)</f>
        <v>0</v>
      </c>
      <c r="AV236" s="30">
        <f>_xlfn.IFNA(IF($O236="days",$Y236*(VLOOKUP($K236,'Bed parameters'!$A$9:$I$12,9,FALSE))*$F236*(VLOOKUP($Q236,'Workforce distribution'!$C$8:$AD$30,AV$7,FALSE)),IF($Q236="n/a",(IF($P236=AV$6,$X236*$F236,0)),$X236*$F236*(VLOOKUP($Q236,'Workforce distribution'!$C$8:$AD$30,AV$7,FALSE)))),0)</f>
        <v>0</v>
      </c>
      <c r="AW236" s="30">
        <f>_xlfn.IFNA(IF($O236="days",$Y236*(VLOOKUP($K236,'Bed parameters'!$A$9:$I$12,9,FALSE))*$F236*(VLOOKUP($Q236,'Workforce distribution'!$C$8:$AD$30,AW$7,FALSE)),IF($Q236="n/a",(IF($P236=AW$6,$X236*$F236,0)),$X236*$F236*(VLOOKUP($Q236,'Workforce distribution'!$C$8:$AD$30,AW$7,FALSE)))),0)</f>
        <v>0</v>
      </c>
      <c r="AX236" s="30">
        <f>_xlfn.IFNA(IF($O236="days",$Y236*(VLOOKUP($K236,'Bed parameters'!$A$9:$I$12,9,FALSE))*$F236*(VLOOKUP($Q236,'Workforce distribution'!$C$8:$AD$30,AX$7,FALSE)),IF($Q236="n/a",(IF($P236=AX$6,$X236*$F236,0)),$X236*$F236*(VLOOKUP($Q236,'Workforce distribution'!$C$8:$AD$30,AX$7,FALSE)))),0)</f>
        <v>0</v>
      </c>
      <c r="AY236" s="30">
        <f>_xlfn.IFNA(IF($O236="days",$Y236*(VLOOKUP($K236,'Bed parameters'!$A$9:$I$12,9,FALSE))*$F236*(VLOOKUP($Q236,'Workforce distribution'!$C$8:$AD$30,AY$7,FALSE)),IF($Q236="n/a",(IF($P236=AY$6,$X236*$F236,0)),$X236*$F236*(VLOOKUP($Q236,'Workforce distribution'!$C$8:$AD$30,AY$7,FALSE)))),0)</f>
        <v>0</v>
      </c>
      <c r="AZ236" s="30">
        <f>_xlfn.IFNA(IF($O236="days",$Y236*(VLOOKUP($K236,'Bed parameters'!$A$9:$I$12,9,FALSE))*$F236*(VLOOKUP($Q236,'Workforce distribution'!$C$8:$AD$30,AZ$7,FALSE)),IF($Q236="n/a",(IF($P236=AZ$6,$X236*$F236,0)),$X236*$F236*(VLOOKUP($Q236,'Workforce distribution'!$C$8:$AD$30,AZ$7,FALSE)))),0)</f>
        <v>0</v>
      </c>
      <c r="BA236" s="30">
        <f>_xlfn.IFNA(IF($O236="days",$Y236*(VLOOKUP($K236,'Bed parameters'!$A$9:$I$12,9,FALSE))*$F236*(VLOOKUP($Q236,'Workforce distribution'!$C$8:$AD$30,BA$7,FALSE)),IF($Q236="n/a",(IF($P236=BA$6,$X236*$F236,0)),$X236*$F236*(VLOOKUP($Q236,'Workforce distribution'!$C$8:$AD$30,BA$7,FALSE)))),0)</f>
        <v>0</v>
      </c>
      <c r="BB236" s="30">
        <f>_xlfn.IFNA(IF($O236="days",$Y236*(VLOOKUP($K236,'Bed parameters'!$A$9:$I$12,9,FALSE))*$F236*(VLOOKUP($Q236,'Workforce distribution'!$C$8:$AD$30,BB$7,FALSE)),IF($Q236="n/a",(IF($P236=BB$6,$X236*$F236,0)),$X236*$F236*(VLOOKUP($Q236,'Workforce distribution'!$C$8:$AD$30,BB$7,FALSE)))),0)</f>
        <v>0</v>
      </c>
      <c r="BC236" s="149">
        <f t="shared" si="33"/>
        <v>3.2774990747576744</v>
      </c>
      <c r="BD236" s="288">
        <f>IF($Q236="n/a",(IF('Workforce hours'!D$30=0,0,(AB236/'Workforce hours'!D$30))),(IF(VLOOKUP($Q236,'Workforce hours'!$C$8:$AD$30,BD$7,FALSE)=0,0,(AB236/(VLOOKUP($Q236,'Workforce hours'!$C$8:$AD$30,BD$7,FALSE))))))</f>
        <v>0</v>
      </c>
      <c r="BE236" s="288">
        <f>IF($Q236="n/a",(IF('Workforce hours'!E$30=0,0,(AC236/'Workforce hours'!E$30))),(IF(VLOOKUP($Q236,'Workforce hours'!$C$8:$AD$30,BE$7,FALSE)=0,0,(AC236/(VLOOKUP($Q236,'Workforce hours'!$C$8:$AD$30,BE$7,FALSE))))))</f>
        <v>0</v>
      </c>
      <c r="BF236" s="288">
        <f>IF($Q236="n/a",(IF('Workforce hours'!F$30=0,0,(AD236/'Workforce hours'!F$30))),(IF(VLOOKUP($Q236,'Workforce hours'!$C$8:$AD$30,BF$7,FALSE)=0,0,(AD236/(VLOOKUP($Q236,'Workforce hours'!$C$8:$AD$30,BF$7,FALSE))))))</f>
        <v>0</v>
      </c>
      <c r="BG236" s="288">
        <f>IF($Q236="n/a",(IF('Workforce hours'!G$30=0,0,(AE236/'Workforce hours'!G$30))),(IF(VLOOKUP($Q236,'Workforce hours'!$C$8:$AD$30,BG$7,FALSE)=0,0,(AE236/(VLOOKUP($Q236,'Workforce hours'!$C$8:$AD$30,BG$7,FALSE))))))</f>
        <v>1.6390293972129968</v>
      </c>
      <c r="BH236" s="288">
        <f>IF($Q236="n/a",(IF('Workforce hours'!H$30=0,0,(AF236/'Workforce hours'!H$30))),(IF(VLOOKUP($Q236,'Workforce hours'!$C$8:$AD$30,BH$7,FALSE)=0,0,(AF236/(VLOOKUP($Q236,'Workforce hours'!$C$8:$AD$30,BH$7,FALSE))))))</f>
        <v>0</v>
      </c>
      <c r="BI236" s="288">
        <f>IF($Q236="n/a",(IF('Workforce hours'!I$30=0,0,(AG236/'Workforce hours'!I$30))),(IF(VLOOKUP($Q236,'Workforce hours'!$C$8:$AD$30,BI$7,FALSE)=0,0,(AG236/(VLOOKUP($Q236,'Workforce hours'!$C$8:$AD$30,BI$7,FALSE))))))</f>
        <v>0</v>
      </c>
      <c r="BJ236" s="288">
        <f>IF($Q236="n/a",(IF('Workforce hours'!J$30=0,0,(AH236/'Workforce hours'!J$30))),(IF(VLOOKUP($Q236,'Workforce hours'!$C$8:$AD$30,BJ$7,FALSE)=0,0,(AH236/(VLOOKUP($Q236,'Workforce hours'!$C$8:$AD$30,BJ$7,FALSE))))))</f>
        <v>0</v>
      </c>
      <c r="BK236" s="288">
        <f>IF($Q236="n/a",(IF('Workforce hours'!K$30=0,0,(AI236/'Workforce hours'!K$30))),(IF(VLOOKUP($Q236,'Workforce hours'!$C$8:$AD$30,BK$7,FALSE)=0,0,(AI236/(VLOOKUP($Q236,'Workforce hours'!$C$8:$AD$30,BK$7,FALSE))))))</f>
        <v>0</v>
      </c>
      <c r="BL236" s="288">
        <f>IF($Q236="n/a",(IF('Workforce hours'!L$30=0,0,(AJ236/'Workforce hours'!L$30))),(IF(VLOOKUP($Q236,'Workforce hours'!$C$8:$AD$30,BL$7,FALSE)=0,0,(AJ236/(VLOOKUP($Q236,'Workforce hours'!$C$8:$AD$30,BL$7,FALSE))))))</f>
        <v>0</v>
      </c>
      <c r="BM236" s="288">
        <f>IF($Q236="n/a",(IF('Workforce hours'!M$30=0,0,(AK236/'Workforce hours'!M$30))),(IF(VLOOKUP($Q236,'Workforce hours'!$C$8:$AD$30,BM$7,FALSE)=0,0,(AK236/(VLOOKUP($Q236,'Workforce hours'!$C$8:$AD$30,BM$7,FALSE))))))</f>
        <v>0</v>
      </c>
      <c r="BN236" s="288">
        <f>IF($Q236="n/a",(IF('Workforce hours'!N$30=0,0,(AL236/'Workforce hours'!N$30))),(IF(VLOOKUP($Q236,'Workforce hours'!$C$8:$AD$30,BN$7,FALSE)=0,0,(AL236/(VLOOKUP($Q236,'Workforce hours'!$C$8:$AD$30,BN$7,FALSE))))))</f>
        <v>0</v>
      </c>
      <c r="BO236" s="288">
        <f>IF($Q236="n/a",(IF('Workforce hours'!O$30=0,0,(AM236/'Workforce hours'!O$30))),(IF(VLOOKUP($Q236,'Workforce hours'!$C$8:$AD$30,BO$7,FALSE)=0,0,(AM236/(VLOOKUP($Q236,'Workforce hours'!$C$8:$AD$30,BO$7,FALSE))))))</f>
        <v>0</v>
      </c>
      <c r="BP236" s="288">
        <f>IF($Q236="n/a",(IF('Workforce hours'!P$30=0,0,(AN236/'Workforce hours'!P$30))),(IF(VLOOKUP($Q236,'Workforce hours'!$C$8:$AD$30,BP$7,FALSE)=0,0,(AN236/(VLOOKUP($Q236,'Workforce hours'!$C$8:$AD$30,BP$7,FALSE))))))</f>
        <v>0</v>
      </c>
      <c r="BQ236" s="288">
        <f>IF($Q236="n/a",(IF('Workforce hours'!Q$30=0,0,(AO236/'Workforce hours'!Q$30))),(IF(VLOOKUP($Q236,'Workforce hours'!$C$8:$AD$30,BQ$7,FALSE)=0,0,(AO236/(VLOOKUP($Q236,'Workforce hours'!$C$8:$AD$30,BQ$7,FALSE))))))</f>
        <v>0</v>
      </c>
      <c r="BR236" s="288">
        <f>IF($Q236="n/a",(IF('Workforce hours'!R$30=0,0,(AP236/'Workforce hours'!R$30))),(IF(VLOOKUP($Q236,'Workforce hours'!$C$8:$AD$30,BR$7,FALSE)=0,0,(AP236/(VLOOKUP($Q236,'Workforce hours'!$C$8:$AD$30,BR$7,FALSE))))))</f>
        <v>0</v>
      </c>
      <c r="BS236" s="288">
        <f>IF($Q236="n/a",(IF('Workforce hours'!S$30=0,0,(AQ236/'Workforce hours'!S$30))),(IF(VLOOKUP($Q236,'Workforce hours'!$C$8:$AD$30,BS$7,FALSE)=0,0,(AQ236/(VLOOKUP($Q236,'Workforce hours'!$C$8:$AD$30,BS$7,FALSE))))))</f>
        <v>0</v>
      </c>
      <c r="BT236" s="288">
        <f>IF($Q236="n/a",(IF('Workforce hours'!T$30=0,0,(AR236/'Workforce hours'!T$30))),(IF(VLOOKUP($Q236,'Workforce hours'!$C$8:$AD$30,BT$7,FALSE)=0,0,(AR236/(VLOOKUP($Q236,'Workforce hours'!$C$8:$AD$30,BT$7,FALSE))))))</f>
        <v>0</v>
      </c>
      <c r="BU236" s="288">
        <f>IF($Q236="n/a",(IF('Workforce hours'!U$30=0,0,(AS236/'Workforce hours'!U$30))),(IF(VLOOKUP($Q236,'Workforce hours'!$C$8:$AD$30,BU$7,FALSE)=0,0,(AS236/(VLOOKUP($Q236,'Workforce hours'!$C$8:$AD$30,BU$7,FALSE))))))</f>
        <v>1.6384696775446774</v>
      </c>
      <c r="BV236" s="288">
        <f>IF($Q236="n/a",(IF('Workforce hours'!V$30=0,0,(AT236/'Workforce hours'!V$30))),(IF(VLOOKUP($Q236,'Workforce hours'!$C$8:$AD$30,BV$7,FALSE)=0,0,(AT236/(VLOOKUP($Q236,'Workforce hours'!$C$8:$AD$30,BV$7,FALSE))))))</f>
        <v>0</v>
      </c>
      <c r="BW236" s="288">
        <f>IF($Q236="n/a",(IF('Workforce hours'!W$30=0,0,(AU236/'Workforce hours'!W$30))),(IF(VLOOKUP($Q236,'Workforce hours'!$C$8:$AD$30,BW$7,FALSE)=0,0,(AU236/(VLOOKUP($Q236,'Workforce hours'!$C$8:$AD$30,BW$7,FALSE))))))</f>
        <v>0</v>
      </c>
      <c r="BX236" s="288">
        <f>IF($Q236="n/a",(IF('Workforce hours'!X$30=0,0,(AV236/'Workforce hours'!X$30))),(IF(VLOOKUP($Q236,'Workforce hours'!$C$8:$AD$30,BX$7,FALSE)=0,0,(AV236/(VLOOKUP($Q236,'Workforce hours'!$C$8:$AD$30,BX$7,FALSE))))))</f>
        <v>0</v>
      </c>
      <c r="BY236" s="288">
        <f>IF($Q236="n/a",(IF('Workforce hours'!Y$30=0,0,(AW236/'Workforce hours'!Y$30))),(IF(VLOOKUP($Q236,'Workforce hours'!$C$8:$AD$30,BY$7,FALSE)=0,0,(AW236/(VLOOKUP($Q236,'Workforce hours'!$C$8:$AD$30,BY$7,FALSE))))))</f>
        <v>0</v>
      </c>
      <c r="BZ236" s="288">
        <f>IF($Q236="n/a",(IF('Workforce hours'!Z$30=0,0,(AX236/'Workforce hours'!Z$30))),(IF(VLOOKUP($Q236,'Workforce hours'!$C$8:$AD$30,BZ$7,FALSE)=0,0,(AX236/(VLOOKUP($Q236,'Workforce hours'!$C$8:$AD$30,BZ$7,FALSE))))))</f>
        <v>0</v>
      </c>
      <c r="CA236" s="288">
        <f>IF($Q236="n/a",(IF('Workforce hours'!AA$30=0,0,(AY236/'Workforce hours'!AA$30))),(IF(VLOOKUP($Q236,'Workforce hours'!$C$8:$AD$30,CA$7,FALSE)=0,0,(AY236/(VLOOKUP($Q236,'Workforce hours'!$C$8:$AD$30,CA$7,FALSE))))))</f>
        <v>0</v>
      </c>
      <c r="CB236" s="288">
        <f>IF($Q236="n/a",(IF('Workforce hours'!AB$30=0,0,(AZ236/'Workforce hours'!AB$30))),(IF(VLOOKUP($Q236,'Workforce hours'!$C$8:$AD$30,CB$7,FALSE)=0,0,(AZ236/(VLOOKUP($Q236,'Workforce hours'!$C$8:$AD$30,CB$7,FALSE))))))</f>
        <v>0</v>
      </c>
      <c r="CC236" s="288">
        <f>IF($Q236="n/a",(IF('Workforce hours'!AC$30=0,0,(BA236/'Workforce hours'!AC$30))),(IF(VLOOKUP($Q236,'Workforce hours'!$C$8:$AD$30,CC$7,FALSE)=0,0,(BA236/(VLOOKUP($Q236,'Workforce hours'!$C$8:$AD$30,CC$7,FALSE))))))</f>
        <v>0</v>
      </c>
      <c r="CD236" s="288">
        <f>IF($Q236="n/a",(IF('Workforce hours'!AD$30=0,0,(BB236/'Workforce hours'!AD$30))),(IF(VLOOKUP($Q236,'Workforce hours'!$C$8:$AD$30,CD$7,FALSE)=0,0,(BB236/(VLOOKUP($Q236,'Workforce hours'!$C$8:$AD$30,CD$7,FALSE))))))</f>
        <v>0</v>
      </c>
      <c r="CE236" s="289">
        <f t="shared" si="34"/>
        <v>0</v>
      </c>
      <c r="CF236" s="290">
        <f>BD236*'Workforce costs'!B$9*(1+'Workforce costs'!B$10)*(1+'Workforce costs'!B$11)</f>
        <v>0</v>
      </c>
      <c r="CG236" s="290">
        <f>BE236*'Workforce costs'!C$9*(1+'Workforce costs'!C$10)*(1+'Workforce costs'!C$11)</f>
        <v>0</v>
      </c>
      <c r="CH236" s="290">
        <f>BF236*'Workforce costs'!D$9*(1+'Workforce costs'!D$10)*(1+'Workforce costs'!D$11)</f>
        <v>0</v>
      </c>
      <c r="CI236" s="290">
        <f>BG236*'Workforce costs'!E$9*(1+'Workforce costs'!E$10)*(1+'Workforce costs'!E$11)</f>
        <v>0</v>
      </c>
      <c r="CJ236" s="290">
        <f>BH236*'Workforce costs'!F$9*(1+'Workforce costs'!F$10)*(1+'Workforce costs'!F$11)</f>
        <v>0</v>
      </c>
      <c r="CK236" s="290">
        <f>BI236*'Workforce costs'!G$9*(1+'Workforce costs'!G$10)*(1+'Workforce costs'!G$11)</f>
        <v>0</v>
      </c>
      <c r="CL236" s="290">
        <f>BJ236*'Workforce costs'!H$9*(1+'Workforce costs'!H$10)*(1+'Workforce costs'!H$11)</f>
        <v>0</v>
      </c>
      <c r="CM236" s="290">
        <f>BK236*'Workforce costs'!I$9*(1+'Workforce costs'!I$10)*(1+'Workforce costs'!I$11)</f>
        <v>0</v>
      </c>
      <c r="CN236" s="290">
        <f>BL236*'Workforce costs'!J$9*(1+'Workforce costs'!J$10)*(1+'Workforce costs'!J$11)</f>
        <v>0</v>
      </c>
      <c r="CO236" s="290">
        <f>BM236*'Workforce costs'!K$9*(1+'Workforce costs'!K$10)*(1+'Workforce costs'!K$11)</f>
        <v>0</v>
      </c>
      <c r="CP236" s="290">
        <f>BN236*'Workforce costs'!L$9*(1+'Workforce costs'!L$10)*(1+'Workforce costs'!L$11)</f>
        <v>0</v>
      </c>
      <c r="CQ236" s="290">
        <f>BO236*'Workforce costs'!M$9*(1+'Workforce costs'!M$10)*(1+'Workforce costs'!M$11)</f>
        <v>0</v>
      </c>
      <c r="CR236" s="290">
        <f>BP236*'Workforce costs'!N$9*(1+'Workforce costs'!N$10)*(1+'Workforce costs'!N$11)</f>
        <v>0</v>
      </c>
      <c r="CS236" s="290">
        <f>BQ236*'Workforce costs'!O$9*(1+'Workforce costs'!O$10)*(1+'Workforce costs'!O$11)</f>
        <v>0</v>
      </c>
      <c r="CT236" s="290">
        <f>BR236*'Workforce costs'!P$9*(1+'Workforce costs'!P$10)*(1+'Workforce costs'!P$11)</f>
        <v>0</v>
      </c>
      <c r="CU236" s="290">
        <f>BS236*'Workforce costs'!Q$9*(1+'Workforce costs'!Q$10)*(1+'Workforce costs'!Q$11)</f>
        <v>0</v>
      </c>
      <c r="CV236" s="290">
        <f>BT236*'Workforce costs'!R$9*(1+'Workforce costs'!R$10)*(1+'Workforce costs'!R$11)</f>
        <v>0</v>
      </c>
      <c r="CW236" s="290">
        <f>BU236*'Workforce costs'!S$9*(1+'Workforce costs'!S$10)*(1+'Workforce costs'!S$11)</f>
        <v>0</v>
      </c>
      <c r="CX236" s="290">
        <f>BV236*'Workforce costs'!T$9*(1+'Workforce costs'!T$10)*(1+'Workforce costs'!T$11)</f>
        <v>0</v>
      </c>
      <c r="CY236" s="290">
        <f>BW236*'Workforce costs'!U$9*(1+'Workforce costs'!U$10)*(1+'Workforce costs'!U$11)</f>
        <v>0</v>
      </c>
      <c r="CZ236" s="290">
        <f>BX236*'Workforce costs'!V$9*(1+'Workforce costs'!V$10)*(1+'Workforce costs'!V$11)</f>
        <v>0</v>
      </c>
      <c r="DA236" s="290">
        <f>BY236*'Workforce costs'!W$9*(1+'Workforce costs'!W$10)*(1+'Workforce costs'!W$11)</f>
        <v>0</v>
      </c>
      <c r="DB236" s="290">
        <f>BZ236*'Workforce costs'!X$9*(1+'Workforce costs'!X$10)*(1+'Workforce costs'!X$11)</f>
        <v>0</v>
      </c>
      <c r="DC236" s="290">
        <f>CA236*'Workforce costs'!Y$9*(1+'Workforce costs'!Y$10)*(1+'Workforce costs'!Y$11)</f>
        <v>0</v>
      </c>
      <c r="DD236" s="290">
        <f>CB236*'Workforce costs'!Z$9*(1+'Workforce costs'!Z$10)*(1+'Workforce costs'!Z$11)</f>
        <v>0</v>
      </c>
      <c r="DE236" s="290">
        <f>CC236*'Workforce costs'!AA$9*(1+'Workforce costs'!AA$10)*(1+'Workforce costs'!AA$11)</f>
        <v>0</v>
      </c>
      <c r="DF236" s="290">
        <f>CD236*'Workforce costs'!AB$9*(1+'Workforce costs'!AB$10)*(1+'Workforce costs'!AB$11)</f>
        <v>0</v>
      </c>
    </row>
    <row r="237" spans="1:110" x14ac:dyDescent="0.3">
      <c r="A237" s="2" t="str">
        <f>Outputs!$A$4</f>
        <v>Australia</v>
      </c>
      <c r="B237" s="2" t="str">
        <f t="shared" si="27"/>
        <v>Australia 65+</v>
      </c>
      <c r="C237" s="30">
        <f>VLOOKUP($B237,Populations!$D$15:$H$1920,3,FALSE)</f>
        <v>4559374</v>
      </c>
      <c r="D237" s="255">
        <f>IF(OR($H237="General pop",$H237="Schools",$H237="Workplace",$H237="Skills Training",$H237="Digital Supports"),1,VLOOKUP($B237,Populations!$D$15:$H$1920,5,FALSE))</f>
        <v>1</v>
      </c>
      <c r="E237" s="88">
        <f>VLOOKUP(I237,Epidemiology!$C$10:$H$47,6,FALSE)</f>
        <v>1850</v>
      </c>
      <c r="F237" s="102">
        <f>'Care profiles'!R238</f>
        <v>1</v>
      </c>
      <c r="G237" s="15" t="str">
        <f>'Care profiles'!A238</f>
        <v>65+</v>
      </c>
      <c r="H237" s="15" t="str">
        <f>'Care profiles'!B238</f>
        <v>Thoughts</v>
      </c>
      <c r="I237" s="15" t="str">
        <f>'Care profiles'!C238</f>
        <v>Thoughts_65+yrs</v>
      </c>
      <c r="J237" s="15" t="str">
        <f>'Care profiles'!D238</f>
        <v>Care profile</v>
      </c>
      <c r="K237" s="15" t="str">
        <f>'Care profiles'!E238</f>
        <v>Structured Psychological Therapies – Family</v>
      </c>
      <c r="L237" s="104">
        <f>'Care profiles'!F238</f>
        <v>0.1</v>
      </c>
      <c r="M237" s="15">
        <f>'Care profiles'!G238</f>
        <v>3</v>
      </c>
      <c r="N237" s="15">
        <f>'Care profiles'!H238</f>
        <v>60</v>
      </c>
      <c r="O237" s="15" t="str">
        <f>'Care profiles'!I238</f>
        <v>min</v>
      </c>
      <c r="P237" s="15" t="str">
        <f>'Care profiles'!J238</f>
        <v>Tertiary Qualified - Unspecified</v>
      </c>
      <c r="Q237" s="15" t="str">
        <f>'Care profiles'!K238</f>
        <v>n/a</v>
      </c>
      <c r="R237" s="15" t="str">
        <f>'Care profiles'!M238</f>
        <v>Y</v>
      </c>
      <c r="S237" s="15" t="str">
        <f>'Care profiles'!O238</f>
        <v>N</v>
      </c>
      <c r="T237" s="15" t="str">
        <f>'Care profiles'!Q238</f>
        <v>N</v>
      </c>
      <c r="U237" s="30">
        <f t="shared" si="28"/>
        <v>84348.418999999994</v>
      </c>
      <c r="V237" s="30">
        <f t="shared" si="29"/>
        <v>8434.8418999999994</v>
      </c>
      <c r="W237" s="30">
        <f>IF(M237="n/a",0,IF(O237="days",V237*M237*(1+(VLOOKUP(K237,'Bed parameters'!$A$9:$G$12,7,FALSE))),V237*M237))</f>
        <v>25304.525699999998</v>
      </c>
      <c r="X237" s="30">
        <f t="shared" si="30"/>
        <v>25304.525699999998</v>
      </c>
      <c r="Y237" s="30">
        <f t="shared" si="31"/>
        <v>0</v>
      </c>
      <c r="Z237" s="113">
        <f>_xlfn.IFNA(Y237/((VLOOKUP(K237,'Bed parameters'!$A$9:$G$12,3,FALSE))*(VLOOKUP(K237,'Bed parameters'!$A$9:$G$12,5,FALSE))),0)</f>
        <v>0</v>
      </c>
      <c r="AA237" s="30">
        <f t="shared" si="32"/>
        <v>25304.525699999998</v>
      </c>
      <c r="AB237" s="30">
        <f>_xlfn.IFNA(IF($O237="days",$Y237*(VLOOKUP($K237,'Bed parameters'!$A$9:$I$12,9,FALSE))*$F237*(VLOOKUP($Q237,'Workforce distribution'!$C$8:$AD$30,AB$7,FALSE)),IF($Q237="n/a",(IF($P237=AB$6,$X237*$F237,0)),$X237*$F237*(VLOOKUP($Q237,'Workforce distribution'!$C$8:$AD$30,AB$7,FALSE)))),0)</f>
        <v>0</v>
      </c>
      <c r="AC237" s="30">
        <f>_xlfn.IFNA(IF($O237="days",$Y237*(VLOOKUP($K237,'Bed parameters'!$A$9:$I$12,9,FALSE))*$F237*(VLOOKUP($Q237,'Workforce distribution'!$C$8:$AD$30,AC$7,FALSE)),IF($Q237="n/a",(IF($P237=AC$6,$X237*$F237,0)),$X237*$F237*(VLOOKUP($Q237,'Workforce distribution'!$C$8:$AD$30,AC$7,FALSE)))),0)</f>
        <v>0</v>
      </c>
      <c r="AD237" s="30">
        <f>_xlfn.IFNA(IF($O237="days",$Y237*(VLOOKUP($K237,'Bed parameters'!$A$9:$I$12,9,FALSE))*$F237*(VLOOKUP($Q237,'Workforce distribution'!$C$8:$AD$30,AD$7,FALSE)),IF($Q237="n/a",(IF($P237=AD$6,$X237*$F237,0)),$X237*$F237*(VLOOKUP($Q237,'Workforce distribution'!$C$8:$AD$30,AD$7,FALSE)))),0)</f>
        <v>0</v>
      </c>
      <c r="AE237" s="30">
        <f>_xlfn.IFNA(IF($O237="days",$Y237*(VLOOKUP($K237,'Bed parameters'!$A$9:$I$12,9,FALSE))*$F237*(VLOOKUP($Q237,'Workforce distribution'!$C$8:$AD$30,AE$7,FALSE)),IF($Q237="n/a",(IF($P237=AE$6,$X237*$F237,0)),$X237*$F237*(VLOOKUP($Q237,'Workforce distribution'!$C$8:$AD$30,AE$7,FALSE)))),0)</f>
        <v>0</v>
      </c>
      <c r="AF237" s="30">
        <f>_xlfn.IFNA(IF($O237="days",$Y237*(VLOOKUP($K237,'Bed parameters'!$A$9:$I$12,9,FALSE))*$F237*(VLOOKUP($Q237,'Workforce distribution'!$C$8:$AD$30,AF$7,FALSE)),IF($Q237="n/a",(IF($P237=AF$6,$X237*$F237,0)),$X237*$F237*(VLOOKUP($Q237,'Workforce distribution'!$C$8:$AD$30,AF$7,FALSE)))),0)</f>
        <v>0</v>
      </c>
      <c r="AG237" s="30">
        <f>_xlfn.IFNA(IF($O237="days",$Y237*(VLOOKUP($K237,'Bed parameters'!$A$9:$I$12,9,FALSE))*$F237*(VLOOKUP($Q237,'Workforce distribution'!$C$8:$AD$30,AG$7,FALSE)),IF($Q237="n/a",(IF($P237=AG$6,$X237*$F237,0)),$X237*$F237*(VLOOKUP($Q237,'Workforce distribution'!$C$8:$AD$30,AG$7,FALSE)))),0)</f>
        <v>0</v>
      </c>
      <c r="AH237" s="30">
        <f>_xlfn.IFNA(IF($O237="days",$Y237*(VLOOKUP($K237,'Bed parameters'!$A$9:$I$12,9,FALSE))*$F237*(VLOOKUP($Q237,'Workforce distribution'!$C$8:$AD$30,AH$7,FALSE)),IF($Q237="n/a",(IF($P237=AH$6,$X237*$F237,0)),$X237*$F237*(VLOOKUP($Q237,'Workforce distribution'!$C$8:$AD$30,AH$7,FALSE)))),0)</f>
        <v>0</v>
      </c>
      <c r="AI237" s="30">
        <f>_xlfn.IFNA(IF($O237="days",$Y237*(VLOOKUP($K237,'Bed parameters'!$A$9:$I$12,9,FALSE))*$F237*(VLOOKUP($Q237,'Workforce distribution'!$C$8:$AD$30,AI$7,FALSE)),IF($Q237="n/a",(IF($P237=AI$6,$X237*$F237,0)),$X237*$F237*(VLOOKUP($Q237,'Workforce distribution'!$C$8:$AD$30,AI$7,FALSE)))),0)</f>
        <v>0</v>
      </c>
      <c r="AJ237" s="30">
        <f>_xlfn.IFNA(IF($O237="days",$Y237*(VLOOKUP($K237,'Bed parameters'!$A$9:$I$12,9,FALSE))*$F237*(VLOOKUP($Q237,'Workforce distribution'!$C$8:$AD$30,AJ$7,FALSE)),IF($Q237="n/a",(IF($P237=AJ$6,$X237*$F237,0)),$X237*$F237*(VLOOKUP($Q237,'Workforce distribution'!$C$8:$AD$30,AJ$7,FALSE)))),0)</f>
        <v>0</v>
      </c>
      <c r="AK237" s="30">
        <f>_xlfn.IFNA(IF($O237="days",$Y237*(VLOOKUP($K237,'Bed parameters'!$A$9:$I$12,9,FALSE))*$F237*(VLOOKUP($Q237,'Workforce distribution'!$C$8:$AD$30,AK$7,FALSE)),IF($Q237="n/a",(IF($P237=AK$6,$X237*$F237,0)),$X237*$F237*(VLOOKUP($Q237,'Workforce distribution'!$C$8:$AD$30,AK$7,FALSE)))),0)</f>
        <v>0</v>
      </c>
      <c r="AL237" s="30">
        <f>_xlfn.IFNA(IF($O237="days",$Y237*(VLOOKUP($K237,'Bed parameters'!$A$9:$I$12,9,FALSE))*$F237*(VLOOKUP($Q237,'Workforce distribution'!$C$8:$AD$30,AL$7,FALSE)),IF($Q237="n/a",(IF($P237=AL$6,$X237*$F237,0)),$X237*$F237*(VLOOKUP($Q237,'Workforce distribution'!$C$8:$AD$30,AL$7,FALSE)))),0)</f>
        <v>0</v>
      </c>
      <c r="AM237" s="30">
        <f>_xlfn.IFNA(IF($O237="days",$Y237*(VLOOKUP($K237,'Bed parameters'!$A$9:$I$12,9,FALSE))*$F237*(VLOOKUP($Q237,'Workforce distribution'!$C$8:$AD$30,AM$7,FALSE)),IF($Q237="n/a",(IF($P237=AM$6,$X237*$F237,0)),$X237*$F237*(VLOOKUP($Q237,'Workforce distribution'!$C$8:$AD$30,AM$7,FALSE)))),0)</f>
        <v>0</v>
      </c>
      <c r="AN237" s="30">
        <f>_xlfn.IFNA(IF($O237="days",$Y237*(VLOOKUP($K237,'Bed parameters'!$A$9:$I$12,9,FALSE))*$F237*(VLOOKUP($Q237,'Workforce distribution'!$C$8:$AD$30,AN$7,FALSE)),IF($Q237="n/a",(IF($P237=AN$6,$X237*$F237,0)),$X237*$F237*(VLOOKUP($Q237,'Workforce distribution'!$C$8:$AD$30,AN$7,FALSE)))),0)</f>
        <v>0</v>
      </c>
      <c r="AO237" s="30">
        <f>_xlfn.IFNA(IF($O237="days",$Y237*(VLOOKUP($K237,'Bed parameters'!$A$9:$I$12,9,FALSE))*$F237*(VLOOKUP($Q237,'Workforce distribution'!$C$8:$AD$30,AO$7,FALSE)),IF($Q237="n/a",(IF($P237=AO$6,$X237*$F237,0)),$X237*$F237*(VLOOKUP($Q237,'Workforce distribution'!$C$8:$AD$30,AO$7,FALSE)))),0)</f>
        <v>0</v>
      </c>
      <c r="AP237" s="30">
        <f>_xlfn.IFNA(IF($O237="days",$Y237*(VLOOKUP($K237,'Bed parameters'!$A$9:$I$12,9,FALSE))*$F237*(VLOOKUP($Q237,'Workforce distribution'!$C$8:$AD$30,AP$7,FALSE)),IF($Q237="n/a",(IF($P237=AP$6,$X237*$F237,0)),$X237*$F237*(VLOOKUP($Q237,'Workforce distribution'!$C$8:$AD$30,AP$7,FALSE)))),0)</f>
        <v>0</v>
      </c>
      <c r="AQ237" s="30">
        <f>_xlfn.IFNA(IF($O237="days",$Y237*(VLOOKUP($K237,'Bed parameters'!$A$9:$I$12,9,FALSE))*$F237*(VLOOKUP($Q237,'Workforce distribution'!$C$8:$AD$30,AQ$7,FALSE)),IF($Q237="n/a",(IF($P237=AQ$6,$X237*$F237,0)),$X237*$F237*(VLOOKUP($Q237,'Workforce distribution'!$C$8:$AD$30,AQ$7,FALSE)))),0)</f>
        <v>0</v>
      </c>
      <c r="AR237" s="30">
        <f>_xlfn.IFNA(IF($O237="days",$Y237*(VLOOKUP($K237,'Bed parameters'!$A$9:$I$12,9,FALSE))*$F237*(VLOOKUP($Q237,'Workforce distribution'!$C$8:$AD$30,AR$7,FALSE)),IF($Q237="n/a",(IF($P237=AR$6,$X237*$F237,0)),$X237*$F237*(VLOOKUP($Q237,'Workforce distribution'!$C$8:$AD$30,AR$7,FALSE)))),0)</f>
        <v>0</v>
      </c>
      <c r="AS237" s="30">
        <f>_xlfn.IFNA(IF($O237="days",$Y237*(VLOOKUP($K237,'Bed parameters'!$A$9:$I$12,9,FALSE))*$F237*(VLOOKUP($Q237,'Workforce distribution'!$C$8:$AD$30,AS$7,FALSE)),IF($Q237="n/a",(IF($P237=AS$6,$X237*$F237,0)),$X237*$F237*(VLOOKUP($Q237,'Workforce distribution'!$C$8:$AD$30,AS$7,FALSE)))),0)</f>
        <v>25304.525699999998</v>
      </c>
      <c r="AT237" s="30">
        <f>_xlfn.IFNA(IF($O237="days",$Y237*(VLOOKUP($K237,'Bed parameters'!$A$9:$I$12,9,FALSE))*$F237*(VLOOKUP($Q237,'Workforce distribution'!$C$8:$AD$30,AT$7,FALSE)),IF($Q237="n/a",(IF($P237=AT$6,$X237*$F237,0)),$X237*$F237*(VLOOKUP($Q237,'Workforce distribution'!$C$8:$AD$30,AT$7,FALSE)))),0)</f>
        <v>0</v>
      </c>
      <c r="AU237" s="30">
        <f>_xlfn.IFNA(IF($O237="days",$Y237*(VLOOKUP($K237,'Bed parameters'!$A$9:$I$12,9,FALSE))*$F237*(VLOOKUP($Q237,'Workforce distribution'!$C$8:$AD$30,AU$7,FALSE)),IF($Q237="n/a",(IF($P237=AU$6,$X237*$F237,0)),$X237*$F237*(VLOOKUP($Q237,'Workforce distribution'!$C$8:$AD$30,AU$7,FALSE)))),0)</f>
        <v>0</v>
      </c>
      <c r="AV237" s="30">
        <f>_xlfn.IFNA(IF($O237="days",$Y237*(VLOOKUP($K237,'Bed parameters'!$A$9:$I$12,9,FALSE))*$F237*(VLOOKUP($Q237,'Workforce distribution'!$C$8:$AD$30,AV$7,FALSE)),IF($Q237="n/a",(IF($P237=AV$6,$X237*$F237,0)),$X237*$F237*(VLOOKUP($Q237,'Workforce distribution'!$C$8:$AD$30,AV$7,FALSE)))),0)</f>
        <v>0</v>
      </c>
      <c r="AW237" s="30">
        <f>_xlfn.IFNA(IF($O237="days",$Y237*(VLOOKUP($K237,'Bed parameters'!$A$9:$I$12,9,FALSE))*$F237*(VLOOKUP($Q237,'Workforce distribution'!$C$8:$AD$30,AW$7,FALSE)),IF($Q237="n/a",(IF($P237=AW$6,$X237*$F237,0)),$X237*$F237*(VLOOKUP($Q237,'Workforce distribution'!$C$8:$AD$30,AW$7,FALSE)))),0)</f>
        <v>0</v>
      </c>
      <c r="AX237" s="30">
        <f>_xlfn.IFNA(IF($O237="days",$Y237*(VLOOKUP($K237,'Bed parameters'!$A$9:$I$12,9,FALSE))*$F237*(VLOOKUP($Q237,'Workforce distribution'!$C$8:$AD$30,AX$7,FALSE)),IF($Q237="n/a",(IF($P237=AX$6,$X237*$F237,0)),$X237*$F237*(VLOOKUP($Q237,'Workforce distribution'!$C$8:$AD$30,AX$7,FALSE)))),0)</f>
        <v>0</v>
      </c>
      <c r="AY237" s="30">
        <f>_xlfn.IFNA(IF($O237="days",$Y237*(VLOOKUP($K237,'Bed parameters'!$A$9:$I$12,9,FALSE))*$F237*(VLOOKUP($Q237,'Workforce distribution'!$C$8:$AD$30,AY$7,FALSE)),IF($Q237="n/a",(IF($P237=AY$6,$X237*$F237,0)),$X237*$F237*(VLOOKUP($Q237,'Workforce distribution'!$C$8:$AD$30,AY$7,FALSE)))),0)</f>
        <v>0</v>
      </c>
      <c r="AZ237" s="30">
        <f>_xlfn.IFNA(IF($O237="days",$Y237*(VLOOKUP($K237,'Bed parameters'!$A$9:$I$12,9,FALSE))*$F237*(VLOOKUP($Q237,'Workforce distribution'!$C$8:$AD$30,AZ$7,FALSE)),IF($Q237="n/a",(IF($P237=AZ$6,$X237*$F237,0)),$X237*$F237*(VLOOKUP($Q237,'Workforce distribution'!$C$8:$AD$30,AZ$7,FALSE)))),0)</f>
        <v>0</v>
      </c>
      <c r="BA237" s="30">
        <f>_xlfn.IFNA(IF($O237="days",$Y237*(VLOOKUP($K237,'Bed parameters'!$A$9:$I$12,9,FALSE))*$F237*(VLOOKUP($Q237,'Workforce distribution'!$C$8:$AD$30,BA$7,FALSE)),IF($Q237="n/a",(IF($P237=BA$6,$X237*$F237,0)),$X237*$F237*(VLOOKUP($Q237,'Workforce distribution'!$C$8:$AD$30,BA$7,FALSE)))),0)</f>
        <v>0</v>
      </c>
      <c r="BB237" s="30">
        <f>_xlfn.IFNA(IF($O237="days",$Y237*(VLOOKUP($K237,'Bed parameters'!$A$9:$I$12,9,FALSE))*$F237*(VLOOKUP($Q237,'Workforce distribution'!$C$8:$AD$30,BB$7,FALSE)),IF($Q237="n/a",(IF($P237=BB$6,$X237*$F237,0)),$X237*$F237*(VLOOKUP($Q237,'Workforce distribution'!$C$8:$AD$30,BB$7,FALSE)))),0)</f>
        <v>0</v>
      </c>
      <c r="BC237" s="149">
        <f t="shared" si="33"/>
        <v>22.018019265192589</v>
      </c>
      <c r="BD237" s="288">
        <f>IF($Q237="n/a",(IF('Workforce hours'!D$30=0,0,(AB237/'Workforce hours'!D$30))),(IF(VLOOKUP($Q237,'Workforce hours'!$C$8:$AD$30,BD$7,FALSE)=0,0,(AB237/(VLOOKUP($Q237,'Workforce hours'!$C$8:$AD$30,BD$7,FALSE))))))</f>
        <v>0</v>
      </c>
      <c r="BE237" s="288">
        <f>IF($Q237="n/a",(IF('Workforce hours'!E$30=0,0,(AC237/'Workforce hours'!E$30))),(IF(VLOOKUP($Q237,'Workforce hours'!$C$8:$AD$30,BE$7,FALSE)=0,0,(AC237/(VLOOKUP($Q237,'Workforce hours'!$C$8:$AD$30,BE$7,FALSE))))))</f>
        <v>0</v>
      </c>
      <c r="BF237" s="288">
        <f>IF($Q237="n/a",(IF('Workforce hours'!F$30=0,0,(AD237/'Workforce hours'!F$30))),(IF(VLOOKUP($Q237,'Workforce hours'!$C$8:$AD$30,BF$7,FALSE)=0,0,(AD237/(VLOOKUP($Q237,'Workforce hours'!$C$8:$AD$30,BF$7,FALSE))))))</f>
        <v>0</v>
      </c>
      <c r="BG237" s="288">
        <f>IF($Q237="n/a",(IF('Workforce hours'!G$30=0,0,(AE237/'Workforce hours'!G$30))),(IF(VLOOKUP($Q237,'Workforce hours'!$C$8:$AD$30,BG$7,FALSE)=0,0,(AE237/(VLOOKUP($Q237,'Workforce hours'!$C$8:$AD$30,BG$7,FALSE))))))</f>
        <v>0</v>
      </c>
      <c r="BH237" s="288">
        <f>IF($Q237="n/a",(IF('Workforce hours'!H$30=0,0,(AF237/'Workforce hours'!H$30))),(IF(VLOOKUP($Q237,'Workforce hours'!$C$8:$AD$30,BH$7,FALSE)=0,0,(AF237/(VLOOKUP($Q237,'Workforce hours'!$C$8:$AD$30,BH$7,FALSE))))))</f>
        <v>0</v>
      </c>
      <c r="BI237" s="288">
        <f>IF($Q237="n/a",(IF('Workforce hours'!I$30=0,0,(AG237/'Workforce hours'!I$30))),(IF(VLOOKUP($Q237,'Workforce hours'!$C$8:$AD$30,BI$7,FALSE)=0,0,(AG237/(VLOOKUP($Q237,'Workforce hours'!$C$8:$AD$30,BI$7,FALSE))))))</f>
        <v>0</v>
      </c>
      <c r="BJ237" s="288">
        <f>IF($Q237="n/a",(IF('Workforce hours'!J$30=0,0,(AH237/'Workforce hours'!J$30))),(IF(VLOOKUP($Q237,'Workforce hours'!$C$8:$AD$30,BJ$7,FALSE)=0,0,(AH237/(VLOOKUP($Q237,'Workforce hours'!$C$8:$AD$30,BJ$7,FALSE))))))</f>
        <v>0</v>
      </c>
      <c r="BK237" s="288">
        <f>IF($Q237="n/a",(IF('Workforce hours'!K$30=0,0,(AI237/'Workforce hours'!K$30))),(IF(VLOOKUP($Q237,'Workforce hours'!$C$8:$AD$30,BK$7,FALSE)=0,0,(AI237/(VLOOKUP($Q237,'Workforce hours'!$C$8:$AD$30,BK$7,FALSE))))))</f>
        <v>0</v>
      </c>
      <c r="BL237" s="288">
        <f>IF($Q237="n/a",(IF('Workforce hours'!L$30=0,0,(AJ237/'Workforce hours'!L$30))),(IF(VLOOKUP($Q237,'Workforce hours'!$C$8:$AD$30,BL$7,FALSE)=0,0,(AJ237/(VLOOKUP($Q237,'Workforce hours'!$C$8:$AD$30,BL$7,FALSE))))))</f>
        <v>0</v>
      </c>
      <c r="BM237" s="288">
        <f>IF($Q237="n/a",(IF('Workforce hours'!M$30=0,0,(AK237/'Workforce hours'!M$30))),(IF(VLOOKUP($Q237,'Workforce hours'!$C$8:$AD$30,BM$7,FALSE)=0,0,(AK237/(VLOOKUP($Q237,'Workforce hours'!$C$8:$AD$30,BM$7,FALSE))))))</f>
        <v>0</v>
      </c>
      <c r="BN237" s="288">
        <f>IF($Q237="n/a",(IF('Workforce hours'!N$30=0,0,(AL237/'Workforce hours'!N$30))),(IF(VLOOKUP($Q237,'Workforce hours'!$C$8:$AD$30,BN$7,FALSE)=0,0,(AL237/(VLOOKUP($Q237,'Workforce hours'!$C$8:$AD$30,BN$7,FALSE))))))</f>
        <v>0</v>
      </c>
      <c r="BO237" s="288">
        <f>IF($Q237="n/a",(IF('Workforce hours'!O$30=0,0,(AM237/'Workforce hours'!O$30))),(IF(VLOOKUP($Q237,'Workforce hours'!$C$8:$AD$30,BO$7,FALSE)=0,0,(AM237/(VLOOKUP($Q237,'Workforce hours'!$C$8:$AD$30,BO$7,FALSE))))))</f>
        <v>0</v>
      </c>
      <c r="BP237" s="288">
        <f>IF($Q237="n/a",(IF('Workforce hours'!P$30=0,0,(AN237/'Workforce hours'!P$30))),(IF(VLOOKUP($Q237,'Workforce hours'!$C$8:$AD$30,BP$7,FALSE)=0,0,(AN237/(VLOOKUP($Q237,'Workforce hours'!$C$8:$AD$30,BP$7,FALSE))))))</f>
        <v>0</v>
      </c>
      <c r="BQ237" s="288">
        <f>IF($Q237="n/a",(IF('Workforce hours'!Q$30=0,0,(AO237/'Workforce hours'!Q$30))),(IF(VLOOKUP($Q237,'Workforce hours'!$C$8:$AD$30,BQ$7,FALSE)=0,0,(AO237/(VLOOKUP($Q237,'Workforce hours'!$C$8:$AD$30,BQ$7,FALSE))))))</f>
        <v>0</v>
      </c>
      <c r="BR237" s="288">
        <f>IF($Q237="n/a",(IF('Workforce hours'!R$30=0,0,(AP237/'Workforce hours'!R$30))),(IF(VLOOKUP($Q237,'Workforce hours'!$C$8:$AD$30,BR$7,FALSE)=0,0,(AP237/(VLOOKUP($Q237,'Workforce hours'!$C$8:$AD$30,BR$7,FALSE))))))</f>
        <v>0</v>
      </c>
      <c r="BS237" s="288">
        <f>IF($Q237="n/a",(IF('Workforce hours'!S$30=0,0,(AQ237/'Workforce hours'!S$30))),(IF(VLOOKUP($Q237,'Workforce hours'!$C$8:$AD$30,BS$7,FALSE)=0,0,(AQ237/(VLOOKUP($Q237,'Workforce hours'!$C$8:$AD$30,BS$7,FALSE))))))</f>
        <v>0</v>
      </c>
      <c r="BT237" s="288">
        <f>IF($Q237="n/a",(IF('Workforce hours'!T$30=0,0,(AR237/'Workforce hours'!T$30))),(IF(VLOOKUP($Q237,'Workforce hours'!$C$8:$AD$30,BT$7,FALSE)=0,0,(AR237/(VLOOKUP($Q237,'Workforce hours'!$C$8:$AD$30,BT$7,FALSE))))))</f>
        <v>0</v>
      </c>
      <c r="BU237" s="288">
        <f>IF($Q237="n/a",(IF('Workforce hours'!U$30=0,0,(AS237/'Workforce hours'!U$30))),(IF(VLOOKUP($Q237,'Workforce hours'!$C$8:$AD$30,BU$7,FALSE)=0,0,(AS237/(VLOOKUP($Q237,'Workforce hours'!$C$8:$AD$30,BU$7,FALSE))))))</f>
        <v>22.018019265192589</v>
      </c>
      <c r="BV237" s="288">
        <f>IF($Q237="n/a",(IF('Workforce hours'!V$30=0,0,(AT237/'Workforce hours'!V$30))),(IF(VLOOKUP($Q237,'Workforce hours'!$C$8:$AD$30,BV$7,FALSE)=0,0,(AT237/(VLOOKUP($Q237,'Workforce hours'!$C$8:$AD$30,BV$7,FALSE))))))</f>
        <v>0</v>
      </c>
      <c r="BW237" s="288">
        <f>IF($Q237="n/a",(IF('Workforce hours'!W$30=0,0,(AU237/'Workforce hours'!W$30))),(IF(VLOOKUP($Q237,'Workforce hours'!$C$8:$AD$30,BW$7,FALSE)=0,0,(AU237/(VLOOKUP($Q237,'Workforce hours'!$C$8:$AD$30,BW$7,FALSE))))))</f>
        <v>0</v>
      </c>
      <c r="BX237" s="288">
        <f>IF($Q237="n/a",(IF('Workforce hours'!X$30=0,0,(AV237/'Workforce hours'!X$30))),(IF(VLOOKUP($Q237,'Workforce hours'!$C$8:$AD$30,BX$7,FALSE)=0,0,(AV237/(VLOOKUP($Q237,'Workforce hours'!$C$8:$AD$30,BX$7,FALSE))))))</f>
        <v>0</v>
      </c>
      <c r="BY237" s="288">
        <f>IF($Q237="n/a",(IF('Workforce hours'!Y$30=0,0,(AW237/'Workforce hours'!Y$30))),(IF(VLOOKUP($Q237,'Workforce hours'!$C$8:$AD$30,BY$7,FALSE)=0,0,(AW237/(VLOOKUP($Q237,'Workforce hours'!$C$8:$AD$30,BY$7,FALSE))))))</f>
        <v>0</v>
      </c>
      <c r="BZ237" s="288">
        <f>IF($Q237="n/a",(IF('Workforce hours'!Z$30=0,0,(AX237/'Workforce hours'!Z$30))),(IF(VLOOKUP($Q237,'Workforce hours'!$C$8:$AD$30,BZ$7,FALSE)=0,0,(AX237/(VLOOKUP($Q237,'Workforce hours'!$C$8:$AD$30,BZ$7,FALSE))))))</f>
        <v>0</v>
      </c>
      <c r="CA237" s="288">
        <f>IF($Q237="n/a",(IF('Workforce hours'!AA$30=0,0,(AY237/'Workforce hours'!AA$30))),(IF(VLOOKUP($Q237,'Workforce hours'!$C$8:$AD$30,CA$7,FALSE)=0,0,(AY237/(VLOOKUP($Q237,'Workforce hours'!$C$8:$AD$30,CA$7,FALSE))))))</f>
        <v>0</v>
      </c>
      <c r="CB237" s="288">
        <f>IF($Q237="n/a",(IF('Workforce hours'!AB$30=0,0,(AZ237/'Workforce hours'!AB$30))),(IF(VLOOKUP($Q237,'Workforce hours'!$C$8:$AD$30,CB$7,FALSE)=0,0,(AZ237/(VLOOKUP($Q237,'Workforce hours'!$C$8:$AD$30,CB$7,FALSE))))))</f>
        <v>0</v>
      </c>
      <c r="CC237" s="288">
        <f>IF($Q237="n/a",(IF('Workforce hours'!AC$30=0,0,(BA237/'Workforce hours'!AC$30))),(IF(VLOOKUP($Q237,'Workforce hours'!$C$8:$AD$30,CC$7,FALSE)=0,0,(BA237/(VLOOKUP($Q237,'Workforce hours'!$C$8:$AD$30,CC$7,FALSE))))))</f>
        <v>0</v>
      </c>
      <c r="CD237" s="288">
        <f>IF($Q237="n/a",(IF('Workforce hours'!AD$30=0,0,(BB237/'Workforce hours'!AD$30))),(IF(VLOOKUP($Q237,'Workforce hours'!$C$8:$AD$30,CD$7,FALSE)=0,0,(BB237/(VLOOKUP($Q237,'Workforce hours'!$C$8:$AD$30,CD$7,FALSE))))))</f>
        <v>0</v>
      </c>
      <c r="CE237" s="289">
        <f t="shared" si="34"/>
        <v>0</v>
      </c>
      <c r="CF237" s="290">
        <f>BD237*'Workforce costs'!B$9*(1+'Workforce costs'!B$10)*(1+'Workforce costs'!B$11)</f>
        <v>0</v>
      </c>
      <c r="CG237" s="290">
        <f>BE237*'Workforce costs'!C$9*(1+'Workforce costs'!C$10)*(1+'Workforce costs'!C$11)</f>
        <v>0</v>
      </c>
      <c r="CH237" s="290">
        <f>BF237*'Workforce costs'!D$9*(1+'Workforce costs'!D$10)*(1+'Workforce costs'!D$11)</f>
        <v>0</v>
      </c>
      <c r="CI237" s="290">
        <f>BG237*'Workforce costs'!E$9*(1+'Workforce costs'!E$10)*(1+'Workforce costs'!E$11)</f>
        <v>0</v>
      </c>
      <c r="CJ237" s="290">
        <f>BH237*'Workforce costs'!F$9*(1+'Workforce costs'!F$10)*(1+'Workforce costs'!F$11)</f>
        <v>0</v>
      </c>
      <c r="CK237" s="290">
        <f>BI237*'Workforce costs'!G$9*(1+'Workforce costs'!G$10)*(1+'Workforce costs'!G$11)</f>
        <v>0</v>
      </c>
      <c r="CL237" s="290">
        <f>BJ237*'Workforce costs'!H$9*(1+'Workforce costs'!H$10)*(1+'Workforce costs'!H$11)</f>
        <v>0</v>
      </c>
      <c r="CM237" s="290">
        <f>BK237*'Workforce costs'!I$9*(1+'Workforce costs'!I$10)*(1+'Workforce costs'!I$11)</f>
        <v>0</v>
      </c>
      <c r="CN237" s="290">
        <f>BL237*'Workforce costs'!J$9*(1+'Workforce costs'!J$10)*(1+'Workforce costs'!J$11)</f>
        <v>0</v>
      </c>
      <c r="CO237" s="290">
        <f>BM237*'Workforce costs'!K$9*(1+'Workforce costs'!K$10)*(1+'Workforce costs'!K$11)</f>
        <v>0</v>
      </c>
      <c r="CP237" s="290">
        <f>BN237*'Workforce costs'!L$9*(1+'Workforce costs'!L$10)*(1+'Workforce costs'!L$11)</f>
        <v>0</v>
      </c>
      <c r="CQ237" s="290">
        <f>BO237*'Workforce costs'!M$9*(1+'Workforce costs'!M$10)*(1+'Workforce costs'!M$11)</f>
        <v>0</v>
      </c>
      <c r="CR237" s="290">
        <f>BP237*'Workforce costs'!N$9*(1+'Workforce costs'!N$10)*(1+'Workforce costs'!N$11)</f>
        <v>0</v>
      </c>
      <c r="CS237" s="290">
        <f>BQ237*'Workforce costs'!O$9*(1+'Workforce costs'!O$10)*(1+'Workforce costs'!O$11)</f>
        <v>0</v>
      </c>
      <c r="CT237" s="290">
        <f>BR237*'Workforce costs'!P$9*(1+'Workforce costs'!P$10)*(1+'Workforce costs'!P$11)</f>
        <v>0</v>
      </c>
      <c r="CU237" s="290">
        <f>BS237*'Workforce costs'!Q$9*(1+'Workforce costs'!Q$10)*(1+'Workforce costs'!Q$11)</f>
        <v>0</v>
      </c>
      <c r="CV237" s="290">
        <f>BT237*'Workforce costs'!R$9*(1+'Workforce costs'!R$10)*(1+'Workforce costs'!R$11)</f>
        <v>0</v>
      </c>
      <c r="CW237" s="290">
        <f>BU237*'Workforce costs'!S$9*(1+'Workforce costs'!S$10)*(1+'Workforce costs'!S$11)</f>
        <v>0</v>
      </c>
      <c r="CX237" s="290">
        <f>BV237*'Workforce costs'!T$9*(1+'Workforce costs'!T$10)*(1+'Workforce costs'!T$11)</f>
        <v>0</v>
      </c>
      <c r="CY237" s="290">
        <f>BW237*'Workforce costs'!U$9*(1+'Workforce costs'!U$10)*(1+'Workforce costs'!U$11)</f>
        <v>0</v>
      </c>
      <c r="CZ237" s="290">
        <f>BX237*'Workforce costs'!V$9*(1+'Workforce costs'!V$10)*(1+'Workforce costs'!V$11)</f>
        <v>0</v>
      </c>
      <c r="DA237" s="290">
        <f>BY237*'Workforce costs'!W$9*(1+'Workforce costs'!W$10)*(1+'Workforce costs'!W$11)</f>
        <v>0</v>
      </c>
      <c r="DB237" s="290">
        <f>BZ237*'Workforce costs'!X$9*(1+'Workforce costs'!X$10)*(1+'Workforce costs'!X$11)</f>
        <v>0</v>
      </c>
      <c r="DC237" s="290">
        <f>CA237*'Workforce costs'!Y$9*(1+'Workforce costs'!Y$10)*(1+'Workforce costs'!Y$11)</f>
        <v>0</v>
      </c>
      <c r="DD237" s="290">
        <f>CB237*'Workforce costs'!Z$9*(1+'Workforce costs'!Z$10)*(1+'Workforce costs'!Z$11)</f>
        <v>0</v>
      </c>
      <c r="DE237" s="290">
        <f>CC237*'Workforce costs'!AA$9*(1+'Workforce costs'!AA$10)*(1+'Workforce costs'!AA$11)</f>
        <v>0</v>
      </c>
      <c r="DF237" s="290">
        <f>CD237*'Workforce costs'!AB$9*(1+'Workforce costs'!AB$10)*(1+'Workforce costs'!AB$11)</f>
        <v>0</v>
      </c>
    </row>
    <row r="238" spans="1:110" x14ac:dyDescent="0.3">
      <c r="A238" s="2" t="str">
        <f>Outputs!$A$4</f>
        <v>Australia</v>
      </c>
      <c r="B238" s="2" t="str">
        <f t="shared" si="27"/>
        <v>Australia 12to17</v>
      </c>
      <c r="C238" s="30">
        <f>VLOOKUP($B238,Populations!$D$15:$H$1920,3,FALSE)</f>
        <v>1959472</v>
      </c>
      <c r="D238" s="255">
        <f>IF(OR($H238="General pop",$H238="Schools",$H238="Workplace",$H238="Skills Training",$H238="Digital Supports"),1,VLOOKUP($B238,Populations!$D$15:$H$1920,5,FALSE))</f>
        <v>1</v>
      </c>
      <c r="E238" s="88">
        <f>VLOOKUP(I238,Epidemiology!$C$10:$H$47,6,FALSE)</f>
        <v>2044</v>
      </c>
      <c r="F238" s="102" t="str">
        <f>'Care profiles'!R239</f>
        <v>n/a</v>
      </c>
      <c r="G238" s="15" t="str">
        <f>'Care profiles'!A239</f>
        <v>12to17</v>
      </c>
      <c r="H238" s="15" t="str">
        <f>'Care profiles'!B239</f>
        <v>Attempts</v>
      </c>
      <c r="I238" s="15" t="str">
        <f>'Care profiles'!C239</f>
        <v>Attempts_12-17yrs</v>
      </c>
      <c r="J238" s="15" t="str">
        <f>'Care profiles'!D239</f>
        <v>Care profile</v>
      </c>
      <c r="K238" s="15" t="str">
        <f>'Care profiles'!E239</f>
        <v>Socioeconomic and Situational Support Services</v>
      </c>
      <c r="L238" s="104">
        <f>'Care profiles'!F239</f>
        <v>1</v>
      </c>
      <c r="M238" s="15" t="str">
        <f>'Care profiles'!G239</f>
        <v>n/a</v>
      </c>
      <c r="N238" s="15" t="str">
        <f>'Care profiles'!H239</f>
        <v>n/a</v>
      </c>
      <c r="O238" s="15" t="str">
        <f>'Care profiles'!I239</f>
        <v>n/a</v>
      </c>
      <c r="P238" s="15" t="str">
        <f>'Care profiles'!J239</f>
        <v>n/a</v>
      </c>
      <c r="Q238" s="15" t="str">
        <f>'Care profiles'!K239</f>
        <v>n/a</v>
      </c>
      <c r="R238" s="15" t="str">
        <f>'Care profiles'!M239</f>
        <v>Y</v>
      </c>
      <c r="S238" s="15" t="str">
        <f>'Care profiles'!O239</f>
        <v>Y</v>
      </c>
      <c r="T238" s="15" t="str">
        <f>'Care profiles'!Q239</f>
        <v>N</v>
      </c>
      <c r="U238" s="30">
        <f t="shared" si="28"/>
        <v>40051.607680000001</v>
      </c>
      <c r="V238" s="30">
        <f t="shared" si="29"/>
        <v>40051.607680000001</v>
      </c>
      <c r="W238" s="30">
        <f>IF(M238="n/a",0,IF(O238="days",V238*M238*(1+(VLOOKUP(K238,'Bed parameters'!$A$9:$G$12,7,FALSE))),V238*M238))</f>
        <v>0</v>
      </c>
      <c r="X238" s="30">
        <f t="shared" si="30"/>
        <v>0</v>
      </c>
      <c r="Y238" s="30">
        <f t="shared" si="31"/>
        <v>0</v>
      </c>
      <c r="Z238" s="113">
        <f>_xlfn.IFNA(Y238/((VLOOKUP(K238,'Bed parameters'!$A$9:$G$12,3,FALSE))*(VLOOKUP(K238,'Bed parameters'!$A$9:$G$12,5,FALSE))),0)</f>
        <v>0</v>
      </c>
      <c r="AA238" s="30">
        <f t="shared" si="32"/>
        <v>0</v>
      </c>
      <c r="AB238" s="30">
        <f>_xlfn.IFNA(IF($O238="days",$Y238*(VLOOKUP($K238,'Bed parameters'!$A$9:$I$12,9,FALSE))*$F238*(VLOOKUP($Q238,'Workforce distribution'!$C$8:$AD$30,AB$7,FALSE)),IF($Q238="n/a",(IF($P238=AB$6,$X238*$F238,0)),$X238*$F238*(VLOOKUP($Q238,'Workforce distribution'!$C$8:$AD$30,AB$7,FALSE)))),0)</f>
        <v>0</v>
      </c>
      <c r="AC238" s="30">
        <f>_xlfn.IFNA(IF($O238="days",$Y238*(VLOOKUP($K238,'Bed parameters'!$A$9:$I$12,9,FALSE))*$F238*(VLOOKUP($Q238,'Workforce distribution'!$C$8:$AD$30,AC$7,FALSE)),IF($Q238="n/a",(IF($P238=AC$6,$X238*$F238,0)),$X238*$F238*(VLOOKUP($Q238,'Workforce distribution'!$C$8:$AD$30,AC$7,FALSE)))),0)</f>
        <v>0</v>
      </c>
      <c r="AD238" s="30">
        <f>_xlfn.IFNA(IF($O238="days",$Y238*(VLOOKUP($K238,'Bed parameters'!$A$9:$I$12,9,FALSE))*$F238*(VLOOKUP($Q238,'Workforce distribution'!$C$8:$AD$30,AD$7,FALSE)),IF($Q238="n/a",(IF($P238=AD$6,$X238*$F238,0)),$X238*$F238*(VLOOKUP($Q238,'Workforce distribution'!$C$8:$AD$30,AD$7,FALSE)))),0)</f>
        <v>0</v>
      </c>
      <c r="AE238" s="30">
        <f>_xlfn.IFNA(IF($O238="days",$Y238*(VLOOKUP($K238,'Bed parameters'!$A$9:$I$12,9,FALSE))*$F238*(VLOOKUP($Q238,'Workforce distribution'!$C$8:$AD$30,AE$7,FALSE)),IF($Q238="n/a",(IF($P238=AE$6,$X238*$F238,0)),$X238*$F238*(VLOOKUP($Q238,'Workforce distribution'!$C$8:$AD$30,AE$7,FALSE)))),0)</f>
        <v>0</v>
      </c>
      <c r="AF238" s="30">
        <f>_xlfn.IFNA(IF($O238="days",$Y238*(VLOOKUP($K238,'Bed parameters'!$A$9:$I$12,9,FALSE))*$F238*(VLOOKUP($Q238,'Workforce distribution'!$C$8:$AD$30,AF$7,FALSE)),IF($Q238="n/a",(IF($P238=AF$6,$X238*$F238,0)),$X238*$F238*(VLOOKUP($Q238,'Workforce distribution'!$C$8:$AD$30,AF$7,FALSE)))),0)</f>
        <v>0</v>
      </c>
      <c r="AG238" s="30">
        <f>_xlfn.IFNA(IF($O238="days",$Y238*(VLOOKUP($K238,'Bed parameters'!$A$9:$I$12,9,FALSE))*$F238*(VLOOKUP($Q238,'Workforce distribution'!$C$8:$AD$30,AG$7,FALSE)),IF($Q238="n/a",(IF($P238=AG$6,$X238*$F238,0)),$X238*$F238*(VLOOKUP($Q238,'Workforce distribution'!$C$8:$AD$30,AG$7,FALSE)))),0)</f>
        <v>0</v>
      </c>
      <c r="AH238" s="30">
        <f>_xlfn.IFNA(IF($O238="days",$Y238*(VLOOKUP($K238,'Bed parameters'!$A$9:$I$12,9,FALSE))*$F238*(VLOOKUP($Q238,'Workforce distribution'!$C$8:$AD$30,AH$7,FALSE)),IF($Q238="n/a",(IF($P238=AH$6,$X238*$F238,0)),$X238*$F238*(VLOOKUP($Q238,'Workforce distribution'!$C$8:$AD$30,AH$7,FALSE)))),0)</f>
        <v>0</v>
      </c>
      <c r="AI238" s="30">
        <f>_xlfn.IFNA(IF($O238="days",$Y238*(VLOOKUP($K238,'Bed parameters'!$A$9:$I$12,9,FALSE))*$F238*(VLOOKUP($Q238,'Workforce distribution'!$C$8:$AD$30,AI$7,FALSE)),IF($Q238="n/a",(IF($P238=AI$6,$X238*$F238,0)),$X238*$F238*(VLOOKUP($Q238,'Workforce distribution'!$C$8:$AD$30,AI$7,FALSE)))),0)</f>
        <v>0</v>
      </c>
      <c r="AJ238" s="30">
        <f>_xlfn.IFNA(IF($O238="days",$Y238*(VLOOKUP($K238,'Bed parameters'!$A$9:$I$12,9,FALSE))*$F238*(VLOOKUP($Q238,'Workforce distribution'!$C$8:$AD$30,AJ$7,FALSE)),IF($Q238="n/a",(IF($P238=AJ$6,$X238*$F238,0)),$X238*$F238*(VLOOKUP($Q238,'Workforce distribution'!$C$8:$AD$30,AJ$7,FALSE)))),0)</f>
        <v>0</v>
      </c>
      <c r="AK238" s="30">
        <f>_xlfn.IFNA(IF($O238="days",$Y238*(VLOOKUP($K238,'Bed parameters'!$A$9:$I$12,9,FALSE))*$F238*(VLOOKUP($Q238,'Workforce distribution'!$C$8:$AD$30,AK$7,FALSE)),IF($Q238="n/a",(IF($P238=AK$6,$X238*$F238,0)),$X238*$F238*(VLOOKUP($Q238,'Workforce distribution'!$C$8:$AD$30,AK$7,FALSE)))),0)</f>
        <v>0</v>
      </c>
      <c r="AL238" s="30">
        <f>_xlfn.IFNA(IF($O238="days",$Y238*(VLOOKUP($K238,'Bed parameters'!$A$9:$I$12,9,FALSE))*$F238*(VLOOKUP($Q238,'Workforce distribution'!$C$8:$AD$30,AL$7,FALSE)),IF($Q238="n/a",(IF($P238=AL$6,$X238*$F238,0)),$X238*$F238*(VLOOKUP($Q238,'Workforce distribution'!$C$8:$AD$30,AL$7,FALSE)))),0)</f>
        <v>0</v>
      </c>
      <c r="AM238" s="30">
        <f>_xlfn.IFNA(IF($O238="days",$Y238*(VLOOKUP($K238,'Bed parameters'!$A$9:$I$12,9,FALSE))*$F238*(VLOOKUP($Q238,'Workforce distribution'!$C$8:$AD$30,AM$7,FALSE)),IF($Q238="n/a",(IF($P238=AM$6,$X238*$F238,0)),$X238*$F238*(VLOOKUP($Q238,'Workforce distribution'!$C$8:$AD$30,AM$7,FALSE)))),0)</f>
        <v>0</v>
      </c>
      <c r="AN238" s="30">
        <f>_xlfn.IFNA(IF($O238="days",$Y238*(VLOOKUP($K238,'Bed parameters'!$A$9:$I$12,9,FALSE))*$F238*(VLOOKUP($Q238,'Workforce distribution'!$C$8:$AD$30,AN$7,FALSE)),IF($Q238="n/a",(IF($P238=AN$6,$X238*$F238,0)),$X238*$F238*(VLOOKUP($Q238,'Workforce distribution'!$C$8:$AD$30,AN$7,FALSE)))),0)</f>
        <v>0</v>
      </c>
      <c r="AO238" s="30">
        <f>_xlfn.IFNA(IF($O238="days",$Y238*(VLOOKUP($K238,'Bed parameters'!$A$9:$I$12,9,FALSE))*$F238*(VLOOKUP($Q238,'Workforce distribution'!$C$8:$AD$30,AO$7,FALSE)),IF($Q238="n/a",(IF($P238=AO$6,$X238*$F238,0)),$X238*$F238*(VLOOKUP($Q238,'Workforce distribution'!$C$8:$AD$30,AO$7,FALSE)))),0)</f>
        <v>0</v>
      </c>
      <c r="AP238" s="30">
        <f>_xlfn.IFNA(IF($O238="days",$Y238*(VLOOKUP($K238,'Bed parameters'!$A$9:$I$12,9,FALSE))*$F238*(VLOOKUP($Q238,'Workforce distribution'!$C$8:$AD$30,AP$7,FALSE)),IF($Q238="n/a",(IF($P238=AP$6,$X238*$F238,0)),$X238*$F238*(VLOOKUP($Q238,'Workforce distribution'!$C$8:$AD$30,AP$7,FALSE)))),0)</f>
        <v>0</v>
      </c>
      <c r="AQ238" s="30">
        <f>_xlfn.IFNA(IF($O238="days",$Y238*(VLOOKUP($K238,'Bed parameters'!$A$9:$I$12,9,FALSE))*$F238*(VLOOKUP($Q238,'Workforce distribution'!$C$8:$AD$30,AQ$7,FALSE)),IF($Q238="n/a",(IF($P238=AQ$6,$X238*$F238,0)),$X238*$F238*(VLOOKUP($Q238,'Workforce distribution'!$C$8:$AD$30,AQ$7,FALSE)))),0)</f>
        <v>0</v>
      </c>
      <c r="AR238" s="30">
        <f>_xlfn.IFNA(IF($O238="days",$Y238*(VLOOKUP($K238,'Bed parameters'!$A$9:$I$12,9,FALSE))*$F238*(VLOOKUP($Q238,'Workforce distribution'!$C$8:$AD$30,AR$7,FALSE)),IF($Q238="n/a",(IF($P238=AR$6,$X238*$F238,0)),$X238*$F238*(VLOOKUP($Q238,'Workforce distribution'!$C$8:$AD$30,AR$7,FALSE)))),0)</f>
        <v>0</v>
      </c>
      <c r="AS238" s="30">
        <f>_xlfn.IFNA(IF($O238="days",$Y238*(VLOOKUP($K238,'Bed parameters'!$A$9:$I$12,9,FALSE))*$F238*(VLOOKUP($Q238,'Workforce distribution'!$C$8:$AD$30,AS$7,FALSE)),IF($Q238="n/a",(IF($P238=AS$6,$X238*$F238,0)),$X238*$F238*(VLOOKUP($Q238,'Workforce distribution'!$C$8:$AD$30,AS$7,FALSE)))),0)</f>
        <v>0</v>
      </c>
      <c r="AT238" s="30">
        <f>_xlfn.IFNA(IF($O238="days",$Y238*(VLOOKUP($K238,'Bed parameters'!$A$9:$I$12,9,FALSE))*$F238*(VLOOKUP($Q238,'Workforce distribution'!$C$8:$AD$30,AT$7,FALSE)),IF($Q238="n/a",(IF($P238=AT$6,$X238*$F238,0)),$X238*$F238*(VLOOKUP($Q238,'Workforce distribution'!$C$8:$AD$30,AT$7,FALSE)))),0)</f>
        <v>0</v>
      </c>
      <c r="AU238" s="30">
        <f>_xlfn.IFNA(IF($O238="days",$Y238*(VLOOKUP($K238,'Bed parameters'!$A$9:$I$12,9,FALSE))*$F238*(VLOOKUP($Q238,'Workforce distribution'!$C$8:$AD$30,AU$7,FALSE)),IF($Q238="n/a",(IF($P238=AU$6,$X238*$F238,0)),$X238*$F238*(VLOOKUP($Q238,'Workforce distribution'!$C$8:$AD$30,AU$7,FALSE)))),0)</f>
        <v>0</v>
      </c>
      <c r="AV238" s="30">
        <f>_xlfn.IFNA(IF($O238="days",$Y238*(VLOOKUP($K238,'Bed parameters'!$A$9:$I$12,9,FALSE))*$F238*(VLOOKUP($Q238,'Workforce distribution'!$C$8:$AD$30,AV$7,FALSE)),IF($Q238="n/a",(IF($P238=AV$6,$X238*$F238,0)),$X238*$F238*(VLOOKUP($Q238,'Workforce distribution'!$C$8:$AD$30,AV$7,FALSE)))),0)</f>
        <v>0</v>
      </c>
      <c r="AW238" s="30">
        <f>_xlfn.IFNA(IF($O238="days",$Y238*(VLOOKUP($K238,'Bed parameters'!$A$9:$I$12,9,FALSE))*$F238*(VLOOKUP($Q238,'Workforce distribution'!$C$8:$AD$30,AW$7,FALSE)),IF($Q238="n/a",(IF($P238=AW$6,$X238*$F238,0)),$X238*$F238*(VLOOKUP($Q238,'Workforce distribution'!$C$8:$AD$30,AW$7,FALSE)))),0)</f>
        <v>0</v>
      </c>
      <c r="AX238" s="30">
        <f>_xlfn.IFNA(IF($O238="days",$Y238*(VLOOKUP($K238,'Bed parameters'!$A$9:$I$12,9,FALSE))*$F238*(VLOOKUP($Q238,'Workforce distribution'!$C$8:$AD$30,AX$7,FALSE)),IF($Q238="n/a",(IF($P238=AX$6,$X238*$F238,0)),$X238*$F238*(VLOOKUP($Q238,'Workforce distribution'!$C$8:$AD$30,AX$7,FALSE)))),0)</f>
        <v>0</v>
      </c>
      <c r="AY238" s="30">
        <f>_xlfn.IFNA(IF($O238="days",$Y238*(VLOOKUP($K238,'Bed parameters'!$A$9:$I$12,9,FALSE))*$F238*(VLOOKUP($Q238,'Workforce distribution'!$C$8:$AD$30,AY$7,FALSE)),IF($Q238="n/a",(IF($P238=AY$6,$X238*$F238,0)),$X238*$F238*(VLOOKUP($Q238,'Workforce distribution'!$C$8:$AD$30,AY$7,FALSE)))),0)</f>
        <v>0</v>
      </c>
      <c r="AZ238" s="30">
        <f>_xlfn.IFNA(IF($O238="days",$Y238*(VLOOKUP($K238,'Bed parameters'!$A$9:$I$12,9,FALSE))*$F238*(VLOOKUP($Q238,'Workforce distribution'!$C$8:$AD$30,AZ$7,FALSE)),IF($Q238="n/a",(IF($P238=AZ$6,$X238*$F238,0)),$X238*$F238*(VLOOKUP($Q238,'Workforce distribution'!$C$8:$AD$30,AZ$7,FALSE)))),0)</f>
        <v>0</v>
      </c>
      <c r="BA238" s="30">
        <f>_xlfn.IFNA(IF($O238="days",$Y238*(VLOOKUP($K238,'Bed parameters'!$A$9:$I$12,9,FALSE))*$F238*(VLOOKUP($Q238,'Workforce distribution'!$C$8:$AD$30,BA$7,FALSE)),IF($Q238="n/a",(IF($P238=BA$6,$X238*$F238,0)),$X238*$F238*(VLOOKUP($Q238,'Workforce distribution'!$C$8:$AD$30,BA$7,FALSE)))),0)</f>
        <v>0</v>
      </c>
      <c r="BB238" s="30">
        <f>_xlfn.IFNA(IF($O238="days",$Y238*(VLOOKUP($K238,'Bed parameters'!$A$9:$I$12,9,FALSE))*$F238*(VLOOKUP($Q238,'Workforce distribution'!$C$8:$AD$30,BB$7,FALSE)),IF($Q238="n/a",(IF($P238=BB$6,$X238*$F238,0)),$X238*$F238*(VLOOKUP($Q238,'Workforce distribution'!$C$8:$AD$30,BB$7,FALSE)))),0)</f>
        <v>0</v>
      </c>
      <c r="BC238" s="149">
        <f t="shared" si="33"/>
        <v>0</v>
      </c>
      <c r="BD238" s="288">
        <f>IF($Q238="n/a",(IF('Workforce hours'!D$30=0,0,(AB238/'Workforce hours'!D$30))),(IF(VLOOKUP($Q238,'Workforce hours'!$C$8:$AD$30,BD$7,FALSE)=0,0,(AB238/(VLOOKUP($Q238,'Workforce hours'!$C$8:$AD$30,BD$7,FALSE))))))</f>
        <v>0</v>
      </c>
      <c r="BE238" s="288">
        <f>IF($Q238="n/a",(IF('Workforce hours'!E$30=0,0,(AC238/'Workforce hours'!E$30))),(IF(VLOOKUP($Q238,'Workforce hours'!$C$8:$AD$30,BE$7,FALSE)=0,0,(AC238/(VLOOKUP($Q238,'Workforce hours'!$C$8:$AD$30,BE$7,FALSE))))))</f>
        <v>0</v>
      </c>
      <c r="BF238" s="288">
        <f>IF($Q238="n/a",(IF('Workforce hours'!F$30=0,0,(AD238/'Workforce hours'!F$30))),(IF(VLOOKUP($Q238,'Workforce hours'!$C$8:$AD$30,BF$7,FALSE)=0,0,(AD238/(VLOOKUP($Q238,'Workforce hours'!$C$8:$AD$30,BF$7,FALSE))))))</f>
        <v>0</v>
      </c>
      <c r="BG238" s="288">
        <f>IF($Q238="n/a",(IF('Workforce hours'!G$30=0,0,(AE238/'Workforce hours'!G$30))),(IF(VLOOKUP($Q238,'Workforce hours'!$C$8:$AD$30,BG$7,FALSE)=0,0,(AE238/(VLOOKUP($Q238,'Workforce hours'!$C$8:$AD$30,BG$7,FALSE))))))</f>
        <v>0</v>
      </c>
      <c r="BH238" s="288">
        <f>IF($Q238="n/a",(IF('Workforce hours'!H$30=0,0,(AF238/'Workforce hours'!H$30))),(IF(VLOOKUP($Q238,'Workforce hours'!$C$8:$AD$30,BH$7,FALSE)=0,0,(AF238/(VLOOKUP($Q238,'Workforce hours'!$C$8:$AD$30,BH$7,FALSE))))))</f>
        <v>0</v>
      </c>
      <c r="BI238" s="288">
        <f>IF($Q238="n/a",(IF('Workforce hours'!I$30=0,0,(AG238/'Workforce hours'!I$30))),(IF(VLOOKUP($Q238,'Workforce hours'!$C$8:$AD$30,BI$7,FALSE)=0,0,(AG238/(VLOOKUP($Q238,'Workforce hours'!$C$8:$AD$30,BI$7,FALSE))))))</f>
        <v>0</v>
      </c>
      <c r="BJ238" s="288">
        <f>IF($Q238="n/a",(IF('Workforce hours'!J$30=0,0,(AH238/'Workforce hours'!J$30))),(IF(VLOOKUP($Q238,'Workforce hours'!$C$8:$AD$30,BJ$7,FALSE)=0,0,(AH238/(VLOOKUP($Q238,'Workforce hours'!$C$8:$AD$30,BJ$7,FALSE))))))</f>
        <v>0</v>
      </c>
      <c r="BK238" s="288">
        <f>IF($Q238="n/a",(IF('Workforce hours'!K$30=0,0,(AI238/'Workforce hours'!K$30))),(IF(VLOOKUP($Q238,'Workforce hours'!$C$8:$AD$30,BK$7,FALSE)=0,0,(AI238/(VLOOKUP($Q238,'Workforce hours'!$C$8:$AD$30,BK$7,FALSE))))))</f>
        <v>0</v>
      </c>
      <c r="BL238" s="288">
        <f>IF($Q238="n/a",(IF('Workforce hours'!L$30=0,0,(AJ238/'Workforce hours'!L$30))),(IF(VLOOKUP($Q238,'Workforce hours'!$C$8:$AD$30,BL$7,FALSE)=0,0,(AJ238/(VLOOKUP($Q238,'Workforce hours'!$C$8:$AD$30,BL$7,FALSE))))))</f>
        <v>0</v>
      </c>
      <c r="BM238" s="288">
        <f>IF($Q238="n/a",(IF('Workforce hours'!M$30=0,0,(AK238/'Workforce hours'!M$30))),(IF(VLOOKUP($Q238,'Workforce hours'!$C$8:$AD$30,BM$7,FALSE)=0,0,(AK238/(VLOOKUP($Q238,'Workforce hours'!$C$8:$AD$30,BM$7,FALSE))))))</f>
        <v>0</v>
      </c>
      <c r="BN238" s="288">
        <f>IF($Q238="n/a",(IF('Workforce hours'!N$30=0,0,(AL238/'Workforce hours'!N$30))),(IF(VLOOKUP($Q238,'Workforce hours'!$C$8:$AD$30,BN$7,FALSE)=0,0,(AL238/(VLOOKUP($Q238,'Workforce hours'!$C$8:$AD$30,BN$7,FALSE))))))</f>
        <v>0</v>
      </c>
      <c r="BO238" s="288">
        <f>IF($Q238="n/a",(IF('Workforce hours'!O$30=0,0,(AM238/'Workforce hours'!O$30))),(IF(VLOOKUP($Q238,'Workforce hours'!$C$8:$AD$30,BO$7,FALSE)=0,0,(AM238/(VLOOKUP($Q238,'Workforce hours'!$C$8:$AD$30,BO$7,FALSE))))))</f>
        <v>0</v>
      </c>
      <c r="BP238" s="288">
        <f>IF($Q238="n/a",(IF('Workforce hours'!P$30=0,0,(AN238/'Workforce hours'!P$30))),(IF(VLOOKUP($Q238,'Workforce hours'!$C$8:$AD$30,BP$7,FALSE)=0,0,(AN238/(VLOOKUP($Q238,'Workforce hours'!$C$8:$AD$30,BP$7,FALSE))))))</f>
        <v>0</v>
      </c>
      <c r="BQ238" s="288">
        <f>IF($Q238="n/a",(IF('Workforce hours'!Q$30=0,0,(AO238/'Workforce hours'!Q$30))),(IF(VLOOKUP($Q238,'Workforce hours'!$C$8:$AD$30,BQ$7,FALSE)=0,0,(AO238/(VLOOKUP($Q238,'Workforce hours'!$C$8:$AD$30,BQ$7,FALSE))))))</f>
        <v>0</v>
      </c>
      <c r="BR238" s="288">
        <f>IF($Q238="n/a",(IF('Workforce hours'!R$30=0,0,(AP238/'Workforce hours'!R$30))),(IF(VLOOKUP($Q238,'Workforce hours'!$C$8:$AD$30,BR$7,FALSE)=0,0,(AP238/(VLOOKUP($Q238,'Workforce hours'!$C$8:$AD$30,BR$7,FALSE))))))</f>
        <v>0</v>
      </c>
      <c r="BS238" s="288">
        <f>IF($Q238="n/a",(IF('Workforce hours'!S$30=0,0,(AQ238/'Workforce hours'!S$30))),(IF(VLOOKUP($Q238,'Workforce hours'!$C$8:$AD$30,BS$7,FALSE)=0,0,(AQ238/(VLOOKUP($Q238,'Workforce hours'!$C$8:$AD$30,BS$7,FALSE))))))</f>
        <v>0</v>
      </c>
      <c r="BT238" s="288">
        <f>IF($Q238="n/a",(IF('Workforce hours'!T$30=0,0,(AR238/'Workforce hours'!T$30))),(IF(VLOOKUP($Q238,'Workforce hours'!$C$8:$AD$30,BT$7,FALSE)=0,0,(AR238/(VLOOKUP($Q238,'Workforce hours'!$C$8:$AD$30,BT$7,FALSE))))))</f>
        <v>0</v>
      </c>
      <c r="BU238" s="288">
        <f>IF($Q238="n/a",(IF('Workforce hours'!U$30=0,0,(AS238/'Workforce hours'!U$30))),(IF(VLOOKUP($Q238,'Workforce hours'!$C$8:$AD$30,BU$7,FALSE)=0,0,(AS238/(VLOOKUP($Q238,'Workforce hours'!$C$8:$AD$30,BU$7,FALSE))))))</f>
        <v>0</v>
      </c>
      <c r="BV238" s="288">
        <f>IF($Q238="n/a",(IF('Workforce hours'!V$30=0,0,(AT238/'Workforce hours'!V$30))),(IF(VLOOKUP($Q238,'Workforce hours'!$C$8:$AD$30,BV$7,FALSE)=0,0,(AT238/(VLOOKUP($Q238,'Workforce hours'!$C$8:$AD$30,BV$7,FALSE))))))</f>
        <v>0</v>
      </c>
      <c r="BW238" s="288">
        <f>IF($Q238="n/a",(IF('Workforce hours'!W$30=0,0,(AU238/'Workforce hours'!W$30))),(IF(VLOOKUP($Q238,'Workforce hours'!$C$8:$AD$30,BW$7,FALSE)=0,0,(AU238/(VLOOKUP($Q238,'Workforce hours'!$C$8:$AD$30,BW$7,FALSE))))))</f>
        <v>0</v>
      </c>
      <c r="BX238" s="288">
        <f>IF($Q238="n/a",(IF('Workforce hours'!X$30=0,0,(AV238/'Workforce hours'!X$30))),(IF(VLOOKUP($Q238,'Workforce hours'!$C$8:$AD$30,BX$7,FALSE)=0,0,(AV238/(VLOOKUP($Q238,'Workforce hours'!$C$8:$AD$30,BX$7,FALSE))))))</f>
        <v>0</v>
      </c>
      <c r="BY238" s="288">
        <f>IF($Q238="n/a",(IF('Workforce hours'!Y$30=0,0,(AW238/'Workforce hours'!Y$30))),(IF(VLOOKUP($Q238,'Workforce hours'!$C$8:$AD$30,BY$7,FALSE)=0,0,(AW238/(VLOOKUP($Q238,'Workforce hours'!$C$8:$AD$30,BY$7,FALSE))))))</f>
        <v>0</v>
      </c>
      <c r="BZ238" s="288">
        <f>IF($Q238="n/a",(IF('Workforce hours'!Z$30=0,0,(AX238/'Workforce hours'!Z$30))),(IF(VLOOKUP($Q238,'Workforce hours'!$C$8:$AD$30,BZ$7,FALSE)=0,0,(AX238/(VLOOKUP($Q238,'Workforce hours'!$C$8:$AD$30,BZ$7,FALSE))))))</f>
        <v>0</v>
      </c>
      <c r="CA238" s="288">
        <f>IF($Q238="n/a",(IF('Workforce hours'!AA$30=0,0,(AY238/'Workforce hours'!AA$30))),(IF(VLOOKUP($Q238,'Workforce hours'!$C$8:$AD$30,CA$7,FALSE)=0,0,(AY238/(VLOOKUP($Q238,'Workforce hours'!$C$8:$AD$30,CA$7,FALSE))))))</f>
        <v>0</v>
      </c>
      <c r="CB238" s="288">
        <f>IF($Q238="n/a",(IF('Workforce hours'!AB$30=0,0,(AZ238/'Workforce hours'!AB$30))),(IF(VLOOKUP($Q238,'Workforce hours'!$C$8:$AD$30,CB$7,FALSE)=0,0,(AZ238/(VLOOKUP($Q238,'Workforce hours'!$C$8:$AD$30,CB$7,FALSE))))))</f>
        <v>0</v>
      </c>
      <c r="CC238" s="288">
        <f>IF($Q238="n/a",(IF('Workforce hours'!AC$30=0,0,(BA238/'Workforce hours'!AC$30))),(IF(VLOOKUP($Q238,'Workforce hours'!$C$8:$AD$30,CC$7,FALSE)=0,0,(BA238/(VLOOKUP($Q238,'Workforce hours'!$C$8:$AD$30,CC$7,FALSE))))))</f>
        <v>0</v>
      </c>
      <c r="CD238" s="288">
        <f>IF($Q238="n/a",(IF('Workforce hours'!AD$30=0,0,(BB238/'Workforce hours'!AD$30))),(IF(VLOOKUP($Q238,'Workforce hours'!$C$8:$AD$30,CD$7,FALSE)=0,0,(BB238/(VLOOKUP($Q238,'Workforce hours'!$C$8:$AD$30,CD$7,FALSE))))))</f>
        <v>0</v>
      </c>
      <c r="CE238" s="289">
        <f t="shared" si="34"/>
        <v>0</v>
      </c>
      <c r="CF238" s="290">
        <f>BD238*'Workforce costs'!B$9*(1+'Workforce costs'!B$10)*(1+'Workforce costs'!B$11)</f>
        <v>0</v>
      </c>
      <c r="CG238" s="290">
        <f>BE238*'Workforce costs'!C$9*(1+'Workforce costs'!C$10)*(1+'Workforce costs'!C$11)</f>
        <v>0</v>
      </c>
      <c r="CH238" s="290">
        <f>BF238*'Workforce costs'!D$9*(1+'Workforce costs'!D$10)*(1+'Workforce costs'!D$11)</f>
        <v>0</v>
      </c>
      <c r="CI238" s="290">
        <f>BG238*'Workforce costs'!E$9*(1+'Workforce costs'!E$10)*(1+'Workforce costs'!E$11)</f>
        <v>0</v>
      </c>
      <c r="CJ238" s="290">
        <f>BH238*'Workforce costs'!F$9*(1+'Workforce costs'!F$10)*(1+'Workforce costs'!F$11)</f>
        <v>0</v>
      </c>
      <c r="CK238" s="290">
        <f>BI238*'Workforce costs'!G$9*(1+'Workforce costs'!G$10)*(1+'Workforce costs'!G$11)</f>
        <v>0</v>
      </c>
      <c r="CL238" s="290">
        <f>BJ238*'Workforce costs'!H$9*(1+'Workforce costs'!H$10)*(1+'Workforce costs'!H$11)</f>
        <v>0</v>
      </c>
      <c r="CM238" s="290">
        <f>BK238*'Workforce costs'!I$9*(1+'Workforce costs'!I$10)*(1+'Workforce costs'!I$11)</f>
        <v>0</v>
      </c>
      <c r="CN238" s="290">
        <f>BL238*'Workforce costs'!J$9*(1+'Workforce costs'!J$10)*(1+'Workforce costs'!J$11)</f>
        <v>0</v>
      </c>
      <c r="CO238" s="290">
        <f>BM238*'Workforce costs'!K$9*(1+'Workforce costs'!K$10)*(1+'Workforce costs'!K$11)</f>
        <v>0</v>
      </c>
      <c r="CP238" s="290">
        <f>BN238*'Workforce costs'!L$9*(1+'Workforce costs'!L$10)*(1+'Workforce costs'!L$11)</f>
        <v>0</v>
      </c>
      <c r="CQ238" s="290">
        <f>BO238*'Workforce costs'!M$9*(1+'Workforce costs'!M$10)*(1+'Workforce costs'!M$11)</f>
        <v>0</v>
      </c>
      <c r="CR238" s="290">
        <f>BP238*'Workforce costs'!N$9*(1+'Workforce costs'!N$10)*(1+'Workforce costs'!N$11)</f>
        <v>0</v>
      </c>
      <c r="CS238" s="290">
        <f>BQ238*'Workforce costs'!O$9*(1+'Workforce costs'!O$10)*(1+'Workforce costs'!O$11)</f>
        <v>0</v>
      </c>
      <c r="CT238" s="290">
        <f>BR238*'Workforce costs'!P$9*(1+'Workforce costs'!P$10)*(1+'Workforce costs'!P$11)</f>
        <v>0</v>
      </c>
      <c r="CU238" s="290">
        <f>BS238*'Workforce costs'!Q$9*(1+'Workforce costs'!Q$10)*(1+'Workforce costs'!Q$11)</f>
        <v>0</v>
      </c>
      <c r="CV238" s="290">
        <f>BT238*'Workforce costs'!R$9*(1+'Workforce costs'!R$10)*(1+'Workforce costs'!R$11)</f>
        <v>0</v>
      </c>
      <c r="CW238" s="290">
        <f>BU238*'Workforce costs'!S$9*(1+'Workforce costs'!S$10)*(1+'Workforce costs'!S$11)</f>
        <v>0</v>
      </c>
      <c r="CX238" s="290">
        <f>BV238*'Workforce costs'!T$9*(1+'Workforce costs'!T$10)*(1+'Workforce costs'!T$11)</f>
        <v>0</v>
      </c>
      <c r="CY238" s="290">
        <f>BW238*'Workforce costs'!U$9*(1+'Workforce costs'!U$10)*(1+'Workforce costs'!U$11)</f>
        <v>0</v>
      </c>
      <c r="CZ238" s="290">
        <f>BX238*'Workforce costs'!V$9*(1+'Workforce costs'!V$10)*(1+'Workforce costs'!V$11)</f>
        <v>0</v>
      </c>
      <c r="DA238" s="290">
        <f>BY238*'Workforce costs'!W$9*(1+'Workforce costs'!W$10)*(1+'Workforce costs'!W$11)</f>
        <v>0</v>
      </c>
      <c r="DB238" s="290">
        <f>BZ238*'Workforce costs'!X$9*(1+'Workforce costs'!X$10)*(1+'Workforce costs'!X$11)</f>
        <v>0</v>
      </c>
      <c r="DC238" s="290">
        <f>CA238*'Workforce costs'!Y$9*(1+'Workforce costs'!Y$10)*(1+'Workforce costs'!Y$11)</f>
        <v>0</v>
      </c>
      <c r="DD238" s="290">
        <f>CB238*'Workforce costs'!Z$9*(1+'Workforce costs'!Z$10)*(1+'Workforce costs'!Z$11)</f>
        <v>0</v>
      </c>
      <c r="DE238" s="290">
        <f>CC238*'Workforce costs'!AA$9*(1+'Workforce costs'!AA$10)*(1+'Workforce costs'!AA$11)</f>
        <v>0</v>
      </c>
      <c r="DF238" s="290">
        <f>CD238*'Workforce costs'!AB$9*(1+'Workforce costs'!AB$10)*(1+'Workforce costs'!AB$11)</f>
        <v>0</v>
      </c>
    </row>
    <row r="239" spans="1:110" x14ac:dyDescent="0.3">
      <c r="A239" s="2" t="str">
        <f>Outputs!$A$4</f>
        <v>Australia</v>
      </c>
      <c r="B239" s="2" t="str">
        <f t="shared" si="27"/>
        <v>Australia 12to17</v>
      </c>
      <c r="C239" s="30">
        <f>VLOOKUP($B239,Populations!$D$15:$H$1920,3,FALSE)</f>
        <v>1959472</v>
      </c>
      <c r="D239" s="255">
        <f>IF(OR($H239="General pop",$H239="Schools",$H239="Workplace",$H239="Skills Training",$H239="Digital Supports"),1,VLOOKUP($B239,Populations!$D$15:$H$1920,5,FALSE))</f>
        <v>1</v>
      </c>
      <c r="E239" s="88">
        <f>VLOOKUP(I239,Epidemiology!$C$10:$H$47,6,FALSE)</f>
        <v>2044</v>
      </c>
      <c r="F239" s="102" t="str">
        <f>'Care profiles'!R240</f>
        <v>n/a</v>
      </c>
      <c r="G239" s="15" t="str">
        <f>'Care profiles'!A240</f>
        <v>12to17</v>
      </c>
      <c r="H239" s="15" t="str">
        <f>'Care profiles'!B240</f>
        <v>Attempts</v>
      </c>
      <c r="I239" s="15" t="str">
        <f>'Care profiles'!C240</f>
        <v>Attempts_12-17yrs</v>
      </c>
      <c r="J239" s="15" t="str">
        <f>'Care profiles'!D240</f>
        <v>Care profile</v>
      </c>
      <c r="K239" s="15" t="str">
        <f>'Care profiles'!E240</f>
        <v>Supports for Mental Illness</v>
      </c>
      <c r="L239" s="104">
        <f>'Care profiles'!F240</f>
        <v>1</v>
      </c>
      <c r="M239" s="15" t="str">
        <f>'Care profiles'!G240</f>
        <v>n/a</v>
      </c>
      <c r="N239" s="15" t="str">
        <f>'Care profiles'!H240</f>
        <v>n/a</v>
      </c>
      <c r="O239" s="15" t="str">
        <f>'Care profiles'!I240</f>
        <v>n/a</v>
      </c>
      <c r="P239" s="15" t="str">
        <f>'Care profiles'!J240</f>
        <v>n/a</v>
      </c>
      <c r="Q239" s="15" t="str">
        <f>'Care profiles'!K240</f>
        <v>n/a</v>
      </c>
      <c r="R239" s="15" t="str">
        <f>'Care profiles'!M240</f>
        <v>Y</v>
      </c>
      <c r="S239" s="15" t="str">
        <f>'Care profiles'!O240</f>
        <v>Y</v>
      </c>
      <c r="T239" s="15" t="str">
        <f>'Care profiles'!Q240</f>
        <v>N</v>
      </c>
      <c r="U239" s="30">
        <f t="shared" si="28"/>
        <v>40051.607680000001</v>
      </c>
      <c r="V239" s="30">
        <f t="shared" si="29"/>
        <v>40051.607680000001</v>
      </c>
      <c r="W239" s="30">
        <f>IF(M239="n/a",0,IF(O239="days",V239*M239*(1+(VLOOKUP(K239,'Bed parameters'!$A$9:$G$12,7,FALSE))),V239*M239))</f>
        <v>0</v>
      </c>
      <c r="X239" s="30">
        <f t="shared" si="30"/>
        <v>0</v>
      </c>
      <c r="Y239" s="30">
        <f t="shared" si="31"/>
        <v>0</v>
      </c>
      <c r="Z239" s="113">
        <f>_xlfn.IFNA(Y239/((VLOOKUP(K239,'Bed parameters'!$A$9:$G$12,3,FALSE))*(VLOOKUP(K239,'Bed parameters'!$A$9:$G$12,5,FALSE))),0)</f>
        <v>0</v>
      </c>
      <c r="AA239" s="30">
        <f t="shared" si="32"/>
        <v>0</v>
      </c>
      <c r="AB239" s="30">
        <f>_xlfn.IFNA(IF($O239="days",$Y239*(VLOOKUP($K239,'Bed parameters'!$A$9:$I$12,9,FALSE))*$F239*(VLOOKUP($Q239,'Workforce distribution'!$C$8:$AD$30,AB$7,FALSE)),IF($Q239="n/a",(IF($P239=AB$6,$X239*$F239,0)),$X239*$F239*(VLOOKUP($Q239,'Workforce distribution'!$C$8:$AD$30,AB$7,FALSE)))),0)</f>
        <v>0</v>
      </c>
      <c r="AC239" s="30">
        <f>_xlfn.IFNA(IF($O239="days",$Y239*(VLOOKUP($K239,'Bed parameters'!$A$9:$I$12,9,FALSE))*$F239*(VLOOKUP($Q239,'Workforce distribution'!$C$8:$AD$30,AC$7,FALSE)),IF($Q239="n/a",(IF($P239=AC$6,$X239*$F239,0)),$X239*$F239*(VLOOKUP($Q239,'Workforce distribution'!$C$8:$AD$30,AC$7,FALSE)))),0)</f>
        <v>0</v>
      </c>
      <c r="AD239" s="30">
        <f>_xlfn.IFNA(IF($O239="days",$Y239*(VLOOKUP($K239,'Bed parameters'!$A$9:$I$12,9,FALSE))*$F239*(VLOOKUP($Q239,'Workforce distribution'!$C$8:$AD$30,AD$7,FALSE)),IF($Q239="n/a",(IF($P239=AD$6,$X239*$F239,0)),$X239*$F239*(VLOOKUP($Q239,'Workforce distribution'!$C$8:$AD$30,AD$7,FALSE)))),0)</f>
        <v>0</v>
      </c>
      <c r="AE239" s="30">
        <f>_xlfn.IFNA(IF($O239="days",$Y239*(VLOOKUP($K239,'Bed parameters'!$A$9:$I$12,9,FALSE))*$F239*(VLOOKUP($Q239,'Workforce distribution'!$C$8:$AD$30,AE$7,FALSE)),IF($Q239="n/a",(IF($P239=AE$6,$X239*$F239,0)),$X239*$F239*(VLOOKUP($Q239,'Workforce distribution'!$C$8:$AD$30,AE$7,FALSE)))),0)</f>
        <v>0</v>
      </c>
      <c r="AF239" s="30">
        <f>_xlfn.IFNA(IF($O239="days",$Y239*(VLOOKUP($K239,'Bed parameters'!$A$9:$I$12,9,FALSE))*$F239*(VLOOKUP($Q239,'Workforce distribution'!$C$8:$AD$30,AF$7,FALSE)),IF($Q239="n/a",(IF($P239=AF$6,$X239*$F239,0)),$X239*$F239*(VLOOKUP($Q239,'Workforce distribution'!$C$8:$AD$30,AF$7,FALSE)))),0)</f>
        <v>0</v>
      </c>
      <c r="AG239" s="30">
        <f>_xlfn.IFNA(IF($O239="days",$Y239*(VLOOKUP($K239,'Bed parameters'!$A$9:$I$12,9,FALSE))*$F239*(VLOOKUP($Q239,'Workforce distribution'!$C$8:$AD$30,AG$7,FALSE)),IF($Q239="n/a",(IF($P239=AG$6,$X239*$F239,0)),$X239*$F239*(VLOOKUP($Q239,'Workforce distribution'!$C$8:$AD$30,AG$7,FALSE)))),0)</f>
        <v>0</v>
      </c>
      <c r="AH239" s="30">
        <f>_xlfn.IFNA(IF($O239="days",$Y239*(VLOOKUP($K239,'Bed parameters'!$A$9:$I$12,9,FALSE))*$F239*(VLOOKUP($Q239,'Workforce distribution'!$C$8:$AD$30,AH$7,FALSE)),IF($Q239="n/a",(IF($P239=AH$6,$X239*$F239,0)),$X239*$F239*(VLOOKUP($Q239,'Workforce distribution'!$C$8:$AD$30,AH$7,FALSE)))),0)</f>
        <v>0</v>
      </c>
      <c r="AI239" s="30">
        <f>_xlfn.IFNA(IF($O239="days",$Y239*(VLOOKUP($K239,'Bed parameters'!$A$9:$I$12,9,FALSE))*$F239*(VLOOKUP($Q239,'Workforce distribution'!$C$8:$AD$30,AI$7,FALSE)),IF($Q239="n/a",(IF($P239=AI$6,$X239*$F239,0)),$X239*$F239*(VLOOKUP($Q239,'Workforce distribution'!$C$8:$AD$30,AI$7,FALSE)))),0)</f>
        <v>0</v>
      </c>
      <c r="AJ239" s="30">
        <f>_xlfn.IFNA(IF($O239="days",$Y239*(VLOOKUP($K239,'Bed parameters'!$A$9:$I$12,9,FALSE))*$F239*(VLOOKUP($Q239,'Workforce distribution'!$C$8:$AD$30,AJ$7,FALSE)),IF($Q239="n/a",(IF($P239=AJ$6,$X239*$F239,0)),$X239*$F239*(VLOOKUP($Q239,'Workforce distribution'!$C$8:$AD$30,AJ$7,FALSE)))),0)</f>
        <v>0</v>
      </c>
      <c r="AK239" s="30">
        <f>_xlfn.IFNA(IF($O239="days",$Y239*(VLOOKUP($K239,'Bed parameters'!$A$9:$I$12,9,FALSE))*$F239*(VLOOKUP($Q239,'Workforce distribution'!$C$8:$AD$30,AK$7,FALSE)),IF($Q239="n/a",(IF($P239=AK$6,$X239*$F239,0)),$X239*$F239*(VLOOKUP($Q239,'Workforce distribution'!$C$8:$AD$30,AK$7,FALSE)))),0)</f>
        <v>0</v>
      </c>
      <c r="AL239" s="30">
        <f>_xlfn.IFNA(IF($O239="days",$Y239*(VLOOKUP($K239,'Bed parameters'!$A$9:$I$12,9,FALSE))*$F239*(VLOOKUP($Q239,'Workforce distribution'!$C$8:$AD$30,AL$7,FALSE)),IF($Q239="n/a",(IF($P239=AL$6,$X239*$F239,0)),$X239*$F239*(VLOOKUP($Q239,'Workforce distribution'!$C$8:$AD$30,AL$7,FALSE)))),0)</f>
        <v>0</v>
      </c>
      <c r="AM239" s="30">
        <f>_xlfn.IFNA(IF($O239="days",$Y239*(VLOOKUP($K239,'Bed parameters'!$A$9:$I$12,9,FALSE))*$F239*(VLOOKUP($Q239,'Workforce distribution'!$C$8:$AD$30,AM$7,FALSE)),IF($Q239="n/a",(IF($P239=AM$6,$X239*$F239,0)),$X239*$F239*(VLOOKUP($Q239,'Workforce distribution'!$C$8:$AD$30,AM$7,FALSE)))),0)</f>
        <v>0</v>
      </c>
      <c r="AN239" s="30">
        <f>_xlfn.IFNA(IF($O239="days",$Y239*(VLOOKUP($K239,'Bed parameters'!$A$9:$I$12,9,FALSE))*$F239*(VLOOKUP($Q239,'Workforce distribution'!$C$8:$AD$30,AN$7,FALSE)),IF($Q239="n/a",(IF($P239=AN$6,$X239*$F239,0)),$X239*$F239*(VLOOKUP($Q239,'Workforce distribution'!$C$8:$AD$30,AN$7,FALSE)))),0)</f>
        <v>0</v>
      </c>
      <c r="AO239" s="30">
        <f>_xlfn.IFNA(IF($O239="days",$Y239*(VLOOKUP($K239,'Bed parameters'!$A$9:$I$12,9,FALSE))*$F239*(VLOOKUP($Q239,'Workforce distribution'!$C$8:$AD$30,AO$7,FALSE)),IF($Q239="n/a",(IF($P239=AO$6,$X239*$F239,0)),$X239*$F239*(VLOOKUP($Q239,'Workforce distribution'!$C$8:$AD$30,AO$7,FALSE)))),0)</f>
        <v>0</v>
      </c>
      <c r="AP239" s="30">
        <f>_xlfn.IFNA(IF($O239="days",$Y239*(VLOOKUP($K239,'Bed parameters'!$A$9:$I$12,9,FALSE))*$F239*(VLOOKUP($Q239,'Workforce distribution'!$C$8:$AD$30,AP$7,FALSE)),IF($Q239="n/a",(IF($P239=AP$6,$X239*$F239,0)),$X239*$F239*(VLOOKUP($Q239,'Workforce distribution'!$C$8:$AD$30,AP$7,FALSE)))),0)</f>
        <v>0</v>
      </c>
      <c r="AQ239" s="30">
        <f>_xlfn.IFNA(IF($O239="days",$Y239*(VLOOKUP($K239,'Bed parameters'!$A$9:$I$12,9,FALSE))*$F239*(VLOOKUP($Q239,'Workforce distribution'!$C$8:$AD$30,AQ$7,FALSE)),IF($Q239="n/a",(IF($P239=AQ$6,$X239*$F239,0)),$X239*$F239*(VLOOKUP($Q239,'Workforce distribution'!$C$8:$AD$30,AQ$7,FALSE)))),0)</f>
        <v>0</v>
      </c>
      <c r="AR239" s="30">
        <f>_xlfn.IFNA(IF($O239="days",$Y239*(VLOOKUP($K239,'Bed parameters'!$A$9:$I$12,9,FALSE))*$F239*(VLOOKUP($Q239,'Workforce distribution'!$C$8:$AD$30,AR$7,FALSE)),IF($Q239="n/a",(IF($P239=AR$6,$X239*$F239,0)),$X239*$F239*(VLOOKUP($Q239,'Workforce distribution'!$C$8:$AD$30,AR$7,FALSE)))),0)</f>
        <v>0</v>
      </c>
      <c r="AS239" s="30">
        <f>_xlfn.IFNA(IF($O239="days",$Y239*(VLOOKUP($K239,'Bed parameters'!$A$9:$I$12,9,FALSE))*$F239*(VLOOKUP($Q239,'Workforce distribution'!$C$8:$AD$30,AS$7,FALSE)),IF($Q239="n/a",(IF($P239=AS$6,$X239*$F239,0)),$X239*$F239*(VLOOKUP($Q239,'Workforce distribution'!$C$8:$AD$30,AS$7,FALSE)))),0)</f>
        <v>0</v>
      </c>
      <c r="AT239" s="30">
        <f>_xlfn.IFNA(IF($O239="days",$Y239*(VLOOKUP($K239,'Bed parameters'!$A$9:$I$12,9,FALSE))*$F239*(VLOOKUP($Q239,'Workforce distribution'!$C$8:$AD$30,AT$7,FALSE)),IF($Q239="n/a",(IF($P239=AT$6,$X239*$F239,0)),$X239*$F239*(VLOOKUP($Q239,'Workforce distribution'!$C$8:$AD$30,AT$7,FALSE)))),0)</f>
        <v>0</v>
      </c>
      <c r="AU239" s="30">
        <f>_xlfn.IFNA(IF($O239="days",$Y239*(VLOOKUP($K239,'Bed parameters'!$A$9:$I$12,9,FALSE))*$F239*(VLOOKUP($Q239,'Workforce distribution'!$C$8:$AD$30,AU$7,FALSE)),IF($Q239="n/a",(IF($P239=AU$6,$X239*$F239,0)),$X239*$F239*(VLOOKUP($Q239,'Workforce distribution'!$C$8:$AD$30,AU$7,FALSE)))),0)</f>
        <v>0</v>
      </c>
      <c r="AV239" s="30">
        <f>_xlfn.IFNA(IF($O239="days",$Y239*(VLOOKUP($K239,'Bed parameters'!$A$9:$I$12,9,FALSE))*$F239*(VLOOKUP($Q239,'Workforce distribution'!$C$8:$AD$30,AV$7,FALSE)),IF($Q239="n/a",(IF($P239=AV$6,$X239*$F239,0)),$X239*$F239*(VLOOKUP($Q239,'Workforce distribution'!$C$8:$AD$30,AV$7,FALSE)))),0)</f>
        <v>0</v>
      </c>
      <c r="AW239" s="30">
        <f>_xlfn.IFNA(IF($O239="days",$Y239*(VLOOKUP($K239,'Bed parameters'!$A$9:$I$12,9,FALSE))*$F239*(VLOOKUP($Q239,'Workforce distribution'!$C$8:$AD$30,AW$7,FALSE)),IF($Q239="n/a",(IF($P239=AW$6,$X239*$F239,0)),$X239*$F239*(VLOOKUP($Q239,'Workforce distribution'!$C$8:$AD$30,AW$7,FALSE)))),0)</f>
        <v>0</v>
      </c>
      <c r="AX239" s="30">
        <f>_xlfn.IFNA(IF($O239="days",$Y239*(VLOOKUP($K239,'Bed parameters'!$A$9:$I$12,9,FALSE))*$F239*(VLOOKUP($Q239,'Workforce distribution'!$C$8:$AD$30,AX$7,FALSE)),IF($Q239="n/a",(IF($P239=AX$6,$X239*$F239,0)),$X239*$F239*(VLOOKUP($Q239,'Workforce distribution'!$C$8:$AD$30,AX$7,FALSE)))),0)</f>
        <v>0</v>
      </c>
      <c r="AY239" s="30">
        <f>_xlfn.IFNA(IF($O239="days",$Y239*(VLOOKUP($K239,'Bed parameters'!$A$9:$I$12,9,FALSE))*$F239*(VLOOKUP($Q239,'Workforce distribution'!$C$8:$AD$30,AY$7,FALSE)),IF($Q239="n/a",(IF($P239=AY$6,$X239*$F239,0)),$X239*$F239*(VLOOKUP($Q239,'Workforce distribution'!$C$8:$AD$30,AY$7,FALSE)))),0)</f>
        <v>0</v>
      </c>
      <c r="AZ239" s="30">
        <f>_xlfn.IFNA(IF($O239="days",$Y239*(VLOOKUP($K239,'Bed parameters'!$A$9:$I$12,9,FALSE))*$F239*(VLOOKUP($Q239,'Workforce distribution'!$C$8:$AD$30,AZ$7,FALSE)),IF($Q239="n/a",(IF($P239=AZ$6,$X239*$F239,0)),$X239*$F239*(VLOOKUP($Q239,'Workforce distribution'!$C$8:$AD$30,AZ$7,FALSE)))),0)</f>
        <v>0</v>
      </c>
      <c r="BA239" s="30">
        <f>_xlfn.IFNA(IF($O239="days",$Y239*(VLOOKUP($K239,'Bed parameters'!$A$9:$I$12,9,FALSE))*$F239*(VLOOKUP($Q239,'Workforce distribution'!$C$8:$AD$30,BA$7,FALSE)),IF($Q239="n/a",(IF($P239=BA$6,$X239*$F239,0)),$X239*$F239*(VLOOKUP($Q239,'Workforce distribution'!$C$8:$AD$30,BA$7,FALSE)))),0)</f>
        <v>0</v>
      </c>
      <c r="BB239" s="30">
        <f>_xlfn.IFNA(IF($O239="days",$Y239*(VLOOKUP($K239,'Bed parameters'!$A$9:$I$12,9,FALSE))*$F239*(VLOOKUP($Q239,'Workforce distribution'!$C$8:$AD$30,BB$7,FALSE)),IF($Q239="n/a",(IF($P239=BB$6,$X239*$F239,0)),$X239*$F239*(VLOOKUP($Q239,'Workforce distribution'!$C$8:$AD$30,BB$7,FALSE)))),0)</f>
        <v>0</v>
      </c>
      <c r="BC239" s="149">
        <f t="shared" si="33"/>
        <v>0</v>
      </c>
      <c r="BD239" s="288">
        <f>IF($Q239="n/a",(IF('Workforce hours'!D$30=0,0,(AB239/'Workforce hours'!D$30))),(IF(VLOOKUP($Q239,'Workforce hours'!$C$8:$AD$30,BD$7,FALSE)=0,0,(AB239/(VLOOKUP($Q239,'Workforce hours'!$C$8:$AD$30,BD$7,FALSE))))))</f>
        <v>0</v>
      </c>
      <c r="BE239" s="288">
        <f>IF($Q239="n/a",(IF('Workforce hours'!E$30=0,0,(AC239/'Workforce hours'!E$30))),(IF(VLOOKUP($Q239,'Workforce hours'!$C$8:$AD$30,BE$7,FALSE)=0,0,(AC239/(VLOOKUP($Q239,'Workforce hours'!$C$8:$AD$30,BE$7,FALSE))))))</f>
        <v>0</v>
      </c>
      <c r="BF239" s="288">
        <f>IF($Q239="n/a",(IF('Workforce hours'!F$30=0,0,(AD239/'Workforce hours'!F$30))),(IF(VLOOKUP($Q239,'Workforce hours'!$C$8:$AD$30,BF$7,FALSE)=0,0,(AD239/(VLOOKUP($Q239,'Workforce hours'!$C$8:$AD$30,BF$7,FALSE))))))</f>
        <v>0</v>
      </c>
      <c r="BG239" s="288">
        <f>IF($Q239="n/a",(IF('Workforce hours'!G$30=0,0,(AE239/'Workforce hours'!G$30))),(IF(VLOOKUP($Q239,'Workforce hours'!$C$8:$AD$30,BG$7,FALSE)=0,0,(AE239/(VLOOKUP($Q239,'Workforce hours'!$C$8:$AD$30,BG$7,FALSE))))))</f>
        <v>0</v>
      </c>
      <c r="BH239" s="288">
        <f>IF($Q239="n/a",(IF('Workforce hours'!H$30=0,0,(AF239/'Workforce hours'!H$30))),(IF(VLOOKUP($Q239,'Workforce hours'!$C$8:$AD$30,BH$7,FALSE)=0,0,(AF239/(VLOOKUP($Q239,'Workforce hours'!$C$8:$AD$30,BH$7,FALSE))))))</f>
        <v>0</v>
      </c>
      <c r="BI239" s="288">
        <f>IF($Q239="n/a",(IF('Workforce hours'!I$30=0,0,(AG239/'Workforce hours'!I$30))),(IF(VLOOKUP($Q239,'Workforce hours'!$C$8:$AD$30,BI$7,FALSE)=0,0,(AG239/(VLOOKUP($Q239,'Workforce hours'!$C$8:$AD$30,BI$7,FALSE))))))</f>
        <v>0</v>
      </c>
      <c r="BJ239" s="288">
        <f>IF($Q239="n/a",(IF('Workforce hours'!J$30=0,0,(AH239/'Workforce hours'!J$30))),(IF(VLOOKUP($Q239,'Workforce hours'!$C$8:$AD$30,BJ$7,FALSE)=0,0,(AH239/(VLOOKUP($Q239,'Workforce hours'!$C$8:$AD$30,BJ$7,FALSE))))))</f>
        <v>0</v>
      </c>
      <c r="BK239" s="288">
        <f>IF($Q239="n/a",(IF('Workforce hours'!K$30=0,0,(AI239/'Workforce hours'!K$30))),(IF(VLOOKUP($Q239,'Workforce hours'!$C$8:$AD$30,BK$7,FALSE)=0,0,(AI239/(VLOOKUP($Q239,'Workforce hours'!$C$8:$AD$30,BK$7,FALSE))))))</f>
        <v>0</v>
      </c>
      <c r="BL239" s="288">
        <f>IF($Q239="n/a",(IF('Workforce hours'!L$30=0,0,(AJ239/'Workforce hours'!L$30))),(IF(VLOOKUP($Q239,'Workforce hours'!$C$8:$AD$30,BL$7,FALSE)=0,0,(AJ239/(VLOOKUP($Q239,'Workforce hours'!$C$8:$AD$30,BL$7,FALSE))))))</f>
        <v>0</v>
      </c>
      <c r="BM239" s="288">
        <f>IF($Q239="n/a",(IF('Workforce hours'!M$30=0,0,(AK239/'Workforce hours'!M$30))),(IF(VLOOKUP($Q239,'Workforce hours'!$C$8:$AD$30,BM$7,FALSE)=0,0,(AK239/(VLOOKUP($Q239,'Workforce hours'!$C$8:$AD$30,BM$7,FALSE))))))</f>
        <v>0</v>
      </c>
      <c r="BN239" s="288">
        <f>IF($Q239="n/a",(IF('Workforce hours'!N$30=0,0,(AL239/'Workforce hours'!N$30))),(IF(VLOOKUP($Q239,'Workforce hours'!$C$8:$AD$30,BN$7,FALSE)=0,0,(AL239/(VLOOKUP($Q239,'Workforce hours'!$C$8:$AD$30,BN$7,FALSE))))))</f>
        <v>0</v>
      </c>
      <c r="BO239" s="288">
        <f>IF($Q239="n/a",(IF('Workforce hours'!O$30=0,0,(AM239/'Workforce hours'!O$30))),(IF(VLOOKUP($Q239,'Workforce hours'!$C$8:$AD$30,BO$7,FALSE)=0,0,(AM239/(VLOOKUP($Q239,'Workforce hours'!$C$8:$AD$30,BO$7,FALSE))))))</f>
        <v>0</v>
      </c>
      <c r="BP239" s="288">
        <f>IF($Q239="n/a",(IF('Workforce hours'!P$30=0,0,(AN239/'Workforce hours'!P$30))),(IF(VLOOKUP($Q239,'Workforce hours'!$C$8:$AD$30,BP$7,FALSE)=0,0,(AN239/(VLOOKUP($Q239,'Workforce hours'!$C$8:$AD$30,BP$7,FALSE))))))</f>
        <v>0</v>
      </c>
      <c r="BQ239" s="288">
        <f>IF($Q239="n/a",(IF('Workforce hours'!Q$30=0,0,(AO239/'Workforce hours'!Q$30))),(IF(VLOOKUP($Q239,'Workforce hours'!$C$8:$AD$30,BQ$7,FALSE)=0,0,(AO239/(VLOOKUP($Q239,'Workforce hours'!$C$8:$AD$30,BQ$7,FALSE))))))</f>
        <v>0</v>
      </c>
      <c r="BR239" s="288">
        <f>IF($Q239="n/a",(IF('Workforce hours'!R$30=0,0,(AP239/'Workforce hours'!R$30))),(IF(VLOOKUP($Q239,'Workforce hours'!$C$8:$AD$30,BR$7,FALSE)=0,0,(AP239/(VLOOKUP($Q239,'Workforce hours'!$C$8:$AD$30,BR$7,FALSE))))))</f>
        <v>0</v>
      </c>
      <c r="BS239" s="288">
        <f>IF($Q239="n/a",(IF('Workforce hours'!S$30=0,0,(AQ239/'Workforce hours'!S$30))),(IF(VLOOKUP($Q239,'Workforce hours'!$C$8:$AD$30,BS$7,FALSE)=0,0,(AQ239/(VLOOKUP($Q239,'Workforce hours'!$C$8:$AD$30,BS$7,FALSE))))))</f>
        <v>0</v>
      </c>
      <c r="BT239" s="288">
        <f>IF($Q239="n/a",(IF('Workforce hours'!T$30=0,0,(AR239/'Workforce hours'!T$30))),(IF(VLOOKUP($Q239,'Workforce hours'!$C$8:$AD$30,BT$7,FALSE)=0,0,(AR239/(VLOOKUP($Q239,'Workforce hours'!$C$8:$AD$30,BT$7,FALSE))))))</f>
        <v>0</v>
      </c>
      <c r="BU239" s="288">
        <f>IF($Q239="n/a",(IF('Workforce hours'!U$30=0,0,(AS239/'Workforce hours'!U$30))),(IF(VLOOKUP($Q239,'Workforce hours'!$C$8:$AD$30,BU$7,FALSE)=0,0,(AS239/(VLOOKUP($Q239,'Workforce hours'!$C$8:$AD$30,BU$7,FALSE))))))</f>
        <v>0</v>
      </c>
      <c r="BV239" s="288">
        <f>IF($Q239="n/a",(IF('Workforce hours'!V$30=0,0,(AT239/'Workforce hours'!V$30))),(IF(VLOOKUP($Q239,'Workforce hours'!$C$8:$AD$30,BV$7,FALSE)=0,0,(AT239/(VLOOKUP($Q239,'Workforce hours'!$C$8:$AD$30,BV$7,FALSE))))))</f>
        <v>0</v>
      </c>
      <c r="BW239" s="288">
        <f>IF($Q239="n/a",(IF('Workforce hours'!W$30=0,0,(AU239/'Workforce hours'!W$30))),(IF(VLOOKUP($Q239,'Workforce hours'!$C$8:$AD$30,BW$7,FALSE)=0,0,(AU239/(VLOOKUP($Q239,'Workforce hours'!$C$8:$AD$30,BW$7,FALSE))))))</f>
        <v>0</v>
      </c>
      <c r="BX239" s="288">
        <f>IF($Q239="n/a",(IF('Workforce hours'!X$30=0,0,(AV239/'Workforce hours'!X$30))),(IF(VLOOKUP($Q239,'Workforce hours'!$C$8:$AD$30,BX$7,FALSE)=0,0,(AV239/(VLOOKUP($Q239,'Workforce hours'!$C$8:$AD$30,BX$7,FALSE))))))</f>
        <v>0</v>
      </c>
      <c r="BY239" s="288">
        <f>IF($Q239="n/a",(IF('Workforce hours'!Y$30=0,0,(AW239/'Workforce hours'!Y$30))),(IF(VLOOKUP($Q239,'Workforce hours'!$C$8:$AD$30,BY$7,FALSE)=0,0,(AW239/(VLOOKUP($Q239,'Workforce hours'!$C$8:$AD$30,BY$7,FALSE))))))</f>
        <v>0</v>
      </c>
      <c r="BZ239" s="288">
        <f>IF($Q239="n/a",(IF('Workforce hours'!Z$30=0,0,(AX239/'Workforce hours'!Z$30))),(IF(VLOOKUP($Q239,'Workforce hours'!$C$8:$AD$30,BZ$7,FALSE)=0,0,(AX239/(VLOOKUP($Q239,'Workforce hours'!$C$8:$AD$30,BZ$7,FALSE))))))</f>
        <v>0</v>
      </c>
      <c r="CA239" s="288">
        <f>IF($Q239="n/a",(IF('Workforce hours'!AA$30=0,0,(AY239/'Workforce hours'!AA$30))),(IF(VLOOKUP($Q239,'Workforce hours'!$C$8:$AD$30,CA$7,FALSE)=0,0,(AY239/(VLOOKUP($Q239,'Workforce hours'!$C$8:$AD$30,CA$7,FALSE))))))</f>
        <v>0</v>
      </c>
      <c r="CB239" s="288">
        <f>IF($Q239="n/a",(IF('Workforce hours'!AB$30=0,0,(AZ239/'Workforce hours'!AB$30))),(IF(VLOOKUP($Q239,'Workforce hours'!$C$8:$AD$30,CB$7,FALSE)=0,0,(AZ239/(VLOOKUP($Q239,'Workforce hours'!$C$8:$AD$30,CB$7,FALSE))))))</f>
        <v>0</v>
      </c>
      <c r="CC239" s="288">
        <f>IF($Q239="n/a",(IF('Workforce hours'!AC$30=0,0,(BA239/'Workforce hours'!AC$30))),(IF(VLOOKUP($Q239,'Workforce hours'!$C$8:$AD$30,CC$7,FALSE)=0,0,(BA239/(VLOOKUP($Q239,'Workforce hours'!$C$8:$AD$30,CC$7,FALSE))))))</f>
        <v>0</v>
      </c>
      <c r="CD239" s="288">
        <f>IF($Q239="n/a",(IF('Workforce hours'!AD$30=0,0,(BB239/'Workforce hours'!AD$30))),(IF(VLOOKUP($Q239,'Workforce hours'!$C$8:$AD$30,CD$7,FALSE)=0,0,(BB239/(VLOOKUP($Q239,'Workforce hours'!$C$8:$AD$30,CD$7,FALSE))))))</f>
        <v>0</v>
      </c>
      <c r="CE239" s="289">
        <f t="shared" si="34"/>
        <v>0</v>
      </c>
      <c r="CF239" s="290">
        <f>BD239*'Workforce costs'!B$9*(1+'Workforce costs'!B$10)*(1+'Workforce costs'!B$11)</f>
        <v>0</v>
      </c>
      <c r="CG239" s="290">
        <f>BE239*'Workforce costs'!C$9*(1+'Workforce costs'!C$10)*(1+'Workforce costs'!C$11)</f>
        <v>0</v>
      </c>
      <c r="CH239" s="290">
        <f>BF239*'Workforce costs'!D$9*(1+'Workforce costs'!D$10)*(1+'Workforce costs'!D$11)</f>
        <v>0</v>
      </c>
      <c r="CI239" s="290">
        <f>BG239*'Workforce costs'!E$9*(1+'Workforce costs'!E$10)*(1+'Workforce costs'!E$11)</f>
        <v>0</v>
      </c>
      <c r="CJ239" s="290">
        <f>BH239*'Workforce costs'!F$9*(1+'Workforce costs'!F$10)*(1+'Workforce costs'!F$11)</f>
        <v>0</v>
      </c>
      <c r="CK239" s="290">
        <f>BI239*'Workforce costs'!G$9*(1+'Workforce costs'!G$10)*(1+'Workforce costs'!G$11)</f>
        <v>0</v>
      </c>
      <c r="CL239" s="290">
        <f>BJ239*'Workforce costs'!H$9*(1+'Workforce costs'!H$10)*(1+'Workforce costs'!H$11)</f>
        <v>0</v>
      </c>
      <c r="CM239" s="290">
        <f>BK239*'Workforce costs'!I$9*(1+'Workforce costs'!I$10)*(1+'Workforce costs'!I$11)</f>
        <v>0</v>
      </c>
      <c r="CN239" s="290">
        <f>BL239*'Workforce costs'!J$9*(1+'Workforce costs'!J$10)*(1+'Workforce costs'!J$11)</f>
        <v>0</v>
      </c>
      <c r="CO239" s="290">
        <f>BM239*'Workforce costs'!K$9*(1+'Workforce costs'!K$10)*(1+'Workforce costs'!K$11)</f>
        <v>0</v>
      </c>
      <c r="CP239" s="290">
        <f>BN239*'Workforce costs'!L$9*(1+'Workforce costs'!L$10)*(1+'Workforce costs'!L$11)</f>
        <v>0</v>
      </c>
      <c r="CQ239" s="290">
        <f>BO239*'Workforce costs'!M$9*(1+'Workforce costs'!M$10)*(1+'Workforce costs'!M$11)</f>
        <v>0</v>
      </c>
      <c r="CR239" s="290">
        <f>BP239*'Workforce costs'!N$9*(1+'Workforce costs'!N$10)*(1+'Workforce costs'!N$11)</f>
        <v>0</v>
      </c>
      <c r="CS239" s="290">
        <f>BQ239*'Workforce costs'!O$9*(1+'Workforce costs'!O$10)*(1+'Workforce costs'!O$11)</f>
        <v>0</v>
      </c>
      <c r="CT239" s="290">
        <f>BR239*'Workforce costs'!P$9*(1+'Workforce costs'!P$10)*(1+'Workforce costs'!P$11)</f>
        <v>0</v>
      </c>
      <c r="CU239" s="290">
        <f>BS239*'Workforce costs'!Q$9*(1+'Workforce costs'!Q$10)*(1+'Workforce costs'!Q$11)</f>
        <v>0</v>
      </c>
      <c r="CV239" s="290">
        <f>BT239*'Workforce costs'!R$9*(1+'Workforce costs'!R$10)*(1+'Workforce costs'!R$11)</f>
        <v>0</v>
      </c>
      <c r="CW239" s="290">
        <f>BU239*'Workforce costs'!S$9*(1+'Workforce costs'!S$10)*(1+'Workforce costs'!S$11)</f>
        <v>0</v>
      </c>
      <c r="CX239" s="290">
        <f>BV239*'Workforce costs'!T$9*(1+'Workforce costs'!T$10)*(1+'Workforce costs'!T$11)</f>
        <v>0</v>
      </c>
      <c r="CY239" s="290">
        <f>BW239*'Workforce costs'!U$9*(1+'Workforce costs'!U$10)*(1+'Workforce costs'!U$11)</f>
        <v>0</v>
      </c>
      <c r="CZ239" s="290">
        <f>BX239*'Workforce costs'!V$9*(1+'Workforce costs'!V$10)*(1+'Workforce costs'!V$11)</f>
        <v>0</v>
      </c>
      <c r="DA239" s="290">
        <f>BY239*'Workforce costs'!W$9*(1+'Workforce costs'!W$10)*(1+'Workforce costs'!W$11)</f>
        <v>0</v>
      </c>
      <c r="DB239" s="290">
        <f>BZ239*'Workforce costs'!X$9*(1+'Workforce costs'!X$10)*(1+'Workforce costs'!X$11)</f>
        <v>0</v>
      </c>
      <c r="DC239" s="290">
        <f>CA239*'Workforce costs'!Y$9*(1+'Workforce costs'!Y$10)*(1+'Workforce costs'!Y$11)</f>
        <v>0</v>
      </c>
      <c r="DD239" s="290">
        <f>CB239*'Workforce costs'!Z$9*(1+'Workforce costs'!Z$10)*(1+'Workforce costs'!Z$11)</f>
        <v>0</v>
      </c>
      <c r="DE239" s="290">
        <f>CC239*'Workforce costs'!AA$9*(1+'Workforce costs'!AA$10)*(1+'Workforce costs'!AA$11)</f>
        <v>0</v>
      </c>
      <c r="DF239" s="290">
        <f>CD239*'Workforce costs'!AB$9*(1+'Workforce costs'!AB$10)*(1+'Workforce costs'!AB$11)</f>
        <v>0</v>
      </c>
    </row>
    <row r="240" spans="1:110" x14ac:dyDescent="0.3">
      <c r="A240" s="2" t="str">
        <f>Outputs!$A$4</f>
        <v>Australia</v>
      </c>
      <c r="B240" s="2" t="str">
        <f t="shared" si="27"/>
        <v>Australia 12to17</v>
      </c>
      <c r="C240" s="30">
        <f>VLOOKUP($B240,Populations!$D$15:$H$1920,3,FALSE)</f>
        <v>1959472</v>
      </c>
      <c r="D240" s="255">
        <f>IF(OR($H240="General pop",$H240="Schools",$H240="Workplace",$H240="Skills Training",$H240="Digital Supports"),1,VLOOKUP($B240,Populations!$D$15:$H$1920,5,FALSE))</f>
        <v>1</v>
      </c>
      <c r="E240" s="88">
        <f>VLOOKUP(I240,Epidemiology!$C$10:$H$47,6,FALSE)</f>
        <v>2044</v>
      </c>
      <c r="F240" s="102" t="str">
        <f>'Care profiles'!R241</f>
        <v>n/a</v>
      </c>
      <c r="G240" s="15" t="str">
        <f>'Care profiles'!A241</f>
        <v>12to17</v>
      </c>
      <c r="H240" s="15" t="str">
        <f>'Care profiles'!B241</f>
        <v>Attempts</v>
      </c>
      <c r="I240" s="15" t="str">
        <f>'Care profiles'!C241</f>
        <v>Attempts_12-17yrs</v>
      </c>
      <c r="J240" s="15" t="str">
        <f>'Care profiles'!D241</f>
        <v>Care profile</v>
      </c>
      <c r="K240" s="15" t="str">
        <f>'Care profiles'!E241</f>
        <v xml:space="preserve">Supports for Drug and Alcohol Use </v>
      </c>
      <c r="L240" s="104">
        <f>'Care profiles'!F241</f>
        <v>0.2</v>
      </c>
      <c r="M240" s="15" t="str">
        <f>'Care profiles'!G241</f>
        <v>n/a</v>
      </c>
      <c r="N240" s="15" t="str">
        <f>'Care profiles'!H241</f>
        <v>n/a</v>
      </c>
      <c r="O240" s="15" t="str">
        <f>'Care profiles'!I241</f>
        <v>n/a</v>
      </c>
      <c r="P240" s="15" t="str">
        <f>'Care profiles'!J241</f>
        <v>n/a</v>
      </c>
      <c r="Q240" s="15" t="str">
        <f>'Care profiles'!K241</f>
        <v>n/a</v>
      </c>
      <c r="R240" s="15" t="str">
        <f>'Care profiles'!M241</f>
        <v>Y</v>
      </c>
      <c r="S240" s="15" t="str">
        <f>'Care profiles'!O241</f>
        <v>Y</v>
      </c>
      <c r="T240" s="15" t="str">
        <f>'Care profiles'!Q241</f>
        <v>N</v>
      </c>
      <c r="U240" s="30">
        <f t="shared" si="28"/>
        <v>40051.607680000001</v>
      </c>
      <c r="V240" s="30">
        <f t="shared" si="29"/>
        <v>8010.3215360000004</v>
      </c>
      <c r="W240" s="30">
        <f>IF(M240="n/a",0,IF(O240="days",V240*M240*(1+(VLOOKUP(K240,'Bed parameters'!$A$9:$G$12,7,FALSE))),V240*M240))</f>
        <v>0</v>
      </c>
      <c r="X240" s="30">
        <f t="shared" si="30"/>
        <v>0</v>
      </c>
      <c r="Y240" s="30">
        <f t="shared" si="31"/>
        <v>0</v>
      </c>
      <c r="Z240" s="113">
        <f>_xlfn.IFNA(Y240/((VLOOKUP(K240,'Bed parameters'!$A$9:$G$12,3,FALSE))*(VLOOKUP(K240,'Bed parameters'!$A$9:$G$12,5,FALSE))),0)</f>
        <v>0</v>
      </c>
      <c r="AA240" s="30">
        <f t="shared" si="32"/>
        <v>0</v>
      </c>
      <c r="AB240" s="30">
        <f>_xlfn.IFNA(IF($O240="days",$Y240*(VLOOKUP($K240,'Bed parameters'!$A$9:$I$12,9,FALSE))*$F240*(VLOOKUP($Q240,'Workforce distribution'!$C$8:$AD$30,AB$7,FALSE)),IF($Q240="n/a",(IF($P240=AB$6,$X240*$F240,0)),$X240*$F240*(VLOOKUP($Q240,'Workforce distribution'!$C$8:$AD$30,AB$7,FALSE)))),0)</f>
        <v>0</v>
      </c>
      <c r="AC240" s="30">
        <f>_xlfn.IFNA(IF($O240="days",$Y240*(VLOOKUP($K240,'Bed parameters'!$A$9:$I$12,9,FALSE))*$F240*(VLOOKUP($Q240,'Workforce distribution'!$C$8:$AD$30,AC$7,FALSE)),IF($Q240="n/a",(IF($P240=AC$6,$X240*$F240,0)),$X240*$F240*(VLOOKUP($Q240,'Workforce distribution'!$C$8:$AD$30,AC$7,FALSE)))),0)</f>
        <v>0</v>
      </c>
      <c r="AD240" s="30">
        <f>_xlfn.IFNA(IF($O240="days",$Y240*(VLOOKUP($K240,'Bed parameters'!$A$9:$I$12,9,FALSE))*$F240*(VLOOKUP($Q240,'Workforce distribution'!$C$8:$AD$30,AD$7,FALSE)),IF($Q240="n/a",(IF($P240=AD$6,$X240*$F240,0)),$X240*$F240*(VLOOKUP($Q240,'Workforce distribution'!$C$8:$AD$30,AD$7,FALSE)))),0)</f>
        <v>0</v>
      </c>
      <c r="AE240" s="30">
        <f>_xlfn.IFNA(IF($O240="days",$Y240*(VLOOKUP($K240,'Bed parameters'!$A$9:$I$12,9,FALSE))*$F240*(VLOOKUP($Q240,'Workforce distribution'!$C$8:$AD$30,AE$7,FALSE)),IF($Q240="n/a",(IF($P240=AE$6,$X240*$F240,0)),$X240*$F240*(VLOOKUP($Q240,'Workforce distribution'!$C$8:$AD$30,AE$7,FALSE)))),0)</f>
        <v>0</v>
      </c>
      <c r="AF240" s="30">
        <f>_xlfn.IFNA(IF($O240="days",$Y240*(VLOOKUP($K240,'Bed parameters'!$A$9:$I$12,9,FALSE))*$F240*(VLOOKUP($Q240,'Workforce distribution'!$C$8:$AD$30,AF$7,FALSE)),IF($Q240="n/a",(IF($P240=AF$6,$X240*$F240,0)),$X240*$F240*(VLOOKUP($Q240,'Workforce distribution'!$C$8:$AD$30,AF$7,FALSE)))),0)</f>
        <v>0</v>
      </c>
      <c r="AG240" s="30">
        <f>_xlfn.IFNA(IF($O240="days",$Y240*(VLOOKUP($K240,'Bed parameters'!$A$9:$I$12,9,FALSE))*$F240*(VLOOKUP($Q240,'Workforce distribution'!$C$8:$AD$30,AG$7,FALSE)),IF($Q240="n/a",(IF($P240=AG$6,$X240*$F240,0)),$X240*$F240*(VLOOKUP($Q240,'Workforce distribution'!$C$8:$AD$30,AG$7,FALSE)))),0)</f>
        <v>0</v>
      </c>
      <c r="AH240" s="30">
        <f>_xlfn.IFNA(IF($O240="days",$Y240*(VLOOKUP($K240,'Bed parameters'!$A$9:$I$12,9,FALSE))*$F240*(VLOOKUP($Q240,'Workforce distribution'!$C$8:$AD$30,AH$7,FALSE)),IF($Q240="n/a",(IF($P240=AH$6,$X240*$F240,0)),$X240*$F240*(VLOOKUP($Q240,'Workforce distribution'!$C$8:$AD$30,AH$7,FALSE)))),0)</f>
        <v>0</v>
      </c>
      <c r="AI240" s="30">
        <f>_xlfn.IFNA(IF($O240="days",$Y240*(VLOOKUP($K240,'Bed parameters'!$A$9:$I$12,9,FALSE))*$F240*(VLOOKUP($Q240,'Workforce distribution'!$C$8:$AD$30,AI$7,FALSE)),IF($Q240="n/a",(IF($P240=AI$6,$X240*$F240,0)),$X240*$F240*(VLOOKUP($Q240,'Workforce distribution'!$C$8:$AD$30,AI$7,FALSE)))),0)</f>
        <v>0</v>
      </c>
      <c r="AJ240" s="30">
        <f>_xlfn.IFNA(IF($O240="days",$Y240*(VLOOKUP($K240,'Bed parameters'!$A$9:$I$12,9,FALSE))*$F240*(VLOOKUP($Q240,'Workforce distribution'!$C$8:$AD$30,AJ$7,FALSE)),IF($Q240="n/a",(IF($P240=AJ$6,$X240*$F240,0)),$X240*$F240*(VLOOKUP($Q240,'Workforce distribution'!$C$8:$AD$30,AJ$7,FALSE)))),0)</f>
        <v>0</v>
      </c>
      <c r="AK240" s="30">
        <f>_xlfn.IFNA(IF($O240="days",$Y240*(VLOOKUP($K240,'Bed parameters'!$A$9:$I$12,9,FALSE))*$F240*(VLOOKUP($Q240,'Workforce distribution'!$C$8:$AD$30,AK$7,FALSE)),IF($Q240="n/a",(IF($P240=AK$6,$X240*$F240,0)),$X240*$F240*(VLOOKUP($Q240,'Workforce distribution'!$C$8:$AD$30,AK$7,FALSE)))),0)</f>
        <v>0</v>
      </c>
      <c r="AL240" s="30">
        <f>_xlfn.IFNA(IF($O240="days",$Y240*(VLOOKUP($K240,'Bed parameters'!$A$9:$I$12,9,FALSE))*$F240*(VLOOKUP($Q240,'Workforce distribution'!$C$8:$AD$30,AL$7,FALSE)),IF($Q240="n/a",(IF($P240=AL$6,$X240*$F240,0)),$X240*$F240*(VLOOKUP($Q240,'Workforce distribution'!$C$8:$AD$30,AL$7,FALSE)))),0)</f>
        <v>0</v>
      </c>
      <c r="AM240" s="30">
        <f>_xlfn.IFNA(IF($O240="days",$Y240*(VLOOKUP($K240,'Bed parameters'!$A$9:$I$12,9,FALSE))*$F240*(VLOOKUP($Q240,'Workforce distribution'!$C$8:$AD$30,AM$7,FALSE)),IF($Q240="n/a",(IF($P240=AM$6,$X240*$F240,0)),$X240*$F240*(VLOOKUP($Q240,'Workforce distribution'!$C$8:$AD$30,AM$7,FALSE)))),0)</f>
        <v>0</v>
      </c>
      <c r="AN240" s="30">
        <f>_xlfn.IFNA(IF($O240="days",$Y240*(VLOOKUP($K240,'Bed parameters'!$A$9:$I$12,9,FALSE))*$F240*(VLOOKUP($Q240,'Workforce distribution'!$C$8:$AD$30,AN$7,FALSE)),IF($Q240="n/a",(IF($P240=AN$6,$X240*$F240,0)),$X240*$F240*(VLOOKUP($Q240,'Workforce distribution'!$C$8:$AD$30,AN$7,FALSE)))),0)</f>
        <v>0</v>
      </c>
      <c r="AO240" s="30">
        <f>_xlfn.IFNA(IF($O240="days",$Y240*(VLOOKUP($K240,'Bed parameters'!$A$9:$I$12,9,FALSE))*$F240*(VLOOKUP($Q240,'Workforce distribution'!$C$8:$AD$30,AO$7,FALSE)),IF($Q240="n/a",(IF($P240=AO$6,$X240*$F240,0)),$X240*$F240*(VLOOKUP($Q240,'Workforce distribution'!$C$8:$AD$30,AO$7,FALSE)))),0)</f>
        <v>0</v>
      </c>
      <c r="AP240" s="30">
        <f>_xlfn.IFNA(IF($O240="days",$Y240*(VLOOKUP($K240,'Bed parameters'!$A$9:$I$12,9,FALSE))*$F240*(VLOOKUP($Q240,'Workforce distribution'!$C$8:$AD$30,AP$7,FALSE)),IF($Q240="n/a",(IF($P240=AP$6,$X240*$F240,0)),$X240*$F240*(VLOOKUP($Q240,'Workforce distribution'!$C$8:$AD$30,AP$7,FALSE)))),0)</f>
        <v>0</v>
      </c>
      <c r="AQ240" s="30">
        <f>_xlfn.IFNA(IF($O240="days",$Y240*(VLOOKUP($K240,'Bed parameters'!$A$9:$I$12,9,FALSE))*$F240*(VLOOKUP($Q240,'Workforce distribution'!$C$8:$AD$30,AQ$7,FALSE)),IF($Q240="n/a",(IF($P240=AQ$6,$X240*$F240,0)),$X240*$F240*(VLOOKUP($Q240,'Workforce distribution'!$C$8:$AD$30,AQ$7,FALSE)))),0)</f>
        <v>0</v>
      </c>
      <c r="AR240" s="30">
        <f>_xlfn.IFNA(IF($O240="days",$Y240*(VLOOKUP($K240,'Bed parameters'!$A$9:$I$12,9,FALSE))*$F240*(VLOOKUP($Q240,'Workforce distribution'!$C$8:$AD$30,AR$7,FALSE)),IF($Q240="n/a",(IF($P240=AR$6,$X240*$F240,0)),$X240*$F240*(VLOOKUP($Q240,'Workforce distribution'!$C$8:$AD$30,AR$7,FALSE)))),0)</f>
        <v>0</v>
      </c>
      <c r="AS240" s="30">
        <f>_xlfn.IFNA(IF($O240="days",$Y240*(VLOOKUP($K240,'Bed parameters'!$A$9:$I$12,9,FALSE))*$F240*(VLOOKUP($Q240,'Workforce distribution'!$C$8:$AD$30,AS$7,FALSE)),IF($Q240="n/a",(IF($P240=AS$6,$X240*$F240,0)),$X240*$F240*(VLOOKUP($Q240,'Workforce distribution'!$C$8:$AD$30,AS$7,FALSE)))),0)</f>
        <v>0</v>
      </c>
      <c r="AT240" s="30">
        <f>_xlfn.IFNA(IF($O240="days",$Y240*(VLOOKUP($K240,'Bed parameters'!$A$9:$I$12,9,FALSE))*$F240*(VLOOKUP($Q240,'Workforce distribution'!$C$8:$AD$30,AT$7,FALSE)),IF($Q240="n/a",(IF($P240=AT$6,$X240*$F240,0)),$X240*$F240*(VLOOKUP($Q240,'Workforce distribution'!$C$8:$AD$30,AT$7,FALSE)))),0)</f>
        <v>0</v>
      </c>
      <c r="AU240" s="30">
        <f>_xlfn.IFNA(IF($O240="days",$Y240*(VLOOKUP($K240,'Bed parameters'!$A$9:$I$12,9,FALSE))*$F240*(VLOOKUP($Q240,'Workforce distribution'!$C$8:$AD$30,AU$7,FALSE)),IF($Q240="n/a",(IF($P240=AU$6,$X240*$F240,0)),$X240*$F240*(VLOOKUP($Q240,'Workforce distribution'!$C$8:$AD$30,AU$7,FALSE)))),0)</f>
        <v>0</v>
      </c>
      <c r="AV240" s="30">
        <f>_xlfn.IFNA(IF($O240="days",$Y240*(VLOOKUP($K240,'Bed parameters'!$A$9:$I$12,9,FALSE))*$F240*(VLOOKUP($Q240,'Workforce distribution'!$C$8:$AD$30,AV$7,FALSE)),IF($Q240="n/a",(IF($P240=AV$6,$X240*$F240,0)),$X240*$F240*(VLOOKUP($Q240,'Workforce distribution'!$C$8:$AD$30,AV$7,FALSE)))),0)</f>
        <v>0</v>
      </c>
      <c r="AW240" s="30">
        <f>_xlfn.IFNA(IF($O240="days",$Y240*(VLOOKUP($K240,'Bed parameters'!$A$9:$I$12,9,FALSE))*$F240*(VLOOKUP($Q240,'Workforce distribution'!$C$8:$AD$30,AW$7,FALSE)),IF($Q240="n/a",(IF($P240=AW$6,$X240*$F240,0)),$X240*$F240*(VLOOKUP($Q240,'Workforce distribution'!$C$8:$AD$30,AW$7,FALSE)))),0)</f>
        <v>0</v>
      </c>
      <c r="AX240" s="30">
        <f>_xlfn.IFNA(IF($O240="days",$Y240*(VLOOKUP($K240,'Bed parameters'!$A$9:$I$12,9,FALSE))*$F240*(VLOOKUP($Q240,'Workforce distribution'!$C$8:$AD$30,AX$7,FALSE)),IF($Q240="n/a",(IF($P240=AX$6,$X240*$F240,0)),$X240*$F240*(VLOOKUP($Q240,'Workforce distribution'!$C$8:$AD$30,AX$7,FALSE)))),0)</f>
        <v>0</v>
      </c>
      <c r="AY240" s="30">
        <f>_xlfn.IFNA(IF($O240="days",$Y240*(VLOOKUP($K240,'Bed parameters'!$A$9:$I$12,9,FALSE))*$F240*(VLOOKUP($Q240,'Workforce distribution'!$C$8:$AD$30,AY$7,FALSE)),IF($Q240="n/a",(IF($P240=AY$6,$X240*$F240,0)),$X240*$F240*(VLOOKUP($Q240,'Workforce distribution'!$C$8:$AD$30,AY$7,FALSE)))),0)</f>
        <v>0</v>
      </c>
      <c r="AZ240" s="30">
        <f>_xlfn.IFNA(IF($O240="days",$Y240*(VLOOKUP($K240,'Bed parameters'!$A$9:$I$12,9,FALSE))*$F240*(VLOOKUP($Q240,'Workforce distribution'!$C$8:$AD$30,AZ$7,FALSE)),IF($Q240="n/a",(IF($P240=AZ$6,$X240*$F240,0)),$X240*$F240*(VLOOKUP($Q240,'Workforce distribution'!$C$8:$AD$30,AZ$7,FALSE)))),0)</f>
        <v>0</v>
      </c>
      <c r="BA240" s="30">
        <f>_xlfn.IFNA(IF($O240="days",$Y240*(VLOOKUP($K240,'Bed parameters'!$A$9:$I$12,9,FALSE))*$F240*(VLOOKUP($Q240,'Workforce distribution'!$C$8:$AD$30,BA$7,FALSE)),IF($Q240="n/a",(IF($P240=BA$6,$X240*$F240,0)),$X240*$F240*(VLOOKUP($Q240,'Workforce distribution'!$C$8:$AD$30,BA$7,FALSE)))),0)</f>
        <v>0</v>
      </c>
      <c r="BB240" s="30">
        <f>_xlfn.IFNA(IF($O240="days",$Y240*(VLOOKUP($K240,'Bed parameters'!$A$9:$I$12,9,FALSE))*$F240*(VLOOKUP($Q240,'Workforce distribution'!$C$8:$AD$30,BB$7,FALSE)),IF($Q240="n/a",(IF($P240=BB$6,$X240*$F240,0)),$X240*$F240*(VLOOKUP($Q240,'Workforce distribution'!$C$8:$AD$30,BB$7,FALSE)))),0)</f>
        <v>0</v>
      </c>
      <c r="BC240" s="149">
        <f t="shared" si="33"/>
        <v>0</v>
      </c>
      <c r="BD240" s="288">
        <f>IF($Q240="n/a",(IF('Workforce hours'!D$30=0,0,(AB240/'Workforce hours'!D$30))),(IF(VLOOKUP($Q240,'Workforce hours'!$C$8:$AD$30,BD$7,FALSE)=0,0,(AB240/(VLOOKUP($Q240,'Workforce hours'!$C$8:$AD$30,BD$7,FALSE))))))</f>
        <v>0</v>
      </c>
      <c r="BE240" s="288">
        <f>IF($Q240="n/a",(IF('Workforce hours'!E$30=0,0,(AC240/'Workforce hours'!E$30))),(IF(VLOOKUP($Q240,'Workforce hours'!$C$8:$AD$30,BE$7,FALSE)=0,0,(AC240/(VLOOKUP($Q240,'Workforce hours'!$C$8:$AD$30,BE$7,FALSE))))))</f>
        <v>0</v>
      </c>
      <c r="BF240" s="288">
        <f>IF($Q240="n/a",(IF('Workforce hours'!F$30=0,0,(AD240/'Workforce hours'!F$30))),(IF(VLOOKUP($Q240,'Workforce hours'!$C$8:$AD$30,BF$7,FALSE)=0,0,(AD240/(VLOOKUP($Q240,'Workforce hours'!$C$8:$AD$30,BF$7,FALSE))))))</f>
        <v>0</v>
      </c>
      <c r="BG240" s="288">
        <f>IF($Q240="n/a",(IF('Workforce hours'!G$30=0,0,(AE240/'Workforce hours'!G$30))),(IF(VLOOKUP($Q240,'Workforce hours'!$C$8:$AD$30,BG$7,FALSE)=0,0,(AE240/(VLOOKUP($Q240,'Workforce hours'!$C$8:$AD$30,BG$7,FALSE))))))</f>
        <v>0</v>
      </c>
      <c r="BH240" s="288">
        <f>IF($Q240="n/a",(IF('Workforce hours'!H$30=0,0,(AF240/'Workforce hours'!H$30))),(IF(VLOOKUP($Q240,'Workforce hours'!$C$8:$AD$30,BH$7,FALSE)=0,0,(AF240/(VLOOKUP($Q240,'Workforce hours'!$C$8:$AD$30,BH$7,FALSE))))))</f>
        <v>0</v>
      </c>
      <c r="BI240" s="288">
        <f>IF($Q240="n/a",(IF('Workforce hours'!I$30=0,0,(AG240/'Workforce hours'!I$30))),(IF(VLOOKUP($Q240,'Workforce hours'!$C$8:$AD$30,BI$7,FALSE)=0,0,(AG240/(VLOOKUP($Q240,'Workforce hours'!$C$8:$AD$30,BI$7,FALSE))))))</f>
        <v>0</v>
      </c>
      <c r="BJ240" s="288">
        <f>IF($Q240="n/a",(IF('Workforce hours'!J$30=0,0,(AH240/'Workforce hours'!J$30))),(IF(VLOOKUP($Q240,'Workforce hours'!$C$8:$AD$30,BJ$7,FALSE)=0,0,(AH240/(VLOOKUP($Q240,'Workforce hours'!$C$8:$AD$30,BJ$7,FALSE))))))</f>
        <v>0</v>
      </c>
      <c r="BK240" s="288">
        <f>IF($Q240="n/a",(IF('Workforce hours'!K$30=0,0,(AI240/'Workforce hours'!K$30))),(IF(VLOOKUP($Q240,'Workforce hours'!$C$8:$AD$30,BK$7,FALSE)=0,0,(AI240/(VLOOKUP($Q240,'Workforce hours'!$C$8:$AD$30,BK$7,FALSE))))))</f>
        <v>0</v>
      </c>
      <c r="BL240" s="288">
        <f>IF($Q240="n/a",(IF('Workforce hours'!L$30=0,0,(AJ240/'Workforce hours'!L$30))),(IF(VLOOKUP($Q240,'Workforce hours'!$C$8:$AD$30,BL$7,FALSE)=0,0,(AJ240/(VLOOKUP($Q240,'Workforce hours'!$C$8:$AD$30,BL$7,FALSE))))))</f>
        <v>0</v>
      </c>
      <c r="BM240" s="288">
        <f>IF($Q240="n/a",(IF('Workforce hours'!M$30=0,0,(AK240/'Workforce hours'!M$30))),(IF(VLOOKUP($Q240,'Workforce hours'!$C$8:$AD$30,BM$7,FALSE)=0,0,(AK240/(VLOOKUP($Q240,'Workforce hours'!$C$8:$AD$30,BM$7,FALSE))))))</f>
        <v>0</v>
      </c>
      <c r="BN240" s="288">
        <f>IF($Q240="n/a",(IF('Workforce hours'!N$30=0,0,(AL240/'Workforce hours'!N$30))),(IF(VLOOKUP($Q240,'Workforce hours'!$C$8:$AD$30,BN$7,FALSE)=0,0,(AL240/(VLOOKUP($Q240,'Workforce hours'!$C$8:$AD$30,BN$7,FALSE))))))</f>
        <v>0</v>
      </c>
      <c r="BO240" s="288">
        <f>IF($Q240="n/a",(IF('Workforce hours'!O$30=0,0,(AM240/'Workforce hours'!O$30))),(IF(VLOOKUP($Q240,'Workforce hours'!$C$8:$AD$30,BO$7,FALSE)=0,0,(AM240/(VLOOKUP($Q240,'Workforce hours'!$C$8:$AD$30,BO$7,FALSE))))))</f>
        <v>0</v>
      </c>
      <c r="BP240" s="288">
        <f>IF($Q240="n/a",(IF('Workforce hours'!P$30=0,0,(AN240/'Workforce hours'!P$30))),(IF(VLOOKUP($Q240,'Workforce hours'!$C$8:$AD$30,BP$7,FALSE)=0,0,(AN240/(VLOOKUP($Q240,'Workforce hours'!$C$8:$AD$30,BP$7,FALSE))))))</f>
        <v>0</v>
      </c>
      <c r="BQ240" s="288">
        <f>IF($Q240="n/a",(IF('Workforce hours'!Q$30=0,0,(AO240/'Workforce hours'!Q$30))),(IF(VLOOKUP($Q240,'Workforce hours'!$C$8:$AD$30,BQ$7,FALSE)=0,0,(AO240/(VLOOKUP($Q240,'Workforce hours'!$C$8:$AD$30,BQ$7,FALSE))))))</f>
        <v>0</v>
      </c>
      <c r="BR240" s="288">
        <f>IF($Q240="n/a",(IF('Workforce hours'!R$30=0,0,(AP240/'Workforce hours'!R$30))),(IF(VLOOKUP($Q240,'Workforce hours'!$C$8:$AD$30,BR$7,FALSE)=0,0,(AP240/(VLOOKUP($Q240,'Workforce hours'!$C$8:$AD$30,BR$7,FALSE))))))</f>
        <v>0</v>
      </c>
      <c r="BS240" s="288">
        <f>IF($Q240="n/a",(IF('Workforce hours'!S$30=0,0,(AQ240/'Workforce hours'!S$30))),(IF(VLOOKUP($Q240,'Workforce hours'!$C$8:$AD$30,BS$7,FALSE)=0,0,(AQ240/(VLOOKUP($Q240,'Workforce hours'!$C$8:$AD$30,BS$7,FALSE))))))</f>
        <v>0</v>
      </c>
      <c r="BT240" s="288">
        <f>IF($Q240="n/a",(IF('Workforce hours'!T$30=0,0,(AR240/'Workforce hours'!T$30))),(IF(VLOOKUP($Q240,'Workforce hours'!$C$8:$AD$30,BT$7,FALSE)=0,0,(AR240/(VLOOKUP($Q240,'Workforce hours'!$C$8:$AD$30,BT$7,FALSE))))))</f>
        <v>0</v>
      </c>
      <c r="BU240" s="288">
        <f>IF($Q240="n/a",(IF('Workforce hours'!U$30=0,0,(AS240/'Workforce hours'!U$30))),(IF(VLOOKUP($Q240,'Workforce hours'!$C$8:$AD$30,BU$7,FALSE)=0,0,(AS240/(VLOOKUP($Q240,'Workforce hours'!$C$8:$AD$30,BU$7,FALSE))))))</f>
        <v>0</v>
      </c>
      <c r="BV240" s="288">
        <f>IF($Q240="n/a",(IF('Workforce hours'!V$30=0,0,(AT240/'Workforce hours'!V$30))),(IF(VLOOKUP($Q240,'Workforce hours'!$C$8:$AD$30,BV$7,FALSE)=0,0,(AT240/(VLOOKUP($Q240,'Workforce hours'!$C$8:$AD$30,BV$7,FALSE))))))</f>
        <v>0</v>
      </c>
      <c r="BW240" s="288">
        <f>IF($Q240="n/a",(IF('Workforce hours'!W$30=0,0,(AU240/'Workforce hours'!W$30))),(IF(VLOOKUP($Q240,'Workforce hours'!$C$8:$AD$30,BW$7,FALSE)=0,0,(AU240/(VLOOKUP($Q240,'Workforce hours'!$C$8:$AD$30,BW$7,FALSE))))))</f>
        <v>0</v>
      </c>
      <c r="BX240" s="288">
        <f>IF($Q240="n/a",(IF('Workforce hours'!X$30=0,0,(AV240/'Workforce hours'!X$30))),(IF(VLOOKUP($Q240,'Workforce hours'!$C$8:$AD$30,BX$7,FALSE)=0,0,(AV240/(VLOOKUP($Q240,'Workforce hours'!$C$8:$AD$30,BX$7,FALSE))))))</f>
        <v>0</v>
      </c>
      <c r="BY240" s="288">
        <f>IF($Q240="n/a",(IF('Workforce hours'!Y$30=0,0,(AW240/'Workforce hours'!Y$30))),(IF(VLOOKUP($Q240,'Workforce hours'!$C$8:$AD$30,BY$7,FALSE)=0,0,(AW240/(VLOOKUP($Q240,'Workforce hours'!$C$8:$AD$30,BY$7,FALSE))))))</f>
        <v>0</v>
      </c>
      <c r="BZ240" s="288">
        <f>IF($Q240="n/a",(IF('Workforce hours'!Z$30=0,0,(AX240/'Workforce hours'!Z$30))),(IF(VLOOKUP($Q240,'Workforce hours'!$C$8:$AD$30,BZ$7,FALSE)=0,0,(AX240/(VLOOKUP($Q240,'Workforce hours'!$C$8:$AD$30,BZ$7,FALSE))))))</f>
        <v>0</v>
      </c>
      <c r="CA240" s="288">
        <f>IF($Q240="n/a",(IF('Workforce hours'!AA$30=0,0,(AY240/'Workforce hours'!AA$30))),(IF(VLOOKUP($Q240,'Workforce hours'!$C$8:$AD$30,CA$7,FALSE)=0,0,(AY240/(VLOOKUP($Q240,'Workforce hours'!$C$8:$AD$30,CA$7,FALSE))))))</f>
        <v>0</v>
      </c>
      <c r="CB240" s="288">
        <f>IF($Q240="n/a",(IF('Workforce hours'!AB$30=0,0,(AZ240/'Workforce hours'!AB$30))),(IF(VLOOKUP($Q240,'Workforce hours'!$C$8:$AD$30,CB$7,FALSE)=0,0,(AZ240/(VLOOKUP($Q240,'Workforce hours'!$C$8:$AD$30,CB$7,FALSE))))))</f>
        <v>0</v>
      </c>
      <c r="CC240" s="288">
        <f>IF($Q240="n/a",(IF('Workforce hours'!AC$30=0,0,(BA240/'Workforce hours'!AC$30))),(IF(VLOOKUP($Q240,'Workforce hours'!$C$8:$AD$30,CC$7,FALSE)=0,0,(BA240/(VLOOKUP($Q240,'Workforce hours'!$C$8:$AD$30,CC$7,FALSE))))))</f>
        <v>0</v>
      </c>
      <c r="CD240" s="288">
        <f>IF($Q240="n/a",(IF('Workforce hours'!AD$30=0,0,(BB240/'Workforce hours'!AD$30))),(IF(VLOOKUP($Q240,'Workforce hours'!$C$8:$AD$30,CD$7,FALSE)=0,0,(BB240/(VLOOKUP($Q240,'Workforce hours'!$C$8:$AD$30,CD$7,FALSE))))))</f>
        <v>0</v>
      </c>
      <c r="CE240" s="289">
        <f t="shared" si="34"/>
        <v>0</v>
      </c>
      <c r="CF240" s="290">
        <f>BD240*'Workforce costs'!B$9*(1+'Workforce costs'!B$10)*(1+'Workforce costs'!B$11)</f>
        <v>0</v>
      </c>
      <c r="CG240" s="290">
        <f>BE240*'Workforce costs'!C$9*(1+'Workforce costs'!C$10)*(1+'Workforce costs'!C$11)</f>
        <v>0</v>
      </c>
      <c r="CH240" s="290">
        <f>BF240*'Workforce costs'!D$9*(1+'Workforce costs'!D$10)*(1+'Workforce costs'!D$11)</f>
        <v>0</v>
      </c>
      <c r="CI240" s="290">
        <f>BG240*'Workforce costs'!E$9*(1+'Workforce costs'!E$10)*(1+'Workforce costs'!E$11)</f>
        <v>0</v>
      </c>
      <c r="CJ240" s="290">
        <f>BH240*'Workforce costs'!F$9*(1+'Workforce costs'!F$10)*(1+'Workforce costs'!F$11)</f>
        <v>0</v>
      </c>
      <c r="CK240" s="290">
        <f>BI240*'Workforce costs'!G$9*(1+'Workforce costs'!G$10)*(1+'Workforce costs'!G$11)</f>
        <v>0</v>
      </c>
      <c r="CL240" s="290">
        <f>BJ240*'Workforce costs'!H$9*(1+'Workforce costs'!H$10)*(1+'Workforce costs'!H$11)</f>
        <v>0</v>
      </c>
      <c r="CM240" s="290">
        <f>BK240*'Workforce costs'!I$9*(1+'Workforce costs'!I$10)*(1+'Workforce costs'!I$11)</f>
        <v>0</v>
      </c>
      <c r="CN240" s="290">
        <f>BL240*'Workforce costs'!J$9*(1+'Workforce costs'!J$10)*(1+'Workforce costs'!J$11)</f>
        <v>0</v>
      </c>
      <c r="CO240" s="290">
        <f>BM240*'Workforce costs'!K$9*(1+'Workforce costs'!K$10)*(1+'Workforce costs'!K$11)</f>
        <v>0</v>
      </c>
      <c r="CP240" s="290">
        <f>BN240*'Workforce costs'!L$9*(1+'Workforce costs'!L$10)*(1+'Workforce costs'!L$11)</f>
        <v>0</v>
      </c>
      <c r="CQ240" s="290">
        <f>BO240*'Workforce costs'!M$9*(1+'Workforce costs'!M$10)*(1+'Workforce costs'!M$11)</f>
        <v>0</v>
      </c>
      <c r="CR240" s="290">
        <f>BP240*'Workforce costs'!N$9*(1+'Workforce costs'!N$10)*(1+'Workforce costs'!N$11)</f>
        <v>0</v>
      </c>
      <c r="CS240" s="290">
        <f>BQ240*'Workforce costs'!O$9*(1+'Workforce costs'!O$10)*(1+'Workforce costs'!O$11)</f>
        <v>0</v>
      </c>
      <c r="CT240" s="290">
        <f>BR240*'Workforce costs'!P$9*(1+'Workforce costs'!P$10)*(1+'Workforce costs'!P$11)</f>
        <v>0</v>
      </c>
      <c r="CU240" s="290">
        <f>BS240*'Workforce costs'!Q$9*(1+'Workforce costs'!Q$10)*(1+'Workforce costs'!Q$11)</f>
        <v>0</v>
      </c>
      <c r="CV240" s="290">
        <f>BT240*'Workforce costs'!R$9*(1+'Workforce costs'!R$10)*(1+'Workforce costs'!R$11)</f>
        <v>0</v>
      </c>
      <c r="CW240" s="290">
        <f>BU240*'Workforce costs'!S$9*(1+'Workforce costs'!S$10)*(1+'Workforce costs'!S$11)</f>
        <v>0</v>
      </c>
      <c r="CX240" s="290">
        <f>BV240*'Workforce costs'!T$9*(1+'Workforce costs'!T$10)*(1+'Workforce costs'!T$11)</f>
        <v>0</v>
      </c>
      <c r="CY240" s="290">
        <f>BW240*'Workforce costs'!U$9*(1+'Workforce costs'!U$10)*(1+'Workforce costs'!U$11)</f>
        <v>0</v>
      </c>
      <c r="CZ240" s="290">
        <f>BX240*'Workforce costs'!V$9*(1+'Workforce costs'!V$10)*(1+'Workforce costs'!V$11)</f>
        <v>0</v>
      </c>
      <c r="DA240" s="290">
        <f>BY240*'Workforce costs'!W$9*(1+'Workforce costs'!W$10)*(1+'Workforce costs'!W$11)</f>
        <v>0</v>
      </c>
      <c r="DB240" s="290">
        <f>BZ240*'Workforce costs'!X$9*(1+'Workforce costs'!X$10)*(1+'Workforce costs'!X$11)</f>
        <v>0</v>
      </c>
      <c r="DC240" s="290">
        <f>CA240*'Workforce costs'!Y$9*(1+'Workforce costs'!Y$10)*(1+'Workforce costs'!Y$11)</f>
        <v>0</v>
      </c>
      <c r="DD240" s="290">
        <f>CB240*'Workforce costs'!Z$9*(1+'Workforce costs'!Z$10)*(1+'Workforce costs'!Z$11)</f>
        <v>0</v>
      </c>
      <c r="DE240" s="290">
        <f>CC240*'Workforce costs'!AA$9*(1+'Workforce costs'!AA$10)*(1+'Workforce costs'!AA$11)</f>
        <v>0</v>
      </c>
      <c r="DF240" s="290">
        <f>CD240*'Workforce costs'!AB$9*(1+'Workforce costs'!AB$10)*(1+'Workforce costs'!AB$11)</f>
        <v>0</v>
      </c>
    </row>
    <row r="241" spans="1:110" x14ac:dyDescent="0.3">
      <c r="A241" s="2" t="str">
        <f>Outputs!$A$4</f>
        <v>Australia</v>
      </c>
      <c r="B241" s="2" t="str">
        <f t="shared" si="27"/>
        <v>Australia 12to17</v>
      </c>
      <c r="C241" s="30">
        <f>VLOOKUP($B241,Populations!$D$15:$H$1920,3,FALSE)</f>
        <v>1959472</v>
      </c>
      <c r="D241" s="255">
        <f>IF(OR($H241="General pop",$H241="Schools",$H241="Workplace",$H241="Skills Training",$H241="Digital Supports"),1,VLOOKUP($B241,Populations!$D$15:$H$1920,5,FALSE))</f>
        <v>1</v>
      </c>
      <c r="E241" s="88">
        <f>VLOOKUP(I241,Epidemiology!$C$10:$H$47,6,FALSE)</f>
        <v>2044</v>
      </c>
      <c r="F241" s="102">
        <f>'Care profiles'!R242</f>
        <v>1</v>
      </c>
      <c r="G241" s="15" t="str">
        <f>'Care profiles'!A242</f>
        <v>12to17</v>
      </c>
      <c r="H241" s="15" t="str">
        <f>'Care profiles'!B242</f>
        <v>Attempts</v>
      </c>
      <c r="I241" s="15" t="str">
        <f>'Care profiles'!C242</f>
        <v>Attempts_12-17yrs</v>
      </c>
      <c r="J241" s="15" t="str">
        <f>'Care profiles'!D242</f>
        <v>Care profile</v>
      </c>
      <c r="K241" s="15" t="str">
        <f>'Care profiles'!E242</f>
        <v>Co-Response Teams</v>
      </c>
      <c r="L241" s="104">
        <f>'Care profiles'!F242</f>
        <v>0.15</v>
      </c>
      <c r="M241" s="15">
        <f>'Care profiles'!G242</f>
        <v>1</v>
      </c>
      <c r="N241" s="15">
        <f>'Care profiles'!H242</f>
        <v>120</v>
      </c>
      <c r="O241" s="15" t="str">
        <f>'Care profiles'!I242</f>
        <v>min</v>
      </c>
      <c r="P241" s="15" t="str">
        <f>'Care profiles'!J242</f>
        <v>Team</v>
      </c>
      <c r="Q241" s="15" t="str">
        <f>'Care profiles'!K242</f>
        <v>Co-Response Team</v>
      </c>
      <c r="R241" s="15" t="str">
        <f>'Care profiles'!M242</f>
        <v>N</v>
      </c>
      <c r="S241" s="15" t="str">
        <f>'Care profiles'!O242</f>
        <v>Y</v>
      </c>
      <c r="T241" s="15" t="str">
        <f>'Care profiles'!Q242</f>
        <v>N</v>
      </c>
      <c r="U241" s="30">
        <f t="shared" si="28"/>
        <v>40051.607680000001</v>
      </c>
      <c r="V241" s="30">
        <f t="shared" si="29"/>
        <v>6007.7411519999996</v>
      </c>
      <c r="W241" s="30">
        <f>IF(M241="n/a",0,IF(O241="days",V241*M241*(1+(VLOOKUP(K241,'Bed parameters'!$A$9:$G$12,7,FALSE))),V241*M241))</f>
        <v>6007.7411519999996</v>
      </c>
      <c r="X241" s="30">
        <f t="shared" si="30"/>
        <v>12015.482303999999</v>
      </c>
      <c r="Y241" s="30">
        <f t="shared" si="31"/>
        <v>0</v>
      </c>
      <c r="Z241" s="113">
        <f>_xlfn.IFNA(Y241/((VLOOKUP(K241,'Bed parameters'!$A$9:$G$12,3,FALSE))*(VLOOKUP(K241,'Bed parameters'!$A$9:$G$12,5,FALSE))),0)</f>
        <v>0</v>
      </c>
      <c r="AA241" s="30">
        <f t="shared" si="32"/>
        <v>12015.482303999999</v>
      </c>
      <c r="AB241" s="30">
        <f>_xlfn.IFNA(IF($O241="days",$Y241*(VLOOKUP($K241,'Bed parameters'!$A$9:$I$12,9,FALSE))*$F241*(VLOOKUP($Q241,'Workforce distribution'!$C$8:$AD$30,AB$7,FALSE)),IF($Q241="n/a",(IF($P241=AB$6,$X241*$F241,0)),$X241*$F241*(VLOOKUP($Q241,'Workforce distribution'!$C$8:$AD$30,AB$7,FALSE)))),0)</f>
        <v>0</v>
      </c>
      <c r="AC241" s="30">
        <f>_xlfn.IFNA(IF($O241="days",$Y241*(VLOOKUP($K241,'Bed parameters'!$A$9:$I$12,9,FALSE))*$F241*(VLOOKUP($Q241,'Workforce distribution'!$C$8:$AD$30,AC$7,FALSE)),IF($Q241="n/a",(IF($P241=AC$6,$X241*$F241,0)),$X241*$F241*(VLOOKUP($Q241,'Workforce distribution'!$C$8:$AD$30,AC$7,FALSE)))),0)</f>
        <v>0</v>
      </c>
      <c r="AD241" s="30">
        <f>_xlfn.IFNA(IF($O241="days",$Y241*(VLOOKUP($K241,'Bed parameters'!$A$9:$I$12,9,FALSE))*$F241*(VLOOKUP($Q241,'Workforce distribution'!$C$8:$AD$30,AD$7,FALSE)),IF($Q241="n/a",(IF($P241=AD$6,$X241*$F241,0)),$X241*$F241*(VLOOKUP($Q241,'Workforce distribution'!$C$8:$AD$30,AD$7,FALSE)))),0)</f>
        <v>0</v>
      </c>
      <c r="AE241" s="30">
        <f>_xlfn.IFNA(IF($O241="days",$Y241*(VLOOKUP($K241,'Bed parameters'!$A$9:$I$12,9,FALSE))*$F241*(VLOOKUP($Q241,'Workforce distribution'!$C$8:$AD$30,AE$7,FALSE)),IF($Q241="n/a",(IF($P241=AE$6,$X241*$F241,0)),$X241*$F241*(VLOOKUP($Q241,'Workforce distribution'!$C$8:$AD$30,AE$7,FALSE)))),0)</f>
        <v>6007.7411519999996</v>
      </c>
      <c r="AF241" s="30">
        <f>_xlfn.IFNA(IF($O241="days",$Y241*(VLOOKUP($K241,'Bed parameters'!$A$9:$I$12,9,FALSE))*$F241*(VLOOKUP($Q241,'Workforce distribution'!$C$8:$AD$30,AF$7,FALSE)),IF($Q241="n/a",(IF($P241=AF$6,$X241*$F241,0)),$X241*$F241*(VLOOKUP($Q241,'Workforce distribution'!$C$8:$AD$30,AF$7,FALSE)))),0)</f>
        <v>0</v>
      </c>
      <c r="AG241" s="30">
        <f>_xlfn.IFNA(IF($O241="days",$Y241*(VLOOKUP($K241,'Bed parameters'!$A$9:$I$12,9,FALSE))*$F241*(VLOOKUP($Q241,'Workforce distribution'!$C$8:$AD$30,AG$7,FALSE)),IF($Q241="n/a",(IF($P241=AG$6,$X241*$F241,0)),$X241*$F241*(VLOOKUP($Q241,'Workforce distribution'!$C$8:$AD$30,AG$7,FALSE)))),0)</f>
        <v>0</v>
      </c>
      <c r="AH241" s="30">
        <f>_xlfn.IFNA(IF($O241="days",$Y241*(VLOOKUP($K241,'Bed parameters'!$A$9:$I$12,9,FALSE))*$F241*(VLOOKUP($Q241,'Workforce distribution'!$C$8:$AD$30,AH$7,FALSE)),IF($Q241="n/a",(IF($P241=AH$6,$X241*$F241,0)),$X241*$F241*(VLOOKUP($Q241,'Workforce distribution'!$C$8:$AD$30,AH$7,FALSE)))),0)</f>
        <v>0</v>
      </c>
      <c r="AI241" s="30">
        <f>_xlfn.IFNA(IF($O241="days",$Y241*(VLOOKUP($K241,'Bed parameters'!$A$9:$I$12,9,FALSE))*$F241*(VLOOKUP($Q241,'Workforce distribution'!$C$8:$AD$30,AI$7,FALSE)),IF($Q241="n/a",(IF($P241=AI$6,$X241*$F241,0)),$X241*$F241*(VLOOKUP($Q241,'Workforce distribution'!$C$8:$AD$30,AI$7,FALSE)))),0)</f>
        <v>0</v>
      </c>
      <c r="AJ241" s="30">
        <f>_xlfn.IFNA(IF($O241="days",$Y241*(VLOOKUP($K241,'Bed parameters'!$A$9:$I$12,9,FALSE))*$F241*(VLOOKUP($Q241,'Workforce distribution'!$C$8:$AD$30,AJ$7,FALSE)),IF($Q241="n/a",(IF($P241=AJ$6,$X241*$F241,0)),$X241*$F241*(VLOOKUP($Q241,'Workforce distribution'!$C$8:$AD$30,AJ$7,FALSE)))),0)</f>
        <v>0</v>
      </c>
      <c r="AK241" s="30">
        <f>_xlfn.IFNA(IF($O241="days",$Y241*(VLOOKUP($K241,'Bed parameters'!$A$9:$I$12,9,FALSE))*$F241*(VLOOKUP($Q241,'Workforce distribution'!$C$8:$AD$30,AK$7,FALSE)),IF($Q241="n/a",(IF($P241=AK$6,$X241*$F241,0)),$X241*$F241*(VLOOKUP($Q241,'Workforce distribution'!$C$8:$AD$30,AK$7,FALSE)))),0)</f>
        <v>0</v>
      </c>
      <c r="AL241" s="30">
        <f>_xlfn.IFNA(IF($O241="days",$Y241*(VLOOKUP($K241,'Bed parameters'!$A$9:$I$12,9,FALSE))*$F241*(VLOOKUP($Q241,'Workforce distribution'!$C$8:$AD$30,AL$7,FALSE)),IF($Q241="n/a",(IF($P241=AL$6,$X241*$F241,0)),$X241*$F241*(VLOOKUP($Q241,'Workforce distribution'!$C$8:$AD$30,AL$7,FALSE)))),0)</f>
        <v>0</v>
      </c>
      <c r="AM241" s="30">
        <f>_xlfn.IFNA(IF($O241="days",$Y241*(VLOOKUP($K241,'Bed parameters'!$A$9:$I$12,9,FALSE))*$F241*(VLOOKUP($Q241,'Workforce distribution'!$C$8:$AD$30,AM$7,FALSE)),IF($Q241="n/a",(IF($P241=AM$6,$X241*$F241,0)),$X241*$F241*(VLOOKUP($Q241,'Workforce distribution'!$C$8:$AD$30,AM$7,FALSE)))),0)</f>
        <v>0</v>
      </c>
      <c r="AN241" s="30">
        <f>_xlfn.IFNA(IF($O241="days",$Y241*(VLOOKUP($K241,'Bed parameters'!$A$9:$I$12,9,FALSE))*$F241*(VLOOKUP($Q241,'Workforce distribution'!$C$8:$AD$30,AN$7,FALSE)),IF($Q241="n/a",(IF($P241=AN$6,$X241*$F241,0)),$X241*$F241*(VLOOKUP($Q241,'Workforce distribution'!$C$8:$AD$30,AN$7,FALSE)))),0)</f>
        <v>0</v>
      </c>
      <c r="AO241" s="30">
        <f>_xlfn.IFNA(IF($O241="days",$Y241*(VLOOKUP($K241,'Bed parameters'!$A$9:$I$12,9,FALSE))*$F241*(VLOOKUP($Q241,'Workforce distribution'!$C$8:$AD$30,AO$7,FALSE)),IF($Q241="n/a",(IF($P241=AO$6,$X241*$F241,0)),$X241*$F241*(VLOOKUP($Q241,'Workforce distribution'!$C$8:$AD$30,AO$7,FALSE)))),0)</f>
        <v>0</v>
      </c>
      <c r="AP241" s="30">
        <f>_xlfn.IFNA(IF($O241="days",$Y241*(VLOOKUP($K241,'Bed parameters'!$A$9:$I$12,9,FALSE))*$F241*(VLOOKUP($Q241,'Workforce distribution'!$C$8:$AD$30,AP$7,FALSE)),IF($Q241="n/a",(IF($P241=AP$6,$X241*$F241,0)),$X241*$F241*(VLOOKUP($Q241,'Workforce distribution'!$C$8:$AD$30,AP$7,FALSE)))),0)</f>
        <v>0</v>
      </c>
      <c r="AQ241" s="30">
        <f>_xlfn.IFNA(IF($O241="days",$Y241*(VLOOKUP($K241,'Bed parameters'!$A$9:$I$12,9,FALSE))*$F241*(VLOOKUP($Q241,'Workforce distribution'!$C$8:$AD$30,AQ$7,FALSE)),IF($Q241="n/a",(IF($P241=AQ$6,$X241*$F241,0)),$X241*$F241*(VLOOKUP($Q241,'Workforce distribution'!$C$8:$AD$30,AQ$7,FALSE)))),0)</f>
        <v>0</v>
      </c>
      <c r="AR241" s="30">
        <f>_xlfn.IFNA(IF($O241="days",$Y241*(VLOOKUP($K241,'Bed parameters'!$A$9:$I$12,9,FALSE))*$F241*(VLOOKUP($Q241,'Workforce distribution'!$C$8:$AD$30,AR$7,FALSE)),IF($Q241="n/a",(IF($P241=AR$6,$X241*$F241,0)),$X241*$F241*(VLOOKUP($Q241,'Workforce distribution'!$C$8:$AD$30,AR$7,FALSE)))),0)</f>
        <v>0</v>
      </c>
      <c r="AS241" s="30">
        <f>_xlfn.IFNA(IF($O241="days",$Y241*(VLOOKUP($K241,'Bed parameters'!$A$9:$I$12,9,FALSE))*$F241*(VLOOKUP($Q241,'Workforce distribution'!$C$8:$AD$30,AS$7,FALSE)),IF($Q241="n/a",(IF($P241=AS$6,$X241*$F241,0)),$X241*$F241*(VLOOKUP($Q241,'Workforce distribution'!$C$8:$AD$30,AS$7,FALSE)))),0)</f>
        <v>6007.7411519999996</v>
      </c>
      <c r="AT241" s="30">
        <f>_xlfn.IFNA(IF($O241="days",$Y241*(VLOOKUP($K241,'Bed parameters'!$A$9:$I$12,9,FALSE))*$F241*(VLOOKUP($Q241,'Workforce distribution'!$C$8:$AD$30,AT$7,FALSE)),IF($Q241="n/a",(IF($P241=AT$6,$X241*$F241,0)),$X241*$F241*(VLOOKUP($Q241,'Workforce distribution'!$C$8:$AD$30,AT$7,FALSE)))),0)</f>
        <v>0</v>
      </c>
      <c r="AU241" s="30">
        <f>_xlfn.IFNA(IF($O241="days",$Y241*(VLOOKUP($K241,'Bed parameters'!$A$9:$I$12,9,FALSE))*$F241*(VLOOKUP($Q241,'Workforce distribution'!$C$8:$AD$30,AU$7,FALSE)),IF($Q241="n/a",(IF($P241=AU$6,$X241*$F241,0)),$X241*$F241*(VLOOKUP($Q241,'Workforce distribution'!$C$8:$AD$30,AU$7,FALSE)))),0)</f>
        <v>0</v>
      </c>
      <c r="AV241" s="30">
        <f>_xlfn.IFNA(IF($O241="days",$Y241*(VLOOKUP($K241,'Bed parameters'!$A$9:$I$12,9,FALSE))*$F241*(VLOOKUP($Q241,'Workforce distribution'!$C$8:$AD$30,AV$7,FALSE)),IF($Q241="n/a",(IF($P241=AV$6,$X241*$F241,0)),$X241*$F241*(VLOOKUP($Q241,'Workforce distribution'!$C$8:$AD$30,AV$7,FALSE)))),0)</f>
        <v>0</v>
      </c>
      <c r="AW241" s="30">
        <f>_xlfn.IFNA(IF($O241="days",$Y241*(VLOOKUP($K241,'Bed parameters'!$A$9:$I$12,9,FALSE))*$F241*(VLOOKUP($Q241,'Workforce distribution'!$C$8:$AD$30,AW$7,FALSE)),IF($Q241="n/a",(IF($P241=AW$6,$X241*$F241,0)),$X241*$F241*(VLOOKUP($Q241,'Workforce distribution'!$C$8:$AD$30,AW$7,FALSE)))),0)</f>
        <v>0</v>
      </c>
      <c r="AX241" s="30">
        <f>_xlfn.IFNA(IF($O241="days",$Y241*(VLOOKUP($K241,'Bed parameters'!$A$9:$I$12,9,FALSE))*$F241*(VLOOKUP($Q241,'Workforce distribution'!$C$8:$AD$30,AX$7,FALSE)),IF($Q241="n/a",(IF($P241=AX$6,$X241*$F241,0)),$X241*$F241*(VLOOKUP($Q241,'Workforce distribution'!$C$8:$AD$30,AX$7,FALSE)))),0)</f>
        <v>0</v>
      </c>
      <c r="AY241" s="30">
        <f>_xlfn.IFNA(IF($O241="days",$Y241*(VLOOKUP($K241,'Bed parameters'!$A$9:$I$12,9,FALSE))*$F241*(VLOOKUP($Q241,'Workforce distribution'!$C$8:$AD$30,AY$7,FALSE)),IF($Q241="n/a",(IF($P241=AY$6,$X241*$F241,0)),$X241*$F241*(VLOOKUP($Q241,'Workforce distribution'!$C$8:$AD$30,AY$7,FALSE)))),0)</f>
        <v>0</v>
      </c>
      <c r="AZ241" s="30">
        <f>_xlfn.IFNA(IF($O241="days",$Y241*(VLOOKUP($K241,'Bed parameters'!$A$9:$I$12,9,FALSE))*$F241*(VLOOKUP($Q241,'Workforce distribution'!$C$8:$AD$30,AZ$7,FALSE)),IF($Q241="n/a",(IF($P241=AZ$6,$X241*$F241,0)),$X241*$F241*(VLOOKUP($Q241,'Workforce distribution'!$C$8:$AD$30,AZ$7,FALSE)))),0)</f>
        <v>0</v>
      </c>
      <c r="BA241" s="30">
        <f>_xlfn.IFNA(IF($O241="days",$Y241*(VLOOKUP($K241,'Bed parameters'!$A$9:$I$12,9,FALSE))*$F241*(VLOOKUP($Q241,'Workforce distribution'!$C$8:$AD$30,BA$7,FALSE)),IF($Q241="n/a",(IF($P241=BA$6,$X241*$F241,0)),$X241*$F241*(VLOOKUP($Q241,'Workforce distribution'!$C$8:$AD$30,BA$7,FALSE)))),0)</f>
        <v>0</v>
      </c>
      <c r="BB241" s="30">
        <f>_xlfn.IFNA(IF($O241="days",$Y241*(VLOOKUP($K241,'Bed parameters'!$A$9:$I$12,9,FALSE))*$F241*(VLOOKUP($Q241,'Workforce distribution'!$C$8:$AD$30,BB$7,FALSE)),IF($Q241="n/a",(IF($P241=BB$6,$X241*$F241,0)),$X241*$F241*(VLOOKUP($Q241,'Workforce distribution'!$C$8:$AD$30,BB$7,FALSE)))),0)</f>
        <v>0</v>
      </c>
      <c r="BC241" s="149">
        <f t="shared" si="33"/>
        <v>7.1791326564676634</v>
      </c>
      <c r="BD241" s="288">
        <f>IF($Q241="n/a",(IF('Workforce hours'!D$30=0,0,(AB241/'Workforce hours'!D$30))),(IF(VLOOKUP($Q241,'Workforce hours'!$C$8:$AD$30,BD$7,FALSE)=0,0,(AB241/(VLOOKUP($Q241,'Workforce hours'!$C$8:$AD$30,BD$7,FALSE))))))</f>
        <v>0</v>
      </c>
      <c r="BE241" s="288">
        <f>IF($Q241="n/a",(IF('Workforce hours'!E$30=0,0,(AC241/'Workforce hours'!E$30))),(IF(VLOOKUP($Q241,'Workforce hours'!$C$8:$AD$30,BE$7,FALSE)=0,0,(AC241/(VLOOKUP($Q241,'Workforce hours'!$C$8:$AD$30,BE$7,FALSE))))))</f>
        <v>0</v>
      </c>
      <c r="BF241" s="288">
        <f>IF($Q241="n/a",(IF('Workforce hours'!F$30=0,0,(AD241/'Workforce hours'!F$30))),(IF(VLOOKUP($Q241,'Workforce hours'!$C$8:$AD$30,BF$7,FALSE)=0,0,(AD241/(VLOOKUP($Q241,'Workforce hours'!$C$8:$AD$30,BF$7,FALSE))))))</f>
        <v>0</v>
      </c>
      <c r="BG241" s="288">
        <f>IF($Q241="n/a",(IF('Workforce hours'!G$30=0,0,(AE241/'Workforce hours'!G$30))),(IF(VLOOKUP($Q241,'Workforce hours'!$C$8:$AD$30,BG$7,FALSE)=0,0,(AE241/(VLOOKUP($Q241,'Workforce hours'!$C$8:$AD$30,BG$7,FALSE))))))</f>
        <v>3.5030560653061222</v>
      </c>
      <c r="BH241" s="288">
        <f>IF($Q241="n/a",(IF('Workforce hours'!H$30=0,0,(AF241/'Workforce hours'!H$30))),(IF(VLOOKUP($Q241,'Workforce hours'!$C$8:$AD$30,BH$7,FALSE)=0,0,(AF241/(VLOOKUP($Q241,'Workforce hours'!$C$8:$AD$30,BH$7,FALSE))))))</f>
        <v>0</v>
      </c>
      <c r="BI241" s="288">
        <f>IF($Q241="n/a",(IF('Workforce hours'!I$30=0,0,(AG241/'Workforce hours'!I$30))),(IF(VLOOKUP($Q241,'Workforce hours'!$C$8:$AD$30,BI$7,FALSE)=0,0,(AG241/(VLOOKUP($Q241,'Workforce hours'!$C$8:$AD$30,BI$7,FALSE))))))</f>
        <v>0</v>
      </c>
      <c r="BJ241" s="288">
        <f>IF($Q241="n/a",(IF('Workforce hours'!J$30=0,0,(AH241/'Workforce hours'!J$30))),(IF(VLOOKUP($Q241,'Workforce hours'!$C$8:$AD$30,BJ$7,FALSE)=0,0,(AH241/(VLOOKUP($Q241,'Workforce hours'!$C$8:$AD$30,BJ$7,FALSE))))))</f>
        <v>0</v>
      </c>
      <c r="BK241" s="288">
        <f>IF($Q241="n/a",(IF('Workforce hours'!K$30=0,0,(AI241/'Workforce hours'!K$30))),(IF(VLOOKUP($Q241,'Workforce hours'!$C$8:$AD$30,BK$7,FALSE)=0,0,(AI241/(VLOOKUP($Q241,'Workforce hours'!$C$8:$AD$30,BK$7,FALSE))))))</f>
        <v>0</v>
      </c>
      <c r="BL241" s="288">
        <f>IF($Q241="n/a",(IF('Workforce hours'!L$30=0,0,(AJ241/'Workforce hours'!L$30))),(IF(VLOOKUP($Q241,'Workforce hours'!$C$8:$AD$30,BL$7,FALSE)=0,0,(AJ241/(VLOOKUP($Q241,'Workforce hours'!$C$8:$AD$30,BL$7,FALSE))))))</f>
        <v>0</v>
      </c>
      <c r="BM241" s="288">
        <f>IF($Q241="n/a",(IF('Workforce hours'!M$30=0,0,(AK241/'Workforce hours'!M$30))),(IF(VLOOKUP($Q241,'Workforce hours'!$C$8:$AD$30,BM$7,FALSE)=0,0,(AK241/(VLOOKUP($Q241,'Workforce hours'!$C$8:$AD$30,BM$7,FALSE))))))</f>
        <v>0</v>
      </c>
      <c r="BN241" s="288">
        <f>IF($Q241="n/a",(IF('Workforce hours'!N$30=0,0,(AL241/'Workforce hours'!N$30))),(IF(VLOOKUP($Q241,'Workforce hours'!$C$8:$AD$30,BN$7,FALSE)=0,0,(AL241/(VLOOKUP($Q241,'Workforce hours'!$C$8:$AD$30,BN$7,FALSE))))))</f>
        <v>0</v>
      </c>
      <c r="BO241" s="288">
        <f>IF($Q241="n/a",(IF('Workforce hours'!O$30=0,0,(AM241/'Workforce hours'!O$30))),(IF(VLOOKUP($Q241,'Workforce hours'!$C$8:$AD$30,BO$7,FALSE)=0,0,(AM241/(VLOOKUP($Q241,'Workforce hours'!$C$8:$AD$30,BO$7,FALSE))))))</f>
        <v>0</v>
      </c>
      <c r="BP241" s="288">
        <f>IF($Q241="n/a",(IF('Workforce hours'!P$30=0,0,(AN241/'Workforce hours'!P$30))),(IF(VLOOKUP($Q241,'Workforce hours'!$C$8:$AD$30,BP$7,FALSE)=0,0,(AN241/(VLOOKUP($Q241,'Workforce hours'!$C$8:$AD$30,BP$7,FALSE))))))</f>
        <v>0</v>
      </c>
      <c r="BQ241" s="288">
        <f>IF($Q241="n/a",(IF('Workforce hours'!Q$30=0,0,(AO241/'Workforce hours'!Q$30))),(IF(VLOOKUP($Q241,'Workforce hours'!$C$8:$AD$30,BQ$7,FALSE)=0,0,(AO241/(VLOOKUP($Q241,'Workforce hours'!$C$8:$AD$30,BQ$7,FALSE))))))</f>
        <v>0</v>
      </c>
      <c r="BR241" s="288">
        <f>IF($Q241="n/a",(IF('Workforce hours'!R$30=0,0,(AP241/'Workforce hours'!R$30))),(IF(VLOOKUP($Q241,'Workforce hours'!$C$8:$AD$30,BR$7,FALSE)=0,0,(AP241/(VLOOKUP($Q241,'Workforce hours'!$C$8:$AD$30,BR$7,FALSE))))))</f>
        <v>0</v>
      </c>
      <c r="BS241" s="288">
        <f>IF($Q241="n/a",(IF('Workforce hours'!S$30=0,0,(AQ241/'Workforce hours'!S$30))),(IF(VLOOKUP($Q241,'Workforce hours'!$C$8:$AD$30,BS$7,FALSE)=0,0,(AQ241/(VLOOKUP($Q241,'Workforce hours'!$C$8:$AD$30,BS$7,FALSE))))))</f>
        <v>0</v>
      </c>
      <c r="BT241" s="288">
        <f>IF($Q241="n/a",(IF('Workforce hours'!T$30=0,0,(AR241/'Workforce hours'!T$30))),(IF(VLOOKUP($Q241,'Workforce hours'!$C$8:$AD$30,BT$7,FALSE)=0,0,(AR241/(VLOOKUP($Q241,'Workforce hours'!$C$8:$AD$30,BT$7,FALSE))))))</f>
        <v>0</v>
      </c>
      <c r="BU241" s="288">
        <f>IF($Q241="n/a",(IF('Workforce hours'!U$30=0,0,(AS241/'Workforce hours'!U$30))),(IF(VLOOKUP($Q241,'Workforce hours'!$C$8:$AD$30,BU$7,FALSE)=0,0,(AS241/(VLOOKUP($Q241,'Workforce hours'!$C$8:$AD$30,BU$7,FALSE))))))</f>
        <v>3.6760765911615412</v>
      </c>
      <c r="BV241" s="288">
        <f>IF($Q241="n/a",(IF('Workforce hours'!V$30=0,0,(AT241/'Workforce hours'!V$30))),(IF(VLOOKUP($Q241,'Workforce hours'!$C$8:$AD$30,BV$7,FALSE)=0,0,(AT241/(VLOOKUP($Q241,'Workforce hours'!$C$8:$AD$30,BV$7,FALSE))))))</f>
        <v>0</v>
      </c>
      <c r="BW241" s="288">
        <f>IF($Q241="n/a",(IF('Workforce hours'!W$30=0,0,(AU241/'Workforce hours'!W$30))),(IF(VLOOKUP($Q241,'Workforce hours'!$C$8:$AD$30,BW$7,FALSE)=0,0,(AU241/(VLOOKUP($Q241,'Workforce hours'!$C$8:$AD$30,BW$7,FALSE))))))</f>
        <v>0</v>
      </c>
      <c r="BX241" s="288">
        <f>IF($Q241="n/a",(IF('Workforce hours'!X$30=0,0,(AV241/'Workforce hours'!X$30))),(IF(VLOOKUP($Q241,'Workforce hours'!$C$8:$AD$30,BX$7,FALSE)=0,0,(AV241/(VLOOKUP($Q241,'Workforce hours'!$C$8:$AD$30,BX$7,FALSE))))))</f>
        <v>0</v>
      </c>
      <c r="BY241" s="288">
        <f>IF($Q241="n/a",(IF('Workforce hours'!Y$30=0,0,(AW241/'Workforce hours'!Y$30))),(IF(VLOOKUP($Q241,'Workforce hours'!$C$8:$AD$30,BY$7,FALSE)=0,0,(AW241/(VLOOKUP($Q241,'Workforce hours'!$C$8:$AD$30,BY$7,FALSE))))))</f>
        <v>0</v>
      </c>
      <c r="BZ241" s="288">
        <f>IF($Q241="n/a",(IF('Workforce hours'!Z$30=0,0,(AX241/'Workforce hours'!Z$30))),(IF(VLOOKUP($Q241,'Workforce hours'!$C$8:$AD$30,BZ$7,FALSE)=0,0,(AX241/(VLOOKUP($Q241,'Workforce hours'!$C$8:$AD$30,BZ$7,FALSE))))))</f>
        <v>0</v>
      </c>
      <c r="CA241" s="288">
        <f>IF($Q241="n/a",(IF('Workforce hours'!AA$30=0,0,(AY241/'Workforce hours'!AA$30))),(IF(VLOOKUP($Q241,'Workforce hours'!$C$8:$AD$30,CA$7,FALSE)=0,0,(AY241/(VLOOKUP($Q241,'Workforce hours'!$C$8:$AD$30,CA$7,FALSE))))))</f>
        <v>0</v>
      </c>
      <c r="CB241" s="288">
        <f>IF($Q241="n/a",(IF('Workforce hours'!AB$30=0,0,(AZ241/'Workforce hours'!AB$30))),(IF(VLOOKUP($Q241,'Workforce hours'!$C$8:$AD$30,CB$7,FALSE)=0,0,(AZ241/(VLOOKUP($Q241,'Workforce hours'!$C$8:$AD$30,CB$7,FALSE))))))</f>
        <v>0</v>
      </c>
      <c r="CC241" s="288">
        <f>IF($Q241="n/a",(IF('Workforce hours'!AC$30=0,0,(BA241/'Workforce hours'!AC$30))),(IF(VLOOKUP($Q241,'Workforce hours'!$C$8:$AD$30,CC$7,FALSE)=0,0,(BA241/(VLOOKUP($Q241,'Workforce hours'!$C$8:$AD$30,CC$7,FALSE))))))</f>
        <v>0</v>
      </c>
      <c r="CD241" s="288">
        <f>IF($Q241="n/a",(IF('Workforce hours'!AD$30=0,0,(BB241/'Workforce hours'!AD$30))),(IF(VLOOKUP($Q241,'Workforce hours'!$C$8:$AD$30,CD$7,FALSE)=0,0,(BB241/(VLOOKUP($Q241,'Workforce hours'!$C$8:$AD$30,CD$7,FALSE))))))</f>
        <v>0</v>
      </c>
      <c r="CE241" s="289">
        <f t="shared" si="34"/>
        <v>0</v>
      </c>
      <c r="CF241" s="290">
        <f>BD241*'Workforce costs'!B$9*(1+'Workforce costs'!B$10)*(1+'Workforce costs'!B$11)</f>
        <v>0</v>
      </c>
      <c r="CG241" s="290">
        <f>BE241*'Workforce costs'!C$9*(1+'Workforce costs'!C$10)*(1+'Workforce costs'!C$11)</f>
        <v>0</v>
      </c>
      <c r="CH241" s="290">
        <f>BF241*'Workforce costs'!D$9*(1+'Workforce costs'!D$10)*(1+'Workforce costs'!D$11)</f>
        <v>0</v>
      </c>
      <c r="CI241" s="290">
        <f>BG241*'Workforce costs'!E$9*(1+'Workforce costs'!E$10)*(1+'Workforce costs'!E$11)</f>
        <v>0</v>
      </c>
      <c r="CJ241" s="290">
        <f>BH241*'Workforce costs'!F$9*(1+'Workforce costs'!F$10)*(1+'Workforce costs'!F$11)</f>
        <v>0</v>
      </c>
      <c r="CK241" s="290">
        <f>BI241*'Workforce costs'!G$9*(1+'Workforce costs'!G$10)*(1+'Workforce costs'!G$11)</f>
        <v>0</v>
      </c>
      <c r="CL241" s="290">
        <f>BJ241*'Workforce costs'!H$9*(1+'Workforce costs'!H$10)*(1+'Workforce costs'!H$11)</f>
        <v>0</v>
      </c>
      <c r="CM241" s="290">
        <f>BK241*'Workforce costs'!I$9*(1+'Workforce costs'!I$10)*(1+'Workforce costs'!I$11)</f>
        <v>0</v>
      </c>
      <c r="CN241" s="290">
        <f>BL241*'Workforce costs'!J$9*(1+'Workforce costs'!J$10)*(1+'Workforce costs'!J$11)</f>
        <v>0</v>
      </c>
      <c r="CO241" s="290">
        <f>BM241*'Workforce costs'!K$9*(1+'Workforce costs'!K$10)*(1+'Workforce costs'!K$11)</f>
        <v>0</v>
      </c>
      <c r="CP241" s="290">
        <f>BN241*'Workforce costs'!L$9*(1+'Workforce costs'!L$10)*(1+'Workforce costs'!L$11)</f>
        <v>0</v>
      </c>
      <c r="CQ241" s="290">
        <f>BO241*'Workforce costs'!M$9*(1+'Workforce costs'!M$10)*(1+'Workforce costs'!M$11)</f>
        <v>0</v>
      </c>
      <c r="CR241" s="290">
        <f>BP241*'Workforce costs'!N$9*(1+'Workforce costs'!N$10)*(1+'Workforce costs'!N$11)</f>
        <v>0</v>
      </c>
      <c r="CS241" s="290">
        <f>BQ241*'Workforce costs'!O$9*(1+'Workforce costs'!O$10)*(1+'Workforce costs'!O$11)</f>
        <v>0</v>
      </c>
      <c r="CT241" s="290">
        <f>BR241*'Workforce costs'!P$9*(1+'Workforce costs'!P$10)*(1+'Workforce costs'!P$11)</f>
        <v>0</v>
      </c>
      <c r="CU241" s="290">
        <f>BS241*'Workforce costs'!Q$9*(1+'Workforce costs'!Q$10)*(1+'Workforce costs'!Q$11)</f>
        <v>0</v>
      </c>
      <c r="CV241" s="290">
        <f>BT241*'Workforce costs'!R$9*(1+'Workforce costs'!R$10)*(1+'Workforce costs'!R$11)</f>
        <v>0</v>
      </c>
      <c r="CW241" s="290">
        <f>BU241*'Workforce costs'!S$9*(1+'Workforce costs'!S$10)*(1+'Workforce costs'!S$11)</f>
        <v>0</v>
      </c>
      <c r="CX241" s="290">
        <f>BV241*'Workforce costs'!T$9*(1+'Workforce costs'!T$10)*(1+'Workforce costs'!T$11)</f>
        <v>0</v>
      </c>
      <c r="CY241" s="290">
        <f>BW241*'Workforce costs'!U$9*(1+'Workforce costs'!U$10)*(1+'Workforce costs'!U$11)</f>
        <v>0</v>
      </c>
      <c r="CZ241" s="290">
        <f>BX241*'Workforce costs'!V$9*(1+'Workforce costs'!V$10)*(1+'Workforce costs'!V$11)</f>
        <v>0</v>
      </c>
      <c r="DA241" s="290">
        <f>BY241*'Workforce costs'!W$9*(1+'Workforce costs'!W$10)*(1+'Workforce costs'!W$11)</f>
        <v>0</v>
      </c>
      <c r="DB241" s="290">
        <f>BZ241*'Workforce costs'!X$9*(1+'Workforce costs'!X$10)*(1+'Workforce costs'!X$11)</f>
        <v>0</v>
      </c>
      <c r="DC241" s="290">
        <f>CA241*'Workforce costs'!Y$9*(1+'Workforce costs'!Y$10)*(1+'Workforce costs'!Y$11)</f>
        <v>0</v>
      </c>
      <c r="DD241" s="290">
        <f>CB241*'Workforce costs'!Z$9*(1+'Workforce costs'!Z$10)*(1+'Workforce costs'!Z$11)</f>
        <v>0</v>
      </c>
      <c r="DE241" s="290">
        <f>CC241*'Workforce costs'!AA$9*(1+'Workforce costs'!AA$10)*(1+'Workforce costs'!AA$11)</f>
        <v>0</v>
      </c>
      <c r="DF241" s="290">
        <f>CD241*'Workforce costs'!AB$9*(1+'Workforce costs'!AB$10)*(1+'Workforce costs'!AB$11)</f>
        <v>0</v>
      </c>
    </row>
    <row r="242" spans="1:110" x14ac:dyDescent="0.3">
      <c r="A242" s="2" t="str">
        <f>Outputs!$A$4</f>
        <v>Australia</v>
      </c>
      <c r="B242" s="2" t="str">
        <f t="shared" si="27"/>
        <v>Australia 12to17</v>
      </c>
      <c r="C242" s="30">
        <f>VLOOKUP($B242,Populations!$D$15:$H$1920,3,FALSE)</f>
        <v>1959472</v>
      </c>
      <c r="D242" s="255">
        <f>IF(OR($H242="General pop",$H242="Schools",$H242="Workplace",$H242="Skills Training",$H242="Digital Supports"),1,VLOOKUP($B242,Populations!$D$15:$H$1920,5,FALSE))</f>
        <v>1</v>
      </c>
      <c r="E242" s="88">
        <f>VLOOKUP(I242,Epidemiology!$C$10:$H$47,6,FALSE)</f>
        <v>2044</v>
      </c>
      <c r="F242" s="102">
        <f>'Care profiles'!R243</f>
        <v>1</v>
      </c>
      <c r="G242" s="15" t="str">
        <f>'Care profiles'!A243</f>
        <v>12to17</v>
      </c>
      <c r="H242" s="15" t="str">
        <f>'Care profiles'!B243</f>
        <v>Attempts</v>
      </c>
      <c r="I242" s="15" t="str">
        <f>'Care profiles'!C243</f>
        <v>Attempts_12-17yrs</v>
      </c>
      <c r="J242" s="15" t="str">
        <f>'Care profiles'!D243</f>
        <v>Care profile</v>
      </c>
      <c r="K242" s="15" t="str">
        <f>'Care profiles'!E243</f>
        <v>Consultation Liaison – Emergency Department (Hospital)</v>
      </c>
      <c r="L242" s="104">
        <f>'Care profiles'!F243</f>
        <v>0.24</v>
      </c>
      <c r="M242" s="15">
        <f>'Care profiles'!G243</f>
        <v>1</v>
      </c>
      <c r="N242" s="15">
        <f>'Care profiles'!H243</f>
        <v>45</v>
      </c>
      <c r="O242" s="15" t="str">
        <f>'Care profiles'!I243</f>
        <v>min</v>
      </c>
      <c r="P242" s="15" t="str">
        <f>'Care profiles'!J243</f>
        <v>Team</v>
      </c>
      <c r="Q242" s="15" t="str">
        <f>'Care profiles'!K243</f>
        <v>Consultation Liaison – Emergency Department (Hospital)</v>
      </c>
      <c r="R242" s="15" t="str">
        <f>'Care profiles'!M243</f>
        <v>N</v>
      </c>
      <c r="S242" s="15" t="str">
        <f>'Care profiles'!O243</f>
        <v>Y</v>
      </c>
      <c r="T242" s="15" t="str">
        <f>'Care profiles'!Q243</f>
        <v>N</v>
      </c>
      <c r="U242" s="30">
        <f t="shared" si="28"/>
        <v>40051.607680000001</v>
      </c>
      <c r="V242" s="30">
        <f t="shared" si="29"/>
        <v>9612.3858431999997</v>
      </c>
      <c r="W242" s="30">
        <f>IF(M242="n/a",0,IF(O242="days",V242*M242*(1+(VLOOKUP(K242,'Bed parameters'!$A$9:$G$12,7,FALSE))),V242*M242))</f>
        <v>9612.3858431999997</v>
      </c>
      <c r="X242" s="30">
        <f t="shared" si="30"/>
        <v>7209.2893824000002</v>
      </c>
      <c r="Y242" s="30">
        <f t="shared" si="31"/>
        <v>0</v>
      </c>
      <c r="Z242" s="113">
        <f>_xlfn.IFNA(Y242/((VLOOKUP(K242,'Bed parameters'!$A$9:$G$12,3,FALSE))*(VLOOKUP(K242,'Bed parameters'!$A$9:$G$12,5,FALSE))),0)</f>
        <v>0</v>
      </c>
      <c r="AA242" s="30">
        <f t="shared" si="32"/>
        <v>7209.2893824000002</v>
      </c>
      <c r="AB242" s="30">
        <f>_xlfn.IFNA(IF($O242="days",$Y242*(VLOOKUP($K242,'Bed parameters'!$A$9:$I$12,9,FALSE))*$F242*(VLOOKUP($Q242,'Workforce distribution'!$C$8:$AD$30,AB$7,FALSE)),IF($Q242="n/a",(IF($P242=AB$6,$X242*$F242,0)),$X242*$F242*(VLOOKUP($Q242,'Workforce distribution'!$C$8:$AD$30,AB$7,FALSE)))),0)</f>
        <v>0</v>
      </c>
      <c r="AC242" s="30">
        <f>_xlfn.IFNA(IF($O242="days",$Y242*(VLOOKUP($K242,'Bed parameters'!$A$9:$I$12,9,FALSE))*$F242*(VLOOKUP($Q242,'Workforce distribution'!$C$8:$AD$30,AC$7,FALSE)),IF($Q242="n/a",(IF($P242=AC$6,$X242*$F242,0)),$X242*$F242*(VLOOKUP($Q242,'Workforce distribution'!$C$8:$AD$30,AC$7,FALSE)))),0)</f>
        <v>0</v>
      </c>
      <c r="AD242" s="30">
        <f>_xlfn.IFNA(IF($O242="days",$Y242*(VLOOKUP($K242,'Bed parameters'!$A$9:$I$12,9,FALSE))*$F242*(VLOOKUP($Q242,'Workforce distribution'!$C$8:$AD$30,AD$7,FALSE)),IF($Q242="n/a",(IF($P242=AD$6,$X242*$F242,0)),$X242*$F242*(VLOOKUP($Q242,'Workforce distribution'!$C$8:$AD$30,AD$7,FALSE)))),0)</f>
        <v>0</v>
      </c>
      <c r="AE242" s="30">
        <f>_xlfn.IFNA(IF($O242="days",$Y242*(VLOOKUP($K242,'Bed parameters'!$A$9:$I$12,9,FALSE))*$F242*(VLOOKUP($Q242,'Workforce distribution'!$C$8:$AD$30,AE$7,FALSE)),IF($Q242="n/a",(IF($P242=AE$6,$X242*$F242,0)),$X242*$F242*(VLOOKUP($Q242,'Workforce distribution'!$C$8:$AD$30,AE$7,FALSE)))),0)</f>
        <v>0</v>
      </c>
      <c r="AF242" s="30">
        <f>_xlfn.IFNA(IF($O242="days",$Y242*(VLOOKUP($K242,'Bed parameters'!$A$9:$I$12,9,FALSE))*$F242*(VLOOKUP($Q242,'Workforce distribution'!$C$8:$AD$30,AF$7,FALSE)),IF($Q242="n/a",(IF($P242=AF$6,$X242*$F242,0)),$X242*$F242*(VLOOKUP($Q242,'Workforce distribution'!$C$8:$AD$30,AF$7,FALSE)))),0)</f>
        <v>0</v>
      </c>
      <c r="AG242" s="30">
        <f>_xlfn.IFNA(IF($O242="days",$Y242*(VLOOKUP($K242,'Bed parameters'!$A$9:$I$12,9,FALSE))*$F242*(VLOOKUP($Q242,'Workforce distribution'!$C$8:$AD$30,AG$7,FALSE)),IF($Q242="n/a",(IF($P242=AG$6,$X242*$F242,0)),$X242*$F242*(VLOOKUP($Q242,'Workforce distribution'!$C$8:$AD$30,AG$7,FALSE)))),0)</f>
        <v>0</v>
      </c>
      <c r="AH242" s="30">
        <f>_xlfn.IFNA(IF($O242="days",$Y242*(VLOOKUP($K242,'Bed parameters'!$A$9:$I$12,9,FALSE))*$F242*(VLOOKUP($Q242,'Workforce distribution'!$C$8:$AD$30,AH$7,FALSE)),IF($Q242="n/a",(IF($P242=AH$6,$X242*$F242,0)),$X242*$F242*(VLOOKUP($Q242,'Workforce distribution'!$C$8:$AD$30,AH$7,FALSE)))),0)</f>
        <v>0</v>
      </c>
      <c r="AI242" s="30">
        <f>_xlfn.IFNA(IF($O242="days",$Y242*(VLOOKUP($K242,'Bed parameters'!$A$9:$I$12,9,FALSE))*$F242*(VLOOKUP($Q242,'Workforce distribution'!$C$8:$AD$30,AI$7,FALSE)),IF($Q242="n/a",(IF($P242=AI$6,$X242*$F242,0)),$X242*$F242*(VLOOKUP($Q242,'Workforce distribution'!$C$8:$AD$30,AI$7,FALSE)))),0)</f>
        <v>0</v>
      </c>
      <c r="AJ242" s="30">
        <f>_xlfn.IFNA(IF($O242="days",$Y242*(VLOOKUP($K242,'Bed parameters'!$A$9:$I$12,9,FALSE))*$F242*(VLOOKUP($Q242,'Workforce distribution'!$C$8:$AD$30,AJ$7,FALSE)),IF($Q242="n/a",(IF($P242=AJ$6,$X242*$F242,0)),$X242*$F242*(VLOOKUP($Q242,'Workforce distribution'!$C$8:$AD$30,AJ$7,FALSE)))),0)</f>
        <v>0</v>
      </c>
      <c r="AK242" s="30">
        <f>_xlfn.IFNA(IF($O242="days",$Y242*(VLOOKUP($K242,'Bed parameters'!$A$9:$I$12,9,FALSE))*$F242*(VLOOKUP($Q242,'Workforce distribution'!$C$8:$AD$30,AK$7,FALSE)),IF($Q242="n/a",(IF($P242=AK$6,$X242*$F242,0)),$X242*$F242*(VLOOKUP($Q242,'Workforce distribution'!$C$8:$AD$30,AK$7,FALSE)))),0)</f>
        <v>0</v>
      </c>
      <c r="AL242" s="30">
        <f>_xlfn.IFNA(IF($O242="days",$Y242*(VLOOKUP($K242,'Bed parameters'!$A$9:$I$12,9,FALSE))*$F242*(VLOOKUP($Q242,'Workforce distribution'!$C$8:$AD$30,AL$7,FALSE)),IF($Q242="n/a",(IF($P242=AL$6,$X242*$F242,0)),$X242*$F242*(VLOOKUP($Q242,'Workforce distribution'!$C$8:$AD$30,AL$7,FALSE)))),0)</f>
        <v>673.76536284112149</v>
      </c>
      <c r="AM242" s="30">
        <f>_xlfn.IFNA(IF($O242="days",$Y242*(VLOOKUP($K242,'Bed parameters'!$A$9:$I$12,9,FALSE))*$F242*(VLOOKUP($Q242,'Workforce distribution'!$C$8:$AD$30,AM$7,FALSE)),IF($Q242="n/a",(IF($P242=AM$6,$X242*$F242,0)),$X242*$F242*(VLOOKUP($Q242,'Workforce distribution'!$C$8:$AD$30,AM$7,FALSE)))),0)</f>
        <v>3031.9441327850468</v>
      </c>
      <c r="AN242" s="30">
        <f>_xlfn.IFNA(IF($O242="days",$Y242*(VLOOKUP($K242,'Bed parameters'!$A$9:$I$12,9,FALSE))*$F242*(VLOOKUP($Q242,'Workforce distribution'!$C$8:$AD$30,AN$7,FALSE)),IF($Q242="n/a",(IF($P242=AN$6,$X242*$F242,0)),$X242*$F242*(VLOOKUP($Q242,'Workforce distribution'!$C$8:$AD$30,AN$7,FALSE)))),0)</f>
        <v>1280.1541893981309</v>
      </c>
      <c r="AO242" s="30">
        <f>_xlfn.IFNA(IF($O242="days",$Y242*(VLOOKUP($K242,'Bed parameters'!$A$9:$I$12,9,FALSE))*$F242*(VLOOKUP($Q242,'Workforce distribution'!$C$8:$AD$30,AO$7,FALSE)),IF($Q242="n/a",(IF($P242=AO$6,$X242*$F242,0)),$X242*$F242*(VLOOKUP($Q242,'Workforce distribution'!$C$8:$AD$30,AO$7,FALSE)))),0)</f>
        <v>0</v>
      </c>
      <c r="AP242" s="30">
        <f>_xlfn.IFNA(IF($O242="days",$Y242*(VLOOKUP($K242,'Bed parameters'!$A$9:$I$12,9,FALSE))*$F242*(VLOOKUP($Q242,'Workforce distribution'!$C$8:$AD$30,AP$7,FALSE)),IF($Q242="n/a",(IF($P242=AP$6,$X242*$F242,0)),$X242*$F242*(VLOOKUP($Q242,'Workforce distribution'!$C$8:$AD$30,AP$7,FALSE)))),0)</f>
        <v>0</v>
      </c>
      <c r="AQ242" s="30">
        <f>_xlfn.IFNA(IF($O242="days",$Y242*(VLOOKUP($K242,'Bed parameters'!$A$9:$I$12,9,FALSE))*$F242*(VLOOKUP($Q242,'Workforce distribution'!$C$8:$AD$30,AQ$7,FALSE)),IF($Q242="n/a",(IF($P242=AQ$6,$X242*$F242,0)),$X242*$F242*(VLOOKUP($Q242,'Workforce distribution'!$C$8:$AD$30,AQ$7,FALSE)))),0)</f>
        <v>0</v>
      </c>
      <c r="AR242" s="30">
        <f>_xlfn.IFNA(IF($O242="days",$Y242*(VLOOKUP($K242,'Bed parameters'!$A$9:$I$12,9,FALSE))*$F242*(VLOOKUP($Q242,'Workforce distribution'!$C$8:$AD$30,AR$7,FALSE)),IF($Q242="n/a",(IF($P242=AR$6,$X242*$F242,0)),$X242*$F242*(VLOOKUP($Q242,'Workforce distribution'!$C$8:$AD$30,AR$7,FALSE)))),0)</f>
        <v>0</v>
      </c>
      <c r="AS242" s="30">
        <f>_xlfn.IFNA(IF($O242="days",$Y242*(VLOOKUP($K242,'Bed parameters'!$A$9:$I$12,9,FALSE))*$F242*(VLOOKUP($Q242,'Workforce distribution'!$C$8:$AD$30,AS$7,FALSE)),IF($Q242="n/a",(IF($P242=AS$6,$X242*$F242,0)),$X242*$F242*(VLOOKUP($Q242,'Workforce distribution'!$C$8:$AD$30,AS$7,FALSE)))),0)</f>
        <v>0</v>
      </c>
      <c r="AT242" s="30">
        <f>_xlfn.IFNA(IF($O242="days",$Y242*(VLOOKUP($K242,'Bed parameters'!$A$9:$I$12,9,FALSE))*$F242*(VLOOKUP($Q242,'Workforce distribution'!$C$8:$AD$30,AT$7,FALSE)),IF($Q242="n/a",(IF($P242=AT$6,$X242*$F242,0)),$X242*$F242*(VLOOKUP($Q242,'Workforce distribution'!$C$8:$AD$30,AT$7,FALSE)))),0)</f>
        <v>0</v>
      </c>
      <c r="AU242" s="30">
        <f>_xlfn.IFNA(IF($O242="days",$Y242*(VLOOKUP($K242,'Bed parameters'!$A$9:$I$12,9,FALSE))*$F242*(VLOOKUP($Q242,'Workforce distribution'!$C$8:$AD$30,AU$7,FALSE)),IF($Q242="n/a",(IF($P242=AU$6,$X242*$F242,0)),$X242*$F242*(VLOOKUP($Q242,'Workforce distribution'!$C$8:$AD$30,AU$7,FALSE)))),0)</f>
        <v>673.76536284112149</v>
      </c>
      <c r="AV242" s="30">
        <f>_xlfn.IFNA(IF($O242="days",$Y242*(VLOOKUP($K242,'Bed parameters'!$A$9:$I$12,9,FALSE))*$F242*(VLOOKUP($Q242,'Workforce distribution'!$C$8:$AD$30,AV$7,FALSE)),IF($Q242="n/a",(IF($P242=AV$6,$X242*$F242,0)),$X242*$F242*(VLOOKUP($Q242,'Workforce distribution'!$C$8:$AD$30,AV$7,FALSE)))),0)</f>
        <v>0</v>
      </c>
      <c r="AW242" s="30">
        <f>_xlfn.IFNA(IF($O242="days",$Y242*(VLOOKUP($K242,'Bed parameters'!$A$9:$I$12,9,FALSE))*$F242*(VLOOKUP($Q242,'Workforce distribution'!$C$8:$AD$30,AW$7,FALSE)),IF($Q242="n/a",(IF($P242=AW$6,$X242*$F242,0)),$X242*$F242*(VLOOKUP($Q242,'Workforce distribution'!$C$8:$AD$30,AW$7,FALSE)))),0)</f>
        <v>1549.6603345345793</v>
      </c>
      <c r="AX242" s="30">
        <f>_xlfn.IFNA(IF($O242="days",$Y242*(VLOOKUP($K242,'Bed parameters'!$A$9:$I$12,9,FALSE))*$F242*(VLOOKUP($Q242,'Workforce distribution'!$C$8:$AD$30,AX$7,FALSE)),IF($Q242="n/a",(IF($P242=AX$6,$X242*$F242,0)),$X242*$F242*(VLOOKUP($Q242,'Workforce distribution'!$C$8:$AD$30,AX$7,FALSE)))),0)</f>
        <v>0</v>
      </c>
      <c r="AY242" s="30">
        <f>_xlfn.IFNA(IF($O242="days",$Y242*(VLOOKUP($K242,'Bed parameters'!$A$9:$I$12,9,FALSE))*$F242*(VLOOKUP($Q242,'Workforce distribution'!$C$8:$AD$30,AY$7,FALSE)),IF($Q242="n/a",(IF($P242=AY$6,$X242*$F242,0)),$X242*$F242*(VLOOKUP($Q242,'Workforce distribution'!$C$8:$AD$30,AY$7,FALSE)))),0)</f>
        <v>0</v>
      </c>
      <c r="AZ242" s="30">
        <f>_xlfn.IFNA(IF($O242="days",$Y242*(VLOOKUP($K242,'Bed parameters'!$A$9:$I$12,9,FALSE))*$F242*(VLOOKUP($Q242,'Workforce distribution'!$C$8:$AD$30,AZ$7,FALSE)),IF($Q242="n/a",(IF($P242=AZ$6,$X242*$F242,0)),$X242*$F242*(VLOOKUP($Q242,'Workforce distribution'!$C$8:$AD$30,AZ$7,FALSE)))),0)</f>
        <v>0</v>
      </c>
      <c r="BA242" s="30">
        <f>_xlfn.IFNA(IF($O242="days",$Y242*(VLOOKUP($K242,'Bed parameters'!$A$9:$I$12,9,FALSE))*$F242*(VLOOKUP($Q242,'Workforce distribution'!$C$8:$AD$30,BA$7,FALSE)),IF($Q242="n/a",(IF($P242=BA$6,$X242*$F242,0)),$X242*$F242*(VLOOKUP($Q242,'Workforce distribution'!$C$8:$AD$30,BA$7,FALSE)))),0)</f>
        <v>0</v>
      </c>
      <c r="BB242" s="30">
        <f>_xlfn.IFNA(IF($O242="days",$Y242*(VLOOKUP($K242,'Bed parameters'!$A$9:$I$12,9,FALSE))*$F242*(VLOOKUP($Q242,'Workforce distribution'!$C$8:$AD$30,BB$7,FALSE)),IF($Q242="n/a",(IF($P242=BB$6,$X242*$F242,0)),$X242*$F242*(VLOOKUP($Q242,'Workforce distribution'!$C$8:$AD$30,BB$7,FALSE)))),0)</f>
        <v>0</v>
      </c>
      <c r="BC242" s="149">
        <f t="shared" si="33"/>
        <v>4.6647683509817526</v>
      </c>
      <c r="BD242" s="288">
        <f>IF($Q242="n/a",(IF('Workforce hours'!D$30=0,0,(AB242/'Workforce hours'!D$30))),(IF(VLOOKUP($Q242,'Workforce hours'!$C$8:$AD$30,BD$7,FALSE)=0,0,(AB242/(VLOOKUP($Q242,'Workforce hours'!$C$8:$AD$30,BD$7,FALSE))))))</f>
        <v>0</v>
      </c>
      <c r="BE242" s="288">
        <f>IF($Q242="n/a",(IF('Workforce hours'!E$30=0,0,(AC242/'Workforce hours'!E$30))),(IF(VLOOKUP($Q242,'Workforce hours'!$C$8:$AD$30,BE$7,FALSE)=0,0,(AC242/(VLOOKUP($Q242,'Workforce hours'!$C$8:$AD$30,BE$7,FALSE))))))</f>
        <v>0</v>
      </c>
      <c r="BF242" s="288">
        <f>IF($Q242="n/a",(IF('Workforce hours'!F$30=0,0,(AD242/'Workforce hours'!F$30))),(IF(VLOOKUP($Q242,'Workforce hours'!$C$8:$AD$30,BF$7,FALSE)=0,0,(AD242/(VLOOKUP($Q242,'Workforce hours'!$C$8:$AD$30,BF$7,FALSE))))))</f>
        <v>0</v>
      </c>
      <c r="BG242" s="288">
        <f>IF($Q242="n/a",(IF('Workforce hours'!G$30=0,0,(AE242/'Workforce hours'!G$30))),(IF(VLOOKUP($Q242,'Workforce hours'!$C$8:$AD$30,BG$7,FALSE)=0,0,(AE242/(VLOOKUP($Q242,'Workforce hours'!$C$8:$AD$30,BG$7,FALSE))))))</f>
        <v>0</v>
      </c>
      <c r="BH242" s="288">
        <f>IF($Q242="n/a",(IF('Workforce hours'!H$30=0,0,(AF242/'Workforce hours'!H$30))),(IF(VLOOKUP($Q242,'Workforce hours'!$C$8:$AD$30,BH$7,FALSE)=0,0,(AF242/(VLOOKUP($Q242,'Workforce hours'!$C$8:$AD$30,BH$7,FALSE))))))</f>
        <v>0</v>
      </c>
      <c r="BI242" s="288">
        <f>IF($Q242="n/a",(IF('Workforce hours'!I$30=0,0,(AG242/'Workforce hours'!I$30))),(IF(VLOOKUP($Q242,'Workforce hours'!$C$8:$AD$30,BI$7,FALSE)=0,0,(AG242/(VLOOKUP($Q242,'Workforce hours'!$C$8:$AD$30,BI$7,FALSE))))))</f>
        <v>0</v>
      </c>
      <c r="BJ242" s="288">
        <f>IF($Q242="n/a",(IF('Workforce hours'!J$30=0,0,(AH242/'Workforce hours'!J$30))),(IF(VLOOKUP($Q242,'Workforce hours'!$C$8:$AD$30,BJ$7,FALSE)=0,0,(AH242/(VLOOKUP($Q242,'Workforce hours'!$C$8:$AD$30,BJ$7,FALSE))))))</f>
        <v>0</v>
      </c>
      <c r="BK242" s="288">
        <f>IF($Q242="n/a",(IF('Workforce hours'!K$30=0,0,(AI242/'Workforce hours'!K$30))),(IF(VLOOKUP($Q242,'Workforce hours'!$C$8:$AD$30,BK$7,FALSE)=0,0,(AI242/(VLOOKUP($Q242,'Workforce hours'!$C$8:$AD$30,BK$7,FALSE))))))</f>
        <v>0</v>
      </c>
      <c r="BL242" s="288">
        <f>IF($Q242="n/a",(IF('Workforce hours'!L$30=0,0,(AJ242/'Workforce hours'!L$30))),(IF(VLOOKUP($Q242,'Workforce hours'!$C$8:$AD$30,BL$7,FALSE)=0,0,(AJ242/(VLOOKUP($Q242,'Workforce hours'!$C$8:$AD$30,BL$7,FALSE))))))</f>
        <v>0</v>
      </c>
      <c r="BM242" s="288">
        <f>IF($Q242="n/a",(IF('Workforce hours'!M$30=0,0,(AK242/'Workforce hours'!M$30))),(IF(VLOOKUP($Q242,'Workforce hours'!$C$8:$AD$30,BM$7,FALSE)=0,0,(AK242/(VLOOKUP($Q242,'Workforce hours'!$C$8:$AD$30,BM$7,FALSE))))))</f>
        <v>0</v>
      </c>
      <c r="BN242" s="288">
        <f>IF($Q242="n/a",(IF('Workforce hours'!N$30=0,0,(AL242/'Workforce hours'!N$30))),(IF(VLOOKUP($Q242,'Workforce hours'!$C$8:$AD$30,BN$7,FALSE)=0,0,(AL242/(VLOOKUP($Q242,'Workforce hours'!$C$8:$AD$30,BN$7,FALSE))))))</f>
        <v>0.41098043346698798</v>
      </c>
      <c r="BO242" s="288">
        <f>IF($Q242="n/a",(IF('Workforce hours'!O$30=0,0,(AM242/'Workforce hours'!O$30))),(IF(VLOOKUP($Q242,'Workforce hours'!$C$8:$AD$30,BO$7,FALSE)=0,0,(AM242/(VLOOKUP($Q242,'Workforce hours'!$C$8:$AD$30,BO$7,FALSE))))))</f>
        <v>2.2482882933682284</v>
      </c>
      <c r="BP242" s="288">
        <f>IF($Q242="n/a",(IF('Workforce hours'!P$30=0,0,(AN242/'Workforce hours'!P$30))),(IF(VLOOKUP($Q242,'Workforce hours'!$C$8:$AD$30,BP$7,FALSE)=0,0,(AN242/(VLOOKUP($Q242,'Workforce hours'!$C$8:$AD$30,BP$7,FALSE))))))</f>
        <v>0.74626544549302487</v>
      </c>
      <c r="BQ242" s="288">
        <f>IF($Q242="n/a",(IF('Workforce hours'!Q$30=0,0,(AO242/'Workforce hours'!Q$30))),(IF(VLOOKUP($Q242,'Workforce hours'!$C$8:$AD$30,BQ$7,FALSE)=0,0,(AO242/(VLOOKUP($Q242,'Workforce hours'!$C$8:$AD$30,BQ$7,FALSE))))))</f>
        <v>0</v>
      </c>
      <c r="BR242" s="288">
        <f>IF($Q242="n/a",(IF('Workforce hours'!R$30=0,0,(AP242/'Workforce hours'!R$30))),(IF(VLOOKUP($Q242,'Workforce hours'!$C$8:$AD$30,BR$7,FALSE)=0,0,(AP242/(VLOOKUP($Q242,'Workforce hours'!$C$8:$AD$30,BR$7,FALSE))))))</f>
        <v>0</v>
      </c>
      <c r="BS242" s="288">
        <f>IF($Q242="n/a",(IF('Workforce hours'!S$30=0,0,(AQ242/'Workforce hours'!S$30))),(IF(VLOOKUP($Q242,'Workforce hours'!$C$8:$AD$30,BS$7,FALSE)=0,0,(AQ242/(VLOOKUP($Q242,'Workforce hours'!$C$8:$AD$30,BS$7,FALSE))))))</f>
        <v>0</v>
      </c>
      <c r="BT242" s="288">
        <f>IF($Q242="n/a",(IF('Workforce hours'!T$30=0,0,(AR242/'Workforce hours'!T$30))),(IF(VLOOKUP($Q242,'Workforce hours'!$C$8:$AD$30,BT$7,FALSE)=0,0,(AR242/(VLOOKUP($Q242,'Workforce hours'!$C$8:$AD$30,BT$7,FALSE))))))</f>
        <v>0</v>
      </c>
      <c r="BU242" s="288">
        <f>IF($Q242="n/a",(IF('Workforce hours'!U$30=0,0,(AS242/'Workforce hours'!U$30))),(IF(VLOOKUP($Q242,'Workforce hours'!$C$8:$AD$30,BU$7,FALSE)=0,0,(AS242/(VLOOKUP($Q242,'Workforce hours'!$C$8:$AD$30,BU$7,FALSE))))))</f>
        <v>0</v>
      </c>
      <c r="BV242" s="288">
        <f>IF($Q242="n/a",(IF('Workforce hours'!V$30=0,0,(AT242/'Workforce hours'!V$30))),(IF(VLOOKUP($Q242,'Workforce hours'!$C$8:$AD$30,BV$7,FALSE)=0,0,(AT242/(VLOOKUP($Q242,'Workforce hours'!$C$8:$AD$30,BV$7,FALSE))))))</f>
        <v>0</v>
      </c>
      <c r="BW242" s="288">
        <f>IF($Q242="n/a",(IF('Workforce hours'!W$30=0,0,(AU242/'Workforce hours'!W$30))),(IF(VLOOKUP($Q242,'Workforce hours'!$C$8:$AD$30,BW$7,FALSE)=0,0,(AU242/(VLOOKUP($Q242,'Workforce hours'!$C$8:$AD$30,BW$7,FALSE))))))</f>
        <v>0.38158611474348819</v>
      </c>
      <c r="BX242" s="288">
        <f>IF($Q242="n/a",(IF('Workforce hours'!X$30=0,0,(AV242/'Workforce hours'!X$30))),(IF(VLOOKUP($Q242,'Workforce hours'!$C$8:$AD$30,BX$7,FALSE)=0,0,(AV242/(VLOOKUP($Q242,'Workforce hours'!$C$8:$AD$30,BX$7,FALSE))))))</f>
        <v>0</v>
      </c>
      <c r="BY242" s="288">
        <f>IF($Q242="n/a",(IF('Workforce hours'!Y$30=0,0,(AW242/'Workforce hours'!Y$30))),(IF(VLOOKUP($Q242,'Workforce hours'!$C$8:$AD$30,BY$7,FALSE)=0,0,(AW242/(VLOOKUP($Q242,'Workforce hours'!$C$8:$AD$30,BY$7,FALSE))))))</f>
        <v>0.87764806391002281</v>
      </c>
      <c r="BZ242" s="288">
        <f>IF($Q242="n/a",(IF('Workforce hours'!Z$30=0,0,(AX242/'Workforce hours'!Z$30))),(IF(VLOOKUP($Q242,'Workforce hours'!$C$8:$AD$30,BZ$7,FALSE)=0,0,(AX242/(VLOOKUP($Q242,'Workforce hours'!$C$8:$AD$30,BZ$7,FALSE))))))</f>
        <v>0</v>
      </c>
      <c r="CA242" s="288">
        <f>IF($Q242="n/a",(IF('Workforce hours'!AA$30=0,0,(AY242/'Workforce hours'!AA$30))),(IF(VLOOKUP($Q242,'Workforce hours'!$C$8:$AD$30,CA$7,FALSE)=0,0,(AY242/(VLOOKUP($Q242,'Workforce hours'!$C$8:$AD$30,CA$7,FALSE))))))</f>
        <v>0</v>
      </c>
      <c r="CB242" s="288">
        <f>IF($Q242="n/a",(IF('Workforce hours'!AB$30=0,0,(AZ242/'Workforce hours'!AB$30))),(IF(VLOOKUP($Q242,'Workforce hours'!$C$8:$AD$30,CB$7,FALSE)=0,0,(AZ242/(VLOOKUP($Q242,'Workforce hours'!$C$8:$AD$30,CB$7,FALSE))))))</f>
        <v>0</v>
      </c>
      <c r="CC242" s="288">
        <f>IF($Q242="n/a",(IF('Workforce hours'!AC$30=0,0,(BA242/'Workforce hours'!AC$30))),(IF(VLOOKUP($Q242,'Workforce hours'!$C$8:$AD$30,CC$7,FALSE)=0,0,(BA242/(VLOOKUP($Q242,'Workforce hours'!$C$8:$AD$30,CC$7,FALSE))))))</f>
        <v>0</v>
      </c>
      <c r="CD242" s="288">
        <f>IF($Q242="n/a",(IF('Workforce hours'!AD$30=0,0,(BB242/'Workforce hours'!AD$30))),(IF(VLOOKUP($Q242,'Workforce hours'!$C$8:$AD$30,CD$7,FALSE)=0,0,(BB242/(VLOOKUP($Q242,'Workforce hours'!$C$8:$AD$30,CD$7,FALSE))))))</f>
        <v>0</v>
      </c>
      <c r="CE242" s="289">
        <f t="shared" si="34"/>
        <v>0</v>
      </c>
      <c r="CF242" s="290">
        <f>BD242*'Workforce costs'!B$9*(1+'Workforce costs'!B$10)*(1+'Workforce costs'!B$11)</f>
        <v>0</v>
      </c>
      <c r="CG242" s="290">
        <f>BE242*'Workforce costs'!C$9*(1+'Workforce costs'!C$10)*(1+'Workforce costs'!C$11)</f>
        <v>0</v>
      </c>
      <c r="CH242" s="290">
        <f>BF242*'Workforce costs'!D$9*(1+'Workforce costs'!D$10)*(1+'Workforce costs'!D$11)</f>
        <v>0</v>
      </c>
      <c r="CI242" s="290">
        <f>BG242*'Workforce costs'!E$9*(1+'Workforce costs'!E$10)*(1+'Workforce costs'!E$11)</f>
        <v>0</v>
      </c>
      <c r="CJ242" s="290">
        <f>BH242*'Workforce costs'!F$9*(1+'Workforce costs'!F$10)*(1+'Workforce costs'!F$11)</f>
        <v>0</v>
      </c>
      <c r="CK242" s="290">
        <f>BI242*'Workforce costs'!G$9*(1+'Workforce costs'!G$10)*(1+'Workforce costs'!G$11)</f>
        <v>0</v>
      </c>
      <c r="CL242" s="290">
        <f>BJ242*'Workforce costs'!H$9*(1+'Workforce costs'!H$10)*(1+'Workforce costs'!H$11)</f>
        <v>0</v>
      </c>
      <c r="CM242" s="290">
        <f>BK242*'Workforce costs'!I$9*(1+'Workforce costs'!I$10)*(1+'Workforce costs'!I$11)</f>
        <v>0</v>
      </c>
      <c r="CN242" s="290">
        <f>BL242*'Workforce costs'!J$9*(1+'Workforce costs'!J$10)*(1+'Workforce costs'!J$11)</f>
        <v>0</v>
      </c>
      <c r="CO242" s="290">
        <f>BM242*'Workforce costs'!K$9*(1+'Workforce costs'!K$10)*(1+'Workforce costs'!K$11)</f>
        <v>0</v>
      </c>
      <c r="CP242" s="290">
        <f>BN242*'Workforce costs'!L$9*(1+'Workforce costs'!L$10)*(1+'Workforce costs'!L$11)</f>
        <v>0</v>
      </c>
      <c r="CQ242" s="290">
        <f>BO242*'Workforce costs'!M$9*(1+'Workforce costs'!M$10)*(1+'Workforce costs'!M$11)</f>
        <v>0</v>
      </c>
      <c r="CR242" s="290">
        <f>BP242*'Workforce costs'!N$9*(1+'Workforce costs'!N$10)*(1+'Workforce costs'!N$11)</f>
        <v>0</v>
      </c>
      <c r="CS242" s="290">
        <f>BQ242*'Workforce costs'!O$9*(1+'Workforce costs'!O$10)*(1+'Workforce costs'!O$11)</f>
        <v>0</v>
      </c>
      <c r="CT242" s="290">
        <f>BR242*'Workforce costs'!P$9*(1+'Workforce costs'!P$10)*(1+'Workforce costs'!P$11)</f>
        <v>0</v>
      </c>
      <c r="CU242" s="290">
        <f>BS242*'Workforce costs'!Q$9*(1+'Workforce costs'!Q$10)*(1+'Workforce costs'!Q$11)</f>
        <v>0</v>
      </c>
      <c r="CV242" s="290">
        <f>BT242*'Workforce costs'!R$9*(1+'Workforce costs'!R$10)*(1+'Workforce costs'!R$11)</f>
        <v>0</v>
      </c>
      <c r="CW242" s="290">
        <f>BU242*'Workforce costs'!S$9*(1+'Workforce costs'!S$10)*(1+'Workforce costs'!S$11)</f>
        <v>0</v>
      </c>
      <c r="CX242" s="290">
        <f>BV242*'Workforce costs'!T$9*(1+'Workforce costs'!T$10)*(1+'Workforce costs'!T$11)</f>
        <v>0</v>
      </c>
      <c r="CY242" s="290">
        <f>BW242*'Workforce costs'!U$9*(1+'Workforce costs'!U$10)*(1+'Workforce costs'!U$11)</f>
        <v>0</v>
      </c>
      <c r="CZ242" s="290">
        <f>BX242*'Workforce costs'!V$9*(1+'Workforce costs'!V$10)*(1+'Workforce costs'!V$11)</f>
        <v>0</v>
      </c>
      <c r="DA242" s="290">
        <f>BY242*'Workforce costs'!W$9*(1+'Workforce costs'!W$10)*(1+'Workforce costs'!W$11)</f>
        <v>0</v>
      </c>
      <c r="DB242" s="290">
        <f>BZ242*'Workforce costs'!X$9*(1+'Workforce costs'!X$10)*(1+'Workforce costs'!X$11)</f>
        <v>0</v>
      </c>
      <c r="DC242" s="290">
        <f>CA242*'Workforce costs'!Y$9*(1+'Workforce costs'!Y$10)*(1+'Workforce costs'!Y$11)</f>
        <v>0</v>
      </c>
      <c r="DD242" s="290">
        <f>CB242*'Workforce costs'!Z$9*(1+'Workforce costs'!Z$10)*(1+'Workforce costs'!Z$11)</f>
        <v>0</v>
      </c>
      <c r="DE242" s="290">
        <f>CC242*'Workforce costs'!AA$9*(1+'Workforce costs'!AA$10)*(1+'Workforce costs'!AA$11)</f>
        <v>0</v>
      </c>
      <c r="DF242" s="290">
        <f>CD242*'Workforce costs'!AB$9*(1+'Workforce costs'!AB$10)*(1+'Workforce costs'!AB$11)</f>
        <v>0</v>
      </c>
    </row>
    <row r="243" spans="1:110" x14ac:dyDescent="0.3">
      <c r="A243" s="2" t="str">
        <f>Outputs!$A$4</f>
        <v>Australia</v>
      </c>
      <c r="B243" s="2" t="str">
        <f t="shared" si="27"/>
        <v>Australia 12to17</v>
      </c>
      <c r="C243" s="30">
        <f>VLOOKUP($B243,Populations!$D$15:$H$1920,3,FALSE)</f>
        <v>1959472</v>
      </c>
      <c r="D243" s="255">
        <f>IF(OR($H243="General pop",$H243="Schools",$H243="Workplace",$H243="Skills Training",$H243="Digital Supports"),1,VLOOKUP($B243,Populations!$D$15:$H$1920,5,FALSE))</f>
        <v>1</v>
      </c>
      <c r="E243" s="88">
        <f>VLOOKUP(I243,Epidemiology!$C$10:$H$47,6,FALSE)</f>
        <v>2044</v>
      </c>
      <c r="F243" s="102">
        <f>'Care profiles'!R244</f>
        <v>1</v>
      </c>
      <c r="G243" s="15" t="str">
        <f>'Care profiles'!A244</f>
        <v>12to17</v>
      </c>
      <c r="H243" s="15" t="str">
        <f>'Care profiles'!B244</f>
        <v>Attempts</v>
      </c>
      <c r="I243" s="15" t="str">
        <f>'Care profiles'!C244</f>
        <v>Attempts_12-17yrs</v>
      </c>
      <c r="J243" s="15" t="str">
        <f>'Care profiles'!D244</f>
        <v>Care profile</v>
      </c>
      <c r="K243" s="15" t="str">
        <f>'Care profiles'!E244</f>
        <v>Service Navigation</v>
      </c>
      <c r="L243" s="104">
        <f>'Care profiles'!F244</f>
        <v>0.24</v>
      </c>
      <c r="M243" s="15">
        <f>'Care profiles'!G244</f>
        <v>2</v>
      </c>
      <c r="N243" s="15">
        <f>'Care profiles'!H244</f>
        <v>45</v>
      </c>
      <c r="O243" s="15" t="str">
        <f>'Care profiles'!I244</f>
        <v>min</v>
      </c>
      <c r="P243" s="15" t="str">
        <f>'Care profiles'!J244</f>
        <v>Social Worker</v>
      </c>
      <c r="Q243" s="15" t="str">
        <f>'Care profiles'!K244</f>
        <v>n/a</v>
      </c>
      <c r="R243" s="15" t="str">
        <f>'Care profiles'!M244</f>
        <v>N</v>
      </c>
      <c r="S243" s="15" t="str">
        <f>'Care profiles'!O244</f>
        <v>Y</v>
      </c>
      <c r="T243" s="15" t="str">
        <f>'Care profiles'!Q244</f>
        <v>N</v>
      </c>
      <c r="U243" s="30">
        <f t="shared" si="28"/>
        <v>40051.607680000001</v>
      </c>
      <c r="V243" s="30">
        <f t="shared" si="29"/>
        <v>9612.3858431999997</v>
      </c>
      <c r="W243" s="30">
        <f>IF(M243="n/a",0,IF(O243="days",V243*M243*(1+(VLOOKUP(K243,'Bed parameters'!$A$9:$G$12,7,FALSE))),V243*M243))</f>
        <v>19224.771686399999</v>
      </c>
      <c r="X243" s="30">
        <f t="shared" si="30"/>
        <v>14418.5787648</v>
      </c>
      <c r="Y243" s="30">
        <f t="shared" si="31"/>
        <v>0</v>
      </c>
      <c r="Z243" s="113">
        <f>_xlfn.IFNA(Y243/((VLOOKUP(K243,'Bed parameters'!$A$9:$G$12,3,FALSE))*(VLOOKUP(K243,'Bed parameters'!$A$9:$G$12,5,FALSE))),0)</f>
        <v>0</v>
      </c>
      <c r="AA243" s="30">
        <f t="shared" si="32"/>
        <v>14418.5787648</v>
      </c>
      <c r="AB243" s="30">
        <f>_xlfn.IFNA(IF($O243="days",$Y243*(VLOOKUP($K243,'Bed parameters'!$A$9:$I$12,9,FALSE))*$F243*(VLOOKUP($Q243,'Workforce distribution'!$C$8:$AD$30,AB$7,FALSE)),IF($Q243="n/a",(IF($P243=AB$6,$X243*$F243,0)),$X243*$F243*(VLOOKUP($Q243,'Workforce distribution'!$C$8:$AD$30,AB$7,FALSE)))),0)</f>
        <v>0</v>
      </c>
      <c r="AC243" s="30">
        <f>_xlfn.IFNA(IF($O243="days",$Y243*(VLOOKUP($K243,'Bed parameters'!$A$9:$I$12,9,FALSE))*$F243*(VLOOKUP($Q243,'Workforce distribution'!$C$8:$AD$30,AC$7,FALSE)),IF($Q243="n/a",(IF($P243=AC$6,$X243*$F243,0)),$X243*$F243*(VLOOKUP($Q243,'Workforce distribution'!$C$8:$AD$30,AC$7,FALSE)))),0)</f>
        <v>0</v>
      </c>
      <c r="AD243" s="30">
        <f>_xlfn.IFNA(IF($O243="days",$Y243*(VLOOKUP($K243,'Bed parameters'!$A$9:$I$12,9,FALSE))*$F243*(VLOOKUP($Q243,'Workforce distribution'!$C$8:$AD$30,AD$7,FALSE)),IF($Q243="n/a",(IF($P243=AD$6,$X243*$F243,0)),$X243*$F243*(VLOOKUP($Q243,'Workforce distribution'!$C$8:$AD$30,AD$7,FALSE)))),0)</f>
        <v>0</v>
      </c>
      <c r="AE243" s="30">
        <f>_xlfn.IFNA(IF($O243="days",$Y243*(VLOOKUP($K243,'Bed parameters'!$A$9:$I$12,9,FALSE))*$F243*(VLOOKUP($Q243,'Workforce distribution'!$C$8:$AD$30,AE$7,FALSE)),IF($Q243="n/a",(IF($P243=AE$6,$X243*$F243,0)),$X243*$F243*(VLOOKUP($Q243,'Workforce distribution'!$C$8:$AD$30,AE$7,FALSE)))),0)</f>
        <v>0</v>
      </c>
      <c r="AF243" s="30">
        <f>_xlfn.IFNA(IF($O243="days",$Y243*(VLOOKUP($K243,'Bed parameters'!$A$9:$I$12,9,FALSE))*$F243*(VLOOKUP($Q243,'Workforce distribution'!$C$8:$AD$30,AF$7,FALSE)),IF($Q243="n/a",(IF($P243=AF$6,$X243*$F243,0)),$X243*$F243*(VLOOKUP($Q243,'Workforce distribution'!$C$8:$AD$30,AF$7,FALSE)))),0)</f>
        <v>0</v>
      </c>
      <c r="AG243" s="30">
        <f>_xlfn.IFNA(IF($O243="days",$Y243*(VLOOKUP($K243,'Bed parameters'!$A$9:$I$12,9,FALSE))*$F243*(VLOOKUP($Q243,'Workforce distribution'!$C$8:$AD$30,AG$7,FALSE)),IF($Q243="n/a",(IF($P243=AG$6,$X243*$F243,0)),$X243*$F243*(VLOOKUP($Q243,'Workforce distribution'!$C$8:$AD$30,AG$7,FALSE)))),0)</f>
        <v>0</v>
      </c>
      <c r="AH243" s="30">
        <f>_xlfn.IFNA(IF($O243="days",$Y243*(VLOOKUP($K243,'Bed parameters'!$A$9:$I$12,9,FALSE))*$F243*(VLOOKUP($Q243,'Workforce distribution'!$C$8:$AD$30,AH$7,FALSE)),IF($Q243="n/a",(IF($P243=AH$6,$X243*$F243,0)),$X243*$F243*(VLOOKUP($Q243,'Workforce distribution'!$C$8:$AD$30,AH$7,FALSE)))),0)</f>
        <v>0</v>
      </c>
      <c r="AI243" s="30">
        <f>_xlfn.IFNA(IF($O243="days",$Y243*(VLOOKUP($K243,'Bed parameters'!$A$9:$I$12,9,FALSE))*$F243*(VLOOKUP($Q243,'Workforce distribution'!$C$8:$AD$30,AI$7,FALSE)),IF($Q243="n/a",(IF($P243=AI$6,$X243*$F243,0)),$X243*$F243*(VLOOKUP($Q243,'Workforce distribution'!$C$8:$AD$30,AI$7,FALSE)))),0)</f>
        <v>0</v>
      </c>
      <c r="AJ243" s="30">
        <f>_xlfn.IFNA(IF($O243="days",$Y243*(VLOOKUP($K243,'Bed parameters'!$A$9:$I$12,9,FALSE))*$F243*(VLOOKUP($Q243,'Workforce distribution'!$C$8:$AD$30,AJ$7,FALSE)),IF($Q243="n/a",(IF($P243=AJ$6,$X243*$F243,0)),$X243*$F243*(VLOOKUP($Q243,'Workforce distribution'!$C$8:$AD$30,AJ$7,FALSE)))),0)</f>
        <v>0</v>
      </c>
      <c r="AK243" s="30">
        <f>_xlfn.IFNA(IF($O243="days",$Y243*(VLOOKUP($K243,'Bed parameters'!$A$9:$I$12,9,FALSE))*$F243*(VLOOKUP($Q243,'Workforce distribution'!$C$8:$AD$30,AK$7,FALSE)),IF($Q243="n/a",(IF($P243=AK$6,$X243*$F243,0)),$X243*$F243*(VLOOKUP($Q243,'Workforce distribution'!$C$8:$AD$30,AK$7,FALSE)))),0)</f>
        <v>0</v>
      </c>
      <c r="AL243" s="30">
        <f>_xlfn.IFNA(IF($O243="days",$Y243*(VLOOKUP($K243,'Bed parameters'!$A$9:$I$12,9,FALSE))*$F243*(VLOOKUP($Q243,'Workforce distribution'!$C$8:$AD$30,AL$7,FALSE)),IF($Q243="n/a",(IF($P243=AL$6,$X243*$F243,0)),$X243*$F243*(VLOOKUP($Q243,'Workforce distribution'!$C$8:$AD$30,AL$7,FALSE)))),0)</f>
        <v>0</v>
      </c>
      <c r="AM243" s="30">
        <f>_xlfn.IFNA(IF($O243="days",$Y243*(VLOOKUP($K243,'Bed parameters'!$A$9:$I$12,9,FALSE))*$F243*(VLOOKUP($Q243,'Workforce distribution'!$C$8:$AD$30,AM$7,FALSE)),IF($Q243="n/a",(IF($P243=AM$6,$X243*$F243,0)),$X243*$F243*(VLOOKUP($Q243,'Workforce distribution'!$C$8:$AD$30,AM$7,FALSE)))),0)</f>
        <v>0</v>
      </c>
      <c r="AN243" s="30">
        <f>_xlfn.IFNA(IF($O243="days",$Y243*(VLOOKUP($K243,'Bed parameters'!$A$9:$I$12,9,FALSE))*$F243*(VLOOKUP($Q243,'Workforce distribution'!$C$8:$AD$30,AN$7,FALSE)),IF($Q243="n/a",(IF($P243=AN$6,$X243*$F243,0)),$X243*$F243*(VLOOKUP($Q243,'Workforce distribution'!$C$8:$AD$30,AN$7,FALSE)))),0)</f>
        <v>0</v>
      </c>
      <c r="AO243" s="30">
        <f>_xlfn.IFNA(IF($O243="days",$Y243*(VLOOKUP($K243,'Bed parameters'!$A$9:$I$12,9,FALSE))*$F243*(VLOOKUP($Q243,'Workforce distribution'!$C$8:$AD$30,AO$7,FALSE)),IF($Q243="n/a",(IF($P243=AO$6,$X243*$F243,0)),$X243*$F243*(VLOOKUP($Q243,'Workforce distribution'!$C$8:$AD$30,AO$7,FALSE)))),0)</f>
        <v>0</v>
      </c>
      <c r="AP243" s="30">
        <f>_xlfn.IFNA(IF($O243="days",$Y243*(VLOOKUP($K243,'Bed parameters'!$A$9:$I$12,9,FALSE))*$F243*(VLOOKUP($Q243,'Workforce distribution'!$C$8:$AD$30,AP$7,FALSE)),IF($Q243="n/a",(IF($P243=AP$6,$X243*$F243,0)),$X243*$F243*(VLOOKUP($Q243,'Workforce distribution'!$C$8:$AD$30,AP$7,FALSE)))),0)</f>
        <v>14418.5787648</v>
      </c>
      <c r="AQ243" s="30">
        <f>_xlfn.IFNA(IF($O243="days",$Y243*(VLOOKUP($K243,'Bed parameters'!$A$9:$I$12,9,FALSE))*$F243*(VLOOKUP($Q243,'Workforce distribution'!$C$8:$AD$30,AQ$7,FALSE)),IF($Q243="n/a",(IF($P243=AQ$6,$X243*$F243,0)),$X243*$F243*(VLOOKUP($Q243,'Workforce distribution'!$C$8:$AD$30,AQ$7,FALSE)))),0)</f>
        <v>0</v>
      </c>
      <c r="AR243" s="30">
        <f>_xlfn.IFNA(IF($O243="days",$Y243*(VLOOKUP($K243,'Bed parameters'!$A$9:$I$12,9,FALSE))*$F243*(VLOOKUP($Q243,'Workforce distribution'!$C$8:$AD$30,AR$7,FALSE)),IF($Q243="n/a",(IF($P243=AR$6,$X243*$F243,0)),$X243*$F243*(VLOOKUP($Q243,'Workforce distribution'!$C$8:$AD$30,AR$7,FALSE)))),0)</f>
        <v>0</v>
      </c>
      <c r="AS243" s="30">
        <f>_xlfn.IFNA(IF($O243="days",$Y243*(VLOOKUP($K243,'Bed parameters'!$A$9:$I$12,9,FALSE))*$F243*(VLOOKUP($Q243,'Workforce distribution'!$C$8:$AD$30,AS$7,FALSE)),IF($Q243="n/a",(IF($P243=AS$6,$X243*$F243,0)),$X243*$F243*(VLOOKUP($Q243,'Workforce distribution'!$C$8:$AD$30,AS$7,FALSE)))),0)</f>
        <v>0</v>
      </c>
      <c r="AT243" s="30">
        <f>_xlfn.IFNA(IF($O243="days",$Y243*(VLOOKUP($K243,'Bed parameters'!$A$9:$I$12,9,FALSE))*$F243*(VLOOKUP($Q243,'Workforce distribution'!$C$8:$AD$30,AT$7,FALSE)),IF($Q243="n/a",(IF($P243=AT$6,$X243*$F243,0)),$X243*$F243*(VLOOKUP($Q243,'Workforce distribution'!$C$8:$AD$30,AT$7,FALSE)))),0)</f>
        <v>0</v>
      </c>
      <c r="AU243" s="30">
        <f>_xlfn.IFNA(IF($O243="days",$Y243*(VLOOKUP($K243,'Bed parameters'!$A$9:$I$12,9,FALSE))*$F243*(VLOOKUP($Q243,'Workforce distribution'!$C$8:$AD$30,AU$7,FALSE)),IF($Q243="n/a",(IF($P243=AU$6,$X243*$F243,0)),$X243*$F243*(VLOOKUP($Q243,'Workforce distribution'!$C$8:$AD$30,AU$7,FALSE)))),0)</f>
        <v>0</v>
      </c>
      <c r="AV243" s="30">
        <f>_xlfn.IFNA(IF($O243="days",$Y243*(VLOOKUP($K243,'Bed parameters'!$A$9:$I$12,9,FALSE))*$F243*(VLOOKUP($Q243,'Workforce distribution'!$C$8:$AD$30,AV$7,FALSE)),IF($Q243="n/a",(IF($P243=AV$6,$X243*$F243,0)),$X243*$F243*(VLOOKUP($Q243,'Workforce distribution'!$C$8:$AD$30,AV$7,FALSE)))),0)</f>
        <v>0</v>
      </c>
      <c r="AW243" s="30">
        <f>_xlfn.IFNA(IF($O243="days",$Y243*(VLOOKUP($K243,'Bed parameters'!$A$9:$I$12,9,FALSE))*$F243*(VLOOKUP($Q243,'Workforce distribution'!$C$8:$AD$30,AW$7,FALSE)),IF($Q243="n/a",(IF($P243=AW$6,$X243*$F243,0)),$X243*$F243*(VLOOKUP($Q243,'Workforce distribution'!$C$8:$AD$30,AW$7,FALSE)))),0)</f>
        <v>0</v>
      </c>
      <c r="AX243" s="30">
        <f>_xlfn.IFNA(IF($O243="days",$Y243*(VLOOKUP($K243,'Bed parameters'!$A$9:$I$12,9,FALSE))*$F243*(VLOOKUP($Q243,'Workforce distribution'!$C$8:$AD$30,AX$7,FALSE)),IF($Q243="n/a",(IF($P243=AX$6,$X243*$F243,0)),$X243*$F243*(VLOOKUP($Q243,'Workforce distribution'!$C$8:$AD$30,AX$7,FALSE)))),0)</f>
        <v>0</v>
      </c>
      <c r="AY243" s="30">
        <f>_xlfn.IFNA(IF($O243="days",$Y243*(VLOOKUP($K243,'Bed parameters'!$A$9:$I$12,9,FALSE))*$F243*(VLOOKUP($Q243,'Workforce distribution'!$C$8:$AD$30,AY$7,FALSE)),IF($Q243="n/a",(IF($P243=AY$6,$X243*$F243,0)),$X243*$F243*(VLOOKUP($Q243,'Workforce distribution'!$C$8:$AD$30,AY$7,FALSE)))),0)</f>
        <v>0</v>
      </c>
      <c r="AZ243" s="30">
        <f>_xlfn.IFNA(IF($O243="days",$Y243*(VLOOKUP($K243,'Bed parameters'!$A$9:$I$12,9,FALSE))*$F243*(VLOOKUP($Q243,'Workforce distribution'!$C$8:$AD$30,AZ$7,FALSE)),IF($Q243="n/a",(IF($P243=AZ$6,$X243*$F243,0)),$X243*$F243*(VLOOKUP($Q243,'Workforce distribution'!$C$8:$AD$30,AZ$7,FALSE)))),0)</f>
        <v>0</v>
      </c>
      <c r="BA243" s="30">
        <f>_xlfn.IFNA(IF($O243="days",$Y243*(VLOOKUP($K243,'Bed parameters'!$A$9:$I$12,9,FALSE))*$F243*(VLOOKUP($Q243,'Workforce distribution'!$C$8:$AD$30,BA$7,FALSE)),IF($Q243="n/a",(IF($P243=BA$6,$X243*$F243,0)),$X243*$F243*(VLOOKUP($Q243,'Workforce distribution'!$C$8:$AD$30,BA$7,FALSE)))),0)</f>
        <v>0</v>
      </c>
      <c r="BB243" s="30">
        <f>_xlfn.IFNA(IF($O243="days",$Y243*(VLOOKUP($K243,'Bed parameters'!$A$9:$I$12,9,FALSE))*$F243*(VLOOKUP($Q243,'Workforce distribution'!$C$8:$AD$30,BB$7,FALSE)),IF($Q243="n/a",(IF($P243=BB$6,$X243*$F243,0)),$X243*$F243*(VLOOKUP($Q243,'Workforce distribution'!$C$8:$AD$30,BB$7,FALSE)))),0)</f>
        <v>0</v>
      </c>
      <c r="BC243" s="149">
        <f t="shared" si="33"/>
        <v>12.545919602834651</v>
      </c>
      <c r="BD243" s="288">
        <f>IF($Q243="n/a",(IF('Workforce hours'!D$30=0,0,(AB243/'Workforce hours'!D$30))),(IF(VLOOKUP($Q243,'Workforce hours'!$C$8:$AD$30,BD$7,FALSE)=0,0,(AB243/(VLOOKUP($Q243,'Workforce hours'!$C$8:$AD$30,BD$7,FALSE))))))</f>
        <v>0</v>
      </c>
      <c r="BE243" s="288">
        <f>IF($Q243="n/a",(IF('Workforce hours'!E$30=0,0,(AC243/'Workforce hours'!E$30))),(IF(VLOOKUP($Q243,'Workforce hours'!$C$8:$AD$30,BE$7,FALSE)=0,0,(AC243/(VLOOKUP($Q243,'Workforce hours'!$C$8:$AD$30,BE$7,FALSE))))))</f>
        <v>0</v>
      </c>
      <c r="BF243" s="288">
        <f>IF($Q243="n/a",(IF('Workforce hours'!F$30=0,0,(AD243/'Workforce hours'!F$30))),(IF(VLOOKUP($Q243,'Workforce hours'!$C$8:$AD$30,BF$7,FALSE)=0,0,(AD243/(VLOOKUP($Q243,'Workforce hours'!$C$8:$AD$30,BF$7,FALSE))))))</f>
        <v>0</v>
      </c>
      <c r="BG243" s="288">
        <f>IF($Q243="n/a",(IF('Workforce hours'!G$30=0,0,(AE243/'Workforce hours'!G$30))),(IF(VLOOKUP($Q243,'Workforce hours'!$C$8:$AD$30,BG$7,FALSE)=0,0,(AE243/(VLOOKUP($Q243,'Workforce hours'!$C$8:$AD$30,BG$7,FALSE))))))</f>
        <v>0</v>
      </c>
      <c r="BH243" s="288">
        <f>IF($Q243="n/a",(IF('Workforce hours'!H$30=0,0,(AF243/'Workforce hours'!H$30))),(IF(VLOOKUP($Q243,'Workforce hours'!$C$8:$AD$30,BH$7,FALSE)=0,0,(AF243/(VLOOKUP($Q243,'Workforce hours'!$C$8:$AD$30,BH$7,FALSE))))))</f>
        <v>0</v>
      </c>
      <c r="BI243" s="288">
        <f>IF($Q243="n/a",(IF('Workforce hours'!I$30=0,0,(AG243/'Workforce hours'!I$30))),(IF(VLOOKUP($Q243,'Workforce hours'!$C$8:$AD$30,BI$7,FALSE)=0,0,(AG243/(VLOOKUP($Q243,'Workforce hours'!$C$8:$AD$30,BI$7,FALSE))))))</f>
        <v>0</v>
      </c>
      <c r="BJ243" s="288">
        <f>IF($Q243="n/a",(IF('Workforce hours'!J$30=0,0,(AH243/'Workforce hours'!J$30))),(IF(VLOOKUP($Q243,'Workforce hours'!$C$8:$AD$30,BJ$7,FALSE)=0,0,(AH243/(VLOOKUP($Q243,'Workforce hours'!$C$8:$AD$30,BJ$7,FALSE))))))</f>
        <v>0</v>
      </c>
      <c r="BK243" s="288">
        <f>IF($Q243="n/a",(IF('Workforce hours'!K$30=0,0,(AI243/'Workforce hours'!K$30))),(IF(VLOOKUP($Q243,'Workforce hours'!$C$8:$AD$30,BK$7,FALSE)=0,0,(AI243/(VLOOKUP($Q243,'Workforce hours'!$C$8:$AD$30,BK$7,FALSE))))))</f>
        <v>0</v>
      </c>
      <c r="BL243" s="288">
        <f>IF($Q243="n/a",(IF('Workforce hours'!L$30=0,0,(AJ243/'Workforce hours'!L$30))),(IF(VLOOKUP($Q243,'Workforce hours'!$C$8:$AD$30,BL$7,FALSE)=0,0,(AJ243/(VLOOKUP($Q243,'Workforce hours'!$C$8:$AD$30,BL$7,FALSE))))))</f>
        <v>0</v>
      </c>
      <c r="BM243" s="288">
        <f>IF($Q243="n/a",(IF('Workforce hours'!M$30=0,0,(AK243/'Workforce hours'!M$30))),(IF(VLOOKUP($Q243,'Workforce hours'!$C$8:$AD$30,BM$7,FALSE)=0,0,(AK243/(VLOOKUP($Q243,'Workforce hours'!$C$8:$AD$30,BM$7,FALSE))))))</f>
        <v>0</v>
      </c>
      <c r="BN243" s="288">
        <f>IF($Q243="n/a",(IF('Workforce hours'!N$30=0,0,(AL243/'Workforce hours'!N$30))),(IF(VLOOKUP($Q243,'Workforce hours'!$C$8:$AD$30,BN$7,FALSE)=0,0,(AL243/(VLOOKUP($Q243,'Workforce hours'!$C$8:$AD$30,BN$7,FALSE))))))</f>
        <v>0</v>
      </c>
      <c r="BO243" s="288">
        <f>IF($Q243="n/a",(IF('Workforce hours'!O$30=0,0,(AM243/'Workforce hours'!O$30))),(IF(VLOOKUP($Q243,'Workforce hours'!$C$8:$AD$30,BO$7,FALSE)=0,0,(AM243/(VLOOKUP($Q243,'Workforce hours'!$C$8:$AD$30,BO$7,FALSE))))))</f>
        <v>0</v>
      </c>
      <c r="BP243" s="288">
        <f>IF($Q243="n/a",(IF('Workforce hours'!P$30=0,0,(AN243/'Workforce hours'!P$30))),(IF(VLOOKUP($Q243,'Workforce hours'!$C$8:$AD$30,BP$7,FALSE)=0,0,(AN243/(VLOOKUP($Q243,'Workforce hours'!$C$8:$AD$30,BP$7,FALSE))))))</f>
        <v>0</v>
      </c>
      <c r="BQ243" s="288">
        <f>IF($Q243="n/a",(IF('Workforce hours'!Q$30=0,0,(AO243/'Workforce hours'!Q$30))),(IF(VLOOKUP($Q243,'Workforce hours'!$C$8:$AD$30,BQ$7,FALSE)=0,0,(AO243/(VLOOKUP($Q243,'Workforce hours'!$C$8:$AD$30,BQ$7,FALSE))))))</f>
        <v>0</v>
      </c>
      <c r="BR243" s="288">
        <f>IF($Q243="n/a",(IF('Workforce hours'!R$30=0,0,(AP243/'Workforce hours'!R$30))),(IF(VLOOKUP($Q243,'Workforce hours'!$C$8:$AD$30,BR$7,FALSE)=0,0,(AP243/(VLOOKUP($Q243,'Workforce hours'!$C$8:$AD$30,BR$7,FALSE))))))</f>
        <v>12.545919602834651</v>
      </c>
      <c r="BS243" s="288">
        <f>IF($Q243="n/a",(IF('Workforce hours'!S$30=0,0,(AQ243/'Workforce hours'!S$30))),(IF(VLOOKUP($Q243,'Workforce hours'!$C$8:$AD$30,BS$7,FALSE)=0,0,(AQ243/(VLOOKUP($Q243,'Workforce hours'!$C$8:$AD$30,BS$7,FALSE))))))</f>
        <v>0</v>
      </c>
      <c r="BT243" s="288">
        <f>IF($Q243="n/a",(IF('Workforce hours'!T$30=0,0,(AR243/'Workforce hours'!T$30))),(IF(VLOOKUP($Q243,'Workforce hours'!$C$8:$AD$30,BT$7,FALSE)=0,0,(AR243/(VLOOKUP($Q243,'Workforce hours'!$C$8:$AD$30,BT$7,FALSE))))))</f>
        <v>0</v>
      </c>
      <c r="BU243" s="288">
        <f>IF($Q243="n/a",(IF('Workforce hours'!U$30=0,0,(AS243/'Workforce hours'!U$30))),(IF(VLOOKUP($Q243,'Workforce hours'!$C$8:$AD$30,BU$7,FALSE)=0,0,(AS243/(VLOOKUP($Q243,'Workforce hours'!$C$8:$AD$30,BU$7,FALSE))))))</f>
        <v>0</v>
      </c>
      <c r="BV243" s="288">
        <f>IF($Q243="n/a",(IF('Workforce hours'!V$30=0,0,(AT243/'Workforce hours'!V$30))),(IF(VLOOKUP($Q243,'Workforce hours'!$C$8:$AD$30,BV$7,FALSE)=0,0,(AT243/(VLOOKUP($Q243,'Workforce hours'!$C$8:$AD$30,BV$7,FALSE))))))</f>
        <v>0</v>
      </c>
      <c r="BW243" s="288">
        <f>IF($Q243="n/a",(IF('Workforce hours'!W$30=0,0,(AU243/'Workforce hours'!W$30))),(IF(VLOOKUP($Q243,'Workforce hours'!$C$8:$AD$30,BW$7,FALSE)=0,0,(AU243/(VLOOKUP($Q243,'Workforce hours'!$C$8:$AD$30,BW$7,FALSE))))))</f>
        <v>0</v>
      </c>
      <c r="BX243" s="288">
        <f>IF($Q243="n/a",(IF('Workforce hours'!X$30=0,0,(AV243/'Workforce hours'!X$30))),(IF(VLOOKUP($Q243,'Workforce hours'!$C$8:$AD$30,BX$7,FALSE)=0,0,(AV243/(VLOOKUP($Q243,'Workforce hours'!$C$8:$AD$30,BX$7,FALSE))))))</f>
        <v>0</v>
      </c>
      <c r="BY243" s="288">
        <f>IF($Q243="n/a",(IF('Workforce hours'!Y$30=0,0,(AW243/'Workforce hours'!Y$30))),(IF(VLOOKUP($Q243,'Workforce hours'!$C$8:$AD$30,BY$7,FALSE)=0,0,(AW243/(VLOOKUP($Q243,'Workforce hours'!$C$8:$AD$30,BY$7,FALSE))))))</f>
        <v>0</v>
      </c>
      <c r="BZ243" s="288">
        <f>IF($Q243="n/a",(IF('Workforce hours'!Z$30=0,0,(AX243/'Workforce hours'!Z$30))),(IF(VLOOKUP($Q243,'Workforce hours'!$C$8:$AD$30,BZ$7,FALSE)=0,0,(AX243/(VLOOKUP($Q243,'Workforce hours'!$C$8:$AD$30,BZ$7,FALSE))))))</f>
        <v>0</v>
      </c>
      <c r="CA243" s="288">
        <f>IF($Q243="n/a",(IF('Workforce hours'!AA$30=0,0,(AY243/'Workforce hours'!AA$30))),(IF(VLOOKUP($Q243,'Workforce hours'!$C$8:$AD$30,CA$7,FALSE)=0,0,(AY243/(VLOOKUP($Q243,'Workforce hours'!$C$8:$AD$30,CA$7,FALSE))))))</f>
        <v>0</v>
      </c>
      <c r="CB243" s="288">
        <f>IF($Q243="n/a",(IF('Workforce hours'!AB$30=0,0,(AZ243/'Workforce hours'!AB$30))),(IF(VLOOKUP($Q243,'Workforce hours'!$C$8:$AD$30,CB$7,FALSE)=0,0,(AZ243/(VLOOKUP($Q243,'Workforce hours'!$C$8:$AD$30,CB$7,FALSE))))))</f>
        <v>0</v>
      </c>
      <c r="CC243" s="288">
        <f>IF($Q243="n/a",(IF('Workforce hours'!AC$30=0,0,(BA243/'Workforce hours'!AC$30))),(IF(VLOOKUP($Q243,'Workforce hours'!$C$8:$AD$30,CC$7,FALSE)=0,0,(BA243/(VLOOKUP($Q243,'Workforce hours'!$C$8:$AD$30,CC$7,FALSE))))))</f>
        <v>0</v>
      </c>
      <c r="CD243" s="288">
        <f>IF($Q243="n/a",(IF('Workforce hours'!AD$30=0,0,(BB243/'Workforce hours'!AD$30))),(IF(VLOOKUP($Q243,'Workforce hours'!$C$8:$AD$30,CD$7,FALSE)=0,0,(BB243/(VLOOKUP($Q243,'Workforce hours'!$C$8:$AD$30,CD$7,FALSE))))))</f>
        <v>0</v>
      </c>
      <c r="CE243" s="289">
        <f t="shared" si="34"/>
        <v>0</v>
      </c>
      <c r="CF243" s="290">
        <f>BD243*'Workforce costs'!B$9*(1+'Workforce costs'!B$10)*(1+'Workforce costs'!B$11)</f>
        <v>0</v>
      </c>
      <c r="CG243" s="290">
        <f>BE243*'Workforce costs'!C$9*(1+'Workforce costs'!C$10)*(1+'Workforce costs'!C$11)</f>
        <v>0</v>
      </c>
      <c r="CH243" s="290">
        <f>BF243*'Workforce costs'!D$9*(1+'Workforce costs'!D$10)*(1+'Workforce costs'!D$11)</f>
        <v>0</v>
      </c>
      <c r="CI243" s="290">
        <f>BG243*'Workforce costs'!E$9*(1+'Workforce costs'!E$10)*(1+'Workforce costs'!E$11)</f>
        <v>0</v>
      </c>
      <c r="CJ243" s="290">
        <f>BH243*'Workforce costs'!F$9*(1+'Workforce costs'!F$10)*(1+'Workforce costs'!F$11)</f>
        <v>0</v>
      </c>
      <c r="CK243" s="290">
        <f>BI243*'Workforce costs'!G$9*(1+'Workforce costs'!G$10)*(1+'Workforce costs'!G$11)</f>
        <v>0</v>
      </c>
      <c r="CL243" s="290">
        <f>BJ243*'Workforce costs'!H$9*(1+'Workforce costs'!H$10)*(1+'Workforce costs'!H$11)</f>
        <v>0</v>
      </c>
      <c r="CM243" s="290">
        <f>BK243*'Workforce costs'!I$9*(1+'Workforce costs'!I$10)*(1+'Workforce costs'!I$11)</f>
        <v>0</v>
      </c>
      <c r="CN243" s="290">
        <f>BL243*'Workforce costs'!J$9*(1+'Workforce costs'!J$10)*(1+'Workforce costs'!J$11)</f>
        <v>0</v>
      </c>
      <c r="CO243" s="290">
        <f>BM243*'Workforce costs'!K$9*(1+'Workforce costs'!K$10)*(1+'Workforce costs'!K$11)</f>
        <v>0</v>
      </c>
      <c r="CP243" s="290">
        <f>BN243*'Workforce costs'!L$9*(1+'Workforce costs'!L$10)*(1+'Workforce costs'!L$11)</f>
        <v>0</v>
      </c>
      <c r="CQ243" s="290">
        <f>BO243*'Workforce costs'!M$9*(1+'Workforce costs'!M$10)*(1+'Workforce costs'!M$11)</f>
        <v>0</v>
      </c>
      <c r="CR243" s="290">
        <f>BP243*'Workforce costs'!N$9*(1+'Workforce costs'!N$10)*(1+'Workforce costs'!N$11)</f>
        <v>0</v>
      </c>
      <c r="CS243" s="290">
        <f>BQ243*'Workforce costs'!O$9*(1+'Workforce costs'!O$10)*(1+'Workforce costs'!O$11)</f>
        <v>0</v>
      </c>
      <c r="CT243" s="290">
        <f>BR243*'Workforce costs'!P$9*(1+'Workforce costs'!P$10)*(1+'Workforce costs'!P$11)</f>
        <v>0</v>
      </c>
      <c r="CU243" s="290">
        <f>BS243*'Workforce costs'!Q$9*(1+'Workforce costs'!Q$10)*(1+'Workforce costs'!Q$11)</f>
        <v>0</v>
      </c>
      <c r="CV243" s="290">
        <f>BT243*'Workforce costs'!R$9*(1+'Workforce costs'!R$10)*(1+'Workforce costs'!R$11)</f>
        <v>0</v>
      </c>
      <c r="CW243" s="290">
        <f>BU243*'Workforce costs'!S$9*(1+'Workforce costs'!S$10)*(1+'Workforce costs'!S$11)</f>
        <v>0</v>
      </c>
      <c r="CX243" s="290">
        <f>BV243*'Workforce costs'!T$9*(1+'Workforce costs'!T$10)*(1+'Workforce costs'!T$11)</f>
        <v>0</v>
      </c>
      <c r="CY243" s="290">
        <f>BW243*'Workforce costs'!U$9*(1+'Workforce costs'!U$10)*(1+'Workforce costs'!U$11)</f>
        <v>0</v>
      </c>
      <c r="CZ243" s="290">
        <f>BX243*'Workforce costs'!V$9*(1+'Workforce costs'!V$10)*(1+'Workforce costs'!V$11)</f>
        <v>0</v>
      </c>
      <c r="DA243" s="290">
        <f>BY243*'Workforce costs'!W$9*(1+'Workforce costs'!W$10)*(1+'Workforce costs'!W$11)</f>
        <v>0</v>
      </c>
      <c r="DB243" s="290">
        <f>BZ243*'Workforce costs'!X$9*(1+'Workforce costs'!X$10)*(1+'Workforce costs'!X$11)</f>
        <v>0</v>
      </c>
      <c r="DC243" s="290">
        <f>CA243*'Workforce costs'!Y$9*(1+'Workforce costs'!Y$10)*(1+'Workforce costs'!Y$11)</f>
        <v>0</v>
      </c>
      <c r="DD243" s="290">
        <f>CB243*'Workforce costs'!Z$9*(1+'Workforce costs'!Z$10)*(1+'Workforce costs'!Z$11)</f>
        <v>0</v>
      </c>
      <c r="DE243" s="290">
        <f>CC243*'Workforce costs'!AA$9*(1+'Workforce costs'!AA$10)*(1+'Workforce costs'!AA$11)</f>
        <v>0</v>
      </c>
      <c r="DF243" s="290">
        <f>CD243*'Workforce costs'!AB$9*(1+'Workforce costs'!AB$10)*(1+'Workforce costs'!AB$11)</f>
        <v>0</v>
      </c>
    </row>
    <row r="244" spans="1:110" x14ac:dyDescent="0.3">
      <c r="A244" s="2" t="str">
        <f>Outputs!$A$4</f>
        <v>Australia</v>
      </c>
      <c r="B244" s="2" t="str">
        <f t="shared" si="27"/>
        <v>Australia 12to17</v>
      </c>
      <c r="C244" s="30">
        <f>VLOOKUP($B244,Populations!$D$15:$H$1920,3,FALSE)</f>
        <v>1959472</v>
      </c>
      <c r="D244" s="255">
        <f>IF(OR($H244="General pop",$H244="Schools",$H244="Workplace",$H244="Skills Training",$H244="Digital Supports"),1,VLOOKUP($B244,Populations!$D$15:$H$1920,5,FALSE))</f>
        <v>1</v>
      </c>
      <c r="E244" s="88">
        <f>VLOOKUP(I244,Epidemiology!$C$10:$H$47,6,FALSE)</f>
        <v>2044</v>
      </c>
      <c r="F244" s="102">
        <f>'Care profiles'!R245</f>
        <v>1</v>
      </c>
      <c r="G244" s="15" t="str">
        <f>'Care profiles'!A245</f>
        <v>12to17</v>
      </c>
      <c r="H244" s="15" t="str">
        <f>'Care profiles'!B245</f>
        <v>Attempts</v>
      </c>
      <c r="I244" s="15" t="str">
        <f>'Care profiles'!C245</f>
        <v>Attempts_12-17yrs</v>
      </c>
      <c r="J244" s="15" t="str">
        <f>'Care profiles'!D245</f>
        <v>Care profile</v>
      </c>
      <c r="K244" s="15" t="str">
        <f>'Care profiles'!E245</f>
        <v>Community-Based Support – Safe Spaces for Crisis</v>
      </c>
      <c r="L244" s="104">
        <f>'Care profiles'!F245</f>
        <v>0.4</v>
      </c>
      <c r="M244" s="15">
        <f>'Care profiles'!G245</f>
        <v>6</v>
      </c>
      <c r="N244" s="15">
        <f>'Care profiles'!H245</f>
        <v>150</v>
      </c>
      <c r="O244" s="15" t="str">
        <f>'Care profiles'!I245</f>
        <v>min</v>
      </c>
      <c r="P244" s="15" t="str">
        <f>'Care profiles'!J245</f>
        <v>Team</v>
      </c>
      <c r="Q244" s="15" t="str">
        <f>'Care profiles'!K245</f>
        <v>Community-Based Support – Safe Spaces for Crisis</v>
      </c>
      <c r="R244" s="15" t="str">
        <f>'Care profiles'!M245</f>
        <v>N</v>
      </c>
      <c r="S244" s="15" t="str">
        <f>'Care profiles'!O245</f>
        <v>Y</v>
      </c>
      <c r="T244" s="15" t="str">
        <f>'Care profiles'!Q245</f>
        <v>Y</v>
      </c>
      <c r="U244" s="30">
        <f t="shared" si="28"/>
        <v>40051.607680000001</v>
      </c>
      <c r="V244" s="30">
        <f t="shared" si="29"/>
        <v>16020.643072000001</v>
      </c>
      <c r="W244" s="30">
        <f>IF(M244="n/a",0,IF(O244="days",V244*M244*(1+(VLOOKUP(K244,'Bed parameters'!$A$9:$G$12,7,FALSE))),V244*M244))</f>
        <v>96123.858432000008</v>
      </c>
      <c r="X244" s="30">
        <f t="shared" si="30"/>
        <v>240309.64608000001</v>
      </c>
      <c r="Y244" s="30">
        <f t="shared" si="31"/>
        <v>0</v>
      </c>
      <c r="Z244" s="113">
        <f>_xlfn.IFNA(Y244/((VLOOKUP(K244,'Bed parameters'!$A$9:$G$12,3,FALSE))*(VLOOKUP(K244,'Bed parameters'!$A$9:$G$12,5,FALSE))),0)</f>
        <v>0</v>
      </c>
      <c r="AA244" s="30">
        <f t="shared" si="32"/>
        <v>240309.64608000001</v>
      </c>
      <c r="AB244" s="30">
        <f>_xlfn.IFNA(IF($O244="days",$Y244*(VLOOKUP($K244,'Bed parameters'!$A$9:$I$12,9,FALSE))*$F244*(VLOOKUP($Q244,'Workforce distribution'!$C$8:$AD$30,AB$7,FALSE)),IF($Q244="n/a",(IF($P244=AB$6,$X244*$F244,0)),$X244*$F244*(VLOOKUP($Q244,'Workforce distribution'!$C$8:$AD$30,AB$7,FALSE)))),0)</f>
        <v>0</v>
      </c>
      <c r="AC244" s="30">
        <f>_xlfn.IFNA(IF($O244="days",$Y244*(VLOOKUP($K244,'Bed parameters'!$A$9:$I$12,9,FALSE))*$F244*(VLOOKUP($Q244,'Workforce distribution'!$C$8:$AD$30,AC$7,FALSE)),IF($Q244="n/a",(IF($P244=AC$6,$X244*$F244,0)),$X244*$F244*(VLOOKUP($Q244,'Workforce distribution'!$C$8:$AD$30,AC$7,FALSE)))),0)</f>
        <v>0</v>
      </c>
      <c r="AD244" s="30">
        <f>_xlfn.IFNA(IF($O244="days",$Y244*(VLOOKUP($K244,'Bed parameters'!$A$9:$I$12,9,FALSE))*$F244*(VLOOKUP($Q244,'Workforce distribution'!$C$8:$AD$30,AD$7,FALSE)),IF($Q244="n/a",(IF($P244=AD$6,$X244*$F244,0)),$X244*$F244*(VLOOKUP($Q244,'Workforce distribution'!$C$8:$AD$30,AD$7,FALSE)))),0)</f>
        <v>0</v>
      </c>
      <c r="AE244" s="30">
        <f>_xlfn.IFNA(IF($O244="days",$Y244*(VLOOKUP($K244,'Bed parameters'!$A$9:$I$12,9,FALSE))*$F244*(VLOOKUP($Q244,'Workforce distribution'!$C$8:$AD$30,AE$7,FALSE)),IF($Q244="n/a",(IF($P244=AE$6,$X244*$F244,0)),$X244*$F244*(VLOOKUP($Q244,'Workforce distribution'!$C$8:$AD$30,AE$7,FALSE)))),0)</f>
        <v>216278.681472</v>
      </c>
      <c r="AF244" s="30">
        <f>_xlfn.IFNA(IF($O244="days",$Y244*(VLOOKUP($K244,'Bed parameters'!$A$9:$I$12,9,FALSE))*$F244*(VLOOKUP($Q244,'Workforce distribution'!$C$8:$AD$30,AF$7,FALSE)),IF($Q244="n/a",(IF($P244=AF$6,$X244*$F244,0)),$X244*$F244*(VLOOKUP($Q244,'Workforce distribution'!$C$8:$AD$30,AF$7,FALSE)))),0)</f>
        <v>0</v>
      </c>
      <c r="AG244" s="30">
        <f>_xlfn.IFNA(IF($O244="days",$Y244*(VLOOKUP($K244,'Bed parameters'!$A$9:$I$12,9,FALSE))*$F244*(VLOOKUP($Q244,'Workforce distribution'!$C$8:$AD$30,AG$7,FALSE)),IF($Q244="n/a",(IF($P244=AG$6,$X244*$F244,0)),$X244*$F244*(VLOOKUP($Q244,'Workforce distribution'!$C$8:$AD$30,AG$7,FALSE)))),0)</f>
        <v>0</v>
      </c>
      <c r="AH244" s="30">
        <f>_xlfn.IFNA(IF($O244="days",$Y244*(VLOOKUP($K244,'Bed parameters'!$A$9:$I$12,9,FALSE))*$F244*(VLOOKUP($Q244,'Workforce distribution'!$C$8:$AD$30,AH$7,FALSE)),IF($Q244="n/a",(IF($P244=AH$6,$X244*$F244,0)),$X244*$F244*(VLOOKUP($Q244,'Workforce distribution'!$C$8:$AD$30,AH$7,FALSE)))),0)</f>
        <v>0</v>
      </c>
      <c r="AI244" s="30">
        <f>_xlfn.IFNA(IF($O244="days",$Y244*(VLOOKUP($K244,'Bed parameters'!$A$9:$I$12,9,FALSE))*$F244*(VLOOKUP($Q244,'Workforce distribution'!$C$8:$AD$30,AI$7,FALSE)),IF($Q244="n/a",(IF($P244=AI$6,$X244*$F244,0)),$X244*$F244*(VLOOKUP($Q244,'Workforce distribution'!$C$8:$AD$30,AI$7,FALSE)))),0)</f>
        <v>0</v>
      </c>
      <c r="AJ244" s="30">
        <f>_xlfn.IFNA(IF($O244="days",$Y244*(VLOOKUP($K244,'Bed parameters'!$A$9:$I$12,9,FALSE))*$F244*(VLOOKUP($Q244,'Workforce distribution'!$C$8:$AD$30,AJ$7,FALSE)),IF($Q244="n/a",(IF($P244=AJ$6,$X244*$F244,0)),$X244*$F244*(VLOOKUP($Q244,'Workforce distribution'!$C$8:$AD$30,AJ$7,FALSE)))),0)</f>
        <v>0</v>
      </c>
      <c r="AK244" s="30">
        <f>_xlfn.IFNA(IF($O244="days",$Y244*(VLOOKUP($K244,'Bed parameters'!$A$9:$I$12,9,FALSE))*$F244*(VLOOKUP($Q244,'Workforce distribution'!$C$8:$AD$30,AK$7,FALSE)),IF($Q244="n/a",(IF($P244=AK$6,$X244*$F244,0)),$X244*$F244*(VLOOKUP($Q244,'Workforce distribution'!$C$8:$AD$30,AK$7,FALSE)))),0)</f>
        <v>0</v>
      </c>
      <c r="AL244" s="30">
        <f>_xlfn.IFNA(IF($O244="days",$Y244*(VLOOKUP($K244,'Bed parameters'!$A$9:$I$12,9,FALSE))*$F244*(VLOOKUP($Q244,'Workforce distribution'!$C$8:$AD$30,AL$7,FALSE)),IF($Q244="n/a",(IF($P244=AL$6,$X244*$F244,0)),$X244*$F244*(VLOOKUP($Q244,'Workforce distribution'!$C$8:$AD$30,AL$7,FALSE)))),0)</f>
        <v>0</v>
      </c>
      <c r="AM244" s="30">
        <f>_xlfn.IFNA(IF($O244="days",$Y244*(VLOOKUP($K244,'Bed parameters'!$A$9:$I$12,9,FALSE))*$F244*(VLOOKUP($Q244,'Workforce distribution'!$C$8:$AD$30,AM$7,FALSE)),IF($Q244="n/a",(IF($P244=AM$6,$X244*$F244,0)),$X244*$F244*(VLOOKUP($Q244,'Workforce distribution'!$C$8:$AD$30,AM$7,FALSE)))),0)</f>
        <v>0</v>
      </c>
      <c r="AN244" s="30">
        <f>_xlfn.IFNA(IF($O244="days",$Y244*(VLOOKUP($K244,'Bed parameters'!$A$9:$I$12,9,FALSE))*$F244*(VLOOKUP($Q244,'Workforce distribution'!$C$8:$AD$30,AN$7,FALSE)),IF($Q244="n/a",(IF($P244=AN$6,$X244*$F244,0)),$X244*$F244*(VLOOKUP($Q244,'Workforce distribution'!$C$8:$AD$30,AN$7,FALSE)))),0)</f>
        <v>0</v>
      </c>
      <c r="AO244" s="30">
        <f>_xlfn.IFNA(IF($O244="days",$Y244*(VLOOKUP($K244,'Bed parameters'!$A$9:$I$12,9,FALSE))*$F244*(VLOOKUP($Q244,'Workforce distribution'!$C$8:$AD$30,AO$7,FALSE)),IF($Q244="n/a",(IF($P244=AO$6,$X244*$F244,0)),$X244*$F244*(VLOOKUP($Q244,'Workforce distribution'!$C$8:$AD$30,AO$7,FALSE)))),0)</f>
        <v>0</v>
      </c>
      <c r="AP244" s="30">
        <f>_xlfn.IFNA(IF($O244="days",$Y244*(VLOOKUP($K244,'Bed parameters'!$A$9:$I$12,9,FALSE))*$F244*(VLOOKUP($Q244,'Workforce distribution'!$C$8:$AD$30,AP$7,FALSE)),IF($Q244="n/a",(IF($P244=AP$6,$X244*$F244,0)),$X244*$F244*(VLOOKUP($Q244,'Workforce distribution'!$C$8:$AD$30,AP$7,FALSE)))),0)</f>
        <v>0</v>
      </c>
      <c r="AQ244" s="30">
        <f>_xlfn.IFNA(IF($O244="days",$Y244*(VLOOKUP($K244,'Bed parameters'!$A$9:$I$12,9,FALSE))*$F244*(VLOOKUP($Q244,'Workforce distribution'!$C$8:$AD$30,AQ$7,FALSE)),IF($Q244="n/a",(IF($P244=AQ$6,$X244*$F244,0)),$X244*$F244*(VLOOKUP($Q244,'Workforce distribution'!$C$8:$AD$30,AQ$7,FALSE)))),0)</f>
        <v>0</v>
      </c>
      <c r="AR244" s="30">
        <f>_xlfn.IFNA(IF($O244="days",$Y244*(VLOOKUP($K244,'Bed parameters'!$A$9:$I$12,9,FALSE))*$F244*(VLOOKUP($Q244,'Workforce distribution'!$C$8:$AD$30,AR$7,FALSE)),IF($Q244="n/a",(IF($P244=AR$6,$X244*$F244,0)),$X244*$F244*(VLOOKUP($Q244,'Workforce distribution'!$C$8:$AD$30,AR$7,FALSE)))),0)</f>
        <v>0</v>
      </c>
      <c r="AS244" s="30">
        <f>_xlfn.IFNA(IF($O244="days",$Y244*(VLOOKUP($K244,'Bed parameters'!$A$9:$I$12,9,FALSE))*$F244*(VLOOKUP($Q244,'Workforce distribution'!$C$8:$AD$30,AS$7,FALSE)),IF($Q244="n/a",(IF($P244=AS$6,$X244*$F244,0)),$X244*$F244*(VLOOKUP($Q244,'Workforce distribution'!$C$8:$AD$30,AS$7,FALSE)))),0)</f>
        <v>24030.964608000002</v>
      </c>
      <c r="AT244" s="30">
        <f>_xlfn.IFNA(IF($O244="days",$Y244*(VLOOKUP($K244,'Bed parameters'!$A$9:$I$12,9,FALSE))*$F244*(VLOOKUP($Q244,'Workforce distribution'!$C$8:$AD$30,AT$7,FALSE)),IF($Q244="n/a",(IF($P244=AT$6,$X244*$F244,0)),$X244*$F244*(VLOOKUP($Q244,'Workforce distribution'!$C$8:$AD$30,AT$7,FALSE)))),0)</f>
        <v>0</v>
      </c>
      <c r="AU244" s="30">
        <f>_xlfn.IFNA(IF($O244="days",$Y244*(VLOOKUP($K244,'Bed parameters'!$A$9:$I$12,9,FALSE))*$F244*(VLOOKUP($Q244,'Workforce distribution'!$C$8:$AD$30,AU$7,FALSE)),IF($Q244="n/a",(IF($P244=AU$6,$X244*$F244,0)),$X244*$F244*(VLOOKUP($Q244,'Workforce distribution'!$C$8:$AD$30,AU$7,FALSE)))),0)</f>
        <v>0</v>
      </c>
      <c r="AV244" s="30">
        <f>_xlfn.IFNA(IF($O244="days",$Y244*(VLOOKUP($K244,'Bed parameters'!$A$9:$I$12,9,FALSE))*$F244*(VLOOKUP($Q244,'Workforce distribution'!$C$8:$AD$30,AV$7,FALSE)),IF($Q244="n/a",(IF($P244=AV$6,$X244*$F244,0)),$X244*$F244*(VLOOKUP($Q244,'Workforce distribution'!$C$8:$AD$30,AV$7,FALSE)))),0)</f>
        <v>0</v>
      </c>
      <c r="AW244" s="30">
        <f>_xlfn.IFNA(IF($O244="days",$Y244*(VLOOKUP($K244,'Bed parameters'!$A$9:$I$12,9,FALSE))*$F244*(VLOOKUP($Q244,'Workforce distribution'!$C$8:$AD$30,AW$7,FALSE)),IF($Q244="n/a",(IF($P244=AW$6,$X244*$F244,0)),$X244*$F244*(VLOOKUP($Q244,'Workforce distribution'!$C$8:$AD$30,AW$7,FALSE)))),0)</f>
        <v>0</v>
      </c>
      <c r="AX244" s="30">
        <f>_xlfn.IFNA(IF($O244="days",$Y244*(VLOOKUP($K244,'Bed parameters'!$A$9:$I$12,9,FALSE))*$F244*(VLOOKUP($Q244,'Workforce distribution'!$C$8:$AD$30,AX$7,FALSE)),IF($Q244="n/a",(IF($P244=AX$6,$X244*$F244,0)),$X244*$F244*(VLOOKUP($Q244,'Workforce distribution'!$C$8:$AD$30,AX$7,FALSE)))),0)</f>
        <v>0</v>
      </c>
      <c r="AY244" s="30">
        <f>_xlfn.IFNA(IF($O244="days",$Y244*(VLOOKUP($K244,'Bed parameters'!$A$9:$I$12,9,FALSE))*$F244*(VLOOKUP($Q244,'Workforce distribution'!$C$8:$AD$30,AY$7,FALSE)),IF($Q244="n/a",(IF($P244=AY$6,$X244*$F244,0)),$X244*$F244*(VLOOKUP($Q244,'Workforce distribution'!$C$8:$AD$30,AY$7,FALSE)))),0)</f>
        <v>0</v>
      </c>
      <c r="AZ244" s="30">
        <f>_xlfn.IFNA(IF($O244="days",$Y244*(VLOOKUP($K244,'Bed parameters'!$A$9:$I$12,9,FALSE))*$F244*(VLOOKUP($Q244,'Workforce distribution'!$C$8:$AD$30,AZ$7,FALSE)),IF($Q244="n/a",(IF($P244=AZ$6,$X244*$F244,0)),$X244*$F244*(VLOOKUP($Q244,'Workforce distribution'!$C$8:$AD$30,AZ$7,FALSE)))),0)</f>
        <v>0</v>
      </c>
      <c r="BA244" s="30">
        <f>_xlfn.IFNA(IF($O244="days",$Y244*(VLOOKUP($K244,'Bed parameters'!$A$9:$I$12,9,FALSE))*$F244*(VLOOKUP($Q244,'Workforce distribution'!$C$8:$AD$30,BA$7,FALSE)),IF($Q244="n/a",(IF($P244=BA$6,$X244*$F244,0)),$X244*$F244*(VLOOKUP($Q244,'Workforce distribution'!$C$8:$AD$30,BA$7,FALSE)))),0)</f>
        <v>0</v>
      </c>
      <c r="BB244" s="30">
        <f>_xlfn.IFNA(IF($O244="days",$Y244*(VLOOKUP($K244,'Bed parameters'!$A$9:$I$12,9,FALSE))*$F244*(VLOOKUP($Q244,'Workforce distribution'!$C$8:$AD$30,BB$7,FALSE)),IF($Q244="n/a",(IF($P244=BB$6,$X244*$F244,0)),$X244*$F244*(VLOOKUP($Q244,'Workforce distribution'!$C$8:$AD$30,BB$7,FALSE)))),0)</f>
        <v>0</v>
      </c>
      <c r="BC244" s="149">
        <f t="shared" si="33"/>
        <v>143.44161676464614</v>
      </c>
      <c r="BD244" s="288">
        <f>IF($Q244="n/a",(IF('Workforce hours'!D$30=0,0,(AB244/'Workforce hours'!D$30))),(IF(VLOOKUP($Q244,'Workforce hours'!$C$8:$AD$30,BD$7,FALSE)=0,0,(AB244/(VLOOKUP($Q244,'Workforce hours'!$C$8:$AD$30,BD$7,FALSE))))))</f>
        <v>0</v>
      </c>
      <c r="BE244" s="288">
        <f>IF($Q244="n/a",(IF('Workforce hours'!E$30=0,0,(AC244/'Workforce hours'!E$30))),(IF(VLOOKUP($Q244,'Workforce hours'!$C$8:$AD$30,BE$7,FALSE)=0,0,(AC244/(VLOOKUP($Q244,'Workforce hours'!$C$8:$AD$30,BE$7,FALSE))))))</f>
        <v>0</v>
      </c>
      <c r="BF244" s="288">
        <f>IF($Q244="n/a",(IF('Workforce hours'!F$30=0,0,(AD244/'Workforce hours'!F$30))),(IF(VLOOKUP($Q244,'Workforce hours'!$C$8:$AD$30,BF$7,FALSE)=0,0,(AD244/(VLOOKUP($Q244,'Workforce hours'!$C$8:$AD$30,BF$7,FALSE))))))</f>
        <v>0</v>
      </c>
      <c r="BG244" s="288">
        <f>IF($Q244="n/a",(IF('Workforce hours'!G$30=0,0,(AE244/'Workforce hours'!G$30))),(IF(VLOOKUP($Q244,'Workforce hours'!$C$8:$AD$30,BG$7,FALSE)=0,0,(AE244/(VLOOKUP($Q244,'Workforce hours'!$C$8:$AD$30,BG$7,FALSE))))))</f>
        <v>128.73731039999998</v>
      </c>
      <c r="BH244" s="288">
        <f>IF($Q244="n/a",(IF('Workforce hours'!H$30=0,0,(AF244/'Workforce hours'!H$30))),(IF(VLOOKUP($Q244,'Workforce hours'!$C$8:$AD$30,BH$7,FALSE)=0,0,(AF244/(VLOOKUP($Q244,'Workforce hours'!$C$8:$AD$30,BH$7,FALSE))))))</f>
        <v>0</v>
      </c>
      <c r="BI244" s="288">
        <f>IF($Q244="n/a",(IF('Workforce hours'!I$30=0,0,(AG244/'Workforce hours'!I$30))),(IF(VLOOKUP($Q244,'Workforce hours'!$C$8:$AD$30,BI$7,FALSE)=0,0,(AG244/(VLOOKUP($Q244,'Workforce hours'!$C$8:$AD$30,BI$7,FALSE))))))</f>
        <v>0</v>
      </c>
      <c r="BJ244" s="288">
        <f>IF($Q244="n/a",(IF('Workforce hours'!J$30=0,0,(AH244/'Workforce hours'!J$30))),(IF(VLOOKUP($Q244,'Workforce hours'!$C$8:$AD$30,BJ$7,FALSE)=0,0,(AH244/(VLOOKUP($Q244,'Workforce hours'!$C$8:$AD$30,BJ$7,FALSE))))))</f>
        <v>0</v>
      </c>
      <c r="BK244" s="288">
        <f>IF($Q244="n/a",(IF('Workforce hours'!K$30=0,0,(AI244/'Workforce hours'!K$30))),(IF(VLOOKUP($Q244,'Workforce hours'!$C$8:$AD$30,BK$7,FALSE)=0,0,(AI244/(VLOOKUP($Q244,'Workforce hours'!$C$8:$AD$30,BK$7,FALSE))))))</f>
        <v>0</v>
      </c>
      <c r="BL244" s="288">
        <f>IF($Q244="n/a",(IF('Workforce hours'!L$30=0,0,(AJ244/'Workforce hours'!L$30))),(IF(VLOOKUP($Q244,'Workforce hours'!$C$8:$AD$30,BL$7,FALSE)=0,0,(AJ244/(VLOOKUP($Q244,'Workforce hours'!$C$8:$AD$30,BL$7,FALSE))))))</f>
        <v>0</v>
      </c>
      <c r="BM244" s="288">
        <f>IF($Q244="n/a",(IF('Workforce hours'!M$30=0,0,(AK244/'Workforce hours'!M$30))),(IF(VLOOKUP($Q244,'Workforce hours'!$C$8:$AD$30,BM$7,FALSE)=0,0,(AK244/(VLOOKUP($Q244,'Workforce hours'!$C$8:$AD$30,BM$7,FALSE))))))</f>
        <v>0</v>
      </c>
      <c r="BN244" s="288">
        <f>IF($Q244="n/a",(IF('Workforce hours'!N$30=0,0,(AL244/'Workforce hours'!N$30))),(IF(VLOOKUP($Q244,'Workforce hours'!$C$8:$AD$30,BN$7,FALSE)=0,0,(AL244/(VLOOKUP($Q244,'Workforce hours'!$C$8:$AD$30,BN$7,FALSE))))))</f>
        <v>0</v>
      </c>
      <c r="BO244" s="288">
        <f>IF($Q244="n/a",(IF('Workforce hours'!O$30=0,0,(AM244/'Workforce hours'!O$30))),(IF(VLOOKUP($Q244,'Workforce hours'!$C$8:$AD$30,BO$7,FALSE)=0,0,(AM244/(VLOOKUP($Q244,'Workforce hours'!$C$8:$AD$30,BO$7,FALSE))))))</f>
        <v>0</v>
      </c>
      <c r="BP244" s="288">
        <f>IF($Q244="n/a",(IF('Workforce hours'!P$30=0,0,(AN244/'Workforce hours'!P$30))),(IF(VLOOKUP($Q244,'Workforce hours'!$C$8:$AD$30,BP$7,FALSE)=0,0,(AN244/(VLOOKUP($Q244,'Workforce hours'!$C$8:$AD$30,BP$7,FALSE))))))</f>
        <v>0</v>
      </c>
      <c r="BQ244" s="288">
        <f>IF($Q244="n/a",(IF('Workforce hours'!Q$30=0,0,(AO244/'Workforce hours'!Q$30))),(IF(VLOOKUP($Q244,'Workforce hours'!$C$8:$AD$30,BQ$7,FALSE)=0,0,(AO244/(VLOOKUP($Q244,'Workforce hours'!$C$8:$AD$30,BQ$7,FALSE))))))</f>
        <v>0</v>
      </c>
      <c r="BR244" s="288">
        <f>IF($Q244="n/a",(IF('Workforce hours'!R$30=0,0,(AP244/'Workforce hours'!R$30))),(IF(VLOOKUP($Q244,'Workforce hours'!$C$8:$AD$30,BR$7,FALSE)=0,0,(AP244/(VLOOKUP($Q244,'Workforce hours'!$C$8:$AD$30,BR$7,FALSE))))))</f>
        <v>0</v>
      </c>
      <c r="BS244" s="288">
        <f>IF($Q244="n/a",(IF('Workforce hours'!S$30=0,0,(AQ244/'Workforce hours'!S$30))),(IF(VLOOKUP($Q244,'Workforce hours'!$C$8:$AD$30,BS$7,FALSE)=0,0,(AQ244/(VLOOKUP($Q244,'Workforce hours'!$C$8:$AD$30,BS$7,FALSE))))))</f>
        <v>0</v>
      </c>
      <c r="BT244" s="288">
        <f>IF($Q244="n/a",(IF('Workforce hours'!T$30=0,0,(AR244/'Workforce hours'!T$30))),(IF(VLOOKUP($Q244,'Workforce hours'!$C$8:$AD$30,BT$7,FALSE)=0,0,(AR244/(VLOOKUP($Q244,'Workforce hours'!$C$8:$AD$30,BT$7,FALSE))))))</f>
        <v>0</v>
      </c>
      <c r="BU244" s="288">
        <f>IF($Q244="n/a",(IF('Workforce hours'!U$30=0,0,(AS244/'Workforce hours'!U$30))),(IF(VLOOKUP($Q244,'Workforce hours'!$C$8:$AD$30,BU$7,FALSE)=0,0,(AS244/(VLOOKUP($Q244,'Workforce hours'!$C$8:$AD$30,BU$7,FALSE))))))</f>
        <v>14.704306364646166</v>
      </c>
      <c r="BV244" s="288">
        <f>IF($Q244="n/a",(IF('Workforce hours'!V$30=0,0,(AT244/'Workforce hours'!V$30))),(IF(VLOOKUP($Q244,'Workforce hours'!$C$8:$AD$30,BV$7,FALSE)=0,0,(AT244/(VLOOKUP($Q244,'Workforce hours'!$C$8:$AD$30,BV$7,FALSE))))))</f>
        <v>0</v>
      </c>
      <c r="BW244" s="288">
        <f>IF($Q244="n/a",(IF('Workforce hours'!W$30=0,0,(AU244/'Workforce hours'!W$30))),(IF(VLOOKUP($Q244,'Workforce hours'!$C$8:$AD$30,BW$7,FALSE)=0,0,(AU244/(VLOOKUP($Q244,'Workforce hours'!$C$8:$AD$30,BW$7,FALSE))))))</f>
        <v>0</v>
      </c>
      <c r="BX244" s="288">
        <f>IF($Q244="n/a",(IF('Workforce hours'!X$30=0,0,(AV244/'Workforce hours'!X$30))),(IF(VLOOKUP($Q244,'Workforce hours'!$C$8:$AD$30,BX$7,FALSE)=0,0,(AV244/(VLOOKUP($Q244,'Workforce hours'!$C$8:$AD$30,BX$7,FALSE))))))</f>
        <v>0</v>
      </c>
      <c r="BY244" s="288">
        <f>IF($Q244="n/a",(IF('Workforce hours'!Y$30=0,0,(AW244/'Workforce hours'!Y$30))),(IF(VLOOKUP($Q244,'Workforce hours'!$C$8:$AD$30,BY$7,FALSE)=0,0,(AW244/(VLOOKUP($Q244,'Workforce hours'!$C$8:$AD$30,BY$7,FALSE))))))</f>
        <v>0</v>
      </c>
      <c r="BZ244" s="288">
        <f>IF($Q244="n/a",(IF('Workforce hours'!Z$30=0,0,(AX244/'Workforce hours'!Z$30))),(IF(VLOOKUP($Q244,'Workforce hours'!$C$8:$AD$30,BZ$7,FALSE)=0,0,(AX244/(VLOOKUP($Q244,'Workforce hours'!$C$8:$AD$30,BZ$7,FALSE))))))</f>
        <v>0</v>
      </c>
      <c r="CA244" s="288">
        <f>IF($Q244="n/a",(IF('Workforce hours'!AA$30=0,0,(AY244/'Workforce hours'!AA$30))),(IF(VLOOKUP($Q244,'Workforce hours'!$C$8:$AD$30,CA$7,FALSE)=0,0,(AY244/(VLOOKUP($Q244,'Workforce hours'!$C$8:$AD$30,CA$7,FALSE))))))</f>
        <v>0</v>
      </c>
      <c r="CB244" s="288">
        <f>IF($Q244="n/a",(IF('Workforce hours'!AB$30=0,0,(AZ244/'Workforce hours'!AB$30))),(IF(VLOOKUP($Q244,'Workforce hours'!$C$8:$AD$30,CB$7,FALSE)=0,0,(AZ244/(VLOOKUP($Q244,'Workforce hours'!$C$8:$AD$30,CB$7,FALSE))))))</f>
        <v>0</v>
      </c>
      <c r="CC244" s="288">
        <f>IF($Q244="n/a",(IF('Workforce hours'!AC$30=0,0,(BA244/'Workforce hours'!AC$30))),(IF(VLOOKUP($Q244,'Workforce hours'!$C$8:$AD$30,CC$7,FALSE)=0,0,(BA244/(VLOOKUP($Q244,'Workforce hours'!$C$8:$AD$30,CC$7,FALSE))))))</f>
        <v>0</v>
      </c>
      <c r="CD244" s="288">
        <f>IF($Q244="n/a",(IF('Workforce hours'!AD$30=0,0,(BB244/'Workforce hours'!AD$30))),(IF(VLOOKUP($Q244,'Workforce hours'!$C$8:$AD$30,CD$7,FALSE)=0,0,(BB244/(VLOOKUP($Q244,'Workforce hours'!$C$8:$AD$30,CD$7,FALSE))))))</f>
        <v>0</v>
      </c>
      <c r="CE244" s="289">
        <f t="shared" si="34"/>
        <v>0</v>
      </c>
      <c r="CF244" s="290">
        <f>BD244*'Workforce costs'!B$9*(1+'Workforce costs'!B$10)*(1+'Workforce costs'!B$11)</f>
        <v>0</v>
      </c>
      <c r="CG244" s="290">
        <f>BE244*'Workforce costs'!C$9*(1+'Workforce costs'!C$10)*(1+'Workforce costs'!C$11)</f>
        <v>0</v>
      </c>
      <c r="CH244" s="290">
        <f>BF244*'Workforce costs'!D$9*(1+'Workforce costs'!D$10)*(1+'Workforce costs'!D$11)</f>
        <v>0</v>
      </c>
      <c r="CI244" s="290">
        <f>BG244*'Workforce costs'!E$9*(1+'Workforce costs'!E$10)*(1+'Workforce costs'!E$11)</f>
        <v>0</v>
      </c>
      <c r="CJ244" s="290">
        <f>BH244*'Workforce costs'!F$9*(1+'Workforce costs'!F$10)*(1+'Workforce costs'!F$11)</f>
        <v>0</v>
      </c>
      <c r="CK244" s="290">
        <f>BI244*'Workforce costs'!G$9*(1+'Workforce costs'!G$10)*(1+'Workforce costs'!G$11)</f>
        <v>0</v>
      </c>
      <c r="CL244" s="290">
        <f>BJ244*'Workforce costs'!H$9*(1+'Workforce costs'!H$10)*(1+'Workforce costs'!H$11)</f>
        <v>0</v>
      </c>
      <c r="CM244" s="290">
        <f>BK244*'Workforce costs'!I$9*(1+'Workforce costs'!I$10)*(1+'Workforce costs'!I$11)</f>
        <v>0</v>
      </c>
      <c r="CN244" s="290">
        <f>BL244*'Workforce costs'!J$9*(1+'Workforce costs'!J$10)*(1+'Workforce costs'!J$11)</f>
        <v>0</v>
      </c>
      <c r="CO244" s="290">
        <f>BM244*'Workforce costs'!K$9*(1+'Workforce costs'!K$10)*(1+'Workforce costs'!K$11)</f>
        <v>0</v>
      </c>
      <c r="CP244" s="290">
        <f>BN244*'Workforce costs'!L$9*(1+'Workforce costs'!L$10)*(1+'Workforce costs'!L$11)</f>
        <v>0</v>
      </c>
      <c r="CQ244" s="290">
        <f>BO244*'Workforce costs'!M$9*(1+'Workforce costs'!M$10)*(1+'Workforce costs'!M$11)</f>
        <v>0</v>
      </c>
      <c r="CR244" s="290">
        <f>BP244*'Workforce costs'!N$9*(1+'Workforce costs'!N$10)*(1+'Workforce costs'!N$11)</f>
        <v>0</v>
      </c>
      <c r="CS244" s="290">
        <f>BQ244*'Workforce costs'!O$9*(1+'Workforce costs'!O$10)*(1+'Workforce costs'!O$11)</f>
        <v>0</v>
      </c>
      <c r="CT244" s="290">
        <f>BR244*'Workforce costs'!P$9*(1+'Workforce costs'!P$10)*(1+'Workforce costs'!P$11)</f>
        <v>0</v>
      </c>
      <c r="CU244" s="290">
        <f>BS244*'Workforce costs'!Q$9*(1+'Workforce costs'!Q$10)*(1+'Workforce costs'!Q$11)</f>
        <v>0</v>
      </c>
      <c r="CV244" s="290">
        <f>BT244*'Workforce costs'!R$9*(1+'Workforce costs'!R$10)*(1+'Workforce costs'!R$11)</f>
        <v>0</v>
      </c>
      <c r="CW244" s="290">
        <f>BU244*'Workforce costs'!S$9*(1+'Workforce costs'!S$10)*(1+'Workforce costs'!S$11)</f>
        <v>0</v>
      </c>
      <c r="CX244" s="290">
        <f>BV244*'Workforce costs'!T$9*(1+'Workforce costs'!T$10)*(1+'Workforce costs'!T$11)</f>
        <v>0</v>
      </c>
      <c r="CY244" s="290">
        <f>BW244*'Workforce costs'!U$9*(1+'Workforce costs'!U$10)*(1+'Workforce costs'!U$11)</f>
        <v>0</v>
      </c>
      <c r="CZ244" s="290">
        <f>BX244*'Workforce costs'!V$9*(1+'Workforce costs'!V$10)*(1+'Workforce costs'!V$11)</f>
        <v>0</v>
      </c>
      <c r="DA244" s="290">
        <f>BY244*'Workforce costs'!W$9*(1+'Workforce costs'!W$10)*(1+'Workforce costs'!W$11)</f>
        <v>0</v>
      </c>
      <c r="DB244" s="290">
        <f>BZ244*'Workforce costs'!X$9*(1+'Workforce costs'!X$10)*(1+'Workforce costs'!X$11)</f>
        <v>0</v>
      </c>
      <c r="DC244" s="290">
        <f>CA244*'Workforce costs'!Y$9*(1+'Workforce costs'!Y$10)*(1+'Workforce costs'!Y$11)</f>
        <v>0</v>
      </c>
      <c r="DD244" s="290">
        <f>CB244*'Workforce costs'!Z$9*(1+'Workforce costs'!Z$10)*(1+'Workforce costs'!Z$11)</f>
        <v>0</v>
      </c>
      <c r="DE244" s="290">
        <f>CC244*'Workforce costs'!AA$9*(1+'Workforce costs'!AA$10)*(1+'Workforce costs'!AA$11)</f>
        <v>0</v>
      </c>
      <c r="DF244" s="290">
        <f>CD244*'Workforce costs'!AB$9*(1+'Workforce costs'!AB$10)*(1+'Workforce costs'!AB$11)</f>
        <v>0</v>
      </c>
    </row>
    <row r="245" spans="1:110" x14ac:dyDescent="0.3">
      <c r="A245" s="2" t="str">
        <f>Outputs!$A$4</f>
        <v>Australia</v>
      </c>
      <c r="B245" s="2" t="str">
        <f t="shared" si="27"/>
        <v>Australia 12to17</v>
      </c>
      <c r="C245" s="30">
        <f>VLOOKUP($B245,Populations!$D$15:$H$1920,3,FALSE)</f>
        <v>1959472</v>
      </c>
      <c r="D245" s="255">
        <f>IF(OR($H245="General pop",$H245="Schools",$H245="Workplace",$H245="Skills Training",$H245="Digital Supports"),1,VLOOKUP($B245,Populations!$D$15:$H$1920,5,FALSE))</f>
        <v>1</v>
      </c>
      <c r="E245" s="88">
        <f>VLOOKUP(I245,Epidemiology!$C$10:$H$47,6,FALSE)</f>
        <v>2044</v>
      </c>
      <c r="F245" s="102">
        <f>'Care profiles'!R246</f>
        <v>1</v>
      </c>
      <c r="G245" s="15" t="str">
        <f>'Care profiles'!A246</f>
        <v>12to17</v>
      </c>
      <c r="H245" s="15" t="str">
        <f>'Care profiles'!B246</f>
        <v>Attempts</v>
      </c>
      <c r="I245" s="15" t="str">
        <f>'Care profiles'!C246</f>
        <v>Attempts_12-17yrs</v>
      </c>
      <c r="J245" s="15" t="str">
        <f>'Care profiles'!D246</f>
        <v>Care profile</v>
      </c>
      <c r="K245" s="15" t="str">
        <f>'Care profiles'!E246</f>
        <v>Short-Stay Residential (Multidisciplinary Team)</v>
      </c>
      <c r="L245" s="104">
        <f>'Care profiles'!F246</f>
        <v>0.1</v>
      </c>
      <c r="M245" s="15">
        <f>'Care profiles'!G246</f>
        <v>1</v>
      </c>
      <c r="N245" s="15">
        <f>'Care profiles'!H246</f>
        <v>4320</v>
      </c>
      <c r="O245" s="15" t="str">
        <f>'Care profiles'!I246</f>
        <v>min</v>
      </c>
      <c r="P245" s="15" t="str">
        <f>'Care profiles'!J246</f>
        <v>Team</v>
      </c>
      <c r="Q245" s="15" t="str">
        <f>'Care profiles'!K246</f>
        <v>Short-Stay Residential (Multidisciplinary Led)</v>
      </c>
      <c r="R245" s="15" t="str">
        <f>'Care profiles'!M246</f>
        <v>N</v>
      </c>
      <c r="S245" s="15" t="str">
        <f>'Care profiles'!O246</f>
        <v>Y</v>
      </c>
      <c r="T245" s="15" t="str">
        <f>'Care profiles'!Q246</f>
        <v>N</v>
      </c>
      <c r="U245" s="30">
        <f t="shared" si="28"/>
        <v>40051.607680000001</v>
      </c>
      <c r="V245" s="30">
        <f t="shared" si="29"/>
        <v>4005.1607680000002</v>
      </c>
      <c r="W245" s="30">
        <f>IF(M245="n/a",0,IF(O245="days",V245*M245*(1+(VLOOKUP(K245,'Bed parameters'!$A$9:$G$12,7,FALSE))),V245*M245))</f>
        <v>4005.1607680000002</v>
      </c>
      <c r="X245" s="30">
        <f t="shared" si="30"/>
        <v>288371.575296</v>
      </c>
      <c r="Y245" s="30">
        <f t="shared" si="31"/>
        <v>0</v>
      </c>
      <c r="Z245" s="113">
        <f>_xlfn.IFNA(Y245/((VLOOKUP(K245,'Bed parameters'!$A$9:$G$12,3,FALSE))*(VLOOKUP(K245,'Bed parameters'!$A$9:$G$12,5,FALSE))),0)</f>
        <v>0</v>
      </c>
      <c r="AA245" s="30">
        <f t="shared" si="32"/>
        <v>288371.575296</v>
      </c>
      <c r="AB245" s="30">
        <f>_xlfn.IFNA(IF($O245="days",$Y245*(VLOOKUP($K245,'Bed parameters'!$A$9:$I$12,9,FALSE))*$F245*(VLOOKUP($Q245,'Workforce distribution'!$C$8:$AD$30,AB$7,FALSE)),IF($Q245="n/a",(IF($P245=AB$6,$X245*$F245,0)),$X245*$F245*(VLOOKUP($Q245,'Workforce distribution'!$C$8:$AD$30,AB$7,FALSE)))),0)</f>
        <v>0</v>
      </c>
      <c r="AC245" s="30">
        <f>_xlfn.IFNA(IF($O245="days",$Y245*(VLOOKUP($K245,'Bed parameters'!$A$9:$I$12,9,FALSE))*$F245*(VLOOKUP($Q245,'Workforce distribution'!$C$8:$AD$30,AC$7,FALSE)),IF($Q245="n/a",(IF($P245=AC$6,$X245*$F245,0)),$X245*$F245*(VLOOKUP($Q245,'Workforce distribution'!$C$8:$AD$30,AC$7,FALSE)))),0)</f>
        <v>0</v>
      </c>
      <c r="AD245" s="30">
        <f>_xlfn.IFNA(IF($O245="days",$Y245*(VLOOKUP($K245,'Bed parameters'!$A$9:$I$12,9,FALSE))*$F245*(VLOOKUP($Q245,'Workforce distribution'!$C$8:$AD$30,AD$7,FALSE)),IF($Q245="n/a",(IF($P245=AD$6,$X245*$F245,0)),$X245*$F245*(VLOOKUP($Q245,'Workforce distribution'!$C$8:$AD$30,AD$7,FALSE)))),0)</f>
        <v>0</v>
      </c>
      <c r="AE245" s="30">
        <f>_xlfn.IFNA(IF($O245="days",$Y245*(VLOOKUP($K245,'Bed parameters'!$A$9:$I$12,9,FALSE))*$F245*(VLOOKUP($Q245,'Workforce distribution'!$C$8:$AD$30,AE$7,FALSE)),IF($Q245="n/a",(IF($P245=AE$6,$X245*$F245,0)),$X245*$F245*(VLOOKUP($Q245,'Workforce distribution'!$C$8:$AD$30,AE$7,FALSE)))),0)</f>
        <v>115348.6301184</v>
      </c>
      <c r="AF245" s="30">
        <f>_xlfn.IFNA(IF($O245="days",$Y245*(VLOOKUP($K245,'Bed parameters'!$A$9:$I$12,9,FALSE))*$F245*(VLOOKUP($Q245,'Workforce distribution'!$C$8:$AD$30,AF$7,FALSE)),IF($Q245="n/a",(IF($P245=AF$6,$X245*$F245,0)),$X245*$F245*(VLOOKUP($Q245,'Workforce distribution'!$C$8:$AD$30,AF$7,FALSE)))),0)</f>
        <v>0</v>
      </c>
      <c r="AG245" s="30">
        <f>_xlfn.IFNA(IF($O245="days",$Y245*(VLOOKUP($K245,'Bed parameters'!$A$9:$I$12,9,FALSE))*$F245*(VLOOKUP($Q245,'Workforce distribution'!$C$8:$AD$30,AG$7,FALSE)),IF($Q245="n/a",(IF($P245=AG$6,$X245*$F245,0)),$X245*$F245*(VLOOKUP($Q245,'Workforce distribution'!$C$8:$AD$30,AG$7,FALSE)))),0)</f>
        <v>0</v>
      </c>
      <c r="AH245" s="30">
        <f>_xlfn.IFNA(IF($O245="days",$Y245*(VLOOKUP($K245,'Bed parameters'!$A$9:$I$12,9,FALSE))*$F245*(VLOOKUP($Q245,'Workforce distribution'!$C$8:$AD$30,AH$7,FALSE)),IF($Q245="n/a",(IF($P245=AH$6,$X245*$F245,0)),$X245*$F245*(VLOOKUP($Q245,'Workforce distribution'!$C$8:$AD$30,AH$7,FALSE)))),0)</f>
        <v>0</v>
      </c>
      <c r="AI245" s="30">
        <f>_xlfn.IFNA(IF($O245="days",$Y245*(VLOOKUP($K245,'Bed parameters'!$A$9:$I$12,9,FALSE))*$F245*(VLOOKUP($Q245,'Workforce distribution'!$C$8:$AD$30,AI$7,FALSE)),IF($Q245="n/a",(IF($P245=AI$6,$X245*$F245,0)),$X245*$F245*(VLOOKUP($Q245,'Workforce distribution'!$C$8:$AD$30,AI$7,FALSE)))),0)</f>
        <v>0</v>
      </c>
      <c r="AJ245" s="30">
        <f>_xlfn.IFNA(IF($O245="days",$Y245*(VLOOKUP($K245,'Bed parameters'!$A$9:$I$12,9,FALSE))*$F245*(VLOOKUP($Q245,'Workforce distribution'!$C$8:$AD$30,AJ$7,FALSE)),IF($Q245="n/a",(IF($P245=AJ$6,$X245*$F245,0)),$X245*$F245*(VLOOKUP($Q245,'Workforce distribution'!$C$8:$AD$30,AJ$7,FALSE)))),0)</f>
        <v>0</v>
      </c>
      <c r="AK245" s="30">
        <f>_xlfn.IFNA(IF($O245="days",$Y245*(VLOOKUP($K245,'Bed parameters'!$A$9:$I$12,9,FALSE))*$F245*(VLOOKUP($Q245,'Workforce distribution'!$C$8:$AD$30,AK$7,FALSE)),IF($Q245="n/a",(IF($P245=AK$6,$X245*$F245,0)),$X245*$F245*(VLOOKUP($Q245,'Workforce distribution'!$C$8:$AD$30,AK$7,FALSE)))),0)</f>
        <v>115348.6301184</v>
      </c>
      <c r="AL245" s="30">
        <f>_xlfn.IFNA(IF($O245="days",$Y245*(VLOOKUP($K245,'Bed parameters'!$A$9:$I$12,9,FALSE))*$F245*(VLOOKUP($Q245,'Workforce distribution'!$C$8:$AD$30,AL$7,FALSE)),IF($Q245="n/a",(IF($P245=AL$6,$X245*$F245,0)),$X245*$F245*(VLOOKUP($Q245,'Workforce distribution'!$C$8:$AD$30,AL$7,FALSE)))),0)</f>
        <v>0</v>
      </c>
      <c r="AM245" s="30">
        <f>_xlfn.IFNA(IF($O245="days",$Y245*(VLOOKUP($K245,'Bed parameters'!$A$9:$I$12,9,FALSE))*$F245*(VLOOKUP($Q245,'Workforce distribution'!$C$8:$AD$30,AM$7,FALSE)),IF($Q245="n/a",(IF($P245=AM$6,$X245*$F245,0)),$X245*$F245*(VLOOKUP($Q245,'Workforce distribution'!$C$8:$AD$30,AM$7,FALSE)))),0)</f>
        <v>0</v>
      </c>
      <c r="AN245" s="30">
        <f>_xlfn.IFNA(IF($O245="days",$Y245*(VLOOKUP($K245,'Bed parameters'!$A$9:$I$12,9,FALSE))*$F245*(VLOOKUP($Q245,'Workforce distribution'!$C$8:$AD$30,AN$7,FALSE)),IF($Q245="n/a",(IF($P245=AN$6,$X245*$F245,0)),$X245*$F245*(VLOOKUP($Q245,'Workforce distribution'!$C$8:$AD$30,AN$7,FALSE)))),0)</f>
        <v>0</v>
      </c>
      <c r="AO245" s="30">
        <f>_xlfn.IFNA(IF($O245="days",$Y245*(VLOOKUP($K245,'Bed parameters'!$A$9:$I$12,9,FALSE))*$F245*(VLOOKUP($Q245,'Workforce distribution'!$C$8:$AD$30,AO$7,FALSE)),IF($Q245="n/a",(IF($P245=AO$6,$X245*$F245,0)),$X245*$F245*(VLOOKUP($Q245,'Workforce distribution'!$C$8:$AD$30,AO$7,FALSE)))),0)</f>
        <v>0</v>
      </c>
      <c r="AP245" s="30">
        <f>_xlfn.IFNA(IF($O245="days",$Y245*(VLOOKUP($K245,'Bed parameters'!$A$9:$I$12,9,FALSE))*$F245*(VLOOKUP($Q245,'Workforce distribution'!$C$8:$AD$30,AP$7,FALSE)),IF($Q245="n/a",(IF($P245=AP$6,$X245*$F245,0)),$X245*$F245*(VLOOKUP($Q245,'Workforce distribution'!$C$8:$AD$30,AP$7,FALSE)))),0)</f>
        <v>0</v>
      </c>
      <c r="AQ245" s="30">
        <f>_xlfn.IFNA(IF($O245="days",$Y245*(VLOOKUP($K245,'Bed parameters'!$A$9:$I$12,9,FALSE))*$F245*(VLOOKUP($Q245,'Workforce distribution'!$C$8:$AD$30,AQ$7,FALSE)),IF($Q245="n/a",(IF($P245=AQ$6,$X245*$F245,0)),$X245*$F245*(VLOOKUP($Q245,'Workforce distribution'!$C$8:$AD$30,AQ$7,FALSE)))),0)</f>
        <v>0</v>
      </c>
      <c r="AR245" s="30">
        <f>_xlfn.IFNA(IF($O245="days",$Y245*(VLOOKUP($K245,'Bed parameters'!$A$9:$I$12,9,FALSE))*$F245*(VLOOKUP($Q245,'Workforce distribution'!$C$8:$AD$30,AR$7,FALSE)),IF($Q245="n/a",(IF($P245=AR$6,$X245*$F245,0)),$X245*$F245*(VLOOKUP($Q245,'Workforce distribution'!$C$8:$AD$30,AR$7,FALSE)))),0)</f>
        <v>0</v>
      </c>
      <c r="AS245" s="30">
        <f>_xlfn.IFNA(IF($O245="days",$Y245*(VLOOKUP($K245,'Bed parameters'!$A$9:$I$12,9,FALSE))*$F245*(VLOOKUP($Q245,'Workforce distribution'!$C$8:$AD$30,AS$7,FALSE)),IF($Q245="n/a",(IF($P245=AS$6,$X245*$F245,0)),$X245*$F245*(VLOOKUP($Q245,'Workforce distribution'!$C$8:$AD$30,AS$7,FALSE)))),0)</f>
        <v>57674.315059200002</v>
      </c>
      <c r="AT245" s="30">
        <f>_xlfn.IFNA(IF($O245="days",$Y245*(VLOOKUP($K245,'Bed parameters'!$A$9:$I$12,9,FALSE))*$F245*(VLOOKUP($Q245,'Workforce distribution'!$C$8:$AD$30,AT$7,FALSE)),IF($Q245="n/a",(IF($P245=AT$6,$X245*$F245,0)),$X245*$F245*(VLOOKUP($Q245,'Workforce distribution'!$C$8:$AD$30,AT$7,FALSE)))),0)</f>
        <v>0</v>
      </c>
      <c r="AU245" s="30">
        <f>_xlfn.IFNA(IF($O245="days",$Y245*(VLOOKUP($K245,'Bed parameters'!$A$9:$I$12,9,FALSE))*$F245*(VLOOKUP($Q245,'Workforce distribution'!$C$8:$AD$30,AU$7,FALSE)),IF($Q245="n/a",(IF($P245=AU$6,$X245*$F245,0)),$X245*$F245*(VLOOKUP($Q245,'Workforce distribution'!$C$8:$AD$30,AU$7,FALSE)))),0)</f>
        <v>0</v>
      </c>
      <c r="AV245" s="30">
        <f>_xlfn.IFNA(IF($O245="days",$Y245*(VLOOKUP($K245,'Bed parameters'!$A$9:$I$12,9,FALSE))*$F245*(VLOOKUP($Q245,'Workforce distribution'!$C$8:$AD$30,AV$7,FALSE)),IF($Q245="n/a",(IF($P245=AV$6,$X245*$F245,0)),$X245*$F245*(VLOOKUP($Q245,'Workforce distribution'!$C$8:$AD$30,AV$7,FALSE)))),0)</f>
        <v>0</v>
      </c>
      <c r="AW245" s="30">
        <f>_xlfn.IFNA(IF($O245="days",$Y245*(VLOOKUP($K245,'Bed parameters'!$A$9:$I$12,9,FALSE))*$F245*(VLOOKUP($Q245,'Workforce distribution'!$C$8:$AD$30,AW$7,FALSE)),IF($Q245="n/a",(IF($P245=AW$6,$X245*$F245,0)),$X245*$F245*(VLOOKUP($Q245,'Workforce distribution'!$C$8:$AD$30,AW$7,FALSE)))),0)</f>
        <v>0</v>
      </c>
      <c r="AX245" s="30">
        <f>_xlfn.IFNA(IF($O245="days",$Y245*(VLOOKUP($K245,'Bed parameters'!$A$9:$I$12,9,FALSE))*$F245*(VLOOKUP($Q245,'Workforce distribution'!$C$8:$AD$30,AX$7,FALSE)),IF($Q245="n/a",(IF($P245=AX$6,$X245*$F245,0)),$X245*$F245*(VLOOKUP($Q245,'Workforce distribution'!$C$8:$AD$30,AX$7,FALSE)))),0)</f>
        <v>0</v>
      </c>
      <c r="AY245" s="30">
        <f>_xlfn.IFNA(IF($O245="days",$Y245*(VLOOKUP($K245,'Bed parameters'!$A$9:$I$12,9,FALSE))*$F245*(VLOOKUP($Q245,'Workforce distribution'!$C$8:$AD$30,AY$7,FALSE)),IF($Q245="n/a",(IF($P245=AY$6,$X245*$F245,0)),$X245*$F245*(VLOOKUP($Q245,'Workforce distribution'!$C$8:$AD$30,AY$7,FALSE)))),0)</f>
        <v>0</v>
      </c>
      <c r="AZ245" s="30">
        <f>_xlfn.IFNA(IF($O245="days",$Y245*(VLOOKUP($K245,'Bed parameters'!$A$9:$I$12,9,FALSE))*$F245*(VLOOKUP($Q245,'Workforce distribution'!$C$8:$AD$30,AZ$7,FALSE)),IF($Q245="n/a",(IF($P245=AZ$6,$X245*$F245,0)),$X245*$F245*(VLOOKUP($Q245,'Workforce distribution'!$C$8:$AD$30,AZ$7,FALSE)))),0)</f>
        <v>0</v>
      </c>
      <c r="BA245" s="30">
        <f>_xlfn.IFNA(IF($O245="days",$Y245*(VLOOKUP($K245,'Bed parameters'!$A$9:$I$12,9,FALSE))*$F245*(VLOOKUP($Q245,'Workforce distribution'!$C$8:$AD$30,BA$7,FALSE)),IF($Q245="n/a",(IF($P245=BA$6,$X245*$F245,0)),$X245*$F245*(VLOOKUP($Q245,'Workforce distribution'!$C$8:$AD$30,BA$7,FALSE)))),0)</f>
        <v>0</v>
      </c>
      <c r="BB245" s="30">
        <f>_xlfn.IFNA(IF($O245="days",$Y245*(VLOOKUP($K245,'Bed parameters'!$A$9:$I$12,9,FALSE))*$F245*(VLOOKUP($Q245,'Workforce distribution'!$C$8:$AD$30,BB$7,FALSE)),IF($Q245="n/a",(IF($P245=BB$6,$X245*$F245,0)),$X245*$F245*(VLOOKUP($Q245,'Workforce distribution'!$C$8:$AD$30,BB$7,FALSE)))),0)</f>
        <v>0</v>
      </c>
      <c r="BC245" s="149">
        <f t="shared" si="33"/>
        <v>172.90886193857668</v>
      </c>
      <c r="BD245" s="288">
        <f>IF($Q245="n/a",(IF('Workforce hours'!D$30=0,0,(AB245/'Workforce hours'!D$30))),(IF(VLOOKUP($Q245,'Workforce hours'!$C$8:$AD$30,BD$7,FALSE)=0,0,(AB245/(VLOOKUP($Q245,'Workforce hours'!$C$8:$AD$30,BD$7,FALSE))))))</f>
        <v>0</v>
      </c>
      <c r="BE245" s="288">
        <f>IF($Q245="n/a",(IF('Workforce hours'!E$30=0,0,(AC245/'Workforce hours'!E$30))),(IF(VLOOKUP($Q245,'Workforce hours'!$C$8:$AD$30,BE$7,FALSE)=0,0,(AC245/(VLOOKUP($Q245,'Workforce hours'!$C$8:$AD$30,BE$7,FALSE))))))</f>
        <v>0</v>
      </c>
      <c r="BF245" s="288">
        <f>IF($Q245="n/a",(IF('Workforce hours'!F$30=0,0,(AD245/'Workforce hours'!F$30))),(IF(VLOOKUP($Q245,'Workforce hours'!$C$8:$AD$30,BF$7,FALSE)=0,0,(AD245/(VLOOKUP($Q245,'Workforce hours'!$C$8:$AD$30,BF$7,FALSE))))))</f>
        <v>0</v>
      </c>
      <c r="BG245" s="288">
        <f>IF($Q245="n/a",(IF('Workforce hours'!G$30=0,0,(AE245/'Workforce hours'!G$30))),(IF(VLOOKUP($Q245,'Workforce hours'!$C$8:$AD$30,BG$7,FALSE)=0,0,(AE245/(VLOOKUP($Q245,'Workforce hours'!$C$8:$AD$30,BG$7,FALSE))))))</f>
        <v>67.258676453877555</v>
      </c>
      <c r="BH245" s="288">
        <f>IF($Q245="n/a",(IF('Workforce hours'!H$30=0,0,(AF245/'Workforce hours'!H$30))),(IF(VLOOKUP($Q245,'Workforce hours'!$C$8:$AD$30,BH$7,FALSE)=0,0,(AF245/(VLOOKUP($Q245,'Workforce hours'!$C$8:$AD$30,BH$7,FALSE))))))</f>
        <v>0</v>
      </c>
      <c r="BI245" s="288">
        <f>IF($Q245="n/a",(IF('Workforce hours'!I$30=0,0,(AG245/'Workforce hours'!I$30))),(IF(VLOOKUP($Q245,'Workforce hours'!$C$8:$AD$30,BI$7,FALSE)=0,0,(AG245/(VLOOKUP($Q245,'Workforce hours'!$C$8:$AD$30,BI$7,FALSE))))))</f>
        <v>0</v>
      </c>
      <c r="BJ245" s="288">
        <f>IF($Q245="n/a",(IF('Workforce hours'!J$30=0,0,(AH245/'Workforce hours'!J$30))),(IF(VLOOKUP($Q245,'Workforce hours'!$C$8:$AD$30,BJ$7,FALSE)=0,0,(AH245/(VLOOKUP($Q245,'Workforce hours'!$C$8:$AD$30,BJ$7,FALSE))))))</f>
        <v>0</v>
      </c>
      <c r="BK245" s="288">
        <f>IF($Q245="n/a",(IF('Workforce hours'!K$30=0,0,(AI245/'Workforce hours'!K$30))),(IF(VLOOKUP($Q245,'Workforce hours'!$C$8:$AD$30,BK$7,FALSE)=0,0,(AI245/(VLOOKUP($Q245,'Workforce hours'!$C$8:$AD$30,BK$7,FALSE))))))</f>
        <v>0</v>
      </c>
      <c r="BL245" s="288">
        <f>IF($Q245="n/a",(IF('Workforce hours'!L$30=0,0,(AJ245/'Workforce hours'!L$30))),(IF(VLOOKUP($Q245,'Workforce hours'!$C$8:$AD$30,BL$7,FALSE)=0,0,(AJ245/(VLOOKUP($Q245,'Workforce hours'!$C$8:$AD$30,BL$7,FALSE))))))</f>
        <v>0</v>
      </c>
      <c r="BM245" s="288">
        <f>IF($Q245="n/a",(IF('Workforce hours'!M$30=0,0,(AK245/'Workforce hours'!M$30))),(IF(VLOOKUP($Q245,'Workforce hours'!$C$8:$AD$30,BM$7,FALSE)=0,0,(AK245/(VLOOKUP($Q245,'Workforce hours'!$C$8:$AD$30,BM$7,FALSE))))))</f>
        <v>70.359850209548341</v>
      </c>
      <c r="BN245" s="288">
        <f>IF($Q245="n/a",(IF('Workforce hours'!N$30=0,0,(AL245/'Workforce hours'!N$30))),(IF(VLOOKUP($Q245,'Workforce hours'!$C$8:$AD$30,BN$7,FALSE)=0,0,(AL245/(VLOOKUP($Q245,'Workforce hours'!$C$8:$AD$30,BN$7,FALSE))))))</f>
        <v>0</v>
      </c>
      <c r="BO245" s="288">
        <f>IF($Q245="n/a",(IF('Workforce hours'!O$30=0,0,(AM245/'Workforce hours'!O$30))),(IF(VLOOKUP($Q245,'Workforce hours'!$C$8:$AD$30,BO$7,FALSE)=0,0,(AM245/(VLOOKUP($Q245,'Workforce hours'!$C$8:$AD$30,BO$7,FALSE))))))</f>
        <v>0</v>
      </c>
      <c r="BP245" s="288">
        <f>IF($Q245="n/a",(IF('Workforce hours'!P$30=0,0,(AN245/'Workforce hours'!P$30))),(IF(VLOOKUP($Q245,'Workforce hours'!$C$8:$AD$30,BP$7,FALSE)=0,0,(AN245/(VLOOKUP($Q245,'Workforce hours'!$C$8:$AD$30,BP$7,FALSE))))))</f>
        <v>0</v>
      </c>
      <c r="BQ245" s="288">
        <f>IF($Q245="n/a",(IF('Workforce hours'!Q$30=0,0,(AO245/'Workforce hours'!Q$30))),(IF(VLOOKUP($Q245,'Workforce hours'!$C$8:$AD$30,BQ$7,FALSE)=0,0,(AO245/(VLOOKUP($Q245,'Workforce hours'!$C$8:$AD$30,BQ$7,FALSE))))))</f>
        <v>0</v>
      </c>
      <c r="BR245" s="288">
        <f>IF($Q245="n/a",(IF('Workforce hours'!R$30=0,0,(AP245/'Workforce hours'!R$30))),(IF(VLOOKUP($Q245,'Workforce hours'!$C$8:$AD$30,BR$7,FALSE)=0,0,(AP245/(VLOOKUP($Q245,'Workforce hours'!$C$8:$AD$30,BR$7,FALSE))))))</f>
        <v>0</v>
      </c>
      <c r="BS245" s="288">
        <f>IF($Q245="n/a",(IF('Workforce hours'!S$30=0,0,(AQ245/'Workforce hours'!S$30))),(IF(VLOOKUP($Q245,'Workforce hours'!$C$8:$AD$30,BS$7,FALSE)=0,0,(AQ245/(VLOOKUP($Q245,'Workforce hours'!$C$8:$AD$30,BS$7,FALSE))))))</f>
        <v>0</v>
      </c>
      <c r="BT245" s="288">
        <f>IF($Q245="n/a",(IF('Workforce hours'!T$30=0,0,(AR245/'Workforce hours'!T$30))),(IF(VLOOKUP($Q245,'Workforce hours'!$C$8:$AD$30,BT$7,FALSE)=0,0,(AR245/(VLOOKUP($Q245,'Workforce hours'!$C$8:$AD$30,BT$7,FALSE))))))</f>
        <v>0</v>
      </c>
      <c r="BU245" s="288">
        <f>IF($Q245="n/a",(IF('Workforce hours'!U$30=0,0,(AS245/'Workforce hours'!U$30))),(IF(VLOOKUP($Q245,'Workforce hours'!$C$8:$AD$30,BU$7,FALSE)=0,0,(AS245/(VLOOKUP($Q245,'Workforce hours'!$C$8:$AD$30,BU$7,FALSE))))))</f>
        <v>35.290335275150802</v>
      </c>
      <c r="BV245" s="288">
        <f>IF($Q245="n/a",(IF('Workforce hours'!V$30=0,0,(AT245/'Workforce hours'!V$30))),(IF(VLOOKUP($Q245,'Workforce hours'!$C$8:$AD$30,BV$7,FALSE)=0,0,(AT245/(VLOOKUP($Q245,'Workforce hours'!$C$8:$AD$30,BV$7,FALSE))))))</f>
        <v>0</v>
      </c>
      <c r="BW245" s="288">
        <f>IF($Q245="n/a",(IF('Workforce hours'!W$30=0,0,(AU245/'Workforce hours'!W$30))),(IF(VLOOKUP($Q245,'Workforce hours'!$C$8:$AD$30,BW$7,FALSE)=0,0,(AU245/(VLOOKUP($Q245,'Workforce hours'!$C$8:$AD$30,BW$7,FALSE))))))</f>
        <v>0</v>
      </c>
      <c r="BX245" s="288">
        <f>IF($Q245="n/a",(IF('Workforce hours'!X$30=0,0,(AV245/'Workforce hours'!X$30))),(IF(VLOOKUP($Q245,'Workforce hours'!$C$8:$AD$30,BX$7,FALSE)=0,0,(AV245/(VLOOKUP($Q245,'Workforce hours'!$C$8:$AD$30,BX$7,FALSE))))))</f>
        <v>0</v>
      </c>
      <c r="BY245" s="288">
        <f>IF($Q245="n/a",(IF('Workforce hours'!Y$30=0,0,(AW245/'Workforce hours'!Y$30))),(IF(VLOOKUP($Q245,'Workforce hours'!$C$8:$AD$30,BY$7,FALSE)=0,0,(AW245/(VLOOKUP($Q245,'Workforce hours'!$C$8:$AD$30,BY$7,FALSE))))))</f>
        <v>0</v>
      </c>
      <c r="BZ245" s="288">
        <f>IF($Q245="n/a",(IF('Workforce hours'!Z$30=0,0,(AX245/'Workforce hours'!Z$30))),(IF(VLOOKUP($Q245,'Workforce hours'!$C$8:$AD$30,BZ$7,FALSE)=0,0,(AX245/(VLOOKUP($Q245,'Workforce hours'!$C$8:$AD$30,BZ$7,FALSE))))))</f>
        <v>0</v>
      </c>
      <c r="CA245" s="288">
        <f>IF($Q245="n/a",(IF('Workforce hours'!AA$30=0,0,(AY245/'Workforce hours'!AA$30))),(IF(VLOOKUP($Q245,'Workforce hours'!$C$8:$AD$30,CA$7,FALSE)=0,0,(AY245/(VLOOKUP($Q245,'Workforce hours'!$C$8:$AD$30,CA$7,FALSE))))))</f>
        <v>0</v>
      </c>
      <c r="CB245" s="288">
        <f>IF($Q245="n/a",(IF('Workforce hours'!AB$30=0,0,(AZ245/'Workforce hours'!AB$30))),(IF(VLOOKUP($Q245,'Workforce hours'!$C$8:$AD$30,CB$7,FALSE)=0,0,(AZ245/(VLOOKUP($Q245,'Workforce hours'!$C$8:$AD$30,CB$7,FALSE))))))</f>
        <v>0</v>
      </c>
      <c r="CC245" s="288">
        <f>IF($Q245="n/a",(IF('Workforce hours'!AC$30=0,0,(BA245/'Workforce hours'!AC$30))),(IF(VLOOKUP($Q245,'Workforce hours'!$C$8:$AD$30,CC$7,FALSE)=0,0,(BA245/(VLOOKUP($Q245,'Workforce hours'!$C$8:$AD$30,CC$7,FALSE))))))</f>
        <v>0</v>
      </c>
      <c r="CD245" s="288">
        <f>IF($Q245="n/a",(IF('Workforce hours'!AD$30=0,0,(BB245/'Workforce hours'!AD$30))),(IF(VLOOKUP($Q245,'Workforce hours'!$C$8:$AD$30,CD$7,FALSE)=0,0,(BB245/(VLOOKUP($Q245,'Workforce hours'!$C$8:$AD$30,CD$7,FALSE))))))</f>
        <v>0</v>
      </c>
      <c r="CE245" s="289">
        <f t="shared" si="34"/>
        <v>0</v>
      </c>
      <c r="CF245" s="290">
        <f>BD245*'Workforce costs'!B$9*(1+'Workforce costs'!B$10)*(1+'Workforce costs'!B$11)</f>
        <v>0</v>
      </c>
      <c r="CG245" s="290">
        <f>BE245*'Workforce costs'!C$9*(1+'Workforce costs'!C$10)*(1+'Workforce costs'!C$11)</f>
        <v>0</v>
      </c>
      <c r="CH245" s="290">
        <f>BF245*'Workforce costs'!D$9*(1+'Workforce costs'!D$10)*(1+'Workforce costs'!D$11)</f>
        <v>0</v>
      </c>
      <c r="CI245" s="290">
        <f>BG245*'Workforce costs'!E$9*(1+'Workforce costs'!E$10)*(1+'Workforce costs'!E$11)</f>
        <v>0</v>
      </c>
      <c r="CJ245" s="290">
        <f>BH245*'Workforce costs'!F$9*(1+'Workforce costs'!F$10)*(1+'Workforce costs'!F$11)</f>
        <v>0</v>
      </c>
      <c r="CK245" s="290">
        <f>BI245*'Workforce costs'!G$9*(1+'Workforce costs'!G$10)*(1+'Workforce costs'!G$11)</f>
        <v>0</v>
      </c>
      <c r="CL245" s="290">
        <f>BJ245*'Workforce costs'!H$9*(1+'Workforce costs'!H$10)*(1+'Workforce costs'!H$11)</f>
        <v>0</v>
      </c>
      <c r="CM245" s="290">
        <f>BK245*'Workforce costs'!I$9*(1+'Workforce costs'!I$10)*(1+'Workforce costs'!I$11)</f>
        <v>0</v>
      </c>
      <c r="CN245" s="290">
        <f>BL245*'Workforce costs'!J$9*(1+'Workforce costs'!J$10)*(1+'Workforce costs'!J$11)</f>
        <v>0</v>
      </c>
      <c r="CO245" s="290">
        <f>BM245*'Workforce costs'!K$9*(1+'Workforce costs'!K$10)*(1+'Workforce costs'!K$11)</f>
        <v>0</v>
      </c>
      <c r="CP245" s="290">
        <f>BN245*'Workforce costs'!L$9*(1+'Workforce costs'!L$10)*(1+'Workforce costs'!L$11)</f>
        <v>0</v>
      </c>
      <c r="CQ245" s="290">
        <f>BO245*'Workforce costs'!M$9*(1+'Workforce costs'!M$10)*(1+'Workforce costs'!M$11)</f>
        <v>0</v>
      </c>
      <c r="CR245" s="290">
        <f>BP245*'Workforce costs'!N$9*(1+'Workforce costs'!N$10)*(1+'Workforce costs'!N$11)</f>
        <v>0</v>
      </c>
      <c r="CS245" s="290">
        <f>BQ245*'Workforce costs'!O$9*(1+'Workforce costs'!O$10)*(1+'Workforce costs'!O$11)</f>
        <v>0</v>
      </c>
      <c r="CT245" s="290">
        <f>BR245*'Workforce costs'!P$9*(1+'Workforce costs'!P$10)*(1+'Workforce costs'!P$11)</f>
        <v>0</v>
      </c>
      <c r="CU245" s="290">
        <f>BS245*'Workforce costs'!Q$9*(1+'Workforce costs'!Q$10)*(1+'Workforce costs'!Q$11)</f>
        <v>0</v>
      </c>
      <c r="CV245" s="290">
        <f>BT245*'Workforce costs'!R$9*(1+'Workforce costs'!R$10)*(1+'Workforce costs'!R$11)</f>
        <v>0</v>
      </c>
      <c r="CW245" s="290">
        <f>BU245*'Workforce costs'!S$9*(1+'Workforce costs'!S$10)*(1+'Workforce costs'!S$11)</f>
        <v>0</v>
      </c>
      <c r="CX245" s="290">
        <f>BV245*'Workforce costs'!T$9*(1+'Workforce costs'!T$10)*(1+'Workforce costs'!T$11)</f>
        <v>0</v>
      </c>
      <c r="CY245" s="290">
        <f>BW245*'Workforce costs'!U$9*(1+'Workforce costs'!U$10)*(1+'Workforce costs'!U$11)</f>
        <v>0</v>
      </c>
      <c r="CZ245" s="290">
        <f>BX245*'Workforce costs'!V$9*(1+'Workforce costs'!V$10)*(1+'Workforce costs'!V$11)</f>
        <v>0</v>
      </c>
      <c r="DA245" s="290">
        <f>BY245*'Workforce costs'!W$9*(1+'Workforce costs'!W$10)*(1+'Workforce costs'!W$11)</f>
        <v>0</v>
      </c>
      <c r="DB245" s="290">
        <f>BZ245*'Workforce costs'!X$9*(1+'Workforce costs'!X$10)*(1+'Workforce costs'!X$11)</f>
        <v>0</v>
      </c>
      <c r="DC245" s="290">
        <f>CA245*'Workforce costs'!Y$9*(1+'Workforce costs'!Y$10)*(1+'Workforce costs'!Y$11)</f>
        <v>0</v>
      </c>
      <c r="DD245" s="290">
        <f>CB245*'Workforce costs'!Z$9*(1+'Workforce costs'!Z$10)*(1+'Workforce costs'!Z$11)</f>
        <v>0</v>
      </c>
      <c r="DE245" s="290">
        <f>CC245*'Workforce costs'!AA$9*(1+'Workforce costs'!AA$10)*(1+'Workforce costs'!AA$11)</f>
        <v>0</v>
      </c>
      <c r="DF245" s="290">
        <f>CD245*'Workforce costs'!AB$9*(1+'Workforce costs'!AB$10)*(1+'Workforce costs'!AB$11)</f>
        <v>0</v>
      </c>
    </row>
    <row r="246" spans="1:110" x14ac:dyDescent="0.3">
      <c r="A246" s="2" t="str">
        <f>Outputs!$A$4</f>
        <v>Australia</v>
      </c>
      <c r="B246" s="2" t="str">
        <f t="shared" si="27"/>
        <v>Australia 12to17</v>
      </c>
      <c r="C246" s="30">
        <f>VLOOKUP($B246,Populations!$D$15:$H$1920,3,FALSE)</f>
        <v>1959472</v>
      </c>
      <c r="D246" s="255">
        <f>IF(OR($H246="General pop",$H246="Schools",$H246="Workplace",$H246="Skills Training",$H246="Digital Supports"),1,VLOOKUP($B246,Populations!$D$15:$H$1920,5,FALSE))</f>
        <v>1</v>
      </c>
      <c r="E246" s="88">
        <f>VLOOKUP(I246,Epidemiology!$C$10:$H$47,6,FALSE)</f>
        <v>2044</v>
      </c>
      <c r="F246" s="102">
        <f>'Care profiles'!R247</f>
        <v>1</v>
      </c>
      <c r="G246" s="15" t="str">
        <f>'Care profiles'!A247</f>
        <v>12to17</v>
      </c>
      <c r="H246" s="15" t="str">
        <f>'Care profiles'!B247</f>
        <v>Attempts</v>
      </c>
      <c r="I246" s="15" t="str">
        <f>'Care profiles'!C247</f>
        <v>Attempts_12-17yrs</v>
      </c>
      <c r="J246" s="15" t="str">
        <f>'Care profiles'!D247</f>
        <v>Care profile</v>
      </c>
      <c r="K246" s="15" t="str">
        <f>'Care profiles'!E247</f>
        <v>Acute Inpatient Services – Youth (12 – 24 years)</v>
      </c>
      <c r="L246" s="104">
        <f>'Care profiles'!F247</f>
        <v>0.1</v>
      </c>
      <c r="M246" s="15">
        <f>'Care profiles'!G247</f>
        <v>1</v>
      </c>
      <c r="N246" s="15">
        <f>'Care profiles'!H247</f>
        <v>3</v>
      </c>
      <c r="O246" s="15" t="str">
        <f>'Care profiles'!I247</f>
        <v>days</v>
      </c>
      <c r="P246" s="15" t="str">
        <f>'Care profiles'!J247</f>
        <v>Team</v>
      </c>
      <c r="Q246" s="15" t="str">
        <f>'Care profiles'!K247</f>
        <v>Acute Inpatient Services – Youth (12 – 24 years)</v>
      </c>
      <c r="R246" s="15" t="str">
        <f>'Care profiles'!M247</f>
        <v>N</v>
      </c>
      <c r="S246" s="15" t="str">
        <f>'Care profiles'!O247</f>
        <v>Y</v>
      </c>
      <c r="T246" s="15" t="str">
        <f>'Care profiles'!Q247</f>
        <v>N</v>
      </c>
      <c r="U246" s="30">
        <f t="shared" si="28"/>
        <v>40051.607680000001</v>
      </c>
      <c r="V246" s="30">
        <f t="shared" si="29"/>
        <v>4005.1607680000002</v>
      </c>
      <c r="W246" s="30">
        <f>IF(M246="n/a",0,IF(O246="days",V246*M246*(1+(VLOOKUP(K246,'Bed parameters'!$A$9:$G$12,7,FALSE))),V246*M246))</f>
        <v>4005.1607680000002</v>
      </c>
      <c r="X246" s="30">
        <f t="shared" si="30"/>
        <v>288371.575296</v>
      </c>
      <c r="Y246" s="30">
        <f t="shared" si="31"/>
        <v>12015.482304000001</v>
      </c>
      <c r="Z246" s="113">
        <f>_xlfn.IFNA(Y246/((VLOOKUP(K246,'Bed parameters'!$A$9:$G$12,3,FALSE))*(VLOOKUP(K246,'Bed parameters'!$A$9:$G$12,5,FALSE))),0)</f>
        <v>38.728387764705886</v>
      </c>
      <c r="AA246" s="30">
        <f t="shared" si="32"/>
        <v>158364.05676672002</v>
      </c>
      <c r="AB246" s="30">
        <f>_xlfn.IFNA(IF($O246="days",$Y246*(VLOOKUP($K246,'Bed parameters'!$A$9:$I$12,9,FALSE))*$F246*(VLOOKUP($Q246,'Workforce distribution'!$C$8:$AD$30,AB$7,FALSE)),IF($Q246="n/a",(IF($P246=AB$6,$X246*$F246,0)),$X246*$F246*(VLOOKUP($Q246,'Workforce distribution'!$C$8:$AD$30,AB$7,FALSE)))),0)</f>
        <v>0</v>
      </c>
      <c r="AC246" s="30">
        <f>_xlfn.IFNA(IF($O246="days",$Y246*(VLOOKUP($K246,'Bed parameters'!$A$9:$I$12,9,FALSE))*$F246*(VLOOKUP($Q246,'Workforce distribution'!$C$8:$AD$30,AC$7,FALSE)),IF($Q246="n/a",(IF($P246=AC$6,$X246*$F246,0)),$X246*$F246*(VLOOKUP($Q246,'Workforce distribution'!$C$8:$AD$30,AC$7,FALSE)))),0)</f>
        <v>0</v>
      </c>
      <c r="AD246" s="30">
        <f>_xlfn.IFNA(IF($O246="days",$Y246*(VLOOKUP($K246,'Bed parameters'!$A$9:$I$12,9,FALSE))*$F246*(VLOOKUP($Q246,'Workforce distribution'!$C$8:$AD$30,AD$7,FALSE)),IF($Q246="n/a",(IF($P246=AD$6,$X246*$F246,0)),$X246*$F246*(VLOOKUP($Q246,'Workforce distribution'!$C$8:$AD$30,AD$7,FALSE)))),0)</f>
        <v>0</v>
      </c>
      <c r="AE246" s="30">
        <f>_xlfn.IFNA(IF($O246="days",$Y246*(VLOOKUP($K246,'Bed parameters'!$A$9:$I$12,9,FALSE))*$F246*(VLOOKUP($Q246,'Workforce distribution'!$C$8:$AD$30,AE$7,FALSE)),IF($Q246="n/a",(IF($P246=AE$6,$X246*$F246,0)),$X246*$F246*(VLOOKUP($Q246,'Workforce distribution'!$C$8:$AD$30,AE$7,FALSE)))),0)</f>
        <v>8018.4332540111345</v>
      </c>
      <c r="AF246" s="30">
        <f>_xlfn.IFNA(IF($O246="days",$Y246*(VLOOKUP($K246,'Bed parameters'!$A$9:$I$12,9,FALSE))*$F246*(VLOOKUP($Q246,'Workforce distribution'!$C$8:$AD$30,AF$7,FALSE)),IF($Q246="n/a",(IF($P246=AF$6,$X246*$F246,0)),$X246*$F246*(VLOOKUP($Q246,'Workforce distribution'!$C$8:$AD$30,AF$7,FALSE)))),0)</f>
        <v>19189.412915582219</v>
      </c>
      <c r="AG246" s="30">
        <f>_xlfn.IFNA(IF($O246="days",$Y246*(VLOOKUP($K246,'Bed parameters'!$A$9:$I$12,9,FALSE))*$F246*(VLOOKUP($Q246,'Workforce distribution'!$C$8:$AD$30,AG$7,FALSE)),IF($Q246="n/a",(IF($P246=AG$6,$X246*$F246,0)),$X246*$F246*(VLOOKUP($Q246,'Workforce distribution'!$C$8:$AD$30,AG$7,FALSE)))),0)</f>
        <v>0</v>
      </c>
      <c r="AH246" s="30">
        <f>_xlfn.IFNA(IF($O246="days",$Y246*(VLOOKUP($K246,'Bed parameters'!$A$9:$I$12,9,FALSE))*$F246*(VLOOKUP($Q246,'Workforce distribution'!$C$8:$AD$30,AH$7,FALSE)),IF($Q246="n/a",(IF($P246=AH$6,$X246*$F246,0)),$X246*$F246*(VLOOKUP($Q246,'Workforce distribution'!$C$8:$AD$30,AH$7,FALSE)))),0)</f>
        <v>0</v>
      </c>
      <c r="AI246" s="30">
        <f>_xlfn.IFNA(IF($O246="days",$Y246*(VLOOKUP($K246,'Bed parameters'!$A$9:$I$12,9,FALSE))*$F246*(VLOOKUP($Q246,'Workforce distribution'!$C$8:$AD$30,AI$7,FALSE)),IF($Q246="n/a",(IF($P246=AI$6,$X246*$F246,0)),$X246*$F246*(VLOOKUP($Q246,'Workforce distribution'!$C$8:$AD$30,AI$7,FALSE)))),0)</f>
        <v>0</v>
      </c>
      <c r="AJ246" s="30">
        <f>_xlfn.IFNA(IF($O246="days",$Y246*(VLOOKUP($K246,'Bed parameters'!$A$9:$I$12,9,FALSE))*$F246*(VLOOKUP($Q246,'Workforce distribution'!$C$8:$AD$30,AJ$7,FALSE)),IF($Q246="n/a",(IF($P246=AJ$6,$X246*$F246,0)),$X246*$F246*(VLOOKUP($Q246,'Workforce distribution'!$C$8:$AD$30,AJ$7,FALSE)))),0)</f>
        <v>0</v>
      </c>
      <c r="AK246" s="30">
        <f>_xlfn.IFNA(IF($O246="days",$Y246*(VLOOKUP($K246,'Bed parameters'!$A$9:$I$12,9,FALSE))*$F246*(VLOOKUP($Q246,'Workforce distribution'!$C$8:$AD$30,AK$7,FALSE)),IF($Q246="n/a",(IF($P246=AK$6,$X246*$F246,0)),$X246*$F246*(VLOOKUP($Q246,'Workforce distribution'!$C$8:$AD$30,AK$7,FALSE)))),0)</f>
        <v>0</v>
      </c>
      <c r="AL246" s="30">
        <f>_xlfn.IFNA(IF($O246="days",$Y246*(VLOOKUP($K246,'Bed parameters'!$A$9:$I$12,9,FALSE))*$F246*(VLOOKUP($Q246,'Workforce distribution'!$C$8:$AD$30,AL$7,FALSE)),IF($Q246="n/a",(IF($P246=AL$6,$X246*$F246,0)),$X246*$F246*(VLOOKUP($Q246,'Workforce distribution'!$C$8:$AD$30,AL$7,FALSE)))),0)</f>
        <v>6605.2400452906049</v>
      </c>
      <c r="AM246" s="30">
        <f>_xlfn.IFNA(IF($O246="days",$Y246*(VLOOKUP($K246,'Bed parameters'!$A$9:$I$12,9,FALSE))*$F246*(VLOOKUP($Q246,'Workforce distribution'!$C$8:$AD$30,AM$7,FALSE)),IF($Q246="n/a",(IF($P246=AM$6,$X246*$F246,0)),$X246*$F246*(VLOOKUP($Q246,'Workforce distribution'!$C$8:$AD$30,AM$7,FALSE)))),0)</f>
        <v>90822.05062274581</v>
      </c>
      <c r="AN246" s="30">
        <f>_xlfn.IFNA(IF($O246="days",$Y246*(VLOOKUP($K246,'Bed parameters'!$A$9:$I$12,9,FALSE))*$F246*(VLOOKUP($Q246,'Workforce distribution'!$C$8:$AD$30,AN$7,FALSE)),IF($Q246="n/a",(IF($P246=AN$6,$X246*$F246,0)),$X246*$F246*(VLOOKUP($Q246,'Workforce distribution'!$C$8:$AD$30,AN$7,FALSE)))),0)</f>
        <v>6274.9780430260744</v>
      </c>
      <c r="AO246" s="30">
        <f>_xlfn.IFNA(IF($O246="days",$Y246*(VLOOKUP($K246,'Bed parameters'!$A$9:$I$12,9,FALSE))*$F246*(VLOOKUP($Q246,'Workforce distribution'!$C$8:$AD$30,AO$7,FALSE)),IF($Q246="n/a",(IF($P246=AO$6,$X246*$F246,0)),$X246*$F246*(VLOOKUP($Q246,'Workforce distribution'!$C$8:$AD$30,AO$7,FALSE)))),0)</f>
        <v>3137.4890215130372</v>
      </c>
      <c r="AP246" s="30">
        <f>_xlfn.IFNA(IF($O246="days",$Y246*(VLOOKUP($K246,'Bed parameters'!$A$9:$I$12,9,FALSE))*$F246*(VLOOKUP($Q246,'Workforce distribution'!$C$8:$AD$30,AP$7,FALSE)),IF($Q246="n/a",(IF($P246=AP$6,$X246*$F246,0)),$X246*$F246*(VLOOKUP($Q246,'Workforce distribution'!$C$8:$AD$30,AP$7,FALSE)))),0)</f>
        <v>6274.9780430260744</v>
      </c>
      <c r="AQ246" s="30">
        <f>_xlfn.IFNA(IF($O246="days",$Y246*(VLOOKUP($K246,'Bed parameters'!$A$9:$I$12,9,FALSE))*$F246*(VLOOKUP($Q246,'Workforce distribution'!$C$8:$AD$30,AQ$7,FALSE)),IF($Q246="n/a",(IF($P246=AQ$6,$X246*$F246,0)),$X246*$F246*(VLOOKUP($Q246,'Workforce distribution'!$C$8:$AD$30,AQ$7,FALSE)))),0)</f>
        <v>0</v>
      </c>
      <c r="AR246" s="30">
        <f>_xlfn.IFNA(IF($O246="days",$Y246*(VLOOKUP($K246,'Bed parameters'!$A$9:$I$12,9,FALSE))*$F246*(VLOOKUP($Q246,'Workforce distribution'!$C$8:$AD$30,AR$7,FALSE)),IF($Q246="n/a",(IF($P246=AR$6,$X246*$F246,0)),$X246*$F246*(VLOOKUP($Q246,'Workforce distribution'!$C$8:$AD$30,AR$7,FALSE)))),0)</f>
        <v>0</v>
      </c>
      <c r="AS246" s="30">
        <f>_xlfn.IFNA(IF($O246="days",$Y246*(VLOOKUP($K246,'Bed parameters'!$A$9:$I$12,9,FALSE))*$F246*(VLOOKUP($Q246,'Workforce distribution'!$C$8:$AD$30,AS$7,FALSE)),IF($Q246="n/a",(IF($P246=AS$6,$X246*$F246,0)),$X246*$F246*(VLOOKUP($Q246,'Workforce distribution'!$C$8:$AD$30,AS$7,FALSE)))),0)</f>
        <v>0</v>
      </c>
      <c r="AT246" s="30">
        <f>_xlfn.IFNA(IF($O246="days",$Y246*(VLOOKUP($K246,'Bed parameters'!$A$9:$I$12,9,FALSE))*$F246*(VLOOKUP($Q246,'Workforce distribution'!$C$8:$AD$30,AT$7,FALSE)),IF($Q246="n/a",(IF($P246=AT$6,$X246*$F246,0)),$X246*$F246*(VLOOKUP($Q246,'Workforce distribution'!$C$8:$AD$30,AT$7,FALSE)))),0)</f>
        <v>0</v>
      </c>
      <c r="AU246" s="30">
        <f>_xlfn.IFNA(IF($O246="days",$Y246*(VLOOKUP($K246,'Bed parameters'!$A$9:$I$12,9,FALSE))*$F246*(VLOOKUP($Q246,'Workforce distribution'!$C$8:$AD$30,AU$7,FALSE)),IF($Q246="n/a",(IF($P246=AU$6,$X246*$F246,0)),$X246*$F246*(VLOOKUP($Q246,'Workforce distribution'!$C$8:$AD$30,AU$7,FALSE)))),0)</f>
        <v>5786.8881503004932</v>
      </c>
      <c r="AV246" s="30">
        <f>_xlfn.IFNA(IF($O246="days",$Y246*(VLOOKUP($K246,'Bed parameters'!$A$9:$I$12,9,FALSE))*$F246*(VLOOKUP($Q246,'Workforce distribution'!$C$8:$AD$30,AV$7,FALSE)),IF($Q246="n/a",(IF($P246=AV$6,$X246*$F246,0)),$X246*$F246*(VLOOKUP($Q246,'Workforce distribution'!$C$8:$AD$30,AV$7,FALSE)))),0)</f>
        <v>2723.2414824943498</v>
      </c>
      <c r="AW246" s="30">
        <f>_xlfn.IFNA(IF($O246="days",$Y246*(VLOOKUP($K246,'Bed parameters'!$A$9:$I$12,9,FALSE))*$F246*(VLOOKUP($Q246,'Workforce distribution'!$C$8:$AD$30,AW$7,FALSE)),IF($Q246="n/a",(IF($P246=AW$6,$X246*$F246,0)),$X246*$F246*(VLOOKUP($Q246,'Workforce distribution'!$C$8:$AD$30,AW$7,FALSE)))),0)</f>
        <v>9531.3451887302235</v>
      </c>
      <c r="AX246" s="30">
        <f>_xlfn.IFNA(IF($O246="days",$Y246*(VLOOKUP($K246,'Bed parameters'!$A$9:$I$12,9,FALSE))*$F246*(VLOOKUP($Q246,'Workforce distribution'!$C$8:$AD$30,AX$7,FALSE)),IF($Q246="n/a",(IF($P246=AX$6,$X246*$F246,0)),$X246*$F246*(VLOOKUP($Q246,'Workforce distribution'!$C$8:$AD$30,AX$7,FALSE)))),0)</f>
        <v>0</v>
      </c>
      <c r="AY246" s="30">
        <f>_xlfn.IFNA(IF($O246="days",$Y246*(VLOOKUP($K246,'Bed parameters'!$A$9:$I$12,9,FALSE))*$F246*(VLOOKUP($Q246,'Workforce distribution'!$C$8:$AD$30,AY$7,FALSE)),IF($Q246="n/a",(IF($P246=AY$6,$X246*$F246,0)),$X246*$F246*(VLOOKUP($Q246,'Workforce distribution'!$C$8:$AD$30,AY$7,FALSE)))),0)</f>
        <v>0</v>
      </c>
      <c r="AZ246" s="30">
        <f>_xlfn.IFNA(IF($O246="days",$Y246*(VLOOKUP($K246,'Bed parameters'!$A$9:$I$12,9,FALSE))*$F246*(VLOOKUP($Q246,'Workforce distribution'!$C$8:$AD$30,AZ$7,FALSE)),IF($Q246="n/a",(IF($P246=AZ$6,$X246*$F246,0)),$X246*$F246*(VLOOKUP($Q246,'Workforce distribution'!$C$8:$AD$30,AZ$7,FALSE)))),0)</f>
        <v>0</v>
      </c>
      <c r="BA246" s="30">
        <f>_xlfn.IFNA(IF($O246="days",$Y246*(VLOOKUP($K246,'Bed parameters'!$A$9:$I$12,9,FALSE))*$F246*(VLOOKUP($Q246,'Workforce distribution'!$C$8:$AD$30,BA$7,FALSE)),IF($Q246="n/a",(IF($P246=BA$6,$X246*$F246,0)),$X246*$F246*(VLOOKUP($Q246,'Workforce distribution'!$C$8:$AD$30,BA$7,FALSE)))),0)</f>
        <v>0</v>
      </c>
      <c r="BB246" s="30">
        <f>_xlfn.IFNA(IF($O246="days",$Y246*(VLOOKUP($K246,'Bed parameters'!$A$9:$I$12,9,FALSE))*$F246*(VLOOKUP($Q246,'Workforce distribution'!$C$8:$AD$30,BB$7,FALSE)),IF($Q246="n/a",(IF($P246=BB$6,$X246*$F246,0)),$X246*$F246*(VLOOKUP($Q246,'Workforce distribution'!$C$8:$AD$30,BB$7,FALSE)))),0)</f>
        <v>0</v>
      </c>
      <c r="BC246" s="149">
        <f t="shared" si="33"/>
        <v>96.349627285604228</v>
      </c>
      <c r="BD246" s="288">
        <f>IF($Q246="n/a",(IF('Workforce hours'!D$30=0,0,(AB246/'Workforce hours'!D$30))),(IF(VLOOKUP($Q246,'Workforce hours'!$C$8:$AD$30,BD$7,FALSE)=0,0,(AB246/(VLOOKUP($Q246,'Workforce hours'!$C$8:$AD$30,BD$7,FALSE))))))</f>
        <v>0</v>
      </c>
      <c r="BE246" s="288">
        <f>IF($Q246="n/a",(IF('Workforce hours'!E$30=0,0,(AC246/'Workforce hours'!E$30))),(IF(VLOOKUP($Q246,'Workforce hours'!$C$8:$AD$30,BE$7,FALSE)=0,0,(AC246/(VLOOKUP($Q246,'Workforce hours'!$C$8:$AD$30,BE$7,FALSE))))))</f>
        <v>0</v>
      </c>
      <c r="BF246" s="288">
        <f>IF($Q246="n/a",(IF('Workforce hours'!F$30=0,0,(AD246/'Workforce hours'!F$30))),(IF(VLOOKUP($Q246,'Workforce hours'!$C$8:$AD$30,BF$7,FALSE)=0,0,(AD246/(VLOOKUP($Q246,'Workforce hours'!$C$8:$AD$30,BF$7,FALSE))))))</f>
        <v>0</v>
      </c>
      <c r="BG246" s="288">
        <f>IF($Q246="n/a",(IF('Workforce hours'!G$30=0,0,(AE246/'Workforce hours'!G$30))),(IF(VLOOKUP($Q246,'Workforce hours'!$C$8:$AD$30,BG$7,FALSE)=0,0,(AE246/(VLOOKUP($Q246,'Workforce hours'!$C$8:$AD$30,BG$7,FALSE))))))</f>
        <v>4.6743429143281929</v>
      </c>
      <c r="BH246" s="288">
        <f>IF($Q246="n/a",(IF('Workforce hours'!H$30=0,0,(AF246/'Workforce hours'!H$30))),(IF(VLOOKUP($Q246,'Workforce hours'!$C$8:$AD$30,BH$7,FALSE)=0,0,(AF246/(VLOOKUP($Q246,'Workforce hours'!$C$8:$AD$30,BH$7,FALSE))))))</f>
        <v>11.705073714041134</v>
      </c>
      <c r="BI246" s="288">
        <f>IF($Q246="n/a",(IF('Workforce hours'!I$30=0,0,(AG246/'Workforce hours'!I$30))),(IF(VLOOKUP($Q246,'Workforce hours'!$C$8:$AD$30,BI$7,FALSE)=0,0,(AG246/(VLOOKUP($Q246,'Workforce hours'!$C$8:$AD$30,BI$7,FALSE))))))</f>
        <v>0</v>
      </c>
      <c r="BJ246" s="288">
        <f>IF($Q246="n/a",(IF('Workforce hours'!J$30=0,0,(AH246/'Workforce hours'!J$30))),(IF(VLOOKUP($Q246,'Workforce hours'!$C$8:$AD$30,BJ$7,FALSE)=0,0,(AH246/(VLOOKUP($Q246,'Workforce hours'!$C$8:$AD$30,BJ$7,FALSE))))))</f>
        <v>0</v>
      </c>
      <c r="BK246" s="288">
        <f>IF($Q246="n/a",(IF('Workforce hours'!K$30=0,0,(AI246/'Workforce hours'!K$30))),(IF(VLOOKUP($Q246,'Workforce hours'!$C$8:$AD$30,BK$7,FALSE)=0,0,(AI246/(VLOOKUP($Q246,'Workforce hours'!$C$8:$AD$30,BK$7,FALSE))))))</f>
        <v>0</v>
      </c>
      <c r="BL246" s="288">
        <f>IF($Q246="n/a",(IF('Workforce hours'!L$30=0,0,(AJ246/'Workforce hours'!L$30))),(IF(VLOOKUP($Q246,'Workforce hours'!$C$8:$AD$30,BL$7,FALSE)=0,0,(AJ246/(VLOOKUP($Q246,'Workforce hours'!$C$8:$AD$30,BL$7,FALSE))))))</f>
        <v>0</v>
      </c>
      <c r="BM246" s="288">
        <f>IF($Q246="n/a",(IF('Workforce hours'!M$30=0,0,(AK246/'Workforce hours'!M$30))),(IF(VLOOKUP($Q246,'Workforce hours'!$C$8:$AD$30,BM$7,FALSE)=0,0,(AK246/(VLOOKUP($Q246,'Workforce hours'!$C$8:$AD$30,BM$7,FALSE))))))</f>
        <v>0</v>
      </c>
      <c r="BN246" s="288">
        <f>IF($Q246="n/a",(IF('Workforce hours'!N$30=0,0,(AL246/'Workforce hours'!N$30))),(IF(VLOOKUP($Q246,'Workforce hours'!$C$8:$AD$30,BN$7,FALSE)=0,0,(AL246/(VLOOKUP($Q246,'Workforce hours'!$C$8:$AD$30,BN$7,FALSE))))))</f>
        <v>4.0290352794629589</v>
      </c>
      <c r="BO246" s="288">
        <f>IF($Q246="n/a",(IF('Workforce hours'!O$30=0,0,(AM246/'Workforce hours'!O$30))),(IF(VLOOKUP($Q246,'Workforce hours'!$C$8:$AD$30,BO$7,FALSE)=0,0,(AM246/(VLOOKUP($Q246,'Workforce hours'!$C$8:$AD$30,BO$7,FALSE))))))</f>
        <v>56.578419428712415</v>
      </c>
      <c r="BP246" s="288">
        <f>IF($Q246="n/a",(IF('Workforce hours'!P$30=0,0,(AN246/'Workforce hours'!P$30))),(IF(VLOOKUP($Q246,'Workforce hours'!$C$8:$AD$30,BP$7,FALSE)=0,0,(AN246/(VLOOKUP($Q246,'Workforce hours'!$C$8:$AD$30,BP$7,FALSE))))))</f>
        <v>3.6579962972580966</v>
      </c>
      <c r="BQ246" s="288">
        <f>IF($Q246="n/a",(IF('Workforce hours'!Q$30=0,0,(AO246/'Workforce hours'!Q$30))),(IF(VLOOKUP($Q246,'Workforce hours'!$C$8:$AD$30,BQ$7,FALSE)=0,0,(AO246/(VLOOKUP($Q246,'Workforce hours'!$C$8:$AD$30,BQ$7,FALSE))))))</f>
        <v>1.8289981486290483</v>
      </c>
      <c r="BR246" s="288">
        <f>IF($Q246="n/a",(IF('Workforce hours'!R$30=0,0,(AP246/'Workforce hours'!R$30))),(IF(VLOOKUP($Q246,'Workforce hours'!$C$8:$AD$30,BR$7,FALSE)=0,0,(AP246/(VLOOKUP($Q246,'Workforce hours'!$C$8:$AD$30,BR$7,FALSE))))))</f>
        <v>3.6579962972580966</v>
      </c>
      <c r="BS246" s="288">
        <f>IF($Q246="n/a",(IF('Workforce hours'!S$30=0,0,(AQ246/'Workforce hours'!S$30))),(IF(VLOOKUP($Q246,'Workforce hours'!$C$8:$AD$30,BS$7,FALSE)=0,0,(AQ246/(VLOOKUP($Q246,'Workforce hours'!$C$8:$AD$30,BS$7,FALSE))))))</f>
        <v>0</v>
      </c>
      <c r="BT246" s="288">
        <f>IF($Q246="n/a",(IF('Workforce hours'!T$30=0,0,(AR246/'Workforce hours'!T$30))),(IF(VLOOKUP($Q246,'Workforce hours'!$C$8:$AD$30,BT$7,FALSE)=0,0,(AR246/(VLOOKUP($Q246,'Workforce hours'!$C$8:$AD$30,BT$7,FALSE))))))</f>
        <v>0</v>
      </c>
      <c r="BU246" s="288">
        <f>IF($Q246="n/a",(IF('Workforce hours'!U$30=0,0,(AS246/'Workforce hours'!U$30))),(IF(VLOOKUP($Q246,'Workforce hours'!$C$8:$AD$30,BU$7,FALSE)=0,0,(AS246/(VLOOKUP($Q246,'Workforce hours'!$C$8:$AD$30,BU$7,FALSE))))))</f>
        <v>0</v>
      </c>
      <c r="BV246" s="288">
        <f>IF($Q246="n/a",(IF('Workforce hours'!V$30=0,0,(AT246/'Workforce hours'!V$30))),(IF(VLOOKUP($Q246,'Workforce hours'!$C$8:$AD$30,BV$7,FALSE)=0,0,(AT246/(VLOOKUP($Q246,'Workforce hours'!$C$8:$AD$30,BV$7,FALSE))))))</f>
        <v>0</v>
      </c>
      <c r="BW246" s="288">
        <f>IF($Q246="n/a",(IF('Workforce hours'!W$30=0,0,(AU246/'Workforce hours'!W$30))),(IF(VLOOKUP($Q246,'Workforce hours'!$C$8:$AD$30,BW$7,FALSE)=0,0,(AU246/(VLOOKUP($Q246,'Workforce hours'!$C$8:$AD$30,BW$7,FALSE))))))</f>
        <v>3.2773963868026921</v>
      </c>
      <c r="BX246" s="288">
        <f>IF($Q246="n/a",(IF('Workforce hours'!X$30=0,0,(AV246/'Workforce hours'!X$30))),(IF(VLOOKUP($Q246,'Workforce hours'!$C$8:$AD$30,BX$7,FALSE)=0,0,(AV246/(VLOOKUP($Q246,'Workforce hours'!$C$8:$AD$30,BX$7,FALSE))))))</f>
        <v>1.5423041820247965</v>
      </c>
      <c r="BY246" s="288">
        <f>IF($Q246="n/a",(IF('Workforce hours'!Y$30=0,0,(AW246/'Workforce hours'!Y$30))),(IF(VLOOKUP($Q246,'Workforce hours'!$C$8:$AD$30,BY$7,FALSE)=0,0,(AW246/(VLOOKUP($Q246,'Workforce hours'!$C$8:$AD$30,BY$7,FALSE))))))</f>
        <v>5.3980646370867866</v>
      </c>
      <c r="BZ246" s="288">
        <f>IF($Q246="n/a",(IF('Workforce hours'!Z$30=0,0,(AX246/'Workforce hours'!Z$30))),(IF(VLOOKUP($Q246,'Workforce hours'!$C$8:$AD$30,BZ$7,FALSE)=0,0,(AX246/(VLOOKUP($Q246,'Workforce hours'!$C$8:$AD$30,BZ$7,FALSE))))))</f>
        <v>0</v>
      </c>
      <c r="CA246" s="288">
        <f>IF($Q246="n/a",(IF('Workforce hours'!AA$30=0,0,(AY246/'Workforce hours'!AA$30))),(IF(VLOOKUP($Q246,'Workforce hours'!$C$8:$AD$30,CA$7,FALSE)=0,0,(AY246/(VLOOKUP($Q246,'Workforce hours'!$C$8:$AD$30,CA$7,FALSE))))))</f>
        <v>0</v>
      </c>
      <c r="CB246" s="288">
        <f>IF($Q246="n/a",(IF('Workforce hours'!AB$30=0,0,(AZ246/'Workforce hours'!AB$30))),(IF(VLOOKUP($Q246,'Workforce hours'!$C$8:$AD$30,CB$7,FALSE)=0,0,(AZ246/(VLOOKUP($Q246,'Workforce hours'!$C$8:$AD$30,CB$7,FALSE))))))</f>
        <v>0</v>
      </c>
      <c r="CC246" s="288">
        <f>IF($Q246="n/a",(IF('Workforce hours'!AC$30=0,0,(BA246/'Workforce hours'!AC$30))),(IF(VLOOKUP($Q246,'Workforce hours'!$C$8:$AD$30,CC$7,FALSE)=0,0,(BA246/(VLOOKUP($Q246,'Workforce hours'!$C$8:$AD$30,CC$7,FALSE))))))</f>
        <v>0</v>
      </c>
      <c r="CD246" s="288">
        <f>IF($Q246="n/a",(IF('Workforce hours'!AD$30=0,0,(BB246/'Workforce hours'!AD$30))),(IF(VLOOKUP($Q246,'Workforce hours'!$C$8:$AD$30,CD$7,FALSE)=0,0,(BB246/(VLOOKUP($Q246,'Workforce hours'!$C$8:$AD$30,CD$7,FALSE))))))</f>
        <v>0</v>
      </c>
      <c r="CE246" s="289">
        <f t="shared" si="34"/>
        <v>0</v>
      </c>
      <c r="CF246" s="290">
        <f>BD246*'Workforce costs'!B$9*(1+'Workforce costs'!B$10)*(1+'Workforce costs'!B$11)</f>
        <v>0</v>
      </c>
      <c r="CG246" s="290">
        <f>BE246*'Workforce costs'!C$9*(1+'Workforce costs'!C$10)*(1+'Workforce costs'!C$11)</f>
        <v>0</v>
      </c>
      <c r="CH246" s="290">
        <f>BF246*'Workforce costs'!D$9*(1+'Workforce costs'!D$10)*(1+'Workforce costs'!D$11)</f>
        <v>0</v>
      </c>
      <c r="CI246" s="290">
        <f>BG246*'Workforce costs'!E$9*(1+'Workforce costs'!E$10)*(1+'Workforce costs'!E$11)</f>
        <v>0</v>
      </c>
      <c r="CJ246" s="290">
        <f>BH246*'Workforce costs'!F$9*(1+'Workforce costs'!F$10)*(1+'Workforce costs'!F$11)</f>
        <v>0</v>
      </c>
      <c r="CK246" s="290">
        <f>BI246*'Workforce costs'!G$9*(1+'Workforce costs'!G$10)*(1+'Workforce costs'!G$11)</f>
        <v>0</v>
      </c>
      <c r="CL246" s="290">
        <f>BJ246*'Workforce costs'!H$9*(1+'Workforce costs'!H$10)*(1+'Workforce costs'!H$11)</f>
        <v>0</v>
      </c>
      <c r="CM246" s="290">
        <f>BK246*'Workforce costs'!I$9*(1+'Workforce costs'!I$10)*(1+'Workforce costs'!I$11)</f>
        <v>0</v>
      </c>
      <c r="CN246" s="290">
        <f>BL246*'Workforce costs'!J$9*(1+'Workforce costs'!J$10)*(1+'Workforce costs'!J$11)</f>
        <v>0</v>
      </c>
      <c r="CO246" s="290">
        <f>BM246*'Workforce costs'!K$9*(1+'Workforce costs'!K$10)*(1+'Workforce costs'!K$11)</f>
        <v>0</v>
      </c>
      <c r="CP246" s="290">
        <f>BN246*'Workforce costs'!L$9*(1+'Workforce costs'!L$10)*(1+'Workforce costs'!L$11)</f>
        <v>0</v>
      </c>
      <c r="CQ246" s="290">
        <f>BO246*'Workforce costs'!M$9*(1+'Workforce costs'!M$10)*(1+'Workforce costs'!M$11)</f>
        <v>0</v>
      </c>
      <c r="CR246" s="290">
        <f>BP246*'Workforce costs'!N$9*(1+'Workforce costs'!N$10)*(1+'Workforce costs'!N$11)</f>
        <v>0</v>
      </c>
      <c r="CS246" s="290">
        <f>BQ246*'Workforce costs'!O$9*(1+'Workforce costs'!O$10)*(1+'Workforce costs'!O$11)</f>
        <v>0</v>
      </c>
      <c r="CT246" s="290">
        <f>BR246*'Workforce costs'!P$9*(1+'Workforce costs'!P$10)*(1+'Workforce costs'!P$11)</f>
        <v>0</v>
      </c>
      <c r="CU246" s="290">
        <f>BS246*'Workforce costs'!Q$9*(1+'Workforce costs'!Q$10)*(1+'Workforce costs'!Q$11)</f>
        <v>0</v>
      </c>
      <c r="CV246" s="290">
        <f>BT246*'Workforce costs'!R$9*(1+'Workforce costs'!R$10)*(1+'Workforce costs'!R$11)</f>
        <v>0</v>
      </c>
      <c r="CW246" s="290">
        <f>BU246*'Workforce costs'!S$9*(1+'Workforce costs'!S$10)*(1+'Workforce costs'!S$11)</f>
        <v>0</v>
      </c>
      <c r="CX246" s="290">
        <f>BV246*'Workforce costs'!T$9*(1+'Workforce costs'!T$10)*(1+'Workforce costs'!T$11)</f>
        <v>0</v>
      </c>
      <c r="CY246" s="290">
        <f>BW246*'Workforce costs'!U$9*(1+'Workforce costs'!U$10)*(1+'Workforce costs'!U$11)</f>
        <v>0</v>
      </c>
      <c r="CZ246" s="290">
        <f>BX246*'Workforce costs'!V$9*(1+'Workforce costs'!V$10)*(1+'Workforce costs'!V$11)</f>
        <v>0</v>
      </c>
      <c r="DA246" s="290">
        <f>BY246*'Workforce costs'!W$9*(1+'Workforce costs'!W$10)*(1+'Workforce costs'!W$11)</f>
        <v>0</v>
      </c>
      <c r="DB246" s="290">
        <f>BZ246*'Workforce costs'!X$9*(1+'Workforce costs'!X$10)*(1+'Workforce costs'!X$11)</f>
        <v>0</v>
      </c>
      <c r="DC246" s="290">
        <f>CA246*'Workforce costs'!Y$9*(1+'Workforce costs'!Y$10)*(1+'Workforce costs'!Y$11)</f>
        <v>0</v>
      </c>
      <c r="DD246" s="290">
        <f>CB246*'Workforce costs'!Z$9*(1+'Workforce costs'!Z$10)*(1+'Workforce costs'!Z$11)</f>
        <v>0</v>
      </c>
      <c r="DE246" s="290">
        <f>CC246*'Workforce costs'!AA$9*(1+'Workforce costs'!AA$10)*(1+'Workforce costs'!AA$11)</f>
        <v>0</v>
      </c>
      <c r="DF246" s="290">
        <f>CD246*'Workforce costs'!AB$9*(1+'Workforce costs'!AB$10)*(1+'Workforce costs'!AB$11)</f>
        <v>0</v>
      </c>
    </row>
    <row r="247" spans="1:110" x14ac:dyDescent="0.3">
      <c r="A247" s="2" t="str">
        <f>Outputs!$A$4</f>
        <v>Australia</v>
      </c>
      <c r="B247" s="2" t="str">
        <f t="shared" si="27"/>
        <v>Australia 12to17</v>
      </c>
      <c r="C247" s="30">
        <f>VLOOKUP($B247,Populations!$D$15:$H$1920,3,FALSE)</f>
        <v>1959472</v>
      </c>
      <c r="D247" s="255">
        <f>IF(OR($H247="General pop",$H247="Schools",$H247="Workplace",$H247="Skills Training",$H247="Digital Supports"),1,VLOOKUP($B247,Populations!$D$15:$H$1920,5,FALSE))</f>
        <v>1</v>
      </c>
      <c r="E247" s="88">
        <f>VLOOKUP(I247,Epidemiology!$C$10:$H$47,6,FALSE)</f>
        <v>2044</v>
      </c>
      <c r="F247" s="102">
        <f>'Care profiles'!R248</f>
        <v>1</v>
      </c>
      <c r="G247" s="15" t="str">
        <f>'Care profiles'!A248</f>
        <v>12to17</v>
      </c>
      <c r="H247" s="15" t="str">
        <f>'Care profiles'!B248</f>
        <v>Attempts</v>
      </c>
      <c r="I247" s="15" t="str">
        <f>'Care profiles'!C248</f>
        <v>Attempts_12-17yrs</v>
      </c>
      <c r="J247" s="15" t="str">
        <f>'Care profiles'!D248</f>
        <v>Care profile</v>
      </c>
      <c r="K247" s="15" t="str">
        <f>'Care profiles'!E248</f>
        <v>Acute Care Services</v>
      </c>
      <c r="L247" s="104">
        <f>'Care profiles'!F248</f>
        <v>0.4</v>
      </c>
      <c r="M247" s="15">
        <f>'Care profiles'!G248</f>
        <v>2</v>
      </c>
      <c r="N247" s="15">
        <f>'Care profiles'!H248</f>
        <v>90</v>
      </c>
      <c r="O247" s="15" t="str">
        <f>'Care profiles'!I248</f>
        <v>min</v>
      </c>
      <c r="P247" s="15" t="str">
        <f>'Care profiles'!J248</f>
        <v>Team</v>
      </c>
      <c r="Q247" s="15" t="str">
        <f>'Care profiles'!K248</f>
        <v>Acute Care Team</v>
      </c>
      <c r="R247" s="15" t="str">
        <f>'Care profiles'!M248</f>
        <v>N</v>
      </c>
      <c r="S247" s="15" t="str">
        <f>'Care profiles'!O248</f>
        <v>Y</v>
      </c>
      <c r="T247" s="15" t="str">
        <f>'Care profiles'!Q248</f>
        <v>N</v>
      </c>
      <c r="U247" s="30">
        <f t="shared" si="28"/>
        <v>40051.607680000001</v>
      </c>
      <c r="V247" s="30">
        <f t="shared" si="29"/>
        <v>16020.643072000001</v>
      </c>
      <c r="W247" s="30">
        <f>IF(M247="n/a",0,IF(O247="days",V247*M247*(1+(VLOOKUP(K247,'Bed parameters'!$A$9:$G$12,7,FALSE))),V247*M247))</f>
        <v>32041.286144000002</v>
      </c>
      <c r="X247" s="30">
        <f t="shared" si="30"/>
        <v>48061.929216000004</v>
      </c>
      <c r="Y247" s="30">
        <f t="shared" si="31"/>
        <v>0</v>
      </c>
      <c r="Z247" s="113">
        <f>_xlfn.IFNA(Y247/((VLOOKUP(K247,'Bed parameters'!$A$9:$G$12,3,FALSE))*(VLOOKUP(K247,'Bed parameters'!$A$9:$G$12,5,FALSE))),0)</f>
        <v>0</v>
      </c>
      <c r="AA247" s="30">
        <f t="shared" si="32"/>
        <v>48061.929216000011</v>
      </c>
      <c r="AB247" s="30">
        <f>_xlfn.IFNA(IF($O247="days",$Y247*(VLOOKUP($K247,'Bed parameters'!$A$9:$I$12,9,FALSE))*$F247*(VLOOKUP($Q247,'Workforce distribution'!$C$8:$AD$30,AB$7,FALSE)),IF($Q247="n/a",(IF($P247=AB$6,$X247*$F247,0)),$X247*$F247*(VLOOKUP($Q247,'Workforce distribution'!$C$8:$AD$30,AB$7,FALSE)))),0)</f>
        <v>0</v>
      </c>
      <c r="AC247" s="30">
        <f>_xlfn.IFNA(IF($O247="days",$Y247*(VLOOKUP($K247,'Bed parameters'!$A$9:$I$12,9,FALSE))*$F247*(VLOOKUP($Q247,'Workforce distribution'!$C$8:$AD$30,AC$7,FALSE)),IF($Q247="n/a",(IF($P247=AC$6,$X247*$F247,0)),$X247*$F247*(VLOOKUP($Q247,'Workforce distribution'!$C$8:$AD$30,AC$7,FALSE)))),0)</f>
        <v>0</v>
      </c>
      <c r="AD247" s="30">
        <f>_xlfn.IFNA(IF($O247="days",$Y247*(VLOOKUP($K247,'Bed parameters'!$A$9:$I$12,9,FALSE))*$F247*(VLOOKUP($Q247,'Workforce distribution'!$C$8:$AD$30,AD$7,FALSE)),IF($Q247="n/a",(IF($P247=AD$6,$X247*$F247,0)),$X247*$F247*(VLOOKUP($Q247,'Workforce distribution'!$C$8:$AD$30,AD$7,FALSE)))),0)</f>
        <v>0</v>
      </c>
      <c r="AE247" s="30">
        <f>_xlfn.IFNA(IF($O247="days",$Y247*(VLOOKUP($K247,'Bed parameters'!$A$9:$I$12,9,FALSE))*$F247*(VLOOKUP($Q247,'Workforce distribution'!$C$8:$AD$30,AE$7,FALSE)),IF($Q247="n/a",(IF($P247=AE$6,$X247*$F247,0)),$X247*$F247*(VLOOKUP($Q247,'Workforce distribution'!$C$8:$AD$30,AE$7,FALSE)))),0)</f>
        <v>2525.3823241292912</v>
      </c>
      <c r="AF247" s="30">
        <f>_xlfn.IFNA(IF($O247="days",$Y247*(VLOOKUP($K247,'Bed parameters'!$A$9:$I$12,9,FALSE))*$F247*(VLOOKUP($Q247,'Workforce distribution'!$C$8:$AD$30,AF$7,FALSE)),IF($Q247="n/a",(IF($P247=AF$6,$X247*$F247,0)),$X247*$F247*(VLOOKUP($Q247,'Workforce distribution'!$C$8:$AD$30,AF$7,FALSE)))),0)</f>
        <v>0</v>
      </c>
      <c r="AG247" s="30">
        <f>_xlfn.IFNA(IF($O247="days",$Y247*(VLOOKUP($K247,'Bed parameters'!$A$9:$I$12,9,FALSE))*$F247*(VLOOKUP($Q247,'Workforce distribution'!$C$8:$AD$30,AG$7,FALSE)),IF($Q247="n/a",(IF($P247=AG$6,$X247*$F247,0)),$X247*$F247*(VLOOKUP($Q247,'Workforce distribution'!$C$8:$AD$30,AG$7,FALSE)))),0)</f>
        <v>0</v>
      </c>
      <c r="AH247" s="30">
        <f>_xlfn.IFNA(IF($O247="days",$Y247*(VLOOKUP($K247,'Bed parameters'!$A$9:$I$12,9,FALSE))*$F247*(VLOOKUP($Q247,'Workforce distribution'!$C$8:$AD$30,AH$7,FALSE)),IF($Q247="n/a",(IF($P247=AH$6,$X247*$F247,0)),$X247*$F247*(VLOOKUP($Q247,'Workforce distribution'!$C$8:$AD$30,AH$7,FALSE)))),0)</f>
        <v>0</v>
      </c>
      <c r="AI247" s="30">
        <f>_xlfn.IFNA(IF($O247="days",$Y247*(VLOOKUP($K247,'Bed parameters'!$A$9:$I$12,9,FALSE))*$F247*(VLOOKUP($Q247,'Workforce distribution'!$C$8:$AD$30,AI$7,FALSE)),IF($Q247="n/a",(IF($P247=AI$6,$X247*$F247,0)),$X247*$F247*(VLOOKUP($Q247,'Workforce distribution'!$C$8:$AD$30,AI$7,FALSE)))),0)</f>
        <v>0</v>
      </c>
      <c r="AJ247" s="30">
        <f>_xlfn.IFNA(IF($O247="days",$Y247*(VLOOKUP($K247,'Bed parameters'!$A$9:$I$12,9,FALSE))*$F247*(VLOOKUP($Q247,'Workforce distribution'!$C$8:$AD$30,AJ$7,FALSE)),IF($Q247="n/a",(IF($P247=AJ$6,$X247*$F247,0)),$X247*$F247*(VLOOKUP($Q247,'Workforce distribution'!$C$8:$AD$30,AJ$7,FALSE)))),0)</f>
        <v>0</v>
      </c>
      <c r="AK247" s="30">
        <f>_xlfn.IFNA(IF($O247="days",$Y247*(VLOOKUP($K247,'Bed parameters'!$A$9:$I$12,9,FALSE))*$F247*(VLOOKUP($Q247,'Workforce distribution'!$C$8:$AD$30,AK$7,FALSE)),IF($Q247="n/a",(IF($P247=AK$6,$X247*$F247,0)),$X247*$F247*(VLOOKUP($Q247,'Workforce distribution'!$C$8:$AD$30,AK$7,FALSE)))),0)</f>
        <v>0</v>
      </c>
      <c r="AL247" s="30">
        <f>_xlfn.IFNA(IF($O247="days",$Y247*(VLOOKUP($K247,'Bed parameters'!$A$9:$I$12,9,FALSE))*$F247*(VLOOKUP($Q247,'Workforce distribution'!$C$8:$AD$30,AL$7,FALSE)),IF($Q247="n/a",(IF($P247=AL$6,$X247*$F247,0)),$X247*$F247*(VLOOKUP($Q247,'Workforce distribution'!$C$8:$AD$30,AL$7,FALSE)))),0)</f>
        <v>4248.8030689872367</v>
      </c>
      <c r="AM247" s="30">
        <f>_xlfn.IFNA(IF($O247="days",$Y247*(VLOOKUP($K247,'Bed parameters'!$A$9:$I$12,9,FALSE))*$F247*(VLOOKUP($Q247,'Workforce distribution'!$C$8:$AD$30,AM$7,FALSE)),IF($Q247="n/a",(IF($P247=AM$6,$X247*$F247,0)),$X247*$F247*(VLOOKUP($Q247,'Workforce distribution'!$C$8:$AD$30,AM$7,FALSE)))),0)</f>
        <v>28891.860869113214</v>
      </c>
      <c r="AN247" s="30">
        <f>_xlfn.IFNA(IF($O247="days",$Y247*(VLOOKUP($K247,'Bed parameters'!$A$9:$I$12,9,FALSE))*$F247*(VLOOKUP($Q247,'Workforce distribution'!$C$8:$AD$30,AN$7,FALSE)),IF($Q247="n/a",(IF($P247=AN$6,$X247*$F247,0)),$X247*$F247*(VLOOKUP($Q247,'Workforce distribution'!$C$8:$AD$30,AN$7,FALSE)))),0)</f>
        <v>1009.0907288844688</v>
      </c>
      <c r="AO247" s="30">
        <f>_xlfn.IFNA(IF($O247="days",$Y247*(VLOOKUP($K247,'Bed parameters'!$A$9:$I$12,9,FALSE))*$F247*(VLOOKUP($Q247,'Workforce distribution'!$C$8:$AD$30,AO$7,FALSE)),IF($Q247="n/a",(IF($P247=AO$6,$X247*$F247,0)),$X247*$F247*(VLOOKUP($Q247,'Workforce distribution'!$C$8:$AD$30,AO$7,FALSE)))),0)</f>
        <v>2825.4540408765133</v>
      </c>
      <c r="AP247" s="30">
        <f>_xlfn.IFNA(IF($O247="days",$Y247*(VLOOKUP($K247,'Bed parameters'!$A$9:$I$12,9,FALSE))*$F247*(VLOOKUP($Q247,'Workforce distribution'!$C$8:$AD$30,AP$7,FALSE)),IF($Q247="n/a",(IF($P247=AP$6,$X247*$F247,0)),$X247*$F247*(VLOOKUP($Q247,'Workforce distribution'!$C$8:$AD$30,AP$7,FALSE)))),0)</f>
        <v>2825.4540408765133</v>
      </c>
      <c r="AQ247" s="30">
        <f>_xlfn.IFNA(IF($O247="days",$Y247*(VLOOKUP($K247,'Bed parameters'!$A$9:$I$12,9,FALSE))*$F247*(VLOOKUP($Q247,'Workforce distribution'!$C$8:$AD$30,AQ$7,FALSE)),IF($Q247="n/a",(IF($P247=AQ$6,$X247*$F247,0)),$X247*$F247*(VLOOKUP($Q247,'Workforce distribution'!$C$8:$AD$30,AQ$7,FALSE)))),0)</f>
        <v>0</v>
      </c>
      <c r="AR247" s="30">
        <f>_xlfn.IFNA(IF($O247="days",$Y247*(VLOOKUP($K247,'Bed parameters'!$A$9:$I$12,9,FALSE))*$F247*(VLOOKUP($Q247,'Workforce distribution'!$C$8:$AD$30,AR$7,FALSE)),IF($Q247="n/a",(IF($P247=AR$6,$X247*$F247,0)),$X247*$F247*(VLOOKUP($Q247,'Workforce distribution'!$C$8:$AD$30,AR$7,FALSE)))),0)</f>
        <v>0</v>
      </c>
      <c r="AS247" s="30">
        <f>_xlfn.IFNA(IF($O247="days",$Y247*(VLOOKUP($K247,'Bed parameters'!$A$9:$I$12,9,FALSE))*$F247*(VLOOKUP($Q247,'Workforce distribution'!$C$8:$AD$30,AS$7,FALSE)),IF($Q247="n/a",(IF($P247=AS$6,$X247*$F247,0)),$X247*$F247*(VLOOKUP($Q247,'Workforce distribution'!$C$8:$AD$30,AS$7,FALSE)))),0)</f>
        <v>0</v>
      </c>
      <c r="AT247" s="30">
        <f>_xlfn.IFNA(IF($O247="days",$Y247*(VLOOKUP($K247,'Bed parameters'!$A$9:$I$12,9,FALSE))*$F247*(VLOOKUP($Q247,'Workforce distribution'!$C$8:$AD$30,AT$7,FALSE)),IF($Q247="n/a",(IF($P247=AT$6,$X247*$F247,0)),$X247*$F247*(VLOOKUP($Q247,'Workforce distribution'!$C$8:$AD$30,AT$7,FALSE)))),0)</f>
        <v>0</v>
      </c>
      <c r="AU247" s="30">
        <f>_xlfn.IFNA(IF($O247="days",$Y247*(VLOOKUP($K247,'Bed parameters'!$A$9:$I$12,9,FALSE))*$F247*(VLOOKUP($Q247,'Workforce distribution'!$C$8:$AD$30,AU$7,FALSE)),IF($Q247="n/a",(IF($P247=AU$6,$X247*$F247,0)),$X247*$F247*(VLOOKUP($Q247,'Workforce distribution'!$C$8:$AD$30,AU$7,FALSE)))),0)</f>
        <v>2761.7219948417041</v>
      </c>
      <c r="AV247" s="30">
        <f>_xlfn.IFNA(IF($O247="days",$Y247*(VLOOKUP($K247,'Bed parameters'!$A$9:$I$12,9,FALSE))*$F247*(VLOOKUP($Q247,'Workforce distribution'!$C$8:$AD$30,AV$7,FALSE)),IF($Q247="n/a",(IF($P247=AV$6,$X247*$F247,0)),$X247*$F247*(VLOOKUP($Q247,'Workforce distribution'!$C$8:$AD$30,AV$7,FALSE)))),0)</f>
        <v>0</v>
      </c>
      <c r="AW247" s="30">
        <f>_xlfn.IFNA(IF($O247="days",$Y247*(VLOOKUP($K247,'Bed parameters'!$A$9:$I$12,9,FALSE))*$F247*(VLOOKUP($Q247,'Workforce distribution'!$C$8:$AD$30,AW$7,FALSE)),IF($Q247="n/a",(IF($P247=AW$6,$X247*$F247,0)),$X247*$F247*(VLOOKUP($Q247,'Workforce distribution'!$C$8:$AD$30,AW$7,FALSE)))),0)</f>
        <v>2974.1621482910659</v>
      </c>
      <c r="AX247" s="30">
        <f>_xlfn.IFNA(IF($O247="days",$Y247*(VLOOKUP($K247,'Bed parameters'!$A$9:$I$12,9,FALSE))*$F247*(VLOOKUP($Q247,'Workforce distribution'!$C$8:$AD$30,AX$7,FALSE)),IF($Q247="n/a",(IF($P247=AX$6,$X247*$F247,0)),$X247*$F247*(VLOOKUP($Q247,'Workforce distribution'!$C$8:$AD$30,AX$7,FALSE)))),0)</f>
        <v>0</v>
      </c>
      <c r="AY247" s="30">
        <f>_xlfn.IFNA(IF($O247="days",$Y247*(VLOOKUP($K247,'Bed parameters'!$A$9:$I$12,9,FALSE))*$F247*(VLOOKUP($Q247,'Workforce distribution'!$C$8:$AD$30,AY$7,FALSE)),IF($Q247="n/a",(IF($P247=AY$6,$X247*$F247,0)),$X247*$F247*(VLOOKUP($Q247,'Workforce distribution'!$C$8:$AD$30,AY$7,FALSE)))),0)</f>
        <v>0</v>
      </c>
      <c r="AZ247" s="30">
        <f>_xlfn.IFNA(IF($O247="days",$Y247*(VLOOKUP($K247,'Bed parameters'!$A$9:$I$12,9,FALSE))*$F247*(VLOOKUP($Q247,'Workforce distribution'!$C$8:$AD$30,AZ$7,FALSE)),IF($Q247="n/a",(IF($P247=AZ$6,$X247*$F247,0)),$X247*$F247*(VLOOKUP($Q247,'Workforce distribution'!$C$8:$AD$30,AZ$7,FALSE)))),0)</f>
        <v>0</v>
      </c>
      <c r="BA247" s="30">
        <f>_xlfn.IFNA(IF($O247="days",$Y247*(VLOOKUP($K247,'Bed parameters'!$A$9:$I$12,9,FALSE))*$F247*(VLOOKUP($Q247,'Workforce distribution'!$C$8:$AD$30,BA$7,FALSE)),IF($Q247="n/a",(IF($P247=BA$6,$X247*$F247,0)),$X247*$F247*(VLOOKUP($Q247,'Workforce distribution'!$C$8:$AD$30,BA$7,FALSE)))),0)</f>
        <v>0</v>
      </c>
      <c r="BB247" s="30">
        <f>_xlfn.IFNA(IF($O247="days",$Y247*(VLOOKUP($K247,'Bed parameters'!$A$9:$I$12,9,FALSE))*$F247*(VLOOKUP($Q247,'Workforce distribution'!$C$8:$AD$30,BB$7,FALSE)),IF($Q247="n/a",(IF($P247=BB$6,$X247*$F247,0)),$X247*$F247*(VLOOKUP($Q247,'Workforce distribution'!$C$8:$AD$30,BB$7,FALSE)))),0)</f>
        <v>0</v>
      </c>
      <c r="BC247" s="149">
        <f t="shared" si="33"/>
        <v>44.017224418396474</v>
      </c>
      <c r="BD247" s="288">
        <f>IF($Q247="n/a",(IF('Workforce hours'!D$30=0,0,(AB247/'Workforce hours'!D$30))),(IF(VLOOKUP($Q247,'Workforce hours'!$C$8:$AD$30,BD$7,FALSE)=0,0,(AB247/(VLOOKUP($Q247,'Workforce hours'!$C$8:$AD$30,BD$7,FALSE))))))</f>
        <v>0</v>
      </c>
      <c r="BE247" s="288">
        <f>IF($Q247="n/a",(IF('Workforce hours'!E$30=0,0,(AC247/'Workforce hours'!E$30))),(IF(VLOOKUP($Q247,'Workforce hours'!$C$8:$AD$30,BE$7,FALSE)=0,0,(AC247/(VLOOKUP($Q247,'Workforce hours'!$C$8:$AD$30,BE$7,FALSE))))))</f>
        <v>0</v>
      </c>
      <c r="BF247" s="288">
        <f>IF($Q247="n/a",(IF('Workforce hours'!F$30=0,0,(AD247/'Workforce hours'!F$30))),(IF(VLOOKUP($Q247,'Workforce hours'!$C$8:$AD$30,BF$7,FALSE)=0,0,(AD247/(VLOOKUP($Q247,'Workforce hours'!$C$8:$AD$30,BF$7,FALSE))))))</f>
        <v>0</v>
      </c>
      <c r="BG247" s="288">
        <f>IF($Q247="n/a",(IF('Workforce hours'!G$30=0,0,(AE247/'Workforce hours'!G$30))),(IF(VLOOKUP($Q247,'Workforce hours'!$C$8:$AD$30,BG$7,FALSE)=0,0,(AE247/(VLOOKUP($Q247,'Workforce hours'!$C$8:$AD$30,BG$7,FALSE))))))</f>
        <v>2.1972697901506741</v>
      </c>
      <c r="BH247" s="288">
        <f>IF($Q247="n/a",(IF('Workforce hours'!H$30=0,0,(AF247/'Workforce hours'!H$30))),(IF(VLOOKUP($Q247,'Workforce hours'!$C$8:$AD$30,BH$7,FALSE)=0,0,(AF247/(VLOOKUP($Q247,'Workforce hours'!$C$8:$AD$30,BH$7,FALSE))))))</f>
        <v>0</v>
      </c>
      <c r="BI247" s="288">
        <f>IF($Q247="n/a",(IF('Workforce hours'!I$30=0,0,(AG247/'Workforce hours'!I$30))),(IF(VLOOKUP($Q247,'Workforce hours'!$C$8:$AD$30,BI$7,FALSE)=0,0,(AG247/(VLOOKUP($Q247,'Workforce hours'!$C$8:$AD$30,BI$7,FALSE))))))</f>
        <v>0</v>
      </c>
      <c r="BJ247" s="288">
        <f>IF($Q247="n/a",(IF('Workforce hours'!J$30=0,0,(AH247/'Workforce hours'!J$30))),(IF(VLOOKUP($Q247,'Workforce hours'!$C$8:$AD$30,BJ$7,FALSE)=0,0,(AH247/(VLOOKUP($Q247,'Workforce hours'!$C$8:$AD$30,BJ$7,FALSE))))))</f>
        <v>0</v>
      </c>
      <c r="BK247" s="288">
        <f>IF($Q247="n/a",(IF('Workforce hours'!K$30=0,0,(AI247/'Workforce hours'!K$30))),(IF(VLOOKUP($Q247,'Workforce hours'!$C$8:$AD$30,BK$7,FALSE)=0,0,(AI247/(VLOOKUP($Q247,'Workforce hours'!$C$8:$AD$30,BK$7,FALSE))))))</f>
        <v>0</v>
      </c>
      <c r="BL247" s="288">
        <f>IF($Q247="n/a",(IF('Workforce hours'!L$30=0,0,(AJ247/'Workforce hours'!L$30))),(IF(VLOOKUP($Q247,'Workforce hours'!$C$8:$AD$30,BL$7,FALSE)=0,0,(AJ247/(VLOOKUP($Q247,'Workforce hours'!$C$8:$AD$30,BL$7,FALSE))))))</f>
        <v>0</v>
      </c>
      <c r="BM247" s="288">
        <f>IF($Q247="n/a",(IF('Workforce hours'!M$30=0,0,(AK247/'Workforce hours'!M$30))),(IF(VLOOKUP($Q247,'Workforce hours'!$C$8:$AD$30,BM$7,FALSE)=0,0,(AK247/(VLOOKUP($Q247,'Workforce hours'!$C$8:$AD$30,BM$7,FALSE))))))</f>
        <v>0</v>
      </c>
      <c r="BN247" s="288">
        <f>IF($Q247="n/a",(IF('Workforce hours'!N$30=0,0,(AL247/'Workforce hours'!N$30))),(IF(VLOOKUP($Q247,'Workforce hours'!$C$8:$AD$30,BN$7,FALSE)=0,0,(AL247/(VLOOKUP($Q247,'Workforce hours'!$C$8:$AD$30,BN$7,FALSE))))))</f>
        <v>3.8681585282905511</v>
      </c>
      <c r="BO247" s="288">
        <f>IF($Q247="n/a",(IF('Workforce hours'!O$30=0,0,(AM247/'Workforce hours'!O$30))),(IF(VLOOKUP($Q247,'Workforce hours'!$C$8:$AD$30,BO$7,FALSE)=0,0,(AM247/(VLOOKUP($Q247,'Workforce hours'!$C$8:$AD$30,BO$7,FALSE))))))</f>
        <v>27.308580641749856</v>
      </c>
      <c r="BP247" s="288">
        <f>IF($Q247="n/a",(IF('Workforce hours'!P$30=0,0,(AN247/'Workforce hours'!P$30))),(IF(VLOOKUP($Q247,'Workforce hours'!$C$8:$AD$30,BP$7,FALSE)=0,0,(AN247/(VLOOKUP($Q247,'Workforce hours'!$C$8:$AD$30,BP$7,FALSE))))))</f>
        <v>0.87798372266798697</v>
      </c>
      <c r="BQ247" s="288">
        <f>IF($Q247="n/a",(IF('Workforce hours'!Q$30=0,0,(AO247/'Workforce hours'!Q$30))),(IF(VLOOKUP($Q247,'Workforce hours'!$C$8:$AD$30,BQ$7,FALSE)=0,0,(AO247/(VLOOKUP($Q247,'Workforce hours'!$C$8:$AD$30,BQ$7,FALSE))))))</f>
        <v>2.4583544234703636</v>
      </c>
      <c r="BR247" s="288">
        <f>IF($Q247="n/a",(IF('Workforce hours'!R$30=0,0,(AP247/'Workforce hours'!R$30))),(IF(VLOOKUP($Q247,'Workforce hours'!$C$8:$AD$30,BR$7,FALSE)=0,0,(AP247/(VLOOKUP($Q247,'Workforce hours'!$C$8:$AD$30,BR$7,FALSE))))))</f>
        <v>2.4583544234703636</v>
      </c>
      <c r="BS247" s="288">
        <f>IF($Q247="n/a",(IF('Workforce hours'!S$30=0,0,(AQ247/'Workforce hours'!S$30))),(IF(VLOOKUP($Q247,'Workforce hours'!$C$8:$AD$30,BS$7,FALSE)=0,0,(AQ247/(VLOOKUP($Q247,'Workforce hours'!$C$8:$AD$30,BS$7,FALSE))))))</f>
        <v>0</v>
      </c>
      <c r="BT247" s="288">
        <f>IF($Q247="n/a",(IF('Workforce hours'!T$30=0,0,(AR247/'Workforce hours'!T$30))),(IF(VLOOKUP($Q247,'Workforce hours'!$C$8:$AD$30,BT$7,FALSE)=0,0,(AR247/(VLOOKUP($Q247,'Workforce hours'!$C$8:$AD$30,BT$7,FALSE))))))</f>
        <v>0</v>
      </c>
      <c r="BU247" s="288">
        <f>IF($Q247="n/a",(IF('Workforce hours'!U$30=0,0,(AS247/'Workforce hours'!U$30))),(IF(VLOOKUP($Q247,'Workforce hours'!$C$8:$AD$30,BU$7,FALSE)=0,0,(AS247/(VLOOKUP($Q247,'Workforce hours'!$C$8:$AD$30,BU$7,FALSE))))))</f>
        <v>0</v>
      </c>
      <c r="BV247" s="288">
        <f>IF($Q247="n/a",(IF('Workforce hours'!V$30=0,0,(AT247/'Workforce hours'!V$30))),(IF(VLOOKUP($Q247,'Workforce hours'!$C$8:$AD$30,BV$7,FALSE)=0,0,(AT247/(VLOOKUP($Q247,'Workforce hours'!$C$8:$AD$30,BV$7,FALSE))))))</f>
        <v>0</v>
      </c>
      <c r="BW247" s="288">
        <f>IF($Q247="n/a",(IF('Workforce hours'!W$30=0,0,(AU247/'Workforce hours'!W$30))),(IF(VLOOKUP($Q247,'Workforce hours'!$C$8:$AD$30,BW$7,FALSE)=0,0,(AU247/(VLOOKUP($Q247,'Workforce hours'!$C$8:$AD$30,BW$7,FALSE))))))</f>
        <v>2.3344739833984054</v>
      </c>
      <c r="BX247" s="288">
        <f>IF($Q247="n/a",(IF('Workforce hours'!X$30=0,0,(AV247/'Workforce hours'!X$30))),(IF(VLOOKUP($Q247,'Workforce hours'!$C$8:$AD$30,BX$7,FALSE)=0,0,(AV247/(VLOOKUP($Q247,'Workforce hours'!$C$8:$AD$30,BX$7,FALSE))))))</f>
        <v>0</v>
      </c>
      <c r="BY247" s="288">
        <f>IF($Q247="n/a",(IF('Workforce hours'!Y$30=0,0,(AW247/'Workforce hours'!Y$30))),(IF(VLOOKUP($Q247,'Workforce hours'!$C$8:$AD$30,BY$7,FALSE)=0,0,(AW247/(VLOOKUP($Q247,'Workforce hours'!$C$8:$AD$30,BY$7,FALSE))))))</f>
        <v>2.5140489051982824</v>
      </c>
      <c r="BZ247" s="288">
        <f>IF($Q247="n/a",(IF('Workforce hours'!Z$30=0,0,(AX247/'Workforce hours'!Z$30))),(IF(VLOOKUP($Q247,'Workforce hours'!$C$8:$AD$30,BZ$7,FALSE)=0,0,(AX247/(VLOOKUP($Q247,'Workforce hours'!$C$8:$AD$30,BZ$7,FALSE))))))</f>
        <v>0</v>
      </c>
      <c r="CA247" s="288">
        <f>IF($Q247="n/a",(IF('Workforce hours'!AA$30=0,0,(AY247/'Workforce hours'!AA$30))),(IF(VLOOKUP($Q247,'Workforce hours'!$C$8:$AD$30,CA$7,FALSE)=0,0,(AY247/(VLOOKUP($Q247,'Workforce hours'!$C$8:$AD$30,CA$7,FALSE))))))</f>
        <v>0</v>
      </c>
      <c r="CB247" s="288">
        <f>IF($Q247="n/a",(IF('Workforce hours'!AB$30=0,0,(AZ247/'Workforce hours'!AB$30))),(IF(VLOOKUP($Q247,'Workforce hours'!$C$8:$AD$30,CB$7,FALSE)=0,0,(AZ247/(VLOOKUP($Q247,'Workforce hours'!$C$8:$AD$30,CB$7,FALSE))))))</f>
        <v>0</v>
      </c>
      <c r="CC247" s="288">
        <f>IF($Q247="n/a",(IF('Workforce hours'!AC$30=0,0,(BA247/'Workforce hours'!AC$30))),(IF(VLOOKUP($Q247,'Workforce hours'!$C$8:$AD$30,CC$7,FALSE)=0,0,(BA247/(VLOOKUP($Q247,'Workforce hours'!$C$8:$AD$30,CC$7,FALSE))))))</f>
        <v>0</v>
      </c>
      <c r="CD247" s="288">
        <f>IF($Q247="n/a",(IF('Workforce hours'!AD$30=0,0,(BB247/'Workforce hours'!AD$30))),(IF(VLOOKUP($Q247,'Workforce hours'!$C$8:$AD$30,CD$7,FALSE)=0,0,(BB247/(VLOOKUP($Q247,'Workforce hours'!$C$8:$AD$30,CD$7,FALSE))))))</f>
        <v>0</v>
      </c>
      <c r="CE247" s="289">
        <f t="shared" si="34"/>
        <v>0</v>
      </c>
      <c r="CF247" s="290">
        <f>BD247*'Workforce costs'!B$9*(1+'Workforce costs'!B$10)*(1+'Workforce costs'!B$11)</f>
        <v>0</v>
      </c>
      <c r="CG247" s="290">
        <f>BE247*'Workforce costs'!C$9*(1+'Workforce costs'!C$10)*(1+'Workforce costs'!C$11)</f>
        <v>0</v>
      </c>
      <c r="CH247" s="290">
        <f>BF247*'Workforce costs'!D$9*(1+'Workforce costs'!D$10)*(1+'Workforce costs'!D$11)</f>
        <v>0</v>
      </c>
      <c r="CI247" s="290">
        <f>BG247*'Workforce costs'!E$9*(1+'Workforce costs'!E$10)*(1+'Workforce costs'!E$11)</f>
        <v>0</v>
      </c>
      <c r="CJ247" s="290">
        <f>BH247*'Workforce costs'!F$9*(1+'Workforce costs'!F$10)*(1+'Workforce costs'!F$11)</f>
        <v>0</v>
      </c>
      <c r="CK247" s="290">
        <f>BI247*'Workforce costs'!G$9*(1+'Workforce costs'!G$10)*(1+'Workforce costs'!G$11)</f>
        <v>0</v>
      </c>
      <c r="CL247" s="290">
        <f>BJ247*'Workforce costs'!H$9*(1+'Workforce costs'!H$10)*(1+'Workforce costs'!H$11)</f>
        <v>0</v>
      </c>
      <c r="CM247" s="290">
        <f>BK247*'Workforce costs'!I$9*(1+'Workforce costs'!I$10)*(1+'Workforce costs'!I$11)</f>
        <v>0</v>
      </c>
      <c r="CN247" s="290">
        <f>BL247*'Workforce costs'!J$9*(1+'Workforce costs'!J$10)*(1+'Workforce costs'!J$11)</f>
        <v>0</v>
      </c>
      <c r="CO247" s="290">
        <f>BM247*'Workforce costs'!K$9*(1+'Workforce costs'!K$10)*(1+'Workforce costs'!K$11)</f>
        <v>0</v>
      </c>
      <c r="CP247" s="290">
        <f>BN247*'Workforce costs'!L$9*(1+'Workforce costs'!L$10)*(1+'Workforce costs'!L$11)</f>
        <v>0</v>
      </c>
      <c r="CQ247" s="290">
        <f>BO247*'Workforce costs'!M$9*(1+'Workforce costs'!M$10)*(1+'Workforce costs'!M$11)</f>
        <v>0</v>
      </c>
      <c r="CR247" s="290">
        <f>BP247*'Workforce costs'!N$9*(1+'Workforce costs'!N$10)*(1+'Workforce costs'!N$11)</f>
        <v>0</v>
      </c>
      <c r="CS247" s="290">
        <f>BQ247*'Workforce costs'!O$9*(1+'Workforce costs'!O$10)*(1+'Workforce costs'!O$11)</f>
        <v>0</v>
      </c>
      <c r="CT247" s="290">
        <f>BR247*'Workforce costs'!P$9*(1+'Workforce costs'!P$10)*(1+'Workforce costs'!P$11)</f>
        <v>0</v>
      </c>
      <c r="CU247" s="290">
        <f>BS247*'Workforce costs'!Q$9*(1+'Workforce costs'!Q$10)*(1+'Workforce costs'!Q$11)</f>
        <v>0</v>
      </c>
      <c r="CV247" s="290">
        <f>BT247*'Workforce costs'!R$9*(1+'Workforce costs'!R$10)*(1+'Workforce costs'!R$11)</f>
        <v>0</v>
      </c>
      <c r="CW247" s="290">
        <f>BU247*'Workforce costs'!S$9*(1+'Workforce costs'!S$10)*(1+'Workforce costs'!S$11)</f>
        <v>0</v>
      </c>
      <c r="CX247" s="290">
        <f>BV247*'Workforce costs'!T$9*(1+'Workforce costs'!T$10)*(1+'Workforce costs'!T$11)</f>
        <v>0</v>
      </c>
      <c r="CY247" s="290">
        <f>BW247*'Workforce costs'!U$9*(1+'Workforce costs'!U$10)*(1+'Workforce costs'!U$11)</f>
        <v>0</v>
      </c>
      <c r="CZ247" s="290">
        <f>BX247*'Workforce costs'!V$9*(1+'Workforce costs'!V$10)*(1+'Workforce costs'!V$11)</f>
        <v>0</v>
      </c>
      <c r="DA247" s="290">
        <f>BY247*'Workforce costs'!W$9*(1+'Workforce costs'!W$10)*(1+'Workforce costs'!W$11)</f>
        <v>0</v>
      </c>
      <c r="DB247" s="290">
        <f>BZ247*'Workforce costs'!X$9*(1+'Workforce costs'!X$10)*(1+'Workforce costs'!X$11)</f>
        <v>0</v>
      </c>
      <c r="DC247" s="290">
        <f>CA247*'Workforce costs'!Y$9*(1+'Workforce costs'!Y$10)*(1+'Workforce costs'!Y$11)</f>
        <v>0</v>
      </c>
      <c r="DD247" s="290">
        <f>CB247*'Workforce costs'!Z$9*(1+'Workforce costs'!Z$10)*(1+'Workforce costs'!Z$11)</f>
        <v>0</v>
      </c>
      <c r="DE247" s="290">
        <f>CC247*'Workforce costs'!AA$9*(1+'Workforce costs'!AA$10)*(1+'Workforce costs'!AA$11)</f>
        <v>0</v>
      </c>
      <c r="DF247" s="290">
        <f>CD247*'Workforce costs'!AB$9*(1+'Workforce costs'!AB$10)*(1+'Workforce costs'!AB$11)</f>
        <v>0</v>
      </c>
    </row>
    <row r="248" spans="1:110" x14ac:dyDescent="0.3">
      <c r="A248" s="2" t="str">
        <f>Outputs!$A$4</f>
        <v>Australia</v>
      </c>
      <c r="B248" s="2" t="str">
        <f t="shared" si="27"/>
        <v>Australia 12to17</v>
      </c>
      <c r="C248" s="30">
        <f>VLOOKUP($B248,Populations!$D$15:$H$1920,3,FALSE)</f>
        <v>1959472</v>
      </c>
      <c r="D248" s="255">
        <f>IF(OR($H248="General pop",$H248="Schools",$H248="Workplace",$H248="Skills Training",$H248="Digital Supports"),1,VLOOKUP($B248,Populations!$D$15:$H$1920,5,FALSE))</f>
        <v>1</v>
      </c>
      <c r="E248" s="88">
        <f>VLOOKUP(I248,Epidemiology!$C$10:$H$47,6,FALSE)</f>
        <v>2044</v>
      </c>
      <c r="F248" s="102">
        <f>'Care profiles'!R249</f>
        <v>1</v>
      </c>
      <c r="G248" s="15" t="str">
        <f>'Care profiles'!A249</f>
        <v>12to17</v>
      </c>
      <c r="H248" s="15" t="str">
        <f>'Care profiles'!B249</f>
        <v>Attempts</v>
      </c>
      <c r="I248" s="15" t="str">
        <f>'Care profiles'!C249</f>
        <v>Attempts_12-17yrs</v>
      </c>
      <c r="J248" s="15" t="str">
        <f>'Care profiles'!D249</f>
        <v>Care profile</v>
      </c>
      <c r="K248" s="15" t="str">
        <f>'Care profiles'!E249</f>
        <v>Acute Care Services</v>
      </c>
      <c r="L248" s="104">
        <f>'Care profiles'!F249</f>
        <v>0.04</v>
      </c>
      <c r="M248" s="15">
        <f>'Care profiles'!G249</f>
        <v>8</v>
      </c>
      <c r="N248" s="15">
        <f>'Care profiles'!H249</f>
        <v>90</v>
      </c>
      <c r="O248" s="15" t="str">
        <f>'Care profiles'!I249</f>
        <v>min</v>
      </c>
      <c r="P248" s="15" t="str">
        <f>'Care profiles'!J249</f>
        <v>Team</v>
      </c>
      <c r="Q248" s="15" t="str">
        <f>'Care profiles'!K249</f>
        <v>Acute Care Team</v>
      </c>
      <c r="R248" s="15" t="str">
        <f>'Care profiles'!M249</f>
        <v>N</v>
      </c>
      <c r="S248" s="15" t="str">
        <f>'Care profiles'!O249</f>
        <v>Y</v>
      </c>
      <c r="T248" s="15" t="str">
        <f>'Care profiles'!Q249</f>
        <v>N</v>
      </c>
      <c r="U248" s="30">
        <f t="shared" si="28"/>
        <v>40051.607680000001</v>
      </c>
      <c r="V248" s="30">
        <f t="shared" si="29"/>
        <v>1602.0643072</v>
      </c>
      <c r="W248" s="30">
        <f>IF(M248="n/a",0,IF(O248="days",V248*M248*(1+(VLOOKUP(K248,'Bed parameters'!$A$9:$G$12,7,FALSE))),V248*M248))</f>
        <v>12816.5144576</v>
      </c>
      <c r="X248" s="30">
        <f t="shared" si="30"/>
        <v>19224.771686399999</v>
      </c>
      <c r="Y248" s="30">
        <f t="shared" si="31"/>
        <v>0</v>
      </c>
      <c r="Z248" s="113">
        <f>_xlfn.IFNA(Y248/((VLOOKUP(K248,'Bed parameters'!$A$9:$G$12,3,FALSE))*(VLOOKUP(K248,'Bed parameters'!$A$9:$G$12,5,FALSE))),0)</f>
        <v>0</v>
      </c>
      <c r="AA248" s="30">
        <f t="shared" si="32"/>
        <v>19224.771686399996</v>
      </c>
      <c r="AB248" s="30">
        <f>_xlfn.IFNA(IF($O248="days",$Y248*(VLOOKUP($K248,'Bed parameters'!$A$9:$I$12,9,FALSE))*$F248*(VLOOKUP($Q248,'Workforce distribution'!$C$8:$AD$30,AB$7,FALSE)),IF($Q248="n/a",(IF($P248=AB$6,$X248*$F248,0)),$X248*$F248*(VLOOKUP($Q248,'Workforce distribution'!$C$8:$AD$30,AB$7,FALSE)))),0)</f>
        <v>0</v>
      </c>
      <c r="AC248" s="30">
        <f>_xlfn.IFNA(IF($O248="days",$Y248*(VLOOKUP($K248,'Bed parameters'!$A$9:$I$12,9,FALSE))*$F248*(VLOOKUP($Q248,'Workforce distribution'!$C$8:$AD$30,AC$7,FALSE)),IF($Q248="n/a",(IF($P248=AC$6,$X248*$F248,0)),$X248*$F248*(VLOOKUP($Q248,'Workforce distribution'!$C$8:$AD$30,AC$7,FALSE)))),0)</f>
        <v>0</v>
      </c>
      <c r="AD248" s="30">
        <f>_xlfn.IFNA(IF($O248="days",$Y248*(VLOOKUP($K248,'Bed parameters'!$A$9:$I$12,9,FALSE))*$F248*(VLOOKUP($Q248,'Workforce distribution'!$C$8:$AD$30,AD$7,FALSE)),IF($Q248="n/a",(IF($P248=AD$6,$X248*$F248,0)),$X248*$F248*(VLOOKUP($Q248,'Workforce distribution'!$C$8:$AD$30,AD$7,FALSE)))),0)</f>
        <v>0</v>
      </c>
      <c r="AE248" s="30">
        <f>_xlfn.IFNA(IF($O248="days",$Y248*(VLOOKUP($K248,'Bed parameters'!$A$9:$I$12,9,FALSE))*$F248*(VLOOKUP($Q248,'Workforce distribution'!$C$8:$AD$30,AE$7,FALSE)),IF($Q248="n/a",(IF($P248=AE$6,$X248*$F248,0)),$X248*$F248*(VLOOKUP($Q248,'Workforce distribution'!$C$8:$AD$30,AE$7,FALSE)))),0)</f>
        <v>1010.1529296517162</v>
      </c>
      <c r="AF248" s="30">
        <f>_xlfn.IFNA(IF($O248="days",$Y248*(VLOOKUP($K248,'Bed parameters'!$A$9:$I$12,9,FALSE))*$F248*(VLOOKUP($Q248,'Workforce distribution'!$C$8:$AD$30,AF$7,FALSE)),IF($Q248="n/a",(IF($P248=AF$6,$X248*$F248,0)),$X248*$F248*(VLOOKUP($Q248,'Workforce distribution'!$C$8:$AD$30,AF$7,FALSE)))),0)</f>
        <v>0</v>
      </c>
      <c r="AG248" s="30">
        <f>_xlfn.IFNA(IF($O248="days",$Y248*(VLOOKUP($K248,'Bed parameters'!$A$9:$I$12,9,FALSE))*$F248*(VLOOKUP($Q248,'Workforce distribution'!$C$8:$AD$30,AG$7,FALSE)),IF($Q248="n/a",(IF($P248=AG$6,$X248*$F248,0)),$X248*$F248*(VLOOKUP($Q248,'Workforce distribution'!$C$8:$AD$30,AG$7,FALSE)))),0)</f>
        <v>0</v>
      </c>
      <c r="AH248" s="30">
        <f>_xlfn.IFNA(IF($O248="days",$Y248*(VLOOKUP($K248,'Bed parameters'!$A$9:$I$12,9,FALSE))*$F248*(VLOOKUP($Q248,'Workforce distribution'!$C$8:$AD$30,AH$7,FALSE)),IF($Q248="n/a",(IF($P248=AH$6,$X248*$F248,0)),$X248*$F248*(VLOOKUP($Q248,'Workforce distribution'!$C$8:$AD$30,AH$7,FALSE)))),0)</f>
        <v>0</v>
      </c>
      <c r="AI248" s="30">
        <f>_xlfn.IFNA(IF($O248="days",$Y248*(VLOOKUP($K248,'Bed parameters'!$A$9:$I$12,9,FALSE))*$F248*(VLOOKUP($Q248,'Workforce distribution'!$C$8:$AD$30,AI$7,FALSE)),IF($Q248="n/a",(IF($P248=AI$6,$X248*$F248,0)),$X248*$F248*(VLOOKUP($Q248,'Workforce distribution'!$C$8:$AD$30,AI$7,FALSE)))),0)</f>
        <v>0</v>
      </c>
      <c r="AJ248" s="30">
        <f>_xlfn.IFNA(IF($O248="days",$Y248*(VLOOKUP($K248,'Bed parameters'!$A$9:$I$12,9,FALSE))*$F248*(VLOOKUP($Q248,'Workforce distribution'!$C$8:$AD$30,AJ$7,FALSE)),IF($Q248="n/a",(IF($P248=AJ$6,$X248*$F248,0)),$X248*$F248*(VLOOKUP($Q248,'Workforce distribution'!$C$8:$AD$30,AJ$7,FALSE)))),0)</f>
        <v>0</v>
      </c>
      <c r="AK248" s="30">
        <f>_xlfn.IFNA(IF($O248="days",$Y248*(VLOOKUP($K248,'Bed parameters'!$A$9:$I$12,9,FALSE))*$F248*(VLOOKUP($Q248,'Workforce distribution'!$C$8:$AD$30,AK$7,FALSE)),IF($Q248="n/a",(IF($P248=AK$6,$X248*$F248,0)),$X248*$F248*(VLOOKUP($Q248,'Workforce distribution'!$C$8:$AD$30,AK$7,FALSE)))),0)</f>
        <v>0</v>
      </c>
      <c r="AL248" s="30">
        <f>_xlfn.IFNA(IF($O248="days",$Y248*(VLOOKUP($K248,'Bed parameters'!$A$9:$I$12,9,FALSE))*$F248*(VLOOKUP($Q248,'Workforce distribution'!$C$8:$AD$30,AL$7,FALSE)),IF($Q248="n/a",(IF($P248=AL$6,$X248*$F248,0)),$X248*$F248*(VLOOKUP($Q248,'Workforce distribution'!$C$8:$AD$30,AL$7,FALSE)))),0)</f>
        <v>1699.5212275948945</v>
      </c>
      <c r="AM248" s="30">
        <f>_xlfn.IFNA(IF($O248="days",$Y248*(VLOOKUP($K248,'Bed parameters'!$A$9:$I$12,9,FALSE))*$F248*(VLOOKUP($Q248,'Workforce distribution'!$C$8:$AD$30,AM$7,FALSE)),IF($Q248="n/a",(IF($P248=AM$6,$X248*$F248,0)),$X248*$F248*(VLOOKUP($Q248,'Workforce distribution'!$C$8:$AD$30,AM$7,FALSE)))),0)</f>
        <v>11556.744347645285</v>
      </c>
      <c r="AN248" s="30">
        <f>_xlfn.IFNA(IF($O248="days",$Y248*(VLOOKUP($K248,'Bed parameters'!$A$9:$I$12,9,FALSE))*$F248*(VLOOKUP($Q248,'Workforce distribution'!$C$8:$AD$30,AN$7,FALSE)),IF($Q248="n/a",(IF($P248=AN$6,$X248*$F248,0)),$X248*$F248*(VLOOKUP($Q248,'Workforce distribution'!$C$8:$AD$30,AN$7,FALSE)))),0)</f>
        <v>403.63629155378749</v>
      </c>
      <c r="AO248" s="30">
        <f>_xlfn.IFNA(IF($O248="days",$Y248*(VLOOKUP($K248,'Bed parameters'!$A$9:$I$12,9,FALSE))*$F248*(VLOOKUP($Q248,'Workforce distribution'!$C$8:$AD$30,AO$7,FALSE)),IF($Q248="n/a",(IF($P248=AO$6,$X248*$F248,0)),$X248*$F248*(VLOOKUP($Q248,'Workforce distribution'!$C$8:$AD$30,AO$7,FALSE)))),0)</f>
        <v>1130.1816163506051</v>
      </c>
      <c r="AP248" s="30">
        <f>_xlfn.IFNA(IF($O248="days",$Y248*(VLOOKUP($K248,'Bed parameters'!$A$9:$I$12,9,FALSE))*$F248*(VLOOKUP($Q248,'Workforce distribution'!$C$8:$AD$30,AP$7,FALSE)),IF($Q248="n/a",(IF($P248=AP$6,$X248*$F248,0)),$X248*$F248*(VLOOKUP($Q248,'Workforce distribution'!$C$8:$AD$30,AP$7,FALSE)))),0)</f>
        <v>1130.1816163506051</v>
      </c>
      <c r="AQ248" s="30">
        <f>_xlfn.IFNA(IF($O248="days",$Y248*(VLOOKUP($K248,'Bed parameters'!$A$9:$I$12,9,FALSE))*$F248*(VLOOKUP($Q248,'Workforce distribution'!$C$8:$AD$30,AQ$7,FALSE)),IF($Q248="n/a",(IF($P248=AQ$6,$X248*$F248,0)),$X248*$F248*(VLOOKUP($Q248,'Workforce distribution'!$C$8:$AD$30,AQ$7,FALSE)))),0)</f>
        <v>0</v>
      </c>
      <c r="AR248" s="30">
        <f>_xlfn.IFNA(IF($O248="days",$Y248*(VLOOKUP($K248,'Bed parameters'!$A$9:$I$12,9,FALSE))*$F248*(VLOOKUP($Q248,'Workforce distribution'!$C$8:$AD$30,AR$7,FALSE)),IF($Q248="n/a",(IF($P248=AR$6,$X248*$F248,0)),$X248*$F248*(VLOOKUP($Q248,'Workforce distribution'!$C$8:$AD$30,AR$7,FALSE)))),0)</f>
        <v>0</v>
      </c>
      <c r="AS248" s="30">
        <f>_xlfn.IFNA(IF($O248="days",$Y248*(VLOOKUP($K248,'Bed parameters'!$A$9:$I$12,9,FALSE))*$F248*(VLOOKUP($Q248,'Workforce distribution'!$C$8:$AD$30,AS$7,FALSE)),IF($Q248="n/a",(IF($P248=AS$6,$X248*$F248,0)),$X248*$F248*(VLOOKUP($Q248,'Workforce distribution'!$C$8:$AD$30,AS$7,FALSE)))),0)</f>
        <v>0</v>
      </c>
      <c r="AT248" s="30">
        <f>_xlfn.IFNA(IF($O248="days",$Y248*(VLOOKUP($K248,'Bed parameters'!$A$9:$I$12,9,FALSE))*$F248*(VLOOKUP($Q248,'Workforce distribution'!$C$8:$AD$30,AT$7,FALSE)),IF($Q248="n/a",(IF($P248=AT$6,$X248*$F248,0)),$X248*$F248*(VLOOKUP($Q248,'Workforce distribution'!$C$8:$AD$30,AT$7,FALSE)))),0)</f>
        <v>0</v>
      </c>
      <c r="AU248" s="30">
        <f>_xlfn.IFNA(IF($O248="days",$Y248*(VLOOKUP($K248,'Bed parameters'!$A$9:$I$12,9,FALSE))*$F248*(VLOOKUP($Q248,'Workforce distribution'!$C$8:$AD$30,AU$7,FALSE)),IF($Q248="n/a",(IF($P248=AU$6,$X248*$F248,0)),$X248*$F248*(VLOOKUP($Q248,'Workforce distribution'!$C$8:$AD$30,AU$7,FALSE)))),0)</f>
        <v>1104.6887979366816</v>
      </c>
      <c r="AV248" s="30">
        <f>_xlfn.IFNA(IF($O248="days",$Y248*(VLOOKUP($K248,'Bed parameters'!$A$9:$I$12,9,FALSE))*$F248*(VLOOKUP($Q248,'Workforce distribution'!$C$8:$AD$30,AV$7,FALSE)),IF($Q248="n/a",(IF($P248=AV$6,$X248*$F248,0)),$X248*$F248*(VLOOKUP($Q248,'Workforce distribution'!$C$8:$AD$30,AV$7,FALSE)))),0)</f>
        <v>0</v>
      </c>
      <c r="AW248" s="30">
        <f>_xlfn.IFNA(IF($O248="days",$Y248*(VLOOKUP($K248,'Bed parameters'!$A$9:$I$12,9,FALSE))*$F248*(VLOOKUP($Q248,'Workforce distribution'!$C$8:$AD$30,AW$7,FALSE)),IF($Q248="n/a",(IF($P248=AW$6,$X248*$F248,0)),$X248*$F248*(VLOOKUP($Q248,'Workforce distribution'!$C$8:$AD$30,AW$7,FALSE)))),0)</f>
        <v>1189.6648593164264</v>
      </c>
      <c r="AX248" s="30">
        <f>_xlfn.IFNA(IF($O248="days",$Y248*(VLOOKUP($K248,'Bed parameters'!$A$9:$I$12,9,FALSE))*$F248*(VLOOKUP($Q248,'Workforce distribution'!$C$8:$AD$30,AX$7,FALSE)),IF($Q248="n/a",(IF($P248=AX$6,$X248*$F248,0)),$X248*$F248*(VLOOKUP($Q248,'Workforce distribution'!$C$8:$AD$30,AX$7,FALSE)))),0)</f>
        <v>0</v>
      </c>
      <c r="AY248" s="30">
        <f>_xlfn.IFNA(IF($O248="days",$Y248*(VLOOKUP($K248,'Bed parameters'!$A$9:$I$12,9,FALSE))*$F248*(VLOOKUP($Q248,'Workforce distribution'!$C$8:$AD$30,AY$7,FALSE)),IF($Q248="n/a",(IF($P248=AY$6,$X248*$F248,0)),$X248*$F248*(VLOOKUP($Q248,'Workforce distribution'!$C$8:$AD$30,AY$7,FALSE)))),0)</f>
        <v>0</v>
      </c>
      <c r="AZ248" s="30">
        <f>_xlfn.IFNA(IF($O248="days",$Y248*(VLOOKUP($K248,'Bed parameters'!$A$9:$I$12,9,FALSE))*$F248*(VLOOKUP($Q248,'Workforce distribution'!$C$8:$AD$30,AZ$7,FALSE)),IF($Q248="n/a",(IF($P248=AZ$6,$X248*$F248,0)),$X248*$F248*(VLOOKUP($Q248,'Workforce distribution'!$C$8:$AD$30,AZ$7,FALSE)))),0)</f>
        <v>0</v>
      </c>
      <c r="BA248" s="30">
        <f>_xlfn.IFNA(IF($O248="days",$Y248*(VLOOKUP($K248,'Bed parameters'!$A$9:$I$12,9,FALSE))*$F248*(VLOOKUP($Q248,'Workforce distribution'!$C$8:$AD$30,BA$7,FALSE)),IF($Q248="n/a",(IF($P248=BA$6,$X248*$F248,0)),$X248*$F248*(VLOOKUP($Q248,'Workforce distribution'!$C$8:$AD$30,BA$7,FALSE)))),0)</f>
        <v>0</v>
      </c>
      <c r="BB248" s="30">
        <f>_xlfn.IFNA(IF($O248="days",$Y248*(VLOOKUP($K248,'Bed parameters'!$A$9:$I$12,9,FALSE))*$F248*(VLOOKUP($Q248,'Workforce distribution'!$C$8:$AD$30,BB$7,FALSE)),IF($Q248="n/a",(IF($P248=BB$6,$X248*$F248,0)),$X248*$F248*(VLOOKUP($Q248,'Workforce distribution'!$C$8:$AD$30,BB$7,FALSE)))),0)</f>
        <v>0</v>
      </c>
      <c r="BC248" s="149">
        <f t="shared" si="33"/>
        <v>17.606889767358592</v>
      </c>
      <c r="BD248" s="288">
        <f>IF($Q248="n/a",(IF('Workforce hours'!D$30=0,0,(AB248/'Workforce hours'!D$30))),(IF(VLOOKUP($Q248,'Workforce hours'!$C$8:$AD$30,BD$7,FALSE)=0,0,(AB248/(VLOOKUP($Q248,'Workforce hours'!$C$8:$AD$30,BD$7,FALSE))))))</f>
        <v>0</v>
      </c>
      <c r="BE248" s="288">
        <f>IF($Q248="n/a",(IF('Workforce hours'!E$30=0,0,(AC248/'Workforce hours'!E$30))),(IF(VLOOKUP($Q248,'Workforce hours'!$C$8:$AD$30,BE$7,FALSE)=0,0,(AC248/(VLOOKUP($Q248,'Workforce hours'!$C$8:$AD$30,BE$7,FALSE))))))</f>
        <v>0</v>
      </c>
      <c r="BF248" s="288">
        <f>IF($Q248="n/a",(IF('Workforce hours'!F$30=0,0,(AD248/'Workforce hours'!F$30))),(IF(VLOOKUP($Q248,'Workforce hours'!$C$8:$AD$30,BF$7,FALSE)=0,0,(AD248/(VLOOKUP($Q248,'Workforce hours'!$C$8:$AD$30,BF$7,FALSE))))))</f>
        <v>0</v>
      </c>
      <c r="BG248" s="288">
        <f>IF($Q248="n/a",(IF('Workforce hours'!G$30=0,0,(AE248/'Workforce hours'!G$30))),(IF(VLOOKUP($Q248,'Workforce hours'!$C$8:$AD$30,BG$7,FALSE)=0,0,(AE248/(VLOOKUP($Q248,'Workforce hours'!$C$8:$AD$30,BG$7,FALSE))))))</f>
        <v>0.87890791606026952</v>
      </c>
      <c r="BH248" s="288">
        <f>IF($Q248="n/a",(IF('Workforce hours'!H$30=0,0,(AF248/'Workforce hours'!H$30))),(IF(VLOOKUP($Q248,'Workforce hours'!$C$8:$AD$30,BH$7,FALSE)=0,0,(AF248/(VLOOKUP($Q248,'Workforce hours'!$C$8:$AD$30,BH$7,FALSE))))))</f>
        <v>0</v>
      </c>
      <c r="BI248" s="288">
        <f>IF($Q248="n/a",(IF('Workforce hours'!I$30=0,0,(AG248/'Workforce hours'!I$30))),(IF(VLOOKUP($Q248,'Workforce hours'!$C$8:$AD$30,BI$7,FALSE)=0,0,(AG248/(VLOOKUP($Q248,'Workforce hours'!$C$8:$AD$30,BI$7,FALSE))))))</f>
        <v>0</v>
      </c>
      <c r="BJ248" s="288">
        <f>IF($Q248="n/a",(IF('Workforce hours'!J$30=0,0,(AH248/'Workforce hours'!J$30))),(IF(VLOOKUP($Q248,'Workforce hours'!$C$8:$AD$30,BJ$7,FALSE)=0,0,(AH248/(VLOOKUP($Q248,'Workforce hours'!$C$8:$AD$30,BJ$7,FALSE))))))</f>
        <v>0</v>
      </c>
      <c r="BK248" s="288">
        <f>IF($Q248="n/a",(IF('Workforce hours'!K$30=0,0,(AI248/'Workforce hours'!K$30))),(IF(VLOOKUP($Q248,'Workforce hours'!$C$8:$AD$30,BK$7,FALSE)=0,0,(AI248/(VLOOKUP($Q248,'Workforce hours'!$C$8:$AD$30,BK$7,FALSE))))))</f>
        <v>0</v>
      </c>
      <c r="BL248" s="288">
        <f>IF($Q248="n/a",(IF('Workforce hours'!L$30=0,0,(AJ248/'Workforce hours'!L$30))),(IF(VLOOKUP($Q248,'Workforce hours'!$C$8:$AD$30,BL$7,FALSE)=0,0,(AJ248/(VLOOKUP($Q248,'Workforce hours'!$C$8:$AD$30,BL$7,FALSE))))))</f>
        <v>0</v>
      </c>
      <c r="BM248" s="288">
        <f>IF($Q248="n/a",(IF('Workforce hours'!M$30=0,0,(AK248/'Workforce hours'!M$30))),(IF(VLOOKUP($Q248,'Workforce hours'!$C$8:$AD$30,BM$7,FALSE)=0,0,(AK248/(VLOOKUP($Q248,'Workforce hours'!$C$8:$AD$30,BM$7,FALSE))))))</f>
        <v>0</v>
      </c>
      <c r="BN248" s="288">
        <f>IF($Q248="n/a",(IF('Workforce hours'!N$30=0,0,(AL248/'Workforce hours'!N$30))),(IF(VLOOKUP($Q248,'Workforce hours'!$C$8:$AD$30,BN$7,FALSE)=0,0,(AL248/(VLOOKUP($Q248,'Workforce hours'!$C$8:$AD$30,BN$7,FALSE))))))</f>
        <v>1.5472634113162202</v>
      </c>
      <c r="BO248" s="288">
        <f>IF($Q248="n/a",(IF('Workforce hours'!O$30=0,0,(AM248/'Workforce hours'!O$30))),(IF(VLOOKUP($Q248,'Workforce hours'!$C$8:$AD$30,BO$7,FALSE)=0,0,(AM248/(VLOOKUP($Q248,'Workforce hours'!$C$8:$AD$30,BO$7,FALSE))))))</f>
        <v>10.923432256699941</v>
      </c>
      <c r="BP248" s="288">
        <f>IF($Q248="n/a",(IF('Workforce hours'!P$30=0,0,(AN248/'Workforce hours'!P$30))),(IF(VLOOKUP($Q248,'Workforce hours'!$C$8:$AD$30,BP$7,FALSE)=0,0,(AN248/(VLOOKUP($Q248,'Workforce hours'!$C$8:$AD$30,BP$7,FALSE))))))</f>
        <v>0.35119348906719472</v>
      </c>
      <c r="BQ248" s="288">
        <f>IF($Q248="n/a",(IF('Workforce hours'!Q$30=0,0,(AO248/'Workforce hours'!Q$30))),(IF(VLOOKUP($Q248,'Workforce hours'!$C$8:$AD$30,BQ$7,FALSE)=0,0,(AO248/(VLOOKUP($Q248,'Workforce hours'!$C$8:$AD$30,BQ$7,FALSE))))))</f>
        <v>0.9833417693881451</v>
      </c>
      <c r="BR248" s="288">
        <f>IF($Q248="n/a",(IF('Workforce hours'!R$30=0,0,(AP248/'Workforce hours'!R$30))),(IF(VLOOKUP($Q248,'Workforce hours'!$C$8:$AD$30,BR$7,FALSE)=0,0,(AP248/(VLOOKUP($Q248,'Workforce hours'!$C$8:$AD$30,BR$7,FALSE))))))</f>
        <v>0.9833417693881451</v>
      </c>
      <c r="BS248" s="288">
        <f>IF($Q248="n/a",(IF('Workforce hours'!S$30=0,0,(AQ248/'Workforce hours'!S$30))),(IF(VLOOKUP($Q248,'Workforce hours'!$C$8:$AD$30,BS$7,FALSE)=0,0,(AQ248/(VLOOKUP($Q248,'Workforce hours'!$C$8:$AD$30,BS$7,FALSE))))))</f>
        <v>0</v>
      </c>
      <c r="BT248" s="288">
        <f>IF($Q248="n/a",(IF('Workforce hours'!T$30=0,0,(AR248/'Workforce hours'!T$30))),(IF(VLOOKUP($Q248,'Workforce hours'!$C$8:$AD$30,BT$7,FALSE)=0,0,(AR248/(VLOOKUP($Q248,'Workforce hours'!$C$8:$AD$30,BT$7,FALSE))))))</f>
        <v>0</v>
      </c>
      <c r="BU248" s="288">
        <f>IF($Q248="n/a",(IF('Workforce hours'!U$30=0,0,(AS248/'Workforce hours'!U$30))),(IF(VLOOKUP($Q248,'Workforce hours'!$C$8:$AD$30,BU$7,FALSE)=0,0,(AS248/(VLOOKUP($Q248,'Workforce hours'!$C$8:$AD$30,BU$7,FALSE))))))</f>
        <v>0</v>
      </c>
      <c r="BV248" s="288">
        <f>IF($Q248="n/a",(IF('Workforce hours'!V$30=0,0,(AT248/'Workforce hours'!V$30))),(IF(VLOOKUP($Q248,'Workforce hours'!$C$8:$AD$30,BV$7,FALSE)=0,0,(AT248/(VLOOKUP($Q248,'Workforce hours'!$C$8:$AD$30,BV$7,FALSE))))))</f>
        <v>0</v>
      </c>
      <c r="BW248" s="288">
        <f>IF($Q248="n/a",(IF('Workforce hours'!W$30=0,0,(AU248/'Workforce hours'!W$30))),(IF(VLOOKUP($Q248,'Workforce hours'!$C$8:$AD$30,BW$7,FALSE)=0,0,(AU248/(VLOOKUP($Q248,'Workforce hours'!$C$8:$AD$30,BW$7,FALSE))))))</f>
        <v>0.93378959335936196</v>
      </c>
      <c r="BX248" s="288">
        <f>IF($Q248="n/a",(IF('Workforce hours'!X$30=0,0,(AV248/'Workforce hours'!X$30))),(IF(VLOOKUP($Q248,'Workforce hours'!$C$8:$AD$30,BX$7,FALSE)=0,0,(AV248/(VLOOKUP($Q248,'Workforce hours'!$C$8:$AD$30,BX$7,FALSE))))))</f>
        <v>0</v>
      </c>
      <c r="BY248" s="288">
        <f>IF($Q248="n/a",(IF('Workforce hours'!Y$30=0,0,(AW248/'Workforce hours'!Y$30))),(IF(VLOOKUP($Q248,'Workforce hours'!$C$8:$AD$30,BY$7,FALSE)=0,0,(AW248/(VLOOKUP($Q248,'Workforce hours'!$C$8:$AD$30,BY$7,FALSE))))))</f>
        <v>1.0056195620793129</v>
      </c>
      <c r="BZ248" s="288">
        <f>IF($Q248="n/a",(IF('Workforce hours'!Z$30=0,0,(AX248/'Workforce hours'!Z$30))),(IF(VLOOKUP($Q248,'Workforce hours'!$C$8:$AD$30,BZ$7,FALSE)=0,0,(AX248/(VLOOKUP($Q248,'Workforce hours'!$C$8:$AD$30,BZ$7,FALSE))))))</f>
        <v>0</v>
      </c>
      <c r="CA248" s="288">
        <f>IF($Q248="n/a",(IF('Workforce hours'!AA$30=0,0,(AY248/'Workforce hours'!AA$30))),(IF(VLOOKUP($Q248,'Workforce hours'!$C$8:$AD$30,CA$7,FALSE)=0,0,(AY248/(VLOOKUP($Q248,'Workforce hours'!$C$8:$AD$30,CA$7,FALSE))))))</f>
        <v>0</v>
      </c>
      <c r="CB248" s="288">
        <f>IF($Q248="n/a",(IF('Workforce hours'!AB$30=0,0,(AZ248/'Workforce hours'!AB$30))),(IF(VLOOKUP($Q248,'Workforce hours'!$C$8:$AD$30,CB$7,FALSE)=0,0,(AZ248/(VLOOKUP($Q248,'Workforce hours'!$C$8:$AD$30,CB$7,FALSE))))))</f>
        <v>0</v>
      </c>
      <c r="CC248" s="288">
        <f>IF($Q248="n/a",(IF('Workforce hours'!AC$30=0,0,(BA248/'Workforce hours'!AC$30))),(IF(VLOOKUP($Q248,'Workforce hours'!$C$8:$AD$30,CC$7,FALSE)=0,0,(BA248/(VLOOKUP($Q248,'Workforce hours'!$C$8:$AD$30,CC$7,FALSE))))))</f>
        <v>0</v>
      </c>
      <c r="CD248" s="288">
        <f>IF($Q248="n/a",(IF('Workforce hours'!AD$30=0,0,(BB248/'Workforce hours'!AD$30))),(IF(VLOOKUP($Q248,'Workforce hours'!$C$8:$AD$30,CD$7,FALSE)=0,0,(BB248/(VLOOKUP($Q248,'Workforce hours'!$C$8:$AD$30,CD$7,FALSE))))))</f>
        <v>0</v>
      </c>
      <c r="CE248" s="289">
        <f t="shared" si="34"/>
        <v>0</v>
      </c>
      <c r="CF248" s="290">
        <f>BD248*'Workforce costs'!B$9*(1+'Workforce costs'!B$10)*(1+'Workforce costs'!B$11)</f>
        <v>0</v>
      </c>
      <c r="CG248" s="290">
        <f>BE248*'Workforce costs'!C$9*(1+'Workforce costs'!C$10)*(1+'Workforce costs'!C$11)</f>
        <v>0</v>
      </c>
      <c r="CH248" s="290">
        <f>BF248*'Workforce costs'!D$9*(1+'Workforce costs'!D$10)*(1+'Workforce costs'!D$11)</f>
        <v>0</v>
      </c>
      <c r="CI248" s="290">
        <f>BG248*'Workforce costs'!E$9*(1+'Workforce costs'!E$10)*(1+'Workforce costs'!E$11)</f>
        <v>0</v>
      </c>
      <c r="CJ248" s="290">
        <f>BH248*'Workforce costs'!F$9*(1+'Workforce costs'!F$10)*(1+'Workforce costs'!F$11)</f>
        <v>0</v>
      </c>
      <c r="CK248" s="290">
        <f>BI248*'Workforce costs'!G$9*(1+'Workforce costs'!G$10)*(1+'Workforce costs'!G$11)</f>
        <v>0</v>
      </c>
      <c r="CL248" s="290">
        <f>BJ248*'Workforce costs'!H$9*(1+'Workforce costs'!H$10)*(1+'Workforce costs'!H$11)</f>
        <v>0</v>
      </c>
      <c r="CM248" s="290">
        <f>BK248*'Workforce costs'!I$9*(1+'Workforce costs'!I$10)*(1+'Workforce costs'!I$11)</f>
        <v>0</v>
      </c>
      <c r="CN248" s="290">
        <f>BL248*'Workforce costs'!J$9*(1+'Workforce costs'!J$10)*(1+'Workforce costs'!J$11)</f>
        <v>0</v>
      </c>
      <c r="CO248" s="290">
        <f>BM248*'Workforce costs'!K$9*(1+'Workforce costs'!K$10)*(1+'Workforce costs'!K$11)</f>
        <v>0</v>
      </c>
      <c r="CP248" s="290">
        <f>BN248*'Workforce costs'!L$9*(1+'Workforce costs'!L$10)*(1+'Workforce costs'!L$11)</f>
        <v>0</v>
      </c>
      <c r="CQ248" s="290">
        <f>BO248*'Workforce costs'!M$9*(1+'Workforce costs'!M$10)*(1+'Workforce costs'!M$11)</f>
        <v>0</v>
      </c>
      <c r="CR248" s="290">
        <f>BP248*'Workforce costs'!N$9*(1+'Workforce costs'!N$10)*(1+'Workforce costs'!N$11)</f>
        <v>0</v>
      </c>
      <c r="CS248" s="290">
        <f>BQ248*'Workforce costs'!O$9*(1+'Workforce costs'!O$10)*(1+'Workforce costs'!O$11)</f>
        <v>0</v>
      </c>
      <c r="CT248" s="290">
        <f>BR248*'Workforce costs'!P$9*(1+'Workforce costs'!P$10)*(1+'Workforce costs'!P$11)</f>
        <v>0</v>
      </c>
      <c r="CU248" s="290">
        <f>BS248*'Workforce costs'!Q$9*(1+'Workforce costs'!Q$10)*(1+'Workforce costs'!Q$11)</f>
        <v>0</v>
      </c>
      <c r="CV248" s="290">
        <f>BT248*'Workforce costs'!R$9*(1+'Workforce costs'!R$10)*(1+'Workforce costs'!R$11)</f>
        <v>0</v>
      </c>
      <c r="CW248" s="290">
        <f>BU248*'Workforce costs'!S$9*(1+'Workforce costs'!S$10)*(1+'Workforce costs'!S$11)</f>
        <v>0</v>
      </c>
      <c r="CX248" s="290">
        <f>BV248*'Workforce costs'!T$9*(1+'Workforce costs'!T$10)*(1+'Workforce costs'!T$11)</f>
        <v>0</v>
      </c>
      <c r="CY248" s="290">
        <f>BW248*'Workforce costs'!U$9*(1+'Workforce costs'!U$10)*(1+'Workforce costs'!U$11)</f>
        <v>0</v>
      </c>
      <c r="CZ248" s="290">
        <f>BX248*'Workforce costs'!V$9*(1+'Workforce costs'!V$10)*(1+'Workforce costs'!V$11)</f>
        <v>0</v>
      </c>
      <c r="DA248" s="290">
        <f>BY248*'Workforce costs'!W$9*(1+'Workforce costs'!W$10)*(1+'Workforce costs'!W$11)</f>
        <v>0</v>
      </c>
      <c r="DB248" s="290">
        <f>BZ248*'Workforce costs'!X$9*(1+'Workforce costs'!X$10)*(1+'Workforce costs'!X$11)</f>
        <v>0</v>
      </c>
      <c r="DC248" s="290">
        <f>CA248*'Workforce costs'!Y$9*(1+'Workforce costs'!Y$10)*(1+'Workforce costs'!Y$11)</f>
        <v>0</v>
      </c>
      <c r="DD248" s="290">
        <f>CB248*'Workforce costs'!Z$9*(1+'Workforce costs'!Z$10)*(1+'Workforce costs'!Z$11)</f>
        <v>0</v>
      </c>
      <c r="DE248" s="290">
        <f>CC248*'Workforce costs'!AA$9*(1+'Workforce costs'!AA$10)*(1+'Workforce costs'!AA$11)</f>
        <v>0</v>
      </c>
      <c r="DF248" s="290">
        <f>CD248*'Workforce costs'!AB$9*(1+'Workforce costs'!AB$10)*(1+'Workforce costs'!AB$11)</f>
        <v>0</v>
      </c>
    </row>
    <row r="249" spans="1:110" x14ac:dyDescent="0.3">
      <c r="A249" s="2" t="str">
        <f>Outputs!$A$4</f>
        <v>Australia</v>
      </c>
      <c r="B249" s="2" t="str">
        <f t="shared" si="27"/>
        <v>Australia 12to17</v>
      </c>
      <c r="C249" s="30">
        <f>VLOOKUP($B249,Populations!$D$15:$H$1920,3,FALSE)</f>
        <v>1959472</v>
      </c>
      <c r="D249" s="255">
        <f>IF(OR($H249="General pop",$H249="Schools",$H249="Workplace",$H249="Skills Training",$H249="Digital Supports"),1,VLOOKUP($B249,Populations!$D$15:$H$1920,5,FALSE))</f>
        <v>1</v>
      </c>
      <c r="E249" s="88">
        <f>VLOOKUP(I249,Epidemiology!$C$10:$H$47,6,FALSE)</f>
        <v>2044</v>
      </c>
      <c r="F249" s="102">
        <f>'Care profiles'!R250</f>
        <v>1</v>
      </c>
      <c r="G249" s="15" t="str">
        <f>'Care profiles'!A250</f>
        <v>12to17</v>
      </c>
      <c r="H249" s="15" t="str">
        <f>'Care profiles'!B250</f>
        <v>Attempts</v>
      </c>
      <c r="I249" s="15" t="str">
        <f>'Care profiles'!C250</f>
        <v>Attempts_12-17yrs</v>
      </c>
      <c r="J249" s="15" t="str">
        <f>'Care profiles'!D250</f>
        <v>Care profile</v>
      </c>
      <c r="K249" s="15" t="str">
        <f>'Care profiles'!E250</f>
        <v>Clinical Community Treatment Team – Youth (12 – 24 years)</v>
      </c>
      <c r="L249" s="104">
        <f>'Care profiles'!F250</f>
        <v>0.3</v>
      </c>
      <c r="M249" s="15">
        <f>'Care profiles'!G250</f>
        <v>4</v>
      </c>
      <c r="N249" s="15">
        <f>'Care profiles'!H250</f>
        <v>60</v>
      </c>
      <c r="O249" s="15" t="str">
        <f>'Care profiles'!I250</f>
        <v>min</v>
      </c>
      <c r="P249" s="15" t="str">
        <f>'Care profiles'!J250</f>
        <v>Team</v>
      </c>
      <c r="Q249" s="15" t="str">
        <f>'Care profiles'!K250</f>
        <v>Clinical Community Treatment Team – Youth (12 – 24 years)</v>
      </c>
      <c r="R249" s="15" t="str">
        <f>'Care profiles'!M250</f>
        <v>N</v>
      </c>
      <c r="S249" s="15" t="str">
        <f>'Care profiles'!O250</f>
        <v>Y</v>
      </c>
      <c r="T249" s="15" t="str">
        <f>'Care profiles'!Q250</f>
        <v>N</v>
      </c>
      <c r="U249" s="30">
        <f t="shared" si="28"/>
        <v>40051.607680000001</v>
      </c>
      <c r="V249" s="30">
        <f t="shared" si="29"/>
        <v>12015.482303999999</v>
      </c>
      <c r="W249" s="30">
        <f>IF(M249="n/a",0,IF(O249="days",V249*M249*(1+(VLOOKUP(K249,'Bed parameters'!$A$9:$G$12,7,FALSE))),V249*M249))</f>
        <v>48061.929215999997</v>
      </c>
      <c r="X249" s="30">
        <f t="shared" si="30"/>
        <v>48061.929215999997</v>
      </c>
      <c r="Y249" s="30">
        <f t="shared" si="31"/>
        <v>0</v>
      </c>
      <c r="Z249" s="113">
        <f>_xlfn.IFNA(Y249/((VLOOKUP(K249,'Bed parameters'!$A$9:$G$12,3,FALSE))*(VLOOKUP(K249,'Bed parameters'!$A$9:$G$12,5,FALSE))),0)</f>
        <v>0</v>
      </c>
      <c r="AA249" s="30">
        <f t="shared" si="32"/>
        <v>48061.929216000004</v>
      </c>
      <c r="AB249" s="30">
        <f>_xlfn.IFNA(IF($O249="days",$Y249*(VLOOKUP($K249,'Bed parameters'!$A$9:$I$12,9,FALSE))*$F249*(VLOOKUP($Q249,'Workforce distribution'!$C$8:$AD$30,AB$7,FALSE)),IF($Q249="n/a",(IF($P249=AB$6,$X249*$F249,0)),$X249*$F249*(VLOOKUP($Q249,'Workforce distribution'!$C$8:$AD$30,AB$7,FALSE)))),0)</f>
        <v>0</v>
      </c>
      <c r="AC249" s="30">
        <f>_xlfn.IFNA(IF($O249="days",$Y249*(VLOOKUP($K249,'Bed parameters'!$A$9:$I$12,9,FALSE))*$F249*(VLOOKUP($Q249,'Workforce distribution'!$C$8:$AD$30,AC$7,FALSE)),IF($Q249="n/a",(IF($P249=AC$6,$X249*$F249,0)),$X249*$F249*(VLOOKUP($Q249,'Workforce distribution'!$C$8:$AD$30,AC$7,FALSE)))),0)</f>
        <v>0</v>
      </c>
      <c r="AD249" s="30">
        <f>_xlfn.IFNA(IF($O249="days",$Y249*(VLOOKUP($K249,'Bed parameters'!$A$9:$I$12,9,FALSE))*$F249*(VLOOKUP($Q249,'Workforce distribution'!$C$8:$AD$30,AD$7,FALSE)),IF($Q249="n/a",(IF($P249=AD$6,$X249*$F249,0)),$X249*$F249*(VLOOKUP($Q249,'Workforce distribution'!$C$8:$AD$30,AD$7,FALSE)))),0)</f>
        <v>0</v>
      </c>
      <c r="AE249" s="30">
        <f>_xlfn.IFNA(IF($O249="days",$Y249*(VLOOKUP($K249,'Bed parameters'!$A$9:$I$12,9,FALSE))*$F249*(VLOOKUP($Q249,'Workforce distribution'!$C$8:$AD$30,AE$7,FALSE)),IF($Q249="n/a",(IF($P249=AE$6,$X249*$F249,0)),$X249*$F249*(VLOOKUP($Q249,'Workforce distribution'!$C$8:$AD$30,AE$7,FALSE)))),0)</f>
        <v>1701.3072288849553</v>
      </c>
      <c r="AF249" s="30">
        <f>_xlfn.IFNA(IF($O249="days",$Y249*(VLOOKUP($K249,'Bed parameters'!$A$9:$I$12,9,FALSE))*$F249*(VLOOKUP($Q249,'Workforce distribution'!$C$8:$AD$30,AF$7,FALSE)),IF($Q249="n/a",(IF($P249=AF$6,$X249*$F249,0)),$X249*$F249*(VLOOKUP($Q249,'Workforce distribution'!$C$8:$AD$30,AF$7,FALSE)))),0)</f>
        <v>0</v>
      </c>
      <c r="AG249" s="30">
        <f>_xlfn.IFNA(IF($O249="days",$Y249*(VLOOKUP($K249,'Bed parameters'!$A$9:$I$12,9,FALSE))*$F249*(VLOOKUP($Q249,'Workforce distribution'!$C$8:$AD$30,AG$7,FALSE)),IF($Q249="n/a",(IF($P249=AG$6,$X249*$F249,0)),$X249*$F249*(VLOOKUP($Q249,'Workforce distribution'!$C$8:$AD$30,AG$7,FALSE)))),0)</f>
        <v>3697.0714781538454</v>
      </c>
      <c r="AH249" s="30">
        <f>_xlfn.IFNA(IF($O249="days",$Y249*(VLOOKUP($K249,'Bed parameters'!$A$9:$I$12,9,FALSE))*$F249*(VLOOKUP($Q249,'Workforce distribution'!$C$8:$AD$30,AH$7,FALSE)),IF($Q249="n/a",(IF($P249=AH$6,$X249*$F249,0)),$X249*$F249*(VLOOKUP($Q249,'Workforce distribution'!$C$8:$AD$30,AH$7,FALSE)))),0)</f>
        <v>1109.1214434461538</v>
      </c>
      <c r="AI249" s="30">
        <f>_xlfn.IFNA(IF($O249="days",$Y249*(VLOOKUP($K249,'Bed parameters'!$A$9:$I$12,9,FALSE))*$F249*(VLOOKUP($Q249,'Workforce distribution'!$C$8:$AD$30,AI$7,FALSE)),IF($Q249="n/a",(IF($P249=AI$6,$X249*$F249,0)),$X249*$F249*(VLOOKUP($Q249,'Workforce distribution'!$C$8:$AD$30,AI$7,FALSE)))),0)</f>
        <v>0</v>
      </c>
      <c r="AJ249" s="30">
        <f>_xlfn.IFNA(IF($O249="days",$Y249*(VLOOKUP($K249,'Bed parameters'!$A$9:$I$12,9,FALSE))*$F249*(VLOOKUP($Q249,'Workforce distribution'!$C$8:$AD$30,AJ$7,FALSE)),IF($Q249="n/a",(IF($P249=AJ$6,$X249*$F249,0)),$X249*$F249*(VLOOKUP($Q249,'Workforce distribution'!$C$8:$AD$30,AJ$7,FALSE)))),0)</f>
        <v>0</v>
      </c>
      <c r="AK249" s="30">
        <f>_xlfn.IFNA(IF($O249="days",$Y249*(VLOOKUP($K249,'Bed parameters'!$A$9:$I$12,9,FALSE))*$F249*(VLOOKUP($Q249,'Workforce distribution'!$C$8:$AD$30,AK$7,FALSE)),IF($Q249="n/a",(IF($P249=AK$6,$X249*$F249,0)),$X249*$F249*(VLOOKUP($Q249,'Workforce distribution'!$C$8:$AD$30,AK$7,FALSE)))),0)</f>
        <v>0</v>
      </c>
      <c r="AL249" s="30">
        <f>_xlfn.IFNA(IF($O249="days",$Y249*(VLOOKUP($K249,'Bed parameters'!$A$9:$I$12,9,FALSE))*$F249*(VLOOKUP($Q249,'Workforce distribution'!$C$8:$AD$30,AL$7,FALSE)),IF($Q249="n/a",(IF($P249=AL$6,$X249*$F249,0)),$X249*$F249*(VLOOKUP($Q249,'Workforce distribution'!$C$8:$AD$30,AL$7,FALSE)))),0)</f>
        <v>1877.5882986803169</v>
      </c>
      <c r="AM249" s="30">
        <f>_xlfn.IFNA(IF($O249="days",$Y249*(VLOOKUP($K249,'Bed parameters'!$A$9:$I$12,9,FALSE))*$F249*(VLOOKUP($Q249,'Workforce distribution'!$C$8:$AD$30,AM$7,FALSE)),IF($Q249="n/a",(IF($P249=AM$6,$X249*$F249,0)),$X249*$F249*(VLOOKUP($Q249,'Workforce distribution'!$C$8:$AD$30,AM$7,FALSE)))),0)</f>
        <v>7885.870854457331</v>
      </c>
      <c r="AN249" s="30">
        <f>_xlfn.IFNA(IF($O249="days",$Y249*(VLOOKUP($K249,'Bed parameters'!$A$9:$I$12,9,FALSE))*$F249*(VLOOKUP($Q249,'Workforce distribution'!$C$8:$AD$30,AN$7,FALSE)),IF($Q249="n/a",(IF($P249=AN$6,$X249*$F249,0)),$X249*$F249*(VLOOKUP($Q249,'Workforce distribution'!$C$8:$AD$30,AN$7,FALSE)))),0)</f>
        <v>7848.3190884837231</v>
      </c>
      <c r="AO249" s="30">
        <f>_xlfn.IFNA(IF($O249="days",$Y249*(VLOOKUP($K249,'Bed parameters'!$A$9:$I$12,9,FALSE))*$F249*(VLOOKUP($Q249,'Workforce distribution'!$C$8:$AD$30,AO$7,FALSE)),IF($Q249="n/a",(IF($P249=AO$6,$X249*$F249,0)),$X249*$F249*(VLOOKUP($Q249,'Workforce distribution'!$C$8:$AD$30,AO$7,FALSE)))),0)</f>
        <v>7848.3190884837231</v>
      </c>
      <c r="AP249" s="30">
        <f>_xlfn.IFNA(IF($O249="days",$Y249*(VLOOKUP($K249,'Bed parameters'!$A$9:$I$12,9,FALSE))*$F249*(VLOOKUP($Q249,'Workforce distribution'!$C$8:$AD$30,AP$7,FALSE)),IF($Q249="n/a",(IF($P249=AP$6,$X249*$F249,0)),$X249*$F249*(VLOOKUP($Q249,'Workforce distribution'!$C$8:$AD$30,AP$7,FALSE)))),0)</f>
        <v>7848.3190884837231</v>
      </c>
      <c r="AQ249" s="30">
        <f>_xlfn.IFNA(IF($O249="days",$Y249*(VLOOKUP($K249,'Bed parameters'!$A$9:$I$12,9,FALSE))*$F249*(VLOOKUP($Q249,'Workforce distribution'!$C$8:$AD$30,AQ$7,FALSE)),IF($Q249="n/a",(IF($P249=AQ$6,$X249*$F249,0)),$X249*$F249*(VLOOKUP($Q249,'Workforce distribution'!$C$8:$AD$30,AQ$7,FALSE)))),0)</f>
        <v>3567.4177674926013</v>
      </c>
      <c r="AR249" s="30">
        <f>_xlfn.IFNA(IF($O249="days",$Y249*(VLOOKUP($K249,'Bed parameters'!$A$9:$I$12,9,FALSE))*$F249*(VLOOKUP($Q249,'Workforce distribution'!$C$8:$AD$30,AR$7,FALSE)),IF($Q249="n/a",(IF($P249=AR$6,$X249*$F249,0)),$X249*$F249*(VLOOKUP($Q249,'Workforce distribution'!$C$8:$AD$30,AR$7,FALSE)))),0)</f>
        <v>0</v>
      </c>
      <c r="AS249" s="30">
        <f>_xlfn.IFNA(IF($O249="days",$Y249*(VLOOKUP($K249,'Bed parameters'!$A$9:$I$12,9,FALSE))*$F249*(VLOOKUP($Q249,'Workforce distribution'!$C$8:$AD$30,AS$7,FALSE)),IF($Q249="n/a",(IF($P249=AS$6,$X249*$F249,0)),$X249*$F249*(VLOOKUP($Q249,'Workforce distribution'!$C$8:$AD$30,AS$7,FALSE)))),0)</f>
        <v>0</v>
      </c>
      <c r="AT249" s="30">
        <f>_xlfn.IFNA(IF($O249="days",$Y249*(VLOOKUP($K249,'Bed parameters'!$A$9:$I$12,9,FALSE))*$F249*(VLOOKUP($Q249,'Workforce distribution'!$C$8:$AD$30,AT$7,FALSE)),IF($Q249="n/a",(IF($P249=AT$6,$X249*$F249,0)),$X249*$F249*(VLOOKUP($Q249,'Workforce distribution'!$C$8:$AD$30,AT$7,FALSE)))),0)</f>
        <v>0</v>
      </c>
      <c r="AU249" s="30">
        <f>_xlfn.IFNA(IF($O249="days",$Y249*(VLOOKUP($K249,'Bed parameters'!$A$9:$I$12,9,FALSE))*$F249*(VLOOKUP($Q249,'Workforce distribution'!$C$8:$AD$30,AU$7,FALSE)),IF($Q249="n/a",(IF($P249=AU$6,$X249*$F249,0)),$X249*$F249*(VLOOKUP($Q249,'Workforce distribution'!$C$8:$AD$30,AU$7,FALSE)))),0)</f>
        <v>1559.5316264778762</v>
      </c>
      <c r="AV249" s="30">
        <f>_xlfn.IFNA(IF($O249="days",$Y249*(VLOOKUP($K249,'Bed parameters'!$A$9:$I$12,9,FALSE))*$F249*(VLOOKUP($Q249,'Workforce distribution'!$C$8:$AD$30,AV$7,FALSE)),IF($Q249="n/a",(IF($P249=AV$6,$X249*$F249,0)),$X249*$F249*(VLOOKUP($Q249,'Workforce distribution'!$C$8:$AD$30,AV$7,FALSE)))),0)</f>
        <v>0</v>
      </c>
      <c r="AW249" s="30">
        <f>_xlfn.IFNA(IF($O249="days",$Y249*(VLOOKUP($K249,'Bed parameters'!$A$9:$I$12,9,FALSE))*$F249*(VLOOKUP($Q249,'Workforce distribution'!$C$8:$AD$30,AW$7,FALSE)),IF($Q249="n/a",(IF($P249=AW$6,$X249*$F249,0)),$X249*$F249*(VLOOKUP($Q249,'Workforce distribution'!$C$8:$AD$30,AW$7,FALSE)))),0)</f>
        <v>3119.0632529557524</v>
      </c>
      <c r="AX249" s="30">
        <f>_xlfn.IFNA(IF($O249="days",$Y249*(VLOOKUP($K249,'Bed parameters'!$A$9:$I$12,9,FALSE))*$F249*(VLOOKUP($Q249,'Workforce distribution'!$C$8:$AD$30,AX$7,FALSE)),IF($Q249="n/a",(IF($P249=AX$6,$X249*$F249,0)),$X249*$F249*(VLOOKUP($Q249,'Workforce distribution'!$C$8:$AD$30,AX$7,FALSE)))),0)</f>
        <v>0</v>
      </c>
      <c r="AY249" s="30">
        <f>_xlfn.IFNA(IF($O249="days",$Y249*(VLOOKUP($K249,'Bed parameters'!$A$9:$I$12,9,FALSE))*$F249*(VLOOKUP($Q249,'Workforce distribution'!$C$8:$AD$30,AY$7,FALSE)),IF($Q249="n/a",(IF($P249=AY$6,$X249*$F249,0)),$X249*$F249*(VLOOKUP($Q249,'Workforce distribution'!$C$8:$AD$30,AY$7,FALSE)))),0)</f>
        <v>0</v>
      </c>
      <c r="AZ249" s="30">
        <f>_xlfn.IFNA(IF($O249="days",$Y249*(VLOOKUP($K249,'Bed parameters'!$A$9:$I$12,9,FALSE))*$F249*(VLOOKUP($Q249,'Workforce distribution'!$C$8:$AD$30,AZ$7,FALSE)),IF($Q249="n/a",(IF($P249=AZ$6,$X249*$F249,0)),$X249*$F249*(VLOOKUP($Q249,'Workforce distribution'!$C$8:$AD$30,AZ$7,FALSE)))),0)</f>
        <v>0</v>
      </c>
      <c r="BA249" s="30">
        <f>_xlfn.IFNA(IF($O249="days",$Y249*(VLOOKUP($K249,'Bed parameters'!$A$9:$I$12,9,FALSE))*$F249*(VLOOKUP($Q249,'Workforce distribution'!$C$8:$AD$30,BA$7,FALSE)),IF($Q249="n/a",(IF($P249=BA$6,$X249*$F249,0)),$X249*$F249*(VLOOKUP($Q249,'Workforce distribution'!$C$8:$AD$30,BA$7,FALSE)))),0)</f>
        <v>0</v>
      </c>
      <c r="BB249" s="30">
        <f>_xlfn.IFNA(IF($O249="days",$Y249*(VLOOKUP($K249,'Bed parameters'!$A$9:$I$12,9,FALSE))*$F249*(VLOOKUP($Q249,'Workforce distribution'!$C$8:$AD$30,BB$7,FALSE)),IF($Q249="n/a",(IF($P249=BB$6,$X249*$F249,0)),$X249*$F249*(VLOOKUP($Q249,'Workforce distribution'!$C$8:$AD$30,BB$7,FALSE)))),0)</f>
        <v>0</v>
      </c>
      <c r="BC249" s="149">
        <f t="shared" si="33"/>
        <v>42.379966992391402</v>
      </c>
      <c r="BD249" s="288">
        <f>IF($Q249="n/a",(IF('Workforce hours'!D$30=0,0,(AB249/'Workforce hours'!D$30))),(IF(VLOOKUP($Q249,'Workforce hours'!$C$8:$AD$30,BD$7,FALSE)=0,0,(AB249/(VLOOKUP($Q249,'Workforce hours'!$C$8:$AD$30,BD$7,FALSE))))))</f>
        <v>0</v>
      </c>
      <c r="BE249" s="288">
        <f>IF($Q249="n/a",(IF('Workforce hours'!E$30=0,0,(AC249/'Workforce hours'!E$30))),(IF(VLOOKUP($Q249,'Workforce hours'!$C$8:$AD$30,BE$7,FALSE)=0,0,(AC249/(VLOOKUP($Q249,'Workforce hours'!$C$8:$AD$30,BE$7,FALSE))))))</f>
        <v>0</v>
      </c>
      <c r="BF249" s="288">
        <f>IF($Q249="n/a",(IF('Workforce hours'!F$30=0,0,(AD249/'Workforce hours'!F$30))),(IF(VLOOKUP($Q249,'Workforce hours'!$C$8:$AD$30,BF$7,FALSE)=0,0,(AD249/(VLOOKUP($Q249,'Workforce hours'!$C$8:$AD$30,BF$7,FALSE))))))</f>
        <v>0</v>
      </c>
      <c r="BG249" s="288">
        <f>IF($Q249="n/a",(IF('Workforce hours'!G$30=0,0,(AE249/'Workforce hours'!G$30))),(IF(VLOOKUP($Q249,'Workforce hours'!$C$8:$AD$30,BG$7,FALSE)=0,0,(AE249/(VLOOKUP($Q249,'Workforce hours'!$C$8:$AD$30,BG$7,FALSE))))))</f>
        <v>1.4802633811427937</v>
      </c>
      <c r="BH249" s="288">
        <f>IF($Q249="n/a",(IF('Workforce hours'!H$30=0,0,(AF249/'Workforce hours'!H$30))),(IF(VLOOKUP($Q249,'Workforce hours'!$C$8:$AD$30,BH$7,FALSE)=0,0,(AF249/(VLOOKUP($Q249,'Workforce hours'!$C$8:$AD$30,BH$7,FALSE))))))</f>
        <v>0</v>
      </c>
      <c r="BI249" s="288">
        <f>IF($Q249="n/a",(IF('Workforce hours'!I$30=0,0,(AG249/'Workforce hours'!I$30))),(IF(VLOOKUP($Q249,'Workforce hours'!$C$8:$AD$30,BI$7,FALSE)=0,0,(AG249/(VLOOKUP($Q249,'Workforce hours'!$C$8:$AD$30,BI$7,FALSE))))))</f>
        <v>3.2167261936372249</v>
      </c>
      <c r="BJ249" s="288">
        <f>IF($Q249="n/a",(IF('Workforce hours'!J$30=0,0,(AH249/'Workforce hours'!J$30))),(IF(VLOOKUP($Q249,'Workforce hours'!$C$8:$AD$30,BJ$7,FALSE)=0,0,(AH249/(VLOOKUP($Q249,'Workforce hours'!$C$8:$AD$30,BJ$7,FALSE))))))</f>
        <v>0.96501785809116758</v>
      </c>
      <c r="BK249" s="288">
        <f>IF($Q249="n/a",(IF('Workforce hours'!K$30=0,0,(AI249/'Workforce hours'!K$30))),(IF(VLOOKUP($Q249,'Workforce hours'!$C$8:$AD$30,BK$7,FALSE)=0,0,(AI249/(VLOOKUP($Q249,'Workforce hours'!$C$8:$AD$30,BK$7,FALSE))))))</f>
        <v>0</v>
      </c>
      <c r="BL249" s="288">
        <f>IF($Q249="n/a",(IF('Workforce hours'!L$30=0,0,(AJ249/'Workforce hours'!L$30))),(IF(VLOOKUP($Q249,'Workforce hours'!$C$8:$AD$30,BL$7,FALSE)=0,0,(AJ249/(VLOOKUP($Q249,'Workforce hours'!$C$8:$AD$30,BL$7,FALSE))))))</f>
        <v>0</v>
      </c>
      <c r="BM249" s="288">
        <f>IF($Q249="n/a",(IF('Workforce hours'!M$30=0,0,(AK249/'Workforce hours'!M$30))),(IF(VLOOKUP($Q249,'Workforce hours'!$C$8:$AD$30,BM$7,FALSE)=0,0,(AK249/(VLOOKUP($Q249,'Workforce hours'!$C$8:$AD$30,BM$7,FALSE))))))</f>
        <v>0</v>
      </c>
      <c r="BN249" s="288">
        <f>IF($Q249="n/a",(IF('Workforce hours'!N$30=0,0,(AL249/'Workforce hours'!N$30))),(IF(VLOOKUP($Q249,'Workforce hours'!$C$8:$AD$30,BN$7,FALSE)=0,0,(AL249/(VLOOKUP($Q249,'Workforce hours'!$C$8:$AD$30,BN$7,FALSE))))))</f>
        <v>1.709377693490042</v>
      </c>
      <c r="BO249" s="288">
        <f>IF($Q249="n/a",(IF('Workforce hours'!O$30=0,0,(AM249/'Workforce hours'!O$30))),(IF(VLOOKUP($Q249,'Workforce hours'!$C$8:$AD$30,BO$7,FALSE)=0,0,(AM249/(VLOOKUP($Q249,'Workforce hours'!$C$8:$AD$30,BO$7,FALSE))))))</f>
        <v>7.4640062031881564</v>
      </c>
      <c r="BP249" s="288">
        <f>IF($Q249="n/a",(IF('Workforce hours'!P$30=0,0,(AN249/'Workforce hours'!P$30))),(IF(VLOOKUP($Q249,'Workforce hours'!$C$8:$AD$30,BP$7,FALSE)=0,0,(AN249/(VLOOKUP($Q249,'Workforce hours'!$C$8:$AD$30,BP$7,FALSE))))))</f>
        <v>6.8286192834322232</v>
      </c>
      <c r="BQ249" s="288">
        <f>IF($Q249="n/a",(IF('Workforce hours'!Q$30=0,0,(AO249/'Workforce hours'!Q$30))),(IF(VLOOKUP($Q249,'Workforce hours'!$C$8:$AD$30,BQ$7,FALSE)=0,0,(AO249/(VLOOKUP($Q249,'Workforce hours'!$C$8:$AD$30,BQ$7,FALSE))))))</f>
        <v>6.8286192834322215</v>
      </c>
      <c r="BR249" s="288">
        <f>IF($Q249="n/a",(IF('Workforce hours'!R$30=0,0,(AP249/'Workforce hours'!R$30))),(IF(VLOOKUP($Q249,'Workforce hours'!$C$8:$AD$30,BR$7,FALSE)=0,0,(AP249/(VLOOKUP($Q249,'Workforce hours'!$C$8:$AD$30,BR$7,FALSE))))))</f>
        <v>6.8286192834322215</v>
      </c>
      <c r="BS249" s="288">
        <f>IF($Q249="n/a",(IF('Workforce hours'!S$30=0,0,(AQ249/'Workforce hours'!S$30))),(IF(VLOOKUP($Q249,'Workforce hours'!$C$8:$AD$30,BS$7,FALSE)=0,0,(AQ249/(VLOOKUP($Q249,'Workforce hours'!$C$8:$AD$30,BS$7,FALSE))))))</f>
        <v>3.1039178561055558</v>
      </c>
      <c r="BT249" s="288">
        <f>IF($Q249="n/a",(IF('Workforce hours'!T$30=0,0,(AR249/'Workforce hours'!T$30))),(IF(VLOOKUP($Q249,'Workforce hours'!$C$8:$AD$30,BT$7,FALSE)=0,0,(AR249/(VLOOKUP($Q249,'Workforce hours'!$C$8:$AD$30,BT$7,FALSE))))))</f>
        <v>0</v>
      </c>
      <c r="BU249" s="288">
        <f>IF($Q249="n/a",(IF('Workforce hours'!U$30=0,0,(AS249/'Workforce hours'!U$30))),(IF(VLOOKUP($Q249,'Workforce hours'!$C$8:$AD$30,BU$7,FALSE)=0,0,(AS249/(VLOOKUP($Q249,'Workforce hours'!$C$8:$AD$30,BU$7,FALSE))))))</f>
        <v>0</v>
      </c>
      <c r="BV249" s="288">
        <f>IF($Q249="n/a",(IF('Workforce hours'!V$30=0,0,(AT249/'Workforce hours'!V$30))),(IF(VLOOKUP($Q249,'Workforce hours'!$C$8:$AD$30,BV$7,FALSE)=0,0,(AT249/(VLOOKUP($Q249,'Workforce hours'!$C$8:$AD$30,BV$7,FALSE))))))</f>
        <v>0</v>
      </c>
      <c r="BW249" s="288">
        <f>IF($Q249="n/a",(IF('Workforce hours'!W$30=0,0,(AU249/'Workforce hours'!W$30))),(IF(VLOOKUP($Q249,'Workforce hours'!$C$8:$AD$30,BW$7,FALSE)=0,0,(AU249/(VLOOKUP($Q249,'Workforce hours'!$C$8:$AD$30,BW$7,FALSE))))))</f>
        <v>1.3182666521465993</v>
      </c>
      <c r="BX249" s="288">
        <f>IF($Q249="n/a",(IF('Workforce hours'!X$30=0,0,(AV249/'Workforce hours'!X$30))),(IF(VLOOKUP($Q249,'Workforce hours'!$C$8:$AD$30,BX$7,FALSE)=0,0,(AV249/(VLOOKUP($Q249,'Workforce hours'!$C$8:$AD$30,BX$7,FALSE))))))</f>
        <v>0</v>
      </c>
      <c r="BY249" s="288">
        <f>IF($Q249="n/a",(IF('Workforce hours'!Y$30=0,0,(AW249/'Workforce hours'!Y$30))),(IF(VLOOKUP($Q249,'Workforce hours'!$C$8:$AD$30,BY$7,FALSE)=0,0,(AW249/(VLOOKUP($Q249,'Workforce hours'!$C$8:$AD$30,BY$7,FALSE))))))</f>
        <v>2.6365333042931987</v>
      </c>
      <c r="BZ249" s="288">
        <f>IF($Q249="n/a",(IF('Workforce hours'!Z$30=0,0,(AX249/'Workforce hours'!Z$30))),(IF(VLOOKUP($Q249,'Workforce hours'!$C$8:$AD$30,BZ$7,FALSE)=0,0,(AX249/(VLOOKUP($Q249,'Workforce hours'!$C$8:$AD$30,BZ$7,FALSE))))))</f>
        <v>0</v>
      </c>
      <c r="CA249" s="288">
        <f>IF($Q249="n/a",(IF('Workforce hours'!AA$30=0,0,(AY249/'Workforce hours'!AA$30))),(IF(VLOOKUP($Q249,'Workforce hours'!$C$8:$AD$30,CA$7,FALSE)=0,0,(AY249/(VLOOKUP($Q249,'Workforce hours'!$C$8:$AD$30,CA$7,FALSE))))))</f>
        <v>0</v>
      </c>
      <c r="CB249" s="288">
        <f>IF($Q249="n/a",(IF('Workforce hours'!AB$30=0,0,(AZ249/'Workforce hours'!AB$30))),(IF(VLOOKUP($Q249,'Workforce hours'!$C$8:$AD$30,CB$7,FALSE)=0,0,(AZ249/(VLOOKUP($Q249,'Workforce hours'!$C$8:$AD$30,CB$7,FALSE))))))</f>
        <v>0</v>
      </c>
      <c r="CC249" s="288">
        <f>IF($Q249="n/a",(IF('Workforce hours'!AC$30=0,0,(BA249/'Workforce hours'!AC$30))),(IF(VLOOKUP($Q249,'Workforce hours'!$C$8:$AD$30,CC$7,FALSE)=0,0,(BA249/(VLOOKUP($Q249,'Workforce hours'!$C$8:$AD$30,CC$7,FALSE))))))</f>
        <v>0</v>
      </c>
      <c r="CD249" s="288">
        <f>IF($Q249="n/a",(IF('Workforce hours'!AD$30=0,0,(BB249/'Workforce hours'!AD$30))),(IF(VLOOKUP($Q249,'Workforce hours'!$C$8:$AD$30,CD$7,FALSE)=0,0,(BB249/(VLOOKUP($Q249,'Workforce hours'!$C$8:$AD$30,CD$7,FALSE))))))</f>
        <v>0</v>
      </c>
      <c r="CE249" s="289">
        <f t="shared" si="34"/>
        <v>0</v>
      </c>
      <c r="CF249" s="290">
        <f>BD249*'Workforce costs'!B$9*(1+'Workforce costs'!B$10)*(1+'Workforce costs'!B$11)</f>
        <v>0</v>
      </c>
      <c r="CG249" s="290">
        <f>BE249*'Workforce costs'!C$9*(1+'Workforce costs'!C$10)*(1+'Workforce costs'!C$11)</f>
        <v>0</v>
      </c>
      <c r="CH249" s="290">
        <f>BF249*'Workforce costs'!D$9*(1+'Workforce costs'!D$10)*(1+'Workforce costs'!D$11)</f>
        <v>0</v>
      </c>
      <c r="CI249" s="290">
        <f>BG249*'Workforce costs'!E$9*(1+'Workforce costs'!E$10)*(1+'Workforce costs'!E$11)</f>
        <v>0</v>
      </c>
      <c r="CJ249" s="290">
        <f>BH249*'Workforce costs'!F$9*(1+'Workforce costs'!F$10)*(1+'Workforce costs'!F$11)</f>
        <v>0</v>
      </c>
      <c r="CK249" s="290">
        <f>BI249*'Workforce costs'!G$9*(1+'Workforce costs'!G$10)*(1+'Workforce costs'!G$11)</f>
        <v>0</v>
      </c>
      <c r="CL249" s="290">
        <f>BJ249*'Workforce costs'!H$9*(1+'Workforce costs'!H$10)*(1+'Workforce costs'!H$11)</f>
        <v>0</v>
      </c>
      <c r="CM249" s="290">
        <f>BK249*'Workforce costs'!I$9*(1+'Workforce costs'!I$10)*(1+'Workforce costs'!I$11)</f>
        <v>0</v>
      </c>
      <c r="CN249" s="290">
        <f>BL249*'Workforce costs'!J$9*(1+'Workforce costs'!J$10)*(1+'Workforce costs'!J$11)</f>
        <v>0</v>
      </c>
      <c r="CO249" s="290">
        <f>BM249*'Workforce costs'!K$9*(1+'Workforce costs'!K$10)*(1+'Workforce costs'!K$11)</f>
        <v>0</v>
      </c>
      <c r="CP249" s="290">
        <f>BN249*'Workforce costs'!L$9*(1+'Workforce costs'!L$10)*(1+'Workforce costs'!L$11)</f>
        <v>0</v>
      </c>
      <c r="CQ249" s="290">
        <f>BO249*'Workforce costs'!M$9*(1+'Workforce costs'!M$10)*(1+'Workforce costs'!M$11)</f>
        <v>0</v>
      </c>
      <c r="CR249" s="290">
        <f>BP249*'Workforce costs'!N$9*(1+'Workforce costs'!N$10)*(1+'Workforce costs'!N$11)</f>
        <v>0</v>
      </c>
      <c r="CS249" s="290">
        <f>BQ249*'Workforce costs'!O$9*(1+'Workforce costs'!O$10)*(1+'Workforce costs'!O$11)</f>
        <v>0</v>
      </c>
      <c r="CT249" s="290">
        <f>BR249*'Workforce costs'!P$9*(1+'Workforce costs'!P$10)*(1+'Workforce costs'!P$11)</f>
        <v>0</v>
      </c>
      <c r="CU249" s="290">
        <f>BS249*'Workforce costs'!Q$9*(1+'Workforce costs'!Q$10)*(1+'Workforce costs'!Q$11)</f>
        <v>0</v>
      </c>
      <c r="CV249" s="290">
        <f>BT249*'Workforce costs'!R$9*(1+'Workforce costs'!R$10)*(1+'Workforce costs'!R$11)</f>
        <v>0</v>
      </c>
      <c r="CW249" s="290">
        <f>BU249*'Workforce costs'!S$9*(1+'Workforce costs'!S$10)*(1+'Workforce costs'!S$11)</f>
        <v>0</v>
      </c>
      <c r="CX249" s="290">
        <f>BV249*'Workforce costs'!T$9*(1+'Workforce costs'!T$10)*(1+'Workforce costs'!T$11)</f>
        <v>0</v>
      </c>
      <c r="CY249" s="290">
        <f>BW249*'Workforce costs'!U$9*(1+'Workforce costs'!U$10)*(1+'Workforce costs'!U$11)</f>
        <v>0</v>
      </c>
      <c r="CZ249" s="290">
        <f>BX249*'Workforce costs'!V$9*(1+'Workforce costs'!V$10)*(1+'Workforce costs'!V$11)</f>
        <v>0</v>
      </c>
      <c r="DA249" s="290">
        <f>BY249*'Workforce costs'!W$9*(1+'Workforce costs'!W$10)*(1+'Workforce costs'!W$11)</f>
        <v>0</v>
      </c>
      <c r="DB249" s="290">
        <f>BZ249*'Workforce costs'!X$9*(1+'Workforce costs'!X$10)*(1+'Workforce costs'!X$11)</f>
        <v>0</v>
      </c>
      <c r="DC249" s="290">
        <f>CA249*'Workforce costs'!Y$9*(1+'Workforce costs'!Y$10)*(1+'Workforce costs'!Y$11)</f>
        <v>0</v>
      </c>
      <c r="DD249" s="290">
        <f>CB249*'Workforce costs'!Z$9*(1+'Workforce costs'!Z$10)*(1+'Workforce costs'!Z$11)</f>
        <v>0</v>
      </c>
      <c r="DE249" s="290">
        <f>CC249*'Workforce costs'!AA$9*(1+'Workforce costs'!AA$10)*(1+'Workforce costs'!AA$11)</f>
        <v>0</v>
      </c>
      <c r="DF249" s="290">
        <f>CD249*'Workforce costs'!AB$9*(1+'Workforce costs'!AB$10)*(1+'Workforce costs'!AB$11)</f>
        <v>0</v>
      </c>
    </row>
    <row r="250" spans="1:110" x14ac:dyDescent="0.3">
      <c r="A250" s="2" t="str">
        <f>Outputs!$A$4</f>
        <v>Australia</v>
      </c>
      <c r="B250" s="2" t="str">
        <f t="shared" si="27"/>
        <v>Australia 12to17</v>
      </c>
      <c r="C250" s="30">
        <f>VLOOKUP($B250,Populations!$D$15:$H$1920,3,FALSE)</f>
        <v>1959472</v>
      </c>
      <c r="D250" s="255">
        <f>IF(OR($H250="General pop",$H250="Schools",$H250="Workplace",$H250="Skills Training",$H250="Digital Supports"),1,VLOOKUP($B250,Populations!$D$15:$H$1920,5,FALSE))</f>
        <v>1</v>
      </c>
      <c r="E250" s="88">
        <f>VLOOKUP(I250,Epidemiology!$C$10:$H$47,6,FALSE)</f>
        <v>2044</v>
      </c>
      <c r="F250" s="102">
        <f>'Care profiles'!R251</f>
        <v>1</v>
      </c>
      <c r="G250" s="15" t="str">
        <f>'Care profiles'!A251</f>
        <v>12to17</v>
      </c>
      <c r="H250" s="15" t="str">
        <f>'Care profiles'!B251</f>
        <v>Attempts</v>
      </c>
      <c r="I250" s="15" t="str">
        <f>'Care profiles'!C251</f>
        <v>Attempts_12-17yrs</v>
      </c>
      <c r="J250" s="15" t="str">
        <f>'Care profiles'!D251</f>
        <v>Care profile</v>
      </c>
      <c r="K250" s="15" t="str">
        <f>'Care profiles'!E251</f>
        <v>Assessment and Planning</v>
      </c>
      <c r="L250" s="104">
        <f>'Care profiles'!F251</f>
        <v>1</v>
      </c>
      <c r="M250" s="15">
        <f>'Care profiles'!G251</f>
        <v>1</v>
      </c>
      <c r="N250" s="15">
        <f>'Care profiles'!H251</f>
        <v>30</v>
      </c>
      <c r="O250" s="15" t="str">
        <f>'Care profiles'!I251</f>
        <v>min</v>
      </c>
      <c r="P250" s="15" t="str">
        <f>'Care profiles'!J251</f>
        <v>General Practitioner</v>
      </c>
      <c r="Q250" s="15" t="str">
        <f>'Care profiles'!K251</f>
        <v>n/a</v>
      </c>
      <c r="R250" s="15" t="str">
        <f>'Care profiles'!M251</f>
        <v>Y</v>
      </c>
      <c r="S250" s="15" t="str">
        <f>'Care profiles'!O251</f>
        <v>N</v>
      </c>
      <c r="T250" s="15" t="str">
        <f>'Care profiles'!Q251</f>
        <v>N</v>
      </c>
      <c r="U250" s="30">
        <f t="shared" si="28"/>
        <v>40051.607680000001</v>
      </c>
      <c r="V250" s="30">
        <f t="shared" si="29"/>
        <v>40051.607680000001</v>
      </c>
      <c r="W250" s="30">
        <f>IF(M250="n/a",0,IF(O250="days",V250*M250*(1+(VLOOKUP(K250,'Bed parameters'!$A$9:$G$12,7,FALSE))),V250*M250))</f>
        <v>40051.607680000001</v>
      </c>
      <c r="X250" s="30">
        <f t="shared" si="30"/>
        <v>20025.80384</v>
      </c>
      <c r="Y250" s="30">
        <f t="shared" si="31"/>
        <v>0</v>
      </c>
      <c r="Z250" s="113">
        <f>_xlfn.IFNA(Y250/((VLOOKUP(K250,'Bed parameters'!$A$9:$G$12,3,FALSE))*(VLOOKUP(K250,'Bed parameters'!$A$9:$G$12,5,FALSE))),0)</f>
        <v>0</v>
      </c>
      <c r="AA250" s="30">
        <f t="shared" si="32"/>
        <v>20025.80384</v>
      </c>
      <c r="AB250" s="30">
        <f>_xlfn.IFNA(IF($O250="days",$Y250*(VLOOKUP($K250,'Bed parameters'!$A$9:$I$12,9,FALSE))*$F250*(VLOOKUP($Q250,'Workforce distribution'!$C$8:$AD$30,AB$7,FALSE)),IF($Q250="n/a",(IF($P250=AB$6,$X250*$F250,0)),$X250*$F250*(VLOOKUP($Q250,'Workforce distribution'!$C$8:$AD$30,AB$7,FALSE)))),0)</f>
        <v>0</v>
      </c>
      <c r="AC250" s="30">
        <f>_xlfn.IFNA(IF($O250="days",$Y250*(VLOOKUP($K250,'Bed parameters'!$A$9:$I$12,9,FALSE))*$F250*(VLOOKUP($Q250,'Workforce distribution'!$C$8:$AD$30,AC$7,FALSE)),IF($Q250="n/a",(IF($P250=AC$6,$X250*$F250,0)),$X250*$F250*(VLOOKUP($Q250,'Workforce distribution'!$C$8:$AD$30,AC$7,FALSE)))),0)</f>
        <v>0</v>
      </c>
      <c r="AD250" s="30">
        <f>_xlfn.IFNA(IF($O250="days",$Y250*(VLOOKUP($K250,'Bed parameters'!$A$9:$I$12,9,FALSE))*$F250*(VLOOKUP($Q250,'Workforce distribution'!$C$8:$AD$30,AD$7,FALSE)),IF($Q250="n/a",(IF($P250=AD$6,$X250*$F250,0)),$X250*$F250*(VLOOKUP($Q250,'Workforce distribution'!$C$8:$AD$30,AD$7,FALSE)))),0)</f>
        <v>0</v>
      </c>
      <c r="AE250" s="30">
        <f>_xlfn.IFNA(IF($O250="days",$Y250*(VLOOKUP($K250,'Bed parameters'!$A$9:$I$12,9,FALSE))*$F250*(VLOOKUP($Q250,'Workforce distribution'!$C$8:$AD$30,AE$7,FALSE)),IF($Q250="n/a",(IF($P250=AE$6,$X250*$F250,0)),$X250*$F250*(VLOOKUP($Q250,'Workforce distribution'!$C$8:$AD$30,AE$7,FALSE)))),0)</f>
        <v>0</v>
      </c>
      <c r="AF250" s="30">
        <f>_xlfn.IFNA(IF($O250="days",$Y250*(VLOOKUP($K250,'Bed parameters'!$A$9:$I$12,9,FALSE))*$F250*(VLOOKUP($Q250,'Workforce distribution'!$C$8:$AD$30,AF$7,FALSE)),IF($Q250="n/a",(IF($P250=AF$6,$X250*$F250,0)),$X250*$F250*(VLOOKUP($Q250,'Workforce distribution'!$C$8:$AD$30,AF$7,FALSE)))),0)</f>
        <v>0</v>
      </c>
      <c r="AG250" s="30">
        <f>_xlfn.IFNA(IF($O250="days",$Y250*(VLOOKUP($K250,'Bed parameters'!$A$9:$I$12,9,FALSE))*$F250*(VLOOKUP($Q250,'Workforce distribution'!$C$8:$AD$30,AG$7,FALSE)),IF($Q250="n/a",(IF($P250=AG$6,$X250*$F250,0)),$X250*$F250*(VLOOKUP($Q250,'Workforce distribution'!$C$8:$AD$30,AG$7,FALSE)))),0)</f>
        <v>0</v>
      </c>
      <c r="AH250" s="30">
        <f>_xlfn.IFNA(IF($O250="days",$Y250*(VLOOKUP($K250,'Bed parameters'!$A$9:$I$12,9,FALSE))*$F250*(VLOOKUP($Q250,'Workforce distribution'!$C$8:$AD$30,AH$7,FALSE)),IF($Q250="n/a",(IF($P250=AH$6,$X250*$F250,0)),$X250*$F250*(VLOOKUP($Q250,'Workforce distribution'!$C$8:$AD$30,AH$7,FALSE)))),0)</f>
        <v>0</v>
      </c>
      <c r="AI250" s="30">
        <f>_xlfn.IFNA(IF($O250="days",$Y250*(VLOOKUP($K250,'Bed parameters'!$A$9:$I$12,9,FALSE))*$F250*(VLOOKUP($Q250,'Workforce distribution'!$C$8:$AD$30,AI$7,FALSE)),IF($Q250="n/a",(IF($P250=AI$6,$X250*$F250,0)),$X250*$F250*(VLOOKUP($Q250,'Workforce distribution'!$C$8:$AD$30,AI$7,FALSE)))),0)</f>
        <v>0</v>
      </c>
      <c r="AJ250" s="30">
        <f>_xlfn.IFNA(IF($O250="days",$Y250*(VLOOKUP($K250,'Bed parameters'!$A$9:$I$12,9,FALSE))*$F250*(VLOOKUP($Q250,'Workforce distribution'!$C$8:$AD$30,AJ$7,FALSE)),IF($Q250="n/a",(IF($P250=AJ$6,$X250*$F250,0)),$X250*$F250*(VLOOKUP($Q250,'Workforce distribution'!$C$8:$AD$30,AJ$7,FALSE)))),0)</f>
        <v>0</v>
      </c>
      <c r="AK250" s="30">
        <f>_xlfn.IFNA(IF($O250="days",$Y250*(VLOOKUP($K250,'Bed parameters'!$A$9:$I$12,9,FALSE))*$F250*(VLOOKUP($Q250,'Workforce distribution'!$C$8:$AD$30,AK$7,FALSE)),IF($Q250="n/a",(IF($P250=AK$6,$X250*$F250,0)),$X250*$F250*(VLOOKUP($Q250,'Workforce distribution'!$C$8:$AD$30,AK$7,FALSE)))),0)</f>
        <v>0</v>
      </c>
      <c r="AL250" s="30">
        <f>_xlfn.IFNA(IF($O250="days",$Y250*(VLOOKUP($K250,'Bed parameters'!$A$9:$I$12,9,FALSE))*$F250*(VLOOKUP($Q250,'Workforce distribution'!$C$8:$AD$30,AL$7,FALSE)),IF($Q250="n/a",(IF($P250=AL$6,$X250*$F250,0)),$X250*$F250*(VLOOKUP($Q250,'Workforce distribution'!$C$8:$AD$30,AL$7,FALSE)))),0)</f>
        <v>0</v>
      </c>
      <c r="AM250" s="30">
        <f>_xlfn.IFNA(IF($O250="days",$Y250*(VLOOKUP($K250,'Bed parameters'!$A$9:$I$12,9,FALSE))*$F250*(VLOOKUP($Q250,'Workforce distribution'!$C$8:$AD$30,AM$7,FALSE)),IF($Q250="n/a",(IF($P250=AM$6,$X250*$F250,0)),$X250*$F250*(VLOOKUP($Q250,'Workforce distribution'!$C$8:$AD$30,AM$7,FALSE)))),0)</f>
        <v>0</v>
      </c>
      <c r="AN250" s="30">
        <f>_xlfn.IFNA(IF($O250="days",$Y250*(VLOOKUP($K250,'Bed parameters'!$A$9:$I$12,9,FALSE))*$F250*(VLOOKUP($Q250,'Workforce distribution'!$C$8:$AD$30,AN$7,FALSE)),IF($Q250="n/a",(IF($P250=AN$6,$X250*$F250,0)),$X250*$F250*(VLOOKUP($Q250,'Workforce distribution'!$C$8:$AD$30,AN$7,FALSE)))),0)</f>
        <v>0</v>
      </c>
      <c r="AO250" s="30">
        <f>_xlfn.IFNA(IF($O250="days",$Y250*(VLOOKUP($K250,'Bed parameters'!$A$9:$I$12,9,FALSE))*$F250*(VLOOKUP($Q250,'Workforce distribution'!$C$8:$AD$30,AO$7,FALSE)),IF($Q250="n/a",(IF($P250=AO$6,$X250*$F250,0)),$X250*$F250*(VLOOKUP($Q250,'Workforce distribution'!$C$8:$AD$30,AO$7,FALSE)))),0)</f>
        <v>0</v>
      </c>
      <c r="AP250" s="30">
        <f>_xlfn.IFNA(IF($O250="days",$Y250*(VLOOKUP($K250,'Bed parameters'!$A$9:$I$12,9,FALSE))*$F250*(VLOOKUP($Q250,'Workforce distribution'!$C$8:$AD$30,AP$7,FALSE)),IF($Q250="n/a",(IF($P250=AP$6,$X250*$F250,0)),$X250*$F250*(VLOOKUP($Q250,'Workforce distribution'!$C$8:$AD$30,AP$7,FALSE)))),0)</f>
        <v>0</v>
      </c>
      <c r="AQ250" s="30">
        <f>_xlfn.IFNA(IF($O250="days",$Y250*(VLOOKUP($K250,'Bed parameters'!$A$9:$I$12,9,FALSE))*$F250*(VLOOKUP($Q250,'Workforce distribution'!$C$8:$AD$30,AQ$7,FALSE)),IF($Q250="n/a",(IF($P250=AQ$6,$X250*$F250,0)),$X250*$F250*(VLOOKUP($Q250,'Workforce distribution'!$C$8:$AD$30,AQ$7,FALSE)))),0)</f>
        <v>0</v>
      </c>
      <c r="AR250" s="30">
        <f>_xlfn.IFNA(IF($O250="days",$Y250*(VLOOKUP($K250,'Bed parameters'!$A$9:$I$12,9,FALSE))*$F250*(VLOOKUP($Q250,'Workforce distribution'!$C$8:$AD$30,AR$7,FALSE)),IF($Q250="n/a",(IF($P250=AR$6,$X250*$F250,0)),$X250*$F250*(VLOOKUP($Q250,'Workforce distribution'!$C$8:$AD$30,AR$7,FALSE)))),0)</f>
        <v>0</v>
      </c>
      <c r="AS250" s="30">
        <f>_xlfn.IFNA(IF($O250="days",$Y250*(VLOOKUP($K250,'Bed parameters'!$A$9:$I$12,9,FALSE))*$F250*(VLOOKUP($Q250,'Workforce distribution'!$C$8:$AD$30,AS$7,FALSE)),IF($Q250="n/a",(IF($P250=AS$6,$X250*$F250,0)),$X250*$F250*(VLOOKUP($Q250,'Workforce distribution'!$C$8:$AD$30,AS$7,FALSE)))),0)</f>
        <v>0</v>
      </c>
      <c r="AT250" s="30">
        <f>_xlfn.IFNA(IF($O250="days",$Y250*(VLOOKUP($K250,'Bed parameters'!$A$9:$I$12,9,FALSE))*$F250*(VLOOKUP($Q250,'Workforce distribution'!$C$8:$AD$30,AT$7,FALSE)),IF($Q250="n/a",(IF($P250=AT$6,$X250*$F250,0)),$X250*$F250*(VLOOKUP($Q250,'Workforce distribution'!$C$8:$AD$30,AT$7,FALSE)))),0)</f>
        <v>20025.80384</v>
      </c>
      <c r="AU250" s="30">
        <f>_xlfn.IFNA(IF($O250="days",$Y250*(VLOOKUP($K250,'Bed parameters'!$A$9:$I$12,9,FALSE))*$F250*(VLOOKUP($Q250,'Workforce distribution'!$C$8:$AD$30,AU$7,FALSE)),IF($Q250="n/a",(IF($P250=AU$6,$X250*$F250,0)),$X250*$F250*(VLOOKUP($Q250,'Workforce distribution'!$C$8:$AD$30,AU$7,FALSE)))),0)</f>
        <v>0</v>
      </c>
      <c r="AV250" s="30">
        <f>_xlfn.IFNA(IF($O250="days",$Y250*(VLOOKUP($K250,'Bed parameters'!$A$9:$I$12,9,FALSE))*$F250*(VLOOKUP($Q250,'Workforce distribution'!$C$8:$AD$30,AV$7,FALSE)),IF($Q250="n/a",(IF($P250=AV$6,$X250*$F250,0)),$X250*$F250*(VLOOKUP($Q250,'Workforce distribution'!$C$8:$AD$30,AV$7,FALSE)))),0)</f>
        <v>0</v>
      </c>
      <c r="AW250" s="30">
        <f>_xlfn.IFNA(IF($O250="days",$Y250*(VLOOKUP($K250,'Bed parameters'!$A$9:$I$12,9,FALSE))*$F250*(VLOOKUP($Q250,'Workforce distribution'!$C$8:$AD$30,AW$7,FALSE)),IF($Q250="n/a",(IF($P250=AW$6,$X250*$F250,0)),$X250*$F250*(VLOOKUP($Q250,'Workforce distribution'!$C$8:$AD$30,AW$7,FALSE)))),0)</f>
        <v>0</v>
      </c>
      <c r="AX250" s="30">
        <f>_xlfn.IFNA(IF($O250="days",$Y250*(VLOOKUP($K250,'Bed parameters'!$A$9:$I$12,9,FALSE))*$F250*(VLOOKUP($Q250,'Workforce distribution'!$C$8:$AD$30,AX$7,FALSE)),IF($Q250="n/a",(IF($P250=AX$6,$X250*$F250,0)),$X250*$F250*(VLOOKUP($Q250,'Workforce distribution'!$C$8:$AD$30,AX$7,FALSE)))),0)</f>
        <v>0</v>
      </c>
      <c r="AY250" s="30">
        <f>_xlfn.IFNA(IF($O250="days",$Y250*(VLOOKUP($K250,'Bed parameters'!$A$9:$I$12,9,FALSE))*$F250*(VLOOKUP($Q250,'Workforce distribution'!$C$8:$AD$30,AY$7,FALSE)),IF($Q250="n/a",(IF($P250=AY$6,$X250*$F250,0)),$X250*$F250*(VLOOKUP($Q250,'Workforce distribution'!$C$8:$AD$30,AY$7,FALSE)))),0)</f>
        <v>0</v>
      </c>
      <c r="AZ250" s="30">
        <f>_xlfn.IFNA(IF($O250="days",$Y250*(VLOOKUP($K250,'Bed parameters'!$A$9:$I$12,9,FALSE))*$F250*(VLOOKUP($Q250,'Workforce distribution'!$C$8:$AD$30,AZ$7,FALSE)),IF($Q250="n/a",(IF($P250=AZ$6,$X250*$F250,0)),$X250*$F250*(VLOOKUP($Q250,'Workforce distribution'!$C$8:$AD$30,AZ$7,FALSE)))),0)</f>
        <v>0</v>
      </c>
      <c r="BA250" s="30">
        <f>_xlfn.IFNA(IF($O250="days",$Y250*(VLOOKUP($K250,'Bed parameters'!$A$9:$I$12,9,FALSE))*$F250*(VLOOKUP($Q250,'Workforce distribution'!$C$8:$AD$30,BA$7,FALSE)),IF($Q250="n/a",(IF($P250=BA$6,$X250*$F250,0)),$X250*$F250*(VLOOKUP($Q250,'Workforce distribution'!$C$8:$AD$30,BA$7,FALSE)))),0)</f>
        <v>0</v>
      </c>
      <c r="BB250" s="30">
        <f>_xlfn.IFNA(IF($O250="days",$Y250*(VLOOKUP($K250,'Bed parameters'!$A$9:$I$12,9,FALSE))*$F250*(VLOOKUP($Q250,'Workforce distribution'!$C$8:$AD$30,BB$7,FALSE)),IF($Q250="n/a",(IF($P250=BB$6,$X250*$F250,0)),$X250*$F250*(VLOOKUP($Q250,'Workforce distribution'!$C$8:$AD$30,BB$7,FALSE)))),0)</f>
        <v>0</v>
      </c>
      <c r="BC250" s="149">
        <f t="shared" si="33"/>
        <v>12.136703700561204</v>
      </c>
      <c r="BD250" s="288">
        <f>IF($Q250="n/a",(IF('Workforce hours'!D$30=0,0,(AB250/'Workforce hours'!D$30))),(IF(VLOOKUP($Q250,'Workforce hours'!$C$8:$AD$30,BD$7,FALSE)=0,0,(AB250/(VLOOKUP($Q250,'Workforce hours'!$C$8:$AD$30,BD$7,FALSE))))))</f>
        <v>0</v>
      </c>
      <c r="BE250" s="288">
        <f>IF($Q250="n/a",(IF('Workforce hours'!E$30=0,0,(AC250/'Workforce hours'!E$30))),(IF(VLOOKUP($Q250,'Workforce hours'!$C$8:$AD$30,BE$7,FALSE)=0,0,(AC250/(VLOOKUP($Q250,'Workforce hours'!$C$8:$AD$30,BE$7,FALSE))))))</f>
        <v>0</v>
      </c>
      <c r="BF250" s="288">
        <f>IF($Q250="n/a",(IF('Workforce hours'!F$30=0,0,(AD250/'Workforce hours'!F$30))),(IF(VLOOKUP($Q250,'Workforce hours'!$C$8:$AD$30,BF$7,FALSE)=0,0,(AD250/(VLOOKUP($Q250,'Workforce hours'!$C$8:$AD$30,BF$7,FALSE))))))</f>
        <v>0</v>
      </c>
      <c r="BG250" s="288">
        <f>IF($Q250="n/a",(IF('Workforce hours'!G$30=0,0,(AE250/'Workforce hours'!G$30))),(IF(VLOOKUP($Q250,'Workforce hours'!$C$8:$AD$30,BG$7,FALSE)=0,0,(AE250/(VLOOKUP($Q250,'Workforce hours'!$C$8:$AD$30,BG$7,FALSE))))))</f>
        <v>0</v>
      </c>
      <c r="BH250" s="288">
        <f>IF($Q250="n/a",(IF('Workforce hours'!H$30=0,0,(AF250/'Workforce hours'!H$30))),(IF(VLOOKUP($Q250,'Workforce hours'!$C$8:$AD$30,BH$7,FALSE)=0,0,(AF250/(VLOOKUP($Q250,'Workforce hours'!$C$8:$AD$30,BH$7,FALSE))))))</f>
        <v>0</v>
      </c>
      <c r="BI250" s="288">
        <f>IF($Q250="n/a",(IF('Workforce hours'!I$30=0,0,(AG250/'Workforce hours'!I$30))),(IF(VLOOKUP($Q250,'Workforce hours'!$C$8:$AD$30,BI$7,FALSE)=0,0,(AG250/(VLOOKUP($Q250,'Workforce hours'!$C$8:$AD$30,BI$7,FALSE))))))</f>
        <v>0</v>
      </c>
      <c r="BJ250" s="288">
        <f>IF($Q250="n/a",(IF('Workforce hours'!J$30=0,0,(AH250/'Workforce hours'!J$30))),(IF(VLOOKUP($Q250,'Workforce hours'!$C$8:$AD$30,BJ$7,FALSE)=0,0,(AH250/(VLOOKUP($Q250,'Workforce hours'!$C$8:$AD$30,BJ$7,FALSE))))))</f>
        <v>0</v>
      </c>
      <c r="BK250" s="288">
        <f>IF($Q250="n/a",(IF('Workforce hours'!K$30=0,0,(AI250/'Workforce hours'!K$30))),(IF(VLOOKUP($Q250,'Workforce hours'!$C$8:$AD$30,BK$7,FALSE)=0,0,(AI250/(VLOOKUP($Q250,'Workforce hours'!$C$8:$AD$30,BK$7,FALSE))))))</f>
        <v>0</v>
      </c>
      <c r="BL250" s="288">
        <f>IF($Q250="n/a",(IF('Workforce hours'!L$30=0,0,(AJ250/'Workforce hours'!L$30))),(IF(VLOOKUP($Q250,'Workforce hours'!$C$8:$AD$30,BL$7,FALSE)=0,0,(AJ250/(VLOOKUP($Q250,'Workforce hours'!$C$8:$AD$30,BL$7,FALSE))))))</f>
        <v>0</v>
      </c>
      <c r="BM250" s="288">
        <f>IF($Q250="n/a",(IF('Workforce hours'!M$30=0,0,(AK250/'Workforce hours'!M$30))),(IF(VLOOKUP($Q250,'Workforce hours'!$C$8:$AD$30,BM$7,FALSE)=0,0,(AK250/(VLOOKUP($Q250,'Workforce hours'!$C$8:$AD$30,BM$7,FALSE))))))</f>
        <v>0</v>
      </c>
      <c r="BN250" s="288">
        <f>IF($Q250="n/a",(IF('Workforce hours'!N$30=0,0,(AL250/'Workforce hours'!N$30))),(IF(VLOOKUP($Q250,'Workforce hours'!$C$8:$AD$30,BN$7,FALSE)=0,0,(AL250/(VLOOKUP($Q250,'Workforce hours'!$C$8:$AD$30,BN$7,FALSE))))))</f>
        <v>0</v>
      </c>
      <c r="BO250" s="288">
        <f>IF($Q250="n/a",(IF('Workforce hours'!O$30=0,0,(AM250/'Workforce hours'!O$30))),(IF(VLOOKUP($Q250,'Workforce hours'!$C$8:$AD$30,BO$7,FALSE)=0,0,(AM250/(VLOOKUP($Q250,'Workforce hours'!$C$8:$AD$30,BO$7,FALSE))))))</f>
        <v>0</v>
      </c>
      <c r="BP250" s="288">
        <f>IF($Q250="n/a",(IF('Workforce hours'!P$30=0,0,(AN250/'Workforce hours'!P$30))),(IF(VLOOKUP($Q250,'Workforce hours'!$C$8:$AD$30,BP$7,FALSE)=0,0,(AN250/(VLOOKUP($Q250,'Workforce hours'!$C$8:$AD$30,BP$7,FALSE))))))</f>
        <v>0</v>
      </c>
      <c r="BQ250" s="288">
        <f>IF($Q250="n/a",(IF('Workforce hours'!Q$30=0,0,(AO250/'Workforce hours'!Q$30))),(IF(VLOOKUP($Q250,'Workforce hours'!$C$8:$AD$30,BQ$7,FALSE)=0,0,(AO250/(VLOOKUP($Q250,'Workforce hours'!$C$8:$AD$30,BQ$7,FALSE))))))</f>
        <v>0</v>
      </c>
      <c r="BR250" s="288">
        <f>IF($Q250="n/a",(IF('Workforce hours'!R$30=0,0,(AP250/'Workforce hours'!R$30))),(IF(VLOOKUP($Q250,'Workforce hours'!$C$8:$AD$30,BR$7,FALSE)=0,0,(AP250/(VLOOKUP($Q250,'Workforce hours'!$C$8:$AD$30,BR$7,FALSE))))))</f>
        <v>0</v>
      </c>
      <c r="BS250" s="288">
        <f>IF($Q250="n/a",(IF('Workforce hours'!S$30=0,0,(AQ250/'Workforce hours'!S$30))),(IF(VLOOKUP($Q250,'Workforce hours'!$C$8:$AD$30,BS$7,FALSE)=0,0,(AQ250/(VLOOKUP($Q250,'Workforce hours'!$C$8:$AD$30,BS$7,FALSE))))))</f>
        <v>0</v>
      </c>
      <c r="BT250" s="288">
        <f>IF($Q250="n/a",(IF('Workforce hours'!T$30=0,0,(AR250/'Workforce hours'!T$30))),(IF(VLOOKUP($Q250,'Workforce hours'!$C$8:$AD$30,BT$7,FALSE)=0,0,(AR250/(VLOOKUP($Q250,'Workforce hours'!$C$8:$AD$30,BT$7,FALSE))))))</f>
        <v>0</v>
      </c>
      <c r="BU250" s="288">
        <f>IF($Q250="n/a",(IF('Workforce hours'!U$30=0,0,(AS250/'Workforce hours'!U$30))),(IF(VLOOKUP($Q250,'Workforce hours'!$C$8:$AD$30,BU$7,FALSE)=0,0,(AS250/(VLOOKUP($Q250,'Workforce hours'!$C$8:$AD$30,BU$7,FALSE))))))</f>
        <v>0</v>
      </c>
      <c r="BV250" s="288">
        <f>IF($Q250="n/a",(IF('Workforce hours'!V$30=0,0,(AT250/'Workforce hours'!V$30))),(IF(VLOOKUP($Q250,'Workforce hours'!$C$8:$AD$30,BV$7,FALSE)=0,0,(AT250/(VLOOKUP($Q250,'Workforce hours'!$C$8:$AD$30,BV$7,FALSE))))))</f>
        <v>12.136703700561204</v>
      </c>
      <c r="BW250" s="288">
        <f>IF($Q250="n/a",(IF('Workforce hours'!W$30=0,0,(AU250/'Workforce hours'!W$30))),(IF(VLOOKUP($Q250,'Workforce hours'!$C$8:$AD$30,BW$7,FALSE)=0,0,(AU250/(VLOOKUP($Q250,'Workforce hours'!$C$8:$AD$30,BW$7,FALSE))))))</f>
        <v>0</v>
      </c>
      <c r="BX250" s="288">
        <f>IF($Q250="n/a",(IF('Workforce hours'!X$30=0,0,(AV250/'Workforce hours'!X$30))),(IF(VLOOKUP($Q250,'Workforce hours'!$C$8:$AD$30,BX$7,FALSE)=0,0,(AV250/(VLOOKUP($Q250,'Workforce hours'!$C$8:$AD$30,BX$7,FALSE))))))</f>
        <v>0</v>
      </c>
      <c r="BY250" s="288">
        <f>IF($Q250="n/a",(IF('Workforce hours'!Y$30=0,0,(AW250/'Workforce hours'!Y$30))),(IF(VLOOKUP($Q250,'Workforce hours'!$C$8:$AD$30,BY$7,FALSE)=0,0,(AW250/(VLOOKUP($Q250,'Workforce hours'!$C$8:$AD$30,BY$7,FALSE))))))</f>
        <v>0</v>
      </c>
      <c r="BZ250" s="288">
        <f>IF($Q250="n/a",(IF('Workforce hours'!Z$30=0,0,(AX250/'Workforce hours'!Z$30))),(IF(VLOOKUP($Q250,'Workforce hours'!$C$8:$AD$30,BZ$7,FALSE)=0,0,(AX250/(VLOOKUP($Q250,'Workforce hours'!$C$8:$AD$30,BZ$7,FALSE))))))</f>
        <v>0</v>
      </c>
      <c r="CA250" s="288">
        <f>IF($Q250="n/a",(IF('Workforce hours'!AA$30=0,0,(AY250/'Workforce hours'!AA$30))),(IF(VLOOKUP($Q250,'Workforce hours'!$C$8:$AD$30,CA$7,FALSE)=0,0,(AY250/(VLOOKUP($Q250,'Workforce hours'!$C$8:$AD$30,CA$7,FALSE))))))</f>
        <v>0</v>
      </c>
      <c r="CB250" s="288">
        <f>IF($Q250="n/a",(IF('Workforce hours'!AB$30=0,0,(AZ250/'Workforce hours'!AB$30))),(IF(VLOOKUP($Q250,'Workforce hours'!$C$8:$AD$30,CB$7,FALSE)=0,0,(AZ250/(VLOOKUP($Q250,'Workforce hours'!$C$8:$AD$30,CB$7,FALSE))))))</f>
        <v>0</v>
      </c>
      <c r="CC250" s="288">
        <f>IF($Q250="n/a",(IF('Workforce hours'!AC$30=0,0,(BA250/'Workforce hours'!AC$30))),(IF(VLOOKUP($Q250,'Workforce hours'!$C$8:$AD$30,CC$7,FALSE)=0,0,(BA250/(VLOOKUP($Q250,'Workforce hours'!$C$8:$AD$30,CC$7,FALSE))))))</f>
        <v>0</v>
      </c>
      <c r="CD250" s="288">
        <f>IF($Q250="n/a",(IF('Workforce hours'!AD$30=0,0,(BB250/'Workforce hours'!AD$30))),(IF(VLOOKUP($Q250,'Workforce hours'!$C$8:$AD$30,CD$7,FALSE)=0,0,(BB250/(VLOOKUP($Q250,'Workforce hours'!$C$8:$AD$30,CD$7,FALSE))))))</f>
        <v>0</v>
      </c>
      <c r="CE250" s="289">
        <f t="shared" si="34"/>
        <v>0</v>
      </c>
      <c r="CF250" s="290">
        <f>BD250*'Workforce costs'!B$9*(1+'Workforce costs'!B$10)*(1+'Workforce costs'!B$11)</f>
        <v>0</v>
      </c>
      <c r="CG250" s="290">
        <f>BE250*'Workforce costs'!C$9*(1+'Workforce costs'!C$10)*(1+'Workforce costs'!C$11)</f>
        <v>0</v>
      </c>
      <c r="CH250" s="290">
        <f>BF250*'Workforce costs'!D$9*(1+'Workforce costs'!D$10)*(1+'Workforce costs'!D$11)</f>
        <v>0</v>
      </c>
      <c r="CI250" s="290">
        <f>BG250*'Workforce costs'!E$9*(1+'Workforce costs'!E$10)*(1+'Workforce costs'!E$11)</f>
        <v>0</v>
      </c>
      <c r="CJ250" s="290">
        <f>BH250*'Workforce costs'!F$9*(1+'Workforce costs'!F$10)*(1+'Workforce costs'!F$11)</f>
        <v>0</v>
      </c>
      <c r="CK250" s="290">
        <f>BI250*'Workforce costs'!G$9*(1+'Workforce costs'!G$10)*(1+'Workforce costs'!G$11)</f>
        <v>0</v>
      </c>
      <c r="CL250" s="290">
        <f>BJ250*'Workforce costs'!H$9*(1+'Workforce costs'!H$10)*(1+'Workforce costs'!H$11)</f>
        <v>0</v>
      </c>
      <c r="CM250" s="290">
        <f>BK250*'Workforce costs'!I$9*(1+'Workforce costs'!I$10)*(1+'Workforce costs'!I$11)</f>
        <v>0</v>
      </c>
      <c r="CN250" s="290">
        <f>BL250*'Workforce costs'!J$9*(1+'Workforce costs'!J$10)*(1+'Workforce costs'!J$11)</f>
        <v>0</v>
      </c>
      <c r="CO250" s="290">
        <f>BM250*'Workforce costs'!K$9*(1+'Workforce costs'!K$10)*(1+'Workforce costs'!K$11)</f>
        <v>0</v>
      </c>
      <c r="CP250" s="290">
        <f>BN250*'Workforce costs'!L$9*(1+'Workforce costs'!L$10)*(1+'Workforce costs'!L$11)</f>
        <v>0</v>
      </c>
      <c r="CQ250" s="290">
        <f>BO250*'Workforce costs'!M$9*(1+'Workforce costs'!M$10)*(1+'Workforce costs'!M$11)</f>
        <v>0</v>
      </c>
      <c r="CR250" s="290">
        <f>BP250*'Workforce costs'!N$9*(1+'Workforce costs'!N$10)*(1+'Workforce costs'!N$11)</f>
        <v>0</v>
      </c>
      <c r="CS250" s="290">
        <f>BQ250*'Workforce costs'!O$9*(1+'Workforce costs'!O$10)*(1+'Workforce costs'!O$11)</f>
        <v>0</v>
      </c>
      <c r="CT250" s="290">
        <f>BR250*'Workforce costs'!P$9*(1+'Workforce costs'!P$10)*(1+'Workforce costs'!P$11)</f>
        <v>0</v>
      </c>
      <c r="CU250" s="290">
        <f>BS250*'Workforce costs'!Q$9*(1+'Workforce costs'!Q$10)*(1+'Workforce costs'!Q$11)</f>
        <v>0</v>
      </c>
      <c r="CV250" s="290">
        <f>BT250*'Workforce costs'!R$9*(1+'Workforce costs'!R$10)*(1+'Workforce costs'!R$11)</f>
        <v>0</v>
      </c>
      <c r="CW250" s="290">
        <f>BU250*'Workforce costs'!S$9*(1+'Workforce costs'!S$10)*(1+'Workforce costs'!S$11)</f>
        <v>0</v>
      </c>
      <c r="CX250" s="290">
        <f>BV250*'Workforce costs'!T$9*(1+'Workforce costs'!T$10)*(1+'Workforce costs'!T$11)</f>
        <v>0</v>
      </c>
      <c r="CY250" s="290">
        <f>BW250*'Workforce costs'!U$9*(1+'Workforce costs'!U$10)*(1+'Workforce costs'!U$11)</f>
        <v>0</v>
      </c>
      <c r="CZ250" s="290">
        <f>BX250*'Workforce costs'!V$9*(1+'Workforce costs'!V$10)*(1+'Workforce costs'!V$11)</f>
        <v>0</v>
      </c>
      <c r="DA250" s="290">
        <f>BY250*'Workforce costs'!W$9*(1+'Workforce costs'!W$10)*(1+'Workforce costs'!W$11)</f>
        <v>0</v>
      </c>
      <c r="DB250" s="290">
        <f>BZ250*'Workforce costs'!X$9*(1+'Workforce costs'!X$10)*(1+'Workforce costs'!X$11)</f>
        <v>0</v>
      </c>
      <c r="DC250" s="290">
        <f>CA250*'Workforce costs'!Y$9*(1+'Workforce costs'!Y$10)*(1+'Workforce costs'!Y$11)</f>
        <v>0</v>
      </c>
      <c r="DD250" s="290">
        <f>CB250*'Workforce costs'!Z$9*(1+'Workforce costs'!Z$10)*(1+'Workforce costs'!Z$11)</f>
        <v>0</v>
      </c>
      <c r="DE250" s="290">
        <f>CC250*'Workforce costs'!AA$9*(1+'Workforce costs'!AA$10)*(1+'Workforce costs'!AA$11)</f>
        <v>0</v>
      </c>
      <c r="DF250" s="290">
        <f>CD250*'Workforce costs'!AB$9*(1+'Workforce costs'!AB$10)*(1+'Workforce costs'!AB$11)</f>
        <v>0</v>
      </c>
    </row>
    <row r="251" spans="1:110" x14ac:dyDescent="0.3">
      <c r="A251" s="2" t="str">
        <f>Outputs!$A$4</f>
        <v>Australia</v>
      </c>
      <c r="B251" s="2" t="str">
        <f t="shared" si="27"/>
        <v>Australia 12to17</v>
      </c>
      <c r="C251" s="30">
        <f>VLOOKUP($B251,Populations!$D$15:$H$1920,3,FALSE)</f>
        <v>1959472</v>
      </c>
      <c r="D251" s="255">
        <f>IF(OR($H251="General pop",$H251="Schools",$H251="Workplace",$H251="Skills Training",$H251="Digital Supports"),1,VLOOKUP($B251,Populations!$D$15:$H$1920,5,FALSE))</f>
        <v>1</v>
      </c>
      <c r="E251" s="88">
        <f>VLOOKUP(I251,Epidemiology!$C$10:$H$47,6,FALSE)</f>
        <v>2044</v>
      </c>
      <c r="F251" s="102">
        <f>'Care profiles'!R252</f>
        <v>1</v>
      </c>
      <c r="G251" s="15" t="str">
        <f>'Care profiles'!A252</f>
        <v>12to17</v>
      </c>
      <c r="H251" s="15" t="str">
        <f>'Care profiles'!B252</f>
        <v>Attempts</v>
      </c>
      <c r="I251" s="15" t="str">
        <f>'Care profiles'!C252</f>
        <v>Attempts_12-17yrs</v>
      </c>
      <c r="J251" s="15" t="str">
        <f>'Care profiles'!D252</f>
        <v>Care profile</v>
      </c>
      <c r="K251" s="15" t="str">
        <f>'Care profiles'!E252</f>
        <v>Assessment and Planning</v>
      </c>
      <c r="L251" s="104">
        <f>'Care profiles'!F252</f>
        <v>0.33</v>
      </c>
      <c r="M251" s="15">
        <f>'Care profiles'!G252</f>
        <v>2</v>
      </c>
      <c r="N251" s="15">
        <f>'Care profiles'!H252</f>
        <v>30</v>
      </c>
      <c r="O251" s="15" t="str">
        <f>'Care profiles'!I252</f>
        <v>min</v>
      </c>
      <c r="P251" s="15" t="str">
        <f>'Care profiles'!J252</f>
        <v>Vocationally Qualified - Unspecified</v>
      </c>
      <c r="Q251" s="15" t="str">
        <f>'Care profiles'!K252</f>
        <v>n/a</v>
      </c>
      <c r="R251" s="15" t="str">
        <f>'Care profiles'!M252</f>
        <v>Y</v>
      </c>
      <c r="S251" s="15" t="str">
        <f>'Care profiles'!O252</f>
        <v>N</v>
      </c>
      <c r="T251" s="15" t="str">
        <f>'Care profiles'!Q252</f>
        <v>N</v>
      </c>
      <c r="U251" s="30">
        <f t="shared" si="28"/>
        <v>40051.607680000001</v>
      </c>
      <c r="V251" s="30">
        <f t="shared" si="29"/>
        <v>13217.030534400001</v>
      </c>
      <c r="W251" s="30">
        <f>IF(M251="n/a",0,IF(O251="days",V251*M251*(1+(VLOOKUP(K251,'Bed parameters'!$A$9:$G$12,7,FALSE))),V251*M251))</f>
        <v>26434.061068800002</v>
      </c>
      <c r="X251" s="30">
        <f t="shared" si="30"/>
        <v>13217.030534400001</v>
      </c>
      <c r="Y251" s="30">
        <f t="shared" si="31"/>
        <v>0</v>
      </c>
      <c r="Z251" s="113">
        <f>_xlfn.IFNA(Y251/((VLOOKUP(K251,'Bed parameters'!$A$9:$G$12,3,FALSE))*(VLOOKUP(K251,'Bed parameters'!$A$9:$G$12,5,FALSE))),0)</f>
        <v>0</v>
      </c>
      <c r="AA251" s="30">
        <f t="shared" si="32"/>
        <v>13217.030534400001</v>
      </c>
      <c r="AB251" s="30">
        <f>_xlfn.IFNA(IF($O251="days",$Y251*(VLOOKUP($K251,'Bed parameters'!$A$9:$I$12,9,FALSE))*$F251*(VLOOKUP($Q251,'Workforce distribution'!$C$8:$AD$30,AB$7,FALSE)),IF($Q251="n/a",(IF($P251=AB$6,$X251*$F251,0)),$X251*$F251*(VLOOKUP($Q251,'Workforce distribution'!$C$8:$AD$30,AB$7,FALSE)))),0)</f>
        <v>0</v>
      </c>
      <c r="AC251" s="30">
        <f>_xlfn.IFNA(IF($O251="days",$Y251*(VLOOKUP($K251,'Bed parameters'!$A$9:$I$12,9,FALSE))*$F251*(VLOOKUP($Q251,'Workforce distribution'!$C$8:$AD$30,AC$7,FALSE)),IF($Q251="n/a",(IF($P251=AC$6,$X251*$F251,0)),$X251*$F251*(VLOOKUP($Q251,'Workforce distribution'!$C$8:$AD$30,AC$7,FALSE)))),0)</f>
        <v>0</v>
      </c>
      <c r="AD251" s="30">
        <f>_xlfn.IFNA(IF($O251="days",$Y251*(VLOOKUP($K251,'Bed parameters'!$A$9:$I$12,9,FALSE))*$F251*(VLOOKUP($Q251,'Workforce distribution'!$C$8:$AD$30,AD$7,FALSE)),IF($Q251="n/a",(IF($P251=AD$6,$X251*$F251,0)),$X251*$F251*(VLOOKUP($Q251,'Workforce distribution'!$C$8:$AD$30,AD$7,FALSE)))),0)</f>
        <v>0</v>
      </c>
      <c r="AE251" s="30">
        <f>_xlfn.IFNA(IF($O251="days",$Y251*(VLOOKUP($K251,'Bed parameters'!$A$9:$I$12,9,FALSE))*$F251*(VLOOKUP($Q251,'Workforce distribution'!$C$8:$AD$30,AE$7,FALSE)),IF($Q251="n/a",(IF($P251=AE$6,$X251*$F251,0)),$X251*$F251*(VLOOKUP($Q251,'Workforce distribution'!$C$8:$AD$30,AE$7,FALSE)))),0)</f>
        <v>0</v>
      </c>
      <c r="AF251" s="30">
        <f>_xlfn.IFNA(IF($O251="days",$Y251*(VLOOKUP($K251,'Bed parameters'!$A$9:$I$12,9,FALSE))*$F251*(VLOOKUP($Q251,'Workforce distribution'!$C$8:$AD$30,AF$7,FALSE)),IF($Q251="n/a",(IF($P251=AF$6,$X251*$F251,0)),$X251*$F251*(VLOOKUP($Q251,'Workforce distribution'!$C$8:$AD$30,AF$7,FALSE)))),0)</f>
        <v>0</v>
      </c>
      <c r="AG251" s="30">
        <f>_xlfn.IFNA(IF($O251="days",$Y251*(VLOOKUP($K251,'Bed parameters'!$A$9:$I$12,9,FALSE))*$F251*(VLOOKUP($Q251,'Workforce distribution'!$C$8:$AD$30,AG$7,FALSE)),IF($Q251="n/a",(IF($P251=AG$6,$X251*$F251,0)),$X251*$F251*(VLOOKUP($Q251,'Workforce distribution'!$C$8:$AD$30,AG$7,FALSE)))),0)</f>
        <v>0</v>
      </c>
      <c r="AH251" s="30">
        <f>_xlfn.IFNA(IF($O251="days",$Y251*(VLOOKUP($K251,'Bed parameters'!$A$9:$I$12,9,FALSE))*$F251*(VLOOKUP($Q251,'Workforce distribution'!$C$8:$AD$30,AH$7,FALSE)),IF($Q251="n/a",(IF($P251=AH$6,$X251*$F251,0)),$X251*$F251*(VLOOKUP($Q251,'Workforce distribution'!$C$8:$AD$30,AH$7,FALSE)))),0)</f>
        <v>0</v>
      </c>
      <c r="AI251" s="30">
        <f>_xlfn.IFNA(IF($O251="days",$Y251*(VLOOKUP($K251,'Bed parameters'!$A$9:$I$12,9,FALSE))*$F251*(VLOOKUP($Q251,'Workforce distribution'!$C$8:$AD$30,AI$7,FALSE)),IF($Q251="n/a",(IF($P251=AI$6,$X251*$F251,0)),$X251*$F251*(VLOOKUP($Q251,'Workforce distribution'!$C$8:$AD$30,AI$7,FALSE)))),0)</f>
        <v>0</v>
      </c>
      <c r="AJ251" s="30">
        <f>_xlfn.IFNA(IF($O251="days",$Y251*(VLOOKUP($K251,'Bed parameters'!$A$9:$I$12,9,FALSE))*$F251*(VLOOKUP($Q251,'Workforce distribution'!$C$8:$AD$30,AJ$7,FALSE)),IF($Q251="n/a",(IF($P251=AJ$6,$X251*$F251,0)),$X251*$F251*(VLOOKUP($Q251,'Workforce distribution'!$C$8:$AD$30,AJ$7,FALSE)))),0)</f>
        <v>0</v>
      </c>
      <c r="AK251" s="30">
        <f>_xlfn.IFNA(IF($O251="days",$Y251*(VLOOKUP($K251,'Bed parameters'!$A$9:$I$12,9,FALSE))*$F251*(VLOOKUP($Q251,'Workforce distribution'!$C$8:$AD$30,AK$7,FALSE)),IF($Q251="n/a",(IF($P251=AK$6,$X251*$F251,0)),$X251*$F251*(VLOOKUP($Q251,'Workforce distribution'!$C$8:$AD$30,AK$7,FALSE)))),0)</f>
        <v>13217.030534400001</v>
      </c>
      <c r="AL251" s="30">
        <f>_xlfn.IFNA(IF($O251="days",$Y251*(VLOOKUP($K251,'Bed parameters'!$A$9:$I$12,9,FALSE))*$F251*(VLOOKUP($Q251,'Workforce distribution'!$C$8:$AD$30,AL$7,FALSE)),IF($Q251="n/a",(IF($P251=AL$6,$X251*$F251,0)),$X251*$F251*(VLOOKUP($Q251,'Workforce distribution'!$C$8:$AD$30,AL$7,FALSE)))),0)</f>
        <v>0</v>
      </c>
      <c r="AM251" s="30">
        <f>_xlfn.IFNA(IF($O251="days",$Y251*(VLOOKUP($K251,'Bed parameters'!$A$9:$I$12,9,FALSE))*$F251*(VLOOKUP($Q251,'Workforce distribution'!$C$8:$AD$30,AM$7,FALSE)),IF($Q251="n/a",(IF($P251=AM$6,$X251*$F251,0)),$X251*$F251*(VLOOKUP($Q251,'Workforce distribution'!$C$8:$AD$30,AM$7,FALSE)))),0)</f>
        <v>0</v>
      </c>
      <c r="AN251" s="30">
        <f>_xlfn.IFNA(IF($O251="days",$Y251*(VLOOKUP($K251,'Bed parameters'!$A$9:$I$12,9,FALSE))*$F251*(VLOOKUP($Q251,'Workforce distribution'!$C$8:$AD$30,AN$7,FALSE)),IF($Q251="n/a",(IF($P251=AN$6,$X251*$F251,0)),$X251*$F251*(VLOOKUP($Q251,'Workforce distribution'!$C$8:$AD$30,AN$7,FALSE)))),0)</f>
        <v>0</v>
      </c>
      <c r="AO251" s="30">
        <f>_xlfn.IFNA(IF($O251="days",$Y251*(VLOOKUP($K251,'Bed parameters'!$A$9:$I$12,9,FALSE))*$F251*(VLOOKUP($Q251,'Workforce distribution'!$C$8:$AD$30,AO$7,FALSE)),IF($Q251="n/a",(IF($P251=AO$6,$X251*$F251,0)),$X251*$F251*(VLOOKUP($Q251,'Workforce distribution'!$C$8:$AD$30,AO$7,FALSE)))),0)</f>
        <v>0</v>
      </c>
      <c r="AP251" s="30">
        <f>_xlfn.IFNA(IF($O251="days",$Y251*(VLOOKUP($K251,'Bed parameters'!$A$9:$I$12,9,FALSE))*$F251*(VLOOKUP($Q251,'Workforce distribution'!$C$8:$AD$30,AP$7,FALSE)),IF($Q251="n/a",(IF($P251=AP$6,$X251*$F251,0)),$X251*$F251*(VLOOKUP($Q251,'Workforce distribution'!$C$8:$AD$30,AP$7,FALSE)))),0)</f>
        <v>0</v>
      </c>
      <c r="AQ251" s="30">
        <f>_xlfn.IFNA(IF($O251="days",$Y251*(VLOOKUP($K251,'Bed parameters'!$A$9:$I$12,9,FALSE))*$F251*(VLOOKUP($Q251,'Workforce distribution'!$C$8:$AD$30,AQ$7,FALSE)),IF($Q251="n/a",(IF($P251=AQ$6,$X251*$F251,0)),$X251*$F251*(VLOOKUP($Q251,'Workforce distribution'!$C$8:$AD$30,AQ$7,FALSE)))),0)</f>
        <v>0</v>
      </c>
      <c r="AR251" s="30">
        <f>_xlfn.IFNA(IF($O251="days",$Y251*(VLOOKUP($K251,'Bed parameters'!$A$9:$I$12,9,FALSE))*$F251*(VLOOKUP($Q251,'Workforce distribution'!$C$8:$AD$30,AR$7,FALSE)),IF($Q251="n/a",(IF($P251=AR$6,$X251*$F251,0)),$X251*$F251*(VLOOKUP($Q251,'Workforce distribution'!$C$8:$AD$30,AR$7,FALSE)))),0)</f>
        <v>0</v>
      </c>
      <c r="AS251" s="30">
        <f>_xlfn.IFNA(IF($O251="days",$Y251*(VLOOKUP($K251,'Bed parameters'!$A$9:$I$12,9,FALSE))*$F251*(VLOOKUP($Q251,'Workforce distribution'!$C$8:$AD$30,AS$7,FALSE)),IF($Q251="n/a",(IF($P251=AS$6,$X251*$F251,0)),$X251*$F251*(VLOOKUP($Q251,'Workforce distribution'!$C$8:$AD$30,AS$7,FALSE)))),0)</f>
        <v>0</v>
      </c>
      <c r="AT251" s="30">
        <f>_xlfn.IFNA(IF($O251="days",$Y251*(VLOOKUP($K251,'Bed parameters'!$A$9:$I$12,9,FALSE))*$F251*(VLOOKUP($Q251,'Workforce distribution'!$C$8:$AD$30,AT$7,FALSE)),IF($Q251="n/a",(IF($P251=AT$6,$X251*$F251,0)),$X251*$F251*(VLOOKUP($Q251,'Workforce distribution'!$C$8:$AD$30,AT$7,FALSE)))),0)</f>
        <v>0</v>
      </c>
      <c r="AU251" s="30">
        <f>_xlfn.IFNA(IF($O251="days",$Y251*(VLOOKUP($K251,'Bed parameters'!$A$9:$I$12,9,FALSE))*$F251*(VLOOKUP($Q251,'Workforce distribution'!$C$8:$AD$30,AU$7,FALSE)),IF($Q251="n/a",(IF($P251=AU$6,$X251*$F251,0)),$X251*$F251*(VLOOKUP($Q251,'Workforce distribution'!$C$8:$AD$30,AU$7,FALSE)))),0)</f>
        <v>0</v>
      </c>
      <c r="AV251" s="30">
        <f>_xlfn.IFNA(IF($O251="days",$Y251*(VLOOKUP($K251,'Bed parameters'!$A$9:$I$12,9,FALSE))*$F251*(VLOOKUP($Q251,'Workforce distribution'!$C$8:$AD$30,AV$7,FALSE)),IF($Q251="n/a",(IF($P251=AV$6,$X251*$F251,0)),$X251*$F251*(VLOOKUP($Q251,'Workforce distribution'!$C$8:$AD$30,AV$7,FALSE)))),0)</f>
        <v>0</v>
      </c>
      <c r="AW251" s="30">
        <f>_xlfn.IFNA(IF($O251="days",$Y251*(VLOOKUP($K251,'Bed parameters'!$A$9:$I$12,9,FALSE))*$F251*(VLOOKUP($Q251,'Workforce distribution'!$C$8:$AD$30,AW$7,FALSE)),IF($Q251="n/a",(IF($P251=AW$6,$X251*$F251,0)),$X251*$F251*(VLOOKUP($Q251,'Workforce distribution'!$C$8:$AD$30,AW$7,FALSE)))),0)</f>
        <v>0</v>
      </c>
      <c r="AX251" s="30">
        <f>_xlfn.IFNA(IF($O251="days",$Y251*(VLOOKUP($K251,'Bed parameters'!$A$9:$I$12,9,FALSE))*$F251*(VLOOKUP($Q251,'Workforce distribution'!$C$8:$AD$30,AX$7,FALSE)),IF($Q251="n/a",(IF($P251=AX$6,$X251*$F251,0)),$X251*$F251*(VLOOKUP($Q251,'Workforce distribution'!$C$8:$AD$30,AX$7,FALSE)))),0)</f>
        <v>0</v>
      </c>
      <c r="AY251" s="30">
        <f>_xlfn.IFNA(IF($O251="days",$Y251*(VLOOKUP($K251,'Bed parameters'!$A$9:$I$12,9,FALSE))*$F251*(VLOOKUP($Q251,'Workforce distribution'!$C$8:$AD$30,AY$7,FALSE)),IF($Q251="n/a",(IF($P251=AY$6,$X251*$F251,0)),$X251*$F251*(VLOOKUP($Q251,'Workforce distribution'!$C$8:$AD$30,AY$7,FALSE)))),0)</f>
        <v>0</v>
      </c>
      <c r="AZ251" s="30">
        <f>_xlfn.IFNA(IF($O251="days",$Y251*(VLOOKUP($K251,'Bed parameters'!$A$9:$I$12,9,FALSE))*$F251*(VLOOKUP($Q251,'Workforce distribution'!$C$8:$AD$30,AZ$7,FALSE)),IF($Q251="n/a",(IF($P251=AZ$6,$X251*$F251,0)),$X251*$F251*(VLOOKUP($Q251,'Workforce distribution'!$C$8:$AD$30,AZ$7,FALSE)))),0)</f>
        <v>0</v>
      </c>
      <c r="BA251" s="30">
        <f>_xlfn.IFNA(IF($O251="days",$Y251*(VLOOKUP($K251,'Bed parameters'!$A$9:$I$12,9,FALSE))*$F251*(VLOOKUP($Q251,'Workforce distribution'!$C$8:$AD$30,BA$7,FALSE)),IF($Q251="n/a",(IF($P251=BA$6,$X251*$F251,0)),$X251*$F251*(VLOOKUP($Q251,'Workforce distribution'!$C$8:$AD$30,BA$7,FALSE)))),0)</f>
        <v>0</v>
      </c>
      <c r="BB251" s="30">
        <f>_xlfn.IFNA(IF($O251="days",$Y251*(VLOOKUP($K251,'Bed parameters'!$A$9:$I$12,9,FALSE))*$F251*(VLOOKUP($Q251,'Workforce distribution'!$C$8:$AD$30,BB$7,FALSE)),IF($Q251="n/a",(IF($P251=BB$6,$X251*$F251,0)),$X251*$F251*(VLOOKUP($Q251,'Workforce distribution'!$C$8:$AD$30,BB$7,FALSE)))),0)</f>
        <v>0</v>
      </c>
      <c r="BC251" s="149">
        <f t="shared" si="33"/>
        <v>11.500426302598431</v>
      </c>
      <c r="BD251" s="288">
        <f>IF($Q251="n/a",(IF('Workforce hours'!D$30=0,0,(AB251/'Workforce hours'!D$30))),(IF(VLOOKUP($Q251,'Workforce hours'!$C$8:$AD$30,BD$7,FALSE)=0,0,(AB251/(VLOOKUP($Q251,'Workforce hours'!$C$8:$AD$30,BD$7,FALSE))))))</f>
        <v>0</v>
      </c>
      <c r="BE251" s="288">
        <f>IF($Q251="n/a",(IF('Workforce hours'!E$30=0,0,(AC251/'Workforce hours'!E$30))),(IF(VLOOKUP($Q251,'Workforce hours'!$C$8:$AD$30,BE$7,FALSE)=0,0,(AC251/(VLOOKUP($Q251,'Workforce hours'!$C$8:$AD$30,BE$7,FALSE))))))</f>
        <v>0</v>
      </c>
      <c r="BF251" s="288">
        <f>IF($Q251="n/a",(IF('Workforce hours'!F$30=0,0,(AD251/'Workforce hours'!F$30))),(IF(VLOOKUP($Q251,'Workforce hours'!$C$8:$AD$30,BF$7,FALSE)=0,0,(AD251/(VLOOKUP($Q251,'Workforce hours'!$C$8:$AD$30,BF$7,FALSE))))))</f>
        <v>0</v>
      </c>
      <c r="BG251" s="288">
        <f>IF($Q251="n/a",(IF('Workforce hours'!G$30=0,0,(AE251/'Workforce hours'!G$30))),(IF(VLOOKUP($Q251,'Workforce hours'!$C$8:$AD$30,BG$7,FALSE)=0,0,(AE251/(VLOOKUP($Q251,'Workforce hours'!$C$8:$AD$30,BG$7,FALSE))))))</f>
        <v>0</v>
      </c>
      <c r="BH251" s="288">
        <f>IF($Q251="n/a",(IF('Workforce hours'!H$30=0,0,(AF251/'Workforce hours'!H$30))),(IF(VLOOKUP($Q251,'Workforce hours'!$C$8:$AD$30,BH$7,FALSE)=0,0,(AF251/(VLOOKUP($Q251,'Workforce hours'!$C$8:$AD$30,BH$7,FALSE))))))</f>
        <v>0</v>
      </c>
      <c r="BI251" s="288">
        <f>IF($Q251="n/a",(IF('Workforce hours'!I$30=0,0,(AG251/'Workforce hours'!I$30))),(IF(VLOOKUP($Q251,'Workforce hours'!$C$8:$AD$30,BI$7,FALSE)=0,0,(AG251/(VLOOKUP($Q251,'Workforce hours'!$C$8:$AD$30,BI$7,FALSE))))))</f>
        <v>0</v>
      </c>
      <c r="BJ251" s="288">
        <f>IF($Q251="n/a",(IF('Workforce hours'!J$30=0,0,(AH251/'Workforce hours'!J$30))),(IF(VLOOKUP($Q251,'Workforce hours'!$C$8:$AD$30,BJ$7,FALSE)=0,0,(AH251/(VLOOKUP($Q251,'Workforce hours'!$C$8:$AD$30,BJ$7,FALSE))))))</f>
        <v>0</v>
      </c>
      <c r="BK251" s="288">
        <f>IF($Q251="n/a",(IF('Workforce hours'!K$30=0,0,(AI251/'Workforce hours'!K$30))),(IF(VLOOKUP($Q251,'Workforce hours'!$C$8:$AD$30,BK$7,FALSE)=0,0,(AI251/(VLOOKUP($Q251,'Workforce hours'!$C$8:$AD$30,BK$7,FALSE))))))</f>
        <v>0</v>
      </c>
      <c r="BL251" s="288">
        <f>IF($Q251="n/a",(IF('Workforce hours'!L$30=0,0,(AJ251/'Workforce hours'!L$30))),(IF(VLOOKUP($Q251,'Workforce hours'!$C$8:$AD$30,BL$7,FALSE)=0,0,(AJ251/(VLOOKUP($Q251,'Workforce hours'!$C$8:$AD$30,BL$7,FALSE))))))</f>
        <v>0</v>
      </c>
      <c r="BM251" s="288">
        <f>IF($Q251="n/a",(IF('Workforce hours'!M$30=0,0,(AK251/'Workforce hours'!M$30))),(IF(VLOOKUP($Q251,'Workforce hours'!$C$8:$AD$30,BM$7,FALSE)=0,0,(AK251/(VLOOKUP($Q251,'Workforce hours'!$C$8:$AD$30,BM$7,FALSE))))))</f>
        <v>11.500426302598431</v>
      </c>
      <c r="BN251" s="288">
        <f>IF($Q251="n/a",(IF('Workforce hours'!N$30=0,0,(AL251/'Workforce hours'!N$30))),(IF(VLOOKUP($Q251,'Workforce hours'!$C$8:$AD$30,BN$7,FALSE)=0,0,(AL251/(VLOOKUP($Q251,'Workforce hours'!$C$8:$AD$30,BN$7,FALSE))))))</f>
        <v>0</v>
      </c>
      <c r="BO251" s="288">
        <f>IF($Q251="n/a",(IF('Workforce hours'!O$30=0,0,(AM251/'Workforce hours'!O$30))),(IF(VLOOKUP($Q251,'Workforce hours'!$C$8:$AD$30,BO$7,FALSE)=0,0,(AM251/(VLOOKUP($Q251,'Workforce hours'!$C$8:$AD$30,BO$7,FALSE))))))</f>
        <v>0</v>
      </c>
      <c r="BP251" s="288">
        <f>IF($Q251="n/a",(IF('Workforce hours'!P$30=0,0,(AN251/'Workforce hours'!P$30))),(IF(VLOOKUP($Q251,'Workforce hours'!$C$8:$AD$30,BP$7,FALSE)=0,0,(AN251/(VLOOKUP($Q251,'Workforce hours'!$C$8:$AD$30,BP$7,FALSE))))))</f>
        <v>0</v>
      </c>
      <c r="BQ251" s="288">
        <f>IF($Q251="n/a",(IF('Workforce hours'!Q$30=0,0,(AO251/'Workforce hours'!Q$30))),(IF(VLOOKUP($Q251,'Workforce hours'!$C$8:$AD$30,BQ$7,FALSE)=0,0,(AO251/(VLOOKUP($Q251,'Workforce hours'!$C$8:$AD$30,BQ$7,FALSE))))))</f>
        <v>0</v>
      </c>
      <c r="BR251" s="288">
        <f>IF($Q251="n/a",(IF('Workforce hours'!R$30=0,0,(AP251/'Workforce hours'!R$30))),(IF(VLOOKUP($Q251,'Workforce hours'!$C$8:$AD$30,BR$7,FALSE)=0,0,(AP251/(VLOOKUP($Q251,'Workforce hours'!$C$8:$AD$30,BR$7,FALSE))))))</f>
        <v>0</v>
      </c>
      <c r="BS251" s="288">
        <f>IF($Q251="n/a",(IF('Workforce hours'!S$30=0,0,(AQ251/'Workforce hours'!S$30))),(IF(VLOOKUP($Q251,'Workforce hours'!$C$8:$AD$30,BS$7,FALSE)=0,0,(AQ251/(VLOOKUP($Q251,'Workforce hours'!$C$8:$AD$30,BS$7,FALSE))))))</f>
        <v>0</v>
      </c>
      <c r="BT251" s="288">
        <f>IF($Q251="n/a",(IF('Workforce hours'!T$30=0,0,(AR251/'Workforce hours'!T$30))),(IF(VLOOKUP($Q251,'Workforce hours'!$C$8:$AD$30,BT$7,FALSE)=0,0,(AR251/(VLOOKUP($Q251,'Workforce hours'!$C$8:$AD$30,BT$7,FALSE))))))</f>
        <v>0</v>
      </c>
      <c r="BU251" s="288">
        <f>IF($Q251="n/a",(IF('Workforce hours'!U$30=0,0,(AS251/'Workforce hours'!U$30))),(IF(VLOOKUP($Q251,'Workforce hours'!$C$8:$AD$30,BU$7,FALSE)=0,0,(AS251/(VLOOKUP($Q251,'Workforce hours'!$C$8:$AD$30,BU$7,FALSE))))))</f>
        <v>0</v>
      </c>
      <c r="BV251" s="288">
        <f>IF($Q251="n/a",(IF('Workforce hours'!V$30=0,0,(AT251/'Workforce hours'!V$30))),(IF(VLOOKUP($Q251,'Workforce hours'!$C$8:$AD$30,BV$7,FALSE)=0,0,(AT251/(VLOOKUP($Q251,'Workforce hours'!$C$8:$AD$30,BV$7,FALSE))))))</f>
        <v>0</v>
      </c>
      <c r="BW251" s="288">
        <f>IF($Q251="n/a",(IF('Workforce hours'!W$30=0,0,(AU251/'Workforce hours'!W$30))),(IF(VLOOKUP($Q251,'Workforce hours'!$C$8:$AD$30,BW$7,FALSE)=0,0,(AU251/(VLOOKUP($Q251,'Workforce hours'!$C$8:$AD$30,BW$7,FALSE))))))</f>
        <v>0</v>
      </c>
      <c r="BX251" s="288">
        <f>IF($Q251="n/a",(IF('Workforce hours'!X$30=0,0,(AV251/'Workforce hours'!X$30))),(IF(VLOOKUP($Q251,'Workforce hours'!$C$8:$AD$30,BX$7,FALSE)=0,0,(AV251/(VLOOKUP($Q251,'Workforce hours'!$C$8:$AD$30,BX$7,FALSE))))))</f>
        <v>0</v>
      </c>
      <c r="BY251" s="288">
        <f>IF($Q251="n/a",(IF('Workforce hours'!Y$30=0,0,(AW251/'Workforce hours'!Y$30))),(IF(VLOOKUP($Q251,'Workforce hours'!$C$8:$AD$30,BY$7,FALSE)=0,0,(AW251/(VLOOKUP($Q251,'Workforce hours'!$C$8:$AD$30,BY$7,FALSE))))))</f>
        <v>0</v>
      </c>
      <c r="BZ251" s="288">
        <f>IF($Q251="n/a",(IF('Workforce hours'!Z$30=0,0,(AX251/'Workforce hours'!Z$30))),(IF(VLOOKUP($Q251,'Workforce hours'!$C$8:$AD$30,BZ$7,FALSE)=0,0,(AX251/(VLOOKUP($Q251,'Workforce hours'!$C$8:$AD$30,BZ$7,FALSE))))))</f>
        <v>0</v>
      </c>
      <c r="CA251" s="288">
        <f>IF($Q251="n/a",(IF('Workforce hours'!AA$30=0,0,(AY251/'Workforce hours'!AA$30))),(IF(VLOOKUP($Q251,'Workforce hours'!$C$8:$AD$30,CA$7,FALSE)=0,0,(AY251/(VLOOKUP($Q251,'Workforce hours'!$C$8:$AD$30,CA$7,FALSE))))))</f>
        <v>0</v>
      </c>
      <c r="CB251" s="288">
        <f>IF($Q251="n/a",(IF('Workforce hours'!AB$30=0,0,(AZ251/'Workforce hours'!AB$30))),(IF(VLOOKUP($Q251,'Workforce hours'!$C$8:$AD$30,CB$7,FALSE)=0,0,(AZ251/(VLOOKUP($Q251,'Workforce hours'!$C$8:$AD$30,CB$7,FALSE))))))</f>
        <v>0</v>
      </c>
      <c r="CC251" s="288">
        <f>IF($Q251="n/a",(IF('Workforce hours'!AC$30=0,0,(BA251/'Workforce hours'!AC$30))),(IF(VLOOKUP($Q251,'Workforce hours'!$C$8:$AD$30,CC$7,FALSE)=0,0,(BA251/(VLOOKUP($Q251,'Workforce hours'!$C$8:$AD$30,CC$7,FALSE))))))</f>
        <v>0</v>
      </c>
      <c r="CD251" s="288">
        <f>IF($Q251="n/a",(IF('Workforce hours'!AD$30=0,0,(BB251/'Workforce hours'!AD$30))),(IF(VLOOKUP($Q251,'Workforce hours'!$C$8:$AD$30,CD$7,FALSE)=0,0,(BB251/(VLOOKUP($Q251,'Workforce hours'!$C$8:$AD$30,CD$7,FALSE))))))</f>
        <v>0</v>
      </c>
      <c r="CE251" s="289">
        <f t="shared" si="34"/>
        <v>0</v>
      </c>
      <c r="CF251" s="290">
        <f>BD251*'Workforce costs'!B$9*(1+'Workforce costs'!B$10)*(1+'Workforce costs'!B$11)</f>
        <v>0</v>
      </c>
      <c r="CG251" s="290">
        <f>BE251*'Workforce costs'!C$9*(1+'Workforce costs'!C$10)*(1+'Workforce costs'!C$11)</f>
        <v>0</v>
      </c>
      <c r="CH251" s="290">
        <f>BF251*'Workforce costs'!D$9*(1+'Workforce costs'!D$10)*(1+'Workforce costs'!D$11)</f>
        <v>0</v>
      </c>
      <c r="CI251" s="290">
        <f>BG251*'Workforce costs'!E$9*(1+'Workforce costs'!E$10)*(1+'Workforce costs'!E$11)</f>
        <v>0</v>
      </c>
      <c r="CJ251" s="290">
        <f>BH251*'Workforce costs'!F$9*(1+'Workforce costs'!F$10)*(1+'Workforce costs'!F$11)</f>
        <v>0</v>
      </c>
      <c r="CK251" s="290">
        <f>BI251*'Workforce costs'!G$9*(1+'Workforce costs'!G$10)*(1+'Workforce costs'!G$11)</f>
        <v>0</v>
      </c>
      <c r="CL251" s="290">
        <f>BJ251*'Workforce costs'!H$9*(1+'Workforce costs'!H$10)*(1+'Workforce costs'!H$11)</f>
        <v>0</v>
      </c>
      <c r="CM251" s="290">
        <f>BK251*'Workforce costs'!I$9*(1+'Workforce costs'!I$10)*(1+'Workforce costs'!I$11)</f>
        <v>0</v>
      </c>
      <c r="CN251" s="290">
        <f>BL251*'Workforce costs'!J$9*(1+'Workforce costs'!J$10)*(1+'Workforce costs'!J$11)</f>
        <v>0</v>
      </c>
      <c r="CO251" s="290">
        <f>BM251*'Workforce costs'!K$9*(1+'Workforce costs'!K$10)*(1+'Workforce costs'!K$11)</f>
        <v>0</v>
      </c>
      <c r="CP251" s="290">
        <f>BN251*'Workforce costs'!L$9*(1+'Workforce costs'!L$10)*(1+'Workforce costs'!L$11)</f>
        <v>0</v>
      </c>
      <c r="CQ251" s="290">
        <f>BO251*'Workforce costs'!M$9*(1+'Workforce costs'!M$10)*(1+'Workforce costs'!M$11)</f>
        <v>0</v>
      </c>
      <c r="CR251" s="290">
        <f>BP251*'Workforce costs'!N$9*(1+'Workforce costs'!N$10)*(1+'Workforce costs'!N$11)</f>
        <v>0</v>
      </c>
      <c r="CS251" s="290">
        <f>BQ251*'Workforce costs'!O$9*(1+'Workforce costs'!O$10)*(1+'Workforce costs'!O$11)</f>
        <v>0</v>
      </c>
      <c r="CT251" s="290">
        <f>BR251*'Workforce costs'!P$9*(1+'Workforce costs'!P$10)*(1+'Workforce costs'!P$11)</f>
        <v>0</v>
      </c>
      <c r="CU251" s="290">
        <f>BS251*'Workforce costs'!Q$9*(1+'Workforce costs'!Q$10)*(1+'Workforce costs'!Q$11)</f>
        <v>0</v>
      </c>
      <c r="CV251" s="290">
        <f>BT251*'Workforce costs'!R$9*(1+'Workforce costs'!R$10)*(1+'Workforce costs'!R$11)</f>
        <v>0</v>
      </c>
      <c r="CW251" s="290">
        <f>BU251*'Workforce costs'!S$9*(1+'Workforce costs'!S$10)*(1+'Workforce costs'!S$11)</f>
        <v>0</v>
      </c>
      <c r="CX251" s="290">
        <f>BV251*'Workforce costs'!T$9*(1+'Workforce costs'!T$10)*(1+'Workforce costs'!T$11)</f>
        <v>0</v>
      </c>
      <c r="CY251" s="290">
        <f>BW251*'Workforce costs'!U$9*(1+'Workforce costs'!U$10)*(1+'Workforce costs'!U$11)</f>
        <v>0</v>
      </c>
      <c r="CZ251" s="290">
        <f>BX251*'Workforce costs'!V$9*(1+'Workforce costs'!V$10)*(1+'Workforce costs'!V$11)</f>
        <v>0</v>
      </c>
      <c r="DA251" s="290">
        <f>BY251*'Workforce costs'!W$9*(1+'Workforce costs'!W$10)*(1+'Workforce costs'!W$11)</f>
        <v>0</v>
      </c>
      <c r="DB251" s="290">
        <f>BZ251*'Workforce costs'!X$9*(1+'Workforce costs'!X$10)*(1+'Workforce costs'!X$11)</f>
        <v>0</v>
      </c>
      <c r="DC251" s="290">
        <f>CA251*'Workforce costs'!Y$9*(1+'Workforce costs'!Y$10)*(1+'Workforce costs'!Y$11)</f>
        <v>0</v>
      </c>
      <c r="DD251" s="290">
        <f>CB251*'Workforce costs'!Z$9*(1+'Workforce costs'!Z$10)*(1+'Workforce costs'!Z$11)</f>
        <v>0</v>
      </c>
      <c r="DE251" s="290">
        <f>CC251*'Workforce costs'!AA$9*(1+'Workforce costs'!AA$10)*(1+'Workforce costs'!AA$11)</f>
        <v>0</v>
      </c>
      <c r="DF251" s="290">
        <f>CD251*'Workforce costs'!AB$9*(1+'Workforce costs'!AB$10)*(1+'Workforce costs'!AB$11)</f>
        <v>0</v>
      </c>
    </row>
    <row r="252" spans="1:110" x14ac:dyDescent="0.3">
      <c r="A252" s="2" t="str">
        <f>Outputs!$A$4</f>
        <v>Australia</v>
      </c>
      <c r="B252" s="2" t="str">
        <f t="shared" si="27"/>
        <v>Australia 12to17</v>
      </c>
      <c r="C252" s="30">
        <f>VLOOKUP($B252,Populations!$D$15:$H$1920,3,FALSE)</f>
        <v>1959472</v>
      </c>
      <c r="D252" s="255">
        <f>IF(OR($H252="General pop",$H252="Schools",$H252="Workplace",$H252="Skills Training",$H252="Digital Supports"),1,VLOOKUP($B252,Populations!$D$15:$H$1920,5,FALSE))</f>
        <v>1</v>
      </c>
      <c r="E252" s="88">
        <f>VLOOKUP(I252,Epidemiology!$C$10:$H$47,6,FALSE)</f>
        <v>2044</v>
      </c>
      <c r="F252" s="102">
        <f>'Care profiles'!R253</f>
        <v>1</v>
      </c>
      <c r="G252" s="15" t="str">
        <f>'Care profiles'!A253</f>
        <v>12to17</v>
      </c>
      <c r="H252" s="15" t="str">
        <f>'Care profiles'!B253</f>
        <v>Attempts</v>
      </c>
      <c r="I252" s="15" t="str">
        <f>'Care profiles'!C253</f>
        <v>Attempts_12-17yrs</v>
      </c>
      <c r="J252" s="15" t="str">
        <f>'Care profiles'!D253</f>
        <v>Care profile</v>
      </c>
      <c r="K252" s="15" t="str">
        <f>'Care profiles'!E253</f>
        <v>Care Coordination and Liaison</v>
      </c>
      <c r="L252" s="104">
        <f>'Care profiles'!F253</f>
        <v>0.33</v>
      </c>
      <c r="M252" s="15">
        <f>'Care profiles'!G253</f>
        <v>1</v>
      </c>
      <c r="N252" s="15">
        <f>'Care profiles'!H253</f>
        <v>15</v>
      </c>
      <c r="O252" s="15" t="str">
        <f>'Care profiles'!I253</f>
        <v>min</v>
      </c>
      <c r="P252" s="15" t="str">
        <f>'Care profiles'!J253</f>
        <v>Peer Worker/Vocationally Qualified/Tertiary Qualified</v>
      </c>
      <c r="Q252" s="15" t="str">
        <f>'Care profiles'!K253</f>
        <v>n/a</v>
      </c>
      <c r="R252" s="15" t="str">
        <f>'Care profiles'!M253</f>
        <v>Y</v>
      </c>
      <c r="S252" s="15" t="str">
        <f>'Care profiles'!O253</f>
        <v>N</v>
      </c>
      <c r="T252" s="15" t="str">
        <f>'Care profiles'!Q253</f>
        <v>N</v>
      </c>
      <c r="U252" s="30">
        <f t="shared" si="28"/>
        <v>40051.607680000001</v>
      </c>
      <c r="V252" s="30">
        <f t="shared" si="29"/>
        <v>13217.030534400001</v>
      </c>
      <c r="W252" s="30">
        <f>IF(M252="n/a",0,IF(O252="days",V252*M252*(1+(VLOOKUP(K252,'Bed parameters'!$A$9:$G$12,7,FALSE))),V252*M252))</f>
        <v>13217.030534400001</v>
      </c>
      <c r="X252" s="30">
        <f t="shared" si="30"/>
        <v>3304.2576336000002</v>
      </c>
      <c r="Y252" s="30">
        <f t="shared" si="31"/>
        <v>0</v>
      </c>
      <c r="Z252" s="113">
        <f>_xlfn.IFNA(Y252/((VLOOKUP(K252,'Bed parameters'!$A$9:$G$12,3,FALSE))*(VLOOKUP(K252,'Bed parameters'!$A$9:$G$12,5,FALSE))),0)</f>
        <v>0</v>
      </c>
      <c r="AA252" s="30">
        <f t="shared" si="32"/>
        <v>3304.2576336000002</v>
      </c>
      <c r="AB252" s="30">
        <f>_xlfn.IFNA(IF($O252="days",$Y252*(VLOOKUP($K252,'Bed parameters'!$A$9:$I$12,9,FALSE))*$F252*(VLOOKUP($Q252,'Workforce distribution'!$C$8:$AD$30,AB$7,FALSE)),IF($Q252="n/a",(IF($P252=AB$6,$X252*$F252,0)),$X252*$F252*(VLOOKUP($Q252,'Workforce distribution'!$C$8:$AD$30,AB$7,FALSE)))),0)</f>
        <v>0</v>
      </c>
      <c r="AC252" s="30">
        <f>_xlfn.IFNA(IF($O252="days",$Y252*(VLOOKUP($K252,'Bed parameters'!$A$9:$I$12,9,FALSE))*$F252*(VLOOKUP($Q252,'Workforce distribution'!$C$8:$AD$30,AC$7,FALSE)),IF($Q252="n/a",(IF($P252=AC$6,$X252*$F252,0)),$X252*$F252*(VLOOKUP($Q252,'Workforce distribution'!$C$8:$AD$30,AC$7,FALSE)))),0)</f>
        <v>0</v>
      </c>
      <c r="AD252" s="30">
        <f>_xlfn.IFNA(IF($O252="days",$Y252*(VLOOKUP($K252,'Bed parameters'!$A$9:$I$12,9,FALSE))*$F252*(VLOOKUP($Q252,'Workforce distribution'!$C$8:$AD$30,AD$7,FALSE)),IF($Q252="n/a",(IF($P252=AD$6,$X252*$F252,0)),$X252*$F252*(VLOOKUP($Q252,'Workforce distribution'!$C$8:$AD$30,AD$7,FALSE)))),0)</f>
        <v>0</v>
      </c>
      <c r="AE252" s="30">
        <f>_xlfn.IFNA(IF($O252="days",$Y252*(VLOOKUP($K252,'Bed parameters'!$A$9:$I$12,9,FALSE))*$F252*(VLOOKUP($Q252,'Workforce distribution'!$C$8:$AD$30,AE$7,FALSE)),IF($Q252="n/a",(IF($P252=AE$6,$X252*$F252,0)),$X252*$F252*(VLOOKUP($Q252,'Workforce distribution'!$C$8:$AD$30,AE$7,FALSE)))),0)</f>
        <v>0</v>
      </c>
      <c r="AF252" s="30">
        <f>_xlfn.IFNA(IF($O252="days",$Y252*(VLOOKUP($K252,'Bed parameters'!$A$9:$I$12,9,FALSE))*$F252*(VLOOKUP($Q252,'Workforce distribution'!$C$8:$AD$30,AF$7,FALSE)),IF($Q252="n/a",(IF($P252=AF$6,$X252*$F252,0)),$X252*$F252*(VLOOKUP($Q252,'Workforce distribution'!$C$8:$AD$30,AF$7,FALSE)))),0)</f>
        <v>0</v>
      </c>
      <c r="AG252" s="30">
        <f>_xlfn.IFNA(IF($O252="days",$Y252*(VLOOKUP($K252,'Bed parameters'!$A$9:$I$12,9,FALSE))*$F252*(VLOOKUP($Q252,'Workforce distribution'!$C$8:$AD$30,AG$7,FALSE)),IF($Q252="n/a",(IF($P252=AG$6,$X252*$F252,0)),$X252*$F252*(VLOOKUP($Q252,'Workforce distribution'!$C$8:$AD$30,AG$7,FALSE)))),0)</f>
        <v>0</v>
      </c>
      <c r="AH252" s="30">
        <f>_xlfn.IFNA(IF($O252="days",$Y252*(VLOOKUP($K252,'Bed parameters'!$A$9:$I$12,9,FALSE))*$F252*(VLOOKUP($Q252,'Workforce distribution'!$C$8:$AD$30,AH$7,FALSE)),IF($Q252="n/a",(IF($P252=AH$6,$X252*$F252,0)),$X252*$F252*(VLOOKUP($Q252,'Workforce distribution'!$C$8:$AD$30,AH$7,FALSE)))),0)</f>
        <v>0</v>
      </c>
      <c r="AI252" s="30">
        <f>_xlfn.IFNA(IF($O252="days",$Y252*(VLOOKUP($K252,'Bed parameters'!$A$9:$I$12,9,FALSE))*$F252*(VLOOKUP($Q252,'Workforce distribution'!$C$8:$AD$30,AI$7,FALSE)),IF($Q252="n/a",(IF($P252=AI$6,$X252*$F252,0)),$X252*$F252*(VLOOKUP($Q252,'Workforce distribution'!$C$8:$AD$30,AI$7,FALSE)))),0)</f>
        <v>0</v>
      </c>
      <c r="AJ252" s="30">
        <f>_xlfn.IFNA(IF($O252="days",$Y252*(VLOOKUP($K252,'Bed parameters'!$A$9:$I$12,9,FALSE))*$F252*(VLOOKUP($Q252,'Workforce distribution'!$C$8:$AD$30,AJ$7,FALSE)),IF($Q252="n/a",(IF($P252=AJ$6,$X252*$F252,0)),$X252*$F252*(VLOOKUP($Q252,'Workforce distribution'!$C$8:$AD$30,AJ$7,FALSE)))),0)</f>
        <v>0</v>
      </c>
      <c r="AK252" s="30">
        <f>_xlfn.IFNA(IF($O252="days",$Y252*(VLOOKUP($K252,'Bed parameters'!$A$9:$I$12,9,FALSE))*$F252*(VLOOKUP($Q252,'Workforce distribution'!$C$8:$AD$30,AK$7,FALSE)),IF($Q252="n/a",(IF($P252=AK$6,$X252*$F252,0)),$X252*$F252*(VLOOKUP($Q252,'Workforce distribution'!$C$8:$AD$30,AK$7,FALSE)))),0)</f>
        <v>0</v>
      </c>
      <c r="AL252" s="30">
        <f>_xlfn.IFNA(IF($O252="days",$Y252*(VLOOKUP($K252,'Bed parameters'!$A$9:$I$12,9,FALSE))*$F252*(VLOOKUP($Q252,'Workforce distribution'!$C$8:$AD$30,AL$7,FALSE)),IF($Q252="n/a",(IF($P252=AL$6,$X252*$F252,0)),$X252*$F252*(VLOOKUP($Q252,'Workforce distribution'!$C$8:$AD$30,AL$7,FALSE)))),0)</f>
        <v>0</v>
      </c>
      <c r="AM252" s="30">
        <f>_xlfn.IFNA(IF($O252="days",$Y252*(VLOOKUP($K252,'Bed parameters'!$A$9:$I$12,9,FALSE))*$F252*(VLOOKUP($Q252,'Workforce distribution'!$C$8:$AD$30,AM$7,FALSE)),IF($Q252="n/a",(IF($P252=AM$6,$X252*$F252,0)),$X252*$F252*(VLOOKUP($Q252,'Workforce distribution'!$C$8:$AD$30,AM$7,FALSE)))),0)</f>
        <v>0</v>
      </c>
      <c r="AN252" s="30">
        <f>_xlfn.IFNA(IF($O252="days",$Y252*(VLOOKUP($K252,'Bed parameters'!$A$9:$I$12,9,FALSE))*$F252*(VLOOKUP($Q252,'Workforce distribution'!$C$8:$AD$30,AN$7,FALSE)),IF($Q252="n/a",(IF($P252=AN$6,$X252*$F252,0)),$X252*$F252*(VLOOKUP($Q252,'Workforce distribution'!$C$8:$AD$30,AN$7,FALSE)))),0)</f>
        <v>0</v>
      </c>
      <c r="AO252" s="30">
        <f>_xlfn.IFNA(IF($O252="days",$Y252*(VLOOKUP($K252,'Bed parameters'!$A$9:$I$12,9,FALSE))*$F252*(VLOOKUP($Q252,'Workforce distribution'!$C$8:$AD$30,AO$7,FALSE)),IF($Q252="n/a",(IF($P252=AO$6,$X252*$F252,0)),$X252*$F252*(VLOOKUP($Q252,'Workforce distribution'!$C$8:$AD$30,AO$7,FALSE)))),0)</f>
        <v>0</v>
      </c>
      <c r="AP252" s="30">
        <f>_xlfn.IFNA(IF($O252="days",$Y252*(VLOOKUP($K252,'Bed parameters'!$A$9:$I$12,9,FALSE))*$F252*(VLOOKUP($Q252,'Workforce distribution'!$C$8:$AD$30,AP$7,FALSE)),IF($Q252="n/a",(IF($P252=AP$6,$X252*$F252,0)),$X252*$F252*(VLOOKUP($Q252,'Workforce distribution'!$C$8:$AD$30,AP$7,FALSE)))),0)</f>
        <v>0</v>
      </c>
      <c r="AQ252" s="30">
        <f>_xlfn.IFNA(IF($O252="days",$Y252*(VLOOKUP($K252,'Bed parameters'!$A$9:$I$12,9,FALSE))*$F252*(VLOOKUP($Q252,'Workforce distribution'!$C$8:$AD$30,AQ$7,FALSE)),IF($Q252="n/a",(IF($P252=AQ$6,$X252*$F252,0)),$X252*$F252*(VLOOKUP($Q252,'Workforce distribution'!$C$8:$AD$30,AQ$7,FALSE)))),0)</f>
        <v>0</v>
      </c>
      <c r="AR252" s="30">
        <f>_xlfn.IFNA(IF($O252="days",$Y252*(VLOOKUP($K252,'Bed parameters'!$A$9:$I$12,9,FALSE))*$F252*(VLOOKUP($Q252,'Workforce distribution'!$C$8:$AD$30,AR$7,FALSE)),IF($Q252="n/a",(IF($P252=AR$6,$X252*$F252,0)),$X252*$F252*(VLOOKUP($Q252,'Workforce distribution'!$C$8:$AD$30,AR$7,FALSE)))),0)</f>
        <v>0</v>
      </c>
      <c r="AS252" s="30">
        <f>_xlfn.IFNA(IF($O252="days",$Y252*(VLOOKUP($K252,'Bed parameters'!$A$9:$I$12,9,FALSE))*$F252*(VLOOKUP($Q252,'Workforce distribution'!$C$8:$AD$30,AS$7,FALSE)),IF($Q252="n/a",(IF($P252=AS$6,$X252*$F252,0)),$X252*$F252*(VLOOKUP($Q252,'Workforce distribution'!$C$8:$AD$30,AS$7,FALSE)))),0)</f>
        <v>0</v>
      </c>
      <c r="AT252" s="30">
        <f>_xlfn.IFNA(IF($O252="days",$Y252*(VLOOKUP($K252,'Bed parameters'!$A$9:$I$12,9,FALSE))*$F252*(VLOOKUP($Q252,'Workforce distribution'!$C$8:$AD$30,AT$7,FALSE)),IF($Q252="n/a",(IF($P252=AT$6,$X252*$F252,0)),$X252*$F252*(VLOOKUP($Q252,'Workforce distribution'!$C$8:$AD$30,AT$7,FALSE)))),0)</f>
        <v>0</v>
      </c>
      <c r="AU252" s="30">
        <f>_xlfn.IFNA(IF($O252="days",$Y252*(VLOOKUP($K252,'Bed parameters'!$A$9:$I$12,9,FALSE))*$F252*(VLOOKUP($Q252,'Workforce distribution'!$C$8:$AD$30,AU$7,FALSE)),IF($Q252="n/a",(IF($P252=AU$6,$X252*$F252,0)),$X252*$F252*(VLOOKUP($Q252,'Workforce distribution'!$C$8:$AD$30,AU$7,FALSE)))),0)</f>
        <v>0</v>
      </c>
      <c r="AV252" s="30">
        <f>_xlfn.IFNA(IF($O252="days",$Y252*(VLOOKUP($K252,'Bed parameters'!$A$9:$I$12,9,FALSE))*$F252*(VLOOKUP($Q252,'Workforce distribution'!$C$8:$AD$30,AV$7,FALSE)),IF($Q252="n/a",(IF($P252=AV$6,$X252*$F252,0)),$X252*$F252*(VLOOKUP($Q252,'Workforce distribution'!$C$8:$AD$30,AV$7,FALSE)))),0)</f>
        <v>0</v>
      </c>
      <c r="AW252" s="30">
        <f>_xlfn.IFNA(IF($O252="days",$Y252*(VLOOKUP($K252,'Bed parameters'!$A$9:$I$12,9,FALSE))*$F252*(VLOOKUP($Q252,'Workforce distribution'!$C$8:$AD$30,AW$7,FALSE)),IF($Q252="n/a",(IF($P252=AW$6,$X252*$F252,0)),$X252*$F252*(VLOOKUP($Q252,'Workforce distribution'!$C$8:$AD$30,AW$7,FALSE)))),0)</f>
        <v>0</v>
      </c>
      <c r="AX252" s="30">
        <f>_xlfn.IFNA(IF($O252="days",$Y252*(VLOOKUP($K252,'Bed parameters'!$A$9:$I$12,9,FALSE))*$F252*(VLOOKUP($Q252,'Workforce distribution'!$C$8:$AD$30,AX$7,FALSE)),IF($Q252="n/a",(IF($P252=AX$6,$X252*$F252,0)),$X252*$F252*(VLOOKUP($Q252,'Workforce distribution'!$C$8:$AD$30,AX$7,FALSE)))),0)</f>
        <v>0</v>
      </c>
      <c r="AY252" s="30">
        <f>_xlfn.IFNA(IF($O252="days",$Y252*(VLOOKUP($K252,'Bed parameters'!$A$9:$I$12,9,FALSE))*$F252*(VLOOKUP($Q252,'Workforce distribution'!$C$8:$AD$30,AY$7,FALSE)),IF($Q252="n/a",(IF($P252=AY$6,$X252*$F252,0)),$X252*$F252*(VLOOKUP($Q252,'Workforce distribution'!$C$8:$AD$30,AY$7,FALSE)))),0)</f>
        <v>0</v>
      </c>
      <c r="AZ252" s="30">
        <f>_xlfn.IFNA(IF($O252="days",$Y252*(VLOOKUP($K252,'Bed parameters'!$A$9:$I$12,9,FALSE))*$F252*(VLOOKUP($Q252,'Workforce distribution'!$C$8:$AD$30,AZ$7,FALSE)),IF($Q252="n/a",(IF($P252=AZ$6,$X252*$F252,0)),$X252*$F252*(VLOOKUP($Q252,'Workforce distribution'!$C$8:$AD$30,AZ$7,FALSE)))),0)</f>
        <v>0</v>
      </c>
      <c r="BA252" s="30">
        <f>_xlfn.IFNA(IF($O252="days",$Y252*(VLOOKUP($K252,'Bed parameters'!$A$9:$I$12,9,FALSE))*$F252*(VLOOKUP($Q252,'Workforce distribution'!$C$8:$AD$30,BA$7,FALSE)),IF($Q252="n/a",(IF($P252=BA$6,$X252*$F252,0)),$X252*$F252*(VLOOKUP($Q252,'Workforce distribution'!$C$8:$AD$30,BA$7,FALSE)))),0)</f>
        <v>3304.2576336000002</v>
      </c>
      <c r="BB252" s="30">
        <f>_xlfn.IFNA(IF($O252="days",$Y252*(VLOOKUP($K252,'Bed parameters'!$A$9:$I$12,9,FALSE))*$F252*(VLOOKUP($Q252,'Workforce distribution'!$C$8:$AD$30,BB$7,FALSE)),IF($Q252="n/a",(IF($P252=BB$6,$X252*$F252,0)),$X252*$F252*(VLOOKUP($Q252,'Workforce distribution'!$C$8:$AD$30,BB$7,FALSE)))),0)</f>
        <v>0</v>
      </c>
      <c r="BC252" s="149">
        <f t="shared" si="33"/>
        <v>2.8751065756496077</v>
      </c>
      <c r="BD252" s="288">
        <f>IF($Q252="n/a",(IF('Workforce hours'!D$30=0,0,(AB252/'Workforce hours'!D$30))),(IF(VLOOKUP($Q252,'Workforce hours'!$C$8:$AD$30,BD$7,FALSE)=0,0,(AB252/(VLOOKUP($Q252,'Workforce hours'!$C$8:$AD$30,BD$7,FALSE))))))</f>
        <v>0</v>
      </c>
      <c r="BE252" s="288">
        <f>IF($Q252="n/a",(IF('Workforce hours'!E$30=0,0,(AC252/'Workforce hours'!E$30))),(IF(VLOOKUP($Q252,'Workforce hours'!$C$8:$AD$30,BE$7,FALSE)=0,0,(AC252/(VLOOKUP($Q252,'Workforce hours'!$C$8:$AD$30,BE$7,FALSE))))))</f>
        <v>0</v>
      </c>
      <c r="BF252" s="288">
        <f>IF($Q252="n/a",(IF('Workforce hours'!F$30=0,0,(AD252/'Workforce hours'!F$30))),(IF(VLOOKUP($Q252,'Workforce hours'!$C$8:$AD$30,BF$7,FALSE)=0,0,(AD252/(VLOOKUP($Q252,'Workforce hours'!$C$8:$AD$30,BF$7,FALSE))))))</f>
        <v>0</v>
      </c>
      <c r="BG252" s="288">
        <f>IF($Q252="n/a",(IF('Workforce hours'!G$30=0,0,(AE252/'Workforce hours'!G$30))),(IF(VLOOKUP($Q252,'Workforce hours'!$C$8:$AD$30,BG$7,FALSE)=0,0,(AE252/(VLOOKUP($Q252,'Workforce hours'!$C$8:$AD$30,BG$7,FALSE))))))</f>
        <v>0</v>
      </c>
      <c r="BH252" s="288">
        <f>IF($Q252="n/a",(IF('Workforce hours'!H$30=0,0,(AF252/'Workforce hours'!H$30))),(IF(VLOOKUP($Q252,'Workforce hours'!$C$8:$AD$30,BH$7,FALSE)=0,0,(AF252/(VLOOKUP($Q252,'Workforce hours'!$C$8:$AD$30,BH$7,FALSE))))))</f>
        <v>0</v>
      </c>
      <c r="BI252" s="288">
        <f>IF($Q252="n/a",(IF('Workforce hours'!I$30=0,0,(AG252/'Workforce hours'!I$30))),(IF(VLOOKUP($Q252,'Workforce hours'!$C$8:$AD$30,BI$7,FALSE)=0,0,(AG252/(VLOOKUP($Q252,'Workforce hours'!$C$8:$AD$30,BI$7,FALSE))))))</f>
        <v>0</v>
      </c>
      <c r="BJ252" s="288">
        <f>IF($Q252="n/a",(IF('Workforce hours'!J$30=0,0,(AH252/'Workforce hours'!J$30))),(IF(VLOOKUP($Q252,'Workforce hours'!$C$8:$AD$30,BJ$7,FALSE)=0,0,(AH252/(VLOOKUP($Q252,'Workforce hours'!$C$8:$AD$30,BJ$7,FALSE))))))</f>
        <v>0</v>
      </c>
      <c r="BK252" s="288">
        <f>IF($Q252="n/a",(IF('Workforce hours'!K$30=0,0,(AI252/'Workforce hours'!K$30))),(IF(VLOOKUP($Q252,'Workforce hours'!$C$8:$AD$30,BK$7,FALSE)=0,0,(AI252/(VLOOKUP($Q252,'Workforce hours'!$C$8:$AD$30,BK$7,FALSE))))))</f>
        <v>0</v>
      </c>
      <c r="BL252" s="288">
        <f>IF($Q252="n/a",(IF('Workforce hours'!L$30=0,0,(AJ252/'Workforce hours'!L$30))),(IF(VLOOKUP($Q252,'Workforce hours'!$C$8:$AD$30,BL$7,FALSE)=0,0,(AJ252/(VLOOKUP($Q252,'Workforce hours'!$C$8:$AD$30,BL$7,FALSE))))))</f>
        <v>0</v>
      </c>
      <c r="BM252" s="288">
        <f>IF($Q252="n/a",(IF('Workforce hours'!M$30=0,0,(AK252/'Workforce hours'!M$30))),(IF(VLOOKUP($Q252,'Workforce hours'!$C$8:$AD$30,BM$7,FALSE)=0,0,(AK252/(VLOOKUP($Q252,'Workforce hours'!$C$8:$AD$30,BM$7,FALSE))))))</f>
        <v>0</v>
      </c>
      <c r="BN252" s="288">
        <f>IF($Q252="n/a",(IF('Workforce hours'!N$30=0,0,(AL252/'Workforce hours'!N$30))),(IF(VLOOKUP($Q252,'Workforce hours'!$C$8:$AD$30,BN$7,FALSE)=0,0,(AL252/(VLOOKUP($Q252,'Workforce hours'!$C$8:$AD$30,BN$7,FALSE))))))</f>
        <v>0</v>
      </c>
      <c r="BO252" s="288">
        <f>IF($Q252="n/a",(IF('Workforce hours'!O$30=0,0,(AM252/'Workforce hours'!O$30))),(IF(VLOOKUP($Q252,'Workforce hours'!$C$8:$AD$30,BO$7,FALSE)=0,0,(AM252/(VLOOKUP($Q252,'Workforce hours'!$C$8:$AD$30,BO$7,FALSE))))))</f>
        <v>0</v>
      </c>
      <c r="BP252" s="288">
        <f>IF($Q252="n/a",(IF('Workforce hours'!P$30=0,0,(AN252/'Workforce hours'!P$30))),(IF(VLOOKUP($Q252,'Workforce hours'!$C$8:$AD$30,BP$7,FALSE)=0,0,(AN252/(VLOOKUP($Q252,'Workforce hours'!$C$8:$AD$30,BP$7,FALSE))))))</f>
        <v>0</v>
      </c>
      <c r="BQ252" s="288">
        <f>IF($Q252="n/a",(IF('Workforce hours'!Q$30=0,0,(AO252/'Workforce hours'!Q$30))),(IF(VLOOKUP($Q252,'Workforce hours'!$C$8:$AD$30,BQ$7,FALSE)=0,0,(AO252/(VLOOKUP($Q252,'Workforce hours'!$C$8:$AD$30,BQ$7,FALSE))))))</f>
        <v>0</v>
      </c>
      <c r="BR252" s="288">
        <f>IF($Q252="n/a",(IF('Workforce hours'!R$30=0,0,(AP252/'Workforce hours'!R$30))),(IF(VLOOKUP($Q252,'Workforce hours'!$C$8:$AD$30,BR$7,FALSE)=0,0,(AP252/(VLOOKUP($Q252,'Workforce hours'!$C$8:$AD$30,BR$7,FALSE))))))</f>
        <v>0</v>
      </c>
      <c r="BS252" s="288">
        <f>IF($Q252="n/a",(IF('Workforce hours'!S$30=0,0,(AQ252/'Workforce hours'!S$30))),(IF(VLOOKUP($Q252,'Workforce hours'!$C$8:$AD$30,BS$7,FALSE)=0,0,(AQ252/(VLOOKUP($Q252,'Workforce hours'!$C$8:$AD$30,BS$7,FALSE))))))</f>
        <v>0</v>
      </c>
      <c r="BT252" s="288">
        <f>IF($Q252="n/a",(IF('Workforce hours'!T$30=0,0,(AR252/'Workforce hours'!T$30))),(IF(VLOOKUP($Q252,'Workforce hours'!$C$8:$AD$30,BT$7,FALSE)=0,0,(AR252/(VLOOKUP($Q252,'Workforce hours'!$C$8:$AD$30,BT$7,FALSE))))))</f>
        <v>0</v>
      </c>
      <c r="BU252" s="288">
        <f>IF($Q252="n/a",(IF('Workforce hours'!U$30=0,0,(AS252/'Workforce hours'!U$30))),(IF(VLOOKUP($Q252,'Workforce hours'!$C$8:$AD$30,BU$7,FALSE)=0,0,(AS252/(VLOOKUP($Q252,'Workforce hours'!$C$8:$AD$30,BU$7,FALSE))))))</f>
        <v>0</v>
      </c>
      <c r="BV252" s="288">
        <f>IF($Q252="n/a",(IF('Workforce hours'!V$30=0,0,(AT252/'Workforce hours'!V$30))),(IF(VLOOKUP($Q252,'Workforce hours'!$C$8:$AD$30,BV$7,FALSE)=0,0,(AT252/(VLOOKUP($Q252,'Workforce hours'!$C$8:$AD$30,BV$7,FALSE))))))</f>
        <v>0</v>
      </c>
      <c r="BW252" s="288">
        <f>IF($Q252="n/a",(IF('Workforce hours'!W$30=0,0,(AU252/'Workforce hours'!W$30))),(IF(VLOOKUP($Q252,'Workforce hours'!$C$8:$AD$30,BW$7,FALSE)=0,0,(AU252/(VLOOKUP($Q252,'Workforce hours'!$C$8:$AD$30,BW$7,FALSE))))))</f>
        <v>0</v>
      </c>
      <c r="BX252" s="288">
        <f>IF($Q252="n/a",(IF('Workforce hours'!X$30=0,0,(AV252/'Workforce hours'!X$30))),(IF(VLOOKUP($Q252,'Workforce hours'!$C$8:$AD$30,BX$7,FALSE)=0,0,(AV252/(VLOOKUP($Q252,'Workforce hours'!$C$8:$AD$30,BX$7,FALSE))))))</f>
        <v>0</v>
      </c>
      <c r="BY252" s="288">
        <f>IF($Q252="n/a",(IF('Workforce hours'!Y$30=0,0,(AW252/'Workforce hours'!Y$30))),(IF(VLOOKUP($Q252,'Workforce hours'!$C$8:$AD$30,BY$7,FALSE)=0,0,(AW252/(VLOOKUP($Q252,'Workforce hours'!$C$8:$AD$30,BY$7,FALSE))))))</f>
        <v>0</v>
      </c>
      <c r="BZ252" s="288">
        <f>IF($Q252="n/a",(IF('Workforce hours'!Z$30=0,0,(AX252/'Workforce hours'!Z$30))),(IF(VLOOKUP($Q252,'Workforce hours'!$C$8:$AD$30,BZ$7,FALSE)=0,0,(AX252/(VLOOKUP($Q252,'Workforce hours'!$C$8:$AD$30,BZ$7,FALSE))))))</f>
        <v>0</v>
      </c>
      <c r="CA252" s="288">
        <f>IF($Q252="n/a",(IF('Workforce hours'!AA$30=0,0,(AY252/'Workforce hours'!AA$30))),(IF(VLOOKUP($Q252,'Workforce hours'!$C$8:$AD$30,CA$7,FALSE)=0,0,(AY252/(VLOOKUP($Q252,'Workforce hours'!$C$8:$AD$30,CA$7,FALSE))))))</f>
        <v>0</v>
      </c>
      <c r="CB252" s="288">
        <f>IF($Q252="n/a",(IF('Workforce hours'!AB$30=0,0,(AZ252/'Workforce hours'!AB$30))),(IF(VLOOKUP($Q252,'Workforce hours'!$C$8:$AD$30,CB$7,FALSE)=0,0,(AZ252/(VLOOKUP($Q252,'Workforce hours'!$C$8:$AD$30,CB$7,FALSE))))))</f>
        <v>0</v>
      </c>
      <c r="CC252" s="288">
        <f>IF($Q252="n/a",(IF('Workforce hours'!AC$30=0,0,(BA252/'Workforce hours'!AC$30))),(IF(VLOOKUP($Q252,'Workforce hours'!$C$8:$AD$30,CC$7,FALSE)=0,0,(BA252/(VLOOKUP($Q252,'Workforce hours'!$C$8:$AD$30,CC$7,FALSE))))))</f>
        <v>2.8751065756496077</v>
      </c>
      <c r="CD252" s="288">
        <f>IF($Q252="n/a",(IF('Workforce hours'!AD$30=0,0,(BB252/'Workforce hours'!AD$30))),(IF(VLOOKUP($Q252,'Workforce hours'!$C$8:$AD$30,CD$7,FALSE)=0,0,(BB252/(VLOOKUP($Q252,'Workforce hours'!$C$8:$AD$30,CD$7,FALSE))))))</f>
        <v>0</v>
      </c>
      <c r="CE252" s="289">
        <f t="shared" si="34"/>
        <v>0</v>
      </c>
      <c r="CF252" s="290">
        <f>BD252*'Workforce costs'!B$9*(1+'Workforce costs'!B$10)*(1+'Workforce costs'!B$11)</f>
        <v>0</v>
      </c>
      <c r="CG252" s="290">
        <f>BE252*'Workforce costs'!C$9*(1+'Workforce costs'!C$10)*(1+'Workforce costs'!C$11)</f>
        <v>0</v>
      </c>
      <c r="CH252" s="290">
        <f>BF252*'Workforce costs'!D$9*(1+'Workforce costs'!D$10)*(1+'Workforce costs'!D$11)</f>
        <v>0</v>
      </c>
      <c r="CI252" s="290">
        <f>BG252*'Workforce costs'!E$9*(1+'Workforce costs'!E$10)*(1+'Workforce costs'!E$11)</f>
        <v>0</v>
      </c>
      <c r="CJ252" s="290">
        <f>BH252*'Workforce costs'!F$9*(1+'Workforce costs'!F$10)*(1+'Workforce costs'!F$11)</f>
        <v>0</v>
      </c>
      <c r="CK252" s="290">
        <f>BI252*'Workforce costs'!G$9*(1+'Workforce costs'!G$10)*(1+'Workforce costs'!G$11)</f>
        <v>0</v>
      </c>
      <c r="CL252" s="290">
        <f>BJ252*'Workforce costs'!H$9*(1+'Workforce costs'!H$10)*(1+'Workforce costs'!H$11)</f>
        <v>0</v>
      </c>
      <c r="CM252" s="290">
        <f>BK252*'Workforce costs'!I$9*(1+'Workforce costs'!I$10)*(1+'Workforce costs'!I$11)</f>
        <v>0</v>
      </c>
      <c r="CN252" s="290">
        <f>BL252*'Workforce costs'!J$9*(1+'Workforce costs'!J$10)*(1+'Workforce costs'!J$11)</f>
        <v>0</v>
      </c>
      <c r="CO252" s="290">
        <f>BM252*'Workforce costs'!K$9*(1+'Workforce costs'!K$10)*(1+'Workforce costs'!K$11)</f>
        <v>0</v>
      </c>
      <c r="CP252" s="290">
        <f>BN252*'Workforce costs'!L$9*(1+'Workforce costs'!L$10)*(1+'Workforce costs'!L$11)</f>
        <v>0</v>
      </c>
      <c r="CQ252" s="290">
        <f>BO252*'Workforce costs'!M$9*(1+'Workforce costs'!M$10)*(1+'Workforce costs'!M$11)</f>
        <v>0</v>
      </c>
      <c r="CR252" s="290">
        <f>BP252*'Workforce costs'!N$9*(1+'Workforce costs'!N$10)*(1+'Workforce costs'!N$11)</f>
        <v>0</v>
      </c>
      <c r="CS252" s="290">
        <f>BQ252*'Workforce costs'!O$9*(1+'Workforce costs'!O$10)*(1+'Workforce costs'!O$11)</f>
        <v>0</v>
      </c>
      <c r="CT252" s="290">
        <f>BR252*'Workforce costs'!P$9*(1+'Workforce costs'!P$10)*(1+'Workforce costs'!P$11)</f>
        <v>0</v>
      </c>
      <c r="CU252" s="290">
        <f>BS252*'Workforce costs'!Q$9*(1+'Workforce costs'!Q$10)*(1+'Workforce costs'!Q$11)</f>
        <v>0</v>
      </c>
      <c r="CV252" s="290">
        <f>BT252*'Workforce costs'!R$9*(1+'Workforce costs'!R$10)*(1+'Workforce costs'!R$11)</f>
        <v>0</v>
      </c>
      <c r="CW252" s="290">
        <f>BU252*'Workforce costs'!S$9*(1+'Workforce costs'!S$10)*(1+'Workforce costs'!S$11)</f>
        <v>0</v>
      </c>
      <c r="CX252" s="290">
        <f>BV252*'Workforce costs'!T$9*(1+'Workforce costs'!T$10)*(1+'Workforce costs'!T$11)</f>
        <v>0</v>
      </c>
      <c r="CY252" s="290">
        <f>BW252*'Workforce costs'!U$9*(1+'Workforce costs'!U$10)*(1+'Workforce costs'!U$11)</f>
        <v>0</v>
      </c>
      <c r="CZ252" s="290">
        <f>BX252*'Workforce costs'!V$9*(1+'Workforce costs'!V$10)*(1+'Workforce costs'!V$11)</f>
        <v>0</v>
      </c>
      <c r="DA252" s="290">
        <f>BY252*'Workforce costs'!W$9*(1+'Workforce costs'!W$10)*(1+'Workforce costs'!W$11)</f>
        <v>0</v>
      </c>
      <c r="DB252" s="290">
        <f>BZ252*'Workforce costs'!X$9*(1+'Workforce costs'!X$10)*(1+'Workforce costs'!X$11)</f>
        <v>0</v>
      </c>
      <c r="DC252" s="290">
        <f>CA252*'Workforce costs'!Y$9*(1+'Workforce costs'!Y$10)*(1+'Workforce costs'!Y$11)</f>
        <v>0</v>
      </c>
      <c r="DD252" s="290">
        <f>CB252*'Workforce costs'!Z$9*(1+'Workforce costs'!Z$10)*(1+'Workforce costs'!Z$11)</f>
        <v>0</v>
      </c>
      <c r="DE252" s="290">
        <f>CC252*'Workforce costs'!AA$9*(1+'Workforce costs'!AA$10)*(1+'Workforce costs'!AA$11)</f>
        <v>0</v>
      </c>
      <c r="DF252" s="290">
        <f>CD252*'Workforce costs'!AB$9*(1+'Workforce costs'!AB$10)*(1+'Workforce costs'!AB$11)</f>
        <v>0</v>
      </c>
    </row>
    <row r="253" spans="1:110" x14ac:dyDescent="0.3">
      <c r="A253" s="2" t="str">
        <f>Outputs!$A$4</f>
        <v>Australia</v>
      </c>
      <c r="B253" s="2" t="str">
        <f t="shared" si="27"/>
        <v>Australia 12to17</v>
      </c>
      <c r="C253" s="30">
        <f>VLOOKUP($B253,Populations!$D$15:$H$1920,3,FALSE)</f>
        <v>1959472</v>
      </c>
      <c r="D253" s="255">
        <f>IF(OR($H253="General pop",$H253="Schools",$H253="Workplace",$H253="Skills Training",$H253="Digital Supports"),1,VLOOKUP($B253,Populations!$D$15:$H$1920,5,FALSE))</f>
        <v>1</v>
      </c>
      <c r="E253" s="88">
        <f>VLOOKUP(I253,Epidemiology!$C$10:$H$47,6,FALSE)</f>
        <v>2044</v>
      </c>
      <c r="F253" s="102">
        <f>'Care profiles'!R254</f>
        <v>1</v>
      </c>
      <c r="G253" s="15" t="str">
        <f>'Care profiles'!A254</f>
        <v>12to17</v>
      </c>
      <c r="H253" s="15" t="str">
        <f>'Care profiles'!B254</f>
        <v>Attempts</v>
      </c>
      <c r="I253" s="15" t="str">
        <f>'Care profiles'!C254</f>
        <v>Attempts_12-17yrs</v>
      </c>
      <c r="J253" s="15" t="str">
        <f>'Care profiles'!D254</f>
        <v>Care profile</v>
      </c>
      <c r="K253" s="15" t="str">
        <f>'Care profiles'!E254</f>
        <v>Review +/- Ongoing Management</v>
      </c>
      <c r="L253" s="104">
        <f>'Care profiles'!F254</f>
        <v>0.8</v>
      </c>
      <c r="M253" s="15">
        <f>'Care profiles'!G254</f>
        <v>6</v>
      </c>
      <c r="N253" s="15">
        <f>'Care profiles'!H254</f>
        <v>20</v>
      </c>
      <c r="O253" s="15" t="str">
        <f>'Care profiles'!I254</f>
        <v>min</v>
      </c>
      <c r="P253" s="15" t="str">
        <f>'Care profiles'!J254</f>
        <v>General Practitioner</v>
      </c>
      <c r="Q253" s="15" t="str">
        <f>'Care profiles'!K254</f>
        <v>n/a</v>
      </c>
      <c r="R253" s="15" t="str">
        <f>'Care profiles'!M254</f>
        <v>Y</v>
      </c>
      <c r="S253" s="15" t="str">
        <f>'Care profiles'!O254</f>
        <v>N</v>
      </c>
      <c r="T253" s="15" t="str">
        <f>'Care profiles'!Q254</f>
        <v>N</v>
      </c>
      <c r="U253" s="30">
        <f t="shared" si="28"/>
        <v>40051.607680000001</v>
      </c>
      <c r="V253" s="30">
        <f t="shared" si="29"/>
        <v>32041.286144000002</v>
      </c>
      <c r="W253" s="30">
        <f>IF(M253="n/a",0,IF(O253="days",V253*M253*(1+(VLOOKUP(K253,'Bed parameters'!$A$9:$G$12,7,FALSE))),V253*M253))</f>
        <v>192247.71686400002</v>
      </c>
      <c r="X253" s="30">
        <f t="shared" si="30"/>
        <v>64082.57228800001</v>
      </c>
      <c r="Y253" s="30">
        <f t="shared" si="31"/>
        <v>0</v>
      </c>
      <c r="Z253" s="113">
        <f>_xlfn.IFNA(Y253/((VLOOKUP(K253,'Bed parameters'!$A$9:$G$12,3,FALSE))*(VLOOKUP(K253,'Bed parameters'!$A$9:$G$12,5,FALSE))),0)</f>
        <v>0</v>
      </c>
      <c r="AA253" s="30">
        <f t="shared" si="32"/>
        <v>64082.57228800001</v>
      </c>
      <c r="AB253" s="30">
        <f>_xlfn.IFNA(IF($O253="days",$Y253*(VLOOKUP($K253,'Bed parameters'!$A$9:$I$12,9,FALSE))*$F253*(VLOOKUP($Q253,'Workforce distribution'!$C$8:$AD$30,AB$7,FALSE)),IF($Q253="n/a",(IF($P253=AB$6,$X253*$F253,0)),$X253*$F253*(VLOOKUP($Q253,'Workforce distribution'!$C$8:$AD$30,AB$7,FALSE)))),0)</f>
        <v>0</v>
      </c>
      <c r="AC253" s="30">
        <f>_xlfn.IFNA(IF($O253="days",$Y253*(VLOOKUP($K253,'Bed parameters'!$A$9:$I$12,9,FALSE))*$F253*(VLOOKUP($Q253,'Workforce distribution'!$C$8:$AD$30,AC$7,FALSE)),IF($Q253="n/a",(IF($P253=AC$6,$X253*$F253,0)),$X253*$F253*(VLOOKUP($Q253,'Workforce distribution'!$C$8:$AD$30,AC$7,FALSE)))),0)</f>
        <v>0</v>
      </c>
      <c r="AD253" s="30">
        <f>_xlfn.IFNA(IF($O253="days",$Y253*(VLOOKUP($K253,'Bed parameters'!$A$9:$I$12,9,FALSE))*$F253*(VLOOKUP($Q253,'Workforce distribution'!$C$8:$AD$30,AD$7,FALSE)),IF($Q253="n/a",(IF($P253=AD$6,$X253*$F253,0)),$X253*$F253*(VLOOKUP($Q253,'Workforce distribution'!$C$8:$AD$30,AD$7,FALSE)))),0)</f>
        <v>0</v>
      </c>
      <c r="AE253" s="30">
        <f>_xlfn.IFNA(IF($O253="days",$Y253*(VLOOKUP($K253,'Bed parameters'!$A$9:$I$12,9,FALSE))*$F253*(VLOOKUP($Q253,'Workforce distribution'!$C$8:$AD$30,AE$7,FALSE)),IF($Q253="n/a",(IF($P253=AE$6,$X253*$F253,0)),$X253*$F253*(VLOOKUP($Q253,'Workforce distribution'!$C$8:$AD$30,AE$7,FALSE)))),0)</f>
        <v>0</v>
      </c>
      <c r="AF253" s="30">
        <f>_xlfn.IFNA(IF($O253="days",$Y253*(VLOOKUP($K253,'Bed parameters'!$A$9:$I$12,9,FALSE))*$F253*(VLOOKUP($Q253,'Workforce distribution'!$C$8:$AD$30,AF$7,FALSE)),IF($Q253="n/a",(IF($P253=AF$6,$X253*$F253,0)),$X253*$F253*(VLOOKUP($Q253,'Workforce distribution'!$C$8:$AD$30,AF$7,FALSE)))),0)</f>
        <v>0</v>
      </c>
      <c r="AG253" s="30">
        <f>_xlfn.IFNA(IF($O253="days",$Y253*(VLOOKUP($K253,'Bed parameters'!$A$9:$I$12,9,FALSE))*$F253*(VLOOKUP($Q253,'Workforce distribution'!$C$8:$AD$30,AG$7,FALSE)),IF($Q253="n/a",(IF($P253=AG$6,$X253*$F253,0)),$X253*$F253*(VLOOKUP($Q253,'Workforce distribution'!$C$8:$AD$30,AG$7,FALSE)))),0)</f>
        <v>0</v>
      </c>
      <c r="AH253" s="30">
        <f>_xlfn.IFNA(IF($O253="days",$Y253*(VLOOKUP($K253,'Bed parameters'!$A$9:$I$12,9,FALSE))*$F253*(VLOOKUP($Q253,'Workforce distribution'!$C$8:$AD$30,AH$7,FALSE)),IF($Q253="n/a",(IF($P253=AH$6,$X253*$F253,0)),$X253*$F253*(VLOOKUP($Q253,'Workforce distribution'!$C$8:$AD$30,AH$7,FALSE)))),0)</f>
        <v>0</v>
      </c>
      <c r="AI253" s="30">
        <f>_xlfn.IFNA(IF($O253="days",$Y253*(VLOOKUP($K253,'Bed parameters'!$A$9:$I$12,9,FALSE))*$F253*(VLOOKUP($Q253,'Workforce distribution'!$C$8:$AD$30,AI$7,FALSE)),IF($Q253="n/a",(IF($P253=AI$6,$X253*$F253,0)),$X253*$F253*(VLOOKUP($Q253,'Workforce distribution'!$C$8:$AD$30,AI$7,FALSE)))),0)</f>
        <v>0</v>
      </c>
      <c r="AJ253" s="30">
        <f>_xlfn.IFNA(IF($O253="days",$Y253*(VLOOKUP($K253,'Bed parameters'!$A$9:$I$12,9,FALSE))*$F253*(VLOOKUP($Q253,'Workforce distribution'!$C$8:$AD$30,AJ$7,FALSE)),IF($Q253="n/a",(IF($P253=AJ$6,$X253*$F253,0)),$X253*$F253*(VLOOKUP($Q253,'Workforce distribution'!$C$8:$AD$30,AJ$7,FALSE)))),0)</f>
        <v>0</v>
      </c>
      <c r="AK253" s="30">
        <f>_xlfn.IFNA(IF($O253="days",$Y253*(VLOOKUP($K253,'Bed parameters'!$A$9:$I$12,9,FALSE))*$F253*(VLOOKUP($Q253,'Workforce distribution'!$C$8:$AD$30,AK$7,FALSE)),IF($Q253="n/a",(IF($P253=AK$6,$X253*$F253,0)),$X253*$F253*(VLOOKUP($Q253,'Workforce distribution'!$C$8:$AD$30,AK$7,FALSE)))),0)</f>
        <v>0</v>
      </c>
      <c r="AL253" s="30">
        <f>_xlfn.IFNA(IF($O253="days",$Y253*(VLOOKUP($K253,'Bed parameters'!$A$9:$I$12,9,FALSE))*$F253*(VLOOKUP($Q253,'Workforce distribution'!$C$8:$AD$30,AL$7,FALSE)),IF($Q253="n/a",(IF($P253=AL$6,$X253*$F253,0)),$X253*$F253*(VLOOKUP($Q253,'Workforce distribution'!$C$8:$AD$30,AL$7,FALSE)))),0)</f>
        <v>0</v>
      </c>
      <c r="AM253" s="30">
        <f>_xlfn.IFNA(IF($O253="days",$Y253*(VLOOKUP($K253,'Bed parameters'!$A$9:$I$12,9,FALSE))*$F253*(VLOOKUP($Q253,'Workforce distribution'!$C$8:$AD$30,AM$7,FALSE)),IF($Q253="n/a",(IF($P253=AM$6,$X253*$F253,0)),$X253*$F253*(VLOOKUP($Q253,'Workforce distribution'!$C$8:$AD$30,AM$7,FALSE)))),0)</f>
        <v>0</v>
      </c>
      <c r="AN253" s="30">
        <f>_xlfn.IFNA(IF($O253="days",$Y253*(VLOOKUP($K253,'Bed parameters'!$A$9:$I$12,9,FALSE))*$F253*(VLOOKUP($Q253,'Workforce distribution'!$C$8:$AD$30,AN$7,FALSE)),IF($Q253="n/a",(IF($P253=AN$6,$X253*$F253,0)),$X253*$F253*(VLOOKUP($Q253,'Workforce distribution'!$C$8:$AD$30,AN$7,FALSE)))),0)</f>
        <v>0</v>
      </c>
      <c r="AO253" s="30">
        <f>_xlfn.IFNA(IF($O253="days",$Y253*(VLOOKUP($K253,'Bed parameters'!$A$9:$I$12,9,FALSE))*$F253*(VLOOKUP($Q253,'Workforce distribution'!$C$8:$AD$30,AO$7,FALSE)),IF($Q253="n/a",(IF($P253=AO$6,$X253*$F253,0)),$X253*$F253*(VLOOKUP($Q253,'Workforce distribution'!$C$8:$AD$30,AO$7,FALSE)))),0)</f>
        <v>0</v>
      </c>
      <c r="AP253" s="30">
        <f>_xlfn.IFNA(IF($O253="days",$Y253*(VLOOKUP($K253,'Bed parameters'!$A$9:$I$12,9,FALSE))*$F253*(VLOOKUP($Q253,'Workforce distribution'!$C$8:$AD$30,AP$7,FALSE)),IF($Q253="n/a",(IF($P253=AP$6,$X253*$F253,0)),$X253*$F253*(VLOOKUP($Q253,'Workforce distribution'!$C$8:$AD$30,AP$7,FALSE)))),0)</f>
        <v>0</v>
      </c>
      <c r="AQ253" s="30">
        <f>_xlfn.IFNA(IF($O253="days",$Y253*(VLOOKUP($K253,'Bed parameters'!$A$9:$I$12,9,FALSE))*$F253*(VLOOKUP($Q253,'Workforce distribution'!$C$8:$AD$30,AQ$7,FALSE)),IF($Q253="n/a",(IF($P253=AQ$6,$X253*$F253,0)),$X253*$F253*(VLOOKUP($Q253,'Workforce distribution'!$C$8:$AD$30,AQ$7,FALSE)))),0)</f>
        <v>0</v>
      </c>
      <c r="AR253" s="30">
        <f>_xlfn.IFNA(IF($O253="days",$Y253*(VLOOKUP($K253,'Bed parameters'!$A$9:$I$12,9,FALSE))*$F253*(VLOOKUP($Q253,'Workforce distribution'!$C$8:$AD$30,AR$7,FALSE)),IF($Q253="n/a",(IF($P253=AR$6,$X253*$F253,0)),$X253*$F253*(VLOOKUP($Q253,'Workforce distribution'!$C$8:$AD$30,AR$7,FALSE)))),0)</f>
        <v>0</v>
      </c>
      <c r="AS253" s="30">
        <f>_xlfn.IFNA(IF($O253="days",$Y253*(VLOOKUP($K253,'Bed parameters'!$A$9:$I$12,9,FALSE))*$F253*(VLOOKUP($Q253,'Workforce distribution'!$C$8:$AD$30,AS$7,FALSE)),IF($Q253="n/a",(IF($P253=AS$6,$X253*$F253,0)),$X253*$F253*(VLOOKUP($Q253,'Workforce distribution'!$C$8:$AD$30,AS$7,FALSE)))),0)</f>
        <v>0</v>
      </c>
      <c r="AT253" s="30">
        <f>_xlfn.IFNA(IF($O253="days",$Y253*(VLOOKUP($K253,'Bed parameters'!$A$9:$I$12,9,FALSE))*$F253*(VLOOKUP($Q253,'Workforce distribution'!$C$8:$AD$30,AT$7,FALSE)),IF($Q253="n/a",(IF($P253=AT$6,$X253*$F253,0)),$X253*$F253*(VLOOKUP($Q253,'Workforce distribution'!$C$8:$AD$30,AT$7,FALSE)))),0)</f>
        <v>64082.57228800001</v>
      </c>
      <c r="AU253" s="30">
        <f>_xlfn.IFNA(IF($O253="days",$Y253*(VLOOKUP($K253,'Bed parameters'!$A$9:$I$12,9,FALSE))*$F253*(VLOOKUP($Q253,'Workforce distribution'!$C$8:$AD$30,AU$7,FALSE)),IF($Q253="n/a",(IF($P253=AU$6,$X253*$F253,0)),$X253*$F253*(VLOOKUP($Q253,'Workforce distribution'!$C$8:$AD$30,AU$7,FALSE)))),0)</f>
        <v>0</v>
      </c>
      <c r="AV253" s="30">
        <f>_xlfn.IFNA(IF($O253="days",$Y253*(VLOOKUP($K253,'Bed parameters'!$A$9:$I$12,9,FALSE))*$F253*(VLOOKUP($Q253,'Workforce distribution'!$C$8:$AD$30,AV$7,FALSE)),IF($Q253="n/a",(IF($P253=AV$6,$X253*$F253,0)),$X253*$F253*(VLOOKUP($Q253,'Workforce distribution'!$C$8:$AD$30,AV$7,FALSE)))),0)</f>
        <v>0</v>
      </c>
      <c r="AW253" s="30">
        <f>_xlfn.IFNA(IF($O253="days",$Y253*(VLOOKUP($K253,'Bed parameters'!$A$9:$I$12,9,FALSE))*$F253*(VLOOKUP($Q253,'Workforce distribution'!$C$8:$AD$30,AW$7,FALSE)),IF($Q253="n/a",(IF($P253=AW$6,$X253*$F253,0)),$X253*$F253*(VLOOKUP($Q253,'Workforce distribution'!$C$8:$AD$30,AW$7,FALSE)))),0)</f>
        <v>0</v>
      </c>
      <c r="AX253" s="30">
        <f>_xlfn.IFNA(IF($O253="days",$Y253*(VLOOKUP($K253,'Bed parameters'!$A$9:$I$12,9,FALSE))*$F253*(VLOOKUP($Q253,'Workforce distribution'!$C$8:$AD$30,AX$7,FALSE)),IF($Q253="n/a",(IF($P253=AX$6,$X253*$F253,0)),$X253*$F253*(VLOOKUP($Q253,'Workforce distribution'!$C$8:$AD$30,AX$7,FALSE)))),0)</f>
        <v>0</v>
      </c>
      <c r="AY253" s="30">
        <f>_xlfn.IFNA(IF($O253="days",$Y253*(VLOOKUP($K253,'Bed parameters'!$A$9:$I$12,9,FALSE))*$F253*(VLOOKUP($Q253,'Workforce distribution'!$C$8:$AD$30,AY$7,FALSE)),IF($Q253="n/a",(IF($P253=AY$6,$X253*$F253,0)),$X253*$F253*(VLOOKUP($Q253,'Workforce distribution'!$C$8:$AD$30,AY$7,FALSE)))),0)</f>
        <v>0</v>
      </c>
      <c r="AZ253" s="30">
        <f>_xlfn.IFNA(IF($O253="days",$Y253*(VLOOKUP($K253,'Bed parameters'!$A$9:$I$12,9,FALSE))*$F253*(VLOOKUP($Q253,'Workforce distribution'!$C$8:$AD$30,AZ$7,FALSE)),IF($Q253="n/a",(IF($P253=AZ$6,$X253*$F253,0)),$X253*$F253*(VLOOKUP($Q253,'Workforce distribution'!$C$8:$AD$30,AZ$7,FALSE)))),0)</f>
        <v>0</v>
      </c>
      <c r="BA253" s="30">
        <f>_xlfn.IFNA(IF($O253="days",$Y253*(VLOOKUP($K253,'Bed parameters'!$A$9:$I$12,9,FALSE))*$F253*(VLOOKUP($Q253,'Workforce distribution'!$C$8:$AD$30,BA$7,FALSE)),IF($Q253="n/a",(IF($P253=BA$6,$X253*$F253,0)),$X253*$F253*(VLOOKUP($Q253,'Workforce distribution'!$C$8:$AD$30,BA$7,FALSE)))),0)</f>
        <v>0</v>
      </c>
      <c r="BB253" s="30">
        <f>_xlfn.IFNA(IF($O253="days",$Y253*(VLOOKUP($K253,'Bed parameters'!$A$9:$I$12,9,FALSE))*$F253*(VLOOKUP($Q253,'Workforce distribution'!$C$8:$AD$30,BB$7,FALSE)),IF($Q253="n/a",(IF($P253=BB$6,$X253*$F253,0)),$X253*$F253*(VLOOKUP($Q253,'Workforce distribution'!$C$8:$AD$30,BB$7,FALSE)))),0)</f>
        <v>0</v>
      </c>
      <c r="BC253" s="149">
        <f t="shared" si="33"/>
        <v>38.837451841795861</v>
      </c>
      <c r="BD253" s="288">
        <f>IF($Q253="n/a",(IF('Workforce hours'!D$30=0,0,(AB253/'Workforce hours'!D$30))),(IF(VLOOKUP($Q253,'Workforce hours'!$C$8:$AD$30,BD$7,FALSE)=0,0,(AB253/(VLOOKUP($Q253,'Workforce hours'!$C$8:$AD$30,BD$7,FALSE))))))</f>
        <v>0</v>
      </c>
      <c r="BE253" s="288">
        <f>IF($Q253="n/a",(IF('Workforce hours'!E$30=0,0,(AC253/'Workforce hours'!E$30))),(IF(VLOOKUP($Q253,'Workforce hours'!$C$8:$AD$30,BE$7,FALSE)=0,0,(AC253/(VLOOKUP($Q253,'Workforce hours'!$C$8:$AD$30,BE$7,FALSE))))))</f>
        <v>0</v>
      </c>
      <c r="BF253" s="288">
        <f>IF($Q253="n/a",(IF('Workforce hours'!F$30=0,0,(AD253/'Workforce hours'!F$30))),(IF(VLOOKUP($Q253,'Workforce hours'!$C$8:$AD$30,BF$7,FALSE)=0,0,(AD253/(VLOOKUP($Q253,'Workforce hours'!$C$8:$AD$30,BF$7,FALSE))))))</f>
        <v>0</v>
      </c>
      <c r="BG253" s="288">
        <f>IF($Q253="n/a",(IF('Workforce hours'!G$30=0,0,(AE253/'Workforce hours'!G$30))),(IF(VLOOKUP($Q253,'Workforce hours'!$C$8:$AD$30,BG$7,FALSE)=0,0,(AE253/(VLOOKUP($Q253,'Workforce hours'!$C$8:$AD$30,BG$7,FALSE))))))</f>
        <v>0</v>
      </c>
      <c r="BH253" s="288">
        <f>IF($Q253="n/a",(IF('Workforce hours'!H$30=0,0,(AF253/'Workforce hours'!H$30))),(IF(VLOOKUP($Q253,'Workforce hours'!$C$8:$AD$30,BH$7,FALSE)=0,0,(AF253/(VLOOKUP($Q253,'Workforce hours'!$C$8:$AD$30,BH$7,FALSE))))))</f>
        <v>0</v>
      </c>
      <c r="BI253" s="288">
        <f>IF($Q253="n/a",(IF('Workforce hours'!I$30=0,0,(AG253/'Workforce hours'!I$30))),(IF(VLOOKUP($Q253,'Workforce hours'!$C$8:$AD$30,BI$7,FALSE)=0,0,(AG253/(VLOOKUP($Q253,'Workforce hours'!$C$8:$AD$30,BI$7,FALSE))))))</f>
        <v>0</v>
      </c>
      <c r="BJ253" s="288">
        <f>IF($Q253="n/a",(IF('Workforce hours'!J$30=0,0,(AH253/'Workforce hours'!J$30))),(IF(VLOOKUP($Q253,'Workforce hours'!$C$8:$AD$30,BJ$7,FALSE)=0,0,(AH253/(VLOOKUP($Q253,'Workforce hours'!$C$8:$AD$30,BJ$7,FALSE))))))</f>
        <v>0</v>
      </c>
      <c r="BK253" s="288">
        <f>IF($Q253="n/a",(IF('Workforce hours'!K$30=0,0,(AI253/'Workforce hours'!K$30))),(IF(VLOOKUP($Q253,'Workforce hours'!$C$8:$AD$30,BK$7,FALSE)=0,0,(AI253/(VLOOKUP($Q253,'Workforce hours'!$C$8:$AD$30,BK$7,FALSE))))))</f>
        <v>0</v>
      </c>
      <c r="BL253" s="288">
        <f>IF($Q253="n/a",(IF('Workforce hours'!L$30=0,0,(AJ253/'Workforce hours'!L$30))),(IF(VLOOKUP($Q253,'Workforce hours'!$C$8:$AD$30,BL$7,FALSE)=0,0,(AJ253/(VLOOKUP($Q253,'Workforce hours'!$C$8:$AD$30,BL$7,FALSE))))))</f>
        <v>0</v>
      </c>
      <c r="BM253" s="288">
        <f>IF($Q253="n/a",(IF('Workforce hours'!M$30=0,0,(AK253/'Workforce hours'!M$30))),(IF(VLOOKUP($Q253,'Workforce hours'!$C$8:$AD$30,BM$7,FALSE)=0,0,(AK253/(VLOOKUP($Q253,'Workforce hours'!$C$8:$AD$30,BM$7,FALSE))))))</f>
        <v>0</v>
      </c>
      <c r="BN253" s="288">
        <f>IF($Q253="n/a",(IF('Workforce hours'!N$30=0,0,(AL253/'Workforce hours'!N$30))),(IF(VLOOKUP($Q253,'Workforce hours'!$C$8:$AD$30,BN$7,FALSE)=0,0,(AL253/(VLOOKUP($Q253,'Workforce hours'!$C$8:$AD$30,BN$7,FALSE))))))</f>
        <v>0</v>
      </c>
      <c r="BO253" s="288">
        <f>IF($Q253="n/a",(IF('Workforce hours'!O$30=0,0,(AM253/'Workforce hours'!O$30))),(IF(VLOOKUP($Q253,'Workforce hours'!$C$8:$AD$30,BO$7,FALSE)=0,0,(AM253/(VLOOKUP($Q253,'Workforce hours'!$C$8:$AD$30,BO$7,FALSE))))))</f>
        <v>0</v>
      </c>
      <c r="BP253" s="288">
        <f>IF($Q253="n/a",(IF('Workforce hours'!P$30=0,0,(AN253/'Workforce hours'!P$30))),(IF(VLOOKUP($Q253,'Workforce hours'!$C$8:$AD$30,BP$7,FALSE)=0,0,(AN253/(VLOOKUP($Q253,'Workforce hours'!$C$8:$AD$30,BP$7,FALSE))))))</f>
        <v>0</v>
      </c>
      <c r="BQ253" s="288">
        <f>IF($Q253="n/a",(IF('Workforce hours'!Q$30=0,0,(AO253/'Workforce hours'!Q$30))),(IF(VLOOKUP($Q253,'Workforce hours'!$C$8:$AD$30,BQ$7,FALSE)=0,0,(AO253/(VLOOKUP($Q253,'Workforce hours'!$C$8:$AD$30,BQ$7,FALSE))))))</f>
        <v>0</v>
      </c>
      <c r="BR253" s="288">
        <f>IF($Q253="n/a",(IF('Workforce hours'!R$30=0,0,(AP253/'Workforce hours'!R$30))),(IF(VLOOKUP($Q253,'Workforce hours'!$C$8:$AD$30,BR$7,FALSE)=0,0,(AP253/(VLOOKUP($Q253,'Workforce hours'!$C$8:$AD$30,BR$7,FALSE))))))</f>
        <v>0</v>
      </c>
      <c r="BS253" s="288">
        <f>IF($Q253="n/a",(IF('Workforce hours'!S$30=0,0,(AQ253/'Workforce hours'!S$30))),(IF(VLOOKUP($Q253,'Workforce hours'!$C$8:$AD$30,BS$7,FALSE)=0,0,(AQ253/(VLOOKUP($Q253,'Workforce hours'!$C$8:$AD$30,BS$7,FALSE))))))</f>
        <v>0</v>
      </c>
      <c r="BT253" s="288">
        <f>IF($Q253="n/a",(IF('Workforce hours'!T$30=0,0,(AR253/'Workforce hours'!T$30))),(IF(VLOOKUP($Q253,'Workforce hours'!$C$8:$AD$30,BT$7,FALSE)=0,0,(AR253/(VLOOKUP($Q253,'Workforce hours'!$C$8:$AD$30,BT$7,FALSE))))))</f>
        <v>0</v>
      </c>
      <c r="BU253" s="288">
        <f>IF($Q253="n/a",(IF('Workforce hours'!U$30=0,0,(AS253/'Workforce hours'!U$30))),(IF(VLOOKUP($Q253,'Workforce hours'!$C$8:$AD$30,BU$7,FALSE)=0,0,(AS253/(VLOOKUP($Q253,'Workforce hours'!$C$8:$AD$30,BU$7,FALSE))))))</f>
        <v>0</v>
      </c>
      <c r="BV253" s="288">
        <f>IF($Q253="n/a",(IF('Workforce hours'!V$30=0,0,(AT253/'Workforce hours'!V$30))),(IF(VLOOKUP($Q253,'Workforce hours'!$C$8:$AD$30,BV$7,FALSE)=0,0,(AT253/(VLOOKUP($Q253,'Workforce hours'!$C$8:$AD$30,BV$7,FALSE))))))</f>
        <v>38.837451841795861</v>
      </c>
      <c r="BW253" s="288">
        <f>IF($Q253="n/a",(IF('Workforce hours'!W$30=0,0,(AU253/'Workforce hours'!W$30))),(IF(VLOOKUP($Q253,'Workforce hours'!$C$8:$AD$30,BW$7,FALSE)=0,0,(AU253/(VLOOKUP($Q253,'Workforce hours'!$C$8:$AD$30,BW$7,FALSE))))))</f>
        <v>0</v>
      </c>
      <c r="BX253" s="288">
        <f>IF($Q253="n/a",(IF('Workforce hours'!X$30=0,0,(AV253/'Workforce hours'!X$30))),(IF(VLOOKUP($Q253,'Workforce hours'!$C$8:$AD$30,BX$7,FALSE)=0,0,(AV253/(VLOOKUP($Q253,'Workforce hours'!$C$8:$AD$30,BX$7,FALSE))))))</f>
        <v>0</v>
      </c>
      <c r="BY253" s="288">
        <f>IF($Q253="n/a",(IF('Workforce hours'!Y$30=0,0,(AW253/'Workforce hours'!Y$30))),(IF(VLOOKUP($Q253,'Workforce hours'!$C$8:$AD$30,BY$7,FALSE)=0,0,(AW253/(VLOOKUP($Q253,'Workforce hours'!$C$8:$AD$30,BY$7,FALSE))))))</f>
        <v>0</v>
      </c>
      <c r="BZ253" s="288">
        <f>IF($Q253="n/a",(IF('Workforce hours'!Z$30=0,0,(AX253/'Workforce hours'!Z$30))),(IF(VLOOKUP($Q253,'Workforce hours'!$C$8:$AD$30,BZ$7,FALSE)=0,0,(AX253/(VLOOKUP($Q253,'Workforce hours'!$C$8:$AD$30,BZ$7,FALSE))))))</f>
        <v>0</v>
      </c>
      <c r="CA253" s="288">
        <f>IF($Q253="n/a",(IF('Workforce hours'!AA$30=0,0,(AY253/'Workforce hours'!AA$30))),(IF(VLOOKUP($Q253,'Workforce hours'!$C$8:$AD$30,CA$7,FALSE)=0,0,(AY253/(VLOOKUP($Q253,'Workforce hours'!$C$8:$AD$30,CA$7,FALSE))))))</f>
        <v>0</v>
      </c>
      <c r="CB253" s="288">
        <f>IF($Q253="n/a",(IF('Workforce hours'!AB$30=0,0,(AZ253/'Workforce hours'!AB$30))),(IF(VLOOKUP($Q253,'Workforce hours'!$C$8:$AD$30,CB$7,FALSE)=0,0,(AZ253/(VLOOKUP($Q253,'Workforce hours'!$C$8:$AD$30,CB$7,FALSE))))))</f>
        <v>0</v>
      </c>
      <c r="CC253" s="288">
        <f>IF($Q253="n/a",(IF('Workforce hours'!AC$30=0,0,(BA253/'Workforce hours'!AC$30))),(IF(VLOOKUP($Q253,'Workforce hours'!$C$8:$AD$30,CC$7,FALSE)=0,0,(BA253/(VLOOKUP($Q253,'Workforce hours'!$C$8:$AD$30,CC$7,FALSE))))))</f>
        <v>0</v>
      </c>
      <c r="CD253" s="288">
        <f>IF($Q253="n/a",(IF('Workforce hours'!AD$30=0,0,(BB253/'Workforce hours'!AD$30))),(IF(VLOOKUP($Q253,'Workforce hours'!$C$8:$AD$30,CD$7,FALSE)=0,0,(BB253/(VLOOKUP($Q253,'Workforce hours'!$C$8:$AD$30,CD$7,FALSE))))))</f>
        <v>0</v>
      </c>
      <c r="CE253" s="289">
        <f t="shared" si="34"/>
        <v>0</v>
      </c>
      <c r="CF253" s="290">
        <f>BD253*'Workforce costs'!B$9*(1+'Workforce costs'!B$10)*(1+'Workforce costs'!B$11)</f>
        <v>0</v>
      </c>
      <c r="CG253" s="290">
        <f>BE253*'Workforce costs'!C$9*(1+'Workforce costs'!C$10)*(1+'Workforce costs'!C$11)</f>
        <v>0</v>
      </c>
      <c r="CH253" s="290">
        <f>BF253*'Workforce costs'!D$9*(1+'Workforce costs'!D$10)*(1+'Workforce costs'!D$11)</f>
        <v>0</v>
      </c>
      <c r="CI253" s="290">
        <f>BG253*'Workforce costs'!E$9*(1+'Workforce costs'!E$10)*(1+'Workforce costs'!E$11)</f>
        <v>0</v>
      </c>
      <c r="CJ253" s="290">
        <f>BH253*'Workforce costs'!F$9*(1+'Workforce costs'!F$10)*(1+'Workforce costs'!F$11)</f>
        <v>0</v>
      </c>
      <c r="CK253" s="290">
        <f>BI253*'Workforce costs'!G$9*(1+'Workforce costs'!G$10)*(1+'Workforce costs'!G$11)</f>
        <v>0</v>
      </c>
      <c r="CL253" s="290">
        <f>BJ253*'Workforce costs'!H$9*(1+'Workforce costs'!H$10)*(1+'Workforce costs'!H$11)</f>
        <v>0</v>
      </c>
      <c r="CM253" s="290">
        <f>BK253*'Workforce costs'!I$9*(1+'Workforce costs'!I$10)*(1+'Workforce costs'!I$11)</f>
        <v>0</v>
      </c>
      <c r="CN253" s="290">
        <f>BL253*'Workforce costs'!J$9*(1+'Workforce costs'!J$10)*(1+'Workforce costs'!J$11)</f>
        <v>0</v>
      </c>
      <c r="CO253" s="290">
        <f>BM253*'Workforce costs'!K$9*(1+'Workforce costs'!K$10)*(1+'Workforce costs'!K$11)</f>
        <v>0</v>
      </c>
      <c r="CP253" s="290">
        <f>BN253*'Workforce costs'!L$9*(1+'Workforce costs'!L$10)*(1+'Workforce costs'!L$11)</f>
        <v>0</v>
      </c>
      <c r="CQ253" s="290">
        <f>BO253*'Workforce costs'!M$9*(1+'Workforce costs'!M$10)*(1+'Workforce costs'!M$11)</f>
        <v>0</v>
      </c>
      <c r="CR253" s="290">
        <f>BP253*'Workforce costs'!N$9*(1+'Workforce costs'!N$10)*(1+'Workforce costs'!N$11)</f>
        <v>0</v>
      </c>
      <c r="CS253" s="290">
        <f>BQ253*'Workforce costs'!O$9*(1+'Workforce costs'!O$10)*(1+'Workforce costs'!O$11)</f>
        <v>0</v>
      </c>
      <c r="CT253" s="290">
        <f>BR253*'Workforce costs'!P$9*(1+'Workforce costs'!P$10)*(1+'Workforce costs'!P$11)</f>
        <v>0</v>
      </c>
      <c r="CU253" s="290">
        <f>BS253*'Workforce costs'!Q$9*(1+'Workforce costs'!Q$10)*(1+'Workforce costs'!Q$11)</f>
        <v>0</v>
      </c>
      <c r="CV253" s="290">
        <f>BT253*'Workforce costs'!R$9*(1+'Workforce costs'!R$10)*(1+'Workforce costs'!R$11)</f>
        <v>0</v>
      </c>
      <c r="CW253" s="290">
        <f>BU253*'Workforce costs'!S$9*(1+'Workforce costs'!S$10)*(1+'Workforce costs'!S$11)</f>
        <v>0</v>
      </c>
      <c r="CX253" s="290">
        <f>BV253*'Workforce costs'!T$9*(1+'Workforce costs'!T$10)*(1+'Workforce costs'!T$11)</f>
        <v>0</v>
      </c>
      <c r="CY253" s="290">
        <f>BW253*'Workforce costs'!U$9*(1+'Workforce costs'!U$10)*(1+'Workforce costs'!U$11)</f>
        <v>0</v>
      </c>
      <c r="CZ253" s="290">
        <f>BX253*'Workforce costs'!V$9*(1+'Workforce costs'!V$10)*(1+'Workforce costs'!V$11)</f>
        <v>0</v>
      </c>
      <c r="DA253" s="290">
        <f>BY253*'Workforce costs'!W$9*(1+'Workforce costs'!W$10)*(1+'Workforce costs'!W$11)</f>
        <v>0</v>
      </c>
      <c r="DB253" s="290">
        <f>BZ253*'Workforce costs'!X$9*(1+'Workforce costs'!X$10)*(1+'Workforce costs'!X$11)</f>
        <v>0</v>
      </c>
      <c r="DC253" s="290">
        <f>CA253*'Workforce costs'!Y$9*(1+'Workforce costs'!Y$10)*(1+'Workforce costs'!Y$11)</f>
        <v>0</v>
      </c>
      <c r="DD253" s="290">
        <f>CB253*'Workforce costs'!Z$9*(1+'Workforce costs'!Z$10)*(1+'Workforce costs'!Z$11)</f>
        <v>0</v>
      </c>
      <c r="DE253" s="290">
        <f>CC253*'Workforce costs'!AA$9*(1+'Workforce costs'!AA$10)*(1+'Workforce costs'!AA$11)</f>
        <v>0</v>
      </c>
      <c r="DF253" s="290">
        <f>CD253*'Workforce costs'!AB$9*(1+'Workforce costs'!AB$10)*(1+'Workforce costs'!AB$11)</f>
        <v>0</v>
      </c>
    </row>
    <row r="254" spans="1:110" x14ac:dyDescent="0.3">
      <c r="A254" s="2" t="str">
        <f>Outputs!$A$4</f>
        <v>Australia</v>
      </c>
      <c r="B254" s="2" t="str">
        <f t="shared" si="27"/>
        <v>Australia 12to17</v>
      </c>
      <c r="C254" s="30">
        <f>VLOOKUP($B254,Populations!$D$15:$H$1920,3,FALSE)</f>
        <v>1959472</v>
      </c>
      <c r="D254" s="255">
        <f>IF(OR($H254="General pop",$H254="Schools",$H254="Workplace",$H254="Skills Training",$H254="Digital Supports"),1,VLOOKUP($B254,Populations!$D$15:$H$1920,5,FALSE))</f>
        <v>1</v>
      </c>
      <c r="E254" s="88">
        <f>VLOOKUP(I254,Epidemiology!$C$10:$H$47,6,FALSE)</f>
        <v>2044</v>
      </c>
      <c r="F254" s="102">
        <f>'Care profiles'!R255</f>
        <v>1</v>
      </c>
      <c r="G254" s="15" t="str">
        <f>'Care profiles'!A255</f>
        <v>12to17</v>
      </c>
      <c r="H254" s="15" t="str">
        <f>'Care profiles'!B255</f>
        <v>Attempts</v>
      </c>
      <c r="I254" s="15" t="str">
        <f>'Care profiles'!C255</f>
        <v>Attempts_12-17yrs</v>
      </c>
      <c r="J254" s="15" t="str">
        <f>'Care profiles'!D255</f>
        <v>Care profile</v>
      </c>
      <c r="K254" s="15" t="str">
        <f>'Care profiles'!E255</f>
        <v>Structured Psychological Therapies – Individual</v>
      </c>
      <c r="L254" s="104">
        <f>'Care profiles'!F255</f>
        <v>0.8</v>
      </c>
      <c r="M254" s="15">
        <f>'Care profiles'!G255</f>
        <v>10</v>
      </c>
      <c r="N254" s="15">
        <f>'Care profiles'!H255</f>
        <v>60</v>
      </c>
      <c r="O254" s="15" t="str">
        <f>'Care profiles'!I255</f>
        <v>min</v>
      </c>
      <c r="P254" s="15" t="str">
        <f>'Care profiles'!J255</f>
        <v>Tertiary Qualified - Unspecified</v>
      </c>
      <c r="Q254" s="15" t="str">
        <f>'Care profiles'!K255</f>
        <v>n/a</v>
      </c>
      <c r="R254" s="15" t="str">
        <f>'Care profiles'!M255</f>
        <v>Y</v>
      </c>
      <c r="S254" s="15" t="str">
        <f>'Care profiles'!O255</f>
        <v>N</v>
      </c>
      <c r="T254" s="15" t="str">
        <f>'Care profiles'!Q255</f>
        <v>N</v>
      </c>
      <c r="U254" s="30">
        <f t="shared" si="28"/>
        <v>40051.607680000001</v>
      </c>
      <c r="V254" s="30">
        <f t="shared" si="29"/>
        <v>32041.286144000002</v>
      </c>
      <c r="W254" s="30">
        <f>IF(M254="n/a",0,IF(O254="days",V254*M254*(1+(VLOOKUP(K254,'Bed parameters'!$A$9:$G$12,7,FALSE))),V254*M254))</f>
        <v>320412.86144000001</v>
      </c>
      <c r="X254" s="30">
        <f t="shared" si="30"/>
        <v>320412.86144000001</v>
      </c>
      <c r="Y254" s="30">
        <f t="shared" si="31"/>
        <v>0</v>
      </c>
      <c r="Z254" s="113">
        <f>_xlfn.IFNA(Y254/((VLOOKUP(K254,'Bed parameters'!$A$9:$G$12,3,FALSE))*(VLOOKUP(K254,'Bed parameters'!$A$9:$G$12,5,FALSE))),0)</f>
        <v>0</v>
      </c>
      <c r="AA254" s="30">
        <f t="shared" si="32"/>
        <v>320412.86144000001</v>
      </c>
      <c r="AB254" s="30">
        <f>_xlfn.IFNA(IF($O254="days",$Y254*(VLOOKUP($K254,'Bed parameters'!$A$9:$I$12,9,FALSE))*$F254*(VLOOKUP($Q254,'Workforce distribution'!$C$8:$AD$30,AB$7,FALSE)),IF($Q254="n/a",(IF($P254=AB$6,$X254*$F254,0)),$X254*$F254*(VLOOKUP($Q254,'Workforce distribution'!$C$8:$AD$30,AB$7,FALSE)))),0)</f>
        <v>0</v>
      </c>
      <c r="AC254" s="30">
        <f>_xlfn.IFNA(IF($O254="days",$Y254*(VLOOKUP($K254,'Bed parameters'!$A$9:$I$12,9,FALSE))*$F254*(VLOOKUP($Q254,'Workforce distribution'!$C$8:$AD$30,AC$7,FALSE)),IF($Q254="n/a",(IF($P254=AC$6,$X254*$F254,0)),$X254*$F254*(VLOOKUP($Q254,'Workforce distribution'!$C$8:$AD$30,AC$7,FALSE)))),0)</f>
        <v>0</v>
      </c>
      <c r="AD254" s="30">
        <f>_xlfn.IFNA(IF($O254="days",$Y254*(VLOOKUP($K254,'Bed parameters'!$A$9:$I$12,9,FALSE))*$F254*(VLOOKUP($Q254,'Workforce distribution'!$C$8:$AD$30,AD$7,FALSE)),IF($Q254="n/a",(IF($P254=AD$6,$X254*$F254,0)),$X254*$F254*(VLOOKUP($Q254,'Workforce distribution'!$C$8:$AD$30,AD$7,FALSE)))),0)</f>
        <v>0</v>
      </c>
      <c r="AE254" s="30">
        <f>_xlfn.IFNA(IF($O254="days",$Y254*(VLOOKUP($K254,'Bed parameters'!$A$9:$I$12,9,FALSE))*$F254*(VLOOKUP($Q254,'Workforce distribution'!$C$8:$AD$30,AE$7,FALSE)),IF($Q254="n/a",(IF($P254=AE$6,$X254*$F254,0)),$X254*$F254*(VLOOKUP($Q254,'Workforce distribution'!$C$8:$AD$30,AE$7,FALSE)))),0)</f>
        <v>0</v>
      </c>
      <c r="AF254" s="30">
        <f>_xlfn.IFNA(IF($O254="days",$Y254*(VLOOKUP($K254,'Bed parameters'!$A$9:$I$12,9,FALSE))*$F254*(VLOOKUP($Q254,'Workforce distribution'!$C$8:$AD$30,AF$7,FALSE)),IF($Q254="n/a",(IF($P254=AF$6,$X254*$F254,0)),$X254*$F254*(VLOOKUP($Q254,'Workforce distribution'!$C$8:$AD$30,AF$7,FALSE)))),0)</f>
        <v>0</v>
      </c>
      <c r="AG254" s="30">
        <f>_xlfn.IFNA(IF($O254="days",$Y254*(VLOOKUP($K254,'Bed parameters'!$A$9:$I$12,9,FALSE))*$F254*(VLOOKUP($Q254,'Workforce distribution'!$C$8:$AD$30,AG$7,FALSE)),IF($Q254="n/a",(IF($P254=AG$6,$X254*$F254,0)),$X254*$F254*(VLOOKUP($Q254,'Workforce distribution'!$C$8:$AD$30,AG$7,FALSE)))),0)</f>
        <v>0</v>
      </c>
      <c r="AH254" s="30">
        <f>_xlfn.IFNA(IF($O254="days",$Y254*(VLOOKUP($K254,'Bed parameters'!$A$9:$I$12,9,FALSE))*$F254*(VLOOKUP($Q254,'Workforce distribution'!$C$8:$AD$30,AH$7,FALSE)),IF($Q254="n/a",(IF($P254=AH$6,$X254*$F254,0)),$X254*$F254*(VLOOKUP($Q254,'Workforce distribution'!$C$8:$AD$30,AH$7,FALSE)))),0)</f>
        <v>0</v>
      </c>
      <c r="AI254" s="30">
        <f>_xlfn.IFNA(IF($O254="days",$Y254*(VLOOKUP($K254,'Bed parameters'!$A$9:$I$12,9,FALSE))*$F254*(VLOOKUP($Q254,'Workforce distribution'!$C$8:$AD$30,AI$7,FALSE)),IF($Q254="n/a",(IF($P254=AI$6,$X254*$F254,0)),$X254*$F254*(VLOOKUP($Q254,'Workforce distribution'!$C$8:$AD$30,AI$7,FALSE)))),0)</f>
        <v>0</v>
      </c>
      <c r="AJ254" s="30">
        <f>_xlfn.IFNA(IF($O254="days",$Y254*(VLOOKUP($K254,'Bed parameters'!$A$9:$I$12,9,FALSE))*$F254*(VLOOKUP($Q254,'Workforce distribution'!$C$8:$AD$30,AJ$7,FALSE)),IF($Q254="n/a",(IF($P254=AJ$6,$X254*$F254,0)),$X254*$F254*(VLOOKUP($Q254,'Workforce distribution'!$C$8:$AD$30,AJ$7,FALSE)))),0)</f>
        <v>0</v>
      </c>
      <c r="AK254" s="30">
        <f>_xlfn.IFNA(IF($O254="days",$Y254*(VLOOKUP($K254,'Bed parameters'!$A$9:$I$12,9,FALSE))*$F254*(VLOOKUP($Q254,'Workforce distribution'!$C$8:$AD$30,AK$7,FALSE)),IF($Q254="n/a",(IF($P254=AK$6,$X254*$F254,0)),$X254*$F254*(VLOOKUP($Q254,'Workforce distribution'!$C$8:$AD$30,AK$7,FALSE)))),0)</f>
        <v>0</v>
      </c>
      <c r="AL254" s="30">
        <f>_xlfn.IFNA(IF($O254="days",$Y254*(VLOOKUP($K254,'Bed parameters'!$A$9:$I$12,9,FALSE))*$F254*(VLOOKUP($Q254,'Workforce distribution'!$C$8:$AD$30,AL$7,FALSE)),IF($Q254="n/a",(IF($P254=AL$6,$X254*$F254,0)),$X254*$F254*(VLOOKUP($Q254,'Workforce distribution'!$C$8:$AD$30,AL$7,FALSE)))),0)</f>
        <v>0</v>
      </c>
      <c r="AM254" s="30">
        <f>_xlfn.IFNA(IF($O254="days",$Y254*(VLOOKUP($K254,'Bed parameters'!$A$9:$I$12,9,FALSE))*$F254*(VLOOKUP($Q254,'Workforce distribution'!$C$8:$AD$30,AM$7,FALSE)),IF($Q254="n/a",(IF($P254=AM$6,$X254*$F254,0)),$X254*$F254*(VLOOKUP($Q254,'Workforce distribution'!$C$8:$AD$30,AM$7,FALSE)))),0)</f>
        <v>0</v>
      </c>
      <c r="AN254" s="30">
        <f>_xlfn.IFNA(IF($O254="days",$Y254*(VLOOKUP($K254,'Bed parameters'!$A$9:$I$12,9,FALSE))*$F254*(VLOOKUP($Q254,'Workforce distribution'!$C$8:$AD$30,AN$7,FALSE)),IF($Q254="n/a",(IF($P254=AN$6,$X254*$F254,0)),$X254*$F254*(VLOOKUP($Q254,'Workforce distribution'!$C$8:$AD$30,AN$7,FALSE)))),0)</f>
        <v>0</v>
      </c>
      <c r="AO254" s="30">
        <f>_xlfn.IFNA(IF($O254="days",$Y254*(VLOOKUP($K254,'Bed parameters'!$A$9:$I$12,9,FALSE))*$F254*(VLOOKUP($Q254,'Workforce distribution'!$C$8:$AD$30,AO$7,FALSE)),IF($Q254="n/a",(IF($P254=AO$6,$X254*$F254,0)),$X254*$F254*(VLOOKUP($Q254,'Workforce distribution'!$C$8:$AD$30,AO$7,FALSE)))),0)</f>
        <v>0</v>
      </c>
      <c r="AP254" s="30">
        <f>_xlfn.IFNA(IF($O254="days",$Y254*(VLOOKUP($K254,'Bed parameters'!$A$9:$I$12,9,FALSE))*$F254*(VLOOKUP($Q254,'Workforce distribution'!$C$8:$AD$30,AP$7,FALSE)),IF($Q254="n/a",(IF($P254=AP$6,$X254*$F254,0)),$X254*$F254*(VLOOKUP($Q254,'Workforce distribution'!$C$8:$AD$30,AP$7,FALSE)))),0)</f>
        <v>0</v>
      </c>
      <c r="AQ254" s="30">
        <f>_xlfn.IFNA(IF($O254="days",$Y254*(VLOOKUP($K254,'Bed parameters'!$A$9:$I$12,9,FALSE))*$F254*(VLOOKUP($Q254,'Workforce distribution'!$C$8:$AD$30,AQ$7,FALSE)),IF($Q254="n/a",(IF($P254=AQ$6,$X254*$F254,0)),$X254*$F254*(VLOOKUP($Q254,'Workforce distribution'!$C$8:$AD$30,AQ$7,FALSE)))),0)</f>
        <v>0</v>
      </c>
      <c r="AR254" s="30">
        <f>_xlfn.IFNA(IF($O254="days",$Y254*(VLOOKUP($K254,'Bed parameters'!$A$9:$I$12,9,FALSE))*$F254*(VLOOKUP($Q254,'Workforce distribution'!$C$8:$AD$30,AR$7,FALSE)),IF($Q254="n/a",(IF($P254=AR$6,$X254*$F254,0)),$X254*$F254*(VLOOKUP($Q254,'Workforce distribution'!$C$8:$AD$30,AR$7,FALSE)))),0)</f>
        <v>0</v>
      </c>
      <c r="AS254" s="30">
        <f>_xlfn.IFNA(IF($O254="days",$Y254*(VLOOKUP($K254,'Bed parameters'!$A$9:$I$12,9,FALSE))*$F254*(VLOOKUP($Q254,'Workforce distribution'!$C$8:$AD$30,AS$7,FALSE)),IF($Q254="n/a",(IF($P254=AS$6,$X254*$F254,0)),$X254*$F254*(VLOOKUP($Q254,'Workforce distribution'!$C$8:$AD$30,AS$7,FALSE)))),0)</f>
        <v>320412.86144000001</v>
      </c>
      <c r="AT254" s="30">
        <f>_xlfn.IFNA(IF($O254="days",$Y254*(VLOOKUP($K254,'Bed parameters'!$A$9:$I$12,9,FALSE))*$F254*(VLOOKUP($Q254,'Workforce distribution'!$C$8:$AD$30,AT$7,FALSE)),IF($Q254="n/a",(IF($P254=AT$6,$X254*$F254,0)),$X254*$F254*(VLOOKUP($Q254,'Workforce distribution'!$C$8:$AD$30,AT$7,FALSE)))),0)</f>
        <v>0</v>
      </c>
      <c r="AU254" s="30">
        <f>_xlfn.IFNA(IF($O254="days",$Y254*(VLOOKUP($K254,'Bed parameters'!$A$9:$I$12,9,FALSE))*$F254*(VLOOKUP($Q254,'Workforce distribution'!$C$8:$AD$30,AU$7,FALSE)),IF($Q254="n/a",(IF($P254=AU$6,$X254*$F254,0)),$X254*$F254*(VLOOKUP($Q254,'Workforce distribution'!$C$8:$AD$30,AU$7,FALSE)))),0)</f>
        <v>0</v>
      </c>
      <c r="AV254" s="30">
        <f>_xlfn.IFNA(IF($O254="days",$Y254*(VLOOKUP($K254,'Bed parameters'!$A$9:$I$12,9,FALSE))*$F254*(VLOOKUP($Q254,'Workforce distribution'!$C$8:$AD$30,AV$7,FALSE)),IF($Q254="n/a",(IF($P254=AV$6,$X254*$F254,0)),$X254*$F254*(VLOOKUP($Q254,'Workforce distribution'!$C$8:$AD$30,AV$7,FALSE)))),0)</f>
        <v>0</v>
      </c>
      <c r="AW254" s="30">
        <f>_xlfn.IFNA(IF($O254="days",$Y254*(VLOOKUP($K254,'Bed parameters'!$A$9:$I$12,9,FALSE))*$F254*(VLOOKUP($Q254,'Workforce distribution'!$C$8:$AD$30,AW$7,FALSE)),IF($Q254="n/a",(IF($P254=AW$6,$X254*$F254,0)),$X254*$F254*(VLOOKUP($Q254,'Workforce distribution'!$C$8:$AD$30,AW$7,FALSE)))),0)</f>
        <v>0</v>
      </c>
      <c r="AX254" s="30">
        <f>_xlfn.IFNA(IF($O254="days",$Y254*(VLOOKUP($K254,'Bed parameters'!$A$9:$I$12,9,FALSE))*$F254*(VLOOKUP($Q254,'Workforce distribution'!$C$8:$AD$30,AX$7,FALSE)),IF($Q254="n/a",(IF($P254=AX$6,$X254*$F254,0)),$X254*$F254*(VLOOKUP($Q254,'Workforce distribution'!$C$8:$AD$30,AX$7,FALSE)))),0)</f>
        <v>0</v>
      </c>
      <c r="AY254" s="30">
        <f>_xlfn.IFNA(IF($O254="days",$Y254*(VLOOKUP($K254,'Bed parameters'!$A$9:$I$12,9,FALSE))*$F254*(VLOOKUP($Q254,'Workforce distribution'!$C$8:$AD$30,AY$7,FALSE)),IF($Q254="n/a",(IF($P254=AY$6,$X254*$F254,0)),$X254*$F254*(VLOOKUP($Q254,'Workforce distribution'!$C$8:$AD$30,AY$7,FALSE)))),0)</f>
        <v>0</v>
      </c>
      <c r="AZ254" s="30">
        <f>_xlfn.IFNA(IF($O254="days",$Y254*(VLOOKUP($K254,'Bed parameters'!$A$9:$I$12,9,FALSE))*$F254*(VLOOKUP($Q254,'Workforce distribution'!$C$8:$AD$30,AZ$7,FALSE)),IF($Q254="n/a",(IF($P254=AZ$6,$X254*$F254,0)),$X254*$F254*(VLOOKUP($Q254,'Workforce distribution'!$C$8:$AD$30,AZ$7,FALSE)))),0)</f>
        <v>0</v>
      </c>
      <c r="BA254" s="30">
        <f>_xlfn.IFNA(IF($O254="days",$Y254*(VLOOKUP($K254,'Bed parameters'!$A$9:$I$12,9,FALSE))*$F254*(VLOOKUP($Q254,'Workforce distribution'!$C$8:$AD$30,BA$7,FALSE)),IF($Q254="n/a",(IF($P254=BA$6,$X254*$F254,0)),$X254*$F254*(VLOOKUP($Q254,'Workforce distribution'!$C$8:$AD$30,BA$7,FALSE)))),0)</f>
        <v>0</v>
      </c>
      <c r="BB254" s="30">
        <f>_xlfn.IFNA(IF($O254="days",$Y254*(VLOOKUP($K254,'Bed parameters'!$A$9:$I$12,9,FALSE))*$F254*(VLOOKUP($Q254,'Workforce distribution'!$C$8:$AD$30,BB$7,FALSE)),IF($Q254="n/a",(IF($P254=BB$6,$X254*$F254,0)),$X254*$F254*(VLOOKUP($Q254,'Workforce distribution'!$C$8:$AD$30,BB$7,FALSE)))),0)</f>
        <v>0</v>
      </c>
      <c r="BC254" s="149">
        <f t="shared" si="33"/>
        <v>278.79821339632559</v>
      </c>
      <c r="BD254" s="288">
        <f>IF($Q254="n/a",(IF('Workforce hours'!D$30=0,0,(AB254/'Workforce hours'!D$30))),(IF(VLOOKUP($Q254,'Workforce hours'!$C$8:$AD$30,BD$7,FALSE)=0,0,(AB254/(VLOOKUP($Q254,'Workforce hours'!$C$8:$AD$30,BD$7,FALSE))))))</f>
        <v>0</v>
      </c>
      <c r="BE254" s="288">
        <f>IF($Q254="n/a",(IF('Workforce hours'!E$30=0,0,(AC254/'Workforce hours'!E$30))),(IF(VLOOKUP($Q254,'Workforce hours'!$C$8:$AD$30,BE$7,FALSE)=0,0,(AC254/(VLOOKUP($Q254,'Workforce hours'!$C$8:$AD$30,BE$7,FALSE))))))</f>
        <v>0</v>
      </c>
      <c r="BF254" s="288">
        <f>IF($Q254="n/a",(IF('Workforce hours'!F$30=0,0,(AD254/'Workforce hours'!F$30))),(IF(VLOOKUP($Q254,'Workforce hours'!$C$8:$AD$30,BF$7,FALSE)=0,0,(AD254/(VLOOKUP($Q254,'Workforce hours'!$C$8:$AD$30,BF$7,FALSE))))))</f>
        <v>0</v>
      </c>
      <c r="BG254" s="288">
        <f>IF($Q254="n/a",(IF('Workforce hours'!G$30=0,0,(AE254/'Workforce hours'!G$30))),(IF(VLOOKUP($Q254,'Workforce hours'!$C$8:$AD$30,BG$7,FALSE)=0,0,(AE254/(VLOOKUP($Q254,'Workforce hours'!$C$8:$AD$30,BG$7,FALSE))))))</f>
        <v>0</v>
      </c>
      <c r="BH254" s="288">
        <f>IF($Q254="n/a",(IF('Workforce hours'!H$30=0,0,(AF254/'Workforce hours'!H$30))),(IF(VLOOKUP($Q254,'Workforce hours'!$C$8:$AD$30,BH$7,FALSE)=0,0,(AF254/(VLOOKUP($Q254,'Workforce hours'!$C$8:$AD$30,BH$7,FALSE))))))</f>
        <v>0</v>
      </c>
      <c r="BI254" s="288">
        <f>IF($Q254="n/a",(IF('Workforce hours'!I$30=0,0,(AG254/'Workforce hours'!I$30))),(IF(VLOOKUP($Q254,'Workforce hours'!$C$8:$AD$30,BI$7,FALSE)=0,0,(AG254/(VLOOKUP($Q254,'Workforce hours'!$C$8:$AD$30,BI$7,FALSE))))))</f>
        <v>0</v>
      </c>
      <c r="BJ254" s="288">
        <f>IF($Q254="n/a",(IF('Workforce hours'!J$30=0,0,(AH254/'Workforce hours'!J$30))),(IF(VLOOKUP($Q254,'Workforce hours'!$C$8:$AD$30,BJ$7,FALSE)=0,0,(AH254/(VLOOKUP($Q254,'Workforce hours'!$C$8:$AD$30,BJ$7,FALSE))))))</f>
        <v>0</v>
      </c>
      <c r="BK254" s="288">
        <f>IF($Q254="n/a",(IF('Workforce hours'!K$30=0,0,(AI254/'Workforce hours'!K$30))),(IF(VLOOKUP($Q254,'Workforce hours'!$C$8:$AD$30,BK$7,FALSE)=0,0,(AI254/(VLOOKUP($Q254,'Workforce hours'!$C$8:$AD$30,BK$7,FALSE))))))</f>
        <v>0</v>
      </c>
      <c r="BL254" s="288">
        <f>IF($Q254="n/a",(IF('Workforce hours'!L$30=0,0,(AJ254/'Workforce hours'!L$30))),(IF(VLOOKUP($Q254,'Workforce hours'!$C$8:$AD$30,BL$7,FALSE)=0,0,(AJ254/(VLOOKUP($Q254,'Workforce hours'!$C$8:$AD$30,BL$7,FALSE))))))</f>
        <v>0</v>
      </c>
      <c r="BM254" s="288">
        <f>IF($Q254="n/a",(IF('Workforce hours'!M$30=0,0,(AK254/'Workforce hours'!M$30))),(IF(VLOOKUP($Q254,'Workforce hours'!$C$8:$AD$30,BM$7,FALSE)=0,0,(AK254/(VLOOKUP($Q254,'Workforce hours'!$C$8:$AD$30,BM$7,FALSE))))))</f>
        <v>0</v>
      </c>
      <c r="BN254" s="288">
        <f>IF($Q254="n/a",(IF('Workforce hours'!N$30=0,0,(AL254/'Workforce hours'!N$30))),(IF(VLOOKUP($Q254,'Workforce hours'!$C$8:$AD$30,BN$7,FALSE)=0,0,(AL254/(VLOOKUP($Q254,'Workforce hours'!$C$8:$AD$30,BN$7,FALSE))))))</f>
        <v>0</v>
      </c>
      <c r="BO254" s="288">
        <f>IF($Q254="n/a",(IF('Workforce hours'!O$30=0,0,(AM254/'Workforce hours'!O$30))),(IF(VLOOKUP($Q254,'Workforce hours'!$C$8:$AD$30,BO$7,FALSE)=0,0,(AM254/(VLOOKUP($Q254,'Workforce hours'!$C$8:$AD$30,BO$7,FALSE))))))</f>
        <v>0</v>
      </c>
      <c r="BP254" s="288">
        <f>IF($Q254="n/a",(IF('Workforce hours'!P$30=0,0,(AN254/'Workforce hours'!P$30))),(IF(VLOOKUP($Q254,'Workforce hours'!$C$8:$AD$30,BP$7,FALSE)=0,0,(AN254/(VLOOKUP($Q254,'Workforce hours'!$C$8:$AD$30,BP$7,FALSE))))))</f>
        <v>0</v>
      </c>
      <c r="BQ254" s="288">
        <f>IF($Q254="n/a",(IF('Workforce hours'!Q$30=0,0,(AO254/'Workforce hours'!Q$30))),(IF(VLOOKUP($Q254,'Workforce hours'!$C$8:$AD$30,BQ$7,FALSE)=0,0,(AO254/(VLOOKUP($Q254,'Workforce hours'!$C$8:$AD$30,BQ$7,FALSE))))))</f>
        <v>0</v>
      </c>
      <c r="BR254" s="288">
        <f>IF($Q254="n/a",(IF('Workforce hours'!R$30=0,0,(AP254/'Workforce hours'!R$30))),(IF(VLOOKUP($Q254,'Workforce hours'!$C$8:$AD$30,BR$7,FALSE)=0,0,(AP254/(VLOOKUP($Q254,'Workforce hours'!$C$8:$AD$30,BR$7,FALSE))))))</f>
        <v>0</v>
      </c>
      <c r="BS254" s="288">
        <f>IF($Q254="n/a",(IF('Workforce hours'!S$30=0,0,(AQ254/'Workforce hours'!S$30))),(IF(VLOOKUP($Q254,'Workforce hours'!$C$8:$AD$30,BS$7,FALSE)=0,0,(AQ254/(VLOOKUP($Q254,'Workforce hours'!$C$8:$AD$30,BS$7,FALSE))))))</f>
        <v>0</v>
      </c>
      <c r="BT254" s="288">
        <f>IF($Q254="n/a",(IF('Workforce hours'!T$30=0,0,(AR254/'Workforce hours'!T$30))),(IF(VLOOKUP($Q254,'Workforce hours'!$C$8:$AD$30,BT$7,FALSE)=0,0,(AR254/(VLOOKUP($Q254,'Workforce hours'!$C$8:$AD$30,BT$7,FALSE))))))</f>
        <v>0</v>
      </c>
      <c r="BU254" s="288">
        <f>IF($Q254="n/a",(IF('Workforce hours'!U$30=0,0,(AS254/'Workforce hours'!U$30))),(IF(VLOOKUP($Q254,'Workforce hours'!$C$8:$AD$30,BU$7,FALSE)=0,0,(AS254/(VLOOKUP($Q254,'Workforce hours'!$C$8:$AD$30,BU$7,FALSE))))))</f>
        <v>278.79821339632559</v>
      </c>
      <c r="BV254" s="288">
        <f>IF($Q254="n/a",(IF('Workforce hours'!V$30=0,0,(AT254/'Workforce hours'!V$30))),(IF(VLOOKUP($Q254,'Workforce hours'!$C$8:$AD$30,BV$7,FALSE)=0,0,(AT254/(VLOOKUP($Q254,'Workforce hours'!$C$8:$AD$30,BV$7,FALSE))))))</f>
        <v>0</v>
      </c>
      <c r="BW254" s="288">
        <f>IF($Q254="n/a",(IF('Workforce hours'!W$30=0,0,(AU254/'Workforce hours'!W$30))),(IF(VLOOKUP($Q254,'Workforce hours'!$C$8:$AD$30,BW$7,FALSE)=0,0,(AU254/(VLOOKUP($Q254,'Workforce hours'!$C$8:$AD$30,BW$7,FALSE))))))</f>
        <v>0</v>
      </c>
      <c r="BX254" s="288">
        <f>IF($Q254="n/a",(IF('Workforce hours'!X$30=0,0,(AV254/'Workforce hours'!X$30))),(IF(VLOOKUP($Q254,'Workforce hours'!$C$8:$AD$30,BX$7,FALSE)=0,0,(AV254/(VLOOKUP($Q254,'Workforce hours'!$C$8:$AD$30,BX$7,FALSE))))))</f>
        <v>0</v>
      </c>
      <c r="BY254" s="288">
        <f>IF($Q254="n/a",(IF('Workforce hours'!Y$30=0,0,(AW254/'Workforce hours'!Y$30))),(IF(VLOOKUP($Q254,'Workforce hours'!$C$8:$AD$30,BY$7,FALSE)=0,0,(AW254/(VLOOKUP($Q254,'Workforce hours'!$C$8:$AD$30,BY$7,FALSE))))))</f>
        <v>0</v>
      </c>
      <c r="BZ254" s="288">
        <f>IF($Q254="n/a",(IF('Workforce hours'!Z$30=0,0,(AX254/'Workforce hours'!Z$30))),(IF(VLOOKUP($Q254,'Workforce hours'!$C$8:$AD$30,BZ$7,FALSE)=0,0,(AX254/(VLOOKUP($Q254,'Workforce hours'!$C$8:$AD$30,BZ$7,FALSE))))))</f>
        <v>0</v>
      </c>
      <c r="CA254" s="288">
        <f>IF($Q254="n/a",(IF('Workforce hours'!AA$30=0,0,(AY254/'Workforce hours'!AA$30))),(IF(VLOOKUP($Q254,'Workforce hours'!$C$8:$AD$30,CA$7,FALSE)=0,0,(AY254/(VLOOKUP($Q254,'Workforce hours'!$C$8:$AD$30,CA$7,FALSE))))))</f>
        <v>0</v>
      </c>
      <c r="CB254" s="288">
        <f>IF($Q254="n/a",(IF('Workforce hours'!AB$30=0,0,(AZ254/'Workforce hours'!AB$30))),(IF(VLOOKUP($Q254,'Workforce hours'!$C$8:$AD$30,CB$7,FALSE)=0,0,(AZ254/(VLOOKUP($Q254,'Workforce hours'!$C$8:$AD$30,CB$7,FALSE))))))</f>
        <v>0</v>
      </c>
      <c r="CC254" s="288">
        <f>IF($Q254="n/a",(IF('Workforce hours'!AC$30=0,0,(BA254/'Workforce hours'!AC$30))),(IF(VLOOKUP($Q254,'Workforce hours'!$C$8:$AD$30,CC$7,FALSE)=0,0,(BA254/(VLOOKUP($Q254,'Workforce hours'!$C$8:$AD$30,CC$7,FALSE))))))</f>
        <v>0</v>
      </c>
      <c r="CD254" s="288">
        <f>IF($Q254="n/a",(IF('Workforce hours'!AD$30=0,0,(BB254/'Workforce hours'!AD$30))),(IF(VLOOKUP($Q254,'Workforce hours'!$C$8:$AD$30,CD$7,FALSE)=0,0,(BB254/(VLOOKUP($Q254,'Workforce hours'!$C$8:$AD$30,CD$7,FALSE))))))</f>
        <v>0</v>
      </c>
      <c r="CE254" s="289">
        <f t="shared" si="34"/>
        <v>0</v>
      </c>
      <c r="CF254" s="290">
        <f>BD254*'Workforce costs'!B$9*(1+'Workforce costs'!B$10)*(1+'Workforce costs'!B$11)</f>
        <v>0</v>
      </c>
      <c r="CG254" s="290">
        <f>BE254*'Workforce costs'!C$9*(1+'Workforce costs'!C$10)*(1+'Workforce costs'!C$11)</f>
        <v>0</v>
      </c>
      <c r="CH254" s="290">
        <f>BF254*'Workforce costs'!D$9*(1+'Workforce costs'!D$10)*(1+'Workforce costs'!D$11)</f>
        <v>0</v>
      </c>
      <c r="CI254" s="290">
        <f>BG254*'Workforce costs'!E$9*(1+'Workforce costs'!E$10)*(1+'Workforce costs'!E$11)</f>
        <v>0</v>
      </c>
      <c r="CJ254" s="290">
        <f>BH254*'Workforce costs'!F$9*(1+'Workforce costs'!F$10)*(1+'Workforce costs'!F$11)</f>
        <v>0</v>
      </c>
      <c r="CK254" s="290">
        <f>BI254*'Workforce costs'!G$9*(1+'Workforce costs'!G$10)*(1+'Workforce costs'!G$11)</f>
        <v>0</v>
      </c>
      <c r="CL254" s="290">
        <f>BJ254*'Workforce costs'!H$9*(1+'Workforce costs'!H$10)*(1+'Workforce costs'!H$11)</f>
        <v>0</v>
      </c>
      <c r="CM254" s="290">
        <f>BK254*'Workforce costs'!I$9*(1+'Workforce costs'!I$10)*(1+'Workforce costs'!I$11)</f>
        <v>0</v>
      </c>
      <c r="CN254" s="290">
        <f>BL254*'Workforce costs'!J$9*(1+'Workforce costs'!J$10)*(1+'Workforce costs'!J$11)</f>
        <v>0</v>
      </c>
      <c r="CO254" s="290">
        <f>BM254*'Workforce costs'!K$9*(1+'Workforce costs'!K$10)*(1+'Workforce costs'!K$11)</f>
        <v>0</v>
      </c>
      <c r="CP254" s="290">
        <f>BN254*'Workforce costs'!L$9*(1+'Workforce costs'!L$10)*(1+'Workforce costs'!L$11)</f>
        <v>0</v>
      </c>
      <c r="CQ254" s="290">
        <f>BO254*'Workforce costs'!M$9*(1+'Workforce costs'!M$10)*(1+'Workforce costs'!M$11)</f>
        <v>0</v>
      </c>
      <c r="CR254" s="290">
        <f>BP254*'Workforce costs'!N$9*(1+'Workforce costs'!N$10)*(1+'Workforce costs'!N$11)</f>
        <v>0</v>
      </c>
      <c r="CS254" s="290">
        <f>BQ254*'Workforce costs'!O$9*(1+'Workforce costs'!O$10)*(1+'Workforce costs'!O$11)</f>
        <v>0</v>
      </c>
      <c r="CT254" s="290">
        <f>BR254*'Workforce costs'!P$9*(1+'Workforce costs'!P$10)*(1+'Workforce costs'!P$11)</f>
        <v>0</v>
      </c>
      <c r="CU254" s="290">
        <f>BS254*'Workforce costs'!Q$9*(1+'Workforce costs'!Q$10)*(1+'Workforce costs'!Q$11)</f>
        <v>0</v>
      </c>
      <c r="CV254" s="290">
        <f>BT254*'Workforce costs'!R$9*(1+'Workforce costs'!R$10)*(1+'Workforce costs'!R$11)</f>
        <v>0</v>
      </c>
      <c r="CW254" s="290">
        <f>BU254*'Workforce costs'!S$9*(1+'Workforce costs'!S$10)*(1+'Workforce costs'!S$11)</f>
        <v>0</v>
      </c>
      <c r="CX254" s="290">
        <f>BV254*'Workforce costs'!T$9*(1+'Workforce costs'!T$10)*(1+'Workforce costs'!T$11)</f>
        <v>0</v>
      </c>
      <c r="CY254" s="290">
        <f>BW254*'Workforce costs'!U$9*(1+'Workforce costs'!U$10)*(1+'Workforce costs'!U$11)</f>
        <v>0</v>
      </c>
      <c r="CZ254" s="290">
        <f>BX254*'Workforce costs'!V$9*(1+'Workforce costs'!V$10)*(1+'Workforce costs'!V$11)</f>
        <v>0</v>
      </c>
      <c r="DA254" s="290">
        <f>BY254*'Workforce costs'!W$9*(1+'Workforce costs'!W$10)*(1+'Workforce costs'!W$11)</f>
        <v>0</v>
      </c>
      <c r="DB254" s="290">
        <f>BZ254*'Workforce costs'!X$9*(1+'Workforce costs'!X$10)*(1+'Workforce costs'!X$11)</f>
        <v>0</v>
      </c>
      <c r="DC254" s="290">
        <f>CA254*'Workforce costs'!Y$9*(1+'Workforce costs'!Y$10)*(1+'Workforce costs'!Y$11)</f>
        <v>0</v>
      </c>
      <c r="DD254" s="290">
        <f>CB254*'Workforce costs'!Z$9*(1+'Workforce costs'!Z$10)*(1+'Workforce costs'!Z$11)</f>
        <v>0</v>
      </c>
      <c r="DE254" s="290">
        <f>CC254*'Workforce costs'!AA$9*(1+'Workforce costs'!AA$10)*(1+'Workforce costs'!AA$11)</f>
        <v>0</v>
      </c>
      <c r="DF254" s="290">
        <f>CD254*'Workforce costs'!AB$9*(1+'Workforce costs'!AB$10)*(1+'Workforce costs'!AB$11)</f>
        <v>0</v>
      </c>
    </row>
    <row r="255" spans="1:110" x14ac:dyDescent="0.3">
      <c r="A255" s="2" t="str">
        <f>Outputs!$A$4</f>
        <v>Australia</v>
      </c>
      <c r="B255" s="2" t="str">
        <f t="shared" si="27"/>
        <v>Australia 12to17</v>
      </c>
      <c r="C255" s="30">
        <f>VLOOKUP($B255,Populations!$D$15:$H$1920,3,FALSE)</f>
        <v>1959472</v>
      </c>
      <c r="D255" s="255">
        <f>IF(OR($H255="General pop",$H255="Schools",$H255="Workplace",$H255="Skills Training",$H255="Digital Supports"),1,VLOOKUP($B255,Populations!$D$15:$H$1920,5,FALSE))</f>
        <v>1</v>
      </c>
      <c r="E255" s="88">
        <f>VLOOKUP(I255,Epidemiology!$C$10:$H$47,6,FALSE)</f>
        <v>2044</v>
      </c>
      <c r="F255" s="102">
        <f>'Care profiles'!R256</f>
        <v>1</v>
      </c>
      <c r="G255" s="15" t="str">
        <f>'Care profiles'!A256</f>
        <v>12to17</v>
      </c>
      <c r="H255" s="15" t="str">
        <f>'Care profiles'!B256</f>
        <v>Attempts</v>
      </c>
      <c r="I255" s="15" t="str">
        <f>'Care profiles'!C256</f>
        <v>Attempts_12-17yrs</v>
      </c>
      <c r="J255" s="15" t="str">
        <f>'Care profiles'!D256</f>
        <v>Care profile</v>
      </c>
      <c r="K255" s="15" t="str">
        <f>'Care profiles'!E256</f>
        <v>Aftercare Services</v>
      </c>
      <c r="L255" s="104">
        <f>'Care profiles'!F256</f>
        <v>0.95</v>
      </c>
      <c r="M255" s="15">
        <f>'Care profiles'!G256</f>
        <v>12</v>
      </c>
      <c r="N255" s="15">
        <f>'Care profiles'!H256</f>
        <v>60</v>
      </c>
      <c r="O255" s="15" t="str">
        <f>'Care profiles'!I256</f>
        <v>min</v>
      </c>
      <c r="P255" s="15" t="str">
        <f>'Care profiles'!J256</f>
        <v>Team</v>
      </c>
      <c r="Q255" s="15" t="str">
        <f>'Care profiles'!K256</f>
        <v>Aftercare Services</v>
      </c>
      <c r="R255" s="15" t="str">
        <f>'Care profiles'!M256</f>
        <v>N</v>
      </c>
      <c r="S255" s="15" t="str">
        <f>'Care profiles'!O256</f>
        <v>N</v>
      </c>
      <c r="T255" s="15" t="str">
        <f>'Care profiles'!Q256</f>
        <v>Y</v>
      </c>
      <c r="U255" s="30">
        <f t="shared" si="28"/>
        <v>40051.607680000001</v>
      </c>
      <c r="V255" s="30">
        <f t="shared" si="29"/>
        <v>38049.027296</v>
      </c>
      <c r="W255" s="30">
        <f>IF(M255="n/a",0,IF(O255="days",V255*M255*(1+(VLOOKUP(K255,'Bed parameters'!$A$9:$G$12,7,FALSE))),V255*M255))</f>
        <v>456588.327552</v>
      </c>
      <c r="X255" s="30">
        <f t="shared" si="30"/>
        <v>456588.327552</v>
      </c>
      <c r="Y255" s="30">
        <f t="shared" si="31"/>
        <v>0</v>
      </c>
      <c r="Z255" s="113">
        <f>_xlfn.IFNA(Y255/((VLOOKUP(K255,'Bed parameters'!$A$9:$G$12,3,FALSE))*(VLOOKUP(K255,'Bed parameters'!$A$9:$G$12,5,FALSE))),0)</f>
        <v>0</v>
      </c>
      <c r="AA255" s="30">
        <f t="shared" si="32"/>
        <v>456588.327552</v>
      </c>
      <c r="AB255" s="30">
        <f>_xlfn.IFNA(IF($O255="days",$Y255*(VLOOKUP($K255,'Bed parameters'!$A$9:$I$12,9,FALSE))*$F255*(VLOOKUP($Q255,'Workforce distribution'!$C$8:$AD$30,AB$7,FALSE)),IF($Q255="n/a",(IF($P255=AB$6,$X255*$F255,0)),$X255*$F255*(VLOOKUP($Q255,'Workforce distribution'!$C$8:$AD$30,AB$7,FALSE)))),0)</f>
        <v>0</v>
      </c>
      <c r="AC255" s="30">
        <f>_xlfn.IFNA(IF($O255="days",$Y255*(VLOOKUP($K255,'Bed parameters'!$A$9:$I$12,9,FALSE))*$F255*(VLOOKUP($Q255,'Workforce distribution'!$C$8:$AD$30,AC$7,FALSE)),IF($Q255="n/a",(IF($P255=AC$6,$X255*$F255,0)),$X255*$F255*(VLOOKUP($Q255,'Workforce distribution'!$C$8:$AD$30,AC$7,FALSE)))),0)</f>
        <v>0</v>
      </c>
      <c r="AD255" s="30">
        <f>_xlfn.IFNA(IF($O255="days",$Y255*(VLOOKUP($K255,'Bed parameters'!$A$9:$I$12,9,FALSE))*$F255*(VLOOKUP($Q255,'Workforce distribution'!$C$8:$AD$30,AD$7,FALSE)),IF($Q255="n/a",(IF($P255=AD$6,$X255*$F255,0)),$X255*$F255*(VLOOKUP($Q255,'Workforce distribution'!$C$8:$AD$30,AD$7,FALSE)))),0)</f>
        <v>0</v>
      </c>
      <c r="AE255" s="30">
        <f>_xlfn.IFNA(IF($O255="days",$Y255*(VLOOKUP($K255,'Bed parameters'!$A$9:$I$12,9,FALSE))*$F255*(VLOOKUP($Q255,'Workforce distribution'!$C$8:$AD$30,AE$7,FALSE)),IF($Q255="n/a",(IF($P255=AE$6,$X255*$F255,0)),$X255*$F255*(VLOOKUP($Q255,'Workforce distribution'!$C$8:$AD$30,AE$7,FALSE)))),0)</f>
        <v>45658.832755200005</v>
      </c>
      <c r="AF255" s="30">
        <f>_xlfn.IFNA(IF($O255="days",$Y255*(VLOOKUP($K255,'Bed parameters'!$A$9:$I$12,9,FALSE))*$F255*(VLOOKUP($Q255,'Workforce distribution'!$C$8:$AD$30,AF$7,FALSE)),IF($Q255="n/a",(IF($P255=AF$6,$X255*$F255,0)),$X255*$F255*(VLOOKUP($Q255,'Workforce distribution'!$C$8:$AD$30,AF$7,FALSE)))),0)</f>
        <v>0</v>
      </c>
      <c r="AG255" s="30">
        <f>_xlfn.IFNA(IF($O255="days",$Y255*(VLOOKUP($K255,'Bed parameters'!$A$9:$I$12,9,FALSE))*$F255*(VLOOKUP($Q255,'Workforce distribution'!$C$8:$AD$30,AG$7,FALSE)),IF($Q255="n/a",(IF($P255=AG$6,$X255*$F255,0)),$X255*$F255*(VLOOKUP($Q255,'Workforce distribution'!$C$8:$AD$30,AG$7,FALSE)))),0)</f>
        <v>0</v>
      </c>
      <c r="AH255" s="30">
        <f>_xlfn.IFNA(IF($O255="days",$Y255*(VLOOKUP($K255,'Bed parameters'!$A$9:$I$12,9,FALSE))*$F255*(VLOOKUP($Q255,'Workforce distribution'!$C$8:$AD$30,AH$7,FALSE)),IF($Q255="n/a",(IF($P255=AH$6,$X255*$F255,0)),$X255*$F255*(VLOOKUP($Q255,'Workforce distribution'!$C$8:$AD$30,AH$7,FALSE)))),0)</f>
        <v>0</v>
      </c>
      <c r="AI255" s="30">
        <f>_xlfn.IFNA(IF($O255="days",$Y255*(VLOOKUP($K255,'Bed parameters'!$A$9:$I$12,9,FALSE))*$F255*(VLOOKUP($Q255,'Workforce distribution'!$C$8:$AD$30,AI$7,FALSE)),IF($Q255="n/a",(IF($P255=AI$6,$X255*$F255,0)),$X255*$F255*(VLOOKUP($Q255,'Workforce distribution'!$C$8:$AD$30,AI$7,FALSE)))),0)</f>
        <v>0</v>
      </c>
      <c r="AJ255" s="30">
        <f>_xlfn.IFNA(IF($O255="days",$Y255*(VLOOKUP($K255,'Bed parameters'!$A$9:$I$12,9,FALSE))*$F255*(VLOOKUP($Q255,'Workforce distribution'!$C$8:$AD$30,AJ$7,FALSE)),IF($Q255="n/a",(IF($P255=AJ$6,$X255*$F255,0)),$X255*$F255*(VLOOKUP($Q255,'Workforce distribution'!$C$8:$AD$30,AJ$7,FALSE)))),0)</f>
        <v>0</v>
      </c>
      <c r="AK255" s="30">
        <f>_xlfn.IFNA(IF($O255="days",$Y255*(VLOOKUP($K255,'Bed parameters'!$A$9:$I$12,9,FALSE))*$F255*(VLOOKUP($Q255,'Workforce distribution'!$C$8:$AD$30,AK$7,FALSE)),IF($Q255="n/a",(IF($P255=AK$6,$X255*$F255,0)),$X255*$F255*(VLOOKUP($Q255,'Workforce distribution'!$C$8:$AD$30,AK$7,FALSE)))),0)</f>
        <v>319611.8292864</v>
      </c>
      <c r="AL255" s="30">
        <f>_xlfn.IFNA(IF($O255="days",$Y255*(VLOOKUP($K255,'Bed parameters'!$A$9:$I$12,9,FALSE))*$F255*(VLOOKUP($Q255,'Workforce distribution'!$C$8:$AD$30,AL$7,FALSE)),IF($Q255="n/a",(IF($P255=AL$6,$X255*$F255,0)),$X255*$F255*(VLOOKUP($Q255,'Workforce distribution'!$C$8:$AD$30,AL$7,FALSE)))),0)</f>
        <v>0</v>
      </c>
      <c r="AM255" s="30">
        <f>_xlfn.IFNA(IF($O255="days",$Y255*(VLOOKUP($K255,'Bed parameters'!$A$9:$I$12,9,FALSE))*$F255*(VLOOKUP($Q255,'Workforce distribution'!$C$8:$AD$30,AM$7,FALSE)),IF($Q255="n/a",(IF($P255=AM$6,$X255*$F255,0)),$X255*$F255*(VLOOKUP($Q255,'Workforce distribution'!$C$8:$AD$30,AM$7,FALSE)))),0)</f>
        <v>0</v>
      </c>
      <c r="AN255" s="30">
        <f>_xlfn.IFNA(IF($O255="days",$Y255*(VLOOKUP($K255,'Bed parameters'!$A$9:$I$12,9,FALSE))*$F255*(VLOOKUP($Q255,'Workforce distribution'!$C$8:$AD$30,AN$7,FALSE)),IF($Q255="n/a",(IF($P255=AN$6,$X255*$F255,0)),$X255*$F255*(VLOOKUP($Q255,'Workforce distribution'!$C$8:$AD$30,AN$7,FALSE)))),0)</f>
        <v>0</v>
      </c>
      <c r="AO255" s="30">
        <f>_xlfn.IFNA(IF($O255="days",$Y255*(VLOOKUP($K255,'Bed parameters'!$A$9:$I$12,9,FALSE))*$F255*(VLOOKUP($Q255,'Workforce distribution'!$C$8:$AD$30,AO$7,FALSE)),IF($Q255="n/a",(IF($P255=AO$6,$X255*$F255,0)),$X255*$F255*(VLOOKUP($Q255,'Workforce distribution'!$C$8:$AD$30,AO$7,FALSE)))),0)</f>
        <v>0</v>
      </c>
      <c r="AP255" s="30">
        <f>_xlfn.IFNA(IF($O255="days",$Y255*(VLOOKUP($K255,'Bed parameters'!$A$9:$I$12,9,FALSE))*$F255*(VLOOKUP($Q255,'Workforce distribution'!$C$8:$AD$30,AP$7,FALSE)),IF($Q255="n/a",(IF($P255=AP$6,$X255*$F255,0)),$X255*$F255*(VLOOKUP($Q255,'Workforce distribution'!$C$8:$AD$30,AP$7,FALSE)))),0)</f>
        <v>0</v>
      </c>
      <c r="AQ255" s="30">
        <f>_xlfn.IFNA(IF($O255="days",$Y255*(VLOOKUP($K255,'Bed parameters'!$A$9:$I$12,9,FALSE))*$F255*(VLOOKUP($Q255,'Workforce distribution'!$C$8:$AD$30,AQ$7,FALSE)),IF($Q255="n/a",(IF($P255=AQ$6,$X255*$F255,0)),$X255*$F255*(VLOOKUP($Q255,'Workforce distribution'!$C$8:$AD$30,AQ$7,FALSE)))),0)</f>
        <v>0</v>
      </c>
      <c r="AR255" s="30">
        <f>_xlfn.IFNA(IF($O255="days",$Y255*(VLOOKUP($K255,'Bed parameters'!$A$9:$I$12,9,FALSE))*$F255*(VLOOKUP($Q255,'Workforce distribution'!$C$8:$AD$30,AR$7,FALSE)),IF($Q255="n/a",(IF($P255=AR$6,$X255*$F255,0)),$X255*$F255*(VLOOKUP($Q255,'Workforce distribution'!$C$8:$AD$30,AR$7,FALSE)))),0)</f>
        <v>0</v>
      </c>
      <c r="AS255" s="30">
        <f>_xlfn.IFNA(IF($O255="days",$Y255*(VLOOKUP($K255,'Bed parameters'!$A$9:$I$12,9,FALSE))*$F255*(VLOOKUP($Q255,'Workforce distribution'!$C$8:$AD$30,AS$7,FALSE)),IF($Q255="n/a",(IF($P255=AS$6,$X255*$F255,0)),$X255*$F255*(VLOOKUP($Q255,'Workforce distribution'!$C$8:$AD$30,AS$7,FALSE)))),0)</f>
        <v>91317.665510400009</v>
      </c>
      <c r="AT255" s="30">
        <f>_xlfn.IFNA(IF($O255="days",$Y255*(VLOOKUP($K255,'Bed parameters'!$A$9:$I$12,9,FALSE))*$F255*(VLOOKUP($Q255,'Workforce distribution'!$C$8:$AD$30,AT$7,FALSE)),IF($Q255="n/a",(IF($P255=AT$6,$X255*$F255,0)),$X255*$F255*(VLOOKUP($Q255,'Workforce distribution'!$C$8:$AD$30,AT$7,FALSE)))),0)</f>
        <v>0</v>
      </c>
      <c r="AU255" s="30">
        <f>_xlfn.IFNA(IF($O255="days",$Y255*(VLOOKUP($K255,'Bed parameters'!$A$9:$I$12,9,FALSE))*$F255*(VLOOKUP($Q255,'Workforce distribution'!$C$8:$AD$30,AU$7,FALSE)),IF($Q255="n/a",(IF($P255=AU$6,$X255*$F255,0)),$X255*$F255*(VLOOKUP($Q255,'Workforce distribution'!$C$8:$AD$30,AU$7,FALSE)))),0)</f>
        <v>0</v>
      </c>
      <c r="AV255" s="30">
        <f>_xlfn.IFNA(IF($O255="days",$Y255*(VLOOKUP($K255,'Bed parameters'!$A$9:$I$12,9,FALSE))*$F255*(VLOOKUP($Q255,'Workforce distribution'!$C$8:$AD$30,AV$7,FALSE)),IF($Q255="n/a",(IF($P255=AV$6,$X255*$F255,0)),$X255*$F255*(VLOOKUP($Q255,'Workforce distribution'!$C$8:$AD$30,AV$7,FALSE)))),0)</f>
        <v>0</v>
      </c>
      <c r="AW255" s="30">
        <f>_xlfn.IFNA(IF($O255="days",$Y255*(VLOOKUP($K255,'Bed parameters'!$A$9:$I$12,9,FALSE))*$F255*(VLOOKUP($Q255,'Workforce distribution'!$C$8:$AD$30,AW$7,FALSE)),IF($Q255="n/a",(IF($P255=AW$6,$X255*$F255,0)),$X255*$F255*(VLOOKUP($Q255,'Workforce distribution'!$C$8:$AD$30,AW$7,FALSE)))),0)</f>
        <v>0</v>
      </c>
      <c r="AX255" s="30">
        <f>_xlfn.IFNA(IF($O255="days",$Y255*(VLOOKUP($K255,'Bed parameters'!$A$9:$I$12,9,FALSE))*$F255*(VLOOKUP($Q255,'Workforce distribution'!$C$8:$AD$30,AX$7,FALSE)),IF($Q255="n/a",(IF($P255=AX$6,$X255*$F255,0)),$X255*$F255*(VLOOKUP($Q255,'Workforce distribution'!$C$8:$AD$30,AX$7,FALSE)))),0)</f>
        <v>0</v>
      </c>
      <c r="AY255" s="30">
        <f>_xlfn.IFNA(IF($O255="days",$Y255*(VLOOKUP($K255,'Bed parameters'!$A$9:$I$12,9,FALSE))*$F255*(VLOOKUP($Q255,'Workforce distribution'!$C$8:$AD$30,AY$7,FALSE)),IF($Q255="n/a",(IF($P255=AY$6,$X255*$F255,0)),$X255*$F255*(VLOOKUP($Q255,'Workforce distribution'!$C$8:$AD$30,AY$7,FALSE)))),0)</f>
        <v>0</v>
      </c>
      <c r="AZ255" s="30">
        <f>_xlfn.IFNA(IF($O255="days",$Y255*(VLOOKUP($K255,'Bed parameters'!$A$9:$I$12,9,FALSE))*$F255*(VLOOKUP($Q255,'Workforce distribution'!$C$8:$AD$30,AZ$7,FALSE)),IF($Q255="n/a",(IF($P255=AZ$6,$X255*$F255,0)),$X255*$F255*(VLOOKUP($Q255,'Workforce distribution'!$C$8:$AD$30,AZ$7,FALSE)))),0)</f>
        <v>0</v>
      </c>
      <c r="BA255" s="30">
        <f>_xlfn.IFNA(IF($O255="days",$Y255*(VLOOKUP($K255,'Bed parameters'!$A$9:$I$12,9,FALSE))*$F255*(VLOOKUP($Q255,'Workforce distribution'!$C$8:$AD$30,BA$7,FALSE)),IF($Q255="n/a",(IF($P255=BA$6,$X255*$F255,0)),$X255*$F255*(VLOOKUP($Q255,'Workforce distribution'!$C$8:$AD$30,BA$7,FALSE)))),0)</f>
        <v>0</v>
      </c>
      <c r="BB255" s="30">
        <f>_xlfn.IFNA(IF($O255="days",$Y255*(VLOOKUP($K255,'Bed parameters'!$A$9:$I$12,9,FALSE))*$F255*(VLOOKUP($Q255,'Workforce distribution'!$C$8:$AD$30,BB$7,FALSE)),IF($Q255="n/a",(IF($P255=BB$6,$X255*$F255,0)),$X255*$F255*(VLOOKUP($Q255,'Workforce distribution'!$C$8:$AD$30,BB$7,FALSE)))),0)</f>
        <v>0</v>
      </c>
      <c r="BC255" s="149">
        <f t="shared" si="33"/>
        <v>393.11793616638124</v>
      </c>
      <c r="BD255" s="288">
        <f>IF($Q255="n/a",(IF('Workforce hours'!D$30=0,0,(AB255/'Workforce hours'!D$30))),(IF(VLOOKUP($Q255,'Workforce hours'!$C$8:$AD$30,BD$7,FALSE)=0,0,(AB255/(VLOOKUP($Q255,'Workforce hours'!$C$8:$AD$30,BD$7,FALSE))))))</f>
        <v>0</v>
      </c>
      <c r="BE255" s="288">
        <f>IF($Q255="n/a",(IF('Workforce hours'!E$30=0,0,(AC255/'Workforce hours'!E$30))),(IF(VLOOKUP($Q255,'Workforce hours'!$C$8:$AD$30,BE$7,FALSE)=0,0,(AC255/(VLOOKUP($Q255,'Workforce hours'!$C$8:$AD$30,BE$7,FALSE))))))</f>
        <v>0</v>
      </c>
      <c r="BF255" s="288">
        <f>IF($Q255="n/a",(IF('Workforce hours'!F$30=0,0,(AD255/'Workforce hours'!F$30))),(IF(VLOOKUP($Q255,'Workforce hours'!$C$8:$AD$30,BF$7,FALSE)=0,0,(AD255/(VLOOKUP($Q255,'Workforce hours'!$C$8:$AD$30,BF$7,FALSE))))))</f>
        <v>0</v>
      </c>
      <c r="BG255" s="288">
        <f>IF($Q255="n/a",(IF('Workforce hours'!G$30=0,0,(AE255/'Workforce hours'!G$30))),(IF(VLOOKUP($Q255,'Workforce hours'!$C$8:$AD$30,BG$7,FALSE)=0,0,(AE255/(VLOOKUP($Q255,'Workforce hours'!$C$8:$AD$30,BG$7,FALSE))))))</f>
        <v>35.476948527738934</v>
      </c>
      <c r="BH255" s="288">
        <f>IF($Q255="n/a",(IF('Workforce hours'!H$30=0,0,(AF255/'Workforce hours'!H$30))),(IF(VLOOKUP($Q255,'Workforce hours'!$C$8:$AD$30,BH$7,FALSE)=0,0,(AF255/(VLOOKUP($Q255,'Workforce hours'!$C$8:$AD$30,BH$7,FALSE))))))</f>
        <v>0</v>
      </c>
      <c r="BI255" s="288">
        <f>IF($Q255="n/a",(IF('Workforce hours'!I$30=0,0,(AG255/'Workforce hours'!I$30))),(IF(VLOOKUP($Q255,'Workforce hours'!$C$8:$AD$30,BI$7,FALSE)=0,0,(AG255/(VLOOKUP($Q255,'Workforce hours'!$C$8:$AD$30,BI$7,FALSE))))))</f>
        <v>0</v>
      </c>
      <c r="BJ255" s="288">
        <f>IF($Q255="n/a",(IF('Workforce hours'!J$30=0,0,(AH255/'Workforce hours'!J$30))),(IF(VLOOKUP($Q255,'Workforce hours'!$C$8:$AD$30,BJ$7,FALSE)=0,0,(AH255/(VLOOKUP($Q255,'Workforce hours'!$C$8:$AD$30,BJ$7,FALSE))))))</f>
        <v>0</v>
      </c>
      <c r="BK255" s="288">
        <f>IF($Q255="n/a",(IF('Workforce hours'!K$30=0,0,(AI255/'Workforce hours'!K$30))),(IF(VLOOKUP($Q255,'Workforce hours'!$C$8:$AD$30,BK$7,FALSE)=0,0,(AI255/(VLOOKUP($Q255,'Workforce hours'!$C$8:$AD$30,BK$7,FALSE))))))</f>
        <v>0</v>
      </c>
      <c r="BL255" s="288">
        <f>IF($Q255="n/a",(IF('Workforce hours'!L$30=0,0,(AJ255/'Workforce hours'!L$30))),(IF(VLOOKUP($Q255,'Workforce hours'!$C$8:$AD$30,BL$7,FALSE)=0,0,(AJ255/(VLOOKUP($Q255,'Workforce hours'!$C$8:$AD$30,BL$7,FALSE))))))</f>
        <v>0</v>
      </c>
      <c r="BM255" s="288">
        <f>IF($Q255="n/a",(IF('Workforce hours'!M$30=0,0,(AK255/'Workforce hours'!M$30))),(IF(VLOOKUP($Q255,'Workforce hours'!$C$8:$AD$30,BM$7,FALSE)=0,0,(AK255/(VLOOKUP($Q255,'Workforce hours'!$C$8:$AD$30,BM$7,FALSE))))))</f>
        <v>278.16521260783287</v>
      </c>
      <c r="BN255" s="288">
        <f>IF($Q255="n/a",(IF('Workforce hours'!N$30=0,0,(AL255/'Workforce hours'!N$30))),(IF(VLOOKUP($Q255,'Workforce hours'!$C$8:$AD$30,BN$7,FALSE)=0,0,(AL255/(VLOOKUP($Q255,'Workforce hours'!$C$8:$AD$30,BN$7,FALSE))))))</f>
        <v>0</v>
      </c>
      <c r="BO255" s="288">
        <f>IF($Q255="n/a",(IF('Workforce hours'!O$30=0,0,(AM255/'Workforce hours'!O$30))),(IF(VLOOKUP($Q255,'Workforce hours'!$C$8:$AD$30,BO$7,FALSE)=0,0,(AM255/(VLOOKUP($Q255,'Workforce hours'!$C$8:$AD$30,BO$7,FALSE))))))</f>
        <v>0</v>
      </c>
      <c r="BP255" s="288">
        <f>IF($Q255="n/a",(IF('Workforce hours'!P$30=0,0,(AN255/'Workforce hours'!P$30))),(IF(VLOOKUP($Q255,'Workforce hours'!$C$8:$AD$30,BP$7,FALSE)=0,0,(AN255/(VLOOKUP($Q255,'Workforce hours'!$C$8:$AD$30,BP$7,FALSE))))))</f>
        <v>0</v>
      </c>
      <c r="BQ255" s="288">
        <f>IF($Q255="n/a",(IF('Workforce hours'!Q$30=0,0,(AO255/'Workforce hours'!Q$30))),(IF(VLOOKUP($Q255,'Workforce hours'!$C$8:$AD$30,BQ$7,FALSE)=0,0,(AO255/(VLOOKUP($Q255,'Workforce hours'!$C$8:$AD$30,BQ$7,FALSE))))))</f>
        <v>0</v>
      </c>
      <c r="BR255" s="288">
        <f>IF($Q255="n/a",(IF('Workforce hours'!R$30=0,0,(AP255/'Workforce hours'!R$30))),(IF(VLOOKUP($Q255,'Workforce hours'!$C$8:$AD$30,BR$7,FALSE)=0,0,(AP255/(VLOOKUP($Q255,'Workforce hours'!$C$8:$AD$30,BR$7,FALSE))))))</f>
        <v>0</v>
      </c>
      <c r="BS255" s="288">
        <f>IF($Q255="n/a",(IF('Workforce hours'!S$30=0,0,(AQ255/'Workforce hours'!S$30))),(IF(VLOOKUP($Q255,'Workforce hours'!$C$8:$AD$30,BS$7,FALSE)=0,0,(AQ255/(VLOOKUP($Q255,'Workforce hours'!$C$8:$AD$30,BS$7,FALSE))))))</f>
        <v>0</v>
      </c>
      <c r="BT255" s="288">
        <f>IF($Q255="n/a",(IF('Workforce hours'!T$30=0,0,(AR255/'Workforce hours'!T$30))),(IF(VLOOKUP($Q255,'Workforce hours'!$C$8:$AD$30,BT$7,FALSE)=0,0,(AR255/(VLOOKUP($Q255,'Workforce hours'!$C$8:$AD$30,BT$7,FALSE))))))</f>
        <v>0</v>
      </c>
      <c r="BU255" s="288">
        <f>IF($Q255="n/a",(IF('Workforce hours'!U$30=0,0,(AS255/'Workforce hours'!U$30))),(IF(VLOOKUP($Q255,'Workforce hours'!$C$8:$AD$30,BU$7,FALSE)=0,0,(AS255/(VLOOKUP($Q255,'Workforce hours'!$C$8:$AD$30,BU$7,FALSE))))))</f>
        <v>79.475775030809402</v>
      </c>
      <c r="BV255" s="288">
        <f>IF($Q255="n/a",(IF('Workforce hours'!V$30=0,0,(AT255/'Workforce hours'!V$30))),(IF(VLOOKUP($Q255,'Workforce hours'!$C$8:$AD$30,BV$7,FALSE)=0,0,(AT255/(VLOOKUP($Q255,'Workforce hours'!$C$8:$AD$30,BV$7,FALSE))))))</f>
        <v>0</v>
      </c>
      <c r="BW255" s="288">
        <f>IF($Q255="n/a",(IF('Workforce hours'!W$30=0,0,(AU255/'Workforce hours'!W$30))),(IF(VLOOKUP($Q255,'Workforce hours'!$C$8:$AD$30,BW$7,FALSE)=0,0,(AU255/(VLOOKUP($Q255,'Workforce hours'!$C$8:$AD$30,BW$7,FALSE))))))</f>
        <v>0</v>
      </c>
      <c r="BX255" s="288">
        <f>IF($Q255="n/a",(IF('Workforce hours'!X$30=0,0,(AV255/'Workforce hours'!X$30))),(IF(VLOOKUP($Q255,'Workforce hours'!$C$8:$AD$30,BX$7,FALSE)=0,0,(AV255/(VLOOKUP($Q255,'Workforce hours'!$C$8:$AD$30,BX$7,FALSE))))))</f>
        <v>0</v>
      </c>
      <c r="BY255" s="288">
        <f>IF($Q255="n/a",(IF('Workforce hours'!Y$30=0,0,(AW255/'Workforce hours'!Y$30))),(IF(VLOOKUP($Q255,'Workforce hours'!$C$8:$AD$30,BY$7,FALSE)=0,0,(AW255/(VLOOKUP($Q255,'Workforce hours'!$C$8:$AD$30,BY$7,FALSE))))))</f>
        <v>0</v>
      </c>
      <c r="BZ255" s="288">
        <f>IF($Q255="n/a",(IF('Workforce hours'!Z$30=0,0,(AX255/'Workforce hours'!Z$30))),(IF(VLOOKUP($Q255,'Workforce hours'!$C$8:$AD$30,BZ$7,FALSE)=0,0,(AX255/(VLOOKUP($Q255,'Workforce hours'!$C$8:$AD$30,BZ$7,FALSE))))))</f>
        <v>0</v>
      </c>
      <c r="CA255" s="288">
        <f>IF($Q255="n/a",(IF('Workforce hours'!AA$30=0,0,(AY255/'Workforce hours'!AA$30))),(IF(VLOOKUP($Q255,'Workforce hours'!$C$8:$AD$30,CA$7,FALSE)=0,0,(AY255/(VLOOKUP($Q255,'Workforce hours'!$C$8:$AD$30,CA$7,FALSE))))))</f>
        <v>0</v>
      </c>
      <c r="CB255" s="288">
        <f>IF($Q255="n/a",(IF('Workforce hours'!AB$30=0,0,(AZ255/'Workforce hours'!AB$30))),(IF(VLOOKUP($Q255,'Workforce hours'!$C$8:$AD$30,CB$7,FALSE)=0,0,(AZ255/(VLOOKUP($Q255,'Workforce hours'!$C$8:$AD$30,CB$7,FALSE))))))</f>
        <v>0</v>
      </c>
      <c r="CC255" s="288">
        <f>IF($Q255="n/a",(IF('Workforce hours'!AC$30=0,0,(BA255/'Workforce hours'!AC$30))),(IF(VLOOKUP($Q255,'Workforce hours'!$C$8:$AD$30,CC$7,FALSE)=0,0,(BA255/(VLOOKUP($Q255,'Workforce hours'!$C$8:$AD$30,CC$7,FALSE))))))</f>
        <v>0</v>
      </c>
      <c r="CD255" s="288">
        <f>IF($Q255="n/a",(IF('Workforce hours'!AD$30=0,0,(BB255/'Workforce hours'!AD$30))),(IF(VLOOKUP($Q255,'Workforce hours'!$C$8:$AD$30,CD$7,FALSE)=0,0,(BB255/(VLOOKUP($Q255,'Workforce hours'!$C$8:$AD$30,CD$7,FALSE))))))</f>
        <v>0</v>
      </c>
      <c r="CE255" s="289">
        <f t="shared" si="34"/>
        <v>0</v>
      </c>
      <c r="CF255" s="290">
        <f>BD255*'Workforce costs'!B$9*(1+'Workforce costs'!B$10)*(1+'Workforce costs'!B$11)</f>
        <v>0</v>
      </c>
      <c r="CG255" s="290">
        <f>BE255*'Workforce costs'!C$9*(1+'Workforce costs'!C$10)*(1+'Workforce costs'!C$11)</f>
        <v>0</v>
      </c>
      <c r="CH255" s="290">
        <f>BF255*'Workforce costs'!D$9*(1+'Workforce costs'!D$10)*(1+'Workforce costs'!D$11)</f>
        <v>0</v>
      </c>
      <c r="CI255" s="290">
        <f>BG255*'Workforce costs'!E$9*(1+'Workforce costs'!E$10)*(1+'Workforce costs'!E$11)</f>
        <v>0</v>
      </c>
      <c r="CJ255" s="290">
        <f>BH255*'Workforce costs'!F$9*(1+'Workforce costs'!F$10)*(1+'Workforce costs'!F$11)</f>
        <v>0</v>
      </c>
      <c r="CK255" s="290">
        <f>BI255*'Workforce costs'!G$9*(1+'Workforce costs'!G$10)*(1+'Workforce costs'!G$11)</f>
        <v>0</v>
      </c>
      <c r="CL255" s="290">
        <f>BJ255*'Workforce costs'!H$9*(1+'Workforce costs'!H$10)*(1+'Workforce costs'!H$11)</f>
        <v>0</v>
      </c>
      <c r="CM255" s="290">
        <f>BK255*'Workforce costs'!I$9*(1+'Workforce costs'!I$10)*(1+'Workforce costs'!I$11)</f>
        <v>0</v>
      </c>
      <c r="CN255" s="290">
        <f>BL255*'Workforce costs'!J$9*(1+'Workforce costs'!J$10)*(1+'Workforce costs'!J$11)</f>
        <v>0</v>
      </c>
      <c r="CO255" s="290">
        <f>BM255*'Workforce costs'!K$9*(1+'Workforce costs'!K$10)*(1+'Workforce costs'!K$11)</f>
        <v>0</v>
      </c>
      <c r="CP255" s="290">
        <f>BN255*'Workforce costs'!L$9*(1+'Workforce costs'!L$10)*(1+'Workforce costs'!L$11)</f>
        <v>0</v>
      </c>
      <c r="CQ255" s="290">
        <f>BO255*'Workforce costs'!M$9*(1+'Workforce costs'!M$10)*(1+'Workforce costs'!M$11)</f>
        <v>0</v>
      </c>
      <c r="CR255" s="290">
        <f>BP255*'Workforce costs'!N$9*(1+'Workforce costs'!N$10)*(1+'Workforce costs'!N$11)</f>
        <v>0</v>
      </c>
      <c r="CS255" s="290">
        <f>BQ255*'Workforce costs'!O$9*(1+'Workforce costs'!O$10)*(1+'Workforce costs'!O$11)</f>
        <v>0</v>
      </c>
      <c r="CT255" s="290">
        <f>BR255*'Workforce costs'!P$9*(1+'Workforce costs'!P$10)*(1+'Workforce costs'!P$11)</f>
        <v>0</v>
      </c>
      <c r="CU255" s="290">
        <f>BS255*'Workforce costs'!Q$9*(1+'Workforce costs'!Q$10)*(1+'Workforce costs'!Q$11)</f>
        <v>0</v>
      </c>
      <c r="CV255" s="290">
        <f>BT255*'Workforce costs'!R$9*(1+'Workforce costs'!R$10)*(1+'Workforce costs'!R$11)</f>
        <v>0</v>
      </c>
      <c r="CW255" s="290">
        <f>BU255*'Workforce costs'!S$9*(1+'Workforce costs'!S$10)*(1+'Workforce costs'!S$11)</f>
        <v>0</v>
      </c>
      <c r="CX255" s="290">
        <f>BV255*'Workforce costs'!T$9*(1+'Workforce costs'!T$10)*(1+'Workforce costs'!T$11)</f>
        <v>0</v>
      </c>
      <c r="CY255" s="290">
        <f>BW255*'Workforce costs'!U$9*(1+'Workforce costs'!U$10)*(1+'Workforce costs'!U$11)</f>
        <v>0</v>
      </c>
      <c r="CZ255" s="290">
        <f>BX255*'Workforce costs'!V$9*(1+'Workforce costs'!V$10)*(1+'Workforce costs'!V$11)</f>
        <v>0</v>
      </c>
      <c r="DA255" s="290">
        <f>BY255*'Workforce costs'!W$9*(1+'Workforce costs'!W$10)*(1+'Workforce costs'!W$11)</f>
        <v>0</v>
      </c>
      <c r="DB255" s="290">
        <f>BZ255*'Workforce costs'!X$9*(1+'Workforce costs'!X$10)*(1+'Workforce costs'!X$11)</f>
        <v>0</v>
      </c>
      <c r="DC255" s="290">
        <f>CA255*'Workforce costs'!Y$9*(1+'Workforce costs'!Y$10)*(1+'Workforce costs'!Y$11)</f>
        <v>0</v>
      </c>
      <c r="DD255" s="290">
        <f>CB255*'Workforce costs'!Z$9*(1+'Workforce costs'!Z$10)*(1+'Workforce costs'!Z$11)</f>
        <v>0</v>
      </c>
      <c r="DE255" s="290">
        <f>CC255*'Workforce costs'!AA$9*(1+'Workforce costs'!AA$10)*(1+'Workforce costs'!AA$11)</f>
        <v>0</v>
      </c>
      <c r="DF255" s="290">
        <f>CD255*'Workforce costs'!AB$9*(1+'Workforce costs'!AB$10)*(1+'Workforce costs'!AB$11)</f>
        <v>0</v>
      </c>
    </row>
    <row r="256" spans="1:110" x14ac:dyDescent="0.3">
      <c r="A256" s="2" t="str">
        <f>Outputs!$A$4</f>
        <v>Australia</v>
      </c>
      <c r="B256" s="2" t="str">
        <f t="shared" si="27"/>
        <v>Australia 12to17</v>
      </c>
      <c r="C256" s="30">
        <f>VLOOKUP($B256,Populations!$D$15:$H$1920,3,FALSE)</f>
        <v>1959472</v>
      </c>
      <c r="D256" s="255">
        <f>IF(OR($H256="General pop",$H256="Schools",$H256="Workplace",$H256="Skills Training",$H256="Digital Supports"),1,VLOOKUP($B256,Populations!$D$15:$H$1920,5,FALSE))</f>
        <v>1</v>
      </c>
      <c r="E256" s="88">
        <f>VLOOKUP(I256,Epidemiology!$C$10:$H$47,6,FALSE)</f>
        <v>2044</v>
      </c>
      <c r="F256" s="102">
        <f>'Care profiles'!R257</f>
        <v>1</v>
      </c>
      <c r="G256" s="15" t="str">
        <f>'Care profiles'!A257</f>
        <v>12to17</v>
      </c>
      <c r="H256" s="15" t="str">
        <f>'Care profiles'!B257</f>
        <v>Attempts</v>
      </c>
      <c r="I256" s="15" t="str">
        <f>'Care profiles'!C257</f>
        <v>Attempts_12-17yrs</v>
      </c>
      <c r="J256" s="15" t="str">
        <f>'Care profiles'!D257</f>
        <v>Care profile</v>
      </c>
      <c r="K256" s="15" t="str">
        <f>'Care profiles'!E257</f>
        <v>Individual Suicide Prevention Support Services</v>
      </c>
      <c r="L256" s="104">
        <f>'Care profiles'!F257</f>
        <v>0.2</v>
      </c>
      <c r="M256" s="15">
        <f>'Care profiles'!G257</f>
        <v>6</v>
      </c>
      <c r="N256" s="15">
        <f>'Care profiles'!H257</f>
        <v>60</v>
      </c>
      <c r="O256" s="15" t="str">
        <f>'Care profiles'!I257</f>
        <v>min</v>
      </c>
      <c r="P256" s="15" t="str">
        <f>'Care profiles'!J257</f>
        <v>Vocationally Qualified - Unspecified</v>
      </c>
      <c r="Q256" s="15" t="str">
        <f>'Care profiles'!K257</f>
        <v>n/a</v>
      </c>
      <c r="R256" s="15" t="str">
        <f>'Care profiles'!M257</f>
        <v>N</v>
      </c>
      <c r="S256" s="15" t="str">
        <f>'Care profiles'!O257</f>
        <v>N</v>
      </c>
      <c r="T256" s="15" t="str">
        <f>'Care profiles'!Q257</f>
        <v>Y</v>
      </c>
      <c r="U256" s="30">
        <f t="shared" si="28"/>
        <v>40051.607680000001</v>
      </c>
      <c r="V256" s="30">
        <f t="shared" si="29"/>
        <v>8010.3215360000004</v>
      </c>
      <c r="W256" s="30">
        <f>IF(M256="n/a",0,IF(O256="days",V256*M256*(1+(VLOOKUP(K256,'Bed parameters'!$A$9:$G$12,7,FALSE))),V256*M256))</f>
        <v>48061.929216000004</v>
      </c>
      <c r="X256" s="30">
        <f t="shared" si="30"/>
        <v>48061.929216000004</v>
      </c>
      <c r="Y256" s="30">
        <f t="shared" si="31"/>
        <v>0</v>
      </c>
      <c r="Z256" s="113">
        <f>_xlfn.IFNA(Y256/((VLOOKUP(K256,'Bed parameters'!$A$9:$G$12,3,FALSE))*(VLOOKUP(K256,'Bed parameters'!$A$9:$G$12,5,FALSE))),0)</f>
        <v>0</v>
      </c>
      <c r="AA256" s="30">
        <f t="shared" si="32"/>
        <v>48061.929216000004</v>
      </c>
      <c r="AB256" s="30">
        <f>_xlfn.IFNA(IF($O256="days",$Y256*(VLOOKUP($K256,'Bed parameters'!$A$9:$I$12,9,FALSE))*$F256*(VLOOKUP($Q256,'Workforce distribution'!$C$8:$AD$30,AB$7,FALSE)),IF($Q256="n/a",(IF($P256=AB$6,$X256*$F256,0)),$X256*$F256*(VLOOKUP($Q256,'Workforce distribution'!$C$8:$AD$30,AB$7,FALSE)))),0)</f>
        <v>0</v>
      </c>
      <c r="AC256" s="30">
        <f>_xlfn.IFNA(IF($O256="days",$Y256*(VLOOKUP($K256,'Bed parameters'!$A$9:$I$12,9,FALSE))*$F256*(VLOOKUP($Q256,'Workforce distribution'!$C$8:$AD$30,AC$7,FALSE)),IF($Q256="n/a",(IF($P256=AC$6,$X256*$F256,0)),$X256*$F256*(VLOOKUP($Q256,'Workforce distribution'!$C$8:$AD$30,AC$7,FALSE)))),0)</f>
        <v>0</v>
      </c>
      <c r="AD256" s="30">
        <f>_xlfn.IFNA(IF($O256="days",$Y256*(VLOOKUP($K256,'Bed parameters'!$A$9:$I$12,9,FALSE))*$F256*(VLOOKUP($Q256,'Workforce distribution'!$C$8:$AD$30,AD$7,FALSE)),IF($Q256="n/a",(IF($P256=AD$6,$X256*$F256,0)),$X256*$F256*(VLOOKUP($Q256,'Workforce distribution'!$C$8:$AD$30,AD$7,FALSE)))),0)</f>
        <v>0</v>
      </c>
      <c r="AE256" s="30">
        <f>_xlfn.IFNA(IF($O256="days",$Y256*(VLOOKUP($K256,'Bed parameters'!$A$9:$I$12,9,FALSE))*$F256*(VLOOKUP($Q256,'Workforce distribution'!$C$8:$AD$30,AE$7,FALSE)),IF($Q256="n/a",(IF($P256=AE$6,$X256*$F256,0)),$X256*$F256*(VLOOKUP($Q256,'Workforce distribution'!$C$8:$AD$30,AE$7,FALSE)))),0)</f>
        <v>0</v>
      </c>
      <c r="AF256" s="30">
        <f>_xlfn.IFNA(IF($O256="days",$Y256*(VLOOKUP($K256,'Bed parameters'!$A$9:$I$12,9,FALSE))*$F256*(VLOOKUP($Q256,'Workforce distribution'!$C$8:$AD$30,AF$7,FALSE)),IF($Q256="n/a",(IF($P256=AF$6,$X256*$F256,0)),$X256*$F256*(VLOOKUP($Q256,'Workforce distribution'!$C$8:$AD$30,AF$7,FALSE)))),0)</f>
        <v>0</v>
      </c>
      <c r="AG256" s="30">
        <f>_xlfn.IFNA(IF($O256="days",$Y256*(VLOOKUP($K256,'Bed parameters'!$A$9:$I$12,9,FALSE))*$F256*(VLOOKUP($Q256,'Workforce distribution'!$C$8:$AD$30,AG$7,FALSE)),IF($Q256="n/a",(IF($P256=AG$6,$X256*$F256,0)),$X256*$F256*(VLOOKUP($Q256,'Workforce distribution'!$C$8:$AD$30,AG$7,FALSE)))),0)</f>
        <v>0</v>
      </c>
      <c r="AH256" s="30">
        <f>_xlfn.IFNA(IF($O256="days",$Y256*(VLOOKUP($K256,'Bed parameters'!$A$9:$I$12,9,FALSE))*$F256*(VLOOKUP($Q256,'Workforce distribution'!$C$8:$AD$30,AH$7,FALSE)),IF($Q256="n/a",(IF($P256=AH$6,$X256*$F256,0)),$X256*$F256*(VLOOKUP($Q256,'Workforce distribution'!$C$8:$AD$30,AH$7,FALSE)))),0)</f>
        <v>0</v>
      </c>
      <c r="AI256" s="30">
        <f>_xlfn.IFNA(IF($O256="days",$Y256*(VLOOKUP($K256,'Bed parameters'!$A$9:$I$12,9,FALSE))*$F256*(VLOOKUP($Q256,'Workforce distribution'!$C$8:$AD$30,AI$7,FALSE)),IF($Q256="n/a",(IF($P256=AI$6,$X256*$F256,0)),$X256*$F256*(VLOOKUP($Q256,'Workforce distribution'!$C$8:$AD$30,AI$7,FALSE)))),0)</f>
        <v>0</v>
      </c>
      <c r="AJ256" s="30">
        <f>_xlfn.IFNA(IF($O256="days",$Y256*(VLOOKUP($K256,'Bed parameters'!$A$9:$I$12,9,FALSE))*$F256*(VLOOKUP($Q256,'Workforce distribution'!$C$8:$AD$30,AJ$7,FALSE)),IF($Q256="n/a",(IF($P256=AJ$6,$X256*$F256,0)),$X256*$F256*(VLOOKUP($Q256,'Workforce distribution'!$C$8:$AD$30,AJ$7,FALSE)))),0)</f>
        <v>0</v>
      </c>
      <c r="AK256" s="30">
        <f>_xlfn.IFNA(IF($O256="days",$Y256*(VLOOKUP($K256,'Bed parameters'!$A$9:$I$12,9,FALSE))*$F256*(VLOOKUP($Q256,'Workforce distribution'!$C$8:$AD$30,AK$7,FALSE)),IF($Q256="n/a",(IF($P256=AK$6,$X256*$F256,0)),$X256*$F256*(VLOOKUP($Q256,'Workforce distribution'!$C$8:$AD$30,AK$7,FALSE)))),0)</f>
        <v>48061.929216000004</v>
      </c>
      <c r="AL256" s="30">
        <f>_xlfn.IFNA(IF($O256="days",$Y256*(VLOOKUP($K256,'Bed parameters'!$A$9:$I$12,9,FALSE))*$F256*(VLOOKUP($Q256,'Workforce distribution'!$C$8:$AD$30,AL$7,FALSE)),IF($Q256="n/a",(IF($P256=AL$6,$X256*$F256,0)),$X256*$F256*(VLOOKUP($Q256,'Workforce distribution'!$C$8:$AD$30,AL$7,FALSE)))),0)</f>
        <v>0</v>
      </c>
      <c r="AM256" s="30">
        <f>_xlfn.IFNA(IF($O256="days",$Y256*(VLOOKUP($K256,'Bed parameters'!$A$9:$I$12,9,FALSE))*$F256*(VLOOKUP($Q256,'Workforce distribution'!$C$8:$AD$30,AM$7,FALSE)),IF($Q256="n/a",(IF($P256=AM$6,$X256*$F256,0)),$X256*$F256*(VLOOKUP($Q256,'Workforce distribution'!$C$8:$AD$30,AM$7,FALSE)))),0)</f>
        <v>0</v>
      </c>
      <c r="AN256" s="30">
        <f>_xlfn.IFNA(IF($O256="days",$Y256*(VLOOKUP($K256,'Bed parameters'!$A$9:$I$12,9,FALSE))*$F256*(VLOOKUP($Q256,'Workforce distribution'!$C$8:$AD$30,AN$7,FALSE)),IF($Q256="n/a",(IF($P256=AN$6,$X256*$F256,0)),$X256*$F256*(VLOOKUP($Q256,'Workforce distribution'!$C$8:$AD$30,AN$7,FALSE)))),0)</f>
        <v>0</v>
      </c>
      <c r="AO256" s="30">
        <f>_xlfn.IFNA(IF($O256="days",$Y256*(VLOOKUP($K256,'Bed parameters'!$A$9:$I$12,9,FALSE))*$F256*(VLOOKUP($Q256,'Workforce distribution'!$C$8:$AD$30,AO$7,FALSE)),IF($Q256="n/a",(IF($P256=AO$6,$X256*$F256,0)),$X256*$F256*(VLOOKUP($Q256,'Workforce distribution'!$C$8:$AD$30,AO$7,FALSE)))),0)</f>
        <v>0</v>
      </c>
      <c r="AP256" s="30">
        <f>_xlfn.IFNA(IF($O256="days",$Y256*(VLOOKUP($K256,'Bed parameters'!$A$9:$I$12,9,FALSE))*$F256*(VLOOKUP($Q256,'Workforce distribution'!$C$8:$AD$30,AP$7,FALSE)),IF($Q256="n/a",(IF($P256=AP$6,$X256*$F256,0)),$X256*$F256*(VLOOKUP($Q256,'Workforce distribution'!$C$8:$AD$30,AP$7,FALSE)))),0)</f>
        <v>0</v>
      </c>
      <c r="AQ256" s="30">
        <f>_xlfn.IFNA(IF($O256="days",$Y256*(VLOOKUP($K256,'Bed parameters'!$A$9:$I$12,9,FALSE))*$F256*(VLOOKUP($Q256,'Workforce distribution'!$C$8:$AD$30,AQ$7,FALSE)),IF($Q256="n/a",(IF($P256=AQ$6,$X256*$F256,0)),$X256*$F256*(VLOOKUP($Q256,'Workforce distribution'!$C$8:$AD$30,AQ$7,FALSE)))),0)</f>
        <v>0</v>
      </c>
      <c r="AR256" s="30">
        <f>_xlfn.IFNA(IF($O256="days",$Y256*(VLOOKUP($K256,'Bed parameters'!$A$9:$I$12,9,FALSE))*$F256*(VLOOKUP($Q256,'Workforce distribution'!$C$8:$AD$30,AR$7,FALSE)),IF($Q256="n/a",(IF($P256=AR$6,$X256*$F256,0)),$X256*$F256*(VLOOKUP($Q256,'Workforce distribution'!$C$8:$AD$30,AR$7,FALSE)))),0)</f>
        <v>0</v>
      </c>
      <c r="AS256" s="30">
        <f>_xlfn.IFNA(IF($O256="days",$Y256*(VLOOKUP($K256,'Bed parameters'!$A$9:$I$12,9,FALSE))*$F256*(VLOOKUP($Q256,'Workforce distribution'!$C$8:$AD$30,AS$7,FALSE)),IF($Q256="n/a",(IF($P256=AS$6,$X256*$F256,0)),$X256*$F256*(VLOOKUP($Q256,'Workforce distribution'!$C$8:$AD$30,AS$7,FALSE)))),0)</f>
        <v>0</v>
      </c>
      <c r="AT256" s="30">
        <f>_xlfn.IFNA(IF($O256="days",$Y256*(VLOOKUP($K256,'Bed parameters'!$A$9:$I$12,9,FALSE))*$F256*(VLOOKUP($Q256,'Workforce distribution'!$C$8:$AD$30,AT$7,FALSE)),IF($Q256="n/a",(IF($P256=AT$6,$X256*$F256,0)),$X256*$F256*(VLOOKUP($Q256,'Workforce distribution'!$C$8:$AD$30,AT$7,FALSE)))),0)</f>
        <v>0</v>
      </c>
      <c r="AU256" s="30">
        <f>_xlfn.IFNA(IF($O256="days",$Y256*(VLOOKUP($K256,'Bed parameters'!$A$9:$I$12,9,FALSE))*$F256*(VLOOKUP($Q256,'Workforce distribution'!$C$8:$AD$30,AU$7,FALSE)),IF($Q256="n/a",(IF($P256=AU$6,$X256*$F256,0)),$X256*$F256*(VLOOKUP($Q256,'Workforce distribution'!$C$8:$AD$30,AU$7,FALSE)))),0)</f>
        <v>0</v>
      </c>
      <c r="AV256" s="30">
        <f>_xlfn.IFNA(IF($O256="days",$Y256*(VLOOKUP($K256,'Bed parameters'!$A$9:$I$12,9,FALSE))*$F256*(VLOOKUP($Q256,'Workforce distribution'!$C$8:$AD$30,AV$7,FALSE)),IF($Q256="n/a",(IF($P256=AV$6,$X256*$F256,0)),$X256*$F256*(VLOOKUP($Q256,'Workforce distribution'!$C$8:$AD$30,AV$7,FALSE)))),0)</f>
        <v>0</v>
      </c>
      <c r="AW256" s="30">
        <f>_xlfn.IFNA(IF($O256="days",$Y256*(VLOOKUP($K256,'Bed parameters'!$A$9:$I$12,9,FALSE))*$F256*(VLOOKUP($Q256,'Workforce distribution'!$C$8:$AD$30,AW$7,FALSE)),IF($Q256="n/a",(IF($P256=AW$6,$X256*$F256,0)),$X256*$F256*(VLOOKUP($Q256,'Workforce distribution'!$C$8:$AD$30,AW$7,FALSE)))),0)</f>
        <v>0</v>
      </c>
      <c r="AX256" s="30">
        <f>_xlfn.IFNA(IF($O256="days",$Y256*(VLOOKUP($K256,'Bed parameters'!$A$9:$I$12,9,FALSE))*$F256*(VLOOKUP($Q256,'Workforce distribution'!$C$8:$AD$30,AX$7,FALSE)),IF($Q256="n/a",(IF($P256=AX$6,$X256*$F256,0)),$X256*$F256*(VLOOKUP($Q256,'Workforce distribution'!$C$8:$AD$30,AX$7,FALSE)))),0)</f>
        <v>0</v>
      </c>
      <c r="AY256" s="30">
        <f>_xlfn.IFNA(IF($O256="days",$Y256*(VLOOKUP($K256,'Bed parameters'!$A$9:$I$12,9,FALSE))*$F256*(VLOOKUP($Q256,'Workforce distribution'!$C$8:$AD$30,AY$7,FALSE)),IF($Q256="n/a",(IF($P256=AY$6,$X256*$F256,0)),$X256*$F256*(VLOOKUP($Q256,'Workforce distribution'!$C$8:$AD$30,AY$7,FALSE)))),0)</f>
        <v>0</v>
      </c>
      <c r="AZ256" s="30">
        <f>_xlfn.IFNA(IF($O256="days",$Y256*(VLOOKUP($K256,'Bed parameters'!$A$9:$I$12,9,FALSE))*$F256*(VLOOKUP($Q256,'Workforce distribution'!$C$8:$AD$30,AZ$7,FALSE)),IF($Q256="n/a",(IF($P256=AZ$6,$X256*$F256,0)),$X256*$F256*(VLOOKUP($Q256,'Workforce distribution'!$C$8:$AD$30,AZ$7,FALSE)))),0)</f>
        <v>0</v>
      </c>
      <c r="BA256" s="30">
        <f>_xlfn.IFNA(IF($O256="days",$Y256*(VLOOKUP($K256,'Bed parameters'!$A$9:$I$12,9,FALSE))*$F256*(VLOOKUP($Q256,'Workforce distribution'!$C$8:$AD$30,BA$7,FALSE)),IF($Q256="n/a",(IF($P256=BA$6,$X256*$F256,0)),$X256*$F256*(VLOOKUP($Q256,'Workforce distribution'!$C$8:$AD$30,BA$7,FALSE)))),0)</f>
        <v>0</v>
      </c>
      <c r="BB256" s="30">
        <f>_xlfn.IFNA(IF($O256="days",$Y256*(VLOOKUP($K256,'Bed parameters'!$A$9:$I$12,9,FALSE))*$F256*(VLOOKUP($Q256,'Workforce distribution'!$C$8:$AD$30,BB$7,FALSE)),IF($Q256="n/a",(IF($P256=BB$6,$X256*$F256,0)),$X256*$F256*(VLOOKUP($Q256,'Workforce distribution'!$C$8:$AD$30,BB$7,FALSE)))),0)</f>
        <v>0</v>
      </c>
      <c r="BC256" s="149">
        <f t="shared" si="33"/>
        <v>41.819732009448835</v>
      </c>
      <c r="BD256" s="288">
        <f>IF($Q256="n/a",(IF('Workforce hours'!D$30=0,0,(AB256/'Workforce hours'!D$30))),(IF(VLOOKUP($Q256,'Workforce hours'!$C$8:$AD$30,BD$7,FALSE)=0,0,(AB256/(VLOOKUP($Q256,'Workforce hours'!$C$8:$AD$30,BD$7,FALSE))))))</f>
        <v>0</v>
      </c>
      <c r="BE256" s="288">
        <f>IF($Q256="n/a",(IF('Workforce hours'!E$30=0,0,(AC256/'Workforce hours'!E$30))),(IF(VLOOKUP($Q256,'Workforce hours'!$C$8:$AD$30,BE$7,FALSE)=0,0,(AC256/(VLOOKUP($Q256,'Workforce hours'!$C$8:$AD$30,BE$7,FALSE))))))</f>
        <v>0</v>
      </c>
      <c r="BF256" s="288">
        <f>IF($Q256="n/a",(IF('Workforce hours'!F$30=0,0,(AD256/'Workforce hours'!F$30))),(IF(VLOOKUP($Q256,'Workforce hours'!$C$8:$AD$30,BF$7,FALSE)=0,0,(AD256/(VLOOKUP($Q256,'Workforce hours'!$C$8:$AD$30,BF$7,FALSE))))))</f>
        <v>0</v>
      </c>
      <c r="BG256" s="288">
        <f>IF($Q256="n/a",(IF('Workforce hours'!G$30=0,0,(AE256/'Workforce hours'!G$30))),(IF(VLOOKUP($Q256,'Workforce hours'!$C$8:$AD$30,BG$7,FALSE)=0,0,(AE256/(VLOOKUP($Q256,'Workforce hours'!$C$8:$AD$30,BG$7,FALSE))))))</f>
        <v>0</v>
      </c>
      <c r="BH256" s="288">
        <f>IF($Q256="n/a",(IF('Workforce hours'!H$30=0,0,(AF256/'Workforce hours'!H$30))),(IF(VLOOKUP($Q256,'Workforce hours'!$C$8:$AD$30,BH$7,FALSE)=0,0,(AF256/(VLOOKUP($Q256,'Workforce hours'!$C$8:$AD$30,BH$7,FALSE))))))</f>
        <v>0</v>
      </c>
      <c r="BI256" s="288">
        <f>IF($Q256="n/a",(IF('Workforce hours'!I$30=0,0,(AG256/'Workforce hours'!I$30))),(IF(VLOOKUP($Q256,'Workforce hours'!$C$8:$AD$30,BI$7,FALSE)=0,0,(AG256/(VLOOKUP($Q256,'Workforce hours'!$C$8:$AD$30,BI$7,FALSE))))))</f>
        <v>0</v>
      </c>
      <c r="BJ256" s="288">
        <f>IF($Q256="n/a",(IF('Workforce hours'!J$30=0,0,(AH256/'Workforce hours'!J$30))),(IF(VLOOKUP($Q256,'Workforce hours'!$C$8:$AD$30,BJ$7,FALSE)=0,0,(AH256/(VLOOKUP($Q256,'Workforce hours'!$C$8:$AD$30,BJ$7,FALSE))))))</f>
        <v>0</v>
      </c>
      <c r="BK256" s="288">
        <f>IF($Q256="n/a",(IF('Workforce hours'!K$30=0,0,(AI256/'Workforce hours'!K$30))),(IF(VLOOKUP($Q256,'Workforce hours'!$C$8:$AD$30,BK$7,FALSE)=0,0,(AI256/(VLOOKUP($Q256,'Workforce hours'!$C$8:$AD$30,BK$7,FALSE))))))</f>
        <v>0</v>
      </c>
      <c r="BL256" s="288">
        <f>IF($Q256="n/a",(IF('Workforce hours'!L$30=0,0,(AJ256/'Workforce hours'!L$30))),(IF(VLOOKUP($Q256,'Workforce hours'!$C$8:$AD$30,BL$7,FALSE)=0,0,(AJ256/(VLOOKUP($Q256,'Workforce hours'!$C$8:$AD$30,BL$7,FALSE))))))</f>
        <v>0</v>
      </c>
      <c r="BM256" s="288">
        <f>IF($Q256="n/a",(IF('Workforce hours'!M$30=0,0,(AK256/'Workforce hours'!M$30))),(IF(VLOOKUP($Q256,'Workforce hours'!$C$8:$AD$30,BM$7,FALSE)=0,0,(AK256/(VLOOKUP($Q256,'Workforce hours'!$C$8:$AD$30,BM$7,FALSE))))))</f>
        <v>41.819732009448835</v>
      </c>
      <c r="BN256" s="288">
        <f>IF($Q256="n/a",(IF('Workforce hours'!N$30=0,0,(AL256/'Workforce hours'!N$30))),(IF(VLOOKUP($Q256,'Workforce hours'!$C$8:$AD$30,BN$7,FALSE)=0,0,(AL256/(VLOOKUP($Q256,'Workforce hours'!$C$8:$AD$30,BN$7,FALSE))))))</f>
        <v>0</v>
      </c>
      <c r="BO256" s="288">
        <f>IF($Q256="n/a",(IF('Workforce hours'!O$30=0,0,(AM256/'Workforce hours'!O$30))),(IF(VLOOKUP($Q256,'Workforce hours'!$C$8:$AD$30,BO$7,FALSE)=0,0,(AM256/(VLOOKUP($Q256,'Workforce hours'!$C$8:$AD$30,BO$7,FALSE))))))</f>
        <v>0</v>
      </c>
      <c r="BP256" s="288">
        <f>IF($Q256="n/a",(IF('Workforce hours'!P$30=0,0,(AN256/'Workforce hours'!P$30))),(IF(VLOOKUP($Q256,'Workforce hours'!$C$8:$AD$30,BP$7,FALSE)=0,0,(AN256/(VLOOKUP($Q256,'Workforce hours'!$C$8:$AD$30,BP$7,FALSE))))))</f>
        <v>0</v>
      </c>
      <c r="BQ256" s="288">
        <f>IF($Q256="n/a",(IF('Workforce hours'!Q$30=0,0,(AO256/'Workforce hours'!Q$30))),(IF(VLOOKUP($Q256,'Workforce hours'!$C$8:$AD$30,BQ$7,FALSE)=0,0,(AO256/(VLOOKUP($Q256,'Workforce hours'!$C$8:$AD$30,BQ$7,FALSE))))))</f>
        <v>0</v>
      </c>
      <c r="BR256" s="288">
        <f>IF($Q256="n/a",(IF('Workforce hours'!R$30=0,0,(AP256/'Workforce hours'!R$30))),(IF(VLOOKUP($Q256,'Workforce hours'!$C$8:$AD$30,BR$7,FALSE)=0,0,(AP256/(VLOOKUP($Q256,'Workforce hours'!$C$8:$AD$30,BR$7,FALSE))))))</f>
        <v>0</v>
      </c>
      <c r="BS256" s="288">
        <f>IF($Q256="n/a",(IF('Workforce hours'!S$30=0,0,(AQ256/'Workforce hours'!S$30))),(IF(VLOOKUP($Q256,'Workforce hours'!$C$8:$AD$30,BS$7,FALSE)=0,0,(AQ256/(VLOOKUP($Q256,'Workforce hours'!$C$8:$AD$30,BS$7,FALSE))))))</f>
        <v>0</v>
      </c>
      <c r="BT256" s="288">
        <f>IF($Q256="n/a",(IF('Workforce hours'!T$30=0,0,(AR256/'Workforce hours'!T$30))),(IF(VLOOKUP($Q256,'Workforce hours'!$C$8:$AD$30,BT$7,FALSE)=0,0,(AR256/(VLOOKUP($Q256,'Workforce hours'!$C$8:$AD$30,BT$7,FALSE))))))</f>
        <v>0</v>
      </c>
      <c r="BU256" s="288">
        <f>IF($Q256="n/a",(IF('Workforce hours'!U$30=0,0,(AS256/'Workforce hours'!U$30))),(IF(VLOOKUP($Q256,'Workforce hours'!$C$8:$AD$30,BU$7,FALSE)=0,0,(AS256/(VLOOKUP($Q256,'Workforce hours'!$C$8:$AD$30,BU$7,FALSE))))))</f>
        <v>0</v>
      </c>
      <c r="BV256" s="288">
        <f>IF($Q256="n/a",(IF('Workforce hours'!V$30=0,0,(AT256/'Workforce hours'!V$30))),(IF(VLOOKUP($Q256,'Workforce hours'!$C$8:$AD$30,BV$7,FALSE)=0,0,(AT256/(VLOOKUP($Q256,'Workforce hours'!$C$8:$AD$30,BV$7,FALSE))))))</f>
        <v>0</v>
      </c>
      <c r="BW256" s="288">
        <f>IF($Q256="n/a",(IF('Workforce hours'!W$30=0,0,(AU256/'Workforce hours'!W$30))),(IF(VLOOKUP($Q256,'Workforce hours'!$C$8:$AD$30,BW$7,FALSE)=0,0,(AU256/(VLOOKUP($Q256,'Workforce hours'!$C$8:$AD$30,BW$7,FALSE))))))</f>
        <v>0</v>
      </c>
      <c r="BX256" s="288">
        <f>IF($Q256="n/a",(IF('Workforce hours'!X$30=0,0,(AV256/'Workforce hours'!X$30))),(IF(VLOOKUP($Q256,'Workforce hours'!$C$8:$AD$30,BX$7,FALSE)=0,0,(AV256/(VLOOKUP($Q256,'Workforce hours'!$C$8:$AD$30,BX$7,FALSE))))))</f>
        <v>0</v>
      </c>
      <c r="BY256" s="288">
        <f>IF($Q256="n/a",(IF('Workforce hours'!Y$30=0,0,(AW256/'Workforce hours'!Y$30))),(IF(VLOOKUP($Q256,'Workforce hours'!$C$8:$AD$30,BY$7,FALSE)=0,0,(AW256/(VLOOKUP($Q256,'Workforce hours'!$C$8:$AD$30,BY$7,FALSE))))))</f>
        <v>0</v>
      </c>
      <c r="BZ256" s="288">
        <f>IF($Q256="n/a",(IF('Workforce hours'!Z$30=0,0,(AX256/'Workforce hours'!Z$30))),(IF(VLOOKUP($Q256,'Workforce hours'!$C$8:$AD$30,BZ$7,FALSE)=0,0,(AX256/(VLOOKUP($Q256,'Workforce hours'!$C$8:$AD$30,BZ$7,FALSE))))))</f>
        <v>0</v>
      </c>
      <c r="CA256" s="288">
        <f>IF($Q256="n/a",(IF('Workforce hours'!AA$30=0,0,(AY256/'Workforce hours'!AA$30))),(IF(VLOOKUP($Q256,'Workforce hours'!$C$8:$AD$30,CA$7,FALSE)=0,0,(AY256/(VLOOKUP($Q256,'Workforce hours'!$C$8:$AD$30,CA$7,FALSE))))))</f>
        <v>0</v>
      </c>
      <c r="CB256" s="288">
        <f>IF($Q256="n/a",(IF('Workforce hours'!AB$30=0,0,(AZ256/'Workforce hours'!AB$30))),(IF(VLOOKUP($Q256,'Workforce hours'!$C$8:$AD$30,CB$7,FALSE)=0,0,(AZ256/(VLOOKUP($Q256,'Workforce hours'!$C$8:$AD$30,CB$7,FALSE))))))</f>
        <v>0</v>
      </c>
      <c r="CC256" s="288">
        <f>IF($Q256="n/a",(IF('Workforce hours'!AC$30=0,0,(BA256/'Workforce hours'!AC$30))),(IF(VLOOKUP($Q256,'Workforce hours'!$C$8:$AD$30,CC$7,FALSE)=0,0,(BA256/(VLOOKUP($Q256,'Workforce hours'!$C$8:$AD$30,CC$7,FALSE))))))</f>
        <v>0</v>
      </c>
      <c r="CD256" s="288">
        <f>IF($Q256="n/a",(IF('Workforce hours'!AD$30=0,0,(BB256/'Workforce hours'!AD$30))),(IF(VLOOKUP($Q256,'Workforce hours'!$C$8:$AD$30,CD$7,FALSE)=0,0,(BB256/(VLOOKUP($Q256,'Workforce hours'!$C$8:$AD$30,CD$7,FALSE))))))</f>
        <v>0</v>
      </c>
      <c r="CE256" s="289">
        <f t="shared" si="34"/>
        <v>0</v>
      </c>
      <c r="CF256" s="290">
        <f>BD256*'Workforce costs'!B$9*(1+'Workforce costs'!B$10)*(1+'Workforce costs'!B$11)</f>
        <v>0</v>
      </c>
      <c r="CG256" s="290">
        <f>BE256*'Workforce costs'!C$9*(1+'Workforce costs'!C$10)*(1+'Workforce costs'!C$11)</f>
        <v>0</v>
      </c>
      <c r="CH256" s="290">
        <f>BF256*'Workforce costs'!D$9*(1+'Workforce costs'!D$10)*(1+'Workforce costs'!D$11)</f>
        <v>0</v>
      </c>
      <c r="CI256" s="290">
        <f>BG256*'Workforce costs'!E$9*(1+'Workforce costs'!E$10)*(1+'Workforce costs'!E$11)</f>
        <v>0</v>
      </c>
      <c r="CJ256" s="290">
        <f>BH256*'Workforce costs'!F$9*(1+'Workforce costs'!F$10)*(1+'Workforce costs'!F$11)</f>
        <v>0</v>
      </c>
      <c r="CK256" s="290">
        <f>BI256*'Workforce costs'!G$9*(1+'Workforce costs'!G$10)*(1+'Workforce costs'!G$11)</f>
        <v>0</v>
      </c>
      <c r="CL256" s="290">
        <f>BJ256*'Workforce costs'!H$9*(1+'Workforce costs'!H$10)*(1+'Workforce costs'!H$11)</f>
        <v>0</v>
      </c>
      <c r="CM256" s="290">
        <f>BK256*'Workforce costs'!I$9*(1+'Workforce costs'!I$10)*(1+'Workforce costs'!I$11)</f>
        <v>0</v>
      </c>
      <c r="CN256" s="290">
        <f>BL256*'Workforce costs'!J$9*(1+'Workforce costs'!J$10)*(1+'Workforce costs'!J$11)</f>
        <v>0</v>
      </c>
      <c r="CO256" s="290">
        <f>BM256*'Workforce costs'!K$9*(1+'Workforce costs'!K$10)*(1+'Workforce costs'!K$11)</f>
        <v>0</v>
      </c>
      <c r="CP256" s="290">
        <f>BN256*'Workforce costs'!L$9*(1+'Workforce costs'!L$10)*(1+'Workforce costs'!L$11)</f>
        <v>0</v>
      </c>
      <c r="CQ256" s="290">
        <f>BO256*'Workforce costs'!M$9*(1+'Workforce costs'!M$10)*(1+'Workforce costs'!M$11)</f>
        <v>0</v>
      </c>
      <c r="CR256" s="290">
        <f>BP256*'Workforce costs'!N$9*(1+'Workforce costs'!N$10)*(1+'Workforce costs'!N$11)</f>
        <v>0</v>
      </c>
      <c r="CS256" s="290">
        <f>BQ256*'Workforce costs'!O$9*(1+'Workforce costs'!O$10)*(1+'Workforce costs'!O$11)</f>
        <v>0</v>
      </c>
      <c r="CT256" s="290">
        <f>BR256*'Workforce costs'!P$9*(1+'Workforce costs'!P$10)*(1+'Workforce costs'!P$11)</f>
        <v>0</v>
      </c>
      <c r="CU256" s="290">
        <f>BS256*'Workforce costs'!Q$9*(1+'Workforce costs'!Q$10)*(1+'Workforce costs'!Q$11)</f>
        <v>0</v>
      </c>
      <c r="CV256" s="290">
        <f>BT256*'Workforce costs'!R$9*(1+'Workforce costs'!R$10)*(1+'Workforce costs'!R$11)</f>
        <v>0</v>
      </c>
      <c r="CW256" s="290">
        <f>BU256*'Workforce costs'!S$9*(1+'Workforce costs'!S$10)*(1+'Workforce costs'!S$11)</f>
        <v>0</v>
      </c>
      <c r="CX256" s="290">
        <f>BV256*'Workforce costs'!T$9*(1+'Workforce costs'!T$10)*(1+'Workforce costs'!T$11)</f>
        <v>0</v>
      </c>
      <c r="CY256" s="290">
        <f>BW256*'Workforce costs'!U$9*(1+'Workforce costs'!U$10)*(1+'Workforce costs'!U$11)</f>
        <v>0</v>
      </c>
      <c r="CZ256" s="290">
        <f>BX256*'Workforce costs'!V$9*(1+'Workforce costs'!V$10)*(1+'Workforce costs'!V$11)</f>
        <v>0</v>
      </c>
      <c r="DA256" s="290">
        <f>BY256*'Workforce costs'!W$9*(1+'Workforce costs'!W$10)*(1+'Workforce costs'!W$11)</f>
        <v>0</v>
      </c>
      <c r="DB256" s="290">
        <f>BZ256*'Workforce costs'!X$9*(1+'Workforce costs'!X$10)*(1+'Workforce costs'!X$11)</f>
        <v>0</v>
      </c>
      <c r="DC256" s="290">
        <f>CA256*'Workforce costs'!Y$9*(1+'Workforce costs'!Y$10)*(1+'Workforce costs'!Y$11)</f>
        <v>0</v>
      </c>
      <c r="DD256" s="290">
        <f>CB256*'Workforce costs'!Z$9*(1+'Workforce costs'!Z$10)*(1+'Workforce costs'!Z$11)</f>
        <v>0</v>
      </c>
      <c r="DE256" s="290">
        <f>CC256*'Workforce costs'!AA$9*(1+'Workforce costs'!AA$10)*(1+'Workforce costs'!AA$11)</f>
        <v>0</v>
      </c>
      <c r="DF256" s="290">
        <f>CD256*'Workforce costs'!AB$9*(1+'Workforce costs'!AB$10)*(1+'Workforce costs'!AB$11)</f>
        <v>0</v>
      </c>
    </row>
    <row r="257" spans="1:110" x14ac:dyDescent="0.3">
      <c r="A257" s="2" t="str">
        <f>Outputs!$A$4</f>
        <v>Australia</v>
      </c>
      <c r="B257" s="2" t="str">
        <f t="shared" si="27"/>
        <v>Australia 12to17</v>
      </c>
      <c r="C257" s="30">
        <f>VLOOKUP($B257,Populations!$D$15:$H$1920,3,FALSE)</f>
        <v>1959472</v>
      </c>
      <c r="D257" s="255">
        <f>IF(OR($H257="General pop",$H257="Schools",$H257="Workplace",$H257="Skills Training",$H257="Digital Supports"),1,VLOOKUP($B257,Populations!$D$15:$H$1920,5,FALSE))</f>
        <v>1</v>
      </c>
      <c r="E257" s="88">
        <f>VLOOKUP(I257,Epidemiology!$C$10:$H$47,6,FALSE)</f>
        <v>2044</v>
      </c>
      <c r="F257" s="102">
        <f>'Care profiles'!R258</f>
        <v>0.2</v>
      </c>
      <c r="G257" s="15" t="str">
        <f>'Care profiles'!A258</f>
        <v>12to17</v>
      </c>
      <c r="H257" s="15" t="str">
        <f>'Care profiles'!B258</f>
        <v>Attempts</v>
      </c>
      <c r="I257" s="15" t="str">
        <f>'Care profiles'!C258</f>
        <v>Attempts_12-17yrs</v>
      </c>
      <c r="J257" s="15" t="str">
        <f>'Care profiles'!D258</f>
        <v>Care profile</v>
      </c>
      <c r="K257" s="15" t="str">
        <f>'Care profiles'!E258</f>
        <v>Group Suicide Prevention Support Services</v>
      </c>
      <c r="L257" s="104">
        <f>'Care profiles'!F258</f>
        <v>0.2</v>
      </c>
      <c r="M257" s="15">
        <f>'Care profiles'!G258</f>
        <v>10</v>
      </c>
      <c r="N257" s="15">
        <f>'Care profiles'!H258</f>
        <v>60</v>
      </c>
      <c r="O257" s="15" t="str">
        <f>'Care profiles'!I258</f>
        <v>min</v>
      </c>
      <c r="P257" s="15" t="str">
        <f>'Care profiles'!J258</f>
        <v>Vocationally Qualified - Unspecified</v>
      </c>
      <c r="Q257" s="15" t="str">
        <f>'Care profiles'!K258</f>
        <v>n/a</v>
      </c>
      <c r="R257" s="15" t="str">
        <f>'Care profiles'!M258</f>
        <v>N</v>
      </c>
      <c r="S257" s="15" t="str">
        <f>'Care profiles'!O258</f>
        <v>N</v>
      </c>
      <c r="T257" s="15" t="str">
        <f>'Care profiles'!Q258</f>
        <v>Y</v>
      </c>
      <c r="U257" s="30">
        <f t="shared" si="28"/>
        <v>40051.607680000001</v>
      </c>
      <c r="V257" s="30">
        <f t="shared" si="29"/>
        <v>8010.3215360000004</v>
      </c>
      <c r="W257" s="30">
        <f>IF(M257="n/a",0,IF(O257="days",V257*M257*(1+(VLOOKUP(K257,'Bed parameters'!$A$9:$G$12,7,FALSE))),V257*M257))</f>
        <v>80103.215360000002</v>
      </c>
      <c r="X257" s="30">
        <f t="shared" si="30"/>
        <v>80103.215360000002</v>
      </c>
      <c r="Y257" s="30">
        <f t="shared" si="31"/>
        <v>0</v>
      </c>
      <c r="Z257" s="113">
        <f>_xlfn.IFNA(Y257/((VLOOKUP(K257,'Bed parameters'!$A$9:$G$12,3,FALSE))*(VLOOKUP(K257,'Bed parameters'!$A$9:$G$12,5,FALSE))),0)</f>
        <v>0</v>
      </c>
      <c r="AA257" s="30">
        <f t="shared" si="32"/>
        <v>16020.643072000001</v>
      </c>
      <c r="AB257" s="30">
        <f>_xlfn.IFNA(IF($O257="days",$Y257*(VLOOKUP($K257,'Bed parameters'!$A$9:$I$12,9,FALSE))*$F257*(VLOOKUP($Q257,'Workforce distribution'!$C$8:$AD$30,AB$7,FALSE)),IF($Q257="n/a",(IF($P257=AB$6,$X257*$F257,0)),$X257*$F257*(VLOOKUP($Q257,'Workforce distribution'!$C$8:$AD$30,AB$7,FALSE)))),0)</f>
        <v>0</v>
      </c>
      <c r="AC257" s="30">
        <f>_xlfn.IFNA(IF($O257="days",$Y257*(VLOOKUP($K257,'Bed parameters'!$A$9:$I$12,9,FALSE))*$F257*(VLOOKUP($Q257,'Workforce distribution'!$C$8:$AD$30,AC$7,FALSE)),IF($Q257="n/a",(IF($P257=AC$6,$X257*$F257,0)),$X257*$F257*(VLOOKUP($Q257,'Workforce distribution'!$C$8:$AD$30,AC$7,FALSE)))),0)</f>
        <v>0</v>
      </c>
      <c r="AD257" s="30">
        <f>_xlfn.IFNA(IF($O257="days",$Y257*(VLOOKUP($K257,'Bed parameters'!$A$9:$I$12,9,FALSE))*$F257*(VLOOKUP($Q257,'Workforce distribution'!$C$8:$AD$30,AD$7,FALSE)),IF($Q257="n/a",(IF($P257=AD$6,$X257*$F257,0)),$X257*$F257*(VLOOKUP($Q257,'Workforce distribution'!$C$8:$AD$30,AD$7,FALSE)))),0)</f>
        <v>0</v>
      </c>
      <c r="AE257" s="30">
        <f>_xlfn.IFNA(IF($O257="days",$Y257*(VLOOKUP($K257,'Bed parameters'!$A$9:$I$12,9,FALSE))*$F257*(VLOOKUP($Q257,'Workforce distribution'!$C$8:$AD$30,AE$7,FALSE)),IF($Q257="n/a",(IF($P257=AE$6,$X257*$F257,0)),$X257*$F257*(VLOOKUP($Q257,'Workforce distribution'!$C$8:$AD$30,AE$7,FALSE)))),0)</f>
        <v>0</v>
      </c>
      <c r="AF257" s="30">
        <f>_xlfn.IFNA(IF($O257="days",$Y257*(VLOOKUP($K257,'Bed parameters'!$A$9:$I$12,9,FALSE))*$F257*(VLOOKUP($Q257,'Workforce distribution'!$C$8:$AD$30,AF$7,FALSE)),IF($Q257="n/a",(IF($P257=AF$6,$X257*$F257,0)),$X257*$F257*(VLOOKUP($Q257,'Workforce distribution'!$C$8:$AD$30,AF$7,FALSE)))),0)</f>
        <v>0</v>
      </c>
      <c r="AG257" s="30">
        <f>_xlfn.IFNA(IF($O257="days",$Y257*(VLOOKUP($K257,'Bed parameters'!$A$9:$I$12,9,FALSE))*$F257*(VLOOKUP($Q257,'Workforce distribution'!$C$8:$AD$30,AG$7,FALSE)),IF($Q257="n/a",(IF($P257=AG$6,$X257*$F257,0)),$X257*$F257*(VLOOKUP($Q257,'Workforce distribution'!$C$8:$AD$30,AG$7,FALSE)))),0)</f>
        <v>0</v>
      </c>
      <c r="AH257" s="30">
        <f>_xlfn.IFNA(IF($O257="days",$Y257*(VLOOKUP($K257,'Bed parameters'!$A$9:$I$12,9,FALSE))*$F257*(VLOOKUP($Q257,'Workforce distribution'!$C$8:$AD$30,AH$7,FALSE)),IF($Q257="n/a",(IF($P257=AH$6,$X257*$F257,0)),$X257*$F257*(VLOOKUP($Q257,'Workforce distribution'!$C$8:$AD$30,AH$7,FALSE)))),0)</f>
        <v>0</v>
      </c>
      <c r="AI257" s="30">
        <f>_xlfn.IFNA(IF($O257="days",$Y257*(VLOOKUP($K257,'Bed parameters'!$A$9:$I$12,9,FALSE))*$F257*(VLOOKUP($Q257,'Workforce distribution'!$C$8:$AD$30,AI$7,FALSE)),IF($Q257="n/a",(IF($P257=AI$6,$X257*$F257,0)),$X257*$F257*(VLOOKUP($Q257,'Workforce distribution'!$C$8:$AD$30,AI$7,FALSE)))),0)</f>
        <v>0</v>
      </c>
      <c r="AJ257" s="30">
        <f>_xlfn.IFNA(IF($O257="days",$Y257*(VLOOKUP($K257,'Bed parameters'!$A$9:$I$12,9,FALSE))*$F257*(VLOOKUP($Q257,'Workforce distribution'!$C$8:$AD$30,AJ$7,FALSE)),IF($Q257="n/a",(IF($P257=AJ$6,$X257*$F257,0)),$X257*$F257*(VLOOKUP($Q257,'Workforce distribution'!$C$8:$AD$30,AJ$7,FALSE)))),0)</f>
        <v>0</v>
      </c>
      <c r="AK257" s="30">
        <f>_xlfn.IFNA(IF($O257="days",$Y257*(VLOOKUP($K257,'Bed parameters'!$A$9:$I$12,9,FALSE))*$F257*(VLOOKUP($Q257,'Workforce distribution'!$C$8:$AD$30,AK$7,FALSE)),IF($Q257="n/a",(IF($P257=AK$6,$X257*$F257,0)),$X257*$F257*(VLOOKUP($Q257,'Workforce distribution'!$C$8:$AD$30,AK$7,FALSE)))),0)</f>
        <v>16020.643072000001</v>
      </c>
      <c r="AL257" s="30">
        <f>_xlfn.IFNA(IF($O257="days",$Y257*(VLOOKUP($K257,'Bed parameters'!$A$9:$I$12,9,FALSE))*$F257*(VLOOKUP($Q257,'Workforce distribution'!$C$8:$AD$30,AL$7,FALSE)),IF($Q257="n/a",(IF($P257=AL$6,$X257*$F257,0)),$X257*$F257*(VLOOKUP($Q257,'Workforce distribution'!$C$8:$AD$30,AL$7,FALSE)))),0)</f>
        <v>0</v>
      </c>
      <c r="AM257" s="30">
        <f>_xlfn.IFNA(IF($O257="days",$Y257*(VLOOKUP($K257,'Bed parameters'!$A$9:$I$12,9,FALSE))*$F257*(VLOOKUP($Q257,'Workforce distribution'!$C$8:$AD$30,AM$7,FALSE)),IF($Q257="n/a",(IF($P257=AM$6,$X257*$F257,0)),$X257*$F257*(VLOOKUP($Q257,'Workforce distribution'!$C$8:$AD$30,AM$7,FALSE)))),0)</f>
        <v>0</v>
      </c>
      <c r="AN257" s="30">
        <f>_xlfn.IFNA(IF($O257="days",$Y257*(VLOOKUP($K257,'Bed parameters'!$A$9:$I$12,9,FALSE))*$F257*(VLOOKUP($Q257,'Workforce distribution'!$C$8:$AD$30,AN$7,FALSE)),IF($Q257="n/a",(IF($P257=AN$6,$X257*$F257,0)),$X257*$F257*(VLOOKUP($Q257,'Workforce distribution'!$C$8:$AD$30,AN$7,FALSE)))),0)</f>
        <v>0</v>
      </c>
      <c r="AO257" s="30">
        <f>_xlfn.IFNA(IF($O257="days",$Y257*(VLOOKUP($K257,'Bed parameters'!$A$9:$I$12,9,FALSE))*$F257*(VLOOKUP($Q257,'Workforce distribution'!$C$8:$AD$30,AO$7,FALSE)),IF($Q257="n/a",(IF($P257=AO$6,$X257*$F257,0)),$X257*$F257*(VLOOKUP($Q257,'Workforce distribution'!$C$8:$AD$30,AO$7,FALSE)))),0)</f>
        <v>0</v>
      </c>
      <c r="AP257" s="30">
        <f>_xlfn.IFNA(IF($O257="days",$Y257*(VLOOKUP($K257,'Bed parameters'!$A$9:$I$12,9,FALSE))*$F257*(VLOOKUP($Q257,'Workforce distribution'!$C$8:$AD$30,AP$7,FALSE)),IF($Q257="n/a",(IF($P257=AP$6,$X257*$F257,0)),$X257*$F257*(VLOOKUP($Q257,'Workforce distribution'!$C$8:$AD$30,AP$7,FALSE)))),0)</f>
        <v>0</v>
      </c>
      <c r="AQ257" s="30">
        <f>_xlfn.IFNA(IF($O257="days",$Y257*(VLOOKUP($K257,'Bed parameters'!$A$9:$I$12,9,FALSE))*$F257*(VLOOKUP($Q257,'Workforce distribution'!$C$8:$AD$30,AQ$7,FALSE)),IF($Q257="n/a",(IF($P257=AQ$6,$X257*$F257,0)),$X257*$F257*(VLOOKUP($Q257,'Workforce distribution'!$C$8:$AD$30,AQ$7,FALSE)))),0)</f>
        <v>0</v>
      </c>
      <c r="AR257" s="30">
        <f>_xlfn.IFNA(IF($O257="days",$Y257*(VLOOKUP($K257,'Bed parameters'!$A$9:$I$12,9,FALSE))*$F257*(VLOOKUP($Q257,'Workforce distribution'!$C$8:$AD$30,AR$7,FALSE)),IF($Q257="n/a",(IF($P257=AR$6,$X257*$F257,0)),$X257*$F257*(VLOOKUP($Q257,'Workforce distribution'!$C$8:$AD$30,AR$7,FALSE)))),0)</f>
        <v>0</v>
      </c>
      <c r="AS257" s="30">
        <f>_xlfn.IFNA(IF($O257="days",$Y257*(VLOOKUP($K257,'Bed parameters'!$A$9:$I$12,9,FALSE))*$F257*(VLOOKUP($Q257,'Workforce distribution'!$C$8:$AD$30,AS$7,FALSE)),IF($Q257="n/a",(IF($P257=AS$6,$X257*$F257,0)),$X257*$F257*(VLOOKUP($Q257,'Workforce distribution'!$C$8:$AD$30,AS$7,FALSE)))),0)</f>
        <v>0</v>
      </c>
      <c r="AT257" s="30">
        <f>_xlfn.IFNA(IF($O257="days",$Y257*(VLOOKUP($K257,'Bed parameters'!$A$9:$I$12,9,FALSE))*$F257*(VLOOKUP($Q257,'Workforce distribution'!$C$8:$AD$30,AT$7,FALSE)),IF($Q257="n/a",(IF($P257=AT$6,$X257*$F257,0)),$X257*$F257*(VLOOKUP($Q257,'Workforce distribution'!$C$8:$AD$30,AT$7,FALSE)))),0)</f>
        <v>0</v>
      </c>
      <c r="AU257" s="30">
        <f>_xlfn.IFNA(IF($O257="days",$Y257*(VLOOKUP($K257,'Bed parameters'!$A$9:$I$12,9,FALSE))*$F257*(VLOOKUP($Q257,'Workforce distribution'!$C$8:$AD$30,AU$7,FALSE)),IF($Q257="n/a",(IF($P257=AU$6,$X257*$F257,0)),$X257*$F257*(VLOOKUP($Q257,'Workforce distribution'!$C$8:$AD$30,AU$7,FALSE)))),0)</f>
        <v>0</v>
      </c>
      <c r="AV257" s="30">
        <f>_xlfn.IFNA(IF($O257="days",$Y257*(VLOOKUP($K257,'Bed parameters'!$A$9:$I$12,9,FALSE))*$F257*(VLOOKUP($Q257,'Workforce distribution'!$C$8:$AD$30,AV$7,FALSE)),IF($Q257="n/a",(IF($P257=AV$6,$X257*$F257,0)),$X257*$F257*(VLOOKUP($Q257,'Workforce distribution'!$C$8:$AD$30,AV$7,FALSE)))),0)</f>
        <v>0</v>
      </c>
      <c r="AW257" s="30">
        <f>_xlfn.IFNA(IF($O257="days",$Y257*(VLOOKUP($K257,'Bed parameters'!$A$9:$I$12,9,FALSE))*$F257*(VLOOKUP($Q257,'Workforce distribution'!$C$8:$AD$30,AW$7,FALSE)),IF($Q257="n/a",(IF($P257=AW$6,$X257*$F257,0)),$X257*$F257*(VLOOKUP($Q257,'Workforce distribution'!$C$8:$AD$30,AW$7,FALSE)))),0)</f>
        <v>0</v>
      </c>
      <c r="AX257" s="30">
        <f>_xlfn.IFNA(IF($O257="days",$Y257*(VLOOKUP($K257,'Bed parameters'!$A$9:$I$12,9,FALSE))*$F257*(VLOOKUP($Q257,'Workforce distribution'!$C$8:$AD$30,AX$7,FALSE)),IF($Q257="n/a",(IF($P257=AX$6,$X257*$F257,0)),$X257*$F257*(VLOOKUP($Q257,'Workforce distribution'!$C$8:$AD$30,AX$7,FALSE)))),0)</f>
        <v>0</v>
      </c>
      <c r="AY257" s="30">
        <f>_xlfn.IFNA(IF($O257="days",$Y257*(VLOOKUP($K257,'Bed parameters'!$A$9:$I$12,9,FALSE))*$F257*(VLOOKUP($Q257,'Workforce distribution'!$C$8:$AD$30,AY$7,FALSE)),IF($Q257="n/a",(IF($P257=AY$6,$X257*$F257,0)),$X257*$F257*(VLOOKUP($Q257,'Workforce distribution'!$C$8:$AD$30,AY$7,FALSE)))),0)</f>
        <v>0</v>
      </c>
      <c r="AZ257" s="30">
        <f>_xlfn.IFNA(IF($O257="days",$Y257*(VLOOKUP($K257,'Bed parameters'!$A$9:$I$12,9,FALSE))*$F257*(VLOOKUP($Q257,'Workforce distribution'!$C$8:$AD$30,AZ$7,FALSE)),IF($Q257="n/a",(IF($P257=AZ$6,$X257*$F257,0)),$X257*$F257*(VLOOKUP($Q257,'Workforce distribution'!$C$8:$AD$30,AZ$7,FALSE)))),0)</f>
        <v>0</v>
      </c>
      <c r="BA257" s="30">
        <f>_xlfn.IFNA(IF($O257="days",$Y257*(VLOOKUP($K257,'Bed parameters'!$A$9:$I$12,9,FALSE))*$F257*(VLOOKUP($Q257,'Workforce distribution'!$C$8:$AD$30,BA$7,FALSE)),IF($Q257="n/a",(IF($P257=BA$6,$X257*$F257,0)),$X257*$F257*(VLOOKUP($Q257,'Workforce distribution'!$C$8:$AD$30,BA$7,FALSE)))),0)</f>
        <v>0</v>
      </c>
      <c r="BB257" s="30">
        <f>_xlfn.IFNA(IF($O257="days",$Y257*(VLOOKUP($K257,'Bed parameters'!$A$9:$I$12,9,FALSE))*$F257*(VLOOKUP($Q257,'Workforce distribution'!$C$8:$AD$30,BB$7,FALSE)),IF($Q257="n/a",(IF($P257=BB$6,$X257*$F257,0)),$X257*$F257*(VLOOKUP($Q257,'Workforce distribution'!$C$8:$AD$30,BB$7,FALSE)))),0)</f>
        <v>0</v>
      </c>
      <c r="BC257" s="149">
        <f t="shared" si="33"/>
        <v>13.939910669816278</v>
      </c>
      <c r="BD257" s="288">
        <f>IF($Q257="n/a",(IF('Workforce hours'!D$30=0,0,(AB257/'Workforce hours'!D$30))),(IF(VLOOKUP($Q257,'Workforce hours'!$C$8:$AD$30,BD$7,FALSE)=0,0,(AB257/(VLOOKUP($Q257,'Workforce hours'!$C$8:$AD$30,BD$7,FALSE))))))</f>
        <v>0</v>
      </c>
      <c r="BE257" s="288">
        <f>IF($Q257="n/a",(IF('Workforce hours'!E$30=0,0,(AC257/'Workforce hours'!E$30))),(IF(VLOOKUP($Q257,'Workforce hours'!$C$8:$AD$30,BE$7,FALSE)=0,0,(AC257/(VLOOKUP($Q257,'Workforce hours'!$C$8:$AD$30,BE$7,FALSE))))))</f>
        <v>0</v>
      </c>
      <c r="BF257" s="288">
        <f>IF($Q257="n/a",(IF('Workforce hours'!F$30=0,0,(AD257/'Workforce hours'!F$30))),(IF(VLOOKUP($Q257,'Workforce hours'!$C$8:$AD$30,BF$7,FALSE)=0,0,(AD257/(VLOOKUP($Q257,'Workforce hours'!$C$8:$AD$30,BF$7,FALSE))))))</f>
        <v>0</v>
      </c>
      <c r="BG257" s="288">
        <f>IF($Q257="n/a",(IF('Workforce hours'!G$30=0,0,(AE257/'Workforce hours'!G$30))),(IF(VLOOKUP($Q257,'Workforce hours'!$C$8:$AD$30,BG$7,FALSE)=0,0,(AE257/(VLOOKUP($Q257,'Workforce hours'!$C$8:$AD$30,BG$7,FALSE))))))</f>
        <v>0</v>
      </c>
      <c r="BH257" s="288">
        <f>IF($Q257="n/a",(IF('Workforce hours'!H$30=0,0,(AF257/'Workforce hours'!H$30))),(IF(VLOOKUP($Q257,'Workforce hours'!$C$8:$AD$30,BH$7,FALSE)=0,0,(AF257/(VLOOKUP($Q257,'Workforce hours'!$C$8:$AD$30,BH$7,FALSE))))))</f>
        <v>0</v>
      </c>
      <c r="BI257" s="288">
        <f>IF($Q257="n/a",(IF('Workforce hours'!I$30=0,0,(AG257/'Workforce hours'!I$30))),(IF(VLOOKUP($Q257,'Workforce hours'!$C$8:$AD$30,BI$7,FALSE)=0,0,(AG257/(VLOOKUP($Q257,'Workforce hours'!$C$8:$AD$30,BI$7,FALSE))))))</f>
        <v>0</v>
      </c>
      <c r="BJ257" s="288">
        <f>IF($Q257="n/a",(IF('Workforce hours'!J$30=0,0,(AH257/'Workforce hours'!J$30))),(IF(VLOOKUP($Q257,'Workforce hours'!$C$8:$AD$30,BJ$7,FALSE)=0,0,(AH257/(VLOOKUP($Q257,'Workforce hours'!$C$8:$AD$30,BJ$7,FALSE))))))</f>
        <v>0</v>
      </c>
      <c r="BK257" s="288">
        <f>IF($Q257="n/a",(IF('Workforce hours'!K$30=0,0,(AI257/'Workforce hours'!K$30))),(IF(VLOOKUP($Q257,'Workforce hours'!$C$8:$AD$30,BK$7,FALSE)=0,0,(AI257/(VLOOKUP($Q257,'Workforce hours'!$C$8:$AD$30,BK$7,FALSE))))))</f>
        <v>0</v>
      </c>
      <c r="BL257" s="288">
        <f>IF($Q257="n/a",(IF('Workforce hours'!L$30=0,0,(AJ257/'Workforce hours'!L$30))),(IF(VLOOKUP($Q257,'Workforce hours'!$C$8:$AD$30,BL$7,FALSE)=0,0,(AJ257/(VLOOKUP($Q257,'Workforce hours'!$C$8:$AD$30,BL$7,FALSE))))))</f>
        <v>0</v>
      </c>
      <c r="BM257" s="288">
        <f>IF($Q257="n/a",(IF('Workforce hours'!M$30=0,0,(AK257/'Workforce hours'!M$30))),(IF(VLOOKUP($Q257,'Workforce hours'!$C$8:$AD$30,BM$7,FALSE)=0,0,(AK257/(VLOOKUP($Q257,'Workforce hours'!$C$8:$AD$30,BM$7,FALSE))))))</f>
        <v>13.939910669816278</v>
      </c>
      <c r="BN257" s="288">
        <f>IF($Q257="n/a",(IF('Workforce hours'!N$30=0,0,(AL257/'Workforce hours'!N$30))),(IF(VLOOKUP($Q257,'Workforce hours'!$C$8:$AD$30,BN$7,FALSE)=0,0,(AL257/(VLOOKUP($Q257,'Workforce hours'!$C$8:$AD$30,BN$7,FALSE))))))</f>
        <v>0</v>
      </c>
      <c r="BO257" s="288">
        <f>IF($Q257="n/a",(IF('Workforce hours'!O$30=0,0,(AM257/'Workforce hours'!O$30))),(IF(VLOOKUP($Q257,'Workforce hours'!$C$8:$AD$30,BO$7,FALSE)=0,0,(AM257/(VLOOKUP($Q257,'Workforce hours'!$C$8:$AD$30,BO$7,FALSE))))))</f>
        <v>0</v>
      </c>
      <c r="BP257" s="288">
        <f>IF($Q257="n/a",(IF('Workforce hours'!P$30=0,0,(AN257/'Workforce hours'!P$30))),(IF(VLOOKUP($Q257,'Workforce hours'!$C$8:$AD$30,BP$7,FALSE)=0,0,(AN257/(VLOOKUP($Q257,'Workforce hours'!$C$8:$AD$30,BP$7,FALSE))))))</f>
        <v>0</v>
      </c>
      <c r="BQ257" s="288">
        <f>IF($Q257="n/a",(IF('Workforce hours'!Q$30=0,0,(AO257/'Workforce hours'!Q$30))),(IF(VLOOKUP($Q257,'Workforce hours'!$C$8:$AD$30,BQ$7,FALSE)=0,0,(AO257/(VLOOKUP($Q257,'Workforce hours'!$C$8:$AD$30,BQ$7,FALSE))))))</f>
        <v>0</v>
      </c>
      <c r="BR257" s="288">
        <f>IF($Q257="n/a",(IF('Workforce hours'!R$30=0,0,(AP257/'Workforce hours'!R$30))),(IF(VLOOKUP($Q257,'Workforce hours'!$C$8:$AD$30,BR$7,FALSE)=0,0,(AP257/(VLOOKUP($Q257,'Workforce hours'!$C$8:$AD$30,BR$7,FALSE))))))</f>
        <v>0</v>
      </c>
      <c r="BS257" s="288">
        <f>IF($Q257="n/a",(IF('Workforce hours'!S$30=0,0,(AQ257/'Workforce hours'!S$30))),(IF(VLOOKUP($Q257,'Workforce hours'!$C$8:$AD$30,BS$7,FALSE)=0,0,(AQ257/(VLOOKUP($Q257,'Workforce hours'!$C$8:$AD$30,BS$7,FALSE))))))</f>
        <v>0</v>
      </c>
      <c r="BT257" s="288">
        <f>IF($Q257="n/a",(IF('Workforce hours'!T$30=0,0,(AR257/'Workforce hours'!T$30))),(IF(VLOOKUP($Q257,'Workforce hours'!$C$8:$AD$30,BT$7,FALSE)=0,0,(AR257/(VLOOKUP($Q257,'Workforce hours'!$C$8:$AD$30,BT$7,FALSE))))))</f>
        <v>0</v>
      </c>
      <c r="BU257" s="288">
        <f>IF($Q257="n/a",(IF('Workforce hours'!U$30=0,0,(AS257/'Workforce hours'!U$30))),(IF(VLOOKUP($Q257,'Workforce hours'!$C$8:$AD$30,BU$7,FALSE)=0,0,(AS257/(VLOOKUP($Q257,'Workforce hours'!$C$8:$AD$30,BU$7,FALSE))))))</f>
        <v>0</v>
      </c>
      <c r="BV257" s="288">
        <f>IF($Q257="n/a",(IF('Workforce hours'!V$30=0,0,(AT257/'Workforce hours'!V$30))),(IF(VLOOKUP($Q257,'Workforce hours'!$C$8:$AD$30,BV$7,FALSE)=0,0,(AT257/(VLOOKUP($Q257,'Workforce hours'!$C$8:$AD$30,BV$7,FALSE))))))</f>
        <v>0</v>
      </c>
      <c r="BW257" s="288">
        <f>IF($Q257="n/a",(IF('Workforce hours'!W$30=0,0,(AU257/'Workforce hours'!W$30))),(IF(VLOOKUP($Q257,'Workforce hours'!$C$8:$AD$30,BW$7,FALSE)=0,0,(AU257/(VLOOKUP($Q257,'Workforce hours'!$C$8:$AD$30,BW$7,FALSE))))))</f>
        <v>0</v>
      </c>
      <c r="BX257" s="288">
        <f>IF($Q257="n/a",(IF('Workforce hours'!X$30=0,0,(AV257/'Workforce hours'!X$30))),(IF(VLOOKUP($Q257,'Workforce hours'!$C$8:$AD$30,BX$7,FALSE)=0,0,(AV257/(VLOOKUP($Q257,'Workforce hours'!$C$8:$AD$30,BX$7,FALSE))))))</f>
        <v>0</v>
      </c>
      <c r="BY257" s="288">
        <f>IF($Q257="n/a",(IF('Workforce hours'!Y$30=0,0,(AW257/'Workforce hours'!Y$30))),(IF(VLOOKUP($Q257,'Workforce hours'!$C$8:$AD$30,BY$7,FALSE)=0,0,(AW257/(VLOOKUP($Q257,'Workforce hours'!$C$8:$AD$30,BY$7,FALSE))))))</f>
        <v>0</v>
      </c>
      <c r="BZ257" s="288">
        <f>IF($Q257="n/a",(IF('Workforce hours'!Z$30=0,0,(AX257/'Workforce hours'!Z$30))),(IF(VLOOKUP($Q257,'Workforce hours'!$C$8:$AD$30,BZ$7,FALSE)=0,0,(AX257/(VLOOKUP($Q257,'Workforce hours'!$C$8:$AD$30,BZ$7,FALSE))))))</f>
        <v>0</v>
      </c>
      <c r="CA257" s="288">
        <f>IF($Q257="n/a",(IF('Workforce hours'!AA$30=0,0,(AY257/'Workforce hours'!AA$30))),(IF(VLOOKUP($Q257,'Workforce hours'!$C$8:$AD$30,CA$7,FALSE)=0,0,(AY257/(VLOOKUP($Q257,'Workforce hours'!$C$8:$AD$30,CA$7,FALSE))))))</f>
        <v>0</v>
      </c>
      <c r="CB257" s="288">
        <f>IF($Q257="n/a",(IF('Workforce hours'!AB$30=0,0,(AZ257/'Workforce hours'!AB$30))),(IF(VLOOKUP($Q257,'Workforce hours'!$C$8:$AD$30,CB$7,FALSE)=0,0,(AZ257/(VLOOKUP($Q257,'Workforce hours'!$C$8:$AD$30,CB$7,FALSE))))))</f>
        <v>0</v>
      </c>
      <c r="CC257" s="288">
        <f>IF($Q257="n/a",(IF('Workforce hours'!AC$30=0,0,(BA257/'Workforce hours'!AC$30))),(IF(VLOOKUP($Q257,'Workforce hours'!$C$8:$AD$30,CC$7,FALSE)=0,0,(BA257/(VLOOKUP($Q257,'Workforce hours'!$C$8:$AD$30,CC$7,FALSE))))))</f>
        <v>0</v>
      </c>
      <c r="CD257" s="288">
        <f>IF($Q257="n/a",(IF('Workforce hours'!AD$30=0,0,(BB257/'Workforce hours'!AD$30))),(IF(VLOOKUP($Q257,'Workforce hours'!$C$8:$AD$30,CD$7,FALSE)=0,0,(BB257/(VLOOKUP($Q257,'Workforce hours'!$C$8:$AD$30,CD$7,FALSE))))))</f>
        <v>0</v>
      </c>
      <c r="CE257" s="289">
        <f t="shared" si="34"/>
        <v>0</v>
      </c>
      <c r="CF257" s="290">
        <f>BD257*'Workforce costs'!B$9*(1+'Workforce costs'!B$10)*(1+'Workforce costs'!B$11)</f>
        <v>0</v>
      </c>
      <c r="CG257" s="290">
        <f>BE257*'Workforce costs'!C$9*(1+'Workforce costs'!C$10)*(1+'Workforce costs'!C$11)</f>
        <v>0</v>
      </c>
      <c r="CH257" s="290">
        <f>BF257*'Workforce costs'!D$9*(1+'Workforce costs'!D$10)*(1+'Workforce costs'!D$11)</f>
        <v>0</v>
      </c>
      <c r="CI257" s="290">
        <f>BG257*'Workforce costs'!E$9*(1+'Workforce costs'!E$10)*(1+'Workforce costs'!E$11)</f>
        <v>0</v>
      </c>
      <c r="CJ257" s="290">
        <f>BH257*'Workforce costs'!F$9*(1+'Workforce costs'!F$10)*(1+'Workforce costs'!F$11)</f>
        <v>0</v>
      </c>
      <c r="CK257" s="290">
        <f>BI257*'Workforce costs'!G$9*(1+'Workforce costs'!G$10)*(1+'Workforce costs'!G$11)</f>
        <v>0</v>
      </c>
      <c r="CL257" s="290">
        <f>BJ257*'Workforce costs'!H$9*(1+'Workforce costs'!H$10)*(1+'Workforce costs'!H$11)</f>
        <v>0</v>
      </c>
      <c r="CM257" s="290">
        <f>BK257*'Workforce costs'!I$9*(1+'Workforce costs'!I$10)*(1+'Workforce costs'!I$11)</f>
        <v>0</v>
      </c>
      <c r="CN257" s="290">
        <f>BL257*'Workforce costs'!J$9*(1+'Workforce costs'!J$10)*(1+'Workforce costs'!J$11)</f>
        <v>0</v>
      </c>
      <c r="CO257" s="290">
        <f>BM257*'Workforce costs'!K$9*(1+'Workforce costs'!K$10)*(1+'Workforce costs'!K$11)</f>
        <v>0</v>
      </c>
      <c r="CP257" s="290">
        <f>BN257*'Workforce costs'!L$9*(1+'Workforce costs'!L$10)*(1+'Workforce costs'!L$11)</f>
        <v>0</v>
      </c>
      <c r="CQ257" s="290">
        <f>BO257*'Workforce costs'!M$9*(1+'Workforce costs'!M$10)*(1+'Workforce costs'!M$11)</f>
        <v>0</v>
      </c>
      <c r="CR257" s="290">
        <f>BP257*'Workforce costs'!N$9*(1+'Workforce costs'!N$10)*(1+'Workforce costs'!N$11)</f>
        <v>0</v>
      </c>
      <c r="CS257" s="290">
        <f>BQ257*'Workforce costs'!O$9*(1+'Workforce costs'!O$10)*(1+'Workforce costs'!O$11)</f>
        <v>0</v>
      </c>
      <c r="CT257" s="290">
        <f>BR257*'Workforce costs'!P$9*(1+'Workforce costs'!P$10)*(1+'Workforce costs'!P$11)</f>
        <v>0</v>
      </c>
      <c r="CU257" s="290">
        <f>BS257*'Workforce costs'!Q$9*(1+'Workforce costs'!Q$10)*(1+'Workforce costs'!Q$11)</f>
        <v>0</v>
      </c>
      <c r="CV257" s="290">
        <f>BT257*'Workforce costs'!R$9*(1+'Workforce costs'!R$10)*(1+'Workforce costs'!R$11)</f>
        <v>0</v>
      </c>
      <c r="CW257" s="290">
        <f>BU257*'Workforce costs'!S$9*(1+'Workforce costs'!S$10)*(1+'Workforce costs'!S$11)</f>
        <v>0</v>
      </c>
      <c r="CX257" s="290">
        <f>BV257*'Workforce costs'!T$9*(1+'Workforce costs'!T$10)*(1+'Workforce costs'!T$11)</f>
        <v>0</v>
      </c>
      <c r="CY257" s="290">
        <f>BW257*'Workforce costs'!U$9*(1+'Workforce costs'!U$10)*(1+'Workforce costs'!U$11)</f>
        <v>0</v>
      </c>
      <c r="CZ257" s="290">
        <f>BX257*'Workforce costs'!V$9*(1+'Workforce costs'!V$10)*(1+'Workforce costs'!V$11)</f>
        <v>0</v>
      </c>
      <c r="DA257" s="290">
        <f>BY257*'Workforce costs'!W$9*(1+'Workforce costs'!W$10)*(1+'Workforce costs'!W$11)</f>
        <v>0</v>
      </c>
      <c r="DB257" s="290">
        <f>BZ257*'Workforce costs'!X$9*(1+'Workforce costs'!X$10)*(1+'Workforce costs'!X$11)</f>
        <v>0</v>
      </c>
      <c r="DC257" s="290">
        <f>CA257*'Workforce costs'!Y$9*(1+'Workforce costs'!Y$10)*(1+'Workforce costs'!Y$11)</f>
        <v>0</v>
      </c>
      <c r="DD257" s="290">
        <f>CB257*'Workforce costs'!Z$9*(1+'Workforce costs'!Z$10)*(1+'Workforce costs'!Z$11)</f>
        <v>0</v>
      </c>
      <c r="DE257" s="290">
        <f>CC257*'Workforce costs'!AA$9*(1+'Workforce costs'!AA$10)*(1+'Workforce costs'!AA$11)</f>
        <v>0</v>
      </c>
      <c r="DF257" s="290">
        <f>CD257*'Workforce costs'!AB$9*(1+'Workforce costs'!AB$10)*(1+'Workforce costs'!AB$11)</f>
        <v>0</v>
      </c>
    </row>
    <row r="258" spans="1:110" x14ac:dyDescent="0.3">
      <c r="A258" s="2" t="str">
        <f>Outputs!$A$4</f>
        <v>Australia</v>
      </c>
      <c r="B258" s="2" t="str">
        <f t="shared" si="27"/>
        <v>Australia 12to17</v>
      </c>
      <c r="C258" s="30">
        <f>VLOOKUP($B258,Populations!$D$15:$H$1920,3,FALSE)</f>
        <v>1959472</v>
      </c>
      <c r="D258" s="255">
        <f>IF(OR($H258="General pop",$H258="Schools",$H258="Workplace",$H258="Skills Training",$H258="Digital Supports"),1,VLOOKUP($B258,Populations!$D$15:$H$1920,5,FALSE))</f>
        <v>1</v>
      </c>
      <c r="E258" s="88">
        <f>VLOOKUP(I258,Epidemiology!$C$10:$H$47,6,FALSE)</f>
        <v>2044</v>
      </c>
      <c r="F258" s="102">
        <f>'Care profiles'!R259</f>
        <v>1</v>
      </c>
      <c r="G258" s="15" t="str">
        <f>'Care profiles'!A259</f>
        <v>12to17</v>
      </c>
      <c r="H258" s="15" t="str">
        <f>'Care profiles'!B259</f>
        <v>Attempts</v>
      </c>
      <c r="I258" s="15" t="str">
        <f>'Care profiles'!C259</f>
        <v>Attempts_12-17yrs</v>
      </c>
      <c r="J258" s="15" t="str">
        <f>'Care profiles'!D259</f>
        <v>Care profile</v>
      </c>
      <c r="K258" s="15" t="str">
        <f>'Care profiles'!E259</f>
        <v>Individual Psychosocial Support Services</v>
      </c>
      <c r="L258" s="104">
        <f>'Care profiles'!F259</f>
        <v>0.8</v>
      </c>
      <c r="M258" s="15">
        <f>'Care profiles'!G259</f>
        <v>12</v>
      </c>
      <c r="N258" s="15">
        <f>'Care profiles'!H259</f>
        <v>60</v>
      </c>
      <c r="O258" s="15" t="str">
        <f>'Care profiles'!I259</f>
        <v>min</v>
      </c>
      <c r="P258" s="15" t="str">
        <f>'Care profiles'!J259</f>
        <v>Vocationally Qualified - Unspecified</v>
      </c>
      <c r="Q258" s="15" t="str">
        <f>'Care profiles'!K259</f>
        <v>n/a</v>
      </c>
      <c r="R258" s="15" t="str">
        <f>'Care profiles'!M259</f>
        <v>Y</v>
      </c>
      <c r="S258" s="15" t="str">
        <f>'Care profiles'!O259</f>
        <v>Y</v>
      </c>
      <c r="T258" s="15" t="str">
        <f>'Care profiles'!Q259</f>
        <v>N</v>
      </c>
      <c r="U258" s="30">
        <f t="shared" si="28"/>
        <v>40051.607680000001</v>
      </c>
      <c r="V258" s="30">
        <f t="shared" si="29"/>
        <v>32041.286144000002</v>
      </c>
      <c r="W258" s="30">
        <f>IF(M258="n/a",0,IF(O258="days",V258*M258*(1+(VLOOKUP(K258,'Bed parameters'!$A$9:$G$12,7,FALSE))),V258*M258))</f>
        <v>384495.43372800003</v>
      </c>
      <c r="X258" s="30">
        <f t="shared" si="30"/>
        <v>384495.43372800003</v>
      </c>
      <c r="Y258" s="30">
        <f t="shared" si="31"/>
        <v>0</v>
      </c>
      <c r="Z258" s="113">
        <f>_xlfn.IFNA(Y258/((VLOOKUP(K258,'Bed parameters'!$A$9:$G$12,3,FALSE))*(VLOOKUP(K258,'Bed parameters'!$A$9:$G$12,5,FALSE))),0)</f>
        <v>0</v>
      </c>
      <c r="AA258" s="30">
        <f t="shared" si="32"/>
        <v>384495.43372800003</v>
      </c>
      <c r="AB258" s="30">
        <f>_xlfn.IFNA(IF($O258="days",$Y258*(VLOOKUP($K258,'Bed parameters'!$A$9:$I$12,9,FALSE))*$F258*(VLOOKUP($Q258,'Workforce distribution'!$C$8:$AD$30,AB$7,FALSE)),IF($Q258="n/a",(IF($P258=AB$6,$X258*$F258,0)),$X258*$F258*(VLOOKUP($Q258,'Workforce distribution'!$C$8:$AD$30,AB$7,FALSE)))),0)</f>
        <v>0</v>
      </c>
      <c r="AC258" s="30">
        <f>_xlfn.IFNA(IF($O258="days",$Y258*(VLOOKUP($K258,'Bed parameters'!$A$9:$I$12,9,FALSE))*$F258*(VLOOKUP($Q258,'Workforce distribution'!$C$8:$AD$30,AC$7,FALSE)),IF($Q258="n/a",(IF($P258=AC$6,$X258*$F258,0)),$X258*$F258*(VLOOKUP($Q258,'Workforce distribution'!$C$8:$AD$30,AC$7,FALSE)))),0)</f>
        <v>0</v>
      </c>
      <c r="AD258" s="30">
        <f>_xlfn.IFNA(IF($O258="days",$Y258*(VLOOKUP($K258,'Bed parameters'!$A$9:$I$12,9,FALSE))*$F258*(VLOOKUP($Q258,'Workforce distribution'!$C$8:$AD$30,AD$7,FALSE)),IF($Q258="n/a",(IF($P258=AD$6,$X258*$F258,0)),$X258*$F258*(VLOOKUP($Q258,'Workforce distribution'!$C$8:$AD$30,AD$7,FALSE)))),0)</f>
        <v>0</v>
      </c>
      <c r="AE258" s="30">
        <f>_xlfn.IFNA(IF($O258="days",$Y258*(VLOOKUP($K258,'Bed parameters'!$A$9:$I$12,9,FALSE))*$F258*(VLOOKUP($Q258,'Workforce distribution'!$C$8:$AD$30,AE$7,FALSE)),IF($Q258="n/a",(IF($P258=AE$6,$X258*$F258,0)),$X258*$F258*(VLOOKUP($Q258,'Workforce distribution'!$C$8:$AD$30,AE$7,FALSE)))),0)</f>
        <v>0</v>
      </c>
      <c r="AF258" s="30">
        <f>_xlfn.IFNA(IF($O258="days",$Y258*(VLOOKUP($K258,'Bed parameters'!$A$9:$I$12,9,FALSE))*$F258*(VLOOKUP($Q258,'Workforce distribution'!$C$8:$AD$30,AF$7,FALSE)),IF($Q258="n/a",(IF($P258=AF$6,$X258*$F258,0)),$X258*$F258*(VLOOKUP($Q258,'Workforce distribution'!$C$8:$AD$30,AF$7,FALSE)))),0)</f>
        <v>0</v>
      </c>
      <c r="AG258" s="30">
        <f>_xlfn.IFNA(IF($O258="days",$Y258*(VLOOKUP($K258,'Bed parameters'!$A$9:$I$12,9,FALSE))*$F258*(VLOOKUP($Q258,'Workforce distribution'!$C$8:$AD$30,AG$7,FALSE)),IF($Q258="n/a",(IF($P258=AG$6,$X258*$F258,0)),$X258*$F258*(VLOOKUP($Q258,'Workforce distribution'!$C$8:$AD$30,AG$7,FALSE)))),0)</f>
        <v>0</v>
      </c>
      <c r="AH258" s="30">
        <f>_xlfn.IFNA(IF($O258="days",$Y258*(VLOOKUP($K258,'Bed parameters'!$A$9:$I$12,9,FALSE))*$F258*(VLOOKUP($Q258,'Workforce distribution'!$C$8:$AD$30,AH$7,FALSE)),IF($Q258="n/a",(IF($P258=AH$6,$X258*$F258,0)),$X258*$F258*(VLOOKUP($Q258,'Workforce distribution'!$C$8:$AD$30,AH$7,FALSE)))),0)</f>
        <v>0</v>
      </c>
      <c r="AI258" s="30">
        <f>_xlfn.IFNA(IF($O258="days",$Y258*(VLOOKUP($K258,'Bed parameters'!$A$9:$I$12,9,FALSE))*$F258*(VLOOKUP($Q258,'Workforce distribution'!$C$8:$AD$30,AI$7,FALSE)),IF($Q258="n/a",(IF($P258=AI$6,$X258*$F258,0)),$X258*$F258*(VLOOKUP($Q258,'Workforce distribution'!$C$8:$AD$30,AI$7,FALSE)))),0)</f>
        <v>0</v>
      </c>
      <c r="AJ258" s="30">
        <f>_xlfn.IFNA(IF($O258="days",$Y258*(VLOOKUP($K258,'Bed parameters'!$A$9:$I$12,9,FALSE))*$F258*(VLOOKUP($Q258,'Workforce distribution'!$C$8:$AD$30,AJ$7,FALSE)),IF($Q258="n/a",(IF($P258=AJ$6,$X258*$F258,0)),$X258*$F258*(VLOOKUP($Q258,'Workforce distribution'!$C$8:$AD$30,AJ$7,FALSE)))),0)</f>
        <v>0</v>
      </c>
      <c r="AK258" s="30">
        <f>_xlfn.IFNA(IF($O258="days",$Y258*(VLOOKUP($K258,'Bed parameters'!$A$9:$I$12,9,FALSE))*$F258*(VLOOKUP($Q258,'Workforce distribution'!$C$8:$AD$30,AK$7,FALSE)),IF($Q258="n/a",(IF($P258=AK$6,$X258*$F258,0)),$X258*$F258*(VLOOKUP($Q258,'Workforce distribution'!$C$8:$AD$30,AK$7,FALSE)))),0)</f>
        <v>384495.43372800003</v>
      </c>
      <c r="AL258" s="30">
        <f>_xlfn.IFNA(IF($O258="days",$Y258*(VLOOKUP($K258,'Bed parameters'!$A$9:$I$12,9,FALSE))*$F258*(VLOOKUP($Q258,'Workforce distribution'!$C$8:$AD$30,AL$7,FALSE)),IF($Q258="n/a",(IF($P258=AL$6,$X258*$F258,0)),$X258*$F258*(VLOOKUP($Q258,'Workforce distribution'!$C$8:$AD$30,AL$7,FALSE)))),0)</f>
        <v>0</v>
      </c>
      <c r="AM258" s="30">
        <f>_xlfn.IFNA(IF($O258="days",$Y258*(VLOOKUP($K258,'Bed parameters'!$A$9:$I$12,9,FALSE))*$F258*(VLOOKUP($Q258,'Workforce distribution'!$C$8:$AD$30,AM$7,FALSE)),IF($Q258="n/a",(IF($P258=AM$6,$X258*$F258,0)),$X258*$F258*(VLOOKUP($Q258,'Workforce distribution'!$C$8:$AD$30,AM$7,FALSE)))),0)</f>
        <v>0</v>
      </c>
      <c r="AN258" s="30">
        <f>_xlfn.IFNA(IF($O258="days",$Y258*(VLOOKUP($K258,'Bed parameters'!$A$9:$I$12,9,FALSE))*$F258*(VLOOKUP($Q258,'Workforce distribution'!$C$8:$AD$30,AN$7,FALSE)),IF($Q258="n/a",(IF($P258=AN$6,$X258*$F258,0)),$X258*$F258*(VLOOKUP($Q258,'Workforce distribution'!$C$8:$AD$30,AN$7,FALSE)))),0)</f>
        <v>0</v>
      </c>
      <c r="AO258" s="30">
        <f>_xlfn.IFNA(IF($O258="days",$Y258*(VLOOKUP($K258,'Bed parameters'!$A$9:$I$12,9,FALSE))*$F258*(VLOOKUP($Q258,'Workforce distribution'!$C$8:$AD$30,AO$7,FALSE)),IF($Q258="n/a",(IF($P258=AO$6,$X258*$F258,0)),$X258*$F258*(VLOOKUP($Q258,'Workforce distribution'!$C$8:$AD$30,AO$7,FALSE)))),0)</f>
        <v>0</v>
      </c>
      <c r="AP258" s="30">
        <f>_xlfn.IFNA(IF($O258="days",$Y258*(VLOOKUP($K258,'Bed parameters'!$A$9:$I$12,9,FALSE))*$F258*(VLOOKUP($Q258,'Workforce distribution'!$C$8:$AD$30,AP$7,FALSE)),IF($Q258="n/a",(IF($P258=AP$6,$X258*$F258,0)),$X258*$F258*(VLOOKUP($Q258,'Workforce distribution'!$C$8:$AD$30,AP$7,FALSE)))),0)</f>
        <v>0</v>
      </c>
      <c r="AQ258" s="30">
        <f>_xlfn.IFNA(IF($O258="days",$Y258*(VLOOKUP($K258,'Bed parameters'!$A$9:$I$12,9,FALSE))*$F258*(VLOOKUP($Q258,'Workforce distribution'!$C$8:$AD$30,AQ$7,FALSE)),IF($Q258="n/a",(IF($P258=AQ$6,$X258*$F258,0)),$X258*$F258*(VLOOKUP($Q258,'Workforce distribution'!$C$8:$AD$30,AQ$7,FALSE)))),0)</f>
        <v>0</v>
      </c>
      <c r="AR258" s="30">
        <f>_xlfn.IFNA(IF($O258="days",$Y258*(VLOOKUP($K258,'Bed parameters'!$A$9:$I$12,9,FALSE))*$F258*(VLOOKUP($Q258,'Workforce distribution'!$C$8:$AD$30,AR$7,FALSE)),IF($Q258="n/a",(IF($P258=AR$6,$X258*$F258,0)),$X258*$F258*(VLOOKUP($Q258,'Workforce distribution'!$C$8:$AD$30,AR$7,FALSE)))),0)</f>
        <v>0</v>
      </c>
      <c r="AS258" s="30">
        <f>_xlfn.IFNA(IF($O258="days",$Y258*(VLOOKUP($K258,'Bed parameters'!$A$9:$I$12,9,FALSE))*$F258*(VLOOKUP($Q258,'Workforce distribution'!$C$8:$AD$30,AS$7,FALSE)),IF($Q258="n/a",(IF($P258=AS$6,$X258*$F258,0)),$X258*$F258*(VLOOKUP($Q258,'Workforce distribution'!$C$8:$AD$30,AS$7,FALSE)))),0)</f>
        <v>0</v>
      </c>
      <c r="AT258" s="30">
        <f>_xlfn.IFNA(IF($O258="days",$Y258*(VLOOKUP($K258,'Bed parameters'!$A$9:$I$12,9,FALSE))*$F258*(VLOOKUP($Q258,'Workforce distribution'!$C$8:$AD$30,AT$7,FALSE)),IF($Q258="n/a",(IF($P258=AT$6,$X258*$F258,0)),$X258*$F258*(VLOOKUP($Q258,'Workforce distribution'!$C$8:$AD$30,AT$7,FALSE)))),0)</f>
        <v>0</v>
      </c>
      <c r="AU258" s="30">
        <f>_xlfn.IFNA(IF($O258="days",$Y258*(VLOOKUP($K258,'Bed parameters'!$A$9:$I$12,9,FALSE))*$F258*(VLOOKUP($Q258,'Workforce distribution'!$C$8:$AD$30,AU$7,FALSE)),IF($Q258="n/a",(IF($P258=AU$6,$X258*$F258,0)),$X258*$F258*(VLOOKUP($Q258,'Workforce distribution'!$C$8:$AD$30,AU$7,FALSE)))),0)</f>
        <v>0</v>
      </c>
      <c r="AV258" s="30">
        <f>_xlfn.IFNA(IF($O258="days",$Y258*(VLOOKUP($K258,'Bed parameters'!$A$9:$I$12,9,FALSE))*$F258*(VLOOKUP($Q258,'Workforce distribution'!$C$8:$AD$30,AV$7,FALSE)),IF($Q258="n/a",(IF($P258=AV$6,$X258*$F258,0)),$X258*$F258*(VLOOKUP($Q258,'Workforce distribution'!$C$8:$AD$30,AV$7,FALSE)))),0)</f>
        <v>0</v>
      </c>
      <c r="AW258" s="30">
        <f>_xlfn.IFNA(IF($O258="days",$Y258*(VLOOKUP($K258,'Bed parameters'!$A$9:$I$12,9,FALSE))*$F258*(VLOOKUP($Q258,'Workforce distribution'!$C$8:$AD$30,AW$7,FALSE)),IF($Q258="n/a",(IF($P258=AW$6,$X258*$F258,0)),$X258*$F258*(VLOOKUP($Q258,'Workforce distribution'!$C$8:$AD$30,AW$7,FALSE)))),0)</f>
        <v>0</v>
      </c>
      <c r="AX258" s="30">
        <f>_xlfn.IFNA(IF($O258="days",$Y258*(VLOOKUP($K258,'Bed parameters'!$A$9:$I$12,9,FALSE))*$F258*(VLOOKUP($Q258,'Workforce distribution'!$C$8:$AD$30,AX$7,FALSE)),IF($Q258="n/a",(IF($P258=AX$6,$X258*$F258,0)),$X258*$F258*(VLOOKUP($Q258,'Workforce distribution'!$C$8:$AD$30,AX$7,FALSE)))),0)</f>
        <v>0</v>
      </c>
      <c r="AY258" s="30">
        <f>_xlfn.IFNA(IF($O258="days",$Y258*(VLOOKUP($K258,'Bed parameters'!$A$9:$I$12,9,FALSE))*$F258*(VLOOKUP($Q258,'Workforce distribution'!$C$8:$AD$30,AY$7,FALSE)),IF($Q258="n/a",(IF($P258=AY$6,$X258*$F258,0)),$X258*$F258*(VLOOKUP($Q258,'Workforce distribution'!$C$8:$AD$30,AY$7,FALSE)))),0)</f>
        <v>0</v>
      </c>
      <c r="AZ258" s="30">
        <f>_xlfn.IFNA(IF($O258="days",$Y258*(VLOOKUP($K258,'Bed parameters'!$A$9:$I$12,9,FALSE))*$F258*(VLOOKUP($Q258,'Workforce distribution'!$C$8:$AD$30,AZ$7,FALSE)),IF($Q258="n/a",(IF($P258=AZ$6,$X258*$F258,0)),$X258*$F258*(VLOOKUP($Q258,'Workforce distribution'!$C$8:$AD$30,AZ$7,FALSE)))),0)</f>
        <v>0</v>
      </c>
      <c r="BA258" s="30">
        <f>_xlfn.IFNA(IF($O258="days",$Y258*(VLOOKUP($K258,'Bed parameters'!$A$9:$I$12,9,FALSE))*$F258*(VLOOKUP($Q258,'Workforce distribution'!$C$8:$AD$30,BA$7,FALSE)),IF($Q258="n/a",(IF($P258=BA$6,$X258*$F258,0)),$X258*$F258*(VLOOKUP($Q258,'Workforce distribution'!$C$8:$AD$30,BA$7,FALSE)))),0)</f>
        <v>0</v>
      </c>
      <c r="BB258" s="30">
        <f>_xlfn.IFNA(IF($O258="days",$Y258*(VLOOKUP($K258,'Bed parameters'!$A$9:$I$12,9,FALSE))*$F258*(VLOOKUP($Q258,'Workforce distribution'!$C$8:$AD$30,BB$7,FALSE)),IF($Q258="n/a",(IF($P258=BB$6,$X258*$F258,0)),$X258*$F258*(VLOOKUP($Q258,'Workforce distribution'!$C$8:$AD$30,BB$7,FALSE)))),0)</f>
        <v>0</v>
      </c>
      <c r="BC258" s="149">
        <f t="shared" si="33"/>
        <v>334.55785607559068</v>
      </c>
      <c r="BD258" s="288">
        <f>IF($Q258="n/a",(IF('Workforce hours'!D$30=0,0,(AB258/'Workforce hours'!D$30))),(IF(VLOOKUP($Q258,'Workforce hours'!$C$8:$AD$30,BD$7,FALSE)=0,0,(AB258/(VLOOKUP($Q258,'Workforce hours'!$C$8:$AD$30,BD$7,FALSE))))))</f>
        <v>0</v>
      </c>
      <c r="BE258" s="288">
        <f>IF($Q258="n/a",(IF('Workforce hours'!E$30=0,0,(AC258/'Workforce hours'!E$30))),(IF(VLOOKUP($Q258,'Workforce hours'!$C$8:$AD$30,BE$7,FALSE)=0,0,(AC258/(VLOOKUP($Q258,'Workforce hours'!$C$8:$AD$30,BE$7,FALSE))))))</f>
        <v>0</v>
      </c>
      <c r="BF258" s="288">
        <f>IF($Q258="n/a",(IF('Workforce hours'!F$30=0,0,(AD258/'Workforce hours'!F$30))),(IF(VLOOKUP($Q258,'Workforce hours'!$C$8:$AD$30,BF$7,FALSE)=0,0,(AD258/(VLOOKUP($Q258,'Workforce hours'!$C$8:$AD$30,BF$7,FALSE))))))</f>
        <v>0</v>
      </c>
      <c r="BG258" s="288">
        <f>IF($Q258="n/a",(IF('Workforce hours'!G$30=0,0,(AE258/'Workforce hours'!G$30))),(IF(VLOOKUP($Q258,'Workforce hours'!$C$8:$AD$30,BG$7,FALSE)=0,0,(AE258/(VLOOKUP($Q258,'Workforce hours'!$C$8:$AD$30,BG$7,FALSE))))))</f>
        <v>0</v>
      </c>
      <c r="BH258" s="288">
        <f>IF($Q258="n/a",(IF('Workforce hours'!H$30=0,0,(AF258/'Workforce hours'!H$30))),(IF(VLOOKUP($Q258,'Workforce hours'!$C$8:$AD$30,BH$7,FALSE)=0,0,(AF258/(VLOOKUP($Q258,'Workforce hours'!$C$8:$AD$30,BH$7,FALSE))))))</f>
        <v>0</v>
      </c>
      <c r="BI258" s="288">
        <f>IF($Q258="n/a",(IF('Workforce hours'!I$30=0,0,(AG258/'Workforce hours'!I$30))),(IF(VLOOKUP($Q258,'Workforce hours'!$C$8:$AD$30,BI$7,FALSE)=0,0,(AG258/(VLOOKUP($Q258,'Workforce hours'!$C$8:$AD$30,BI$7,FALSE))))))</f>
        <v>0</v>
      </c>
      <c r="BJ258" s="288">
        <f>IF($Q258="n/a",(IF('Workforce hours'!J$30=0,0,(AH258/'Workforce hours'!J$30))),(IF(VLOOKUP($Q258,'Workforce hours'!$C$8:$AD$30,BJ$7,FALSE)=0,0,(AH258/(VLOOKUP($Q258,'Workforce hours'!$C$8:$AD$30,BJ$7,FALSE))))))</f>
        <v>0</v>
      </c>
      <c r="BK258" s="288">
        <f>IF($Q258="n/a",(IF('Workforce hours'!K$30=0,0,(AI258/'Workforce hours'!K$30))),(IF(VLOOKUP($Q258,'Workforce hours'!$C$8:$AD$30,BK$7,FALSE)=0,0,(AI258/(VLOOKUP($Q258,'Workforce hours'!$C$8:$AD$30,BK$7,FALSE))))))</f>
        <v>0</v>
      </c>
      <c r="BL258" s="288">
        <f>IF($Q258="n/a",(IF('Workforce hours'!L$30=0,0,(AJ258/'Workforce hours'!L$30))),(IF(VLOOKUP($Q258,'Workforce hours'!$C$8:$AD$30,BL$7,FALSE)=0,0,(AJ258/(VLOOKUP($Q258,'Workforce hours'!$C$8:$AD$30,BL$7,FALSE))))))</f>
        <v>0</v>
      </c>
      <c r="BM258" s="288">
        <f>IF($Q258="n/a",(IF('Workforce hours'!M$30=0,0,(AK258/'Workforce hours'!M$30))),(IF(VLOOKUP($Q258,'Workforce hours'!$C$8:$AD$30,BM$7,FALSE)=0,0,(AK258/(VLOOKUP($Q258,'Workforce hours'!$C$8:$AD$30,BM$7,FALSE))))))</f>
        <v>334.55785607559068</v>
      </c>
      <c r="BN258" s="288">
        <f>IF($Q258="n/a",(IF('Workforce hours'!N$30=0,0,(AL258/'Workforce hours'!N$30))),(IF(VLOOKUP($Q258,'Workforce hours'!$C$8:$AD$30,BN$7,FALSE)=0,0,(AL258/(VLOOKUP($Q258,'Workforce hours'!$C$8:$AD$30,BN$7,FALSE))))))</f>
        <v>0</v>
      </c>
      <c r="BO258" s="288">
        <f>IF($Q258="n/a",(IF('Workforce hours'!O$30=0,0,(AM258/'Workforce hours'!O$30))),(IF(VLOOKUP($Q258,'Workforce hours'!$C$8:$AD$30,BO$7,FALSE)=0,0,(AM258/(VLOOKUP($Q258,'Workforce hours'!$C$8:$AD$30,BO$7,FALSE))))))</f>
        <v>0</v>
      </c>
      <c r="BP258" s="288">
        <f>IF($Q258="n/a",(IF('Workforce hours'!P$30=0,0,(AN258/'Workforce hours'!P$30))),(IF(VLOOKUP($Q258,'Workforce hours'!$C$8:$AD$30,BP$7,FALSE)=0,0,(AN258/(VLOOKUP($Q258,'Workforce hours'!$C$8:$AD$30,BP$7,FALSE))))))</f>
        <v>0</v>
      </c>
      <c r="BQ258" s="288">
        <f>IF($Q258="n/a",(IF('Workforce hours'!Q$30=0,0,(AO258/'Workforce hours'!Q$30))),(IF(VLOOKUP($Q258,'Workforce hours'!$C$8:$AD$30,BQ$7,FALSE)=0,0,(AO258/(VLOOKUP($Q258,'Workforce hours'!$C$8:$AD$30,BQ$7,FALSE))))))</f>
        <v>0</v>
      </c>
      <c r="BR258" s="288">
        <f>IF($Q258="n/a",(IF('Workforce hours'!R$30=0,0,(AP258/'Workforce hours'!R$30))),(IF(VLOOKUP($Q258,'Workforce hours'!$C$8:$AD$30,BR$7,FALSE)=0,0,(AP258/(VLOOKUP($Q258,'Workforce hours'!$C$8:$AD$30,BR$7,FALSE))))))</f>
        <v>0</v>
      </c>
      <c r="BS258" s="288">
        <f>IF($Q258="n/a",(IF('Workforce hours'!S$30=0,0,(AQ258/'Workforce hours'!S$30))),(IF(VLOOKUP($Q258,'Workforce hours'!$C$8:$AD$30,BS$7,FALSE)=0,0,(AQ258/(VLOOKUP($Q258,'Workforce hours'!$C$8:$AD$30,BS$7,FALSE))))))</f>
        <v>0</v>
      </c>
      <c r="BT258" s="288">
        <f>IF($Q258="n/a",(IF('Workforce hours'!T$30=0,0,(AR258/'Workforce hours'!T$30))),(IF(VLOOKUP($Q258,'Workforce hours'!$C$8:$AD$30,BT$7,FALSE)=0,0,(AR258/(VLOOKUP($Q258,'Workforce hours'!$C$8:$AD$30,BT$7,FALSE))))))</f>
        <v>0</v>
      </c>
      <c r="BU258" s="288">
        <f>IF($Q258="n/a",(IF('Workforce hours'!U$30=0,0,(AS258/'Workforce hours'!U$30))),(IF(VLOOKUP($Q258,'Workforce hours'!$C$8:$AD$30,BU$7,FALSE)=0,0,(AS258/(VLOOKUP($Q258,'Workforce hours'!$C$8:$AD$30,BU$7,FALSE))))))</f>
        <v>0</v>
      </c>
      <c r="BV258" s="288">
        <f>IF($Q258="n/a",(IF('Workforce hours'!V$30=0,0,(AT258/'Workforce hours'!V$30))),(IF(VLOOKUP($Q258,'Workforce hours'!$C$8:$AD$30,BV$7,FALSE)=0,0,(AT258/(VLOOKUP($Q258,'Workforce hours'!$C$8:$AD$30,BV$7,FALSE))))))</f>
        <v>0</v>
      </c>
      <c r="BW258" s="288">
        <f>IF($Q258="n/a",(IF('Workforce hours'!W$30=0,0,(AU258/'Workforce hours'!W$30))),(IF(VLOOKUP($Q258,'Workforce hours'!$C$8:$AD$30,BW$7,FALSE)=0,0,(AU258/(VLOOKUP($Q258,'Workforce hours'!$C$8:$AD$30,BW$7,FALSE))))))</f>
        <v>0</v>
      </c>
      <c r="BX258" s="288">
        <f>IF($Q258="n/a",(IF('Workforce hours'!X$30=0,0,(AV258/'Workforce hours'!X$30))),(IF(VLOOKUP($Q258,'Workforce hours'!$C$8:$AD$30,BX$7,FALSE)=0,0,(AV258/(VLOOKUP($Q258,'Workforce hours'!$C$8:$AD$30,BX$7,FALSE))))))</f>
        <v>0</v>
      </c>
      <c r="BY258" s="288">
        <f>IF($Q258="n/a",(IF('Workforce hours'!Y$30=0,0,(AW258/'Workforce hours'!Y$30))),(IF(VLOOKUP($Q258,'Workforce hours'!$C$8:$AD$30,BY$7,FALSE)=0,0,(AW258/(VLOOKUP($Q258,'Workforce hours'!$C$8:$AD$30,BY$7,FALSE))))))</f>
        <v>0</v>
      </c>
      <c r="BZ258" s="288">
        <f>IF($Q258="n/a",(IF('Workforce hours'!Z$30=0,0,(AX258/'Workforce hours'!Z$30))),(IF(VLOOKUP($Q258,'Workforce hours'!$C$8:$AD$30,BZ$7,FALSE)=0,0,(AX258/(VLOOKUP($Q258,'Workforce hours'!$C$8:$AD$30,BZ$7,FALSE))))))</f>
        <v>0</v>
      </c>
      <c r="CA258" s="288">
        <f>IF($Q258="n/a",(IF('Workforce hours'!AA$30=0,0,(AY258/'Workforce hours'!AA$30))),(IF(VLOOKUP($Q258,'Workforce hours'!$C$8:$AD$30,CA$7,FALSE)=0,0,(AY258/(VLOOKUP($Q258,'Workforce hours'!$C$8:$AD$30,CA$7,FALSE))))))</f>
        <v>0</v>
      </c>
      <c r="CB258" s="288">
        <f>IF($Q258="n/a",(IF('Workforce hours'!AB$30=0,0,(AZ258/'Workforce hours'!AB$30))),(IF(VLOOKUP($Q258,'Workforce hours'!$C$8:$AD$30,CB$7,FALSE)=0,0,(AZ258/(VLOOKUP($Q258,'Workforce hours'!$C$8:$AD$30,CB$7,FALSE))))))</f>
        <v>0</v>
      </c>
      <c r="CC258" s="288">
        <f>IF($Q258="n/a",(IF('Workforce hours'!AC$30=0,0,(BA258/'Workforce hours'!AC$30))),(IF(VLOOKUP($Q258,'Workforce hours'!$C$8:$AD$30,CC$7,FALSE)=0,0,(BA258/(VLOOKUP($Q258,'Workforce hours'!$C$8:$AD$30,CC$7,FALSE))))))</f>
        <v>0</v>
      </c>
      <c r="CD258" s="288">
        <f>IF($Q258="n/a",(IF('Workforce hours'!AD$30=0,0,(BB258/'Workforce hours'!AD$30))),(IF(VLOOKUP($Q258,'Workforce hours'!$C$8:$AD$30,CD$7,FALSE)=0,0,(BB258/(VLOOKUP($Q258,'Workforce hours'!$C$8:$AD$30,CD$7,FALSE))))))</f>
        <v>0</v>
      </c>
      <c r="CE258" s="289">
        <f t="shared" si="34"/>
        <v>0</v>
      </c>
      <c r="CF258" s="290">
        <f>BD258*'Workforce costs'!B$9*(1+'Workforce costs'!B$10)*(1+'Workforce costs'!B$11)</f>
        <v>0</v>
      </c>
      <c r="CG258" s="290">
        <f>BE258*'Workforce costs'!C$9*(1+'Workforce costs'!C$10)*(1+'Workforce costs'!C$11)</f>
        <v>0</v>
      </c>
      <c r="CH258" s="290">
        <f>BF258*'Workforce costs'!D$9*(1+'Workforce costs'!D$10)*(1+'Workforce costs'!D$11)</f>
        <v>0</v>
      </c>
      <c r="CI258" s="290">
        <f>BG258*'Workforce costs'!E$9*(1+'Workforce costs'!E$10)*(1+'Workforce costs'!E$11)</f>
        <v>0</v>
      </c>
      <c r="CJ258" s="290">
        <f>BH258*'Workforce costs'!F$9*(1+'Workforce costs'!F$10)*(1+'Workforce costs'!F$11)</f>
        <v>0</v>
      </c>
      <c r="CK258" s="290">
        <f>BI258*'Workforce costs'!G$9*(1+'Workforce costs'!G$10)*(1+'Workforce costs'!G$11)</f>
        <v>0</v>
      </c>
      <c r="CL258" s="290">
        <f>BJ258*'Workforce costs'!H$9*(1+'Workforce costs'!H$10)*(1+'Workforce costs'!H$11)</f>
        <v>0</v>
      </c>
      <c r="CM258" s="290">
        <f>BK258*'Workforce costs'!I$9*(1+'Workforce costs'!I$10)*(1+'Workforce costs'!I$11)</f>
        <v>0</v>
      </c>
      <c r="CN258" s="290">
        <f>BL258*'Workforce costs'!J$9*(1+'Workforce costs'!J$10)*(1+'Workforce costs'!J$11)</f>
        <v>0</v>
      </c>
      <c r="CO258" s="290">
        <f>BM258*'Workforce costs'!K$9*(1+'Workforce costs'!K$10)*(1+'Workforce costs'!K$11)</f>
        <v>0</v>
      </c>
      <c r="CP258" s="290">
        <f>BN258*'Workforce costs'!L$9*(1+'Workforce costs'!L$10)*(1+'Workforce costs'!L$11)</f>
        <v>0</v>
      </c>
      <c r="CQ258" s="290">
        <f>BO258*'Workforce costs'!M$9*(1+'Workforce costs'!M$10)*(1+'Workforce costs'!M$11)</f>
        <v>0</v>
      </c>
      <c r="CR258" s="290">
        <f>BP258*'Workforce costs'!N$9*(1+'Workforce costs'!N$10)*(1+'Workforce costs'!N$11)</f>
        <v>0</v>
      </c>
      <c r="CS258" s="290">
        <f>BQ258*'Workforce costs'!O$9*(1+'Workforce costs'!O$10)*(1+'Workforce costs'!O$11)</f>
        <v>0</v>
      </c>
      <c r="CT258" s="290">
        <f>BR258*'Workforce costs'!P$9*(1+'Workforce costs'!P$10)*(1+'Workforce costs'!P$11)</f>
        <v>0</v>
      </c>
      <c r="CU258" s="290">
        <f>BS258*'Workforce costs'!Q$9*(1+'Workforce costs'!Q$10)*(1+'Workforce costs'!Q$11)</f>
        <v>0</v>
      </c>
      <c r="CV258" s="290">
        <f>BT258*'Workforce costs'!R$9*(1+'Workforce costs'!R$10)*(1+'Workforce costs'!R$11)</f>
        <v>0</v>
      </c>
      <c r="CW258" s="290">
        <f>BU258*'Workforce costs'!S$9*(1+'Workforce costs'!S$10)*(1+'Workforce costs'!S$11)</f>
        <v>0</v>
      </c>
      <c r="CX258" s="290">
        <f>BV258*'Workforce costs'!T$9*(1+'Workforce costs'!T$10)*(1+'Workforce costs'!T$11)</f>
        <v>0</v>
      </c>
      <c r="CY258" s="290">
        <f>BW258*'Workforce costs'!U$9*(1+'Workforce costs'!U$10)*(1+'Workforce costs'!U$11)</f>
        <v>0</v>
      </c>
      <c r="CZ258" s="290">
        <f>BX258*'Workforce costs'!V$9*(1+'Workforce costs'!V$10)*(1+'Workforce costs'!V$11)</f>
        <v>0</v>
      </c>
      <c r="DA258" s="290">
        <f>BY258*'Workforce costs'!W$9*(1+'Workforce costs'!W$10)*(1+'Workforce costs'!W$11)</f>
        <v>0</v>
      </c>
      <c r="DB258" s="290">
        <f>BZ258*'Workforce costs'!X$9*(1+'Workforce costs'!X$10)*(1+'Workforce costs'!X$11)</f>
        <v>0</v>
      </c>
      <c r="DC258" s="290">
        <f>CA258*'Workforce costs'!Y$9*(1+'Workforce costs'!Y$10)*(1+'Workforce costs'!Y$11)</f>
        <v>0</v>
      </c>
      <c r="DD258" s="290">
        <f>CB258*'Workforce costs'!Z$9*(1+'Workforce costs'!Z$10)*(1+'Workforce costs'!Z$11)</f>
        <v>0</v>
      </c>
      <c r="DE258" s="290">
        <f>CC258*'Workforce costs'!AA$9*(1+'Workforce costs'!AA$10)*(1+'Workforce costs'!AA$11)</f>
        <v>0</v>
      </c>
      <c r="DF258" s="290">
        <f>CD258*'Workforce costs'!AB$9*(1+'Workforce costs'!AB$10)*(1+'Workforce costs'!AB$11)</f>
        <v>0</v>
      </c>
    </row>
    <row r="259" spans="1:110" x14ac:dyDescent="0.3">
      <c r="A259" s="2" t="str">
        <f>Outputs!$A$4</f>
        <v>Australia</v>
      </c>
      <c r="B259" s="2" t="str">
        <f t="shared" si="27"/>
        <v>Australia 12to17</v>
      </c>
      <c r="C259" s="30">
        <f>VLOOKUP($B259,Populations!$D$15:$H$1920,3,FALSE)</f>
        <v>1959472</v>
      </c>
      <c r="D259" s="255">
        <f>IF(OR($H259="General pop",$H259="Schools",$H259="Workplace",$H259="Skills Training",$H259="Digital Supports"),1,VLOOKUP($B259,Populations!$D$15:$H$1920,5,FALSE))</f>
        <v>1</v>
      </c>
      <c r="E259" s="88">
        <f>VLOOKUP(I259,Epidemiology!$C$10:$H$47,6,FALSE)</f>
        <v>2044</v>
      </c>
      <c r="F259" s="102">
        <f>'Care profiles'!R260</f>
        <v>1</v>
      </c>
      <c r="G259" s="15" t="str">
        <f>'Care profiles'!A260</f>
        <v>12to17</v>
      </c>
      <c r="H259" s="15" t="str">
        <f>'Care profiles'!B260</f>
        <v>Attempts</v>
      </c>
      <c r="I259" s="15" t="str">
        <f>'Care profiles'!C260</f>
        <v>Attempts_12-17yrs</v>
      </c>
      <c r="J259" s="15" t="str">
        <f>'Care profiles'!D260</f>
        <v>Care profile</v>
      </c>
      <c r="K259" s="15" t="str">
        <f>'Care profiles'!E260</f>
        <v>Individual Carer Peer Support – Service Navigation</v>
      </c>
      <c r="L259" s="104">
        <f>'Care profiles'!F260</f>
        <v>0.75</v>
      </c>
      <c r="M259" s="15">
        <f>'Care profiles'!G260</f>
        <v>1</v>
      </c>
      <c r="N259" s="15">
        <f>'Care profiles'!H260</f>
        <v>60</v>
      </c>
      <c r="O259" s="15" t="str">
        <f>'Care profiles'!I260</f>
        <v>min</v>
      </c>
      <c r="P259" s="15" t="str">
        <f>'Care profiles'!J260</f>
        <v>Peer Worker</v>
      </c>
      <c r="Q259" s="15" t="str">
        <f>'Care profiles'!K260</f>
        <v>n/a</v>
      </c>
      <c r="R259" s="15" t="str">
        <f>'Care profiles'!M260</f>
        <v>N</v>
      </c>
      <c r="S259" s="15" t="str">
        <f>'Care profiles'!O260</f>
        <v>Y</v>
      </c>
      <c r="T259" s="15" t="str">
        <f>'Care profiles'!Q260</f>
        <v>N</v>
      </c>
      <c r="U259" s="30">
        <f t="shared" si="28"/>
        <v>40051.607680000001</v>
      </c>
      <c r="V259" s="30">
        <f t="shared" si="29"/>
        <v>30038.705760000001</v>
      </c>
      <c r="W259" s="30">
        <f>IF(M259="n/a",0,IF(O259="days",V259*M259*(1+(VLOOKUP(K259,'Bed parameters'!$A$9:$G$12,7,FALSE))),V259*M259))</f>
        <v>30038.705760000001</v>
      </c>
      <c r="X259" s="30">
        <f t="shared" si="30"/>
        <v>30038.705760000001</v>
      </c>
      <c r="Y259" s="30">
        <f t="shared" si="31"/>
        <v>0</v>
      </c>
      <c r="Z259" s="113">
        <f>_xlfn.IFNA(Y259/((VLOOKUP(K259,'Bed parameters'!$A$9:$G$12,3,FALSE))*(VLOOKUP(K259,'Bed parameters'!$A$9:$G$12,5,FALSE))),0)</f>
        <v>0</v>
      </c>
      <c r="AA259" s="30">
        <f t="shared" si="32"/>
        <v>30038.705760000001</v>
      </c>
      <c r="AB259" s="30">
        <f>_xlfn.IFNA(IF($O259="days",$Y259*(VLOOKUP($K259,'Bed parameters'!$A$9:$I$12,9,FALSE))*$F259*(VLOOKUP($Q259,'Workforce distribution'!$C$8:$AD$30,AB$7,FALSE)),IF($Q259="n/a",(IF($P259=AB$6,$X259*$F259,0)),$X259*$F259*(VLOOKUP($Q259,'Workforce distribution'!$C$8:$AD$30,AB$7,FALSE)))),0)</f>
        <v>0</v>
      </c>
      <c r="AC259" s="30">
        <f>_xlfn.IFNA(IF($O259="days",$Y259*(VLOOKUP($K259,'Bed parameters'!$A$9:$I$12,9,FALSE))*$F259*(VLOOKUP($Q259,'Workforce distribution'!$C$8:$AD$30,AC$7,FALSE)),IF($Q259="n/a",(IF($P259=AC$6,$X259*$F259,0)),$X259*$F259*(VLOOKUP($Q259,'Workforce distribution'!$C$8:$AD$30,AC$7,FALSE)))),0)</f>
        <v>0</v>
      </c>
      <c r="AD259" s="30">
        <f>_xlfn.IFNA(IF($O259="days",$Y259*(VLOOKUP($K259,'Bed parameters'!$A$9:$I$12,9,FALSE))*$F259*(VLOOKUP($Q259,'Workforce distribution'!$C$8:$AD$30,AD$7,FALSE)),IF($Q259="n/a",(IF($P259=AD$6,$X259*$F259,0)),$X259*$F259*(VLOOKUP($Q259,'Workforce distribution'!$C$8:$AD$30,AD$7,FALSE)))),0)</f>
        <v>0</v>
      </c>
      <c r="AE259" s="30">
        <f>_xlfn.IFNA(IF($O259="days",$Y259*(VLOOKUP($K259,'Bed parameters'!$A$9:$I$12,9,FALSE))*$F259*(VLOOKUP($Q259,'Workforce distribution'!$C$8:$AD$30,AE$7,FALSE)),IF($Q259="n/a",(IF($P259=AE$6,$X259*$F259,0)),$X259*$F259*(VLOOKUP($Q259,'Workforce distribution'!$C$8:$AD$30,AE$7,FALSE)))),0)</f>
        <v>30038.705760000001</v>
      </c>
      <c r="AF259" s="30">
        <f>_xlfn.IFNA(IF($O259="days",$Y259*(VLOOKUP($K259,'Bed parameters'!$A$9:$I$12,9,FALSE))*$F259*(VLOOKUP($Q259,'Workforce distribution'!$C$8:$AD$30,AF$7,FALSE)),IF($Q259="n/a",(IF($P259=AF$6,$X259*$F259,0)),$X259*$F259*(VLOOKUP($Q259,'Workforce distribution'!$C$8:$AD$30,AF$7,FALSE)))),0)</f>
        <v>0</v>
      </c>
      <c r="AG259" s="30">
        <f>_xlfn.IFNA(IF($O259="days",$Y259*(VLOOKUP($K259,'Bed parameters'!$A$9:$I$12,9,FALSE))*$F259*(VLOOKUP($Q259,'Workforce distribution'!$C$8:$AD$30,AG$7,FALSE)),IF($Q259="n/a",(IF($P259=AG$6,$X259*$F259,0)),$X259*$F259*(VLOOKUP($Q259,'Workforce distribution'!$C$8:$AD$30,AG$7,FALSE)))),0)</f>
        <v>0</v>
      </c>
      <c r="AH259" s="30">
        <f>_xlfn.IFNA(IF($O259="days",$Y259*(VLOOKUP($K259,'Bed parameters'!$A$9:$I$12,9,FALSE))*$F259*(VLOOKUP($Q259,'Workforce distribution'!$C$8:$AD$30,AH$7,FALSE)),IF($Q259="n/a",(IF($P259=AH$6,$X259*$F259,0)),$X259*$F259*(VLOOKUP($Q259,'Workforce distribution'!$C$8:$AD$30,AH$7,FALSE)))),0)</f>
        <v>0</v>
      </c>
      <c r="AI259" s="30">
        <f>_xlfn.IFNA(IF($O259="days",$Y259*(VLOOKUP($K259,'Bed parameters'!$A$9:$I$12,9,FALSE))*$F259*(VLOOKUP($Q259,'Workforce distribution'!$C$8:$AD$30,AI$7,FALSE)),IF($Q259="n/a",(IF($P259=AI$6,$X259*$F259,0)),$X259*$F259*(VLOOKUP($Q259,'Workforce distribution'!$C$8:$AD$30,AI$7,FALSE)))),0)</f>
        <v>0</v>
      </c>
      <c r="AJ259" s="30">
        <f>_xlfn.IFNA(IF($O259="days",$Y259*(VLOOKUP($K259,'Bed parameters'!$A$9:$I$12,9,FALSE))*$F259*(VLOOKUP($Q259,'Workforce distribution'!$C$8:$AD$30,AJ$7,FALSE)),IF($Q259="n/a",(IF($P259=AJ$6,$X259*$F259,0)),$X259*$F259*(VLOOKUP($Q259,'Workforce distribution'!$C$8:$AD$30,AJ$7,FALSE)))),0)</f>
        <v>0</v>
      </c>
      <c r="AK259" s="30">
        <f>_xlfn.IFNA(IF($O259="days",$Y259*(VLOOKUP($K259,'Bed parameters'!$A$9:$I$12,9,FALSE))*$F259*(VLOOKUP($Q259,'Workforce distribution'!$C$8:$AD$30,AK$7,FALSE)),IF($Q259="n/a",(IF($P259=AK$6,$X259*$F259,0)),$X259*$F259*(VLOOKUP($Q259,'Workforce distribution'!$C$8:$AD$30,AK$7,FALSE)))),0)</f>
        <v>0</v>
      </c>
      <c r="AL259" s="30">
        <f>_xlfn.IFNA(IF($O259="days",$Y259*(VLOOKUP($K259,'Bed parameters'!$A$9:$I$12,9,FALSE))*$F259*(VLOOKUP($Q259,'Workforce distribution'!$C$8:$AD$30,AL$7,FALSE)),IF($Q259="n/a",(IF($P259=AL$6,$X259*$F259,0)),$X259*$F259*(VLOOKUP($Q259,'Workforce distribution'!$C$8:$AD$30,AL$7,FALSE)))),0)</f>
        <v>0</v>
      </c>
      <c r="AM259" s="30">
        <f>_xlfn.IFNA(IF($O259="days",$Y259*(VLOOKUP($K259,'Bed parameters'!$A$9:$I$12,9,FALSE))*$F259*(VLOOKUP($Q259,'Workforce distribution'!$C$8:$AD$30,AM$7,FALSE)),IF($Q259="n/a",(IF($P259=AM$6,$X259*$F259,0)),$X259*$F259*(VLOOKUP($Q259,'Workforce distribution'!$C$8:$AD$30,AM$7,FALSE)))),0)</f>
        <v>0</v>
      </c>
      <c r="AN259" s="30">
        <f>_xlfn.IFNA(IF($O259="days",$Y259*(VLOOKUP($K259,'Bed parameters'!$A$9:$I$12,9,FALSE))*$F259*(VLOOKUP($Q259,'Workforce distribution'!$C$8:$AD$30,AN$7,FALSE)),IF($Q259="n/a",(IF($P259=AN$6,$X259*$F259,0)),$X259*$F259*(VLOOKUP($Q259,'Workforce distribution'!$C$8:$AD$30,AN$7,FALSE)))),0)</f>
        <v>0</v>
      </c>
      <c r="AO259" s="30">
        <f>_xlfn.IFNA(IF($O259="days",$Y259*(VLOOKUP($K259,'Bed parameters'!$A$9:$I$12,9,FALSE))*$F259*(VLOOKUP($Q259,'Workforce distribution'!$C$8:$AD$30,AO$7,FALSE)),IF($Q259="n/a",(IF($P259=AO$6,$X259*$F259,0)),$X259*$F259*(VLOOKUP($Q259,'Workforce distribution'!$C$8:$AD$30,AO$7,FALSE)))),0)</f>
        <v>0</v>
      </c>
      <c r="AP259" s="30">
        <f>_xlfn.IFNA(IF($O259="days",$Y259*(VLOOKUP($K259,'Bed parameters'!$A$9:$I$12,9,FALSE))*$F259*(VLOOKUP($Q259,'Workforce distribution'!$C$8:$AD$30,AP$7,FALSE)),IF($Q259="n/a",(IF($P259=AP$6,$X259*$F259,0)),$X259*$F259*(VLOOKUP($Q259,'Workforce distribution'!$C$8:$AD$30,AP$7,FALSE)))),0)</f>
        <v>0</v>
      </c>
      <c r="AQ259" s="30">
        <f>_xlfn.IFNA(IF($O259="days",$Y259*(VLOOKUP($K259,'Bed parameters'!$A$9:$I$12,9,FALSE))*$F259*(VLOOKUP($Q259,'Workforce distribution'!$C$8:$AD$30,AQ$7,FALSE)),IF($Q259="n/a",(IF($P259=AQ$6,$X259*$F259,0)),$X259*$F259*(VLOOKUP($Q259,'Workforce distribution'!$C$8:$AD$30,AQ$7,FALSE)))),0)</f>
        <v>0</v>
      </c>
      <c r="AR259" s="30">
        <f>_xlfn.IFNA(IF($O259="days",$Y259*(VLOOKUP($K259,'Bed parameters'!$A$9:$I$12,9,FALSE))*$F259*(VLOOKUP($Q259,'Workforce distribution'!$C$8:$AD$30,AR$7,FALSE)),IF($Q259="n/a",(IF($P259=AR$6,$X259*$F259,0)),$X259*$F259*(VLOOKUP($Q259,'Workforce distribution'!$C$8:$AD$30,AR$7,FALSE)))),0)</f>
        <v>0</v>
      </c>
      <c r="AS259" s="30">
        <f>_xlfn.IFNA(IF($O259="days",$Y259*(VLOOKUP($K259,'Bed parameters'!$A$9:$I$12,9,FALSE))*$F259*(VLOOKUP($Q259,'Workforce distribution'!$C$8:$AD$30,AS$7,FALSE)),IF($Q259="n/a",(IF($P259=AS$6,$X259*$F259,0)),$X259*$F259*(VLOOKUP($Q259,'Workforce distribution'!$C$8:$AD$30,AS$7,FALSE)))),0)</f>
        <v>0</v>
      </c>
      <c r="AT259" s="30">
        <f>_xlfn.IFNA(IF($O259="days",$Y259*(VLOOKUP($K259,'Bed parameters'!$A$9:$I$12,9,FALSE))*$F259*(VLOOKUP($Q259,'Workforce distribution'!$C$8:$AD$30,AT$7,FALSE)),IF($Q259="n/a",(IF($P259=AT$6,$X259*$F259,0)),$X259*$F259*(VLOOKUP($Q259,'Workforce distribution'!$C$8:$AD$30,AT$7,FALSE)))),0)</f>
        <v>0</v>
      </c>
      <c r="AU259" s="30">
        <f>_xlfn.IFNA(IF($O259="days",$Y259*(VLOOKUP($K259,'Bed parameters'!$A$9:$I$12,9,FALSE))*$F259*(VLOOKUP($Q259,'Workforce distribution'!$C$8:$AD$30,AU$7,FALSE)),IF($Q259="n/a",(IF($P259=AU$6,$X259*$F259,0)),$X259*$F259*(VLOOKUP($Q259,'Workforce distribution'!$C$8:$AD$30,AU$7,FALSE)))),0)</f>
        <v>0</v>
      </c>
      <c r="AV259" s="30">
        <f>_xlfn.IFNA(IF($O259="days",$Y259*(VLOOKUP($K259,'Bed parameters'!$A$9:$I$12,9,FALSE))*$F259*(VLOOKUP($Q259,'Workforce distribution'!$C$8:$AD$30,AV$7,FALSE)),IF($Q259="n/a",(IF($P259=AV$6,$X259*$F259,0)),$X259*$F259*(VLOOKUP($Q259,'Workforce distribution'!$C$8:$AD$30,AV$7,FALSE)))),0)</f>
        <v>0</v>
      </c>
      <c r="AW259" s="30">
        <f>_xlfn.IFNA(IF($O259="days",$Y259*(VLOOKUP($K259,'Bed parameters'!$A$9:$I$12,9,FALSE))*$F259*(VLOOKUP($Q259,'Workforce distribution'!$C$8:$AD$30,AW$7,FALSE)),IF($Q259="n/a",(IF($P259=AW$6,$X259*$F259,0)),$X259*$F259*(VLOOKUP($Q259,'Workforce distribution'!$C$8:$AD$30,AW$7,FALSE)))),0)</f>
        <v>0</v>
      </c>
      <c r="AX259" s="30">
        <f>_xlfn.IFNA(IF($O259="days",$Y259*(VLOOKUP($K259,'Bed parameters'!$A$9:$I$12,9,FALSE))*$F259*(VLOOKUP($Q259,'Workforce distribution'!$C$8:$AD$30,AX$7,FALSE)),IF($Q259="n/a",(IF($P259=AX$6,$X259*$F259,0)),$X259*$F259*(VLOOKUP($Q259,'Workforce distribution'!$C$8:$AD$30,AX$7,FALSE)))),0)</f>
        <v>0</v>
      </c>
      <c r="AY259" s="30">
        <f>_xlfn.IFNA(IF($O259="days",$Y259*(VLOOKUP($K259,'Bed parameters'!$A$9:$I$12,9,FALSE))*$F259*(VLOOKUP($Q259,'Workforce distribution'!$C$8:$AD$30,AY$7,FALSE)),IF($Q259="n/a",(IF($P259=AY$6,$X259*$F259,0)),$X259*$F259*(VLOOKUP($Q259,'Workforce distribution'!$C$8:$AD$30,AY$7,FALSE)))),0)</f>
        <v>0</v>
      </c>
      <c r="AZ259" s="30">
        <f>_xlfn.IFNA(IF($O259="days",$Y259*(VLOOKUP($K259,'Bed parameters'!$A$9:$I$12,9,FALSE))*$F259*(VLOOKUP($Q259,'Workforce distribution'!$C$8:$AD$30,AZ$7,FALSE)),IF($Q259="n/a",(IF($P259=AZ$6,$X259*$F259,0)),$X259*$F259*(VLOOKUP($Q259,'Workforce distribution'!$C$8:$AD$30,AZ$7,FALSE)))),0)</f>
        <v>0</v>
      </c>
      <c r="BA259" s="30">
        <f>_xlfn.IFNA(IF($O259="days",$Y259*(VLOOKUP($K259,'Bed parameters'!$A$9:$I$12,9,FALSE))*$F259*(VLOOKUP($Q259,'Workforce distribution'!$C$8:$AD$30,BA$7,FALSE)),IF($Q259="n/a",(IF($P259=BA$6,$X259*$F259,0)),$X259*$F259*(VLOOKUP($Q259,'Workforce distribution'!$C$8:$AD$30,BA$7,FALSE)))),0)</f>
        <v>0</v>
      </c>
      <c r="BB259" s="30">
        <f>_xlfn.IFNA(IF($O259="days",$Y259*(VLOOKUP($K259,'Bed parameters'!$A$9:$I$12,9,FALSE))*$F259*(VLOOKUP($Q259,'Workforce distribution'!$C$8:$AD$30,BB$7,FALSE)),IF($Q259="n/a",(IF($P259=BB$6,$X259*$F259,0)),$X259*$F259*(VLOOKUP($Q259,'Workforce distribution'!$C$8:$AD$30,BB$7,FALSE)))),0)</f>
        <v>0</v>
      </c>
      <c r="BC259" s="149">
        <f t="shared" si="33"/>
        <v>26.137332505905523</v>
      </c>
      <c r="BD259" s="288">
        <f>IF($Q259="n/a",(IF('Workforce hours'!D$30=0,0,(AB259/'Workforce hours'!D$30))),(IF(VLOOKUP($Q259,'Workforce hours'!$C$8:$AD$30,BD$7,FALSE)=0,0,(AB259/(VLOOKUP($Q259,'Workforce hours'!$C$8:$AD$30,BD$7,FALSE))))))</f>
        <v>0</v>
      </c>
      <c r="BE259" s="288">
        <f>IF($Q259="n/a",(IF('Workforce hours'!E$30=0,0,(AC259/'Workforce hours'!E$30))),(IF(VLOOKUP($Q259,'Workforce hours'!$C$8:$AD$30,BE$7,FALSE)=0,0,(AC259/(VLOOKUP($Q259,'Workforce hours'!$C$8:$AD$30,BE$7,FALSE))))))</f>
        <v>0</v>
      </c>
      <c r="BF259" s="288">
        <f>IF($Q259="n/a",(IF('Workforce hours'!F$30=0,0,(AD259/'Workforce hours'!F$30))),(IF(VLOOKUP($Q259,'Workforce hours'!$C$8:$AD$30,BF$7,FALSE)=0,0,(AD259/(VLOOKUP($Q259,'Workforce hours'!$C$8:$AD$30,BF$7,FALSE))))))</f>
        <v>0</v>
      </c>
      <c r="BG259" s="288">
        <f>IF($Q259="n/a",(IF('Workforce hours'!G$30=0,0,(AE259/'Workforce hours'!G$30))),(IF(VLOOKUP($Q259,'Workforce hours'!$C$8:$AD$30,BG$7,FALSE)=0,0,(AE259/(VLOOKUP($Q259,'Workforce hours'!$C$8:$AD$30,BG$7,FALSE))))))</f>
        <v>26.137332505905523</v>
      </c>
      <c r="BH259" s="288">
        <f>IF($Q259="n/a",(IF('Workforce hours'!H$30=0,0,(AF259/'Workforce hours'!H$30))),(IF(VLOOKUP($Q259,'Workforce hours'!$C$8:$AD$30,BH$7,FALSE)=0,0,(AF259/(VLOOKUP($Q259,'Workforce hours'!$C$8:$AD$30,BH$7,FALSE))))))</f>
        <v>0</v>
      </c>
      <c r="BI259" s="288">
        <f>IF($Q259="n/a",(IF('Workforce hours'!I$30=0,0,(AG259/'Workforce hours'!I$30))),(IF(VLOOKUP($Q259,'Workforce hours'!$C$8:$AD$30,BI$7,FALSE)=0,0,(AG259/(VLOOKUP($Q259,'Workforce hours'!$C$8:$AD$30,BI$7,FALSE))))))</f>
        <v>0</v>
      </c>
      <c r="BJ259" s="288">
        <f>IF($Q259="n/a",(IF('Workforce hours'!J$30=0,0,(AH259/'Workforce hours'!J$30))),(IF(VLOOKUP($Q259,'Workforce hours'!$C$8:$AD$30,BJ$7,FALSE)=0,0,(AH259/(VLOOKUP($Q259,'Workforce hours'!$C$8:$AD$30,BJ$7,FALSE))))))</f>
        <v>0</v>
      </c>
      <c r="BK259" s="288">
        <f>IF($Q259="n/a",(IF('Workforce hours'!K$30=0,0,(AI259/'Workforce hours'!K$30))),(IF(VLOOKUP($Q259,'Workforce hours'!$C$8:$AD$30,BK$7,FALSE)=0,0,(AI259/(VLOOKUP($Q259,'Workforce hours'!$C$8:$AD$30,BK$7,FALSE))))))</f>
        <v>0</v>
      </c>
      <c r="BL259" s="288">
        <f>IF($Q259="n/a",(IF('Workforce hours'!L$30=0,0,(AJ259/'Workforce hours'!L$30))),(IF(VLOOKUP($Q259,'Workforce hours'!$C$8:$AD$30,BL$7,FALSE)=0,0,(AJ259/(VLOOKUP($Q259,'Workforce hours'!$C$8:$AD$30,BL$7,FALSE))))))</f>
        <v>0</v>
      </c>
      <c r="BM259" s="288">
        <f>IF($Q259="n/a",(IF('Workforce hours'!M$30=0,0,(AK259/'Workforce hours'!M$30))),(IF(VLOOKUP($Q259,'Workforce hours'!$C$8:$AD$30,BM$7,FALSE)=0,0,(AK259/(VLOOKUP($Q259,'Workforce hours'!$C$8:$AD$30,BM$7,FALSE))))))</f>
        <v>0</v>
      </c>
      <c r="BN259" s="288">
        <f>IF($Q259="n/a",(IF('Workforce hours'!N$30=0,0,(AL259/'Workforce hours'!N$30))),(IF(VLOOKUP($Q259,'Workforce hours'!$C$8:$AD$30,BN$7,FALSE)=0,0,(AL259/(VLOOKUP($Q259,'Workforce hours'!$C$8:$AD$30,BN$7,FALSE))))))</f>
        <v>0</v>
      </c>
      <c r="BO259" s="288">
        <f>IF($Q259="n/a",(IF('Workforce hours'!O$30=0,0,(AM259/'Workforce hours'!O$30))),(IF(VLOOKUP($Q259,'Workforce hours'!$C$8:$AD$30,BO$7,FALSE)=0,0,(AM259/(VLOOKUP($Q259,'Workforce hours'!$C$8:$AD$30,BO$7,FALSE))))))</f>
        <v>0</v>
      </c>
      <c r="BP259" s="288">
        <f>IF($Q259="n/a",(IF('Workforce hours'!P$30=0,0,(AN259/'Workforce hours'!P$30))),(IF(VLOOKUP($Q259,'Workforce hours'!$C$8:$AD$30,BP$7,FALSE)=0,0,(AN259/(VLOOKUP($Q259,'Workforce hours'!$C$8:$AD$30,BP$7,FALSE))))))</f>
        <v>0</v>
      </c>
      <c r="BQ259" s="288">
        <f>IF($Q259="n/a",(IF('Workforce hours'!Q$30=0,0,(AO259/'Workforce hours'!Q$30))),(IF(VLOOKUP($Q259,'Workforce hours'!$C$8:$AD$30,BQ$7,FALSE)=0,0,(AO259/(VLOOKUP($Q259,'Workforce hours'!$C$8:$AD$30,BQ$7,FALSE))))))</f>
        <v>0</v>
      </c>
      <c r="BR259" s="288">
        <f>IF($Q259="n/a",(IF('Workforce hours'!R$30=0,0,(AP259/'Workforce hours'!R$30))),(IF(VLOOKUP($Q259,'Workforce hours'!$C$8:$AD$30,BR$7,FALSE)=0,0,(AP259/(VLOOKUP($Q259,'Workforce hours'!$C$8:$AD$30,BR$7,FALSE))))))</f>
        <v>0</v>
      </c>
      <c r="BS259" s="288">
        <f>IF($Q259="n/a",(IF('Workforce hours'!S$30=0,0,(AQ259/'Workforce hours'!S$30))),(IF(VLOOKUP($Q259,'Workforce hours'!$C$8:$AD$30,BS$7,FALSE)=0,0,(AQ259/(VLOOKUP($Q259,'Workforce hours'!$C$8:$AD$30,BS$7,FALSE))))))</f>
        <v>0</v>
      </c>
      <c r="BT259" s="288">
        <f>IF($Q259="n/a",(IF('Workforce hours'!T$30=0,0,(AR259/'Workforce hours'!T$30))),(IF(VLOOKUP($Q259,'Workforce hours'!$C$8:$AD$30,BT$7,FALSE)=0,0,(AR259/(VLOOKUP($Q259,'Workforce hours'!$C$8:$AD$30,BT$7,FALSE))))))</f>
        <v>0</v>
      </c>
      <c r="BU259" s="288">
        <f>IF($Q259="n/a",(IF('Workforce hours'!U$30=0,0,(AS259/'Workforce hours'!U$30))),(IF(VLOOKUP($Q259,'Workforce hours'!$C$8:$AD$30,BU$7,FALSE)=0,0,(AS259/(VLOOKUP($Q259,'Workforce hours'!$C$8:$AD$30,BU$7,FALSE))))))</f>
        <v>0</v>
      </c>
      <c r="BV259" s="288">
        <f>IF($Q259="n/a",(IF('Workforce hours'!V$30=0,0,(AT259/'Workforce hours'!V$30))),(IF(VLOOKUP($Q259,'Workforce hours'!$C$8:$AD$30,BV$7,FALSE)=0,0,(AT259/(VLOOKUP($Q259,'Workforce hours'!$C$8:$AD$30,BV$7,FALSE))))))</f>
        <v>0</v>
      </c>
      <c r="BW259" s="288">
        <f>IF($Q259="n/a",(IF('Workforce hours'!W$30=0,0,(AU259/'Workforce hours'!W$30))),(IF(VLOOKUP($Q259,'Workforce hours'!$C$8:$AD$30,BW$7,FALSE)=0,0,(AU259/(VLOOKUP($Q259,'Workforce hours'!$C$8:$AD$30,BW$7,FALSE))))))</f>
        <v>0</v>
      </c>
      <c r="BX259" s="288">
        <f>IF($Q259="n/a",(IF('Workforce hours'!X$30=0,0,(AV259/'Workforce hours'!X$30))),(IF(VLOOKUP($Q259,'Workforce hours'!$C$8:$AD$30,BX$7,FALSE)=0,0,(AV259/(VLOOKUP($Q259,'Workforce hours'!$C$8:$AD$30,BX$7,FALSE))))))</f>
        <v>0</v>
      </c>
      <c r="BY259" s="288">
        <f>IF($Q259="n/a",(IF('Workforce hours'!Y$30=0,0,(AW259/'Workforce hours'!Y$30))),(IF(VLOOKUP($Q259,'Workforce hours'!$C$8:$AD$30,BY$7,FALSE)=0,0,(AW259/(VLOOKUP($Q259,'Workforce hours'!$C$8:$AD$30,BY$7,FALSE))))))</f>
        <v>0</v>
      </c>
      <c r="BZ259" s="288">
        <f>IF($Q259="n/a",(IF('Workforce hours'!Z$30=0,0,(AX259/'Workforce hours'!Z$30))),(IF(VLOOKUP($Q259,'Workforce hours'!$C$8:$AD$30,BZ$7,FALSE)=0,0,(AX259/(VLOOKUP($Q259,'Workforce hours'!$C$8:$AD$30,BZ$7,FALSE))))))</f>
        <v>0</v>
      </c>
      <c r="CA259" s="288">
        <f>IF($Q259="n/a",(IF('Workforce hours'!AA$30=0,0,(AY259/'Workforce hours'!AA$30))),(IF(VLOOKUP($Q259,'Workforce hours'!$C$8:$AD$30,CA$7,FALSE)=0,0,(AY259/(VLOOKUP($Q259,'Workforce hours'!$C$8:$AD$30,CA$7,FALSE))))))</f>
        <v>0</v>
      </c>
      <c r="CB259" s="288">
        <f>IF($Q259="n/a",(IF('Workforce hours'!AB$30=0,0,(AZ259/'Workforce hours'!AB$30))),(IF(VLOOKUP($Q259,'Workforce hours'!$C$8:$AD$30,CB$7,FALSE)=0,0,(AZ259/(VLOOKUP($Q259,'Workforce hours'!$C$8:$AD$30,CB$7,FALSE))))))</f>
        <v>0</v>
      </c>
      <c r="CC259" s="288">
        <f>IF($Q259="n/a",(IF('Workforce hours'!AC$30=0,0,(BA259/'Workforce hours'!AC$30))),(IF(VLOOKUP($Q259,'Workforce hours'!$C$8:$AD$30,CC$7,FALSE)=0,0,(BA259/(VLOOKUP($Q259,'Workforce hours'!$C$8:$AD$30,CC$7,FALSE))))))</f>
        <v>0</v>
      </c>
      <c r="CD259" s="288">
        <f>IF($Q259="n/a",(IF('Workforce hours'!AD$30=0,0,(BB259/'Workforce hours'!AD$30))),(IF(VLOOKUP($Q259,'Workforce hours'!$C$8:$AD$30,CD$7,FALSE)=0,0,(BB259/(VLOOKUP($Q259,'Workforce hours'!$C$8:$AD$30,CD$7,FALSE))))))</f>
        <v>0</v>
      </c>
      <c r="CE259" s="289">
        <f t="shared" si="34"/>
        <v>0</v>
      </c>
      <c r="CF259" s="290">
        <f>BD259*'Workforce costs'!B$9*(1+'Workforce costs'!B$10)*(1+'Workforce costs'!B$11)</f>
        <v>0</v>
      </c>
      <c r="CG259" s="290">
        <f>BE259*'Workforce costs'!C$9*(1+'Workforce costs'!C$10)*(1+'Workforce costs'!C$11)</f>
        <v>0</v>
      </c>
      <c r="CH259" s="290">
        <f>BF259*'Workforce costs'!D$9*(1+'Workforce costs'!D$10)*(1+'Workforce costs'!D$11)</f>
        <v>0</v>
      </c>
      <c r="CI259" s="290">
        <f>BG259*'Workforce costs'!E$9*(1+'Workforce costs'!E$10)*(1+'Workforce costs'!E$11)</f>
        <v>0</v>
      </c>
      <c r="CJ259" s="290">
        <f>BH259*'Workforce costs'!F$9*(1+'Workforce costs'!F$10)*(1+'Workforce costs'!F$11)</f>
        <v>0</v>
      </c>
      <c r="CK259" s="290">
        <f>BI259*'Workforce costs'!G$9*(1+'Workforce costs'!G$10)*(1+'Workforce costs'!G$11)</f>
        <v>0</v>
      </c>
      <c r="CL259" s="290">
        <f>BJ259*'Workforce costs'!H$9*(1+'Workforce costs'!H$10)*(1+'Workforce costs'!H$11)</f>
        <v>0</v>
      </c>
      <c r="CM259" s="290">
        <f>BK259*'Workforce costs'!I$9*(1+'Workforce costs'!I$10)*(1+'Workforce costs'!I$11)</f>
        <v>0</v>
      </c>
      <c r="CN259" s="290">
        <f>BL259*'Workforce costs'!J$9*(1+'Workforce costs'!J$10)*(1+'Workforce costs'!J$11)</f>
        <v>0</v>
      </c>
      <c r="CO259" s="290">
        <f>BM259*'Workforce costs'!K$9*(1+'Workforce costs'!K$10)*(1+'Workforce costs'!K$11)</f>
        <v>0</v>
      </c>
      <c r="CP259" s="290">
        <f>BN259*'Workforce costs'!L$9*(1+'Workforce costs'!L$10)*(1+'Workforce costs'!L$11)</f>
        <v>0</v>
      </c>
      <c r="CQ259" s="290">
        <f>BO259*'Workforce costs'!M$9*(1+'Workforce costs'!M$10)*(1+'Workforce costs'!M$11)</f>
        <v>0</v>
      </c>
      <c r="CR259" s="290">
        <f>BP259*'Workforce costs'!N$9*(1+'Workforce costs'!N$10)*(1+'Workforce costs'!N$11)</f>
        <v>0</v>
      </c>
      <c r="CS259" s="290">
        <f>BQ259*'Workforce costs'!O$9*(1+'Workforce costs'!O$10)*(1+'Workforce costs'!O$11)</f>
        <v>0</v>
      </c>
      <c r="CT259" s="290">
        <f>BR259*'Workforce costs'!P$9*(1+'Workforce costs'!P$10)*(1+'Workforce costs'!P$11)</f>
        <v>0</v>
      </c>
      <c r="CU259" s="290">
        <f>BS259*'Workforce costs'!Q$9*(1+'Workforce costs'!Q$10)*(1+'Workforce costs'!Q$11)</f>
        <v>0</v>
      </c>
      <c r="CV259" s="290">
        <f>BT259*'Workforce costs'!R$9*(1+'Workforce costs'!R$10)*(1+'Workforce costs'!R$11)</f>
        <v>0</v>
      </c>
      <c r="CW259" s="290">
        <f>BU259*'Workforce costs'!S$9*(1+'Workforce costs'!S$10)*(1+'Workforce costs'!S$11)</f>
        <v>0</v>
      </c>
      <c r="CX259" s="290">
        <f>BV259*'Workforce costs'!T$9*(1+'Workforce costs'!T$10)*(1+'Workforce costs'!T$11)</f>
        <v>0</v>
      </c>
      <c r="CY259" s="290">
        <f>BW259*'Workforce costs'!U$9*(1+'Workforce costs'!U$10)*(1+'Workforce costs'!U$11)</f>
        <v>0</v>
      </c>
      <c r="CZ259" s="290">
        <f>BX259*'Workforce costs'!V$9*(1+'Workforce costs'!V$10)*(1+'Workforce costs'!V$11)</f>
        <v>0</v>
      </c>
      <c r="DA259" s="290">
        <f>BY259*'Workforce costs'!W$9*(1+'Workforce costs'!W$10)*(1+'Workforce costs'!W$11)</f>
        <v>0</v>
      </c>
      <c r="DB259" s="290">
        <f>BZ259*'Workforce costs'!X$9*(1+'Workforce costs'!X$10)*(1+'Workforce costs'!X$11)</f>
        <v>0</v>
      </c>
      <c r="DC259" s="290">
        <f>CA259*'Workforce costs'!Y$9*(1+'Workforce costs'!Y$10)*(1+'Workforce costs'!Y$11)</f>
        <v>0</v>
      </c>
      <c r="DD259" s="290">
        <f>CB259*'Workforce costs'!Z$9*(1+'Workforce costs'!Z$10)*(1+'Workforce costs'!Z$11)</f>
        <v>0</v>
      </c>
      <c r="DE259" s="290">
        <f>CC259*'Workforce costs'!AA$9*(1+'Workforce costs'!AA$10)*(1+'Workforce costs'!AA$11)</f>
        <v>0</v>
      </c>
      <c r="DF259" s="290">
        <f>CD259*'Workforce costs'!AB$9*(1+'Workforce costs'!AB$10)*(1+'Workforce costs'!AB$11)</f>
        <v>0</v>
      </c>
    </row>
    <row r="260" spans="1:110" x14ac:dyDescent="0.3">
      <c r="A260" s="2" t="str">
        <f>Outputs!$A$4</f>
        <v>Australia</v>
      </c>
      <c r="B260" s="2" t="str">
        <f t="shared" si="27"/>
        <v>Australia 12to17</v>
      </c>
      <c r="C260" s="30">
        <f>VLOOKUP($B260,Populations!$D$15:$H$1920,3,FALSE)</f>
        <v>1959472</v>
      </c>
      <c r="D260" s="255">
        <f>IF(OR($H260="General pop",$H260="Schools",$H260="Workplace",$H260="Skills Training",$H260="Digital Supports"),1,VLOOKUP($B260,Populations!$D$15:$H$1920,5,FALSE))</f>
        <v>1</v>
      </c>
      <c r="E260" s="88">
        <f>VLOOKUP(I260,Epidemiology!$C$10:$H$47,6,FALSE)</f>
        <v>2044</v>
      </c>
      <c r="F260" s="102">
        <f>'Care profiles'!R261</f>
        <v>1</v>
      </c>
      <c r="G260" s="15" t="str">
        <f>'Care profiles'!A261</f>
        <v>12to17</v>
      </c>
      <c r="H260" s="15" t="str">
        <f>'Care profiles'!B261</f>
        <v>Attempts</v>
      </c>
      <c r="I260" s="15" t="str">
        <f>'Care profiles'!C261</f>
        <v>Attempts_12-17yrs</v>
      </c>
      <c r="J260" s="15" t="str">
        <f>'Care profiles'!D261</f>
        <v>Care profile</v>
      </c>
      <c r="K260" s="15" t="str">
        <f>'Care profiles'!E261</f>
        <v>Individual Carer Peer Support – Service Navigation</v>
      </c>
      <c r="L260" s="104">
        <f>'Care profiles'!F261</f>
        <v>0.35</v>
      </c>
      <c r="M260" s="15">
        <f>'Care profiles'!G261</f>
        <v>3</v>
      </c>
      <c r="N260" s="15">
        <f>'Care profiles'!H261</f>
        <v>30</v>
      </c>
      <c r="O260" s="15" t="str">
        <f>'Care profiles'!I261</f>
        <v>min</v>
      </c>
      <c r="P260" s="15" t="str">
        <f>'Care profiles'!J261</f>
        <v>Peer Worker</v>
      </c>
      <c r="Q260" s="15" t="str">
        <f>'Care profiles'!K261</f>
        <v>n/a</v>
      </c>
      <c r="R260" s="15" t="str">
        <f>'Care profiles'!M261</f>
        <v>N</v>
      </c>
      <c r="S260" s="15" t="str">
        <f>'Care profiles'!O261</f>
        <v>Y</v>
      </c>
      <c r="T260" s="15" t="str">
        <f>'Care profiles'!Q261</f>
        <v>N</v>
      </c>
      <c r="U260" s="30">
        <f t="shared" si="28"/>
        <v>40051.607680000001</v>
      </c>
      <c r="V260" s="30">
        <f t="shared" si="29"/>
        <v>14018.062688</v>
      </c>
      <c r="W260" s="30">
        <f>IF(M260="n/a",0,IF(O260="days",V260*M260*(1+(VLOOKUP(K260,'Bed parameters'!$A$9:$G$12,7,FALSE))),V260*M260))</f>
        <v>42054.188064000002</v>
      </c>
      <c r="X260" s="30">
        <f t="shared" si="30"/>
        <v>21027.094032000001</v>
      </c>
      <c r="Y260" s="30">
        <f t="shared" si="31"/>
        <v>0</v>
      </c>
      <c r="Z260" s="113">
        <f>_xlfn.IFNA(Y260/((VLOOKUP(K260,'Bed parameters'!$A$9:$G$12,3,FALSE))*(VLOOKUP(K260,'Bed parameters'!$A$9:$G$12,5,FALSE))),0)</f>
        <v>0</v>
      </c>
      <c r="AA260" s="30">
        <f t="shared" si="32"/>
        <v>21027.094032000001</v>
      </c>
      <c r="AB260" s="30">
        <f>_xlfn.IFNA(IF($O260="days",$Y260*(VLOOKUP($K260,'Bed parameters'!$A$9:$I$12,9,FALSE))*$F260*(VLOOKUP($Q260,'Workforce distribution'!$C$8:$AD$30,AB$7,FALSE)),IF($Q260="n/a",(IF($P260=AB$6,$X260*$F260,0)),$X260*$F260*(VLOOKUP($Q260,'Workforce distribution'!$C$8:$AD$30,AB$7,FALSE)))),0)</f>
        <v>0</v>
      </c>
      <c r="AC260" s="30">
        <f>_xlfn.IFNA(IF($O260="days",$Y260*(VLOOKUP($K260,'Bed parameters'!$A$9:$I$12,9,FALSE))*$F260*(VLOOKUP($Q260,'Workforce distribution'!$C$8:$AD$30,AC$7,FALSE)),IF($Q260="n/a",(IF($P260=AC$6,$X260*$F260,0)),$X260*$F260*(VLOOKUP($Q260,'Workforce distribution'!$C$8:$AD$30,AC$7,FALSE)))),0)</f>
        <v>0</v>
      </c>
      <c r="AD260" s="30">
        <f>_xlfn.IFNA(IF($O260="days",$Y260*(VLOOKUP($K260,'Bed parameters'!$A$9:$I$12,9,FALSE))*$F260*(VLOOKUP($Q260,'Workforce distribution'!$C$8:$AD$30,AD$7,FALSE)),IF($Q260="n/a",(IF($P260=AD$6,$X260*$F260,0)),$X260*$F260*(VLOOKUP($Q260,'Workforce distribution'!$C$8:$AD$30,AD$7,FALSE)))),0)</f>
        <v>0</v>
      </c>
      <c r="AE260" s="30">
        <f>_xlfn.IFNA(IF($O260="days",$Y260*(VLOOKUP($K260,'Bed parameters'!$A$9:$I$12,9,FALSE))*$F260*(VLOOKUP($Q260,'Workforce distribution'!$C$8:$AD$30,AE$7,FALSE)),IF($Q260="n/a",(IF($P260=AE$6,$X260*$F260,0)),$X260*$F260*(VLOOKUP($Q260,'Workforce distribution'!$C$8:$AD$30,AE$7,FALSE)))),0)</f>
        <v>21027.094032000001</v>
      </c>
      <c r="AF260" s="30">
        <f>_xlfn.IFNA(IF($O260="days",$Y260*(VLOOKUP($K260,'Bed parameters'!$A$9:$I$12,9,FALSE))*$F260*(VLOOKUP($Q260,'Workforce distribution'!$C$8:$AD$30,AF$7,FALSE)),IF($Q260="n/a",(IF($P260=AF$6,$X260*$F260,0)),$X260*$F260*(VLOOKUP($Q260,'Workforce distribution'!$C$8:$AD$30,AF$7,FALSE)))),0)</f>
        <v>0</v>
      </c>
      <c r="AG260" s="30">
        <f>_xlfn.IFNA(IF($O260="days",$Y260*(VLOOKUP($K260,'Bed parameters'!$A$9:$I$12,9,FALSE))*$F260*(VLOOKUP($Q260,'Workforce distribution'!$C$8:$AD$30,AG$7,FALSE)),IF($Q260="n/a",(IF($P260=AG$6,$X260*$F260,0)),$X260*$F260*(VLOOKUP($Q260,'Workforce distribution'!$C$8:$AD$30,AG$7,FALSE)))),0)</f>
        <v>0</v>
      </c>
      <c r="AH260" s="30">
        <f>_xlfn.IFNA(IF($O260="days",$Y260*(VLOOKUP($K260,'Bed parameters'!$A$9:$I$12,9,FALSE))*$F260*(VLOOKUP($Q260,'Workforce distribution'!$C$8:$AD$30,AH$7,FALSE)),IF($Q260="n/a",(IF($P260=AH$6,$X260*$F260,0)),$X260*$F260*(VLOOKUP($Q260,'Workforce distribution'!$C$8:$AD$30,AH$7,FALSE)))),0)</f>
        <v>0</v>
      </c>
      <c r="AI260" s="30">
        <f>_xlfn.IFNA(IF($O260="days",$Y260*(VLOOKUP($K260,'Bed parameters'!$A$9:$I$12,9,FALSE))*$F260*(VLOOKUP($Q260,'Workforce distribution'!$C$8:$AD$30,AI$7,FALSE)),IF($Q260="n/a",(IF($P260=AI$6,$X260*$F260,0)),$X260*$F260*(VLOOKUP($Q260,'Workforce distribution'!$C$8:$AD$30,AI$7,FALSE)))),0)</f>
        <v>0</v>
      </c>
      <c r="AJ260" s="30">
        <f>_xlfn.IFNA(IF($O260="days",$Y260*(VLOOKUP($K260,'Bed parameters'!$A$9:$I$12,9,FALSE))*$F260*(VLOOKUP($Q260,'Workforce distribution'!$C$8:$AD$30,AJ$7,FALSE)),IF($Q260="n/a",(IF($P260=AJ$6,$X260*$F260,0)),$X260*$F260*(VLOOKUP($Q260,'Workforce distribution'!$C$8:$AD$30,AJ$7,FALSE)))),0)</f>
        <v>0</v>
      </c>
      <c r="AK260" s="30">
        <f>_xlfn.IFNA(IF($O260="days",$Y260*(VLOOKUP($K260,'Bed parameters'!$A$9:$I$12,9,FALSE))*$F260*(VLOOKUP($Q260,'Workforce distribution'!$C$8:$AD$30,AK$7,FALSE)),IF($Q260="n/a",(IF($P260=AK$6,$X260*$F260,0)),$X260*$F260*(VLOOKUP($Q260,'Workforce distribution'!$C$8:$AD$30,AK$7,FALSE)))),0)</f>
        <v>0</v>
      </c>
      <c r="AL260" s="30">
        <f>_xlfn.IFNA(IF($O260="days",$Y260*(VLOOKUP($K260,'Bed parameters'!$A$9:$I$12,9,FALSE))*$F260*(VLOOKUP($Q260,'Workforce distribution'!$C$8:$AD$30,AL$7,FALSE)),IF($Q260="n/a",(IF($P260=AL$6,$X260*$F260,0)),$X260*$F260*(VLOOKUP($Q260,'Workforce distribution'!$C$8:$AD$30,AL$7,FALSE)))),0)</f>
        <v>0</v>
      </c>
      <c r="AM260" s="30">
        <f>_xlfn.IFNA(IF($O260="days",$Y260*(VLOOKUP($K260,'Bed parameters'!$A$9:$I$12,9,FALSE))*$F260*(VLOOKUP($Q260,'Workforce distribution'!$C$8:$AD$30,AM$7,FALSE)),IF($Q260="n/a",(IF($P260=AM$6,$X260*$F260,0)),$X260*$F260*(VLOOKUP($Q260,'Workforce distribution'!$C$8:$AD$30,AM$7,FALSE)))),0)</f>
        <v>0</v>
      </c>
      <c r="AN260" s="30">
        <f>_xlfn.IFNA(IF($O260="days",$Y260*(VLOOKUP($K260,'Bed parameters'!$A$9:$I$12,9,FALSE))*$F260*(VLOOKUP($Q260,'Workforce distribution'!$C$8:$AD$30,AN$7,FALSE)),IF($Q260="n/a",(IF($P260=AN$6,$X260*$F260,0)),$X260*$F260*(VLOOKUP($Q260,'Workforce distribution'!$C$8:$AD$30,AN$7,FALSE)))),0)</f>
        <v>0</v>
      </c>
      <c r="AO260" s="30">
        <f>_xlfn.IFNA(IF($O260="days",$Y260*(VLOOKUP($K260,'Bed parameters'!$A$9:$I$12,9,FALSE))*$F260*(VLOOKUP($Q260,'Workforce distribution'!$C$8:$AD$30,AO$7,FALSE)),IF($Q260="n/a",(IF($P260=AO$6,$X260*$F260,0)),$X260*$F260*(VLOOKUP($Q260,'Workforce distribution'!$C$8:$AD$30,AO$7,FALSE)))),0)</f>
        <v>0</v>
      </c>
      <c r="AP260" s="30">
        <f>_xlfn.IFNA(IF($O260="days",$Y260*(VLOOKUP($K260,'Bed parameters'!$A$9:$I$12,9,FALSE))*$F260*(VLOOKUP($Q260,'Workforce distribution'!$C$8:$AD$30,AP$7,FALSE)),IF($Q260="n/a",(IF($P260=AP$6,$X260*$F260,0)),$X260*$F260*(VLOOKUP($Q260,'Workforce distribution'!$C$8:$AD$30,AP$7,FALSE)))),0)</f>
        <v>0</v>
      </c>
      <c r="AQ260" s="30">
        <f>_xlfn.IFNA(IF($O260="days",$Y260*(VLOOKUP($K260,'Bed parameters'!$A$9:$I$12,9,FALSE))*$F260*(VLOOKUP($Q260,'Workforce distribution'!$C$8:$AD$30,AQ$7,FALSE)),IF($Q260="n/a",(IF($P260=AQ$6,$X260*$F260,0)),$X260*$F260*(VLOOKUP($Q260,'Workforce distribution'!$C$8:$AD$30,AQ$7,FALSE)))),0)</f>
        <v>0</v>
      </c>
      <c r="AR260" s="30">
        <f>_xlfn.IFNA(IF($O260="days",$Y260*(VLOOKUP($K260,'Bed parameters'!$A$9:$I$12,9,FALSE))*$F260*(VLOOKUP($Q260,'Workforce distribution'!$C$8:$AD$30,AR$7,FALSE)),IF($Q260="n/a",(IF($P260=AR$6,$X260*$F260,0)),$X260*$F260*(VLOOKUP($Q260,'Workforce distribution'!$C$8:$AD$30,AR$7,FALSE)))),0)</f>
        <v>0</v>
      </c>
      <c r="AS260" s="30">
        <f>_xlfn.IFNA(IF($O260="days",$Y260*(VLOOKUP($K260,'Bed parameters'!$A$9:$I$12,9,FALSE))*$F260*(VLOOKUP($Q260,'Workforce distribution'!$C$8:$AD$30,AS$7,FALSE)),IF($Q260="n/a",(IF($P260=AS$6,$X260*$F260,0)),$X260*$F260*(VLOOKUP($Q260,'Workforce distribution'!$C$8:$AD$30,AS$7,FALSE)))),0)</f>
        <v>0</v>
      </c>
      <c r="AT260" s="30">
        <f>_xlfn.IFNA(IF($O260="days",$Y260*(VLOOKUP($K260,'Bed parameters'!$A$9:$I$12,9,FALSE))*$F260*(VLOOKUP($Q260,'Workforce distribution'!$C$8:$AD$30,AT$7,FALSE)),IF($Q260="n/a",(IF($P260=AT$6,$X260*$F260,0)),$X260*$F260*(VLOOKUP($Q260,'Workforce distribution'!$C$8:$AD$30,AT$7,FALSE)))),0)</f>
        <v>0</v>
      </c>
      <c r="AU260" s="30">
        <f>_xlfn.IFNA(IF($O260="days",$Y260*(VLOOKUP($K260,'Bed parameters'!$A$9:$I$12,9,FALSE))*$F260*(VLOOKUP($Q260,'Workforce distribution'!$C$8:$AD$30,AU$7,FALSE)),IF($Q260="n/a",(IF($P260=AU$6,$X260*$F260,0)),$X260*$F260*(VLOOKUP($Q260,'Workforce distribution'!$C$8:$AD$30,AU$7,FALSE)))),0)</f>
        <v>0</v>
      </c>
      <c r="AV260" s="30">
        <f>_xlfn.IFNA(IF($O260="days",$Y260*(VLOOKUP($K260,'Bed parameters'!$A$9:$I$12,9,FALSE))*$F260*(VLOOKUP($Q260,'Workforce distribution'!$C$8:$AD$30,AV$7,FALSE)),IF($Q260="n/a",(IF($P260=AV$6,$X260*$F260,0)),$X260*$F260*(VLOOKUP($Q260,'Workforce distribution'!$C$8:$AD$30,AV$7,FALSE)))),0)</f>
        <v>0</v>
      </c>
      <c r="AW260" s="30">
        <f>_xlfn.IFNA(IF($O260="days",$Y260*(VLOOKUP($K260,'Bed parameters'!$A$9:$I$12,9,FALSE))*$F260*(VLOOKUP($Q260,'Workforce distribution'!$C$8:$AD$30,AW$7,FALSE)),IF($Q260="n/a",(IF($P260=AW$6,$X260*$F260,0)),$X260*$F260*(VLOOKUP($Q260,'Workforce distribution'!$C$8:$AD$30,AW$7,FALSE)))),0)</f>
        <v>0</v>
      </c>
      <c r="AX260" s="30">
        <f>_xlfn.IFNA(IF($O260="days",$Y260*(VLOOKUP($K260,'Bed parameters'!$A$9:$I$12,9,FALSE))*$F260*(VLOOKUP($Q260,'Workforce distribution'!$C$8:$AD$30,AX$7,FALSE)),IF($Q260="n/a",(IF($P260=AX$6,$X260*$F260,0)),$X260*$F260*(VLOOKUP($Q260,'Workforce distribution'!$C$8:$AD$30,AX$7,FALSE)))),0)</f>
        <v>0</v>
      </c>
      <c r="AY260" s="30">
        <f>_xlfn.IFNA(IF($O260="days",$Y260*(VLOOKUP($K260,'Bed parameters'!$A$9:$I$12,9,FALSE))*$F260*(VLOOKUP($Q260,'Workforce distribution'!$C$8:$AD$30,AY$7,FALSE)),IF($Q260="n/a",(IF($P260=AY$6,$X260*$F260,0)),$X260*$F260*(VLOOKUP($Q260,'Workforce distribution'!$C$8:$AD$30,AY$7,FALSE)))),0)</f>
        <v>0</v>
      </c>
      <c r="AZ260" s="30">
        <f>_xlfn.IFNA(IF($O260="days",$Y260*(VLOOKUP($K260,'Bed parameters'!$A$9:$I$12,9,FALSE))*$F260*(VLOOKUP($Q260,'Workforce distribution'!$C$8:$AD$30,AZ$7,FALSE)),IF($Q260="n/a",(IF($P260=AZ$6,$X260*$F260,0)),$X260*$F260*(VLOOKUP($Q260,'Workforce distribution'!$C$8:$AD$30,AZ$7,FALSE)))),0)</f>
        <v>0</v>
      </c>
      <c r="BA260" s="30">
        <f>_xlfn.IFNA(IF($O260="days",$Y260*(VLOOKUP($K260,'Bed parameters'!$A$9:$I$12,9,FALSE))*$F260*(VLOOKUP($Q260,'Workforce distribution'!$C$8:$AD$30,BA$7,FALSE)),IF($Q260="n/a",(IF($P260=BA$6,$X260*$F260,0)),$X260*$F260*(VLOOKUP($Q260,'Workforce distribution'!$C$8:$AD$30,BA$7,FALSE)))),0)</f>
        <v>0</v>
      </c>
      <c r="BB260" s="30">
        <f>_xlfn.IFNA(IF($O260="days",$Y260*(VLOOKUP($K260,'Bed parameters'!$A$9:$I$12,9,FALSE))*$F260*(VLOOKUP($Q260,'Workforce distribution'!$C$8:$AD$30,BB$7,FALSE)),IF($Q260="n/a",(IF($P260=BB$6,$X260*$F260,0)),$X260*$F260*(VLOOKUP($Q260,'Workforce distribution'!$C$8:$AD$30,BB$7,FALSE)))),0)</f>
        <v>0</v>
      </c>
      <c r="BC260" s="149">
        <f t="shared" si="33"/>
        <v>18.296132754133865</v>
      </c>
      <c r="BD260" s="288">
        <f>IF($Q260="n/a",(IF('Workforce hours'!D$30=0,0,(AB260/'Workforce hours'!D$30))),(IF(VLOOKUP($Q260,'Workforce hours'!$C$8:$AD$30,BD$7,FALSE)=0,0,(AB260/(VLOOKUP($Q260,'Workforce hours'!$C$8:$AD$30,BD$7,FALSE))))))</f>
        <v>0</v>
      </c>
      <c r="BE260" s="288">
        <f>IF($Q260="n/a",(IF('Workforce hours'!E$30=0,0,(AC260/'Workforce hours'!E$30))),(IF(VLOOKUP($Q260,'Workforce hours'!$C$8:$AD$30,BE$7,FALSE)=0,0,(AC260/(VLOOKUP($Q260,'Workforce hours'!$C$8:$AD$30,BE$7,FALSE))))))</f>
        <v>0</v>
      </c>
      <c r="BF260" s="288">
        <f>IF($Q260="n/a",(IF('Workforce hours'!F$30=0,0,(AD260/'Workforce hours'!F$30))),(IF(VLOOKUP($Q260,'Workforce hours'!$C$8:$AD$30,BF$7,FALSE)=0,0,(AD260/(VLOOKUP($Q260,'Workforce hours'!$C$8:$AD$30,BF$7,FALSE))))))</f>
        <v>0</v>
      </c>
      <c r="BG260" s="288">
        <f>IF($Q260="n/a",(IF('Workforce hours'!G$30=0,0,(AE260/'Workforce hours'!G$30))),(IF(VLOOKUP($Q260,'Workforce hours'!$C$8:$AD$30,BG$7,FALSE)=0,0,(AE260/(VLOOKUP($Q260,'Workforce hours'!$C$8:$AD$30,BG$7,FALSE))))))</f>
        <v>18.296132754133865</v>
      </c>
      <c r="BH260" s="288">
        <f>IF($Q260="n/a",(IF('Workforce hours'!H$30=0,0,(AF260/'Workforce hours'!H$30))),(IF(VLOOKUP($Q260,'Workforce hours'!$C$8:$AD$30,BH$7,FALSE)=0,0,(AF260/(VLOOKUP($Q260,'Workforce hours'!$C$8:$AD$30,BH$7,FALSE))))))</f>
        <v>0</v>
      </c>
      <c r="BI260" s="288">
        <f>IF($Q260="n/a",(IF('Workforce hours'!I$30=0,0,(AG260/'Workforce hours'!I$30))),(IF(VLOOKUP($Q260,'Workforce hours'!$C$8:$AD$30,BI$7,FALSE)=0,0,(AG260/(VLOOKUP($Q260,'Workforce hours'!$C$8:$AD$30,BI$7,FALSE))))))</f>
        <v>0</v>
      </c>
      <c r="BJ260" s="288">
        <f>IF($Q260="n/a",(IF('Workforce hours'!J$30=0,0,(AH260/'Workforce hours'!J$30))),(IF(VLOOKUP($Q260,'Workforce hours'!$C$8:$AD$30,BJ$7,FALSE)=0,0,(AH260/(VLOOKUP($Q260,'Workforce hours'!$C$8:$AD$30,BJ$7,FALSE))))))</f>
        <v>0</v>
      </c>
      <c r="BK260" s="288">
        <f>IF($Q260="n/a",(IF('Workforce hours'!K$30=0,0,(AI260/'Workforce hours'!K$30))),(IF(VLOOKUP($Q260,'Workforce hours'!$C$8:$AD$30,BK$7,FALSE)=0,0,(AI260/(VLOOKUP($Q260,'Workforce hours'!$C$8:$AD$30,BK$7,FALSE))))))</f>
        <v>0</v>
      </c>
      <c r="BL260" s="288">
        <f>IF($Q260="n/a",(IF('Workforce hours'!L$30=0,0,(AJ260/'Workforce hours'!L$30))),(IF(VLOOKUP($Q260,'Workforce hours'!$C$8:$AD$30,BL$7,FALSE)=0,0,(AJ260/(VLOOKUP($Q260,'Workforce hours'!$C$8:$AD$30,BL$7,FALSE))))))</f>
        <v>0</v>
      </c>
      <c r="BM260" s="288">
        <f>IF($Q260="n/a",(IF('Workforce hours'!M$30=0,0,(AK260/'Workforce hours'!M$30))),(IF(VLOOKUP($Q260,'Workforce hours'!$C$8:$AD$30,BM$7,FALSE)=0,0,(AK260/(VLOOKUP($Q260,'Workforce hours'!$C$8:$AD$30,BM$7,FALSE))))))</f>
        <v>0</v>
      </c>
      <c r="BN260" s="288">
        <f>IF($Q260="n/a",(IF('Workforce hours'!N$30=0,0,(AL260/'Workforce hours'!N$30))),(IF(VLOOKUP($Q260,'Workforce hours'!$C$8:$AD$30,BN$7,FALSE)=0,0,(AL260/(VLOOKUP($Q260,'Workforce hours'!$C$8:$AD$30,BN$7,FALSE))))))</f>
        <v>0</v>
      </c>
      <c r="BO260" s="288">
        <f>IF($Q260="n/a",(IF('Workforce hours'!O$30=0,0,(AM260/'Workforce hours'!O$30))),(IF(VLOOKUP($Q260,'Workforce hours'!$C$8:$AD$30,BO$7,FALSE)=0,0,(AM260/(VLOOKUP($Q260,'Workforce hours'!$C$8:$AD$30,BO$7,FALSE))))))</f>
        <v>0</v>
      </c>
      <c r="BP260" s="288">
        <f>IF($Q260="n/a",(IF('Workforce hours'!P$30=0,0,(AN260/'Workforce hours'!P$30))),(IF(VLOOKUP($Q260,'Workforce hours'!$C$8:$AD$30,BP$7,FALSE)=0,0,(AN260/(VLOOKUP($Q260,'Workforce hours'!$C$8:$AD$30,BP$7,FALSE))))))</f>
        <v>0</v>
      </c>
      <c r="BQ260" s="288">
        <f>IF($Q260="n/a",(IF('Workforce hours'!Q$30=0,0,(AO260/'Workforce hours'!Q$30))),(IF(VLOOKUP($Q260,'Workforce hours'!$C$8:$AD$30,BQ$7,FALSE)=0,0,(AO260/(VLOOKUP($Q260,'Workforce hours'!$C$8:$AD$30,BQ$7,FALSE))))))</f>
        <v>0</v>
      </c>
      <c r="BR260" s="288">
        <f>IF($Q260="n/a",(IF('Workforce hours'!R$30=0,0,(AP260/'Workforce hours'!R$30))),(IF(VLOOKUP($Q260,'Workforce hours'!$C$8:$AD$30,BR$7,FALSE)=0,0,(AP260/(VLOOKUP($Q260,'Workforce hours'!$C$8:$AD$30,BR$7,FALSE))))))</f>
        <v>0</v>
      </c>
      <c r="BS260" s="288">
        <f>IF($Q260="n/a",(IF('Workforce hours'!S$30=0,0,(AQ260/'Workforce hours'!S$30))),(IF(VLOOKUP($Q260,'Workforce hours'!$C$8:$AD$30,BS$7,FALSE)=0,0,(AQ260/(VLOOKUP($Q260,'Workforce hours'!$C$8:$AD$30,BS$7,FALSE))))))</f>
        <v>0</v>
      </c>
      <c r="BT260" s="288">
        <f>IF($Q260="n/a",(IF('Workforce hours'!T$30=0,0,(AR260/'Workforce hours'!T$30))),(IF(VLOOKUP($Q260,'Workforce hours'!$C$8:$AD$30,BT$7,FALSE)=0,0,(AR260/(VLOOKUP($Q260,'Workforce hours'!$C$8:$AD$30,BT$7,FALSE))))))</f>
        <v>0</v>
      </c>
      <c r="BU260" s="288">
        <f>IF($Q260="n/a",(IF('Workforce hours'!U$30=0,0,(AS260/'Workforce hours'!U$30))),(IF(VLOOKUP($Q260,'Workforce hours'!$C$8:$AD$30,BU$7,FALSE)=0,0,(AS260/(VLOOKUP($Q260,'Workforce hours'!$C$8:$AD$30,BU$7,FALSE))))))</f>
        <v>0</v>
      </c>
      <c r="BV260" s="288">
        <f>IF($Q260="n/a",(IF('Workforce hours'!V$30=0,0,(AT260/'Workforce hours'!V$30))),(IF(VLOOKUP($Q260,'Workforce hours'!$C$8:$AD$30,BV$7,FALSE)=0,0,(AT260/(VLOOKUP($Q260,'Workforce hours'!$C$8:$AD$30,BV$7,FALSE))))))</f>
        <v>0</v>
      </c>
      <c r="BW260" s="288">
        <f>IF($Q260="n/a",(IF('Workforce hours'!W$30=0,0,(AU260/'Workforce hours'!W$30))),(IF(VLOOKUP($Q260,'Workforce hours'!$C$8:$AD$30,BW$7,FALSE)=0,0,(AU260/(VLOOKUP($Q260,'Workforce hours'!$C$8:$AD$30,BW$7,FALSE))))))</f>
        <v>0</v>
      </c>
      <c r="BX260" s="288">
        <f>IF($Q260="n/a",(IF('Workforce hours'!X$30=0,0,(AV260/'Workforce hours'!X$30))),(IF(VLOOKUP($Q260,'Workforce hours'!$C$8:$AD$30,BX$7,FALSE)=0,0,(AV260/(VLOOKUP($Q260,'Workforce hours'!$C$8:$AD$30,BX$7,FALSE))))))</f>
        <v>0</v>
      </c>
      <c r="BY260" s="288">
        <f>IF($Q260="n/a",(IF('Workforce hours'!Y$30=0,0,(AW260/'Workforce hours'!Y$30))),(IF(VLOOKUP($Q260,'Workforce hours'!$C$8:$AD$30,BY$7,FALSE)=0,0,(AW260/(VLOOKUP($Q260,'Workforce hours'!$C$8:$AD$30,BY$7,FALSE))))))</f>
        <v>0</v>
      </c>
      <c r="BZ260" s="288">
        <f>IF($Q260="n/a",(IF('Workforce hours'!Z$30=0,0,(AX260/'Workforce hours'!Z$30))),(IF(VLOOKUP($Q260,'Workforce hours'!$C$8:$AD$30,BZ$7,FALSE)=0,0,(AX260/(VLOOKUP($Q260,'Workforce hours'!$C$8:$AD$30,BZ$7,FALSE))))))</f>
        <v>0</v>
      </c>
      <c r="CA260" s="288">
        <f>IF($Q260="n/a",(IF('Workforce hours'!AA$30=0,0,(AY260/'Workforce hours'!AA$30))),(IF(VLOOKUP($Q260,'Workforce hours'!$C$8:$AD$30,CA$7,FALSE)=0,0,(AY260/(VLOOKUP($Q260,'Workforce hours'!$C$8:$AD$30,CA$7,FALSE))))))</f>
        <v>0</v>
      </c>
      <c r="CB260" s="288">
        <f>IF($Q260="n/a",(IF('Workforce hours'!AB$30=0,0,(AZ260/'Workforce hours'!AB$30))),(IF(VLOOKUP($Q260,'Workforce hours'!$C$8:$AD$30,CB$7,FALSE)=0,0,(AZ260/(VLOOKUP($Q260,'Workforce hours'!$C$8:$AD$30,CB$7,FALSE))))))</f>
        <v>0</v>
      </c>
      <c r="CC260" s="288">
        <f>IF($Q260="n/a",(IF('Workforce hours'!AC$30=0,0,(BA260/'Workforce hours'!AC$30))),(IF(VLOOKUP($Q260,'Workforce hours'!$C$8:$AD$30,CC$7,FALSE)=0,0,(BA260/(VLOOKUP($Q260,'Workforce hours'!$C$8:$AD$30,CC$7,FALSE))))))</f>
        <v>0</v>
      </c>
      <c r="CD260" s="288">
        <f>IF($Q260="n/a",(IF('Workforce hours'!AD$30=0,0,(BB260/'Workforce hours'!AD$30))),(IF(VLOOKUP($Q260,'Workforce hours'!$C$8:$AD$30,CD$7,FALSE)=0,0,(BB260/(VLOOKUP($Q260,'Workforce hours'!$C$8:$AD$30,CD$7,FALSE))))))</f>
        <v>0</v>
      </c>
      <c r="CE260" s="289">
        <f t="shared" si="34"/>
        <v>0</v>
      </c>
      <c r="CF260" s="290">
        <f>BD260*'Workforce costs'!B$9*(1+'Workforce costs'!B$10)*(1+'Workforce costs'!B$11)</f>
        <v>0</v>
      </c>
      <c r="CG260" s="290">
        <f>BE260*'Workforce costs'!C$9*(1+'Workforce costs'!C$10)*(1+'Workforce costs'!C$11)</f>
        <v>0</v>
      </c>
      <c r="CH260" s="290">
        <f>BF260*'Workforce costs'!D$9*(1+'Workforce costs'!D$10)*(1+'Workforce costs'!D$11)</f>
        <v>0</v>
      </c>
      <c r="CI260" s="290">
        <f>BG260*'Workforce costs'!E$9*(1+'Workforce costs'!E$10)*(1+'Workforce costs'!E$11)</f>
        <v>0</v>
      </c>
      <c r="CJ260" s="290">
        <f>BH260*'Workforce costs'!F$9*(1+'Workforce costs'!F$10)*(1+'Workforce costs'!F$11)</f>
        <v>0</v>
      </c>
      <c r="CK260" s="290">
        <f>BI260*'Workforce costs'!G$9*(1+'Workforce costs'!G$10)*(1+'Workforce costs'!G$11)</f>
        <v>0</v>
      </c>
      <c r="CL260" s="290">
        <f>BJ260*'Workforce costs'!H$9*(1+'Workforce costs'!H$10)*(1+'Workforce costs'!H$11)</f>
        <v>0</v>
      </c>
      <c r="CM260" s="290">
        <f>BK260*'Workforce costs'!I$9*(1+'Workforce costs'!I$10)*(1+'Workforce costs'!I$11)</f>
        <v>0</v>
      </c>
      <c r="CN260" s="290">
        <f>BL260*'Workforce costs'!J$9*(1+'Workforce costs'!J$10)*(1+'Workforce costs'!J$11)</f>
        <v>0</v>
      </c>
      <c r="CO260" s="290">
        <f>BM260*'Workforce costs'!K$9*(1+'Workforce costs'!K$10)*(1+'Workforce costs'!K$11)</f>
        <v>0</v>
      </c>
      <c r="CP260" s="290">
        <f>BN260*'Workforce costs'!L$9*(1+'Workforce costs'!L$10)*(1+'Workforce costs'!L$11)</f>
        <v>0</v>
      </c>
      <c r="CQ260" s="290">
        <f>BO260*'Workforce costs'!M$9*(1+'Workforce costs'!M$10)*(1+'Workforce costs'!M$11)</f>
        <v>0</v>
      </c>
      <c r="CR260" s="290">
        <f>BP260*'Workforce costs'!N$9*(1+'Workforce costs'!N$10)*(1+'Workforce costs'!N$11)</f>
        <v>0</v>
      </c>
      <c r="CS260" s="290">
        <f>BQ260*'Workforce costs'!O$9*(1+'Workforce costs'!O$10)*(1+'Workforce costs'!O$11)</f>
        <v>0</v>
      </c>
      <c r="CT260" s="290">
        <f>BR260*'Workforce costs'!P$9*(1+'Workforce costs'!P$10)*(1+'Workforce costs'!P$11)</f>
        <v>0</v>
      </c>
      <c r="CU260" s="290">
        <f>BS260*'Workforce costs'!Q$9*(1+'Workforce costs'!Q$10)*(1+'Workforce costs'!Q$11)</f>
        <v>0</v>
      </c>
      <c r="CV260" s="290">
        <f>BT260*'Workforce costs'!R$9*(1+'Workforce costs'!R$10)*(1+'Workforce costs'!R$11)</f>
        <v>0</v>
      </c>
      <c r="CW260" s="290">
        <f>BU260*'Workforce costs'!S$9*(1+'Workforce costs'!S$10)*(1+'Workforce costs'!S$11)</f>
        <v>0</v>
      </c>
      <c r="CX260" s="290">
        <f>BV260*'Workforce costs'!T$9*(1+'Workforce costs'!T$10)*(1+'Workforce costs'!T$11)</f>
        <v>0</v>
      </c>
      <c r="CY260" s="290">
        <f>BW260*'Workforce costs'!U$9*(1+'Workforce costs'!U$10)*(1+'Workforce costs'!U$11)</f>
        <v>0</v>
      </c>
      <c r="CZ260" s="290">
        <f>BX260*'Workforce costs'!V$9*(1+'Workforce costs'!V$10)*(1+'Workforce costs'!V$11)</f>
        <v>0</v>
      </c>
      <c r="DA260" s="290">
        <f>BY260*'Workforce costs'!W$9*(1+'Workforce costs'!W$10)*(1+'Workforce costs'!W$11)</f>
        <v>0</v>
      </c>
      <c r="DB260" s="290">
        <f>BZ260*'Workforce costs'!X$9*(1+'Workforce costs'!X$10)*(1+'Workforce costs'!X$11)</f>
        <v>0</v>
      </c>
      <c r="DC260" s="290">
        <f>CA260*'Workforce costs'!Y$9*(1+'Workforce costs'!Y$10)*(1+'Workforce costs'!Y$11)</f>
        <v>0</v>
      </c>
      <c r="DD260" s="290">
        <f>CB260*'Workforce costs'!Z$9*(1+'Workforce costs'!Z$10)*(1+'Workforce costs'!Z$11)</f>
        <v>0</v>
      </c>
      <c r="DE260" s="290">
        <f>CC260*'Workforce costs'!AA$9*(1+'Workforce costs'!AA$10)*(1+'Workforce costs'!AA$11)</f>
        <v>0</v>
      </c>
      <c r="DF260" s="290">
        <f>CD260*'Workforce costs'!AB$9*(1+'Workforce costs'!AB$10)*(1+'Workforce costs'!AB$11)</f>
        <v>0</v>
      </c>
    </row>
    <row r="261" spans="1:110" x14ac:dyDescent="0.3">
      <c r="A261" s="2" t="str">
        <f>Outputs!$A$4</f>
        <v>Australia</v>
      </c>
      <c r="B261" s="2" t="str">
        <f t="shared" si="27"/>
        <v>Australia 12to17</v>
      </c>
      <c r="C261" s="30">
        <f>VLOOKUP($B261,Populations!$D$15:$H$1920,3,FALSE)</f>
        <v>1959472</v>
      </c>
      <c r="D261" s="255">
        <f>IF(OR($H261="General pop",$H261="Schools",$H261="Workplace",$H261="Skills Training",$H261="Digital Supports"),1,VLOOKUP($B261,Populations!$D$15:$H$1920,5,FALSE))</f>
        <v>1</v>
      </c>
      <c r="E261" s="88">
        <f>VLOOKUP(I261,Epidemiology!$C$10:$H$47,6,FALSE)</f>
        <v>2044</v>
      </c>
      <c r="F261" s="102">
        <f>'Care profiles'!R262</f>
        <v>1</v>
      </c>
      <c r="G261" s="15" t="str">
        <f>'Care profiles'!A262</f>
        <v>12to17</v>
      </c>
      <c r="H261" s="15" t="str">
        <f>'Care profiles'!B262</f>
        <v>Attempts</v>
      </c>
      <c r="I261" s="15" t="str">
        <f>'Care profiles'!C262</f>
        <v>Attempts_12-17yrs</v>
      </c>
      <c r="J261" s="15" t="str">
        <f>'Care profiles'!D262</f>
        <v>Care profile</v>
      </c>
      <c r="K261" s="15" t="str">
        <f>'Care profiles'!E262</f>
        <v>Individual Carer Peer Support</v>
      </c>
      <c r="L261" s="104">
        <f>'Care profiles'!F262</f>
        <v>0.8</v>
      </c>
      <c r="M261" s="15">
        <f>'Care profiles'!G262</f>
        <v>10</v>
      </c>
      <c r="N261" s="15">
        <f>'Care profiles'!H262</f>
        <v>60</v>
      </c>
      <c r="O261" s="15" t="str">
        <f>'Care profiles'!I262</f>
        <v>min</v>
      </c>
      <c r="P261" s="15" t="str">
        <f>'Care profiles'!J262</f>
        <v>Peer Worker</v>
      </c>
      <c r="Q261" s="15" t="str">
        <f>'Care profiles'!K262</f>
        <v>n/a</v>
      </c>
      <c r="R261" s="15" t="str">
        <f>'Care profiles'!M262</f>
        <v>Y</v>
      </c>
      <c r="S261" s="15" t="str">
        <f>'Care profiles'!O262</f>
        <v>Y</v>
      </c>
      <c r="T261" s="15" t="str">
        <f>'Care profiles'!Q262</f>
        <v>N</v>
      </c>
      <c r="U261" s="30">
        <f t="shared" si="28"/>
        <v>40051.607680000001</v>
      </c>
      <c r="V261" s="30">
        <f t="shared" si="29"/>
        <v>32041.286144000002</v>
      </c>
      <c r="W261" s="30">
        <f>IF(M261="n/a",0,IF(O261="days",V261*M261*(1+(VLOOKUP(K261,'Bed parameters'!$A$9:$G$12,7,FALSE))),V261*M261))</f>
        <v>320412.86144000001</v>
      </c>
      <c r="X261" s="30">
        <f t="shared" si="30"/>
        <v>320412.86144000001</v>
      </c>
      <c r="Y261" s="30">
        <f t="shared" si="31"/>
        <v>0</v>
      </c>
      <c r="Z261" s="113">
        <f>_xlfn.IFNA(Y261/((VLOOKUP(K261,'Bed parameters'!$A$9:$G$12,3,FALSE))*(VLOOKUP(K261,'Bed parameters'!$A$9:$G$12,5,FALSE))),0)</f>
        <v>0</v>
      </c>
      <c r="AA261" s="30">
        <f t="shared" si="32"/>
        <v>320412.86144000001</v>
      </c>
      <c r="AB261" s="30">
        <f>_xlfn.IFNA(IF($O261="days",$Y261*(VLOOKUP($K261,'Bed parameters'!$A$9:$I$12,9,FALSE))*$F261*(VLOOKUP($Q261,'Workforce distribution'!$C$8:$AD$30,AB$7,FALSE)),IF($Q261="n/a",(IF($P261=AB$6,$X261*$F261,0)),$X261*$F261*(VLOOKUP($Q261,'Workforce distribution'!$C$8:$AD$30,AB$7,FALSE)))),0)</f>
        <v>0</v>
      </c>
      <c r="AC261" s="30">
        <f>_xlfn.IFNA(IF($O261="days",$Y261*(VLOOKUP($K261,'Bed parameters'!$A$9:$I$12,9,FALSE))*$F261*(VLOOKUP($Q261,'Workforce distribution'!$C$8:$AD$30,AC$7,FALSE)),IF($Q261="n/a",(IF($P261=AC$6,$X261*$F261,0)),$X261*$F261*(VLOOKUP($Q261,'Workforce distribution'!$C$8:$AD$30,AC$7,FALSE)))),0)</f>
        <v>0</v>
      </c>
      <c r="AD261" s="30">
        <f>_xlfn.IFNA(IF($O261="days",$Y261*(VLOOKUP($K261,'Bed parameters'!$A$9:$I$12,9,FALSE))*$F261*(VLOOKUP($Q261,'Workforce distribution'!$C$8:$AD$30,AD$7,FALSE)),IF($Q261="n/a",(IF($P261=AD$6,$X261*$F261,0)),$X261*$F261*(VLOOKUP($Q261,'Workforce distribution'!$C$8:$AD$30,AD$7,FALSE)))),0)</f>
        <v>0</v>
      </c>
      <c r="AE261" s="30">
        <f>_xlfn.IFNA(IF($O261="days",$Y261*(VLOOKUP($K261,'Bed parameters'!$A$9:$I$12,9,FALSE))*$F261*(VLOOKUP($Q261,'Workforce distribution'!$C$8:$AD$30,AE$7,FALSE)),IF($Q261="n/a",(IF($P261=AE$6,$X261*$F261,0)),$X261*$F261*(VLOOKUP($Q261,'Workforce distribution'!$C$8:$AD$30,AE$7,FALSE)))),0)</f>
        <v>320412.86144000001</v>
      </c>
      <c r="AF261" s="30">
        <f>_xlfn.IFNA(IF($O261="days",$Y261*(VLOOKUP($K261,'Bed parameters'!$A$9:$I$12,9,FALSE))*$F261*(VLOOKUP($Q261,'Workforce distribution'!$C$8:$AD$30,AF$7,FALSE)),IF($Q261="n/a",(IF($P261=AF$6,$X261*$F261,0)),$X261*$F261*(VLOOKUP($Q261,'Workforce distribution'!$C$8:$AD$30,AF$7,FALSE)))),0)</f>
        <v>0</v>
      </c>
      <c r="AG261" s="30">
        <f>_xlfn.IFNA(IF($O261="days",$Y261*(VLOOKUP($K261,'Bed parameters'!$A$9:$I$12,9,FALSE))*$F261*(VLOOKUP($Q261,'Workforce distribution'!$C$8:$AD$30,AG$7,FALSE)),IF($Q261="n/a",(IF($P261=AG$6,$X261*$F261,0)),$X261*$F261*(VLOOKUP($Q261,'Workforce distribution'!$C$8:$AD$30,AG$7,FALSE)))),0)</f>
        <v>0</v>
      </c>
      <c r="AH261" s="30">
        <f>_xlfn.IFNA(IF($O261="days",$Y261*(VLOOKUP($K261,'Bed parameters'!$A$9:$I$12,9,FALSE))*$F261*(VLOOKUP($Q261,'Workforce distribution'!$C$8:$AD$30,AH$7,FALSE)),IF($Q261="n/a",(IF($P261=AH$6,$X261*$F261,0)),$X261*$F261*(VLOOKUP($Q261,'Workforce distribution'!$C$8:$AD$30,AH$7,FALSE)))),0)</f>
        <v>0</v>
      </c>
      <c r="AI261" s="30">
        <f>_xlfn.IFNA(IF($O261="days",$Y261*(VLOOKUP($K261,'Bed parameters'!$A$9:$I$12,9,FALSE))*$F261*(VLOOKUP($Q261,'Workforce distribution'!$C$8:$AD$30,AI$7,FALSE)),IF($Q261="n/a",(IF($P261=AI$6,$X261*$F261,0)),$X261*$F261*(VLOOKUP($Q261,'Workforce distribution'!$C$8:$AD$30,AI$7,FALSE)))),0)</f>
        <v>0</v>
      </c>
      <c r="AJ261" s="30">
        <f>_xlfn.IFNA(IF($O261="days",$Y261*(VLOOKUP($K261,'Bed parameters'!$A$9:$I$12,9,FALSE))*$F261*(VLOOKUP($Q261,'Workforce distribution'!$C$8:$AD$30,AJ$7,FALSE)),IF($Q261="n/a",(IF($P261=AJ$6,$X261*$F261,0)),$X261*$F261*(VLOOKUP($Q261,'Workforce distribution'!$C$8:$AD$30,AJ$7,FALSE)))),0)</f>
        <v>0</v>
      </c>
      <c r="AK261" s="30">
        <f>_xlfn.IFNA(IF($O261="days",$Y261*(VLOOKUP($K261,'Bed parameters'!$A$9:$I$12,9,FALSE))*$F261*(VLOOKUP($Q261,'Workforce distribution'!$C$8:$AD$30,AK$7,FALSE)),IF($Q261="n/a",(IF($P261=AK$6,$X261*$F261,0)),$X261*$F261*(VLOOKUP($Q261,'Workforce distribution'!$C$8:$AD$30,AK$7,FALSE)))),0)</f>
        <v>0</v>
      </c>
      <c r="AL261" s="30">
        <f>_xlfn.IFNA(IF($O261="days",$Y261*(VLOOKUP($K261,'Bed parameters'!$A$9:$I$12,9,FALSE))*$F261*(VLOOKUP($Q261,'Workforce distribution'!$C$8:$AD$30,AL$7,FALSE)),IF($Q261="n/a",(IF($P261=AL$6,$X261*$F261,0)),$X261*$F261*(VLOOKUP($Q261,'Workforce distribution'!$C$8:$AD$30,AL$7,FALSE)))),0)</f>
        <v>0</v>
      </c>
      <c r="AM261" s="30">
        <f>_xlfn.IFNA(IF($O261="days",$Y261*(VLOOKUP($K261,'Bed parameters'!$A$9:$I$12,9,FALSE))*$F261*(VLOOKUP($Q261,'Workforce distribution'!$C$8:$AD$30,AM$7,FALSE)),IF($Q261="n/a",(IF($P261=AM$6,$X261*$F261,0)),$X261*$F261*(VLOOKUP($Q261,'Workforce distribution'!$C$8:$AD$30,AM$7,FALSE)))),0)</f>
        <v>0</v>
      </c>
      <c r="AN261" s="30">
        <f>_xlfn.IFNA(IF($O261="days",$Y261*(VLOOKUP($K261,'Bed parameters'!$A$9:$I$12,9,FALSE))*$F261*(VLOOKUP($Q261,'Workforce distribution'!$C$8:$AD$30,AN$7,FALSE)),IF($Q261="n/a",(IF($P261=AN$6,$X261*$F261,0)),$X261*$F261*(VLOOKUP($Q261,'Workforce distribution'!$C$8:$AD$30,AN$7,FALSE)))),0)</f>
        <v>0</v>
      </c>
      <c r="AO261" s="30">
        <f>_xlfn.IFNA(IF($O261="days",$Y261*(VLOOKUP($K261,'Bed parameters'!$A$9:$I$12,9,FALSE))*$F261*(VLOOKUP($Q261,'Workforce distribution'!$C$8:$AD$30,AO$7,FALSE)),IF($Q261="n/a",(IF($P261=AO$6,$X261*$F261,0)),$X261*$F261*(VLOOKUP($Q261,'Workforce distribution'!$C$8:$AD$30,AO$7,FALSE)))),0)</f>
        <v>0</v>
      </c>
      <c r="AP261" s="30">
        <f>_xlfn.IFNA(IF($O261="days",$Y261*(VLOOKUP($K261,'Bed parameters'!$A$9:$I$12,9,FALSE))*$F261*(VLOOKUP($Q261,'Workforce distribution'!$C$8:$AD$30,AP$7,FALSE)),IF($Q261="n/a",(IF($P261=AP$6,$X261*$F261,0)),$X261*$F261*(VLOOKUP($Q261,'Workforce distribution'!$C$8:$AD$30,AP$7,FALSE)))),0)</f>
        <v>0</v>
      </c>
      <c r="AQ261" s="30">
        <f>_xlfn.IFNA(IF($O261="days",$Y261*(VLOOKUP($K261,'Bed parameters'!$A$9:$I$12,9,FALSE))*$F261*(VLOOKUP($Q261,'Workforce distribution'!$C$8:$AD$30,AQ$7,FALSE)),IF($Q261="n/a",(IF($P261=AQ$6,$X261*$F261,0)),$X261*$F261*(VLOOKUP($Q261,'Workforce distribution'!$C$8:$AD$30,AQ$7,FALSE)))),0)</f>
        <v>0</v>
      </c>
      <c r="AR261" s="30">
        <f>_xlfn.IFNA(IF($O261="days",$Y261*(VLOOKUP($K261,'Bed parameters'!$A$9:$I$12,9,FALSE))*$F261*(VLOOKUP($Q261,'Workforce distribution'!$C$8:$AD$30,AR$7,FALSE)),IF($Q261="n/a",(IF($P261=AR$6,$X261*$F261,0)),$X261*$F261*(VLOOKUP($Q261,'Workforce distribution'!$C$8:$AD$30,AR$7,FALSE)))),0)</f>
        <v>0</v>
      </c>
      <c r="AS261" s="30">
        <f>_xlfn.IFNA(IF($O261="days",$Y261*(VLOOKUP($K261,'Bed parameters'!$A$9:$I$12,9,FALSE))*$F261*(VLOOKUP($Q261,'Workforce distribution'!$C$8:$AD$30,AS$7,FALSE)),IF($Q261="n/a",(IF($P261=AS$6,$X261*$F261,0)),$X261*$F261*(VLOOKUP($Q261,'Workforce distribution'!$C$8:$AD$30,AS$7,FALSE)))),0)</f>
        <v>0</v>
      </c>
      <c r="AT261" s="30">
        <f>_xlfn.IFNA(IF($O261="days",$Y261*(VLOOKUP($K261,'Bed parameters'!$A$9:$I$12,9,FALSE))*$F261*(VLOOKUP($Q261,'Workforce distribution'!$C$8:$AD$30,AT$7,FALSE)),IF($Q261="n/a",(IF($P261=AT$6,$X261*$F261,0)),$X261*$F261*(VLOOKUP($Q261,'Workforce distribution'!$C$8:$AD$30,AT$7,FALSE)))),0)</f>
        <v>0</v>
      </c>
      <c r="AU261" s="30">
        <f>_xlfn.IFNA(IF($O261="days",$Y261*(VLOOKUP($K261,'Bed parameters'!$A$9:$I$12,9,FALSE))*$F261*(VLOOKUP($Q261,'Workforce distribution'!$C$8:$AD$30,AU$7,FALSE)),IF($Q261="n/a",(IF($P261=AU$6,$X261*$F261,0)),$X261*$F261*(VLOOKUP($Q261,'Workforce distribution'!$C$8:$AD$30,AU$7,FALSE)))),0)</f>
        <v>0</v>
      </c>
      <c r="AV261" s="30">
        <f>_xlfn.IFNA(IF($O261="days",$Y261*(VLOOKUP($K261,'Bed parameters'!$A$9:$I$12,9,FALSE))*$F261*(VLOOKUP($Q261,'Workforce distribution'!$C$8:$AD$30,AV$7,FALSE)),IF($Q261="n/a",(IF($P261=AV$6,$X261*$F261,0)),$X261*$F261*(VLOOKUP($Q261,'Workforce distribution'!$C$8:$AD$30,AV$7,FALSE)))),0)</f>
        <v>0</v>
      </c>
      <c r="AW261" s="30">
        <f>_xlfn.IFNA(IF($O261="days",$Y261*(VLOOKUP($K261,'Bed parameters'!$A$9:$I$12,9,FALSE))*$F261*(VLOOKUP($Q261,'Workforce distribution'!$C$8:$AD$30,AW$7,FALSE)),IF($Q261="n/a",(IF($P261=AW$6,$X261*$F261,0)),$X261*$F261*(VLOOKUP($Q261,'Workforce distribution'!$C$8:$AD$30,AW$7,FALSE)))),0)</f>
        <v>0</v>
      </c>
      <c r="AX261" s="30">
        <f>_xlfn.IFNA(IF($O261="days",$Y261*(VLOOKUP($K261,'Bed parameters'!$A$9:$I$12,9,FALSE))*$F261*(VLOOKUP($Q261,'Workforce distribution'!$C$8:$AD$30,AX$7,FALSE)),IF($Q261="n/a",(IF($P261=AX$6,$X261*$F261,0)),$X261*$F261*(VLOOKUP($Q261,'Workforce distribution'!$C$8:$AD$30,AX$7,FALSE)))),0)</f>
        <v>0</v>
      </c>
      <c r="AY261" s="30">
        <f>_xlfn.IFNA(IF($O261="days",$Y261*(VLOOKUP($K261,'Bed parameters'!$A$9:$I$12,9,FALSE))*$F261*(VLOOKUP($Q261,'Workforce distribution'!$C$8:$AD$30,AY$7,FALSE)),IF($Q261="n/a",(IF($P261=AY$6,$X261*$F261,0)),$X261*$F261*(VLOOKUP($Q261,'Workforce distribution'!$C$8:$AD$30,AY$7,FALSE)))),0)</f>
        <v>0</v>
      </c>
      <c r="AZ261" s="30">
        <f>_xlfn.IFNA(IF($O261="days",$Y261*(VLOOKUP($K261,'Bed parameters'!$A$9:$I$12,9,FALSE))*$F261*(VLOOKUP($Q261,'Workforce distribution'!$C$8:$AD$30,AZ$7,FALSE)),IF($Q261="n/a",(IF($P261=AZ$6,$X261*$F261,0)),$X261*$F261*(VLOOKUP($Q261,'Workforce distribution'!$C$8:$AD$30,AZ$7,FALSE)))),0)</f>
        <v>0</v>
      </c>
      <c r="BA261" s="30">
        <f>_xlfn.IFNA(IF($O261="days",$Y261*(VLOOKUP($K261,'Bed parameters'!$A$9:$I$12,9,FALSE))*$F261*(VLOOKUP($Q261,'Workforce distribution'!$C$8:$AD$30,BA$7,FALSE)),IF($Q261="n/a",(IF($P261=BA$6,$X261*$F261,0)),$X261*$F261*(VLOOKUP($Q261,'Workforce distribution'!$C$8:$AD$30,BA$7,FALSE)))),0)</f>
        <v>0</v>
      </c>
      <c r="BB261" s="30">
        <f>_xlfn.IFNA(IF($O261="days",$Y261*(VLOOKUP($K261,'Bed parameters'!$A$9:$I$12,9,FALSE))*$F261*(VLOOKUP($Q261,'Workforce distribution'!$C$8:$AD$30,BB$7,FALSE)),IF($Q261="n/a",(IF($P261=BB$6,$X261*$F261,0)),$X261*$F261*(VLOOKUP($Q261,'Workforce distribution'!$C$8:$AD$30,BB$7,FALSE)))),0)</f>
        <v>0</v>
      </c>
      <c r="BC261" s="149">
        <f t="shared" si="33"/>
        <v>278.79821339632559</v>
      </c>
      <c r="BD261" s="288">
        <f>IF($Q261="n/a",(IF('Workforce hours'!D$30=0,0,(AB261/'Workforce hours'!D$30))),(IF(VLOOKUP($Q261,'Workforce hours'!$C$8:$AD$30,BD$7,FALSE)=0,0,(AB261/(VLOOKUP($Q261,'Workforce hours'!$C$8:$AD$30,BD$7,FALSE))))))</f>
        <v>0</v>
      </c>
      <c r="BE261" s="288">
        <f>IF($Q261="n/a",(IF('Workforce hours'!E$30=0,0,(AC261/'Workforce hours'!E$30))),(IF(VLOOKUP($Q261,'Workforce hours'!$C$8:$AD$30,BE$7,FALSE)=0,0,(AC261/(VLOOKUP($Q261,'Workforce hours'!$C$8:$AD$30,BE$7,FALSE))))))</f>
        <v>0</v>
      </c>
      <c r="BF261" s="288">
        <f>IF($Q261="n/a",(IF('Workforce hours'!F$30=0,0,(AD261/'Workforce hours'!F$30))),(IF(VLOOKUP($Q261,'Workforce hours'!$C$8:$AD$30,BF$7,FALSE)=0,0,(AD261/(VLOOKUP($Q261,'Workforce hours'!$C$8:$AD$30,BF$7,FALSE))))))</f>
        <v>0</v>
      </c>
      <c r="BG261" s="288">
        <f>IF($Q261="n/a",(IF('Workforce hours'!G$30=0,0,(AE261/'Workforce hours'!G$30))),(IF(VLOOKUP($Q261,'Workforce hours'!$C$8:$AD$30,BG$7,FALSE)=0,0,(AE261/(VLOOKUP($Q261,'Workforce hours'!$C$8:$AD$30,BG$7,FALSE))))))</f>
        <v>278.79821339632559</v>
      </c>
      <c r="BH261" s="288">
        <f>IF($Q261="n/a",(IF('Workforce hours'!H$30=0,0,(AF261/'Workforce hours'!H$30))),(IF(VLOOKUP($Q261,'Workforce hours'!$C$8:$AD$30,BH$7,FALSE)=0,0,(AF261/(VLOOKUP($Q261,'Workforce hours'!$C$8:$AD$30,BH$7,FALSE))))))</f>
        <v>0</v>
      </c>
      <c r="BI261" s="288">
        <f>IF($Q261="n/a",(IF('Workforce hours'!I$30=0,0,(AG261/'Workforce hours'!I$30))),(IF(VLOOKUP($Q261,'Workforce hours'!$C$8:$AD$30,BI$7,FALSE)=0,0,(AG261/(VLOOKUP($Q261,'Workforce hours'!$C$8:$AD$30,BI$7,FALSE))))))</f>
        <v>0</v>
      </c>
      <c r="BJ261" s="288">
        <f>IF($Q261="n/a",(IF('Workforce hours'!J$30=0,0,(AH261/'Workforce hours'!J$30))),(IF(VLOOKUP($Q261,'Workforce hours'!$C$8:$AD$30,BJ$7,FALSE)=0,0,(AH261/(VLOOKUP($Q261,'Workforce hours'!$C$8:$AD$30,BJ$7,FALSE))))))</f>
        <v>0</v>
      </c>
      <c r="BK261" s="288">
        <f>IF($Q261="n/a",(IF('Workforce hours'!K$30=0,0,(AI261/'Workforce hours'!K$30))),(IF(VLOOKUP($Q261,'Workforce hours'!$C$8:$AD$30,BK$7,FALSE)=0,0,(AI261/(VLOOKUP($Q261,'Workforce hours'!$C$8:$AD$30,BK$7,FALSE))))))</f>
        <v>0</v>
      </c>
      <c r="BL261" s="288">
        <f>IF($Q261="n/a",(IF('Workforce hours'!L$30=0,0,(AJ261/'Workforce hours'!L$30))),(IF(VLOOKUP($Q261,'Workforce hours'!$C$8:$AD$30,BL$7,FALSE)=0,0,(AJ261/(VLOOKUP($Q261,'Workforce hours'!$C$8:$AD$30,BL$7,FALSE))))))</f>
        <v>0</v>
      </c>
      <c r="BM261" s="288">
        <f>IF($Q261="n/a",(IF('Workforce hours'!M$30=0,0,(AK261/'Workforce hours'!M$30))),(IF(VLOOKUP($Q261,'Workforce hours'!$C$8:$AD$30,BM$7,FALSE)=0,0,(AK261/(VLOOKUP($Q261,'Workforce hours'!$C$8:$AD$30,BM$7,FALSE))))))</f>
        <v>0</v>
      </c>
      <c r="BN261" s="288">
        <f>IF($Q261="n/a",(IF('Workforce hours'!N$30=0,0,(AL261/'Workforce hours'!N$30))),(IF(VLOOKUP($Q261,'Workforce hours'!$C$8:$AD$30,BN$7,FALSE)=0,0,(AL261/(VLOOKUP($Q261,'Workforce hours'!$C$8:$AD$30,BN$7,FALSE))))))</f>
        <v>0</v>
      </c>
      <c r="BO261" s="288">
        <f>IF($Q261="n/a",(IF('Workforce hours'!O$30=0,0,(AM261/'Workforce hours'!O$30))),(IF(VLOOKUP($Q261,'Workforce hours'!$C$8:$AD$30,BO$7,FALSE)=0,0,(AM261/(VLOOKUP($Q261,'Workforce hours'!$C$8:$AD$30,BO$7,FALSE))))))</f>
        <v>0</v>
      </c>
      <c r="BP261" s="288">
        <f>IF($Q261="n/a",(IF('Workforce hours'!P$30=0,0,(AN261/'Workforce hours'!P$30))),(IF(VLOOKUP($Q261,'Workforce hours'!$C$8:$AD$30,BP$7,FALSE)=0,0,(AN261/(VLOOKUP($Q261,'Workforce hours'!$C$8:$AD$30,BP$7,FALSE))))))</f>
        <v>0</v>
      </c>
      <c r="BQ261" s="288">
        <f>IF($Q261="n/a",(IF('Workforce hours'!Q$30=0,0,(AO261/'Workforce hours'!Q$30))),(IF(VLOOKUP($Q261,'Workforce hours'!$C$8:$AD$30,BQ$7,FALSE)=0,0,(AO261/(VLOOKUP($Q261,'Workforce hours'!$C$8:$AD$30,BQ$7,FALSE))))))</f>
        <v>0</v>
      </c>
      <c r="BR261" s="288">
        <f>IF($Q261="n/a",(IF('Workforce hours'!R$30=0,0,(AP261/'Workforce hours'!R$30))),(IF(VLOOKUP($Q261,'Workforce hours'!$C$8:$AD$30,BR$7,FALSE)=0,0,(AP261/(VLOOKUP($Q261,'Workforce hours'!$C$8:$AD$30,BR$7,FALSE))))))</f>
        <v>0</v>
      </c>
      <c r="BS261" s="288">
        <f>IF($Q261="n/a",(IF('Workforce hours'!S$30=0,0,(AQ261/'Workforce hours'!S$30))),(IF(VLOOKUP($Q261,'Workforce hours'!$C$8:$AD$30,BS$7,FALSE)=0,0,(AQ261/(VLOOKUP($Q261,'Workforce hours'!$C$8:$AD$30,BS$7,FALSE))))))</f>
        <v>0</v>
      </c>
      <c r="BT261" s="288">
        <f>IF($Q261="n/a",(IF('Workforce hours'!T$30=0,0,(AR261/'Workforce hours'!T$30))),(IF(VLOOKUP($Q261,'Workforce hours'!$C$8:$AD$30,BT$7,FALSE)=0,0,(AR261/(VLOOKUP($Q261,'Workforce hours'!$C$8:$AD$30,BT$7,FALSE))))))</f>
        <v>0</v>
      </c>
      <c r="BU261" s="288">
        <f>IF($Q261="n/a",(IF('Workforce hours'!U$30=0,0,(AS261/'Workforce hours'!U$30))),(IF(VLOOKUP($Q261,'Workforce hours'!$C$8:$AD$30,BU$7,FALSE)=0,0,(AS261/(VLOOKUP($Q261,'Workforce hours'!$C$8:$AD$30,BU$7,FALSE))))))</f>
        <v>0</v>
      </c>
      <c r="BV261" s="288">
        <f>IF($Q261="n/a",(IF('Workforce hours'!V$30=0,0,(AT261/'Workforce hours'!V$30))),(IF(VLOOKUP($Q261,'Workforce hours'!$C$8:$AD$30,BV$7,FALSE)=0,0,(AT261/(VLOOKUP($Q261,'Workforce hours'!$C$8:$AD$30,BV$7,FALSE))))))</f>
        <v>0</v>
      </c>
      <c r="BW261" s="288">
        <f>IF($Q261="n/a",(IF('Workforce hours'!W$30=0,0,(AU261/'Workforce hours'!W$30))),(IF(VLOOKUP($Q261,'Workforce hours'!$C$8:$AD$30,BW$7,FALSE)=0,0,(AU261/(VLOOKUP($Q261,'Workforce hours'!$C$8:$AD$30,BW$7,FALSE))))))</f>
        <v>0</v>
      </c>
      <c r="BX261" s="288">
        <f>IF($Q261="n/a",(IF('Workforce hours'!X$30=0,0,(AV261/'Workforce hours'!X$30))),(IF(VLOOKUP($Q261,'Workforce hours'!$C$8:$AD$30,BX$7,FALSE)=0,0,(AV261/(VLOOKUP($Q261,'Workforce hours'!$C$8:$AD$30,BX$7,FALSE))))))</f>
        <v>0</v>
      </c>
      <c r="BY261" s="288">
        <f>IF($Q261="n/a",(IF('Workforce hours'!Y$30=0,0,(AW261/'Workforce hours'!Y$30))),(IF(VLOOKUP($Q261,'Workforce hours'!$C$8:$AD$30,BY$7,FALSE)=0,0,(AW261/(VLOOKUP($Q261,'Workforce hours'!$C$8:$AD$30,BY$7,FALSE))))))</f>
        <v>0</v>
      </c>
      <c r="BZ261" s="288">
        <f>IF($Q261="n/a",(IF('Workforce hours'!Z$30=0,0,(AX261/'Workforce hours'!Z$30))),(IF(VLOOKUP($Q261,'Workforce hours'!$C$8:$AD$30,BZ$7,FALSE)=0,0,(AX261/(VLOOKUP($Q261,'Workforce hours'!$C$8:$AD$30,BZ$7,FALSE))))))</f>
        <v>0</v>
      </c>
      <c r="CA261" s="288">
        <f>IF($Q261="n/a",(IF('Workforce hours'!AA$30=0,0,(AY261/'Workforce hours'!AA$30))),(IF(VLOOKUP($Q261,'Workforce hours'!$C$8:$AD$30,CA$7,FALSE)=0,0,(AY261/(VLOOKUP($Q261,'Workforce hours'!$C$8:$AD$30,CA$7,FALSE))))))</f>
        <v>0</v>
      </c>
      <c r="CB261" s="288">
        <f>IF($Q261="n/a",(IF('Workforce hours'!AB$30=0,0,(AZ261/'Workforce hours'!AB$30))),(IF(VLOOKUP($Q261,'Workforce hours'!$C$8:$AD$30,CB$7,FALSE)=0,0,(AZ261/(VLOOKUP($Q261,'Workforce hours'!$C$8:$AD$30,CB$7,FALSE))))))</f>
        <v>0</v>
      </c>
      <c r="CC261" s="288">
        <f>IF($Q261="n/a",(IF('Workforce hours'!AC$30=0,0,(BA261/'Workforce hours'!AC$30))),(IF(VLOOKUP($Q261,'Workforce hours'!$C$8:$AD$30,CC$7,FALSE)=0,0,(BA261/(VLOOKUP($Q261,'Workforce hours'!$C$8:$AD$30,CC$7,FALSE))))))</f>
        <v>0</v>
      </c>
      <c r="CD261" s="288">
        <f>IF($Q261="n/a",(IF('Workforce hours'!AD$30=0,0,(BB261/'Workforce hours'!AD$30))),(IF(VLOOKUP($Q261,'Workforce hours'!$C$8:$AD$30,CD$7,FALSE)=0,0,(BB261/(VLOOKUP($Q261,'Workforce hours'!$C$8:$AD$30,CD$7,FALSE))))))</f>
        <v>0</v>
      </c>
      <c r="CE261" s="289">
        <f t="shared" si="34"/>
        <v>0</v>
      </c>
      <c r="CF261" s="290">
        <f>BD261*'Workforce costs'!B$9*(1+'Workforce costs'!B$10)*(1+'Workforce costs'!B$11)</f>
        <v>0</v>
      </c>
      <c r="CG261" s="290">
        <f>BE261*'Workforce costs'!C$9*(1+'Workforce costs'!C$10)*(1+'Workforce costs'!C$11)</f>
        <v>0</v>
      </c>
      <c r="CH261" s="290">
        <f>BF261*'Workforce costs'!D$9*(1+'Workforce costs'!D$10)*(1+'Workforce costs'!D$11)</f>
        <v>0</v>
      </c>
      <c r="CI261" s="290">
        <f>BG261*'Workforce costs'!E$9*(1+'Workforce costs'!E$10)*(1+'Workforce costs'!E$11)</f>
        <v>0</v>
      </c>
      <c r="CJ261" s="290">
        <f>BH261*'Workforce costs'!F$9*(1+'Workforce costs'!F$10)*(1+'Workforce costs'!F$11)</f>
        <v>0</v>
      </c>
      <c r="CK261" s="290">
        <f>BI261*'Workforce costs'!G$9*(1+'Workforce costs'!G$10)*(1+'Workforce costs'!G$11)</f>
        <v>0</v>
      </c>
      <c r="CL261" s="290">
        <f>BJ261*'Workforce costs'!H$9*(1+'Workforce costs'!H$10)*(1+'Workforce costs'!H$11)</f>
        <v>0</v>
      </c>
      <c r="CM261" s="290">
        <f>BK261*'Workforce costs'!I$9*(1+'Workforce costs'!I$10)*(1+'Workforce costs'!I$11)</f>
        <v>0</v>
      </c>
      <c r="CN261" s="290">
        <f>BL261*'Workforce costs'!J$9*(1+'Workforce costs'!J$10)*(1+'Workforce costs'!J$11)</f>
        <v>0</v>
      </c>
      <c r="CO261" s="290">
        <f>BM261*'Workforce costs'!K$9*(1+'Workforce costs'!K$10)*(1+'Workforce costs'!K$11)</f>
        <v>0</v>
      </c>
      <c r="CP261" s="290">
        <f>BN261*'Workforce costs'!L$9*(1+'Workforce costs'!L$10)*(1+'Workforce costs'!L$11)</f>
        <v>0</v>
      </c>
      <c r="CQ261" s="290">
        <f>BO261*'Workforce costs'!M$9*(1+'Workforce costs'!M$10)*(1+'Workforce costs'!M$11)</f>
        <v>0</v>
      </c>
      <c r="CR261" s="290">
        <f>BP261*'Workforce costs'!N$9*(1+'Workforce costs'!N$10)*(1+'Workforce costs'!N$11)</f>
        <v>0</v>
      </c>
      <c r="CS261" s="290">
        <f>BQ261*'Workforce costs'!O$9*(1+'Workforce costs'!O$10)*(1+'Workforce costs'!O$11)</f>
        <v>0</v>
      </c>
      <c r="CT261" s="290">
        <f>BR261*'Workforce costs'!P$9*(1+'Workforce costs'!P$10)*(1+'Workforce costs'!P$11)</f>
        <v>0</v>
      </c>
      <c r="CU261" s="290">
        <f>BS261*'Workforce costs'!Q$9*(1+'Workforce costs'!Q$10)*(1+'Workforce costs'!Q$11)</f>
        <v>0</v>
      </c>
      <c r="CV261" s="290">
        <f>BT261*'Workforce costs'!R$9*(1+'Workforce costs'!R$10)*(1+'Workforce costs'!R$11)</f>
        <v>0</v>
      </c>
      <c r="CW261" s="290">
        <f>BU261*'Workforce costs'!S$9*(1+'Workforce costs'!S$10)*(1+'Workforce costs'!S$11)</f>
        <v>0</v>
      </c>
      <c r="CX261" s="290">
        <f>BV261*'Workforce costs'!T$9*(1+'Workforce costs'!T$10)*(1+'Workforce costs'!T$11)</f>
        <v>0</v>
      </c>
      <c r="CY261" s="290">
        <f>BW261*'Workforce costs'!U$9*(1+'Workforce costs'!U$10)*(1+'Workforce costs'!U$11)</f>
        <v>0</v>
      </c>
      <c r="CZ261" s="290">
        <f>BX261*'Workforce costs'!V$9*(1+'Workforce costs'!V$10)*(1+'Workforce costs'!V$11)</f>
        <v>0</v>
      </c>
      <c r="DA261" s="290">
        <f>BY261*'Workforce costs'!W$9*(1+'Workforce costs'!W$10)*(1+'Workforce costs'!W$11)</f>
        <v>0</v>
      </c>
      <c r="DB261" s="290">
        <f>BZ261*'Workforce costs'!X$9*(1+'Workforce costs'!X$10)*(1+'Workforce costs'!X$11)</f>
        <v>0</v>
      </c>
      <c r="DC261" s="290">
        <f>CA261*'Workforce costs'!Y$9*(1+'Workforce costs'!Y$10)*(1+'Workforce costs'!Y$11)</f>
        <v>0</v>
      </c>
      <c r="DD261" s="290">
        <f>CB261*'Workforce costs'!Z$9*(1+'Workforce costs'!Z$10)*(1+'Workforce costs'!Z$11)</f>
        <v>0</v>
      </c>
      <c r="DE261" s="290">
        <f>CC261*'Workforce costs'!AA$9*(1+'Workforce costs'!AA$10)*(1+'Workforce costs'!AA$11)</f>
        <v>0</v>
      </c>
      <c r="DF261" s="290">
        <f>CD261*'Workforce costs'!AB$9*(1+'Workforce costs'!AB$10)*(1+'Workforce costs'!AB$11)</f>
        <v>0</v>
      </c>
    </row>
    <row r="262" spans="1:110" x14ac:dyDescent="0.3">
      <c r="A262" s="2" t="str">
        <f>Outputs!$A$4</f>
        <v>Australia</v>
      </c>
      <c r="B262" s="2" t="str">
        <f t="shared" si="27"/>
        <v>Australia 12to17</v>
      </c>
      <c r="C262" s="30">
        <f>VLOOKUP($B262,Populations!$D$15:$H$1920,3,FALSE)</f>
        <v>1959472</v>
      </c>
      <c r="D262" s="255">
        <f>IF(OR($H262="General pop",$H262="Schools",$H262="Workplace",$H262="Skills Training",$H262="Digital Supports"),1,VLOOKUP($B262,Populations!$D$15:$H$1920,5,FALSE))</f>
        <v>1</v>
      </c>
      <c r="E262" s="88">
        <f>VLOOKUP(I262,Epidemiology!$C$10:$H$47,6,FALSE)</f>
        <v>2044</v>
      </c>
      <c r="F262" s="102">
        <f>'Care profiles'!R263</f>
        <v>0.33333333333333331</v>
      </c>
      <c r="G262" s="15" t="str">
        <f>'Care profiles'!A263</f>
        <v>12to17</v>
      </c>
      <c r="H262" s="15" t="str">
        <f>'Care profiles'!B263</f>
        <v>Attempts</v>
      </c>
      <c r="I262" s="15" t="str">
        <f>'Care profiles'!C263</f>
        <v>Attempts_12-17yrs</v>
      </c>
      <c r="J262" s="15" t="str">
        <f>'Care profiles'!D263</f>
        <v>Care profile</v>
      </c>
      <c r="K262" s="15" t="str">
        <f>'Care profiles'!E263</f>
        <v>Group Carer Peer Support</v>
      </c>
      <c r="L262" s="104">
        <f>'Care profiles'!F263</f>
        <v>0.6</v>
      </c>
      <c r="M262" s="15">
        <f>'Care profiles'!G263</f>
        <v>10</v>
      </c>
      <c r="N262" s="15">
        <f>'Care profiles'!H263</f>
        <v>60</v>
      </c>
      <c r="O262" s="15" t="str">
        <f>'Care profiles'!I263</f>
        <v>min</v>
      </c>
      <c r="P262" s="15" t="str">
        <f>'Care profiles'!J263</f>
        <v>Team</v>
      </c>
      <c r="Q262" s="15" t="str">
        <f>'Care profiles'!K263</f>
        <v>Group Carer Peer Support</v>
      </c>
      <c r="R262" s="15" t="str">
        <f>'Care profiles'!M263</f>
        <v>Y</v>
      </c>
      <c r="S262" s="15" t="str">
        <f>'Care profiles'!O263</f>
        <v>Y</v>
      </c>
      <c r="T262" s="15" t="str">
        <f>'Care profiles'!Q263</f>
        <v>N</v>
      </c>
      <c r="U262" s="30">
        <f t="shared" si="28"/>
        <v>40051.607680000001</v>
      </c>
      <c r="V262" s="30">
        <f t="shared" si="29"/>
        <v>24030.964607999998</v>
      </c>
      <c r="W262" s="30">
        <f>IF(M262="n/a",0,IF(O262="days",V262*M262*(1+(VLOOKUP(K262,'Bed parameters'!$A$9:$G$12,7,FALSE))),V262*M262))</f>
        <v>240309.64607999998</v>
      </c>
      <c r="X262" s="30">
        <f t="shared" si="30"/>
        <v>240309.64607999998</v>
      </c>
      <c r="Y262" s="30">
        <f t="shared" si="31"/>
        <v>0</v>
      </c>
      <c r="Z262" s="113">
        <f>_xlfn.IFNA(Y262/((VLOOKUP(K262,'Bed parameters'!$A$9:$G$12,3,FALSE))*(VLOOKUP(K262,'Bed parameters'!$A$9:$G$12,5,FALSE))),0)</f>
        <v>0</v>
      </c>
      <c r="AA262" s="30">
        <f t="shared" si="32"/>
        <v>80103.215359999987</v>
      </c>
      <c r="AB262" s="30">
        <f>_xlfn.IFNA(IF($O262="days",$Y262*(VLOOKUP($K262,'Bed parameters'!$A$9:$I$12,9,FALSE))*$F262*(VLOOKUP($Q262,'Workforce distribution'!$C$8:$AD$30,AB$7,FALSE)),IF($Q262="n/a",(IF($P262=AB$6,$X262*$F262,0)),$X262*$F262*(VLOOKUP($Q262,'Workforce distribution'!$C$8:$AD$30,AB$7,FALSE)))),0)</f>
        <v>0</v>
      </c>
      <c r="AC262" s="30">
        <f>_xlfn.IFNA(IF($O262="days",$Y262*(VLOOKUP($K262,'Bed parameters'!$A$9:$I$12,9,FALSE))*$F262*(VLOOKUP($Q262,'Workforce distribution'!$C$8:$AD$30,AC$7,FALSE)),IF($Q262="n/a",(IF($P262=AC$6,$X262*$F262,0)),$X262*$F262*(VLOOKUP($Q262,'Workforce distribution'!$C$8:$AD$30,AC$7,FALSE)))),0)</f>
        <v>0</v>
      </c>
      <c r="AD262" s="30">
        <f>_xlfn.IFNA(IF($O262="days",$Y262*(VLOOKUP($K262,'Bed parameters'!$A$9:$I$12,9,FALSE))*$F262*(VLOOKUP($Q262,'Workforce distribution'!$C$8:$AD$30,AD$7,FALSE)),IF($Q262="n/a",(IF($P262=AD$6,$X262*$F262,0)),$X262*$F262*(VLOOKUP($Q262,'Workforce distribution'!$C$8:$AD$30,AD$7,FALSE)))),0)</f>
        <v>0</v>
      </c>
      <c r="AE262" s="30">
        <f>_xlfn.IFNA(IF($O262="days",$Y262*(VLOOKUP($K262,'Bed parameters'!$A$9:$I$12,9,FALSE))*$F262*(VLOOKUP($Q262,'Workforce distribution'!$C$8:$AD$30,AE$7,FALSE)),IF($Q262="n/a",(IF($P262=AE$6,$X262*$F262,0)),$X262*$F262*(VLOOKUP($Q262,'Workforce distribution'!$C$8:$AD$30,AE$7,FALSE)))),0)</f>
        <v>80103.215359999987</v>
      </c>
      <c r="AF262" s="30">
        <f>_xlfn.IFNA(IF($O262="days",$Y262*(VLOOKUP($K262,'Bed parameters'!$A$9:$I$12,9,FALSE))*$F262*(VLOOKUP($Q262,'Workforce distribution'!$C$8:$AD$30,AF$7,FALSE)),IF($Q262="n/a",(IF($P262=AF$6,$X262*$F262,0)),$X262*$F262*(VLOOKUP($Q262,'Workforce distribution'!$C$8:$AD$30,AF$7,FALSE)))),0)</f>
        <v>0</v>
      </c>
      <c r="AG262" s="30">
        <f>_xlfn.IFNA(IF($O262="days",$Y262*(VLOOKUP($K262,'Bed parameters'!$A$9:$I$12,9,FALSE))*$F262*(VLOOKUP($Q262,'Workforce distribution'!$C$8:$AD$30,AG$7,FALSE)),IF($Q262="n/a",(IF($P262=AG$6,$X262*$F262,0)),$X262*$F262*(VLOOKUP($Q262,'Workforce distribution'!$C$8:$AD$30,AG$7,FALSE)))),0)</f>
        <v>0</v>
      </c>
      <c r="AH262" s="30">
        <f>_xlfn.IFNA(IF($O262="days",$Y262*(VLOOKUP($K262,'Bed parameters'!$A$9:$I$12,9,FALSE))*$F262*(VLOOKUP($Q262,'Workforce distribution'!$C$8:$AD$30,AH$7,FALSE)),IF($Q262="n/a",(IF($P262=AH$6,$X262*$F262,0)),$X262*$F262*(VLOOKUP($Q262,'Workforce distribution'!$C$8:$AD$30,AH$7,FALSE)))),0)</f>
        <v>0</v>
      </c>
      <c r="AI262" s="30">
        <f>_xlfn.IFNA(IF($O262="days",$Y262*(VLOOKUP($K262,'Bed parameters'!$A$9:$I$12,9,FALSE))*$F262*(VLOOKUP($Q262,'Workforce distribution'!$C$8:$AD$30,AI$7,FALSE)),IF($Q262="n/a",(IF($P262=AI$6,$X262*$F262,0)),$X262*$F262*(VLOOKUP($Q262,'Workforce distribution'!$C$8:$AD$30,AI$7,FALSE)))),0)</f>
        <v>0</v>
      </c>
      <c r="AJ262" s="30">
        <f>_xlfn.IFNA(IF($O262="days",$Y262*(VLOOKUP($K262,'Bed parameters'!$A$9:$I$12,9,FALSE))*$F262*(VLOOKUP($Q262,'Workforce distribution'!$C$8:$AD$30,AJ$7,FALSE)),IF($Q262="n/a",(IF($P262=AJ$6,$X262*$F262,0)),$X262*$F262*(VLOOKUP($Q262,'Workforce distribution'!$C$8:$AD$30,AJ$7,FALSE)))),0)</f>
        <v>0</v>
      </c>
      <c r="AK262" s="30">
        <f>_xlfn.IFNA(IF($O262="days",$Y262*(VLOOKUP($K262,'Bed parameters'!$A$9:$I$12,9,FALSE))*$F262*(VLOOKUP($Q262,'Workforce distribution'!$C$8:$AD$30,AK$7,FALSE)),IF($Q262="n/a",(IF($P262=AK$6,$X262*$F262,0)),$X262*$F262*(VLOOKUP($Q262,'Workforce distribution'!$C$8:$AD$30,AK$7,FALSE)))),0)</f>
        <v>0</v>
      </c>
      <c r="AL262" s="30">
        <f>_xlfn.IFNA(IF($O262="days",$Y262*(VLOOKUP($K262,'Bed parameters'!$A$9:$I$12,9,FALSE))*$F262*(VLOOKUP($Q262,'Workforce distribution'!$C$8:$AD$30,AL$7,FALSE)),IF($Q262="n/a",(IF($P262=AL$6,$X262*$F262,0)),$X262*$F262*(VLOOKUP($Q262,'Workforce distribution'!$C$8:$AD$30,AL$7,FALSE)))),0)</f>
        <v>0</v>
      </c>
      <c r="AM262" s="30">
        <f>_xlfn.IFNA(IF($O262="days",$Y262*(VLOOKUP($K262,'Bed parameters'!$A$9:$I$12,9,FALSE))*$F262*(VLOOKUP($Q262,'Workforce distribution'!$C$8:$AD$30,AM$7,FALSE)),IF($Q262="n/a",(IF($P262=AM$6,$X262*$F262,0)),$X262*$F262*(VLOOKUP($Q262,'Workforce distribution'!$C$8:$AD$30,AM$7,FALSE)))),0)</f>
        <v>0</v>
      </c>
      <c r="AN262" s="30">
        <f>_xlfn.IFNA(IF($O262="days",$Y262*(VLOOKUP($K262,'Bed parameters'!$A$9:$I$12,9,FALSE))*$F262*(VLOOKUP($Q262,'Workforce distribution'!$C$8:$AD$30,AN$7,FALSE)),IF($Q262="n/a",(IF($P262=AN$6,$X262*$F262,0)),$X262*$F262*(VLOOKUP($Q262,'Workforce distribution'!$C$8:$AD$30,AN$7,FALSE)))),0)</f>
        <v>0</v>
      </c>
      <c r="AO262" s="30">
        <f>_xlfn.IFNA(IF($O262="days",$Y262*(VLOOKUP($K262,'Bed parameters'!$A$9:$I$12,9,FALSE))*$F262*(VLOOKUP($Q262,'Workforce distribution'!$C$8:$AD$30,AO$7,FALSE)),IF($Q262="n/a",(IF($P262=AO$6,$X262*$F262,0)),$X262*$F262*(VLOOKUP($Q262,'Workforce distribution'!$C$8:$AD$30,AO$7,FALSE)))),0)</f>
        <v>0</v>
      </c>
      <c r="AP262" s="30">
        <f>_xlfn.IFNA(IF($O262="days",$Y262*(VLOOKUP($K262,'Bed parameters'!$A$9:$I$12,9,FALSE))*$F262*(VLOOKUP($Q262,'Workforce distribution'!$C$8:$AD$30,AP$7,FALSE)),IF($Q262="n/a",(IF($P262=AP$6,$X262*$F262,0)),$X262*$F262*(VLOOKUP($Q262,'Workforce distribution'!$C$8:$AD$30,AP$7,FALSE)))),0)</f>
        <v>0</v>
      </c>
      <c r="AQ262" s="30">
        <f>_xlfn.IFNA(IF($O262="days",$Y262*(VLOOKUP($K262,'Bed parameters'!$A$9:$I$12,9,FALSE))*$F262*(VLOOKUP($Q262,'Workforce distribution'!$C$8:$AD$30,AQ$7,FALSE)),IF($Q262="n/a",(IF($P262=AQ$6,$X262*$F262,0)),$X262*$F262*(VLOOKUP($Q262,'Workforce distribution'!$C$8:$AD$30,AQ$7,FALSE)))),0)</f>
        <v>0</v>
      </c>
      <c r="AR262" s="30">
        <f>_xlfn.IFNA(IF($O262="days",$Y262*(VLOOKUP($K262,'Bed parameters'!$A$9:$I$12,9,FALSE))*$F262*(VLOOKUP($Q262,'Workforce distribution'!$C$8:$AD$30,AR$7,FALSE)),IF($Q262="n/a",(IF($P262=AR$6,$X262*$F262,0)),$X262*$F262*(VLOOKUP($Q262,'Workforce distribution'!$C$8:$AD$30,AR$7,FALSE)))),0)</f>
        <v>0</v>
      </c>
      <c r="AS262" s="30">
        <f>_xlfn.IFNA(IF($O262="days",$Y262*(VLOOKUP($K262,'Bed parameters'!$A$9:$I$12,9,FALSE))*$F262*(VLOOKUP($Q262,'Workforce distribution'!$C$8:$AD$30,AS$7,FALSE)),IF($Q262="n/a",(IF($P262=AS$6,$X262*$F262,0)),$X262*$F262*(VLOOKUP($Q262,'Workforce distribution'!$C$8:$AD$30,AS$7,FALSE)))),0)</f>
        <v>0</v>
      </c>
      <c r="AT262" s="30">
        <f>_xlfn.IFNA(IF($O262="days",$Y262*(VLOOKUP($K262,'Bed parameters'!$A$9:$I$12,9,FALSE))*$F262*(VLOOKUP($Q262,'Workforce distribution'!$C$8:$AD$30,AT$7,FALSE)),IF($Q262="n/a",(IF($P262=AT$6,$X262*$F262,0)),$X262*$F262*(VLOOKUP($Q262,'Workforce distribution'!$C$8:$AD$30,AT$7,FALSE)))),0)</f>
        <v>0</v>
      </c>
      <c r="AU262" s="30">
        <f>_xlfn.IFNA(IF($O262="days",$Y262*(VLOOKUP($K262,'Bed parameters'!$A$9:$I$12,9,FALSE))*$F262*(VLOOKUP($Q262,'Workforce distribution'!$C$8:$AD$30,AU$7,FALSE)),IF($Q262="n/a",(IF($P262=AU$6,$X262*$F262,0)),$X262*$F262*(VLOOKUP($Q262,'Workforce distribution'!$C$8:$AD$30,AU$7,FALSE)))),0)</f>
        <v>0</v>
      </c>
      <c r="AV262" s="30">
        <f>_xlfn.IFNA(IF($O262="days",$Y262*(VLOOKUP($K262,'Bed parameters'!$A$9:$I$12,9,FALSE))*$F262*(VLOOKUP($Q262,'Workforce distribution'!$C$8:$AD$30,AV$7,FALSE)),IF($Q262="n/a",(IF($P262=AV$6,$X262*$F262,0)),$X262*$F262*(VLOOKUP($Q262,'Workforce distribution'!$C$8:$AD$30,AV$7,FALSE)))),0)</f>
        <v>0</v>
      </c>
      <c r="AW262" s="30">
        <f>_xlfn.IFNA(IF($O262="days",$Y262*(VLOOKUP($K262,'Bed parameters'!$A$9:$I$12,9,FALSE))*$F262*(VLOOKUP($Q262,'Workforce distribution'!$C$8:$AD$30,AW$7,FALSE)),IF($Q262="n/a",(IF($P262=AW$6,$X262*$F262,0)),$X262*$F262*(VLOOKUP($Q262,'Workforce distribution'!$C$8:$AD$30,AW$7,FALSE)))),0)</f>
        <v>0</v>
      </c>
      <c r="AX262" s="30">
        <f>_xlfn.IFNA(IF($O262="days",$Y262*(VLOOKUP($K262,'Bed parameters'!$A$9:$I$12,9,FALSE))*$F262*(VLOOKUP($Q262,'Workforce distribution'!$C$8:$AD$30,AX$7,FALSE)),IF($Q262="n/a",(IF($P262=AX$6,$X262*$F262,0)),$X262*$F262*(VLOOKUP($Q262,'Workforce distribution'!$C$8:$AD$30,AX$7,FALSE)))),0)</f>
        <v>0</v>
      </c>
      <c r="AY262" s="30">
        <f>_xlfn.IFNA(IF($O262="days",$Y262*(VLOOKUP($K262,'Bed parameters'!$A$9:$I$12,9,FALSE))*$F262*(VLOOKUP($Q262,'Workforce distribution'!$C$8:$AD$30,AY$7,FALSE)),IF($Q262="n/a",(IF($P262=AY$6,$X262*$F262,0)),$X262*$F262*(VLOOKUP($Q262,'Workforce distribution'!$C$8:$AD$30,AY$7,FALSE)))),0)</f>
        <v>0</v>
      </c>
      <c r="AZ262" s="30">
        <f>_xlfn.IFNA(IF($O262="days",$Y262*(VLOOKUP($K262,'Bed parameters'!$A$9:$I$12,9,FALSE))*$F262*(VLOOKUP($Q262,'Workforce distribution'!$C$8:$AD$30,AZ$7,FALSE)),IF($Q262="n/a",(IF($P262=AZ$6,$X262*$F262,0)),$X262*$F262*(VLOOKUP($Q262,'Workforce distribution'!$C$8:$AD$30,AZ$7,FALSE)))),0)</f>
        <v>0</v>
      </c>
      <c r="BA262" s="30">
        <f>_xlfn.IFNA(IF($O262="days",$Y262*(VLOOKUP($K262,'Bed parameters'!$A$9:$I$12,9,FALSE))*$F262*(VLOOKUP($Q262,'Workforce distribution'!$C$8:$AD$30,BA$7,FALSE)),IF($Q262="n/a",(IF($P262=BA$6,$X262*$F262,0)),$X262*$F262*(VLOOKUP($Q262,'Workforce distribution'!$C$8:$AD$30,BA$7,FALSE)))),0)</f>
        <v>0</v>
      </c>
      <c r="BB262" s="30">
        <f>_xlfn.IFNA(IF($O262="days",$Y262*(VLOOKUP($K262,'Bed parameters'!$A$9:$I$12,9,FALSE))*$F262*(VLOOKUP($Q262,'Workforce distribution'!$C$8:$AD$30,BB$7,FALSE)),IF($Q262="n/a",(IF($P262=BB$6,$X262*$F262,0)),$X262*$F262*(VLOOKUP($Q262,'Workforce distribution'!$C$8:$AD$30,BB$7,FALSE)))),0)</f>
        <v>0</v>
      </c>
      <c r="BC262" s="149">
        <f t="shared" si="33"/>
        <v>62.261522547956069</v>
      </c>
      <c r="BD262" s="288">
        <f>IF($Q262="n/a",(IF('Workforce hours'!D$30=0,0,(AB262/'Workforce hours'!D$30))),(IF(VLOOKUP($Q262,'Workforce hours'!$C$8:$AD$30,BD$7,FALSE)=0,0,(AB262/(VLOOKUP($Q262,'Workforce hours'!$C$8:$AD$30,BD$7,FALSE))))))</f>
        <v>0</v>
      </c>
      <c r="BE262" s="288">
        <f>IF($Q262="n/a",(IF('Workforce hours'!E$30=0,0,(AC262/'Workforce hours'!E$30))),(IF(VLOOKUP($Q262,'Workforce hours'!$C$8:$AD$30,BE$7,FALSE)=0,0,(AC262/(VLOOKUP($Q262,'Workforce hours'!$C$8:$AD$30,BE$7,FALSE))))))</f>
        <v>0</v>
      </c>
      <c r="BF262" s="288">
        <f>IF($Q262="n/a",(IF('Workforce hours'!F$30=0,0,(AD262/'Workforce hours'!F$30))),(IF(VLOOKUP($Q262,'Workforce hours'!$C$8:$AD$30,BF$7,FALSE)=0,0,(AD262/(VLOOKUP($Q262,'Workforce hours'!$C$8:$AD$30,BF$7,FALSE))))))</f>
        <v>0</v>
      </c>
      <c r="BG262" s="288">
        <f>IF($Q262="n/a",(IF('Workforce hours'!G$30=0,0,(AE262/'Workforce hours'!G$30))),(IF(VLOOKUP($Q262,'Workforce hours'!$C$8:$AD$30,BG$7,FALSE)=0,0,(AE262/(VLOOKUP($Q262,'Workforce hours'!$C$8:$AD$30,BG$7,FALSE))))))</f>
        <v>62.261522547956069</v>
      </c>
      <c r="BH262" s="288">
        <f>IF($Q262="n/a",(IF('Workforce hours'!H$30=0,0,(AF262/'Workforce hours'!H$30))),(IF(VLOOKUP($Q262,'Workforce hours'!$C$8:$AD$30,BH$7,FALSE)=0,0,(AF262/(VLOOKUP($Q262,'Workforce hours'!$C$8:$AD$30,BH$7,FALSE))))))</f>
        <v>0</v>
      </c>
      <c r="BI262" s="288">
        <f>IF($Q262="n/a",(IF('Workforce hours'!I$30=0,0,(AG262/'Workforce hours'!I$30))),(IF(VLOOKUP($Q262,'Workforce hours'!$C$8:$AD$30,BI$7,FALSE)=0,0,(AG262/(VLOOKUP($Q262,'Workforce hours'!$C$8:$AD$30,BI$7,FALSE))))))</f>
        <v>0</v>
      </c>
      <c r="BJ262" s="288">
        <f>IF($Q262="n/a",(IF('Workforce hours'!J$30=0,0,(AH262/'Workforce hours'!J$30))),(IF(VLOOKUP($Q262,'Workforce hours'!$C$8:$AD$30,BJ$7,FALSE)=0,0,(AH262/(VLOOKUP($Q262,'Workforce hours'!$C$8:$AD$30,BJ$7,FALSE))))))</f>
        <v>0</v>
      </c>
      <c r="BK262" s="288">
        <f>IF($Q262="n/a",(IF('Workforce hours'!K$30=0,0,(AI262/'Workforce hours'!K$30))),(IF(VLOOKUP($Q262,'Workforce hours'!$C$8:$AD$30,BK$7,FALSE)=0,0,(AI262/(VLOOKUP($Q262,'Workforce hours'!$C$8:$AD$30,BK$7,FALSE))))))</f>
        <v>0</v>
      </c>
      <c r="BL262" s="288">
        <f>IF($Q262="n/a",(IF('Workforce hours'!L$30=0,0,(AJ262/'Workforce hours'!L$30))),(IF(VLOOKUP($Q262,'Workforce hours'!$C$8:$AD$30,BL$7,FALSE)=0,0,(AJ262/(VLOOKUP($Q262,'Workforce hours'!$C$8:$AD$30,BL$7,FALSE))))))</f>
        <v>0</v>
      </c>
      <c r="BM262" s="288">
        <f>IF($Q262="n/a",(IF('Workforce hours'!M$30=0,0,(AK262/'Workforce hours'!M$30))),(IF(VLOOKUP($Q262,'Workforce hours'!$C$8:$AD$30,BM$7,FALSE)=0,0,(AK262/(VLOOKUP($Q262,'Workforce hours'!$C$8:$AD$30,BM$7,FALSE))))))</f>
        <v>0</v>
      </c>
      <c r="BN262" s="288">
        <f>IF($Q262="n/a",(IF('Workforce hours'!N$30=0,0,(AL262/'Workforce hours'!N$30))),(IF(VLOOKUP($Q262,'Workforce hours'!$C$8:$AD$30,BN$7,FALSE)=0,0,(AL262/(VLOOKUP($Q262,'Workforce hours'!$C$8:$AD$30,BN$7,FALSE))))))</f>
        <v>0</v>
      </c>
      <c r="BO262" s="288">
        <f>IF($Q262="n/a",(IF('Workforce hours'!O$30=0,0,(AM262/'Workforce hours'!O$30))),(IF(VLOOKUP($Q262,'Workforce hours'!$C$8:$AD$30,BO$7,FALSE)=0,0,(AM262/(VLOOKUP($Q262,'Workforce hours'!$C$8:$AD$30,BO$7,FALSE))))))</f>
        <v>0</v>
      </c>
      <c r="BP262" s="288">
        <f>IF($Q262="n/a",(IF('Workforce hours'!P$30=0,0,(AN262/'Workforce hours'!P$30))),(IF(VLOOKUP($Q262,'Workforce hours'!$C$8:$AD$30,BP$7,FALSE)=0,0,(AN262/(VLOOKUP($Q262,'Workforce hours'!$C$8:$AD$30,BP$7,FALSE))))))</f>
        <v>0</v>
      </c>
      <c r="BQ262" s="288">
        <f>IF($Q262="n/a",(IF('Workforce hours'!Q$30=0,0,(AO262/'Workforce hours'!Q$30))),(IF(VLOOKUP($Q262,'Workforce hours'!$C$8:$AD$30,BQ$7,FALSE)=0,0,(AO262/(VLOOKUP($Q262,'Workforce hours'!$C$8:$AD$30,BQ$7,FALSE))))))</f>
        <v>0</v>
      </c>
      <c r="BR262" s="288">
        <f>IF($Q262="n/a",(IF('Workforce hours'!R$30=0,0,(AP262/'Workforce hours'!R$30))),(IF(VLOOKUP($Q262,'Workforce hours'!$C$8:$AD$30,BR$7,FALSE)=0,0,(AP262/(VLOOKUP($Q262,'Workforce hours'!$C$8:$AD$30,BR$7,FALSE))))))</f>
        <v>0</v>
      </c>
      <c r="BS262" s="288">
        <f>IF($Q262="n/a",(IF('Workforce hours'!S$30=0,0,(AQ262/'Workforce hours'!S$30))),(IF(VLOOKUP($Q262,'Workforce hours'!$C$8:$AD$30,BS$7,FALSE)=0,0,(AQ262/(VLOOKUP($Q262,'Workforce hours'!$C$8:$AD$30,BS$7,FALSE))))))</f>
        <v>0</v>
      </c>
      <c r="BT262" s="288">
        <f>IF($Q262="n/a",(IF('Workforce hours'!T$30=0,0,(AR262/'Workforce hours'!T$30))),(IF(VLOOKUP($Q262,'Workforce hours'!$C$8:$AD$30,BT$7,FALSE)=0,0,(AR262/(VLOOKUP($Q262,'Workforce hours'!$C$8:$AD$30,BT$7,FALSE))))))</f>
        <v>0</v>
      </c>
      <c r="BU262" s="288">
        <f>IF($Q262="n/a",(IF('Workforce hours'!U$30=0,0,(AS262/'Workforce hours'!U$30))),(IF(VLOOKUP($Q262,'Workforce hours'!$C$8:$AD$30,BU$7,FALSE)=0,0,(AS262/(VLOOKUP($Q262,'Workforce hours'!$C$8:$AD$30,BU$7,FALSE))))))</f>
        <v>0</v>
      </c>
      <c r="BV262" s="288">
        <f>IF($Q262="n/a",(IF('Workforce hours'!V$30=0,0,(AT262/'Workforce hours'!V$30))),(IF(VLOOKUP($Q262,'Workforce hours'!$C$8:$AD$30,BV$7,FALSE)=0,0,(AT262/(VLOOKUP($Q262,'Workforce hours'!$C$8:$AD$30,BV$7,FALSE))))))</f>
        <v>0</v>
      </c>
      <c r="BW262" s="288">
        <f>IF($Q262="n/a",(IF('Workforce hours'!W$30=0,0,(AU262/'Workforce hours'!W$30))),(IF(VLOOKUP($Q262,'Workforce hours'!$C$8:$AD$30,BW$7,FALSE)=0,0,(AU262/(VLOOKUP($Q262,'Workforce hours'!$C$8:$AD$30,BW$7,FALSE))))))</f>
        <v>0</v>
      </c>
      <c r="BX262" s="288">
        <f>IF($Q262="n/a",(IF('Workforce hours'!X$30=0,0,(AV262/'Workforce hours'!X$30))),(IF(VLOOKUP($Q262,'Workforce hours'!$C$8:$AD$30,BX$7,FALSE)=0,0,(AV262/(VLOOKUP($Q262,'Workforce hours'!$C$8:$AD$30,BX$7,FALSE))))))</f>
        <v>0</v>
      </c>
      <c r="BY262" s="288">
        <f>IF($Q262="n/a",(IF('Workforce hours'!Y$30=0,0,(AW262/'Workforce hours'!Y$30))),(IF(VLOOKUP($Q262,'Workforce hours'!$C$8:$AD$30,BY$7,FALSE)=0,0,(AW262/(VLOOKUP($Q262,'Workforce hours'!$C$8:$AD$30,BY$7,FALSE))))))</f>
        <v>0</v>
      </c>
      <c r="BZ262" s="288">
        <f>IF($Q262="n/a",(IF('Workforce hours'!Z$30=0,0,(AX262/'Workforce hours'!Z$30))),(IF(VLOOKUP($Q262,'Workforce hours'!$C$8:$AD$30,BZ$7,FALSE)=0,0,(AX262/(VLOOKUP($Q262,'Workforce hours'!$C$8:$AD$30,BZ$7,FALSE))))))</f>
        <v>0</v>
      </c>
      <c r="CA262" s="288">
        <f>IF($Q262="n/a",(IF('Workforce hours'!AA$30=0,0,(AY262/'Workforce hours'!AA$30))),(IF(VLOOKUP($Q262,'Workforce hours'!$C$8:$AD$30,CA$7,FALSE)=0,0,(AY262/(VLOOKUP($Q262,'Workforce hours'!$C$8:$AD$30,CA$7,FALSE))))))</f>
        <v>0</v>
      </c>
      <c r="CB262" s="288">
        <f>IF($Q262="n/a",(IF('Workforce hours'!AB$30=0,0,(AZ262/'Workforce hours'!AB$30))),(IF(VLOOKUP($Q262,'Workforce hours'!$C$8:$AD$30,CB$7,FALSE)=0,0,(AZ262/(VLOOKUP($Q262,'Workforce hours'!$C$8:$AD$30,CB$7,FALSE))))))</f>
        <v>0</v>
      </c>
      <c r="CC262" s="288">
        <f>IF($Q262="n/a",(IF('Workforce hours'!AC$30=0,0,(BA262/'Workforce hours'!AC$30))),(IF(VLOOKUP($Q262,'Workforce hours'!$C$8:$AD$30,CC$7,FALSE)=0,0,(BA262/(VLOOKUP($Q262,'Workforce hours'!$C$8:$AD$30,CC$7,FALSE))))))</f>
        <v>0</v>
      </c>
      <c r="CD262" s="288">
        <f>IF($Q262="n/a",(IF('Workforce hours'!AD$30=0,0,(BB262/'Workforce hours'!AD$30))),(IF(VLOOKUP($Q262,'Workforce hours'!$C$8:$AD$30,CD$7,FALSE)=0,0,(BB262/(VLOOKUP($Q262,'Workforce hours'!$C$8:$AD$30,CD$7,FALSE))))))</f>
        <v>0</v>
      </c>
      <c r="CE262" s="289">
        <f t="shared" si="34"/>
        <v>0</v>
      </c>
      <c r="CF262" s="290">
        <f>BD262*'Workforce costs'!B$9*(1+'Workforce costs'!B$10)*(1+'Workforce costs'!B$11)</f>
        <v>0</v>
      </c>
      <c r="CG262" s="290">
        <f>BE262*'Workforce costs'!C$9*(1+'Workforce costs'!C$10)*(1+'Workforce costs'!C$11)</f>
        <v>0</v>
      </c>
      <c r="CH262" s="290">
        <f>BF262*'Workforce costs'!D$9*(1+'Workforce costs'!D$10)*(1+'Workforce costs'!D$11)</f>
        <v>0</v>
      </c>
      <c r="CI262" s="290">
        <f>BG262*'Workforce costs'!E$9*(1+'Workforce costs'!E$10)*(1+'Workforce costs'!E$11)</f>
        <v>0</v>
      </c>
      <c r="CJ262" s="290">
        <f>BH262*'Workforce costs'!F$9*(1+'Workforce costs'!F$10)*(1+'Workforce costs'!F$11)</f>
        <v>0</v>
      </c>
      <c r="CK262" s="290">
        <f>BI262*'Workforce costs'!G$9*(1+'Workforce costs'!G$10)*(1+'Workforce costs'!G$11)</f>
        <v>0</v>
      </c>
      <c r="CL262" s="290">
        <f>BJ262*'Workforce costs'!H$9*(1+'Workforce costs'!H$10)*(1+'Workforce costs'!H$11)</f>
        <v>0</v>
      </c>
      <c r="CM262" s="290">
        <f>BK262*'Workforce costs'!I$9*(1+'Workforce costs'!I$10)*(1+'Workforce costs'!I$11)</f>
        <v>0</v>
      </c>
      <c r="CN262" s="290">
        <f>BL262*'Workforce costs'!J$9*(1+'Workforce costs'!J$10)*(1+'Workforce costs'!J$11)</f>
        <v>0</v>
      </c>
      <c r="CO262" s="290">
        <f>BM262*'Workforce costs'!K$9*(1+'Workforce costs'!K$10)*(1+'Workforce costs'!K$11)</f>
        <v>0</v>
      </c>
      <c r="CP262" s="290">
        <f>BN262*'Workforce costs'!L$9*(1+'Workforce costs'!L$10)*(1+'Workforce costs'!L$11)</f>
        <v>0</v>
      </c>
      <c r="CQ262" s="290">
        <f>BO262*'Workforce costs'!M$9*(1+'Workforce costs'!M$10)*(1+'Workforce costs'!M$11)</f>
        <v>0</v>
      </c>
      <c r="CR262" s="290">
        <f>BP262*'Workforce costs'!N$9*(1+'Workforce costs'!N$10)*(1+'Workforce costs'!N$11)</f>
        <v>0</v>
      </c>
      <c r="CS262" s="290">
        <f>BQ262*'Workforce costs'!O$9*(1+'Workforce costs'!O$10)*(1+'Workforce costs'!O$11)</f>
        <v>0</v>
      </c>
      <c r="CT262" s="290">
        <f>BR262*'Workforce costs'!P$9*(1+'Workforce costs'!P$10)*(1+'Workforce costs'!P$11)</f>
        <v>0</v>
      </c>
      <c r="CU262" s="290">
        <f>BS262*'Workforce costs'!Q$9*(1+'Workforce costs'!Q$10)*(1+'Workforce costs'!Q$11)</f>
        <v>0</v>
      </c>
      <c r="CV262" s="290">
        <f>BT262*'Workforce costs'!R$9*(1+'Workforce costs'!R$10)*(1+'Workforce costs'!R$11)</f>
        <v>0</v>
      </c>
      <c r="CW262" s="290">
        <f>BU262*'Workforce costs'!S$9*(1+'Workforce costs'!S$10)*(1+'Workforce costs'!S$11)</f>
        <v>0</v>
      </c>
      <c r="CX262" s="290">
        <f>BV262*'Workforce costs'!T$9*(1+'Workforce costs'!T$10)*(1+'Workforce costs'!T$11)</f>
        <v>0</v>
      </c>
      <c r="CY262" s="290">
        <f>BW262*'Workforce costs'!U$9*(1+'Workforce costs'!U$10)*(1+'Workforce costs'!U$11)</f>
        <v>0</v>
      </c>
      <c r="CZ262" s="290">
        <f>BX262*'Workforce costs'!V$9*(1+'Workforce costs'!V$10)*(1+'Workforce costs'!V$11)</f>
        <v>0</v>
      </c>
      <c r="DA262" s="290">
        <f>BY262*'Workforce costs'!W$9*(1+'Workforce costs'!W$10)*(1+'Workforce costs'!W$11)</f>
        <v>0</v>
      </c>
      <c r="DB262" s="290">
        <f>BZ262*'Workforce costs'!X$9*(1+'Workforce costs'!X$10)*(1+'Workforce costs'!X$11)</f>
        <v>0</v>
      </c>
      <c r="DC262" s="290">
        <f>CA262*'Workforce costs'!Y$9*(1+'Workforce costs'!Y$10)*(1+'Workforce costs'!Y$11)</f>
        <v>0</v>
      </c>
      <c r="DD262" s="290">
        <f>CB262*'Workforce costs'!Z$9*(1+'Workforce costs'!Z$10)*(1+'Workforce costs'!Z$11)</f>
        <v>0</v>
      </c>
      <c r="DE262" s="290">
        <f>CC262*'Workforce costs'!AA$9*(1+'Workforce costs'!AA$10)*(1+'Workforce costs'!AA$11)</f>
        <v>0</v>
      </c>
      <c r="DF262" s="290">
        <f>CD262*'Workforce costs'!AB$9*(1+'Workforce costs'!AB$10)*(1+'Workforce costs'!AB$11)</f>
        <v>0</v>
      </c>
    </row>
    <row r="263" spans="1:110" x14ac:dyDescent="0.3">
      <c r="A263" s="2" t="str">
        <f>Outputs!$A$4</f>
        <v>Australia</v>
      </c>
      <c r="B263" s="2" t="str">
        <f t="shared" si="27"/>
        <v>Australia 12to17</v>
      </c>
      <c r="C263" s="30">
        <f>VLOOKUP($B263,Populations!$D$15:$H$1920,3,FALSE)</f>
        <v>1959472</v>
      </c>
      <c r="D263" s="255">
        <f>IF(OR($H263="General pop",$H263="Schools",$H263="Workplace",$H263="Skills Training",$H263="Digital Supports"),1,VLOOKUP($B263,Populations!$D$15:$H$1920,5,FALSE))</f>
        <v>1</v>
      </c>
      <c r="E263" s="88">
        <f>VLOOKUP(I263,Epidemiology!$C$10:$H$47,6,FALSE)</f>
        <v>2044</v>
      </c>
      <c r="F263" s="102">
        <f>'Care profiles'!R264</f>
        <v>0.16666666666666666</v>
      </c>
      <c r="G263" s="15" t="str">
        <f>'Care profiles'!A264</f>
        <v>12to17</v>
      </c>
      <c r="H263" s="15" t="str">
        <f>'Care profiles'!B264</f>
        <v>Attempts</v>
      </c>
      <c r="I263" s="15" t="str">
        <f>'Care profiles'!C264</f>
        <v>Attempts_12-17yrs</v>
      </c>
      <c r="J263" s="15" t="str">
        <f>'Care profiles'!D264</f>
        <v>Care profile</v>
      </c>
      <c r="K263" s="15" t="str">
        <f>'Care profiles'!E264</f>
        <v>Group Carer Support</v>
      </c>
      <c r="L263" s="104">
        <f>'Care profiles'!F264</f>
        <v>0.3</v>
      </c>
      <c r="M263" s="15">
        <f>'Care profiles'!G264</f>
        <v>10</v>
      </c>
      <c r="N263" s="15">
        <f>'Care profiles'!H264</f>
        <v>60</v>
      </c>
      <c r="O263" s="15" t="str">
        <f>'Care profiles'!I264</f>
        <v>min</v>
      </c>
      <c r="P263" s="15" t="str">
        <f>'Care profiles'!J264</f>
        <v>Team</v>
      </c>
      <c r="Q263" s="15" t="str">
        <f>'Care profiles'!K264</f>
        <v>Group Carer Support</v>
      </c>
      <c r="R263" s="15" t="str">
        <f>'Care profiles'!M264</f>
        <v>Y</v>
      </c>
      <c r="S263" s="15" t="str">
        <f>'Care profiles'!O264</f>
        <v>Y</v>
      </c>
      <c r="T263" s="15" t="str">
        <f>'Care profiles'!Q264</f>
        <v>N</v>
      </c>
      <c r="U263" s="30">
        <f t="shared" si="28"/>
        <v>40051.607680000001</v>
      </c>
      <c r="V263" s="30">
        <f t="shared" si="29"/>
        <v>12015.482303999999</v>
      </c>
      <c r="W263" s="30">
        <f>IF(M263="n/a",0,IF(O263="days",V263*M263*(1+(VLOOKUP(K263,'Bed parameters'!$A$9:$G$12,7,FALSE))),V263*M263))</f>
        <v>120154.82303999999</v>
      </c>
      <c r="X263" s="30">
        <f t="shared" si="30"/>
        <v>120154.82303999999</v>
      </c>
      <c r="Y263" s="30">
        <f t="shared" si="31"/>
        <v>0</v>
      </c>
      <c r="Z263" s="113">
        <f>_xlfn.IFNA(Y263/((VLOOKUP(K263,'Bed parameters'!$A$9:$G$12,3,FALSE))*(VLOOKUP(K263,'Bed parameters'!$A$9:$G$12,5,FALSE))),0)</f>
        <v>0</v>
      </c>
      <c r="AA263" s="30">
        <f t="shared" si="32"/>
        <v>20025.803839999997</v>
      </c>
      <c r="AB263" s="30">
        <f>_xlfn.IFNA(IF($O263="days",$Y263*(VLOOKUP($K263,'Bed parameters'!$A$9:$I$12,9,FALSE))*$F263*(VLOOKUP($Q263,'Workforce distribution'!$C$8:$AD$30,AB$7,FALSE)),IF($Q263="n/a",(IF($P263=AB$6,$X263*$F263,0)),$X263*$F263*(VLOOKUP($Q263,'Workforce distribution'!$C$8:$AD$30,AB$7,FALSE)))),0)</f>
        <v>0</v>
      </c>
      <c r="AC263" s="30">
        <f>_xlfn.IFNA(IF($O263="days",$Y263*(VLOOKUP($K263,'Bed parameters'!$A$9:$I$12,9,FALSE))*$F263*(VLOOKUP($Q263,'Workforce distribution'!$C$8:$AD$30,AC$7,FALSE)),IF($Q263="n/a",(IF($P263=AC$6,$X263*$F263,0)),$X263*$F263*(VLOOKUP($Q263,'Workforce distribution'!$C$8:$AD$30,AC$7,FALSE)))),0)</f>
        <v>0</v>
      </c>
      <c r="AD263" s="30">
        <f>_xlfn.IFNA(IF($O263="days",$Y263*(VLOOKUP($K263,'Bed parameters'!$A$9:$I$12,9,FALSE))*$F263*(VLOOKUP($Q263,'Workforce distribution'!$C$8:$AD$30,AD$7,FALSE)),IF($Q263="n/a",(IF($P263=AD$6,$X263*$F263,0)),$X263*$F263*(VLOOKUP($Q263,'Workforce distribution'!$C$8:$AD$30,AD$7,FALSE)))),0)</f>
        <v>0</v>
      </c>
      <c r="AE263" s="30">
        <f>_xlfn.IFNA(IF($O263="days",$Y263*(VLOOKUP($K263,'Bed parameters'!$A$9:$I$12,9,FALSE))*$F263*(VLOOKUP($Q263,'Workforce distribution'!$C$8:$AD$30,AE$7,FALSE)),IF($Q263="n/a",(IF($P263=AE$6,$X263*$F263,0)),$X263*$F263*(VLOOKUP($Q263,'Workforce distribution'!$C$8:$AD$30,AE$7,FALSE)))),0)</f>
        <v>10012.901919999998</v>
      </c>
      <c r="AF263" s="30">
        <f>_xlfn.IFNA(IF($O263="days",$Y263*(VLOOKUP($K263,'Bed parameters'!$A$9:$I$12,9,FALSE))*$F263*(VLOOKUP($Q263,'Workforce distribution'!$C$8:$AD$30,AF$7,FALSE)),IF($Q263="n/a",(IF($P263=AF$6,$X263*$F263,0)),$X263*$F263*(VLOOKUP($Q263,'Workforce distribution'!$C$8:$AD$30,AF$7,FALSE)))),0)</f>
        <v>0</v>
      </c>
      <c r="AG263" s="30">
        <f>_xlfn.IFNA(IF($O263="days",$Y263*(VLOOKUP($K263,'Bed parameters'!$A$9:$I$12,9,FALSE))*$F263*(VLOOKUP($Q263,'Workforce distribution'!$C$8:$AD$30,AG$7,FALSE)),IF($Q263="n/a",(IF($P263=AG$6,$X263*$F263,0)),$X263*$F263*(VLOOKUP($Q263,'Workforce distribution'!$C$8:$AD$30,AG$7,FALSE)))),0)</f>
        <v>0</v>
      </c>
      <c r="AH263" s="30">
        <f>_xlfn.IFNA(IF($O263="days",$Y263*(VLOOKUP($K263,'Bed parameters'!$A$9:$I$12,9,FALSE))*$F263*(VLOOKUP($Q263,'Workforce distribution'!$C$8:$AD$30,AH$7,FALSE)),IF($Q263="n/a",(IF($P263=AH$6,$X263*$F263,0)),$X263*$F263*(VLOOKUP($Q263,'Workforce distribution'!$C$8:$AD$30,AH$7,FALSE)))),0)</f>
        <v>0</v>
      </c>
      <c r="AI263" s="30">
        <f>_xlfn.IFNA(IF($O263="days",$Y263*(VLOOKUP($K263,'Bed parameters'!$A$9:$I$12,9,FALSE))*$F263*(VLOOKUP($Q263,'Workforce distribution'!$C$8:$AD$30,AI$7,FALSE)),IF($Q263="n/a",(IF($P263=AI$6,$X263*$F263,0)),$X263*$F263*(VLOOKUP($Q263,'Workforce distribution'!$C$8:$AD$30,AI$7,FALSE)))),0)</f>
        <v>0</v>
      </c>
      <c r="AJ263" s="30">
        <f>_xlfn.IFNA(IF($O263="days",$Y263*(VLOOKUP($K263,'Bed parameters'!$A$9:$I$12,9,FALSE))*$F263*(VLOOKUP($Q263,'Workforce distribution'!$C$8:$AD$30,AJ$7,FALSE)),IF($Q263="n/a",(IF($P263=AJ$6,$X263*$F263,0)),$X263*$F263*(VLOOKUP($Q263,'Workforce distribution'!$C$8:$AD$30,AJ$7,FALSE)))),0)</f>
        <v>0</v>
      </c>
      <c r="AK263" s="30">
        <f>_xlfn.IFNA(IF($O263="days",$Y263*(VLOOKUP($K263,'Bed parameters'!$A$9:$I$12,9,FALSE))*$F263*(VLOOKUP($Q263,'Workforce distribution'!$C$8:$AD$30,AK$7,FALSE)),IF($Q263="n/a",(IF($P263=AK$6,$X263*$F263,0)),$X263*$F263*(VLOOKUP($Q263,'Workforce distribution'!$C$8:$AD$30,AK$7,FALSE)))),0)</f>
        <v>0</v>
      </c>
      <c r="AL263" s="30">
        <f>_xlfn.IFNA(IF($O263="days",$Y263*(VLOOKUP($K263,'Bed parameters'!$A$9:$I$12,9,FALSE))*$F263*(VLOOKUP($Q263,'Workforce distribution'!$C$8:$AD$30,AL$7,FALSE)),IF($Q263="n/a",(IF($P263=AL$6,$X263*$F263,0)),$X263*$F263*(VLOOKUP($Q263,'Workforce distribution'!$C$8:$AD$30,AL$7,FALSE)))),0)</f>
        <v>0</v>
      </c>
      <c r="AM263" s="30">
        <f>_xlfn.IFNA(IF($O263="days",$Y263*(VLOOKUP($K263,'Bed parameters'!$A$9:$I$12,9,FALSE))*$F263*(VLOOKUP($Q263,'Workforce distribution'!$C$8:$AD$30,AM$7,FALSE)),IF($Q263="n/a",(IF($P263=AM$6,$X263*$F263,0)),$X263*$F263*(VLOOKUP($Q263,'Workforce distribution'!$C$8:$AD$30,AM$7,FALSE)))),0)</f>
        <v>0</v>
      </c>
      <c r="AN263" s="30">
        <f>_xlfn.IFNA(IF($O263="days",$Y263*(VLOOKUP($K263,'Bed parameters'!$A$9:$I$12,9,FALSE))*$F263*(VLOOKUP($Q263,'Workforce distribution'!$C$8:$AD$30,AN$7,FALSE)),IF($Q263="n/a",(IF($P263=AN$6,$X263*$F263,0)),$X263*$F263*(VLOOKUP($Q263,'Workforce distribution'!$C$8:$AD$30,AN$7,FALSE)))),0)</f>
        <v>0</v>
      </c>
      <c r="AO263" s="30">
        <f>_xlfn.IFNA(IF($O263="days",$Y263*(VLOOKUP($K263,'Bed parameters'!$A$9:$I$12,9,FALSE))*$F263*(VLOOKUP($Q263,'Workforce distribution'!$C$8:$AD$30,AO$7,FALSE)),IF($Q263="n/a",(IF($P263=AO$6,$X263*$F263,0)),$X263*$F263*(VLOOKUP($Q263,'Workforce distribution'!$C$8:$AD$30,AO$7,FALSE)))),0)</f>
        <v>0</v>
      </c>
      <c r="AP263" s="30">
        <f>_xlfn.IFNA(IF($O263="days",$Y263*(VLOOKUP($K263,'Bed parameters'!$A$9:$I$12,9,FALSE))*$F263*(VLOOKUP($Q263,'Workforce distribution'!$C$8:$AD$30,AP$7,FALSE)),IF($Q263="n/a",(IF($P263=AP$6,$X263*$F263,0)),$X263*$F263*(VLOOKUP($Q263,'Workforce distribution'!$C$8:$AD$30,AP$7,FALSE)))),0)</f>
        <v>0</v>
      </c>
      <c r="AQ263" s="30">
        <f>_xlfn.IFNA(IF($O263="days",$Y263*(VLOOKUP($K263,'Bed parameters'!$A$9:$I$12,9,FALSE))*$F263*(VLOOKUP($Q263,'Workforce distribution'!$C$8:$AD$30,AQ$7,FALSE)),IF($Q263="n/a",(IF($P263=AQ$6,$X263*$F263,0)),$X263*$F263*(VLOOKUP($Q263,'Workforce distribution'!$C$8:$AD$30,AQ$7,FALSE)))),0)</f>
        <v>0</v>
      </c>
      <c r="AR263" s="30">
        <f>_xlfn.IFNA(IF($O263="days",$Y263*(VLOOKUP($K263,'Bed parameters'!$A$9:$I$12,9,FALSE))*$F263*(VLOOKUP($Q263,'Workforce distribution'!$C$8:$AD$30,AR$7,FALSE)),IF($Q263="n/a",(IF($P263=AR$6,$X263*$F263,0)),$X263*$F263*(VLOOKUP($Q263,'Workforce distribution'!$C$8:$AD$30,AR$7,FALSE)))),0)</f>
        <v>0</v>
      </c>
      <c r="AS263" s="30">
        <f>_xlfn.IFNA(IF($O263="days",$Y263*(VLOOKUP($K263,'Bed parameters'!$A$9:$I$12,9,FALSE))*$F263*(VLOOKUP($Q263,'Workforce distribution'!$C$8:$AD$30,AS$7,FALSE)),IF($Q263="n/a",(IF($P263=AS$6,$X263*$F263,0)),$X263*$F263*(VLOOKUP($Q263,'Workforce distribution'!$C$8:$AD$30,AS$7,FALSE)))),0)</f>
        <v>10012.901919999998</v>
      </c>
      <c r="AT263" s="30">
        <f>_xlfn.IFNA(IF($O263="days",$Y263*(VLOOKUP($K263,'Bed parameters'!$A$9:$I$12,9,FALSE))*$F263*(VLOOKUP($Q263,'Workforce distribution'!$C$8:$AD$30,AT$7,FALSE)),IF($Q263="n/a",(IF($P263=AT$6,$X263*$F263,0)),$X263*$F263*(VLOOKUP($Q263,'Workforce distribution'!$C$8:$AD$30,AT$7,FALSE)))),0)</f>
        <v>0</v>
      </c>
      <c r="AU263" s="30">
        <f>_xlfn.IFNA(IF($O263="days",$Y263*(VLOOKUP($K263,'Bed parameters'!$A$9:$I$12,9,FALSE))*$F263*(VLOOKUP($Q263,'Workforce distribution'!$C$8:$AD$30,AU$7,FALSE)),IF($Q263="n/a",(IF($P263=AU$6,$X263*$F263,0)),$X263*$F263*(VLOOKUP($Q263,'Workforce distribution'!$C$8:$AD$30,AU$7,FALSE)))),0)</f>
        <v>0</v>
      </c>
      <c r="AV263" s="30">
        <f>_xlfn.IFNA(IF($O263="days",$Y263*(VLOOKUP($K263,'Bed parameters'!$A$9:$I$12,9,FALSE))*$F263*(VLOOKUP($Q263,'Workforce distribution'!$C$8:$AD$30,AV$7,FALSE)),IF($Q263="n/a",(IF($P263=AV$6,$X263*$F263,0)),$X263*$F263*(VLOOKUP($Q263,'Workforce distribution'!$C$8:$AD$30,AV$7,FALSE)))),0)</f>
        <v>0</v>
      </c>
      <c r="AW263" s="30">
        <f>_xlfn.IFNA(IF($O263="days",$Y263*(VLOOKUP($K263,'Bed parameters'!$A$9:$I$12,9,FALSE))*$F263*(VLOOKUP($Q263,'Workforce distribution'!$C$8:$AD$30,AW$7,FALSE)),IF($Q263="n/a",(IF($P263=AW$6,$X263*$F263,0)),$X263*$F263*(VLOOKUP($Q263,'Workforce distribution'!$C$8:$AD$30,AW$7,FALSE)))),0)</f>
        <v>0</v>
      </c>
      <c r="AX263" s="30">
        <f>_xlfn.IFNA(IF($O263="days",$Y263*(VLOOKUP($K263,'Bed parameters'!$A$9:$I$12,9,FALSE))*$F263*(VLOOKUP($Q263,'Workforce distribution'!$C$8:$AD$30,AX$7,FALSE)),IF($Q263="n/a",(IF($P263=AX$6,$X263*$F263,0)),$X263*$F263*(VLOOKUP($Q263,'Workforce distribution'!$C$8:$AD$30,AX$7,FALSE)))),0)</f>
        <v>0</v>
      </c>
      <c r="AY263" s="30">
        <f>_xlfn.IFNA(IF($O263="days",$Y263*(VLOOKUP($K263,'Bed parameters'!$A$9:$I$12,9,FALSE))*$F263*(VLOOKUP($Q263,'Workforce distribution'!$C$8:$AD$30,AY$7,FALSE)),IF($Q263="n/a",(IF($P263=AY$6,$X263*$F263,0)),$X263*$F263*(VLOOKUP($Q263,'Workforce distribution'!$C$8:$AD$30,AY$7,FALSE)))),0)</f>
        <v>0</v>
      </c>
      <c r="AZ263" s="30">
        <f>_xlfn.IFNA(IF($O263="days",$Y263*(VLOOKUP($K263,'Bed parameters'!$A$9:$I$12,9,FALSE))*$F263*(VLOOKUP($Q263,'Workforce distribution'!$C$8:$AD$30,AZ$7,FALSE)),IF($Q263="n/a",(IF($P263=AZ$6,$X263*$F263,0)),$X263*$F263*(VLOOKUP($Q263,'Workforce distribution'!$C$8:$AD$30,AZ$7,FALSE)))),0)</f>
        <v>0</v>
      </c>
      <c r="BA263" s="30">
        <f>_xlfn.IFNA(IF($O263="days",$Y263*(VLOOKUP($K263,'Bed parameters'!$A$9:$I$12,9,FALSE))*$F263*(VLOOKUP($Q263,'Workforce distribution'!$C$8:$AD$30,BA$7,FALSE)),IF($Q263="n/a",(IF($P263=BA$6,$X263*$F263,0)),$X263*$F263*(VLOOKUP($Q263,'Workforce distribution'!$C$8:$AD$30,BA$7,FALSE)))),0)</f>
        <v>0</v>
      </c>
      <c r="BB263" s="30">
        <f>_xlfn.IFNA(IF($O263="days",$Y263*(VLOOKUP($K263,'Bed parameters'!$A$9:$I$12,9,FALSE))*$F263*(VLOOKUP($Q263,'Workforce distribution'!$C$8:$AD$30,BB$7,FALSE)),IF($Q263="n/a",(IF($P263=BB$6,$X263*$F263,0)),$X263*$F263*(VLOOKUP($Q263,'Workforce distribution'!$C$8:$AD$30,BB$7,FALSE)))),0)</f>
        <v>0</v>
      </c>
      <c r="BC263" s="149">
        <f t="shared" si="33"/>
        <v>15.56272289036708</v>
      </c>
      <c r="BD263" s="288">
        <f>IF($Q263="n/a",(IF('Workforce hours'!D$30=0,0,(AB263/'Workforce hours'!D$30))),(IF(VLOOKUP($Q263,'Workforce hours'!$C$8:$AD$30,BD$7,FALSE)=0,0,(AB263/(VLOOKUP($Q263,'Workforce hours'!$C$8:$AD$30,BD$7,FALSE))))))</f>
        <v>0</v>
      </c>
      <c r="BE263" s="288">
        <f>IF($Q263="n/a",(IF('Workforce hours'!E$30=0,0,(AC263/'Workforce hours'!E$30))),(IF(VLOOKUP($Q263,'Workforce hours'!$C$8:$AD$30,BE$7,FALSE)=0,0,(AC263/(VLOOKUP($Q263,'Workforce hours'!$C$8:$AD$30,BE$7,FALSE))))))</f>
        <v>0</v>
      </c>
      <c r="BF263" s="288">
        <f>IF($Q263="n/a",(IF('Workforce hours'!F$30=0,0,(AD263/'Workforce hours'!F$30))),(IF(VLOOKUP($Q263,'Workforce hours'!$C$8:$AD$30,BF$7,FALSE)=0,0,(AD263/(VLOOKUP($Q263,'Workforce hours'!$C$8:$AD$30,BF$7,FALSE))))))</f>
        <v>0</v>
      </c>
      <c r="BG263" s="288">
        <f>IF($Q263="n/a",(IF('Workforce hours'!G$30=0,0,(AE263/'Workforce hours'!G$30))),(IF(VLOOKUP($Q263,'Workforce hours'!$C$8:$AD$30,BG$7,FALSE)=0,0,(AE263/(VLOOKUP($Q263,'Workforce hours'!$C$8:$AD$30,BG$7,FALSE))))))</f>
        <v>7.7826903184945087</v>
      </c>
      <c r="BH263" s="288">
        <f>IF($Q263="n/a",(IF('Workforce hours'!H$30=0,0,(AF263/'Workforce hours'!H$30))),(IF(VLOOKUP($Q263,'Workforce hours'!$C$8:$AD$30,BH$7,FALSE)=0,0,(AF263/(VLOOKUP($Q263,'Workforce hours'!$C$8:$AD$30,BH$7,FALSE))))))</f>
        <v>0</v>
      </c>
      <c r="BI263" s="288">
        <f>IF($Q263="n/a",(IF('Workforce hours'!I$30=0,0,(AG263/'Workforce hours'!I$30))),(IF(VLOOKUP($Q263,'Workforce hours'!$C$8:$AD$30,BI$7,FALSE)=0,0,(AG263/(VLOOKUP($Q263,'Workforce hours'!$C$8:$AD$30,BI$7,FALSE))))))</f>
        <v>0</v>
      </c>
      <c r="BJ263" s="288">
        <f>IF($Q263="n/a",(IF('Workforce hours'!J$30=0,0,(AH263/'Workforce hours'!J$30))),(IF(VLOOKUP($Q263,'Workforce hours'!$C$8:$AD$30,BJ$7,FALSE)=0,0,(AH263/(VLOOKUP($Q263,'Workforce hours'!$C$8:$AD$30,BJ$7,FALSE))))))</f>
        <v>0</v>
      </c>
      <c r="BK263" s="288">
        <f>IF($Q263="n/a",(IF('Workforce hours'!K$30=0,0,(AI263/'Workforce hours'!K$30))),(IF(VLOOKUP($Q263,'Workforce hours'!$C$8:$AD$30,BK$7,FALSE)=0,0,(AI263/(VLOOKUP($Q263,'Workforce hours'!$C$8:$AD$30,BK$7,FALSE))))))</f>
        <v>0</v>
      </c>
      <c r="BL263" s="288">
        <f>IF($Q263="n/a",(IF('Workforce hours'!L$30=0,0,(AJ263/'Workforce hours'!L$30))),(IF(VLOOKUP($Q263,'Workforce hours'!$C$8:$AD$30,BL$7,FALSE)=0,0,(AJ263/(VLOOKUP($Q263,'Workforce hours'!$C$8:$AD$30,BL$7,FALSE))))))</f>
        <v>0</v>
      </c>
      <c r="BM263" s="288">
        <f>IF($Q263="n/a",(IF('Workforce hours'!M$30=0,0,(AK263/'Workforce hours'!M$30))),(IF(VLOOKUP($Q263,'Workforce hours'!$C$8:$AD$30,BM$7,FALSE)=0,0,(AK263/(VLOOKUP($Q263,'Workforce hours'!$C$8:$AD$30,BM$7,FALSE))))))</f>
        <v>0</v>
      </c>
      <c r="BN263" s="288">
        <f>IF($Q263="n/a",(IF('Workforce hours'!N$30=0,0,(AL263/'Workforce hours'!N$30))),(IF(VLOOKUP($Q263,'Workforce hours'!$C$8:$AD$30,BN$7,FALSE)=0,0,(AL263/(VLOOKUP($Q263,'Workforce hours'!$C$8:$AD$30,BN$7,FALSE))))))</f>
        <v>0</v>
      </c>
      <c r="BO263" s="288">
        <f>IF($Q263="n/a",(IF('Workforce hours'!O$30=0,0,(AM263/'Workforce hours'!O$30))),(IF(VLOOKUP($Q263,'Workforce hours'!$C$8:$AD$30,BO$7,FALSE)=0,0,(AM263/(VLOOKUP($Q263,'Workforce hours'!$C$8:$AD$30,BO$7,FALSE))))))</f>
        <v>0</v>
      </c>
      <c r="BP263" s="288">
        <f>IF($Q263="n/a",(IF('Workforce hours'!P$30=0,0,(AN263/'Workforce hours'!P$30))),(IF(VLOOKUP($Q263,'Workforce hours'!$C$8:$AD$30,BP$7,FALSE)=0,0,(AN263/(VLOOKUP($Q263,'Workforce hours'!$C$8:$AD$30,BP$7,FALSE))))))</f>
        <v>0</v>
      </c>
      <c r="BQ263" s="288">
        <f>IF($Q263="n/a",(IF('Workforce hours'!Q$30=0,0,(AO263/'Workforce hours'!Q$30))),(IF(VLOOKUP($Q263,'Workforce hours'!$C$8:$AD$30,BQ$7,FALSE)=0,0,(AO263/(VLOOKUP($Q263,'Workforce hours'!$C$8:$AD$30,BQ$7,FALSE))))))</f>
        <v>0</v>
      </c>
      <c r="BR263" s="288">
        <f>IF($Q263="n/a",(IF('Workforce hours'!R$30=0,0,(AP263/'Workforce hours'!R$30))),(IF(VLOOKUP($Q263,'Workforce hours'!$C$8:$AD$30,BR$7,FALSE)=0,0,(AP263/(VLOOKUP($Q263,'Workforce hours'!$C$8:$AD$30,BR$7,FALSE))))))</f>
        <v>0</v>
      </c>
      <c r="BS263" s="288">
        <f>IF($Q263="n/a",(IF('Workforce hours'!S$30=0,0,(AQ263/'Workforce hours'!S$30))),(IF(VLOOKUP($Q263,'Workforce hours'!$C$8:$AD$30,BS$7,FALSE)=0,0,(AQ263/(VLOOKUP($Q263,'Workforce hours'!$C$8:$AD$30,BS$7,FALSE))))))</f>
        <v>0</v>
      </c>
      <c r="BT263" s="288">
        <f>IF($Q263="n/a",(IF('Workforce hours'!T$30=0,0,(AR263/'Workforce hours'!T$30))),(IF(VLOOKUP($Q263,'Workforce hours'!$C$8:$AD$30,BT$7,FALSE)=0,0,(AR263/(VLOOKUP($Q263,'Workforce hours'!$C$8:$AD$30,BT$7,FALSE))))))</f>
        <v>0</v>
      </c>
      <c r="BU263" s="288">
        <f>IF($Q263="n/a",(IF('Workforce hours'!U$30=0,0,(AS263/'Workforce hours'!U$30))),(IF(VLOOKUP($Q263,'Workforce hours'!$C$8:$AD$30,BU$7,FALSE)=0,0,(AS263/(VLOOKUP($Q263,'Workforce hours'!$C$8:$AD$30,BU$7,FALSE))))))</f>
        <v>7.7800325718725709</v>
      </c>
      <c r="BV263" s="288">
        <f>IF($Q263="n/a",(IF('Workforce hours'!V$30=0,0,(AT263/'Workforce hours'!V$30))),(IF(VLOOKUP($Q263,'Workforce hours'!$C$8:$AD$30,BV$7,FALSE)=0,0,(AT263/(VLOOKUP($Q263,'Workforce hours'!$C$8:$AD$30,BV$7,FALSE))))))</f>
        <v>0</v>
      </c>
      <c r="BW263" s="288">
        <f>IF($Q263="n/a",(IF('Workforce hours'!W$30=0,0,(AU263/'Workforce hours'!W$30))),(IF(VLOOKUP($Q263,'Workforce hours'!$C$8:$AD$30,BW$7,FALSE)=0,0,(AU263/(VLOOKUP($Q263,'Workforce hours'!$C$8:$AD$30,BW$7,FALSE))))))</f>
        <v>0</v>
      </c>
      <c r="BX263" s="288">
        <f>IF($Q263="n/a",(IF('Workforce hours'!X$30=0,0,(AV263/'Workforce hours'!X$30))),(IF(VLOOKUP($Q263,'Workforce hours'!$C$8:$AD$30,BX$7,FALSE)=0,0,(AV263/(VLOOKUP($Q263,'Workforce hours'!$C$8:$AD$30,BX$7,FALSE))))))</f>
        <v>0</v>
      </c>
      <c r="BY263" s="288">
        <f>IF($Q263="n/a",(IF('Workforce hours'!Y$30=0,0,(AW263/'Workforce hours'!Y$30))),(IF(VLOOKUP($Q263,'Workforce hours'!$C$8:$AD$30,BY$7,FALSE)=0,0,(AW263/(VLOOKUP($Q263,'Workforce hours'!$C$8:$AD$30,BY$7,FALSE))))))</f>
        <v>0</v>
      </c>
      <c r="BZ263" s="288">
        <f>IF($Q263="n/a",(IF('Workforce hours'!Z$30=0,0,(AX263/'Workforce hours'!Z$30))),(IF(VLOOKUP($Q263,'Workforce hours'!$C$8:$AD$30,BZ$7,FALSE)=0,0,(AX263/(VLOOKUP($Q263,'Workforce hours'!$C$8:$AD$30,BZ$7,FALSE))))))</f>
        <v>0</v>
      </c>
      <c r="CA263" s="288">
        <f>IF($Q263="n/a",(IF('Workforce hours'!AA$30=0,0,(AY263/'Workforce hours'!AA$30))),(IF(VLOOKUP($Q263,'Workforce hours'!$C$8:$AD$30,CA$7,FALSE)=0,0,(AY263/(VLOOKUP($Q263,'Workforce hours'!$C$8:$AD$30,CA$7,FALSE))))))</f>
        <v>0</v>
      </c>
      <c r="CB263" s="288">
        <f>IF($Q263="n/a",(IF('Workforce hours'!AB$30=0,0,(AZ263/'Workforce hours'!AB$30))),(IF(VLOOKUP($Q263,'Workforce hours'!$C$8:$AD$30,CB$7,FALSE)=0,0,(AZ263/(VLOOKUP($Q263,'Workforce hours'!$C$8:$AD$30,CB$7,FALSE))))))</f>
        <v>0</v>
      </c>
      <c r="CC263" s="288">
        <f>IF($Q263="n/a",(IF('Workforce hours'!AC$30=0,0,(BA263/'Workforce hours'!AC$30))),(IF(VLOOKUP($Q263,'Workforce hours'!$C$8:$AD$30,CC$7,FALSE)=0,0,(BA263/(VLOOKUP($Q263,'Workforce hours'!$C$8:$AD$30,CC$7,FALSE))))))</f>
        <v>0</v>
      </c>
      <c r="CD263" s="288">
        <f>IF($Q263="n/a",(IF('Workforce hours'!AD$30=0,0,(BB263/'Workforce hours'!AD$30))),(IF(VLOOKUP($Q263,'Workforce hours'!$C$8:$AD$30,CD$7,FALSE)=0,0,(BB263/(VLOOKUP($Q263,'Workforce hours'!$C$8:$AD$30,CD$7,FALSE))))))</f>
        <v>0</v>
      </c>
      <c r="CE263" s="289">
        <f t="shared" si="34"/>
        <v>0</v>
      </c>
      <c r="CF263" s="290">
        <f>BD263*'Workforce costs'!B$9*(1+'Workforce costs'!B$10)*(1+'Workforce costs'!B$11)</f>
        <v>0</v>
      </c>
      <c r="CG263" s="290">
        <f>BE263*'Workforce costs'!C$9*(1+'Workforce costs'!C$10)*(1+'Workforce costs'!C$11)</f>
        <v>0</v>
      </c>
      <c r="CH263" s="290">
        <f>BF263*'Workforce costs'!D$9*(1+'Workforce costs'!D$10)*(1+'Workforce costs'!D$11)</f>
        <v>0</v>
      </c>
      <c r="CI263" s="290">
        <f>BG263*'Workforce costs'!E$9*(1+'Workforce costs'!E$10)*(1+'Workforce costs'!E$11)</f>
        <v>0</v>
      </c>
      <c r="CJ263" s="290">
        <f>BH263*'Workforce costs'!F$9*(1+'Workforce costs'!F$10)*(1+'Workforce costs'!F$11)</f>
        <v>0</v>
      </c>
      <c r="CK263" s="290">
        <f>BI263*'Workforce costs'!G$9*(1+'Workforce costs'!G$10)*(1+'Workforce costs'!G$11)</f>
        <v>0</v>
      </c>
      <c r="CL263" s="290">
        <f>BJ263*'Workforce costs'!H$9*(1+'Workforce costs'!H$10)*(1+'Workforce costs'!H$11)</f>
        <v>0</v>
      </c>
      <c r="CM263" s="290">
        <f>BK263*'Workforce costs'!I$9*(1+'Workforce costs'!I$10)*(1+'Workforce costs'!I$11)</f>
        <v>0</v>
      </c>
      <c r="CN263" s="290">
        <f>BL263*'Workforce costs'!J$9*(1+'Workforce costs'!J$10)*(1+'Workforce costs'!J$11)</f>
        <v>0</v>
      </c>
      <c r="CO263" s="290">
        <f>BM263*'Workforce costs'!K$9*(1+'Workforce costs'!K$10)*(1+'Workforce costs'!K$11)</f>
        <v>0</v>
      </c>
      <c r="CP263" s="290">
        <f>BN263*'Workforce costs'!L$9*(1+'Workforce costs'!L$10)*(1+'Workforce costs'!L$11)</f>
        <v>0</v>
      </c>
      <c r="CQ263" s="290">
        <f>BO263*'Workforce costs'!M$9*(1+'Workforce costs'!M$10)*(1+'Workforce costs'!M$11)</f>
        <v>0</v>
      </c>
      <c r="CR263" s="290">
        <f>BP263*'Workforce costs'!N$9*(1+'Workforce costs'!N$10)*(1+'Workforce costs'!N$11)</f>
        <v>0</v>
      </c>
      <c r="CS263" s="290">
        <f>BQ263*'Workforce costs'!O$9*(1+'Workforce costs'!O$10)*(1+'Workforce costs'!O$11)</f>
        <v>0</v>
      </c>
      <c r="CT263" s="290">
        <f>BR263*'Workforce costs'!P$9*(1+'Workforce costs'!P$10)*(1+'Workforce costs'!P$11)</f>
        <v>0</v>
      </c>
      <c r="CU263" s="290">
        <f>BS263*'Workforce costs'!Q$9*(1+'Workforce costs'!Q$10)*(1+'Workforce costs'!Q$11)</f>
        <v>0</v>
      </c>
      <c r="CV263" s="290">
        <f>BT263*'Workforce costs'!R$9*(1+'Workforce costs'!R$10)*(1+'Workforce costs'!R$11)</f>
        <v>0</v>
      </c>
      <c r="CW263" s="290">
        <f>BU263*'Workforce costs'!S$9*(1+'Workforce costs'!S$10)*(1+'Workforce costs'!S$11)</f>
        <v>0</v>
      </c>
      <c r="CX263" s="290">
        <f>BV263*'Workforce costs'!T$9*(1+'Workforce costs'!T$10)*(1+'Workforce costs'!T$11)</f>
        <v>0</v>
      </c>
      <c r="CY263" s="290">
        <f>BW263*'Workforce costs'!U$9*(1+'Workforce costs'!U$10)*(1+'Workforce costs'!U$11)</f>
        <v>0</v>
      </c>
      <c r="CZ263" s="290">
        <f>BX263*'Workforce costs'!V$9*(1+'Workforce costs'!V$10)*(1+'Workforce costs'!V$11)</f>
        <v>0</v>
      </c>
      <c r="DA263" s="290">
        <f>BY263*'Workforce costs'!W$9*(1+'Workforce costs'!W$10)*(1+'Workforce costs'!W$11)</f>
        <v>0</v>
      </c>
      <c r="DB263" s="290">
        <f>BZ263*'Workforce costs'!X$9*(1+'Workforce costs'!X$10)*(1+'Workforce costs'!X$11)</f>
        <v>0</v>
      </c>
      <c r="DC263" s="290">
        <f>CA263*'Workforce costs'!Y$9*(1+'Workforce costs'!Y$10)*(1+'Workforce costs'!Y$11)</f>
        <v>0</v>
      </c>
      <c r="DD263" s="290">
        <f>CB263*'Workforce costs'!Z$9*(1+'Workforce costs'!Z$10)*(1+'Workforce costs'!Z$11)</f>
        <v>0</v>
      </c>
      <c r="DE263" s="290">
        <f>CC263*'Workforce costs'!AA$9*(1+'Workforce costs'!AA$10)*(1+'Workforce costs'!AA$11)</f>
        <v>0</v>
      </c>
      <c r="DF263" s="290">
        <f>CD263*'Workforce costs'!AB$9*(1+'Workforce costs'!AB$10)*(1+'Workforce costs'!AB$11)</f>
        <v>0</v>
      </c>
    </row>
    <row r="264" spans="1:110" x14ac:dyDescent="0.3">
      <c r="A264" s="2" t="str">
        <f>Outputs!$A$4</f>
        <v>Australia</v>
      </c>
      <c r="B264" s="2" t="str">
        <f t="shared" si="27"/>
        <v>Australia 12to17</v>
      </c>
      <c r="C264" s="30">
        <f>VLOOKUP($B264,Populations!$D$15:$H$1920,3,FALSE)</f>
        <v>1959472</v>
      </c>
      <c r="D264" s="255">
        <f>IF(OR($H264="General pop",$H264="Schools",$H264="Workplace",$H264="Skills Training",$H264="Digital Supports"),1,VLOOKUP($B264,Populations!$D$15:$H$1920,5,FALSE))</f>
        <v>1</v>
      </c>
      <c r="E264" s="88">
        <f>VLOOKUP(I264,Epidemiology!$C$10:$H$47,6,FALSE)</f>
        <v>2044</v>
      </c>
      <c r="F264" s="102">
        <f>'Care profiles'!R265</f>
        <v>1</v>
      </c>
      <c r="G264" s="15" t="str">
        <f>'Care profiles'!A265</f>
        <v>12to17</v>
      </c>
      <c r="H264" s="15" t="str">
        <f>'Care profiles'!B265</f>
        <v>Attempts</v>
      </c>
      <c r="I264" s="15" t="str">
        <f>'Care profiles'!C265</f>
        <v>Attempts_12-17yrs</v>
      </c>
      <c r="J264" s="15" t="str">
        <f>'Care profiles'!D265</f>
        <v>Care profile</v>
      </c>
      <c r="K264" s="15" t="str">
        <f>'Care profiles'!E265</f>
        <v>Structured Psychological Therapies – Family</v>
      </c>
      <c r="L264" s="104">
        <f>'Care profiles'!F265</f>
        <v>0.1</v>
      </c>
      <c r="M264" s="15">
        <f>'Care profiles'!G265</f>
        <v>3</v>
      </c>
      <c r="N264" s="15">
        <f>'Care profiles'!H265</f>
        <v>60</v>
      </c>
      <c r="O264" s="15" t="str">
        <f>'Care profiles'!I265</f>
        <v>min</v>
      </c>
      <c r="P264" s="15" t="str">
        <f>'Care profiles'!J265</f>
        <v>Tertiary Qualified - Unspecified</v>
      </c>
      <c r="Q264" s="15" t="str">
        <f>'Care profiles'!K265</f>
        <v>n/a</v>
      </c>
      <c r="R264" s="15" t="str">
        <f>'Care profiles'!M265</f>
        <v>Y</v>
      </c>
      <c r="S264" s="15" t="str">
        <f>'Care profiles'!O265</f>
        <v>N</v>
      </c>
      <c r="T264" s="15" t="str">
        <f>'Care profiles'!Q265</f>
        <v>N</v>
      </c>
      <c r="U264" s="30">
        <f t="shared" si="28"/>
        <v>40051.607680000001</v>
      </c>
      <c r="V264" s="30">
        <f t="shared" si="29"/>
        <v>4005.1607680000002</v>
      </c>
      <c r="W264" s="30">
        <f>IF(M264="n/a",0,IF(O264="days",V264*M264*(1+(VLOOKUP(K264,'Bed parameters'!$A$9:$G$12,7,FALSE))),V264*M264))</f>
        <v>12015.482304000001</v>
      </c>
      <c r="X264" s="30">
        <f t="shared" si="30"/>
        <v>12015.482304000001</v>
      </c>
      <c r="Y264" s="30">
        <f t="shared" si="31"/>
        <v>0</v>
      </c>
      <c r="Z264" s="113">
        <f>_xlfn.IFNA(Y264/((VLOOKUP(K264,'Bed parameters'!$A$9:$G$12,3,FALSE))*(VLOOKUP(K264,'Bed parameters'!$A$9:$G$12,5,FALSE))),0)</f>
        <v>0</v>
      </c>
      <c r="AA264" s="30">
        <f t="shared" si="32"/>
        <v>12015.482304000001</v>
      </c>
      <c r="AB264" s="30">
        <f>_xlfn.IFNA(IF($O264="days",$Y264*(VLOOKUP($K264,'Bed parameters'!$A$9:$I$12,9,FALSE))*$F264*(VLOOKUP($Q264,'Workforce distribution'!$C$8:$AD$30,AB$7,FALSE)),IF($Q264="n/a",(IF($P264=AB$6,$X264*$F264,0)),$X264*$F264*(VLOOKUP($Q264,'Workforce distribution'!$C$8:$AD$30,AB$7,FALSE)))),0)</f>
        <v>0</v>
      </c>
      <c r="AC264" s="30">
        <f>_xlfn.IFNA(IF($O264="days",$Y264*(VLOOKUP($K264,'Bed parameters'!$A$9:$I$12,9,FALSE))*$F264*(VLOOKUP($Q264,'Workforce distribution'!$C$8:$AD$30,AC$7,FALSE)),IF($Q264="n/a",(IF($P264=AC$6,$X264*$F264,0)),$X264*$F264*(VLOOKUP($Q264,'Workforce distribution'!$C$8:$AD$30,AC$7,FALSE)))),0)</f>
        <v>0</v>
      </c>
      <c r="AD264" s="30">
        <f>_xlfn.IFNA(IF($O264="days",$Y264*(VLOOKUP($K264,'Bed parameters'!$A$9:$I$12,9,FALSE))*$F264*(VLOOKUP($Q264,'Workforce distribution'!$C$8:$AD$30,AD$7,FALSE)),IF($Q264="n/a",(IF($P264=AD$6,$X264*$F264,0)),$X264*$F264*(VLOOKUP($Q264,'Workforce distribution'!$C$8:$AD$30,AD$7,FALSE)))),0)</f>
        <v>0</v>
      </c>
      <c r="AE264" s="30">
        <f>_xlfn.IFNA(IF($O264="days",$Y264*(VLOOKUP($K264,'Bed parameters'!$A$9:$I$12,9,FALSE))*$F264*(VLOOKUP($Q264,'Workforce distribution'!$C$8:$AD$30,AE$7,FALSE)),IF($Q264="n/a",(IF($P264=AE$6,$X264*$F264,0)),$X264*$F264*(VLOOKUP($Q264,'Workforce distribution'!$C$8:$AD$30,AE$7,FALSE)))),0)</f>
        <v>0</v>
      </c>
      <c r="AF264" s="30">
        <f>_xlfn.IFNA(IF($O264="days",$Y264*(VLOOKUP($K264,'Bed parameters'!$A$9:$I$12,9,FALSE))*$F264*(VLOOKUP($Q264,'Workforce distribution'!$C$8:$AD$30,AF$7,FALSE)),IF($Q264="n/a",(IF($P264=AF$6,$X264*$F264,0)),$X264*$F264*(VLOOKUP($Q264,'Workforce distribution'!$C$8:$AD$30,AF$7,FALSE)))),0)</f>
        <v>0</v>
      </c>
      <c r="AG264" s="30">
        <f>_xlfn.IFNA(IF($O264="days",$Y264*(VLOOKUP($K264,'Bed parameters'!$A$9:$I$12,9,FALSE))*$F264*(VLOOKUP($Q264,'Workforce distribution'!$C$8:$AD$30,AG$7,FALSE)),IF($Q264="n/a",(IF($P264=AG$6,$X264*$F264,0)),$X264*$F264*(VLOOKUP($Q264,'Workforce distribution'!$C$8:$AD$30,AG$7,FALSE)))),0)</f>
        <v>0</v>
      </c>
      <c r="AH264" s="30">
        <f>_xlfn.IFNA(IF($O264="days",$Y264*(VLOOKUP($K264,'Bed parameters'!$A$9:$I$12,9,FALSE))*$F264*(VLOOKUP($Q264,'Workforce distribution'!$C$8:$AD$30,AH$7,FALSE)),IF($Q264="n/a",(IF($P264=AH$6,$X264*$F264,0)),$X264*$F264*(VLOOKUP($Q264,'Workforce distribution'!$C$8:$AD$30,AH$7,FALSE)))),0)</f>
        <v>0</v>
      </c>
      <c r="AI264" s="30">
        <f>_xlfn.IFNA(IF($O264="days",$Y264*(VLOOKUP($K264,'Bed parameters'!$A$9:$I$12,9,FALSE))*$F264*(VLOOKUP($Q264,'Workforce distribution'!$C$8:$AD$30,AI$7,FALSE)),IF($Q264="n/a",(IF($P264=AI$6,$X264*$F264,0)),$X264*$F264*(VLOOKUP($Q264,'Workforce distribution'!$C$8:$AD$30,AI$7,FALSE)))),0)</f>
        <v>0</v>
      </c>
      <c r="AJ264" s="30">
        <f>_xlfn.IFNA(IF($O264="days",$Y264*(VLOOKUP($K264,'Bed parameters'!$A$9:$I$12,9,FALSE))*$F264*(VLOOKUP($Q264,'Workforce distribution'!$C$8:$AD$30,AJ$7,FALSE)),IF($Q264="n/a",(IF($P264=AJ$6,$X264*$F264,0)),$X264*$F264*(VLOOKUP($Q264,'Workforce distribution'!$C$8:$AD$30,AJ$7,FALSE)))),0)</f>
        <v>0</v>
      </c>
      <c r="AK264" s="30">
        <f>_xlfn.IFNA(IF($O264="days",$Y264*(VLOOKUP($K264,'Bed parameters'!$A$9:$I$12,9,FALSE))*$F264*(VLOOKUP($Q264,'Workforce distribution'!$C$8:$AD$30,AK$7,FALSE)),IF($Q264="n/a",(IF($P264=AK$6,$X264*$F264,0)),$X264*$F264*(VLOOKUP($Q264,'Workforce distribution'!$C$8:$AD$30,AK$7,FALSE)))),0)</f>
        <v>0</v>
      </c>
      <c r="AL264" s="30">
        <f>_xlfn.IFNA(IF($O264="days",$Y264*(VLOOKUP($K264,'Bed parameters'!$A$9:$I$12,9,FALSE))*$F264*(VLOOKUP($Q264,'Workforce distribution'!$C$8:$AD$30,AL$7,FALSE)),IF($Q264="n/a",(IF($P264=AL$6,$X264*$F264,0)),$X264*$F264*(VLOOKUP($Q264,'Workforce distribution'!$C$8:$AD$30,AL$7,FALSE)))),0)</f>
        <v>0</v>
      </c>
      <c r="AM264" s="30">
        <f>_xlfn.IFNA(IF($O264="days",$Y264*(VLOOKUP($K264,'Bed parameters'!$A$9:$I$12,9,FALSE))*$F264*(VLOOKUP($Q264,'Workforce distribution'!$C$8:$AD$30,AM$7,FALSE)),IF($Q264="n/a",(IF($P264=AM$6,$X264*$F264,0)),$X264*$F264*(VLOOKUP($Q264,'Workforce distribution'!$C$8:$AD$30,AM$7,FALSE)))),0)</f>
        <v>0</v>
      </c>
      <c r="AN264" s="30">
        <f>_xlfn.IFNA(IF($O264="days",$Y264*(VLOOKUP($K264,'Bed parameters'!$A$9:$I$12,9,FALSE))*$F264*(VLOOKUP($Q264,'Workforce distribution'!$C$8:$AD$30,AN$7,FALSE)),IF($Q264="n/a",(IF($P264=AN$6,$X264*$F264,0)),$X264*$F264*(VLOOKUP($Q264,'Workforce distribution'!$C$8:$AD$30,AN$7,FALSE)))),0)</f>
        <v>0</v>
      </c>
      <c r="AO264" s="30">
        <f>_xlfn.IFNA(IF($O264="days",$Y264*(VLOOKUP($K264,'Bed parameters'!$A$9:$I$12,9,FALSE))*$F264*(VLOOKUP($Q264,'Workforce distribution'!$C$8:$AD$30,AO$7,FALSE)),IF($Q264="n/a",(IF($P264=AO$6,$X264*$F264,0)),$X264*$F264*(VLOOKUP($Q264,'Workforce distribution'!$C$8:$AD$30,AO$7,FALSE)))),0)</f>
        <v>0</v>
      </c>
      <c r="AP264" s="30">
        <f>_xlfn.IFNA(IF($O264="days",$Y264*(VLOOKUP($K264,'Bed parameters'!$A$9:$I$12,9,FALSE))*$F264*(VLOOKUP($Q264,'Workforce distribution'!$C$8:$AD$30,AP$7,FALSE)),IF($Q264="n/a",(IF($P264=AP$6,$X264*$F264,0)),$X264*$F264*(VLOOKUP($Q264,'Workforce distribution'!$C$8:$AD$30,AP$7,FALSE)))),0)</f>
        <v>0</v>
      </c>
      <c r="AQ264" s="30">
        <f>_xlfn.IFNA(IF($O264="days",$Y264*(VLOOKUP($K264,'Bed parameters'!$A$9:$I$12,9,FALSE))*$F264*(VLOOKUP($Q264,'Workforce distribution'!$C$8:$AD$30,AQ$7,FALSE)),IF($Q264="n/a",(IF($P264=AQ$6,$X264*$F264,0)),$X264*$F264*(VLOOKUP($Q264,'Workforce distribution'!$C$8:$AD$30,AQ$7,FALSE)))),0)</f>
        <v>0</v>
      </c>
      <c r="AR264" s="30">
        <f>_xlfn.IFNA(IF($O264="days",$Y264*(VLOOKUP($K264,'Bed parameters'!$A$9:$I$12,9,FALSE))*$F264*(VLOOKUP($Q264,'Workforce distribution'!$C$8:$AD$30,AR$7,FALSE)),IF($Q264="n/a",(IF($P264=AR$6,$X264*$F264,0)),$X264*$F264*(VLOOKUP($Q264,'Workforce distribution'!$C$8:$AD$30,AR$7,FALSE)))),0)</f>
        <v>0</v>
      </c>
      <c r="AS264" s="30">
        <f>_xlfn.IFNA(IF($O264="days",$Y264*(VLOOKUP($K264,'Bed parameters'!$A$9:$I$12,9,FALSE))*$F264*(VLOOKUP($Q264,'Workforce distribution'!$C$8:$AD$30,AS$7,FALSE)),IF($Q264="n/a",(IF($P264=AS$6,$X264*$F264,0)),$X264*$F264*(VLOOKUP($Q264,'Workforce distribution'!$C$8:$AD$30,AS$7,FALSE)))),0)</f>
        <v>12015.482304000001</v>
      </c>
      <c r="AT264" s="30">
        <f>_xlfn.IFNA(IF($O264="days",$Y264*(VLOOKUP($K264,'Bed parameters'!$A$9:$I$12,9,FALSE))*$F264*(VLOOKUP($Q264,'Workforce distribution'!$C$8:$AD$30,AT$7,FALSE)),IF($Q264="n/a",(IF($P264=AT$6,$X264*$F264,0)),$X264*$F264*(VLOOKUP($Q264,'Workforce distribution'!$C$8:$AD$30,AT$7,FALSE)))),0)</f>
        <v>0</v>
      </c>
      <c r="AU264" s="30">
        <f>_xlfn.IFNA(IF($O264="days",$Y264*(VLOOKUP($K264,'Bed parameters'!$A$9:$I$12,9,FALSE))*$F264*(VLOOKUP($Q264,'Workforce distribution'!$C$8:$AD$30,AU$7,FALSE)),IF($Q264="n/a",(IF($P264=AU$6,$X264*$F264,0)),$X264*$F264*(VLOOKUP($Q264,'Workforce distribution'!$C$8:$AD$30,AU$7,FALSE)))),0)</f>
        <v>0</v>
      </c>
      <c r="AV264" s="30">
        <f>_xlfn.IFNA(IF($O264="days",$Y264*(VLOOKUP($K264,'Bed parameters'!$A$9:$I$12,9,FALSE))*$F264*(VLOOKUP($Q264,'Workforce distribution'!$C$8:$AD$30,AV$7,FALSE)),IF($Q264="n/a",(IF($P264=AV$6,$X264*$F264,0)),$X264*$F264*(VLOOKUP($Q264,'Workforce distribution'!$C$8:$AD$30,AV$7,FALSE)))),0)</f>
        <v>0</v>
      </c>
      <c r="AW264" s="30">
        <f>_xlfn.IFNA(IF($O264="days",$Y264*(VLOOKUP($K264,'Bed parameters'!$A$9:$I$12,9,FALSE))*$F264*(VLOOKUP($Q264,'Workforce distribution'!$C$8:$AD$30,AW$7,FALSE)),IF($Q264="n/a",(IF($P264=AW$6,$X264*$F264,0)),$X264*$F264*(VLOOKUP($Q264,'Workforce distribution'!$C$8:$AD$30,AW$7,FALSE)))),0)</f>
        <v>0</v>
      </c>
      <c r="AX264" s="30">
        <f>_xlfn.IFNA(IF($O264="days",$Y264*(VLOOKUP($K264,'Bed parameters'!$A$9:$I$12,9,FALSE))*$F264*(VLOOKUP($Q264,'Workforce distribution'!$C$8:$AD$30,AX$7,FALSE)),IF($Q264="n/a",(IF($P264=AX$6,$X264*$F264,0)),$X264*$F264*(VLOOKUP($Q264,'Workforce distribution'!$C$8:$AD$30,AX$7,FALSE)))),0)</f>
        <v>0</v>
      </c>
      <c r="AY264" s="30">
        <f>_xlfn.IFNA(IF($O264="days",$Y264*(VLOOKUP($K264,'Bed parameters'!$A$9:$I$12,9,FALSE))*$F264*(VLOOKUP($Q264,'Workforce distribution'!$C$8:$AD$30,AY$7,FALSE)),IF($Q264="n/a",(IF($P264=AY$6,$X264*$F264,0)),$X264*$F264*(VLOOKUP($Q264,'Workforce distribution'!$C$8:$AD$30,AY$7,FALSE)))),0)</f>
        <v>0</v>
      </c>
      <c r="AZ264" s="30">
        <f>_xlfn.IFNA(IF($O264="days",$Y264*(VLOOKUP($K264,'Bed parameters'!$A$9:$I$12,9,FALSE))*$F264*(VLOOKUP($Q264,'Workforce distribution'!$C$8:$AD$30,AZ$7,FALSE)),IF($Q264="n/a",(IF($P264=AZ$6,$X264*$F264,0)),$X264*$F264*(VLOOKUP($Q264,'Workforce distribution'!$C$8:$AD$30,AZ$7,FALSE)))),0)</f>
        <v>0</v>
      </c>
      <c r="BA264" s="30">
        <f>_xlfn.IFNA(IF($O264="days",$Y264*(VLOOKUP($K264,'Bed parameters'!$A$9:$I$12,9,FALSE))*$F264*(VLOOKUP($Q264,'Workforce distribution'!$C$8:$AD$30,BA$7,FALSE)),IF($Q264="n/a",(IF($P264=BA$6,$X264*$F264,0)),$X264*$F264*(VLOOKUP($Q264,'Workforce distribution'!$C$8:$AD$30,BA$7,FALSE)))),0)</f>
        <v>0</v>
      </c>
      <c r="BB264" s="30">
        <f>_xlfn.IFNA(IF($O264="days",$Y264*(VLOOKUP($K264,'Bed parameters'!$A$9:$I$12,9,FALSE))*$F264*(VLOOKUP($Q264,'Workforce distribution'!$C$8:$AD$30,BB$7,FALSE)),IF($Q264="n/a",(IF($P264=BB$6,$X264*$F264,0)),$X264*$F264*(VLOOKUP($Q264,'Workforce distribution'!$C$8:$AD$30,BB$7,FALSE)))),0)</f>
        <v>0</v>
      </c>
      <c r="BC264" s="149">
        <f t="shared" si="33"/>
        <v>10.454933002362209</v>
      </c>
      <c r="BD264" s="288">
        <f>IF($Q264="n/a",(IF('Workforce hours'!D$30=0,0,(AB264/'Workforce hours'!D$30))),(IF(VLOOKUP($Q264,'Workforce hours'!$C$8:$AD$30,BD$7,FALSE)=0,0,(AB264/(VLOOKUP($Q264,'Workforce hours'!$C$8:$AD$30,BD$7,FALSE))))))</f>
        <v>0</v>
      </c>
      <c r="BE264" s="288">
        <f>IF($Q264="n/a",(IF('Workforce hours'!E$30=0,0,(AC264/'Workforce hours'!E$30))),(IF(VLOOKUP($Q264,'Workforce hours'!$C$8:$AD$30,BE$7,FALSE)=0,0,(AC264/(VLOOKUP($Q264,'Workforce hours'!$C$8:$AD$30,BE$7,FALSE))))))</f>
        <v>0</v>
      </c>
      <c r="BF264" s="288">
        <f>IF($Q264="n/a",(IF('Workforce hours'!F$30=0,0,(AD264/'Workforce hours'!F$30))),(IF(VLOOKUP($Q264,'Workforce hours'!$C$8:$AD$30,BF$7,FALSE)=0,0,(AD264/(VLOOKUP($Q264,'Workforce hours'!$C$8:$AD$30,BF$7,FALSE))))))</f>
        <v>0</v>
      </c>
      <c r="BG264" s="288">
        <f>IF($Q264="n/a",(IF('Workforce hours'!G$30=0,0,(AE264/'Workforce hours'!G$30))),(IF(VLOOKUP($Q264,'Workforce hours'!$C$8:$AD$30,BG$7,FALSE)=0,0,(AE264/(VLOOKUP($Q264,'Workforce hours'!$C$8:$AD$30,BG$7,FALSE))))))</f>
        <v>0</v>
      </c>
      <c r="BH264" s="288">
        <f>IF($Q264="n/a",(IF('Workforce hours'!H$30=0,0,(AF264/'Workforce hours'!H$30))),(IF(VLOOKUP($Q264,'Workforce hours'!$C$8:$AD$30,BH$7,FALSE)=0,0,(AF264/(VLOOKUP($Q264,'Workforce hours'!$C$8:$AD$30,BH$7,FALSE))))))</f>
        <v>0</v>
      </c>
      <c r="BI264" s="288">
        <f>IF($Q264="n/a",(IF('Workforce hours'!I$30=0,0,(AG264/'Workforce hours'!I$30))),(IF(VLOOKUP($Q264,'Workforce hours'!$C$8:$AD$30,BI$7,FALSE)=0,0,(AG264/(VLOOKUP($Q264,'Workforce hours'!$C$8:$AD$30,BI$7,FALSE))))))</f>
        <v>0</v>
      </c>
      <c r="BJ264" s="288">
        <f>IF($Q264="n/a",(IF('Workforce hours'!J$30=0,0,(AH264/'Workforce hours'!J$30))),(IF(VLOOKUP($Q264,'Workforce hours'!$C$8:$AD$30,BJ$7,FALSE)=0,0,(AH264/(VLOOKUP($Q264,'Workforce hours'!$C$8:$AD$30,BJ$7,FALSE))))))</f>
        <v>0</v>
      </c>
      <c r="BK264" s="288">
        <f>IF($Q264="n/a",(IF('Workforce hours'!K$30=0,0,(AI264/'Workforce hours'!K$30))),(IF(VLOOKUP($Q264,'Workforce hours'!$C$8:$AD$30,BK$7,FALSE)=0,0,(AI264/(VLOOKUP($Q264,'Workforce hours'!$C$8:$AD$30,BK$7,FALSE))))))</f>
        <v>0</v>
      </c>
      <c r="BL264" s="288">
        <f>IF($Q264="n/a",(IF('Workforce hours'!L$30=0,0,(AJ264/'Workforce hours'!L$30))),(IF(VLOOKUP($Q264,'Workforce hours'!$C$8:$AD$30,BL$7,FALSE)=0,0,(AJ264/(VLOOKUP($Q264,'Workforce hours'!$C$8:$AD$30,BL$7,FALSE))))))</f>
        <v>0</v>
      </c>
      <c r="BM264" s="288">
        <f>IF($Q264="n/a",(IF('Workforce hours'!M$30=0,0,(AK264/'Workforce hours'!M$30))),(IF(VLOOKUP($Q264,'Workforce hours'!$C$8:$AD$30,BM$7,FALSE)=0,0,(AK264/(VLOOKUP($Q264,'Workforce hours'!$C$8:$AD$30,BM$7,FALSE))))))</f>
        <v>0</v>
      </c>
      <c r="BN264" s="288">
        <f>IF($Q264="n/a",(IF('Workforce hours'!N$30=0,0,(AL264/'Workforce hours'!N$30))),(IF(VLOOKUP($Q264,'Workforce hours'!$C$8:$AD$30,BN$7,FALSE)=0,0,(AL264/(VLOOKUP($Q264,'Workforce hours'!$C$8:$AD$30,BN$7,FALSE))))))</f>
        <v>0</v>
      </c>
      <c r="BO264" s="288">
        <f>IF($Q264="n/a",(IF('Workforce hours'!O$30=0,0,(AM264/'Workforce hours'!O$30))),(IF(VLOOKUP($Q264,'Workforce hours'!$C$8:$AD$30,BO$7,FALSE)=0,0,(AM264/(VLOOKUP($Q264,'Workforce hours'!$C$8:$AD$30,BO$7,FALSE))))))</f>
        <v>0</v>
      </c>
      <c r="BP264" s="288">
        <f>IF($Q264="n/a",(IF('Workforce hours'!P$30=0,0,(AN264/'Workforce hours'!P$30))),(IF(VLOOKUP($Q264,'Workforce hours'!$C$8:$AD$30,BP$7,FALSE)=0,0,(AN264/(VLOOKUP($Q264,'Workforce hours'!$C$8:$AD$30,BP$7,FALSE))))))</f>
        <v>0</v>
      </c>
      <c r="BQ264" s="288">
        <f>IF($Q264="n/a",(IF('Workforce hours'!Q$30=0,0,(AO264/'Workforce hours'!Q$30))),(IF(VLOOKUP($Q264,'Workforce hours'!$C$8:$AD$30,BQ$7,FALSE)=0,0,(AO264/(VLOOKUP($Q264,'Workforce hours'!$C$8:$AD$30,BQ$7,FALSE))))))</f>
        <v>0</v>
      </c>
      <c r="BR264" s="288">
        <f>IF($Q264="n/a",(IF('Workforce hours'!R$30=0,0,(AP264/'Workforce hours'!R$30))),(IF(VLOOKUP($Q264,'Workforce hours'!$C$8:$AD$30,BR$7,FALSE)=0,0,(AP264/(VLOOKUP($Q264,'Workforce hours'!$C$8:$AD$30,BR$7,FALSE))))))</f>
        <v>0</v>
      </c>
      <c r="BS264" s="288">
        <f>IF($Q264="n/a",(IF('Workforce hours'!S$30=0,0,(AQ264/'Workforce hours'!S$30))),(IF(VLOOKUP($Q264,'Workforce hours'!$C$8:$AD$30,BS$7,FALSE)=0,0,(AQ264/(VLOOKUP($Q264,'Workforce hours'!$C$8:$AD$30,BS$7,FALSE))))))</f>
        <v>0</v>
      </c>
      <c r="BT264" s="288">
        <f>IF($Q264="n/a",(IF('Workforce hours'!T$30=0,0,(AR264/'Workforce hours'!T$30))),(IF(VLOOKUP($Q264,'Workforce hours'!$C$8:$AD$30,BT$7,FALSE)=0,0,(AR264/(VLOOKUP($Q264,'Workforce hours'!$C$8:$AD$30,BT$7,FALSE))))))</f>
        <v>0</v>
      </c>
      <c r="BU264" s="288">
        <f>IF($Q264="n/a",(IF('Workforce hours'!U$30=0,0,(AS264/'Workforce hours'!U$30))),(IF(VLOOKUP($Q264,'Workforce hours'!$C$8:$AD$30,BU$7,FALSE)=0,0,(AS264/(VLOOKUP($Q264,'Workforce hours'!$C$8:$AD$30,BU$7,FALSE))))))</f>
        <v>10.454933002362209</v>
      </c>
      <c r="BV264" s="288">
        <f>IF($Q264="n/a",(IF('Workforce hours'!V$30=0,0,(AT264/'Workforce hours'!V$30))),(IF(VLOOKUP($Q264,'Workforce hours'!$C$8:$AD$30,BV$7,FALSE)=0,0,(AT264/(VLOOKUP($Q264,'Workforce hours'!$C$8:$AD$30,BV$7,FALSE))))))</f>
        <v>0</v>
      </c>
      <c r="BW264" s="288">
        <f>IF($Q264="n/a",(IF('Workforce hours'!W$30=0,0,(AU264/'Workforce hours'!W$30))),(IF(VLOOKUP($Q264,'Workforce hours'!$C$8:$AD$30,BW$7,FALSE)=0,0,(AU264/(VLOOKUP($Q264,'Workforce hours'!$C$8:$AD$30,BW$7,FALSE))))))</f>
        <v>0</v>
      </c>
      <c r="BX264" s="288">
        <f>IF($Q264="n/a",(IF('Workforce hours'!X$30=0,0,(AV264/'Workforce hours'!X$30))),(IF(VLOOKUP($Q264,'Workforce hours'!$C$8:$AD$30,BX$7,FALSE)=0,0,(AV264/(VLOOKUP($Q264,'Workforce hours'!$C$8:$AD$30,BX$7,FALSE))))))</f>
        <v>0</v>
      </c>
      <c r="BY264" s="288">
        <f>IF($Q264="n/a",(IF('Workforce hours'!Y$30=0,0,(AW264/'Workforce hours'!Y$30))),(IF(VLOOKUP($Q264,'Workforce hours'!$C$8:$AD$30,BY$7,FALSE)=0,0,(AW264/(VLOOKUP($Q264,'Workforce hours'!$C$8:$AD$30,BY$7,FALSE))))))</f>
        <v>0</v>
      </c>
      <c r="BZ264" s="288">
        <f>IF($Q264="n/a",(IF('Workforce hours'!Z$30=0,0,(AX264/'Workforce hours'!Z$30))),(IF(VLOOKUP($Q264,'Workforce hours'!$C$8:$AD$30,BZ$7,FALSE)=0,0,(AX264/(VLOOKUP($Q264,'Workforce hours'!$C$8:$AD$30,BZ$7,FALSE))))))</f>
        <v>0</v>
      </c>
      <c r="CA264" s="288">
        <f>IF($Q264="n/a",(IF('Workforce hours'!AA$30=0,0,(AY264/'Workforce hours'!AA$30))),(IF(VLOOKUP($Q264,'Workforce hours'!$C$8:$AD$30,CA$7,FALSE)=0,0,(AY264/(VLOOKUP($Q264,'Workforce hours'!$C$8:$AD$30,CA$7,FALSE))))))</f>
        <v>0</v>
      </c>
      <c r="CB264" s="288">
        <f>IF($Q264="n/a",(IF('Workforce hours'!AB$30=0,0,(AZ264/'Workforce hours'!AB$30))),(IF(VLOOKUP($Q264,'Workforce hours'!$C$8:$AD$30,CB$7,FALSE)=0,0,(AZ264/(VLOOKUP($Q264,'Workforce hours'!$C$8:$AD$30,CB$7,FALSE))))))</f>
        <v>0</v>
      </c>
      <c r="CC264" s="288">
        <f>IF($Q264="n/a",(IF('Workforce hours'!AC$30=0,0,(BA264/'Workforce hours'!AC$30))),(IF(VLOOKUP($Q264,'Workforce hours'!$C$8:$AD$30,CC$7,FALSE)=0,0,(BA264/(VLOOKUP($Q264,'Workforce hours'!$C$8:$AD$30,CC$7,FALSE))))))</f>
        <v>0</v>
      </c>
      <c r="CD264" s="288">
        <f>IF($Q264="n/a",(IF('Workforce hours'!AD$30=0,0,(BB264/'Workforce hours'!AD$30))),(IF(VLOOKUP($Q264,'Workforce hours'!$C$8:$AD$30,CD$7,FALSE)=0,0,(BB264/(VLOOKUP($Q264,'Workforce hours'!$C$8:$AD$30,CD$7,FALSE))))))</f>
        <v>0</v>
      </c>
      <c r="CE264" s="289">
        <f t="shared" si="34"/>
        <v>0</v>
      </c>
      <c r="CF264" s="290">
        <f>BD264*'Workforce costs'!B$9*(1+'Workforce costs'!B$10)*(1+'Workforce costs'!B$11)</f>
        <v>0</v>
      </c>
      <c r="CG264" s="290">
        <f>BE264*'Workforce costs'!C$9*(1+'Workforce costs'!C$10)*(1+'Workforce costs'!C$11)</f>
        <v>0</v>
      </c>
      <c r="CH264" s="290">
        <f>BF264*'Workforce costs'!D$9*(1+'Workforce costs'!D$10)*(1+'Workforce costs'!D$11)</f>
        <v>0</v>
      </c>
      <c r="CI264" s="290">
        <f>BG264*'Workforce costs'!E$9*(1+'Workforce costs'!E$10)*(1+'Workforce costs'!E$11)</f>
        <v>0</v>
      </c>
      <c r="CJ264" s="290">
        <f>BH264*'Workforce costs'!F$9*(1+'Workforce costs'!F$10)*(1+'Workforce costs'!F$11)</f>
        <v>0</v>
      </c>
      <c r="CK264" s="290">
        <f>BI264*'Workforce costs'!G$9*(1+'Workforce costs'!G$10)*(1+'Workforce costs'!G$11)</f>
        <v>0</v>
      </c>
      <c r="CL264" s="290">
        <f>BJ264*'Workforce costs'!H$9*(1+'Workforce costs'!H$10)*(1+'Workforce costs'!H$11)</f>
        <v>0</v>
      </c>
      <c r="CM264" s="290">
        <f>BK264*'Workforce costs'!I$9*(1+'Workforce costs'!I$10)*(1+'Workforce costs'!I$11)</f>
        <v>0</v>
      </c>
      <c r="CN264" s="290">
        <f>BL264*'Workforce costs'!J$9*(1+'Workforce costs'!J$10)*(1+'Workforce costs'!J$11)</f>
        <v>0</v>
      </c>
      <c r="CO264" s="290">
        <f>BM264*'Workforce costs'!K$9*(1+'Workforce costs'!K$10)*(1+'Workforce costs'!K$11)</f>
        <v>0</v>
      </c>
      <c r="CP264" s="290">
        <f>BN264*'Workforce costs'!L$9*(1+'Workforce costs'!L$10)*(1+'Workforce costs'!L$11)</f>
        <v>0</v>
      </c>
      <c r="CQ264" s="290">
        <f>BO264*'Workforce costs'!M$9*(1+'Workforce costs'!M$10)*(1+'Workforce costs'!M$11)</f>
        <v>0</v>
      </c>
      <c r="CR264" s="290">
        <f>BP264*'Workforce costs'!N$9*(1+'Workforce costs'!N$10)*(1+'Workforce costs'!N$11)</f>
        <v>0</v>
      </c>
      <c r="CS264" s="290">
        <f>BQ264*'Workforce costs'!O$9*(1+'Workforce costs'!O$10)*(1+'Workforce costs'!O$11)</f>
        <v>0</v>
      </c>
      <c r="CT264" s="290">
        <f>BR264*'Workforce costs'!P$9*(1+'Workforce costs'!P$10)*(1+'Workforce costs'!P$11)</f>
        <v>0</v>
      </c>
      <c r="CU264" s="290">
        <f>BS264*'Workforce costs'!Q$9*(1+'Workforce costs'!Q$10)*(1+'Workforce costs'!Q$11)</f>
        <v>0</v>
      </c>
      <c r="CV264" s="290">
        <f>BT264*'Workforce costs'!R$9*(1+'Workforce costs'!R$10)*(1+'Workforce costs'!R$11)</f>
        <v>0</v>
      </c>
      <c r="CW264" s="290">
        <f>BU264*'Workforce costs'!S$9*(1+'Workforce costs'!S$10)*(1+'Workforce costs'!S$11)</f>
        <v>0</v>
      </c>
      <c r="CX264" s="290">
        <f>BV264*'Workforce costs'!T$9*(1+'Workforce costs'!T$10)*(1+'Workforce costs'!T$11)</f>
        <v>0</v>
      </c>
      <c r="CY264" s="290">
        <f>BW264*'Workforce costs'!U$9*(1+'Workforce costs'!U$10)*(1+'Workforce costs'!U$11)</f>
        <v>0</v>
      </c>
      <c r="CZ264" s="290">
        <f>BX264*'Workforce costs'!V$9*(1+'Workforce costs'!V$10)*(1+'Workforce costs'!V$11)</f>
        <v>0</v>
      </c>
      <c r="DA264" s="290">
        <f>BY264*'Workforce costs'!W$9*(1+'Workforce costs'!W$10)*(1+'Workforce costs'!W$11)</f>
        <v>0</v>
      </c>
      <c r="DB264" s="290">
        <f>BZ264*'Workforce costs'!X$9*(1+'Workforce costs'!X$10)*(1+'Workforce costs'!X$11)</f>
        <v>0</v>
      </c>
      <c r="DC264" s="290">
        <f>CA264*'Workforce costs'!Y$9*(1+'Workforce costs'!Y$10)*(1+'Workforce costs'!Y$11)</f>
        <v>0</v>
      </c>
      <c r="DD264" s="290">
        <f>CB264*'Workforce costs'!Z$9*(1+'Workforce costs'!Z$10)*(1+'Workforce costs'!Z$11)</f>
        <v>0</v>
      </c>
      <c r="DE264" s="290">
        <f>CC264*'Workforce costs'!AA$9*(1+'Workforce costs'!AA$10)*(1+'Workforce costs'!AA$11)</f>
        <v>0</v>
      </c>
      <c r="DF264" s="290">
        <f>CD264*'Workforce costs'!AB$9*(1+'Workforce costs'!AB$10)*(1+'Workforce costs'!AB$11)</f>
        <v>0</v>
      </c>
    </row>
    <row r="265" spans="1:110" x14ac:dyDescent="0.3">
      <c r="A265" s="2" t="str">
        <f>Outputs!$A$4</f>
        <v>Australia</v>
      </c>
      <c r="B265" s="2" t="str">
        <f t="shared" si="27"/>
        <v>Australia 18to24</v>
      </c>
      <c r="C265" s="30">
        <f>VLOOKUP($B265,Populations!$D$15:$H$1920,3,FALSE)</f>
        <v>2374194</v>
      </c>
      <c r="D265" s="255">
        <f>IF(OR($H265="General pop",$H265="Schools",$H265="Workplace",$H265="Skills Training",$H265="Digital Supports"),1,VLOOKUP($B265,Populations!$D$15:$H$1920,5,FALSE))</f>
        <v>1</v>
      </c>
      <c r="E265" s="88">
        <f>VLOOKUP(I265,Epidemiology!$C$10:$H$47,6,FALSE)</f>
        <v>820</v>
      </c>
      <c r="F265" s="102" t="str">
        <f>'Care profiles'!R266</f>
        <v>n/a</v>
      </c>
      <c r="G265" s="15" t="str">
        <f>'Care profiles'!A266</f>
        <v>18to24</v>
      </c>
      <c r="H265" s="15" t="str">
        <f>'Care profiles'!B266</f>
        <v>Attempts</v>
      </c>
      <c r="I265" s="15" t="str">
        <f>'Care profiles'!C266</f>
        <v>Attempts_18-24yrs</v>
      </c>
      <c r="J265" s="15" t="str">
        <f>'Care profiles'!D266</f>
        <v>Care profile</v>
      </c>
      <c r="K265" s="15" t="str">
        <f>'Care profiles'!E266</f>
        <v>Socioeconomic and Situational Support Services</v>
      </c>
      <c r="L265" s="104">
        <f>'Care profiles'!F266</f>
        <v>1</v>
      </c>
      <c r="M265" s="15" t="str">
        <f>'Care profiles'!G266</f>
        <v>n/a</v>
      </c>
      <c r="N265" s="15" t="str">
        <f>'Care profiles'!H266</f>
        <v>n/a</v>
      </c>
      <c r="O265" s="15" t="str">
        <f>'Care profiles'!I266</f>
        <v>n/a</v>
      </c>
      <c r="P265" s="15" t="str">
        <f>'Care profiles'!J266</f>
        <v>n/a</v>
      </c>
      <c r="Q265" s="15" t="str">
        <f>'Care profiles'!K266</f>
        <v>n/a</v>
      </c>
      <c r="R265" s="15" t="str">
        <f>'Care profiles'!M266</f>
        <v>Y</v>
      </c>
      <c r="S265" s="15" t="str">
        <f>'Care profiles'!O266</f>
        <v>Y</v>
      </c>
      <c r="T265" s="15" t="str">
        <f>'Care profiles'!Q266</f>
        <v>N</v>
      </c>
      <c r="U265" s="30">
        <f t="shared" si="28"/>
        <v>19468.390800000001</v>
      </c>
      <c r="V265" s="30">
        <f t="shared" si="29"/>
        <v>19468.390800000001</v>
      </c>
      <c r="W265" s="30">
        <f>IF(M265="n/a",0,IF(O265="days",V265*M265*(1+(VLOOKUP(K265,'Bed parameters'!$A$9:$G$12,7,FALSE))),V265*M265))</f>
        <v>0</v>
      </c>
      <c r="X265" s="30">
        <f t="shared" si="30"/>
        <v>0</v>
      </c>
      <c r="Y265" s="30">
        <f t="shared" si="31"/>
        <v>0</v>
      </c>
      <c r="Z265" s="113">
        <f>_xlfn.IFNA(Y265/((VLOOKUP(K265,'Bed parameters'!$A$9:$G$12,3,FALSE))*(VLOOKUP(K265,'Bed parameters'!$A$9:$G$12,5,FALSE))),0)</f>
        <v>0</v>
      </c>
      <c r="AA265" s="30">
        <f t="shared" si="32"/>
        <v>0</v>
      </c>
      <c r="AB265" s="30">
        <f>_xlfn.IFNA(IF($O265="days",$Y265*(VLOOKUP($K265,'Bed parameters'!$A$9:$I$12,9,FALSE))*$F265*(VLOOKUP($Q265,'Workforce distribution'!$C$8:$AD$30,AB$7,FALSE)),IF($Q265="n/a",(IF($P265=AB$6,$X265*$F265,0)),$X265*$F265*(VLOOKUP($Q265,'Workforce distribution'!$C$8:$AD$30,AB$7,FALSE)))),0)</f>
        <v>0</v>
      </c>
      <c r="AC265" s="30">
        <f>_xlfn.IFNA(IF($O265="days",$Y265*(VLOOKUP($K265,'Bed parameters'!$A$9:$I$12,9,FALSE))*$F265*(VLOOKUP($Q265,'Workforce distribution'!$C$8:$AD$30,AC$7,FALSE)),IF($Q265="n/a",(IF($P265=AC$6,$X265*$F265,0)),$X265*$F265*(VLOOKUP($Q265,'Workforce distribution'!$C$8:$AD$30,AC$7,FALSE)))),0)</f>
        <v>0</v>
      </c>
      <c r="AD265" s="30">
        <f>_xlfn.IFNA(IF($O265="days",$Y265*(VLOOKUP($K265,'Bed parameters'!$A$9:$I$12,9,FALSE))*$F265*(VLOOKUP($Q265,'Workforce distribution'!$C$8:$AD$30,AD$7,FALSE)),IF($Q265="n/a",(IF($P265=AD$6,$X265*$F265,0)),$X265*$F265*(VLOOKUP($Q265,'Workforce distribution'!$C$8:$AD$30,AD$7,FALSE)))),0)</f>
        <v>0</v>
      </c>
      <c r="AE265" s="30">
        <f>_xlfn.IFNA(IF($O265="days",$Y265*(VLOOKUP($K265,'Bed parameters'!$A$9:$I$12,9,FALSE))*$F265*(VLOOKUP($Q265,'Workforce distribution'!$C$8:$AD$30,AE$7,FALSE)),IF($Q265="n/a",(IF($P265=AE$6,$X265*$F265,0)),$X265*$F265*(VLOOKUP($Q265,'Workforce distribution'!$C$8:$AD$30,AE$7,FALSE)))),0)</f>
        <v>0</v>
      </c>
      <c r="AF265" s="30">
        <f>_xlfn.IFNA(IF($O265="days",$Y265*(VLOOKUP($K265,'Bed parameters'!$A$9:$I$12,9,FALSE))*$F265*(VLOOKUP($Q265,'Workforce distribution'!$C$8:$AD$30,AF$7,FALSE)),IF($Q265="n/a",(IF($P265=AF$6,$X265*$F265,0)),$X265*$F265*(VLOOKUP($Q265,'Workforce distribution'!$C$8:$AD$30,AF$7,FALSE)))),0)</f>
        <v>0</v>
      </c>
      <c r="AG265" s="30">
        <f>_xlfn.IFNA(IF($O265="days",$Y265*(VLOOKUP($K265,'Bed parameters'!$A$9:$I$12,9,FALSE))*$F265*(VLOOKUP($Q265,'Workforce distribution'!$C$8:$AD$30,AG$7,FALSE)),IF($Q265="n/a",(IF($P265=AG$6,$X265*$F265,0)),$X265*$F265*(VLOOKUP($Q265,'Workforce distribution'!$C$8:$AD$30,AG$7,FALSE)))),0)</f>
        <v>0</v>
      </c>
      <c r="AH265" s="30">
        <f>_xlfn.IFNA(IF($O265="days",$Y265*(VLOOKUP($K265,'Bed parameters'!$A$9:$I$12,9,FALSE))*$F265*(VLOOKUP($Q265,'Workforce distribution'!$C$8:$AD$30,AH$7,FALSE)),IF($Q265="n/a",(IF($P265=AH$6,$X265*$F265,0)),$X265*$F265*(VLOOKUP($Q265,'Workforce distribution'!$C$8:$AD$30,AH$7,FALSE)))),0)</f>
        <v>0</v>
      </c>
      <c r="AI265" s="30">
        <f>_xlfn.IFNA(IF($O265="days",$Y265*(VLOOKUP($K265,'Bed parameters'!$A$9:$I$12,9,FALSE))*$F265*(VLOOKUP($Q265,'Workforce distribution'!$C$8:$AD$30,AI$7,FALSE)),IF($Q265="n/a",(IF($P265=AI$6,$X265*$F265,0)),$X265*$F265*(VLOOKUP($Q265,'Workforce distribution'!$C$8:$AD$30,AI$7,FALSE)))),0)</f>
        <v>0</v>
      </c>
      <c r="AJ265" s="30">
        <f>_xlfn.IFNA(IF($O265="days",$Y265*(VLOOKUP($K265,'Bed parameters'!$A$9:$I$12,9,FALSE))*$F265*(VLOOKUP($Q265,'Workforce distribution'!$C$8:$AD$30,AJ$7,FALSE)),IF($Q265="n/a",(IF($P265=AJ$6,$X265*$F265,0)),$X265*$F265*(VLOOKUP($Q265,'Workforce distribution'!$C$8:$AD$30,AJ$7,FALSE)))),0)</f>
        <v>0</v>
      </c>
      <c r="AK265" s="30">
        <f>_xlfn.IFNA(IF($O265="days",$Y265*(VLOOKUP($K265,'Bed parameters'!$A$9:$I$12,9,FALSE))*$F265*(VLOOKUP($Q265,'Workforce distribution'!$C$8:$AD$30,AK$7,FALSE)),IF($Q265="n/a",(IF($P265=AK$6,$X265*$F265,0)),$X265*$F265*(VLOOKUP($Q265,'Workforce distribution'!$C$8:$AD$30,AK$7,FALSE)))),0)</f>
        <v>0</v>
      </c>
      <c r="AL265" s="30">
        <f>_xlfn.IFNA(IF($O265="days",$Y265*(VLOOKUP($K265,'Bed parameters'!$A$9:$I$12,9,FALSE))*$F265*(VLOOKUP($Q265,'Workforce distribution'!$C$8:$AD$30,AL$7,FALSE)),IF($Q265="n/a",(IF($P265=AL$6,$X265*$F265,0)),$X265*$F265*(VLOOKUP($Q265,'Workforce distribution'!$C$8:$AD$30,AL$7,FALSE)))),0)</f>
        <v>0</v>
      </c>
      <c r="AM265" s="30">
        <f>_xlfn.IFNA(IF($O265="days",$Y265*(VLOOKUP($K265,'Bed parameters'!$A$9:$I$12,9,FALSE))*$F265*(VLOOKUP($Q265,'Workforce distribution'!$C$8:$AD$30,AM$7,FALSE)),IF($Q265="n/a",(IF($P265=AM$6,$X265*$F265,0)),$X265*$F265*(VLOOKUP($Q265,'Workforce distribution'!$C$8:$AD$30,AM$7,FALSE)))),0)</f>
        <v>0</v>
      </c>
      <c r="AN265" s="30">
        <f>_xlfn.IFNA(IF($O265="days",$Y265*(VLOOKUP($K265,'Bed parameters'!$A$9:$I$12,9,FALSE))*$F265*(VLOOKUP($Q265,'Workforce distribution'!$C$8:$AD$30,AN$7,FALSE)),IF($Q265="n/a",(IF($P265=AN$6,$X265*$F265,0)),$X265*$F265*(VLOOKUP($Q265,'Workforce distribution'!$C$8:$AD$30,AN$7,FALSE)))),0)</f>
        <v>0</v>
      </c>
      <c r="AO265" s="30">
        <f>_xlfn.IFNA(IF($O265="days",$Y265*(VLOOKUP($K265,'Bed parameters'!$A$9:$I$12,9,FALSE))*$F265*(VLOOKUP($Q265,'Workforce distribution'!$C$8:$AD$30,AO$7,FALSE)),IF($Q265="n/a",(IF($P265=AO$6,$X265*$F265,0)),$X265*$F265*(VLOOKUP($Q265,'Workforce distribution'!$C$8:$AD$30,AO$7,FALSE)))),0)</f>
        <v>0</v>
      </c>
      <c r="AP265" s="30">
        <f>_xlfn.IFNA(IF($O265="days",$Y265*(VLOOKUP($K265,'Bed parameters'!$A$9:$I$12,9,FALSE))*$F265*(VLOOKUP($Q265,'Workforce distribution'!$C$8:$AD$30,AP$7,FALSE)),IF($Q265="n/a",(IF($P265=AP$6,$X265*$F265,0)),$X265*$F265*(VLOOKUP($Q265,'Workforce distribution'!$C$8:$AD$30,AP$7,FALSE)))),0)</f>
        <v>0</v>
      </c>
      <c r="AQ265" s="30">
        <f>_xlfn.IFNA(IF($O265="days",$Y265*(VLOOKUP($K265,'Bed parameters'!$A$9:$I$12,9,FALSE))*$F265*(VLOOKUP($Q265,'Workforce distribution'!$C$8:$AD$30,AQ$7,FALSE)),IF($Q265="n/a",(IF($P265=AQ$6,$X265*$F265,0)),$X265*$F265*(VLOOKUP($Q265,'Workforce distribution'!$C$8:$AD$30,AQ$7,FALSE)))),0)</f>
        <v>0</v>
      </c>
      <c r="AR265" s="30">
        <f>_xlfn.IFNA(IF($O265="days",$Y265*(VLOOKUP($K265,'Bed parameters'!$A$9:$I$12,9,FALSE))*$F265*(VLOOKUP($Q265,'Workforce distribution'!$C$8:$AD$30,AR$7,FALSE)),IF($Q265="n/a",(IF($P265=AR$6,$X265*$F265,0)),$X265*$F265*(VLOOKUP($Q265,'Workforce distribution'!$C$8:$AD$30,AR$7,FALSE)))),0)</f>
        <v>0</v>
      </c>
      <c r="AS265" s="30">
        <f>_xlfn.IFNA(IF($O265="days",$Y265*(VLOOKUP($K265,'Bed parameters'!$A$9:$I$12,9,FALSE))*$F265*(VLOOKUP($Q265,'Workforce distribution'!$C$8:$AD$30,AS$7,FALSE)),IF($Q265="n/a",(IF($P265=AS$6,$X265*$F265,0)),$X265*$F265*(VLOOKUP($Q265,'Workforce distribution'!$C$8:$AD$30,AS$7,FALSE)))),0)</f>
        <v>0</v>
      </c>
      <c r="AT265" s="30">
        <f>_xlfn.IFNA(IF($O265="days",$Y265*(VLOOKUP($K265,'Bed parameters'!$A$9:$I$12,9,FALSE))*$F265*(VLOOKUP($Q265,'Workforce distribution'!$C$8:$AD$30,AT$7,FALSE)),IF($Q265="n/a",(IF($P265=AT$6,$X265*$F265,0)),$X265*$F265*(VLOOKUP($Q265,'Workforce distribution'!$C$8:$AD$30,AT$7,FALSE)))),0)</f>
        <v>0</v>
      </c>
      <c r="AU265" s="30">
        <f>_xlfn.IFNA(IF($O265="days",$Y265*(VLOOKUP($K265,'Bed parameters'!$A$9:$I$12,9,FALSE))*$F265*(VLOOKUP($Q265,'Workforce distribution'!$C$8:$AD$30,AU$7,FALSE)),IF($Q265="n/a",(IF($P265=AU$6,$X265*$F265,0)),$X265*$F265*(VLOOKUP($Q265,'Workforce distribution'!$C$8:$AD$30,AU$7,FALSE)))),0)</f>
        <v>0</v>
      </c>
      <c r="AV265" s="30">
        <f>_xlfn.IFNA(IF($O265="days",$Y265*(VLOOKUP($K265,'Bed parameters'!$A$9:$I$12,9,FALSE))*$F265*(VLOOKUP($Q265,'Workforce distribution'!$C$8:$AD$30,AV$7,FALSE)),IF($Q265="n/a",(IF($P265=AV$6,$X265*$F265,0)),$X265*$F265*(VLOOKUP($Q265,'Workforce distribution'!$C$8:$AD$30,AV$7,FALSE)))),0)</f>
        <v>0</v>
      </c>
      <c r="AW265" s="30">
        <f>_xlfn.IFNA(IF($O265="days",$Y265*(VLOOKUP($K265,'Bed parameters'!$A$9:$I$12,9,FALSE))*$F265*(VLOOKUP($Q265,'Workforce distribution'!$C$8:$AD$30,AW$7,FALSE)),IF($Q265="n/a",(IF($P265=AW$6,$X265*$F265,0)),$X265*$F265*(VLOOKUP($Q265,'Workforce distribution'!$C$8:$AD$30,AW$7,FALSE)))),0)</f>
        <v>0</v>
      </c>
      <c r="AX265" s="30">
        <f>_xlfn.IFNA(IF($O265="days",$Y265*(VLOOKUP($K265,'Bed parameters'!$A$9:$I$12,9,FALSE))*$F265*(VLOOKUP($Q265,'Workforce distribution'!$C$8:$AD$30,AX$7,FALSE)),IF($Q265="n/a",(IF($P265=AX$6,$X265*$F265,0)),$X265*$F265*(VLOOKUP($Q265,'Workforce distribution'!$C$8:$AD$30,AX$7,FALSE)))),0)</f>
        <v>0</v>
      </c>
      <c r="AY265" s="30">
        <f>_xlfn.IFNA(IF($O265="days",$Y265*(VLOOKUP($K265,'Bed parameters'!$A$9:$I$12,9,FALSE))*$F265*(VLOOKUP($Q265,'Workforce distribution'!$C$8:$AD$30,AY$7,FALSE)),IF($Q265="n/a",(IF($P265=AY$6,$X265*$F265,0)),$X265*$F265*(VLOOKUP($Q265,'Workforce distribution'!$C$8:$AD$30,AY$7,FALSE)))),0)</f>
        <v>0</v>
      </c>
      <c r="AZ265" s="30">
        <f>_xlfn.IFNA(IF($O265="days",$Y265*(VLOOKUP($K265,'Bed parameters'!$A$9:$I$12,9,FALSE))*$F265*(VLOOKUP($Q265,'Workforce distribution'!$C$8:$AD$30,AZ$7,FALSE)),IF($Q265="n/a",(IF($P265=AZ$6,$X265*$F265,0)),$X265*$F265*(VLOOKUP($Q265,'Workforce distribution'!$C$8:$AD$30,AZ$7,FALSE)))),0)</f>
        <v>0</v>
      </c>
      <c r="BA265" s="30">
        <f>_xlfn.IFNA(IF($O265="days",$Y265*(VLOOKUP($K265,'Bed parameters'!$A$9:$I$12,9,FALSE))*$F265*(VLOOKUP($Q265,'Workforce distribution'!$C$8:$AD$30,BA$7,FALSE)),IF($Q265="n/a",(IF($P265=BA$6,$X265*$F265,0)),$X265*$F265*(VLOOKUP($Q265,'Workforce distribution'!$C$8:$AD$30,BA$7,FALSE)))),0)</f>
        <v>0</v>
      </c>
      <c r="BB265" s="30">
        <f>_xlfn.IFNA(IF($O265="days",$Y265*(VLOOKUP($K265,'Bed parameters'!$A$9:$I$12,9,FALSE))*$F265*(VLOOKUP($Q265,'Workforce distribution'!$C$8:$AD$30,BB$7,FALSE)),IF($Q265="n/a",(IF($P265=BB$6,$X265*$F265,0)),$X265*$F265*(VLOOKUP($Q265,'Workforce distribution'!$C$8:$AD$30,BB$7,FALSE)))),0)</f>
        <v>0</v>
      </c>
      <c r="BC265" s="149">
        <f t="shared" si="33"/>
        <v>0</v>
      </c>
      <c r="BD265" s="288">
        <f>IF($Q265="n/a",(IF('Workforce hours'!D$30=0,0,(AB265/'Workforce hours'!D$30))),(IF(VLOOKUP($Q265,'Workforce hours'!$C$8:$AD$30,BD$7,FALSE)=0,0,(AB265/(VLOOKUP($Q265,'Workforce hours'!$C$8:$AD$30,BD$7,FALSE))))))</f>
        <v>0</v>
      </c>
      <c r="BE265" s="288">
        <f>IF($Q265="n/a",(IF('Workforce hours'!E$30=0,0,(AC265/'Workforce hours'!E$30))),(IF(VLOOKUP($Q265,'Workforce hours'!$C$8:$AD$30,BE$7,FALSE)=0,0,(AC265/(VLOOKUP($Q265,'Workforce hours'!$C$8:$AD$30,BE$7,FALSE))))))</f>
        <v>0</v>
      </c>
      <c r="BF265" s="288">
        <f>IF($Q265="n/a",(IF('Workforce hours'!F$30=0,0,(AD265/'Workforce hours'!F$30))),(IF(VLOOKUP($Q265,'Workforce hours'!$C$8:$AD$30,BF$7,FALSE)=0,0,(AD265/(VLOOKUP($Q265,'Workforce hours'!$C$8:$AD$30,BF$7,FALSE))))))</f>
        <v>0</v>
      </c>
      <c r="BG265" s="288">
        <f>IF($Q265="n/a",(IF('Workforce hours'!G$30=0,0,(AE265/'Workforce hours'!G$30))),(IF(VLOOKUP($Q265,'Workforce hours'!$C$8:$AD$30,BG$7,FALSE)=0,0,(AE265/(VLOOKUP($Q265,'Workforce hours'!$C$8:$AD$30,BG$7,FALSE))))))</f>
        <v>0</v>
      </c>
      <c r="BH265" s="288">
        <f>IF($Q265="n/a",(IF('Workforce hours'!H$30=0,0,(AF265/'Workforce hours'!H$30))),(IF(VLOOKUP($Q265,'Workforce hours'!$C$8:$AD$30,BH$7,FALSE)=0,0,(AF265/(VLOOKUP($Q265,'Workforce hours'!$C$8:$AD$30,BH$7,FALSE))))))</f>
        <v>0</v>
      </c>
      <c r="BI265" s="288">
        <f>IF($Q265="n/a",(IF('Workforce hours'!I$30=0,0,(AG265/'Workforce hours'!I$30))),(IF(VLOOKUP($Q265,'Workforce hours'!$C$8:$AD$30,BI$7,FALSE)=0,0,(AG265/(VLOOKUP($Q265,'Workforce hours'!$C$8:$AD$30,BI$7,FALSE))))))</f>
        <v>0</v>
      </c>
      <c r="BJ265" s="288">
        <f>IF($Q265="n/a",(IF('Workforce hours'!J$30=0,0,(AH265/'Workforce hours'!J$30))),(IF(VLOOKUP($Q265,'Workforce hours'!$C$8:$AD$30,BJ$7,FALSE)=0,0,(AH265/(VLOOKUP($Q265,'Workforce hours'!$C$8:$AD$30,BJ$7,FALSE))))))</f>
        <v>0</v>
      </c>
      <c r="BK265" s="288">
        <f>IF($Q265="n/a",(IF('Workforce hours'!K$30=0,0,(AI265/'Workforce hours'!K$30))),(IF(VLOOKUP($Q265,'Workforce hours'!$C$8:$AD$30,BK$7,FALSE)=0,0,(AI265/(VLOOKUP($Q265,'Workforce hours'!$C$8:$AD$30,BK$7,FALSE))))))</f>
        <v>0</v>
      </c>
      <c r="BL265" s="288">
        <f>IF($Q265="n/a",(IF('Workforce hours'!L$30=0,0,(AJ265/'Workforce hours'!L$30))),(IF(VLOOKUP($Q265,'Workforce hours'!$C$8:$AD$30,BL$7,FALSE)=0,0,(AJ265/(VLOOKUP($Q265,'Workforce hours'!$C$8:$AD$30,BL$7,FALSE))))))</f>
        <v>0</v>
      </c>
      <c r="BM265" s="288">
        <f>IF($Q265="n/a",(IF('Workforce hours'!M$30=0,0,(AK265/'Workforce hours'!M$30))),(IF(VLOOKUP($Q265,'Workforce hours'!$C$8:$AD$30,BM$7,FALSE)=0,0,(AK265/(VLOOKUP($Q265,'Workforce hours'!$C$8:$AD$30,BM$7,FALSE))))))</f>
        <v>0</v>
      </c>
      <c r="BN265" s="288">
        <f>IF($Q265="n/a",(IF('Workforce hours'!N$30=0,0,(AL265/'Workforce hours'!N$30))),(IF(VLOOKUP($Q265,'Workforce hours'!$C$8:$AD$30,BN$7,FALSE)=0,0,(AL265/(VLOOKUP($Q265,'Workforce hours'!$C$8:$AD$30,BN$7,FALSE))))))</f>
        <v>0</v>
      </c>
      <c r="BO265" s="288">
        <f>IF($Q265="n/a",(IF('Workforce hours'!O$30=0,0,(AM265/'Workforce hours'!O$30))),(IF(VLOOKUP($Q265,'Workforce hours'!$C$8:$AD$30,BO$7,FALSE)=0,0,(AM265/(VLOOKUP($Q265,'Workforce hours'!$C$8:$AD$30,BO$7,FALSE))))))</f>
        <v>0</v>
      </c>
      <c r="BP265" s="288">
        <f>IF($Q265="n/a",(IF('Workforce hours'!P$30=0,0,(AN265/'Workforce hours'!P$30))),(IF(VLOOKUP($Q265,'Workforce hours'!$C$8:$AD$30,BP$7,FALSE)=0,0,(AN265/(VLOOKUP($Q265,'Workforce hours'!$C$8:$AD$30,BP$7,FALSE))))))</f>
        <v>0</v>
      </c>
      <c r="BQ265" s="288">
        <f>IF($Q265="n/a",(IF('Workforce hours'!Q$30=0,0,(AO265/'Workforce hours'!Q$30))),(IF(VLOOKUP($Q265,'Workforce hours'!$C$8:$AD$30,BQ$7,FALSE)=0,0,(AO265/(VLOOKUP($Q265,'Workforce hours'!$C$8:$AD$30,BQ$7,FALSE))))))</f>
        <v>0</v>
      </c>
      <c r="BR265" s="288">
        <f>IF($Q265="n/a",(IF('Workforce hours'!R$30=0,0,(AP265/'Workforce hours'!R$30))),(IF(VLOOKUP($Q265,'Workforce hours'!$C$8:$AD$30,BR$7,FALSE)=0,0,(AP265/(VLOOKUP($Q265,'Workforce hours'!$C$8:$AD$30,BR$7,FALSE))))))</f>
        <v>0</v>
      </c>
      <c r="BS265" s="288">
        <f>IF($Q265="n/a",(IF('Workforce hours'!S$30=0,0,(AQ265/'Workforce hours'!S$30))),(IF(VLOOKUP($Q265,'Workforce hours'!$C$8:$AD$30,BS$7,FALSE)=0,0,(AQ265/(VLOOKUP($Q265,'Workforce hours'!$C$8:$AD$30,BS$7,FALSE))))))</f>
        <v>0</v>
      </c>
      <c r="BT265" s="288">
        <f>IF($Q265="n/a",(IF('Workforce hours'!T$30=0,0,(AR265/'Workforce hours'!T$30))),(IF(VLOOKUP($Q265,'Workforce hours'!$C$8:$AD$30,BT$7,FALSE)=0,0,(AR265/(VLOOKUP($Q265,'Workforce hours'!$C$8:$AD$30,BT$7,FALSE))))))</f>
        <v>0</v>
      </c>
      <c r="BU265" s="288">
        <f>IF($Q265="n/a",(IF('Workforce hours'!U$30=0,0,(AS265/'Workforce hours'!U$30))),(IF(VLOOKUP($Q265,'Workforce hours'!$C$8:$AD$30,BU$7,FALSE)=0,0,(AS265/(VLOOKUP($Q265,'Workforce hours'!$C$8:$AD$30,BU$7,FALSE))))))</f>
        <v>0</v>
      </c>
      <c r="BV265" s="288">
        <f>IF($Q265="n/a",(IF('Workforce hours'!V$30=0,0,(AT265/'Workforce hours'!V$30))),(IF(VLOOKUP($Q265,'Workforce hours'!$C$8:$AD$30,BV$7,FALSE)=0,0,(AT265/(VLOOKUP($Q265,'Workforce hours'!$C$8:$AD$30,BV$7,FALSE))))))</f>
        <v>0</v>
      </c>
      <c r="BW265" s="288">
        <f>IF($Q265="n/a",(IF('Workforce hours'!W$30=0,0,(AU265/'Workforce hours'!W$30))),(IF(VLOOKUP($Q265,'Workforce hours'!$C$8:$AD$30,BW$7,FALSE)=0,0,(AU265/(VLOOKUP($Q265,'Workforce hours'!$C$8:$AD$30,BW$7,FALSE))))))</f>
        <v>0</v>
      </c>
      <c r="BX265" s="288">
        <f>IF($Q265="n/a",(IF('Workforce hours'!X$30=0,0,(AV265/'Workforce hours'!X$30))),(IF(VLOOKUP($Q265,'Workforce hours'!$C$8:$AD$30,BX$7,FALSE)=0,0,(AV265/(VLOOKUP($Q265,'Workforce hours'!$C$8:$AD$30,BX$7,FALSE))))))</f>
        <v>0</v>
      </c>
      <c r="BY265" s="288">
        <f>IF($Q265="n/a",(IF('Workforce hours'!Y$30=0,0,(AW265/'Workforce hours'!Y$30))),(IF(VLOOKUP($Q265,'Workforce hours'!$C$8:$AD$30,BY$7,FALSE)=0,0,(AW265/(VLOOKUP($Q265,'Workforce hours'!$C$8:$AD$30,BY$7,FALSE))))))</f>
        <v>0</v>
      </c>
      <c r="BZ265" s="288">
        <f>IF($Q265="n/a",(IF('Workforce hours'!Z$30=0,0,(AX265/'Workforce hours'!Z$30))),(IF(VLOOKUP($Q265,'Workforce hours'!$C$8:$AD$30,BZ$7,FALSE)=0,0,(AX265/(VLOOKUP($Q265,'Workforce hours'!$C$8:$AD$30,BZ$7,FALSE))))))</f>
        <v>0</v>
      </c>
      <c r="CA265" s="288">
        <f>IF($Q265="n/a",(IF('Workforce hours'!AA$30=0,0,(AY265/'Workforce hours'!AA$30))),(IF(VLOOKUP($Q265,'Workforce hours'!$C$8:$AD$30,CA$7,FALSE)=0,0,(AY265/(VLOOKUP($Q265,'Workforce hours'!$C$8:$AD$30,CA$7,FALSE))))))</f>
        <v>0</v>
      </c>
      <c r="CB265" s="288">
        <f>IF($Q265="n/a",(IF('Workforce hours'!AB$30=0,0,(AZ265/'Workforce hours'!AB$30))),(IF(VLOOKUP($Q265,'Workforce hours'!$C$8:$AD$30,CB$7,FALSE)=0,0,(AZ265/(VLOOKUP($Q265,'Workforce hours'!$C$8:$AD$30,CB$7,FALSE))))))</f>
        <v>0</v>
      </c>
      <c r="CC265" s="288">
        <f>IF($Q265="n/a",(IF('Workforce hours'!AC$30=0,0,(BA265/'Workforce hours'!AC$30))),(IF(VLOOKUP($Q265,'Workforce hours'!$C$8:$AD$30,CC$7,FALSE)=0,0,(BA265/(VLOOKUP($Q265,'Workforce hours'!$C$8:$AD$30,CC$7,FALSE))))))</f>
        <v>0</v>
      </c>
      <c r="CD265" s="288">
        <f>IF($Q265="n/a",(IF('Workforce hours'!AD$30=0,0,(BB265/'Workforce hours'!AD$30))),(IF(VLOOKUP($Q265,'Workforce hours'!$C$8:$AD$30,CD$7,FALSE)=0,0,(BB265/(VLOOKUP($Q265,'Workforce hours'!$C$8:$AD$30,CD$7,FALSE))))))</f>
        <v>0</v>
      </c>
      <c r="CE265" s="289">
        <f t="shared" si="34"/>
        <v>0</v>
      </c>
      <c r="CF265" s="290">
        <f>BD265*'Workforce costs'!B$9*(1+'Workforce costs'!B$10)*(1+'Workforce costs'!B$11)</f>
        <v>0</v>
      </c>
      <c r="CG265" s="290">
        <f>BE265*'Workforce costs'!C$9*(1+'Workforce costs'!C$10)*(1+'Workforce costs'!C$11)</f>
        <v>0</v>
      </c>
      <c r="CH265" s="290">
        <f>BF265*'Workforce costs'!D$9*(1+'Workforce costs'!D$10)*(1+'Workforce costs'!D$11)</f>
        <v>0</v>
      </c>
      <c r="CI265" s="290">
        <f>BG265*'Workforce costs'!E$9*(1+'Workforce costs'!E$10)*(1+'Workforce costs'!E$11)</f>
        <v>0</v>
      </c>
      <c r="CJ265" s="290">
        <f>BH265*'Workforce costs'!F$9*(1+'Workforce costs'!F$10)*(1+'Workforce costs'!F$11)</f>
        <v>0</v>
      </c>
      <c r="CK265" s="290">
        <f>BI265*'Workforce costs'!G$9*(1+'Workforce costs'!G$10)*(1+'Workforce costs'!G$11)</f>
        <v>0</v>
      </c>
      <c r="CL265" s="290">
        <f>BJ265*'Workforce costs'!H$9*(1+'Workforce costs'!H$10)*(1+'Workforce costs'!H$11)</f>
        <v>0</v>
      </c>
      <c r="CM265" s="290">
        <f>BK265*'Workforce costs'!I$9*(1+'Workforce costs'!I$10)*(1+'Workforce costs'!I$11)</f>
        <v>0</v>
      </c>
      <c r="CN265" s="290">
        <f>BL265*'Workforce costs'!J$9*(1+'Workforce costs'!J$10)*(1+'Workforce costs'!J$11)</f>
        <v>0</v>
      </c>
      <c r="CO265" s="290">
        <f>BM265*'Workforce costs'!K$9*(1+'Workforce costs'!K$10)*(1+'Workforce costs'!K$11)</f>
        <v>0</v>
      </c>
      <c r="CP265" s="290">
        <f>BN265*'Workforce costs'!L$9*(1+'Workforce costs'!L$10)*(1+'Workforce costs'!L$11)</f>
        <v>0</v>
      </c>
      <c r="CQ265" s="290">
        <f>BO265*'Workforce costs'!M$9*(1+'Workforce costs'!M$10)*(1+'Workforce costs'!M$11)</f>
        <v>0</v>
      </c>
      <c r="CR265" s="290">
        <f>BP265*'Workforce costs'!N$9*(1+'Workforce costs'!N$10)*(1+'Workforce costs'!N$11)</f>
        <v>0</v>
      </c>
      <c r="CS265" s="290">
        <f>BQ265*'Workforce costs'!O$9*(1+'Workforce costs'!O$10)*(1+'Workforce costs'!O$11)</f>
        <v>0</v>
      </c>
      <c r="CT265" s="290">
        <f>BR265*'Workforce costs'!P$9*(1+'Workforce costs'!P$10)*(1+'Workforce costs'!P$11)</f>
        <v>0</v>
      </c>
      <c r="CU265" s="290">
        <f>BS265*'Workforce costs'!Q$9*(1+'Workforce costs'!Q$10)*(1+'Workforce costs'!Q$11)</f>
        <v>0</v>
      </c>
      <c r="CV265" s="290">
        <f>BT265*'Workforce costs'!R$9*(1+'Workforce costs'!R$10)*(1+'Workforce costs'!R$11)</f>
        <v>0</v>
      </c>
      <c r="CW265" s="290">
        <f>BU265*'Workforce costs'!S$9*(1+'Workforce costs'!S$10)*(1+'Workforce costs'!S$11)</f>
        <v>0</v>
      </c>
      <c r="CX265" s="290">
        <f>BV265*'Workforce costs'!T$9*(1+'Workforce costs'!T$10)*(1+'Workforce costs'!T$11)</f>
        <v>0</v>
      </c>
      <c r="CY265" s="290">
        <f>BW265*'Workforce costs'!U$9*(1+'Workforce costs'!U$10)*(1+'Workforce costs'!U$11)</f>
        <v>0</v>
      </c>
      <c r="CZ265" s="290">
        <f>BX265*'Workforce costs'!V$9*(1+'Workforce costs'!V$10)*(1+'Workforce costs'!V$11)</f>
        <v>0</v>
      </c>
      <c r="DA265" s="290">
        <f>BY265*'Workforce costs'!W$9*(1+'Workforce costs'!W$10)*(1+'Workforce costs'!W$11)</f>
        <v>0</v>
      </c>
      <c r="DB265" s="290">
        <f>BZ265*'Workforce costs'!X$9*(1+'Workforce costs'!X$10)*(1+'Workforce costs'!X$11)</f>
        <v>0</v>
      </c>
      <c r="DC265" s="290">
        <f>CA265*'Workforce costs'!Y$9*(1+'Workforce costs'!Y$10)*(1+'Workforce costs'!Y$11)</f>
        <v>0</v>
      </c>
      <c r="DD265" s="290">
        <f>CB265*'Workforce costs'!Z$9*(1+'Workforce costs'!Z$10)*(1+'Workforce costs'!Z$11)</f>
        <v>0</v>
      </c>
      <c r="DE265" s="290">
        <f>CC265*'Workforce costs'!AA$9*(1+'Workforce costs'!AA$10)*(1+'Workforce costs'!AA$11)</f>
        <v>0</v>
      </c>
      <c r="DF265" s="290">
        <f>CD265*'Workforce costs'!AB$9*(1+'Workforce costs'!AB$10)*(1+'Workforce costs'!AB$11)</f>
        <v>0</v>
      </c>
    </row>
    <row r="266" spans="1:110" x14ac:dyDescent="0.3">
      <c r="A266" s="2" t="str">
        <f>Outputs!$A$4</f>
        <v>Australia</v>
      </c>
      <c r="B266" s="2" t="str">
        <f t="shared" ref="B266:B329" si="35">A266&amp;" "&amp;G266</f>
        <v>Australia 18to24</v>
      </c>
      <c r="C266" s="30">
        <f>VLOOKUP($B266,Populations!$D$15:$H$1920,3,FALSE)</f>
        <v>2374194</v>
      </c>
      <c r="D266" s="255">
        <f>IF(OR($H266="General pop",$H266="Schools",$H266="Workplace",$H266="Skills Training",$H266="Digital Supports"),1,VLOOKUP($B266,Populations!$D$15:$H$1920,5,FALSE))</f>
        <v>1</v>
      </c>
      <c r="E266" s="88">
        <f>VLOOKUP(I266,Epidemiology!$C$10:$H$47,6,FALSE)</f>
        <v>820</v>
      </c>
      <c r="F266" s="102" t="str">
        <f>'Care profiles'!R267</f>
        <v>n/a</v>
      </c>
      <c r="G266" s="15" t="str">
        <f>'Care profiles'!A267</f>
        <v>18to24</v>
      </c>
      <c r="H266" s="15" t="str">
        <f>'Care profiles'!B267</f>
        <v>Attempts</v>
      </c>
      <c r="I266" s="15" t="str">
        <f>'Care profiles'!C267</f>
        <v>Attempts_18-24yrs</v>
      </c>
      <c r="J266" s="15" t="str">
        <f>'Care profiles'!D267</f>
        <v>Care profile</v>
      </c>
      <c r="K266" s="15" t="str">
        <f>'Care profiles'!E267</f>
        <v>Supports for Mental Illness</v>
      </c>
      <c r="L266" s="104">
        <f>'Care profiles'!F267</f>
        <v>1</v>
      </c>
      <c r="M266" s="15" t="str">
        <f>'Care profiles'!G267</f>
        <v>n/a</v>
      </c>
      <c r="N266" s="15" t="str">
        <f>'Care profiles'!H267</f>
        <v>n/a</v>
      </c>
      <c r="O266" s="15" t="str">
        <f>'Care profiles'!I267</f>
        <v>n/a</v>
      </c>
      <c r="P266" s="15" t="str">
        <f>'Care profiles'!J267</f>
        <v>n/a</v>
      </c>
      <c r="Q266" s="15" t="str">
        <f>'Care profiles'!K267</f>
        <v>n/a</v>
      </c>
      <c r="R266" s="15" t="str">
        <f>'Care profiles'!M267</f>
        <v>Y</v>
      </c>
      <c r="S266" s="15" t="str">
        <f>'Care profiles'!O267</f>
        <v>Y</v>
      </c>
      <c r="T266" s="15" t="str">
        <f>'Care profiles'!Q267</f>
        <v>N</v>
      </c>
      <c r="U266" s="30">
        <f t="shared" ref="U266:U329" si="36">C266*D266*E266/100000</f>
        <v>19468.390800000001</v>
      </c>
      <c r="V266" s="30">
        <f t="shared" ref="V266:V329" si="37">U266*L266</f>
        <v>19468.390800000001</v>
      </c>
      <c r="W266" s="30">
        <f>IF(M266="n/a",0,IF(O266="days",V266*M266*(1+(VLOOKUP(K266,'Bed parameters'!$A$9:$G$12,7,FALSE))),V266*M266))</f>
        <v>0</v>
      </c>
      <c r="X266" s="30">
        <f t="shared" ref="X266:X329" si="38">IF(N266="n/a",0,IF(O266="min",W266*N266/60,W266*N266*24))</f>
        <v>0</v>
      </c>
      <c r="Y266" s="30">
        <f t="shared" ref="Y266:Y329" si="39">IF(O266="days",W266*N266,0)</f>
        <v>0</v>
      </c>
      <c r="Z266" s="113">
        <f>_xlfn.IFNA(Y266/((VLOOKUP(K266,'Bed parameters'!$A$9:$G$12,3,FALSE))*(VLOOKUP(K266,'Bed parameters'!$A$9:$G$12,5,FALSE))),0)</f>
        <v>0</v>
      </c>
      <c r="AA266" s="30">
        <f t="shared" ref="AA266:AA329" si="40">SUM(AB266:BB266)</f>
        <v>0</v>
      </c>
      <c r="AB266" s="30">
        <f>_xlfn.IFNA(IF($O266="days",$Y266*(VLOOKUP($K266,'Bed parameters'!$A$9:$I$12,9,FALSE))*$F266*(VLOOKUP($Q266,'Workforce distribution'!$C$8:$AD$30,AB$7,FALSE)),IF($Q266="n/a",(IF($P266=AB$6,$X266*$F266,0)),$X266*$F266*(VLOOKUP($Q266,'Workforce distribution'!$C$8:$AD$30,AB$7,FALSE)))),0)</f>
        <v>0</v>
      </c>
      <c r="AC266" s="30">
        <f>_xlfn.IFNA(IF($O266="days",$Y266*(VLOOKUP($K266,'Bed parameters'!$A$9:$I$12,9,FALSE))*$F266*(VLOOKUP($Q266,'Workforce distribution'!$C$8:$AD$30,AC$7,FALSE)),IF($Q266="n/a",(IF($P266=AC$6,$X266*$F266,0)),$X266*$F266*(VLOOKUP($Q266,'Workforce distribution'!$C$8:$AD$30,AC$7,FALSE)))),0)</f>
        <v>0</v>
      </c>
      <c r="AD266" s="30">
        <f>_xlfn.IFNA(IF($O266="days",$Y266*(VLOOKUP($K266,'Bed parameters'!$A$9:$I$12,9,FALSE))*$F266*(VLOOKUP($Q266,'Workforce distribution'!$C$8:$AD$30,AD$7,FALSE)),IF($Q266="n/a",(IF($P266=AD$6,$X266*$F266,0)),$X266*$F266*(VLOOKUP($Q266,'Workforce distribution'!$C$8:$AD$30,AD$7,FALSE)))),0)</f>
        <v>0</v>
      </c>
      <c r="AE266" s="30">
        <f>_xlfn.IFNA(IF($O266="days",$Y266*(VLOOKUP($K266,'Bed parameters'!$A$9:$I$12,9,FALSE))*$F266*(VLOOKUP($Q266,'Workforce distribution'!$C$8:$AD$30,AE$7,FALSE)),IF($Q266="n/a",(IF($P266=AE$6,$X266*$F266,0)),$X266*$F266*(VLOOKUP($Q266,'Workforce distribution'!$C$8:$AD$30,AE$7,FALSE)))),0)</f>
        <v>0</v>
      </c>
      <c r="AF266" s="30">
        <f>_xlfn.IFNA(IF($O266="days",$Y266*(VLOOKUP($K266,'Bed parameters'!$A$9:$I$12,9,FALSE))*$F266*(VLOOKUP($Q266,'Workforce distribution'!$C$8:$AD$30,AF$7,FALSE)),IF($Q266="n/a",(IF($P266=AF$6,$X266*$F266,0)),$X266*$F266*(VLOOKUP($Q266,'Workforce distribution'!$C$8:$AD$30,AF$7,FALSE)))),0)</f>
        <v>0</v>
      </c>
      <c r="AG266" s="30">
        <f>_xlfn.IFNA(IF($O266="days",$Y266*(VLOOKUP($K266,'Bed parameters'!$A$9:$I$12,9,FALSE))*$F266*(VLOOKUP($Q266,'Workforce distribution'!$C$8:$AD$30,AG$7,FALSE)),IF($Q266="n/a",(IF($P266=AG$6,$X266*$F266,0)),$X266*$F266*(VLOOKUP($Q266,'Workforce distribution'!$C$8:$AD$30,AG$7,FALSE)))),0)</f>
        <v>0</v>
      </c>
      <c r="AH266" s="30">
        <f>_xlfn.IFNA(IF($O266="days",$Y266*(VLOOKUP($K266,'Bed parameters'!$A$9:$I$12,9,FALSE))*$F266*(VLOOKUP($Q266,'Workforce distribution'!$C$8:$AD$30,AH$7,FALSE)),IF($Q266="n/a",(IF($P266=AH$6,$X266*$F266,0)),$X266*$F266*(VLOOKUP($Q266,'Workforce distribution'!$C$8:$AD$30,AH$7,FALSE)))),0)</f>
        <v>0</v>
      </c>
      <c r="AI266" s="30">
        <f>_xlfn.IFNA(IF($O266="days",$Y266*(VLOOKUP($K266,'Bed parameters'!$A$9:$I$12,9,FALSE))*$F266*(VLOOKUP($Q266,'Workforce distribution'!$C$8:$AD$30,AI$7,FALSE)),IF($Q266="n/a",(IF($P266=AI$6,$X266*$F266,0)),$X266*$F266*(VLOOKUP($Q266,'Workforce distribution'!$C$8:$AD$30,AI$7,FALSE)))),0)</f>
        <v>0</v>
      </c>
      <c r="AJ266" s="30">
        <f>_xlfn.IFNA(IF($O266="days",$Y266*(VLOOKUP($K266,'Bed parameters'!$A$9:$I$12,9,FALSE))*$F266*(VLOOKUP($Q266,'Workforce distribution'!$C$8:$AD$30,AJ$7,FALSE)),IF($Q266="n/a",(IF($P266=AJ$6,$X266*$F266,0)),$X266*$F266*(VLOOKUP($Q266,'Workforce distribution'!$C$8:$AD$30,AJ$7,FALSE)))),0)</f>
        <v>0</v>
      </c>
      <c r="AK266" s="30">
        <f>_xlfn.IFNA(IF($O266="days",$Y266*(VLOOKUP($K266,'Bed parameters'!$A$9:$I$12,9,FALSE))*$F266*(VLOOKUP($Q266,'Workforce distribution'!$C$8:$AD$30,AK$7,FALSE)),IF($Q266="n/a",(IF($P266=AK$6,$X266*$F266,0)),$X266*$F266*(VLOOKUP($Q266,'Workforce distribution'!$C$8:$AD$30,AK$7,FALSE)))),0)</f>
        <v>0</v>
      </c>
      <c r="AL266" s="30">
        <f>_xlfn.IFNA(IF($O266="days",$Y266*(VLOOKUP($K266,'Bed parameters'!$A$9:$I$12,9,FALSE))*$F266*(VLOOKUP($Q266,'Workforce distribution'!$C$8:$AD$30,AL$7,FALSE)),IF($Q266="n/a",(IF($P266=AL$6,$X266*$F266,0)),$X266*$F266*(VLOOKUP($Q266,'Workforce distribution'!$C$8:$AD$30,AL$7,FALSE)))),0)</f>
        <v>0</v>
      </c>
      <c r="AM266" s="30">
        <f>_xlfn.IFNA(IF($O266="days",$Y266*(VLOOKUP($K266,'Bed parameters'!$A$9:$I$12,9,FALSE))*$F266*(VLOOKUP($Q266,'Workforce distribution'!$C$8:$AD$30,AM$7,FALSE)),IF($Q266="n/a",(IF($P266=AM$6,$X266*$F266,0)),$X266*$F266*(VLOOKUP($Q266,'Workforce distribution'!$C$8:$AD$30,AM$7,FALSE)))),0)</f>
        <v>0</v>
      </c>
      <c r="AN266" s="30">
        <f>_xlfn.IFNA(IF($O266="days",$Y266*(VLOOKUP($K266,'Bed parameters'!$A$9:$I$12,9,FALSE))*$F266*(VLOOKUP($Q266,'Workforce distribution'!$C$8:$AD$30,AN$7,FALSE)),IF($Q266="n/a",(IF($P266=AN$6,$X266*$F266,0)),$X266*$F266*(VLOOKUP($Q266,'Workforce distribution'!$C$8:$AD$30,AN$7,FALSE)))),0)</f>
        <v>0</v>
      </c>
      <c r="AO266" s="30">
        <f>_xlfn.IFNA(IF($O266="days",$Y266*(VLOOKUP($K266,'Bed parameters'!$A$9:$I$12,9,FALSE))*$F266*(VLOOKUP($Q266,'Workforce distribution'!$C$8:$AD$30,AO$7,FALSE)),IF($Q266="n/a",(IF($P266=AO$6,$X266*$F266,0)),$X266*$F266*(VLOOKUP($Q266,'Workforce distribution'!$C$8:$AD$30,AO$7,FALSE)))),0)</f>
        <v>0</v>
      </c>
      <c r="AP266" s="30">
        <f>_xlfn.IFNA(IF($O266="days",$Y266*(VLOOKUP($K266,'Bed parameters'!$A$9:$I$12,9,FALSE))*$F266*(VLOOKUP($Q266,'Workforce distribution'!$C$8:$AD$30,AP$7,FALSE)),IF($Q266="n/a",(IF($P266=AP$6,$X266*$F266,0)),$X266*$F266*(VLOOKUP($Q266,'Workforce distribution'!$C$8:$AD$30,AP$7,FALSE)))),0)</f>
        <v>0</v>
      </c>
      <c r="AQ266" s="30">
        <f>_xlfn.IFNA(IF($O266="days",$Y266*(VLOOKUP($K266,'Bed parameters'!$A$9:$I$12,9,FALSE))*$F266*(VLOOKUP($Q266,'Workforce distribution'!$C$8:$AD$30,AQ$7,FALSE)),IF($Q266="n/a",(IF($P266=AQ$6,$X266*$F266,0)),$X266*$F266*(VLOOKUP($Q266,'Workforce distribution'!$C$8:$AD$30,AQ$7,FALSE)))),0)</f>
        <v>0</v>
      </c>
      <c r="AR266" s="30">
        <f>_xlfn.IFNA(IF($O266="days",$Y266*(VLOOKUP($K266,'Bed parameters'!$A$9:$I$12,9,FALSE))*$F266*(VLOOKUP($Q266,'Workforce distribution'!$C$8:$AD$30,AR$7,FALSE)),IF($Q266="n/a",(IF($P266=AR$6,$X266*$F266,0)),$X266*$F266*(VLOOKUP($Q266,'Workforce distribution'!$C$8:$AD$30,AR$7,FALSE)))),0)</f>
        <v>0</v>
      </c>
      <c r="AS266" s="30">
        <f>_xlfn.IFNA(IF($O266="days",$Y266*(VLOOKUP($K266,'Bed parameters'!$A$9:$I$12,9,FALSE))*$F266*(VLOOKUP($Q266,'Workforce distribution'!$C$8:$AD$30,AS$7,FALSE)),IF($Q266="n/a",(IF($P266=AS$6,$X266*$F266,0)),$X266*$F266*(VLOOKUP($Q266,'Workforce distribution'!$C$8:$AD$30,AS$7,FALSE)))),0)</f>
        <v>0</v>
      </c>
      <c r="AT266" s="30">
        <f>_xlfn.IFNA(IF($O266="days",$Y266*(VLOOKUP($K266,'Bed parameters'!$A$9:$I$12,9,FALSE))*$F266*(VLOOKUP($Q266,'Workforce distribution'!$C$8:$AD$30,AT$7,FALSE)),IF($Q266="n/a",(IF($P266=AT$6,$X266*$F266,0)),$X266*$F266*(VLOOKUP($Q266,'Workforce distribution'!$C$8:$AD$30,AT$7,FALSE)))),0)</f>
        <v>0</v>
      </c>
      <c r="AU266" s="30">
        <f>_xlfn.IFNA(IF($O266="days",$Y266*(VLOOKUP($K266,'Bed parameters'!$A$9:$I$12,9,FALSE))*$F266*(VLOOKUP($Q266,'Workforce distribution'!$C$8:$AD$30,AU$7,FALSE)),IF($Q266="n/a",(IF($P266=AU$6,$X266*$F266,0)),$X266*$F266*(VLOOKUP($Q266,'Workforce distribution'!$C$8:$AD$30,AU$7,FALSE)))),0)</f>
        <v>0</v>
      </c>
      <c r="AV266" s="30">
        <f>_xlfn.IFNA(IF($O266="days",$Y266*(VLOOKUP($K266,'Bed parameters'!$A$9:$I$12,9,FALSE))*$F266*(VLOOKUP($Q266,'Workforce distribution'!$C$8:$AD$30,AV$7,FALSE)),IF($Q266="n/a",(IF($P266=AV$6,$X266*$F266,0)),$X266*$F266*(VLOOKUP($Q266,'Workforce distribution'!$C$8:$AD$30,AV$7,FALSE)))),0)</f>
        <v>0</v>
      </c>
      <c r="AW266" s="30">
        <f>_xlfn.IFNA(IF($O266="days",$Y266*(VLOOKUP($K266,'Bed parameters'!$A$9:$I$12,9,FALSE))*$F266*(VLOOKUP($Q266,'Workforce distribution'!$C$8:$AD$30,AW$7,FALSE)),IF($Q266="n/a",(IF($P266=AW$6,$X266*$F266,0)),$X266*$F266*(VLOOKUP($Q266,'Workforce distribution'!$C$8:$AD$30,AW$7,FALSE)))),0)</f>
        <v>0</v>
      </c>
      <c r="AX266" s="30">
        <f>_xlfn.IFNA(IF($O266="days",$Y266*(VLOOKUP($K266,'Bed parameters'!$A$9:$I$12,9,FALSE))*$F266*(VLOOKUP($Q266,'Workforce distribution'!$C$8:$AD$30,AX$7,FALSE)),IF($Q266="n/a",(IF($P266=AX$6,$X266*$F266,0)),$X266*$F266*(VLOOKUP($Q266,'Workforce distribution'!$C$8:$AD$30,AX$7,FALSE)))),0)</f>
        <v>0</v>
      </c>
      <c r="AY266" s="30">
        <f>_xlfn.IFNA(IF($O266="days",$Y266*(VLOOKUP($K266,'Bed parameters'!$A$9:$I$12,9,FALSE))*$F266*(VLOOKUP($Q266,'Workforce distribution'!$C$8:$AD$30,AY$7,FALSE)),IF($Q266="n/a",(IF($P266=AY$6,$X266*$F266,0)),$X266*$F266*(VLOOKUP($Q266,'Workforce distribution'!$C$8:$AD$30,AY$7,FALSE)))),0)</f>
        <v>0</v>
      </c>
      <c r="AZ266" s="30">
        <f>_xlfn.IFNA(IF($O266="days",$Y266*(VLOOKUP($K266,'Bed parameters'!$A$9:$I$12,9,FALSE))*$F266*(VLOOKUP($Q266,'Workforce distribution'!$C$8:$AD$30,AZ$7,FALSE)),IF($Q266="n/a",(IF($P266=AZ$6,$X266*$F266,0)),$X266*$F266*(VLOOKUP($Q266,'Workforce distribution'!$C$8:$AD$30,AZ$7,FALSE)))),0)</f>
        <v>0</v>
      </c>
      <c r="BA266" s="30">
        <f>_xlfn.IFNA(IF($O266="days",$Y266*(VLOOKUP($K266,'Bed parameters'!$A$9:$I$12,9,FALSE))*$F266*(VLOOKUP($Q266,'Workforce distribution'!$C$8:$AD$30,BA$7,FALSE)),IF($Q266="n/a",(IF($P266=BA$6,$X266*$F266,0)),$X266*$F266*(VLOOKUP($Q266,'Workforce distribution'!$C$8:$AD$30,BA$7,FALSE)))),0)</f>
        <v>0</v>
      </c>
      <c r="BB266" s="30">
        <f>_xlfn.IFNA(IF($O266="days",$Y266*(VLOOKUP($K266,'Bed parameters'!$A$9:$I$12,9,FALSE))*$F266*(VLOOKUP($Q266,'Workforce distribution'!$C$8:$AD$30,BB$7,FALSE)),IF($Q266="n/a",(IF($P266=BB$6,$X266*$F266,0)),$X266*$F266*(VLOOKUP($Q266,'Workforce distribution'!$C$8:$AD$30,BB$7,FALSE)))),0)</f>
        <v>0</v>
      </c>
      <c r="BC266" s="149">
        <f t="shared" ref="BC266:BC329" si="41">SUM(BD266:CD266)</f>
        <v>0</v>
      </c>
      <c r="BD266" s="288">
        <f>IF($Q266="n/a",(IF('Workforce hours'!D$30=0,0,(AB266/'Workforce hours'!D$30))),(IF(VLOOKUP($Q266,'Workforce hours'!$C$8:$AD$30,BD$7,FALSE)=0,0,(AB266/(VLOOKUP($Q266,'Workforce hours'!$C$8:$AD$30,BD$7,FALSE))))))</f>
        <v>0</v>
      </c>
      <c r="BE266" s="288">
        <f>IF($Q266="n/a",(IF('Workforce hours'!E$30=0,0,(AC266/'Workforce hours'!E$30))),(IF(VLOOKUP($Q266,'Workforce hours'!$C$8:$AD$30,BE$7,FALSE)=0,0,(AC266/(VLOOKUP($Q266,'Workforce hours'!$C$8:$AD$30,BE$7,FALSE))))))</f>
        <v>0</v>
      </c>
      <c r="BF266" s="288">
        <f>IF($Q266="n/a",(IF('Workforce hours'!F$30=0,0,(AD266/'Workforce hours'!F$30))),(IF(VLOOKUP($Q266,'Workforce hours'!$C$8:$AD$30,BF$7,FALSE)=0,0,(AD266/(VLOOKUP($Q266,'Workforce hours'!$C$8:$AD$30,BF$7,FALSE))))))</f>
        <v>0</v>
      </c>
      <c r="BG266" s="288">
        <f>IF($Q266="n/a",(IF('Workforce hours'!G$30=0,0,(AE266/'Workforce hours'!G$30))),(IF(VLOOKUP($Q266,'Workforce hours'!$C$8:$AD$30,BG$7,FALSE)=0,0,(AE266/(VLOOKUP($Q266,'Workforce hours'!$C$8:$AD$30,BG$7,FALSE))))))</f>
        <v>0</v>
      </c>
      <c r="BH266" s="288">
        <f>IF($Q266="n/a",(IF('Workforce hours'!H$30=0,0,(AF266/'Workforce hours'!H$30))),(IF(VLOOKUP($Q266,'Workforce hours'!$C$8:$AD$30,BH$7,FALSE)=0,0,(AF266/(VLOOKUP($Q266,'Workforce hours'!$C$8:$AD$30,BH$7,FALSE))))))</f>
        <v>0</v>
      </c>
      <c r="BI266" s="288">
        <f>IF($Q266="n/a",(IF('Workforce hours'!I$30=0,0,(AG266/'Workforce hours'!I$30))),(IF(VLOOKUP($Q266,'Workforce hours'!$C$8:$AD$30,BI$7,FALSE)=0,0,(AG266/(VLOOKUP($Q266,'Workforce hours'!$C$8:$AD$30,BI$7,FALSE))))))</f>
        <v>0</v>
      </c>
      <c r="BJ266" s="288">
        <f>IF($Q266="n/a",(IF('Workforce hours'!J$30=0,0,(AH266/'Workforce hours'!J$30))),(IF(VLOOKUP($Q266,'Workforce hours'!$C$8:$AD$30,BJ$7,FALSE)=0,0,(AH266/(VLOOKUP($Q266,'Workforce hours'!$C$8:$AD$30,BJ$7,FALSE))))))</f>
        <v>0</v>
      </c>
      <c r="BK266" s="288">
        <f>IF($Q266="n/a",(IF('Workforce hours'!K$30=0,0,(AI266/'Workforce hours'!K$30))),(IF(VLOOKUP($Q266,'Workforce hours'!$C$8:$AD$30,BK$7,FALSE)=0,0,(AI266/(VLOOKUP($Q266,'Workforce hours'!$C$8:$AD$30,BK$7,FALSE))))))</f>
        <v>0</v>
      </c>
      <c r="BL266" s="288">
        <f>IF($Q266="n/a",(IF('Workforce hours'!L$30=0,0,(AJ266/'Workforce hours'!L$30))),(IF(VLOOKUP($Q266,'Workforce hours'!$C$8:$AD$30,BL$7,FALSE)=0,0,(AJ266/(VLOOKUP($Q266,'Workforce hours'!$C$8:$AD$30,BL$7,FALSE))))))</f>
        <v>0</v>
      </c>
      <c r="BM266" s="288">
        <f>IF($Q266="n/a",(IF('Workforce hours'!M$30=0,0,(AK266/'Workforce hours'!M$30))),(IF(VLOOKUP($Q266,'Workforce hours'!$C$8:$AD$30,BM$7,FALSE)=0,0,(AK266/(VLOOKUP($Q266,'Workforce hours'!$C$8:$AD$30,BM$7,FALSE))))))</f>
        <v>0</v>
      </c>
      <c r="BN266" s="288">
        <f>IF($Q266="n/a",(IF('Workforce hours'!N$30=0,0,(AL266/'Workforce hours'!N$30))),(IF(VLOOKUP($Q266,'Workforce hours'!$C$8:$AD$30,BN$7,FALSE)=0,0,(AL266/(VLOOKUP($Q266,'Workforce hours'!$C$8:$AD$30,BN$7,FALSE))))))</f>
        <v>0</v>
      </c>
      <c r="BO266" s="288">
        <f>IF($Q266="n/a",(IF('Workforce hours'!O$30=0,0,(AM266/'Workforce hours'!O$30))),(IF(VLOOKUP($Q266,'Workforce hours'!$C$8:$AD$30,BO$7,FALSE)=0,0,(AM266/(VLOOKUP($Q266,'Workforce hours'!$C$8:$AD$30,BO$7,FALSE))))))</f>
        <v>0</v>
      </c>
      <c r="BP266" s="288">
        <f>IF($Q266="n/a",(IF('Workforce hours'!P$30=0,0,(AN266/'Workforce hours'!P$30))),(IF(VLOOKUP($Q266,'Workforce hours'!$C$8:$AD$30,BP$7,FALSE)=0,0,(AN266/(VLOOKUP($Q266,'Workforce hours'!$C$8:$AD$30,BP$7,FALSE))))))</f>
        <v>0</v>
      </c>
      <c r="BQ266" s="288">
        <f>IF($Q266="n/a",(IF('Workforce hours'!Q$30=0,0,(AO266/'Workforce hours'!Q$30))),(IF(VLOOKUP($Q266,'Workforce hours'!$C$8:$AD$30,BQ$7,FALSE)=0,0,(AO266/(VLOOKUP($Q266,'Workforce hours'!$C$8:$AD$30,BQ$7,FALSE))))))</f>
        <v>0</v>
      </c>
      <c r="BR266" s="288">
        <f>IF($Q266="n/a",(IF('Workforce hours'!R$30=0,0,(AP266/'Workforce hours'!R$30))),(IF(VLOOKUP($Q266,'Workforce hours'!$C$8:$AD$30,BR$7,FALSE)=0,0,(AP266/(VLOOKUP($Q266,'Workforce hours'!$C$8:$AD$30,BR$7,FALSE))))))</f>
        <v>0</v>
      </c>
      <c r="BS266" s="288">
        <f>IF($Q266="n/a",(IF('Workforce hours'!S$30=0,0,(AQ266/'Workforce hours'!S$30))),(IF(VLOOKUP($Q266,'Workforce hours'!$C$8:$AD$30,BS$7,FALSE)=0,0,(AQ266/(VLOOKUP($Q266,'Workforce hours'!$C$8:$AD$30,BS$7,FALSE))))))</f>
        <v>0</v>
      </c>
      <c r="BT266" s="288">
        <f>IF($Q266="n/a",(IF('Workforce hours'!T$30=0,0,(AR266/'Workforce hours'!T$30))),(IF(VLOOKUP($Q266,'Workforce hours'!$C$8:$AD$30,BT$7,FALSE)=0,0,(AR266/(VLOOKUP($Q266,'Workforce hours'!$C$8:$AD$30,BT$7,FALSE))))))</f>
        <v>0</v>
      </c>
      <c r="BU266" s="288">
        <f>IF($Q266="n/a",(IF('Workforce hours'!U$30=0,0,(AS266/'Workforce hours'!U$30))),(IF(VLOOKUP($Q266,'Workforce hours'!$C$8:$AD$30,BU$7,FALSE)=0,0,(AS266/(VLOOKUP($Q266,'Workforce hours'!$C$8:$AD$30,BU$7,FALSE))))))</f>
        <v>0</v>
      </c>
      <c r="BV266" s="288">
        <f>IF($Q266="n/a",(IF('Workforce hours'!V$30=0,0,(AT266/'Workforce hours'!V$30))),(IF(VLOOKUP($Q266,'Workforce hours'!$C$8:$AD$30,BV$7,FALSE)=0,0,(AT266/(VLOOKUP($Q266,'Workforce hours'!$C$8:$AD$30,BV$7,FALSE))))))</f>
        <v>0</v>
      </c>
      <c r="BW266" s="288">
        <f>IF($Q266="n/a",(IF('Workforce hours'!W$30=0,0,(AU266/'Workforce hours'!W$30))),(IF(VLOOKUP($Q266,'Workforce hours'!$C$8:$AD$30,BW$7,FALSE)=0,0,(AU266/(VLOOKUP($Q266,'Workforce hours'!$C$8:$AD$30,BW$7,FALSE))))))</f>
        <v>0</v>
      </c>
      <c r="BX266" s="288">
        <f>IF($Q266="n/a",(IF('Workforce hours'!X$30=0,0,(AV266/'Workforce hours'!X$30))),(IF(VLOOKUP($Q266,'Workforce hours'!$C$8:$AD$30,BX$7,FALSE)=0,0,(AV266/(VLOOKUP($Q266,'Workforce hours'!$C$8:$AD$30,BX$7,FALSE))))))</f>
        <v>0</v>
      </c>
      <c r="BY266" s="288">
        <f>IF($Q266="n/a",(IF('Workforce hours'!Y$30=0,0,(AW266/'Workforce hours'!Y$30))),(IF(VLOOKUP($Q266,'Workforce hours'!$C$8:$AD$30,BY$7,FALSE)=0,0,(AW266/(VLOOKUP($Q266,'Workforce hours'!$C$8:$AD$30,BY$7,FALSE))))))</f>
        <v>0</v>
      </c>
      <c r="BZ266" s="288">
        <f>IF($Q266="n/a",(IF('Workforce hours'!Z$30=0,0,(AX266/'Workforce hours'!Z$30))),(IF(VLOOKUP($Q266,'Workforce hours'!$C$8:$AD$30,BZ$7,FALSE)=0,0,(AX266/(VLOOKUP($Q266,'Workforce hours'!$C$8:$AD$30,BZ$7,FALSE))))))</f>
        <v>0</v>
      </c>
      <c r="CA266" s="288">
        <f>IF($Q266="n/a",(IF('Workforce hours'!AA$30=0,0,(AY266/'Workforce hours'!AA$30))),(IF(VLOOKUP($Q266,'Workforce hours'!$C$8:$AD$30,CA$7,FALSE)=0,0,(AY266/(VLOOKUP($Q266,'Workforce hours'!$C$8:$AD$30,CA$7,FALSE))))))</f>
        <v>0</v>
      </c>
      <c r="CB266" s="288">
        <f>IF($Q266="n/a",(IF('Workforce hours'!AB$30=0,0,(AZ266/'Workforce hours'!AB$30))),(IF(VLOOKUP($Q266,'Workforce hours'!$C$8:$AD$30,CB$7,FALSE)=0,0,(AZ266/(VLOOKUP($Q266,'Workforce hours'!$C$8:$AD$30,CB$7,FALSE))))))</f>
        <v>0</v>
      </c>
      <c r="CC266" s="288">
        <f>IF($Q266="n/a",(IF('Workforce hours'!AC$30=0,0,(BA266/'Workforce hours'!AC$30))),(IF(VLOOKUP($Q266,'Workforce hours'!$C$8:$AD$30,CC$7,FALSE)=0,0,(BA266/(VLOOKUP($Q266,'Workforce hours'!$C$8:$AD$30,CC$7,FALSE))))))</f>
        <v>0</v>
      </c>
      <c r="CD266" s="288">
        <f>IF($Q266="n/a",(IF('Workforce hours'!AD$30=0,0,(BB266/'Workforce hours'!AD$30))),(IF(VLOOKUP($Q266,'Workforce hours'!$C$8:$AD$30,CD$7,FALSE)=0,0,(BB266/(VLOOKUP($Q266,'Workforce hours'!$C$8:$AD$30,CD$7,FALSE))))))</f>
        <v>0</v>
      </c>
      <c r="CE266" s="289">
        <f t="shared" ref="CE266:CE329" si="42">SUM(CF266:DF266)</f>
        <v>0</v>
      </c>
      <c r="CF266" s="290">
        <f>BD266*'Workforce costs'!B$9*(1+'Workforce costs'!B$10)*(1+'Workforce costs'!B$11)</f>
        <v>0</v>
      </c>
      <c r="CG266" s="290">
        <f>BE266*'Workforce costs'!C$9*(1+'Workforce costs'!C$10)*(1+'Workforce costs'!C$11)</f>
        <v>0</v>
      </c>
      <c r="CH266" s="290">
        <f>BF266*'Workforce costs'!D$9*(1+'Workforce costs'!D$10)*(1+'Workforce costs'!D$11)</f>
        <v>0</v>
      </c>
      <c r="CI266" s="290">
        <f>BG266*'Workforce costs'!E$9*(1+'Workforce costs'!E$10)*(1+'Workforce costs'!E$11)</f>
        <v>0</v>
      </c>
      <c r="CJ266" s="290">
        <f>BH266*'Workforce costs'!F$9*(1+'Workforce costs'!F$10)*(1+'Workforce costs'!F$11)</f>
        <v>0</v>
      </c>
      <c r="CK266" s="290">
        <f>BI266*'Workforce costs'!G$9*(1+'Workforce costs'!G$10)*(1+'Workforce costs'!G$11)</f>
        <v>0</v>
      </c>
      <c r="CL266" s="290">
        <f>BJ266*'Workforce costs'!H$9*(1+'Workforce costs'!H$10)*(1+'Workforce costs'!H$11)</f>
        <v>0</v>
      </c>
      <c r="CM266" s="290">
        <f>BK266*'Workforce costs'!I$9*(1+'Workforce costs'!I$10)*(1+'Workforce costs'!I$11)</f>
        <v>0</v>
      </c>
      <c r="CN266" s="290">
        <f>BL266*'Workforce costs'!J$9*(1+'Workforce costs'!J$10)*(1+'Workforce costs'!J$11)</f>
        <v>0</v>
      </c>
      <c r="CO266" s="290">
        <f>BM266*'Workforce costs'!K$9*(1+'Workforce costs'!K$10)*(1+'Workforce costs'!K$11)</f>
        <v>0</v>
      </c>
      <c r="CP266" s="290">
        <f>BN266*'Workforce costs'!L$9*(1+'Workforce costs'!L$10)*(1+'Workforce costs'!L$11)</f>
        <v>0</v>
      </c>
      <c r="CQ266" s="290">
        <f>BO266*'Workforce costs'!M$9*(1+'Workforce costs'!M$10)*(1+'Workforce costs'!M$11)</f>
        <v>0</v>
      </c>
      <c r="CR266" s="290">
        <f>BP266*'Workforce costs'!N$9*(1+'Workforce costs'!N$10)*(1+'Workforce costs'!N$11)</f>
        <v>0</v>
      </c>
      <c r="CS266" s="290">
        <f>BQ266*'Workforce costs'!O$9*(1+'Workforce costs'!O$10)*(1+'Workforce costs'!O$11)</f>
        <v>0</v>
      </c>
      <c r="CT266" s="290">
        <f>BR266*'Workforce costs'!P$9*(1+'Workforce costs'!P$10)*(1+'Workforce costs'!P$11)</f>
        <v>0</v>
      </c>
      <c r="CU266" s="290">
        <f>BS266*'Workforce costs'!Q$9*(1+'Workforce costs'!Q$10)*(1+'Workforce costs'!Q$11)</f>
        <v>0</v>
      </c>
      <c r="CV266" s="290">
        <f>BT266*'Workforce costs'!R$9*(1+'Workforce costs'!R$10)*(1+'Workforce costs'!R$11)</f>
        <v>0</v>
      </c>
      <c r="CW266" s="290">
        <f>BU266*'Workforce costs'!S$9*(1+'Workforce costs'!S$10)*(1+'Workforce costs'!S$11)</f>
        <v>0</v>
      </c>
      <c r="CX266" s="290">
        <f>BV266*'Workforce costs'!T$9*(1+'Workforce costs'!T$10)*(1+'Workforce costs'!T$11)</f>
        <v>0</v>
      </c>
      <c r="CY266" s="290">
        <f>BW266*'Workforce costs'!U$9*(1+'Workforce costs'!U$10)*(1+'Workforce costs'!U$11)</f>
        <v>0</v>
      </c>
      <c r="CZ266" s="290">
        <f>BX266*'Workforce costs'!V$9*(1+'Workforce costs'!V$10)*(1+'Workforce costs'!V$11)</f>
        <v>0</v>
      </c>
      <c r="DA266" s="290">
        <f>BY266*'Workforce costs'!W$9*(1+'Workforce costs'!W$10)*(1+'Workforce costs'!W$11)</f>
        <v>0</v>
      </c>
      <c r="DB266" s="290">
        <f>BZ266*'Workforce costs'!X$9*(1+'Workforce costs'!X$10)*(1+'Workforce costs'!X$11)</f>
        <v>0</v>
      </c>
      <c r="DC266" s="290">
        <f>CA266*'Workforce costs'!Y$9*(1+'Workforce costs'!Y$10)*(1+'Workforce costs'!Y$11)</f>
        <v>0</v>
      </c>
      <c r="DD266" s="290">
        <f>CB266*'Workforce costs'!Z$9*(1+'Workforce costs'!Z$10)*(1+'Workforce costs'!Z$11)</f>
        <v>0</v>
      </c>
      <c r="DE266" s="290">
        <f>CC266*'Workforce costs'!AA$9*(1+'Workforce costs'!AA$10)*(1+'Workforce costs'!AA$11)</f>
        <v>0</v>
      </c>
      <c r="DF266" s="290">
        <f>CD266*'Workforce costs'!AB$9*(1+'Workforce costs'!AB$10)*(1+'Workforce costs'!AB$11)</f>
        <v>0</v>
      </c>
    </row>
    <row r="267" spans="1:110" x14ac:dyDescent="0.3">
      <c r="A267" s="2" t="str">
        <f>Outputs!$A$4</f>
        <v>Australia</v>
      </c>
      <c r="B267" s="2" t="str">
        <f t="shared" si="35"/>
        <v>Australia 18to24</v>
      </c>
      <c r="C267" s="30">
        <f>VLOOKUP($B267,Populations!$D$15:$H$1920,3,FALSE)</f>
        <v>2374194</v>
      </c>
      <c r="D267" s="255">
        <f>IF(OR($H267="General pop",$H267="Schools",$H267="Workplace",$H267="Skills Training",$H267="Digital Supports"),1,VLOOKUP($B267,Populations!$D$15:$H$1920,5,FALSE))</f>
        <v>1</v>
      </c>
      <c r="E267" s="88">
        <f>VLOOKUP(I267,Epidemiology!$C$10:$H$47,6,FALSE)</f>
        <v>820</v>
      </c>
      <c r="F267" s="102" t="str">
        <f>'Care profiles'!R268</f>
        <v>n/a</v>
      </c>
      <c r="G267" s="15" t="str">
        <f>'Care profiles'!A268</f>
        <v>18to24</v>
      </c>
      <c r="H267" s="15" t="str">
        <f>'Care profiles'!B268</f>
        <v>Attempts</v>
      </c>
      <c r="I267" s="15" t="str">
        <f>'Care profiles'!C268</f>
        <v>Attempts_18-24yrs</v>
      </c>
      <c r="J267" s="15" t="str">
        <f>'Care profiles'!D268</f>
        <v>Care profile</v>
      </c>
      <c r="K267" s="15" t="str">
        <f>'Care profiles'!E268</f>
        <v xml:space="preserve">Supports for Drug and Alcohol Use </v>
      </c>
      <c r="L267" s="104">
        <f>'Care profiles'!F268</f>
        <v>0.2</v>
      </c>
      <c r="M267" s="15" t="str">
        <f>'Care profiles'!G268</f>
        <v>n/a</v>
      </c>
      <c r="N267" s="15" t="str">
        <f>'Care profiles'!H268</f>
        <v>n/a</v>
      </c>
      <c r="O267" s="15" t="str">
        <f>'Care profiles'!I268</f>
        <v>n/a</v>
      </c>
      <c r="P267" s="15" t="str">
        <f>'Care profiles'!J268</f>
        <v>n/a</v>
      </c>
      <c r="Q267" s="15" t="str">
        <f>'Care profiles'!K268</f>
        <v>n/a</v>
      </c>
      <c r="R267" s="15" t="str">
        <f>'Care profiles'!M268</f>
        <v>Y</v>
      </c>
      <c r="S267" s="15" t="str">
        <f>'Care profiles'!O268</f>
        <v>Y</v>
      </c>
      <c r="T267" s="15" t="str">
        <f>'Care profiles'!Q268</f>
        <v>N</v>
      </c>
      <c r="U267" s="30">
        <f t="shared" si="36"/>
        <v>19468.390800000001</v>
      </c>
      <c r="V267" s="30">
        <f t="shared" si="37"/>
        <v>3893.6781600000004</v>
      </c>
      <c r="W267" s="30">
        <f>IF(M267="n/a",0,IF(O267="days",V267*M267*(1+(VLOOKUP(K267,'Bed parameters'!$A$9:$G$12,7,FALSE))),V267*M267))</f>
        <v>0</v>
      </c>
      <c r="X267" s="30">
        <f t="shared" si="38"/>
        <v>0</v>
      </c>
      <c r="Y267" s="30">
        <f t="shared" si="39"/>
        <v>0</v>
      </c>
      <c r="Z267" s="113">
        <f>_xlfn.IFNA(Y267/((VLOOKUP(K267,'Bed parameters'!$A$9:$G$12,3,FALSE))*(VLOOKUP(K267,'Bed parameters'!$A$9:$G$12,5,FALSE))),0)</f>
        <v>0</v>
      </c>
      <c r="AA267" s="30">
        <f t="shared" si="40"/>
        <v>0</v>
      </c>
      <c r="AB267" s="30">
        <f>_xlfn.IFNA(IF($O267="days",$Y267*(VLOOKUP($K267,'Bed parameters'!$A$9:$I$12,9,FALSE))*$F267*(VLOOKUP($Q267,'Workforce distribution'!$C$8:$AD$30,AB$7,FALSE)),IF($Q267="n/a",(IF($P267=AB$6,$X267*$F267,0)),$X267*$F267*(VLOOKUP($Q267,'Workforce distribution'!$C$8:$AD$30,AB$7,FALSE)))),0)</f>
        <v>0</v>
      </c>
      <c r="AC267" s="30">
        <f>_xlfn.IFNA(IF($O267="days",$Y267*(VLOOKUP($K267,'Bed parameters'!$A$9:$I$12,9,FALSE))*$F267*(VLOOKUP($Q267,'Workforce distribution'!$C$8:$AD$30,AC$7,FALSE)),IF($Q267="n/a",(IF($P267=AC$6,$X267*$F267,0)),$X267*$F267*(VLOOKUP($Q267,'Workforce distribution'!$C$8:$AD$30,AC$7,FALSE)))),0)</f>
        <v>0</v>
      </c>
      <c r="AD267" s="30">
        <f>_xlfn.IFNA(IF($O267="days",$Y267*(VLOOKUP($K267,'Bed parameters'!$A$9:$I$12,9,FALSE))*$F267*(VLOOKUP($Q267,'Workforce distribution'!$C$8:$AD$30,AD$7,FALSE)),IF($Q267="n/a",(IF($P267=AD$6,$X267*$F267,0)),$X267*$F267*(VLOOKUP($Q267,'Workforce distribution'!$C$8:$AD$30,AD$7,FALSE)))),0)</f>
        <v>0</v>
      </c>
      <c r="AE267" s="30">
        <f>_xlfn.IFNA(IF($O267="days",$Y267*(VLOOKUP($K267,'Bed parameters'!$A$9:$I$12,9,FALSE))*$F267*(VLOOKUP($Q267,'Workforce distribution'!$C$8:$AD$30,AE$7,FALSE)),IF($Q267="n/a",(IF($P267=AE$6,$X267*$F267,0)),$X267*$F267*(VLOOKUP($Q267,'Workforce distribution'!$C$8:$AD$30,AE$7,FALSE)))),0)</f>
        <v>0</v>
      </c>
      <c r="AF267" s="30">
        <f>_xlfn.IFNA(IF($O267="days",$Y267*(VLOOKUP($K267,'Bed parameters'!$A$9:$I$12,9,FALSE))*$F267*(VLOOKUP($Q267,'Workforce distribution'!$C$8:$AD$30,AF$7,FALSE)),IF($Q267="n/a",(IF($P267=AF$6,$X267*$F267,0)),$X267*$F267*(VLOOKUP($Q267,'Workforce distribution'!$C$8:$AD$30,AF$7,FALSE)))),0)</f>
        <v>0</v>
      </c>
      <c r="AG267" s="30">
        <f>_xlfn.IFNA(IF($O267="days",$Y267*(VLOOKUP($K267,'Bed parameters'!$A$9:$I$12,9,FALSE))*$F267*(VLOOKUP($Q267,'Workforce distribution'!$C$8:$AD$30,AG$7,FALSE)),IF($Q267="n/a",(IF($P267=AG$6,$X267*$F267,0)),$X267*$F267*(VLOOKUP($Q267,'Workforce distribution'!$C$8:$AD$30,AG$7,FALSE)))),0)</f>
        <v>0</v>
      </c>
      <c r="AH267" s="30">
        <f>_xlfn.IFNA(IF($O267="days",$Y267*(VLOOKUP($K267,'Bed parameters'!$A$9:$I$12,9,FALSE))*$F267*(VLOOKUP($Q267,'Workforce distribution'!$C$8:$AD$30,AH$7,FALSE)),IF($Q267="n/a",(IF($P267=AH$6,$X267*$F267,0)),$X267*$F267*(VLOOKUP($Q267,'Workforce distribution'!$C$8:$AD$30,AH$7,FALSE)))),0)</f>
        <v>0</v>
      </c>
      <c r="AI267" s="30">
        <f>_xlfn.IFNA(IF($O267="days",$Y267*(VLOOKUP($K267,'Bed parameters'!$A$9:$I$12,9,FALSE))*$F267*(VLOOKUP($Q267,'Workforce distribution'!$C$8:$AD$30,AI$7,FALSE)),IF($Q267="n/a",(IF($P267=AI$6,$X267*$F267,0)),$X267*$F267*(VLOOKUP($Q267,'Workforce distribution'!$C$8:$AD$30,AI$7,FALSE)))),0)</f>
        <v>0</v>
      </c>
      <c r="AJ267" s="30">
        <f>_xlfn.IFNA(IF($O267="days",$Y267*(VLOOKUP($K267,'Bed parameters'!$A$9:$I$12,9,FALSE))*$F267*(VLOOKUP($Q267,'Workforce distribution'!$C$8:$AD$30,AJ$7,FALSE)),IF($Q267="n/a",(IF($P267=AJ$6,$X267*$F267,0)),$X267*$F267*(VLOOKUP($Q267,'Workforce distribution'!$C$8:$AD$30,AJ$7,FALSE)))),0)</f>
        <v>0</v>
      </c>
      <c r="AK267" s="30">
        <f>_xlfn.IFNA(IF($O267="days",$Y267*(VLOOKUP($K267,'Bed parameters'!$A$9:$I$12,9,FALSE))*$F267*(VLOOKUP($Q267,'Workforce distribution'!$C$8:$AD$30,AK$7,FALSE)),IF($Q267="n/a",(IF($P267=AK$6,$X267*$F267,0)),$X267*$F267*(VLOOKUP($Q267,'Workforce distribution'!$C$8:$AD$30,AK$7,FALSE)))),0)</f>
        <v>0</v>
      </c>
      <c r="AL267" s="30">
        <f>_xlfn.IFNA(IF($O267="days",$Y267*(VLOOKUP($K267,'Bed parameters'!$A$9:$I$12,9,FALSE))*$F267*(VLOOKUP($Q267,'Workforce distribution'!$C$8:$AD$30,AL$7,FALSE)),IF($Q267="n/a",(IF($P267=AL$6,$X267*$F267,0)),$X267*$F267*(VLOOKUP($Q267,'Workforce distribution'!$C$8:$AD$30,AL$7,FALSE)))),0)</f>
        <v>0</v>
      </c>
      <c r="AM267" s="30">
        <f>_xlfn.IFNA(IF($O267="days",$Y267*(VLOOKUP($K267,'Bed parameters'!$A$9:$I$12,9,FALSE))*$F267*(VLOOKUP($Q267,'Workforce distribution'!$C$8:$AD$30,AM$7,FALSE)),IF($Q267="n/a",(IF($P267=AM$6,$X267*$F267,0)),$X267*$F267*(VLOOKUP($Q267,'Workforce distribution'!$C$8:$AD$30,AM$7,FALSE)))),0)</f>
        <v>0</v>
      </c>
      <c r="AN267" s="30">
        <f>_xlfn.IFNA(IF($O267="days",$Y267*(VLOOKUP($K267,'Bed parameters'!$A$9:$I$12,9,FALSE))*$F267*(VLOOKUP($Q267,'Workforce distribution'!$C$8:$AD$30,AN$7,FALSE)),IF($Q267="n/a",(IF($P267=AN$6,$X267*$F267,0)),$X267*$F267*(VLOOKUP($Q267,'Workforce distribution'!$C$8:$AD$30,AN$7,FALSE)))),0)</f>
        <v>0</v>
      </c>
      <c r="AO267" s="30">
        <f>_xlfn.IFNA(IF($O267="days",$Y267*(VLOOKUP($K267,'Bed parameters'!$A$9:$I$12,9,FALSE))*$F267*(VLOOKUP($Q267,'Workforce distribution'!$C$8:$AD$30,AO$7,FALSE)),IF($Q267="n/a",(IF($P267=AO$6,$X267*$F267,0)),$X267*$F267*(VLOOKUP($Q267,'Workforce distribution'!$C$8:$AD$30,AO$7,FALSE)))),0)</f>
        <v>0</v>
      </c>
      <c r="AP267" s="30">
        <f>_xlfn.IFNA(IF($O267="days",$Y267*(VLOOKUP($K267,'Bed parameters'!$A$9:$I$12,9,FALSE))*$F267*(VLOOKUP($Q267,'Workforce distribution'!$C$8:$AD$30,AP$7,FALSE)),IF($Q267="n/a",(IF($P267=AP$6,$X267*$F267,0)),$X267*$F267*(VLOOKUP($Q267,'Workforce distribution'!$C$8:$AD$30,AP$7,FALSE)))),0)</f>
        <v>0</v>
      </c>
      <c r="AQ267" s="30">
        <f>_xlfn.IFNA(IF($O267="days",$Y267*(VLOOKUP($K267,'Bed parameters'!$A$9:$I$12,9,FALSE))*$F267*(VLOOKUP($Q267,'Workforce distribution'!$C$8:$AD$30,AQ$7,FALSE)),IF($Q267="n/a",(IF($P267=AQ$6,$X267*$F267,0)),$X267*$F267*(VLOOKUP($Q267,'Workforce distribution'!$C$8:$AD$30,AQ$7,FALSE)))),0)</f>
        <v>0</v>
      </c>
      <c r="AR267" s="30">
        <f>_xlfn.IFNA(IF($O267="days",$Y267*(VLOOKUP($K267,'Bed parameters'!$A$9:$I$12,9,FALSE))*$F267*(VLOOKUP($Q267,'Workforce distribution'!$C$8:$AD$30,AR$7,FALSE)),IF($Q267="n/a",(IF($P267=AR$6,$X267*$F267,0)),$X267*$F267*(VLOOKUP($Q267,'Workforce distribution'!$C$8:$AD$30,AR$7,FALSE)))),0)</f>
        <v>0</v>
      </c>
      <c r="AS267" s="30">
        <f>_xlfn.IFNA(IF($O267="days",$Y267*(VLOOKUP($K267,'Bed parameters'!$A$9:$I$12,9,FALSE))*$F267*(VLOOKUP($Q267,'Workforce distribution'!$C$8:$AD$30,AS$7,FALSE)),IF($Q267="n/a",(IF($P267=AS$6,$X267*$F267,0)),$X267*$F267*(VLOOKUP($Q267,'Workforce distribution'!$C$8:$AD$30,AS$7,FALSE)))),0)</f>
        <v>0</v>
      </c>
      <c r="AT267" s="30">
        <f>_xlfn.IFNA(IF($O267="days",$Y267*(VLOOKUP($K267,'Bed parameters'!$A$9:$I$12,9,FALSE))*$F267*(VLOOKUP($Q267,'Workforce distribution'!$C$8:$AD$30,AT$7,FALSE)),IF($Q267="n/a",(IF($P267=AT$6,$X267*$F267,0)),$X267*$F267*(VLOOKUP($Q267,'Workforce distribution'!$C$8:$AD$30,AT$7,FALSE)))),0)</f>
        <v>0</v>
      </c>
      <c r="AU267" s="30">
        <f>_xlfn.IFNA(IF($O267="days",$Y267*(VLOOKUP($K267,'Bed parameters'!$A$9:$I$12,9,FALSE))*$F267*(VLOOKUP($Q267,'Workforce distribution'!$C$8:$AD$30,AU$7,FALSE)),IF($Q267="n/a",(IF($P267=AU$6,$X267*$F267,0)),$X267*$F267*(VLOOKUP($Q267,'Workforce distribution'!$C$8:$AD$30,AU$7,FALSE)))),0)</f>
        <v>0</v>
      </c>
      <c r="AV267" s="30">
        <f>_xlfn.IFNA(IF($O267="days",$Y267*(VLOOKUP($K267,'Bed parameters'!$A$9:$I$12,9,FALSE))*$F267*(VLOOKUP($Q267,'Workforce distribution'!$C$8:$AD$30,AV$7,FALSE)),IF($Q267="n/a",(IF($P267=AV$6,$X267*$F267,0)),$X267*$F267*(VLOOKUP($Q267,'Workforce distribution'!$C$8:$AD$30,AV$7,FALSE)))),0)</f>
        <v>0</v>
      </c>
      <c r="AW267" s="30">
        <f>_xlfn.IFNA(IF($O267="days",$Y267*(VLOOKUP($K267,'Bed parameters'!$A$9:$I$12,9,FALSE))*$F267*(VLOOKUP($Q267,'Workforce distribution'!$C$8:$AD$30,AW$7,FALSE)),IF($Q267="n/a",(IF($P267=AW$6,$X267*$F267,0)),$X267*$F267*(VLOOKUP($Q267,'Workforce distribution'!$C$8:$AD$30,AW$7,FALSE)))),0)</f>
        <v>0</v>
      </c>
      <c r="AX267" s="30">
        <f>_xlfn.IFNA(IF($O267="days",$Y267*(VLOOKUP($K267,'Bed parameters'!$A$9:$I$12,9,FALSE))*$F267*(VLOOKUP($Q267,'Workforce distribution'!$C$8:$AD$30,AX$7,FALSE)),IF($Q267="n/a",(IF($P267=AX$6,$X267*$F267,0)),$X267*$F267*(VLOOKUP($Q267,'Workforce distribution'!$C$8:$AD$30,AX$7,FALSE)))),0)</f>
        <v>0</v>
      </c>
      <c r="AY267" s="30">
        <f>_xlfn.IFNA(IF($O267="days",$Y267*(VLOOKUP($K267,'Bed parameters'!$A$9:$I$12,9,FALSE))*$F267*(VLOOKUP($Q267,'Workforce distribution'!$C$8:$AD$30,AY$7,FALSE)),IF($Q267="n/a",(IF($P267=AY$6,$X267*$F267,0)),$X267*$F267*(VLOOKUP($Q267,'Workforce distribution'!$C$8:$AD$30,AY$7,FALSE)))),0)</f>
        <v>0</v>
      </c>
      <c r="AZ267" s="30">
        <f>_xlfn.IFNA(IF($O267="days",$Y267*(VLOOKUP($K267,'Bed parameters'!$A$9:$I$12,9,FALSE))*$F267*(VLOOKUP($Q267,'Workforce distribution'!$C$8:$AD$30,AZ$7,FALSE)),IF($Q267="n/a",(IF($P267=AZ$6,$X267*$F267,0)),$X267*$F267*(VLOOKUP($Q267,'Workforce distribution'!$C$8:$AD$30,AZ$7,FALSE)))),0)</f>
        <v>0</v>
      </c>
      <c r="BA267" s="30">
        <f>_xlfn.IFNA(IF($O267="days",$Y267*(VLOOKUP($K267,'Bed parameters'!$A$9:$I$12,9,FALSE))*$F267*(VLOOKUP($Q267,'Workforce distribution'!$C$8:$AD$30,BA$7,FALSE)),IF($Q267="n/a",(IF($P267=BA$6,$X267*$F267,0)),$X267*$F267*(VLOOKUP($Q267,'Workforce distribution'!$C$8:$AD$30,BA$7,FALSE)))),0)</f>
        <v>0</v>
      </c>
      <c r="BB267" s="30">
        <f>_xlfn.IFNA(IF($O267="days",$Y267*(VLOOKUP($K267,'Bed parameters'!$A$9:$I$12,9,FALSE))*$F267*(VLOOKUP($Q267,'Workforce distribution'!$C$8:$AD$30,BB$7,FALSE)),IF($Q267="n/a",(IF($P267=BB$6,$X267*$F267,0)),$X267*$F267*(VLOOKUP($Q267,'Workforce distribution'!$C$8:$AD$30,BB$7,FALSE)))),0)</f>
        <v>0</v>
      </c>
      <c r="BC267" s="149">
        <f t="shared" si="41"/>
        <v>0</v>
      </c>
      <c r="BD267" s="288">
        <f>IF($Q267="n/a",(IF('Workforce hours'!D$30=0,0,(AB267/'Workforce hours'!D$30))),(IF(VLOOKUP($Q267,'Workforce hours'!$C$8:$AD$30,BD$7,FALSE)=0,0,(AB267/(VLOOKUP($Q267,'Workforce hours'!$C$8:$AD$30,BD$7,FALSE))))))</f>
        <v>0</v>
      </c>
      <c r="BE267" s="288">
        <f>IF($Q267="n/a",(IF('Workforce hours'!E$30=0,0,(AC267/'Workforce hours'!E$30))),(IF(VLOOKUP($Q267,'Workforce hours'!$C$8:$AD$30,BE$7,FALSE)=0,0,(AC267/(VLOOKUP($Q267,'Workforce hours'!$C$8:$AD$30,BE$7,FALSE))))))</f>
        <v>0</v>
      </c>
      <c r="BF267" s="288">
        <f>IF($Q267="n/a",(IF('Workforce hours'!F$30=0,0,(AD267/'Workforce hours'!F$30))),(IF(VLOOKUP($Q267,'Workforce hours'!$C$8:$AD$30,BF$7,FALSE)=0,0,(AD267/(VLOOKUP($Q267,'Workforce hours'!$C$8:$AD$30,BF$7,FALSE))))))</f>
        <v>0</v>
      </c>
      <c r="BG267" s="288">
        <f>IF($Q267="n/a",(IF('Workforce hours'!G$30=0,0,(AE267/'Workforce hours'!G$30))),(IF(VLOOKUP($Q267,'Workforce hours'!$C$8:$AD$30,BG$7,FALSE)=0,0,(AE267/(VLOOKUP($Q267,'Workforce hours'!$C$8:$AD$30,BG$7,FALSE))))))</f>
        <v>0</v>
      </c>
      <c r="BH267" s="288">
        <f>IF($Q267="n/a",(IF('Workforce hours'!H$30=0,0,(AF267/'Workforce hours'!H$30))),(IF(VLOOKUP($Q267,'Workforce hours'!$C$8:$AD$30,BH$7,FALSE)=0,0,(AF267/(VLOOKUP($Q267,'Workforce hours'!$C$8:$AD$30,BH$7,FALSE))))))</f>
        <v>0</v>
      </c>
      <c r="BI267" s="288">
        <f>IF($Q267="n/a",(IF('Workforce hours'!I$30=0,0,(AG267/'Workforce hours'!I$30))),(IF(VLOOKUP($Q267,'Workforce hours'!$C$8:$AD$30,BI$7,FALSE)=0,0,(AG267/(VLOOKUP($Q267,'Workforce hours'!$C$8:$AD$30,BI$7,FALSE))))))</f>
        <v>0</v>
      </c>
      <c r="BJ267" s="288">
        <f>IF($Q267="n/a",(IF('Workforce hours'!J$30=0,0,(AH267/'Workforce hours'!J$30))),(IF(VLOOKUP($Q267,'Workforce hours'!$C$8:$AD$30,BJ$7,FALSE)=0,0,(AH267/(VLOOKUP($Q267,'Workforce hours'!$C$8:$AD$30,BJ$7,FALSE))))))</f>
        <v>0</v>
      </c>
      <c r="BK267" s="288">
        <f>IF($Q267="n/a",(IF('Workforce hours'!K$30=0,0,(AI267/'Workforce hours'!K$30))),(IF(VLOOKUP($Q267,'Workforce hours'!$C$8:$AD$30,BK$7,FALSE)=0,0,(AI267/(VLOOKUP($Q267,'Workforce hours'!$C$8:$AD$30,BK$7,FALSE))))))</f>
        <v>0</v>
      </c>
      <c r="BL267" s="288">
        <f>IF($Q267="n/a",(IF('Workforce hours'!L$30=0,0,(AJ267/'Workforce hours'!L$30))),(IF(VLOOKUP($Q267,'Workforce hours'!$C$8:$AD$30,BL$7,FALSE)=0,0,(AJ267/(VLOOKUP($Q267,'Workforce hours'!$C$8:$AD$30,BL$7,FALSE))))))</f>
        <v>0</v>
      </c>
      <c r="BM267" s="288">
        <f>IF($Q267="n/a",(IF('Workforce hours'!M$30=0,0,(AK267/'Workforce hours'!M$30))),(IF(VLOOKUP($Q267,'Workforce hours'!$C$8:$AD$30,BM$7,FALSE)=0,0,(AK267/(VLOOKUP($Q267,'Workforce hours'!$C$8:$AD$30,BM$7,FALSE))))))</f>
        <v>0</v>
      </c>
      <c r="BN267" s="288">
        <f>IF($Q267="n/a",(IF('Workforce hours'!N$30=0,0,(AL267/'Workforce hours'!N$30))),(IF(VLOOKUP($Q267,'Workforce hours'!$C$8:$AD$30,BN$7,FALSE)=0,0,(AL267/(VLOOKUP($Q267,'Workforce hours'!$C$8:$AD$30,BN$7,FALSE))))))</f>
        <v>0</v>
      </c>
      <c r="BO267" s="288">
        <f>IF($Q267="n/a",(IF('Workforce hours'!O$30=0,0,(AM267/'Workforce hours'!O$30))),(IF(VLOOKUP($Q267,'Workforce hours'!$C$8:$AD$30,BO$7,FALSE)=0,0,(AM267/(VLOOKUP($Q267,'Workforce hours'!$C$8:$AD$30,BO$7,FALSE))))))</f>
        <v>0</v>
      </c>
      <c r="BP267" s="288">
        <f>IF($Q267="n/a",(IF('Workforce hours'!P$30=0,0,(AN267/'Workforce hours'!P$30))),(IF(VLOOKUP($Q267,'Workforce hours'!$C$8:$AD$30,BP$7,FALSE)=0,0,(AN267/(VLOOKUP($Q267,'Workforce hours'!$C$8:$AD$30,BP$7,FALSE))))))</f>
        <v>0</v>
      </c>
      <c r="BQ267" s="288">
        <f>IF($Q267="n/a",(IF('Workforce hours'!Q$30=0,0,(AO267/'Workforce hours'!Q$30))),(IF(VLOOKUP($Q267,'Workforce hours'!$C$8:$AD$30,BQ$7,FALSE)=0,0,(AO267/(VLOOKUP($Q267,'Workforce hours'!$C$8:$AD$30,BQ$7,FALSE))))))</f>
        <v>0</v>
      </c>
      <c r="BR267" s="288">
        <f>IF($Q267="n/a",(IF('Workforce hours'!R$30=0,0,(AP267/'Workforce hours'!R$30))),(IF(VLOOKUP($Q267,'Workforce hours'!$C$8:$AD$30,BR$7,FALSE)=0,0,(AP267/(VLOOKUP($Q267,'Workforce hours'!$C$8:$AD$30,BR$7,FALSE))))))</f>
        <v>0</v>
      </c>
      <c r="BS267" s="288">
        <f>IF($Q267="n/a",(IF('Workforce hours'!S$30=0,0,(AQ267/'Workforce hours'!S$30))),(IF(VLOOKUP($Q267,'Workforce hours'!$C$8:$AD$30,BS$7,FALSE)=0,0,(AQ267/(VLOOKUP($Q267,'Workforce hours'!$C$8:$AD$30,BS$7,FALSE))))))</f>
        <v>0</v>
      </c>
      <c r="BT267" s="288">
        <f>IF($Q267="n/a",(IF('Workforce hours'!T$30=0,0,(AR267/'Workforce hours'!T$30))),(IF(VLOOKUP($Q267,'Workforce hours'!$C$8:$AD$30,BT$7,FALSE)=0,0,(AR267/(VLOOKUP($Q267,'Workforce hours'!$C$8:$AD$30,BT$7,FALSE))))))</f>
        <v>0</v>
      </c>
      <c r="BU267" s="288">
        <f>IF($Q267="n/a",(IF('Workforce hours'!U$30=0,0,(AS267/'Workforce hours'!U$30))),(IF(VLOOKUP($Q267,'Workforce hours'!$C$8:$AD$30,BU$7,FALSE)=0,0,(AS267/(VLOOKUP($Q267,'Workforce hours'!$C$8:$AD$30,BU$7,FALSE))))))</f>
        <v>0</v>
      </c>
      <c r="BV267" s="288">
        <f>IF($Q267="n/a",(IF('Workforce hours'!V$30=0,0,(AT267/'Workforce hours'!V$30))),(IF(VLOOKUP($Q267,'Workforce hours'!$C$8:$AD$30,BV$7,FALSE)=0,0,(AT267/(VLOOKUP($Q267,'Workforce hours'!$C$8:$AD$30,BV$7,FALSE))))))</f>
        <v>0</v>
      </c>
      <c r="BW267" s="288">
        <f>IF($Q267="n/a",(IF('Workforce hours'!W$30=0,0,(AU267/'Workforce hours'!W$30))),(IF(VLOOKUP($Q267,'Workforce hours'!$C$8:$AD$30,BW$7,FALSE)=0,0,(AU267/(VLOOKUP($Q267,'Workforce hours'!$C$8:$AD$30,BW$7,FALSE))))))</f>
        <v>0</v>
      </c>
      <c r="BX267" s="288">
        <f>IF($Q267="n/a",(IF('Workforce hours'!X$30=0,0,(AV267/'Workforce hours'!X$30))),(IF(VLOOKUP($Q267,'Workforce hours'!$C$8:$AD$30,BX$7,FALSE)=0,0,(AV267/(VLOOKUP($Q267,'Workforce hours'!$C$8:$AD$30,BX$7,FALSE))))))</f>
        <v>0</v>
      </c>
      <c r="BY267" s="288">
        <f>IF($Q267="n/a",(IF('Workforce hours'!Y$30=0,0,(AW267/'Workforce hours'!Y$30))),(IF(VLOOKUP($Q267,'Workforce hours'!$C$8:$AD$30,BY$7,FALSE)=0,0,(AW267/(VLOOKUP($Q267,'Workforce hours'!$C$8:$AD$30,BY$7,FALSE))))))</f>
        <v>0</v>
      </c>
      <c r="BZ267" s="288">
        <f>IF($Q267="n/a",(IF('Workforce hours'!Z$30=0,0,(AX267/'Workforce hours'!Z$30))),(IF(VLOOKUP($Q267,'Workforce hours'!$C$8:$AD$30,BZ$7,FALSE)=0,0,(AX267/(VLOOKUP($Q267,'Workforce hours'!$C$8:$AD$30,BZ$7,FALSE))))))</f>
        <v>0</v>
      </c>
      <c r="CA267" s="288">
        <f>IF($Q267="n/a",(IF('Workforce hours'!AA$30=0,0,(AY267/'Workforce hours'!AA$30))),(IF(VLOOKUP($Q267,'Workforce hours'!$C$8:$AD$30,CA$7,FALSE)=0,0,(AY267/(VLOOKUP($Q267,'Workforce hours'!$C$8:$AD$30,CA$7,FALSE))))))</f>
        <v>0</v>
      </c>
      <c r="CB267" s="288">
        <f>IF($Q267="n/a",(IF('Workforce hours'!AB$30=0,0,(AZ267/'Workforce hours'!AB$30))),(IF(VLOOKUP($Q267,'Workforce hours'!$C$8:$AD$30,CB$7,FALSE)=0,0,(AZ267/(VLOOKUP($Q267,'Workforce hours'!$C$8:$AD$30,CB$7,FALSE))))))</f>
        <v>0</v>
      </c>
      <c r="CC267" s="288">
        <f>IF($Q267="n/a",(IF('Workforce hours'!AC$30=0,0,(BA267/'Workforce hours'!AC$30))),(IF(VLOOKUP($Q267,'Workforce hours'!$C$8:$AD$30,CC$7,FALSE)=0,0,(BA267/(VLOOKUP($Q267,'Workforce hours'!$C$8:$AD$30,CC$7,FALSE))))))</f>
        <v>0</v>
      </c>
      <c r="CD267" s="288">
        <f>IF($Q267="n/a",(IF('Workforce hours'!AD$30=0,0,(BB267/'Workforce hours'!AD$30))),(IF(VLOOKUP($Q267,'Workforce hours'!$C$8:$AD$30,CD$7,FALSE)=0,0,(BB267/(VLOOKUP($Q267,'Workforce hours'!$C$8:$AD$30,CD$7,FALSE))))))</f>
        <v>0</v>
      </c>
      <c r="CE267" s="289">
        <f t="shared" si="42"/>
        <v>0</v>
      </c>
      <c r="CF267" s="290">
        <f>BD267*'Workforce costs'!B$9*(1+'Workforce costs'!B$10)*(1+'Workforce costs'!B$11)</f>
        <v>0</v>
      </c>
      <c r="CG267" s="290">
        <f>BE267*'Workforce costs'!C$9*(1+'Workforce costs'!C$10)*(1+'Workforce costs'!C$11)</f>
        <v>0</v>
      </c>
      <c r="CH267" s="290">
        <f>BF267*'Workforce costs'!D$9*(1+'Workforce costs'!D$10)*(1+'Workforce costs'!D$11)</f>
        <v>0</v>
      </c>
      <c r="CI267" s="290">
        <f>BG267*'Workforce costs'!E$9*(1+'Workforce costs'!E$10)*(1+'Workforce costs'!E$11)</f>
        <v>0</v>
      </c>
      <c r="CJ267" s="290">
        <f>BH267*'Workforce costs'!F$9*(1+'Workforce costs'!F$10)*(1+'Workforce costs'!F$11)</f>
        <v>0</v>
      </c>
      <c r="CK267" s="290">
        <f>BI267*'Workforce costs'!G$9*(1+'Workforce costs'!G$10)*(1+'Workforce costs'!G$11)</f>
        <v>0</v>
      </c>
      <c r="CL267" s="290">
        <f>BJ267*'Workforce costs'!H$9*(1+'Workforce costs'!H$10)*(1+'Workforce costs'!H$11)</f>
        <v>0</v>
      </c>
      <c r="CM267" s="290">
        <f>BK267*'Workforce costs'!I$9*(1+'Workforce costs'!I$10)*(1+'Workforce costs'!I$11)</f>
        <v>0</v>
      </c>
      <c r="CN267" s="290">
        <f>BL267*'Workforce costs'!J$9*(1+'Workforce costs'!J$10)*(1+'Workforce costs'!J$11)</f>
        <v>0</v>
      </c>
      <c r="CO267" s="290">
        <f>BM267*'Workforce costs'!K$9*(1+'Workforce costs'!K$10)*(1+'Workforce costs'!K$11)</f>
        <v>0</v>
      </c>
      <c r="CP267" s="290">
        <f>BN267*'Workforce costs'!L$9*(1+'Workforce costs'!L$10)*(1+'Workforce costs'!L$11)</f>
        <v>0</v>
      </c>
      <c r="CQ267" s="290">
        <f>BO267*'Workforce costs'!M$9*(1+'Workforce costs'!M$10)*(1+'Workforce costs'!M$11)</f>
        <v>0</v>
      </c>
      <c r="CR267" s="290">
        <f>BP267*'Workforce costs'!N$9*(1+'Workforce costs'!N$10)*(1+'Workforce costs'!N$11)</f>
        <v>0</v>
      </c>
      <c r="CS267" s="290">
        <f>BQ267*'Workforce costs'!O$9*(1+'Workforce costs'!O$10)*(1+'Workforce costs'!O$11)</f>
        <v>0</v>
      </c>
      <c r="CT267" s="290">
        <f>BR267*'Workforce costs'!P$9*(1+'Workforce costs'!P$10)*(1+'Workforce costs'!P$11)</f>
        <v>0</v>
      </c>
      <c r="CU267" s="290">
        <f>BS267*'Workforce costs'!Q$9*(1+'Workforce costs'!Q$10)*(1+'Workforce costs'!Q$11)</f>
        <v>0</v>
      </c>
      <c r="CV267" s="290">
        <f>BT267*'Workforce costs'!R$9*(1+'Workforce costs'!R$10)*(1+'Workforce costs'!R$11)</f>
        <v>0</v>
      </c>
      <c r="CW267" s="290">
        <f>BU267*'Workforce costs'!S$9*(1+'Workforce costs'!S$10)*(1+'Workforce costs'!S$11)</f>
        <v>0</v>
      </c>
      <c r="CX267" s="290">
        <f>BV267*'Workforce costs'!T$9*(1+'Workforce costs'!T$10)*(1+'Workforce costs'!T$11)</f>
        <v>0</v>
      </c>
      <c r="CY267" s="290">
        <f>BW267*'Workforce costs'!U$9*(1+'Workforce costs'!U$10)*(1+'Workforce costs'!U$11)</f>
        <v>0</v>
      </c>
      <c r="CZ267" s="290">
        <f>BX267*'Workforce costs'!V$9*(1+'Workforce costs'!V$10)*(1+'Workforce costs'!V$11)</f>
        <v>0</v>
      </c>
      <c r="DA267" s="290">
        <f>BY267*'Workforce costs'!W$9*(1+'Workforce costs'!W$10)*(1+'Workforce costs'!W$11)</f>
        <v>0</v>
      </c>
      <c r="DB267" s="290">
        <f>BZ267*'Workforce costs'!X$9*(1+'Workforce costs'!X$10)*(1+'Workforce costs'!X$11)</f>
        <v>0</v>
      </c>
      <c r="DC267" s="290">
        <f>CA267*'Workforce costs'!Y$9*(1+'Workforce costs'!Y$10)*(1+'Workforce costs'!Y$11)</f>
        <v>0</v>
      </c>
      <c r="DD267" s="290">
        <f>CB267*'Workforce costs'!Z$9*(1+'Workforce costs'!Z$10)*(1+'Workforce costs'!Z$11)</f>
        <v>0</v>
      </c>
      <c r="DE267" s="290">
        <f>CC267*'Workforce costs'!AA$9*(1+'Workforce costs'!AA$10)*(1+'Workforce costs'!AA$11)</f>
        <v>0</v>
      </c>
      <c r="DF267" s="290">
        <f>CD267*'Workforce costs'!AB$9*(1+'Workforce costs'!AB$10)*(1+'Workforce costs'!AB$11)</f>
        <v>0</v>
      </c>
    </row>
    <row r="268" spans="1:110" x14ac:dyDescent="0.3">
      <c r="A268" s="2" t="str">
        <f>Outputs!$A$4</f>
        <v>Australia</v>
      </c>
      <c r="B268" s="2" t="str">
        <f t="shared" si="35"/>
        <v>Australia 18to24</v>
      </c>
      <c r="C268" s="30">
        <f>VLOOKUP($B268,Populations!$D$15:$H$1920,3,FALSE)</f>
        <v>2374194</v>
      </c>
      <c r="D268" s="255">
        <f>IF(OR($H268="General pop",$H268="Schools",$H268="Workplace",$H268="Skills Training",$H268="Digital Supports"),1,VLOOKUP($B268,Populations!$D$15:$H$1920,5,FALSE))</f>
        <v>1</v>
      </c>
      <c r="E268" s="88">
        <f>VLOOKUP(I268,Epidemiology!$C$10:$H$47,6,FALSE)</f>
        <v>820</v>
      </c>
      <c r="F268" s="102">
        <f>'Care profiles'!R269</f>
        <v>1</v>
      </c>
      <c r="G268" s="15" t="str">
        <f>'Care profiles'!A269</f>
        <v>18to24</v>
      </c>
      <c r="H268" s="15" t="str">
        <f>'Care profiles'!B269</f>
        <v>Attempts</v>
      </c>
      <c r="I268" s="15" t="str">
        <f>'Care profiles'!C269</f>
        <v>Attempts_18-24yrs</v>
      </c>
      <c r="J268" s="15" t="str">
        <f>'Care profiles'!D269</f>
        <v>Care profile</v>
      </c>
      <c r="K268" s="15" t="str">
        <f>'Care profiles'!E269</f>
        <v>Co-Response Teams</v>
      </c>
      <c r="L268" s="104">
        <f>'Care profiles'!F269</f>
        <v>0.2</v>
      </c>
      <c r="M268" s="15">
        <f>'Care profiles'!G269</f>
        <v>1</v>
      </c>
      <c r="N268" s="15">
        <f>'Care profiles'!H269</f>
        <v>120</v>
      </c>
      <c r="O268" s="15" t="str">
        <f>'Care profiles'!I269</f>
        <v>min</v>
      </c>
      <c r="P268" s="15" t="str">
        <f>'Care profiles'!J269</f>
        <v>Team</v>
      </c>
      <c r="Q268" s="15" t="str">
        <f>'Care profiles'!K269</f>
        <v>Co-Response Team</v>
      </c>
      <c r="R268" s="15" t="str">
        <f>'Care profiles'!M269</f>
        <v>N</v>
      </c>
      <c r="S268" s="15" t="str">
        <f>'Care profiles'!O269</f>
        <v>Y</v>
      </c>
      <c r="T268" s="15" t="str">
        <f>'Care profiles'!Q269</f>
        <v>N</v>
      </c>
      <c r="U268" s="30">
        <f t="shared" si="36"/>
        <v>19468.390800000001</v>
      </c>
      <c r="V268" s="30">
        <f t="shared" si="37"/>
        <v>3893.6781600000004</v>
      </c>
      <c r="W268" s="30">
        <f>IF(M268="n/a",0,IF(O268="days",V268*M268*(1+(VLOOKUP(K268,'Bed parameters'!$A$9:$G$12,7,FALSE))),V268*M268))</f>
        <v>3893.6781600000004</v>
      </c>
      <c r="X268" s="30">
        <f t="shared" si="38"/>
        <v>7787.3563200000008</v>
      </c>
      <c r="Y268" s="30">
        <f t="shared" si="39"/>
        <v>0</v>
      </c>
      <c r="Z268" s="113">
        <f>_xlfn.IFNA(Y268/((VLOOKUP(K268,'Bed parameters'!$A$9:$G$12,3,FALSE))*(VLOOKUP(K268,'Bed parameters'!$A$9:$G$12,5,FALSE))),0)</f>
        <v>0</v>
      </c>
      <c r="AA268" s="30">
        <f t="shared" si="40"/>
        <v>7787.3563200000008</v>
      </c>
      <c r="AB268" s="30">
        <f>_xlfn.IFNA(IF($O268="days",$Y268*(VLOOKUP($K268,'Bed parameters'!$A$9:$I$12,9,FALSE))*$F268*(VLOOKUP($Q268,'Workforce distribution'!$C$8:$AD$30,AB$7,FALSE)),IF($Q268="n/a",(IF($P268=AB$6,$X268*$F268,0)),$X268*$F268*(VLOOKUP($Q268,'Workforce distribution'!$C$8:$AD$30,AB$7,FALSE)))),0)</f>
        <v>0</v>
      </c>
      <c r="AC268" s="30">
        <f>_xlfn.IFNA(IF($O268="days",$Y268*(VLOOKUP($K268,'Bed parameters'!$A$9:$I$12,9,FALSE))*$F268*(VLOOKUP($Q268,'Workforce distribution'!$C$8:$AD$30,AC$7,FALSE)),IF($Q268="n/a",(IF($P268=AC$6,$X268*$F268,0)),$X268*$F268*(VLOOKUP($Q268,'Workforce distribution'!$C$8:$AD$30,AC$7,FALSE)))),0)</f>
        <v>0</v>
      </c>
      <c r="AD268" s="30">
        <f>_xlfn.IFNA(IF($O268="days",$Y268*(VLOOKUP($K268,'Bed parameters'!$A$9:$I$12,9,FALSE))*$F268*(VLOOKUP($Q268,'Workforce distribution'!$C$8:$AD$30,AD$7,FALSE)),IF($Q268="n/a",(IF($P268=AD$6,$X268*$F268,0)),$X268*$F268*(VLOOKUP($Q268,'Workforce distribution'!$C$8:$AD$30,AD$7,FALSE)))),0)</f>
        <v>0</v>
      </c>
      <c r="AE268" s="30">
        <f>_xlfn.IFNA(IF($O268="days",$Y268*(VLOOKUP($K268,'Bed parameters'!$A$9:$I$12,9,FALSE))*$F268*(VLOOKUP($Q268,'Workforce distribution'!$C$8:$AD$30,AE$7,FALSE)),IF($Q268="n/a",(IF($P268=AE$6,$X268*$F268,0)),$X268*$F268*(VLOOKUP($Q268,'Workforce distribution'!$C$8:$AD$30,AE$7,FALSE)))),0)</f>
        <v>3893.6781600000004</v>
      </c>
      <c r="AF268" s="30">
        <f>_xlfn.IFNA(IF($O268="days",$Y268*(VLOOKUP($K268,'Bed parameters'!$A$9:$I$12,9,FALSE))*$F268*(VLOOKUP($Q268,'Workforce distribution'!$C$8:$AD$30,AF$7,FALSE)),IF($Q268="n/a",(IF($P268=AF$6,$X268*$F268,0)),$X268*$F268*(VLOOKUP($Q268,'Workforce distribution'!$C$8:$AD$30,AF$7,FALSE)))),0)</f>
        <v>0</v>
      </c>
      <c r="AG268" s="30">
        <f>_xlfn.IFNA(IF($O268="days",$Y268*(VLOOKUP($K268,'Bed parameters'!$A$9:$I$12,9,FALSE))*$F268*(VLOOKUP($Q268,'Workforce distribution'!$C$8:$AD$30,AG$7,FALSE)),IF($Q268="n/a",(IF($P268=AG$6,$X268*$F268,0)),$X268*$F268*(VLOOKUP($Q268,'Workforce distribution'!$C$8:$AD$30,AG$7,FALSE)))),0)</f>
        <v>0</v>
      </c>
      <c r="AH268" s="30">
        <f>_xlfn.IFNA(IF($O268="days",$Y268*(VLOOKUP($K268,'Bed parameters'!$A$9:$I$12,9,FALSE))*$F268*(VLOOKUP($Q268,'Workforce distribution'!$C$8:$AD$30,AH$7,FALSE)),IF($Q268="n/a",(IF($P268=AH$6,$X268*$F268,0)),$X268*$F268*(VLOOKUP($Q268,'Workforce distribution'!$C$8:$AD$30,AH$7,FALSE)))),0)</f>
        <v>0</v>
      </c>
      <c r="AI268" s="30">
        <f>_xlfn.IFNA(IF($O268="days",$Y268*(VLOOKUP($K268,'Bed parameters'!$A$9:$I$12,9,FALSE))*$F268*(VLOOKUP($Q268,'Workforce distribution'!$C$8:$AD$30,AI$7,FALSE)),IF($Q268="n/a",(IF($P268=AI$6,$X268*$F268,0)),$X268*$F268*(VLOOKUP($Q268,'Workforce distribution'!$C$8:$AD$30,AI$7,FALSE)))),0)</f>
        <v>0</v>
      </c>
      <c r="AJ268" s="30">
        <f>_xlfn.IFNA(IF($O268="days",$Y268*(VLOOKUP($K268,'Bed parameters'!$A$9:$I$12,9,FALSE))*$F268*(VLOOKUP($Q268,'Workforce distribution'!$C$8:$AD$30,AJ$7,FALSE)),IF($Q268="n/a",(IF($P268=AJ$6,$X268*$F268,0)),$X268*$F268*(VLOOKUP($Q268,'Workforce distribution'!$C$8:$AD$30,AJ$7,FALSE)))),0)</f>
        <v>0</v>
      </c>
      <c r="AK268" s="30">
        <f>_xlfn.IFNA(IF($O268="days",$Y268*(VLOOKUP($K268,'Bed parameters'!$A$9:$I$12,9,FALSE))*$F268*(VLOOKUP($Q268,'Workforce distribution'!$C$8:$AD$30,AK$7,FALSE)),IF($Q268="n/a",(IF($P268=AK$6,$X268*$F268,0)),$X268*$F268*(VLOOKUP($Q268,'Workforce distribution'!$C$8:$AD$30,AK$7,FALSE)))),0)</f>
        <v>0</v>
      </c>
      <c r="AL268" s="30">
        <f>_xlfn.IFNA(IF($O268="days",$Y268*(VLOOKUP($K268,'Bed parameters'!$A$9:$I$12,9,FALSE))*$F268*(VLOOKUP($Q268,'Workforce distribution'!$C$8:$AD$30,AL$7,FALSE)),IF($Q268="n/a",(IF($P268=AL$6,$X268*$F268,0)),$X268*$F268*(VLOOKUP($Q268,'Workforce distribution'!$C$8:$AD$30,AL$7,FALSE)))),0)</f>
        <v>0</v>
      </c>
      <c r="AM268" s="30">
        <f>_xlfn.IFNA(IF($O268="days",$Y268*(VLOOKUP($K268,'Bed parameters'!$A$9:$I$12,9,FALSE))*$F268*(VLOOKUP($Q268,'Workforce distribution'!$C$8:$AD$30,AM$7,FALSE)),IF($Q268="n/a",(IF($P268=AM$6,$X268*$F268,0)),$X268*$F268*(VLOOKUP($Q268,'Workforce distribution'!$C$8:$AD$30,AM$7,FALSE)))),0)</f>
        <v>0</v>
      </c>
      <c r="AN268" s="30">
        <f>_xlfn.IFNA(IF($O268="days",$Y268*(VLOOKUP($K268,'Bed parameters'!$A$9:$I$12,9,FALSE))*$F268*(VLOOKUP($Q268,'Workforce distribution'!$C$8:$AD$30,AN$7,FALSE)),IF($Q268="n/a",(IF($P268=AN$6,$X268*$F268,0)),$X268*$F268*(VLOOKUP($Q268,'Workforce distribution'!$C$8:$AD$30,AN$7,FALSE)))),0)</f>
        <v>0</v>
      </c>
      <c r="AO268" s="30">
        <f>_xlfn.IFNA(IF($O268="days",$Y268*(VLOOKUP($K268,'Bed parameters'!$A$9:$I$12,9,FALSE))*$F268*(VLOOKUP($Q268,'Workforce distribution'!$C$8:$AD$30,AO$7,FALSE)),IF($Q268="n/a",(IF($P268=AO$6,$X268*$F268,0)),$X268*$F268*(VLOOKUP($Q268,'Workforce distribution'!$C$8:$AD$30,AO$7,FALSE)))),0)</f>
        <v>0</v>
      </c>
      <c r="AP268" s="30">
        <f>_xlfn.IFNA(IF($O268="days",$Y268*(VLOOKUP($K268,'Bed parameters'!$A$9:$I$12,9,FALSE))*$F268*(VLOOKUP($Q268,'Workforce distribution'!$C$8:$AD$30,AP$7,FALSE)),IF($Q268="n/a",(IF($P268=AP$6,$X268*$F268,0)),$X268*$F268*(VLOOKUP($Q268,'Workforce distribution'!$C$8:$AD$30,AP$7,FALSE)))),0)</f>
        <v>0</v>
      </c>
      <c r="AQ268" s="30">
        <f>_xlfn.IFNA(IF($O268="days",$Y268*(VLOOKUP($K268,'Bed parameters'!$A$9:$I$12,9,FALSE))*$F268*(VLOOKUP($Q268,'Workforce distribution'!$C$8:$AD$30,AQ$7,FALSE)),IF($Q268="n/a",(IF($P268=AQ$6,$X268*$F268,0)),$X268*$F268*(VLOOKUP($Q268,'Workforce distribution'!$C$8:$AD$30,AQ$7,FALSE)))),0)</f>
        <v>0</v>
      </c>
      <c r="AR268" s="30">
        <f>_xlfn.IFNA(IF($O268="days",$Y268*(VLOOKUP($K268,'Bed parameters'!$A$9:$I$12,9,FALSE))*$F268*(VLOOKUP($Q268,'Workforce distribution'!$C$8:$AD$30,AR$7,FALSE)),IF($Q268="n/a",(IF($P268=AR$6,$X268*$F268,0)),$X268*$F268*(VLOOKUP($Q268,'Workforce distribution'!$C$8:$AD$30,AR$7,FALSE)))),0)</f>
        <v>0</v>
      </c>
      <c r="AS268" s="30">
        <f>_xlfn.IFNA(IF($O268="days",$Y268*(VLOOKUP($K268,'Bed parameters'!$A$9:$I$12,9,FALSE))*$F268*(VLOOKUP($Q268,'Workforce distribution'!$C$8:$AD$30,AS$7,FALSE)),IF($Q268="n/a",(IF($P268=AS$6,$X268*$F268,0)),$X268*$F268*(VLOOKUP($Q268,'Workforce distribution'!$C$8:$AD$30,AS$7,FALSE)))),0)</f>
        <v>3893.6781600000004</v>
      </c>
      <c r="AT268" s="30">
        <f>_xlfn.IFNA(IF($O268="days",$Y268*(VLOOKUP($K268,'Bed parameters'!$A$9:$I$12,9,FALSE))*$F268*(VLOOKUP($Q268,'Workforce distribution'!$C$8:$AD$30,AT$7,FALSE)),IF($Q268="n/a",(IF($P268=AT$6,$X268*$F268,0)),$X268*$F268*(VLOOKUP($Q268,'Workforce distribution'!$C$8:$AD$30,AT$7,FALSE)))),0)</f>
        <v>0</v>
      </c>
      <c r="AU268" s="30">
        <f>_xlfn.IFNA(IF($O268="days",$Y268*(VLOOKUP($K268,'Bed parameters'!$A$9:$I$12,9,FALSE))*$F268*(VLOOKUP($Q268,'Workforce distribution'!$C$8:$AD$30,AU$7,FALSE)),IF($Q268="n/a",(IF($P268=AU$6,$X268*$F268,0)),$X268*$F268*(VLOOKUP($Q268,'Workforce distribution'!$C$8:$AD$30,AU$7,FALSE)))),0)</f>
        <v>0</v>
      </c>
      <c r="AV268" s="30">
        <f>_xlfn.IFNA(IF($O268="days",$Y268*(VLOOKUP($K268,'Bed parameters'!$A$9:$I$12,9,FALSE))*$F268*(VLOOKUP($Q268,'Workforce distribution'!$C$8:$AD$30,AV$7,FALSE)),IF($Q268="n/a",(IF($P268=AV$6,$X268*$F268,0)),$X268*$F268*(VLOOKUP($Q268,'Workforce distribution'!$C$8:$AD$30,AV$7,FALSE)))),0)</f>
        <v>0</v>
      </c>
      <c r="AW268" s="30">
        <f>_xlfn.IFNA(IF($O268="days",$Y268*(VLOOKUP($K268,'Bed parameters'!$A$9:$I$12,9,FALSE))*$F268*(VLOOKUP($Q268,'Workforce distribution'!$C$8:$AD$30,AW$7,FALSE)),IF($Q268="n/a",(IF($P268=AW$6,$X268*$F268,0)),$X268*$F268*(VLOOKUP($Q268,'Workforce distribution'!$C$8:$AD$30,AW$7,FALSE)))),0)</f>
        <v>0</v>
      </c>
      <c r="AX268" s="30">
        <f>_xlfn.IFNA(IF($O268="days",$Y268*(VLOOKUP($K268,'Bed parameters'!$A$9:$I$12,9,FALSE))*$F268*(VLOOKUP($Q268,'Workforce distribution'!$C$8:$AD$30,AX$7,FALSE)),IF($Q268="n/a",(IF($P268=AX$6,$X268*$F268,0)),$X268*$F268*(VLOOKUP($Q268,'Workforce distribution'!$C$8:$AD$30,AX$7,FALSE)))),0)</f>
        <v>0</v>
      </c>
      <c r="AY268" s="30">
        <f>_xlfn.IFNA(IF($O268="days",$Y268*(VLOOKUP($K268,'Bed parameters'!$A$9:$I$12,9,FALSE))*$F268*(VLOOKUP($Q268,'Workforce distribution'!$C$8:$AD$30,AY$7,FALSE)),IF($Q268="n/a",(IF($P268=AY$6,$X268*$F268,0)),$X268*$F268*(VLOOKUP($Q268,'Workforce distribution'!$C$8:$AD$30,AY$7,FALSE)))),0)</f>
        <v>0</v>
      </c>
      <c r="AZ268" s="30">
        <f>_xlfn.IFNA(IF($O268="days",$Y268*(VLOOKUP($K268,'Bed parameters'!$A$9:$I$12,9,FALSE))*$F268*(VLOOKUP($Q268,'Workforce distribution'!$C$8:$AD$30,AZ$7,FALSE)),IF($Q268="n/a",(IF($P268=AZ$6,$X268*$F268,0)),$X268*$F268*(VLOOKUP($Q268,'Workforce distribution'!$C$8:$AD$30,AZ$7,FALSE)))),0)</f>
        <v>0</v>
      </c>
      <c r="BA268" s="30">
        <f>_xlfn.IFNA(IF($O268="days",$Y268*(VLOOKUP($K268,'Bed parameters'!$A$9:$I$12,9,FALSE))*$F268*(VLOOKUP($Q268,'Workforce distribution'!$C$8:$AD$30,BA$7,FALSE)),IF($Q268="n/a",(IF($P268=BA$6,$X268*$F268,0)),$X268*$F268*(VLOOKUP($Q268,'Workforce distribution'!$C$8:$AD$30,BA$7,FALSE)))),0)</f>
        <v>0</v>
      </c>
      <c r="BB268" s="30">
        <f>_xlfn.IFNA(IF($O268="days",$Y268*(VLOOKUP($K268,'Bed parameters'!$A$9:$I$12,9,FALSE))*$F268*(VLOOKUP($Q268,'Workforce distribution'!$C$8:$AD$30,BB$7,FALSE)),IF($Q268="n/a",(IF($P268=BB$6,$X268*$F268,0)),$X268*$F268*(VLOOKUP($Q268,'Workforce distribution'!$C$8:$AD$30,BB$7,FALSE)))),0)</f>
        <v>0</v>
      </c>
      <c r="BC268" s="149">
        <f t="shared" si="41"/>
        <v>4.6528689111256387</v>
      </c>
      <c r="BD268" s="288">
        <f>IF($Q268="n/a",(IF('Workforce hours'!D$30=0,0,(AB268/'Workforce hours'!D$30))),(IF(VLOOKUP($Q268,'Workforce hours'!$C$8:$AD$30,BD$7,FALSE)=0,0,(AB268/(VLOOKUP($Q268,'Workforce hours'!$C$8:$AD$30,BD$7,FALSE))))))</f>
        <v>0</v>
      </c>
      <c r="BE268" s="288">
        <f>IF($Q268="n/a",(IF('Workforce hours'!E$30=0,0,(AC268/'Workforce hours'!E$30))),(IF(VLOOKUP($Q268,'Workforce hours'!$C$8:$AD$30,BE$7,FALSE)=0,0,(AC268/(VLOOKUP($Q268,'Workforce hours'!$C$8:$AD$30,BE$7,FALSE))))))</f>
        <v>0</v>
      </c>
      <c r="BF268" s="288">
        <f>IF($Q268="n/a",(IF('Workforce hours'!F$30=0,0,(AD268/'Workforce hours'!F$30))),(IF(VLOOKUP($Q268,'Workforce hours'!$C$8:$AD$30,BF$7,FALSE)=0,0,(AD268/(VLOOKUP($Q268,'Workforce hours'!$C$8:$AD$30,BF$7,FALSE))))))</f>
        <v>0</v>
      </c>
      <c r="BG268" s="288">
        <f>IF($Q268="n/a",(IF('Workforce hours'!G$30=0,0,(AE268/'Workforce hours'!G$30))),(IF(VLOOKUP($Q268,'Workforce hours'!$C$8:$AD$30,BG$7,FALSE)=0,0,(AE268/(VLOOKUP($Q268,'Workforce hours'!$C$8:$AD$30,BG$7,FALSE))))))</f>
        <v>2.2703662740524782</v>
      </c>
      <c r="BH268" s="288">
        <f>IF($Q268="n/a",(IF('Workforce hours'!H$30=0,0,(AF268/'Workforce hours'!H$30))),(IF(VLOOKUP($Q268,'Workforce hours'!$C$8:$AD$30,BH$7,FALSE)=0,0,(AF268/(VLOOKUP($Q268,'Workforce hours'!$C$8:$AD$30,BH$7,FALSE))))))</f>
        <v>0</v>
      </c>
      <c r="BI268" s="288">
        <f>IF($Q268="n/a",(IF('Workforce hours'!I$30=0,0,(AG268/'Workforce hours'!I$30))),(IF(VLOOKUP($Q268,'Workforce hours'!$C$8:$AD$30,BI$7,FALSE)=0,0,(AG268/(VLOOKUP($Q268,'Workforce hours'!$C$8:$AD$30,BI$7,FALSE))))))</f>
        <v>0</v>
      </c>
      <c r="BJ268" s="288">
        <f>IF($Q268="n/a",(IF('Workforce hours'!J$30=0,0,(AH268/'Workforce hours'!J$30))),(IF(VLOOKUP($Q268,'Workforce hours'!$C$8:$AD$30,BJ$7,FALSE)=0,0,(AH268/(VLOOKUP($Q268,'Workforce hours'!$C$8:$AD$30,BJ$7,FALSE))))))</f>
        <v>0</v>
      </c>
      <c r="BK268" s="288">
        <f>IF($Q268="n/a",(IF('Workforce hours'!K$30=0,0,(AI268/'Workforce hours'!K$30))),(IF(VLOOKUP($Q268,'Workforce hours'!$C$8:$AD$30,BK$7,FALSE)=0,0,(AI268/(VLOOKUP($Q268,'Workforce hours'!$C$8:$AD$30,BK$7,FALSE))))))</f>
        <v>0</v>
      </c>
      <c r="BL268" s="288">
        <f>IF($Q268="n/a",(IF('Workforce hours'!L$30=0,0,(AJ268/'Workforce hours'!L$30))),(IF(VLOOKUP($Q268,'Workforce hours'!$C$8:$AD$30,BL$7,FALSE)=0,0,(AJ268/(VLOOKUP($Q268,'Workforce hours'!$C$8:$AD$30,BL$7,FALSE))))))</f>
        <v>0</v>
      </c>
      <c r="BM268" s="288">
        <f>IF($Q268="n/a",(IF('Workforce hours'!M$30=0,0,(AK268/'Workforce hours'!M$30))),(IF(VLOOKUP($Q268,'Workforce hours'!$C$8:$AD$30,BM$7,FALSE)=0,0,(AK268/(VLOOKUP($Q268,'Workforce hours'!$C$8:$AD$30,BM$7,FALSE))))))</f>
        <v>0</v>
      </c>
      <c r="BN268" s="288">
        <f>IF($Q268="n/a",(IF('Workforce hours'!N$30=0,0,(AL268/'Workforce hours'!N$30))),(IF(VLOOKUP($Q268,'Workforce hours'!$C$8:$AD$30,BN$7,FALSE)=0,0,(AL268/(VLOOKUP($Q268,'Workforce hours'!$C$8:$AD$30,BN$7,FALSE))))))</f>
        <v>0</v>
      </c>
      <c r="BO268" s="288">
        <f>IF($Q268="n/a",(IF('Workforce hours'!O$30=0,0,(AM268/'Workforce hours'!O$30))),(IF(VLOOKUP($Q268,'Workforce hours'!$C$8:$AD$30,BO$7,FALSE)=0,0,(AM268/(VLOOKUP($Q268,'Workforce hours'!$C$8:$AD$30,BO$7,FALSE))))))</f>
        <v>0</v>
      </c>
      <c r="BP268" s="288">
        <f>IF($Q268="n/a",(IF('Workforce hours'!P$30=0,0,(AN268/'Workforce hours'!P$30))),(IF(VLOOKUP($Q268,'Workforce hours'!$C$8:$AD$30,BP$7,FALSE)=0,0,(AN268/(VLOOKUP($Q268,'Workforce hours'!$C$8:$AD$30,BP$7,FALSE))))))</f>
        <v>0</v>
      </c>
      <c r="BQ268" s="288">
        <f>IF($Q268="n/a",(IF('Workforce hours'!Q$30=0,0,(AO268/'Workforce hours'!Q$30))),(IF(VLOOKUP($Q268,'Workforce hours'!$C$8:$AD$30,BQ$7,FALSE)=0,0,(AO268/(VLOOKUP($Q268,'Workforce hours'!$C$8:$AD$30,BQ$7,FALSE))))))</f>
        <v>0</v>
      </c>
      <c r="BR268" s="288">
        <f>IF($Q268="n/a",(IF('Workforce hours'!R$30=0,0,(AP268/'Workforce hours'!R$30))),(IF(VLOOKUP($Q268,'Workforce hours'!$C$8:$AD$30,BR$7,FALSE)=0,0,(AP268/(VLOOKUP($Q268,'Workforce hours'!$C$8:$AD$30,BR$7,FALSE))))))</f>
        <v>0</v>
      </c>
      <c r="BS268" s="288">
        <f>IF($Q268="n/a",(IF('Workforce hours'!S$30=0,0,(AQ268/'Workforce hours'!S$30))),(IF(VLOOKUP($Q268,'Workforce hours'!$C$8:$AD$30,BS$7,FALSE)=0,0,(AQ268/(VLOOKUP($Q268,'Workforce hours'!$C$8:$AD$30,BS$7,FALSE))))))</f>
        <v>0</v>
      </c>
      <c r="BT268" s="288">
        <f>IF($Q268="n/a",(IF('Workforce hours'!T$30=0,0,(AR268/'Workforce hours'!T$30))),(IF(VLOOKUP($Q268,'Workforce hours'!$C$8:$AD$30,BT$7,FALSE)=0,0,(AR268/(VLOOKUP($Q268,'Workforce hours'!$C$8:$AD$30,BT$7,FALSE))))))</f>
        <v>0</v>
      </c>
      <c r="BU268" s="288">
        <f>IF($Q268="n/a",(IF('Workforce hours'!U$30=0,0,(AS268/'Workforce hours'!U$30))),(IF(VLOOKUP($Q268,'Workforce hours'!$C$8:$AD$30,BU$7,FALSE)=0,0,(AS268/(VLOOKUP($Q268,'Workforce hours'!$C$8:$AD$30,BU$7,FALSE))))))</f>
        <v>2.3825026370731601</v>
      </c>
      <c r="BV268" s="288">
        <f>IF($Q268="n/a",(IF('Workforce hours'!V$30=0,0,(AT268/'Workforce hours'!V$30))),(IF(VLOOKUP($Q268,'Workforce hours'!$C$8:$AD$30,BV$7,FALSE)=0,0,(AT268/(VLOOKUP($Q268,'Workforce hours'!$C$8:$AD$30,BV$7,FALSE))))))</f>
        <v>0</v>
      </c>
      <c r="BW268" s="288">
        <f>IF($Q268="n/a",(IF('Workforce hours'!W$30=0,0,(AU268/'Workforce hours'!W$30))),(IF(VLOOKUP($Q268,'Workforce hours'!$C$8:$AD$30,BW$7,FALSE)=0,0,(AU268/(VLOOKUP($Q268,'Workforce hours'!$C$8:$AD$30,BW$7,FALSE))))))</f>
        <v>0</v>
      </c>
      <c r="BX268" s="288">
        <f>IF($Q268="n/a",(IF('Workforce hours'!X$30=0,0,(AV268/'Workforce hours'!X$30))),(IF(VLOOKUP($Q268,'Workforce hours'!$C$8:$AD$30,BX$7,FALSE)=0,0,(AV268/(VLOOKUP($Q268,'Workforce hours'!$C$8:$AD$30,BX$7,FALSE))))))</f>
        <v>0</v>
      </c>
      <c r="BY268" s="288">
        <f>IF($Q268="n/a",(IF('Workforce hours'!Y$30=0,0,(AW268/'Workforce hours'!Y$30))),(IF(VLOOKUP($Q268,'Workforce hours'!$C$8:$AD$30,BY$7,FALSE)=0,0,(AW268/(VLOOKUP($Q268,'Workforce hours'!$C$8:$AD$30,BY$7,FALSE))))))</f>
        <v>0</v>
      </c>
      <c r="BZ268" s="288">
        <f>IF($Q268="n/a",(IF('Workforce hours'!Z$30=0,0,(AX268/'Workforce hours'!Z$30))),(IF(VLOOKUP($Q268,'Workforce hours'!$C$8:$AD$30,BZ$7,FALSE)=0,0,(AX268/(VLOOKUP($Q268,'Workforce hours'!$C$8:$AD$30,BZ$7,FALSE))))))</f>
        <v>0</v>
      </c>
      <c r="CA268" s="288">
        <f>IF($Q268="n/a",(IF('Workforce hours'!AA$30=0,0,(AY268/'Workforce hours'!AA$30))),(IF(VLOOKUP($Q268,'Workforce hours'!$C$8:$AD$30,CA$7,FALSE)=0,0,(AY268/(VLOOKUP($Q268,'Workforce hours'!$C$8:$AD$30,CA$7,FALSE))))))</f>
        <v>0</v>
      </c>
      <c r="CB268" s="288">
        <f>IF($Q268="n/a",(IF('Workforce hours'!AB$30=0,0,(AZ268/'Workforce hours'!AB$30))),(IF(VLOOKUP($Q268,'Workforce hours'!$C$8:$AD$30,CB$7,FALSE)=0,0,(AZ268/(VLOOKUP($Q268,'Workforce hours'!$C$8:$AD$30,CB$7,FALSE))))))</f>
        <v>0</v>
      </c>
      <c r="CC268" s="288">
        <f>IF($Q268="n/a",(IF('Workforce hours'!AC$30=0,0,(BA268/'Workforce hours'!AC$30))),(IF(VLOOKUP($Q268,'Workforce hours'!$C$8:$AD$30,CC$7,FALSE)=0,0,(BA268/(VLOOKUP($Q268,'Workforce hours'!$C$8:$AD$30,CC$7,FALSE))))))</f>
        <v>0</v>
      </c>
      <c r="CD268" s="288">
        <f>IF($Q268="n/a",(IF('Workforce hours'!AD$30=0,0,(BB268/'Workforce hours'!AD$30))),(IF(VLOOKUP($Q268,'Workforce hours'!$C$8:$AD$30,CD$7,FALSE)=0,0,(BB268/(VLOOKUP($Q268,'Workforce hours'!$C$8:$AD$30,CD$7,FALSE))))))</f>
        <v>0</v>
      </c>
      <c r="CE268" s="289">
        <f t="shared" si="42"/>
        <v>0</v>
      </c>
      <c r="CF268" s="290">
        <f>BD268*'Workforce costs'!B$9*(1+'Workforce costs'!B$10)*(1+'Workforce costs'!B$11)</f>
        <v>0</v>
      </c>
      <c r="CG268" s="290">
        <f>BE268*'Workforce costs'!C$9*(1+'Workforce costs'!C$10)*(1+'Workforce costs'!C$11)</f>
        <v>0</v>
      </c>
      <c r="CH268" s="290">
        <f>BF268*'Workforce costs'!D$9*(1+'Workforce costs'!D$10)*(1+'Workforce costs'!D$11)</f>
        <v>0</v>
      </c>
      <c r="CI268" s="290">
        <f>BG268*'Workforce costs'!E$9*(1+'Workforce costs'!E$10)*(1+'Workforce costs'!E$11)</f>
        <v>0</v>
      </c>
      <c r="CJ268" s="290">
        <f>BH268*'Workforce costs'!F$9*(1+'Workforce costs'!F$10)*(1+'Workforce costs'!F$11)</f>
        <v>0</v>
      </c>
      <c r="CK268" s="290">
        <f>BI268*'Workforce costs'!G$9*(1+'Workforce costs'!G$10)*(1+'Workforce costs'!G$11)</f>
        <v>0</v>
      </c>
      <c r="CL268" s="290">
        <f>BJ268*'Workforce costs'!H$9*(1+'Workforce costs'!H$10)*(1+'Workforce costs'!H$11)</f>
        <v>0</v>
      </c>
      <c r="CM268" s="290">
        <f>BK268*'Workforce costs'!I$9*(1+'Workforce costs'!I$10)*(1+'Workforce costs'!I$11)</f>
        <v>0</v>
      </c>
      <c r="CN268" s="290">
        <f>BL268*'Workforce costs'!J$9*(1+'Workforce costs'!J$10)*(1+'Workforce costs'!J$11)</f>
        <v>0</v>
      </c>
      <c r="CO268" s="290">
        <f>BM268*'Workforce costs'!K$9*(1+'Workforce costs'!K$10)*(1+'Workforce costs'!K$11)</f>
        <v>0</v>
      </c>
      <c r="CP268" s="290">
        <f>BN268*'Workforce costs'!L$9*(1+'Workforce costs'!L$10)*(1+'Workforce costs'!L$11)</f>
        <v>0</v>
      </c>
      <c r="CQ268" s="290">
        <f>BO268*'Workforce costs'!M$9*(1+'Workforce costs'!M$10)*(1+'Workforce costs'!M$11)</f>
        <v>0</v>
      </c>
      <c r="CR268" s="290">
        <f>BP268*'Workforce costs'!N$9*(1+'Workforce costs'!N$10)*(1+'Workforce costs'!N$11)</f>
        <v>0</v>
      </c>
      <c r="CS268" s="290">
        <f>BQ268*'Workforce costs'!O$9*(1+'Workforce costs'!O$10)*(1+'Workforce costs'!O$11)</f>
        <v>0</v>
      </c>
      <c r="CT268" s="290">
        <f>BR268*'Workforce costs'!P$9*(1+'Workforce costs'!P$10)*(1+'Workforce costs'!P$11)</f>
        <v>0</v>
      </c>
      <c r="CU268" s="290">
        <f>BS268*'Workforce costs'!Q$9*(1+'Workforce costs'!Q$10)*(1+'Workforce costs'!Q$11)</f>
        <v>0</v>
      </c>
      <c r="CV268" s="290">
        <f>BT268*'Workforce costs'!R$9*(1+'Workforce costs'!R$10)*(1+'Workforce costs'!R$11)</f>
        <v>0</v>
      </c>
      <c r="CW268" s="290">
        <f>BU268*'Workforce costs'!S$9*(1+'Workforce costs'!S$10)*(1+'Workforce costs'!S$11)</f>
        <v>0</v>
      </c>
      <c r="CX268" s="290">
        <f>BV268*'Workforce costs'!T$9*(1+'Workforce costs'!T$10)*(1+'Workforce costs'!T$11)</f>
        <v>0</v>
      </c>
      <c r="CY268" s="290">
        <f>BW268*'Workforce costs'!U$9*(1+'Workforce costs'!U$10)*(1+'Workforce costs'!U$11)</f>
        <v>0</v>
      </c>
      <c r="CZ268" s="290">
        <f>BX268*'Workforce costs'!V$9*(1+'Workforce costs'!V$10)*(1+'Workforce costs'!V$11)</f>
        <v>0</v>
      </c>
      <c r="DA268" s="290">
        <f>BY268*'Workforce costs'!W$9*(1+'Workforce costs'!W$10)*(1+'Workforce costs'!W$11)</f>
        <v>0</v>
      </c>
      <c r="DB268" s="290">
        <f>BZ268*'Workforce costs'!X$9*(1+'Workforce costs'!X$10)*(1+'Workforce costs'!X$11)</f>
        <v>0</v>
      </c>
      <c r="DC268" s="290">
        <f>CA268*'Workforce costs'!Y$9*(1+'Workforce costs'!Y$10)*(1+'Workforce costs'!Y$11)</f>
        <v>0</v>
      </c>
      <c r="DD268" s="290">
        <f>CB268*'Workforce costs'!Z$9*(1+'Workforce costs'!Z$10)*(1+'Workforce costs'!Z$11)</f>
        <v>0</v>
      </c>
      <c r="DE268" s="290">
        <f>CC268*'Workforce costs'!AA$9*(1+'Workforce costs'!AA$10)*(1+'Workforce costs'!AA$11)</f>
        <v>0</v>
      </c>
      <c r="DF268" s="290">
        <f>CD268*'Workforce costs'!AB$9*(1+'Workforce costs'!AB$10)*(1+'Workforce costs'!AB$11)</f>
        <v>0</v>
      </c>
    </row>
    <row r="269" spans="1:110" x14ac:dyDescent="0.3">
      <c r="A269" s="2" t="str">
        <f>Outputs!$A$4</f>
        <v>Australia</v>
      </c>
      <c r="B269" s="2" t="str">
        <f t="shared" si="35"/>
        <v>Australia 18to24</v>
      </c>
      <c r="C269" s="30">
        <f>VLOOKUP($B269,Populations!$D$15:$H$1920,3,FALSE)</f>
        <v>2374194</v>
      </c>
      <c r="D269" s="255">
        <f>IF(OR($H269="General pop",$H269="Schools",$H269="Workplace",$H269="Skills Training",$H269="Digital Supports"),1,VLOOKUP($B269,Populations!$D$15:$H$1920,5,FALSE))</f>
        <v>1</v>
      </c>
      <c r="E269" s="88">
        <f>VLOOKUP(I269,Epidemiology!$C$10:$H$47,6,FALSE)</f>
        <v>820</v>
      </c>
      <c r="F269" s="102">
        <f>'Care profiles'!R270</f>
        <v>1</v>
      </c>
      <c r="G269" s="15" t="str">
        <f>'Care profiles'!A270</f>
        <v>18to24</v>
      </c>
      <c r="H269" s="15" t="str">
        <f>'Care profiles'!B270</f>
        <v>Attempts</v>
      </c>
      <c r="I269" s="15" t="str">
        <f>'Care profiles'!C270</f>
        <v>Attempts_18-24yrs</v>
      </c>
      <c r="J269" s="15" t="str">
        <f>'Care profiles'!D270</f>
        <v>Care profile</v>
      </c>
      <c r="K269" s="15" t="str">
        <f>'Care profiles'!E270</f>
        <v>Consultation Liaison – Emergency Department (Hospital)</v>
      </c>
      <c r="L269" s="104">
        <f>'Care profiles'!F270</f>
        <v>0.24</v>
      </c>
      <c r="M269" s="15">
        <f>'Care profiles'!G270</f>
        <v>1</v>
      </c>
      <c r="N269" s="15">
        <f>'Care profiles'!H270</f>
        <v>45</v>
      </c>
      <c r="O269" s="15" t="str">
        <f>'Care profiles'!I270</f>
        <v>min</v>
      </c>
      <c r="P269" s="15" t="str">
        <f>'Care profiles'!J270</f>
        <v>Team</v>
      </c>
      <c r="Q269" s="15" t="str">
        <f>'Care profiles'!K270</f>
        <v>Consultation Liaison – Emergency Department (Hospital)</v>
      </c>
      <c r="R269" s="15" t="str">
        <f>'Care profiles'!M270</f>
        <v>N</v>
      </c>
      <c r="S269" s="15" t="str">
        <f>'Care profiles'!O270</f>
        <v>Y</v>
      </c>
      <c r="T269" s="15" t="str">
        <f>'Care profiles'!Q270</f>
        <v>N</v>
      </c>
      <c r="U269" s="30">
        <f t="shared" si="36"/>
        <v>19468.390800000001</v>
      </c>
      <c r="V269" s="30">
        <f t="shared" si="37"/>
        <v>4672.4137920000003</v>
      </c>
      <c r="W269" s="30">
        <f>IF(M269="n/a",0,IF(O269="days",V269*M269*(1+(VLOOKUP(K269,'Bed parameters'!$A$9:$G$12,7,FALSE))),V269*M269))</f>
        <v>4672.4137920000003</v>
      </c>
      <c r="X269" s="30">
        <f t="shared" si="38"/>
        <v>3504.310344</v>
      </c>
      <c r="Y269" s="30">
        <f t="shared" si="39"/>
        <v>0</v>
      </c>
      <c r="Z269" s="113">
        <f>_xlfn.IFNA(Y269/((VLOOKUP(K269,'Bed parameters'!$A$9:$G$12,3,FALSE))*(VLOOKUP(K269,'Bed parameters'!$A$9:$G$12,5,FALSE))),0)</f>
        <v>0</v>
      </c>
      <c r="AA269" s="30">
        <f t="shared" si="40"/>
        <v>3504.3103439999995</v>
      </c>
      <c r="AB269" s="30">
        <f>_xlfn.IFNA(IF($O269="days",$Y269*(VLOOKUP($K269,'Bed parameters'!$A$9:$I$12,9,FALSE))*$F269*(VLOOKUP($Q269,'Workforce distribution'!$C$8:$AD$30,AB$7,FALSE)),IF($Q269="n/a",(IF($P269=AB$6,$X269*$F269,0)),$X269*$F269*(VLOOKUP($Q269,'Workforce distribution'!$C$8:$AD$30,AB$7,FALSE)))),0)</f>
        <v>0</v>
      </c>
      <c r="AC269" s="30">
        <f>_xlfn.IFNA(IF($O269="days",$Y269*(VLOOKUP($K269,'Bed parameters'!$A$9:$I$12,9,FALSE))*$F269*(VLOOKUP($Q269,'Workforce distribution'!$C$8:$AD$30,AC$7,FALSE)),IF($Q269="n/a",(IF($P269=AC$6,$X269*$F269,0)),$X269*$F269*(VLOOKUP($Q269,'Workforce distribution'!$C$8:$AD$30,AC$7,FALSE)))),0)</f>
        <v>0</v>
      </c>
      <c r="AD269" s="30">
        <f>_xlfn.IFNA(IF($O269="days",$Y269*(VLOOKUP($K269,'Bed parameters'!$A$9:$I$12,9,FALSE))*$F269*(VLOOKUP($Q269,'Workforce distribution'!$C$8:$AD$30,AD$7,FALSE)),IF($Q269="n/a",(IF($P269=AD$6,$X269*$F269,0)),$X269*$F269*(VLOOKUP($Q269,'Workforce distribution'!$C$8:$AD$30,AD$7,FALSE)))),0)</f>
        <v>0</v>
      </c>
      <c r="AE269" s="30">
        <f>_xlfn.IFNA(IF($O269="days",$Y269*(VLOOKUP($K269,'Bed parameters'!$A$9:$I$12,9,FALSE))*$F269*(VLOOKUP($Q269,'Workforce distribution'!$C$8:$AD$30,AE$7,FALSE)),IF($Q269="n/a",(IF($P269=AE$6,$X269*$F269,0)),$X269*$F269*(VLOOKUP($Q269,'Workforce distribution'!$C$8:$AD$30,AE$7,FALSE)))),0)</f>
        <v>0</v>
      </c>
      <c r="AF269" s="30">
        <f>_xlfn.IFNA(IF($O269="days",$Y269*(VLOOKUP($K269,'Bed parameters'!$A$9:$I$12,9,FALSE))*$F269*(VLOOKUP($Q269,'Workforce distribution'!$C$8:$AD$30,AF$7,FALSE)),IF($Q269="n/a",(IF($P269=AF$6,$X269*$F269,0)),$X269*$F269*(VLOOKUP($Q269,'Workforce distribution'!$C$8:$AD$30,AF$7,FALSE)))),0)</f>
        <v>0</v>
      </c>
      <c r="AG269" s="30">
        <f>_xlfn.IFNA(IF($O269="days",$Y269*(VLOOKUP($K269,'Bed parameters'!$A$9:$I$12,9,FALSE))*$F269*(VLOOKUP($Q269,'Workforce distribution'!$C$8:$AD$30,AG$7,FALSE)),IF($Q269="n/a",(IF($P269=AG$6,$X269*$F269,0)),$X269*$F269*(VLOOKUP($Q269,'Workforce distribution'!$C$8:$AD$30,AG$7,FALSE)))),0)</f>
        <v>0</v>
      </c>
      <c r="AH269" s="30">
        <f>_xlfn.IFNA(IF($O269="days",$Y269*(VLOOKUP($K269,'Bed parameters'!$A$9:$I$12,9,FALSE))*$F269*(VLOOKUP($Q269,'Workforce distribution'!$C$8:$AD$30,AH$7,FALSE)),IF($Q269="n/a",(IF($P269=AH$6,$X269*$F269,0)),$X269*$F269*(VLOOKUP($Q269,'Workforce distribution'!$C$8:$AD$30,AH$7,FALSE)))),0)</f>
        <v>0</v>
      </c>
      <c r="AI269" s="30">
        <f>_xlfn.IFNA(IF($O269="days",$Y269*(VLOOKUP($K269,'Bed parameters'!$A$9:$I$12,9,FALSE))*$F269*(VLOOKUP($Q269,'Workforce distribution'!$C$8:$AD$30,AI$7,FALSE)),IF($Q269="n/a",(IF($P269=AI$6,$X269*$F269,0)),$X269*$F269*(VLOOKUP($Q269,'Workforce distribution'!$C$8:$AD$30,AI$7,FALSE)))),0)</f>
        <v>0</v>
      </c>
      <c r="AJ269" s="30">
        <f>_xlfn.IFNA(IF($O269="days",$Y269*(VLOOKUP($K269,'Bed parameters'!$A$9:$I$12,9,FALSE))*$F269*(VLOOKUP($Q269,'Workforce distribution'!$C$8:$AD$30,AJ$7,FALSE)),IF($Q269="n/a",(IF($P269=AJ$6,$X269*$F269,0)),$X269*$F269*(VLOOKUP($Q269,'Workforce distribution'!$C$8:$AD$30,AJ$7,FALSE)))),0)</f>
        <v>0</v>
      </c>
      <c r="AK269" s="30">
        <f>_xlfn.IFNA(IF($O269="days",$Y269*(VLOOKUP($K269,'Bed parameters'!$A$9:$I$12,9,FALSE))*$F269*(VLOOKUP($Q269,'Workforce distribution'!$C$8:$AD$30,AK$7,FALSE)),IF($Q269="n/a",(IF($P269=AK$6,$X269*$F269,0)),$X269*$F269*(VLOOKUP($Q269,'Workforce distribution'!$C$8:$AD$30,AK$7,FALSE)))),0)</f>
        <v>0</v>
      </c>
      <c r="AL269" s="30">
        <f>_xlfn.IFNA(IF($O269="days",$Y269*(VLOOKUP($K269,'Bed parameters'!$A$9:$I$12,9,FALSE))*$F269*(VLOOKUP($Q269,'Workforce distribution'!$C$8:$AD$30,AL$7,FALSE)),IF($Q269="n/a",(IF($P269=AL$6,$X269*$F269,0)),$X269*$F269*(VLOOKUP($Q269,'Workforce distribution'!$C$8:$AD$30,AL$7,FALSE)))),0)</f>
        <v>327.5056396261682</v>
      </c>
      <c r="AM269" s="30">
        <f>_xlfn.IFNA(IF($O269="days",$Y269*(VLOOKUP($K269,'Bed parameters'!$A$9:$I$12,9,FALSE))*$F269*(VLOOKUP($Q269,'Workforce distribution'!$C$8:$AD$30,AM$7,FALSE)),IF($Q269="n/a",(IF($P269=AM$6,$X269*$F269,0)),$X269*$F269*(VLOOKUP($Q269,'Workforce distribution'!$C$8:$AD$30,AM$7,FALSE)))),0)</f>
        <v>1473.775378317757</v>
      </c>
      <c r="AN269" s="30">
        <f>_xlfn.IFNA(IF($O269="days",$Y269*(VLOOKUP($K269,'Bed parameters'!$A$9:$I$12,9,FALSE))*$F269*(VLOOKUP($Q269,'Workforce distribution'!$C$8:$AD$30,AN$7,FALSE)),IF($Q269="n/a",(IF($P269=AN$6,$X269*$F269,0)),$X269*$F269*(VLOOKUP($Q269,'Workforce distribution'!$C$8:$AD$30,AN$7,FALSE)))),0)</f>
        <v>622.26071528971954</v>
      </c>
      <c r="AO269" s="30">
        <f>_xlfn.IFNA(IF($O269="days",$Y269*(VLOOKUP($K269,'Bed parameters'!$A$9:$I$12,9,FALSE))*$F269*(VLOOKUP($Q269,'Workforce distribution'!$C$8:$AD$30,AO$7,FALSE)),IF($Q269="n/a",(IF($P269=AO$6,$X269*$F269,0)),$X269*$F269*(VLOOKUP($Q269,'Workforce distribution'!$C$8:$AD$30,AO$7,FALSE)))),0)</f>
        <v>0</v>
      </c>
      <c r="AP269" s="30">
        <f>_xlfn.IFNA(IF($O269="days",$Y269*(VLOOKUP($K269,'Bed parameters'!$A$9:$I$12,9,FALSE))*$F269*(VLOOKUP($Q269,'Workforce distribution'!$C$8:$AD$30,AP$7,FALSE)),IF($Q269="n/a",(IF($P269=AP$6,$X269*$F269,0)),$X269*$F269*(VLOOKUP($Q269,'Workforce distribution'!$C$8:$AD$30,AP$7,FALSE)))),0)</f>
        <v>0</v>
      </c>
      <c r="AQ269" s="30">
        <f>_xlfn.IFNA(IF($O269="days",$Y269*(VLOOKUP($K269,'Bed parameters'!$A$9:$I$12,9,FALSE))*$F269*(VLOOKUP($Q269,'Workforce distribution'!$C$8:$AD$30,AQ$7,FALSE)),IF($Q269="n/a",(IF($P269=AQ$6,$X269*$F269,0)),$X269*$F269*(VLOOKUP($Q269,'Workforce distribution'!$C$8:$AD$30,AQ$7,FALSE)))),0)</f>
        <v>0</v>
      </c>
      <c r="AR269" s="30">
        <f>_xlfn.IFNA(IF($O269="days",$Y269*(VLOOKUP($K269,'Bed parameters'!$A$9:$I$12,9,FALSE))*$F269*(VLOOKUP($Q269,'Workforce distribution'!$C$8:$AD$30,AR$7,FALSE)),IF($Q269="n/a",(IF($P269=AR$6,$X269*$F269,0)),$X269*$F269*(VLOOKUP($Q269,'Workforce distribution'!$C$8:$AD$30,AR$7,FALSE)))),0)</f>
        <v>0</v>
      </c>
      <c r="AS269" s="30">
        <f>_xlfn.IFNA(IF($O269="days",$Y269*(VLOOKUP($K269,'Bed parameters'!$A$9:$I$12,9,FALSE))*$F269*(VLOOKUP($Q269,'Workforce distribution'!$C$8:$AD$30,AS$7,FALSE)),IF($Q269="n/a",(IF($P269=AS$6,$X269*$F269,0)),$X269*$F269*(VLOOKUP($Q269,'Workforce distribution'!$C$8:$AD$30,AS$7,FALSE)))),0)</f>
        <v>0</v>
      </c>
      <c r="AT269" s="30">
        <f>_xlfn.IFNA(IF($O269="days",$Y269*(VLOOKUP($K269,'Bed parameters'!$A$9:$I$12,9,FALSE))*$F269*(VLOOKUP($Q269,'Workforce distribution'!$C$8:$AD$30,AT$7,FALSE)),IF($Q269="n/a",(IF($P269=AT$6,$X269*$F269,0)),$X269*$F269*(VLOOKUP($Q269,'Workforce distribution'!$C$8:$AD$30,AT$7,FALSE)))),0)</f>
        <v>0</v>
      </c>
      <c r="AU269" s="30">
        <f>_xlfn.IFNA(IF($O269="days",$Y269*(VLOOKUP($K269,'Bed parameters'!$A$9:$I$12,9,FALSE))*$F269*(VLOOKUP($Q269,'Workforce distribution'!$C$8:$AD$30,AU$7,FALSE)),IF($Q269="n/a",(IF($P269=AU$6,$X269*$F269,0)),$X269*$F269*(VLOOKUP($Q269,'Workforce distribution'!$C$8:$AD$30,AU$7,FALSE)))),0)</f>
        <v>327.5056396261682</v>
      </c>
      <c r="AV269" s="30">
        <f>_xlfn.IFNA(IF($O269="days",$Y269*(VLOOKUP($K269,'Bed parameters'!$A$9:$I$12,9,FALSE))*$F269*(VLOOKUP($Q269,'Workforce distribution'!$C$8:$AD$30,AV$7,FALSE)),IF($Q269="n/a",(IF($P269=AV$6,$X269*$F269,0)),$X269*$F269*(VLOOKUP($Q269,'Workforce distribution'!$C$8:$AD$30,AV$7,FALSE)))),0)</f>
        <v>0</v>
      </c>
      <c r="AW269" s="30">
        <f>_xlfn.IFNA(IF($O269="days",$Y269*(VLOOKUP($K269,'Bed parameters'!$A$9:$I$12,9,FALSE))*$F269*(VLOOKUP($Q269,'Workforce distribution'!$C$8:$AD$30,AW$7,FALSE)),IF($Q269="n/a",(IF($P269=AW$6,$X269*$F269,0)),$X269*$F269*(VLOOKUP($Q269,'Workforce distribution'!$C$8:$AD$30,AW$7,FALSE)))),0)</f>
        <v>753.26297114018678</v>
      </c>
      <c r="AX269" s="30">
        <f>_xlfn.IFNA(IF($O269="days",$Y269*(VLOOKUP($K269,'Bed parameters'!$A$9:$I$12,9,FALSE))*$F269*(VLOOKUP($Q269,'Workforce distribution'!$C$8:$AD$30,AX$7,FALSE)),IF($Q269="n/a",(IF($P269=AX$6,$X269*$F269,0)),$X269*$F269*(VLOOKUP($Q269,'Workforce distribution'!$C$8:$AD$30,AX$7,FALSE)))),0)</f>
        <v>0</v>
      </c>
      <c r="AY269" s="30">
        <f>_xlfn.IFNA(IF($O269="days",$Y269*(VLOOKUP($K269,'Bed parameters'!$A$9:$I$12,9,FALSE))*$F269*(VLOOKUP($Q269,'Workforce distribution'!$C$8:$AD$30,AY$7,FALSE)),IF($Q269="n/a",(IF($P269=AY$6,$X269*$F269,0)),$X269*$F269*(VLOOKUP($Q269,'Workforce distribution'!$C$8:$AD$30,AY$7,FALSE)))),0)</f>
        <v>0</v>
      </c>
      <c r="AZ269" s="30">
        <f>_xlfn.IFNA(IF($O269="days",$Y269*(VLOOKUP($K269,'Bed parameters'!$A$9:$I$12,9,FALSE))*$F269*(VLOOKUP($Q269,'Workforce distribution'!$C$8:$AD$30,AZ$7,FALSE)),IF($Q269="n/a",(IF($P269=AZ$6,$X269*$F269,0)),$X269*$F269*(VLOOKUP($Q269,'Workforce distribution'!$C$8:$AD$30,AZ$7,FALSE)))),0)</f>
        <v>0</v>
      </c>
      <c r="BA269" s="30">
        <f>_xlfn.IFNA(IF($O269="days",$Y269*(VLOOKUP($K269,'Bed parameters'!$A$9:$I$12,9,FALSE))*$F269*(VLOOKUP($Q269,'Workforce distribution'!$C$8:$AD$30,BA$7,FALSE)),IF($Q269="n/a",(IF($P269=BA$6,$X269*$F269,0)),$X269*$F269*(VLOOKUP($Q269,'Workforce distribution'!$C$8:$AD$30,BA$7,FALSE)))),0)</f>
        <v>0</v>
      </c>
      <c r="BB269" s="30">
        <f>_xlfn.IFNA(IF($O269="days",$Y269*(VLOOKUP($K269,'Bed parameters'!$A$9:$I$12,9,FALSE))*$F269*(VLOOKUP($Q269,'Workforce distribution'!$C$8:$AD$30,BB$7,FALSE)),IF($Q269="n/a",(IF($P269=BB$6,$X269*$F269,0)),$X269*$F269*(VLOOKUP($Q269,'Workforce distribution'!$C$8:$AD$30,BB$7,FALSE)))),0)</f>
        <v>0</v>
      </c>
      <c r="BC269" s="149">
        <f t="shared" si="41"/>
        <v>2.2674628687560419</v>
      </c>
      <c r="BD269" s="288">
        <f>IF($Q269="n/a",(IF('Workforce hours'!D$30=0,0,(AB269/'Workforce hours'!D$30))),(IF(VLOOKUP($Q269,'Workforce hours'!$C$8:$AD$30,BD$7,FALSE)=0,0,(AB269/(VLOOKUP($Q269,'Workforce hours'!$C$8:$AD$30,BD$7,FALSE))))))</f>
        <v>0</v>
      </c>
      <c r="BE269" s="288">
        <f>IF($Q269="n/a",(IF('Workforce hours'!E$30=0,0,(AC269/'Workforce hours'!E$30))),(IF(VLOOKUP($Q269,'Workforce hours'!$C$8:$AD$30,BE$7,FALSE)=0,0,(AC269/(VLOOKUP($Q269,'Workforce hours'!$C$8:$AD$30,BE$7,FALSE))))))</f>
        <v>0</v>
      </c>
      <c r="BF269" s="288">
        <f>IF($Q269="n/a",(IF('Workforce hours'!F$30=0,0,(AD269/'Workforce hours'!F$30))),(IF(VLOOKUP($Q269,'Workforce hours'!$C$8:$AD$30,BF$7,FALSE)=0,0,(AD269/(VLOOKUP($Q269,'Workforce hours'!$C$8:$AD$30,BF$7,FALSE))))))</f>
        <v>0</v>
      </c>
      <c r="BG269" s="288">
        <f>IF($Q269="n/a",(IF('Workforce hours'!G$30=0,0,(AE269/'Workforce hours'!G$30))),(IF(VLOOKUP($Q269,'Workforce hours'!$C$8:$AD$30,BG$7,FALSE)=0,0,(AE269/(VLOOKUP($Q269,'Workforce hours'!$C$8:$AD$30,BG$7,FALSE))))))</f>
        <v>0</v>
      </c>
      <c r="BH269" s="288">
        <f>IF($Q269="n/a",(IF('Workforce hours'!H$30=0,0,(AF269/'Workforce hours'!H$30))),(IF(VLOOKUP($Q269,'Workforce hours'!$C$8:$AD$30,BH$7,FALSE)=0,0,(AF269/(VLOOKUP($Q269,'Workforce hours'!$C$8:$AD$30,BH$7,FALSE))))))</f>
        <v>0</v>
      </c>
      <c r="BI269" s="288">
        <f>IF($Q269="n/a",(IF('Workforce hours'!I$30=0,0,(AG269/'Workforce hours'!I$30))),(IF(VLOOKUP($Q269,'Workforce hours'!$C$8:$AD$30,BI$7,FALSE)=0,0,(AG269/(VLOOKUP($Q269,'Workforce hours'!$C$8:$AD$30,BI$7,FALSE))))))</f>
        <v>0</v>
      </c>
      <c r="BJ269" s="288">
        <f>IF($Q269="n/a",(IF('Workforce hours'!J$30=0,0,(AH269/'Workforce hours'!J$30))),(IF(VLOOKUP($Q269,'Workforce hours'!$C$8:$AD$30,BJ$7,FALSE)=0,0,(AH269/(VLOOKUP($Q269,'Workforce hours'!$C$8:$AD$30,BJ$7,FALSE))))))</f>
        <v>0</v>
      </c>
      <c r="BK269" s="288">
        <f>IF($Q269="n/a",(IF('Workforce hours'!K$30=0,0,(AI269/'Workforce hours'!K$30))),(IF(VLOOKUP($Q269,'Workforce hours'!$C$8:$AD$30,BK$7,FALSE)=0,0,(AI269/(VLOOKUP($Q269,'Workforce hours'!$C$8:$AD$30,BK$7,FALSE))))))</f>
        <v>0</v>
      </c>
      <c r="BL269" s="288">
        <f>IF($Q269="n/a",(IF('Workforce hours'!L$30=0,0,(AJ269/'Workforce hours'!L$30))),(IF(VLOOKUP($Q269,'Workforce hours'!$C$8:$AD$30,BL$7,FALSE)=0,0,(AJ269/(VLOOKUP($Q269,'Workforce hours'!$C$8:$AD$30,BL$7,FALSE))))))</f>
        <v>0</v>
      </c>
      <c r="BM269" s="288">
        <f>IF($Q269="n/a",(IF('Workforce hours'!M$30=0,0,(AK269/'Workforce hours'!M$30))),(IF(VLOOKUP($Q269,'Workforce hours'!$C$8:$AD$30,BM$7,FALSE)=0,0,(AK269/(VLOOKUP($Q269,'Workforce hours'!$C$8:$AD$30,BM$7,FALSE))))))</f>
        <v>0</v>
      </c>
      <c r="BN269" s="288">
        <f>IF($Q269="n/a",(IF('Workforce hours'!N$30=0,0,(AL269/'Workforce hours'!N$30))),(IF(VLOOKUP($Q269,'Workforce hours'!$C$8:$AD$30,BN$7,FALSE)=0,0,(AL269/(VLOOKUP($Q269,'Workforce hours'!$C$8:$AD$30,BN$7,FALSE))))))</f>
        <v>0.1997704500107777</v>
      </c>
      <c r="BO269" s="288">
        <f>IF($Q269="n/a",(IF('Workforce hours'!O$30=0,0,(AM269/'Workforce hours'!O$30))),(IF(VLOOKUP($Q269,'Workforce hours'!$C$8:$AD$30,BO$7,FALSE)=0,0,(AM269/(VLOOKUP($Q269,'Workforce hours'!$C$8:$AD$30,BO$7,FALSE))))))</f>
        <v>1.0928538868170028</v>
      </c>
      <c r="BP269" s="288">
        <f>IF($Q269="n/a",(IF('Workforce hours'!P$30=0,0,(AN269/'Workforce hours'!P$30))),(IF(VLOOKUP($Q269,'Workforce hours'!$C$8:$AD$30,BP$7,FALSE)=0,0,(AN269/(VLOOKUP($Q269,'Workforce hours'!$C$8:$AD$30,BP$7,FALSE))))))</f>
        <v>0.36274667048257436</v>
      </c>
      <c r="BQ269" s="288">
        <f>IF($Q269="n/a",(IF('Workforce hours'!Q$30=0,0,(AO269/'Workforce hours'!Q$30))),(IF(VLOOKUP($Q269,'Workforce hours'!$C$8:$AD$30,BQ$7,FALSE)=0,0,(AO269/(VLOOKUP($Q269,'Workforce hours'!$C$8:$AD$30,BQ$7,FALSE))))))</f>
        <v>0</v>
      </c>
      <c r="BR269" s="288">
        <f>IF($Q269="n/a",(IF('Workforce hours'!R$30=0,0,(AP269/'Workforce hours'!R$30))),(IF(VLOOKUP($Q269,'Workforce hours'!$C$8:$AD$30,BR$7,FALSE)=0,0,(AP269/(VLOOKUP($Q269,'Workforce hours'!$C$8:$AD$30,BR$7,FALSE))))))</f>
        <v>0</v>
      </c>
      <c r="BS269" s="288">
        <f>IF($Q269="n/a",(IF('Workforce hours'!S$30=0,0,(AQ269/'Workforce hours'!S$30))),(IF(VLOOKUP($Q269,'Workforce hours'!$C$8:$AD$30,BS$7,FALSE)=0,0,(AQ269/(VLOOKUP($Q269,'Workforce hours'!$C$8:$AD$30,BS$7,FALSE))))))</f>
        <v>0</v>
      </c>
      <c r="BT269" s="288">
        <f>IF($Q269="n/a",(IF('Workforce hours'!T$30=0,0,(AR269/'Workforce hours'!T$30))),(IF(VLOOKUP($Q269,'Workforce hours'!$C$8:$AD$30,BT$7,FALSE)=0,0,(AR269/(VLOOKUP($Q269,'Workforce hours'!$C$8:$AD$30,BT$7,FALSE))))))</f>
        <v>0</v>
      </c>
      <c r="BU269" s="288">
        <f>IF($Q269="n/a",(IF('Workforce hours'!U$30=0,0,(AS269/'Workforce hours'!U$30))),(IF(VLOOKUP($Q269,'Workforce hours'!$C$8:$AD$30,BU$7,FALSE)=0,0,(AS269/(VLOOKUP($Q269,'Workforce hours'!$C$8:$AD$30,BU$7,FALSE))))))</f>
        <v>0</v>
      </c>
      <c r="BV269" s="288">
        <f>IF($Q269="n/a",(IF('Workforce hours'!V$30=0,0,(AT269/'Workforce hours'!V$30))),(IF(VLOOKUP($Q269,'Workforce hours'!$C$8:$AD$30,BV$7,FALSE)=0,0,(AT269/(VLOOKUP($Q269,'Workforce hours'!$C$8:$AD$30,BV$7,FALSE))))))</f>
        <v>0</v>
      </c>
      <c r="BW269" s="288">
        <f>IF($Q269="n/a",(IF('Workforce hours'!W$30=0,0,(AU269/'Workforce hours'!W$30))),(IF(VLOOKUP($Q269,'Workforce hours'!$C$8:$AD$30,BW$7,FALSE)=0,0,(AU269/(VLOOKUP($Q269,'Workforce hours'!$C$8:$AD$30,BW$7,FALSE))))))</f>
        <v>0.18548238225626876</v>
      </c>
      <c r="BX269" s="288">
        <f>IF($Q269="n/a",(IF('Workforce hours'!X$30=0,0,(AV269/'Workforce hours'!X$30))),(IF(VLOOKUP($Q269,'Workforce hours'!$C$8:$AD$30,BX$7,FALSE)=0,0,(AV269/(VLOOKUP($Q269,'Workforce hours'!$C$8:$AD$30,BX$7,FALSE))))))</f>
        <v>0</v>
      </c>
      <c r="BY269" s="288">
        <f>IF($Q269="n/a",(IF('Workforce hours'!Y$30=0,0,(AW269/'Workforce hours'!Y$30))),(IF(VLOOKUP($Q269,'Workforce hours'!$C$8:$AD$30,BY$7,FALSE)=0,0,(AW269/(VLOOKUP($Q269,'Workforce hours'!$C$8:$AD$30,BY$7,FALSE))))))</f>
        <v>0.42660947918941811</v>
      </c>
      <c r="BZ269" s="288">
        <f>IF($Q269="n/a",(IF('Workforce hours'!Z$30=0,0,(AX269/'Workforce hours'!Z$30))),(IF(VLOOKUP($Q269,'Workforce hours'!$C$8:$AD$30,BZ$7,FALSE)=0,0,(AX269/(VLOOKUP($Q269,'Workforce hours'!$C$8:$AD$30,BZ$7,FALSE))))))</f>
        <v>0</v>
      </c>
      <c r="CA269" s="288">
        <f>IF($Q269="n/a",(IF('Workforce hours'!AA$30=0,0,(AY269/'Workforce hours'!AA$30))),(IF(VLOOKUP($Q269,'Workforce hours'!$C$8:$AD$30,CA$7,FALSE)=0,0,(AY269/(VLOOKUP($Q269,'Workforce hours'!$C$8:$AD$30,CA$7,FALSE))))))</f>
        <v>0</v>
      </c>
      <c r="CB269" s="288">
        <f>IF($Q269="n/a",(IF('Workforce hours'!AB$30=0,0,(AZ269/'Workforce hours'!AB$30))),(IF(VLOOKUP($Q269,'Workforce hours'!$C$8:$AD$30,CB$7,FALSE)=0,0,(AZ269/(VLOOKUP($Q269,'Workforce hours'!$C$8:$AD$30,CB$7,FALSE))))))</f>
        <v>0</v>
      </c>
      <c r="CC269" s="288">
        <f>IF($Q269="n/a",(IF('Workforce hours'!AC$30=0,0,(BA269/'Workforce hours'!AC$30))),(IF(VLOOKUP($Q269,'Workforce hours'!$C$8:$AD$30,CC$7,FALSE)=0,0,(BA269/(VLOOKUP($Q269,'Workforce hours'!$C$8:$AD$30,CC$7,FALSE))))))</f>
        <v>0</v>
      </c>
      <c r="CD269" s="288">
        <f>IF($Q269="n/a",(IF('Workforce hours'!AD$30=0,0,(BB269/'Workforce hours'!AD$30))),(IF(VLOOKUP($Q269,'Workforce hours'!$C$8:$AD$30,CD$7,FALSE)=0,0,(BB269/(VLOOKUP($Q269,'Workforce hours'!$C$8:$AD$30,CD$7,FALSE))))))</f>
        <v>0</v>
      </c>
      <c r="CE269" s="289">
        <f t="shared" si="42"/>
        <v>0</v>
      </c>
      <c r="CF269" s="290">
        <f>BD269*'Workforce costs'!B$9*(1+'Workforce costs'!B$10)*(1+'Workforce costs'!B$11)</f>
        <v>0</v>
      </c>
      <c r="CG269" s="290">
        <f>BE269*'Workforce costs'!C$9*(1+'Workforce costs'!C$10)*(1+'Workforce costs'!C$11)</f>
        <v>0</v>
      </c>
      <c r="CH269" s="290">
        <f>BF269*'Workforce costs'!D$9*(1+'Workforce costs'!D$10)*(1+'Workforce costs'!D$11)</f>
        <v>0</v>
      </c>
      <c r="CI269" s="290">
        <f>BG269*'Workforce costs'!E$9*(1+'Workforce costs'!E$10)*(1+'Workforce costs'!E$11)</f>
        <v>0</v>
      </c>
      <c r="CJ269" s="290">
        <f>BH269*'Workforce costs'!F$9*(1+'Workforce costs'!F$10)*(1+'Workforce costs'!F$11)</f>
        <v>0</v>
      </c>
      <c r="CK269" s="290">
        <f>BI269*'Workforce costs'!G$9*(1+'Workforce costs'!G$10)*(1+'Workforce costs'!G$11)</f>
        <v>0</v>
      </c>
      <c r="CL269" s="290">
        <f>BJ269*'Workforce costs'!H$9*(1+'Workforce costs'!H$10)*(1+'Workforce costs'!H$11)</f>
        <v>0</v>
      </c>
      <c r="CM269" s="290">
        <f>BK269*'Workforce costs'!I$9*(1+'Workforce costs'!I$10)*(1+'Workforce costs'!I$11)</f>
        <v>0</v>
      </c>
      <c r="CN269" s="290">
        <f>BL269*'Workforce costs'!J$9*(1+'Workforce costs'!J$10)*(1+'Workforce costs'!J$11)</f>
        <v>0</v>
      </c>
      <c r="CO269" s="290">
        <f>BM269*'Workforce costs'!K$9*(1+'Workforce costs'!K$10)*(1+'Workforce costs'!K$11)</f>
        <v>0</v>
      </c>
      <c r="CP269" s="290">
        <f>BN269*'Workforce costs'!L$9*(1+'Workforce costs'!L$10)*(1+'Workforce costs'!L$11)</f>
        <v>0</v>
      </c>
      <c r="CQ269" s="290">
        <f>BO269*'Workforce costs'!M$9*(1+'Workforce costs'!M$10)*(1+'Workforce costs'!M$11)</f>
        <v>0</v>
      </c>
      <c r="CR269" s="290">
        <f>BP269*'Workforce costs'!N$9*(1+'Workforce costs'!N$10)*(1+'Workforce costs'!N$11)</f>
        <v>0</v>
      </c>
      <c r="CS269" s="290">
        <f>BQ269*'Workforce costs'!O$9*(1+'Workforce costs'!O$10)*(1+'Workforce costs'!O$11)</f>
        <v>0</v>
      </c>
      <c r="CT269" s="290">
        <f>BR269*'Workforce costs'!P$9*(1+'Workforce costs'!P$10)*(1+'Workforce costs'!P$11)</f>
        <v>0</v>
      </c>
      <c r="CU269" s="290">
        <f>BS269*'Workforce costs'!Q$9*(1+'Workforce costs'!Q$10)*(1+'Workforce costs'!Q$11)</f>
        <v>0</v>
      </c>
      <c r="CV269" s="290">
        <f>BT269*'Workforce costs'!R$9*(1+'Workforce costs'!R$10)*(1+'Workforce costs'!R$11)</f>
        <v>0</v>
      </c>
      <c r="CW269" s="290">
        <f>BU269*'Workforce costs'!S$9*(1+'Workforce costs'!S$10)*(1+'Workforce costs'!S$11)</f>
        <v>0</v>
      </c>
      <c r="CX269" s="290">
        <f>BV269*'Workforce costs'!T$9*(1+'Workforce costs'!T$10)*(1+'Workforce costs'!T$11)</f>
        <v>0</v>
      </c>
      <c r="CY269" s="290">
        <f>BW269*'Workforce costs'!U$9*(1+'Workforce costs'!U$10)*(1+'Workforce costs'!U$11)</f>
        <v>0</v>
      </c>
      <c r="CZ269" s="290">
        <f>BX269*'Workforce costs'!V$9*(1+'Workforce costs'!V$10)*(1+'Workforce costs'!V$11)</f>
        <v>0</v>
      </c>
      <c r="DA269" s="290">
        <f>BY269*'Workforce costs'!W$9*(1+'Workforce costs'!W$10)*(1+'Workforce costs'!W$11)</f>
        <v>0</v>
      </c>
      <c r="DB269" s="290">
        <f>BZ269*'Workforce costs'!X$9*(1+'Workforce costs'!X$10)*(1+'Workforce costs'!X$11)</f>
        <v>0</v>
      </c>
      <c r="DC269" s="290">
        <f>CA269*'Workforce costs'!Y$9*(1+'Workforce costs'!Y$10)*(1+'Workforce costs'!Y$11)</f>
        <v>0</v>
      </c>
      <c r="DD269" s="290">
        <f>CB269*'Workforce costs'!Z$9*(1+'Workforce costs'!Z$10)*(1+'Workforce costs'!Z$11)</f>
        <v>0</v>
      </c>
      <c r="DE269" s="290">
        <f>CC269*'Workforce costs'!AA$9*(1+'Workforce costs'!AA$10)*(1+'Workforce costs'!AA$11)</f>
        <v>0</v>
      </c>
      <c r="DF269" s="290">
        <f>CD269*'Workforce costs'!AB$9*(1+'Workforce costs'!AB$10)*(1+'Workforce costs'!AB$11)</f>
        <v>0</v>
      </c>
    </row>
    <row r="270" spans="1:110" x14ac:dyDescent="0.3">
      <c r="A270" s="2" t="str">
        <f>Outputs!$A$4</f>
        <v>Australia</v>
      </c>
      <c r="B270" s="2" t="str">
        <f t="shared" si="35"/>
        <v>Australia 18to24</v>
      </c>
      <c r="C270" s="30">
        <f>VLOOKUP($B270,Populations!$D$15:$H$1920,3,FALSE)</f>
        <v>2374194</v>
      </c>
      <c r="D270" s="255">
        <f>IF(OR($H270="General pop",$H270="Schools",$H270="Workplace",$H270="Skills Training",$H270="Digital Supports"),1,VLOOKUP($B270,Populations!$D$15:$H$1920,5,FALSE))</f>
        <v>1</v>
      </c>
      <c r="E270" s="88">
        <f>VLOOKUP(I270,Epidemiology!$C$10:$H$47,6,FALSE)</f>
        <v>820</v>
      </c>
      <c r="F270" s="102">
        <f>'Care profiles'!R271</f>
        <v>1</v>
      </c>
      <c r="G270" s="15" t="str">
        <f>'Care profiles'!A271</f>
        <v>18to24</v>
      </c>
      <c r="H270" s="15" t="str">
        <f>'Care profiles'!B271</f>
        <v>Attempts</v>
      </c>
      <c r="I270" s="15" t="str">
        <f>'Care profiles'!C271</f>
        <v>Attempts_18-24yrs</v>
      </c>
      <c r="J270" s="15" t="str">
        <f>'Care profiles'!D271</f>
        <v>Care profile</v>
      </c>
      <c r="K270" s="15" t="str">
        <f>'Care profiles'!E271</f>
        <v>Service Navigation</v>
      </c>
      <c r="L270" s="104">
        <f>'Care profiles'!F271</f>
        <v>0.24</v>
      </c>
      <c r="M270" s="15">
        <f>'Care profiles'!G271</f>
        <v>1</v>
      </c>
      <c r="N270" s="15">
        <f>'Care profiles'!H271</f>
        <v>45</v>
      </c>
      <c r="O270" s="15" t="str">
        <f>'Care profiles'!I271</f>
        <v>min</v>
      </c>
      <c r="P270" s="15" t="str">
        <f>'Care profiles'!J271</f>
        <v>Social Worker</v>
      </c>
      <c r="Q270" s="15" t="str">
        <f>'Care profiles'!K271</f>
        <v>n/a</v>
      </c>
      <c r="R270" s="15" t="str">
        <f>'Care profiles'!M271</f>
        <v>N</v>
      </c>
      <c r="S270" s="15" t="str">
        <f>'Care profiles'!O271</f>
        <v>Y</v>
      </c>
      <c r="T270" s="15" t="str">
        <f>'Care profiles'!Q271</f>
        <v>N</v>
      </c>
      <c r="U270" s="30">
        <f t="shared" si="36"/>
        <v>19468.390800000001</v>
      </c>
      <c r="V270" s="30">
        <f t="shared" si="37"/>
        <v>4672.4137920000003</v>
      </c>
      <c r="W270" s="30">
        <f>IF(M270="n/a",0,IF(O270="days",V270*M270*(1+(VLOOKUP(K270,'Bed parameters'!$A$9:$G$12,7,FALSE))),V270*M270))</f>
        <v>4672.4137920000003</v>
      </c>
      <c r="X270" s="30">
        <f t="shared" si="38"/>
        <v>3504.310344</v>
      </c>
      <c r="Y270" s="30">
        <f t="shared" si="39"/>
        <v>0</v>
      </c>
      <c r="Z270" s="113">
        <f>_xlfn.IFNA(Y270/((VLOOKUP(K270,'Bed parameters'!$A$9:$G$12,3,FALSE))*(VLOOKUP(K270,'Bed parameters'!$A$9:$G$12,5,FALSE))),0)</f>
        <v>0</v>
      </c>
      <c r="AA270" s="30">
        <f t="shared" si="40"/>
        <v>3504.310344</v>
      </c>
      <c r="AB270" s="30">
        <f>_xlfn.IFNA(IF($O270="days",$Y270*(VLOOKUP($K270,'Bed parameters'!$A$9:$I$12,9,FALSE))*$F270*(VLOOKUP($Q270,'Workforce distribution'!$C$8:$AD$30,AB$7,FALSE)),IF($Q270="n/a",(IF($P270=AB$6,$X270*$F270,0)),$X270*$F270*(VLOOKUP($Q270,'Workforce distribution'!$C$8:$AD$30,AB$7,FALSE)))),0)</f>
        <v>0</v>
      </c>
      <c r="AC270" s="30">
        <f>_xlfn.IFNA(IF($O270="days",$Y270*(VLOOKUP($K270,'Bed parameters'!$A$9:$I$12,9,FALSE))*$F270*(VLOOKUP($Q270,'Workforce distribution'!$C$8:$AD$30,AC$7,FALSE)),IF($Q270="n/a",(IF($P270=AC$6,$X270*$F270,0)),$X270*$F270*(VLOOKUP($Q270,'Workforce distribution'!$C$8:$AD$30,AC$7,FALSE)))),0)</f>
        <v>0</v>
      </c>
      <c r="AD270" s="30">
        <f>_xlfn.IFNA(IF($O270="days",$Y270*(VLOOKUP($K270,'Bed parameters'!$A$9:$I$12,9,FALSE))*$F270*(VLOOKUP($Q270,'Workforce distribution'!$C$8:$AD$30,AD$7,FALSE)),IF($Q270="n/a",(IF($P270=AD$6,$X270*$F270,0)),$X270*$F270*(VLOOKUP($Q270,'Workforce distribution'!$C$8:$AD$30,AD$7,FALSE)))),0)</f>
        <v>0</v>
      </c>
      <c r="AE270" s="30">
        <f>_xlfn.IFNA(IF($O270="days",$Y270*(VLOOKUP($K270,'Bed parameters'!$A$9:$I$12,9,FALSE))*$F270*(VLOOKUP($Q270,'Workforce distribution'!$C$8:$AD$30,AE$7,FALSE)),IF($Q270="n/a",(IF($P270=AE$6,$X270*$F270,0)),$X270*$F270*(VLOOKUP($Q270,'Workforce distribution'!$C$8:$AD$30,AE$7,FALSE)))),0)</f>
        <v>0</v>
      </c>
      <c r="AF270" s="30">
        <f>_xlfn.IFNA(IF($O270="days",$Y270*(VLOOKUP($K270,'Bed parameters'!$A$9:$I$12,9,FALSE))*$F270*(VLOOKUP($Q270,'Workforce distribution'!$C$8:$AD$30,AF$7,FALSE)),IF($Q270="n/a",(IF($P270=AF$6,$X270*$F270,0)),$X270*$F270*(VLOOKUP($Q270,'Workforce distribution'!$C$8:$AD$30,AF$7,FALSE)))),0)</f>
        <v>0</v>
      </c>
      <c r="AG270" s="30">
        <f>_xlfn.IFNA(IF($O270="days",$Y270*(VLOOKUP($K270,'Bed parameters'!$A$9:$I$12,9,FALSE))*$F270*(VLOOKUP($Q270,'Workforce distribution'!$C$8:$AD$30,AG$7,FALSE)),IF($Q270="n/a",(IF($P270=AG$6,$X270*$F270,0)),$X270*$F270*(VLOOKUP($Q270,'Workforce distribution'!$C$8:$AD$30,AG$7,FALSE)))),0)</f>
        <v>0</v>
      </c>
      <c r="AH270" s="30">
        <f>_xlfn.IFNA(IF($O270="days",$Y270*(VLOOKUP($K270,'Bed parameters'!$A$9:$I$12,9,FALSE))*$F270*(VLOOKUP($Q270,'Workforce distribution'!$C$8:$AD$30,AH$7,FALSE)),IF($Q270="n/a",(IF($P270=AH$6,$X270*$F270,0)),$X270*$F270*(VLOOKUP($Q270,'Workforce distribution'!$C$8:$AD$30,AH$7,FALSE)))),0)</f>
        <v>0</v>
      </c>
      <c r="AI270" s="30">
        <f>_xlfn.IFNA(IF($O270="days",$Y270*(VLOOKUP($K270,'Bed parameters'!$A$9:$I$12,9,FALSE))*$F270*(VLOOKUP($Q270,'Workforce distribution'!$C$8:$AD$30,AI$7,FALSE)),IF($Q270="n/a",(IF($P270=AI$6,$X270*$F270,0)),$X270*$F270*(VLOOKUP($Q270,'Workforce distribution'!$C$8:$AD$30,AI$7,FALSE)))),0)</f>
        <v>0</v>
      </c>
      <c r="AJ270" s="30">
        <f>_xlfn.IFNA(IF($O270="days",$Y270*(VLOOKUP($K270,'Bed parameters'!$A$9:$I$12,9,FALSE))*$F270*(VLOOKUP($Q270,'Workforce distribution'!$C$8:$AD$30,AJ$7,FALSE)),IF($Q270="n/a",(IF($P270=AJ$6,$X270*$F270,0)),$X270*$F270*(VLOOKUP($Q270,'Workforce distribution'!$C$8:$AD$30,AJ$7,FALSE)))),0)</f>
        <v>0</v>
      </c>
      <c r="AK270" s="30">
        <f>_xlfn.IFNA(IF($O270="days",$Y270*(VLOOKUP($K270,'Bed parameters'!$A$9:$I$12,9,FALSE))*$F270*(VLOOKUP($Q270,'Workforce distribution'!$C$8:$AD$30,AK$7,FALSE)),IF($Q270="n/a",(IF($P270=AK$6,$X270*$F270,0)),$X270*$F270*(VLOOKUP($Q270,'Workforce distribution'!$C$8:$AD$30,AK$7,FALSE)))),0)</f>
        <v>0</v>
      </c>
      <c r="AL270" s="30">
        <f>_xlfn.IFNA(IF($O270="days",$Y270*(VLOOKUP($K270,'Bed parameters'!$A$9:$I$12,9,FALSE))*$F270*(VLOOKUP($Q270,'Workforce distribution'!$C$8:$AD$30,AL$7,FALSE)),IF($Q270="n/a",(IF($P270=AL$6,$X270*$F270,0)),$X270*$F270*(VLOOKUP($Q270,'Workforce distribution'!$C$8:$AD$30,AL$7,FALSE)))),0)</f>
        <v>0</v>
      </c>
      <c r="AM270" s="30">
        <f>_xlfn.IFNA(IF($O270="days",$Y270*(VLOOKUP($K270,'Bed parameters'!$A$9:$I$12,9,FALSE))*$F270*(VLOOKUP($Q270,'Workforce distribution'!$C$8:$AD$30,AM$7,FALSE)),IF($Q270="n/a",(IF($P270=AM$6,$X270*$F270,0)),$X270*$F270*(VLOOKUP($Q270,'Workforce distribution'!$C$8:$AD$30,AM$7,FALSE)))),0)</f>
        <v>0</v>
      </c>
      <c r="AN270" s="30">
        <f>_xlfn.IFNA(IF($O270="days",$Y270*(VLOOKUP($K270,'Bed parameters'!$A$9:$I$12,9,FALSE))*$F270*(VLOOKUP($Q270,'Workforce distribution'!$C$8:$AD$30,AN$7,FALSE)),IF($Q270="n/a",(IF($P270=AN$6,$X270*$F270,0)),$X270*$F270*(VLOOKUP($Q270,'Workforce distribution'!$C$8:$AD$30,AN$7,FALSE)))),0)</f>
        <v>0</v>
      </c>
      <c r="AO270" s="30">
        <f>_xlfn.IFNA(IF($O270="days",$Y270*(VLOOKUP($K270,'Bed parameters'!$A$9:$I$12,9,FALSE))*$F270*(VLOOKUP($Q270,'Workforce distribution'!$C$8:$AD$30,AO$7,FALSE)),IF($Q270="n/a",(IF($P270=AO$6,$X270*$F270,0)),$X270*$F270*(VLOOKUP($Q270,'Workforce distribution'!$C$8:$AD$30,AO$7,FALSE)))),0)</f>
        <v>0</v>
      </c>
      <c r="AP270" s="30">
        <f>_xlfn.IFNA(IF($O270="days",$Y270*(VLOOKUP($K270,'Bed parameters'!$A$9:$I$12,9,FALSE))*$F270*(VLOOKUP($Q270,'Workforce distribution'!$C$8:$AD$30,AP$7,FALSE)),IF($Q270="n/a",(IF($P270=AP$6,$X270*$F270,0)),$X270*$F270*(VLOOKUP($Q270,'Workforce distribution'!$C$8:$AD$30,AP$7,FALSE)))),0)</f>
        <v>3504.310344</v>
      </c>
      <c r="AQ270" s="30">
        <f>_xlfn.IFNA(IF($O270="days",$Y270*(VLOOKUP($K270,'Bed parameters'!$A$9:$I$12,9,FALSE))*$F270*(VLOOKUP($Q270,'Workforce distribution'!$C$8:$AD$30,AQ$7,FALSE)),IF($Q270="n/a",(IF($P270=AQ$6,$X270*$F270,0)),$X270*$F270*(VLOOKUP($Q270,'Workforce distribution'!$C$8:$AD$30,AQ$7,FALSE)))),0)</f>
        <v>0</v>
      </c>
      <c r="AR270" s="30">
        <f>_xlfn.IFNA(IF($O270="days",$Y270*(VLOOKUP($K270,'Bed parameters'!$A$9:$I$12,9,FALSE))*$F270*(VLOOKUP($Q270,'Workforce distribution'!$C$8:$AD$30,AR$7,FALSE)),IF($Q270="n/a",(IF($P270=AR$6,$X270*$F270,0)),$X270*$F270*(VLOOKUP($Q270,'Workforce distribution'!$C$8:$AD$30,AR$7,FALSE)))),0)</f>
        <v>0</v>
      </c>
      <c r="AS270" s="30">
        <f>_xlfn.IFNA(IF($O270="days",$Y270*(VLOOKUP($K270,'Bed parameters'!$A$9:$I$12,9,FALSE))*$F270*(VLOOKUP($Q270,'Workforce distribution'!$C$8:$AD$30,AS$7,FALSE)),IF($Q270="n/a",(IF($P270=AS$6,$X270*$F270,0)),$X270*$F270*(VLOOKUP($Q270,'Workforce distribution'!$C$8:$AD$30,AS$7,FALSE)))),0)</f>
        <v>0</v>
      </c>
      <c r="AT270" s="30">
        <f>_xlfn.IFNA(IF($O270="days",$Y270*(VLOOKUP($K270,'Bed parameters'!$A$9:$I$12,9,FALSE))*$F270*(VLOOKUP($Q270,'Workforce distribution'!$C$8:$AD$30,AT$7,FALSE)),IF($Q270="n/a",(IF($P270=AT$6,$X270*$F270,0)),$X270*$F270*(VLOOKUP($Q270,'Workforce distribution'!$C$8:$AD$30,AT$7,FALSE)))),0)</f>
        <v>0</v>
      </c>
      <c r="AU270" s="30">
        <f>_xlfn.IFNA(IF($O270="days",$Y270*(VLOOKUP($K270,'Bed parameters'!$A$9:$I$12,9,FALSE))*$F270*(VLOOKUP($Q270,'Workforce distribution'!$C$8:$AD$30,AU$7,FALSE)),IF($Q270="n/a",(IF($P270=AU$6,$X270*$F270,0)),$X270*$F270*(VLOOKUP($Q270,'Workforce distribution'!$C$8:$AD$30,AU$7,FALSE)))),0)</f>
        <v>0</v>
      </c>
      <c r="AV270" s="30">
        <f>_xlfn.IFNA(IF($O270="days",$Y270*(VLOOKUP($K270,'Bed parameters'!$A$9:$I$12,9,FALSE))*$F270*(VLOOKUP($Q270,'Workforce distribution'!$C$8:$AD$30,AV$7,FALSE)),IF($Q270="n/a",(IF($P270=AV$6,$X270*$F270,0)),$X270*$F270*(VLOOKUP($Q270,'Workforce distribution'!$C$8:$AD$30,AV$7,FALSE)))),0)</f>
        <v>0</v>
      </c>
      <c r="AW270" s="30">
        <f>_xlfn.IFNA(IF($O270="days",$Y270*(VLOOKUP($K270,'Bed parameters'!$A$9:$I$12,9,FALSE))*$F270*(VLOOKUP($Q270,'Workforce distribution'!$C$8:$AD$30,AW$7,FALSE)),IF($Q270="n/a",(IF($P270=AW$6,$X270*$F270,0)),$X270*$F270*(VLOOKUP($Q270,'Workforce distribution'!$C$8:$AD$30,AW$7,FALSE)))),0)</f>
        <v>0</v>
      </c>
      <c r="AX270" s="30">
        <f>_xlfn.IFNA(IF($O270="days",$Y270*(VLOOKUP($K270,'Bed parameters'!$A$9:$I$12,9,FALSE))*$F270*(VLOOKUP($Q270,'Workforce distribution'!$C$8:$AD$30,AX$7,FALSE)),IF($Q270="n/a",(IF($P270=AX$6,$X270*$F270,0)),$X270*$F270*(VLOOKUP($Q270,'Workforce distribution'!$C$8:$AD$30,AX$7,FALSE)))),0)</f>
        <v>0</v>
      </c>
      <c r="AY270" s="30">
        <f>_xlfn.IFNA(IF($O270="days",$Y270*(VLOOKUP($K270,'Bed parameters'!$A$9:$I$12,9,FALSE))*$F270*(VLOOKUP($Q270,'Workforce distribution'!$C$8:$AD$30,AY$7,FALSE)),IF($Q270="n/a",(IF($P270=AY$6,$X270*$F270,0)),$X270*$F270*(VLOOKUP($Q270,'Workforce distribution'!$C$8:$AD$30,AY$7,FALSE)))),0)</f>
        <v>0</v>
      </c>
      <c r="AZ270" s="30">
        <f>_xlfn.IFNA(IF($O270="days",$Y270*(VLOOKUP($K270,'Bed parameters'!$A$9:$I$12,9,FALSE))*$F270*(VLOOKUP($Q270,'Workforce distribution'!$C$8:$AD$30,AZ$7,FALSE)),IF($Q270="n/a",(IF($P270=AZ$6,$X270*$F270,0)),$X270*$F270*(VLOOKUP($Q270,'Workforce distribution'!$C$8:$AD$30,AZ$7,FALSE)))),0)</f>
        <v>0</v>
      </c>
      <c r="BA270" s="30">
        <f>_xlfn.IFNA(IF($O270="days",$Y270*(VLOOKUP($K270,'Bed parameters'!$A$9:$I$12,9,FALSE))*$F270*(VLOOKUP($Q270,'Workforce distribution'!$C$8:$AD$30,BA$7,FALSE)),IF($Q270="n/a",(IF($P270=BA$6,$X270*$F270,0)),$X270*$F270*(VLOOKUP($Q270,'Workforce distribution'!$C$8:$AD$30,BA$7,FALSE)))),0)</f>
        <v>0</v>
      </c>
      <c r="BB270" s="30">
        <f>_xlfn.IFNA(IF($O270="days",$Y270*(VLOOKUP($K270,'Bed parameters'!$A$9:$I$12,9,FALSE))*$F270*(VLOOKUP($Q270,'Workforce distribution'!$C$8:$AD$30,BB$7,FALSE)),IF($Q270="n/a",(IF($P270=BB$6,$X270*$F270,0)),$X270*$F270*(VLOOKUP($Q270,'Workforce distribution'!$C$8:$AD$30,BB$7,FALSE)))),0)</f>
        <v>0</v>
      </c>
      <c r="BC270" s="149">
        <f t="shared" si="41"/>
        <v>3.0491767986548619</v>
      </c>
      <c r="BD270" s="288">
        <f>IF($Q270="n/a",(IF('Workforce hours'!D$30=0,0,(AB270/'Workforce hours'!D$30))),(IF(VLOOKUP($Q270,'Workforce hours'!$C$8:$AD$30,BD$7,FALSE)=0,0,(AB270/(VLOOKUP($Q270,'Workforce hours'!$C$8:$AD$30,BD$7,FALSE))))))</f>
        <v>0</v>
      </c>
      <c r="BE270" s="288">
        <f>IF($Q270="n/a",(IF('Workforce hours'!E$30=0,0,(AC270/'Workforce hours'!E$30))),(IF(VLOOKUP($Q270,'Workforce hours'!$C$8:$AD$30,BE$7,FALSE)=0,0,(AC270/(VLOOKUP($Q270,'Workforce hours'!$C$8:$AD$30,BE$7,FALSE))))))</f>
        <v>0</v>
      </c>
      <c r="BF270" s="288">
        <f>IF($Q270="n/a",(IF('Workforce hours'!F$30=0,0,(AD270/'Workforce hours'!F$30))),(IF(VLOOKUP($Q270,'Workforce hours'!$C$8:$AD$30,BF$7,FALSE)=0,0,(AD270/(VLOOKUP($Q270,'Workforce hours'!$C$8:$AD$30,BF$7,FALSE))))))</f>
        <v>0</v>
      </c>
      <c r="BG270" s="288">
        <f>IF($Q270="n/a",(IF('Workforce hours'!G$30=0,0,(AE270/'Workforce hours'!G$30))),(IF(VLOOKUP($Q270,'Workforce hours'!$C$8:$AD$30,BG$7,FALSE)=0,0,(AE270/(VLOOKUP($Q270,'Workforce hours'!$C$8:$AD$30,BG$7,FALSE))))))</f>
        <v>0</v>
      </c>
      <c r="BH270" s="288">
        <f>IF($Q270="n/a",(IF('Workforce hours'!H$30=0,0,(AF270/'Workforce hours'!H$30))),(IF(VLOOKUP($Q270,'Workforce hours'!$C$8:$AD$30,BH$7,FALSE)=0,0,(AF270/(VLOOKUP($Q270,'Workforce hours'!$C$8:$AD$30,BH$7,FALSE))))))</f>
        <v>0</v>
      </c>
      <c r="BI270" s="288">
        <f>IF($Q270="n/a",(IF('Workforce hours'!I$30=0,0,(AG270/'Workforce hours'!I$30))),(IF(VLOOKUP($Q270,'Workforce hours'!$C$8:$AD$30,BI$7,FALSE)=0,0,(AG270/(VLOOKUP($Q270,'Workforce hours'!$C$8:$AD$30,BI$7,FALSE))))))</f>
        <v>0</v>
      </c>
      <c r="BJ270" s="288">
        <f>IF($Q270="n/a",(IF('Workforce hours'!J$30=0,0,(AH270/'Workforce hours'!J$30))),(IF(VLOOKUP($Q270,'Workforce hours'!$C$8:$AD$30,BJ$7,FALSE)=0,0,(AH270/(VLOOKUP($Q270,'Workforce hours'!$C$8:$AD$30,BJ$7,FALSE))))))</f>
        <v>0</v>
      </c>
      <c r="BK270" s="288">
        <f>IF($Q270="n/a",(IF('Workforce hours'!K$30=0,0,(AI270/'Workforce hours'!K$30))),(IF(VLOOKUP($Q270,'Workforce hours'!$C$8:$AD$30,BK$7,FALSE)=0,0,(AI270/(VLOOKUP($Q270,'Workforce hours'!$C$8:$AD$30,BK$7,FALSE))))))</f>
        <v>0</v>
      </c>
      <c r="BL270" s="288">
        <f>IF($Q270="n/a",(IF('Workforce hours'!L$30=0,0,(AJ270/'Workforce hours'!L$30))),(IF(VLOOKUP($Q270,'Workforce hours'!$C$8:$AD$30,BL$7,FALSE)=0,0,(AJ270/(VLOOKUP($Q270,'Workforce hours'!$C$8:$AD$30,BL$7,FALSE))))))</f>
        <v>0</v>
      </c>
      <c r="BM270" s="288">
        <f>IF($Q270="n/a",(IF('Workforce hours'!M$30=0,0,(AK270/'Workforce hours'!M$30))),(IF(VLOOKUP($Q270,'Workforce hours'!$C$8:$AD$30,BM$7,FALSE)=0,0,(AK270/(VLOOKUP($Q270,'Workforce hours'!$C$8:$AD$30,BM$7,FALSE))))))</f>
        <v>0</v>
      </c>
      <c r="BN270" s="288">
        <f>IF($Q270="n/a",(IF('Workforce hours'!N$30=0,0,(AL270/'Workforce hours'!N$30))),(IF(VLOOKUP($Q270,'Workforce hours'!$C$8:$AD$30,BN$7,FALSE)=0,0,(AL270/(VLOOKUP($Q270,'Workforce hours'!$C$8:$AD$30,BN$7,FALSE))))))</f>
        <v>0</v>
      </c>
      <c r="BO270" s="288">
        <f>IF($Q270="n/a",(IF('Workforce hours'!O$30=0,0,(AM270/'Workforce hours'!O$30))),(IF(VLOOKUP($Q270,'Workforce hours'!$C$8:$AD$30,BO$7,FALSE)=0,0,(AM270/(VLOOKUP($Q270,'Workforce hours'!$C$8:$AD$30,BO$7,FALSE))))))</f>
        <v>0</v>
      </c>
      <c r="BP270" s="288">
        <f>IF($Q270="n/a",(IF('Workforce hours'!P$30=0,0,(AN270/'Workforce hours'!P$30))),(IF(VLOOKUP($Q270,'Workforce hours'!$C$8:$AD$30,BP$7,FALSE)=0,0,(AN270/(VLOOKUP($Q270,'Workforce hours'!$C$8:$AD$30,BP$7,FALSE))))))</f>
        <v>0</v>
      </c>
      <c r="BQ270" s="288">
        <f>IF($Q270="n/a",(IF('Workforce hours'!Q$30=0,0,(AO270/'Workforce hours'!Q$30))),(IF(VLOOKUP($Q270,'Workforce hours'!$C$8:$AD$30,BQ$7,FALSE)=0,0,(AO270/(VLOOKUP($Q270,'Workforce hours'!$C$8:$AD$30,BQ$7,FALSE))))))</f>
        <v>0</v>
      </c>
      <c r="BR270" s="288">
        <f>IF($Q270="n/a",(IF('Workforce hours'!R$30=0,0,(AP270/'Workforce hours'!R$30))),(IF(VLOOKUP($Q270,'Workforce hours'!$C$8:$AD$30,BR$7,FALSE)=0,0,(AP270/(VLOOKUP($Q270,'Workforce hours'!$C$8:$AD$30,BR$7,FALSE))))))</f>
        <v>3.0491767986548619</v>
      </c>
      <c r="BS270" s="288">
        <f>IF($Q270="n/a",(IF('Workforce hours'!S$30=0,0,(AQ270/'Workforce hours'!S$30))),(IF(VLOOKUP($Q270,'Workforce hours'!$C$8:$AD$30,BS$7,FALSE)=0,0,(AQ270/(VLOOKUP($Q270,'Workforce hours'!$C$8:$AD$30,BS$7,FALSE))))))</f>
        <v>0</v>
      </c>
      <c r="BT270" s="288">
        <f>IF($Q270="n/a",(IF('Workforce hours'!T$30=0,0,(AR270/'Workforce hours'!T$30))),(IF(VLOOKUP($Q270,'Workforce hours'!$C$8:$AD$30,BT$7,FALSE)=0,0,(AR270/(VLOOKUP($Q270,'Workforce hours'!$C$8:$AD$30,BT$7,FALSE))))))</f>
        <v>0</v>
      </c>
      <c r="BU270" s="288">
        <f>IF($Q270="n/a",(IF('Workforce hours'!U$30=0,0,(AS270/'Workforce hours'!U$30))),(IF(VLOOKUP($Q270,'Workforce hours'!$C$8:$AD$30,BU$7,FALSE)=0,0,(AS270/(VLOOKUP($Q270,'Workforce hours'!$C$8:$AD$30,BU$7,FALSE))))))</f>
        <v>0</v>
      </c>
      <c r="BV270" s="288">
        <f>IF($Q270="n/a",(IF('Workforce hours'!V$30=0,0,(AT270/'Workforce hours'!V$30))),(IF(VLOOKUP($Q270,'Workforce hours'!$C$8:$AD$30,BV$7,FALSE)=0,0,(AT270/(VLOOKUP($Q270,'Workforce hours'!$C$8:$AD$30,BV$7,FALSE))))))</f>
        <v>0</v>
      </c>
      <c r="BW270" s="288">
        <f>IF($Q270="n/a",(IF('Workforce hours'!W$30=0,0,(AU270/'Workforce hours'!W$30))),(IF(VLOOKUP($Q270,'Workforce hours'!$C$8:$AD$30,BW$7,FALSE)=0,0,(AU270/(VLOOKUP($Q270,'Workforce hours'!$C$8:$AD$30,BW$7,FALSE))))))</f>
        <v>0</v>
      </c>
      <c r="BX270" s="288">
        <f>IF($Q270="n/a",(IF('Workforce hours'!X$30=0,0,(AV270/'Workforce hours'!X$30))),(IF(VLOOKUP($Q270,'Workforce hours'!$C$8:$AD$30,BX$7,FALSE)=0,0,(AV270/(VLOOKUP($Q270,'Workforce hours'!$C$8:$AD$30,BX$7,FALSE))))))</f>
        <v>0</v>
      </c>
      <c r="BY270" s="288">
        <f>IF($Q270="n/a",(IF('Workforce hours'!Y$30=0,0,(AW270/'Workforce hours'!Y$30))),(IF(VLOOKUP($Q270,'Workforce hours'!$C$8:$AD$30,BY$7,FALSE)=0,0,(AW270/(VLOOKUP($Q270,'Workforce hours'!$C$8:$AD$30,BY$7,FALSE))))))</f>
        <v>0</v>
      </c>
      <c r="BZ270" s="288">
        <f>IF($Q270="n/a",(IF('Workforce hours'!Z$30=0,0,(AX270/'Workforce hours'!Z$30))),(IF(VLOOKUP($Q270,'Workforce hours'!$C$8:$AD$30,BZ$7,FALSE)=0,0,(AX270/(VLOOKUP($Q270,'Workforce hours'!$C$8:$AD$30,BZ$7,FALSE))))))</f>
        <v>0</v>
      </c>
      <c r="CA270" s="288">
        <f>IF($Q270="n/a",(IF('Workforce hours'!AA$30=0,0,(AY270/'Workforce hours'!AA$30))),(IF(VLOOKUP($Q270,'Workforce hours'!$C$8:$AD$30,CA$7,FALSE)=0,0,(AY270/(VLOOKUP($Q270,'Workforce hours'!$C$8:$AD$30,CA$7,FALSE))))))</f>
        <v>0</v>
      </c>
      <c r="CB270" s="288">
        <f>IF($Q270="n/a",(IF('Workforce hours'!AB$30=0,0,(AZ270/'Workforce hours'!AB$30))),(IF(VLOOKUP($Q270,'Workforce hours'!$C$8:$AD$30,CB$7,FALSE)=0,0,(AZ270/(VLOOKUP($Q270,'Workforce hours'!$C$8:$AD$30,CB$7,FALSE))))))</f>
        <v>0</v>
      </c>
      <c r="CC270" s="288">
        <f>IF($Q270="n/a",(IF('Workforce hours'!AC$30=0,0,(BA270/'Workforce hours'!AC$30))),(IF(VLOOKUP($Q270,'Workforce hours'!$C$8:$AD$30,CC$7,FALSE)=0,0,(BA270/(VLOOKUP($Q270,'Workforce hours'!$C$8:$AD$30,CC$7,FALSE))))))</f>
        <v>0</v>
      </c>
      <c r="CD270" s="288">
        <f>IF($Q270="n/a",(IF('Workforce hours'!AD$30=0,0,(BB270/'Workforce hours'!AD$30))),(IF(VLOOKUP($Q270,'Workforce hours'!$C$8:$AD$30,CD$7,FALSE)=0,0,(BB270/(VLOOKUP($Q270,'Workforce hours'!$C$8:$AD$30,CD$7,FALSE))))))</f>
        <v>0</v>
      </c>
      <c r="CE270" s="289">
        <f t="shared" si="42"/>
        <v>0</v>
      </c>
      <c r="CF270" s="290">
        <f>BD270*'Workforce costs'!B$9*(1+'Workforce costs'!B$10)*(1+'Workforce costs'!B$11)</f>
        <v>0</v>
      </c>
      <c r="CG270" s="290">
        <f>BE270*'Workforce costs'!C$9*(1+'Workforce costs'!C$10)*(1+'Workforce costs'!C$11)</f>
        <v>0</v>
      </c>
      <c r="CH270" s="290">
        <f>BF270*'Workforce costs'!D$9*(1+'Workforce costs'!D$10)*(1+'Workforce costs'!D$11)</f>
        <v>0</v>
      </c>
      <c r="CI270" s="290">
        <f>BG270*'Workforce costs'!E$9*(1+'Workforce costs'!E$10)*(1+'Workforce costs'!E$11)</f>
        <v>0</v>
      </c>
      <c r="CJ270" s="290">
        <f>BH270*'Workforce costs'!F$9*(1+'Workforce costs'!F$10)*(1+'Workforce costs'!F$11)</f>
        <v>0</v>
      </c>
      <c r="CK270" s="290">
        <f>BI270*'Workforce costs'!G$9*(1+'Workforce costs'!G$10)*(1+'Workforce costs'!G$11)</f>
        <v>0</v>
      </c>
      <c r="CL270" s="290">
        <f>BJ270*'Workforce costs'!H$9*(1+'Workforce costs'!H$10)*(1+'Workforce costs'!H$11)</f>
        <v>0</v>
      </c>
      <c r="CM270" s="290">
        <f>BK270*'Workforce costs'!I$9*(1+'Workforce costs'!I$10)*(1+'Workforce costs'!I$11)</f>
        <v>0</v>
      </c>
      <c r="CN270" s="290">
        <f>BL270*'Workforce costs'!J$9*(1+'Workforce costs'!J$10)*(1+'Workforce costs'!J$11)</f>
        <v>0</v>
      </c>
      <c r="CO270" s="290">
        <f>BM270*'Workforce costs'!K$9*(1+'Workforce costs'!K$10)*(1+'Workforce costs'!K$11)</f>
        <v>0</v>
      </c>
      <c r="CP270" s="290">
        <f>BN270*'Workforce costs'!L$9*(1+'Workforce costs'!L$10)*(1+'Workforce costs'!L$11)</f>
        <v>0</v>
      </c>
      <c r="CQ270" s="290">
        <f>BO270*'Workforce costs'!M$9*(1+'Workforce costs'!M$10)*(1+'Workforce costs'!M$11)</f>
        <v>0</v>
      </c>
      <c r="CR270" s="290">
        <f>BP270*'Workforce costs'!N$9*(1+'Workforce costs'!N$10)*(1+'Workforce costs'!N$11)</f>
        <v>0</v>
      </c>
      <c r="CS270" s="290">
        <f>BQ270*'Workforce costs'!O$9*(1+'Workforce costs'!O$10)*(1+'Workforce costs'!O$11)</f>
        <v>0</v>
      </c>
      <c r="CT270" s="290">
        <f>BR270*'Workforce costs'!P$9*(1+'Workforce costs'!P$10)*(1+'Workforce costs'!P$11)</f>
        <v>0</v>
      </c>
      <c r="CU270" s="290">
        <f>BS270*'Workforce costs'!Q$9*(1+'Workforce costs'!Q$10)*(1+'Workforce costs'!Q$11)</f>
        <v>0</v>
      </c>
      <c r="CV270" s="290">
        <f>BT270*'Workforce costs'!R$9*(1+'Workforce costs'!R$10)*(1+'Workforce costs'!R$11)</f>
        <v>0</v>
      </c>
      <c r="CW270" s="290">
        <f>BU270*'Workforce costs'!S$9*(1+'Workforce costs'!S$10)*(1+'Workforce costs'!S$11)</f>
        <v>0</v>
      </c>
      <c r="CX270" s="290">
        <f>BV270*'Workforce costs'!T$9*(1+'Workforce costs'!T$10)*(1+'Workforce costs'!T$11)</f>
        <v>0</v>
      </c>
      <c r="CY270" s="290">
        <f>BW270*'Workforce costs'!U$9*(1+'Workforce costs'!U$10)*(1+'Workforce costs'!U$11)</f>
        <v>0</v>
      </c>
      <c r="CZ270" s="290">
        <f>BX270*'Workforce costs'!V$9*(1+'Workforce costs'!V$10)*(1+'Workforce costs'!V$11)</f>
        <v>0</v>
      </c>
      <c r="DA270" s="290">
        <f>BY270*'Workforce costs'!W$9*(1+'Workforce costs'!W$10)*(1+'Workforce costs'!W$11)</f>
        <v>0</v>
      </c>
      <c r="DB270" s="290">
        <f>BZ270*'Workforce costs'!X$9*(1+'Workforce costs'!X$10)*(1+'Workforce costs'!X$11)</f>
        <v>0</v>
      </c>
      <c r="DC270" s="290">
        <f>CA270*'Workforce costs'!Y$9*(1+'Workforce costs'!Y$10)*(1+'Workforce costs'!Y$11)</f>
        <v>0</v>
      </c>
      <c r="DD270" s="290">
        <f>CB270*'Workforce costs'!Z$9*(1+'Workforce costs'!Z$10)*(1+'Workforce costs'!Z$11)</f>
        <v>0</v>
      </c>
      <c r="DE270" s="290">
        <f>CC270*'Workforce costs'!AA$9*(1+'Workforce costs'!AA$10)*(1+'Workforce costs'!AA$11)</f>
        <v>0</v>
      </c>
      <c r="DF270" s="290">
        <f>CD270*'Workforce costs'!AB$9*(1+'Workforce costs'!AB$10)*(1+'Workforce costs'!AB$11)</f>
        <v>0</v>
      </c>
    </row>
    <row r="271" spans="1:110" x14ac:dyDescent="0.3">
      <c r="A271" s="2" t="str">
        <f>Outputs!$A$4</f>
        <v>Australia</v>
      </c>
      <c r="B271" s="2" t="str">
        <f t="shared" si="35"/>
        <v>Australia 18to24</v>
      </c>
      <c r="C271" s="30">
        <f>VLOOKUP($B271,Populations!$D$15:$H$1920,3,FALSE)</f>
        <v>2374194</v>
      </c>
      <c r="D271" s="255">
        <f>IF(OR($H271="General pop",$H271="Schools",$H271="Workplace",$H271="Skills Training",$H271="Digital Supports"),1,VLOOKUP($B271,Populations!$D$15:$H$1920,5,FALSE))</f>
        <v>1</v>
      </c>
      <c r="E271" s="88">
        <f>VLOOKUP(I271,Epidemiology!$C$10:$H$47,6,FALSE)</f>
        <v>820</v>
      </c>
      <c r="F271" s="102">
        <f>'Care profiles'!R272</f>
        <v>1</v>
      </c>
      <c r="G271" s="15" t="str">
        <f>'Care profiles'!A272</f>
        <v>18to24</v>
      </c>
      <c r="H271" s="15" t="str">
        <f>'Care profiles'!B272</f>
        <v>Attempts</v>
      </c>
      <c r="I271" s="15" t="str">
        <f>'Care profiles'!C272</f>
        <v>Attempts_18-24yrs</v>
      </c>
      <c r="J271" s="15" t="str">
        <f>'Care profiles'!D272</f>
        <v>Care profile</v>
      </c>
      <c r="K271" s="15" t="str">
        <f>'Care profiles'!E272</f>
        <v>Community-Based Support – Safe Spaces for Crisis</v>
      </c>
      <c r="L271" s="104">
        <f>'Care profiles'!F272</f>
        <v>0.4</v>
      </c>
      <c r="M271" s="15">
        <f>'Care profiles'!G272</f>
        <v>6</v>
      </c>
      <c r="N271" s="15">
        <f>'Care profiles'!H272</f>
        <v>150</v>
      </c>
      <c r="O271" s="15" t="str">
        <f>'Care profiles'!I272</f>
        <v>min</v>
      </c>
      <c r="P271" s="15" t="str">
        <f>'Care profiles'!J272</f>
        <v>Team</v>
      </c>
      <c r="Q271" s="15" t="str">
        <f>'Care profiles'!K272</f>
        <v>Community-Based Support – Safe Spaces for Crisis</v>
      </c>
      <c r="R271" s="15" t="str">
        <f>'Care profiles'!M272</f>
        <v>N</v>
      </c>
      <c r="S271" s="15" t="str">
        <f>'Care profiles'!O272</f>
        <v>Y</v>
      </c>
      <c r="T271" s="15" t="str">
        <f>'Care profiles'!Q272</f>
        <v>Y</v>
      </c>
      <c r="U271" s="30">
        <f t="shared" si="36"/>
        <v>19468.390800000001</v>
      </c>
      <c r="V271" s="30">
        <f t="shared" si="37"/>
        <v>7787.3563200000008</v>
      </c>
      <c r="W271" s="30">
        <f>IF(M271="n/a",0,IF(O271="days",V271*M271*(1+(VLOOKUP(K271,'Bed parameters'!$A$9:$G$12,7,FALSE))),V271*M271))</f>
        <v>46724.137920000008</v>
      </c>
      <c r="X271" s="30">
        <f t="shared" si="38"/>
        <v>116810.34480000002</v>
      </c>
      <c r="Y271" s="30">
        <f t="shared" si="39"/>
        <v>0</v>
      </c>
      <c r="Z271" s="113">
        <f>_xlfn.IFNA(Y271/((VLOOKUP(K271,'Bed parameters'!$A$9:$G$12,3,FALSE))*(VLOOKUP(K271,'Bed parameters'!$A$9:$G$12,5,FALSE))),0)</f>
        <v>0</v>
      </c>
      <c r="AA271" s="30">
        <f t="shared" si="40"/>
        <v>116810.34480000002</v>
      </c>
      <c r="AB271" s="30">
        <f>_xlfn.IFNA(IF($O271="days",$Y271*(VLOOKUP($K271,'Bed parameters'!$A$9:$I$12,9,FALSE))*$F271*(VLOOKUP($Q271,'Workforce distribution'!$C$8:$AD$30,AB$7,FALSE)),IF($Q271="n/a",(IF($P271=AB$6,$X271*$F271,0)),$X271*$F271*(VLOOKUP($Q271,'Workforce distribution'!$C$8:$AD$30,AB$7,FALSE)))),0)</f>
        <v>0</v>
      </c>
      <c r="AC271" s="30">
        <f>_xlfn.IFNA(IF($O271="days",$Y271*(VLOOKUP($K271,'Bed parameters'!$A$9:$I$12,9,FALSE))*$F271*(VLOOKUP($Q271,'Workforce distribution'!$C$8:$AD$30,AC$7,FALSE)),IF($Q271="n/a",(IF($P271=AC$6,$X271*$F271,0)),$X271*$F271*(VLOOKUP($Q271,'Workforce distribution'!$C$8:$AD$30,AC$7,FALSE)))),0)</f>
        <v>0</v>
      </c>
      <c r="AD271" s="30">
        <f>_xlfn.IFNA(IF($O271="days",$Y271*(VLOOKUP($K271,'Bed parameters'!$A$9:$I$12,9,FALSE))*$F271*(VLOOKUP($Q271,'Workforce distribution'!$C$8:$AD$30,AD$7,FALSE)),IF($Q271="n/a",(IF($P271=AD$6,$X271*$F271,0)),$X271*$F271*(VLOOKUP($Q271,'Workforce distribution'!$C$8:$AD$30,AD$7,FALSE)))),0)</f>
        <v>0</v>
      </c>
      <c r="AE271" s="30">
        <f>_xlfn.IFNA(IF($O271="days",$Y271*(VLOOKUP($K271,'Bed parameters'!$A$9:$I$12,9,FALSE))*$F271*(VLOOKUP($Q271,'Workforce distribution'!$C$8:$AD$30,AE$7,FALSE)),IF($Q271="n/a",(IF($P271=AE$6,$X271*$F271,0)),$X271*$F271*(VLOOKUP($Q271,'Workforce distribution'!$C$8:$AD$30,AE$7,FALSE)))),0)</f>
        <v>105129.31032000002</v>
      </c>
      <c r="AF271" s="30">
        <f>_xlfn.IFNA(IF($O271="days",$Y271*(VLOOKUP($K271,'Bed parameters'!$A$9:$I$12,9,FALSE))*$F271*(VLOOKUP($Q271,'Workforce distribution'!$C$8:$AD$30,AF$7,FALSE)),IF($Q271="n/a",(IF($P271=AF$6,$X271*$F271,0)),$X271*$F271*(VLOOKUP($Q271,'Workforce distribution'!$C$8:$AD$30,AF$7,FALSE)))),0)</f>
        <v>0</v>
      </c>
      <c r="AG271" s="30">
        <f>_xlfn.IFNA(IF($O271="days",$Y271*(VLOOKUP($K271,'Bed parameters'!$A$9:$I$12,9,FALSE))*$F271*(VLOOKUP($Q271,'Workforce distribution'!$C$8:$AD$30,AG$7,FALSE)),IF($Q271="n/a",(IF($P271=AG$6,$X271*$F271,0)),$X271*$F271*(VLOOKUP($Q271,'Workforce distribution'!$C$8:$AD$30,AG$7,FALSE)))),0)</f>
        <v>0</v>
      </c>
      <c r="AH271" s="30">
        <f>_xlfn.IFNA(IF($O271="days",$Y271*(VLOOKUP($K271,'Bed parameters'!$A$9:$I$12,9,FALSE))*$F271*(VLOOKUP($Q271,'Workforce distribution'!$C$8:$AD$30,AH$7,FALSE)),IF($Q271="n/a",(IF($P271=AH$6,$X271*$F271,0)),$X271*$F271*(VLOOKUP($Q271,'Workforce distribution'!$C$8:$AD$30,AH$7,FALSE)))),0)</f>
        <v>0</v>
      </c>
      <c r="AI271" s="30">
        <f>_xlfn.IFNA(IF($O271="days",$Y271*(VLOOKUP($K271,'Bed parameters'!$A$9:$I$12,9,FALSE))*$F271*(VLOOKUP($Q271,'Workforce distribution'!$C$8:$AD$30,AI$7,FALSE)),IF($Q271="n/a",(IF($P271=AI$6,$X271*$F271,0)),$X271*$F271*(VLOOKUP($Q271,'Workforce distribution'!$C$8:$AD$30,AI$7,FALSE)))),0)</f>
        <v>0</v>
      </c>
      <c r="AJ271" s="30">
        <f>_xlfn.IFNA(IF($O271="days",$Y271*(VLOOKUP($K271,'Bed parameters'!$A$9:$I$12,9,FALSE))*$F271*(VLOOKUP($Q271,'Workforce distribution'!$C$8:$AD$30,AJ$7,FALSE)),IF($Q271="n/a",(IF($P271=AJ$6,$X271*$F271,0)),$X271*$F271*(VLOOKUP($Q271,'Workforce distribution'!$C$8:$AD$30,AJ$7,FALSE)))),0)</f>
        <v>0</v>
      </c>
      <c r="AK271" s="30">
        <f>_xlfn.IFNA(IF($O271="days",$Y271*(VLOOKUP($K271,'Bed parameters'!$A$9:$I$12,9,FALSE))*$F271*(VLOOKUP($Q271,'Workforce distribution'!$C$8:$AD$30,AK$7,FALSE)),IF($Q271="n/a",(IF($P271=AK$6,$X271*$F271,0)),$X271*$F271*(VLOOKUP($Q271,'Workforce distribution'!$C$8:$AD$30,AK$7,FALSE)))),0)</f>
        <v>0</v>
      </c>
      <c r="AL271" s="30">
        <f>_xlfn.IFNA(IF($O271="days",$Y271*(VLOOKUP($K271,'Bed parameters'!$A$9:$I$12,9,FALSE))*$F271*(VLOOKUP($Q271,'Workforce distribution'!$C$8:$AD$30,AL$7,FALSE)),IF($Q271="n/a",(IF($P271=AL$6,$X271*$F271,0)),$X271*$F271*(VLOOKUP($Q271,'Workforce distribution'!$C$8:$AD$30,AL$7,FALSE)))),0)</f>
        <v>0</v>
      </c>
      <c r="AM271" s="30">
        <f>_xlfn.IFNA(IF($O271="days",$Y271*(VLOOKUP($K271,'Bed parameters'!$A$9:$I$12,9,FALSE))*$F271*(VLOOKUP($Q271,'Workforce distribution'!$C$8:$AD$30,AM$7,FALSE)),IF($Q271="n/a",(IF($P271=AM$6,$X271*$F271,0)),$X271*$F271*(VLOOKUP($Q271,'Workforce distribution'!$C$8:$AD$30,AM$7,FALSE)))),0)</f>
        <v>0</v>
      </c>
      <c r="AN271" s="30">
        <f>_xlfn.IFNA(IF($O271="days",$Y271*(VLOOKUP($K271,'Bed parameters'!$A$9:$I$12,9,FALSE))*$F271*(VLOOKUP($Q271,'Workforce distribution'!$C$8:$AD$30,AN$7,FALSE)),IF($Q271="n/a",(IF($P271=AN$6,$X271*$F271,0)),$X271*$F271*(VLOOKUP($Q271,'Workforce distribution'!$C$8:$AD$30,AN$7,FALSE)))),0)</f>
        <v>0</v>
      </c>
      <c r="AO271" s="30">
        <f>_xlfn.IFNA(IF($O271="days",$Y271*(VLOOKUP($K271,'Bed parameters'!$A$9:$I$12,9,FALSE))*$F271*(VLOOKUP($Q271,'Workforce distribution'!$C$8:$AD$30,AO$7,FALSE)),IF($Q271="n/a",(IF($P271=AO$6,$X271*$F271,0)),$X271*$F271*(VLOOKUP($Q271,'Workforce distribution'!$C$8:$AD$30,AO$7,FALSE)))),0)</f>
        <v>0</v>
      </c>
      <c r="AP271" s="30">
        <f>_xlfn.IFNA(IF($O271="days",$Y271*(VLOOKUP($K271,'Bed parameters'!$A$9:$I$12,9,FALSE))*$F271*(VLOOKUP($Q271,'Workforce distribution'!$C$8:$AD$30,AP$7,FALSE)),IF($Q271="n/a",(IF($P271=AP$6,$X271*$F271,0)),$X271*$F271*(VLOOKUP($Q271,'Workforce distribution'!$C$8:$AD$30,AP$7,FALSE)))),0)</f>
        <v>0</v>
      </c>
      <c r="AQ271" s="30">
        <f>_xlfn.IFNA(IF($O271="days",$Y271*(VLOOKUP($K271,'Bed parameters'!$A$9:$I$12,9,FALSE))*$F271*(VLOOKUP($Q271,'Workforce distribution'!$C$8:$AD$30,AQ$7,FALSE)),IF($Q271="n/a",(IF($P271=AQ$6,$X271*$F271,0)),$X271*$F271*(VLOOKUP($Q271,'Workforce distribution'!$C$8:$AD$30,AQ$7,FALSE)))),0)</f>
        <v>0</v>
      </c>
      <c r="AR271" s="30">
        <f>_xlfn.IFNA(IF($O271="days",$Y271*(VLOOKUP($K271,'Bed parameters'!$A$9:$I$12,9,FALSE))*$F271*(VLOOKUP($Q271,'Workforce distribution'!$C$8:$AD$30,AR$7,FALSE)),IF($Q271="n/a",(IF($P271=AR$6,$X271*$F271,0)),$X271*$F271*(VLOOKUP($Q271,'Workforce distribution'!$C$8:$AD$30,AR$7,FALSE)))),0)</f>
        <v>0</v>
      </c>
      <c r="AS271" s="30">
        <f>_xlfn.IFNA(IF($O271="days",$Y271*(VLOOKUP($K271,'Bed parameters'!$A$9:$I$12,9,FALSE))*$F271*(VLOOKUP($Q271,'Workforce distribution'!$C$8:$AD$30,AS$7,FALSE)),IF($Q271="n/a",(IF($P271=AS$6,$X271*$F271,0)),$X271*$F271*(VLOOKUP($Q271,'Workforce distribution'!$C$8:$AD$30,AS$7,FALSE)))),0)</f>
        <v>11681.034480000002</v>
      </c>
      <c r="AT271" s="30">
        <f>_xlfn.IFNA(IF($O271="days",$Y271*(VLOOKUP($K271,'Bed parameters'!$A$9:$I$12,9,FALSE))*$F271*(VLOOKUP($Q271,'Workforce distribution'!$C$8:$AD$30,AT$7,FALSE)),IF($Q271="n/a",(IF($P271=AT$6,$X271*$F271,0)),$X271*$F271*(VLOOKUP($Q271,'Workforce distribution'!$C$8:$AD$30,AT$7,FALSE)))),0)</f>
        <v>0</v>
      </c>
      <c r="AU271" s="30">
        <f>_xlfn.IFNA(IF($O271="days",$Y271*(VLOOKUP($K271,'Bed parameters'!$A$9:$I$12,9,FALSE))*$F271*(VLOOKUP($Q271,'Workforce distribution'!$C$8:$AD$30,AU$7,FALSE)),IF($Q271="n/a",(IF($P271=AU$6,$X271*$F271,0)),$X271*$F271*(VLOOKUP($Q271,'Workforce distribution'!$C$8:$AD$30,AU$7,FALSE)))),0)</f>
        <v>0</v>
      </c>
      <c r="AV271" s="30">
        <f>_xlfn.IFNA(IF($O271="days",$Y271*(VLOOKUP($K271,'Bed parameters'!$A$9:$I$12,9,FALSE))*$F271*(VLOOKUP($Q271,'Workforce distribution'!$C$8:$AD$30,AV$7,FALSE)),IF($Q271="n/a",(IF($P271=AV$6,$X271*$F271,0)),$X271*$F271*(VLOOKUP($Q271,'Workforce distribution'!$C$8:$AD$30,AV$7,FALSE)))),0)</f>
        <v>0</v>
      </c>
      <c r="AW271" s="30">
        <f>_xlfn.IFNA(IF($O271="days",$Y271*(VLOOKUP($K271,'Bed parameters'!$A$9:$I$12,9,FALSE))*$F271*(VLOOKUP($Q271,'Workforce distribution'!$C$8:$AD$30,AW$7,FALSE)),IF($Q271="n/a",(IF($P271=AW$6,$X271*$F271,0)),$X271*$F271*(VLOOKUP($Q271,'Workforce distribution'!$C$8:$AD$30,AW$7,FALSE)))),0)</f>
        <v>0</v>
      </c>
      <c r="AX271" s="30">
        <f>_xlfn.IFNA(IF($O271="days",$Y271*(VLOOKUP($K271,'Bed parameters'!$A$9:$I$12,9,FALSE))*$F271*(VLOOKUP($Q271,'Workforce distribution'!$C$8:$AD$30,AX$7,FALSE)),IF($Q271="n/a",(IF($P271=AX$6,$X271*$F271,0)),$X271*$F271*(VLOOKUP($Q271,'Workforce distribution'!$C$8:$AD$30,AX$7,FALSE)))),0)</f>
        <v>0</v>
      </c>
      <c r="AY271" s="30">
        <f>_xlfn.IFNA(IF($O271="days",$Y271*(VLOOKUP($K271,'Bed parameters'!$A$9:$I$12,9,FALSE))*$F271*(VLOOKUP($Q271,'Workforce distribution'!$C$8:$AD$30,AY$7,FALSE)),IF($Q271="n/a",(IF($P271=AY$6,$X271*$F271,0)),$X271*$F271*(VLOOKUP($Q271,'Workforce distribution'!$C$8:$AD$30,AY$7,FALSE)))),0)</f>
        <v>0</v>
      </c>
      <c r="AZ271" s="30">
        <f>_xlfn.IFNA(IF($O271="days",$Y271*(VLOOKUP($K271,'Bed parameters'!$A$9:$I$12,9,FALSE))*$F271*(VLOOKUP($Q271,'Workforce distribution'!$C$8:$AD$30,AZ$7,FALSE)),IF($Q271="n/a",(IF($P271=AZ$6,$X271*$F271,0)),$X271*$F271*(VLOOKUP($Q271,'Workforce distribution'!$C$8:$AD$30,AZ$7,FALSE)))),0)</f>
        <v>0</v>
      </c>
      <c r="BA271" s="30">
        <f>_xlfn.IFNA(IF($O271="days",$Y271*(VLOOKUP($K271,'Bed parameters'!$A$9:$I$12,9,FALSE))*$F271*(VLOOKUP($Q271,'Workforce distribution'!$C$8:$AD$30,BA$7,FALSE)),IF($Q271="n/a",(IF($P271=BA$6,$X271*$F271,0)),$X271*$F271*(VLOOKUP($Q271,'Workforce distribution'!$C$8:$AD$30,BA$7,FALSE)))),0)</f>
        <v>0</v>
      </c>
      <c r="BB271" s="30">
        <f>_xlfn.IFNA(IF($O271="days",$Y271*(VLOOKUP($K271,'Bed parameters'!$A$9:$I$12,9,FALSE))*$F271*(VLOOKUP($Q271,'Workforce distribution'!$C$8:$AD$30,BB$7,FALSE)),IF($Q271="n/a",(IF($P271=BB$6,$X271*$F271,0)),$X271*$F271*(VLOOKUP($Q271,'Workforce distribution'!$C$8:$AD$30,BB$7,FALSE)))),0)</f>
        <v>0</v>
      </c>
      <c r="BC271" s="149">
        <f t="shared" si="41"/>
        <v>69.72447833979092</v>
      </c>
      <c r="BD271" s="288">
        <f>IF($Q271="n/a",(IF('Workforce hours'!D$30=0,0,(AB271/'Workforce hours'!D$30))),(IF(VLOOKUP($Q271,'Workforce hours'!$C$8:$AD$30,BD$7,FALSE)=0,0,(AB271/(VLOOKUP($Q271,'Workforce hours'!$C$8:$AD$30,BD$7,FALSE))))))</f>
        <v>0</v>
      </c>
      <c r="BE271" s="288">
        <f>IF($Q271="n/a",(IF('Workforce hours'!E$30=0,0,(AC271/'Workforce hours'!E$30))),(IF(VLOOKUP($Q271,'Workforce hours'!$C$8:$AD$30,BE$7,FALSE)=0,0,(AC271/(VLOOKUP($Q271,'Workforce hours'!$C$8:$AD$30,BE$7,FALSE))))))</f>
        <v>0</v>
      </c>
      <c r="BF271" s="288">
        <f>IF($Q271="n/a",(IF('Workforce hours'!F$30=0,0,(AD271/'Workforce hours'!F$30))),(IF(VLOOKUP($Q271,'Workforce hours'!$C$8:$AD$30,BF$7,FALSE)=0,0,(AD271/(VLOOKUP($Q271,'Workforce hours'!$C$8:$AD$30,BF$7,FALSE))))))</f>
        <v>0</v>
      </c>
      <c r="BG271" s="288">
        <f>IF($Q271="n/a",(IF('Workforce hours'!G$30=0,0,(AE271/'Workforce hours'!G$30))),(IF(VLOOKUP($Q271,'Workforce hours'!$C$8:$AD$30,BG$7,FALSE)=0,0,(AE271/(VLOOKUP($Q271,'Workforce hours'!$C$8:$AD$30,BG$7,FALSE))))))</f>
        <v>62.576970428571443</v>
      </c>
      <c r="BH271" s="288">
        <f>IF($Q271="n/a",(IF('Workforce hours'!H$30=0,0,(AF271/'Workforce hours'!H$30))),(IF(VLOOKUP($Q271,'Workforce hours'!$C$8:$AD$30,BH$7,FALSE)=0,0,(AF271/(VLOOKUP($Q271,'Workforce hours'!$C$8:$AD$30,BH$7,FALSE))))))</f>
        <v>0</v>
      </c>
      <c r="BI271" s="288">
        <f>IF($Q271="n/a",(IF('Workforce hours'!I$30=0,0,(AG271/'Workforce hours'!I$30))),(IF(VLOOKUP($Q271,'Workforce hours'!$C$8:$AD$30,BI$7,FALSE)=0,0,(AG271/(VLOOKUP($Q271,'Workforce hours'!$C$8:$AD$30,BI$7,FALSE))))))</f>
        <v>0</v>
      </c>
      <c r="BJ271" s="288">
        <f>IF($Q271="n/a",(IF('Workforce hours'!J$30=0,0,(AH271/'Workforce hours'!J$30))),(IF(VLOOKUP($Q271,'Workforce hours'!$C$8:$AD$30,BJ$7,FALSE)=0,0,(AH271/(VLOOKUP($Q271,'Workforce hours'!$C$8:$AD$30,BJ$7,FALSE))))))</f>
        <v>0</v>
      </c>
      <c r="BK271" s="288">
        <f>IF($Q271="n/a",(IF('Workforce hours'!K$30=0,0,(AI271/'Workforce hours'!K$30))),(IF(VLOOKUP($Q271,'Workforce hours'!$C$8:$AD$30,BK$7,FALSE)=0,0,(AI271/(VLOOKUP($Q271,'Workforce hours'!$C$8:$AD$30,BK$7,FALSE))))))</f>
        <v>0</v>
      </c>
      <c r="BL271" s="288">
        <f>IF($Q271="n/a",(IF('Workforce hours'!L$30=0,0,(AJ271/'Workforce hours'!L$30))),(IF(VLOOKUP($Q271,'Workforce hours'!$C$8:$AD$30,BL$7,FALSE)=0,0,(AJ271/(VLOOKUP($Q271,'Workforce hours'!$C$8:$AD$30,BL$7,FALSE))))))</f>
        <v>0</v>
      </c>
      <c r="BM271" s="288">
        <f>IF($Q271="n/a",(IF('Workforce hours'!M$30=0,0,(AK271/'Workforce hours'!M$30))),(IF(VLOOKUP($Q271,'Workforce hours'!$C$8:$AD$30,BM$7,FALSE)=0,0,(AK271/(VLOOKUP($Q271,'Workforce hours'!$C$8:$AD$30,BM$7,FALSE))))))</f>
        <v>0</v>
      </c>
      <c r="BN271" s="288">
        <f>IF($Q271="n/a",(IF('Workforce hours'!N$30=0,0,(AL271/'Workforce hours'!N$30))),(IF(VLOOKUP($Q271,'Workforce hours'!$C$8:$AD$30,BN$7,FALSE)=0,0,(AL271/(VLOOKUP($Q271,'Workforce hours'!$C$8:$AD$30,BN$7,FALSE))))))</f>
        <v>0</v>
      </c>
      <c r="BO271" s="288">
        <f>IF($Q271="n/a",(IF('Workforce hours'!O$30=0,0,(AM271/'Workforce hours'!O$30))),(IF(VLOOKUP($Q271,'Workforce hours'!$C$8:$AD$30,BO$7,FALSE)=0,0,(AM271/(VLOOKUP($Q271,'Workforce hours'!$C$8:$AD$30,BO$7,FALSE))))))</f>
        <v>0</v>
      </c>
      <c r="BP271" s="288">
        <f>IF($Q271="n/a",(IF('Workforce hours'!P$30=0,0,(AN271/'Workforce hours'!P$30))),(IF(VLOOKUP($Q271,'Workforce hours'!$C$8:$AD$30,BP$7,FALSE)=0,0,(AN271/(VLOOKUP($Q271,'Workforce hours'!$C$8:$AD$30,BP$7,FALSE))))))</f>
        <v>0</v>
      </c>
      <c r="BQ271" s="288">
        <f>IF($Q271="n/a",(IF('Workforce hours'!Q$30=0,0,(AO271/'Workforce hours'!Q$30))),(IF(VLOOKUP($Q271,'Workforce hours'!$C$8:$AD$30,BQ$7,FALSE)=0,0,(AO271/(VLOOKUP($Q271,'Workforce hours'!$C$8:$AD$30,BQ$7,FALSE))))))</f>
        <v>0</v>
      </c>
      <c r="BR271" s="288">
        <f>IF($Q271="n/a",(IF('Workforce hours'!R$30=0,0,(AP271/'Workforce hours'!R$30))),(IF(VLOOKUP($Q271,'Workforce hours'!$C$8:$AD$30,BR$7,FALSE)=0,0,(AP271/(VLOOKUP($Q271,'Workforce hours'!$C$8:$AD$30,BR$7,FALSE))))))</f>
        <v>0</v>
      </c>
      <c r="BS271" s="288">
        <f>IF($Q271="n/a",(IF('Workforce hours'!S$30=0,0,(AQ271/'Workforce hours'!S$30))),(IF(VLOOKUP($Q271,'Workforce hours'!$C$8:$AD$30,BS$7,FALSE)=0,0,(AQ271/(VLOOKUP($Q271,'Workforce hours'!$C$8:$AD$30,BS$7,FALSE))))))</f>
        <v>0</v>
      </c>
      <c r="BT271" s="288">
        <f>IF($Q271="n/a",(IF('Workforce hours'!T$30=0,0,(AR271/'Workforce hours'!T$30))),(IF(VLOOKUP($Q271,'Workforce hours'!$C$8:$AD$30,BT$7,FALSE)=0,0,(AR271/(VLOOKUP($Q271,'Workforce hours'!$C$8:$AD$30,BT$7,FALSE))))))</f>
        <v>0</v>
      </c>
      <c r="BU271" s="288">
        <f>IF($Q271="n/a",(IF('Workforce hours'!U$30=0,0,(AS271/'Workforce hours'!U$30))),(IF(VLOOKUP($Q271,'Workforce hours'!$C$8:$AD$30,BU$7,FALSE)=0,0,(AS271/(VLOOKUP($Q271,'Workforce hours'!$C$8:$AD$30,BU$7,FALSE))))))</f>
        <v>7.1475079112194804</v>
      </c>
      <c r="BV271" s="288">
        <f>IF($Q271="n/a",(IF('Workforce hours'!V$30=0,0,(AT271/'Workforce hours'!V$30))),(IF(VLOOKUP($Q271,'Workforce hours'!$C$8:$AD$30,BV$7,FALSE)=0,0,(AT271/(VLOOKUP($Q271,'Workforce hours'!$C$8:$AD$30,BV$7,FALSE))))))</f>
        <v>0</v>
      </c>
      <c r="BW271" s="288">
        <f>IF($Q271="n/a",(IF('Workforce hours'!W$30=0,0,(AU271/'Workforce hours'!W$30))),(IF(VLOOKUP($Q271,'Workforce hours'!$C$8:$AD$30,BW$7,FALSE)=0,0,(AU271/(VLOOKUP($Q271,'Workforce hours'!$C$8:$AD$30,BW$7,FALSE))))))</f>
        <v>0</v>
      </c>
      <c r="BX271" s="288">
        <f>IF($Q271="n/a",(IF('Workforce hours'!X$30=0,0,(AV271/'Workforce hours'!X$30))),(IF(VLOOKUP($Q271,'Workforce hours'!$C$8:$AD$30,BX$7,FALSE)=0,0,(AV271/(VLOOKUP($Q271,'Workforce hours'!$C$8:$AD$30,BX$7,FALSE))))))</f>
        <v>0</v>
      </c>
      <c r="BY271" s="288">
        <f>IF($Q271="n/a",(IF('Workforce hours'!Y$30=0,0,(AW271/'Workforce hours'!Y$30))),(IF(VLOOKUP($Q271,'Workforce hours'!$C$8:$AD$30,BY$7,FALSE)=0,0,(AW271/(VLOOKUP($Q271,'Workforce hours'!$C$8:$AD$30,BY$7,FALSE))))))</f>
        <v>0</v>
      </c>
      <c r="BZ271" s="288">
        <f>IF($Q271="n/a",(IF('Workforce hours'!Z$30=0,0,(AX271/'Workforce hours'!Z$30))),(IF(VLOOKUP($Q271,'Workforce hours'!$C$8:$AD$30,BZ$7,FALSE)=0,0,(AX271/(VLOOKUP($Q271,'Workforce hours'!$C$8:$AD$30,BZ$7,FALSE))))))</f>
        <v>0</v>
      </c>
      <c r="CA271" s="288">
        <f>IF($Q271="n/a",(IF('Workforce hours'!AA$30=0,0,(AY271/'Workforce hours'!AA$30))),(IF(VLOOKUP($Q271,'Workforce hours'!$C$8:$AD$30,CA$7,FALSE)=0,0,(AY271/(VLOOKUP($Q271,'Workforce hours'!$C$8:$AD$30,CA$7,FALSE))))))</f>
        <v>0</v>
      </c>
      <c r="CB271" s="288">
        <f>IF($Q271="n/a",(IF('Workforce hours'!AB$30=0,0,(AZ271/'Workforce hours'!AB$30))),(IF(VLOOKUP($Q271,'Workforce hours'!$C$8:$AD$30,CB$7,FALSE)=0,0,(AZ271/(VLOOKUP($Q271,'Workforce hours'!$C$8:$AD$30,CB$7,FALSE))))))</f>
        <v>0</v>
      </c>
      <c r="CC271" s="288">
        <f>IF($Q271="n/a",(IF('Workforce hours'!AC$30=0,0,(BA271/'Workforce hours'!AC$30))),(IF(VLOOKUP($Q271,'Workforce hours'!$C$8:$AD$30,CC$7,FALSE)=0,0,(BA271/(VLOOKUP($Q271,'Workforce hours'!$C$8:$AD$30,CC$7,FALSE))))))</f>
        <v>0</v>
      </c>
      <c r="CD271" s="288">
        <f>IF($Q271="n/a",(IF('Workforce hours'!AD$30=0,0,(BB271/'Workforce hours'!AD$30))),(IF(VLOOKUP($Q271,'Workforce hours'!$C$8:$AD$30,CD$7,FALSE)=0,0,(BB271/(VLOOKUP($Q271,'Workforce hours'!$C$8:$AD$30,CD$7,FALSE))))))</f>
        <v>0</v>
      </c>
      <c r="CE271" s="289">
        <f t="shared" si="42"/>
        <v>0</v>
      </c>
      <c r="CF271" s="290">
        <f>BD271*'Workforce costs'!B$9*(1+'Workforce costs'!B$10)*(1+'Workforce costs'!B$11)</f>
        <v>0</v>
      </c>
      <c r="CG271" s="290">
        <f>BE271*'Workforce costs'!C$9*(1+'Workforce costs'!C$10)*(1+'Workforce costs'!C$11)</f>
        <v>0</v>
      </c>
      <c r="CH271" s="290">
        <f>BF271*'Workforce costs'!D$9*(1+'Workforce costs'!D$10)*(1+'Workforce costs'!D$11)</f>
        <v>0</v>
      </c>
      <c r="CI271" s="290">
        <f>BG271*'Workforce costs'!E$9*(1+'Workforce costs'!E$10)*(1+'Workforce costs'!E$11)</f>
        <v>0</v>
      </c>
      <c r="CJ271" s="290">
        <f>BH271*'Workforce costs'!F$9*(1+'Workforce costs'!F$10)*(1+'Workforce costs'!F$11)</f>
        <v>0</v>
      </c>
      <c r="CK271" s="290">
        <f>BI271*'Workforce costs'!G$9*(1+'Workforce costs'!G$10)*(1+'Workforce costs'!G$11)</f>
        <v>0</v>
      </c>
      <c r="CL271" s="290">
        <f>BJ271*'Workforce costs'!H$9*(1+'Workforce costs'!H$10)*(1+'Workforce costs'!H$11)</f>
        <v>0</v>
      </c>
      <c r="CM271" s="290">
        <f>BK271*'Workforce costs'!I$9*(1+'Workforce costs'!I$10)*(1+'Workforce costs'!I$11)</f>
        <v>0</v>
      </c>
      <c r="CN271" s="290">
        <f>BL271*'Workforce costs'!J$9*(1+'Workforce costs'!J$10)*(1+'Workforce costs'!J$11)</f>
        <v>0</v>
      </c>
      <c r="CO271" s="290">
        <f>BM271*'Workforce costs'!K$9*(1+'Workforce costs'!K$10)*(1+'Workforce costs'!K$11)</f>
        <v>0</v>
      </c>
      <c r="CP271" s="290">
        <f>BN271*'Workforce costs'!L$9*(1+'Workforce costs'!L$10)*(1+'Workforce costs'!L$11)</f>
        <v>0</v>
      </c>
      <c r="CQ271" s="290">
        <f>BO271*'Workforce costs'!M$9*(1+'Workforce costs'!M$10)*(1+'Workforce costs'!M$11)</f>
        <v>0</v>
      </c>
      <c r="CR271" s="290">
        <f>BP271*'Workforce costs'!N$9*(1+'Workforce costs'!N$10)*(1+'Workforce costs'!N$11)</f>
        <v>0</v>
      </c>
      <c r="CS271" s="290">
        <f>BQ271*'Workforce costs'!O$9*(1+'Workforce costs'!O$10)*(1+'Workforce costs'!O$11)</f>
        <v>0</v>
      </c>
      <c r="CT271" s="290">
        <f>BR271*'Workforce costs'!P$9*(1+'Workforce costs'!P$10)*(1+'Workforce costs'!P$11)</f>
        <v>0</v>
      </c>
      <c r="CU271" s="290">
        <f>BS271*'Workforce costs'!Q$9*(1+'Workforce costs'!Q$10)*(1+'Workforce costs'!Q$11)</f>
        <v>0</v>
      </c>
      <c r="CV271" s="290">
        <f>BT271*'Workforce costs'!R$9*(1+'Workforce costs'!R$10)*(1+'Workforce costs'!R$11)</f>
        <v>0</v>
      </c>
      <c r="CW271" s="290">
        <f>BU271*'Workforce costs'!S$9*(1+'Workforce costs'!S$10)*(1+'Workforce costs'!S$11)</f>
        <v>0</v>
      </c>
      <c r="CX271" s="290">
        <f>BV271*'Workforce costs'!T$9*(1+'Workforce costs'!T$10)*(1+'Workforce costs'!T$11)</f>
        <v>0</v>
      </c>
      <c r="CY271" s="290">
        <f>BW271*'Workforce costs'!U$9*(1+'Workforce costs'!U$10)*(1+'Workforce costs'!U$11)</f>
        <v>0</v>
      </c>
      <c r="CZ271" s="290">
        <f>BX271*'Workforce costs'!V$9*(1+'Workforce costs'!V$10)*(1+'Workforce costs'!V$11)</f>
        <v>0</v>
      </c>
      <c r="DA271" s="290">
        <f>BY271*'Workforce costs'!W$9*(1+'Workforce costs'!W$10)*(1+'Workforce costs'!W$11)</f>
        <v>0</v>
      </c>
      <c r="DB271" s="290">
        <f>BZ271*'Workforce costs'!X$9*(1+'Workforce costs'!X$10)*(1+'Workforce costs'!X$11)</f>
        <v>0</v>
      </c>
      <c r="DC271" s="290">
        <f>CA271*'Workforce costs'!Y$9*(1+'Workforce costs'!Y$10)*(1+'Workforce costs'!Y$11)</f>
        <v>0</v>
      </c>
      <c r="DD271" s="290">
        <f>CB271*'Workforce costs'!Z$9*(1+'Workforce costs'!Z$10)*(1+'Workforce costs'!Z$11)</f>
        <v>0</v>
      </c>
      <c r="DE271" s="290">
        <f>CC271*'Workforce costs'!AA$9*(1+'Workforce costs'!AA$10)*(1+'Workforce costs'!AA$11)</f>
        <v>0</v>
      </c>
      <c r="DF271" s="290">
        <f>CD271*'Workforce costs'!AB$9*(1+'Workforce costs'!AB$10)*(1+'Workforce costs'!AB$11)</f>
        <v>0</v>
      </c>
    </row>
    <row r="272" spans="1:110" x14ac:dyDescent="0.3">
      <c r="A272" s="2" t="str">
        <f>Outputs!$A$4</f>
        <v>Australia</v>
      </c>
      <c r="B272" s="2" t="str">
        <f t="shared" si="35"/>
        <v>Australia 18to24</v>
      </c>
      <c r="C272" s="30">
        <f>VLOOKUP($B272,Populations!$D$15:$H$1920,3,FALSE)</f>
        <v>2374194</v>
      </c>
      <c r="D272" s="255">
        <f>IF(OR($H272="General pop",$H272="Schools",$H272="Workplace",$H272="Skills Training",$H272="Digital Supports"),1,VLOOKUP($B272,Populations!$D$15:$H$1920,5,FALSE))</f>
        <v>1</v>
      </c>
      <c r="E272" s="88">
        <f>VLOOKUP(I272,Epidemiology!$C$10:$H$47,6,FALSE)</f>
        <v>820</v>
      </c>
      <c r="F272" s="102">
        <f>'Care profiles'!R273</f>
        <v>1</v>
      </c>
      <c r="G272" s="15" t="str">
        <f>'Care profiles'!A273</f>
        <v>18to24</v>
      </c>
      <c r="H272" s="15" t="str">
        <f>'Care profiles'!B273</f>
        <v>Attempts</v>
      </c>
      <c r="I272" s="15" t="str">
        <f>'Care profiles'!C273</f>
        <v>Attempts_18-24yrs</v>
      </c>
      <c r="J272" s="15" t="str">
        <f>'Care profiles'!D273</f>
        <v>Care profile</v>
      </c>
      <c r="K272" s="15" t="str">
        <f>'Care profiles'!E273</f>
        <v>Short-Stay Residential (Peer Led)</v>
      </c>
      <c r="L272" s="104">
        <f>'Care profiles'!F273</f>
        <v>0.05</v>
      </c>
      <c r="M272" s="15">
        <f>'Care profiles'!G273</f>
        <v>1</v>
      </c>
      <c r="N272" s="15">
        <f>'Care profiles'!H273</f>
        <v>4320</v>
      </c>
      <c r="O272" s="15" t="str">
        <f>'Care profiles'!I273</f>
        <v>min</v>
      </c>
      <c r="P272" s="15" t="str">
        <f>'Care profiles'!J273</f>
        <v>Team</v>
      </c>
      <c r="Q272" s="15" t="str">
        <f>'Care profiles'!K273</f>
        <v>Short-Stay Residential (Peer Led)</v>
      </c>
      <c r="R272" s="15" t="str">
        <f>'Care profiles'!M273</f>
        <v>N</v>
      </c>
      <c r="S272" s="15" t="str">
        <f>'Care profiles'!O273</f>
        <v>Y</v>
      </c>
      <c r="T272" s="15" t="str">
        <f>'Care profiles'!Q273</f>
        <v>N</v>
      </c>
      <c r="U272" s="30">
        <f t="shared" si="36"/>
        <v>19468.390800000001</v>
      </c>
      <c r="V272" s="30">
        <f t="shared" si="37"/>
        <v>973.4195400000001</v>
      </c>
      <c r="W272" s="30">
        <f>IF(M272="n/a",0,IF(O272="days",V272*M272*(1+(VLOOKUP(K272,'Bed parameters'!$A$9:$G$12,7,FALSE))),V272*M272))</f>
        <v>973.4195400000001</v>
      </c>
      <c r="X272" s="30">
        <f t="shared" si="38"/>
        <v>70086.206879999998</v>
      </c>
      <c r="Y272" s="30">
        <f t="shared" si="39"/>
        <v>0</v>
      </c>
      <c r="Z272" s="113">
        <f>_xlfn.IFNA(Y272/((VLOOKUP(K272,'Bed parameters'!$A$9:$G$12,3,FALSE))*(VLOOKUP(K272,'Bed parameters'!$A$9:$G$12,5,FALSE))),0)</f>
        <v>0</v>
      </c>
      <c r="AA272" s="30">
        <f t="shared" si="40"/>
        <v>70086.206879999998</v>
      </c>
      <c r="AB272" s="30">
        <f>_xlfn.IFNA(IF($O272="days",$Y272*(VLOOKUP($K272,'Bed parameters'!$A$9:$I$12,9,FALSE))*$F272*(VLOOKUP($Q272,'Workforce distribution'!$C$8:$AD$30,AB$7,FALSE)),IF($Q272="n/a",(IF($P272=AB$6,$X272*$F272,0)),$X272*$F272*(VLOOKUP($Q272,'Workforce distribution'!$C$8:$AD$30,AB$7,FALSE)))),0)</f>
        <v>0</v>
      </c>
      <c r="AC272" s="30">
        <f>_xlfn.IFNA(IF($O272="days",$Y272*(VLOOKUP($K272,'Bed parameters'!$A$9:$I$12,9,FALSE))*$F272*(VLOOKUP($Q272,'Workforce distribution'!$C$8:$AD$30,AC$7,FALSE)),IF($Q272="n/a",(IF($P272=AC$6,$X272*$F272,0)),$X272*$F272*(VLOOKUP($Q272,'Workforce distribution'!$C$8:$AD$30,AC$7,FALSE)))),0)</f>
        <v>0</v>
      </c>
      <c r="AD272" s="30">
        <f>_xlfn.IFNA(IF($O272="days",$Y272*(VLOOKUP($K272,'Bed parameters'!$A$9:$I$12,9,FALSE))*$F272*(VLOOKUP($Q272,'Workforce distribution'!$C$8:$AD$30,AD$7,FALSE)),IF($Q272="n/a",(IF($P272=AD$6,$X272*$F272,0)),$X272*$F272*(VLOOKUP($Q272,'Workforce distribution'!$C$8:$AD$30,AD$7,FALSE)))),0)</f>
        <v>0</v>
      </c>
      <c r="AE272" s="30">
        <f>_xlfn.IFNA(IF($O272="days",$Y272*(VLOOKUP($K272,'Bed parameters'!$A$9:$I$12,9,FALSE))*$F272*(VLOOKUP($Q272,'Workforce distribution'!$C$8:$AD$30,AE$7,FALSE)),IF($Q272="n/a",(IF($P272=AE$6,$X272*$F272,0)),$X272*$F272*(VLOOKUP($Q272,'Workforce distribution'!$C$8:$AD$30,AE$7,FALSE)))),0)</f>
        <v>56068.965504</v>
      </c>
      <c r="AF272" s="30">
        <f>_xlfn.IFNA(IF($O272="days",$Y272*(VLOOKUP($K272,'Bed parameters'!$A$9:$I$12,9,FALSE))*$F272*(VLOOKUP($Q272,'Workforce distribution'!$C$8:$AD$30,AF$7,FALSE)),IF($Q272="n/a",(IF($P272=AF$6,$X272*$F272,0)),$X272*$F272*(VLOOKUP($Q272,'Workforce distribution'!$C$8:$AD$30,AF$7,FALSE)))),0)</f>
        <v>0</v>
      </c>
      <c r="AG272" s="30">
        <f>_xlfn.IFNA(IF($O272="days",$Y272*(VLOOKUP($K272,'Bed parameters'!$A$9:$I$12,9,FALSE))*$F272*(VLOOKUP($Q272,'Workforce distribution'!$C$8:$AD$30,AG$7,FALSE)),IF($Q272="n/a",(IF($P272=AG$6,$X272*$F272,0)),$X272*$F272*(VLOOKUP($Q272,'Workforce distribution'!$C$8:$AD$30,AG$7,FALSE)))),0)</f>
        <v>0</v>
      </c>
      <c r="AH272" s="30">
        <f>_xlfn.IFNA(IF($O272="days",$Y272*(VLOOKUP($K272,'Bed parameters'!$A$9:$I$12,9,FALSE))*$F272*(VLOOKUP($Q272,'Workforce distribution'!$C$8:$AD$30,AH$7,FALSE)),IF($Q272="n/a",(IF($P272=AH$6,$X272*$F272,0)),$X272*$F272*(VLOOKUP($Q272,'Workforce distribution'!$C$8:$AD$30,AH$7,FALSE)))),0)</f>
        <v>0</v>
      </c>
      <c r="AI272" s="30">
        <f>_xlfn.IFNA(IF($O272="days",$Y272*(VLOOKUP($K272,'Bed parameters'!$A$9:$I$12,9,FALSE))*$F272*(VLOOKUP($Q272,'Workforce distribution'!$C$8:$AD$30,AI$7,FALSE)),IF($Q272="n/a",(IF($P272=AI$6,$X272*$F272,0)),$X272*$F272*(VLOOKUP($Q272,'Workforce distribution'!$C$8:$AD$30,AI$7,FALSE)))),0)</f>
        <v>0</v>
      </c>
      <c r="AJ272" s="30">
        <f>_xlfn.IFNA(IF($O272="days",$Y272*(VLOOKUP($K272,'Bed parameters'!$A$9:$I$12,9,FALSE))*$F272*(VLOOKUP($Q272,'Workforce distribution'!$C$8:$AD$30,AJ$7,FALSE)),IF($Q272="n/a",(IF($P272=AJ$6,$X272*$F272,0)),$X272*$F272*(VLOOKUP($Q272,'Workforce distribution'!$C$8:$AD$30,AJ$7,FALSE)))),0)</f>
        <v>0</v>
      </c>
      <c r="AK272" s="30">
        <f>_xlfn.IFNA(IF($O272="days",$Y272*(VLOOKUP($K272,'Bed parameters'!$A$9:$I$12,9,FALSE))*$F272*(VLOOKUP($Q272,'Workforce distribution'!$C$8:$AD$30,AK$7,FALSE)),IF($Q272="n/a",(IF($P272=AK$6,$X272*$F272,0)),$X272*$F272*(VLOOKUP($Q272,'Workforce distribution'!$C$8:$AD$30,AK$7,FALSE)))),0)</f>
        <v>0</v>
      </c>
      <c r="AL272" s="30">
        <f>_xlfn.IFNA(IF($O272="days",$Y272*(VLOOKUP($K272,'Bed parameters'!$A$9:$I$12,9,FALSE))*$F272*(VLOOKUP($Q272,'Workforce distribution'!$C$8:$AD$30,AL$7,FALSE)),IF($Q272="n/a",(IF($P272=AL$6,$X272*$F272,0)),$X272*$F272*(VLOOKUP($Q272,'Workforce distribution'!$C$8:$AD$30,AL$7,FALSE)))),0)</f>
        <v>0</v>
      </c>
      <c r="AM272" s="30">
        <f>_xlfn.IFNA(IF($O272="days",$Y272*(VLOOKUP($K272,'Bed parameters'!$A$9:$I$12,9,FALSE))*$F272*(VLOOKUP($Q272,'Workforce distribution'!$C$8:$AD$30,AM$7,FALSE)),IF($Q272="n/a",(IF($P272=AM$6,$X272*$F272,0)),$X272*$F272*(VLOOKUP($Q272,'Workforce distribution'!$C$8:$AD$30,AM$7,FALSE)))),0)</f>
        <v>0</v>
      </c>
      <c r="AN272" s="30">
        <f>_xlfn.IFNA(IF($O272="days",$Y272*(VLOOKUP($K272,'Bed parameters'!$A$9:$I$12,9,FALSE))*$F272*(VLOOKUP($Q272,'Workforce distribution'!$C$8:$AD$30,AN$7,FALSE)),IF($Q272="n/a",(IF($P272=AN$6,$X272*$F272,0)),$X272*$F272*(VLOOKUP($Q272,'Workforce distribution'!$C$8:$AD$30,AN$7,FALSE)))),0)</f>
        <v>0</v>
      </c>
      <c r="AO272" s="30">
        <f>_xlfn.IFNA(IF($O272="days",$Y272*(VLOOKUP($K272,'Bed parameters'!$A$9:$I$12,9,FALSE))*$F272*(VLOOKUP($Q272,'Workforce distribution'!$C$8:$AD$30,AO$7,FALSE)),IF($Q272="n/a",(IF($P272=AO$6,$X272*$F272,0)),$X272*$F272*(VLOOKUP($Q272,'Workforce distribution'!$C$8:$AD$30,AO$7,FALSE)))),0)</f>
        <v>0</v>
      </c>
      <c r="AP272" s="30">
        <f>_xlfn.IFNA(IF($O272="days",$Y272*(VLOOKUP($K272,'Bed parameters'!$A$9:$I$12,9,FALSE))*$F272*(VLOOKUP($Q272,'Workforce distribution'!$C$8:$AD$30,AP$7,FALSE)),IF($Q272="n/a",(IF($P272=AP$6,$X272*$F272,0)),$X272*$F272*(VLOOKUP($Q272,'Workforce distribution'!$C$8:$AD$30,AP$7,FALSE)))),0)</f>
        <v>0</v>
      </c>
      <c r="AQ272" s="30">
        <f>_xlfn.IFNA(IF($O272="days",$Y272*(VLOOKUP($K272,'Bed parameters'!$A$9:$I$12,9,FALSE))*$F272*(VLOOKUP($Q272,'Workforce distribution'!$C$8:$AD$30,AQ$7,FALSE)),IF($Q272="n/a",(IF($P272=AQ$6,$X272*$F272,0)),$X272*$F272*(VLOOKUP($Q272,'Workforce distribution'!$C$8:$AD$30,AQ$7,FALSE)))),0)</f>
        <v>0</v>
      </c>
      <c r="AR272" s="30">
        <f>_xlfn.IFNA(IF($O272="days",$Y272*(VLOOKUP($K272,'Bed parameters'!$A$9:$I$12,9,FALSE))*$F272*(VLOOKUP($Q272,'Workforce distribution'!$C$8:$AD$30,AR$7,FALSE)),IF($Q272="n/a",(IF($P272=AR$6,$X272*$F272,0)),$X272*$F272*(VLOOKUP($Q272,'Workforce distribution'!$C$8:$AD$30,AR$7,FALSE)))),0)</f>
        <v>0</v>
      </c>
      <c r="AS272" s="30">
        <f>_xlfn.IFNA(IF($O272="days",$Y272*(VLOOKUP($K272,'Bed parameters'!$A$9:$I$12,9,FALSE))*$F272*(VLOOKUP($Q272,'Workforce distribution'!$C$8:$AD$30,AS$7,FALSE)),IF($Q272="n/a",(IF($P272=AS$6,$X272*$F272,0)),$X272*$F272*(VLOOKUP($Q272,'Workforce distribution'!$C$8:$AD$30,AS$7,FALSE)))),0)</f>
        <v>14017.241376</v>
      </c>
      <c r="AT272" s="30">
        <f>_xlfn.IFNA(IF($O272="days",$Y272*(VLOOKUP($K272,'Bed parameters'!$A$9:$I$12,9,FALSE))*$F272*(VLOOKUP($Q272,'Workforce distribution'!$C$8:$AD$30,AT$7,FALSE)),IF($Q272="n/a",(IF($P272=AT$6,$X272*$F272,0)),$X272*$F272*(VLOOKUP($Q272,'Workforce distribution'!$C$8:$AD$30,AT$7,FALSE)))),0)</f>
        <v>0</v>
      </c>
      <c r="AU272" s="30">
        <f>_xlfn.IFNA(IF($O272="days",$Y272*(VLOOKUP($K272,'Bed parameters'!$A$9:$I$12,9,FALSE))*$F272*(VLOOKUP($Q272,'Workforce distribution'!$C$8:$AD$30,AU$7,FALSE)),IF($Q272="n/a",(IF($P272=AU$6,$X272*$F272,0)),$X272*$F272*(VLOOKUP($Q272,'Workforce distribution'!$C$8:$AD$30,AU$7,FALSE)))),0)</f>
        <v>0</v>
      </c>
      <c r="AV272" s="30">
        <f>_xlfn.IFNA(IF($O272="days",$Y272*(VLOOKUP($K272,'Bed parameters'!$A$9:$I$12,9,FALSE))*$F272*(VLOOKUP($Q272,'Workforce distribution'!$C$8:$AD$30,AV$7,FALSE)),IF($Q272="n/a",(IF($P272=AV$6,$X272*$F272,0)),$X272*$F272*(VLOOKUP($Q272,'Workforce distribution'!$C$8:$AD$30,AV$7,FALSE)))),0)</f>
        <v>0</v>
      </c>
      <c r="AW272" s="30">
        <f>_xlfn.IFNA(IF($O272="days",$Y272*(VLOOKUP($K272,'Bed parameters'!$A$9:$I$12,9,FALSE))*$F272*(VLOOKUP($Q272,'Workforce distribution'!$C$8:$AD$30,AW$7,FALSE)),IF($Q272="n/a",(IF($P272=AW$6,$X272*$F272,0)),$X272*$F272*(VLOOKUP($Q272,'Workforce distribution'!$C$8:$AD$30,AW$7,FALSE)))),0)</f>
        <v>0</v>
      </c>
      <c r="AX272" s="30">
        <f>_xlfn.IFNA(IF($O272="days",$Y272*(VLOOKUP($K272,'Bed parameters'!$A$9:$I$12,9,FALSE))*$F272*(VLOOKUP($Q272,'Workforce distribution'!$C$8:$AD$30,AX$7,FALSE)),IF($Q272="n/a",(IF($P272=AX$6,$X272*$F272,0)),$X272*$F272*(VLOOKUP($Q272,'Workforce distribution'!$C$8:$AD$30,AX$7,FALSE)))),0)</f>
        <v>0</v>
      </c>
      <c r="AY272" s="30">
        <f>_xlfn.IFNA(IF($O272="days",$Y272*(VLOOKUP($K272,'Bed parameters'!$A$9:$I$12,9,FALSE))*$F272*(VLOOKUP($Q272,'Workforce distribution'!$C$8:$AD$30,AY$7,FALSE)),IF($Q272="n/a",(IF($P272=AY$6,$X272*$F272,0)),$X272*$F272*(VLOOKUP($Q272,'Workforce distribution'!$C$8:$AD$30,AY$7,FALSE)))),0)</f>
        <v>0</v>
      </c>
      <c r="AZ272" s="30">
        <f>_xlfn.IFNA(IF($O272="days",$Y272*(VLOOKUP($K272,'Bed parameters'!$A$9:$I$12,9,FALSE))*$F272*(VLOOKUP($Q272,'Workforce distribution'!$C$8:$AD$30,AZ$7,FALSE)),IF($Q272="n/a",(IF($P272=AZ$6,$X272*$F272,0)),$X272*$F272*(VLOOKUP($Q272,'Workforce distribution'!$C$8:$AD$30,AZ$7,FALSE)))),0)</f>
        <v>0</v>
      </c>
      <c r="BA272" s="30">
        <f>_xlfn.IFNA(IF($O272="days",$Y272*(VLOOKUP($K272,'Bed parameters'!$A$9:$I$12,9,FALSE))*$F272*(VLOOKUP($Q272,'Workforce distribution'!$C$8:$AD$30,BA$7,FALSE)),IF($Q272="n/a",(IF($P272=BA$6,$X272*$F272,0)),$X272*$F272*(VLOOKUP($Q272,'Workforce distribution'!$C$8:$AD$30,BA$7,FALSE)))),0)</f>
        <v>0</v>
      </c>
      <c r="BB272" s="30">
        <f>_xlfn.IFNA(IF($O272="days",$Y272*(VLOOKUP($K272,'Bed parameters'!$A$9:$I$12,9,FALSE))*$F272*(VLOOKUP($Q272,'Workforce distribution'!$C$8:$AD$30,BB$7,FALSE)),IF($Q272="n/a",(IF($P272=BB$6,$X272*$F272,0)),$X272*$F272*(VLOOKUP($Q272,'Workforce distribution'!$C$8:$AD$30,BB$7,FALSE)))),0)</f>
        <v>0</v>
      </c>
      <c r="BC272" s="149">
        <f t="shared" si="41"/>
        <v>41.270283839819058</v>
      </c>
      <c r="BD272" s="288">
        <f>IF($Q272="n/a",(IF('Workforce hours'!D$30=0,0,(AB272/'Workforce hours'!D$30))),(IF(VLOOKUP($Q272,'Workforce hours'!$C$8:$AD$30,BD$7,FALSE)=0,0,(AB272/(VLOOKUP($Q272,'Workforce hours'!$C$8:$AD$30,BD$7,FALSE))))))</f>
        <v>0</v>
      </c>
      <c r="BE272" s="288">
        <f>IF($Q272="n/a",(IF('Workforce hours'!E$30=0,0,(AC272/'Workforce hours'!E$30))),(IF(VLOOKUP($Q272,'Workforce hours'!$C$8:$AD$30,BE$7,FALSE)=0,0,(AC272/(VLOOKUP($Q272,'Workforce hours'!$C$8:$AD$30,BE$7,FALSE))))))</f>
        <v>0</v>
      </c>
      <c r="BF272" s="288">
        <f>IF($Q272="n/a",(IF('Workforce hours'!F$30=0,0,(AD272/'Workforce hours'!F$30))),(IF(VLOOKUP($Q272,'Workforce hours'!$C$8:$AD$30,BF$7,FALSE)=0,0,(AD272/(VLOOKUP($Q272,'Workforce hours'!$C$8:$AD$30,BF$7,FALSE))))))</f>
        <v>0</v>
      </c>
      <c r="BG272" s="288">
        <f>IF($Q272="n/a",(IF('Workforce hours'!G$30=0,0,(AE272/'Workforce hours'!G$30))),(IF(VLOOKUP($Q272,'Workforce hours'!$C$8:$AD$30,BG$7,FALSE)=0,0,(AE272/(VLOOKUP($Q272,'Workforce hours'!$C$8:$AD$30,BG$7,FALSE))))))</f>
        <v>32.693274346355686</v>
      </c>
      <c r="BH272" s="288">
        <f>IF($Q272="n/a",(IF('Workforce hours'!H$30=0,0,(AF272/'Workforce hours'!H$30))),(IF(VLOOKUP($Q272,'Workforce hours'!$C$8:$AD$30,BH$7,FALSE)=0,0,(AF272/(VLOOKUP($Q272,'Workforce hours'!$C$8:$AD$30,BH$7,FALSE))))))</f>
        <v>0</v>
      </c>
      <c r="BI272" s="288">
        <f>IF($Q272="n/a",(IF('Workforce hours'!I$30=0,0,(AG272/'Workforce hours'!I$30))),(IF(VLOOKUP($Q272,'Workforce hours'!$C$8:$AD$30,BI$7,FALSE)=0,0,(AG272/(VLOOKUP($Q272,'Workforce hours'!$C$8:$AD$30,BI$7,FALSE))))))</f>
        <v>0</v>
      </c>
      <c r="BJ272" s="288">
        <f>IF($Q272="n/a",(IF('Workforce hours'!J$30=0,0,(AH272/'Workforce hours'!J$30))),(IF(VLOOKUP($Q272,'Workforce hours'!$C$8:$AD$30,BJ$7,FALSE)=0,0,(AH272/(VLOOKUP($Q272,'Workforce hours'!$C$8:$AD$30,BJ$7,FALSE))))))</f>
        <v>0</v>
      </c>
      <c r="BK272" s="288">
        <f>IF($Q272="n/a",(IF('Workforce hours'!K$30=0,0,(AI272/'Workforce hours'!K$30))),(IF(VLOOKUP($Q272,'Workforce hours'!$C$8:$AD$30,BK$7,FALSE)=0,0,(AI272/(VLOOKUP($Q272,'Workforce hours'!$C$8:$AD$30,BK$7,FALSE))))))</f>
        <v>0</v>
      </c>
      <c r="BL272" s="288">
        <f>IF($Q272="n/a",(IF('Workforce hours'!L$30=0,0,(AJ272/'Workforce hours'!L$30))),(IF(VLOOKUP($Q272,'Workforce hours'!$C$8:$AD$30,BL$7,FALSE)=0,0,(AJ272/(VLOOKUP($Q272,'Workforce hours'!$C$8:$AD$30,BL$7,FALSE))))))</f>
        <v>0</v>
      </c>
      <c r="BM272" s="288">
        <f>IF($Q272="n/a",(IF('Workforce hours'!M$30=0,0,(AK272/'Workforce hours'!M$30))),(IF(VLOOKUP($Q272,'Workforce hours'!$C$8:$AD$30,BM$7,FALSE)=0,0,(AK272/(VLOOKUP($Q272,'Workforce hours'!$C$8:$AD$30,BM$7,FALSE))))))</f>
        <v>0</v>
      </c>
      <c r="BN272" s="288">
        <f>IF($Q272="n/a",(IF('Workforce hours'!N$30=0,0,(AL272/'Workforce hours'!N$30))),(IF(VLOOKUP($Q272,'Workforce hours'!$C$8:$AD$30,BN$7,FALSE)=0,0,(AL272/(VLOOKUP($Q272,'Workforce hours'!$C$8:$AD$30,BN$7,FALSE))))))</f>
        <v>0</v>
      </c>
      <c r="BO272" s="288">
        <f>IF($Q272="n/a",(IF('Workforce hours'!O$30=0,0,(AM272/'Workforce hours'!O$30))),(IF(VLOOKUP($Q272,'Workforce hours'!$C$8:$AD$30,BO$7,FALSE)=0,0,(AM272/(VLOOKUP($Q272,'Workforce hours'!$C$8:$AD$30,BO$7,FALSE))))))</f>
        <v>0</v>
      </c>
      <c r="BP272" s="288">
        <f>IF($Q272="n/a",(IF('Workforce hours'!P$30=0,0,(AN272/'Workforce hours'!P$30))),(IF(VLOOKUP($Q272,'Workforce hours'!$C$8:$AD$30,BP$7,FALSE)=0,0,(AN272/(VLOOKUP($Q272,'Workforce hours'!$C$8:$AD$30,BP$7,FALSE))))))</f>
        <v>0</v>
      </c>
      <c r="BQ272" s="288">
        <f>IF($Q272="n/a",(IF('Workforce hours'!Q$30=0,0,(AO272/'Workforce hours'!Q$30))),(IF(VLOOKUP($Q272,'Workforce hours'!$C$8:$AD$30,BQ$7,FALSE)=0,0,(AO272/(VLOOKUP($Q272,'Workforce hours'!$C$8:$AD$30,BQ$7,FALSE))))))</f>
        <v>0</v>
      </c>
      <c r="BR272" s="288">
        <f>IF($Q272="n/a",(IF('Workforce hours'!R$30=0,0,(AP272/'Workforce hours'!R$30))),(IF(VLOOKUP($Q272,'Workforce hours'!$C$8:$AD$30,BR$7,FALSE)=0,0,(AP272/(VLOOKUP($Q272,'Workforce hours'!$C$8:$AD$30,BR$7,FALSE))))))</f>
        <v>0</v>
      </c>
      <c r="BS272" s="288">
        <f>IF($Q272="n/a",(IF('Workforce hours'!S$30=0,0,(AQ272/'Workforce hours'!S$30))),(IF(VLOOKUP($Q272,'Workforce hours'!$C$8:$AD$30,BS$7,FALSE)=0,0,(AQ272/(VLOOKUP($Q272,'Workforce hours'!$C$8:$AD$30,BS$7,FALSE))))))</f>
        <v>0</v>
      </c>
      <c r="BT272" s="288">
        <f>IF($Q272="n/a",(IF('Workforce hours'!T$30=0,0,(AR272/'Workforce hours'!T$30))),(IF(VLOOKUP($Q272,'Workforce hours'!$C$8:$AD$30,BT$7,FALSE)=0,0,(AR272/(VLOOKUP($Q272,'Workforce hours'!$C$8:$AD$30,BT$7,FALSE))))))</f>
        <v>0</v>
      </c>
      <c r="BU272" s="288">
        <f>IF($Q272="n/a",(IF('Workforce hours'!U$30=0,0,(AS272/'Workforce hours'!U$30))),(IF(VLOOKUP($Q272,'Workforce hours'!$C$8:$AD$30,BU$7,FALSE)=0,0,(AS272/(VLOOKUP($Q272,'Workforce hours'!$C$8:$AD$30,BU$7,FALSE))))))</f>
        <v>8.5770094934633754</v>
      </c>
      <c r="BV272" s="288">
        <f>IF($Q272="n/a",(IF('Workforce hours'!V$30=0,0,(AT272/'Workforce hours'!V$30))),(IF(VLOOKUP($Q272,'Workforce hours'!$C$8:$AD$30,BV$7,FALSE)=0,0,(AT272/(VLOOKUP($Q272,'Workforce hours'!$C$8:$AD$30,BV$7,FALSE))))))</f>
        <v>0</v>
      </c>
      <c r="BW272" s="288">
        <f>IF($Q272="n/a",(IF('Workforce hours'!W$30=0,0,(AU272/'Workforce hours'!W$30))),(IF(VLOOKUP($Q272,'Workforce hours'!$C$8:$AD$30,BW$7,FALSE)=0,0,(AU272/(VLOOKUP($Q272,'Workforce hours'!$C$8:$AD$30,BW$7,FALSE))))))</f>
        <v>0</v>
      </c>
      <c r="BX272" s="288">
        <f>IF($Q272="n/a",(IF('Workforce hours'!X$30=0,0,(AV272/'Workforce hours'!X$30))),(IF(VLOOKUP($Q272,'Workforce hours'!$C$8:$AD$30,BX$7,FALSE)=0,0,(AV272/(VLOOKUP($Q272,'Workforce hours'!$C$8:$AD$30,BX$7,FALSE))))))</f>
        <v>0</v>
      </c>
      <c r="BY272" s="288">
        <f>IF($Q272="n/a",(IF('Workforce hours'!Y$30=0,0,(AW272/'Workforce hours'!Y$30))),(IF(VLOOKUP($Q272,'Workforce hours'!$C$8:$AD$30,BY$7,FALSE)=0,0,(AW272/(VLOOKUP($Q272,'Workforce hours'!$C$8:$AD$30,BY$7,FALSE))))))</f>
        <v>0</v>
      </c>
      <c r="BZ272" s="288">
        <f>IF($Q272="n/a",(IF('Workforce hours'!Z$30=0,0,(AX272/'Workforce hours'!Z$30))),(IF(VLOOKUP($Q272,'Workforce hours'!$C$8:$AD$30,BZ$7,FALSE)=0,0,(AX272/(VLOOKUP($Q272,'Workforce hours'!$C$8:$AD$30,BZ$7,FALSE))))))</f>
        <v>0</v>
      </c>
      <c r="CA272" s="288">
        <f>IF($Q272="n/a",(IF('Workforce hours'!AA$30=0,0,(AY272/'Workforce hours'!AA$30))),(IF(VLOOKUP($Q272,'Workforce hours'!$C$8:$AD$30,CA$7,FALSE)=0,0,(AY272/(VLOOKUP($Q272,'Workforce hours'!$C$8:$AD$30,CA$7,FALSE))))))</f>
        <v>0</v>
      </c>
      <c r="CB272" s="288">
        <f>IF($Q272="n/a",(IF('Workforce hours'!AB$30=0,0,(AZ272/'Workforce hours'!AB$30))),(IF(VLOOKUP($Q272,'Workforce hours'!$C$8:$AD$30,CB$7,FALSE)=0,0,(AZ272/(VLOOKUP($Q272,'Workforce hours'!$C$8:$AD$30,CB$7,FALSE))))))</f>
        <v>0</v>
      </c>
      <c r="CC272" s="288">
        <f>IF($Q272="n/a",(IF('Workforce hours'!AC$30=0,0,(BA272/'Workforce hours'!AC$30))),(IF(VLOOKUP($Q272,'Workforce hours'!$C$8:$AD$30,CC$7,FALSE)=0,0,(BA272/(VLOOKUP($Q272,'Workforce hours'!$C$8:$AD$30,CC$7,FALSE))))))</f>
        <v>0</v>
      </c>
      <c r="CD272" s="288">
        <f>IF($Q272="n/a",(IF('Workforce hours'!AD$30=0,0,(BB272/'Workforce hours'!AD$30))),(IF(VLOOKUP($Q272,'Workforce hours'!$C$8:$AD$30,CD$7,FALSE)=0,0,(BB272/(VLOOKUP($Q272,'Workforce hours'!$C$8:$AD$30,CD$7,FALSE))))))</f>
        <v>0</v>
      </c>
      <c r="CE272" s="289">
        <f t="shared" si="42"/>
        <v>0</v>
      </c>
      <c r="CF272" s="290">
        <f>BD272*'Workforce costs'!B$9*(1+'Workforce costs'!B$10)*(1+'Workforce costs'!B$11)</f>
        <v>0</v>
      </c>
      <c r="CG272" s="290">
        <f>BE272*'Workforce costs'!C$9*(1+'Workforce costs'!C$10)*(1+'Workforce costs'!C$11)</f>
        <v>0</v>
      </c>
      <c r="CH272" s="290">
        <f>BF272*'Workforce costs'!D$9*(1+'Workforce costs'!D$10)*(1+'Workforce costs'!D$11)</f>
        <v>0</v>
      </c>
      <c r="CI272" s="290">
        <f>BG272*'Workforce costs'!E$9*(1+'Workforce costs'!E$10)*(1+'Workforce costs'!E$11)</f>
        <v>0</v>
      </c>
      <c r="CJ272" s="290">
        <f>BH272*'Workforce costs'!F$9*(1+'Workforce costs'!F$10)*(1+'Workforce costs'!F$11)</f>
        <v>0</v>
      </c>
      <c r="CK272" s="290">
        <f>BI272*'Workforce costs'!G$9*(1+'Workforce costs'!G$10)*(1+'Workforce costs'!G$11)</f>
        <v>0</v>
      </c>
      <c r="CL272" s="290">
        <f>BJ272*'Workforce costs'!H$9*(1+'Workforce costs'!H$10)*(1+'Workforce costs'!H$11)</f>
        <v>0</v>
      </c>
      <c r="CM272" s="290">
        <f>BK272*'Workforce costs'!I$9*(1+'Workforce costs'!I$10)*(1+'Workforce costs'!I$11)</f>
        <v>0</v>
      </c>
      <c r="CN272" s="290">
        <f>BL272*'Workforce costs'!J$9*(1+'Workforce costs'!J$10)*(1+'Workforce costs'!J$11)</f>
        <v>0</v>
      </c>
      <c r="CO272" s="290">
        <f>BM272*'Workforce costs'!K$9*(1+'Workforce costs'!K$10)*(1+'Workforce costs'!K$11)</f>
        <v>0</v>
      </c>
      <c r="CP272" s="290">
        <f>BN272*'Workforce costs'!L$9*(1+'Workforce costs'!L$10)*(1+'Workforce costs'!L$11)</f>
        <v>0</v>
      </c>
      <c r="CQ272" s="290">
        <f>BO272*'Workforce costs'!M$9*(1+'Workforce costs'!M$10)*(1+'Workforce costs'!M$11)</f>
        <v>0</v>
      </c>
      <c r="CR272" s="290">
        <f>BP272*'Workforce costs'!N$9*(1+'Workforce costs'!N$10)*(1+'Workforce costs'!N$11)</f>
        <v>0</v>
      </c>
      <c r="CS272" s="290">
        <f>BQ272*'Workforce costs'!O$9*(1+'Workforce costs'!O$10)*(1+'Workforce costs'!O$11)</f>
        <v>0</v>
      </c>
      <c r="CT272" s="290">
        <f>BR272*'Workforce costs'!P$9*(1+'Workforce costs'!P$10)*(1+'Workforce costs'!P$11)</f>
        <v>0</v>
      </c>
      <c r="CU272" s="290">
        <f>BS272*'Workforce costs'!Q$9*(1+'Workforce costs'!Q$10)*(1+'Workforce costs'!Q$11)</f>
        <v>0</v>
      </c>
      <c r="CV272" s="290">
        <f>BT272*'Workforce costs'!R$9*(1+'Workforce costs'!R$10)*(1+'Workforce costs'!R$11)</f>
        <v>0</v>
      </c>
      <c r="CW272" s="290">
        <f>BU272*'Workforce costs'!S$9*(1+'Workforce costs'!S$10)*(1+'Workforce costs'!S$11)</f>
        <v>0</v>
      </c>
      <c r="CX272" s="290">
        <f>BV272*'Workforce costs'!T$9*(1+'Workforce costs'!T$10)*(1+'Workforce costs'!T$11)</f>
        <v>0</v>
      </c>
      <c r="CY272" s="290">
        <f>BW272*'Workforce costs'!U$9*(1+'Workforce costs'!U$10)*(1+'Workforce costs'!U$11)</f>
        <v>0</v>
      </c>
      <c r="CZ272" s="290">
        <f>BX272*'Workforce costs'!V$9*(1+'Workforce costs'!V$10)*(1+'Workforce costs'!V$11)</f>
        <v>0</v>
      </c>
      <c r="DA272" s="290">
        <f>BY272*'Workforce costs'!W$9*(1+'Workforce costs'!W$10)*(1+'Workforce costs'!W$11)</f>
        <v>0</v>
      </c>
      <c r="DB272" s="290">
        <f>BZ272*'Workforce costs'!X$9*(1+'Workforce costs'!X$10)*(1+'Workforce costs'!X$11)</f>
        <v>0</v>
      </c>
      <c r="DC272" s="290">
        <f>CA272*'Workforce costs'!Y$9*(1+'Workforce costs'!Y$10)*(1+'Workforce costs'!Y$11)</f>
        <v>0</v>
      </c>
      <c r="DD272" s="290">
        <f>CB272*'Workforce costs'!Z$9*(1+'Workforce costs'!Z$10)*(1+'Workforce costs'!Z$11)</f>
        <v>0</v>
      </c>
      <c r="DE272" s="290">
        <f>CC272*'Workforce costs'!AA$9*(1+'Workforce costs'!AA$10)*(1+'Workforce costs'!AA$11)</f>
        <v>0</v>
      </c>
      <c r="DF272" s="290">
        <f>CD272*'Workforce costs'!AB$9*(1+'Workforce costs'!AB$10)*(1+'Workforce costs'!AB$11)</f>
        <v>0</v>
      </c>
    </row>
    <row r="273" spans="1:110" x14ac:dyDescent="0.3">
      <c r="A273" s="2" t="str">
        <f>Outputs!$A$4</f>
        <v>Australia</v>
      </c>
      <c r="B273" s="2" t="str">
        <f t="shared" si="35"/>
        <v>Australia 18to24</v>
      </c>
      <c r="C273" s="30">
        <f>VLOOKUP($B273,Populations!$D$15:$H$1920,3,FALSE)</f>
        <v>2374194</v>
      </c>
      <c r="D273" s="255">
        <f>IF(OR($H273="General pop",$H273="Schools",$H273="Workplace",$H273="Skills Training",$H273="Digital Supports"),1,VLOOKUP($B273,Populations!$D$15:$H$1920,5,FALSE))</f>
        <v>1</v>
      </c>
      <c r="E273" s="88">
        <f>VLOOKUP(I273,Epidemiology!$C$10:$H$47,6,FALSE)</f>
        <v>820</v>
      </c>
      <c r="F273" s="102">
        <f>'Care profiles'!R274</f>
        <v>1</v>
      </c>
      <c r="G273" s="15" t="str">
        <f>'Care profiles'!A274</f>
        <v>18to24</v>
      </c>
      <c r="H273" s="15" t="str">
        <f>'Care profiles'!B274</f>
        <v>Attempts</v>
      </c>
      <c r="I273" s="15" t="str">
        <f>'Care profiles'!C274</f>
        <v>Attempts_18-24yrs</v>
      </c>
      <c r="J273" s="15" t="str">
        <f>'Care profiles'!D274</f>
        <v>Care profile</v>
      </c>
      <c r="K273" s="15" t="str">
        <f>'Care profiles'!E274</f>
        <v>Short-Stay Residential (Multidisciplinary Team)</v>
      </c>
      <c r="L273" s="104">
        <f>'Care profiles'!F274</f>
        <v>0.15</v>
      </c>
      <c r="M273" s="15">
        <f>'Care profiles'!G274</f>
        <v>1</v>
      </c>
      <c r="N273" s="15">
        <f>'Care profiles'!H274</f>
        <v>4320</v>
      </c>
      <c r="O273" s="15" t="str">
        <f>'Care profiles'!I274</f>
        <v>min</v>
      </c>
      <c r="P273" s="15" t="str">
        <f>'Care profiles'!J274</f>
        <v>Team</v>
      </c>
      <c r="Q273" s="15" t="str">
        <f>'Care profiles'!K274</f>
        <v>Short-Stay Residential (Multidisciplinary Led)</v>
      </c>
      <c r="R273" s="15" t="str">
        <f>'Care profiles'!M274</f>
        <v>N</v>
      </c>
      <c r="S273" s="15" t="str">
        <f>'Care profiles'!O274</f>
        <v>Y</v>
      </c>
      <c r="T273" s="15" t="str">
        <f>'Care profiles'!Q274</f>
        <v>N</v>
      </c>
      <c r="U273" s="30">
        <f t="shared" si="36"/>
        <v>19468.390800000001</v>
      </c>
      <c r="V273" s="30">
        <f t="shared" si="37"/>
        <v>2920.2586200000001</v>
      </c>
      <c r="W273" s="30">
        <f>IF(M273="n/a",0,IF(O273="days",V273*M273*(1+(VLOOKUP(K273,'Bed parameters'!$A$9:$G$12,7,FALSE))),V273*M273))</f>
        <v>2920.2586200000001</v>
      </c>
      <c r="X273" s="30">
        <f t="shared" si="38"/>
        <v>210258.62064000001</v>
      </c>
      <c r="Y273" s="30">
        <f t="shared" si="39"/>
        <v>0</v>
      </c>
      <c r="Z273" s="113">
        <f>_xlfn.IFNA(Y273/((VLOOKUP(K273,'Bed parameters'!$A$9:$G$12,3,FALSE))*(VLOOKUP(K273,'Bed parameters'!$A$9:$G$12,5,FALSE))),0)</f>
        <v>0</v>
      </c>
      <c r="AA273" s="30">
        <f t="shared" si="40"/>
        <v>210258.62064000001</v>
      </c>
      <c r="AB273" s="30">
        <f>_xlfn.IFNA(IF($O273="days",$Y273*(VLOOKUP($K273,'Bed parameters'!$A$9:$I$12,9,FALSE))*$F273*(VLOOKUP($Q273,'Workforce distribution'!$C$8:$AD$30,AB$7,FALSE)),IF($Q273="n/a",(IF($P273=AB$6,$X273*$F273,0)),$X273*$F273*(VLOOKUP($Q273,'Workforce distribution'!$C$8:$AD$30,AB$7,FALSE)))),0)</f>
        <v>0</v>
      </c>
      <c r="AC273" s="30">
        <f>_xlfn.IFNA(IF($O273="days",$Y273*(VLOOKUP($K273,'Bed parameters'!$A$9:$I$12,9,FALSE))*$F273*(VLOOKUP($Q273,'Workforce distribution'!$C$8:$AD$30,AC$7,FALSE)),IF($Q273="n/a",(IF($P273=AC$6,$X273*$F273,0)),$X273*$F273*(VLOOKUP($Q273,'Workforce distribution'!$C$8:$AD$30,AC$7,FALSE)))),0)</f>
        <v>0</v>
      </c>
      <c r="AD273" s="30">
        <f>_xlfn.IFNA(IF($O273="days",$Y273*(VLOOKUP($K273,'Bed parameters'!$A$9:$I$12,9,FALSE))*$F273*(VLOOKUP($Q273,'Workforce distribution'!$C$8:$AD$30,AD$7,FALSE)),IF($Q273="n/a",(IF($P273=AD$6,$X273*$F273,0)),$X273*$F273*(VLOOKUP($Q273,'Workforce distribution'!$C$8:$AD$30,AD$7,FALSE)))),0)</f>
        <v>0</v>
      </c>
      <c r="AE273" s="30">
        <f>_xlfn.IFNA(IF($O273="days",$Y273*(VLOOKUP($K273,'Bed parameters'!$A$9:$I$12,9,FALSE))*$F273*(VLOOKUP($Q273,'Workforce distribution'!$C$8:$AD$30,AE$7,FALSE)),IF($Q273="n/a",(IF($P273=AE$6,$X273*$F273,0)),$X273*$F273*(VLOOKUP($Q273,'Workforce distribution'!$C$8:$AD$30,AE$7,FALSE)))),0)</f>
        <v>84103.448256000003</v>
      </c>
      <c r="AF273" s="30">
        <f>_xlfn.IFNA(IF($O273="days",$Y273*(VLOOKUP($K273,'Bed parameters'!$A$9:$I$12,9,FALSE))*$F273*(VLOOKUP($Q273,'Workforce distribution'!$C$8:$AD$30,AF$7,FALSE)),IF($Q273="n/a",(IF($P273=AF$6,$X273*$F273,0)),$X273*$F273*(VLOOKUP($Q273,'Workforce distribution'!$C$8:$AD$30,AF$7,FALSE)))),0)</f>
        <v>0</v>
      </c>
      <c r="AG273" s="30">
        <f>_xlfn.IFNA(IF($O273="days",$Y273*(VLOOKUP($K273,'Bed parameters'!$A$9:$I$12,9,FALSE))*$F273*(VLOOKUP($Q273,'Workforce distribution'!$C$8:$AD$30,AG$7,FALSE)),IF($Q273="n/a",(IF($P273=AG$6,$X273*$F273,0)),$X273*$F273*(VLOOKUP($Q273,'Workforce distribution'!$C$8:$AD$30,AG$7,FALSE)))),0)</f>
        <v>0</v>
      </c>
      <c r="AH273" s="30">
        <f>_xlfn.IFNA(IF($O273="days",$Y273*(VLOOKUP($K273,'Bed parameters'!$A$9:$I$12,9,FALSE))*$F273*(VLOOKUP($Q273,'Workforce distribution'!$C$8:$AD$30,AH$7,FALSE)),IF($Q273="n/a",(IF($P273=AH$6,$X273*$F273,0)),$X273*$F273*(VLOOKUP($Q273,'Workforce distribution'!$C$8:$AD$30,AH$7,FALSE)))),0)</f>
        <v>0</v>
      </c>
      <c r="AI273" s="30">
        <f>_xlfn.IFNA(IF($O273="days",$Y273*(VLOOKUP($K273,'Bed parameters'!$A$9:$I$12,9,FALSE))*$F273*(VLOOKUP($Q273,'Workforce distribution'!$C$8:$AD$30,AI$7,FALSE)),IF($Q273="n/a",(IF($P273=AI$6,$X273*$F273,0)),$X273*$F273*(VLOOKUP($Q273,'Workforce distribution'!$C$8:$AD$30,AI$7,FALSE)))),0)</f>
        <v>0</v>
      </c>
      <c r="AJ273" s="30">
        <f>_xlfn.IFNA(IF($O273="days",$Y273*(VLOOKUP($K273,'Bed parameters'!$A$9:$I$12,9,FALSE))*$F273*(VLOOKUP($Q273,'Workforce distribution'!$C$8:$AD$30,AJ$7,FALSE)),IF($Q273="n/a",(IF($P273=AJ$6,$X273*$F273,0)),$X273*$F273*(VLOOKUP($Q273,'Workforce distribution'!$C$8:$AD$30,AJ$7,FALSE)))),0)</f>
        <v>0</v>
      </c>
      <c r="AK273" s="30">
        <f>_xlfn.IFNA(IF($O273="days",$Y273*(VLOOKUP($K273,'Bed parameters'!$A$9:$I$12,9,FALSE))*$F273*(VLOOKUP($Q273,'Workforce distribution'!$C$8:$AD$30,AK$7,FALSE)),IF($Q273="n/a",(IF($P273=AK$6,$X273*$F273,0)),$X273*$F273*(VLOOKUP($Q273,'Workforce distribution'!$C$8:$AD$30,AK$7,FALSE)))),0)</f>
        <v>84103.448256000003</v>
      </c>
      <c r="AL273" s="30">
        <f>_xlfn.IFNA(IF($O273="days",$Y273*(VLOOKUP($K273,'Bed parameters'!$A$9:$I$12,9,FALSE))*$F273*(VLOOKUP($Q273,'Workforce distribution'!$C$8:$AD$30,AL$7,FALSE)),IF($Q273="n/a",(IF($P273=AL$6,$X273*$F273,0)),$X273*$F273*(VLOOKUP($Q273,'Workforce distribution'!$C$8:$AD$30,AL$7,FALSE)))),0)</f>
        <v>0</v>
      </c>
      <c r="AM273" s="30">
        <f>_xlfn.IFNA(IF($O273="days",$Y273*(VLOOKUP($K273,'Bed parameters'!$A$9:$I$12,9,FALSE))*$F273*(VLOOKUP($Q273,'Workforce distribution'!$C$8:$AD$30,AM$7,FALSE)),IF($Q273="n/a",(IF($P273=AM$6,$X273*$F273,0)),$X273*$F273*(VLOOKUP($Q273,'Workforce distribution'!$C$8:$AD$30,AM$7,FALSE)))),0)</f>
        <v>0</v>
      </c>
      <c r="AN273" s="30">
        <f>_xlfn.IFNA(IF($O273="days",$Y273*(VLOOKUP($K273,'Bed parameters'!$A$9:$I$12,9,FALSE))*$F273*(VLOOKUP($Q273,'Workforce distribution'!$C$8:$AD$30,AN$7,FALSE)),IF($Q273="n/a",(IF($P273=AN$6,$X273*$F273,0)),$X273*$F273*(VLOOKUP($Q273,'Workforce distribution'!$C$8:$AD$30,AN$7,FALSE)))),0)</f>
        <v>0</v>
      </c>
      <c r="AO273" s="30">
        <f>_xlfn.IFNA(IF($O273="days",$Y273*(VLOOKUP($K273,'Bed parameters'!$A$9:$I$12,9,FALSE))*$F273*(VLOOKUP($Q273,'Workforce distribution'!$C$8:$AD$30,AO$7,FALSE)),IF($Q273="n/a",(IF($P273=AO$6,$X273*$F273,0)),$X273*$F273*(VLOOKUP($Q273,'Workforce distribution'!$C$8:$AD$30,AO$7,FALSE)))),0)</f>
        <v>0</v>
      </c>
      <c r="AP273" s="30">
        <f>_xlfn.IFNA(IF($O273="days",$Y273*(VLOOKUP($K273,'Bed parameters'!$A$9:$I$12,9,FALSE))*$F273*(VLOOKUP($Q273,'Workforce distribution'!$C$8:$AD$30,AP$7,FALSE)),IF($Q273="n/a",(IF($P273=AP$6,$X273*$F273,0)),$X273*$F273*(VLOOKUP($Q273,'Workforce distribution'!$C$8:$AD$30,AP$7,FALSE)))),0)</f>
        <v>0</v>
      </c>
      <c r="AQ273" s="30">
        <f>_xlfn.IFNA(IF($O273="days",$Y273*(VLOOKUP($K273,'Bed parameters'!$A$9:$I$12,9,FALSE))*$F273*(VLOOKUP($Q273,'Workforce distribution'!$C$8:$AD$30,AQ$7,FALSE)),IF($Q273="n/a",(IF($P273=AQ$6,$X273*$F273,0)),$X273*$F273*(VLOOKUP($Q273,'Workforce distribution'!$C$8:$AD$30,AQ$7,FALSE)))),0)</f>
        <v>0</v>
      </c>
      <c r="AR273" s="30">
        <f>_xlfn.IFNA(IF($O273="days",$Y273*(VLOOKUP($K273,'Bed parameters'!$A$9:$I$12,9,FALSE))*$F273*(VLOOKUP($Q273,'Workforce distribution'!$C$8:$AD$30,AR$7,FALSE)),IF($Q273="n/a",(IF($P273=AR$6,$X273*$F273,0)),$X273*$F273*(VLOOKUP($Q273,'Workforce distribution'!$C$8:$AD$30,AR$7,FALSE)))),0)</f>
        <v>0</v>
      </c>
      <c r="AS273" s="30">
        <f>_xlfn.IFNA(IF($O273="days",$Y273*(VLOOKUP($K273,'Bed parameters'!$A$9:$I$12,9,FALSE))*$F273*(VLOOKUP($Q273,'Workforce distribution'!$C$8:$AD$30,AS$7,FALSE)),IF($Q273="n/a",(IF($P273=AS$6,$X273*$F273,0)),$X273*$F273*(VLOOKUP($Q273,'Workforce distribution'!$C$8:$AD$30,AS$7,FALSE)))),0)</f>
        <v>42051.724128000002</v>
      </c>
      <c r="AT273" s="30">
        <f>_xlfn.IFNA(IF($O273="days",$Y273*(VLOOKUP($K273,'Bed parameters'!$A$9:$I$12,9,FALSE))*$F273*(VLOOKUP($Q273,'Workforce distribution'!$C$8:$AD$30,AT$7,FALSE)),IF($Q273="n/a",(IF($P273=AT$6,$X273*$F273,0)),$X273*$F273*(VLOOKUP($Q273,'Workforce distribution'!$C$8:$AD$30,AT$7,FALSE)))),0)</f>
        <v>0</v>
      </c>
      <c r="AU273" s="30">
        <f>_xlfn.IFNA(IF($O273="days",$Y273*(VLOOKUP($K273,'Bed parameters'!$A$9:$I$12,9,FALSE))*$F273*(VLOOKUP($Q273,'Workforce distribution'!$C$8:$AD$30,AU$7,FALSE)),IF($Q273="n/a",(IF($P273=AU$6,$X273*$F273,0)),$X273*$F273*(VLOOKUP($Q273,'Workforce distribution'!$C$8:$AD$30,AU$7,FALSE)))),0)</f>
        <v>0</v>
      </c>
      <c r="AV273" s="30">
        <f>_xlfn.IFNA(IF($O273="days",$Y273*(VLOOKUP($K273,'Bed parameters'!$A$9:$I$12,9,FALSE))*$F273*(VLOOKUP($Q273,'Workforce distribution'!$C$8:$AD$30,AV$7,FALSE)),IF($Q273="n/a",(IF($P273=AV$6,$X273*$F273,0)),$X273*$F273*(VLOOKUP($Q273,'Workforce distribution'!$C$8:$AD$30,AV$7,FALSE)))),0)</f>
        <v>0</v>
      </c>
      <c r="AW273" s="30">
        <f>_xlfn.IFNA(IF($O273="days",$Y273*(VLOOKUP($K273,'Bed parameters'!$A$9:$I$12,9,FALSE))*$F273*(VLOOKUP($Q273,'Workforce distribution'!$C$8:$AD$30,AW$7,FALSE)),IF($Q273="n/a",(IF($P273=AW$6,$X273*$F273,0)),$X273*$F273*(VLOOKUP($Q273,'Workforce distribution'!$C$8:$AD$30,AW$7,FALSE)))),0)</f>
        <v>0</v>
      </c>
      <c r="AX273" s="30">
        <f>_xlfn.IFNA(IF($O273="days",$Y273*(VLOOKUP($K273,'Bed parameters'!$A$9:$I$12,9,FALSE))*$F273*(VLOOKUP($Q273,'Workforce distribution'!$C$8:$AD$30,AX$7,FALSE)),IF($Q273="n/a",(IF($P273=AX$6,$X273*$F273,0)),$X273*$F273*(VLOOKUP($Q273,'Workforce distribution'!$C$8:$AD$30,AX$7,FALSE)))),0)</f>
        <v>0</v>
      </c>
      <c r="AY273" s="30">
        <f>_xlfn.IFNA(IF($O273="days",$Y273*(VLOOKUP($K273,'Bed parameters'!$A$9:$I$12,9,FALSE))*$F273*(VLOOKUP($Q273,'Workforce distribution'!$C$8:$AD$30,AY$7,FALSE)),IF($Q273="n/a",(IF($P273=AY$6,$X273*$F273,0)),$X273*$F273*(VLOOKUP($Q273,'Workforce distribution'!$C$8:$AD$30,AY$7,FALSE)))),0)</f>
        <v>0</v>
      </c>
      <c r="AZ273" s="30">
        <f>_xlfn.IFNA(IF($O273="days",$Y273*(VLOOKUP($K273,'Bed parameters'!$A$9:$I$12,9,FALSE))*$F273*(VLOOKUP($Q273,'Workforce distribution'!$C$8:$AD$30,AZ$7,FALSE)),IF($Q273="n/a",(IF($P273=AZ$6,$X273*$F273,0)),$X273*$F273*(VLOOKUP($Q273,'Workforce distribution'!$C$8:$AD$30,AZ$7,FALSE)))),0)</f>
        <v>0</v>
      </c>
      <c r="BA273" s="30">
        <f>_xlfn.IFNA(IF($O273="days",$Y273*(VLOOKUP($K273,'Bed parameters'!$A$9:$I$12,9,FALSE))*$F273*(VLOOKUP($Q273,'Workforce distribution'!$C$8:$AD$30,BA$7,FALSE)),IF($Q273="n/a",(IF($P273=BA$6,$X273*$F273,0)),$X273*$F273*(VLOOKUP($Q273,'Workforce distribution'!$C$8:$AD$30,BA$7,FALSE)))),0)</f>
        <v>0</v>
      </c>
      <c r="BB273" s="30">
        <f>_xlfn.IFNA(IF($O273="days",$Y273*(VLOOKUP($K273,'Bed parameters'!$A$9:$I$12,9,FALSE))*$F273*(VLOOKUP($Q273,'Workforce distribution'!$C$8:$AD$30,BB$7,FALSE)),IF($Q273="n/a",(IF($P273=BB$6,$X273*$F273,0)),$X273*$F273*(VLOOKUP($Q273,'Workforce distribution'!$C$8:$AD$30,BB$7,FALSE)))),0)</f>
        <v>0</v>
      </c>
      <c r="BC273" s="149">
        <f t="shared" si="41"/>
        <v>126.07199156269137</v>
      </c>
      <c r="BD273" s="288">
        <f>IF($Q273="n/a",(IF('Workforce hours'!D$30=0,0,(AB273/'Workforce hours'!D$30))),(IF(VLOOKUP($Q273,'Workforce hours'!$C$8:$AD$30,BD$7,FALSE)=0,0,(AB273/(VLOOKUP($Q273,'Workforce hours'!$C$8:$AD$30,BD$7,FALSE))))))</f>
        <v>0</v>
      </c>
      <c r="BE273" s="288">
        <f>IF($Q273="n/a",(IF('Workforce hours'!E$30=0,0,(AC273/'Workforce hours'!E$30))),(IF(VLOOKUP($Q273,'Workforce hours'!$C$8:$AD$30,BE$7,FALSE)=0,0,(AC273/(VLOOKUP($Q273,'Workforce hours'!$C$8:$AD$30,BE$7,FALSE))))))</f>
        <v>0</v>
      </c>
      <c r="BF273" s="288">
        <f>IF($Q273="n/a",(IF('Workforce hours'!F$30=0,0,(AD273/'Workforce hours'!F$30))),(IF(VLOOKUP($Q273,'Workforce hours'!$C$8:$AD$30,BF$7,FALSE)=0,0,(AD273/(VLOOKUP($Q273,'Workforce hours'!$C$8:$AD$30,BF$7,FALSE))))))</f>
        <v>0</v>
      </c>
      <c r="BG273" s="288">
        <f>IF($Q273="n/a",(IF('Workforce hours'!G$30=0,0,(AE273/'Workforce hours'!G$30))),(IF(VLOOKUP($Q273,'Workforce hours'!$C$8:$AD$30,BG$7,FALSE)=0,0,(AE273/(VLOOKUP($Q273,'Workforce hours'!$C$8:$AD$30,BG$7,FALSE))))))</f>
        <v>49.039911519533533</v>
      </c>
      <c r="BH273" s="288">
        <f>IF($Q273="n/a",(IF('Workforce hours'!H$30=0,0,(AF273/'Workforce hours'!H$30))),(IF(VLOOKUP($Q273,'Workforce hours'!$C$8:$AD$30,BH$7,FALSE)=0,0,(AF273/(VLOOKUP($Q273,'Workforce hours'!$C$8:$AD$30,BH$7,FALSE))))))</f>
        <v>0</v>
      </c>
      <c r="BI273" s="288">
        <f>IF($Q273="n/a",(IF('Workforce hours'!I$30=0,0,(AG273/'Workforce hours'!I$30))),(IF(VLOOKUP($Q273,'Workforce hours'!$C$8:$AD$30,BI$7,FALSE)=0,0,(AG273/(VLOOKUP($Q273,'Workforce hours'!$C$8:$AD$30,BI$7,FALSE))))))</f>
        <v>0</v>
      </c>
      <c r="BJ273" s="288">
        <f>IF($Q273="n/a",(IF('Workforce hours'!J$30=0,0,(AH273/'Workforce hours'!J$30))),(IF(VLOOKUP($Q273,'Workforce hours'!$C$8:$AD$30,BJ$7,FALSE)=0,0,(AH273/(VLOOKUP($Q273,'Workforce hours'!$C$8:$AD$30,BJ$7,FALSE))))))</f>
        <v>0</v>
      </c>
      <c r="BK273" s="288">
        <f>IF($Q273="n/a",(IF('Workforce hours'!K$30=0,0,(AI273/'Workforce hours'!K$30))),(IF(VLOOKUP($Q273,'Workforce hours'!$C$8:$AD$30,BK$7,FALSE)=0,0,(AI273/(VLOOKUP($Q273,'Workforce hours'!$C$8:$AD$30,BK$7,FALSE))))))</f>
        <v>0</v>
      </c>
      <c r="BL273" s="288">
        <f>IF($Q273="n/a",(IF('Workforce hours'!L$30=0,0,(AJ273/'Workforce hours'!L$30))),(IF(VLOOKUP($Q273,'Workforce hours'!$C$8:$AD$30,BL$7,FALSE)=0,0,(AJ273/(VLOOKUP($Q273,'Workforce hours'!$C$8:$AD$30,BL$7,FALSE))))))</f>
        <v>0</v>
      </c>
      <c r="BM273" s="288">
        <f>IF($Q273="n/a",(IF('Workforce hours'!M$30=0,0,(AK273/'Workforce hours'!M$30))),(IF(VLOOKUP($Q273,'Workforce hours'!$C$8:$AD$30,BM$7,FALSE)=0,0,(AK273/(VLOOKUP($Q273,'Workforce hours'!$C$8:$AD$30,BM$7,FALSE))))))</f>
        <v>51.301051562767718</v>
      </c>
      <c r="BN273" s="288">
        <f>IF($Q273="n/a",(IF('Workforce hours'!N$30=0,0,(AL273/'Workforce hours'!N$30))),(IF(VLOOKUP($Q273,'Workforce hours'!$C$8:$AD$30,BN$7,FALSE)=0,0,(AL273/(VLOOKUP($Q273,'Workforce hours'!$C$8:$AD$30,BN$7,FALSE))))))</f>
        <v>0</v>
      </c>
      <c r="BO273" s="288">
        <f>IF($Q273="n/a",(IF('Workforce hours'!O$30=0,0,(AM273/'Workforce hours'!O$30))),(IF(VLOOKUP($Q273,'Workforce hours'!$C$8:$AD$30,BO$7,FALSE)=0,0,(AM273/(VLOOKUP($Q273,'Workforce hours'!$C$8:$AD$30,BO$7,FALSE))))))</f>
        <v>0</v>
      </c>
      <c r="BP273" s="288">
        <f>IF($Q273="n/a",(IF('Workforce hours'!P$30=0,0,(AN273/'Workforce hours'!P$30))),(IF(VLOOKUP($Q273,'Workforce hours'!$C$8:$AD$30,BP$7,FALSE)=0,0,(AN273/(VLOOKUP($Q273,'Workforce hours'!$C$8:$AD$30,BP$7,FALSE))))))</f>
        <v>0</v>
      </c>
      <c r="BQ273" s="288">
        <f>IF($Q273="n/a",(IF('Workforce hours'!Q$30=0,0,(AO273/'Workforce hours'!Q$30))),(IF(VLOOKUP($Q273,'Workforce hours'!$C$8:$AD$30,BQ$7,FALSE)=0,0,(AO273/(VLOOKUP($Q273,'Workforce hours'!$C$8:$AD$30,BQ$7,FALSE))))))</f>
        <v>0</v>
      </c>
      <c r="BR273" s="288">
        <f>IF($Q273="n/a",(IF('Workforce hours'!R$30=0,0,(AP273/'Workforce hours'!R$30))),(IF(VLOOKUP($Q273,'Workforce hours'!$C$8:$AD$30,BR$7,FALSE)=0,0,(AP273/(VLOOKUP($Q273,'Workforce hours'!$C$8:$AD$30,BR$7,FALSE))))))</f>
        <v>0</v>
      </c>
      <c r="BS273" s="288">
        <f>IF($Q273="n/a",(IF('Workforce hours'!S$30=0,0,(AQ273/'Workforce hours'!S$30))),(IF(VLOOKUP($Q273,'Workforce hours'!$C$8:$AD$30,BS$7,FALSE)=0,0,(AQ273/(VLOOKUP($Q273,'Workforce hours'!$C$8:$AD$30,BS$7,FALSE))))))</f>
        <v>0</v>
      </c>
      <c r="BT273" s="288">
        <f>IF($Q273="n/a",(IF('Workforce hours'!T$30=0,0,(AR273/'Workforce hours'!T$30))),(IF(VLOOKUP($Q273,'Workforce hours'!$C$8:$AD$30,BT$7,FALSE)=0,0,(AR273/(VLOOKUP($Q273,'Workforce hours'!$C$8:$AD$30,BT$7,FALSE))))))</f>
        <v>0</v>
      </c>
      <c r="BU273" s="288">
        <f>IF($Q273="n/a",(IF('Workforce hours'!U$30=0,0,(AS273/'Workforce hours'!U$30))),(IF(VLOOKUP($Q273,'Workforce hours'!$C$8:$AD$30,BU$7,FALSE)=0,0,(AS273/(VLOOKUP($Q273,'Workforce hours'!$C$8:$AD$30,BU$7,FALSE))))))</f>
        <v>25.731028480390126</v>
      </c>
      <c r="BV273" s="288">
        <f>IF($Q273="n/a",(IF('Workforce hours'!V$30=0,0,(AT273/'Workforce hours'!V$30))),(IF(VLOOKUP($Q273,'Workforce hours'!$C$8:$AD$30,BV$7,FALSE)=0,0,(AT273/(VLOOKUP($Q273,'Workforce hours'!$C$8:$AD$30,BV$7,FALSE))))))</f>
        <v>0</v>
      </c>
      <c r="BW273" s="288">
        <f>IF($Q273="n/a",(IF('Workforce hours'!W$30=0,0,(AU273/'Workforce hours'!W$30))),(IF(VLOOKUP($Q273,'Workforce hours'!$C$8:$AD$30,BW$7,FALSE)=0,0,(AU273/(VLOOKUP($Q273,'Workforce hours'!$C$8:$AD$30,BW$7,FALSE))))))</f>
        <v>0</v>
      </c>
      <c r="BX273" s="288">
        <f>IF($Q273="n/a",(IF('Workforce hours'!X$30=0,0,(AV273/'Workforce hours'!X$30))),(IF(VLOOKUP($Q273,'Workforce hours'!$C$8:$AD$30,BX$7,FALSE)=0,0,(AV273/(VLOOKUP($Q273,'Workforce hours'!$C$8:$AD$30,BX$7,FALSE))))))</f>
        <v>0</v>
      </c>
      <c r="BY273" s="288">
        <f>IF($Q273="n/a",(IF('Workforce hours'!Y$30=0,0,(AW273/'Workforce hours'!Y$30))),(IF(VLOOKUP($Q273,'Workforce hours'!$C$8:$AD$30,BY$7,FALSE)=0,0,(AW273/(VLOOKUP($Q273,'Workforce hours'!$C$8:$AD$30,BY$7,FALSE))))))</f>
        <v>0</v>
      </c>
      <c r="BZ273" s="288">
        <f>IF($Q273="n/a",(IF('Workforce hours'!Z$30=0,0,(AX273/'Workforce hours'!Z$30))),(IF(VLOOKUP($Q273,'Workforce hours'!$C$8:$AD$30,BZ$7,FALSE)=0,0,(AX273/(VLOOKUP($Q273,'Workforce hours'!$C$8:$AD$30,BZ$7,FALSE))))))</f>
        <v>0</v>
      </c>
      <c r="CA273" s="288">
        <f>IF($Q273="n/a",(IF('Workforce hours'!AA$30=0,0,(AY273/'Workforce hours'!AA$30))),(IF(VLOOKUP($Q273,'Workforce hours'!$C$8:$AD$30,CA$7,FALSE)=0,0,(AY273/(VLOOKUP($Q273,'Workforce hours'!$C$8:$AD$30,CA$7,FALSE))))))</f>
        <v>0</v>
      </c>
      <c r="CB273" s="288">
        <f>IF($Q273="n/a",(IF('Workforce hours'!AB$30=0,0,(AZ273/'Workforce hours'!AB$30))),(IF(VLOOKUP($Q273,'Workforce hours'!$C$8:$AD$30,CB$7,FALSE)=0,0,(AZ273/(VLOOKUP($Q273,'Workforce hours'!$C$8:$AD$30,CB$7,FALSE))))))</f>
        <v>0</v>
      </c>
      <c r="CC273" s="288">
        <f>IF($Q273="n/a",(IF('Workforce hours'!AC$30=0,0,(BA273/'Workforce hours'!AC$30))),(IF(VLOOKUP($Q273,'Workforce hours'!$C$8:$AD$30,CC$7,FALSE)=0,0,(BA273/(VLOOKUP($Q273,'Workforce hours'!$C$8:$AD$30,CC$7,FALSE))))))</f>
        <v>0</v>
      </c>
      <c r="CD273" s="288">
        <f>IF($Q273="n/a",(IF('Workforce hours'!AD$30=0,0,(BB273/'Workforce hours'!AD$30))),(IF(VLOOKUP($Q273,'Workforce hours'!$C$8:$AD$30,CD$7,FALSE)=0,0,(BB273/(VLOOKUP($Q273,'Workforce hours'!$C$8:$AD$30,CD$7,FALSE))))))</f>
        <v>0</v>
      </c>
      <c r="CE273" s="289">
        <f t="shared" si="42"/>
        <v>0</v>
      </c>
      <c r="CF273" s="290">
        <f>BD273*'Workforce costs'!B$9*(1+'Workforce costs'!B$10)*(1+'Workforce costs'!B$11)</f>
        <v>0</v>
      </c>
      <c r="CG273" s="290">
        <f>BE273*'Workforce costs'!C$9*(1+'Workforce costs'!C$10)*(1+'Workforce costs'!C$11)</f>
        <v>0</v>
      </c>
      <c r="CH273" s="290">
        <f>BF273*'Workforce costs'!D$9*(1+'Workforce costs'!D$10)*(1+'Workforce costs'!D$11)</f>
        <v>0</v>
      </c>
      <c r="CI273" s="290">
        <f>BG273*'Workforce costs'!E$9*(1+'Workforce costs'!E$10)*(1+'Workforce costs'!E$11)</f>
        <v>0</v>
      </c>
      <c r="CJ273" s="290">
        <f>BH273*'Workforce costs'!F$9*(1+'Workforce costs'!F$10)*(1+'Workforce costs'!F$11)</f>
        <v>0</v>
      </c>
      <c r="CK273" s="290">
        <f>BI273*'Workforce costs'!G$9*(1+'Workforce costs'!G$10)*(1+'Workforce costs'!G$11)</f>
        <v>0</v>
      </c>
      <c r="CL273" s="290">
        <f>BJ273*'Workforce costs'!H$9*(1+'Workforce costs'!H$10)*(1+'Workforce costs'!H$11)</f>
        <v>0</v>
      </c>
      <c r="CM273" s="290">
        <f>BK273*'Workforce costs'!I$9*(1+'Workforce costs'!I$10)*(1+'Workforce costs'!I$11)</f>
        <v>0</v>
      </c>
      <c r="CN273" s="290">
        <f>BL273*'Workforce costs'!J$9*(1+'Workforce costs'!J$10)*(1+'Workforce costs'!J$11)</f>
        <v>0</v>
      </c>
      <c r="CO273" s="290">
        <f>BM273*'Workforce costs'!K$9*(1+'Workforce costs'!K$10)*(1+'Workforce costs'!K$11)</f>
        <v>0</v>
      </c>
      <c r="CP273" s="290">
        <f>BN273*'Workforce costs'!L$9*(1+'Workforce costs'!L$10)*(1+'Workforce costs'!L$11)</f>
        <v>0</v>
      </c>
      <c r="CQ273" s="290">
        <f>BO273*'Workforce costs'!M$9*(1+'Workforce costs'!M$10)*(1+'Workforce costs'!M$11)</f>
        <v>0</v>
      </c>
      <c r="CR273" s="290">
        <f>BP273*'Workforce costs'!N$9*(1+'Workforce costs'!N$10)*(1+'Workforce costs'!N$11)</f>
        <v>0</v>
      </c>
      <c r="CS273" s="290">
        <f>BQ273*'Workforce costs'!O$9*(1+'Workforce costs'!O$10)*(1+'Workforce costs'!O$11)</f>
        <v>0</v>
      </c>
      <c r="CT273" s="290">
        <f>BR273*'Workforce costs'!P$9*(1+'Workforce costs'!P$10)*(1+'Workforce costs'!P$11)</f>
        <v>0</v>
      </c>
      <c r="CU273" s="290">
        <f>BS273*'Workforce costs'!Q$9*(1+'Workforce costs'!Q$10)*(1+'Workforce costs'!Q$11)</f>
        <v>0</v>
      </c>
      <c r="CV273" s="290">
        <f>BT273*'Workforce costs'!R$9*(1+'Workforce costs'!R$10)*(1+'Workforce costs'!R$11)</f>
        <v>0</v>
      </c>
      <c r="CW273" s="290">
        <f>BU273*'Workforce costs'!S$9*(1+'Workforce costs'!S$10)*(1+'Workforce costs'!S$11)</f>
        <v>0</v>
      </c>
      <c r="CX273" s="290">
        <f>BV273*'Workforce costs'!T$9*(1+'Workforce costs'!T$10)*(1+'Workforce costs'!T$11)</f>
        <v>0</v>
      </c>
      <c r="CY273" s="290">
        <f>BW273*'Workforce costs'!U$9*(1+'Workforce costs'!U$10)*(1+'Workforce costs'!U$11)</f>
        <v>0</v>
      </c>
      <c r="CZ273" s="290">
        <f>BX273*'Workforce costs'!V$9*(1+'Workforce costs'!V$10)*(1+'Workforce costs'!V$11)</f>
        <v>0</v>
      </c>
      <c r="DA273" s="290">
        <f>BY273*'Workforce costs'!W$9*(1+'Workforce costs'!W$10)*(1+'Workforce costs'!W$11)</f>
        <v>0</v>
      </c>
      <c r="DB273" s="290">
        <f>BZ273*'Workforce costs'!X$9*(1+'Workforce costs'!X$10)*(1+'Workforce costs'!X$11)</f>
        <v>0</v>
      </c>
      <c r="DC273" s="290">
        <f>CA273*'Workforce costs'!Y$9*(1+'Workforce costs'!Y$10)*(1+'Workforce costs'!Y$11)</f>
        <v>0</v>
      </c>
      <c r="DD273" s="290">
        <f>CB273*'Workforce costs'!Z$9*(1+'Workforce costs'!Z$10)*(1+'Workforce costs'!Z$11)</f>
        <v>0</v>
      </c>
      <c r="DE273" s="290">
        <f>CC273*'Workforce costs'!AA$9*(1+'Workforce costs'!AA$10)*(1+'Workforce costs'!AA$11)</f>
        <v>0</v>
      </c>
      <c r="DF273" s="290">
        <f>CD273*'Workforce costs'!AB$9*(1+'Workforce costs'!AB$10)*(1+'Workforce costs'!AB$11)</f>
        <v>0</v>
      </c>
    </row>
    <row r="274" spans="1:110" x14ac:dyDescent="0.3">
      <c r="A274" s="2" t="str">
        <f>Outputs!$A$4</f>
        <v>Australia</v>
      </c>
      <c r="B274" s="2" t="str">
        <f t="shared" si="35"/>
        <v>Australia 18to24</v>
      </c>
      <c r="C274" s="30">
        <f>VLOOKUP($B274,Populations!$D$15:$H$1920,3,FALSE)</f>
        <v>2374194</v>
      </c>
      <c r="D274" s="255">
        <f>IF(OR($H274="General pop",$H274="Schools",$H274="Workplace",$H274="Skills Training",$H274="Digital Supports"),1,VLOOKUP($B274,Populations!$D$15:$H$1920,5,FALSE))</f>
        <v>1</v>
      </c>
      <c r="E274" s="88">
        <f>VLOOKUP(I274,Epidemiology!$C$10:$H$47,6,FALSE)</f>
        <v>820</v>
      </c>
      <c r="F274" s="102">
        <f>'Care profiles'!R275</f>
        <v>1</v>
      </c>
      <c r="G274" s="15" t="str">
        <f>'Care profiles'!A275</f>
        <v>18to24</v>
      </c>
      <c r="H274" s="15" t="str">
        <f>'Care profiles'!B275</f>
        <v>Attempts</v>
      </c>
      <c r="I274" s="15" t="str">
        <f>'Care profiles'!C275</f>
        <v>Attempts_18-24yrs</v>
      </c>
      <c r="J274" s="15" t="str">
        <f>'Care profiles'!D275</f>
        <v>Care profile</v>
      </c>
      <c r="K274" s="15" t="str">
        <f>'Care profiles'!E275</f>
        <v>Acute Inpatient Services – Youth (12 – 24 years)</v>
      </c>
      <c r="L274" s="104">
        <f>'Care profiles'!F275</f>
        <v>0.25</v>
      </c>
      <c r="M274" s="15">
        <f>'Care profiles'!G275</f>
        <v>1</v>
      </c>
      <c r="N274" s="15">
        <f>'Care profiles'!H275</f>
        <v>3</v>
      </c>
      <c r="O274" s="15" t="str">
        <f>'Care profiles'!I275</f>
        <v>days</v>
      </c>
      <c r="P274" s="15" t="str">
        <f>'Care profiles'!J275</f>
        <v>Team</v>
      </c>
      <c r="Q274" s="15" t="str">
        <f>'Care profiles'!K275</f>
        <v>Acute Inpatient Services – Youth (12 – 24 years)</v>
      </c>
      <c r="R274" s="15" t="str">
        <f>'Care profiles'!M275</f>
        <v>N</v>
      </c>
      <c r="S274" s="15" t="str">
        <f>'Care profiles'!O275</f>
        <v>Y</v>
      </c>
      <c r="T274" s="15" t="str">
        <f>'Care profiles'!Q275</f>
        <v>N</v>
      </c>
      <c r="U274" s="30">
        <f t="shared" si="36"/>
        <v>19468.390800000001</v>
      </c>
      <c r="V274" s="30">
        <f t="shared" si="37"/>
        <v>4867.0977000000003</v>
      </c>
      <c r="W274" s="30">
        <f>IF(M274="n/a",0,IF(O274="days",V274*M274*(1+(VLOOKUP(K274,'Bed parameters'!$A$9:$G$12,7,FALSE))),V274*M274))</f>
        <v>4867.0977000000003</v>
      </c>
      <c r="X274" s="30">
        <f t="shared" si="38"/>
        <v>350431.0344</v>
      </c>
      <c r="Y274" s="30">
        <f t="shared" si="39"/>
        <v>14601.293100000001</v>
      </c>
      <c r="Z274" s="113">
        <f>_xlfn.IFNA(Y274/((VLOOKUP(K274,'Bed parameters'!$A$9:$G$12,3,FALSE))*(VLOOKUP(K274,'Bed parameters'!$A$9:$G$12,5,FALSE))),0)</f>
        <v>47.062991458501209</v>
      </c>
      <c r="AA274" s="30">
        <f t="shared" si="40"/>
        <v>192445.04305800001</v>
      </c>
      <c r="AB274" s="30">
        <f>_xlfn.IFNA(IF($O274="days",$Y274*(VLOOKUP($K274,'Bed parameters'!$A$9:$I$12,9,FALSE))*$F274*(VLOOKUP($Q274,'Workforce distribution'!$C$8:$AD$30,AB$7,FALSE)),IF($Q274="n/a",(IF($P274=AB$6,$X274*$F274,0)),$X274*$F274*(VLOOKUP($Q274,'Workforce distribution'!$C$8:$AD$30,AB$7,FALSE)))),0)</f>
        <v>0</v>
      </c>
      <c r="AC274" s="30">
        <f>_xlfn.IFNA(IF($O274="days",$Y274*(VLOOKUP($K274,'Bed parameters'!$A$9:$I$12,9,FALSE))*$F274*(VLOOKUP($Q274,'Workforce distribution'!$C$8:$AD$30,AC$7,FALSE)),IF($Q274="n/a",(IF($P274=AC$6,$X274*$F274,0)),$X274*$F274*(VLOOKUP($Q274,'Workforce distribution'!$C$8:$AD$30,AC$7,FALSE)))),0)</f>
        <v>0</v>
      </c>
      <c r="AD274" s="30">
        <f>_xlfn.IFNA(IF($O274="days",$Y274*(VLOOKUP($K274,'Bed parameters'!$A$9:$I$12,9,FALSE))*$F274*(VLOOKUP($Q274,'Workforce distribution'!$C$8:$AD$30,AD$7,FALSE)),IF($Q274="n/a",(IF($P274=AD$6,$X274*$F274,0)),$X274*$F274*(VLOOKUP($Q274,'Workforce distribution'!$C$8:$AD$30,AD$7,FALSE)))),0)</f>
        <v>0</v>
      </c>
      <c r="AE274" s="30">
        <f>_xlfn.IFNA(IF($O274="days",$Y274*(VLOOKUP($K274,'Bed parameters'!$A$9:$I$12,9,FALSE))*$F274*(VLOOKUP($Q274,'Workforce distribution'!$C$8:$AD$30,AE$7,FALSE)),IF($Q274="n/a",(IF($P274=AE$6,$X274*$F274,0)),$X274*$F274*(VLOOKUP($Q274,'Workforce distribution'!$C$8:$AD$30,AE$7,FALSE)))),0)</f>
        <v>9744.0528130632847</v>
      </c>
      <c r="AF274" s="30">
        <f>_xlfn.IFNA(IF($O274="days",$Y274*(VLOOKUP($K274,'Bed parameters'!$A$9:$I$12,9,FALSE))*$F274*(VLOOKUP($Q274,'Workforce distribution'!$C$8:$AD$30,AF$7,FALSE)),IF($Q274="n/a",(IF($P274=AF$6,$X274*$F274,0)),$X274*$F274*(VLOOKUP($Q274,'Workforce distribution'!$C$8:$AD$30,AF$7,FALSE)))),0)</f>
        <v>23319.100749211302</v>
      </c>
      <c r="AG274" s="30">
        <f>_xlfn.IFNA(IF($O274="days",$Y274*(VLOOKUP($K274,'Bed parameters'!$A$9:$I$12,9,FALSE))*$F274*(VLOOKUP($Q274,'Workforce distribution'!$C$8:$AD$30,AG$7,FALSE)),IF($Q274="n/a",(IF($P274=AG$6,$X274*$F274,0)),$X274*$F274*(VLOOKUP($Q274,'Workforce distribution'!$C$8:$AD$30,AG$7,FALSE)))),0)</f>
        <v>0</v>
      </c>
      <c r="AH274" s="30">
        <f>_xlfn.IFNA(IF($O274="days",$Y274*(VLOOKUP($K274,'Bed parameters'!$A$9:$I$12,9,FALSE))*$F274*(VLOOKUP($Q274,'Workforce distribution'!$C$8:$AD$30,AH$7,FALSE)),IF($Q274="n/a",(IF($P274=AH$6,$X274*$F274,0)),$X274*$F274*(VLOOKUP($Q274,'Workforce distribution'!$C$8:$AD$30,AH$7,FALSE)))),0)</f>
        <v>0</v>
      </c>
      <c r="AI274" s="30">
        <f>_xlfn.IFNA(IF($O274="days",$Y274*(VLOOKUP($K274,'Bed parameters'!$A$9:$I$12,9,FALSE))*$F274*(VLOOKUP($Q274,'Workforce distribution'!$C$8:$AD$30,AI$7,FALSE)),IF($Q274="n/a",(IF($P274=AI$6,$X274*$F274,0)),$X274*$F274*(VLOOKUP($Q274,'Workforce distribution'!$C$8:$AD$30,AI$7,FALSE)))),0)</f>
        <v>0</v>
      </c>
      <c r="AJ274" s="30">
        <f>_xlfn.IFNA(IF($O274="days",$Y274*(VLOOKUP($K274,'Bed parameters'!$A$9:$I$12,9,FALSE))*$F274*(VLOOKUP($Q274,'Workforce distribution'!$C$8:$AD$30,AJ$7,FALSE)),IF($Q274="n/a",(IF($P274=AJ$6,$X274*$F274,0)),$X274*$F274*(VLOOKUP($Q274,'Workforce distribution'!$C$8:$AD$30,AJ$7,FALSE)))),0)</f>
        <v>0</v>
      </c>
      <c r="AK274" s="30">
        <f>_xlfn.IFNA(IF($O274="days",$Y274*(VLOOKUP($K274,'Bed parameters'!$A$9:$I$12,9,FALSE))*$F274*(VLOOKUP($Q274,'Workforce distribution'!$C$8:$AD$30,AK$7,FALSE)),IF($Q274="n/a",(IF($P274=AK$6,$X274*$F274,0)),$X274*$F274*(VLOOKUP($Q274,'Workforce distribution'!$C$8:$AD$30,AK$7,FALSE)))),0)</f>
        <v>0</v>
      </c>
      <c r="AL274" s="30">
        <f>_xlfn.IFNA(IF($O274="days",$Y274*(VLOOKUP($K274,'Bed parameters'!$A$9:$I$12,9,FALSE))*$F274*(VLOOKUP($Q274,'Workforce distribution'!$C$8:$AD$30,AL$7,FALSE)),IF($Q274="n/a",(IF($P274=AL$6,$X274*$F274,0)),$X274*$F274*(VLOOKUP($Q274,'Workforce distribution'!$C$8:$AD$30,AL$7,FALSE)))),0)</f>
        <v>8026.7311338004683</v>
      </c>
      <c r="AM274" s="30">
        <f>_xlfn.IFNA(IF($O274="days",$Y274*(VLOOKUP($K274,'Bed parameters'!$A$9:$I$12,9,FALSE))*$F274*(VLOOKUP($Q274,'Workforce distribution'!$C$8:$AD$30,AM$7,FALSE)),IF($Q274="n/a",(IF($P274=AM$6,$X274*$F274,0)),$X274*$F274*(VLOOKUP($Q274,'Workforce distribution'!$C$8:$AD$30,AM$7,FALSE)))),0)</f>
        <v>110367.55308975643</v>
      </c>
      <c r="AN274" s="30">
        <f>_xlfn.IFNA(IF($O274="days",$Y274*(VLOOKUP($K274,'Bed parameters'!$A$9:$I$12,9,FALSE))*$F274*(VLOOKUP($Q274,'Workforce distribution'!$C$8:$AD$30,AN$7,FALSE)),IF($Q274="n/a",(IF($P274=AN$6,$X274*$F274,0)),$X274*$F274*(VLOOKUP($Q274,'Workforce distribution'!$C$8:$AD$30,AN$7,FALSE)))),0)</f>
        <v>7625.3945771104454</v>
      </c>
      <c r="AO274" s="30">
        <f>_xlfn.IFNA(IF($O274="days",$Y274*(VLOOKUP($K274,'Bed parameters'!$A$9:$I$12,9,FALSE))*$F274*(VLOOKUP($Q274,'Workforce distribution'!$C$8:$AD$30,AO$7,FALSE)),IF($Q274="n/a",(IF($P274=AO$6,$X274*$F274,0)),$X274*$F274*(VLOOKUP($Q274,'Workforce distribution'!$C$8:$AD$30,AO$7,FALSE)))),0)</f>
        <v>3812.6972885552227</v>
      </c>
      <c r="AP274" s="30">
        <f>_xlfn.IFNA(IF($O274="days",$Y274*(VLOOKUP($K274,'Bed parameters'!$A$9:$I$12,9,FALSE))*$F274*(VLOOKUP($Q274,'Workforce distribution'!$C$8:$AD$30,AP$7,FALSE)),IF($Q274="n/a",(IF($P274=AP$6,$X274*$F274,0)),$X274*$F274*(VLOOKUP($Q274,'Workforce distribution'!$C$8:$AD$30,AP$7,FALSE)))),0)</f>
        <v>7625.3945771104454</v>
      </c>
      <c r="AQ274" s="30">
        <f>_xlfn.IFNA(IF($O274="days",$Y274*(VLOOKUP($K274,'Bed parameters'!$A$9:$I$12,9,FALSE))*$F274*(VLOOKUP($Q274,'Workforce distribution'!$C$8:$AD$30,AQ$7,FALSE)),IF($Q274="n/a",(IF($P274=AQ$6,$X274*$F274,0)),$X274*$F274*(VLOOKUP($Q274,'Workforce distribution'!$C$8:$AD$30,AQ$7,FALSE)))),0)</f>
        <v>0</v>
      </c>
      <c r="AR274" s="30">
        <f>_xlfn.IFNA(IF($O274="days",$Y274*(VLOOKUP($K274,'Bed parameters'!$A$9:$I$12,9,FALSE))*$F274*(VLOOKUP($Q274,'Workforce distribution'!$C$8:$AD$30,AR$7,FALSE)),IF($Q274="n/a",(IF($P274=AR$6,$X274*$F274,0)),$X274*$F274*(VLOOKUP($Q274,'Workforce distribution'!$C$8:$AD$30,AR$7,FALSE)))),0)</f>
        <v>0</v>
      </c>
      <c r="AS274" s="30">
        <f>_xlfn.IFNA(IF($O274="days",$Y274*(VLOOKUP($K274,'Bed parameters'!$A$9:$I$12,9,FALSE))*$F274*(VLOOKUP($Q274,'Workforce distribution'!$C$8:$AD$30,AS$7,FALSE)),IF($Q274="n/a",(IF($P274=AS$6,$X274*$F274,0)),$X274*$F274*(VLOOKUP($Q274,'Workforce distribution'!$C$8:$AD$30,AS$7,FALSE)))),0)</f>
        <v>0</v>
      </c>
      <c r="AT274" s="30">
        <f>_xlfn.IFNA(IF($O274="days",$Y274*(VLOOKUP($K274,'Bed parameters'!$A$9:$I$12,9,FALSE))*$F274*(VLOOKUP($Q274,'Workforce distribution'!$C$8:$AD$30,AT$7,FALSE)),IF($Q274="n/a",(IF($P274=AT$6,$X274*$F274,0)),$X274*$F274*(VLOOKUP($Q274,'Workforce distribution'!$C$8:$AD$30,AT$7,FALSE)))),0)</f>
        <v>0</v>
      </c>
      <c r="AU274" s="30">
        <f>_xlfn.IFNA(IF($O274="days",$Y274*(VLOOKUP($K274,'Bed parameters'!$A$9:$I$12,9,FALSE))*$F274*(VLOOKUP($Q274,'Workforce distribution'!$C$8:$AD$30,AU$7,FALSE)),IF($Q274="n/a",(IF($P274=AU$6,$X274*$F274,0)),$X274*$F274*(VLOOKUP($Q274,'Workforce distribution'!$C$8:$AD$30,AU$7,FALSE)))),0)</f>
        <v>7032.2645301824696</v>
      </c>
      <c r="AV274" s="30">
        <f>_xlfn.IFNA(IF($O274="days",$Y274*(VLOOKUP($K274,'Bed parameters'!$A$9:$I$12,9,FALSE))*$F274*(VLOOKUP($Q274,'Workforce distribution'!$C$8:$AD$30,AV$7,FALSE)),IF($Q274="n/a",(IF($P274=AV$6,$X274*$F274,0)),$X274*$F274*(VLOOKUP($Q274,'Workforce distribution'!$C$8:$AD$30,AV$7,FALSE)))),0)</f>
        <v>3309.3009553799861</v>
      </c>
      <c r="AW274" s="30">
        <f>_xlfn.IFNA(IF($O274="days",$Y274*(VLOOKUP($K274,'Bed parameters'!$A$9:$I$12,9,FALSE))*$F274*(VLOOKUP($Q274,'Workforce distribution'!$C$8:$AD$30,AW$7,FALSE)),IF($Q274="n/a",(IF($P274=AW$6,$X274*$F274,0)),$X274*$F274*(VLOOKUP($Q274,'Workforce distribution'!$C$8:$AD$30,AW$7,FALSE)))),0)</f>
        <v>11582.55334382995</v>
      </c>
      <c r="AX274" s="30">
        <f>_xlfn.IFNA(IF($O274="days",$Y274*(VLOOKUP($K274,'Bed parameters'!$A$9:$I$12,9,FALSE))*$F274*(VLOOKUP($Q274,'Workforce distribution'!$C$8:$AD$30,AX$7,FALSE)),IF($Q274="n/a",(IF($P274=AX$6,$X274*$F274,0)),$X274*$F274*(VLOOKUP($Q274,'Workforce distribution'!$C$8:$AD$30,AX$7,FALSE)))),0)</f>
        <v>0</v>
      </c>
      <c r="AY274" s="30">
        <f>_xlfn.IFNA(IF($O274="days",$Y274*(VLOOKUP($K274,'Bed parameters'!$A$9:$I$12,9,FALSE))*$F274*(VLOOKUP($Q274,'Workforce distribution'!$C$8:$AD$30,AY$7,FALSE)),IF($Q274="n/a",(IF($P274=AY$6,$X274*$F274,0)),$X274*$F274*(VLOOKUP($Q274,'Workforce distribution'!$C$8:$AD$30,AY$7,FALSE)))),0)</f>
        <v>0</v>
      </c>
      <c r="AZ274" s="30">
        <f>_xlfn.IFNA(IF($O274="days",$Y274*(VLOOKUP($K274,'Bed parameters'!$A$9:$I$12,9,FALSE))*$F274*(VLOOKUP($Q274,'Workforce distribution'!$C$8:$AD$30,AZ$7,FALSE)),IF($Q274="n/a",(IF($P274=AZ$6,$X274*$F274,0)),$X274*$F274*(VLOOKUP($Q274,'Workforce distribution'!$C$8:$AD$30,AZ$7,FALSE)))),0)</f>
        <v>0</v>
      </c>
      <c r="BA274" s="30">
        <f>_xlfn.IFNA(IF($O274="days",$Y274*(VLOOKUP($K274,'Bed parameters'!$A$9:$I$12,9,FALSE))*$F274*(VLOOKUP($Q274,'Workforce distribution'!$C$8:$AD$30,BA$7,FALSE)),IF($Q274="n/a",(IF($P274=BA$6,$X274*$F274,0)),$X274*$F274*(VLOOKUP($Q274,'Workforce distribution'!$C$8:$AD$30,BA$7,FALSE)))),0)</f>
        <v>0</v>
      </c>
      <c r="BB274" s="30">
        <f>_xlfn.IFNA(IF($O274="days",$Y274*(VLOOKUP($K274,'Bed parameters'!$A$9:$I$12,9,FALSE))*$F274*(VLOOKUP($Q274,'Workforce distribution'!$C$8:$AD$30,BB$7,FALSE)),IF($Q274="n/a",(IF($P274=BB$6,$X274*$F274,0)),$X274*$F274*(VLOOKUP($Q274,'Workforce distribution'!$C$8:$AD$30,BB$7,FALSE)))),0)</f>
        <v>0</v>
      </c>
      <c r="BC274" s="149">
        <f t="shared" si="41"/>
        <v>117.08470059537483</v>
      </c>
      <c r="BD274" s="288">
        <f>IF($Q274="n/a",(IF('Workforce hours'!D$30=0,0,(AB274/'Workforce hours'!D$30))),(IF(VLOOKUP($Q274,'Workforce hours'!$C$8:$AD$30,BD$7,FALSE)=0,0,(AB274/(VLOOKUP($Q274,'Workforce hours'!$C$8:$AD$30,BD$7,FALSE))))))</f>
        <v>0</v>
      </c>
      <c r="BE274" s="288">
        <f>IF($Q274="n/a",(IF('Workforce hours'!E$30=0,0,(AC274/'Workforce hours'!E$30))),(IF(VLOOKUP($Q274,'Workforce hours'!$C$8:$AD$30,BE$7,FALSE)=0,0,(AC274/(VLOOKUP($Q274,'Workforce hours'!$C$8:$AD$30,BE$7,FALSE))))))</f>
        <v>0</v>
      </c>
      <c r="BF274" s="288">
        <f>IF($Q274="n/a",(IF('Workforce hours'!F$30=0,0,(AD274/'Workforce hours'!F$30))),(IF(VLOOKUP($Q274,'Workforce hours'!$C$8:$AD$30,BF$7,FALSE)=0,0,(AD274/(VLOOKUP($Q274,'Workforce hours'!$C$8:$AD$30,BF$7,FALSE))))))</f>
        <v>0</v>
      </c>
      <c r="BG274" s="288">
        <f>IF($Q274="n/a",(IF('Workforce hours'!G$30=0,0,(AE274/'Workforce hours'!G$30))),(IF(VLOOKUP($Q274,'Workforce hours'!$C$8:$AD$30,BG$7,FALSE)=0,0,(AE274/(VLOOKUP($Q274,'Workforce hours'!$C$8:$AD$30,BG$7,FALSE))))))</f>
        <v>5.6802922442233514</v>
      </c>
      <c r="BH274" s="288">
        <f>IF($Q274="n/a",(IF('Workforce hours'!H$30=0,0,(AF274/'Workforce hours'!H$30))),(IF(VLOOKUP($Q274,'Workforce hours'!$C$8:$AD$30,BH$7,FALSE)=0,0,(AF274/(VLOOKUP($Q274,'Workforce hours'!$C$8:$AD$30,BH$7,FALSE))))))</f>
        <v>14.224082540483943</v>
      </c>
      <c r="BI274" s="288">
        <f>IF($Q274="n/a",(IF('Workforce hours'!I$30=0,0,(AG274/'Workforce hours'!I$30))),(IF(VLOOKUP($Q274,'Workforce hours'!$C$8:$AD$30,BI$7,FALSE)=0,0,(AG274/(VLOOKUP($Q274,'Workforce hours'!$C$8:$AD$30,BI$7,FALSE))))))</f>
        <v>0</v>
      </c>
      <c r="BJ274" s="288">
        <f>IF($Q274="n/a",(IF('Workforce hours'!J$30=0,0,(AH274/'Workforce hours'!J$30))),(IF(VLOOKUP($Q274,'Workforce hours'!$C$8:$AD$30,BJ$7,FALSE)=0,0,(AH274/(VLOOKUP($Q274,'Workforce hours'!$C$8:$AD$30,BJ$7,FALSE))))))</f>
        <v>0</v>
      </c>
      <c r="BK274" s="288">
        <f>IF($Q274="n/a",(IF('Workforce hours'!K$30=0,0,(AI274/'Workforce hours'!K$30))),(IF(VLOOKUP($Q274,'Workforce hours'!$C$8:$AD$30,BK$7,FALSE)=0,0,(AI274/(VLOOKUP($Q274,'Workforce hours'!$C$8:$AD$30,BK$7,FALSE))))))</f>
        <v>0</v>
      </c>
      <c r="BL274" s="288">
        <f>IF($Q274="n/a",(IF('Workforce hours'!L$30=0,0,(AJ274/'Workforce hours'!L$30))),(IF(VLOOKUP($Q274,'Workforce hours'!$C$8:$AD$30,BL$7,FALSE)=0,0,(AJ274/(VLOOKUP($Q274,'Workforce hours'!$C$8:$AD$30,BL$7,FALSE))))))</f>
        <v>0</v>
      </c>
      <c r="BM274" s="288">
        <f>IF($Q274="n/a",(IF('Workforce hours'!M$30=0,0,(AK274/'Workforce hours'!M$30))),(IF(VLOOKUP($Q274,'Workforce hours'!$C$8:$AD$30,BM$7,FALSE)=0,0,(AK274/(VLOOKUP($Q274,'Workforce hours'!$C$8:$AD$30,BM$7,FALSE))))))</f>
        <v>0</v>
      </c>
      <c r="BN274" s="288">
        <f>IF($Q274="n/a",(IF('Workforce hours'!N$30=0,0,(AL274/'Workforce hours'!N$30))),(IF(VLOOKUP($Q274,'Workforce hours'!$C$8:$AD$30,BN$7,FALSE)=0,0,(AL274/(VLOOKUP($Q274,'Workforce hours'!$C$8:$AD$30,BN$7,FALSE))))))</f>
        <v>4.8961101633094355</v>
      </c>
      <c r="BO274" s="288">
        <f>IF($Q274="n/a",(IF('Workforce hours'!O$30=0,0,(AM274/'Workforce hours'!O$30))),(IF(VLOOKUP($Q274,'Workforce hours'!$C$8:$AD$30,BO$7,FALSE)=0,0,(AM274/(VLOOKUP($Q274,'Workforce hours'!$C$8:$AD$30,BO$7,FALSE))))))</f>
        <v>68.754467304100359</v>
      </c>
      <c r="BP274" s="288">
        <f>IF($Q274="n/a",(IF('Workforce hours'!P$30=0,0,(AN274/'Workforce hours'!P$30))),(IF(VLOOKUP($Q274,'Workforce hours'!$C$8:$AD$30,BP$7,FALSE)=0,0,(AN274/(VLOOKUP($Q274,'Workforce hours'!$C$8:$AD$30,BP$7,FALSE))))))</f>
        <v>4.4452211524791903</v>
      </c>
      <c r="BQ274" s="288">
        <f>IF($Q274="n/a",(IF('Workforce hours'!Q$30=0,0,(AO274/'Workforce hours'!Q$30))),(IF(VLOOKUP($Q274,'Workforce hours'!$C$8:$AD$30,BQ$7,FALSE)=0,0,(AO274/(VLOOKUP($Q274,'Workforce hours'!$C$8:$AD$30,BQ$7,FALSE))))))</f>
        <v>2.2226105762395951</v>
      </c>
      <c r="BR274" s="288">
        <f>IF($Q274="n/a",(IF('Workforce hours'!R$30=0,0,(AP274/'Workforce hours'!R$30))),(IF(VLOOKUP($Q274,'Workforce hours'!$C$8:$AD$30,BR$7,FALSE)=0,0,(AP274/(VLOOKUP($Q274,'Workforce hours'!$C$8:$AD$30,BR$7,FALSE))))))</f>
        <v>4.4452211524791903</v>
      </c>
      <c r="BS274" s="288">
        <f>IF($Q274="n/a",(IF('Workforce hours'!S$30=0,0,(AQ274/'Workforce hours'!S$30))),(IF(VLOOKUP($Q274,'Workforce hours'!$C$8:$AD$30,BS$7,FALSE)=0,0,(AQ274/(VLOOKUP($Q274,'Workforce hours'!$C$8:$AD$30,BS$7,FALSE))))))</f>
        <v>0</v>
      </c>
      <c r="BT274" s="288">
        <f>IF($Q274="n/a",(IF('Workforce hours'!T$30=0,0,(AR274/'Workforce hours'!T$30))),(IF(VLOOKUP($Q274,'Workforce hours'!$C$8:$AD$30,BT$7,FALSE)=0,0,(AR274/(VLOOKUP($Q274,'Workforce hours'!$C$8:$AD$30,BT$7,FALSE))))))</f>
        <v>0</v>
      </c>
      <c r="BU274" s="288">
        <f>IF($Q274="n/a",(IF('Workforce hours'!U$30=0,0,(AS274/'Workforce hours'!U$30))),(IF(VLOOKUP($Q274,'Workforce hours'!$C$8:$AD$30,BU$7,FALSE)=0,0,(AS274/(VLOOKUP($Q274,'Workforce hours'!$C$8:$AD$30,BU$7,FALSE))))))</f>
        <v>0</v>
      </c>
      <c r="BV274" s="288">
        <f>IF($Q274="n/a",(IF('Workforce hours'!V$30=0,0,(AT274/'Workforce hours'!V$30))),(IF(VLOOKUP($Q274,'Workforce hours'!$C$8:$AD$30,BV$7,FALSE)=0,0,(AT274/(VLOOKUP($Q274,'Workforce hours'!$C$8:$AD$30,BV$7,FALSE))))))</f>
        <v>0</v>
      </c>
      <c r="BW274" s="288">
        <f>IF($Q274="n/a",(IF('Workforce hours'!W$30=0,0,(AU274/'Workforce hours'!W$30))),(IF(VLOOKUP($Q274,'Workforce hours'!$C$8:$AD$30,BW$7,FALSE)=0,0,(AU274/(VLOOKUP($Q274,'Workforce hours'!$C$8:$AD$30,BW$7,FALSE))))))</f>
        <v>3.9827136387738857</v>
      </c>
      <c r="BX274" s="288">
        <f>IF($Q274="n/a",(IF('Workforce hours'!X$30=0,0,(AV274/'Workforce hours'!X$30))),(IF(VLOOKUP($Q274,'Workforce hours'!$C$8:$AD$30,BX$7,FALSE)=0,0,(AV274/(VLOOKUP($Q274,'Workforce hours'!$C$8:$AD$30,BX$7,FALSE))))))</f>
        <v>1.8742181829524172</v>
      </c>
      <c r="BY274" s="288">
        <f>IF($Q274="n/a",(IF('Workforce hours'!Y$30=0,0,(AW274/'Workforce hours'!Y$30))),(IF(VLOOKUP($Q274,'Workforce hours'!$C$8:$AD$30,BY$7,FALSE)=0,0,(AW274/(VLOOKUP($Q274,'Workforce hours'!$C$8:$AD$30,BY$7,FALSE))))))</f>
        <v>6.5597636403334585</v>
      </c>
      <c r="BZ274" s="288">
        <f>IF($Q274="n/a",(IF('Workforce hours'!Z$30=0,0,(AX274/'Workforce hours'!Z$30))),(IF(VLOOKUP($Q274,'Workforce hours'!$C$8:$AD$30,BZ$7,FALSE)=0,0,(AX274/(VLOOKUP($Q274,'Workforce hours'!$C$8:$AD$30,BZ$7,FALSE))))))</f>
        <v>0</v>
      </c>
      <c r="CA274" s="288">
        <f>IF($Q274="n/a",(IF('Workforce hours'!AA$30=0,0,(AY274/'Workforce hours'!AA$30))),(IF(VLOOKUP($Q274,'Workforce hours'!$C$8:$AD$30,CA$7,FALSE)=0,0,(AY274/(VLOOKUP($Q274,'Workforce hours'!$C$8:$AD$30,CA$7,FALSE))))))</f>
        <v>0</v>
      </c>
      <c r="CB274" s="288">
        <f>IF($Q274="n/a",(IF('Workforce hours'!AB$30=0,0,(AZ274/'Workforce hours'!AB$30))),(IF(VLOOKUP($Q274,'Workforce hours'!$C$8:$AD$30,CB$7,FALSE)=0,0,(AZ274/(VLOOKUP($Q274,'Workforce hours'!$C$8:$AD$30,CB$7,FALSE))))))</f>
        <v>0</v>
      </c>
      <c r="CC274" s="288">
        <f>IF($Q274="n/a",(IF('Workforce hours'!AC$30=0,0,(BA274/'Workforce hours'!AC$30))),(IF(VLOOKUP($Q274,'Workforce hours'!$C$8:$AD$30,CC$7,FALSE)=0,0,(BA274/(VLOOKUP($Q274,'Workforce hours'!$C$8:$AD$30,CC$7,FALSE))))))</f>
        <v>0</v>
      </c>
      <c r="CD274" s="288">
        <f>IF($Q274="n/a",(IF('Workforce hours'!AD$30=0,0,(BB274/'Workforce hours'!AD$30))),(IF(VLOOKUP($Q274,'Workforce hours'!$C$8:$AD$30,CD$7,FALSE)=0,0,(BB274/(VLOOKUP($Q274,'Workforce hours'!$C$8:$AD$30,CD$7,FALSE))))))</f>
        <v>0</v>
      </c>
      <c r="CE274" s="289">
        <f t="shared" si="42"/>
        <v>0</v>
      </c>
      <c r="CF274" s="290">
        <f>BD274*'Workforce costs'!B$9*(1+'Workforce costs'!B$10)*(1+'Workforce costs'!B$11)</f>
        <v>0</v>
      </c>
      <c r="CG274" s="290">
        <f>BE274*'Workforce costs'!C$9*(1+'Workforce costs'!C$10)*(1+'Workforce costs'!C$11)</f>
        <v>0</v>
      </c>
      <c r="CH274" s="290">
        <f>BF274*'Workforce costs'!D$9*(1+'Workforce costs'!D$10)*(1+'Workforce costs'!D$11)</f>
        <v>0</v>
      </c>
      <c r="CI274" s="290">
        <f>BG274*'Workforce costs'!E$9*(1+'Workforce costs'!E$10)*(1+'Workforce costs'!E$11)</f>
        <v>0</v>
      </c>
      <c r="CJ274" s="290">
        <f>BH274*'Workforce costs'!F$9*(1+'Workforce costs'!F$10)*(1+'Workforce costs'!F$11)</f>
        <v>0</v>
      </c>
      <c r="CK274" s="290">
        <f>BI274*'Workforce costs'!G$9*(1+'Workforce costs'!G$10)*(1+'Workforce costs'!G$11)</f>
        <v>0</v>
      </c>
      <c r="CL274" s="290">
        <f>BJ274*'Workforce costs'!H$9*(1+'Workforce costs'!H$10)*(1+'Workforce costs'!H$11)</f>
        <v>0</v>
      </c>
      <c r="CM274" s="290">
        <f>BK274*'Workforce costs'!I$9*(1+'Workforce costs'!I$10)*(1+'Workforce costs'!I$11)</f>
        <v>0</v>
      </c>
      <c r="CN274" s="290">
        <f>BL274*'Workforce costs'!J$9*(1+'Workforce costs'!J$10)*(1+'Workforce costs'!J$11)</f>
        <v>0</v>
      </c>
      <c r="CO274" s="290">
        <f>BM274*'Workforce costs'!K$9*(1+'Workforce costs'!K$10)*(1+'Workforce costs'!K$11)</f>
        <v>0</v>
      </c>
      <c r="CP274" s="290">
        <f>BN274*'Workforce costs'!L$9*(1+'Workforce costs'!L$10)*(1+'Workforce costs'!L$11)</f>
        <v>0</v>
      </c>
      <c r="CQ274" s="290">
        <f>BO274*'Workforce costs'!M$9*(1+'Workforce costs'!M$10)*(1+'Workforce costs'!M$11)</f>
        <v>0</v>
      </c>
      <c r="CR274" s="290">
        <f>BP274*'Workforce costs'!N$9*(1+'Workforce costs'!N$10)*(1+'Workforce costs'!N$11)</f>
        <v>0</v>
      </c>
      <c r="CS274" s="290">
        <f>BQ274*'Workforce costs'!O$9*(1+'Workforce costs'!O$10)*(1+'Workforce costs'!O$11)</f>
        <v>0</v>
      </c>
      <c r="CT274" s="290">
        <f>BR274*'Workforce costs'!P$9*(1+'Workforce costs'!P$10)*(1+'Workforce costs'!P$11)</f>
        <v>0</v>
      </c>
      <c r="CU274" s="290">
        <f>BS274*'Workforce costs'!Q$9*(1+'Workforce costs'!Q$10)*(1+'Workforce costs'!Q$11)</f>
        <v>0</v>
      </c>
      <c r="CV274" s="290">
        <f>BT274*'Workforce costs'!R$9*(1+'Workforce costs'!R$10)*(1+'Workforce costs'!R$11)</f>
        <v>0</v>
      </c>
      <c r="CW274" s="290">
        <f>BU274*'Workforce costs'!S$9*(1+'Workforce costs'!S$10)*(1+'Workforce costs'!S$11)</f>
        <v>0</v>
      </c>
      <c r="CX274" s="290">
        <f>BV274*'Workforce costs'!T$9*(1+'Workforce costs'!T$10)*(1+'Workforce costs'!T$11)</f>
        <v>0</v>
      </c>
      <c r="CY274" s="290">
        <f>BW274*'Workforce costs'!U$9*(1+'Workforce costs'!U$10)*(1+'Workforce costs'!U$11)</f>
        <v>0</v>
      </c>
      <c r="CZ274" s="290">
        <f>BX274*'Workforce costs'!V$9*(1+'Workforce costs'!V$10)*(1+'Workforce costs'!V$11)</f>
        <v>0</v>
      </c>
      <c r="DA274" s="290">
        <f>BY274*'Workforce costs'!W$9*(1+'Workforce costs'!W$10)*(1+'Workforce costs'!W$11)</f>
        <v>0</v>
      </c>
      <c r="DB274" s="290">
        <f>BZ274*'Workforce costs'!X$9*(1+'Workforce costs'!X$10)*(1+'Workforce costs'!X$11)</f>
        <v>0</v>
      </c>
      <c r="DC274" s="290">
        <f>CA274*'Workforce costs'!Y$9*(1+'Workforce costs'!Y$10)*(1+'Workforce costs'!Y$11)</f>
        <v>0</v>
      </c>
      <c r="DD274" s="290">
        <f>CB274*'Workforce costs'!Z$9*(1+'Workforce costs'!Z$10)*(1+'Workforce costs'!Z$11)</f>
        <v>0</v>
      </c>
      <c r="DE274" s="290">
        <f>CC274*'Workforce costs'!AA$9*(1+'Workforce costs'!AA$10)*(1+'Workforce costs'!AA$11)</f>
        <v>0</v>
      </c>
      <c r="DF274" s="290">
        <f>CD274*'Workforce costs'!AB$9*(1+'Workforce costs'!AB$10)*(1+'Workforce costs'!AB$11)</f>
        <v>0</v>
      </c>
    </row>
    <row r="275" spans="1:110" x14ac:dyDescent="0.3">
      <c r="A275" s="2" t="str">
        <f>Outputs!$A$4</f>
        <v>Australia</v>
      </c>
      <c r="B275" s="2" t="str">
        <f t="shared" si="35"/>
        <v>Australia 18to24</v>
      </c>
      <c r="C275" s="30">
        <f>VLOOKUP($B275,Populations!$D$15:$H$1920,3,FALSE)</f>
        <v>2374194</v>
      </c>
      <c r="D275" s="255">
        <f>IF(OR($H275="General pop",$H275="Schools",$H275="Workplace",$H275="Skills Training",$H275="Digital Supports"),1,VLOOKUP($B275,Populations!$D$15:$H$1920,5,FALSE))</f>
        <v>1</v>
      </c>
      <c r="E275" s="88">
        <f>VLOOKUP(I275,Epidemiology!$C$10:$H$47,6,FALSE)</f>
        <v>820</v>
      </c>
      <c r="F275" s="102">
        <f>'Care profiles'!R276</f>
        <v>1</v>
      </c>
      <c r="G275" s="15" t="str">
        <f>'Care profiles'!A276</f>
        <v>18to24</v>
      </c>
      <c r="H275" s="15" t="str">
        <f>'Care profiles'!B276</f>
        <v>Attempts</v>
      </c>
      <c r="I275" s="15" t="str">
        <f>'Care profiles'!C276</f>
        <v>Attempts_18-24yrs</v>
      </c>
      <c r="J275" s="15" t="str">
        <f>'Care profiles'!D276</f>
        <v>Care profile</v>
      </c>
      <c r="K275" s="15" t="str">
        <f>'Care profiles'!E276</f>
        <v>Acute Care Services</v>
      </c>
      <c r="L275" s="104">
        <f>'Care profiles'!F276</f>
        <v>0.4</v>
      </c>
      <c r="M275" s="15">
        <f>'Care profiles'!G276</f>
        <v>1</v>
      </c>
      <c r="N275" s="15">
        <f>'Care profiles'!H276</f>
        <v>90</v>
      </c>
      <c r="O275" s="15" t="str">
        <f>'Care profiles'!I276</f>
        <v>min</v>
      </c>
      <c r="P275" s="15" t="str">
        <f>'Care profiles'!J276</f>
        <v>Team</v>
      </c>
      <c r="Q275" s="15" t="str">
        <f>'Care profiles'!K276</f>
        <v>Acute Care Team</v>
      </c>
      <c r="R275" s="15" t="str">
        <f>'Care profiles'!M276</f>
        <v>N</v>
      </c>
      <c r="S275" s="15" t="str">
        <f>'Care profiles'!O276</f>
        <v>Y</v>
      </c>
      <c r="T275" s="15" t="str">
        <f>'Care profiles'!Q276</f>
        <v>N</v>
      </c>
      <c r="U275" s="30">
        <f t="shared" si="36"/>
        <v>19468.390800000001</v>
      </c>
      <c r="V275" s="30">
        <f t="shared" si="37"/>
        <v>7787.3563200000008</v>
      </c>
      <c r="W275" s="30">
        <f>IF(M275="n/a",0,IF(O275="days",V275*M275*(1+(VLOOKUP(K275,'Bed parameters'!$A$9:$G$12,7,FALSE))),V275*M275))</f>
        <v>7787.3563200000008</v>
      </c>
      <c r="X275" s="30">
        <f t="shared" si="38"/>
        <v>11681.034480000002</v>
      </c>
      <c r="Y275" s="30">
        <f t="shared" si="39"/>
        <v>0</v>
      </c>
      <c r="Z275" s="113">
        <f>_xlfn.IFNA(Y275/((VLOOKUP(K275,'Bed parameters'!$A$9:$G$12,3,FALSE))*(VLOOKUP(K275,'Bed parameters'!$A$9:$G$12,5,FALSE))),0)</f>
        <v>0</v>
      </c>
      <c r="AA275" s="30">
        <f t="shared" si="40"/>
        <v>11681.034480000002</v>
      </c>
      <c r="AB275" s="30">
        <f>_xlfn.IFNA(IF($O275="days",$Y275*(VLOOKUP($K275,'Bed parameters'!$A$9:$I$12,9,FALSE))*$F275*(VLOOKUP($Q275,'Workforce distribution'!$C$8:$AD$30,AB$7,FALSE)),IF($Q275="n/a",(IF($P275=AB$6,$X275*$F275,0)),$X275*$F275*(VLOOKUP($Q275,'Workforce distribution'!$C$8:$AD$30,AB$7,FALSE)))),0)</f>
        <v>0</v>
      </c>
      <c r="AC275" s="30">
        <f>_xlfn.IFNA(IF($O275="days",$Y275*(VLOOKUP($K275,'Bed parameters'!$A$9:$I$12,9,FALSE))*$F275*(VLOOKUP($Q275,'Workforce distribution'!$C$8:$AD$30,AC$7,FALSE)),IF($Q275="n/a",(IF($P275=AC$6,$X275*$F275,0)),$X275*$F275*(VLOOKUP($Q275,'Workforce distribution'!$C$8:$AD$30,AC$7,FALSE)))),0)</f>
        <v>0</v>
      </c>
      <c r="AD275" s="30">
        <f>_xlfn.IFNA(IF($O275="days",$Y275*(VLOOKUP($K275,'Bed parameters'!$A$9:$I$12,9,FALSE))*$F275*(VLOOKUP($Q275,'Workforce distribution'!$C$8:$AD$30,AD$7,FALSE)),IF($Q275="n/a",(IF($P275=AD$6,$X275*$F275,0)),$X275*$F275*(VLOOKUP($Q275,'Workforce distribution'!$C$8:$AD$30,AD$7,FALSE)))),0)</f>
        <v>0</v>
      </c>
      <c r="AE275" s="30">
        <f>_xlfn.IFNA(IF($O275="days",$Y275*(VLOOKUP($K275,'Bed parameters'!$A$9:$I$12,9,FALSE))*$F275*(VLOOKUP($Q275,'Workforce distribution'!$C$8:$AD$30,AE$7,FALSE)),IF($Q275="n/a",(IF($P275=AE$6,$X275*$F275,0)),$X275*$F275*(VLOOKUP($Q275,'Workforce distribution'!$C$8:$AD$30,AE$7,FALSE)))),0)</f>
        <v>613.77224103431183</v>
      </c>
      <c r="AF275" s="30">
        <f>_xlfn.IFNA(IF($O275="days",$Y275*(VLOOKUP($K275,'Bed parameters'!$A$9:$I$12,9,FALSE))*$F275*(VLOOKUP($Q275,'Workforce distribution'!$C$8:$AD$30,AF$7,FALSE)),IF($Q275="n/a",(IF($P275=AF$6,$X275*$F275,0)),$X275*$F275*(VLOOKUP($Q275,'Workforce distribution'!$C$8:$AD$30,AF$7,FALSE)))),0)</f>
        <v>0</v>
      </c>
      <c r="AG275" s="30">
        <f>_xlfn.IFNA(IF($O275="days",$Y275*(VLOOKUP($K275,'Bed parameters'!$A$9:$I$12,9,FALSE))*$F275*(VLOOKUP($Q275,'Workforce distribution'!$C$8:$AD$30,AG$7,FALSE)),IF($Q275="n/a",(IF($P275=AG$6,$X275*$F275,0)),$X275*$F275*(VLOOKUP($Q275,'Workforce distribution'!$C$8:$AD$30,AG$7,FALSE)))),0)</f>
        <v>0</v>
      </c>
      <c r="AH275" s="30">
        <f>_xlfn.IFNA(IF($O275="days",$Y275*(VLOOKUP($K275,'Bed parameters'!$A$9:$I$12,9,FALSE))*$F275*(VLOOKUP($Q275,'Workforce distribution'!$C$8:$AD$30,AH$7,FALSE)),IF($Q275="n/a",(IF($P275=AH$6,$X275*$F275,0)),$X275*$F275*(VLOOKUP($Q275,'Workforce distribution'!$C$8:$AD$30,AH$7,FALSE)))),0)</f>
        <v>0</v>
      </c>
      <c r="AI275" s="30">
        <f>_xlfn.IFNA(IF($O275="days",$Y275*(VLOOKUP($K275,'Bed parameters'!$A$9:$I$12,9,FALSE))*$F275*(VLOOKUP($Q275,'Workforce distribution'!$C$8:$AD$30,AI$7,FALSE)),IF($Q275="n/a",(IF($P275=AI$6,$X275*$F275,0)),$X275*$F275*(VLOOKUP($Q275,'Workforce distribution'!$C$8:$AD$30,AI$7,FALSE)))),0)</f>
        <v>0</v>
      </c>
      <c r="AJ275" s="30">
        <f>_xlfn.IFNA(IF($O275="days",$Y275*(VLOOKUP($K275,'Bed parameters'!$A$9:$I$12,9,FALSE))*$F275*(VLOOKUP($Q275,'Workforce distribution'!$C$8:$AD$30,AJ$7,FALSE)),IF($Q275="n/a",(IF($P275=AJ$6,$X275*$F275,0)),$X275*$F275*(VLOOKUP($Q275,'Workforce distribution'!$C$8:$AD$30,AJ$7,FALSE)))),0)</f>
        <v>0</v>
      </c>
      <c r="AK275" s="30">
        <f>_xlfn.IFNA(IF($O275="days",$Y275*(VLOOKUP($K275,'Bed parameters'!$A$9:$I$12,9,FALSE))*$F275*(VLOOKUP($Q275,'Workforce distribution'!$C$8:$AD$30,AK$7,FALSE)),IF($Q275="n/a",(IF($P275=AK$6,$X275*$F275,0)),$X275*$F275*(VLOOKUP($Q275,'Workforce distribution'!$C$8:$AD$30,AK$7,FALSE)))),0)</f>
        <v>0</v>
      </c>
      <c r="AL275" s="30">
        <f>_xlfn.IFNA(IF($O275="days",$Y275*(VLOOKUP($K275,'Bed parameters'!$A$9:$I$12,9,FALSE))*$F275*(VLOOKUP($Q275,'Workforce distribution'!$C$8:$AD$30,AL$7,FALSE)),IF($Q275="n/a",(IF($P275=AL$6,$X275*$F275,0)),$X275*$F275*(VLOOKUP($Q275,'Workforce distribution'!$C$8:$AD$30,AL$7,FALSE)))),0)</f>
        <v>1032.6346852312283</v>
      </c>
      <c r="AM275" s="30">
        <f>_xlfn.IFNA(IF($O275="days",$Y275*(VLOOKUP($K275,'Bed parameters'!$A$9:$I$12,9,FALSE))*$F275*(VLOOKUP($Q275,'Workforce distribution'!$C$8:$AD$30,AM$7,FALSE)),IF($Q275="n/a",(IF($P275=AM$6,$X275*$F275,0)),$X275*$F275*(VLOOKUP($Q275,'Workforce distribution'!$C$8:$AD$30,AM$7,FALSE)))),0)</f>
        <v>7021.9158595723538</v>
      </c>
      <c r="AN275" s="30">
        <f>_xlfn.IFNA(IF($O275="days",$Y275*(VLOOKUP($K275,'Bed parameters'!$A$9:$I$12,9,FALSE))*$F275*(VLOOKUP($Q275,'Workforce distribution'!$C$8:$AD$30,AN$7,FALSE)),IF($Q275="n/a",(IF($P275=AN$6,$X275*$F275,0)),$X275*$F275*(VLOOKUP($Q275,'Workforce distribution'!$C$8:$AD$30,AN$7,FALSE)))),0)</f>
        <v>245.25073774241676</v>
      </c>
      <c r="AO275" s="30">
        <f>_xlfn.IFNA(IF($O275="days",$Y275*(VLOOKUP($K275,'Bed parameters'!$A$9:$I$12,9,FALSE))*$F275*(VLOOKUP($Q275,'Workforce distribution'!$C$8:$AD$30,AO$7,FALSE)),IF($Q275="n/a",(IF($P275=AO$6,$X275*$F275,0)),$X275*$F275*(VLOOKUP($Q275,'Workforce distribution'!$C$8:$AD$30,AO$7,FALSE)))),0)</f>
        <v>686.70206567876699</v>
      </c>
      <c r="AP275" s="30">
        <f>_xlfn.IFNA(IF($O275="days",$Y275*(VLOOKUP($K275,'Bed parameters'!$A$9:$I$12,9,FALSE))*$F275*(VLOOKUP($Q275,'Workforce distribution'!$C$8:$AD$30,AP$7,FALSE)),IF($Q275="n/a",(IF($P275=AP$6,$X275*$F275,0)),$X275*$F275*(VLOOKUP($Q275,'Workforce distribution'!$C$8:$AD$30,AP$7,FALSE)))),0)</f>
        <v>686.70206567876699</v>
      </c>
      <c r="AQ275" s="30">
        <f>_xlfn.IFNA(IF($O275="days",$Y275*(VLOOKUP($K275,'Bed parameters'!$A$9:$I$12,9,FALSE))*$F275*(VLOOKUP($Q275,'Workforce distribution'!$C$8:$AD$30,AQ$7,FALSE)),IF($Q275="n/a",(IF($P275=AQ$6,$X275*$F275,0)),$X275*$F275*(VLOOKUP($Q275,'Workforce distribution'!$C$8:$AD$30,AQ$7,FALSE)))),0)</f>
        <v>0</v>
      </c>
      <c r="AR275" s="30">
        <f>_xlfn.IFNA(IF($O275="days",$Y275*(VLOOKUP($K275,'Bed parameters'!$A$9:$I$12,9,FALSE))*$F275*(VLOOKUP($Q275,'Workforce distribution'!$C$8:$AD$30,AR$7,FALSE)),IF($Q275="n/a",(IF($P275=AR$6,$X275*$F275,0)),$X275*$F275*(VLOOKUP($Q275,'Workforce distribution'!$C$8:$AD$30,AR$7,FALSE)))),0)</f>
        <v>0</v>
      </c>
      <c r="AS275" s="30">
        <f>_xlfn.IFNA(IF($O275="days",$Y275*(VLOOKUP($K275,'Bed parameters'!$A$9:$I$12,9,FALSE))*$F275*(VLOOKUP($Q275,'Workforce distribution'!$C$8:$AD$30,AS$7,FALSE)),IF($Q275="n/a",(IF($P275=AS$6,$X275*$F275,0)),$X275*$F275*(VLOOKUP($Q275,'Workforce distribution'!$C$8:$AD$30,AS$7,FALSE)))),0)</f>
        <v>0</v>
      </c>
      <c r="AT275" s="30">
        <f>_xlfn.IFNA(IF($O275="days",$Y275*(VLOOKUP($K275,'Bed parameters'!$A$9:$I$12,9,FALSE))*$F275*(VLOOKUP($Q275,'Workforce distribution'!$C$8:$AD$30,AT$7,FALSE)),IF($Q275="n/a",(IF($P275=AT$6,$X275*$F275,0)),$X275*$F275*(VLOOKUP($Q275,'Workforce distribution'!$C$8:$AD$30,AT$7,FALSE)))),0)</f>
        <v>0</v>
      </c>
      <c r="AU275" s="30">
        <f>_xlfn.IFNA(IF($O275="days",$Y275*(VLOOKUP($K275,'Bed parameters'!$A$9:$I$12,9,FALSE))*$F275*(VLOOKUP($Q275,'Workforce distribution'!$C$8:$AD$30,AU$7,FALSE)),IF($Q275="n/a",(IF($P275=AU$6,$X275*$F275,0)),$X275*$F275*(VLOOKUP($Q275,'Workforce distribution'!$C$8:$AD$30,AU$7,FALSE)))),0)</f>
        <v>671.2125454002985</v>
      </c>
      <c r="AV275" s="30">
        <f>_xlfn.IFNA(IF($O275="days",$Y275*(VLOOKUP($K275,'Bed parameters'!$A$9:$I$12,9,FALSE))*$F275*(VLOOKUP($Q275,'Workforce distribution'!$C$8:$AD$30,AV$7,FALSE)),IF($Q275="n/a",(IF($P275=AV$6,$X275*$F275,0)),$X275*$F275*(VLOOKUP($Q275,'Workforce distribution'!$C$8:$AD$30,AV$7,FALSE)))),0)</f>
        <v>0</v>
      </c>
      <c r="AW275" s="30">
        <f>_xlfn.IFNA(IF($O275="days",$Y275*(VLOOKUP($K275,'Bed parameters'!$A$9:$I$12,9,FALSE))*$F275*(VLOOKUP($Q275,'Workforce distribution'!$C$8:$AD$30,AW$7,FALSE)),IF($Q275="n/a",(IF($P275=AW$6,$X275*$F275,0)),$X275*$F275*(VLOOKUP($Q275,'Workforce distribution'!$C$8:$AD$30,AW$7,FALSE)))),0)</f>
        <v>722.8442796618599</v>
      </c>
      <c r="AX275" s="30">
        <f>_xlfn.IFNA(IF($O275="days",$Y275*(VLOOKUP($K275,'Bed parameters'!$A$9:$I$12,9,FALSE))*$F275*(VLOOKUP($Q275,'Workforce distribution'!$C$8:$AD$30,AX$7,FALSE)),IF($Q275="n/a",(IF($P275=AX$6,$X275*$F275,0)),$X275*$F275*(VLOOKUP($Q275,'Workforce distribution'!$C$8:$AD$30,AX$7,FALSE)))),0)</f>
        <v>0</v>
      </c>
      <c r="AY275" s="30">
        <f>_xlfn.IFNA(IF($O275="days",$Y275*(VLOOKUP($K275,'Bed parameters'!$A$9:$I$12,9,FALSE))*$F275*(VLOOKUP($Q275,'Workforce distribution'!$C$8:$AD$30,AY$7,FALSE)),IF($Q275="n/a",(IF($P275=AY$6,$X275*$F275,0)),$X275*$F275*(VLOOKUP($Q275,'Workforce distribution'!$C$8:$AD$30,AY$7,FALSE)))),0)</f>
        <v>0</v>
      </c>
      <c r="AZ275" s="30">
        <f>_xlfn.IFNA(IF($O275="days",$Y275*(VLOOKUP($K275,'Bed parameters'!$A$9:$I$12,9,FALSE))*$F275*(VLOOKUP($Q275,'Workforce distribution'!$C$8:$AD$30,AZ$7,FALSE)),IF($Q275="n/a",(IF($P275=AZ$6,$X275*$F275,0)),$X275*$F275*(VLOOKUP($Q275,'Workforce distribution'!$C$8:$AD$30,AZ$7,FALSE)))),0)</f>
        <v>0</v>
      </c>
      <c r="BA275" s="30">
        <f>_xlfn.IFNA(IF($O275="days",$Y275*(VLOOKUP($K275,'Bed parameters'!$A$9:$I$12,9,FALSE))*$F275*(VLOOKUP($Q275,'Workforce distribution'!$C$8:$AD$30,BA$7,FALSE)),IF($Q275="n/a",(IF($P275=BA$6,$X275*$F275,0)),$X275*$F275*(VLOOKUP($Q275,'Workforce distribution'!$C$8:$AD$30,BA$7,FALSE)))),0)</f>
        <v>0</v>
      </c>
      <c r="BB275" s="30">
        <f>_xlfn.IFNA(IF($O275="days",$Y275*(VLOOKUP($K275,'Bed parameters'!$A$9:$I$12,9,FALSE))*$F275*(VLOOKUP($Q275,'Workforce distribution'!$C$8:$AD$30,BB$7,FALSE)),IF($Q275="n/a",(IF($P275=BB$6,$X275*$F275,0)),$X275*$F275*(VLOOKUP($Q275,'Workforce distribution'!$C$8:$AD$30,BB$7,FALSE)))),0)</f>
        <v>0</v>
      </c>
      <c r="BC275" s="149">
        <f t="shared" si="41"/>
        <v>10.698004107043195</v>
      </c>
      <c r="BD275" s="288">
        <f>IF($Q275="n/a",(IF('Workforce hours'!D$30=0,0,(AB275/'Workforce hours'!D$30))),(IF(VLOOKUP($Q275,'Workforce hours'!$C$8:$AD$30,BD$7,FALSE)=0,0,(AB275/(VLOOKUP($Q275,'Workforce hours'!$C$8:$AD$30,BD$7,FALSE))))))</f>
        <v>0</v>
      </c>
      <c r="BE275" s="288">
        <f>IF($Q275="n/a",(IF('Workforce hours'!E$30=0,0,(AC275/'Workforce hours'!E$30))),(IF(VLOOKUP($Q275,'Workforce hours'!$C$8:$AD$30,BE$7,FALSE)=0,0,(AC275/(VLOOKUP($Q275,'Workforce hours'!$C$8:$AD$30,BE$7,FALSE))))))</f>
        <v>0</v>
      </c>
      <c r="BF275" s="288">
        <f>IF($Q275="n/a",(IF('Workforce hours'!F$30=0,0,(AD275/'Workforce hours'!F$30))),(IF(VLOOKUP($Q275,'Workforce hours'!$C$8:$AD$30,BF$7,FALSE)=0,0,(AD275/(VLOOKUP($Q275,'Workforce hours'!$C$8:$AD$30,BF$7,FALSE))))))</f>
        <v>0</v>
      </c>
      <c r="BG275" s="288">
        <f>IF($Q275="n/a",(IF('Workforce hours'!G$30=0,0,(AE275/'Workforce hours'!G$30))),(IF(VLOOKUP($Q275,'Workforce hours'!$C$8:$AD$30,BG$7,FALSE)=0,0,(AE275/(VLOOKUP($Q275,'Workforce hours'!$C$8:$AD$30,BG$7,FALSE))))))</f>
        <v>0.53402733929515156</v>
      </c>
      <c r="BH275" s="288">
        <f>IF($Q275="n/a",(IF('Workforce hours'!H$30=0,0,(AF275/'Workforce hours'!H$30))),(IF(VLOOKUP($Q275,'Workforce hours'!$C$8:$AD$30,BH$7,FALSE)=0,0,(AF275/(VLOOKUP($Q275,'Workforce hours'!$C$8:$AD$30,BH$7,FALSE))))))</f>
        <v>0</v>
      </c>
      <c r="BI275" s="288">
        <f>IF($Q275="n/a",(IF('Workforce hours'!I$30=0,0,(AG275/'Workforce hours'!I$30))),(IF(VLOOKUP($Q275,'Workforce hours'!$C$8:$AD$30,BI$7,FALSE)=0,0,(AG275/(VLOOKUP($Q275,'Workforce hours'!$C$8:$AD$30,BI$7,FALSE))))))</f>
        <v>0</v>
      </c>
      <c r="BJ275" s="288">
        <f>IF($Q275="n/a",(IF('Workforce hours'!J$30=0,0,(AH275/'Workforce hours'!J$30))),(IF(VLOOKUP($Q275,'Workforce hours'!$C$8:$AD$30,BJ$7,FALSE)=0,0,(AH275/(VLOOKUP($Q275,'Workforce hours'!$C$8:$AD$30,BJ$7,FALSE))))))</f>
        <v>0</v>
      </c>
      <c r="BK275" s="288">
        <f>IF($Q275="n/a",(IF('Workforce hours'!K$30=0,0,(AI275/'Workforce hours'!K$30))),(IF(VLOOKUP($Q275,'Workforce hours'!$C$8:$AD$30,BK$7,FALSE)=0,0,(AI275/(VLOOKUP($Q275,'Workforce hours'!$C$8:$AD$30,BK$7,FALSE))))))</f>
        <v>0</v>
      </c>
      <c r="BL275" s="288">
        <f>IF($Q275="n/a",(IF('Workforce hours'!L$30=0,0,(AJ275/'Workforce hours'!L$30))),(IF(VLOOKUP($Q275,'Workforce hours'!$C$8:$AD$30,BL$7,FALSE)=0,0,(AJ275/(VLOOKUP($Q275,'Workforce hours'!$C$8:$AD$30,BL$7,FALSE))))))</f>
        <v>0</v>
      </c>
      <c r="BM275" s="288">
        <f>IF($Q275="n/a",(IF('Workforce hours'!M$30=0,0,(AK275/'Workforce hours'!M$30))),(IF(VLOOKUP($Q275,'Workforce hours'!$C$8:$AD$30,BM$7,FALSE)=0,0,(AK275/(VLOOKUP($Q275,'Workforce hours'!$C$8:$AD$30,BM$7,FALSE))))))</f>
        <v>0</v>
      </c>
      <c r="BN275" s="288">
        <f>IF($Q275="n/a",(IF('Workforce hours'!N$30=0,0,(AL275/'Workforce hours'!N$30))),(IF(VLOOKUP($Q275,'Workforce hours'!$C$8:$AD$30,BN$7,FALSE)=0,0,(AL275/(VLOOKUP($Q275,'Workforce hours'!$C$8:$AD$30,BN$7,FALSE))))))</f>
        <v>0.94012233549763602</v>
      </c>
      <c r="BO275" s="288">
        <f>IF($Q275="n/a",(IF('Workforce hours'!O$30=0,0,(AM275/'Workforce hours'!O$30))),(IF(VLOOKUP($Q275,'Workforce hours'!$C$8:$AD$30,BO$7,FALSE)=0,0,(AM275/(VLOOKUP($Q275,'Workforce hours'!$C$8:$AD$30,BO$7,FALSE))))))</f>
        <v>6.6371133510376614</v>
      </c>
      <c r="BP275" s="288">
        <f>IF($Q275="n/a",(IF('Workforce hours'!P$30=0,0,(AN275/'Workforce hours'!P$30))),(IF(VLOOKUP($Q275,'Workforce hours'!$C$8:$AD$30,BP$7,FALSE)=0,0,(AN275/(VLOOKUP($Q275,'Workforce hours'!$C$8:$AD$30,BP$7,FALSE))))))</f>
        <v>0.21338631854064929</v>
      </c>
      <c r="BQ275" s="288">
        <f>IF($Q275="n/a",(IF('Workforce hours'!Q$30=0,0,(AO275/'Workforce hours'!Q$30))),(IF(VLOOKUP($Q275,'Workforce hours'!$C$8:$AD$30,BQ$7,FALSE)=0,0,(AO275/(VLOOKUP($Q275,'Workforce hours'!$C$8:$AD$30,BQ$7,FALSE))))))</f>
        <v>0.59748169191381795</v>
      </c>
      <c r="BR275" s="288">
        <f>IF($Q275="n/a",(IF('Workforce hours'!R$30=0,0,(AP275/'Workforce hours'!R$30))),(IF(VLOOKUP($Q275,'Workforce hours'!$C$8:$AD$30,BR$7,FALSE)=0,0,(AP275/(VLOOKUP($Q275,'Workforce hours'!$C$8:$AD$30,BR$7,FALSE))))))</f>
        <v>0.59748169191381795</v>
      </c>
      <c r="BS275" s="288">
        <f>IF($Q275="n/a",(IF('Workforce hours'!S$30=0,0,(AQ275/'Workforce hours'!S$30))),(IF(VLOOKUP($Q275,'Workforce hours'!$C$8:$AD$30,BS$7,FALSE)=0,0,(AQ275/(VLOOKUP($Q275,'Workforce hours'!$C$8:$AD$30,BS$7,FALSE))))))</f>
        <v>0</v>
      </c>
      <c r="BT275" s="288">
        <f>IF($Q275="n/a",(IF('Workforce hours'!T$30=0,0,(AR275/'Workforce hours'!T$30))),(IF(VLOOKUP($Q275,'Workforce hours'!$C$8:$AD$30,BT$7,FALSE)=0,0,(AR275/(VLOOKUP($Q275,'Workforce hours'!$C$8:$AD$30,BT$7,FALSE))))))</f>
        <v>0</v>
      </c>
      <c r="BU275" s="288">
        <f>IF($Q275="n/a",(IF('Workforce hours'!U$30=0,0,(AS275/'Workforce hours'!U$30))),(IF(VLOOKUP($Q275,'Workforce hours'!$C$8:$AD$30,BU$7,FALSE)=0,0,(AS275/(VLOOKUP($Q275,'Workforce hours'!$C$8:$AD$30,BU$7,FALSE))))))</f>
        <v>0</v>
      </c>
      <c r="BV275" s="288">
        <f>IF($Q275="n/a",(IF('Workforce hours'!V$30=0,0,(AT275/'Workforce hours'!V$30))),(IF(VLOOKUP($Q275,'Workforce hours'!$C$8:$AD$30,BV$7,FALSE)=0,0,(AT275/(VLOOKUP($Q275,'Workforce hours'!$C$8:$AD$30,BV$7,FALSE))))))</f>
        <v>0</v>
      </c>
      <c r="BW275" s="288">
        <f>IF($Q275="n/a",(IF('Workforce hours'!W$30=0,0,(AU275/'Workforce hours'!W$30))),(IF(VLOOKUP($Q275,'Workforce hours'!$C$8:$AD$30,BW$7,FALSE)=0,0,(AU275/(VLOOKUP($Q275,'Workforce hours'!$C$8:$AD$30,BW$7,FALSE))))))</f>
        <v>0.56737362685103665</v>
      </c>
      <c r="BX275" s="288">
        <f>IF($Q275="n/a",(IF('Workforce hours'!X$30=0,0,(AV275/'Workforce hours'!X$30))),(IF(VLOOKUP($Q275,'Workforce hours'!$C$8:$AD$30,BX$7,FALSE)=0,0,(AV275/(VLOOKUP($Q275,'Workforce hours'!$C$8:$AD$30,BX$7,FALSE))))))</f>
        <v>0</v>
      </c>
      <c r="BY275" s="288">
        <f>IF($Q275="n/a",(IF('Workforce hours'!Y$30=0,0,(AW275/'Workforce hours'!Y$30))),(IF(VLOOKUP($Q275,'Workforce hours'!$C$8:$AD$30,BY$7,FALSE)=0,0,(AW275/(VLOOKUP($Q275,'Workforce hours'!$C$8:$AD$30,BY$7,FALSE))))))</f>
        <v>0.61101775199342412</v>
      </c>
      <c r="BZ275" s="288">
        <f>IF($Q275="n/a",(IF('Workforce hours'!Z$30=0,0,(AX275/'Workforce hours'!Z$30))),(IF(VLOOKUP($Q275,'Workforce hours'!$C$8:$AD$30,BZ$7,FALSE)=0,0,(AX275/(VLOOKUP($Q275,'Workforce hours'!$C$8:$AD$30,BZ$7,FALSE))))))</f>
        <v>0</v>
      </c>
      <c r="CA275" s="288">
        <f>IF($Q275="n/a",(IF('Workforce hours'!AA$30=0,0,(AY275/'Workforce hours'!AA$30))),(IF(VLOOKUP($Q275,'Workforce hours'!$C$8:$AD$30,CA$7,FALSE)=0,0,(AY275/(VLOOKUP($Q275,'Workforce hours'!$C$8:$AD$30,CA$7,FALSE))))))</f>
        <v>0</v>
      </c>
      <c r="CB275" s="288">
        <f>IF($Q275="n/a",(IF('Workforce hours'!AB$30=0,0,(AZ275/'Workforce hours'!AB$30))),(IF(VLOOKUP($Q275,'Workforce hours'!$C$8:$AD$30,CB$7,FALSE)=0,0,(AZ275/(VLOOKUP($Q275,'Workforce hours'!$C$8:$AD$30,CB$7,FALSE))))))</f>
        <v>0</v>
      </c>
      <c r="CC275" s="288">
        <f>IF($Q275="n/a",(IF('Workforce hours'!AC$30=0,0,(BA275/'Workforce hours'!AC$30))),(IF(VLOOKUP($Q275,'Workforce hours'!$C$8:$AD$30,CC$7,FALSE)=0,0,(BA275/(VLOOKUP($Q275,'Workforce hours'!$C$8:$AD$30,CC$7,FALSE))))))</f>
        <v>0</v>
      </c>
      <c r="CD275" s="288">
        <f>IF($Q275="n/a",(IF('Workforce hours'!AD$30=0,0,(BB275/'Workforce hours'!AD$30))),(IF(VLOOKUP($Q275,'Workforce hours'!$C$8:$AD$30,CD$7,FALSE)=0,0,(BB275/(VLOOKUP($Q275,'Workforce hours'!$C$8:$AD$30,CD$7,FALSE))))))</f>
        <v>0</v>
      </c>
      <c r="CE275" s="289">
        <f t="shared" si="42"/>
        <v>0</v>
      </c>
      <c r="CF275" s="290">
        <f>BD275*'Workforce costs'!B$9*(1+'Workforce costs'!B$10)*(1+'Workforce costs'!B$11)</f>
        <v>0</v>
      </c>
      <c r="CG275" s="290">
        <f>BE275*'Workforce costs'!C$9*(1+'Workforce costs'!C$10)*(1+'Workforce costs'!C$11)</f>
        <v>0</v>
      </c>
      <c r="CH275" s="290">
        <f>BF275*'Workforce costs'!D$9*(1+'Workforce costs'!D$10)*(1+'Workforce costs'!D$11)</f>
        <v>0</v>
      </c>
      <c r="CI275" s="290">
        <f>BG275*'Workforce costs'!E$9*(1+'Workforce costs'!E$10)*(1+'Workforce costs'!E$11)</f>
        <v>0</v>
      </c>
      <c r="CJ275" s="290">
        <f>BH275*'Workforce costs'!F$9*(1+'Workforce costs'!F$10)*(1+'Workforce costs'!F$11)</f>
        <v>0</v>
      </c>
      <c r="CK275" s="290">
        <f>BI275*'Workforce costs'!G$9*(1+'Workforce costs'!G$10)*(1+'Workforce costs'!G$11)</f>
        <v>0</v>
      </c>
      <c r="CL275" s="290">
        <f>BJ275*'Workforce costs'!H$9*(1+'Workforce costs'!H$10)*(1+'Workforce costs'!H$11)</f>
        <v>0</v>
      </c>
      <c r="CM275" s="290">
        <f>BK275*'Workforce costs'!I$9*(1+'Workforce costs'!I$10)*(1+'Workforce costs'!I$11)</f>
        <v>0</v>
      </c>
      <c r="CN275" s="290">
        <f>BL275*'Workforce costs'!J$9*(1+'Workforce costs'!J$10)*(1+'Workforce costs'!J$11)</f>
        <v>0</v>
      </c>
      <c r="CO275" s="290">
        <f>BM275*'Workforce costs'!K$9*(1+'Workforce costs'!K$10)*(1+'Workforce costs'!K$11)</f>
        <v>0</v>
      </c>
      <c r="CP275" s="290">
        <f>BN275*'Workforce costs'!L$9*(1+'Workforce costs'!L$10)*(1+'Workforce costs'!L$11)</f>
        <v>0</v>
      </c>
      <c r="CQ275" s="290">
        <f>BO275*'Workforce costs'!M$9*(1+'Workforce costs'!M$10)*(1+'Workforce costs'!M$11)</f>
        <v>0</v>
      </c>
      <c r="CR275" s="290">
        <f>BP275*'Workforce costs'!N$9*(1+'Workforce costs'!N$10)*(1+'Workforce costs'!N$11)</f>
        <v>0</v>
      </c>
      <c r="CS275" s="290">
        <f>BQ275*'Workforce costs'!O$9*(1+'Workforce costs'!O$10)*(1+'Workforce costs'!O$11)</f>
        <v>0</v>
      </c>
      <c r="CT275" s="290">
        <f>BR275*'Workforce costs'!P$9*(1+'Workforce costs'!P$10)*(1+'Workforce costs'!P$11)</f>
        <v>0</v>
      </c>
      <c r="CU275" s="290">
        <f>BS275*'Workforce costs'!Q$9*(1+'Workforce costs'!Q$10)*(1+'Workforce costs'!Q$11)</f>
        <v>0</v>
      </c>
      <c r="CV275" s="290">
        <f>BT275*'Workforce costs'!R$9*(1+'Workforce costs'!R$10)*(1+'Workforce costs'!R$11)</f>
        <v>0</v>
      </c>
      <c r="CW275" s="290">
        <f>BU275*'Workforce costs'!S$9*(1+'Workforce costs'!S$10)*(1+'Workforce costs'!S$11)</f>
        <v>0</v>
      </c>
      <c r="CX275" s="290">
        <f>BV275*'Workforce costs'!T$9*(1+'Workforce costs'!T$10)*(1+'Workforce costs'!T$11)</f>
        <v>0</v>
      </c>
      <c r="CY275" s="290">
        <f>BW275*'Workforce costs'!U$9*(1+'Workforce costs'!U$10)*(1+'Workforce costs'!U$11)</f>
        <v>0</v>
      </c>
      <c r="CZ275" s="290">
        <f>BX275*'Workforce costs'!V$9*(1+'Workforce costs'!V$10)*(1+'Workforce costs'!V$11)</f>
        <v>0</v>
      </c>
      <c r="DA275" s="290">
        <f>BY275*'Workforce costs'!W$9*(1+'Workforce costs'!W$10)*(1+'Workforce costs'!W$11)</f>
        <v>0</v>
      </c>
      <c r="DB275" s="290">
        <f>BZ275*'Workforce costs'!X$9*(1+'Workforce costs'!X$10)*(1+'Workforce costs'!X$11)</f>
        <v>0</v>
      </c>
      <c r="DC275" s="290">
        <f>CA275*'Workforce costs'!Y$9*(1+'Workforce costs'!Y$10)*(1+'Workforce costs'!Y$11)</f>
        <v>0</v>
      </c>
      <c r="DD275" s="290">
        <f>CB275*'Workforce costs'!Z$9*(1+'Workforce costs'!Z$10)*(1+'Workforce costs'!Z$11)</f>
        <v>0</v>
      </c>
      <c r="DE275" s="290">
        <f>CC275*'Workforce costs'!AA$9*(1+'Workforce costs'!AA$10)*(1+'Workforce costs'!AA$11)</f>
        <v>0</v>
      </c>
      <c r="DF275" s="290">
        <f>CD275*'Workforce costs'!AB$9*(1+'Workforce costs'!AB$10)*(1+'Workforce costs'!AB$11)</f>
        <v>0</v>
      </c>
    </row>
    <row r="276" spans="1:110" x14ac:dyDescent="0.3">
      <c r="A276" s="2" t="str">
        <f>Outputs!$A$4</f>
        <v>Australia</v>
      </c>
      <c r="B276" s="2" t="str">
        <f t="shared" si="35"/>
        <v>Australia 18to24</v>
      </c>
      <c r="C276" s="30">
        <f>VLOOKUP($B276,Populations!$D$15:$H$1920,3,FALSE)</f>
        <v>2374194</v>
      </c>
      <c r="D276" s="255">
        <f>IF(OR($H276="General pop",$H276="Schools",$H276="Workplace",$H276="Skills Training",$H276="Digital Supports"),1,VLOOKUP($B276,Populations!$D$15:$H$1920,5,FALSE))</f>
        <v>1</v>
      </c>
      <c r="E276" s="88">
        <f>VLOOKUP(I276,Epidemiology!$C$10:$H$47,6,FALSE)</f>
        <v>820</v>
      </c>
      <c r="F276" s="102">
        <f>'Care profiles'!R277</f>
        <v>1</v>
      </c>
      <c r="G276" s="15" t="str">
        <f>'Care profiles'!A277</f>
        <v>18to24</v>
      </c>
      <c r="H276" s="15" t="str">
        <f>'Care profiles'!B277</f>
        <v>Attempts</v>
      </c>
      <c r="I276" s="15" t="str">
        <f>'Care profiles'!C277</f>
        <v>Attempts_18-24yrs</v>
      </c>
      <c r="J276" s="15" t="str">
        <f>'Care profiles'!D277</f>
        <v>Care profile</v>
      </c>
      <c r="K276" s="15" t="str">
        <f>'Care profiles'!E277</f>
        <v>Acute Care Services</v>
      </c>
      <c r="L276" s="104">
        <f>'Care profiles'!F277</f>
        <v>0.04</v>
      </c>
      <c r="M276" s="15">
        <f>'Care profiles'!G277</f>
        <v>8</v>
      </c>
      <c r="N276" s="15">
        <f>'Care profiles'!H277</f>
        <v>90</v>
      </c>
      <c r="O276" s="15" t="str">
        <f>'Care profiles'!I277</f>
        <v>min</v>
      </c>
      <c r="P276" s="15" t="str">
        <f>'Care profiles'!J277</f>
        <v>Team</v>
      </c>
      <c r="Q276" s="15" t="str">
        <f>'Care profiles'!K277</f>
        <v>Acute Care Team</v>
      </c>
      <c r="R276" s="15" t="str">
        <f>'Care profiles'!M277</f>
        <v>N</v>
      </c>
      <c r="S276" s="15" t="str">
        <f>'Care profiles'!O277</f>
        <v>Y</v>
      </c>
      <c r="T276" s="15" t="str">
        <f>'Care profiles'!Q277</f>
        <v>N</v>
      </c>
      <c r="U276" s="30">
        <f t="shared" si="36"/>
        <v>19468.390800000001</v>
      </c>
      <c r="V276" s="30">
        <f t="shared" si="37"/>
        <v>778.73563200000001</v>
      </c>
      <c r="W276" s="30">
        <f>IF(M276="n/a",0,IF(O276="days",V276*M276*(1+(VLOOKUP(K276,'Bed parameters'!$A$9:$G$12,7,FALSE))),V276*M276))</f>
        <v>6229.8850560000001</v>
      </c>
      <c r="X276" s="30">
        <f t="shared" si="38"/>
        <v>9344.8275840000006</v>
      </c>
      <c r="Y276" s="30">
        <f t="shared" si="39"/>
        <v>0</v>
      </c>
      <c r="Z276" s="113">
        <f>_xlfn.IFNA(Y276/((VLOOKUP(K276,'Bed parameters'!$A$9:$G$12,3,FALSE))*(VLOOKUP(K276,'Bed parameters'!$A$9:$G$12,5,FALSE))),0)</f>
        <v>0</v>
      </c>
      <c r="AA276" s="30">
        <f t="shared" si="40"/>
        <v>9344.8275840000024</v>
      </c>
      <c r="AB276" s="30">
        <f>_xlfn.IFNA(IF($O276="days",$Y276*(VLOOKUP($K276,'Bed parameters'!$A$9:$I$12,9,FALSE))*$F276*(VLOOKUP($Q276,'Workforce distribution'!$C$8:$AD$30,AB$7,FALSE)),IF($Q276="n/a",(IF($P276=AB$6,$X276*$F276,0)),$X276*$F276*(VLOOKUP($Q276,'Workforce distribution'!$C$8:$AD$30,AB$7,FALSE)))),0)</f>
        <v>0</v>
      </c>
      <c r="AC276" s="30">
        <f>_xlfn.IFNA(IF($O276="days",$Y276*(VLOOKUP($K276,'Bed parameters'!$A$9:$I$12,9,FALSE))*$F276*(VLOOKUP($Q276,'Workforce distribution'!$C$8:$AD$30,AC$7,FALSE)),IF($Q276="n/a",(IF($P276=AC$6,$X276*$F276,0)),$X276*$F276*(VLOOKUP($Q276,'Workforce distribution'!$C$8:$AD$30,AC$7,FALSE)))),0)</f>
        <v>0</v>
      </c>
      <c r="AD276" s="30">
        <f>_xlfn.IFNA(IF($O276="days",$Y276*(VLOOKUP($K276,'Bed parameters'!$A$9:$I$12,9,FALSE))*$F276*(VLOOKUP($Q276,'Workforce distribution'!$C$8:$AD$30,AD$7,FALSE)),IF($Q276="n/a",(IF($P276=AD$6,$X276*$F276,0)),$X276*$F276*(VLOOKUP($Q276,'Workforce distribution'!$C$8:$AD$30,AD$7,FALSE)))),0)</f>
        <v>0</v>
      </c>
      <c r="AE276" s="30">
        <f>_xlfn.IFNA(IF($O276="days",$Y276*(VLOOKUP($K276,'Bed parameters'!$A$9:$I$12,9,FALSE))*$F276*(VLOOKUP($Q276,'Workforce distribution'!$C$8:$AD$30,AE$7,FALSE)),IF($Q276="n/a",(IF($P276=AE$6,$X276*$F276,0)),$X276*$F276*(VLOOKUP($Q276,'Workforce distribution'!$C$8:$AD$30,AE$7,FALSE)))),0)</f>
        <v>491.01779282744945</v>
      </c>
      <c r="AF276" s="30">
        <f>_xlfn.IFNA(IF($O276="days",$Y276*(VLOOKUP($K276,'Bed parameters'!$A$9:$I$12,9,FALSE))*$F276*(VLOOKUP($Q276,'Workforce distribution'!$C$8:$AD$30,AF$7,FALSE)),IF($Q276="n/a",(IF($P276=AF$6,$X276*$F276,0)),$X276*$F276*(VLOOKUP($Q276,'Workforce distribution'!$C$8:$AD$30,AF$7,FALSE)))),0)</f>
        <v>0</v>
      </c>
      <c r="AG276" s="30">
        <f>_xlfn.IFNA(IF($O276="days",$Y276*(VLOOKUP($K276,'Bed parameters'!$A$9:$I$12,9,FALSE))*$F276*(VLOOKUP($Q276,'Workforce distribution'!$C$8:$AD$30,AG$7,FALSE)),IF($Q276="n/a",(IF($P276=AG$6,$X276*$F276,0)),$X276*$F276*(VLOOKUP($Q276,'Workforce distribution'!$C$8:$AD$30,AG$7,FALSE)))),0)</f>
        <v>0</v>
      </c>
      <c r="AH276" s="30">
        <f>_xlfn.IFNA(IF($O276="days",$Y276*(VLOOKUP($K276,'Bed parameters'!$A$9:$I$12,9,FALSE))*$F276*(VLOOKUP($Q276,'Workforce distribution'!$C$8:$AD$30,AH$7,FALSE)),IF($Q276="n/a",(IF($P276=AH$6,$X276*$F276,0)),$X276*$F276*(VLOOKUP($Q276,'Workforce distribution'!$C$8:$AD$30,AH$7,FALSE)))),0)</f>
        <v>0</v>
      </c>
      <c r="AI276" s="30">
        <f>_xlfn.IFNA(IF($O276="days",$Y276*(VLOOKUP($K276,'Bed parameters'!$A$9:$I$12,9,FALSE))*$F276*(VLOOKUP($Q276,'Workforce distribution'!$C$8:$AD$30,AI$7,FALSE)),IF($Q276="n/a",(IF($P276=AI$6,$X276*$F276,0)),$X276*$F276*(VLOOKUP($Q276,'Workforce distribution'!$C$8:$AD$30,AI$7,FALSE)))),0)</f>
        <v>0</v>
      </c>
      <c r="AJ276" s="30">
        <f>_xlfn.IFNA(IF($O276="days",$Y276*(VLOOKUP($K276,'Bed parameters'!$A$9:$I$12,9,FALSE))*$F276*(VLOOKUP($Q276,'Workforce distribution'!$C$8:$AD$30,AJ$7,FALSE)),IF($Q276="n/a",(IF($P276=AJ$6,$X276*$F276,0)),$X276*$F276*(VLOOKUP($Q276,'Workforce distribution'!$C$8:$AD$30,AJ$7,FALSE)))),0)</f>
        <v>0</v>
      </c>
      <c r="AK276" s="30">
        <f>_xlfn.IFNA(IF($O276="days",$Y276*(VLOOKUP($K276,'Bed parameters'!$A$9:$I$12,9,FALSE))*$F276*(VLOOKUP($Q276,'Workforce distribution'!$C$8:$AD$30,AK$7,FALSE)),IF($Q276="n/a",(IF($P276=AK$6,$X276*$F276,0)),$X276*$F276*(VLOOKUP($Q276,'Workforce distribution'!$C$8:$AD$30,AK$7,FALSE)))),0)</f>
        <v>0</v>
      </c>
      <c r="AL276" s="30">
        <f>_xlfn.IFNA(IF($O276="days",$Y276*(VLOOKUP($K276,'Bed parameters'!$A$9:$I$12,9,FALSE))*$F276*(VLOOKUP($Q276,'Workforce distribution'!$C$8:$AD$30,AL$7,FALSE)),IF($Q276="n/a",(IF($P276=AL$6,$X276*$F276,0)),$X276*$F276*(VLOOKUP($Q276,'Workforce distribution'!$C$8:$AD$30,AL$7,FALSE)))),0)</f>
        <v>826.1077481849826</v>
      </c>
      <c r="AM276" s="30">
        <f>_xlfn.IFNA(IF($O276="days",$Y276*(VLOOKUP($K276,'Bed parameters'!$A$9:$I$12,9,FALSE))*$F276*(VLOOKUP($Q276,'Workforce distribution'!$C$8:$AD$30,AM$7,FALSE)),IF($Q276="n/a",(IF($P276=AM$6,$X276*$F276,0)),$X276*$F276*(VLOOKUP($Q276,'Workforce distribution'!$C$8:$AD$30,AM$7,FALSE)))),0)</f>
        <v>5617.532687657882</v>
      </c>
      <c r="AN276" s="30">
        <f>_xlfn.IFNA(IF($O276="days",$Y276*(VLOOKUP($K276,'Bed parameters'!$A$9:$I$12,9,FALSE))*$F276*(VLOOKUP($Q276,'Workforce distribution'!$C$8:$AD$30,AN$7,FALSE)),IF($Q276="n/a",(IF($P276=AN$6,$X276*$F276,0)),$X276*$F276*(VLOOKUP($Q276,'Workforce distribution'!$C$8:$AD$30,AN$7,FALSE)))),0)</f>
        <v>196.20059019393338</v>
      </c>
      <c r="AO276" s="30">
        <f>_xlfn.IFNA(IF($O276="days",$Y276*(VLOOKUP($K276,'Bed parameters'!$A$9:$I$12,9,FALSE))*$F276*(VLOOKUP($Q276,'Workforce distribution'!$C$8:$AD$30,AO$7,FALSE)),IF($Q276="n/a",(IF($P276=AO$6,$X276*$F276,0)),$X276*$F276*(VLOOKUP($Q276,'Workforce distribution'!$C$8:$AD$30,AO$7,FALSE)))),0)</f>
        <v>549.36165254301352</v>
      </c>
      <c r="AP276" s="30">
        <f>_xlfn.IFNA(IF($O276="days",$Y276*(VLOOKUP($K276,'Bed parameters'!$A$9:$I$12,9,FALSE))*$F276*(VLOOKUP($Q276,'Workforce distribution'!$C$8:$AD$30,AP$7,FALSE)),IF($Q276="n/a",(IF($P276=AP$6,$X276*$F276,0)),$X276*$F276*(VLOOKUP($Q276,'Workforce distribution'!$C$8:$AD$30,AP$7,FALSE)))),0)</f>
        <v>549.36165254301352</v>
      </c>
      <c r="AQ276" s="30">
        <f>_xlfn.IFNA(IF($O276="days",$Y276*(VLOOKUP($K276,'Bed parameters'!$A$9:$I$12,9,FALSE))*$F276*(VLOOKUP($Q276,'Workforce distribution'!$C$8:$AD$30,AQ$7,FALSE)),IF($Q276="n/a",(IF($P276=AQ$6,$X276*$F276,0)),$X276*$F276*(VLOOKUP($Q276,'Workforce distribution'!$C$8:$AD$30,AQ$7,FALSE)))),0)</f>
        <v>0</v>
      </c>
      <c r="AR276" s="30">
        <f>_xlfn.IFNA(IF($O276="days",$Y276*(VLOOKUP($K276,'Bed parameters'!$A$9:$I$12,9,FALSE))*$F276*(VLOOKUP($Q276,'Workforce distribution'!$C$8:$AD$30,AR$7,FALSE)),IF($Q276="n/a",(IF($P276=AR$6,$X276*$F276,0)),$X276*$F276*(VLOOKUP($Q276,'Workforce distribution'!$C$8:$AD$30,AR$7,FALSE)))),0)</f>
        <v>0</v>
      </c>
      <c r="AS276" s="30">
        <f>_xlfn.IFNA(IF($O276="days",$Y276*(VLOOKUP($K276,'Bed parameters'!$A$9:$I$12,9,FALSE))*$F276*(VLOOKUP($Q276,'Workforce distribution'!$C$8:$AD$30,AS$7,FALSE)),IF($Q276="n/a",(IF($P276=AS$6,$X276*$F276,0)),$X276*$F276*(VLOOKUP($Q276,'Workforce distribution'!$C$8:$AD$30,AS$7,FALSE)))),0)</f>
        <v>0</v>
      </c>
      <c r="AT276" s="30">
        <f>_xlfn.IFNA(IF($O276="days",$Y276*(VLOOKUP($K276,'Bed parameters'!$A$9:$I$12,9,FALSE))*$F276*(VLOOKUP($Q276,'Workforce distribution'!$C$8:$AD$30,AT$7,FALSE)),IF($Q276="n/a",(IF($P276=AT$6,$X276*$F276,0)),$X276*$F276*(VLOOKUP($Q276,'Workforce distribution'!$C$8:$AD$30,AT$7,FALSE)))),0)</f>
        <v>0</v>
      </c>
      <c r="AU276" s="30">
        <f>_xlfn.IFNA(IF($O276="days",$Y276*(VLOOKUP($K276,'Bed parameters'!$A$9:$I$12,9,FALSE))*$F276*(VLOOKUP($Q276,'Workforce distribution'!$C$8:$AD$30,AU$7,FALSE)),IF($Q276="n/a",(IF($P276=AU$6,$X276*$F276,0)),$X276*$F276*(VLOOKUP($Q276,'Workforce distribution'!$C$8:$AD$30,AU$7,FALSE)))),0)</f>
        <v>536.97003632023871</v>
      </c>
      <c r="AV276" s="30">
        <f>_xlfn.IFNA(IF($O276="days",$Y276*(VLOOKUP($K276,'Bed parameters'!$A$9:$I$12,9,FALSE))*$F276*(VLOOKUP($Q276,'Workforce distribution'!$C$8:$AD$30,AV$7,FALSE)),IF($Q276="n/a",(IF($P276=AV$6,$X276*$F276,0)),$X276*$F276*(VLOOKUP($Q276,'Workforce distribution'!$C$8:$AD$30,AV$7,FALSE)))),0)</f>
        <v>0</v>
      </c>
      <c r="AW276" s="30">
        <f>_xlfn.IFNA(IF($O276="days",$Y276*(VLOOKUP($K276,'Bed parameters'!$A$9:$I$12,9,FALSE))*$F276*(VLOOKUP($Q276,'Workforce distribution'!$C$8:$AD$30,AW$7,FALSE)),IF($Q276="n/a",(IF($P276=AW$6,$X276*$F276,0)),$X276*$F276*(VLOOKUP($Q276,'Workforce distribution'!$C$8:$AD$30,AW$7,FALSE)))),0)</f>
        <v>578.2754237294879</v>
      </c>
      <c r="AX276" s="30">
        <f>_xlfn.IFNA(IF($O276="days",$Y276*(VLOOKUP($K276,'Bed parameters'!$A$9:$I$12,9,FALSE))*$F276*(VLOOKUP($Q276,'Workforce distribution'!$C$8:$AD$30,AX$7,FALSE)),IF($Q276="n/a",(IF($P276=AX$6,$X276*$F276,0)),$X276*$F276*(VLOOKUP($Q276,'Workforce distribution'!$C$8:$AD$30,AX$7,FALSE)))),0)</f>
        <v>0</v>
      </c>
      <c r="AY276" s="30">
        <f>_xlfn.IFNA(IF($O276="days",$Y276*(VLOOKUP($K276,'Bed parameters'!$A$9:$I$12,9,FALSE))*$F276*(VLOOKUP($Q276,'Workforce distribution'!$C$8:$AD$30,AY$7,FALSE)),IF($Q276="n/a",(IF($P276=AY$6,$X276*$F276,0)),$X276*$F276*(VLOOKUP($Q276,'Workforce distribution'!$C$8:$AD$30,AY$7,FALSE)))),0)</f>
        <v>0</v>
      </c>
      <c r="AZ276" s="30">
        <f>_xlfn.IFNA(IF($O276="days",$Y276*(VLOOKUP($K276,'Bed parameters'!$A$9:$I$12,9,FALSE))*$F276*(VLOOKUP($Q276,'Workforce distribution'!$C$8:$AD$30,AZ$7,FALSE)),IF($Q276="n/a",(IF($P276=AZ$6,$X276*$F276,0)),$X276*$F276*(VLOOKUP($Q276,'Workforce distribution'!$C$8:$AD$30,AZ$7,FALSE)))),0)</f>
        <v>0</v>
      </c>
      <c r="BA276" s="30">
        <f>_xlfn.IFNA(IF($O276="days",$Y276*(VLOOKUP($K276,'Bed parameters'!$A$9:$I$12,9,FALSE))*$F276*(VLOOKUP($Q276,'Workforce distribution'!$C$8:$AD$30,BA$7,FALSE)),IF($Q276="n/a",(IF($P276=BA$6,$X276*$F276,0)),$X276*$F276*(VLOOKUP($Q276,'Workforce distribution'!$C$8:$AD$30,BA$7,FALSE)))),0)</f>
        <v>0</v>
      </c>
      <c r="BB276" s="30">
        <f>_xlfn.IFNA(IF($O276="days",$Y276*(VLOOKUP($K276,'Bed parameters'!$A$9:$I$12,9,FALSE))*$F276*(VLOOKUP($Q276,'Workforce distribution'!$C$8:$AD$30,BB$7,FALSE)),IF($Q276="n/a",(IF($P276=BB$6,$X276*$F276,0)),$X276*$F276*(VLOOKUP($Q276,'Workforce distribution'!$C$8:$AD$30,BB$7,FALSE)))),0)</f>
        <v>0</v>
      </c>
      <c r="BC276" s="149">
        <f t="shared" si="41"/>
        <v>8.5584032856345544</v>
      </c>
      <c r="BD276" s="288">
        <f>IF($Q276="n/a",(IF('Workforce hours'!D$30=0,0,(AB276/'Workforce hours'!D$30))),(IF(VLOOKUP($Q276,'Workforce hours'!$C$8:$AD$30,BD$7,FALSE)=0,0,(AB276/(VLOOKUP($Q276,'Workforce hours'!$C$8:$AD$30,BD$7,FALSE))))))</f>
        <v>0</v>
      </c>
      <c r="BE276" s="288">
        <f>IF($Q276="n/a",(IF('Workforce hours'!E$30=0,0,(AC276/'Workforce hours'!E$30))),(IF(VLOOKUP($Q276,'Workforce hours'!$C$8:$AD$30,BE$7,FALSE)=0,0,(AC276/(VLOOKUP($Q276,'Workforce hours'!$C$8:$AD$30,BE$7,FALSE))))))</f>
        <v>0</v>
      </c>
      <c r="BF276" s="288">
        <f>IF($Q276="n/a",(IF('Workforce hours'!F$30=0,0,(AD276/'Workforce hours'!F$30))),(IF(VLOOKUP($Q276,'Workforce hours'!$C$8:$AD$30,BF$7,FALSE)=0,0,(AD276/(VLOOKUP($Q276,'Workforce hours'!$C$8:$AD$30,BF$7,FALSE))))))</f>
        <v>0</v>
      </c>
      <c r="BG276" s="288">
        <f>IF($Q276="n/a",(IF('Workforce hours'!G$30=0,0,(AE276/'Workforce hours'!G$30))),(IF(VLOOKUP($Q276,'Workforce hours'!$C$8:$AD$30,BG$7,FALSE)=0,0,(AE276/(VLOOKUP($Q276,'Workforce hours'!$C$8:$AD$30,BG$7,FALSE))))))</f>
        <v>0.42722187143612128</v>
      </c>
      <c r="BH276" s="288">
        <f>IF($Q276="n/a",(IF('Workforce hours'!H$30=0,0,(AF276/'Workforce hours'!H$30))),(IF(VLOOKUP($Q276,'Workforce hours'!$C$8:$AD$30,BH$7,FALSE)=0,0,(AF276/(VLOOKUP($Q276,'Workforce hours'!$C$8:$AD$30,BH$7,FALSE))))))</f>
        <v>0</v>
      </c>
      <c r="BI276" s="288">
        <f>IF($Q276="n/a",(IF('Workforce hours'!I$30=0,0,(AG276/'Workforce hours'!I$30))),(IF(VLOOKUP($Q276,'Workforce hours'!$C$8:$AD$30,BI$7,FALSE)=0,0,(AG276/(VLOOKUP($Q276,'Workforce hours'!$C$8:$AD$30,BI$7,FALSE))))))</f>
        <v>0</v>
      </c>
      <c r="BJ276" s="288">
        <f>IF($Q276="n/a",(IF('Workforce hours'!J$30=0,0,(AH276/'Workforce hours'!J$30))),(IF(VLOOKUP($Q276,'Workforce hours'!$C$8:$AD$30,BJ$7,FALSE)=0,0,(AH276/(VLOOKUP($Q276,'Workforce hours'!$C$8:$AD$30,BJ$7,FALSE))))))</f>
        <v>0</v>
      </c>
      <c r="BK276" s="288">
        <f>IF($Q276="n/a",(IF('Workforce hours'!K$30=0,0,(AI276/'Workforce hours'!K$30))),(IF(VLOOKUP($Q276,'Workforce hours'!$C$8:$AD$30,BK$7,FALSE)=0,0,(AI276/(VLOOKUP($Q276,'Workforce hours'!$C$8:$AD$30,BK$7,FALSE))))))</f>
        <v>0</v>
      </c>
      <c r="BL276" s="288">
        <f>IF($Q276="n/a",(IF('Workforce hours'!L$30=0,0,(AJ276/'Workforce hours'!L$30))),(IF(VLOOKUP($Q276,'Workforce hours'!$C$8:$AD$30,BL$7,FALSE)=0,0,(AJ276/(VLOOKUP($Q276,'Workforce hours'!$C$8:$AD$30,BL$7,FALSE))))))</f>
        <v>0</v>
      </c>
      <c r="BM276" s="288">
        <f>IF($Q276="n/a",(IF('Workforce hours'!M$30=0,0,(AK276/'Workforce hours'!M$30))),(IF(VLOOKUP($Q276,'Workforce hours'!$C$8:$AD$30,BM$7,FALSE)=0,0,(AK276/(VLOOKUP($Q276,'Workforce hours'!$C$8:$AD$30,BM$7,FALSE))))))</f>
        <v>0</v>
      </c>
      <c r="BN276" s="288">
        <f>IF($Q276="n/a",(IF('Workforce hours'!N$30=0,0,(AL276/'Workforce hours'!N$30))),(IF(VLOOKUP($Q276,'Workforce hours'!$C$8:$AD$30,BN$7,FALSE)=0,0,(AL276/(VLOOKUP($Q276,'Workforce hours'!$C$8:$AD$30,BN$7,FALSE))))))</f>
        <v>0.75209786839810877</v>
      </c>
      <c r="BO276" s="288">
        <f>IF($Q276="n/a",(IF('Workforce hours'!O$30=0,0,(AM276/'Workforce hours'!O$30))),(IF(VLOOKUP($Q276,'Workforce hours'!$C$8:$AD$30,BO$7,FALSE)=0,0,(AM276/(VLOOKUP($Q276,'Workforce hours'!$C$8:$AD$30,BO$7,FALSE))))))</f>
        <v>5.3096906808301281</v>
      </c>
      <c r="BP276" s="288">
        <f>IF($Q276="n/a",(IF('Workforce hours'!P$30=0,0,(AN276/'Workforce hours'!P$30))),(IF(VLOOKUP($Q276,'Workforce hours'!$C$8:$AD$30,BP$7,FALSE)=0,0,(AN276/(VLOOKUP($Q276,'Workforce hours'!$C$8:$AD$30,BP$7,FALSE))))))</f>
        <v>0.17070905483251941</v>
      </c>
      <c r="BQ276" s="288">
        <f>IF($Q276="n/a",(IF('Workforce hours'!Q$30=0,0,(AO276/'Workforce hours'!Q$30))),(IF(VLOOKUP($Q276,'Workforce hours'!$C$8:$AD$30,BQ$7,FALSE)=0,0,(AO276/(VLOOKUP($Q276,'Workforce hours'!$C$8:$AD$30,BQ$7,FALSE))))))</f>
        <v>0.47798535353105426</v>
      </c>
      <c r="BR276" s="288">
        <f>IF($Q276="n/a",(IF('Workforce hours'!R$30=0,0,(AP276/'Workforce hours'!R$30))),(IF(VLOOKUP($Q276,'Workforce hours'!$C$8:$AD$30,BR$7,FALSE)=0,0,(AP276/(VLOOKUP($Q276,'Workforce hours'!$C$8:$AD$30,BR$7,FALSE))))))</f>
        <v>0.47798535353105426</v>
      </c>
      <c r="BS276" s="288">
        <f>IF($Q276="n/a",(IF('Workforce hours'!S$30=0,0,(AQ276/'Workforce hours'!S$30))),(IF(VLOOKUP($Q276,'Workforce hours'!$C$8:$AD$30,BS$7,FALSE)=0,0,(AQ276/(VLOOKUP($Q276,'Workforce hours'!$C$8:$AD$30,BS$7,FALSE))))))</f>
        <v>0</v>
      </c>
      <c r="BT276" s="288">
        <f>IF($Q276="n/a",(IF('Workforce hours'!T$30=0,0,(AR276/'Workforce hours'!T$30))),(IF(VLOOKUP($Q276,'Workforce hours'!$C$8:$AD$30,BT$7,FALSE)=0,0,(AR276/(VLOOKUP($Q276,'Workforce hours'!$C$8:$AD$30,BT$7,FALSE))))))</f>
        <v>0</v>
      </c>
      <c r="BU276" s="288">
        <f>IF($Q276="n/a",(IF('Workforce hours'!U$30=0,0,(AS276/'Workforce hours'!U$30))),(IF(VLOOKUP($Q276,'Workforce hours'!$C$8:$AD$30,BU$7,FALSE)=0,0,(AS276/(VLOOKUP($Q276,'Workforce hours'!$C$8:$AD$30,BU$7,FALSE))))))</f>
        <v>0</v>
      </c>
      <c r="BV276" s="288">
        <f>IF($Q276="n/a",(IF('Workforce hours'!V$30=0,0,(AT276/'Workforce hours'!V$30))),(IF(VLOOKUP($Q276,'Workforce hours'!$C$8:$AD$30,BV$7,FALSE)=0,0,(AT276/(VLOOKUP($Q276,'Workforce hours'!$C$8:$AD$30,BV$7,FALSE))))))</f>
        <v>0</v>
      </c>
      <c r="BW276" s="288">
        <f>IF($Q276="n/a",(IF('Workforce hours'!W$30=0,0,(AU276/'Workforce hours'!W$30))),(IF(VLOOKUP($Q276,'Workforce hours'!$C$8:$AD$30,BW$7,FALSE)=0,0,(AU276/(VLOOKUP($Q276,'Workforce hours'!$C$8:$AD$30,BW$7,FALSE))))))</f>
        <v>0.45389890148082929</v>
      </c>
      <c r="BX276" s="288">
        <f>IF($Q276="n/a",(IF('Workforce hours'!X$30=0,0,(AV276/'Workforce hours'!X$30))),(IF(VLOOKUP($Q276,'Workforce hours'!$C$8:$AD$30,BX$7,FALSE)=0,0,(AV276/(VLOOKUP($Q276,'Workforce hours'!$C$8:$AD$30,BX$7,FALSE))))))</f>
        <v>0</v>
      </c>
      <c r="BY276" s="288">
        <f>IF($Q276="n/a",(IF('Workforce hours'!Y$30=0,0,(AW276/'Workforce hours'!Y$30))),(IF(VLOOKUP($Q276,'Workforce hours'!$C$8:$AD$30,BY$7,FALSE)=0,0,(AW276/(VLOOKUP($Q276,'Workforce hours'!$C$8:$AD$30,BY$7,FALSE))))))</f>
        <v>0.48881420159473926</v>
      </c>
      <c r="BZ276" s="288">
        <f>IF($Q276="n/a",(IF('Workforce hours'!Z$30=0,0,(AX276/'Workforce hours'!Z$30))),(IF(VLOOKUP($Q276,'Workforce hours'!$C$8:$AD$30,BZ$7,FALSE)=0,0,(AX276/(VLOOKUP($Q276,'Workforce hours'!$C$8:$AD$30,BZ$7,FALSE))))))</f>
        <v>0</v>
      </c>
      <c r="CA276" s="288">
        <f>IF($Q276="n/a",(IF('Workforce hours'!AA$30=0,0,(AY276/'Workforce hours'!AA$30))),(IF(VLOOKUP($Q276,'Workforce hours'!$C$8:$AD$30,CA$7,FALSE)=0,0,(AY276/(VLOOKUP($Q276,'Workforce hours'!$C$8:$AD$30,CA$7,FALSE))))))</f>
        <v>0</v>
      </c>
      <c r="CB276" s="288">
        <f>IF($Q276="n/a",(IF('Workforce hours'!AB$30=0,0,(AZ276/'Workforce hours'!AB$30))),(IF(VLOOKUP($Q276,'Workforce hours'!$C$8:$AD$30,CB$7,FALSE)=0,0,(AZ276/(VLOOKUP($Q276,'Workforce hours'!$C$8:$AD$30,CB$7,FALSE))))))</f>
        <v>0</v>
      </c>
      <c r="CC276" s="288">
        <f>IF($Q276="n/a",(IF('Workforce hours'!AC$30=0,0,(BA276/'Workforce hours'!AC$30))),(IF(VLOOKUP($Q276,'Workforce hours'!$C$8:$AD$30,CC$7,FALSE)=0,0,(BA276/(VLOOKUP($Q276,'Workforce hours'!$C$8:$AD$30,CC$7,FALSE))))))</f>
        <v>0</v>
      </c>
      <c r="CD276" s="288">
        <f>IF($Q276="n/a",(IF('Workforce hours'!AD$30=0,0,(BB276/'Workforce hours'!AD$30))),(IF(VLOOKUP($Q276,'Workforce hours'!$C$8:$AD$30,CD$7,FALSE)=0,0,(BB276/(VLOOKUP($Q276,'Workforce hours'!$C$8:$AD$30,CD$7,FALSE))))))</f>
        <v>0</v>
      </c>
      <c r="CE276" s="289">
        <f t="shared" si="42"/>
        <v>0</v>
      </c>
      <c r="CF276" s="290">
        <f>BD276*'Workforce costs'!B$9*(1+'Workforce costs'!B$10)*(1+'Workforce costs'!B$11)</f>
        <v>0</v>
      </c>
      <c r="CG276" s="290">
        <f>BE276*'Workforce costs'!C$9*(1+'Workforce costs'!C$10)*(1+'Workforce costs'!C$11)</f>
        <v>0</v>
      </c>
      <c r="CH276" s="290">
        <f>BF276*'Workforce costs'!D$9*(1+'Workforce costs'!D$10)*(1+'Workforce costs'!D$11)</f>
        <v>0</v>
      </c>
      <c r="CI276" s="290">
        <f>BG276*'Workforce costs'!E$9*(1+'Workforce costs'!E$10)*(1+'Workforce costs'!E$11)</f>
        <v>0</v>
      </c>
      <c r="CJ276" s="290">
        <f>BH276*'Workforce costs'!F$9*(1+'Workforce costs'!F$10)*(1+'Workforce costs'!F$11)</f>
        <v>0</v>
      </c>
      <c r="CK276" s="290">
        <f>BI276*'Workforce costs'!G$9*(1+'Workforce costs'!G$10)*(1+'Workforce costs'!G$11)</f>
        <v>0</v>
      </c>
      <c r="CL276" s="290">
        <f>BJ276*'Workforce costs'!H$9*(1+'Workforce costs'!H$10)*(1+'Workforce costs'!H$11)</f>
        <v>0</v>
      </c>
      <c r="CM276" s="290">
        <f>BK276*'Workforce costs'!I$9*(1+'Workforce costs'!I$10)*(1+'Workforce costs'!I$11)</f>
        <v>0</v>
      </c>
      <c r="CN276" s="290">
        <f>BL276*'Workforce costs'!J$9*(1+'Workforce costs'!J$10)*(1+'Workforce costs'!J$11)</f>
        <v>0</v>
      </c>
      <c r="CO276" s="290">
        <f>BM276*'Workforce costs'!K$9*(1+'Workforce costs'!K$10)*(1+'Workforce costs'!K$11)</f>
        <v>0</v>
      </c>
      <c r="CP276" s="290">
        <f>BN276*'Workforce costs'!L$9*(1+'Workforce costs'!L$10)*(1+'Workforce costs'!L$11)</f>
        <v>0</v>
      </c>
      <c r="CQ276" s="290">
        <f>BO276*'Workforce costs'!M$9*(1+'Workforce costs'!M$10)*(1+'Workforce costs'!M$11)</f>
        <v>0</v>
      </c>
      <c r="CR276" s="290">
        <f>BP276*'Workforce costs'!N$9*(1+'Workforce costs'!N$10)*(1+'Workforce costs'!N$11)</f>
        <v>0</v>
      </c>
      <c r="CS276" s="290">
        <f>BQ276*'Workforce costs'!O$9*(1+'Workforce costs'!O$10)*(1+'Workforce costs'!O$11)</f>
        <v>0</v>
      </c>
      <c r="CT276" s="290">
        <f>BR276*'Workforce costs'!P$9*(1+'Workforce costs'!P$10)*(1+'Workforce costs'!P$11)</f>
        <v>0</v>
      </c>
      <c r="CU276" s="290">
        <f>BS276*'Workforce costs'!Q$9*(1+'Workforce costs'!Q$10)*(1+'Workforce costs'!Q$11)</f>
        <v>0</v>
      </c>
      <c r="CV276" s="290">
        <f>BT276*'Workforce costs'!R$9*(1+'Workforce costs'!R$10)*(1+'Workforce costs'!R$11)</f>
        <v>0</v>
      </c>
      <c r="CW276" s="290">
        <f>BU276*'Workforce costs'!S$9*(1+'Workforce costs'!S$10)*(1+'Workforce costs'!S$11)</f>
        <v>0</v>
      </c>
      <c r="CX276" s="290">
        <f>BV276*'Workforce costs'!T$9*(1+'Workforce costs'!T$10)*(1+'Workforce costs'!T$11)</f>
        <v>0</v>
      </c>
      <c r="CY276" s="290">
        <f>BW276*'Workforce costs'!U$9*(1+'Workforce costs'!U$10)*(1+'Workforce costs'!U$11)</f>
        <v>0</v>
      </c>
      <c r="CZ276" s="290">
        <f>BX276*'Workforce costs'!V$9*(1+'Workforce costs'!V$10)*(1+'Workforce costs'!V$11)</f>
        <v>0</v>
      </c>
      <c r="DA276" s="290">
        <f>BY276*'Workforce costs'!W$9*(1+'Workforce costs'!W$10)*(1+'Workforce costs'!W$11)</f>
        <v>0</v>
      </c>
      <c r="DB276" s="290">
        <f>BZ276*'Workforce costs'!X$9*(1+'Workforce costs'!X$10)*(1+'Workforce costs'!X$11)</f>
        <v>0</v>
      </c>
      <c r="DC276" s="290">
        <f>CA276*'Workforce costs'!Y$9*(1+'Workforce costs'!Y$10)*(1+'Workforce costs'!Y$11)</f>
        <v>0</v>
      </c>
      <c r="DD276" s="290">
        <f>CB276*'Workforce costs'!Z$9*(1+'Workforce costs'!Z$10)*(1+'Workforce costs'!Z$11)</f>
        <v>0</v>
      </c>
      <c r="DE276" s="290">
        <f>CC276*'Workforce costs'!AA$9*(1+'Workforce costs'!AA$10)*(1+'Workforce costs'!AA$11)</f>
        <v>0</v>
      </c>
      <c r="DF276" s="290">
        <f>CD276*'Workforce costs'!AB$9*(1+'Workforce costs'!AB$10)*(1+'Workforce costs'!AB$11)</f>
        <v>0</v>
      </c>
    </row>
    <row r="277" spans="1:110" x14ac:dyDescent="0.3">
      <c r="A277" s="2" t="str">
        <f>Outputs!$A$4</f>
        <v>Australia</v>
      </c>
      <c r="B277" s="2" t="str">
        <f t="shared" si="35"/>
        <v>Australia 18to24</v>
      </c>
      <c r="C277" s="30">
        <f>VLOOKUP($B277,Populations!$D$15:$H$1920,3,FALSE)</f>
        <v>2374194</v>
      </c>
      <c r="D277" s="255">
        <f>IF(OR($H277="General pop",$H277="Schools",$H277="Workplace",$H277="Skills Training",$H277="Digital Supports"),1,VLOOKUP($B277,Populations!$D$15:$H$1920,5,FALSE))</f>
        <v>1</v>
      </c>
      <c r="E277" s="88">
        <f>VLOOKUP(I277,Epidemiology!$C$10:$H$47,6,FALSE)</f>
        <v>820</v>
      </c>
      <c r="F277" s="102">
        <f>'Care profiles'!R278</f>
        <v>1</v>
      </c>
      <c r="G277" s="15" t="str">
        <f>'Care profiles'!A278</f>
        <v>18to24</v>
      </c>
      <c r="H277" s="15" t="str">
        <f>'Care profiles'!B278</f>
        <v>Attempts</v>
      </c>
      <c r="I277" s="15" t="str">
        <f>'Care profiles'!C278</f>
        <v>Attempts_18-24yrs</v>
      </c>
      <c r="J277" s="15" t="str">
        <f>'Care profiles'!D278</f>
        <v>Care profile</v>
      </c>
      <c r="K277" s="15" t="str">
        <f>'Care profiles'!E278</f>
        <v>Clinical Community Treatment Team – Youth (12 – 24 years)</v>
      </c>
      <c r="L277" s="104">
        <f>'Care profiles'!F278</f>
        <v>0.1</v>
      </c>
      <c r="M277" s="15">
        <f>'Care profiles'!G278</f>
        <v>4</v>
      </c>
      <c r="N277" s="15">
        <f>'Care profiles'!H278</f>
        <v>60</v>
      </c>
      <c r="O277" s="15" t="str">
        <f>'Care profiles'!I278</f>
        <v>min</v>
      </c>
      <c r="P277" s="15" t="str">
        <f>'Care profiles'!J278</f>
        <v>Team</v>
      </c>
      <c r="Q277" s="15" t="str">
        <f>'Care profiles'!K278</f>
        <v>Clinical Community Treatment Team – Youth (12 – 24 years)</v>
      </c>
      <c r="R277" s="15" t="str">
        <f>'Care profiles'!M278</f>
        <v>N</v>
      </c>
      <c r="S277" s="15" t="str">
        <f>'Care profiles'!O278</f>
        <v>Y</v>
      </c>
      <c r="T277" s="15" t="str">
        <f>'Care profiles'!Q278</f>
        <v>N</v>
      </c>
      <c r="U277" s="30">
        <f t="shared" si="36"/>
        <v>19468.390800000001</v>
      </c>
      <c r="V277" s="30">
        <f t="shared" si="37"/>
        <v>1946.8390800000002</v>
      </c>
      <c r="W277" s="30">
        <f>IF(M277="n/a",0,IF(O277="days",V277*M277*(1+(VLOOKUP(K277,'Bed parameters'!$A$9:$G$12,7,FALSE))),V277*M277))</f>
        <v>7787.3563200000008</v>
      </c>
      <c r="X277" s="30">
        <f t="shared" si="38"/>
        <v>7787.3563200000008</v>
      </c>
      <c r="Y277" s="30">
        <f t="shared" si="39"/>
        <v>0</v>
      </c>
      <c r="Z277" s="113">
        <f>_xlfn.IFNA(Y277/((VLOOKUP(K277,'Bed parameters'!$A$9:$G$12,3,FALSE))*(VLOOKUP(K277,'Bed parameters'!$A$9:$G$12,5,FALSE))),0)</f>
        <v>0</v>
      </c>
      <c r="AA277" s="30">
        <f t="shared" si="40"/>
        <v>7787.3563200000008</v>
      </c>
      <c r="AB277" s="30">
        <f>_xlfn.IFNA(IF($O277="days",$Y277*(VLOOKUP($K277,'Bed parameters'!$A$9:$I$12,9,FALSE))*$F277*(VLOOKUP($Q277,'Workforce distribution'!$C$8:$AD$30,AB$7,FALSE)),IF($Q277="n/a",(IF($P277=AB$6,$X277*$F277,0)),$X277*$F277*(VLOOKUP($Q277,'Workforce distribution'!$C$8:$AD$30,AB$7,FALSE)))),0)</f>
        <v>0</v>
      </c>
      <c r="AC277" s="30">
        <f>_xlfn.IFNA(IF($O277="days",$Y277*(VLOOKUP($K277,'Bed parameters'!$A$9:$I$12,9,FALSE))*$F277*(VLOOKUP($Q277,'Workforce distribution'!$C$8:$AD$30,AC$7,FALSE)),IF($Q277="n/a",(IF($P277=AC$6,$X277*$F277,0)),$X277*$F277*(VLOOKUP($Q277,'Workforce distribution'!$C$8:$AD$30,AC$7,FALSE)))),0)</f>
        <v>0</v>
      </c>
      <c r="AD277" s="30">
        <f>_xlfn.IFNA(IF($O277="days",$Y277*(VLOOKUP($K277,'Bed parameters'!$A$9:$I$12,9,FALSE))*$F277*(VLOOKUP($Q277,'Workforce distribution'!$C$8:$AD$30,AD$7,FALSE)),IF($Q277="n/a",(IF($P277=AD$6,$X277*$F277,0)),$X277*$F277*(VLOOKUP($Q277,'Workforce distribution'!$C$8:$AD$30,AD$7,FALSE)))),0)</f>
        <v>0</v>
      </c>
      <c r="AE277" s="30">
        <f>_xlfn.IFNA(IF($O277="days",$Y277*(VLOOKUP($K277,'Bed parameters'!$A$9:$I$12,9,FALSE))*$F277*(VLOOKUP($Q277,'Workforce distribution'!$C$8:$AD$30,AE$7,FALSE)),IF($Q277="n/a",(IF($P277=AE$6,$X277*$F277,0)),$X277*$F277*(VLOOKUP($Q277,'Workforce distribution'!$C$8:$AD$30,AE$7,FALSE)))),0)</f>
        <v>275.65863079646016</v>
      </c>
      <c r="AF277" s="30">
        <f>_xlfn.IFNA(IF($O277="days",$Y277*(VLOOKUP($K277,'Bed parameters'!$A$9:$I$12,9,FALSE))*$F277*(VLOOKUP($Q277,'Workforce distribution'!$C$8:$AD$30,AF$7,FALSE)),IF($Q277="n/a",(IF($P277=AF$6,$X277*$F277,0)),$X277*$F277*(VLOOKUP($Q277,'Workforce distribution'!$C$8:$AD$30,AF$7,FALSE)))),0)</f>
        <v>0</v>
      </c>
      <c r="AG277" s="30">
        <f>_xlfn.IFNA(IF($O277="days",$Y277*(VLOOKUP($K277,'Bed parameters'!$A$9:$I$12,9,FALSE))*$F277*(VLOOKUP($Q277,'Workforce distribution'!$C$8:$AD$30,AG$7,FALSE)),IF($Q277="n/a",(IF($P277=AG$6,$X277*$F277,0)),$X277*$F277*(VLOOKUP($Q277,'Workforce distribution'!$C$8:$AD$30,AG$7,FALSE)))),0)</f>
        <v>599.02740923076919</v>
      </c>
      <c r="AH277" s="30">
        <f>_xlfn.IFNA(IF($O277="days",$Y277*(VLOOKUP($K277,'Bed parameters'!$A$9:$I$12,9,FALSE))*$F277*(VLOOKUP($Q277,'Workforce distribution'!$C$8:$AD$30,AH$7,FALSE)),IF($Q277="n/a",(IF($P277=AH$6,$X277*$F277,0)),$X277*$F277*(VLOOKUP($Q277,'Workforce distribution'!$C$8:$AD$30,AH$7,FALSE)))),0)</f>
        <v>179.70822276923079</v>
      </c>
      <c r="AI277" s="30">
        <f>_xlfn.IFNA(IF($O277="days",$Y277*(VLOOKUP($K277,'Bed parameters'!$A$9:$I$12,9,FALSE))*$F277*(VLOOKUP($Q277,'Workforce distribution'!$C$8:$AD$30,AI$7,FALSE)),IF($Q277="n/a",(IF($P277=AI$6,$X277*$F277,0)),$X277*$F277*(VLOOKUP($Q277,'Workforce distribution'!$C$8:$AD$30,AI$7,FALSE)))),0)</f>
        <v>0</v>
      </c>
      <c r="AJ277" s="30">
        <f>_xlfn.IFNA(IF($O277="days",$Y277*(VLOOKUP($K277,'Bed parameters'!$A$9:$I$12,9,FALSE))*$F277*(VLOOKUP($Q277,'Workforce distribution'!$C$8:$AD$30,AJ$7,FALSE)),IF($Q277="n/a",(IF($P277=AJ$6,$X277*$F277,0)),$X277*$F277*(VLOOKUP($Q277,'Workforce distribution'!$C$8:$AD$30,AJ$7,FALSE)))),0)</f>
        <v>0</v>
      </c>
      <c r="AK277" s="30">
        <f>_xlfn.IFNA(IF($O277="days",$Y277*(VLOOKUP($K277,'Bed parameters'!$A$9:$I$12,9,FALSE))*$F277*(VLOOKUP($Q277,'Workforce distribution'!$C$8:$AD$30,AK$7,FALSE)),IF($Q277="n/a",(IF($P277=AK$6,$X277*$F277,0)),$X277*$F277*(VLOOKUP($Q277,'Workforce distribution'!$C$8:$AD$30,AK$7,FALSE)))),0)</f>
        <v>0</v>
      </c>
      <c r="AL277" s="30">
        <f>_xlfn.IFNA(IF($O277="days",$Y277*(VLOOKUP($K277,'Bed parameters'!$A$9:$I$12,9,FALSE))*$F277*(VLOOKUP($Q277,'Workforce distribution'!$C$8:$AD$30,AL$7,FALSE)),IF($Q277="n/a",(IF($P277=AL$6,$X277*$F277,0)),$X277*$F277*(VLOOKUP($Q277,'Workforce distribution'!$C$8:$AD$30,AL$7,FALSE)))),0)</f>
        <v>304.22101947623605</v>
      </c>
      <c r="AM277" s="30">
        <f>_xlfn.IFNA(IF($O277="days",$Y277*(VLOOKUP($K277,'Bed parameters'!$A$9:$I$12,9,FALSE))*$F277*(VLOOKUP($Q277,'Workforce distribution'!$C$8:$AD$30,AM$7,FALSE)),IF($Q277="n/a",(IF($P277=AM$6,$X277*$F277,0)),$X277*$F277*(VLOOKUP($Q277,'Workforce distribution'!$C$8:$AD$30,AM$7,FALSE)))),0)</f>
        <v>1277.7282818001916</v>
      </c>
      <c r="AN277" s="30">
        <f>_xlfn.IFNA(IF($O277="days",$Y277*(VLOOKUP($K277,'Bed parameters'!$A$9:$I$12,9,FALSE))*$F277*(VLOOKUP($Q277,'Workforce distribution'!$C$8:$AD$30,AN$7,FALSE)),IF($Q277="n/a",(IF($P277=AN$6,$X277*$F277,0)),$X277*$F277*(VLOOKUP($Q277,'Workforce distribution'!$C$8:$AD$30,AN$7,FALSE)))),0)</f>
        <v>1271.6438614106664</v>
      </c>
      <c r="AO277" s="30">
        <f>_xlfn.IFNA(IF($O277="days",$Y277*(VLOOKUP($K277,'Bed parameters'!$A$9:$I$12,9,FALSE))*$F277*(VLOOKUP($Q277,'Workforce distribution'!$C$8:$AD$30,AO$7,FALSE)),IF($Q277="n/a",(IF($P277=AO$6,$X277*$F277,0)),$X277*$F277*(VLOOKUP($Q277,'Workforce distribution'!$C$8:$AD$30,AO$7,FALSE)))),0)</f>
        <v>1271.6438614106664</v>
      </c>
      <c r="AP277" s="30">
        <f>_xlfn.IFNA(IF($O277="days",$Y277*(VLOOKUP($K277,'Bed parameters'!$A$9:$I$12,9,FALSE))*$F277*(VLOOKUP($Q277,'Workforce distribution'!$C$8:$AD$30,AP$7,FALSE)),IF($Q277="n/a",(IF($P277=AP$6,$X277*$F277,0)),$X277*$F277*(VLOOKUP($Q277,'Workforce distribution'!$C$8:$AD$30,AP$7,FALSE)))),0)</f>
        <v>1271.6438614106664</v>
      </c>
      <c r="AQ277" s="30">
        <f>_xlfn.IFNA(IF($O277="days",$Y277*(VLOOKUP($K277,'Bed parameters'!$A$9:$I$12,9,FALSE))*$F277*(VLOOKUP($Q277,'Workforce distribution'!$C$8:$AD$30,AQ$7,FALSE)),IF($Q277="n/a",(IF($P277=AQ$6,$X277*$F277,0)),$X277*$F277*(VLOOKUP($Q277,'Workforce distribution'!$C$8:$AD$30,AQ$7,FALSE)))),0)</f>
        <v>578.01993700484843</v>
      </c>
      <c r="AR277" s="30">
        <f>_xlfn.IFNA(IF($O277="days",$Y277*(VLOOKUP($K277,'Bed parameters'!$A$9:$I$12,9,FALSE))*$F277*(VLOOKUP($Q277,'Workforce distribution'!$C$8:$AD$30,AR$7,FALSE)),IF($Q277="n/a",(IF($P277=AR$6,$X277*$F277,0)),$X277*$F277*(VLOOKUP($Q277,'Workforce distribution'!$C$8:$AD$30,AR$7,FALSE)))),0)</f>
        <v>0</v>
      </c>
      <c r="AS277" s="30">
        <f>_xlfn.IFNA(IF($O277="days",$Y277*(VLOOKUP($K277,'Bed parameters'!$A$9:$I$12,9,FALSE))*$F277*(VLOOKUP($Q277,'Workforce distribution'!$C$8:$AD$30,AS$7,FALSE)),IF($Q277="n/a",(IF($P277=AS$6,$X277*$F277,0)),$X277*$F277*(VLOOKUP($Q277,'Workforce distribution'!$C$8:$AD$30,AS$7,FALSE)))),0)</f>
        <v>0</v>
      </c>
      <c r="AT277" s="30">
        <f>_xlfn.IFNA(IF($O277="days",$Y277*(VLOOKUP($K277,'Bed parameters'!$A$9:$I$12,9,FALSE))*$F277*(VLOOKUP($Q277,'Workforce distribution'!$C$8:$AD$30,AT$7,FALSE)),IF($Q277="n/a",(IF($P277=AT$6,$X277*$F277,0)),$X277*$F277*(VLOOKUP($Q277,'Workforce distribution'!$C$8:$AD$30,AT$7,FALSE)))),0)</f>
        <v>0</v>
      </c>
      <c r="AU277" s="30">
        <f>_xlfn.IFNA(IF($O277="days",$Y277*(VLOOKUP($K277,'Bed parameters'!$A$9:$I$12,9,FALSE))*$F277*(VLOOKUP($Q277,'Workforce distribution'!$C$8:$AD$30,AU$7,FALSE)),IF($Q277="n/a",(IF($P277=AU$6,$X277*$F277,0)),$X277*$F277*(VLOOKUP($Q277,'Workforce distribution'!$C$8:$AD$30,AU$7,FALSE)))),0)</f>
        <v>252.68707823008856</v>
      </c>
      <c r="AV277" s="30">
        <f>_xlfn.IFNA(IF($O277="days",$Y277*(VLOOKUP($K277,'Bed parameters'!$A$9:$I$12,9,FALSE))*$F277*(VLOOKUP($Q277,'Workforce distribution'!$C$8:$AD$30,AV$7,FALSE)),IF($Q277="n/a",(IF($P277=AV$6,$X277*$F277,0)),$X277*$F277*(VLOOKUP($Q277,'Workforce distribution'!$C$8:$AD$30,AV$7,FALSE)))),0)</f>
        <v>0</v>
      </c>
      <c r="AW277" s="30">
        <f>_xlfn.IFNA(IF($O277="days",$Y277*(VLOOKUP($K277,'Bed parameters'!$A$9:$I$12,9,FALSE))*$F277*(VLOOKUP($Q277,'Workforce distribution'!$C$8:$AD$30,AW$7,FALSE)),IF($Q277="n/a",(IF($P277=AW$6,$X277*$F277,0)),$X277*$F277*(VLOOKUP($Q277,'Workforce distribution'!$C$8:$AD$30,AW$7,FALSE)))),0)</f>
        <v>505.37415646017712</v>
      </c>
      <c r="AX277" s="30">
        <f>_xlfn.IFNA(IF($O277="days",$Y277*(VLOOKUP($K277,'Bed parameters'!$A$9:$I$12,9,FALSE))*$F277*(VLOOKUP($Q277,'Workforce distribution'!$C$8:$AD$30,AX$7,FALSE)),IF($Q277="n/a",(IF($P277=AX$6,$X277*$F277,0)),$X277*$F277*(VLOOKUP($Q277,'Workforce distribution'!$C$8:$AD$30,AX$7,FALSE)))),0)</f>
        <v>0</v>
      </c>
      <c r="AY277" s="30">
        <f>_xlfn.IFNA(IF($O277="days",$Y277*(VLOOKUP($K277,'Bed parameters'!$A$9:$I$12,9,FALSE))*$F277*(VLOOKUP($Q277,'Workforce distribution'!$C$8:$AD$30,AY$7,FALSE)),IF($Q277="n/a",(IF($P277=AY$6,$X277*$F277,0)),$X277*$F277*(VLOOKUP($Q277,'Workforce distribution'!$C$8:$AD$30,AY$7,FALSE)))),0)</f>
        <v>0</v>
      </c>
      <c r="AZ277" s="30">
        <f>_xlfn.IFNA(IF($O277="days",$Y277*(VLOOKUP($K277,'Bed parameters'!$A$9:$I$12,9,FALSE))*$F277*(VLOOKUP($Q277,'Workforce distribution'!$C$8:$AD$30,AZ$7,FALSE)),IF($Q277="n/a",(IF($P277=AZ$6,$X277*$F277,0)),$X277*$F277*(VLOOKUP($Q277,'Workforce distribution'!$C$8:$AD$30,AZ$7,FALSE)))),0)</f>
        <v>0</v>
      </c>
      <c r="BA277" s="30">
        <f>_xlfn.IFNA(IF($O277="days",$Y277*(VLOOKUP($K277,'Bed parameters'!$A$9:$I$12,9,FALSE))*$F277*(VLOOKUP($Q277,'Workforce distribution'!$C$8:$AD$30,BA$7,FALSE)),IF($Q277="n/a",(IF($P277=BA$6,$X277*$F277,0)),$X277*$F277*(VLOOKUP($Q277,'Workforce distribution'!$C$8:$AD$30,BA$7,FALSE)))),0)</f>
        <v>0</v>
      </c>
      <c r="BB277" s="30">
        <f>_xlfn.IFNA(IF($O277="days",$Y277*(VLOOKUP($K277,'Bed parameters'!$A$9:$I$12,9,FALSE))*$F277*(VLOOKUP($Q277,'Workforce distribution'!$C$8:$AD$30,BB$7,FALSE)),IF($Q277="n/a",(IF($P277=BB$6,$X277*$F277,0)),$X277*$F277*(VLOOKUP($Q277,'Workforce distribution'!$C$8:$AD$30,BB$7,FALSE)))),0)</f>
        <v>0</v>
      </c>
      <c r="BC277" s="149">
        <f t="shared" si="41"/>
        <v>6.8667219394456405</v>
      </c>
      <c r="BD277" s="288">
        <f>IF($Q277="n/a",(IF('Workforce hours'!D$30=0,0,(AB277/'Workforce hours'!D$30))),(IF(VLOOKUP($Q277,'Workforce hours'!$C$8:$AD$30,BD$7,FALSE)=0,0,(AB277/(VLOOKUP($Q277,'Workforce hours'!$C$8:$AD$30,BD$7,FALSE))))))</f>
        <v>0</v>
      </c>
      <c r="BE277" s="288">
        <f>IF($Q277="n/a",(IF('Workforce hours'!E$30=0,0,(AC277/'Workforce hours'!E$30))),(IF(VLOOKUP($Q277,'Workforce hours'!$C$8:$AD$30,BE$7,FALSE)=0,0,(AC277/(VLOOKUP($Q277,'Workforce hours'!$C$8:$AD$30,BE$7,FALSE))))))</f>
        <v>0</v>
      </c>
      <c r="BF277" s="288">
        <f>IF($Q277="n/a",(IF('Workforce hours'!F$30=0,0,(AD277/'Workforce hours'!F$30))),(IF(VLOOKUP($Q277,'Workforce hours'!$C$8:$AD$30,BF$7,FALSE)=0,0,(AD277/(VLOOKUP($Q277,'Workforce hours'!$C$8:$AD$30,BF$7,FALSE))))))</f>
        <v>0</v>
      </c>
      <c r="BG277" s="288">
        <f>IF($Q277="n/a",(IF('Workforce hours'!G$30=0,0,(AE277/'Workforce hours'!G$30))),(IF(VLOOKUP($Q277,'Workforce hours'!$C$8:$AD$30,BG$7,FALSE)=0,0,(AE277/(VLOOKUP($Q277,'Workforce hours'!$C$8:$AD$30,BG$7,FALSE))))))</f>
        <v>0.23984343917200499</v>
      </c>
      <c r="BH277" s="288">
        <f>IF($Q277="n/a",(IF('Workforce hours'!H$30=0,0,(AF277/'Workforce hours'!H$30))),(IF(VLOOKUP($Q277,'Workforce hours'!$C$8:$AD$30,BH$7,FALSE)=0,0,(AF277/(VLOOKUP($Q277,'Workforce hours'!$C$8:$AD$30,BH$7,FALSE))))))</f>
        <v>0</v>
      </c>
      <c r="BI277" s="288">
        <f>IF($Q277="n/a",(IF('Workforce hours'!I$30=0,0,(AG277/'Workforce hours'!I$30))),(IF(VLOOKUP($Q277,'Workforce hours'!$C$8:$AD$30,BI$7,FALSE)=0,0,(AG277/(VLOOKUP($Q277,'Workforce hours'!$C$8:$AD$30,BI$7,FALSE))))))</f>
        <v>0.52119824281608773</v>
      </c>
      <c r="BJ277" s="288">
        <f>IF($Q277="n/a",(IF('Workforce hours'!J$30=0,0,(AH277/'Workforce hours'!J$30))),(IF(VLOOKUP($Q277,'Workforce hours'!$C$8:$AD$30,BJ$7,FALSE)=0,0,(AH277/(VLOOKUP($Q277,'Workforce hours'!$C$8:$AD$30,BJ$7,FALSE))))))</f>
        <v>0.15635947284482635</v>
      </c>
      <c r="BK277" s="288">
        <f>IF($Q277="n/a",(IF('Workforce hours'!K$30=0,0,(AI277/'Workforce hours'!K$30))),(IF(VLOOKUP($Q277,'Workforce hours'!$C$8:$AD$30,BK$7,FALSE)=0,0,(AI277/(VLOOKUP($Q277,'Workforce hours'!$C$8:$AD$30,BK$7,FALSE))))))</f>
        <v>0</v>
      </c>
      <c r="BL277" s="288">
        <f>IF($Q277="n/a",(IF('Workforce hours'!L$30=0,0,(AJ277/'Workforce hours'!L$30))),(IF(VLOOKUP($Q277,'Workforce hours'!$C$8:$AD$30,BL$7,FALSE)=0,0,(AJ277/(VLOOKUP($Q277,'Workforce hours'!$C$8:$AD$30,BL$7,FALSE))))))</f>
        <v>0</v>
      </c>
      <c r="BM277" s="288">
        <f>IF($Q277="n/a",(IF('Workforce hours'!M$30=0,0,(AK277/'Workforce hours'!M$30))),(IF(VLOOKUP($Q277,'Workforce hours'!$C$8:$AD$30,BM$7,FALSE)=0,0,(AK277/(VLOOKUP($Q277,'Workforce hours'!$C$8:$AD$30,BM$7,FALSE))))))</f>
        <v>0</v>
      </c>
      <c r="BN277" s="288">
        <f>IF($Q277="n/a",(IF('Workforce hours'!N$30=0,0,(AL277/'Workforce hours'!N$30))),(IF(VLOOKUP($Q277,'Workforce hours'!$C$8:$AD$30,BN$7,FALSE)=0,0,(AL277/(VLOOKUP($Q277,'Workforce hours'!$C$8:$AD$30,BN$7,FALSE))))))</f>
        <v>0.27696626835019433</v>
      </c>
      <c r="BO277" s="288">
        <f>IF($Q277="n/a",(IF('Workforce hours'!O$30=0,0,(AM277/'Workforce hours'!O$30))),(IF(VLOOKUP($Q277,'Workforce hours'!$C$8:$AD$30,BO$7,FALSE)=0,0,(AM277/(VLOOKUP($Q277,'Workforce hours'!$C$8:$AD$30,BO$7,FALSE))))))</f>
        <v>1.209374588724718</v>
      </c>
      <c r="BP277" s="288">
        <f>IF($Q277="n/a",(IF('Workforce hours'!P$30=0,0,(AN277/'Workforce hours'!P$30))),(IF(VLOOKUP($Q277,'Workforce hours'!$C$8:$AD$30,BP$7,FALSE)=0,0,(AN277/(VLOOKUP($Q277,'Workforce hours'!$C$8:$AD$30,BP$7,FALSE))))))</f>
        <v>1.1064244070337277</v>
      </c>
      <c r="BQ277" s="288">
        <f>IF($Q277="n/a",(IF('Workforce hours'!Q$30=0,0,(AO277/'Workforce hours'!Q$30))),(IF(VLOOKUP($Q277,'Workforce hours'!$C$8:$AD$30,BQ$7,FALSE)=0,0,(AO277/(VLOOKUP($Q277,'Workforce hours'!$C$8:$AD$30,BQ$7,FALSE))))))</f>
        <v>1.1064244070337275</v>
      </c>
      <c r="BR277" s="288">
        <f>IF($Q277="n/a",(IF('Workforce hours'!R$30=0,0,(AP277/'Workforce hours'!R$30))),(IF(VLOOKUP($Q277,'Workforce hours'!$C$8:$AD$30,BR$7,FALSE)=0,0,(AP277/(VLOOKUP($Q277,'Workforce hours'!$C$8:$AD$30,BR$7,FALSE))))))</f>
        <v>1.1064244070337275</v>
      </c>
      <c r="BS277" s="288">
        <f>IF($Q277="n/a",(IF('Workforce hours'!S$30=0,0,(AQ277/'Workforce hours'!S$30))),(IF(VLOOKUP($Q277,'Workforce hours'!$C$8:$AD$30,BS$7,FALSE)=0,0,(AQ277/(VLOOKUP($Q277,'Workforce hours'!$C$8:$AD$30,BS$7,FALSE))))))</f>
        <v>0.50292018501533087</v>
      </c>
      <c r="BT277" s="288">
        <f>IF($Q277="n/a",(IF('Workforce hours'!T$30=0,0,(AR277/'Workforce hours'!T$30))),(IF(VLOOKUP($Q277,'Workforce hours'!$C$8:$AD$30,BT$7,FALSE)=0,0,(AR277/(VLOOKUP($Q277,'Workforce hours'!$C$8:$AD$30,BT$7,FALSE))))))</f>
        <v>0</v>
      </c>
      <c r="BU277" s="288">
        <f>IF($Q277="n/a",(IF('Workforce hours'!U$30=0,0,(AS277/'Workforce hours'!U$30))),(IF(VLOOKUP($Q277,'Workforce hours'!$C$8:$AD$30,BU$7,FALSE)=0,0,(AS277/(VLOOKUP($Q277,'Workforce hours'!$C$8:$AD$30,BU$7,FALSE))))))</f>
        <v>0</v>
      </c>
      <c r="BV277" s="288">
        <f>IF($Q277="n/a",(IF('Workforce hours'!V$30=0,0,(AT277/'Workforce hours'!V$30))),(IF(VLOOKUP($Q277,'Workforce hours'!$C$8:$AD$30,BV$7,FALSE)=0,0,(AT277/(VLOOKUP($Q277,'Workforce hours'!$C$8:$AD$30,BV$7,FALSE))))))</f>
        <v>0</v>
      </c>
      <c r="BW277" s="288">
        <f>IF($Q277="n/a",(IF('Workforce hours'!W$30=0,0,(AU277/'Workforce hours'!W$30))),(IF(VLOOKUP($Q277,'Workforce hours'!$C$8:$AD$30,BW$7,FALSE)=0,0,(AU277/(VLOOKUP($Q277,'Workforce hours'!$C$8:$AD$30,BW$7,FALSE))))))</f>
        <v>0.21359550714043199</v>
      </c>
      <c r="BX277" s="288">
        <f>IF($Q277="n/a",(IF('Workforce hours'!X$30=0,0,(AV277/'Workforce hours'!X$30))),(IF(VLOOKUP($Q277,'Workforce hours'!$C$8:$AD$30,BX$7,FALSE)=0,0,(AV277/(VLOOKUP($Q277,'Workforce hours'!$C$8:$AD$30,BX$7,FALSE))))))</f>
        <v>0</v>
      </c>
      <c r="BY277" s="288">
        <f>IF($Q277="n/a",(IF('Workforce hours'!Y$30=0,0,(AW277/'Workforce hours'!Y$30))),(IF(VLOOKUP($Q277,'Workforce hours'!$C$8:$AD$30,BY$7,FALSE)=0,0,(AW277/(VLOOKUP($Q277,'Workforce hours'!$C$8:$AD$30,BY$7,FALSE))))))</f>
        <v>0.42719101428086398</v>
      </c>
      <c r="BZ277" s="288">
        <f>IF($Q277="n/a",(IF('Workforce hours'!Z$30=0,0,(AX277/'Workforce hours'!Z$30))),(IF(VLOOKUP($Q277,'Workforce hours'!$C$8:$AD$30,BZ$7,FALSE)=0,0,(AX277/(VLOOKUP($Q277,'Workforce hours'!$C$8:$AD$30,BZ$7,FALSE))))))</f>
        <v>0</v>
      </c>
      <c r="CA277" s="288">
        <f>IF($Q277="n/a",(IF('Workforce hours'!AA$30=0,0,(AY277/'Workforce hours'!AA$30))),(IF(VLOOKUP($Q277,'Workforce hours'!$C$8:$AD$30,CA$7,FALSE)=0,0,(AY277/(VLOOKUP($Q277,'Workforce hours'!$C$8:$AD$30,CA$7,FALSE))))))</f>
        <v>0</v>
      </c>
      <c r="CB277" s="288">
        <f>IF($Q277="n/a",(IF('Workforce hours'!AB$30=0,0,(AZ277/'Workforce hours'!AB$30))),(IF(VLOOKUP($Q277,'Workforce hours'!$C$8:$AD$30,CB$7,FALSE)=0,0,(AZ277/(VLOOKUP($Q277,'Workforce hours'!$C$8:$AD$30,CB$7,FALSE))))))</f>
        <v>0</v>
      </c>
      <c r="CC277" s="288">
        <f>IF($Q277="n/a",(IF('Workforce hours'!AC$30=0,0,(BA277/'Workforce hours'!AC$30))),(IF(VLOOKUP($Q277,'Workforce hours'!$C$8:$AD$30,CC$7,FALSE)=0,0,(BA277/(VLOOKUP($Q277,'Workforce hours'!$C$8:$AD$30,CC$7,FALSE))))))</f>
        <v>0</v>
      </c>
      <c r="CD277" s="288">
        <f>IF($Q277="n/a",(IF('Workforce hours'!AD$30=0,0,(BB277/'Workforce hours'!AD$30))),(IF(VLOOKUP($Q277,'Workforce hours'!$C$8:$AD$30,CD$7,FALSE)=0,0,(BB277/(VLOOKUP($Q277,'Workforce hours'!$C$8:$AD$30,CD$7,FALSE))))))</f>
        <v>0</v>
      </c>
      <c r="CE277" s="289">
        <f t="shared" si="42"/>
        <v>0</v>
      </c>
      <c r="CF277" s="290">
        <f>BD277*'Workforce costs'!B$9*(1+'Workforce costs'!B$10)*(1+'Workforce costs'!B$11)</f>
        <v>0</v>
      </c>
      <c r="CG277" s="290">
        <f>BE277*'Workforce costs'!C$9*(1+'Workforce costs'!C$10)*(1+'Workforce costs'!C$11)</f>
        <v>0</v>
      </c>
      <c r="CH277" s="290">
        <f>BF277*'Workforce costs'!D$9*(1+'Workforce costs'!D$10)*(1+'Workforce costs'!D$11)</f>
        <v>0</v>
      </c>
      <c r="CI277" s="290">
        <f>BG277*'Workforce costs'!E$9*(1+'Workforce costs'!E$10)*(1+'Workforce costs'!E$11)</f>
        <v>0</v>
      </c>
      <c r="CJ277" s="290">
        <f>BH277*'Workforce costs'!F$9*(1+'Workforce costs'!F$10)*(1+'Workforce costs'!F$11)</f>
        <v>0</v>
      </c>
      <c r="CK277" s="290">
        <f>BI277*'Workforce costs'!G$9*(1+'Workforce costs'!G$10)*(1+'Workforce costs'!G$11)</f>
        <v>0</v>
      </c>
      <c r="CL277" s="290">
        <f>BJ277*'Workforce costs'!H$9*(1+'Workforce costs'!H$10)*(1+'Workforce costs'!H$11)</f>
        <v>0</v>
      </c>
      <c r="CM277" s="290">
        <f>BK277*'Workforce costs'!I$9*(1+'Workforce costs'!I$10)*(1+'Workforce costs'!I$11)</f>
        <v>0</v>
      </c>
      <c r="CN277" s="290">
        <f>BL277*'Workforce costs'!J$9*(1+'Workforce costs'!J$10)*(1+'Workforce costs'!J$11)</f>
        <v>0</v>
      </c>
      <c r="CO277" s="290">
        <f>BM277*'Workforce costs'!K$9*(1+'Workforce costs'!K$10)*(1+'Workforce costs'!K$11)</f>
        <v>0</v>
      </c>
      <c r="CP277" s="290">
        <f>BN277*'Workforce costs'!L$9*(1+'Workforce costs'!L$10)*(1+'Workforce costs'!L$11)</f>
        <v>0</v>
      </c>
      <c r="CQ277" s="290">
        <f>BO277*'Workforce costs'!M$9*(1+'Workforce costs'!M$10)*(1+'Workforce costs'!M$11)</f>
        <v>0</v>
      </c>
      <c r="CR277" s="290">
        <f>BP277*'Workforce costs'!N$9*(1+'Workforce costs'!N$10)*(1+'Workforce costs'!N$11)</f>
        <v>0</v>
      </c>
      <c r="CS277" s="290">
        <f>BQ277*'Workforce costs'!O$9*(1+'Workforce costs'!O$10)*(1+'Workforce costs'!O$11)</f>
        <v>0</v>
      </c>
      <c r="CT277" s="290">
        <f>BR277*'Workforce costs'!P$9*(1+'Workforce costs'!P$10)*(1+'Workforce costs'!P$11)</f>
        <v>0</v>
      </c>
      <c r="CU277" s="290">
        <f>BS277*'Workforce costs'!Q$9*(1+'Workforce costs'!Q$10)*(1+'Workforce costs'!Q$11)</f>
        <v>0</v>
      </c>
      <c r="CV277" s="290">
        <f>BT277*'Workforce costs'!R$9*(1+'Workforce costs'!R$10)*(1+'Workforce costs'!R$11)</f>
        <v>0</v>
      </c>
      <c r="CW277" s="290">
        <f>BU277*'Workforce costs'!S$9*(1+'Workforce costs'!S$10)*(1+'Workforce costs'!S$11)</f>
        <v>0</v>
      </c>
      <c r="CX277" s="290">
        <f>BV277*'Workforce costs'!T$9*(1+'Workforce costs'!T$10)*(1+'Workforce costs'!T$11)</f>
        <v>0</v>
      </c>
      <c r="CY277" s="290">
        <f>BW277*'Workforce costs'!U$9*(1+'Workforce costs'!U$10)*(1+'Workforce costs'!U$11)</f>
        <v>0</v>
      </c>
      <c r="CZ277" s="290">
        <f>BX277*'Workforce costs'!V$9*(1+'Workforce costs'!V$10)*(1+'Workforce costs'!V$11)</f>
        <v>0</v>
      </c>
      <c r="DA277" s="290">
        <f>BY277*'Workforce costs'!W$9*(1+'Workforce costs'!W$10)*(1+'Workforce costs'!W$11)</f>
        <v>0</v>
      </c>
      <c r="DB277" s="290">
        <f>BZ277*'Workforce costs'!X$9*(1+'Workforce costs'!X$10)*(1+'Workforce costs'!X$11)</f>
        <v>0</v>
      </c>
      <c r="DC277" s="290">
        <f>CA277*'Workforce costs'!Y$9*(1+'Workforce costs'!Y$10)*(1+'Workforce costs'!Y$11)</f>
        <v>0</v>
      </c>
      <c r="DD277" s="290">
        <f>CB277*'Workforce costs'!Z$9*(1+'Workforce costs'!Z$10)*(1+'Workforce costs'!Z$11)</f>
        <v>0</v>
      </c>
      <c r="DE277" s="290">
        <f>CC277*'Workforce costs'!AA$9*(1+'Workforce costs'!AA$10)*(1+'Workforce costs'!AA$11)</f>
        <v>0</v>
      </c>
      <c r="DF277" s="290">
        <f>CD277*'Workforce costs'!AB$9*(1+'Workforce costs'!AB$10)*(1+'Workforce costs'!AB$11)</f>
        <v>0</v>
      </c>
    </row>
    <row r="278" spans="1:110" x14ac:dyDescent="0.3">
      <c r="A278" s="2" t="str">
        <f>Outputs!$A$4</f>
        <v>Australia</v>
      </c>
      <c r="B278" s="2" t="str">
        <f t="shared" si="35"/>
        <v>Australia 18to24</v>
      </c>
      <c r="C278" s="30">
        <f>VLOOKUP($B278,Populations!$D$15:$H$1920,3,FALSE)</f>
        <v>2374194</v>
      </c>
      <c r="D278" s="255">
        <f>IF(OR($H278="General pop",$H278="Schools",$H278="Workplace",$H278="Skills Training",$H278="Digital Supports"),1,VLOOKUP($B278,Populations!$D$15:$H$1920,5,FALSE))</f>
        <v>1</v>
      </c>
      <c r="E278" s="88">
        <f>VLOOKUP(I278,Epidemiology!$C$10:$H$47,6,FALSE)</f>
        <v>820</v>
      </c>
      <c r="F278" s="102">
        <f>'Care profiles'!R279</f>
        <v>1</v>
      </c>
      <c r="G278" s="15" t="str">
        <f>'Care profiles'!A279</f>
        <v>18to24</v>
      </c>
      <c r="H278" s="15" t="str">
        <f>'Care profiles'!B279</f>
        <v>Attempts</v>
      </c>
      <c r="I278" s="15" t="str">
        <f>'Care profiles'!C279</f>
        <v>Attempts_18-24yrs</v>
      </c>
      <c r="J278" s="15" t="str">
        <f>'Care profiles'!D279</f>
        <v>Care profile</v>
      </c>
      <c r="K278" s="15" t="str">
        <f>'Care profiles'!E279</f>
        <v>Assessment and Planning</v>
      </c>
      <c r="L278" s="104">
        <f>'Care profiles'!F279</f>
        <v>0.33</v>
      </c>
      <c r="M278" s="15">
        <f>'Care profiles'!G279</f>
        <v>1</v>
      </c>
      <c r="N278" s="15">
        <f>'Care profiles'!H279</f>
        <v>30</v>
      </c>
      <c r="O278" s="15" t="str">
        <f>'Care profiles'!I279</f>
        <v>min</v>
      </c>
      <c r="P278" s="15" t="str">
        <f>'Care profiles'!J279</f>
        <v>General Practitioner</v>
      </c>
      <c r="Q278" s="15" t="str">
        <f>'Care profiles'!K279</f>
        <v>n/a</v>
      </c>
      <c r="R278" s="15" t="str">
        <f>'Care profiles'!M279</f>
        <v>Y</v>
      </c>
      <c r="S278" s="15" t="str">
        <f>'Care profiles'!O279</f>
        <v>N</v>
      </c>
      <c r="T278" s="15" t="str">
        <f>'Care profiles'!Q279</f>
        <v>N</v>
      </c>
      <c r="U278" s="30">
        <f t="shared" si="36"/>
        <v>19468.390800000001</v>
      </c>
      <c r="V278" s="30">
        <f t="shared" si="37"/>
        <v>6424.568964000001</v>
      </c>
      <c r="W278" s="30">
        <f>IF(M278="n/a",0,IF(O278="days",V278*M278*(1+(VLOOKUP(K278,'Bed parameters'!$A$9:$G$12,7,FALSE))),V278*M278))</f>
        <v>6424.568964000001</v>
      </c>
      <c r="X278" s="30">
        <f t="shared" si="38"/>
        <v>3212.2844820000005</v>
      </c>
      <c r="Y278" s="30">
        <f t="shared" si="39"/>
        <v>0</v>
      </c>
      <c r="Z278" s="113">
        <f>_xlfn.IFNA(Y278/((VLOOKUP(K278,'Bed parameters'!$A$9:$G$12,3,FALSE))*(VLOOKUP(K278,'Bed parameters'!$A$9:$G$12,5,FALSE))),0)</f>
        <v>0</v>
      </c>
      <c r="AA278" s="30">
        <f t="shared" si="40"/>
        <v>3212.2844820000005</v>
      </c>
      <c r="AB278" s="30">
        <f>_xlfn.IFNA(IF($O278="days",$Y278*(VLOOKUP($K278,'Bed parameters'!$A$9:$I$12,9,FALSE))*$F278*(VLOOKUP($Q278,'Workforce distribution'!$C$8:$AD$30,AB$7,FALSE)),IF($Q278="n/a",(IF($P278=AB$6,$X278*$F278,0)),$X278*$F278*(VLOOKUP($Q278,'Workforce distribution'!$C$8:$AD$30,AB$7,FALSE)))),0)</f>
        <v>0</v>
      </c>
      <c r="AC278" s="30">
        <f>_xlfn.IFNA(IF($O278="days",$Y278*(VLOOKUP($K278,'Bed parameters'!$A$9:$I$12,9,FALSE))*$F278*(VLOOKUP($Q278,'Workforce distribution'!$C$8:$AD$30,AC$7,FALSE)),IF($Q278="n/a",(IF($P278=AC$6,$X278*$F278,0)),$X278*$F278*(VLOOKUP($Q278,'Workforce distribution'!$C$8:$AD$30,AC$7,FALSE)))),0)</f>
        <v>0</v>
      </c>
      <c r="AD278" s="30">
        <f>_xlfn.IFNA(IF($O278="days",$Y278*(VLOOKUP($K278,'Bed parameters'!$A$9:$I$12,9,FALSE))*$F278*(VLOOKUP($Q278,'Workforce distribution'!$C$8:$AD$30,AD$7,FALSE)),IF($Q278="n/a",(IF($P278=AD$6,$X278*$F278,0)),$X278*$F278*(VLOOKUP($Q278,'Workforce distribution'!$C$8:$AD$30,AD$7,FALSE)))),0)</f>
        <v>0</v>
      </c>
      <c r="AE278" s="30">
        <f>_xlfn.IFNA(IF($O278="days",$Y278*(VLOOKUP($K278,'Bed parameters'!$A$9:$I$12,9,FALSE))*$F278*(VLOOKUP($Q278,'Workforce distribution'!$C$8:$AD$30,AE$7,FALSE)),IF($Q278="n/a",(IF($P278=AE$6,$X278*$F278,0)),$X278*$F278*(VLOOKUP($Q278,'Workforce distribution'!$C$8:$AD$30,AE$7,FALSE)))),0)</f>
        <v>0</v>
      </c>
      <c r="AF278" s="30">
        <f>_xlfn.IFNA(IF($O278="days",$Y278*(VLOOKUP($K278,'Bed parameters'!$A$9:$I$12,9,FALSE))*$F278*(VLOOKUP($Q278,'Workforce distribution'!$C$8:$AD$30,AF$7,FALSE)),IF($Q278="n/a",(IF($P278=AF$6,$X278*$F278,0)),$X278*$F278*(VLOOKUP($Q278,'Workforce distribution'!$C$8:$AD$30,AF$7,FALSE)))),0)</f>
        <v>0</v>
      </c>
      <c r="AG278" s="30">
        <f>_xlfn.IFNA(IF($O278="days",$Y278*(VLOOKUP($K278,'Bed parameters'!$A$9:$I$12,9,FALSE))*$F278*(VLOOKUP($Q278,'Workforce distribution'!$C$8:$AD$30,AG$7,FALSE)),IF($Q278="n/a",(IF($P278=AG$6,$X278*$F278,0)),$X278*$F278*(VLOOKUP($Q278,'Workforce distribution'!$C$8:$AD$30,AG$7,FALSE)))),0)</f>
        <v>0</v>
      </c>
      <c r="AH278" s="30">
        <f>_xlfn.IFNA(IF($O278="days",$Y278*(VLOOKUP($K278,'Bed parameters'!$A$9:$I$12,9,FALSE))*$F278*(VLOOKUP($Q278,'Workforce distribution'!$C$8:$AD$30,AH$7,FALSE)),IF($Q278="n/a",(IF($P278=AH$6,$X278*$F278,0)),$X278*$F278*(VLOOKUP($Q278,'Workforce distribution'!$C$8:$AD$30,AH$7,FALSE)))),0)</f>
        <v>0</v>
      </c>
      <c r="AI278" s="30">
        <f>_xlfn.IFNA(IF($O278="days",$Y278*(VLOOKUP($K278,'Bed parameters'!$A$9:$I$12,9,FALSE))*$F278*(VLOOKUP($Q278,'Workforce distribution'!$C$8:$AD$30,AI$7,FALSE)),IF($Q278="n/a",(IF($P278=AI$6,$X278*$F278,0)),$X278*$F278*(VLOOKUP($Q278,'Workforce distribution'!$C$8:$AD$30,AI$7,FALSE)))),0)</f>
        <v>0</v>
      </c>
      <c r="AJ278" s="30">
        <f>_xlfn.IFNA(IF($O278="days",$Y278*(VLOOKUP($K278,'Bed parameters'!$A$9:$I$12,9,FALSE))*$F278*(VLOOKUP($Q278,'Workforce distribution'!$C$8:$AD$30,AJ$7,FALSE)),IF($Q278="n/a",(IF($P278=AJ$6,$X278*$F278,0)),$X278*$F278*(VLOOKUP($Q278,'Workforce distribution'!$C$8:$AD$30,AJ$7,FALSE)))),0)</f>
        <v>0</v>
      </c>
      <c r="AK278" s="30">
        <f>_xlfn.IFNA(IF($O278="days",$Y278*(VLOOKUP($K278,'Bed parameters'!$A$9:$I$12,9,FALSE))*$F278*(VLOOKUP($Q278,'Workforce distribution'!$C$8:$AD$30,AK$7,FALSE)),IF($Q278="n/a",(IF($P278=AK$6,$X278*$F278,0)),$X278*$F278*(VLOOKUP($Q278,'Workforce distribution'!$C$8:$AD$30,AK$7,FALSE)))),0)</f>
        <v>0</v>
      </c>
      <c r="AL278" s="30">
        <f>_xlfn.IFNA(IF($O278="days",$Y278*(VLOOKUP($K278,'Bed parameters'!$A$9:$I$12,9,FALSE))*$F278*(VLOOKUP($Q278,'Workforce distribution'!$C$8:$AD$30,AL$7,FALSE)),IF($Q278="n/a",(IF($P278=AL$6,$X278*$F278,0)),$X278*$F278*(VLOOKUP($Q278,'Workforce distribution'!$C$8:$AD$30,AL$7,FALSE)))),0)</f>
        <v>0</v>
      </c>
      <c r="AM278" s="30">
        <f>_xlfn.IFNA(IF($O278="days",$Y278*(VLOOKUP($K278,'Bed parameters'!$A$9:$I$12,9,FALSE))*$F278*(VLOOKUP($Q278,'Workforce distribution'!$C$8:$AD$30,AM$7,FALSE)),IF($Q278="n/a",(IF($P278=AM$6,$X278*$F278,0)),$X278*$F278*(VLOOKUP($Q278,'Workforce distribution'!$C$8:$AD$30,AM$7,FALSE)))),0)</f>
        <v>0</v>
      </c>
      <c r="AN278" s="30">
        <f>_xlfn.IFNA(IF($O278="days",$Y278*(VLOOKUP($K278,'Bed parameters'!$A$9:$I$12,9,FALSE))*$F278*(VLOOKUP($Q278,'Workforce distribution'!$C$8:$AD$30,AN$7,FALSE)),IF($Q278="n/a",(IF($P278=AN$6,$X278*$F278,0)),$X278*$F278*(VLOOKUP($Q278,'Workforce distribution'!$C$8:$AD$30,AN$7,FALSE)))),0)</f>
        <v>0</v>
      </c>
      <c r="AO278" s="30">
        <f>_xlfn.IFNA(IF($O278="days",$Y278*(VLOOKUP($K278,'Bed parameters'!$A$9:$I$12,9,FALSE))*$F278*(VLOOKUP($Q278,'Workforce distribution'!$C$8:$AD$30,AO$7,FALSE)),IF($Q278="n/a",(IF($P278=AO$6,$X278*$F278,0)),$X278*$F278*(VLOOKUP($Q278,'Workforce distribution'!$C$8:$AD$30,AO$7,FALSE)))),0)</f>
        <v>0</v>
      </c>
      <c r="AP278" s="30">
        <f>_xlfn.IFNA(IF($O278="days",$Y278*(VLOOKUP($K278,'Bed parameters'!$A$9:$I$12,9,FALSE))*$F278*(VLOOKUP($Q278,'Workforce distribution'!$C$8:$AD$30,AP$7,FALSE)),IF($Q278="n/a",(IF($P278=AP$6,$X278*$F278,0)),$X278*$F278*(VLOOKUP($Q278,'Workforce distribution'!$C$8:$AD$30,AP$7,FALSE)))),0)</f>
        <v>0</v>
      </c>
      <c r="AQ278" s="30">
        <f>_xlfn.IFNA(IF($O278="days",$Y278*(VLOOKUP($K278,'Bed parameters'!$A$9:$I$12,9,FALSE))*$F278*(VLOOKUP($Q278,'Workforce distribution'!$C$8:$AD$30,AQ$7,FALSE)),IF($Q278="n/a",(IF($P278=AQ$6,$X278*$F278,0)),$X278*$F278*(VLOOKUP($Q278,'Workforce distribution'!$C$8:$AD$30,AQ$7,FALSE)))),0)</f>
        <v>0</v>
      </c>
      <c r="AR278" s="30">
        <f>_xlfn.IFNA(IF($O278="days",$Y278*(VLOOKUP($K278,'Bed parameters'!$A$9:$I$12,9,FALSE))*$F278*(VLOOKUP($Q278,'Workforce distribution'!$C$8:$AD$30,AR$7,FALSE)),IF($Q278="n/a",(IF($P278=AR$6,$X278*$F278,0)),$X278*$F278*(VLOOKUP($Q278,'Workforce distribution'!$C$8:$AD$30,AR$7,FALSE)))),0)</f>
        <v>0</v>
      </c>
      <c r="AS278" s="30">
        <f>_xlfn.IFNA(IF($O278="days",$Y278*(VLOOKUP($K278,'Bed parameters'!$A$9:$I$12,9,FALSE))*$F278*(VLOOKUP($Q278,'Workforce distribution'!$C$8:$AD$30,AS$7,FALSE)),IF($Q278="n/a",(IF($P278=AS$6,$X278*$F278,0)),$X278*$F278*(VLOOKUP($Q278,'Workforce distribution'!$C$8:$AD$30,AS$7,FALSE)))),0)</f>
        <v>0</v>
      </c>
      <c r="AT278" s="30">
        <f>_xlfn.IFNA(IF($O278="days",$Y278*(VLOOKUP($K278,'Bed parameters'!$A$9:$I$12,9,FALSE))*$F278*(VLOOKUP($Q278,'Workforce distribution'!$C$8:$AD$30,AT$7,FALSE)),IF($Q278="n/a",(IF($P278=AT$6,$X278*$F278,0)),$X278*$F278*(VLOOKUP($Q278,'Workforce distribution'!$C$8:$AD$30,AT$7,FALSE)))),0)</f>
        <v>3212.2844820000005</v>
      </c>
      <c r="AU278" s="30">
        <f>_xlfn.IFNA(IF($O278="days",$Y278*(VLOOKUP($K278,'Bed parameters'!$A$9:$I$12,9,FALSE))*$F278*(VLOOKUP($Q278,'Workforce distribution'!$C$8:$AD$30,AU$7,FALSE)),IF($Q278="n/a",(IF($P278=AU$6,$X278*$F278,0)),$X278*$F278*(VLOOKUP($Q278,'Workforce distribution'!$C$8:$AD$30,AU$7,FALSE)))),0)</f>
        <v>0</v>
      </c>
      <c r="AV278" s="30">
        <f>_xlfn.IFNA(IF($O278="days",$Y278*(VLOOKUP($K278,'Bed parameters'!$A$9:$I$12,9,FALSE))*$F278*(VLOOKUP($Q278,'Workforce distribution'!$C$8:$AD$30,AV$7,FALSE)),IF($Q278="n/a",(IF($P278=AV$6,$X278*$F278,0)),$X278*$F278*(VLOOKUP($Q278,'Workforce distribution'!$C$8:$AD$30,AV$7,FALSE)))),0)</f>
        <v>0</v>
      </c>
      <c r="AW278" s="30">
        <f>_xlfn.IFNA(IF($O278="days",$Y278*(VLOOKUP($K278,'Bed parameters'!$A$9:$I$12,9,FALSE))*$F278*(VLOOKUP($Q278,'Workforce distribution'!$C$8:$AD$30,AW$7,FALSE)),IF($Q278="n/a",(IF($P278=AW$6,$X278*$F278,0)),$X278*$F278*(VLOOKUP($Q278,'Workforce distribution'!$C$8:$AD$30,AW$7,FALSE)))),0)</f>
        <v>0</v>
      </c>
      <c r="AX278" s="30">
        <f>_xlfn.IFNA(IF($O278="days",$Y278*(VLOOKUP($K278,'Bed parameters'!$A$9:$I$12,9,FALSE))*$F278*(VLOOKUP($Q278,'Workforce distribution'!$C$8:$AD$30,AX$7,FALSE)),IF($Q278="n/a",(IF($P278=AX$6,$X278*$F278,0)),$X278*$F278*(VLOOKUP($Q278,'Workforce distribution'!$C$8:$AD$30,AX$7,FALSE)))),0)</f>
        <v>0</v>
      </c>
      <c r="AY278" s="30">
        <f>_xlfn.IFNA(IF($O278="days",$Y278*(VLOOKUP($K278,'Bed parameters'!$A$9:$I$12,9,FALSE))*$F278*(VLOOKUP($Q278,'Workforce distribution'!$C$8:$AD$30,AY$7,FALSE)),IF($Q278="n/a",(IF($P278=AY$6,$X278*$F278,0)),$X278*$F278*(VLOOKUP($Q278,'Workforce distribution'!$C$8:$AD$30,AY$7,FALSE)))),0)</f>
        <v>0</v>
      </c>
      <c r="AZ278" s="30">
        <f>_xlfn.IFNA(IF($O278="days",$Y278*(VLOOKUP($K278,'Bed parameters'!$A$9:$I$12,9,FALSE))*$F278*(VLOOKUP($Q278,'Workforce distribution'!$C$8:$AD$30,AZ$7,FALSE)),IF($Q278="n/a",(IF($P278=AZ$6,$X278*$F278,0)),$X278*$F278*(VLOOKUP($Q278,'Workforce distribution'!$C$8:$AD$30,AZ$7,FALSE)))),0)</f>
        <v>0</v>
      </c>
      <c r="BA278" s="30">
        <f>_xlfn.IFNA(IF($O278="days",$Y278*(VLOOKUP($K278,'Bed parameters'!$A$9:$I$12,9,FALSE))*$F278*(VLOOKUP($Q278,'Workforce distribution'!$C$8:$AD$30,BA$7,FALSE)),IF($Q278="n/a",(IF($P278=BA$6,$X278*$F278,0)),$X278*$F278*(VLOOKUP($Q278,'Workforce distribution'!$C$8:$AD$30,BA$7,FALSE)))),0)</f>
        <v>0</v>
      </c>
      <c r="BB278" s="30">
        <f>_xlfn.IFNA(IF($O278="days",$Y278*(VLOOKUP($K278,'Bed parameters'!$A$9:$I$12,9,FALSE))*$F278*(VLOOKUP($Q278,'Workforce distribution'!$C$8:$AD$30,BB$7,FALSE)),IF($Q278="n/a",(IF($P278=BB$6,$X278*$F278,0)),$X278*$F278*(VLOOKUP($Q278,'Workforce distribution'!$C$8:$AD$30,BB$7,FALSE)))),0)</f>
        <v>0</v>
      </c>
      <c r="BC278" s="149">
        <f t="shared" si="41"/>
        <v>1.9468154822365791</v>
      </c>
      <c r="BD278" s="288">
        <f>IF($Q278="n/a",(IF('Workforce hours'!D$30=0,0,(AB278/'Workforce hours'!D$30))),(IF(VLOOKUP($Q278,'Workforce hours'!$C$8:$AD$30,BD$7,FALSE)=0,0,(AB278/(VLOOKUP($Q278,'Workforce hours'!$C$8:$AD$30,BD$7,FALSE))))))</f>
        <v>0</v>
      </c>
      <c r="BE278" s="288">
        <f>IF($Q278="n/a",(IF('Workforce hours'!E$30=0,0,(AC278/'Workforce hours'!E$30))),(IF(VLOOKUP($Q278,'Workforce hours'!$C$8:$AD$30,BE$7,FALSE)=0,0,(AC278/(VLOOKUP($Q278,'Workforce hours'!$C$8:$AD$30,BE$7,FALSE))))))</f>
        <v>0</v>
      </c>
      <c r="BF278" s="288">
        <f>IF($Q278="n/a",(IF('Workforce hours'!F$30=0,0,(AD278/'Workforce hours'!F$30))),(IF(VLOOKUP($Q278,'Workforce hours'!$C$8:$AD$30,BF$7,FALSE)=0,0,(AD278/(VLOOKUP($Q278,'Workforce hours'!$C$8:$AD$30,BF$7,FALSE))))))</f>
        <v>0</v>
      </c>
      <c r="BG278" s="288">
        <f>IF($Q278="n/a",(IF('Workforce hours'!G$30=0,0,(AE278/'Workforce hours'!G$30))),(IF(VLOOKUP($Q278,'Workforce hours'!$C$8:$AD$30,BG$7,FALSE)=0,0,(AE278/(VLOOKUP($Q278,'Workforce hours'!$C$8:$AD$30,BG$7,FALSE))))))</f>
        <v>0</v>
      </c>
      <c r="BH278" s="288">
        <f>IF($Q278="n/a",(IF('Workforce hours'!H$30=0,0,(AF278/'Workforce hours'!H$30))),(IF(VLOOKUP($Q278,'Workforce hours'!$C$8:$AD$30,BH$7,FALSE)=0,0,(AF278/(VLOOKUP($Q278,'Workforce hours'!$C$8:$AD$30,BH$7,FALSE))))))</f>
        <v>0</v>
      </c>
      <c r="BI278" s="288">
        <f>IF($Q278="n/a",(IF('Workforce hours'!I$30=0,0,(AG278/'Workforce hours'!I$30))),(IF(VLOOKUP($Q278,'Workforce hours'!$C$8:$AD$30,BI$7,FALSE)=0,0,(AG278/(VLOOKUP($Q278,'Workforce hours'!$C$8:$AD$30,BI$7,FALSE))))))</f>
        <v>0</v>
      </c>
      <c r="BJ278" s="288">
        <f>IF($Q278="n/a",(IF('Workforce hours'!J$30=0,0,(AH278/'Workforce hours'!J$30))),(IF(VLOOKUP($Q278,'Workforce hours'!$C$8:$AD$30,BJ$7,FALSE)=0,0,(AH278/(VLOOKUP($Q278,'Workforce hours'!$C$8:$AD$30,BJ$7,FALSE))))))</f>
        <v>0</v>
      </c>
      <c r="BK278" s="288">
        <f>IF($Q278="n/a",(IF('Workforce hours'!K$30=0,0,(AI278/'Workforce hours'!K$30))),(IF(VLOOKUP($Q278,'Workforce hours'!$C$8:$AD$30,BK$7,FALSE)=0,0,(AI278/(VLOOKUP($Q278,'Workforce hours'!$C$8:$AD$30,BK$7,FALSE))))))</f>
        <v>0</v>
      </c>
      <c r="BL278" s="288">
        <f>IF($Q278="n/a",(IF('Workforce hours'!L$30=0,0,(AJ278/'Workforce hours'!L$30))),(IF(VLOOKUP($Q278,'Workforce hours'!$C$8:$AD$30,BL$7,FALSE)=0,0,(AJ278/(VLOOKUP($Q278,'Workforce hours'!$C$8:$AD$30,BL$7,FALSE))))))</f>
        <v>0</v>
      </c>
      <c r="BM278" s="288">
        <f>IF($Q278="n/a",(IF('Workforce hours'!M$30=0,0,(AK278/'Workforce hours'!M$30))),(IF(VLOOKUP($Q278,'Workforce hours'!$C$8:$AD$30,BM$7,FALSE)=0,0,(AK278/(VLOOKUP($Q278,'Workforce hours'!$C$8:$AD$30,BM$7,FALSE))))))</f>
        <v>0</v>
      </c>
      <c r="BN278" s="288">
        <f>IF($Q278="n/a",(IF('Workforce hours'!N$30=0,0,(AL278/'Workforce hours'!N$30))),(IF(VLOOKUP($Q278,'Workforce hours'!$C$8:$AD$30,BN$7,FALSE)=0,0,(AL278/(VLOOKUP($Q278,'Workforce hours'!$C$8:$AD$30,BN$7,FALSE))))))</f>
        <v>0</v>
      </c>
      <c r="BO278" s="288">
        <f>IF($Q278="n/a",(IF('Workforce hours'!O$30=0,0,(AM278/'Workforce hours'!O$30))),(IF(VLOOKUP($Q278,'Workforce hours'!$C$8:$AD$30,BO$7,FALSE)=0,0,(AM278/(VLOOKUP($Q278,'Workforce hours'!$C$8:$AD$30,BO$7,FALSE))))))</f>
        <v>0</v>
      </c>
      <c r="BP278" s="288">
        <f>IF($Q278="n/a",(IF('Workforce hours'!P$30=0,0,(AN278/'Workforce hours'!P$30))),(IF(VLOOKUP($Q278,'Workforce hours'!$C$8:$AD$30,BP$7,FALSE)=0,0,(AN278/(VLOOKUP($Q278,'Workforce hours'!$C$8:$AD$30,BP$7,FALSE))))))</f>
        <v>0</v>
      </c>
      <c r="BQ278" s="288">
        <f>IF($Q278="n/a",(IF('Workforce hours'!Q$30=0,0,(AO278/'Workforce hours'!Q$30))),(IF(VLOOKUP($Q278,'Workforce hours'!$C$8:$AD$30,BQ$7,FALSE)=0,0,(AO278/(VLOOKUP($Q278,'Workforce hours'!$C$8:$AD$30,BQ$7,FALSE))))))</f>
        <v>0</v>
      </c>
      <c r="BR278" s="288">
        <f>IF($Q278="n/a",(IF('Workforce hours'!R$30=0,0,(AP278/'Workforce hours'!R$30))),(IF(VLOOKUP($Q278,'Workforce hours'!$C$8:$AD$30,BR$7,FALSE)=0,0,(AP278/(VLOOKUP($Q278,'Workforce hours'!$C$8:$AD$30,BR$7,FALSE))))))</f>
        <v>0</v>
      </c>
      <c r="BS278" s="288">
        <f>IF($Q278="n/a",(IF('Workforce hours'!S$30=0,0,(AQ278/'Workforce hours'!S$30))),(IF(VLOOKUP($Q278,'Workforce hours'!$C$8:$AD$30,BS$7,FALSE)=0,0,(AQ278/(VLOOKUP($Q278,'Workforce hours'!$C$8:$AD$30,BS$7,FALSE))))))</f>
        <v>0</v>
      </c>
      <c r="BT278" s="288">
        <f>IF($Q278="n/a",(IF('Workforce hours'!T$30=0,0,(AR278/'Workforce hours'!T$30))),(IF(VLOOKUP($Q278,'Workforce hours'!$C$8:$AD$30,BT$7,FALSE)=0,0,(AR278/(VLOOKUP($Q278,'Workforce hours'!$C$8:$AD$30,BT$7,FALSE))))))</f>
        <v>0</v>
      </c>
      <c r="BU278" s="288">
        <f>IF($Q278="n/a",(IF('Workforce hours'!U$30=0,0,(AS278/'Workforce hours'!U$30))),(IF(VLOOKUP($Q278,'Workforce hours'!$C$8:$AD$30,BU$7,FALSE)=0,0,(AS278/(VLOOKUP($Q278,'Workforce hours'!$C$8:$AD$30,BU$7,FALSE))))))</f>
        <v>0</v>
      </c>
      <c r="BV278" s="288">
        <f>IF($Q278="n/a",(IF('Workforce hours'!V$30=0,0,(AT278/'Workforce hours'!V$30))),(IF(VLOOKUP($Q278,'Workforce hours'!$C$8:$AD$30,BV$7,FALSE)=0,0,(AT278/(VLOOKUP($Q278,'Workforce hours'!$C$8:$AD$30,BV$7,FALSE))))))</f>
        <v>1.9468154822365791</v>
      </c>
      <c r="BW278" s="288">
        <f>IF($Q278="n/a",(IF('Workforce hours'!W$30=0,0,(AU278/'Workforce hours'!W$30))),(IF(VLOOKUP($Q278,'Workforce hours'!$C$8:$AD$30,BW$7,FALSE)=0,0,(AU278/(VLOOKUP($Q278,'Workforce hours'!$C$8:$AD$30,BW$7,FALSE))))))</f>
        <v>0</v>
      </c>
      <c r="BX278" s="288">
        <f>IF($Q278="n/a",(IF('Workforce hours'!X$30=0,0,(AV278/'Workforce hours'!X$30))),(IF(VLOOKUP($Q278,'Workforce hours'!$C$8:$AD$30,BX$7,FALSE)=0,0,(AV278/(VLOOKUP($Q278,'Workforce hours'!$C$8:$AD$30,BX$7,FALSE))))))</f>
        <v>0</v>
      </c>
      <c r="BY278" s="288">
        <f>IF($Q278="n/a",(IF('Workforce hours'!Y$30=0,0,(AW278/'Workforce hours'!Y$30))),(IF(VLOOKUP($Q278,'Workforce hours'!$C$8:$AD$30,BY$7,FALSE)=0,0,(AW278/(VLOOKUP($Q278,'Workforce hours'!$C$8:$AD$30,BY$7,FALSE))))))</f>
        <v>0</v>
      </c>
      <c r="BZ278" s="288">
        <f>IF($Q278="n/a",(IF('Workforce hours'!Z$30=0,0,(AX278/'Workforce hours'!Z$30))),(IF(VLOOKUP($Q278,'Workforce hours'!$C$8:$AD$30,BZ$7,FALSE)=0,0,(AX278/(VLOOKUP($Q278,'Workforce hours'!$C$8:$AD$30,BZ$7,FALSE))))))</f>
        <v>0</v>
      </c>
      <c r="CA278" s="288">
        <f>IF($Q278="n/a",(IF('Workforce hours'!AA$30=0,0,(AY278/'Workforce hours'!AA$30))),(IF(VLOOKUP($Q278,'Workforce hours'!$C$8:$AD$30,CA$7,FALSE)=0,0,(AY278/(VLOOKUP($Q278,'Workforce hours'!$C$8:$AD$30,CA$7,FALSE))))))</f>
        <v>0</v>
      </c>
      <c r="CB278" s="288">
        <f>IF($Q278="n/a",(IF('Workforce hours'!AB$30=0,0,(AZ278/'Workforce hours'!AB$30))),(IF(VLOOKUP($Q278,'Workforce hours'!$C$8:$AD$30,CB$7,FALSE)=0,0,(AZ278/(VLOOKUP($Q278,'Workforce hours'!$C$8:$AD$30,CB$7,FALSE))))))</f>
        <v>0</v>
      </c>
      <c r="CC278" s="288">
        <f>IF($Q278="n/a",(IF('Workforce hours'!AC$30=0,0,(BA278/'Workforce hours'!AC$30))),(IF(VLOOKUP($Q278,'Workforce hours'!$C$8:$AD$30,CC$7,FALSE)=0,0,(BA278/(VLOOKUP($Q278,'Workforce hours'!$C$8:$AD$30,CC$7,FALSE))))))</f>
        <v>0</v>
      </c>
      <c r="CD278" s="288">
        <f>IF($Q278="n/a",(IF('Workforce hours'!AD$30=0,0,(BB278/'Workforce hours'!AD$30))),(IF(VLOOKUP($Q278,'Workforce hours'!$C$8:$AD$30,CD$7,FALSE)=0,0,(BB278/(VLOOKUP($Q278,'Workforce hours'!$C$8:$AD$30,CD$7,FALSE))))))</f>
        <v>0</v>
      </c>
      <c r="CE278" s="289">
        <f t="shared" si="42"/>
        <v>0</v>
      </c>
      <c r="CF278" s="290">
        <f>BD278*'Workforce costs'!B$9*(1+'Workforce costs'!B$10)*(1+'Workforce costs'!B$11)</f>
        <v>0</v>
      </c>
      <c r="CG278" s="290">
        <f>BE278*'Workforce costs'!C$9*(1+'Workforce costs'!C$10)*(1+'Workforce costs'!C$11)</f>
        <v>0</v>
      </c>
      <c r="CH278" s="290">
        <f>BF278*'Workforce costs'!D$9*(1+'Workforce costs'!D$10)*(1+'Workforce costs'!D$11)</f>
        <v>0</v>
      </c>
      <c r="CI278" s="290">
        <f>BG278*'Workforce costs'!E$9*(1+'Workforce costs'!E$10)*(1+'Workforce costs'!E$11)</f>
        <v>0</v>
      </c>
      <c r="CJ278" s="290">
        <f>BH278*'Workforce costs'!F$9*(1+'Workforce costs'!F$10)*(1+'Workforce costs'!F$11)</f>
        <v>0</v>
      </c>
      <c r="CK278" s="290">
        <f>BI278*'Workforce costs'!G$9*(1+'Workforce costs'!G$10)*(1+'Workforce costs'!G$11)</f>
        <v>0</v>
      </c>
      <c r="CL278" s="290">
        <f>BJ278*'Workforce costs'!H$9*(1+'Workforce costs'!H$10)*(1+'Workforce costs'!H$11)</f>
        <v>0</v>
      </c>
      <c r="CM278" s="290">
        <f>BK278*'Workforce costs'!I$9*(1+'Workforce costs'!I$10)*(1+'Workforce costs'!I$11)</f>
        <v>0</v>
      </c>
      <c r="CN278" s="290">
        <f>BL278*'Workforce costs'!J$9*(1+'Workforce costs'!J$10)*(1+'Workforce costs'!J$11)</f>
        <v>0</v>
      </c>
      <c r="CO278" s="290">
        <f>BM278*'Workforce costs'!K$9*(1+'Workforce costs'!K$10)*(1+'Workforce costs'!K$11)</f>
        <v>0</v>
      </c>
      <c r="CP278" s="290">
        <f>BN278*'Workforce costs'!L$9*(1+'Workforce costs'!L$10)*(1+'Workforce costs'!L$11)</f>
        <v>0</v>
      </c>
      <c r="CQ278" s="290">
        <f>BO278*'Workforce costs'!M$9*(1+'Workforce costs'!M$10)*(1+'Workforce costs'!M$11)</f>
        <v>0</v>
      </c>
      <c r="CR278" s="290">
        <f>BP278*'Workforce costs'!N$9*(1+'Workforce costs'!N$10)*(1+'Workforce costs'!N$11)</f>
        <v>0</v>
      </c>
      <c r="CS278" s="290">
        <f>BQ278*'Workforce costs'!O$9*(1+'Workforce costs'!O$10)*(1+'Workforce costs'!O$11)</f>
        <v>0</v>
      </c>
      <c r="CT278" s="290">
        <f>BR278*'Workforce costs'!P$9*(1+'Workforce costs'!P$10)*(1+'Workforce costs'!P$11)</f>
        <v>0</v>
      </c>
      <c r="CU278" s="290">
        <f>BS278*'Workforce costs'!Q$9*(1+'Workforce costs'!Q$10)*(1+'Workforce costs'!Q$11)</f>
        <v>0</v>
      </c>
      <c r="CV278" s="290">
        <f>BT278*'Workforce costs'!R$9*(1+'Workforce costs'!R$10)*(1+'Workforce costs'!R$11)</f>
        <v>0</v>
      </c>
      <c r="CW278" s="290">
        <f>BU278*'Workforce costs'!S$9*(1+'Workforce costs'!S$10)*(1+'Workforce costs'!S$11)</f>
        <v>0</v>
      </c>
      <c r="CX278" s="290">
        <f>BV278*'Workforce costs'!T$9*(1+'Workforce costs'!T$10)*(1+'Workforce costs'!T$11)</f>
        <v>0</v>
      </c>
      <c r="CY278" s="290">
        <f>BW278*'Workforce costs'!U$9*(1+'Workforce costs'!U$10)*(1+'Workforce costs'!U$11)</f>
        <v>0</v>
      </c>
      <c r="CZ278" s="290">
        <f>BX278*'Workforce costs'!V$9*(1+'Workforce costs'!V$10)*(1+'Workforce costs'!V$11)</f>
        <v>0</v>
      </c>
      <c r="DA278" s="290">
        <f>BY278*'Workforce costs'!W$9*(1+'Workforce costs'!W$10)*(1+'Workforce costs'!W$11)</f>
        <v>0</v>
      </c>
      <c r="DB278" s="290">
        <f>BZ278*'Workforce costs'!X$9*(1+'Workforce costs'!X$10)*(1+'Workforce costs'!X$11)</f>
        <v>0</v>
      </c>
      <c r="DC278" s="290">
        <f>CA278*'Workforce costs'!Y$9*(1+'Workforce costs'!Y$10)*(1+'Workforce costs'!Y$11)</f>
        <v>0</v>
      </c>
      <c r="DD278" s="290">
        <f>CB278*'Workforce costs'!Z$9*(1+'Workforce costs'!Z$10)*(1+'Workforce costs'!Z$11)</f>
        <v>0</v>
      </c>
      <c r="DE278" s="290">
        <f>CC278*'Workforce costs'!AA$9*(1+'Workforce costs'!AA$10)*(1+'Workforce costs'!AA$11)</f>
        <v>0</v>
      </c>
      <c r="DF278" s="290">
        <f>CD278*'Workforce costs'!AB$9*(1+'Workforce costs'!AB$10)*(1+'Workforce costs'!AB$11)</f>
        <v>0</v>
      </c>
    </row>
    <row r="279" spans="1:110" x14ac:dyDescent="0.3">
      <c r="A279" s="2" t="str">
        <f>Outputs!$A$4</f>
        <v>Australia</v>
      </c>
      <c r="B279" s="2" t="str">
        <f t="shared" si="35"/>
        <v>Australia 18to24</v>
      </c>
      <c r="C279" s="30">
        <f>VLOOKUP($B279,Populations!$D$15:$H$1920,3,FALSE)</f>
        <v>2374194</v>
      </c>
      <c r="D279" s="255">
        <f>IF(OR($H279="General pop",$H279="Schools",$H279="Workplace",$H279="Skills Training",$H279="Digital Supports"),1,VLOOKUP($B279,Populations!$D$15:$H$1920,5,FALSE))</f>
        <v>1</v>
      </c>
      <c r="E279" s="88">
        <f>VLOOKUP(I279,Epidemiology!$C$10:$H$47,6,FALSE)</f>
        <v>820</v>
      </c>
      <c r="F279" s="102">
        <f>'Care profiles'!R280</f>
        <v>1</v>
      </c>
      <c r="G279" s="15" t="str">
        <f>'Care profiles'!A280</f>
        <v>18to24</v>
      </c>
      <c r="H279" s="15" t="str">
        <f>'Care profiles'!B280</f>
        <v>Attempts</v>
      </c>
      <c r="I279" s="15" t="str">
        <f>'Care profiles'!C280</f>
        <v>Attempts_18-24yrs</v>
      </c>
      <c r="J279" s="15" t="str">
        <f>'Care profiles'!D280</f>
        <v>Care profile</v>
      </c>
      <c r="K279" s="15" t="str">
        <f>'Care profiles'!E280</f>
        <v>Assessment and Planning</v>
      </c>
      <c r="L279" s="104">
        <f>'Care profiles'!F280</f>
        <v>0.33</v>
      </c>
      <c r="M279" s="15">
        <f>'Care profiles'!G280</f>
        <v>2</v>
      </c>
      <c r="N279" s="15">
        <f>'Care profiles'!H280</f>
        <v>30</v>
      </c>
      <c r="O279" s="15" t="str">
        <f>'Care profiles'!I280</f>
        <v>min</v>
      </c>
      <c r="P279" s="15" t="str">
        <f>'Care profiles'!J280</f>
        <v>Peer Worker/Vocationally Qualified</v>
      </c>
      <c r="Q279" s="15" t="str">
        <f>'Care profiles'!K280</f>
        <v>n/a</v>
      </c>
      <c r="R279" s="15" t="str">
        <f>'Care profiles'!M280</f>
        <v>Y</v>
      </c>
      <c r="S279" s="15" t="str">
        <f>'Care profiles'!O280</f>
        <v>N</v>
      </c>
      <c r="T279" s="15" t="str">
        <f>'Care profiles'!Q280</f>
        <v>N</v>
      </c>
      <c r="U279" s="30">
        <f t="shared" si="36"/>
        <v>19468.390800000001</v>
      </c>
      <c r="V279" s="30">
        <f t="shared" si="37"/>
        <v>6424.568964000001</v>
      </c>
      <c r="W279" s="30">
        <f>IF(M279="n/a",0,IF(O279="days",V279*M279*(1+(VLOOKUP(K279,'Bed parameters'!$A$9:$G$12,7,FALSE))),V279*M279))</f>
        <v>12849.137928000002</v>
      </c>
      <c r="X279" s="30">
        <f t="shared" si="38"/>
        <v>6424.568964000001</v>
      </c>
      <c r="Y279" s="30">
        <f t="shared" si="39"/>
        <v>0</v>
      </c>
      <c r="Z279" s="113">
        <f>_xlfn.IFNA(Y279/((VLOOKUP(K279,'Bed parameters'!$A$9:$G$12,3,FALSE))*(VLOOKUP(K279,'Bed parameters'!$A$9:$G$12,5,FALSE))),0)</f>
        <v>0</v>
      </c>
      <c r="AA279" s="30">
        <f t="shared" si="40"/>
        <v>6424.568964000001</v>
      </c>
      <c r="AB279" s="30">
        <f>_xlfn.IFNA(IF($O279="days",$Y279*(VLOOKUP($K279,'Bed parameters'!$A$9:$I$12,9,FALSE))*$F279*(VLOOKUP($Q279,'Workforce distribution'!$C$8:$AD$30,AB$7,FALSE)),IF($Q279="n/a",(IF($P279=AB$6,$X279*$F279,0)),$X279*$F279*(VLOOKUP($Q279,'Workforce distribution'!$C$8:$AD$30,AB$7,FALSE)))),0)</f>
        <v>0</v>
      </c>
      <c r="AC279" s="30">
        <f>_xlfn.IFNA(IF($O279="days",$Y279*(VLOOKUP($K279,'Bed parameters'!$A$9:$I$12,9,FALSE))*$F279*(VLOOKUP($Q279,'Workforce distribution'!$C$8:$AD$30,AC$7,FALSE)),IF($Q279="n/a",(IF($P279=AC$6,$X279*$F279,0)),$X279*$F279*(VLOOKUP($Q279,'Workforce distribution'!$C$8:$AD$30,AC$7,FALSE)))),0)</f>
        <v>0</v>
      </c>
      <c r="AD279" s="30">
        <f>_xlfn.IFNA(IF($O279="days",$Y279*(VLOOKUP($K279,'Bed parameters'!$A$9:$I$12,9,FALSE))*$F279*(VLOOKUP($Q279,'Workforce distribution'!$C$8:$AD$30,AD$7,FALSE)),IF($Q279="n/a",(IF($P279=AD$6,$X279*$F279,0)),$X279*$F279*(VLOOKUP($Q279,'Workforce distribution'!$C$8:$AD$30,AD$7,FALSE)))),0)</f>
        <v>0</v>
      </c>
      <c r="AE279" s="30">
        <f>_xlfn.IFNA(IF($O279="days",$Y279*(VLOOKUP($K279,'Bed parameters'!$A$9:$I$12,9,FALSE))*$F279*(VLOOKUP($Q279,'Workforce distribution'!$C$8:$AD$30,AE$7,FALSE)),IF($Q279="n/a",(IF($P279=AE$6,$X279*$F279,0)),$X279*$F279*(VLOOKUP($Q279,'Workforce distribution'!$C$8:$AD$30,AE$7,FALSE)))),0)</f>
        <v>0</v>
      </c>
      <c r="AF279" s="30">
        <f>_xlfn.IFNA(IF($O279="days",$Y279*(VLOOKUP($K279,'Bed parameters'!$A$9:$I$12,9,FALSE))*$F279*(VLOOKUP($Q279,'Workforce distribution'!$C$8:$AD$30,AF$7,FALSE)),IF($Q279="n/a",(IF($P279=AF$6,$X279*$F279,0)),$X279*$F279*(VLOOKUP($Q279,'Workforce distribution'!$C$8:$AD$30,AF$7,FALSE)))),0)</f>
        <v>0</v>
      </c>
      <c r="AG279" s="30">
        <f>_xlfn.IFNA(IF($O279="days",$Y279*(VLOOKUP($K279,'Bed parameters'!$A$9:$I$12,9,FALSE))*$F279*(VLOOKUP($Q279,'Workforce distribution'!$C$8:$AD$30,AG$7,FALSE)),IF($Q279="n/a",(IF($P279=AG$6,$X279*$F279,0)),$X279*$F279*(VLOOKUP($Q279,'Workforce distribution'!$C$8:$AD$30,AG$7,FALSE)))),0)</f>
        <v>0</v>
      </c>
      <c r="AH279" s="30">
        <f>_xlfn.IFNA(IF($O279="days",$Y279*(VLOOKUP($K279,'Bed parameters'!$A$9:$I$12,9,FALSE))*$F279*(VLOOKUP($Q279,'Workforce distribution'!$C$8:$AD$30,AH$7,FALSE)),IF($Q279="n/a",(IF($P279=AH$6,$X279*$F279,0)),$X279*$F279*(VLOOKUP($Q279,'Workforce distribution'!$C$8:$AD$30,AH$7,FALSE)))),0)</f>
        <v>0</v>
      </c>
      <c r="AI279" s="30">
        <f>_xlfn.IFNA(IF($O279="days",$Y279*(VLOOKUP($K279,'Bed parameters'!$A$9:$I$12,9,FALSE))*$F279*(VLOOKUP($Q279,'Workforce distribution'!$C$8:$AD$30,AI$7,FALSE)),IF($Q279="n/a",(IF($P279=AI$6,$X279*$F279,0)),$X279*$F279*(VLOOKUP($Q279,'Workforce distribution'!$C$8:$AD$30,AI$7,FALSE)))),0)</f>
        <v>0</v>
      </c>
      <c r="AJ279" s="30">
        <f>_xlfn.IFNA(IF($O279="days",$Y279*(VLOOKUP($K279,'Bed parameters'!$A$9:$I$12,9,FALSE))*$F279*(VLOOKUP($Q279,'Workforce distribution'!$C$8:$AD$30,AJ$7,FALSE)),IF($Q279="n/a",(IF($P279=AJ$6,$X279*$F279,0)),$X279*$F279*(VLOOKUP($Q279,'Workforce distribution'!$C$8:$AD$30,AJ$7,FALSE)))),0)</f>
        <v>0</v>
      </c>
      <c r="AK279" s="30">
        <f>_xlfn.IFNA(IF($O279="days",$Y279*(VLOOKUP($K279,'Bed parameters'!$A$9:$I$12,9,FALSE))*$F279*(VLOOKUP($Q279,'Workforce distribution'!$C$8:$AD$30,AK$7,FALSE)),IF($Q279="n/a",(IF($P279=AK$6,$X279*$F279,0)),$X279*$F279*(VLOOKUP($Q279,'Workforce distribution'!$C$8:$AD$30,AK$7,FALSE)))),0)</f>
        <v>0</v>
      </c>
      <c r="AL279" s="30">
        <f>_xlfn.IFNA(IF($O279="days",$Y279*(VLOOKUP($K279,'Bed parameters'!$A$9:$I$12,9,FALSE))*$F279*(VLOOKUP($Q279,'Workforce distribution'!$C$8:$AD$30,AL$7,FALSE)),IF($Q279="n/a",(IF($P279=AL$6,$X279*$F279,0)),$X279*$F279*(VLOOKUP($Q279,'Workforce distribution'!$C$8:$AD$30,AL$7,FALSE)))),0)</f>
        <v>0</v>
      </c>
      <c r="AM279" s="30">
        <f>_xlfn.IFNA(IF($O279="days",$Y279*(VLOOKUP($K279,'Bed parameters'!$A$9:$I$12,9,FALSE))*$F279*(VLOOKUP($Q279,'Workforce distribution'!$C$8:$AD$30,AM$7,FALSE)),IF($Q279="n/a",(IF($P279=AM$6,$X279*$F279,0)),$X279*$F279*(VLOOKUP($Q279,'Workforce distribution'!$C$8:$AD$30,AM$7,FALSE)))),0)</f>
        <v>0</v>
      </c>
      <c r="AN279" s="30">
        <f>_xlfn.IFNA(IF($O279="days",$Y279*(VLOOKUP($K279,'Bed parameters'!$A$9:$I$12,9,FALSE))*$F279*(VLOOKUP($Q279,'Workforce distribution'!$C$8:$AD$30,AN$7,FALSE)),IF($Q279="n/a",(IF($P279=AN$6,$X279*$F279,0)),$X279*$F279*(VLOOKUP($Q279,'Workforce distribution'!$C$8:$AD$30,AN$7,FALSE)))),0)</f>
        <v>0</v>
      </c>
      <c r="AO279" s="30">
        <f>_xlfn.IFNA(IF($O279="days",$Y279*(VLOOKUP($K279,'Bed parameters'!$A$9:$I$12,9,FALSE))*$F279*(VLOOKUP($Q279,'Workforce distribution'!$C$8:$AD$30,AO$7,FALSE)),IF($Q279="n/a",(IF($P279=AO$6,$X279*$F279,0)),$X279*$F279*(VLOOKUP($Q279,'Workforce distribution'!$C$8:$AD$30,AO$7,FALSE)))),0)</f>
        <v>0</v>
      </c>
      <c r="AP279" s="30">
        <f>_xlfn.IFNA(IF($O279="days",$Y279*(VLOOKUP($K279,'Bed parameters'!$A$9:$I$12,9,FALSE))*$F279*(VLOOKUP($Q279,'Workforce distribution'!$C$8:$AD$30,AP$7,FALSE)),IF($Q279="n/a",(IF($P279=AP$6,$X279*$F279,0)),$X279*$F279*(VLOOKUP($Q279,'Workforce distribution'!$C$8:$AD$30,AP$7,FALSE)))),0)</f>
        <v>0</v>
      </c>
      <c r="AQ279" s="30">
        <f>_xlfn.IFNA(IF($O279="days",$Y279*(VLOOKUP($K279,'Bed parameters'!$A$9:$I$12,9,FALSE))*$F279*(VLOOKUP($Q279,'Workforce distribution'!$C$8:$AD$30,AQ$7,FALSE)),IF($Q279="n/a",(IF($P279=AQ$6,$X279*$F279,0)),$X279*$F279*(VLOOKUP($Q279,'Workforce distribution'!$C$8:$AD$30,AQ$7,FALSE)))),0)</f>
        <v>0</v>
      </c>
      <c r="AR279" s="30">
        <f>_xlfn.IFNA(IF($O279="days",$Y279*(VLOOKUP($K279,'Bed parameters'!$A$9:$I$12,9,FALSE))*$F279*(VLOOKUP($Q279,'Workforce distribution'!$C$8:$AD$30,AR$7,FALSE)),IF($Q279="n/a",(IF($P279=AR$6,$X279*$F279,0)),$X279*$F279*(VLOOKUP($Q279,'Workforce distribution'!$C$8:$AD$30,AR$7,FALSE)))),0)</f>
        <v>0</v>
      </c>
      <c r="AS279" s="30">
        <f>_xlfn.IFNA(IF($O279="days",$Y279*(VLOOKUP($K279,'Bed parameters'!$A$9:$I$12,9,FALSE))*$F279*(VLOOKUP($Q279,'Workforce distribution'!$C$8:$AD$30,AS$7,FALSE)),IF($Q279="n/a",(IF($P279=AS$6,$X279*$F279,0)),$X279*$F279*(VLOOKUP($Q279,'Workforce distribution'!$C$8:$AD$30,AS$7,FALSE)))),0)</f>
        <v>0</v>
      </c>
      <c r="AT279" s="30">
        <f>_xlfn.IFNA(IF($O279="days",$Y279*(VLOOKUP($K279,'Bed parameters'!$A$9:$I$12,9,FALSE))*$F279*(VLOOKUP($Q279,'Workforce distribution'!$C$8:$AD$30,AT$7,FALSE)),IF($Q279="n/a",(IF($P279=AT$6,$X279*$F279,0)),$X279*$F279*(VLOOKUP($Q279,'Workforce distribution'!$C$8:$AD$30,AT$7,FALSE)))),0)</f>
        <v>0</v>
      </c>
      <c r="AU279" s="30">
        <f>_xlfn.IFNA(IF($O279="days",$Y279*(VLOOKUP($K279,'Bed parameters'!$A$9:$I$12,9,FALSE))*$F279*(VLOOKUP($Q279,'Workforce distribution'!$C$8:$AD$30,AU$7,FALSE)),IF($Q279="n/a",(IF($P279=AU$6,$X279*$F279,0)),$X279*$F279*(VLOOKUP($Q279,'Workforce distribution'!$C$8:$AD$30,AU$7,FALSE)))),0)</f>
        <v>0</v>
      </c>
      <c r="AV279" s="30">
        <f>_xlfn.IFNA(IF($O279="days",$Y279*(VLOOKUP($K279,'Bed parameters'!$A$9:$I$12,9,FALSE))*$F279*(VLOOKUP($Q279,'Workforce distribution'!$C$8:$AD$30,AV$7,FALSE)),IF($Q279="n/a",(IF($P279=AV$6,$X279*$F279,0)),$X279*$F279*(VLOOKUP($Q279,'Workforce distribution'!$C$8:$AD$30,AV$7,FALSE)))),0)</f>
        <v>0</v>
      </c>
      <c r="AW279" s="30">
        <f>_xlfn.IFNA(IF($O279="days",$Y279*(VLOOKUP($K279,'Bed parameters'!$A$9:$I$12,9,FALSE))*$F279*(VLOOKUP($Q279,'Workforce distribution'!$C$8:$AD$30,AW$7,FALSE)),IF($Q279="n/a",(IF($P279=AW$6,$X279*$F279,0)),$X279*$F279*(VLOOKUP($Q279,'Workforce distribution'!$C$8:$AD$30,AW$7,FALSE)))),0)</f>
        <v>0</v>
      </c>
      <c r="AX279" s="30">
        <f>_xlfn.IFNA(IF($O279="days",$Y279*(VLOOKUP($K279,'Bed parameters'!$A$9:$I$12,9,FALSE))*$F279*(VLOOKUP($Q279,'Workforce distribution'!$C$8:$AD$30,AX$7,FALSE)),IF($Q279="n/a",(IF($P279=AX$6,$X279*$F279,0)),$X279*$F279*(VLOOKUP($Q279,'Workforce distribution'!$C$8:$AD$30,AX$7,FALSE)))),0)</f>
        <v>0</v>
      </c>
      <c r="AY279" s="30">
        <f>_xlfn.IFNA(IF($O279="days",$Y279*(VLOOKUP($K279,'Bed parameters'!$A$9:$I$12,9,FALSE))*$F279*(VLOOKUP($Q279,'Workforce distribution'!$C$8:$AD$30,AY$7,FALSE)),IF($Q279="n/a",(IF($P279=AY$6,$X279*$F279,0)),$X279*$F279*(VLOOKUP($Q279,'Workforce distribution'!$C$8:$AD$30,AY$7,FALSE)))),0)</f>
        <v>0</v>
      </c>
      <c r="AZ279" s="30">
        <f>_xlfn.IFNA(IF($O279="days",$Y279*(VLOOKUP($K279,'Bed parameters'!$A$9:$I$12,9,FALSE))*$F279*(VLOOKUP($Q279,'Workforce distribution'!$C$8:$AD$30,AZ$7,FALSE)),IF($Q279="n/a",(IF($P279=AZ$6,$X279*$F279,0)),$X279*$F279*(VLOOKUP($Q279,'Workforce distribution'!$C$8:$AD$30,AZ$7,FALSE)))),0)</f>
        <v>6424.568964000001</v>
      </c>
      <c r="BA279" s="30">
        <f>_xlfn.IFNA(IF($O279="days",$Y279*(VLOOKUP($K279,'Bed parameters'!$A$9:$I$12,9,FALSE))*$F279*(VLOOKUP($Q279,'Workforce distribution'!$C$8:$AD$30,BA$7,FALSE)),IF($Q279="n/a",(IF($P279=BA$6,$X279*$F279,0)),$X279*$F279*(VLOOKUP($Q279,'Workforce distribution'!$C$8:$AD$30,BA$7,FALSE)))),0)</f>
        <v>0</v>
      </c>
      <c r="BB279" s="30">
        <f>_xlfn.IFNA(IF($O279="days",$Y279*(VLOOKUP($K279,'Bed parameters'!$A$9:$I$12,9,FALSE))*$F279*(VLOOKUP($Q279,'Workforce distribution'!$C$8:$AD$30,BB$7,FALSE)),IF($Q279="n/a",(IF($P279=BB$6,$X279*$F279,0)),$X279*$F279*(VLOOKUP($Q279,'Workforce distribution'!$C$8:$AD$30,BB$7,FALSE)))),0)</f>
        <v>0</v>
      </c>
      <c r="BC279" s="149">
        <f t="shared" si="41"/>
        <v>5.5901574642005807</v>
      </c>
      <c r="BD279" s="288">
        <f>IF($Q279="n/a",(IF('Workforce hours'!D$30=0,0,(AB279/'Workforce hours'!D$30))),(IF(VLOOKUP($Q279,'Workforce hours'!$C$8:$AD$30,BD$7,FALSE)=0,0,(AB279/(VLOOKUP($Q279,'Workforce hours'!$C$8:$AD$30,BD$7,FALSE))))))</f>
        <v>0</v>
      </c>
      <c r="BE279" s="288">
        <f>IF($Q279="n/a",(IF('Workforce hours'!E$30=0,0,(AC279/'Workforce hours'!E$30))),(IF(VLOOKUP($Q279,'Workforce hours'!$C$8:$AD$30,BE$7,FALSE)=0,0,(AC279/(VLOOKUP($Q279,'Workforce hours'!$C$8:$AD$30,BE$7,FALSE))))))</f>
        <v>0</v>
      </c>
      <c r="BF279" s="288">
        <f>IF($Q279="n/a",(IF('Workforce hours'!F$30=0,0,(AD279/'Workforce hours'!F$30))),(IF(VLOOKUP($Q279,'Workforce hours'!$C$8:$AD$30,BF$7,FALSE)=0,0,(AD279/(VLOOKUP($Q279,'Workforce hours'!$C$8:$AD$30,BF$7,FALSE))))))</f>
        <v>0</v>
      </c>
      <c r="BG279" s="288">
        <f>IF($Q279="n/a",(IF('Workforce hours'!G$30=0,0,(AE279/'Workforce hours'!G$30))),(IF(VLOOKUP($Q279,'Workforce hours'!$C$8:$AD$30,BG$7,FALSE)=0,0,(AE279/(VLOOKUP($Q279,'Workforce hours'!$C$8:$AD$30,BG$7,FALSE))))))</f>
        <v>0</v>
      </c>
      <c r="BH279" s="288">
        <f>IF($Q279="n/a",(IF('Workforce hours'!H$30=0,0,(AF279/'Workforce hours'!H$30))),(IF(VLOOKUP($Q279,'Workforce hours'!$C$8:$AD$30,BH$7,FALSE)=0,0,(AF279/(VLOOKUP($Q279,'Workforce hours'!$C$8:$AD$30,BH$7,FALSE))))))</f>
        <v>0</v>
      </c>
      <c r="BI279" s="288">
        <f>IF($Q279="n/a",(IF('Workforce hours'!I$30=0,0,(AG279/'Workforce hours'!I$30))),(IF(VLOOKUP($Q279,'Workforce hours'!$C$8:$AD$30,BI$7,FALSE)=0,0,(AG279/(VLOOKUP($Q279,'Workforce hours'!$C$8:$AD$30,BI$7,FALSE))))))</f>
        <v>0</v>
      </c>
      <c r="BJ279" s="288">
        <f>IF($Q279="n/a",(IF('Workforce hours'!J$30=0,0,(AH279/'Workforce hours'!J$30))),(IF(VLOOKUP($Q279,'Workforce hours'!$C$8:$AD$30,BJ$7,FALSE)=0,0,(AH279/(VLOOKUP($Q279,'Workforce hours'!$C$8:$AD$30,BJ$7,FALSE))))))</f>
        <v>0</v>
      </c>
      <c r="BK279" s="288">
        <f>IF($Q279="n/a",(IF('Workforce hours'!K$30=0,0,(AI279/'Workforce hours'!K$30))),(IF(VLOOKUP($Q279,'Workforce hours'!$C$8:$AD$30,BK$7,FALSE)=0,0,(AI279/(VLOOKUP($Q279,'Workforce hours'!$C$8:$AD$30,BK$7,FALSE))))))</f>
        <v>0</v>
      </c>
      <c r="BL279" s="288">
        <f>IF($Q279="n/a",(IF('Workforce hours'!L$30=0,0,(AJ279/'Workforce hours'!L$30))),(IF(VLOOKUP($Q279,'Workforce hours'!$C$8:$AD$30,BL$7,FALSE)=0,0,(AJ279/(VLOOKUP($Q279,'Workforce hours'!$C$8:$AD$30,BL$7,FALSE))))))</f>
        <v>0</v>
      </c>
      <c r="BM279" s="288">
        <f>IF($Q279="n/a",(IF('Workforce hours'!M$30=0,0,(AK279/'Workforce hours'!M$30))),(IF(VLOOKUP($Q279,'Workforce hours'!$C$8:$AD$30,BM$7,FALSE)=0,0,(AK279/(VLOOKUP($Q279,'Workforce hours'!$C$8:$AD$30,BM$7,FALSE))))))</f>
        <v>0</v>
      </c>
      <c r="BN279" s="288">
        <f>IF($Q279="n/a",(IF('Workforce hours'!N$30=0,0,(AL279/'Workforce hours'!N$30))),(IF(VLOOKUP($Q279,'Workforce hours'!$C$8:$AD$30,BN$7,FALSE)=0,0,(AL279/(VLOOKUP($Q279,'Workforce hours'!$C$8:$AD$30,BN$7,FALSE))))))</f>
        <v>0</v>
      </c>
      <c r="BO279" s="288">
        <f>IF($Q279="n/a",(IF('Workforce hours'!O$30=0,0,(AM279/'Workforce hours'!O$30))),(IF(VLOOKUP($Q279,'Workforce hours'!$C$8:$AD$30,BO$7,FALSE)=0,0,(AM279/(VLOOKUP($Q279,'Workforce hours'!$C$8:$AD$30,BO$7,FALSE))))))</f>
        <v>0</v>
      </c>
      <c r="BP279" s="288">
        <f>IF($Q279="n/a",(IF('Workforce hours'!P$30=0,0,(AN279/'Workforce hours'!P$30))),(IF(VLOOKUP($Q279,'Workforce hours'!$C$8:$AD$30,BP$7,FALSE)=0,0,(AN279/(VLOOKUP($Q279,'Workforce hours'!$C$8:$AD$30,BP$7,FALSE))))))</f>
        <v>0</v>
      </c>
      <c r="BQ279" s="288">
        <f>IF($Q279="n/a",(IF('Workforce hours'!Q$30=0,0,(AO279/'Workforce hours'!Q$30))),(IF(VLOOKUP($Q279,'Workforce hours'!$C$8:$AD$30,BQ$7,FALSE)=0,0,(AO279/(VLOOKUP($Q279,'Workforce hours'!$C$8:$AD$30,BQ$7,FALSE))))))</f>
        <v>0</v>
      </c>
      <c r="BR279" s="288">
        <f>IF($Q279="n/a",(IF('Workforce hours'!R$30=0,0,(AP279/'Workforce hours'!R$30))),(IF(VLOOKUP($Q279,'Workforce hours'!$C$8:$AD$30,BR$7,FALSE)=0,0,(AP279/(VLOOKUP($Q279,'Workforce hours'!$C$8:$AD$30,BR$7,FALSE))))))</f>
        <v>0</v>
      </c>
      <c r="BS279" s="288">
        <f>IF($Q279="n/a",(IF('Workforce hours'!S$30=0,0,(AQ279/'Workforce hours'!S$30))),(IF(VLOOKUP($Q279,'Workforce hours'!$C$8:$AD$30,BS$7,FALSE)=0,0,(AQ279/(VLOOKUP($Q279,'Workforce hours'!$C$8:$AD$30,BS$7,FALSE))))))</f>
        <v>0</v>
      </c>
      <c r="BT279" s="288">
        <f>IF($Q279="n/a",(IF('Workforce hours'!T$30=0,0,(AR279/'Workforce hours'!T$30))),(IF(VLOOKUP($Q279,'Workforce hours'!$C$8:$AD$30,BT$7,FALSE)=0,0,(AR279/(VLOOKUP($Q279,'Workforce hours'!$C$8:$AD$30,BT$7,FALSE))))))</f>
        <v>0</v>
      </c>
      <c r="BU279" s="288">
        <f>IF($Q279="n/a",(IF('Workforce hours'!U$30=0,0,(AS279/'Workforce hours'!U$30))),(IF(VLOOKUP($Q279,'Workforce hours'!$C$8:$AD$30,BU$7,FALSE)=0,0,(AS279/(VLOOKUP($Q279,'Workforce hours'!$C$8:$AD$30,BU$7,FALSE))))))</f>
        <v>0</v>
      </c>
      <c r="BV279" s="288">
        <f>IF($Q279="n/a",(IF('Workforce hours'!V$30=0,0,(AT279/'Workforce hours'!V$30))),(IF(VLOOKUP($Q279,'Workforce hours'!$C$8:$AD$30,BV$7,FALSE)=0,0,(AT279/(VLOOKUP($Q279,'Workforce hours'!$C$8:$AD$30,BV$7,FALSE))))))</f>
        <v>0</v>
      </c>
      <c r="BW279" s="288">
        <f>IF($Q279="n/a",(IF('Workforce hours'!W$30=0,0,(AU279/'Workforce hours'!W$30))),(IF(VLOOKUP($Q279,'Workforce hours'!$C$8:$AD$30,BW$7,FALSE)=0,0,(AU279/(VLOOKUP($Q279,'Workforce hours'!$C$8:$AD$30,BW$7,FALSE))))))</f>
        <v>0</v>
      </c>
      <c r="BX279" s="288">
        <f>IF($Q279="n/a",(IF('Workforce hours'!X$30=0,0,(AV279/'Workforce hours'!X$30))),(IF(VLOOKUP($Q279,'Workforce hours'!$C$8:$AD$30,BX$7,FALSE)=0,0,(AV279/(VLOOKUP($Q279,'Workforce hours'!$C$8:$AD$30,BX$7,FALSE))))))</f>
        <v>0</v>
      </c>
      <c r="BY279" s="288">
        <f>IF($Q279="n/a",(IF('Workforce hours'!Y$30=0,0,(AW279/'Workforce hours'!Y$30))),(IF(VLOOKUP($Q279,'Workforce hours'!$C$8:$AD$30,BY$7,FALSE)=0,0,(AW279/(VLOOKUP($Q279,'Workforce hours'!$C$8:$AD$30,BY$7,FALSE))))))</f>
        <v>0</v>
      </c>
      <c r="BZ279" s="288">
        <f>IF($Q279="n/a",(IF('Workforce hours'!Z$30=0,0,(AX279/'Workforce hours'!Z$30))),(IF(VLOOKUP($Q279,'Workforce hours'!$C$8:$AD$30,BZ$7,FALSE)=0,0,(AX279/(VLOOKUP($Q279,'Workforce hours'!$C$8:$AD$30,BZ$7,FALSE))))))</f>
        <v>0</v>
      </c>
      <c r="CA279" s="288">
        <f>IF($Q279="n/a",(IF('Workforce hours'!AA$30=0,0,(AY279/'Workforce hours'!AA$30))),(IF(VLOOKUP($Q279,'Workforce hours'!$C$8:$AD$30,CA$7,FALSE)=0,0,(AY279/(VLOOKUP($Q279,'Workforce hours'!$C$8:$AD$30,CA$7,FALSE))))))</f>
        <v>0</v>
      </c>
      <c r="CB279" s="288">
        <f>IF($Q279="n/a",(IF('Workforce hours'!AB$30=0,0,(AZ279/'Workforce hours'!AB$30))),(IF(VLOOKUP($Q279,'Workforce hours'!$C$8:$AD$30,CB$7,FALSE)=0,0,(AZ279/(VLOOKUP($Q279,'Workforce hours'!$C$8:$AD$30,CB$7,FALSE))))))</f>
        <v>5.5901574642005807</v>
      </c>
      <c r="CC279" s="288">
        <f>IF($Q279="n/a",(IF('Workforce hours'!AC$30=0,0,(BA279/'Workforce hours'!AC$30))),(IF(VLOOKUP($Q279,'Workforce hours'!$C$8:$AD$30,CC$7,FALSE)=0,0,(BA279/(VLOOKUP($Q279,'Workforce hours'!$C$8:$AD$30,CC$7,FALSE))))))</f>
        <v>0</v>
      </c>
      <c r="CD279" s="288">
        <f>IF($Q279="n/a",(IF('Workforce hours'!AD$30=0,0,(BB279/'Workforce hours'!AD$30))),(IF(VLOOKUP($Q279,'Workforce hours'!$C$8:$AD$30,CD$7,FALSE)=0,0,(BB279/(VLOOKUP($Q279,'Workforce hours'!$C$8:$AD$30,CD$7,FALSE))))))</f>
        <v>0</v>
      </c>
      <c r="CE279" s="289">
        <f t="shared" si="42"/>
        <v>0</v>
      </c>
      <c r="CF279" s="290">
        <f>BD279*'Workforce costs'!B$9*(1+'Workforce costs'!B$10)*(1+'Workforce costs'!B$11)</f>
        <v>0</v>
      </c>
      <c r="CG279" s="290">
        <f>BE279*'Workforce costs'!C$9*(1+'Workforce costs'!C$10)*(1+'Workforce costs'!C$11)</f>
        <v>0</v>
      </c>
      <c r="CH279" s="290">
        <f>BF279*'Workforce costs'!D$9*(1+'Workforce costs'!D$10)*(1+'Workforce costs'!D$11)</f>
        <v>0</v>
      </c>
      <c r="CI279" s="290">
        <f>BG279*'Workforce costs'!E$9*(1+'Workforce costs'!E$10)*(1+'Workforce costs'!E$11)</f>
        <v>0</v>
      </c>
      <c r="CJ279" s="290">
        <f>BH279*'Workforce costs'!F$9*(1+'Workforce costs'!F$10)*(1+'Workforce costs'!F$11)</f>
        <v>0</v>
      </c>
      <c r="CK279" s="290">
        <f>BI279*'Workforce costs'!G$9*(1+'Workforce costs'!G$10)*(1+'Workforce costs'!G$11)</f>
        <v>0</v>
      </c>
      <c r="CL279" s="290">
        <f>BJ279*'Workforce costs'!H$9*(1+'Workforce costs'!H$10)*(1+'Workforce costs'!H$11)</f>
        <v>0</v>
      </c>
      <c r="CM279" s="290">
        <f>BK279*'Workforce costs'!I$9*(1+'Workforce costs'!I$10)*(1+'Workforce costs'!I$11)</f>
        <v>0</v>
      </c>
      <c r="CN279" s="290">
        <f>BL279*'Workforce costs'!J$9*(1+'Workforce costs'!J$10)*(1+'Workforce costs'!J$11)</f>
        <v>0</v>
      </c>
      <c r="CO279" s="290">
        <f>BM279*'Workforce costs'!K$9*(1+'Workforce costs'!K$10)*(1+'Workforce costs'!K$11)</f>
        <v>0</v>
      </c>
      <c r="CP279" s="290">
        <f>BN279*'Workforce costs'!L$9*(1+'Workforce costs'!L$10)*(1+'Workforce costs'!L$11)</f>
        <v>0</v>
      </c>
      <c r="CQ279" s="290">
        <f>BO279*'Workforce costs'!M$9*(1+'Workforce costs'!M$10)*(1+'Workforce costs'!M$11)</f>
        <v>0</v>
      </c>
      <c r="CR279" s="290">
        <f>BP279*'Workforce costs'!N$9*(1+'Workforce costs'!N$10)*(1+'Workforce costs'!N$11)</f>
        <v>0</v>
      </c>
      <c r="CS279" s="290">
        <f>BQ279*'Workforce costs'!O$9*(1+'Workforce costs'!O$10)*(1+'Workforce costs'!O$11)</f>
        <v>0</v>
      </c>
      <c r="CT279" s="290">
        <f>BR279*'Workforce costs'!P$9*(1+'Workforce costs'!P$10)*(1+'Workforce costs'!P$11)</f>
        <v>0</v>
      </c>
      <c r="CU279" s="290">
        <f>BS279*'Workforce costs'!Q$9*(1+'Workforce costs'!Q$10)*(1+'Workforce costs'!Q$11)</f>
        <v>0</v>
      </c>
      <c r="CV279" s="290">
        <f>BT279*'Workforce costs'!R$9*(1+'Workforce costs'!R$10)*(1+'Workforce costs'!R$11)</f>
        <v>0</v>
      </c>
      <c r="CW279" s="290">
        <f>BU279*'Workforce costs'!S$9*(1+'Workforce costs'!S$10)*(1+'Workforce costs'!S$11)</f>
        <v>0</v>
      </c>
      <c r="CX279" s="290">
        <f>BV279*'Workforce costs'!T$9*(1+'Workforce costs'!T$10)*(1+'Workforce costs'!T$11)</f>
        <v>0</v>
      </c>
      <c r="CY279" s="290">
        <f>BW279*'Workforce costs'!U$9*(1+'Workforce costs'!U$10)*(1+'Workforce costs'!U$11)</f>
        <v>0</v>
      </c>
      <c r="CZ279" s="290">
        <f>BX279*'Workforce costs'!V$9*(1+'Workforce costs'!V$10)*(1+'Workforce costs'!V$11)</f>
        <v>0</v>
      </c>
      <c r="DA279" s="290">
        <f>BY279*'Workforce costs'!W$9*(1+'Workforce costs'!W$10)*(1+'Workforce costs'!W$11)</f>
        <v>0</v>
      </c>
      <c r="DB279" s="290">
        <f>BZ279*'Workforce costs'!X$9*(1+'Workforce costs'!X$10)*(1+'Workforce costs'!X$11)</f>
        <v>0</v>
      </c>
      <c r="DC279" s="290">
        <f>CA279*'Workforce costs'!Y$9*(1+'Workforce costs'!Y$10)*(1+'Workforce costs'!Y$11)</f>
        <v>0</v>
      </c>
      <c r="DD279" s="290">
        <f>CB279*'Workforce costs'!Z$9*(1+'Workforce costs'!Z$10)*(1+'Workforce costs'!Z$11)</f>
        <v>0</v>
      </c>
      <c r="DE279" s="290">
        <f>CC279*'Workforce costs'!AA$9*(1+'Workforce costs'!AA$10)*(1+'Workforce costs'!AA$11)</f>
        <v>0</v>
      </c>
      <c r="DF279" s="290">
        <f>CD279*'Workforce costs'!AB$9*(1+'Workforce costs'!AB$10)*(1+'Workforce costs'!AB$11)</f>
        <v>0</v>
      </c>
    </row>
    <row r="280" spans="1:110" x14ac:dyDescent="0.3">
      <c r="A280" s="2" t="str">
        <f>Outputs!$A$4</f>
        <v>Australia</v>
      </c>
      <c r="B280" s="2" t="str">
        <f t="shared" si="35"/>
        <v>Australia 18to24</v>
      </c>
      <c r="C280" s="30">
        <f>VLOOKUP($B280,Populations!$D$15:$H$1920,3,FALSE)</f>
        <v>2374194</v>
      </c>
      <c r="D280" s="255">
        <f>IF(OR($H280="General pop",$H280="Schools",$H280="Workplace",$H280="Skills Training",$H280="Digital Supports"),1,VLOOKUP($B280,Populations!$D$15:$H$1920,5,FALSE))</f>
        <v>1</v>
      </c>
      <c r="E280" s="88">
        <f>VLOOKUP(I280,Epidemiology!$C$10:$H$47,6,FALSE)</f>
        <v>820</v>
      </c>
      <c r="F280" s="102">
        <f>'Care profiles'!R281</f>
        <v>1</v>
      </c>
      <c r="G280" s="15" t="str">
        <f>'Care profiles'!A281</f>
        <v>18to24</v>
      </c>
      <c r="H280" s="15" t="str">
        <f>'Care profiles'!B281</f>
        <v>Attempts</v>
      </c>
      <c r="I280" s="15" t="str">
        <f>'Care profiles'!C281</f>
        <v>Attempts_18-24yrs</v>
      </c>
      <c r="J280" s="15" t="str">
        <f>'Care profiles'!D281</f>
        <v>Care profile</v>
      </c>
      <c r="K280" s="15" t="str">
        <f>'Care profiles'!E281</f>
        <v>Care Coordination and Liaison</v>
      </c>
      <c r="L280" s="104">
        <f>'Care profiles'!F281</f>
        <v>0.33</v>
      </c>
      <c r="M280" s="15">
        <f>'Care profiles'!G281</f>
        <v>1</v>
      </c>
      <c r="N280" s="15">
        <f>'Care profiles'!H281</f>
        <v>15</v>
      </c>
      <c r="O280" s="15" t="str">
        <f>'Care profiles'!I281</f>
        <v>min</v>
      </c>
      <c r="P280" s="15" t="str">
        <f>'Care profiles'!J281</f>
        <v>Peer Worker/Vocationally Qualified/Tertiary Qualified</v>
      </c>
      <c r="Q280" s="15" t="str">
        <f>'Care profiles'!K281</f>
        <v>n/a</v>
      </c>
      <c r="R280" s="15" t="str">
        <f>'Care profiles'!M281</f>
        <v>Y</v>
      </c>
      <c r="S280" s="15" t="str">
        <f>'Care profiles'!O281</f>
        <v>N</v>
      </c>
      <c r="T280" s="15" t="str">
        <f>'Care profiles'!Q281</f>
        <v>N</v>
      </c>
      <c r="U280" s="30">
        <f t="shared" si="36"/>
        <v>19468.390800000001</v>
      </c>
      <c r="V280" s="30">
        <f t="shared" si="37"/>
        <v>6424.568964000001</v>
      </c>
      <c r="W280" s="30">
        <f>IF(M280="n/a",0,IF(O280="days",V280*M280*(1+(VLOOKUP(K280,'Bed parameters'!$A$9:$G$12,7,FALSE))),V280*M280))</f>
        <v>6424.568964000001</v>
      </c>
      <c r="X280" s="30">
        <f t="shared" si="38"/>
        <v>1606.1422410000002</v>
      </c>
      <c r="Y280" s="30">
        <f t="shared" si="39"/>
        <v>0</v>
      </c>
      <c r="Z280" s="113">
        <f>_xlfn.IFNA(Y280/((VLOOKUP(K280,'Bed parameters'!$A$9:$G$12,3,FALSE))*(VLOOKUP(K280,'Bed parameters'!$A$9:$G$12,5,FALSE))),0)</f>
        <v>0</v>
      </c>
      <c r="AA280" s="30">
        <f t="shared" si="40"/>
        <v>1606.1422410000002</v>
      </c>
      <c r="AB280" s="30">
        <f>_xlfn.IFNA(IF($O280="days",$Y280*(VLOOKUP($K280,'Bed parameters'!$A$9:$I$12,9,FALSE))*$F280*(VLOOKUP($Q280,'Workforce distribution'!$C$8:$AD$30,AB$7,FALSE)),IF($Q280="n/a",(IF($P280=AB$6,$X280*$F280,0)),$X280*$F280*(VLOOKUP($Q280,'Workforce distribution'!$C$8:$AD$30,AB$7,FALSE)))),0)</f>
        <v>0</v>
      </c>
      <c r="AC280" s="30">
        <f>_xlfn.IFNA(IF($O280="days",$Y280*(VLOOKUP($K280,'Bed parameters'!$A$9:$I$12,9,FALSE))*$F280*(VLOOKUP($Q280,'Workforce distribution'!$C$8:$AD$30,AC$7,FALSE)),IF($Q280="n/a",(IF($P280=AC$6,$X280*$F280,0)),$X280*$F280*(VLOOKUP($Q280,'Workforce distribution'!$C$8:$AD$30,AC$7,FALSE)))),0)</f>
        <v>0</v>
      </c>
      <c r="AD280" s="30">
        <f>_xlfn.IFNA(IF($O280="days",$Y280*(VLOOKUP($K280,'Bed parameters'!$A$9:$I$12,9,FALSE))*$F280*(VLOOKUP($Q280,'Workforce distribution'!$C$8:$AD$30,AD$7,FALSE)),IF($Q280="n/a",(IF($P280=AD$6,$X280*$F280,0)),$X280*$F280*(VLOOKUP($Q280,'Workforce distribution'!$C$8:$AD$30,AD$7,FALSE)))),0)</f>
        <v>0</v>
      </c>
      <c r="AE280" s="30">
        <f>_xlfn.IFNA(IF($O280="days",$Y280*(VLOOKUP($K280,'Bed parameters'!$A$9:$I$12,9,FALSE))*$F280*(VLOOKUP($Q280,'Workforce distribution'!$C$8:$AD$30,AE$7,FALSE)),IF($Q280="n/a",(IF($P280=AE$6,$X280*$F280,0)),$X280*$F280*(VLOOKUP($Q280,'Workforce distribution'!$C$8:$AD$30,AE$7,FALSE)))),0)</f>
        <v>0</v>
      </c>
      <c r="AF280" s="30">
        <f>_xlfn.IFNA(IF($O280="days",$Y280*(VLOOKUP($K280,'Bed parameters'!$A$9:$I$12,9,FALSE))*$F280*(VLOOKUP($Q280,'Workforce distribution'!$C$8:$AD$30,AF$7,FALSE)),IF($Q280="n/a",(IF($P280=AF$6,$X280*$F280,0)),$X280*$F280*(VLOOKUP($Q280,'Workforce distribution'!$C$8:$AD$30,AF$7,FALSE)))),0)</f>
        <v>0</v>
      </c>
      <c r="AG280" s="30">
        <f>_xlfn.IFNA(IF($O280="days",$Y280*(VLOOKUP($K280,'Bed parameters'!$A$9:$I$12,9,FALSE))*$F280*(VLOOKUP($Q280,'Workforce distribution'!$C$8:$AD$30,AG$7,FALSE)),IF($Q280="n/a",(IF($P280=AG$6,$X280*$F280,0)),$X280*$F280*(VLOOKUP($Q280,'Workforce distribution'!$C$8:$AD$30,AG$7,FALSE)))),0)</f>
        <v>0</v>
      </c>
      <c r="AH280" s="30">
        <f>_xlfn.IFNA(IF($O280="days",$Y280*(VLOOKUP($K280,'Bed parameters'!$A$9:$I$12,9,FALSE))*$F280*(VLOOKUP($Q280,'Workforce distribution'!$C$8:$AD$30,AH$7,FALSE)),IF($Q280="n/a",(IF($P280=AH$6,$X280*$F280,0)),$X280*$F280*(VLOOKUP($Q280,'Workforce distribution'!$C$8:$AD$30,AH$7,FALSE)))),0)</f>
        <v>0</v>
      </c>
      <c r="AI280" s="30">
        <f>_xlfn.IFNA(IF($O280="days",$Y280*(VLOOKUP($K280,'Bed parameters'!$A$9:$I$12,9,FALSE))*$F280*(VLOOKUP($Q280,'Workforce distribution'!$C$8:$AD$30,AI$7,FALSE)),IF($Q280="n/a",(IF($P280=AI$6,$X280*$F280,0)),$X280*$F280*(VLOOKUP($Q280,'Workforce distribution'!$C$8:$AD$30,AI$7,FALSE)))),0)</f>
        <v>0</v>
      </c>
      <c r="AJ280" s="30">
        <f>_xlfn.IFNA(IF($O280="days",$Y280*(VLOOKUP($K280,'Bed parameters'!$A$9:$I$12,9,FALSE))*$F280*(VLOOKUP($Q280,'Workforce distribution'!$C$8:$AD$30,AJ$7,FALSE)),IF($Q280="n/a",(IF($P280=AJ$6,$X280*$F280,0)),$X280*$F280*(VLOOKUP($Q280,'Workforce distribution'!$C$8:$AD$30,AJ$7,FALSE)))),0)</f>
        <v>0</v>
      </c>
      <c r="AK280" s="30">
        <f>_xlfn.IFNA(IF($O280="days",$Y280*(VLOOKUP($K280,'Bed parameters'!$A$9:$I$12,9,FALSE))*$F280*(VLOOKUP($Q280,'Workforce distribution'!$C$8:$AD$30,AK$7,FALSE)),IF($Q280="n/a",(IF($P280=AK$6,$X280*$F280,0)),$X280*$F280*(VLOOKUP($Q280,'Workforce distribution'!$C$8:$AD$30,AK$7,FALSE)))),0)</f>
        <v>0</v>
      </c>
      <c r="AL280" s="30">
        <f>_xlfn.IFNA(IF($O280="days",$Y280*(VLOOKUP($K280,'Bed parameters'!$A$9:$I$12,9,FALSE))*$F280*(VLOOKUP($Q280,'Workforce distribution'!$C$8:$AD$30,AL$7,FALSE)),IF($Q280="n/a",(IF($P280=AL$6,$X280*$F280,0)),$X280*$F280*(VLOOKUP($Q280,'Workforce distribution'!$C$8:$AD$30,AL$7,FALSE)))),0)</f>
        <v>0</v>
      </c>
      <c r="AM280" s="30">
        <f>_xlfn.IFNA(IF($O280="days",$Y280*(VLOOKUP($K280,'Bed parameters'!$A$9:$I$12,9,FALSE))*$F280*(VLOOKUP($Q280,'Workforce distribution'!$C$8:$AD$30,AM$7,FALSE)),IF($Q280="n/a",(IF($P280=AM$6,$X280*$F280,0)),$X280*$F280*(VLOOKUP($Q280,'Workforce distribution'!$C$8:$AD$30,AM$7,FALSE)))),0)</f>
        <v>0</v>
      </c>
      <c r="AN280" s="30">
        <f>_xlfn.IFNA(IF($O280="days",$Y280*(VLOOKUP($K280,'Bed parameters'!$A$9:$I$12,9,FALSE))*$F280*(VLOOKUP($Q280,'Workforce distribution'!$C$8:$AD$30,AN$7,FALSE)),IF($Q280="n/a",(IF($P280=AN$6,$X280*$F280,0)),$X280*$F280*(VLOOKUP($Q280,'Workforce distribution'!$C$8:$AD$30,AN$7,FALSE)))),0)</f>
        <v>0</v>
      </c>
      <c r="AO280" s="30">
        <f>_xlfn.IFNA(IF($O280="days",$Y280*(VLOOKUP($K280,'Bed parameters'!$A$9:$I$12,9,FALSE))*$F280*(VLOOKUP($Q280,'Workforce distribution'!$C$8:$AD$30,AO$7,FALSE)),IF($Q280="n/a",(IF($P280=AO$6,$X280*$F280,0)),$X280*$F280*(VLOOKUP($Q280,'Workforce distribution'!$C$8:$AD$30,AO$7,FALSE)))),0)</f>
        <v>0</v>
      </c>
      <c r="AP280" s="30">
        <f>_xlfn.IFNA(IF($O280="days",$Y280*(VLOOKUP($K280,'Bed parameters'!$A$9:$I$12,9,FALSE))*$F280*(VLOOKUP($Q280,'Workforce distribution'!$C$8:$AD$30,AP$7,FALSE)),IF($Q280="n/a",(IF($P280=AP$6,$X280*$F280,0)),$X280*$F280*(VLOOKUP($Q280,'Workforce distribution'!$C$8:$AD$30,AP$7,FALSE)))),0)</f>
        <v>0</v>
      </c>
      <c r="AQ280" s="30">
        <f>_xlfn.IFNA(IF($O280="days",$Y280*(VLOOKUP($K280,'Bed parameters'!$A$9:$I$12,9,FALSE))*$F280*(VLOOKUP($Q280,'Workforce distribution'!$C$8:$AD$30,AQ$7,FALSE)),IF($Q280="n/a",(IF($P280=AQ$6,$X280*$F280,0)),$X280*$F280*(VLOOKUP($Q280,'Workforce distribution'!$C$8:$AD$30,AQ$7,FALSE)))),0)</f>
        <v>0</v>
      </c>
      <c r="AR280" s="30">
        <f>_xlfn.IFNA(IF($O280="days",$Y280*(VLOOKUP($K280,'Bed parameters'!$A$9:$I$12,9,FALSE))*$F280*(VLOOKUP($Q280,'Workforce distribution'!$C$8:$AD$30,AR$7,FALSE)),IF($Q280="n/a",(IF($P280=AR$6,$X280*$F280,0)),$X280*$F280*(VLOOKUP($Q280,'Workforce distribution'!$C$8:$AD$30,AR$7,FALSE)))),0)</f>
        <v>0</v>
      </c>
      <c r="AS280" s="30">
        <f>_xlfn.IFNA(IF($O280="days",$Y280*(VLOOKUP($K280,'Bed parameters'!$A$9:$I$12,9,FALSE))*$F280*(VLOOKUP($Q280,'Workforce distribution'!$C$8:$AD$30,AS$7,FALSE)),IF($Q280="n/a",(IF($P280=AS$6,$X280*$F280,0)),$X280*$F280*(VLOOKUP($Q280,'Workforce distribution'!$C$8:$AD$30,AS$7,FALSE)))),0)</f>
        <v>0</v>
      </c>
      <c r="AT280" s="30">
        <f>_xlfn.IFNA(IF($O280="days",$Y280*(VLOOKUP($K280,'Bed parameters'!$A$9:$I$12,9,FALSE))*$F280*(VLOOKUP($Q280,'Workforce distribution'!$C$8:$AD$30,AT$7,FALSE)),IF($Q280="n/a",(IF($P280=AT$6,$X280*$F280,0)),$X280*$F280*(VLOOKUP($Q280,'Workforce distribution'!$C$8:$AD$30,AT$7,FALSE)))),0)</f>
        <v>0</v>
      </c>
      <c r="AU280" s="30">
        <f>_xlfn.IFNA(IF($O280="days",$Y280*(VLOOKUP($K280,'Bed parameters'!$A$9:$I$12,9,FALSE))*$F280*(VLOOKUP($Q280,'Workforce distribution'!$C$8:$AD$30,AU$7,FALSE)),IF($Q280="n/a",(IF($P280=AU$6,$X280*$F280,0)),$X280*$F280*(VLOOKUP($Q280,'Workforce distribution'!$C$8:$AD$30,AU$7,FALSE)))),0)</f>
        <v>0</v>
      </c>
      <c r="AV280" s="30">
        <f>_xlfn.IFNA(IF($O280="days",$Y280*(VLOOKUP($K280,'Bed parameters'!$A$9:$I$12,9,FALSE))*$F280*(VLOOKUP($Q280,'Workforce distribution'!$C$8:$AD$30,AV$7,FALSE)),IF($Q280="n/a",(IF($P280=AV$6,$X280*$F280,0)),$X280*$F280*(VLOOKUP($Q280,'Workforce distribution'!$C$8:$AD$30,AV$7,FALSE)))),0)</f>
        <v>0</v>
      </c>
      <c r="AW280" s="30">
        <f>_xlfn.IFNA(IF($O280="days",$Y280*(VLOOKUP($K280,'Bed parameters'!$A$9:$I$12,9,FALSE))*$F280*(VLOOKUP($Q280,'Workforce distribution'!$C$8:$AD$30,AW$7,FALSE)),IF($Q280="n/a",(IF($P280=AW$6,$X280*$F280,0)),$X280*$F280*(VLOOKUP($Q280,'Workforce distribution'!$C$8:$AD$30,AW$7,FALSE)))),0)</f>
        <v>0</v>
      </c>
      <c r="AX280" s="30">
        <f>_xlfn.IFNA(IF($O280="days",$Y280*(VLOOKUP($K280,'Bed parameters'!$A$9:$I$12,9,FALSE))*$F280*(VLOOKUP($Q280,'Workforce distribution'!$C$8:$AD$30,AX$7,FALSE)),IF($Q280="n/a",(IF($P280=AX$6,$X280*$F280,0)),$X280*$F280*(VLOOKUP($Q280,'Workforce distribution'!$C$8:$AD$30,AX$7,FALSE)))),0)</f>
        <v>0</v>
      </c>
      <c r="AY280" s="30">
        <f>_xlfn.IFNA(IF($O280="days",$Y280*(VLOOKUP($K280,'Bed parameters'!$A$9:$I$12,9,FALSE))*$F280*(VLOOKUP($Q280,'Workforce distribution'!$C$8:$AD$30,AY$7,FALSE)),IF($Q280="n/a",(IF($P280=AY$6,$X280*$F280,0)),$X280*$F280*(VLOOKUP($Q280,'Workforce distribution'!$C$8:$AD$30,AY$7,FALSE)))),0)</f>
        <v>0</v>
      </c>
      <c r="AZ280" s="30">
        <f>_xlfn.IFNA(IF($O280="days",$Y280*(VLOOKUP($K280,'Bed parameters'!$A$9:$I$12,9,FALSE))*$F280*(VLOOKUP($Q280,'Workforce distribution'!$C$8:$AD$30,AZ$7,FALSE)),IF($Q280="n/a",(IF($P280=AZ$6,$X280*$F280,0)),$X280*$F280*(VLOOKUP($Q280,'Workforce distribution'!$C$8:$AD$30,AZ$7,FALSE)))),0)</f>
        <v>0</v>
      </c>
      <c r="BA280" s="30">
        <f>_xlfn.IFNA(IF($O280="days",$Y280*(VLOOKUP($K280,'Bed parameters'!$A$9:$I$12,9,FALSE))*$F280*(VLOOKUP($Q280,'Workforce distribution'!$C$8:$AD$30,BA$7,FALSE)),IF($Q280="n/a",(IF($P280=BA$6,$X280*$F280,0)),$X280*$F280*(VLOOKUP($Q280,'Workforce distribution'!$C$8:$AD$30,BA$7,FALSE)))),0)</f>
        <v>1606.1422410000002</v>
      </c>
      <c r="BB280" s="30">
        <f>_xlfn.IFNA(IF($O280="days",$Y280*(VLOOKUP($K280,'Bed parameters'!$A$9:$I$12,9,FALSE))*$F280*(VLOOKUP($Q280,'Workforce distribution'!$C$8:$AD$30,BB$7,FALSE)),IF($Q280="n/a",(IF($P280=BB$6,$X280*$F280,0)),$X280*$F280*(VLOOKUP($Q280,'Workforce distribution'!$C$8:$AD$30,BB$7,FALSE)))),0)</f>
        <v>0</v>
      </c>
      <c r="BC280" s="149">
        <f t="shared" si="41"/>
        <v>1.3975393660501452</v>
      </c>
      <c r="BD280" s="288">
        <f>IF($Q280="n/a",(IF('Workforce hours'!D$30=0,0,(AB280/'Workforce hours'!D$30))),(IF(VLOOKUP($Q280,'Workforce hours'!$C$8:$AD$30,BD$7,FALSE)=0,0,(AB280/(VLOOKUP($Q280,'Workforce hours'!$C$8:$AD$30,BD$7,FALSE))))))</f>
        <v>0</v>
      </c>
      <c r="BE280" s="288">
        <f>IF($Q280="n/a",(IF('Workforce hours'!E$30=0,0,(AC280/'Workforce hours'!E$30))),(IF(VLOOKUP($Q280,'Workforce hours'!$C$8:$AD$30,BE$7,FALSE)=0,0,(AC280/(VLOOKUP($Q280,'Workforce hours'!$C$8:$AD$30,BE$7,FALSE))))))</f>
        <v>0</v>
      </c>
      <c r="BF280" s="288">
        <f>IF($Q280="n/a",(IF('Workforce hours'!F$30=0,0,(AD280/'Workforce hours'!F$30))),(IF(VLOOKUP($Q280,'Workforce hours'!$C$8:$AD$30,BF$7,FALSE)=0,0,(AD280/(VLOOKUP($Q280,'Workforce hours'!$C$8:$AD$30,BF$7,FALSE))))))</f>
        <v>0</v>
      </c>
      <c r="BG280" s="288">
        <f>IF($Q280="n/a",(IF('Workforce hours'!G$30=0,0,(AE280/'Workforce hours'!G$30))),(IF(VLOOKUP($Q280,'Workforce hours'!$C$8:$AD$30,BG$7,FALSE)=0,0,(AE280/(VLOOKUP($Q280,'Workforce hours'!$C$8:$AD$30,BG$7,FALSE))))))</f>
        <v>0</v>
      </c>
      <c r="BH280" s="288">
        <f>IF($Q280="n/a",(IF('Workforce hours'!H$30=0,0,(AF280/'Workforce hours'!H$30))),(IF(VLOOKUP($Q280,'Workforce hours'!$C$8:$AD$30,BH$7,FALSE)=0,0,(AF280/(VLOOKUP($Q280,'Workforce hours'!$C$8:$AD$30,BH$7,FALSE))))))</f>
        <v>0</v>
      </c>
      <c r="BI280" s="288">
        <f>IF($Q280="n/a",(IF('Workforce hours'!I$30=0,0,(AG280/'Workforce hours'!I$30))),(IF(VLOOKUP($Q280,'Workforce hours'!$C$8:$AD$30,BI$7,FALSE)=0,0,(AG280/(VLOOKUP($Q280,'Workforce hours'!$C$8:$AD$30,BI$7,FALSE))))))</f>
        <v>0</v>
      </c>
      <c r="BJ280" s="288">
        <f>IF($Q280="n/a",(IF('Workforce hours'!J$30=0,0,(AH280/'Workforce hours'!J$30))),(IF(VLOOKUP($Q280,'Workforce hours'!$C$8:$AD$30,BJ$7,FALSE)=0,0,(AH280/(VLOOKUP($Q280,'Workforce hours'!$C$8:$AD$30,BJ$7,FALSE))))))</f>
        <v>0</v>
      </c>
      <c r="BK280" s="288">
        <f>IF($Q280="n/a",(IF('Workforce hours'!K$30=0,0,(AI280/'Workforce hours'!K$30))),(IF(VLOOKUP($Q280,'Workforce hours'!$C$8:$AD$30,BK$7,FALSE)=0,0,(AI280/(VLOOKUP($Q280,'Workforce hours'!$C$8:$AD$30,BK$7,FALSE))))))</f>
        <v>0</v>
      </c>
      <c r="BL280" s="288">
        <f>IF($Q280="n/a",(IF('Workforce hours'!L$30=0,0,(AJ280/'Workforce hours'!L$30))),(IF(VLOOKUP($Q280,'Workforce hours'!$C$8:$AD$30,BL$7,FALSE)=0,0,(AJ280/(VLOOKUP($Q280,'Workforce hours'!$C$8:$AD$30,BL$7,FALSE))))))</f>
        <v>0</v>
      </c>
      <c r="BM280" s="288">
        <f>IF($Q280="n/a",(IF('Workforce hours'!M$30=0,0,(AK280/'Workforce hours'!M$30))),(IF(VLOOKUP($Q280,'Workforce hours'!$C$8:$AD$30,BM$7,FALSE)=0,0,(AK280/(VLOOKUP($Q280,'Workforce hours'!$C$8:$AD$30,BM$7,FALSE))))))</f>
        <v>0</v>
      </c>
      <c r="BN280" s="288">
        <f>IF($Q280="n/a",(IF('Workforce hours'!N$30=0,0,(AL280/'Workforce hours'!N$30))),(IF(VLOOKUP($Q280,'Workforce hours'!$C$8:$AD$30,BN$7,FALSE)=0,0,(AL280/(VLOOKUP($Q280,'Workforce hours'!$C$8:$AD$30,BN$7,FALSE))))))</f>
        <v>0</v>
      </c>
      <c r="BO280" s="288">
        <f>IF($Q280="n/a",(IF('Workforce hours'!O$30=0,0,(AM280/'Workforce hours'!O$30))),(IF(VLOOKUP($Q280,'Workforce hours'!$C$8:$AD$30,BO$7,FALSE)=0,0,(AM280/(VLOOKUP($Q280,'Workforce hours'!$C$8:$AD$30,BO$7,FALSE))))))</f>
        <v>0</v>
      </c>
      <c r="BP280" s="288">
        <f>IF($Q280="n/a",(IF('Workforce hours'!P$30=0,0,(AN280/'Workforce hours'!P$30))),(IF(VLOOKUP($Q280,'Workforce hours'!$C$8:$AD$30,BP$7,FALSE)=0,0,(AN280/(VLOOKUP($Q280,'Workforce hours'!$C$8:$AD$30,BP$7,FALSE))))))</f>
        <v>0</v>
      </c>
      <c r="BQ280" s="288">
        <f>IF($Q280="n/a",(IF('Workforce hours'!Q$30=0,0,(AO280/'Workforce hours'!Q$30))),(IF(VLOOKUP($Q280,'Workforce hours'!$C$8:$AD$30,BQ$7,FALSE)=0,0,(AO280/(VLOOKUP($Q280,'Workforce hours'!$C$8:$AD$30,BQ$7,FALSE))))))</f>
        <v>0</v>
      </c>
      <c r="BR280" s="288">
        <f>IF($Q280="n/a",(IF('Workforce hours'!R$30=0,0,(AP280/'Workforce hours'!R$30))),(IF(VLOOKUP($Q280,'Workforce hours'!$C$8:$AD$30,BR$7,FALSE)=0,0,(AP280/(VLOOKUP($Q280,'Workforce hours'!$C$8:$AD$30,BR$7,FALSE))))))</f>
        <v>0</v>
      </c>
      <c r="BS280" s="288">
        <f>IF($Q280="n/a",(IF('Workforce hours'!S$30=0,0,(AQ280/'Workforce hours'!S$30))),(IF(VLOOKUP($Q280,'Workforce hours'!$C$8:$AD$30,BS$7,FALSE)=0,0,(AQ280/(VLOOKUP($Q280,'Workforce hours'!$C$8:$AD$30,BS$7,FALSE))))))</f>
        <v>0</v>
      </c>
      <c r="BT280" s="288">
        <f>IF($Q280="n/a",(IF('Workforce hours'!T$30=0,0,(AR280/'Workforce hours'!T$30))),(IF(VLOOKUP($Q280,'Workforce hours'!$C$8:$AD$30,BT$7,FALSE)=0,0,(AR280/(VLOOKUP($Q280,'Workforce hours'!$C$8:$AD$30,BT$7,FALSE))))))</f>
        <v>0</v>
      </c>
      <c r="BU280" s="288">
        <f>IF($Q280="n/a",(IF('Workforce hours'!U$30=0,0,(AS280/'Workforce hours'!U$30))),(IF(VLOOKUP($Q280,'Workforce hours'!$C$8:$AD$30,BU$7,FALSE)=0,0,(AS280/(VLOOKUP($Q280,'Workforce hours'!$C$8:$AD$30,BU$7,FALSE))))))</f>
        <v>0</v>
      </c>
      <c r="BV280" s="288">
        <f>IF($Q280="n/a",(IF('Workforce hours'!V$30=0,0,(AT280/'Workforce hours'!V$30))),(IF(VLOOKUP($Q280,'Workforce hours'!$C$8:$AD$30,BV$7,FALSE)=0,0,(AT280/(VLOOKUP($Q280,'Workforce hours'!$C$8:$AD$30,BV$7,FALSE))))))</f>
        <v>0</v>
      </c>
      <c r="BW280" s="288">
        <f>IF($Q280="n/a",(IF('Workforce hours'!W$30=0,0,(AU280/'Workforce hours'!W$30))),(IF(VLOOKUP($Q280,'Workforce hours'!$C$8:$AD$30,BW$7,FALSE)=0,0,(AU280/(VLOOKUP($Q280,'Workforce hours'!$C$8:$AD$30,BW$7,FALSE))))))</f>
        <v>0</v>
      </c>
      <c r="BX280" s="288">
        <f>IF($Q280="n/a",(IF('Workforce hours'!X$30=0,0,(AV280/'Workforce hours'!X$30))),(IF(VLOOKUP($Q280,'Workforce hours'!$C$8:$AD$30,BX$7,FALSE)=0,0,(AV280/(VLOOKUP($Q280,'Workforce hours'!$C$8:$AD$30,BX$7,FALSE))))))</f>
        <v>0</v>
      </c>
      <c r="BY280" s="288">
        <f>IF($Q280="n/a",(IF('Workforce hours'!Y$30=0,0,(AW280/'Workforce hours'!Y$30))),(IF(VLOOKUP($Q280,'Workforce hours'!$C$8:$AD$30,BY$7,FALSE)=0,0,(AW280/(VLOOKUP($Q280,'Workforce hours'!$C$8:$AD$30,BY$7,FALSE))))))</f>
        <v>0</v>
      </c>
      <c r="BZ280" s="288">
        <f>IF($Q280="n/a",(IF('Workforce hours'!Z$30=0,0,(AX280/'Workforce hours'!Z$30))),(IF(VLOOKUP($Q280,'Workforce hours'!$C$8:$AD$30,BZ$7,FALSE)=0,0,(AX280/(VLOOKUP($Q280,'Workforce hours'!$C$8:$AD$30,BZ$7,FALSE))))))</f>
        <v>0</v>
      </c>
      <c r="CA280" s="288">
        <f>IF($Q280="n/a",(IF('Workforce hours'!AA$30=0,0,(AY280/'Workforce hours'!AA$30))),(IF(VLOOKUP($Q280,'Workforce hours'!$C$8:$AD$30,CA$7,FALSE)=0,0,(AY280/(VLOOKUP($Q280,'Workforce hours'!$C$8:$AD$30,CA$7,FALSE))))))</f>
        <v>0</v>
      </c>
      <c r="CB280" s="288">
        <f>IF($Q280="n/a",(IF('Workforce hours'!AB$30=0,0,(AZ280/'Workforce hours'!AB$30))),(IF(VLOOKUP($Q280,'Workforce hours'!$C$8:$AD$30,CB$7,FALSE)=0,0,(AZ280/(VLOOKUP($Q280,'Workforce hours'!$C$8:$AD$30,CB$7,FALSE))))))</f>
        <v>0</v>
      </c>
      <c r="CC280" s="288">
        <f>IF($Q280="n/a",(IF('Workforce hours'!AC$30=0,0,(BA280/'Workforce hours'!AC$30))),(IF(VLOOKUP($Q280,'Workforce hours'!$C$8:$AD$30,CC$7,FALSE)=0,0,(BA280/(VLOOKUP($Q280,'Workforce hours'!$C$8:$AD$30,CC$7,FALSE))))))</f>
        <v>1.3975393660501452</v>
      </c>
      <c r="CD280" s="288">
        <f>IF($Q280="n/a",(IF('Workforce hours'!AD$30=0,0,(BB280/'Workforce hours'!AD$30))),(IF(VLOOKUP($Q280,'Workforce hours'!$C$8:$AD$30,CD$7,FALSE)=0,0,(BB280/(VLOOKUP($Q280,'Workforce hours'!$C$8:$AD$30,CD$7,FALSE))))))</f>
        <v>0</v>
      </c>
      <c r="CE280" s="289">
        <f t="shared" si="42"/>
        <v>0</v>
      </c>
      <c r="CF280" s="290">
        <f>BD280*'Workforce costs'!B$9*(1+'Workforce costs'!B$10)*(1+'Workforce costs'!B$11)</f>
        <v>0</v>
      </c>
      <c r="CG280" s="290">
        <f>BE280*'Workforce costs'!C$9*(1+'Workforce costs'!C$10)*(1+'Workforce costs'!C$11)</f>
        <v>0</v>
      </c>
      <c r="CH280" s="290">
        <f>BF280*'Workforce costs'!D$9*(1+'Workforce costs'!D$10)*(1+'Workforce costs'!D$11)</f>
        <v>0</v>
      </c>
      <c r="CI280" s="290">
        <f>BG280*'Workforce costs'!E$9*(1+'Workforce costs'!E$10)*(1+'Workforce costs'!E$11)</f>
        <v>0</v>
      </c>
      <c r="CJ280" s="290">
        <f>BH280*'Workforce costs'!F$9*(1+'Workforce costs'!F$10)*(1+'Workforce costs'!F$11)</f>
        <v>0</v>
      </c>
      <c r="CK280" s="290">
        <f>BI280*'Workforce costs'!G$9*(1+'Workforce costs'!G$10)*(1+'Workforce costs'!G$11)</f>
        <v>0</v>
      </c>
      <c r="CL280" s="290">
        <f>BJ280*'Workforce costs'!H$9*(1+'Workforce costs'!H$10)*(1+'Workforce costs'!H$11)</f>
        <v>0</v>
      </c>
      <c r="CM280" s="290">
        <f>BK280*'Workforce costs'!I$9*(1+'Workforce costs'!I$10)*(1+'Workforce costs'!I$11)</f>
        <v>0</v>
      </c>
      <c r="CN280" s="290">
        <f>BL280*'Workforce costs'!J$9*(1+'Workforce costs'!J$10)*(1+'Workforce costs'!J$11)</f>
        <v>0</v>
      </c>
      <c r="CO280" s="290">
        <f>BM280*'Workforce costs'!K$9*(1+'Workforce costs'!K$10)*(1+'Workforce costs'!K$11)</f>
        <v>0</v>
      </c>
      <c r="CP280" s="290">
        <f>BN280*'Workforce costs'!L$9*(1+'Workforce costs'!L$10)*(1+'Workforce costs'!L$11)</f>
        <v>0</v>
      </c>
      <c r="CQ280" s="290">
        <f>BO280*'Workforce costs'!M$9*(1+'Workforce costs'!M$10)*(1+'Workforce costs'!M$11)</f>
        <v>0</v>
      </c>
      <c r="CR280" s="290">
        <f>BP280*'Workforce costs'!N$9*(1+'Workforce costs'!N$10)*(1+'Workforce costs'!N$11)</f>
        <v>0</v>
      </c>
      <c r="CS280" s="290">
        <f>BQ280*'Workforce costs'!O$9*(1+'Workforce costs'!O$10)*(1+'Workforce costs'!O$11)</f>
        <v>0</v>
      </c>
      <c r="CT280" s="290">
        <f>BR280*'Workforce costs'!P$9*(1+'Workforce costs'!P$10)*(1+'Workforce costs'!P$11)</f>
        <v>0</v>
      </c>
      <c r="CU280" s="290">
        <f>BS280*'Workforce costs'!Q$9*(1+'Workforce costs'!Q$10)*(1+'Workforce costs'!Q$11)</f>
        <v>0</v>
      </c>
      <c r="CV280" s="290">
        <f>BT280*'Workforce costs'!R$9*(1+'Workforce costs'!R$10)*(1+'Workforce costs'!R$11)</f>
        <v>0</v>
      </c>
      <c r="CW280" s="290">
        <f>BU280*'Workforce costs'!S$9*(1+'Workforce costs'!S$10)*(1+'Workforce costs'!S$11)</f>
        <v>0</v>
      </c>
      <c r="CX280" s="290">
        <f>BV280*'Workforce costs'!T$9*(1+'Workforce costs'!T$10)*(1+'Workforce costs'!T$11)</f>
        <v>0</v>
      </c>
      <c r="CY280" s="290">
        <f>BW280*'Workforce costs'!U$9*(1+'Workforce costs'!U$10)*(1+'Workforce costs'!U$11)</f>
        <v>0</v>
      </c>
      <c r="CZ280" s="290">
        <f>BX280*'Workforce costs'!V$9*(1+'Workforce costs'!V$10)*(1+'Workforce costs'!V$11)</f>
        <v>0</v>
      </c>
      <c r="DA280" s="290">
        <f>BY280*'Workforce costs'!W$9*(1+'Workforce costs'!W$10)*(1+'Workforce costs'!W$11)</f>
        <v>0</v>
      </c>
      <c r="DB280" s="290">
        <f>BZ280*'Workforce costs'!X$9*(1+'Workforce costs'!X$10)*(1+'Workforce costs'!X$11)</f>
        <v>0</v>
      </c>
      <c r="DC280" s="290">
        <f>CA280*'Workforce costs'!Y$9*(1+'Workforce costs'!Y$10)*(1+'Workforce costs'!Y$11)</f>
        <v>0</v>
      </c>
      <c r="DD280" s="290">
        <f>CB280*'Workforce costs'!Z$9*(1+'Workforce costs'!Z$10)*(1+'Workforce costs'!Z$11)</f>
        <v>0</v>
      </c>
      <c r="DE280" s="290">
        <f>CC280*'Workforce costs'!AA$9*(1+'Workforce costs'!AA$10)*(1+'Workforce costs'!AA$11)</f>
        <v>0</v>
      </c>
      <c r="DF280" s="290">
        <f>CD280*'Workforce costs'!AB$9*(1+'Workforce costs'!AB$10)*(1+'Workforce costs'!AB$11)</f>
        <v>0</v>
      </c>
    </row>
    <row r="281" spans="1:110" x14ac:dyDescent="0.3">
      <c r="A281" s="2" t="str">
        <f>Outputs!$A$4</f>
        <v>Australia</v>
      </c>
      <c r="B281" s="2" t="str">
        <f t="shared" si="35"/>
        <v>Australia 18to24</v>
      </c>
      <c r="C281" s="30">
        <f>VLOOKUP($B281,Populations!$D$15:$H$1920,3,FALSE)</f>
        <v>2374194</v>
      </c>
      <c r="D281" s="255">
        <f>IF(OR($H281="General pop",$H281="Schools",$H281="Workplace",$H281="Skills Training",$H281="Digital Supports"),1,VLOOKUP($B281,Populations!$D$15:$H$1920,5,FALSE))</f>
        <v>1</v>
      </c>
      <c r="E281" s="88">
        <f>VLOOKUP(I281,Epidemiology!$C$10:$H$47,6,FALSE)</f>
        <v>820</v>
      </c>
      <c r="F281" s="102">
        <f>'Care profiles'!R282</f>
        <v>1</v>
      </c>
      <c r="G281" s="15" t="str">
        <f>'Care profiles'!A282</f>
        <v>18to24</v>
      </c>
      <c r="H281" s="15" t="str">
        <f>'Care profiles'!B282</f>
        <v>Attempts</v>
      </c>
      <c r="I281" s="15" t="str">
        <f>'Care profiles'!C282</f>
        <v>Attempts_18-24yrs</v>
      </c>
      <c r="J281" s="15" t="str">
        <f>'Care profiles'!D282</f>
        <v>Care profile</v>
      </c>
      <c r="K281" s="15" t="str">
        <f>'Care profiles'!E282</f>
        <v>Review +/- Ongoing Management</v>
      </c>
      <c r="L281" s="104">
        <f>'Care profiles'!F282</f>
        <v>0.8</v>
      </c>
      <c r="M281" s="15">
        <f>'Care profiles'!G282</f>
        <v>6</v>
      </c>
      <c r="N281" s="15">
        <f>'Care profiles'!H282</f>
        <v>20</v>
      </c>
      <c r="O281" s="15" t="str">
        <f>'Care profiles'!I282</f>
        <v>min</v>
      </c>
      <c r="P281" s="15" t="str">
        <f>'Care profiles'!J282</f>
        <v>General Practitioner</v>
      </c>
      <c r="Q281" s="15" t="str">
        <f>'Care profiles'!K282</f>
        <v>n/a</v>
      </c>
      <c r="R281" s="15" t="str">
        <f>'Care profiles'!M282</f>
        <v>Y</v>
      </c>
      <c r="S281" s="15" t="str">
        <f>'Care profiles'!O282</f>
        <v>N</v>
      </c>
      <c r="T281" s="15" t="str">
        <f>'Care profiles'!Q282</f>
        <v>N</v>
      </c>
      <c r="U281" s="30">
        <f t="shared" si="36"/>
        <v>19468.390800000001</v>
      </c>
      <c r="V281" s="30">
        <f t="shared" si="37"/>
        <v>15574.712640000002</v>
      </c>
      <c r="W281" s="30">
        <f>IF(M281="n/a",0,IF(O281="days",V281*M281*(1+(VLOOKUP(K281,'Bed parameters'!$A$9:$G$12,7,FALSE))),V281*M281))</f>
        <v>93448.275840000017</v>
      </c>
      <c r="X281" s="30">
        <f t="shared" si="38"/>
        <v>31149.425280000007</v>
      </c>
      <c r="Y281" s="30">
        <f t="shared" si="39"/>
        <v>0</v>
      </c>
      <c r="Z281" s="113">
        <f>_xlfn.IFNA(Y281/((VLOOKUP(K281,'Bed parameters'!$A$9:$G$12,3,FALSE))*(VLOOKUP(K281,'Bed parameters'!$A$9:$G$12,5,FALSE))),0)</f>
        <v>0</v>
      </c>
      <c r="AA281" s="30">
        <f t="shared" si="40"/>
        <v>31149.425280000007</v>
      </c>
      <c r="AB281" s="30">
        <f>_xlfn.IFNA(IF($O281="days",$Y281*(VLOOKUP($K281,'Bed parameters'!$A$9:$I$12,9,FALSE))*$F281*(VLOOKUP($Q281,'Workforce distribution'!$C$8:$AD$30,AB$7,FALSE)),IF($Q281="n/a",(IF($P281=AB$6,$X281*$F281,0)),$X281*$F281*(VLOOKUP($Q281,'Workforce distribution'!$C$8:$AD$30,AB$7,FALSE)))),0)</f>
        <v>0</v>
      </c>
      <c r="AC281" s="30">
        <f>_xlfn.IFNA(IF($O281="days",$Y281*(VLOOKUP($K281,'Bed parameters'!$A$9:$I$12,9,FALSE))*$F281*(VLOOKUP($Q281,'Workforce distribution'!$C$8:$AD$30,AC$7,FALSE)),IF($Q281="n/a",(IF($P281=AC$6,$X281*$F281,0)),$X281*$F281*(VLOOKUP($Q281,'Workforce distribution'!$C$8:$AD$30,AC$7,FALSE)))),0)</f>
        <v>0</v>
      </c>
      <c r="AD281" s="30">
        <f>_xlfn.IFNA(IF($O281="days",$Y281*(VLOOKUP($K281,'Bed parameters'!$A$9:$I$12,9,FALSE))*$F281*(VLOOKUP($Q281,'Workforce distribution'!$C$8:$AD$30,AD$7,FALSE)),IF($Q281="n/a",(IF($P281=AD$6,$X281*$F281,0)),$X281*$F281*(VLOOKUP($Q281,'Workforce distribution'!$C$8:$AD$30,AD$7,FALSE)))),0)</f>
        <v>0</v>
      </c>
      <c r="AE281" s="30">
        <f>_xlfn.IFNA(IF($O281="days",$Y281*(VLOOKUP($K281,'Bed parameters'!$A$9:$I$12,9,FALSE))*$F281*(VLOOKUP($Q281,'Workforce distribution'!$C$8:$AD$30,AE$7,FALSE)),IF($Q281="n/a",(IF($P281=AE$6,$X281*$F281,0)),$X281*$F281*(VLOOKUP($Q281,'Workforce distribution'!$C$8:$AD$30,AE$7,FALSE)))),0)</f>
        <v>0</v>
      </c>
      <c r="AF281" s="30">
        <f>_xlfn.IFNA(IF($O281="days",$Y281*(VLOOKUP($K281,'Bed parameters'!$A$9:$I$12,9,FALSE))*$F281*(VLOOKUP($Q281,'Workforce distribution'!$C$8:$AD$30,AF$7,FALSE)),IF($Q281="n/a",(IF($P281=AF$6,$X281*$F281,0)),$X281*$F281*(VLOOKUP($Q281,'Workforce distribution'!$C$8:$AD$30,AF$7,FALSE)))),0)</f>
        <v>0</v>
      </c>
      <c r="AG281" s="30">
        <f>_xlfn.IFNA(IF($O281="days",$Y281*(VLOOKUP($K281,'Bed parameters'!$A$9:$I$12,9,FALSE))*$F281*(VLOOKUP($Q281,'Workforce distribution'!$C$8:$AD$30,AG$7,FALSE)),IF($Q281="n/a",(IF($P281=AG$6,$X281*$F281,0)),$X281*$F281*(VLOOKUP($Q281,'Workforce distribution'!$C$8:$AD$30,AG$7,FALSE)))),0)</f>
        <v>0</v>
      </c>
      <c r="AH281" s="30">
        <f>_xlfn.IFNA(IF($O281="days",$Y281*(VLOOKUP($K281,'Bed parameters'!$A$9:$I$12,9,FALSE))*$F281*(VLOOKUP($Q281,'Workforce distribution'!$C$8:$AD$30,AH$7,FALSE)),IF($Q281="n/a",(IF($P281=AH$6,$X281*$F281,0)),$X281*$F281*(VLOOKUP($Q281,'Workforce distribution'!$C$8:$AD$30,AH$7,FALSE)))),0)</f>
        <v>0</v>
      </c>
      <c r="AI281" s="30">
        <f>_xlfn.IFNA(IF($O281="days",$Y281*(VLOOKUP($K281,'Bed parameters'!$A$9:$I$12,9,FALSE))*$F281*(VLOOKUP($Q281,'Workforce distribution'!$C$8:$AD$30,AI$7,FALSE)),IF($Q281="n/a",(IF($P281=AI$6,$X281*$F281,0)),$X281*$F281*(VLOOKUP($Q281,'Workforce distribution'!$C$8:$AD$30,AI$7,FALSE)))),0)</f>
        <v>0</v>
      </c>
      <c r="AJ281" s="30">
        <f>_xlfn.IFNA(IF($O281="days",$Y281*(VLOOKUP($K281,'Bed parameters'!$A$9:$I$12,9,FALSE))*$F281*(VLOOKUP($Q281,'Workforce distribution'!$C$8:$AD$30,AJ$7,FALSE)),IF($Q281="n/a",(IF($P281=AJ$6,$X281*$F281,0)),$X281*$F281*(VLOOKUP($Q281,'Workforce distribution'!$C$8:$AD$30,AJ$7,FALSE)))),0)</f>
        <v>0</v>
      </c>
      <c r="AK281" s="30">
        <f>_xlfn.IFNA(IF($O281="days",$Y281*(VLOOKUP($K281,'Bed parameters'!$A$9:$I$12,9,FALSE))*$F281*(VLOOKUP($Q281,'Workforce distribution'!$C$8:$AD$30,AK$7,FALSE)),IF($Q281="n/a",(IF($P281=AK$6,$X281*$F281,0)),$X281*$F281*(VLOOKUP($Q281,'Workforce distribution'!$C$8:$AD$30,AK$7,FALSE)))),0)</f>
        <v>0</v>
      </c>
      <c r="AL281" s="30">
        <f>_xlfn.IFNA(IF($O281="days",$Y281*(VLOOKUP($K281,'Bed parameters'!$A$9:$I$12,9,FALSE))*$F281*(VLOOKUP($Q281,'Workforce distribution'!$C$8:$AD$30,AL$7,FALSE)),IF($Q281="n/a",(IF($P281=AL$6,$X281*$F281,0)),$X281*$F281*(VLOOKUP($Q281,'Workforce distribution'!$C$8:$AD$30,AL$7,FALSE)))),0)</f>
        <v>0</v>
      </c>
      <c r="AM281" s="30">
        <f>_xlfn.IFNA(IF($O281="days",$Y281*(VLOOKUP($K281,'Bed parameters'!$A$9:$I$12,9,FALSE))*$F281*(VLOOKUP($Q281,'Workforce distribution'!$C$8:$AD$30,AM$7,FALSE)),IF($Q281="n/a",(IF($P281=AM$6,$X281*$F281,0)),$X281*$F281*(VLOOKUP($Q281,'Workforce distribution'!$C$8:$AD$30,AM$7,FALSE)))),0)</f>
        <v>0</v>
      </c>
      <c r="AN281" s="30">
        <f>_xlfn.IFNA(IF($O281="days",$Y281*(VLOOKUP($K281,'Bed parameters'!$A$9:$I$12,9,FALSE))*$F281*(VLOOKUP($Q281,'Workforce distribution'!$C$8:$AD$30,AN$7,FALSE)),IF($Q281="n/a",(IF($P281=AN$6,$X281*$F281,0)),$X281*$F281*(VLOOKUP($Q281,'Workforce distribution'!$C$8:$AD$30,AN$7,FALSE)))),0)</f>
        <v>0</v>
      </c>
      <c r="AO281" s="30">
        <f>_xlfn.IFNA(IF($O281="days",$Y281*(VLOOKUP($K281,'Bed parameters'!$A$9:$I$12,9,FALSE))*$F281*(VLOOKUP($Q281,'Workforce distribution'!$C$8:$AD$30,AO$7,FALSE)),IF($Q281="n/a",(IF($P281=AO$6,$X281*$F281,0)),$X281*$F281*(VLOOKUP($Q281,'Workforce distribution'!$C$8:$AD$30,AO$7,FALSE)))),0)</f>
        <v>0</v>
      </c>
      <c r="AP281" s="30">
        <f>_xlfn.IFNA(IF($O281="days",$Y281*(VLOOKUP($K281,'Bed parameters'!$A$9:$I$12,9,FALSE))*$F281*(VLOOKUP($Q281,'Workforce distribution'!$C$8:$AD$30,AP$7,FALSE)),IF($Q281="n/a",(IF($P281=AP$6,$X281*$F281,0)),$X281*$F281*(VLOOKUP($Q281,'Workforce distribution'!$C$8:$AD$30,AP$7,FALSE)))),0)</f>
        <v>0</v>
      </c>
      <c r="AQ281" s="30">
        <f>_xlfn.IFNA(IF($O281="days",$Y281*(VLOOKUP($K281,'Bed parameters'!$A$9:$I$12,9,FALSE))*$F281*(VLOOKUP($Q281,'Workforce distribution'!$C$8:$AD$30,AQ$7,FALSE)),IF($Q281="n/a",(IF($P281=AQ$6,$X281*$F281,0)),$X281*$F281*(VLOOKUP($Q281,'Workforce distribution'!$C$8:$AD$30,AQ$7,FALSE)))),0)</f>
        <v>0</v>
      </c>
      <c r="AR281" s="30">
        <f>_xlfn.IFNA(IF($O281="days",$Y281*(VLOOKUP($K281,'Bed parameters'!$A$9:$I$12,9,FALSE))*$F281*(VLOOKUP($Q281,'Workforce distribution'!$C$8:$AD$30,AR$7,FALSE)),IF($Q281="n/a",(IF($P281=AR$6,$X281*$F281,0)),$X281*$F281*(VLOOKUP($Q281,'Workforce distribution'!$C$8:$AD$30,AR$7,FALSE)))),0)</f>
        <v>0</v>
      </c>
      <c r="AS281" s="30">
        <f>_xlfn.IFNA(IF($O281="days",$Y281*(VLOOKUP($K281,'Bed parameters'!$A$9:$I$12,9,FALSE))*$F281*(VLOOKUP($Q281,'Workforce distribution'!$C$8:$AD$30,AS$7,FALSE)),IF($Q281="n/a",(IF($P281=AS$6,$X281*$F281,0)),$X281*$F281*(VLOOKUP($Q281,'Workforce distribution'!$C$8:$AD$30,AS$7,FALSE)))),0)</f>
        <v>0</v>
      </c>
      <c r="AT281" s="30">
        <f>_xlfn.IFNA(IF($O281="days",$Y281*(VLOOKUP($K281,'Bed parameters'!$A$9:$I$12,9,FALSE))*$F281*(VLOOKUP($Q281,'Workforce distribution'!$C$8:$AD$30,AT$7,FALSE)),IF($Q281="n/a",(IF($P281=AT$6,$X281*$F281,0)),$X281*$F281*(VLOOKUP($Q281,'Workforce distribution'!$C$8:$AD$30,AT$7,FALSE)))),0)</f>
        <v>31149.425280000007</v>
      </c>
      <c r="AU281" s="30">
        <f>_xlfn.IFNA(IF($O281="days",$Y281*(VLOOKUP($K281,'Bed parameters'!$A$9:$I$12,9,FALSE))*$F281*(VLOOKUP($Q281,'Workforce distribution'!$C$8:$AD$30,AU$7,FALSE)),IF($Q281="n/a",(IF($P281=AU$6,$X281*$F281,0)),$X281*$F281*(VLOOKUP($Q281,'Workforce distribution'!$C$8:$AD$30,AU$7,FALSE)))),0)</f>
        <v>0</v>
      </c>
      <c r="AV281" s="30">
        <f>_xlfn.IFNA(IF($O281="days",$Y281*(VLOOKUP($K281,'Bed parameters'!$A$9:$I$12,9,FALSE))*$F281*(VLOOKUP($Q281,'Workforce distribution'!$C$8:$AD$30,AV$7,FALSE)),IF($Q281="n/a",(IF($P281=AV$6,$X281*$F281,0)),$X281*$F281*(VLOOKUP($Q281,'Workforce distribution'!$C$8:$AD$30,AV$7,FALSE)))),0)</f>
        <v>0</v>
      </c>
      <c r="AW281" s="30">
        <f>_xlfn.IFNA(IF($O281="days",$Y281*(VLOOKUP($K281,'Bed parameters'!$A$9:$I$12,9,FALSE))*$F281*(VLOOKUP($Q281,'Workforce distribution'!$C$8:$AD$30,AW$7,FALSE)),IF($Q281="n/a",(IF($P281=AW$6,$X281*$F281,0)),$X281*$F281*(VLOOKUP($Q281,'Workforce distribution'!$C$8:$AD$30,AW$7,FALSE)))),0)</f>
        <v>0</v>
      </c>
      <c r="AX281" s="30">
        <f>_xlfn.IFNA(IF($O281="days",$Y281*(VLOOKUP($K281,'Bed parameters'!$A$9:$I$12,9,FALSE))*$F281*(VLOOKUP($Q281,'Workforce distribution'!$C$8:$AD$30,AX$7,FALSE)),IF($Q281="n/a",(IF($P281=AX$6,$X281*$F281,0)),$X281*$F281*(VLOOKUP($Q281,'Workforce distribution'!$C$8:$AD$30,AX$7,FALSE)))),0)</f>
        <v>0</v>
      </c>
      <c r="AY281" s="30">
        <f>_xlfn.IFNA(IF($O281="days",$Y281*(VLOOKUP($K281,'Bed parameters'!$A$9:$I$12,9,FALSE))*$F281*(VLOOKUP($Q281,'Workforce distribution'!$C$8:$AD$30,AY$7,FALSE)),IF($Q281="n/a",(IF($P281=AY$6,$X281*$F281,0)),$X281*$F281*(VLOOKUP($Q281,'Workforce distribution'!$C$8:$AD$30,AY$7,FALSE)))),0)</f>
        <v>0</v>
      </c>
      <c r="AZ281" s="30">
        <f>_xlfn.IFNA(IF($O281="days",$Y281*(VLOOKUP($K281,'Bed parameters'!$A$9:$I$12,9,FALSE))*$F281*(VLOOKUP($Q281,'Workforce distribution'!$C$8:$AD$30,AZ$7,FALSE)),IF($Q281="n/a",(IF($P281=AZ$6,$X281*$F281,0)),$X281*$F281*(VLOOKUP($Q281,'Workforce distribution'!$C$8:$AD$30,AZ$7,FALSE)))),0)</f>
        <v>0</v>
      </c>
      <c r="BA281" s="30">
        <f>_xlfn.IFNA(IF($O281="days",$Y281*(VLOOKUP($K281,'Bed parameters'!$A$9:$I$12,9,FALSE))*$F281*(VLOOKUP($Q281,'Workforce distribution'!$C$8:$AD$30,BA$7,FALSE)),IF($Q281="n/a",(IF($P281=BA$6,$X281*$F281,0)),$X281*$F281*(VLOOKUP($Q281,'Workforce distribution'!$C$8:$AD$30,BA$7,FALSE)))),0)</f>
        <v>0</v>
      </c>
      <c r="BB281" s="30">
        <f>_xlfn.IFNA(IF($O281="days",$Y281*(VLOOKUP($K281,'Bed parameters'!$A$9:$I$12,9,FALSE))*$F281*(VLOOKUP($Q281,'Workforce distribution'!$C$8:$AD$30,BB$7,FALSE)),IF($Q281="n/a",(IF($P281=BB$6,$X281*$F281,0)),$X281*$F281*(VLOOKUP($Q281,'Workforce distribution'!$C$8:$AD$30,BB$7,FALSE)))),0)</f>
        <v>0</v>
      </c>
      <c r="BC281" s="149">
        <f t="shared" si="41"/>
        <v>18.878210736839556</v>
      </c>
      <c r="BD281" s="288">
        <f>IF($Q281="n/a",(IF('Workforce hours'!D$30=0,0,(AB281/'Workforce hours'!D$30))),(IF(VLOOKUP($Q281,'Workforce hours'!$C$8:$AD$30,BD$7,FALSE)=0,0,(AB281/(VLOOKUP($Q281,'Workforce hours'!$C$8:$AD$30,BD$7,FALSE))))))</f>
        <v>0</v>
      </c>
      <c r="BE281" s="288">
        <f>IF($Q281="n/a",(IF('Workforce hours'!E$30=0,0,(AC281/'Workforce hours'!E$30))),(IF(VLOOKUP($Q281,'Workforce hours'!$C$8:$AD$30,BE$7,FALSE)=0,0,(AC281/(VLOOKUP($Q281,'Workforce hours'!$C$8:$AD$30,BE$7,FALSE))))))</f>
        <v>0</v>
      </c>
      <c r="BF281" s="288">
        <f>IF($Q281="n/a",(IF('Workforce hours'!F$30=0,0,(AD281/'Workforce hours'!F$30))),(IF(VLOOKUP($Q281,'Workforce hours'!$C$8:$AD$30,BF$7,FALSE)=0,0,(AD281/(VLOOKUP($Q281,'Workforce hours'!$C$8:$AD$30,BF$7,FALSE))))))</f>
        <v>0</v>
      </c>
      <c r="BG281" s="288">
        <f>IF($Q281="n/a",(IF('Workforce hours'!G$30=0,0,(AE281/'Workforce hours'!G$30))),(IF(VLOOKUP($Q281,'Workforce hours'!$C$8:$AD$30,BG$7,FALSE)=0,0,(AE281/(VLOOKUP($Q281,'Workforce hours'!$C$8:$AD$30,BG$7,FALSE))))))</f>
        <v>0</v>
      </c>
      <c r="BH281" s="288">
        <f>IF($Q281="n/a",(IF('Workforce hours'!H$30=0,0,(AF281/'Workforce hours'!H$30))),(IF(VLOOKUP($Q281,'Workforce hours'!$C$8:$AD$30,BH$7,FALSE)=0,0,(AF281/(VLOOKUP($Q281,'Workforce hours'!$C$8:$AD$30,BH$7,FALSE))))))</f>
        <v>0</v>
      </c>
      <c r="BI281" s="288">
        <f>IF($Q281="n/a",(IF('Workforce hours'!I$30=0,0,(AG281/'Workforce hours'!I$30))),(IF(VLOOKUP($Q281,'Workforce hours'!$C$8:$AD$30,BI$7,FALSE)=0,0,(AG281/(VLOOKUP($Q281,'Workforce hours'!$C$8:$AD$30,BI$7,FALSE))))))</f>
        <v>0</v>
      </c>
      <c r="BJ281" s="288">
        <f>IF($Q281="n/a",(IF('Workforce hours'!J$30=0,0,(AH281/'Workforce hours'!J$30))),(IF(VLOOKUP($Q281,'Workforce hours'!$C$8:$AD$30,BJ$7,FALSE)=0,0,(AH281/(VLOOKUP($Q281,'Workforce hours'!$C$8:$AD$30,BJ$7,FALSE))))))</f>
        <v>0</v>
      </c>
      <c r="BK281" s="288">
        <f>IF($Q281="n/a",(IF('Workforce hours'!K$30=0,0,(AI281/'Workforce hours'!K$30))),(IF(VLOOKUP($Q281,'Workforce hours'!$C$8:$AD$30,BK$7,FALSE)=0,0,(AI281/(VLOOKUP($Q281,'Workforce hours'!$C$8:$AD$30,BK$7,FALSE))))))</f>
        <v>0</v>
      </c>
      <c r="BL281" s="288">
        <f>IF($Q281="n/a",(IF('Workforce hours'!L$30=0,0,(AJ281/'Workforce hours'!L$30))),(IF(VLOOKUP($Q281,'Workforce hours'!$C$8:$AD$30,BL$7,FALSE)=0,0,(AJ281/(VLOOKUP($Q281,'Workforce hours'!$C$8:$AD$30,BL$7,FALSE))))))</f>
        <v>0</v>
      </c>
      <c r="BM281" s="288">
        <f>IF($Q281="n/a",(IF('Workforce hours'!M$30=0,0,(AK281/'Workforce hours'!M$30))),(IF(VLOOKUP($Q281,'Workforce hours'!$C$8:$AD$30,BM$7,FALSE)=0,0,(AK281/(VLOOKUP($Q281,'Workforce hours'!$C$8:$AD$30,BM$7,FALSE))))))</f>
        <v>0</v>
      </c>
      <c r="BN281" s="288">
        <f>IF($Q281="n/a",(IF('Workforce hours'!N$30=0,0,(AL281/'Workforce hours'!N$30))),(IF(VLOOKUP($Q281,'Workforce hours'!$C$8:$AD$30,BN$7,FALSE)=0,0,(AL281/(VLOOKUP($Q281,'Workforce hours'!$C$8:$AD$30,BN$7,FALSE))))))</f>
        <v>0</v>
      </c>
      <c r="BO281" s="288">
        <f>IF($Q281="n/a",(IF('Workforce hours'!O$30=0,0,(AM281/'Workforce hours'!O$30))),(IF(VLOOKUP($Q281,'Workforce hours'!$C$8:$AD$30,BO$7,FALSE)=0,0,(AM281/(VLOOKUP($Q281,'Workforce hours'!$C$8:$AD$30,BO$7,FALSE))))))</f>
        <v>0</v>
      </c>
      <c r="BP281" s="288">
        <f>IF($Q281="n/a",(IF('Workforce hours'!P$30=0,0,(AN281/'Workforce hours'!P$30))),(IF(VLOOKUP($Q281,'Workforce hours'!$C$8:$AD$30,BP$7,FALSE)=0,0,(AN281/(VLOOKUP($Q281,'Workforce hours'!$C$8:$AD$30,BP$7,FALSE))))))</f>
        <v>0</v>
      </c>
      <c r="BQ281" s="288">
        <f>IF($Q281="n/a",(IF('Workforce hours'!Q$30=0,0,(AO281/'Workforce hours'!Q$30))),(IF(VLOOKUP($Q281,'Workforce hours'!$C$8:$AD$30,BQ$7,FALSE)=0,0,(AO281/(VLOOKUP($Q281,'Workforce hours'!$C$8:$AD$30,BQ$7,FALSE))))))</f>
        <v>0</v>
      </c>
      <c r="BR281" s="288">
        <f>IF($Q281="n/a",(IF('Workforce hours'!R$30=0,0,(AP281/'Workforce hours'!R$30))),(IF(VLOOKUP($Q281,'Workforce hours'!$C$8:$AD$30,BR$7,FALSE)=0,0,(AP281/(VLOOKUP($Q281,'Workforce hours'!$C$8:$AD$30,BR$7,FALSE))))))</f>
        <v>0</v>
      </c>
      <c r="BS281" s="288">
        <f>IF($Q281="n/a",(IF('Workforce hours'!S$30=0,0,(AQ281/'Workforce hours'!S$30))),(IF(VLOOKUP($Q281,'Workforce hours'!$C$8:$AD$30,BS$7,FALSE)=0,0,(AQ281/(VLOOKUP($Q281,'Workforce hours'!$C$8:$AD$30,BS$7,FALSE))))))</f>
        <v>0</v>
      </c>
      <c r="BT281" s="288">
        <f>IF($Q281="n/a",(IF('Workforce hours'!T$30=0,0,(AR281/'Workforce hours'!T$30))),(IF(VLOOKUP($Q281,'Workforce hours'!$C$8:$AD$30,BT$7,FALSE)=0,0,(AR281/(VLOOKUP($Q281,'Workforce hours'!$C$8:$AD$30,BT$7,FALSE))))))</f>
        <v>0</v>
      </c>
      <c r="BU281" s="288">
        <f>IF($Q281="n/a",(IF('Workforce hours'!U$30=0,0,(AS281/'Workforce hours'!U$30))),(IF(VLOOKUP($Q281,'Workforce hours'!$C$8:$AD$30,BU$7,FALSE)=0,0,(AS281/(VLOOKUP($Q281,'Workforce hours'!$C$8:$AD$30,BU$7,FALSE))))))</f>
        <v>0</v>
      </c>
      <c r="BV281" s="288">
        <f>IF($Q281="n/a",(IF('Workforce hours'!V$30=0,0,(AT281/'Workforce hours'!V$30))),(IF(VLOOKUP($Q281,'Workforce hours'!$C$8:$AD$30,BV$7,FALSE)=0,0,(AT281/(VLOOKUP($Q281,'Workforce hours'!$C$8:$AD$30,BV$7,FALSE))))))</f>
        <v>18.878210736839556</v>
      </c>
      <c r="BW281" s="288">
        <f>IF($Q281="n/a",(IF('Workforce hours'!W$30=0,0,(AU281/'Workforce hours'!W$30))),(IF(VLOOKUP($Q281,'Workforce hours'!$C$8:$AD$30,BW$7,FALSE)=0,0,(AU281/(VLOOKUP($Q281,'Workforce hours'!$C$8:$AD$30,BW$7,FALSE))))))</f>
        <v>0</v>
      </c>
      <c r="BX281" s="288">
        <f>IF($Q281="n/a",(IF('Workforce hours'!X$30=0,0,(AV281/'Workforce hours'!X$30))),(IF(VLOOKUP($Q281,'Workforce hours'!$C$8:$AD$30,BX$7,FALSE)=0,0,(AV281/(VLOOKUP($Q281,'Workforce hours'!$C$8:$AD$30,BX$7,FALSE))))))</f>
        <v>0</v>
      </c>
      <c r="BY281" s="288">
        <f>IF($Q281="n/a",(IF('Workforce hours'!Y$30=0,0,(AW281/'Workforce hours'!Y$30))),(IF(VLOOKUP($Q281,'Workforce hours'!$C$8:$AD$30,BY$7,FALSE)=0,0,(AW281/(VLOOKUP($Q281,'Workforce hours'!$C$8:$AD$30,BY$7,FALSE))))))</f>
        <v>0</v>
      </c>
      <c r="BZ281" s="288">
        <f>IF($Q281="n/a",(IF('Workforce hours'!Z$30=0,0,(AX281/'Workforce hours'!Z$30))),(IF(VLOOKUP($Q281,'Workforce hours'!$C$8:$AD$30,BZ$7,FALSE)=0,0,(AX281/(VLOOKUP($Q281,'Workforce hours'!$C$8:$AD$30,BZ$7,FALSE))))))</f>
        <v>0</v>
      </c>
      <c r="CA281" s="288">
        <f>IF($Q281="n/a",(IF('Workforce hours'!AA$30=0,0,(AY281/'Workforce hours'!AA$30))),(IF(VLOOKUP($Q281,'Workforce hours'!$C$8:$AD$30,CA$7,FALSE)=0,0,(AY281/(VLOOKUP($Q281,'Workforce hours'!$C$8:$AD$30,CA$7,FALSE))))))</f>
        <v>0</v>
      </c>
      <c r="CB281" s="288">
        <f>IF($Q281="n/a",(IF('Workforce hours'!AB$30=0,0,(AZ281/'Workforce hours'!AB$30))),(IF(VLOOKUP($Q281,'Workforce hours'!$C$8:$AD$30,CB$7,FALSE)=0,0,(AZ281/(VLOOKUP($Q281,'Workforce hours'!$C$8:$AD$30,CB$7,FALSE))))))</f>
        <v>0</v>
      </c>
      <c r="CC281" s="288">
        <f>IF($Q281="n/a",(IF('Workforce hours'!AC$30=0,0,(BA281/'Workforce hours'!AC$30))),(IF(VLOOKUP($Q281,'Workforce hours'!$C$8:$AD$30,CC$7,FALSE)=0,0,(BA281/(VLOOKUP($Q281,'Workforce hours'!$C$8:$AD$30,CC$7,FALSE))))))</f>
        <v>0</v>
      </c>
      <c r="CD281" s="288">
        <f>IF($Q281="n/a",(IF('Workforce hours'!AD$30=0,0,(BB281/'Workforce hours'!AD$30))),(IF(VLOOKUP($Q281,'Workforce hours'!$C$8:$AD$30,CD$7,FALSE)=0,0,(BB281/(VLOOKUP($Q281,'Workforce hours'!$C$8:$AD$30,CD$7,FALSE))))))</f>
        <v>0</v>
      </c>
      <c r="CE281" s="289">
        <f t="shared" si="42"/>
        <v>0</v>
      </c>
      <c r="CF281" s="290">
        <f>BD281*'Workforce costs'!B$9*(1+'Workforce costs'!B$10)*(1+'Workforce costs'!B$11)</f>
        <v>0</v>
      </c>
      <c r="CG281" s="290">
        <f>BE281*'Workforce costs'!C$9*(1+'Workforce costs'!C$10)*(1+'Workforce costs'!C$11)</f>
        <v>0</v>
      </c>
      <c r="CH281" s="290">
        <f>BF281*'Workforce costs'!D$9*(1+'Workforce costs'!D$10)*(1+'Workforce costs'!D$11)</f>
        <v>0</v>
      </c>
      <c r="CI281" s="290">
        <f>BG281*'Workforce costs'!E$9*(1+'Workforce costs'!E$10)*(1+'Workforce costs'!E$11)</f>
        <v>0</v>
      </c>
      <c r="CJ281" s="290">
        <f>BH281*'Workforce costs'!F$9*(1+'Workforce costs'!F$10)*(1+'Workforce costs'!F$11)</f>
        <v>0</v>
      </c>
      <c r="CK281" s="290">
        <f>BI281*'Workforce costs'!G$9*(1+'Workforce costs'!G$10)*(1+'Workforce costs'!G$11)</f>
        <v>0</v>
      </c>
      <c r="CL281" s="290">
        <f>BJ281*'Workforce costs'!H$9*(1+'Workforce costs'!H$10)*(1+'Workforce costs'!H$11)</f>
        <v>0</v>
      </c>
      <c r="CM281" s="290">
        <f>BK281*'Workforce costs'!I$9*(1+'Workforce costs'!I$10)*(1+'Workforce costs'!I$11)</f>
        <v>0</v>
      </c>
      <c r="CN281" s="290">
        <f>BL281*'Workforce costs'!J$9*(1+'Workforce costs'!J$10)*(1+'Workforce costs'!J$11)</f>
        <v>0</v>
      </c>
      <c r="CO281" s="290">
        <f>BM281*'Workforce costs'!K$9*(1+'Workforce costs'!K$10)*(1+'Workforce costs'!K$11)</f>
        <v>0</v>
      </c>
      <c r="CP281" s="290">
        <f>BN281*'Workforce costs'!L$9*(1+'Workforce costs'!L$10)*(1+'Workforce costs'!L$11)</f>
        <v>0</v>
      </c>
      <c r="CQ281" s="290">
        <f>BO281*'Workforce costs'!M$9*(1+'Workforce costs'!M$10)*(1+'Workforce costs'!M$11)</f>
        <v>0</v>
      </c>
      <c r="CR281" s="290">
        <f>BP281*'Workforce costs'!N$9*(1+'Workforce costs'!N$10)*(1+'Workforce costs'!N$11)</f>
        <v>0</v>
      </c>
      <c r="CS281" s="290">
        <f>BQ281*'Workforce costs'!O$9*(1+'Workforce costs'!O$10)*(1+'Workforce costs'!O$11)</f>
        <v>0</v>
      </c>
      <c r="CT281" s="290">
        <f>BR281*'Workforce costs'!P$9*(1+'Workforce costs'!P$10)*(1+'Workforce costs'!P$11)</f>
        <v>0</v>
      </c>
      <c r="CU281" s="290">
        <f>BS281*'Workforce costs'!Q$9*(1+'Workforce costs'!Q$10)*(1+'Workforce costs'!Q$11)</f>
        <v>0</v>
      </c>
      <c r="CV281" s="290">
        <f>BT281*'Workforce costs'!R$9*(1+'Workforce costs'!R$10)*(1+'Workforce costs'!R$11)</f>
        <v>0</v>
      </c>
      <c r="CW281" s="290">
        <f>BU281*'Workforce costs'!S$9*(1+'Workforce costs'!S$10)*(1+'Workforce costs'!S$11)</f>
        <v>0</v>
      </c>
      <c r="CX281" s="290">
        <f>BV281*'Workforce costs'!T$9*(1+'Workforce costs'!T$10)*(1+'Workforce costs'!T$11)</f>
        <v>0</v>
      </c>
      <c r="CY281" s="290">
        <f>BW281*'Workforce costs'!U$9*(1+'Workforce costs'!U$10)*(1+'Workforce costs'!U$11)</f>
        <v>0</v>
      </c>
      <c r="CZ281" s="290">
        <f>BX281*'Workforce costs'!V$9*(1+'Workforce costs'!V$10)*(1+'Workforce costs'!V$11)</f>
        <v>0</v>
      </c>
      <c r="DA281" s="290">
        <f>BY281*'Workforce costs'!W$9*(1+'Workforce costs'!W$10)*(1+'Workforce costs'!W$11)</f>
        <v>0</v>
      </c>
      <c r="DB281" s="290">
        <f>BZ281*'Workforce costs'!X$9*(1+'Workforce costs'!X$10)*(1+'Workforce costs'!X$11)</f>
        <v>0</v>
      </c>
      <c r="DC281" s="290">
        <f>CA281*'Workforce costs'!Y$9*(1+'Workforce costs'!Y$10)*(1+'Workforce costs'!Y$11)</f>
        <v>0</v>
      </c>
      <c r="DD281" s="290">
        <f>CB281*'Workforce costs'!Z$9*(1+'Workforce costs'!Z$10)*(1+'Workforce costs'!Z$11)</f>
        <v>0</v>
      </c>
      <c r="DE281" s="290">
        <f>CC281*'Workforce costs'!AA$9*(1+'Workforce costs'!AA$10)*(1+'Workforce costs'!AA$11)</f>
        <v>0</v>
      </c>
      <c r="DF281" s="290">
        <f>CD281*'Workforce costs'!AB$9*(1+'Workforce costs'!AB$10)*(1+'Workforce costs'!AB$11)</f>
        <v>0</v>
      </c>
    </row>
    <row r="282" spans="1:110" x14ac:dyDescent="0.3">
      <c r="A282" s="2" t="str">
        <f>Outputs!$A$4</f>
        <v>Australia</v>
      </c>
      <c r="B282" s="2" t="str">
        <f t="shared" si="35"/>
        <v>Australia 18to24</v>
      </c>
      <c r="C282" s="30">
        <f>VLOOKUP($B282,Populations!$D$15:$H$1920,3,FALSE)</f>
        <v>2374194</v>
      </c>
      <c r="D282" s="255">
        <f>IF(OR($H282="General pop",$H282="Schools",$H282="Workplace",$H282="Skills Training",$H282="Digital Supports"),1,VLOOKUP($B282,Populations!$D$15:$H$1920,5,FALSE))</f>
        <v>1</v>
      </c>
      <c r="E282" s="88">
        <f>VLOOKUP(I282,Epidemiology!$C$10:$H$47,6,FALSE)</f>
        <v>820</v>
      </c>
      <c r="F282" s="102">
        <f>'Care profiles'!R283</f>
        <v>1</v>
      </c>
      <c r="G282" s="15" t="str">
        <f>'Care profiles'!A283</f>
        <v>18to24</v>
      </c>
      <c r="H282" s="15" t="str">
        <f>'Care profiles'!B283</f>
        <v>Attempts</v>
      </c>
      <c r="I282" s="15" t="str">
        <f>'Care profiles'!C283</f>
        <v>Attempts_18-24yrs</v>
      </c>
      <c r="J282" s="15" t="str">
        <f>'Care profiles'!D283</f>
        <v>Care profile</v>
      </c>
      <c r="K282" s="15" t="str">
        <f>'Care profiles'!E283</f>
        <v>Structured Psychological Therapies – Individual</v>
      </c>
      <c r="L282" s="104">
        <f>'Care profiles'!F283</f>
        <v>0.8</v>
      </c>
      <c r="M282" s="15">
        <f>'Care profiles'!G283</f>
        <v>10</v>
      </c>
      <c r="N282" s="15">
        <f>'Care profiles'!H283</f>
        <v>60</v>
      </c>
      <c r="O282" s="15" t="str">
        <f>'Care profiles'!I283</f>
        <v>min</v>
      </c>
      <c r="P282" s="15" t="str">
        <f>'Care profiles'!J283</f>
        <v>Tertiary Qualified - Unspecified</v>
      </c>
      <c r="Q282" s="15" t="str">
        <f>'Care profiles'!K283</f>
        <v>n/a</v>
      </c>
      <c r="R282" s="15" t="str">
        <f>'Care profiles'!M283</f>
        <v>Y</v>
      </c>
      <c r="S282" s="15" t="str">
        <f>'Care profiles'!O283</f>
        <v>N</v>
      </c>
      <c r="T282" s="15" t="str">
        <f>'Care profiles'!Q283</f>
        <v>N</v>
      </c>
      <c r="U282" s="30">
        <f t="shared" si="36"/>
        <v>19468.390800000001</v>
      </c>
      <c r="V282" s="30">
        <f t="shared" si="37"/>
        <v>15574.712640000002</v>
      </c>
      <c r="W282" s="30">
        <f>IF(M282="n/a",0,IF(O282="days",V282*M282*(1+(VLOOKUP(K282,'Bed parameters'!$A$9:$G$12,7,FALSE))),V282*M282))</f>
        <v>155747.12640000001</v>
      </c>
      <c r="X282" s="30">
        <f t="shared" si="38"/>
        <v>155747.12640000001</v>
      </c>
      <c r="Y282" s="30">
        <f t="shared" si="39"/>
        <v>0</v>
      </c>
      <c r="Z282" s="113">
        <f>_xlfn.IFNA(Y282/((VLOOKUP(K282,'Bed parameters'!$A$9:$G$12,3,FALSE))*(VLOOKUP(K282,'Bed parameters'!$A$9:$G$12,5,FALSE))),0)</f>
        <v>0</v>
      </c>
      <c r="AA282" s="30">
        <f t="shared" si="40"/>
        <v>155747.12640000001</v>
      </c>
      <c r="AB282" s="30">
        <f>_xlfn.IFNA(IF($O282="days",$Y282*(VLOOKUP($K282,'Bed parameters'!$A$9:$I$12,9,FALSE))*$F282*(VLOOKUP($Q282,'Workforce distribution'!$C$8:$AD$30,AB$7,FALSE)),IF($Q282="n/a",(IF($P282=AB$6,$X282*$F282,0)),$X282*$F282*(VLOOKUP($Q282,'Workforce distribution'!$C$8:$AD$30,AB$7,FALSE)))),0)</f>
        <v>0</v>
      </c>
      <c r="AC282" s="30">
        <f>_xlfn.IFNA(IF($O282="days",$Y282*(VLOOKUP($K282,'Bed parameters'!$A$9:$I$12,9,FALSE))*$F282*(VLOOKUP($Q282,'Workforce distribution'!$C$8:$AD$30,AC$7,FALSE)),IF($Q282="n/a",(IF($P282=AC$6,$X282*$F282,0)),$X282*$F282*(VLOOKUP($Q282,'Workforce distribution'!$C$8:$AD$30,AC$7,FALSE)))),0)</f>
        <v>0</v>
      </c>
      <c r="AD282" s="30">
        <f>_xlfn.IFNA(IF($O282="days",$Y282*(VLOOKUP($K282,'Bed parameters'!$A$9:$I$12,9,FALSE))*$F282*(VLOOKUP($Q282,'Workforce distribution'!$C$8:$AD$30,AD$7,FALSE)),IF($Q282="n/a",(IF($P282=AD$6,$X282*$F282,0)),$X282*$F282*(VLOOKUP($Q282,'Workforce distribution'!$C$8:$AD$30,AD$7,FALSE)))),0)</f>
        <v>0</v>
      </c>
      <c r="AE282" s="30">
        <f>_xlfn.IFNA(IF($O282="days",$Y282*(VLOOKUP($K282,'Bed parameters'!$A$9:$I$12,9,FALSE))*$F282*(VLOOKUP($Q282,'Workforce distribution'!$C$8:$AD$30,AE$7,FALSE)),IF($Q282="n/a",(IF($P282=AE$6,$X282*$F282,0)),$X282*$F282*(VLOOKUP($Q282,'Workforce distribution'!$C$8:$AD$30,AE$7,FALSE)))),0)</f>
        <v>0</v>
      </c>
      <c r="AF282" s="30">
        <f>_xlfn.IFNA(IF($O282="days",$Y282*(VLOOKUP($K282,'Bed parameters'!$A$9:$I$12,9,FALSE))*$F282*(VLOOKUP($Q282,'Workforce distribution'!$C$8:$AD$30,AF$7,FALSE)),IF($Q282="n/a",(IF($P282=AF$6,$X282*$F282,0)),$X282*$F282*(VLOOKUP($Q282,'Workforce distribution'!$C$8:$AD$30,AF$7,FALSE)))),0)</f>
        <v>0</v>
      </c>
      <c r="AG282" s="30">
        <f>_xlfn.IFNA(IF($O282="days",$Y282*(VLOOKUP($K282,'Bed parameters'!$A$9:$I$12,9,FALSE))*$F282*(VLOOKUP($Q282,'Workforce distribution'!$C$8:$AD$30,AG$7,FALSE)),IF($Q282="n/a",(IF($P282=AG$6,$X282*$F282,0)),$X282*$F282*(VLOOKUP($Q282,'Workforce distribution'!$C$8:$AD$30,AG$7,FALSE)))),0)</f>
        <v>0</v>
      </c>
      <c r="AH282" s="30">
        <f>_xlfn.IFNA(IF($O282="days",$Y282*(VLOOKUP($K282,'Bed parameters'!$A$9:$I$12,9,FALSE))*$F282*(VLOOKUP($Q282,'Workforce distribution'!$C$8:$AD$30,AH$7,FALSE)),IF($Q282="n/a",(IF($P282=AH$6,$X282*$F282,0)),$X282*$F282*(VLOOKUP($Q282,'Workforce distribution'!$C$8:$AD$30,AH$7,FALSE)))),0)</f>
        <v>0</v>
      </c>
      <c r="AI282" s="30">
        <f>_xlfn.IFNA(IF($O282="days",$Y282*(VLOOKUP($K282,'Bed parameters'!$A$9:$I$12,9,FALSE))*$F282*(VLOOKUP($Q282,'Workforce distribution'!$C$8:$AD$30,AI$7,FALSE)),IF($Q282="n/a",(IF($P282=AI$6,$X282*$F282,0)),$X282*$F282*(VLOOKUP($Q282,'Workforce distribution'!$C$8:$AD$30,AI$7,FALSE)))),0)</f>
        <v>0</v>
      </c>
      <c r="AJ282" s="30">
        <f>_xlfn.IFNA(IF($O282="days",$Y282*(VLOOKUP($K282,'Bed parameters'!$A$9:$I$12,9,FALSE))*$F282*(VLOOKUP($Q282,'Workforce distribution'!$C$8:$AD$30,AJ$7,FALSE)),IF($Q282="n/a",(IF($P282=AJ$6,$X282*$F282,0)),$X282*$F282*(VLOOKUP($Q282,'Workforce distribution'!$C$8:$AD$30,AJ$7,FALSE)))),0)</f>
        <v>0</v>
      </c>
      <c r="AK282" s="30">
        <f>_xlfn.IFNA(IF($O282="days",$Y282*(VLOOKUP($K282,'Bed parameters'!$A$9:$I$12,9,FALSE))*$F282*(VLOOKUP($Q282,'Workforce distribution'!$C$8:$AD$30,AK$7,FALSE)),IF($Q282="n/a",(IF($P282=AK$6,$X282*$F282,0)),$X282*$F282*(VLOOKUP($Q282,'Workforce distribution'!$C$8:$AD$30,AK$7,FALSE)))),0)</f>
        <v>0</v>
      </c>
      <c r="AL282" s="30">
        <f>_xlfn.IFNA(IF($O282="days",$Y282*(VLOOKUP($K282,'Bed parameters'!$A$9:$I$12,9,FALSE))*$F282*(VLOOKUP($Q282,'Workforce distribution'!$C$8:$AD$30,AL$7,FALSE)),IF($Q282="n/a",(IF($P282=AL$6,$X282*$F282,0)),$X282*$F282*(VLOOKUP($Q282,'Workforce distribution'!$C$8:$AD$30,AL$7,FALSE)))),0)</f>
        <v>0</v>
      </c>
      <c r="AM282" s="30">
        <f>_xlfn.IFNA(IF($O282="days",$Y282*(VLOOKUP($K282,'Bed parameters'!$A$9:$I$12,9,FALSE))*$F282*(VLOOKUP($Q282,'Workforce distribution'!$C$8:$AD$30,AM$7,FALSE)),IF($Q282="n/a",(IF($P282=AM$6,$X282*$F282,0)),$X282*$F282*(VLOOKUP($Q282,'Workforce distribution'!$C$8:$AD$30,AM$7,FALSE)))),0)</f>
        <v>0</v>
      </c>
      <c r="AN282" s="30">
        <f>_xlfn.IFNA(IF($O282="days",$Y282*(VLOOKUP($K282,'Bed parameters'!$A$9:$I$12,9,FALSE))*$F282*(VLOOKUP($Q282,'Workforce distribution'!$C$8:$AD$30,AN$7,FALSE)),IF($Q282="n/a",(IF($P282=AN$6,$X282*$F282,0)),$X282*$F282*(VLOOKUP($Q282,'Workforce distribution'!$C$8:$AD$30,AN$7,FALSE)))),0)</f>
        <v>0</v>
      </c>
      <c r="AO282" s="30">
        <f>_xlfn.IFNA(IF($O282="days",$Y282*(VLOOKUP($K282,'Bed parameters'!$A$9:$I$12,9,FALSE))*$F282*(VLOOKUP($Q282,'Workforce distribution'!$C$8:$AD$30,AO$7,FALSE)),IF($Q282="n/a",(IF($P282=AO$6,$X282*$F282,0)),$X282*$F282*(VLOOKUP($Q282,'Workforce distribution'!$C$8:$AD$30,AO$7,FALSE)))),0)</f>
        <v>0</v>
      </c>
      <c r="AP282" s="30">
        <f>_xlfn.IFNA(IF($O282="days",$Y282*(VLOOKUP($K282,'Bed parameters'!$A$9:$I$12,9,FALSE))*$F282*(VLOOKUP($Q282,'Workforce distribution'!$C$8:$AD$30,AP$7,FALSE)),IF($Q282="n/a",(IF($P282=AP$6,$X282*$F282,0)),$X282*$F282*(VLOOKUP($Q282,'Workforce distribution'!$C$8:$AD$30,AP$7,FALSE)))),0)</f>
        <v>0</v>
      </c>
      <c r="AQ282" s="30">
        <f>_xlfn.IFNA(IF($O282="days",$Y282*(VLOOKUP($K282,'Bed parameters'!$A$9:$I$12,9,FALSE))*$F282*(VLOOKUP($Q282,'Workforce distribution'!$C$8:$AD$30,AQ$7,FALSE)),IF($Q282="n/a",(IF($P282=AQ$6,$X282*$F282,0)),$X282*$F282*(VLOOKUP($Q282,'Workforce distribution'!$C$8:$AD$30,AQ$7,FALSE)))),0)</f>
        <v>0</v>
      </c>
      <c r="AR282" s="30">
        <f>_xlfn.IFNA(IF($O282="days",$Y282*(VLOOKUP($K282,'Bed parameters'!$A$9:$I$12,9,FALSE))*$F282*(VLOOKUP($Q282,'Workforce distribution'!$C$8:$AD$30,AR$7,FALSE)),IF($Q282="n/a",(IF($P282=AR$6,$X282*$F282,0)),$X282*$F282*(VLOOKUP($Q282,'Workforce distribution'!$C$8:$AD$30,AR$7,FALSE)))),0)</f>
        <v>0</v>
      </c>
      <c r="AS282" s="30">
        <f>_xlfn.IFNA(IF($O282="days",$Y282*(VLOOKUP($K282,'Bed parameters'!$A$9:$I$12,9,FALSE))*$F282*(VLOOKUP($Q282,'Workforce distribution'!$C$8:$AD$30,AS$7,FALSE)),IF($Q282="n/a",(IF($P282=AS$6,$X282*$F282,0)),$X282*$F282*(VLOOKUP($Q282,'Workforce distribution'!$C$8:$AD$30,AS$7,FALSE)))),0)</f>
        <v>155747.12640000001</v>
      </c>
      <c r="AT282" s="30">
        <f>_xlfn.IFNA(IF($O282="days",$Y282*(VLOOKUP($K282,'Bed parameters'!$A$9:$I$12,9,FALSE))*$F282*(VLOOKUP($Q282,'Workforce distribution'!$C$8:$AD$30,AT$7,FALSE)),IF($Q282="n/a",(IF($P282=AT$6,$X282*$F282,0)),$X282*$F282*(VLOOKUP($Q282,'Workforce distribution'!$C$8:$AD$30,AT$7,FALSE)))),0)</f>
        <v>0</v>
      </c>
      <c r="AU282" s="30">
        <f>_xlfn.IFNA(IF($O282="days",$Y282*(VLOOKUP($K282,'Bed parameters'!$A$9:$I$12,9,FALSE))*$F282*(VLOOKUP($Q282,'Workforce distribution'!$C$8:$AD$30,AU$7,FALSE)),IF($Q282="n/a",(IF($P282=AU$6,$X282*$F282,0)),$X282*$F282*(VLOOKUP($Q282,'Workforce distribution'!$C$8:$AD$30,AU$7,FALSE)))),0)</f>
        <v>0</v>
      </c>
      <c r="AV282" s="30">
        <f>_xlfn.IFNA(IF($O282="days",$Y282*(VLOOKUP($K282,'Bed parameters'!$A$9:$I$12,9,FALSE))*$F282*(VLOOKUP($Q282,'Workforce distribution'!$C$8:$AD$30,AV$7,FALSE)),IF($Q282="n/a",(IF($P282=AV$6,$X282*$F282,0)),$X282*$F282*(VLOOKUP($Q282,'Workforce distribution'!$C$8:$AD$30,AV$7,FALSE)))),0)</f>
        <v>0</v>
      </c>
      <c r="AW282" s="30">
        <f>_xlfn.IFNA(IF($O282="days",$Y282*(VLOOKUP($K282,'Bed parameters'!$A$9:$I$12,9,FALSE))*$F282*(VLOOKUP($Q282,'Workforce distribution'!$C$8:$AD$30,AW$7,FALSE)),IF($Q282="n/a",(IF($P282=AW$6,$X282*$F282,0)),$X282*$F282*(VLOOKUP($Q282,'Workforce distribution'!$C$8:$AD$30,AW$7,FALSE)))),0)</f>
        <v>0</v>
      </c>
      <c r="AX282" s="30">
        <f>_xlfn.IFNA(IF($O282="days",$Y282*(VLOOKUP($K282,'Bed parameters'!$A$9:$I$12,9,FALSE))*$F282*(VLOOKUP($Q282,'Workforce distribution'!$C$8:$AD$30,AX$7,FALSE)),IF($Q282="n/a",(IF($P282=AX$6,$X282*$F282,0)),$X282*$F282*(VLOOKUP($Q282,'Workforce distribution'!$C$8:$AD$30,AX$7,FALSE)))),0)</f>
        <v>0</v>
      </c>
      <c r="AY282" s="30">
        <f>_xlfn.IFNA(IF($O282="days",$Y282*(VLOOKUP($K282,'Bed parameters'!$A$9:$I$12,9,FALSE))*$F282*(VLOOKUP($Q282,'Workforce distribution'!$C$8:$AD$30,AY$7,FALSE)),IF($Q282="n/a",(IF($P282=AY$6,$X282*$F282,0)),$X282*$F282*(VLOOKUP($Q282,'Workforce distribution'!$C$8:$AD$30,AY$7,FALSE)))),0)</f>
        <v>0</v>
      </c>
      <c r="AZ282" s="30">
        <f>_xlfn.IFNA(IF($O282="days",$Y282*(VLOOKUP($K282,'Bed parameters'!$A$9:$I$12,9,FALSE))*$F282*(VLOOKUP($Q282,'Workforce distribution'!$C$8:$AD$30,AZ$7,FALSE)),IF($Q282="n/a",(IF($P282=AZ$6,$X282*$F282,0)),$X282*$F282*(VLOOKUP($Q282,'Workforce distribution'!$C$8:$AD$30,AZ$7,FALSE)))),0)</f>
        <v>0</v>
      </c>
      <c r="BA282" s="30">
        <f>_xlfn.IFNA(IF($O282="days",$Y282*(VLOOKUP($K282,'Bed parameters'!$A$9:$I$12,9,FALSE))*$F282*(VLOOKUP($Q282,'Workforce distribution'!$C$8:$AD$30,BA$7,FALSE)),IF($Q282="n/a",(IF($P282=BA$6,$X282*$F282,0)),$X282*$F282*(VLOOKUP($Q282,'Workforce distribution'!$C$8:$AD$30,BA$7,FALSE)))),0)</f>
        <v>0</v>
      </c>
      <c r="BB282" s="30">
        <f>_xlfn.IFNA(IF($O282="days",$Y282*(VLOOKUP($K282,'Bed parameters'!$A$9:$I$12,9,FALSE))*$F282*(VLOOKUP($Q282,'Workforce distribution'!$C$8:$AD$30,BB$7,FALSE)),IF($Q282="n/a",(IF($P282=BB$6,$X282*$F282,0)),$X282*$F282*(VLOOKUP($Q282,'Workforce distribution'!$C$8:$AD$30,BB$7,FALSE)))),0)</f>
        <v>0</v>
      </c>
      <c r="BC282" s="149">
        <f t="shared" si="41"/>
        <v>135.51896882910498</v>
      </c>
      <c r="BD282" s="288">
        <f>IF($Q282="n/a",(IF('Workforce hours'!D$30=0,0,(AB282/'Workforce hours'!D$30))),(IF(VLOOKUP($Q282,'Workforce hours'!$C$8:$AD$30,BD$7,FALSE)=0,0,(AB282/(VLOOKUP($Q282,'Workforce hours'!$C$8:$AD$30,BD$7,FALSE))))))</f>
        <v>0</v>
      </c>
      <c r="BE282" s="288">
        <f>IF($Q282="n/a",(IF('Workforce hours'!E$30=0,0,(AC282/'Workforce hours'!E$30))),(IF(VLOOKUP($Q282,'Workforce hours'!$C$8:$AD$30,BE$7,FALSE)=0,0,(AC282/(VLOOKUP($Q282,'Workforce hours'!$C$8:$AD$30,BE$7,FALSE))))))</f>
        <v>0</v>
      </c>
      <c r="BF282" s="288">
        <f>IF($Q282="n/a",(IF('Workforce hours'!F$30=0,0,(AD282/'Workforce hours'!F$30))),(IF(VLOOKUP($Q282,'Workforce hours'!$C$8:$AD$30,BF$7,FALSE)=0,0,(AD282/(VLOOKUP($Q282,'Workforce hours'!$C$8:$AD$30,BF$7,FALSE))))))</f>
        <v>0</v>
      </c>
      <c r="BG282" s="288">
        <f>IF($Q282="n/a",(IF('Workforce hours'!G$30=0,0,(AE282/'Workforce hours'!G$30))),(IF(VLOOKUP($Q282,'Workforce hours'!$C$8:$AD$30,BG$7,FALSE)=0,0,(AE282/(VLOOKUP($Q282,'Workforce hours'!$C$8:$AD$30,BG$7,FALSE))))))</f>
        <v>0</v>
      </c>
      <c r="BH282" s="288">
        <f>IF($Q282="n/a",(IF('Workforce hours'!H$30=0,0,(AF282/'Workforce hours'!H$30))),(IF(VLOOKUP($Q282,'Workforce hours'!$C$8:$AD$30,BH$7,FALSE)=0,0,(AF282/(VLOOKUP($Q282,'Workforce hours'!$C$8:$AD$30,BH$7,FALSE))))))</f>
        <v>0</v>
      </c>
      <c r="BI282" s="288">
        <f>IF($Q282="n/a",(IF('Workforce hours'!I$30=0,0,(AG282/'Workforce hours'!I$30))),(IF(VLOOKUP($Q282,'Workforce hours'!$C$8:$AD$30,BI$7,FALSE)=0,0,(AG282/(VLOOKUP($Q282,'Workforce hours'!$C$8:$AD$30,BI$7,FALSE))))))</f>
        <v>0</v>
      </c>
      <c r="BJ282" s="288">
        <f>IF($Q282="n/a",(IF('Workforce hours'!J$30=0,0,(AH282/'Workforce hours'!J$30))),(IF(VLOOKUP($Q282,'Workforce hours'!$C$8:$AD$30,BJ$7,FALSE)=0,0,(AH282/(VLOOKUP($Q282,'Workforce hours'!$C$8:$AD$30,BJ$7,FALSE))))))</f>
        <v>0</v>
      </c>
      <c r="BK282" s="288">
        <f>IF($Q282="n/a",(IF('Workforce hours'!K$30=0,0,(AI282/'Workforce hours'!K$30))),(IF(VLOOKUP($Q282,'Workforce hours'!$C$8:$AD$30,BK$7,FALSE)=0,0,(AI282/(VLOOKUP($Q282,'Workforce hours'!$C$8:$AD$30,BK$7,FALSE))))))</f>
        <v>0</v>
      </c>
      <c r="BL282" s="288">
        <f>IF($Q282="n/a",(IF('Workforce hours'!L$30=0,0,(AJ282/'Workforce hours'!L$30))),(IF(VLOOKUP($Q282,'Workforce hours'!$C$8:$AD$30,BL$7,FALSE)=0,0,(AJ282/(VLOOKUP($Q282,'Workforce hours'!$C$8:$AD$30,BL$7,FALSE))))))</f>
        <v>0</v>
      </c>
      <c r="BM282" s="288">
        <f>IF($Q282="n/a",(IF('Workforce hours'!M$30=0,0,(AK282/'Workforce hours'!M$30))),(IF(VLOOKUP($Q282,'Workforce hours'!$C$8:$AD$30,BM$7,FALSE)=0,0,(AK282/(VLOOKUP($Q282,'Workforce hours'!$C$8:$AD$30,BM$7,FALSE))))))</f>
        <v>0</v>
      </c>
      <c r="BN282" s="288">
        <f>IF($Q282="n/a",(IF('Workforce hours'!N$30=0,0,(AL282/'Workforce hours'!N$30))),(IF(VLOOKUP($Q282,'Workforce hours'!$C$8:$AD$30,BN$7,FALSE)=0,0,(AL282/(VLOOKUP($Q282,'Workforce hours'!$C$8:$AD$30,BN$7,FALSE))))))</f>
        <v>0</v>
      </c>
      <c r="BO282" s="288">
        <f>IF($Q282="n/a",(IF('Workforce hours'!O$30=0,0,(AM282/'Workforce hours'!O$30))),(IF(VLOOKUP($Q282,'Workforce hours'!$C$8:$AD$30,BO$7,FALSE)=0,0,(AM282/(VLOOKUP($Q282,'Workforce hours'!$C$8:$AD$30,BO$7,FALSE))))))</f>
        <v>0</v>
      </c>
      <c r="BP282" s="288">
        <f>IF($Q282="n/a",(IF('Workforce hours'!P$30=0,0,(AN282/'Workforce hours'!P$30))),(IF(VLOOKUP($Q282,'Workforce hours'!$C$8:$AD$30,BP$7,FALSE)=0,0,(AN282/(VLOOKUP($Q282,'Workforce hours'!$C$8:$AD$30,BP$7,FALSE))))))</f>
        <v>0</v>
      </c>
      <c r="BQ282" s="288">
        <f>IF($Q282="n/a",(IF('Workforce hours'!Q$30=0,0,(AO282/'Workforce hours'!Q$30))),(IF(VLOOKUP($Q282,'Workforce hours'!$C$8:$AD$30,BQ$7,FALSE)=0,0,(AO282/(VLOOKUP($Q282,'Workforce hours'!$C$8:$AD$30,BQ$7,FALSE))))))</f>
        <v>0</v>
      </c>
      <c r="BR282" s="288">
        <f>IF($Q282="n/a",(IF('Workforce hours'!R$30=0,0,(AP282/'Workforce hours'!R$30))),(IF(VLOOKUP($Q282,'Workforce hours'!$C$8:$AD$30,BR$7,FALSE)=0,0,(AP282/(VLOOKUP($Q282,'Workforce hours'!$C$8:$AD$30,BR$7,FALSE))))))</f>
        <v>0</v>
      </c>
      <c r="BS282" s="288">
        <f>IF($Q282="n/a",(IF('Workforce hours'!S$30=0,0,(AQ282/'Workforce hours'!S$30))),(IF(VLOOKUP($Q282,'Workforce hours'!$C$8:$AD$30,BS$7,FALSE)=0,0,(AQ282/(VLOOKUP($Q282,'Workforce hours'!$C$8:$AD$30,BS$7,FALSE))))))</f>
        <v>0</v>
      </c>
      <c r="BT282" s="288">
        <f>IF($Q282="n/a",(IF('Workforce hours'!T$30=0,0,(AR282/'Workforce hours'!T$30))),(IF(VLOOKUP($Q282,'Workforce hours'!$C$8:$AD$30,BT$7,FALSE)=0,0,(AR282/(VLOOKUP($Q282,'Workforce hours'!$C$8:$AD$30,BT$7,FALSE))))))</f>
        <v>0</v>
      </c>
      <c r="BU282" s="288">
        <f>IF($Q282="n/a",(IF('Workforce hours'!U$30=0,0,(AS282/'Workforce hours'!U$30))),(IF(VLOOKUP($Q282,'Workforce hours'!$C$8:$AD$30,BU$7,FALSE)=0,0,(AS282/(VLOOKUP($Q282,'Workforce hours'!$C$8:$AD$30,BU$7,FALSE))))))</f>
        <v>135.51896882910498</v>
      </c>
      <c r="BV282" s="288">
        <f>IF($Q282="n/a",(IF('Workforce hours'!V$30=0,0,(AT282/'Workforce hours'!V$30))),(IF(VLOOKUP($Q282,'Workforce hours'!$C$8:$AD$30,BV$7,FALSE)=0,0,(AT282/(VLOOKUP($Q282,'Workforce hours'!$C$8:$AD$30,BV$7,FALSE))))))</f>
        <v>0</v>
      </c>
      <c r="BW282" s="288">
        <f>IF($Q282="n/a",(IF('Workforce hours'!W$30=0,0,(AU282/'Workforce hours'!W$30))),(IF(VLOOKUP($Q282,'Workforce hours'!$C$8:$AD$30,BW$7,FALSE)=0,0,(AU282/(VLOOKUP($Q282,'Workforce hours'!$C$8:$AD$30,BW$7,FALSE))))))</f>
        <v>0</v>
      </c>
      <c r="BX282" s="288">
        <f>IF($Q282="n/a",(IF('Workforce hours'!X$30=0,0,(AV282/'Workforce hours'!X$30))),(IF(VLOOKUP($Q282,'Workforce hours'!$C$8:$AD$30,BX$7,FALSE)=0,0,(AV282/(VLOOKUP($Q282,'Workforce hours'!$C$8:$AD$30,BX$7,FALSE))))))</f>
        <v>0</v>
      </c>
      <c r="BY282" s="288">
        <f>IF($Q282="n/a",(IF('Workforce hours'!Y$30=0,0,(AW282/'Workforce hours'!Y$30))),(IF(VLOOKUP($Q282,'Workforce hours'!$C$8:$AD$30,BY$7,FALSE)=0,0,(AW282/(VLOOKUP($Q282,'Workforce hours'!$C$8:$AD$30,BY$7,FALSE))))))</f>
        <v>0</v>
      </c>
      <c r="BZ282" s="288">
        <f>IF($Q282="n/a",(IF('Workforce hours'!Z$30=0,0,(AX282/'Workforce hours'!Z$30))),(IF(VLOOKUP($Q282,'Workforce hours'!$C$8:$AD$30,BZ$7,FALSE)=0,0,(AX282/(VLOOKUP($Q282,'Workforce hours'!$C$8:$AD$30,BZ$7,FALSE))))))</f>
        <v>0</v>
      </c>
      <c r="CA282" s="288">
        <f>IF($Q282="n/a",(IF('Workforce hours'!AA$30=0,0,(AY282/'Workforce hours'!AA$30))),(IF(VLOOKUP($Q282,'Workforce hours'!$C$8:$AD$30,CA$7,FALSE)=0,0,(AY282/(VLOOKUP($Q282,'Workforce hours'!$C$8:$AD$30,CA$7,FALSE))))))</f>
        <v>0</v>
      </c>
      <c r="CB282" s="288">
        <f>IF($Q282="n/a",(IF('Workforce hours'!AB$30=0,0,(AZ282/'Workforce hours'!AB$30))),(IF(VLOOKUP($Q282,'Workforce hours'!$C$8:$AD$30,CB$7,FALSE)=0,0,(AZ282/(VLOOKUP($Q282,'Workforce hours'!$C$8:$AD$30,CB$7,FALSE))))))</f>
        <v>0</v>
      </c>
      <c r="CC282" s="288">
        <f>IF($Q282="n/a",(IF('Workforce hours'!AC$30=0,0,(BA282/'Workforce hours'!AC$30))),(IF(VLOOKUP($Q282,'Workforce hours'!$C$8:$AD$30,CC$7,FALSE)=0,0,(BA282/(VLOOKUP($Q282,'Workforce hours'!$C$8:$AD$30,CC$7,FALSE))))))</f>
        <v>0</v>
      </c>
      <c r="CD282" s="288">
        <f>IF($Q282="n/a",(IF('Workforce hours'!AD$30=0,0,(BB282/'Workforce hours'!AD$30))),(IF(VLOOKUP($Q282,'Workforce hours'!$C$8:$AD$30,CD$7,FALSE)=0,0,(BB282/(VLOOKUP($Q282,'Workforce hours'!$C$8:$AD$30,CD$7,FALSE))))))</f>
        <v>0</v>
      </c>
      <c r="CE282" s="289">
        <f t="shared" si="42"/>
        <v>0</v>
      </c>
      <c r="CF282" s="290">
        <f>BD282*'Workforce costs'!B$9*(1+'Workforce costs'!B$10)*(1+'Workforce costs'!B$11)</f>
        <v>0</v>
      </c>
      <c r="CG282" s="290">
        <f>BE282*'Workforce costs'!C$9*(1+'Workforce costs'!C$10)*(1+'Workforce costs'!C$11)</f>
        <v>0</v>
      </c>
      <c r="CH282" s="290">
        <f>BF282*'Workforce costs'!D$9*(1+'Workforce costs'!D$10)*(1+'Workforce costs'!D$11)</f>
        <v>0</v>
      </c>
      <c r="CI282" s="290">
        <f>BG282*'Workforce costs'!E$9*(1+'Workforce costs'!E$10)*(1+'Workforce costs'!E$11)</f>
        <v>0</v>
      </c>
      <c r="CJ282" s="290">
        <f>BH282*'Workforce costs'!F$9*(1+'Workforce costs'!F$10)*(1+'Workforce costs'!F$11)</f>
        <v>0</v>
      </c>
      <c r="CK282" s="290">
        <f>BI282*'Workforce costs'!G$9*(1+'Workforce costs'!G$10)*(1+'Workforce costs'!G$11)</f>
        <v>0</v>
      </c>
      <c r="CL282" s="290">
        <f>BJ282*'Workforce costs'!H$9*(1+'Workforce costs'!H$10)*(1+'Workforce costs'!H$11)</f>
        <v>0</v>
      </c>
      <c r="CM282" s="290">
        <f>BK282*'Workforce costs'!I$9*(1+'Workforce costs'!I$10)*(1+'Workforce costs'!I$11)</f>
        <v>0</v>
      </c>
      <c r="CN282" s="290">
        <f>BL282*'Workforce costs'!J$9*(1+'Workforce costs'!J$10)*(1+'Workforce costs'!J$11)</f>
        <v>0</v>
      </c>
      <c r="CO282" s="290">
        <f>BM282*'Workforce costs'!K$9*(1+'Workforce costs'!K$10)*(1+'Workforce costs'!K$11)</f>
        <v>0</v>
      </c>
      <c r="CP282" s="290">
        <f>BN282*'Workforce costs'!L$9*(1+'Workforce costs'!L$10)*(1+'Workforce costs'!L$11)</f>
        <v>0</v>
      </c>
      <c r="CQ282" s="290">
        <f>BO282*'Workforce costs'!M$9*(1+'Workforce costs'!M$10)*(1+'Workforce costs'!M$11)</f>
        <v>0</v>
      </c>
      <c r="CR282" s="290">
        <f>BP282*'Workforce costs'!N$9*(1+'Workforce costs'!N$10)*(1+'Workforce costs'!N$11)</f>
        <v>0</v>
      </c>
      <c r="CS282" s="290">
        <f>BQ282*'Workforce costs'!O$9*(1+'Workforce costs'!O$10)*(1+'Workforce costs'!O$11)</f>
        <v>0</v>
      </c>
      <c r="CT282" s="290">
        <f>BR282*'Workforce costs'!P$9*(1+'Workforce costs'!P$10)*(1+'Workforce costs'!P$11)</f>
        <v>0</v>
      </c>
      <c r="CU282" s="290">
        <f>BS282*'Workforce costs'!Q$9*(1+'Workforce costs'!Q$10)*(1+'Workforce costs'!Q$11)</f>
        <v>0</v>
      </c>
      <c r="CV282" s="290">
        <f>BT282*'Workforce costs'!R$9*(1+'Workforce costs'!R$10)*(1+'Workforce costs'!R$11)</f>
        <v>0</v>
      </c>
      <c r="CW282" s="290">
        <f>BU282*'Workforce costs'!S$9*(1+'Workforce costs'!S$10)*(1+'Workforce costs'!S$11)</f>
        <v>0</v>
      </c>
      <c r="CX282" s="290">
        <f>BV282*'Workforce costs'!T$9*(1+'Workforce costs'!T$10)*(1+'Workforce costs'!T$11)</f>
        <v>0</v>
      </c>
      <c r="CY282" s="290">
        <f>BW282*'Workforce costs'!U$9*(1+'Workforce costs'!U$10)*(1+'Workforce costs'!U$11)</f>
        <v>0</v>
      </c>
      <c r="CZ282" s="290">
        <f>BX282*'Workforce costs'!V$9*(1+'Workforce costs'!V$10)*(1+'Workforce costs'!V$11)</f>
        <v>0</v>
      </c>
      <c r="DA282" s="290">
        <f>BY282*'Workforce costs'!W$9*(1+'Workforce costs'!W$10)*(1+'Workforce costs'!W$11)</f>
        <v>0</v>
      </c>
      <c r="DB282" s="290">
        <f>BZ282*'Workforce costs'!X$9*(1+'Workforce costs'!X$10)*(1+'Workforce costs'!X$11)</f>
        <v>0</v>
      </c>
      <c r="DC282" s="290">
        <f>CA282*'Workforce costs'!Y$9*(1+'Workforce costs'!Y$10)*(1+'Workforce costs'!Y$11)</f>
        <v>0</v>
      </c>
      <c r="DD282" s="290">
        <f>CB282*'Workforce costs'!Z$9*(1+'Workforce costs'!Z$10)*(1+'Workforce costs'!Z$11)</f>
        <v>0</v>
      </c>
      <c r="DE282" s="290">
        <f>CC282*'Workforce costs'!AA$9*(1+'Workforce costs'!AA$10)*(1+'Workforce costs'!AA$11)</f>
        <v>0</v>
      </c>
      <c r="DF282" s="290">
        <f>CD282*'Workforce costs'!AB$9*(1+'Workforce costs'!AB$10)*(1+'Workforce costs'!AB$11)</f>
        <v>0</v>
      </c>
    </row>
    <row r="283" spans="1:110" x14ac:dyDescent="0.3">
      <c r="A283" s="2" t="str">
        <f>Outputs!$A$4</f>
        <v>Australia</v>
      </c>
      <c r="B283" s="2" t="str">
        <f t="shared" si="35"/>
        <v>Australia 18to24</v>
      </c>
      <c r="C283" s="30">
        <f>VLOOKUP($B283,Populations!$D$15:$H$1920,3,FALSE)</f>
        <v>2374194</v>
      </c>
      <c r="D283" s="255">
        <f>IF(OR($H283="General pop",$H283="Schools",$H283="Workplace",$H283="Skills Training",$H283="Digital Supports"),1,VLOOKUP($B283,Populations!$D$15:$H$1920,5,FALSE))</f>
        <v>1</v>
      </c>
      <c r="E283" s="88">
        <f>VLOOKUP(I283,Epidemiology!$C$10:$H$47,6,FALSE)</f>
        <v>820</v>
      </c>
      <c r="F283" s="102">
        <f>'Care profiles'!R284</f>
        <v>1</v>
      </c>
      <c r="G283" s="15" t="str">
        <f>'Care profiles'!A284</f>
        <v>18to24</v>
      </c>
      <c r="H283" s="15" t="str">
        <f>'Care profiles'!B284</f>
        <v>Attempts</v>
      </c>
      <c r="I283" s="15" t="str">
        <f>'Care profiles'!C284</f>
        <v>Attempts_18-24yrs</v>
      </c>
      <c r="J283" s="15" t="str">
        <f>'Care profiles'!D284</f>
        <v>Care profile</v>
      </c>
      <c r="K283" s="15" t="str">
        <f>'Care profiles'!E284</f>
        <v>Aftercare Services</v>
      </c>
      <c r="L283" s="104">
        <f>'Care profiles'!F284</f>
        <v>0.75</v>
      </c>
      <c r="M283" s="15">
        <f>'Care profiles'!G284</f>
        <v>12</v>
      </c>
      <c r="N283" s="15">
        <f>'Care profiles'!H284</f>
        <v>60</v>
      </c>
      <c r="O283" s="15" t="str">
        <f>'Care profiles'!I284</f>
        <v>min</v>
      </c>
      <c r="P283" s="15" t="str">
        <f>'Care profiles'!J284</f>
        <v>Team</v>
      </c>
      <c r="Q283" s="15" t="str">
        <f>'Care profiles'!K284</f>
        <v>Aftercare Services</v>
      </c>
      <c r="R283" s="15" t="str">
        <f>'Care profiles'!M284</f>
        <v>N</v>
      </c>
      <c r="S283" s="15" t="str">
        <f>'Care profiles'!O284</f>
        <v>N</v>
      </c>
      <c r="T283" s="15" t="str">
        <f>'Care profiles'!Q284</f>
        <v>Y</v>
      </c>
      <c r="U283" s="30">
        <f t="shared" si="36"/>
        <v>19468.390800000001</v>
      </c>
      <c r="V283" s="30">
        <f t="shared" si="37"/>
        <v>14601.293100000001</v>
      </c>
      <c r="W283" s="30">
        <f>IF(M283="n/a",0,IF(O283="days",V283*M283*(1+(VLOOKUP(K283,'Bed parameters'!$A$9:$G$12,7,FALSE))),V283*M283))</f>
        <v>175215.5172</v>
      </c>
      <c r="X283" s="30">
        <f t="shared" si="38"/>
        <v>175215.5172</v>
      </c>
      <c r="Y283" s="30">
        <f t="shared" si="39"/>
        <v>0</v>
      </c>
      <c r="Z283" s="113">
        <f>_xlfn.IFNA(Y283/((VLOOKUP(K283,'Bed parameters'!$A$9:$G$12,3,FALSE))*(VLOOKUP(K283,'Bed parameters'!$A$9:$G$12,5,FALSE))),0)</f>
        <v>0</v>
      </c>
      <c r="AA283" s="30">
        <f t="shared" si="40"/>
        <v>175215.5172</v>
      </c>
      <c r="AB283" s="30">
        <f>_xlfn.IFNA(IF($O283="days",$Y283*(VLOOKUP($K283,'Bed parameters'!$A$9:$I$12,9,FALSE))*$F283*(VLOOKUP($Q283,'Workforce distribution'!$C$8:$AD$30,AB$7,FALSE)),IF($Q283="n/a",(IF($P283=AB$6,$X283*$F283,0)),$X283*$F283*(VLOOKUP($Q283,'Workforce distribution'!$C$8:$AD$30,AB$7,FALSE)))),0)</f>
        <v>0</v>
      </c>
      <c r="AC283" s="30">
        <f>_xlfn.IFNA(IF($O283="days",$Y283*(VLOOKUP($K283,'Bed parameters'!$A$9:$I$12,9,FALSE))*$F283*(VLOOKUP($Q283,'Workforce distribution'!$C$8:$AD$30,AC$7,FALSE)),IF($Q283="n/a",(IF($P283=AC$6,$X283*$F283,0)),$X283*$F283*(VLOOKUP($Q283,'Workforce distribution'!$C$8:$AD$30,AC$7,FALSE)))),0)</f>
        <v>0</v>
      </c>
      <c r="AD283" s="30">
        <f>_xlfn.IFNA(IF($O283="days",$Y283*(VLOOKUP($K283,'Bed parameters'!$A$9:$I$12,9,FALSE))*$F283*(VLOOKUP($Q283,'Workforce distribution'!$C$8:$AD$30,AD$7,FALSE)),IF($Q283="n/a",(IF($P283=AD$6,$X283*$F283,0)),$X283*$F283*(VLOOKUP($Q283,'Workforce distribution'!$C$8:$AD$30,AD$7,FALSE)))),0)</f>
        <v>0</v>
      </c>
      <c r="AE283" s="30">
        <f>_xlfn.IFNA(IF($O283="days",$Y283*(VLOOKUP($K283,'Bed parameters'!$A$9:$I$12,9,FALSE))*$F283*(VLOOKUP($Q283,'Workforce distribution'!$C$8:$AD$30,AE$7,FALSE)),IF($Q283="n/a",(IF($P283=AE$6,$X283*$F283,0)),$X283*$F283*(VLOOKUP($Q283,'Workforce distribution'!$C$8:$AD$30,AE$7,FALSE)))),0)</f>
        <v>17521.551719999999</v>
      </c>
      <c r="AF283" s="30">
        <f>_xlfn.IFNA(IF($O283="days",$Y283*(VLOOKUP($K283,'Bed parameters'!$A$9:$I$12,9,FALSE))*$F283*(VLOOKUP($Q283,'Workforce distribution'!$C$8:$AD$30,AF$7,FALSE)),IF($Q283="n/a",(IF($P283=AF$6,$X283*$F283,0)),$X283*$F283*(VLOOKUP($Q283,'Workforce distribution'!$C$8:$AD$30,AF$7,FALSE)))),0)</f>
        <v>0</v>
      </c>
      <c r="AG283" s="30">
        <f>_xlfn.IFNA(IF($O283="days",$Y283*(VLOOKUP($K283,'Bed parameters'!$A$9:$I$12,9,FALSE))*$F283*(VLOOKUP($Q283,'Workforce distribution'!$C$8:$AD$30,AG$7,FALSE)),IF($Q283="n/a",(IF($P283=AG$6,$X283*$F283,0)),$X283*$F283*(VLOOKUP($Q283,'Workforce distribution'!$C$8:$AD$30,AG$7,FALSE)))),0)</f>
        <v>0</v>
      </c>
      <c r="AH283" s="30">
        <f>_xlfn.IFNA(IF($O283="days",$Y283*(VLOOKUP($K283,'Bed parameters'!$A$9:$I$12,9,FALSE))*$F283*(VLOOKUP($Q283,'Workforce distribution'!$C$8:$AD$30,AH$7,FALSE)),IF($Q283="n/a",(IF($P283=AH$6,$X283*$F283,0)),$X283*$F283*(VLOOKUP($Q283,'Workforce distribution'!$C$8:$AD$30,AH$7,FALSE)))),0)</f>
        <v>0</v>
      </c>
      <c r="AI283" s="30">
        <f>_xlfn.IFNA(IF($O283="days",$Y283*(VLOOKUP($K283,'Bed parameters'!$A$9:$I$12,9,FALSE))*$F283*(VLOOKUP($Q283,'Workforce distribution'!$C$8:$AD$30,AI$7,FALSE)),IF($Q283="n/a",(IF($P283=AI$6,$X283*$F283,0)),$X283*$F283*(VLOOKUP($Q283,'Workforce distribution'!$C$8:$AD$30,AI$7,FALSE)))),0)</f>
        <v>0</v>
      </c>
      <c r="AJ283" s="30">
        <f>_xlfn.IFNA(IF($O283="days",$Y283*(VLOOKUP($K283,'Bed parameters'!$A$9:$I$12,9,FALSE))*$F283*(VLOOKUP($Q283,'Workforce distribution'!$C$8:$AD$30,AJ$7,FALSE)),IF($Q283="n/a",(IF($P283=AJ$6,$X283*$F283,0)),$X283*$F283*(VLOOKUP($Q283,'Workforce distribution'!$C$8:$AD$30,AJ$7,FALSE)))),0)</f>
        <v>0</v>
      </c>
      <c r="AK283" s="30">
        <f>_xlfn.IFNA(IF($O283="days",$Y283*(VLOOKUP($K283,'Bed parameters'!$A$9:$I$12,9,FALSE))*$F283*(VLOOKUP($Q283,'Workforce distribution'!$C$8:$AD$30,AK$7,FALSE)),IF($Q283="n/a",(IF($P283=AK$6,$X283*$F283,0)),$X283*$F283*(VLOOKUP($Q283,'Workforce distribution'!$C$8:$AD$30,AK$7,FALSE)))),0)</f>
        <v>122650.86203999999</v>
      </c>
      <c r="AL283" s="30">
        <f>_xlfn.IFNA(IF($O283="days",$Y283*(VLOOKUP($K283,'Bed parameters'!$A$9:$I$12,9,FALSE))*$F283*(VLOOKUP($Q283,'Workforce distribution'!$C$8:$AD$30,AL$7,FALSE)),IF($Q283="n/a",(IF($P283=AL$6,$X283*$F283,0)),$X283*$F283*(VLOOKUP($Q283,'Workforce distribution'!$C$8:$AD$30,AL$7,FALSE)))),0)</f>
        <v>0</v>
      </c>
      <c r="AM283" s="30">
        <f>_xlfn.IFNA(IF($O283="days",$Y283*(VLOOKUP($K283,'Bed parameters'!$A$9:$I$12,9,FALSE))*$F283*(VLOOKUP($Q283,'Workforce distribution'!$C$8:$AD$30,AM$7,FALSE)),IF($Q283="n/a",(IF($P283=AM$6,$X283*$F283,0)),$X283*$F283*(VLOOKUP($Q283,'Workforce distribution'!$C$8:$AD$30,AM$7,FALSE)))),0)</f>
        <v>0</v>
      </c>
      <c r="AN283" s="30">
        <f>_xlfn.IFNA(IF($O283="days",$Y283*(VLOOKUP($K283,'Bed parameters'!$A$9:$I$12,9,FALSE))*$F283*(VLOOKUP($Q283,'Workforce distribution'!$C$8:$AD$30,AN$7,FALSE)),IF($Q283="n/a",(IF($P283=AN$6,$X283*$F283,0)),$X283*$F283*(VLOOKUP($Q283,'Workforce distribution'!$C$8:$AD$30,AN$7,FALSE)))),0)</f>
        <v>0</v>
      </c>
      <c r="AO283" s="30">
        <f>_xlfn.IFNA(IF($O283="days",$Y283*(VLOOKUP($K283,'Bed parameters'!$A$9:$I$12,9,FALSE))*$F283*(VLOOKUP($Q283,'Workforce distribution'!$C$8:$AD$30,AO$7,FALSE)),IF($Q283="n/a",(IF($P283=AO$6,$X283*$F283,0)),$X283*$F283*(VLOOKUP($Q283,'Workforce distribution'!$C$8:$AD$30,AO$7,FALSE)))),0)</f>
        <v>0</v>
      </c>
      <c r="AP283" s="30">
        <f>_xlfn.IFNA(IF($O283="days",$Y283*(VLOOKUP($K283,'Bed parameters'!$A$9:$I$12,9,FALSE))*$F283*(VLOOKUP($Q283,'Workforce distribution'!$C$8:$AD$30,AP$7,FALSE)),IF($Q283="n/a",(IF($P283=AP$6,$X283*$F283,0)),$X283*$F283*(VLOOKUP($Q283,'Workforce distribution'!$C$8:$AD$30,AP$7,FALSE)))),0)</f>
        <v>0</v>
      </c>
      <c r="AQ283" s="30">
        <f>_xlfn.IFNA(IF($O283="days",$Y283*(VLOOKUP($K283,'Bed parameters'!$A$9:$I$12,9,FALSE))*$F283*(VLOOKUP($Q283,'Workforce distribution'!$C$8:$AD$30,AQ$7,FALSE)),IF($Q283="n/a",(IF($P283=AQ$6,$X283*$F283,0)),$X283*$F283*(VLOOKUP($Q283,'Workforce distribution'!$C$8:$AD$30,AQ$7,FALSE)))),0)</f>
        <v>0</v>
      </c>
      <c r="AR283" s="30">
        <f>_xlfn.IFNA(IF($O283="days",$Y283*(VLOOKUP($K283,'Bed parameters'!$A$9:$I$12,9,FALSE))*$F283*(VLOOKUP($Q283,'Workforce distribution'!$C$8:$AD$30,AR$7,FALSE)),IF($Q283="n/a",(IF($P283=AR$6,$X283*$F283,0)),$X283*$F283*(VLOOKUP($Q283,'Workforce distribution'!$C$8:$AD$30,AR$7,FALSE)))),0)</f>
        <v>0</v>
      </c>
      <c r="AS283" s="30">
        <f>_xlfn.IFNA(IF($O283="days",$Y283*(VLOOKUP($K283,'Bed parameters'!$A$9:$I$12,9,FALSE))*$F283*(VLOOKUP($Q283,'Workforce distribution'!$C$8:$AD$30,AS$7,FALSE)),IF($Q283="n/a",(IF($P283=AS$6,$X283*$F283,0)),$X283*$F283*(VLOOKUP($Q283,'Workforce distribution'!$C$8:$AD$30,AS$7,FALSE)))),0)</f>
        <v>35043.103439999999</v>
      </c>
      <c r="AT283" s="30">
        <f>_xlfn.IFNA(IF($O283="days",$Y283*(VLOOKUP($K283,'Bed parameters'!$A$9:$I$12,9,FALSE))*$F283*(VLOOKUP($Q283,'Workforce distribution'!$C$8:$AD$30,AT$7,FALSE)),IF($Q283="n/a",(IF($P283=AT$6,$X283*$F283,0)),$X283*$F283*(VLOOKUP($Q283,'Workforce distribution'!$C$8:$AD$30,AT$7,FALSE)))),0)</f>
        <v>0</v>
      </c>
      <c r="AU283" s="30">
        <f>_xlfn.IFNA(IF($O283="days",$Y283*(VLOOKUP($K283,'Bed parameters'!$A$9:$I$12,9,FALSE))*$F283*(VLOOKUP($Q283,'Workforce distribution'!$C$8:$AD$30,AU$7,FALSE)),IF($Q283="n/a",(IF($P283=AU$6,$X283*$F283,0)),$X283*$F283*(VLOOKUP($Q283,'Workforce distribution'!$C$8:$AD$30,AU$7,FALSE)))),0)</f>
        <v>0</v>
      </c>
      <c r="AV283" s="30">
        <f>_xlfn.IFNA(IF($O283="days",$Y283*(VLOOKUP($K283,'Bed parameters'!$A$9:$I$12,9,FALSE))*$F283*(VLOOKUP($Q283,'Workforce distribution'!$C$8:$AD$30,AV$7,FALSE)),IF($Q283="n/a",(IF($P283=AV$6,$X283*$F283,0)),$X283*$F283*(VLOOKUP($Q283,'Workforce distribution'!$C$8:$AD$30,AV$7,FALSE)))),0)</f>
        <v>0</v>
      </c>
      <c r="AW283" s="30">
        <f>_xlfn.IFNA(IF($O283="days",$Y283*(VLOOKUP($K283,'Bed parameters'!$A$9:$I$12,9,FALSE))*$F283*(VLOOKUP($Q283,'Workforce distribution'!$C$8:$AD$30,AW$7,FALSE)),IF($Q283="n/a",(IF($P283=AW$6,$X283*$F283,0)),$X283*$F283*(VLOOKUP($Q283,'Workforce distribution'!$C$8:$AD$30,AW$7,FALSE)))),0)</f>
        <v>0</v>
      </c>
      <c r="AX283" s="30">
        <f>_xlfn.IFNA(IF($O283="days",$Y283*(VLOOKUP($K283,'Bed parameters'!$A$9:$I$12,9,FALSE))*$F283*(VLOOKUP($Q283,'Workforce distribution'!$C$8:$AD$30,AX$7,FALSE)),IF($Q283="n/a",(IF($P283=AX$6,$X283*$F283,0)),$X283*$F283*(VLOOKUP($Q283,'Workforce distribution'!$C$8:$AD$30,AX$7,FALSE)))),0)</f>
        <v>0</v>
      </c>
      <c r="AY283" s="30">
        <f>_xlfn.IFNA(IF($O283="days",$Y283*(VLOOKUP($K283,'Bed parameters'!$A$9:$I$12,9,FALSE))*$F283*(VLOOKUP($Q283,'Workforce distribution'!$C$8:$AD$30,AY$7,FALSE)),IF($Q283="n/a",(IF($P283=AY$6,$X283*$F283,0)),$X283*$F283*(VLOOKUP($Q283,'Workforce distribution'!$C$8:$AD$30,AY$7,FALSE)))),0)</f>
        <v>0</v>
      </c>
      <c r="AZ283" s="30">
        <f>_xlfn.IFNA(IF($O283="days",$Y283*(VLOOKUP($K283,'Bed parameters'!$A$9:$I$12,9,FALSE))*$F283*(VLOOKUP($Q283,'Workforce distribution'!$C$8:$AD$30,AZ$7,FALSE)),IF($Q283="n/a",(IF($P283=AZ$6,$X283*$F283,0)),$X283*$F283*(VLOOKUP($Q283,'Workforce distribution'!$C$8:$AD$30,AZ$7,FALSE)))),0)</f>
        <v>0</v>
      </c>
      <c r="BA283" s="30">
        <f>_xlfn.IFNA(IF($O283="days",$Y283*(VLOOKUP($K283,'Bed parameters'!$A$9:$I$12,9,FALSE))*$F283*(VLOOKUP($Q283,'Workforce distribution'!$C$8:$AD$30,BA$7,FALSE)),IF($Q283="n/a",(IF($P283=BA$6,$X283*$F283,0)),$X283*$F283*(VLOOKUP($Q283,'Workforce distribution'!$C$8:$AD$30,BA$7,FALSE)))),0)</f>
        <v>0</v>
      </c>
      <c r="BB283" s="30">
        <f>_xlfn.IFNA(IF($O283="days",$Y283*(VLOOKUP($K283,'Bed parameters'!$A$9:$I$12,9,FALSE))*$F283*(VLOOKUP($Q283,'Workforce distribution'!$C$8:$AD$30,BB$7,FALSE)),IF($Q283="n/a",(IF($P283=BB$6,$X283*$F283,0)),$X283*$F283*(VLOOKUP($Q283,'Workforce distribution'!$C$8:$AD$30,BB$7,FALSE)))),0)</f>
        <v>0</v>
      </c>
      <c r="BC283" s="149">
        <f t="shared" si="41"/>
        <v>150.85878974456352</v>
      </c>
      <c r="BD283" s="288">
        <f>IF($Q283="n/a",(IF('Workforce hours'!D$30=0,0,(AB283/'Workforce hours'!D$30))),(IF(VLOOKUP($Q283,'Workforce hours'!$C$8:$AD$30,BD$7,FALSE)=0,0,(AB283/(VLOOKUP($Q283,'Workforce hours'!$C$8:$AD$30,BD$7,FALSE))))))</f>
        <v>0</v>
      </c>
      <c r="BE283" s="288">
        <f>IF($Q283="n/a",(IF('Workforce hours'!E$30=0,0,(AC283/'Workforce hours'!E$30))),(IF(VLOOKUP($Q283,'Workforce hours'!$C$8:$AD$30,BE$7,FALSE)=0,0,(AC283/(VLOOKUP($Q283,'Workforce hours'!$C$8:$AD$30,BE$7,FALSE))))))</f>
        <v>0</v>
      </c>
      <c r="BF283" s="288">
        <f>IF($Q283="n/a",(IF('Workforce hours'!F$30=0,0,(AD283/'Workforce hours'!F$30))),(IF(VLOOKUP($Q283,'Workforce hours'!$C$8:$AD$30,BF$7,FALSE)=0,0,(AD283/(VLOOKUP($Q283,'Workforce hours'!$C$8:$AD$30,BF$7,FALSE))))))</f>
        <v>0</v>
      </c>
      <c r="BG283" s="288">
        <f>IF($Q283="n/a",(IF('Workforce hours'!G$30=0,0,(AE283/'Workforce hours'!G$30))),(IF(VLOOKUP($Q283,'Workforce hours'!$C$8:$AD$30,BG$7,FALSE)=0,0,(AE283/(VLOOKUP($Q283,'Workforce hours'!$C$8:$AD$30,BG$7,FALSE))))))</f>
        <v>13.614259300699301</v>
      </c>
      <c r="BH283" s="288">
        <f>IF($Q283="n/a",(IF('Workforce hours'!H$30=0,0,(AF283/'Workforce hours'!H$30))),(IF(VLOOKUP($Q283,'Workforce hours'!$C$8:$AD$30,BH$7,FALSE)=0,0,(AF283/(VLOOKUP($Q283,'Workforce hours'!$C$8:$AD$30,BH$7,FALSE))))))</f>
        <v>0</v>
      </c>
      <c r="BI283" s="288">
        <f>IF($Q283="n/a",(IF('Workforce hours'!I$30=0,0,(AG283/'Workforce hours'!I$30))),(IF(VLOOKUP($Q283,'Workforce hours'!$C$8:$AD$30,BI$7,FALSE)=0,0,(AG283/(VLOOKUP($Q283,'Workforce hours'!$C$8:$AD$30,BI$7,FALSE))))))</f>
        <v>0</v>
      </c>
      <c r="BJ283" s="288">
        <f>IF($Q283="n/a",(IF('Workforce hours'!J$30=0,0,(AH283/'Workforce hours'!J$30))),(IF(VLOOKUP($Q283,'Workforce hours'!$C$8:$AD$30,BJ$7,FALSE)=0,0,(AH283/(VLOOKUP($Q283,'Workforce hours'!$C$8:$AD$30,BJ$7,FALSE))))))</f>
        <v>0</v>
      </c>
      <c r="BK283" s="288">
        <f>IF($Q283="n/a",(IF('Workforce hours'!K$30=0,0,(AI283/'Workforce hours'!K$30))),(IF(VLOOKUP($Q283,'Workforce hours'!$C$8:$AD$30,BK$7,FALSE)=0,0,(AI283/(VLOOKUP($Q283,'Workforce hours'!$C$8:$AD$30,BK$7,FALSE))))))</f>
        <v>0</v>
      </c>
      <c r="BL283" s="288">
        <f>IF($Q283="n/a",(IF('Workforce hours'!L$30=0,0,(AJ283/'Workforce hours'!L$30))),(IF(VLOOKUP($Q283,'Workforce hours'!$C$8:$AD$30,BL$7,FALSE)=0,0,(AJ283/(VLOOKUP($Q283,'Workforce hours'!$C$8:$AD$30,BL$7,FALSE))))))</f>
        <v>0</v>
      </c>
      <c r="BM283" s="288">
        <f>IF($Q283="n/a",(IF('Workforce hours'!M$30=0,0,(AK283/'Workforce hours'!M$30))),(IF(VLOOKUP($Q283,'Workforce hours'!$C$8:$AD$30,BM$7,FALSE)=0,0,(AK283/(VLOOKUP($Q283,'Workforce hours'!$C$8:$AD$30,BM$7,FALSE))))))</f>
        <v>106.74574590078328</v>
      </c>
      <c r="BN283" s="288">
        <f>IF($Q283="n/a",(IF('Workforce hours'!N$30=0,0,(AL283/'Workforce hours'!N$30))),(IF(VLOOKUP($Q283,'Workforce hours'!$C$8:$AD$30,BN$7,FALSE)=0,0,(AL283/(VLOOKUP($Q283,'Workforce hours'!$C$8:$AD$30,BN$7,FALSE))))))</f>
        <v>0</v>
      </c>
      <c r="BO283" s="288">
        <f>IF($Q283="n/a",(IF('Workforce hours'!O$30=0,0,(AM283/'Workforce hours'!O$30))),(IF(VLOOKUP($Q283,'Workforce hours'!$C$8:$AD$30,BO$7,FALSE)=0,0,(AM283/(VLOOKUP($Q283,'Workforce hours'!$C$8:$AD$30,BO$7,FALSE))))))</f>
        <v>0</v>
      </c>
      <c r="BP283" s="288">
        <f>IF($Q283="n/a",(IF('Workforce hours'!P$30=0,0,(AN283/'Workforce hours'!P$30))),(IF(VLOOKUP($Q283,'Workforce hours'!$C$8:$AD$30,BP$7,FALSE)=0,0,(AN283/(VLOOKUP($Q283,'Workforce hours'!$C$8:$AD$30,BP$7,FALSE))))))</f>
        <v>0</v>
      </c>
      <c r="BQ283" s="288">
        <f>IF($Q283="n/a",(IF('Workforce hours'!Q$30=0,0,(AO283/'Workforce hours'!Q$30))),(IF(VLOOKUP($Q283,'Workforce hours'!$C$8:$AD$30,BQ$7,FALSE)=0,0,(AO283/(VLOOKUP($Q283,'Workforce hours'!$C$8:$AD$30,BQ$7,FALSE))))))</f>
        <v>0</v>
      </c>
      <c r="BR283" s="288">
        <f>IF($Q283="n/a",(IF('Workforce hours'!R$30=0,0,(AP283/'Workforce hours'!R$30))),(IF(VLOOKUP($Q283,'Workforce hours'!$C$8:$AD$30,BR$7,FALSE)=0,0,(AP283/(VLOOKUP($Q283,'Workforce hours'!$C$8:$AD$30,BR$7,FALSE))))))</f>
        <v>0</v>
      </c>
      <c r="BS283" s="288">
        <f>IF($Q283="n/a",(IF('Workforce hours'!S$30=0,0,(AQ283/'Workforce hours'!S$30))),(IF(VLOOKUP($Q283,'Workforce hours'!$C$8:$AD$30,BS$7,FALSE)=0,0,(AQ283/(VLOOKUP($Q283,'Workforce hours'!$C$8:$AD$30,BS$7,FALSE))))))</f>
        <v>0</v>
      </c>
      <c r="BT283" s="288">
        <f>IF($Q283="n/a",(IF('Workforce hours'!T$30=0,0,(AR283/'Workforce hours'!T$30))),(IF(VLOOKUP($Q283,'Workforce hours'!$C$8:$AD$30,BT$7,FALSE)=0,0,(AR283/(VLOOKUP($Q283,'Workforce hours'!$C$8:$AD$30,BT$7,FALSE))))))</f>
        <v>0</v>
      </c>
      <c r="BU283" s="288">
        <f>IF($Q283="n/a",(IF('Workforce hours'!U$30=0,0,(AS283/'Workforce hours'!U$30))),(IF(VLOOKUP($Q283,'Workforce hours'!$C$8:$AD$30,BU$7,FALSE)=0,0,(AS283/(VLOOKUP($Q283,'Workforce hours'!$C$8:$AD$30,BU$7,FALSE))))))</f>
        <v>30.498784543080941</v>
      </c>
      <c r="BV283" s="288">
        <f>IF($Q283="n/a",(IF('Workforce hours'!V$30=0,0,(AT283/'Workforce hours'!V$30))),(IF(VLOOKUP($Q283,'Workforce hours'!$C$8:$AD$30,BV$7,FALSE)=0,0,(AT283/(VLOOKUP($Q283,'Workforce hours'!$C$8:$AD$30,BV$7,FALSE))))))</f>
        <v>0</v>
      </c>
      <c r="BW283" s="288">
        <f>IF($Q283="n/a",(IF('Workforce hours'!W$30=0,0,(AU283/'Workforce hours'!W$30))),(IF(VLOOKUP($Q283,'Workforce hours'!$C$8:$AD$30,BW$7,FALSE)=0,0,(AU283/(VLOOKUP($Q283,'Workforce hours'!$C$8:$AD$30,BW$7,FALSE))))))</f>
        <v>0</v>
      </c>
      <c r="BX283" s="288">
        <f>IF($Q283="n/a",(IF('Workforce hours'!X$30=0,0,(AV283/'Workforce hours'!X$30))),(IF(VLOOKUP($Q283,'Workforce hours'!$C$8:$AD$30,BX$7,FALSE)=0,0,(AV283/(VLOOKUP($Q283,'Workforce hours'!$C$8:$AD$30,BX$7,FALSE))))))</f>
        <v>0</v>
      </c>
      <c r="BY283" s="288">
        <f>IF($Q283="n/a",(IF('Workforce hours'!Y$30=0,0,(AW283/'Workforce hours'!Y$30))),(IF(VLOOKUP($Q283,'Workforce hours'!$C$8:$AD$30,BY$7,FALSE)=0,0,(AW283/(VLOOKUP($Q283,'Workforce hours'!$C$8:$AD$30,BY$7,FALSE))))))</f>
        <v>0</v>
      </c>
      <c r="BZ283" s="288">
        <f>IF($Q283="n/a",(IF('Workforce hours'!Z$30=0,0,(AX283/'Workforce hours'!Z$30))),(IF(VLOOKUP($Q283,'Workforce hours'!$C$8:$AD$30,BZ$7,FALSE)=0,0,(AX283/(VLOOKUP($Q283,'Workforce hours'!$C$8:$AD$30,BZ$7,FALSE))))))</f>
        <v>0</v>
      </c>
      <c r="CA283" s="288">
        <f>IF($Q283="n/a",(IF('Workforce hours'!AA$30=0,0,(AY283/'Workforce hours'!AA$30))),(IF(VLOOKUP($Q283,'Workforce hours'!$C$8:$AD$30,CA$7,FALSE)=0,0,(AY283/(VLOOKUP($Q283,'Workforce hours'!$C$8:$AD$30,CA$7,FALSE))))))</f>
        <v>0</v>
      </c>
      <c r="CB283" s="288">
        <f>IF($Q283="n/a",(IF('Workforce hours'!AB$30=0,0,(AZ283/'Workforce hours'!AB$30))),(IF(VLOOKUP($Q283,'Workforce hours'!$C$8:$AD$30,CB$7,FALSE)=0,0,(AZ283/(VLOOKUP($Q283,'Workforce hours'!$C$8:$AD$30,CB$7,FALSE))))))</f>
        <v>0</v>
      </c>
      <c r="CC283" s="288">
        <f>IF($Q283="n/a",(IF('Workforce hours'!AC$30=0,0,(BA283/'Workforce hours'!AC$30))),(IF(VLOOKUP($Q283,'Workforce hours'!$C$8:$AD$30,CC$7,FALSE)=0,0,(BA283/(VLOOKUP($Q283,'Workforce hours'!$C$8:$AD$30,CC$7,FALSE))))))</f>
        <v>0</v>
      </c>
      <c r="CD283" s="288">
        <f>IF($Q283="n/a",(IF('Workforce hours'!AD$30=0,0,(BB283/'Workforce hours'!AD$30))),(IF(VLOOKUP($Q283,'Workforce hours'!$C$8:$AD$30,CD$7,FALSE)=0,0,(BB283/(VLOOKUP($Q283,'Workforce hours'!$C$8:$AD$30,CD$7,FALSE))))))</f>
        <v>0</v>
      </c>
      <c r="CE283" s="289">
        <f t="shared" si="42"/>
        <v>0</v>
      </c>
      <c r="CF283" s="290">
        <f>BD283*'Workforce costs'!B$9*(1+'Workforce costs'!B$10)*(1+'Workforce costs'!B$11)</f>
        <v>0</v>
      </c>
      <c r="CG283" s="290">
        <f>BE283*'Workforce costs'!C$9*(1+'Workforce costs'!C$10)*(1+'Workforce costs'!C$11)</f>
        <v>0</v>
      </c>
      <c r="CH283" s="290">
        <f>BF283*'Workforce costs'!D$9*(1+'Workforce costs'!D$10)*(1+'Workforce costs'!D$11)</f>
        <v>0</v>
      </c>
      <c r="CI283" s="290">
        <f>BG283*'Workforce costs'!E$9*(1+'Workforce costs'!E$10)*(1+'Workforce costs'!E$11)</f>
        <v>0</v>
      </c>
      <c r="CJ283" s="290">
        <f>BH283*'Workforce costs'!F$9*(1+'Workforce costs'!F$10)*(1+'Workforce costs'!F$11)</f>
        <v>0</v>
      </c>
      <c r="CK283" s="290">
        <f>BI283*'Workforce costs'!G$9*(1+'Workforce costs'!G$10)*(1+'Workforce costs'!G$11)</f>
        <v>0</v>
      </c>
      <c r="CL283" s="290">
        <f>BJ283*'Workforce costs'!H$9*(1+'Workforce costs'!H$10)*(1+'Workforce costs'!H$11)</f>
        <v>0</v>
      </c>
      <c r="CM283" s="290">
        <f>BK283*'Workforce costs'!I$9*(1+'Workforce costs'!I$10)*(1+'Workforce costs'!I$11)</f>
        <v>0</v>
      </c>
      <c r="CN283" s="290">
        <f>BL283*'Workforce costs'!J$9*(1+'Workforce costs'!J$10)*(1+'Workforce costs'!J$11)</f>
        <v>0</v>
      </c>
      <c r="CO283" s="290">
        <f>BM283*'Workforce costs'!K$9*(1+'Workforce costs'!K$10)*(1+'Workforce costs'!K$11)</f>
        <v>0</v>
      </c>
      <c r="CP283" s="290">
        <f>BN283*'Workforce costs'!L$9*(1+'Workforce costs'!L$10)*(1+'Workforce costs'!L$11)</f>
        <v>0</v>
      </c>
      <c r="CQ283" s="290">
        <f>BO283*'Workforce costs'!M$9*(1+'Workforce costs'!M$10)*(1+'Workforce costs'!M$11)</f>
        <v>0</v>
      </c>
      <c r="CR283" s="290">
        <f>BP283*'Workforce costs'!N$9*(1+'Workforce costs'!N$10)*(1+'Workforce costs'!N$11)</f>
        <v>0</v>
      </c>
      <c r="CS283" s="290">
        <f>BQ283*'Workforce costs'!O$9*(1+'Workforce costs'!O$10)*(1+'Workforce costs'!O$11)</f>
        <v>0</v>
      </c>
      <c r="CT283" s="290">
        <f>BR283*'Workforce costs'!P$9*(1+'Workforce costs'!P$10)*(1+'Workforce costs'!P$11)</f>
        <v>0</v>
      </c>
      <c r="CU283" s="290">
        <f>BS283*'Workforce costs'!Q$9*(1+'Workforce costs'!Q$10)*(1+'Workforce costs'!Q$11)</f>
        <v>0</v>
      </c>
      <c r="CV283" s="290">
        <f>BT283*'Workforce costs'!R$9*(1+'Workforce costs'!R$10)*(1+'Workforce costs'!R$11)</f>
        <v>0</v>
      </c>
      <c r="CW283" s="290">
        <f>BU283*'Workforce costs'!S$9*(1+'Workforce costs'!S$10)*(1+'Workforce costs'!S$11)</f>
        <v>0</v>
      </c>
      <c r="CX283" s="290">
        <f>BV283*'Workforce costs'!T$9*(1+'Workforce costs'!T$10)*(1+'Workforce costs'!T$11)</f>
        <v>0</v>
      </c>
      <c r="CY283" s="290">
        <f>BW283*'Workforce costs'!U$9*(1+'Workforce costs'!U$10)*(1+'Workforce costs'!U$11)</f>
        <v>0</v>
      </c>
      <c r="CZ283" s="290">
        <f>BX283*'Workforce costs'!V$9*(1+'Workforce costs'!V$10)*(1+'Workforce costs'!V$11)</f>
        <v>0</v>
      </c>
      <c r="DA283" s="290">
        <f>BY283*'Workforce costs'!W$9*(1+'Workforce costs'!W$10)*(1+'Workforce costs'!W$11)</f>
        <v>0</v>
      </c>
      <c r="DB283" s="290">
        <f>BZ283*'Workforce costs'!X$9*(1+'Workforce costs'!X$10)*(1+'Workforce costs'!X$11)</f>
        <v>0</v>
      </c>
      <c r="DC283" s="290">
        <f>CA283*'Workforce costs'!Y$9*(1+'Workforce costs'!Y$10)*(1+'Workforce costs'!Y$11)</f>
        <v>0</v>
      </c>
      <c r="DD283" s="290">
        <f>CB283*'Workforce costs'!Z$9*(1+'Workforce costs'!Z$10)*(1+'Workforce costs'!Z$11)</f>
        <v>0</v>
      </c>
      <c r="DE283" s="290">
        <f>CC283*'Workforce costs'!AA$9*(1+'Workforce costs'!AA$10)*(1+'Workforce costs'!AA$11)</f>
        <v>0</v>
      </c>
      <c r="DF283" s="290">
        <f>CD283*'Workforce costs'!AB$9*(1+'Workforce costs'!AB$10)*(1+'Workforce costs'!AB$11)</f>
        <v>0</v>
      </c>
    </row>
    <row r="284" spans="1:110" x14ac:dyDescent="0.3">
      <c r="A284" s="2" t="str">
        <f>Outputs!$A$4</f>
        <v>Australia</v>
      </c>
      <c r="B284" s="2" t="str">
        <f t="shared" si="35"/>
        <v>Australia 18to24</v>
      </c>
      <c r="C284" s="30">
        <f>VLOOKUP($B284,Populations!$D$15:$H$1920,3,FALSE)</f>
        <v>2374194</v>
      </c>
      <c r="D284" s="255">
        <f>IF(OR($H284="General pop",$H284="Schools",$H284="Workplace",$H284="Skills Training",$H284="Digital Supports"),1,VLOOKUP($B284,Populations!$D$15:$H$1920,5,FALSE))</f>
        <v>1</v>
      </c>
      <c r="E284" s="88">
        <f>VLOOKUP(I284,Epidemiology!$C$10:$H$47,6,FALSE)</f>
        <v>820</v>
      </c>
      <c r="F284" s="102">
        <f>'Care profiles'!R285</f>
        <v>1</v>
      </c>
      <c r="G284" s="15" t="str">
        <f>'Care profiles'!A285</f>
        <v>18to24</v>
      </c>
      <c r="H284" s="15" t="str">
        <f>'Care profiles'!B285</f>
        <v>Attempts</v>
      </c>
      <c r="I284" s="15" t="str">
        <f>'Care profiles'!C285</f>
        <v>Attempts_18-24yrs</v>
      </c>
      <c r="J284" s="15" t="str">
        <f>'Care profiles'!D285</f>
        <v>Care profile</v>
      </c>
      <c r="K284" s="15" t="str">
        <f>'Care profiles'!E285</f>
        <v>Individual Suicide Prevention Support Services</v>
      </c>
      <c r="L284" s="104">
        <f>'Care profiles'!F285</f>
        <v>0.2</v>
      </c>
      <c r="M284" s="15">
        <f>'Care profiles'!G285</f>
        <v>6</v>
      </c>
      <c r="N284" s="15">
        <f>'Care profiles'!H285</f>
        <v>60</v>
      </c>
      <c r="O284" s="15" t="str">
        <f>'Care profiles'!I285</f>
        <v>min</v>
      </c>
      <c r="P284" s="15" t="str">
        <f>'Care profiles'!J285</f>
        <v>Peer Worker</v>
      </c>
      <c r="Q284" s="15" t="str">
        <f>'Care profiles'!K285</f>
        <v>n/a</v>
      </c>
      <c r="R284" s="15" t="str">
        <f>'Care profiles'!M285</f>
        <v>N</v>
      </c>
      <c r="S284" s="15" t="str">
        <f>'Care profiles'!O285</f>
        <v>N</v>
      </c>
      <c r="T284" s="15" t="str">
        <f>'Care profiles'!Q285</f>
        <v>Y</v>
      </c>
      <c r="U284" s="30">
        <f t="shared" si="36"/>
        <v>19468.390800000001</v>
      </c>
      <c r="V284" s="30">
        <f t="shared" si="37"/>
        <v>3893.6781600000004</v>
      </c>
      <c r="W284" s="30">
        <f>IF(M284="n/a",0,IF(O284="days",V284*M284*(1+(VLOOKUP(K284,'Bed parameters'!$A$9:$G$12,7,FALSE))),V284*M284))</f>
        <v>23362.068960000004</v>
      </c>
      <c r="X284" s="30">
        <f t="shared" si="38"/>
        <v>23362.068960000004</v>
      </c>
      <c r="Y284" s="30">
        <f t="shared" si="39"/>
        <v>0</v>
      </c>
      <c r="Z284" s="113">
        <f>_xlfn.IFNA(Y284/((VLOOKUP(K284,'Bed parameters'!$A$9:$G$12,3,FALSE))*(VLOOKUP(K284,'Bed parameters'!$A$9:$G$12,5,FALSE))),0)</f>
        <v>0</v>
      </c>
      <c r="AA284" s="30">
        <f t="shared" si="40"/>
        <v>23362.068960000004</v>
      </c>
      <c r="AB284" s="30">
        <f>_xlfn.IFNA(IF($O284="days",$Y284*(VLOOKUP($K284,'Bed parameters'!$A$9:$I$12,9,FALSE))*$F284*(VLOOKUP($Q284,'Workforce distribution'!$C$8:$AD$30,AB$7,FALSE)),IF($Q284="n/a",(IF($P284=AB$6,$X284*$F284,0)),$X284*$F284*(VLOOKUP($Q284,'Workforce distribution'!$C$8:$AD$30,AB$7,FALSE)))),0)</f>
        <v>0</v>
      </c>
      <c r="AC284" s="30">
        <f>_xlfn.IFNA(IF($O284="days",$Y284*(VLOOKUP($K284,'Bed parameters'!$A$9:$I$12,9,FALSE))*$F284*(VLOOKUP($Q284,'Workforce distribution'!$C$8:$AD$30,AC$7,FALSE)),IF($Q284="n/a",(IF($P284=AC$6,$X284*$F284,0)),$X284*$F284*(VLOOKUP($Q284,'Workforce distribution'!$C$8:$AD$30,AC$7,FALSE)))),0)</f>
        <v>0</v>
      </c>
      <c r="AD284" s="30">
        <f>_xlfn.IFNA(IF($O284="days",$Y284*(VLOOKUP($K284,'Bed parameters'!$A$9:$I$12,9,FALSE))*$F284*(VLOOKUP($Q284,'Workforce distribution'!$C$8:$AD$30,AD$7,FALSE)),IF($Q284="n/a",(IF($P284=AD$6,$X284*$F284,0)),$X284*$F284*(VLOOKUP($Q284,'Workforce distribution'!$C$8:$AD$30,AD$7,FALSE)))),0)</f>
        <v>0</v>
      </c>
      <c r="AE284" s="30">
        <f>_xlfn.IFNA(IF($O284="days",$Y284*(VLOOKUP($K284,'Bed parameters'!$A$9:$I$12,9,FALSE))*$F284*(VLOOKUP($Q284,'Workforce distribution'!$C$8:$AD$30,AE$7,FALSE)),IF($Q284="n/a",(IF($P284=AE$6,$X284*$F284,0)),$X284*$F284*(VLOOKUP($Q284,'Workforce distribution'!$C$8:$AD$30,AE$7,FALSE)))),0)</f>
        <v>23362.068960000004</v>
      </c>
      <c r="AF284" s="30">
        <f>_xlfn.IFNA(IF($O284="days",$Y284*(VLOOKUP($K284,'Bed parameters'!$A$9:$I$12,9,FALSE))*$F284*(VLOOKUP($Q284,'Workforce distribution'!$C$8:$AD$30,AF$7,FALSE)),IF($Q284="n/a",(IF($P284=AF$6,$X284*$F284,0)),$X284*$F284*(VLOOKUP($Q284,'Workforce distribution'!$C$8:$AD$30,AF$7,FALSE)))),0)</f>
        <v>0</v>
      </c>
      <c r="AG284" s="30">
        <f>_xlfn.IFNA(IF($O284="days",$Y284*(VLOOKUP($K284,'Bed parameters'!$A$9:$I$12,9,FALSE))*$F284*(VLOOKUP($Q284,'Workforce distribution'!$C$8:$AD$30,AG$7,FALSE)),IF($Q284="n/a",(IF($P284=AG$6,$X284*$F284,0)),$X284*$F284*(VLOOKUP($Q284,'Workforce distribution'!$C$8:$AD$30,AG$7,FALSE)))),0)</f>
        <v>0</v>
      </c>
      <c r="AH284" s="30">
        <f>_xlfn.IFNA(IF($O284="days",$Y284*(VLOOKUP($K284,'Bed parameters'!$A$9:$I$12,9,FALSE))*$F284*(VLOOKUP($Q284,'Workforce distribution'!$C$8:$AD$30,AH$7,FALSE)),IF($Q284="n/a",(IF($P284=AH$6,$X284*$F284,0)),$X284*$F284*(VLOOKUP($Q284,'Workforce distribution'!$C$8:$AD$30,AH$7,FALSE)))),0)</f>
        <v>0</v>
      </c>
      <c r="AI284" s="30">
        <f>_xlfn.IFNA(IF($O284="days",$Y284*(VLOOKUP($K284,'Bed parameters'!$A$9:$I$12,9,FALSE))*$F284*(VLOOKUP($Q284,'Workforce distribution'!$C$8:$AD$30,AI$7,FALSE)),IF($Q284="n/a",(IF($P284=AI$6,$X284*$F284,0)),$X284*$F284*(VLOOKUP($Q284,'Workforce distribution'!$C$8:$AD$30,AI$7,FALSE)))),0)</f>
        <v>0</v>
      </c>
      <c r="AJ284" s="30">
        <f>_xlfn.IFNA(IF($O284="days",$Y284*(VLOOKUP($K284,'Bed parameters'!$A$9:$I$12,9,FALSE))*$F284*(VLOOKUP($Q284,'Workforce distribution'!$C$8:$AD$30,AJ$7,FALSE)),IF($Q284="n/a",(IF($P284=AJ$6,$X284*$F284,0)),$X284*$F284*(VLOOKUP($Q284,'Workforce distribution'!$C$8:$AD$30,AJ$7,FALSE)))),0)</f>
        <v>0</v>
      </c>
      <c r="AK284" s="30">
        <f>_xlfn.IFNA(IF($O284="days",$Y284*(VLOOKUP($K284,'Bed parameters'!$A$9:$I$12,9,FALSE))*$F284*(VLOOKUP($Q284,'Workforce distribution'!$C$8:$AD$30,AK$7,FALSE)),IF($Q284="n/a",(IF($P284=AK$6,$X284*$F284,0)),$X284*$F284*(VLOOKUP($Q284,'Workforce distribution'!$C$8:$AD$30,AK$7,FALSE)))),0)</f>
        <v>0</v>
      </c>
      <c r="AL284" s="30">
        <f>_xlfn.IFNA(IF($O284="days",$Y284*(VLOOKUP($K284,'Bed parameters'!$A$9:$I$12,9,FALSE))*$F284*(VLOOKUP($Q284,'Workforce distribution'!$C$8:$AD$30,AL$7,FALSE)),IF($Q284="n/a",(IF($P284=AL$6,$X284*$F284,0)),$X284*$F284*(VLOOKUP($Q284,'Workforce distribution'!$C$8:$AD$30,AL$7,FALSE)))),0)</f>
        <v>0</v>
      </c>
      <c r="AM284" s="30">
        <f>_xlfn.IFNA(IF($O284="days",$Y284*(VLOOKUP($K284,'Bed parameters'!$A$9:$I$12,9,FALSE))*$F284*(VLOOKUP($Q284,'Workforce distribution'!$C$8:$AD$30,AM$7,FALSE)),IF($Q284="n/a",(IF($P284=AM$6,$X284*$F284,0)),$X284*$F284*(VLOOKUP($Q284,'Workforce distribution'!$C$8:$AD$30,AM$7,FALSE)))),0)</f>
        <v>0</v>
      </c>
      <c r="AN284" s="30">
        <f>_xlfn.IFNA(IF($O284="days",$Y284*(VLOOKUP($K284,'Bed parameters'!$A$9:$I$12,9,FALSE))*$F284*(VLOOKUP($Q284,'Workforce distribution'!$C$8:$AD$30,AN$7,FALSE)),IF($Q284="n/a",(IF($P284=AN$6,$X284*$F284,0)),$X284*$F284*(VLOOKUP($Q284,'Workforce distribution'!$C$8:$AD$30,AN$7,FALSE)))),0)</f>
        <v>0</v>
      </c>
      <c r="AO284" s="30">
        <f>_xlfn.IFNA(IF($O284="days",$Y284*(VLOOKUP($K284,'Bed parameters'!$A$9:$I$12,9,FALSE))*$F284*(VLOOKUP($Q284,'Workforce distribution'!$C$8:$AD$30,AO$7,FALSE)),IF($Q284="n/a",(IF($P284=AO$6,$X284*$F284,0)),$X284*$F284*(VLOOKUP($Q284,'Workforce distribution'!$C$8:$AD$30,AO$7,FALSE)))),0)</f>
        <v>0</v>
      </c>
      <c r="AP284" s="30">
        <f>_xlfn.IFNA(IF($O284="days",$Y284*(VLOOKUP($K284,'Bed parameters'!$A$9:$I$12,9,FALSE))*$F284*(VLOOKUP($Q284,'Workforce distribution'!$C$8:$AD$30,AP$7,FALSE)),IF($Q284="n/a",(IF($P284=AP$6,$X284*$F284,0)),$X284*$F284*(VLOOKUP($Q284,'Workforce distribution'!$C$8:$AD$30,AP$7,FALSE)))),0)</f>
        <v>0</v>
      </c>
      <c r="AQ284" s="30">
        <f>_xlfn.IFNA(IF($O284="days",$Y284*(VLOOKUP($K284,'Bed parameters'!$A$9:$I$12,9,FALSE))*$F284*(VLOOKUP($Q284,'Workforce distribution'!$C$8:$AD$30,AQ$7,FALSE)),IF($Q284="n/a",(IF($P284=AQ$6,$X284*$F284,0)),$X284*$F284*(VLOOKUP($Q284,'Workforce distribution'!$C$8:$AD$30,AQ$7,FALSE)))),0)</f>
        <v>0</v>
      </c>
      <c r="AR284" s="30">
        <f>_xlfn.IFNA(IF($O284="days",$Y284*(VLOOKUP($K284,'Bed parameters'!$A$9:$I$12,9,FALSE))*$F284*(VLOOKUP($Q284,'Workforce distribution'!$C$8:$AD$30,AR$7,FALSE)),IF($Q284="n/a",(IF($P284=AR$6,$X284*$F284,0)),$X284*$F284*(VLOOKUP($Q284,'Workforce distribution'!$C$8:$AD$30,AR$7,FALSE)))),0)</f>
        <v>0</v>
      </c>
      <c r="AS284" s="30">
        <f>_xlfn.IFNA(IF($O284="days",$Y284*(VLOOKUP($K284,'Bed parameters'!$A$9:$I$12,9,FALSE))*$F284*(VLOOKUP($Q284,'Workforce distribution'!$C$8:$AD$30,AS$7,FALSE)),IF($Q284="n/a",(IF($P284=AS$6,$X284*$F284,0)),$X284*$F284*(VLOOKUP($Q284,'Workforce distribution'!$C$8:$AD$30,AS$7,FALSE)))),0)</f>
        <v>0</v>
      </c>
      <c r="AT284" s="30">
        <f>_xlfn.IFNA(IF($O284="days",$Y284*(VLOOKUP($K284,'Bed parameters'!$A$9:$I$12,9,FALSE))*$F284*(VLOOKUP($Q284,'Workforce distribution'!$C$8:$AD$30,AT$7,FALSE)),IF($Q284="n/a",(IF($P284=AT$6,$X284*$F284,0)),$X284*$F284*(VLOOKUP($Q284,'Workforce distribution'!$C$8:$AD$30,AT$7,FALSE)))),0)</f>
        <v>0</v>
      </c>
      <c r="AU284" s="30">
        <f>_xlfn.IFNA(IF($O284="days",$Y284*(VLOOKUP($K284,'Bed parameters'!$A$9:$I$12,9,FALSE))*$F284*(VLOOKUP($Q284,'Workforce distribution'!$C$8:$AD$30,AU$7,FALSE)),IF($Q284="n/a",(IF($P284=AU$6,$X284*$F284,0)),$X284*$F284*(VLOOKUP($Q284,'Workforce distribution'!$C$8:$AD$30,AU$7,FALSE)))),0)</f>
        <v>0</v>
      </c>
      <c r="AV284" s="30">
        <f>_xlfn.IFNA(IF($O284="days",$Y284*(VLOOKUP($K284,'Bed parameters'!$A$9:$I$12,9,FALSE))*$F284*(VLOOKUP($Q284,'Workforce distribution'!$C$8:$AD$30,AV$7,FALSE)),IF($Q284="n/a",(IF($P284=AV$6,$X284*$F284,0)),$X284*$F284*(VLOOKUP($Q284,'Workforce distribution'!$C$8:$AD$30,AV$7,FALSE)))),0)</f>
        <v>0</v>
      </c>
      <c r="AW284" s="30">
        <f>_xlfn.IFNA(IF($O284="days",$Y284*(VLOOKUP($K284,'Bed parameters'!$A$9:$I$12,9,FALSE))*$F284*(VLOOKUP($Q284,'Workforce distribution'!$C$8:$AD$30,AW$7,FALSE)),IF($Q284="n/a",(IF($P284=AW$6,$X284*$F284,0)),$X284*$F284*(VLOOKUP($Q284,'Workforce distribution'!$C$8:$AD$30,AW$7,FALSE)))),0)</f>
        <v>0</v>
      </c>
      <c r="AX284" s="30">
        <f>_xlfn.IFNA(IF($O284="days",$Y284*(VLOOKUP($K284,'Bed parameters'!$A$9:$I$12,9,FALSE))*$F284*(VLOOKUP($Q284,'Workforce distribution'!$C$8:$AD$30,AX$7,FALSE)),IF($Q284="n/a",(IF($P284=AX$6,$X284*$F284,0)),$X284*$F284*(VLOOKUP($Q284,'Workforce distribution'!$C$8:$AD$30,AX$7,FALSE)))),0)</f>
        <v>0</v>
      </c>
      <c r="AY284" s="30">
        <f>_xlfn.IFNA(IF($O284="days",$Y284*(VLOOKUP($K284,'Bed parameters'!$A$9:$I$12,9,FALSE))*$F284*(VLOOKUP($Q284,'Workforce distribution'!$C$8:$AD$30,AY$7,FALSE)),IF($Q284="n/a",(IF($P284=AY$6,$X284*$F284,0)),$X284*$F284*(VLOOKUP($Q284,'Workforce distribution'!$C$8:$AD$30,AY$7,FALSE)))),0)</f>
        <v>0</v>
      </c>
      <c r="AZ284" s="30">
        <f>_xlfn.IFNA(IF($O284="days",$Y284*(VLOOKUP($K284,'Bed parameters'!$A$9:$I$12,9,FALSE))*$F284*(VLOOKUP($Q284,'Workforce distribution'!$C$8:$AD$30,AZ$7,FALSE)),IF($Q284="n/a",(IF($P284=AZ$6,$X284*$F284,0)),$X284*$F284*(VLOOKUP($Q284,'Workforce distribution'!$C$8:$AD$30,AZ$7,FALSE)))),0)</f>
        <v>0</v>
      </c>
      <c r="BA284" s="30">
        <f>_xlfn.IFNA(IF($O284="days",$Y284*(VLOOKUP($K284,'Bed parameters'!$A$9:$I$12,9,FALSE))*$F284*(VLOOKUP($Q284,'Workforce distribution'!$C$8:$AD$30,BA$7,FALSE)),IF($Q284="n/a",(IF($P284=BA$6,$X284*$F284,0)),$X284*$F284*(VLOOKUP($Q284,'Workforce distribution'!$C$8:$AD$30,BA$7,FALSE)))),0)</f>
        <v>0</v>
      </c>
      <c r="BB284" s="30">
        <f>_xlfn.IFNA(IF($O284="days",$Y284*(VLOOKUP($K284,'Bed parameters'!$A$9:$I$12,9,FALSE))*$F284*(VLOOKUP($Q284,'Workforce distribution'!$C$8:$AD$30,BB$7,FALSE)),IF($Q284="n/a",(IF($P284=BB$6,$X284*$F284,0)),$X284*$F284*(VLOOKUP($Q284,'Workforce distribution'!$C$8:$AD$30,BB$7,FALSE)))),0)</f>
        <v>0</v>
      </c>
      <c r="BC284" s="149">
        <f t="shared" si="41"/>
        <v>20.32784532436575</v>
      </c>
      <c r="BD284" s="288">
        <f>IF($Q284="n/a",(IF('Workforce hours'!D$30=0,0,(AB284/'Workforce hours'!D$30))),(IF(VLOOKUP($Q284,'Workforce hours'!$C$8:$AD$30,BD$7,FALSE)=0,0,(AB284/(VLOOKUP($Q284,'Workforce hours'!$C$8:$AD$30,BD$7,FALSE))))))</f>
        <v>0</v>
      </c>
      <c r="BE284" s="288">
        <f>IF($Q284="n/a",(IF('Workforce hours'!E$30=0,0,(AC284/'Workforce hours'!E$30))),(IF(VLOOKUP($Q284,'Workforce hours'!$C$8:$AD$30,BE$7,FALSE)=0,0,(AC284/(VLOOKUP($Q284,'Workforce hours'!$C$8:$AD$30,BE$7,FALSE))))))</f>
        <v>0</v>
      </c>
      <c r="BF284" s="288">
        <f>IF($Q284="n/a",(IF('Workforce hours'!F$30=0,0,(AD284/'Workforce hours'!F$30))),(IF(VLOOKUP($Q284,'Workforce hours'!$C$8:$AD$30,BF$7,FALSE)=0,0,(AD284/(VLOOKUP($Q284,'Workforce hours'!$C$8:$AD$30,BF$7,FALSE))))))</f>
        <v>0</v>
      </c>
      <c r="BG284" s="288">
        <f>IF($Q284="n/a",(IF('Workforce hours'!G$30=0,0,(AE284/'Workforce hours'!G$30))),(IF(VLOOKUP($Q284,'Workforce hours'!$C$8:$AD$30,BG$7,FALSE)=0,0,(AE284/(VLOOKUP($Q284,'Workforce hours'!$C$8:$AD$30,BG$7,FALSE))))))</f>
        <v>20.32784532436575</v>
      </c>
      <c r="BH284" s="288">
        <f>IF($Q284="n/a",(IF('Workforce hours'!H$30=0,0,(AF284/'Workforce hours'!H$30))),(IF(VLOOKUP($Q284,'Workforce hours'!$C$8:$AD$30,BH$7,FALSE)=0,0,(AF284/(VLOOKUP($Q284,'Workforce hours'!$C$8:$AD$30,BH$7,FALSE))))))</f>
        <v>0</v>
      </c>
      <c r="BI284" s="288">
        <f>IF($Q284="n/a",(IF('Workforce hours'!I$30=0,0,(AG284/'Workforce hours'!I$30))),(IF(VLOOKUP($Q284,'Workforce hours'!$C$8:$AD$30,BI$7,FALSE)=0,0,(AG284/(VLOOKUP($Q284,'Workforce hours'!$C$8:$AD$30,BI$7,FALSE))))))</f>
        <v>0</v>
      </c>
      <c r="BJ284" s="288">
        <f>IF($Q284="n/a",(IF('Workforce hours'!J$30=0,0,(AH284/'Workforce hours'!J$30))),(IF(VLOOKUP($Q284,'Workforce hours'!$C$8:$AD$30,BJ$7,FALSE)=0,0,(AH284/(VLOOKUP($Q284,'Workforce hours'!$C$8:$AD$30,BJ$7,FALSE))))))</f>
        <v>0</v>
      </c>
      <c r="BK284" s="288">
        <f>IF($Q284="n/a",(IF('Workforce hours'!K$30=0,0,(AI284/'Workforce hours'!K$30))),(IF(VLOOKUP($Q284,'Workforce hours'!$C$8:$AD$30,BK$7,FALSE)=0,0,(AI284/(VLOOKUP($Q284,'Workforce hours'!$C$8:$AD$30,BK$7,FALSE))))))</f>
        <v>0</v>
      </c>
      <c r="BL284" s="288">
        <f>IF($Q284="n/a",(IF('Workforce hours'!L$30=0,0,(AJ284/'Workforce hours'!L$30))),(IF(VLOOKUP($Q284,'Workforce hours'!$C$8:$AD$30,BL$7,FALSE)=0,0,(AJ284/(VLOOKUP($Q284,'Workforce hours'!$C$8:$AD$30,BL$7,FALSE))))))</f>
        <v>0</v>
      </c>
      <c r="BM284" s="288">
        <f>IF($Q284="n/a",(IF('Workforce hours'!M$30=0,0,(AK284/'Workforce hours'!M$30))),(IF(VLOOKUP($Q284,'Workforce hours'!$C$8:$AD$30,BM$7,FALSE)=0,0,(AK284/(VLOOKUP($Q284,'Workforce hours'!$C$8:$AD$30,BM$7,FALSE))))))</f>
        <v>0</v>
      </c>
      <c r="BN284" s="288">
        <f>IF($Q284="n/a",(IF('Workforce hours'!N$30=0,0,(AL284/'Workforce hours'!N$30))),(IF(VLOOKUP($Q284,'Workforce hours'!$C$8:$AD$30,BN$7,FALSE)=0,0,(AL284/(VLOOKUP($Q284,'Workforce hours'!$C$8:$AD$30,BN$7,FALSE))))))</f>
        <v>0</v>
      </c>
      <c r="BO284" s="288">
        <f>IF($Q284="n/a",(IF('Workforce hours'!O$30=0,0,(AM284/'Workforce hours'!O$30))),(IF(VLOOKUP($Q284,'Workforce hours'!$C$8:$AD$30,BO$7,FALSE)=0,0,(AM284/(VLOOKUP($Q284,'Workforce hours'!$C$8:$AD$30,BO$7,FALSE))))))</f>
        <v>0</v>
      </c>
      <c r="BP284" s="288">
        <f>IF($Q284="n/a",(IF('Workforce hours'!P$30=0,0,(AN284/'Workforce hours'!P$30))),(IF(VLOOKUP($Q284,'Workforce hours'!$C$8:$AD$30,BP$7,FALSE)=0,0,(AN284/(VLOOKUP($Q284,'Workforce hours'!$C$8:$AD$30,BP$7,FALSE))))))</f>
        <v>0</v>
      </c>
      <c r="BQ284" s="288">
        <f>IF($Q284="n/a",(IF('Workforce hours'!Q$30=0,0,(AO284/'Workforce hours'!Q$30))),(IF(VLOOKUP($Q284,'Workforce hours'!$C$8:$AD$30,BQ$7,FALSE)=0,0,(AO284/(VLOOKUP($Q284,'Workforce hours'!$C$8:$AD$30,BQ$7,FALSE))))))</f>
        <v>0</v>
      </c>
      <c r="BR284" s="288">
        <f>IF($Q284="n/a",(IF('Workforce hours'!R$30=0,0,(AP284/'Workforce hours'!R$30))),(IF(VLOOKUP($Q284,'Workforce hours'!$C$8:$AD$30,BR$7,FALSE)=0,0,(AP284/(VLOOKUP($Q284,'Workforce hours'!$C$8:$AD$30,BR$7,FALSE))))))</f>
        <v>0</v>
      </c>
      <c r="BS284" s="288">
        <f>IF($Q284="n/a",(IF('Workforce hours'!S$30=0,0,(AQ284/'Workforce hours'!S$30))),(IF(VLOOKUP($Q284,'Workforce hours'!$C$8:$AD$30,BS$7,FALSE)=0,0,(AQ284/(VLOOKUP($Q284,'Workforce hours'!$C$8:$AD$30,BS$7,FALSE))))))</f>
        <v>0</v>
      </c>
      <c r="BT284" s="288">
        <f>IF($Q284="n/a",(IF('Workforce hours'!T$30=0,0,(AR284/'Workforce hours'!T$30))),(IF(VLOOKUP($Q284,'Workforce hours'!$C$8:$AD$30,BT$7,FALSE)=0,0,(AR284/(VLOOKUP($Q284,'Workforce hours'!$C$8:$AD$30,BT$7,FALSE))))))</f>
        <v>0</v>
      </c>
      <c r="BU284" s="288">
        <f>IF($Q284="n/a",(IF('Workforce hours'!U$30=0,0,(AS284/'Workforce hours'!U$30))),(IF(VLOOKUP($Q284,'Workforce hours'!$C$8:$AD$30,BU$7,FALSE)=0,0,(AS284/(VLOOKUP($Q284,'Workforce hours'!$C$8:$AD$30,BU$7,FALSE))))))</f>
        <v>0</v>
      </c>
      <c r="BV284" s="288">
        <f>IF($Q284="n/a",(IF('Workforce hours'!V$30=0,0,(AT284/'Workforce hours'!V$30))),(IF(VLOOKUP($Q284,'Workforce hours'!$C$8:$AD$30,BV$7,FALSE)=0,0,(AT284/(VLOOKUP($Q284,'Workforce hours'!$C$8:$AD$30,BV$7,FALSE))))))</f>
        <v>0</v>
      </c>
      <c r="BW284" s="288">
        <f>IF($Q284="n/a",(IF('Workforce hours'!W$30=0,0,(AU284/'Workforce hours'!W$30))),(IF(VLOOKUP($Q284,'Workforce hours'!$C$8:$AD$30,BW$7,FALSE)=0,0,(AU284/(VLOOKUP($Q284,'Workforce hours'!$C$8:$AD$30,BW$7,FALSE))))))</f>
        <v>0</v>
      </c>
      <c r="BX284" s="288">
        <f>IF($Q284="n/a",(IF('Workforce hours'!X$30=0,0,(AV284/'Workforce hours'!X$30))),(IF(VLOOKUP($Q284,'Workforce hours'!$C$8:$AD$30,BX$7,FALSE)=0,0,(AV284/(VLOOKUP($Q284,'Workforce hours'!$C$8:$AD$30,BX$7,FALSE))))))</f>
        <v>0</v>
      </c>
      <c r="BY284" s="288">
        <f>IF($Q284="n/a",(IF('Workforce hours'!Y$30=0,0,(AW284/'Workforce hours'!Y$30))),(IF(VLOOKUP($Q284,'Workforce hours'!$C$8:$AD$30,BY$7,FALSE)=0,0,(AW284/(VLOOKUP($Q284,'Workforce hours'!$C$8:$AD$30,BY$7,FALSE))))))</f>
        <v>0</v>
      </c>
      <c r="BZ284" s="288">
        <f>IF($Q284="n/a",(IF('Workforce hours'!Z$30=0,0,(AX284/'Workforce hours'!Z$30))),(IF(VLOOKUP($Q284,'Workforce hours'!$C$8:$AD$30,BZ$7,FALSE)=0,0,(AX284/(VLOOKUP($Q284,'Workforce hours'!$C$8:$AD$30,BZ$7,FALSE))))))</f>
        <v>0</v>
      </c>
      <c r="CA284" s="288">
        <f>IF($Q284="n/a",(IF('Workforce hours'!AA$30=0,0,(AY284/'Workforce hours'!AA$30))),(IF(VLOOKUP($Q284,'Workforce hours'!$C$8:$AD$30,CA$7,FALSE)=0,0,(AY284/(VLOOKUP($Q284,'Workforce hours'!$C$8:$AD$30,CA$7,FALSE))))))</f>
        <v>0</v>
      </c>
      <c r="CB284" s="288">
        <f>IF($Q284="n/a",(IF('Workforce hours'!AB$30=0,0,(AZ284/'Workforce hours'!AB$30))),(IF(VLOOKUP($Q284,'Workforce hours'!$C$8:$AD$30,CB$7,FALSE)=0,0,(AZ284/(VLOOKUP($Q284,'Workforce hours'!$C$8:$AD$30,CB$7,FALSE))))))</f>
        <v>0</v>
      </c>
      <c r="CC284" s="288">
        <f>IF($Q284="n/a",(IF('Workforce hours'!AC$30=0,0,(BA284/'Workforce hours'!AC$30))),(IF(VLOOKUP($Q284,'Workforce hours'!$C$8:$AD$30,CC$7,FALSE)=0,0,(BA284/(VLOOKUP($Q284,'Workforce hours'!$C$8:$AD$30,CC$7,FALSE))))))</f>
        <v>0</v>
      </c>
      <c r="CD284" s="288">
        <f>IF($Q284="n/a",(IF('Workforce hours'!AD$30=0,0,(BB284/'Workforce hours'!AD$30))),(IF(VLOOKUP($Q284,'Workforce hours'!$C$8:$AD$30,CD$7,FALSE)=0,0,(BB284/(VLOOKUP($Q284,'Workforce hours'!$C$8:$AD$30,CD$7,FALSE))))))</f>
        <v>0</v>
      </c>
      <c r="CE284" s="289">
        <f t="shared" si="42"/>
        <v>0</v>
      </c>
      <c r="CF284" s="290">
        <f>BD284*'Workforce costs'!B$9*(1+'Workforce costs'!B$10)*(1+'Workforce costs'!B$11)</f>
        <v>0</v>
      </c>
      <c r="CG284" s="290">
        <f>BE284*'Workforce costs'!C$9*(1+'Workforce costs'!C$10)*(1+'Workforce costs'!C$11)</f>
        <v>0</v>
      </c>
      <c r="CH284" s="290">
        <f>BF284*'Workforce costs'!D$9*(1+'Workforce costs'!D$10)*(1+'Workforce costs'!D$11)</f>
        <v>0</v>
      </c>
      <c r="CI284" s="290">
        <f>BG284*'Workforce costs'!E$9*(1+'Workforce costs'!E$10)*(1+'Workforce costs'!E$11)</f>
        <v>0</v>
      </c>
      <c r="CJ284" s="290">
        <f>BH284*'Workforce costs'!F$9*(1+'Workforce costs'!F$10)*(1+'Workforce costs'!F$11)</f>
        <v>0</v>
      </c>
      <c r="CK284" s="290">
        <f>BI284*'Workforce costs'!G$9*(1+'Workforce costs'!G$10)*(1+'Workforce costs'!G$11)</f>
        <v>0</v>
      </c>
      <c r="CL284" s="290">
        <f>BJ284*'Workforce costs'!H$9*(1+'Workforce costs'!H$10)*(1+'Workforce costs'!H$11)</f>
        <v>0</v>
      </c>
      <c r="CM284" s="290">
        <f>BK284*'Workforce costs'!I$9*(1+'Workforce costs'!I$10)*(1+'Workforce costs'!I$11)</f>
        <v>0</v>
      </c>
      <c r="CN284" s="290">
        <f>BL284*'Workforce costs'!J$9*(1+'Workforce costs'!J$10)*(1+'Workforce costs'!J$11)</f>
        <v>0</v>
      </c>
      <c r="CO284" s="290">
        <f>BM284*'Workforce costs'!K$9*(1+'Workforce costs'!K$10)*(1+'Workforce costs'!K$11)</f>
        <v>0</v>
      </c>
      <c r="CP284" s="290">
        <f>BN284*'Workforce costs'!L$9*(1+'Workforce costs'!L$10)*(1+'Workforce costs'!L$11)</f>
        <v>0</v>
      </c>
      <c r="CQ284" s="290">
        <f>BO284*'Workforce costs'!M$9*(1+'Workforce costs'!M$10)*(1+'Workforce costs'!M$11)</f>
        <v>0</v>
      </c>
      <c r="CR284" s="290">
        <f>BP284*'Workforce costs'!N$9*(1+'Workforce costs'!N$10)*(1+'Workforce costs'!N$11)</f>
        <v>0</v>
      </c>
      <c r="CS284" s="290">
        <f>BQ284*'Workforce costs'!O$9*(1+'Workforce costs'!O$10)*(1+'Workforce costs'!O$11)</f>
        <v>0</v>
      </c>
      <c r="CT284" s="290">
        <f>BR284*'Workforce costs'!P$9*(1+'Workforce costs'!P$10)*(1+'Workforce costs'!P$11)</f>
        <v>0</v>
      </c>
      <c r="CU284" s="290">
        <f>BS284*'Workforce costs'!Q$9*(1+'Workforce costs'!Q$10)*(1+'Workforce costs'!Q$11)</f>
        <v>0</v>
      </c>
      <c r="CV284" s="290">
        <f>BT284*'Workforce costs'!R$9*(1+'Workforce costs'!R$10)*(1+'Workforce costs'!R$11)</f>
        <v>0</v>
      </c>
      <c r="CW284" s="290">
        <f>BU284*'Workforce costs'!S$9*(1+'Workforce costs'!S$10)*(1+'Workforce costs'!S$11)</f>
        <v>0</v>
      </c>
      <c r="CX284" s="290">
        <f>BV284*'Workforce costs'!T$9*(1+'Workforce costs'!T$10)*(1+'Workforce costs'!T$11)</f>
        <v>0</v>
      </c>
      <c r="CY284" s="290">
        <f>BW284*'Workforce costs'!U$9*(1+'Workforce costs'!U$10)*(1+'Workforce costs'!U$11)</f>
        <v>0</v>
      </c>
      <c r="CZ284" s="290">
        <f>BX284*'Workforce costs'!V$9*(1+'Workforce costs'!V$10)*(1+'Workforce costs'!V$11)</f>
        <v>0</v>
      </c>
      <c r="DA284" s="290">
        <f>BY284*'Workforce costs'!W$9*(1+'Workforce costs'!W$10)*(1+'Workforce costs'!W$11)</f>
        <v>0</v>
      </c>
      <c r="DB284" s="290">
        <f>BZ284*'Workforce costs'!X$9*(1+'Workforce costs'!X$10)*(1+'Workforce costs'!X$11)</f>
        <v>0</v>
      </c>
      <c r="DC284" s="290">
        <f>CA284*'Workforce costs'!Y$9*(1+'Workforce costs'!Y$10)*(1+'Workforce costs'!Y$11)</f>
        <v>0</v>
      </c>
      <c r="DD284" s="290">
        <f>CB284*'Workforce costs'!Z$9*(1+'Workforce costs'!Z$10)*(1+'Workforce costs'!Z$11)</f>
        <v>0</v>
      </c>
      <c r="DE284" s="290">
        <f>CC284*'Workforce costs'!AA$9*(1+'Workforce costs'!AA$10)*(1+'Workforce costs'!AA$11)</f>
        <v>0</v>
      </c>
      <c r="DF284" s="290">
        <f>CD284*'Workforce costs'!AB$9*(1+'Workforce costs'!AB$10)*(1+'Workforce costs'!AB$11)</f>
        <v>0</v>
      </c>
    </row>
    <row r="285" spans="1:110" x14ac:dyDescent="0.3">
      <c r="A285" s="2" t="str">
        <f>Outputs!$A$4</f>
        <v>Australia</v>
      </c>
      <c r="B285" s="2" t="str">
        <f t="shared" si="35"/>
        <v>Australia 18to24</v>
      </c>
      <c r="C285" s="30">
        <f>VLOOKUP($B285,Populations!$D$15:$H$1920,3,FALSE)</f>
        <v>2374194</v>
      </c>
      <c r="D285" s="255">
        <f>IF(OR($H285="General pop",$H285="Schools",$H285="Workplace",$H285="Skills Training",$H285="Digital Supports"),1,VLOOKUP($B285,Populations!$D$15:$H$1920,5,FALSE))</f>
        <v>1</v>
      </c>
      <c r="E285" s="88">
        <f>VLOOKUP(I285,Epidemiology!$C$10:$H$47,6,FALSE)</f>
        <v>820</v>
      </c>
      <c r="F285" s="102">
        <f>'Care profiles'!R286</f>
        <v>0.2</v>
      </c>
      <c r="G285" s="15" t="str">
        <f>'Care profiles'!A286</f>
        <v>18to24</v>
      </c>
      <c r="H285" s="15" t="str">
        <f>'Care profiles'!B286</f>
        <v>Attempts</v>
      </c>
      <c r="I285" s="15" t="str">
        <f>'Care profiles'!C286</f>
        <v>Attempts_18-24yrs</v>
      </c>
      <c r="J285" s="15" t="str">
        <f>'Care profiles'!D286</f>
        <v>Care profile</v>
      </c>
      <c r="K285" s="15" t="str">
        <f>'Care profiles'!E286</f>
        <v>Group Suicide Prevention Support Services</v>
      </c>
      <c r="L285" s="104">
        <f>'Care profiles'!F286</f>
        <v>0.2</v>
      </c>
      <c r="M285" s="15">
        <f>'Care profiles'!G286</f>
        <v>10</v>
      </c>
      <c r="N285" s="15">
        <f>'Care profiles'!H286</f>
        <v>60</v>
      </c>
      <c r="O285" s="15" t="str">
        <f>'Care profiles'!I286</f>
        <v>min</v>
      </c>
      <c r="P285" s="15" t="str">
        <f>'Care profiles'!J286</f>
        <v>Peer Worker</v>
      </c>
      <c r="Q285" s="15" t="str">
        <f>'Care profiles'!K286</f>
        <v>n/a</v>
      </c>
      <c r="R285" s="15" t="str">
        <f>'Care profiles'!M286</f>
        <v>N</v>
      </c>
      <c r="S285" s="15" t="str">
        <f>'Care profiles'!O286</f>
        <v>N</v>
      </c>
      <c r="T285" s="15" t="str">
        <f>'Care profiles'!Q286</f>
        <v>Y</v>
      </c>
      <c r="U285" s="30">
        <f t="shared" si="36"/>
        <v>19468.390800000001</v>
      </c>
      <c r="V285" s="30">
        <f t="shared" si="37"/>
        <v>3893.6781600000004</v>
      </c>
      <c r="W285" s="30">
        <f>IF(M285="n/a",0,IF(O285="days",V285*M285*(1+(VLOOKUP(K285,'Bed parameters'!$A$9:$G$12,7,FALSE))),V285*M285))</f>
        <v>38936.781600000002</v>
      </c>
      <c r="X285" s="30">
        <f t="shared" si="38"/>
        <v>38936.781600000002</v>
      </c>
      <c r="Y285" s="30">
        <f t="shared" si="39"/>
        <v>0</v>
      </c>
      <c r="Z285" s="113">
        <f>_xlfn.IFNA(Y285/((VLOOKUP(K285,'Bed parameters'!$A$9:$G$12,3,FALSE))*(VLOOKUP(K285,'Bed parameters'!$A$9:$G$12,5,FALSE))),0)</f>
        <v>0</v>
      </c>
      <c r="AA285" s="30">
        <f t="shared" si="40"/>
        <v>7787.3563200000008</v>
      </c>
      <c r="AB285" s="30">
        <f>_xlfn.IFNA(IF($O285="days",$Y285*(VLOOKUP($K285,'Bed parameters'!$A$9:$I$12,9,FALSE))*$F285*(VLOOKUP($Q285,'Workforce distribution'!$C$8:$AD$30,AB$7,FALSE)),IF($Q285="n/a",(IF($P285=AB$6,$X285*$F285,0)),$X285*$F285*(VLOOKUP($Q285,'Workforce distribution'!$C$8:$AD$30,AB$7,FALSE)))),0)</f>
        <v>0</v>
      </c>
      <c r="AC285" s="30">
        <f>_xlfn.IFNA(IF($O285="days",$Y285*(VLOOKUP($K285,'Bed parameters'!$A$9:$I$12,9,FALSE))*$F285*(VLOOKUP($Q285,'Workforce distribution'!$C$8:$AD$30,AC$7,FALSE)),IF($Q285="n/a",(IF($P285=AC$6,$X285*$F285,0)),$X285*$F285*(VLOOKUP($Q285,'Workforce distribution'!$C$8:$AD$30,AC$7,FALSE)))),0)</f>
        <v>0</v>
      </c>
      <c r="AD285" s="30">
        <f>_xlfn.IFNA(IF($O285="days",$Y285*(VLOOKUP($K285,'Bed parameters'!$A$9:$I$12,9,FALSE))*$F285*(VLOOKUP($Q285,'Workforce distribution'!$C$8:$AD$30,AD$7,FALSE)),IF($Q285="n/a",(IF($P285=AD$6,$X285*$F285,0)),$X285*$F285*(VLOOKUP($Q285,'Workforce distribution'!$C$8:$AD$30,AD$7,FALSE)))),0)</f>
        <v>0</v>
      </c>
      <c r="AE285" s="30">
        <f>_xlfn.IFNA(IF($O285="days",$Y285*(VLOOKUP($K285,'Bed parameters'!$A$9:$I$12,9,FALSE))*$F285*(VLOOKUP($Q285,'Workforce distribution'!$C$8:$AD$30,AE$7,FALSE)),IF($Q285="n/a",(IF($P285=AE$6,$X285*$F285,0)),$X285*$F285*(VLOOKUP($Q285,'Workforce distribution'!$C$8:$AD$30,AE$7,FALSE)))),0)</f>
        <v>7787.3563200000008</v>
      </c>
      <c r="AF285" s="30">
        <f>_xlfn.IFNA(IF($O285="days",$Y285*(VLOOKUP($K285,'Bed parameters'!$A$9:$I$12,9,FALSE))*$F285*(VLOOKUP($Q285,'Workforce distribution'!$C$8:$AD$30,AF$7,FALSE)),IF($Q285="n/a",(IF($P285=AF$6,$X285*$F285,0)),$X285*$F285*(VLOOKUP($Q285,'Workforce distribution'!$C$8:$AD$30,AF$7,FALSE)))),0)</f>
        <v>0</v>
      </c>
      <c r="AG285" s="30">
        <f>_xlfn.IFNA(IF($O285="days",$Y285*(VLOOKUP($K285,'Bed parameters'!$A$9:$I$12,9,FALSE))*$F285*(VLOOKUP($Q285,'Workforce distribution'!$C$8:$AD$30,AG$7,FALSE)),IF($Q285="n/a",(IF($P285=AG$6,$X285*$F285,0)),$X285*$F285*(VLOOKUP($Q285,'Workforce distribution'!$C$8:$AD$30,AG$7,FALSE)))),0)</f>
        <v>0</v>
      </c>
      <c r="AH285" s="30">
        <f>_xlfn.IFNA(IF($O285="days",$Y285*(VLOOKUP($K285,'Bed parameters'!$A$9:$I$12,9,FALSE))*$F285*(VLOOKUP($Q285,'Workforce distribution'!$C$8:$AD$30,AH$7,FALSE)),IF($Q285="n/a",(IF($P285=AH$6,$X285*$F285,0)),$X285*$F285*(VLOOKUP($Q285,'Workforce distribution'!$C$8:$AD$30,AH$7,FALSE)))),0)</f>
        <v>0</v>
      </c>
      <c r="AI285" s="30">
        <f>_xlfn.IFNA(IF($O285="days",$Y285*(VLOOKUP($K285,'Bed parameters'!$A$9:$I$12,9,FALSE))*$F285*(VLOOKUP($Q285,'Workforce distribution'!$C$8:$AD$30,AI$7,FALSE)),IF($Q285="n/a",(IF($P285=AI$6,$X285*$F285,0)),$X285*$F285*(VLOOKUP($Q285,'Workforce distribution'!$C$8:$AD$30,AI$7,FALSE)))),0)</f>
        <v>0</v>
      </c>
      <c r="AJ285" s="30">
        <f>_xlfn.IFNA(IF($O285="days",$Y285*(VLOOKUP($K285,'Bed parameters'!$A$9:$I$12,9,FALSE))*$F285*(VLOOKUP($Q285,'Workforce distribution'!$C$8:$AD$30,AJ$7,FALSE)),IF($Q285="n/a",(IF($P285=AJ$6,$X285*$F285,0)),$X285*$F285*(VLOOKUP($Q285,'Workforce distribution'!$C$8:$AD$30,AJ$7,FALSE)))),0)</f>
        <v>0</v>
      </c>
      <c r="AK285" s="30">
        <f>_xlfn.IFNA(IF($O285="days",$Y285*(VLOOKUP($K285,'Bed parameters'!$A$9:$I$12,9,FALSE))*$F285*(VLOOKUP($Q285,'Workforce distribution'!$C$8:$AD$30,AK$7,FALSE)),IF($Q285="n/a",(IF($P285=AK$6,$X285*$F285,0)),$X285*$F285*(VLOOKUP($Q285,'Workforce distribution'!$C$8:$AD$30,AK$7,FALSE)))),0)</f>
        <v>0</v>
      </c>
      <c r="AL285" s="30">
        <f>_xlfn.IFNA(IF($O285="days",$Y285*(VLOOKUP($K285,'Bed parameters'!$A$9:$I$12,9,FALSE))*$F285*(VLOOKUP($Q285,'Workforce distribution'!$C$8:$AD$30,AL$7,FALSE)),IF($Q285="n/a",(IF($P285=AL$6,$X285*$F285,0)),$X285*$F285*(VLOOKUP($Q285,'Workforce distribution'!$C$8:$AD$30,AL$7,FALSE)))),0)</f>
        <v>0</v>
      </c>
      <c r="AM285" s="30">
        <f>_xlfn.IFNA(IF($O285="days",$Y285*(VLOOKUP($K285,'Bed parameters'!$A$9:$I$12,9,FALSE))*$F285*(VLOOKUP($Q285,'Workforce distribution'!$C$8:$AD$30,AM$7,FALSE)),IF($Q285="n/a",(IF($P285=AM$6,$X285*$F285,0)),$X285*$F285*(VLOOKUP($Q285,'Workforce distribution'!$C$8:$AD$30,AM$7,FALSE)))),0)</f>
        <v>0</v>
      </c>
      <c r="AN285" s="30">
        <f>_xlfn.IFNA(IF($O285="days",$Y285*(VLOOKUP($K285,'Bed parameters'!$A$9:$I$12,9,FALSE))*$F285*(VLOOKUP($Q285,'Workforce distribution'!$C$8:$AD$30,AN$7,FALSE)),IF($Q285="n/a",(IF($P285=AN$6,$X285*$F285,0)),$X285*$F285*(VLOOKUP($Q285,'Workforce distribution'!$C$8:$AD$30,AN$7,FALSE)))),0)</f>
        <v>0</v>
      </c>
      <c r="AO285" s="30">
        <f>_xlfn.IFNA(IF($O285="days",$Y285*(VLOOKUP($K285,'Bed parameters'!$A$9:$I$12,9,FALSE))*$F285*(VLOOKUP($Q285,'Workforce distribution'!$C$8:$AD$30,AO$7,FALSE)),IF($Q285="n/a",(IF($P285=AO$6,$X285*$F285,0)),$X285*$F285*(VLOOKUP($Q285,'Workforce distribution'!$C$8:$AD$30,AO$7,FALSE)))),0)</f>
        <v>0</v>
      </c>
      <c r="AP285" s="30">
        <f>_xlfn.IFNA(IF($O285="days",$Y285*(VLOOKUP($K285,'Bed parameters'!$A$9:$I$12,9,FALSE))*$F285*(VLOOKUP($Q285,'Workforce distribution'!$C$8:$AD$30,AP$7,FALSE)),IF($Q285="n/a",(IF($P285=AP$6,$X285*$F285,0)),$X285*$F285*(VLOOKUP($Q285,'Workforce distribution'!$C$8:$AD$30,AP$7,FALSE)))),0)</f>
        <v>0</v>
      </c>
      <c r="AQ285" s="30">
        <f>_xlfn.IFNA(IF($O285="days",$Y285*(VLOOKUP($K285,'Bed parameters'!$A$9:$I$12,9,FALSE))*$F285*(VLOOKUP($Q285,'Workforce distribution'!$C$8:$AD$30,AQ$7,FALSE)),IF($Q285="n/a",(IF($P285=AQ$6,$X285*$F285,0)),$X285*$F285*(VLOOKUP($Q285,'Workforce distribution'!$C$8:$AD$30,AQ$7,FALSE)))),0)</f>
        <v>0</v>
      </c>
      <c r="AR285" s="30">
        <f>_xlfn.IFNA(IF($O285="days",$Y285*(VLOOKUP($K285,'Bed parameters'!$A$9:$I$12,9,FALSE))*$F285*(VLOOKUP($Q285,'Workforce distribution'!$C$8:$AD$30,AR$7,FALSE)),IF($Q285="n/a",(IF($P285=AR$6,$X285*$F285,0)),$X285*$F285*(VLOOKUP($Q285,'Workforce distribution'!$C$8:$AD$30,AR$7,FALSE)))),0)</f>
        <v>0</v>
      </c>
      <c r="AS285" s="30">
        <f>_xlfn.IFNA(IF($O285="days",$Y285*(VLOOKUP($K285,'Bed parameters'!$A$9:$I$12,9,FALSE))*$F285*(VLOOKUP($Q285,'Workforce distribution'!$C$8:$AD$30,AS$7,FALSE)),IF($Q285="n/a",(IF($P285=AS$6,$X285*$F285,0)),$X285*$F285*(VLOOKUP($Q285,'Workforce distribution'!$C$8:$AD$30,AS$7,FALSE)))),0)</f>
        <v>0</v>
      </c>
      <c r="AT285" s="30">
        <f>_xlfn.IFNA(IF($O285="days",$Y285*(VLOOKUP($K285,'Bed parameters'!$A$9:$I$12,9,FALSE))*$F285*(VLOOKUP($Q285,'Workforce distribution'!$C$8:$AD$30,AT$7,FALSE)),IF($Q285="n/a",(IF($P285=AT$6,$X285*$F285,0)),$X285*$F285*(VLOOKUP($Q285,'Workforce distribution'!$C$8:$AD$30,AT$7,FALSE)))),0)</f>
        <v>0</v>
      </c>
      <c r="AU285" s="30">
        <f>_xlfn.IFNA(IF($O285="days",$Y285*(VLOOKUP($K285,'Bed parameters'!$A$9:$I$12,9,FALSE))*$F285*(VLOOKUP($Q285,'Workforce distribution'!$C$8:$AD$30,AU$7,FALSE)),IF($Q285="n/a",(IF($P285=AU$6,$X285*$F285,0)),$X285*$F285*(VLOOKUP($Q285,'Workforce distribution'!$C$8:$AD$30,AU$7,FALSE)))),0)</f>
        <v>0</v>
      </c>
      <c r="AV285" s="30">
        <f>_xlfn.IFNA(IF($O285="days",$Y285*(VLOOKUP($K285,'Bed parameters'!$A$9:$I$12,9,FALSE))*$F285*(VLOOKUP($Q285,'Workforce distribution'!$C$8:$AD$30,AV$7,FALSE)),IF($Q285="n/a",(IF($P285=AV$6,$X285*$F285,0)),$X285*$F285*(VLOOKUP($Q285,'Workforce distribution'!$C$8:$AD$30,AV$7,FALSE)))),0)</f>
        <v>0</v>
      </c>
      <c r="AW285" s="30">
        <f>_xlfn.IFNA(IF($O285="days",$Y285*(VLOOKUP($K285,'Bed parameters'!$A$9:$I$12,9,FALSE))*$F285*(VLOOKUP($Q285,'Workforce distribution'!$C$8:$AD$30,AW$7,FALSE)),IF($Q285="n/a",(IF($P285=AW$6,$X285*$F285,0)),$X285*$F285*(VLOOKUP($Q285,'Workforce distribution'!$C$8:$AD$30,AW$7,FALSE)))),0)</f>
        <v>0</v>
      </c>
      <c r="AX285" s="30">
        <f>_xlfn.IFNA(IF($O285="days",$Y285*(VLOOKUP($K285,'Bed parameters'!$A$9:$I$12,9,FALSE))*$F285*(VLOOKUP($Q285,'Workforce distribution'!$C$8:$AD$30,AX$7,FALSE)),IF($Q285="n/a",(IF($P285=AX$6,$X285*$F285,0)),$X285*$F285*(VLOOKUP($Q285,'Workforce distribution'!$C$8:$AD$30,AX$7,FALSE)))),0)</f>
        <v>0</v>
      </c>
      <c r="AY285" s="30">
        <f>_xlfn.IFNA(IF($O285="days",$Y285*(VLOOKUP($K285,'Bed parameters'!$A$9:$I$12,9,FALSE))*$F285*(VLOOKUP($Q285,'Workforce distribution'!$C$8:$AD$30,AY$7,FALSE)),IF($Q285="n/a",(IF($P285=AY$6,$X285*$F285,0)),$X285*$F285*(VLOOKUP($Q285,'Workforce distribution'!$C$8:$AD$30,AY$7,FALSE)))),0)</f>
        <v>0</v>
      </c>
      <c r="AZ285" s="30">
        <f>_xlfn.IFNA(IF($O285="days",$Y285*(VLOOKUP($K285,'Bed parameters'!$A$9:$I$12,9,FALSE))*$F285*(VLOOKUP($Q285,'Workforce distribution'!$C$8:$AD$30,AZ$7,FALSE)),IF($Q285="n/a",(IF($P285=AZ$6,$X285*$F285,0)),$X285*$F285*(VLOOKUP($Q285,'Workforce distribution'!$C$8:$AD$30,AZ$7,FALSE)))),0)</f>
        <v>0</v>
      </c>
      <c r="BA285" s="30">
        <f>_xlfn.IFNA(IF($O285="days",$Y285*(VLOOKUP($K285,'Bed parameters'!$A$9:$I$12,9,FALSE))*$F285*(VLOOKUP($Q285,'Workforce distribution'!$C$8:$AD$30,BA$7,FALSE)),IF($Q285="n/a",(IF($P285=BA$6,$X285*$F285,0)),$X285*$F285*(VLOOKUP($Q285,'Workforce distribution'!$C$8:$AD$30,BA$7,FALSE)))),0)</f>
        <v>0</v>
      </c>
      <c r="BB285" s="30">
        <f>_xlfn.IFNA(IF($O285="days",$Y285*(VLOOKUP($K285,'Bed parameters'!$A$9:$I$12,9,FALSE))*$F285*(VLOOKUP($Q285,'Workforce distribution'!$C$8:$AD$30,BB$7,FALSE)),IF($Q285="n/a",(IF($P285=BB$6,$X285*$F285,0)),$X285*$F285*(VLOOKUP($Q285,'Workforce distribution'!$C$8:$AD$30,BB$7,FALSE)))),0)</f>
        <v>0</v>
      </c>
      <c r="BC285" s="149">
        <f t="shared" si="41"/>
        <v>6.7759484414552489</v>
      </c>
      <c r="BD285" s="288">
        <f>IF($Q285="n/a",(IF('Workforce hours'!D$30=0,0,(AB285/'Workforce hours'!D$30))),(IF(VLOOKUP($Q285,'Workforce hours'!$C$8:$AD$30,BD$7,FALSE)=0,0,(AB285/(VLOOKUP($Q285,'Workforce hours'!$C$8:$AD$30,BD$7,FALSE))))))</f>
        <v>0</v>
      </c>
      <c r="BE285" s="288">
        <f>IF($Q285="n/a",(IF('Workforce hours'!E$30=0,0,(AC285/'Workforce hours'!E$30))),(IF(VLOOKUP($Q285,'Workforce hours'!$C$8:$AD$30,BE$7,FALSE)=0,0,(AC285/(VLOOKUP($Q285,'Workforce hours'!$C$8:$AD$30,BE$7,FALSE))))))</f>
        <v>0</v>
      </c>
      <c r="BF285" s="288">
        <f>IF($Q285="n/a",(IF('Workforce hours'!F$30=0,0,(AD285/'Workforce hours'!F$30))),(IF(VLOOKUP($Q285,'Workforce hours'!$C$8:$AD$30,BF$7,FALSE)=0,0,(AD285/(VLOOKUP($Q285,'Workforce hours'!$C$8:$AD$30,BF$7,FALSE))))))</f>
        <v>0</v>
      </c>
      <c r="BG285" s="288">
        <f>IF($Q285="n/a",(IF('Workforce hours'!G$30=0,0,(AE285/'Workforce hours'!G$30))),(IF(VLOOKUP($Q285,'Workforce hours'!$C$8:$AD$30,BG$7,FALSE)=0,0,(AE285/(VLOOKUP($Q285,'Workforce hours'!$C$8:$AD$30,BG$7,FALSE))))))</f>
        <v>6.7759484414552489</v>
      </c>
      <c r="BH285" s="288">
        <f>IF($Q285="n/a",(IF('Workforce hours'!H$30=0,0,(AF285/'Workforce hours'!H$30))),(IF(VLOOKUP($Q285,'Workforce hours'!$C$8:$AD$30,BH$7,FALSE)=0,0,(AF285/(VLOOKUP($Q285,'Workforce hours'!$C$8:$AD$30,BH$7,FALSE))))))</f>
        <v>0</v>
      </c>
      <c r="BI285" s="288">
        <f>IF($Q285="n/a",(IF('Workforce hours'!I$30=0,0,(AG285/'Workforce hours'!I$30))),(IF(VLOOKUP($Q285,'Workforce hours'!$C$8:$AD$30,BI$7,FALSE)=0,0,(AG285/(VLOOKUP($Q285,'Workforce hours'!$C$8:$AD$30,BI$7,FALSE))))))</f>
        <v>0</v>
      </c>
      <c r="BJ285" s="288">
        <f>IF($Q285="n/a",(IF('Workforce hours'!J$30=0,0,(AH285/'Workforce hours'!J$30))),(IF(VLOOKUP($Q285,'Workforce hours'!$C$8:$AD$30,BJ$7,FALSE)=0,0,(AH285/(VLOOKUP($Q285,'Workforce hours'!$C$8:$AD$30,BJ$7,FALSE))))))</f>
        <v>0</v>
      </c>
      <c r="BK285" s="288">
        <f>IF($Q285="n/a",(IF('Workforce hours'!K$30=0,0,(AI285/'Workforce hours'!K$30))),(IF(VLOOKUP($Q285,'Workforce hours'!$C$8:$AD$30,BK$7,FALSE)=0,0,(AI285/(VLOOKUP($Q285,'Workforce hours'!$C$8:$AD$30,BK$7,FALSE))))))</f>
        <v>0</v>
      </c>
      <c r="BL285" s="288">
        <f>IF($Q285="n/a",(IF('Workforce hours'!L$30=0,0,(AJ285/'Workforce hours'!L$30))),(IF(VLOOKUP($Q285,'Workforce hours'!$C$8:$AD$30,BL$7,FALSE)=0,0,(AJ285/(VLOOKUP($Q285,'Workforce hours'!$C$8:$AD$30,BL$7,FALSE))))))</f>
        <v>0</v>
      </c>
      <c r="BM285" s="288">
        <f>IF($Q285="n/a",(IF('Workforce hours'!M$30=0,0,(AK285/'Workforce hours'!M$30))),(IF(VLOOKUP($Q285,'Workforce hours'!$C$8:$AD$30,BM$7,FALSE)=0,0,(AK285/(VLOOKUP($Q285,'Workforce hours'!$C$8:$AD$30,BM$7,FALSE))))))</f>
        <v>0</v>
      </c>
      <c r="BN285" s="288">
        <f>IF($Q285="n/a",(IF('Workforce hours'!N$30=0,0,(AL285/'Workforce hours'!N$30))),(IF(VLOOKUP($Q285,'Workforce hours'!$C$8:$AD$30,BN$7,FALSE)=0,0,(AL285/(VLOOKUP($Q285,'Workforce hours'!$C$8:$AD$30,BN$7,FALSE))))))</f>
        <v>0</v>
      </c>
      <c r="BO285" s="288">
        <f>IF($Q285="n/a",(IF('Workforce hours'!O$30=0,0,(AM285/'Workforce hours'!O$30))),(IF(VLOOKUP($Q285,'Workforce hours'!$C$8:$AD$30,BO$7,FALSE)=0,0,(AM285/(VLOOKUP($Q285,'Workforce hours'!$C$8:$AD$30,BO$7,FALSE))))))</f>
        <v>0</v>
      </c>
      <c r="BP285" s="288">
        <f>IF($Q285="n/a",(IF('Workforce hours'!P$30=0,0,(AN285/'Workforce hours'!P$30))),(IF(VLOOKUP($Q285,'Workforce hours'!$C$8:$AD$30,BP$7,FALSE)=0,0,(AN285/(VLOOKUP($Q285,'Workforce hours'!$C$8:$AD$30,BP$7,FALSE))))))</f>
        <v>0</v>
      </c>
      <c r="BQ285" s="288">
        <f>IF($Q285="n/a",(IF('Workforce hours'!Q$30=0,0,(AO285/'Workforce hours'!Q$30))),(IF(VLOOKUP($Q285,'Workforce hours'!$C$8:$AD$30,BQ$7,FALSE)=0,0,(AO285/(VLOOKUP($Q285,'Workforce hours'!$C$8:$AD$30,BQ$7,FALSE))))))</f>
        <v>0</v>
      </c>
      <c r="BR285" s="288">
        <f>IF($Q285="n/a",(IF('Workforce hours'!R$30=0,0,(AP285/'Workforce hours'!R$30))),(IF(VLOOKUP($Q285,'Workforce hours'!$C$8:$AD$30,BR$7,FALSE)=0,0,(AP285/(VLOOKUP($Q285,'Workforce hours'!$C$8:$AD$30,BR$7,FALSE))))))</f>
        <v>0</v>
      </c>
      <c r="BS285" s="288">
        <f>IF($Q285="n/a",(IF('Workforce hours'!S$30=0,0,(AQ285/'Workforce hours'!S$30))),(IF(VLOOKUP($Q285,'Workforce hours'!$C$8:$AD$30,BS$7,FALSE)=0,0,(AQ285/(VLOOKUP($Q285,'Workforce hours'!$C$8:$AD$30,BS$7,FALSE))))))</f>
        <v>0</v>
      </c>
      <c r="BT285" s="288">
        <f>IF($Q285="n/a",(IF('Workforce hours'!T$30=0,0,(AR285/'Workforce hours'!T$30))),(IF(VLOOKUP($Q285,'Workforce hours'!$C$8:$AD$30,BT$7,FALSE)=0,0,(AR285/(VLOOKUP($Q285,'Workforce hours'!$C$8:$AD$30,BT$7,FALSE))))))</f>
        <v>0</v>
      </c>
      <c r="BU285" s="288">
        <f>IF($Q285="n/a",(IF('Workforce hours'!U$30=0,0,(AS285/'Workforce hours'!U$30))),(IF(VLOOKUP($Q285,'Workforce hours'!$C$8:$AD$30,BU$7,FALSE)=0,0,(AS285/(VLOOKUP($Q285,'Workforce hours'!$C$8:$AD$30,BU$7,FALSE))))))</f>
        <v>0</v>
      </c>
      <c r="BV285" s="288">
        <f>IF($Q285="n/a",(IF('Workforce hours'!V$30=0,0,(AT285/'Workforce hours'!V$30))),(IF(VLOOKUP($Q285,'Workforce hours'!$C$8:$AD$30,BV$7,FALSE)=0,0,(AT285/(VLOOKUP($Q285,'Workforce hours'!$C$8:$AD$30,BV$7,FALSE))))))</f>
        <v>0</v>
      </c>
      <c r="BW285" s="288">
        <f>IF($Q285="n/a",(IF('Workforce hours'!W$30=0,0,(AU285/'Workforce hours'!W$30))),(IF(VLOOKUP($Q285,'Workforce hours'!$C$8:$AD$30,BW$7,FALSE)=0,0,(AU285/(VLOOKUP($Q285,'Workforce hours'!$C$8:$AD$30,BW$7,FALSE))))))</f>
        <v>0</v>
      </c>
      <c r="BX285" s="288">
        <f>IF($Q285="n/a",(IF('Workforce hours'!X$30=0,0,(AV285/'Workforce hours'!X$30))),(IF(VLOOKUP($Q285,'Workforce hours'!$C$8:$AD$30,BX$7,FALSE)=0,0,(AV285/(VLOOKUP($Q285,'Workforce hours'!$C$8:$AD$30,BX$7,FALSE))))))</f>
        <v>0</v>
      </c>
      <c r="BY285" s="288">
        <f>IF($Q285="n/a",(IF('Workforce hours'!Y$30=0,0,(AW285/'Workforce hours'!Y$30))),(IF(VLOOKUP($Q285,'Workforce hours'!$C$8:$AD$30,BY$7,FALSE)=0,0,(AW285/(VLOOKUP($Q285,'Workforce hours'!$C$8:$AD$30,BY$7,FALSE))))))</f>
        <v>0</v>
      </c>
      <c r="BZ285" s="288">
        <f>IF($Q285="n/a",(IF('Workforce hours'!Z$30=0,0,(AX285/'Workforce hours'!Z$30))),(IF(VLOOKUP($Q285,'Workforce hours'!$C$8:$AD$30,BZ$7,FALSE)=0,0,(AX285/(VLOOKUP($Q285,'Workforce hours'!$C$8:$AD$30,BZ$7,FALSE))))))</f>
        <v>0</v>
      </c>
      <c r="CA285" s="288">
        <f>IF($Q285="n/a",(IF('Workforce hours'!AA$30=0,0,(AY285/'Workforce hours'!AA$30))),(IF(VLOOKUP($Q285,'Workforce hours'!$C$8:$AD$30,CA$7,FALSE)=0,0,(AY285/(VLOOKUP($Q285,'Workforce hours'!$C$8:$AD$30,CA$7,FALSE))))))</f>
        <v>0</v>
      </c>
      <c r="CB285" s="288">
        <f>IF($Q285="n/a",(IF('Workforce hours'!AB$30=0,0,(AZ285/'Workforce hours'!AB$30))),(IF(VLOOKUP($Q285,'Workforce hours'!$C$8:$AD$30,CB$7,FALSE)=0,0,(AZ285/(VLOOKUP($Q285,'Workforce hours'!$C$8:$AD$30,CB$7,FALSE))))))</f>
        <v>0</v>
      </c>
      <c r="CC285" s="288">
        <f>IF($Q285="n/a",(IF('Workforce hours'!AC$30=0,0,(BA285/'Workforce hours'!AC$30))),(IF(VLOOKUP($Q285,'Workforce hours'!$C$8:$AD$30,CC$7,FALSE)=0,0,(BA285/(VLOOKUP($Q285,'Workforce hours'!$C$8:$AD$30,CC$7,FALSE))))))</f>
        <v>0</v>
      </c>
      <c r="CD285" s="288">
        <f>IF($Q285="n/a",(IF('Workforce hours'!AD$30=0,0,(BB285/'Workforce hours'!AD$30))),(IF(VLOOKUP($Q285,'Workforce hours'!$C$8:$AD$30,CD$7,FALSE)=0,0,(BB285/(VLOOKUP($Q285,'Workforce hours'!$C$8:$AD$30,CD$7,FALSE))))))</f>
        <v>0</v>
      </c>
      <c r="CE285" s="289">
        <f t="shared" si="42"/>
        <v>0</v>
      </c>
      <c r="CF285" s="290">
        <f>BD285*'Workforce costs'!B$9*(1+'Workforce costs'!B$10)*(1+'Workforce costs'!B$11)</f>
        <v>0</v>
      </c>
      <c r="CG285" s="290">
        <f>BE285*'Workforce costs'!C$9*(1+'Workforce costs'!C$10)*(1+'Workforce costs'!C$11)</f>
        <v>0</v>
      </c>
      <c r="CH285" s="290">
        <f>BF285*'Workforce costs'!D$9*(1+'Workforce costs'!D$10)*(1+'Workforce costs'!D$11)</f>
        <v>0</v>
      </c>
      <c r="CI285" s="290">
        <f>BG285*'Workforce costs'!E$9*(1+'Workforce costs'!E$10)*(1+'Workforce costs'!E$11)</f>
        <v>0</v>
      </c>
      <c r="CJ285" s="290">
        <f>BH285*'Workforce costs'!F$9*(1+'Workforce costs'!F$10)*(1+'Workforce costs'!F$11)</f>
        <v>0</v>
      </c>
      <c r="CK285" s="290">
        <f>BI285*'Workforce costs'!G$9*(1+'Workforce costs'!G$10)*(1+'Workforce costs'!G$11)</f>
        <v>0</v>
      </c>
      <c r="CL285" s="290">
        <f>BJ285*'Workforce costs'!H$9*(1+'Workforce costs'!H$10)*(1+'Workforce costs'!H$11)</f>
        <v>0</v>
      </c>
      <c r="CM285" s="290">
        <f>BK285*'Workforce costs'!I$9*(1+'Workforce costs'!I$10)*(1+'Workforce costs'!I$11)</f>
        <v>0</v>
      </c>
      <c r="CN285" s="290">
        <f>BL285*'Workforce costs'!J$9*(1+'Workforce costs'!J$10)*(1+'Workforce costs'!J$11)</f>
        <v>0</v>
      </c>
      <c r="CO285" s="290">
        <f>BM285*'Workforce costs'!K$9*(1+'Workforce costs'!K$10)*(1+'Workforce costs'!K$11)</f>
        <v>0</v>
      </c>
      <c r="CP285" s="290">
        <f>BN285*'Workforce costs'!L$9*(1+'Workforce costs'!L$10)*(1+'Workforce costs'!L$11)</f>
        <v>0</v>
      </c>
      <c r="CQ285" s="290">
        <f>BO285*'Workforce costs'!M$9*(1+'Workforce costs'!M$10)*(1+'Workforce costs'!M$11)</f>
        <v>0</v>
      </c>
      <c r="CR285" s="290">
        <f>BP285*'Workforce costs'!N$9*(1+'Workforce costs'!N$10)*(1+'Workforce costs'!N$11)</f>
        <v>0</v>
      </c>
      <c r="CS285" s="290">
        <f>BQ285*'Workforce costs'!O$9*(1+'Workforce costs'!O$10)*(1+'Workforce costs'!O$11)</f>
        <v>0</v>
      </c>
      <c r="CT285" s="290">
        <f>BR285*'Workforce costs'!P$9*(1+'Workforce costs'!P$10)*(1+'Workforce costs'!P$11)</f>
        <v>0</v>
      </c>
      <c r="CU285" s="290">
        <f>BS285*'Workforce costs'!Q$9*(1+'Workforce costs'!Q$10)*(1+'Workforce costs'!Q$11)</f>
        <v>0</v>
      </c>
      <c r="CV285" s="290">
        <f>BT285*'Workforce costs'!R$9*(1+'Workforce costs'!R$10)*(1+'Workforce costs'!R$11)</f>
        <v>0</v>
      </c>
      <c r="CW285" s="290">
        <f>BU285*'Workforce costs'!S$9*(1+'Workforce costs'!S$10)*(1+'Workforce costs'!S$11)</f>
        <v>0</v>
      </c>
      <c r="CX285" s="290">
        <f>BV285*'Workforce costs'!T$9*(1+'Workforce costs'!T$10)*(1+'Workforce costs'!T$11)</f>
        <v>0</v>
      </c>
      <c r="CY285" s="290">
        <f>BW285*'Workforce costs'!U$9*(1+'Workforce costs'!U$10)*(1+'Workforce costs'!U$11)</f>
        <v>0</v>
      </c>
      <c r="CZ285" s="290">
        <f>BX285*'Workforce costs'!V$9*(1+'Workforce costs'!V$10)*(1+'Workforce costs'!V$11)</f>
        <v>0</v>
      </c>
      <c r="DA285" s="290">
        <f>BY285*'Workforce costs'!W$9*(1+'Workforce costs'!W$10)*(1+'Workforce costs'!W$11)</f>
        <v>0</v>
      </c>
      <c r="DB285" s="290">
        <f>BZ285*'Workforce costs'!X$9*(1+'Workforce costs'!X$10)*(1+'Workforce costs'!X$11)</f>
        <v>0</v>
      </c>
      <c r="DC285" s="290">
        <f>CA285*'Workforce costs'!Y$9*(1+'Workforce costs'!Y$10)*(1+'Workforce costs'!Y$11)</f>
        <v>0</v>
      </c>
      <c r="DD285" s="290">
        <f>CB285*'Workforce costs'!Z$9*(1+'Workforce costs'!Z$10)*(1+'Workforce costs'!Z$11)</f>
        <v>0</v>
      </c>
      <c r="DE285" s="290">
        <f>CC285*'Workforce costs'!AA$9*(1+'Workforce costs'!AA$10)*(1+'Workforce costs'!AA$11)</f>
        <v>0</v>
      </c>
      <c r="DF285" s="290">
        <f>CD285*'Workforce costs'!AB$9*(1+'Workforce costs'!AB$10)*(1+'Workforce costs'!AB$11)</f>
        <v>0</v>
      </c>
    </row>
    <row r="286" spans="1:110" x14ac:dyDescent="0.3">
      <c r="A286" s="2" t="str">
        <f>Outputs!$A$4</f>
        <v>Australia</v>
      </c>
      <c r="B286" s="2" t="str">
        <f t="shared" si="35"/>
        <v>Australia 18to24</v>
      </c>
      <c r="C286" s="30">
        <f>VLOOKUP($B286,Populations!$D$15:$H$1920,3,FALSE)</f>
        <v>2374194</v>
      </c>
      <c r="D286" s="255">
        <f>IF(OR($H286="General pop",$H286="Schools",$H286="Workplace",$H286="Skills Training",$H286="Digital Supports"),1,VLOOKUP($B286,Populations!$D$15:$H$1920,5,FALSE))</f>
        <v>1</v>
      </c>
      <c r="E286" s="88">
        <f>VLOOKUP(I286,Epidemiology!$C$10:$H$47,6,FALSE)</f>
        <v>820</v>
      </c>
      <c r="F286" s="102">
        <f>'Care profiles'!R287</f>
        <v>1</v>
      </c>
      <c r="G286" s="15" t="str">
        <f>'Care profiles'!A287</f>
        <v>18to24</v>
      </c>
      <c r="H286" s="15" t="str">
        <f>'Care profiles'!B287</f>
        <v>Attempts</v>
      </c>
      <c r="I286" s="15" t="str">
        <f>'Care profiles'!C287</f>
        <v>Attempts_18-24yrs</v>
      </c>
      <c r="J286" s="15" t="str">
        <f>'Care profiles'!D287</f>
        <v>Care profile</v>
      </c>
      <c r="K286" s="15" t="str">
        <f>'Care profiles'!E287</f>
        <v>Individual Psychosocial Support Services</v>
      </c>
      <c r="L286" s="104">
        <f>'Care profiles'!F287</f>
        <v>0.8</v>
      </c>
      <c r="M286" s="15">
        <f>'Care profiles'!G287</f>
        <v>12</v>
      </c>
      <c r="N286" s="15">
        <f>'Care profiles'!H287</f>
        <v>60</v>
      </c>
      <c r="O286" s="15" t="str">
        <f>'Care profiles'!I287</f>
        <v>min</v>
      </c>
      <c r="P286" s="15" t="str">
        <f>'Care profiles'!J287</f>
        <v>Vocationally Qualified - Unspecified</v>
      </c>
      <c r="Q286" s="15" t="str">
        <f>'Care profiles'!K287</f>
        <v>n/a</v>
      </c>
      <c r="R286" s="15" t="str">
        <f>'Care profiles'!M287</f>
        <v>Y</v>
      </c>
      <c r="S286" s="15" t="str">
        <f>'Care profiles'!O287</f>
        <v>Y</v>
      </c>
      <c r="T286" s="15" t="str">
        <f>'Care profiles'!Q287</f>
        <v>N</v>
      </c>
      <c r="U286" s="30">
        <f t="shared" si="36"/>
        <v>19468.390800000001</v>
      </c>
      <c r="V286" s="30">
        <f t="shared" si="37"/>
        <v>15574.712640000002</v>
      </c>
      <c r="W286" s="30">
        <f>IF(M286="n/a",0,IF(O286="days",V286*M286*(1+(VLOOKUP(K286,'Bed parameters'!$A$9:$G$12,7,FALSE))),V286*M286))</f>
        <v>186896.55168000003</v>
      </c>
      <c r="X286" s="30">
        <f t="shared" si="38"/>
        <v>186896.55168000003</v>
      </c>
      <c r="Y286" s="30">
        <f t="shared" si="39"/>
        <v>0</v>
      </c>
      <c r="Z286" s="113">
        <f>_xlfn.IFNA(Y286/((VLOOKUP(K286,'Bed parameters'!$A$9:$G$12,3,FALSE))*(VLOOKUP(K286,'Bed parameters'!$A$9:$G$12,5,FALSE))),0)</f>
        <v>0</v>
      </c>
      <c r="AA286" s="30">
        <f t="shared" si="40"/>
        <v>186896.55168000003</v>
      </c>
      <c r="AB286" s="30">
        <f>_xlfn.IFNA(IF($O286="days",$Y286*(VLOOKUP($K286,'Bed parameters'!$A$9:$I$12,9,FALSE))*$F286*(VLOOKUP($Q286,'Workforce distribution'!$C$8:$AD$30,AB$7,FALSE)),IF($Q286="n/a",(IF($P286=AB$6,$X286*$F286,0)),$X286*$F286*(VLOOKUP($Q286,'Workforce distribution'!$C$8:$AD$30,AB$7,FALSE)))),0)</f>
        <v>0</v>
      </c>
      <c r="AC286" s="30">
        <f>_xlfn.IFNA(IF($O286="days",$Y286*(VLOOKUP($K286,'Bed parameters'!$A$9:$I$12,9,FALSE))*$F286*(VLOOKUP($Q286,'Workforce distribution'!$C$8:$AD$30,AC$7,FALSE)),IF($Q286="n/a",(IF($P286=AC$6,$X286*$F286,0)),$X286*$F286*(VLOOKUP($Q286,'Workforce distribution'!$C$8:$AD$30,AC$7,FALSE)))),0)</f>
        <v>0</v>
      </c>
      <c r="AD286" s="30">
        <f>_xlfn.IFNA(IF($O286="days",$Y286*(VLOOKUP($K286,'Bed parameters'!$A$9:$I$12,9,FALSE))*$F286*(VLOOKUP($Q286,'Workforce distribution'!$C$8:$AD$30,AD$7,FALSE)),IF($Q286="n/a",(IF($P286=AD$6,$X286*$F286,0)),$X286*$F286*(VLOOKUP($Q286,'Workforce distribution'!$C$8:$AD$30,AD$7,FALSE)))),0)</f>
        <v>0</v>
      </c>
      <c r="AE286" s="30">
        <f>_xlfn.IFNA(IF($O286="days",$Y286*(VLOOKUP($K286,'Bed parameters'!$A$9:$I$12,9,FALSE))*$F286*(VLOOKUP($Q286,'Workforce distribution'!$C$8:$AD$30,AE$7,FALSE)),IF($Q286="n/a",(IF($P286=AE$6,$X286*$F286,0)),$X286*$F286*(VLOOKUP($Q286,'Workforce distribution'!$C$8:$AD$30,AE$7,FALSE)))),0)</f>
        <v>0</v>
      </c>
      <c r="AF286" s="30">
        <f>_xlfn.IFNA(IF($O286="days",$Y286*(VLOOKUP($K286,'Bed parameters'!$A$9:$I$12,9,FALSE))*$F286*(VLOOKUP($Q286,'Workforce distribution'!$C$8:$AD$30,AF$7,FALSE)),IF($Q286="n/a",(IF($P286=AF$6,$X286*$F286,0)),$X286*$F286*(VLOOKUP($Q286,'Workforce distribution'!$C$8:$AD$30,AF$7,FALSE)))),0)</f>
        <v>0</v>
      </c>
      <c r="AG286" s="30">
        <f>_xlfn.IFNA(IF($O286="days",$Y286*(VLOOKUP($K286,'Bed parameters'!$A$9:$I$12,9,FALSE))*$F286*(VLOOKUP($Q286,'Workforce distribution'!$C$8:$AD$30,AG$7,FALSE)),IF($Q286="n/a",(IF($P286=AG$6,$X286*$F286,0)),$X286*$F286*(VLOOKUP($Q286,'Workforce distribution'!$C$8:$AD$30,AG$7,FALSE)))),0)</f>
        <v>0</v>
      </c>
      <c r="AH286" s="30">
        <f>_xlfn.IFNA(IF($O286="days",$Y286*(VLOOKUP($K286,'Bed parameters'!$A$9:$I$12,9,FALSE))*$F286*(VLOOKUP($Q286,'Workforce distribution'!$C$8:$AD$30,AH$7,FALSE)),IF($Q286="n/a",(IF($P286=AH$6,$X286*$F286,0)),$X286*$F286*(VLOOKUP($Q286,'Workforce distribution'!$C$8:$AD$30,AH$7,FALSE)))),0)</f>
        <v>0</v>
      </c>
      <c r="AI286" s="30">
        <f>_xlfn.IFNA(IF($O286="days",$Y286*(VLOOKUP($K286,'Bed parameters'!$A$9:$I$12,9,FALSE))*$F286*(VLOOKUP($Q286,'Workforce distribution'!$C$8:$AD$30,AI$7,FALSE)),IF($Q286="n/a",(IF($P286=AI$6,$X286*$F286,0)),$X286*$F286*(VLOOKUP($Q286,'Workforce distribution'!$C$8:$AD$30,AI$7,FALSE)))),0)</f>
        <v>0</v>
      </c>
      <c r="AJ286" s="30">
        <f>_xlfn.IFNA(IF($O286="days",$Y286*(VLOOKUP($K286,'Bed parameters'!$A$9:$I$12,9,FALSE))*$F286*(VLOOKUP($Q286,'Workforce distribution'!$C$8:$AD$30,AJ$7,FALSE)),IF($Q286="n/a",(IF($P286=AJ$6,$X286*$F286,0)),$X286*$F286*(VLOOKUP($Q286,'Workforce distribution'!$C$8:$AD$30,AJ$7,FALSE)))),0)</f>
        <v>0</v>
      </c>
      <c r="AK286" s="30">
        <f>_xlfn.IFNA(IF($O286="days",$Y286*(VLOOKUP($K286,'Bed parameters'!$A$9:$I$12,9,FALSE))*$F286*(VLOOKUP($Q286,'Workforce distribution'!$C$8:$AD$30,AK$7,FALSE)),IF($Q286="n/a",(IF($P286=AK$6,$X286*$F286,0)),$X286*$F286*(VLOOKUP($Q286,'Workforce distribution'!$C$8:$AD$30,AK$7,FALSE)))),0)</f>
        <v>186896.55168000003</v>
      </c>
      <c r="AL286" s="30">
        <f>_xlfn.IFNA(IF($O286="days",$Y286*(VLOOKUP($K286,'Bed parameters'!$A$9:$I$12,9,FALSE))*$F286*(VLOOKUP($Q286,'Workforce distribution'!$C$8:$AD$30,AL$7,FALSE)),IF($Q286="n/a",(IF($P286=AL$6,$X286*$F286,0)),$X286*$F286*(VLOOKUP($Q286,'Workforce distribution'!$C$8:$AD$30,AL$7,FALSE)))),0)</f>
        <v>0</v>
      </c>
      <c r="AM286" s="30">
        <f>_xlfn.IFNA(IF($O286="days",$Y286*(VLOOKUP($K286,'Bed parameters'!$A$9:$I$12,9,FALSE))*$F286*(VLOOKUP($Q286,'Workforce distribution'!$C$8:$AD$30,AM$7,FALSE)),IF($Q286="n/a",(IF($P286=AM$6,$X286*$F286,0)),$X286*$F286*(VLOOKUP($Q286,'Workforce distribution'!$C$8:$AD$30,AM$7,FALSE)))),0)</f>
        <v>0</v>
      </c>
      <c r="AN286" s="30">
        <f>_xlfn.IFNA(IF($O286="days",$Y286*(VLOOKUP($K286,'Bed parameters'!$A$9:$I$12,9,FALSE))*$F286*(VLOOKUP($Q286,'Workforce distribution'!$C$8:$AD$30,AN$7,FALSE)),IF($Q286="n/a",(IF($P286=AN$6,$X286*$F286,0)),$X286*$F286*(VLOOKUP($Q286,'Workforce distribution'!$C$8:$AD$30,AN$7,FALSE)))),0)</f>
        <v>0</v>
      </c>
      <c r="AO286" s="30">
        <f>_xlfn.IFNA(IF($O286="days",$Y286*(VLOOKUP($K286,'Bed parameters'!$A$9:$I$12,9,FALSE))*$F286*(VLOOKUP($Q286,'Workforce distribution'!$C$8:$AD$30,AO$7,FALSE)),IF($Q286="n/a",(IF($P286=AO$6,$X286*$F286,0)),$X286*$F286*(VLOOKUP($Q286,'Workforce distribution'!$C$8:$AD$30,AO$7,FALSE)))),0)</f>
        <v>0</v>
      </c>
      <c r="AP286" s="30">
        <f>_xlfn.IFNA(IF($O286="days",$Y286*(VLOOKUP($K286,'Bed parameters'!$A$9:$I$12,9,FALSE))*$F286*(VLOOKUP($Q286,'Workforce distribution'!$C$8:$AD$30,AP$7,FALSE)),IF($Q286="n/a",(IF($P286=AP$6,$X286*$F286,0)),$X286*$F286*(VLOOKUP($Q286,'Workforce distribution'!$C$8:$AD$30,AP$7,FALSE)))),0)</f>
        <v>0</v>
      </c>
      <c r="AQ286" s="30">
        <f>_xlfn.IFNA(IF($O286="days",$Y286*(VLOOKUP($K286,'Bed parameters'!$A$9:$I$12,9,FALSE))*$F286*(VLOOKUP($Q286,'Workforce distribution'!$C$8:$AD$30,AQ$7,FALSE)),IF($Q286="n/a",(IF($P286=AQ$6,$X286*$F286,0)),$X286*$F286*(VLOOKUP($Q286,'Workforce distribution'!$C$8:$AD$30,AQ$7,FALSE)))),0)</f>
        <v>0</v>
      </c>
      <c r="AR286" s="30">
        <f>_xlfn.IFNA(IF($O286="days",$Y286*(VLOOKUP($K286,'Bed parameters'!$A$9:$I$12,9,FALSE))*$F286*(VLOOKUP($Q286,'Workforce distribution'!$C$8:$AD$30,AR$7,FALSE)),IF($Q286="n/a",(IF($P286=AR$6,$X286*$F286,0)),$X286*$F286*(VLOOKUP($Q286,'Workforce distribution'!$C$8:$AD$30,AR$7,FALSE)))),0)</f>
        <v>0</v>
      </c>
      <c r="AS286" s="30">
        <f>_xlfn.IFNA(IF($O286="days",$Y286*(VLOOKUP($K286,'Bed parameters'!$A$9:$I$12,9,FALSE))*$F286*(VLOOKUP($Q286,'Workforce distribution'!$C$8:$AD$30,AS$7,FALSE)),IF($Q286="n/a",(IF($P286=AS$6,$X286*$F286,0)),$X286*$F286*(VLOOKUP($Q286,'Workforce distribution'!$C$8:$AD$30,AS$7,FALSE)))),0)</f>
        <v>0</v>
      </c>
      <c r="AT286" s="30">
        <f>_xlfn.IFNA(IF($O286="days",$Y286*(VLOOKUP($K286,'Bed parameters'!$A$9:$I$12,9,FALSE))*$F286*(VLOOKUP($Q286,'Workforce distribution'!$C$8:$AD$30,AT$7,FALSE)),IF($Q286="n/a",(IF($P286=AT$6,$X286*$F286,0)),$X286*$F286*(VLOOKUP($Q286,'Workforce distribution'!$C$8:$AD$30,AT$7,FALSE)))),0)</f>
        <v>0</v>
      </c>
      <c r="AU286" s="30">
        <f>_xlfn.IFNA(IF($O286="days",$Y286*(VLOOKUP($K286,'Bed parameters'!$A$9:$I$12,9,FALSE))*$F286*(VLOOKUP($Q286,'Workforce distribution'!$C$8:$AD$30,AU$7,FALSE)),IF($Q286="n/a",(IF($P286=AU$6,$X286*$F286,0)),$X286*$F286*(VLOOKUP($Q286,'Workforce distribution'!$C$8:$AD$30,AU$7,FALSE)))),0)</f>
        <v>0</v>
      </c>
      <c r="AV286" s="30">
        <f>_xlfn.IFNA(IF($O286="days",$Y286*(VLOOKUP($K286,'Bed parameters'!$A$9:$I$12,9,FALSE))*$F286*(VLOOKUP($Q286,'Workforce distribution'!$C$8:$AD$30,AV$7,FALSE)),IF($Q286="n/a",(IF($P286=AV$6,$X286*$F286,0)),$X286*$F286*(VLOOKUP($Q286,'Workforce distribution'!$C$8:$AD$30,AV$7,FALSE)))),0)</f>
        <v>0</v>
      </c>
      <c r="AW286" s="30">
        <f>_xlfn.IFNA(IF($O286="days",$Y286*(VLOOKUP($K286,'Bed parameters'!$A$9:$I$12,9,FALSE))*$F286*(VLOOKUP($Q286,'Workforce distribution'!$C$8:$AD$30,AW$7,FALSE)),IF($Q286="n/a",(IF($P286=AW$6,$X286*$F286,0)),$X286*$F286*(VLOOKUP($Q286,'Workforce distribution'!$C$8:$AD$30,AW$7,FALSE)))),0)</f>
        <v>0</v>
      </c>
      <c r="AX286" s="30">
        <f>_xlfn.IFNA(IF($O286="days",$Y286*(VLOOKUP($K286,'Bed parameters'!$A$9:$I$12,9,FALSE))*$F286*(VLOOKUP($Q286,'Workforce distribution'!$C$8:$AD$30,AX$7,FALSE)),IF($Q286="n/a",(IF($P286=AX$6,$X286*$F286,0)),$X286*$F286*(VLOOKUP($Q286,'Workforce distribution'!$C$8:$AD$30,AX$7,FALSE)))),0)</f>
        <v>0</v>
      </c>
      <c r="AY286" s="30">
        <f>_xlfn.IFNA(IF($O286="days",$Y286*(VLOOKUP($K286,'Bed parameters'!$A$9:$I$12,9,FALSE))*$F286*(VLOOKUP($Q286,'Workforce distribution'!$C$8:$AD$30,AY$7,FALSE)),IF($Q286="n/a",(IF($P286=AY$6,$X286*$F286,0)),$X286*$F286*(VLOOKUP($Q286,'Workforce distribution'!$C$8:$AD$30,AY$7,FALSE)))),0)</f>
        <v>0</v>
      </c>
      <c r="AZ286" s="30">
        <f>_xlfn.IFNA(IF($O286="days",$Y286*(VLOOKUP($K286,'Bed parameters'!$A$9:$I$12,9,FALSE))*$F286*(VLOOKUP($Q286,'Workforce distribution'!$C$8:$AD$30,AZ$7,FALSE)),IF($Q286="n/a",(IF($P286=AZ$6,$X286*$F286,0)),$X286*$F286*(VLOOKUP($Q286,'Workforce distribution'!$C$8:$AD$30,AZ$7,FALSE)))),0)</f>
        <v>0</v>
      </c>
      <c r="BA286" s="30">
        <f>_xlfn.IFNA(IF($O286="days",$Y286*(VLOOKUP($K286,'Bed parameters'!$A$9:$I$12,9,FALSE))*$F286*(VLOOKUP($Q286,'Workforce distribution'!$C$8:$AD$30,BA$7,FALSE)),IF($Q286="n/a",(IF($P286=BA$6,$X286*$F286,0)),$X286*$F286*(VLOOKUP($Q286,'Workforce distribution'!$C$8:$AD$30,BA$7,FALSE)))),0)</f>
        <v>0</v>
      </c>
      <c r="BB286" s="30">
        <f>_xlfn.IFNA(IF($O286="days",$Y286*(VLOOKUP($K286,'Bed parameters'!$A$9:$I$12,9,FALSE))*$F286*(VLOOKUP($Q286,'Workforce distribution'!$C$8:$AD$30,BB$7,FALSE)),IF($Q286="n/a",(IF($P286=BB$6,$X286*$F286,0)),$X286*$F286*(VLOOKUP($Q286,'Workforce distribution'!$C$8:$AD$30,BB$7,FALSE)))),0)</f>
        <v>0</v>
      </c>
      <c r="BC286" s="149">
        <f t="shared" si="41"/>
        <v>162.622762594926</v>
      </c>
      <c r="BD286" s="288">
        <f>IF($Q286="n/a",(IF('Workforce hours'!D$30=0,0,(AB286/'Workforce hours'!D$30))),(IF(VLOOKUP($Q286,'Workforce hours'!$C$8:$AD$30,BD$7,FALSE)=0,0,(AB286/(VLOOKUP($Q286,'Workforce hours'!$C$8:$AD$30,BD$7,FALSE))))))</f>
        <v>0</v>
      </c>
      <c r="BE286" s="288">
        <f>IF($Q286="n/a",(IF('Workforce hours'!E$30=0,0,(AC286/'Workforce hours'!E$30))),(IF(VLOOKUP($Q286,'Workforce hours'!$C$8:$AD$30,BE$7,FALSE)=0,0,(AC286/(VLOOKUP($Q286,'Workforce hours'!$C$8:$AD$30,BE$7,FALSE))))))</f>
        <v>0</v>
      </c>
      <c r="BF286" s="288">
        <f>IF($Q286="n/a",(IF('Workforce hours'!F$30=0,0,(AD286/'Workforce hours'!F$30))),(IF(VLOOKUP($Q286,'Workforce hours'!$C$8:$AD$30,BF$7,FALSE)=0,0,(AD286/(VLOOKUP($Q286,'Workforce hours'!$C$8:$AD$30,BF$7,FALSE))))))</f>
        <v>0</v>
      </c>
      <c r="BG286" s="288">
        <f>IF($Q286="n/a",(IF('Workforce hours'!G$30=0,0,(AE286/'Workforce hours'!G$30))),(IF(VLOOKUP($Q286,'Workforce hours'!$C$8:$AD$30,BG$7,FALSE)=0,0,(AE286/(VLOOKUP($Q286,'Workforce hours'!$C$8:$AD$30,BG$7,FALSE))))))</f>
        <v>0</v>
      </c>
      <c r="BH286" s="288">
        <f>IF($Q286="n/a",(IF('Workforce hours'!H$30=0,0,(AF286/'Workforce hours'!H$30))),(IF(VLOOKUP($Q286,'Workforce hours'!$C$8:$AD$30,BH$7,FALSE)=0,0,(AF286/(VLOOKUP($Q286,'Workforce hours'!$C$8:$AD$30,BH$7,FALSE))))))</f>
        <v>0</v>
      </c>
      <c r="BI286" s="288">
        <f>IF($Q286="n/a",(IF('Workforce hours'!I$30=0,0,(AG286/'Workforce hours'!I$30))),(IF(VLOOKUP($Q286,'Workforce hours'!$C$8:$AD$30,BI$7,FALSE)=0,0,(AG286/(VLOOKUP($Q286,'Workforce hours'!$C$8:$AD$30,BI$7,FALSE))))))</f>
        <v>0</v>
      </c>
      <c r="BJ286" s="288">
        <f>IF($Q286="n/a",(IF('Workforce hours'!J$30=0,0,(AH286/'Workforce hours'!J$30))),(IF(VLOOKUP($Q286,'Workforce hours'!$C$8:$AD$30,BJ$7,FALSE)=0,0,(AH286/(VLOOKUP($Q286,'Workforce hours'!$C$8:$AD$30,BJ$7,FALSE))))))</f>
        <v>0</v>
      </c>
      <c r="BK286" s="288">
        <f>IF($Q286="n/a",(IF('Workforce hours'!K$30=0,0,(AI286/'Workforce hours'!K$30))),(IF(VLOOKUP($Q286,'Workforce hours'!$C$8:$AD$30,BK$7,FALSE)=0,0,(AI286/(VLOOKUP($Q286,'Workforce hours'!$C$8:$AD$30,BK$7,FALSE))))))</f>
        <v>0</v>
      </c>
      <c r="BL286" s="288">
        <f>IF($Q286="n/a",(IF('Workforce hours'!L$30=0,0,(AJ286/'Workforce hours'!L$30))),(IF(VLOOKUP($Q286,'Workforce hours'!$C$8:$AD$30,BL$7,FALSE)=0,0,(AJ286/(VLOOKUP($Q286,'Workforce hours'!$C$8:$AD$30,BL$7,FALSE))))))</f>
        <v>0</v>
      </c>
      <c r="BM286" s="288">
        <f>IF($Q286="n/a",(IF('Workforce hours'!M$30=0,0,(AK286/'Workforce hours'!M$30))),(IF(VLOOKUP($Q286,'Workforce hours'!$C$8:$AD$30,BM$7,FALSE)=0,0,(AK286/(VLOOKUP($Q286,'Workforce hours'!$C$8:$AD$30,BM$7,FALSE))))))</f>
        <v>162.622762594926</v>
      </c>
      <c r="BN286" s="288">
        <f>IF($Q286="n/a",(IF('Workforce hours'!N$30=0,0,(AL286/'Workforce hours'!N$30))),(IF(VLOOKUP($Q286,'Workforce hours'!$C$8:$AD$30,BN$7,FALSE)=0,0,(AL286/(VLOOKUP($Q286,'Workforce hours'!$C$8:$AD$30,BN$7,FALSE))))))</f>
        <v>0</v>
      </c>
      <c r="BO286" s="288">
        <f>IF($Q286="n/a",(IF('Workforce hours'!O$30=0,0,(AM286/'Workforce hours'!O$30))),(IF(VLOOKUP($Q286,'Workforce hours'!$C$8:$AD$30,BO$7,FALSE)=0,0,(AM286/(VLOOKUP($Q286,'Workforce hours'!$C$8:$AD$30,BO$7,FALSE))))))</f>
        <v>0</v>
      </c>
      <c r="BP286" s="288">
        <f>IF($Q286="n/a",(IF('Workforce hours'!P$30=0,0,(AN286/'Workforce hours'!P$30))),(IF(VLOOKUP($Q286,'Workforce hours'!$C$8:$AD$30,BP$7,FALSE)=0,0,(AN286/(VLOOKUP($Q286,'Workforce hours'!$C$8:$AD$30,BP$7,FALSE))))))</f>
        <v>0</v>
      </c>
      <c r="BQ286" s="288">
        <f>IF($Q286="n/a",(IF('Workforce hours'!Q$30=0,0,(AO286/'Workforce hours'!Q$30))),(IF(VLOOKUP($Q286,'Workforce hours'!$C$8:$AD$30,BQ$7,FALSE)=0,0,(AO286/(VLOOKUP($Q286,'Workforce hours'!$C$8:$AD$30,BQ$7,FALSE))))))</f>
        <v>0</v>
      </c>
      <c r="BR286" s="288">
        <f>IF($Q286="n/a",(IF('Workforce hours'!R$30=0,0,(AP286/'Workforce hours'!R$30))),(IF(VLOOKUP($Q286,'Workforce hours'!$C$8:$AD$30,BR$7,FALSE)=0,0,(AP286/(VLOOKUP($Q286,'Workforce hours'!$C$8:$AD$30,BR$7,FALSE))))))</f>
        <v>0</v>
      </c>
      <c r="BS286" s="288">
        <f>IF($Q286="n/a",(IF('Workforce hours'!S$30=0,0,(AQ286/'Workforce hours'!S$30))),(IF(VLOOKUP($Q286,'Workforce hours'!$C$8:$AD$30,BS$7,FALSE)=0,0,(AQ286/(VLOOKUP($Q286,'Workforce hours'!$C$8:$AD$30,BS$7,FALSE))))))</f>
        <v>0</v>
      </c>
      <c r="BT286" s="288">
        <f>IF($Q286="n/a",(IF('Workforce hours'!T$30=0,0,(AR286/'Workforce hours'!T$30))),(IF(VLOOKUP($Q286,'Workforce hours'!$C$8:$AD$30,BT$7,FALSE)=0,0,(AR286/(VLOOKUP($Q286,'Workforce hours'!$C$8:$AD$30,BT$7,FALSE))))))</f>
        <v>0</v>
      </c>
      <c r="BU286" s="288">
        <f>IF($Q286="n/a",(IF('Workforce hours'!U$30=0,0,(AS286/'Workforce hours'!U$30))),(IF(VLOOKUP($Q286,'Workforce hours'!$C$8:$AD$30,BU$7,FALSE)=0,0,(AS286/(VLOOKUP($Q286,'Workforce hours'!$C$8:$AD$30,BU$7,FALSE))))))</f>
        <v>0</v>
      </c>
      <c r="BV286" s="288">
        <f>IF($Q286="n/a",(IF('Workforce hours'!V$30=0,0,(AT286/'Workforce hours'!V$30))),(IF(VLOOKUP($Q286,'Workforce hours'!$C$8:$AD$30,BV$7,FALSE)=0,0,(AT286/(VLOOKUP($Q286,'Workforce hours'!$C$8:$AD$30,BV$7,FALSE))))))</f>
        <v>0</v>
      </c>
      <c r="BW286" s="288">
        <f>IF($Q286="n/a",(IF('Workforce hours'!W$30=0,0,(AU286/'Workforce hours'!W$30))),(IF(VLOOKUP($Q286,'Workforce hours'!$C$8:$AD$30,BW$7,FALSE)=0,0,(AU286/(VLOOKUP($Q286,'Workforce hours'!$C$8:$AD$30,BW$7,FALSE))))))</f>
        <v>0</v>
      </c>
      <c r="BX286" s="288">
        <f>IF($Q286="n/a",(IF('Workforce hours'!X$30=0,0,(AV286/'Workforce hours'!X$30))),(IF(VLOOKUP($Q286,'Workforce hours'!$C$8:$AD$30,BX$7,FALSE)=0,0,(AV286/(VLOOKUP($Q286,'Workforce hours'!$C$8:$AD$30,BX$7,FALSE))))))</f>
        <v>0</v>
      </c>
      <c r="BY286" s="288">
        <f>IF($Q286="n/a",(IF('Workforce hours'!Y$30=0,0,(AW286/'Workforce hours'!Y$30))),(IF(VLOOKUP($Q286,'Workforce hours'!$C$8:$AD$30,BY$7,FALSE)=0,0,(AW286/(VLOOKUP($Q286,'Workforce hours'!$C$8:$AD$30,BY$7,FALSE))))))</f>
        <v>0</v>
      </c>
      <c r="BZ286" s="288">
        <f>IF($Q286="n/a",(IF('Workforce hours'!Z$30=0,0,(AX286/'Workforce hours'!Z$30))),(IF(VLOOKUP($Q286,'Workforce hours'!$C$8:$AD$30,BZ$7,FALSE)=0,0,(AX286/(VLOOKUP($Q286,'Workforce hours'!$C$8:$AD$30,BZ$7,FALSE))))))</f>
        <v>0</v>
      </c>
      <c r="CA286" s="288">
        <f>IF($Q286="n/a",(IF('Workforce hours'!AA$30=0,0,(AY286/'Workforce hours'!AA$30))),(IF(VLOOKUP($Q286,'Workforce hours'!$C$8:$AD$30,CA$7,FALSE)=0,0,(AY286/(VLOOKUP($Q286,'Workforce hours'!$C$8:$AD$30,CA$7,FALSE))))))</f>
        <v>0</v>
      </c>
      <c r="CB286" s="288">
        <f>IF($Q286="n/a",(IF('Workforce hours'!AB$30=0,0,(AZ286/'Workforce hours'!AB$30))),(IF(VLOOKUP($Q286,'Workforce hours'!$C$8:$AD$30,CB$7,FALSE)=0,0,(AZ286/(VLOOKUP($Q286,'Workforce hours'!$C$8:$AD$30,CB$7,FALSE))))))</f>
        <v>0</v>
      </c>
      <c r="CC286" s="288">
        <f>IF($Q286="n/a",(IF('Workforce hours'!AC$30=0,0,(BA286/'Workforce hours'!AC$30))),(IF(VLOOKUP($Q286,'Workforce hours'!$C$8:$AD$30,CC$7,FALSE)=0,0,(BA286/(VLOOKUP($Q286,'Workforce hours'!$C$8:$AD$30,CC$7,FALSE))))))</f>
        <v>0</v>
      </c>
      <c r="CD286" s="288">
        <f>IF($Q286="n/a",(IF('Workforce hours'!AD$30=0,0,(BB286/'Workforce hours'!AD$30))),(IF(VLOOKUP($Q286,'Workforce hours'!$C$8:$AD$30,CD$7,FALSE)=0,0,(BB286/(VLOOKUP($Q286,'Workforce hours'!$C$8:$AD$30,CD$7,FALSE))))))</f>
        <v>0</v>
      </c>
      <c r="CE286" s="289">
        <f t="shared" si="42"/>
        <v>0</v>
      </c>
      <c r="CF286" s="290">
        <f>BD286*'Workforce costs'!B$9*(1+'Workforce costs'!B$10)*(1+'Workforce costs'!B$11)</f>
        <v>0</v>
      </c>
      <c r="CG286" s="290">
        <f>BE286*'Workforce costs'!C$9*(1+'Workforce costs'!C$10)*(1+'Workforce costs'!C$11)</f>
        <v>0</v>
      </c>
      <c r="CH286" s="290">
        <f>BF286*'Workforce costs'!D$9*(1+'Workforce costs'!D$10)*(1+'Workforce costs'!D$11)</f>
        <v>0</v>
      </c>
      <c r="CI286" s="290">
        <f>BG286*'Workforce costs'!E$9*(1+'Workforce costs'!E$10)*(1+'Workforce costs'!E$11)</f>
        <v>0</v>
      </c>
      <c r="CJ286" s="290">
        <f>BH286*'Workforce costs'!F$9*(1+'Workforce costs'!F$10)*(1+'Workforce costs'!F$11)</f>
        <v>0</v>
      </c>
      <c r="CK286" s="290">
        <f>BI286*'Workforce costs'!G$9*(1+'Workforce costs'!G$10)*(1+'Workforce costs'!G$11)</f>
        <v>0</v>
      </c>
      <c r="CL286" s="290">
        <f>BJ286*'Workforce costs'!H$9*(1+'Workforce costs'!H$10)*(1+'Workforce costs'!H$11)</f>
        <v>0</v>
      </c>
      <c r="CM286" s="290">
        <f>BK286*'Workforce costs'!I$9*(1+'Workforce costs'!I$10)*(1+'Workforce costs'!I$11)</f>
        <v>0</v>
      </c>
      <c r="CN286" s="290">
        <f>BL286*'Workforce costs'!J$9*(1+'Workforce costs'!J$10)*(1+'Workforce costs'!J$11)</f>
        <v>0</v>
      </c>
      <c r="CO286" s="290">
        <f>BM286*'Workforce costs'!K$9*(1+'Workforce costs'!K$10)*(1+'Workforce costs'!K$11)</f>
        <v>0</v>
      </c>
      <c r="CP286" s="290">
        <f>BN286*'Workforce costs'!L$9*(1+'Workforce costs'!L$10)*(1+'Workforce costs'!L$11)</f>
        <v>0</v>
      </c>
      <c r="CQ286" s="290">
        <f>BO286*'Workforce costs'!M$9*(1+'Workforce costs'!M$10)*(1+'Workforce costs'!M$11)</f>
        <v>0</v>
      </c>
      <c r="CR286" s="290">
        <f>BP286*'Workforce costs'!N$9*(1+'Workforce costs'!N$10)*(1+'Workforce costs'!N$11)</f>
        <v>0</v>
      </c>
      <c r="CS286" s="290">
        <f>BQ286*'Workforce costs'!O$9*(1+'Workforce costs'!O$10)*(1+'Workforce costs'!O$11)</f>
        <v>0</v>
      </c>
      <c r="CT286" s="290">
        <f>BR286*'Workforce costs'!P$9*(1+'Workforce costs'!P$10)*(1+'Workforce costs'!P$11)</f>
        <v>0</v>
      </c>
      <c r="CU286" s="290">
        <f>BS286*'Workforce costs'!Q$9*(1+'Workforce costs'!Q$10)*(1+'Workforce costs'!Q$11)</f>
        <v>0</v>
      </c>
      <c r="CV286" s="290">
        <f>BT286*'Workforce costs'!R$9*(1+'Workforce costs'!R$10)*(1+'Workforce costs'!R$11)</f>
        <v>0</v>
      </c>
      <c r="CW286" s="290">
        <f>BU286*'Workforce costs'!S$9*(1+'Workforce costs'!S$10)*(1+'Workforce costs'!S$11)</f>
        <v>0</v>
      </c>
      <c r="CX286" s="290">
        <f>BV286*'Workforce costs'!T$9*(1+'Workforce costs'!T$10)*(1+'Workforce costs'!T$11)</f>
        <v>0</v>
      </c>
      <c r="CY286" s="290">
        <f>BW286*'Workforce costs'!U$9*(1+'Workforce costs'!U$10)*(1+'Workforce costs'!U$11)</f>
        <v>0</v>
      </c>
      <c r="CZ286" s="290">
        <f>BX286*'Workforce costs'!V$9*(1+'Workforce costs'!V$10)*(1+'Workforce costs'!V$11)</f>
        <v>0</v>
      </c>
      <c r="DA286" s="290">
        <f>BY286*'Workforce costs'!W$9*(1+'Workforce costs'!W$10)*(1+'Workforce costs'!W$11)</f>
        <v>0</v>
      </c>
      <c r="DB286" s="290">
        <f>BZ286*'Workforce costs'!X$9*(1+'Workforce costs'!X$10)*(1+'Workforce costs'!X$11)</f>
        <v>0</v>
      </c>
      <c r="DC286" s="290">
        <f>CA286*'Workforce costs'!Y$9*(1+'Workforce costs'!Y$10)*(1+'Workforce costs'!Y$11)</f>
        <v>0</v>
      </c>
      <c r="DD286" s="290">
        <f>CB286*'Workforce costs'!Z$9*(1+'Workforce costs'!Z$10)*(1+'Workforce costs'!Z$11)</f>
        <v>0</v>
      </c>
      <c r="DE286" s="290">
        <f>CC286*'Workforce costs'!AA$9*(1+'Workforce costs'!AA$10)*(1+'Workforce costs'!AA$11)</f>
        <v>0</v>
      </c>
      <c r="DF286" s="290">
        <f>CD286*'Workforce costs'!AB$9*(1+'Workforce costs'!AB$10)*(1+'Workforce costs'!AB$11)</f>
        <v>0</v>
      </c>
    </row>
    <row r="287" spans="1:110" x14ac:dyDescent="0.3">
      <c r="A287" s="2" t="str">
        <f>Outputs!$A$4</f>
        <v>Australia</v>
      </c>
      <c r="B287" s="2" t="str">
        <f t="shared" si="35"/>
        <v>Australia 18to24</v>
      </c>
      <c r="C287" s="30">
        <f>VLOOKUP($B287,Populations!$D$15:$H$1920,3,FALSE)</f>
        <v>2374194</v>
      </c>
      <c r="D287" s="255">
        <f>IF(OR($H287="General pop",$H287="Schools",$H287="Workplace",$H287="Skills Training",$H287="Digital Supports"),1,VLOOKUP($B287,Populations!$D$15:$H$1920,5,FALSE))</f>
        <v>1</v>
      </c>
      <c r="E287" s="88">
        <f>VLOOKUP(I287,Epidemiology!$C$10:$H$47,6,FALSE)</f>
        <v>820</v>
      </c>
      <c r="F287" s="102">
        <f>'Care profiles'!R288</f>
        <v>1</v>
      </c>
      <c r="G287" s="15" t="str">
        <f>'Care profiles'!A288</f>
        <v>18to24</v>
      </c>
      <c r="H287" s="15" t="str">
        <f>'Care profiles'!B288</f>
        <v>Attempts</v>
      </c>
      <c r="I287" s="15" t="str">
        <f>'Care profiles'!C288</f>
        <v>Attempts_18-24yrs</v>
      </c>
      <c r="J287" s="15" t="str">
        <f>'Care profiles'!D288</f>
        <v>Care profile</v>
      </c>
      <c r="K287" s="15" t="str">
        <f>'Care profiles'!E288</f>
        <v>Individual Carer Peer Support – Service Navigation</v>
      </c>
      <c r="L287" s="104">
        <f>'Care profiles'!F288</f>
        <v>0.4</v>
      </c>
      <c r="M287" s="15">
        <f>'Care profiles'!G288</f>
        <v>1</v>
      </c>
      <c r="N287" s="15">
        <f>'Care profiles'!H288</f>
        <v>60</v>
      </c>
      <c r="O287" s="15" t="str">
        <f>'Care profiles'!I288</f>
        <v>min</v>
      </c>
      <c r="P287" s="15" t="str">
        <f>'Care profiles'!J288</f>
        <v>Peer Worker</v>
      </c>
      <c r="Q287" s="15" t="str">
        <f>'Care profiles'!K288</f>
        <v>n/a</v>
      </c>
      <c r="R287" s="15" t="str">
        <f>'Care profiles'!M288</f>
        <v>N</v>
      </c>
      <c r="S287" s="15" t="str">
        <f>'Care profiles'!O288</f>
        <v>Y</v>
      </c>
      <c r="T287" s="15" t="str">
        <f>'Care profiles'!Q288</f>
        <v>N</v>
      </c>
      <c r="U287" s="30">
        <f t="shared" si="36"/>
        <v>19468.390800000001</v>
      </c>
      <c r="V287" s="30">
        <f t="shared" si="37"/>
        <v>7787.3563200000008</v>
      </c>
      <c r="W287" s="30">
        <f>IF(M287="n/a",0,IF(O287="days",V287*M287*(1+(VLOOKUP(K287,'Bed parameters'!$A$9:$G$12,7,FALSE))),V287*M287))</f>
        <v>7787.3563200000008</v>
      </c>
      <c r="X287" s="30">
        <f t="shared" si="38"/>
        <v>7787.3563200000008</v>
      </c>
      <c r="Y287" s="30">
        <f t="shared" si="39"/>
        <v>0</v>
      </c>
      <c r="Z287" s="113">
        <f>_xlfn.IFNA(Y287/((VLOOKUP(K287,'Bed parameters'!$A$9:$G$12,3,FALSE))*(VLOOKUP(K287,'Bed parameters'!$A$9:$G$12,5,FALSE))),0)</f>
        <v>0</v>
      </c>
      <c r="AA287" s="30">
        <f t="shared" si="40"/>
        <v>7787.3563200000008</v>
      </c>
      <c r="AB287" s="30">
        <f>_xlfn.IFNA(IF($O287="days",$Y287*(VLOOKUP($K287,'Bed parameters'!$A$9:$I$12,9,FALSE))*$F287*(VLOOKUP($Q287,'Workforce distribution'!$C$8:$AD$30,AB$7,FALSE)),IF($Q287="n/a",(IF($P287=AB$6,$X287*$F287,0)),$X287*$F287*(VLOOKUP($Q287,'Workforce distribution'!$C$8:$AD$30,AB$7,FALSE)))),0)</f>
        <v>0</v>
      </c>
      <c r="AC287" s="30">
        <f>_xlfn.IFNA(IF($O287="days",$Y287*(VLOOKUP($K287,'Bed parameters'!$A$9:$I$12,9,FALSE))*$F287*(VLOOKUP($Q287,'Workforce distribution'!$C$8:$AD$30,AC$7,FALSE)),IF($Q287="n/a",(IF($P287=AC$6,$X287*$F287,0)),$X287*$F287*(VLOOKUP($Q287,'Workforce distribution'!$C$8:$AD$30,AC$7,FALSE)))),0)</f>
        <v>0</v>
      </c>
      <c r="AD287" s="30">
        <f>_xlfn.IFNA(IF($O287="days",$Y287*(VLOOKUP($K287,'Bed parameters'!$A$9:$I$12,9,FALSE))*$F287*(VLOOKUP($Q287,'Workforce distribution'!$C$8:$AD$30,AD$7,FALSE)),IF($Q287="n/a",(IF($P287=AD$6,$X287*$F287,0)),$X287*$F287*(VLOOKUP($Q287,'Workforce distribution'!$C$8:$AD$30,AD$7,FALSE)))),0)</f>
        <v>0</v>
      </c>
      <c r="AE287" s="30">
        <f>_xlfn.IFNA(IF($O287="days",$Y287*(VLOOKUP($K287,'Bed parameters'!$A$9:$I$12,9,FALSE))*$F287*(VLOOKUP($Q287,'Workforce distribution'!$C$8:$AD$30,AE$7,FALSE)),IF($Q287="n/a",(IF($P287=AE$6,$X287*$F287,0)),$X287*$F287*(VLOOKUP($Q287,'Workforce distribution'!$C$8:$AD$30,AE$7,FALSE)))),0)</f>
        <v>7787.3563200000008</v>
      </c>
      <c r="AF287" s="30">
        <f>_xlfn.IFNA(IF($O287="days",$Y287*(VLOOKUP($K287,'Bed parameters'!$A$9:$I$12,9,FALSE))*$F287*(VLOOKUP($Q287,'Workforce distribution'!$C$8:$AD$30,AF$7,FALSE)),IF($Q287="n/a",(IF($P287=AF$6,$X287*$F287,0)),$X287*$F287*(VLOOKUP($Q287,'Workforce distribution'!$C$8:$AD$30,AF$7,FALSE)))),0)</f>
        <v>0</v>
      </c>
      <c r="AG287" s="30">
        <f>_xlfn.IFNA(IF($O287="days",$Y287*(VLOOKUP($K287,'Bed parameters'!$A$9:$I$12,9,FALSE))*$F287*(VLOOKUP($Q287,'Workforce distribution'!$C$8:$AD$30,AG$7,FALSE)),IF($Q287="n/a",(IF($P287=AG$6,$X287*$F287,0)),$X287*$F287*(VLOOKUP($Q287,'Workforce distribution'!$C$8:$AD$30,AG$7,FALSE)))),0)</f>
        <v>0</v>
      </c>
      <c r="AH287" s="30">
        <f>_xlfn.IFNA(IF($O287="days",$Y287*(VLOOKUP($K287,'Bed parameters'!$A$9:$I$12,9,FALSE))*$F287*(VLOOKUP($Q287,'Workforce distribution'!$C$8:$AD$30,AH$7,FALSE)),IF($Q287="n/a",(IF($P287=AH$6,$X287*$F287,0)),$X287*$F287*(VLOOKUP($Q287,'Workforce distribution'!$C$8:$AD$30,AH$7,FALSE)))),0)</f>
        <v>0</v>
      </c>
      <c r="AI287" s="30">
        <f>_xlfn.IFNA(IF($O287="days",$Y287*(VLOOKUP($K287,'Bed parameters'!$A$9:$I$12,9,FALSE))*$F287*(VLOOKUP($Q287,'Workforce distribution'!$C$8:$AD$30,AI$7,FALSE)),IF($Q287="n/a",(IF($P287=AI$6,$X287*$F287,0)),$X287*$F287*(VLOOKUP($Q287,'Workforce distribution'!$C$8:$AD$30,AI$7,FALSE)))),0)</f>
        <v>0</v>
      </c>
      <c r="AJ287" s="30">
        <f>_xlfn.IFNA(IF($O287="days",$Y287*(VLOOKUP($K287,'Bed parameters'!$A$9:$I$12,9,FALSE))*$F287*(VLOOKUP($Q287,'Workforce distribution'!$C$8:$AD$30,AJ$7,FALSE)),IF($Q287="n/a",(IF($P287=AJ$6,$X287*$F287,0)),$X287*$F287*(VLOOKUP($Q287,'Workforce distribution'!$C$8:$AD$30,AJ$7,FALSE)))),0)</f>
        <v>0</v>
      </c>
      <c r="AK287" s="30">
        <f>_xlfn.IFNA(IF($O287="days",$Y287*(VLOOKUP($K287,'Bed parameters'!$A$9:$I$12,9,FALSE))*$F287*(VLOOKUP($Q287,'Workforce distribution'!$C$8:$AD$30,AK$7,FALSE)),IF($Q287="n/a",(IF($P287=AK$6,$X287*$F287,0)),$X287*$F287*(VLOOKUP($Q287,'Workforce distribution'!$C$8:$AD$30,AK$7,FALSE)))),0)</f>
        <v>0</v>
      </c>
      <c r="AL287" s="30">
        <f>_xlfn.IFNA(IF($O287="days",$Y287*(VLOOKUP($K287,'Bed parameters'!$A$9:$I$12,9,FALSE))*$F287*(VLOOKUP($Q287,'Workforce distribution'!$C$8:$AD$30,AL$7,FALSE)),IF($Q287="n/a",(IF($P287=AL$6,$X287*$F287,0)),$X287*$F287*(VLOOKUP($Q287,'Workforce distribution'!$C$8:$AD$30,AL$7,FALSE)))),0)</f>
        <v>0</v>
      </c>
      <c r="AM287" s="30">
        <f>_xlfn.IFNA(IF($O287="days",$Y287*(VLOOKUP($K287,'Bed parameters'!$A$9:$I$12,9,FALSE))*$F287*(VLOOKUP($Q287,'Workforce distribution'!$C$8:$AD$30,AM$7,FALSE)),IF($Q287="n/a",(IF($P287=AM$6,$X287*$F287,0)),$X287*$F287*(VLOOKUP($Q287,'Workforce distribution'!$C$8:$AD$30,AM$7,FALSE)))),0)</f>
        <v>0</v>
      </c>
      <c r="AN287" s="30">
        <f>_xlfn.IFNA(IF($O287="days",$Y287*(VLOOKUP($K287,'Bed parameters'!$A$9:$I$12,9,FALSE))*$F287*(VLOOKUP($Q287,'Workforce distribution'!$C$8:$AD$30,AN$7,FALSE)),IF($Q287="n/a",(IF($P287=AN$6,$X287*$F287,0)),$X287*$F287*(VLOOKUP($Q287,'Workforce distribution'!$C$8:$AD$30,AN$7,FALSE)))),0)</f>
        <v>0</v>
      </c>
      <c r="AO287" s="30">
        <f>_xlfn.IFNA(IF($O287="days",$Y287*(VLOOKUP($K287,'Bed parameters'!$A$9:$I$12,9,FALSE))*$F287*(VLOOKUP($Q287,'Workforce distribution'!$C$8:$AD$30,AO$7,FALSE)),IF($Q287="n/a",(IF($P287=AO$6,$X287*$F287,0)),$X287*$F287*(VLOOKUP($Q287,'Workforce distribution'!$C$8:$AD$30,AO$7,FALSE)))),0)</f>
        <v>0</v>
      </c>
      <c r="AP287" s="30">
        <f>_xlfn.IFNA(IF($O287="days",$Y287*(VLOOKUP($K287,'Bed parameters'!$A$9:$I$12,9,FALSE))*$F287*(VLOOKUP($Q287,'Workforce distribution'!$C$8:$AD$30,AP$7,FALSE)),IF($Q287="n/a",(IF($P287=AP$6,$X287*$F287,0)),$X287*$F287*(VLOOKUP($Q287,'Workforce distribution'!$C$8:$AD$30,AP$7,FALSE)))),0)</f>
        <v>0</v>
      </c>
      <c r="AQ287" s="30">
        <f>_xlfn.IFNA(IF($O287="days",$Y287*(VLOOKUP($K287,'Bed parameters'!$A$9:$I$12,9,FALSE))*$F287*(VLOOKUP($Q287,'Workforce distribution'!$C$8:$AD$30,AQ$7,FALSE)),IF($Q287="n/a",(IF($P287=AQ$6,$X287*$F287,0)),$X287*$F287*(VLOOKUP($Q287,'Workforce distribution'!$C$8:$AD$30,AQ$7,FALSE)))),0)</f>
        <v>0</v>
      </c>
      <c r="AR287" s="30">
        <f>_xlfn.IFNA(IF($O287="days",$Y287*(VLOOKUP($K287,'Bed parameters'!$A$9:$I$12,9,FALSE))*$F287*(VLOOKUP($Q287,'Workforce distribution'!$C$8:$AD$30,AR$7,FALSE)),IF($Q287="n/a",(IF($P287=AR$6,$X287*$F287,0)),$X287*$F287*(VLOOKUP($Q287,'Workforce distribution'!$C$8:$AD$30,AR$7,FALSE)))),0)</f>
        <v>0</v>
      </c>
      <c r="AS287" s="30">
        <f>_xlfn.IFNA(IF($O287="days",$Y287*(VLOOKUP($K287,'Bed parameters'!$A$9:$I$12,9,FALSE))*$F287*(VLOOKUP($Q287,'Workforce distribution'!$C$8:$AD$30,AS$7,FALSE)),IF($Q287="n/a",(IF($P287=AS$6,$X287*$F287,0)),$X287*$F287*(VLOOKUP($Q287,'Workforce distribution'!$C$8:$AD$30,AS$7,FALSE)))),0)</f>
        <v>0</v>
      </c>
      <c r="AT287" s="30">
        <f>_xlfn.IFNA(IF($O287="days",$Y287*(VLOOKUP($K287,'Bed parameters'!$A$9:$I$12,9,FALSE))*$F287*(VLOOKUP($Q287,'Workforce distribution'!$C$8:$AD$30,AT$7,FALSE)),IF($Q287="n/a",(IF($P287=AT$6,$X287*$F287,0)),$X287*$F287*(VLOOKUP($Q287,'Workforce distribution'!$C$8:$AD$30,AT$7,FALSE)))),0)</f>
        <v>0</v>
      </c>
      <c r="AU287" s="30">
        <f>_xlfn.IFNA(IF($O287="days",$Y287*(VLOOKUP($K287,'Bed parameters'!$A$9:$I$12,9,FALSE))*$F287*(VLOOKUP($Q287,'Workforce distribution'!$C$8:$AD$30,AU$7,FALSE)),IF($Q287="n/a",(IF($P287=AU$6,$X287*$F287,0)),$X287*$F287*(VLOOKUP($Q287,'Workforce distribution'!$C$8:$AD$30,AU$7,FALSE)))),0)</f>
        <v>0</v>
      </c>
      <c r="AV287" s="30">
        <f>_xlfn.IFNA(IF($O287="days",$Y287*(VLOOKUP($K287,'Bed parameters'!$A$9:$I$12,9,FALSE))*$F287*(VLOOKUP($Q287,'Workforce distribution'!$C$8:$AD$30,AV$7,FALSE)),IF($Q287="n/a",(IF($P287=AV$6,$X287*$F287,0)),$X287*$F287*(VLOOKUP($Q287,'Workforce distribution'!$C$8:$AD$30,AV$7,FALSE)))),0)</f>
        <v>0</v>
      </c>
      <c r="AW287" s="30">
        <f>_xlfn.IFNA(IF($O287="days",$Y287*(VLOOKUP($K287,'Bed parameters'!$A$9:$I$12,9,FALSE))*$F287*(VLOOKUP($Q287,'Workforce distribution'!$C$8:$AD$30,AW$7,FALSE)),IF($Q287="n/a",(IF($P287=AW$6,$X287*$F287,0)),$X287*$F287*(VLOOKUP($Q287,'Workforce distribution'!$C$8:$AD$30,AW$7,FALSE)))),0)</f>
        <v>0</v>
      </c>
      <c r="AX287" s="30">
        <f>_xlfn.IFNA(IF($O287="days",$Y287*(VLOOKUP($K287,'Bed parameters'!$A$9:$I$12,9,FALSE))*$F287*(VLOOKUP($Q287,'Workforce distribution'!$C$8:$AD$30,AX$7,FALSE)),IF($Q287="n/a",(IF($P287=AX$6,$X287*$F287,0)),$X287*$F287*(VLOOKUP($Q287,'Workforce distribution'!$C$8:$AD$30,AX$7,FALSE)))),0)</f>
        <v>0</v>
      </c>
      <c r="AY287" s="30">
        <f>_xlfn.IFNA(IF($O287="days",$Y287*(VLOOKUP($K287,'Bed parameters'!$A$9:$I$12,9,FALSE))*$F287*(VLOOKUP($Q287,'Workforce distribution'!$C$8:$AD$30,AY$7,FALSE)),IF($Q287="n/a",(IF($P287=AY$6,$X287*$F287,0)),$X287*$F287*(VLOOKUP($Q287,'Workforce distribution'!$C$8:$AD$30,AY$7,FALSE)))),0)</f>
        <v>0</v>
      </c>
      <c r="AZ287" s="30">
        <f>_xlfn.IFNA(IF($O287="days",$Y287*(VLOOKUP($K287,'Bed parameters'!$A$9:$I$12,9,FALSE))*$F287*(VLOOKUP($Q287,'Workforce distribution'!$C$8:$AD$30,AZ$7,FALSE)),IF($Q287="n/a",(IF($P287=AZ$6,$X287*$F287,0)),$X287*$F287*(VLOOKUP($Q287,'Workforce distribution'!$C$8:$AD$30,AZ$7,FALSE)))),0)</f>
        <v>0</v>
      </c>
      <c r="BA287" s="30">
        <f>_xlfn.IFNA(IF($O287="days",$Y287*(VLOOKUP($K287,'Bed parameters'!$A$9:$I$12,9,FALSE))*$F287*(VLOOKUP($Q287,'Workforce distribution'!$C$8:$AD$30,BA$7,FALSE)),IF($Q287="n/a",(IF($P287=BA$6,$X287*$F287,0)),$X287*$F287*(VLOOKUP($Q287,'Workforce distribution'!$C$8:$AD$30,BA$7,FALSE)))),0)</f>
        <v>0</v>
      </c>
      <c r="BB287" s="30">
        <f>_xlfn.IFNA(IF($O287="days",$Y287*(VLOOKUP($K287,'Bed parameters'!$A$9:$I$12,9,FALSE))*$F287*(VLOOKUP($Q287,'Workforce distribution'!$C$8:$AD$30,BB$7,FALSE)),IF($Q287="n/a",(IF($P287=BB$6,$X287*$F287,0)),$X287*$F287*(VLOOKUP($Q287,'Workforce distribution'!$C$8:$AD$30,BB$7,FALSE)))),0)</f>
        <v>0</v>
      </c>
      <c r="BC287" s="149">
        <f t="shared" si="41"/>
        <v>6.7759484414552489</v>
      </c>
      <c r="BD287" s="288">
        <f>IF($Q287="n/a",(IF('Workforce hours'!D$30=0,0,(AB287/'Workforce hours'!D$30))),(IF(VLOOKUP($Q287,'Workforce hours'!$C$8:$AD$30,BD$7,FALSE)=0,0,(AB287/(VLOOKUP($Q287,'Workforce hours'!$C$8:$AD$30,BD$7,FALSE))))))</f>
        <v>0</v>
      </c>
      <c r="BE287" s="288">
        <f>IF($Q287="n/a",(IF('Workforce hours'!E$30=0,0,(AC287/'Workforce hours'!E$30))),(IF(VLOOKUP($Q287,'Workforce hours'!$C$8:$AD$30,BE$7,FALSE)=0,0,(AC287/(VLOOKUP($Q287,'Workforce hours'!$C$8:$AD$30,BE$7,FALSE))))))</f>
        <v>0</v>
      </c>
      <c r="BF287" s="288">
        <f>IF($Q287="n/a",(IF('Workforce hours'!F$30=0,0,(AD287/'Workforce hours'!F$30))),(IF(VLOOKUP($Q287,'Workforce hours'!$C$8:$AD$30,BF$7,FALSE)=0,0,(AD287/(VLOOKUP($Q287,'Workforce hours'!$C$8:$AD$30,BF$7,FALSE))))))</f>
        <v>0</v>
      </c>
      <c r="BG287" s="288">
        <f>IF($Q287="n/a",(IF('Workforce hours'!G$30=0,0,(AE287/'Workforce hours'!G$30))),(IF(VLOOKUP($Q287,'Workforce hours'!$C$8:$AD$30,BG$7,FALSE)=0,0,(AE287/(VLOOKUP($Q287,'Workforce hours'!$C$8:$AD$30,BG$7,FALSE))))))</f>
        <v>6.7759484414552489</v>
      </c>
      <c r="BH287" s="288">
        <f>IF($Q287="n/a",(IF('Workforce hours'!H$30=0,0,(AF287/'Workforce hours'!H$30))),(IF(VLOOKUP($Q287,'Workforce hours'!$C$8:$AD$30,BH$7,FALSE)=0,0,(AF287/(VLOOKUP($Q287,'Workforce hours'!$C$8:$AD$30,BH$7,FALSE))))))</f>
        <v>0</v>
      </c>
      <c r="BI287" s="288">
        <f>IF($Q287="n/a",(IF('Workforce hours'!I$30=0,0,(AG287/'Workforce hours'!I$30))),(IF(VLOOKUP($Q287,'Workforce hours'!$C$8:$AD$30,BI$7,FALSE)=0,0,(AG287/(VLOOKUP($Q287,'Workforce hours'!$C$8:$AD$30,BI$7,FALSE))))))</f>
        <v>0</v>
      </c>
      <c r="BJ287" s="288">
        <f>IF($Q287="n/a",(IF('Workforce hours'!J$30=0,0,(AH287/'Workforce hours'!J$30))),(IF(VLOOKUP($Q287,'Workforce hours'!$C$8:$AD$30,BJ$7,FALSE)=0,0,(AH287/(VLOOKUP($Q287,'Workforce hours'!$C$8:$AD$30,BJ$7,FALSE))))))</f>
        <v>0</v>
      </c>
      <c r="BK287" s="288">
        <f>IF($Q287="n/a",(IF('Workforce hours'!K$30=0,0,(AI287/'Workforce hours'!K$30))),(IF(VLOOKUP($Q287,'Workforce hours'!$C$8:$AD$30,BK$7,FALSE)=0,0,(AI287/(VLOOKUP($Q287,'Workforce hours'!$C$8:$AD$30,BK$7,FALSE))))))</f>
        <v>0</v>
      </c>
      <c r="BL287" s="288">
        <f>IF($Q287="n/a",(IF('Workforce hours'!L$30=0,0,(AJ287/'Workforce hours'!L$30))),(IF(VLOOKUP($Q287,'Workforce hours'!$C$8:$AD$30,BL$7,FALSE)=0,0,(AJ287/(VLOOKUP($Q287,'Workforce hours'!$C$8:$AD$30,BL$7,FALSE))))))</f>
        <v>0</v>
      </c>
      <c r="BM287" s="288">
        <f>IF($Q287="n/a",(IF('Workforce hours'!M$30=0,0,(AK287/'Workforce hours'!M$30))),(IF(VLOOKUP($Q287,'Workforce hours'!$C$8:$AD$30,BM$7,FALSE)=0,0,(AK287/(VLOOKUP($Q287,'Workforce hours'!$C$8:$AD$30,BM$7,FALSE))))))</f>
        <v>0</v>
      </c>
      <c r="BN287" s="288">
        <f>IF($Q287="n/a",(IF('Workforce hours'!N$30=0,0,(AL287/'Workforce hours'!N$30))),(IF(VLOOKUP($Q287,'Workforce hours'!$C$8:$AD$30,BN$7,FALSE)=0,0,(AL287/(VLOOKUP($Q287,'Workforce hours'!$C$8:$AD$30,BN$7,FALSE))))))</f>
        <v>0</v>
      </c>
      <c r="BO287" s="288">
        <f>IF($Q287="n/a",(IF('Workforce hours'!O$30=0,0,(AM287/'Workforce hours'!O$30))),(IF(VLOOKUP($Q287,'Workforce hours'!$C$8:$AD$30,BO$7,FALSE)=0,0,(AM287/(VLOOKUP($Q287,'Workforce hours'!$C$8:$AD$30,BO$7,FALSE))))))</f>
        <v>0</v>
      </c>
      <c r="BP287" s="288">
        <f>IF($Q287="n/a",(IF('Workforce hours'!P$30=0,0,(AN287/'Workforce hours'!P$30))),(IF(VLOOKUP($Q287,'Workforce hours'!$C$8:$AD$30,BP$7,FALSE)=0,0,(AN287/(VLOOKUP($Q287,'Workforce hours'!$C$8:$AD$30,BP$7,FALSE))))))</f>
        <v>0</v>
      </c>
      <c r="BQ287" s="288">
        <f>IF($Q287="n/a",(IF('Workforce hours'!Q$30=0,0,(AO287/'Workforce hours'!Q$30))),(IF(VLOOKUP($Q287,'Workforce hours'!$C$8:$AD$30,BQ$7,FALSE)=0,0,(AO287/(VLOOKUP($Q287,'Workforce hours'!$C$8:$AD$30,BQ$7,FALSE))))))</f>
        <v>0</v>
      </c>
      <c r="BR287" s="288">
        <f>IF($Q287="n/a",(IF('Workforce hours'!R$30=0,0,(AP287/'Workforce hours'!R$30))),(IF(VLOOKUP($Q287,'Workforce hours'!$C$8:$AD$30,BR$7,FALSE)=0,0,(AP287/(VLOOKUP($Q287,'Workforce hours'!$C$8:$AD$30,BR$7,FALSE))))))</f>
        <v>0</v>
      </c>
      <c r="BS287" s="288">
        <f>IF($Q287="n/a",(IF('Workforce hours'!S$30=0,0,(AQ287/'Workforce hours'!S$30))),(IF(VLOOKUP($Q287,'Workforce hours'!$C$8:$AD$30,BS$7,FALSE)=0,0,(AQ287/(VLOOKUP($Q287,'Workforce hours'!$C$8:$AD$30,BS$7,FALSE))))))</f>
        <v>0</v>
      </c>
      <c r="BT287" s="288">
        <f>IF($Q287="n/a",(IF('Workforce hours'!T$30=0,0,(AR287/'Workforce hours'!T$30))),(IF(VLOOKUP($Q287,'Workforce hours'!$C$8:$AD$30,BT$7,FALSE)=0,0,(AR287/(VLOOKUP($Q287,'Workforce hours'!$C$8:$AD$30,BT$7,FALSE))))))</f>
        <v>0</v>
      </c>
      <c r="BU287" s="288">
        <f>IF($Q287="n/a",(IF('Workforce hours'!U$30=0,0,(AS287/'Workforce hours'!U$30))),(IF(VLOOKUP($Q287,'Workforce hours'!$C$8:$AD$30,BU$7,FALSE)=0,0,(AS287/(VLOOKUP($Q287,'Workforce hours'!$C$8:$AD$30,BU$7,FALSE))))))</f>
        <v>0</v>
      </c>
      <c r="BV287" s="288">
        <f>IF($Q287="n/a",(IF('Workforce hours'!V$30=0,0,(AT287/'Workforce hours'!V$30))),(IF(VLOOKUP($Q287,'Workforce hours'!$C$8:$AD$30,BV$7,FALSE)=0,0,(AT287/(VLOOKUP($Q287,'Workforce hours'!$C$8:$AD$30,BV$7,FALSE))))))</f>
        <v>0</v>
      </c>
      <c r="BW287" s="288">
        <f>IF($Q287="n/a",(IF('Workforce hours'!W$30=0,0,(AU287/'Workforce hours'!W$30))),(IF(VLOOKUP($Q287,'Workforce hours'!$C$8:$AD$30,BW$7,FALSE)=0,0,(AU287/(VLOOKUP($Q287,'Workforce hours'!$C$8:$AD$30,BW$7,FALSE))))))</f>
        <v>0</v>
      </c>
      <c r="BX287" s="288">
        <f>IF($Q287="n/a",(IF('Workforce hours'!X$30=0,0,(AV287/'Workforce hours'!X$30))),(IF(VLOOKUP($Q287,'Workforce hours'!$C$8:$AD$30,BX$7,FALSE)=0,0,(AV287/(VLOOKUP($Q287,'Workforce hours'!$C$8:$AD$30,BX$7,FALSE))))))</f>
        <v>0</v>
      </c>
      <c r="BY287" s="288">
        <f>IF($Q287="n/a",(IF('Workforce hours'!Y$30=0,0,(AW287/'Workforce hours'!Y$30))),(IF(VLOOKUP($Q287,'Workforce hours'!$C$8:$AD$30,BY$7,FALSE)=0,0,(AW287/(VLOOKUP($Q287,'Workforce hours'!$C$8:$AD$30,BY$7,FALSE))))))</f>
        <v>0</v>
      </c>
      <c r="BZ287" s="288">
        <f>IF($Q287="n/a",(IF('Workforce hours'!Z$30=0,0,(AX287/'Workforce hours'!Z$30))),(IF(VLOOKUP($Q287,'Workforce hours'!$C$8:$AD$30,BZ$7,FALSE)=0,0,(AX287/(VLOOKUP($Q287,'Workforce hours'!$C$8:$AD$30,BZ$7,FALSE))))))</f>
        <v>0</v>
      </c>
      <c r="CA287" s="288">
        <f>IF($Q287="n/a",(IF('Workforce hours'!AA$30=0,0,(AY287/'Workforce hours'!AA$30))),(IF(VLOOKUP($Q287,'Workforce hours'!$C$8:$AD$30,CA$7,FALSE)=0,0,(AY287/(VLOOKUP($Q287,'Workforce hours'!$C$8:$AD$30,CA$7,FALSE))))))</f>
        <v>0</v>
      </c>
      <c r="CB287" s="288">
        <f>IF($Q287="n/a",(IF('Workforce hours'!AB$30=0,0,(AZ287/'Workforce hours'!AB$30))),(IF(VLOOKUP($Q287,'Workforce hours'!$C$8:$AD$30,CB$7,FALSE)=0,0,(AZ287/(VLOOKUP($Q287,'Workforce hours'!$C$8:$AD$30,CB$7,FALSE))))))</f>
        <v>0</v>
      </c>
      <c r="CC287" s="288">
        <f>IF($Q287="n/a",(IF('Workforce hours'!AC$30=0,0,(BA287/'Workforce hours'!AC$30))),(IF(VLOOKUP($Q287,'Workforce hours'!$C$8:$AD$30,CC$7,FALSE)=0,0,(BA287/(VLOOKUP($Q287,'Workforce hours'!$C$8:$AD$30,CC$7,FALSE))))))</f>
        <v>0</v>
      </c>
      <c r="CD287" s="288">
        <f>IF($Q287="n/a",(IF('Workforce hours'!AD$30=0,0,(BB287/'Workforce hours'!AD$30))),(IF(VLOOKUP($Q287,'Workforce hours'!$C$8:$AD$30,CD$7,FALSE)=0,0,(BB287/(VLOOKUP($Q287,'Workforce hours'!$C$8:$AD$30,CD$7,FALSE))))))</f>
        <v>0</v>
      </c>
      <c r="CE287" s="289">
        <f t="shared" si="42"/>
        <v>0</v>
      </c>
      <c r="CF287" s="290">
        <f>BD287*'Workforce costs'!B$9*(1+'Workforce costs'!B$10)*(1+'Workforce costs'!B$11)</f>
        <v>0</v>
      </c>
      <c r="CG287" s="290">
        <f>BE287*'Workforce costs'!C$9*(1+'Workforce costs'!C$10)*(1+'Workforce costs'!C$11)</f>
        <v>0</v>
      </c>
      <c r="CH287" s="290">
        <f>BF287*'Workforce costs'!D$9*(1+'Workforce costs'!D$10)*(1+'Workforce costs'!D$11)</f>
        <v>0</v>
      </c>
      <c r="CI287" s="290">
        <f>BG287*'Workforce costs'!E$9*(1+'Workforce costs'!E$10)*(1+'Workforce costs'!E$11)</f>
        <v>0</v>
      </c>
      <c r="CJ287" s="290">
        <f>BH287*'Workforce costs'!F$9*(1+'Workforce costs'!F$10)*(1+'Workforce costs'!F$11)</f>
        <v>0</v>
      </c>
      <c r="CK287" s="290">
        <f>BI287*'Workforce costs'!G$9*(1+'Workforce costs'!G$10)*(1+'Workforce costs'!G$11)</f>
        <v>0</v>
      </c>
      <c r="CL287" s="290">
        <f>BJ287*'Workforce costs'!H$9*(1+'Workforce costs'!H$10)*(1+'Workforce costs'!H$11)</f>
        <v>0</v>
      </c>
      <c r="CM287" s="290">
        <f>BK287*'Workforce costs'!I$9*(1+'Workforce costs'!I$10)*(1+'Workforce costs'!I$11)</f>
        <v>0</v>
      </c>
      <c r="CN287" s="290">
        <f>BL287*'Workforce costs'!J$9*(1+'Workforce costs'!J$10)*(1+'Workforce costs'!J$11)</f>
        <v>0</v>
      </c>
      <c r="CO287" s="290">
        <f>BM287*'Workforce costs'!K$9*(1+'Workforce costs'!K$10)*(1+'Workforce costs'!K$11)</f>
        <v>0</v>
      </c>
      <c r="CP287" s="290">
        <f>BN287*'Workforce costs'!L$9*(1+'Workforce costs'!L$10)*(1+'Workforce costs'!L$11)</f>
        <v>0</v>
      </c>
      <c r="CQ287" s="290">
        <f>BO287*'Workforce costs'!M$9*(1+'Workforce costs'!M$10)*(1+'Workforce costs'!M$11)</f>
        <v>0</v>
      </c>
      <c r="CR287" s="290">
        <f>BP287*'Workforce costs'!N$9*(1+'Workforce costs'!N$10)*(1+'Workforce costs'!N$11)</f>
        <v>0</v>
      </c>
      <c r="CS287" s="290">
        <f>BQ287*'Workforce costs'!O$9*(1+'Workforce costs'!O$10)*(1+'Workforce costs'!O$11)</f>
        <v>0</v>
      </c>
      <c r="CT287" s="290">
        <f>BR287*'Workforce costs'!P$9*(1+'Workforce costs'!P$10)*(1+'Workforce costs'!P$11)</f>
        <v>0</v>
      </c>
      <c r="CU287" s="290">
        <f>BS287*'Workforce costs'!Q$9*(1+'Workforce costs'!Q$10)*(1+'Workforce costs'!Q$11)</f>
        <v>0</v>
      </c>
      <c r="CV287" s="290">
        <f>BT287*'Workforce costs'!R$9*(1+'Workforce costs'!R$10)*(1+'Workforce costs'!R$11)</f>
        <v>0</v>
      </c>
      <c r="CW287" s="290">
        <f>BU287*'Workforce costs'!S$9*(1+'Workforce costs'!S$10)*(1+'Workforce costs'!S$11)</f>
        <v>0</v>
      </c>
      <c r="CX287" s="290">
        <f>BV287*'Workforce costs'!T$9*(1+'Workforce costs'!T$10)*(1+'Workforce costs'!T$11)</f>
        <v>0</v>
      </c>
      <c r="CY287" s="290">
        <f>BW287*'Workforce costs'!U$9*(1+'Workforce costs'!U$10)*(1+'Workforce costs'!U$11)</f>
        <v>0</v>
      </c>
      <c r="CZ287" s="290">
        <f>BX287*'Workforce costs'!V$9*(1+'Workforce costs'!V$10)*(1+'Workforce costs'!V$11)</f>
        <v>0</v>
      </c>
      <c r="DA287" s="290">
        <f>BY287*'Workforce costs'!W$9*(1+'Workforce costs'!W$10)*(1+'Workforce costs'!W$11)</f>
        <v>0</v>
      </c>
      <c r="DB287" s="290">
        <f>BZ287*'Workforce costs'!X$9*(1+'Workforce costs'!X$10)*(1+'Workforce costs'!X$11)</f>
        <v>0</v>
      </c>
      <c r="DC287" s="290">
        <f>CA287*'Workforce costs'!Y$9*(1+'Workforce costs'!Y$10)*(1+'Workforce costs'!Y$11)</f>
        <v>0</v>
      </c>
      <c r="DD287" s="290">
        <f>CB287*'Workforce costs'!Z$9*(1+'Workforce costs'!Z$10)*(1+'Workforce costs'!Z$11)</f>
        <v>0</v>
      </c>
      <c r="DE287" s="290">
        <f>CC287*'Workforce costs'!AA$9*(1+'Workforce costs'!AA$10)*(1+'Workforce costs'!AA$11)</f>
        <v>0</v>
      </c>
      <c r="DF287" s="290">
        <f>CD287*'Workforce costs'!AB$9*(1+'Workforce costs'!AB$10)*(1+'Workforce costs'!AB$11)</f>
        <v>0</v>
      </c>
    </row>
    <row r="288" spans="1:110" x14ac:dyDescent="0.3">
      <c r="A288" s="2" t="str">
        <f>Outputs!$A$4</f>
        <v>Australia</v>
      </c>
      <c r="B288" s="2" t="str">
        <f t="shared" si="35"/>
        <v>Australia 18to24</v>
      </c>
      <c r="C288" s="30">
        <f>VLOOKUP($B288,Populations!$D$15:$H$1920,3,FALSE)</f>
        <v>2374194</v>
      </c>
      <c r="D288" s="255">
        <f>IF(OR($H288="General pop",$H288="Schools",$H288="Workplace",$H288="Skills Training",$H288="Digital Supports"),1,VLOOKUP($B288,Populations!$D$15:$H$1920,5,FALSE))</f>
        <v>1</v>
      </c>
      <c r="E288" s="88">
        <f>VLOOKUP(I288,Epidemiology!$C$10:$H$47,6,FALSE)</f>
        <v>820</v>
      </c>
      <c r="F288" s="102">
        <f>'Care profiles'!R289</f>
        <v>1</v>
      </c>
      <c r="G288" s="15" t="str">
        <f>'Care profiles'!A289</f>
        <v>18to24</v>
      </c>
      <c r="H288" s="15" t="str">
        <f>'Care profiles'!B289</f>
        <v>Attempts</v>
      </c>
      <c r="I288" s="15" t="str">
        <f>'Care profiles'!C289</f>
        <v>Attempts_18-24yrs</v>
      </c>
      <c r="J288" s="15" t="str">
        <f>'Care profiles'!D289</f>
        <v>Care profile</v>
      </c>
      <c r="K288" s="15" t="str">
        <f>'Care profiles'!E289</f>
        <v>Individual Carer Peer Support – Service Navigation</v>
      </c>
      <c r="L288" s="104">
        <f>'Care profiles'!F289</f>
        <v>0.16</v>
      </c>
      <c r="M288" s="15">
        <f>'Care profiles'!G289</f>
        <v>3</v>
      </c>
      <c r="N288" s="15">
        <f>'Care profiles'!H289</f>
        <v>30</v>
      </c>
      <c r="O288" s="15" t="str">
        <f>'Care profiles'!I289</f>
        <v>min</v>
      </c>
      <c r="P288" s="15" t="str">
        <f>'Care profiles'!J289</f>
        <v>Peer Worker</v>
      </c>
      <c r="Q288" s="15" t="str">
        <f>'Care profiles'!K289</f>
        <v>n/a</v>
      </c>
      <c r="R288" s="15" t="str">
        <f>'Care profiles'!M289</f>
        <v>N</v>
      </c>
      <c r="S288" s="15" t="str">
        <f>'Care profiles'!O289</f>
        <v>Y</v>
      </c>
      <c r="T288" s="15" t="str">
        <f>'Care profiles'!Q289</f>
        <v>N</v>
      </c>
      <c r="U288" s="30">
        <f t="shared" si="36"/>
        <v>19468.390800000001</v>
      </c>
      <c r="V288" s="30">
        <f t="shared" si="37"/>
        <v>3114.942528</v>
      </c>
      <c r="W288" s="30">
        <f>IF(M288="n/a",0,IF(O288="days",V288*M288*(1+(VLOOKUP(K288,'Bed parameters'!$A$9:$G$12,7,FALSE))),V288*M288))</f>
        <v>9344.8275840000006</v>
      </c>
      <c r="X288" s="30">
        <f t="shared" si="38"/>
        <v>4672.4137920000003</v>
      </c>
      <c r="Y288" s="30">
        <f t="shared" si="39"/>
        <v>0</v>
      </c>
      <c r="Z288" s="113">
        <f>_xlfn.IFNA(Y288/((VLOOKUP(K288,'Bed parameters'!$A$9:$G$12,3,FALSE))*(VLOOKUP(K288,'Bed parameters'!$A$9:$G$12,5,FALSE))),0)</f>
        <v>0</v>
      </c>
      <c r="AA288" s="30">
        <f t="shared" si="40"/>
        <v>4672.4137920000003</v>
      </c>
      <c r="AB288" s="30">
        <f>_xlfn.IFNA(IF($O288="days",$Y288*(VLOOKUP($K288,'Bed parameters'!$A$9:$I$12,9,FALSE))*$F288*(VLOOKUP($Q288,'Workforce distribution'!$C$8:$AD$30,AB$7,FALSE)),IF($Q288="n/a",(IF($P288=AB$6,$X288*$F288,0)),$X288*$F288*(VLOOKUP($Q288,'Workforce distribution'!$C$8:$AD$30,AB$7,FALSE)))),0)</f>
        <v>0</v>
      </c>
      <c r="AC288" s="30">
        <f>_xlfn.IFNA(IF($O288="days",$Y288*(VLOOKUP($K288,'Bed parameters'!$A$9:$I$12,9,FALSE))*$F288*(VLOOKUP($Q288,'Workforce distribution'!$C$8:$AD$30,AC$7,FALSE)),IF($Q288="n/a",(IF($P288=AC$6,$X288*$F288,0)),$X288*$F288*(VLOOKUP($Q288,'Workforce distribution'!$C$8:$AD$30,AC$7,FALSE)))),0)</f>
        <v>0</v>
      </c>
      <c r="AD288" s="30">
        <f>_xlfn.IFNA(IF($O288="days",$Y288*(VLOOKUP($K288,'Bed parameters'!$A$9:$I$12,9,FALSE))*$F288*(VLOOKUP($Q288,'Workforce distribution'!$C$8:$AD$30,AD$7,FALSE)),IF($Q288="n/a",(IF($P288=AD$6,$X288*$F288,0)),$X288*$F288*(VLOOKUP($Q288,'Workforce distribution'!$C$8:$AD$30,AD$7,FALSE)))),0)</f>
        <v>0</v>
      </c>
      <c r="AE288" s="30">
        <f>_xlfn.IFNA(IF($O288="days",$Y288*(VLOOKUP($K288,'Bed parameters'!$A$9:$I$12,9,FALSE))*$F288*(VLOOKUP($Q288,'Workforce distribution'!$C$8:$AD$30,AE$7,FALSE)),IF($Q288="n/a",(IF($P288=AE$6,$X288*$F288,0)),$X288*$F288*(VLOOKUP($Q288,'Workforce distribution'!$C$8:$AD$30,AE$7,FALSE)))),0)</f>
        <v>4672.4137920000003</v>
      </c>
      <c r="AF288" s="30">
        <f>_xlfn.IFNA(IF($O288="days",$Y288*(VLOOKUP($K288,'Bed parameters'!$A$9:$I$12,9,FALSE))*$F288*(VLOOKUP($Q288,'Workforce distribution'!$C$8:$AD$30,AF$7,FALSE)),IF($Q288="n/a",(IF($P288=AF$6,$X288*$F288,0)),$X288*$F288*(VLOOKUP($Q288,'Workforce distribution'!$C$8:$AD$30,AF$7,FALSE)))),0)</f>
        <v>0</v>
      </c>
      <c r="AG288" s="30">
        <f>_xlfn.IFNA(IF($O288="days",$Y288*(VLOOKUP($K288,'Bed parameters'!$A$9:$I$12,9,FALSE))*$F288*(VLOOKUP($Q288,'Workforce distribution'!$C$8:$AD$30,AG$7,FALSE)),IF($Q288="n/a",(IF($P288=AG$6,$X288*$F288,0)),$X288*$F288*(VLOOKUP($Q288,'Workforce distribution'!$C$8:$AD$30,AG$7,FALSE)))),0)</f>
        <v>0</v>
      </c>
      <c r="AH288" s="30">
        <f>_xlfn.IFNA(IF($O288="days",$Y288*(VLOOKUP($K288,'Bed parameters'!$A$9:$I$12,9,FALSE))*$F288*(VLOOKUP($Q288,'Workforce distribution'!$C$8:$AD$30,AH$7,FALSE)),IF($Q288="n/a",(IF($P288=AH$6,$X288*$F288,0)),$X288*$F288*(VLOOKUP($Q288,'Workforce distribution'!$C$8:$AD$30,AH$7,FALSE)))),0)</f>
        <v>0</v>
      </c>
      <c r="AI288" s="30">
        <f>_xlfn.IFNA(IF($O288="days",$Y288*(VLOOKUP($K288,'Bed parameters'!$A$9:$I$12,9,FALSE))*$F288*(VLOOKUP($Q288,'Workforce distribution'!$C$8:$AD$30,AI$7,FALSE)),IF($Q288="n/a",(IF($P288=AI$6,$X288*$F288,0)),$X288*$F288*(VLOOKUP($Q288,'Workforce distribution'!$C$8:$AD$30,AI$7,FALSE)))),0)</f>
        <v>0</v>
      </c>
      <c r="AJ288" s="30">
        <f>_xlfn.IFNA(IF($O288="days",$Y288*(VLOOKUP($K288,'Bed parameters'!$A$9:$I$12,9,FALSE))*$F288*(VLOOKUP($Q288,'Workforce distribution'!$C$8:$AD$30,AJ$7,FALSE)),IF($Q288="n/a",(IF($P288=AJ$6,$X288*$F288,0)),$X288*$F288*(VLOOKUP($Q288,'Workforce distribution'!$C$8:$AD$30,AJ$7,FALSE)))),0)</f>
        <v>0</v>
      </c>
      <c r="AK288" s="30">
        <f>_xlfn.IFNA(IF($O288="days",$Y288*(VLOOKUP($K288,'Bed parameters'!$A$9:$I$12,9,FALSE))*$F288*(VLOOKUP($Q288,'Workforce distribution'!$C$8:$AD$30,AK$7,FALSE)),IF($Q288="n/a",(IF($P288=AK$6,$X288*$F288,0)),$X288*$F288*(VLOOKUP($Q288,'Workforce distribution'!$C$8:$AD$30,AK$7,FALSE)))),0)</f>
        <v>0</v>
      </c>
      <c r="AL288" s="30">
        <f>_xlfn.IFNA(IF($O288="days",$Y288*(VLOOKUP($K288,'Bed parameters'!$A$9:$I$12,9,FALSE))*$F288*(VLOOKUP($Q288,'Workforce distribution'!$C$8:$AD$30,AL$7,FALSE)),IF($Q288="n/a",(IF($P288=AL$6,$X288*$F288,0)),$X288*$F288*(VLOOKUP($Q288,'Workforce distribution'!$C$8:$AD$30,AL$7,FALSE)))),0)</f>
        <v>0</v>
      </c>
      <c r="AM288" s="30">
        <f>_xlfn.IFNA(IF($O288="days",$Y288*(VLOOKUP($K288,'Bed parameters'!$A$9:$I$12,9,FALSE))*$F288*(VLOOKUP($Q288,'Workforce distribution'!$C$8:$AD$30,AM$7,FALSE)),IF($Q288="n/a",(IF($P288=AM$6,$X288*$F288,0)),$X288*$F288*(VLOOKUP($Q288,'Workforce distribution'!$C$8:$AD$30,AM$7,FALSE)))),0)</f>
        <v>0</v>
      </c>
      <c r="AN288" s="30">
        <f>_xlfn.IFNA(IF($O288="days",$Y288*(VLOOKUP($K288,'Bed parameters'!$A$9:$I$12,9,FALSE))*$F288*(VLOOKUP($Q288,'Workforce distribution'!$C$8:$AD$30,AN$7,FALSE)),IF($Q288="n/a",(IF($P288=AN$6,$X288*$F288,0)),$X288*$F288*(VLOOKUP($Q288,'Workforce distribution'!$C$8:$AD$30,AN$7,FALSE)))),0)</f>
        <v>0</v>
      </c>
      <c r="AO288" s="30">
        <f>_xlfn.IFNA(IF($O288="days",$Y288*(VLOOKUP($K288,'Bed parameters'!$A$9:$I$12,9,FALSE))*$F288*(VLOOKUP($Q288,'Workforce distribution'!$C$8:$AD$30,AO$7,FALSE)),IF($Q288="n/a",(IF($P288=AO$6,$X288*$F288,0)),$X288*$F288*(VLOOKUP($Q288,'Workforce distribution'!$C$8:$AD$30,AO$7,FALSE)))),0)</f>
        <v>0</v>
      </c>
      <c r="AP288" s="30">
        <f>_xlfn.IFNA(IF($O288="days",$Y288*(VLOOKUP($K288,'Bed parameters'!$A$9:$I$12,9,FALSE))*$F288*(VLOOKUP($Q288,'Workforce distribution'!$C$8:$AD$30,AP$7,FALSE)),IF($Q288="n/a",(IF($P288=AP$6,$X288*$F288,0)),$X288*$F288*(VLOOKUP($Q288,'Workforce distribution'!$C$8:$AD$30,AP$7,FALSE)))),0)</f>
        <v>0</v>
      </c>
      <c r="AQ288" s="30">
        <f>_xlfn.IFNA(IF($O288="days",$Y288*(VLOOKUP($K288,'Bed parameters'!$A$9:$I$12,9,FALSE))*$F288*(VLOOKUP($Q288,'Workforce distribution'!$C$8:$AD$30,AQ$7,FALSE)),IF($Q288="n/a",(IF($P288=AQ$6,$X288*$F288,0)),$X288*$F288*(VLOOKUP($Q288,'Workforce distribution'!$C$8:$AD$30,AQ$7,FALSE)))),0)</f>
        <v>0</v>
      </c>
      <c r="AR288" s="30">
        <f>_xlfn.IFNA(IF($O288="days",$Y288*(VLOOKUP($K288,'Bed parameters'!$A$9:$I$12,9,FALSE))*$F288*(VLOOKUP($Q288,'Workforce distribution'!$C$8:$AD$30,AR$7,FALSE)),IF($Q288="n/a",(IF($P288=AR$6,$X288*$F288,0)),$X288*$F288*(VLOOKUP($Q288,'Workforce distribution'!$C$8:$AD$30,AR$7,FALSE)))),0)</f>
        <v>0</v>
      </c>
      <c r="AS288" s="30">
        <f>_xlfn.IFNA(IF($O288="days",$Y288*(VLOOKUP($K288,'Bed parameters'!$A$9:$I$12,9,FALSE))*$F288*(VLOOKUP($Q288,'Workforce distribution'!$C$8:$AD$30,AS$7,FALSE)),IF($Q288="n/a",(IF($P288=AS$6,$X288*$F288,0)),$X288*$F288*(VLOOKUP($Q288,'Workforce distribution'!$C$8:$AD$30,AS$7,FALSE)))),0)</f>
        <v>0</v>
      </c>
      <c r="AT288" s="30">
        <f>_xlfn.IFNA(IF($O288="days",$Y288*(VLOOKUP($K288,'Bed parameters'!$A$9:$I$12,9,FALSE))*$F288*(VLOOKUP($Q288,'Workforce distribution'!$C$8:$AD$30,AT$7,FALSE)),IF($Q288="n/a",(IF($P288=AT$6,$X288*$F288,0)),$X288*$F288*(VLOOKUP($Q288,'Workforce distribution'!$C$8:$AD$30,AT$7,FALSE)))),0)</f>
        <v>0</v>
      </c>
      <c r="AU288" s="30">
        <f>_xlfn.IFNA(IF($O288="days",$Y288*(VLOOKUP($K288,'Bed parameters'!$A$9:$I$12,9,FALSE))*$F288*(VLOOKUP($Q288,'Workforce distribution'!$C$8:$AD$30,AU$7,FALSE)),IF($Q288="n/a",(IF($P288=AU$6,$X288*$F288,0)),$X288*$F288*(VLOOKUP($Q288,'Workforce distribution'!$C$8:$AD$30,AU$7,FALSE)))),0)</f>
        <v>0</v>
      </c>
      <c r="AV288" s="30">
        <f>_xlfn.IFNA(IF($O288="days",$Y288*(VLOOKUP($K288,'Bed parameters'!$A$9:$I$12,9,FALSE))*$F288*(VLOOKUP($Q288,'Workforce distribution'!$C$8:$AD$30,AV$7,FALSE)),IF($Q288="n/a",(IF($P288=AV$6,$X288*$F288,0)),$X288*$F288*(VLOOKUP($Q288,'Workforce distribution'!$C$8:$AD$30,AV$7,FALSE)))),0)</f>
        <v>0</v>
      </c>
      <c r="AW288" s="30">
        <f>_xlfn.IFNA(IF($O288="days",$Y288*(VLOOKUP($K288,'Bed parameters'!$A$9:$I$12,9,FALSE))*$F288*(VLOOKUP($Q288,'Workforce distribution'!$C$8:$AD$30,AW$7,FALSE)),IF($Q288="n/a",(IF($P288=AW$6,$X288*$F288,0)),$X288*$F288*(VLOOKUP($Q288,'Workforce distribution'!$C$8:$AD$30,AW$7,FALSE)))),0)</f>
        <v>0</v>
      </c>
      <c r="AX288" s="30">
        <f>_xlfn.IFNA(IF($O288="days",$Y288*(VLOOKUP($K288,'Bed parameters'!$A$9:$I$12,9,FALSE))*$F288*(VLOOKUP($Q288,'Workforce distribution'!$C$8:$AD$30,AX$7,FALSE)),IF($Q288="n/a",(IF($P288=AX$6,$X288*$F288,0)),$X288*$F288*(VLOOKUP($Q288,'Workforce distribution'!$C$8:$AD$30,AX$7,FALSE)))),0)</f>
        <v>0</v>
      </c>
      <c r="AY288" s="30">
        <f>_xlfn.IFNA(IF($O288="days",$Y288*(VLOOKUP($K288,'Bed parameters'!$A$9:$I$12,9,FALSE))*$F288*(VLOOKUP($Q288,'Workforce distribution'!$C$8:$AD$30,AY$7,FALSE)),IF($Q288="n/a",(IF($P288=AY$6,$X288*$F288,0)),$X288*$F288*(VLOOKUP($Q288,'Workforce distribution'!$C$8:$AD$30,AY$7,FALSE)))),0)</f>
        <v>0</v>
      </c>
      <c r="AZ288" s="30">
        <f>_xlfn.IFNA(IF($O288="days",$Y288*(VLOOKUP($K288,'Bed parameters'!$A$9:$I$12,9,FALSE))*$F288*(VLOOKUP($Q288,'Workforce distribution'!$C$8:$AD$30,AZ$7,FALSE)),IF($Q288="n/a",(IF($P288=AZ$6,$X288*$F288,0)),$X288*$F288*(VLOOKUP($Q288,'Workforce distribution'!$C$8:$AD$30,AZ$7,FALSE)))),0)</f>
        <v>0</v>
      </c>
      <c r="BA288" s="30">
        <f>_xlfn.IFNA(IF($O288="days",$Y288*(VLOOKUP($K288,'Bed parameters'!$A$9:$I$12,9,FALSE))*$F288*(VLOOKUP($Q288,'Workforce distribution'!$C$8:$AD$30,BA$7,FALSE)),IF($Q288="n/a",(IF($P288=BA$6,$X288*$F288,0)),$X288*$F288*(VLOOKUP($Q288,'Workforce distribution'!$C$8:$AD$30,BA$7,FALSE)))),0)</f>
        <v>0</v>
      </c>
      <c r="BB288" s="30">
        <f>_xlfn.IFNA(IF($O288="days",$Y288*(VLOOKUP($K288,'Bed parameters'!$A$9:$I$12,9,FALSE))*$F288*(VLOOKUP($Q288,'Workforce distribution'!$C$8:$AD$30,BB$7,FALSE)),IF($Q288="n/a",(IF($P288=BB$6,$X288*$F288,0)),$X288*$F288*(VLOOKUP($Q288,'Workforce distribution'!$C$8:$AD$30,BB$7,FALSE)))),0)</f>
        <v>0</v>
      </c>
      <c r="BC288" s="149">
        <f t="shared" si="41"/>
        <v>4.0655690648731495</v>
      </c>
      <c r="BD288" s="288">
        <f>IF($Q288="n/a",(IF('Workforce hours'!D$30=0,0,(AB288/'Workforce hours'!D$30))),(IF(VLOOKUP($Q288,'Workforce hours'!$C$8:$AD$30,BD$7,FALSE)=0,0,(AB288/(VLOOKUP($Q288,'Workforce hours'!$C$8:$AD$30,BD$7,FALSE))))))</f>
        <v>0</v>
      </c>
      <c r="BE288" s="288">
        <f>IF($Q288="n/a",(IF('Workforce hours'!E$30=0,0,(AC288/'Workforce hours'!E$30))),(IF(VLOOKUP($Q288,'Workforce hours'!$C$8:$AD$30,BE$7,FALSE)=0,0,(AC288/(VLOOKUP($Q288,'Workforce hours'!$C$8:$AD$30,BE$7,FALSE))))))</f>
        <v>0</v>
      </c>
      <c r="BF288" s="288">
        <f>IF($Q288="n/a",(IF('Workforce hours'!F$30=0,0,(AD288/'Workforce hours'!F$30))),(IF(VLOOKUP($Q288,'Workforce hours'!$C$8:$AD$30,BF$7,FALSE)=0,0,(AD288/(VLOOKUP($Q288,'Workforce hours'!$C$8:$AD$30,BF$7,FALSE))))))</f>
        <v>0</v>
      </c>
      <c r="BG288" s="288">
        <f>IF($Q288="n/a",(IF('Workforce hours'!G$30=0,0,(AE288/'Workforce hours'!G$30))),(IF(VLOOKUP($Q288,'Workforce hours'!$C$8:$AD$30,BG$7,FALSE)=0,0,(AE288/(VLOOKUP($Q288,'Workforce hours'!$C$8:$AD$30,BG$7,FALSE))))))</f>
        <v>4.0655690648731495</v>
      </c>
      <c r="BH288" s="288">
        <f>IF($Q288="n/a",(IF('Workforce hours'!H$30=0,0,(AF288/'Workforce hours'!H$30))),(IF(VLOOKUP($Q288,'Workforce hours'!$C$8:$AD$30,BH$7,FALSE)=0,0,(AF288/(VLOOKUP($Q288,'Workforce hours'!$C$8:$AD$30,BH$7,FALSE))))))</f>
        <v>0</v>
      </c>
      <c r="BI288" s="288">
        <f>IF($Q288="n/a",(IF('Workforce hours'!I$30=0,0,(AG288/'Workforce hours'!I$30))),(IF(VLOOKUP($Q288,'Workforce hours'!$C$8:$AD$30,BI$7,FALSE)=0,0,(AG288/(VLOOKUP($Q288,'Workforce hours'!$C$8:$AD$30,BI$7,FALSE))))))</f>
        <v>0</v>
      </c>
      <c r="BJ288" s="288">
        <f>IF($Q288="n/a",(IF('Workforce hours'!J$30=0,0,(AH288/'Workforce hours'!J$30))),(IF(VLOOKUP($Q288,'Workforce hours'!$C$8:$AD$30,BJ$7,FALSE)=0,0,(AH288/(VLOOKUP($Q288,'Workforce hours'!$C$8:$AD$30,BJ$7,FALSE))))))</f>
        <v>0</v>
      </c>
      <c r="BK288" s="288">
        <f>IF($Q288="n/a",(IF('Workforce hours'!K$30=0,0,(AI288/'Workforce hours'!K$30))),(IF(VLOOKUP($Q288,'Workforce hours'!$C$8:$AD$30,BK$7,FALSE)=0,0,(AI288/(VLOOKUP($Q288,'Workforce hours'!$C$8:$AD$30,BK$7,FALSE))))))</f>
        <v>0</v>
      </c>
      <c r="BL288" s="288">
        <f>IF($Q288="n/a",(IF('Workforce hours'!L$30=0,0,(AJ288/'Workforce hours'!L$30))),(IF(VLOOKUP($Q288,'Workforce hours'!$C$8:$AD$30,BL$7,FALSE)=0,0,(AJ288/(VLOOKUP($Q288,'Workforce hours'!$C$8:$AD$30,BL$7,FALSE))))))</f>
        <v>0</v>
      </c>
      <c r="BM288" s="288">
        <f>IF($Q288="n/a",(IF('Workforce hours'!M$30=0,0,(AK288/'Workforce hours'!M$30))),(IF(VLOOKUP($Q288,'Workforce hours'!$C$8:$AD$30,BM$7,FALSE)=0,0,(AK288/(VLOOKUP($Q288,'Workforce hours'!$C$8:$AD$30,BM$7,FALSE))))))</f>
        <v>0</v>
      </c>
      <c r="BN288" s="288">
        <f>IF($Q288="n/a",(IF('Workforce hours'!N$30=0,0,(AL288/'Workforce hours'!N$30))),(IF(VLOOKUP($Q288,'Workforce hours'!$C$8:$AD$30,BN$7,FALSE)=0,0,(AL288/(VLOOKUP($Q288,'Workforce hours'!$C$8:$AD$30,BN$7,FALSE))))))</f>
        <v>0</v>
      </c>
      <c r="BO288" s="288">
        <f>IF($Q288="n/a",(IF('Workforce hours'!O$30=0,0,(AM288/'Workforce hours'!O$30))),(IF(VLOOKUP($Q288,'Workforce hours'!$C$8:$AD$30,BO$7,FALSE)=0,0,(AM288/(VLOOKUP($Q288,'Workforce hours'!$C$8:$AD$30,BO$7,FALSE))))))</f>
        <v>0</v>
      </c>
      <c r="BP288" s="288">
        <f>IF($Q288="n/a",(IF('Workforce hours'!P$30=0,0,(AN288/'Workforce hours'!P$30))),(IF(VLOOKUP($Q288,'Workforce hours'!$C$8:$AD$30,BP$7,FALSE)=0,0,(AN288/(VLOOKUP($Q288,'Workforce hours'!$C$8:$AD$30,BP$7,FALSE))))))</f>
        <v>0</v>
      </c>
      <c r="BQ288" s="288">
        <f>IF($Q288="n/a",(IF('Workforce hours'!Q$30=0,0,(AO288/'Workforce hours'!Q$30))),(IF(VLOOKUP($Q288,'Workforce hours'!$C$8:$AD$30,BQ$7,FALSE)=0,0,(AO288/(VLOOKUP($Q288,'Workforce hours'!$C$8:$AD$30,BQ$7,FALSE))))))</f>
        <v>0</v>
      </c>
      <c r="BR288" s="288">
        <f>IF($Q288="n/a",(IF('Workforce hours'!R$30=0,0,(AP288/'Workforce hours'!R$30))),(IF(VLOOKUP($Q288,'Workforce hours'!$C$8:$AD$30,BR$7,FALSE)=0,0,(AP288/(VLOOKUP($Q288,'Workforce hours'!$C$8:$AD$30,BR$7,FALSE))))))</f>
        <v>0</v>
      </c>
      <c r="BS288" s="288">
        <f>IF($Q288="n/a",(IF('Workforce hours'!S$30=0,0,(AQ288/'Workforce hours'!S$30))),(IF(VLOOKUP($Q288,'Workforce hours'!$C$8:$AD$30,BS$7,FALSE)=0,0,(AQ288/(VLOOKUP($Q288,'Workforce hours'!$C$8:$AD$30,BS$7,FALSE))))))</f>
        <v>0</v>
      </c>
      <c r="BT288" s="288">
        <f>IF($Q288="n/a",(IF('Workforce hours'!T$30=0,0,(AR288/'Workforce hours'!T$30))),(IF(VLOOKUP($Q288,'Workforce hours'!$C$8:$AD$30,BT$7,FALSE)=0,0,(AR288/(VLOOKUP($Q288,'Workforce hours'!$C$8:$AD$30,BT$7,FALSE))))))</f>
        <v>0</v>
      </c>
      <c r="BU288" s="288">
        <f>IF($Q288="n/a",(IF('Workforce hours'!U$30=0,0,(AS288/'Workforce hours'!U$30))),(IF(VLOOKUP($Q288,'Workforce hours'!$C$8:$AD$30,BU$7,FALSE)=0,0,(AS288/(VLOOKUP($Q288,'Workforce hours'!$C$8:$AD$30,BU$7,FALSE))))))</f>
        <v>0</v>
      </c>
      <c r="BV288" s="288">
        <f>IF($Q288="n/a",(IF('Workforce hours'!V$30=0,0,(AT288/'Workforce hours'!V$30))),(IF(VLOOKUP($Q288,'Workforce hours'!$C$8:$AD$30,BV$7,FALSE)=0,0,(AT288/(VLOOKUP($Q288,'Workforce hours'!$C$8:$AD$30,BV$7,FALSE))))))</f>
        <v>0</v>
      </c>
      <c r="BW288" s="288">
        <f>IF($Q288="n/a",(IF('Workforce hours'!W$30=0,0,(AU288/'Workforce hours'!W$30))),(IF(VLOOKUP($Q288,'Workforce hours'!$C$8:$AD$30,BW$7,FALSE)=0,0,(AU288/(VLOOKUP($Q288,'Workforce hours'!$C$8:$AD$30,BW$7,FALSE))))))</f>
        <v>0</v>
      </c>
      <c r="BX288" s="288">
        <f>IF($Q288="n/a",(IF('Workforce hours'!X$30=0,0,(AV288/'Workforce hours'!X$30))),(IF(VLOOKUP($Q288,'Workforce hours'!$C$8:$AD$30,BX$7,FALSE)=0,0,(AV288/(VLOOKUP($Q288,'Workforce hours'!$C$8:$AD$30,BX$7,FALSE))))))</f>
        <v>0</v>
      </c>
      <c r="BY288" s="288">
        <f>IF($Q288="n/a",(IF('Workforce hours'!Y$30=0,0,(AW288/'Workforce hours'!Y$30))),(IF(VLOOKUP($Q288,'Workforce hours'!$C$8:$AD$30,BY$7,FALSE)=0,0,(AW288/(VLOOKUP($Q288,'Workforce hours'!$C$8:$AD$30,BY$7,FALSE))))))</f>
        <v>0</v>
      </c>
      <c r="BZ288" s="288">
        <f>IF($Q288="n/a",(IF('Workforce hours'!Z$30=0,0,(AX288/'Workforce hours'!Z$30))),(IF(VLOOKUP($Q288,'Workforce hours'!$C$8:$AD$30,BZ$7,FALSE)=0,0,(AX288/(VLOOKUP($Q288,'Workforce hours'!$C$8:$AD$30,BZ$7,FALSE))))))</f>
        <v>0</v>
      </c>
      <c r="CA288" s="288">
        <f>IF($Q288="n/a",(IF('Workforce hours'!AA$30=0,0,(AY288/'Workforce hours'!AA$30))),(IF(VLOOKUP($Q288,'Workforce hours'!$C$8:$AD$30,CA$7,FALSE)=0,0,(AY288/(VLOOKUP($Q288,'Workforce hours'!$C$8:$AD$30,CA$7,FALSE))))))</f>
        <v>0</v>
      </c>
      <c r="CB288" s="288">
        <f>IF($Q288="n/a",(IF('Workforce hours'!AB$30=0,0,(AZ288/'Workforce hours'!AB$30))),(IF(VLOOKUP($Q288,'Workforce hours'!$C$8:$AD$30,CB$7,FALSE)=0,0,(AZ288/(VLOOKUP($Q288,'Workforce hours'!$C$8:$AD$30,CB$7,FALSE))))))</f>
        <v>0</v>
      </c>
      <c r="CC288" s="288">
        <f>IF($Q288="n/a",(IF('Workforce hours'!AC$30=0,0,(BA288/'Workforce hours'!AC$30))),(IF(VLOOKUP($Q288,'Workforce hours'!$C$8:$AD$30,CC$7,FALSE)=0,0,(BA288/(VLOOKUP($Q288,'Workforce hours'!$C$8:$AD$30,CC$7,FALSE))))))</f>
        <v>0</v>
      </c>
      <c r="CD288" s="288">
        <f>IF($Q288="n/a",(IF('Workforce hours'!AD$30=0,0,(BB288/'Workforce hours'!AD$30))),(IF(VLOOKUP($Q288,'Workforce hours'!$C$8:$AD$30,CD$7,FALSE)=0,0,(BB288/(VLOOKUP($Q288,'Workforce hours'!$C$8:$AD$30,CD$7,FALSE))))))</f>
        <v>0</v>
      </c>
      <c r="CE288" s="289">
        <f t="shared" si="42"/>
        <v>0</v>
      </c>
      <c r="CF288" s="290">
        <f>BD288*'Workforce costs'!B$9*(1+'Workforce costs'!B$10)*(1+'Workforce costs'!B$11)</f>
        <v>0</v>
      </c>
      <c r="CG288" s="290">
        <f>BE288*'Workforce costs'!C$9*(1+'Workforce costs'!C$10)*(1+'Workforce costs'!C$11)</f>
        <v>0</v>
      </c>
      <c r="CH288" s="290">
        <f>BF288*'Workforce costs'!D$9*(1+'Workforce costs'!D$10)*(1+'Workforce costs'!D$11)</f>
        <v>0</v>
      </c>
      <c r="CI288" s="290">
        <f>BG288*'Workforce costs'!E$9*(1+'Workforce costs'!E$10)*(1+'Workforce costs'!E$11)</f>
        <v>0</v>
      </c>
      <c r="CJ288" s="290">
        <f>BH288*'Workforce costs'!F$9*(1+'Workforce costs'!F$10)*(1+'Workforce costs'!F$11)</f>
        <v>0</v>
      </c>
      <c r="CK288" s="290">
        <f>BI288*'Workforce costs'!G$9*(1+'Workforce costs'!G$10)*(1+'Workforce costs'!G$11)</f>
        <v>0</v>
      </c>
      <c r="CL288" s="290">
        <f>BJ288*'Workforce costs'!H$9*(1+'Workforce costs'!H$10)*(1+'Workforce costs'!H$11)</f>
        <v>0</v>
      </c>
      <c r="CM288" s="290">
        <f>BK288*'Workforce costs'!I$9*(1+'Workforce costs'!I$10)*(1+'Workforce costs'!I$11)</f>
        <v>0</v>
      </c>
      <c r="CN288" s="290">
        <f>BL288*'Workforce costs'!J$9*(1+'Workforce costs'!J$10)*(1+'Workforce costs'!J$11)</f>
        <v>0</v>
      </c>
      <c r="CO288" s="290">
        <f>BM288*'Workforce costs'!K$9*(1+'Workforce costs'!K$10)*(1+'Workforce costs'!K$11)</f>
        <v>0</v>
      </c>
      <c r="CP288" s="290">
        <f>BN288*'Workforce costs'!L$9*(1+'Workforce costs'!L$10)*(1+'Workforce costs'!L$11)</f>
        <v>0</v>
      </c>
      <c r="CQ288" s="290">
        <f>BO288*'Workforce costs'!M$9*(1+'Workforce costs'!M$10)*(1+'Workforce costs'!M$11)</f>
        <v>0</v>
      </c>
      <c r="CR288" s="290">
        <f>BP288*'Workforce costs'!N$9*(1+'Workforce costs'!N$10)*(1+'Workforce costs'!N$11)</f>
        <v>0</v>
      </c>
      <c r="CS288" s="290">
        <f>BQ288*'Workforce costs'!O$9*(1+'Workforce costs'!O$10)*(1+'Workforce costs'!O$11)</f>
        <v>0</v>
      </c>
      <c r="CT288" s="290">
        <f>BR288*'Workforce costs'!P$9*(1+'Workforce costs'!P$10)*(1+'Workforce costs'!P$11)</f>
        <v>0</v>
      </c>
      <c r="CU288" s="290">
        <f>BS288*'Workforce costs'!Q$9*(1+'Workforce costs'!Q$10)*(1+'Workforce costs'!Q$11)</f>
        <v>0</v>
      </c>
      <c r="CV288" s="290">
        <f>BT288*'Workforce costs'!R$9*(1+'Workforce costs'!R$10)*(1+'Workforce costs'!R$11)</f>
        <v>0</v>
      </c>
      <c r="CW288" s="290">
        <f>BU288*'Workforce costs'!S$9*(1+'Workforce costs'!S$10)*(1+'Workforce costs'!S$11)</f>
        <v>0</v>
      </c>
      <c r="CX288" s="290">
        <f>BV288*'Workforce costs'!T$9*(1+'Workforce costs'!T$10)*(1+'Workforce costs'!T$11)</f>
        <v>0</v>
      </c>
      <c r="CY288" s="290">
        <f>BW288*'Workforce costs'!U$9*(1+'Workforce costs'!U$10)*(1+'Workforce costs'!U$11)</f>
        <v>0</v>
      </c>
      <c r="CZ288" s="290">
        <f>BX288*'Workforce costs'!V$9*(1+'Workforce costs'!V$10)*(1+'Workforce costs'!V$11)</f>
        <v>0</v>
      </c>
      <c r="DA288" s="290">
        <f>BY288*'Workforce costs'!W$9*(1+'Workforce costs'!W$10)*(1+'Workforce costs'!W$11)</f>
        <v>0</v>
      </c>
      <c r="DB288" s="290">
        <f>BZ288*'Workforce costs'!X$9*(1+'Workforce costs'!X$10)*(1+'Workforce costs'!X$11)</f>
        <v>0</v>
      </c>
      <c r="DC288" s="290">
        <f>CA288*'Workforce costs'!Y$9*(1+'Workforce costs'!Y$10)*(1+'Workforce costs'!Y$11)</f>
        <v>0</v>
      </c>
      <c r="DD288" s="290">
        <f>CB288*'Workforce costs'!Z$9*(1+'Workforce costs'!Z$10)*(1+'Workforce costs'!Z$11)</f>
        <v>0</v>
      </c>
      <c r="DE288" s="290">
        <f>CC288*'Workforce costs'!AA$9*(1+'Workforce costs'!AA$10)*(1+'Workforce costs'!AA$11)</f>
        <v>0</v>
      </c>
      <c r="DF288" s="290">
        <f>CD288*'Workforce costs'!AB$9*(1+'Workforce costs'!AB$10)*(1+'Workforce costs'!AB$11)</f>
        <v>0</v>
      </c>
    </row>
    <row r="289" spans="1:110" x14ac:dyDescent="0.3">
      <c r="A289" s="2" t="str">
        <f>Outputs!$A$4</f>
        <v>Australia</v>
      </c>
      <c r="B289" s="2" t="str">
        <f t="shared" si="35"/>
        <v>Australia 18to24</v>
      </c>
      <c r="C289" s="30">
        <f>VLOOKUP($B289,Populations!$D$15:$H$1920,3,FALSE)</f>
        <v>2374194</v>
      </c>
      <c r="D289" s="255">
        <f>IF(OR($H289="General pop",$H289="Schools",$H289="Workplace",$H289="Skills Training",$H289="Digital Supports"),1,VLOOKUP($B289,Populations!$D$15:$H$1920,5,FALSE))</f>
        <v>1</v>
      </c>
      <c r="E289" s="88">
        <f>VLOOKUP(I289,Epidemiology!$C$10:$H$47,6,FALSE)</f>
        <v>820</v>
      </c>
      <c r="F289" s="102">
        <f>'Care profiles'!R290</f>
        <v>1</v>
      </c>
      <c r="G289" s="15" t="str">
        <f>'Care profiles'!A290</f>
        <v>18to24</v>
      </c>
      <c r="H289" s="15" t="str">
        <f>'Care profiles'!B290</f>
        <v>Attempts</v>
      </c>
      <c r="I289" s="15" t="str">
        <f>'Care profiles'!C290</f>
        <v>Attempts_18-24yrs</v>
      </c>
      <c r="J289" s="15" t="str">
        <f>'Care profiles'!D290</f>
        <v>Care profile</v>
      </c>
      <c r="K289" s="15" t="str">
        <f>'Care profiles'!E290</f>
        <v>Individual Carer Peer Support</v>
      </c>
      <c r="L289" s="104">
        <f>'Care profiles'!F290</f>
        <v>0.8</v>
      </c>
      <c r="M289" s="15">
        <f>'Care profiles'!G290</f>
        <v>10</v>
      </c>
      <c r="N289" s="15">
        <f>'Care profiles'!H290</f>
        <v>60</v>
      </c>
      <c r="O289" s="15" t="str">
        <f>'Care profiles'!I290</f>
        <v>min</v>
      </c>
      <c r="P289" s="15" t="str">
        <f>'Care profiles'!J290</f>
        <v>Peer Worker</v>
      </c>
      <c r="Q289" s="15" t="str">
        <f>'Care profiles'!K290</f>
        <v>n/a</v>
      </c>
      <c r="R289" s="15" t="str">
        <f>'Care profiles'!M290</f>
        <v>Y</v>
      </c>
      <c r="S289" s="15" t="str">
        <f>'Care profiles'!O290</f>
        <v>Y</v>
      </c>
      <c r="T289" s="15" t="str">
        <f>'Care profiles'!Q290</f>
        <v>N</v>
      </c>
      <c r="U289" s="30">
        <f t="shared" si="36"/>
        <v>19468.390800000001</v>
      </c>
      <c r="V289" s="30">
        <f t="shared" si="37"/>
        <v>15574.712640000002</v>
      </c>
      <c r="W289" s="30">
        <f>IF(M289="n/a",0,IF(O289="days",V289*M289*(1+(VLOOKUP(K289,'Bed parameters'!$A$9:$G$12,7,FALSE))),V289*M289))</f>
        <v>155747.12640000001</v>
      </c>
      <c r="X289" s="30">
        <f t="shared" si="38"/>
        <v>155747.12640000001</v>
      </c>
      <c r="Y289" s="30">
        <f t="shared" si="39"/>
        <v>0</v>
      </c>
      <c r="Z289" s="113">
        <f>_xlfn.IFNA(Y289/((VLOOKUP(K289,'Bed parameters'!$A$9:$G$12,3,FALSE))*(VLOOKUP(K289,'Bed parameters'!$A$9:$G$12,5,FALSE))),0)</f>
        <v>0</v>
      </c>
      <c r="AA289" s="30">
        <f t="shared" si="40"/>
        <v>155747.12640000001</v>
      </c>
      <c r="AB289" s="30">
        <f>_xlfn.IFNA(IF($O289="days",$Y289*(VLOOKUP($K289,'Bed parameters'!$A$9:$I$12,9,FALSE))*$F289*(VLOOKUP($Q289,'Workforce distribution'!$C$8:$AD$30,AB$7,FALSE)),IF($Q289="n/a",(IF($P289=AB$6,$X289*$F289,0)),$X289*$F289*(VLOOKUP($Q289,'Workforce distribution'!$C$8:$AD$30,AB$7,FALSE)))),0)</f>
        <v>0</v>
      </c>
      <c r="AC289" s="30">
        <f>_xlfn.IFNA(IF($O289="days",$Y289*(VLOOKUP($K289,'Bed parameters'!$A$9:$I$12,9,FALSE))*$F289*(VLOOKUP($Q289,'Workforce distribution'!$C$8:$AD$30,AC$7,FALSE)),IF($Q289="n/a",(IF($P289=AC$6,$X289*$F289,0)),$X289*$F289*(VLOOKUP($Q289,'Workforce distribution'!$C$8:$AD$30,AC$7,FALSE)))),0)</f>
        <v>0</v>
      </c>
      <c r="AD289" s="30">
        <f>_xlfn.IFNA(IF($O289="days",$Y289*(VLOOKUP($K289,'Bed parameters'!$A$9:$I$12,9,FALSE))*$F289*(VLOOKUP($Q289,'Workforce distribution'!$C$8:$AD$30,AD$7,FALSE)),IF($Q289="n/a",(IF($P289=AD$6,$X289*$F289,0)),$X289*$F289*(VLOOKUP($Q289,'Workforce distribution'!$C$8:$AD$30,AD$7,FALSE)))),0)</f>
        <v>0</v>
      </c>
      <c r="AE289" s="30">
        <f>_xlfn.IFNA(IF($O289="days",$Y289*(VLOOKUP($K289,'Bed parameters'!$A$9:$I$12,9,FALSE))*$F289*(VLOOKUP($Q289,'Workforce distribution'!$C$8:$AD$30,AE$7,FALSE)),IF($Q289="n/a",(IF($P289=AE$6,$X289*$F289,0)),$X289*$F289*(VLOOKUP($Q289,'Workforce distribution'!$C$8:$AD$30,AE$7,FALSE)))),0)</f>
        <v>155747.12640000001</v>
      </c>
      <c r="AF289" s="30">
        <f>_xlfn.IFNA(IF($O289="days",$Y289*(VLOOKUP($K289,'Bed parameters'!$A$9:$I$12,9,FALSE))*$F289*(VLOOKUP($Q289,'Workforce distribution'!$C$8:$AD$30,AF$7,FALSE)),IF($Q289="n/a",(IF($P289=AF$6,$X289*$F289,0)),$X289*$F289*(VLOOKUP($Q289,'Workforce distribution'!$C$8:$AD$30,AF$7,FALSE)))),0)</f>
        <v>0</v>
      </c>
      <c r="AG289" s="30">
        <f>_xlfn.IFNA(IF($O289="days",$Y289*(VLOOKUP($K289,'Bed parameters'!$A$9:$I$12,9,FALSE))*$F289*(VLOOKUP($Q289,'Workforce distribution'!$C$8:$AD$30,AG$7,FALSE)),IF($Q289="n/a",(IF($P289=AG$6,$X289*$F289,0)),$X289*$F289*(VLOOKUP($Q289,'Workforce distribution'!$C$8:$AD$30,AG$7,FALSE)))),0)</f>
        <v>0</v>
      </c>
      <c r="AH289" s="30">
        <f>_xlfn.IFNA(IF($O289="days",$Y289*(VLOOKUP($K289,'Bed parameters'!$A$9:$I$12,9,FALSE))*$F289*(VLOOKUP($Q289,'Workforce distribution'!$C$8:$AD$30,AH$7,FALSE)),IF($Q289="n/a",(IF($P289=AH$6,$X289*$F289,0)),$X289*$F289*(VLOOKUP($Q289,'Workforce distribution'!$C$8:$AD$30,AH$7,FALSE)))),0)</f>
        <v>0</v>
      </c>
      <c r="AI289" s="30">
        <f>_xlfn.IFNA(IF($O289="days",$Y289*(VLOOKUP($K289,'Bed parameters'!$A$9:$I$12,9,FALSE))*$F289*(VLOOKUP($Q289,'Workforce distribution'!$C$8:$AD$30,AI$7,FALSE)),IF($Q289="n/a",(IF($P289=AI$6,$X289*$F289,0)),$X289*$F289*(VLOOKUP($Q289,'Workforce distribution'!$C$8:$AD$30,AI$7,FALSE)))),0)</f>
        <v>0</v>
      </c>
      <c r="AJ289" s="30">
        <f>_xlfn.IFNA(IF($O289="days",$Y289*(VLOOKUP($K289,'Bed parameters'!$A$9:$I$12,9,FALSE))*$F289*(VLOOKUP($Q289,'Workforce distribution'!$C$8:$AD$30,AJ$7,FALSE)),IF($Q289="n/a",(IF($P289=AJ$6,$X289*$F289,0)),$X289*$F289*(VLOOKUP($Q289,'Workforce distribution'!$C$8:$AD$30,AJ$7,FALSE)))),0)</f>
        <v>0</v>
      </c>
      <c r="AK289" s="30">
        <f>_xlfn.IFNA(IF($O289="days",$Y289*(VLOOKUP($K289,'Bed parameters'!$A$9:$I$12,9,FALSE))*$F289*(VLOOKUP($Q289,'Workforce distribution'!$C$8:$AD$30,AK$7,FALSE)),IF($Q289="n/a",(IF($P289=AK$6,$X289*$F289,0)),$X289*$F289*(VLOOKUP($Q289,'Workforce distribution'!$C$8:$AD$30,AK$7,FALSE)))),0)</f>
        <v>0</v>
      </c>
      <c r="AL289" s="30">
        <f>_xlfn.IFNA(IF($O289="days",$Y289*(VLOOKUP($K289,'Bed parameters'!$A$9:$I$12,9,FALSE))*$F289*(VLOOKUP($Q289,'Workforce distribution'!$C$8:$AD$30,AL$7,FALSE)),IF($Q289="n/a",(IF($P289=AL$6,$X289*$F289,0)),$X289*$F289*(VLOOKUP($Q289,'Workforce distribution'!$C$8:$AD$30,AL$7,FALSE)))),0)</f>
        <v>0</v>
      </c>
      <c r="AM289" s="30">
        <f>_xlfn.IFNA(IF($O289="days",$Y289*(VLOOKUP($K289,'Bed parameters'!$A$9:$I$12,9,FALSE))*$F289*(VLOOKUP($Q289,'Workforce distribution'!$C$8:$AD$30,AM$7,FALSE)),IF($Q289="n/a",(IF($P289=AM$6,$X289*$F289,0)),$X289*$F289*(VLOOKUP($Q289,'Workforce distribution'!$C$8:$AD$30,AM$7,FALSE)))),0)</f>
        <v>0</v>
      </c>
      <c r="AN289" s="30">
        <f>_xlfn.IFNA(IF($O289="days",$Y289*(VLOOKUP($K289,'Bed parameters'!$A$9:$I$12,9,FALSE))*$F289*(VLOOKUP($Q289,'Workforce distribution'!$C$8:$AD$30,AN$7,FALSE)),IF($Q289="n/a",(IF($P289=AN$6,$X289*$F289,0)),$X289*$F289*(VLOOKUP($Q289,'Workforce distribution'!$C$8:$AD$30,AN$7,FALSE)))),0)</f>
        <v>0</v>
      </c>
      <c r="AO289" s="30">
        <f>_xlfn.IFNA(IF($O289="days",$Y289*(VLOOKUP($K289,'Bed parameters'!$A$9:$I$12,9,FALSE))*$F289*(VLOOKUP($Q289,'Workforce distribution'!$C$8:$AD$30,AO$7,FALSE)),IF($Q289="n/a",(IF($P289=AO$6,$X289*$F289,0)),$X289*$F289*(VLOOKUP($Q289,'Workforce distribution'!$C$8:$AD$30,AO$7,FALSE)))),0)</f>
        <v>0</v>
      </c>
      <c r="AP289" s="30">
        <f>_xlfn.IFNA(IF($O289="days",$Y289*(VLOOKUP($K289,'Bed parameters'!$A$9:$I$12,9,FALSE))*$F289*(VLOOKUP($Q289,'Workforce distribution'!$C$8:$AD$30,AP$7,FALSE)),IF($Q289="n/a",(IF($P289=AP$6,$X289*$F289,0)),$X289*$F289*(VLOOKUP($Q289,'Workforce distribution'!$C$8:$AD$30,AP$7,FALSE)))),0)</f>
        <v>0</v>
      </c>
      <c r="AQ289" s="30">
        <f>_xlfn.IFNA(IF($O289="days",$Y289*(VLOOKUP($K289,'Bed parameters'!$A$9:$I$12,9,FALSE))*$F289*(VLOOKUP($Q289,'Workforce distribution'!$C$8:$AD$30,AQ$7,FALSE)),IF($Q289="n/a",(IF($P289=AQ$6,$X289*$F289,0)),$X289*$F289*(VLOOKUP($Q289,'Workforce distribution'!$C$8:$AD$30,AQ$7,FALSE)))),0)</f>
        <v>0</v>
      </c>
      <c r="AR289" s="30">
        <f>_xlfn.IFNA(IF($O289="days",$Y289*(VLOOKUP($K289,'Bed parameters'!$A$9:$I$12,9,FALSE))*$F289*(VLOOKUP($Q289,'Workforce distribution'!$C$8:$AD$30,AR$7,FALSE)),IF($Q289="n/a",(IF($P289=AR$6,$X289*$F289,0)),$X289*$F289*(VLOOKUP($Q289,'Workforce distribution'!$C$8:$AD$30,AR$7,FALSE)))),0)</f>
        <v>0</v>
      </c>
      <c r="AS289" s="30">
        <f>_xlfn.IFNA(IF($O289="days",$Y289*(VLOOKUP($K289,'Bed parameters'!$A$9:$I$12,9,FALSE))*$F289*(VLOOKUP($Q289,'Workforce distribution'!$C$8:$AD$30,AS$7,FALSE)),IF($Q289="n/a",(IF($P289=AS$6,$X289*$F289,0)),$X289*$F289*(VLOOKUP($Q289,'Workforce distribution'!$C$8:$AD$30,AS$7,FALSE)))),0)</f>
        <v>0</v>
      </c>
      <c r="AT289" s="30">
        <f>_xlfn.IFNA(IF($O289="days",$Y289*(VLOOKUP($K289,'Bed parameters'!$A$9:$I$12,9,FALSE))*$F289*(VLOOKUP($Q289,'Workforce distribution'!$C$8:$AD$30,AT$7,FALSE)),IF($Q289="n/a",(IF($P289=AT$6,$X289*$F289,0)),$X289*$F289*(VLOOKUP($Q289,'Workforce distribution'!$C$8:$AD$30,AT$7,FALSE)))),0)</f>
        <v>0</v>
      </c>
      <c r="AU289" s="30">
        <f>_xlfn.IFNA(IF($O289="days",$Y289*(VLOOKUP($K289,'Bed parameters'!$A$9:$I$12,9,FALSE))*$F289*(VLOOKUP($Q289,'Workforce distribution'!$C$8:$AD$30,AU$7,FALSE)),IF($Q289="n/a",(IF($P289=AU$6,$X289*$F289,0)),$X289*$F289*(VLOOKUP($Q289,'Workforce distribution'!$C$8:$AD$30,AU$7,FALSE)))),0)</f>
        <v>0</v>
      </c>
      <c r="AV289" s="30">
        <f>_xlfn.IFNA(IF($O289="days",$Y289*(VLOOKUP($K289,'Bed parameters'!$A$9:$I$12,9,FALSE))*$F289*(VLOOKUP($Q289,'Workforce distribution'!$C$8:$AD$30,AV$7,FALSE)),IF($Q289="n/a",(IF($P289=AV$6,$X289*$F289,0)),$X289*$F289*(VLOOKUP($Q289,'Workforce distribution'!$C$8:$AD$30,AV$7,FALSE)))),0)</f>
        <v>0</v>
      </c>
      <c r="AW289" s="30">
        <f>_xlfn.IFNA(IF($O289="days",$Y289*(VLOOKUP($K289,'Bed parameters'!$A$9:$I$12,9,FALSE))*$F289*(VLOOKUP($Q289,'Workforce distribution'!$C$8:$AD$30,AW$7,FALSE)),IF($Q289="n/a",(IF($P289=AW$6,$X289*$F289,0)),$X289*$F289*(VLOOKUP($Q289,'Workforce distribution'!$C$8:$AD$30,AW$7,FALSE)))),0)</f>
        <v>0</v>
      </c>
      <c r="AX289" s="30">
        <f>_xlfn.IFNA(IF($O289="days",$Y289*(VLOOKUP($K289,'Bed parameters'!$A$9:$I$12,9,FALSE))*$F289*(VLOOKUP($Q289,'Workforce distribution'!$C$8:$AD$30,AX$7,FALSE)),IF($Q289="n/a",(IF($P289=AX$6,$X289*$F289,0)),$X289*$F289*(VLOOKUP($Q289,'Workforce distribution'!$C$8:$AD$30,AX$7,FALSE)))),0)</f>
        <v>0</v>
      </c>
      <c r="AY289" s="30">
        <f>_xlfn.IFNA(IF($O289="days",$Y289*(VLOOKUP($K289,'Bed parameters'!$A$9:$I$12,9,FALSE))*$F289*(VLOOKUP($Q289,'Workforce distribution'!$C$8:$AD$30,AY$7,FALSE)),IF($Q289="n/a",(IF($P289=AY$6,$X289*$F289,0)),$X289*$F289*(VLOOKUP($Q289,'Workforce distribution'!$C$8:$AD$30,AY$7,FALSE)))),0)</f>
        <v>0</v>
      </c>
      <c r="AZ289" s="30">
        <f>_xlfn.IFNA(IF($O289="days",$Y289*(VLOOKUP($K289,'Bed parameters'!$A$9:$I$12,9,FALSE))*$F289*(VLOOKUP($Q289,'Workforce distribution'!$C$8:$AD$30,AZ$7,FALSE)),IF($Q289="n/a",(IF($P289=AZ$6,$X289*$F289,0)),$X289*$F289*(VLOOKUP($Q289,'Workforce distribution'!$C$8:$AD$30,AZ$7,FALSE)))),0)</f>
        <v>0</v>
      </c>
      <c r="BA289" s="30">
        <f>_xlfn.IFNA(IF($O289="days",$Y289*(VLOOKUP($K289,'Bed parameters'!$A$9:$I$12,9,FALSE))*$F289*(VLOOKUP($Q289,'Workforce distribution'!$C$8:$AD$30,BA$7,FALSE)),IF($Q289="n/a",(IF($P289=BA$6,$X289*$F289,0)),$X289*$F289*(VLOOKUP($Q289,'Workforce distribution'!$C$8:$AD$30,BA$7,FALSE)))),0)</f>
        <v>0</v>
      </c>
      <c r="BB289" s="30">
        <f>_xlfn.IFNA(IF($O289="days",$Y289*(VLOOKUP($K289,'Bed parameters'!$A$9:$I$12,9,FALSE))*$F289*(VLOOKUP($Q289,'Workforce distribution'!$C$8:$AD$30,BB$7,FALSE)),IF($Q289="n/a",(IF($P289=BB$6,$X289*$F289,0)),$X289*$F289*(VLOOKUP($Q289,'Workforce distribution'!$C$8:$AD$30,BB$7,FALSE)))),0)</f>
        <v>0</v>
      </c>
      <c r="BC289" s="149">
        <f t="shared" si="41"/>
        <v>135.51896882910498</v>
      </c>
      <c r="BD289" s="288">
        <f>IF($Q289="n/a",(IF('Workforce hours'!D$30=0,0,(AB289/'Workforce hours'!D$30))),(IF(VLOOKUP($Q289,'Workforce hours'!$C$8:$AD$30,BD$7,FALSE)=0,0,(AB289/(VLOOKUP($Q289,'Workforce hours'!$C$8:$AD$30,BD$7,FALSE))))))</f>
        <v>0</v>
      </c>
      <c r="BE289" s="288">
        <f>IF($Q289="n/a",(IF('Workforce hours'!E$30=0,0,(AC289/'Workforce hours'!E$30))),(IF(VLOOKUP($Q289,'Workforce hours'!$C$8:$AD$30,BE$7,FALSE)=0,0,(AC289/(VLOOKUP($Q289,'Workforce hours'!$C$8:$AD$30,BE$7,FALSE))))))</f>
        <v>0</v>
      </c>
      <c r="BF289" s="288">
        <f>IF($Q289="n/a",(IF('Workforce hours'!F$30=0,0,(AD289/'Workforce hours'!F$30))),(IF(VLOOKUP($Q289,'Workforce hours'!$C$8:$AD$30,BF$7,FALSE)=0,0,(AD289/(VLOOKUP($Q289,'Workforce hours'!$C$8:$AD$30,BF$7,FALSE))))))</f>
        <v>0</v>
      </c>
      <c r="BG289" s="288">
        <f>IF($Q289="n/a",(IF('Workforce hours'!G$30=0,0,(AE289/'Workforce hours'!G$30))),(IF(VLOOKUP($Q289,'Workforce hours'!$C$8:$AD$30,BG$7,FALSE)=0,0,(AE289/(VLOOKUP($Q289,'Workforce hours'!$C$8:$AD$30,BG$7,FALSE))))))</f>
        <v>135.51896882910498</v>
      </c>
      <c r="BH289" s="288">
        <f>IF($Q289="n/a",(IF('Workforce hours'!H$30=0,0,(AF289/'Workforce hours'!H$30))),(IF(VLOOKUP($Q289,'Workforce hours'!$C$8:$AD$30,BH$7,FALSE)=0,0,(AF289/(VLOOKUP($Q289,'Workforce hours'!$C$8:$AD$30,BH$7,FALSE))))))</f>
        <v>0</v>
      </c>
      <c r="BI289" s="288">
        <f>IF($Q289="n/a",(IF('Workforce hours'!I$30=0,0,(AG289/'Workforce hours'!I$30))),(IF(VLOOKUP($Q289,'Workforce hours'!$C$8:$AD$30,BI$7,FALSE)=0,0,(AG289/(VLOOKUP($Q289,'Workforce hours'!$C$8:$AD$30,BI$7,FALSE))))))</f>
        <v>0</v>
      </c>
      <c r="BJ289" s="288">
        <f>IF($Q289="n/a",(IF('Workforce hours'!J$30=0,0,(AH289/'Workforce hours'!J$30))),(IF(VLOOKUP($Q289,'Workforce hours'!$C$8:$AD$30,BJ$7,FALSE)=0,0,(AH289/(VLOOKUP($Q289,'Workforce hours'!$C$8:$AD$30,BJ$7,FALSE))))))</f>
        <v>0</v>
      </c>
      <c r="BK289" s="288">
        <f>IF($Q289="n/a",(IF('Workforce hours'!K$30=0,0,(AI289/'Workforce hours'!K$30))),(IF(VLOOKUP($Q289,'Workforce hours'!$C$8:$AD$30,BK$7,FALSE)=0,0,(AI289/(VLOOKUP($Q289,'Workforce hours'!$C$8:$AD$30,BK$7,FALSE))))))</f>
        <v>0</v>
      </c>
      <c r="BL289" s="288">
        <f>IF($Q289="n/a",(IF('Workforce hours'!L$30=0,0,(AJ289/'Workforce hours'!L$30))),(IF(VLOOKUP($Q289,'Workforce hours'!$C$8:$AD$30,BL$7,FALSE)=0,0,(AJ289/(VLOOKUP($Q289,'Workforce hours'!$C$8:$AD$30,BL$7,FALSE))))))</f>
        <v>0</v>
      </c>
      <c r="BM289" s="288">
        <f>IF($Q289="n/a",(IF('Workforce hours'!M$30=0,0,(AK289/'Workforce hours'!M$30))),(IF(VLOOKUP($Q289,'Workforce hours'!$C$8:$AD$30,BM$7,FALSE)=0,0,(AK289/(VLOOKUP($Q289,'Workforce hours'!$C$8:$AD$30,BM$7,FALSE))))))</f>
        <v>0</v>
      </c>
      <c r="BN289" s="288">
        <f>IF($Q289="n/a",(IF('Workforce hours'!N$30=0,0,(AL289/'Workforce hours'!N$30))),(IF(VLOOKUP($Q289,'Workforce hours'!$C$8:$AD$30,BN$7,FALSE)=0,0,(AL289/(VLOOKUP($Q289,'Workforce hours'!$C$8:$AD$30,BN$7,FALSE))))))</f>
        <v>0</v>
      </c>
      <c r="BO289" s="288">
        <f>IF($Q289="n/a",(IF('Workforce hours'!O$30=0,0,(AM289/'Workforce hours'!O$30))),(IF(VLOOKUP($Q289,'Workforce hours'!$C$8:$AD$30,BO$7,FALSE)=0,0,(AM289/(VLOOKUP($Q289,'Workforce hours'!$C$8:$AD$30,BO$7,FALSE))))))</f>
        <v>0</v>
      </c>
      <c r="BP289" s="288">
        <f>IF($Q289="n/a",(IF('Workforce hours'!P$30=0,0,(AN289/'Workforce hours'!P$30))),(IF(VLOOKUP($Q289,'Workforce hours'!$C$8:$AD$30,BP$7,FALSE)=0,0,(AN289/(VLOOKUP($Q289,'Workforce hours'!$C$8:$AD$30,BP$7,FALSE))))))</f>
        <v>0</v>
      </c>
      <c r="BQ289" s="288">
        <f>IF($Q289="n/a",(IF('Workforce hours'!Q$30=0,0,(AO289/'Workforce hours'!Q$30))),(IF(VLOOKUP($Q289,'Workforce hours'!$C$8:$AD$30,BQ$7,FALSE)=0,0,(AO289/(VLOOKUP($Q289,'Workforce hours'!$C$8:$AD$30,BQ$7,FALSE))))))</f>
        <v>0</v>
      </c>
      <c r="BR289" s="288">
        <f>IF($Q289="n/a",(IF('Workforce hours'!R$30=0,0,(AP289/'Workforce hours'!R$30))),(IF(VLOOKUP($Q289,'Workforce hours'!$C$8:$AD$30,BR$7,FALSE)=0,0,(AP289/(VLOOKUP($Q289,'Workforce hours'!$C$8:$AD$30,BR$7,FALSE))))))</f>
        <v>0</v>
      </c>
      <c r="BS289" s="288">
        <f>IF($Q289="n/a",(IF('Workforce hours'!S$30=0,0,(AQ289/'Workforce hours'!S$30))),(IF(VLOOKUP($Q289,'Workforce hours'!$C$8:$AD$30,BS$7,FALSE)=0,0,(AQ289/(VLOOKUP($Q289,'Workforce hours'!$C$8:$AD$30,BS$7,FALSE))))))</f>
        <v>0</v>
      </c>
      <c r="BT289" s="288">
        <f>IF($Q289="n/a",(IF('Workforce hours'!T$30=0,0,(AR289/'Workforce hours'!T$30))),(IF(VLOOKUP($Q289,'Workforce hours'!$C$8:$AD$30,BT$7,FALSE)=0,0,(AR289/(VLOOKUP($Q289,'Workforce hours'!$C$8:$AD$30,BT$7,FALSE))))))</f>
        <v>0</v>
      </c>
      <c r="BU289" s="288">
        <f>IF($Q289="n/a",(IF('Workforce hours'!U$30=0,0,(AS289/'Workforce hours'!U$30))),(IF(VLOOKUP($Q289,'Workforce hours'!$C$8:$AD$30,BU$7,FALSE)=0,0,(AS289/(VLOOKUP($Q289,'Workforce hours'!$C$8:$AD$30,BU$7,FALSE))))))</f>
        <v>0</v>
      </c>
      <c r="BV289" s="288">
        <f>IF($Q289="n/a",(IF('Workforce hours'!V$30=0,0,(AT289/'Workforce hours'!V$30))),(IF(VLOOKUP($Q289,'Workforce hours'!$C$8:$AD$30,BV$7,FALSE)=0,0,(AT289/(VLOOKUP($Q289,'Workforce hours'!$C$8:$AD$30,BV$7,FALSE))))))</f>
        <v>0</v>
      </c>
      <c r="BW289" s="288">
        <f>IF($Q289="n/a",(IF('Workforce hours'!W$30=0,0,(AU289/'Workforce hours'!W$30))),(IF(VLOOKUP($Q289,'Workforce hours'!$C$8:$AD$30,BW$7,FALSE)=0,0,(AU289/(VLOOKUP($Q289,'Workforce hours'!$C$8:$AD$30,BW$7,FALSE))))))</f>
        <v>0</v>
      </c>
      <c r="BX289" s="288">
        <f>IF($Q289="n/a",(IF('Workforce hours'!X$30=0,0,(AV289/'Workforce hours'!X$30))),(IF(VLOOKUP($Q289,'Workforce hours'!$C$8:$AD$30,BX$7,FALSE)=0,0,(AV289/(VLOOKUP($Q289,'Workforce hours'!$C$8:$AD$30,BX$7,FALSE))))))</f>
        <v>0</v>
      </c>
      <c r="BY289" s="288">
        <f>IF($Q289="n/a",(IF('Workforce hours'!Y$30=0,0,(AW289/'Workforce hours'!Y$30))),(IF(VLOOKUP($Q289,'Workforce hours'!$C$8:$AD$30,BY$7,FALSE)=0,0,(AW289/(VLOOKUP($Q289,'Workforce hours'!$C$8:$AD$30,BY$7,FALSE))))))</f>
        <v>0</v>
      </c>
      <c r="BZ289" s="288">
        <f>IF($Q289="n/a",(IF('Workforce hours'!Z$30=0,0,(AX289/'Workforce hours'!Z$30))),(IF(VLOOKUP($Q289,'Workforce hours'!$C$8:$AD$30,BZ$7,FALSE)=0,0,(AX289/(VLOOKUP($Q289,'Workforce hours'!$C$8:$AD$30,BZ$7,FALSE))))))</f>
        <v>0</v>
      </c>
      <c r="CA289" s="288">
        <f>IF($Q289="n/a",(IF('Workforce hours'!AA$30=0,0,(AY289/'Workforce hours'!AA$30))),(IF(VLOOKUP($Q289,'Workforce hours'!$C$8:$AD$30,CA$7,FALSE)=0,0,(AY289/(VLOOKUP($Q289,'Workforce hours'!$C$8:$AD$30,CA$7,FALSE))))))</f>
        <v>0</v>
      </c>
      <c r="CB289" s="288">
        <f>IF($Q289="n/a",(IF('Workforce hours'!AB$30=0,0,(AZ289/'Workforce hours'!AB$30))),(IF(VLOOKUP($Q289,'Workforce hours'!$C$8:$AD$30,CB$7,FALSE)=0,0,(AZ289/(VLOOKUP($Q289,'Workforce hours'!$C$8:$AD$30,CB$7,FALSE))))))</f>
        <v>0</v>
      </c>
      <c r="CC289" s="288">
        <f>IF($Q289="n/a",(IF('Workforce hours'!AC$30=0,0,(BA289/'Workforce hours'!AC$30))),(IF(VLOOKUP($Q289,'Workforce hours'!$C$8:$AD$30,CC$7,FALSE)=0,0,(BA289/(VLOOKUP($Q289,'Workforce hours'!$C$8:$AD$30,CC$7,FALSE))))))</f>
        <v>0</v>
      </c>
      <c r="CD289" s="288">
        <f>IF($Q289="n/a",(IF('Workforce hours'!AD$30=0,0,(BB289/'Workforce hours'!AD$30))),(IF(VLOOKUP($Q289,'Workforce hours'!$C$8:$AD$30,CD$7,FALSE)=0,0,(BB289/(VLOOKUP($Q289,'Workforce hours'!$C$8:$AD$30,CD$7,FALSE))))))</f>
        <v>0</v>
      </c>
      <c r="CE289" s="289">
        <f t="shared" si="42"/>
        <v>0</v>
      </c>
      <c r="CF289" s="290">
        <f>BD289*'Workforce costs'!B$9*(1+'Workforce costs'!B$10)*(1+'Workforce costs'!B$11)</f>
        <v>0</v>
      </c>
      <c r="CG289" s="290">
        <f>BE289*'Workforce costs'!C$9*(1+'Workforce costs'!C$10)*(1+'Workforce costs'!C$11)</f>
        <v>0</v>
      </c>
      <c r="CH289" s="290">
        <f>BF289*'Workforce costs'!D$9*(1+'Workforce costs'!D$10)*(1+'Workforce costs'!D$11)</f>
        <v>0</v>
      </c>
      <c r="CI289" s="290">
        <f>BG289*'Workforce costs'!E$9*(1+'Workforce costs'!E$10)*(1+'Workforce costs'!E$11)</f>
        <v>0</v>
      </c>
      <c r="CJ289" s="290">
        <f>BH289*'Workforce costs'!F$9*(1+'Workforce costs'!F$10)*(1+'Workforce costs'!F$11)</f>
        <v>0</v>
      </c>
      <c r="CK289" s="290">
        <f>BI289*'Workforce costs'!G$9*(1+'Workforce costs'!G$10)*(1+'Workforce costs'!G$11)</f>
        <v>0</v>
      </c>
      <c r="CL289" s="290">
        <f>BJ289*'Workforce costs'!H$9*(1+'Workforce costs'!H$10)*(1+'Workforce costs'!H$11)</f>
        <v>0</v>
      </c>
      <c r="CM289" s="290">
        <f>BK289*'Workforce costs'!I$9*(1+'Workforce costs'!I$10)*(1+'Workforce costs'!I$11)</f>
        <v>0</v>
      </c>
      <c r="CN289" s="290">
        <f>BL289*'Workforce costs'!J$9*(1+'Workforce costs'!J$10)*(1+'Workforce costs'!J$11)</f>
        <v>0</v>
      </c>
      <c r="CO289" s="290">
        <f>BM289*'Workforce costs'!K$9*(1+'Workforce costs'!K$10)*(1+'Workforce costs'!K$11)</f>
        <v>0</v>
      </c>
      <c r="CP289" s="290">
        <f>BN289*'Workforce costs'!L$9*(1+'Workforce costs'!L$10)*(1+'Workforce costs'!L$11)</f>
        <v>0</v>
      </c>
      <c r="CQ289" s="290">
        <f>BO289*'Workforce costs'!M$9*(1+'Workforce costs'!M$10)*(1+'Workforce costs'!M$11)</f>
        <v>0</v>
      </c>
      <c r="CR289" s="290">
        <f>BP289*'Workforce costs'!N$9*(1+'Workforce costs'!N$10)*(1+'Workforce costs'!N$11)</f>
        <v>0</v>
      </c>
      <c r="CS289" s="290">
        <f>BQ289*'Workforce costs'!O$9*(1+'Workforce costs'!O$10)*(1+'Workforce costs'!O$11)</f>
        <v>0</v>
      </c>
      <c r="CT289" s="290">
        <f>BR289*'Workforce costs'!P$9*(1+'Workforce costs'!P$10)*(1+'Workforce costs'!P$11)</f>
        <v>0</v>
      </c>
      <c r="CU289" s="290">
        <f>BS289*'Workforce costs'!Q$9*(1+'Workforce costs'!Q$10)*(1+'Workforce costs'!Q$11)</f>
        <v>0</v>
      </c>
      <c r="CV289" s="290">
        <f>BT289*'Workforce costs'!R$9*(1+'Workforce costs'!R$10)*(1+'Workforce costs'!R$11)</f>
        <v>0</v>
      </c>
      <c r="CW289" s="290">
        <f>BU289*'Workforce costs'!S$9*(1+'Workforce costs'!S$10)*(1+'Workforce costs'!S$11)</f>
        <v>0</v>
      </c>
      <c r="CX289" s="290">
        <f>BV289*'Workforce costs'!T$9*(1+'Workforce costs'!T$10)*(1+'Workforce costs'!T$11)</f>
        <v>0</v>
      </c>
      <c r="CY289" s="290">
        <f>BW289*'Workforce costs'!U$9*(1+'Workforce costs'!U$10)*(1+'Workforce costs'!U$11)</f>
        <v>0</v>
      </c>
      <c r="CZ289" s="290">
        <f>BX289*'Workforce costs'!V$9*(1+'Workforce costs'!V$10)*(1+'Workforce costs'!V$11)</f>
        <v>0</v>
      </c>
      <c r="DA289" s="290">
        <f>BY289*'Workforce costs'!W$9*(1+'Workforce costs'!W$10)*(1+'Workforce costs'!W$11)</f>
        <v>0</v>
      </c>
      <c r="DB289" s="290">
        <f>BZ289*'Workforce costs'!X$9*(1+'Workforce costs'!X$10)*(1+'Workforce costs'!X$11)</f>
        <v>0</v>
      </c>
      <c r="DC289" s="290">
        <f>CA289*'Workforce costs'!Y$9*(1+'Workforce costs'!Y$10)*(1+'Workforce costs'!Y$11)</f>
        <v>0</v>
      </c>
      <c r="DD289" s="290">
        <f>CB289*'Workforce costs'!Z$9*(1+'Workforce costs'!Z$10)*(1+'Workforce costs'!Z$11)</f>
        <v>0</v>
      </c>
      <c r="DE289" s="290">
        <f>CC289*'Workforce costs'!AA$9*(1+'Workforce costs'!AA$10)*(1+'Workforce costs'!AA$11)</f>
        <v>0</v>
      </c>
      <c r="DF289" s="290">
        <f>CD289*'Workforce costs'!AB$9*(1+'Workforce costs'!AB$10)*(1+'Workforce costs'!AB$11)</f>
        <v>0</v>
      </c>
    </row>
    <row r="290" spans="1:110" x14ac:dyDescent="0.3">
      <c r="A290" s="2" t="str">
        <f>Outputs!$A$4</f>
        <v>Australia</v>
      </c>
      <c r="B290" s="2" t="str">
        <f t="shared" si="35"/>
        <v>Australia 18to24</v>
      </c>
      <c r="C290" s="30">
        <f>VLOOKUP($B290,Populations!$D$15:$H$1920,3,FALSE)</f>
        <v>2374194</v>
      </c>
      <c r="D290" s="255">
        <f>IF(OR($H290="General pop",$H290="Schools",$H290="Workplace",$H290="Skills Training",$H290="Digital Supports"),1,VLOOKUP($B290,Populations!$D$15:$H$1920,5,FALSE))</f>
        <v>1</v>
      </c>
      <c r="E290" s="88">
        <f>VLOOKUP(I290,Epidemiology!$C$10:$H$47,6,FALSE)</f>
        <v>820</v>
      </c>
      <c r="F290" s="102">
        <f>'Care profiles'!R291</f>
        <v>0.33333333333333331</v>
      </c>
      <c r="G290" s="15" t="str">
        <f>'Care profiles'!A291</f>
        <v>18to24</v>
      </c>
      <c r="H290" s="15" t="str">
        <f>'Care profiles'!B291</f>
        <v>Attempts</v>
      </c>
      <c r="I290" s="15" t="str">
        <f>'Care profiles'!C291</f>
        <v>Attempts_18-24yrs</v>
      </c>
      <c r="J290" s="15" t="str">
        <f>'Care profiles'!D291</f>
        <v>Care profile</v>
      </c>
      <c r="K290" s="15" t="str">
        <f>'Care profiles'!E291</f>
        <v>Group Carer Peer Support</v>
      </c>
      <c r="L290" s="104">
        <f>'Care profiles'!F291</f>
        <v>0.6</v>
      </c>
      <c r="M290" s="15">
        <f>'Care profiles'!G291</f>
        <v>10</v>
      </c>
      <c r="N290" s="15">
        <f>'Care profiles'!H291</f>
        <v>60</v>
      </c>
      <c r="O290" s="15" t="str">
        <f>'Care profiles'!I291</f>
        <v>min</v>
      </c>
      <c r="P290" s="15" t="str">
        <f>'Care profiles'!J291</f>
        <v>Team</v>
      </c>
      <c r="Q290" s="15" t="str">
        <f>'Care profiles'!K291</f>
        <v>Group Carer Peer Support</v>
      </c>
      <c r="R290" s="15" t="str">
        <f>'Care profiles'!M291</f>
        <v>Y</v>
      </c>
      <c r="S290" s="15" t="str">
        <f>'Care profiles'!O291</f>
        <v>Y</v>
      </c>
      <c r="T290" s="15" t="str">
        <f>'Care profiles'!Q291</f>
        <v>N</v>
      </c>
      <c r="U290" s="30">
        <f t="shared" si="36"/>
        <v>19468.390800000001</v>
      </c>
      <c r="V290" s="30">
        <f t="shared" si="37"/>
        <v>11681.03448</v>
      </c>
      <c r="W290" s="30">
        <f>IF(M290="n/a",0,IF(O290="days",V290*M290*(1+(VLOOKUP(K290,'Bed parameters'!$A$9:$G$12,7,FALSE))),V290*M290))</f>
        <v>116810.34480000001</v>
      </c>
      <c r="X290" s="30">
        <f t="shared" si="38"/>
        <v>116810.34480000001</v>
      </c>
      <c r="Y290" s="30">
        <f t="shared" si="39"/>
        <v>0</v>
      </c>
      <c r="Z290" s="113">
        <f>_xlfn.IFNA(Y290/((VLOOKUP(K290,'Bed parameters'!$A$9:$G$12,3,FALSE))*(VLOOKUP(K290,'Bed parameters'!$A$9:$G$12,5,FALSE))),0)</f>
        <v>0</v>
      </c>
      <c r="AA290" s="30">
        <f t="shared" si="40"/>
        <v>38936.781600000002</v>
      </c>
      <c r="AB290" s="30">
        <f>_xlfn.IFNA(IF($O290="days",$Y290*(VLOOKUP($K290,'Bed parameters'!$A$9:$I$12,9,FALSE))*$F290*(VLOOKUP($Q290,'Workforce distribution'!$C$8:$AD$30,AB$7,FALSE)),IF($Q290="n/a",(IF($P290=AB$6,$X290*$F290,0)),$X290*$F290*(VLOOKUP($Q290,'Workforce distribution'!$C$8:$AD$30,AB$7,FALSE)))),0)</f>
        <v>0</v>
      </c>
      <c r="AC290" s="30">
        <f>_xlfn.IFNA(IF($O290="days",$Y290*(VLOOKUP($K290,'Bed parameters'!$A$9:$I$12,9,FALSE))*$F290*(VLOOKUP($Q290,'Workforce distribution'!$C$8:$AD$30,AC$7,FALSE)),IF($Q290="n/a",(IF($P290=AC$6,$X290*$F290,0)),$X290*$F290*(VLOOKUP($Q290,'Workforce distribution'!$C$8:$AD$30,AC$7,FALSE)))),0)</f>
        <v>0</v>
      </c>
      <c r="AD290" s="30">
        <f>_xlfn.IFNA(IF($O290="days",$Y290*(VLOOKUP($K290,'Bed parameters'!$A$9:$I$12,9,FALSE))*$F290*(VLOOKUP($Q290,'Workforce distribution'!$C$8:$AD$30,AD$7,FALSE)),IF($Q290="n/a",(IF($P290=AD$6,$X290*$F290,0)),$X290*$F290*(VLOOKUP($Q290,'Workforce distribution'!$C$8:$AD$30,AD$7,FALSE)))),0)</f>
        <v>0</v>
      </c>
      <c r="AE290" s="30">
        <f>_xlfn.IFNA(IF($O290="days",$Y290*(VLOOKUP($K290,'Bed parameters'!$A$9:$I$12,9,FALSE))*$F290*(VLOOKUP($Q290,'Workforce distribution'!$C$8:$AD$30,AE$7,FALSE)),IF($Q290="n/a",(IF($P290=AE$6,$X290*$F290,0)),$X290*$F290*(VLOOKUP($Q290,'Workforce distribution'!$C$8:$AD$30,AE$7,FALSE)))),0)</f>
        <v>38936.781600000002</v>
      </c>
      <c r="AF290" s="30">
        <f>_xlfn.IFNA(IF($O290="days",$Y290*(VLOOKUP($K290,'Bed parameters'!$A$9:$I$12,9,FALSE))*$F290*(VLOOKUP($Q290,'Workforce distribution'!$C$8:$AD$30,AF$7,FALSE)),IF($Q290="n/a",(IF($P290=AF$6,$X290*$F290,0)),$X290*$F290*(VLOOKUP($Q290,'Workforce distribution'!$C$8:$AD$30,AF$7,FALSE)))),0)</f>
        <v>0</v>
      </c>
      <c r="AG290" s="30">
        <f>_xlfn.IFNA(IF($O290="days",$Y290*(VLOOKUP($K290,'Bed parameters'!$A$9:$I$12,9,FALSE))*$F290*(VLOOKUP($Q290,'Workforce distribution'!$C$8:$AD$30,AG$7,FALSE)),IF($Q290="n/a",(IF($P290=AG$6,$X290*$F290,0)),$X290*$F290*(VLOOKUP($Q290,'Workforce distribution'!$C$8:$AD$30,AG$7,FALSE)))),0)</f>
        <v>0</v>
      </c>
      <c r="AH290" s="30">
        <f>_xlfn.IFNA(IF($O290="days",$Y290*(VLOOKUP($K290,'Bed parameters'!$A$9:$I$12,9,FALSE))*$F290*(VLOOKUP($Q290,'Workforce distribution'!$C$8:$AD$30,AH$7,FALSE)),IF($Q290="n/a",(IF($P290=AH$6,$X290*$F290,0)),$X290*$F290*(VLOOKUP($Q290,'Workforce distribution'!$C$8:$AD$30,AH$7,FALSE)))),0)</f>
        <v>0</v>
      </c>
      <c r="AI290" s="30">
        <f>_xlfn.IFNA(IF($O290="days",$Y290*(VLOOKUP($K290,'Bed parameters'!$A$9:$I$12,9,FALSE))*$F290*(VLOOKUP($Q290,'Workforce distribution'!$C$8:$AD$30,AI$7,FALSE)),IF($Q290="n/a",(IF($P290=AI$6,$X290*$F290,0)),$X290*$F290*(VLOOKUP($Q290,'Workforce distribution'!$C$8:$AD$30,AI$7,FALSE)))),0)</f>
        <v>0</v>
      </c>
      <c r="AJ290" s="30">
        <f>_xlfn.IFNA(IF($O290="days",$Y290*(VLOOKUP($K290,'Bed parameters'!$A$9:$I$12,9,FALSE))*$F290*(VLOOKUP($Q290,'Workforce distribution'!$C$8:$AD$30,AJ$7,FALSE)),IF($Q290="n/a",(IF($P290=AJ$6,$X290*$F290,0)),$X290*$F290*(VLOOKUP($Q290,'Workforce distribution'!$C$8:$AD$30,AJ$7,FALSE)))),0)</f>
        <v>0</v>
      </c>
      <c r="AK290" s="30">
        <f>_xlfn.IFNA(IF($O290="days",$Y290*(VLOOKUP($K290,'Bed parameters'!$A$9:$I$12,9,FALSE))*$F290*(VLOOKUP($Q290,'Workforce distribution'!$C$8:$AD$30,AK$7,FALSE)),IF($Q290="n/a",(IF($P290=AK$6,$X290*$F290,0)),$X290*$F290*(VLOOKUP($Q290,'Workforce distribution'!$C$8:$AD$30,AK$7,FALSE)))),0)</f>
        <v>0</v>
      </c>
      <c r="AL290" s="30">
        <f>_xlfn.IFNA(IF($O290="days",$Y290*(VLOOKUP($K290,'Bed parameters'!$A$9:$I$12,9,FALSE))*$F290*(VLOOKUP($Q290,'Workforce distribution'!$C$8:$AD$30,AL$7,FALSE)),IF($Q290="n/a",(IF($P290=AL$6,$X290*$F290,0)),$X290*$F290*(VLOOKUP($Q290,'Workforce distribution'!$C$8:$AD$30,AL$7,FALSE)))),0)</f>
        <v>0</v>
      </c>
      <c r="AM290" s="30">
        <f>_xlfn.IFNA(IF($O290="days",$Y290*(VLOOKUP($K290,'Bed parameters'!$A$9:$I$12,9,FALSE))*$F290*(VLOOKUP($Q290,'Workforce distribution'!$C$8:$AD$30,AM$7,FALSE)),IF($Q290="n/a",(IF($P290=AM$6,$X290*$F290,0)),$X290*$F290*(VLOOKUP($Q290,'Workforce distribution'!$C$8:$AD$30,AM$7,FALSE)))),0)</f>
        <v>0</v>
      </c>
      <c r="AN290" s="30">
        <f>_xlfn.IFNA(IF($O290="days",$Y290*(VLOOKUP($K290,'Bed parameters'!$A$9:$I$12,9,FALSE))*$F290*(VLOOKUP($Q290,'Workforce distribution'!$C$8:$AD$30,AN$7,FALSE)),IF($Q290="n/a",(IF($P290=AN$6,$X290*$F290,0)),$X290*$F290*(VLOOKUP($Q290,'Workforce distribution'!$C$8:$AD$30,AN$7,FALSE)))),0)</f>
        <v>0</v>
      </c>
      <c r="AO290" s="30">
        <f>_xlfn.IFNA(IF($O290="days",$Y290*(VLOOKUP($K290,'Bed parameters'!$A$9:$I$12,9,FALSE))*$F290*(VLOOKUP($Q290,'Workforce distribution'!$C$8:$AD$30,AO$7,FALSE)),IF($Q290="n/a",(IF($P290=AO$6,$X290*$F290,0)),$X290*$F290*(VLOOKUP($Q290,'Workforce distribution'!$C$8:$AD$30,AO$7,FALSE)))),0)</f>
        <v>0</v>
      </c>
      <c r="AP290" s="30">
        <f>_xlfn.IFNA(IF($O290="days",$Y290*(VLOOKUP($K290,'Bed parameters'!$A$9:$I$12,9,FALSE))*$F290*(VLOOKUP($Q290,'Workforce distribution'!$C$8:$AD$30,AP$7,FALSE)),IF($Q290="n/a",(IF($P290=AP$6,$X290*$F290,0)),$X290*$F290*(VLOOKUP($Q290,'Workforce distribution'!$C$8:$AD$30,AP$7,FALSE)))),0)</f>
        <v>0</v>
      </c>
      <c r="AQ290" s="30">
        <f>_xlfn.IFNA(IF($O290="days",$Y290*(VLOOKUP($K290,'Bed parameters'!$A$9:$I$12,9,FALSE))*$F290*(VLOOKUP($Q290,'Workforce distribution'!$C$8:$AD$30,AQ$7,FALSE)),IF($Q290="n/a",(IF($P290=AQ$6,$X290*$F290,0)),$X290*$F290*(VLOOKUP($Q290,'Workforce distribution'!$C$8:$AD$30,AQ$7,FALSE)))),0)</f>
        <v>0</v>
      </c>
      <c r="AR290" s="30">
        <f>_xlfn.IFNA(IF($O290="days",$Y290*(VLOOKUP($K290,'Bed parameters'!$A$9:$I$12,9,FALSE))*$F290*(VLOOKUP($Q290,'Workforce distribution'!$C$8:$AD$30,AR$7,FALSE)),IF($Q290="n/a",(IF($P290=AR$6,$X290*$F290,0)),$X290*$F290*(VLOOKUP($Q290,'Workforce distribution'!$C$8:$AD$30,AR$7,FALSE)))),0)</f>
        <v>0</v>
      </c>
      <c r="AS290" s="30">
        <f>_xlfn.IFNA(IF($O290="days",$Y290*(VLOOKUP($K290,'Bed parameters'!$A$9:$I$12,9,FALSE))*$F290*(VLOOKUP($Q290,'Workforce distribution'!$C$8:$AD$30,AS$7,FALSE)),IF($Q290="n/a",(IF($P290=AS$6,$X290*$F290,0)),$X290*$F290*(VLOOKUP($Q290,'Workforce distribution'!$C$8:$AD$30,AS$7,FALSE)))),0)</f>
        <v>0</v>
      </c>
      <c r="AT290" s="30">
        <f>_xlfn.IFNA(IF($O290="days",$Y290*(VLOOKUP($K290,'Bed parameters'!$A$9:$I$12,9,FALSE))*$F290*(VLOOKUP($Q290,'Workforce distribution'!$C$8:$AD$30,AT$7,FALSE)),IF($Q290="n/a",(IF($P290=AT$6,$X290*$F290,0)),$X290*$F290*(VLOOKUP($Q290,'Workforce distribution'!$C$8:$AD$30,AT$7,FALSE)))),0)</f>
        <v>0</v>
      </c>
      <c r="AU290" s="30">
        <f>_xlfn.IFNA(IF($O290="days",$Y290*(VLOOKUP($K290,'Bed parameters'!$A$9:$I$12,9,FALSE))*$F290*(VLOOKUP($Q290,'Workforce distribution'!$C$8:$AD$30,AU$7,FALSE)),IF($Q290="n/a",(IF($P290=AU$6,$X290*$F290,0)),$X290*$F290*(VLOOKUP($Q290,'Workforce distribution'!$C$8:$AD$30,AU$7,FALSE)))),0)</f>
        <v>0</v>
      </c>
      <c r="AV290" s="30">
        <f>_xlfn.IFNA(IF($O290="days",$Y290*(VLOOKUP($K290,'Bed parameters'!$A$9:$I$12,9,FALSE))*$F290*(VLOOKUP($Q290,'Workforce distribution'!$C$8:$AD$30,AV$7,FALSE)),IF($Q290="n/a",(IF($P290=AV$6,$X290*$F290,0)),$X290*$F290*(VLOOKUP($Q290,'Workforce distribution'!$C$8:$AD$30,AV$7,FALSE)))),0)</f>
        <v>0</v>
      </c>
      <c r="AW290" s="30">
        <f>_xlfn.IFNA(IF($O290="days",$Y290*(VLOOKUP($K290,'Bed parameters'!$A$9:$I$12,9,FALSE))*$F290*(VLOOKUP($Q290,'Workforce distribution'!$C$8:$AD$30,AW$7,FALSE)),IF($Q290="n/a",(IF($P290=AW$6,$X290*$F290,0)),$X290*$F290*(VLOOKUP($Q290,'Workforce distribution'!$C$8:$AD$30,AW$7,FALSE)))),0)</f>
        <v>0</v>
      </c>
      <c r="AX290" s="30">
        <f>_xlfn.IFNA(IF($O290="days",$Y290*(VLOOKUP($K290,'Bed parameters'!$A$9:$I$12,9,FALSE))*$F290*(VLOOKUP($Q290,'Workforce distribution'!$C$8:$AD$30,AX$7,FALSE)),IF($Q290="n/a",(IF($P290=AX$6,$X290*$F290,0)),$X290*$F290*(VLOOKUP($Q290,'Workforce distribution'!$C$8:$AD$30,AX$7,FALSE)))),0)</f>
        <v>0</v>
      </c>
      <c r="AY290" s="30">
        <f>_xlfn.IFNA(IF($O290="days",$Y290*(VLOOKUP($K290,'Bed parameters'!$A$9:$I$12,9,FALSE))*$F290*(VLOOKUP($Q290,'Workforce distribution'!$C$8:$AD$30,AY$7,FALSE)),IF($Q290="n/a",(IF($P290=AY$6,$X290*$F290,0)),$X290*$F290*(VLOOKUP($Q290,'Workforce distribution'!$C$8:$AD$30,AY$7,FALSE)))),0)</f>
        <v>0</v>
      </c>
      <c r="AZ290" s="30">
        <f>_xlfn.IFNA(IF($O290="days",$Y290*(VLOOKUP($K290,'Bed parameters'!$A$9:$I$12,9,FALSE))*$F290*(VLOOKUP($Q290,'Workforce distribution'!$C$8:$AD$30,AZ$7,FALSE)),IF($Q290="n/a",(IF($P290=AZ$6,$X290*$F290,0)),$X290*$F290*(VLOOKUP($Q290,'Workforce distribution'!$C$8:$AD$30,AZ$7,FALSE)))),0)</f>
        <v>0</v>
      </c>
      <c r="BA290" s="30">
        <f>_xlfn.IFNA(IF($O290="days",$Y290*(VLOOKUP($K290,'Bed parameters'!$A$9:$I$12,9,FALSE))*$F290*(VLOOKUP($Q290,'Workforce distribution'!$C$8:$AD$30,BA$7,FALSE)),IF($Q290="n/a",(IF($P290=BA$6,$X290*$F290,0)),$X290*$F290*(VLOOKUP($Q290,'Workforce distribution'!$C$8:$AD$30,BA$7,FALSE)))),0)</f>
        <v>0</v>
      </c>
      <c r="BB290" s="30">
        <f>_xlfn.IFNA(IF($O290="days",$Y290*(VLOOKUP($K290,'Bed parameters'!$A$9:$I$12,9,FALSE))*$F290*(VLOOKUP($Q290,'Workforce distribution'!$C$8:$AD$30,BB$7,FALSE)),IF($Q290="n/a",(IF($P290=BB$6,$X290*$F290,0)),$X290*$F290*(VLOOKUP($Q290,'Workforce distribution'!$C$8:$AD$30,BB$7,FALSE)))),0)</f>
        <v>0</v>
      </c>
      <c r="BC290" s="149">
        <f t="shared" si="41"/>
        <v>30.264244632854169</v>
      </c>
      <c r="BD290" s="288">
        <f>IF($Q290="n/a",(IF('Workforce hours'!D$30=0,0,(AB290/'Workforce hours'!D$30))),(IF(VLOOKUP($Q290,'Workforce hours'!$C$8:$AD$30,BD$7,FALSE)=0,0,(AB290/(VLOOKUP($Q290,'Workforce hours'!$C$8:$AD$30,BD$7,FALSE))))))</f>
        <v>0</v>
      </c>
      <c r="BE290" s="288">
        <f>IF($Q290="n/a",(IF('Workforce hours'!E$30=0,0,(AC290/'Workforce hours'!E$30))),(IF(VLOOKUP($Q290,'Workforce hours'!$C$8:$AD$30,BE$7,FALSE)=0,0,(AC290/(VLOOKUP($Q290,'Workforce hours'!$C$8:$AD$30,BE$7,FALSE))))))</f>
        <v>0</v>
      </c>
      <c r="BF290" s="288">
        <f>IF($Q290="n/a",(IF('Workforce hours'!F$30=0,0,(AD290/'Workforce hours'!F$30))),(IF(VLOOKUP($Q290,'Workforce hours'!$C$8:$AD$30,BF$7,FALSE)=0,0,(AD290/(VLOOKUP($Q290,'Workforce hours'!$C$8:$AD$30,BF$7,FALSE))))))</f>
        <v>0</v>
      </c>
      <c r="BG290" s="288">
        <f>IF($Q290="n/a",(IF('Workforce hours'!G$30=0,0,(AE290/'Workforce hours'!G$30))),(IF(VLOOKUP($Q290,'Workforce hours'!$C$8:$AD$30,BG$7,FALSE)=0,0,(AE290/(VLOOKUP($Q290,'Workforce hours'!$C$8:$AD$30,BG$7,FALSE))))))</f>
        <v>30.264244632854169</v>
      </c>
      <c r="BH290" s="288">
        <f>IF($Q290="n/a",(IF('Workforce hours'!H$30=0,0,(AF290/'Workforce hours'!H$30))),(IF(VLOOKUP($Q290,'Workforce hours'!$C$8:$AD$30,BH$7,FALSE)=0,0,(AF290/(VLOOKUP($Q290,'Workforce hours'!$C$8:$AD$30,BH$7,FALSE))))))</f>
        <v>0</v>
      </c>
      <c r="BI290" s="288">
        <f>IF($Q290="n/a",(IF('Workforce hours'!I$30=0,0,(AG290/'Workforce hours'!I$30))),(IF(VLOOKUP($Q290,'Workforce hours'!$C$8:$AD$30,BI$7,FALSE)=0,0,(AG290/(VLOOKUP($Q290,'Workforce hours'!$C$8:$AD$30,BI$7,FALSE))))))</f>
        <v>0</v>
      </c>
      <c r="BJ290" s="288">
        <f>IF($Q290="n/a",(IF('Workforce hours'!J$30=0,0,(AH290/'Workforce hours'!J$30))),(IF(VLOOKUP($Q290,'Workforce hours'!$C$8:$AD$30,BJ$7,FALSE)=0,0,(AH290/(VLOOKUP($Q290,'Workforce hours'!$C$8:$AD$30,BJ$7,FALSE))))))</f>
        <v>0</v>
      </c>
      <c r="BK290" s="288">
        <f>IF($Q290="n/a",(IF('Workforce hours'!K$30=0,0,(AI290/'Workforce hours'!K$30))),(IF(VLOOKUP($Q290,'Workforce hours'!$C$8:$AD$30,BK$7,FALSE)=0,0,(AI290/(VLOOKUP($Q290,'Workforce hours'!$C$8:$AD$30,BK$7,FALSE))))))</f>
        <v>0</v>
      </c>
      <c r="BL290" s="288">
        <f>IF($Q290="n/a",(IF('Workforce hours'!L$30=0,0,(AJ290/'Workforce hours'!L$30))),(IF(VLOOKUP($Q290,'Workforce hours'!$C$8:$AD$30,BL$7,FALSE)=0,0,(AJ290/(VLOOKUP($Q290,'Workforce hours'!$C$8:$AD$30,BL$7,FALSE))))))</f>
        <v>0</v>
      </c>
      <c r="BM290" s="288">
        <f>IF($Q290="n/a",(IF('Workforce hours'!M$30=0,0,(AK290/'Workforce hours'!M$30))),(IF(VLOOKUP($Q290,'Workforce hours'!$C$8:$AD$30,BM$7,FALSE)=0,0,(AK290/(VLOOKUP($Q290,'Workforce hours'!$C$8:$AD$30,BM$7,FALSE))))))</f>
        <v>0</v>
      </c>
      <c r="BN290" s="288">
        <f>IF($Q290="n/a",(IF('Workforce hours'!N$30=0,0,(AL290/'Workforce hours'!N$30))),(IF(VLOOKUP($Q290,'Workforce hours'!$C$8:$AD$30,BN$7,FALSE)=0,0,(AL290/(VLOOKUP($Q290,'Workforce hours'!$C$8:$AD$30,BN$7,FALSE))))))</f>
        <v>0</v>
      </c>
      <c r="BO290" s="288">
        <f>IF($Q290="n/a",(IF('Workforce hours'!O$30=0,0,(AM290/'Workforce hours'!O$30))),(IF(VLOOKUP($Q290,'Workforce hours'!$C$8:$AD$30,BO$7,FALSE)=0,0,(AM290/(VLOOKUP($Q290,'Workforce hours'!$C$8:$AD$30,BO$7,FALSE))))))</f>
        <v>0</v>
      </c>
      <c r="BP290" s="288">
        <f>IF($Q290="n/a",(IF('Workforce hours'!P$30=0,0,(AN290/'Workforce hours'!P$30))),(IF(VLOOKUP($Q290,'Workforce hours'!$C$8:$AD$30,BP$7,FALSE)=0,0,(AN290/(VLOOKUP($Q290,'Workforce hours'!$C$8:$AD$30,BP$7,FALSE))))))</f>
        <v>0</v>
      </c>
      <c r="BQ290" s="288">
        <f>IF($Q290="n/a",(IF('Workforce hours'!Q$30=0,0,(AO290/'Workforce hours'!Q$30))),(IF(VLOOKUP($Q290,'Workforce hours'!$C$8:$AD$30,BQ$7,FALSE)=0,0,(AO290/(VLOOKUP($Q290,'Workforce hours'!$C$8:$AD$30,BQ$7,FALSE))))))</f>
        <v>0</v>
      </c>
      <c r="BR290" s="288">
        <f>IF($Q290="n/a",(IF('Workforce hours'!R$30=0,0,(AP290/'Workforce hours'!R$30))),(IF(VLOOKUP($Q290,'Workforce hours'!$C$8:$AD$30,BR$7,FALSE)=0,0,(AP290/(VLOOKUP($Q290,'Workforce hours'!$C$8:$AD$30,BR$7,FALSE))))))</f>
        <v>0</v>
      </c>
      <c r="BS290" s="288">
        <f>IF($Q290="n/a",(IF('Workforce hours'!S$30=0,0,(AQ290/'Workforce hours'!S$30))),(IF(VLOOKUP($Q290,'Workforce hours'!$C$8:$AD$30,BS$7,FALSE)=0,0,(AQ290/(VLOOKUP($Q290,'Workforce hours'!$C$8:$AD$30,BS$7,FALSE))))))</f>
        <v>0</v>
      </c>
      <c r="BT290" s="288">
        <f>IF($Q290="n/a",(IF('Workforce hours'!T$30=0,0,(AR290/'Workforce hours'!T$30))),(IF(VLOOKUP($Q290,'Workforce hours'!$C$8:$AD$30,BT$7,FALSE)=0,0,(AR290/(VLOOKUP($Q290,'Workforce hours'!$C$8:$AD$30,BT$7,FALSE))))))</f>
        <v>0</v>
      </c>
      <c r="BU290" s="288">
        <f>IF($Q290="n/a",(IF('Workforce hours'!U$30=0,0,(AS290/'Workforce hours'!U$30))),(IF(VLOOKUP($Q290,'Workforce hours'!$C$8:$AD$30,BU$7,FALSE)=0,0,(AS290/(VLOOKUP($Q290,'Workforce hours'!$C$8:$AD$30,BU$7,FALSE))))))</f>
        <v>0</v>
      </c>
      <c r="BV290" s="288">
        <f>IF($Q290="n/a",(IF('Workforce hours'!V$30=0,0,(AT290/'Workforce hours'!V$30))),(IF(VLOOKUP($Q290,'Workforce hours'!$C$8:$AD$30,BV$7,FALSE)=0,0,(AT290/(VLOOKUP($Q290,'Workforce hours'!$C$8:$AD$30,BV$7,FALSE))))))</f>
        <v>0</v>
      </c>
      <c r="BW290" s="288">
        <f>IF($Q290="n/a",(IF('Workforce hours'!W$30=0,0,(AU290/'Workforce hours'!W$30))),(IF(VLOOKUP($Q290,'Workforce hours'!$C$8:$AD$30,BW$7,FALSE)=0,0,(AU290/(VLOOKUP($Q290,'Workforce hours'!$C$8:$AD$30,BW$7,FALSE))))))</f>
        <v>0</v>
      </c>
      <c r="BX290" s="288">
        <f>IF($Q290="n/a",(IF('Workforce hours'!X$30=0,0,(AV290/'Workforce hours'!X$30))),(IF(VLOOKUP($Q290,'Workforce hours'!$C$8:$AD$30,BX$7,FALSE)=0,0,(AV290/(VLOOKUP($Q290,'Workforce hours'!$C$8:$AD$30,BX$7,FALSE))))))</f>
        <v>0</v>
      </c>
      <c r="BY290" s="288">
        <f>IF($Q290="n/a",(IF('Workforce hours'!Y$30=0,0,(AW290/'Workforce hours'!Y$30))),(IF(VLOOKUP($Q290,'Workforce hours'!$C$8:$AD$30,BY$7,FALSE)=0,0,(AW290/(VLOOKUP($Q290,'Workforce hours'!$C$8:$AD$30,BY$7,FALSE))))))</f>
        <v>0</v>
      </c>
      <c r="BZ290" s="288">
        <f>IF($Q290="n/a",(IF('Workforce hours'!Z$30=0,0,(AX290/'Workforce hours'!Z$30))),(IF(VLOOKUP($Q290,'Workforce hours'!$C$8:$AD$30,BZ$7,FALSE)=0,0,(AX290/(VLOOKUP($Q290,'Workforce hours'!$C$8:$AD$30,BZ$7,FALSE))))))</f>
        <v>0</v>
      </c>
      <c r="CA290" s="288">
        <f>IF($Q290="n/a",(IF('Workforce hours'!AA$30=0,0,(AY290/'Workforce hours'!AA$30))),(IF(VLOOKUP($Q290,'Workforce hours'!$C$8:$AD$30,CA$7,FALSE)=0,0,(AY290/(VLOOKUP($Q290,'Workforce hours'!$C$8:$AD$30,CA$7,FALSE))))))</f>
        <v>0</v>
      </c>
      <c r="CB290" s="288">
        <f>IF($Q290="n/a",(IF('Workforce hours'!AB$30=0,0,(AZ290/'Workforce hours'!AB$30))),(IF(VLOOKUP($Q290,'Workforce hours'!$C$8:$AD$30,CB$7,FALSE)=0,0,(AZ290/(VLOOKUP($Q290,'Workforce hours'!$C$8:$AD$30,CB$7,FALSE))))))</f>
        <v>0</v>
      </c>
      <c r="CC290" s="288">
        <f>IF($Q290="n/a",(IF('Workforce hours'!AC$30=0,0,(BA290/'Workforce hours'!AC$30))),(IF(VLOOKUP($Q290,'Workforce hours'!$C$8:$AD$30,CC$7,FALSE)=0,0,(BA290/(VLOOKUP($Q290,'Workforce hours'!$C$8:$AD$30,CC$7,FALSE))))))</f>
        <v>0</v>
      </c>
      <c r="CD290" s="288">
        <f>IF($Q290="n/a",(IF('Workforce hours'!AD$30=0,0,(BB290/'Workforce hours'!AD$30))),(IF(VLOOKUP($Q290,'Workforce hours'!$C$8:$AD$30,CD$7,FALSE)=0,0,(BB290/(VLOOKUP($Q290,'Workforce hours'!$C$8:$AD$30,CD$7,FALSE))))))</f>
        <v>0</v>
      </c>
      <c r="CE290" s="289">
        <f t="shared" si="42"/>
        <v>0</v>
      </c>
      <c r="CF290" s="290">
        <f>BD290*'Workforce costs'!B$9*(1+'Workforce costs'!B$10)*(1+'Workforce costs'!B$11)</f>
        <v>0</v>
      </c>
      <c r="CG290" s="290">
        <f>BE290*'Workforce costs'!C$9*(1+'Workforce costs'!C$10)*(1+'Workforce costs'!C$11)</f>
        <v>0</v>
      </c>
      <c r="CH290" s="290">
        <f>BF290*'Workforce costs'!D$9*(1+'Workforce costs'!D$10)*(1+'Workforce costs'!D$11)</f>
        <v>0</v>
      </c>
      <c r="CI290" s="290">
        <f>BG290*'Workforce costs'!E$9*(1+'Workforce costs'!E$10)*(1+'Workforce costs'!E$11)</f>
        <v>0</v>
      </c>
      <c r="CJ290" s="290">
        <f>BH290*'Workforce costs'!F$9*(1+'Workforce costs'!F$10)*(1+'Workforce costs'!F$11)</f>
        <v>0</v>
      </c>
      <c r="CK290" s="290">
        <f>BI290*'Workforce costs'!G$9*(1+'Workforce costs'!G$10)*(1+'Workforce costs'!G$11)</f>
        <v>0</v>
      </c>
      <c r="CL290" s="290">
        <f>BJ290*'Workforce costs'!H$9*(1+'Workforce costs'!H$10)*(1+'Workforce costs'!H$11)</f>
        <v>0</v>
      </c>
      <c r="CM290" s="290">
        <f>BK290*'Workforce costs'!I$9*(1+'Workforce costs'!I$10)*(1+'Workforce costs'!I$11)</f>
        <v>0</v>
      </c>
      <c r="CN290" s="290">
        <f>BL290*'Workforce costs'!J$9*(1+'Workforce costs'!J$10)*(1+'Workforce costs'!J$11)</f>
        <v>0</v>
      </c>
      <c r="CO290" s="290">
        <f>BM290*'Workforce costs'!K$9*(1+'Workforce costs'!K$10)*(1+'Workforce costs'!K$11)</f>
        <v>0</v>
      </c>
      <c r="CP290" s="290">
        <f>BN290*'Workforce costs'!L$9*(1+'Workforce costs'!L$10)*(1+'Workforce costs'!L$11)</f>
        <v>0</v>
      </c>
      <c r="CQ290" s="290">
        <f>BO290*'Workforce costs'!M$9*(1+'Workforce costs'!M$10)*(1+'Workforce costs'!M$11)</f>
        <v>0</v>
      </c>
      <c r="CR290" s="290">
        <f>BP290*'Workforce costs'!N$9*(1+'Workforce costs'!N$10)*(1+'Workforce costs'!N$11)</f>
        <v>0</v>
      </c>
      <c r="CS290" s="290">
        <f>BQ290*'Workforce costs'!O$9*(1+'Workforce costs'!O$10)*(1+'Workforce costs'!O$11)</f>
        <v>0</v>
      </c>
      <c r="CT290" s="290">
        <f>BR290*'Workforce costs'!P$9*(1+'Workforce costs'!P$10)*(1+'Workforce costs'!P$11)</f>
        <v>0</v>
      </c>
      <c r="CU290" s="290">
        <f>BS290*'Workforce costs'!Q$9*(1+'Workforce costs'!Q$10)*(1+'Workforce costs'!Q$11)</f>
        <v>0</v>
      </c>
      <c r="CV290" s="290">
        <f>BT290*'Workforce costs'!R$9*(1+'Workforce costs'!R$10)*(1+'Workforce costs'!R$11)</f>
        <v>0</v>
      </c>
      <c r="CW290" s="290">
        <f>BU290*'Workforce costs'!S$9*(1+'Workforce costs'!S$10)*(1+'Workforce costs'!S$11)</f>
        <v>0</v>
      </c>
      <c r="CX290" s="290">
        <f>BV290*'Workforce costs'!T$9*(1+'Workforce costs'!T$10)*(1+'Workforce costs'!T$11)</f>
        <v>0</v>
      </c>
      <c r="CY290" s="290">
        <f>BW290*'Workforce costs'!U$9*(1+'Workforce costs'!U$10)*(1+'Workforce costs'!U$11)</f>
        <v>0</v>
      </c>
      <c r="CZ290" s="290">
        <f>BX290*'Workforce costs'!V$9*(1+'Workforce costs'!V$10)*(1+'Workforce costs'!V$11)</f>
        <v>0</v>
      </c>
      <c r="DA290" s="290">
        <f>BY290*'Workforce costs'!W$9*(1+'Workforce costs'!W$10)*(1+'Workforce costs'!W$11)</f>
        <v>0</v>
      </c>
      <c r="DB290" s="290">
        <f>BZ290*'Workforce costs'!X$9*(1+'Workforce costs'!X$10)*(1+'Workforce costs'!X$11)</f>
        <v>0</v>
      </c>
      <c r="DC290" s="290">
        <f>CA290*'Workforce costs'!Y$9*(1+'Workforce costs'!Y$10)*(1+'Workforce costs'!Y$11)</f>
        <v>0</v>
      </c>
      <c r="DD290" s="290">
        <f>CB290*'Workforce costs'!Z$9*(1+'Workforce costs'!Z$10)*(1+'Workforce costs'!Z$11)</f>
        <v>0</v>
      </c>
      <c r="DE290" s="290">
        <f>CC290*'Workforce costs'!AA$9*(1+'Workforce costs'!AA$10)*(1+'Workforce costs'!AA$11)</f>
        <v>0</v>
      </c>
      <c r="DF290" s="290">
        <f>CD290*'Workforce costs'!AB$9*(1+'Workforce costs'!AB$10)*(1+'Workforce costs'!AB$11)</f>
        <v>0</v>
      </c>
    </row>
    <row r="291" spans="1:110" x14ac:dyDescent="0.3">
      <c r="A291" s="2" t="str">
        <f>Outputs!$A$4</f>
        <v>Australia</v>
      </c>
      <c r="B291" s="2" t="str">
        <f t="shared" si="35"/>
        <v>Australia 18to24</v>
      </c>
      <c r="C291" s="30">
        <f>VLOOKUP($B291,Populations!$D$15:$H$1920,3,FALSE)</f>
        <v>2374194</v>
      </c>
      <c r="D291" s="255">
        <f>IF(OR($H291="General pop",$H291="Schools",$H291="Workplace",$H291="Skills Training",$H291="Digital Supports"),1,VLOOKUP($B291,Populations!$D$15:$H$1920,5,FALSE))</f>
        <v>1</v>
      </c>
      <c r="E291" s="88">
        <f>VLOOKUP(I291,Epidemiology!$C$10:$H$47,6,FALSE)</f>
        <v>820</v>
      </c>
      <c r="F291" s="102">
        <f>'Care profiles'!R292</f>
        <v>0.16666666666666666</v>
      </c>
      <c r="G291" s="15" t="str">
        <f>'Care profiles'!A292</f>
        <v>18to24</v>
      </c>
      <c r="H291" s="15" t="str">
        <f>'Care profiles'!B292</f>
        <v>Attempts</v>
      </c>
      <c r="I291" s="15" t="str">
        <f>'Care profiles'!C292</f>
        <v>Attempts_18-24yrs</v>
      </c>
      <c r="J291" s="15" t="str">
        <f>'Care profiles'!D292</f>
        <v>Care profile</v>
      </c>
      <c r="K291" s="15" t="str">
        <f>'Care profiles'!E292</f>
        <v>Group Carer Support</v>
      </c>
      <c r="L291" s="104">
        <f>'Care profiles'!F292</f>
        <v>0.3</v>
      </c>
      <c r="M291" s="15">
        <f>'Care profiles'!G292</f>
        <v>10</v>
      </c>
      <c r="N291" s="15">
        <f>'Care profiles'!H292</f>
        <v>60</v>
      </c>
      <c r="O291" s="15" t="str">
        <f>'Care profiles'!I292</f>
        <v>min</v>
      </c>
      <c r="P291" s="15" t="str">
        <f>'Care profiles'!J292</f>
        <v>Team</v>
      </c>
      <c r="Q291" s="15" t="str">
        <f>'Care profiles'!K292</f>
        <v>Group Carer Support</v>
      </c>
      <c r="R291" s="15" t="str">
        <f>'Care profiles'!M292</f>
        <v>Y</v>
      </c>
      <c r="S291" s="15" t="str">
        <f>'Care profiles'!O292</f>
        <v>Y</v>
      </c>
      <c r="T291" s="15" t="str">
        <f>'Care profiles'!Q292</f>
        <v>N</v>
      </c>
      <c r="U291" s="30">
        <f t="shared" si="36"/>
        <v>19468.390800000001</v>
      </c>
      <c r="V291" s="30">
        <f t="shared" si="37"/>
        <v>5840.5172400000001</v>
      </c>
      <c r="W291" s="30">
        <f>IF(M291="n/a",0,IF(O291="days",V291*M291*(1+(VLOOKUP(K291,'Bed parameters'!$A$9:$G$12,7,FALSE))),V291*M291))</f>
        <v>58405.172400000003</v>
      </c>
      <c r="X291" s="30">
        <f t="shared" si="38"/>
        <v>58405.172400000003</v>
      </c>
      <c r="Y291" s="30">
        <f t="shared" si="39"/>
        <v>0</v>
      </c>
      <c r="Z291" s="113">
        <f>_xlfn.IFNA(Y291/((VLOOKUP(K291,'Bed parameters'!$A$9:$G$12,3,FALSE))*(VLOOKUP(K291,'Bed parameters'!$A$9:$G$12,5,FALSE))),0)</f>
        <v>0</v>
      </c>
      <c r="AA291" s="30">
        <f t="shared" si="40"/>
        <v>9734.1954000000005</v>
      </c>
      <c r="AB291" s="30">
        <f>_xlfn.IFNA(IF($O291="days",$Y291*(VLOOKUP($K291,'Bed parameters'!$A$9:$I$12,9,FALSE))*$F291*(VLOOKUP($Q291,'Workforce distribution'!$C$8:$AD$30,AB$7,FALSE)),IF($Q291="n/a",(IF($P291=AB$6,$X291*$F291,0)),$X291*$F291*(VLOOKUP($Q291,'Workforce distribution'!$C$8:$AD$30,AB$7,FALSE)))),0)</f>
        <v>0</v>
      </c>
      <c r="AC291" s="30">
        <f>_xlfn.IFNA(IF($O291="days",$Y291*(VLOOKUP($K291,'Bed parameters'!$A$9:$I$12,9,FALSE))*$F291*(VLOOKUP($Q291,'Workforce distribution'!$C$8:$AD$30,AC$7,FALSE)),IF($Q291="n/a",(IF($P291=AC$6,$X291*$F291,0)),$X291*$F291*(VLOOKUP($Q291,'Workforce distribution'!$C$8:$AD$30,AC$7,FALSE)))),0)</f>
        <v>0</v>
      </c>
      <c r="AD291" s="30">
        <f>_xlfn.IFNA(IF($O291="days",$Y291*(VLOOKUP($K291,'Bed parameters'!$A$9:$I$12,9,FALSE))*$F291*(VLOOKUP($Q291,'Workforce distribution'!$C$8:$AD$30,AD$7,FALSE)),IF($Q291="n/a",(IF($P291=AD$6,$X291*$F291,0)),$X291*$F291*(VLOOKUP($Q291,'Workforce distribution'!$C$8:$AD$30,AD$7,FALSE)))),0)</f>
        <v>0</v>
      </c>
      <c r="AE291" s="30">
        <f>_xlfn.IFNA(IF($O291="days",$Y291*(VLOOKUP($K291,'Bed parameters'!$A$9:$I$12,9,FALSE))*$F291*(VLOOKUP($Q291,'Workforce distribution'!$C$8:$AD$30,AE$7,FALSE)),IF($Q291="n/a",(IF($P291=AE$6,$X291*$F291,0)),$X291*$F291*(VLOOKUP($Q291,'Workforce distribution'!$C$8:$AD$30,AE$7,FALSE)))),0)</f>
        <v>4867.0977000000003</v>
      </c>
      <c r="AF291" s="30">
        <f>_xlfn.IFNA(IF($O291="days",$Y291*(VLOOKUP($K291,'Bed parameters'!$A$9:$I$12,9,FALSE))*$F291*(VLOOKUP($Q291,'Workforce distribution'!$C$8:$AD$30,AF$7,FALSE)),IF($Q291="n/a",(IF($P291=AF$6,$X291*$F291,0)),$X291*$F291*(VLOOKUP($Q291,'Workforce distribution'!$C$8:$AD$30,AF$7,FALSE)))),0)</f>
        <v>0</v>
      </c>
      <c r="AG291" s="30">
        <f>_xlfn.IFNA(IF($O291="days",$Y291*(VLOOKUP($K291,'Bed parameters'!$A$9:$I$12,9,FALSE))*$F291*(VLOOKUP($Q291,'Workforce distribution'!$C$8:$AD$30,AG$7,FALSE)),IF($Q291="n/a",(IF($P291=AG$6,$X291*$F291,0)),$X291*$F291*(VLOOKUP($Q291,'Workforce distribution'!$C$8:$AD$30,AG$7,FALSE)))),0)</f>
        <v>0</v>
      </c>
      <c r="AH291" s="30">
        <f>_xlfn.IFNA(IF($O291="days",$Y291*(VLOOKUP($K291,'Bed parameters'!$A$9:$I$12,9,FALSE))*$F291*(VLOOKUP($Q291,'Workforce distribution'!$C$8:$AD$30,AH$7,FALSE)),IF($Q291="n/a",(IF($P291=AH$6,$X291*$F291,0)),$X291*$F291*(VLOOKUP($Q291,'Workforce distribution'!$C$8:$AD$30,AH$7,FALSE)))),0)</f>
        <v>0</v>
      </c>
      <c r="AI291" s="30">
        <f>_xlfn.IFNA(IF($O291="days",$Y291*(VLOOKUP($K291,'Bed parameters'!$A$9:$I$12,9,FALSE))*$F291*(VLOOKUP($Q291,'Workforce distribution'!$C$8:$AD$30,AI$7,FALSE)),IF($Q291="n/a",(IF($P291=AI$6,$X291*$F291,0)),$X291*$F291*(VLOOKUP($Q291,'Workforce distribution'!$C$8:$AD$30,AI$7,FALSE)))),0)</f>
        <v>0</v>
      </c>
      <c r="AJ291" s="30">
        <f>_xlfn.IFNA(IF($O291="days",$Y291*(VLOOKUP($K291,'Bed parameters'!$A$9:$I$12,9,FALSE))*$F291*(VLOOKUP($Q291,'Workforce distribution'!$C$8:$AD$30,AJ$7,FALSE)),IF($Q291="n/a",(IF($P291=AJ$6,$X291*$F291,0)),$X291*$F291*(VLOOKUP($Q291,'Workforce distribution'!$C$8:$AD$30,AJ$7,FALSE)))),0)</f>
        <v>0</v>
      </c>
      <c r="AK291" s="30">
        <f>_xlfn.IFNA(IF($O291="days",$Y291*(VLOOKUP($K291,'Bed parameters'!$A$9:$I$12,9,FALSE))*$F291*(VLOOKUP($Q291,'Workforce distribution'!$C$8:$AD$30,AK$7,FALSE)),IF($Q291="n/a",(IF($P291=AK$6,$X291*$F291,0)),$X291*$F291*(VLOOKUP($Q291,'Workforce distribution'!$C$8:$AD$30,AK$7,FALSE)))),0)</f>
        <v>0</v>
      </c>
      <c r="AL291" s="30">
        <f>_xlfn.IFNA(IF($O291="days",$Y291*(VLOOKUP($K291,'Bed parameters'!$A$9:$I$12,9,FALSE))*$F291*(VLOOKUP($Q291,'Workforce distribution'!$C$8:$AD$30,AL$7,FALSE)),IF($Q291="n/a",(IF($P291=AL$6,$X291*$F291,0)),$X291*$F291*(VLOOKUP($Q291,'Workforce distribution'!$C$8:$AD$30,AL$7,FALSE)))),0)</f>
        <v>0</v>
      </c>
      <c r="AM291" s="30">
        <f>_xlfn.IFNA(IF($O291="days",$Y291*(VLOOKUP($K291,'Bed parameters'!$A$9:$I$12,9,FALSE))*$F291*(VLOOKUP($Q291,'Workforce distribution'!$C$8:$AD$30,AM$7,FALSE)),IF($Q291="n/a",(IF($P291=AM$6,$X291*$F291,0)),$X291*$F291*(VLOOKUP($Q291,'Workforce distribution'!$C$8:$AD$30,AM$7,FALSE)))),0)</f>
        <v>0</v>
      </c>
      <c r="AN291" s="30">
        <f>_xlfn.IFNA(IF($O291="days",$Y291*(VLOOKUP($K291,'Bed parameters'!$A$9:$I$12,9,FALSE))*$F291*(VLOOKUP($Q291,'Workforce distribution'!$C$8:$AD$30,AN$7,FALSE)),IF($Q291="n/a",(IF($P291=AN$6,$X291*$F291,0)),$X291*$F291*(VLOOKUP($Q291,'Workforce distribution'!$C$8:$AD$30,AN$7,FALSE)))),0)</f>
        <v>0</v>
      </c>
      <c r="AO291" s="30">
        <f>_xlfn.IFNA(IF($O291="days",$Y291*(VLOOKUP($K291,'Bed parameters'!$A$9:$I$12,9,FALSE))*$F291*(VLOOKUP($Q291,'Workforce distribution'!$C$8:$AD$30,AO$7,FALSE)),IF($Q291="n/a",(IF($P291=AO$6,$X291*$F291,0)),$X291*$F291*(VLOOKUP($Q291,'Workforce distribution'!$C$8:$AD$30,AO$7,FALSE)))),0)</f>
        <v>0</v>
      </c>
      <c r="AP291" s="30">
        <f>_xlfn.IFNA(IF($O291="days",$Y291*(VLOOKUP($K291,'Bed parameters'!$A$9:$I$12,9,FALSE))*$F291*(VLOOKUP($Q291,'Workforce distribution'!$C$8:$AD$30,AP$7,FALSE)),IF($Q291="n/a",(IF($P291=AP$6,$X291*$F291,0)),$X291*$F291*(VLOOKUP($Q291,'Workforce distribution'!$C$8:$AD$30,AP$7,FALSE)))),0)</f>
        <v>0</v>
      </c>
      <c r="AQ291" s="30">
        <f>_xlfn.IFNA(IF($O291="days",$Y291*(VLOOKUP($K291,'Bed parameters'!$A$9:$I$12,9,FALSE))*$F291*(VLOOKUP($Q291,'Workforce distribution'!$C$8:$AD$30,AQ$7,FALSE)),IF($Q291="n/a",(IF($P291=AQ$6,$X291*$F291,0)),$X291*$F291*(VLOOKUP($Q291,'Workforce distribution'!$C$8:$AD$30,AQ$7,FALSE)))),0)</f>
        <v>0</v>
      </c>
      <c r="AR291" s="30">
        <f>_xlfn.IFNA(IF($O291="days",$Y291*(VLOOKUP($K291,'Bed parameters'!$A$9:$I$12,9,FALSE))*$F291*(VLOOKUP($Q291,'Workforce distribution'!$C$8:$AD$30,AR$7,FALSE)),IF($Q291="n/a",(IF($P291=AR$6,$X291*$F291,0)),$X291*$F291*(VLOOKUP($Q291,'Workforce distribution'!$C$8:$AD$30,AR$7,FALSE)))),0)</f>
        <v>0</v>
      </c>
      <c r="AS291" s="30">
        <f>_xlfn.IFNA(IF($O291="days",$Y291*(VLOOKUP($K291,'Bed parameters'!$A$9:$I$12,9,FALSE))*$F291*(VLOOKUP($Q291,'Workforce distribution'!$C$8:$AD$30,AS$7,FALSE)),IF($Q291="n/a",(IF($P291=AS$6,$X291*$F291,0)),$X291*$F291*(VLOOKUP($Q291,'Workforce distribution'!$C$8:$AD$30,AS$7,FALSE)))),0)</f>
        <v>4867.0977000000003</v>
      </c>
      <c r="AT291" s="30">
        <f>_xlfn.IFNA(IF($O291="days",$Y291*(VLOOKUP($K291,'Bed parameters'!$A$9:$I$12,9,FALSE))*$F291*(VLOOKUP($Q291,'Workforce distribution'!$C$8:$AD$30,AT$7,FALSE)),IF($Q291="n/a",(IF($P291=AT$6,$X291*$F291,0)),$X291*$F291*(VLOOKUP($Q291,'Workforce distribution'!$C$8:$AD$30,AT$7,FALSE)))),0)</f>
        <v>0</v>
      </c>
      <c r="AU291" s="30">
        <f>_xlfn.IFNA(IF($O291="days",$Y291*(VLOOKUP($K291,'Bed parameters'!$A$9:$I$12,9,FALSE))*$F291*(VLOOKUP($Q291,'Workforce distribution'!$C$8:$AD$30,AU$7,FALSE)),IF($Q291="n/a",(IF($P291=AU$6,$X291*$F291,0)),$X291*$F291*(VLOOKUP($Q291,'Workforce distribution'!$C$8:$AD$30,AU$7,FALSE)))),0)</f>
        <v>0</v>
      </c>
      <c r="AV291" s="30">
        <f>_xlfn.IFNA(IF($O291="days",$Y291*(VLOOKUP($K291,'Bed parameters'!$A$9:$I$12,9,FALSE))*$F291*(VLOOKUP($Q291,'Workforce distribution'!$C$8:$AD$30,AV$7,FALSE)),IF($Q291="n/a",(IF($P291=AV$6,$X291*$F291,0)),$X291*$F291*(VLOOKUP($Q291,'Workforce distribution'!$C$8:$AD$30,AV$7,FALSE)))),0)</f>
        <v>0</v>
      </c>
      <c r="AW291" s="30">
        <f>_xlfn.IFNA(IF($O291="days",$Y291*(VLOOKUP($K291,'Bed parameters'!$A$9:$I$12,9,FALSE))*$F291*(VLOOKUP($Q291,'Workforce distribution'!$C$8:$AD$30,AW$7,FALSE)),IF($Q291="n/a",(IF($P291=AW$6,$X291*$F291,0)),$X291*$F291*(VLOOKUP($Q291,'Workforce distribution'!$C$8:$AD$30,AW$7,FALSE)))),0)</f>
        <v>0</v>
      </c>
      <c r="AX291" s="30">
        <f>_xlfn.IFNA(IF($O291="days",$Y291*(VLOOKUP($K291,'Bed parameters'!$A$9:$I$12,9,FALSE))*$F291*(VLOOKUP($Q291,'Workforce distribution'!$C$8:$AD$30,AX$7,FALSE)),IF($Q291="n/a",(IF($P291=AX$6,$X291*$F291,0)),$X291*$F291*(VLOOKUP($Q291,'Workforce distribution'!$C$8:$AD$30,AX$7,FALSE)))),0)</f>
        <v>0</v>
      </c>
      <c r="AY291" s="30">
        <f>_xlfn.IFNA(IF($O291="days",$Y291*(VLOOKUP($K291,'Bed parameters'!$A$9:$I$12,9,FALSE))*$F291*(VLOOKUP($Q291,'Workforce distribution'!$C$8:$AD$30,AY$7,FALSE)),IF($Q291="n/a",(IF($P291=AY$6,$X291*$F291,0)),$X291*$F291*(VLOOKUP($Q291,'Workforce distribution'!$C$8:$AD$30,AY$7,FALSE)))),0)</f>
        <v>0</v>
      </c>
      <c r="AZ291" s="30">
        <f>_xlfn.IFNA(IF($O291="days",$Y291*(VLOOKUP($K291,'Bed parameters'!$A$9:$I$12,9,FALSE))*$F291*(VLOOKUP($Q291,'Workforce distribution'!$C$8:$AD$30,AZ$7,FALSE)),IF($Q291="n/a",(IF($P291=AZ$6,$X291*$F291,0)),$X291*$F291*(VLOOKUP($Q291,'Workforce distribution'!$C$8:$AD$30,AZ$7,FALSE)))),0)</f>
        <v>0</v>
      </c>
      <c r="BA291" s="30">
        <f>_xlfn.IFNA(IF($O291="days",$Y291*(VLOOKUP($K291,'Bed parameters'!$A$9:$I$12,9,FALSE))*$F291*(VLOOKUP($Q291,'Workforce distribution'!$C$8:$AD$30,BA$7,FALSE)),IF($Q291="n/a",(IF($P291=BA$6,$X291*$F291,0)),$X291*$F291*(VLOOKUP($Q291,'Workforce distribution'!$C$8:$AD$30,BA$7,FALSE)))),0)</f>
        <v>0</v>
      </c>
      <c r="BB291" s="30">
        <f>_xlfn.IFNA(IF($O291="days",$Y291*(VLOOKUP($K291,'Bed parameters'!$A$9:$I$12,9,FALSE))*$F291*(VLOOKUP($Q291,'Workforce distribution'!$C$8:$AD$30,BB$7,FALSE)),IF($Q291="n/a",(IF($P291=BB$6,$X291*$F291,0)),$X291*$F291*(VLOOKUP($Q291,'Workforce distribution'!$C$8:$AD$30,BB$7,FALSE)))),0)</f>
        <v>0</v>
      </c>
      <c r="BC291" s="149">
        <f t="shared" si="41"/>
        <v>7.5647692737454655</v>
      </c>
      <c r="BD291" s="288">
        <f>IF($Q291="n/a",(IF('Workforce hours'!D$30=0,0,(AB291/'Workforce hours'!D$30))),(IF(VLOOKUP($Q291,'Workforce hours'!$C$8:$AD$30,BD$7,FALSE)=0,0,(AB291/(VLOOKUP($Q291,'Workforce hours'!$C$8:$AD$30,BD$7,FALSE))))))</f>
        <v>0</v>
      </c>
      <c r="BE291" s="288">
        <f>IF($Q291="n/a",(IF('Workforce hours'!E$30=0,0,(AC291/'Workforce hours'!E$30))),(IF(VLOOKUP($Q291,'Workforce hours'!$C$8:$AD$30,BE$7,FALSE)=0,0,(AC291/(VLOOKUP($Q291,'Workforce hours'!$C$8:$AD$30,BE$7,FALSE))))))</f>
        <v>0</v>
      </c>
      <c r="BF291" s="288">
        <f>IF($Q291="n/a",(IF('Workforce hours'!F$30=0,0,(AD291/'Workforce hours'!F$30))),(IF(VLOOKUP($Q291,'Workforce hours'!$C$8:$AD$30,BF$7,FALSE)=0,0,(AD291/(VLOOKUP($Q291,'Workforce hours'!$C$8:$AD$30,BF$7,FALSE))))))</f>
        <v>0</v>
      </c>
      <c r="BG291" s="288">
        <f>IF($Q291="n/a",(IF('Workforce hours'!G$30=0,0,(AE291/'Workforce hours'!G$30))),(IF(VLOOKUP($Q291,'Workforce hours'!$C$8:$AD$30,BG$7,FALSE)=0,0,(AE291/(VLOOKUP($Q291,'Workforce hours'!$C$8:$AD$30,BG$7,FALSE))))))</f>
        <v>3.7830305791067711</v>
      </c>
      <c r="BH291" s="288">
        <f>IF($Q291="n/a",(IF('Workforce hours'!H$30=0,0,(AF291/'Workforce hours'!H$30))),(IF(VLOOKUP($Q291,'Workforce hours'!$C$8:$AD$30,BH$7,FALSE)=0,0,(AF291/(VLOOKUP($Q291,'Workforce hours'!$C$8:$AD$30,BH$7,FALSE))))))</f>
        <v>0</v>
      </c>
      <c r="BI291" s="288">
        <f>IF($Q291="n/a",(IF('Workforce hours'!I$30=0,0,(AG291/'Workforce hours'!I$30))),(IF(VLOOKUP($Q291,'Workforce hours'!$C$8:$AD$30,BI$7,FALSE)=0,0,(AG291/(VLOOKUP($Q291,'Workforce hours'!$C$8:$AD$30,BI$7,FALSE))))))</f>
        <v>0</v>
      </c>
      <c r="BJ291" s="288">
        <f>IF($Q291="n/a",(IF('Workforce hours'!J$30=0,0,(AH291/'Workforce hours'!J$30))),(IF(VLOOKUP($Q291,'Workforce hours'!$C$8:$AD$30,BJ$7,FALSE)=0,0,(AH291/(VLOOKUP($Q291,'Workforce hours'!$C$8:$AD$30,BJ$7,FALSE))))))</f>
        <v>0</v>
      </c>
      <c r="BK291" s="288">
        <f>IF($Q291="n/a",(IF('Workforce hours'!K$30=0,0,(AI291/'Workforce hours'!K$30))),(IF(VLOOKUP($Q291,'Workforce hours'!$C$8:$AD$30,BK$7,FALSE)=0,0,(AI291/(VLOOKUP($Q291,'Workforce hours'!$C$8:$AD$30,BK$7,FALSE))))))</f>
        <v>0</v>
      </c>
      <c r="BL291" s="288">
        <f>IF($Q291="n/a",(IF('Workforce hours'!L$30=0,0,(AJ291/'Workforce hours'!L$30))),(IF(VLOOKUP($Q291,'Workforce hours'!$C$8:$AD$30,BL$7,FALSE)=0,0,(AJ291/(VLOOKUP($Q291,'Workforce hours'!$C$8:$AD$30,BL$7,FALSE))))))</f>
        <v>0</v>
      </c>
      <c r="BM291" s="288">
        <f>IF($Q291="n/a",(IF('Workforce hours'!M$30=0,0,(AK291/'Workforce hours'!M$30))),(IF(VLOOKUP($Q291,'Workforce hours'!$C$8:$AD$30,BM$7,FALSE)=0,0,(AK291/(VLOOKUP($Q291,'Workforce hours'!$C$8:$AD$30,BM$7,FALSE))))))</f>
        <v>0</v>
      </c>
      <c r="BN291" s="288">
        <f>IF($Q291="n/a",(IF('Workforce hours'!N$30=0,0,(AL291/'Workforce hours'!N$30))),(IF(VLOOKUP($Q291,'Workforce hours'!$C$8:$AD$30,BN$7,FALSE)=0,0,(AL291/(VLOOKUP($Q291,'Workforce hours'!$C$8:$AD$30,BN$7,FALSE))))))</f>
        <v>0</v>
      </c>
      <c r="BO291" s="288">
        <f>IF($Q291="n/a",(IF('Workforce hours'!O$30=0,0,(AM291/'Workforce hours'!O$30))),(IF(VLOOKUP($Q291,'Workforce hours'!$C$8:$AD$30,BO$7,FALSE)=0,0,(AM291/(VLOOKUP($Q291,'Workforce hours'!$C$8:$AD$30,BO$7,FALSE))))))</f>
        <v>0</v>
      </c>
      <c r="BP291" s="288">
        <f>IF($Q291="n/a",(IF('Workforce hours'!P$30=0,0,(AN291/'Workforce hours'!P$30))),(IF(VLOOKUP($Q291,'Workforce hours'!$C$8:$AD$30,BP$7,FALSE)=0,0,(AN291/(VLOOKUP($Q291,'Workforce hours'!$C$8:$AD$30,BP$7,FALSE))))))</f>
        <v>0</v>
      </c>
      <c r="BQ291" s="288">
        <f>IF($Q291="n/a",(IF('Workforce hours'!Q$30=0,0,(AO291/'Workforce hours'!Q$30))),(IF(VLOOKUP($Q291,'Workforce hours'!$C$8:$AD$30,BQ$7,FALSE)=0,0,(AO291/(VLOOKUP($Q291,'Workforce hours'!$C$8:$AD$30,BQ$7,FALSE))))))</f>
        <v>0</v>
      </c>
      <c r="BR291" s="288">
        <f>IF($Q291="n/a",(IF('Workforce hours'!R$30=0,0,(AP291/'Workforce hours'!R$30))),(IF(VLOOKUP($Q291,'Workforce hours'!$C$8:$AD$30,BR$7,FALSE)=0,0,(AP291/(VLOOKUP($Q291,'Workforce hours'!$C$8:$AD$30,BR$7,FALSE))))))</f>
        <v>0</v>
      </c>
      <c r="BS291" s="288">
        <f>IF($Q291="n/a",(IF('Workforce hours'!S$30=0,0,(AQ291/'Workforce hours'!S$30))),(IF(VLOOKUP($Q291,'Workforce hours'!$C$8:$AD$30,BS$7,FALSE)=0,0,(AQ291/(VLOOKUP($Q291,'Workforce hours'!$C$8:$AD$30,BS$7,FALSE))))))</f>
        <v>0</v>
      </c>
      <c r="BT291" s="288">
        <f>IF($Q291="n/a",(IF('Workforce hours'!T$30=0,0,(AR291/'Workforce hours'!T$30))),(IF(VLOOKUP($Q291,'Workforce hours'!$C$8:$AD$30,BT$7,FALSE)=0,0,(AR291/(VLOOKUP($Q291,'Workforce hours'!$C$8:$AD$30,BT$7,FALSE))))))</f>
        <v>0</v>
      </c>
      <c r="BU291" s="288">
        <f>IF($Q291="n/a",(IF('Workforce hours'!U$30=0,0,(AS291/'Workforce hours'!U$30))),(IF(VLOOKUP($Q291,'Workforce hours'!$C$8:$AD$30,BU$7,FALSE)=0,0,(AS291/(VLOOKUP($Q291,'Workforce hours'!$C$8:$AD$30,BU$7,FALSE))))))</f>
        <v>3.7817386946386948</v>
      </c>
      <c r="BV291" s="288">
        <f>IF($Q291="n/a",(IF('Workforce hours'!V$30=0,0,(AT291/'Workforce hours'!V$30))),(IF(VLOOKUP($Q291,'Workforce hours'!$C$8:$AD$30,BV$7,FALSE)=0,0,(AT291/(VLOOKUP($Q291,'Workforce hours'!$C$8:$AD$30,BV$7,FALSE))))))</f>
        <v>0</v>
      </c>
      <c r="BW291" s="288">
        <f>IF($Q291="n/a",(IF('Workforce hours'!W$30=0,0,(AU291/'Workforce hours'!W$30))),(IF(VLOOKUP($Q291,'Workforce hours'!$C$8:$AD$30,BW$7,FALSE)=0,0,(AU291/(VLOOKUP($Q291,'Workforce hours'!$C$8:$AD$30,BW$7,FALSE))))))</f>
        <v>0</v>
      </c>
      <c r="BX291" s="288">
        <f>IF($Q291="n/a",(IF('Workforce hours'!X$30=0,0,(AV291/'Workforce hours'!X$30))),(IF(VLOOKUP($Q291,'Workforce hours'!$C$8:$AD$30,BX$7,FALSE)=0,0,(AV291/(VLOOKUP($Q291,'Workforce hours'!$C$8:$AD$30,BX$7,FALSE))))))</f>
        <v>0</v>
      </c>
      <c r="BY291" s="288">
        <f>IF($Q291="n/a",(IF('Workforce hours'!Y$30=0,0,(AW291/'Workforce hours'!Y$30))),(IF(VLOOKUP($Q291,'Workforce hours'!$C$8:$AD$30,BY$7,FALSE)=0,0,(AW291/(VLOOKUP($Q291,'Workforce hours'!$C$8:$AD$30,BY$7,FALSE))))))</f>
        <v>0</v>
      </c>
      <c r="BZ291" s="288">
        <f>IF($Q291="n/a",(IF('Workforce hours'!Z$30=0,0,(AX291/'Workforce hours'!Z$30))),(IF(VLOOKUP($Q291,'Workforce hours'!$C$8:$AD$30,BZ$7,FALSE)=0,0,(AX291/(VLOOKUP($Q291,'Workforce hours'!$C$8:$AD$30,BZ$7,FALSE))))))</f>
        <v>0</v>
      </c>
      <c r="CA291" s="288">
        <f>IF($Q291="n/a",(IF('Workforce hours'!AA$30=0,0,(AY291/'Workforce hours'!AA$30))),(IF(VLOOKUP($Q291,'Workforce hours'!$C$8:$AD$30,CA$7,FALSE)=0,0,(AY291/(VLOOKUP($Q291,'Workforce hours'!$C$8:$AD$30,CA$7,FALSE))))))</f>
        <v>0</v>
      </c>
      <c r="CB291" s="288">
        <f>IF($Q291="n/a",(IF('Workforce hours'!AB$30=0,0,(AZ291/'Workforce hours'!AB$30))),(IF(VLOOKUP($Q291,'Workforce hours'!$C$8:$AD$30,CB$7,FALSE)=0,0,(AZ291/(VLOOKUP($Q291,'Workforce hours'!$C$8:$AD$30,CB$7,FALSE))))))</f>
        <v>0</v>
      </c>
      <c r="CC291" s="288">
        <f>IF($Q291="n/a",(IF('Workforce hours'!AC$30=0,0,(BA291/'Workforce hours'!AC$30))),(IF(VLOOKUP($Q291,'Workforce hours'!$C$8:$AD$30,CC$7,FALSE)=0,0,(BA291/(VLOOKUP($Q291,'Workforce hours'!$C$8:$AD$30,CC$7,FALSE))))))</f>
        <v>0</v>
      </c>
      <c r="CD291" s="288">
        <f>IF($Q291="n/a",(IF('Workforce hours'!AD$30=0,0,(BB291/'Workforce hours'!AD$30))),(IF(VLOOKUP($Q291,'Workforce hours'!$C$8:$AD$30,CD$7,FALSE)=0,0,(BB291/(VLOOKUP($Q291,'Workforce hours'!$C$8:$AD$30,CD$7,FALSE))))))</f>
        <v>0</v>
      </c>
      <c r="CE291" s="289">
        <f t="shared" si="42"/>
        <v>0</v>
      </c>
      <c r="CF291" s="290">
        <f>BD291*'Workforce costs'!B$9*(1+'Workforce costs'!B$10)*(1+'Workforce costs'!B$11)</f>
        <v>0</v>
      </c>
      <c r="CG291" s="290">
        <f>BE291*'Workforce costs'!C$9*(1+'Workforce costs'!C$10)*(1+'Workforce costs'!C$11)</f>
        <v>0</v>
      </c>
      <c r="CH291" s="290">
        <f>BF291*'Workforce costs'!D$9*(1+'Workforce costs'!D$10)*(1+'Workforce costs'!D$11)</f>
        <v>0</v>
      </c>
      <c r="CI291" s="290">
        <f>BG291*'Workforce costs'!E$9*(1+'Workforce costs'!E$10)*(1+'Workforce costs'!E$11)</f>
        <v>0</v>
      </c>
      <c r="CJ291" s="290">
        <f>BH291*'Workforce costs'!F$9*(1+'Workforce costs'!F$10)*(1+'Workforce costs'!F$11)</f>
        <v>0</v>
      </c>
      <c r="CK291" s="290">
        <f>BI291*'Workforce costs'!G$9*(1+'Workforce costs'!G$10)*(1+'Workforce costs'!G$11)</f>
        <v>0</v>
      </c>
      <c r="CL291" s="290">
        <f>BJ291*'Workforce costs'!H$9*(1+'Workforce costs'!H$10)*(1+'Workforce costs'!H$11)</f>
        <v>0</v>
      </c>
      <c r="CM291" s="290">
        <f>BK291*'Workforce costs'!I$9*(1+'Workforce costs'!I$10)*(1+'Workforce costs'!I$11)</f>
        <v>0</v>
      </c>
      <c r="CN291" s="290">
        <f>BL291*'Workforce costs'!J$9*(1+'Workforce costs'!J$10)*(1+'Workforce costs'!J$11)</f>
        <v>0</v>
      </c>
      <c r="CO291" s="290">
        <f>BM291*'Workforce costs'!K$9*(1+'Workforce costs'!K$10)*(1+'Workforce costs'!K$11)</f>
        <v>0</v>
      </c>
      <c r="CP291" s="290">
        <f>BN291*'Workforce costs'!L$9*(1+'Workforce costs'!L$10)*(1+'Workforce costs'!L$11)</f>
        <v>0</v>
      </c>
      <c r="CQ291" s="290">
        <f>BO291*'Workforce costs'!M$9*(1+'Workforce costs'!M$10)*(1+'Workforce costs'!M$11)</f>
        <v>0</v>
      </c>
      <c r="CR291" s="290">
        <f>BP291*'Workforce costs'!N$9*(1+'Workforce costs'!N$10)*(1+'Workforce costs'!N$11)</f>
        <v>0</v>
      </c>
      <c r="CS291" s="290">
        <f>BQ291*'Workforce costs'!O$9*(1+'Workforce costs'!O$10)*(1+'Workforce costs'!O$11)</f>
        <v>0</v>
      </c>
      <c r="CT291" s="290">
        <f>BR291*'Workforce costs'!P$9*(1+'Workforce costs'!P$10)*(1+'Workforce costs'!P$11)</f>
        <v>0</v>
      </c>
      <c r="CU291" s="290">
        <f>BS291*'Workforce costs'!Q$9*(1+'Workforce costs'!Q$10)*(1+'Workforce costs'!Q$11)</f>
        <v>0</v>
      </c>
      <c r="CV291" s="290">
        <f>BT291*'Workforce costs'!R$9*(1+'Workforce costs'!R$10)*(1+'Workforce costs'!R$11)</f>
        <v>0</v>
      </c>
      <c r="CW291" s="290">
        <f>BU291*'Workforce costs'!S$9*(1+'Workforce costs'!S$10)*(1+'Workforce costs'!S$11)</f>
        <v>0</v>
      </c>
      <c r="CX291" s="290">
        <f>BV291*'Workforce costs'!T$9*(1+'Workforce costs'!T$10)*(1+'Workforce costs'!T$11)</f>
        <v>0</v>
      </c>
      <c r="CY291" s="290">
        <f>BW291*'Workforce costs'!U$9*(1+'Workforce costs'!U$10)*(1+'Workforce costs'!U$11)</f>
        <v>0</v>
      </c>
      <c r="CZ291" s="290">
        <f>BX291*'Workforce costs'!V$9*(1+'Workforce costs'!V$10)*(1+'Workforce costs'!V$11)</f>
        <v>0</v>
      </c>
      <c r="DA291" s="290">
        <f>BY291*'Workforce costs'!W$9*(1+'Workforce costs'!W$10)*(1+'Workforce costs'!W$11)</f>
        <v>0</v>
      </c>
      <c r="DB291" s="290">
        <f>BZ291*'Workforce costs'!X$9*(1+'Workforce costs'!X$10)*(1+'Workforce costs'!X$11)</f>
        <v>0</v>
      </c>
      <c r="DC291" s="290">
        <f>CA291*'Workforce costs'!Y$9*(1+'Workforce costs'!Y$10)*(1+'Workforce costs'!Y$11)</f>
        <v>0</v>
      </c>
      <c r="DD291" s="290">
        <f>CB291*'Workforce costs'!Z$9*(1+'Workforce costs'!Z$10)*(1+'Workforce costs'!Z$11)</f>
        <v>0</v>
      </c>
      <c r="DE291" s="290">
        <f>CC291*'Workforce costs'!AA$9*(1+'Workforce costs'!AA$10)*(1+'Workforce costs'!AA$11)</f>
        <v>0</v>
      </c>
      <c r="DF291" s="290">
        <f>CD291*'Workforce costs'!AB$9*(1+'Workforce costs'!AB$10)*(1+'Workforce costs'!AB$11)</f>
        <v>0</v>
      </c>
    </row>
    <row r="292" spans="1:110" x14ac:dyDescent="0.3">
      <c r="A292" s="2" t="str">
        <f>Outputs!$A$4</f>
        <v>Australia</v>
      </c>
      <c r="B292" s="2" t="str">
        <f t="shared" si="35"/>
        <v>Australia 18to24</v>
      </c>
      <c r="C292" s="30">
        <f>VLOOKUP($B292,Populations!$D$15:$H$1920,3,FALSE)</f>
        <v>2374194</v>
      </c>
      <c r="D292" s="255">
        <f>IF(OR($H292="General pop",$H292="Schools",$H292="Workplace",$H292="Skills Training",$H292="Digital Supports"),1,VLOOKUP($B292,Populations!$D$15:$H$1920,5,FALSE))</f>
        <v>1</v>
      </c>
      <c r="E292" s="88">
        <f>VLOOKUP(I292,Epidemiology!$C$10:$H$47,6,FALSE)</f>
        <v>820</v>
      </c>
      <c r="F292" s="102">
        <f>'Care profiles'!R293</f>
        <v>1</v>
      </c>
      <c r="G292" s="15" t="str">
        <f>'Care profiles'!A293</f>
        <v>18to24</v>
      </c>
      <c r="H292" s="15" t="str">
        <f>'Care profiles'!B293</f>
        <v>Attempts</v>
      </c>
      <c r="I292" s="15" t="str">
        <f>'Care profiles'!C293</f>
        <v>Attempts_18-24yrs</v>
      </c>
      <c r="J292" s="15" t="str">
        <f>'Care profiles'!D293</f>
        <v>Care profile</v>
      </c>
      <c r="K292" s="15" t="str">
        <f>'Care profiles'!E293</f>
        <v>Structured Psychological Therapies – Family</v>
      </c>
      <c r="L292" s="104">
        <f>'Care profiles'!F293</f>
        <v>0.1</v>
      </c>
      <c r="M292" s="15">
        <f>'Care profiles'!G293</f>
        <v>3</v>
      </c>
      <c r="N292" s="15">
        <f>'Care profiles'!H293</f>
        <v>60</v>
      </c>
      <c r="O292" s="15" t="str">
        <f>'Care profiles'!I293</f>
        <v>min</v>
      </c>
      <c r="P292" s="15" t="str">
        <f>'Care profiles'!J293</f>
        <v>Tertiary Qualified - Unspecified</v>
      </c>
      <c r="Q292" s="15" t="str">
        <f>'Care profiles'!K293</f>
        <v>n/a</v>
      </c>
      <c r="R292" s="15" t="str">
        <f>'Care profiles'!M293</f>
        <v>Y</v>
      </c>
      <c r="S292" s="15" t="str">
        <f>'Care profiles'!O293</f>
        <v>N</v>
      </c>
      <c r="T292" s="15" t="str">
        <f>'Care profiles'!Q293</f>
        <v>N</v>
      </c>
      <c r="U292" s="30">
        <f t="shared" si="36"/>
        <v>19468.390800000001</v>
      </c>
      <c r="V292" s="30">
        <f t="shared" si="37"/>
        <v>1946.8390800000002</v>
      </c>
      <c r="W292" s="30">
        <f>IF(M292="n/a",0,IF(O292="days",V292*M292*(1+(VLOOKUP(K292,'Bed parameters'!$A$9:$G$12,7,FALSE))),V292*M292))</f>
        <v>5840.517240000001</v>
      </c>
      <c r="X292" s="30">
        <f t="shared" si="38"/>
        <v>5840.517240000001</v>
      </c>
      <c r="Y292" s="30">
        <f t="shared" si="39"/>
        <v>0</v>
      </c>
      <c r="Z292" s="113">
        <f>_xlfn.IFNA(Y292/((VLOOKUP(K292,'Bed parameters'!$A$9:$G$12,3,FALSE))*(VLOOKUP(K292,'Bed parameters'!$A$9:$G$12,5,FALSE))),0)</f>
        <v>0</v>
      </c>
      <c r="AA292" s="30">
        <f t="shared" si="40"/>
        <v>5840.517240000001</v>
      </c>
      <c r="AB292" s="30">
        <f>_xlfn.IFNA(IF($O292="days",$Y292*(VLOOKUP($K292,'Bed parameters'!$A$9:$I$12,9,FALSE))*$F292*(VLOOKUP($Q292,'Workforce distribution'!$C$8:$AD$30,AB$7,FALSE)),IF($Q292="n/a",(IF($P292=AB$6,$X292*$F292,0)),$X292*$F292*(VLOOKUP($Q292,'Workforce distribution'!$C$8:$AD$30,AB$7,FALSE)))),0)</f>
        <v>0</v>
      </c>
      <c r="AC292" s="30">
        <f>_xlfn.IFNA(IF($O292="days",$Y292*(VLOOKUP($K292,'Bed parameters'!$A$9:$I$12,9,FALSE))*$F292*(VLOOKUP($Q292,'Workforce distribution'!$C$8:$AD$30,AC$7,FALSE)),IF($Q292="n/a",(IF($P292=AC$6,$X292*$F292,0)),$X292*$F292*(VLOOKUP($Q292,'Workforce distribution'!$C$8:$AD$30,AC$7,FALSE)))),0)</f>
        <v>0</v>
      </c>
      <c r="AD292" s="30">
        <f>_xlfn.IFNA(IF($O292="days",$Y292*(VLOOKUP($K292,'Bed parameters'!$A$9:$I$12,9,FALSE))*$F292*(VLOOKUP($Q292,'Workforce distribution'!$C$8:$AD$30,AD$7,FALSE)),IF($Q292="n/a",(IF($P292=AD$6,$X292*$F292,0)),$X292*$F292*(VLOOKUP($Q292,'Workforce distribution'!$C$8:$AD$30,AD$7,FALSE)))),0)</f>
        <v>0</v>
      </c>
      <c r="AE292" s="30">
        <f>_xlfn.IFNA(IF($O292="days",$Y292*(VLOOKUP($K292,'Bed parameters'!$A$9:$I$12,9,FALSE))*$F292*(VLOOKUP($Q292,'Workforce distribution'!$C$8:$AD$30,AE$7,FALSE)),IF($Q292="n/a",(IF($P292=AE$6,$X292*$F292,0)),$X292*$F292*(VLOOKUP($Q292,'Workforce distribution'!$C$8:$AD$30,AE$7,FALSE)))),0)</f>
        <v>0</v>
      </c>
      <c r="AF292" s="30">
        <f>_xlfn.IFNA(IF($O292="days",$Y292*(VLOOKUP($K292,'Bed parameters'!$A$9:$I$12,9,FALSE))*$F292*(VLOOKUP($Q292,'Workforce distribution'!$C$8:$AD$30,AF$7,FALSE)),IF($Q292="n/a",(IF($P292=AF$6,$X292*$F292,0)),$X292*$F292*(VLOOKUP($Q292,'Workforce distribution'!$C$8:$AD$30,AF$7,FALSE)))),0)</f>
        <v>0</v>
      </c>
      <c r="AG292" s="30">
        <f>_xlfn.IFNA(IF($O292="days",$Y292*(VLOOKUP($K292,'Bed parameters'!$A$9:$I$12,9,FALSE))*$F292*(VLOOKUP($Q292,'Workforce distribution'!$C$8:$AD$30,AG$7,FALSE)),IF($Q292="n/a",(IF($P292=AG$6,$X292*$F292,0)),$X292*$F292*(VLOOKUP($Q292,'Workforce distribution'!$C$8:$AD$30,AG$7,FALSE)))),0)</f>
        <v>0</v>
      </c>
      <c r="AH292" s="30">
        <f>_xlfn.IFNA(IF($O292="days",$Y292*(VLOOKUP($K292,'Bed parameters'!$A$9:$I$12,9,FALSE))*$F292*(VLOOKUP($Q292,'Workforce distribution'!$C$8:$AD$30,AH$7,FALSE)),IF($Q292="n/a",(IF($P292=AH$6,$X292*$F292,0)),$X292*$F292*(VLOOKUP($Q292,'Workforce distribution'!$C$8:$AD$30,AH$7,FALSE)))),0)</f>
        <v>0</v>
      </c>
      <c r="AI292" s="30">
        <f>_xlfn.IFNA(IF($O292="days",$Y292*(VLOOKUP($K292,'Bed parameters'!$A$9:$I$12,9,FALSE))*$F292*(VLOOKUP($Q292,'Workforce distribution'!$C$8:$AD$30,AI$7,FALSE)),IF($Q292="n/a",(IF($P292=AI$6,$X292*$F292,0)),$X292*$F292*(VLOOKUP($Q292,'Workforce distribution'!$C$8:$AD$30,AI$7,FALSE)))),0)</f>
        <v>0</v>
      </c>
      <c r="AJ292" s="30">
        <f>_xlfn.IFNA(IF($O292="days",$Y292*(VLOOKUP($K292,'Bed parameters'!$A$9:$I$12,9,FALSE))*$F292*(VLOOKUP($Q292,'Workforce distribution'!$C$8:$AD$30,AJ$7,FALSE)),IF($Q292="n/a",(IF($P292=AJ$6,$X292*$F292,0)),$X292*$F292*(VLOOKUP($Q292,'Workforce distribution'!$C$8:$AD$30,AJ$7,FALSE)))),0)</f>
        <v>0</v>
      </c>
      <c r="AK292" s="30">
        <f>_xlfn.IFNA(IF($O292="days",$Y292*(VLOOKUP($K292,'Bed parameters'!$A$9:$I$12,9,FALSE))*$F292*(VLOOKUP($Q292,'Workforce distribution'!$C$8:$AD$30,AK$7,FALSE)),IF($Q292="n/a",(IF($P292=AK$6,$X292*$F292,0)),$X292*$F292*(VLOOKUP($Q292,'Workforce distribution'!$C$8:$AD$30,AK$7,FALSE)))),0)</f>
        <v>0</v>
      </c>
      <c r="AL292" s="30">
        <f>_xlfn.IFNA(IF($O292="days",$Y292*(VLOOKUP($K292,'Bed parameters'!$A$9:$I$12,9,FALSE))*$F292*(VLOOKUP($Q292,'Workforce distribution'!$C$8:$AD$30,AL$7,FALSE)),IF($Q292="n/a",(IF($P292=AL$6,$X292*$F292,0)),$X292*$F292*(VLOOKUP($Q292,'Workforce distribution'!$C$8:$AD$30,AL$7,FALSE)))),0)</f>
        <v>0</v>
      </c>
      <c r="AM292" s="30">
        <f>_xlfn.IFNA(IF($O292="days",$Y292*(VLOOKUP($K292,'Bed parameters'!$A$9:$I$12,9,FALSE))*$F292*(VLOOKUP($Q292,'Workforce distribution'!$C$8:$AD$30,AM$7,FALSE)),IF($Q292="n/a",(IF($P292=AM$6,$X292*$F292,0)),$X292*$F292*(VLOOKUP($Q292,'Workforce distribution'!$C$8:$AD$30,AM$7,FALSE)))),0)</f>
        <v>0</v>
      </c>
      <c r="AN292" s="30">
        <f>_xlfn.IFNA(IF($O292="days",$Y292*(VLOOKUP($K292,'Bed parameters'!$A$9:$I$12,9,FALSE))*$F292*(VLOOKUP($Q292,'Workforce distribution'!$C$8:$AD$30,AN$7,FALSE)),IF($Q292="n/a",(IF($P292=AN$6,$X292*$F292,0)),$X292*$F292*(VLOOKUP($Q292,'Workforce distribution'!$C$8:$AD$30,AN$7,FALSE)))),0)</f>
        <v>0</v>
      </c>
      <c r="AO292" s="30">
        <f>_xlfn.IFNA(IF($O292="days",$Y292*(VLOOKUP($K292,'Bed parameters'!$A$9:$I$12,9,FALSE))*$F292*(VLOOKUP($Q292,'Workforce distribution'!$C$8:$AD$30,AO$7,FALSE)),IF($Q292="n/a",(IF($P292=AO$6,$X292*$F292,0)),$X292*$F292*(VLOOKUP($Q292,'Workforce distribution'!$C$8:$AD$30,AO$7,FALSE)))),0)</f>
        <v>0</v>
      </c>
      <c r="AP292" s="30">
        <f>_xlfn.IFNA(IF($O292="days",$Y292*(VLOOKUP($K292,'Bed parameters'!$A$9:$I$12,9,FALSE))*$F292*(VLOOKUP($Q292,'Workforce distribution'!$C$8:$AD$30,AP$7,FALSE)),IF($Q292="n/a",(IF($P292=AP$6,$X292*$F292,0)),$X292*$F292*(VLOOKUP($Q292,'Workforce distribution'!$C$8:$AD$30,AP$7,FALSE)))),0)</f>
        <v>0</v>
      </c>
      <c r="AQ292" s="30">
        <f>_xlfn.IFNA(IF($O292="days",$Y292*(VLOOKUP($K292,'Bed parameters'!$A$9:$I$12,9,FALSE))*$F292*(VLOOKUP($Q292,'Workforce distribution'!$C$8:$AD$30,AQ$7,FALSE)),IF($Q292="n/a",(IF($P292=AQ$6,$X292*$F292,0)),$X292*$F292*(VLOOKUP($Q292,'Workforce distribution'!$C$8:$AD$30,AQ$7,FALSE)))),0)</f>
        <v>0</v>
      </c>
      <c r="AR292" s="30">
        <f>_xlfn.IFNA(IF($O292="days",$Y292*(VLOOKUP($K292,'Bed parameters'!$A$9:$I$12,9,FALSE))*$F292*(VLOOKUP($Q292,'Workforce distribution'!$C$8:$AD$30,AR$7,FALSE)),IF($Q292="n/a",(IF($P292=AR$6,$X292*$F292,0)),$X292*$F292*(VLOOKUP($Q292,'Workforce distribution'!$C$8:$AD$30,AR$7,FALSE)))),0)</f>
        <v>0</v>
      </c>
      <c r="AS292" s="30">
        <f>_xlfn.IFNA(IF($O292="days",$Y292*(VLOOKUP($K292,'Bed parameters'!$A$9:$I$12,9,FALSE))*$F292*(VLOOKUP($Q292,'Workforce distribution'!$C$8:$AD$30,AS$7,FALSE)),IF($Q292="n/a",(IF($P292=AS$6,$X292*$F292,0)),$X292*$F292*(VLOOKUP($Q292,'Workforce distribution'!$C$8:$AD$30,AS$7,FALSE)))),0)</f>
        <v>5840.517240000001</v>
      </c>
      <c r="AT292" s="30">
        <f>_xlfn.IFNA(IF($O292="days",$Y292*(VLOOKUP($K292,'Bed parameters'!$A$9:$I$12,9,FALSE))*$F292*(VLOOKUP($Q292,'Workforce distribution'!$C$8:$AD$30,AT$7,FALSE)),IF($Q292="n/a",(IF($P292=AT$6,$X292*$F292,0)),$X292*$F292*(VLOOKUP($Q292,'Workforce distribution'!$C$8:$AD$30,AT$7,FALSE)))),0)</f>
        <v>0</v>
      </c>
      <c r="AU292" s="30">
        <f>_xlfn.IFNA(IF($O292="days",$Y292*(VLOOKUP($K292,'Bed parameters'!$A$9:$I$12,9,FALSE))*$F292*(VLOOKUP($Q292,'Workforce distribution'!$C$8:$AD$30,AU$7,FALSE)),IF($Q292="n/a",(IF($P292=AU$6,$X292*$F292,0)),$X292*$F292*(VLOOKUP($Q292,'Workforce distribution'!$C$8:$AD$30,AU$7,FALSE)))),0)</f>
        <v>0</v>
      </c>
      <c r="AV292" s="30">
        <f>_xlfn.IFNA(IF($O292="days",$Y292*(VLOOKUP($K292,'Bed parameters'!$A$9:$I$12,9,FALSE))*$F292*(VLOOKUP($Q292,'Workforce distribution'!$C$8:$AD$30,AV$7,FALSE)),IF($Q292="n/a",(IF($P292=AV$6,$X292*$F292,0)),$X292*$F292*(VLOOKUP($Q292,'Workforce distribution'!$C$8:$AD$30,AV$7,FALSE)))),0)</f>
        <v>0</v>
      </c>
      <c r="AW292" s="30">
        <f>_xlfn.IFNA(IF($O292="days",$Y292*(VLOOKUP($K292,'Bed parameters'!$A$9:$I$12,9,FALSE))*$F292*(VLOOKUP($Q292,'Workforce distribution'!$C$8:$AD$30,AW$7,FALSE)),IF($Q292="n/a",(IF($P292=AW$6,$X292*$F292,0)),$X292*$F292*(VLOOKUP($Q292,'Workforce distribution'!$C$8:$AD$30,AW$7,FALSE)))),0)</f>
        <v>0</v>
      </c>
      <c r="AX292" s="30">
        <f>_xlfn.IFNA(IF($O292="days",$Y292*(VLOOKUP($K292,'Bed parameters'!$A$9:$I$12,9,FALSE))*$F292*(VLOOKUP($Q292,'Workforce distribution'!$C$8:$AD$30,AX$7,FALSE)),IF($Q292="n/a",(IF($P292=AX$6,$X292*$F292,0)),$X292*$F292*(VLOOKUP($Q292,'Workforce distribution'!$C$8:$AD$30,AX$7,FALSE)))),0)</f>
        <v>0</v>
      </c>
      <c r="AY292" s="30">
        <f>_xlfn.IFNA(IF($O292="days",$Y292*(VLOOKUP($K292,'Bed parameters'!$A$9:$I$12,9,FALSE))*$F292*(VLOOKUP($Q292,'Workforce distribution'!$C$8:$AD$30,AY$7,FALSE)),IF($Q292="n/a",(IF($P292=AY$6,$X292*$F292,0)),$X292*$F292*(VLOOKUP($Q292,'Workforce distribution'!$C$8:$AD$30,AY$7,FALSE)))),0)</f>
        <v>0</v>
      </c>
      <c r="AZ292" s="30">
        <f>_xlfn.IFNA(IF($O292="days",$Y292*(VLOOKUP($K292,'Bed parameters'!$A$9:$I$12,9,FALSE))*$F292*(VLOOKUP($Q292,'Workforce distribution'!$C$8:$AD$30,AZ$7,FALSE)),IF($Q292="n/a",(IF($P292=AZ$6,$X292*$F292,0)),$X292*$F292*(VLOOKUP($Q292,'Workforce distribution'!$C$8:$AD$30,AZ$7,FALSE)))),0)</f>
        <v>0</v>
      </c>
      <c r="BA292" s="30">
        <f>_xlfn.IFNA(IF($O292="days",$Y292*(VLOOKUP($K292,'Bed parameters'!$A$9:$I$12,9,FALSE))*$F292*(VLOOKUP($Q292,'Workforce distribution'!$C$8:$AD$30,BA$7,FALSE)),IF($Q292="n/a",(IF($P292=BA$6,$X292*$F292,0)),$X292*$F292*(VLOOKUP($Q292,'Workforce distribution'!$C$8:$AD$30,BA$7,FALSE)))),0)</f>
        <v>0</v>
      </c>
      <c r="BB292" s="30">
        <f>_xlfn.IFNA(IF($O292="days",$Y292*(VLOOKUP($K292,'Bed parameters'!$A$9:$I$12,9,FALSE))*$F292*(VLOOKUP($Q292,'Workforce distribution'!$C$8:$AD$30,BB$7,FALSE)),IF($Q292="n/a",(IF($P292=BB$6,$X292*$F292,0)),$X292*$F292*(VLOOKUP($Q292,'Workforce distribution'!$C$8:$AD$30,BB$7,FALSE)))),0)</f>
        <v>0</v>
      </c>
      <c r="BC292" s="149">
        <f t="shared" si="41"/>
        <v>5.0819613310914376</v>
      </c>
      <c r="BD292" s="288">
        <f>IF($Q292="n/a",(IF('Workforce hours'!D$30=0,0,(AB292/'Workforce hours'!D$30))),(IF(VLOOKUP($Q292,'Workforce hours'!$C$8:$AD$30,BD$7,FALSE)=0,0,(AB292/(VLOOKUP($Q292,'Workforce hours'!$C$8:$AD$30,BD$7,FALSE))))))</f>
        <v>0</v>
      </c>
      <c r="BE292" s="288">
        <f>IF($Q292="n/a",(IF('Workforce hours'!E$30=0,0,(AC292/'Workforce hours'!E$30))),(IF(VLOOKUP($Q292,'Workforce hours'!$C$8:$AD$30,BE$7,FALSE)=0,0,(AC292/(VLOOKUP($Q292,'Workforce hours'!$C$8:$AD$30,BE$7,FALSE))))))</f>
        <v>0</v>
      </c>
      <c r="BF292" s="288">
        <f>IF($Q292="n/a",(IF('Workforce hours'!F$30=0,0,(AD292/'Workforce hours'!F$30))),(IF(VLOOKUP($Q292,'Workforce hours'!$C$8:$AD$30,BF$7,FALSE)=0,0,(AD292/(VLOOKUP($Q292,'Workforce hours'!$C$8:$AD$30,BF$7,FALSE))))))</f>
        <v>0</v>
      </c>
      <c r="BG292" s="288">
        <f>IF($Q292="n/a",(IF('Workforce hours'!G$30=0,0,(AE292/'Workforce hours'!G$30))),(IF(VLOOKUP($Q292,'Workforce hours'!$C$8:$AD$30,BG$7,FALSE)=0,0,(AE292/(VLOOKUP($Q292,'Workforce hours'!$C$8:$AD$30,BG$7,FALSE))))))</f>
        <v>0</v>
      </c>
      <c r="BH292" s="288">
        <f>IF($Q292="n/a",(IF('Workforce hours'!H$30=0,0,(AF292/'Workforce hours'!H$30))),(IF(VLOOKUP($Q292,'Workforce hours'!$C$8:$AD$30,BH$7,FALSE)=0,0,(AF292/(VLOOKUP($Q292,'Workforce hours'!$C$8:$AD$30,BH$7,FALSE))))))</f>
        <v>0</v>
      </c>
      <c r="BI292" s="288">
        <f>IF($Q292="n/a",(IF('Workforce hours'!I$30=0,0,(AG292/'Workforce hours'!I$30))),(IF(VLOOKUP($Q292,'Workforce hours'!$C$8:$AD$30,BI$7,FALSE)=0,0,(AG292/(VLOOKUP($Q292,'Workforce hours'!$C$8:$AD$30,BI$7,FALSE))))))</f>
        <v>0</v>
      </c>
      <c r="BJ292" s="288">
        <f>IF($Q292="n/a",(IF('Workforce hours'!J$30=0,0,(AH292/'Workforce hours'!J$30))),(IF(VLOOKUP($Q292,'Workforce hours'!$C$8:$AD$30,BJ$7,FALSE)=0,0,(AH292/(VLOOKUP($Q292,'Workforce hours'!$C$8:$AD$30,BJ$7,FALSE))))))</f>
        <v>0</v>
      </c>
      <c r="BK292" s="288">
        <f>IF($Q292="n/a",(IF('Workforce hours'!K$30=0,0,(AI292/'Workforce hours'!K$30))),(IF(VLOOKUP($Q292,'Workforce hours'!$C$8:$AD$30,BK$7,FALSE)=0,0,(AI292/(VLOOKUP($Q292,'Workforce hours'!$C$8:$AD$30,BK$7,FALSE))))))</f>
        <v>0</v>
      </c>
      <c r="BL292" s="288">
        <f>IF($Q292="n/a",(IF('Workforce hours'!L$30=0,0,(AJ292/'Workforce hours'!L$30))),(IF(VLOOKUP($Q292,'Workforce hours'!$C$8:$AD$30,BL$7,FALSE)=0,0,(AJ292/(VLOOKUP($Q292,'Workforce hours'!$C$8:$AD$30,BL$7,FALSE))))))</f>
        <v>0</v>
      </c>
      <c r="BM292" s="288">
        <f>IF($Q292="n/a",(IF('Workforce hours'!M$30=0,0,(AK292/'Workforce hours'!M$30))),(IF(VLOOKUP($Q292,'Workforce hours'!$C$8:$AD$30,BM$7,FALSE)=0,0,(AK292/(VLOOKUP($Q292,'Workforce hours'!$C$8:$AD$30,BM$7,FALSE))))))</f>
        <v>0</v>
      </c>
      <c r="BN292" s="288">
        <f>IF($Q292="n/a",(IF('Workforce hours'!N$30=0,0,(AL292/'Workforce hours'!N$30))),(IF(VLOOKUP($Q292,'Workforce hours'!$C$8:$AD$30,BN$7,FALSE)=0,0,(AL292/(VLOOKUP($Q292,'Workforce hours'!$C$8:$AD$30,BN$7,FALSE))))))</f>
        <v>0</v>
      </c>
      <c r="BO292" s="288">
        <f>IF($Q292="n/a",(IF('Workforce hours'!O$30=0,0,(AM292/'Workforce hours'!O$30))),(IF(VLOOKUP($Q292,'Workforce hours'!$C$8:$AD$30,BO$7,FALSE)=0,0,(AM292/(VLOOKUP($Q292,'Workforce hours'!$C$8:$AD$30,BO$7,FALSE))))))</f>
        <v>0</v>
      </c>
      <c r="BP292" s="288">
        <f>IF($Q292="n/a",(IF('Workforce hours'!P$30=0,0,(AN292/'Workforce hours'!P$30))),(IF(VLOOKUP($Q292,'Workforce hours'!$C$8:$AD$30,BP$7,FALSE)=0,0,(AN292/(VLOOKUP($Q292,'Workforce hours'!$C$8:$AD$30,BP$7,FALSE))))))</f>
        <v>0</v>
      </c>
      <c r="BQ292" s="288">
        <f>IF($Q292="n/a",(IF('Workforce hours'!Q$30=0,0,(AO292/'Workforce hours'!Q$30))),(IF(VLOOKUP($Q292,'Workforce hours'!$C$8:$AD$30,BQ$7,FALSE)=0,0,(AO292/(VLOOKUP($Q292,'Workforce hours'!$C$8:$AD$30,BQ$7,FALSE))))))</f>
        <v>0</v>
      </c>
      <c r="BR292" s="288">
        <f>IF($Q292="n/a",(IF('Workforce hours'!R$30=0,0,(AP292/'Workforce hours'!R$30))),(IF(VLOOKUP($Q292,'Workforce hours'!$C$8:$AD$30,BR$7,FALSE)=0,0,(AP292/(VLOOKUP($Q292,'Workforce hours'!$C$8:$AD$30,BR$7,FALSE))))))</f>
        <v>0</v>
      </c>
      <c r="BS292" s="288">
        <f>IF($Q292="n/a",(IF('Workforce hours'!S$30=0,0,(AQ292/'Workforce hours'!S$30))),(IF(VLOOKUP($Q292,'Workforce hours'!$C$8:$AD$30,BS$7,FALSE)=0,0,(AQ292/(VLOOKUP($Q292,'Workforce hours'!$C$8:$AD$30,BS$7,FALSE))))))</f>
        <v>0</v>
      </c>
      <c r="BT292" s="288">
        <f>IF($Q292="n/a",(IF('Workforce hours'!T$30=0,0,(AR292/'Workforce hours'!T$30))),(IF(VLOOKUP($Q292,'Workforce hours'!$C$8:$AD$30,BT$7,FALSE)=0,0,(AR292/(VLOOKUP($Q292,'Workforce hours'!$C$8:$AD$30,BT$7,FALSE))))))</f>
        <v>0</v>
      </c>
      <c r="BU292" s="288">
        <f>IF($Q292="n/a",(IF('Workforce hours'!U$30=0,0,(AS292/'Workforce hours'!U$30))),(IF(VLOOKUP($Q292,'Workforce hours'!$C$8:$AD$30,BU$7,FALSE)=0,0,(AS292/(VLOOKUP($Q292,'Workforce hours'!$C$8:$AD$30,BU$7,FALSE))))))</f>
        <v>5.0819613310914376</v>
      </c>
      <c r="BV292" s="288">
        <f>IF($Q292="n/a",(IF('Workforce hours'!V$30=0,0,(AT292/'Workforce hours'!V$30))),(IF(VLOOKUP($Q292,'Workforce hours'!$C$8:$AD$30,BV$7,FALSE)=0,0,(AT292/(VLOOKUP($Q292,'Workforce hours'!$C$8:$AD$30,BV$7,FALSE))))))</f>
        <v>0</v>
      </c>
      <c r="BW292" s="288">
        <f>IF($Q292="n/a",(IF('Workforce hours'!W$30=0,0,(AU292/'Workforce hours'!W$30))),(IF(VLOOKUP($Q292,'Workforce hours'!$C$8:$AD$30,BW$7,FALSE)=0,0,(AU292/(VLOOKUP($Q292,'Workforce hours'!$C$8:$AD$30,BW$7,FALSE))))))</f>
        <v>0</v>
      </c>
      <c r="BX292" s="288">
        <f>IF($Q292="n/a",(IF('Workforce hours'!X$30=0,0,(AV292/'Workforce hours'!X$30))),(IF(VLOOKUP($Q292,'Workforce hours'!$C$8:$AD$30,BX$7,FALSE)=0,0,(AV292/(VLOOKUP($Q292,'Workforce hours'!$C$8:$AD$30,BX$7,FALSE))))))</f>
        <v>0</v>
      </c>
      <c r="BY292" s="288">
        <f>IF($Q292="n/a",(IF('Workforce hours'!Y$30=0,0,(AW292/'Workforce hours'!Y$30))),(IF(VLOOKUP($Q292,'Workforce hours'!$C$8:$AD$30,BY$7,FALSE)=0,0,(AW292/(VLOOKUP($Q292,'Workforce hours'!$C$8:$AD$30,BY$7,FALSE))))))</f>
        <v>0</v>
      </c>
      <c r="BZ292" s="288">
        <f>IF($Q292="n/a",(IF('Workforce hours'!Z$30=0,0,(AX292/'Workforce hours'!Z$30))),(IF(VLOOKUP($Q292,'Workforce hours'!$C$8:$AD$30,BZ$7,FALSE)=0,0,(AX292/(VLOOKUP($Q292,'Workforce hours'!$C$8:$AD$30,BZ$7,FALSE))))))</f>
        <v>0</v>
      </c>
      <c r="CA292" s="288">
        <f>IF($Q292="n/a",(IF('Workforce hours'!AA$30=0,0,(AY292/'Workforce hours'!AA$30))),(IF(VLOOKUP($Q292,'Workforce hours'!$C$8:$AD$30,CA$7,FALSE)=0,0,(AY292/(VLOOKUP($Q292,'Workforce hours'!$C$8:$AD$30,CA$7,FALSE))))))</f>
        <v>0</v>
      </c>
      <c r="CB292" s="288">
        <f>IF($Q292="n/a",(IF('Workforce hours'!AB$30=0,0,(AZ292/'Workforce hours'!AB$30))),(IF(VLOOKUP($Q292,'Workforce hours'!$C$8:$AD$30,CB$7,FALSE)=0,0,(AZ292/(VLOOKUP($Q292,'Workforce hours'!$C$8:$AD$30,CB$7,FALSE))))))</f>
        <v>0</v>
      </c>
      <c r="CC292" s="288">
        <f>IF($Q292="n/a",(IF('Workforce hours'!AC$30=0,0,(BA292/'Workforce hours'!AC$30))),(IF(VLOOKUP($Q292,'Workforce hours'!$C$8:$AD$30,CC$7,FALSE)=0,0,(BA292/(VLOOKUP($Q292,'Workforce hours'!$C$8:$AD$30,CC$7,FALSE))))))</f>
        <v>0</v>
      </c>
      <c r="CD292" s="288">
        <f>IF($Q292="n/a",(IF('Workforce hours'!AD$30=0,0,(BB292/'Workforce hours'!AD$30))),(IF(VLOOKUP($Q292,'Workforce hours'!$C$8:$AD$30,CD$7,FALSE)=0,0,(BB292/(VLOOKUP($Q292,'Workforce hours'!$C$8:$AD$30,CD$7,FALSE))))))</f>
        <v>0</v>
      </c>
      <c r="CE292" s="289">
        <f t="shared" si="42"/>
        <v>0</v>
      </c>
      <c r="CF292" s="290">
        <f>BD292*'Workforce costs'!B$9*(1+'Workforce costs'!B$10)*(1+'Workforce costs'!B$11)</f>
        <v>0</v>
      </c>
      <c r="CG292" s="290">
        <f>BE292*'Workforce costs'!C$9*(1+'Workforce costs'!C$10)*(1+'Workforce costs'!C$11)</f>
        <v>0</v>
      </c>
      <c r="CH292" s="290">
        <f>BF292*'Workforce costs'!D$9*(1+'Workforce costs'!D$10)*(1+'Workforce costs'!D$11)</f>
        <v>0</v>
      </c>
      <c r="CI292" s="290">
        <f>BG292*'Workforce costs'!E$9*(1+'Workforce costs'!E$10)*(1+'Workforce costs'!E$11)</f>
        <v>0</v>
      </c>
      <c r="CJ292" s="290">
        <f>BH292*'Workforce costs'!F$9*(1+'Workforce costs'!F$10)*(1+'Workforce costs'!F$11)</f>
        <v>0</v>
      </c>
      <c r="CK292" s="290">
        <f>BI292*'Workforce costs'!G$9*(1+'Workforce costs'!G$10)*(1+'Workforce costs'!G$11)</f>
        <v>0</v>
      </c>
      <c r="CL292" s="290">
        <f>BJ292*'Workforce costs'!H$9*(1+'Workforce costs'!H$10)*(1+'Workforce costs'!H$11)</f>
        <v>0</v>
      </c>
      <c r="CM292" s="290">
        <f>BK292*'Workforce costs'!I$9*(1+'Workforce costs'!I$10)*(1+'Workforce costs'!I$11)</f>
        <v>0</v>
      </c>
      <c r="CN292" s="290">
        <f>BL292*'Workforce costs'!J$9*(1+'Workforce costs'!J$10)*(1+'Workforce costs'!J$11)</f>
        <v>0</v>
      </c>
      <c r="CO292" s="290">
        <f>BM292*'Workforce costs'!K$9*(1+'Workforce costs'!K$10)*(1+'Workforce costs'!K$11)</f>
        <v>0</v>
      </c>
      <c r="CP292" s="290">
        <f>BN292*'Workforce costs'!L$9*(1+'Workforce costs'!L$10)*(1+'Workforce costs'!L$11)</f>
        <v>0</v>
      </c>
      <c r="CQ292" s="290">
        <f>BO292*'Workforce costs'!M$9*(1+'Workforce costs'!M$10)*(1+'Workforce costs'!M$11)</f>
        <v>0</v>
      </c>
      <c r="CR292" s="290">
        <f>BP292*'Workforce costs'!N$9*(1+'Workforce costs'!N$10)*(1+'Workforce costs'!N$11)</f>
        <v>0</v>
      </c>
      <c r="CS292" s="290">
        <f>BQ292*'Workforce costs'!O$9*(1+'Workforce costs'!O$10)*(1+'Workforce costs'!O$11)</f>
        <v>0</v>
      </c>
      <c r="CT292" s="290">
        <f>BR292*'Workforce costs'!P$9*(1+'Workforce costs'!P$10)*(1+'Workforce costs'!P$11)</f>
        <v>0</v>
      </c>
      <c r="CU292" s="290">
        <f>BS292*'Workforce costs'!Q$9*(1+'Workforce costs'!Q$10)*(1+'Workforce costs'!Q$11)</f>
        <v>0</v>
      </c>
      <c r="CV292" s="290">
        <f>BT292*'Workforce costs'!R$9*(1+'Workforce costs'!R$10)*(1+'Workforce costs'!R$11)</f>
        <v>0</v>
      </c>
      <c r="CW292" s="290">
        <f>BU292*'Workforce costs'!S$9*(1+'Workforce costs'!S$10)*(1+'Workforce costs'!S$11)</f>
        <v>0</v>
      </c>
      <c r="CX292" s="290">
        <f>BV292*'Workforce costs'!T$9*(1+'Workforce costs'!T$10)*(1+'Workforce costs'!T$11)</f>
        <v>0</v>
      </c>
      <c r="CY292" s="290">
        <f>BW292*'Workforce costs'!U$9*(1+'Workforce costs'!U$10)*(1+'Workforce costs'!U$11)</f>
        <v>0</v>
      </c>
      <c r="CZ292" s="290">
        <f>BX292*'Workforce costs'!V$9*(1+'Workforce costs'!V$10)*(1+'Workforce costs'!V$11)</f>
        <v>0</v>
      </c>
      <c r="DA292" s="290">
        <f>BY292*'Workforce costs'!W$9*(1+'Workforce costs'!W$10)*(1+'Workforce costs'!W$11)</f>
        <v>0</v>
      </c>
      <c r="DB292" s="290">
        <f>BZ292*'Workforce costs'!X$9*(1+'Workforce costs'!X$10)*(1+'Workforce costs'!X$11)</f>
        <v>0</v>
      </c>
      <c r="DC292" s="290">
        <f>CA292*'Workforce costs'!Y$9*(1+'Workforce costs'!Y$10)*(1+'Workforce costs'!Y$11)</f>
        <v>0</v>
      </c>
      <c r="DD292" s="290">
        <f>CB292*'Workforce costs'!Z$9*(1+'Workforce costs'!Z$10)*(1+'Workforce costs'!Z$11)</f>
        <v>0</v>
      </c>
      <c r="DE292" s="290">
        <f>CC292*'Workforce costs'!AA$9*(1+'Workforce costs'!AA$10)*(1+'Workforce costs'!AA$11)</f>
        <v>0</v>
      </c>
      <c r="DF292" s="290">
        <f>CD292*'Workforce costs'!AB$9*(1+'Workforce costs'!AB$10)*(1+'Workforce costs'!AB$11)</f>
        <v>0</v>
      </c>
    </row>
    <row r="293" spans="1:110" x14ac:dyDescent="0.3">
      <c r="A293" s="2" t="str">
        <f>Outputs!$A$4</f>
        <v>Australia</v>
      </c>
      <c r="B293" s="2" t="str">
        <f t="shared" si="35"/>
        <v>Australia 25to64</v>
      </c>
      <c r="C293" s="30">
        <f>VLOOKUP($B293,Populations!$D$15:$H$1920,3,FALSE)</f>
        <v>13966174</v>
      </c>
      <c r="D293" s="255">
        <f>IF(OR($H293="General pop",$H293="Schools",$H293="Workplace",$H293="Skills Training",$H293="Digital Supports"),1,VLOOKUP($B293,Populations!$D$15:$H$1920,5,FALSE))</f>
        <v>1</v>
      </c>
      <c r="E293" s="88">
        <f>VLOOKUP(I293,Epidemiology!$C$10:$H$47,6,FALSE)</f>
        <v>300</v>
      </c>
      <c r="F293" s="102" t="str">
        <f>'Care profiles'!R294</f>
        <v>n/a</v>
      </c>
      <c r="G293" s="15" t="str">
        <f>'Care profiles'!A294</f>
        <v>25to64</v>
      </c>
      <c r="H293" s="15" t="str">
        <f>'Care profiles'!B294</f>
        <v>Attempts</v>
      </c>
      <c r="I293" s="15" t="str">
        <f>'Care profiles'!C294</f>
        <v>Attempts_25-64yrs</v>
      </c>
      <c r="J293" s="15" t="str">
        <f>'Care profiles'!D294</f>
        <v>Care profile</v>
      </c>
      <c r="K293" s="15" t="str">
        <f>'Care profiles'!E294</f>
        <v>Socioeconomic and Situational Support Services</v>
      </c>
      <c r="L293" s="104">
        <f>'Care profiles'!F294</f>
        <v>1</v>
      </c>
      <c r="M293" s="15" t="str">
        <f>'Care profiles'!G294</f>
        <v>n/a</v>
      </c>
      <c r="N293" s="15" t="str">
        <f>'Care profiles'!H294</f>
        <v>n/a</v>
      </c>
      <c r="O293" s="15" t="str">
        <f>'Care profiles'!I294</f>
        <v>n/a</v>
      </c>
      <c r="P293" s="15" t="str">
        <f>'Care profiles'!J294</f>
        <v>n/a</v>
      </c>
      <c r="Q293" s="15" t="str">
        <f>'Care profiles'!K294</f>
        <v>n/a</v>
      </c>
      <c r="R293" s="15" t="str">
        <f>'Care profiles'!M294</f>
        <v>Y</v>
      </c>
      <c r="S293" s="15" t="str">
        <f>'Care profiles'!O294</f>
        <v>Y</v>
      </c>
      <c r="T293" s="15" t="str">
        <f>'Care profiles'!Q294</f>
        <v>N</v>
      </c>
      <c r="U293" s="30">
        <f t="shared" si="36"/>
        <v>41898.521999999997</v>
      </c>
      <c r="V293" s="30">
        <f t="shared" si="37"/>
        <v>41898.521999999997</v>
      </c>
      <c r="W293" s="30">
        <f>IF(M293="n/a",0,IF(O293="days",V293*M293*(1+(VLOOKUP(K293,'Bed parameters'!$A$9:$G$12,7,FALSE))),V293*M293))</f>
        <v>0</v>
      </c>
      <c r="X293" s="30">
        <f t="shared" si="38"/>
        <v>0</v>
      </c>
      <c r="Y293" s="30">
        <f t="shared" si="39"/>
        <v>0</v>
      </c>
      <c r="Z293" s="113">
        <f>_xlfn.IFNA(Y293/((VLOOKUP(K293,'Bed parameters'!$A$9:$G$12,3,FALSE))*(VLOOKUP(K293,'Bed parameters'!$A$9:$G$12,5,FALSE))),0)</f>
        <v>0</v>
      </c>
      <c r="AA293" s="30">
        <f t="shared" si="40"/>
        <v>0</v>
      </c>
      <c r="AB293" s="30">
        <f>_xlfn.IFNA(IF($O293="days",$Y293*(VLOOKUP($K293,'Bed parameters'!$A$9:$I$12,9,FALSE))*$F293*(VLOOKUP($Q293,'Workforce distribution'!$C$8:$AD$30,AB$7,FALSE)),IF($Q293="n/a",(IF($P293=AB$6,$X293*$F293,0)),$X293*$F293*(VLOOKUP($Q293,'Workforce distribution'!$C$8:$AD$30,AB$7,FALSE)))),0)</f>
        <v>0</v>
      </c>
      <c r="AC293" s="30">
        <f>_xlfn.IFNA(IF($O293="days",$Y293*(VLOOKUP($K293,'Bed parameters'!$A$9:$I$12,9,FALSE))*$F293*(VLOOKUP($Q293,'Workforce distribution'!$C$8:$AD$30,AC$7,FALSE)),IF($Q293="n/a",(IF($P293=AC$6,$X293*$F293,0)),$X293*$F293*(VLOOKUP($Q293,'Workforce distribution'!$C$8:$AD$30,AC$7,FALSE)))),0)</f>
        <v>0</v>
      </c>
      <c r="AD293" s="30">
        <f>_xlfn.IFNA(IF($O293="days",$Y293*(VLOOKUP($K293,'Bed parameters'!$A$9:$I$12,9,FALSE))*$F293*(VLOOKUP($Q293,'Workforce distribution'!$C$8:$AD$30,AD$7,FALSE)),IF($Q293="n/a",(IF($P293=AD$6,$X293*$F293,0)),$X293*$F293*(VLOOKUP($Q293,'Workforce distribution'!$C$8:$AD$30,AD$7,FALSE)))),0)</f>
        <v>0</v>
      </c>
      <c r="AE293" s="30">
        <f>_xlfn.IFNA(IF($O293="days",$Y293*(VLOOKUP($K293,'Bed parameters'!$A$9:$I$12,9,FALSE))*$F293*(VLOOKUP($Q293,'Workforce distribution'!$C$8:$AD$30,AE$7,FALSE)),IF($Q293="n/a",(IF($P293=AE$6,$X293*$F293,0)),$X293*$F293*(VLOOKUP($Q293,'Workforce distribution'!$C$8:$AD$30,AE$7,FALSE)))),0)</f>
        <v>0</v>
      </c>
      <c r="AF293" s="30">
        <f>_xlfn.IFNA(IF($O293="days",$Y293*(VLOOKUP($K293,'Bed parameters'!$A$9:$I$12,9,FALSE))*$F293*(VLOOKUP($Q293,'Workforce distribution'!$C$8:$AD$30,AF$7,FALSE)),IF($Q293="n/a",(IF($P293=AF$6,$X293*$F293,0)),$X293*$F293*(VLOOKUP($Q293,'Workforce distribution'!$C$8:$AD$30,AF$7,FALSE)))),0)</f>
        <v>0</v>
      </c>
      <c r="AG293" s="30">
        <f>_xlfn.IFNA(IF($O293="days",$Y293*(VLOOKUP($K293,'Bed parameters'!$A$9:$I$12,9,FALSE))*$F293*(VLOOKUP($Q293,'Workforce distribution'!$C$8:$AD$30,AG$7,FALSE)),IF($Q293="n/a",(IF($P293=AG$6,$X293*$F293,0)),$X293*$F293*(VLOOKUP($Q293,'Workforce distribution'!$C$8:$AD$30,AG$7,FALSE)))),0)</f>
        <v>0</v>
      </c>
      <c r="AH293" s="30">
        <f>_xlfn.IFNA(IF($O293="days",$Y293*(VLOOKUP($K293,'Bed parameters'!$A$9:$I$12,9,FALSE))*$F293*(VLOOKUP($Q293,'Workforce distribution'!$C$8:$AD$30,AH$7,FALSE)),IF($Q293="n/a",(IF($P293=AH$6,$X293*$F293,0)),$X293*$F293*(VLOOKUP($Q293,'Workforce distribution'!$C$8:$AD$30,AH$7,FALSE)))),0)</f>
        <v>0</v>
      </c>
      <c r="AI293" s="30">
        <f>_xlfn.IFNA(IF($O293="days",$Y293*(VLOOKUP($K293,'Bed parameters'!$A$9:$I$12,9,FALSE))*$F293*(VLOOKUP($Q293,'Workforce distribution'!$C$8:$AD$30,AI$7,FALSE)),IF($Q293="n/a",(IF($P293=AI$6,$X293*$F293,0)),$X293*$F293*(VLOOKUP($Q293,'Workforce distribution'!$C$8:$AD$30,AI$7,FALSE)))),0)</f>
        <v>0</v>
      </c>
      <c r="AJ293" s="30">
        <f>_xlfn.IFNA(IF($O293="days",$Y293*(VLOOKUP($K293,'Bed parameters'!$A$9:$I$12,9,FALSE))*$F293*(VLOOKUP($Q293,'Workforce distribution'!$C$8:$AD$30,AJ$7,FALSE)),IF($Q293="n/a",(IF($P293=AJ$6,$X293*$F293,0)),$X293*$F293*(VLOOKUP($Q293,'Workforce distribution'!$C$8:$AD$30,AJ$7,FALSE)))),0)</f>
        <v>0</v>
      </c>
      <c r="AK293" s="30">
        <f>_xlfn.IFNA(IF($O293="days",$Y293*(VLOOKUP($K293,'Bed parameters'!$A$9:$I$12,9,FALSE))*$F293*(VLOOKUP($Q293,'Workforce distribution'!$C$8:$AD$30,AK$7,FALSE)),IF($Q293="n/a",(IF($P293=AK$6,$X293*$F293,0)),$X293*$F293*(VLOOKUP($Q293,'Workforce distribution'!$C$8:$AD$30,AK$7,FALSE)))),0)</f>
        <v>0</v>
      </c>
      <c r="AL293" s="30">
        <f>_xlfn.IFNA(IF($O293="days",$Y293*(VLOOKUP($K293,'Bed parameters'!$A$9:$I$12,9,FALSE))*$F293*(VLOOKUP($Q293,'Workforce distribution'!$C$8:$AD$30,AL$7,FALSE)),IF($Q293="n/a",(IF($P293=AL$6,$X293*$F293,0)),$X293*$F293*(VLOOKUP($Q293,'Workforce distribution'!$C$8:$AD$30,AL$7,FALSE)))),0)</f>
        <v>0</v>
      </c>
      <c r="AM293" s="30">
        <f>_xlfn.IFNA(IF($O293="days",$Y293*(VLOOKUP($K293,'Bed parameters'!$A$9:$I$12,9,FALSE))*$F293*(VLOOKUP($Q293,'Workforce distribution'!$C$8:$AD$30,AM$7,FALSE)),IF($Q293="n/a",(IF($P293=AM$6,$X293*$F293,0)),$X293*$F293*(VLOOKUP($Q293,'Workforce distribution'!$C$8:$AD$30,AM$7,FALSE)))),0)</f>
        <v>0</v>
      </c>
      <c r="AN293" s="30">
        <f>_xlfn.IFNA(IF($O293="days",$Y293*(VLOOKUP($K293,'Bed parameters'!$A$9:$I$12,9,FALSE))*$F293*(VLOOKUP($Q293,'Workforce distribution'!$C$8:$AD$30,AN$7,FALSE)),IF($Q293="n/a",(IF($P293=AN$6,$X293*$F293,0)),$X293*$F293*(VLOOKUP($Q293,'Workforce distribution'!$C$8:$AD$30,AN$7,FALSE)))),0)</f>
        <v>0</v>
      </c>
      <c r="AO293" s="30">
        <f>_xlfn.IFNA(IF($O293="days",$Y293*(VLOOKUP($K293,'Bed parameters'!$A$9:$I$12,9,FALSE))*$F293*(VLOOKUP($Q293,'Workforce distribution'!$C$8:$AD$30,AO$7,FALSE)),IF($Q293="n/a",(IF($P293=AO$6,$X293*$F293,0)),$X293*$F293*(VLOOKUP($Q293,'Workforce distribution'!$C$8:$AD$30,AO$7,FALSE)))),0)</f>
        <v>0</v>
      </c>
      <c r="AP293" s="30">
        <f>_xlfn.IFNA(IF($O293="days",$Y293*(VLOOKUP($K293,'Bed parameters'!$A$9:$I$12,9,FALSE))*$F293*(VLOOKUP($Q293,'Workforce distribution'!$C$8:$AD$30,AP$7,FALSE)),IF($Q293="n/a",(IF($P293=AP$6,$X293*$F293,0)),$X293*$F293*(VLOOKUP($Q293,'Workforce distribution'!$C$8:$AD$30,AP$7,FALSE)))),0)</f>
        <v>0</v>
      </c>
      <c r="AQ293" s="30">
        <f>_xlfn.IFNA(IF($O293="days",$Y293*(VLOOKUP($K293,'Bed parameters'!$A$9:$I$12,9,FALSE))*$F293*(VLOOKUP($Q293,'Workforce distribution'!$C$8:$AD$30,AQ$7,FALSE)),IF($Q293="n/a",(IF($P293=AQ$6,$X293*$F293,0)),$X293*$F293*(VLOOKUP($Q293,'Workforce distribution'!$C$8:$AD$30,AQ$7,FALSE)))),0)</f>
        <v>0</v>
      </c>
      <c r="AR293" s="30">
        <f>_xlfn.IFNA(IF($O293="days",$Y293*(VLOOKUP($K293,'Bed parameters'!$A$9:$I$12,9,FALSE))*$F293*(VLOOKUP($Q293,'Workforce distribution'!$C$8:$AD$30,AR$7,FALSE)),IF($Q293="n/a",(IF($P293=AR$6,$X293*$F293,0)),$X293*$F293*(VLOOKUP($Q293,'Workforce distribution'!$C$8:$AD$30,AR$7,FALSE)))),0)</f>
        <v>0</v>
      </c>
      <c r="AS293" s="30">
        <f>_xlfn.IFNA(IF($O293="days",$Y293*(VLOOKUP($K293,'Bed parameters'!$A$9:$I$12,9,FALSE))*$F293*(VLOOKUP($Q293,'Workforce distribution'!$C$8:$AD$30,AS$7,FALSE)),IF($Q293="n/a",(IF($P293=AS$6,$X293*$F293,0)),$X293*$F293*(VLOOKUP($Q293,'Workforce distribution'!$C$8:$AD$30,AS$7,FALSE)))),0)</f>
        <v>0</v>
      </c>
      <c r="AT293" s="30">
        <f>_xlfn.IFNA(IF($O293="days",$Y293*(VLOOKUP($K293,'Bed parameters'!$A$9:$I$12,9,FALSE))*$F293*(VLOOKUP($Q293,'Workforce distribution'!$C$8:$AD$30,AT$7,FALSE)),IF($Q293="n/a",(IF($P293=AT$6,$X293*$F293,0)),$X293*$F293*(VLOOKUP($Q293,'Workforce distribution'!$C$8:$AD$30,AT$7,FALSE)))),0)</f>
        <v>0</v>
      </c>
      <c r="AU293" s="30">
        <f>_xlfn.IFNA(IF($O293="days",$Y293*(VLOOKUP($K293,'Bed parameters'!$A$9:$I$12,9,FALSE))*$F293*(VLOOKUP($Q293,'Workforce distribution'!$C$8:$AD$30,AU$7,FALSE)),IF($Q293="n/a",(IF($P293=AU$6,$X293*$F293,0)),$X293*$F293*(VLOOKUP($Q293,'Workforce distribution'!$C$8:$AD$30,AU$7,FALSE)))),0)</f>
        <v>0</v>
      </c>
      <c r="AV293" s="30">
        <f>_xlfn.IFNA(IF($O293="days",$Y293*(VLOOKUP($K293,'Bed parameters'!$A$9:$I$12,9,FALSE))*$F293*(VLOOKUP($Q293,'Workforce distribution'!$C$8:$AD$30,AV$7,FALSE)),IF($Q293="n/a",(IF($P293=AV$6,$X293*$F293,0)),$X293*$F293*(VLOOKUP($Q293,'Workforce distribution'!$C$8:$AD$30,AV$7,FALSE)))),0)</f>
        <v>0</v>
      </c>
      <c r="AW293" s="30">
        <f>_xlfn.IFNA(IF($O293="days",$Y293*(VLOOKUP($K293,'Bed parameters'!$A$9:$I$12,9,FALSE))*$F293*(VLOOKUP($Q293,'Workforce distribution'!$C$8:$AD$30,AW$7,FALSE)),IF($Q293="n/a",(IF($P293=AW$6,$X293*$F293,0)),$X293*$F293*(VLOOKUP($Q293,'Workforce distribution'!$C$8:$AD$30,AW$7,FALSE)))),0)</f>
        <v>0</v>
      </c>
      <c r="AX293" s="30">
        <f>_xlfn.IFNA(IF($O293="days",$Y293*(VLOOKUP($K293,'Bed parameters'!$A$9:$I$12,9,FALSE))*$F293*(VLOOKUP($Q293,'Workforce distribution'!$C$8:$AD$30,AX$7,FALSE)),IF($Q293="n/a",(IF($P293=AX$6,$X293*$F293,0)),$X293*$F293*(VLOOKUP($Q293,'Workforce distribution'!$C$8:$AD$30,AX$7,FALSE)))),0)</f>
        <v>0</v>
      </c>
      <c r="AY293" s="30">
        <f>_xlfn.IFNA(IF($O293="days",$Y293*(VLOOKUP($K293,'Bed parameters'!$A$9:$I$12,9,FALSE))*$F293*(VLOOKUP($Q293,'Workforce distribution'!$C$8:$AD$30,AY$7,FALSE)),IF($Q293="n/a",(IF($P293=AY$6,$X293*$F293,0)),$X293*$F293*(VLOOKUP($Q293,'Workforce distribution'!$C$8:$AD$30,AY$7,FALSE)))),0)</f>
        <v>0</v>
      </c>
      <c r="AZ293" s="30">
        <f>_xlfn.IFNA(IF($O293="days",$Y293*(VLOOKUP($K293,'Bed parameters'!$A$9:$I$12,9,FALSE))*$F293*(VLOOKUP($Q293,'Workforce distribution'!$C$8:$AD$30,AZ$7,FALSE)),IF($Q293="n/a",(IF($P293=AZ$6,$X293*$F293,0)),$X293*$F293*(VLOOKUP($Q293,'Workforce distribution'!$C$8:$AD$30,AZ$7,FALSE)))),0)</f>
        <v>0</v>
      </c>
      <c r="BA293" s="30">
        <f>_xlfn.IFNA(IF($O293="days",$Y293*(VLOOKUP($K293,'Bed parameters'!$A$9:$I$12,9,FALSE))*$F293*(VLOOKUP($Q293,'Workforce distribution'!$C$8:$AD$30,BA$7,FALSE)),IF($Q293="n/a",(IF($P293=BA$6,$X293*$F293,0)),$X293*$F293*(VLOOKUP($Q293,'Workforce distribution'!$C$8:$AD$30,BA$7,FALSE)))),0)</f>
        <v>0</v>
      </c>
      <c r="BB293" s="30">
        <f>_xlfn.IFNA(IF($O293="days",$Y293*(VLOOKUP($K293,'Bed parameters'!$A$9:$I$12,9,FALSE))*$F293*(VLOOKUP($Q293,'Workforce distribution'!$C$8:$AD$30,BB$7,FALSE)),IF($Q293="n/a",(IF($P293=BB$6,$X293*$F293,0)),$X293*$F293*(VLOOKUP($Q293,'Workforce distribution'!$C$8:$AD$30,BB$7,FALSE)))),0)</f>
        <v>0</v>
      </c>
      <c r="BC293" s="149">
        <f t="shared" si="41"/>
        <v>0</v>
      </c>
      <c r="BD293" s="288">
        <f>IF($Q293="n/a",(IF('Workforce hours'!D$30=0,0,(AB293/'Workforce hours'!D$30))),(IF(VLOOKUP($Q293,'Workforce hours'!$C$8:$AD$30,BD$7,FALSE)=0,0,(AB293/(VLOOKUP($Q293,'Workforce hours'!$C$8:$AD$30,BD$7,FALSE))))))</f>
        <v>0</v>
      </c>
      <c r="BE293" s="288">
        <f>IF($Q293="n/a",(IF('Workforce hours'!E$30=0,0,(AC293/'Workforce hours'!E$30))),(IF(VLOOKUP($Q293,'Workforce hours'!$C$8:$AD$30,BE$7,FALSE)=0,0,(AC293/(VLOOKUP($Q293,'Workforce hours'!$C$8:$AD$30,BE$7,FALSE))))))</f>
        <v>0</v>
      </c>
      <c r="BF293" s="288">
        <f>IF($Q293="n/a",(IF('Workforce hours'!F$30=0,0,(AD293/'Workforce hours'!F$30))),(IF(VLOOKUP($Q293,'Workforce hours'!$C$8:$AD$30,BF$7,FALSE)=0,0,(AD293/(VLOOKUP($Q293,'Workforce hours'!$C$8:$AD$30,BF$7,FALSE))))))</f>
        <v>0</v>
      </c>
      <c r="BG293" s="288">
        <f>IF($Q293="n/a",(IF('Workforce hours'!G$30=0,0,(AE293/'Workforce hours'!G$30))),(IF(VLOOKUP($Q293,'Workforce hours'!$C$8:$AD$30,BG$7,FALSE)=0,0,(AE293/(VLOOKUP($Q293,'Workforce hours'!$C$8:$AD$30,BG$7,FALSE))))))</f>
        <v>0</v>
      </c>
      <c r="BH293" s="288">
        <f>IF($Q293="n/a",(IF('Workforce hours'!H$30=0,0,(AF293/'Workforce hours'!H$30))),(IF(VLOOKUP($Q293,'Workforce hours'!$C$8:$AD$30,BH$7,FALSE)=0,0,(AF293/(VLOOKUP($Q293,'Workforce hours'!$C$8:$AD$30,BH$7,FALSE))))))</f>
        <v>0</v>
      </c>
      <c r="BI293" s="288">
        <f>IF($Q293="n/a",(IF('Workforce hours'!I$30=0,0,(AG293/'Workforce hours'!I$30))),(IF(VLOOKUP($Q293,'Workforce hours'!$C$8:$AD$30,BI$7,FALSE)=0,0,(AG293/(VLOOKUP($Q293,'Workforce hours'!$C$8:$AD$30,BI$7,FALSE))))))</f>
        <v>0</v>
      </c>
      <c r="BJ293" s="288">
        <f>IF($Q293="n/a",(IF('Workforce hours'!J$30=0,0,(AH293/'Workforce hours'!J$30))),(IF(VLOOKUP($Q293,'Workforce hours'!$C$8:$AD$30,BJ$7,FALSE)=0,0,(AH293/(VLOOKUP($Q293,'Workforce hours'!$C$8:$AD$30,BJ$7,FALSE))))))</f>
        <v>0</v>
      </c>
      <c r="BK293" s="288">
        <f>IF($Q293="n/a",(IF('Workforce hours'!K$30=0,0,(AI293/'Workforce hours'!K$30))),(IF(VLOOKUP($Q293,'Workforce hours'!$C$8:$AD$30,BK$7,FALSE)=0,0,(AI293/(VLOOKUP($Q293,'Workforce hours'!$C$8:$AD$30,BK$7,FALSE))))))</f>
        <v>0</v>
      </c>
      <c r="BL293" s="288">
        <f>IF($Q293="n/a",(IF('Workforce hours'!L$30=0,0,(AJ293/'Workforce hours'!L$30))),(IF(VLOOKUP($Q293,'Workforce hours'!$C$8:$AD$30,BL$7,FALSE)=0,0,(AJ293/(VLOOKUP($Q293,'Workforce hours'!$C$8:$AD$30,BL$7,FALSE))))))</f>
        <v>0</v>
      </c>
      <c r="BM293" s="288">
        <f>IF($Q293="n/a",(IF('Workforce hours'!M$30=0,0,(AK293/'Workforce hours'!M$30))),(IF(VLOOKUP($Q293,'Workforce hours'!$C$8:$AD$30,BM$7,FALSE)=0,0,(AK293/(VLOOKUP($Q293,'Workforce hours'!$C$8:$AD$30,BM$7,FALSE))))))</f>
        <v>0</v>
      </c>
      <c r="BN293" s="288">
        <f>IF($Q293="n/a",(IF('Workforce hours'!N$30=0,0,(AL293/'Workforce hours'!N$30))),(IF(VLOOKUP($Q293,'Workforce hours'!$C$8:$AD$30,BN$7,FALSE)=0,0,(AL293/(VLOOKUP($Q293,'Workforce hours'!$C$8:$AD$30,BN$7,FALSE))))))</f>
        <v>0</v>
      </c>
      <c r="BO293" s="288">
        <f>IF($Q293="n/a",(IF('Workforce hours'!O$30=0,0,(AM293/'Workforce hours'!O$30))),(IF(VLOOKUP($Q293,'Workforce hours'!$C$8:$AD$30,BO$7,FALSE)=0,0,(AM293/(VLOOKUP($Q293,'Workforce hours'!$C$8:$AD$30,BO$7,FALSE))))))</f>
        <v>0</v>
      </c>
      <c r="BP293" s="288">
        <f>IF($Q293="n/a",(IF('Workforce hours'!P$30=0,0,(AN293/'Workforce hours'!P$30))),(IF(VLOOKUP($Q293,'Workforce hours'!$C$8:$AD$30,BP$7,FALSE)=0,0,(AN293/(VLOOKUP($Q293,'Workforce hours'!$C$8:$AD$30,BP$7,FALSE))))))</f>
        <v>0</v>
      </c>
      <c r="BQ293" s="288">
        <f>IF($Q293="n/a",(IF('Workforce hours'!Q$30=0,0,(AO293/'Workforce hours'!Q$30))),(IF(VLOOKUP($Q293,'Workforce hours'!$C$8:$AD$30,BQ$7,FALSE)=0,0,(AO293/(VLOOKUP($Q293,'Workforce hours'!$C$8:$AD$30,BQ$7,FALSE))))))</f>
        <v>0</v>
      </c>
      <c r="BR293" s="288">
        <f>IF($Q293="n/a",(IF('Workforce hours'!R$30=0,0,(AP293/'Workforce hours'!R$30))),(IF(VLOOKUP($Q293,'Workforce hours'!$C$8:$AD$30,BR$7,FALSE)=0,0,(AP293/(VLOOKUP($Q293,'Workforce hours'!$C$8:$AD$30,BR$7,FALSE))))))</f>
        <v>0</v>
      </c>
      <c r="BS293" s="288">
        <f>IF($Q293="n/a",(IF('Workforce hours'!S$30=0,0,(AQ293/'Workforce hours'!S$30))),(IF(VLOOKUP($Q293,'Workforce hours'!$C$8:$AD$30,BS$7,FALSE)=0,0,(AQ293/(VLOOKUP($Q293,'Workforce hours'!$C$8:$AD$30,BS$7,FALSE))))))</f>
        <v>0</v>
      </c>
      <c r="BT293" s="288">
        <f>IF($Q293="n/a",(IF('Workforce hours'!T$30=0,0,(AR293/'Workforce hours'!T$30))),(IF(VLOOKUP($Q293,'Workforce hours'!$C$8:$AD$30,BT$7,FALSE)=0,0,(AR293/(VLOOKUP($Q293,'Workforce hours'!$C$8:$AD$30,BT$7,FALSE))))))</f>
        <v>0</v>
      </c>
      <c r="BU293" s="288">
        <f>IF($Q293="n/a",(IF('Workforce hours'!U$30=0,0,(AS293/'Workforce hours'!U$30))),(IF(VLOOKUP($Q293,'Workforce hours'!$C$8:$AD$30,BU$7,FALSE)=0,0,(AS293/(VLOOKUP($Q293,'Workforce hours'!$C$8:$AD$30,BU$7,FALSE))))))</f>
        <v>0</v>
      </c>
      <c r="BV293" s="288">
        <f>IF($Q293="n/a",(IF('Workforce hours'!V$30=0,0,(AT293/'Workforce hours'!V$30))),(IF(VLOOKUP($Q293,'Workforce hours'!$C$8:$AD$30,BV$7,FALSE)=0,0,(AT293/(VLOOKUP($Q293,'Workforce hours'!$C$8:$AD$30,BV$7,FALSE))))))</f>
        <v>0</v>
      </c>
      <c r="BW293" s="288">
        <f>IF($Q293="n/a",(IF('Workforce hours'!W$30=0,0,(AU293/'Workforce hours'!W$30))),(IF(VLOOKUP($Q293,'Workforce hours'!$C$8:$AD$30,BW$7,FALSE)=0,0,(AU293/(VLOOKUP($Q293,'Workforce hours'!$C$8:$AD$30,BW$7,FALSE))))))</f>
        <v>0</v>
      </c>
      <c r="BX293" s="288">
        <f>IF($Q293="n/a",(IF('Workforce hours'!X$30=0,0,(AV293/'Workforce hours'!X$30))),(IF(VLOOKUP($Q293,'Workforce hours'!$C$8:$AD$30,BX$7,FALSE)=0,0,(AV293/(VLOOKUP($Q293,'Workforce hours'!$C$8:$AD$30,BX$7,FALSE))))))</f>
        <v>0</v>
      </c>
      <c r="BY293" s="288">
        <f>IF($Q293="n/a",(IF('Workforce hours'!Y$30=0,0,(AW293/'Workforce hours'!Y$30))),(IF(VLOOKUP($Q293,'Workforce hours'!$C$8:$AD$30,BY$7,FALSE)=0,0,(AW293/(VLOOKUP($Q293,'Workforce hours'!$C$8:$AD$30,BY$7,FALSE))))))</f>
        <v>0</v>
      </c>
      <c r="BZ293" s="288">
        <f>IF($Q293="n/a",(IF('Workforce hours'!Z$30=0,0,(AX293/'Workforce hours'!Z$30))),(IF(VLOOKUP($Q293,'Workforce hours'!$C$8:$AD$30,BZ$7,FALSE)=0,0,(AX293/(VLOOKUP($Q293,'Workforce hours'!$C$8:$AD$30,BZ$7,FALSE))))))</f>
        <v>0</v>
      </c>
      <c r="CA293" s="288">
        <f>IF($Q293="n/a",(IF('Workforce hours'!AA$30=0,0,(AY293/'Workforce hours'!AA$30))),(IF(VLOOKUP($Q293,'Workforce hours'!$C$8:$AD$30,CA$7,FALSE)=0,0,(AY293/(VLOOKUP($Q293,'Workforce hours'!$C$8:$AD$30,CA$7,FALSE))))))</f>
        <v>0</v>
      </c>
      <c r="CB293" s="288">
        <f>IF($Q293="n/a",(IF('Workforce hours'!AB$30=0,0,(AZ293/'Workforce hours'!AB$30))),(IF(VLOOKUP($Q293,'Workforce hours'!$C$8:$AD$30,CB$7,FALSE)=0,0,(AZ293/(VLOOKUP($Q293,'Workforce hours'!$C$8:$AD$30,CB$7,FALSE))))))</f>
        <v>0</v>
      </c>
      <c r="CC293" s="288">
        <f>IF($Q293="n/a",(IF('Workforce hours'!AC$30=0,0,(BA293/'Workforce hours'!AC$30))),(IF(VLOOKUP($Q293,'Workforce hours'!$C$8:$AD$30,CC$7,FALSE)=0,0,(BA293/(VLOOKUP($Q293,'Workforce hours'!$C$8:$AD$30,CC$7,FALSE))))))</f>
        <v>0</v>
      </c>
      <c r="CD293" s="288">
        <f>IF($Q293="n/a",(IF('Workforce hours'!AD$30=0,0,(BB293/'Workforce hours'!AD$30))),(IF(VLOOKUP($Q293,'Workforce hours'!$C$8:$AD$30,CD$7,FALSE)=0,0,(BB293/(VLOOKUP($Q293,'Workforce hours'!$C$8:$AD$30,CD$7,FALSE))))))</f>
        <v>0</v>
      </c>
      <c r="CE293" s="289">
        <f t="shared" si="42"/>
        <v>0</v>
      </c>
      <c r="CF293" s="290">
        <f>BD293*'Workforce costs'!B$9*(1+'Workforce costs'!B$10)*(1+'Workforce costs'!B$11)</f>
        <v>0</v>
      </c>
      <c r="CG293" s="290">
        <f>BE293*'Workforce costs'!C$9*(1+'Workforce costs'!C$10)*(1+'Workforce costs'!C$11)</f>
        <v>0</v>
      </c>
      <c r="CH293" s="290">
        <f>BF293*'Workforce costs'!D$9*(1+'Workforce costs'!D$10)*(1+'Workforce costs'!D$11)</f>
        <v>0</v>
      </c>
      <c r="CI293" s="290">
        <f>BG293*'Workforce costs'!E$9*(1+'Workforce costs'!E$10)*(1+'Workforce costs'!E$11)</f>
        <v>0</v>
      </c>
      <c r="CJ293" s="290">
        <f>BH293*'Workforce costs'!F$9*(1+'Workforce costs'!F$10)*(1+'Workforce costs'!F$11)</f>
        <v>0</v>
      </c>
      <c r="CK293" s="290">
        <f>BI293*'Workforce costs'!G$9*(1+'Workforce costs'!G$10)*(1+'Workforce costs'!G$11)</f>
        <v>0</v>
      </c>
      <c r="CL293" s="290">
        <f>BJ293*'Workforce costs'!H$9*(1+'Workforce costs'!H$10)*(1+'Workforce costs'!H$11)</f>
        <v>0</v>
      </c>
      <c r="CM293" s="290">
        <f>BK293*'Workforce costs'!I$9*(1+'Workforce costs'!I$10)*(1+'Workforce costs'!I$11)</f>
        <v>0</v>
      </c>
      <c r="CN293" s="290">
        <f>BL293*'Workforce costs'!J$9*(1+'Workforce costs'!J$10)*(1+'Workforce costs'!J$11)</f>
        <v>0</v>
      </c>
      <c r="CO293" s="290">
        <f>BM293*'Workforce costs'!K$9*(1+'Workforce costs'!K$10)*(1+'Workforce costs'!K$11)</f>
        <v>0</v>
      </c>
      <c r="CP293" s="290">
        <f>BN293*'Workforce costs'!L$9*(1+'Workforce costs'!L$10)*(1+'Workforce costs'!L$11)</f>
        <v>0</v>
      </c>
      <c r="CQ293" s="290">
        <f>BO293*'Workforce costs'!M$9*(1+'Workforce costs'!M$10)*(1+'Workforce costs'!M$11)</f>
        <v>0</v>
      </c>
      <c r="CR293" s="290">
        <f>BP293*'Workforce costs'!N$9*(1+'Workforce costs'!N$10)*(1+'Workforce costs'!N$11)</f>
        <v>0</v>
      </c>
      <c r="CS293" s="290">
        <f>BQ293*'Workforce costs'!O$9*(1+'Workforce costs'!O$10)*(1+'Workforce costs'!O$11)</f>
        <v>0</v>
      </c>
      <c r="CT293" s="290">
        <f>BR293*'Workforce costs'!P$9*(1+'Workforce costs'!P$10)*(1+'Workforce costs'!P$11)</f>
        <v>0</v>
      </c>
      <c r="CU293" s="290">
        <f>BS293*'Workforce costs'!Q$9*(1+'Workforce costs'!Q$10)*(1+'Workforce costs'!Q$11)</f>
        <v>0</v>
      </c>
      <c r="CV293" s="290">
        <f>BT293*'Workforce costs'!R$9*(1+'Workforce costs'!R$10)*(1+'Workforce costs'!R$11)</f>
        <v>0</v>
      </c>
      <c r="CW293" s="290">
        <f>BU293*'Workforce costs'!S$9*(1+'Workforce costs'!S$10)*(1+'Workforce costs'!S$11)</f>
        <v>0</v>
      </c>
      <c r="CX293" s="290">
        <f>BV293*'Workforce costs'!T$9*(1+'Workforce costs'!T$10)*(1+'Workforce costs'!T$11)</f>
        <v>0</v>
      </c>
      <c r="CY293" s="290">
        <f>BW293*'Workforce costs'!U$9*(1+'Workforce costs'!U$10)*(1+'Workforce costs'!U$11)</f>
        <v>0</v>
      </c>
      <c r="CZ293" s="290">
        <f>BX293*'Workforce costs'!V$9*(1+'Workforce costs'!V$10)*(1+'Workforce costs'!V$11)</f>
        <v>0</v>
      </c>
      <c r="DA293" s="290">
        <f>BY293*'Workforce costs'!W$9*(1+'Workforce costs'!W$10)*(1+'Workforce costs'!W$11)</f>
        <v>0</v>
      </c>
      <c r="DB293" s="290">
        <f>BZ293*'Workforce costs'!X$9*(1+'Workforce costs'!X$10)*(1+'Workforce costs'!X$11)</f>
        <v>0</v>
      </c>
      <c r="DC293" s="290">
        <f>CA293*'Workforce costs'!Y$9*(1+'Workforce costs'!Y$10)*(1+'Workforce costs'!Y$11)</f>
        <v>0</v>
      </c>
      <c r="DD293" s="290">
        <f>CB293*'Workforce costs'!Z$9*(1+'Workforce costs'!Z$10)*(1+'Workforce costs'!Z$11)</f>
        <v>0</v>
      </c>
      <c r="DE293" s="290">
        <f>CC293*'Workforce costs'!AA$9*(1+'Workforce costs'!AA$10)*(1+'Workforce costs'!AA$11)</f>
        <v>0</v>
      </c>
      <c r="DF293" s="290">
        <f>CD293*'Workforce costs'!AB$9*(1+'Workforce costs'!AB$10)*(1+'Workforce costs'!AB$11)</f>
        <v>0</v>
      </c>
    </row>
    <row r="294" spans="1:110" x14ac:dyDescent="0.3">
      <c r="A294" s="2" t="str">
        <f>Outputs!$A$4</f>
        <v>Australia</v>
      </c>
      <c r="B294" s="2" t="str">
        <f t="shared" si="35"/>
        <v>Australia 25to64</v>
      </c>
      <c r="C294" s="30">
        <f>VLOOKUP($B294,Populations!$D$15:$H$1920,3,FALSE)</f>
        <v>13966174</v>
      </c>
      <c r="D294" s="255">
        <f>IF(OR($H294="General pop",$H294="Schools",$H294="Workplace",$H294="Skills Training",$H294="Digital Supports"),1,VLOOKUP($B294,Populations!$D$15:$H$1920,5,FALSE))</f>
        <v>1</v>
      </c>
      <c r="E294" s="88">
        <f>VLOOKUP(I294,Epidemiology!$C$10:$H$47,6,FALSE)</f>
        <v>300</v>
      </c>
      <c r="F294" s="102" t="str">
        <f>'Care profiles'!R295</f>
        <v>n/a</v>
      </c>
      <c r="G294" s="15" t="str">
        <f>'Care profiles'!A295</f>
        <v>25to64</v>
      </c>
      <c r="H294" s="15" t="str">
        <f>'Care profiles'!B295</f>
        <v>Attempts</v>
      </c>
      <c r="I294" s="15" t="str">
        <f>'Care profiles'!C295</f>
        <v>Attempts_25-64yrs</v>
      </c>
      <c r="J294" s="15" t="str">
        <f>'Care profiles'!D295</f>
        <v>Care profile</v>
      </c>
      <c r="K294" s="15" t="str">
        <f>'Care profiles'!E295</f>
        <v>Supports for Mental Illness</v>
      </c>
      <c r="L294" s="104">
        <f>'Care profiles'!F295</f>
        <v>0.75</v>
      </c>
      <c r="M294" s="15" t="str">
        <f>'Care profiles'!G295</f>
        <v>n/a</v>
      </c>
      <c r="N294" s="15" t="str">
        <f>'Care profiles'!H295</f>
        <v>n/a</v>
      </c>
      <c r="O294" s="15" t="str">
        <f>'Care profiles'!I295</f>
        <v>n/a</v>
      </c>
      <c r="P294" s="15" t="str">
        <f>'Care profiles'!J295</f>
        <v>n/a</v>
      </c>
      <c r="Q294" s="15" t="str">
        <f>'Care profiles'!K295</f>
        <v>n/a</v>
      </c>
      <c r="R294" s="15" t="str">
        <f>'Care profiles'!M295</f>
        <v>Y</v>
      </c>
      <c r="S294" s="15" t="str">
        <f>'Care profiles'!O295</f>
        <v>Y</v>
      </c>
      <c r="T294" s="15" t="str">
        <f>'Care profiles'!Q295</f>
        <v>N</v>
      </c>
      <c r="U294" s="30">
        <f t="shared" si="36"/>
        <v>41898.521999999997</v>
      </c>
      <c r="V294" s="30">
        <f t="shared" si="37"/>
        <v>31423.891499999998</v>
      </c>
      <c r="W294" s="30">
        <f>IF(M294="n/a",0,IF(O294="days",V294*M294*(1+(VLOOKUP(K294,'Bed parameters'!$A$9:$G$12,7,FALSE))),V294*M294))</f>
        <v>0</v>
      </c>
      <c r="X294" s="30">
        <f t="shared" si="38"/>
        <v>0</v>
      </c>
      <c r="Y294" s="30">
        <f t="shared" si="39"/>
        <v>0</v>
      </c>
      <c r="Z294" s="113">
        <f>_xlfn.IFNA(Y294/((VLOOKUP(K294,'Bed parameters'!$A$9:$G$12,3,FALSE))*(VLOOKUP(K294,'Bed parameters'!$A$9:$G$12,5,FALSE))),0)</f>
        <v>0</v>
      </c>
      <c r="AA294" s="30">
        <f t="shared" si="40"/>
        <v>0</v>
      </c>
      <c r="AB294" s="30">
        <f>_xlfn.IFNA(IF($O294="days",$Y294*(VLOOKUP($K294,'Bed parameters'!$A$9:$I$12,9,FALSE))*$F294*(VLOOKUP($Q294,'Workforce distribution'!$C$8:$AD$30,AB$7,FALSE)),IF($Q294="n/a",(IF($P294=AB$6,$X294*$F294,0)),$X294*$F294*(VLOOKUP($Q294,'Workforce distribution'!$C$8:$AD$30,AB$7,FALSE)))),0)</f>
        <v>0</v>
      </c>
      <c r="AC294" s="30">
        <f>_xlfn.IFNA(IF($O294="days",$Y294*(VLOOKUP($K294,'Bed parameters'!$A$9:$I$12,9,FALSE))*$F294*(VLOOKUP($Q294,'Workforce distribution'!$C$8:$AD$30,AC$7,FALSE)),IF($Q294="n/a",(IF($P294=AC$6,$X294*$F294,0)),$X294*$F294*(VLOOKUP($Q294,'Workforce distribution'!$C$8:$AD$30,AC$7,FALSE)))),0)</f>
        <v>0</v>
      </c>
      <c r="AD294" s="30">
        <f>_xlfn.IFNA(IF($O294="days",$Y294*(VLOOKUP($K294,'Bed parameters'!$A$9:$I$12,9,FALSE))*$F294*(VLOOKUP($Q294,'Workforce distribution'!$C$8:$AD$30,AD$7,FALSE)),IF($Q294="n/a",(IF($P294=AD$6,$X294*$F294,0)),$X294*$F294*(VLOOKUP($Q294,'Workforce distribution'!$C$8:$AD$30,AD$7,FALSE)))),0)</f>
        <v>0</v>
      </c>
      <c r="AE294" s="30">
        <f>_xlfn.IFNA(IF($O294="days",$Y294*(VLOOKUP($K294,'Bed parameters'!$A$9:$I$12,9,FALSE))*$F294*(VLOOKUP($Q294,'Workforce distribution'!$C$8:$AD$30,AE$7,FALSE)),IF($Q294="n/a",(IF($P294=AE$6,$X294*$F294,0)),$X294*$F294*(VLOOKUP($Q294,'Workforce distribution'!$C$8:$AD$30,AE$7,FALSE)))),0)</f>
        <v>0</v>
      </c>
      <c r="AF294" s="30">
        <f>_xlfn.IFNA(IF($O294="days",$Y294*(VLOOKUP($K294,'Bed parameters'!$A$9:$I$12,9,FALSE))*$F294*(VLOOKUP($Q294,'Workforce distribution'!$C$8:$AD$30,AF$7,FALSE)),IF($Q294="n/a",(IF($P294=AF$6,$X294*$F294,0)),$X294*$F294*(VLOOKUP($Q294,'Workforce distribution'!$C$8:$AD$30,AF$7,FALSE)))),0)</f>
        <v>0</v>
      </c>
      <c r="AG294" s="30">
        <f>_xlfn.IFNA(IF($O294="days",$Y294*(VLOOKUP($K294,'Bed parameters'!$A$9:$I$12,9,FALSE))*$F294*(VLOOKUP($Q294,'Workforce distribution'!$C$8:$AD$30,AG$7,FALSE)),IF($Q294="n/a",(IF($P294=AG$6,$X294*$F294,0)),$X294*$F294*(VLOOKUP($Q294,'Workforce distribution'!$C$8:$AD$30,AG$7,FALSE)))),0)</f>
        <v>0</v>
      </c>
      <c r="AH294" s="30">
        <f>_xlfn.IFNA(IF($O294="days",$Y294*(VLOOKUP($K294,'Bed parameters'!$A$9:$I$12,9,FALSE))*$F294*(VLOOKUP($Q294,'Workforce distribution'!$C$8:$AD$30,AH$7,FALSE)),IF($Q294="n/a",(IF($P294=AH$6,$X294*$F294,0)),$X294*$F294*(VLOOKUP($Q294,'Workforce distribution'!$C$8:$AD$30,AH$7,FALSE)))),0)</f>
        <v>0</v>
      </c>
      <c r="AI294" s="30">
        <f>_xlfn.IFNA(IF($O294="days",$Y294*(VLOOKUP($K294,'Bed parameters'!$A$9:$I$12,9,FALSE))*$F294*(VLOOKUP($Q294,'Workforce distribution'!$C$8:$AD$30,AI$7,FALSE)),IF($Q294="n/a",(IF($P294=AI$6,$X294*$F294,0)),$X294*$F294*(VLOOKUP($Q294,'Workforce distribution'!$C$8:$AD$30,AI$7,FALSE)))),0)</f>
        <v>0</v>
      </c>
      <c r="AJ294" s="30">
        <f>_xlfn.IFNA(IF($O294="days",$Y294*(VLOOKUP($K294,'Bed parameters'!$A$9:$I$12,9,FALSE))*$F294*(VLOOKUP($Q294,'Workforce distribution'!$C$8:$AD$30,AJ$7,FALSE)),IF($Q294="n/a",(IF($P294=AJ$6,$X294*$F294,0)),$X294*$F294*(VLOOKUP($Q294,'Workforce distribution'!$C$8:$AD$30,AJ$7,FALSE)))),0)</f>
        <v>0</v>
      </c>
      <c r="AK294" s="30">
        <f>_xlfn.IFNA(IF($O294="days",$Y294*(VLOOKUP($K294,'Bed parameters'!$A$9:$I$12,9,FALSE))*$F294*(VLOOKUP($Q294,'Workforce distribution'!$C$8:$AD$30,AK$7,FALSE)),IF($Q294="n/a",(IF($P294=AK$6,$X294*$F294,0)),$X294*$F294*(VLOOKUP($Q294,'Workforce distribution'!$C$8:$AD$30,AK$7,FALSE)))),0)</f>
        <v>0</v>
      </c>
      <c r="AL294" s="30">
        <f>_xlfn.IFNA(IF($O294="days",$Y294*(VLOOKUP($K294,'Bed parameters'!$A$9:$I$12,9,FALSE))*$F294*(VLOOKUP($Q294,'Workforce distribution'!$C$8:$AD$30,AL$7,FALSE)),IF($Q294="n/a",(IF($P294=AL$6,$X294*$F294,0)),$X294*$F294*(VLOOKUP($Q294,'Workforce distribution'!$C$8:$AD$30,AL$7,FALSE)))),0)</f>
        <v>0</v>
      </c>
      <c r="AM294" s="30">
        <f>_xlfn.IFNA(IF($O294="days",$Y294*(VLOOKUP($K294,'Bed parameters'!$A$9:$I$12,9,FALSE))*$F294*(VLOOKUP($Q294,'Workforce distribution'!$C$8:$AD$30,AM$7,FALSE)),IF($Q294="n/a",(IF($P294=AM$6,$X294*$F294,0)),$X294*$F294*(VLOOKUP($Q294,'Workforce distribution'!$C$8:$AD$30,AM$7,FALSE)))),0)</f>
        <v>0</v>
      </c>
      <c r="AN294" s="30">
        <f>_xlfn.IFNA(IF($O294="days",$Y294*(VLOOKUP($K294,'Bed parameters'!$A$9:$I$12,9,FALSE))*$F294*(VLOOKUP($Q294,'Workforce distribution'!$C$8:$AD$30,AN$7,FALSE)),IF($Q294="n/a",(IF($P294=AN$6,$X294*$F294,0)),$X294*$F294*(VLOOKUP($Q294,'Workforce distribution'!$C$8:$AD$30,AN$7,FALSE)))),0)</f>
        <v>0</v>
      </c>
      <c r="AO294" s="30">
        <f>_xlfn.IFNA(IF($O294="days",$Y294*(VLOOKUP($K294,'Bed parameters'!$A$9:$I$12,9,FALSE))*$F294*(VLOOKUP($Q294,'Workforce distribution'!$C$8:$AD$30,AO$7,FALSE)),IF($Q294="n/a",(IF($P294=AO$6,$X294*$F294,0)),$X294*$F294*(VLOOKUP($Q294,'Workforce distribution'!$C$8:$AD$30,AO$7,FALSE)))),0)</f>
        <v>0</v>
      </c>
      <c r="AP294" s="30">
        <f>_xlfn.IFNA(IF($O294="days",$Y294*(VLOOKUP($K294,'Bed parameters'!$A$9:$I$12,9,FALSE))*$F294*(VLOOKUP($Q294,'Workforce distribution'!$C$8:$AD$30,AP$7,FALSE)),IF($Q294="n/a",(IF($P294=AP$6,$X294*$F294,0)),$X294*$F294*(VLOOKUP($Q294,'Workforce distribution'!$C$8:$AD$30,AP$7,FALSE)))),0)</f>
        <v>0</v>
      </c>
      <c r="AQ294" s="30">
        <f>_xlfn.IFNA(IF($O294="days",$Y294*(VLOOKUP($K294,'Bed parameters'!$A$9:$I$12,9,FALSE))*$F294*(VLOOKUP($Q294,'Workforce distribution'!$C$8:$AD$30,AQ$7,FALSE)),IF($Q294="n/a",(IF($P294=AQ$6,$X294*$F294,0)),$X294*$F294*(VLOOKUP($Q294,'Workforce distribution'!$C$8:$AD$30,AQ$7,FALSE)))),0)</f>
        <v>0</v>
      </c>
      <c r="AR294" s="30">
        <f>_xlfn.IFNA(IF($O294="days",$Y294*(VLOOKUP($K294,'Bed parameters'!$A$9:$I$12,9,FALSE))*$F294*(VLOOKUP($Q294,'Workforce distribution'!$C$8:$AD$30,AR$7,FALSE)),IF($Q294="n/a",(IF($P294=AR$6,$X294*$F294,0)),$X294*$F294*(VLOOKUP($Q294,'Workforce distribution'!$C$8:$AD$30,AR$7,FALSE)))),0)</f>
        <v>0</v>
      </c>
      <c r="AS294" s="30">
        <f>_xlfn.IFNA(IF($O294="days",$Y294*(VLOOKUP($K294,'Bed parameters'!$A$9:$I$12,9,FALSE))*$F294*(VLOOKUP($Q294,'Workforce distribution'!$C$8:$AD$30,AS$7,FALSE)),IF($Q294="n/a",(IF($P294=AS$6,$X294*$F294,0)),$X294*$F294*(VLOOKUP($Q294,'Workforce distribution'!$C$8:$AD$30,AS$7,FALSE)))),0)</f>
        <v>0</v>
      </c>
      <c r="AT294" s="30">
        <f>_xlfn.IFNA(IF($O294="days",$Y294*(VLOOKUP($K294,'Bed parameters'!$A$9:$I$12,9,FALSE))*$F294*(VLOOKUP($Q294,'Workforce distribution'!$C$8:$AD$30,AT$7,FALSE)),IF($Q294="n/a",(IF($P294=AT$6,$X294*$F294,0)),$X294*$F294*(VLOOKUP($Q294,'Workforce distribution'!$C$8:$AD$30,AT$7,FALSE)))),0)</f>
        <v>0</v>
      </c>
      <c r="AU294" s="30">
        <f>_xlfn.IFNA(IF($O294="days",$Y294*(VLOOKUP($K294,'Bed parameters'!$A$9:$I$12,9,FALSE))*$F294*(VLOOKUP($Q294,'Workforce distribution'!$C$8:$AD$30,AU$7,FALSE)),IF($Q294="n/a",(IF($P294=AU$6,$X294*$F294,0)),$X294*$F294*(VLOOKUP($Q294,'Workforce distribution'!$C$8:$AD$30,AU$7,FALSE)))),0)</f>
        <v>0</v>
      </c>
      <c r="AV294" s="30">
        <f>_xlfn.IFNA(IF($O294="days",$Y294*(VLOOKUP($K294,'Bed parameters'!$A$9:$I$12,9,FALSE))*$F294*(VLOOKUP($Q294,'Workforce distribution'!$C$8:$AD$30,AV$7,FALSE)),IF($Q294="n/a",(IF($P294=AV$6,$X294*$F294,0)),$X294*$F294*(VLOOKUP($Q294,'Workforce distribution'!$C$8:$AD$30,AV$7,FALSE)))),0)</f>
        <v>0</v>
      </c>
      <c r="AW294" s="30">
        <f>_xlfn.IFNA(IF($O294="days",$Y294*(VLOOKUP($K294,'Bed parameters'!$A$9:$I$12,9,FALSE))*$F294*(VLOOKUP($Q294,'Workforce distribution'!$C$8:$AD$30,AW$7,FALSE)),IF($Q294="n/a",(IF($P294=AW$6,$X294*$F294,0)),$X294*$F294*(VLOOKUP($Q294,'Workforce distribution'!$C$8:$AD$30,AW$7,FALSE)))),0)</f>
        <v>0</v>
      </c>
      <c r="AX294" s="30">
        <f>_xlfn.IFNA(IF($O294="days",$Y294*(VLOOKUP($K294,'Bed parameters'!$A$9:$I$12,9,FALSE))*$F294*(VLOOKUP($Q294,'Workforce distribution'!$C$8:$AD$30,AX$7,FALSE)),IF($Q294="n/a",(IF($P294=AX$6,$X294*$F294,0)),$X294*$F294*(VLOOKUP($Q294,'Workforce distribution'!$C$8:$AD$30,AX$7,FALSE)))),0)</f>
        <v>0</v>
      </c>
      <c r="AY294" s="30">
        <f>_xlfn.IFNA(IF($O294="days",$Y294*(VLOOKUP($K294,'Bed parameters'!$A$9:$I$12,9,FALSE))*$F294*(VLOOKUP($Q294,'Workforce distribution'!$C$8:$AD$30,AY$7,FALSE)),IF($Q294="n/a",(IF($P294=AY$6,$X294*$F294,0)),$X294*$F294*(VLOOKUP($Q294,'Workforce distribution'!$C$8:$AD$30,AY$7,FALSE)))),0)</f>
        <v>0</v>
      </c>
      <c r="AZ294" s="30">
        <f>_xlfn.IFNA(IF($O294="days",$Y294*(VLOOKUP($K294,'Bed parameters'!$A$9:$I$12,9,FALSE))*$F294*(VLOOKUP($Q294,'Workforce distribution'!$C$8:$AD$30,AZ$7,FALSE)),IF($Q294="n/a",(IF($P294=AZ$6,$X294*$F294,0)),$X294*$F294*(VLOOKUP($Q294,'Workforce distribution'!$C$8:$AD$30,AZ$7,FALSE)))),0)</f>
        <v>0</v>
      </c>
      <c r="BA294" s="30">
        <f>_xlfn.IFNA(IF($O294="days",$Y294*(VLOOKUP($K294,'Bed parameters'!$A$9:$I$12,9,FALSE))*$F294*(VLOOKUP($Q294,'Workforce distribution'!$C$8:$AD$30,BA$7,FALSE)),IF($Q294="n/a",(IF($P294=BA$6,$X294*$F294,0)),$X294*$F294*(VLOOKUP($Q294,'Workforce distribution'!$C$8:$AD$30,BA$7,FALSE)))),0)</f>
        <v>0</v>
      </c>
      <c r="BB294" s="30">
        <f>_xlfn.IFNA(IF($O294="days",$Y294*(VLOOKUP($K294,'Bed parameters'!$A$9:$I$12,9,FALSE))*$F294*(VLOOKUP($Q294,'Workforce distribution'!$C$8:$AD$30,BB$7,FALSE)),IF($Q294="n/a",(IF($P294=BB$6,$X294*$F294,0)),$X294*$F294*(VLOOKUP($Q294,'Workforce distribution'!$C$8:$AD$30,BB$7,FALSE)))),0)</f>
        <v>0</v>
      </c>
      <c r="BC294" s="149">
        <f t="shared" si="41"/>
        <v>0</v>
      </c>
      <c r="BD294" s="288">
        <f>IF($Q294="n/a",(IF('Workforce hours'!D$30=0,0,(AB294/'Workforce hours'!D$30))),(IF(VLOOKUP($Q294,'Workforce hours'!$C$8:$AD$30,BD$7,FALSE)=0,0,(AB294/(VLOOKUP($Q294,'Workforce hours'!$C$8:$AD$30,BD$7,FALSE))))))</f>
        <v>0</v>
      </c>
      <c r="BE294" s="288">
        <f>IF($Q294="n/a",(IF('Workforce hours'!E$30=0,0,(AC294/'Workforce hours'!E$30))),(IF(VLOOKUP($Q294,'Workforce hours'!$C$8:$AD$30,BE$7,FALSE)=0,0,(AC294/(VLOOKUP($Q294,'Workforce hours'!$C$8:$AD$30,BE$7,FALSE))))))</f>
        <v>0</v>
      </c>
      <c r="BF294" s="288">
        <f>IF($Q294="n/a",(IF('Workforce hours'!F$30=0,0,(AD294/'Workforce hours'!F$30))),(IF(VLOOKUP($Q294,'Workforce hours'!$C$8:$AD$30,BF$7,FALSE)=0,0,(AD294/(VLOOKUP($Q294,'Workforce hours'!$C$8:$AD$30,BF$7,FALSE))))))</f>
        <v>0</v>
      </c>
      <c r="BG294" s="288">
        <f>IF($Q294="n/a",(IF('Workforce hours'!G$30=0,0,(AE294/'Workforce hours'!G$30))),(IF(VLOOKUP($Q294,'Workforce hours'!$C$8:$AD$30,BG$7,FALSE)=0,0,(AE294/(VLOOKUP($Q294,'Workforce hours'!$C$8:$AD$30,BG$7,FALSE))))))</f>
        <v>0</v>
      </c>
      <c r="BH294" s="288">
        <f>IF($Q294="n/a",(IF('Workforce hours'!H$30=0,0,(AF294/'Workforce hours'!H$30))),(IF(VLOOKUP($Q294,'Workforce hours'!$C$8:$AD$30,BH$7,FALSE)=0,0,(AF294/(VLOOKUP($Q294,'Workforce hours'!$C$8:$AD$30,BH$7,FALSE))))))</f>
        <v>0</v>
      </c>
      <c r="BI294" s="288">
        <f>IF($Q294="n/a",(IF('Workforce hours'!I$30=0,0,(AG294/'Workforce hours'!I$30))),(IF(VLOOKUP($Q294,'Workforce hours'!$C$8:$AD$30,BI$7,FALSE)=0,0,(AG294/(VLOOKUP($Q294,'Workforce hours'!$C$8:$AD$30,BI$7,FALSE))))))</f>
        <v>0</v>
      </c>
      <c r="BJ294" s="288">
        <f>IF($Q294="n/a",(IF('Workforce hours'!J$30=0,0,(AH294/'Workforce hours'!J$30))),(IF(VLOOKUP($Q294,'Workforce hours'!$C$8:$AD$30,BJ$7,FALSE)=0,0,(AH294/(VLOOKUP($Q294,'Workforce hours'!$C$8:$AD$30,BJ$7,FALSE))))))</f>
        <v>0</v>
      </c>
      <c r="BK294" s="288">
        <f>IF($Q294="n/a",(IF('Workforce hours'!K$30=0,0,(AI294/'Workforce hours'!K$30))),(IF(VLOOKUP($Q294,'Workforce hours'!$C$8:$AD$30,BK$7,FALSE)=0,0,(AI294/(VLOOKUP($Q294,'Workforce hours'!$C$8:$AD$30,BK$7,FALSE))))))</f>
        <v>0</v>
      </c>
      <c r="BL294" s="288">
        <f>IF($Q294="n/a",(IF('Workforce hours'!L$30=0,0,(AJ294/'Workforce hours'!L$30))),(IF(VLOOKUP($Q294,'Workforce hours'!$C$8:$AD$30,BL$7,FALSE)=0,0,(AJ294/(VLOOKUP($Q294,'Workforce hours'!$C$8:$AD$30,BL$7,FALSE))))))</f>
        <v>0</v>
      </c>
      <c r="BM294" s="288">
        <f>IF($Q294="n/a",(IF('Workforce hours'!M$30=0,0,(AK294/'Workforce hours'!M$30))),(IF(VLOOKUP($Q294,'Workforce hours'!$C$8:$AD$30,BM$7,FALSE)=0,0,(AK294/(VLOOKUP($Q294,'Workforce hours'!$C$8:$AD$30,BM$7,FALSE))))))</f>
        <v>0</v>
      </c>
      <c r="BN294" s="288">
        <f>IF($Q294="n/a",(IF('Workforce hours'!N$30=0,0,(AL294/'Workforce hours'!N$30))),(IF(VLOOKUP($Q294,'Workforce hours'!$C$8:$AD$30,BN$7,FALSE)=0,0,(AL294/(VLOOKUP($Q294,'Workforce hours'!$C$8:$AD$30,BN$7,FALSE))))))</f>
        <v>0</v>
      </c>
      <c r="BO294" s="288">
        <f>IF($Q294="n/a",(IF('Workforce hours'!O$30=0,0,(AM294/'Workforce hours'!O$30))),(IF(VLOOKUP($Q294,'Workforce hours'!$C$8:$AD$30,BO$7,FALSE)=0,0,(AM294/(VLOOKUP($Q294,'Workforce hours'!$C$8:$AD$30,BO$7,FALSE))))))</f>
        <v>0</v>
      </c>
      <c r="BP294" s="288">
        <f>IF($Q294="n/a",(IF('Workforce hours'!P$30=0,0,(AN294/'Workforce hours'!P$30))),(IF(VLOOKUP($Q294,'Workforce hours'!$C$8:$AD$30,BP$7,FALSE)=0,0,(AN294/(VLOOKUP($Q294,'Workforce hours'!$C$8:$AD$30,BP$7,FALSE))))))</f>
        <v>0</v>
      </c>
      <c r="BQ294" s="288">
        <f>IF($Q294="n/a",(IF('Workforce hours'!Q$30=0,0,(AO294/'Workforce hours'!Q$30))),(IF(VLOOKUP($Q294,'Workforce hours'!$C$8:$AD$30,BQ$7,FALSE)=0,0,(AO294/(VLOOKUP($Q294,'Workforce hours'!$C$8:$AD$30,BQ$7,FALSE))))))</f>
        <v>0</v>
      </c>
      <c r="BR294" s="288">
        <f>IF($Q294="n/a",(IF('Workforce hours'!R$30=0,0,(AP294/'Workforce hours'!R$30))),(IF(VLOOKUP($Q294,'Workforce hours'!$C$8:$AD$30,BR$7,FALSE)=0,0,(AP294/(VLOOKUP($Q294,'Workforce hours'!$C$8:$AD$30,BR$7,FALSE))))))</f>
        <v>0</v>
      </c>
      <c r="BS294" s="288">
        <f>IF($Q294="n/a",(IF('Workforce hours'!S$30=0,0,(AQ294/'Workforce hours'!S$30))),(IF(VLOOKUP($Q294,'Workforce hours'!$C$8:$AD$30,BS$7,FALSE)=0,0,(AQ294/(VLOOKUP($Q294,'Workforce hours'!$C$8:$AD$30,BS$7,FALSE))))))</f>
        <v>0</v>
      </c>
      <c r="BT294" s="288">
        <f>IF($Q294="n/a",(IF('Workforce hours'!T$30=0,0,(AR294/'Workforce hours'!T$30))),(IF(VLOOKUP($Q294,'Workforce hours'!$C$8:$AD$30,BT$7,FALSE)=0,0,(AR294/(VLOOKUP($Q294,'Workforce hours'!$C$8:$AD$30,BT$7,FALSE))))))</f>
        <v>0</v>
      </c>
      <c r="BU294" s="288">
        <f>IF($Q294="n/a",(IF('Workforce hours'!U$30=0,0,(AS294/'Workforce hours'!U$30))),(IF(VLOOKUP($Q294,'Workforce hours'!$C$8:$AD$30,BU$7,FALSE)=0,0,(AS294/(VLOOKUP($Q294,'Workforce hours'!$C$8:$AD$30,BU$7,FALSE))))))</f>
        <v>0</v>
      </c>
      <c r="BV294" s="288">
        <f>IF($Q294="n/a",(IF('Workforce hours'!V$30=0,0,(AT294/'Workforce hours'!V$30))),(IF(VLOOKUP($Q294,'Workforce hours'!$C$8:$AD$30,BV$7,FALSE)=0,0,(AT294/(VLOOKUP($Q294,'Workforce hours'!$C$8:$AD$30,BV$7,FALSE))))))</f>
        <v>0</v>
      </c>
      <c r="BW294" s="288">
        <f>IF($Q294="n/a",(IF('Workforce hours'!W$30=0,0,(AU294/'Workforce hours'!W$30))),(IF(VLOOKUP($Q294,'Workforce hours'!$C$8:$AD$30,BW$7,FALSE)=0,0,(AU294/(VLOOKUP($Q294,'Workforce hours'!$C$8:$AD$30,BW$7,FALSE))))))</f>
        <v>0</v>
      </c>
      <c r="BX294" s="288">
        <f>IF($Q294="n/a",(IF('Workforce hours'!X$30=0,0,(AV294/'Workforce hours'!X$30))),(IF(VLOOKUP($Q294,'Workforce hours'!$C$8:$AD$30,BX$7,FALSE)=0,0,(AV294/(VLOOKUP($Q294,'Workforce hours'!$C$8:$AD$30,BX$7,FALSE))))))</f>
        <v>0</v>
      </c>
      <c r="BY294" s="288">
        <f>IF($Q294="n/a",(IF('Workforce hours'!Y$30=0,0,(AW294/'Workforce hours'!Y$30))),(IF(VLOOKUP($Q294,'Workforce hours'!$C$8:$AD$30,BY$7,FALSE)=0,0,(AW294/(VLOOKUP($Q294,'Workforce hours'!$C$8:$AD$30,BY$7,FALSE))))))</f>
        <v>0</v>
      </c>
      <c r="BZ294" s="288">
        <f>IF($Q294="n/a",(IF('Workforce hours'!Z$30=0,0,(AX294/'Workforce hours'!Z$30))),(IF(VLOOKUP($Q294,'Workforce hours'!$C$8:$AD$30,BZ$7,FALSE)=0,0,(AX294/(VLOOKUP($Q294,'Workforce hours'!$C$8:$AD$30,BZ$7,FALSE))))))</f>
        <v>0</v>
      </c>
      <c r="CA294" s="288">
        <f>IF($Q294="n/a",(IF('Workforce hours'!AA$30=0,0,(AY294/'Workforce hours'!AA$30))),(IF(VLOOKUP($Q294,'Workforce hours'!$C$8:$AD$30,CA$7,FALSE)=0,0,(AY294/(VLOOKUP($Q294,'Workforce hours'!$C$8:$AD$30,CA$7,FALSE))))))</f>
        <v>0</v>
      </c>
      <c r="CB294" s="288">
        <f>IF($Q294="n/a",(IF('Workforce hours'!AB$30=0,0,(AZ294/'Workforce hours'!AB$30))),(IF(VLOOKUP($Q294,'Workforce hours'!$C$8:$AD$30,CB$7,FALSE)=0,0,(AZ294/(VLOOKUP($Q294,'Workforce hours'!$C$8:$AD$30,CB$7,FALSE))))))</f>
        <v>0</v>
      </c>
      <c r="CC294" s="288">
        <f>IF($Q294="n/a",(IF('Workforce hours'!AC$30=0,0,(BA294/'Workforce hours'!AC$30))),(IF(VLOOKUP($Q294,'Workforce hours'!$C$8:$AD$30,CC$7,FALSE)=0,0,(BA294/(VLOOKUP($Q294,'Workforce hours'!$C$8:$AD$30,CC$7,FALSE))))))</f>
        <v>0</v>
      </c>
      <c r="CD294" s="288">
        <f>IF($Q294="n/a",(IF('Workforce hours'!AD$30=0,0,(BB294/'Workforce hours'!AD$30))),(IF(VLOOKUP($Q294,'Workforce hours'!$C$8:$AD$30,CD$7,FALSE)=0,0,(BB294/(VLOOKUP($Q294,'Workforce hours'!$C$8:$AD$30,CD$7,FALSE))))))</f>
        <v>0</v>
      </c>
      <c r="CE294" s="289">
        <f t="shared" si="42"/>
        <v>0</v>
      </c>
      <c r="CF294" s="290">
        <f>BD294*'Workforce costs'!B$9*(1+'Workforce costs'!B$10)*(1+'Workforce costs'!B$11)</f>
        <v>0</v>
      </c>
      <c r="CG294" s="290">
        <f>BE294*'Workforce costs'!C$9*(1+'Workforce costs'!C$10)*(1+'Workforce costs'!C$11)</f>
        <v>0</v>
      </c>
      <c r="CH294" s="290">
        <f>BF294*'Workforce costs'!D$9*(1+'Workforce costs'!D$10)*(1+'Workforce costs'!D$11)</f>
        <v>0</v>
      </c>
      <c r="CI294" s="290">
        <f>BG294*'Workforce costs'!E$9*(1+'Workforce costs'!E$10)*(1+'Workforce costs'!E$11)</f>
        <v>0</v>
      </c>
      <c r="CJ294" s="290">
        <f>BH294*'Workforce costs'!F$9*(1+'Workforce costs'!F$10)*(1+'Workforce costs'!F$11)</f>
        <v>0</v>
      </c>
      <c r="CK294" s="290">
        <f>BI294*'Workforce costs'!G$9*(1+'Workforce costs'!G$10)*(1+'Workforce costs'!G$11)</f>
        <v>0</v>
      </c>
      <c r="CL294" s="290">
        <f>BJ294*'Workforce costs'!H$9*(1+'Workforce costs'!H$10)*(1+'Workforce costs'!H$11)</f>
        <v>0</v>
      </c>
      <c r="CM294" s="290">
        <f>BK294*'Workforce costs'!I$9*(1+'Workforce costs'!I$10)*(1+'Workforce costs'!I$11)</f>
        <v>0</v>
      </c>
      <c r="CN294" s="290">
        <f>BL294*'Workforce costs'!J$9*(1+'Workforce costs'!J$10)*(1+'Workforce costs'!J$11)</f>
        <v>0</v>
      </c>
      <c r="CO294" s="290">
        <f>BM294*'Workforce costs'!K$9*(1+'Workforce costs'!K$10)*(1+'Workforce costs'!K$11)</f>
        <v>0</v>
      </c>
      <c r="CP294" s="290">
        <f>BN294*'Workforce costs'!L$9*(1+'Workforce costs'!L$10)*(1+'Workforce costs'!L$11)</f>
        <v>0</v>
      </c>
      <c r="CQ294" s="290">
        <f>BO294*'Workforce costs'!M$9*(1+'Workforce costs'!M$10)*(1+'Workforce costs'!M$11)</f>
        <v>0</v>
      </c>
      <c r="CR294" s="290">
        <f>BP294*'Workforce costs'!N$9*(1+'Workforce costs'!N$10)*(1+'Workforce costs'!N$11)</f>
        <v>0</v>
      </c>
      <c r="CS294" s="290">
        <f>BQ294*'Workforce costs'!O$9*(1+'Workforce costs'!O$10)*(1+'Workforce costs'!O$11)</f>
        <v>0</v>
      </c>
      <c r="CT294" s="290">
        <f>BR294*'Workforce costs'!P$9*(1+'Workforce costs'!P$10)*(1+'Workforce costs'!P$11)</f>
        <v>0</v>
      </c>
      <c r="CU294" s="290">
        <f>BS294*'Workforce costs'!Q$9*(1+'Workforce costs'!Q$10)*(1+'Workforce costs'!Q$11)</f>
        <v>0</v>
      </c>
      <c r="CV294" s="290">
        <f>BT294*'Workforce costs'!R$9*(1+'Workforce costs'!R$10)*(1+'Workforce costs'!R$11)</f>
        <v>0</v>
      </c>
      <c r="CW294" s="290">
        <f>BU294*'Workforce costs'!S$9*(1+'Workforce costs'!S$10)*(1+'Workforce costs'!S$11)</f>
        <v>0</v>
      </c>
      <c r="CX294" s="290">
        <f>BV294*'Workforce costs'!T$9*(1+'Workforce costs'!T$10)*(1+'Workforce costs'!T$11)</f>
        <v>0</v>
      </c>
      <c r="CY294" s="290">
        <f>BW294*'Workforce costs'!U$9*(1+'Workforce costs'!U$10)*(1+'Workforce costs'!U$11)</f>
        <v>0</v>
      </c>
      <c r="CZ294" s="290">
        <f>BX294*'Workforce costs'!V$9*(1+'Workforce costs'!V$10)*(1+'Workforce costs'!V$11)</f>
        <v>0</v>
      </c>
      <c r="DA294" s="290">
        <f>BY294*'Workforce costs'!W$9*(1+'Workforce costs'!W$10)*(1+'Workforce costs'!W$11)</f>
        <v>0</v>
      </c>
      <c r="DB294" s="290">
        <f>BZ294*'Workforce costs'!X$9*(1+'Workforce costs'!X$10)*(1+'Workforce costs'!X$11)</f>
        <v>0</v>
      </c>
      <c r="DC294" s="290">
        <f>CA294*'Workforce costs'!Y$9*(1+'Workforce costs'!Y$10)*(1+'Workforce costs'!Y$11)</f>
        <v>0</v>
      </c>
      <c r="DD294" s="290">
        <f>CB294*'Workforce costs'!Z$9*(1+'Workforce costs'!Z$10)*(1+'Workforce costs'!Z$11)</f>
        <v>0</v>
      </c>
      <c r="DE294" s="290">
        <f>CC294*'Workforce costs'!AA$9*(1+'Workforce costs'!AA$10)*(1+'Workforce costs'!AA$11)</f>
        <v>0</v>
      </c>
      <c r="DF294" s="290">
        <f>CD294*'Workforce costs'!AB$9*(1+'Workforce costs'!AB$10)*(1+'Workforce costs'!AB$11)</f>
        <v>0</v>
      </c>
    </row>
    <row r="295" spans="1:110" x14ac:dyDescent="0.3">
      <c r="A295" s="2" t="str">
        <f>Outputs!$A$4</f>
        <v>Australia</v>
      </c>
      <c r="B295" s="2" t="str">
        <f t="shared" si="35"/>
        <v>Australia 25to64</v>
      </c>
      <c r="C295" s="30">
        <f>VLOOKUP($B295,Populations!$D$15:$H$1920,3,FALSE)</f>
        <v>13966174</v>
      </c>
      <c r="D295" s="255">
        <f>IF(OR($H295="General pop",$H295="Schools",$H295="Workplace",$H295="Skills Training",$H295="Digital Supports"),1,VLOOKUP($B295,Populations!$D$15:$H$1920,5,FALSE))</f>
        <v>1</v>
      </c>
      <c r="E295" s="88">
        <f>VLOOKUP(I295,Epidemiology!$C$10:$H$47,6,FALSE)</f>
        <v>300</v>
      </c>
      <c r="F295" s="102" t="str">
        <f>'Care profiles'!R296</f>
        <v>n/a</v>
      </c>
      <c r="G295" s="15" t="str">
        <f>'Care profiles'!A296</f>
        <v>25to64</v>
      </c>
      <c r="H295" s="15" t="str">
        <f>'Care profiles'!B296</f>
        <v>Attempts</v>
      </c>
      <c r="I295" s="15" t="str">
        <f>'Care profiles'!C296</f>
        <v>Attempts_25-64yrs</v>
      </c>
      <c r="J295" s="15" t="str">
        <f>'Care profiles'!D296</f>
        <v>Care profile</v>
      </c>
      <c r="K295" s="15" t="str">
        <f>'Care profiles'!E296</f>
        <v xml:space="preserve">Supports for Drug and Alcohol Use </v>
      </c>
      <c r="L295" s="104">
        <f>'Care profiles'!F296</f>
        <v>0.3</v>
      </c>
      <c r="M295" s="15" t="str">
        <f>'Care profiles'!G296</f>
        <v>n/a</v>
      </c>
      <c r="N295" s="15" t="str">
        <f>'Care profiles'!H296</f>
        <v>n/a</v>
      </c>
      <c r="O295" s="15" t="str">
        <f>'Care profiles'!I296</f>
        <v>n/a</v>
      </c>
      <c r="P295" s="15" t="str">
        <f>'Care profiles'!J296</f>
        <v>n/a</v>
      </c>
      <c r="Q295" s="15" t="str">
        <f>'Care profiles'!K296</f>
        <v>n/a</v>
      </c>
      <c r="R295" s="15" t="str">
        <f>'Care profiles'!M296</f>
        <v>Y</v>
      </c>
      <c r="S295" s="15" t="str">
        <f>'Care profiles'!O296</f>
        <v>Y</v>
      </c>
      <c r="T295" s="15" t="str">
        <f>'Care profiles'!Q296</f>
        <v>N</v>
      </c>
      <c r="U295" s="30">
        <f t="shared" si="36"/>
        <v>41898.521999999997</v>
      </c>
      <c r="V295" s="30">
        <f t="shared" si="37"/>
        <v>12569.556599999998</v>
      </c>
      <c r="W295" s="30">
        <f>IF(M295="n/a",0,IF(O295="days",V295*M295*(1+(VLOOKUP(K295,'Bed parameters'!$A$9:$G$12,7,FALSE))),V295*M295))</f>
        <v>0</v>
      </c>
      <c r="X295" s="30">
        <f t="shared" si="38"/>
        <v>0</v>
      </c>
      <c r="Y295" s="30">
        <f t="shared" si="39"/>
        <v>0</v>
      </c>
      <c r="Z295" s="113">
        <f>_xlfn.IFNA(Y295/((VLOOKUP(K295,'Bed parameters'!$A$9:$G$12,3,FALSE))*(VLOOKUP(K295,'Bed parameters'!$A$9:$G$12,5,FALSE))),0)</f>
        <v>0</v>
      </c>
      <c r="AA295" s="30">
        <f t="shared" si="40"/>
        <v>0</v>
      </c>
      <c r="AB295" s="30">
        <f>_xlfn.IFNA(IF($O295="days",$Y295*(VLOOKUP($K295,'Bed parameters'!$A$9:$I$12,9,FALSE))*$F295*(VLOOKUP($Q295,'Workforce distribution'!$C$8:$AD$30,AB$7,FALSE)),IF($Q295="n/a",(IF($P295=AB$6,$X295*$F295,0)),$X295*$F295*(VLOOKUP($Q295,'Workforce distribution'!$C$8:$AD$30,AB$7,FALSE)))),0)</f>
        <v>0</v>
      </c>
      <c r="AC295" s="30">
        <f>_xlfn.IFNA(IF($O295="days",$Y295*(VLOOKUP($K295,'Bed parameters'!$A$9:$I$12,9,FALSE))*$F295*(VLOOKUP($Q295,'Workforce distribution'!$C$8:$AD$30,AC$7,FALSE)),IF($Q295="n/a",(IF($P295=AC$6,$X295*$F295,0)),$X295*$F295*(VLOOKUP($Q295,'Workforce distribution'!$C$8:$AD$30,AC$7,FALSE)))),0)</f>
        <v>0</v>
      </c>
      <c r="AD295" s="30">
        <f>_xlfn.IFNA(IF($O295="days",$Y295*(VLOOKUP($K295,'Bed parameters'!$A$9:$I$12,9,FALSE))*$F295*(VLOOKUP($Q295,'Workforce distribution'!$C$8:$AD$30,AD$7,FALSE)),IF($Q295="n/a",(IF($P295=AD$6,$X295*$F295,0)),$X295*$F295*(VLOOKUP($Q295,'Workforce distribution'!$C$8:$AD$30,AD$7,FALSE)))),0)</f>
        <v>0</v>
      </c>
      <c r="AE295" s="30">
        <f>_xlfn.IFNA(IF($O295="days",$Y295*(VLOOKUP($K295,'Bed parameters'!$A$9:$I$12,9,FALSE))*$F295*(VLOOKUP($Q295,'Workforce distribution'!$C$8:$AD$30,AE$7,FALSE)),IF($Q295="n/a",(IF($P295=AE$6,$X295*$F295,0)),$X295*$F295*(VLOOKUP($Q295,'Workforce distribution'!$C$8:$AD$30,AE$7,FALSE)))),0)</f>
        <v>0</v>
      </c>
      <c r="AF295" s="30">
        <f>_xlfn.IFNA(IF($O295="days",$Y295*(VLOOKUP($K295,'Bed parameters'!$A$9:$I$12,9,FALSE))*$F295*(VLOOKUP($Q295,'Workforce distribution'!$C$8:$AD$30,AF$7,FALSE)),IF($Q295="n/a",(IF($P295=AF$6,$X295*$F295,0)),$X295*$F295*(VLOOKUP($Q295,'Workforce distribution'!$C$8:$AD$30,AF$7,FALSE)))),0)</f>
        <v>0</v>
      </c>
      <c r="AG295" s="30">
        <f>_xlfn.IFNA(IF($O295="days",$Y295*(VLOOKUP($K295,'Bed parameters'!$A$9:$I$12,9,FALSE))*$F295*(VLOOKUP($Q295,'Workforce distribution'!$C$8:$AD$30,AG$7,FALSE)),IF($Q295="n/a",(IF($P295=AG$6,$X295*$F295,0)),$X295*$F295*(VLOOKUP($Q295,'Workforce distribution'!$C$8:$AD$30,AG$7,FALSE)))),0)</f>
        <v>0</v>
      </c>
      <c r="AH295" s="30">
        <f>_xlfn.IFNA(IF($O295="days",$Y295*(VLOOKUP($K295,'Bed parameters'!$A$9:$I$12,9,FALSE))*$F295*(VLOOKUP($Q295,'Workforce distribution'!$C$8:$AD$30,AH$7,FALSE)),IF($Q295="n/a",(IF($P295=AH$6,$X295*$F295,0)),$X295*$F295*(VLOOKUP($Q295,'Workforce distribution'!$C$8:$AD$30,AH$7,FALSE)))),0)</f>
        <v>0</v>
      </c>
      <c r="AI295" s="30">
        <f>_xlfn.IFNA(IF($O295="days",$Y295*(VLOOKUP($K295,'Bed parameters'!$A$9:$I$12,9,FALSE))*$F295*(VLOOKUP($Q295,'Workforce distribution'!$C$8:$AD$30,AI$7,FALSE)),IF($Q295="n/a",(IF($P295=AI$6,$X295*$F295,0)),$X295*$F295*(VLOOKUP($Q295,'Workforce distribution'!$C$8:$AD$30,AI$7,FALSE)))),0)</f>
        <v>0</v>
      </c>
      <c r="AJ295" s="30">
        <f>_xlfn.IFNA(IF($O295="days",$Y295*(VLOOKUP($K295,'Bed parameters'!$A$9:$I$12,9,FALSE))*$F295*(VLOOKUP($Q295,'Workforce distribution'!$C$8:$AD$30,AJ$7,FALSE)),IF($Q295="n/a",(IF($P295=AJ$6,$X295*$F295,0)),$X295*$F295*(VLOOKUP($Q295,'Workforce distribution'!$C$8:$AD$30,AJ$7,FALSE)))),0)</f>
        <v>0</v>
      </c>
      <c r="AK295" s="30">
        <f>_xlfn.IFNA(IF($O295="days",$Y295*(VLOOKUP($K295,'Bed parameters'!$A$9:$I$12,9,FALSE))*$F295*(VLOOKUP($Q295,'Workforce distribution'!$C$8:$AD$30,AK$7,FALSE)),IF($Q295="n/a",(IF($P295=AK$6,$X295*$F295,0)),$X295*$F295*(VLOOKUP($Q295,'Workforce distribution'!$C$8:$AD$30,AK$7,FALSE)))),0)</f>
        <v>0</v>
      </c>
      <c r="AL295" s="30">
        <f>_xlfn.IFNA(IF($O295="days",$Y295*(VLOOKUP($K295,'Bed parameters'!$A$9:$I$12,9,FALSE))*$F295*(VLOOKUP($Q295,'Workforce distribution'!$C$8:$AD$30,AL$7,FALSE)),IF($Q295="n/a",(IF($P295=AL$6,$X295*$F295,0)),$X295*$F295*(VLOOKUP($Q295,'Workforce distribution'!$C$8:$AD$30,AL$7,FALSE)))),0)</f>
        <v>0</v>
      </c>
      <c r="AM295" s="30">
        <f>_xlfn.IFNA(IF($O295="days",$Y295*(VLOOKUP($K295,'Bed parameters'!$A$9:$I$12,9,FALSE))*$F295*(VLOOKUP($Q295,'Workforce distribution'!$C$8:$AD$30,AM$7,FALSE)),IF($Q295="n/a",(IF($P295=AM$6,$X295*$F295,0)),$X295*$F295*(VLOOKUP($Q295,'Workforce distribution'!$C$8:$AD$30,AM$7,FALSE)))),0)</f>
        <v>0</v>
      </c>
      <c r="AN295" s="30">
        <f>_xlfn.IFNA(IF($O295="days",$Y295*(VLOOKUP($K295,'Bed parameters'!$A$9:$I$12,9,FALSE))*$F295*(VLOOKUP($Q295,'Workforce distribution'!$C$8:$AD$30,AN$7,FALSE)),IF($Q295="n/a",(IF($P295=AN$6,$X295*$F295,0)),$X295*$F295*(VLOOKUP($Q295,'Workforce distribution'!$C$8:$AD$30,AN$7,FALSE)))),0)</f>
        <v>0</v>
      </c>
      <c r="AO295" s="30">
        <f>_xlfn.IFNA(IF($O295="days",$Y295*(VLOOKUP($K295,'Bed parameters'!$A$9:$I$12,9,FALSE))*$F295*(VLOOKUP($Q295,'Workforce distribution'!$C$8:$AD$30,AO$7,FALSE)),IF($Q295="n/a",(IF($P295=AO$6,$X295*$F295,0)),$X295*$F295*(VLOOKUP($Q295,'Workforce distribution'!$C$8:$AD$30,AO$7,FALSE)))),0)</f>
        <v>0</v>
      </c>
      <c r="AP295" s="30">
        <f>_xlfn.IFNA(IF($O295="days",$Y295*(VLOOKUP($K295,'Bed parameters'!$A$9:$I$12,9,FALSE))*$F295*(VLOOKUP($Q295,'Workforce distribution'!$C$8:$AD$30,AP$7,FALSE)),IF($Q295="n/a",(IF($P295=AP$6,$X295*$F295,0)),$X295*$F295*(VLOOKUP($Q295,'Workforce distribution'!$C$8:$AD$30,AP$7,FALSE)))),0)</f>
        <v>0</v>
      </c>
      <c r="AQ295" s="30">
        <f>_xlfn.IFNA(IF($O295="days",$Y295*(VLOOKUP($K295,'Bed parameters'!$A$9:$I$12,9,FALSE))*$F295*(VLOOKUP($Q295,'Workforce distribution'!$C$8:$AD$30,AQ$7,FALSE)),IF($Q295="n/a",(IF($P295=AQ$6,$X295*$F295,0)),$X295*$F295*(VLOOKUP($Q295,'Workforce distribution'!$C$8:$AD$30,AQ$7,FALSE)))),0)</f>
        <v>0</v>
      </c>
      <c r="AR295" s="30">
        <f>_xlfn.IFNA(IF($O295="days",$Y295*(VLOOKUP($K295,'Bed parameters'!$A$9:$I$12,9,FALSE))*$F295*(VLOOKUP($Q295,'Workforce distribution'!$C$8:$AD$30,AR$7,FALSE)),IF($Q295="n/a",(IF($P295=AR$6,$X295*$F295,0)),$X295*$F295*(VLOOKUP($Q295,'Workforce distribution'!$C$8:$AD$30,AR$7,FALSE)))),0)</f>
        <v>0</v>
      </c>
      <c r="AS295" s="30">
        <f>_xlfn.IFNA(IF($O295="days",$Y295*(VLOOKUP($K295,'Bed parameters'!$A$9:$I$12,9,FALSE))*$F295*(VLOOKUP($Q295,'Workforce distribution'!$C$8:$AD$30,AS$7,FALSE)),IF($Q295="n/a",(IF($P295=AS$6,$X295*$F295,0)),$X295*$F295*(VLOOKUP($Q295,'Workforce distribution'!$C$8:$AD$30,AS$7,FALSE)))),0)</f>
        <v>0</v>
      </c>
      <c r="AT295" s="30">
        <f>_xlfn.IFNA(IF($O295="days",$Y295*(VLOOKUP($K295,'Bed parameters'!$A$9:$I$12,9,FALSE))*$F295*(VLOOKUP($Q295,'Workforce distribution'!$C$8:$AD$30,AT$7,FALSE)),IF($Q295="n/a",(IF($P295=AT$6,$X295*$F295,0)),$X295*$F295*(VLOOKUP($Q295,'Workforce distribution'!$C$8:$AD$30,AT$7,FALSE)))),0)</f>
        <v>0</v>
      </c>
      <c r="AU295" s="30">
        <f>_xlfn.IFNA(IF($O295="days",$Y295*(VLOOKUP($K295,'Bed parameters'!$A$9:$I$12,9,FALSE))*$F295*(VLOOKUP($Q295,'Workforce distribution'!$C$8:$AD$30,AU$7,FALSE)),IF($Q295="n/a",(IF($P295=AU$6,$X295*$F295,0)),$X295*$F295*(VLOOKUP($Q295,'Workforce distribution'!$C$8:$AD$30,AU$7,FALSE)))),0)</f>
        <v>0</v>
      </c>
      <c r="AV295" s="30">
        <f>_xlfn.IFNA(IF($O295="days",$Y295*(VLOOKUP($K295,'Bed parameters'!$A$9:$I$12,9,FALSE))*$F295*(VLOOKUP($Q295,'Workforce distribution'!$C$8:$AD$30,AV$7,FALSE)),IF($Q295="n/a",(IF($P295=AV$6,$X295*$F295,0)),$X295*$F295*(VLOOKUP($Q295,'Workforce distribution'!$C$8:$AD$30,AV$7,FALSE)))),0)</f>
        <v>0</v>
      </c>
      <c r="AW295" s="30">
        <f>_xlfn.IFNA(IF($O295="days",$Y295*(VLOOKUP($K295,'Bed parameters'!$A$9:$I$12,9,FALSE))*$F295*(VLOOKUP($Q295,'Workforce distribution'!$C$8:$AD$30,AW$7,FALSE)),IF($Q295="n/a",(IF($P295=AW$6,$X295*$F295,0)),$X295*$F295*(VLOOKUP($Q295,'Workforce distribution'!$C$8:$AD$30,AW$7,FALSE)))),0)</f>
        <v>0</v>
      </c>
      <c r="AX295" s="30">
        <f>_xlfn.IFNA(IF($O295="days",$Y295*(VLOOKUP($K295,'Bed parameters'!$A$9:$I$12,9,FALSE))*$F295*(VLOOKUP($Q295,'Workforce distribution'!$C$8:$AD$30,AX$7,FALSE)),IF($Q295="n/a",(IF($P295=AX$6,$X295*$F295,0)),$X295*$F295*(VLOOKUP($Q295,'Workforce distribution'!$C$8:$AD$30,AX$7,FALSE)))),0)</f>
        <v>0</v>
      </c>
      <c r="AY295" s="30">
        <f>_xlfn.IFNA(IF($O295="days",$Y295*(VLOOKUP($K295,'Bed parameters'!$A$9:$I$12,9,FALSE))*$F295*(VLOOKUP($Q295,'Workforce distribution'!$C$8:$AD$30,AY$7,FALSE)),IF($Q295="n/a",(IF($P295=AY$6,$X295*$F295,0)),$X295*$F295*(VLOOKUP($Q295,'Workforce distribution'!$C$8:$AD$30,AY$7,FALSE)))),0)</f>
        <v>0</v>
      </c>
      <c r="AZ295" s="30">
        <f>_xlfn.IFNA(IF($O295="days",$Y295*(VLOOKUP($K295,'Bed parameters'!$A$9:$I$12,9,FALSE))*$F295*(VLOOKUP($Q295,'Workforce distribution'!$C$8:$AD$30,AZ$7,FALSE)),IF($Q295="n/a",(IF($P295=AZ$6,$X295*$F295,0)),$X295*$F295*(VLOOKUP($Q295,'Workforce distribution'!$C$8:$AD$30,AZ$7,FALSE)))),0)</f>
        <v>0</v>
      </c>
      <c r="BA295" s="30">
        <f>_xlfn.IFNA(IF($O295="days",$Y295*(VLOOKUP($K295,'Bed parameters'!$A$9:$I$12,9,FALSE))*$F295*(VLOOKUP($Q295,'Workforce distribution'!$C$8:$AD$30,BA$7,FALSE)),IF($Q295="n/a",(IF($P295=BA$6,$X295*$F295,0)),$X295*$F295*(VLOOKUP($Q295,'Workforce distribution'!$C$8:$AD$30,BA$7,FALSE)))),0)</f>
        <v>0</v>
      </c>
      <c r="BB295" s="30">
        <f>_xlfn.IFNA(IF($O295="days",$Y295*(VLOOKUP($K295,'Bed parameters'!$A$9:$I$12,9,FALSE))*$F295*(VLOOKUP($Q295,'Workforce distribution'!$C$8:$AD$30,BB$7,FALSE)),IF($Q295="n/a",(IF($P295=BB$6,$X295*$F295,0)),$X295*$F295*(VLOOKUP($Q295,'Workforce distribution'!$C$8:$AD$30,BB$7,FALSE)))),0)</f>
        <v>0</v>
      </c>
      <c r="BC295" s="149">
        <f t="shared" si="41"/>
        <v>0</v>
      </c>
      <c r="BD295" s="288">
        <f>IF($Q295="n/a",(IF('Workforce hours'!D$30=0,0,(AB295/'Workforce hours'!D$30))),(IF(VLOOKUP($Q295,'Workforce hours'!$C$8:$AD$30,BD$7,FALSE)=0,0,(AB295/(VLOOKUP($Q295,'Workforce hours'!$C$8:$AD$30,BD$7,FALSE))))))</f>
        <v>0</v>
      </c>
      <c r="BE295" s="288">
        <f>IF($Q295="n/a",(IF('Workforce hours'!E$30=0,0,(AC295/'Workforce hours'!E$30))),(IF(VLOOKUP($Q295,'Workforce hours'!$C$8:$AD$30,BE$7,FALSE)=0,0,(AC295/(VLOOKUP($Q295,'Workforce hours'!$C$8:$AD$30,BE$7,FALSE))))))</f>
        <v>0</v>
      </c>
      <c r="BF295" s="288">
        <f>IF($Q295="n/a",(IF('Workforce hours'!F$30=0,0,(AD295/'Workforce hours'!F$30))),(IF(VLOOKUP($Q295,'Workforce hours'!$C$8:$AD$30,BF$7,FALSE)=0,0,(AD295/(VLOOKUP($Q295,'Workforce hours'!$C$8:$AD$30,BF$7,FALSE))))))</f>
        <v>0</v>
      </c>
      <c r="BG295" s="288">
        <f>IF($Q295="n/a",(IF('Workforce hours'!G$30=0,0,(AE295/'Workforce hours'!G$30))),(IF(VLOOKUP($Q295,'Workforce hours'!$C$8:$AD$30,BG$7,FALSE)=0,0,(AE295/(VLOOKUP($Q295,'Workforce hours'!$C$8:$AD$30,BG$7,FALSE))))))</f>
        <v>0</v>
      </c>
      <c r="BH295" s="288">
        <f>IF($Q295="n/a",(IF('Workforce hours'!H$30=0,0,(AF295/'Workforce hours'!H$30))),(IF(VLOOKUP($Q295,'Workforce hours'!$C$8:$AD$30,BH$7,FALSE)=0,0,(AF295/(VLOOKUP($Q295,'Workforce hours'!$C$8:$AD$30,BH$7,FALSE))))))</f>
        <v>0</v>
      </c>
      <c r="BI295" s="288">
        <f>IF($Q295="n/a",(IF('Workforce hours'!I$30=0,0,(AG295/'Workforce hours'!I$30))),(IF(VLOOKUP($Q295,'Workforce hours'!$C$8:$AD$30,BI$7,FALSE)=0,0,(AG295/(VLOOKUP($Q295,'Workforce hours'!$C$8:$AD$30,BI$7,FALSE))))))</f>
        <v>0</v>
      </c>
      <c r="BJ295" s="288">
        <f>IF($Q295="n/a",(IF('Workforce hours'!J$30=0,0,(AH295/'Workforce hours'!J$30))),(IF(VLOOKUP($Q295,'Workforce hours'!$C$8:$AD$30,BJ$7,FALSE)=0,0,(AH295/(VLOOKUP($Q295,'Workforce hours'!$C$8:$AD$30,BJ$7,FALSE))))))</f>
        <v>0</v>
      </c>
      <c r="BK295" s="288">
        <f>IF($Q295="n/a",(IF('Workforce hours'!K$30=0,0,(AI295/'Workforce hours'!K$30))),(IF(VLOOKUP($Q295,'Workforce hours'!$C$8:$AD$30,BK$7,FALSE)=0,0,(AI295/(VLOOKUP($Q295,'Workforce hours'!$C$8:$AD$30,BK$7,FALSE))))))</f>
        <v>0</v>
      </c>
      <c r="BL295" s="288">
        <f>IF($Q295="n/a",(IF('Workforce hours'!L$30=0,0,(AJ295/'Workforce hours'!L$30))),(IF(VLOOKUP($Q295,'Workforce hours'!$C$8:$AD$30,BL$7,FALSE)=0,0,(AJ295/(VLOOKUP($Q295,'Workforce hours'!$C$8:$AD$30,BL$7,FALSE))))))</f>
        <v>0</v>
      </c>
      <c r="BM295" s="288">
        <f>IF($Q295="n/a",(IF('Workforce hours'!M$30=0,0,(AK295/'Workforce hours'!M$30))),(IF(VLOOKUP($Q295,'Workforce hours'!$C$8:$AD$30,BM$7,FALSE)=0,0,(AK295/(VLOOKUP($Q295,'Workforce hours'!$C$8:$AD$30,BM$7,FALSE))))))</f>
        <v>0</v>
      </c>
      <c r="BN295" s="288">
        <f>IF($Q295="n/a",(IF('Workforce hours'!N$30=0,0,(AL295/'Workforce hours'!N$30))),(IF(VLOOKUP($Q295,'Workforce hours'!$C$8:$AD$30,BN$7,FALSE)=0,0,(AL295/(VLOOKUP($Q295,'Workforce hours'!$C$8:$AD$30,BN$7,FALSE))))))</f>
        <v>0</v>
      </c>
      <c r="BO295" s="288">
        <f>IF($Q295="n/a",(IF('Workforce hours'!O$30=0,0,(AM295/'Workforce hours'!O$30))),(IF(VLOOKUP($Q295,'Workforce hours'!$C$8:$AD$30,BO$7,FALSE)=0,0,(AM295/(VLOOKUP($Q295,'Workforce hours'!$C$8:$AD$30,BO$7,FALSE))))))</f>
        <v>0</v>
      </c>
      <c r="BP295" s="288">
        <f>IF($Q295="n/a",(IF('Workforce hours'!P$30=0,0,(AN295/'Workforce hours'!P$30))),(IF(VLOOKUP($Q295,'Workforce hours'!$C$8:$AD$30,BP$7,FALSE)=0,0,(AN295/(VLOOKUP($Q295,'Workforce hours'!$C$8:$AD$30,BP$7,FALSE))))))</f>
        <v>0</v>
      </c>
      <c r="BQ295" s="288">
        <f>IF($Q295="n/a",(IF('Workforce hours'!Q$30=0,0,(AO295/'Workforce hours'!Q$30))),(IF(VLOOKUP($Q295,'Workforce hours'!$C$8:$AD$30,BQ$7,FALSE)=0,0,(AO295/(VLOOKUP($Q295,'Workforce hours'!$C$8:$AD$30,BQ$7,FALSE))))))</f>
        <v>0</v>
      </c>
      <c r="BR295" s="288">
        <f>IF($Q295="n/a",(IF('Workforce hours'!R$30=0,0,(AP295/'Workforce hours'!R$30))),(IF(VLOOKUP($Q295,'Workforce hours'!$C$8:$AD$30,BR$7,FALSE)=0,0,(AP295/(VLOOKUP($Q295,'Workforce hours'!$C$8:$AD$30,BR$7,FALSE))))))</f>
        <v>0</v>
      </c>
      <c r="BS295" s="288">
        <f>IF($Q295="n/a",(IF('Workforce hours'!S$30=0,0,(AQ295/'Workforce hours'!S$30))),(IF(VLOOKUP($Q295,'Workforce hours'!$C$8:$AD$30,BS$7,FALSE)=0,0,(AQ295/(VLOOKUP($Q295,'Workforce hours'!$C$8:$AD$30,BS$7,FALSE))))))</f>
        <v>0</v>
      </c>
      <c r="BT295" s="288">
        <f>IF($Q295="n/a",(IF('Workforce hours'!T$30=0,0,(AR295/'Workforce hours'!T$30))),(IF(VLOOKUP($Q295,'Workforce hours'!$C$8:$AD$30,BT$7,FALSE)=0,0,(AR295/(VLOOKUP($Q295,'Workforce hours'!$C$8:$AD$30,BT$7,FALSE))))))</f>
        <v>0</v>
      </c>
      <c r="BU295" s="288">
        <f>IF($Q295="n/a",(IF('Workforce hours'!U$30=0,0,(AS295/'Workforce hours'!U$30))),(IF(VLOOKUP($Q295,'Workforce hours'!$C$8:$AD$30,BU$7,FALSE)=0,0,(AS295/(VLOOKUP($Q295,'Workforce hours'!$C$8:$AD$30,BU$7,FALSE))))))</f>
        <v>0</v>
      </c>
      <c r="BV295" s="288">
        <f>IF($Q295="n/a",(IF('Workforce hours'!V$30=0,0,(AT295/'Workforce hours'!V$30))),(IF(VLOOKUP($Q295,'Workforce hours'!$C$8:$AD$30,BV$7,FALSE)=0,0,(AT295/(VLOOKUP($Q295,'Workforce hours'!$C$8:$AD$30,BV$7,FALSE))))))</f>
        <v>0</v>
      </c>
      <c r="BW295" s="288">
        <f>IF($Q295="n/a",(IF('Workforce hours'!W$30=0,0,(AU295/'Workforce hours'!W$30))),(IF(VLOOKUP($Q295,'Workforce hours'!$C$8:$AD$30,BW$7,FALSE)=0,0,(AU295/(VLOOKUP($Q295,'Workforce hours'!$C$8:$AD$30,BW$7,FALSE))))))</f>
        <v>0</v>
      </c>
      <c r="BX295" s="288">
        <f>IF($Q295="n/a",(IF('Workforce hours'!X$30=0,0,(AV295/'Workforce hours'!X$30))),(IF(VLOOKUP($Q295,'Workforce hours'!$C$8:$AD$30,BX$7,FALSE)=0,0,(AV295/(VLOOKUP($Q295,'Workforce hours'!$C$8:$AD$30,BX$7,FALSE))))))</f>
        <v>0</v>
      </c>
      <c r="BY295" s="288">
        <f>IF($Q295="n/a",(IF('Workforce hours'!Y$30=0,0,(AW295/'Workforce hours'!Y$30))),(IF(VLOOKUP($Q295,'Workforce hours'!$C$8:$AD$30,BY$7,FALSE)=0,0,(AW295/(VLOOKUP($Q295,'Workforce hours'!$C$8:$AD$30,BY$7,FALSE))))))</f>
        <v>0</v>
      </c>
      <c r="BZ295" s="288">
        <f>IF($Q295="n/a",(IF('Workforce hours'!Z$30=0,0,(AX295/'Workforce hours'!Z$30))),(IF(VLOOKUP($Q295,'Workforce hours'!$C$8:$AD$30,BZ$7,FALSE)=0,0,(AX295/(VLOOKUP($Q295,'Workforce hours'!$C$8:$AD$30,BZ$7,FALSE))))))</f>
        <v>0</v>
      </c>
      <c r="CA295" s="288">
        <f>IF($Q295="n/a",(IF('Workforce hours'!AA$30=0,0,(AY295/'Workforce hours'!AA$30))),(IF(VLOOKUP($Q295,'Workforce hours'!$C$8:$AD$30,CA$7,FALSE)=0,0,(AY295/(VLOOKUP($Q295,'Workforce hours'!$C$8:$AD$30,CA$7,FALSE))))))</f>
        <v>0</v>
      </c>
      <c r="CB295" s="288">
        <f>IF($Q295="n/a",(IF('Workforce hours'!AB$30=0,0,(AZ295/'Workforce hours'!AB$30))),(IF(VLOOKUP($Q295,'Workforce hours'!$C$8:$AD$30,CB$7,FALSE)=0,0,(AZ295/(VLOOKUP($Q295,'Workforce hours'!$C$8:$AD$30,CB$7,FALSE))))))</f>
        <v>0</v>
      </c>
      <c r="CC295" s="288">
        <f>IF($Q295="n/a",(IF('Workforce hours'!AC$30=0,0,(BA295/'Workforce hours'!AC$30))),(IF(VLOOKUP($Q295,'Workforce hours'!$C$8:$AD$30,CC$7,FALSE)=0,0,(BA295/(VLOOKUP($Q295,'Workforce hours'!$C$8:$AD$30,CC$7,FALSE))))))</f>
        <v>0</v>
      </c>
      <c r="CD295" s="288">
        <f>IF($Q295="n/a",(IF('Workforce hours'!AD$30=0,0,(BB295/'Workforce hours'!AD$30))),(IF(VLOOKUP($Q295,'Workforce hours'!$C$8:$AD$30,CD$7,FALSE)=0,0,(BB295/(VLOOKUP($Q295,'Workforce hours'!$C$8:$AD$30,CD$7,FALSE))))))</f>
        <v>0</v>
      </c>
      <c r="CE295" s="289">
        <f t="shared" si="42"/>
        <v>0</v>
      </c>
      <c r="CF295" s="290">
        <f>BD295*'Workforce costs'!B$9*(1+'Workforce costs'!B$10)*(1+'Workforce costs'!B$11)</f>
        <v>0</v>
      </c>
      <c r="CG295" s="290">
        <f>BE295*'Workforce costs'!C$9*(1+'Workforce costs'!C$10)*(1+'Workforce costs'!C$11)</f>
        <v>0</v>
      </c>
      <c r="CH295" s="290">
        <f>BF295*'Workforce costs'!D$9*(1+'Workforce costs'!D$10)*(1+'Workforce costs'!D$11)</f>
        <v>0</v>
      </c>
      <c r="CI295" s="290">
        <f>BG295*'Workforce costs'!E$9*(1+'Workforce costs'!E$10)*(1+'Workforce costs'!E$11)</f>
        <v>0</v>
      </c>
      <c r="CJ295" s="290">
        <f>BH295*'Workforce costs'!F$9*(1+'Workforce costs'!F$10)*(1+'Workforce costs'!F$11)</f>
        <v>0</v>
      </c>
      <c r="CK295" s="290">
        <f>BI295*'Workforce costs'!G$9*(1+'Workforce costs'!G$10)*(1+'Workforce costs'!G$11)</f>
        <v>0</v>
      </c>
      <c r="CL295" s="290">
        <f>BJ295*'Workforce costs'!H$9*(1+'Workforce costs'!H$10)*(1+'Workforce costs'!H$11)</f>
        <v>0</v>
      </c>
      <c r="CM295" s="290">
        <f>BK295*'Workforce costs'!I$9*(1+'Workforce costs'!I$10)*(1+'Workforce costs'!I$11)</f>
        <v>0</v>
      </c>
      <c r="CN295" s="290">
        <f>BL295*'Workforce costs'!J$9*(1+'Workforce costs'!J$10)*(1+'Workforce costs'!J$11)</f>
        <v>0</v>
      </c>
      <c r="CO295" s="290">
        <f>BM295*'Workforce costs'!K$9*(1+'Workforce costs'!K$10)*(1+'Workforce costs'!K$11)</f>
        <v>0</v>
      </c>
      <c r="CP295" s="290">
        <f>BN295*'Workforce costs'!L$9*(1+'Workforce costs'!L$10)*(1+'Workforce costs'!L$11)</f>
        <v>0</v>
      </c>
      <c r="CQ295" s="290">
        <f>BO295*'Workforce costs'!M$9*(1+'Workforce costs'!M$10)*(1+'Workforce costs'!M$11)</f>
        <v>0</v>
      </c>
      <c r="CR295" s="290">
        <f>BP295*'Workforce costs'!N$9*(1+'Workforce costs'!N$10)*(1+'Workforce costs'!N$11)</f>
        <v>0</v>
      </c>
      <c r="CS295" s="290">
        <f>BQ295*'Workforce costs'!O$9*(1+'Workforce costs'!O$10)*(1+'Workforce costs'!O$11)</f>
        <v>0</v>
      </c>
      <c r="CT295" s="290">
        <f>BR295*'Workforce costs'!P$9*(1+'Workforce costs'!P$10)*(1+'Workforce costs'!P$11)</f>
        <v>0</v>
      </c>
      <c r="CU295" s="290">
        <f>BS295*'Workforce costs'!Q$9*(1+'Workforce costs'!Q$10)*(1+'Workforce costs'!Q$11)</f>
        <v>0</v>
      </c>
      <c r="CV295" s="290">
        <f>BT295*'Workforce costs'!R$9*(1+'Workforce costs'!R$10)*(1+'Workforce costs'!R$11)</f>
        <v>0</v>
      </c>
      <c r="CW295" s="290">
        <f>BU295*'Workforce costs'!S$9*(1+'Workforce costs'!S$10)*(1+'Workforce costs'!S$11)</f>
        <v>0</v>
      </c>
      <c r="CX295" s="290">
        <f>BV295*'Workforce costs'!T$9*(1+'Workforce costs'!T$10)*(1+'Workforce costs'!T$11)</f>
        <v>0</v>
      </c>
      <c r="CY295" s="290">
        <f>BW295*'Workforce costs'!U$9*(1+'Workforce costs'!U$10)*(1+'Workforce costs'!U$11)</f>
        <v>0</v>
      </c>
      <c r="CZ295" s="290">
        <f>BX295*'Workforce costs'!V$9*(1+'Workforce costs'!V$10)*(1+'Workforce costs'!V$11)</f>
        <v>0</v>
      </c>
      <c r="DA295" s="290">
        <f>BY295*'Workforce costs'!W$9*(1+'Workforce costs'!W$10)*(1+'Workforce costs'!W$11)</f>
        <v>0</v>
      </c>
      <c r="DB295" s="290">
        <f>BZ295*'Workforce costs'!X$9*(1+'Workforce costs'!X$10)*(1+'Workforce costs'!X$11)</f>
        <v>0</v>
      </c>
      <c r="DC295" s="290">
        <f>CA295*'Workforce costs'!Y$9*(1+'Workforce costs'!Y$10)*(1+'Workforce costs'!Y$11)</f>
        <v>0</v>
      </c>
      <c r="DD295" s="290">
        <f>CB295*'Workforce costs'!Z$9*(1+'Workforce costs'!Z$10)*(1+'Workforce costs'!Z$11)</f>
        <v>0</v>
      </c>
      <c r="DE295" s="290">
        <f>CC295*'Workforce costs'!AA$9*(1+'Workforce costs'!AA$10)*(1+'Workforce costs'!AA$11)</f>
        <v>0</v>
      </c>
      <c r="DF295" s="290">
        <f>CD295*'Workforce costs'!AB$9*(1+'Workforce costs'!AB$10)*(1+'Workforce costs'!AB$11)</f>
        <v>0</v>
      </c>
    </row>
    <row r="296" spans="1:110" x14ac:dyDescent="0.3">
      <c r="A296" s="2" t="str">
        <f>Outputs!$A$4</f>
        <v>Australia</v>
      </c>
      <c r="B296" s="2" t="str">
        <f t="shared" si="35"/>
        <v>Australia 25to64</v>
      </c>
      <c r="C296" s="30">
        <f>VLOOKUP($B296,Populations!$D$15:$H$1920,3,FALSE)</f>
        <v>13966174</v>
      </c>
      <c r="D296" s="255">
        <f>IF(OR($H296="General pop",$H296="Schools",$H296="Workplace",$H296="Skills Training",$H296="Digital Supports"),1,VLOOKUP($B296,Populations!$D$15:$H$1920,5,FALSE))</f>
        <v>1</v>
      </c>
      <c r="E296" s="88">
        <f>VLOOKUP(I296,Epidemiology!$C$10:$H$47,6,FALSE)</f>
        <v>300</v>
      </c>
      <c r="F296" s="102">
        <f>'Care profiles'!R297</f>
        <v>1</v>
      </c>
      <c r="G296" s="15" t="str">
        <f>'Care profiles'!A297</f>
        <v>25to64</v>
      </c>
      <c r="H296" s="15" t="str">
        <f>'Care profiles'!B297</f>
        <v>Attempts</v>
      </c>
      <c r="I296" s="15" t="str">
        <f>'Care profiles'!C297</f>
        <v>Attempts_25-64yrs</v>
      </c>
      <c r="J296" s="15" t="str">
        <f>'Care profiles'!D297</f>
        <v>Care profile</v>
      </c>
      <c r="K296" s="15" t="str">
        <f>'Care profiles'!E297</f>
        <v>Co-Response Teams</v>
      </c>
      <c r="L296" s="104">
        <f>'Care profiles'!F297</f>
        <v>0.25</v>
      </c>
      <c r="M296" s="15">
        <f>'Care profiles'!G297</f>
        <v>1</v>
      </c>
      <c r="N296" s="15">
        <f>'Care profiles'!H297</f>
        <v>120</v>
      </c>
      <c r="O296" s="15" t="str">
        <f>'Care profiles'!I297</f>
        <v>min</v>
      </c>
      <c r="P296" s="15" t="str">
        <f>'Care profiles'!J297</f>
        <v>Team</v>
      </c>
      <c r="Q296" s="15" t="str">
        <f>'Care profiles'!K297</f>
        <v>Co-Response Team</v>
      </c>
      <c r="R296" s="15" t="str">
        <f>'Care profiles'!M297</f>
        <v>N</v>
      </c>
      <c r="S296" s="15" t="str">
        <f>'Care profiles'!O297</f>
        <v>Y</v>
      </c>
      <c r="T296" s="15" t="str">
        <f>'Care profiles'!Q297</f>
        <v>N</v>
      </c>
      <c r="U296" s="30">
        <f t="shared" si="36"/>
        <v>41898.521999999997</v>
      </c>
      <c r="V296" s="30">
        <f t="shared" si="37"/>
        <v>10474.630499999999</v>
      </c>
      <c r="W296" s="30">
        <f>IF(M296="n/a",0,IF(O296="days",V296*M296*(1+(VLOOKUP(K296,'Bed parameters'!$A$9:$G$12,7,FALSE))),V296*M296))</f>
        <v>10474.630499999999</v>
      </c>
      <c r="X296" s="30">
        <f t="shared" si="38"/>
        <v>20949.260999999999</v>
      </c>
      <c r="Y296" s="30">
        <f t="shared" si="39"/>
        <v>0</v>
      </c>
      <c r="Z296" s="113">
        <f>_xlfn.IFNA(Y296/((VLOOKUP(K296,'Bed parameters'!$A$9:$G$12,3,FALSE))*(VLOOKUP(K296,'Bed parameters'!$A$9:$G$12,5,FALSE))),0)</f>
        <v>0</v>
      </c>
      <c r="AA296" s="30">
        <f t="shared" si="40"/>
        <v>20949.260999999999</v>
      </c>
      <c r="AB296" s="30">
        <f>_xlfn.IFNA(IF($O296="days",$Y296*(VLOOKUP($K296,'Bed parameters'!$A$9:$I$12,9,FALSE))*$F296*(VLOOKUP($Q296,'Workforce distribution'!$C$8:$AD$30,AB$7,FALSE)),IF($Q296="n/a",(IF($P296=AB$6,$X296*$F296,0)),$X296*$F296*(VLOOKUP($Q296,'Workforce distribution'!$C$8:$AD$30,AB$7,FALSE)))),0)</f>
        <v>0</v>
      </c>
      <c r="AC296" s="30">
        <f>_xlfn.IFNA(IF($O296="days",$Y296*(VLOOKUP($K296,'Bed parameters'!$A$9:$I$12,9,FALSE))*$F296*(VLOOKUP($Q296,'Workforce distribution'!$C$8:$AD$30,AC$7,FALSE)),IF($Q296="n/a",(IF($P296=AC$6,$X296*$F296,0)),$X296*$F296*(VLOOKUP($Q296,'Workforce distribution'!$C$8:$AD$30,AC$7,FALSE)))),0)</f>
        <v>0</v>
      </c>
      <c r="AD296" s="30">
        <f>_xlfn.IFNA(IF($O296="days",$Y296*(VLOOKUP($K296,'Bed parameters'!$A$9:$I$12,9,FALSE))*$F296*(VLOOKUP($Q296,'Workforce distribution'!$C$8:$AD$30,AD$7,FALSE)),IF($Q296="n/a",(IF($P296=AD$6,$X296*$F296,0)),$X296*$F296*(VLOOKUP($Q296,'Workforce distribution'!$C$8:$AD$30,AD$7,FALSE)))),0)</f>
        <v>0</v>
      </c>
      <c r="AE296" s="30">
        <f>_xlfn.IFNA(IF($O296="days",$Y296*(VLOOKUP($K296,'Bed parameters'!$A$9:$I$12,9,FALSE))*$F296*(VLOOKUP($Q296,'Workforce distribution'!$C$8:$AD$30,AE$7,FALSE)),IF($Q296="n/a",(IF($P296=AE$6,$X296*$F296,0)),$X296*$F296*(VLOOKUP($Q296,'Workforce distribution'!$C$8:$AD$30,AE$7,FALSE)))),0)</f>
        <v>10474.630499999999</v>
      </c>
      <c r="AF296" s="30">
        <f>_xlfn.IFNA(IF($O296="days",$Y296*(VLOOKUP($K296,'Bed parameters'!$A$9:$I$12,9,FALSE))*$F296*(VLOOKUP($Q296,'Workforce distribution'!$C$8:$AD$30,AF$7,FALSE)),IF($Q296="n/a",(IF($P296=AF$6,$X296*$F296,0)),$X296*$F296*(VLOOKUP($Q296,'Workforce distribution'!$C$8:$AD$30,AF$7,FALSE)))),0)</f>
        <v>0</v>
      </c>
      <c r="AG296" s="30">
        <f>_xlfn.IFNA(IF($O296="days",$Y296*(VLOOKUP($K296,'Bed parameters'!$A$9:$I$12,9,FALSE))*$F296*(VLOOKUP($Q296,'Workforce distribution'!$C$8:$AD$30,AG$7,FALSE)),IF($Q296="n/a",(IF($P296=AG$6,$X296*$F296,0)),$X296*$F296*(VLOOKUP($Q296,'Workforce distribution'!$C$8:$AD$30,AG$7,FALSE)))),0)</f>
        <v>0</v>
      </c>
      <c r="AH296" s="30">
        <f>_xlfn.IFNA(IF($O296="days",$Y296*(VLOOKUP($K296,'Bed parameters'!$A$9:$I$12,9,FALSE))*$F296*(VLOOKUP($Q296,'Workforce distribution'!$C$8:$AD$30,AH$7,FALSE)),IF($Q296="n/a",(IF($P296=AH$6,$X296*$F296,0)),$X296*$F296*(VLOOKUP($Q296,'Workforce distribution'!$C$8:$AD$30,AH$7,FALSE)))),0)</f>
        <v>0</v>
      </c>
      <c r="AI296" s="30">
        <f>_xlfn.IFNA(IF($O296="days",$Y296*(VLOOKUP($K296,'Bed parameters'!$A$9:$I$12,9,FALSE))*$F296*(VLOOKUP($Q296,'Workforce distribution'!$C$8:$AD$30,AI$7,FALSE)),IF($Q296="n/a",(IF($P296=AI$6,$X296*$F296,0)),$X296*$F296*(VLOOKUP($Q296,'Workforce distribution'!$C$8:$AD$30,AI$7,FALSE)))),0)</f>
        <v>0</v>
      </c>
      <c r="AJ296" s="30">
        <f>_xlfn.IFNA(IF($O296="days",$Y296*(VLOOKUP($K296,'Bed parameters'!$A$9:$I$12,9,FALSE))*$F296*(VLOOKUP($Q296,'Workforce distribution'!$C$8:$AD$30,AJ$7,FALSE)),IF($Q296="n/a",(IF($P296=AJ$6,$X296*$F296,0)),$X296*$F296*(VLOOKUP($Q296,'Workforce distribution'!$C$8:$AD$30,AJ$7,FALSE)))),0)</f>
        <v>0</v>
      </c>
      <c r="AK296" s="30">
        <f>_xlfn.IFNA(IF($O296="days",$Y296*(VLOOKUP($K296,'Bed parameters'!$A$9:$I$12,9,FALSE))*$F296*(VLOOKUP($Q296,'Workforce distribution'!$C$8:$AD$30,AK$7,FALSE)),IF($Q296="n/a",(IF($P296=AK$6,$X296*$F296,0)),$X296*$F296*(VLOOKUP($Q296,'Workforce distribution'!$C$8:$AD$30,AK$7,FALSE)))),0)</f>
        <v>0</v>
      </c>
      <c r="AL296" s="30">
        <f>_xlfn.IFNA(IF($O296="days",$Y296*(VLOOKUP($K296,'Bed parameters'!$A$9:$I$12,9,FALSE))*$F296*(VLOOKUP($Q296,'Workforce distribution'!$C$8:$AD$30,AL$7,FALSE)),IF($Q296="n/a",(IF($P296=AL$6,$X296*$F296,0)),$X296*$F296*(VLOOKUP($Q296,'Workforce distribution'!$C$8:$AD$30,AL$7,FALSE)))),0)</f>
        <v>0</v>
      </c>
      <c r="AM296" s="30">
        <f>_xlfn.IFNA(IF($O296="days",$Y296*(VLOOKUP($K296,'Bed parameters'!$A$9:$I$12,9,FALSE))*$F296*(VLOOKUP($Q296,'Workforce distribution'!$C$8:$AD$30,AM$7,FALSE)),IF($Q296="n/a",(IF($P296=AM$6,$X296*$F296,0)),$X296*$F296*(VLOOKUP($Q296,'Workforce distribution'!$C$8:$AD$30,AM$7,FALSE)))),0)</f>
        <v>0</v>
      </c>
      <c r="AN296" s="30">
        <f>_xlfn.IFNA(IF($O296="days",$Y296*(VLOOKUP($K296,'Bed parameters'!$A$9:$I$12,9,FALSE))*$F296*(VLOOKUP($Q296,'Workforce distribution'!$C$8:$AD$30,AN$7,FALSE)),IF($Q296="n/a",(IF($P296=AN$6,$X296*$F296,0)),$X296*$F296*(VLOOKUP($Q296,'Workforce distribution'!$C$8:$AD$30,AN$7,FALSE)))),0)</f>
        <v>0</v>
      </c>
      <c r="AO296" s="30">
        <f>_xlfn.IFNA(IF($O296="days",$Y296*(VLOOKUP($K296,'Bed parameters'!$A$9:$I$12,9,FALSE))*$F296*(VLOOKUP($Q296,'Workforce distribution'!$C$8:$AD$30,AO$7,FALSE)),IF($Q296="n/a",(IF($P296=AO$6,$X296*$F296,0)),$X296*$F296*(VLOOKUP($Q296,'Workforce distribution'!$C$8:$AD$30,AO$7,FALSE)))),0)</f>
        <v>0</v>
      </c>
      <c r="AP296" s="30">
        <f>_xlfn.IFNA(IF($O296="days",$Y296*(VLOOKUP($K296,'Bed parameters'!$A$9:$I$12,9,FALSE))*$F296*(VLOOKUP($Q296,'Workforce distribution'!$C$8:$AD$30,AP$7,FALSE)),IF($Q296="n/a",(IF($P296=AP$6,$X296*$F296,0)),$X296*$F296*(VLOOKUP($Q296,'Workforce distribution'!$C$8:$AD$30,AP$7,FALSE)))),0)</f>
        <v>0</v>
      </c>
      <c r="AQ296" s="30">
        <f>_xlfn.IFNA(IF($O296="days",$Y296*(VLOOKUP($K296,'Bed parameters'!$A$9:$I$12,9,FALSE))*$F296*(VLOOKUP($Q296,'Workforce distribution'!$C$8:$AD$30,AQ$7,FALSE)),IF($Q296="n/a",(IF($P296=AQ$6,$X296*$F296,0)),$X296*$F296*(VLOOKUP($Q296,'Workforce distribution'!$C$8:$AD$30,AQ$7,FALSE)))),0)</f>
        <v>0</v>
      </c>
      <c r="AR296" s="30">
        <f>_xlfn.IFNA(IF($O296="days",$Y296*(VLOOKUP($K296,'Bed parameters'!$A$9:$I$12,9,FALSE))*$F296*(VLOOKUP($Q296,'Workforce distribution'!$C$8:$AD$30,AR$7,FALSE)),IF($Q296="n/a",(IF($P296=AR$6,$X296*$F296,0)),$X296*$F296*(VLOOKUP($Q296,'Workforce distribution'!$C$8:$AD$30,AR$7,FALSE)))),0)</f>
        <v>0</v>
      </c>
      <c r="AS296" s="30">
        <f>_xlfn.IFNA(IF($O296="days",$Y296*(VLOOKUP($K296,'Bed parameters'!$A$9:$I$12,9,FALSE))*$F296*(VLOOKUP($Q296,'Workforce distribution'!$C$8:$AD$30,AS$7,FALSE)),IF($Q296="n/a",(IF($P296=AS$6,$X296*$F296,0)),$X296*$F296*(VLOOKUP($Q296,'Workforce distribution'!$C$8:$AD$30,AS$7,FALSE)))),0)</f>
        <v>10474.630499999999</v>
      </c>
      <c r="AT296" s="30">
        <f>_xlfn.IFNA(IF($O296="days",$Y296*(VLOOKUP($K296,'Bed parameters'!$A$9:$I$12,9,FALSE))*$F296*(VLOOKUP($Q296,'Workforce distribution'!$C$8:$AD$30,AT$7,FALSE)),IF($Q296="n/a",(IF($P296=AT$6,$X296*$F296,0)),$X296*$F296*(VLOOKUP($Q296,'Workforce distribution'!$C$8:$AD$30,AT$7,FALSE)))),0)</f>
        <v>0</v>
      </c>
      <c r="AU296" s="30">
        <f>_xlfn.IFNA(IF($O296="days",$Y296*(VLOOKUP($K296,'Bed parameters'!$A$9:$I$12,9,FALSE))*$F296*(VLOOKUP($Q296,'Workforce distribution'!$C$8:$AD$30,AU$7,FALSE)),IF($Q296="n/a",(IF($P296=AU$6,$X296*$F296,0)),$X296*$F296*(VLOOKUP($Q296,'Workforce distribution'!$C$8:$AD$30,AU$7,FALSE)))),0)</f>
        <v>0</v>
      </c>
      <c r="AV296" s="30">
        <f>_xlfn.IFNA(IF($O296="days",$Y296*(VLOOKUP($K296,'Bed parameters'!$A$9:$I$12,9,FALSE))*$F296*(VLOOKUP($Q296,'Workforce distribution'!$C$8:$AD$30,AV$7,FALSE)),IF($Q296="n/a",(IF($P296=AV$6,$X296*$F296,0)),$X296*$F296*(VLOOKUP($Q296,'Workforce distribution'!$C$8:$AD$30,AV$7,FALSE)))),0)</f>
        <v>0</v>
      </c>
      <c r="AW296" s="30">
        <f>_xlfn.IFNA(IF($O296="days",$Y296*(VLOOKUP($K296,'Bed parameters'!$A$9:$I$12,9,FALSE))*$F296*(VLOOKUP($Q296,'Workforce distribution'!$C$8:$AD$30,AW$7,FALSE)),IF($Q296="n/a",(IF($P296=AW$6,$X296*$F296,0)),$X296*$F296*(VLOOKUP($Q296,'Workforce distribution'!$C$8:$AD$30,AW$7,FALSE)))),0)</f>
        <v>0</v>
      </c>
      <c r="AX296" s="30">
        <f>_xlfn.IFNA(IF($O296="days",$Y296*(VLOOKUP($K296,'Bed parameters'!$A$9:$I$12,9,FALSE))*$F296*(VLOOKUP($Q296,'Workforce distribution'!$C$8:$AD$30,AX$7,FALSE)),IF($Q296="n/a",(IF($P296=AX$6,$X296*$F296,0)),$X296*$F296*(VLOOKUP($Q296,'Workforce distribution'!$C$8:$AD$30,AX$7,FALSE)))),0)</f>
        <v>0</v>
      </c>
      <c r="AY296" s="30">
        <f>_xlfn.IFNA(IF($O296="days",$Y296*(VLOOKUP($K296,'Bed parameters'!$A$9:$I$12,9,FALSE))*$F296*(VLOOKUP($Q296,'Workforce distribution'!$C$8:$AD$30,AY$7,FALSE)),IF($Q296="n/a",(IF($P296=AY$6,$X296*$F296,0)),$X296*$F296*(VLOOKUP($Q296,'Workforce distribution'!$C$8:$AD$30,AY$7,FALSE)))),0)</f>
        <v>0</v>
      </c>
      <c r="AZ296" s="30">
        <f>_xlfn.IFNA(IF($O296="days",$Y296*(VLOOKUP($K296,'Bed parameters'!$A$9:$I$12,9,FALSE))*$F296*(VLOOKUP($Q296,'Workforce distribution'!$C$8:$AD$30,AZ$7,FALSE)),IF($Q296="n/a",(IF($P296=AZ$6,$X296*$F296,0)),$X296*$F296*(VLOOKUP($Q296,'Workforce distribution'!$C$8:$AD$30,AZ$7,FALSE)))),0)</f>
        <v>0</v>
      </c>
      <c r="BA296" s="30">
        <f>_xlfn.IFNA(IF($O296="days",$Y296*(VLOOKUP($K296,'Bed parameters'!$A$9:$I$12,9,FALSE))*$F296*(VLOOKUP($Q296,'Workforce distribution'!$C$8:$AD$30,BA$7,FALSE)),IF($Q296="n/a",(IF($P296=BA$6,$X296*$F296,0)),$X296*$F296*(VLOOKUP($Q296,'Workforce distribution'!$C$8:$AD$30,BA$7,FALSE)))),0)</f>
        <v>0</v>
      </c>
      <c r="BB296" s="30">
        <f>_xlfn.IFNA(IF($O296="days",$Y296*(VLOOKUP($K296,'Bed parameters'!$A$9:$I$12,9,FALSE))*$F296*(VLOOKUP($Q296,'Workforce distribution'!$C$8:$AD$30,BB$7,FALSE)),IF($Q296="n/a",(IF($P296=BB$6,$X296*$F296,0)),$X296*$F296*(VLOOKUP($Q296,'Workforce distribution'!$C$8:$AD$30,BB$7,FALSE)))),0)</f>
        <v>0</v>
      </c>
      <c r="BC296" s="149">
        <f t="shared" si="41"/>
        <v>12.516977676701043</v>
      </c>
      <c r="BD296" s="288">
        <f>IF($Q296="n/a",(IF('Workforce hours'!D$30=0,0,(AB296/'Workforce hours'!D$30))),(IF(VLOOKUP($Q296,'Workforce hours'!$C$8:$AD$30,BD$7,FALSE)=0,0,(AB296/(VLOOKUP($Q296,'Workforce hours'!$C$8:$AD$30,BD$7,FALSE))))))</f>
        <v>0</v>
      </c>
      <c r="BE296" s="288">
        <f>IF($Q296="n/a",(IF('Workforce hours'!E$30=0,0,(AC296/'Workforce hours'!E$30))),(IF(VLOOKUP($Q296,'Workforce hours'!$C$8:$AD$30,BE$7,FALSE)=0,0,(AC296/(VLOOKUP($Q296,'Workforce hours'!$C$8:$AD$30,BE$7,FALSE))))))</f>
        <v>0</v>
      </c>
      <c r="BF296" s="288">
        <f>IF($Q296="n/a",(IF('Workforce hours'!F$30=0,0,(AD296/'Workforce hours'!F$30))),(IF(VLOOKUP($Q296,'Workforce hours'!$C$8:$AD$30,BF$7,FALSE)=0,0,(AD296/(VLOOKUP($Q296,'Workforce hours'!$C$8:$AD$30,BF$7,FALSE))))))</f>
        <v>0</v>
      </c>
      <c r="BG296" s="288">
        <f>IF($Q296="n/a",(IF('Workforce hours'!G$30=0,0,(AE296/'Workforce hours'!G$30))),(IF(VLOOKUP($Q296,'Workforce hours'!$C$8:$AD$30,BG$7,FALSE)=0,0,(AE296/(VLOOKUP($Q296,'Workforce hours'!$C$8:$AD$30,BG$7,FALSE))))))</f>
        <v>6.1076562682215743</v>
      </c>
      <c r="BH296" s="288">
        <f>IF($Q296="n/a",(IF('Workforce hours'!H$30=0,0,(AF296/'Workforce hours'!H$30))),(IF(VLOOKUP($Q296,'Workforce hours'!$C$8:$AD$30,BH$7,FALSE)=0,0,(AF296/(VLOOKUP($Q296,'Workforce hours'!$C$8:$AD$30,BH$7,FALSE))))))</f>
        <v>0</v>
      </c>
      <c r="BI296" s="288">
        <f>IF($Q296="n/a",(IF('Workforce hours'!I$30=0,0,(AG296/'Workforce hours'!I$30))),(IF(VLOOKUP($Q296,'Workforce hours'!$C$8:$AD$30,BI$7,FALSE)=0,0,(AG296/(VLOOKUP($Q296,'Workforce hours'!$C$8:$AD$30,BI$7,FALSE))))))</f>
        <v>0</v>
      </c>
      <c r="BJ296" s="288">
        <f>IF($Q296="n/a",(IF('Workforce hours'!J$30=0,0,(AH296/'Workforce hours'!J$30))),(IF(VLOOKUP($Q296,'Workforce hours'!$C$8:$AD$30,BJ$7,FALSE)=0,0,(AH296/(VLOOKUP($Q296,'Workforce hours'!$C$8:$AD$30,BJ$7,FALSE))))))</f>
        <v>0</v>
      </c>
      <c r="BK296" s="288">
        <f>IF($Q296="n/a",(IF('Workforce hours'!K$30=0,0,(AI296/'Workforce hours'!K$30))),(IF(VLOOKUP($Q296,'Workforce hours'!$C$8:$AD$30,BK$7,FALSE)=0,0,(AI296/(VLOOKUP($Q296,'Workforce hours'!$C$8:$AD$30,BK$7,FALSE))))))</f>
        <v>0</v>
      </c>
      <c r="BL296" s="288">
        <f>IF($Q296="n/a",(IF('Workforce hours'!L$30=0,0,(AJ296/'Workforce hours'!L$30))),(IF(VLOOKUP($Q296,'Workforce hours'!$C$8:$AD$30,BL$7,FALSE)=0,0,(AJ296/(VLOOKUP($Q296,'Workforce hours'!$C$8:$AD$30,BL$7,FALSE))))))</f>
        <v>0</v>
      </c>
      <c r="BM296" s="288">
        <f>IF($Q296="n/a",(IF('Workforce hours'!M$30=0,0,(AK296/'Workforce hours'!M$30))),(IF(VLOOKUP($Q296,'Workforce hours'!$C$8:$AD$30,BM$7,FALSE)=0,0,(AK296/(VLOOKUP($Q296,'Workforce hours'!$C$8:$AD$30,BM$7,FALSE))))))</f>
        <v>0</v>
      </c>
      <c r="BN296" s="288">
        <f>IF($Q296="n/a",(IF('Workforce hours'!N$30=0,0,(AL296/'Workforce hours'!N$30))),(IF(VLOOKUP($Q296,'Workforce hours'!$C$8:$AD$30,BN$7,FALSE)=0,0,(AL296/(VLOOKUP($Q296,'Workforce hours'!$C$8:$AD$30,BN$7,FALSE))))))</f>
        <v>0</v>
      </c>
      <c r="BO296" s="288">
        <f>IF($Q296="n/a",(IF('Workforce hours'!O$30=0,0,(AM296/'Workforce hours'!O$30))),(IF(VLOOKUP($Q296,'Workforce hours'!$C$8:$AD$30,BO$7,FALSE)=0,0,(AM296/(VLOOKUP($Q296,'Workforce hours'!$C$8:$AD$30,BO$7,FALSE))))))</f>
        <v>0</v>
      </c>
      <c r="BP296" s="288">
        <f>IF($Q296="n/a",(IF('Workforce hours'!P$30=0,0,(AN296/'Workforce hours'!P$30))),(IF(VLOOKUP($Q296,'Workforce hours'!$C$8:$AD$30,BP$7,FALSE)=0,0,(AN296/(VLOOKUP($Q296,'Workforce hours'!$C$8:$AD$30,BP$7,FALSE))))))</f>
        <v>0</v>
      </c>
      <c r="BQ296" s="288">
        <f>IF($Q296="n/a",(IF('Workforce hours'!Q$30=0,0,(AO296/'Workforce hours'!Q$30))),(IF(VLOOKUP($Q296,'Workforce hours'!$C$8:$AD$30,BQ$7,FALSE)=0,0,(AO296/(VLOOKUP($Q296,'Workforce hours'!$C$8:$AD$30,BQ$7,FALSE))))))</f>
        <v>0</v>
      </c>
      <c r="BR296" s="288">
        <f>IF($Q296="n/a",(IF('Workforce hours'!R$30=0,0,(AP296/'Workforce hours'!R$30))),(IF(VLOOKUP($Q296,'Workforce hours'!$C$8:$AD$30,BR$7,FALSE)=0,0,(AP296/(VLOOKUP($Q296,'Workforce hours'!$C$8:$AD$30,BR$7,FALSE))))))</f>
        <v>0</v>
      </c>
      <c r="BS296" s="288">
        <f>IF($Q296="n/a",(IF('Workforce hours'!S$30=0,0,(AQ296/'Workforce hours'!S$30))),(IF(VLOOKUP($Q296,'Workforce hours'!$C$8:$AD$30,BS$7,FALSE)=0,0,(AQ296/(VLOOKUP($Q296,'Workforce hours'!$C$8:$AD$30,BS$7,FALSE))))))</f>
        <v>0</v>
      </c>
      <c r="BT296" s="288">
        <f>IF($Q296="n/a",(IF('Workforce hours'!T$30=0,0,(AR296/'Workforce hours'!T$30))),(IF(VLOOKUP($Q296,'Workforce hours'!$C$8:$AD$30,BT$7,FALSE)=0,0,(AR296/(VLOOKUP($Q296,'Workforce hours'!$C$8:$AD$30,BT$7,FALSE))))))</f>
        <v>0</v>
      </c>
      <c r="BU296" s="288">
        <f>IF($Q296="n/a",(IF('Workforce hours'!U$30=0,0,(AS296/'Workforce hours'!U$30))),(IF(VLOOKUP($Q296,'Workforce hours'!$C$8:$AD$30,BU$7,FALSE)=0,0,(AS296/(VLOOKUP($Q296,'Workforce hours'!$C$8:$AD$30,BU$7,FALSE))))))</f>
        <v>6.4093214084794692</v>
      </c>
      <c r="BV296" s="288">
        <f>IF($Q296="n/a",(IF('Workforce hours'!V$30=0,0,(AT296/'Workforce hours'!V$30))),(IF(VLOOKUP($Q296,'Workforce hours'!$C$8:$AD$30,BV$7,FALSE)=0,0,(AT296/(VLOOKUP($Q296,'Workforce hours'!$C$8:$AD$30,BV$7,FALSE))))))</f>
        <v>0</v>
      </c>
      <c r="BW296" s="288">
        <f>IF($Q296="n/a",(IF('Workforce hours'!W$30=0,0,(AU296/'Workforce hours'!W$30))),(IF(VLOOKUP($Q296,'Workforce hours'!$C$8:$AD$30,BW$7,FALSE)=0,0,(AU296/(VLOOKUP($Q296,'Workforce hours'!$C$8:$AD$30,BW$7,FALSE))))))</f>
        <v>0</v>
      </c>
      <c r="BX296" s="288">
        <f>IF($Q296="n/a",(IF('Workforce hours'!X$30=0,0,(AV296/'Workforce hours'!X$30))),(IF(VLOOKUP($Q296,'Workforce hours'!$C$8:$AD$30,BX$7,FALSE)=0,0,(AV296/(VLOOKUP($Q296,'Workforce hours'!$C$8:$AD$30,BX$7,FALSE))))))</f>
        <v>0</v>
      </c>
      <c r="BY296" s="288">
        <f>IF($Q296="n/a",(IF('Workforce hours'!Y$30=0,0,(AW296/'Workforce hours'!Y$30))),(IF(VLOOKUP($Q296,'Workforce hours'!$C$8:$AD$30,BY$7,FALSE)=0,0,(AW296/(VLOOKUP($Q296,'Workforce hours'!$C$8:$AD$30,BY$7,FALSE))))))</f>
        <v>0</v>
      </c>
      <c r="BZ296" s="288">
        <f>IF($Q296="n/a",(IF('Workforce hours'!Z$30=0,0,(AX296/'Workforce hours'!Z$30))),(IF(VLOOKUP($Q296,'Workforce hours'!$C$8:$AD$30,BZ$7,FALSE)=0,0,(AX296/(VLOOKUP($Q296,'Workforce hours'!$C$8:$AD$30,BZ$7,FALSE))))))</f>
        <v>0</v>
      </c>
      <c r="CA296" s="288">
        <f>IF($Q296="n/a",(IF('Workforce hours'!AA$30=0,0,(AY296/'Workforce hours'!AA$30))),(IF(VLOOKUP($Q296,'Workforce hours'!$C$8:$AD$30,CA$7,FALSE)=0,0,(AY296/(VLOOKUP($Q296,'Workforce hours'!$C$8:$AD$30,CA$7,FALSE))))))</f>
        <v>0</v>
      </c>
      <c r="CB296" s="288">
        <f>IF($Q296="n/a",(IF('Workforce hours'!AB$30=0,0,(AZ296/'Workforce hours'!AB$30))),(IF(VLOOKUP($Q296,'Workforce hours'!$C$8:$AD$30,CB$7,FALSE)=0,0,(AZ296/(VLOOKUP($Q296,'Workforce hours'!$C$8:$AD$30,CB$7,FALSE))))))</f>
        <v>0</v>
      </c>
      <c r="CC296" s="288">
        <f>IF($Q296="n/a",(IF('Workforce hours'!AC$30=0,0,(BA296/'Workforce hours'!AC$30))),(IF(VLOOKUP($Q296,'Workforce hours'!$C$8:$AD$30,CC$7,FALSE)=0,0,(BA296/(VLOOKUP($Q296,'Workforce hours'!$C$8:$AD$30,CC$7,FALSE))))))</f>
        <v>0</v>
      </c>
      <c r="CD296" s="288">
        <f>IF($Q296="n/a",(IF('Workforce hours'!AD$30=0,0,(BB296/'Workforce hours'!AD$30))),(IF(VLOOKUP($Q296,'Workforce hours'!$C$8:$AD$30,CD$7,FALSE)=0,0,(BB296/(VLOOKUP($Q296,'Workforce hours'!$C$8:$AD$30,CD$7,FALSE))))))</f>
        <v>0</v>
      </c>
      <c r="CE296" s="289">
        <f t="shared" si="42"/>
        <v>0</v>
      </c>
      <c r="CF296" s="290">
        <f>BD296*'Workforce costs'!B$9*(1+'Workforce costs'!B$10)*(1+'Workforce costs'!B$11)</f>
        <v>0</v>
      </c>
      <c r="CG296" s="290">
        <f>BE296*'Workforce costs'!C$9*(1+'Workforce costs'!C$10)*(1+'Workforce costs'!C$11)</f>
        <v>0</v>
      </c>
      <c r="CH296" s="290">
        <f>BF296*'Workforce costs'!D$9*(1+'Workforce costs'!D$10)*(1+'Workforce costs'!D$11)</f>
        <v>0</v>
      </c>
      <c r="CI296" s="290">
        <f>BG296*'Workforce costs'!E$9*(1+'Workforce costs'!E$10)*(1+'Workforce costs'!E$11)</f>
        <v>0</v>
      </c>
      <c r="CJ296" s="290">
        <f>BH296*'Workforce costs'!F$9*(1+'Workforce costs'!F$10)*(1+'Workforce costs'!F$11)</f>
        <v>0</v>
      </c>
      <c r="CK296" s="290">
        <f>BI296*'Workforce costs'!G$9*(1+'Workforce costs'!G$10)*(1+'Workforce costs'!G$11)</f>
        <v>0</v>
      </c>
      <c r="CL296" s="290">
        <f>BJ296*'Workforce costs'!H$9*(1+'Workforce costs'!H$10)*(1+'Workforce costs'!H$11)</f>
        <v>0</v>
      </c>
      <c r="CM296" s="290">
        <f>BK296*'Workforce costs'!I$9*(1+'Workforce costs'!I$10)*(1+'Workforce costs'!I$11)</f>
        <v>0</v>
      </c>
      <c r="CN296" s="290">
        <f>BL296*'Workforce costs'!J$9*(1+'Workforce costs'!J$10)*(1+'Workforce costs'!J$11)</f>
        <v>0</v>
      </c>
      <c r="CO296" s="290">
        <f>BM296*'Workforce costs'!K$9*(1+'Workforce costs'!K$10)*(1+'Workforce costs'!K$11)</f>
        <v>0</v>
      </c>
      <c r="CP296" s="290">
        <f>BN296*'Workforce costs'!L$9*(1+'Workforce costs'!L$10)*(1+'Workforce costs'!L$11)</f>
        <v>0</v>
      </c>
      <c r="CQ296" s="290">
        <f>BO296*'Workforce costs'!M$9*(1+'Workforce costs'!M$10)*(1+'Workforce costs'!M$11)</f>
        <v>0</v>
      </c>
      <c r="CR296" s="290">
        <f>BP296*'Workforce costs'!N$9*(1+'Workforce costs'!N$10)*(1+'Workforce costs'!N$11)</f>
        <v>0</v>
      </c>
      <c r="CS296" s="290">
        <f>BQ296*'Workforce costs'!O$9*(1+'Workforce costs'!O$10)*(1+'Workforce costs'!O$11)</f>
        <v>0</v>
      </c>
      <c r="CT296" s="290">
        <f>BR296*'Workforce costs'!P$9*(1+'Workforce costs'!P$10)*(1+'Workforce costs'!P$11)</f>
        <v>0</v>
      </c>
      <c r="CU296" s="290">
        <f>BS296*'Workforce costs'!Q$9*(1+'Workforce costs'!Q$10)*(1+'Workforce costs'!Q$11)</f>
        <v>0</v>
      </c>
      <c r="CV296" s="290">
        <f>BT296*'Workforce costs'!R$9*(1+'Workforce costs'!R$10)*(1+'Workforce costs'!R$11)</f>
        <v>0</v>
      </c>
      <c r="CW296" s="290">
        <f>BU296*'Workforce costs'!S$9*(1+'Workforce costs'!S$10)*(1+'Workforce costs'!S$11)</f>
        <v>0</v>
      </c>
      <c r="CX296" s="290">
        <f>BV296*'Workforce costs'!T$9*(1+'Workforce costs'!T$10)*(1+'Workforce costs'!T$11)</f>
        <v>0</v>
      </c>
      <c r="CY296" s="290">
        <f>BW296*'Workforce costs'!U$9*(1+'Workforce costs'!U$10)*(1+'Workforce costs'!U$11)</f>
        <v>0</v>
      </c>
      <c r="CZ296" s="290">
        <f>BX296*'Workforce costs'!V$9*(1+'Workforce costs'!V$10)*(1+'Workforce costs'!V$11)</f>
        <v>0</v>
      </c>
      <c r="DA296" s="290">
        <f>BY296*'Workforce costs'!W$9*(1+'Workforce costs'!W$10)*(1+'Workforce costs'!W$11)</f>
        <v>0</v>
      </c>
      <c r="DB296" s="290">
        <f>BZ296*'Workforce costs'!X$9*(1+'Workforce costs'!X$10)*(1+'Workforce costs'!X$11)</f>
        <v>0</v>
      </c>
      <c r="DC296" s="290">
        <f>CA296*'Workforce costs'!Y$9*(1+'Workforce costs'!Y$10)*(1+'Workforce costs'!Y$11)</f>
        <v>0</v>
      </c>
      <c r="DD296" s="290">
        <f>CB296*'Workforce costs'!Z$9*(1+'Workforce costs'!Z$10)*(1+'Workforce costs'!Z$11)</f>
        <v>0</v>
      </c>
      <c r="DE296" s="290">
        <f>CC296*'Workforce costs'!AA$9*(1+'Workforce costs'!AA$10)*(1+'Workforce costs'!AA$11)</f>
        <v>0</v>
      </c>
      <c r="DF296" s="290">
        <f>CD296*'Workforce costs'!AB$9*(1+'Workforce costs'!AB$10)*(1+'Workforce costs'!AB$11)</f>
        <v>0</v>
      </c>
    </row>
    <row r="297" spans="1:110" x14ac:dyDescent="0.3">
      <c r="A297" s="2" t="str">
        <f>Outputs!$A$4</f>
        <v>Australia</v>
      </c>
      <c r="B297" s="2" t="str">
        <f t="shared" si="35"/>
        <v>Australia 25to64</v>
      </c>
      <c r="C297" s="30">
        <f>VLOOKUP($B297,Populations!$D$15:$H$1920,3,FALSE)</f>
        <v>13966174</v>
      </c>
      <c r="D297" s="255">
        <f>IF(OR($H297="General pop",$H297="Schools",$H297="Workplace",$H297="Skills Training",$H297="Digital Supports"),1,VLOOKUP($B297,Populations!$D$15:$H$1920,5,FALSE))</f>
        <v>1</v>
      </c>
      <c r="E297" s="88">
        <f>VLOOKUP(I297,Epidemiology!$C$10:$H$47,6,FALSE)</f>
        <v>300</v>
      </c>
      <c r="F297" s="102">
        <f>'Care profiles'!R298</f>
        <v>1</v>
      </c>
      <c r="G297" s="15" t="str">
        <f>'Care profiles'!A298</f>
        <v>25to64</v>
      </c>
      <c r="H297" s="15" t="str">
        <f>'Care profiles'!B298</f>
        <v>Attempts</v>
      </c>
      <c r="I297" s="15" t="str">
        <f>'Care profiles'!C298</f>
        <v>Attempts_25-64yrs</v>
      </c>
      <c r="J297" s="15" t="str">
        <f>'Care profiles'!D298</f>
        <v>Care profile</v>
      </c>
      <c r="K297" s="15" t="str">
        <f>'Care profiles'!E298</f>
        <v>Consultation Liaison – Emergency Department (Hospital)</v>
      </c>
      <c r="L297" s="104">
        <f>'Care profiles'!F298</f>
        <v>0.24</v>
      </c>
      <c r="M297" s="15">
        <f>'Care profiles'!G298</f>
        <v>1</v>
      </c>
      <c r="N297" s="15">
        <f>'Care profiles'!H298</f>
        <v>45</v>
      </c>
      <c r="O297" s="15" t="str">
        <f>'Care profiles'!I298</f>
        <v>min</v>
      </c>
      <c r="P297" s="15" t="str">
        <f>'Care profiles'!J298</f>
        <v>Team</v>
      </c>
      <c r="Q297" s="15" t="str">
        <f>'Care profiles'!K298</f>
        <v>Consultation Liaison – Emergency Department (Hospital)</v>
      </c>
      <c r="R297" s="15" t="str">
        <f>'Care profiles'!M298</f>
        <v>N</v>
      </c>
      <c r="S297" s="15" t="str">
        <f>'Care profiles'!O298</f>
        <v>Y</v>
      </c>
      <c r="T297" s="15" t="str">
        <f>'Care profiles'!Q298</f>
        <v>N</v>
      </c>
      <c r="U297" s="30">
        <f t="shared" si="36"/>
        <v>41898.521999999997</v>
      </c>
      <c r="V297" s="30">
        <f t="shared" si="37"/>
        <v>10055.645279999999</v>
      </c>
      <c r="W297" s="30">
        <f>IF(M297="n/a",0,IF(O297="days",V297*M297*(1+(VLOOKUP(K297,'Bed parameters'!$A$9:$G$12,7,FALSE))),V297*M297))</f>
        <v>10055.645279999999</v>
      </c>
      <c r="X297" s="30">
        <f t="shared" si="38"/>
        <v>7541.7339599999987</v>
      </c>
      <c r="Y297" s="30">
        <f t="shared" si="39"/>
        <v>0</v>
      </c>
      <c r="Z297" s="113">
        <f>_xlfn.IFNA(Y297/((VLOOKUP(K297,'Bed parameters'!$A$9:$G$12,3,FALSE))*(VLOOKUP(K297,'Bed parameters'!$A$9:$G$12,5,FALSE))),0)</f>
        <v>0</v>
      </c>
      <c r="AA297" s="30">
        <f t="shared" si="40"/>
        <v>7541.7339599999978</v>
      </c>
      <c r="AB297" s="30">
        <f>_xlfn.IFNA(IF($O297="days",$Y297*(VLOOKUP($K297,'Bed parameters'!$A$9:$I$12,9,FALSE))*$F297*(VLOOKUP($Q297,'Workforce distribution'!$C$8:$AD$30,AB$7,FALSE)),IF($Q297="n/a",(IF($P297=AB$6,$X297*$F297,0)),$X297*$F297*(VLOOKUP($Q297,'Workforce distribution'!$C$8:$AD$30,AB$7,FALSE)))),0)</f>
        <v>0</v>
      </c>
      <c r="AC297" s="30">
        <f>_xlfn.IFNA(IF($O297="days",$Y297*(VLOOKUP($K297,'Bed parameters'!$A$9:$I$12,9,FALSE))*$F297*(VLOOKUP($Q297,'Workforce distribution'!$C$8:$AD$30,AC$7,FALSE)),IF($Q297="n/a",(IF($P297=AC$6,$X297*$F297,0)),$X297*$F297*(VLOOKUP($Q297,'Workforce distribution'!$C$8:$AD$30,AC$7,FALSE)))),0)</f>
        <v>0</v>
      </c>
      <c r="AD297" s="30">
        <f>_xlfn.IFNA(IF($O297="days",$Y297*(VLOOKUP($K297,'Bed parameters'!$A$9:$I$12,9,FALSE))*$F297*(VLOOKUP($Q297,'Workforce distribution'!$C$8:$AD$30,AD$7,FALSE)),IF($Q297="n/a",(IF($P297=AD$6,$X297*$F297,0)),$X297*$F297*(VLOOKUP($Q297,'Workforce distribution'!$C$8:$AD$30,AD$7,FALSE)))),0)</f>
        <v>0</v>
      </c>
      <c r="AE297" s="30">
        <f>_xlfn.IFNA(IF($O297="days",$Y297*(VLOOKUP($K297,'Bed parameters'!$A$9:$I$12,9,FALSE))*$F297*(VLOOKUP($Q297,'Workforce distribution'!$C$8:$AD$30,AE$7,FALSE)),IF($Q297="n/a",(IF($P297=AE$6,$X297*$F297,0)),$X297*$F297*(VLOOKUP($Q297,'Workforce distribution'!$C$8:$AD$30,AE$7,FALSE)))),0)</f>
        <v>0</v>
      </c>
      <c r="AF297" s="30">
        <f>_xlfn.IFNA(IF($O297="days",$Y297*(VLOOKUP($K297,'Bed parameters'!$A$9:$I$12,9,FALSE))*$F297*(VLOOKUP($Q297,'Workforce distribution'!$C$8:$AD$30,AF$7,FALSE)),IF($Q297="n/a",(IF($P297=AF$6,$X297*$F297,0)),$X297*$F297*(VLOOKUP($Q297,'Workforce distribution'!$C$8:$AD$30,AF$7,FALSE)))),0)</f>
        <v>0</v>
      </c>
      <c r="AG297" s="30">
        <f>_xlfn.IFNA(IF($O297="days",$Y297*(VLOOKUP($K297,'Bed parameters'!$A$9:$I$12,9,FALSE))*$F297*(VLOOKUP($Q297,'Workforce distribution'!$C$8:$AD$30,AG$7,FALSE)),IF($Q297="n/a",(IF($P297=AG$6,$X297*$F297,0)),$X297*$F297*(VLOOKUP($Q297,'Workforce distribution'!$C$8:$AD$30,AG$7,FALSE)))),0)</f>
        <v>0</v>
      </c>
      <c r="AH297" s="30">
        <f>_xlfn.IFNA(IF($O297="days",$Y297*(VLOOKUP($K297,'Bed parameters'!$A$9:$I$12,9,FALSE))*$F297*(VLOOKUP($Q297,'Workforce distribution'!$C$8:$AD$30,AH$7,FALSE)),IF($Q297="n/a",(IF($P297=AH$6,$X297*$F297,0)),$X297*$F297*(VLOOKUP($Q297,'Workforce distribution'!$C$8:$AD$30,AH$7,FALSE)))),0)</f>
        <v>0</v>
      </c>
      <c r="AI297" s="30">
        <f>_xlfn.IFNA(IF($O297="days",$Y297*(VLOOKUP($K297,'Bed parameters'!$A$9:$I$12,9,FALSE))*$F297*(VLOOKUP($Q297,'Workforce distribution'!$C$8:$AD$30,AI$7,FALSE)),IF($Q297="n/a",(IF($P297=AI$6,$X297*$F297,0)),$X297*$F297*(VLOOKUP($Q297,'Workforce distribution'!$C$8:$AD$30,AI$7,FALSE)))),0)</f>
        <v>0</v>
      </c>
      <c r="AJ297" s="30">
        <f>_xlfn.IFNA(IF($O297="days",$Y297*(VLOOKUP($K297,'Bed parameters'!$A$9:$I$12,9,FALSE))*$F297*(VLOOKUP($Q297,'Workforce distribution'!$C$8:$AD$30,AJ$7,FALSE)),IF($Q297="n/a",(IF($P297=AJ$6,$X297*$F297,0)),$X297*$F297*(VLOOKUP($Q297,'Workforce distribution'!$C$8:$AD$30,AJ$7,FALSE)))),0)</f>
        <v>0</v>
      </c>
      <c r="AK297" s="30">
        <f>_xlfn.IFNA(IF($O297="days",$Y297*(VLOOKUP($K297,'Bed parameters'!$A$9:$I$12,9,FALSE))*$F297*(VLOOKUP($Q297,'Workforce distribution'!$C$8:$AD$30,AK$7,FALSE)),IF($Q297="n/a",(IF($P297=AK$6,$X297*$F297,0)),$X297*$F297*(VLOOKUP($Q297,'Workforce distribution'!$C$8:$AD$30,AK$7,FALSE)))),0)</f>
        <v>0</v>
      </c>
      <c r="AL297" s="30">
        <f>_xlfn.IFNA(IF($O297="days",$Y297*(VLOOKUP($K297,'Bed parameters'!$A$9:$I$12,9,FALSE))*$F297*(VLOOKUP($Q297,'Workforce distribution'!$C$8:$AD$30,AL$7,FALSE)),IF($Q297="n/a",(IF($P297=AL$6,$X297*$F297,0)),$X297*$F297*(VLOOKUP($Q297,'Workforce distribution'!$C$8:$AD$30,AL$7,FALSE)))),0)</f>
        <v>704.83494953271008</v>
      </c>
      <c r="AM297" s="30">
        <f>_xlfn.IFNA(IF($O297="days",$Y297*(VLOOKUP($K297,'Bed parameters'!$A$9:$I$12,9,FALSE))*$F297*(VLOOKUP($Q297,'Workforce distribution'!$C$8:$AD$30,AM$7,FALSE)),IF($Q297="n/a",(IF($P297=AM$6,$X297*$F297,0)),$X297*$F297*(VLOOKUP($Q297,'Workforce distribution'!$C$8:$AD$30,AM$7,FALSE)))),0)</f>
        <v>3171.7572728971954</v>
      </c>
      <c r="AN297" s="30">
        <f>_xlfn.IFNA(IF($O297="days",$Y297*(VLOOKUP($K297,'Bed parameters'!$A$9:$I$12,9,FALSE))*$F297*(VLOOKUP($Q297,'Workforce distribution'!$C$8:$AD$30,AN$7,FALSE)),IF($Q297="n/a",(IF($P297=AN$6,$X297*$F297,0)),$X297*$F297*(VLOOKUP($Q297,'Workforce distribution'!$C$8:$AD$30,AN$7,FALSE)))),0)</f>
        <v>1339.1864041121491</v>
      </c>
      <c r="AO297" s="30">
        <f>_xlfn.IFNA(IF($O297="days",$Y297*(VLOOKUP($K297,'Bed parameters'!$A$9:$I$12,9,FALSE))*$F297*(VLOOKUP($Q297,'Workforce distribution'!$C$8:$AD$30,AO$7,FALSE)),IF($Q297="n/a",(IF($P297=AO$6,$X297*$F297,0)),$X297*$F297*(VLOOKUP($Q297,'Workforce distribution'!$C$8:$AD$30,AO$7,FALSE)))),0)</f>
        <v>0</v>
      </c>
      <c r="AP297" s="30">
        <f>_xlfn.IFNA(IF($O297="days",$Y297*(VLOOKUP($K297,'Bed parameters'!$A$9:$I$12,9,FALSE))*$F297*(VLOOKUP($Q297,'Workforce distribution'!$C$8:$AD$30,AP$7,FALSE)),IF($Q297="n/a",(IF($P297=AP$6,$X297*$F297,0)),$X297*$F297*(VLOOKUP($Q297,'Workforce distribution'!$C$8:$AD$30,AP$7,FALSE)))),0)</f>
        <v>0</v>
      </c>
      <c r="AQ297" s="30">
        <f>_xlfn.IFNA(IF($O297="days",$Y297*(VLOOKUP($K297,'Bed parameters'!$A$9:$I$12,9,FALSE))*$F297*(VLOOKUP($Q297,'Workforce distribution'!$C$8:$AD$30,AQ$7,FALSE)),IF($Q297="n/a",(IF($P297=AQ$6,$X297*$F297,0)),$X297*$F297*(VLOOKUP($Q297,'Workforce distribution'!$C$8:$AD$30,AQ$7,FALSE)))),0)</f>
        <v>0</v>
      </c>
      <c r="AR297" s="30">
        <f>_xlfn.IFNA(IF($O297="days",$Y297*(VLOOKUP($K297,'Bed parameters'!$A$9:$I$12,9,FALSE))*$F297*(VLOOKUP($Q297,'Workforce distribution'!$C$8:$AD$30,AR$7,FALSE)),IF($Q297="n/a",(IF($P297=AR$6,$X297*$F297,0)),$X297*$F297*(VLOOKUP($Q297,'Workforce distribution'!$C$8:$AD$30,AR$7,FALSE)))),0)</f>
        <v>0</v>
      </c>
      <c r="AS297" s="30">
        <f>_xlfn.IFNA(IF($O297="days",$Y297*(VLOOKUP($K297,'Bed parameters'!$A$9:$I$12,9,FALSE))*$F297*(VLOOKUP($Q297,'Workforce distribution'!$C$8:$AD$30,AS$7,FALSE)),IF($Q297="n/a",(IF($P297=AS$6,$X297*$F297,0)),$X297*$F297*(VLOOKUP($Q297,'Workforce distribution'!$C$8:$AD$30,AS$7,FALSE)))),0)</f>
        <v>0</v>
      </c>
      <c r="AT297" s="30">
        <f>_xlfn.IFNA(IF($O297="days",$Y297*(VLOOKUP($K297,'Bed parameters'!$A$9:$I$12,9,FALSE))*$F297*(VLOOKUP($Q297,'Workforce distribution'!$C$8:$AD$30,AT$7,FALSE)),IF($Q297="n/a",(IF($P297=AT$6,$X297*$F297,0)),$X297*$F297*(VLOOKUP($Q297,'Workforce distribution'!$C$8:$AD$30,AT$7,FALSE)))),0)</f>
        <v>0</v>
      </c>
      <c r="AU297" s="30">
        <f>_xlfn.IFNA(IF($O297="days",$Y297*(VLOOKUP($K297,'Bed parameters'!$A$9:$I$12,9,FALSE))*$F297*(VLOOKUP($Q297,'Workforce distribution'!$C$8:$AD$30,AU$7,FALSE)),IF($Q297="n/a",(IF($P297=AU$6,$X297*$F297,0)),$X297*$F297*(VLOOKUP($Q297,'Workforce distribution'!$C$8:$AD$30,AU$7,FALSE)))),0)</f>
        <v>704.83494953271008</v>
      </c>
      <c r="AV297" s="30">
        <f>_xlfn.IFNA(IF($O297="days",$Y297*(VLOOKUP($K297,'Bed parameters'!$A$9:$I$12,9,FALSE))*$F297*(VLOOKUP($Q297,'Workforce distribution'!$C$8:$AD$30,AV$7,FALSE)),IF($Q297="n/a",(IF($P297=AV$6,$X297*$F297,0)),$X297*$F297*(VLOOKUP($Q297,'Workforce distribution'!$C$8:$AD$30,AV$7,FALSE)))),0)</f>
        <v>0</v>
      </c>
      <c r="AW297" s="30">
        <f>_xlfn.IFNA(IF($O297="days",$Y297*(VLOOKUP($K297,'Bed parameters'!$A$9:$I$12,9,FALSE))*$F297*(VLOOKUP($Q297,'Workforce distribution'!$C$8:$AD$30,AW$7,FALSE)),IF($Q297="n/a",(IF($P297=AW$6,$X297*$F297,0)),$X297*$F297*(VLOOKUP($Q297,'Workforce distribution'!$C$8:$AD$30,AW$7,FALSE)))),0)</f>
        <v>1621.1203839252332</v>
      </c>
      <c r="AX297" s="30">
        <f>_xlfn.IFNA(IF($O297="days",$Y297*(VLOOKUP($K297,'Bed parameters'!$A$9:$I$12,9,FALSE))*$F297*(VLOOKUP($Q297,'Workforce distribution'!$C$8:$AD$30,AX$7,FALSE)),IF($Q297="n/a",(IF($P297=AX$6,$X297*$F297,0)),$X297*$F297*(VLOOKUP($Q297,'Workforce distribution'!$C$8:$AD$30,AX$7,FALSE)))),0)</f>
        <v>0</v>
      </c>
      <c r="AY297" s="30">
        <f>_xlfn.IFNA(IF($O297="days",$Y297*(VLOOKUP($K297,'Bed parameters'!$A$9:$I$12,9,FALSE))*$F297*(VLOOKUP($Q297,'Workforce distribution'!$C$8:$AD$30,AY$7,FALSE)),IF($Q297="n/a",(IF($P297=AY$6,$X297*$F297,0)),$X297*$F297*(VLOOKUP($Q297,'Workforce distribution'!$C$8:$AD$30,AY$7,FALSE)))),0)</f>
        <v>0</v>
      </c>
      <c r="AZ297" s="30">
        <f>_xlfn.IFNA(IF($O297="days",$Y297*(VLOOKUP($K297,'Bed parameters'!$A$9:$I$12,9,FALSE))*$F297*(VLOOKUP($Q297,'Workforce distribution'!$C$8:$AD$30,AZ$7,FALSE)),IF($Q297="n/a",(IF($P297=AZ$6,$X297*$F297,0)),$X297*$F297*(VLOOKUP($Q297,'Workforce distribution'!$C$8:$AD$30,AZ$7,FALSE)))),0)</f>
        <v>0</v>
      </c>
      <c r="BA297" s="30">
        <f>_xlfn.IFNA(IF($O297="days",$Y297*(VLOOKUP($K297,'Bed parameters'!$A$9:$I$12,9,FALSE))*$F297*(VLOOKUP($Q297,'Workforce distribution'!$C$8:$AD$30,BA$7,FALSE)),IF($Q297="n/a",(IF($P297=BA$6,$X297*$F297,0)),$X297*$F297*(VLOOKUP($Q297,'Workforce distribution'!$C$8:$AD$30,BA$7,FALSE)))),0)</f>
        <v>0</v>
      </c>
      <c r="BB297" s="30">
        <f>_xlfn.IFNA(IF($O297="days",$Y297*(VLOOKUP($K297,'Bed parameters'!$A$9:$I$12,9,FALSE))*$F297*(VLOOKUP($Q297,'Workforce distribution'!$C$8:$AD$30,BB$7,FALSE)),IF($Q297="n/a",(IF($P297=BB$6,$X297*$F297,0)),$X297*$F297*(VLOOKUP($Q297,'Workforce distribution'!$C$8:$AD$30,BB$7,FALSE)))),0)</f>
        <v>0</v>
      </c>
      <c r="BC297" s="149">
        <f t="shared" si="41"/>
        <v>4.8798765068327121</v>
      </c>
      <c r="BD297" s="288">
        <f>IF($Q297="n/a",(IF('Workforce hours'!D$30=0,0,(AB297/'Workforce hours'!D$30))),(IF(VLOOKUP($Q297,'Workforce hours'!$C$8:$AD$30,BD$7,FALSE)=0,0,(AB297/(VLOOKUP($Q297,'Workforce hours'!$C$8:$AD$30,BD$7,FALSE))))))</f>
        <v>0</v>
      </c>
      <c r="BE297" s="288">
        <f>IF($Q297="n/a",(IF('Workforce hours'!E$30=0,0,(AC297/'Workforce hours'!E$30))),(IF(VLOOKUP($Q297,'Workforce hours'!$C$8:$AD$30,BE$7,FALSE)=0,0,(AC297/(VLOOKUP($Q297,'Workforce hours'!$C$8:$AD$30,BE$7,FALSE))))))</f>
        <v>0</v>
      </c>
      <c r="BF297" s="288">
        <f>IF($Q297="n/a",(IF('Workforce hours'!F$30=0,0,(AD297/'Workforce hours'!F$30))),(IF(VLOOKUP($Q297,'Workforce hours'!$C$8:$AD$30,BF$7,FALSE)=0,0,(AD297/(VLOOKUP($Q297,'Workforce hours'!$C$8:$AD$30,BF$7,FALSE))))))</f>
        <v>0</v>
      </c>
      <c r="BG297" s="288">
        <f>IF($Q297="n/a",(IF('Workforce hours'!G$30=0,0,(AE297/'Workforce hours'!G$30))),(IF(VLOOKUP($Q297,'Workforce hours'!$C$8:$AD$30,BG$7,FALSE)=0,0,(AE297/(VLOOKUP($Q297,'Workforce hours'!$C$8:$AD$30,BG$7,FALSE))))))</f>
        <v>0</v>
      </c>
      <c r="BH297" s="288">
        <f>IF($Q297="n/a",(IF('Workforce hours'!H$30=0,0,(AF297/'Workforce hours'!H$30))),(IF(VLOOKUP($Q297,'Workforce hours'!$C$8:$AD$30,BH$7,FALSE)=0,0,(AF297/(VLOOKUP($Q297,'Workforce hours'!$C$8:$AD$30,BH$7,FALSE))))))</f>
        <v>0</v>
      </c>
      <c r="BI297" s="288">
        <f>IF($Q297="n/a",(IF('Workforce hours'!I$30=0,0,(AG297/'Workforce hours'!I$30))),(IF(VLOOKUP($Q297,'Workforce hours'!$C$8:$AD$30,BI$7,FALSE)=0,0,(AG297/(VLOOKUP($Q297,'Workforce hours'!$C$8:$AD$30,BI$7,FALSE))))))</f>
        <v>0</v>
      </c>
      <c r="BJ297" s="288">
        <f>IF($Q297="n/a",(IF('Workforce hours'!J$30=0,0,(AH297/'Workforce hours'!J$30))),(IF(VLOOKUP($Q297,'Workforce hours'!$C$8:$AD$30,BJ$7,FALSE)=0,0,(AH297/(VLOOKUP($Q297,'Workforce hours'!$C$8:$AD$30,BJ$7,FALSE))))))</f>
        <v>0</v>
      </c>
      <c r="BK297" s="288">
        <f>IF($Q297="n/a",(IF('Workforce hours'!K$30=0,0,(AI297/'Workforce hours'!K$30))),(IF(VLOOKUP($Q297,'Workforce hours'!$C$8:$AD$30,BK$7,FALSE)=0,0,(AI297/(VLOOKUP($Q297,'Workforce hours'!$C$8:$AD$30,BK$7,FALSE))))))</f>
        <v>0</v>
      </c>
      <c r="BL297" s="288">
        <f>IF($Q297="n/a",(IF('Workforce hours'!L$30=0,0,(AJ297/'Workforce hours'!L$30))),(IF(VLOOKUP($Q297,'Workforce hours'!$C$8:$AD$30,BL$7,FALSE)=0,0,(AJ297/(VLOOKUP($Q297,'Workforce hours'!$C$8:$AD$30,BL$7,FALSE))))))</f>
        <v>0</v>
      </c>
      <c r="BM297" s="288">
        <f>IF($Q297="n/a",(IF('Workforce hours'!M$30=0,0,(AK297/'Workforce hours'!M$30))),(IF(VLOOKUP($Q297,'Workforce hours'!$C$8:$AD$30,BM$7,FALSE)=0,0,(AK297/(VLOOKUP($Q297,'Workforce hours'!$C$8:$AD$30,BM$7,FALSE))))))</f>
        <v>0</v>
      </c>
      <c r="BN297" s="288">
        <f>IF($Q297="n/a",(IF('Workforce hours'!N$30=0,0,(AL297/'Workforce hours'!N$30))),(IF(VLOOKUP($Q297,'Workforce hours'!$C$8:$AD$30,BN$7,FALSE)=0,0,(AL297/(VLOOKUP($Q297,'Workforce hours'!$C$8:$AD$30,BN$7,FALSE))))))</f>
        <v>0.42993212334357228</v>
      </c>
      <c r="BO297" s="288">
        <f>IF($Q297="n/a",(IF('Workforce hours'!O$30=0,0,(AM297/'Workforce hours'!O$30))),(IF(VLOOKUP($Q297,'Workforce hours'!$C$8:$AD$30,BO$7,FALSE)=0,0,(AM297/(VLOOKUP($Q297,'Workforce hours'!$C$8:$AD$30,BO$7,FALSE))))))</f>
        <v>2.3519644273623115</v>
      </c>
      <c r="BP297" s="288">
        <f>IF($Q297="n/a",(IF('Workforce hours'!P$30=0,0,(AN297/'Workforce hours'!P$30))),(IF(VLOOKUP($Q297,'Workforce hours'!$C$8:$AD$30,BP$7,FALSE)=0,0,(AN297/(VLOOKUP($Q297,'Workforce hours'!$C$8:$AD$30,BP$7,FALSE))))))</f>
        <v>0.78067825480680664</v>
      </c>
      <c r="BQ297" s="288">
        <f>IF($Q297="n/a",(IF('Workforce hours'!Q$30=0,0,(AO297/'Workforce hours'!Q$30))),(IF(VLOOKUP($Q297,'Workforce hours'!$C$8:$AD$30,BQ$7,FALSE)=0,0,(AO297/(VLOOKUP($Q297,'Workforce hours'!$C$8:$AD$30,BQ$7,FALSE))))))</f>
        <v>0</v>
      </c>
      <c r="BR297" s="288">
        <f>IF($Q297="n/a",(IF('Workforce hours'!R$30=0,0,(AP297/'Workforce hours'!R$30))),(IF(VLOOKUP($Q297,'Workforce hours'!$C$8:$AD$30,BR$7,FALSE)=0,0,(AP297/(VLOOKUP($Q297,'Workforce hours'!$C$8:$AD$30,BR$7,FALSE))))))</f>
        <v>0</v>
      </c>
      <c r="BS297" s="288">
        <f>IF($Q297="n/a",(IF('Workforce hours'!S$30=0,0,(AQ297/'Workforce hours'!S$30))),(IF(VLOOKUP($Q297,'Workforce hours'!$C$8:$AD$30,BS$7,FALSE)=0,0,(AQ297/(VLOOKUP($Q297,'Workforce hours'!$C$8:$AD$30,BS$7,FALSE))))))</f>
        <v>0</v>
      </c>
      <c r="BT297" s="288">
        <f>IF($Q297="n/a",(IF('Workforce hours'!T$30=0,0,(AR297/'Workforce hours'!T$30))),(IF(VLOOKUP($Q297,'Workforce hours'!$C$8:$AD$30,BT$7,FALSE)=0,0,(AR297/(VLOOKUP($Q297,'Workforce hours'!$C$8:$AD$30,BT$7,FALSE))))))</f>
        <v>0</v>
      </c>
      <c r="BU297" s="288">
        <f>IF($Q297="n/a",(IF('Workforce hours'!U$30=0,0,(AS297/'Workforce hours'!U$30))),(IF(VLOOKUP($Q297,'Workforce hours'!$C$8:$AD$30,BU$7,FALSE)=0,0,(AS297/(VLOOKUP($Q297,'Workforce hours'!$C$8:$AD$30,BU$7,FALSE))))))</f>
        <v>0</v>
      </c>
      <c r="BV297" s="288">
        <f>IF($Q297="n/a",(IF('Workforce hours'!V$30=0,0,(AT297/'Workforce hours'!V$30))),(IF(VLOOKUP($Q297,'Workforce hours'!$C$8:$AD$30,BV$7,FALSE)=0,0,(AT297/(VLOOKUP($Q297,'Workforce hours'!$C$8:$AD$30,BV$7,FALSE))))))</f>
        <v>0</v>
      </c>
      <c r="BW297" s="288">
        <f>IF($Q297="n/a",(IF('Workforce hours'!W$30=0,0,(AU297/'Workforce hours'!W$30))),(IF(VLOOKUP($Q297,'Workforce hours'!$C$8:$AD$30,BW$7,FALSE)=0,0,(AU297/(VLOOKUP($Q297,'Workforce hours'!$C$8:$AD$30,BW$7,FALSE))))))</f>
        <v>0.39918233373333994</v>
      </c>
      <c r="BX297" s="288">
        <f>IF($Q297="n/a",(IF('Workforce hours'!X$30=0,0,(AV297/'Workforce hours'!X$30))),(IF(VLOOKUP($Q297,'Workforce hours'!$C$8:$AD$30,BX$7,FALSE)=0,0,(AV297/(VLOOKUP($Q297,'Workforce hours'!$C$8:$AD$30,BX$7,FALSE))))))</f>
        <v>0</v>
      </c>
      <c r="BY297" s="288">
        <f>IF($Q297="n/a",(IF('Workforce hours'!Y$30=0,0,(AW297/'Workforce hours'!Y$30))),(IF(VLOOKUP($Q297,'Workforce hours'!$C$8:$AD$30,BY$7,FALSE)=0,0,(AW297/(VLOOKUP($Q297,'Workforce hours'!$C$8:$AD$30,BY$7,FALSE))))))</f>
        <v>0.91811936758668189</v>
      </c>
      <c r="BZ297" s="288">
        <f>IF($Q297="n/a",(IF('Workforce hours'!Z$30=0,0,(AX297/'Workforce hours'!Z$30))),(IF(VLOOKUP($Q297,'Workforce hours'!$C$8:$AD$30,BZ$7,FALSE)=0,0,(AX297/(VLOOKUP($Q297,'Workforce hours'!$C$8:$AD$30,BZ$7,FALSE))))))</f>
        <v>0</v>
      </c>
      <c r="CA297" s="288">
        <f>IF($Q297="n/a",(IF('Workforce hours'!AA$30=0,0,(AY297/'Workforce hours'!AA$30))),(IF(VLOOKUP($Q297,'Workforce hours'!$C$8:$AD$30,CA$7,FALSE)=0,0,(AY297/(VLOOKUP($Q297,'Workforce hours'!$C$8:$AD$30,CA$7,FALSE))))))</f>
        <v>0</v>
      </c>
      <c r="CB297" s="288">
        <f>IF($Q297="n/a",(IF('Workforce hours'!AB$30=0,0,(AZ297/'Workforce hours'!AB$30))),(IF(VLOOKUP($Q297,'Workforce hours'!$C$8:$AD$30,CB$7,FALSE)=0,0,(AZ297/(VLOOKUP($Q297,'Workforce hours'!$C$8:$AD$30,CB$7,FALSE))))))</f>
        <v>0</v>
      </c>
      <c r="CC297" s="288">
        <f>IF($Q297="n/a",(IF('Workforce hours'!AC$30=0,0,(BA297/'Workforce hours'!AC$30))),(IF(VLOOKUP($Q297,'Workforce hours'!$C$8:$AD$30,CC$7,FALSE)=0,0,(BA297/(VLOOKUP($Q297,'Workforce hours'!$C$8:$AD$30,CC$7,FALSE))))))</f>
        <v>0</v>
      </c>
      <c r="CD297" s="288">
        <f>IF($Q297="n/a",(IF('Workforce hours'!AD$30=0,0,(BB297/'Workforce hours'!AD$30))),(IF(VLOOKUP($Q297,'Workforce hours'!$C$8:$AD$30,CD$7,FALSE)=0,0,(BB297/(VLOOKUP($Q297,'Workforce hours'!$C$8:$AD$30,CD$7,FALSE))))))</f>
        <v>0</v>
      </c>
      <c r="CE297" s="289">
        <f t="shared" si="42"/>
        <v>0</v>
      </c>
      <c r="CF297" s="290">
        <f>BD297*'Workforce costs'!B$9*(1+'Workforce costs'!B$10)*(1+'Workforce costs'!B$11)</f>
        <v>0</v>
      </c>
      <c r="CG297" s="290">
        <f>BE297*'Workforce costs'!C$9*(1+'Workforce costs'!C$10)*(1+'Workforce costs'!C$11)</f>
        <v>0</v>
      </c>
      <c r="CH297" s="290">
        <f>BF297*'Workforce costs'!D$9*(1+'Workforce costs'!D$10)*(1+'Workforce costs'!D$11)</f>
        <v>0</v>
      </c>
      <c r="CI297" s="290">
        <f>BG297*'Workforce costs'!E$9*(1+'Workforce costs'!E$10)*(1+'Workforce costs'!E$11)</f>
        <v>0</v>
      </c>
      <c r="CJ297" s="290">
        <f>BH297*'Workforce costs'!F$9*(1+'Workforce costs'!F$10)*(1+'Workforce costs'!F$11)</f>
        <v>0</v>
      </c>
      <c r="CK297" s="290">
        <f>BI297*'Workforce costs'!G$9*(1+'Workforce costs'!G$10)*(1+'Workforce costs'!G$11)</f>
        <v>0</v>
      </c>
      <c r="CL297" s="290">
        <f>BJ297*'Workforce costs'!H$9*(1+'Workforce costs'!H$10)*(1+'Workforce costs'!H$11)</f>
        <v>0</v>
      </c>
      <c r="CM297" s="290">
        <f>BK297*'Workforce costs'!I$9*(1+'Workforce costs'!I$10)*(1+'Workforce costs'!I$11)</f>
        <v>0</v>
      </c>
      <c r="CN297" s="290">
        <f>BL297*'Workforce costs'!J$9*(1+'Workforce costs'!J$10)*(1+'Workforce costs'!J$11)</f>
        <v>0</v>
      </c>
      <c r="CO297" s="290">
        <f>BM297*'Workforce costs'!K$9*(1+'Workforce costs'!K$10)*(1+'Workforce costs'!K$11)</f>
        <v>0</v>
      </c>
      <c r="CP297" s="290">
        <f>BN297*'Workforce costs'!L$9*(1+'Workforce costs'!L$10)*(1+'Workforce costs'!L$11)</f>
        <v>0</v>
      </c>
      <c r="CQ297" s="290">
        <f>BO297*'Workforce costs'!M$9*(1+'Workforce costs'!M$10)*(1+'Workforce costs'!M$11)</f>
        <v>0</v>
      </c>
      <c r="CR297" s="290">
        <f>BP297*'Workforce costs'!N$9*(1+'Workforce costs'!N$10)*(1+'Workforce costs'!N$11)</f>
        <v>0</v>
      </c>
      <c r="CS297" s="290">
        <f>BQ297*'Workforce costs'!O$9*(1+'Workforce costs'!O$10)*(1+'Workforce costs'!O$11)</f>
        <v>0</v>
      </c>
      <c r="CT297" s="290">
        <f>BR297*'Workforce costs'!P$9*(1+'Workforce costs'!P$10)*(1+'Workforce costs'!P$11)</f>
        <v>0</v>
      </c>
      <c r="CU297" s="290">
        <f>BS297*'Workforce costs'!Q$9*(1+'Workforce costs'!Q$10)*(1+'Workforce costs'!Q$11)</f>
        <v>0</v>
      </c>
      <c r="CV297" s="290">
        <f>BT297*'Workforce costs'!R$9*(1+'Workforce costs'!R$10)*(1+'Workforce costs'!R$11)</f>
        <v>0</v>
      </c>
      <c r="CW297" s="290">
        <f>BU297*'Workforce costs'!S$9*(1+'Workforce costs'!S$10)*(1+'Workforce costs'!S$11)</f>
        <v>0</v>
      </c>
      <c r="CX297" s="290">
        <f>BV297*'Workforce costs'!T$9*(1+'Workforce costs'!T$10)*(1+'Workforce costs'!T$11)</f>
        <v>0</v>
      </c>
      <c r="CY297" s="290">
        <f>BW297*'Workforce costs'!U$9*(1+'Workforce costs'!U$10)*(1+'Workforce costs'!U$11)</f>
        <v>0</v>
      </c>
      <c r="CZ297" s="290">
        <f>BX297*'Workforce costs'!V$9*(1+'Workforce costs'!V$10)*(1+'Workforce costs'!V$11)</f>
        <v>0</v>
      </c>
      <c r="DA297" s="290">
        <f>BY297*'Workforce costs'!W$9*(1+'Workforce costs'!W$10)*(1+'Workforce costs'!W$11)</f>
        <v>0</v>
      </c>
      <c r="DB297" s="290">
        <f>BZ297*'Workforce costs'!X$9*(1+'Workforce costs'!X$10)*(1+'Workforce costs'!X$11)</f>
        <v>0</v>
      </c>
      <c r="DC297" s="290">
        <f>CA297*'Workforce costs'!Y$9*(1+'Workforce costs'!Y$10)*(1+'Workforce costs'!Y$11)</f>
        <v>0</v>
      </c>
      <c r="DD297" s="290">
        <f>CB297*'Workforce costs'!Z$9*(1+'Workforce costs'!Z$10)*(1+'Workforce costs'!Z$11)</f>
        <v>0</v>
      </c>
      <c r="DE297" s="290">
        <f>CC297*'Workforce costs'!AA$9*(1+'Workforce costs'!AA$10)*(1+'Workforce costs'!AA$11)</f>
        <v>0</v>
      </c>
      <c r="DF297" s="290">
        <f>CD297*'Workforce costs'!AB$9*(1+'Workforce costs'!AB$10)*(1+'Workforce costs'!AB$11)</f>
        <v>0</v>
      </c>
    </row>
    <row r="298" spans="1:110" x14ac:dyDescent="0.3">
      <c r="A298" s="2" t="str">
        <f>Outputs!$A$4</f>
        <v>Australia</v>
      </c>
      <c r="B298" s="2" t="str">
        <f t="shared" si="35"/>
        <v>Australia 25to64</v>
      </c>
      <c r="C298" s="30">
        <f>VLOOKUP($B298,Populations!$D$15:$H$1920,3,FALSE)</f>
        <v>13966174</v>
      </c>
      <c r="D298" s="255">
        <f>IF(OR($H298="General pop",$H298="Schools",$H298="Workplace",$H298="Skills Training",$H298="Digital Supports"),1,VLOOKUP($B298,Populations!$D$15:$H$1920,5,FALSE))</f>
        <v>1</v>
      </c>
      <c r="E298" s="88">
        <f>VLOOKUP(I298,Epidemiology!$C$10:$H$47,6,FALSE)</f>
        <v>300</v>
      </c>
      <c r="F298" s="102">
        <f>'Care profiles'!R299</f>
        <v>1</v>
      </c>
      <c r="G298" s="15" t="str">
        <f>'Care profiles'!A299</f>
        <v>25to64</v>
      </c>
      <c r="H298" s="15" t="str">
        <f>'Care profiles'!B299</f>
        <v>Attempts</v>
      </c>
      <c r="I298" s="15" t="str">
        <f>'Care profiles'!C299</f>
        <v>Attempts_25-64yrs</v>
      </c>
      <c r="J298" s="15" t="str">
        <f>'Care profiles'!D299</f>
        <v>Care profile</v>
      </c>
      <c r="K298" s="15" t="str">
        <f>'Care profiles'!E299</f>
        <v>Service Navigation</v>
      </c>
      <c r="L298" s="104">
        <f>'Care profiles'!F299</f>
        <v>0.24</v>
      </c>
      <c r="M298" s="15">
        <f>'Care profiles'!G299</f>
        <v>1</v>
      </c>
      <c r="N298" s="15">
        <f>'Care profiles'!H299</f>
        <v>45</v>
      </c>
      <c r="O298" s="15" t="str">
        <f>'Care profiles'!I299</f>
        <v>min</v>
      </c>
      <c r="P298" s="15" t="str">
        <f>'Care profiles'!J299</f>
        <v>Social Worker</v>
      </c>
      <c r="Q298" s="15" t="str">
        <f>'Care profiles'!K299</f>
        <v>n/a</v>
      </c>
      <c r="R298" s="15" t="str">
        <f>'Care profiles'!M299</f>
        <v>N</v>
      </c>
      <c r="S298" s="15" t="str">
        <f>'Care profiles'!O299</f>
        <v>Y</v>
      </c>
      <c r="T298" s="15" t="str">
        <f>'Care profiles'!Q299</f>
        <v>N</v>
      </c>
      <c r="U298" s="30">
        <f t="shared" si="36"/>
        <v>41898.521999999997</v>
      </c>
      <c r="V298" s="30">
        <f t="shared" si="37"/>
        <v>10055.645279999999</v>
      </c>
      <c r="W298" s="30">
        <f>IF(M298="n/a",0,IF(O298="days",V298*M298*(1+(VLOOKUP(K298,'Bed parameters'!$A$9:$G$12,7,FALSE))),V298*M298))</f>
        <v>10055.645279999999</v>
      </c>
      <c r="X298" s="30">
        <f t="shared" si="38"/>
        <v>7541.7339599999987</v>
      </c>
      <c r="Y298" s="30">
        <f t="shared" si="39"/>
        <v>0</v>
      </c>
      <c r="Z298" s="113">
        <f>_xlfn.IFNA(Y298/((VLOOKUP(K298,'Bed parameters'!$A$9:$G$12,3,FALSE))*(VLOOKUP(K298,'Bed parameters'!$A$9:$G$12,5,FALSE))),0)</f>
        <v>0</v>
      </c>
      <c r="AA298" s="30">
        <f t="shared" si="40"/>
        <v>7541.7339599999987</v>
      </c>
      <c r="AB298" s="30">
        <f>_xlfn.IFNA(IF($O298="days",$Y298*(VLOOKUP($K298,'Bed parameters'!$A$9:$I$12,9,FALSE))*$F298*(VLOOKUP($Q298,'Workforce distribution'!$C$8:$AD$30,AB$7,FALSE)),IF($Q298="n/a",(IF($P298=AB$6,$X298*$F298,0)),$X298*$F298*(VLOOKUP($Q298,'Workforce distribution'!$C$8:$AD$30,AB$7,FALSE)))),0)</f>
        <v>0</v>
      </c>
      <c r="AC298" s="30">
        <f>_xlfn.IFNA(IF($O298="days",$Y298*(VLOOKUP($K298,'Bed parameters'!$A$9:$I$12,9,FALSE))*$F298*(VLOOKUP($Q298,'Workforce distribution'!$C$8:$AD$30,AC$7,FALSE)),IF($Q298="n/a",(IF($P298=AC$6,$X298*$F298,0)),$X298*$F298*(VLOOKUP($Q298,'Workforce distribution'!$C$8:$AD$30,AC$7,FALSE)))),0)</f>
        <v>0</v>
      </c>
      <c r="AD298" s="30">
        <f>_xlfn.IFNA(IF($O298="days",$Y298*(VLOOKUP($K298,'Bed parameters'!$A$9:$I$12,9,FALSE))*$F298*(VLOOKUP($Q298,'Workforce distribution'!$C$8:$AD$30,AD$7,FALSE)),IF($Q298="n/a",(IF($P298=AD$6,$X298*$F298,0)),$X298*$F298*(VLOOKUP($Q298,'Workforce distribution'!$C$8:$AD$30,AD$7,FALSE)))),0)</f>
        <v>0</v>
      </c>
      <c r="AE298" s="30">
        <f>_xlfn.IFNA(IF($O298="days",$Y298*(VLOOKUP($K298,'Bed parameters'!$A$9:$I$12,9,FALSE))*$F298*(VLOOKUP($Q298,'Workforce distribution'!$C$8:$AD$30,AE$7,FALSE)),IF($Q298="n/a",(IF($P298=AE$6,$X298*$F298,0)),$X298*$F298*(VLOOKUP($Q298,'Workforce distribution'!$C$8:$AD$30,AE$7,FALSE)))),0)</f>
        <v>0</v>
      </c>
      <c r="AF298" s="30">
        <f>_xlfn.IFNA(IF($O298="days",$Y298*(VLOOKUP($K298,'Bed parameters'!$A$9:$I$12,9,FALSE))*$F298*(VLOOKUP($Q298,'Workforce distribution'!$C$8:$AD$30,AF$7,FALSE)),IF($Q298="n/a",(IF($P298=AF$6,$X298*$F298,0)),$X298*$F298*(VLOOKUP($Q298,'Workforce distribution'!$C$8:$AD$30,AF$7,FALSE)))),0)</f>
        <v>0</v>
      </c>
      <c r="AG298" s="30">
        <f>_xlfn.IFNA(IF($O298="days",$Y298*(VLOOKUP($K298,'Bed parameters'!$A$9:$I$12,9,FALSE))*$F298*(VLOOKUP($Q298,'Workforce distribution'!$C$8:$AD$30,AG$7,FALSE)),IF($Q298="n/a",(IF($P298=AG$6,$X298*$F298,0)),$X298*$F298*(VLOOKUP($Q298,'Workforce distribution'!$C$8:$AD$30,AG$7,FALSE)))),0)</f>
        <v>0</v>
      </c>
      <c r="AH298" s="30">
        <f>_xlfn.IFNA(IF($O298="days",$Y298*(VLOOKUP($K298,'Bed parameters'!$A$9:$I$12,9,FALSE))*$F298*(VLOOKUP($Q298,'Workforce distribution'!$C$8:$AD$30,AH$7,FALSE)),IF($Q298="n/a",(IF($P298=AH$6,$X298*$F298,0)),$X298*$F298*(VLOOKUP($Q298,'Workforce distribution'!$C$8:$AD$30,AH$7,FALSE)))),0)</f>
        <v>0</v>
      </c>
      <c r="AI298" s="30">
        <f>_xlfn.IFNA(IF($O298="days",$Y298*(VLOOKUP($K298,'Bed parameters'!$A$9:$I$12,9,FALSE))*$F298*(VLOOKUP($Q298,'Workforce distribution'!$C$8:$AD$30,AI$7,FALSE)),IF($Q298="n/a",(IF($P298=AI$6,$X298*$F298,0)),$X298*$F298*(VLOOKUP($Q298,'Workforce distribution'!$C$8:$AD$30,AI$7,FALSE)))),0)</f>
        <v>0</v>
      </c>
      <c r="AJ298" s="30">
        <f>_xlfn.IFNA(IF($O298="days",$Y298*(VLOOKUP($K298,'Bed parameters'!$A$9:$I$12,9,FALSE))*$F298*(VLOOKUP($Q298,'Workforce distribution'!$C$8:$AD$30,AJ$7,FALSE)),IF($Q298="n/a",(IF($P298=AJ$6,$X298*$F298,0)),$X298*$F298*(VLOOKUP($Q298,'Workforce distribution'!$C$8:$AD$30,AJ$7,FALSE)))),0)</f>
        <v>0</v>
      </c>
      <c r="AK298" s="30">
        <f>_xlfn.IFNA(IF($O298="days",$Y298*(VLOOKUP($K298,'Bed parameters'!$A$9:$I$12,9,FALSE))*$F298*(VLOOKUP($Q298,'Workforce distribution'!$C$8:$AD$30,AK$7,FALSE)),IF($Q298="n/a",(IF($P298=AK$6,$X298*$F298,0)),$X298*$F298*(VLOOKUP($Q298,'Workforce distribution'!$C$8:$AD$30,AK$7,FALSE)))),0)</f>
        <v>0</v>
      </c>
      <c r="AL298" s="30">
        <f>_xlfn.IFNA(IF($O298="days",$Y298*(VLOOKUP($K298,'Bed parameters'!$A$9:$I$12,9,FALSE))*$F298*(VLOOKUP($Q298,'Workforce distribution'!$C$8:$AD$30,AL$7,FALSE)),IF($Q298="n/a",(IF($P298=AL$6,$X298*$F298,0)),$X298*$F298*(VLOOKUP($Q298,'Workforce distribution'!$C$8:$AD$30,AL$7,FALSE)))),0)</f>
        <v>0</v>
      </c>
      <c r="AM298" s="30">
        <f>_xlfn.IFNA(IF($O298="days",$Y298*(VLOOKUP($K298,'Bed parameters'!$A$9:$I$12,9,FALSE))*$F298*(VLOOKUP($Q298,'Workforce distribution'!$C$8:$AD$30,AM$7,FALSE)),IF($Q298="n/a",(IF($P298=AM$6,$X298*$F298,0)),$X298*$F298*(VLOOKUP($Q298,'Workforce distribution'!$C$8:$AD$30,AM$7,FALSE)))),0)</f>
        <v>0</v>
      </c>
      <c r="AN298" s="30">
        <f>_xlfn.IFNA(IF($O298="days",$Y298*(VLOOKUP($K298,'Bed parameters'!$A$9:$I$12,9,FALSE))*$F298*(VLOOKUP($Q298,'Workforce distribution'!$C$8:$AD$30,AN$7,FALSE)),IF($Q298="n/a",(IF($P298=AN$6,$X298*$F298,0)),$X298*$F298*(VLOOKUP($Q298,'Workforce distribution'!$C$8:$AD$30,AN$7,FALSE)))),0)</f>
        <v>0</v>
      </c>
      <c r="AO298" s="30">
        <f>_xlfn.IFNA(IF($O298="days",$Y298*(VLOOKUP($K298,'Bed parameters'!$A$9:$I$12,9,FALSE))*$F298*(VLOOKUP($Q298,'Workforce distribution'!$C$8:$AD$30,AO$7,FALSE)),IF($Q298="n/a",(IF($P298=AO$6,$X298*$F298,0)),$X298*$F298*(VLOOKUP($Q298,'Workforce distribution'!$C$8:$AD$30,AO$7,FALSE)))),0)</f>
        <v>0</v>
      </c>
      <c r="AP298" s="30">
        <f>_xlfn.IFNA(IF($O298="days",$Y298*(VLOOKUP($K298,'Bed parameters'!$A$9:$I$12,9,FALSE))*$F298*(VLOOKUP($Q298,'Workforce distribution'!$C$8:$AD$30,AP$7,FALSE)),IF($Q298="n/a",(IF($P298=AP$6,$X298*$F298,0)),$X298*$F298*(VLOOKUP($Q298,'Workforce distribution'!$C$8:$AD$30,AP$7,FALSE)))),0)</f>
        <v>7541.7339599999987</v>
      </c>
      <c r="AQ298" s="30">
        <f>_xlfn.IFNA(IF($O298="days",$Y298*(VLOOKUP($K298,'Bed parameters'!$A$9:$I$12,9,FALSE))*$F298*(VLOOKUP($Q298,'Workforce distribution'!$C$8:$AD$30,AQ$7,FALSE)),IF($Q298="n/a",(IF($P298=AQ$6,$X298*$F298,0)),$X298*$F298*(VLOOKUP($Q298,'Workforce distribution'!$C$8:$AD$30,AQ$7,FALSE)))),0)</f>
        <v>0</v>
      </c>
      <c r="AR298" s="30">
        <f>_xlfn.IFNA(IF($O298="days",$Y298*(VLOOKUP($K298,'Bed parameters'!$A$9:$I$12,9,FALSE))*$F298*(VLOOKUP($Q298,'Workforce distribution'!$C$8:$AD$30,AR$7,FALSE)),IF($Q298="n/a",(IF($P298=AR$6,$X298*$F298,0)),$X298*$F298*(VLOOKUP($Q298,'Workforce distribution'!$C$8:$AD$30,AR$7,FALSE)))),0)</f>
        <v>0</v>
      </c>
      <c r="AS298" s="30">
        <f>_xlfn.IFNA(IF($O298="days",$Y298*(VLOOKUP($K298,'Bed parameters'!$A$9:$I$12,9,FALSE))*$F298*(VLOOKUP($Q298,'Workforce distribution'!$C$8:$AD$30,AS$7,FALSE)),IF($Q298="n/a",(IF($P298=AS$6,$X298*$F298,0)),$X298*$F298*(VLOOKUP($Q298,'Workforce distribution'!$C$8:$AD$30,AS$7,FALSE)))),0)</f>
        <v>0</v>
      </c>
      <c r="AT298" s="30">
        <f>_xlfn.IFNA(IF($O298="days",$Y298*(VLOOKUP($K298,'Bed parameters'!$A$9:$I$12,9,FALSE))*$F298*(VLOOKUP($Q298,'Workforce distribution'!$C$8:$AD$30,AT$7,FALSE)),IF($Q298="n/a",(IF($P298=AT$6,$X298*$F298,0)),$X298*$F298*(VLOOKUP($Q298,'Workforce distribution'!$C$8:$AD$30,AT$7,FALSE)))),0)</f>
        <v>0</v>
      </c>
      <c r="AU298" s="30">
        <f>_xlfn.IFNA(IF($O298="days",$Y298*(VLOOKUP($K298,'Bed parameters'!$A$9:$I$12,9,FALSE))*$F298*(VLOOKUP($Q298,'Workforce distribution'!$C$8:$AD$30,AU$7,FALSE)),IF($Q298="n/a",(IF($P298=AU$6,$X298*$F298,0)),$X298*$F298*(VLOOKUP($Q298,'Workforce distribution'!$C$8:$AD$30,AU$7,FALSE)))),0)</f>
        <v>0</v>
      </c>
      <c r="AV298" s="30">
        <f>_xlfn.IFNA(IF($O298="days",$Y298*(VLOOKUP($K298,'Bed parameters'!$A$9:$I$12,9,FALSE))*$F298*(VLOOKUP($Q298,'Workforce distribution'!$C$8:$AD$30,AV$7,FALSE)),IF($Q298="n/a",(IF($P298=AV$6,$X298*$F298,0)),$X298*$F298*(VLOOKUP($Q298,'Workforce distribution'!$C$8:$AD$30,AV$7,FALSE)))),0)</f>
        <v>0</v>
      </c>
      <c r="AW298" s="30">
        <f>_xlfn.IFNA(IF($O298="days",$Y298*(VLOOKUP($K298,'Bed parameters'!$A$9:$I$12,9,FALSE))*$F298*(VLOOKUP($Q298,'Workforce distribution'!$C$8:$AD$30,AW$7,FALSE)),IF($Q298="n/a",(IF($P298=AW$6,$X298*$F298,0)),$X298*$F298*(VLOOKUP($Q298,'Workforce distribution'!$C$8:$AD$30,AW$7,FALSE)))),0)</f>
        <v>0</v>
      </c>
      <c r="AX298" s="30">
        <f>_xlfn.IFNA(IF($O298="days",$Y298*(VLOOKUP($K298,'Bed parameters'!$A$9:$I$12,9,FALSE))*$F298*(VLOOKUP($Q298,'Workforce distribution'!$C$8:$AD$30,AX$7,FALSE)),IF($Q298="n/a",(IF($P298=AX$6,$X298*$F298,0)),$X298*$F298*(VLOOKUP($Q298,'Workforce distribution'!$C$8:$AD$30,AX$7,FALSE)))),0)</f>
        <v>0</v>
      </c>
      <c r="AY298" s="30">
        <f>_xlfn.IFNA(IF($O298="days",$Y298*(VLOOKUP($K298,'Bed parameters'!$A$9:$I$12,9,FALSE))*$F298*(VLOOKUP($Q298,'Workforce distribution'!$C$8:$AD$30,AY$7,FALSE)),IF($Q298="n/a",(IF($P298=AY$6,$X298*$F298,0)),$X298*$F298*(VLOOKUP($Q298,'Workforce distribution'!$C$8:$AD$30,AY$7,FALSE)))),0)</f>
        <v>0</v>
      </c>
      <c r="AZ298" s="30">
        <f>_xlfn.IFNA(IF($O298="days",$Y298*(VLOOKUP($K298,'Bed parameters'!$A$9:$I$12,9,FALSE))*$F298*(VLOOKUP($Q298,'Workforce distribution'!$C$8:$AD$30,AZ$7,FALSE)),IF($Q298="n/a",(IF($P298=AZ$6,$X298*$F298,0)),$X298*$F298*(VLOOKUP($Q298,'Workforce distribution'!$C$8:$AD$30,AZ$7,FALSE)))),0)</f>
        <v>0</v>
      </c>
      <c r="BA298" s="30">
        <f>_xlfn.IFNA(IF($O298="days",$Y298*(VLOOKUP($K298,'Bed parameters'!$A$9:$I$12,9,FALSE))*$F298*(VLOOKUP($Q298,'Workforce distribution'!$C$8:$AD$30,BA$7,FALSE)),IF($Q298="n/a",(IF($P298=BA$6,$X298*$F298,0)),$X298*$F298*(VLOOKUP($Q298,'Workforce distribution'!$C$8:$AD$30,BA$7,FALSE)))),0)</f>
        <v>0</v>
      </c>
      <c r="BB298" s="30">
        <f>_xlfn.IFNA(IF($O298="days",$Y298*(VLOOKUP($K298,'Bed parameters'!$A$9:$I$12,9,FALSE))*$F298*(VLOOKUP($Q298,'Workforce distribution'!$C$8:$AD$30,BB$7,FALSE)),IF($Q298="n/a",(IF($P298=BB$6,$X298*$F298,0)),$X298*$F298*(VLOOKUP($Q298,'Workforce distribution'!$C$8:$AD$30,BB$7,FALSE)))),0)</f>
        <v>0</v>
      </c>
      <c r="BC298" s="149">
        <f t="shared" si="41"/>
        <v>6.5622270732478967</v>
      </c>
      <c r="BD298" s="288">
        <f>IF($Q298="n/a",(IF('Workforce hours'!D$30=0,0,(AB298/'Workforce hours'!D$30))),(IF(VLOOKUP($Q298,'Workforce hours'!$C$8:$AD$30,BD$7,FALSE)=0,0,(AB298/(VLOOKUP($Q298,'Workforce hours'!$C$8:$AD$30,BD$7,FALSE))))))</f>
        <v>0</v>
      </c>
      <c r="BE298" s="288">
        <f>IF($Q298="n/a",(IF('Workforce hours'!E$30=0,0,(AC298/'Workforce hours'!E$30))),(IF(VLOOKUP($Q298,'Workforce hours'!$C$8:$AD$30,BE$7,FALSE)=0,0,(AC298/(VLOOKUP($Q298,'Workforce hours'!$C$8:$AD$30,BE$7,FALSE))))))</f>
        <v>0</v>
      </c>
      <c r="BF298" s="288">
        <f>IF($Q298="n/a",(IF('Workforce hours'!F$30=0,0,(AD298/'Workforce hours'!F$30))),(IF(VLOOKUP($Q298,'Workforce hours'!$C$8:$AD$30,BF$7,FALSE)=0,0,(AD298/(VLOOKUP($Q298,'Workforce hours'!$C$8:$AD$30,BF$7,FALSE))))))</f>
        <v>0</v>
      </c>
      <c r="BG298" s="288">
        <f>IF($Q298="n/a",(IF('Workforce hours'!G$30=0,0,(AE298/'Workforce hours'!G$30))),(IF(VLOOKUP($Q298,'Workforce hours'!$C$8:$AD$30,BG$7,FALSE)=0,0,(AE298/(VLOOKUP($Q298,'Workforce hours'!$C$8:$AD$30,BG$7,FALSE))))))</f>
        <v>0</v>
      </c>
      <c r="BH298" s="288">
        <f>IF($Q298="n/a",(IF('Workforce hours'!H$30=0,0,(AF298/'Workforce hours'!H$30))),(IF(VLOOKUP($Q298,'Workforce hours'!$C$8:$AD$30,BH$7,FALSE)=0,0,(AF298/(VLOOKUP($Q298,'Workforce hours'!$C$8:$AD$30,BH$7,FALSE))))))</f>
        <v>0</v>
      </c>
      <c r="BI298" s="288">
        <f>IF($Q298="n/a",(IF('Workforce hours'!I$30=0,0,(AG298/'Workforce hours'!I$30))),(IF(VLOOKUP($Q298,'Workforce hours'!$C$8:$AD$30,BI$7,FALSE)=0,0,(AG298/(VLOOKUP($Q298,'Workforce hours'!$C$8:$AD$30,BI$7,FALSE))))))</f>
        <v>0</v>
      </c>
      <c r="BJ298" s="288">
        <f>IF($Q298="n/a",(IF('Workforce hours'!J$30=0,0,(AH298/'Workforce hours'!J$30))),(IF(VLOOKUP($Q298,'Workforce hours'!$C$8:$AD$30,BJ$7,FALSE)=0,0,(AH298/(VLOOKUP($Q298,'Workforce hours'!$C$8:$AD$30,BJ$7,FALSE))))))</f>
        <v>0</v>
      </c>
      <c r="BK298" s="288">
        <f>IF($Q298="n/a",(IF('Workforce hours'!K$30=0,0,(AI298/'Workforce hours'!K$30))),(IF(VLOOKUP($Q298,'Workforce hours'!$C$8:$AD$30,BK$7,FALSE)=0,0,(AI298/(VLOOKUP($Q298,'Workforce hours'!$C$8:$AD$30,BK$7,FALSE))))))</f>
        <v>0</v>
      </c>
      <c r="BL298" s="288">
        <f>IF($Q298="n/a",(IF('Workforce hours'!L$30=0,0,(AJ298/'Workforce hours'!L$30))),(IF(VLOOKUP($Q298,'Workforce hours'!$C$8:$AD$30,BL$7,FALSE)=0,0,(AJ298/(VLOOKUP($Q298,'Workforce hours'!$C$8:$AD$30,BL$7,FALSE))))))</f>
        <v>0</v>
      </c>
      <c r="BM298" s="288">
        <f>IF($Q298="n/a",(IF('Workforce hours'!M$30=0,0,(AK298/'Workforce hours'!M$30))),(IF(VLOOKUP($Q298,'Workforce hours'!$C$8:$AD$30,BM$7,FALSE)=0,0,(AK298/(VLOOKUP($Q298,'Workforce hours'!$C$8:$AD$30,BM$7,FALSE))))))</f>
        <v>0</v>
      </c>
      <c r="BN298" s="288">
        <f>IF($Q298="n/a",(IF('Workforce hours'!N$30=0,0,(AL298/'Workforce hours'!N$30))),(IF(VLOOKUP($Q298,'Workforce hours'!$C$8:$AD$30,BN$7,FALSE)=0,0,(AL298/(VLOOKUP($Q298,'Workforce hours'!$C$8:$AD$30,BN$7,FALSE))))))</f>
        <v>0</v>
      </c>
      <c r="BO298" s="288">
        <f>IF($Q298="n/a",(IF('Workforce hours'!O$30=0,0,(AM298/'Workforce hours'!O$30))),(IF(VLOOKUP($Q298,'Workforce hours'!$C$8:$AD$30,BO$7,FALSE)=0,0,(AM298/(VLOOKUP($Q298,'Workforce hours'!$C$8:$AD$30,BO$7,FALSE))))))</f>
        <v>0</v>
      </c>
      <c r="BP298" s="288">
        <f>IF($Q298="n/a",(IF('Workforce hours'!P$30=0,0,(AN298/'Workforce hours'!P$30))),(IF(VLOOKUP($Q298,'Workforce hours'!$C$8:$AD$30,BP$7,FALSE)=0,0,(AN298/(VLOOKUP($Q298,'Workforce hours'!$C$8:$AD$30,BP$7,FALSE))))))</f>
        <v>0</v>
      </c>
      <c r="BQ298" s="288">
        <f>IF($Q298="n/a",(IF('Workforce hours'!Q$30=0,0,(AO298/'Workforce hours'!Q$30))),(IF(VLOOKUP($Q298,'Workforce hours'!$C$8:$AD$30,BQ$7,FALSE)=0,0,(AO298/(VLOOKUP($Q298,'Workforce hours'!$C$8:$AD$30,BQ$7,FALSE))))))</f>
        <v>0</v>
      </c>
      <c r="BR298" s="288">
        <f>IF($Q298="n/a",(IF('Workforce hours'!R$30=0,0,(AP298/'Workforce hours'!R$30))),(IF(VLOOKUP($Q298,'Workforce hours'!$C$8:$AD$30,BR$7,FALSE)=0,0,(AP298/(VLOOKUP($Q298,'Workforce hours'!$C$8:$AD$30,BR$7,FALSE))))))</f>
        <v>6.5622270732478967</v>
      </c>
      <c r="BS298" s="288">
        <f>IF($Q298="n/a",(IF('Workforce hours'!S$30=0,0,(AQ298/'Workforce hours'!S$30))),(IF(VLOOKUP($Q298,'Workforce hours'!$C$8:$AD$30,BS$7,FALSE)=0,0,(AQ298/(VLOOKUP($Q298,'Workforce hours'!$C$8:$AD$30,BS$7,FALSE))))))</f>
        <v>0</v>
      </c>
      <c r="BT298" s="288">
        <f>IF($Q298="n/a",(IF('Workforce hours'!T$30=0,0,(AR298/'Workforce hours'!T$30))),(IF(VLOOKUP($Q298,'Workforce hours'!$C$8:$AD$30,BT$7,FALSE)=0,0,(AR298/(VLOOKUP($Q298,'Workforce hours'!$C$8:$AD$30,BT$7,FALSE))))))</f>
        <v>0</v>
      </c>
      <c r="BU298" s="288">
        <f>IF($Q298="n/a",(IF('Workforce hours'!U$30=0,0,(AS298/'Workforce hours'!U$30))),(IF(VLOOKUP($Q298,'Workforce hours'!$C$8:$AD$30,BU$7,FALSE)=0,0,(AS298/(VLOOKUP($Q298,'Workforce hours'!$C$8:$AD$30,BU$7,FALSE))))))</f>
        <v>0</v>
      </c>
      <c r="BV298" s="288">
        <f>IF($Q298="n/a",(IF('Workforce hours'!V$30=0,0,(AT298/'Workforce hours'!V$30))),(IF(VLOOKUP($Q298,'Workforce hours'!$C$8:$AD$30,BV$7,FALSE)=0,0,(AT298/(VLOOKUP($Q298,'Workforce hours'!$C$8:$AD$30,BV$7,FALSE))))))</f>
        <v>0</v>
      </c>
      <c r="BW298" s="288">
        <f>IF($Q298="n/a",(IF('Workforce hours'!W$30=0,0,(AU298/'Workforce hours'!W$30))),(IF(VLOOKUP($Q298,'Workforce hours'!$C$8:$AD$30,BW$7,FALSE)=0,0,(AU298/(VLOOKUP($Q298,'Workforce hours'!$C$8:$AD$30,BW$7,FALSE))))))</f>
        <v>0</v>
      </c>
      <c r="BX298" s="288">
        <f>IF($Q298="n/a",(IF('Workforce hours'!X$30=0,0,(AV298/'Workforce hours'!X$30))),(IF(VLOOKUP($Q298,'Workforce hours'!$C$8:$AD$30,BX$7,FALSE)=0,0,(AV298/(VLOOKUP($Q298,'Workforce hours'!$C$8:$AD$30,BX$7,FALSE))))))</f>
        <v>0</v>
      </c>
      <c r="BY298" s="288">
        <f>IF($Q298="n/a",(IF('Workforce hours'!Y$30=0,0,(AW298/'Workforce hours'!Y$30))),(IF(VLOOKUP($Q298,'Workforce hours'!$C$8:$AD$30,BY$7,FALSE)=0,0,(AW298/(VLOOKUP($Q298,'Workforce hours'!$C$8:$AD$30,BY$7,FALSE))))))</f>
        <v>0</v>
      </c>
      <c r="BZ298" s="288">
        <f>IF($Q298="n/a",(IF('Workforce hours'!Z$30=0,0,(AX298/'Workforce hours'!Z$30))),(IF(VLOOKUP($Q298,'Workforce hours'!$C$8:$AD$30,BZ$7,FALSE)=0,0,(AX298/(VLOOKUP($Q298,'Workforce hours'!$C$8:$AD$30,BZ$7,FALSE))))))</f>
        <v>0</v>
      </c>
      <c r="CA298" s="288">
        <f>IF($Q298="n/a",(IF('Workforce hours'!AA$30=0,0,(AY298/'Workforce hours'!AA$30))),(IF(VLOOKUP($Q298,'Workforce hours'!$C$8:$AD$30,CA$7,FALSE)=0,0,(AY298/(VLOOKUP($Q298,'Workforce hours'!$C$8:$AD$30,CA$7,FALSE))))))</f>
        <v>0</v>
      </c>
      <c r="CB298" s="288">
        <f>IF($Q298="n/a",(IF('Workforce hours'!AB$30=0,0,(AZ298/'Workforce hours'!AB$30))),(IF(VLOOKUP($Q298,'Workforce hours'!$C$8:$AD$30,CB$7,FALSE)=0,0,(AZ298/(VLOOKUP($Q298,'Workforce hours'!$C$8:$AD$30,CB$7,FALSE))))))</f>
        <v>0</v>
      </c>
      <c r="CC298" s="288">
        <f>IF($Q298="n/a",(IF('Workforce hours'!AC$30=0,0,(BA298/'Workforce hours'!AC$30))),(IF(VLOOKUP($Q298,'Workforce hours'!$C$8:$AD$30,CC$7,FALSE)=0,0,(BA298/(VLOOKUP($Q298,'Workforce hours'!$C$8:$AD$30,CC$7,FALSE))))))</f>
        <v>0</v>
      </c>
      <c r="CD298" s="288">
        <f>IF($Q298="n/a",(IF('Workforce hours'!AD$30=0,0,(BB298/'Workforce hours'!AD$30))),(IF(VLOOKUP($Q298,'Workforce hours'!$C$8:$AD$30,CD$7,FALSE)=0,0,(BB298/(VLOOKUP($Q298,'Workforce hours'!$C$8:$AD$30,CD$7,FALSE))))))</f>
        <v>0</v>
      </c>
      <c r="CE298" s="289">
        <f t="shared" si="42"/>
        <v>0</v>
      </c>
      <c r="CF298" s="290">
        <f>BD298*'Workforce costs'!B$9*(1+'Workforce costs'!B$10)*(1+'Workforce costs'!B$11)</f>
        <v>0</v>
      </c>
      <c r="CG298" s="290">
        <f>BE298*'Workforce costs'!C$9*(1+'Workforce costs'!C$10)*(1+'Workforce costs'!C$11)</f>
        <v>0</v>
      </c>
      <c r="CH298" s="290">
        <f>BF298*'Workforce costs'!D$9*(1+'Workforce costs'!D$10)*(1+'Workforce costs'!D$11)</f>
        <v>0</v>
      </c>
      <c r="CI298" s="290">
        <f>BG298*'Workforce costs'!E$9*(1+'Workforce costs'!E$10)*(1+'Workforce costs'!E$11)</f>
        <v>0</v>
      </c>
      <c r="CJ298" s="290">
        <f>BH298*'Workforce costs'!F$9*(1+'Workforce costs'!F$10)*(1+'Workforce costs'!F$11)</f>
        <v>0</v>
      </c>
      <c r="CK298" s="290">
        <f>BI298*'Workforce costs'!G$9*(1+'Workforce costs'!G$10)*(1+'Workforce costs'!G$11)</f>
        <v>0</v>
      </c>
      <c r="CL298" s="290">
        <f>BJ298*'Workforce costs'!H$9*(1+'Workforce costs'!H$10)*(1+'Workforce costs'!H$11)</f>
        <v>0</v>
      </c>
      <c r="CM298" s="290">
        <f>BK298*'Workforce costs'!I$9*(1+'Workforce costs'!I$10)*(1+'Workforce costs'!I$11)</f>
        <v>0</v>
      </c>
      <c r="CN298" s="290">
        <f>BL298*'Workforce costs'!J$9*(1+'Workforce costs'!J$10)*(1+'Workforce costs'!J$11)</f>
        <v>0</v>
      </c>
      <c r="CO298" s="290">
        <f>BM298*'Workforce costs'!K$9*(1+'Workforce costs'!K$10)*(1+'Workforce costs'!K$11)</f>
        <v>0</v>
      </c>
      <c r="CP298" s="290">
        <f>BN298*'Workforce costs'!L$9*(1+'Workforce costs'!L$10)*(1+'Workforce costs'!L$11)</f>
        <v>0</v>
      </c>
      <c r="CQ298" s="290">
        <f>BO298*'Workforce costs'!M$9*(1+'Workforce costs'!M$10)*(1+'Workforce costs'!M$11)</f>
        <v>0</v>
      </c>
      <c r="CR298" s="290">
        <f>BP298*'Workforce costs'!N$9*(1+'Workforce costs'!N$10)*(1+'Workforce costs'!N$11)</f>
        <v>0</v>
      </c>
      <c r="CS298" s="290">
        <f>BQ298*'Workforce costs'!O$9*(1+'Workforce costs'!O$10)*(1+'Workforce costs'!O$11)</f>
        <v>0</v>
      </c>
      <c r="CT298" s="290">
        <f>BR298*'Workforce costs'!P$9*(1+'Workforce costs'!P$10)*(1+'Workforce costs'!P$11)</f>
        <v>0</v>
      </c>
      <c r="CU298" s="290">
        <f>BS298*'Workforce costs'!Q$9*(1+'Workforce costs'!Q$10)*(1+'Workforce costs'!Q$11)</f>
        <v>0</v>
      </c>
      <c r="CV298" s="290">
        <f>BT298*'Workforce costs'!R$9*(1+'Workforce costs'!R$10)*(1+'Workforce costs'!R$11)</f>
        <v>0</v>
      </c>
      <c r="CW298" s="290">
        <f>BU298*'Workforce costs'!S$9*(1+'Workforce costs'!S$10)*(1+'Workforce costs'!S$11)</f>
        <v>0</v>
      </c>
      <c r="CX298" s="290">
        <f>BV298*'Workforce costs'!T$9*(1+'Workforce costs'!T$10)*(1+'Workforce costs'!T$11)</f>
        <v>0</v>
      </c>
      <c r="CY298" s="290">
        <f>BW298*'Workforce costs'!U$9*(1+'Workforce costs'!U$10)*(1+'Workforce costs'!U$11)</f>
        <v>0</v>
      </c>
      <c r="CZ298" s="290">
        <f>BX298*'Workforce costs'!V$9*(1+'Workforce costs'!V$10)*(1+'Workforce costs'!V$11)</f>
        <v>0</v>
      </c>
      <c r="DA298" s="290">
        <f>BY298*'Workforce costs'!W$9*(1+'Workforce costs'!W$10)*(1+'Workforce costs'!W$11)</f>
        <v>0</v>
      </c>
      <c r="DB298" s="290">
        <f>BZ298*'Workforce costs'!X$9*(1+'Workforce costs'!X$10)*(1+'Workforce costs'!X$11)</f>
        <v>0</v>
      </c>
      <c r="DC298" s="290">
        <f>CA298*'Workforce costs'!Y$9*(1+'Workforce costs'!Y$10)*(1+'Workforce costs'!Y$11)</f>
        <v>0</v>
      </c>
      <c r="DD298" s="290">
        <f>CB298*'Workforce costs'!Z$9*(1+'Workforce costs'!Z$10)*(1+'Workforce costs'!Z$11)</f>
        <v>0</v>
      </c>
      <c r="DE298" s="290">
        <f>CC298*'Workforce costs'!AA$9*(1+'Workforce costs'!AA$10)*(1+'Workforce costs'!AA$11)</f>
        <v>0</v>
      </c>
      <c r="DF298" s="290">
        <f>CD298*'Workforce costs'!AB$9*(1+'Workforce costs'!AB$10)*(1+'Workforce costs'!AB$11)</f>
        <v>0</v>
      </c>
    </row>
    <row r="299" spans="1:110" x14ac:dyDescent="0.3">
      <c r="A299" s="2" t="str">
        <f>Outputs!$A$4</f>
        <v>Australia</v>
      </c>
      <c r="B299" s="2" t="str">
        <f t="shared" si="35"/>
        <v>Australia 25to64</v>
      </c>
      <c r="C299" s="30">
        <f>VLOOKUP($B299,Populations!$D$15:$H$1920,3,FALSE)</f>
        <v>13966174</v>
      </c>
      <c r="D299" s="255">
        <f>IF(OR($H299="General pop",$H299="Schools",$H299="Workplace",$H299="Skills Training",$H299="Digital Supports"),1,VLOOKUP($B299,Populations!$D$15:$H$1920,5,FALSE))</f>
        <v>1</v>
      </c>
      <c r="E299" s="88">
        <f>VLOOKUP(I299,Epidemiology!$C$10:$H$47,6,FALSE)</f>
        <v>300</v>
      </c>
      <c r="F299" s="102">
        <f>'Care profiles'!R300</f>
        <v>1</v>
      </c>
      <c r="G299" s="15" t="str">
        <f>'Care profiles'!A300</f>
        <v>25to64</v>
      </c>
      <c r="H299" s="15" t="str">
        <f>'Care profiles'!B300</f>
        <v>Attempts</v>
      </c>
      <c r="I299" s="15" t="str">
        <f>'Care profiles'!C300</f>
        <v>Attempts_25-64yrs</v>
      </c>
      <c r="J299" s="15" t="str">
        <f>'Care profiles'!D300</f>
        <v>Care profile</v>
      </c>
      <c r="K299" s="15" t="str">
        <f>'Care profiles'!E300</f>
        <v>Community-Based Support – Safe Spaces for Crisis</v>
      </c>
      <c r="L299" s="104">
        <f>'Care profiles'!F300</f>
        <v>0.4</v>
      </c>
      <c r="M299" s="15">
        <f>'Care profiles'!G300</f>
        <v>6</v>
      </c>
      <c r="N299" s="15">
        <f>'Care profiles'!H300</f>
        <v>150</v>
      </c>
      <c r="O299" s="15" t="str">
        <f>'Care profiles'!I300</f>
        <v>min</v>
      </c>
      <c r="P299" s="15" t="str">
        <f>'Care profiles'!J300</f>
        <v>Team</v>
      </c>
      <c r="Q299" s="15" t="str">
        <f>'Care profiles'!K300</f>
        <v>Community-Based Support – Safe Spaces for Crisis</v>
      </c>
      <c r="R299" s="15" t="str">
        <f>'Care profiles'!M300</f>
        <v>N</v>
      </c>
      <c r="S299" s="15" t="str">
        <f>'Care profiles'!O300</f>
        <v>Y</v>
      </c>
      <c r="T299" s="15" t="str">
        <f>'Care profiles'!Q300</f>
        <v>Y</v>
      </c>
      <c r="U299" s="30">
        <f t="shared" si="36"/>
        <v>41898.521999999997</v>
      </c>
      <c r="V299" s="30">
        <f t="shared" si="37"/>
        <v>16759.408800000001</v>
      </c>
      <c r="W299" s="30">
        <f>IF(M299="n/a",0,IF(O299="days",V299*M299*(1+(VLOOKUP(K299,'Bed parameters'!$A$9:$G$12,7,FALSE))),V299*M299))</f>
        <v>100556.4528</v>
      </c>
      <c r="X299" s="30">
        <f t="shared" si="38"/>
        <v>251391.13200000001</v>
      </c>
      <c r="Y299" s="30">
        <f t="shared" si="39"/>
        <v>0</v>
      </c>
      <c r="Z299" s="113">
        <f>_xlfn.IFNA(Y299/((VLOOKUP(K299,'Bed parameters'!$A$9:$G$12,3,FALSE))*(VLOOKUP(K299,'Bed parameters'!$A$9:$G$12,5,FALSE))),0)</f>
        <v>0</v>
      </c>
      <c r="AA299" s="30">
        <f t="shared" si="40"/>
        <v>251391.13200000001</v>
      </c>
      <c r="AB299" s="30">
        <f>_xlfn.IFNA(IF($O299="days",$Y299*(VLOOKUP($K299,'Bed parameters'!$A$9:$I$12,9,FALSE))*$F299*(VLOOKUP($Q299,'Workforce distribution'!$C$8:$AD$30,AB$7,FALSE)),IF($Q299="n/a",(IF($P299=AB$6,$X299*$F299,0)),$X299*$F299*(VLOOKUP($Q299,'Workforce distribution'!$C$8:$AD$30,AB$7,FALSE)))),0)</f>
        <v>0</v>
      </c>
      <c r="AC299" s="30">
        <f>_xlfn.IFNA(IF($O299="days",$Y299*(VLOOKUP($K299,'Bed parameters'!$A$9:$I$12,9,FALSE))*$F299*(VLOOKUP($Q299,'Workforce distribution'!$C$8:$AD$30,AC$7,FALSE)),IF($Q299="n/a",(IF($P299=AC$6,$X299*$F299,0)),$X299*$F299*(VLOOKUP($Q299,'Workforce distribution'!$C$8:$AD$30,AC$7,FALSE)))),0)</f>
        <v>0</v>
      </c>
      <c r="AD299" s="30">
        <f>_xlfn.IFNA(IF($O299="days",$Y299*(VLOOKUP($K299,'Bed parameters'!$A$9:$I$12,9,FALSE))*$F299*(VLOOKUP($Q299,'Workforce distribution'!$C$8:$AD$30,AD$7,FALSE)),IF($Q299="n/a",(IF($P299=AD$6,$X299*$F299,0)),$X299*$F299*(VLOOKUP($Q299,'Workforce distribution'!$C$8:$AD$30,AD$7,FALSE)))),0)</f>
        <v>0</v>
      </c>
      <c r="AE299" s="30">
        <f>_xlfn.IFNA(IF($O299="days",$Y299*(VLOOKUP($K299,'Bed parameters'!$A$9:$I$12,9,FALSE))*$F299*(VLOOKUP($Q299,'Workforce distribution'!$C$8:$AD$30,AE$7,FALSE)),IF($Q299="n/a",(IF($P299=AE$6,$X299*$F299,0)),$X299*$F299*(VLOOKUP($Q299,'Workforce distribution'!$C$8:$AD$30,AE$7,FALSE)))),0)</f>
        <v>226252.01880000002</v>
      </c>
      <c r="AF299" s="30">
        <f>_xlfn.IFNA(IF($O299="days",$Y299*(VLOOKUP($K299,'Bed parameters'!$A$9:$I$12,9,FALSE))*$F299*(VLOOKUP($Q299,'Workforce distribution'!$C$8:$AD$30,AF$7,FALSE)),IF($Q299="n/a",(IF($P299=AF$6,$X299*$F299,0)),$X299*$F299*(VLOOKUP($Q299,'Workforce distribution'!$C$8:$AD$30,AF$7,FALSE)))),0)</f>
        <v>0</v>
      </c>
      <c r="AG299" s="30">
        <f>_xlfn.IFNA(IF($O299="days",$Y299*(VLOOKUP($K299,'Bed parameters'!$A$9:$I$12,9,FALSE))*$F299*(VLOOKUP($Q299,'Workforce distribution'!$C$8:$AD$30,AG$7,FALSE)),IF($Q299="n/a",(IF($P299=AG$6,$X299*$F299,0)),$X299*$F299*(VLOOKUP($Q299,'Workforce distribution'!$C$8:$AD$30,AG$7,FALSE)))),0)</f>
        <v>0</v>
      </c>
      <c r="AH299" s="30">
        <f>_xlfn.IFNA(IF($O299="days",$Y299*(VLOOKUP($K299,'Bed parameters'!$A$9:$I$12,9,FALSE))*$F299*(VLOOKUP($Q299,'Workforce distribution'!$C$8:$AD$30,AH$7,FALSE)),IF($Q299="n/a",(IF($P299=AH$6,$X299*$F299,0)),$X299*$F299*(VLOOKUP($Q299,'Workforce distribution'!$C$8:$AD$30,AH$7,FALSE)))),0)</f>
        <v>0</v>
      </c>
      <c r="AI299" s="30">
        <f>_xlfn.IFNA(IF($O299="days",$Y299*(VLOOKUP($K299,'Bed parameters'!$A$9:$I$12,9,FALSE))*$F299*(VLOOKUP($Q299,'Workforce distribution'!$C$8:$AD$30,AI$7,FALSE)),IF($Q299="n/a",(IF($P299=AI$6,$X299*$F299,0)),$X299*$F299*(VLOOKUP($Q299,'Workforce distribution'!$C$8:$AD$30,AI$7,FALSE)))),0)</f>
        <v>0</v>
      </c>
      <c r="AJ299" s="30">
        <f>_xlfn.IFNA(IF($O299="days",$Y299*(VLOOKUP($K299,'Bed parameters'!$A$9:$I$12,9,FALSE))*$F299*(VLOOKUP($Q299,'Workforce distribution'!$C$8:$AD$30,AJ$7,FALSE)),IF($Q299="n/a",(IF($P299=AJ$6,$X299*$F299,0)),$X299*$F299*(VLOOKUP($Q299,'Workforce distribution'!$C$8:$AD$30,AJ$7,FALSE)))),0)</f>
        <v>0</v>
      </c>
      <c r="AK299" s="30">
        <f>_xlfn.IFNA(IF($O299="days",$Y299*(VLOOKUP($K299,'Bed parameters'!$A$9:$I$12,9,FALSE))*$F299*(VLOOKUP($Q299,'Workforce distribution'!$C$8:$AD$30,AK$7,FALSE)),IF($Q299="n/a",(IF($P299=AK$6,$X299*$F299,0)),$X299*$F299*(VLOOKUP($Q299,'Workforce distribution'!$C$8:$AD$30,AK$7,FALSE)))),0)</f>
        <v>0</v>
      </c>
      <c r="AL299" s="30">
        <f>_xlfn.IFNA(IF($O299="days",$Y299*(VLOOKUP($K299,'Bed parameters'!$A$9:$I$12,9,FALSE))*$F299*(VLOOKUP($Q299,'Workforce distribution'!$C$8:$AD$30,AL$7,FALSE)),IF($Q299="n/a",(IF($P299=AL$6,$X299*$F299,0)),$X299*$F299*(VLOOKUP($Q299,'Workforce distribution'!$C$8:$AD$30,AL$7,FALSE)))),0)</f>
        <v>0</v>
      </c>
      <c r="AM299" s="30">
        <f>_xlfn.IFNA(IF($O299="days",$Y299*(VLOOKUP($K299,'Bed parameters'!$A$9:$I$12,9,FALSE))*$F299*(VLOOKUP($Q299,'Workforce distribution'!$C$8:$AD$30,AM$7,FALSE)),IF($Q299="n/a",(IF($P299=AM$6,$X299*$F299,0)),$X299*$F299*(VLOOKUP($Q299,'Workforce distribution'!$C$8:$AD$30,AM$7,FALSE)))),0)</f>
        <v>0</v>
      </c>
      <c r="AN299" s="30">
        <f>_xlfn.IFNA(IF($O299="days",$Y299*(VLOOKUP($K299,'Bed parameters'!$A$9:$I$12,9,FALSE))*$F299*(VLOOKUP($Q299,'Workforce distribution'!$C$8:$AD$30,AN$7,FALSE)),IF($Q299="n/a",(IF($P299=AN$6,$X299*$F299,0)),$X299*$F299*(VLOOKUP($Q299,'Workforce distribution'!$C$8:$AD$30,AN$7,FALSE)))),0)</f>
        <v>0</v>
      </c>
      <c r="AO299" s="30">
        <f>_xlfn.IFNA(IF($O299="days",$Y299*(VLOOKUP($K299,'Bed parameters'!$A$9:$I$12,9,FALSE))*$F299*(VLOOKUP($Q299,'Workforce distribution'!$C$8:$AD$30,AO$7,FALSE)),IF($Q299="n/a",(IF($P299=AO$6,$X299*$F299,0)),$X299*$F299*(VLOOKUP($Q299,'Workforce distribution'!$C$8:$AD$30,AO$7,FALSE)))),0)</f>
        <v>0</v>
      </c>
      <c r="AP299" s="30">
        <f>_xlfn.IFNA(IF($O299="days",$Y299*(VLOOKUP($K299,'Bed parameters'!$A$9:$I$12,9,FALSE))*$F299*(VLOOKUP($Q299,'Workforce distribution'!$C$8:$AD$30,AP$7,FALSE)),IF($Q299="n/a",(IF($P299=AP$6,$X299*$F299,0)),$X299*$F299*(VLOOKUP($Q299,'Workforce distribution'!$C$8:$AD$30,AP$7,FALSE)))),0)</f>
        <v>0</v>
      </c>
      <c r="AQ299" s="30">
        <f>_xlfn.IFNA(IF($O299="days",$Y299*(VLOOKUP($K299,'Bed parameters'!$A$9:$I$12,9,FALSE))*$F299*(VLOOKUP($Q299,'Workforce distribution'!$C$8:$AD$30,AQ$7,FALSE)),IF($Q299="n/a",(IF($P299=AQ$6,$X299*$F299,0)),$X299*$F299*(VLOOKUP($Q299,'Workforce distribution'!$C$8:$AD$30,AQ$7,FALSE)))),0)</f>
        <v>0</v>
      </c>
      <c r="AR299" s="30">
        <f>_xlfn.IFNA(IF($O299="days",$Y299*(VLOOKUP($K299,'Bed parameters'!$A$9:$I$12,9,FALSE))*$F299*(VLOOKUP($Q299,'Workforce distribution'!$C$8:$AD$30,AR$7,FALSE)),IF($Q299="n/a",(IF($P299=AR$6,$X299*$F299,0)),$X299*$F299*(VLOOKUP($Q299,'Workforce distribution'!$C$8:$AD$30,AR$7,FALSE)))),0)</f>
        <v>0</v>
      </c>
      <c r="AS299" s="30">
        <f>_xlfn.IFNA(IF($O299="days",$Y299*(VLOOKUP($K299,'Bed parameters'!$A$9:$I$12,9,FALSE))*$F299*(VLOOKUP($Q299,'Workforce distribution'!$C$8:$AD$30,AS$7,FALSE)),IF($Q299="n/a",(IF($P299=AS$6,$X299*$F299,0)),$X299*$F299*(VLOOKUP($Q299,'Workforce distribution'!$C$8:$AD$30,AS$7,FALSE)))),0)</f>
        <v>25139.113200000003</v>
      </c>
      <c r="AT299" s="30">
        <f>_xlfn.IFNA(IF($O299="days",$Y299*(VLOOKUP($K299,'Bed parameters'!$A$9:$I$12,9,FALSE))*$F299*(VLOOKUP($Q299,'Workforce distribution'!$C$8:$AD$30,AT$7,FALSE)),IF($Q299="n/a",(IF($P299=AT$6,$X299*$F299,0)),$X299*$F299*(VLOOKUP($Q299,'Workforce distribution'!$C$8:$AD$30,AT$7,FALSE)))),0)</f>
        <v>0</v>
      </c>
      <c r="AU299" s="30">
        <f>_xlfn.IFNA(IF($O299="days",$Y299*(VLOOKUP($K299,'Bed parameters'!$A$9:$I$12,9,FALSE))*$F299*(VLOOKUP($Q299,'Workforce distribution'!$C$8:$AD$30,AU$7,FALSE)),IF($Q299="n/a",(IF($P299=AU$6,$X299*$F299,0)),$X299*$F299*(VLOOKUP($Q299,'Workforce distribution'!$C$8:$AD$30,AU$7,FALSE)))),0)</f>
        <v>0</v>
      </c>
      <c r="AV299" s="30">
        <f>_xlfn.IFNA(IF($O299="days",$Y299*(VLOOKUP($K299,'Bed parameters'!$A$9:$I$12,9,FALSE))*$F299*(VLOOKUP($Q299,'Workforce distribution'!$C$8:$AD$30,AV$7,FALSE)),IF($Q299="n/a",(IF($P299=AV$6,$X299*$F299,0)),$X299*$F299*(VLOOKUP($Q299,'Workforce distribution'!$C$8:$AD$30,AV$7,FALSE)))),0)</f>
        <v>0</v>
      </c>
      <c r="AW299" s="30">
        <f>_xlfn.IFNA(IF($O299="days",$Y299*(VLOOKUP($K299,'Bed parameters'!$A$9:$I$12,9,FALSE))*$F299*(VLOOKUP($Q299,'Workforce distribution'!$C$8:$AD$30,AW$7,FALSE)),IF($Q299="n/a",(IF($P299=AW$6,$X299*$F299,0)),$X299*$F299*(VLOOKUP($Q299,'Workforce distribution'!$C$8:$AD$30,AW$7,FALSE)))),0)</f>
        <v>0</v>
      </c>
      <c r="AX299" s="30">
        <f>_xlfn.IFNA(IF($O299="days",$Y299*(VLOOKUP($K299,'Bed parameters'!$A$9:$I$12,9,FALSE))*$F299*(VLOOKUP($Q299,'Workforce distribution'!$C$8:$AD$30,AX$7,FALSE)),IF($Q299="n/a",(IF($P299=AX$6,$X299*$F299,0)),$X299*$F299*(VLOOKUP($Q299,'Workforce distribution'!$C$8:$AD$30,AX$7,FALSE)))),0)</f>
        <v>0</v>
      </c>
      <c r="AY299" s="30">
        <f>_xlfn.IFNA(IF($O299="days",$Y299*(VLOOKUP($K299,'Bed parameters'!$A$9:$I$12,9,FALSE))*$F299*(VLOOKUP($Q299,'Workforce distribution'!$C$8:$AD$30,AY$7,FALSE)),IF($Q299="n/a",(IF($P299=AY$6,$X299*$F299,0)),$X299*$F299*(VLOOKUP($Q299,'Workforce distribution'!$C$8:$AD$30,AY$7,FALSE)))),0)</f>
        <v>0</v>
      </c>
      <c r="AZ299" s="30">
        <f>_xlfn.IFNA(IF($O299="days",$Y299*(VLOOKUP($K299,'Bed parameters'!$A$9:$I$12,9,FALSE))*$F299*(VLOOKUP($Q299,'Workforce distribution'!$C$8:$AD$30,AZ$7,FALSE)),IF($Q299="n/a",(IF($P299=AZ$6,$X299*$F299,0)),$X299*$F299*(VLOOKUP($Q299,'Workforce distribution'!$C$8:$AD$30,AZ$7,FALSE)))),0)</f>
        <v>0</v>
      </c>
      <c r="BA299" s="30">
        <f>_xlfn.IFNA(IF($O299="days",$Y299*(VLOOKUP($K299,'Bed parameters'!$A$9:$I$12,9,FALSE))*$F299*(VLOOKUP($Q299,'Workforce distribution'!$C$8:$AD$30,BA$7,FALSE)),IF($Q299="n/a",(IF($P299=BA$6,$X299*$F299,0)),$X299*$F299*(VLOOKUP($Q299,'Workforce distribution'!$C$8:$AD$30,BA$7,FALSE)))),0)</f>
        <v>0</v>
      </c>
      <c r="BB299" s="30">
        <f>_xlfn.IFNA(IF($O299="days",$Y299*(VLOOKUP($K299,'Bed parameters'!$A$9:$I$12,9,FALSE))*$F299*(VLOOKUP($Q299,'Workforce distribution'!$C$8:$AD$30,BB$7,FALSE)),IF($Q299="n/a",(IF($P299=BB$6,$X299*$F299,0)),$X299*$F299*(VLOOKUP($Q299,'Workforce distribution'!$C$8:$AD$30,BB$7,FALSE)))),0)</f>
        <v>0</v>
      </c>
      <c r="BC299" s="149">
        <f t="shared" si="41"/>
        <v>150.05619209463646</v>
      </c>
      <c r="BD299" s="288">
        <f>IF($Q299="n/a",(IF('Workforce hours'!D$30=0,0,(AB299/'Workforce hours'!D$30))),(IF(VLOOKUP($Q299,'Workforce hours'!$C$8:$AD$30,BD$7,FALSE)=0,0,(AB299/(VLOOKUP($Q299,'Workforce hours'!$C$8:$AD$30,BD$7,FALSE))))))</f>
        <v>0</v>
      </c>
      <c r="BE299" s="288">
        <f>IF($Q299="n/a",(IF('Workforce hours'!E$30=0,0,(AC299/'Workforce hours'!E$30))),(IF(VLOOKUP($Q299,'Workforce hours'!$C$8:$AD$30,BE$7,FALSE)=0,0,(AC299/(VLOOKUP($Q299,'Workforce hours'!$C$8:$AD$30,BE$7,FALSE))))))</f>
        <v>0</v>
      </c>
      <c r="BF299" s="288">
        <f>IF($Q299="n/a",(IF('Workforce hours'!F$30=0,0,(AD299/'Workforce hours'!F$30))),(IF(VLOOKUP($Q299,'Workforce hours'!$C$8:$AD$30,BF$7,FALSE)=0,0,(AD299/(VLOOKUP($Q299,'Workforce hours'!$C$8:$AD$30,BF$7,FALSE))))))</f>
        <v>0</v>
      </c>
      <c r="BG299" s="288">
        <f>IF($Q299="n/a",(IF('Workforce hours'!G$30=0,0,(AE299/'Workforce hours'!G$30))),(IF(VLOOKUP($Q299,'Workforce hours'!$C$8:$AD$30,BG$7,FALSE)=0,0,(AE299/(VLOOKUP($Q299,'Workforce hours'!$C$8:$AD$30,BG$7,FALSE))))))</f>
        <v>134.67382071428574</v>
      </c>
      <c r="BH299" s="288">
        <f>IF($Q299="n/a",(IF('Workforce hours'!H$30=0,0,(AF299/'Workforce hours'!H$30))),(IF(VLOOKUP($Q299,'Workforce hours'!$C$8:$AD$30,BH$7,FALSE)=0,0,(AF299/(VLOOKUP($Q299,'Workforce hours'!$C$8:$AD$30,BH$7,FALSE))))))</f>
        <v>0</v>
      </c>
      <c r="BI299" s="288">
        <f>IF($Q299="n/a",(IF('Workforce hours'!I$30=0,0,(AG299/'Workforce hours'!I$30))),(IF(VLOOKUP($Q299,'Workforce hours'!$C$8:$AD$30,BI$7,FALSE)=0,0,(AG299/(VLOOKUP($Q299,'Workforce hours'!$C$8:$AD$30,BI$7,FALSE))))))</f>
        <v>0</v>
      </c>
      <c r="BJ299" s="288">
        <f>IF($Q299="n/a",(IF('Workforce hours'!J$30=0,0,(AH299/'Workforce hours'!J$30))),(IF(VLOOKUP($Q299,'Workforce hours'!$C$8:$AD$30,BJ$7,FALSE)=0,0,(AH299/(VLOOKUP($Q299,'Workforce hours'!$C$8:$AD$30,BJ$7,FALSE))))))</f>
        <v>0</v>
      </c>
      <c r="BK299" s="288">
        <f>IF($Q299="n/a",(IF('Workforce hours'!K$30=0,0,(AI299/'Workforce hours'!K$30))),(IF(VLOOKUP($Q299,'Workforce hours'!$C$8:$AD$30,BK$7,FALSE)=0,0,(AI299/(VLOOKUP($Q299,'Workforce hours'!$C$8:$AD$30,BK$7,FALSE))))))</f>
        <v>0</v>
      </c>
      <c r="BL299" s="288">
        <f>IF($Q299="n/a",(IF('Workforce hours'!L$30=0,0,(AJ299/'Workforce hours'!L$30))),(IF(VLOOKUP($Q299,'Workforce hours'!$C$8:$AD$30,BL$7,FALSE)=0,0,(AJ299/(VLOOKUP($Q299,'Workforce hours'!$C$8:$AD$30,BL$7,FALSE))))))</f>
        <v>0</v>
      </c>
      <c r="BM299" s="288">
        <f>IF($Q299="n/a",(IF('Workforce hours'!M$30=0,0,(AK299/'Workforce hours'!M$30))),(IF(VLOOKUP($Q299,'Workforce hours'!$C$8:$AD$30,BM$7,FALSE)=0,0,(AK299/(VLOOKUP($Q299,'Workforce hours'!$C$8:$AD$30,BM$7,FALSE))))))</f>
        <v>0</v>
      </c>
      <c r="BN299" s="288">
        <f>IF($Q299="n/a",(IF('Workforce hours'!N$30=0,0,(AL299/'Workforce hours'!N$30))),(IF(VLOOKUP($Q299,'Workforce hours'!$C$8:$AD$30,BN$7,FALSE)=0,0,(AL299/(VLOOKUP($Q299,'Workforce hours'!$C$8:$AD$30,BN$7,FALSE))))))</f>
        <v>0</v>
      </c>
      <c r="BO299" s="288">
        <f>IF($Q299="n/a",(IF('Workforce hours'!O$30=0,0,(AM299/'Workforce hours'!O$30))),(IF(VLOOKUP($Q299,'Workforce hours'!$C$8:$AD$30,BO$7,FALSE)=0,0,(AM299/(VLOOKUP($Q299,'Workforce hours'!$C$8:$AD$30,BO$7,FALSE))))))</f>
        <v>0</v>
      </c>
      <c r="BP299" s="288">
        <f>IF($Q299="n/a",(IF('Workforce hours'!P$30=0,0,(AN299/'Workforce hours'!P$30))),(IF(VLOOKUP($Q299,'Workforce hours'!$C$8:$AD$30,BP$7,FALSE)=0,0,(AN299/(VLOOKUP($Q299,'Workforce hours'!$C$8:$AD$30,BP$7,FALSE))))))</f>
        <v>0</v>
      </c>
      <c r="BQ299" s="288">
        <f>IF($Q299="n/a",(IF('Workforce hours'!Q$30=0,0,(AO299/'Workforce hours'!Q$30))),(IF(VLOOKUP($Q299,'Workforce hours'!$C$8:$AD$30,BQ$7,FALSE)=0,0,(AO299/(VLOOKUP($Q299,'Workforce hours'!$C$8:$AD$30,BQ$7,FALSE))))))</f>
        <v>0</v>
      </c>
      <c r="BR299" s="288">
        <f>IF($Q299="n/a",(IF('Workforce hours'!R$30=0,0,(AP299/'Workforce hours'!R$30))),(IF(VLOOKUP($Q299,'Workforce hours'!$C$8:$AD$30,BR$7,FALSE)=0,0,(AP299/(VLOOKUP($Q299,'Workforce hours'!$C$8:$AD$30,BR$7,FALSE))))))</f>
        <v>0</v>
      </c>
      <c r="BS299" s="288">
        <f>IF($Q299="n/a",(IF('Workforce hours'!S$30=0,0,(AQ299/'Workforce hours'!S$30))),(IF(VLOOKUP($Q299,'Workforce hours'!$C$8:$AD$30,BS$7,FALSE)=0,0,(AQ299/(VLOOKUP($Q299,'Workforce hours'!$C$8:$AD$30,BS$7,FALSE))))))</f>
        <v>0</v>
      </c>
      <c r="BT299" s="288">
        <f>IF($Q299="n/a",(IF('Workforce hours'!T$30=0,0,(AR299/'Workforce hours'!T$30))),(IF(VLOOKUP($Q299,'Workforce hours'!$C$8:$AD$30,BT$7,FALSE)=0,0,(AR299/(VLOOKUP($Q299,'Workforce hours'!$C$8:$AD$30,BT$7,FALSE))))))</f>
        <v>0</v>
      </c>
      <c r="BU299" s="288">
        <f>IF($Q299="n/a",(IF('Workforce hours'!U$30=0,0,(AS299/'Workforce hours'!U$30))),(IF(VLOOKUP($Q299,'Workforce hours'!$C$8:$AD$30,BU$7,FALSE)=0,0,(AS299/(VLOOKUP($Q299,'Workforce hours'!$C$8:$AD$30,BU$7,FALSE))))))</f>
        <v>15.38237138035073</v>
      </c>
      <c r="BV299" s="288">
        <f>IF($Q299="n/a",(IF('Workforce hours'!V$30=0,0,(AT299/'Workforce hours'!V$30))),(IF(VLOOKUP($Q299,'Workforce hours'!$C$8:$AD$30,BV$7,FALSE)=0,0,(AT299/(VLOOKUP($Q299,'Workforce hours'!$C$8:$AD$30,BV$7,FALSE))))))</f>
        <v>0</v>
      </c>
      <c r="BW299" s="288">
        <f>IF($Q299="n/a",(IF('Workforce hours'!W$30=0,0,(AU299/'Workforce hours'!W$30))),(IF(VLOOKUP($Q299,'Workforce hours'!$C$8:$AD$30,BW$7,FALSE)=0,0,(AU299/(VLOOKUP($Q299,'Workforce hours'!$C$8:$AD$30,BW$7,FALSE))))))</f>
        <v>0</v>
      </c>
      <c r="BX299" s="288">
        <f>IF($Q299="n/a",(IF('Workforce hours'!X$30=0,0,(AV299/'Workforce hours'!X$30))),(IF(VLOOKUP($Q299,'Workforce hours'!$C$8:$AD$30,BX$7,FALSE)=0,0,(AV299/(VLOOKUP($Q299,'Workforce hours'!$C$8:$AD$30,BX$7,FALSE))))))</f>
        <v>0</v>
      </c>
      <c r="BY299" s="288">
        <f>IF($Q299="n/a",(IF('Workforce hours'!Y$30=0,0,(AW299/'Workforce hours'!Y$30))),(IF(VLOOKUP($Q299,'Workforce hours'!$C$8:$AD$30,BY$7,FALSE)=0,0,(AW299/(VLOOKUP($Q299,'Workforce hours'!$C$8:$AD$30,BY$7,FALSE))))))</f>
        <v>0</v>
      </c>
      <c r="BZ299" s="288">
        <f>IF($Q299="n/a",(IF('Workforce hours'!Z$30=0,0,(AX299/'Workforce hours'!Z$30))),(IF(VLOOKUP($Q299,'Workforce hours'!$C$8:$AD$30,BZ$7,FALSE)=0,0,(AX299/(VLOOKUP($Q299,'Workforce hours'!$C$8:$AD$30,BZ$7,FALSE))))))</f>
        <v>0</v>
      </c>
      <c r="CA299" s="288">
        <f>IF($Q299="n/a",(IF('Workforce hours'!AA$30=0,0,(AY299/'Workforce hours'!AA$30))),(IF(VLOOKUP($Q299,'Workforce hours'!$C$8:$AD$30,CA$7,FALSE)=0,0,(AY299/(VLOOKUP($Q299,'Workforce hours'!$C$8:$AD$30,CA$7,FALSE))))))</f>
        <v>0</v>
      </c>
      <c r="CB299" s="288">
        <f>IF($Q299="n/a",(IF('Workforce hours'!AB$30=0,0,(AZ299/'Workforce hours'!AB$30))),(IF(VLOOKUP($Q299,'Workforce hours'!$C$8:$AD$30,CB$7,FALSE)=0,0,(AZ299/(VLOOKUP($Q299,'Workforce hours'!$C$8:$AD$30,CB$7,FALSE))))))</f>
        <v>0</v>
      </c>
      <c r="CC299" s="288">
        <f>IF($Q299="n/a",(IF('Workforce hours'!AC$30=0,0,(BA299/'Workforce hours'!AC$30))),(IF(VLOOKUP($Q299,'Workforce hours'!$C$8:$AD$30,CC$7,FALSE)=0,0,(BA299/(VLOOKUP($Q299,'Workforce hours'!$C$8:$AD$30,CC$7,FALSE))))))</f>
        <v>0</v>
      </c>
      <c r="CD299" s="288">
        <f>IF($Q299="n/a",(IF('Workforce hours'!AD$30=0,0,(BB299/'Workforce hours'!AD$30))),(IF(VLOOKUP($Q299,'Workforce hours'!$C$8:$AD$30,CD$7,FALSE)=0,0,(BB299/(VLOOKUP($Q299,'Workforce hours'!$C$8:$AD$30,CD$7,FALSE))))))</f>
        <v>0</v>
      </c>
      <c r="CE299" s="289">
        <f t="shared" si="42"/>
        <v>0</v>
      </c>
      <c r="CF299" s="290">
        <f>BD299*'Workforce costs'!B$9*(1+'Workforce costs'!B$10)*(1+'Workforce costs'!B$11)</f>
        <v>0</v>
      </c>
      <c r="CG299" s="290">
        <f>BE299*'Workforce costs'!C$9*(1+'Workforce costs'!C$10)*(1+'Workforce costs'!C$11)</f>
        <v>0</v>
      </c>
      <c r="CH299" s="290">
        <f>BF299*'Workforce costs'!D$9*(1+'Workforce costs'!D$10)*(1+'Workforce costs'!D$11)</f>
        <v>0</v>
      </c>
      <c r="CI299" s="290">
        <f>BG299*'Workforce costs'!E$9*(1+'Workforce costs'!E$10)*(1+'Workforce costs'!E$11)</f>
        <v>0</v>
      </c>
      <c r="CJ299" s="290">
        <f>BH299*'Workforce costs'!F$9*(1+'Workforce costs'!F$10)*(1+'Workforce costs'!F$11)</f>
        <v>0</v>
      </c>
      <c r="CK299" s="290">
        <f>BI299*'Workforce costs'!G$9*(1+'Workforce costs'!G$10)*(1+'Workforce costs'!G$11)</f>
        <v>0</v>
      </c>
      <c r="CL299" s="290">
        <f>BJ299*'Workforce costs'!H$9*(1+'Workforce costs'!H$10)*(1+'Workforce costs'!H$11)</f>
        <v>0</v>
      </c>
      <c r="CM299" s="290">
        <f>BK299*'Workforce costs'!I$9*(1+'Workforce costs'!I$10)*(1+'Workforce costs'!I$11)</f>
        <v>0</v>
      </c>
      <c r="CN299" s="290">
        <f>BL299*'Workforce costs'!J$9*(1+'Workforce costs'!J$10)*(1+'Workforce costs'!J$11)</f>
        <v>0</v>
      </c>
      <c r="CO299" s="290">
        <f>BM299*'Workforce costs'!K$9*(1+'Workforce costs'!K$10)*(1+'Workforce costs'!K$11)</f>
        <v>0</v>
      </c>
      <c r="CP299" s="290">
        <f>BN299*'Workforce costs'!L$9*(1+'Workforce costs'!L$10)*(1+'Workforce costs'!L$11)</f>
        <v>0</v>
      </c>
      <c r="CQ299" s="290">
        <f>BO299*'Workforce costs'!M$9*(1+'Workforce costs'!M$10)*(1+'Workforce costs'!M$11)</f>
        <v>0</v>
      </c>
      <c r="CR299" s="290">
        <f>BP299*'Workforce costs'!N$9*(1+'Workforce costs'!N$10)*(1+'Workforce costs'!N$11)</f>
        <v>0</v>
      </c>
      <c r="CS299" s="290">
        <f>BQ299*'Workforce costs'!O$9*(1+'Workforce costs'!O$10)*(1+'Workforce costs'!O$11)</f>
        <v>0</v>
      </c>
      <c r="CT299" s="290">
        <f>BR299*'Workforce costs'!P$9*(1+'Workforce costs'!P$10)*(1+'Workforce costs'!P$11)</f>
        <v>0</v>
      </c>
      <c r="CU299" s="290">
        <f>BS299*'Workforce costs'!Q$9*(1+'Workforce costs'!Q$10)*(1+'Workforce costs'!Q$11)</f>
        <v>0</v>
      </c>
      <c r="CV299" s="290">
        <f>BT299*'Workforce costs'!R$9*(1+'Workforce costs'!R$10)*(1+'Workforce costs'!R$11)</f>
        <v>0</v>
      </c>
      <c r="CW299" s="290">
        <f>BU299*'Workforce costs'!S$9*(1+'Workforce costs'!S$10)*(1+'Workforce costs'!S$11)</f>
        <v>0</v>
      </c>
      <c r="CX299" s="290">
        <f>BV299*'Workforce costs'!T$9*(1+'Workforce costs'!T$10)*(1+'Workforce costs'!T$11)</f>
        <v>0</v>
      </c>
      <c r="CY299" s="290">
        <f>BW299*'Workforce costs'!U$9*(1+'Workforce costs'!U$10)*(1+'Workforce costs'!U$11)</f>
        <v>0</v>
      </c>
      <c r="CZ299" s="290">
        <f>BX299*'Workforce costs'!V$9*(1+'Workforce costs'!V$10)*(1+'Workforce costs'!V$11)</f>
        <v>0</v>
      </c>
      <c r="DA299" s="290">
        <f>BY299*'Workforce costs'!W$9*(1+'Workforce costs'!W$10)*(1+'Workforce costs'!W$11)</f>
        <v>0</v>
      </c>
      <c r="DB299" s="290">
        <f>BZ299*'Workforce costs'!X$9*(1+'Workforce costs'!X$10)*(1+'Workforce costs'!X$11)</f>
        <v>0</v>
      </c>
      <c r="DC299" s="290">
        <f>CA299*'Workforce costs'!Y$9*(1+'Workforce costs'!Y$10)*(1+'Workforce costs'!Y$11)</f>
        <v>0</v>
      </c>
      <c r="DD299" s="290">
        <f>CB299*'Workforce costs'!Z$9*(1+'Workforce costs'!Z$10)*(1+'Workforce costs'!Z$11)</f>
        <v>0</v>
      </c>
      <c r="DE299" s="290">
        <f>CC299*'Workforce costs'!AA$9*(1+'Workforce costs'!AA$10)*(1+'Workforce costs'!AA$11)</f>
        <v>0</v>
      </c>
      <c r="DF299" s="290">
        <f>CD299*'Workforce costs'!AB$9*(1+'Workforce costs'!AB$10)*(1+'Workforce costs'!AB$11)</f>
        <v>0</v>
      </c>
    </row>
    <row r="300" spans="1:110" x14ac:dyDescent="0.3">
      <c r="A300" s="2" t="str">
        <f>Outputs!$A$4</f>
        <v>Australia</v>
      </c>
      <c r="B300" s="2" t="str">
        <f t="shared" si="35"/>
        <v>Australia 25to64</v>
      </c>
      <c r="C300" s="30">
        <f>VLOOKUP($B300,Populations!$D$15:$H$1920,3,FALSE)</f>
        <v>13966174</v>
      </c>
      <c r="D300" s="255">
        <f>IF(OR($H300="General pop",$H300="Schools",$H300="Workplace",$H300="Skills Training",$H300="Digital Supports"),1,VLOOKUP($B300,Populations!$D$15:$H$1920,5,FALSE))</f>
        <v>1</v>
      </c>
      <c r="E300" s="88">
        <f>VLOOKUP(I300,Epidemiology!$C$10:$H$47,6,FALSE)</f>
        <v>300</v>
      </c>
      <c r="F300" s="102">
        <f>'Care profiles'!R301</f>
        <v>1</v>
      </c>
      <c r="G300" s="15" t="str">
        <f>'Care profiles'!A301</f>
        <v>25to64</v>
      </c>
      <c r="H300" s="15" t="str">
        <f>'Care profiles'!B301</f>
        <v>Attempts</v>
      </c>
      <c r="I300" s="15" t="str">
        <f>'Care profiles'!C301</f>
        <v>Attempts_25-64yrs</v>
      </c>
      <c r="J300" s="15" t="str">
        <f>'Care profiles'!D301</f>
        <v>Care profile</v>
      </c>
      <c r="K300" s="15" t="str">
        <f>'Care profiles'!E301</f>
        <v>Short-Stay Residential (Peer Led)</v>
      </c>
      <c r="L300" s="104">
        <f>'Care profiles'!F301</f>
        <v>0.1</v>
      </c>
      <c r="M300" s="15">
        <f>'Care profiles'!G301</f>
        <v>1</v>
      </c>
      <c r="N300" s="15">
        <f>'Care profiles'!H301</f>
        <v>4320</v>
      </c>
      <c r="O300" s="15" t="str">
        <f>'Care profiles'!I301</f>
        <v>min</v>
      </c>
      <c r="P300" s="15" t="str">
        <f>'Care profiles'!J301</f>
        <v>Team</v>
      </c>
      <c r="Q300" s="15" t="str">
        <f>'Care profiles'!K301</f>
        <v>Short-Stay Residential (Peer Led)</v>
      </c>
      <c r="R300" s="15" t="str">
        <f>'Care profiles'!M301</f>
        <v>N</v>
      </c>
      <c r="S300" s="15" t="str">
        <f>'Care profiles'!O301</f>
        <v>Y</v>
      </c>
      <c r="T300" s="15" t="str">
        <f>'Care profiles'!Q301</f>
        <v>N</v>
      </c>
      <c r="U300" s="30">
        <f t="shared" si="36"/>
        <v>41898.521999999997</v>
      </c>
      <c r="V300" s="30">
        <f t="shared" si="37"/>
        <v>4189.8522000000003</v>
      </c>
      <c r="W300" s="30">
        <f>IF(M300="n/a",0,IF(O300="days",V300*M300*(1+(VLOOKUP(K300,'Bed parameters'!$A$9:$G$12,7,FALSE))),V300*M300))</f>
        <v>4189.8522000000003</v>
      </c>
      <c r="X300" s="30">
        <f t="shared" si="38"/>
        <v>301669.35840000003</v>
      </c>
      <c r="Y300" s="30">
        <f t="shared" si="39"/>
        <v>0</v>
      </c>
      <c r="Z300" s="113">
        <f>_xlfn.IFNA(Y300/((VLOOKUP(K300,'Bed parameters'!$A$9:$G$12,3,FALSE))*(VLOOKUP(K300,'Bed parameters'!$A$9:$G$12,5,FALSE))),0)</f>
        <v>0</v>
      </c>
      <c r="AA300" s="30">
        <f t="shared" si="40"/>
        <v>301669.35840000003</v>
      </c>
      <c r="AB300" s="30">
        <f>_xlfn.IFNA(IF($O300="days",$Y300*(VLOOKUP($K300,'Bed parameters'!$A$9:$I$12,9,FALSE))*$F300*(VLOOKUP($Q300,'Workforce distribution'!$C$8:$AD$30,AB$7,FALSE)),IF($Q300="n/a",(IF($P300=AB$6,$X300*$F300,0)),$X300*$F300*(VLOOKUP($Q300,'Workforce distribution'!$C$8:$AD$30,AB$7,FALSE)))),0)</f>
        <v>0</v>
      </c>
      <c r="AC300" s="30">
        <f>_xlfn.IFNA(IF($O300="days",$Y300*(VLOOKUP($K300,'Bed parameters'!$A$9:$I$12,9,FALSE))*$F300*(VLOOKUP($Q300,'Workforce distribution'!$C$8:$AD$30,AC$7,FALSE)),IF($Q300="n/a",(IF($P300=AC$6,$X300*$F300,0)),$X300*$F300*(VLOOKUP($Q300,'Workforce distribution'!$C$8:$AD$30,AC$7,FALSE)))),0)</f>
        <v>0</v>
      </c>
      <c r="AD300" s="30">
        <f>_xlfn.IFNA(IF($O300="days",$Y300*(VLOOKUP($K300,'Bed parameters'!$A$9:$I$12,9,FALSE))*$F300*(VLOOKUP($Q300,'Workforce distribution'!$C$8:$AD$30,AD$7,FALSE)),IF($Q300="n/a",(IF($P300=AD$6,$X300*$F300,0)),$X300*$F300*(VLOOKUP($Q300,'Workforce distribution'!$C$8:$AD$30,AD$7,FALSE)))),0)</f>
        <v>0</v>
      </c>
      <c r="AE300" s="30">
        <f>_xlfn.IFNA(IF($O300="days",$Y300*(VLOOKUP($K300,'Bed parameters'!$A$9:$I$12,9,FALSE))*$F300*(VLOOKUP($Q300,'Workforce distribution'!$C$8:$AD$30,AE$7,FALSE)),IF($Q300="n/a",(IF($P300=AE$6,$X300*$F300,0)),$X300*$F300*(VLOOKUP($Q300,'Workforce distribution'!$C$8:$AD$30,AE$7,FALSE)))),0)</f>
        <v>241335.48672000004</v>
      </c>
      <c r="AF300" s="30">
        <f>_xlfn.IFNA(IF($O300="days",$Y300*(VLOOKUP($K300,'Bed parameters'!$A$9:$I$12,9,FALSE))*$F300*(VLOOKUP($Q300,'Workforce distribution'!$C$8:$AD$30,AF$7,FALSE)),IF($Q300="n/a",(IF($P300=AF$6,$X300*$F300,0)),$X300*$F300*(VLOOKUP($Q300,'Workforce distribution'!$C$8:$AD$30,AF$7,FALSE)))),0)</f>
        <v>0</v>
      </c>
      <c r="AG300" s="30">
        <f>_xlfn.IFNA(IF($O300="days",$Y300*(VLOOKUP($K300,'Bed parameters'!$A$9:$I$12,9,FALSE))*$F300*(VLOOKUP($Q300,'Workforce distribution'!$C$8:$AD$30,AG$7,FALSE)),IF($Q300="n/a",(IF($P300=AG$6,$X300*$F300,0)),$X300*$F300*(VLOOKUP($Q300,'Workforce distribution'!$C$8:$AD$30,AG$7,FALSE)))),0)</f>
        <v>0</v>
      </c>
      <c r="AH300" s="30">
        <f>_xlfn.IFNA(IF($O300="days",$Y300*(VLOOKUP($K300,'Bed parameters'!$A$9:$I$12,9,FALSE))*$F300*(VLOOKUP($Q300,'Workforce distribution'!$C$8:$AD$30,AH$7,FALSE)),IF($Q300="n/a",(IF($P300=AH$6,$X300*$F300,0)),$X300*$F300*(VLOOKUP($Q300,'Workforce distribution'!$C$8:$AD$30,AH$7,FALSE)))),0)</f>
        <v>0</v>
      </c>
      <c r="AI300" s="30">
        <f>_xlfn.IFNA(IF($O300="days",$Y300*(VLOOKUP($K300,'Bed parameters'!$A$9:$I$12,9,FALSE))*$F300*(VLOOKUP($Q300,'Workforce distribution'!$C$8:$AD$30,AI$7,FALSE)),IF($Q300="n/a",(IF($P300=AI$6,$X300*$F300,0)),$X300*$F300*(VLOOKUP($Q300,'Workforce distribution'!$C$8:$AD$30,AI$7,FALSE)))),0)</f>
        <v>0</v>
      </c>
      <c r="AJ300" s="30">
        <f>_xlfn.IFNA(IF($O300="days",$Y300*(VLOOKUP($K300,'Bed parameters'!$A$9:$I$12,9,FALSE))*$F300*(VLOOKUP($Q300,'Workforce distribution'!$C$8:$AD$30,AJ$7,FALSE)),IF($Q300="n/a",(IF($P300=AJ$6,$X300*$F300,0)),$X300*$F300*(VLOOKUP($Q300,'Workforce distribution'!$C$8:$AD$30,AJ$7,FALSE)))),0)</f>
        <v>0</v>
      </c>
      <c r="AK300" s="30">
        <f>_xlfn.IFNA(IF($O300="days",$Y300*(VLOOKUP($K300,'Bed parameters'!$A$9:$I$12,9,FALSE))*$F300*(VLOOKUP($Q300,'Workforce distribution'!$C$8:$AD$30,AK$7,FALSE)),IF($Q300="n/a",(IF($P300=AK$6,$X300*$F300,0)),$X300*$F300*(VLOOKUP($Q300,'Workforce distribution'!$C$8:$AD$30,AK$7,FALSE)))),0)</f>
        <v>0</v>
      </c>
      <c r="AL300" s="30">
        <f>_xlfn.IFNA(IF($O300="days",$Y300*(VLOOKUP($K300,'Bed parameters'!$A$9:$I$12,9,FALSE))*$F300*(VLOOKUP($Q300,'Workforce distribution'!$C$8:$AD$30,AL$7,FALSE)),IF($Q300="n/a",(IF($P300=AL$6,$X300*$F300,0)),$X300*$F300*(VLOOKUP($Q300,'Workforce distribution'!$C$8:$AD$30,AL$7,FALSE)))),0)</f>
        <v>0</v>
      </c>
      <c r="AM300" s="30">
        <f>_xlfn.IFNA(IF($O300="days",$Y300*(VLOOKUP($K300,'Bed parameters'!$A$9:$I$12,9,FALSE))*$F300*(VLOOKUP($Q300,'Workforce distribution'!$C$8:$AD$30,AM$7,FALSE)),IF($Q300="n/a",(IF($P300=AM$6,$X300*$F300,0)),$X300*$F300*(VLOOKUP($Q300,'Workforce distribution'!$C$8:$AD$30,AM$7,FALSE)))),0)</f>
        <v>0</v>
      </c>
      <c r="AN300" s="30">
        <f>_xlfn.IFNA(IF($O300="days",$Y300*(VLOOKUP($K300,'Bed parameters'!$A$9:$I$12,9,FALSE))*$F300*(VLOOKUP($Q300,'Workforce distribution'!$C$8:$AD$30,AN$7,FALSE)),IF($Q300="n/a",(IF($P300=AN$6,$X300*$F300,0)),$X300*$F300*(VLOOKUP($Q300,'Workforce distribution'!$C$8:$AD$30,AN$7,FALSE)))),0)</f>
        <v>0</v>
      </c>
      <c r="AO300" s="30">
        <f>_xlfn.IFNA(IF($O300="days",$Y300*(VLOOKUP($K300,'Bed parameters'!$A$9:$I$12,9,FALSE))*$F300*(VLOOKUP($Q300,'Workforce distribution'!$C$8:$AD$30,AO$7,FALSE)),IF($Q300="n/a",(IF($P300=AO$6,$X300*$F300,0)),$X300*$F300*(VLOOKUP($Q300,'Workforce distribution'!$C$8:$AD$30,AO$7,FALSE)))),0)</f>
        <v>0</v>
      </c>
      <c r="AP300" s="30">
        <f>_xlfn.IFNA(IF($O300="days",$Y300*(VLOOKUP($K300,'Bed parameters'!$A$9:$I$12,9,FALSE))*$F300*(VLOOKUP($Q300,'Workforce distribution'!$C$8:$AD$30,AP$7,FALSE)),IF($Q300="n/a",(IF($P300=AP$6,$X300*$F300,0)),$X300*$F300*(VLOOKUP($Q300,'Workforce distribution'!$C$8:$AD$30,AP$7,FALSE)))),0)</f>
        <v>0</v>
      </c>
      <c r="AQ300" s="30">
        <f>_xlfn.IFNA(IF($O300="days",$Y300*(VLOOKUP($K300,'Bed parameters'!$A$9:$I$12,9,FALSE))*$F300*(VLOOKUP($Q300,'Workforce distribution'!$C$8:$AD$30,AQ$7,FALSE)),IF($Q300="n/a",(IF($P300=AQ$6,$X300*$F300,0)),$X300*$F300*(VLOOKUP($Q300,'Workforce distribution'!$C$8:$AD$30,AQ$7,FALSE)))),0)</f>
        <v>0</v>
      </c>
      <c r="AR300" s="30">
        <f>_xlfn.IFNA(IF($O300="days",$Y300*(VLOOKUP($K300,'Bed parameters'!$A$9:$I$12,9,FALSE))*$F300*(VLOOKUP($Q300,'Workforce distribution'!$C$8:$AD$30,AR$7,FALSE)),IF($Q300="n/a",(IF($P300=AR$6,$X300*$F300,0)),$X300*$F300*(VLOOKUP($Q300,'Workforce distribution'!$C$8:$AD$30,AR$7,FALSE)))),0)</f>
        <v>0</v>
      </c>
      <c r="AS300" s="30">
        <f>_xlfn.IFNA(IF($O300="days",$Y300*(VLOOKUP($K300,'Bed parameters'!$A$9:$I$12,9,FALSE))*$F300*(VLOOKUP($Q300,'Workforce distribution'!$C$8:$AD$30,AS$7,FALSE)),IF($Q300="n/a",(IF($P300=AS$6,$X300*$F300,0)),$X300*$F300*(VLOOKUP($Q300,'Workforce distribution'!$C$8:$AD$30,AS$7,FALSE)))),0)</f>
        <v>60333.871680000011</v>
      </c>
      <c r="AT300" s="30">
        <f>_xlfn.IFNA(IF($O300="days",$Y300*(VLOOKUP($K300,'Bed parameters'!$A$9:$I$12,9,FALSE))*$F300*(VLOOKUP($Q300,'Workforce distribution'!$C$8:$AD$30,AT$7,FALSE)),IF($Q300="n/a",(IF($P300=AT$6,$X300*$F300,0)),$X300*$F300*(VLOOKUP($Q300,'Workforce distribution'!$C$8:$AD$30,AT$7,FALSE)))),0)</f>
        <v>0</v>
      </c>
      <c r="AU300" s="30">
        <f>_xlfn.IFNA(IF($O300="days",$Y300*(VLOOKUP($K300,'Bed parameters'!$A$9:$I$12,9,FALSE))*$F300*(VLOOKUP($Q300,'Workforce distribution'!$C$8:$AD$30,AU$7,FALSE)),IF($Q300="n/a",(IF($P300=AU$6,$X300*$F300,0)),$X300*$F300*(VLOOKUP($Q300,'Workforce distribution'!$C$8:$AD$30,AU$7,FALSE)))),0)</f>
        <v>0</v>
      </c>
      <c r="AV300" s="30">
        <f>_xlfn.IFNA(IF($O300="days",$Y300*(VLOOKUP($K300,'Bed parameters'!$A$9:$I$12,9,FALSE))*$F300*(VLOOKUP($Q300,'Workforce distribution'!$C$8:$AD$30,AV$7,FALSE)),IF($Q300="n/a",(IF($P300=AV$6,$X300*$F300,0)),$X300*$F300*(VLOOKUP($Q300,'Workforce distribution'!$C$8:$AD$30,AV$7,FALSE)))),0)</f>
        <v>0</v>
      </c>
      <c r="AW300" s="30">
        <f>_xlfn.IFNA(IF($O300="days",$Y300*(VLOOKUP($K300,'Bed parameters'!$A$9:$I$12,9,FALSE))*$F300*(VLOOKUP($Q300,'Workforce distribution'!$C$8:$AD$30,AW$7,FALSE)),IF($Q300="n/a",(IF($P300=AW$6,$X300*$F300,0)),$X300*$F300*(VLOOKUP($Q300,'Workforce distribution'!$C$8:$AD$30,AW$7,FALSE)))),0)</f>
        <v>0</v>
      </c>
      <c r="AX300" s="30">
        <f>_xlfn.IFNA(IF($O300="days",$Y300*(VLOOKUP($K300,'Bed parameters'!$A$9:$I$12,9,FALSE))*$F300*(VLOOKUP($Q300,'Workforce distribution'!$C$8:$AD$30,AX$7,FALSE)),IF($Q300="n/a",(IF($P300=AX$6,$X300*$F300,0)),$X300*$F300*(VLOOKUP($Q300,'Workforce distribution'!$C$8:$AD$30,AX$7,FALSE)))),0)</f>
        <v>0</v>
      </c>
      <c r="AY300" s="30">
        <f>_xlfn.IFNA(IF($O300="days",$Y300*(VLOOKUP($K300,'Bed parameters'!$A$9:$I$12,9,FALSE))*$F300*(VLOOKUP($Q300,'Workforce distribution'!$C$8:$AD$30,AY$7,FALSE)),IF($Q300="n/a",(IF($P300=AY$6,$X300*$F300,0)),$X300*$F300*(VLOOKUP($Q300,'Workforce distribution'!$C$8:$AD$30,AY$7,FALSE)))),0)</f>
        <v>0</v>
      </c>
      <c r="AZ300" s="30">
        <f>_xlfn.IFNA(IF($O300="days",$Y300*(VLOOKUP($K300,'Bed parameters'!$A$9:$I$12,9,FALSE))*$F300*(VLOOKUP($Q300,'Workforce distribution'!$C$8:$AD$30,AZ$7,FALSE)),IF($Q300="n/a",(IF($P300=AZ$6,$X300*$F300,0)),$X300*$F300*(VLOOKUP($Q300,'Workforce distribution'!$C$8:$AD$30,AZ$7,FALSE)))),0)</f>
        <v>0</v>
      </c>
      <c r="BA300" s="30">
        <f>_xlfn.IFNA(IF($O300="days",$Y300*(VLOOKUP($K300,'Bed parameters'!$A$9:$I$12,9,FALSE))*$F300*(VLOOKUP($Q300,'Workforce distribution'!$C$8:$AD$30,BA$7,FALSE)),IF($Q300="n/a",(IF($P300=BA$6,$X300*$F300,0)),$X300*$F300*(VLOOKUP($Q300,'Workforce distribution'!$C$8:$AD$30,BA$7,FALSE)))),0)</f>
        <v>0</v>
      </c>
      <c r="BB300" s="30">
        <f>_xlfn.IFNA(IF($O300="days",$Y300*(VLOOKUP($K300,'Bed parameters'!$A$9:$I$12,9,FALSE))*$F300*(VLOOKUP($Q300,'Workforce distribution'!$C$8:$AD$30,BB$7,FALSE)),IF($Q300="n/a",(IF($P300=BB$6,$X300*$F300,0)),$X300*$F300*(VLOOKUP($Q300,'Workforce distribution'!$C$8:$AD$30,BB$7,FALSE)))),0)</f>
        <v>0</v>
      </c>
      <c r="BC300" s="149">
        <f t="shared" si="41"/>
        <v>177.63809173266685</v>
      </c>
      <c r="BD300" s="288">
        <f>IF($Q300="n/a",(IF('Workforce hours'!D$30=0,0,(AB300/'Workforce hours'!D$30))),(IF(VLOOKUP($Q300,'Workforce hours'!$C$8:$AD$30,BD$7,FALSE)=0,0,(AB300/(VLOOKUP($Q300,'Workforce hours'!$C$8:$AD$30,BD$7,FALSE))))))</f>
        <v>0</v>
      </c>
      <c r="BE300" s="288">
        <f>IF($Q300="n/a",(IF('Workforce hours'!E$30=0,0,(AC300/'Workforce hours'!E$30))),(IF(VLOOKUP($Q300,'Workforce hours'!$C$8:$AD$30,BE$7,FALSE)=0,0,(AC300/(VLOOKUP($Q300,'Workforce hours'!$C$8:$AD$30,BE$7,FALSE))))))</f>
        <v>0</v>
      </c>
      <c r="BF300" s="288">
        <f>IF($Q300="n/a",(IF('Workforce hours'!F$30=0,0,(AD300/'Workforce hours'!F$30))),(IF(VLOOKUP($Q300,'Workforce hours'!$C$8:$AD$30,BF$7,FALSE)=0,0,(AD300/(VLOOKUP($Q300,'Workforce hours'!$C$8:$AD$30,BF$7,FALSE))))))</f>
        <v>0</v>
      </c>
      <c r="BG300" s="288">
        <f>IF($Q300="n/a",(IF('Workforce hours'!G$30=0,0,(AE300/'Workforce hours'!G$30))),(IF(VLOOKUP($Q300,'Workforce hours'!$C$8:$AD$30,BG$7,FALSE)=0,0,(AE300/(VLOOKUP($Q300,'Workforce hours'!$C$8:$AD$30,BG$7,FALSE))))))</f>
        <v>140.7204004198251</v>
      </c>
      <c r="BH300" s="288">
        <f>IF($Q300="n/a",(IF('Workforce hours'!H$30=0,0,(AF300/'Workforce hours'!H$30))),(IF(VLOOKUP($Q300,'Workforce hours'!$C$8:$AD$30,BH$7,FALSE)=0,0,(AF300/(VLOOKUP($Q300,'Workforce hours'!$C$8:$AD$30,BH$7,FALSE))))))</f>
        <v>0</v>
      </c>
      <c r="BI300" s="288">
        <f>IF($Q300="n/a",(IF('Workforce hours'!I$30=0,0,(AG300/'Workforce hours'!I$30))),(IF(VLOOKUP($Q300,'Workforce hours'!$C$8:$AD$30,BI$7,FALSE)=0,0,(AG300/(VLOOKUP($Q300,'Workforce hours'!$C$8:$AD$30,BI$7,FALSE))))))</f>
        <v>0</v>
      </c>
      <c r="BJ300" s="288">
        <f>IF($Q300="n/a",(IF('Workforce hours'!J$30=0,0,(AH300/'Workforce hours'!J$30))),(IF(VLOOKUP($Q300,'Workforce hours'!$C$8:$AD$30,BJ$7,FALSE)=0,0,(AH300/(VLOOKUP($Q300,'Workforce hours'!$C$8:$AD$30,BJ$7,FALSE))))))</f>
        <v>0</v>
      </c>
      <c r="BK300" s="288">
        <f>IF($Q300="n/a",(IF('Workforce hours'!K$30=0,0,(AI300/'Workforce hours'!K$30))),(IF(VLOOKUP($Q300,'Workforce hours'!$C$8:$AD$30,BK$7,FALSE)=0,0,(AI300/(VLOOKUP($Q300,'Workforce hours'!$C$8:$AD$30,BK$7,FALSE))))))</f>
        <v>0</v>
      </c>
      <c r="BL300" s="288">
        <f>IF($Q300="n/a",(IF('Workforce hours'!L$30=0,0,(AJ300/'Workforce hours'!L$30))),(IF(VLOOKUP($Q300,'Workforce hours'!$C$8:$AD$30,BL$7,FALSE)=0,0,(AJ300/(VLOOKUP($Q300,'Workforce hours'!$C$8:$AD$30,BL$7,FALSE))))))</f>
        <v>0</v>
      </c>
      <c r="BM300" s="288">
        <f>IF($Q300="n/a",(IF('Workforce hours'!M$30=0,0,(AK300/'Workforce hours'!M$30))),(IF(VLOOKUP($Q300,'Workforce hours'!$C$8:$AD$30,BM$7,FALSE)=0,0,(AK300/(VLOOKUP($Q300,'Workforce hours'!$C$8:$AD$30,BM$7,FALSE))))))</f>
        <v>0</v>
      </c>
      <c r="BN300" s="288">
        <f>IF($Q300="n/a",(IF('Workforce hours'!N$30=0,0,(AL300/'Workforce hours'!N$30))),(IF(VLOOKUP($Q300,'Workforce hours'!$C$8:$AD$30,BN$7,FALSE)=0,0,(AL300/(VLOOKUP($Q300,'Workforce hours'!$C$8:$AD$30,BN$7,FALSE))))))</f>
        <v>0</v>
      </c>
      <c r="BO300" s="288">
        <f>IF($Q300="n/a",(IF('Workforce hours'!O$30=0,0,(AM300/'Workforce hours'!O$30))),(IF(VLOOKUP($Q300,'Workforce hours'!$C$8:$AD$30,BO$7,FALSE)=0,0,(AM300/(VLOOKUP($Q300,'Workforce hours'!$C$8:$AD$30,BO$7,FALSE))))))</f>
        <v>0</v>
      </c>
      <c r="BP300" s="288">
        <f>IF($Q300="n/a",(IF('Workforce hours'!P$30=0,0,(AN300/'Workforce hours'!P$30))),(IF(VLOOKUP($Q300,'Workforce hours'!$C$8:$AD$30,BP$7,FALSE)=0,0,(AN300/(VLOOKUP($Q300,'Workforce hours'!$C$8:$AD$30,BP$7,FALSE))))))</f>
        <v>0</v>
      </c>
      <c r="BQ300" s="288">
        <f>IF($Q300="n/a",(IF('Workforce hours'!Q$30=0,0,(AO300/'Workforce hours'!Q$30))),(IF(VLOOKUP($Q300,'Workforce hours'!$C$8:$AD$30,BQ$7,FALSE)=0,0,(AO300/(VLOOKUP($Q300,'Workforce hours'!$C$8:$AD$30,BQ$7,FALSE))))))</f>
        <v>0</v>
      </c>
      <c r="BR300" s="288">
        <f>IF($Q300="n/a",(IF('Workforce hours'!R$30=0,0,(AP300/'Workforce hours'!R$30))),(IF(VLOOKUP($Q300,'Workforce hours'!$C$8:$AD$30,BR$7,FALSE)=0,0,(AP300/(VLOOKUP($Q300,'Workforce hours'!$C$8:$AD$30,BR$7,FALSE))))))</f>
        <v>0</v>
      </c>
      <c r="BS300" s="288">
        <f>IF($Q300="n/a",(IF('Workforce hours'!S$30=0,0,(AQ300/'Workforce hours'!S$30))),(IF(VLOOKUP($Q300,'Workforce hours'!$C$8:$AD$30,BS$7,FALSE)=0,0,(AQ300/(VLOOKUP($Q300,'Workforce hours'!$C$8:$AD$30,BS$7,FALSE))))))</f>
        <v>0</v>
      </c>
      <c r="BT300" s="288">
        <f>IF($Q300="n/a",(IF('Workforce hours'!T$30=0,0,(AR300/'Workforce hours'!T$30))),(IF(VLOOKUP($Q300,'Workforce hours'!$C$8:$AD$30,BT$7,FALSE)=0,0,(AR300/(VLOOKUP($Q300,'Workforce hours'!$C$8:$AD$30,BT$7,FALSE))))))</f>
        <v>0</v>
      </c>
      <c r="BU300" s="288">
        <f>IF($Q300="n/a",(IF('Workforce hours'!U$30=0,0,(AS300/'Workforce hours'!U$30))),(IF(VLOOKUP($Q300,'Workforce hours'!$C$8:$AD$30,BU$7,FALSE)=0,0,(AS300/(VLOOKUP($Q300,'Workforce hours'!$C$8:$AD$30,BU$7,FALSE))))))</f>
        <v>36.917691312841754</v>
      </c>
      <c r="BV300" s="288">
        <f>IF($Q300="n/a",(IF('Workforce hours'!V$30=0,0,(AT300/'Workforce hours'!V$30))),(IF(VLOOKUP($Q300,'Workforce hours'!$C$8:$AD$30,BV$7,FALSE)=0,0,(AT300/(VLOOKUP($Q300,'Workforce hours'!$C$8:$AD$30,BV$7,FALSE))))))</f>
        <v>0</v>
      </c>
      <c r="BW300" s="288">
        <f>IF($Q300="n/a",(IF('Workforce hours'!W$30=0,0,(AU300/'Workforce hours'!W$30))),(IF(VLOOKUP($Q300,'Workforce hours'!$C$8:$AD$30,BW$7,FALSE)=0,0,(AU300/(VLOOKUP($Q300,'Workforce hours'!$C$8:$AD$30,BW$7,FALSE))))))</f>
        <v>0</v>
      </c>
      <c r="BX300" s="288">
        <f>IF($Q300="n/a",(IF('Workforce hours'!X$30=0,0,(AV300/'Workforce hours'!X$30))),(IF(VLOOKUP($Q300,'Workforce hours'!$C$8:$AD$30,BX$7,FALSE)=0,0,(AV300/(VLOOKUP($Q300,'Workforce hours'!$C$8:$AD$30,BX$7,FALSE))))))</f>
        <v>0</v>
      </c>
      <c r="BY300" s="288">
        <f>IF($Q300="n/a",(IF('Workforce hours'!Y$30=0,0,(AW300/'Workforce hours'!Y$30))),(IF(VLOOKUP($Q300,'Workforce hours'!$C$8:$AD$30,BY$7,FALSE)=0,0,(AW300/(VLOOKUP($Q300,'Workforce hours'!$C$8:$AD$30,BY$7,FALSE))))))</f>
        <v>0</v>
      </c>
      <c r="BZ300" s="288">
        <f>IF($Q300="n/a",(IF('Workforce hours'!Z$30=0,0,(AX300/'Workforce hours'!Z$30))),(IF(VLOOKUP($Q300,'Workforce hours'!$C$8:$AD$30,BZ$7,FALSE)=0,0,(AX300/(VLOOKUP($Q300,'Workforce hours'!$C$8:$AD$30,BZ$7,FALSE))))))</f>
        <v>0</v>
      </c>
      <c r="CA300" s="288">
        <f>IF($Q300="n/a",(IF('Workforce hours'!AA$30=0,0,(AY300/'Workforce hours'!AA$30))),(IF(VLOOKUP($Q300,'Workforce hours'!$C$8:$AD$30,CA$7,FALSE)=0,0,(AY300/(VLOOKUP($Q300,'Workforce hours'!$C$8:$AD$30,CA$7,FALSE))))))</f>
        <v>0</v>
      </c>
      <c r="CB300" s="288">
        <f>IF($Q300="n/a",(IF('Workforce hours'!AB$30=0,0,(AZ300/'Workforce hours'!AB$30))),(IF(VLOOKUP($Q300,'Workforce hours'!$C$8:$AD$30,CB$7,FALSE)=0,0,(AZ300/(VLOOKUP($Q300,'Workforce hours'!$C$8:$AD$30,CB$7,FALSE))))))</f>
        <v>0</v>
      </c>
      <c r="CC300" s="288">
        <f>IF($Q300="n/a",(IF('Workforce hours'!AC$30=0,0,(BA300/'Workforce hours'!AC$30))),(IF(VLOOKUP($Q300,'Workforce hours'!$C$8:$AD$30,CC$7,FALSE)=0,0,(BA300/(VLOOKUP($Q300,'Workforce hours'!$C$8:$AD$30,CC$7,FALSE))))))</f>
        <v>0</v>
      </c>
      <c r="CD300" s="288">
        <f>IF($Q300="n/a",(IF('Workforce hours'!AD$30=0,0,(BB300/'Workforce hours'!AD$30))),(IF(VLOOKUP($Q300,'Workforce hours'!$C$8:$AD$30,CD$7,FALSE)=0,0,(BB300/(VLOOKUP($Q300,'Workforce hours'!$C$8:$AD$30,CD$7,FALSE))))))</f>
        <v>0</v>
      </c>
      <c r="CE300" s="289">
        <f t="shared" si="42"/>
        <v>0</v>
      </c>
      <c r="CF300" s="290">
        <f>BD300*'Workforce costs'!B$9*(1+'Workforce costs'!B$10)*(1+'Workforce costs'!B$11)</f>
        <v>0</v>
      </c>
      <c r="CG300" s="290">
        <f>BE300*'Workforce costs'!C$9*(1+'Workforce costs'!C$10)*(1+'Workforce costs'!C$11)</f>
        <v>0</v>
      </c>
      <c r="CH300" s="290">
        <f>BF300*'Workforce costs'!D$9*(1+'Workforce costs'!D$10)*(1+'Workforce costs'!D$11)</f>
        <v>0</v>
      </c>
      <c r="CI300" s="290">
        <f>BG300*'Workforce costs'!E$9*(1+'Workforce costs'!E$10)*(1+'Workforce costs'!E$11)</f>
        <v>0</v>
      </c>
      <c r="CJ300" s="290">
        <f>BH300*'Workforce costs'!F$9*(1+'Workforce costs'!F$10)*(1+'Workforce costs'!F$11)</f>
        <v>0</v>
      </c>
      <c r="CK300" s="290">
        <f>BI300*'Workforce costs'!G$9*(1+'Workforce costs'!G$10)*(1+'Workforce costs'!G$11)</f>
        <v>0</v>
      </c>
      <c r="CL300" s="290">
        <f>BJ300*'Workforce costs'!H$9*(1+'Workforce costs'!H$10)*(1+'Workforce costs'!H$11)</f>
        <v>0</v>
      </c>
      <c r="CM300" s="290">
        <f>BK300*'Workforce costs'!I$9*(1+'Workforce costs'!I$10)*(1+'Workforce costs'!I$11)</f>
        <v>0</v>
      </c>
      <c r="CN300" s="290">
        <f>BL300*'Workforce costs'!J$9*(1+'Workforce costs'!J$10)*(1+'Workforce costs'!J$11)</f>
        <v>0</v>
      </c>
      <c r="CO300" s="290">
        <f>BM300*'Workforce costs'!K$9*(1+'Workforce costs'!K$10)*(1+'Workforce costs'!K$11)</f>
        <v>0</v>
      </c>
      <c r="CP300" s="290">
        <f>BN300*'Workforce costs'!L$9*(1+'Workforce costs'!L$10)*(1+'Workforce costs'!L$11)</f>
        <v>0</v>
      </c>
      <c r="CQ300" s="290">
        <f>BO300*'Workforce costs'!M$9*(1+'Workforce costs'!M$10)*(1+'Workforce costs'!M$11)</f>
        <v>0</v>
      </c>
      <c r="CR300" s="290">
        <f>BP300*'Workforce costs'!N$9*(1+'Workforce costs'!N$10)*(1+'Workforce costs'!N$11)</f>
        <v>0</v>
      </c>
      <c r="CS300" s="290">
        <f>BQ300*'Workforce costs'!O$9*(1+'Workforce costs'!O$10)*(1+'Workforce costs'!O$11)</f>
        <v>0</v>
      </c>
      <c r="CT300" s="290">
        <f>BR300*'Workforce costs'!P$9*(1+'Workforce costs'!P$10)*(1+'Workforce costs'!P$11)</f>
        <v>0</v>
      </c>
      <c r="CU300" s="290">
        <f>BS300*'Workforce costs'!Q$9*(1+'Workforce costs'!Q$10)*(1+'Workforce costs'!Q$11)</f>
        <v>0</v>
      </c>
      <c r="CV300" s="290">
        <f>BT300*'Workforce costs'!R$9*(1+'Workforce costs'!R$10)*(1+'Workforce costs'!R$11)</f>
        <v>0</v>
      </c>
      <c r="CW300" s="290">
        <f>BU300*'Workforce costs'!S$9*(1+'Workforce costs'!S$10)*(1+'Workforce costs'!S$11)</f>
        <v>0</v>
      </c>
      <c r="CX300" s="290">
        <f>BV300*'Workforce costs'!T$9*(1+'Workforce costs'!T$10)*(1+'Workforce costs'!T$11)</f>
        <v>0</v>
      </c>
      <c r="CY300" s="290">
        <f>BW300*'Workforce costs'!U$9*(1+'Workforce costs'!U$10)*(1+'Workforce costs'!U$11)</f>
        <v>0</v>
      </c>
      <c r="CZ300" s="290">
        <f>BX300*'Workforce costs'!V$9*(1+'Workforce costs'!V$10)*(1+'Workforce costs'!V$11)</f>
        <v>0</v>
      </c>
      <c r="DA300" s="290">
        <f>BY300*'Workforce costs'!W$9*(1+'Workforce costs'!W$10)*(1+'Workforce costs'!W$11)</f>
        <v>0</v>
      </c>
      <c r="DB300" s="290">
        <f>BZ300*'Workforce costs'!X$9*(1+'Workforce costs'!X$10)*(1+'Workforce costs'!X$11)</f>
        <v>0</v>
      </c>
      <c r="DC300" s="290">
        <f>CA300*'Workforce costs'!Y$9*(1+'Workforce costs'!Y$10)*(1+'Workforce costs'!Y$11)</f>
        <v>0</v>
      </c>
      <c r="DD300" s="290">
        <f>CB300*'Workforce costs'!Z$9*(1+'Workforce costs'!Z$10)*(1+'Workforce costs'!Z$11)</f>
        <v>0</v>
      </c>
      <c r="DE300" s="290">
        <f>CC300*'Workforce costs'!AA$9*(1+'Workforce costs'!AA$10)*(1+'Workforce costs'!AA$11)</f>
        <v>0</v>
      </c>
      <c r="DF300" s="290">
        <f>CD300*'Workforce costs'!AB$9*(1+'Workforce costs'!AB$10)*(1+'Workforce costs'!AB$11)</f>
        <v>0</v>
      </c>
    </row>
    <row r="301" spans="1:110" x14ac:dyDescent="0.3">
      <c r="A301" s="2" t="str">
        <f>Outputs!$A$4</f>
        <v>Australia</v>
      </c>
      <c r="B301" s="2" t="str">
        <f t="shared" si="35"/>
        <v>Australia 25to64</v>
      </c>
      <c r="C301" s="30">
        <f>VLOOKUP($B301,Populations!$D$15:$H$1920,3,FALSE)</f>
        <v>13966174</v>
      </c>
      <c r="D301" s="255">
        <f>IF(OR($H301="General pop",$H301="Schools",$H301="Workplace",$H301="Skills Training",$H301="Digital Supports"),1,VLOOKUP($B301,Populations!$D$15:$H$1920,5,FALSE))</f>
        <v>1</v>
      </c>
      <c r="E301" s="88">
        <f>VLOOKUP(I301,Epidemiology!$C$10:$H$47,6,FALSE)</f>
        <v>300</v>
      </c>
      <c r="F301" s="102">
        <f>'Care profiles'!R302</f>
        <v>1</v>
      </c>
      <c r="G301" s="15" t="str">
        <f>'Care profiles'!A302</f>
        <v>25to64</v>
      </c>
      <c r="H301" s="15" t="str">
        <f>'Care profiles'!B302</f>
        <v>Attempts</v>
      </c>
      <c r="I301" s="15" t="str">
        <f>'Care profiles'!C302</f>
        <v>Attempts_25-64yrs</v>
      </c>
      <c r="J301" s="15" t="str">
        <f>'Care profiles'!D302</f>
        <v>Care profile</v>
      </c>
      <c r="K301" s="15" t="str">
        <f>'Care profiles'!E302</f>
        <v>Short-Stay Residential (Multidisciplinary Team)</v>
      </c>
      <c r="L301" s="104">
        <f>'Care profiles'!F302</f>
        <v>0.05</v>
      </c>
      <c r="M301" s="15">
        <f>'Care profiles'!G302</f>
        <v>1</v>
      </c>
      <c r="N301" s="15">
        <f>'Care profiles'!H302</f>
        <v>4320</v>
      </c>
      <c r="O301" s="15" t="str">
        <f>'Care profiles'!I302</f>
        <v>min</v>
      </c>
      <c r="P301" s="15" t="str">
        <f>'Care profiles'!J302</f>
        <v>Team</v>
      </c>
      <c r="Q301" s="15" t="str">
        <f>'Care profiles'!K302</f>
        <v>Short-Stay Residential (Multidisciplinary Led)</v>
      </c>
      <c r="R301" s="15" t="str">
        <f>'Care profiles'!M302</f>
        <v>N</v>
      </c>
      <c r="S301" s="15" t="str">
        <f>'Care profiles'!O302</f>
        <v>Y</v>
      </c>
      <c r="T301" s="15" t="str">
        <f>'Care profiles'!Q302</f>
        <v>N</v>
      </c>
      <c r="U301" s="30">
        <f t="shared" si="36"/>
        <v>41898.521999999997</v>
      </c>
      <c r="V301" s="30">
        <f t="shared" si="37"/>
        <v>2094.9261000000001</v>
      </c>
      <c r="W301" s="30">
        <f>IF(M301="n/a",0,IF(O301="days",V301*M301*(1+(VLOOKUP(K301,'Bed parameters'!$A$9:$G$12,7,FALSE))),V301*M301))</f>
        <v>2094.9261000000001</v>
      </c>
      <c r="X301" s="30">
        <f t="shared" si="38"/>
        <v>150834.67920000001</v>
      </c>
      <c r="Y301" s="30">
        <f t="shared" si="39"/>
        <v>0</v>
      </c>
      <c r="Z301" s="113">
        <f>_xlfn.IFNA(Y301/((VLOOKUP(K301,'Bed parameters'!$A$9:$G$12,3,FALSE))*(VLOOKUP(K301,'Bed parameters'!$A$9:$G$12,5,FALSE))),0)</f>
        <v>0</v>
      </c>
      <c r="AA301" s="30">
        <f t="shared" si="40"/>
        <v>150834.67920000001</v>
      </c>
      <c r="AB301" s="30">
        <f>_xlfn.IFNA(IF($O301="days",$Y301*(VLOOKUP($K301,'Bed parameters'!$A$9:$I$12,9,FALSE))*$F301*(VLOOKUP($Q301,'Workforce distribution'!$C$8:$AD$30,AB$7,FALSE)),IF($Q301="n/a",(IF($P301=AB$6,$X301*$F301,0)),$X301*$F301*(VLOOKUP($Q301,'Workforce distribution'!$C$8:$AD$30,AB$7,FALSE)))),0)</f>
        <v>0</v>
      </c>
      <c r="AC301" s="30">
        <f>_xlfn.IFNA(IF($O301="days",$Y301*(VLOOKUP($K301,'Bed parameters'!$A$9:$I$12,9,FALSE))*$F301*(VLOOKUP($Q301,'Workforce distribution'!$C$8:$AD$30,AC$7,FALSE)),IF($Q301="n/a",(IF($P301=AC$6,$X301*$F301,0)),$X301*$F301*(VLOOKUP($Q301,'Workforce distribution'!$C$8:$AD$30,AC$7,FALSE)))),0)</f>
        <v>0</v>
      </c>
      <c r="AD301" s="30">
        <f>_xlfn.IFNA(IF($O301="days",$Y301*(VLOOKUP($K301,'Bed parameters'!$A$9:$I$12,9,FALSE))*$F301*(VLOOKUP($Q301,'Workforce distribution'!$C$8:$AD$30,AD$7,FALSE)),IF($Q301="n/a",(IF($P301=AD$6,$X301*$F301,0)),$X301*$F301*(VLOOKUP($Q301,'Workforce distribution'!$C$8:$AD$30,AD$7,FALSE)))),0)</f>
        <v>0</v>
      </c>
      <c r="AE301" s="30">
        <f>_xlfn.IFNA(IF($O301="days",$Y301*(VLOOKUP($K301,'Bed parameters'!$A$9:$I$12,9,FALSE))*$F301*(VLOOKUP($Q301,'Workforce distribution'!$C$8:$AD$30,AE$7,FALSE)),IF($Q301="n/a",(IF($P301=AE$6,$X301*$F301,0)),$X301*$F301*(VLOOKUP($Q301,'Workforce distribution'!$C$8:$AD$30,AE$7,FALSE)))),0)</f>
        <v>60333.871680000011</v>
      </c>
      <c r="AF301" s="30">
        <f>_xlfn.IFNA(IF($O301="days",$Y301*(VLOOKUP($K301,'Bed parameters'!$A$9:$I$12,9,FALSE))*$F301*(VLOOKUP($Q301,'Workforce distribution'!$C$8:$AD$30,AF$7,FALSE)),IF($Q301="n/a",(IF($P301=AF$6,$X301*$F301,0)),$X301*$F301*(VLOOKUP($Q301,'Workforce distribution'!$C$8:$AD$30,AF$7,FALSE)))),0)</f>
        <v>0</v>
      </c>
      <c r="AG301" s="30">
        <f>_xlfn.IFNA(IF($O301="days",$Y301*(VLOOKUP($K301,'Bed parameters'!$A$9:$I$12,9,FALSE))*$F301*(VLOOKUP($Q301,'Workforce distribution'!$C$8:$AD$30,AG$7,FALSE)),IF($Q301="n/a",(IF($P301=AG$6,$X301*$F301,0)),$X301*$F301*(VLOOKUP($Q301,'Workforce distribution'!$C$8:$AD$30,AG$7,FALSE)))),0)</f>
        <v>0</v>
      </c>
      <c r="AH301" s="30">
        <f>_xlfn.IFNA(IF($O301="days",$Y301*(VLOOKUP($K301,'Bed parameters'!$A$9:$I$12,9,FALSE))*$F301*(VLOOKUP($Q301,'Workforce distribution'!$C$8:$AD$30,AH$7,FALSE)),IF($Q301="n/a",(IF($P301=AH$6,$X301*$F301,0)),$X301*$F301*(VLOOKUP($Q301,'Workforce distribution'!$C$8:$AD$30,AH$7,FALSE)))),0)</f>
        <v>0</v>
      </c>
      <c r="AI301" s="30">
        <f>_xlfn.IFNA(IF($O301="days",$Y301*(VLOOKUP($K301,'Bed parameters'!$A$9:$I$12,9,FALSE))*$F301*(VLOOKUP($Q301,'Workforce distribution'!$C$8:$AD$30,AI$7,FALSE)),IF($Q301="n/a",(IF($P301=AI$6,$X301*$F301,0)),$X301*$F301*(VLOOKUP($Q301,'Workforce distribution'!$C$8:$AD$30,AI$7,FALSE)))),0)</f>
        <v>0</v>
      </c>
      <c r="AJ301" s="30">
        <f>_xlfn.IFNA(IF($O301="days",$Y301*(VLOOKUP($K301,'Bed parameters'!$A$9:$I$12,9,FALSE))*$F301*(VLOOKUP($Q301,'Workforce distribution'!$C$8:$AD$30,AJ$7,FALSE)),IF($Q301="n/a",(IF($P301=AJ$6,$X301*$F301,0)),$X301*$F301*(VLOOKUP($Q301,'Workforce distribution'!$C$8:$AD$30,AJ$7,FALSE)))),0)</f>
        <v>0</v>
      </c>
      <c r="AK301" s="30">
        <f>_xlfn.IFNA(IF($O301="days",$Y301*(VLOOKUP($K301,'Bed parameters'!$A$9:$I$12,9,FALSE))*$F301*(VLOOKUP($Q301,'Workforce distribution'!$C$8:$AD$30,AK$7,FALSE)),IF($Q301="n/a",(IF($P301=AK$6,$X301*$F301,0)),$X301*$F301*(VLOOKUP($Q301,'Workforce distribution'!$C$8:$AD$30,AK$7,FALSE)))),0)</f>
        <v>60333.871680000011</v>
      </c>
      <c r="AL301" s="30">
        <f>_xlfn.IFNA(IF($O301="days",$Y301*(VLOOKUP($K301,'Bed parameters'!$A$9:$I$12,9,FALSE))*$F301*(VLOOKUP($Q301,'Workforce distribution'!$C$8:$AD$30,AL$7,FALSE)),IF($Q301="n/a",(IF($P301=AL$6,$X301*$F301,0)),$X301*$F301*(VLOOKUP($Q301,'Workforce distribution'!$C$8:$AD$30,AL$7,FALSE)))),0)</f>
        <v>0</v>
      </c>
      <c r="AM301" s="30">
        <f>_xlfn.IFNA(IF($O301="days",$Y301*(VLOOKUP($K301,'Bed parameters'!$A$9:$I$12,9,FALSE))*$F301*(VLOOKUP($Q301,'Workforce distribution'!$C$8:$AD$30,AM$7,FALSE)),IF($Q301="n/a",(IF($P301=AM$6,$X301*$F301,0)),$X301*$F301*(VLOOKUP($Q301,'Workforce distribution'!$C$8:$AD$30,AM$7,FALSE)))),0)</f>
        <v>0</v>
      </c>
      <c r="AN301" s="30">
        <f>_xlfn.IFNA(IF($O301="days",$Y301*(VLOOKUP($K301,'Bed parameters'!$A$9:$I$12,9,FALSE))*$F301*(VLOOKUP($Q301,'Workforce distribution'!$C$8:$AD$30,AN$7,FALSE)),IF($Q301="n/a",(IF($P301=AN$6,$X301*$F301,0)),$X301*$F301*(VLOOKUP($Q301,'Workforce distribution'!$C$8:$AD$30,AN$7,FALSE)))),0)</f>
        <v>0</v>
      </c>
      <c r="AO301" s="30">
        <f>_xlfn.IFNA(IF($O301="days",$Y301*(VLOOKUP($K301,'Bed parameters'!$A$9:$I$12,9,FALSE))*$F301*(VLOOKUP($Q301,'Workforce distribution'!$C$8:$AD$30,AO$7,FALSE)),IF($Q301="n/a",(IF($P301=AO$6,$X301*$F301,0)),$X301*$F301*(VLOOKUP($Q301,'Workforce distribution'!$C$8:$AD$30,AO$7,FALSE)))),0)</f>
        <v>0</v>
      </c>
      <c r="AP301" s="30">
        <f>_xlfn.IFNA(IF($O301="days",$Y301*(VLOOKUP($K301,'Bed parameters'!$A$9:$I$12,9,FALSE))*$F301*(VLOOKUP($Q301,'Workforce distribution'!$C$8:$AD$30,AP$7,FALSE)),IF($Q301="n/a",(IF($P301=AP$6,$X301*$F301,0)),$X301*$F301*(VLOOKUP($Q301,'Workforce distribution'!$C$8:$AD$30,AP$7,FALSE)))),0)</f>
        <v>0</v>
      </c>
      <c r="AQ301" s="30">
        <f>_xlfn.IFNA(IF($O301="days",$Y301*(VLOOKUP($K301,'Bed parameters'!$A$9:$I$12,9,FALSE))*$F301*(VLOOKUP($Q301,'Workforce distribution'!$C$8:$AD$30,AQ$7,FALSE)),IF($Q301="n/a",(IF($P301=AQ$6,$X301*$F301,0)),$X301*$F301*(VLOOKUP($Q301,'Workforce distribution'!$C$8:$AD$30,AQ$7,FALSE)))),0)</f>
        <v>0</v>
      </c>
      <c r="AR301" s="30">
        <f>_xlfn.IFNA(IF($O301="days",$Y301*(VLOOKUP($K301,'Bed parameters'!$A$9:$I$12,9,FALSE))*$F301*(VLOOKUP($Q301,'Workforce distribution'!$C$8:$AD$30,AR$7,FALSE)),IF($Q301="n/a",(IF($P301=AR$6,$X301*$F301,0)),$X301*$F301*(VLOOKUP($Q301,'Workforce distribution'!$C$8:$AD$30,AR$7,FALSE)))),0)</f>
        <v>0</v>
      </c>
      <c r="AS301" s="30">
        <f>_xlfn.IFNA(IF($O301="days",$Y301*(VLOOKUP($K301,'Bed parameters'!$A$9:$I$12,9,FALSE))*$F301*(VLOOKUP($Q301,'Workforce distribution'!$C$8:$AD$30,AS$7,FALSE)),IF($Q301="n/a",(IF($P301=AS$6,$X301*$F301,0)),$X301*$F301*(VLOOKUP($Q301,'Workforce distribution'!$C$8:$AD$30,AS$7,FALSE)))),0)</f>
        <v>30166.935840000006</v>
      </c>
      <c r="AT301" s="30">
        <f>_xlfn.IFNA(IF($O301="days",$Y301*(VLOOKUP($K301,'Bed parameters'!$A$9:$I$12,9,FALSE))*$F301*(VLOOKUP($Q301,'Workforce distribution'!$C$8:$AD$30,AT$7,FALSE)),IF($Q301="n/a",(IF($P301=AT$6,$X301*$F301,0)),$X301*$F301*(VLOOKUP($Q301,'Workforce distribution'!$C$8:$AD$30,AT$7,FALSE)))),0)</f>
        <v>0</v>
      </c>
      <c r="AU301" s="30">
        <f>_xlfn.IFNA(IF($O301="days",$Y301*(VLOOKUP($K301,'Bed parameters'!$A$9:$I$12,9,FALSE))*$F301*(VLOOKUP($Q301,'Workforce distribution'!$C$8:$AD$30,AU$7,FALSE)),IF($Q301="n/a",(IF($P301=AU$6,$X301*$F301,0)),$X301*$F301*(VLOOKUP($Q301,'Workforce distribution'!$C$8:$AD$30,AU$7,FALSE)))),0)</f>
        <v>0</v>
      </c>
      <c r="AV301" s="30">
        <f>_xlfn.IFNA(IF($O301="days",$Y301*(VLOOKUP($K301,'Bed parameters'!$A$9:$I$12,9,FALSE))*$F301*(VLOOKUP($Q301,'Workforce distribution'!$C$8:$AD$30,AV$7,FALSE)),IF($Q301="n/a",(IF($P301=AV$6,$X301*$F301,0)),$X301*$F301*(VLOOKUP($Q301,'Workforce distribution'!$C$8:$AD$30,AV$7,FALSE)))),0)</f>
        <v>0</v>
      </c>
      <c r="AW301" s="30">
        <f>_xlfn.IFNA(IF($O301="days",$Y301*(VLOOKUP($K301,'Bed parameters'!$A$9:$I$12,9,FALSE))*$F301*(VLOOKUP($Q301,'Workforce distribution'!$C$8:$AD$30,AW$7,FALSE)),IF($Q301="n/a",(IF($P301=AW$6,$X301*$F301,0)),$X301*$F301*(VLOOKUP($Q301,'Workforce distribution'!$C$8:$AD$30,AW$7,FALSE)))),0)</f>
        <v>0</v>
      </c>
      <c r="AX301" s="30">
        <f>_xlfn.IFNA(IF($O301="days",$Y301*(VLOOKUP($K301,'Bed parameters'!$A$9:$I$12,9,FALSE))*$F301*(VLOOKUP($Q301,'Workforce distribution'!$C$8:$AD$30,AX$7,FALSE)),IF($Q301="n/a",(IF($P301=AX$6,$X301*$F301,0)),$X301*$F301*(VLOOKUP($Q301,'Workforce distribution'!$C$8:$AD$30,AX$7,FALSE)))),0)</f>
        <v>0</v>
      </c>
      <c r="AY301" s="30">
        <f>_xlfn.IFNA(IF($O301="days",$Y301*(VLOOKUP($K301,'Bed parameters'!$A$9:$I$12,9,FALSE))*$F301*(VLOOKUP($Q301,'Workforce distribution'!$C$8:$AD$30,AY$7,FALSE)),IF($Q301="n/a",(IF($P301=AY$6,$X301*$F301,0)),$X301*$F301*(VLOOKUP($Q301,'Workforce distribution'!$C$8:$AD$30,AY$7,FALSE)))),0)</f>
        <v>0</v>
      </c>
      <c r="AZ301" s="30">
        <f>_xlfn.IFNA(IF($O301="days",$Y301*(VLOOKUP($K301,'Bed parameters'!$A$9:$I$12,9,FALSE))*$F301*(VLOOKUP($Q301,'Workforce distribution'!$C$8:$AD$30,AZ$7,FALSE)),IF($Q301="n/a",(IF($P301=AZ$6,$X301*$F301,0)),$X301*$F301*(VLOOKUP($Q301,'Workforce distribution'!$C$8:$AD$30,AZ$7,FALSE)))),0)</f>
        <v>0</v>
      </c>
      <c r="BA301" s="30">
        <f>_xlfn.IFNA(IF($O301="days",$Y301*(VLOOKUP($K301,'Bed parameters'!$A$9:$I$12,9,FALSE))*$F301*(VLOOKUP($Q301,'Workforce distribution'!$C$8:$AD$30,BA$7,FALSE)),IF($Q301="n/a",(IF($P301=BA$6,$X301*$F301,0)),$X301*$F301*(VLOOKUP($Q301,'Workforce distribution'!$C$8:$AD$30,BA$7,FALSE)))),0)</f>
        <v>0</v>
      </c>
      <c r="BB301" s="30">
        <f>_xlfn.IFNA(IF($O301="days",$Y301*(VLOOKUP($K301,'Bed parameters'!$A$9:$I$12,9,FALSE))*$F301*(VLOOKUP($Q301,'Workforce distribution'!$C$8:$AD$30,BB$7,FALSE)),IF($Q301="n/a",(IF($P301=BB$6,$X301*$F301,0)),$X301*$F301*(VLOOKUP($Q301,'Workforce distribution'!$C$8:$AD$30,BB$7,FALSE)))),0)</f>
        <v>0</v>
      </c>
      <c r="BC301" s="149">
        <f t="shared" si="41"/>
        <v>90.44113551958695</v>
      </c>
      <c r="BD301" s="288">
        <f>IF($Q301="n/a",(IF('Workforce hours'!D$30=0,0,(AB301/'Workforce hours'!D$30))),(IF(VLOOKUP($Q301,'Workforce hours'!$C$8:$AD$30,BD$7,FALSE)=0,0,(AB301/(VLOOKUP($Q301,'Workforce hours'!$C$8:$AD$30,BD$7,FALSE))))))</f>
        <v>0</v>
      </c>
      <c r="BE301" s="288">
        <f>IF($Q301="n/a",(IF('Workforce hours'!E$30=0,0,(AC301/'Workforce hours'!E$30))),(IF(VLOOKUP($Q301,'Workforce hours'!$C$8:$AD$30,BE$7,FALSE)=0,0,(AC301/(VLOOKUP($Q301,'Workforce hours'!$C$8:$AD$30,BE$7,FALSE))))))</f>
        <v>0</v>
      </c>
      <c r="BF301" s="288">
        <f>IF($Q301="n/a",(IF('Workforce hours'!F$30=0,0,(AD301/'Workforce hours'!F$30))),(IF(VLOOKUP($Q301,'Workforce hours'!$C$8:$AD$30,BF$7,FALSE)=0,0,(AD301/(VLOOKUP($Q301,'Workforce hours'!$C$8:$AD$30,BF$7,FALSE))))))</f>
        <v>0</v>
      </c>
      <c r="BG301" s="288">
        <f>IF($Q301="n/a",(IF('Workforce hours'!G$30=0,0,(AE301/'Workforce hours'!G$30))),(IF(VLOOKUP($Q301,'Workforce hours'!$C$8:$AD$30,BG$7,FALSE)=0,0,(AE301/(VLOOKUP($Q301,'Workforce hours'!$C$8:$AD$30,BG$7,FALSE))))))</f>
        <v>35.180100104956274</v>
      </c>
      <c r="BH301" s="288">
        <f>IF($Q301="n/a",(IF('Workforce hours'!H$30=0,0,(AF301/'Workforce hours'!H$30))),(IF(VLOOKUP($Q301,'Workforce hours'!$C$8:$AD$30,BH$7,FALSE)=0,0,(AF301/(VLOOKUP($Q301,'Workforce hours'!$C$8:$AD$30,BH$7,FALSE))))))</f>
        <v>0</v>
      </c>
      <c r="BI301" s="288">
        <f>IF($Q301="n/a",(IF('Workforce hours'!I$30=0,0,(AG301/'Workforce hours'!I$30))),(IF(VLOOKUP($Q301,'Workforce hours'!$C$8:$AD$30,BI$7,FALSE)=0,0,(AG301/(VLOOKUP($Q301,'Workforce hours'!$C$8:$AD$30,BI$7,FALSE))))))</f>
        <v>0</v>
      </c>
      <c r="BJ301" s="288">
        <f>IF($Q301="n/a",(IF('Workforce hours'!J$30=0,0,(AH301/'Workforce hours'!J$30))),(IF(VLOOKUP($Q301,'Workforce hours'!$C$8:$AD$30,BJ$7,FALSE)=0,0,(AH301/(VLOOKUP($Q301,'Workforce hours'!$C$8:$AD$30,BJ$7,FALSE))))))</f>
        <v>0</v>
      </c>
      <c r="BK301" s="288">
        <f>IF($Q301="n/a",(IF('Workforce hours'!K$30=0,0,(AI301/'Workforce hours'!K$30))),(IF(VLOOKUP($Q301,'Workforce hours'!$C$8:$AD$30,BK$7,FALSE)=0,0,(AI301/(VLOOKUP($Q301,'Workforce hours'!$C$8:$AD$30,BK$7,FALSE))))))</f>
        <v>0</v>
      </c>
      <c r="BL301" s="288">
        <f>IF($Q301="n/a",(IF('Workforce hours'!L$30=0,0,(AJ301/'Workforce hours'!L$30))),(IF(VLOOKUP($Q301,'Workforce hours'!$C$8:$AD$30,BL$7,FALSE)=0,0,(AJ301/(VLOOKUP($Q301,'Workforce hours'!$C$8:$AD$30,BL$7,FALSE))))))</f>
        <v>0</v>
      </c>
      <c r="BM301" s="288">
        <f>IF($Q301="n/a",(IF('Workforce hours'!M$30=0,0,(AK301/'Workforce hours'!M$30))),(IF(VLOOKUP($Q301,'Workforce hours'!$C$8:$AD$30,BM$7,FALSE)=0,0,(AK301/(VLOOKUP($Q301,'Workforce hours'!$C$8:$AD$30,BM$7,FALSE))))))</f>
        <v>36.802189758209806</v>
      </c>
      <c r="BN301" s="288">
        <f>IF($Q301="n/a",(IF('Workforce hours'!N$30=0,0,(AL301/'Workforce hours'!N$30))),(IF(VLOOKUP($Q301,'Workforce hours'!$C$8:$AD$30,BN$7,FALSE)=0,0,(AL301/(VLOOKUP($Q301,'Workforce hours'!$C$8:$AD$30,BN$7,FALSE))))))</f>
        <v>0</v>
      </c>
      <c r="BO301" s="288">
        <f>IF($Q301="n/a",(IF('Workforce hours'!O$30=0,0,(AM301/'Workforce hours'!O$30))),(IF(VLOOKUP($Q301,'Workforce hours'!$C$8:$AD$30,BO$7,FALSE)=0,0,(AM301/(VLOOKUP($Q301,'Workforce hours'!$C$8:$AD$30,BO$7,FALSE))))))</f>
        <v>0</v>
      </c>
      <c r="BP301" s="288">
        <f>IF($Q301="n/a",(IF('Workforce hours'!P$30=0,0,(AN301/'Workforce hours'!P$30))),(IF(VLOOKUP($Q301,'Workforce hours'!$C$8:$AD$30,BP$7,FALSE)=0,0,(AN301/(VLOOKUP($Q301,'Workforce hours'!$C$8:$AD$30,BP$7,FALSE))))))</f>
        <v>0</v>
      </c>
      <c r="BQ301" s="288">
        <f>IF($Q301="n/a",(IF('Workforce hours'!Q$30=0,0,(AO301/'Workforce hours'!Q$30))),(IF(VLOOKUP($Q301,'Workforce hours'!$C$8:$AD$30,BQ$7,FALSE)=0,0,(AO301/(VLOOKUP($Q301,'Workforce hours'!$C$8:$AD$30,BQ$7,FALSE))))))</f>
        <v>0</v>
      </c>
      <c r="BR301" s="288">
        <f>IF($Q301="n/a",(IF('Workforce hours'!R$30=0,0,(AP301/'Workforce hours'!R$30))),(IF(VLOOKUP($Q301,'Workforce hours'!$C$8:$AD$30,BR$7,FALSE)=0,0,(AP301/(VLOOKUP($Q301,'Workforce hours'!$C$8:$AD$30,BR$7,FALSE))))))</f>
        <v>0</v>
      </c>
      <c r="BS301" s="288">
        <f>IF($Q301="n/a",(IF('Workforce hours'!S$30=0,0,(AQ301/'Workforce hours'!S$30))),(IF(VLOOKUP($Q301,'Workforce hours'!$C$8:$AD$30,BS$7,FALSE)=0,0,(AQ301/(VLOOKUP($Q301,'Workforce hours'!$C$8:$AD$30,BS$7,FALSE))))))</f>
        <v>0</v>
      </c>
      <c r="BT301" s="288">
        <f>IF($Q301="n/a",(IF('Workforce hours'!T$30=0,0,(AR301/'Workforce hours'!T$30))),(IF(VLOOKUP($Q301,'Workforce hours'!$C$8:$AD$30,BT$7,FALSE)=0,0,(AR301/(VLOOKUP($Q301,'Workforce hours'!$C$8:$AD$30,BT$7,FALSE))))))</f>
        <v>0</v>
      </c>
      <c r="BU301" s="288">
        <f>IF($Q301="n/a",(IF('Workforce hours'!U$30=0,0,(AS301/'Workforce hours'!U$30))),(IF(VLOOKUP($Q301,'Workforce hours'!$C$8:$AD$30,BU$7,FALSE)=0,0,(AS301/(VLOOKUP($Q301,'Workforce hours'!$C$8:$AD$30,BU$7,FALSE))))))</f>
        <v>18.458845656420877</v>
      </c>
      <c r="BV301" s="288">
        <f>IF($Q301="n/a",(IF('Workforce hours'!V$30=0,0,(AT301/'Workforce hours'!V$30))),(IF(VLOOKUP($Q301,'Workforce hours'!$C$8:$AD$30,BV$7,FALSE)=0,0,(AT301/(VLOOKUP($Q301,'Workforce hours'!$C$8:$AD$30,BV$7,FALSE))))))</f>
        <v>0</v>
      </c>
      <c r="BW301" s="288">
        <f>IF($Q301="n/a",(IF('Workforce hours'!W$30=0,0,(AU301/'Workforce hours'!W$30))),(IF(VLOOKUP($Q301,'Workforce hours'!$C$8:$AD$30,BW$7,FALSE)=0,0,(AU301/(VLOOKUP($Q301,'Workforce hours'!$C$8:$AD$30,BW$7,FALSE))))))</f>
        <v>0</v>
      </c>
      <c r="BX301" s="288">
        <f>IF($Q301="n/a",(IF('Workforce hours'!X$30=0,0,(AV301/'Workforce hours'!X$30))),(IF(VLOOKUP($Q301,'Workforce hours'!$C$8:$AD$30,BX$7,FALSE)=0,0,(AV301/(VLOOKUP($Q301,'Workforce hours'!$C$8:$AD$30,BX$7,FALSE))))))</f>
        <v>0</v>
      </c>
      <c r="BY301" s="288">
        <f>IF($Q301="n/a",(IF('Workforce hours'!Y$30=0,0,(AW301/'Workforce hours'!Y$30))),(IF(VLOOKUP($Q301,'Workforce hours'!$C$8:$AD$30,BY$7,FALSE)=0,0,(AW301/(VLOOKUP($Q301,'Workforce hours'!$C$8:$AD$30,BY$7,FALSE))))))</f>
        <v>0</v>
      </c>
      <c r="BZ301" s="288">
        <f>IF($Q301="n/a",(IF('Workforce hours'!Z$30=0,0,(AX301/'Workforce hours'!Z$30))),(IF(VLOOKUP($Q301,'Workforce hours'!$C$8:$AD$30,BZ$7,FALSE)=0,0,(AX301/(VLOOKUP($Q301,'Workforce hours'!$C$8:$AD$30,BZ$7,FALSE))))))</f>
        <v>0</v>
      </c>
      <c r="CA301" s="288">
        <f>IF($Q301="n/a",(IF('Workforce hours'!AA$30=0,0,(AY301/'Workforce hours'!AA$30))),(IF(VLOOKUP($Q301,'Workforce hours'!$C$8:$AD$30,CA$7,FALSE)=0,0,(AY301/(VLOOKUP($Q301,'Workforce hours'!$C$8:$AD$30,CA$7,FALSE))))))</f>
        <v>0</v>
      </c>
      <c r="CB301" s="288">
        <f>IF($Q301="n/a",(IF('Workforce hours'!AB$30=0,0,(AZ301/'Workforce hours'!AB$30))),(IF(VLOOKUP($Q301,'Workforce hours'!$C$8:$AD$30,CB$7,FALSE)=0,0,(AZ301/(VLOOKUP($Q301,'Workforce hours'!$C$8:$AD$30,CB$7,FALSE))))))</f>
        <v>0</v>
      </c>
      <c r="CC301" s="288">
        <f>IF($Q301="n/a",(IF('Workforce hours'!AC$30=0,0,(BA301/'Workforce hours'!AC$30))),(IF(VLOOKUP($Q301,'Workforce hours'!$C$8:$AD$30,CC$7,FALSE)=0,0,(BA301/(VLOOKUP($Q301,'Workforce hours'!$C$8:$AD$30,CC$7,FALSE))))))</f>
        <v>0</v>
      </c>
      <c r="CD301" s="288">
        <f>IF($Q301="n/a",(IF('Workforce hours'!AD$30=0,0,(BB301/'Workforce hours'!AD$30))),(IF(VLOOKUP($Q301,'Workforce hours'!$C$8:$AD$30,CD$7,FALSE)=0,0,(BB301/(VLOOKUP($Q301,'Workforce hours'!$C$8:$AD$30,CD$7,FALSE))))))</f>
        <v>0</v>
      </c>
      <c r="CE301" s="289">
        <f t="shared" si="42"/>
        <v>0</v>
      </c>
      <c r="CF301" s="290">
        <f>BD301*'Workforce costs'!B$9*(1+'Workforce costs'!B$10)*(1+'Workforce costs'!B$11)</f>
        <v>0</v>
      </c>
      <c r="CG301" s="290">
        <f>BE301*'Workforce costs'!C$9*(1+'Workforce costs'!C$10)*(1+'Workforce costs'!C$11)</f>
        <v>0</v>
      </c>
      <c r="CH301" s="290">
        <f>BF301*'Workforce costs'!D$9*(1+'Workforce costs'!D$10)*(1+'Workforce costs'!D$11)</f>
        <v>0</v>
      </c>
      <c r="CI301" s="290">
        <f>BG301*'Workforce costs'!E$9*(1+'Workforce costs'!E$10)*(1+'Workforce costs'!E$11)</f>
        <v>0</v>
      </c>
      <c r="CJ301" s="290">
        <f>BH301*'Workforce costs'!F$9*(1+'Workforce costs'!F$10)*(1+'Workforce costs'!F$11)</f>
        <v>0</v>
      </c>
      <c r="CK301" s="290">
        <f>BI301*'Workforce costs'!G$9*(1+'Workforce costs'!G$10)*(1+'Workforce costs'!G$11)</f>
        <v>0</v>
      </c>
      <c r="CL301" s="290">
        <f>BJ301*'Workforce costs'!H$9*(1+'Workforce costs'!H$10)*(1+'Workforce costs'!H$11)</f>
        <v>0</v>
      </c>
      <c r="CM301" s="290">
        <f>BK301*'Workforce costs'!I$9*(1+'Workforce costs'!I$10)*(1+'Workforce costs'!I$11)</f>
        <v>0</v>
      </c>
      <c r="CN301" s="290">
        <f>BL301*'Workforce costs'!J$9*(1+'Workforce costs'!J$10)*(1+'Workforce costs'!J$11)</f>
        <v>0</v>
      </c>
      <c r="CO301" s="290">
        <f>BM301*'Workforce costs'!K$9*(1+'Workforce costs'!K$10)*(1+'Workforce costs'!K$11)</f>
        <v>0</v>
      </c>
      <c r="CP301" s="290">
        <f>BN301*'Workforce costs'!L$9*(1+'Workforce costs'!L$10)*(1+'Workforce costs'!L$11)</f>
        <v>0</v>
      </c>
      <c r="CQ301" s="290">
        <f>BO301*'Workforce costs'!M$9*(1+'Workforce costs'!M$10)*(1+'Workforce costs'!M$11)</f>
        <v>0</v>
      </c>
      <c r="CR301" s="290">
        <f>BP301*'Workforce costs'!N$9*(1+'Workforce costs'!N$10)*(1+'Workforce costs'!N$11)</f>
        <v>0</v>
      </c>
      <c r="CS301" s="290">
        <f>BQ301*'Workforce costs'!O$9*(1+'Workforce costs'!O$10)*(1+'Workforce costs'!O$11)</f>
        <v>0</v>
      </c>
      <c r="CT301" s="290">
        <f>BR301*'Workforce costs'!P$9*(1+'Workforce costs'!P$10)*(1+'Workforce costs'!P$11)</f>
        <v>0</v>
      </c>
      <c r="CU301" s="290">
        <f>BS301*'Workforce costs'!Q$9*(1+'Workforce costs'!Q$10)*(1+'Workforce costs'!Q$11)</f>
        <v>0</v>
      </c>
      <c r="CV301" s="290">
        <f>BT301*'Workforce costs'!R$9*(1+'Workforce costs'!R$10)*(1+'Workforce costs'!R$11)</f>
        <v>0</v>
      </c>
      <c r="CW301" s="290">
        <f>BU301*'Workforce costs'!S$9*(1+'Workforce costs'!S$10)*(1+'Workforce costs'!S$11)</f>
        <v>0</v>
      </c>
      <c r="CX301" s="290">
        <f>BV301*'Workforce costs'!T$9*(1+'Workforce costs'!T$10)*(1+'Workforce costs'!T$11)</f>
        <v>0</v>
      </c>
      <c r="CY301" s="290">
        <f>BW301*'Workforce costs'!U$9*(1+'Workforce costs'!U$10)*(1+'Workforce costs'!U$11)</f>
        <v>0</v>
      </c>
      <c r="CZ301" s="290">
        <f>BX301*'Workforce costs'!V$9*(1+'Workforce costs'!V$10)*(1+'Workforce costs'!V$11)</f>
        <v>0</v>
      </c>
      <c r="DA301" s="290">
        <f>BY301*'Workforce costs'!W$9*(1+'Workforce costs'!W$10)*(1+'Workforce costs'!W$11)</f>
        <v>0</v>
      </c>
      <c r="DB301" s="290">
        <f>BZ301*'Workforce costs'!X$9*(1+'Workforce costs'!X$10)*(1+'Workforce costs'!X$11)</f>
        <v>0</v>
      </c>
      <c r="DC301" s="290">
        <f>CA301*'Workforce costs'!Y$9*(1+'Workforce costs'!Y$10)*(1+'Workforce costs'!Y$11)</f>
        <v>0</v>
      </c>
      <c r="DD301" s="290">
        <f>CB301*'Workforce costs'!Z$9*(1+'Workforce costs'!Z$10)*(1+'Workforce costs'!Z$11)</f>
        <v>0</v>
      </c>
      <c r="DE301" s="290">
        <f>CC301*'Workforce costs'!AA$9*(1+'Workforce costs'!AA$10)*(1+'Workforce costs'!AA$11)</f>
        <v>0</v>
      </c>
      <c r="DF301" s="290">
        <f>CD301*'Workforce costs'!AB$9*(1+'Workforce costs'!AB$10)*(1+'Workforce costs'!AB$11)</f>
        <v>0</v>
      </c>
    </row>
    <row r="302" spans="1:110" x14ac:dyDescent="0.3">
      <c r="A302" s="2" t="str">
        <f>Outputs!$A$4</f>
        <v>Australia</v>
      </c>
      <c r="B302" s="2" t="str">
        <f t="shared" si="35"/>
        <v>Australia 25to64</v>
      </c>
      <c r="C302" s="30">
        <f>VLOOKUP($B302,Populations!$D$15:$H$1920,3,FALSE)</f>
        <v>13966174</v>
      </c>
      <c r="D302" s="255">
        <f>IF(OR($H302="General pop",$H302="Schools",$H302="Workplace",$H302="Skills Training",$H302="Digital Supports"),1,VLOOKUP($B302,Populations!$D$15:$H$1920,5,FALSE))</f>
        <v>1</v>
      </c>
      <c r="E302" s="88">
        <f>VLOOKUP(I302,Epidemiology!$C$10:$H$47,6,FALSE)</f>
        <v>300</v>
      </c>
      <c r="F302" s="102">
        <f>'Care profiles'!R303</f>
        <v>1</v>
      </c>
      <c r="G302" s="15" t="str">
        <f>'Care profiles'!A303</f>
        <v>25to64</v>
      </c>
      <c r="H302" s="15" t="str">
        <f>'Care profiles'!B303</f>
        <v>Attempts</v>
      </c>
      <c r="I302" s="15" t="str">
        <f>'Care profiles'!C303</f>
        <v>Attempts_25-64yrs</v>
      </c>
      <c r="J302" s="15" t="str">
        <f>'Care profiles'!D303</f>
        <v>Care profile</v>
      </c>
      <c r="K302" s="15" t="str">
        <f>'Care profiles'!E303</f>
        <v>Acute Inpatient Services – Adult (25 – 64 years)</v>
      </c>
      <c r="L302" s="104">
        <f>'Care profiles'!F303</f>
        <v>0.25</v>
      </c>
      <c r="M302" s="15">
        <f>'Care profiles'!G303</f>
        <v>1</v>
      </c>
      <c r="N302" s="15">
        <f>'Care profiles'!H303</f>
        <v>3</v>
      </c>
      <c r="O302" s="15" t="str">
        <f>'Care profiles'!I303</f>
        <v>days</v>
      </c>
      <c r="P302" s="15" t="str">
        <f>'Care profiles'!J303</f>
        <v>Team</v>
      </c>
      <c r="Q302" s="15" t="str">
        <f>'Care profiles'!K303</f>
        <v>Acute Inpatient Services – Adult (25 – 64 years)</v>
      </c>
      <c r="R302" s="15" t="str">
        <f>'Care profiles'!M303</f>
        <v>N</v>
      </c>
      <c r="S302" s="15" t="str">
        <f>'Care profiles'!O303</f>
        <v>Y</v>
      </c>
      <c r="T302" s="15" t="str">
        <f>'Care profiles'!Q303</f>
        <v>N</v>
      </c>
      <c r="U302" s="30">
        <f t="shared" si="36"/>
        <v>41898.521999999997</v>
      </c>
      <c r="V302" s="30">
        <f t="shared" si="37"/>
        <v>10474.630499999999</v>
      </c>
      <c r="W302" s="30">
        <f>IF(M302="n/a",0,IF(O302="days",V302*M302*(1+(VLOOKUP(K302,'Bed parameters'!$A$9:$G$12,7,FALSE))),V302*M302))</f>
        <v>10474.630499999999</v>
      </c>
      <c r="X302" s="30">
        <f t="shared" si="38"/>
        <v>754173.39599999995</v>
      </c>
      <c r="Y302" s="30">
        <f t="shared" si="39"/>
        <v>31423.891499999998</v>
      </c>
      <c r="Z302" s="113">
        <f>_xlfn.IFNA(Y302/((VLOOKUP(K302,'Bed parameters'!$A$9:$G$12,3,FALSE))*(VLOOKUP(K302,'Bed parameters'!$A$9:$G$12,5,FALSE))),0)</f>
        <v>101.28570991136179</v>
      </c>
      <c r="AA302" s="30">
        <f t="shared" si="40"/>
        <v>312667.72042499989</v>
      </c>
      <c r="AB302" s="30">
        <f>_xlfn.IFNA(IF($O302="days",$Y302*(VLOOKUP($K302,'Bed parameters'!$A$9:$I$12,9,FALSE))*$F302*(VLOOKUP($Q302,'Workforce distribution'!$C$8:$AD$30,AB$7,FALSE)),IF($Q302="n/a",(IF($P302=AB$6,$X302*$F302,0)),$X302*$F302*(VLOOKUP($Q302,'Workforce distribution'!$C$8:$AD$30,AB$7,FALSE)))),0)</f>
        <v>0</v>
      </c>
      <c r="AC302" s="30">
        <f>_xlfn.IFNA(IF($O302="days",$Y302*(VLOOKUP($K302,'Bed parameters'!$A$9:$I$12,9,FALSE))*$F302*(VLOOKUP($Q302,'Workforce distribution'!$C$8:$AD$30,AC$7,FALSE)),IF($Q302="n/a",(IF($P302=AC$6,$X302*$F302,0)),$X302*$F302*(VLOOKUP($Q302,'Workforce distribution'!$C$8:$AD$30,AC$7,FALSE)))),0)</f>
        <v>0</v>
      </c>
      <c r="AD302" s="30">
        <f>_xlfn.IFNA(IF($O302="days",$Y302*(VLOOKUP($K302,'Bed parameters'!$A$9:$I$12,9,FALSE))*$F302*(VLOOKUP($Q302,'Workforce distribution'!$C$8:$AD$30,AD$7,FALSE)),IF($Q302="n/a",(IF($P302=AD$6,$X302*$F302,0)),$X302*$F302*(VLOOKUP($Q302,'Workforce distribution'!$C$8:$AD$30,AD$7,FALSE)))),0)</f>
        <v>0</v>
      </c>
      <c r="AE302" s="30">
        <f>_xlfn.IFNA(IF($O302="days",$Y302*(VLOOKUP($K302,'Bed parameters'!$A$9:$I$12,9,FALSE))*$F302*(VLOOKUP($Q302,'Workforce distribution'!$C$8:$AD$30,AE$7,FALSE)),IF($Q302="n/a",(IF($P302=AE$6,$X302*$F302,0)),$X302*$F302*(VLOOKUP($Q302,'Workforce distribution'!$C$8:$AD$30,AE$7,FALSE)))),0)</f>
        <v>10866.600104822701</v>
      </c>
      <c r="AF302" s="30">
        <f>_xlfn.IFNA(IF($O302="days",$Y302*(VLOOKUP($K302,'Bed parameters'!$A$9:$I$12,9,FALSE))*$F302*(VLOOKUP($Q302,'Workforce distribution'!$C$8:$AD$30,AF$7,FALSE)),IF($Q302="n/a",(IF($P302=AF$6,$X302*$F302,0)),$X302*$F302*(VLOOKUP($Q302,'Workforce distribution'!$C$8:$AD$30,AF$7,FALSE)))),0)</f>
        <v>24636.826148585897</v>
      </c>
      <c r="AG302" s="30">
        <f>_xlfn.IFNA(IF($O302="days",$Y302*(VLOOKUP($K302,'Bed parameters'!$A$9:$I$12,9,FALSE))*$F302*(VLOOKUP($Q302,'Workforce distribution'!$C$8:$AD$30,AG$7,FALSE)),IF($Q302="n/a",(IF($P302=AG$6,$X302*$F302,0)),$X302*$F302*(VLOOKUP($Q302,'Workforce distribution'!$C$8:$AD$30,AG$7,FALSE)))),0)</f>
        <v>0</v>
      </c>
      <c r="AH302" s="30">
        <f>_xlfn.IFNA(IF($O302="days",$Y302*(VLOOKUP($K302,'Bed parameters'!$A$9:$I$12,9,FALSE))*$F302*(VLOOKUP($Q302,'Workforce distribution'!$C$8:$AD$30,AH$7,FALSE)),IF($Q302="n/a",(IF($P302=AH$6,$X302*$F302,0)),$X302*$F302*(VLOOKUP($Q302,'Workforce distribution'!$C$8:$AD$30,AH$7,FALSE)))),0)</f>
        <v>0</v>
      </c>
      <c r="AI302" s="30">
        <f>_xlfn.IFNA(IF($O302="days",$Y302*(VLOOKUP($K302,'Bed parameters'!$A$9:$I$12,9,FALSE))*$F302*(VLOOKUP($Q302,'Workforce distribution'!$C$8:$AD$30,AI$7,FALSE)),IF($Q302="n/a",(IF($P302=AI$6,$X302*$F302,0)),$X302*$F302*(VLOOKUP($Q302,'Workforce distribution'!$C$8:$AD$30,AI$7,FALSE)))),0)</f>
        <v>0</v>
      </c>
      <c r="AJ302" s="30">
        <f>_xlfn.IFNA(IF($O302="days",$Y302*(VLOOKUP($K302,'Bed parameters'!$A$9:$I$12,9,FALSE))*$F302*(VLOOKUP($Q302,'Workforce distribution'!$C$8:$AD$30,AJ$7,FALSE)),IF($Q302="n/a",(IF($P302=AJ$6,$X302*$F302,0)),$X302*$F302*(VLOOKUP($Q302,'Workforce distribution'!$C$8:$AD$30,AJ$7,FALSE)))),0)</f>
        <v>0</v>
      </c>
      <c r="AK302" s="30">
        <f>_xlfn.IFNA(IF($O302="days",$Y302*(VLOOKUP($K302,'Bed parameters'!$A$9:$I$12,9,FALSE))*$F302*(VLOOKUP($Q302,'Workforce distribution'!$C$8:$AD$30,AK$7,FALSE)),IF($Q302="n/a",(IF($P302=AK$6,$X302*$F302,0)),$X302*$F302*(VLOOKUP($Q302,'Workforce distribution'!$C$8:$AD$30,AK$7,FALSE)))),0)</f>
        <v>0</v>
      </c>
      <c r="AL302" s="30">
        <f>_xlfn.IFNA(IF($O302="days",$Y302*(VLOOKUP($K302,'Bed parameters'!$A$9:$I$12,9,FALSE))*$F302*(VLOOKUP($Q302,'Workforce distribution'!$C$8:$AD$30,AL$7,FALSE)),IF($Q302="n/a",(IF($P302=AL$6,$X302*$F302,0)),$X302*$F302*(VLOOKUP($Q302,'Workforce distribution'!$C$8:$AD$30,AL$7,FALSE)))),0)</f>
        <v>0</v>
      </c>
      <c r="AM302" s="30">
        <f>_xlfn.IFNA(IF($O302="days",$Y302*(VLOOKUP($K302,'Bed parameters'!$A$9:$I$12,9,FALSE))*$F302*(VLOOKUP($Q302,'Workforce distribution'!$C$8:$AD$30,AM$7,FALSE)),IF($Q302="n/a",(IF($P302=AM$6,$X302*$F302,0)),$X302*$F302*(VLOOKUP($Q302,'Workforce distribution'!$C$8:$AD$30,AM$7,FALSE)))),0)</f>
        <v>206773.36231848874</v>
      </c>
      <c r="AN302" s="30">
        <f>_xlfn.IFNA(IF($O302="days",$Y302*(VLOOKUP($K302,'Bed parameters'!$A$9:$I$12,9,FALSE))*$F302*(VLOOKUP($Q302,'Workforce distribution'!$C$8:$AD$30,AN$7,FALSE)),IF($Q302="n/a",(IF($P302=AN$6,$X302*$F302,0)),$X302*$F302*(VLOOKUP($Q302,'Workforce distribution'!$C$8:$AD$30,AN$7,FALSE)))),0)</f>
        <v>4179.4615787779649</v>
      </c>
      <c r="AO302" s="30">
        <f>_xlfn.IFNA(IF($O302="days",$Y302*(VLOOKUP($K302,'Bed parameters'!$A$9:$I$12,9,FALSE))*$F302*(VLOOKUP($Q302,'Workforce distribution'!$C$8:$AD$30,AO$7,FALSE)),IF($Q302="n/a",(IF($P302=AO$6,$X302*$F302,0)),$X302*$F302*(VLOOKUP($Q302,'Workforce distribution'!$C$8:$AD$30,AO$7,FALSE)))),0)</f>
        <v>8358.9231575559297</v>
      </c>
      <c r="AP302" s="30">
        <f>_xlfn.IFNA(IF($O302="days",$Y302*(VLOOKUP($K302,'Bed parameters'!$A$9:$I$12,9,FALSE))*$F302*(VLOOKUP($Q302,'Workforce distribution'!$C$8:$AD$30,AP$7,FALSE)),IF($Q302="n/a",(IF($P302=AP$6,$X302*$F302,0)),$X302*$F302*(VLOOKUP($Q302,'Workforce distribution'!$C$8:$AD$30,AP$7,FALSE)))),0)</f>
        <v>8358.9231575559297</v>
      </c>
      <c r="AQ302" s="30">
        <f>_xlfn.IFNA(IF($O302="days",$Y302*(VLOOKUP($K302,'Bed parameters'!$A$9:$I$12,9,FALSE))*$F302*(VLOOKUP($Q302,'Workforce distribution'!$C$8:$AD$30,AQ$7,FALSE)),IF($Q302="n/a",(IF($P302=AQ$6,$X302*$F302,0)),$X302*$F302*(VLOOKUP($Q302,'Workforce distribution'!$C$8:$AD$30,AQ$7,FALSE)))),0)</f>
        <v>4179.4615787779649</v>
      </c>
      <c r="AR302" s="30">
        <f>_xlfn.IFNA(IF($O302="days",$Y302*(VLOOKUP($K302,'Bed parameters'!$A$9:$I$12,9,FALSE))*$F302*(VLOOKUP($Q302,'Workforce distribution'!$C$8:$AD$30,AR$7,FALSE)),IF($Q302="n/a",(IF($P302=AR$6,$X302*$F302,0)),$X302*$F302*(VLOOKUP($Q302,'Workforce distribution'!$C$8:$AD$30,AR$7,FALSE)))),0)</f>
        <v>0</v>
      </c>
      <c r="AS302" s="30">
        <f>_xlfn.IFNA(IF($O302="days",$Y302*(VLOOKUP($K302,'Bed parameters'!$A$9:$I$12,9,FALSE))*$F302*(VLOOKUP($Q302,'Workforce distribution'!$C$8:$AD$30,AS$7,FALSE)),IF($Q302="n/a",(IF($P302=AS$6,$X302*$F302,0)),$X302*$F302*(VLOOKUP($Q302,'Workforce distribution'!$C$8:$AD$30,AS$7,FALSE)))),0)</f>
        <v>0</v>
      </c>
      <c r="AT302" s="30">
        <f>_xlfn.IFNA(IF($O302="days",$Y302*(VLOOKUP($K302,'Bed parameters'!$A$9:$I$12,9,FALSE))*$F302*(VLOOKUP($Q302,'Workforce distribution'!$C$8:$AD$30,AT$7,FALSE)),IF($Q302="n/a",(IF($P302=AT$6,$X302*$F302,0)),$X302*$F302*(VLOOKUP($Q302,'Workforce distribution'!$C$8:$AD$30,AT$7,FALSE)))),0)</f>
        <v>0</v>
      </c>
      <c r="AU302" s="30">
        <f>_xlfn.IFNA(IF($O302="days",$Y302*(VLOOKUP($K302,'Bed parameters'!$A$9:$I$12,9,FALSE))*$F302*(VLOOKUP($Q302,'Workforce distribution'!$C$8:$AD$30,AU$7,FALSE)),IF($Q302="n/a",(IF($P302=AU$6,$X302*$F302,0)),$X302*$F302*(VLOOKUP($Q302,'Workforce distribution'!$C$8:$AD$30,AU$7,FALSE)))),0)</f>
        <v>14958.073018784293</v>
      </c>
      <c r="AV302" s="30">
        <f>_xlfn.IFNA(IF($O302="days",$Y302*(VLOOKUP($K302,'Bed parameters'!$A$9:$I$12,9,FALSE))*$F302*(VLOOKUP($Q302,'Workforce distribution'!$C$8:$AD$30,AV$7,FALSE)),IF($Q302="n/a",(IF($P302=AV$6,$X302*$F302,0)),$X302*$F302*(VLOOKUP($Q302,'Workforce distribution'!$C$8:$AD$30,AV$7,FALSE)))),0)</f>
        <v>7479.0365093921464</v>
      </c>
      <c r="AW302" s="30">
        <f>_xlfn.IFNA(IF($O302="days",$Y302*(VLOOKUP($K302,'Bed parameters'!$A$9:$I$12,9,FALSE))*$F302*(VLOOKUP($Q302,'Workforce distribution'!$C$8:$AD$30,AW$7,FALSE)),IF($Q302="n/a",(IF($P302=AW$6,$X302*$F302,0)),$X302*$F302*(VLOOKUP($Q302,'Workforce distribution'!$C$8:$AD$30,AW$7,FALSE)))),0)</f>
        <v>22877.052852258334</v>
      </c>
      <c r="AX302" s="30">
        <f>_xlfn.IFNA(IF($O302="days",$Y302*(VLOOKUP($K302,'Bed parameters'!$A$9:$I$12,9,FALSE))*$F302*(VLOOKUP($Q302,'Workforce distribution'!$C$8:$AD$30,AX$7,FALSE)),IF($Q302="n/a",(IF($P302=AX$6,$X302*$F302,0)),$X302*$F302*(VLOOKUP($Q302,'Workforce distribution'!$C$8:$AD$30,AX$7,FALSE)))),0)</f>
        <v>0</v>
      </c>
      <c r="AY302" s="30">
        <f>_xlfn.IFNA(IF($O302="days",$Y302*(VLOOKUP($K302,'Bed parameters'!$A$9:$I$12,9,FALSE))*$F302*(VLOOKUP($Q302,'Workforce distribution'!$C$8:$AD$30,AY$7,FALSE)),IF($Q302="n/a",(IF($P302=AY$6,$X302*$F302,0)),$X302*$F302*(VLOOKUP($Q302,'Workforce distribution'!$C$8:$AD$30,AY$7,FALSE)))),0)</f>
        <v>0</v>
      </c>
      <c r="AZ302" s="30">
        <f>_xlfn.IFNA(IF($O302="days",$Y302*(VLOOKUP($K302,'Bed parameters'!$A$9:$I$12,9,FALSE))*$F302*(VLOOKUP($Q302,'Workforce distribution'!$C$8:$AD$30,AZ$7,FALSE)),IF($Q302="n/a",(IF($P302=AZ$6,$X302*$F302,0)),$X302*$F302*(VLOOKUP($Q302,'Workforce distribution'!$C$8:$AD$30,AZ$7,FALSE)))),0)</f>
        <v>0</v>
      </c>
      <c r="BA302" s="30">
        <f>_xlfn.IFNA(IF($O302="days",$Y302*(VLOOKUP($K302,'Bed parameters'!$A$9:$I$12,9,FALSE))*$F302*(VLOOKUP($Q302,'Workforce distribution'!$C$8:$AD$30,BA$7,FALSE)),IF($Q302="n/a",(IF($P302=BA$6,$X302*$F302,0)),$X302*$F302*(VLOOKUP($Q302,'Workforce distribution'!$C$8:$AD$30,BA$7,FALSE)))),0)</f>
        <v>0</v>
      </c>
      <c r="BB302" s="30">
        <f>_xlfn.IFNA(IF($O302="days",$Y302*(VLOOKUP($K302,'Bed parameters'!$A$9:$I$12,9,FALSE))*$F302*(VLOOKUP($Q302,'Workforce distribution'!$C$8:$AD$30,BB$7,FALSE)),IF($Q302="n/a",(IF($P302=BB$6,$X302*$F302,0)),$X302*$F302*(VLOOKUP($Q302,'Workforce distribution'!$C$8:$AD$30,BB$7,FALSE)))),0)</f>
        <v>0</v>
      </c>
      <c r="BC302" s="149">
        <f t="shared" si="41"/>
        <v>190.88863340946861</v>
      </c>
      <c r="BD302" s="288">
        <f>IF($Q302="n/a",(IF('Workforce hours'!D$30=0,0,(AB302/'Workforce hours'!D$30))),(IF(VLOOKUP($Q302,'Workforce hours'!$C$8:$AD$30,BD$7,FALSE)=0,0,(AB302/(VLOOKUP($Q302,'Workforce hours'!$C$8:$AD$30,BD$7,FALSE))))))</f>
        <v>0</v>
      </c>
      <c r="BE302" s="288">
        <f>IF($Q302="n/a",(IF('Workforce hours'!E$30=0,0,(AC302/'Workforce hours'!E$30))),(IF(VLOOKUP($Q302,'Workforce hours'!$C$8:$AD$30,BE$7,FALSE)=0,0,(AC302/(VLOOKUP($Q302,'Workforce hours'!$C$8:$AD$30,BE$7,FALSE))))))</f>
        <v>0</v>
      </c>
      <c r="BF302" s="288">
        <f>IF($Q302="n/a",(IF('Workforce hours'!F$30=0,0,(AD302/'Workforce hours'!F$30))),(IF(VLOOKUP($Q302,'Workforce hours'!$C$8:$AD$30,BF$7,FALSE)=0,0,(AD302/(VLOOKUP($Q302,'Workforce hours'!$C$8:$AD$30,BF$7,FALSE))))))</f>
        <v>0</v>
      </c>
      <c r="BG302" s="288">
        <f>IF($Q302="n/a",(IF('Workforce hours'!G$30=0,0,(AE302/'Workforce hours'!G$30))),(IF(VLOOKUP($Q302,'Workforce hours'!$C$8:$AD$30,BG$7,FALSE)=0,0,(AE302/(VLOOKUP($Q302,'Workforce hours'!$C$8:$AD$30,BG$7,FALSE))))))</f>
        <v>6.3346808028122865</v>
      </c>
      <c r="BH302" s="288">
        <f>IF($Q302="n/a",(IF('Workforce hours'!H$30=0,0,(AF302/'Workforce hours'!H$30))),(IF(VLOOKUP($Q302,'Workforce hours'!$C$8:$AD$30,BH$7,FALSE)=0,0,(AF302/(VLOOKUP($Q302,'Workforce hours'!$C$8:$AD$30,BH$7,FALSE))))))</f>
        <v>15.027862885531354</v>
      </c>
      <c r="BI302" s="288">
        <f>IF($Q302="n/a",(IF('Workforce hours'!I$30=0,0,(AG302/'Workforce hours'!I$30))),(IF(VLOOKUP($Q302,'Workforce hours'!$C$8:$AD$30,BI$7,FALSE)=0,0,(AG302/(VLOOKUP($Q302,'Workforce hours'!$C$8:$AD$30,BI$7,FALSE))))))</f>
        <v>0</v>
      </c>
      <c r="BJ302" s="288">
        <f>IF($Q302="n/a",(IF('Workforce hours'!J$30=0,0,(AH302/'Workforce hours'!J$30))),(IF(VLOOKUP($Q302,'Workforce hours'!$C$8:$AD$30,BJ$7,FALSE)=0,0,(AH302/(VLOOKUP($Q302,'Workforce hours'!$C$8:$AD$30,BJ$7,FALSE))))))</f>
        <v>0</v>
      </c>
      <c r="BK302" s="288">
        <f>IF($Q302="n/a",(IF('Workforce hours'!K$30=0,0,(AI302/'Workforce hours'!K$30))),(IF(VLOOKUP($Q302,'Workforce hours'!$C$8:$AD$30,BK$7,FALSE)=0,0,(AI302/(VLOOKUP($Q302,'Workforce hours'!$C$8:$AD$30,BK$7,FALSE))))))</f>
        <v>0</v>
      </c>
      <c r="BL302" s="288">
        <f>IF($Q302="n/a",(IF('Workforce hours'!L$30=0,0,(AJ302/'Workforce hours'!L$30))),(IF(VLOOKUP($Q302,'Workforce hours'!$C$8:$AD$30,BL$7,FALSE)=0,0,(AJ302/(VLOOKUP($Q302,'Workforce hours'!$C$8:$AD$30,BL$7,FALSE))))))</f>
        <v>0</v>
      </c>
      <c r="BM302" s="288">
        <f>IF($Q302="n/a",(IF('Workforce hours'!M$30=0,0,(AK302/'Workforce hours'!M$30))),(IF(VLOOKUP($Q302,'Workforce hours'!$C$8:$AD$30,BM$7,FALSE)=0,0,(AK302/(VLOOKUP($Q302,'Workforce hours'!$C$8:$AD$30,BM$7,FALSE))))))</f>
        <v>0</v>
      </c>
      <c r="BN302" s="288">
        <f>IF($Q302="n/a",(IF('Workforce hours'!N$30=0,0,(AL302/'Workforce hours'!N$30))),(IF(VLOOKUP($Q302,'Workforce hours'!$C$8:$AD$30,BN$7,FALSE)=0,0,(AL302/(VLOOKUP($Q302,'Workforce hours'!$C$8:$AD$30,BN$7,FALSE))))))</f>
        <v>0</v>
      </c>
      <c r="BO302" s="288">
        <f>IF($Q302="n/a",(IF('Workforce hours'!O$30=0,0,(AM302/'Workforce hours'!O$30))),(IF(VLOOKUP($Q302,'Workforce hours'!$C$8:$AD$30,BO$7,FALSE)=0,0,(AM302/(VLOOKUP($Q302,'Workforce hours'!$C$8:$AD$30,BO$7,FALSE))))))</f>
        <v>129.24398012545078</v>
      </c>
      <c r="BP302" s="288">
        <f>IF($Q302="n/a",(IF('Workforce hours'!P$30=0,0,(AN302/'Workforce hours'!P$30))),(IF(VLOOKUP($Q302,'Workforce hours'!$C$8:$AD$30,BP$7,FALSE)=0,0,(AN302/(VLOOKUP($Q302,'Workforce hours'!$C$8:$AD$30,BP$7,FALSE))))))</f>
        <v>2.4364156933893426</v>
      </c>
      <c r="BQ302" s="288">
        <f>IF($Q302="n/a",(IF('Workforce hours'!Q$30=0,0,(AO302/'Workforce hours'!Q$30))),(IF(VLOOKUP($Q302,'Workforce hours'!$C$8:$AD$30,BQ$7,FALSE)=0,0,(AO302/(VLOOKUP($Q302,'Workforce hours'!$C$8:$AD$30,BQ$7,FALSE))))))</f>
        <v>4.8728313867786852</v>
      </c>
      <c r="BR302" s="288">
        <f>IF($Q302="n/a",(IF('Workforce hours'!R$30=0,0,(AP302/'Workforce hours'!R$30))),(IF(VLOOKUP($Q302,'Workforce hours'!$C$8:$AD$30,BR$7,FALSE)=0,0,(AP302/(VLOOKUP($Q302,'Workforce hours'!$C$8:$AD$30,BR$7,FALSE))))))</f>
        <v>4.8728313867786852</v>
      </c>
      <c r="BS302" s="288">
        <f>IF($Q302="n/a",(IF('Workforce hours'!S$30=0,0,(AQ302/'Workforce hours'!S$30))),(IF(VLOOKUP($Q302,'Workforce hours'!$C$8:$AD$30,BS$7,FALSE)=0,0,(AQ302/(VLOOKUP($Q302,'Workforce hours'!$C$8:$AD$30,BS$7,FALSE))))))</f>
        <v>2.4364156933893431</v>
      </c>
      <c r="BT302" s="288">
        <f>IF($Q302="n/a",(IF('Workforce hours'!T$30=0,0,(AR302/'Workforce hours'!T$30))),(IF(VLOOKUP($Q302,'Workforce hours'!$C$8:$AD$30,BT$7,FALSE)=0,0,(AR302/(VLOOKUP($Q302,'Workforce hours'!$C$8:$AD$30,BT$7,FALSE))))))</f>
        <v>0</v>
      </c>
      <c r="BU302" s="288">
        <f>IF($Q302="n/a",(IF('Workforce hours'!U$30=0,0,(AS302/'Workforce hours'!U$30))),(IF(VLOOKUP($Q302,'Workforce hours'!$C$8:$AD$30,BU$7,FALSE)=0,0,(AS302/(VLOOKUP($Q302,'Workforce hours'!$C$8:$AD$30,BU$7,FALSE))))))</f>
        <v>0</v>
      </c>
      <c r="BV302" s="288">
        <f>IF($Q302="n/a",(IF('Workforce hours'!V$30=0,0,(AT302/'Workforce hours'!V$30))),(IF(VLOOKUP($Q302,'Workforce hours'!$C$8:$AD$30,BV$7,FALSE)=0,0,(AT302/(VLOOKUP($Q302,'Workforce hours'!$C$8:$AD$30,BV$7,FALSE))))))</f>
        <v>0</v>
      </c>
      <c r="BW302" s="288">
        <f>IF($Q302="n/a",(IF('Workforce hours'!W$30=0,0,(AU302/'Workforce hours'!W$30))),(IF(VLOOKUP($Q302,'Workforce hours'!$C$8:$AD$30,BW$7,FALSE)=0,0,(AU302/(VLOOKUP($Q302,'Workforce hours'!$C$8:$AD$30,BW$7,FALSE))))))</f>
        <v>8.4714847068106636</v>
      </c>
      <c r="BX302" s="288">
        <f>IF($Q302="n/a",(IF('Workforce hours'!X$30=0,0,(AV302/'Workforce hours'!X$30))),(IF(VLOOKUP($Q302,'Workforce hours'!$C$8:$AD$30,BX$7,FALSE)=0,0,(AV302/(VLOOKUP($Q302,'Workforce hours'!$C$8:$AD$30,BX$7,FALSE))))))</f>
        <v>4.2357423534053318</v>
      </c>
      <c r="BY302" s="288">
        <f>IF($Q302="n/a",(IF('Workforce hours'!Y$30=0,0,(AW302/'Workforce hours'!Y$30))),(IF(VLOOKUP($Q302,'Workforce hours'!$C$8:$AD$30,BY$7,FALSE)=0,0,(AW302/(VLOOKUP($Q302,'Workforce hours'!$C$8:$AD$30,BY$7,FALSE))))))</f>
        <v>12.956388375122195</v>
      </c>
      <c r="BZ302" s="288">
        <f>IF($Q302="n/a",(IF('Workforce hours'!Z$30=0,0,(AX302/'Workforce hours'!Z$30))),(IF(VLOOKUP($Q302,'Workforce hours'!$C$8:$AD$30,BZ$7,FALSE)=0,0,(AX302/(VLOOKUP($Q302,'Workforce hours'!$C$8:$AD$30,BZ$7,FALSE))))))</f>
        <v>0</v>
      </c>
      <c r="CA302" s="288">
        <f>IF($Q302="n/a",(IF('Workforce hours'!AA$30=0,0,(AY302/'Workforce hours'!AA$30))),(IF(VLOOKUP($Q302,'Workforce hours'!$C$8:$AD$30,CA$7,FALSE)=0,0,(AY302/(VLOOKUP($Q302,'Workforce hours'!$C$8:$AD$30,CA$7,FALSE))))))</f>
        <v>0</v>
      </c>
      <c r="CB302" s="288">
        <f>IF($Q302="n/a",(IF('Workforce hours'!AB$30=0,0,(AZ302/'Workforce hours'!AB$30))),(IF(VLOOKUP($Q302,'Workforce hours'!$C$8:$AD$30,CB$7,FALSE)=0,0,(AZ302/(VLOOKUP($Q302,'Workforce hours'!$C$8:$AD$30,CB$7,FALSE))))))</f>
        <v>0</v>
      </c>
      <c r="CC302" s="288">
        <f>IF($Q302="n/a",(IF('Workforce hours'!AC$30=0,0,(BA302/'Workforce hours'!AC$30))),(IF(VLOOKUP($Q302,'Workforce hours'!$C$8:$AD$30,CC$7,FALSE)=0,0,(BA302/(VLOOKUP($Q302,'Workforce hours'!$C$8:$AD$30,CC$7,FALSE))))))</f>
        <v>0</v>
      </c>
      <c r="CD302" s="288">
        <f>IF($Q302="n/a",(IF('Workforce hours'!AD$30=0,0,(BB302/'Workforce hours'!AD$30))),(IF(VLOOKUP($Q302,'Workforce hours'!$C$8:$AD$30,CD$7,FALSE)=0,0,(BB302/(VLOOKUP($Q302,'Workforce hours'!$C$8:$AD$30,CD$7,FALSE))))))</f>
        <v>0</v>
      </c>
      <c r="CE302" s="289">
        <f t="shared" si="42"/>
        <v>0</v>
      </c>
      <c r="CF302" s="290">
        <f>BD302*'Workforce costs'!B$9*(1+'Workforce costs'!B$10)*(1+'Workforce costs'!B$11)</f>
        <v>0</v>
      </c>
      <c r="CG302" s="290">
        <f>BE302*'Workforce costs'!C$9*(1+'Workforce costs'!C$10)*(1+'Workforce costs'!C$11)</f>
        <v>0</v>
      </c>
      <c r="CH302" s="290">
        <f>BF302*'Workforce costs'!D$9*(1+'Workforce costs'!D$10)*(1+'Workforce costs'!D$11)</f>
        <v>0</v>
      </c>
      <c r="CI302" s="290">
        <f>BG302*'Workforce costs'!E$9*(1+'Workforce costs'!E$10)*(1+'Workforce costs'!E$11)</f>
        <v>0</v>
      </c>
      <c r="CJ302" s="290">
        <f>BH302*'Workforce costs'!F$9*(1+'Workforce costs'!F$10)*(1+'Workforce costs'!F$11)</f>
        <v>0</v>
      </c>
      <c r="CK302" s="290">
        <f>BI302*'Workforce costs'!G$9*(1+'Workforce costs'!G$10)*(1+'Workforce costs'!G$11)</f>
        <v>0</v>
      </c>
      <c r="CL302" s="290">
        <f>BJ302*'Workforce costs'!H$9*(1+'Workforce costs'!H$10)*(1+'Workforce costs'!H$11)</f>
        <v>0</v>
      </c>
      <c r="CM302" s="290">
        <f>BK302*'Workforce costs'!I$9*(1+'Workforce costs'!I$10)*(1+'Workforce costs'!I$11)</f>
        <v>0</v>
      </c>
      <c r="CN302" s="290">
        <f>BL302*'Workforce costs'!J$9*(1+'Workforce costs'!J$10)*(1+'Workforce costs'!J$11)</f>
        <v>0</v>
      </c>
      <c r="CO302" s="290">
        <f>BM302*'Workforce costs'!K$9*(1+'Workforce costs'!K$10)*(1+'Workforce costs'!K$11)</f>
        <v>0</v>
      </c>
      <c r="CP302" s="290">
        <f>BN302*'Workforce costs'!L$9*(1+'Workforce costs'!L$10)*(1+'Workforce costs'!L$11)</f>
        <v>0</v>
      </c>
      <c r="CQ302" s="290">
        <f>BO302*'Workforce costs'!M$9*(1+'Workforce costs'!M$10)*(1+'Workforce costs'!M$11)</f>
        <v>0</v>
      </c>
      <c r="CR302" s="290">
        <f>BP302*'Workforce costs'!N$9*(1+'Workforce costs'!N$10)*(1+'Workforce costs'!N$11)</f>
        <v>0</v>
      </c>
      <c r="CS302" s="290">
        <f>BQ302*'Workforce costs'!O$9*(1+'Workforce costs'!O$10)*(1+'Workforce costs'!O$11)</f>
        <v>0</v>
      </c>
      <c r="CT302" s="290">
        <f>BR302*'Workforce costs'!P$9*(1+'Workforce costs'!P$10)*(1+'Workforce costs'!P$11)</f>
        <v>0</v>
      </c>
      <c r="CU302" s="290">
        <f>BS302*'Workforce costs'!Q$9*(1+'Workforce costs'!Q$10)*(1+'Workforce costs'!Q$11)</f>
        <v>0</v>
      </c>
      <c r="CV302" s="290">
        <f>BT302*'Workforce costs'!R$9*(1+'Workforce costs'!R$10)*(1+'Workforce costs'!R$11)</f>
        <v>0</v>
      </c>
      <c r="CW302" s="290">
        <f>BU302*'Workforce costs'!S$9*(1+'Workforce costs'!S$10)*(1+'Workforce costs'!S$11)</f>
        <v>0</v>
      </c>
      <c r="CX302" s="290">
        <f>BV302*'Workforce costs'!T$9*(1+'Workforce costs'!T$10)*(1+'Workforce costs'!T$11)</f>
        <v>0</v>
      </c>
      <c r="CY302" s="290">
        <f>BW302*'Workforce costs'!U$9*(1+'Workforce costs'!U$10)*(1+'Workforce costs'!U$11)</f>
        <v>0</v>
      </c>
      <c r="CZ302" s="290">
        <f>BX302*'Workforce costs'!V$9*(1+'Workforce costs'!V$10)*(1+'Workforce costs'!V$11)</f>
        <v>0</v>
      </c>
      <c r="DA302" s="290">
        <f>BY302*'Workforce costs'!W$9*(1+'Workforce costs'!W$10)*(1+'Workforce costs'!W$11)</f>
        <v>0</v>
      </c>
      <c r="DB302" s="290">
        <f>BZ302*'Workforce costs'!X$9*(1+'Workforce costs'!X$10)*(1+'Workforce costs'!X$11)</f>
        <v>0</v>
      </c>
      <c r="DC302" s="290">
        <f>CA302*'Workforce costs'!Y$9*(1+'Workforce costs'!Y$10)*(1+'Workforce costs'!Y$11)</f>
        <v>0</v>
      </c>
      <c r="DD302" s="290">
        <f>CB302*'Workforce costs'!Z$9*(1+'Workforce costs'!Z$10)*(1+'Workforce costs'!Z$11)</f>
        <v>0</v>
      </c>
      <c r="DE302" s="290">
        <f>CC302*'Workforce costs'!AA$9*(1+'Workforce costs'!AA$10)*(1+'Workforce costs'!AA$11)</f>
        <v>0</v>
      </c>
      <c r="DF302" s="290">
        <f>CD302*'Workforce costs'!AB$9*(1+'Workforce costs'!AB$10)*(1+'Workforce costs'!AB$11)</f>
        <v>0</v>
      </c>
    </row>
    <row r="303" spans="1:110" x14ac:dyDescent="0.3">
      <c r="A303" s="2" t="str">
        <f>Outputs!$A$4</f>
        <v>Australia</v>
      </c>
      <c r="B303" s="2" t="str">
        <f t="shared" si="35"/>
        <v>Australia 25to64</v>
      </c>
      <c r="C303" s="30">
        <f>VLOOKUP($B303,Populations!$D$15:$H$1920,3,FALSE)</f>
        <v>13966174</v>
      </c>
      <c r="D303" s="255">
        <f>IF(OR($H303="General pop",$H303="Schools",$H303="Workplace",$H303="Skills Training",$H303="Digital Supports"),1,VLOOKUP($B303,Populations!$D$15:$H$1920,5,FALSE))</f>
        <v>1</v>
      </c>
      <c r="E303" s="88">
        <f>VLOOKUP(I303,Epidemiology!$C$10:$H$47,6,FALSE)</f>
        <v>300</v>
      </c>
      <c r="F303" s="102">
        <f>'Care profiles'!R304</f>
        <v>1</v>
      </c>
      <c r="G303" s="15" t="str">
        <f>'Care profiles'!A304</f>
        <v>25to64</v>
      </c>
      <c r="H303" s="15" t="str">
        <f>'Care profiles'!B304</f>
        <v>Attempts</v>
      </c>
      <c r="I303" s="15" t="str">
        <f>'Care profiles'!C304</f>
        <v>Attempts_25-64yrs</v>
      </c>
      <c r="J303" s="15" t="str">
        <f>'Care profiles'!D304</f>
        <v>Care profile</v>
      </c>
      <c r="K303" s="15" t="str">
        <f>'Care profiles'!E304</f>
        <v>Acute Care Services</v>
      </c>
      <c r="L303" s="104">
        <f>'Care profiles'!F304</f>
        <v>0.4</v>
      </c>
      <c r="M303" s="15">
        <f>'Care profiles'!G304</f>
        <v>1</v>
      </c>
      <c r="N303" s="15">
        <f>'Care profiles'!H304</f>
        <v>90</v>
      </c>
      <c r="O303" s="15" t="str">
        <f>'Care profiles'!I304</f>
        <v>min</v>
      </c>
      <c r="P303" s="15" t="str">
        <f>'Care profiles'!J304</f>
        <v>Team</v>
      </c>
      <c r="Q303" s="15" t="str">
        <f>'Care profiles'!K304</f>
        <v>Acute Care Team</v>
      </c>
      <c r="R303" s="15" t="str">
        <f>'Care profiles'!M304</f>
        <v>N</v>
      </c>
      <c r="S303" s="15" t="str">
        <f>'Care profiles'!O304</f>
        <v>Y</v>
      </c>
      <c r="T303" s="15" t="str">
        <f>'Care profiles'!Q304</f>
        <v>N</v>
      </c>
      <c r="U303" s="30">
        <f t="shared" si="36"/>
        <v>41898.521999999997</v>
      </c>
      <c r="V303" s="30">
        <f t="shared" si="37"/>
        <v>16759.408800000001</v>
      </c>
      <c r="W303" s="30">
        <f>IF(M303="n/a",0,IF(O303="days",V303*M303*(1+(VLOOKUP(K303,'Bed parameters'!$A$9:$G$12,7,FALSE))),V303*M303))</f>
        <v>16759.408800000001</v>
      </c>
      <c r="X303" s="30">
        <f t="shared" si="38"/>
        <v>25139.113200000003</v>
      </c>
      <c r="Y303" s="30">
        <f t="shared" si="39"/>
        <v>0</v>
      </c>
      <c r="Z303" s="113">
        <f>_xlfn.IFNA(Y303/((VLOOKUP(K303,'Bed parameters'!$A$9:$G$12,3,FALSE))*(VLOOKUP(K303,'Bed parameters'!$A$9:$G$12,5,FALSE))),0)</f>
        <v>0</v>
      </c>
      <c r="AA303" s="30">
        <f t="shared" si="40"/>
        <v>25139.113200000011</v>
      </c>
      <c r="AB303" s="30">
        <f>_xlfn.IFNA(IF($O303="days",$Y303*(VLOOKUP($K303,'Bed parameters'!$A$9:$I$12,9,FALSE))*$F303*(VLOOKUP($Q303,'Workforce distribution'!$C$8:$AD$30,AB$7,FALSE)),IF($Q303="n/a",(IF($P303=AB$6,$X303*$F303,0)),$X303*$F303*(VLOOKUP($Q303,'Workforce distribution'!$C$8:$AD$30,AB$7,FALSE)))),0)</f>
        <v>0</v>
      </c>
      <c r="AC303" s="30">
        <f>_xlfn.IFNA(IF($O303="days",$Y303*(VLOOKUP($K303,'Bed parameters'!$A$9:$I$12,9,FALSE))*$F303*(VLOOKUP($Q303,'Workforce distribution'!$C$8:$AD$30,AC$7,FALSE)),IF($Q303="n/a",(IF($P303=AC$6,$X303*$F303,0)),$X303*$F303*(VLOOKUP($Q303,'Workforce distribution'!$C$8:$AD$30,AC$7,FALSE)))),0)</f>
        <v>0</v>
      </c>
      <c r="AD303" s="30">
        <f>_xlfn.IFNA(IF($O303="days",$Y303*(VLOOKUP($K303,'Bed parameters'!$A$9:$I$12,9,FALSE))*$F303*(VLOOKUP($Q303,'Workforce distribution'!$C$8:$AD$30,AD$7,FALSE)),IF($Q303="n/a",(IF($P303=AD$6,$X303*$F303,0)),$X303*$F303*(VLOOKUP($Q303,'Workforce distribution'!$C$8:$AD$30,AD$7,FALSE)))),0)</f>
        <v>0</v>
      </c>
      <c r="AE303" s="30">
        <f>_xlfn.IFNA(IF($O303="days",$Y303*(VLOOKUP($K303,'Bed parameters'!$A$9:$I$12,9,FALSE))*$F303*(VLOOKUP($Q303,'Workforce distribution'!$C$8:$AD$30,AE$7,FALSE)),IF($Q303="n/a",(IF($P303=AE$6,$X303*$F303,0)),$X303*$F303*(VLOOKUP($Q303,'Workforce distribution'!$C$8:$AD$30,AE$7,FALSE)))),0)</f>
        <v>1320.9180978617615</v>
      </c>
      <c r="AF303" s="30">
        <f>_xlfn.IFNA(IF($O303="days",$Y303*(VLOOKUP($K303,'Bed parameters'!$A$9:$I$12,9,FALSE))*$F303*(VLOOKUP($Q303,'Workforce distribution'!$C$8:$AD$30,AF$7,FALSE)),IF($Q303="n/a",(IF($P303=AF$6,$X303*$F303,0)),$X303*$F303*(VLOOKUP($Q303,'Workforce distribution'!$C$8:$AD$30,AF$7,FALSE)))),0)</f>
        <v>0</v>
      </c>
      <c r="AG303" s="30">
        <f>_xlfn.IFNA(IF($O303="days",$Y303*(VLOOKUP($K303,'Bed parameters'!$A$9:$I$12,9,FALSE))*$F303*(VLOOKUP($Q303,'Workforce distribution'!$C$8:$AD$30,AG$7,FALSE)),IF($Q303="n/a",(IF($P303=AG$6,$X303*$F303,0)),$X303*$F303*(VLOOKUP($Q303,'Workforce distribution'!$C$8:$AD$30,AG$7,FALSE)))),0)</f>
        <v>0</v>
      </c>
      <c r="AH303" s="30">
        <f>_xlfn.IFNA(IF($O303="days",$Y303*(VLOOKUP($K303,'Bed parameters'!$A$9:$I$12,9,FALSE))*$F303*(VLOOKUP($Q303,'Workforce distribution'!$C$8:$AD$30,AH$7,FALSE)),IF($Q303="n/a",(IF($P303=AH$6,$X303*$F303,0)),$X303*$F303*(VLOOKUP($Q303,'Workforce distribution'!$C$8:$AD$30,AH$7,FALSE)))),0)</f>
        <v>0</v>
      </c>
      <c r="AI303" s="30">
        <f>_xlfn.IFNA(IF($O303="days",$Y303*(VLOOKUP($K303,'Bed parameters'!$A$9:$I$12,9,FALSE))*$F303*(VLOOKUP($Q303,'Workforce distribution'!$C$8:$AD$30,AI$7,FALSE)),IF($Q303="n/a",(IF($P303=AI$6,$X303*$F303,0)),$X303*$F303*(VLOOKUP($Q303,'Workforce distribution'!$C$8:$AD$30,AI$7,FALSE)))),0)</f>
        <v>0</v>
      </c>
      <c r="AJ303" s="30">
        <f>_xlfn.IFNA(IF($O303="days",$Y303*(VLOOKUP($K303,'Bed parameters'!$A$9:$I$12,9,FALSE))*$F303*(VLOOKUP($Q303,'Workforce distribution'!$C$8:$AD$30,AJ$7,FALSE)),IF($Q303="n/a",(IF($P303=AJ$6,$X303*$F303,0)),$X303*$F303*(VLOOKUP($Q303,'Workforce distribution'!$C$8:$AD$30,AJ$7,FALSE)))),0)</f>
        <v>0</v>
      </c>
      <c r="AK303" s="30">
        <f>_xlfn.IFNA(IF($O303="days",$Y303*(VLOOKUP($K303,'Bed parameters'!$A$9:$I$12,9,FALSE))*$F303*(VLOOKUP($Q303,'Workforce distribution'!$C$8:$AD$30,AK$7,FALSE)),IF($Q303="n/a",(IF($P303=AK$6,$X303*$F303,0)),$X303*$F303*(VLOOKUP($Q303,'Workforce distribution'!$C$8:$AD$30,AK$7,FALSE)))),0)</f>
        <v>0</v>
      </c>
      <c r="AL303" s="30">
        <f>_xlfn.IFNA(IF($O303="days",$Y303*(VLOOKUP($K303,'Bed parameters'!$A$9:$I$12,9,FALSE))*$F303*(VLOOKUP($Q303,'Workforce distribution'!$C$8:$AD$30,AL$7,FALSE)),IF($Q303="n/a",(IF($P303=AL$6,$X303*$F303,0)),$X303*$F303*(VLOOKUP($Q303,'Workforce distribution'!$C$8:$AD$30,AL$7,FALSE)))),0)</f>
        <v>2222.3648334162112</v>
      </c>
      <c r="AM303" s="30">
        <f>_xlfn.IFNA(IF($O303="days",$Y303*(VLOOKUP($K303,'Bed parameters'!$A$9:$I$12,9,FALSE))*$F303*(VLOOKUP($Q303,'Workforce distribution'!$C$8:$AD$30,AM$7,FALSE)),IF($Q303="n/a",(IF($P303=AM$6,$X303*$F303,0)),$X303*$F303*(VLOOKUP($Q303,'Workforce distribution'!$C$8:$AD$30,AM$7,FALSE)))),0)</f>
        <v>15112.080867230237</v>
      </c>
      <c r="AN303" s="30">
        <f>_xlfn.IFNA(IF($O303="days",$Y303*(VLOOKUP($K303,'Bed parameters'!$A$9:$I$12,9,FALSE))*$F303*(VLOOKUP($Q303,'Workforce distribution'!$C$8:$AD$30,AN$7,FALSE)),IF($Q303="n/a",(IF($P303=AN$6,$X303*$F303,0)),$X303*$F303*(VLOOKUP($Q303,'Workforce distribution'!$C$8:$AD$30,AN$7,FALSE)))),0)</f>
        <v>527.81164793635014</v>
      </c>
      <c r="AO303" s="30">
        <f>_xlfn.IFNA(IF($O303="days",$Y303*(VLOOKUP($K303,'Bed parameters'!$A$9:$I$12,9,FALSE))*$F303*(VLOOKUP($Q303,'Workforce distribution'!$C$8:$AD$30,AO$7,FALSE)),IF($Q303="n/a",(IF($P303=AO$6,$X303*$F303,0)),$X303*$F303*(VLOOKUP($Q303,'Workforce distribution'!$C$8:$AD$30,AO$7,FALSE)))),0)</f>
        <v>1477.8726142217806</v>
      </c>
      <c r="AP303" s="30">
        <f>_xlfn.IFNA(IF($O303="days",$Y303*(VLOOKUP($K303,'Bed parameters'!$A$9:$I$12,9,FALSE))*$F303*(VLOOKUP($Q303,'Workforce distribution'!$C$8:$AD$30,AP$7,FALSE)),IF($Q303="n/a",(IF($P303=AP$6,$X303*$F303,0)),$X303*$F303*(VLOOKUP($Q303,'Workforce distribution'!$C$8:$AD$30,AP$7,FALSE)))),0)</f>
        <v>1477.8726142217806</v>
      </c>
      <c r="AQ303" s="30">
        <f>_xlfn.IFNA(IF($O303="days",$Y303*(VLOOKUP($K303,'Bed parameters'!$A$9:$I$12,9,FALSE))*$F303*(VLOOKUP($Q303,'Workforce distribution'!$C$8:$AD$30,AQ$7,FALSE)),IF($Q303="n/a",(IF($P303=AQ$6,$X303*$F303,0)),$X303*$F303*(VLOOKUP($Q303,'Workforce distribution'!$C$8:$AD$30,AQ$7,FALSE)))),0)</f>
        <v>0</v>
      </c>
      <c r="AR303" s="30">
        <f>_xlfn.IFNA(IF($O303="days",$Y303*(VLOOKUP($K303,'Bed parameters'!$A$9:$I$12,9,FALSE))*$F303*(VLOOKUP($Q303,'Workforce distribution'!$C$8:$AD$30,AR$7,FALSE)),IF($Q303="n/a",(IF($P303=AR$6,$X303*$F303,0)),$X303*$F303*(VLOOKUP($Q303,'Workforce distribution'!$C$8:$AD$30,AR$7,FALSE)))),0)</f>
        <v>0</v>
      </c>
      <c r="AS303" s="30">
        <f>_xlfn.IFNA(IF($O303="days",$Y303*(VLOOKUP($K303,'Bed parameters'!$A$9:$I$12,9,FALSE))*$F303*(VLOOKUP($Q303,'Workforce distribution'!$C$8:$AD$30,AS$7,FALSE)),IF($Q303="n/a",(IF($P303=AS$6,$X303*$F303,0)),$X303*$F303*(VLOOKUP($Q303,'Workforce distribution'!$C$8:$AD$30,AS$7,FALSE)))),0)</f>
        <v>0</v>
      </c>
      <c r="AT303" s="30">
        <f>_xlfn.IFNA(IF($O303="days",$Y303*(VLOOKUP($K303,'Bed parameters'!$A$9:$I$12,9,FALSE))*$F303*(VLOOKUP($Q303,'Workforce distribution'!$C$8:$AD$30,AT$7,FALSE)),IF($Q303="n/a",(IF($P303=AT$6,$X303*$F303,0)),$X303*$F303*(VLOOKUP($Q303,'Workforce distribution'!$C$8:$AD$30,AT$7,FALSE)))),0)</f>
        <v>0</v>
      </c>
      <c r="AU303" s="30">
        <f>_xlfn.IFNA(IF($O303="days",$Y303*(VLOOKUP($K303,'Bed parameters'!$A$9:$I$12,9,FALSE))*$F303*(VLOOKUP($Q303,'Workforce distribution'!$C$8:$AD$30,AU$7,FALSE)),IF($Q303="n/a",(IF($P303=AU$6,$X303*$F303,0)),$X303*$F303*(VLOOKUP($Q303,'Workforce distribution'!$C$8:$AD$30,AU$7,FALSE)))),0)</f>
        <v>1444.5371417205372</v>
      </c>
      <c r="AV303" s="30">
        <f>_xlfn.IFNA(IF($O303="days",$Y303*(VLOOKUP($K303,'Bed parameters'!$A$9:$I$12,9,FALSE))*$F303*(VLOOKUP($Q303,'Workforce distribution'!$C$8:$AD$30,AV$7,FALSE)),IF($Q303="n/a",(IF($P303=AV$6,$X303*$F303,0)),$X303*$F303*(VLOOKUP($Q303,'Workforce distribution'!$C$8:$AD$30,AV$7,FALSE)))),0)</f>
        <v>0</v>
      </c>
      <c r="AW303" s="30">
        <f>_xlfn.IFNA(IF($O303="days",$Y303*(VLOOKUP($K303,'Bed parameters'!$A$9:$I$12,9,FALSE))*$F303*(VLOOKUP($Q303,'Workforce distribution'!$C$8:$AD$30,AW$7,FALSE)),IF($Q303="n/a",(IF($P303=AW$6,$X303*$F303,0)),$X303*$F303*(VLOOKUP($Q303,'Workforce distribution'!$C$8:$AD$30,AW$7,FALSE)))),0)</f>
        <v>1555.6553833913479</v>
      </c>
      <c r="AX303" s="30">
        <f>_xlfn.IFNA(IF($O303="days",$Y303*(VLOOKUP($K303,'Bed parameters'!$A$9:$I$12,9,FALSE))*$F303*(VLOOKUP($Q303,'Workforce distribution'!$C$8:$AD$30,AX$7,FALSE)),IF($Q303="n/a",(IF($P303=AX$6,$X303*$F303,0)),$X303*$F303*(VLOOKUP($Q303,'Workforce distribution'!$C$8:$AD$30,AX$7,FALSE)))),0)</f>
        <v>0</v>
      </c>
      <c r="AY303" s="30">
        <f>_xlfn.IFNA(IF($O303="days",$Y303*(VLOOKUP($K303,'Bed parameters'!$A$9:$I$12,9,FALSE))*$F303*(VLOOKUP($Q303,'Workforce distribution'!$C$8:$AD$30,AY$7,FALSE)),IF($Q303="n/a",(IF($P303=AY$6,$X303*$F303,0)),$X303*$F303*(VLOOKUP($Q303,'Workforce distribution'!$C$8:$AD$30,AY$7,FALSE)))),0)</f>
        <v>0</v>
      </c>
      <c r="AZ303" s="30">
        <f>_xlfn.IFNA(IF($O303="days",$Y303*(VLOOKUP($K303,'Bed parameters'!$A$9:$I$12,9,FALSE))*$F303*(VLOOKUP($Q303,'Workforce distribution'!$C$8:$AD$30,AZ$7,FALSE)),IF($Q303="n/a",(IF($P303=AZ$6,$X303*$F303,0)),$X303*$F303*(VLOOKUP($Q303,'Workforce distribution'!$C$8:$AD$30,AZ$7,FALSE)))),0)</f>
        <v>0</v>
      </c>
      <c r="BA303" s="30">
        <f>_xlfn.IFNA(IF($O303="days",$Y303*(VLOOKUP($K303,'Bed parameters'!$A$9:$I$12,9,FALSE))*$F303*(VLOOKUP($Q303,'Workforce distribution'!$C$8:$AD$30,BA$7,FALSE)),IF($Q303="n/a",(IF($P303=BA$6,$X303*$F303,0)),$X303*$F303*(VLOOKUP($Q303,'Workforce distribution'!$C$8:$AD$30,BA$7,FALSE)))),0)</f>
        <v>0</v>
      </c>
      <c r="BB303" s="30">
        <f>_xlfn.IFNA(IF($O303="days",$Y303*(VLOOKUP($K303,'Bed parameters'!$A$9:$I$12,9,FALSE))*$F303*(VLOOKUP($Q303,'Workforce distribution'!$C$8:$AD$30,BB$7,FALSE)),IF($Q303="n/a",(IF($P303=BB$6,$X303*$F303,0)),$X303*$F303*(VLOOKUP($Q303,'Workforce distribution'!$C$8:$AD$30,BB$7,FALSE)))),0)</f>
        <v>0</v>
      </c>
      <c r="BC303" s="149">
        <f t="shared" si="41"/>
        <v>23.023503331104262</v>
      </c>
      <c r="BD303" s="288">
        <f>IF($Q303="n/a",(IF('Workforce hours'!D$30=0,0,(AB303/'Workforce hours'!D$30))),(IF(VLOOKUP($Q303,'Workforce hours'!$C$8:$AD$30,BD$7,FALSE)=0,0,(AB303/(VLOOKUP($Q303,'Workforce hours'!$C$8:$AD$30,BD$7,FALSE))))))</f>
        <v>0</v>
      </c>
      <c r="BE303" s="288">
        <f>IF($Q303="n/a",(IF('Workforce hours'!E$30=0,0,(AC303/'Workforce hours'!E$30))),(IF(VLOOKUP($Q303,'Workforce hours'!$C$8:$AD$30,BE$7,FALSE)=0,0,(AC303/(VLOOKUP($Q303,'Workforce hours'!$C$8:$AD$30,BE$7,FALSE))))))</f>
        <v>0</v>
      </c>
      <c r="BF303" s="288">
        <f>IF($Q303="n/a",(IF('Workforce hours'!F$30=0,0,(AD303/'Workforce hours'!F$30))),(IF(VLOOKUP($Q303,'Workforce hours'!$C$8:$AD$30,BF$7,FALSE)=0,0,(AD303/(VLOOKUP($Q303,'Workforce hours'!$C$8:$AD$30,BF$7,FALSE))))))</f>
        <v>0</v>
      </c>
      <c r="BG303" s="288">
        <f>IF($Q303="n/a",(IF('Workforce hours'!G$30=0,0,(AE303/'Workforce hours'!G$30))),(IF(VLOOKUP($Q303,'Workforce hours'!$C$8:$AD$30,BG$7,FALSE)=0,0,(AE303/(VLOOKUP($Q303,'Workforce hours'!$C$8:$AD$30,BG$7,FALSE))))))</f>
        <v>1.1492966446954298</v>
      </c>
      <c r="BH303" s="288">
        <f>IF($Q303="n/a",(IF('Workforce hours'!H$30=0,0,(AF303/'Workforce hours'!H$30))),(IF(VLOOKUP($Q303,'Workforce hours'!$C$8:$AD$30,BH$7,FALSE)=0,0,(AF303/(VLOOKUP($Q303,'Workforce hours'!$C$8:$AD$30,BH$7,FALSE))))))</f>
        <v>0</v>
      </c>
      <c r="BI303" s="288">
        <f>IF($Q303="n/a",(IF('Workforce hours'!I$30=0,0,(AG303/'Workforce hours'!I$30))),(IF(VLOOKUP($Q303,'Workforce hours'!$C$8:$AD$30,BI$7,FALSE)=0,0,(AG303/(VLOOKUP($Q303,'Workforce hours'!$C$8:$AD$30,BI$7,FALSE))))))</f>
        <v>0</v>
      </c>
      <c r="BJ303" s="288">
        <f>IF($Q303="n/a",(IF('Workforce hours'!J$30=0,0,(AH303/'Workforce hours'!J$30))),(IF(VLOOKUP($Q303,'Workforce hours'!$C$8:$AD$30,BJ$7,FALSE)=0,0,(AH303/(VLOOKUP($Q303,'Workforce hours'!$C$8:$AD$30,BJ$7,FALSE))))))</f>
        <v>0</v>
      </c>
      <c r="BK303" s="288">
        <f>IF($Q303="n/a",(IF('Workforce hours'!K$30=0,0,(AI303/'Workforce hours'!K$30))),(IF(VLOOKUP($Q303,'Workforce hours'!$C$8:$AD$30,BK$7,FALSE)=0,0,(AI303/(VLOOKUP($Q303,'Workforce hours'!$C$8:$AD$30,BK$7,FALSE))))))</f>
        <v>0</v>
      </c>
      <c r="BL303" s="288">
        <f>IF($Q303="n/a",(IF('Workforce hours'!L$30=0,0,(AJ303/'Workforce hours'!L$30))),(IF(VLOOKUP($Q303,'Workforce hours'!$C$8:$AD$30,BL$7,FALSE)=0,0,(AJ303/(VLOOKUP($Q303,'Workforce hours'!$C$8:$AD$30,BL$7,FALSE))))))</f>
        <v>0</v>
      </c>
      <c r="BM303" s="288">
        <f>IF($Q303="n/a",(IF('Workforce hours'!M$30=0,0,(AK303/'Workforce hours'!M$30))),(IF(VLOOKUP($Q303,'Workforce hours'!$C$8:$AD$30,BM$7,FALSE)=0,0,(AK303/(VLOOKUP($Q303,'Workforce hours'!$C$8:$AD$30,BM$7,FALSE))))))</f>
        <v>0</v>
      </c>
      <c r="BN303" s="288">
        <f>IF($Q303="n/a",(IF('Workforce hours'!N$30=0,0,(AL303/'Workforce hours'!N$30))),(IF(VLOOKUP($Q303,'Workforce hours'!$C$8:$AD$30,BN$7,FALSE)=0,0,(AL303/(VLOOKUP($Q303,'Workforce hours'!$C$8:$AD$30,BN$7,FALSE))))))</f>
        <v>2.0232661631458049</v>
      </c>
      <c r="BO303" s="288">
        <f>IF($Q303="n/a",(IF('Workforce hours'!O$30=0,0,(AM303/'Workforce hours'!O$30))),(IF(VLOOKUP($Q303,'Workforce hours'!$C$8:$AD$30,BO$7,FALSE)=0,0,(AM303/(VLOOKUP($Q303,'Workforce hours'!$C$8:$AD$30,BO$7,FALSE))))))</f>
        <v>14.283935565693758</v>
      </c>
      <c r="BP303" s="288">
        <f>IF($Q303="n/a",(IF('Workforce hours'!P$30=0,0,(AN303/'Workforce hours'!P$30))),(IF(VLOOKUP($Q303,'Workforce hours'!$C$8:$AD$30,BP$7,FALSE)=0,0,(AN303/(VLOOKUP($Q303,'Workforce hours'!$C$8:$AD$30,BP$7,FALSE))))))</f>
        <v>0.45923525234938273</v>
      </c>
      <c r="BQ303" s="288">
        <f>IF($Q303="n/a",(IF('Workforce hours'!Q$30=0,0,(AO303/'Workforce hours'!Q$30))),(IF(VLOOKUP($Q303,'Workforce hours'!$C$8:$AD$30,BQ$7,FALSE)=0,0,(AO303/(VLOOKUP($Q303,'Workforce hours'!$C$8:$AD$30,BQ$7,FALSE))))))</f>
        <v>1.2858587065782716</v>
      </c>
      <c r="BR303" s="288">
        <f>IF($Q303="n/a",(IF('Workforce hours'!R$30=0,0,(AP303/'Workforce hours'!R$30))),(IF(VLOOKUP($Q303,'Workforce hours'!$C$8:$AD$30,BR$7,FALSE)=0,0,(AP303/(VLOOKUP($Q303,'Workforce hours'!$C$8:$AD$30,BR$7,FALSE))))))</f>
        <v>1.2858587065782716</v>
      </c>
      <c r="BS303" s="288">
        <f>IF($Q303="n/a",(IF('Workforce hours'!S$30=0,0,(AQ303/'Workforce hours'!S$30))),(IF(VLOOKUP($Q303,'Workforce hours'!$C$8:$AD$30,BS$7,FALSE)=0,0,(AQ303/(VLOOKUP($Q303,'Workforce hours'!$C$8:$AD$30,BS$7,FALSE))))))</f>
        <v>0</v>
      </c>
      <c r="BT303" s="288">
        <f>IF($Q303="n/a",(IF('Workforce hours'!T$30=0,0,(AR303/'Workforce hours'!T$30))),(IF(VLOOKUP($Q303,'Workforce hours'!$C$8:$AD$30,BT$7,FALSE)=0,0,(AR303/(VLOOKUP($Q303,'Workforce hours'!$C$8:$AD$30,BT$7,FALSE))))))</f>
        <v>0</v>
      </c>
      <c r="BU303" s="288">
        <f>IF($Q303="n/a",(IF('Workforce hours'!U$30=0,0,(AS303/'Workforce hours'!U$30))),(IF(VLOOKUP($Q303,'Workforce hours'!$C$8:$AD$30,BU$7,FALSE)=0,0,(AS303/(VLOOKUP($Q303,'Workforce hours'!$C$8:$AD$30,BU$7,FALSE))))))</f>
        <v>0</v>
      </c>
      <c r="BV303" s="288">
        <f>IF($Q303="n/a",(IF('Workforce hours'!V$30=0,0,(AT303/'Workforce hours'!V$30))),(IF(VLOOKUP($Q303,'Workforce hours'!$C$8:$AD$30,BV$7,FALSE)=0,0,(AT303/(VLOOKUP($Q303,'Workforce hours'!$C$8:$AD$30,BV$7,FALSE))))))</f>
        <v>0</v>
      </c>
      <c r="BW303" s="288">
        <f>IF($Q303="n/a",(IF('Workforce hours'!W$30=0,0,(AU303/'Workforce hours'!W$30))),(IF(VLOOKUP($Q303,'Workforce hours'!$C$8:$AD$30,BW$7,FALSE)=0,0,(AU303/(VLOOKUP($Q303,'Workforce hours'!$C$8:$AD$30,BW$7,FALSE))))))</f>
        <v>1.221062214697167</v>
      </c>
      <c r="BX303" s="288">
        <f>IF($Q303="n/a",(IF('Workforce hours'!X$30=0,0,(AV303/'Workforce hours'!X$30))),(IF(VLOOKUP($Q303,'Workforce hours'!$C$8:$AD$30,BX$7,FALSE)=0,0,(AV303/(VLOOKUP($Q303,'Workforce hours'!$C$8:$AD$30,BX$7,FALSE))))))</f>
        <v>0</v>
      </c>
      <c r="BY303" s="288">
        <f>IF($Q303="n/a",(IF('Workforce hours'!Y$30=0,0,(AW303/'Workforce hours'!Y$30))),(IF(VLOOKUP($Q303,'Workforce hours'!$C$8:$AD$30,BY$7,FALSE)=0,0,(AW303/(VLOOKUP($Q303,'Workforce hours'!$C$8:$AD$30,BY$7,FALSE))))))</f>
        <v>1.3149900773661798</v>
      </c>
      <c r="BZ303" s="288">
        <f>IF($Q303="n/a",(IF('Workforce hours'!Z$30=0,0,(AX303/'Workforce hours'!Z$30))),(IF(VLOOKUP($Q303,'Workforce hours'!$C$8:$AD$30,BZ$7,FALSE)=0,0,(AX303/(VLOOKUP($Q303,'Workforce hours'!$C$8:$AD$30,BZ$7,FALSE))))))</f>
        <v>0</v>
      </c>
      <c r="CA303" s="288">
        <f>IF($Q303="n/a",(IF('Workforce hours'!AA$30=0,0,(AY303/'Workforce hours'!AA$30))),(IF(VLOOKUP($Q303,'Workforce hours'!$C$8:$AD$30,CA$7,FALSE)=0,0,(AY303/(VLOOKUP($Q303,'Workforce hours'!$C$8:$AD$30,CA$7,FALSE))))))</f>
        <v>0</v>
      </c>
      <c r="CB303" s="288">
        <f>IF($Q303="n/a",(IF('Workforce hours'!AB$30=0,0,(AZ303/'Workforce hours'!AB$30))),(IF(VLOOKUP($Q303,'Workforce hours'!$C$8:$AD$30,CB$7,FALSE)=0,0,(AZ303/(VLOOKUP($Q303,'Workforce hours'!$C$8:$AD$30,CB$7,FALSE))))))</f>
        <v>0</v>
      </c>
      <c r="CC303" s="288">
        <f>IF($Q303="n/a",(IF('Workforce hours'!AC$30=0,0,(BA303/'Workforce hours'!AC$30))),(IF(VLOOKUP($Q303,'Workforce hours'!$C$8:$AD$30,CC$7,FALSE)=0,0,(BA303/(VLOOKUP($Q303,'Workforce hours'!$C$8:$AD$30,CC$7,FALSE))))))</f>
        <v>0</v>
      </c>
      <c r="CD303" s="288">
        <f>IF($Q303="n/a",(IF('Workforce hours'!AD$30=0,0,(BB303/'Workforce hours'!AD$30))),(IF(VLOOKUP($Q303,'Workforce hours'!$C$8:$AD$30,CD$7,FALSE)=0,0,(BB303/(VLOOKUP($Q303,'Workforce hours'!$C$8:$AD$30,CD$7,FALSE))))))</f>
        <v>0</v>
      </c>
      <c r="CE303" s="289">
        <f t="shared" si="42"/>
        <v>0</v>
      </c>
      <c r="CF303" s="290">
        <f>BD303*'Workforce costs'!B$9*(1+'Workforce costs'!B$10)*(1+'Workforce costs'!B$11)</f>
        <v>0</v>
      </c>
      <c r="CG303" s="290">
        <f>BE303*'Workforce costs'!C$9*(1+'Workforce costs'!C$10)*(1+'Workforce costs'!C$11)</f>
        <v>0</v>
      </c>
      <c r="CH303" s="290">
        <f>BF303*'Workforce costs'!D$9*(1+'Workforce costs'!D$10)*(1+'Workforce costs'!D$11)</f>
        <v>0</v>
      </c>
      <c r="CI303" s="290">
        <f>BG303*'Workforce costs'!E$9*(1+'Workforce costs'!E$10)*(1+'Workforce costs'!E$11)</f>
        <v>0</v>
      </c>
      <c r="CJ303" s="290">
        <f>BH303*'Workforce costs'!F$9*(1+'Workforce costs'!F$10)*(1+'Workforce costs'!F$11)</f>
        <v>0</v>
      </c>
      <c r="CK303" s="290">
        <f>BI303*'Workforce costs'!G$9*(1+'Workforce costs'!G$10)*(1+'Workforce costs'!G$11)</f>
        <v>0</v>
      </c>
      <c r="CL303" s="290">
        <f>BJ303*'Workforce costs'!H$9*(1+'Workforce costs'!H$10)*(1+'Workforce costs'!H$11)</f>
        <v>0</v>
      </c>
      <c r="CM303" s="290">
        <f>BK303*'Workforce costs'!I$9*(1+'Workforce costs'!I$10)*(1+'Workforce costs'!I$11)</f>
        <v>0</v>
      </c>
      <c r="CN303" s="290">
        <f>BL303*'Workforce costs'!J$9*(1+'Workforce costs'!J$10)*(1+'Workforce costs'!J$11)</f>
        <v>0</v>
      </c>
      <c r="CO303" s="290">
        <f>BM303*'Workforce costs'!K$9*(1+'Workforce costs'!K$10)*(1+'Workforce costs'!K$11)</f>
        <v>0</v>
      </c>
      <c r="CP303" s="290">
        <f>BN303*'Workforce costs'!L$9*(1+'Workforce costs'!L$10)*(1+'Workforce costs'!L$11)</f>
        <v>0</v>
      </c>
      <c r="CQ303" s="290">
        <f>BO303*'Workforce costs'!M$9*(1+'Workforce costs'!M$10)*(1+'Workforce costs'!M$11)</f>
        <v>0</v>
      </c>
      <c r="CR303" s="290">
        <f>BP303*'Workforce costs'!N$9*(1+'Workforce costs'!N$10)*(1+'Workforce costs'!N$11)</f>
        <v>0</v>
      </c>
      <c r="CS303" s="290">
        <f>BQ303*'Workforce costs'!O$9*(1+'Workforce costs'!O$10)*(1+'Workforce costs'!O$11)</f>
        <v>0</v>
      </c>
      <c r="CT303" s="290">
        <f>BR303*'Workforce costs'!P$9*(1+'Workforce costs'!P$10)*(1+'Workforce costs'!P$11)</f>
        <v>0</v>
      </c>
      <c r="CU303" s="290">
        <f>BS303*'Workforce costs'!Q$9*(1+'Workforce costs'!Q$10)*(1+'Workforce costs'!Q$11)</f>
        <v>0</v>
      </c>
      <c r="CV303" s="290">
        <f>BT303*'Workforce costs'!R$9*(1+'Workforce costs'!R$10)*(1+'Workforce costs'!R$11)</f>
        <v>0</v>
      </c>
      <c r="CW303" s="290">
        <f>BU303*'Workforce costs'!S$9*(1+'Workforce costs'!S$10)*(1+'Workforce costs'!S$11)</f>
        <v>0</v>
      </c>
      <c r="CX303" s="290">
        <f>BV303*'Workforce costs'!T$9*(1+'Workforce costs'!T$10)*(1+'Workforce costs'!T$11)</f>
        <v>0</v>
      </c>
      <c r="CY303" s="290">
        <f>BW303*'Workforce costs'!U$9*(1+'Workforce costs'!U$10)*(1+'Workforce costs'!U$11)</f>
        <v>0</v>
      </c>
      <c r="CZ303" s="290">
        <f>BX303*'Workforce costs'!V$9*(1+'Workforce costs'!V$10)*(1+'Workforce costs'!V$11)</f>
        <v>0</v>
      </c>
      <c r="DA303" s="290">
        <f>BY303*'Workforce costs'!W$9*(1+'Workforce costs'!W$10)*(1+'Workforce costs'!W$11)</f>
        <v>0</v>
      </c>
      <c r="DB303" s="290">
        <f>BZ303*'Workforce costs'!X$9*(1+'Workforce costs'!X$10)*(1+'Workforce costs'!X$11)</f>
        <v>0</v>
      </c>
      <c r="DC303" s="290">
        <f>CA303*'Workforce costs'!Y$9*(1+'Workforce costs'!Y$10)*(1+'Workforce costs'!Y$11)</f>
        <v>0</v>
      </c>
      <c r="DD303" s="290">
        <f>CB303*'Workforce costs'!Z$9*(1+'Workforce costs'!Z$10)*(1+'Workforce costs'!Z$11)</f>
        <v>0</v>
      </c>
      <c r="DE303" s="290">
        <f>CC303*'Workforce costs'!AA$9*(1+'Workforce costs'!AA$10)*(1+'Workforce costs'!AA$11)</f>
        <v>0</v>
      </c>
      <c r="DF303" s="290">
        <f>CD303*'Workforce costs'!AB$9*(1+'Workforce costs'!AB$10)*(1+'Workforce costs'!AB$11)</f>
        <v>0</v>
      </c>
    </row>
    <row r="304" spans="1:110" x14ac:dyDescent="0.3">
      <c r="A304" s="2" t="str">
        <f>Outputs!$A$4</f>
        <v>Australia</v>
      </c>
      <c r="B304" s="2" t="str">
        <f t="shared" si="35"/>
        <v>Australia 25to64</v>
      </c>
      <c r="C304" s="30">
        <f>VLOOKUP($B304,Populations!$D$15:$H$1920,3,FALSE)</f>
        <v>13966174</v>
      </c>
      <c r="D304" s="255">
        <f>IF(OR($H304="General pop",$H304="Schools",$H304="Workplace",$H304="Skills Training",$H304="Digital Supports"),1,VLOOKUP($B304,Populations!$D$15:$H$1920,5,FALSE))</f>
        <v>1</v>
      </c>
      <c r="E304" s="88">
        <f>VLOOKUP(I304,Epidemiology!$C$10:$H$47,6,FALSE)</f>
        <v>300</v>
      </c>
      <c r="F304" s="102">
        <f>'Care profiles'!R305</f>
        <v>1</v>
      </c>
      <c r="G304" s="15" t="str">
        <f>'Care profiles'!A305</f>
        <v>25to64</v>
      </c>
      <c r="H304" s="15" t="str">
        <f>'Care profiles'!B305</f>
        <v>Attempts</v>
      </c>
      <c r="I304" s="15" t="str">
        <f>'Care profiles'!C305</f>
        <v>Attempts_25-64yrs</v>
      </c>
      <c r="J304" s="15" t="str">
        <f>'Care profiles'!D305</f>
        <v>Care profile</v>
      </c>
      <c r="K304" s="15" t="str">
        <f>'Care profiles'!E305</f>
        <v>Acute Care Services</v>
      </c>
      <c r="L304" s="104">
        <f>'Care profiles'!F305</f>
        <v>0.04</v>
      </c>
      <c r="M304" s="15">
        <f>'Care profiles'!G305</f>
        <v>8</v>
      </c>
      <c r="N304" s="15">
        <f>'Care profiles'!H305</f>
        <v>90</v>
      </c>
      <c r="O304" s="15" t="str">
        <f>'Care profiles'!I305</f>
        <v>min</v>
      </c>
      <c r="P304" s="15" t="str">
        <f>'Care profiles'!J305</f>
        <v>Team</v>
      </c>
      <c r="Q304" s="15" t="str">
        <f>'Care profiles'!K305</f>
        <v>Acute Care Team</v>
      </c>
      <c r="R304" s="15" t="str">
        <f>'Care profiles'!M305</f>
        <v>N</v>
      </c>
      <c r="S304" s="15" t="str">
        <f>'Care profiles'!O305</f>
        <v>Y</v>
      </c>
      <c r="T304" s="15" t="str">
        <f>'Care profiles'!Q305</f>
        <v>N</v>
      </c>
      <c r="U304" s="30">
        <f t="shared" si="36"/>
        <v>41898.521999999997</v>
      </c>
      <c r="V304" s="30">
        <f t="shared" si="37"/>
        <v>1675.9408799999999</v>
      </c>
      <c r="W304" s="30">
        <f>IF(M304="n/a",0,IF(O304="days",V304*M304*(1+(VLOOKUP(K304,'Bed parameters'!$A$9:$G$12,7,FALSE))),V304*M304))</f>
        <v>13407.527039999999</v>
      </c>
      <c r="X304" s="30">
        <f t="shared" si="38"/>
        <v>20111.290559999998</v>
      </c>
      <c r="Y304" s="30">
        <f t="shared" si="39"/>
        <v>0</v>
      </c>
      <c r="Z304" s="113">
        <f>_xlfn.IFNA(Y304/((VLOOKUP(K304,'Bed parameters'!$A$9:$G$12,3,FALSE))*(VLOOKUP(K304,'Bed parameters'!$A$9:$G$12,5,FALSE))),0)</f>
        <v>0</v>
      </c>
      <c r="AA304" s="30">
        <f t="shared" si="40"/>
        <v>20111.290560000001</v>
      </c>
      <c r="AB304" s="30">
        <f>_xlfn.IFNA(IF($O304="days",$Y304*(VLOOKUP($K304,'Bed parameters'!$A$9:$I$12,9,FALSE))*$F304*(VLOOKUP($Q304,'Workforce distribution'!$C$8:$AD$30,AB$7,FALSE)),IF($Q304="n/a",(IF($P304=AB$6,$X304*$F304,0)),$X304*$F304*(VLOOKUP($Q304,'Workforce distribution'!$C$8:$AD$30,AB$7,FALSE)))),0)</f>
        <v>0</v>
      </c>
      <c r="AC304" s="30">
        <f>_xlfn.IFNA(IF($O304="days",$Y304*(VLOOKUP($K304,'Bed parameters'!$A$9:$I$12,9,FALSE))*$F304*(VLOOKUP($Q304,'Workforce distribution'!$C$8:$AD$30,AC$7,FALSE)),IF($Q304="n/a",(IF($P304=AC$6,$X304*$F304,0)),$X304*$F304*(VLOOKUP($Q304,'Workforce distribution'!$C$8:$AD$30,AC$7,FALSE)))),0)</f>
        <v>0</v>
      </c>
      <c r="AD304" s="30">
        <f>_xlfn.IFNA(IF($O304="days",$Y304*(VLOOKUP($K304,'Bed parameters'!$A$9:$I$12,9,FALSE))*$F304*(VLOOKUP($Q304,'Workforce distribution'!$C$8:$AD$30,AD$7,FALSE)),IF($Q304="n/a",(IF($P304=AD$6,$X304*$F304,0)),$X304*$F304*(VLOOKUP($Q304,'Workforce distribution'!$C$8:$AD$30,AD$7,FALSE)))),0)</f>
        <v>0</v>
      </c>
      <c r="AE304" s="30">
        <f>_xlfn.IFNA(IF($O304="days",$Y304*(VLOOKUP($K304,'Bed parameters'!$A$9:$I$12,9,FALSE))*$F304*(VLOOKUP($Q304,'Workforce distribution'!$C$8:$AD$30,AE$7,FALSE)),IF($Q304="n/a",(IF($P304=AE$6,$X304*$F304,0)),$X304*$F304*(VLOOKUP($Q304,'Workforce distribution'!$C$8:$AD$30,AE$7,FALSE)))),0)</f>
        <v>1056.734478289409</v>
      </c>
      <c r="AF304" s="30">
        <f>_xlfn.IFNA(IF($O304="days",$Y304*(VLOOKUP($K304,'Bed parameters'!$A$9:$I$12,9,FALSE))*$F304*(VLOOKUP($Q304,'Workforce distribution'!$C$8:$AD$30,AF$7,FALSE)),IF($Q304="n/a",(IF($P304=AF$6,$X304*$F304,0)),$X304*$F304*(VLOOKUP($Q304,'Workforce distribution'!$C$8:$AD$30,AF$7,FALSE)))),0)</f>
        <v>0</v>
      </c>
      <c r="AG304" s="30">
        <f>_xlfn.IFNA(IF($O304="days",$Y304*(VLOOKUP($K304,'Bed parameters'!$A$9:$I$12,9,FALSE))*$F304*(VLOOKUP($Q304,'Workforce distribution'!$C$8:$AD$30,AG$7,FALSE)),IF($Q304="n/a",(IF($P304=AG$6,$X304*$F304,0)),$X304*$F304*(VLOOKUP($Q304,'Workforce distribution'!$C$8:$AD$30,AG$7,FALSE)))),0)</f>
        <v>0</v>
      </c>
      <c r="AH304" s="30">
        <f>_xlfn.IFNA(IF($O304="days",$Y304*(VLOOKUP($K304,'Bed parameters'!$A$9:$I$12,9,FALSE))*$F304*(VLOOKUP($Q304,'Workforce distribution'!$C$8:$AD$30,AH$7,FALSE)),IF($Q304="n/a",(IF($P304=AH$6,$X304*$F304,0)),$X304*$F304*(VLOOKUP($Q304,'Workforce distribution'!$C$8:$AD$30,AH$7,FALSE)))),0)</f>
        <v>0</v>
      </c>
      <c r="AI304" s="30">
        <f>_xlfn.IFNA(IF($O304="days",$Y304*(VLOOKUP($K304,'Bed parameters'!$A$9:$I$12,9,FALSE))*$F304*(VLOOKUP($Q304,'Workforce distribution'!$C$8:$AD$30,AI$7,FALSE)),IF($Q304="n/a",(IF($P304=AI$6,$X304*$F304,0)),$X304*$F304*(VLOOKUP($Q304,'Workforce distribution'!$C$8:$AD$30,AI$7,FALSE)))),0)</f>
        <v>0</v>
      </c>
      <c r="AJ304" s="30">
        <f>_xlfn.IFNA(IF($O304="days",$Y304*(VLOOKUP($K304,'Bed parameters'!$A$9:$I$12,9,FALSE))*$F304*(VLOOKUP($Q304,'Workforce distribution'!$C$8:$AD$30,AJ$7,FALSE)),IF($Q304="n/a",(IF($P304=AJ$6,$X304*$F304,0)),$X304*$F304*(VLOOKUP($Q304,'Workforce distribution'!$C$8:$AD$30,AJ$7,FALSE)))),0)</f>
        <v>0</v>
      </c>
      <c r="AK304" s="30">
        <f>_xlfn.IFNA(IF($O304="days",$Y304*(VLOOKUP($K304,'Bed parameters'!$A$9:$I$12,9,FALSE))*$F304*(VLOOKUP($Q304,'Workforce distribution'!$C$8:$AD$30,AK$7,FALSE)),IF($Q304="n/a",(IF($P304=AK$6,$X304*$F304,0)),$X304*$F304*(VLOOKUP($Q304,'Workforce distribution'!$C$8:$AD$30,AK$7,FALSE)))),0)</f>
        <v>0</v>
      </c>
      <c r="AL304" s="30">
        <f>_xlfn.IFNA(IF($O304="days",$Y304*(VLOOKUP($K304,'Bed parameters'!$A$9:$I$12,9,FALSE))*$F304*(VLOOKUP($Q304,'Workforce distribution'!$C$8:$AD$30,AL$7,FALSE)),IF($Q304="n/a",(IF($P304=AL$6,$X304*$F304,0)),$X304*$F304*(VLOOKUP($Q304,'Workforce distribution'!$C$8:$AD$30,AL$7,FALSE)))),0)</f>
        <v>1777.8918667329683</v>
      </c>
      <c r="AM304" s="30">
        <f>_xlfn.IFNA(IF($O304="days",$Y304*(VLOOKUP($K304,'Bed parameters'!$A$9:$I$12,9,FALSE))*$F304*(VLOOKUP($Q304,'Workforce distribution'!$C$8:$AD$30,AM$7,FALSE)),IF($Q304="n/a",(IF($P304=AM$6,$X304*$F304,0)),$X304*$F304*(VLOOKUP($Q304,'Workforce distribution'!$C$8:$AD$30,AM$7,FALSE)))),0)</f>
        <v>12089.664693784187</v>
      </c>
      <c r="AN304" s="30">
        <f>_xlfn.IFNA(IF($O304="days",$Y304*(VLOOKUP($K304,'Bed parameters'!$A$9:$I$12,9,FALSE))*$F304*(VLOOKUP($Q304,'Workforce distribution'!$C$8:$AD$30,AN$7,FALSE)),IF($Q304="n/a",(IF($P304=AN$6,$X304*$F304,0)),$X304*$F304*(VLOOKUP($Q304,'Workforce distribution'!$C$8:$AD$30,AN$7,FALSE)))),0)</f>
        <v>422.24931834908</v>
      </c>
      <c r="AO304" s="30">
        <f>_xlfn.IFNA(IF($O304="days",$Y304*(VLOOKUP($K304,'Bed parameters'!$A$9:$I$12,9,FALSE))*$F304*(VLOOKUP($Q304,'Workforce distribution'!$C$8:$AD$30,AO$7,FALSE)),IF($Q304="n/a",(IF($P304=AO$6,$X304*$F304,0)),$X304*$F304*(VLOOKUP($Q304,'Workforce distribution'!$C$8:$AD$30,AO$7,FALSE)))),0)</f>
        <v>1182.2980913774243</v>
      </c>
      <c r="AP304" s="30">
        <f>_xlfn.IFNA(IF($O304="days",$Y304*(VLOOKUP($K304,'Bed parameters'!$A$9:$I$12,9,FALSE))*$F304*(VLOOKUP($Q304,'Workforce distribution'!$C$8:$AD$30,AP$7,FALSE)),IF($Q304="n/a",(IF($P304=AP$6,$X304*$F304,0)),$X304*$F304*(VLOOKUP($Q304,'Workforce distribution'!$C$8:$AD$30,AP$7,FALSE)))),0)</f>
        <v>1182.2980913774243</v>
      </c>
      <c r="AQ304" s="30">
        <f>_xlfn.IFNA(IF($O304="days",$Y304*(VLOOKUP($K304,'Bed parameters'!$A$9:$I$12,9,FALSE))*$F304*(VLOOKUP($Q304,'Workforce distribution'!$C$8:$AD$30,AQ$7,FALSE)),IF($Q304="n/a",(IF($P304=AQ$6,$X304*$F304,0)),$X304*$F304*(VLOOKUP($Q304,'Workforce distribution'!$C$8:$AD$30,AQ$7,FALSE)))),0)</f>
        <v>0</v>
      </c>
      <c r="AR304" s="30">
        <f>_xlfn.IFNA(IF($O304="days",$Y304*(VLOOKUP($K304,'Bed parameters'!$A$9:$I$12,9,FALSE))*$F304*(VLOOKUP($Q304,'Workforce distribution'!$C$8:$AD$30,AR$7,FALSE)),IF($Q304="n/a",(IF($P304=AR$6,$X304*$F304,0)),$X304*$F304*(VLOOKUP($Q304,'Workforce distribution'!$C$8:$AD$30,AR$7,FALSE)))),0)</f>
        <v>0</v>
      </c>
      <c r="AS304" s="30">
        <f>_xlfn.IFNA(IF($O304="days",$Y304*(VLOOKUP($K304,'Bed parameters'!$A$9:$I$12,9,FALSE))*$F304*(VLOOKUP($Q304,'Workforce distribution'!$C$8:$AD$30,AS$7,FALSE)),IF($Q304="n/a",(IF($P304=AS$6,$X304*$F304,0)),$X304*$F304*(VLOOKUP($Q304,'Workforce distribution'!$C$8:$AD$30,AS$7,FALSE)))),0)</f>
        <v>0</v>
      </c>
      <c r="AT304" s="30">
        <f>_xlfn.IFNA(IF($O304="days",$Y304*(VLOOKUP($K304,'Bed parameters'!$A$9:$I$12,9,FALSE))*$F304*(VLOOKUP($Q304,'Workforce distribution'!$C$8:$AD$30,AT$7,FALSE)),IF($Q304="n/a",(IF($P304=AT$6,$X304*$F304,0)),$X304*$F304*(VLOOKUP($Q304,'Workforce distribution'!$C$8:$AD$30,AT$7,FALSE)))),0)</f>
        <v>0</v>
      </c>
      <c r="AU304" s="30">
        <f>_xlfn.IFNA(IF($O304="days",$Y304*(VLOOKUP($K304,'Bed parameters'!$A$9:$I$12,9,FALSE))*$F304*(VLOOKUP($Q304,'Workforce distribution'!$C$8:$AD$30,AU$7,FALSE)),IF($Q304="n/a",(IF($P304=AU$6,$X304*$F304,0)),$X304*$F304*(VLOOKUP($Q304,'Workforce distribution'!$C$8:$AD$30,AU$7,FALSE)))),0)</f>
        <v>1155.6297133764294</v>
      </c>
      <c r="AV304" s="30">
        <f>_xlfn.IFNA(IF($O304="days",$Y304*(VLOOKUP($K304,'Bed parameters'!$A$9:$I$12,9,FALSE))*$F304*(VLOOKUP($Q304,'Workforce distribution'!$C$8:$AD$30,AV$7,FALSE)),IF($Q304="n/a",(IF($P304=AV$6,$X304*$F304,0)),$X304*$F304*(VLOOKUP($Q304,'Workforce distribution'!$C$8:$AD$30,AV$7,FALSE)))),0)</f>
        <v>0</v>
      </c>
      <c r="AW304" s="30">
        <f>_xlfn.IFNA(IF($O304="days",$Y304*(VLOOKUP($K304,'Bed parameters'!$A$9:$I$12,9,FALSE))*$F304*(VLOOKUP($Q304,'Workforce distribution'!$C$8:$AD$30,AW$7,FALSE)),IF($Q304="n/a",(IF($P304=AW$6,$X304*$F304,0)),$X304*$F304*(VLOOKUP($Q304,'Workforce distribution'!$C$8:$AD$30,AW$7,FALSE)))),0)</f>
        <v>1244.524306713078</v>
      </c>
      <c r="AX304" s="30">
        <f>_xlfn.IFNA(IF($O304="days",$Y304*(VLOOKUP($K304,'Bed parameters'!$A$9:$I$12,9,FALSE))*$F304*(VLOOKUP($Q304,'Workforce distribution'!$C$8:$AD$30,AX$7,FALSE)),IF($Q304="n/a",(IF($P304=AX$6,$X304*$F304,0)),$X304*$F304*(VLOOKUP($Q304,'Workforce distribution'!$C$8:$AD$30,AX$7,FALSE)))),0)</f>
        <v>0</v>
      </c>
      <c r="AY304" s="30">
        <f>_xlfn.IFNA(IF($O304="days",$Y304*(VLOOKUP($K304,'Bed parameters'!$A$9:$I$12,9,FALSE))*$F304*(VLOOKUP($Q304,'Workforce distribution'!$C$8:$AD$30,AY$7,FALSE)),IF($Q304="n/a",(IF($P304=AY$6,$X304*$F304,0)),$X304*$F304*(VLOOKUP($Q304,'Workforce distribution'!$C$8:$AD$30,AY$7,FALSE)))),0)</f>
        <v>0</v>
      </c>
      <c r="AZ304" s="30">
        <f>_xlfn.IFNA(IF($O304="days",$Y304*(VLOOKUP($K304,'Bed parameters'!$A$9:$I$12,9,FALSE))*$F304*(VLOOKUP($Q304,'Workforce distribution'!$C$8:$AD$30,AZ$7,FALSE)),IF($Q304="n/a",(IF($P304=AZ$6,$X304*$F304,0)),$X304*$F304*(VLOOKUP($Q304,'Workforce distribution'!$C$8:$AD$30,AZ$7,FALSE)))),0)</f>
        <v>0</v>
      </c>
      <c r="BA304" s="30">
        <f>_xlfn.IFNA(IF($O304="days",$Y304*(VLOOKUP($K304,'Bed parameters'!$A$9:$I$12,9,FALSE))*$F304*(VLOOKUP($Q304,'Workforce distribution'!$C$8:$AD$30,BA$7,FALSE)),IF($Q304="n/a",(IF($P304=BA$6,$X304*$F304,0)),$X304*$F304*(VLOOKUP($Q304,'Workforce distribution'!$C$8:$AD$30,BA$7,FALSE)))),0)</f>
        <v>0</v>
      </c>
      <c r="BB304" s="30">
        <f>_xlfn.IFNA(IF($O304="days",$Y304*(VLOOKUP($K304,'Bed parameters'!$A$9:$I$12,9,FALSE))*$F304*(VLOOKUP($Q304,'Workforce distribution'!$C$8:$AD$30,BB$7,FALSE)),IF($Q304="n/a",(IF($P304=BB$6,$X304*$F304,0)),$X304*$F304*(VLOOKUP($Q304,'Workforce distribution'!$C$8:$AD$30,BB$7,FALSE)))),0)</f>
        <v>0</v>
      </c>
      <c r="BC304" s="149">
        <f t="shared" si="41"/>
        <v>18.418802664883408</v>
      </c>
      <c r="BD304" s="288">
        <f>IF($Q304="n/a",(IF('Workforce hours'!D$30=0,0,(AB304/'Workforce hours'!D$30))),(IF(VLOOKUP($Q304,'Workforce hours'!$C$8:$AD$30,BD$7,FALSE)=0,0,(AB304/(VLOOKUP($Q304,'Workforce hours'!$C$8:$AD$30,BD$7,FALSE))))))</f>
        <v>0</v>
      </c>
      <c r="BE304" s="288">
        <f>IF($Q304="n/a",(IF('Workforce hours'!E$30=0,0,(AC304/'Workforce hours'!E$30))),(IF(VLOOKUP($Q304,'Workforce hours'!$C$8:$AD$30,BE$7,FALSE)=0,0,(AC304/(VLOOKUP($Q304,'Workforce hours'!$C$8:$AD$30,BE$7,FALSE))))))</f>
        <v>0</v>
      </c>
      <c r="BF304" s="288">
        <f>IF($Q304="n/a",(IF('Workforce hours'!F$30=0,0,(AD304/'Workforce hours'!F$30))),(IF(VLOOKUP($Q304,'Workforce hours'!$C$8:$AD$30,BF$7,FALSE)=0,0,(AD304/(VLOOKUP($Q304,'Workforce hours'!$C$8:$AD$30,BF$7,FALSE))))))</f>
        <v>0</v>
      </c>
      <c r="BG304" s="288">
        <f>IF($Q304="n/a",(IF('Workforce hours'!G$30=0,0,(AE304/'Workforce hours'!G$30))),(IF(VLOOKUP($Q304,'Workforce hours'!$C$8:$AD$30,BG$7,FALSE)=0,0,(AE304/(VLOOKUP($Q304,'Workforce hours'!$C$8:$AD$30,BG$7,FALSE))))))</f>
        <v>0.91943731575634369</v>
      </c>
      <c r="BH304" s="288">
        <f>IF($Q304="n/a",(IF('Workforce hours'!H$30=0,0,(AF304/'Workforce hours'!H$30))),(IF(VLOOKUP($Q304,'Workforce hours'!$C$8:$AD$30,BH$7,FALSE)=0,0,(AF304/(VLOOKUP($Q304,'Workforce hours'!$C$8:$AD$30,BH$7,FALSE))))))</f>
        <v>0</v>
      </c>
      <c r="BI304" s="288">
        <f>IF($Q304="n/a",(IF('Workforce hours'!I$30=0,0,(AG304/'Workforce hours'!I$30))),(IF(VLOOKUP($Q304,'Workforce hours'!$C$8:$AD$30,BI$7,FALSE)=0,0,(AG304/(VLOOKUP($Q304,'Workforce hours'!$C$8:$AD$30,BI$7,FALSE))))))</f>
        <v>0</v>
      </c>
      <c r="BJ304" s="288">
        <f>IF($Q304="n/a",(IF('Workforce hours'!J$30=0,0,(AH304/'Workforce hours'!J$30))),(IF(VLOOKUP($Q304,'Workforce hours'!$C$8:$AD$30,BJ$7,FALSE)=0,0,(AH304/(VLOOKUP($Q304,'Workforce hours'!$C$8:$AD$30,BJ$7,FALSE))))))</f>
        <v>0</v>
      </c>
      <c r="BK304" s="288">
        <f>IF($Q304="n/a",(IF('Workforce hours'!K$30=0,0,(AI304/'Workforce hours'!K$30))),(IF(VLOOKUP($Q304,'Workforce hours'!$C$8:$AD$30,BK$7,FALSE)=0,0,(AI304/(VLOOKUP($Q304,'Workforce hours'!$C$8:$AD$30,BK$7,FALSE))))))</f>
        <v>0</v>
      </c>
      <c r="BL304" s="288">
        <f>IF($Q304="n/a",(IF('Workforce hours'!L$30=0,0,(AJ304/'Workforce hours'!L$30))),(IF(VLOOKUP($Q304,'Workforce hours'!$C$8:$AD$30,BL$7,FALSE)=0,0,(AJ304/(VLOOKUP($Q304,'Workforce hours'!$C$8:$AD$30,BL$7,FALSE))))))</f>
        <v>0</v>
      </c>
      <c r="BM304" s="288">
        <f>IF($Q304="n/a",(IF('Workforce hours'!M$30=0,0,(AK304/'Workforce hours'!M$30))),(IF(VLOOKUP($Q304,'Workforce hours'!$C$8:$AD$30,BM$7,FALSE)=0,0,(AK304/(VLOOKUP($Q304,'Workforce hours'!$C$8:$AD$30,BM$7,FALSE))))))</f>
        <v>0</v>
      </c>
      <c r="BN304" s="288">
        <f>IF($Q304="n/a",(IF('Workforce hours'!N$30=0,0,(AL304/'Workforce hours'!N$30))),(IF(VLOOKUP($Q304,'Workforce hours'!$C$8:$AD$30,BN$7,FALSE)=0,0,(AL304/(VLOOKUP($Q304,'Workforce hours'!$C$8:$AD$30,BN$7,FALSE))))))</f>
        <v>1.6186129305166432</v>
      </c>
      <c r="BO304" s="288">
        <f>IF($Q304="n/a",(IF('Workforce hours'!O$30=0,0,(AM304/'Workforce hours'!O$30))),(IF(VLOOKUP($Q304,'Workforce hours'!$C$8:$AD$30,BO$7,FALSE)=0,0,(AM304/(VLOOKUP($Q304,'Workforce hours'!$C$8:$AD$30,BO$7,FALSE))))))</f>
        <v>11.427148452555004</v>
      </c>
      <c r="BP304" s="288">
        <f>IF($Q304="n/a",(IF('Workforce hours'!P$30=0,0,(AN304/'Workforce hours'!P$30))),(IF(VLOOKUP($Q304,'Workforce hours'!$C$8:$AD$30,BP$7,FALSE)=0,0,(AN304/(VLOOKUP($Q304,'Workforce hours'!$C$8:$AD$30,BP$7,FALSE))))))</f>
        <v>0.3673882018795061</v>
      </c>
      <c r="BQ304" s="288">
        <f>IF($Q304="n/a",(IF('Workforce hours'!Q$30=0,0,(AO304/'Workforce hours'!Q$30))),(IF(VLOOKUP($Q304,'Workforce hours'!$C$8:$AD$30,BQ$7,FALSE)=0,0,(AO304/(VLOOKUP($Q304,'Workforce hours'!$C$8:$AD$30,BQ$7,FALSE))))))</f>
        <v>1.0286869652626172</v>
      </c>
      <c r="BR304" s="288">
        <f>IF($Q304="n/a",(IF('Workforce hours'!R$30=0,0,(AP304/'Workforce hours'!R$30))),(IF(VLOOKUP($Q304,'Workforce hours'!$C$8:$AD$30,BR$7,FALSE)=0,0,(AP304/(VLOOKUP($Q304,'Workforce hours'!$C$8:$AD$30,BR$7,FALSE))))))</f>
        <v>1.0286869652626172</v>
      </c>
      <c r="BS304" s="288">
        <f>IF($Q304="n/a",(IF('Workforce hours'!S$30=0,0,(AQ304/'Workforce hours'!S$30))),(IF(VLOOKUP($Q304,'Workforce hours'!$C$8:$AD$30,BS$7,FALSE)=0,0,(AQ304/(VLOOKUP($Q304,'Workforce hours'!$C$8:$AD$30,BS$7,FALSE))))))</f>
        <v>0</v>
      </c>
      <c r="BT304" s="288">
        <f>IF($Q304="n/a",(IF('Workforce hours'!T$30=0,0,(AR304/'Workforce hours'!T$30))),(IF(VLOOKUP($Q304,'Workforce hours'!$C$8:$AD$30,BT$7,FALSE)=0,0,(AR304/(VLOOKUP($Q304,'Workforce hours'!$C$8:$AD$30,BT$7,FALSE))))))</f>
        <v>0</v>
      </c>
      <c r="BU304" s="288">
        <f>IF($Q304="n/a",(IF('Workforce hours'!U$30=0,0,(AS304/'Workforce hours'!U$30))),(IF(VLOOKUP($Q304,'Workforce hours'!$C$8:$AD$30,BU$7,FALSE)=0,0,(AS304/(VLOOKUP($Q304,'Workforce hours'!$C$8:$AD$30,BU$7,FALSE))))))</f>
        <v>0</v>
      </c>
      <c r="BV304" s="288">
        <f>IF($Q304="n/a",(IF('Workforce hours'!V$30=0,0,(AT304/'Workforce hours'!V$30))),(IF(VLOOKUP($Q304,'Workforce hours'!$C$8:$AD$30,BV$7,FALSE)=0,0,(AT304/(VLOOKUP($Q304,'Workforce hours'!$C$8:$AD$30,BV$7,FALSE))))))</f>
        <v>0</v>
      </c>
      <c r="BW304" s="288">
        <f>IF($Q304="n/a",(IF('Workforce hours'!W$30=0,0,(AU304/'Workforce hours'!W$30))),(IF(VLOOKUP($Q304,'Workforce hours'!$C$8:$AD$30,BW$7,FALSE)=0,0,(AU304/(VLOOKUP($Q304,'Workforce hours'!$C$8:$AD$30,BW$7,FALSE))))))</f>
        <v>0.97684977175773324</v>
      </c>
      <c r="BX304" s="288">
        <f>IF($Q304="n/a",(IF('Workforce hours'!X$30=0,0,(AV304/'Workforce hours'!X$30))),(IF(VLOOKUP($Q304,'Workforce hours'!$C$8:$AD$30,BX$7,FALSE)=0,0,(AV304/(VLOOKUP($Q304,'Workforce hours'!$C$8:$AD$30,BX$7,FALSE))))))</f>
        <v>0</v>
      </c>
      <c r="BY304" s="288">
        <f>IF($Q304="n/a",(IF('Workforce hours'!Y$30=0,0,(AW304/'Workforce hours'!Y$30))),(IF(VLOOKUP($Q304,'Workforce hours'!$C$8:$AD$30,BY$7,FALSE)=0,0,(AW304/(VLOOKUP($Q304,'Workforce hours'!$C$8:$AD$30,BY$7,FALSE))))))</f>
        <v>1.0519920618929437</v>
      </c>
      <c r="BZ304" s="288">
        <f>IF($Q304="n/a",(IF('Workforce hours'!Z$30=0,0,(AX304/'Workforce hours'!Z$30))),(IF(VLOOKUP($Q304,'Workforce hours'!$C$8:$AD$30,BZ$7,FALSE)=0,0,(AX304/(VLOOKUP($Q304,'Workforce hours'!$C$8:$AD$30,BZ$7,FALSE))))))</f>
        <v>0</v>
      </c>
      <c r="CA304" s="288">
        <f>IF($Q304="n/a",(IF('Workforce hours'!AA$30=0,0,(AY304/'Workforce hours'!AA$30))),(IF(VLOOKUP($Q304,'Workforce hours'!$C$8:$AD$30,CA$7,FALSE)=0,0,(AY304/(VLOOKUP($Q304,'Workforce hours'!$C$8:$AD$30,CA$7,FALSE))))))</f>
        <v>0</v>
      </c>
      <c r="CB304" s="288">
        <f>IF($Q304="n/a",(IF('Workforce hours'!AB$30=0,0,(AZ304/'Workforce hours'!AB$30))),(IF(VLOOKUP($Q304,'Workforce hours'!$C$8:$AD$30,CB$7,FALSE)=0,0,(AZ304/(VLOOKUP($Q304,'Workforce hours'!$C$8:$AD$30,CB$7,FALSE))))))</f>
        <v>0</v>
      </c>
      <c r="CC304" s="288">
        <f>IF($Q304="n/a",(IF('Workforce hours'!AC$30=0,0,(BA304/'Workforce hours'!AC$30))),(IF(VLOOKUP($Q304,'Workforce hours'!$C$8:$AD$30,CC$7,FALSE)=0,0,(BA304/(VLOOKUP($Q304,'Workforce hours'!$C$8:$AD$30,CC$7,FALSE))))))</f>
        <v>0</v>
      </c>
      <c r="CD304" s="288">
        <f>IF($Q304="n/a",(IF('Workforce hours'!AD$30=0,0,(BB304/'Workforce hours'!AD$30))),(IF(VLOOKUP($Q304,'Workforce hours'!$C$8:$AD$30,CD$7,FALSE)=0,0,(BB304/(VLOOKUP($Q304,'Workforce hours'!$C$8:$AD$30,CD$7,FALSE))))))</f>
        <v>0</v>
      </c>
      <c r="CE304" s="289">
        <f t="shared" si="42"/>
        <v>0</v>
      </c>
      <c r="CF304" s="290">
        <f>BD304*'Workforce costs'!B$9*(1+'Workforce costs'!B$10)*(1+'Workforce costs'!B$11)</f>
        <v>0</v>
      </c>
      <c r="CG304" s="290">
        <f>BE304*'Workforce costs'!C$9*(1+'Workforce costs'!C$10)*(1+'Workforce costs'!C$11)</f>
        <v>0</v>
      </c>
      <c r="CH304" s="290">
        <f>BF304*'Workforce costs'!D$9*(1+'Workforce costs'!D$10)*(1+'Workforce costs'!D$11)</f>
        <v>0</v>
      </c>
      <c r="CI304" s="290">
        <f>BG304*'Workforce costs'!E$9*(1+'Workforce costs'!E$10)*(1+'Workforce costs'!E$11)</f>
        <v>0</v>
      </c>
      <c r="CJ304" s="290">
        <f>BH304*'Workforce costs'!F$9*(1+'Workforce costs'!F$10)*(1+'Workforce costs'!F$11)</f>
        <v>0</v>
      </c>
      <c r="CK304" s="290">
        <f>BI304*'Workforce costs'!G$9*(1+'Workforce costs'!G$10)*(1+'Workforce costs'!G$11)</f>
        <v>0</v>
      </c>
      <c r="CL304" s="290">
        <f>BJ304*'Workforce costs'!H$9*(1+'Workforce costs'!H$10)*(1+'Workforce costs'!H$11)</f>
        <v>0</v>
      </c>
      <c r="CM304" s="290">
        <f>BK304*'Workforce costs'!I$9*(1+'Workforce costs'!I$10)*(1+'Workforce costs'!I$11)</f>
        <v>0</v>
      </c>
      <c r="CN304" s="290">
        <f>BL304*'Workforce costs'!J$9*(1+'Workforce costs'!J$10)*(1+'Workforce costs'!J$11)</f>
        <v>0</v>
      </c>
      <c r="CO304" s="290">
        <f>BM304*'Workforce costs'!K$9*(1+'Workforce costs'!K$10)*(1+'Workforce costs'!K$11)</f>
        <v>0</v>
      </c>
      <c r="CP304" s="290">
        <f>BN304*'Workforce costs'!L$9*(1+'Workforce costs'!L$10)*(1+'Workforce costs'!L$11)</f>
        <v>0</v>
      </c>
      <c r="CQ304" s="290">
        <f>BO304*'Workforce costs'!M$9*(1+'Workforce costs'!M$10)*(1+'Workforce costs'!M$11)</f>
        <v>0</v>
      </c>
      <c r="CR304" s="290">
        <f>BP304*'Workforce costs'!N$9*(1+'Workforce costs'!N$10)*(1+'Workforce costs'!N$11)</f>
        <v>0</v>
      </c>
      <c r="CS304" s="290">
        <f>BQ304*'Workforce costs'!O$9*(1+'Workforce costs'!O$10)*(1+'Workforce costs'!O$11)</f>
        <v>0</v>
      </c>
      <c r="CT304" s="290">
        <f>BR304*'Workforce costs'!P$9*(1+'Workforce costs'!P$10)*(1+'Workforce costs'!P$11)</f>
        <v>0</v>
      </c>
      <c r="CU304" s="290">
        <f>BS304*'Workforce costs'!Q$9*(1+'Workforce costs'!Q$10)*(1+'Workforce costs'!Q$11)</f>
        <v>0</v>
      </c>
      <c r="CV304" s="290">
        <f>BT304*'Workforce costs'!R$9*(1+'Workforce costs'!R$10)*(1+'Workforce costs'!R$11)</f>
        <v>0</v>
      </c>
      <c r="CW304" s="290">
        <f>BU304*'Workforce costs'!S$9*(1+'Workforce costs'!S$10)*(1+'Workforce costs'!S$11)</f>
        <v>0</v>
      </c>
      <c r="CX304" s="290">
        <f>BV304*'Workforce costs'!T$9*(1+'Workforce costs'!T$10)*(1+'Workforce costs'!T$11)</f>
        <v>0</v>
      </c>
      <c r="CY304" s="290">
        <f>BW304*'Workforce costs'!U$9*(1+'Workforce costs'!U$10)*(1+'Workforce costs'!U$11)</f>
        <v>0</v>
      </c>
      <c r="CZ304" s="290">
        <f>BX304*'Workforce costs'!V$9*(1+'Workforce costs'!V$10)*(1+'Workforce costs'!V$11)</f>
        <v>0</v>
      </c>
      <c r="DA304" s="290">
        <f>BY304*'Workforce costs'!W$9*(1+'Workforce costs'!W$10)*(1+'Workforce costs'!W$11)</f>
        <v>0</v>
      </c>
      <c r="DB304" s="290">
        <f>BZ304*'Workforce costs'!X$9*(1+'Workforce costs'!X$10)*(1+'Workforce costs'!X$11)</f>
        <v>0</v>
      </c>
      <c r="DC304" s="290">
        <f>CA304*'Workforce costs'!Y$9*(1+'Workforce costs'!Y$10)*(1+'Workforce costs'!Y$11)</f>
        <v>0</v>
      </c>
      <c r="DD304" s="290">
        <f>CB304*'Workforce costs'!Z$9*(1+'Workforce costs'!Z$10)*(1+'Workforce costs'!Z$11)</f>
        <v>0</v>
      </c>
      <c r="DE304" s="290">
        <f>CC304*'Workforce costs'!AA$9*(1+'Workforce costs'!AA$10)*(1+'Workforce costs'!AA$11)</f>
        <v>0</v>
      </c>
      <c r="DF304" s="290">
        <f>CD304*'Workforce costs'!AB$9*(1+'Workforce costs'!AB$10)*(1+'Workforce costs'!AB$11)</f>
        <v>0</v>
      </c>
    </row>
    <row r="305" spans="1:110" x14ac:dyDescent="0.3">
      <c r="A305" s="2" t="str">
        <f>Outputs!$A$4</f>
        <v>Australia</v>
      </c>
      <c r="B305" s="2" t="str">
        <f t="shared" si="35"/>
        <v>Australia 25to64</v>
      </c>
      <c r="C305" s="30">
        <f>VLOOKUP($B305,Populations!$D$15:$H$1920,3,FALSE)</f>
        <v>13966174</v>
      </c>
      <c r="D305" s="255">
        <f>IF(OR($H305="General pop",$H305="Schools",$H305="Workplace",$H305="Skills Training",$H305="Digital Supports"),1,VLOOKUP($B305,Populations!$D$15:$H$1920,5,FALSE))</f>
        <v>1</v>
      </c>
      <c r="E305" s="88">
        <f>VLOOKUP(I305,Epidemiology!$C$10:$H$47,6,FALSE)</f>
        <v>300</v>
      </c>
      <c r="F305" s="102">
        <f>'Care profiles'!R306</f>
        <v>1</v>
      </c>
      <c r="G305" s="15" t="str">
        <f>'Care profiles'!A306</f>
        <v>25to64</v>
      </c>
      <c r="H305" s="15" t="str">
        <f>'Care profiles'!B306</f>
        <v>Attempts</v>
      </c>
      <c r="I305" s="15" t="str">
        <f>'Care profiles'!C306</f>
        <v>Attempts_25-64yrs</v>
      </c>
      <c r="J305" s="15" t="str">
        <f>'Care profiles'!D306</f>
        <v>Care profile</v>
      </c>
      <c r="K305" s="15" t="str">
        <f>'Care profiles'!E306</f>
        <v>Discharge Follow-Up and Support – Outpatient Based</v>
      </c>
      <c r="L305" s="104">
        <f>'Care profiles'!F306</f>
        <v>0.1</v>
      </c>
      <c r="M305" s="15">
        <f>'Care profiles'!G306</f>
        <v>3</v>
      </c>
      <c r="N305" s="15">
        <f>'Care profiles'!H306</f>
        <v>60</v>
      </c>
      <c r="O305" s="15" t="str">
        <f>'Care profiles'!I306</f>
        <v>min</v>
      </c>
      <c r="P305" s="15" t="str">
        <f>'Care profiles'!J306</f>
        <v>Team</v>
      </c>
      <c r="Q305" s="15" t="str">
        <f>'Care profiles'!K306</f>
        <v>Clinical Community Treatment Team – Adult (25 – 64 years)</v>
      </c>
      <c r="R305" s="15" t="str">
        <f>'Care profiles'!M306</f>
        <v>N</v>
      </c>
      <c r="S305" s="15" t="str">
        <f>'Care profiles'!O306</f>
        <v>Y</v>
      </c>
      <c r="T305" s="15" t="str">
        <f>'Care profiles'!Q306</f>
        <v>N</v>
      </c>
      <c r="U305" s="30">
        <f t="shared" si="36"/>
        <v>41898.521999999997</v>
      </c>
      <c r="V305" s="30">
        <f t="shared" si="37"/>
        <v>4189.8522000000003</v>
      </c>
      <c r="W305" s="30">
        <f>IF(M305="n/a",0,IF(O305="days",V305*M305*(1+(VLOOKUP(K305,'Bed parameters'!$A$9:$G$12,7,FALSE))),V305*M305))</f>
        <v>12569.5566</v>
      </c>
      <c r="X305" s="30">
        <f t="shared" si="38"/>
        <v>12569.5566</v>
      </c>
      <c r="Y305" s="30">
        <f t="shared" si="39"/>
        <v>0</v>
      </c>
      <c r="Z305" s="113">
        <f>_xlfn.IFNA(Y305/((VLOOKUP(K305,'Bed parameters'!$A$9:$G$12,3,FALSE))*(VLOOKUP(K305,'Bed parameters'!$A$9:$G$12,5,FALSE))),0)</f>
        <v>0</v>
      </c>
      <c r="AA305" s="30">
        <f t="shared" si="40"/>
        <v>12569.556600000002</v>
      </c>
      <c r="AB305" s="30">
        <f>_xlfn.IFNA(IF($O305="days",$Y305*(VLOOKUP($K305,'Bed parameters'!$A$9:$I$12,9,FALSE))*$F305*(VLOOKUP($Q305,'Workforce distribution'!$C$8:$AD$30,AB$7,FALSE)),IF($Q305="n/a",(IF($P305=AB$6,$X305*$F305,0)),$X305*$F305*(VLOOKUP($Q305,'Workforce distribution'!$C$8:$AD$30,AB$7,FALSE)))),0)</f>
        <v>0</v>
      </c>
      <c r="AC305" s="30">
        <f>_xlfn.IFNA(IF($O305="days",$Y305*(VLOOKUP($K305,'Bed parameters'!$A$9:$I$12,9,FALSE))*$F305*(VLOOKUP($Q305,'Workforce distribution'!$C$8:$AD$30,AC$7,FALSE)),IF($Q305="n/a",(IF($P305=AC$6,$X305*$F305,0)),$X305*$F305*(VLOOKUP($Q305,'Workforce distribution'!$C$8:$AD$30,AC$7,FALSE)))),0)</f>
        <v>0</v>
      </c>
      <c r="AD305" s="30">
        <f>_xlfn.IFNA(IF($O305="days",$Y305*(VLOOKUP($K305,'Bed parameters'!$A$9:$I$12,9,FALSE))*$F305*(VLOOKUP($Q305,'Workforce distribution'!$C$8:$AD$30,AD$7,FALSE)),IF($Q305="n/a",(IF($P305=AD$6,$X305*$F305,0)),$X305*$F305*(VLOOKUP($Q305,'Workforce distribution'!$C$8:$AD$30,AD$7,FALSE)))),0)</f>
        <v>0</v>
      </c>
      <c r="AE305" s="30">
        <f>_xlfn.IFNA(IF($O305="days",$Y305*(VLOOKUP($K305,'Bed parameters'!$A$9:$I$12,9,FALSE))*$F305*(VLOOKUP($Q305,'Workforce distribution'!$C$8:$AD$30,AE$7,FALSE)),IF($Q305="n/a",(IF($P305=AE$6,$X305*$F305,0)),$X305*$F305*(VLOOKUP($Q305,'Workforce distribution'!$C$8:$AD$30,AE$7,FALSE)))),0)</f>
        <v>614.8152684782608</v>
      </c>
      <c r="AF305" s="30">
        <f>_xlfn.IFNA(IF($O305="days",$Y305*(VLOOKUP($K305,'Bed parameters'!$A$9:$I$12,9,FALSE))*$F305*(VLOOKUP($Q305,'Workforce distribution'!$C$8:$AD$30,AF$7,FALSE)),IF($Q305="n/a",(IF($P305=AF$6,$X305*$F305,0)),$X305*$F305*(VLOOKUP($Q305,'Workforce distribution'!$C$8:$AD$30,AF$7,FALSE)))),0)</f>
        <v>0</v>
      </c>
      <c r="AG305" s="30">
        <f>_xlfn.IFNA(IF($O305="days",$Y305*(VLOOKUP($K305,'Bed parameters'!$A$9:$I$12,9,FALSE))*$F305*(VLOOKUP($Q305,'Workforce distribution'!$C$8:$AD$30,AG$7,FALSE)),IF($Q305="n/a",(IF($P305=AG$6,$X305*$F305,0)),$X305*$F305*(VLOOKUP($Q305,'Workforce distribution'!$C$8:$AD$30,AG$7,FALSE)))),0)</f>
        <v>564.32319328922495</v>
      </c>
      <c r="AH305" s="30">
        <f>_xlfn.IFNA(IF($O305="days",$Y305*(VLOOKUP($K305,'Bed parameters'!$A$9:$I$12,9,FALSE))*$F305*(VLOOKUP($Q305,'Workforce distribution'!$C$8:$AD$30,AH$7,FALSE)),IF($Q305="n/a",(IF($P305=AH$6,$X305*$F305,0)),$X305*$F305*(VLOOKUP($Q305,'Workforce distribution'!$C$8:$AD$30,AH$7,FALSE)))),0)</f>
        <v>282.16159664461247</v>
      </c>
      <c r="AI305" s="30">
        <f>_xlfn.IFNA(IF($O305="days",$Y305*(VLOOKUP($K305,'Bed parameters'!$A$9:$I$12,9,FALSE))*$F305*(VLOOKUP($Q305,'Workforce distribution'!$C$8:$AD$30,AI$7,FALSE)),IF($Q305="n/a",(IF($P305=AI$6,$X305*$F305,0)),$X305*$F305*(VLOOKUP($Q305,'Workforce distribution'!$C$8:$AD$30,AI$7,FALSE)))),0)</f>
        <v>0</v>
      </c>
      <c r="AJ305" s="30">
        <f>_xlfn.IFNA(IF($O305="days",$Y305*(VLOOKUP($K305,'Bed parameters'!$A$9:$I$12,9,FALSE))*$F305*(VLOOKUP($Q305,'Workforce distribution'!$C$8:$AD$30,AJ$7,FALSE)),IF($Q305="n/a",(IF($P305=AJ$6,$X305*$F305,0)),$X305*$F305*(VLOOKUP($Q305,'Workforce distribution'!$C$8:$AD$30,AJ$7,FALSE)))),0)</f>
        <v>0</v>
      </c>
      <c r="AK305" s="30">
        <f>_xlfn.IFNA(IF($O305="days",$Y305*(VLOOKUP($K305,'Bed parameters'!$A$9:$I$12,9,FALSE))*$F305*(VLOOKUP($Q305,'Workforce distribution'!$C$8:$AD$30,AK$7,FALSE)),IF($Q305="n/a",(IF($P305=AK$6,$X305*$F305,0)),$X305*$F305*(VLOOKUP($Q305,'Workforce distribution'!$C$8:$AD$30,AK$7,FALSE)))),0)</f>
        <v>0</v>
      </c>
      <c r="AL305" s="30">
        <f>_xlfn.IFNA(IF($O305="days",$Y305*(VLOOKUP($K305,'Bed parameters'!$A$9:$I$12,9,FALSE))*$F305*(VLOOKUP($Q305,'Workforce distribution'!$C$8:$AD$30,AL$7,FALSE)),IF($Q305="n/a",(IF($P305=AL$6,$X305*$F305,0)),$X305*$F305*(VLOOKUP($Q305,'Workforce distribution'!$C$8:$AD$30,AL$7,FALSE)))),0)</f>
        <v>297.01220699432895</v>
      </c>
      <c r="AM305" s="30">
        <f>_xlfn.IFNA(IF($O305="days",$Y305*(VLOOKUP($K305,'Bed parameters'!$A$9:$I$12,9,FALSE))*$F305*(VLOOKUP($Q305,'Workforce distribution'!$C$8:$AD$30,AM$7,FALSE)),IF($Q305="n/a",(IF($P305=AM$6,$X305*$F305,0)),$X305*$F305*(VLOOKUP($Q305,'Workforce distribution'!$C$8:$AD$30,AM$7,FALSE)))),0)</f>
        <v>4692.7928705103968</v>
      </c>
      <c r="AN305" s="30">
        <f>_xlfn.IFNA(IF($O305="days",$Y305*(VLOOKUP($K305,'Bed parameters'!$A$9:$I$12,9,FALSE))*$F305*(VLOOKUP($Q305,'Workforce distribution'!$C$8:$AD$30,AN$7,FALSE)),IF($Q305="n/a",(IF($P305=AN$6,$X305*$F305,0)),$X305*$F305*(VLOOKUP($Q305,'Workforce distribution'!$C$8:$AD$30,AN$7,FALSE)))),0)</f>
        <v>1093.0049217391304</v>
      </c>
      <c r="AO305" s="30">
        <f>_xlfn.IFNA(IF($O305="days",$Y305*(VLOOKUP($K305,'Bed parameters'!$A$9:$I$12,9,FALSE))*$F305*(VLOOKUP($Q305,'Workforce distribution'!$C$8:$AD$30,AO$7,FALSE)),IF($Q305="n/a",(IF($P305=AO$6,$X305*$F305,0)),$X305*$F305*(VLOOKUP($Q305,'Workforce distribution'!$C$8:$AD$30,AO$7,FALSE)))),0)</f>
        <v>1805.8342185255199</v>
      </c>
      <c r="AP305" s="30">
        <f>_xlfn.IFNA(IF($O305="days",$Y305*(VLOOKUP($K305,'Bed parameters'!$A$9:$I$12,9,FALSE))*$F305*(VLOOKUP($Q305,'Workforce distribution'!$C$8:$AD$30,AP$7,FALSE)),IF($Q305="n/a",(IF($P305=AP$6,$X305*$F305,0)),$X305*$F305*(VLOOKUP($Q305,'Workforce distribution'!$C$8:$AD$30,AP$7,FALSE)))),0)</f>
        <v>1467.2403025519845</v>
      </c>
      <c r="AQ305" s="30">
        <f>_xlfn.IFNA(IF($O305="days",$Y305*(VLOOKUP($K305,'Bed parameters'!$A$9:$I$12,9,FALSE))*$F305*(VLOOKUP($Q305,'Workforce distribution'!$C$8:$AD$30,AQ$7,FALSE)),IF($Q305="n/a",(IF($P305=AQ$6,$X305*$F305,0)),$X305*$F305*(VLOOKUP($Q305,'Workforce distribution'!$C$8:$AD$30,AQ$7,FALSE)))),0)</f>
        <v>564.32319328922495</v>
      </c>
      <c r="AR305" s="30">
        <f>_xlfn.IFNA(IF($O305="days",$Y305*(VLOOKUP($K305,'Bed parameters'!$A$9:$I$12,9,FALSE))*$F305*(VLOOKUP($Q305,'Workforce distribution'!$C$8:$AD$30,AR$7,FALSE)),IF($Q305="n/a",(IF($P305=AR$6,$X305*$F305,0)),$X305*$F305*(VLOOKUP($Q305,'Workforce distribution'!$C$8:$AD$30,AR$7,FALSE)))),0)</f>
        <v>0</v>
      </c>
      <c r="AS305" s="30">
        <f>_xlfn.IFNA(IF($O305="days",$Y305*(VLOOKUP($K305,'Bed parameters'!$A$9:$I$12,9,FALSE))*$F305*(VLOOKUP($Q305,'Workforce distribution'!$C$8:$AD$30,AS$7,FALSE)),IF($Q305="n/a",(IF($P305=AS$6,$X305*$F305,0)),$X305*$F305*(VLOOKUP($Q305,'Workforce distribution'!$C$8:$AD$30,AS$7,FALSE)))),0)</f>
        <v>0</v>
      </c>
      <c r="AT305" s="30">
        <f>_xlfn.IFNA(IF($O305="days",$Y305*(VLOOKUP($K305,'Bed parameters'!$A$9:$I$12,9,FALSE))*$F305*(VLOOKUP($Q305,'Workforce distribution'!$C$8:$AD$30,AT$7,FALSE)),IF($Q305="n/a",(IF($P305=AT$6,$X305*$F305,0)),$X305*$F305*(VLOOKUP($Q305,'Workforce distribution'!$C$8:$AD$30,AT$7,FALSE)))),0)</f>
        <v>0</v>
      </c>
      <c r="AU305" s="30">
        <f>_xlfn.IFNA(IF($O305="days",$Y305*(VLOOKUP($K305,'Bed parameters'!$A$9:$I$12,9,FALSE))*$F305*(VLOOKUP($Q305,'Workforce distribution'!$C$8:$AD$30,AU$7,FALSE)),IF($Q305="n/a",(IF($P305=AU$6,$X305*$F305,0)),$X305*$F305*(VLOOKUP($Q305,'Workforce distribution'!$C$8:$AD$30,AU$7,FALSE)))),0)</f>
        <v>415.81708979206053</v>
      </c>
      <c r="AV305" s="30">
        <f>_xlfn.IFNA(IF($O305="days",$Y305*(VLOOKUP($K305,'Bed parameters'!$A$9:$I$12,9,FALSE))*$F305*(VLOOKUP($Q305,'Workforce distribution'!$C$8:$AD$30,AV$7,FALSE)),IF($Q305="n/a",(IF($P305=AV$6,$X305*$F305,0)),$X305*$F305*(VLOOKUP($Q305,'Workforce distribution'!$C$8:$AD$30,AV$7,FALSE)))),0)</f>
        <v>0</v>
      </c>
      <c r="AW305" s="30">
        <f>_xlfn.IFNA(IF($O305="days",$Y305*(VLOOKUP($K305,'Bed parameters'!$A$9:$I$12,9,FALSE))*$F305*(VLOOKUP($Q305,'Workforce distribution'!$C$8:$AD$30,AW$7,FALSE)),IF($Q305="n/a",(IF($P305=AW$6,$X305*$F305,0)),$X305*$F305*(VLOOKUP($Q305,'Workforce distribution'!$C$8:$AD$30,AW$7,FALSE)))),0)</f>
        <v>772.23173818525527</v>
      </c>
      <c r="AX305" s="30">
        <f>_xlfn.IFNA(IF($O305="days",$Y305*(VLOOKUP($K305,'Bed parameters'!$A$9:$I$12,9,FALSE))*$F305*(VLOOKUP($Q305,'Workforce distribution'!$C$8:$AD$30,AX$7,FALSE)),IF($Q305="n/a",(IF($P305=AX$6,$X305*$F305,0)),$X305*$F305*(VLOOKUP($Q305,'Workforce distribution'!$C$8:$AD$30,AX$7,FALSE)))),0)</f>
        <v>0</v>
      </c>
      <c r="AY305" s="30">
        <f>_xlfn.IFNA(IF($O305="days",$Y305*(VLOOKUP($K305,'Bed parameters'!$A$9:$I$12,9,FALSE))*$F305*(VLOOKUP($Q305,'Workforce distribution'!$C$8:$AD$30,AY$7,FALSE)),IF($Q305="n/a",(IF($P305=AY$6,$X305*$F305,0)),$X305*$F305*(VLOOKUP($Q305,'Workforce distribution'!$C$8:$AD$30,AY$7,FALSE)))),0)</f>
        <v>0</v>
      </c>
      <c r="AZ305" s="30">
        <f>_xlfn.IFNA(IF($O305="days",$Y305*(VLOOKUP($K305,'Bed parameters'!$A$9:$I$12,9,FALSE))*$F305*(VLOOKUP($Q305,'Workforce distribution'!$C$8:$AD$30,AZ$7,FALSE)),IF($Q305="n/a",(IF($P305=AZ$6,$X305*$F305,0)),$X305*$F305*(VLOOKUP($Q305,'Workforce distribution'!$C$8:$AD$30,AZ$7,FALSE)))),0)</f>
        <v>0</v>
      </c>
      <c r="BA305" s="30">
        <f>_xlfn.IFNA(IF($O305="days",$Y305*(VLOOKUP($K305,'Bed parameters'!$A$9:$I$12,9,FALSE))*$F305*(VLOOKUP($Q305,'Workforce distribution'!$C$8:$AD$30,BA$7,FALSE)),IF($Q305="n/a",(IF($P305=BA$6,$X305*$F305,0)),$X305*$F305*(VLOOKUP($Q305,'Workforce distribution'!$C$8:$AD$30,BA$7,FALSE)))),0)</f>
        <v>0</v>
      </c>
      <c r="BB305" s="30">
        <f>_xlfn.IFNA(IF($O305="days",$Y305*(VLOOKUP($K305,'Bed parameters'!$A$9:$I$12,9,FALSE))*$F305*(VLOOKUP($Q305,'Workforce distribution'!$C$8:$AD$30,BB$7,FALSE)),IF($Q305="n/a",(IF($P305=BB$6,$X305*$F305,0)),$X305*$F305*(VLOOKUP($Q305,'Workforce distribution'!$C$8:$AD$30,BB$7,FALSE)))),0)</f>
        <v>0</v>
      </c>
      <c r="BC305" s="149">
        <f t="shared" si="41"/>
        <v>11.225406681865817</v>
      </c>
      <c r="BD305" s="288">
        <f>IF($Q305="n/a",(IF('Workforce hours'!D$30=0,0,(AB305/'Workforce hours'!D$30))),(IF(VLOOKUP($Q305,'Workforce hours'!$C$8:$AD$30,BD$7,FALSE)=0,0,(AB305/(VLOOKUP($Q305,'Workforce hours'!$C$8:$AD$30,BD$7,FALSE))))))</f>
        <v>0</v>
      </c>
      <c r="BE305" s="288">
        <f>IF($Q305="n/a",(IF('Workforce hours'!E$30=0,0,(AC305/'Workforce hours'!E$30))),(IF(VLOOKUP($Q305,'Workforce hours'!$C$8:$AD$30,BE$7,FALSE)=0,0,(AC305/(VLOOKUP($Q305,'Workforce hours'!$C$8:$AD$30,BE$7,FALSE))))))</f>
        <v>0</v>
      </c>
      <c r="BF305" s="288">
        <f>IF($Q305="n/a",(IF('Workforce hours'!F$30=0,0,(AD305/'Workforce hours'!F$30))),(IF(VLOOKUP($Q305,'Workforce hours'!$C$8:$AD$30,BF$7,FALSE)=0,0,(AD305/(VLOOKUP($Q305,'Workforce hours'!$C$8:$AD$30,BF$7,FALSE))))))</f>
        <v>0</v>
      </c>
      <c r="BG305" s="288">
        <f>IF($Q305="n/a",(IF('Workforce hours'!G$30=0,0,(AE305/'Workforce hours'!G$30))),(IF(VLOOKUP($Q305,'Workforce hours'!$C$8:$AD$30,BG$7,FALSE)=0,0,(AE305/(VLOOKUP($Q305,'Workforce hours'!$C$8:$AD$30,BG$7,FALSE))))))</f>
        <v>0.53493485047513789</v>
      </c>
      <c r="BH305" s="288">
        <f>IF($Q305="n/a",(IF('Workforce hours'!H$30=0,0,(AF305/'Workforce hours'!H$30))),(IF(VLOOKUP($Q305,'Workforce hours'!$C$8:$AD$30,BH$7,FALSE)=0,0,(AF305/(VLOOKUP($Q305,'Workforce hours'!$C$8:$AD$30,BH$7,FALSE))))))</f>
        <v>0</v>
      </c>
      <c r="BI305" s="288">
        <f>IF($Q305="n/a",(IF('Workforce hours'!I$30=0,0,(AG305/'Workforce hours'!I$30))),(IF(VLOOKUP($Q305,'Workforce hours'!$C$8:$AD$30,BI$7,FALSE)=0,0,(AG305/(VLOOKUP($Q305,'Workforce hours'!$C$8:$AD$30,BI$7,FALSE))))))</f>
        <v>0.49100300285157589</v>
      </c>
      <c r="BJ305" s="288">
        <f>IF($Q305="n/a",(IF('Workforce hours'!J$30=0,0,(AH305/'Workforce hours'!J$30))),(IF(VLOOKUP($Q305,'Workforce hours'!$C$8:$AD$30,BJ$7,FALSE)=0,0,(AH305/(VLOOKUP($Q305,'Workforce hours'!$C$8:$AD$30,BJ$7,FALSE))))))</f>
        <v>0.24550150142578794</v>
      </c>
      <c r="BK305" s="288">
        <f>IF($Q305="n/a",(IF('Workforce hours'!K$30=0,0,(AI305/'Workforce hours'!K$30))),(IF(VLOOKUP($Q305,'Workforce hours'!$C$8:$AD$30,BK$7,FALSE)=0,0,(AI305/(VLOOKUP($Q305,'Workforce hours'!$C$8:$AD$30,BK$7,FALSE))))))</f>
        <v>0</v>
      </c>
      <c r="BL305" s="288">
        <f>IF($Q305="n/a",(IF('Workforce hours'!L$30=0,0,(AJ305/'Workforce hours'!L$30))),(IF(VLOOKUP($Q305,'Workforce hours'!$C$8:$AD$30,BL$7,FALSE)=0,0,(AJ305/(VLOOKUP($Q305,'Workforce hours'!$C$8:$AD$30,BL$7,FALSE))))))</f>
        <v>0</v>
      </c>
      <c r="BM305" s="288">
        <f>IF($Q305="n/a",(IF('Workforce hours'!M$30=0,0,(AK305/'Workforce hours'!M$30))),(IF(VLOOKUP($Q305,'Workforce hours'!$C$8:$AD$30,BM$7,FALSE)=0,0,(AK305/(VLOOKUP($Q305,'Workforce hours'!$C$8:$AD$30,BM$7,FALSE))))))</f>
        <v>0</v>
      </c>
      <c r="BN305" s="288">
        <f>IF($Q305="n/a",(IF('Workforce hours'!N$30=0,0,(AL305/'Workforce hours'!N$30))),(IF(VLOOKUP($Q305,'Workforce hours'!$C$8:$AD$30,BN$7,FALSE)=0,0,(AL305/(VLOOKUP($Q305,'Workforce hours'!$C$8:$AD$30,BN$7,FALSE))))))</f>
        <v>0.27040328366298383</v>
      </c>
      <c r="BO305" s="288">
        <f>IF($Q305="n/a",(IF('Workforce hours'!O$30=0,0,(AM305/'Workforce hours'!O$30))),(IF(VLOOKUP($Q305,'Workforce hours'!$C$8:$AD$30,BO$7,FALSE)=0,0,(AM305/(VLOOKUP($Q305,'Workforce hours'!$C$8:$AD$30,BO$7,FALSE))))))</f>
        <v>4.3894947979091761</v>
      </c>
      <c r="BP305" s="288">
        <f>IF($Q305="n/a",(IF('Workforce hours'!P$30=0,0,(AN305/'Workforce hours'!P$30))),(IF(VLOOKUP($Q305,'Workforce hours'!$C$8:$AD$30,BP$7,FALSE)=0,0,(AN305/(VLOOKUP($Q305,'Workforce hours'!$C$8:$AD$30,BP$7,FALSE))))))</f>
        <v>0.95099528973357861</v>
      </c>
      <c r="BQ305" s="288">
        <f>IF($Q305="n/a",(IF('Workforce hours'!Q$30=0,0,(AO305/'Workforce hours'!Q$30))),(IF(VLOOKUP($Q305,'Workforce hours'!$C$8:$AD$30,BQ$7,FALSE)=0,0,(AO305/(VLOOKUP($Q305,'Workforce hours'!$C$8:$AD$30,BQ$7,FALSE))))))</f>
        <v>1.5712096091250427</v>
      </c>
      <c r="BR305" s="288">
        <f>IF($Q305="n/a",(IF('Workforce hours'!R$30=0,0,(AP305/'Workforce hours'!R$30))),(IF(VLOOKUP($Q305,'Workforce hours'!$C$8:$AD$30,BR$7,FALSE)=0,0,(AP305/(VLOOKUP($Q305,'Workforce hours'!$C$8:$AD$30,BR$7,FALSE))))))</f>
        <v>1.2766078074140967</v>
      </c>
      <c r="BS305" s="288">
        <f>IF($Q305="n/a",(IF('Workforce hours'!S$30=0,0,(AQ305/'Workforce hours'!S$30))),(IF(VLOOKUP($Q305,'Workforce hours'!$C$8:$AD$30,BS$7,FALSE)=0,0,(AQ305/(VLOOKUP($Q305,'Workforce hours'!$C$8:$AD$30,BS$7,FALSE))))))</f>
        <v>0.49100300285157589</v>
      </c>
      <c r="BT305" s="288">
        <f>IF($Q305="n/a",(IF('Workforce hours'!T$30=0,0,(AR305/'Workforce hours'!T$30))),(IF(VLOOKUP($Q305,'Workforce hours'!$C$8:$AD$30,BT$7,FALSE)=0,0,(AR305/(VLOOKUP($Q305,'Workforce hours'!$C$8:$AD$30,BT$7,FALSE))))))</f>
        <v>0</v>
      </c>
      <c r="BU305" s="288">
        <f>IF($Q305="n/a",(IF('Workforce hours'!U$30=0,0,(AS305/'Workforce hours'!U$30))),(IF(VLOOKUP($Q305,'Workforce hours'!$C$8:$AD$30,BU$7,FALSE)=0,0,(AS305/(VLOOKUP($Q305,'Workforce hours'!$C$8:$AD$30,BU$7,FALSE))))))</f>
        <v>0</v>
      </c>
      <c r="BV305" s="288">
        <f>IF($Q305="n/a",(IF('Workforce hours'!V$30=0,0,(AT305/'Workforce hours'!V$30))),(IF(VLOOKUP($Q305,'Workforce hours'!$C$8:$AD$30,BV$7,FALSE)=0,0,(AT305/(VLOOKUP($Q305,'Workforce hours'!$C$8:$AD$30,BV$7,FALSE))))))</f>
        <v>0</v>
      </c>
      <c r="BW305" s="288">
        <f>IF($Q305="n/a",(IF('Workforce hours'!W$30=0,0,(AU305/'Workforce hours'!W$30))),(IF(VLOOKUP($Q305,'Workforce hours'!$C$8:$AD$30,BW$7,FALSE)=0,0,(AU305/(VLOOKUP($Q305,'Workforce hours'!$C$8:$AD$30,BW$7,FALSE))))))</f>
        <v>0.35148873774590156</v>
      </c>
      <c r="BX305" s="288">
        <f>IF($Q305="n/a",(IF('Workforce hours'!X$30=0,0,(AV305/'Workforce hours'!X$30))),(IF(VLOOKUP($Q305,'Workforce hours'!$C$8:$AD$30,BX$7,FALSE)=0,0,(AV305/(VLOOKUP($Q305,'Workforce hours'!$C$8:$AD$30,BX$7,FALSE))))))</f>
        <v>0</v>
      </c>
      <c r="BY305" s="288">
        <f>IF($Q305="n/a",(IF('Workforce hours'!Y$30=0,0,(AW305/'Workforce hours'!Y$30))),(IF(VLOOKUP($Q305,'Workforce hours'!$C$8:$AD$30,BY$7,FALSE)=0,0,(AW305/(VLOOKUP($Q305,'Workforce hours'!$C$8:$AD$30,BY$7,FALSE))))))</f>
        <v>0.65276479867096004</v>
      </c>
      <c r="BZ305" s="288">
        <f>IF($Q305="n/a",(IF('Workforce hours'!Z$30=0,0,(AX305/'Workforce hours'!Z$30))),(IF(VLOOKUP($Q305,'Workforce hours'!$C$8:$AD$30,BZ$7,FALSE)=0,0,(AX305/(VLOOKUP($Q305,'Workforce hours'!$C$8:$AD$30,BZ$7,FALSE))))))</f>
        <v>0</v>
      </c>
      <c r="CA305" s="288">
        <f>IF($Q305="n/a",(IF('Workforce hours'!AA$30=0,0,(AY305/'Workforce hours'!AA$30))),(IF(VLOOKUP($Q305,'Workforce hours'!$C$8:$AD$30,CA$7,FALSE)=0,0,(AY305/(VLOOKUP($Q305,'Workforce hours'!$C$8:$AD$30,CA$7,FALSE))))))</f>
        <v>0</v>
      </c>
      <c r="CB305" s="288">
        <f>IF($Q305="n/a",(IF('Workforce hours'!AB$30=0,0,(AZ305/'Workforce hours'!AB$30))),(IF(VLOOKUP($Q305,'Workforce hours'!$C$8:$AD$30,CB$7,FALSE)=0,0,(AZ305/(VLOOKUP($Q305,'Workforce hours'!$C$8:$AD$30,CB$7,FALSE))))))</f>
        <v>0</v>
      </c>
      <c r="CC305" s="288">
        <f>IF($Q305="n/a",(IF('Workforce hours'!AC$30=0,0,(BA305/'Workforce hours'!AC$30))),(IF(VLOOKUP($Q305,'Workforce hours'!$C$8:$AD$30,CC$7,FALSE)=0,0,(BA305/(VLOOKUP($Q305,'Workforce hours'!$C$8:$AD$30,CC$7,FALSE))))))</f>
        <v>0</v>
      </c>
      <c r="CD305" s="288">
        <f>IF($Q305="n/a",(IF('Workforce hours'!AD$30=0,0,(BB305/'Workforce hours'!AD$30))),(IF(VLOOKUP($Q305,'Workforce hours'!$C$8:$AD$30,CD$7,FALSE)=0,0,(BB305/(VLOOKUP($Q305,'Workforce hours'!$C$8:$AD$30,CD$7,FALSE))))))</f>
        <v>0</v>
      </c>
      <c r="CE305" s="289">
        <f t="shared" si="42"/>
        <v>0</v>
      </c>
      <c r="CF305" s="290">
        <f>BD305*'Workforce costs'!B$9*(1+'Workforce costs'!B$10)*(1+'Workforce costs'!B$11)</f>
        <v>0</v>
      </c>
      <c r="CG305" s="290">
        <f>BE305*'Workforce costs'!C$9*(1+'Workforce costs'!C$10)*(1+'Workforce costs'!C$11)</f>
        <v>0</v>
      </c>
      <c r="CH305" s="290">
        <f>BF305*'Workforce costs'!D$9*(1+'Workforce costs'!D$10)*(1+'Workforce costs'!D$11)</f>
        <v>0</v>
      </c>
      <c r="CI305" s="290">
        <f>BG305*'Workforce costs'!E$9*(1+'Workforce costs'!E$10)*(1+'Workforce costs'!E$11)</f>
        <v>0</v>
      </c>
      <c r="CJ305" s="290">
        <f>BH305*'Workforce costs'!F$9*(1+'Workforce costs'!F$10)*(1+'Workforce costs'!F$11)</f>
        <v>0</v>
      </c>
      <c r="CK305" s="290">
        <f>BI305*'Workforce costs'!G$9*(1+'Workforce costs'!G$10)*(1+'Workforce costs'!G$11)</f>
        <v>0</v>
      </c>
      <c r="CL305" s="290">
        <f>BJ305*'Workforce costs'!H$9*(1+'Workforce costs'!H$10)*(1+'Workforce costs'!H$11)</f>
        <v>0</v>
      </c>
      <c r="CM305" s="290">
        <f>BK305*'Workforce costs'!I$9*(1+'Workforce costs'!I$10)*(1+'Workforce costs'!I$11)</f>
        <v>0</v>
      </c>
      <c r="CN305" s="290">
        <f>BL305*'Workforce costs'!J$9*(1+'Workforce costs'!J$10)*(1+'Workforce costs'!J$11)</f>
        <v>0</v>
      </c>
      <c r="CO305" s="290">
        <f>BM305*'Workforce costs'!K$9*(1+'Workforce costs'!K$10)*(1+'Workforce costs'!K$11)</f>
        <v>0</v>
      </c>
      <c r="CP305" s="290">
        <f>BN305*'Workforce costs'!L$9*(1+'Workforce costs'!L$10)*(1+'Workforce costs'!L$11)</f>
        <v>0</v>
      </c>
      <c r="CQ305" s="290">
        <f>BO305*'Workforce costs'!M$9*(1+'Workforce costs'!M$10)*(1+'Workforce costs'!M$11)</f>
        <v>0</v>
      </c>
      <c r="CR305" s="290">
        <f>BP305*'Workforce costs'!N$9*(1+'Workforce costs'!N$10)*(1+'Workforce costs'!N$11)</f>
        <v>0</v>
      </c>
      <c r="CS305" s="290">
        <f>BQ305*'Workforce costs'!O$9*(1+'Workforce costs'!O$10)*(1+'Workforce costs'!O$11)</f>
        <v>0</v>
      </c>
      <c r="CT305" s="290">
        <f>BR305*'Workforce costs'!P$9*(1+'Workforce costs'!P$10)*(1+'Workforce costs'!P$11)</f>
        <v>0</v>
      </c>
      <c r="CU305" s="290">
        <f>BS305*'Workforce costs'!Q$9*(1+'Workforce costs'!Q$10)*(1+'Workforce costs'!Q$11)</f>
        <v>0</v>
      </c>
      <c r="CV305" s="290">
        <f>BT305*'Workforce costs'!R$9*(1+'Workforce costs'!R$10)*(1+'Workforce costs'!R$11)</f>
        <v>0</v>
      </c>
      <c r="CW305" s="290">
        <f>BU305*'Workforce costs'!S$9*(1+'Workforce costs'!S$10)*(1+'Workforce costs'!S$11)</f>
        <v>0</v>
      </c>
      <c r="CX305" s="290">
        <f>BV305*'Workforce costs'!T$9*(1+'Workforce costs'!T$10)*(1+'Workforce costs'!T$11)</f>
        <v>0</v>
      </c>
      <c r="CY305" s="290">
        <f>BW305*'Workforce costs'!U$9*(1+'Workforce costs'!U$10)*(1+'Workforce costs'!U$11)</f>
        <v>0</v>
      </c>
      <c r="CZ305" s="290">
        <f>BX305*'Workforce costs'!V$9*(1+'Workforce costs'!V$10)*(1+'Workforce costs'!V$11)</f>
        <v>0</v>
      </c>
      <c r="DA305" s="290">
        <f>BY305*'Workforce costs'!W$9*(1+'Workforce costs'!W$10)*(1+'Workforce costs'!W$11)</f>
        <v>0</v>
      </c>
      <c r="DB305" s="290">
        <f>BZ305*'Workforce costs'!X$9*(1+'Workforce costs'!X$10)*(1+'Workforce costs'!X$11)</f>
        <v>0</v>
      </c>
      <c r="DC305" s="290">
        <f>CA305*'Workforce costs'!Y$9*(1+'Workforce costs'!Y$10)*(1+'Workforce costs'!Y$11)</f>
        <v>0</v>
      </c>
      <c r="DD305" s="290">
        <f>CB305*'Workforce costs'!Z$9*(1+'Workforce costs'!Z$10)*(1+'Workforce costs'!Z$11)</f>
        <v>0</v>
      </c>
      <c r="DE305" s="290">
        <f>CC305*'Workforce costs'!AA$9*(1+'Workforce costs'!AA$10)*(1+'Workforce costs'!AA$11)</f>
        <v>0</v>
      </c>
      <c r="DF305" s="290">
        <f>CD305*'Workforce costs'!AB$9*(1+'Workforce costs'!AB$10)*(1+'Workforce costs'!AB$11)</f>
        <v>0</v>
      </c>
    </row>
    <row r="306" spans="1:110" x14ac:dyDescent="0.3">
      <c r="A306" s="2" t="str">
        <f>Outputs!$A$4</f>
        <v>Australia</v>
      </c>
      <c r="B306" s="2" t="str">
        <f t="shared" si="35"/>
        <v>Australia 25to64</v>
      </c>
      <c r="C306" s="30">
        <f>VLOOKUP($B306,Populations!$D$15:$H$1920,3,FALSE)</f>
        <v>13966174</v>
      </c>
      <c r="D306" s="255">
        <f>IF(OR($H306="General pop",$H306="Schools",$H306="Workplace",$H306="Skills Training",$H306="Digital Supports"),1,VLOOKUP($B306,Populations!$D$15:$H$1920,5,FALSE))</f>
        <v>1</v>
      </c>
      <c r="E306" s="88">
        <f>VLOOKUP(I306,Epidemiology!$C$10:$H$47,6,FALSE)</f>
        <v>300</v>
      </c>
      <c r="F306" s="102">
        <f>'Care profiles'!R307</f>
        <v>1</v>
      </c>
      <c r="G306" s="15" t="str">
        <f>'Care profiles'!A307</f>
        <v>25to64</v>
      </c>
      <c r="H306" s="15" t="str">
        <f>'Care profiles'!B307</f>
        <v>Attempts</v>
      </c>
      <c r="I306" s="15" t="str">
        <f>'Care profiles'!C307</f>
        <v>Attempts_25-64yrs</v>
      </c>
      <c r="J306" s="15" t="str">
        <f>'Care profiles'!D307</f>
        <v>Care profile</v>
      </c>
      <c r="K306" s="15" t="str">
        <f>'Care profiles'!E307</f>
        <v>Clinical Community Treatment Team – Adult (25 – 64 years)</v>
      </c>
      <c r="L306" s="104">
        <f>'Care profiles'!F307</f>
        <v>0.1</v>
      </c>
      <c r="M306" s="15">
        <f>'Care profiles'!G307</f>
        <v>4</v>
      </c>
      <c r="N306" s="15">
        <f>'Care profiles'!H307</f>
        <v>60</v>
      </c>
      <c r="O306" s="15" t="str">
        <f>'Care profiles'!I307</f>
        <v>min</v>
      </c>
      <c r="P306" s="15" t="str">
        <f>'Care profiles'!J307</f>
        <v>Team</v>
      </c>
      <c r="Q306" s="15" t="str">
        <f>'Care profiles'!K307</f>
        <v>Clinical Community Treatment Team – Adult (25 – 64 years)</v>
      </c>
      <c r="R306" s="15" t="str">
        <f>'Care profiles'!M307</f>
        <v>N</v>
      </c>
      <c r="S306" s="15" t="str">
        <f>'Care profiles'!O307</f>
        <v>Y</v>
      </c>
      <c r="T306" s="15" t="str">
        <f>'Care profiles'!Q307</f>
        <v>N</v>
      </c>
      <c r="U306" s="30">
        <f t="shared" si="36"/>
        <v>41898.521999999997</v>
      </c>
      <c r="V306" s="30">
        <f t="shared" si="37"/>
        <v>4189.8522000000003</v>
      </c>
      <c r="W306" s="30">
        <f>IF(M306="n/a",0,IF(O306="days",V306*M306*(1+(VLOOKUP(K306,'Bed parameters'!$A$9:$G$12,7,FALSE))),V306*M306))</f>
        <v>16759.408800000001</v>
      </c>
      <c r="X306" s="30">
        <f t="shared" si="38"/>
        <v>16759.408800000001</v>
      </c>
      <c r="Y306" s="30">
        <f t="shared" si="39"/>
        <v>0</v>
      </c>
      <c r="Z306" s="113">
        <f>_xlfn.IFNA(Y306/((VLOOKUP(K306,'Bed parameters'!$A$9:$G$12,3,FALSE))*(VLOOKUP(K306,'Bed parameters'!$A$9:$G$12,5,FALSE))),0)</f>
        <v>0</v>
      </c>
      <c r="AA306" s="30">
        <f t="shared" si="40"/>
        <v>16759.408800000001</v>
      </c>
      <c r="AB306" s="30">
        <f>_xlfn.IFNA(IF($O306="days",$Y306*(VLOOKUP($K306,'Bed parameters'!$A$9:$I$12,9,FALSE))*$F306*(VLOOKUP($Q306,'Workforce distribution'!$C$8:$AD$30,AB$7,FALSE)),IF($Q306="n/a",(IF($P306=AB$6,$X306*$F306,0)),$X306*$F306*(VLOOKUP($Q306,'Workforce distribution'!$C$8:$AD$30,AB$7,FALSE)))),0)</f>
        <v>0</v>
      </c>
      <c r="AC306" s="30">
        <f>_xlfn.IFNA(IF($O306="days",$Y306*(VLOOKUP($K306,'Bed parameters'!$A$9:$I$12,9,FALSE))*$F306*(VLOOKUP($Q306,'Workforce distribution'!$C$8:$AD$30,AC$7,FALSE)),IF($Q306="n/a",(IF($P306=AC$6,$X306*$F306,0)),$X306*$F306*(VLOOKUP($Q306,'Workforce distribution'!$C$8:$AD$30,AC$7,FALSE)))),0)</f>
        <v>0</v>
      </c>
      <c r="AD306" s="30">
        <f>_xlfn.IFNA(IF($O306="days",$Y306*(VLOOKUP($K306,'Bed parameters'!$A$9:$I$12,9,FALSE))*$F306*(VLOOKUP($Q306,'Workforce distribution'!$C$8:$AD$30,AD$7,FALSE)),IF($Q306="n/a",(IF($P306=AD$6,$X306*$F306,0)),$X306*$F306*(VLOOKUP($Q306,'Workforce distribution'!$C$8:$AD$30,AD$7,FALSE)))),0)</f>
        <v>0</v>
      </c>
      <c r="AE306" s="30">
        <f>_xlfn.IFNA(IF($O306="days",$Y306*(VLOOKUP($K306,'Bed parameters'!$A$9:$I$12,9,FALSE))*$F306*(VLOOKUP($Q306,'Workforce distribution'!$C$8:$AD$30,AE$7,FALSE)),IF($Q306="n/a",(IF($P306=AE$6,$X306*$F306,0)),$X306*$F306*(VLOOKUP($Q306,'Workforce distribution'!$C$8:$AD$30,AE$7,FALSE)))),0)</f>
        <v>819.75369130434785</v>
      </c>
      <c r="AF306" s="30">
        <f>_xlfn.IFNA(IF($O306="days",$Y306*(VLOOKUP($K306,'Bed parameters'!$A$9:$I$12,9,FALSE))*$F306*(VLOOKUP($Q306,'Workforce distribution'!$C$8:$AD$30,AF$7,FALSE)),IF($Q306="n/a",(IF($P306=AF$6,$X306*$F306,0)),$X306*$F306*(VLOOKUP($Q306,'Workforce distribution'!$C$8:$AD$30,AF$7,FALSE)))),0)</f>
        <v>0</v>
      </c>
      <c r="AG306" s="30">
        <f>_xlfn.IFNA(IF($O306="days",$Y306*(VLOOKUP($K306,'Bed parameters'!$A$9:$I$12,9,FALSE))*$F306*(VLOOKUP($Q306,'Workforce distribution'!$C$8:$AD$30,AG$7,FALSE)),IF($Q306="n/a",(IF($P306=AG$6,$X306*$F306,0)),$X306*$F306*(VLOOKUP($Q306,'Workforce distribution'!$C$8:$AD$30,AG$7,FALSE)))),0)</f>
        <v>752.43092438563326</v>
      </c>
      <c r="AH306" s="30">
        <f>_xlfn.IFNA(IF($O306="days",$Y306*(VLOOKUP($K306,'Bed parameters'!$A$9:$I$12,9,FALSE))*$F306*(VLOOKUP($Q306,'Workforce distribution'!$C$8:$AD$30,AH$7,FALSE)),IF($Q306="n/a",(IF($P306=AH$6,$X306*$F306,0)),$X306*$F306*(VLOOKUP($Q306,'Workforce distribution'!$C$8:$AD$30,AH$7,FALSE)))),0)</f>
        <v>376.21546219281663</v>
      </c>
      <c r="AI306" s="30">
        <f>_xlfn.IFNA(IF($O306="days",$Y306*(VLOOKUP($K306,'Bed parameters'!$A$9:$I$12,9,FALSE))*$F306*(VLOOKUP($Q306,'Workforce distribution'!$C$8:$AD$30,AI$7,FALSE)),IF($Q306="n/a",(IF($P306=AI$6,$X306*$F306,0)),$X306*$F306*(VLOOKUP($Q306,'Workforce distribution'!$C$8:$AD$30,AI$7,FALSE)))),0)</f>
        <v>0</v>
      </c>
      <c r="AJ306" s="30">
        <f>_xlfn.IFNA(IF($O306="days",$Y306*(VLOOKUP($K306,'Bed parameters'!$A$9:$I$12,9,FALSE))*$F306*(VLOOKUP($Q306,'Workforce distribution'!$C$8:$AD$30,AJ$7,FALSE)),IF($Q306="n/a",(IF($P306=AJ$6,$X306*$F306,0)),$X306*$F306*(VLOOKUP($Q306,'Workforce distribution'!$C$8:$AD$30,AJ$7,FALSE)))),0)</f>
        <v>0</v>
      </c>
      <c r="AK306" s="30">
        <f>_xlfn.IFNA(IF($O306="days",$Y306*(VLOOKUP($K306,'Bed parameters'!$A$9:$I$12,9,FALSE))*$F306*(VLOOKUP($Q306,'Workforce distribution'!$C$8:$AD$30,AK$7,FALSE)),IF($Q306="n/a",(IF($P306=AK$6,$X306*$F306,0)),$X306*$F306*(VLOOKUP($Q306,'Workforce distribution'!$C$8:$AD$30,AK$7,FALSE)))),0)</f>
        <v>0</v>
      </c>
      <c r="AL306" s="30">
        <f>_xlfn.IFNA(IF($O306="days",$Y306*(VLOOKUP($K306,'Bed parameters'!$A$9:$I$12,9,FALSE))*$F306*(VLOOKUP($Q306,'Workforce distribution'!$C$8:$AD$30,AL$7,FALSE)),IF($Q306="n/a",(IF($P306=AL$6,$X306*$F306,0)),$X306*$F306*(VLOOKUP($Q306,'Workforce distribution'!$C$8:$AD$30,AL$7,FALSE)))),0)</f>
        <v>396.01627599243858</v>
      </c>
      <c r="AM306" s="30">
        <f>_xlfn.IFNA(IF($O306="days",$Y306*(VLOOKUP($K306,'Bed parameters'!$A$9:$I$12,9,FALSE))*$F306*(VLOOKUP($Q306,'Workforce distribution'!$C$8:$AD$30,AM$7,FALSE)),IF($Q306="n/a",(IF($P306=AM$6,$X306*$F306,0)),$X306*$F306*(VLOOKUP($Q306,'Workforce distribution'!$C$8:$AD$30,AM$7,FALSE)))),0)</f>
        <v>6257.0571606805297</v>
      </c>
      <c r="AN306" s="30">
        <f>_xlfn.IFNA(IF($O306="days",$Y306*(VLOOKUP($K306,'Bed parameters'!$A$9:$I$12,9,FALSE))*$F306*(VLOOKUP($Q306,'Workforce distribution'!$C$8:$AD$30,AN$7,FALSE)),IF($Q306="n/a",(IF($P306=AN$6,$X306*$F306,0)),$X306*$F306*(VLOOKUP($Q306,'Workforce distribution'!$C$8:$AD$30,AN$7,FALSE)))),0)</f>
        <v>1457.3398956521739</v>
      </c>
      <c r="AO306" s="30">
        <f>_xlfn.IFNA(IF($O306="days",$Y306*(VLOOKUP($K306,'Bed parameters'!$A$9:$I$12,9,FALSE))*$F306*(VLOOKUP($Q306,'Workforce distribution'!$C$8:$AD$30,AO$7,FALSE)),IF($Q306="n/a",(IF($P306=AO$6,$X306*$F306,0)),$X306*$F306*(VLOOKUP($Q306,'Workforce distribution'!$C$8:$AD$30,AO$7,FALSE)))),0)</f>
        <v>2407.7789580340268</v>
      </c>
      <c r="AP306" s="30">
        <f>_xlfn.IFNA(IF($O306="days",$Y306*(VLOOKUP($K306,'Bed parameters'!$A$9:$I$12,9,FALSE))*$F306*(VLOOKUP($Q306,'Workforce distribution'!$C$8:$AD$30,AP$7,FALSE)),IF($Q306="n/a",(IF($P306=AP$6,$X306*$F306,0)),$X306*$F306*(VLOOKUP($Q306,'Workforce distribution'!$C$8:$AD$30,AP$7,FALSE)))),0)</f>
        <v>1956.3204034026462</v>
      </c>
      <c r="AQ306" s="30">
        <f>_xlfn.IFNA(IF($O306="days",$Y306*(VLOOKUP($K306,'Bed parameters'!$A$9:$I$12,9,FALSE))*$F306*(VLOOKUP($Q306,'Workforce distribution'!$C$8:$AD$30,AQ$7,FALSE)),IF($Q306="n/a",(IF($P306=AQ$6,$X306*$F306,0)),$X306*$F306*(VLOOKUP($Q306,'Workforce distribution'!$C$8:$AD$30,AQ$7,FALSE)))),0)</f>
        <v>752.43092438563326</v>
      </c>
      <c r="AR306" s="30">
        <f>_xlfn.IFNA(IF($O306="days",$Y306*(VLOOKUP($K306,'Bed parameters'!$A$9:$I$12,9,FALSE))*$F306*(VLOOKUP($Q306,'Workforce distribution'!$C$8:$AD$30,AR$7,FALSE)),IF($Q306="n/a",(IF($P306=AR$6,$X306*$F306,0)),$X306*$F306*(VLOOKUP($Q306,'Workforce distribution'!$C$8:$AD$30,AR$7,FALSE)))),0)</f>
        <v>0</v>
      </c>
      <c r="AS306" s="30">
        <f>_xlfn.IFNA(IF($O306="days",$Y306*(VLOOKUP($K306,'Bed parameters'!$A$9:$I$12,9,FALSE))*$F306*(VLOOKUP($Q306,'Workforce distribution'!$C$8:$AD$30,AS$7,FALSE)),IF($Q306="n/a",(IF($P306=AS$6,$X306*$F306,0)),$X306*$F306*(VLOOKUP($Q306,'Workforce distribution'!$C$8:$AD$30,AS$7,FALSE)))),0)</f>
        <v>0</v>
      </c>
      <c r="AT306" s="30">
        <f>_xlfn.IFNA(IF($O306="days",$Y306*(VLOOKUP($K306,'Bed parameters'!$A$9:$I$12,9,FALSE))*$F306*(VLOOKUP($Q306,'Workforce distribution'!$C$8:$AD$30,AT$7,FALSE)),IF($Q306="n/a",(IF($P306=AT$6,$X306*$F306,0)),$X306*$F306*(VLOOKUP($Q306,'Workforce distribution'!$C$8:$AD$30,AT$7,FALSE)))),0)</f>
        <v>0</v>
      </c>
      <c r="AU306" s="30">
        <f>_xlfn.IFNA(IF($O306="days",$Y306*(VLOOKUP($K306,'Bed parameters'!$A$9:$I$12,9,FALSE))*$F306*(VLOOKUP($Q306,'Workforce distribution'!$C$8:$AD$30,AU$7,FALSE)),IF($Q306="n/a",(IF($P306=AU$6,$X306*$F306,0)),$X306*$F306*(VLOOKUP($Q306,'Workforce distribution'!$C$8:$AD$30,AU$7,FALSE)))),0)</f>
        <v>554.42278638941411</v>
      </c>
      <c r="AV306" s="30">
        <f>_xlfn.IFNA(IF($O306="days",$Y306*(VLOOKUP($K306,'Bed parameters'!$A$9:$I$12,9,FALSE))*$F306*(VLOOKUP($Q306,'Workforce distribution'!$C$8:$AD$30,AV$7,FALSE)),IF($Q306="n/a",(IF($P306=AV$6,$X306*$F306,0)),$X306*$F306*(VLOOKUP($Q306,'Workforce distribution'!$C$8:$AD$30,AV$7,FALSE)))),0)</f>
        <v>0</v>
      </c>
      <c r="AW306" s="30">
        <f>_xlfn.IFNA(IF($O306="days",$Y306*(VLOOKUP($K306,'Bed parameters'!$A$9:$I$12,9,FALSE))*$F306*(VLOOKUP($Q306,'Workforce distribution'!$C$8:$AD$30,AW$7,FALSE)),IF($Q306="n/a",(IF($P306=AW$6,$X306*$F306,0)),$X306*$F306*(VLOOKUP($Q306,'Workforce distribution'!$C$8:$AD$30,AW$7,FALSE)))),0)</f>
        <v>1029.6423175803404</v>
      </c>
      <c r="AX306" s="30">
        <f>_xlfn.IFNA(IF($O306="days",$Y306*(VLOOKUP($K306,'Bed parameters'!$A$9:$I$12,9,FALSE))*$F306*(VLOOKUP($Q306,'Workforce distribution'!$C$8:$AD$30,AX$7,FALSE)),IF($Q306="n/a",(IF($P306=AX$6,$X306*$F306,0)),$X306*$F306*(VLOOKUP($Q306,'Workforce distribution'!$C$8:$AD$30,AX$7,FALSE)))),0)</f>
        <v>0</v>
      </c>
      <c r="AY306" s="30">
        <f>_xlfn.IFNA(IF($O306="days",$Y306*(VLOOKUP($K306,'Bed parameters'!$A$9:$I$12,9,FALSE))*$F306*(VLOOKUP($Q306,'Workforce distribution'!$C$8:$AD$30,AY$7,FALSE)),IF($Q306="n/a",(IF($P306=AY$6,$X306*$F306,0)),$X306*$F306*(VLOOKUP($Q306,'Workforce distribution'!$C$8:$AD$30,AY$7,FALSE)))),0)</f>
        <v>0</v>
      </c>
      <c r="AZ306" s="30">
        <f>_xlfn.IFNA(IF($O306="days",$Y306*(VLOOKUP($K306,'Bed parameters'!$A$9:$I$12,9,FALSE))*$F306*(VLOOKUP($Q306,'Workforce distribution'!$C$8:$AD$30,AZ$7,FALSE)),IF($Q306="n/a",(IF($P306=AZ$6,$X306*$F306,0)),$X306*$F306*(VLOOKUP($Q306,'Workforce distribution'!$C$8:$AD$30,AZ$7,FALSE)))),0)</f>
        <v>0</v>
      </c>
      <c r="BA306" s="30">
        <f>_xlfn.IFNA(IF($O306="days",$Y306*(VLOOKUP($K306,'Bed parameters'!$A$9:$I$12,9,FALSE))*$F306*(VLOOKUP($Q306,'Workforce distribution'!$C$8:$AD$30,BA$7,FALSE)),IF($Q306="n/a",(IF($P306=BA$6,$X306*$F306,0)),$X306*$F306*(VLOOKUP($Q306,'Workforce distribution'!$C$8:$AD$30,BA$7,FALSE)))),0)</f>
        <v>0</v>
      </c>
      <c r="BB306" s="30">
        <f>_xlfn.IFNA(IF($O306="days",$Y306*(VLOOKUP($K306,'Bed parameters'!$A$9:$I$12,9,FALSE))*$F306*(VLOOKUP($Q306,'Workforce distribution'!$C$8:$AD$30,BB$7,FALSE)),IF($Q306="n/a",(IF($P306=BB$6,$X306*$F306,0)),$X306*$F306*(VLOOKUP($Q306,'Workforce distribution'!$C$8:$AD$30,BB$7,FALSE)))),0)</f>
        <v>0</v>
      </c>
      <c r="BC306" s="149">
        <f t="shared" si="41"/>
        <v>14.967208909154424</v>
      </c>
      <c r="BD306" s="288">
        <f>IF($Q306="n/a",(IF('Workforce hours'!D$30=0,0,(AB306/'Workforce hours'!D$30))),(IF(VLOOKUP($Q306,'Workforce hours'!$C$8:$AD$30,BD$7,FALSE)=0,0,(AB306/(VLOOKUP($Q306,'Workforce hours'!$C$8:$AD$30,BD$7,FALSE))))))</f>
        <v>0</v>
      </c>
      <c r="BE306" s="288">
        <f>IF($Q306="n/a",(IF('Workforce hours'!E$30=0,0,(AC306/'Workforce hours'!E$30))),(IF(VLOOKUP($Q306,'Workforce hours'!$C$8:$AD$30,BE$7,FALSE)=0,0,(AC306/(VLOOKUP($Q306,'Workforce hours'!$C$8:$AD$30,BE$7,FALSE))))))</f>
        <v>0</v>
      </c>
      <c r="BF306" s="288">
        <f>IF($Q306="n/a",(IF('Workforce hours'!F$30=0,0,(AD306/'Workforce hours'!F$30))),(IF(VLOOKUP($Q306,'Workforce hours'!$C$8:$AD$30,BF$7,FALSE)=0,0,(AD306/(VLOOKUP($Q306,'Workforce hours'!$C$8:$AD$30,BF$7,FALSE))))))</f>
        <v>0</v>
      </c>
      <c r="BG306" s="288">
        <f>IF($Q306="n/a",(IF('Workforce hours'!G$30=0,0,(AE306/'Workforce hours'!G$30))),(IF(VLOOKUP($Q306,'Workforce hours'!$C$8:$AD$30,BG$7,FALSE)=0,0,(AE306/(VLOOKUP($Q306,'Workforce hours'!$C$8:$AD$30,BG$7,FALSE))))))</f>
        <v>0.71324646730018393</v>
      </c>
      <c r="BH306" s="288">
        <f>IF($Q306="n/a",(IF('Workforce hours'!H$30=0,0,(AF306/'Workforce hours'!H$30))),(IF(VLOOKUP($Q306,'Workforce hours'!$C$8:$AD$30,BH$7,FALSE)=0,0,(AF306/(VLOOKUP($Q306,'Workforce hours'!$C$8:$AD$30,BH$7,FALSE))))))</f>
        <v>0</v>
      </c>
      <c r="BI306" s="288">
        <f>IF($Q306="n/a",(IF('Workforce hours'!I$30=0,0,(AG306/'Workforce hours'!I$30))),(IF(VLOOKUP($Q306,'Workforce hours'!$C$8:$AD$30,BI$7,FALSE)=0,0,(AG306/(VLOOKUP($Q306,'Workforce hours'!$C$8:$AD$30,BI$7,FALSE))))))</f>
        <v>0.65467067046876781</v>
      </c>
      <c r="BJ306" s="288">
        <f>IF($Q306="n/a",(IF('Workforce hours'!J$30=0,0,(AH306/'Workforce hours'!J$30))),(IF(VLOOKUP($Q306,'Workforce hours'!$C$8:$AD$30,BJ$7,FALSE)=0,0,(AH306/(VLOOKUP($Q306,'Workforce hours'!$C$8:$AD$30,BJ$7,FALSE))))))</f>
        <v>0.32733533523438391</v>
      </c>
      <c r="BK306" s="288">
        <f>IF($Q306="n/a",(IF('Workforce hours'!K$30=0,0,(AI306/'Workforce hours'!K$30))),(IF(VLOOKUP($Q306,'Workforce hours'!$C$8:$AD$30,BK$7,FALSE)=0,0,(AI306/(VLOOKUP($Q306,'Workforce hours'!$C$8:$AD$30,BK$7,FALSE))))))</f>
        <v>0</v>
      </c>
      <c r="BL306" s="288">
        <f>IF($Q306="n/a",(IF('Workforce hours'!L$30=0,0,(AJ306/'Workforce hours'!L$30))),(IF(VLOOKUP($Q306,'Workforce hours'!$C$8:$AD$30,BL$7,FALSE)=0,0,(AJ306/(VLOOKUP($Q306,'Workforce hours'!$C$8:$AD$30,BL$7,FALSE))))))</f>
        <v>0</v>
      </c>
      <c r="BM306" s="288">
        <f>IF($Q306="n/a",(IF('Workforce hours'!M$30=0,0,(AK306/'Workforce hours'!M$30))),(IF(VLOOKUP($Q306,'Workforce hours'!$C$8:$AD$30,BM$7,FALSE)=0,0,(AK306/(VLOOKUP($Q306,'Workforce hours'!$C$8:$AD$30,BM$7,FALSE))))))</f>
        <v>0</v>
      </c>
      <c r="BN306" s="288">
        <f>IF($Q306="n/a",(IF('Workforce hours'!N$30=0,0,(AL306/'Workforce hours'!N$30))),(IF(VLOOKUP($Q306,'Workforce hours'!$C$8:$AD$30,BN$7,FALSE)=0,0,(AL306/(VLOOKUP($Q306,'Workforce hours'!$C$8:$AD$30,BN$7,FALSE))))))</f>
        <v>0.36053771155064507</v>
      </c>
      <c r="BO306" s="288">
        <f>IF($Q306="n/a",(IF('Workforce hours'!O$30=0,0,(AM306/'Workforce hours'!O$30))),(IF(VLOOKUP($Q306,'Workforce hours'!$C$8:$AD$30,BO$7,FALSE)=0,0,(AM306/(VLOOKUP($Q306,'Workforce hours'!$C$8:$AD$30,BO$7,FALSE))))))</f>
        <v>5.8526597305455681</v>
      </c>
      <c r="BP306" s="288">
        <f>IF($Q306="n/a",(IF('Workforce hours'!P$30=0,0,(AN306/'Workforce hours'!P$30))),(IF(VLOOKUP($Q306,'Workforce hours'!$C$8:$AD$30,BP$7,FALSE)=0,0,(AN306/(VLOOKUP($Q306,'Workforce hours'!$C$8:$AD$30,BP$7,FALSE))))))</f>
        <v>1.2679937196447715</v>
      </c>
      <c r="BQ306" s="288">
        <f>IF($Q306="n/a",(IF('Workforce hours'!Q$30=0,0,(AO306/'Workforce hours'!Q$30))),(IF(VLOOKUP($Q306,'Workforce hours'!$C$8:$AD$30,BQ$7,FALSE)=0,0,(AO306/(VLOOKUP($Q306,'Workforce hours'!$C$8:$AD$30,BQ$7,FALSE))))))</f>
        <v>2.0949461455000571</v>
      </c>
      <c r="BR306" s="288">
        <f>IF($Q306="n/a",(IF('Workforce hours'!R$30=0,0,(AP306/'Workforce hours'!R$30))),(IF(VLOOKUP($Q306,'Workforce hours'!$C$8:$AD$30,BR$7,FALSE)=0,0,(AP306/(VLOOKUP($Q306,'Workforce hours'!$C$8:$AD$30,BR$7,FALSE))))))</f>
        <v>1.7021437432187958</v>
      </c>
      <c r="BS306" s="288">
        <f>IF($Q306="n/a",(IF('Workforce hours'!S$30=0,0,(AQ306/'Workforce hours'!S$30))),(IF(VLOOKUP($Q306,'Workforce hours'!$C$8:$AD$30,BS$7,FALSE)=0,0,(AQ306/(VLOOKUP($Q306,'Workforce hours'!$C$8:$AD$30,BS$7,FALSE))))))</f>
        <v>0.65467067046876781</v>
      </c>
      <c r="BT306" s="288">
        <f>IF($Q306="n/a",(IF('Workforce hours'!T$30=0,0,(AR306/'Workforce hours'!T$30))),(IF(VLOOKUP($Q306,'Workforce hours'!$C$8:$AD$30,BT$7,FALSE)=0,0,(AR306/(VLOOKUP($Q306,'Workforce hours'!$C$8:$AD$30,BT$7,FALSE))))))</f>
        <v>0</v>
      </c>
      <c r="BU306" s="288">
        <f>IF($Q306="n/a",(IF('Workforce hours'!U$30=0,0,(AS306/'Workforce hours'!U$30))),(IF(VLOOKUP($Q306,'Workforce hours'!$C$8:$AD$30,BU$7,FALSE)=0,0,(AS306/(VLOOKUP($Q306,'Workforce hours'!$C$8:$AD$30,BU$7,FALSE))))))</f>
        <v>0</v>
      </c>
      <c r="BV306" s="288">
        <f>IF($Q306="n/a",(IF('Workforce hours'!V$30=0,0,(AT306/'Workforce hours'!V$30))),(IF(VLOOKUP($Q306,'Workforce hours'!$C$8:$AD$30,BV$7,FALSE)=0,0,(AT306/(VLOOKUP($Q306,'Workforce hours'!$C$8:$AD$30,BV$7,FALSE))))))</f>
        <v>0</v>
      </c>
      <c r="BW306" s="288">
        <f>IF($Q306="n/a",(IF('Workforce hours'!W$30=0,0,(AU306/'Workforce hours'!W$30))),(IF(VLOOKUP($Q306,'Workforce hours'!$C$8:$AD$30,BW$7,FALSE)=0,0,(AU306/(VLOOKUP($Q306,'Workforce hours'!$C$8:$AD$30,BW$7,FALSE))))))</f>
        <v>0.46865165032786882</v>
      </c>
      <c r="BX306" s="288">
        <f>IF($Q306="n/a",(IF('Workforce hours'!X$30=0,0,(AV306/'Workforce hours'!X$30))),(IF(VLOOKUP($Q306,'Workforce hours'!$C$8:$AD$30,BX$7,FALSE)=0,0,(AV306/(VLOOKUP($Q306,'Workforce hours'!$C$8:$AD$30,BX$7,FALSE))))))</f>
        <v>0</v>
      </c>
      <c r="BY306" s="288">
        <f>IF($Q306="n/a",(IF('Workforce hours'!Y$30=0,0,(AW306/'Workforce hours'!Y$30))),(IF(VLOOKUP($Q306,'Workforce hours'!$C$8:$AD$30,BY$7,FALSE)=0,0,(AW306/(VLOOKUP($Q306,'Workforce hours'!$C$8:$AD$30,BY$7,FALSE))))))</f>
        <v>0.8703530648946135</v>
      </c>
      <c r="BZ306" s="288">
        <f>IF($Q306="n/a",(IF('Workforce hours'!Z$30=0,0,(AX306/'Workforce hours'!Z$30))),(IF(VLOOKUP($Q306,'Workforce hours'!$C$8:$AD$30,BZ$7,FALSE)=0,0,(AX306/(VLOOKUP($Q306,'Workforce hours'!$C$8:$AD$30,BZ$7,FALSE))))))</f>
        <v>0</v>
      </c>
      <c r="CA306" s="288">
        <f>IF($Q306="n/a",(IF('Workforce hours'!AA$30=0,0,(AY306/'Workforce hours'!AA$30))),(IF(VLOOKUP($Q306,'Workforce hours'!$C$8:$AD$30,CA$7,FALSE)=0,0,(AY306/(VLOOKUP($Q306,'Workforce hours'!$C$8:$AD$30,CA$7,FALSE))))))</f>
        <v>0</v>
      </c>
      <c r="CB306" s="288">
        <f>IF($Q306="n/a",(IF('Workforce hours'!AB$30=0,0,(AZ306/'Workforce hours'!AB$30))),(IF(VLOOKUP($Q306,'Workforce hours'!$C$8:$AD$30,CB$7,FALSE)=0,0,(AZ306/(VLOOKUP($Q306,'Workforce hours'!$C$8:$AD$30,CB$7,FALSE))))))</f>
        <v>0</v>
      </c>
      <c r="CC306" s="288">
        <f>IF($Q306="n/a",(IF('Workforce hours'!AC$30=0,0,(BA306/'Workforce hours'!AC$30))),(IF(VLOOKUP($Q306,'Workforce hours'!$C$8:$AD$30,CC$7,FALSE)=0,0,(BA306/(VLOOKUP($Q306,'Workforce hours'!$C$8:$AD$30,CC$7,FALSE))))))</f>
        <v>0</v>
      </c>
      <c r="CD306" s="288">
        <f>IF($Q306="n/a",(IF('Workforce hours'!AD$30=0,0,(BB306/'Workforce hours'!AD$30))),(IF(VLOOKUP($Q306,'Workforce hours'!$C$8:$AD$30,CD$7,FALSE)=0,0,(BB306/(VLOOKUP($Q306,'Workforce hours'!$C$8:$AD$30,CD$7,FALSE))))))</f>
        <v>0</v>
      </c>
      <c r="CE306" s="289">
        <f t="shared" si="42"/>
        <v>0</v>
      </c>
      <c r="CF306" s="290">
        <f>BD306*'Workforce costs'!B$9*(1+'Workforce costs'!B$10)*(1+'Workforce costs'!B$11)</f>
        <v>0</v>
      </c>
      <c r="CG306" s="290">
        <f>BE306*'Workforce costs'!C$9*(1+'Workforce costs'!C$10)*(1+'Workforce costs'!C$11)</f>
        <v>0</v>
      </c>
      <c r="CH306" s="290">
        <f>BF306*'Workforce costs'!D$9*(1+'Workforce costs'!D$10)*(1+'Workforce costs'!D$11)</f>
        <v>0</v>
      </c>
      <c r="CI306" s="290">
        <f>BG306*'Workforce costs'!E$9*(1+'Workforce costs'!E$10)*(1+'Workforce costs'!E$11)</f>
        <v>0</v>
      </c>
      <c r="CJ306" s="290">
        <f>BH306*'Workforce costs'!F$9*(1+'Workforce costs'!F$10)*(1+'Workforce costs'!F$11)</f>
        <v>0</v>
      </c>
      <c r="CK306" s="290">
        <f>BI306*'Workforce costs'!G$9*(1+'Workforce costs'!G$10)*(1+'Workforce costs'!G$11)</f>
        <v>0</v>
      </c>
      <c r="CL306" s="290">
        <f>BJ306*'Workforce costs'!H$9*(1+'Workforce costs'!H$10)*(1+'Workforce costs'!H$11)</f>
        <v>0</v>
      </c>
      <c r="CM306" s="290">
        <f>BK306*'Workforce costs'!I$9*(1+'Workforce costs'!I$10)*(1+'Workforce costs'!I$11)</f>
        <v>0</v>
      </c>
      <c r="CN306" s="290">
        <f>BL306*'Workforce costs'!J$9*(1+'Workforce costs'!J$10)*(1+'Workforce costs'!J$11)</f>
        <v>0</v>
      </c>
      <c r="CO306" s="290">
        <f>BM306*'Workforce costs'!K$9*(1+'Workforce costs'!K$10)*(1+'Workforce costs'!K$11)</f>
        <v>0</v>
      </c>
      <c r="CP306" s="290">
        <f>BN306*'Workforce costs'!L$9*(1+'Workforce costs'!L$10)*(1+'Workforce costs'!L$11)</f>
        <v>0</v>
      </c>
      <c r="CQ306" s="290">
        <f>BO306*'Workforce costs'!M$9*(1+'Workforce costs'!M$10)*(1+'Workforce costs'!M$11)</f>
        <v>0</v>
      </c>
      <c r="CR306" s="290">
        <f>BP306*'Workforce costs'!N$9*(1+'Workforce costs'!N$10)*(1+'Workforce costs'!N$11)</f>
        <v>0</v>
      </c>
      <c r="CS306" s="290">
        <f>BQ306*'Workforce costs'!O$9*(1+'Workforce costs'!O$10)*(1+'Workforce costs'!O$11)</f>
        <v>0</v>
      </c>
      <c r="CT306" s="290">
        <f>BR306*'Workforce costs'!P$9*(1+'Workforce costs'!P$10)*(1+'Workforce costs'!P$11)</f>
        <v>0</v>
      </c>
      <c r="CU306" s="290">
        <f>BS306*'Workforce costs'!Q$9*(1+'Workforce costs'!Q$10)*(1+'Workforce costs'!Q$11)</f>
        <v>0</v>
      </c>
      <c r="CV306" s="290">
        <f>BT306*'Workforce costs'!R$9*(1+'Workforce costs'!R$10)*(1+'Workforce costs'!R$11)</f>
        <v>0</v>
      </c>
      <c r="CW306" s="290">
        <f>BU306*'Workforce costs'!S$9*(1+'Workforce costs'!S$10)*(1+'Workforce costs'!S$11)</f>
        <v>0</v>
      </c>
      <c r="CX306" s="290">
        <f>BV306*'Workforce costs'!T$9*(1+'Workforce costs'!T$10)*(1+'Workforce costs'!T$11)</f>
        <v>0</v>
      </c>
      <c r="CY306" s="290">
        <f>BW306*'Workforce costs'!U$9*(1+'Workforce costs'!U$10)*(1+'Workforce costs'!U$11)</f>
        <v>0</v>
      </c>
      <c r="CZ306" s="290">
        <f>BX306*'Workforce costs'!V$9*(1+'Workforce costs'!V$10)*(1+'Workforce costs'!V$11)</f>
        <v>0</v>
      </c>
      <c r="DA306" s="290">
        <f>BY306*'Workforce costs'!W$9*(1+'Workforce costs'!W$10)*(1+'Workforce costs'!W$11)</f>
        <v>0</v>
      </c>
      <c r="DB306" s="290">
        <f>BZ306*'Workforce costs'!X$9*(1+'Workforce costs'!X$10)*(1+'Workforce costs'!X$11)</f>
        <v>0</v>
      </c>
      <c r="DC306" s="290">
        <f>CA306*'Workforce costs'!Y$9*(1+'Workforce costs'!Y$10)*(1+'Workforce costs'!Y$11)</f>
        <v>0</v>
      </c>
      <c r="DD306" s="290">
        <f>CB306*'Workforce costs'!Z$9*(1+'Workforce costs'!Z$10)*(1+'Workforce costs'!Z$11)</f>
        <v>0</v>
      </c>
      <c r="DE306" s="290">
        <f>CC306*'Workforce costs'!AA$9*(1+'Workforce costs'!AA$10)*(1+'Workforce costs'!AA$11)</f>
        <v>0</v>
      </c>
      <c r="DF306" s="290">
        <f>CD306*'Workforce costs'!AB$9*(1+'Workforce costs'!AB$10)*(1+'Workforce costs'!AB$11)</f>
        <v>0</v>
      </c>
    </row>
    <row r="307" spans="1:110" x14ac:dyDescent="0.3">
      <c r="A307" s="2" t="str">
        <f>Outputs!$A$4</f>
        <v>Australia</v>
      </c>
      <c r="B307" s="2" t="str">
        <f t="shared" si="35"/>
        <v>Australia 25to64</v>
      </c>
      <c r="C307" s="30">
        <f>VLOOKUP($B307,Populations!$D$15:$H$1920,3,FALSE)</f>
        <v>13966174</v>
      </c>
      <c r="D307" s="255">
        <f>IF(OR($H307="General pop",$H307="Schools",$H307="Workplace",$H307="Skills Training",$H307="Digital Supports"),1,VLOOKUP($B307,Populations!$D$15:$H$1920,5,FALSE))</f>
        <v>1</v>
      </c>
      <c r="E307" s="88">
        <f>VLOOKUP(I307,Epidemiology!$C$10:$H$47,6,FALSE)</f>
        <v>590</v>
      </c>
      <c r="F307" s="102">
        <f>'Care profiles'!R308</f>
        <v>1</v>
      </c>
      <c r="G307" s="15" t="str">
        <f>'Care profiles'!A308</f>
        <v>25to64</v>
      </c>
      <c r="H307" s="15" t="str">
        <f>'Care profiles'!B308</f>
        <v>Persistent</v>
      </c>
      <c r="I307" s="15" t="str">
        <f>'Care profiles'!C308</f>
        <v>Persistent_25-64yrs</v>
      </c>
      <c r="J307" s="15" t="str">
        <f>'Care profiles'!D308</f>
        <v>Care profile</v>
      </c>
      <c r="K307" s="15" t="str">
        <f>'Care profiles'!E308</f>
        <v>Assessment and Planning</v>
      </c>
      <c r="L307" s="104">
        <f>'Care profiles'!F308</f>
        <v>0.5</v>
      </c>
      <c r="M307" s="15">
        <f>'Care profiles'!G308</f>
        <v>2</v>
      </c>
      <c r="N307" s="15">
        <f>'Care profiles'!H308</f>
        <v>30</v>
      </c>
      <c r="O307" s="15" t="str">
        <f>'Care profiles'!I308</f>
        <v>min</v>
      </c>
      <c r="P307" s="15" t="str">
        <f>'Care profiles'!J308</f>
        <v>Team</v>
      </c>
      <c r="Q307" s="15" t="str">
        <f>'Care profiles'!K308</f>
        <v>Clinical Community Treatment Team – Adult (25 – 64 years)</v>
      </c>
      <c r="R307" s="15" t="str">
        <f>'Care profiles'!M308</f>
        <v>N</v>
      </c>
      <c r="S307" s="15" t="str">
        <f>'Care profiles'!O308</f>
        <v>Y</v>
      </c>
      <c r="T307" s="15" t="str">
        <f>'Care profiles'!Q308</f>
        <v>N</v>
      </c>
      <c r="U307" s="30">
        <f t="shared" si="36"/>
        <v>82400.426600000006</v>
      </c>
      <c r="V307" s="30">
        <f t="shared" si="37"/>
        <v>41200.213300000003</v>
      </c>
      <c r="W307" s="30">
        <f>IF(M307="n/a",0,IF(O307="days",V307*M307*(1+(VLOOKUP(K307,'Bed parameters'!$A$9:$G$12,7,FALSE))),V307*M307))</f>
        <v>82400.426600000006</v>
      </c>
      <c r="X307" s="30">
        <f t="shared" si="38"/>
        <v>41200.21330000001</v>
      </c>
      <c r="Y307" s="30">
        <f t="shared" si="39"/>
        <v>0</v>
      </c>
      <c r="Z307" s="113">
        <f>_xlfn.IFNA(Y307/((VLOOKUP(K307,'Bed parameters'!$A$9:$G$12,3,FALSE))*(VLOOKUP(K307,'Bed parameters'!$A$9:$G$12,5,FALSE))),0)</f>
        <v>0</v>
      </c>
      <c r="AA307" s="30">
        <f t="shared" si="40"/>
        <v>41200.213300000003</v>
      </c>
      <c r="AB307" s="30">
        <f>_xlfn.IFNA(IF($O307="days",$Y307*(VLOOKUP($K307,'Bed parameters'!$A$9:$I$12,9,FALSE))*$F307*(VLOOKUP($Q307,'Workforce distribution'!$C$8:$AD$30,AB$7,FALSE)),IF($Q307="n/a",(IF($P307=AB$6,$X307*$F307,0)),$X307*$F307*(VLOOKUP($Q307,'Workforce distribution'!$C$8:$AD$30,AB$7,FALSE)))),0)</f>
        <v>0</v>
      </c>
      <c r="AC307" s="30">
        <f>_xlfn.IFNA(IF($O307="days",$Y307*(VLOOKUP($K307,'Bed parameters'!$A$9:$I$12,9,FALSE))*$F307*(VLOOKUP($Q307,'Workforce distribution'!$C$8:$AD$30,AC$7,FALSE)),IF($Q307="n/a",(IF($P307=AC$6,$X307*$F307,0)),$X307*$F307*(VLOOKUP($Q307,'Workforce distribution'!$C$8:$AD$30,AC$7,FALSE)))),0)</f>
        <v>0</v>
      </c>
      <c r="AD307" s="30">
        <f>_xlfn.IFNA(IF($O307="days",$Y307*(VLOOKUP($K307,'Bed parameters'!$A$9:$I$12,9,FALSE))*$F307*(VLOOKUP($Q307,'Workforce distribution'!$C$8:$AD$30,AD$7,FALSE)),IF($Q307="n/a",(IF($P307=AD$6,$X307*$F307,0)),$X307*$F307*(VLOOKUP($Q307,'Workforce distribution'!$C$8:$AD$30,AD$7,FALSE)))),0)</f>
        <v>0</v>
      </c>
      <c r="AE307" s="30">
        <f>_xlfn.IFNA(IF($O307="days",$Y307*(VLOOKUP($K307,'Bed parameters'!$A$9:$I$12,9,FALSE))*$F307*(VLOOKUP($Q307,'Workforce distribution'!$C$8:$AD$30,AE$7,FALSE)),IF($Q307="n/a",(IF($P307=AE$6,$X307*$F307,0)),$X307*$F307*(VLOOKUP($Q307,'Workforce distribution'!$C$8:$AD$30,AE$7,FALSE)))),0)</f>
        <v>2015.2278244565221</v>
      </c>
      <c r="AF307" s="30">
        <f>_xlfn.IFNA(IF($O307="days",$Y307*(VLOOKUP($K307,'Bed parameters'!$A$9:$I$12,9,FALSE))*$F307*(VLOOKUP($Q307,'Workforce distribution'!$C$8:$AD$30,AF$7,FALSE)),IF($Q307="n/a",(IF($P307=AF$6,$X307*$F307,0)),$X307*$F307*(VLOOKUP($Q307,'Workforce distribution'!$C$8:$AD$30,AF$7,FALSE)))),0)</f>
        <v>0</v>
      </c>
      <c r="AG307" s="30">
        <f>_xlfn.IFNA(IF($O307="days",$Y307*(VLOOKUP($K307,'Bed parameters'!$A$9:$I$12,9,FALSE))*$F307*(VLOOKUP($Q307,'Workforce distribution'!$C$8:$AD$30,AG$7,FALSE)),IF($Q307="n/a",(IF($P307=AG$6,$X307*$F307,0)),$X307*$F307*(VLOOKUP($Q307,'Workforce distribution'!$C$8:$AD$30,AG$7,FALSE)))),0)</f>
        <v>1849.7260224480156</v>
      </c>
      <c r="AH307" s="30">
        <f>_xlfn.IFNA(IF($O307="days",$Y307*(VLOOKUP($K307,'Bed parameters'!$A$9:$I$12,9,FALSE))*$F307*(VLOOKUP($Q307,'Workforce distribution'!$C$8:$AD$30,AH$7,FALSE)),IF($Q307="n/a",(IF($P307=AH$6,$X307*$F307,0)),$X307*$F307*(VLOOKUP($Q307,'Workforce distribution'!$C$8:$AD$30,AH$7,FALSE)))),0)</f>
        <v>924.86301122400778</v>
      </c>
      <c r="AI307" s="30">
        <f>_xlfn.IFNA(IF($O307="days",$Y307*(VLOOKUP($K307,'Bed parameters'!$A$9:$I$12,9,FALSE))*$F307*(VLOOKUP($Q307,'Workforce distribution'!$C$8:$AD$30,AI$7,FALSE)),IF($Q307="n/a",(IF($P307=AI$6,$X307*$F307,0)),$X307*$F307*(VLOOKUP($Q307,'Workforce distribution'!$C$8:$AD$30,AI$7,FALSE)))),0)</f>
        <v>0</v>
      </c>
      <c r="AJ307" s="30">
        <f>_xlfn.IFNA(IF($O307="days",$Y307*(VLOOKUP($K307,'Bed parameters'!$A$9:$I$12,9,FALSE))*$F307*(VLOOKUP($Q307,'Workforce distribution'!$C$8:$AD$30,AJ$7,FALSE)),IF($Q307="n/a",(IF($P307=AJ$6,$X307*$F307,0)),$X307*$F307*(VLOOKUP($Q307,'Workforce distribution'!$C$8:$AD$30,AJ$7,FALSE)))),0)</f>
        <v>0</v>
      </c>
      <c r="AK307" s="30">
        <f>_xlfn.IFNA(IF($O307="days",$Y307*(VLOOKUP($K307,'Bed parameters'!$A$9:$I$12,9,FALSE))*$F307*(VLOOKUP($Q307,'Workforce distribution'!$C$8:$AD$30,AK$7,FALSE)),IF($Q307="n/a",(IF($P307=AK$6,$X307*$F307,0)),$X307*$F307*(VLOOKUP($Q307,'Workforce distribution'!$C$8:$AD$30,AK$7,FALSE)))),0)</f>
        <v>0</v>
      </c>
      <c r="AL307" s="30">
        <f>_xlfn.IFNA(IF($O307="days",$Y307*(VLOOKUP($K307,'Bed parameters'!$A$9:$I$12,9,FALSE))*$F307*(VLOOKUP($Q307,'Workforce distribution'!$C$8:$AD$30,AL$7,FALSE)),IF($Q307="n/a",(IF($P307=AL$6,$X307*$F307,0)),$X307*$F307*(VLOOKUP($Q307,'Workforce distribution'!$C$8:$AD$30,AL$7,FALSE)))),0)</f>
        <v>973.54001181474507</v>
      </c>
      <c r="AM307" s="30">
        <f>_xlfn.IFNA(IF($O307="days",$Y307*(VLOOKUP($K307,'Bed parameters'!$A$9:$I$12,9,FALSE))*$F307*(VLOOKUP($Q307,'Workforce distribution'!$C$8:$AD$30,AM$7,FALSE)),IF($Q307="n/a",(IF($P307=AM$6,$X307*$F307,0)),$X307*$F307*(VLOOKUP($Q307,'Workforce distribution'!$C$8:$AD$30,AM$7,FALSE)))),0)</f>
        <v>15381.932186672972</v>
      </c>
      <c r="AN307" s="30">
        <f>_xlfn.IFNA(IF($O307="days",$Y307*(VLOOKUP($K307,'Bed parameters'!$A$9:$I$12,9,FALSE))*$F307*(VLOOKUP($Q307,'Workforce distribution'!$C$8:$AD$30,AN$7,FALSE)),IF($Q307="n/a",(IF($P307=AN$6,$X307*$F307,0)),$X307*$F307*(VLOOKUP($Q307,'Workforce distribution'!$C$8:$AD$30,AN$7,FALSE)))),0)</f>
        <v>3582.6272434782618</v>
      </c>
      <c r="AO307" s="30">
        <f>_xlfn.IFNA(IF($O307="days",$Y307*(VLOOKUP($K307,'Bed parameters'!$A$9:$I$12,9,FALSE))*$F307*(VLOOKUP($Q307,'Workforce distribution'!$C$8:$AD$30,AO$7,FALSE)),IF($Q307="n/a",(IF($P307=AO$6,$X307*$F307,0)),$X307*$F307*(VLOOKUP($Q307,'Workforce distribution'!$C$8:$AD$30,AO$7,FALSE)))),0)</f>
        <v>5919.1232718336505</v>
      </c>
      <c r="AP307" s="30">
        <f>_xlfn.IFNA(IF($O307="days",$Y307*(VLOOKUP($K307,'Bed parameters'!$A$9:$I$12,9,FALSE))*$F307*(VLOOKUP($Q307,'Workforce distribution'!$C$8:$AD$30,AP$7,FALSE)),IF($Q307="n/a",(IF($P307=AP$6,$X307*$F307,0)),$X307*$F307*(VLOOKUP($Q307,'Workforce distribution'!$C$8:$AD$30,AP$7,FALSE)))),0)</f>
        <v>4809.2876583648394</v>
      </c>
      <c r="AQ307" s="30">
        <f>_xlfn.IFNA(IF($O307="days",$Y307*(VLOOKUP($K307,'Bed parameters'!$A$9:$I$12,9,FALSE))*$F307*(VLOOKUP($Q307,'Workforce distribution'!$C$8:$AD$30,AQ$7,FALSE)),IF($Q307="n/a",(IF($P307=AQ$6,$X307*$F307,0)),$X307*$F307*(VLOOKUP($Q307,'Workforce distribution'!$C$8:$AD$30,AQ$7,FALSE)))),0)</f>
        <v>1849.7260224480156</v>
      </c>
      <c r="AR307" s="30">
        <f>_xlfn.IFNA(IF($O307="days",$Y307*(VLOOKUP($K307,'Bed parameters'!$A$9:$I$12,9,FALSE))*$F307*(VLOOKUP($Q307,'Workforce distribution'!$C$8:$AD$30,AR$7,FALSE)),IF($Q307="n/a",(IF($P307=AR$6,$X307*$F307,0)),$X307*$F307*(VLOOKUP($Q307,'Workforce distribution'!$C$8:$AD$30,AR$7,FALSE)))),0)</f>
        <v>0</v>
      </c>
      <c r="AS307" s="30">
        <f>_xlfn.IFNA(IF($O307="days",$Y307*(VLOOKUP($K307,'Bed parameters'!$A$9:$I$12,9,FALSE))*$F307*(VLOOKUP($Q307,'Workforce distribution'!$C$8:$AD$30,AS$7,FALSE)),IF($Q307="n/a",(IF($P307=AS$6,$X307*$F307,0)),$X307*$F307*(VLOOKUP($Q307,'Workforce distribution'!$C$8:$AD$30,AS$7,FALSE)))),0)</f>
        <v>0</v>
      </c>
      <c r="AT307" s="30">
        <f>_xlfn.IFNA(IF($O307="days",$Y307*(VLOOKUP($K307,'Bed parameters'!$A$9:$I$12,9,FALSE))*$F307*(VLOOKUP($Q307,'Workforce distribution'!$C$8:$AD$30,AT$7,FALSE)),IF($Q307="n/a",(IF($P307=AT$6,$X307*$F307,0)),$X307*$F307*(VLOOKUP($Q307,'Workforce distribution'!$C$8:$AD$30,AT$7,FALSE)))),0)</f>
        <v>0</v>
      </c>
      <c r="AU307" s="30">
        <f>_xlfn.IFNA(IF($O307="days",$Y307*(VLOOKUP($K307,'Bed parameters'!$A$9:$I$12,9,FALSE))*$F307*(VLOOKUP($Q307,'Workforce distribution'!$C$8:$AD$30,AU$7,FALSE)),IF($Q307="n/a",(IF($P307=AU$6,$X307*$F307,0)),$X307*$F307*(VLOOKUP($Q307,'Workforce distribution'!$C$8:$AD$30,AU$7,FALSE)))),0)</f>
        <v>1362.9560165406433</v>
      </c>
      <c r="AV307" s="30">
        <f>_xlfn.IFNA(IF($O307="days",$Y307*(VLOOKUP($K307,'Bed parameters'!$A$9:$I$12,9,FALSE))*$F307*(VLOOKUP($Q307,'Workforce distribution'!$C$8:$AD$30,AV$7,FALSE)),IF($Q307="n/a",(IF($P307=AV$6,$X307*$F307,0)),$X307*$F307*(VLOOKUP($Q307,'Workforce distribution'!$C$8:$AD$30,AV$7,FALSE)))),0)</f>
        <v>0</v>
      </c>
      <c r="AW307" s="30">
        <f>_xlfn.IFNA(IF($O307="days",$Y307*(VLOOKUP($K307,'Bed parameters'!$A$9:$I$12,9,FALSE))*$F307*(VLOOKUP($Q307,'Workforce distribution'!$C$8:$AD$30,AW$7,FALSE)),IF($Q307="n/a",(IF($P307=AW$6,$X307*$F307,0)),$X307*$F307*(VLOOKUP($Q307,'Workforce distribution'!$C$8:$AD$30,AW$7,FALSE)))),0)</f>
        <v>2531.2040307183374</v>
      </c>
      <c r="AX307" s="30">
        <f>_xlfn.IFNA(IF($O307="days",$Y307*(VLOOKUP($K307,'Bed parameters'!$A$9:$I$12,9,FALSE))*$F307*(VLOOKUP($Q307,'Workforce distribution'!$C$8:$AD$30,AX$7,FALSE)),IF($Q307="n/a",(IF($P307=AX$6,$X307*$F307,0)),$X307*$F307*(VLOOKUP($Q307,'Workforce distribution'!$C$8:$AD$30,AX$7,FALSE)))),0)</f>
        <v>0</v>
      </c>
      <c r="AY307" s="30">
        <f>_xlfn.IFNA(IF($O307="days",$Y307*(VLOOKUP($K307,'Bed parameters'!$A$9:$I$12,9,FALSE))*$F307*(VLOOKUP($Q307,'Workforce distribution'!$C$8:$AD$30,AY$7,FALSE)),IF($Q307="n/a",(IF($P307=AY$6,$X307*$F307,0)),$X307*$F307*(VLOOKUP($Q307,'Workforce distribution'!$C$8:$AD$30,AY$7,FALSE)))),0)</f>
        <v>0</v>
      </c>
      <c r="AZ307" s="30">
        <f>_xlfn.IFNA(IF($O307="days",$Y307*(VLOOKUP($K307,'Bed parameters'!$A$9:$I$12,9,FALSE))*$F307*(VLOOKUP($Q307,'Workforce distribution'!$C$8:$AD$30,AZ$7,FALSE)),IF($Q307="n/a",(IF($P307=AZ$6,$X307*$F307,0)),$X307*$F307*(VLOOKUP($Q307,'Workforce distribution'!$C$8:$AD$30,AZ$7,FALSE)))),0)</f>
        <v>0</v>
      </c>
      <c r="BA307" s="30">
        <f>_xlfn.IFNA(IF($O307="days",$Y307*(VLOOKUP($K307,'Bed parameters'!$A$9:$I$12,9,FALSE))*$F307*(VLOOKUP($Q307,'Workforce distribution'!$C$8:$AD$30,BA$7,FALSE)),IF($Q307="n/a",(IF($P307=BA$6,$X307*$F307,0)),$X307*$F307*(VLOOKUP($Q307,'Workforce distribution'!$C$8:$AD$30,BA$7,FALSE)))),0)</f>
        <v>0</v>
      </c>
      <c r="BB307" s="30">
        <f>_xlfn.IFNA(IF($O307="days",$Y307*(VLOOKUP($K307,'Bed parameters'!$A$9:$I$12,9,FALSE))*$F307*(VLOOKUP($Q307,'Workforce distribution'!$C$8:$AD$30,BB$7,FALSE)),IF($Q307="n/a",(IF($P307=BB$6,$X307*$F307,0)),$X307*$F307*(VLOOKUP($Q307,'Workforce distribution'!$C$8:$AD$30,BB$7,FALSE)))),0)</f>
        <v>0</v>
      </c>
      <c r="BC307" s="149">
        <f t="shared" si="41"/>
        <v>36.794388568337965</v>
      </c>
      <c r="BD307" s="288">
        <f>IF($Q307="n/a",(IF('Workforce hours'!D$30=0,0,(AB307/'Workforce hours'!D$30))),(IF(VLOOKUP($Q307,'Workforce hours'!$C$8:$AD$30,BD$7,FALSE)=0,0,(AB307/(VLOOKUP($Q307,'Workforce hours'!$C$8:$AD$30,BD$7,FALSE))))))</f>
        <v>0</v>
      </c>
      <c r="BE307" s="288">
        <f>IF($Q307="n/a",(IF('Workforce hours'!E$30=0,0,(AC307/'Workforce hours'!E$30))),(IF(VLOOKUP($Q307,'Workforce hours'!$C$8:$AD$30,BE$7,FALSE)=0,0,(AC307/(VLOOKUP($Q307,'Workforce hours'!$C$8:$AD$30,BE$7,FALSE))))))</f>
        <v>0</v>
      </c>
      <c r="BF307" s="288">
        <f>IF($Q307="n/a",(IF('Workforce hours'!F$30=0,0,(AD307/'Workforce hours'!F$30))),(IF(VLOOKUP($Q307,'Workforce hours'!$C$8:$AD$30,BF$7,FALSE)=0,0,(AD307/(VLOOKUP($Q307,'Workforce hours'!$C$8:$AD$30,BF$7,FALSE))))))</f>
        <v>0</v>
      </c>
      <c r="BG307" s="288">
        <f>IF($Q307="n/a",(IF('Workforce hours'!G$30=0,0,(AE307/'Workforce hours'!G$30))),(IF(VLOOKUP($Q307,'Workforce hours'!$C$8:$AD$30,BG$7,FALSE)=0,0,(AE307/(VLOOKUP($Q307,'Workforce hours'!$C$8:$AD$30,BG$7,FALSE))))))</f>
        <v>1.7533975654462859</v>
      </c>
      <c r="BH307" s="288">
        <f>IF($Q307="n/a",(IF('Workforce hours'!H$30=0,0,(AF307/'Workforce hours'!H$30))),(IF(VLOOKUP($Q307,'Workforce hours'!$C$8:$AD$30,BH$7,FALSE)=0,0,(AF307/(VLOOKUP($Q307,'Workforce hours'!$C$8:$AD$30,BH$7,FALSE))))))</f>
        <v>0</v>
      </c>
      <c r="BI307" s="288">
        <f>IF($Q307="n/a",(IF('Workforce hours'!I$30=0,0,(AG307/'Workforce hours'!I$30))),(IF(VLOOKUP($Q307,'Workforce hours'!$C$8:$AD$30,BI$7,FALSE)=0,0,(AG307/(VLOOKUP($Q307,'Workforce hours'!$C$8:$AD$30,BI$7,FALSE))))))</f>
        <v>1.6093987315690548</v>
      </c>
      <c r="BJ307" s="288">
        <f>IF($Q307="n/a",(IF('Workforce hours'!J$30=0,0,(AH307/'Workforce hours'!J$30))),(IF(VLOOKUP($Q307,'Workforce hours'!$C$8:$AD$30,BJ$7,FALSE)=0,0,(AH307/(VLOOKUP($Q307,'Workforce hours'!$C$8:$AD$30,BJ$7,FALSE))))))</f>
        <v>0.80469936578452739</v>
      </c>
      <c r="BK307" s="288">
        <f>IF($Q307="n/a",(IF('Workforce hours'!K$30=0,0,(AI307/'Workforce hours'!K$30))),(IF(VLOOKUP($Q307,'Workforce hours'!$C$8:$AD$30,BK$7,FALSE)=0,0,(AI307/(VLOOKUP($Q307,'Workforce hours'!$C$8:$AD$30,BK$7,FALSE))))))</f>
        <v>0</v>
      </c>
      <c r="BL307" s="288">
        <f>IF($Q307="n/a",(IF('Workforce hours'!L$30=0,0,(AJ307/'Workforce hours'!L$30))),(IF(VLOOKUP($Q307,'Workforce hours'!$C$8:$AD$30,BL$7,FALSE)=0,0,(AJ307/(VLOOKUP($Q307,'Workforce hours'!$C$8:$AD$30,BL$7,FALSE))))))</f>
        <v>0</v>
      </c>
      <c r="BM307" s="288">
        <f>IF($Q307="n/a",(IF('Workforce hours'!M$30=0,0,(AK307/'Workforce hours'!M$30))),(IF(VLOOKUP($Q307,'Workforce hours'!$C$8:$AD$30,BM$7,FALSE)=0,0,(AK307/(VLOOKUP($Q307,'Workforce hours'!$C$8:$AD$30,BM$7,FALSE))))))</f>
        <v>0</v>
      </c>
      <c r="BN307" s="288">
        <f>IF($Q307="n/a",(IF('Workforce hours'!N$30=0,0,(AL307/'Workforce hours'!N$30))),(IF(VLOOKUP($Q307,'Workforce hours'!$C$8:$AD$30,BN$7,FALSE)=0,0,(AL307/(VLOOKUP($Q307,'Workforce hours'!$C$8:$AD$30,BN$7,FALSE))))))</f>
        <v>0.88632187422866937</v>
      </c>
      <c r="BO307" s="288">
        <f>IF($Q307="n/a",(IF('Workforce hours'!O$30=0,0,(AM307/'Workforce hours'!O$30))),(IF(VLOOKUP($Q307,'Workforce hours'!$C$8:$AD$30,BO$7,FALSE)=0,0,(AM307/(VLOOKUP($Q307,'Workforce hours'!$C$8:$AD$30,BO$7,FALSE))))))</f>
        <v>14.387788504257857</v>
      </c>
      <c r="BP307" s="288">
        <f>IF($Q307="n/a",(IF('Workforce hours'!P$30=0,0,(AN307/'Workforce hours'!P$30))),(IF(VLOOKUP($Q307,'Workforce hours'!$C$8:$AD$30,BP$7,FALSE)=0,0,(AN307/(VLOOKUP($Q307,'Workforce hours'!$C$8:$AD$30,BP$7,FALSE))))))</f>
        <v>3.1171512274600639</v>
      </c>
      <c r="BQ307" s="288">
        <f>IF($Q307="n/a",(IF('Workforce hours'!Q$30=0,0,(AO307/'Workforce hours'!Q$30))),(IF(VLOOKUP($Q307,'Workforce hours'!$C$8:$AD$30,BQ$7,FALSE)=0,0,(AO307/(VLOOKUP($Q307,'Workforce hours'!$C$8:$AD$30,BQ$7,FALSE))))))</f>
        <v>5.1500759410209751</v>
      </c>
      <c r="BR307" s="288">
        <f>IF($Q307="n/a",(IF('Workforce hours'!R$30=0,0,(AP307/'Workforce hours'!R$30))),(IF(VLOOKUP($Q307,'Workforce hours'!$C$8:$AD$30,BR$7,FALSE)=0,0,(AP307/(VLOOKUP($Q307,'Workforce hours'!$C$8:$AD$30,BR$7,FALSE))))))</f>
        <v>4.184436702079541</v>
      </c>
      <c r="BS307" s="288">
        <f>IF($Q307="n/a",(IF('Workforce hours'!S$30=0,0,(AQ307/'Workforce hours'!S$30))),(IF(VLOOKUP($Q307,'Workforce hours'!$C$8:$AD$30,BS$7,FALSE)=0,0,(AQ307/(VLOOKUP($Q307,'Workforce hours'!$C$8:$AD$30,BS$7,FALSE))))))</f>
        <v>1.6093987315690548</v>
      </c>
      <c r="BT307" s="288">
        <f>IF($Q307="n/a",(IF('Workforce hours'!T$30=0,0,(AR307/'Workforce hours'!T$30))),(IF(VLOOKUP($Q307,'Workforce hours'!$C$8:$AD$30,BT$7,FALSE)=0,0,(AR307/(VLOOKUP($Q307,'Workforce hours'!$C$8:$AD$30,BT$7,FALSE))))))</f>
        <v>0</v>
      </c>
      <c r="BU307" s="288">
        <f>IF($Q307="n/a",(IF('Workforce hours'!U$30=0,0,(AS307/'Workforce hours'!U$30))),(IF(VLOOKUP($Q307,'Workforce hours'!$C$8:$AD$30,BU$7,FALSE)=0,0,(AS307/(VLOOKUP($Q307,'Workforce hours'!$C$8:$AD$30,BU$7,FALSE))))))</f>
        <v>0</v>
      </c>
      <c r="BV307" s="288">
        <f>IF($Q307="n/a",(IF('Workforce hours'!V$30=0,0,(AT307/'Workforce hours'!V$30))),(IF(VLOOKUP($Q307,'Workforce hours'!$C$8:$AD$30,BV$7,FALSE)=0,0,(AT307/(VLOOKUP($Q307,'Workforce hours'!$C$8:$AD$30,BV$7,FALSE))))))</f>
        <v>0</v>
      </c>
      <c r="BW307" s="288">
        <f>IF($Q307="n/a",(IF('Workforce hours'!W$30=0,0,(AU307/'Workforce hours'!W$30))),(IF(VLOOKUP($Q307,'Workforce hours'!$C$8:$AD$30,BW$7,FALSE)=0,0,(AU307/(VLOOKUP($Q307,'Workforce hours'!$C$8:$AD$30,BW$7,FALSE))))))</f>
        <v>1.1521019737226779</v>
      </c>
      <c r="BX307" s="288">
        <f>IF($Q307="n/a",(IF('Workforce hours'!X$30=0,0,(AV307/'Workforce hours'!X$30))),(IF(VLOOKUP($Q307,'Workforce hours'!$C$8:$AD$30,BX$7,FALSE)=0,0,(AV307/(VLOOKUP($Q307,'Workforce hours'!$C$8:$AD$30,BX$7,FALSE))))))</f>
        <v>0</v>
      </c>
      <c r="BY307" s="288">
        <f>IF($Q307="n/a",(IF('Workforce hours'!Y$30=0,0,(AW307/'Workforce hours'!Y$30))),(IF(VLOOKUP($Q307,'Workforce hours'!$C$8:$AD$30,BY$7,FALSE)=0,0,(AW307/(VLOOKUP($Q307,'Workforce hours'!$C$8:$AD$30,BY$7,FALSE))))))</f>
        <v>2.1396179511992588</v>
      </c>
      <c r="BZ307" s="288">
        <f>IF($Q307="n/a",(IF('Workforce hours'!Z$30=0,0,(AX307/'Workforce hours'!Z$30))),(IF(VLOOKUP($Q307,'Workforce hours'!$C$8:$AD$30,BZ$7,FALSE)=0,0,(AX307/(VLOOKUP($Q307,'Workforce hours'!$C$8:$AD$30,BZ$7,FALSE))))))</f>
        <v>0</v>
      </c>
      <c r="CA307" s="288">
        <f>IF($Q307="n/a",(IF('Workforce hours'!AA$30=0,0,(AY307/'Workforce hours'!AA$30))),(IF(VLOOKUP($Q307,'Workforce hours'!$C$8:$AD$30,CA$7,FALSE)=0,0,(AY307/(VLOOKUP($Q307,'Workforce hours'!$C$8:$AD$30,CA$7,FALSE))))))</f>
        <v>0</v>
      </c>
      <c r="CB307" s="288">
        <f>IF($Q307="n/a",(IF('Workforce hours'!AB$30=0,0,(AZ307/'Workforce hours'!AB$30))),(IF(VLOOKUP($Q307,'Workforce hours'!$C$8:$AD$30,CB$7,FALSE)=0,0,(AZ307/(VLOOKUP($Q307,'Workforce hours'!$C$8:$AD$30,CB$7,FALSE))))))</f>
        <v>0</v>
      </c>
      <c r="CC307" s="288">
        <f>IF($Q307="n/a",(IF('Workforce hours'!AC$30=0,0,(BA307/'Workforce hours'!AC$30))),(IF(VLOOKUP($Q307,'Workforce hours'!$C$8:$AD$30,CC$7,FALSE)=0,0,(BA307/(VLOOKUP($Q307,'Workforce hours'!$C$8:$AD$30,CC$7,FALSE))))))</f>
        <v>0</v>
      </c>
      <c r="CD307" s="288">
        <f>IF($Q307="n/a",(IF('Workforce hours'!AD$30=0,0,(BB307/'Workforce hours'!AD$30))),(IF(VLOOKUP($Q307,'Workforce hours'!$C$8:$AD$30,CD$7,FALSE)=0,0,(BB307/(VLOOKUP($Q307,'Workforce hours'!$C$8:$AD$30,CD$7,FALSE))))))</f>
        <v>0</v>
      </c>
      <c r="CE307" s="289">
        <f t="shared" si="42"/>
        <v>0</v>
      </c>
      <c r="CF307" s="290">
        <f>BD307*'Workforce costs'!B$9*(1+'Workforce costs'!B$10)*(1+'Workforce costs'!B$11)</f>
        <v>0</v>
      </c>
      <c r="CG307" s="290">
        <f>BE307*'Workforce costs'!C$9*(1+'Workforce costs'!C$10)*(1+'Workforce costs'!C$11)</f>
        <v>0</v>
      </c>
      <c r="CH307" s="290">
        <f>BF307*'Workforce costs'!D$9*(1+'Workforce costs'!D$10)*(1+'Workforce costs'!D$11)</f>
        <v>0</v>
      </c>
      <c r="CI307" s="290">
        <f>BG307*'Workforce costs'!E$9*(1+'Workforce costs'!E$10)*(1+'Workforce costs'!E$11)</f>
        <v>0</v>
      </c>
      <c r="CJ307" s="290">
        <f>BH307*'Workforce costs'!F$9*(1+'Workforce costs'!F$10)*(1+'Workforce costs'!F$11)</f>
        <v>0</v>
      </c>
      <c r="CK307" s="290">
        <f>BI307*'Workforce costs'!G$9*(1+'Workforce costs'!G$10)*(1+'Workforce costs'!G$11)</f>
        <v>0</v>
      </c>
      <c r="CL307" s="290">
        <f>BJ307*'Workforce costs'!H$9*(1+'Workforce costs'!H$10)*(1+'Workforce costs'!H$11)</f>
        <v>0</v>
      </c>
      <c r="CM307" s="290">
        <f>BK307*'Workforce costs'!I$9*(1+'Workforce costs'!I$10)*(1+'Workforce costs'!I$11)</f>
        <v>0</v>
      </c>
      <c r="CN307" s="290">
        <f>BL307*'Workforce costs'!J$9*(1+'Workforce costs'!J$10)*(1+'Workforce costs'!J$11)</f>
        <v>0</v>
      </c>
      <c r="CO307" s="290">
        <f>BM307*'Workforce costs'!K$9*(1+'Workforce costs'!K$10)*(1+'Workforce costs'!K$11)</f>
        <v>0</v>
      </c>
      <c r="CP307" s="290">
        <f>BN307*'Workforce costs'!L$9*(1+'Workforce costs'!L$10)*(1+'Workforce costs'!L$11)</f>
        <v>0</v>
      </c>
      <c r="CQ307" s="290">
        <f>BO307*'Workforce costs'!M$9*(1+'Workforce costs'!M$10)*(1+'Workforce costs'!M$11)</f>
        <v>0</v>
      </c>
      <c r="CR307" s="290">
        <f>BP307*'Workforce costs'!N$9*(1+'Workforce costs'!N$10)*(1+'Workforce costs'!N$11)</f>
        <v>0</v>
      </c>
      <c r="CS307" s="290">
        <f>BQ307*'Workforce costs'!O$9*(1+'Workforce costs'!O$10)*(1+'Workforce costs'!O$11)</f>
        <v>0</v>
      </c>
      <c r="CT307" s="290">
        <f>BR307*'Workforce costs'!P$9*(1+'Workforce costs'!P$10)*(1+'Workforce costs'!P$11)</f>
        <v>0</v>
      </c>
      <c r="CU307" s="290">
        <f>BS307*'Workforce costs'!Q$9*(1+'Workforce costs'!Q$10)*(1+'Workforce costs'!Q$11)</f>
        <v>0</v>
      </c>
      <c r="CV307" s="290">
        <f>BT307*'Workforce costs'!R$9*(1+'Workforce costs'!R$10)*(1+'Workforce costs'!R$11)</f>
        <v>0</v>
      </c>
      <c r="CW307" s="290">
        <f>BU307*'Workforce costs'!S$9*(1+'Workforce costs'!S$10)*(1+'Workforce costs'!S$11)</f>
        <v>0</v>
      </c>
      <c r="CX307" s="290">
        <f>BV307*'Workforce costs'!T$9*(1+'Workforce costs'!T$10)*(1+'Workforce costs'!T$11)</f>
        <v>0</v>
      </c>
      <c r="CY307" s="290">
        <f>BW307*'Workforce costs'!U$9*(1+'Workforce costs'!U$10)*(1+'Workforce costs'!U$11)</f>
        <v>0</v>
      </c>
      <c r="CZ307" s="290">
        <f>BX307*'Workforce costs'!V$9*(1+'Workforce costs'!V$10)*(1+'Workforce costs'!V$11)</f>
        <v>0</v>
      </c>
      <c r="DA307" s="290">
        <f>BY307*'Workforce costs'!W$9*(1+'Workforce costs'!W$10)*(1+'Workforce costs'!W$11)</f>
        <v>0</v>
      </c>
      <c r="DB307" s="290">
        <f>BZ307*'Workforce costs'!X$9*(1+'Workforce costs'!X$10)*(1+'Workforce costs'!X$11)</f>
        <v>0</v>
      </c>
      <c r="DC307" s="290">
        <f>CA307*'Workforce costs'!Y$9*(1+'Workforce costs'!Y$10)*(1+'Workforce costs'!Y$11)</f>
        <v>0</v>
      </c>
      <c r="DD307" s="290">
        <f>CB307*'Workforce costs'!Z$9*(1+'Workforce costs'!Z$10)*(1+'Workforce costs'!Z$11)</f>
        <v>0</v>
      </c>
      <c r="DE307" s="290">
        <f>CC307*'Workforce costs'!AA$9*(1+'Workforce costs'!AA$10)*(1+'Workforce costs'!AA$11)</f>
        <v>0</v>
      </c>
      <c r="DF307" s="290">
        <f>CD307*'Workforce costs'!AB$9*(1+'Workforce costs'!AB$10)*(1+'Workforce costs'!AB$11)</f>
        <v>0</v>
      </c>
    </row>
    <row r="308" spans="1:110" x14ac:dyDescent="0.3">
      <c r="A308" s="2" t="str">
        <f>Outputs!$A$4</f>
        <v>Australia</v>
      </c>
      <c r="B308" s="2" t="str">
        <f t="shared" si="35"/>
        <v>Australia 25to64</v>
      </c>
      <c r="C308" s="30">
        <f>VLOOKUP($B308,Populations!$D$15:$H$1920,3,FALSE)</f>
        <v>13966174</v>
      </c>
      <c r="D308" s="255">
        <f>IF(OR($H308="General pop",$H308="Schools",$H308="Workplace",$H308="Skills Training",$H308="Digital Supports"),1,VLOOKUP($B308,Populations!$D$15:$H$1920,5,FALSE))</f>
        <v>1</v>
      </c>
      <c r="E308" s="88">
        <f>VLOOKUP(I308,Epidemiology!$C$10:$H$47,6,FALSE)</f>
        <v>590</v>
      </c>
      <c r="F308" s="102">
        <f>'Care profiles'!R309</f>
        <v>1</v>
      </c>
      <c r="G308" s="15" t="str">
        <f>'Care profiles'!A309</f>
        <v>25to64</v>
      </c>
      <c r="H308" s="15" t="str">
        <f>'Care profiles'!B309</f>
        <v>Persistent</v>
      </c>
      <c r="I308" s="15" t="str">
        <f>'Care profiles'!C309</f>
        <v>Persistent_25-64yrs</v>
      </c>
      <c r="J308" s="15" t="str">
        <f>'Care profiles'!D309</f>
        <v>Care profile</v>
      </c>
      <c r="K308" s="15" t="str">
        <f>'Care profiles'!E309</f>
        <v>Review +/- Ongoing Management</v>
      </c>
      <c r="L308" s="104">
        <f>'Care profiles'!F309</f>
        <v>1</v>
      </c>
      <c r="M308" s="15">
        <f>'Care profiles'!G309</f>
        <v>12</v>
      </c>
      <c r="N308" s="15">
        <f>'Care profiles'!H309</f>
        <v>20</v>
      </c>
      <c r="O308" s="15" t="str">
        <f>'Care profiles'!I309</f>
        <v>min</v>
      </c>
      <c r="P308" s="15" t="str">
        <f>'Care profiles'!J309</f>
        <v>General Practitioner</v>
      </c>
      <c r="Q308" s="15" t="str">
        <f>'Care profiles'!K309</f>
        <v>n/a</v>
      </c>
      <c r="R308" s="15" t="str">
        <f>'Care profiles'!M309</f>
        <v>Y</v>
      </c>
      <c r="S308" s="15" t="str">
        <f>'Care profiles'!O309</f>
        <v>N</v>
      </c>
      <c r="T308" s="15" t="str">
        <f>'Care profiles'!Q309</f>
        <v>N</v>
      </c>
      <c r="U308" s="30">
        <f t="shared" si="36"/>
        <v>82400.426600000006</v>
      </c>
      <c r="V308" s="30">
        <f t="shared" si="37"/>
        <v>82400.426600000006</v>
      </c>
      <c r="W308" s="30">
        <f>IF(M308="n/a",0,IF(O308="days",V308*M308*(1+(VLOOKUP(K308,'Bed parameters'!$A$9:$G$12,7,FALSE))),V308*M308))</f>
        <v>988805.11920000007</v>
      </c>
      <c r="X308" s="30">
        <f t="shared" si="38"/>
        <v>329601.70640000008</v>
      </c>
      <c r="Y308" s="30">
        <f t="shared" si="39"/>
        <v>0</v>
      </c>
      <c r="Z308" s="113">
        <f>_xlfn.IFNA(Y308/((VLOOKUP(K308,'Bed parameters'!$A$9:$G$12,3,FALSE))*(VLOOKUP(K308,'Bed parameters'!$A$9:$G$12,5,FALSE))),0)</f>
        <v>0</v>
      </c>
      <c r="AA308" s="30">
        <f t="shared" si="40"/>
        <v>329601.70640000008</v>
      </c>
      <c r="AB308" s="30">
        <f>_xlfn.IFNA(IF($O308="days",$Y308*(VLOOKUP($K308,'Bed parameters'!$A$9:$I$12,9,FALSE))*$F308*(VLOOKUP($Q308,'Workforce distribution'!$C$8:$AD$30,AB$7,FALSE)),IF($Q308="n/a",(IF($P308=AB$6,$X308*$F308,0)),$X308*$F308*(VLOOKUP($Q308,'Workforce distribution'!$C$8:$AD$30,AB$7,FALSE)))),0)</f>
        <v>0</v>
      </c>
      <c r="AC308" s="30">
        <f>_xlfn.IFNA(IF($O308="days",$Y308*(VLOOKUP($K308,'Bed parameters'!$A$9:$I$12,9,FALSE))*$F308*(VLOOKUP($Q308,'Workforce distribution'!$C$8:$AD$30,AC$7,FALSE)),IF($Q308="n/a",(IF($P308=AC$6,$X308*$F308,0)),$X308*$F308*(VLOOKUP($Q308,'Workforce distribution'!$C$8:$AD$30,AC$7,FALSE)))),0)</f>
        <v>0</v>
      </c>
      <c r="AD308" s="30">
        <f>_xlfn.IFNA(IF($O308="days",$Y308*(VLOOKUP($K308,'Bed parameters'!$A$9:$I$12,9,FALSE))*$F308*(VLOOKUP($Q308,'Workforce distribution'!$C$8:$AD$30,AD$7,FALSE)),IF($Q308="n/a",(IF($P308=AD$6,$X308*$F308,0)),$X308*$F308*(VLOOKUP($Q308,'Workforce distribution'!$C$8:$AD$30,AD$7,FALSE)))),0)</f>
        <v>0</v>
      </c>
      <c r="AE308" s="30">
        <f>_xlfn.IFNA(IF($O308="days",$Y308*(VLOOKUP($K308,'Bed parameters'!$A$9:$I$12,9,FALSE))*$F308*(VLOOKUP($Q308,'Workforce distribution'!$C$8:$AD$30,AE$7,FALSE)),IF($Q308="n/a",(IF($P308=AE$6,$X308*$F308,0)),$X308*$F308*(VLOOKUP($Q308,'Workforce distribution'!$C$8:$AD$30,AE$7,FALSE)))),0)</f>
        <v>0</v>
      </c>
      <c r="AF308" s="30">
        <f>_xlfn.IFNA(IF($O308="days",$Y308*(VLOOKUP($K308,'Bed parameters'!$A$9:$I$12,9,FALSE))*$F308*(VLOOKUP($Q308,'Workforce distribution'!$C$8:$AD$30,AF$7,FALSE)),IF($Q308="n/a",(IF($P308=AF$6,$X308*$F308,0)),$X308*$F308*(VLOOKUP($Q308,'Workforce distribution'!$C$8:$AD$30,AF$7,FALSE)))),0)</f>
        <v>0</v>
      </c>
      <c r="AG308" s="30">
        <f>_xlfn.IFNA(IF($O308="days",$Y308*(VLOOKUP($K308,'Bed parameters'!$A$9:$I$12,9,FALSE))*$F308*(VLOOKUP($Q308,'Workforce distribution'!$C$8:$AD$30,AG$7,FALSE)),IF($Q308="n/a",(IF($P308=AG$6,$X308*$F308,0)),$X308*$F308*(VLOOKUP($Q308,'Workforce distribution'!$C$8:$AD$30,AG$7,FALSE)))),0)</f>
        <v>0</v>
      </c>
      <c r="AH308" s="30">
        <f>_xlfn.IFNA(IF($O308="days",$Y308*(VLOOKUP($K308,'Bed parameters'!$A$9:$I$12,9,FALSE))*$F308*(VLOOKUP($Q308,'Workforce distribution'!$C$8:$AD$30,AH$7,FALSE)),IF($Q308="n/a",(IF($P308=AH$6,$X308*$F308,0)),$X308*$F308*(VLOOKUP($Q308,'Workforce distribution'!$C$8:$AD$30,AH$7,FALSE)))),0)</f>
        <v>0</v>
      </c>
      <c r="AI308" s="30">
        <f>_xlfn.IFNA(IF($O308="days",$Y308*(VLOOKUP($K308,'Bed parameters'!$A$9:$I$12,9,FALSE))*$F308*(VLOOKUP($Q308,'Workforce distribution'!$C$8:$AD$30,AI$7,FALSE)),IF($Q308="n/a",(IF($P308=AI$6,$X308*$F308,0)),$X308*$F308*(VLOOKUP($Q308,'Workforce distribution'!$C$8:$AD$30,AI$7,FALSE)))),0)</f>
        <v>0</v>
      </c>
      <c r="AJ308" s="30">
        <f>_xlfn.IFNA(IF($O308="days",$Y308*(VLOOKUP($K308,'Bed parameters'!$A$9:$I$12,9,FALSE))*$F308*(VLOOKUP($Q308,'Workforce distribution'!$C$8:$AD$30,AJ$7,FALSE)),IF($Q308="n/a",(IF($P308=AJ$6,$X308*$F308,0)),$X308*$F308*(VLOOKUP($Q308,'Workforce distribution'!$C$8:$AD$30,AJ$7,FALSE)))),0)</f>
        <v>0</v>
      </c>
      <c r="AK308" s="30">
        <f>_xlfn.IFNA(IF($O308="days",$Y308*(VLOOKUP($K308,'Bed parameters'!$A$9:$I$12,9,FALSE))*$F308*(VLOOKUP($Q308,'Workforce distribution'!$C$8:$AD$30,AK$7,FALSE)),IF($Q308="n/a",(IF($P308=AK$6,$X308*$F308,0)),$X308*$F308*(VLOOKUP($Q308,'Workforce distribution'!$C$8:$AD$30,AK$7,FALSE)))),0)</f>
        <v>0</v>
      </c>
      <c r="AL308" s="30">
        <f>_xlfn.IFNA(IF($O308="days",$Y308*(VLOOKUP($K308,'Bed parameters'!$A$9:$I$12,9,FALSE))*$F308*(VLOOKUP($Q308,'Workforce distribution'!$C$8:$AD$30,AL$7,FALSE)),IF($Q308="n/a",(IF($P308=AL$6,$X308*$F308,0)),$X308*$F308*(VLOOKUP($Q308,'Workforce distribution'!$C$8:$AD$30,AL$7,FALSE)))),0)</f>
        <v>0</v>
      </c>
      <c r="AM308" s="30">
        <f>_xlfn.IFNA(IF($O308="days",$Y308*(VLOOKUP($K308,'Bed parameters'!$A$9:$I$12,9,FALSE))*$F308*(VLOOKUP($Q308,'Workforce distribution'!$C$8:$AD$30,AM$7,FALSE)),IF($Q308="n/a",(IF($P308=AM$6,$X308*$F308,0)),$X308*$F308*(VLOOKUP($Q308,'Workforce distribution'!$C$8:$AD$30,AM$7,FALSE)))),0)</f>
        <v>0</v>
      </c>
      <c r="AN308" s="30">
        <f>_xlfn.IFNA(IF($O308="days",$Y308*(VLOOKUP($K308,'Bed parameters'!$A$9:$I$12,9,FALSE))*$F308*(VLOOKUP($Q308,'Workforce distribution'!$C$8:$AD$30,AN$7,FALSE)),IF($Q308="n/a",(IF($P308=AN$6,$X308*$F308,0)),$X308*$F308*(VLOOKUP($Q308,'Workforce distribution'!$C$8:$AD$30,AN$7,FALSE)))),0)</f>
        <v>0</v>
      </c>
      <c r="AO308" s="30">
        <f>_xlfn.IFNA(IF($O308="days",$Y308*(VLOOKUP($K308,'Bed parameters'!$A$9:$I$12,9,FALSE))*$F308*(VLOOKUP($Q308,'Workforce distribution'!$C$8:$AD$30,AO$7,FALSE)),IF($Q308="n/a",(IF($P308=AO$6,$X308*$F308,0)),$X308*$F308*(VLOOKUP($Q308,'Workforce distribution'!$C$8:$AD$30,AO$7,FALSE)))),0)</f>
        <v>0</v>
      </c>
      <c r="AP308" s="30">
        <f>_xlfn.IFNA(IF($O308="days",$Y308*(VLOOKUP($K308,'Bed parameters'!$A$9:$I$12,9,FALSE))*$F308*(VLOOKUP($Q308,'Workforce distribution'!$C$8:$AD$30,AP$7,FALSE)),IF($Q308="n/a",(IF($P308=AP$6,$X308*$F308,0)),$X308*$F308*(VLOOKUP($Q308,'Workforce distribution'!$C$8:$AD$30,AP$7,FALSE)))),0)</f>
        <v>0</v>
      </c>
      <c r="AQ308" s="30">
        <f>_xlfn.IFNA(IF($O308="days",$Y308*(VLOOKUP($K308,'Bed parameters'!$A$9:$I$12,9,FALSE))*$F308*(VLOOKUP($Q308,'Workforce distribution'!$C$8:$AD$30,AQ$7,FALSE)),IF($Q308="n/a",(IF($P308=AQ$6,$X308*$F308,0)),$X308*$F308*(VLOOKUP($Q308,'Workforce distribution'!$C$8:$AD$30,AQ$7,FALSE)))),0)</f>
        <v>0</v>
      </c>
      <c r="AR308" s="30">
        <f>_xlfn.IFNA(IF($O308="days",$Y308*(VLOOKUP($K308,'Bed parameters'!$A$9:$I$12,9,FALSE))*$F308*(VLOOKUP($Q308,'Workforce distribution'!$C$8:$AD$30,AR$7,FALSE)),IF($Q308="n/a",(IF($P308=AR$6,$X308*$F308,0)),$X308*$F308*(VLOOKUP($Q308,'Workforce distribution'!$C$8:$AD$30,AR$7,FALSE)))),0)</f>
        <v>0</v>
      </c>
      <c r="AS308" s="30">
        <f>_xlfn.IFNA(IF($O308="days",$Y308*(VLOOKUP($K308,'Bed parameters'!$A$9:$I$12,9,FALSE))*$F308*(VLOOKUP($Q308,'Workforce distribution'!$C$8:$AD$30,AS$7,FALSE)),IF($Q308="n/a",(IF($P308=AS$6,$X308*$F308,0)),$X308*$F308*(VLOOKUP($Q308,'Workforce distribution'!$C$8:$AD$30,AS$7,FALSE)))),0)</f>
        <v>0</v>
      </c>
      <c r="AT308" s="30">
        <f>_xlfn.IFNA(IF($O308="days",$Y308*(VLOOKUP($K308,'Bed parameters'!$A$9:$I$12,9,FALSE))*$F308*(VLOOKUP($Q308,'Workforce distribution'!$C$8:$AD$30,AT$7,FALSE)),IF($Q308="n/a",(IF($P308=AT$6,$X308*$F308,0)),$X308*$F308*(VLOOKUP($Q308,'Workforce distribution'!$C$8:$AD$30,AT$7,FALSE)))),0)</f>
        <v>329601.70640000008</v>
      </c>
      <c r="AU308" s="30">
        <f>_xlfn.IFNA(IF($O308="days",$Y308*(VLOOKUP($K308,'Bed parameters'!$A$9:$I$12,9,FALSE))*$F308*(VLOOKUP($Q308,'Workforce distribution'!$C$8:$AD$30,AU$7,FALSE)),IF($Q308="n/a",(IF($P308=AU$6,$X308*$F308,0)),$X308*$F308*(VLOOKUP($Q308,'Workforce distribution'!$C$8:$AD$30,AU$7,FALSE)))),0)</f>
        <v>0</v>
      </c>
      <c r="AV308" s="30">
        <f>_xlfn.IFNA(IF($O308="days",$Y308*(VLOOKUP($K308,'Bed parameters'!$A$9:$I$12,9,FALSE))*$F308*(VLOOKUP($Q308,'Workforce distribution'!$C$8:$AD$30,AV$7,FALSE)),IF($Q308="n/a",(IF($P308=AV$6,$X308*$F308,0)),$X308*$F308*(VLOOKUP($Q308,'Workforce distribution'!$C$8:$AD$30,AV$7,FALSE)))),0)</f>
        <v>0</v>
      </c>
      <c r="AW308" s="30">
        <f>_xlfn.IFNA(IF($O308="days",$Y308*(VLOOKUP($K308,'Bed parameters'!$A$9:$I$12,9,FALSE))*$F308*(VLOOKUP($Q308,'Workforce distribution'!$C$8:$AD$30,AW$7,FALSE)),IF($Q308="n/a",(IF($P308=AW$6,$X308*$F308,0)),$X308*$F308*(VLOOKUP($Q308,'Workforce distribution'!$C$8:$AD$30,AW$7,FALSE)))),0)</f>
        <v>0</v>
      </c>
      <c r="AX308" s="30">
        <f>_xlfn.IFNA(IF($O308="days",$Y308*(VLOOKUP($K308,'Bed parameters'!$A$9:$I$12,9,FALSE))*$F308*(VLOOKUP($Q308,'Workforce distribution'!$C$8:$AD$30,AX$7,FALSE)),IF($Q308="n/a",(IF($P308=AX$6,$X308*$F308,0)),$X308*$F308*(VLOOKUP($Q308,'Workforce distribution'!$C$8:$AD$30,AX$7,FALSE)))),0)</f>
        <v>0</v>
      </c>
      <c r="AY308" s="30">
        <f>_xlfn.IFNA(IF($O308="days",$Y308*(VLOOKUP($K308,'Bed parameters'!$A$9:$I$12,9,FALSE))*$F308*(VLOOKUP($Q308,'Workforce distribution'!$C$8:$AD$30,AY$7,FALSE)),IF($Q308="n/a",(IF($P308=AY$6,$X308*$F308,0)),$X308*$F308*(VLOOKUP($Q308,'Workforce distribution'!$C$8:$AD$30,AY$7,FALSE)))),0)</f>
        <v>0</v>
      </c>
      <c r="AZ308" s="30">
        <f>_xlfn.IFNA(IF($O308="days",$Y308*(VLOOKUP($K308,'Bed parameters'!$A$9:$I$12,9,FALSE))*$F308*(VLOOKUP($Q308,'Workforce distribution'!$C$8:$AD$30,AZ$7,FALSE)),IF($Q308="n/a",(IF($P308=AZ$6,$X308*$F308,0)),$X308*$F308*(VLOOKUP($Q308,'Workforce distribution'!$C$8:$AD$30,AZ$7,FALSE)))),0)</f>
        <v>0</v>
      </c>
      <c r="BA308" s="30">
        <f>_xlfn.IFNA(IF($O308="days",$Y308*(VLOOKUP($K308,'Bed parameters'!$A$9:$I$12,9,FALSE))*$F308*(VLOOKUP($Q308,'Workforce distribution'!$C$8:$AD$30,BA$7,FALSE)),IF($Q308="n/a",(IF($P308=BA$6,$X308*$F308,0)),$X308*$F308*(VLOOKUP($Q308,'Workforce distribution'!$C$8:$AD$30,BA$7,FALSE)))),0)</f>
        <v>0</v>
      </c>
      <c r="BB308" s="30">
        <f>_xlfn.IFNA(IF($O308="days",$Y308*(VLOOKUP($K308,'Bed parameters'!$A$9:$I$12,9,FALSE))*$F308*(VLOOKUP($Q308,'Workforce distribution'!$C$8:$AD$30,BB$7,FALSE)),IF($Q308="n/a",(IF($P308=BB$6,$X308*$F308,0)),$X308*$F308*(VLOOKUP($Q308,'Workforce distribution'!$C$8:$AD$30,BB$7,FALSE)))),0)</f>
        <v>0</v>
      </c>
      <c r="BC308" s="149">
        <f t="shared" si="41"/>
        <v>199.75618865225877</v>
      </c>
      <c r="BD308" s="288">
        <f>IF($Q308="n/a",(IF('Workforce hours'!D$30=0,0,(AB308/'Workforce hours'!D$30))),(IF(VLOOKUP($Q308,'Workforce hours'!$C$8:$AD$30,BD$7,FALSE)=0,0,(AB308/(VLOOKUP($Q308,'Workforce hours'!$C$8:$AD$30,BD$7,FALSE))))))</f>
        <v>0</v>
      </c>
      <c r="BE308" s="288">
        <f>IF($Q308="n/a",(IF('Workforce hours'!E$30=0,0,(AC308/'Workforce hours'!E$30))),(IF(VLOOKUP($Q308,'Workforce hours'!$C$8:$AD$30,BE$7,FALSE)=0,0,(AC308/(VLOOKUP($Q308,'Workforce hours'!$C$8:$AD$30,BE$7,FALSE))))))</f>
        <v>0</v>
      </c>
      <c r="BF308" s="288">
        <f>IF($Q308="n/a",(IF('Workforce hours'!F$30=0,0,(AD308/'Workforce hours'!F$30))),(IF(VLOOKUP($Q308,'Workforce hours'!$C$8:$AD$30,BF$7,FALSE)=0,0,(AD308/(VLOOKUP($Q308,'Workforce hours'!$C$8:$AD$30,BF$7,FALSE))))))</f>
        <v>0</v>
      </c>
      <c r="BG308" s="288">
        <f>IF($Q308="n/a",(IF('Workforce hours'!G$30=0,0,(AE308/'Workforce hours'!G$30))),(IF(VLOOKUP($Q308,'Workforce hours'!$C$8:$AD$30,BG$7,FALSE)=0,0,(AE308/(VLOOKUP($Q308,'Workforce hours'!$C$8:$AD$30,BG$7,FALSE))))))</f>
        <v>0</v>
      </c>
      <c r="BH308" s="288">
        <f>IF($Q308="n/a",(IF('Workforce hours'!H$30=0,0,(AF308/'Workforce hours'!H$30))),(IF(VLOOKUP($Q308,'Workforce hours'!$C$8:$AD$30,BH$7,FALSE)=0,0,(AF308/(VLOOKUP($Q308,'Workforce hours'!$C$8:$AD$30,BH$7,FALSE))))))</f>
        <v>0</v>
      </c>
      <c r="BI308" s="288">
        <f>IF($Q308="n/a",(IF('Workforce hours'!I$30=0,0,(AG308/'Workforce hours'!I$30))),(IF(VLOOKUP($Q308,'Workforce hours'!$C$8:$AD$30,BI$7,FALSE)=0,0,(AG308/(VLOOKUP($Q308,'Workforce hours'!$C$8:$AD$30,BI$7,FALSE))))))</f>
        <v>0</v>
      </c>
      <c r="BJ308" s="288">
        <f>IF($Q308="n/a",(IF('Workforce hours'!J$30=0,0,(AH308/'Workforce hours'!J$30))),(IF(VLOOKUP($Q308,'Workforce hours'!$C$8:$AD$30,BJ$7,FALSE)=0,0,(AH308/(VLOOKUP($Q308,'Workforce hours'!$C$8:$AD$30,BJ$7,FALSE))))))</f>
        <v>0</v>
      </c>
      <c r="BK308" s="288">
        <f>IF($Q308="n/a",(IF('Workforce hours'!K$30=0,0,(AI308/'Workforce hours'!K$30))),(IF(VLOOKUP($Q308,'Workforce hours'!$C$8:$AD$30,BK$7,FALSE)=0,0,(AI308/(VLOOKUP($Q308,'Workforce hours'!$C$8:$AD$30,BK$7,FALSE))))))</f>
        <v>0</v>
      </c>
      <c r="BL308" s="288">
        <f>IF($Q308="n/a",(IF('Workforce hours'!L$30=0,0,(AJ308/'Workforce hours'!L$30))),(IF(VLOOKUP($Q308,'Workforce hours'!$C$8:$AD$30,BL$7,FALSE)=0,0,(AJ308/(VLOOKUP($Q308,'Workforce hours'!$C$8:$AD$30,BL$7,FALSE))))))</f>
        <v>0</v>
      </c>
      <c r="BM308" s="288">
        <f>IF($Q308="n/a",(IF('Workforce hours'!M$30=0,0,(AK308/'Workforce hours'!M$30))),(IF(VLOOKUP($Q308,'Workforce hours'!$C$8:$AD$30,BM$7,FALSE)=0,0,(AK308/(VLOOKUP($Q308,'Workforce hours'!$C$8:$AD$30,BM$7,FALSE))))))</f>
        <v>0</v>
      </c>
      <c r="BN308" s="288">
        <f>IF($Q308="n/a",(IF('Workforce hours'!N$30=0,0,(AL308/'Workforce hours'!N$30))),(IF(VLOOKUP($Q308,'Workforce hours'!$C$8:$AD$30,BN$7,FALSE)=0,0,(AL308/(VLOOKUP($Q308,'Workforce hours'!$C$8:$AD$30,BN$7,FALSE))))))</f>
        <v>0</v>
      </c>
      <c r="BO308" s="288">
        <f>IF($Q308="n/a",(IF('Workforce hours'!O$30=0,0,(AM308/'Workforce hours'!O$30))),(IF(VLOOKUP($Q308,'Workforce hours'!$C$8:$AD$30,BO$7,FALSE)=0,0,(AM308/(VLOOKUP($Q308,'Workforce hours'!$C$8:$AD$30,BO$7,FALSE))))))</f>
        <v>0</v>
      </c>
      <c r="BP308" s="288">
        <f>IF($Q308="n/a",(IF('Workforce hours'!P$30=0,0,(AN308/'Workforce hours'!P$30))),(IF(VLOOKUP($Q308,'Workforce hours'!$C$8:$AD$30,BP$7,FALSE)=0,0,(AN308/(VLOOKUP($Q308,'Workforce hours'!$C$8:$AD$30,BP$7,FALSE))))))</f>
        <v>0</v>
      </c>
      <c r="BQ308" s="288">
        <f>IF($Q308="n/a",(IF('Workforce hours'!Q$30=0,0,(AO308/'Workforce hours'!Q$30))),(IF(VLOOKUP($Q308,'Workforce hours'!$C$8:$AD$30,BQ$7,FALSE)=0,0,(AO308/(VLOOKUP($Q308,'Workforce hours'!$C$8:$AD$30,BQ$7,FALSE))))))</f>
        <v>0</v>
      </c>
      <c r="BR308" s="288">
        <f>IF($Q308="n/a",(IF('Workforce hours'!R$30=0,0,(AP308/'Workforce hours'!R$30))),(IF(VLOOKUP($Q308,'Workforce hours'!$C$8:$AD$30,BR$7,FALSE)=0,0,(AP308/(VLOOKUP($Q308,'Workforce hours'!$C$8:$AD$30,BR$7,FALSE))))))</f>
        <v>0</v>
      </c>
      <c r="BS308" s="288">
        <f>IF($Q308="n/a",(IF('Workforce hours'!S$30=0,0,(AQ308/'Workforce hours'!S$30))),(IF(VLOOKUP($Q308,'Workforce hours'!$C$8:$AD$30,BS$7,FALSE)=0,0,(AQ308/(VLOOKUP($Q308,'Workforce hours'!$C$8:$AD$30,BS$7,FALSE))))))</f>
        <v>0</v>
      </c>
      <c r="BT308" s="288">
        <f>IF($Q308="n/a",(IF('Workforce hours'!T$30=0,0,(AR308/'Workforce hours'!T$30))),(IF(VLOOKUP($Q308,'Workforce hours'!$C$8:$AD$30,BT$7,FALSE)=0,0,(AR308/(VLOOKUP($Q308,'Workforce hours'!$C$8:$AD$30,BT$7,FALSE))))))</f>
        <v>0</v>
      </c>
      <c r="BU308" s="288">
        <f>IF($Q308="n/a",(IF('Workforce hours'!U$30=0,0,(AS308/'Workforce hours'!U$30))),(IF(VLOOKUP($Q308,'Workforce hours'!$C$8:$AD$30,BU$7,FALSE)=0,0,(AS308/(VLOOKUP($Q308,'Workforce hours'!$C$8:$AD$30,BU$7,FALSE))))))</f>
        <v>0</v>
      </c>
      <c r="BV308" s="288">
        <f>IF($Q308="n/a",(IF('Workforce hours'!V$30=0,0,(AT308/'Workforce hours'!V$30))),(IF(VLOOKUP($Q308,'Workforce hours'!$C$8:$AD$30,BV$7,FALSE)=0,0,(AT308/(VLOOKUP($Q308,'Workforce hours'!$C$8:$AD$30,BV$7,FALSE))))))</f>
        <v>199.75618865225877</v>
      </c>
      <c r="BW308" s="288">
        <f>IF($Q308="n/a",(IF('Workforce hours'!W$30=0,0,(AU308/'Workforce hours'!W$30))),(IF(VLOOKUP($Q308,'Workforce hours'!$C$8:$AD$30,BW$7,FALSE)=0,0,(AU308/(VLOOKUP($Q308,'Workforce hours'!$C$8:$AD$30,BW$7,FALSE))))))</f>
        <v>0</v>
      </c>
      <c r="BX308" s="288">
        <f>IF($Q308="n/a",(IF('Workforce hours'!X$30=0,0,(AV308/'Workforce hours'!X$30))),(IF(VLOOKUP($Q308,'Workforce hours'!$C$8:$AD$30,BX$7,FALSE)=0,0,(AV308/(VLOOKUP($Q308,'Workforce hours'!$C$8:$AD$30,BX$7,FALSE))))))</f>
        <v>0</v>
      </c>
      <c r="BY308" s="288">
        <f>IF($Q308="n/a",(IF('Workforce hours'!Y$30=0,0,(AW308/'Workforce hours'!Y$30))),(IF(VLOOKUP($Q308,'Workforce hours'!$C$8:$AD$30,BY$7,FALSE)=0,0,(AW308/(VLOOKUP($Q308,'Workforce hours'!$C$8:$AD$30,BY$7,FALSE))))))</f>
        <v>0</v>
      </c>
      <c r="BZ308" s="288">
        <f>IF($Q308="n/a",(IF('Workforce hours'!Z$30=0,0,(AX308/'Workforce hours'!Z$30))),(IF(VLOOKUP($Q308,'Workforce hours'!$C$8:$AD$30,BZ$7,FALSE)=0,0,(AX308/(VLOOKUP($Q308,'Workforce hours'!$C$8:$AD$30,BZ$7,FALSE))))))</f>
        <v>0</v>
      </c>
      <c r="CA308" s="288">
        <f>IF($Q308="n/a",(IF('Workforce hours'!AA$30=0,0,(AY308/'Workforce hours'!AA$30))),(IF(VLOOKUP($Q308,'Workforce hours'!$C$8:$AD$30,CA$7,FALSE)=0,0,(AY308/(VLOOKUP($Q308,'Workforce hours'!$C$8:$AD$30,CA$7,FALSE))))))</f>
        <v>0</v>
      </c>
      <c r="CB308" s="288">
        <f>IF($Q308="n/a",(IF('Workforce hours'!AB$30=0,0,(AZ308/'Workforce hours'!AB$30))),(IF(VLOOKUP($Q308,'Workforce hours'!$C$8:$AD$30,CB$7,FALSE)=0,0,(AZ308/(VLOOKUP($Q308,'Workforce hours'!$C$8:$AD$30,CB$7,FALSE))))))</f>
        <v>0</v>
      </c>
      <c r="CC308" s="288">
        <f>IF($Q308="n/a",(IF('Workforce hours'!AC$30=0,0,(BA308/'Workforce hours'!AC$30))),(IF(VLOOKUP($Q308,'Workforce hours'!$C$8:$AD$30,CC$7,FALSE)=0,0,(BA308/(VLOOKUP($Q308,'Workforce hours'!$C$8:$AD$30,CC$7,FALSE))))))</f>
        <v>0</v>
      </c>
      <c r="CD308" s="288">
        <f>IF($Q308="n/a",(IF('Workforce hours'!AD$30=0,0,(BB308/'Workforce hours'!AD$30))),(IF(VLOOKUP($Q308,'Workforce hours'!$C$8:$AD$30,CD$7,FALSE)=0,0,(BB308/(VLOOKUP($Q308,'Workforce hours'!$C$8:$AD$30,CD$7,FALSE))))))</f>
        <v>0</v>
      </c>
      <c r="CE308" s="289">
        <f t="shared" si="42"/>
        <v>0</v>
      </c>
      <c r="CF308" s="290">
        <f>BD308*'Workforce costs'!B$9*(1+'Workforce costs'!B$10)*(1+'Workforce costs'!B$11)</f>
        <v>0</v>
      </c>
      <c r="CG308" s="290">
        <f>BE308*'Workforce costs'!C$9*(1+'Workforce costs'!C$10)*(1+'Workforce costs'!C$11)</f>
        <v>0</v>
      </c>
      <c r="CH308" s="290">
        <f>BF308*'Workforce costs'!D$9*(1+'Workforce costs'!D$10)*(1+'Workforce costs'!D$11)</f>
        <v>0</v>
      </c>
      <c r="CI308" s="290">
        <f>BG308*'Workforce costs'!E$9*(1+'Workforce costs'!E$10)*(1+'Workforce costs'!E$11)</f>
        <v>0</v>
      </c>
      <c r="CJ308" s="290">
        <f>BH308*'Workforce costs'!F$9*(1+'Workforce costs'!F$10)*(1+'Workforce costs'!F$11)</f>
        <v>0</v>
      </c>
      <c r="CK308" s="290">
        <f>BI308*'Workforce costs'!G$9*(1+'Workforce costs'!G$10)*(1+'Workforce costs'!G$11)</f>
        <v>0</v>
      </c>
      <c r="CL308" s="290">
        <f>BJ308*'Workforce costs'!H$9*(1+'Workforce costs'!H$10)*(1+'Workforce costs'!H$11)</f>
        <v>0</v>
      </c>
      <c r="CM308" s="290">
        <f>BK308*'Workforce costs'!I$9*(1+'Workforce costs'!I$10)*(1+'Workforce costs'!I$11)</f>
        <v>0</v>
      </c>
      <c r="CN308" s="290">
        <f>BL308*'Workforce costs'!J$9*(1+'Workforce costs'!J$10)*(1+'Workforce costs'!J$11)</f>
        <v>0</v>
      </c>
      <c r="CO308" s="290">
        <f>BM308*'Workforce costs'!K$9*(1+'Workforce costs'!K$10)*(1+'Workforce costs'!K$11)</f>
        <v>0</v>
      </c>
      <c r="CP308" s="290">
        <f>BN308*'Workforce costs'!L$9*(1+'Workforce costs'!L$10)*(1+'Workforce costs'!L$11)</f>
        <v>0</v>
      </c>
      <c r="CQ308" s="290">
        <f>BO308*'Workforce costs'!M$9*(1+'Workforce costs'!M$10)*(1+'Workforce costs'!M$11)</f>
        <v>0</v>
      </c>
      <c r="CR308" s="290">
        <f>BP308*'Workforce costs'!N$9*(1+'Workforce costs'!N$10)*(1+'Workforce costs'!N$11)</f>
        <v>0</v>
      </c>
      <c r="CS308" s="290">
        <f>BQ308*'Workforce costs'!O$9*(1+'Workforce costs'!O$10)*(1+'Workforce costs'!O$11)</f>
        <v>0</v>
      </c>
      <c r="CT308" s="290">
        <f>BR308*'Workforce costs'!P$9*(1+'Workforce costs'!P$10)*(1+'Workforce costs'!P$11)</f>
        <v>0</v>
      </c>
      <c r="CU308" s="290">
        <f>BS308*'Workforce costs'!Q$9*(1+'Workforce costs'!Q$10)*(1+'Workforce costs'!Q$11)</f>
        <v>0</v>
      </c>
      <c r="CV308" s="290">
        <f>BT308*'Workforce costs'!R$9*(1+'Workforce costs'!R$10)*(1+'Workforce costs'!R$11)</f>
        <v>0</v>
      </c>
      <c r="CW308" s="290">
        <f>BU308*'Workforce costs'!S$9*(1+'Workforce costs'!S$10)*(1+'Workforce costs'!S$11)</f>
        <v>0</v>
      </c>
      <c r="CX308" s="290">
        <f>BV308*'Workforce costs'!T$9*(1+'Workforce costs'!T$10)*(1+'Workforce costs'!T$11)</f>
        <v>0</v>
      </c>
      <c r="CY308" s="290">
        <f>BW308*'Workforce costs'!U$9*(1+'Workforce costs'!U$10)*(1+'Workforce costs'!U$11)</f>
        <v>0</v>
      </c>
      <c r="CZ308" s="290">
        <f>BX308*'Workforce costs'!V$9*(1+'Workforce costs'!V$10)*(1+'Workforce costs'!V$11)</f>
        <v>0</v>
      </c>
      <c r="DA308" s="290">
        <f>BY308*'Workforce costs'!W$9*(1+'Workforce costs'!W$10)*(1+'Workforce costs'!W$11)</f>
        <v>0</v>
      </c>
      <c r="DB308" s="290">
        <f>BZ308*'Workforce costs'!X$9*(1+'Workforce costs'!X$10)*(1+'Workforce costs'!X$11)</f>
        <v>0</v>
      </c>
      <c r="DC308" s="290">
        <f>CA308*'Workforce costs'!Y$9*(1+'Workforce costs'!Y$10)*(1+'Workforce costs'!Y$11)</f>
        <v>0</v>
      </c>
      <c r="DD308" s="290">
        <f>CB308*'Workforce costs'!Z$9*(1+'Workforce costs'!Z$10)*(1+'Workforce costs'!Z$11)</f>
        <v>0</v>
      </c>
      <c r="DE308" s="290">
        <f>CC308*'Workforce costs'!AA$9*(1+'Workforce costs'!AA$10)*(1+'Workforce costs'!AA$11)</f>
        <v>0</v>
      </c>
      <c r="DF308" s="290">
        <f>CD308*'Workforce costs'!AB$9*(1+'Workforce costs'!AB$10)*(1+'Workforce costs'!AB$11)</f>
        <v>0</v>
      </c>
    </row>
    <row r="309" spans="1:110" x14ac:dyDescent="0.3">
      <c r="A309" s="2" t="str">
        <f>Outputs!$A$4</f>
        <v>Australia</v>
      </c>
      <c r="B309" s="2" t="str">
        <f t="shared" si="35"/>
        <v>Australia 25to64</v>
      </c>
      <c r="C309" s="30">
        <f>VLOOKUP($B309,Populations!$D$15:$H$1920,3,FALSE)</f>
        <v>13966174</v>
      </c>
      <c r="D309" s="255">
        <f>IF(OR($H309="General pop",$H309="Schools",$H309="Workplace",$H309="Skills Training",$H309="Digital Supports"),1,VLOOKUP($B309,Populations!$D$15:$H$1920,5,FALSE))</f>
        <v>1</v>
      </c>
      <c r="E309" s="88">
        <f>VLOOKUP(I309,Epidemiology!$C$10:$H$47,6,FALSE)</f>
        <v>300</v>
      </c>
      <c r="F309" s="102">
        <f>'Care profiles'!R310</f>
        <v>1</v>
      </c>
      <c r="G309" s="15" t="str">
        <f>'Care profiles'!A310</f>
        <v>25to64</v>
      </c>
      <c r="H309" s="15" t="str">
        <f>'Care profiles'!B310</f>
        <v>Attempts</v>
      </c>
      <c r="I309" s="15" t="str">
        <f>'Care profiles'!C310</f>
        <v>Attempts_25-64yrs</v>
      </c>
      <c r="J309" s="15" t="str">
        <f>'Care profiles'!D310</f>
        <v>Care profile</v>
      </c>
      <c r="K309" s="15" t="str">
        <f>'Care profiles'!E310</f>
        <v>Care Coordination and Liaison</v>
      </c>
      <c r="L309" s="104">
        <f>'Care profiles'!F310</f>
        <v>0.33</v>
      </c>
      <c r="M309" s="15">
        <f>'Care profiles'!G310</f>
        <v>1</v>
      </c>
      <c r="N309" s="15">
        <f>'Care profiles'!H310</f>
        <v>15</v>
      </c>
      <c r="O309" s="15" t="str">
        <f>'Care profiles'!I310</f>
        <v>min</v>
      </c>
      <c r="P309" s="15" t="str">
        <f>'Care profiles'!J310</f>
        <v>Peer Worker/Vocationally Qualified/Tertiary Qualified</v>
      </c>
      <c r="Q309" s="15" t="str">
        <f>'Care profiles'!K310</f>
        <v>n/a</v>
      </c>
      <c r="R309" s="15" t="str">
        <f>'Care profiles'!M310</f>
        <v>Y</v>
      </c>
      <c r="S309" s="15" t="str">
        <f>'Care profiles'!O310</f>
        <v>N</v>
      </c>
      <c r="T309" s="15" t="str">
        <f>'Care profiles'!Q310</f>
        <v>N</v>
      </c>
      <c r="U309" s="30">
        <f t="shared" si="36"/>
        <v>41898.521999999997</v>
      </c>
      <c r="V309" s="30">
        <f t="shared" si="37"/>
        <v>13826.51226</v>
      </c>
      <c r="W309" s="30">
        <f>IF(M309="n/a",0,IF(O309="days",V309*M309*(1+(VLOOKUP(K309,'Bed parameters'!$A$9:$G$12,7,FALSE))),V309*M309))</f>
        <v>13826.51226</v>
      </c>
      <c r="X309" s="30">
        <f t="shared" si="38"/>
        <v>3456.6280649999999</v>
      </c>
      <c r="Y309" s="30">
        <f t="shared" si="39"/>
        <v>0</v>
      </c>
      <c r="Z309" s="113">
        <f>_xlfn.IFNA(Y309/((VLOOKUP(K309,'Bed parameters'!$A$9:$G$12,3,FALSE))*(VLOOKUP(K309,'Bed parameters'!$A$9:$G$12,5,FALSE))),0)</f>
        <v>0</v>
      </c>
      <c r="AA309" s="30">
        <f t="shared" si="40"/>
        <v>3456.6280649999999</v>
      </c>
      <c r="AB309" s="30">
        <f>_xlfn.IFNA(IF($O309="days",$Y309*(VLOOKUP($K309,'Bed parameters'!$A$9:$I$12,9,FALSE))*$F309*(VLOOKUP($Q309,'Workforce distribution'!$C$8:$AD$30,AB$7,FALSE)),IF($Q309="n/a",(IF($P309=AB$6,$X309*$F309,0)),$X309*$F309*(VLOOKUP($Q309,'Workforce distribution'!$C$8:$AD$30,AB$7,FALSE)))),0)</f>
        <v>0</v>
      </c>
      <c r="AC309" s="30">
        <f>_xlfn.IFNA(IF($O309="days",$Y309*(VLOOKUP($K309,'Bed parameters'!$A$9:$I$12,9,FALSE))*$F309*(VLOOKUP($Q309,'Workforce distribution'!$C$8:$AD$30,AC$7,FALSE)),IF($Q309="n/a",(IF($P309=AC$6,$X309*$F309,0)),$X309*$F309*(VLOOKUP($Q309,'Workforce distribution'!$C$8:$AD$30,AC$7,FALSE)))),0)</f>
        <v>0</v>
      </c>
      <c r="AD309" s="30">
        <f>_xlfn.IFNA(IF($O309="days",$Y309*(VLOOKUP($K309,'Bed parameters'!$A$9:$I$12,9,FALSE))*$F309*(VLOOKUP($Q309,'Workforce distribution'!$C$8:$AD$30,AD$7,FALSE)),IF($Q309="n/a",(IF($P309=AD$6,$X309*$F309,0)),$X309*$F309*(VLOOKUP($Q309,'Workforce distribution'!$C$8:$AD$30,AD$7,FALSE)))),0)</f>
        <v>0</v>
      </c>
      <c r="AE309" s="30">
        <f>_xlfn.IFNA(IF($O309="days",$Y309*(VLOOKUP($K309,'Bed parameters'!$A$9:$I$12,9,FALSE))*$F309*(VLOOKUP($Q309,'Workforce distribution'!$C$8:$AD$30,AE$7,FALSE)),IF($Q309="n/a",(IF($P309=AE$6,$X309*$F309,0)),$X309*$F309*(VLOOKUP($Q309,'Workforce distribution'!$C$8:$AD$30,AE$7,FALSE)))),0)</f>
        <v>0</v>
      </c>
      <c r="AF309" s="30">
        <f>_xlfn.IFNA(IF($O309="days",$Y309*(VLOOKUP($K309,'Bed parameters'!$A$9:$I$12,9,FALSE))*$F309*(VLOOKUP($Q309,'Workforce distribution'!$C$8:$AD$30,AF$7,FALSE)),IF($Q309="n/a",(IF($P309=AF$6,$X309*$F309,0)),$X309*$F309*(VLOOKUP($Q309,'Workforce distribution'!$C$8:$AD$30,AF$7,FALSE)))),0)</f>
        <v>0</v>
      </c>
      <c r="AG309" s="30">
        <f>_xlfn.IFNA(IF($O309="days",$Y309*(VLOOKUP($K309,'Bed parameters'!$A$9:$I$12,9,FALSE))*$F309*(VLOOKUP($Q309,'Workforce distribution'!$C$8:$AD$30,AG$7,FALSE)),IF($Q309="n/a",(IF($P309=AG$6,$X309*$F309,0)),$X309*$F309*(VLOOKUP($Q309,'Workforce distribution'!$C$8:$AD$30,AG$7,FALSE)))),0)</f>
        <v>0</v>
      </c>
      <c r="AH309" s="30">
        <f>_xlfn.IFNA(IF($O309="days",$Y309*(VLOOKUP($K309,'Bed parameters'!$A$9:$I$12,9,FALSE))*$F309*(VLOOKUP($Q309,'Workforce distribution'!$C$8:$AD$30,AH$7,FALSE)),IF($Q309="n/a",(IF($P309=AH$6,$X309*$F309,0)),$X309*$F309*(VLOOKUP($Q309,'Workforce distribution'!$C$8:$AD$30,AH$7,FALSE)))),0)</f>
        <v>0</v>
      </c>
      <c r="AI309" s="30">
        <f>_xlfn.IFNA(IF($O309="days",$Y309*(VLOOKUP($K309,'Bed parameters'!$A$9:$I$12,9,FALSE))*$F309*(VLOOKUP($Q309,'Workforce distribution'!$C$8:$AD$30,AI$7,FALSE)),IF($Q309="n/a",(IF($P309=AI$6,$X309*$F309,0)),$X309*$F309*(VLOOKUP($Q309,'Workforce distribution'!$C$8:$AD$30,AI$7,FALSE)))),0)</f>
        <v>0</v>
      </c>
      <c r="AJ309" s="30">
        <f>_xlfn.IFNA(IF($O309="days",$Y309*(VLOOKUP($K309,'Bed parameters'!$A$9:$I$12,9,FALSE))*$F309*(VLOOKUP($Q309,'Workforce distribution'!$C$8:$AD$30,AJ$7,FALSE)),IF($Q309="n/a",(IF($P309=AJ$6,$X309*$F309,0)),$X309*$F309*(VLOOKUP($Q309,'Workforce distribution'!$C$8:$AD$30,AJ$7,FALSE)))),0)</f>
        <v>0</v>
      </c>
      <c r="AK309" s="30">
        <f>_xlfn.IFNA(IF($O309="days",$Y309*(VLOOKUP($K309,'Bed parameters'!$A$9:$I$12,9,FALSE))*$F309*(VLOOKUP($Q309,'Workforce distribution'!$C$8:$AD$30,AK$7,FALSE)),IF($Q309="n/a",(IF($P309=AK$6,$X309*$F309,0)),$X309*$F309*(VLOOKUP($Q309,'Workforce distribution'!$C$8:$AD$30,AK$7,FALSE)))),0)</f>
        <v>0</v>
      </c>
      <c r="AL309" s="30">
        <f>_xlfn.IFNA(IF($O309="days",$Y309*(VLOOKUP($K309,'Bed parameters'!$A$9:$I$12,9,FALSE))*$F309*(VLOOKUP($Q309,'Workforce distribution'!$C$8:$AD$30,AL$7,FALSE)),IF($Q309="n/a",(IF($P309=AL$6,$X309*$F309,0)),$X309*$F309*(VLOOKUP($Q309,'Workforce distribution'!$C$8:$AD$30,AL$7,FALSE)))),0)</f>
        <v>0</v>
      </c>
      <c r="AM309" s="30">
        <f>_xlfn.IFNA(IF($O309="days",$Y309*(VLOOKUP($K309,'Bed parameters'!$A$9:$I$12,9,FALSE))*$F309*(VLOOKUP($Q309,'Workforce distribution'!$C$8:$AD$30,AM$7,FALSE)),IF($Q309="n/a",(IF($P309=AM$6,$X309*$F309,0)),$X309*$F309*(VLOOKUP($Q309,'Workforce distribution'!$C$8:$AD$30,AM$7,FALSE)))),0)</f>
        <v>0</v>
      </c>
      <c r="AN309" s="30">
        <f>_xlfn.IFNA(IF($O309="days",$Y309*(VLOOKUP($K309,'Bed parameters'!$A$9:$I$12,9,FALSE))*$F309*(VLOOKUP($Q309,'Workforce distribution'!$C$8:$AD$30,AN$7,FALSE)),IF($Q309="n/a",(IF($P309=AN$6,$X309*$F309,0)),$X309*$F309*(VLOOKUP($Q309,'Workforce distribution'!$C$8:$AD$30,AN$7,FALSE)))),0)</f>
        <v>0</v>
      </c>
      <c r="AO309" s="30">
        <f>_xlfn.IFNA(IF($O309="days",$Y309*(VLOOKUP($K309,'Bed parameters'!$A$9:$I$12,9,FALSE))*$F309*(VLOOKUP($Q309,'Workforce distribution'!$C$8:$AD$30,AO$7,FALSE)),IF($Q309="n/a",(IF($P309=AO$6,$X309*$F309,0)),$X309*$F309*(VLOOKUP($Q309,'Workforce distribution'!$C$8:$AD$30,AO$7,FALSE)))),0)</f>
        <v>0</v>
      </c>
      <c r="AP309" s="30">
        <f>_xlfn.IFNA(IF($O309="days",$Y309*(VLOOKUP($K309,'Bed parameters'!$A$9:$I$12,9,FALSE))*$F309*(VLOOKUP($Q309,'Workforce distribution'!$C$8:$AD$30,AP$7,FALSE)),IF($Q309="n/a",(IF($P309=AP$6,$X309*$F309,0)),$X309*$F309*(VLOOKUP($Q309,'Workforce distribution'!$C$8:$AD$30,AP$7,FALSE)))),0)</f>
        <v>0</v>
      </c>
      <c r="AQ309" s="30">
        <f>_xlfn.IFNA(IF($O309="days",$Y309*(VLOOKUP($K309,'Bed parameters'!$A$9:$I$12,9,FALSE))*$F309*(VLOOKUP($Q309,'Workforce distribution'!$C$8:$AD$30,AQ$7,FALSE)),IF($Q309="n/a",(IF($P309=AQ$6,$X309*$F309,0)),$X309*$F309*(VLOOKUP($Q309,'Workforce distribution'!$C$8:$AD$30,AQ$7,FALSE)))),0)</f>
        <v>0</v>
      </c>
      <c r="AR309" s="30">
        <f>_xlfn.IFNA(IF($O309="days",$Y309*(VLOOKUP($K309,'Bed parameters'!$A$9:$I$12,9,FALSE))*$F309*(VLOOKUP($Q309,'Workforce distribution'!$C$8:$AD$30,AR$7,FALSE)),IF($Q309="n/a",(IF($P309=AR$6,$X309*$F309,0)),$X309*$F309*(VLOOKUP($Q309,'Workforce distribution'!$C$8:$AD$30,AR$7,FALSE)))),0)</f>
        <v>0</v>
      </c>
      <c r="AS309" s="30">
        <f>_xlfn.IFNA(IF($O309="days",$Y309*(VLOOKUP($K309,'Bed parameters'!$A$9:$I$12,9,FALSE))*$F309*(VLOOKUP($Q309,'Workforce distribution'!$C$8:$AD$30,AS$7,FALSE)),IF($Q309="n/a",(IF($P309=AS$6,$X309*$F309,0)),$X309*$F309*(VLOOKUP($Q309,'Workforce distribution'!$C$8:$AD$30,AS$7,FALSE)))),0)</f>
        <v>0</v>
      </c>
      <c r="AT309" s="30">
        <f>_xlfn.IFNA(IF($O309="days",$Y309*(VLOOKUP($K309,'Bed parameters'!$A$9:$I$12,9,FALSE))*$F309*(VLOOKUP($Q309,'Workforce distribution'!$C$8:$AD$30,AT$7,FALSE)),IF($Q309="n/a",(IF($P309=AT$6,$X309*$F309,0)),$X309*$F309*(VLOOKUP($Q309,'Workforce distribution'!$C$8:$AD$30,AT$7,FALSE)))),0)</f>
        <v>0</v>
      </c>
      <c r="AU309" s="30">
        <f>_xlfn.IFNA(IF($O309="days",$Y309*(VLOOKUP($K309,'Bed parameters'!$A$9:$I$12,9,FALSE))*$F309*(VLOOKUP($Q309,'Workforce distribution'!$C$8:$AD$30,AU$7,FALSE)),IF($Q309="n/a",(IF($P309=AU$6,$X309*$F309,0)),$X309*$F309*(VLOOKUP($Q309,'Workforce distribution'!$C$8:$AD$30,AU$7,FALSE)))),0)</f>
        <v>0</v>
      </c>
      <c r="AV309" s="30">
        <f>_xlfn.IFNA(IF($O309="days",$Y309*(VLOOKUP($K309,'Bed parameters'!$A$9:$I$12,9,FALSE))*$F309*(VLOOKUP($Q309,'Workforce distribution'!$C$8:$AD$30,AV$7,FALSE)),IF($Q309="n/a",(IF($P309=AV$6,$X309*$F309,0)),$X309*$F309*(VLOOKUP($Q309,'Workforce distribution'!$C$8:$AD$30,AV$7,FALSE)))),0)</f>
        <v>0</v>
      </c>
      <c r="AW309" s="30">
        <f>_xlfn.IFNA(IF($O309="days",$Y309*(VLOOKUP($K309,'Bed parameters'!$A$9:$I$12,9,FALSE))*$F309*(VLOOKUP($Q309,'Workforce distribution'!$C$8:$AD$30,AW$7,FALSE)),IF($Q309="n/a",(IF($P309=AW$6,$X309*$F309,0)),$X309*$F309*(VLOOKUP($Q309,'Workforce distribution'!$C$8:$AD$30,AW$7,FALSE)))),0)</f>
        <v>0</v>
      </c>
      <c r="AX309" s="30">
        <f>_xlfn.IFNA(IF($O309="days",$Y309*(VLOOKUP($K309,'Bed parameters'!$A$9:$I$12,9,FALSE))*$F309*(VLOOKUP($Q309,'Workforce distribution'!$C$8:$AD$30,AX$7,FALSE)),IF($Q309="n/a",(IF($P309=AX$6,$X309*$F309,0)),$X309*$F309*(VLOOKUP($Q309,'Workforce distribution'!$C$8:$AD$30,AX$7,FALSE)))),0)</f>
        <v>0</v>
      </c>
      <c r="AY309" s="30">
        <f>_xlfn.IFNA(IF($O309="days",$Y309*(VLOOKUP($K309,'Bed parameters'!$A$9:$I$12,9,FALSE))*$F309*(VLOOKUP($Q309,'Workforce distribution'!$C$8:$AD$30,AY$7,FALSE)),IF($Q309="n/a",(IF($P309=AY$6,$X309*$F309,0)),$X309*$F309*(VLOOKUP($Q309,'Workforce distribution'!$C$8:$AD$30,AY$7,FALSE)))),0)</f>
        <v>0</v>
      </c>
      <c r="AZ309" s="30">
        <f>_xlfn.IFNA(IF($O309="days",$Y309*(VLOOKUP($K309,'Bed parameters'!$A$9:$I$12,9,FALSE))*$F309*(VLOOKUP($Q309,'Workforce distribution'!$C$8:$AD$30,AZ$7,FALSE)),IF($Q309="n/a",(IF($P309=AZ$6,$X309*$F309,0)),$X309*$F309*(VLOOKUP($Q309,'Workforce distribution'!$C$8:$AD$30,AZ$7,FALSE)))),0)</f>
        <v>0</v>
      </c>
      <c r="BA309" s="30">
        <f>_xlfn.IFNA(IF($O309="days",$Y309*(VLOOKUP($K309,'Bed parameters'!$A$9:$I$12,9,FALSE))*$F309*(VLOOKUP($Q309,'Workforce distribution'!$C$8:$AD$30,BA$7,FALSE)),IF($Q309="n/a",(IF($P309=BA$6,$X309*$F309,0)),$X309*$F309*(VLOOKUP($Q309,'Workforce distribution'!$C$8:$AD$30,BA$7,FALSE)))),0)</f>
        <v>3456.6280649999999</v>
      </c>
      <c r="BB309" s="30">
        <f>_xlfn.IFNA(IF($O309="days",$Y309*(VLOOKUP($K309,'Bed parameters'!$A$9:$I$12,9,FALSE))*$F309*(VLOOKUP($Q309,'Workforce distribution'!$C$8:$AD$30,BB$7,FALSE)),IF($Q309="n/a",(IF($P309=BB$6,$X309*$F309,0)),$X309*$F309*(VLOOKUP($Q309,'Workforce distribution'!$C$8:$AD$30,BB$7,FALSE)))),0)</f>
        <v>0</v>
      </c>
      <c r="BC309" s="149">
        <f t="shared" si="41"/>
        <v>3.0076874085719529</v>
      </c>
      <c r="BD309" s="288">
        <f>IF($Q309="n/a",(IF('Workforce hours'!D$30=0,0,(AB309/'Workforce hours'!D$30))),(IF(VLOOKUP($Q309,'Workforce hours'!$C$8:$AD$30,BD$7,FALSE)=0,0,(AB309/(VLOOKUP($Q309,'Workforce hours'!$C$8:$AD$30,BD$7,FALSE))))))</f>
        <v>0</v>
      </c>
      <c r="BE309" s="288">
        <f>IF($Q309="n/a",(IF('Workforce hours'!E$30=0,0,(AC309/'Workforce hours'!E$30))),(IF(VLOOKUP($Q309,'Workforce hours'!$C$8:$AD$30,BE$7,FALSE)=0,0,(AC309/(VLOOKUP($Q309,'Workforce hours'!$C$8:$AD$30,BE$7,FALSE))))))</f>
        <v>0</v>
      </c>
      <c r="BF309" s="288">
        <f>IF($Q309="n/a",(IF('Workforce hours'!F$30=0,0,(AD309/'Workforce hours'!F$30))),(IF(VLOOKUP($Q309,'Workforce hours'!$C$8:$AD$30,BF$7,FALSE)=0,0,(AD309/(VLOOKUP($Q309,'Workforce hours'!$C$8:$AD$30,BF$7,FALSE))))))</f>
        <v>0</v>
      </c>
      <c r="BG309" s="288">
        <f>IF($Q309="n/a",(IF('Workforce hours'!G$30=0,0,(AE309/'Workforce hours'!G$30))),(IF(VLOOKUP($Q309,'Workforce hours'!$C$8:$AD$30,BG$7,FALSE)=0,0,(AE309/(VLOOKUP($Q309,'Workforce hours'!$C$8:$AD$30,BG$7,FALSE))))))</f>
        <v>0</v>
      </c>
      <c r="BH309" s="288">
        <f>IF($Q309="n/a",(IF('Workforce hours'!H$30=0,0,(AF309/'Workforce hours'!H$30))),(IF(VLOOKUP($Q309,'Workforce hours'!$C$8:$AD$30,BH$7,FALSE)=0,0,(AF309/(VLOOKUP($Q309,'Workforce hours'!$C$8:$AD$30,BH$7,FALSE))))))</f>
        <v>0</v>
      </c>
      <c r="BI309" s="288">
        <f>IF($Q309="n/a",(IF('Workforce hours'!I$30=0,0,(AG309/'Workforce hours'!I$30))),(IF(VLOOKUP($Q309,'Workforce hours'!$C$8:$AD$30,BI$7,FALSE)=0,0,(AG309/(VLOOKUP($Q309,'Workforce hours'!$C$8:$AD$30,BI$7,FALSE))))))</f>
        <v>0</v>
      </c>
      <c r="BJ309" s="288">
        <f>IF($Q309="n/a",(IF('Workforce hours'!J$30=0,0,(AH309/'Workforce hours'!J$30))),(IF(VLOOKUP($Q309,'Workforce hours'!$C$8:$AD$30,BJ$7,FALSE)=0,0,(AH309/(VLOOKUP($Q309,'Workforce hours'!$C$8:$AD$30,BJ$7,FALSE))))))</f>
        <v>0</v>
      </c>
      <c r="BK309" s="288">
        <f>IF($Q309="n/a",(IF('Workforce hours'!K$30=0,0,(AI309/'Workforce hours'!K$30))),(IF(VLOOKUP($Q309,'Workforce hours'!$C$8:$AD$30,BK$7,FALSE)=0,0,(AI309/(VLOOKUP($Q309,'Workforce hours'!$C$8:$AD$30,BK$7,FALSE))))))</f>
        <v>0</v>
      </c>
      <c r="BL309" s="288">
        <f>IF($Q309="n/a",(IF('Workforce hours'!L$30=0,0,(AJ309/'Workforce hours'!L$30))),(IF(VLOOKUP($Q309,'Workforce hours'!$C$8:$AD$30,BL$7,FALSE)=0,0,(AJ309/(VLOOKUP($Q309,'Workforce hours'!$C$8:$AD$30,BL$7,FALSE))))))</f>
        <v>0</v>
      </c>
      <c r="BM309" s="288">
        <f>IF($Q309="n/a",(IF('Workforce hours'!M$30=0,0,(AK309/'Workforce hours'!M$30))),(IF(VLOOKUP($Q309,'Workforce hours'!$C$8:$AD$30,BM$7,FALSE)=0,0,(AK309/(VLOOKUP($Q309,'Workforce hours'!$C$8:$AD$30,BM$7,FALSE))))))</f>
        <v>0</v>
      </c>
      <c r="BN309" s="288">
        <f>IF($Q309="n/a",(IF('Workforce hours'!N$30=0,0,(AL309/'Workforce hours'!N$30))),(IF(VLOOKUP($Q309,'Workforce hours'!$C$8:$AD$30,BN$7,FALSE)=0,0,(AL309/(VLOOKUP($Q309,'Workforce hours'!$C$8:$AD$30,BN$7,FALSE))))))</f>
        <v>0</v>
      </c>
      <c r="BO309" s="288">
        <f>IF($Q309="n/a",(IF('Workforce hours'!O$30=0,0,(AM309/'Workforce hours'!O$30))),(IF(VLOOKUP($Q309,'Workforce hours'!$C$8:$AD$30,BO$7,FALSE)=0,0,(AM309/(VLOOKUP($Q309,'Workforce hours'!$C$8:$AD$30,BO$7,FALSE))))))</f>
        <v>0</v>
      </c>
      <c r="BP309" s="288">
        <f>IF($Q309="n/a",(IF('Workforce hours'!P$30=0,0,(AN309/'Workforce hours'!P$30))),(IF(VLOOKUP($Q309,'Workforce hours'!$C$8:$AD$30,BP$7,FALSE)=0,0,(AN309/(VLOOKUP($Q309,'Workforce hours'!$C$8:$AD$30,BP$7,FALSE))))))</f>
        <v>0</v>
      </c>
      <c r="BQ309" s="288">
        <f>IF($Q309="n/a",(IF('Workforce hours'!Q$30=0,0,(AO309/'Workforce hours'!Q$30))),(IF(VLOOKUP($Q309,'Workforce hours'!$C$8:$AD$30,BQ$7,FALSE)=0,0,(AO309/(VLOOKUP($Q309,'Workforce hours'!$C$8:$AD$30,BQ$7,FALSE))))))</f>
        <v>0</v>
      </c>
      <c r="BR309" s="288">
        <f>IF($Q309="n/a",(IF('Workforce hours'!R$30=0,0,(AP309/'Workforce hours'!R$30))),(IF(VLOOKUP($Q309,'Workforce hours'!$C$8:$AD$30,BR$7,FALSE)=0,0,(AP309/(VLOOKUP($Q309,'Workforce hours'!$C$8:$AD$30,BR$7,FALSE))))))</f>
        <v>0</v>
      </c>
      <c r="BS309" s="288">
        <f>IF($Q309="n/a",(IF('Workforce hours'!S$30=0,0,(AQ309/'Workforce hours'!S$30))),(IF(VLOOKUP($Q309,'Workforce hours'!$C$8:$AD$30,BS$7,FALSE)=0,0,(AQ309/(VLOOKUP($Q309,'Workforce hours'!$C$8:$AD$30,BS$7,FALSE))))))</f>
        <v>0</v>
      </c>
      <c r="BT309" s="288">
        <f>IF($Q309="n/a",(IF('Workforce hours'!T$30=0,0,(AR309/'Workforce hours'!T$30))),(IF(VLOOKUP($Q309,'Workforce hours'!$C$8:$AD$30,BT$7,FALSE)=0,0,(AR309/(VLOOKUP($Q309,'Workforce hours'!$C$8:$AD$30,BT$7,FALSE))))))</f>
        <v>0</v>
      </c>
      <c r="BU309" s="288">
        <f>IF($Q309="n/a",(IF('Workforce hours'!U$30=0,0,(AS309/'Workforce hours'!U$30))),(IF(VLOOKUP($Q309,'Workforce hours'!$C$8:$AD$30,BU$7,FALSE)=0,0,(AS309/(VLOOKUP($Q309,'Workforce hours'!$C$8:$AD$30,BU$7,FALSE))))))</f>
        <v>0</v>
      </c>
      <c r="BV309" s="288">
        <f>IF($Q309="n/a",(IF('Workforce hours'!V$30=0,0,(AT309/'Workforce hours'!V$30))),(IF(VLOOKUP($Q309,'Workforce hours'!$C$8:$AD$30,BV$7,FALSE)=0,0,(AT309/(VLOOKUP($Q309,'Workforce hours'!$C$8:$AD$30,BV$7,FALSE))))))</f>
        <v>0</v>
      </c>
      <c r="BW309" s="288">
        <f>IF($Q309="n/a",(IF('Workforce hours'!W$30=0,0,(AU309/'Workforce hours'!W$30))),(IF(VLOOKUP($Q309,'Workforce hours'!$C$8:$AD$30,BW$7,FALSE)=0,0,(AU309/(VLOOKUP($Q309,'Workforce hours'!$C$8:$AD$30,BW$7,FALSE))))))</f>
        <v>0</v>
      </c>
      <c r="BX309" s="288">
        <f>IF($Q309="n/a",(IF('Workforce hours'!X$30=0,0,(AV309/'Workforce hours'!X$30))),(IF(VLOOKUP($Q309,'Workforce hours'!$C$8:$AD$30,BX$7,FALSE)=0,0,(AV309/(VLOOKUP($Q309,'Workforce hours'!$C$8:$AD$30,BX$7,FALSE))))))</f>
        <v>0</v>
      </c>
      <c r="BY309" s="288">
        <f>IF($Q309="n/a",(IF('Workforce hours'!Y$30=0,0,(AW309/'Workforce hours'!Y$30))),(IF(VLOOKUP($Q309,'Workforce hours'!$C$8:$AD$30,BY$7,FALSE)=0,0,(AW309/(VLOOKUP($Q309,'Workforce hours'!$C$8:$AD$30,BY$7,FALSE))))))</f>
        <v>0</v>
      </c>
      <c r="BZ309" s="288">
        <f>IF($Q309="n/a",(IF('Workforce hours'!Z$30=0,0,(AX309/'Workforce hours'!Z$30))),(IF(VLOOKUP($Q309,'Workforce hours'!$C$8:$AD$30,BZ$7,FALSE)=0,0,(AX309/(VLOOKUP($Q309,'Workforce hours'!$C$8:$AD$30,BZ$7,FALSE))))))</f>
        <v>0</v>
      </c>
      <c r="CA309" s="288">
        <f>IF($Q309="n/a",(IF('Workforce hours'!AA$30=0,0,(AY309/'Workforce hours'!AA$30))),(IF(VLOOKUP($Q309,'Workforce hours'!$C$8:$AD$30,CA$7,FALSE)=0,0,(AY309/(VLOOKUP($Q309,'Workforce hours'!$C$8:$AD$30,CA$7,FALSE))))))</f>
        <v>0</v>
      </c>
      <c r="CB309" s="288">
        <f>IF($Q309="n/a",(IF('Workforce hours'!AB$30=0,0,(AZ309/'Workforce hours'!AB$30))),(IF(VLOOKUP($Q309,'Workforce hours'!$C$8:$AD$30,CB$7,FALSE)=0,0,(AZ309/(VLOOKUP($Q309,'Workforce hours'!$C$8:$AD$30,CB$7,FALSE))))))</f>
        <v>0</v>
      </c>
      <c r="CC309" s="288">
        <f>IF($Q309="n/a",(IF('Workforce hours'!AC$30=0,0,(BA309/'Workforce hours'!AC$30))),(IF(VLOOKUP($Q309,'Workforce hours'!$C$8:$AD$30,CC$7,FALSE)=0,0,(BA309/(VLOOKUP($Q309,'Workforce hours'!$C$8:$AD$30,CC$7,FALSE))))))</f>
        <v>3.0076874085719529</v>
      </c>
      <c r="CD309" s="288">
        <f>IF($Q309="n/a",(IF('Workforce hours'!AD$30=0,0,(BB309/'Workforce hours'!AD$30))),(IF(VLOOKUP($Q309,'Workforce hours'!$C$8:$AD$30,CD$7,FALSE)=0,0,(BB309/(VLOOKUP($Q309,'Workforce hours'!$C$8:$AD$30,CD$7,FALSE))))))</f>
        <v>0</v>
      </c>
      <c r="CE309" s="289">
        <f t="shared" si="42"/>
        <v>0</v>
      </c>
      <c r="CF309" s="290">
        <f>BD309*'Workforce costs'!B$9*(1+'Workforce costs'!B$10)*(1+'Workforce costs'!B$11)</f>
        <v>0</v>
      </c>
      <c r="CG309" s="290">
        <f>BE309*'Workforce costs'!C$9*(1+'Workforce costs'!C$10)*(1+'Workforce costs'!C$11)</f>
        <v>0</v>
      </c>
      <c r="CH309" s="290">
        <f>BF309*'Workforce costs'!D$9*(1+'Workforce costs'!D$10)*(1+'Workforce costs'!D$11)</f>
        <v>0</v>
      </c>
      <c r="CI309" s="290">
        <f>BG309*'Workforce costs'!E$9*(1+'Workforce costs'!E$10)*(1+'Workforce costs'!E$11)</f>
        <v>0</v>
      </c>
      <c r="CJ309" s="290">
        <f>BH309*'Workforce costs'!F$9*(1+'Workforce costs'!F$10)*(1+'Workforce costs'!F$11)</f>
        <v>0</v>
      </c>
      <c r="CK309" s="290">
        <f>BI309*'Workforce costs'!G$9*(1+'Workforce costs'!G$10)*(1+'Workforce costs'!G$11)</f>
        <v>0</v>
      </c>
      <c r="CL309" s="290">
        <f>BJ309*'Workforce costs'!H$9*(1+'Workforce costs'!H$10)*(1+'Workforce costs'!H$11)</f>
        <v>0</v>
      </c>
      <c r="CM309" s="290">
        <f>BK309*'Workforce costs'!I$9*(1+'Workforce costs'!I$10)*(1+'Workforce costs'!I$11)</f>
        <v>0</v>
      </c>
      <c r="CN309" s="290">
        <f>BL309*'Workforce costs'!J$9*(1+'Workforce costs'!J$10)*(1+'Workforce costs'!J$11)</f>
        <v>0</v>
      </c>
      <c r="CO309" s="290">
        <f>BM309*'Workforce costs'!K$9*(1+'Workforce costs'!K$10)*(1+'Workforce costs'!K$11)</f>
        <v>0</v>
      </c>
      <c r="CP309" s="290">
        <f>BN309*'Workforce costs'!L$9*(1+'Workforce costs'!L$10)*(1+'Workforce costs'!L$11)</f>
        <v>0</v>
      </c>
      <c r="CQ309" s="290">
        <f>BO309*'Workforce costs'!M$9*(1+'Workforce costs'!M$10)*(1+'Workforce costs'!M$11)</f>
        <v>0</v>
      </c>
      <c r="CR309" s="290">
        <f>BP309*'Workforce costs'!N$9*(1+'Workforce costs'!N$10)*(1+'Workforce costs'!N$11)</f>
        <v>0</v>
      </c>
      <c r="CS309" s="290">
        <f>BQ309*'Workforce costs'!O$9*(1+'Workforce costs'!O$10)*(1+'Workforce costs'!O$11)</f>
        <v>0</v>
      </c>
      <c r="CT309" s="290">
        <f>BR309*'Workforce costs'!P$9*(1+'Workforce costs'!P$10)*(1+'Workforce costs'!P$11)</f>
        <v>0</v>
      </c>
      <c r="CU309" s="290">
        <f>BS309*'Workforce costs'!Q$9*(1+'Workforce costs'!Q$10)*(1+'Workforce costs'!Q$11)</f>
        <v>0</v>
      </c>
      <c r="CV309" s="290">
        <f>BT309*'Workforce costs'!R$9*(1+'Workforce costs'!R$10)*(1+'Workforce costs'!R$11)</f>
        <v>0</v>
      </c>
      <c r="CW309" s="290">
        <f>BU309*'Workforce costs'!S$9*(1+'Workforce costs'!S$10)*(1+'Workforce costs'!S$11)</f>
        <v>0</v>
      </c>
      <c r="CX309" s="290">
        <f>BV309*'Workforce costs'!T$9*(1+'Workforce costs'!T$10)*(1+'Workforce costs'!T$11)</f>
        <v>0</v>
      </c>
      <c r="CY309" s="290">
        <f>BW309*'Workforce costs'!U$9*(1+'Workforce costs'!U$10)*(1+'Workforce costs'!U$11)</f>
        <v>0</v>
      </c>
      <c r="CZ309" s="290">
        <f>BX309*'Workforce costs'!V$9*(1+'Workforce costs'!V$10)*(1+'Workforce costs'!V$11)</f>
        <v>0</v>
      </c>
      <c r="DA309" s="290">
        <f>BY309*'Workforce costs'!W$9*(1+'Workforce costs'!W$10)*(1+'Workforce costs'!W$11)</f>
        <v>0</v>
      </c>
      <c r="DB309" s="290">
        <f>BZ309*'Workforce costs'!X$9*(1+'Workforce costs'!X$10)*(1+'Workforce costs'!X$11)</f>
        <v>0</v>
      </c>
      <c r="DC309" s="290">
        <f>CA309*'Workforce costs'!Y$9*(1+'Workforce costs'!Y$10)*(1+'Workforce costs'!Y$11)</f>
        <v>0</v>
      </c>
      <c r="DD309" s="290">
        <f>CB309*'Workforce costs'!Z$9*(1+'Workforce costs'!Z$10)*(1+'Workforce costs'!Z$11)</f>
        <v>0</v>
      </c>
      <c r="DE309" s="290">
        <f>CC309*'Workforce costs'!AA$9*(1+'Workforce costs'!AA$10)*(1+'Workforce costs'!AA$11)</f>
        <v>0</v>
      </c>
      <c r="DF309" s="290">
        <f>CD309*'Workforce costs'!AB$9*(1+'Workforce costs'!AB$10)*(1+'Workforce costs'!AB$11)</f>
        <v>0</v>
      </c>
    </row>
    <row r="310" spans="1:110" x14ac:dyDescent="0.3">
      <c r="A310" s="2" t="str">
        <f>Outputs!$A$4</f>
        <v>Australia</v>
      </c>
      <c r="B310" s="2" t="str">
        <f t="shared" si="35"/>
        <v>Australia 25to64</v>
      </c>
      <c r="C310" s="30">
        <f>VLOOKUP($B310,Populations!$D$15:$H$1920,3,FALSE)</f>
        <v>13966174</v>
      </c>
      <c r="D310" s="255">
        <f>IF(OR($H310="General pop",$H310="Schools",$H310="Workplace",$H310="Skills Training",$H310="Digital Supports"),1,VLOOKUP($B310,Populations!$D$15:$H$1920,5,FALSE))</f>
        <v>1</v>
      </c>
      <c r="E310" s="88">
        <f>VLOOKUP(I310,Epidemiology!$C$10:$H$47,6,FALSE)</f>
        <v>3060</v>
      </c>
      <c r="F310" s="102">
        <f>'Care profiles'!R311</f>
        <v>1</v>
      </c>
      <c r="G310" s="15" t="str">
        <f>'Care profiles'!A311</f>
        <v>25to64</v>
      </c>
      <c r="H310" s="15" t="str">
        <f>'Care profiles'!B311</f>
        <v>Thoughts</v>
      </c>
      <c r="I310" s="15" t="str">
        <f>'Care profiles'!C311</f>
        <v>Thoughts_25-64yrs</v>
      </c>
      <c r="J310" s="15" t="str">
        <f>'Care profiles'!D311</f>
        <v>Care profile</v>
      </c>
      <c r="K310" s="15" t="str">
        <f>'Care profiles'!E311</f>
        <v>Assessment and Planning</v>
      </c>
      <c r="L310" s="104">
        <f>'Care profiles'!F311</f>
        <v>0.7</v>
      </c>
      <c r="M310" s="15">
        <f>'Care profiles'!G311</f>
        <v>1</v>
      </c>
      <c r="N310" s="15">
        <f>'Care profiles'!H311</f>
        <v>15</v>
      </c>
      <c r="O310" s="15" t="str">
        <f>'Care profiles'!I311</f>
        <v>min</v>
      </c>
      <c r="P310" s="15" t="str">
        <f>'Care profiles'!J311</f>
        <v>General Practitioner</v>
      </c>
      <c r="Q310" s="15" t="str">
        <f>'Care profiles'!K311</f>
        <v>n/a</v>
      </c>
      <c r="R310" s="15" t="str">
        <f>'Care profiles'!M311</f>
        <v>Y</v>
      </c>
      <c r="S310" s="15" t="str">
        <f>'Care profiles'!O311</f>
        <v>N</v>
      </c>
      <c r="T310" s="15" t="str">
        <f>'Care profiles'!Q311</f>
        <v>N</v>
      </c>
      <c r="U310" s="30">
        <f t="shared" si="36"/>
        <v>427364.92440000002</v>
      </c>
      <c r="V310" s="30">
        <f t="shared" si="37"/>
        <v>299155.44708000001</v>
      </c>
      <c r="W310" s="30">
        <f>IF(M310="n/a",0,IF(O310="days",V310*M310*(1+(VLOOKUP(K310,'Bed parameters'!$A$9:$G$12,7,FALSE))),V310*M310))</f>
        <v>299155.44708000001</v>
      </c>
      <c r="X310" s="30">
        <f t="shared" si="38"/>
        <v>74788.861770000003</v>
      </c>
      <c r="Y310" s="30">
        <f t="shared" si="39"/>
        <v>0</v>
      </c>
      <c r="Z310" s="113">
        <f>_xlfn.IFNA(Y310/((VLOOKUP(K310,'Bed parameters'!$A$9:$G$12,3,FALSE))*(VLOOKUP(K310,'Bed parameters'!$A$9:$G$12,5,FALSE))),0)</f>
        <v>0</v>
      </c>
      <c r="AA310" s="30">
        <f t="shared" si="40"/>
        <v>74788.861770000003</v>
      </c>
      <c r="AB310" s="30">
        <f>_xlfn.IFNA(IF($O310="days",$Y310*(VLOOKUP($K310,'Bed parameters'!$A$9:$I$12,9,FALSE))*$F310*(VLOOKUP($Q310,'Workforce distribution'!$C$8:$AD$30,AB$7,FALSE)),IF($Q310="n/a",(IF($P310=AB$6,$X310*$F310,0)),$X310*$F310*(VLOOKUP($Q310,'Workforce distribution'!$C$8:$AD$30,AB$7,FALSE)))),0)</f>
        <v>0</v>
      </c>
      <c r="AC310" s="30">
        <f>_xlfn.IFNA(IF($O310="days",$Y310*(VLOOKUP($K310,'Bed parameters'!$A$9:$I$12,9,FALSE))*$F310*(VLOOKUP($Q310,'Workforce distribution'!$C$8:$AD$30,AC$7,FALSE)),IF($Q310="n/a",(IF($P310=AC$6,$X310*$F310,0)),$X310*$F310*(VLOOKUP($Q310,'Workforce distribution'!$C$8:$AD$30,AC$7,FALSE)))),0)</f>
        <v>0</v>
      </c>
      <c r="AD310" s="30">
        <f>_xlfn.IFNA(IF($O310="days",$Y310*(VLOOKUP($K310,'Bed parameters'!$A$9:$I$12,9,FALSE))*$F310*(VLOOKUP($Q310,'Workforce distribution'!$C$8:$AD$30,AD$7,FALSE)),IF($Q310="n/a",(IF($P310=AD$6,$X310*$F310,0)),$X310*$F310*(VLOOKUP($Q310,'Workforce distribution'!$C$8:$AD$30,AD$7,FALSE)))),0)</f>
        <v>0</v>
      </c>
      <c r="AE310" s="30">
        <f>_xlfn.IFNA(IF($O310="days",$Y310*(VLOOKUP($K310,'Bed parameters'!$A$9:$I$12,9,FALSE))*$F310*(VLOOKUP($Q310,'Workforce distribution'!$C$8:$AD$30,AE$7,FALSE)),IF($Q310="n/a",(IF($P310=AE$6,$X310*$F310,0)),$X310*$F310*(VLOOKUP($Q310,'Workforce distribution'!$C$8:$AD$30,AE$7,FALSE)))),0)</f>
        <v>0</v>
      </c>
      <c r="AF310" s="30">
        <f>_xlfn.IFNA(IF($O310="days",$Y310*(VLOOKUP($K310,'Bed parameters'!$A$9:$I$12,9,FALSE))*$F310*(VLOOKUP($Q310,'Workforce distribution'!$C$8:$AD$30,AF$7,FALSE)),IF($Q310="n/a",(IF($P310=AF$6,$X310*$F310,0)),$X310*$F310*(VLOOKUP($Q310,'Workforce distribution'!$C$8:$AD$30,AF$7,FALSE)))),0)</f>
        <v>0</v>
      </c>
      <c r="AG310" s="30">
        <f>_xlfn.IFNA(IF($O310="days",$Y310*(VLOOKUP($K310,'Bed parameters'!$A$9:$I$12,9,FALSE))*$F310*(VLOOKUP($Q310,'Workforce distribution'!$C$8:$AD$30,AG$7,FALSE)),IF($Q310="n/a",(IF($P310=AG$6,$X310*$F310,0)),$X310*$F310*(VLOOKUP($Q310,'Workforce distribution'!$C$8:$AD$30,AG$7,FALSE)))),0)</f>
        <v>0</v>
      </c>
      <c r="AH310" s="30">
        <f>_xlfn.IFNA(IF($O310="days",$Y310*(VLOOKUP($K310,'Bed parameters'!$A$9:$I$12,9,FALSE))*$F310*(VLOOKUP($Q310,'Workforce distribution'!$C$8:$AD$30,AH$7,FALSE)),IF($Q310="n/a",(IF($P310=AH$6,$X310*$F310,0)),$X310*$F310*(VLOOKUP($Q310,'Workforce distribution'!$C$8:$AD$30,AH$7,FALSE)))),0)</f>
        <v>0</v>
      </c>
      <c r="AI310" s="30">
        <f>_xlfn.IFNA(IF($O310="days",$Y310*(VLOOKUP($K310,'Bed parameters'!$A$9:$I$12,9,FALSE))*$F310*(VLOOKUP($Q310,'Workforce distribution'!$C$8:$AD$30,AI$7,FALSE)),IF($Q310="n/a",(IF($P310=AI$6,$X310*$F310,0)),$X310*$F310*(VLOOKUP($Q310,'Workforce distribution'!$C$8:$AD$30,AI$7,FALSE)))),0)</f>
        <v>0</v>
      </c>
      <c r="AJ310" s="30">
        <f>_xlfn.IFNA(IF($O310="days",$Y310*(VLOOKUP($K310,'Bed parameters'!$A$9:$I$12,9,FALSE))*$F310*(VLOOKUP($Q310,'Workforce distribution'!$C$8:$AD$30,AJ$7,FALSE)),IF($Q310="n/a",(IF($P310=AJ$6,$X310*$F310,0)),$X310*$F310*(VLOOKUP($Q310,'Workforce distribution'!$C$8:$AD$30,AJ$7,FALSE)))),0)</f>
        <v>0</v>
      </c>
      <c r="AK310" s="30">
        <f>_xlfn.IFNA(IF($O310="days",$Y310*(VLOOKUP($K310,'Bed parameters'!$A$9:$I$12,9,FALSE))*$F310*(VLOOKUP($Q310,'Workforce distribution'!$C$8:$AD$30,AK$7,FALSE)),IF($Q310="n/a",(IF($P310=AK$6,$X310*$F310,0)),$X310*$F310*(VLOOKUP($Q310,'Workforce distribution'!$C$8:$AD$30,AK$7,FALSE)))),0)</f>
        <v>0</v>
      </c>
      <c r="AL310" s="30">
        <f>_xlfn.IFNA(IF($O310="days",$Y310*(VLOOKUP($K310,'Bed parameters'!$A$9:$I$12,9,FALSE))*$F310*(VLOOKUP($Q310,'Workforce distribution'!$C$8:$AD$30,AL$7,FALSE)),IF($Q310="n/a",(IF($P310=AL$6,$X310*$F310,0)),$X310*$F310*(VLOOKUP($Q310,'Workforce distribution'!$C$8:$AD$30,AL$7,FALSE)))),0)</f>
        <v>0</v>
      </c>
      <c r="AM310" s="30">
        <f>_xlfn.IFNA(IF($O310="days",$Y310*(VLOOKUP($K310,'Bed parameters'!$A$9:$I$12,9,FALSE))*$F310*(VLOOKUP($Q310,'Workforce distribution'!$C$8:$AD$30,AM$7,FALSE)),IF($Q310="n/a",(IF($P310=AM$6,$X310*$F310,0)),$X310*$F310*(VLOOKUP($Q310,'Workforce distribution'!$C$8:$AD$30,AM$7,FALSE)))),0)</f>
        <v>0</v>
      </c>
      <c r="AN310" s="30">
        <f>_xlfn.IFNA(IF($O310="days",$Y310*(VLOOKUP($K310,'Bed parameters'!$A$9:$I$12,9,FALSE))*$F310*(VLOOKUP($Q310,'Workforce distribution'!$C$8:$AD$30,AN$7,FALSE)),IF($Q310="n/a",(IF($P310=AN$6,$X310*$F310,0)),$X310*$F310*(VLOOKUP($Q310,'Workforce distribution'!$C$8:$AD$30,AN$7,FALSE)))),0)</f>
        <v>0</v>
      </c>
      <c r="AO310" s="30">
        <f>_xlfn.IFNA(IF($O310="days",$Y310*(VLOOKUP($K310,'Bed parameters'!$A$9:$I$12,9,FALSE))*$F310*(VLOOKUP($Q310,'Workforce distribution'!$C$8:$AD$30,AO$7,FALSE)),IF($Q310="n/a",(IF($P310=AO$6,$X310*$F310,0)),$X310*$F310*(VLOOKUP($Q310,'Workforce distribution'!$C$8:$AD$30,AO$7,FALSE)))),0)</f>
        <v>0</v>
      </c>
      <c r="AP310" s="30">
        <f>_xlfn.IFNA(IF($O310="days",$Y310*(VLOOKUP($K310,'Bed parameters'!$A$9:$I$12,9,FALSE))*$F310*(VLOOKUP($Q310,'Workforce distribution'!$C$8:$AD$30,AP$7,FALSE)),IF($Q310="n/a",(IF($P310=AP$6,$X310*$F310,0)),$X310*$F310*(VLOOKUP($Q310,'Workforce distribution'!$C$8:$AD$30,AP$7,FALSE)))),0)</f>
        <v>0</v>
      </c>
      <c r="AQ310" s="30">
        <f>_xlfn.IFNA(IF($O310="days",$Y310*(VLOOKUP($K310,'Bed parameters'!$A$9:$I$12,9,FALSE))*$F310*(VLOOKUP($Q310,'Workforce distribution'!$C$8:$AD$30,AQ$7,FALSE)),IF($Q310="n/a",(IF($P310=AQ$6,$X310*$F310,0)),$X310*$F310*(VLOOKUP($Q310,'Workforce distribution'!$C$8:$AD$30,AQ$7,FALSE)))),0)</f>
        <v>0</v>
      </c>
      <c r="AR310" s="30">
        <f>_xlfn.IFNA(IF($O310="days",$Y310*(VLOOKUP($K310,'Bed parameters'!$A$9:$I$12,9,FALSE))*$F310*(VLOOKUP($Q310,'Workforce distribution'!$C$8:$AD$30,AR$7,FALSE)),IF($Q310="n/a",(IF($P310=AR$6,$X310*$F310,0)),$X310*$F310*(VLOOKUP($Q310,'Workforce distribution'!$C$8:$AD$30,AR$7,FALSE)))),0)</f>
        <v>0</v>
      </c>
      <c r="AS310" s="30">
        <f>_xlfn.IFNA(IF($O310="days",$Y310*(VLOOKUP($K310,'Bed parameters'!$A$9:$I$12,9,FALSE))*$F310*(VLOOKUP($Q310,'Workforce distribution'!$C$8:$AD$30,AS$7,FALSE)),IF($Q310="n/a",(IF($P310=AS$6,$X310*$F310,0)),$X310*$F310*(VLOOKUP($Q310,'Workforce distribution'!$C$8:$AD$30,AS$7,FALSE)))),0)</f>
        <v>0</v>
      </c>
      <c r="AT310" s="30">
        <f>_xlfn.IFNA(IF($O310="days",$Y310*(VLOOKUP($K310,'Bed parameters'!$A$9:$I$12,9,FALSE))*$F310*(VLOOKUP($Q310,'Workforce distribution'!$C$8:$AD$30,AT$7,FALSE)),IF($Q310="n/a",(IF($P310=AT$6,$X310*$F310,0)),$X310*$F310*(VLOOKUP($Q310,'Workforce distribution'!$C$8:$AD$30,AT$7,FALSE)))),0)</f>
        <v>74788.861770000003</v>
      </c>
      <c r="AU310" s="30">
        <f>_xlfn.IFNA(IF($O310="days",$Y310*(VLOOKUP($K310,'Bed parameters'!$A$9:$I$12,9,FALSE))*$F310*(VLOOKUP($Q310,'Workforce distribution'!$C$8:$AD$30,AU$7,FALSE)),IF($Q310="n/a",(IF($P310=AU$6,$X310*$F310,0)),$X310*$F310*(VLOOKUP($Q310,'Workforce distribution'!$C$8:$AD$30,AU$7,FALSE)))),0)</f>
        <v>0</v>
      </c>
      <c r="AV310" s="30">
        <f>_xlfn.IFNA(IF($O310="days",$Y310*(VLOOKUP($K310,'Bed parameters'!$A$9:$I$12,9,FALSE))*$F310*(VLOOKUP($Q310,'Workforce distribution'!$C$8:$AD$30,AV$7,FALSE)),IF($Q310="n/a",(IF($P310=AV$6,$X310*$F310,0)),$X310*$F310*(VLOOKUP($Q310,'Workforce distribution'!$C$8:$AD$30,AV$7,FALSE)))),0)</f>
        <v>0</v>
      </c>
      <c r="AW310" s="30">
        <f>_xlfn.IFNA(IF($O310="days",$Y310*(VLOOKUP($K310,'Bed parameters'!$A$9:$I$12,9,FALSE))*$F310*(VLOOKUP($Q310,'Workforce distribution'!$C$8:$AD$30,AW$7,FALSE)),IF($Q310="n/a",(IF($P310=AW$6,$X310*$F310,0)),$X310*$F310*(VLOOKUP($Q310,'Workforce distribution'!$C$8:$AD$30,AW$7,FALSE)))),0)</f>
        <v>0</v>
      </c>
      <c r="AX310" s="30">
        <f>_xlfn.IFNA(IF($O310="days",$Y310*(VLOOKUP($K310,'Bed parameters'!$A$9:$I$12,9,FALSE))*$F310*(VLOOKUP($Q310,'Workforce distribution'!$C$8:$AD$30,AX$7,FALSE)),IF($Q310="n/a",(IF($P310=AX$6,$X310*$F310,0)),$X310*$F310*(VLOOKUP($Q310,'Workforce distribution'!$C$8:$AD$30,AX$7,FALSE)))),0)</f>
        <v>0</v>
      </c>
      <c r="AY310" s="30">
        <f>_xlfn.IFNA(IF($O310="days",$Y310*(VLOOKUP($K310,'Bed parameters'!$A$9:$I$12,9,FALSE))*$F310*(VLOOKUP($Q310,'Workforce distribution'!$C$8:$AD$30,AY$7,FALSE)),IF($Q310="n/a",(IF($P310=AY$6,$X310*$F310,0)),$X310*$F310*(VLOOKUP($Q310,'Workforce distribution'!$C$8:$AD$30,AY$7,FALSE)))),0)</f>
        <v>0</v>
      </c>
      <c r="AZ310" s="30">
        <f>_xlfn.IFNA(IF($O310="days",$Y310*(VLOOKUP($K310,'Bed parameters'!$A$9:$I$12,9,FALSE))*$F310*(VLOOKUP($Q310,'Workforce distribution'!$C$8:$AD$30,AZ$7,FALSE)),IF($Q310="n/a",(IF($P310=AZ$6,$X310*$F310,0)),$X310*$F310*(VLOOKUP($Q310,'Workforce distribution'!$C$8:$AD$30,AZ$7,FALSE)))),0)</f>
        <v>0</v>
      </c>
      <c r="BA310" s="30">
        <f>_xlfn.IFNA(IF($O310="days",$Y310*(VLOOKUP($K310,'Bed parameters'!$A$9:$I$12,9,FALSE))*$F310*(VLOOKUP($Q310,'Workforce distribution'!$C$8:$AD$30,BA$7,FALSE)),IF($Q310="n/a",(IF($P310=BA$6,$X310*$F310,0)),$X310*$F310*(VLOOKUP($Q310,'Workforce distribution'!$C$8:$AD$30,BA$7,FALSE)))),0)</f>
        <v>0</v>
      </c>
      <c r="BB310" s="30">
        <f>_xlfn.IFNA(IF($O310="days",$Y310*(VLOOKUP($K310,'Bed parameters'!$A$9:$I$12,9,FALSE))*$F310*(VLOOKUP($Q310,'Workforce distribution'!$C$8:$AD$30,BB$7,FALSE)),IF($Q310="n/a",(IF($P310=BB$6,$X310*$F310,0)),$X310*$F310*(VLOOKUP($Q310,'Workforce distribution'!$C$8:$AD$30,BB$7,FALSE)))),0)</f>
        <v>0</v>
      </c>
      <c r="BC310" s="149">
        <f t="shared" si="41"/>
        <v>45.326033484442611</v>
      </c>
      <c r="BD310" s="288">
        <f>IF($Q310="n/a",(IF('Workforce hours'!D$30=0,0,(AB310/'Workforce hours'!D$30))),(IF(VLOOKUP($Q310,'Workforce hours'!$C$8:$AD$30,BD$7,FALSE)=0,0,(AB310/(VLOOKUP($Q310,'Workforce hours'!$C$8:$AD$30,BD$7,FALSE))))))</f>
        <v>0</v>
      </c>
      <c r="BE310" s="288">
        <f>IF($Q310="n/a",(IF('Workforce hours'!E$30=0,0,(AC310/'Workforce hours'!E$30))),(IF(VLOOKUP($Q310,'Workforce hours'!$C$8:$AD$30,BE$7,FALSE)=0,0,(AC310/(VLOOKUP($Q310,'Workforce hours'!$C$8:$AD$30,BE$7,FALSE))))))</f>
        <v>0</v>
      </c>
      <c r="BF310" s="288">
        <f>IF($Q310="n/a",(IF('Workforce hours'!F$30=0,0,(AD310/'Workforce hours'!F$30))),(IF(VLOOKUP($Q310,'Workforce hours'!$C$8:$AD$30,BF$7,FALSE)=0,0,(AD310/(VLOOKUP($Q310,'Workforce hours'!$C$8:$AD$30,BF$7,FALSE))))))</f>
        <v>0</v>
      </c>
      <c r="BG310" s="288">
        <f>IF($Q310="n/a",(IF('Workforce hours'!G$30=0,0,(AE310/'Workforce hours'!G$30))),(IF(VLOOKUP($Q310,'Workforce hours'!$C$8:$AD$30,BG$7,FALSE)=0,0,(AE310/(VLOOKUP($Q310,'Workforce hours'!$C$8:$AD$30,BG$7,FALSE))))))</f>
        <v>0</v>
      </c>
      <c r="BH310" s="288">
        <f>IF($Q310="n/a",(IF('Workforce hours'!H$30=0,0,(AF310/'Workforce hours'!H$30))),(IF(VLOOKUP($Q310,'Workforce hours'!$C$8:$AD$30,BH$7,FALSE)=0,0,(AF310/(VLOOKUP($Q310,'Workforce hours'!$C$8:$AD$30,BH$7,FALSE))))))</f>
        <v>0</v>
      </c>
      <c r="BI310" s="288">
        <f>IF($Q310="n/a",(IF('Workforce hours'!I$30=0,0,(AG310/'Workforce hours'!I$30))),(IF(VLOOKUP($Q310,'Workforce hours'!$C$8:$AD$30,BI$7,FALSE)=0,0,(AG310/(VLOOKUP($Q310,'Workforce hours'!$C$8:$AD$30,BI$7,FALSE))))))</f>
        <v>0</v>
      </c>
      <c r="BJ310" s="288">
        <f>IF($Q310="n/a",(IF('Workforce hours'!J$30=0,0,(AH310/'Workforce hours'!J$30))),(IF(VLOOKUP($Q310,'Workforce hours'!$C$8:$AD$30,BJ$7,FALSE)=0,0,(AH310/(VLOOKUP($Q310,'Workforce hours'!$C$8:$AD$30,BJ$7,FALSE))))))</f>
        <v>0</v>
      </c>
      <c r="BK310" s="288">
        <f>IF($Q310="n/a",(IF('Workforce hours'!K$30=0,0,(AI310/'Workforce hours'!K$30))),(IF(VLOOKUP($Q310,'Workforce hours'!$C$8:$AD$30,BK$7,FALSE)=0,0,(AI310/(VLOOKUP($Q310,'Workforce hours'!$C$8:$AD$30,BK$7,FALSE))))))</f>
        <v>0</v>
      </c>
      <c r="BL310" s="288">
        <f>IF($Q310="n/a",(IF('Workforce hours'!L$30=0,0,(AJ310/'Workforce hours'!L$30))),(IF(VLOOKUP($Q310,'Workforce hours'!$C$8:$AD$30,BL$7,FALSE)=0,0,(AJ310/(VLOOKUP($Q310,'Workforce hours'!$C$8:$AD$30,BL$7,FALSE))))))</f>
        <v>0</v>
      </c>
      <c r="BM310" s="288">
        <f>IF($Q310="n/a",(IF('Workforce hours'!M$30=0,0,(AK310/'Workforce hours'!M$30))),(IF(VLOOKUP($Q310,'Workforce hours'!$C$8:$AD$30,BM$7,FALSE)=0,0,(AK310/(VLOOKUP($Q310,'Workforce hours'!$C$8:$AD$30,BM$7,FALSE))))))</f>
        <v>0</v>
      </c>
      <c r="BN310" s="288">
        <f>IF($Q310="n/a",(IF('Workforce hours'!N$30=0,0,(AL310/'Workforce hours'!N$30))),(IF(VLOOKUP($Q310,'Workforce hours'!$C$8:$AD$30,BN$7,FALSE)=0,0,(AL310/(VLOOKUP($Q310,'Workforce hours'!$C$8:$AD$30,BN$7,FALSE))))))</f>
        <v>0</v>
      </c>
      <c r="BO310" s="288">
        <f>IF($Q310="n/a",(IF('Workforce hours'!O$30=0,0,(AM310/'Workforce hours'!O$30))),(IF(VLOOKUP($Q310,'Workforce hours'!$C$8:$AD$30,BO$7,FALSE)=0,0,(AM310/(VLOOKUP($Q310,'Workforce hours'!$C$8:$AD$30,BO$7,FALSE))))))</f>
        <v>0</v>
      </c>
      <c r="BP310" s="288">
        <f>IF($Q310="n/a",(IF('Workforce hours'!P$30=0,0,(AN310/'Workforce hours'!P$30))),(IF(VLOOKUP($Q310,'Workforce hours'!$C$8:$AD$30,BP$7,FALSE)=0,0,(AN310/(VLOOKUP($Q310,'Workforce hours'!$C$8:$AD$30,BP$7,FALSE))))))</f>
        <v>0</v>
      </c>
      <c r="BQ310" s="288">
        <f>IF($Q310="n/a",(IF('Workforce hours'!Q$30=0,0,(AO310/'Workforce hours'!Q$30))),(IF(VLOOKUP($Q310,'Workforce hours'!$C$8:$AD$30,BQ$7,FALSE)=0,0,(AO310/(VLOOKUP($Q310,'Workforce hours'!$C$8:$AD$30,BQ$7,FALSE))))))</f>
        <v>0</v>
      </c>
      <c r="BR310" s="288">
        <f>IF($Q310="n/a",(IF('Workforce hours'!R$30=0,0,(AP310/'Workforce hours'!R$30))),(IF(VLOOKUP($Q310,'Workforce hours'!$C$8:$AD$30,BR$7,FALSE)=0,0,(AP310/(VLOOKUP($Q310,'Workforce hours'!$C$8:$AD$30,BR$7,FALSE))))))</f>
        <v>0</v>
      </c>
      <c r="BS310" s="288">
        <f>IF($Q310="n/a",(IF('Workforce hours'!S$30=0,0,(AQ310/'Workforce hours'!S$30))),(IF(VLOOKUP($Q310,'Workforce hours'!$C$8:$AD$30,BS$7,FALSE)=0,0,(AQ310/(VLOOKUP($Q310,'Workforce hours'!$C$8:$AD$30,BS$7,FALSE))))))</f>
        <v>0</v>
      </c>
      <c r="BT310" s="288">
        <f>IF($Q310="n/a",(IF('Workforce hours'!T$30=0,0,(AR310/'Workforce hours'!T$30))),(IF(VLOOKUP($Q310,'Workforce hours'!$C$8:$AD$30,BT$7,FALSE)=0,0,(AR310/(VLOOKUP($Q310,'Workforce hours'!$C$8:$AD$30,BT$7,FALSE))))))</f>
        <v>0</v>
      </c>
      <c r="BU310" s="288">
        <f>IF($Q310="n/a",(IF('Workforce hours'!U$30=0,0,(AS310/'Workforce hours'!U$30))),(IF(VLOOKUP($Q310,'Workforce hours'!$C$8:$AD$30,BU$7,FALSE)=0,0,(AS310/(VLOOKUP($Q310,'Workforce hours'!$C$8:$AD$30,BU$7,FALSE))))))</f>
        <v>0</v>
      </c>
      <c r="BV310" s="288">
        <f>IF($Q310="n/a",(IF('Workforce hours'!V$30=0,0,(AT310/'Workforce hours'!V$30))),(IF(VLOOKUP($Q310,'Workforce hours'!$C$8:$AD$30,BV$7,FALSE)=0,0,(AT310/(VLOOKUP($Q310,'Workforce hours'!$C$8:$AD$30,BV$7,FALSE))))))</f>
        <v>45.326033484442611</v>
      </c>
      <c r="BW310" s="288">
        <f>IF($Q310="n/a",(IF('Workforce hours'!W$30=0,0,(AU310/'Workforce hours'!W$30))),(IF(VLOOKUP($Q310,'Workforce hours'!$C$8:$AD$30,BW$7,FALSE)=0,0,(AU310/(VLOOKUP($Q310,'Workforce hours'!$C$8:$AD$30,BW$7,FALSE))))))</f>
        <v>0</v>
      </c>
      <c r="BX310" s="288">
        <f>IF($Q310="n/a",(IF('Workforce hours'!X$30=0,0,(AV310/'Workforce hours'!X$30))),(IF(VLOOKUP($Q310,'Workforce hours'!$C$8:$AD$30,BX$7,FALSE)=0,0,(AV310/(VLOOKUP($Q310,'Workforce hours'!$C$8:$AD$30,BX$7,FALSE))))))</f>
        <v>0</v>
      </c>
      <c r="BY310" s="288">
        <f>IF($Q310="n/a",(IF('Workforce hours'!Y$30=0,0,(AW310/'Workforce hours'!Y$30))),(IF(VLOOKUP($Q310,'Workforce hours'!$C$8:$AD$30,BY$7,FALSE)=0,0,(AW310/(VLOOKUP($Q310,'Workforce hours'!$C$8:$AD$30,BY$7,FALSE))))))</f>
        <v>0</v>
      </c>
      <c r="BZ310" s="288">
        <f>IF($Q310="n/a",(IF('Workforce hours'!Z$30=0,0,(AX310/'Workforce hours'!Z$30))),(IF(VLOOKUP($Q310,'Workforce hours'!$C$8:$AD$30,BZ$7,FALSE)=0,0,(AX310/(VLOOKUP($Q310,'Workforce hours'!$C$8:$AD$30,BZ$7,FALSE))))))</f>
        <v>0</v>
      </c>
      <c r="CA310" s="288">
        <f>IF($Q310="n/a",(IF('Workforce hours'!AA$30=0,0,(AY310/'Workforce hours'!AA$30))),(IF(VLOOKUP($Q310,'Workforce hours'!$C$8:$AD$30,CA$7,FALSE)=0,0,(AY310/(VLOOKUP($Q310,'Workforce hours'!$C$8:$AD$30,CA$7,FALSE))))))</f>
        <v>0</v>
      </c>
      <c r="CB310" s="288">
        <f>IF($Q310="n/a",(IF('Workforce hours'!AB$30=0,0,(AZ310/'Workforce hours'!AB$30))),(IF(VLOOKUP($Q310,'Workforce hours'!$C$8:$AD$30,CB$7,FALSE)=0,0,(AZ310/(VLOOKUP($Q310,'Workforce hours'!$C$8:$AD$30,CB$7,FALSE))))))</f>
        <v>0</v>
      </c>
      <c r="CC310" s="288">
        <f>IF($Q310="n/a",(IF('Workforce hours'!AC$30=0,0,(BA310/'Workforce hours'!AC$30))),(IF(VLOOKUP($Q310,'Workforce hours'!$C$8:$AD$30,CC$7,FALSE)=0,0,(BA310/(VLOOKUP($Q310,'Workforce hours'!$C$8:$AD$30,CC$7,FALSE))))))</f>
        <v>0</v>
      </c>
      <c r="CD310" s="288">
        <f>IF($Q310="n/a",(IF('Workforce hours'!AD$30=0,0,(BB310/'Workforce hours'!AD$30))),(IF(VLOOKUP($Q310,'Workforce hours'!$C$8:$AD$30,CD$7,FALSE)=0,0,(BB310/(VLOOKUP($Q310,'Workforce hours'!$C$8:$AD$30,CD$7,FALSE))))))</f>
        <v>0</v>
      </c>
      <c r="CE310" s="289">
        <f t="shared" si="42"/>
        <v>0</v>
      </c>
      <c r="CF310" s="290">
        <f>BD310*'Workforce costs'!B$9*(1+'Workforce costs'!B$10)*(1+'Workforce costs'!B$11)</f>
        <v>0</v>
      </c>
      <c r="CG310" s="290">
        <f>BE310*'Workforce costs'!C$9*(1+'Workforce costs'!C$10)*(1+'Workforce costs'!C$11)</f>
        <v>0</v>
      </c>
      <c r="CH310" s="290">
        <f>BF310*'Workforce costs'!D$9*(1+'Workforce costs'!D$10)*(1+'Workforce costs'!D$11)</f>
        <v>0</v>
      </c>
      <c r="CI310" s="290">
        <f>BG310*'Workforce costs'!E$9*(1+'Workforce costs'!E$10)*(1+'Workforce costs'!E$11)</f>
        <v>0</v>
      </c>
      <c r="CJ310" s="290">
        <f>BH310*'Workforce costs'!F$9*(1+'Workforce costs'!F$10)*(1+'Workforce costs'!F$11)</f>
        <v>0</v>
      </c>
      <c r="CK310" s="290">
        <f>BI310*'Workforce costs'!G$9*(1+'Workforce costs'!G$10)*(1+'Workforce costs'!G$11)</f>
        <v>0</v>
      </c>
      <c r="CL310" s="290">
        <f>BJ310*'Workforce costs'!H$9*(1+'Workforce costs'!H$10)*(1+'Workforce costs'!H$11)</f>
        <v>0</v>
      </c>
      <c r="CM310" s="290">
        <f>BK310*'Workforce costs'!I$9*(1+'Workforce costs'!I$10)*(1+'Workforce costs'!I$11)</f>
        <v>0</v>
      </c>
      <c r="CN310" s="290">
        <f>BL310*'Workforce costs'!J$9*(1+'Workforce costs'!J$10)*(1+'Workforce costs'!J$11)</f>
        <v>0</v>
      </c>
      <c r="CO310" s="290">
        <f>BM310*'Workforce costs'!K$9*(1+'Workforce costs'!K$10)*(1+'Workforce costs'!K$11)</f>
        <v>0</v>
      </c>
      <c r="CP310" s="290">
        <f>BN310*'Workforce costs'!L$9*(1+'Workforce costs'!L$10)*(1+'Workforce costs'!L$11)</f>
        <v>0</v>
      </c>
      <c r="CQ310" s="290">
        <f>BO310*'Workforce costs'!M$9*(1+'Workforce costs'!M$10)*(1+'Workforce costs'!M$11)</f>
        <v>0</v>
      </c>
      <c r="CR310" s="290">
        <f>BP310*'Workforce costs'!N$9*(1+'Workforce costs'!N$10)*(1+'Workforce costs'!N$11)</f>
        <v>0</v>
      </c>
      <c r="CS310" s="290">
        <f>BQ310*'Workforce costs'!O$9*(1+'Workforce costs'!O$10)*(1+'Workforce costs'!O$11)</f>
        <v>0</v>
      </c>
      <c r="CT310" s="290">
        <f>BR310*'Workforce costs'!P$9*(1+'Workforce costs'!P$10)*(1+'Workforce costs'!P$11)</f>
        <v>0</v>
      </c>
      <c r="CU310" s="290">
        <f>BS310*'Workforce costs'!Q$9*(1+'Workforce costs'!Q$10)*(1+'Workforce costs'!Q$11)</f>
        <v>0</v>
      </c>
      <c r="CV310" s="290">
        <f>BT310*'Workforce costs'!R$9*(1+'Workforce costs'!R$10)*(1+'Workforce costs'!R$11)</f>
        <v>0</v>
      </c>
      <c r="CW310" s="290">
        <f>BU310*'Workforce costs'!S$9*(1+'Workforce costs'!S$10)*(1+'Workforce costs'!S$11)</f>
        <v>0</v>
      </c>
      <c r="CX310" s="290">
        <f>BV310*'Workforce costs'!T$9*(1+'Workforce costs'!T$10)*(1+'Workforce costs'!T$11)</f>
        <v>0</v>
      </c>
      <c r="CY310" s="290">
        <f>BW310*'Workforce costs'!U$9*(1+'Workforce costs'!U$10)*(1+'Workforce costs'!U$11)</f>
        <v>0</v>
      </c>
      <c r="CZ310" s="290">
        <f>BX310*'Workforce costs'!V$9*(1+'Workforce costs'!V$10)*(1+'Workforce costs'!V$11)</f>
        <v>0</v>
      </c>
      <c r="DA310" s="290">
        <f>BY310*'Workforce costs'!W$9*(1+'Workforce costs'!W$10)*(1+'Workforce costs'!W$11)</f>
        <v>0</v>
      </c>
      <c r="DB310" s="290">
        <f>BZ310*'Workforce costs'!X$9*(1+'Workforce costs'!X$10)*(1+'Workforce costs'!X$11)</f>
        <v>0</v>
      </c>
      <c r="DC310" s="290">
        <f>CA310*'Workforce costs'!Y$9*(1+'Workforce costs'!Y$10)*(1+'Workforce costs'!Y$11)</f>
        <v>0</v>
      </c>
      <c r="DD310" s="290">
        <f>CB310*'Workforce costs'!Z$9*(1+'Workforce costs'!Z$10)*(1+'Workforce costs'!Z$11)</f>
        <v>0</v>
      </c>
      <c r="DE310" s="290">
        <f>CC310*'Workforce costs'!AA$9*(1+'Workforce costs'!AA$10)*(1+'Workforce costs'!AA$11)</f>
        <v>0</v>
      </c>
      <c r="DF310" s="290">
        <f>CD310*'Workforce costs'!AB$9*(1+'Workforce costs'!AB$10)*(1+'Workforce costs'!AB$11)</f>
        <v>0</v>
      </c>
    </row>
    <row r="311" spans="1:110" x14ac:dyDescent="0.3">
      <c r="A311" s="2" t="str">
        <f>Outputs!$A$4</f>
        <v>Australia</v>
      </c>
      <c r="B311" s="2" t="str">
        <f t="shared" si="35"/>
        <v>Australia 25to64</v>
      </c>
      <c r="C311" s="30">
        <f>VLOOKUP($B311,Populations!$D$15:$H$1920,3,FALSE)</f>
        <v>13966174</v>
      </c>
      <c r="D311" s="255">
        <f>IF(OR($H311="General pop",$H311="Schools",$H311="Workplace",$H311="Skills Training",$H311="Digital Supports"),1,VLOOKUP($B311,Populations!$D$15:$H$1920,5,FALSE))</f>
        <v>1</v>
      </c>
      <c r="E311" s="88">
        <f>VLOOKUP(I311,Epidemiology!$C$10:$H$47,6,FALSE)</f>
        <v>300</v>
      </c>
      <c r="F311" s="102">
        <f>'Care profiles'!R312</f>
        <v>1</v>
      </c>
      <c r="G311" s="15" t="str">
        <f>'Care profiles'!A312</f>
        <v>25to64</v>
      </c>
      <c r="H311" s="15" t="str">
        <f>'Care profiles'!B312</f>
        <v>Attempts</v>
      </c>
      <c r="I311" s="15" t="str">
        <f>'Care profiles'!C312</f>
        <v>Attempts_25-64yrs</v>
      </c>
      <c r="J311" s="15" t="str">
        <f>'Care profiles'!D312</f>
        <v>Care profile</v>
      </c>
      <c r="K311" s="15" t="str">
        <f>'Care profiles'!E312</f>
        <v>Structured Psychological Therapies – Individual</v>
      </c>
      <c r="L311" s="104">
        <f>'Care profiles'!F312</f>
        <v>0.8</v>
      </c>
      <c r="M311" s="15">
        <f>'Care profiles'!G312</f>
        <v>10</v>
      </c>
      <c r="N311" s="15">
        <f>'Care profiles'!H312</f>
        <v>60</v>
      </c>
      <c r="O311" s="15" t="str">
        <f>'Care profiles'!I312</f>
        <v>min</v>
      </c>
      <c r="P311" s="15" t="str">
        <f>'Care profiles'!J312</f>
        <v>Tertiary Qualified - Unspecified</v>
      </c>
      <c r="Q311" s="15" t="str">
        <f>'Care profiles'!K312</f>
        <v>n/a</v>
      </c>
      <c r="R311" s="15" t="str">
        <f>'Care profiles'!M312</f>
        <v>Y</v>
      </c>
      <c r="S311" s="15" t="str">
        <f>'Care profiles'!O312</f>
        <v>N</v>
      </c>
      <c r="T311" s="15" t="str">
        <f>'Care profiles'!Q312</f>
        <v>N</v>
      </c>
      <c r="U311" s="30">
        <f t="shared" si="36"/>
        <v>41898.521999999997</v>
      </c>
      <c r="V311" s="30">
        <f t="shared" si="37"/>
        <v>33518.817600000002</v>
      </c>
      <c r="W311" s="30">
        <f>IF(M311="n/a",0,IF(O311="days",V311*M311*(1+(VLOOKUP(K311,'Bed parameters'!$A$9:$G$12,7,FALSE))),V311*M311))</f>
        <v>335188.17600000004</v>
      </c>
      <c r="X311" s="30">
        <f t="shared" si="38"/>
        <v>335188.17600000004</v>
      </c>
      <c r="Y311" s="30">
        <f t="shared" si="39"/>
        <v>0</v>
      </c>
      <c r="Z311" s="113">
        <f>_xlfn.IFNA(Y311/((VLOOKUP(K311,'Bed parameters'!$A$9:$G$12,3,FALSE))*(VLOOKUP(K311,'Bed parameters'!$A$9:$G$12,5,FALSE))),0)</f>
        <v>0</v>
      </c>
      <c r="AA311" s="30">
        <f t="shared" si="40"/>
        <v>335188.17600000004</v>
      </c>
      <c r="AB311" s="30">
        <f>_xlfn.IFNA(IF($O311="days",$Y311*(VLOOKUP($K311,'Bed parameters'!$A$9:$I$12,9,FALSE))*$F311*(VLOOKUP($Q311,'Workforce distribution'!$C$8:$AD$30,AB$7,FALSE)),IF($Q311="n/a",(IF($P311=AB$6,$X311*$F311,0)),$X311*$F311*(VLOOKUP($Q311,'Workforce distribution'!$C$8:$AD$30,AB$7,FALSE)))),0)</f>
        <v>0</v>
      </c>
      <c r="AC311" s="30">
        <f>_xlfn.IFNA(IF($O311="days",$Y311*(VLOOKUP($K311,'Bed parameters'!$A$9:$I$12,9,FALSE))*$F311*(VLOOKUP($Q311,'Workforce distribution'!$C$8:$AD$30,AC$7,FALSE)),IF($Q311="n/a",(IF($P311=AC$6,$X311*$F311,0)),$X311*$F311*(VLOOKUP($Q311,'Workforce distribution'!$C$8:$AD$30,AC$7,FALSE)))),0)</f>
        <v>0</v>
      </c>
      <c r="AD311" s="30">
        <f>_xlfn.IFNA(IF($O311="days",$Y311*(VLOOKUP($K311,'Bed parameters'!$A$9:$I$12,9,FALSE))*$F311*(VLOOKUP($Q311,'Workforce distribution'!$C$8:$AD$30,AD$7,FALSE)),IF($Q311="n/a",(IF($P311=AD$6,$X311*$F311,0)),$X311*$F311*(VLOOKUP($Q311,'Workforce distribution'!$C$8:$AD$30,AD$7,FALSE)))),0)</f>
        <v>0</v>
      </c>
      <c r="AE311" s="30">
        <f>_xlfn.IFNA(IF($O311="days",$Y311*(VLOOKUP($K311,'Bed parameters'!$A$9:$I$12,9,FALSE))*$F311*(VLOOKUP($Q311,'Workforce distribution'!$C$8:$AD$30,AE$7,FALSE)),IF($Q311="n/a",(IF($P311=AE$6,$X311*$F311,0)),$X311*$F311*(VLOOKUP($Q311,'Workforce distribution'!$C$8:$AD$30,AE$7,FALSE)))),0)</f>
        <v>0</v>
      </c>
      <c r="AF311" s="30">
        <f>_xlfn.IFNA(IF($O311="days",$Y311*(VLOOKUP($K311,'Bed parameters'!$A$9:$I$12,9,FALSE))*$F311*(VLOOKUP($Q311,'Workforce distribution'!$C$8:$AD$30,AF$7,FALSE)),IF($Q311="n/a",(IF($P311=AF$6,$X311*$F311,0)),$X311*$F311*(VLOOKUP($Q311,'Workforce distribution'!$C$8:$AD$30,AF$7,FALSE)))),0)</f>
        <v>0</v>
      </c>
      <c r="AG311" s="30">
        <f>_xlfn.IFNA(IF($O311="days",$Y311*(VLOOKUP($K311,'Bed parameters'!$A$9:$I$12,9,FALSE))*$F311*(VLOOKUP($Q311,'Workforce distribution'!$C$8:$AD$30,AG$7,FALSE)),IF($Q311="n/a",(IF($P311=AG$6,$X311*$F311,0)),$X311*$F311*(VLOOKUP($Q311,'Workforce distribution'!$C$8:$AD$30,AG$7,FALSE)))),0)</f>
        <v>0</v>
      </c>
      <c r="AH311" s="30">
        <f>_xlfn.IFNA(IF($O311="days",$Y311*(VLOOKUP($K311,'Bed parameters'!$A$9:$I$12,9,FALSE))*$F311*(VLOOKUP($Q311,'Workforce distribution'!$C$8:$AD$30,AH$7,FALSE)),IF($Q311="n/a",(IF($P311=AH$6,$X311*$F311,0)),$X311*$F311*(VLOOKUP($Q311,'Workforce distribution'!$C$8:$AD$30,AH$7,FALSE)))),0)</f>
        <v>0</v>
      </c>
      <c r="AI311" s="30">
        <f>_xlfn.IFNA(IF($O311="days",$Y311*(VLOOKUP($K311,'Bed parameters'!$A$9:$I$12,9,FALSE))*$F311*(VLOOKUP($Q311,'Workforce distribution'!$C$8:$AD$30,AI$7,FALSE)),IF($Q311="n/a",(IF($P311=AI$6,$X311*$F311,0)),$X311*$F311*(VLOOKUP($Q311,'Workforce distribution'!$C$8:$AD$30,AI$7,FALSE)))),0)</f>
        <v>0</v>
      </c>
      <c r="AJ311" s="30">
        <f>_xlfn.IFNA(IF($O311="days",$Y311*(VLOOKUP($K311,'Bed parameters'!$A$9:$I$12,9,FALSE))*$F311*(VLOOKUP($Q311,'Workforce distribution'!$C$8:$AD$30,AJ$7,FALSE)),IF($Q311="n/a",(IF($P311=AJ$6,$X311*$F311,0)),$X311*$F311*(VLOOKUP($Q311,'Workforce distribution'!$C$8:$AD$30,AJ$7,FALSE)))),0)</f>
        <v>0</v>
      </c>
      <c r="AK311" s="30">
        <f>_xlfn.IFNA(IF($O311="days",$Y311*(VLOOKUP($K311,'Bed parameters'!$A$9:$I$12,9,FALSE))*$F311*(VLOOKUP($Q311,'Workforce distribution'!$C$8:$AD$30,AK$7,FALSE)),IF($Q311="n/a",(IF($P311=AK$6,$X311*$F311,0)),$X311*$F311*(VLOOKUP($Q311,'Workforce distribution'!$C$8:$AD$30,AK$7,FALSE)))),0)</f>
        <v>0</v>
      </c>
      <c r="AL311" s="30">
        <f>_xlfn.IFNA(IF($O311="days",$Y311*(VLOOKUP($K311,'Bed parameters'!$A$9:$I$12,9,FALSE))*$F311*(VLOOKUP($Q311,'Workforce distribution'!$C$8:$AD$30,AL$7,FALSE)),IF($Q311="n/a",(IF($P311=AL$6,$X311*$F311,0)),$X311*$F311*(VLOOKUP($Q311,'Workforce distribution'!$C$8:$AD$30,AL$7,FALSE)))),0)</f>
        <v>0</v>
      </c>
      <c r="AM311" s="30">
        <f>_xlfn.IFNA(IF($O311="days",$Y311*(VLOOKUP($K311,'Bed parameters'!$A$9:$I$12,9,FALSE))*$F311*(VLOOKUP($Q311,'Workforce distribution'!$C$8:$AD$30,AM$7,FALSE)),IF($Q311="n/a",(IF($P311=AM$6,$X311*$F311,0)),$X311*$F311*(VLOOKUP($Q311,'Workforce distribution'!$C$8:$AD$30,AM$7,FALSE)))),0)</f>
        <v>0</v>
      </c>
      <c r="AN311" s="30">
        <f>_xlfn.IFNA(IF($O311="days",$Y311*(VLOOKUP($K311,'Bed parameters'!$A$9:$I$12,9,FALSE))*$F311*(VLOOKUP($Q311,'Workforce distribution'!$C$8:$AD$30,AN$7,FALSE)),IF($Q311="n/a",(IF($P311=AN$6,$X311*$F311,0)),$X311*$F311*(VLOOKUP($Q311,'Workforce distribution'!$C$8:$AD$30,AN$7,FALSE)))),0)</f>
        <v>0</v>
      </c>
      <c r="AO311" s="30">
        <f>_xlfn.IFNA(IF($O311="days",$Y311*(VLOOKUP($K311,'Bed parameters'!$A$9:$I$12,9,FALSE))*$F311*(VLOOKUP($Q311,'Workforce distribution'!$C$8:$AD$30,AO$7,FALSE)),IF($Q311="n/a",(IF($P311=AO$6,$X311*$F311,0)),$X311*$F311*(VLOOKUP($Q311,'Workforce distribution'!$C$8:$AD$30,AO$7,FALSE)))),0)</f>
        <v>0</v>
      </c>
      <c r="AP311" s="30">
        <f>_xlfn.IFNA(IF($O311="days",$Y311*(VLOOKUP($K311,'Bed parameters'!$A$9:$I$12,9,FALSE))*$F311*(VLOOKUP($Q311,'Workforce distribution'!$C$8:$AD$30,AP$7,FALSE)),IF($Q311="n/a",(IF($P311=AP$6,$X311*$F311,0)),$X311*$F311*(VLOOKUP($Q311,'Workforce distribution'!$C$8:$AD$30,AP$7,FALSE)))),0)</f>
        <v>0</v>
      </c>
      <c r="AQ311" s="30">
        <f>_xlfn.IFNA(IF($O311="days",$Y311*(VLOOKUP($K311,'Bed parameters'!$A$9:$I$12,9,FALSE))*$F311*(VLOOKUP($Q311,'Workforce distribution'!$C$8:$AD$30,AQ$7,FALSE)),IF($Q311="n/a",(IF($P311=AQ$6,$X311*$F311,0)),$X311*$F311*(VLOOKUP($Q311,'Workforce distribution'!$C$8:$AD$30,AQ$7,FALSE)))),0)</f>
        <v>0</v>
      </c>
      <c r="AR311" s="30">
        <f>_xlfn.IFNA(IF($O311="days",$Y311*(VLOOKUP($K311,'Bed parameters'!$A$9:$I$12,9,FALSE))*$F311*(VLOOKUP($Q311,'Workforce distribution'!$C$8:$AD$30,AR$7,FALSE)),IF($Q311="n/a",(IF($P311=AR$6,$X311*$F311,0)),$X311*$F311*(VLOOKUP($Q311,'Workforce distribution'!$C$8:$AD$30,AR$7,FALSE)))),0)</f>
        <v>0</v>
      </c>
      <c r="AS311" s="30">
        <f>_xlfn.IFNA(IF($O311="days",$Y311*(VLOOKUP($K311,'Bed parameters'!$A$9:$I$12,9,FALSE))*$F311*(VLOOKUP($Q311,'Workforce distribution'!$C$8:$AD$30,AS$7,FALSE)),IF($Q311="n/a",(IF($P311=AS$6,$X311*$F311,0)),$X311*$F311*(VLOOKUP($Q311,'Workforce distribution'!$C$8:$AD$30,AS$7,FALSE)))),0)</f>
        <v>335188.17600000004</v>
      </c>
      <c r="AT311" s="30">
        <f>_xlfn.IFNA(IF($O311="days",$Y311*(VLOOKUP($K311,'Bed parameters'!$A$9:$I$12,9,FALSE))*$F311*(VLOOKUP($Q311,'Workforce distribution'!$C$8:$AD$30,AT$7,FALSE)),IF($Q311="n/a",(IF($P311=AT$6,$X311*$F311,0)),$X311*$F311*(VLOOKUP($Q311,'Workforce distribution'!$C$8:$AD$30,AT$7,FALSE)))),0)</f>
        <v>0</v>
      </c>
      <c r="AU311" s="30">
        <f>_xlfn.IFNA(IF($O311="days",$Y311*(VLOOKUP($K311,'Bed parameters'!$A$9:$I$12,9,FALSE))*$F311*(VLOOKUP($Q311,'Workforce distribution'!$C$8:$AD$30,AU$7,FALSE)),IF($Q311="n/a",(IF($P311=AU$6,$X311*$F311,0)),$X311*$F311*(VLOOKUP($Q311,'Workforce distribution'!$C$8:$AD$30,AU$7,FALSE)))),0)</f>
        <v>0</v>
      </c>
      <c r="AV311" s="30">
        <f>_xlfn.IFNA(IF($O311="days",$Y311*(VLOOKUP($K311,'Bed parameters'!$A$9:$I$12,9,FALSE))*$F311*(VLOOKUP($Q311,'Workforce distribution'!$C$8:$AD$30,AV$7,FALSE)),IF($Q311="n/a",(IF($P311=AV$6,$X311*$F311,0)),$X311*$F311*(VLOOKUP($Q311,'Workforce distribution'!$C$8:$AD$30,AV$7,FALSE)))),0)</f>
        <v>0</v>
      </c>
      <c r="AW311" s="30">
        <f>_xlfn.IFNA(IF($O311="days",$Y311*(VLOOKUP($K311,'Bed parameters'!$A$9:$I$12,9,FALSE))*$F311*(VLOOKUP($Q311,'Workforce distribution'!$C$8:$AD$30,AW$7,FALSE)),IF($Q311="n/a",(IF($P311=AW$6,$X311*$F311,0)),$X311*$F311*(VLOOKUP($Q311,'Workforce distribution'!$C$8:$AD$30,AW$7,FALSE)))),0)</f>
        <v>0</v>
      </c>
      <c r="AX311" s="30">
        <f>_xlfn.IFNA(IF($O311="days",$Y311*(VLOOKUP($K311,'Bed parameters'!$A$9:$I$12,9,FALSE))*$F311*(VLOOKUP($Q311,'Workforce distribution'!$C$8:$AD$30,AX$7,FALSE)),IF($Q311="n/a",(IF($P311=AX$6,$X311*$F311,0)),$X311*$F311*(VLOOKUP($Q311,'Workforce distribution'!$C$8:$AD$30,AX$7,FALSE)))),0)</f>
        <v>0</v>
      </c>
      <c r="AY311" s="30">
        <f>_xlfn.IFNA(IF($O311="days",$Y311*(VLOOKUP($K311,'Bed parameters'!$A$9:$I$12,9,FALSE))*$F311*(VLOOKUP($Q311,'Workforce distribution'!$C$8:$AD$30,AY$7,FALSE)),IF($Q311="n/a",(IF($P311=AY$6,$X311*$F311,0)),$X311*$F311*(VLOOKUP($Q311,'Workforce distribution'!$C$8:$AD$30,AY$7,FALSE)))),0)</f>
        <v>0</v>
      </c>
      <c r="AZ311" s="30">
        <f>_xlfn.IFNA(IF($O311="days",$Y311*(VLOOKUP($K311,'Bed parameters'!$A$9:$I$12,9,FALSE))*$F311*(VLOOKUP($Q311,'Workforce distribution'!$C$8:$AD$30,AZ$7,FALSE)),IF($Q311="n/a",(IF($P311=AZ$6,$X311*$F311,0)),$X311*$F311*(VLOOKUP($Q311,'Workforce distribution'!$C$8:$AD$30,AZ$7,FALSE)))),0)</f>
        <v>0</v>
      </c>
      <c r="BA311" s="30">
        <f>_xlfn.IFNA(IF($O311="days",$Y311*(VLOOKUP($K311,'Bed parameters'!$A$9:$I$12,9,FALSE))*$F311*(VLOOKUP($Q311,'Workforce distribution'!$C$8:$AD$30,BA$7,FALSE)),IF($Q311="n/a",(IF($P311=BA$6,$X311*$F311,0)),$X311*$F311*(VLOOKUP($Q311,'Workforce distribution'!$C$8:$AD$30,BA$7,FALSE)))),0)</f>
        <v>0</v>
      </c>
      <c r="BB311" s="30">
        <f>_xlfn.IFNA(IF($O311="days",$Y311*(VLOOKUP($K311,'Bed parameters'!$A$9:$I$12,9,FALSE))*$F311*(VLOOKUP($Q311,'Workforce distribution'!$C$8:$AD$30,BB$7,FALSE)),IF($Q311="n/a",(IF($P311=BB$6,$X311*$F311,0)),$X311*$F311*(VLOOKUP($Q311,'Workforce distribution'!$C$8:$AD$30,BB$7,FALSE)))),0)</f>
        <v>0</v>
      </c>
      <c r="BC311" s="149">
        <f t="shared" si="41"/>
        <v>291.65453658879551</v>
      </c>
      <c r="BD311" s="288">
        <f>IF($Q311="n/a",(IF('Workforce hours'!D$30=0,0,(AB311/'Workforce hours'!D$30))),(IF(VLOOKUP($Q311,'Workforce hours'!$C$8:$AD$30,BD$7,FALSE)=0,0,(AB311/(VLOOKUP($Q311,'Workforce hours'!$C$8:$AD$30,BD$7,FALSE))))))</f>
        <v>0</v>
      </c>
      <c r="BE311" s="288">
        <f>IF($Q311="n/a",(IF('Workforce hours'!E$30=0,0,(AC311/'Workforce hours'!E$30))),(IF(VLOOKUP($Q311,'Workforce hours'!$C$8:$AD$30,BE$7,FALSE)=0,0,(AC311/(VLOOKUP($Q311,'Workforce hours'!$C$8:$AD$30,BE$7,FALSE))))))</f>
        <v>0</v>
      </c>
      <c r="BF311" s="288">
        <f>IF($Q311="n/a",(IF('Workforce hours'!F$30=0,0,(AD311/'Workforce hours'!F$30))),(IF(VLOOKUP($Q311,'Workforce hours'!$C$8:$AD$30,BF$7,FALSE)=0,0,(AD311/(VLOOKUP($Q311,'Workforce hours'!$C$8:$AD$30,BF$7,FALSE))))))</f>
        <v>0</v>
      </c>
      <c r="BG311" s="288">
        <f>IF($Q311="n/a",(IF('Workforce hours'!G$30=0,0,(AE311/'Workforce hours'!G$30))),(IF(VLOOKUP($Q311,'Workforce hours'!$C$8:$AD$30,BG$7,FALSE)=0,0,(AE311/(VLOOKUP($Q311,'Workforce hours'!$C$8:$AD$30,BG$7,FALSE))))))</f>
        <v>0</v>
      </c>
      <c r="BH311" s="288">
        <f>IF($Q311="n/a",(IF('Workforce hours'!H$30=0,0,(AF311/'Workforce hours'!H$30))),(IF(VLOOKUP($Q311,'Workforce hours'!$C$8:$AD$30,BH$7,FALSE)=0,0,(AF311/(VLOOKUP($Q311,'Workforce hours'!$C$8:$AD$30,BH$7,FALSE))))))</f>
        <v>0</v>
      </c>
      <c r="BI311" s="288">
        <f>IF($Q311="n/a",(IF('Workforce hours'!I$30=0,0,(AG311/'Workforce hours'!I$30))),(IF(VLOOKUP($Q311,'Workforce hours'!$C$8:$AD$30,BI$7,FALSE)=0,0,(AG311/(VLOOKUP($Q311,'Workforce hours'!$C$8:$AD$30,BI$7,FALSE))))))</f>
        <v>0</v>
      </c>
      <c r="BJ311" s="288">
        <f>IF($Q311="n/a",(IF('Workforce hours'!J$30=0,0,(AH311/'Workforce hours'!J$30))),(IF(VLOOKUP($Q311,'Workforce hours'!$C$8:$AD$30,BJ$7,FALSE)=0,0,(AH311/(VLOOKUP($Q311,'Workforce hours'!$C$8:$AD$30,BJ$7,FALSE))))))</f>
        <v>0</v>
      </c>
      <c r="BK311" s="288">
        <f>IF($Q311="n/a",(IF('Workforce hours'!K$30=0,0,(AI311/'Workforce hours'!K$30))),(IF(VLOOKUP($Q311,'Workforce hours'!$C$8:$AD$30,BK$7,FALSE)=0,0,(AI311/(VLOOKUP($Q311,'Workforce hours'!$C$8:$AD$30,BK$7,FALSE))))))</f>
        <v>0</v>
      </c>
      <c r="BL311" s="288">
        <f>IF($Q311="n/a",(IF('Workforce hours'!L$30=0,0,(AJ311/'Workforce hours'!L$30))),(IF(VLOOKUP($Q311,'Workforce hours'!$C$8:$AD$30,BL$7,FALSE)=0,0,(AJ311/(VLOOKUP($Q311,'Workforce hours'!$C$8:$AD$30,BL$7,FALSE))))))</f>
        <v>0</v>
      </c>
      <c r="BM311" s="288">
        <f>IF($Q311="n/a",(IF('Workforce hours'!M$30=0,0,(AK311/'Workforce hours'!M$30))),(IF(VLOOKUP($Q311,'Workforce hours'!$C$8:$AD$30,BM$7,FALSE)=0,0,(AK311/(VLOOKUP($Q311,'Workforce hours'!$C$8:$AD$30,BM$7,FALSE))))))</f>
        <v>0</v>
      </c>
      <c r="BN311" s="288">
        <f>IF($Q311="n/a",(IF('Workforce hours'!N$30=0,0,(AL311/'Workforce hours'!N$30))),(IF(VLOOKUP($Q311,'Workforce hours'!$C$8:$AD$30,BN$7,FALSE)=0,0,(AL311/(VLOOKUP($Q311,'Workforce hours'!$C$8:$AD$30,BN$7,FALSE))))))</f>
        <v>0</v>
      </c>
      <c r="BO311" s="288">
        <f>IF($Q311="n/a",(IF('Workforce hours'!O$30=0,0,(AM311/'Workforce hours'!O$30))),(IF(VLOOKUP($Q311,'Workforce hours'!$C$8:$AD$30,BO$7,FALSE)=0,0,(AM311/(VLOOKUP($Q311,'Workforce hours'!$C$8:$AD$30,BO$7,FALSE))))))</f>
        <v>0</v>
      </c>
      <c r="BP311" s="288">
        <f>IF($Q311="n/a",(IF('Workforce hours'!P$30=0,0,(AN311/'Workforce hours'!P$30))),(IF(VLOOKUP($Q311,'Workforce hours'!$C$8:$AD$30,BP$7,FALSE)=0,0,(AN311/(VLOOKUP($Q311,'Workforce hours'!$C$8:$AD$30,BP$7,FALSE))))))</f>
        <v>0</v>
      </c>
      <c r="BQ311" s="288">
        <f>IF($Q311="n/a",(IF('Workforce hours'!Q$30=0,0,(AO311/'Workforce hours'!Q$30))),(IF(VLOOKUP($Q311,'Workforce hours'!$C$8:$AD$30,BQ$7,FALSE)=0,0,(AO311/(VLOOKUP($Q311,'Workforce hours'!$C$8:$AD$30,BQ$7,FALSE))))))</f>
        <v>0</v>
      </c>
      <c r="BR311" s="288">
        <f>IF($Q311="n/a",(IF('Workforce hours'!R$30=0,0,(AP311/'Workforce hours'!R$30))),(IF(VLOOKUP($Q311,'Workforce hours'!$C$8:$AD$30,BR$7,FALSE)=0,0,(AP311/(VLOOKUP($Q311,'Workforce hours'!$C$8:$AD$30,BR$7,FALSE))))))</f>
        <v>0</v>
      </c>
      <c r="BS311" s="288">
        <f>IF($Q311="n/a",(IF('Workforce hours'!S$30=0,0,(AQ311/'Workforce hours'!S$30))),(IF(VLOOKUP($Q311,'Workforce hours'!$C$8:$AD$30,BS$7,FALSE)=0,0,(AQ311/(VLOOKUP($Q311,'Workforce hours'!$C$8:$AD$30,BS$7,FALSE))))))</f>
        <v>0</v>
      </c>
      <c r="BT311" s="288">
        <f>IF($Q311="n/a",(IF('Workforce hours'!T$30=0,0,(AR311/'Workforce hours'!T$30))),(IF(VLOOKUP($Q311,'Workforce hours'!$C$8:$AD$30,BT$7,FALSE)=0,0,(AR311/(VLOOKUP($Q311,'Workforce hours'!$C$8:$AD$30,BT$7,FALSE))))))</f>
        <v>0</v>
      </c>
      <c r="BU311" s="288">
        <f>IF($Q311="n/a",(IF('Workforce hours'!U$30=0,0,(AS311/'Workforce hours'!U$30))),(IF(VLOOKUP($Q311,'Workforce hours'!$C$8:$AD$30,BU$7,FALSE)=0,0,(AS311/(VLOOKUP($Q311,'Workforce hours'!$C$8:$AD$30,BU$7,FALSE))))))</f>
        <v>291.65453658879551</v>
      </c>
      <c r="BV311" s="288">
        <f>IF($Q311="n/a",(IF('Workforce hours'!V$30=0,0,(AT311/'Workforce hours'!V$30))),(IF(VLOOKUP($Q311,'Workforce hours'!$C$8:$AD$30,BV$7,FALSE)=0,0,(AT311/(VLOOKUP($Q311,'Workforce hours'!$C$8:$AD$30,BV$7,FALSE))))))</f>
        <v>0</v>
      </c>
      <c r="BW311" s="288">
        <f>IF($Q311="n/a",(IF('Workforce hours'!W$30=0,0,(AU311/'Workforce hours'!W$30))),(IF(VLOOKUP($Q311,'Workforce hours'!$C$8:$AD$30,BW$7,FALSE)=0,0,(AU311/(VLOOKUP($Q311,'Workforce hours'!$C$8:$AD$30,BW$7,FALSE))))))</f>
        <v>0</v>
      </c>
      <c r="BX311" s="288">
        <f>IF($Q311="n/a",(IF('Workforce hours'!X$30=0,0,(AV311/'Workforce hours'!X$30))),(IF(VLOOKUP($Q311,'Workforce hours'!$C$8:$AD$30,BX$7,FALSE)=0,0,(AV311/(VLOOKUP($Q311,'Workforce hours'!$C$8:$AD$30,BX$7,FALSE))))))</f>
        <v>0</v>
      </c>
      <c r="BY311" s="288">
        <f>IF($Q311="n/a",(IF('Workforce hours'!Y$30=0,0,(AW311/'Workforce hours'!Y$30))),(IF(VLOOKUP($Q311,'Workforce hours'!$C$8:$AD$30,BY$7,FALSE)=0,0,(AW311/(VLOOKUP($Q311,'Workforce hours'!$C$8:$AD$30,BY$7,FALSE))))))</f>
        <v>0</v>
      </c>
      <c r="BZ311" s="288">
        <f>IF($Q311="n/a",(IF('Workforce hours'!Z$30=0,0,(AX311/'Workforce hours'!Z$30))),(IF(VLOOKUP($Q311,'Workforce hours'!$C$8:$AD$30,BZ$7,FALSE)=0,0,(AX311/(VLOOKUP($Q311,'Workforce hours'!$C$8:$AD$30,BZ$7,FALSE))))))</f>
        <v>0</v>
      </c>
      <c r="CA311" s="288">
        <f>IF($Q311="n/a",(IF('Workforce hours'!AA$30=0,0,(AY311/'Workforce hours'!AA$30))),(IF(VLOOKUP($Q311,'Workforce hours'!$C$8:$AD$30,CA$7,FALSE)=0,0,(AY311/(VLOOKUP($Q311,'Workforce hours'!$C$8:$AD$30,CA$7,FALSE))))))</f>
        <v>0</v>
      </c>
      <c r="CB311" s="288">
        <f>IF($Q311="n/a",(IF('Workforce hours'!AB$30=0,0,(AZ311/'Workforce hours'!AB$30))),(IF(VLOOKUP($Q311,'Workforce hours'!$C$8:$AD$30,CB$7,FALSE)=0,0,(AZ311/(VLOOKUP($Q311,'Workforce hours'!$C$8:$AD$30,CB$7,FALSE))))))</f>
        <v>0</v>
      </c>
      <c r="CC311" s="288">
        <f>IF($Q311="n/a",(IF('Workforce hours'!AC$30=0,0,(BA311/'Workforce hours'!AC$30))),(IF(VLOOKUP($Q311,'Workforce hours'!$C$8:$AD$30,CC$7,FALSE)=0,0,(BA311/(VLOOKUP($Q311,'Workforce hours'!$C$8:$AD$30,CC$7,FALSE))))))</f>
        <v>0</v>
      </c>
      <c r="CD311" s="288">
        <f>IF($Q311="n/a",(IF('Workforce hours'!AD$30=0,0,(BB311/'Workforce hours'!AD$30))),(IF(VLOOKUP($Q311,'Workforce hours'!$C$8:$AD$30,CD$7,FALSE)=0,0,(BB311/(VLOOKUP($Q311,'Workforce hours'!$C$8:$AD$30,CD$7,FALSE))))))</f>
        <v>0</v>
      </c>
      <c r="CE311" s="289">
        <f t="shared" si="42"/>
        <v>0</v>
      </c>
      <c r="CF311" s="290">
        <f>BD311*'Workforce costs'!B$9*(1+'Workforce costs'!B$10)*(1+'Workforce costs'!B$11)</f>
        <v>0</v>
      </c>
      <c r="CG311" s="290">
        <f>BE311*'Workforce costs'!C$9*(1+'Workforce costs'!C$10)*(1+'Workforce costs'!C$11)</f>
        <v>0</v>
      </c>
      <c r="CH311" s="290">
        <f>BF311*'Workforce costs'!D$9*(1+'Workforce costs'!D$10)*(1+'Workforce costs'!D$11)</f>
        <v>0</v>
      </c>
      <c r="CI311" s="290">
        <f>BG311*'Workforce costs'!E$9*(1+'Workforce costs'!E$10)*(1+'Workforce costs'!E$11)</f>
        <v>0</v>
      </c>
      <c r="CJ311" s="290">
        <f>BH311*'Workforce costs'!F$9*(1+'Workforce costs'!F$10)*(1+'Workforce costs'!F$11)</f>
        <v>0</v>
      </c>
      <c r="CK311" s="290">
        <f>BI311*'Workforce costs'!G$9*(1+'Workforce costs'!G$10)*(1+'Workforce costs'!G$11)</f>
        <v>0</v>
      </c>
      <c r="CL311" s="290">
        <f>BJ311*'Workforce costs'!H$9*(1+'Workforce costs'!H$10)*(1+'Workforce costs'!H$11)</f>
        <v>0</v>
      </c>
      <c r="CM311" s="290">
        <f>BK311*'Workforce costs'!I$9*(1+'Workforce costs'!I$10)*(1+'Workforce costs'!I$11)</f>
        <v>0</v>
      </c>
      <c r="CN311" s="290">
        <f>BL311*'Workforce costs'!J$9*(1+'Workforce costs'!J$10)*(1+'Workforce costs'!J$11)</f>
        <v>0</v>
      </c>
      <c r="CO311" s="290">
        <f>BM311*'Workforce costs'!K$9*(1+'Workforce costs'!K$10)*(1+'Workforce costs'!K$11)</f>
        <v>0</v>
      </c>
      <c r="CP311" s="290">
        <f>BN311*'Workforce costs'!L$9*(1+'Workforce costs'!L$10)*(1+'Workforce costs'!L$11)</f>
        <v>0</v>
      </c>
      <c r="CQ311" s="290">
        <f>BO311*'Workforce costs'!M$9*(1+'Workforce costs'!M$10)*(1+'Workforce costs'!M$11)</f>
        <v>0</v>
      </c>
      <c r="CR311" s="290">
        <f>BP311*'Workforce costs'!N$9*(1+'Workforce costs'!N$10)*(1+'Workforce costs'!N$11)</f>
        <v>0</v>
      </c>
      <c r="CS311" s="290">
        <f>BQ311*'Workforce costs'!O$9*(1+'Workforce costs'!O$10)*(1+'Workforce costs'!O$11)</f>
        <v>0</v>
      </c>
      <c r="CT311" s="290">
        <f>BR311*'Workforce costs'!P$9*(1+'Workforce costs'!P$10)*(1+'Workforce costs'!P$11)</f>
        <v>0</v>
      </c>
      <c r="CU311" s="290">
        <f>BS311*'Workforce costs'!Q$9*(1+'Workforce costs'!Q$10)*(1+'Workforce costs'!Q$11)</f>
        <v>0</v>
      </c>
      <c r="CV311" s="290">
        <f>BT311*'Workforce costs'!R$9*(1+'Workforce costs'!R$10)*(1+'Workforce costs'!R$11)</f>
        <v>0</v>
      </c>
      <c r="CW311" s="290">
        <f>BU311*'Workforce costs'!S$9*(1+'Workforce costs'!S$10)*(1+'Workforce costs'!S$11)</f>
        <v>0</v>
      </c>
      <c r="CX311" s="290">
        <f>BV311*'Workforce costs'!T$9*(1+'Workforce costs'!T$10)*(1+'Workforce costs'!T$11)</f>
        <v>0</v>
      </c>
      <c r="CY311" s="290">
        <f>BW311*'Workforce costs'!U$9*(1+'Workforce costs'!U$10)*(1+'Workforce costs'!U$11)</f>
        <v>0</v>
      </c>
      <c r="CZ311" s="290">
        <f>BX311*'Workforce costs'!V$9*(1+'Workforce costs'!V$10)*(1+'Workforce costs'!V$11)</f>
        <v>0</v>
      </c>
      <c r="DA311" s="290">
        <f>BY311*'Workforce costs'!W$9*(1+'Workforce costs'!W$10)*(1+'Workforce costs'!W$11)</f>
        <v>0</v>
      </c>
      <c r="DB311" s="290">
        <f>BZ311*'Workforce costs'!X$9*(1+'Workforce costs'!X$10)*(1+'Workforce costs'!X$11)</f>
        <v>0</v>
      </c>
      <c r="DC311" s="290">
        <f>CA311*'Workforce costs'!Y$9*(1+'Workforce costs'!Y$10)*(1+'Workforce costs'!Y$11)</f>
        <v>0</v>
      </c>
      <c r="DD311" s="290">
        <f>CB311*'Workforce costs'!Z$9*(1+'Workforce costs'!Z$10)*(1+'Workforce costs'!Z$11)</f>
        <v>0</v>
      </c>
      <c r="DE311" s="290">
        <f>CC311*'Workforce costs'!AA$9*(1+'Workforce costs'!AA$10)*(1+'Workforce costs'!AA$11)</f>
        <v>0</v>
      </c>
      <c r="DF311" s="290">
        <f>CD311*'Workforce costs'!AB$9*(1+'Workforce costs'!AB$10)*(1+'Workforce costs'!AB$11)</f>
        <v>0</v>
      </c>
    </row>
    <row r="312" spans="1:110" x14ac:dyDescent="0.3">
      <c r="A312" s="2" t="str">
        <f>Outputs!$A$4</f>
        <v>Australia</v>
      </c>
      <c r="B312" s="2" t="str">
        <f t="shared" si="35"/>
        <v>Australia 25to64</v>
      </c>
      <c r="C312" s="30">
        <f>VLOOKUP($B312,Populations!$D$15:$H$1920,3,FALSE)</f>
        <v>13966174</v>
      </c>
      <c r="D312" s="255">
        <f>IF(OR($H312="General pop",$H312="Schools",$H312="Workplace",$H312="Skills Training",$H312="Digital Supports"),1,VLOOKUP($B312,Populations!$D$15:$H$1920,5,FALSE))</f>
        <v>1</v>
      </c>
      <c r="E312" s="88">
        <f>VLOOKUP(I312,Epidemiology!$C$10:$H$47,6,FALSE)</f>
        <v>300</v>
      </c>
      <c r="F312" s="102">
        <f>'Care profiles'!R313</f>
        <v>1</v>
      </c>
      <c r="G312" s="15" t="str">
        <f>'Care profiles'!A313</f>
        <v>25to64</v>
      </c>
      <c r="H312" s="15" t="str">
        <f>'Care profiles'!B313</f>
        <v>Attempts</v>
      </c>
      <c r="I312" s="15" t="str">
        <f>'Care profiles'!C313</f>
        <v>Attempts_25-64yrs</v>
      </c>
      <c r="J312" s="15" t="str">
        <f>'Care profiles'!D313</f>
        <v>Care profile</v>
      </c>
      <c r="K312" s="15" t="str">
        <f>'Care profiles'!E313</f>
        <v>Aftercare Services</v>
      </c>
      <c r="L312" s="104">
        <f>'Care profiles'!F313</f>
        <v>0.75</v>
      </c>
      <c r="M312" s="15">
        <f>'Care profiles'!G313</f>
        <v>12</v>
      </c>
      <c r="N312" s="15">
        <f>'Care profiles'!H313</f>
        <v>60</v>
      </c>
      <c r="O312" s="15" t="str">
        <f>'Care profiles'!I313</f>
        <v>min</v>
      </c>
      <c r="P312" s="15" t="str">
        <f>'Care profiles'!J313</f>
        <v>Team</v>
      </c>
      <c r="Q312" s="15" t="str">
        <f>'Care profiles'!K313</f>
        <v>Aftercare Services</v>
      </c>
      <c r="R312" s="15" t="str">
        <f>'Care profiles'!M313</f>
        <v>N</v>
      </c>
      <c r="S312" s="15" t="str">
        <f>'Care profiles'!O313</f>
        <v>Y</v>
      </c>
      <c r="T312" s="15" t="str">
        <f>'Care profiles'!Q313</f>
        <v>Y</v>
      </c>
      <c r="U312" s="30">
        <f t="shared" si="36"/>
        <v>41898.521999999997</v>
      </c>
      <c r="V312" s="30">
        <f t="shared" si="37"/>
        <v>31423.891499999998</v>
      </c>
      <c r="W312" s="30">
        <f>IF(M312="n/a",0,IF(O312="days",V312*M312*(1+(VLOOKUP(K312,'Bed parameters'!$A$9:$G$12,7,FALSE))),V312*M312))</f>
        <v>377086.69799999997</v>
      </c>
      <c r="X312" s="30">
        <f t="shared" si="38"/>
        <v>377086.69799999997</v>
      </c>
      <c r="Y312" s="30">
        <f t="shared" si="39"/>
        <v>0</v>
      </c>
      <c r="Z312" s="113">
        <f>_xlfn.IFNA(Y312/((VLOOKUP(K312,'Bed parameters'!$A$9:$G$12,3,FALSE))*(VLOOKUP(K312,'Bed parameters'!$A$9:$G$12,5,FALSE))),0)</f>
        <v>0</v>
      </c>
      <c r="AA312" s="30">
        <f t="shared" si="40"/>
        <v>377086.69799999997</v>
      </c>
      <c r="AB312" s="30">
        <f>_xlfn.IFNA(IF($O312="days",$Y312*(VLOOKUP($K312,'Bed parameters'!$A$9:$I$12,9,FALSE))*$F312*(VLOOKUP($Q312,'Workforce distribution'!$C$8:$AD$30,AB$7,FALSE)),IF($Q312="n/a",(IF($P312=AB$6,$X312*$F312,0)),$X312*$F312*(VLOOKUP($Q312,'Workforce distribution'!$C$8:$AD$30,AB$7,FALSE)))),0)</f>
        <v>0</v>
      </c>
      <c r="AC312" s="30">
        <f>_xlfn.IFNA(IF($O312="days",$Y312*(VLOOKUP($K312,'Bed parameters'!$A$9:$I$12,9,FALSE))*$F312*(VLOOKUP($Q312,'Workforce distribution'!$C$8:$AD$30,AC$7,FALSE)),IF($Q312="n/a",(IF($P312=AC$6,$X312*$F312,0)),$X312*$F312*(VLOOKUP($Q312,'Workforce distribution'!$C$8:$AD$30,AC$7,FALSE)))),0)</f>
        <v>0</v>
      </c>
      <c r="AD312" s="30">
        <f>_xlfn.IFNA(IF($O312="days",$Y312*(VLOOKUP($K312,'Bed parameters'!$A$9:$I$12,9,FALSE))*$F312*(VLOOKUP($Q312,'Workforce distribution'!$C$8:$AD$30,AD$7,FALSE)),IF($Q312="n/a",(IF($P312=AD$6,$X312*$F312,0)),$X312*$F312*(VLOOKUP($Q312,'Workforce distribution'!$C$8:$AD$30,AD$7,FALSE)))),0)</f>
        <v>0</v>
      </c>
      <c r="AE312" s="30">
        <f>_xlfn.IFNA(IF($O312="days",$Y312*(VLOOKUP($K312,'Bed parameters'!$A$9:$I$12,9,FALSE))*$F312*(VLOOKUP($Q312,'Workforce distribution'!$C$8:$AD$30,AE$7,FALSE)),IF($Q312="n/a",(IF($P312=AE$6,$X312*$F312,0)),$X312*$F312*(VLOOKUP($Q312,'Workforce distribution'!$C$8:$AD$30,AE$7,FALSE)))),0)</f>
        <v>37708.669799999996</v>
      </c>
      <c r="AF312" s="30">
        <f>_xlfn.IFNA(IF($O312="days",$Y312*(VLOOKUP($K312,'Bed parameters'!$A$9:$I$12,9,FALSE))*$F312*(VLOOKUP($Q312,'Workforce distribution'!$C$8:$AD$30,AF$7,FALSE)),IF($Q312="n/a",(IF($P312=AF$6,$X312*$F312,0)),$X312*$F312*(VLOOKUP($Q312,'Workforce distribution'!$C$8:$AD$30,AF$7,FALSE)))),0)</f>
        <v>0</v>
      </c>
      <c r="AG312" s="30">
        <f>_xlfn.IFNA(IF($O312="days",$Y312*(VLOOKUP($K312,'Bed parameters'!$A$9:$I$12,9,FALSE))*$F312*(VLOOKUP($Q312,'Workforce distribution'!$C$8:$AD$30,AG$7,FALSE)),IF($Q312="n/a",(IF($P312=AG$6,$X312*$F312,0)),$X312*$F312*(VLOOKUP($Q312,'Workforce distribution'!$C$8:$AD$30,AG$7,FALSE)))),0)</f>
        <v>0</v>
      </c>
      <c r="AH312" s="30">
        <f>_xlfn.IFNA(IF($O312="days",$Y312*(VLOOKUP($K312,'Bed parameters'!$A$9:$I$12,9,FALSE))*$F312*(VLOOKUP($Q312,'Workforce distribution'!$C$8:$AD$30,AH$7,FALSE)),IF($Q312="n/a",(IF($P312=AH$6,$X312*$F312,0)),$X312*$F312*(VLOOKUP($Q312,'Workforce distribution'!$C$8:$AD$30,AH$7,FALSE)))),0)</f>
        <v>0</v>
      </c>
      <c r="AI312" s="30">
        <f>_xlfn.IFNA(IF($O312="days",$Y312*(VLOOKUP($K312,'Bed parameters'!$A$9:$I$12,9,FALSE))*$F312*(VLOOKUP($Q312,'Workforce distribution'!$C$8:$AD$30,AI$7,FALSE)),IF($Q312="n/a",(IF($P312=AI$6,$X312*$F312,0)),$X312*$F312*(VLOOKUP($Q312,'Workforce distribution'!$C$8:$AD$30,AI$7,FALSE)))),0)</f>
        <v>0</v>
      </c>
      <c r="AJ312" s="30">
        <f>_xlfn.IFNA(IF($O312="days",$Y312*(VLOOKUP($K312,'Bed parameters'!$A$9:$I$12,9,FALSE))*$F312*(VLOOKUP($Q312,'Workforce distribution'!$C$8:$AD$30,AJ$7,FALSE)),IF($Q312="n/a",(IF($P312=AJ$6,$X312*$F312,0)),$X312*$F312*(VLOOKUP($Q312,'Workforce distribution'!$C$8:$AD$30,AJ$7,FALSE)))),0)</f>
        <v>0</v>
      </c>
      <c r="AK312" s="30">
        <f>_xlfn.IFNA(IF($O312="days",$Y312*(VLOOKUP($K312,'Bed parameters'!$A$9:$I$12,9,FALSE))*$F312*(VLOOKUP($Q312,'Workforce distribution'!$C$8:$AD$30,AK$7,FALSE)),IF($Q312="n/a",(IF($P312=AK$6,$X312*$F312,0)),$X312*$F312*(VLOOKUP($Q312,'Workforce distribution'!$C$8:$AD$30,AK$7,FALSE)))),0)</f>
        <v>263960.68859999999</v>
      </c>
      <c r="AL312" s="30">
        <f>_xlfn.IFNA(IF($O312="days",$Y312*(VLOOKUP($K312,'Bed parameters'!$A$9:$I$12,9,FALSE))*$F312*(VLOOKUP($Q312,'Workforce distribution'!$C$8:$AD$30,AL$7,FALSE)),IF($Q312="n/a",(IF($P312=AL$6,$X312*$F312,0)),$X312*$F312*(VLOOKUP($Q312,'Workforce distribution'!$C$8:$AD$30,AL$7,FALSE)))),0)</f>
        <v>0</v>
      </c>
      <c r="AM312" s="30">
        <f>_xlfn.IFNA(IF($O312="days",$Y312*(VLOOKUP($K312,'Bed parameters'!$A$9:$I$12,9,FALSE))*$F312*(VLOOKUP($Q312,'Workforce distribution'!$C$8:$AD$30,AM$7,FALSE)),IF($Q312="n/a",(IF($P312=AM$6,$X312*$F312,0)),$X312*$F312*(VLOOKUP($Q312,'Workforce distribution'!$C$8:$AD$30,AM$7,FALSE)))),0)</f>
        <v>0</v>
      </c>
      <c r="AN312" s="30">
        <f>_xlfn.IFNA(IF($O312="days",$Y312*(VLOOKUP($K312,'Bed parameters'!$A$9:$I$12,9,FALSE))*$F312*(VLOOKUP($Q312,'Workforce distribution'!$C$8:$AD$30,AN$7,FALSE)),IF($Q312="n/a",(IF($P312=AN$6,$X312*$F312,0)),$X312*$F312*(VLOOKUP($Q312,'Workforce distribution'!$C$8:$AD$30,AN$7,FALSE)))),0)</f>
        <v>0</v>
      </c>
      <c r="AO312" s="30">
        <f>_xlfn.IFNA(IF($O312="days",$Y312*(VLOOKUP($K312,'Bed parameters'!$A$9:$I$12,9,FALSE))*$F312*(VLOOKUP($Q312,'Workforce distribution'!$C$8:$AD$30,AO$7,FALSE)),IF($Q312="n/a",(IF($P312=AO$6,$X312*$F312,0)),$X312*$F312*(VLOOKUP($Q312,'Workforce distribution'!$C$8:$AD$30,AO$7,FALSE)))),0)</f>
        <v>0</v>
      </c>
      <c r="AP312" s="30">
        <f>_xlfn.IFNA(IF($O312="days",$Y312*(VLOOKUP($K312,'Bed parameters'!$A$9:$I$12,9,FALSE))*$F312*(VLOOKUP($Q312,'Workforce distribution'!$C$8:$AD$30,AP$7,FALSE)),IF($Q312="n/a",(IF($P312=AP$6,$X312*$F312,0)),$X312*$F312*(VLOOKUP($Q312,'Workforce distribution'!$C$8:$AD$30,AP$7,FALSE)))),0)</f>
        <v>0</v>
      </c>
      <c r="AQ312" s="30">
        <f>_xlfn.IFNA(IF($O312="days",$Y312*(VLOOKUP($K312,'Bed parameters'!$A$9:$I$12,9,FALSE))*$F312*(VLOOKUP($Q312,'Workforce distribution'!$C$8:$AD$30,AQ$7,FALSE)),IF($Q312="n/a",(IF($P312=AQ$6,$X312*$F312,0)),$X312*$F312*(VLOOKUP($Q312,'Workforce distribution'!$C$8:$AD$30,AQ$7,FALSE)))),0)</f>
        <v>0</v>
      </c>
      <c r="AR312" s="30">
        <f>_xlfn.IFNA(IF($O312="days",$Y312*(VLOOKUP($K312,'Bed parameters'!$A$9:$I$12,9,FALSE))*$F312*(VLOOKUP($Q312,'Workforce distribution'!$C$8:$AD$30,AR$7,FALSE)),IF($Q312="n/a",(IF($P312=AR$6,$X312*$F312,0)),$X312*$F312*(VLOOKUP($Q312,'Workforce distribution'!$C$8:$AD$30,AR$7,FALSE)))),0)</f>
        <v>0</v>
      </c>
      <c r="AS312" s="30">
        <f>_xlfn.IFNA(IF($O312="days",$Y312*(VLOOKUP($K312,'Bed parameters'!$A$9:$I$12,9,FALSE))*$F312*(VLOOKUP($Q312,'Workforce distribution'!$C$8:$AD$30,AS$7,FALSE)),IF($Q312="n/a",(IF($P312=AS$6,$X312*$F312,0)),$X312*$F312*(VLOOKUP($Q312,'Workforce distribution'!$C$8:$AD$30,AS$7,FALSE)))),0)</f>
        <v>75417.339599999992</v>
      </c>
      <c r="AT312" s="30">
        <f>_xlfn.IFNA(IF($O312="days",$Y312*(VLOOKUP($K312,'Bed parameters'!$A$9:$I$12,9,FALSE))*$F312*(VLOOKUP($Q312,'Workforce distribution'!$C$8:$AD$30,AT$7,FALSE)),IF($Q312="n/a",(IF($P312=AT$6,$X312*$F312,0)),$X312*$F312*(VLOOKUP($Q312,'Workforce distribution'!$C$8:$AD$30,AT$7,FALSE)))),0)</f>
        <v>0</v>
      </c>
      <c r="AU312" s="30">
        <f>_xlfn.IFNA(IF($O312="days",$Y312*(VLOOKUP($K312,'Bed parameters'!$A$9:$I$12,9,FALSE))*$F312*(VLOOKUP($Q312,'Workforce distribution'!$C$8:$AD$30,AU$7,FALSE)),IF($Q312="n/a",(IF($P312=AU$6,$X312*$F312,0)),$X312*$F312*(VLOOKUP($Q312,'Workforce distribution'!$C$8:$AD$30,AU$7,FALSE)))),0)</f>
        <v>0</v>
      </c>
      <c r="AV312" s="30">
        <f>_xlfn.IFNA(IF($O312="days",$Y312*(VLOOKUP($K312,'Bed parameters'!$A$9:$I$12,9,FALSE))*$F312*(VLOOKUP($Q312,'Workforce distribution'!$C$8:$AD$30,AV$7,FALSE)),IF($Q312="n/a",(IF($P312=AV$6,$X312*$F312,0)),$X312*$F312*(VLOOKUP($Q312,'Workforce distribution'!$C$8:$AD$30,AV$7,FALSE)))),0)</f>
        <v>0</v>
      </c>
      <c r="AW312" s="30">
        <f>_xlfn.IFNA(IF($O312="days",$Y312*(VLOOKUP($K312,'Bed parameters'!$A$9:$I$12,9,FALSE))*$F312*(VLOOKUP($Q312,'Workforce distribution'!$C$8:$AD$30,AW$7,FALSE)),IF($Q312="n/a",(IF($P312=AW$6,$X312*$F312,0)),$X312*$F312*(VLOOKUP($Q312,'Workforce distribution'!$C$8:$AD$30,AW$7,FALSE)))),0)</f>
        <v>0</v>
      </c>
      <c r="AX312" s="30">
        <f>_xlfn.IFNA(IF($O312="days",$Y312*(VLOOKUP($K312,'Bed parameters'!$A$9:$I$12,9,FALSE))*$F312*(VLOOKUP($Q312,'Workforce distribution'!$C$8:$AD$30,AX$7,FALSE)),IF($Q312="n/a",(IF($P312=AX$6,$X312*$F312,0)),$X312*$F312*(VLOOKUP($Q312,'Workforce distribution'!$C$8:$AD$30,AX$7,FALSE)))),0)</f>
        <v>0</v>
      </c>
      <c r="AY312" s="30">
        <f>_xlfn.IFNA(IF($O312="days",$Y312*(VLOOKUP($K312,'Bed parameters'!$A$9:$I$12,9,FALSE))*$F312*(VLOOKUP($Q312,'Workforce distribution'!$C$8:$AD$30,AY$7,FALSE)),IF($Q312="n/a",(IF($P312=AY$6,$X312*$F312,0)),$X312*$F312*(VLOOKUP($Q312,'Workforce distribution'!$C$8:$AD$30,AY$7,FALSE)))),0)</f>
        <v>0</v>
      </c>
      <c r="AZ312" s="30">
        <f>_xlfn.IFNA(IF($O312="days",$Y312*(VLOOKUP($K312,'Bed parameters'!$A$9:$I$12,9,FALSE))*$F312*(VLOOKUP($Q312,'Workforce distribution'!$C$8:$AD$30,AZ$7,FALSE)),IF($Q312="n/a",(IF($P312=AZ$6,$X312*$F312,0)),$X312*$F312*(VLOOKUP($Q312,'Workforce distribution'!$C$8:$AD$30,AZ$7,FALSE)))),0)</f>
        <v>0</v>
      </c>
      <c r="BA312" s="30">
        <f>_xlfn.IFNA(IF($O312="days",$Y312*(VLOOKUP($K312,'Bed parameters'!$A$9:$I$12,9,FALSE))*$F312*(VLOOKUP($Q312,'Workforce distribution'!$C$8:$AD$30,BA$7,FALSE)),IF($Q312="n/a",(IF($P312=BA$6,$X312*$F312,0)),$X312*$F312*(VLOOKUP($Q312,'Workforce distribution'!$C$8:$AD$30,BA$7,FALSE)))),0)</f>
        <v>0</v>
      </c>
      <c r="BB312" s="30">
        <f>_xlfn.IFNA(IF($O312="days",$Y312*(VLOOKUP($K312,'Bed parameters'!$A$9:$I$12,9,FALSE))*$F312*(VLOOKUP($Q312,'Workforce distribution'!$C$8:$AD$30,BB$7,FALSE)),IF($Q312="n/a",(IF($P312=BB$6,$X312*$F312,0)),$X312*$F312*(VLOOKUP($Q312,'Workforce distribution'!$C$8:$AD$30,BB$7,FALSE)))),0)</f>
        <v>0</v>
      </c>
      <c r="BC312" s="149">
        <f t="shared" si="41"/>
        <v>324.66783649144588</v>
      </c>
      <c r="BD312" s="288">
        <f>IF($Q312="n/a",(IF('Workforce hours'!D$30=0,0,(AB312/'Workforce hours'!D$30))),(IF(VLOOKUP($Q312,'Workforce hours'!$C$8:$AD$30,BD$7,FALSE)=0,0,(AB312/(VLOOKUP($Q312,'Workforce hours'!$C$8:$AD$30,BD$7,FALSE))))))</f>
        <v>0</v>
      </c>
      <c r="BE312" s="288">
        <f>IF($Q312="n/a",(IF('Workforce hours'!E$30=0,0,(AC312/'Workforce hours'!E$30))),(IF(VLOOKUP($Q312,'Workforce hours'!$C$8:$AD$30,BE$7,FALSE)=0,0,(AC312/(VLOOKUP($Q312,'Workforce hours'!$C$8:$AD$30,BE$7,FALSE))))))</f>
        <v>0</v>
      </c>
      <c r="BF312" s="288">
        <f>IF($Q312="n/a",(IF('Workforce hours'!F$30=0,0,(AD312/'Workforce hours'!F$30))),(IF(VLOOKUP($Q312,'Workforce hours'!$C$8:$AD$30,BF$7,FALSE)=0,0,(AD312/(VLOOKUP($Q312,'Workforce hours'!$C$8:$AD$30,BF$7,FALSE))))))</f>
        <v>0</v>
      </c>
      <c r="BG312" s="288">
        <f>IF($Q312="n/a",(IF('Workforce hours'!G$30=0,0,(AE312/'Workforce hours'!G$30))),(IF(VLOOKUP($Q312,'Workforce hours'!$C$8:$AD$30,BG$7,FALSE)=0,0,(AE312/(VLOOKUP($Q312,'Workforce hours'!$C$8:$AD$30,BG$7,FALSE))))))</f>
        <v>29.29966573426573</v>
      </c>
      <c r="BH312" s="288">
        <f>IF($Q312="n/a",(IF('Workforce hours'!H$30=0,0,(AF312/'Workforce hours'!H$30))),(IF(VLOOKUP($Q312,'Workforce hours'!$C$8:$AD$30,BH$7,FALSE)=0,0,(AF312/(VLOOKUP($Q312,'Workforce hours'!$C$8:$AD$30,BH$7,FALSE))))))</f>
        <v>0</v>
      </c>
      <c r="BI312" s="288">
        <f>IF($Q312="n/a",(IF('Workforce hours'!I$30=0,0,(AG312/'Workforce hours'!I$30))),(IF(VLOOKUP($Q312,'Workforce hours'!$C$8:$AD$30,BI$7,FALSE)=0,0,(AG312/(VLOOKUP($Q312,'Workforce hours'!$C$8:$AD$30,BI$7,FALSE))))))</f>
        <v>0</v>
      </c>
      <c r="BJ312" s="288">
        <f>IF($Q312="n/a",(IF('Workforce hours'!J$30=0,0,(AH312/'Workforce hours'!J$30))),(IF(VLOOKUP($Q312,'Workforce hours'!$C$8:$AD$30,BJ$7,FALSE)=0,0,(AH312/(VLOOKUP($Q312,'Workforce hours'!$C$8:$AD$30,BJ$7,FALSE))))))</f>
        <v>0</v>
      </c>
      <c r="BK312" s="288">
        <f>IF($Q312="n/a",(IF('Workforce hours'!K$30=0,0,(AI312/'Workforce hours'!K$30))),(IF(VLOOKUP($Q312,'Workforce hours'!$C$8:$AD$30,BK$7,FALSE)=0,0,(AI312/(VLOOKUP($Q312,'Workforce hours'!$C$8:$AD$30,BK$7,FALSE))))))</f>
        <v>0</v>
      </c>
      <c r="BL312" s="288">
        <f>IF($Q312="n/a",(IF('Workforce hours'!L$30=0,0,(AJ312/'Workforce hours'!L$30))),(IF(VLOOKUP($Q312,'Workforce hours'!$C$8:$AD$30,BL$7,FALSE)=0,0,(AJ312/(VLOOKUP($Q312,'Workforce hours'!$C$8:$AD$30,BL$7,FALSE))))))</f>
        <v>0</v>
      </c>
      <c r="BM312" s="288">
        <f>IF($Q312="n/a",(IF('Workforce hours'!M$30=0,0,(AK312/'Workforce hours'!M$30))),(IF(VLOOKUP($Q312,'Workforce hours'!$C$8:$AD$30,BM$7,FALSE)=0,0,(AK312/(VLOOKUP($Q312,'Workforce hours'!$C$8:$AD$30,BM$7,FALSE))))))</f>
        <v>229.73079947780678</v>
      </c>
      <c r="BN312" s="288">
        <f>IF($Q312="n/a",(IF('Workforce hours'!N$30=0,0,(AL312/'Workforce hours'!N$30))),(IF(VLOOKUP($Q312,'Workforce hours'!$C$8:$AD$30,BN$7,FALSE)=0,0,(AL312/(VLOOKUP($Q312,'Workforce hours'!$C$8:$AD$30,BN$7,FALSE))))))</f>
        <v>0</v>
      </c>
      <c r="BO312" s="288">
        <f>IF($Q312="n/a",(IF('Workforce hours'!O$30=0,0,(AM312/'Workforce hours'!O$30))),(IF(VLOOKUP($Q312,'Workforce hours'!$C$8:$AD$30,BO$7,FALSE)=0,0,(AM312/(VLOOKUP($Q312,'Workforce hours'!$C$8:$AD$30,BO$7,FALSE))))))</f>
        <v>0</v>
      </c>
      <c r="BP312" s="288">
        <f>IF($Q312="n/a",(IF('Workforce hours'!P$30=0,0,(AN312/'Workforce hours'!P$30))),(IF(VLOOKUP($Q312,'Workforce hours'!$C$8:$AD$30,BP$7,FALSE)=0,0,(AN312/(VLOOKUP($Q312,'Workforce hours'!$C$8:$AD$30,BP$7,FALSE))))))</f>
        <v>0</v>
      </c>
      <c r="BQ312" s="288">
        <f>IF($Q312="n/a",(IF('Workforce hours'!Q$30=0,0,(AO312/'Workforce hours'!Q$30))),(IF(VLOOKUP($Q312,'Workforce hours'!$C$8:$AD$30,BQ$7,FALSE)=0,0,(AO312/(VLOOKUP($Q312,'Workforce hours'!$C$8:$AD$30,BQ$7,FALSE))))))</f>
        <v>0</v>
      </c>
      <c r="BR312" s="288">
        <f>IF($Q312="n/a",(IF('Workforce hours'!R$30=0,0,(AP312/'Workforce hours'!R$30))),(IF(VLOOKUP($Q312,'Workforce hours'!$C$8:$AD$30,BR$7,FALSE)=0,0,(AP312/(VLOOKUP($Q312,'Workforce hours'!$C$8:$AD$30,BR$7,FALSE))))))</f>
        <v>0</v>
      </c>
      <c r="BS312" s="288">
        <f>IF($Q312="n/a",(IF('Workforce hours'!S$30=0,0,(AQ312/'Workforce hours'!S$30))),(IF(VLOOKUP($Q312,'Workforce hours'!$C$8:$AD$30,BS$7,FALSE)=0,0,(AQ312/(VLOOKUP($Q312,'Workforce hours'!$C$8:$AD$30,BS$7,FALSE))))))</f>
        <v>0</v>
      </c>
      <c r="BT312" s="288">
        <f>IF($Q312="n/a",(IF('Workforce hours'!T$30=0,0,(AR312/'Workforce hours'!T$30))),(IF(VLOOKUP($Q312,'Workforce hours'!$C$8:$AD$30,BT$7,FALSE)=0,0,(AR312/(VLOOKUP($Q312,'Workforce hours'!$C$8:$AD$30,BT$7,FALSE))))))</f>
        <v>0</v>
      </c>
      <c r="BU312" s="288">
        <f>IF($Q312="n/a",(IF('Workforce hours'!U$30=0,0,(AS312/'Workforce hours'!U$30))),(IF(VLOOKUP($Q312,'Workforce hours'!$C$8:$AD$30,BU$7,FALSE)=0,0,(AS312/(VLOOKUP($Q312,'Workforce hours'!$C$8:$AD$30,BU$7,FALSE))))))</f>
        <v>65.637371279373355</v>
      </c>
      <c r="BV312" s="288">
        <f>IF($Q312="n/a",(IF('Workforce hours'!V$30=0,0,(AT312/'Workforce hours'!V$30))),(IF(VLOOKUP($Q312,'Workforce hours'!$C$8:$AD$30,BV$7,FALSE)=0,0,(AT312/(VLOOKUP($Q312,'Workforce hours'!$C$8:$AD$30,BV$7,FALSE))))))</f>
        <v>0</v>
      </c>
      <c r="BW312" s="288">
        <f>IF($Q312="n/a",(IF('Workforce hours'!W$30=0,0,(AU312/'Workforce hours'!W$30))),(IF(VLOOKUP($Q312,'Workforce hours'!$C$8:$AD$30,BW$7,FALSE)=0,0,(AU312/(VLOOKUP($Q312,'Workforce hours'!$C$8:$AD$30,BW$7,FALSE))))))</f>
        <v>0</v>
      </c>
      <c r="BX312" s="288">
        <f>IF($Q312="n/a",(IF('Workforce hours'!X$30=0,0,(AV312/'Workforce hours'!X$30))),(IF(VLOOKUP($Q312,'Workforce hours'!$C$8:$AD$30,BX$7,FALSE)=0,0,(AV312/(VLOOKUP($Q312,'Workforce hours'!$C$8:$AD$30,BX$7,FALSE))))))</f>
        <v>0</v>
      </c>
      <c r="BY312" s="288">
        <f>IF($Q312="n/a",(IF('Workforce hours'!Y$30=0,0,(AW312/'Workforce hours'!Y$30))),(IF(VLOOKUP($Q312,'Workforce hours'!$C$8:$AD$30,BY$7,FALSE)=0,0,(AW312/(VLOOKUP($Q312,'Workforce hours'!$C$8:$AD$30,BY$7,FALSE))))))</f>
        <v>0</v>
      </c>
      <c r="BZ312" s="288">
        <f>IF($Q312="n/a",(IF('Workforce hours'!Z$30=0,0,(AX312/'Workforce hours'!Z$30))),(IF(VLOOKUP($Q312,'Workforce hours'!$C$8:$AD$30,BZ$7,FALSE)=0,0,(AX312/(VLOOKUP($Q312,'Workforce hours'!$C$8:$AD$30,BZ$7,FALSE))))))</f>
        <v>0</v>
      </c>
      <c r="CA312" s="288">
        <f>IF($Q312="n/a",(IF('Workforce hours'!AA$30=0,0,(AY312/'Workforce hours'!AA$30))),(IF(VLOOKUP($Q312,'Workforce hours'!$C$8:$AD$30,CA$7,FALSE)=0,0,(AY312/(VLOOKUP($Q312,'Workforce hours'!$C$8:$AD$30,CA$7,FALSE))))))</f>
        <v>0</v>
      </c>
      <c r="CB312" s="288">
        <f>IF($Q312="n/a",(IF('Workforce hours'!AB$30=0,0,(AZ312/'Workforce hours'!AB$30))),(IF(VLOOKUP($Q312,'Workforce hours'!$C$8:$AD$30,CB$7,FALSE)=0,0,(AZ312/(VLOOKUP($Q312,'Workforce hours'!$C$8:$AD$30,CB$7,FALSE))))))</f>
        <v>0</v>
      </c>
      <c r="CC312" s="288">
        <f>IF($Q312="n/a",(IF('Workforce hours'!AC$30=0,0,(BA312/'Workforce hours'!AC$30))),(IF(VLOOKUP($Q312,'Workforce hours'!$C$8:$AD$30,CC$7,FALSE)=0,0,(BA312/(VLOOKUP($Q312,'Workforce hours'!$C$8:$AD$30,CC$7,FALSE))))))</f>
        <v>0</v>
      </c>
      <c r="CD312" s="288">
        <f>IF($Q312="n/a",(IF('Workforce hours'!AD$30=0,0,(BB312/'Workforce hours'!AD$30))),(IF(VLOOKUP($Q312,'Workforce hours'!$C$8:$AD$30,CD$7,FALSE)=0,0,(BB312/(VLOOKUP($Q312,'Workforce hours'!$C$8:$AD$30,CD$7,FALSE))))))</f>
        <v>0</v>
      </c>
      <c r="CE312" s="289">
        <f t="shared" si="42"/>
        <v>0</v>
      </c>
      <c r="CF312" s="290">
        <f>BD312*'Workforce costs'!B$9*(1+'Workforce costs'!B$10)*(1+'Workforce costs'!B$11)</f>
        <v>0</v>
      </c>
      <c r="CG312" s="290">
        <f>BE312*'Workforce costs'!C$9*(1+'Workforce costs'!C$10)*(1+'Workforce costs'!C$11)</f>
        <v>0</v>
      </c>
      <c r="CH312" s="290">
        <f>BF312*'Workforce costs'!D$9*(1+'Workforce costs'!D$10)*(1+'Workforce costs'!D$11)</f>
        <v>0</v>
      </c>
      <c r="CI312" s="290">
        <f>BG312*'Workforce costs'!E$9*(1+'Workforce costs'!E$10)*(1+'Workforce costs'!E$11)</f>
        <v>0</v>
      </c>
      <c r="CJ312" s="290">
        <f>BH312*'Workforce costs'!F$9*(1+'Workforce costs'!F$10)*(1+'Workforce costs'!F$11)</f>
        <v>0</v>
      </c>
      <c r="CK312" s="290">
        <f>BI312*'Workforce costs'!G$9*(1+'Workforce costs'!G$10)*(1+'Workforce costs'!G$11)</f>
        <v>0</v>
      </c>
      <c r="CL312" s="290">
        <f>BJ312*'Workforce costs'!H$9*(1+'Workforce costs'!H$10)*(1+'Workforce costs'!H$11)</f>
        <v>0</v>
      </c>
      <c r="CM312" s="290">
        <f>BK312*'Workforce costs'!I$9*(1+'Workforce costs'!I$10)*(1+'Workforce costs'!I$11)</f>
        <v>0</v>
      </c>
      <c r="CN312" s="290">
        <f>BL312*'Workforce costs'!J$9*(1+'Workforce costs'!J$10)*(1+'Workforce costs'!J$11)</f>
        <v>0</v>
      </c>
      <c r="CO312" s="290">
        <f>BM312*'Workforce costs'!K$9*(1+'Workforce costs'!K$10)*(1+'Workforce costs'!K$11)</f>
        <v>0</v>
      </c>
      <c r="CP312" s="290">
        <f>BN312*'Workforce costs'!L$9*(1+'Workforce costs'!L$10)*(1+'Workforce costs'!L$11)</f>
        <v>0</v>
      </c>
      <c r="CQ312" s="290">
        <f>BO312*'Workforce costs'!M$9*(1+'Workforce costs'!M$10)*(1+'Workforce costs'!M$11)</f>
        <v>0</v>
      </c>
      <c r="CR312" s="290">
        <f>BP312*'Workforce costs'!N$9*(1+'Workforce costs'!N$10)*(1+'Workforce costs'!N$11)</f>
        <v>0</v>
      </c>
      <c r="CS312" s="290">
        <f>BQ312*'Workforce costs'!O$9*(1+'Workforce costs'!O$10)*(1+'Workforce costs'!O$11)</f>
        <v>0</v>
      </c>
      <c r="CT312" s="290">
        <f>BR312*'Workforce costs'!P$9*(1+'Workforce costs'!P$10)*(1+'Workforce costs'!P$11)</f>
        <v>0</v>
      </c>
      <c r="CU312" s="290">
        <f>BS312*'Workforce costs'!Q$9*(1+'Workforce costs'!Q$10)*(1+'Workforce costs'!Q$11)</f>
        <v>0</v>
      </c>
      <c r="CV312" s="290">
        <f>BT312*'Workforce costs'!R$9*(1+'Workforce costs'!R$10)*(1+'Workforce costs'!R$11)</f>
        <v>0</v>
      </c>
      <c r="CW312" s="290">
        <f>BU312*'Workforce costs'!S$9*(1+'Workforce costs'!S$10)*(1+'Workforce costs'!S$11)</f>
        <v>0</v>
      </c>
      <c r="CX312" s="290">
        <f>BV312*'Workforce costs'!T$9*(1+'Workforce costs'!T$10)*(1+'Workforce costs'!T$11)</f>
        <v>0</v>
      </c>
      <c r="CY312" s="290">
        <f>BW312*'Workforce costs'!U$9*(1+'Workforce costs'!U$10)*(1+'Workforce costs'!U$11)</f>
        <v>0</v>
      </c>
      <c r="CZ312" s="290">
        <f>BX312*'Workforce costs'!V$9*(1+'Workforce costs'!V$10)*(1+'Workforce costs'!V$11)</f>
        <v>0</v>
      </c>
      <c r="DA312" s="290">
        <f>BY312*'Workforce costs'!W$9*(1+'Workforce costs'!W$10)*(1+'Workforce costs'!W$11)</f>
        <v>0</v>
      </c>
      <c r="DB312" s="290">
        <f>BZ312*'Workforce costs'!X$9*(1+'Workforce costs'!X$10)*(1+'Workforce costs'!X$11)</f>
        <v>0</v>
      </c>
      <c r="DC312" s="290">
        <f>CA312*'Workforce costs'!Y$9*(1+'Workforce costs'!Y$10)*(1+'Workforce costs'!Y$11)</f>
        <v>0</v>
      </c>
      <c r="DD312" s="290">
        <f>CB312*'Workforce costs'!Z$9*(1+'Workforce costs'!Z$10)*(1+'Workforce costs'!Z$11)</f>
        <v>0</v>
      </c>
      <c r="DE312" s="290">
        <f>CC312*'Workforce costs'!AA$9*(1+'Workforce costs'!AA$10)*(1+'Workforce costs'!AA$11)</f>
        <v>0</v>
      </c>
      <c r="DF312" s="290">
        <f>CD312*'Workforce costs'!AB$9*(1+'Workforce costs'!AB$10)*(1+'Workforce costs'!AB$11)</f>
        <v>0</v>
      </c>
    </row>
    <row r="313" spans="1:110" x14ac:dyDescent="0.3">
      <c r="A313" s="2" t="str">
        <f>Outputs!$A$4</f>
        <v>Australia</v>
      </c>
      <c r="B313" s="2" t="str">
        <f t="shared" si="35"/>
        <v>Australia 25to64</v>
      </c>
      <c r="C313" s="30">
        <f>VLOOKUP($B313,Populations!$D$15:$H$1920,3,FALSE)</f>
        <v>13966174</v>
      </c>
      <c r="D313" s="255">
        <f>IF(OR($H313="General pop",$H313="Schools",$H313="Workplace",$H313="Skills Training",$H313="Digital Supports"),1,VLOOKUP($B313,Populations!$D$15:$H$1920,5,FALSE))</f>
        <v>1</v>
      </c>
      <c r="E313" s="88">
        <f>VLOOKUP(I313,Epidemiology!$C$10:$H$47,6,FALSE)</f>
        <v>300</v>
      </c>
      <c r="F313" s="102">
        <f>'Care profiles'!R314</f>
        <v>1</v>
      </c>
      <c r="G313" s="15" t="str">
        <f>'Care profiles'!A314</f>
        <v>25to64</v>
      </c>
      <c r="H313" s="15" t="str">
        <f>'Care profiles'!B314</f>
        <v>Attempts</v>
      </c>
      <c r="I313" s="15" t="str">
        <f>'Care profiles'!C314</f>
        <v>Attempts_25-64yrs</v>
      </c>
      <c r="J313" s="15" t="str">
        <f>'Care profiles'!D314</f>
        <v>Care profile</v>
      </c>
      <c r="K313" s="15" t="str">
        <f>'Care profiles'!E314</f>
        <v>Individual Psychosocial Support Services</v>
      </c>
      <c r="L313" s="104">
        <f>'Care profiles'!F314</f>
        <v>0.05</v>
      </c>
      <c r="M313" s="15">
        <f>'Care profiles'!G314</f>
        <v>12</v>
      </c>
      <c r="N313" s="15">
        <f>'Care profiles'!H314</f>
        <v>60</v>
      </c>
      <c r="O313" s="15" t="str">
        <f>'Care profiles'!I314</f>
        <v>min</v>
      </c>
      <c r="P313" s="15" t="str">
        <f>'Care profiles'!J314</f>
        <v>Vocationally Qualified - Unspecified</v>
      </c>
      <c r="Q313" s="15" t="str">
        <f>'Care profiles'!K314</f>
        <v>n/a</v>
      </c>
      <c r="R313" s="15" t="str">
        <f>'Care profiles'!M314</f>
        <v>Y</v>
      </c>
      <c r="S313" s="15" t="str">
        <f>'Care profiles'!O314</f>
        <v>Y</v>
      </c>
      <c r="T313" s="15" t="str">
        <f>'Care profiles'!Q314</f>
        <v>N</v>
      </c>
      <c r="U313" s="30">
        <f t="shared" si="36"/>
        <v>41898.521999999997</v>
      </c>
      <c r="V313" s="30">
        <f t="shared" si="37"/>
        <v>2094.9261000000001</v>
      </c>
      <c r="W313" s="30">
        <f>IF(M313="n/a",0,IF(O313="days",V313*M313*(1+(VLOOKUP(K313,'Bed parameters'!$A$9:$G$12,7,FALSE))),V313*M313))</f>
        <v>25139.1132</v>
      </c>
      <c r="X313" s="30">
        <f t="shared" si="38"/>
        <v>25139.1132</v>
      </c>
      <c r="Y313" s="30">
        <f t="shared" si="39"/>
        <v>0</v>
      </c>
      <c r="Z313" s="113">
        <f>_xlfn.IFNA(Y313/((VLOOKUP(K313,'Bed parameters'!$A$9:$G$12,3,FALSE))*(VLOOKUP(K313,'Bed parameters'!$A$9:$G$12,5,FALSE))),0)</f>
        <v>0</v>
      </c>
      <c r="AA313" s="30">
        <f t="shared" si="40"/>
        <v>25139.1132</v>
      </c>
      <c r="AB313" s="30">
        <f>_xlfn.IFNA(IF($O313="days",$Y313*(VLOOKUP($K313,'Bed parameters'!$A$9:$I$12,9,FALSE))*$F313*(VLOOKUP($Q313,'Workforce distribution'!$C$8:$AD$30,AB$7,FALSE)),IF($Q313="n/a",(IF($P313=AB$6,$X313*$F313,0)),$X313*$F313*(VLOOKUP($Q313,'Workforce distribution'!$C$8:$AD$30,AB$7,FALSE)))),0)</f>
        <v>0</v>
      </c>
      <c r="AC313" s="30">
        <f>_xlfn.IFNA(IF($O313="days",$Y313*(VLOOKUP($K313,'Bed parameters'!$A$9:$I$12,9,FALSE))*$F313*(VLOOKUP($Q313,'Workforce distribution'!$C$8:$AD$30,AC$7,FALSE)),IF($Q313="n/a",(IF($P313=AC$6,$X313*$F313,0)),$X313*$F313*(VLOOKUP($Q313,'Workforce distribution'!$C$8:$AD$30,AC$7,FALSE)))),0)</f>
        <v>0</v>
      </c>
      <c r="AD313" s="30">
        <f>_xlfn.IFNA(IF($O313="days",$Y313*(VLOOKUP($K313,'Bed parameters'!$A$9:$I$12,9,FALSE))*$F313*(VLOOKUP($Q313,'Workforce distribution'!$C$8:$AD$30,AD$7,FALSE)),IF($Q313="n/a",(IF($P313=AD$6,$X313*$F313,0)),$X313*$F313*(VLOOKUP($Q313,'Workforce distribution'!$C$8:$AD$30,AD$7,FALSE)))),0)</f>
        <v>0</v>
      </c>
      <c r="AE313" s="30">
        <f>_xlfn.IFNA(IF($O313="days",$Y313*(VLOOKUP($K313,'Bed parameters'!$A$9:$I$12,9,FALSE))*$F313*(VLOOKUP($Q313,'Workforce distribution'!$C$8:$AD$30,AE$7,FALSE)),IF($Q313="n/a",(IF($P313=AE$6,$X313*$F313,0)),$X313*$F313*(VLOOKUP($Q313,'Workforce distribution'!$C$8:$AD$30,AE$7,FALSE)))),0)</f>
        <v>0</v>
      </c>
      <c r="AF313" s="30">
        <f>_xlfn.IFNA(IF($O313="days",$Y313*(VLOOKUP($K313,'Bed parameters'!$A$9:$I$12,9,FALSE))*$F313*(VLOOKUP($Q313,'Workforce distribution'!$C$8:$AD$30,AF$7,FALSE)),IF($Q313="n/a",(IF($P313=AF$6,$X313*$F313,0)),$X313*$F313*(VLOOKUP($Q313,'Workforce distribution'!$C$8:$AD$30,AF$7,FALSE)))),0)</f>
        <v>0</v>
      </c>
      <c r="AG313" s="30">
        <f>_xlfn.IFNA(IF($O313="days",$Y313*(VLOOKUP($K313,'Bed parameters'!$A$9:$I$12,9,FALSE))*$F313*(VLOOKUP($Q313,'Workforce distribution'!$C$8:$AD$30,AG$7,FALSE)),IF($Q313="n/a",(IF($P313=AG$6,$X313*$F313,0)),$X313*$F313*(VLOOKUP($Q313,'Workforce distribution'!$C$8:$AD$30,AG$7,FALSE)))),0)</f>
        <v>0</v>
      </c>
      <c r="AH313" s="30">
        <f>_xlfn.IFNA(IF($O313="days",$Y313*(VLOOKUP($K313,'Bed parameters'!$A$9:$I$12,9,FALSE))*$F313*(VLOOKUP($Q313,'Workforce distribution'!$C$8:$AD$30,AH$7,FALSE)),IF($Q313="n/a",(IF($P313=AH$6,$X313*$F313,0)),$X313*$F313*(VLOOKUP($Q313,'Workforce distribution'!$C$8:$AD$30,AH$7,FALSE)))),0)</f>
        <v>0</v>
      </c>
      <c r="AI313" s="30">
        <f>_xlfn.IFNA(IF($O313="days",$Y313*(VLOOKUP($K313,'Bed parameters'!$A$9:$I$12,9,FALSE))*$F313*(VLOOKUP($Q313,'Workforce distribution'!$C$8:$AD$30,AI$7,FALSE)),IF($Q313="n/a",(IF($P313=AI$6,$X313*$F313,0)),$X313*$F313*(VLOOKUP($Q313,'Workforce distribution'!$C$8:$AD$30,AI$7,FALSE)))),0)</f>
        <v>0</v>
      </c>
      <c r="AJ313" s="30">
        <f>_xlfn.IFNA(IF($O313="days",$Y313*(VLOOKUP($K313,'Bed parameters'!$A$9:$I$12,9,FALSE))*$F313*(VLOOKUP($Q313,'Workforce distribution'!$C$8:$AD$30,AJ$7,FALSE)),IF($Q313="n/a",(IF($P313=AJ$6,$X313*$F313,0)),$X313*$F313*(VLOOKUP($Q313,'Workforce distribution'!$C$8:$AD$30,AJ$7,FALSE)))),0)</f>
        <v>0</v>
      </c>
      <c r="AK313" s="30">
        <f>_xlfn.IFNA(IF($O313="days",$Y313*(VLOOKUP($K313,'Bed parameters'!$A$9:$I$12,9,FALSE))*$F313*(VLOOKUP($Q313,'Workforce distribution'!$C$8:$AD$30,AK$7,FALSE)),IF($Q313="n/a",(IF($P313=AK$6,$X313*$F313,0)),$X313*$F313*(VLOOKUP($Q313,'Workforce distribution'!$C$8:$AD$30,AK$7,FALSE)))),0)</f>
        <v>25139.1132</v>
      </c>
      <c r="AL313" s="30">
        <f>_xlfn.IFNA(IF($O313="days",$Y313*(VLOOKUP($K313,'Bed parameters'!$A$9:$I$12,9,FALSE))*$F313*(VLOOKUP($Q313,'Workforce distribution'!$C$8:$AD$30,AL$7,FALSE)),IF($Q313="n/a",(IF($P313=AL$6,$X313*$F313,0)),$X313*$F313*(VLOOKUP($Q313,'Workforce distribution'!$C$8:$AD$30,AL$7,FALSE)))),0)</f>
        <v>0</v>
      </c>
      <c r="AM313" s="30">
        <f>_xlfn.IFNA(IF($O313="days",$Y313*(VLOOKUP($K313,'Bed parameters'!$A$9:$I$12,9,FALSE))*$F313*(VLOOKUP($Q313,'Workforce distribution'!$C$8:$AD$30,AM$7,FALSE)),IF($Q313="n/a",(IF($P313=AM$6,$X313*$F313,0)),$X313*$F313*(VLOOKUP($Q313,'Workforce distribution'!$C$8:$AD$30,AM$7,FALSE)))),0)</f>
        <v>0</v>
      </c>
      <c r="AN313" s="30">
        <f>_xlfn.IFNA(IF($O313="days",$Y313*(VLOOKUP($K313,'Bed parameters'!$A$9:$I$12,9,FALSE))*$F313*(VLOOKUP($Q313,'Workforce distribution'!$C$8:$AD$30,AN$7,FALSE)),IF($Q313="n/a",(IF($P313=AN$6,$X313*$F313,0)),$X313*$F313*(VLOOKUP($Q313,'Workforce distribution'!$C$8:$AD$30,AN$7,FALSE)))),0)</f>
        <v>0</v>
      </c>
      <c r="AO313" s="30">
        <f>_xlfn.IFNA(IF($O313="days",$Y313*(VLOOKUP($K313,'Bed parameters'!$A$9:$I$12,9,FALSE))*$F313*(VLOOKUP($Q313,'Workforce distribution'!$C$8:$AD$30,AO$7,FALSE)),IF($Q313="n/a",(IF($P313=AO$6,$X313*$F313,0)),$X313*$F313*(VLOOKUP($Q313,'Workforce distribution'!$C$8:$AD$30,AO$7,FALSE)))),0)</f>
        <v>0</v>
      </c>
      <c r="AP313" s="30">
        <f>_xlfn.IFNA(IF($O313="days",$Y313*(VLOOKUP($K313,'Bed parameters'!$A$9:$I$12,9,FALSE))*$F313*(VLOOKUP($Q313,'Workforce distribution'!$C$8:$AD$30,AP$7,FALSE)),IF($Q313="n/a",(IF($P313=AP$6,$X313*$F313,0)),$X313*$F313*(VLOOKUP($Q313,'Workforce distribution'!$C$8:$AD$30,AP$7,FALSE)))),0)</f>
        <v>0</v>
      </c>
      <c r="AQ313" s="30">
        <f>_xlfn.IFNA(IF($O313="days",$Y313*(VLOOKUP($K313,'Bed parameters'!$A$9:$I$12,9,FALSE))*$F313*(VLOOKUP($Q313,'Workforce distribution'!$C$8:$AD$30,AQ$7,FALSE)),IF($Q313="n/a",(IF($P313=AQ$6,$X313*$F313,0)),$X313*$F313*(VLOOKUP($Q313,'Workforce distribution'!$C$8:$AD$30,AQ$7,FALSE)))),0)</f>
        <v>0</v>
      </c>
      <c r="AR313" s="30">
        <f>_xlfn.IFNA(IF($O313="days",$Y313*(VLOOKUP($K313,'Bed parameters'!$A$9:$I$12,9,FALSE))*$F313*(VLOOKUP($Q313,'Workforce distribution'!$C$8:$AD$30,AR$7,FALSE)),IF($Q313="n/a",(IF($P313=AR$6,$X313*$F313,0)),$X313*$F313*(VLOOKUP($Q313,'Workforce distribution'!$C$8:$AD$30,AR$7,FALSE)))),0)</f>
        <v>0</v>
      </c>
      <c r="AS313" s="30">
        <f>_xlfn.IFNA(IF($O313="days",$Y313*(VLOOKUP($K313,'Bed parameters'!$A$9:$I$12,9,FALSE))*$F313*(VLOOKUP($Q313,'Workforce distribution'!$C$8:$AD$30,AS$7,FALSE)),IF($Q313="n/a",(IF($P313=AS$6,$X313*$F313,0)),$X313*$F313*(VLOOKUP($Q313,'Workforce distribution'!$C$8:$AD$30,AS$7,FALSE)))),0)</f>
        <v>0</v>
      </c>
      <c r="AT313" s="30">
        <f>_xlfn.IFNA(IF($O313="days",$Y313*(VLOOKUP($K313,'Bed parameters'!$A$9:$I$12,9,FALSE))*$F313*(VLOOKUP($Q313,'Workforce distribution'!$C$8:$AD$30,AT$7,FALSE)),IF($Q313="n/a",(IF($P313=AT$6,$X313*$F313,0)),$X313*$F313*(VLOOKUP($Q313,'Workforce distribution'!$C$8:$AD$30,AT$7,FALSE)))),0)</f>
        <v>0</v>
      </c>
      <c r="AU313" s="30">
        <f>_xlfn.IFNA(IF($O313="days",$Y313*(VLOOKUP($K313,'Bed parameters'!$A$9:$I$12,9,FALSE))*$F313*(VLOOKUP($Q313,'Workforce distribution'!$C$8:$AD$30,AU$7,FALSE)),IF($Q313="n/a",(IF($P313=AU$6,$X313*$F313,0)),$X313*$F313*(VLOOKUP($Q313,'Workforce distribution'!$C$8:$AD$30,AU$7,FALSE)))),0)</f>
        <v>0</v>
      </c>
      <c r="AV313" s="30">
        <f>_xlfn.IFNA(IF($O313="days",$Y313*(VLOOKUP($K313,'Bed parameters'!$A$9:$I$12,9,FALSE))*$F313*(VLOOKUP($Q313,'Workforce distribution'!$C$8:$AD$30,AV$7,FALSE)),IF($Q313="n/a",(IF($P313=AV$6,$X313*$F313,0)),$X313*$F313*(VLOOKUP($Q313,'Workforce distribution'!$C$8:$AD$30,AV$7,FALSE)))),0)</f>
        <v>0</v>
      </c>
      <c r="AW313" s="30">
        <f>_xlfn.IFNA(IF($O313="days",$Y313*(VLOOKUP($K313,'Bed parameters'!$A$9:$I$12,9,FALSE))*$F313*(VLOOKUP($Q313,'Workforce distribution'!$C$8:$AD$30,AW$7,FALSE)),IF($Q313="n/a",(IF($P313=AW$6,$X313*$F313,0)),$X313*$F313*(VLOOKUP($Q313,'Workforce distribution'!$C$8:$AD$30,AW$7,FALSE)))),0)</f>
        <v>0</v>
      </c>
      <c r="AX313" s="30">
        <f>_xlfn.IFNA(IF($O313="days",$Y313*(VLOOKUP($K313,'Bed parameters'!$A$9:$I$12,9,FALSE))*$F313*(VLOOKUP($Q313,'Workforce distribution'!$C$8:$AD$30,AX$7,FALSE)),IF($Q313="n/a",(IF($P313=AX$6,$X313*$F313,0)),$X313*$F313*(VLOOKUP($Q313,'Workforce distribution'!$C$8:$AD$30,AX$7,FALSE)))),0)</f>
        <v>0</v>
      </c>
      <c r="AY313" s="30">
        <f>_xlfn.IFNA(IF($O313="days",$Y313*(VLOOKUP($K313,'Bed parameters'!$A$9:$I$12,9,FALSE))*$F313*(VLOOKUP($Q313,'Workforce distribution'!$C$8:$AD$30,AY$7,FALSE)),IF($Q313="n/a",(IF($P313=AY$6,$X313*$F313,0)),$X313*$F313*(VLOOKUP($Q313,'Workforce distribution'!$C$8:$AD$30,AY$7,FALSE)))),0)</f>
        <v>0</v>
      </c>
      <c r="AZ313" s="30">
        <f>_xlfn.IFNA(IF($O313="days",$Y313*(VLOOKUP($K313,'Bed parameters'!$A$9:$I$12,9,FALSE))*$F313*(VLOOKUP($Q313,'Workforce distribution'!$C$8:$AD$30,AZ$7,FALSE)),IF($Q313="n/a",(IF($P313=AZ$6,$X313*$F313,0)),$X313*$F313*(VLOOKUP($Q313,'Workforce distribution'!$C$8:$AD$30,AZ$7,FALSE)))),0)</f>
        <v>0</v>
      </c>
      <c r="BA313" s="30">
        <f>_xlfn.IFNA(IF($O313="days",$Y313*(VLOOKUP($K313,'Bed parameters'!$A$9:$I$12,9,FALSE))*$F313*(VLOOKUP($Q313,'Workforce distribution'!$C$8:$AD$30,BA$7,FALSE)),IF($Q313="n/a",(IF($P313=BA$6,$X313*$F313,0)),$X313*$F313*(VLOOKUP($Q313,'Workforce distribution'!$C$8:$AD$30,BA$7,FALSE)))),0)</f>
        <v>0</v>
      </c>
      <c r="BB313" s="30">
        <f>_xlfn.IFNA(IF($O313="days",$Y313*(VLOOKUP($K313,'Bed parameters'!$A$9:$I$12,9,FALSE))*$F313*(VLOOKUP($Q313,'Workforce distribution'!$C$8:$AD$30,BB$7,FALSE)),IF($Q313="n/a",(IF($P313=BB$6,$X313*$F313,0)),$X313*$F313*(VLOOKUP($Q313,'Workforce distribution'!$C$8:$AD$30,BB$7,FALSE)))),0)</f>
        <v>0</v>
      </c>
      <c r="BC313" s="149">
        <f t="shared" si="41"/>
        <v>21.87409024415966</v>
      </c>
      <c r="BD313" s="288">
        <f>IF($Q313="n/a",(IF('Workforce hours'!D$30=0,0,(AB313/'Workforce hours'!D$30))),(IF(VLOOKUP($Q313,'Workforce hours'!$C$8:$AD$30,BD$7,FALSE)=0,0,(AB313/(VLOOKUP($Q313,'Workforce hours'!$C$8:$AD$30,BD$7,FALSE))))))</f>
        <v>0</v>
      </c>
      <c r="BE313" s="288">
        <f>IF($Q313="n/a",(IF('Workforce hours'!E$30=0,0,(AC313/'Workforce hours'!E$30))),(IF(VLOOKUP($Q313,'Workforce hours'!$C$8:$AD$30,BE$7,FALSE)=0,0,(AC313/(VLOOKUP($Q313,'Workforce hours'!$C$8:$AD$30,BE$7,FALSE))))))</f>
        <v>0</v>
      </c>
      <c r="BF313" s="288">
        <f>IF($Q313="n/a",(IF('Workforce hours'!F$30=0,0,(AD313/'Workforce hours'!F$30))),(IF(VLOOKUP($Q313,'Workforce hours'!$C$8:$AD$30,BF$7,FALSE)=0,0,(AD313/(VLOOKUP($Q313,'Workforce hours'!$C$8:$AD$30,BF$7,FALSE))))))</f>
        <v>0</v>
      </c>
      <c r="BG313" s="288">
        <f>IF($Q313="n/a",(IF('Workforce hours'!G$30=0,0,(AE313/'Workforce hours'!G$30))),(IF(VLOOKUP($Q313,'Workforce hours'!$C$8:$AD$30,BG$7,FALSE)=0,0,(AE313/(VLOOKUP($Q313,'Workforce hours'!$C$8:$AD$30,BG$7,FALSE))))))</f>
        <v>0</v>
      </c>
      <c r="BH313" s="288">
        <f>IF($Q313="n/a",(IF('Workforce hours'!H$30=0,0,(AF313/'Workforce hours'!H$30))),(IF(VLOOKUP($Q313,'Workforce hours'!$C$8:$AD$30,BH$7,FALSE)=0,0,(AF313/(VLOOKUP($Q313,'Workforce hours'!$C$8:$AD$30,BH$7,FALSE))))))</f>
        <v>0</v>
      </c>
      <c r="BI313" s="288">
        <f>IF($Q313="n/a",(IF('Workforce hours'!I$30=0,0,(AG313/'Workforce hours'!I$30))),(IF(VLOOKUP($Q313,'Workforce hours'!$C$8:$AD$30,BI$7,FALSE)=0,0,(AG313/(VLOOKUP($Q313,'Workforce hours'!$C$8:$AD$30,BI$7,FALSE))))))</f>
        <v>0</v>
      </c>
      <c r="BJ313" s="288">
        <f>IF($Q313="n/a",(IF('Workforce hours'!J$30=0,0,(AH313/'Workforce hours'!J$30))),(IF(VLOOKUP($Q313,'Workforce hours'!$C$8:$AD$30,BJ$7,FALSE)=0,0,(AH313/(VLOOKUP($Q313,'Workforce hours'!$C$8:$AD$30,BJ$7,FALSE))))))</f>
        <v>0</v>
      </c>
      <c r="BK313" s="288">
        <f>IF($Q313="n/a",(IF('Workforce hours'!K$30=0,0,(AI313/'Workforce hours'!K$30))),(IF(VLOOKUP($Q313,'Workforce hours'!$C$8:$AD$30,BK$7,FALSE)=0,0,(AI313/(VLOOKUP($Q313,'Workforce hours'!$C$8:$AD$30,BK$7,FALSE))))))</f>
        <v>0</v>
      </c>
      <c r="BL313" s="288">
        <f>IF($Q313="n/a",(IF('Workforce hours'!L$30=0,0,(AJ313/'Workforce hours'!L$30))),(IF(VLOOKUP($Q313,'Workforce hours'!$C$8:$AD$30,BL$7,FALSE)=0,0,(AJ313/(VLOOKUP($Q313,'Workforce hours'!$C$8:$AD$30,BL$7,FALSE))))))</f>
        <v>0</v>
      </c>
      <c r="BM313" s="288">
        <f>IF($Q313="n/a",(IF('Workforce hours'!M$30=0,0,(AK313/'Workforce hours'!M$30))),(IF(VLOOKUP($Q313,'Workforce hours'!$C$8:$AD$30,BM$7,FALSE)=0,0,(AK313/(VLOOKUP($Q313,'Workforce hours'!$C$8:$AD$30,BM$7,FALSE))))))</f>
        <v>21.87409024415966</v>
      </c>
      <c r="BN313" s="288">
        <f>IF($Q313="n/a",(IF('Workforce hours'!N$30=0,0,(AL313/'Workforce hours'!N$30))),(IF(VLOOKUP($Q313,'Workforce hours'!$C$8:$AD$30,BN$7,FALSE)=0,0,(AL313/(VLOOKUP($Q313,'Workforce hours'!$C$8:$AD$30,BN$7,FALSE))))))</f>
        <v>0</v>
      </c>
      <c r="BO313" s="288">
        <f>IF($Q313="n/a",(IF('Workforce hours'!O$30=0,0,(AM313/'Workforce hours'!O$30))),(IF(VLOOKUP($Q313,'Workforce hours'!$C$8:$AD$30,BO$7,FALSE)=0,0,(AM313/(VLOOKUP($Q313,'Workforce hours'!$C$8:$AD$30,BO$7,FALSE))))))</f>
        <v>0</v>
      </c>
      <c r="BP313" s="288">
        <f>IF($Q313="n/a",(IF('Workforce hours'!P$30=0,0,(AN313/'Workforce hours'!P$30))),(IF(VLOOKUP($Q313,'Workforce hours'!$C$8:$AD$30,BP$7,FALSE)=0,0,(AN313/(VLOOKUP($Q313,'Workforce hours'!$C$8:$AD$30,BP$7,FALSE))))))</f>
        <v>0</v>
      </c>
      <c r="BQ313" s="288">
        <f>IF($Q313="n/a",(IF('Workforce hours'!Q$30=0,0,(AO313/'Workforce hours'!Q$30))),(IF(VLOOKUP($Q313,'Workforce hours'!$C$8:$AD$30,BQ$7,FALSE)=0,0,(AO313/(VLOOKUP($Q313,'Workforce hours'!$C$8:$AD$30,BQ$7,FALSE))))))</f>
        <v>0</v>
      </c>
      <c r="BR313" s="288">
        <f>IF($Q313="n/a",(IF('Workforce hours'!R$30=0,0,(AP313/'Workforce hours'!R$30))),(IF(VLOOKUP($Q313,'Workforce hours'!$C$8:$AD$30,BR$7,FALSE)=0,0,(AP313/(VLOOKUP($Q313,'Workforce hours'!$C$8:$AD$30,BR$7,FALSE))))))</f>
        <v>0</v>
      </c>
      <c r="BS313" s="288">
        <f>IF($Q313="n/a",(IF('Workforce hours'!S$30=0,0,(AQ313/'Workforce hours'!S$30))),(IF(VLOOKUP($Q313,'Workforce hours'!$C$8:$AD$30,BS$7,FALSE)=0,0,(AQ313/(VLOOKUP($Q313,'Workforce hours'!$C$8:$AD$30,BS$7,FALSE))))))</f>
        <v>0</v>
      </c>
      <c r="BT313" s="288">
        <f>IF($Q313="n/a",(IF('Workforce hours'!T$30=0,0,(AR313/'Workforce hours'!T$30))),(IF(VLOOKUP($Q313,'Workforce hours'!$C$8:$AD$30,BT$7,FALSE)=0,0,(AR313/(VLOOKUP($Q313,'Workforce hours'!$C$8:$AD$30,BT$7,FALSE))))))</f>
        <v>0</v>
      </c>
      <c r="BU313" s="288">
        <f>IF($Q313="n/a",(IF('Workforce hours'!U$30=0,0,(AS313/'Workforce hours'!U$30))),(IF(VLOOKUP($Q313,'Workforce hours'!$C$8:$AD$30,BU$7,FALSE)=0,0,(AS313/(VLOOKUP($Q313,'Workforce hours'!$C$8:$AD$30,BU$7,FALSE))))))</f>
        <v>0</v>
      </c>
      <c r="BV313" s="288">
        <f>IF($Q313="n/a",(IF('Workforce hours'!V$30=0,0,(AT313/'Workforce hours'!V$30))),(IF(VLOOKUP($Q313,'Workforce hours'!$C$8:$AD$30,BV$7,FALSE)=0,0,(AT313/(VLOOKUP($Q313,'Workforce hours'!$C$8:$AD$30,BV$7,FALSE))))))</f>
        <v>0</v>
      </c>
      <c r="BW313" s="288">
        <f>IF($Q313="n/a",(IF('Workforce hours'!W$30=0,0,(AU313/'Workforce hours'!W$30))),(IF(VLOOKUP($Q313,'Workforce hours'!$C$8:$AD$30,BW$7,FALSE)=0,0,(AU313/(VLOOKUP($Q313,'Workforce hours'!$C$8:$AD$30,BW$7,FALSE))))))</f>
        <v>0</v>
      </c>
      <c r="BX313" s="288">
        <f>IF($Q313="n/a",(IF('Workforce hours'!X$30=0,0,(AV313/'Workforce hours'!X$30))),(IF(VLOOKUP($Q313,'Workforce hours'!$C$8:$AD$30,BX$7,FALSE)=0,0,(AV313/(VLOOKUP($Q313,'Workforce hours'!$C$8:$AD$30,BX$7,FALSE))))))</f>
        <v>0</v>
      </c>
      <c r="BY313" s="288">
        <f>IF($Q313="n/a",(IF('Workforce hours'!Y$30=0,0,(AW313/'Workforce hours'!Y$30))),(IF(VLOOKUP($Q313,'Workforce hours'!$C$8:$AD$30,BY$7,FALSE)=0,0,(AW313/(VLOOKUP($Q313,'Workforce hours'!$C$8:$AD$30,BY$7,FALSE))))))</f>
        <v>0</v>
      </c>
      <c r="BZ313" s="288">
        <f>IF($Q313="n/a",(IF('Workforce hours'!Z$30=0,0,(AX313/'Workforce hours'!Z$30))),(IF(VLOOKUP($Q313,'Workforce hours'!$C$8:$AD$30,BZ$7,FALSE)=0,0,(AX313/(VLOOKUP($Q313,'Workforce hours'!$C$8:$AD$30,BZ$7,FALSE))))))</f>
        <v>0</v>
      </c>
      <c r="CA313" s="288">
        <f>IF($Q313="n/a",(IF('Workforce hours'!AA$30=0,0,(AY313/'Workforce hours'!AA$30))),(IF(VLOOKUP($Q313,'Workforce hours'!$C$8:$AD$30,CA$7,FALSE)=0,0,(AY313/(VLOOKUP($Q313,'Workforce hours'!$C$8:$AD$30,CA$7,FALSE))))))</f>
        <v>0</v>
      </c>
      <c r="CB313" s="288">
        <f>IF($Q313="n/a",(IF('Workforce hours'!AB$30=0,0,(AZ313/'Workforce hours'!AB$30))),(IF(VLOOKUP($Q313,'Workforce hours'!$C$8:$AD$30,CB$7,FALSE)=0,0,(AZ313/(VLOOKUP($Q313,'Workforce hours'!$C$8:$AD$30,CB$7,FALSE))))))</f>
        <v>0</v>
      </c>
      <c r="CC313" s="288">
        <f>IF($Q313="n/a",(IF('Workforce hours'!AC$30=0,0,(BA313/'Workforce hours'!AC$30))),(IF(VLOOKUP($Q313,'Workforce hours'!$C$8:$AD$30,CC$7,FALSE)=0,0,(BA313/(VLOOKUP($Q313,'Workforce hours'!$C$8:$AD$30,CC$7,FALSE))))))</f>
        <v>0</v>
      </c>
      <c r="CD313" s="288">
        <f>IF($Q313="n/a",(IF('Workforce hours'!AD$30=0,0,(BB313/'Workforce hours'!AD$30))),(IF(VLOOKUP($Q313,'Workforce hours'!$C$8:$AD$30,CD$7,FALSE)=0,0,(BB313/(VLOOKUP($Q313,'Workforce hours'!$C$8:$AD$30,CD$7,FALSE))))))</f>
        <v>0</v>
      </c>
      <c r="CE313" s="289">
        <f t="shared" si="42"/>
        <v>0</v>
      </c>
      <c r="CF313" s="290">
        <f>BD313*'Workforce costs'!B$9*(1+'Workforce costs'!B$10)*(1+'Workforce costs'!B$11)</f>
        <v>0</v>
      </c>
      <c r="CG313" s="290">
        <f>BE313*'Workforce costs'!C$9*(1+'Workforce costs'!C$10)*(1+'Workforce costs'!C$11)</f>
        <v>0</v>
      </c>
      <c r="CH313" s="290">
        <f>BF313*'Workforce costs'!D$9*(1+'Workforce costs'!D$10)*(1+'Workforce costs'!D$11)</f>
        <v>0</v>
      </c>
      <c r="CI313" s="290">
        <f>BG313*'Workforce costs'!E$9*(1+'Workforce costs'!E$10)*(1+'Workforce costs'!E$11)</f>
        <v>0</v>
      </c>
      <c r="CJ313" s="290">
        <f>BH313*'Workforce costs'!F$9*(1+'Workforce costs'!F$10)*(1+'Workforce costs'!F$11)</f>
        <v>0</v>
      </c>
      <c r="CK313" s="290">
        <f>BI313*'Workforce costs'!G$9*(1+'Workforce costs'!G$10)*(1+'Workforce costs'!G$11)</f>
        <v>0</v>
      </c>
      <c r="CL313" s="290">
        <f>BJ313*'Workforce costs'!H$9*(1+'Workforce costs'!H$10)*(1+'Workforce costs'!H$11)</f>
        <v>0</v>
      </c>
      <c r="CM313" s="290">
        <f>BK313*'Workforce costs'!I$9*(1+'Workforce costs'!I$10)*(1+'Workforce costs'!I$11)</f>
        <v>0</v>
      </c>
      <c r="CN313" s="290">
        <f>BL313*'Workforce costs'!J$9*(1+'Workforce costs'!J$10)*(1+'Workforce costs'!J$11)</f>
        <v>0</v>
      </c>
      <c r="CO313" s="290">
        <f>BM313*'Workforce costs'!K$9*(1+'Workforce costs'!K$10)*(1+'Workforce costs'!K$11)</f>
        <v>0</v>
      </c>
      <c r="CP313" s="290">
        <f>BN313*'Workforce costs'!L$9*(1+'Workforce costs'!L$10)*(1+'Workforce costs'!L$11)</f>
        <v>0</v>
      </c>
      <c r="CQ313" s="290">
        <f>BO313*'Workforce costs'!M$9*(1+'Workforce costs'!M$10)*(1+'Workforce costs'!M$11)</f>
        <v>0</v>
      </c>
      <c r="CR313" s="290">
        <f>BP313*'Workforce costs'!N$9*(1+'Workforce costs'!N$10)*(1+'Workforce costs'!N$11)</f>
        <v>0</v>
      </c>
      <c r="CS313" s="290">
        <f>BQ313*'Workforce costs'!O$9*(1+'Workforce costs'!O$10)*(1+'Workforce costs'!O$11)</f>
        <v>0</v>
      </c>
      <c r="CT313" s="290">
        <f>BR313*'Workforce costs'!P$9*(1+'Workforce costs'!P$10)*(1+'Workforce costs'!P$11)</f>
        <v>0</v>
      </c>
      <c r="CU313" s="290">
        <f>BS313*'Workforce costs'!Q$9*(1+'Workforce costs'!Q$10)*(1+'Workforce costs'!Q$11)</f>
        <v>0</v>
      </c>
      <c r="CV313" s="290">
        <f>BT313*'Workforce costs'!R$9*(1+'Workforce costs'!R$10)*(1+'Workforce costs'!R$11)</f>
        <v>0</v>
      </c>
      <c r="CW313" s="290">
        <f>BU313*'Workforce costs'!S$9*(1+'Workforce costs'!S$10)*(1+'Workforce costs'!S$11)</f>
        <v>0</v>
      </c>
      <c r="CX313" s="290">
        <f>BV313*'Workforce costs'!T$9*(1+'Workforce costs'!T$10)*(1+'Workforce costs'!T$11)</f>
        <v>0</v>
      </c>
      <c r="CY313" s="290">
        <f>BW313*'Workforce costs'!U$9*(1+'Workforce costs'!U$10)*(1+'Workforce costs'!U$11)</f>
        <v>0</v>
      </c>
      <c r="CZ313" s="290">
        <f>BX313*'Workforce costs'!V$9*(1+'Workforce costs'!V$10)*(1+'Workforce costs'!V$11)</f>
        <v>0</v>
      </c>
      <c r="DA313" s="290">
        <f>BY313*'Workforce costs'!W$9*(1+'Workforce costs'!W$10)*(1+'Workforce costs'!W$11)</f>
        <v>0</v>
      </c>
      <c r="DB313" s="290">
        <f>BZ313*'Workforce costs'!X$9*(1+'Workforce costs'!X$10)*(1+'Workforce costs'!X$11)</f>
        <v>0</v>
      </c>
      <c r="DC313" s="290">
        <f>CA313*'Workforce costs'!Y$9*(1+'Workforce costs'!Y$10)*(1+'Workforce costs'!Y$11)</f>
        <v>0</v>
      </c>
      <c r="DD313" s="290">
        <f>CB313*'Workforce costs'!Z$9*(1+'Workforce costs'!Z$10)*(1+'Workforce costs'!Z$11)</f>
        <v>0</v>
      </c>
      <c r="DE313" s="290">
        <f>CC313*'Workforce costs'!AA$9*(1+'Workforce costs'!AA$10)*(1+'Workforce costs'!AA$11)</f>
        <v>0</v>
      </c>
      <c r="DF313" s="290">
        <f>CD313*'Workforce costs'!AB$9*(1+'Workforce costs'!AB$10)*(1+'Workforce costs'!AB$11)</f>
        <v>0</v>
      </c>
    </row>
    <row r="314" spans="1:110" x14ac:dyDescent="0.3">
      <c r="A314" s="2" t="str">
        <f>Outputs!$A$4</f>
        <v>Australia</v>
      </c>
      <c r="B314" s="2" t="str">
        <f t="shared" si="35"/>
        <v>Australia 25to64</v>
      </c>
      <c r="C314" s="30">
        <f>VLOOKUP($B314,Populations!$D$15:$H$1920,3,FALSE)</f>
        <v>13966174</v>
      </c>
      <c r="D314" s="255">
        <f>IF(OR($H314="General pop",$H314="Schools",$H314="Workplace",$H314="Skills Training",$H314="Digital Supports"),1,VLOOKUP($B314,Populations!$D$15:$H$1920,5,FALSE))</f>
        <v>1</v>
      </c>
      <c r="E314" s="88">
        <f>VLOOKUP(I314,Epidemiology!$C$10:$H$47,6,FALSE)</f>
        <v>300</v>
      </c>
      <c r="F314" s="102">
        <f>'Care profiles'!R315</f>
        <v>1</v>
      </c>
      <c r="G314" s="15" t="str">
        <f>'Care profiles'!A315</f>
        <v>25to64</v>
      </c>
      <c r="H314" s="15" t="str">
        <f>'Care profiles'!B315</f>
        <v>Attempts</v>
      </c>
      <c r="I314" s="15" t="str">
        <f>'Care profiles'!C315</f>
        <v>Attempts_25-64yrs</v>
      </c>
      <c r="J314" s="15" t="str">
        <f>'Care profiles'!D315</f>
        <v>Care profile</v>
      </c>
      <c r="K314" s="15" t="str">
        <f>'Care profiles'!E315</f>
        <v>Individual Suicide Prevention Support Services</v>
      </c>
      <c r="L314" s="104">
        <f>'Care profiles'!F315</f>
        <v>0.2</v>
      </c>
      <c r="M314" s="15">
        <f>'Care profiles'!G315</f>
        <v>6</v>
      </c>
      <c r="N314" s="15">
        <f>'Care profiles'!H315</f>
        <v>60</v>
      </c>
      <c r="O314" s="15" t="str">
        <f>'Care profiles'!I315</f>
        <v>min</v>
      </c>
      <c r="P314" s="15" t="str">
        <f>'Care profiles'!J315</f>
        <v>Peer Worker</v>
      </c>
      <c r="Q314" s="15" t="str">
        <f>'Care profiles'!K315</f>
        <v>n/a</v>
      </c>
      <c r="R314" s="15" t="str">
        <f>'Care profiles'!M315</f>
        <v>N</v>
      </c>
      <c r="S314" s="15" t="str">
        <f>'Care profiles'!O315</f>
        <v>N</v>
      </c>
      <c r="T314" s="15" t="str">
        <f>'Care profiles'!Q315</f>
        <v>Y</v>
      </c>
      <c r="U314" s="30">
        <f t="shared" si="36"/>
        <v>41898.521999999997</v>
      </c>
      <c r="V314" s="30">
        <f t="shared" si="37"/>
        <v>8379.7044000000005</v>
      </c>
      <c r="W314" s="30">
        <f>IF(M314="n/a",0,IF(O314="days",V314*M314*(1+(VLOOKUP(K314,'Bed parameters'!$A$9:$G$12,7,FALSE))),V314*M314))</f>
        <v>50278.2264</v>
      </c>
      <c r="X314" s="30">
        <f t="shared" si="38"/>
        <v>50278.2264</v>
      </c>
      <c r="Y314" s="30">
        <f t="shared" si="39"/>
        <v>0</v>
      </c>
      <c r="Z314" s="113">
        <f>_xlfn.IFNA(Y314/((VLOOKUP(K314,'Bed parameters'!$A$9:$G$12,3,FALSE))*(VLOOKUP(K314,'Bed parameters'!$A$9:$G$12,5,FALSE))),0)</f>
        <v>0</v>
      </c>
      <c r="AA314" s="30">
        <f t="shared" si="40"/>
        <v>50278.2264</v>
      </c>
      <c r="AB314" s="30">
        <f>_xlfn.IFNA(IF($O314="days",$Y314*(VLOOKUP($K314,'Bed parameters'!$A$9:$I$12,9,FALSE))*$F314*(VLOOKUP($Q314,'Workforce distribution'!$C$8:$AD$30,AB$7,FALSE)),IF($Q314="n/a",(IF($P314=AB$6,$X314*$F314,0)),$X314*$F314*(VLOOKUP($Q314,'Workforce distribution'!$C$8:$AD$30,AB$7,FALSE)))),0)</f>
        <v>0</v>
      </c>
      <c r="AC314" s="30">
        <f>_xlfn.IFNA(IF($O314="days",$Y314*(VLOOKUP($K314,'Bed parameters'!$A$9:$I$12,9,FALSE))*$F314*(VLOOKUP($Q314,'Workforce distribution'!$C$8:$AD$30,AC$7,FALSE)),IF($Q314="n/a",(IF($P314=AC$6,$X314*$F314,0)),$X314*$F314*(VLOOKUP($Q314,'Workforce distribution'!$C$8:$AD$30,AC$7,FALSE)))),0)</f>
        <v>0</v>
      </c>
      <c r="AD314" s="30">
        <f>_xlfn.IFNA(IF($O314="days",$Y314*(VLOOKUP($K314,'Bed parameters'!$A$9:$I$12,9,FALSE))*$F314*(VLOOKUP($Q314,'Workforce distribution'!$C$8:$AD$30,AD$7,FALSE)),IF($Q314="n/a",(IF($P314=AD$6,$X314*$F314,0)),$X314*$F314*(VLOOKUP($Q314,'Workforce distribution'!$C$8:$AD$30,AD$7,FALSE)))),0)</f>
        <v>0</v>
      </c>
      <c r="AE314" s="30">
        <f>_xlfn.IFNA(IF($O314="days",$Y314*(VLOOKUP($K314,'Bed parameters'!$A$9:$I$12,9,FALSE))*$F314*(VLOOKUP($Q314,'Workforce distribution'!$C$8:$AD$30,AE$7,FALSE)),IF($Q314="n/a",(IF($P314=AE$6,$X314*$F314,0)),$X314*$F314*(VLOOKUP($Q314,'Workforce distribution'!$C$8:$AD$30,AE$7,FALSE)))),0)</f>
        <v>50278.2264</v>
      </c>
      <c r="AF314" s="30">
        <f>_xlfn.IFNA(IF($O314="days",$Y314*(VLOOKUP($K314,'Bed parameters'!$A$9:$I$12,9,FALSE))*$F314*(VLOOKUP($Q314,'Workforce distribution'!$C$8:$AD$30,AF$7,FALSE)),IF($Q314="n/a",(IF($P314=AF$6,$X314*$F314,0)),$X314*$F314*(VLOOKUP($Q314,'Workforce distribution'!$C$8:$AD$30,AF$7,FALSE)))),0)</f>
        <v>0</v>
      </c>
      <c r="AG314" s="30">
        <f>_xlfn.IFNA(IF($O314="days",$Y314*(VLOOKUP($K314,'Bed parameters'!$A$9:$I$12,9,FALSE))*$F314*(VLOOKUP($Q314,'Workforce distribution'!$C$8:$AD$30,AG$7,FALSE)),IF($Q314="n/a",(IF($P314=AG$6,$X314*$F314,0)),$X314*$F314*(VLOOKUP($Q314,'Workforce distribution'!$C$8:$AD$30,AG$7,FALSE)))),0)</f>
        <v>0</v>
      </c>
      <c r="AH314" s="30">
        <f>_xlfn.IFNA(IF($O314="days",$Y314*(VLOOKUP($K314,'Bed parameters'!$A$9:$I$12,9,FALSE))*$F314*(VLOOKUP($Q314,'Workforce distribution'!$C$8:$AD$30,AH$7,FALSE)),IF($Q314="n/a",(IF($P314=AH$6,$X314*$F314,0)),$X314*$F314*(VLOOKUP($Q314,'Workforce distribution'!$C$8:$AD$30,AH$7,FALSE)))),0)</f>
        <v>0</v>
      </c>
      <c r="AI314" s="30">
        <f>_xlfn.IFNA(IF($O314="days",$Y314*(VLOOKUP($K314,'Bed parameters'!$A$9:$I$12,9,FALSE))*$F314*(VLOOKUP($Q314,'Workforce distribution'!$C$8:$AD$30,AI$7,FALSE)),IF($Q314="n/a",(IF($P314=AI$6,$X314*$F314,0)),$X314*$F314*(VLOOKUP($Q314,'Workforce distribution'!$C$8:$AD$30,AI$7,FALSE)))),0)</f>
        <v>0</v>
      </c>
      <c r="AJ314" s="30">
        <f>_xlfn.IFNA(IF($O314="days",$Y314*(VLOOKUP($K314,'Bed parameters'!$A$9:$I$12,9,FALSE))*$F314*(VLOOKUP($Q314,'Workforce distribution'!$C$8:$AD$30,AJ$7,FALSE)),IF($Q314="n/a",(IF($P314=AJ$6,$X314*$F314,0)),$X314*$F314*(VLOOKUP($Q314,'Workforce distribution'!$C$8:$AD$30,AJ$7,FALSE)))),0)</f>
        <v>0</v>
      </c>
      <c r="AK314" s="30">
        <f>_xlfn.IFNA(IF($O314="days",$Y314*(VLOOKUP($K314,'Bed parameters'!$A$9:$I$12,9,FALSE))*$F314*(VLOOKUP($Q314,'Workforce distribution'!$C$8:$AD$30,AK$7,FALSE)),IF($Q314="n/a",(IF($P314=AK$6,$X314*$F314,0)),$X314*$F314*(VLOOKUP($Q314,'Workforce distribution'!$C$8:$AD$30,AK$7,FALSE)))),0)</f>
        <v>0</v>
      </c>
      <c r="AL314" s="30">
        <f>_xlfn.IFNA(IF($O314="days",$Y314*(VLOOKUP($K314,'Bed parameters'!$A$9:$I$12,9,FALSE))*$F314*(VLOOKUP($Q314,'Workforce distribution'!$C$8:$AD$30,AL$7,FALSE)),IF($Q314="n/a",(IF($P314=AL$6,$X314*$F314,0)),$X314*$F314*(VLOOKUP($Q314,'Workforce distribution'!$C$8:$AD$30,AL$7,FALSE)))),0)</f>
        <v>0</v>
      </c>
      <c r="AM314" s="30">
        <f>_xlfn.IFNA(IF($O314="days",$Y314*(VLOOKUP($K314,'Bed parameters'!$A$9:$I$12,9,FALSE))*$F314*(VLOOKUP($Q314,'Workforce distribution'!$C$8:$AD$30,AM$7,FALSE)),IF($Q314="n/a",(IF($P314=AM$6,$X314*$F314,0)),$X314*$F314*(VLOOKUP($Q314,'Workforce distribution'!$C$8:$AD$30,AM$7,FALSE)))),0)</f>
        <v>0</v>
      </c>
      <c r="AN314" s="30">
        <f>_xlfn.IFNA(IF($O314="days",$Y314*(VLOOKUP($K314,'Bed parameters'!$A$9:$I$12,9,FALSE))*$F314*(VLOOKUP($Q314,'Workforce distribution'!$C$8:$AD$30,AN$7,FALSE)),IF($Q314="n/a",(IF($P314=AN$6,$X314*$F314,0)),$X314*$F314*(VLOOKUP($Q314,'Workforce distribution'!$C$8:$AD$30,AN$7,FALSE)))),0)</f>
        <v>0</v>
      </c>
      <c r="AO314" s="30">
        <f>_xlfn.IFNA(IF($O314="days",$Y314*(VLOOKUP($K314,'Bed parameters'!$A$9:$I$12,9,FALSE))*$F314*(VLOOKUP($Q314,'Workforce distribution'!$C$8:$AD$30,AO$7,FALSE)),IF($Q314="n/a",(IF($P314=AO$6,$X314*$F314,0)),$X314*$F314*(VLOOKUP($Q314,'Workforce distribution'!$C$8:$AD$30,AO$7,FALSE)))),0)</f>
        <v>0</v>
      </c>
      <c r="AP314" s="30">
        <f>_xlfn.IFNA(IF($O314="days",$Y314*(VLOOKUP($K314,'Bed parameters'!$A$9:$I$12,9,FALSE))*$F314*(VLOOKUP($Q314,'Workforce distribution'!$C$8:$AD$30,AP$7,FALSE)),IF($Q314="n/a",(IF($P314=AP$6,$X314*$F314,0)),$X314*$F314*(VLOOKUP($Q314,'Workforce distribution'!$C$8:$AD$30,AP$7,FALSE)))),0)</f>
        <v>0</v>
      </c>
      <c r="AQ314" s="30">
        <f>_xlfn.IFNA(IF($O314="days",$Y314*(VLOOKUP($K314,'Bed parameters'!$A$9:$I$12,9,FALSE))*$F314*(VLOOKUP($Q314,'Workforce distribution'!$C$8:$AD$30,AQ$7,FALSE)),IF($Q314="n/a",(IF($P314=AQ$6,$X314*$F314,0)),$X314*$F314*(VLOOKUP($Q314,'Workforce distribution'!$C$8:$AD$30,AQ$7,FALSE)))),0)</f>
        <v>0</v>
      </c>
      <c r="AR314" s="30">
        <f>_xlfn.IFNA(IF($O314="days",$Y314*(VLOOKUP($K314,'Bed parameters'!$A$9:$I$12,9,FALSE))*$F314*(VLOOKUP($Q314,'Workforce distribution'!$C$8:$AD$30,AR$7,FALSE)),IF($Q314="n/a",(IF($P314=AR$6,$X314*$F314,0)),$X314*$F314*(VLOOKUP($Q314,'Workforce distribution'!$C$8:$AD$30,AR$7,FALSE)))),0)</f>
        <v>0</v>
      </c>
      <c r="AS314" s="30">
        <f>_xlfn.IFNA(IF($O314="days",$Y314*(VLOOKUP($K314,'Bed parameters'!$A$9:$I$12,9,FALSE))*$F314*(VLOOKUP($Q314,'Workforce distribution'!$C$8:$AD$30,AS$7,FALSE)),IF($Q314="n/a",(IF($P314=AS$6,$X314*$F314,0)),$X314*$F314*(VLOOKUP($Q314,'Workforce distribution'!$C$8:$AD$30,AS$7,FALSE)))),0)</f>
        <v>0</v>
      </c>
      <c r="AT314" s="30">
        <f>_xlfn.IFNA(IF($O314="days",$Y314*(VLOOKUP($K314,'Bed parameters'!$A$9:$I$12,9,FALSE))*$F314*(VLOOKUP($Q314,'Workforce distribution'!$C$8:$AD$30,AT$7,FALSE)),IF($Q314="n/a",(IF($P314=AT$6,$X314*$F314,0)),$X314*$F314*(VLOOKUP($Q314,'Workforce distribution'!$C$8:$AD$30,AT$7,FALSE)))),0)</f>
        <v>0</v>
      </c>
      <c r="AU314" s="30">
        <f>_xlfn.IFNA(IF($O314="days",$Y314*(VLOOKUP($K314,'Bed parameters'!$A$9:$I$12,9,FALSE))*$F314*(VLOOKUP($Q314,'Workforce distribution'!$C$8:$AD$30,AU$7,FALSE)),IF($Q314="n/a",(IF($P314=AU$6,$X314*$F314,0)),$X314*$F314*(VLOOKUP($Q314,'Workforce distribution'!$C$8:$AD$30,AU$7,FALSE)))),0)</f>
        <v>0</v>
      </c>
      <c r="AV314" s="30">
        <f>_xlfn.IFNA(IF($O314="days",$Y314*(VLOOKUP($K314,'Bed parameters'!$A$9:$I$12,9,FALSE))*$F314*(VLOOKUP($Q314,'Workforce distribution'!$C$8:$AD$30,AV$7,FALSE)),IF($Q314="n/a",(IF($P314=AV$6,$X314*$F314,0)),$X314*$F314*(VLOOKUP($Q314,'Workforce distribution'!$C$8:$AD$30,AV$7,FALSE)))),0)</f>
        <v>0</v>
      </c>
      <c r="AW314" s="30">
        <f>_xlfn.IFNA(IF($O314="days",$Y314*(VLOOKUP($K314,'Bed parameters'!$A$9:$I$12,9,FALSE))*$F314*(VLOOKUP($Q314,'Workforce distribution'!$C$8:$AD$30,AW$7,FALSE)),IF($Q314="n/a",(IF($P314=AW$6,$X314*$F314,0)),$X314*$F314*(VLOOKUP($Q314,'Workforce distribution'!$C$8:$AD$30,AW$7,FALSE)))),0)</f>
        <v>0</v>
      </c>
      <c r="AX314" s="30">
        <f>_xlfn.IFNA(IF($O314="days",$Y314*(VLOOKUP($K314,'Bed parameters'!$A$9:$I$12,9,FALSE))*$F314*(VLOOKUP($Q314,'Workforce distribution'!$C$8:$AD$30,AX$7,FALSE)),IF($Q314="n/a",(IF($P314=AX$6,$X314*$F314,0)),$X314*$F314*(VLOOKUP($Q314,'Workforce distribution'!$C$8:$AD$30,AX$7,FALSE)))),0)</f>
        <v>0</v>
      </c>
      <c r="AY314" s="30">
        <f>_xlfn.IFNA(IF($O314="days",$Y314*(VLOOKUP($K314,'Bed parameters'!$A$9:$I$12,9,FALSE))*$F314*(VLOOKUP($Q314,'Workforce distribution'!$C$8:$AD$30,AY$7,FALSE)),IF($Q314="n/a",(IF($P314=AY$6,$X314*$F314,0)),$X314*$F314*(VLOOKUP($Q314,'Workforce distribution'!$C$8:$AD$30,AY$7,FALSE)))),0)</f>
        <v>0</v>
      </c>
      <c r="AZ314" s="30">
        <f>_xlfn.IFNA(IF($O314="days",$Y314*(VLOOKUP($K314,'Bed parameters'!$A$9:$I$12,9,FALSE))*$F314*(VLOOKUP($Q314,'Workforce distribution'!$C$8:$AD$30,AZ$7,FALSE)),IF($Q314="n/a",(IF($P314=AZ$6,$X314*$F314,0)),$X314*$F314*(VLOOKUP($Q314,'Workforce distribution'!$C$8:$AD$30,AZ$7,FALSE)))),0)</f>
        <v>0</v>
      </c>
      <c r="BA314" s="30">
        <f>_xlfn.IFNA(IF($O314="days",$Y314*(VLOOKUP($K314,'Bed parameters'!$A$9:$I$12,9,FALSE))*$F314*(VLOOKUP($Q314,'Workforce distribution'!$C$8:$AD$30,BA$7,FALSE)),IF($Q314="n/a",(IF($P314=BA$6,$X314*$F314,0)),$X314*$F314*(VLOOKUP($Q314,'Workforce distribution'!$C$8:$AD$30,BA$7,FALSE)))),0)</f>
        <v>0</v>
      </c>
      <c r="BB314" s="30">
        <f>_xlfn.IFNA(IF($O314="days",$Y314*(VLOOKUP($K314,'Bed parameters'!$A$9:$I$12,9,FALSE))*$F314*(VLOOKUP($Q314,'Workforce distribution'!$C$8:$AD$30,BB$7,FALSE)),IF($Q314="n/a",(IF($P314=BB$6,$X314*$F314,0)),$X314*$F314*(VLOOKUP($Q314,'Workforce distribution'!$C$8:$AD$30,BB$7,FALSE)))),0)</f>
        <v>0</v>
      </c>
      <c r="BC314" s="149">
        <f t="shared" si="41"/>
        <v>43.748180488319321</v>
      </c>
      <c r="BD314" s="288">
        <f>IF($Q314="n/a",(IF('Workforce hours'!D$30=0,0,(AB314/'Workforce hours'!D$30))),(IF(VLOOKUP($Q314,'Workforce hours'!$C$8:$AD$30,BD$7,FALSE)=0,0,(AB314/(VLOOKUP($Q314,'Workforce hours'!$C$8:$AD$30,BD$7,FALSE))))))</f>
        <v>0</v>
      </c>
      <c r="BE314" s="288">
        <f>IF($Q314="n/a",(IF('Workforce hours'!E$30=0,0,(AC314/'Workforce hours'!E$30))),(IF(VLOOKUP($Q314,'Workforce hours'!$C$8:$AD$30,BE$7,FALSE)=0,0,(AC314/(VLOOKUP($Q314,'Workforce hours'!$C$8:$AD$30,BE$7,FALSE))))))</f>
        <v>0</v>
      </c>
      <c r="BF314" s="288">
        <f>IF($Q314="n/a",(IF('Workforce hours'!F$30=0,0,(AD314/'Workforce hours'!F$30))),(IF(VLOOKUP($Q314,'Workforce hours'!$C$8:$AD$30,BF$7,FALSE)=0,0,(AD314/(VLOOKUP($Q314,'Workforce hours'!$C$8:$AD$30,BF$7,FALSE))))))</f>
        <v>0</v>
      </c>
      <c r="BG314" s="288">
        <f>IF($Q314="n/a",(IF('Workforce hours'!G$30=0,0,(AE314/'Workforce hours'!G$30))),(IF(VLOOKUP($Q314,'Workforce hours'!$C$8:$AD$30,BG$7,FALSE)=0,0,(AE314/(VLOOKUP($Q314,'Workforce hours'!$C$8:$AD$30,BG$7,FALSE))))))</f>
        <v>43.748180488319321</v>
      </c>
      <c r="BH314" s="288">
        <f>IF($Q314="n/a",(IF('Workforce hours'!H$30=0,0,(AF314/'Workforce hours'!H$30))),(IF(VLOOKUP($Q314,'Workforce hours'!$C$8:$AD$30,BH$7,FALSE)=0,0,(AF314/(VLOOKUP($Q314,'Workforce hours'!$C$8:$AD$30,BH$7,FALSE))))))</f>
        <v>0</v>
      </c>
      <c r="BI314" s="288">
        <f>IF($Q314="n/a",(IF('Workforce hours'!I$30=0,0,(AG314/'Workforce hours'!I$30))),(IF(VLOOKUP($Q314,'Workforce hours'!$C$8:$AD$30,BI$7,FALSE)=0,0,(AG314/(VLOOKUP($Q314,'Workforce hours'!$C$8:$AD$30,BI$7,FALSE))))))</f>
        <v>0</v>
      </c>
      <c r="BJ314" s="288">
        <f>IF($Q314="n/a",(IF('Workforce hours'!J$30=0,0,(AH314/'Workforce hours'!J$30))),(IF(VLOOKUP($Q314,'Workforce hours'!$C$8:$AD$30,BJ$7,FALSE)=0,0,(AH314/(VLOOKUP($Q314,'Workforce hours'!$C$8:$AD$30,BJ$7,FALSE))))))</f>
        <v>0</v>
      </c>
      <c r="BK314" s="288">
        <f>IF($Q314="n/a",(IF('Workforce hours'!K$30=0,0,(AI314/'Workforce hours'!K$30))),(IF(VLOOKUP($Q314,'Workforce hours'!$C$8:$AD$30,BK$7,FALSE)=0,0,(AI314/(VLOOKUP($Q314,'Workforce hours'!$C$8:$AD$30,BK$7,FALSE))))))</f>
        <v>0</v>
      </c>
      <c r="BL314" s="288">
        <f>IF($Q314="n/a",(IF('Workforce hours'!L$30=0,0,(AJ314/'Workforce hours'!L$30))),(IF(VLOOKUP($Q314,'Workforce hours'!$C$8:$AD$30,BL$7,FALSE)=0,0,(AJ314/(VLOOKUP($Q314,'Workforce hours'!$C$8:$AD$30,BL$7,FALSE))))))</f>
        <v>0</v>
      </c>
      <c r="BM314" s="288">
        <f>IF($Q314="n/a",(IF('Workforce hours'!M$30=0,0,(AK314/'Workforce hours'!M$30))),(IF(VLOOKUP($Q314,'Workforce hours'!$C$8:$AD$30,BM$7,FALSE)=0,0,(AK314/(VLOOKUP($Q314,'Workforce hours'!$C$8:$AD$30,BM$7,FALSE))))))</f>
        <v>0</v>
      </c>
      <c r="BN314" s="288">
        <f>IF($Q314="n/a",(IF('Workforce hours'!N$30=0,0,(AL314/'Workforce hours'!N$30))),(IF(VLOOKUP($Q314,'Workforce hours'!$C$8:$AD$30,BN$7,FALSE)=0,0,(AL314/(VLOOKUP($Q314,'Workforce hours'!$C$8:$AD$30,BN$7,FALSE))))))</f>
        <v>0</v>
      </c>
      <c r="BO314" s="288">
        <f>IF($Q314="n/a",(IF('Workforce hours'!O$30=0,0,(AM314/'Workforce hours'!O$30))),(IF(VLOOKUP($Q314,'Workforce hours'!$C$8:$AD$30,BO$7,FALSE)=0,0,(AM314/(VLOOKUP($Q314,'Workforce hours'!$C$8:$AD$30,BO$7,FALSE))))))</f>
        <v>0</v>
      </c>
      <c r="BP314" s="288">
        <f>IF($Q314="n/a",(IF('Workforce hours'!P$30=0,0,(AN314/'Workforce hours'!P$30))),(IF(VLOOKUP($Q314,'Workforce hours'!$C$8:$AD$30,BP$7,FALSE)=0,0,(AN314/(VLOOKUP($Q314,'Workforce hours'!$C$8:$AD$30,BP$7,FALSE))))))</f>
        <v>0</v>
      </c>
      <c r="BQ314" s="288">
        <f>IF($Q314="n/a",(IF('Workforce hours'!Q$30=0,0,(AO314/'Workforce hours'!Q$30))),(IF(VLOOKUP($Q314,'Workforce hours'!$C$8:$AD$30,BQ$7,FALSE)=0,0,(AO314/(VLOOKUP($Q314,'Workforce hours'!$C$8:$AD$30,BQ$7,FALSE))))))</f>
        <v>0</v>
      </c>
      <c r="BR314" s="288">
        <f>IF($Q314="n/a",(IF('Workforce hours'!R$30=0,0,(AP314/'Workforce hours'!R$30))),(IF(VLOOKUP($Q314,'Workforce hours'!$C$8:$AD$30,BR$7,FALSE)=0,0,(AP314/(VLOOKUP($Q314,'Workforce hours'!$C$8:$AD$30,BR$7,FALSE))))))</f>
        <v>0</v>
      </c>
      <c r="BS314" s="288">
        <f>IF($Q314="n/a",(IF('Workforce hours'!S$30=0,0,(AQ314/'Workforce hours'!S$30))),(IF(VLOOKUP($Q314,'Workforce hours'!$C$8:$AD$30,BS$7,FALSE)=0,0,(AQ314/(VLOOKUP($Q314,'Workforce hours'!$C$8:$AD$30,BS$7,FALSE))))))</f>
        <v>0</v>
      </c>
      <c r="BT314" s="288">
        <f>IF($Q314="n/a",(IF('Workforce hours'!T$30=0,0,(AR314/'Workforce hours'!T$30))),(IF(VLOOKUP($Q314,'Workforce hours'!$C$8:$AD$30,BT$7,FALSE)=0,0,(AR314/(VLOOKUP($Q314,'Workforce hours'!$C$8:$AD$30,BT$7,FALSE))))))</f>
        <v>0</v>
      </c>
      <c r="BU314" s="288">
        <f>IF($Q314="n/a",(IF('Workforce hours'!U$30=0,0,(AS314/'Workforce hours'!U$30))),(IF(VLOOKUP($Q314,'Workforce hours'!$C$8:$AD$30,BU$7,FALSE)=0,0,(AS314/(VLOOKUP($Q314,'Workforce hours'!$C$8:$AD$30,BU$7,FALSE))))))</f>
        <v>0</v>
      </c>
      <c r="BV314" s="288">
        <f>IF($Q314="n/a",(IF('Workforce hours'!V$30=0,0,(AT314/'Workforce hours'!V$30))),(IF(VLOOKUP($Q314,'Workforce hours'!$C$8:$AD$30,BV$7,FALSE)=0,0,(AT314/(VLOOKUP($Q314,'Workforce hours'!$C$8:$AD$30,BV$7,FALSE))))))</f>
        <v>0</v>
      </c>
      <c r="BW314" s="288">
        <f>IF($Q314="n/a",(IF('Workforce hours'!W$30=0,0,(AU314/'Workforce hours'!W$30))),(IF(VLOOKUP($Q314,'Workforce hours'!$C$8:$AD$30,BW$7,FALSE)=0,0,(AU314/(VLOOKUP($Q314,'Workforce hours'!$C$8:$AD$30,BW$7,FALSE))))))</f>
        <v>0</v>
      </c>
      <c r="BX314" s="288">
        <f>IF($Q314="n/a",(IF('Workforce hours'!X$30=0,0,(AV314/'Workforce hours'!X$30))),(IF(VLOOKUP($Q314,'Workforce hours'!$C$8:$AD$30,BX$7,FALSE)=0,0,(AV314/(VLOOKUP($Q314,'Workforce hours'!$C$8:$AD$30,BX$7,FALSE))))))</f>
        <v>0</v>
      </c>
      <c r="BY314" s="288">
        <f>IF($Q314="n/a",(IF('Workforce hours'!Y$30=0,0,(AW314/'Workforce hours'!Y$30))),(IF(VLOOKUP($Q314,'Workforce hours'!$C$8:$AD$30,BY$7,FALSE)=0,0,(AW314/(VLOOKUP($Q314,'Workforce hours'!$C$8:$AD$30,BY$7,FALSE))))))</f>
        <v>0</v>
      </c>
      <c r="BZ314" s="288">
        <f>IF($Q314="n/a",(IF('Workforce hours'!Z$30=0,0,(AX314/'Workforce hours'!Z$30))),(IF(VLOOKUP($Q314,'Workforce hours'!$C$8:$AD$30,BZ$7,FALSE)=0,0,(AX314/(VLOOKUP($Q314,'Workforce hours'!$C$8:$AD$30,BZ$7,FALSE))))))</f>
        <v>0</v>
      </c>
      <c r="CA314" s="288">
        <f>IF($Q314="n/a",(IF('Workforce hours'!AA$30=0,0,(AY314/'Workforce hours'!AA$30))),(IF(VLOOKUP($Q314,'Workforce hours'!$C$8:$AD$30,CA$7,FALSE)=0,0,(AY314/(VLOOKUP($Q314,'Workforce hours'!$C$8:$AD$30,CA$7,FALSE))))))</f>
        <v>0</v>
      </c>
      <c r="CB314" s="288">
        <f>IF($Q314="n/a",(IF('Workforce hours'!AB$30=0,0,(AZ314/'Workforce hours'!AB$30))),(IF(VLOOKUP($Q314,'Workforce hours'!$C$8:$AD$30,CB$7,FALSE)=0,0,(AZ314/(VLOOKUP($Q314,'Workforce hours'!$C$8:$AD$30,CB$7,FALSE))))))</f>
        <v>0</v>
      </c>
      <c r="CC314" s="288">
        <f>IF($Q314="n/a",(IF('Workforce hours'!AC$30=0,0,(BA314/'Workforce hours'!AC$30))),(IF(VLOOKUP($Q314,'Workforce hours'!$C$8:$AD$30,CC$7,FALSE)=0,0,(BA314/(VLOOKUP($Q314,'Workforce hours'!$C$8:$AD$30,CC$7,FALSE))))))</f>
        <v>0</v>
      </c>
      <c r="CD314" s="288">
        <f>IF($Q314="n/a",(IF('Workforce hours'!AD$30=0,0,(BB314/'Workforce hours'!AD$30))),(IF(VLOOKUP($Q314,'Workforce hours'!$C$8:$AD$30,CD$7,FALSE)=0,0,(BB314/(VLOOKUP($Q314,'Workforce hours'!$C$8:$AD$30,CD$7,FALSE))))))</f>
        <v>0</v>
      </c>
      <c r="CE314" s="289">
        <f t="shared" si="42"/>
        <v>0</v>
      </c>
      <c r="CF314" s="290">
        <f>BD314*'Workforce costs'!B$9*(1+'Workforce costs'!B$10)*(1+'Workforce costs'!B$11)</f>
        <v>0</v>
      </c>
      <c r="CG314" s="290">
        <f>BE314*'Workforce costs'!C$9*(1+'Workforce costs'!C$10)*(1+'Workforce costs'!C$11)</f>
        <v>0</v>
      </c>
      <c r="CH314" s="290">
        <f>BF314*'Workforce costs'!D$9*(1+'Workforce costs'!D$10)*(1+'Workforce costs'!D$11)</f>
        <v>0</v>
      </c>
      <c r="CI314" s="290">
        <f>BG314*'Workforce costs'!E$9*(1+'Workforce costs'!E$10)*(1+'Workforce costs'!E$11)</f>
        <v>0</v>
      </c>
      <c r="CJ314" s="290">
        <f>BH314*'Workforce costs'!F$9*(1+'Workforce costs'!F$10)*(1+'Workforce costs'!F$11)</f>
        <v>0</v>
      </c>
      <c r="CK314" s="290">
        <f>BI314*'Workforce costs'!G$9*(1+'Workforce costs'!G$10)*(1+'Workforce costs'!G$11)</f>
        <v>0</v>
      </c>
      <c r="CL314" s="290">
        <f>BJ314*'Workforce costs'!H$9*(1+'Workforce costs'!H$10)*(1+'Workforce costs'!H$11)</f>
        <v>0</v>
      </c>
      <c r="CM314" s="290">
        <f>BK314*'Workforce costs'!I$9*(1+'Workforce costs'!I$10)*(1+'Workforce costs'!I$11)</f>
        <v>0</v>
      </c>
      <c r="CN314" s="290">
        <f>BL314*'Workforce costs'!J$9*(1+'Workforce costs'!J$10)*(1+'Workforce costs'!J$11)</f>
        <v>0</v>
      </c>
      <c r="CO314" s="290">
        <f>BM314*'Workforce costs'!K$9*(1+'Workforce costs'!K$10)*(1+'Workforce costs'!K$11)</f>
        <v>0</v>
      </c>
      <c r="CP314" s="290">
        <f>BN314*'Workforce costs'!L$9*(1+'Workforce costs'!L$10)*(1+'Workforce costs'!L$11)</f>
        <v>0</v>
      </c>
      <c r="CQ314" s="290">
        <f>BO314*'Workforce costs'!M$9*(1+'Workforce costs'!M$10)*(1+'Workforce costs'!M$11)</f>
        <v>0</v>
      </c>
      <c r="CR314" s="290">
        <f>BP314*'Workforce costs'!N$9*(1+'Workforce costs'!N$10)*(1+'Workforce costs'!N$11)</f>
        <v>0</v>
      </c>
      <c r="CS314" s="290">
        <f>BQ314*'Workforce costs'!O$9*(1+'Workforce costs'!O$10)*(1+'Workforce costs'!O$11)</f>
        <v>0</v>
      </c>
      <c r="CT314" s="290">
        <f>BR314*'Workforce costs'!P$9*(1+'Workforce costs'!P$10)*(1+'Workforce costs'!P$11)</f>
        <v>0</v>
      </c>
      <c r="CU314" s="290">
        <f>BS314*'Workforce costs'!Q$9*(1+'Workforce costs'!Q$10)*(1+'Workforce costs'!Q$11)</f>
        <v>0</v>
      </c>
      <c r="CV314" s="290">
        <f>BT314*'Workforce costs'!R$9*(1+'Workforce costs'!R$10)*(1+'Workforce costs'!R$11)</f>
        <v>0</v>
      </c>
      <c r="CW314" s="290">
        <f>BU314*'Workforce costs'!S$9*(1+'Workforce costs'!S$10)*(1+'Workforce costs'!S$11)</f>
        <v>0</v>
      </c>
      <c r="CX314" s="290">
        <f>BV314*'Workforce costs'!T$9*(1+'Workforce costs'!T$10)*(1+'Workforce costs'!T$11)</f>
        <v>0</v>
      </c>
      <c r="CY314" s="290">
        <f>BW314*'Workforce costs'!U$9*(1+'Workforce costs'!U$10)*(1+'Workforce costs'!U$11)</f>
        <v>0</v>
      </c>
      <c r="CZ314" s="290">
        <f>BX314*'Workforce costs'!V$9*(1+'Workforce costs'!V$10)*(1+'Workforce costs'!V$11)</f>
        <v>0</v>
      </c>
      <c r="DA314" s="290">
        <f>BY314*'Workforce costs'!W$9*(1+'Workforce costs'!W$10)*(1+'Workforce costs'!W$11)</f>
        <v>0</v>
      </c>
      <c r="DB314" s="290">
        <f>BZ314*'Workforce costs'!X$9*(1+'Workforce costs'!X$10)*(1+'Workforce costs'!X$11)</f>
        <v>0</v>
      </c>
      <c r="DC314" s="290">
        <f>CA314*'Workforce costs'!Y$9*(1+'Workforce costs'!Y$10)*(1+'Workforce costs'!Y$11)</f>
        <v>0</v>
      </c>
      <c r="DD314" s="290">
        <f>CB314*'Workforce costs'!Z$9*(1+'Workforce costs'!Z$10)*(1+'Workforce costs'!Z$11)</f>
        <v>0</v>
      </c>
      <c r="DE314" s="290">
        <f>CC314*'Workforce costs'!AA$9*(1+'Workforce costs'!AA$10)*(1+'Workforce costs'!AA$11)</f>
        <v>0</v>
      </c>
      <c r="DF314" s="290">
        <f>CD314*'Workforce costs'!AB$9*(1+'Workforce costs'!AB$10)*(1+'Workforce costs'!AB$11)</f>
        <v>0</v>
      </c>
    </row>
    <row r="315" spans="1:110" x14ac:dyDescent="0.3">
      <c r="A315" s="2" t="str">
        <f>Outputs!$A$4</f>
        <v>Australia</v>
      </c>
      <c r="B315" s="2" t="str">
        <f t="shared" si="35"/>
        <v>Australia 25to64</v>
      </c>
      <c r="C315" s="30">
        <f>VLOOKUP($B315,Populations!$D$15:$H$1920,3,FALSE)</f>
        <v>13966174</v>
      </c>
      <c r="D315" s="255">
        <f>IF(OR($H315="General pop",$H315="Schools",$H315="Workplace",$H315="Skills Training",$H315="Digital Supports"),1,VLOOKUP($B315,Populations!$D$15:$H$1920,5,FALSE))</f>
        <v>1</v>
      </c>
      <c r="E315" s="88">
        <f>VLOOKUP(I315,Epidemiology!$C$10:$H$47,6,FALSE)</f>
        <v>300</v>
      </c>
      <c r="F315" s="102">
        <f>'Care profiles'!R316</f>
        <v>0.2</v>
      </c>
      <c r="G315" s="15" t="str">
        <f>'Care profiles'!A316</f>
        <v>25to64</v>
      </c>
      <c r="H315" s="15" t="str">
        <f>'Care profiles'!B316</f>
        <v>Attempts</v>
      </c>
      <c r="I315" s="15" t="str">
        <f>'Care profiles'!C316</f>
        <v>Attempts_25-64yrs</v>
      </c>
      <c r="J315" s="15" t="str">
        <f>'Care profiles'!D316</f>
        <v>Care profile</v>
      </c>
      <c r="K315" s="15" t="str">
        <f>'Care profiles'!E316</f>
        <v>Group Suicide Prevention Support Services</v>
      </c>
      <c r="L315" s="104">
        <f>'Care profiles'!F316</f>
        <v>0.2</v>
      </c>
      <c r="M315" s="15">
        <f>'Care profiles'!G316</f>
        <v>10</v>
      </c>
      <c r="N315" s="15">
        <f>'Care profiles'!H316</f>
        <v>60</v>
      </c>
      <c r="O315" s="15" t="str">
        <f>'Care profiles'!I316</f>
        <v>min</v>
      </c>
      <c r="P315" s="15" t="str">
        <f>'Care profiles'!J316</f>
        <v>Peer Worker</v>
      </c>
      <c r="Q315" s="15" t="str">
        <f>'Care profiles'!K316</f>
        <v>n/a</v>
      </c>
      <c r="R315" s="15" t="str">
        <f>'Care profiles'!M316</f>
        <v>N</v>
      </c>
      <c r="S315" s="15" t="str">
        <f>'Care profiles'!O316</f>
        <v>N</v>
      </c>
      <c r="T315" s="15" t="str">
        <f>'Care profiles'!Q316</f>
        <v>Y</v>
      </c>
      <c r="U315" s="30">
        <f t="shared" si="36"/>
        <v>41898.521999999997</v>
      </c>
      <c r="V315" s="30">
        <f t="shared" si="37"/>
        <v>8379.7044000000005</v>
      </c>
      <c r="W315" s="30">
        <f>IF(M315="n/a",0,IF(O315="days",V315*M315*(1+(VLOOKUP(K315,'Bed parameters'!$A$9:$G$12,7,FALSE))),V315*M315))</f>
        <v>83797.044000000009</v>
      </c>
      <c r="X315" s="30">
        <f t="shared" si="38"/>
        <v>83797.044000000009</v>
      </c>
      <c r="Y315" s="30">
        <f t="shared" si="39"/>
        <v>0</v>
      </c>
      <c r="Z315" s="113">
        <f>_xlfn.IFNA(Y315/((VLOOKUP(K315,'Bed parameters'!$A$9:$G$12,3,FALSE))*(VLOOKUP(K315,'Bed parameters'!$A$9:$G$12,5,FALSE))),0)</f>
        <v>0</v>
      </c>
      <c r="AA315" s="30">
        <f t="shared" si="40"/>
        <v>16759.408800000001</v>
      </c>
      <c r="AB315" s="30">
        <f>_xlfn.IFNA(IF($O315="days",$Y315*(VLOOKUP($K315,'Bed parameters'!$A$9:$I$12,9,FALSE))*$F315*(VLOOKUP($Q315,'Workforce distribution'!$C$8:$AD$30,AB$7,FALSE)),IF($Q315="n/a",(IF($P315=AB$6,$X315*$F315,0)),$X315*$F315*(VLOOKUP($Q315,'Workforce distribution'!$C$8:$AD$30,AB$7,FALSE)))),0)</f>
        <v>0</v>
      </c>
      <c r="AC315" s="30">
        <f>_xlfn.IFNA(IF($O315="days",$Y315*(VLOOKUP($K315,'Bed parameters'!$A$9:$I$12,9,FALSE))*$F315*(VLOOKUP($Q315,'Workforce distribution'!$C$8:$AD$30,AC$7,FALSE)),IF($Q315="n/a",(IF($P315=AC$6,$X315*$F315,0)),$X315*$F315*(VLOOKUP($Q315,'Workforce distribution'!$C$8:$AD$30,AC$7,FALSE)))),0)</f>
        <v>0</v>
      </c>
      <c r="AD315" s="30">
        <f>_xlfn.IFNA(IF($O315="days",$Y315*(VLOOKUP($K315,'Bed parameters'!$A$9:$I$12,9,FALSE))*$F315*(VLOOKUP($Q315,'Workforce distribution'!$C$8:$AD$30,AD$7,FALSE)),IF($Q315="n/a",(IF($P315=AD$6,$X315*$F315,0)),$X315*$F315*(VLOOKUP($Q315,'Workforce distribution'!$C$8:$AD$30,AD$7,FALSE)))),0)</f>
        <v>0</v>
      </c>
      <c r="AE315" s="30">
        <f>_xlfn.IFNA(IF($O315="days",$Y315*(VLOOKUP($K315,'Bed parameters'!$A$9:$I$12,9,FALSE))*$F315*(VLOOKUP($Q315,'Workforce distribution'!$C$8:$AD$30,AE$7,FALSE)),IF($Q315="n/a",(IF($P315=AE$6,$X315*$F315,0)),$X315*$F315*(VLOOKUP($Q315,'Workforce distribution'!$C$8:$AD$30,AE$7,FALSE)))),0)</f>
        <v>16759.408800000001</v>
      </c>
      <c r="AF315" s="30">
        <f>_xlfn.IFNA(IF($O315="days",$Y315*(VLOOKUP($K315,'Bed parameters'!$A$9:$I$12,9,FALSE))*$F315*(VLOOKUP($Q315,'Workforce distribution'!$C$8:$AD$30,AF$7,FALSE)),IF($Q315="n/a",(IF($P315=AF$6,$X315*$F315,0)),$X315*$F315*(VLOOKUP($Q315,'Workforce distribution'!$C$8:$AD$30,AF$7,FALSE)))),0)</f>
        <v>0</v>
      </c>
      <c r="AG315" s="30">
        <f>_xlfn.IFNA(IF($O315="days",$Y315*(VLOOKUP($K315,'Bed parameters'!$A$9:$I$12,9,FALSE))*$F315*(VLOOKUP($Q315,'Workforce distribution'!$C$8:$AD$30,AG$7,FALSE)),IF($Q315="n/a",(IF($P315=AG$6,$X315*$F315,0)),$X315*$F315*(VLOOKUP($Q315,'Workforce distribution'!$C$8:$AD$30,AG$7,FALSE)))),0)</f>
        <v>0</v>
      </c>
      <c r="AH315" s="30">
        <f>_xlfn.IFNA(IF($O315="days",$Y315*(VLOOKUP($K315,'Bed parameters'!$A$9:$I$12,9,FALSE))*$F315*(VLOOKUP($Q315,'Workforce distribution'!$C$8:$AD$30,AH$7,FALSE)),IF($Q315="n/a",(IF($P315=AH$6,$X315*$F315,0)),$X315*$F315*(VLOOKUP($Q315,'Workforce distribution'!$C$8:$AD$30,AH$7,FALSE)))),0)</f>
        <v>0</v>
      </c>
      <c r="AI315" s="30">
        <f>_xlfn.IFNA(IF($O315="days",$Y315*(VLOOKUP($K315,'Bed parameters'!$A$9:$I$12,9,FALSE))*$F315*(VLOOKUP($Q315,'Workforce distribution'!$C$8:$AD$30,AI$7,FALSE)),IF($Q315="n/a",(IF($P315=AI$6,$X315*$F315,0)),$X315*$F315*(VLOOKUP($Q315,'Workforce distribution'!$C$8:$AD$30,AI$7,FALSE)))),0)</f>
        <v>0</v>
      </c>
      <c r="AJ315" s="30">
        <f>_xlfn.IFNA(IF($O315="days",$Y315*(VLOOKUP($K315,'Bed parameters'!$A$9:$I$12,9,FALSE))*$F315*(VLOOKUP($Q315,'Workforce distribution'!$C$8:$AD$30,AJ$7,FALSE)),IF($Q315="n/a",(IF($P315=AJ$6,$X315*$F315,0)),$X315*$F315*(VLOOKUP($Q315,'Workforce distribution'!$C$8:$AD$30,AJ$7,FALSE)))),0)</f>
        <v>0</v>
      </c>
      <c r="AK315" s="30">
        <f>_xlfn.IFNA(IF($O315="days",$Y315*(VLOOKUP($K315,'Bed parameters'!$A$9:$I$12,9,FALSE))*$F315*(VLOOKUP($Q315,'Workforce distribution'!$C$8:$AD$30,AK$7,FALSE)),IF($Q315="n/a",(IF($P315=AK$6,$X315*$F315,0)),$X315*$F315*(VLOOKUP($Q315,'Workforce distribution'!$C$8:$AD$30,AK$7,FALSE)))),0)</f>
        <v>0</v>
      </c>
      <c r="AL315" s="30">
        <f>_xlfn.IFNA(IF($O315="days",$Y315*(VLOOKUP($K315,'Bed parameters'!$A$9:$I$12,9,FALSE))*$F315*(VLOOKUP($Q315,'Workforce distribution'!$C$8:$AD$30,AL$7,FALSE)),IF($Q315="n/a",(IF($P315=AL$6,$X315*$F315,0)),$X315*$F315*(VLOOKUP($Q315,'Workforce distribution'!$C$8:$AD$30,AL$7,FALSE)))),0)</f>
        <v>0</v>
      </c>
      <c r="AM315" s="30">
        <f>_xlfn.IFNA(IF($O315="days",$Y315*(VLOOKUP($K315,'Bed parameters'!$A$9:$I$12,9,FALSE))*$F315*(VLOOKUP($Q315,'Workforce distribution'!$C$8:$AD$30,AM$7,FALSE)),IF($Q315="n/a",(IF($P315=AM$6,$X315*$F315,0)),$X315*$F315*(VLOOKUP($Q315,'Workforce distribution'!$C$8:$AD$30,AM$7,FALSE)))),0)</f>
        <v>0</v>
      </c>
      <c r="AN315" s="30">
        <f>_xlfn.IFNA(IF($O315="days",$Y315*(VLOOKUP($K315,'Bed parameters'!$A$9:$I$12,9,FALSE))*$F315*(VLOOKUP($Q315,'Workforce distribution'!$C$8:$AD$30,AN$7,FALSE)),IF($Q315="n/a",(IF($P315=AN$6,$X315*$F315,0)),$X315*$F315*(VLOOKUP($Q315,'Workforce distribution'!$C$8:$AD$30,AN$7,FALSE)))),0)</f>
        <v>0</v>
      </c>
      <c r="AO315" s="30">
        <f>_xlfn.IFNA(IF($O315="days",$Y315*(VLOOKUP($K315,'Bed parameters'!$A$9:$I$12,9,FALSE))*$F315*(VLOOKUP($Q315,'Workforce distribution'!$C$8:$AD$30,AO$7,FALSE)),IF($Q315="n/a",(IF($P315=AO$6,$X315*$F315,0)),$X315*$F315*(VLOOKUP($Q315,'Workforce distribution'!$C$8:$AD$30,AO$7,FALSE)))),0)</f>
        <v>0</v>
      </c>
      <c r="AP315" s="30">
        <f>_xlfn.IFNA(IF($O315="days",$Y315*(VLOOKUP($K315,'Bed parameters'!$A$9:$I$12,9,FALSE))*$F315*(VLOOKUP($Q315,'Workforce distribution'!$C$8:$AD$30,AP$7,FALSE)),IF($Q315="n/a",(IF($P315=AP$6,$X315*$F315,0)),$X315*$F315*(VLOOKUP($Q315,'Workforce distribution'!$C$8:$AD$30,AP$7,FALSE)))),0)</f>
        <v>0</v>
      </c>
      <c r="AQ315" s="30">
        <f>_xlfn.IFNA(IF($O315="days",$Y315*(VLOOKUP($K315,'Bed parameters'!$A$9:$I$12,9,FALSE))*$F315*(VLOOKUP($Q315,'Workforce distribution'!$C$8:$AD$30,AQ$7,FALSE)),IF($Q315="n/a",(IF($P315=AQ$6,$X315*$F315,0)),$X315*$F315*(VLOOKUP($Q315,'Workforce distribution'!$C$8:$AD$30,AQ$7,FALSE)))),0)</f>
        <v>0</v>
      </c>
      <c r="AR315" s="30">
        <f>_xlfn.IFNA(IF($O315="days",$Y315*(VLOOKUP($K315,'Bed parameters'!$A$9:$I$12,9,FALSE))*$F315*(VLOOKUP($Q315,'Workforce distribution'!$C$8:$AD$30,AR$7,FALSE)),IF($Q315="n/a",(IF($P315=AR$6,$X315*$F315,0)),$X315*$F315*(VLOOKUP($Q315,'Workforce distribution'!$C$8:$AD$30,AR$7,FALSE)))),0)</f>
        <v>0</v>
      </c>
      <c r="AS315" s="30">
        <f>_xlfn.IFNA(IF($O315="days",$Y315*(VLOOKUP($K315,'Bed parameters'!$A$9:$I$12,9,FALSE))*$F315*(VLOOKUP($Q315,'Workforce distribution'!$C$8:$AD$30,AS$7,FALSE)),IF($Q315="n/a",(IF($P315=AS$6,$X315*$F315,0)),$X315*$F315*(VLOOKUP($Q315,'Workforce distribution'!$C$8:$AD$30,AS$7,FALSE)))),0)</f>
        <v>0</v>
      </c>
      <c r="AT315" s="30">
        <f>_xlfn.IFNA(IF($O315="days",$Y315*(VLOOKUP($K315,'Bed parameters'!$A$9:$I$12,9,FALSE))*$F315*(VLOOKUP($Q315,'Workforce distribution'!$C$8:$AD$30,AT$7,FALSE)),IF($Q315="n/a",(IF($P315=AT$6,$X315*$F315,0)),$X315*$F315*(VLOOKUP($Q315,'Workforce distribution'!$C$8:$AD$30,AT$7,FALSE)))),0)</f>
        <v>0</v>
      </c>
      <c r="AU315" s="30">
        <f>_xlfn.IFNA(IF($O315="days",$Y315*(VLOOKUP($K315,'Bed parameters'!$A$9:$I$12,9,FALSE))*$F315*(VLOOKUP($Q315,'Workforce distribution'!$C$8:$AD$30,AU$7,FALSE)),IF($Q315="n/a",(IF($P315=AU$6,$X315*$F315,0)),$X315*$F315*(VLOOKUP($Q315,'Workforce distribution'!$C$8:$AD$30,AU$7,FALSE)))),0)</f>
        <v>0</v>
      </c>
      <c r="AV315" s="30">
        <f>_xlfn.IFNA(IF($O315="days",$Y315*(VLOOKUP($K315,'Bed parameters'!$A$9:$I$12,9,FALSE))*$F315*(VLOOKUP($Q315,'Workforce distribution'!$C$8:$AD$30,AV$7,FALSE)),IF($Q315="n/a",(IF($P315=AV$6,$X315*$F315,0)),$X315*$F315*(VLOOKUP($Q315,'Workforce distribution'!$C$8:$AD$30,AV$7,FALSE)))),0)</f>
        <v>0</v>
      </c>
      <c r="AW315" s="30">
        <f>_xlfn.IFNA(IF($O315="days",$Y315*(VLOOKUP($K315,'Bed parameters'!$A$9:$I$12,9,FALSE))*$F315*(VLOOKUP($Q315,'Workforce distribution'!$C$8:$AD$30,AW$7,FALSE)),IF($Q315="n/a",(IF($P315=AW$6,$X315*$F315,0)),$X315*$F315*(VLOOKUP($Q315,'Workforce distribution'!$C$8:$AD$30,AW$7,FALSE)))),0)</f>
        <v>0</v>
      </c>
      <c r="AX315" s="30">
        <f>_xlfn.IFNA(IF($O315="days",$Y315*(VLOOKUP($K315,'Bed parameters'!$A$9:$I$12,9,FALSE))*$F315*(VLOOKUP($Q315,'Workforce distribution'!$C$8:$AD$30,AX$7,FALSE)),IF($Q315="n/a",(IF($P315=AX$6,$X315*$F315,0)),$X315*$F315*(VLOOKUP($Q315,'Workforce distribution'!$C$8:$AD$30,AX$7,FALSE)))),0)</f>
        <v>0</v>
      </c>
      <c r="AY315" s="30">
        <f>_xlfn.IFNA(IF($O315="days",$Y315*(VLOOKUP($K315,'Bed parameters'!$A$9:$I$12,9,FALSE))*$F315*(VLOOKUP($Q315,'Workforce distribution'!$C$8:$AD$30,AY$7,FALSE)),IF($Q315="n/a",(IF($P315=AY$6,$X315*$F315,0)),$X315*$F315*(VLOOKUP($Q315,'Workforce distribution'!$C$8:$AD$30,AY$7,FALSE)))),0)</f>
        <v>0</v>
      </c>
      <c r="AZ315" s="30">
        <f>_xlfn.IFNA(IF($O315="days",$Y315*(VLOOKUP($K315,'Bed parameters'!$A$9:$I$12,9,FALSE))*$F315*(VLOOKUP($Q315,'Workforce distribution'!$C$8:$AD$30,AZ$7,FALSE)),IF($Q315="n/a",(IF($P315=AZ$6,$X315*$F315,0)),$X315*$F315*(VLOOKUP($Q315,'Workforce distribution'!$C$8:$AD$30,AZ$7,FALSE)))),0)</f>
        <v>0</v>
      </c>
      <c r="BA315" s="30">
        <f>_xlfn.IFNA(IF($O315="days",$Y315*(VLOOKUP($K315,'Bed parameters'!$A$9:$I$12,9,FALSE))*$F315*(VLOOKUP($Q315,'Workforce distribution'!$C$8:$AD$30,BA$7,FALSE)),IF($Q315="n/a",(IF($P315=BA$6,$X315*$F315,0)),$X315*$F315*(VLOOKUP($Q315,'Workforce distribution'!$C$8:$AD$30,BA$7,FALSE)))),0)</f>
        <v>0</v>
      </c>
      <c r="BB315" s="30">
        <f>_xlfn.IFNA(IF($O315="days",$Y315*(VLOOKUP($K315,'Bed parameters'!$A$9:$I$12,9,FALSE))*$F315*(VLOOKUP($Q315,'Workforce distribution'!$C$8:$AD$30,BB$7,FALSE)),IF($Q315="n/a",(IF($P315=BB$6,$X315*$F315,0)),$X315*$F315*(VLOOKUP($Q315,'Workforce distribution'!$C$8:$AD$30,BB$7,FALSE)))),0)</f>
        <v>0</v>
      </c>
      <c r="BC315" s="149">
        <f t="shared" si="41"/>
        <v>14.582726829439775</v>
      </c>
      <c r="BD315" s="288">
        <f>IF($Q315="n/a",(IF('Workforce hours'!D$30=0,0,(AB315/'Workforce hours'!D$30))),(IF(VLOOKUP($Q315,'Workforce hours'!$C$8:$AD$30,BD$7,FALSE)=0,0,(AB315/(VLOOKUP($Q315,'Workforce hours'!$C$8:$AD$30,BD$7,FALSE))))))</f>
        <v>0</v>
      </c>
      <c r="BE315" s="288">
        <f>IF($Q315="n/a",(IF('Workforce hours'!E$30=0,0,(AC315/'Workforce hours'!E$30))),(IF(VLOOKUP($Q315,'Workforce hours'!$C$8:$AD$30,BE$7,FALSE)=0,0,(AC315/(VLOOKUP($Q315,'Workforce hours'!$C$8:$AD$30,BE$7,FALSE))))))</f>
        <v>0</v>
      </c>
      <c r="BF315" s="288">
        <f>IF($Q315="n/a",(IF('Workforce hours'!F$30=0,0,(AD315/'Workforce hours'!F$30))),(IF(VLOOKUP($Q315,'Workforce hours'!$C$8:$AD$30,BF$7,FALSE)=0,0,(AD315/(VLOOKUP($Q315,'Workforce hours'!$C$8:$AD$30,BF$7,FALSE))))))</f>
        <v>0</v>
      </c>
      <c r="BG315" s="288">
        <f>IF($Q315="n/a",(IF('Workforce hours'!G$30=0,0,(AE315/'Workforce hours'!G$30))),(IF(VLOOKUP($Q315,'Workforce hours'!$C$8:$AD$30,BG$7,FALSE)=0,0,(AE315/(VLOOKUP($Q315,'Workforce hours'!$C$8:$AD$30,BG$7,FALSE))))))</f>
        <v>14.582726829439775</v>
      </c>
      <c r="BH315" s="288">
        <f>IF($Q315="n/a",(IF('Workforce hours'!H$30=0,0,(AF315/'Workforce hours'!H$30))),(IF(VLOOKUP($Q315,'Workforce hours'!$C$8:$AD$30,BH$7,FALSE)=0,0,(AF315/(VLOOKUP($Q315,'Workforce hours'!$C$8:$AD$30,BH$7,FALSE))))))</f>
        <v>0</v>
      </c>
      <c r="BI315" s="288">
        <f>IF($Q315="n/a",(IF('Workforce hours'!I$30=0,0,(AG315/'Workforce hours'!I$30))),(IF(VLOOKUP($Q315,'Workforce hours'!$C$8:$AD$30,BI$7,FALSE)=0,0,(AG315/(VLOOKUP($Q315,'Workforce hours'!$C$8:$AD$30,BI$7,FALSE))))))</f>
        <v>0</v>
      </c>
      <c r="BJ315" s="288">
        <f>IF($Q315="n/a",(IF('Workforce hours'!J$30=0,0,(AH315/'Workforce hours'!J$30))),(IF(VLOOKUP($Q315,'Workforce hours'!$C$8:$AD$30,BJ$7,FALSE)=0,0,(AH315/(VLOOKUP($Q315,'Workforce hours'!$C$8:$AD$30,BJ$7,FALSE))))))</f>
        <v>0</v>
      </c>
      <c r="BK315" s="288">
        <f>IF($Q315="n/a",(IF('Workforce hours'!K$30=0,0,(AI315/'Workforce hours'!K$30))),(IF(VLOOKUP($Q315,'Workforce hours'!$C$8:$AD$30,BK$7,FALSE)=0,0,(AI315/(VLOOKUP($Q315,'Workforce hours'!$C$8:$AD$30,BK$7,FALSE))))))</f>
        <v>0</v>
      </c>
      <c r="BL315" s="288">
        <f>IF($Q315="n/a",(IF('Workforce hours'!L$30=0,0,(AJ315/'Workforce hours'!L$30))),(IF(VLOOKUP($Q315,'Workforce hours'!$C$8:$AD$30,BL$7,FALSE)=0,0,(AJ315/(VLOOKUP($Q315,'Workforce hours'!$C$8:$AD$30,BL$7,FALSE))))))</f>
        <v>0</v>
      </c>
      <c r="BM315" s="288">
        <f>IF($Q315="n/a",(IF('Workforce hours'!M$30=0,0,(AK315/'Workforce hours'!M$30))),(IF(VLOOKUP($Q315,'Workforce hours'!$C$8:$AD$30,BM$7,FALSE)=0,0,(AK315/(VLOOKUP($Q315,'Workforce hours'!$C$8:$AD$30,BM$7,FALSE))))))</f>
        <v>0</v>
      </c>
      <c r="BN315" s="288">
        <f>IF($Q315="n/a",(IF('Workforce hours'!N$30=0,0,(AL315/'Workforce hours'!N$30))),(IF(VLOOKUP($Q315,'Workforce hours'!$C$8:$AD$30,BN$7,FALSE)=0,0,(AL315/(VLOOKUP($Q315,'Workforce hours'!$C$8:$AD$30,BN$7,FALSE))))))</f>
        <v>0</v>
      </c>
      <c r="BO315" s="288">
        <f>IF($Q315="n/a",(IF('Workforce hours'!O$30=0,0,(AM315/'Workforce hours'!O$30))),(IF(VLOOKUP($Q315,'Workforce hours'!$C$8:$AD$30,BO$7,FALSE)=0,0,(AM315/(VLOOKUP($Q315,'Workforce hours'!$C$8:$AD$30,BO$7,FALSE))))))</f>
        <v>0</v>
      </c>
      <c r="BP315" s="288">
        <f>IF($Q315="n/a",(IF('Workforce hours'!P$30=0,0,(AN315/'Workforce hours'!P$30))),(IF(VLOOKUP($Q315,'Workforce hours'!$C$8:$AD$30,BP$7,FALSE)=0,0,(AN315/(VLOOKUP($Q315,'Workforce hours'!$C$8:$AD$30,BP$7,FALSE))))))</f>
        <v>0</v>
      </c>
      <c r="BQ315" s="288">
        <f>IF($Q315="n/a",(IF('Workforce hours'!Q$30=0,0,(AO315/'Workforce hours'!Q$30))),(IF(VLOOKUP($Q315,'Workforce hours'!$C$8:$AD$30,BQ$7,FALSE)=0,0,(AO315/(VLOOKUP($Q315,'Workforce hours'!$C$8:$AD$30,BQ$7,FALSE))))))</f>
        <v>0</v>
      </c>
      <c r="BR315" s="288">
        <f>IF($Q315="n/a",(IF('Workforce hours'!R$30=0,0,(AP315/'Workforce hours'!R$30))),(IF(VLOOKUP($Q315,'Workforce hours'!$C$8:$AD$30,BR$7,FALSE)=0,0,(AP315/(VLOOKUP($Q315,'Workforce hours'!$C$8:$AD$30,BR$7,FALSE))))))</f>
        <v>0</v>
      </c>
      <c r="BS315" s="288">
        <f>IF($Q315="n/a",(IF('Workforce hours'!S$30=0,0,(AQ315/'Workforce hours'!S$30))),(IF(VLOOKUP($Q315,'Workforce hours'!$C$8:$AD$30,BS$7,FALSE)=0,0,(AQ315/(VLOOKUP($Q315,'Workforce hours'!$C$8:$AD$30,BS$7,FALSE))))))</f>
        <v>0</v>
      </c>
      <c r="BT315" s="288">
        <f>IF($Q315="n/a",(IF('Workforce hours'!T$30=0,0,(AR315/'Workforce hours'!T$30))),(IF(VLOOKUP($Q315,'Workforce hours'!$C$8:$AD$30,BT$7,FALSE)=0,0,(AR315/(VLOOKUP($Q315,'Workforce hours'!$C$8:$AD$30,BT$7,FALSE))))))</f>
        <v>0</v>
      </c>
      <c r="BU315" s="288">
        <f>IF($Q315="n/a",(IF('Workforce hours'!U$30=0,0,(AS315/'Workforce hours'!U$30))),(IF(VLOOKUP($Q315,'Workforce hours'!$C$8:$AD$30,BU$7,FALSE)=0,0,(AS315/(VLOOKUP($Q315,'Workforce hours'!$C$8:$AD$30,BU$7,FALSE))))))</f>
        <v>0</v>
      </c>
      <c r="BV315" s="288">
        <f>IF($Q315="n/a",(IF('Workforce hours'!V$30=0,0,(AT315/'Workforce hours'!V$30))),(IF(VLOOKUP($Q315,'Workforce hours'!$C$8:$AD$30,BV$7,FALSE)=0,0,(AT315/(VLOOKUP($Q315,'Workforce hours'!$C$8:$AD$30,BV$7,FALSE))))))</f>
        <v>0</v>
      </c>
      <c r="BW315" s="288">
        <f>IF($Q315="n/a",(IF('Workforce hours'!W$30=0,0,(AU315/'Workforce hours'!W$30))),(IF(VLOOKUP($Q315,'Workforce hours'!$C$8:$AD$30,BW$7,FALSE)=0,0,(AU315/(VLOOKUP($Q315,'Workforce hours'!$C$8:$AD$30,BW$7,FALSE))))))</f>
        <v>0</v>
      </c>
      <c r="BX315" s="288">
        <f>IF($Q315="n/a",(IF('Workforce hours'!X$30=0,0,(AV315/'Workforce hours'!X$30))),(IF(VLOOKUP($Q315,'Workforce hours'!$C$8:$AD$30,BX$7,FALSE)=0,0,(AV315/(VLOOKUP($Q315,'Workforce hours'!$C$8:$AD$30,BX$7,FALSE))))))</f>
        <v>0</v>
      </c>
      <c r="BY315" s="288">
        <f>IF($Q315="n/a",(IF('Workforce hours'!Y$30=0,0,(AW315/'Workforce hours'!Y$30))),(IF(VLOOKUP($Q315,'Workforce hours'!$C$8:$AD$30,BY$7,FALSE)=0,0,(AW315/(VLOOKUP($Q315,'Workforce hours'!$C$8:$AD$30,BY$7,FALSE))))))</f>
        <v>0</v>
      </c>
      <c r="BZ315" s="288">
        <f>IF($Q315="n/a",(IF('Workforce hours'!Z$30=0,0,(AX315/'Workforce hours'!Z$30))),(IF(VLOOKUP($Q315,'Workforce hours'!$C$8:$AD$30,BZ$7,FALSE)=0,0,(AX315/(VLOOKUP($Q315,'Workforce hours'!$C$8:$AD$30,BZ$7,FALSE))))))</f>
        <v>0</v>
      </c>
      <c r="CA315" s="288">
        <f>IF($Q315="n/a",(IF('Workforce hours'!AA$30=0,0,(AY315/'Workforce hours'!AA$30))),(IF(VLOOKUP($Q315,'Workforce hours'!$C$8:$AD$30,CA$7,FALSE)=0,0,(AY315/(VLOOKUP($Q315,'Workforce hours'!$C$8:$AD$30,CA$7,FALSE))))))</f>
        <v>0</v>
      </c>
      <c r="CB315" s="288">
        <f>IF($Q315="n/a",(IF('Workforce hours'!AB$30=0,0,(AZ315/'Workforce hours'!AB$30))),(IF(VLOOKUP($Q315,'Workforce hours'!$C$8:$AD$30,CB$7,FALSE)=0,0,(AZ315/(VLOOKUP($Q315,'Workforce hours'!$C$8:$AD$30,CB$7,FALSE))))))</f>
        <v>0</v>
      </c>
      <c r="CC315" s="288">
        <f>IF($Q315="n/a",(IF('Workforce hours'!AC$30=0,0,(BA315/'Workforce hours'!AC$30))),(IF(VLOOKUP($Q315,'Workforce hours'!$C$8:$AD$30,CC$7,FALSE)=0,0,(BA315/(VLOOKUP($Q315,'Workforce hours'!$C$8:$AD$30,CC$7,FALSE))))))</f>
        <v>0</v>
      </c>
      <c r="CD315" s="288">
        <f>IF($Q315="n/a",(IF('Workforce hours'!AD$30=0,0,(BB315/'Workforce hours'!AD$30))),(IF(VLOOKUP($Q315,'Workforce hours'!$C$8:$AD$30,CD$7,FALSE)=0,0,(BB315/(VLOOKUP($Q315,'Workforce hours'!$C$8:$AD$30,CD$7,FALSE))))))</f>
        <v>0</v>
      </c>
      <c r="CE315" s="289">
        <f t="shared" si="42"/>
        <v>0</v>
      </c>
      <c r="CF315" s="290">
        <f>BD315*'Workforce costs'!B$9*(1+'Workforce costs'!B$10)*(1+'Workforce costs'!B$11)</f>
        <v>0</v>
      </c>
      <c r="CG315" s="290">
        <f>BE315*'Workforce costs'!C$9*(1+'Workforce costs'!C$10)*(1+'Workforce costs'!C$11)</f>
        <v>0</v>
      </c>
      <c r="CH315" s="290">
        <f>BF315*'Workforce costs'!D$9*(1+'Workforce costs'!D$10)*(1+'Workforce costs'!D$11)</f>
        <v>0</v>
      </c>
      <c r="CI315" s="290">
        <f>BG315*'Workforce costs'!E$9*(1+'Workforce costs'!E$10)*(1+'Workforce costs'!E$11)</f>
        <v>0</v>
      </c>
      <c r="CJ315" s="290">
        <f>BH315*'Workforce costs'!F$9*(1+'Workforce costs'!F$10)*(1+'Workforce costs'!F$11)</f>
        <v>0</v>
      </c>
      <c r="CK315" s="290">
        <f>BI315*'Workforce costs'!G$9*(1+'Workforce costs'!G$10)*(1+'Workforce costs'!G$11)</f>
        <v>0</v>
      </c>
      <c r="CL315" s="290">
        <f>BJ315*'Workforce costs'!H$9*(1+'Workforce costs'!H$10)*(1+'Workforce costs'!H$11)</f>
        <v>0</v>
      </c>
      <c r="CM315" s="290">
        <f>BK315*'Workforce costs'!I$9*(1+'Workforce costs'!I$10)*(1+'Workforce costs'!I$11)</f>
        <v>0</v>
      </c>
      <c r="CN315" s="290">
        <f>BL315*'Workforce costs'!J$9*(1+'Workforce costs'!J$10)*(1+'Workforce costs'!J$11)</f>
        <v>0</v>
      </c>
      <c r="CO315" s="290">
        <f>BM315*'Workforce costs'!K$9*(1+'Workforce costs'!K$10)*(1+'Workforce costs'!K$11)</f>
        <v>0</v>
      </c>
      <c r="CP315" s="290">
        <f>BN315*'Workforce costs'!L$9*(1+'Workforce costs'!L$10)*(1+'Workforce costs'!L$11)</f>
        <v>0</v>
      </c>
      <c r="CQ315" s="290">
        <f>BO315*'Workforce costs'!M$9*(1+'Workforce costs'!M$10)*(1+'Workforce costs'!M$11)</f>
        <v>0</v>
      </c>
      <c r="CR315" s="290">
        <f>BP315*'Workforce costs'!N$9*(1+'Workforce costs'!N$10)*(1+'Workforce costs'!N$11)</f>
        <v>0</v>
      </c>
      <c r="CS315" s="290">
        <f>BQ315*'Workforce costs'!O$9*(1+'Workforce costs'!O$10)*(1+'Workforce costs'!O$11)</f>
        <v>0</v>
      </c>
      <c r="CT315" s="290">
        <f>BR315*'Workforce costs'!P$9*(1+'Workforce costs'!P$10)*(1+'Workforce costs'!P$11)</f>
        <v>0</v>
      </c>
      <c r="CU315" s="290">
        <f>BS315*'Workforce costs'!Q$9*(1+'Workforce costs'!Q$10)*(1+'Workforce costs'!Q$11)</f>
        <v>0</v>
      </c>
      <c r="CV315" s="290">
        <f>BT315*'Workforce costs'!R$9*(1+'Workforce costs'!R$10)*(1+'Workforce costs'!R$11)</f>
        <v>0</v>
      </c>
      <c r="CW315" s="290">
        <f>BU315*'Workforce costs'!S$9*(1+'Workforce costs'!S$10)*(1+'Workforce costs'!S$11)</f>
        <v>0</v>
      </c>
      <c r="CX315" s="290">
        <f>BV315*'Workforce costs'!T$9*(1+'Workforce costs'!T$10)*(1+'Workforce costs'!T$11)</f>
        <v>0</v>
      </c>
      <c r="CY315" s="290">
        <f>BW315*'Workforce costs'!U$9*(1+'Workforce costs'!U$10)*(1+'Workforce costs'!U$11)</f>
        <v>0</v>
      </c>
      <c r="CZ315" s="290">
        <f>BX315*'Workforce costs'!V$9*(1+'Workforce costs'!V$10)*(1+'Workforce costs'!V$11)</f>
        <v>0</v>
      </c>
      <c r="DA315" s="290">
        <f>BY315*'Workforce costs'!W$9*(1+'Workforce costs'!W$10)*(1+'Workforce costs'!W$11)</f>
        <v>0</v>
      </c>
      <c r="DB315" s="290">
        <f>BZ315*'Workforce costs'!X$9*(1+'Workforce costs'!X$10)*(1+'Workforce costs'!X$11)</f>
        <v>0</v>
      </c>
      <c r="DC315" s="290">
        <f>CA315*'Workforce costs'!Y$9*(1+'Workforce costs'!Y$10)*(1+'Workforce costs'!Y$11)</f>
        <v>0</v>
      </c>
      <c r="DD315" s="290">
        <f>CB315*'Workforce costs'!Z$9*(1+'Workforce costs'!Z$10)*(1+'Workforce costs'!Z$11)</f>
        <v>0</v>
      </c>
      <c r="DE315" s="290">
        <f>CC315*'Workforce costs'!AA$9*(1+'Workforce costs'!AA$10)*(1+'Workforce costs'!AA$11)</f>
        <v>0</v>
      </c>
      <c r="DF315" s="290">
        <f>CD315*'Workforce costs'!AB$9*(1+'Workforce costs'!AB$10)*(1+'Workforce costs'!AB$11)</f>
        <v>0</v>
      </c>
    </row>
    <row r="316" spans="1:110" x14ac:dyDescent="0.3">
      <c r="A316" s="2" t="str">
        <f>Outputs!$A$4</f>
        <v>Australia</v>
      </c>
      <c r="B316" s="2" t="str">
        <f t="shared" si="35"/>
        <v>Australia 25to64</v>
      </c>
      <c r="C316" s="30">
        <f>VLOOKUP($B316,Populations!$D$15:$H$1920,3,FALSE)</f>
        <v>13966174</v>
      </c>
      <c r="D316" s="255">
        <f>IF(OR($H316="General pop",$H316="Schools",$H316="Workplace",$H316="Skills Training",$H316="Digital Supports"),1,VLOOKUP($B316,Populations!$D$15:$H$1920,5,FALSE))</f>
        <v>1</v>
      </c>
      <c r="E316" s="88">
        <f>VLOOKUP(I316,Epidemiology!$C$10:$H$47,6,FALSE)</f>
        <v>300</v>
      </c>
      <c r="F316" s="102">
        <f>'Care profiles'!R317</f>
        <v>1</v>
      </c>
      <c r="G316" s="15" t="str">
        <f>'Care profiles'!A317</f>
        <v>25to64</v>
      </c>
      <c r="H316" s="15" t="str">
        <f>'Care profiles'!B317</f>
        <v>Attempts</v>
      </c>
      <c r="I316" s="15" t="str">
        <f>'Care profiles'!C317</f>
        <v>Attempts_25-64yrs</v>
      </c>
      <c r="J316" s="15" t="str">
        <f>'Care profiles'!D317</f>
        <v>Care profile</v>
      </c>
      <c r="K316" s="15" t="str">
        <f>'Care profiles'!E317</f>
        <v>Individual Carer Peer Support – Service Navigation</v>
      </c>
      <c r="L316" s="104">
        <f>'Care profiles'!F317</f>
        <v>0.4</v>
      </c>
      <c r="M316" s="15">
        <f>'Care profiles'!G317</f>
        <v>1</v>
      </c>
      <c r="N316" s="15">
        <f>'Care profiles'!H317</f>
        <v>15</v>
      </c>
      <c r="O316" s="15" t="str">
        <f>'Care profiles'!I317</f>
        <v>min</v>
      </c>
      <c r="P316" s="15" t="str">
        <f>'Care profiles'!J317</f>
        <v>Peer Worker</v>
      </c>
      <c r="Q316" s="15" t="str">
        <f>'Care profiles'!K317</f>
        <v>n/a</v>
      </c>
      <c r="R316" s="15" t="str">
        <f>'Care profiles'!M317</f>
        <v>N</v>
      </c>
      <c r="S316" s="15" t="str">
        <f>'Care profiles'!O317</f>
        <v>Y</v>
      </c>
      <c r="T316" s="15" t="str">
        <f>'Care profiles'!Q317</f>
        <v>N</v>
      </c>
      <c r="U316" s="30">
        <f t="shared" si="36"/>
        <v>41898.521999999997</v>
      </c>
      <c r="V316" s="30">
        <f t="shared" si="37"/>
        <v>16759.408800000001</v>
      </c>
      <c r="W316" s="30">
        <f>IF(M316="n/a",0,IF(O316="days",V316*M316*(1+(VLOOKUP(K316,'Bed parameters'!$A$9:$G$12,7,FALSE))),V316*M316))</f>
        <v>16759.408800000001</v>
      </c>
      <c r="X316" s="30">
        <f t="shared" si="38"/>
        <v>4189.8522000000003</v>
      </c>
      <c r="Y316" s="30">
        <f t="shared" si="39"/>
        <v>0</v>
      </c>
      <c r="Z316" s="113">
        <f>_xlfn.IFNA(Y316/((VLOOKUP(K316,'Bed parameters'!$A$9:$G$12,3,FALSE))*(VLOOKUP(K316,'Bed parameters'!$A$9:$G$12,5,FALSE))),0)</f>
        <v>0</v>
      </c>
      <c r="AA316" s="30">
        <f t="shared" si="40"/>
        <v>4189.8522000000003</v>
      </c>
      <c r="AB316" s="30">
        <f>_xlfn.IFNA(IF($O316="days",$Y316*(VLOOKUP($K316,'Bed parameters'!$A$9:$I$12,9,FALSE))*$F316*(VLOOKUP($Q316,'Workforce distribution'!$C$8:$AD$30,AB$7,FALSE)),IF($Q316="n/a",(IF($P316=AB$6,$X316*$F316,0)),$X316*$F316*(VLOOKUP($Q316,'Workforce distribution'!$C$8:$AD$30,AB$7,FALSE)))),0)</f>
        <v>0</v>
      </c>
      <c r="AC316" s="30">
        <f>_xlfn.IFNA(IF($O316="days",$Y316*(VLOOKUP($K316,'Bed parameters'!$A$9:$I$12,9,FALSE))*$F316*(VLOOKUP($Q316,'Workforce distribution'!$C$8:$AD$30,AC$7,FALSE)),IF($Q316="n/a",(IF($P316=AC$6,$X316*$F316,0)),$X316*$F316*(VLOOKUP($Q316,'Workforce distribution'!$C$8:$AD$30,AC$7,FALSE)))),0)</f>
        <v>0</v>
      </c>
      <c r="AD316" s="30">
        <f>_xlfn.IFNA(IF($O316="days",$Y316*(VLOOKUP($K316,'Bed parameters'!$A$9:$I$12,9,FALSE))*$F316*(VLOOKUP($Q316,'Workforce distribution'!$C$8:$AD$30,AD$7,FALSE)),IF($Q316="n/a",(IF($P316=AD$6,$X316*$F316,0)),$X316*$F316*(VLOOKUP($Q316,'Workforce distribution'!$C$8:$AD$30,AD$7,FALSE)))),0)</f>
        <v>0</v>
      </c>
      <c r="AE316" s="30">
        <f>_xlfn.IFNA(IF($O316="days",$Y316*(VLOOKUP($K316,'Bed parameters'!$A$9:$I$12,9,FALSE))*$F316*(VLOOKUP($Q316,'Workforce distribution'!$C$8:$AD$30,AE$7,FALSE)),IF($Q316="n/a",(IF($P316=AE$6,$X316*$F316,0)),$X316*$F316*(VLOOKUP($Q316,'Workforce distribution'!$C$8:$AD$30,AE$7,FALSE)))),0)</f>
        <v>4189.8522000000003</v>
      </c>
      <c r="AF316" s="30">
        <f>_xlfn.IFNA(IF($O316="days",$Y316*(VLOOKUP($K316,'Bed parameters'!$A$9:$I$12,9,FALSE))*$F316*(VLOOKUP($Q316,'Workforce distribution'!$C$8:$AD$30,AF$7,FALSE)),IF($Q316="n/a",(IF($P316=AF$6,$X316*$F316,0)),$X316*$F316*(VLOOKUP($Q316,'Workforce distribution'!$C$8:$AD$30,AF$7,FALSE)))),0)</f>
        <v>0</v>
      </c>
      <c r="AG316" s="30">
        <f>_xlfn.IFNA(IF($O316="days",$Y316*(VLOOKUP($K316,'Bed parameters'!$A$9:$I$12,9,FALSE))*$F316*(VLOOKUP($Q316,'Workforce distribution'!$C$8:$AD$30,AG$7,FALSE)),IF($Q316="n/a",(IF($P316=AG$6,$X316*$F316,0)),$X316*$F316*(VLOOKUP($Q316,'Workforce distribution'!$C$8:$AD$30,AG$7,FALSE)))),0)</f>
        <v>0</v>
      </c>
      <c r="AH316" s="30">
        <f>_xlfn.IFNA(IF($O316="days",$Y316*(VLOOKUP($K316,'Bed parameters'!$A$9:$I$12,9,FALSE))*$F316*(VLOOKUP($Q316,'Workforce distribution'!$C$8:$AD$30,AH$7,FALSE)),IF($Q316="n/a",(IF($P316=AH$6,$X316*$F316,0)),$X316*$F316*(VLOOKUP($Q316,'Workforce distribution'!$C$8:$AD$30,AH$7,FALSE)))),0)</f>
        <v>0</v>
      </c>
      <c r="AI316" s="30">
        <f>_xlfn.IFNA(IF($O316="days",$Y316*(VLOOKUP($K316,'Bed parameters'!$A$9:$I$12,9,FALSE))*$F316*(VLOOKUP($Q316,'Workforce distribution'!$C$8:$AD$30,AI$7,FALSE)),IF($Q316="n/a",(IF($P316=AI$6,$X316*$F316,0)),$X316*$F316*(VLOOKUP($Q316,'Workforce distribution'!$C$8:$AD$30,AI$7,FALSE)))),0)</f>
        <v>0</v>
      </c>
      <c r="AJ316" s="30">
        <f>_xlfn.IFNA(IF($O316="days",$Y316*(VLOOKUP($K316,'Bed parameters'!$A$9:$I$12,9,FALSE))*$F316*(VLOOKUP($Q316,'Workforce distribution'!$C$8:$AD$30,AJ$7,FALSE)),IF($Q316="n/a",(IF($P316=AJ$6,$X316*$F316,0)),$X316*$F316*(VLOOKUP($Q316,'Workforce distribution'!$C$8:$AD$30,AJ$7,FALSE)))),0)</f>
        <v>0</v>
      </c>
      <c r="AK316" s="30">
        <f>_xlfn.IFNA(IF($O316="days",$Y316*(VLOOKUP($K316,'Bed parameters'!$A$9:$I$12,9,FALSE))*$F316*(VLOOKUP($Q316,'Workforce distribution'!$C$8:$AD$30,AK$7,FALSE)),IF($Q316="n/a",(IF($P316=AK$6,$X316*$F316,0)),$X316*$F316*(VLOOKUP($Q316,'Workforce distribution'!$C$8:$AD$30,AK$7,FALSE)))),0)</f>
        <v>0</v>
      </c>
      <c r="AL316" s="30">
        <f>_xlfn.IFNA(IF($O316="days",$Y316*(VLOOKUP($K316,'Bed parameters'!$A$9:$I$12,9,FALSE))*$F316*(VLOOKUP($Q316,'Workforce distribution'!$C$8:$AD$30,AL$7,FALSE)),IF($Q316="n/a",(IF($P316=AL$6,$X316*$F316,0)),$X316*$F316*(VLOOKUP($Q316,'Workforce distribution'!$C$8:$AD$30,AL$7,FALSE)))),0)</f>
        <v>0</v>
      </c>
      <c r="AM316" s="30">
        <f>_xlfn.IFNA(IF($O316="days",$Y316*(VLOOKUP($K316,'Bed parameters'!$A$9:$I$12,9,FALSE))*$F316*(VLOOKUP($Q316,'Workforce distribution'!$C$8:$AD$30,AM$7,FALSE)),IF($Q316="n/a",(IF($P316=AM$6,$X316*$F316,0)),$X316*$F316*(VLOOKUP($Q316,'Workforce distribution'!$C$8:$AD$30,AM$7,FALSE)))),0)</f>
        <v>0</v>
      </c>
      <c r="AN316" s="30">
        <f>_xlfn.IFNA(IF($O316="days",$Y316*(VLOOKUP($K316,'Bed parameters'!$A$9:$I$12,9,FALSE))*$F316*(VLOOKUP($Q316,'Workforce distribution'!$C$8:$AD$30,AN$7,FALSE)),IF($Q316="n/a",(IF($P316=AN$6,$X316*$F316,0)),$X316*$F316*(VLOOKUP($Q316,'Workforce distribution'!$C$8:$AD$30,AN$7,FALSE)))),0)</f>
        <v>0</v>
      </c>
      <c r="AO316" s="30">
        <f>_xlfn.IFNA(IF($O316="days",$Y316*(VLOOKUP($K316,'Bed parameters'!$A$9:$I$12,9,FALSE))*$F316*(VLOOKUP($Q316,'Workforce distribution'!$C$8:$AD$30,AO$7,FALSE)),IF($Q316="n/a",(IF($P316=AO$6,$X316*$F316,0)),$X316*$F316*(VLOOKUP($Q316,'Workforce distribution'!$C$8:$AD$30,AO$7,FALSE)))),0)</f>
        <v>0</v>
      </c>
      <c r="AP316" s="30">
        <f>_xlfn.IFNA(IF($O316="days",$Y316*(VLOOKUP($K316,'Bed parameters'!$A$9:$I$12,9,FALSE))*$F316*(VLOOKUP($Q316,'Workforce distribution'!$C$8:$AD$30,AP$7,FALSE)),IF($Q316="n/a",(IF($P316=AP$6,$X316*$F316,0)),$X316*$F316*(VLOOKUP($Q316,'Workforce distribution'!$C$8:$AD$30,AP$7,FALSE)))),0)</f>
        <v>0</v>
      </c>
      <c r="AQ316" s="30">
        <f>_xlfn.IFNA(IF($O316="days",$Y316*(VLOOKUP($K316,'Bed parameters'!$A$9:$I$12,9,FALSE))*$F316*(VLOOKUP($Q316,'Workforce distribution'!$C$8:$AD$30,AQ$7,FALSE)),IF($Q316="n/a",(IF($P316=AQ$6,$X316*$F316,0)),$X316*$F316*(VLOOKUP($Q316,'Workforce distribution'!$C$8:$AD$30,AQ$7,FALSE)))),0)</f>
        <v>0</v>
      </c>
      <c r="AR316" s="30">
        <f>_xlfn.IFNA(IF($O316="days",$Y316*(VLOOKUP($K316,'Bed parameters'!$A$9:$I$12,9,FALSE))*$F316*(VLOOKUP($Q316,'Workforce distribution'!$C$8:$AD$30,AR$7,FALSE)),IF($Q316="n/a",(IF($P316=AR$6,$X316*$F316,0)),$X316*$F316*(VLOOKUP($Q316,'Workforce distribution'!$C$8:$AD$30,AR$7,FALSE)))),0)</f>
        <v>0</v>
      </c>
      <c r="AS316" s="30">
        <f>_xlfn.IFNA(IF($O316="days",$Y316*(VLOOKUP($K316,'Bed parameters'!$A$9:$I$12,9,FALSE))*$F316*(VLOOKUP($Q316,'Workforce distribution'!$C$8:$AD$30,AS$7,FALSE)),IF($Q316="n/a",(IF($P316=AS$6,$X316*$F316,0)),$X316*$F316*(VLOOKUP($Q316,'Workforce distribution'!$C$8:$AD$30,AS$7,FALSE)))),0)</f>
        <v>0</v>
      </c>
      <c r="AT316" s="30">
        <f>_xlfn.IFNA(IF($O316="days",$Y316*(VLOOKUP($K316,'Bed parameters'!$A$9:$I$12,9,FALSE))*$F316*(VLOOKUP($Q316,'Workforce distribution'!$C$8:$AD$30,AT$7,FALSE)),IF($Q316="n/a",(IF($P316=AT$6,$X316*$F316,0)),$X316*$F316*(VLOOKUP($Q316,'Workforce distribution'!$C$8:$AD$30,AT$7,FALSE)))),0)</f>
        <v>0</v>
      </c>
      <c r="AU316" s="30">
        <f>_xlfn.IFNA(IF($O316="days",$Y316*(VLOOKUP($K316,'Bed parameters'!$A$9:$I$12,9,FALSE))*$F316*(VLOOKUP($Q316,'Workforce distribution'!$C$8:$AD$30,AU$7,FALSE)),IF($Q316="n/a",(IF($P316=AU$6,$X316*$F316,0)),$X316*$F316*(VLOOKUP($Q316,'Workforce distribution'!$C$8:$AD$30,AU$7,FALSE)))),0)</f>
        <v>0</v>
      </c>
      <c r="AV316" s="30">
        <f>_xlfn.IFNA(IF($O316="days",$Y316*(VLOOKUP($K316,'Bed parameters'!$A$9:$I$12,9,FALSE))*$F316*(VLOOKUP($Q316,'Workforce distribution'!$C$8:$AD$30,AV$7,FALSE)),IF($Q316="n/a",(IF($P316=AV$6,$X316*$F316,0)),$X316*$F316*(VLOOKUP($Q316,'Workforce distribution'!$C$8:$AD$30,AV$7,FALSE)))),0)</f>
        <v>0</v>
      </c>
      <c r="AW316" s="30">
        <f>_xlfn.IFNA(IF($O316="days",$Y316*(VLOOKUP($K316,'Bed parameters'!$A$9:$I$12,9,FALSE))*$F316*(VLOOKUP($Q316,'Workforce distribution'!$C$8:$AD$30,AW$7,FALSE)),IF($Q316="n/a",(IF($P316=AW$6,$X316*$F316,0)),$X316*$F316*(VLOOKUP($Q316,'Workforce distribution'!$C$8:$AD$30,AW$7,FALSE)))),0)</f>
        <v>0</v>
      </c>
      <c r="AX316" s="30">
        <f>_xlfn.IFNA(IF($O316="days",$Y316*(VLOOKUP($K316,'Bed parameters'!$A$9:$I$12,9,FALSE))*$F316*(VLOOKUP($Q316,'Workforce distribution'!$C$8:$AD$30,AX$7,FALSE)),IF($Q316="n/a",(IF($P316=AX$6,$X316*$F316,0)),$X316*$F316*(VLOOKUP($Q316,'Workforce distribution'!$C$8:$AD$30,AX$7,FALSE)))),0)</f>
        <v>0</v>
      </c>
      <c r="AY316" s="30">
        <f>_xlfn.IFNA(IF($O316="days",$Y316*(VLOOKUP($K316,'Bed parameters'!$A$9:$I$12,9,FALSE))*$F316*(VLOOKUP($Q316,'Workforce distribution'!$C$8:$AD$30,AY$7,FALSE)),IF($Q316="n/a",(IF($P316=AY$6,$X316*$F316,0)),$X316*$F316*(VLOOKUP($Q316,'Workforce distribution'!$C$8:$AD$30,AY$7,FALSE)))),0)</f>
        <v>0</v>
      </c>
      <c r="AZ316" s="30">
        <f>_xlfn.IFNA(IF($O316="days",$Y316*(VLOOKUP($K316,'Bed parameters'!$A$9:$I$12,9,FALSE))*$F316*(VLOOKUP($Q316,'Workforce distribution'!$C$8:$AD$30,AZ$7,FALSE)),IF($Q316="n/a",(IF($P316=AZ$6,$X316*$F316,0)),$X316*$F316*(VLOOKUP($Q316,'Workforce distribution'!$C$8:$AD$30,AZ$7,FALSE)))),0)</f>
        <v>0</v>
      </c>
      <c r="BA316" s="30">
        <f>_xlfn.IFNA(IF($O316="days",$Y316*(VLOOKUP($K316,'Bed parameters'!$A$9:$I$12,9,FALSE))*$F316*(VLOOKUP($Q316,'Workforce distribution'!$C$8:$AD$30,BA$7,FALSE)),IF($Q316="n/a",(IF($P316=BA$6,$X316*$F316,0)),$X316*$F316*(VLOOKUP($Q316,'Workforce distribution'!$C$8:$AD$30,BA$7,FALSE)))),0)</f>
        <v>0</v>
      </c>
      <c r="BB316" s="30">
        <f>_xlfn.IFNA(IF($O316="days",$Y316*(VLOOKUP($K316,'Bed parameters'!$A$9:$I$12,9,FALSE))*$F316*(VLOOKUP($Q316,'Workforce distribution'!$C$8:$AD$30,BB$7,FALSE)),IF($Q316="n/a",(IF($P316=BB$6,$X316*$F316,0)),$X316*$F316*(VLOOKUP($Q316,'Workforce distribution'!$C$8:$AD$30,BB$7,FALSE)))),0)</f>
        <v>0</v>
      </c>
      <c r="BC316" s="149">
        <f t="shared" si="41"/>
        <v>3.6456817073599437</v>
      </c>
      <c r="BD316" s="288">
        <f>IF($Q316="n/a",(IF('Workforce hours'!D$30=0,0,(AB316/'Workforce hours'!D$30))),(IF(VLOOKUP($Q316,'Workforce hours'!$C$8:$AD$30,BD$7,FALSE)=0,0,(AB316/(VLOOKUP($Q316,'Workforce hours'!$C$8:$AD$30,BD$7,FALSE))))))</f>
        <v>0</v>
      </c>
      <c r="BE316" s="288">
        <f>IF($Q316="n/a",(IF('Workforce hours'!E$30=0,0,(AC316/'Workforce hours'!E$30))),(IF(VLOOKUP($Q316,'Workforce hours'!$C$8:$AD$30,BE$7,FALSE)=0,0,(AC316/(VLOOKUP($Q316,'Workforce hours'!$C$8:$AD$30,BE$7,FALSE))))))</f>
        <v>0</v>
      </c>
      <c r="BF316" s="288">
        <f>IF($Q316="n/a",(IF('Workforce hours'!F$30=0,0,(AD316/'Workforce hours'!F$30))),(IF(VLOOKUP($Q316,'Workforce hours'!$C$8:$AD$30,BF$7,FALSE)=0,0,(AD316/(VLOOKUP($Q316,'Workforce hours'!$C$8:$AD$30,BF$7,FALSE))))))</f>
        <v>0</v>
      </c>
      <c r="BG316" s="288">
        <f>IF($Q316="n/a",(IF('Workforce hours'!G$30=0,0,(AE316/'Workforce hours'!G$30))),(IF(VLOOKUP($Q316,'Workforce hours'!$C$8:$AD$30,BG$7,FALSE)=0,0,(AE316/(VLOOKUP($Q316,'Workforce hours'!$C$8:$AD$30,BG$7,FALSE))))))</f>
        <v>3.6456817073599437</v>
      </c>
      <c r="BH316" s="288">
        <f>IF($Q316="n/a",(IF('Workforce hours'!H$30=0,0,(AF316/'Workforce hours'!H$30))),(IF(VLOOKUP($Q316,'Workforce hours'!$C$8:$AD$30,BH$7,FALSE)=0,0,(AF316/(VLOOKUP($Q316,'Workforce hours'!$C$8:$AD$30,BH$7,FALSE))))))</f>
        <v>0</v>
      </c>
      <c r="BI316" s="288">
        <f>IF($Q316="n/a",(IF('Workforce hours'!I$30=0,0,(AG316/'Workforce hours'!I$30))),(IF(VLOOKUP($Q316,'Workforce hours'!$C$8:$AD$30,BI$7,FALSE)=0,0,(AG316/(VLOOKUP($Q316,'Workforce hours'!$C$8:$AD$30,BI$7,FALSE))))))</f>
        <v>0</v>
      </c>
      <c r="BJ316" s="288">
        <f>IF($Q316="n/a",(IF('Workforce hours'!J$30=0,0,(AH316/'Workforce hours'!J$30))),(IF(VLOOKUP($Q316,'Workforce hours'!$C$8:$AD$30,BJ$7,FALSE)=0,0,(AH316/(VLOOKUP($Q316,'Workforce hours'!$C$8:$AD$30,BJ$7,FALSE))))))</f>
        <v>0</v>
      </c>
      <c r="BK316" s="288">
        <f>IF($Q316="n/a",(IF('Workforce hours'!K$30=0,0,(AI316/'Workforce hours'!K$30))),(IF(VLOOKUP($Q316,'Workforce hours'!$C$8:$AD$30,BK$7,FALSE)=0,0,(AI316/(VLOOKUP($Q316,'Workforce hours'!$C$8:$AD$30,BK$7,FALSE))))))</f>
        <v>0</v>
      </c>
      <c r="BL316" s="288">
        <f>IF($Q316="n/a",(IF('Workforce hours'!L$30=0,0,(AJ316/'Workforce hours'!L$30))),(IF(VLOOKUP($Q316,'Workforce hours'!$C$8:$AD$30,BL$7,FALSE)=0,0,(AJ316/(VLOOKUP($Q316,'Workforce hours'!$C$8:$AD$30,BL$7,FALSE))))))</f>
        <v>0</v>
      </c>
      <c r="BM316" s="288">
        <f>IF($Q316="n/a",(IF('Workforce hours'!M$30=0,0,(AK316/'Workforce hours'!M$30))),(IF(VLOOKUP($Q316,'Workforce hours'!$C$8:$AD$30,BM$7,FALSE)=0,0,(AK316/(VLOOKUP($Q316,'Workforce hours'!$C$8:$AD$30,BM$7,FALSE))))))</f>
        <v>0</v>
      </c>
      <c r="BN316" s="288">
        <f>IF($Q316="n/a",(IF('Workforce hours'!N$30=0,0,(AL316/'Workforce hours'!N$30))),(IF(VLOOKUP($Q316,'Workforce hours'!$C$8:$AD$30,BN$7,FALSE)=0,0,(AL316/(VLOOKUP($Q316,'Workforce hours'!$C$8:$AD$30,BN$7,FALSE))))))</f>
        <v>0</v>
      </c>
      <c r="BO316" s="288">
        <f>IF($Q316="n/a",(IF('Workforce hours'!O$30=0,0,(AM316/'Workforce hours'!O$30))),(IF(VLOOKUP($Q316,'Workforce hours'!$C$8:$AD$30,BO$7,FALSE)=0,0,(AM316/(VLOOKUP($Q316,'Workforce hours'!$C$8:$AD$30,BO$7,FALSE))))))</f>
        <v>0</v>
      </c>
      <c r="BP316" s="288">
        <f>IF($Q316="n/a",(IF('Workforce hours'!P$30=0,0,(AN316/'Workforce hours'!P$30))),(IF(VLOOKUP($Q316,'Workforce hours'!$C$8:$AD$30,BP$7,FALSE)=0,0,(AN316/(VLOOKUP($Q316,'Workforce hours'!$C$8:$AD$30,BP$7,FALSE))))))</f>
        <v>0</v>
      </c>
      <c r="BQ316" s="288">
        <f>IF($Q316="n/a",(IF('Workforce hours'!Q$30=0,0,(AO316/'Workforce hours'!Q$30))),(IF(VLOOKUP($Q316,'Workforce hours'!$C$8:$AD$30,BQ$7,FALSE)=0,0,(AO316/(VLOOKUP($Q316,'Workforce hours'!$C$8:$AD$30,BQ$7,FALSE))))))</f>
        <v>0</v>
      </c>
      <c r="BR316" s="288">
        <f>IF($Q316="n/a",(IF('Workforce hours'!R$30=0,0,(AP316/'Workforce hours'!R$30))),(IF(VLOOKUP($Q316,'Workforce hours'!$C$8:$AD$30,BR$7,FALSE)=0,0,(AP316/(VLOOKUP($Q316,'Workforce hours'!$C$8:$AD$30,BR$7,FALSE))))))</f>
        <v>0</v>
      </c>
      <c r="BS316" s="288">
        <f>IF($Q316="n/a",(IF('Workforce hours'!S$30=0,0,(AQ316/'Workforce hours'!S$30))),(IF(VLOOKUP($Q316,'Workforce hours'!$C$8:$AD$30,BS$7,FALSE)=0,0,(AQ316/(VLOOKUP($Q316,'Workforce hours'!$C$8:$AD$30,BS$7,FALSE))))))</f>
        <v>0</v>
      </c>
      <c r="BT316" s="288">
        <f>IF($Q316="n/a",(IF('Workforce hours'!T$30=0,0,(AR316/'Workforce hours'!T$30))),(IF(VLOOKUP($Q316,'Workforce hours'!$C$8:$AD$30,BT$7,FALSE)=0,0,(AR316/(VLOOKUP($Q316,'Workforce hours'!$C$8:$AD$30,BT$7,FALSE))))))</f>
        <v>0</v>
      </c>
      <c r="BU316" s="288">
        <f>IF($Q316="n/a",(IF('Workforce hours'!U$30=0,0,(AS316/'Workforce hours'!U$30))),(IF(VLOOKUP($Q316,'Workforce hours'!$C$8:$AD$30,BU$7,FALSE)=0,0,(AS316/(VLOOKUP($Q316,'Workforce hours'!$C$8:$AD$30,BU$7,FALSE))))))</f>
        <v>0</v>
      </c>
      <c r="BV316" s="288">
        <f>IF($Q316="n/a",(IF('Workforce hours'!V$30=0,0,(AT316/'Workforce hours'!V$30))),(IF(VLOOKUP($Q316,'Workforce hours'!$C$8:$AD$30,BV$7,FALSE)=0,0,(AT316/(VLOOKUP($Q316,'Workforce hours'!$C$8:$AD$30,BV$7,FALSE))))))</f>
        <v>0</v>
      </c>
      <c r="BW316" s="288">
        <f>IF($Q316="n/a",(IF('Workforce hours'!W$30=0,0,(AU316/'Workforce hours'!W$30))),(IF(VLOOKUP($Q316,'Workforce hours'!$C$8:$AD$30,BW$7,FALSE)=0,0,(AU316/(VLOOKUP($Q316,'Workforce hours'!$C$8:$AD$30,BW$7,FALSE))))))</f>
        <v>0</v>
      </c>
      <c r="BX316" s="288">
        <f>IF($Q316="n/a",(IF('Workforce hours'!X$30=0,0,(AV316/'Workforce hours'!X$30))),(IF(VLOOKUP($Q316,'Workforce hours'!$C$8:$AD$30,BX$7,FALSE)=0,0,(AV316/(VLOOKUP($Q316,'Workforce hours'!$C$8:$AD$30,BX$7,FALSE))))))</f>
        <v>0</v>
      </c>
      <c r="BY316" s="288">
        <f>IF($Q316="n/a",(IF('Workforce hours'!Y$30=0,0,(AW316/'Workforce hours'!Y$30))),(IF(VLOOKUP($Q316,'Workforce hours'!$C$8:$AD$30,BY$7,FALSE)=0,0,(AW316/(VLOOKUP($Q316,'Workforce hours'!$C$8:$AD$30,BY$7,FALSE))))))</f>
        <v>0</v>
      </c>
      <c r="BZ316" s="288">
        <f>IF($Q316="n/a",(IF('Workforce hours'!Z$30=0,0,(AX316/'Workforce hours'!Z$30))),(IF(VLOOKUP($Q316,'Workforce hours'!$C$8:$AD$30,BZ$7,FALSE)=0,0,(AX316/(VLOOKUP($Q316,'Workforce hours'!$C$8:$AD$30,BZ$7,FALSE))))))</f>
        <v>0</v>
      </c>
      <c r="CA316" s="288">
        <f>IF($Q316="n/a",(IF('Workforce hours'!AA$30=0,0,(AY316/'Workforce hours'!AA$30))),(IF(VLOOKUP($Q316,'Workforce hours'!$C$8:$AD$30,CA$7,FALSE)=0,0,(AY316/(VLOOKUP($Q316,'Workforce hours'!$C$8:$AD$30,CA$7,FALSE))))))</f>
        <v>0</v>
      </c>
      <c r="CB316" s="288">
        <f>IF($Q316="n/a",(IF('Workforce hours'!AB$30=0,0,(AZ316/'Workforce hours'!AB$30))),(IF(VLOOKUP($Q316,'Workforce hours'!$C$8:$AD$30,CB$7,FALSE)=0,0,(AZ316/(VLOOKUP($Q316,'Workforce hours'!$C$8:$AD$30,CB$7,FALSE))))))</f>
        <v>0</v>
      </c>
      <c r="CC316" s="288">
        <f>IF($Q316="n/a",(IF('Workforce hours'!AC$30=0,0,(BA316/'Workforce hours'!AC$30))),(IF(VLOOKUP($Q316,'Workforce hours'!$C$8:$AD$30,CC$7,FALSE)=0,0,(BA316/(VLOOKUP($Q316,'Workforce hours'!$C$8:$AD$30,CC$7,FALSE))))))</f>
        <v>0</v>
      </c>
      <c r="CD316" s="288">
        <f>IF($Q316="n/a",(IF('Workforce hours'!AD$30=0,0,(BB316/'Workforce hours'!AD$30))),(IF(VLOOKUP($Q316,'Workforce hours'!$C$8:$AD$30,CD$7,FALSE)=0,0,(BB316/(VLOOKUP($Q316,'Workforce hours'!$C$8:$AD$30,CD$7,FALSE))))))</f>
        <v>0</v>
      </c>
      <c r="CE316" s="289">
        <f t="shared" si="42"/>
        <v>0</v>
      </c>
      <c r="CF316" s="290">
        <f>BD316*'Workforce costs'!B$9*(1+'Workforce costs'!B$10)*(1+'Workforce costs'!B$11)</f>
        <v>0</v>
      </c>
      <c r="CG316" s="290">
        <f>BE316*'Workforce costs'!C$9*(1+'Workforce costs'!C$10)*(1+'Workforce costs'!C$11)</f>
        <v>0</v>
      </c>
      <c r="CH316" s="290">
        <f>BF316*'Workforce costs'!D$9*(1+'Workforce costs'!D$10)*(1+'Workforce costs'!D$11)</f>
        <v>0</v>
      </c>
      <c r="CI316" s="290">
        <f>BG316*'Workforce costs'!E$9*(1+'Workforce costs'!E$10)*(1+'Workforce costs'!E$11)</f>
        <v>0</v>
      </c>
      <c r="CJ316" s="290">
        <f>BH316*'Workforce costs'!F$9*(1+'Workforce costs'!F$10)*(1+'Workforce costs'!F$11)</f>
        <v>0</v>
      </c>
      <c r="CK316" s="290">
        <f>BI316*'Workforce costs'!G$9*(1+'Workforce costs'!G$10)*(1+'Workforce costs'!G$11)</f>
        <v>0</v>
      </c>
      <c r="CL316" s="290">
        <f>BJ316*'Workforce costs'!H$9*(1+'Workforce costs'!H$10)*(1+'Workforce costs'!H$11)</f>
        <v>0</v>
      </c>
      <c r="CM316" s="290">
        <f>BK316*'Workforce costs'!I$9*(1+'Workforce costs'!I$10)*(1+'Workforce costs'!I$11)</f>
        <v>0</v>
      </c>
      <c r="CN316" s="290">
        <f>BL316*'Workforce costs'!J$9*(1+'Workforce costs'!J$10)*(1+'Workforce costs'!J$11)</f>
        <v>0</v>
      </c>
      <c r="CO316" s="290">
        <f>BM316*'Workforce costs'!K$9*(1+'Workforce costs'!K$10)*(1+'Workforce costs'!K$11)</f>
        <v>0</v>
      </c>
      <c r="CP316" s="290">
        <f>BN316*'Workforce costs'!L$9*(1+'Workforce costs'!L$10)*(1+'Workforce costs'!L$11)</f>
        <v>0</v>
      </c>
      <c r="CQ316" s="290">
        <f>BO316*'Workforce costs'!M$9*(1+'Workforce costs'!M$10)*(1+'Workforce costs'!M$11)</f>
        <v>0</v>
      </c>
      <c r="CR316" s="290">
        <f>BP316*'Workforce costs'!N$9*(1+'Workforce costs'!N$10)*(1+'Workforce costs'!N$11)</f>
        <v>0</v>
      </c>
      <c r="CS316" s="290">
        <f>BQ316*'Workforce costs'!O$9*(1+'Workforce costs'!O$10)*(1+'Workforce costs'!O$11)</f>
        <v>0</v>
      </c>
      <c r="CT316" s="290">
        <f>BR316*'Workforce costs'!P$9*(1+'Workforce costs'!P$10)*(1+'Workforce costs'!P$11)</f>
        <v>0</v>
      </c>
      <c r="CU316" s="290">
        <f>BS316*'Workforce costs'!Q$9*(1+'Workforce costs'!Q$10)*(1+'Workforce costs'!Q$11)</f>
        <v>0</v>
      </c>
      <c r="CV316" s="290">
        <f>BT316*'Workforce costs'!R$9*(1+'Workforce costs'!R$10)*(1+'Workforce costs'!R$11)</f>
        <v>0</v>
      </c>
      <c r="CW316" s="290">
        <f>BU316*'Workforce costs'!S$9*(1+'Workforce costs'!S$10)*(1+'Workforce costs'!S$11)</f>
        <v>0</v>
      </c>
      <c r="CX316" s="290">
        <f>BV316*'Workforce costs'!T$9*(1+'Workforce costs'!T$10)*(1+'Workforce costs'!T$11)</f>
        <v>0</v>
      </c>
      <c r="CY316" s="290">
        <f>BW316*'Workforce costs'!U$9*(1+'Workforce costs'!U$10)*(1+'Workforce costs'!U$11)</f>
        <v>0</v>
      </c>
      <c r="CZ316" s="290">
        <f>BX316*'Workforce costs'!V$9*(1+'Workforce costs'!V$10)*(1+'Workforce costs'!V$11)</f>
        <v>0</v>
      </c>
      <c r="DA316" s="290">
        <f>BY316*'Workforce costs'!W$9*(1+'Workforce costs'!W$10)*(1+'Workforce costs'!W$11)</f>
        <v>0</v>
      </c>
      <c r="DB316" s="290">
        <f>BZ316*'Workforce costs'!X$9*(1+'Workforce costs'!X$10)*(1+'Workforce costs'!X$11)</f>
        <v>0</v>
      </c>
      <c r="DC316" s="290">
        <f>CA316*'Workforce costs'!Y$9*(1+'Workforce costs'!Y$10)*(1+'Workforce costs'!Y$11)</f>
        <v>0</v>
      </c>
      <c r="DD316" s="290">
        <f>CB316*'Workforce costs'!Z$9*(1+'Workforce costs'!Z$10)*(1+'Workforce costs'!Z$11)</f>
        <v>0</v>
      </c>
      <c r="DE316" s="290">
        <f>CC316*'Workforce costs'!AA$9*(1+'Workforce costs'!AA$10)*(1+'Workforce costs'!AA$11)</f>
        <v>0</v>
      </c>
      <c r="DF316" s="290">
        <f>CD316*'Workforce costs'!AB$9*(1+'Workforce costs'!AB$10)*(1+'Workforce costs'!AB$11)</f>
        <v>0</v>
      </c>
    </row>
    <row r="317" spans="1:110" x14ac:dyDescent="0.3">
      <c r="A317" s="2" t="str">
        <f>Outputs!$A$4</f>
        <v>Australia</v>
      </c>
      <c r="B317" s="2" t="str">
        <f t="shared" si="35"/>
        <v>Australia 25to64</v>
      </c>
      <c r="C317" s="30">
        <f>VLOOKUP($B317,Populations!$D$15:$H$1920,3,FALSE)</f>
        <v>13966174</v>
      </c>
      <c r="D317" s="255">
        <f>IF(OR($H317="General pop",$H317="Schools",$H317="Workplace",$H317="Skills Training",$H317="Digital Supports"),1,VLOOKUP($B317,Populations!$D$15:$H$1920,5,FALSE))</f>
        <v>1</v>
      </c>
      <c r="E317" s="88">
        <f>VLOOKUP(I317,Epidemiology!$C$10:$H$47,6,FALSE)</f>
        <v>300</v>
      </c>
      <c r="F317" s="102">
        <f>'Care profiles'!R318</f>
        <v>1</v>
      </c>
      <c r="G317" s="15" t="str">
        <f>'Care profiles'!A318</f>
        <v>25to64</v>
      </c>
      <c r="H317" s="15" t="str">
        <f>'Care profiles'!B318</f>
        <v>Attempts</v>
      </c>
      <c r="I317" s="15" t="str">
        <f>'Care profiles'!C318</f>
        <v>Attempts_25-64yrs</v>
      </c>
      <c r="J317" s="15" t="str">
        <f>'Care profiles'!D318</f>
        <v>Care profile</v>
      </c>
      <c r="K317" s="15" t="str">
        <f>'Care profiles'!E318</f>
        <v>Individual Carer Peer Support – Service Navigation</v>
      </c>
      <c r="L317" s="104">
        <f>'Care profiles'!F318</f>
        <v>0.16</v>
      </c>
      <c r="M317" s="15">
        <f>'Care profiles'!G318</f>
        <v>3</v>
      </c>
      <c r="N317" s="15">
        <f>'Care profiles'!H318</f>
        <v>15</v>
      </c>
      <c r="O317" s="15" t="str">
        <f>'Care profiles'!I318</f>
        <v>min</v>
      </c>
      <c r="P317" s="15" t="str">
        <f>'Care profiles'!J318</f>
        <v>Peer Worker</v>
      </c>
      <c r="Q317" s="15" t="str">
        <f>'Care profiles'!K318</f>
        <v>n/a</v>
      </c>
      <c r="R317" s="15" t="str">
        <f>'Care profiles'!M318</f>
        <v>N</v>
      </c>
      <c r="S317" s="15" t="str">
        <f>'Care profiles'!O318</f>
        <v>Y</v>
      </c>
      <c r="T317" s="15" t="str">
        <f>'Care profiles'!Q318</f>
        <v>N</v>
      </c>
      <c r="U317" s="30">
        <f t="shared" si="36"/>
        <v>41898.521999999997</v>
      </c>
      <c r="V317" s="30">
        <f t="shared" si="37"/>
        <v>6703.7635199999995</v>
      </c>
      <c r="W317" s="30">
        <f>IF(M317="n/a",0,IF(O317="days",V317*M317*(1+(VLOOKUP(K317,'Bed parameters'!$A$9:$G$12,7,FALSE))),V317*M317))</f>
        <v>20111.290559999998</v>
      </c>
      <c r="X317" s="30">
        <f t="shared" si="38"/>
        <v>5027.8226399999994</v>
      </c>
      <c r="Y317" s="30">
        <f t="shared" si="39"/>
        <v>0</v>
      </c>
      <c r="Z317" s="113">
        <f>_xlfn.IFNA(Y317/((VLOOKUP(K317,'Bed parameters'!$A$9:$G$12,3,FALSE))*(VLOOKUP(K317,'Bed parameters'!$A$9:$G$12,5,FALSE))),0)</f>
        <v>0</v>
      </c>
      <c r="AA317" s="30">
        <f t="shared" si="40"/>
        <v>5027.8226399999994</v>
      </c>
      <c r="AB317" s="30">
        <f>_xlfn.IFNA(IF($O317="days",$Y317*(VLOOKUP($K317,'Bed parameters'!$A$9:$I$12,9,FALSE))*$F317*(VLOOKUP($Q317,'Workforce distribution'!$C$8:$AD$30,AB$7,FALSE)),IF($Q317="n/a",(IF($P317=AB$6,$X317*$F317,0)),$X317*$F317*(VLOOKUP($Q317,'Workforce distribution'!$C$8:$AD$30,AB$7,FALSE)))),0)</f>
        <v>0</v>
      </c>
      <c r="AC317" s="30">
        <f>_xlfn.IFNA(IF($O317="days",$Y317*(VLOOKUP($K317,'Bed parameters'!$A$9:$I$12,9,FALSE))*$F317*(VLOOKUP($Q317,'Workforce distribution'!$C$8:$AD$30,AC$7,FALSE)),IF($Q317="n/a",(IF($P317=AC$6,$X317*$F317,0)),$X317*$F317*(VLOOKUP($Q317,'Workforce distribution'!$C$8:$AD$30,AC$7,FALSE)))),0)</f>
        <v>0</v>
      </c>
      <c r="AD317" s="30">
        <f>_xlfn.IFNA(IF($O317="days",$Y317*(VLOOKUP($K317,'Bed parameters'!$A$9:$I$12,9,FALSE))*$F317*(VLOOKUP($Q317,'Workforce distribution'!$C$8:$AD$30,AD$7,FALSE)),IF($Q317="n/a",(IF($P317=AD$6,$X317*$F317,0)),$X317*$F317*(VLOOKUP($Q317,'Workforce distribution'!$C$8:$AD$30,AD$7,FALSE)))),0)</f>
        <v>0</v>
      </c>
      <c r="AE317" s="30">
        <f>_xlfn.IFNA(IF($O317="days",$Y317*(VLOOKUP($K317,'Bed parameters'!$A$9:$I$12,9,FALSE))*$F317*(VLOOKUP($Q317,'Workforce distribution'!$C$8:$AD$30,AE$7,FALSE)),IF($Q317="n/a",(IF($P317=AE$6,$X317*$F317,0)),$X317*$F317*(VLOOKUP($Q317,'Workforce distribution'!$C$8:$AD$30,AE$7,FALSE)))),0)</f>
        <v>5027.8226399999994</v>
      </c>
      <c r="AF317" s="30">
        <f>_xlfn.IFNA(IF($O317="days",$Y317*(VLOOKUP($K317,'Bed parameters'!$A$9:$I$12,9,FALSE))*$F317*(VLOOKUP($Q317,'Workforce distribution'!$C$8:$AD$30,AF$7,FALSE)),IF($Q317="n/a",(IF($P317=AF$6,$X317*$F317,0)),$X317*$F317*(VLOOKUP($Q317,'Workforce distribution'!$C$8:$AD$30,AF$7,FALSE)))),0)</f>
        <v>0</v>
      </c>
      <c r="AG317" s="30">
        <f>_xlfn.IFNA(IF($O317="days",$Y317*(VLOOKUP($K317,'Bed parameters'!$A$9:$I$12,9,FALSE))*$F317*(VLOOKUP($Q317,'Workforce distribution'!$C$8:$AD$30,AG$7,FALSE)),IF($Q317="n/a",(IF($P317=AG$6,$X317*$F317,0)),$X317*$F317*(VLOOKUP($Q317,'Workforce distribution'!$C$8:$AD$30,AG$7,FALSE)))),0)</f>
        <v>0</v>
      </c>
      <c r="AH317" s="30">
        <f>_xlfn.IFNA(IF($O317="days",$Y317*(VLOOKUP($K317,'Bed parameters'!$A$9:$I$12,9,FALSE))*$F317*(VLOOKUP($Q317,'Workforce distribution'!$C$8:$AD$30,AH$7,FALSE)),IF($Q317="n/a",(IF($P317=AH$6,$X317*$F317,0)),$X317*$F317*(VLOOKUP($Q317,'Workforce distribution'!$C$8:$AD$30,AH$7,FALSE)))),0)</f>
        <v>0</v>
      </c>
      <c r="AI317" s="30">
        <f>_xlfn.IFNA(IF($O317="days",$Y317*(VLOOKUP($K317,'Bed parameters'!$A$9:$I$12,9,FALSE))*$F317*(VLOOKUP($Q317,'Workforce distribution'!$C$8:$AD$30,AI$7,FALSE)),IF($Q317="n/a",(IF($P317=AI$6,$X317*$F317,0)),$X317*$F317*(VLOOKUP($Q317,'Workforce distribution'!$C$8:$AD$30,AI$7,FALSE)))),0)</f>
        <v>0</v>
      </c>
      <c r="AJ317" s="30">
        <f>_xlfn.IFNA(IF($O317="days",$Y317*(VLOOKUP($K317,'Bed parameters'!$A$9:$I$12,9,FALSE))*$F317*(VLOOKUP($Q317,'Workforce distribution'!$C$8:$AD$30,AJ$7,FALSE)),IF($Q317="n/a",(IF($P317=AJ$6,$X317*$F317,0)),$X317*$F317*(VLOOKUP($Q317,'Workforce distribution'!$C$8:$AD$30,AJ$7,FALSE)))),0)</f>
        <v>0</v>
      </c>
      <c r="AK317" s="30">
        <f>_xlfn.IFNA(IF($O317="days",$Y317*(VLOOKUP($K317,'Bed parameters'!$A$9:$I$12,9,FALSE))*$F317*(VLOOKUP($Q317,'Workforce distribution'!$C$8:$AD$30,AK$7,FALSE)),IF($Q317="n/a",(IF($P317=AK$6,$X317*$F317,0)),$X317*$F317*(VLOOKUP($Q317,'Workforce distribution'!$C$8:$AD$30,AK$7,FALSE)))),0)</f>
        <v>0</v>
      </c>
      <c r="AL317" s="30">
        <f>_xlfn.IFNA(IF($O317="days",$Y317*(VLOOKUP($K317,'Bed parameters'!$A$9:$I$12,9,FALSE))*$F317*(VLOOKUP($Q317,'Workforce distribution'!$C$8:$AD$30,AL$7,FALSE)),IF($Q317="n/a",(IF($P317=AL$6,$X317*$F317,0)),$X317*$F317*(VLOOKUP($Q317,'Workforce distribution'!$C$8:$AD$30,AL$7,FALSE)))),0)</f>
        <v>0</v>
      </c>
      <c r="AM317" s="30">
        <f>_xlfn.IFNA(IF($O317="days",$Y317*(VLOOKUP($K317,'Bed parameters'!$A$9:$I$12,9,FALSE))*$F317*(VLOOKUP($Q317,'Workforce distribution'!$C$8:$AD$30,AM$7,FALSE)),IF($Q317="n/a",(IF($P317=AM$6,$X317*$F317,0)),$X317*$F317*(VLOOKUP($Q317,'Workforce distribution'!$C$8:$AD$30,AM$7,FALSE)))),0)</f>
        <v>0</v>
      </c>
      <c r="AN317" s="30">
        <f>_xlfn.IFNA(IF($O317="days",$Y317*(VLOOKUP($K317,'Bed parameters'!$A$9:$I$12,9,FALSE))*$F317*(VLOOKUP($Q317,'Workforce distribution'!$C$8:$AD$30,AN$7,FALSE)),IF($Q317="n/a",(IF($P317=AN$6,$X317*$F317,0)),$X317*$F317*(VLOOKUP($Q317,'Workforce distribution'!$C$8:$AD$30,AN$7,FALSE)))),0)</f>
        <v>0</v>
      </c>
      <c r="AO317" s="30">
        <f>_xlfn.IFNA(IF($O317="days",$Y317*(VLOOKUP($K317,'Bed parameters'!$A$9:$I$12,9,FALSE))*$F317*(VLOOKUP($Q317,'Workforce distribution'!$C$8:$AD$30,AO$7,FALSE)),IF($Q317="n/a",(IF($P317=AO$6,$X317*$F317,0)),$X317*$F317*(VLOOKUP($Q317,'Workforce distribution'!$C$8:$AD$30,AO$7,FALSE)))),0)</f>
        <v>0</v>
      </c>
      <c r="AP317" s="30">
        <f>_xlfn.IFNA(IF($O317="days",$Y317*(VLOOKUP($K317,'Bed parameters'!$A$9:$I$12,9,FALSE))*$F317*(VLOOKUP($Q317,'Workforce distribution'!$C$8:$AD$30,AP$7,FALSE)),IF($Q317="n/a",(IF($P317=AP$6,$X317*$F317,0)),$X317*$F317*(VLOOKUP($Q317,'Workforce distribution'!$C$8:$AD$30,AP$7,FALSE)))),0)</f>
        <v>0</v>
      </c>
      <c r="AQ317" s="30">
        <f>_xlfn.IFNA(IF($O317="days",$Y317*(VLOOKUP($K317,'Bed parameters'!$A$9:$I$12,9,FALSE))*$F317*(VLOOKUP($Q317,'Workforce distribution'!$C$8:$AD$30,AQ$7,FALSE)),IF($Q317="n/a",(IF($P317=AQ$6,$X317*$F317,0)),$X317*$F317*(VLOOKUP($Q317,'Workforce distribution'!$C$8:$AD$30,AQ$7,FALSE)))),0)</f>
        <v>0</v>
      </c>
      <c r="AR317" s="30">
        <f>_xlfn.IFNA(IF($O317="days",$Y317*(VLOOKUP($K317,'Bed parameters'!$A$9:$I$12,9,FALSE))*$F317*(VLOOKUP($Q317,'Workforce distribution'!$C$8:$AD$30,AR$7,FALSE)),IF($Q317="n/a",(IF($P317=AR$6,$X317*$F317,0)),$X317*$F317*(VLOOKUP($Q317,'Workforce distribution'!$C$8:$AD$30,AR$7,FALSE)))),0)</f>
        <v>0</v>
      </c>
      <c r="AS317" s="30">
        <f>_xlfn.IFNA(IF($O317="days",$Y317*(VLOOKUP($K317,'Bed parameters'!$A$9:$I$12,9,FALSE))*$F317*(VLOOKUP($Q317,'Workforce distribution'!$C$8:$AD$30,AS$7,FALSE)),IF($Q317="n/a",(IF($P317=AS$6,$X317*$F317,0)),$X317*$F317*(VLOOKUP($Q317,'Workforce distribution'!$C$8:$AD$30,AS$7,FALSE)))),0)</f>
        <v>0</v>
      </c>
      <c r="AT317" s="30">
        <f>_xlfn.IFNA(IF($O317="days",$Y317*(VLOOKUP($K317,'Bed parameters'!$A$9:$I$12,9,FALSE))*$F317*(VLOOKUP($Q317,'Workforce distribution'!$C$8:$AD$30,AT$7,FALSE)),IF($Q317="n/a",(IF($P317=AT$6,$X317*$F317,0)),$X317*$F317*(VLOOKUP($Q317,'Workforce distribution'!$C$8:$AD$30,AT$7,FALSE)))),0)</f>
        <v>0</v>
      </c>
      <c r="AU317" s="30">
        <f>_xlfn.IFNA(IF($O317="days",$Y317*(VLOOKUP($K317,'Bed parameters'!$A$9:$I$12,9,FALSE))*$F317*(VLOOKUP($Q317,'Workforce distribution'!$C$8:$AD$30,AU$7,FALSE)),IF($Q317="n/a",(IF($P317=AU$6,$X317*$F317,0)),$X317*$F317*(VLOOKUP($Q317,'Workforce distribution'!$C$8:$AD$30,AU$7,FALSE)))),0)</f>
        <v>0</v>
      </c>
      <c r="AV317" s="30">
        <f>_xlfn.IFNA(IF($O317="days",$Y317*(VLOOKUP($K317,'Bed parameters'!$A$9:$I$12,9,FALSE))*$F317*(VLOOKUP($Q317,'Workforce distribution'!$C$8:$AD$30,AV$7,FALSE)),IF($Q317="n/a",(IF($P317=AV$6,$X317*$F317,0)),$X317*$F317*(VLOOKUP($Q317,'Workforce distribution'!$C$8:$AD$30,AV$7,FALSE)))),0)</f>
        <v>0</v>
      </c>
      <c r="AW317" s="30">
        <f>_xlfn.IFNA(IF($O317="days",$Y317*(VLOOKUP($K317,'Bed parameters'!$A$9:$I$12,9,FALSE))*$F317*(VLOOKUP($Q317,'Workforce distribution'!$C$8:$AD$30,AW$7,FALSE)),IF($Q317="n/a",(IF($P317=AW$6,$X317*$F317,0)),$X317*$F317*(VLOOKUP($Q317,'Workforce distribution'!$C$8:$AD$30,AW$7,FALSE)))),0)</f>
        <v>0</v>
      </c>
      <c r="AX317" s="30">
        <f>_xlfn.IFNA(IF($O317="days",$Y317*(VLOOKUP($K317,'Bed parameters'!$A$9:$I$12,9,FALSE))*$F317*(VLOOKUP($Q317,'Workforce distribution'!$C$8:$AD$30,AX$7,FALSE)),IF($Q317="n/a",(IF($P317=AX$6,$X317*$F317,0)),$X317*$F317*(VLOOKUP($Q317,'Workforce distribution'!$C$8:$AD$30,AX$7,FALSE)))),0)</f>
        <v>0</v>
      </c>
      <c r="AY317" s="30">
        <f>_xlfn.IFNA(IF($O317="days",$Y317*(VLOOKUP($K317,'Bed parameters'!$A$9:$I$12,9,FALSE))*$F317*(VLOOKUP($Q317,'Workforce distribution'!$C$8:$AD$30,AY$7,FALSE)),IF($Q317="n/a",(IF($P317=AY$6,$X317*$F317,0)),$X317*$F317*(VLOOKUP($Q317,'Workforce distribution'!$C$8:$AD$30,AY$7,FALSE)))),0)</f>
        <v>0</v>
      </c>
      <c r="AZ317" s="30">
        <f>_xlfn.IFNA(IF($O317="days",$Y317*(VLOOKUP($K317,'Bed parameters'!$A$9:$I$12,9,FALSE))*$F317*(VLOOKUP($Q317,'Workforce distribution'!$C$8:$AD$30,AZ$7,FALSE)),IF($Q317="n/a",(IF($P317=AZ$6,$X317*$F317,0)),$X317*$F317*(VLOOKUP($Q317,'Workforce distribution'!$C$8:$AD$30,AZ$7,FALSE)))),0)</f>
        <v>0</v>
      </c>
      <c r="BA317" s="30">
        <f>_xlfn.IFNA(IF($O317="days",$Y317*(VLOOKUP($K317,'Bed parameters'!$A$9:$I$12,9,FALSE))*$F317*(VLOOKUP($Q317,'Workforce distribution'!$C$8:$AD$30,BA$7,FALSE)),IF($Q317="n/a",(IF($P317=BA$6,$X317*$F317,0)),$X317*$F317*(VLOOKUP($Q317,'Workforce distribution'!$C$8:$AD$30,BA$7,FALSE)))),0)</f>
        <v>0</v>
      </c>
      <c r="BB317" s="30">
        <f>_xlfn.IFNA(IF($O317="days",$Y317*(VLOOKUP($K317,'Bed parameters'!$A$9:$I$12,9,FALSE))*$F317*(VLOOKUP($Q317,'Workforce distribution'!$C$8:$AD$30,BB$7,FALSE)),IF($Q317="n/a",(IF($P317=BB$6,$X317*$F317,0)),$X317*$F317*(VLOOKUP($Q317,'Workforce distribution'!$C$8:$AD$30,BB$7,FALSE)))),0)</f>
        <v>0</v>
      </c>
      <c r="BC317" s="149">
        <f t="shared" si="41"/>
        <v>4.3748180488319317</v>
      </c>
      <c r="BD317" s="288">
        <f>IF($Q317="n/a",(IF('Workforce hours'!D$30=0,0,(AB317/'Workforce hours'!D$30))),(IF(VLOOKUP($Q317,'Workforce hours'!$C$8:$AD$30,BD$7,FALSE)=0,0,(AB317/(VLOOKUP($Q317,'Workforce hours'!$C$8:$AD$30,BD$7,FALSE))))))</f>
        <v>0</v>
      </c>
      <c r="BE317" s="288">
        <f>IF($Q317="n/a",(IF('Workforce hours'!E$30=0,0,(AC317/'Workforce hours'!E$30))),(IF(VLOOKUP($Q317,'Workforce hours'!$C$8:$AD$30,BE$7,FALSE)=0,0,(AC317/(VLOOKUP($Q317,'Workforce hours'!$C$8:$AD$30,BE$7,FALSE))))))</f>
        <v>0</v>
      </c>
      <c r="BF317" s="288">
        <f>IF($Q317="n/a",(IF('Workforce hours'!F$30=0,0,(AD317/'Workforce hours'!F$30))),(IF(VLOOKUP($Q317,'Workforce hours'!$C$8:$AD$30,BF$7,FALSE)=0,0,(AD317/(VLOOKUP($Q317,'Workforce hours'!$C$8:$AD$30,BF$7,FALSE))))))</f>
        <v>0</v>
      </c>
      <c r="BG317" s="288">
        <f>IF($Q317="n/a",(IF('Workforce hours'!G$30=0,0,(AE317/'Workforce hours'!G$30))),(IF(VLOOKUP($Q317,'Workforce hours'!$C$8:$AD$30,BG$7,FALSE)=0,0,(AE317/(VLOOKUP($Q317,'Workforce hours'!$C$8:$AD$30,BG$7,FALSE))))))</f>
        <v>4.3748180488319317</v>
      </c>
      <c r="BH317" s="288">
        <f>IF($Q317="n/a",(IF('Workforce hours'!H$30=0,0,(AF317/'Workforce hours'!H$30))),(IF(VLOOKUP($Q317,'Workforce hours'!$C$8:$AD$30,BH$7,FALSE)=0,0,(AF317/(VLOOKUP($Q317,'Workforce hours'!$C$8:$AD$30,BH$7,FALSE))))))</f>
        <v>0</v>
      </c>
      <c r="BI317" s="288">
        <f>IF($Q317="n/a",(IF('Workforce hours'!I$30=0,0,(AG317/'Workforce hours'!I$30))),(IF(VLOOKUP($Q317,'Workforce hours'!$C$8:$AD$30,BI$7,FALSE)=0,0,(AG317/(VLOOKUP($Q317,'Workforce hours'!$C$8:$AD$30,BI$7,FALSE))))))</f>
        <v>0</v>
      </c>
      <c r="BJ317" s="288">
        <f>IF($Q317="n/a",(IF('Workforce hours'!J$30=0,0,(AH317/'Workforce hours'!J$30))),(IF(VLOOKUP($Q317,'Workforce hours'!$C$8:$AD$30,BJ$7,FALSE)=0,0,(AH317/(VLOOKUP($Q317,'Workforce hours'!$C$8:$AD$30,BJ$7,FALSE))))))</f>
        <v>0</v>
      </c>
      <c r="BK317" s="288">
        <f>IF($Q317="n/a",(IF('Workforce hours'!K$30=0,0,(AI317/'Workforce hours'!K$30))),(IF(VLOOKUP($Q317,'Workforce hours'!$C$8:$AD$30,BK$7,FALSE)=0,0,(AI317/(VLOOKUP($Q317,'Workforce hours'!$C$8:$AD$30,BK$7,FALSE))))))</f>
        <v>0</v>
      </c>
      <c r="BL317" s="288">
        <f>IF($Q317="n/a",(IF('Workforce hours'!L$30=0,0,(AJ317/'Workforce hours'!L$30))),(IF(VLOOKUP($Q317,'Workforce hours'!$C$8:$AD$30,BL$7,FALSE)=0,0,(AJ317/(VLOOKUP($Q317,'Workforce hours'!$C$8:$AD$30,BL$7,FALSE))))))</f>
        <v>0</v>
      </c>
      <c r="BM317" s="288">
        <f>IF($Q317="n/a",(IF('Workforce hours'!M$30=0,0,(AK317/'Workforce hours'!M$30))),(IF(VLOOKUP($Q317,'Workforce hours'!$C$8:$AD$30,BM$7,FALSE)=0,0,(AK317/(VLOOKUP($Q317,'Workforce hours'!$C$8:$AD$30,BM$7,FALSE))))))</f>
        <v>0</v>
      </c>
      <c r="BN317" s="288">
        <f>IF($Q317="n/a",(IF('Workforce hours'!N$30=0,0,(AL317/'Workforce hours'!N$30))),(IF(VLOOKUP($Q317,'Workforce hours'!$C$8:$AD$30,BN$7,FALSE)=0,0,(AL317/(VLOOKUP($Q317,'Workforce hours'!$C$8:$AD$30,BN$7,FALSE))))))</f>
        <v>0</v>
      </c>
      <c r="BO317" s="288">
        <f>IF($Q317="n/a",(IF('Workforce hours'!O$30=0,0,(AM317/'Workforce hours'!O$30))),(IF(VLOOKUP($Q317,'Workforce hours'!$C$8:$AD$30,BO$7,FALSE)=0,0,(AM317/(VLOOKUP($Q317,'Workforce hours'!$C$8:$AD$30,BO$7,FALSE))))))</f>
        <v>0</v>
      </c>
      <c r="BP317" s="288">
        <f>IF($Q317="n/a",(IF('Workforce hours'!P$30=0,0,(AN317/'Workforce hours'!P$30))),(IF(VLOOKUP($Q317,'Workforce hours'!$C$8:$AD$30,BP$7,FALSE)=0,0,(AN317/(VLOOKUP($Q317,'Workforce hours'!$C$8:$AD$30,BP$7,FALSE))))))</f>
        <v>0</v>
      </c>
      <c r="BQ317" s="288">
        <f>IF($Q317="n/a",(IF('Workforce hours'!Q$30=0,0,(AO317/'Workforce hours'!Q$30))),(IF(VLOOKUP($Q317,'Workforce hours'!$C$8:$AD$30,BQ$7,FALSE)=0,0,(AO317/(VLOOKUP($Q317,'Workforce hours'!$C$8:$AD$30,BQ$7,FALSE))))))</f>
        <v>0</v>
      </c>
      <c r="BR317" s="288">
        <f>IF($Q317="n/a",(IF('Workforce hours'!R$30=0,0,(AP317/'Workforce hours'!R$30))),(IF(VLOOKUP($Q317,'Workforce hours'!$C$8:$AD$30,BR$7,FALSE)=0,0,(AP317/(VLOOKUP($Q317,'Workforce hours'!$C$8:$AD$30,BR$7,FALSE))))))</f>
        <v>0</v>
      </c>
      <c r="BS317" s="288">
        <f>IF($Q317="n/a",(IF('Workforce hours'!S$30=0,0,(AQ317/'Workforce hours'!S$30))),(IF(VLOOKUP($Q317,'Workforce hours'!$C$8:$AD$30,BS$7,FALSE)=0,0,(AQ317/(VLOOKUP($Q317,'Workforce hours'!$C$8:$AD$30,BS$7,FALSE))))))</f>
        <v>0</v>
      </c>
      <c r="BT317" s="288">
        <f>IF($Q317="n/a",(IF('Workforce hours'!T$30=0,0,(AR317/'Workforce hours'!T$30))),(IF(VLOOKUP($Q317,'Workforce hours'!$C$8:$AD$30,BT$7,FALSE)=0,0,(AR317/(VLOOKUP($Q317,'Workforce hours'!$C$8:$AD$30,BT$7,FALSE))))))</f>
        <v>0</v>
      </c>
      <c r="BU317" s="288">
        <f>IF($Q317="n/a",(IF('Workforce hours'!U$30=0,0,(AS317/'Workforce hours'!U$30))),(IF(VLOOKUP($Q317,'Workforce hours'!$C$8:$AD$30,BU$7,FALSE)=0,0,(AS317/(VLOOKUP($Q317,'Workforce hours'!$C$8:$AD$30,BU$7,FALSE))))))</f>
        <v>0</v>
      </c>
      <c r="BV317" s="288">
        <f>IF($Q317="n/a",(IF('Workforce hours'!V$30=0,0,(AT317/'Workforce hours'!V$30))),(IF(VLOOKUP($Q317,'Workforce hours'!$C$8:$AD$30,BV$7,FALSE)=0,0,(AT317/(VLOOKUP($Q317,'Workforce hours'!$C$8:$AD$30,BV$7,FALSE))))))</f>
        <v>0</v>
      </c>
      <c r="BW317" s="288">
        <f>IF($Q317="n/a",(IF('Workforce hours'!W$30=0,0,(AU317/'Workforce hours'!W$30))),(IF(VLOOKUP($Q317,'Workforce hours'!$C$8:$AD$30,BW$7,FALSE)=0,0,(AU317/(VLOOKUP($Q317,'Workforce hours'!$C$8:$AD$30,BW$7,FALSE))))))</f>
        <v>0</v>
      </c>
      <c r="BX317" s="288">
        <f>IF($Q317="n/a",(IF('Workforce hours'!X$30=0,0,(AV317/'Workforce hours'!X$30))),(IF(VLOOKUP($Q317,'Workforce hours'!$C$8:$AD$30,BX$7,FALSE)=0,0,(AV317/(VLOOKUP($Q317,'Workforce hours'!$C$8:$AD$30,BX$7,FALSE))))))</f>
        <v>0</v>
      </c>
      <c r="BY317" s="288">
        <f>IF($Q317="n/a",(IF('Workforce hours'!Y$30=0,0,(AW317/'Workforce hours'!Y$30))),(IF(VLOOKUP($Q317,'Workforce hours'!$C$8:$AD$30,BY$7,FALSE)=0,0,(AW317/(VLOOKUP($Q317,'Workforce hours'!$C$8:$AD$30,BY$7,FALSE))))))</f>
        <v>0</v>
      </c>
      <c r="BZ317" s="288">
        <f>IF($Q317="n/a",(IF('Workforce hours'!Z$30=0,0,(AX317/'Workforce hours'!Z$30))),(IF(VLOOKUP($Q317,'Workforce hours'!$C$8:$AD$30,BZ$7,FALSE)=0,0,(AX317/(VLOOKUP($Q317,'Workforce hours'!$C$8:$AD$30,BZ$7,FALSE))))))</f>
        <v>0</v>
      </c>
      <c r="CA317" s="288">
        <f>IF($Q317="n/a",(IF('Workforce hours'!AA$30=0,0,(AY317/'Workforce hours'!AA$30))),(IF(VLOOKUP($Q317,'Workforce hours'!$C$8:$AD$30,CA$7,FALSE)=0,0,(AY317/(VLOOKUP($Q317,'Workforce hours'!$C$8:$AD$30,CA$7,FALSE))))))</f>
        <v>0</v>
      </c>
      <c r="CB317" s="288">
        <f>IF($Q317="n/a",(IF('Workforce hours'!AB$30=0,0,(AZ317/'Workforce hours'!AB$30))),(IF(VLOOKUP($Q317,'Workforce hours'!$C$8:$AD$30,CB$7,FALSE)=0,0,(AZ317/(VLOOKUP($Q317,'Workforce hours'!$C$8:$AD$30,CB$7,FALSE))))))</f>
        <v>0</v>
      </c>
      <c r="CC317" s="288">
        <f>IF($Q317="n/a",(IF('Workforce hours'!AC$30=0,0,(BA317/'Workforce hours'!AC$30))),(IF(VLOOKUP($Q317,'Workforce hours'!$C$8:$AD$30,CC$7,FALSE)=0,0,(BA317/(VLOOKUP($Q317,'Workforce hours'!$C$8:$AD$30,CC$7,FALSE))))))</f>
        <v>0</v>
      </c>
      <c r="CD317" s="288">
        <f>IF($Q317="n/a",(IF('Workforce hours'!AD$30=0,0,(BB317/'Workforce hours'!AD$30))),(IF(VLOOKUP($Q317,'Workforce hours'!$C$8:$AD$30,CD$7,FALSE)=0,0,(BB317/(VLOOKUP($Q317,'Workforce hours'!$C$8:$AD$30,CD$7,FALSE))))))</f>
        <v>0</v>
      </c>
      <c r="CE317" s="289">
        <f t="shared" si="42"/>
        <v>0</v>
      </c>
      <c r="CF317" s="290">
        <f>BD317*'Workforce costs'!B$9*(1+'Workforce costs'!B$10)*(1+'Workforce costs'!B$11)</f>
        <v>0</v>
      </c>
      <c r="CG317" s="290">
        <f>BE317*'Workforce costs'!C$9*(1+'Workforce costs'!C$10)*(1+'Workforce costs'!C$11)</f>
        <v>0</v>
      </c>
      <c r="CH317" s="290">
        <f>BF317*'Workforce costs'!D$9*(1+'Workforce costs'!D$10)*(1+'Workforce costs'!D$11)</f>
        <v>0</v>
      </c>
      <c r="CI317" s="290">
        <f>BG317*'Workforce costs'!E$9*(1+'Workforce costs'!E$10)*(1+'Workforce costs'!E$11)</f>
        <v>0</v>
      </c>
      <c r="CJ317" s="290">
        <f>BH317*'Workforce costs'!F$9*(1+'Workforce costs'!F$10)*(1+'Workforce costs'!F$11)</f>
        <v>0</v>
      </c>
      <c r="CK317" s="290">
        <f>BI317*'Workforce costs'!G$9*(1+'Workforce costs'!G$10)*(1+'Workforce costs'!G$11)</f>
        <v>0</v>
      </c>
      <c r="CL317" s="290">
        <f>BJ317*'Workforce costs'!H$9*(1+'Workforce costs'!H$10)*(1+'Workforce costs'!H$11)</f>
        <v>0</v>
      </c>
      <c r="CM317" s="290">
        <f>BK317*'Workforce costs'!I$9*(1+'Workforce costs'!I$10)*(1+'Workforce costs'!I$11)</f>
        <v>0</v>
      </c>
      <c r="CN317" s="290">
        <f>BL317*'Workforce costs'!J$9*(1+'Workforce costs'!J$10)*(1+'Workforce costs'!J$11)</f>
        <v>0</v>
      </c>
      <c r="CO317" s="290">
        <f>BM317*'Workforce costs'!K$9*(1+'Workforce costs'!K$10)*(1+'Workforce costs'!K$11)</f>
        <v>0</v>
      </c>
      <c r="CP317" s="290">
        <f>BN317*'Workforce costs'!L$9*(1+'Workforce costs'!L$10)*(1+'Workforce costs'!L$11)</f>
        <v>0</v>
      </c>
      <c r="CQ317" s="290">
        <f>BO317*'Workforce costs'!M$9*(1+'Workforce costs'!M$10)*(1+'Workforce costs'!M$11)</f>
        <v>0</v>
      </c>
      <c r="CR317" s="290">
        <f>BP317*'Workforce costs'!N$9*(1+'Workforce costs'!N$10)*(1+'Workforce costs'!N$11)</f>
        <v>0</v>
      </c>
      <c r="CS317" s="290">
        <f>BQ317*'Workforce costs'!O$9*(1+'Workforce costs'!O$10)*(1+'Workforce costs'!O$11)</f>
        <v>0</v>
      </c>
      <c r="CT317" s="290">
        <f>BR317*'Workforce costs'!P$9*(1+'Workforce costs'!P$10)*(1+'Workforce costs'!P$11)</f>
        <v>0</v>
      </c>
      <c r="CU317" s="290">
        <f>BS317*'Workforce costs'!Q$9*(1+'Workforce costs'!Q$10)*(1+'Workforce costs'!Q$11)</f>
        <v>0</v>
      </c>
      <c r="CV317" s="290">
        <f>BT317*'Workforce costs'!R$9*(1+'Workforce costs'!R$10)*(1+'Workforce costs'!R$11)</f>
        <v>0</v>
      </c>
      <c r="CW317" s="290">
        <f>BU317*'Workforce costs'!S$9*(1+'Workforce costs'!S$10)*(1+'Workforce costs'!S$11)</f>
        <v>0</v>
      </c>
      <c r="CX317" s="290">
        <f>BV317*'Workforce costs'!T$9*(1+'Workforce costs'!T$10)*(1+'Workforce costs'!T$11)</f>
        <v>0</v>
      </c>
      <c r="CY317" s="290">
        <f>BW317*'Workforce costs'!U$9*(1+'Workforce costs'!U$10)*(1+'Workforce costs'!U$11)</f>
        <v>0</v>
      </c>
      <c r="CZ317" s="290">
        <f>BX317*'Workforce costs'!V$9*(1+'Workforce costs'!V$10)*(1+'Workforce costs'!V$11)</f>
        <v>0</v>
      </c>
      <c r="DA317" s="290">
        <f>BY317*'Workforce costs'!W$9*(1+'Workforce costs'!W$10)*(1+'Workforce costs'!W$11)</f>
        <v>0</v>
      </c>
      <c r="DB317" s="290">
        <f>BZ317*'Workforce costs'!X$9*(1+'Workforce costs'!X$10)*(1+'Workforce costs'!X$11)</f>
        <v>0</v>
      </c>
      <c r="DC317" s="290">
        <f>CA317*'Workforce costs'!Y$9*(1+'Workforce costs'!Y$10)*(1+'Workforce costs'!Y$11)</f>
        <v>0</v>
      </c>
      <c r="DD317" s="290">
        <f>CB317*'Workforce costs'!Z$9*(1+'Workforce costs'!Z$10)*(1+'Workforce costs'!Z$11)</f>
        <v>0</v>
      </c>
      <c r="DE317" s="290">
        <f>CC317*'Workforce costs'!AA$9*(1+'Workforce costs'!AA$10)*(1+'Workforce costs'!AA$11)</f>
        <v>0</v>
      </c>
      <c r="DF317" s="290">
        <f>CD317*'Workforce costs'!AB$9*(1+'Workforce costs'!AB$10)*(1+'Workforce costs'!AB$11)</f>
        <v>0</v>
      </c>
    </row>
    <row r="318" spans="1:110" x14ac:dyDescent="0.3">
      <c r="A318" s="2" t="str">
        <f>Outputs!$A$4</f>
        <v>Australia</v>
      </c>
      <c r="B318" s="2" t="str">
        <f t="shared" si="35"/>
        <v>Australia 25to64</v>
      </c>
      <c r="C318" s="30">
        <f>VLOOKUP($B318,Populations!$D$15:$H$1920,3,FALSE)</f>
        <v>13966174</v>
      </c>
      <c r="D318" s="255">
        <f>IF(OR($H318="General pop",$H318="Schools",$H318="Workplace",$H318="Skills Training",$H318="Digital Supports"),1,VLOOKUP($B318,Populations!$D$15:$H$1920,5,FALSE))</f>
        <v>1</v>
      </c>
      <c r="E318" s="88">
        <f>VLOOKUP(I318,Epidemiology!$C$10:$H$47,6,FALSE)</f>
        <v>300</v>
      </c>
      <c r="F318" s="102">
        <f>'Care profiles'!R319</f>
        <v>1</v>
      </c>
      <c r="G318" s="15" t="str">
        <f>'Care profiles'!A319</f>
        <v>25to64</v>
      </c>
      <c r="H318" s="15" t="str">
        <f>'Care profiles'!B319</f>
        <v>Attempts</v>
      </c>
      <c r="I318" s="15" t="str">
        <f>'Care profiles'!C319</f>
        <v>Attempts_25-64yrs</v>
      </c>
      <c r="J318" s="15" t="str">
        <f>'Care profiles'!D319</f>
        <v>Care profile</v>
      </c>
      <c r="K318" s="15" t="str">
        <f>'Care profiles'!E319</f>
        <v>Individual Carer Peer Support</v>
      </c>
      <c r="L318" s="104">
        <f>'Care profiles'!F319</f>
        <v>0.8</v>
      </c>
      <c r="M318" s="15">
        <f>'Care profiles'!G319</f>
        <v>10</v>
      </c>
      <c r="N318" s="15">
        <f>'Care profiles'!H319</f>
        <v>60</v>
      </c>
      <c r="O318" s="15" t="str">
        <f>'Care profiles'!I319</f>
        <v>min</v>
      </c>
      <c r="P318" s="15" t="str">
        <f>'Care profiles'!J319</f>
        <v>Peer Worker</v>
      </c>
      <c r="Q318" s="15" t="str">
        <f>'Care profiles'!K319</f>
        <v>n/a</v>
      </c>
      <c r="R318" s="15" t="str">
        <f>'Care profiles'!M319</f>
        <v>Y</v>
      </c>
      <c r="S318" s="15" t="str">
        <f>'Care profiles'!O319</f>
        <v>Y</v>
      </c>
      <c r="T318" s="15" t="str">
        <f>'Care profiles'!Q319</f>
        <v>N</v>
      </c>
      <c r="U318" s="30">
        <f t="shared" si="36"/>
        <v>41898.521999999997</v>
      </c>
      <c r="V318" s="30">
        <f t="shared" si="37"/>
        <v>33518.817600000002</v>
      </c>
      <c r="W318" s="30">
        <f>IF(M318="n/a",0,IF(O318="days",V318*M318*(1+(VLOOKUP(K318,'Bed parameters'!$A$9:$G$12,7,FALSE))),V318*M318))</f>
        <v>335188.17600000004</v>
      </c>
      <c r="X318" s="30">
        <f t="shared" si="38"/>
        <v>335188.17600000004</v>
      </c>
      <c r="Y318" s="30">
        <f t="shared" si="39"/>
        <v>0</v>
      </c>
      <c r="Z318" s="113">
        <f>_xlfn.IFNA(Y318/((VLOOKUP(K318,'Bed parameters'!$A$9:$G$12,3,FALSE))*(VLOOKUP(K318,'Bed parameters'!$A$9:$G$12,5,FALSE))),0)</f>
        <v>0</v>
      </c>
      <c r="AA318" s="30">
        <f t="shared" si="40"/>
        <v>335188.17600000004</v>
      </c>
      <c r="AB318" s="30">
        <f>_xlfn.IFNA(IF($O318="days",$Y318*(VLOOKUP($K318,'Bed parameters'!$A$9:$I$12,9,FALSE))*$F318*(VLOOKUP($Q318,'Workforce distribution'!$C$8:$AD$30,AB$7,FALSE)),IF($Q318="n/a",(IF($P318=AB$6,$X318*$F318,0)),$X318*$F318*(VLOOKUP($Q318,'Workforce distribution'!$C$8:$AD$30,AB$7,FALSE)))),0)</f>
        <v>0</v>
      </c>
      <c r="AC318" s="30">
        <f>_xlfn.IFNA(IF($O318="days",$Y318*(VLOOKUP($K318,'Bed parameters'!$A$9:$I$12,9,FALSE))*$F318*(VLOOKUP($Q318,'Workforce distribution'!$C$8:$AD$30,AC$7,FALSE)),IF($Q318="n/a",(IF($P318=AC$6,$X318*$F318,0)),$X318*$F318*(VLOOKUP($Q318,'Workforce distribution'!$C$8:$AD$30,AC$7,FALSE)))),0)</f>
        <v>0</v>
      </c>
      <c r="AD318" s="30">
        <f>_xlfn.IFNA(IF($O318="days",$Y318*(VLOOKUP($K318,'Bed parameters'!$A$9:$I$12,9,FALSE))*$F318*(VLOOKUP($Q318,'Workforce distribution'!$C$8:$AD$30,AD$7,FALSE)),IF($Q318="n/a",(IF($P318=AD$6,$X318*$F318,0)),$X318*$F318*(VLOOKUP($Q318,'Workforce distribution'!$C$8:$AD$30,AD$7,FALSE)))),0)</f>
        <v>0</v>
      </c>
      <c r="AE318" s="30">
        <f>_xlfn.IFNA(IF($O318="days",$Y318*(VLOOKUP($K318,'Bed parameters'!$A$9:$I$12,9,FALSE))*$F318*(VLOOKUP($Q318,'Workforce distribution'!$C$8:$AD$30,AE$7,FALSE)),IF($Q318="n/a",(IF($P318=AE$6,$X318*$F318,0)),$X318*$F318*(VLOOKUP($Q318,'Workforce distribution'!$C$8:$AD$30,AE$7,FALSE)))),0)</f>
        <v>335188.17600000004</v>
      </c>
      <c r="AF318" s="30">
        <f>_xlfn.IFNA(IF($O318="days",$Y318*(VLOOKUP($K318,'Bed parameters'!$A$9:$I$12,9,FALSE))*$F318*(VLOOKUP($Q318,'Workforce distribution'!$C$8:$AD$30,AF$7,FALSE)),IF($Q318="n/a",(IF($P318=AF$6,$X318*$F318,0)),$X318*$F318*(VLOOKUP($Q318,'Workforce distribution'!$C$8:$AD$30,AF$7,FALSE)))),0)</f>
        <v>0</v>
      </c>
      <c r="AG318" s="30">
        <f>_xlfn.IFNA(IF($O318="days",$Y318*(VLOOKUP($K318,'Bed parameters'!$A$9:$I$12,9,FALSE))*$F318*(VLOOKUP($Q318,'Workforce distribution'!$C$8:$AD$30,AG$7,FALSE)),IF($Q318="n/a",(IF($P318=AG$6,$X318*$F318,0)),$X318*$F318*(VLOOKUP($Q318,'Workforce distribution'!$C$8:$AD$30,AG$7,FALSE)))),0)</f>
        <v>0</v>
      </c>
      <c r="AH318" s="30">
        <f>_xlfn.IFNA(IF($O318="days",$Y318*(VLOOKUP($K318,'Bed parameters'!$A$9:$I$12,9,FALSE))*$F318*(VLOOKUP($Q318,'Workforce distribution'!$C$8:$AD$30,AH$7,FALSE)),IF($Q318="n/a",(IF($P318=AH$6,$X318*$F318,0)),$X318*$F318*(VLOOKUP($Q318,'Workforce distribution'!$C$8:$AD$30,AH$7,FALSE)))),0)</f>
        <v>0</v>
      </c>
      <c r="AI318" s="30">
        <f>_xlfn.IFNA(IF($O318="days",$Y318*(VLOOKUP($K318,'Bed parameters'!$A$9:$I$12,9,FALSE))*$F318*(VLOOKUP($Q318,'Workforce distribution'!$C$8:$AD$30,AI$7,FALSE)),IF($Q318="n/a",(IF($P318=AI$6,$X318*$F318,0)),$X318*$F318*(VLOOKUP($Q318,'Workforce distribution'!$C$8:$AD$30,AI$7,FALSE)))),0)</f>
        <v>0</v>
      </c>
      <c r="AJ318" s="30">
        <f>_xlfn.IFNA(IF($O318="days",$Y318*(VLOOKUP($K318,'Bed parameters'!$A$9:$I$12,9,FALSE))*$F318*(VLOOKUP($Q318,'Workforce distribution'!$C$8:$AD$30,AJ$7,FALSE)),IF($Q318="n/a",(IF($P318=AJ$6,$X318*$F318,0)),$X318*$F318*(VLOOKUP($Q318,'Workforce distribution'!$C$8:$AD$30,AJ$7,FALSE)))),0)</f>
        <v>0</v>
      </c>
      <c r="AK318" s="30">
        <f>_xlfn.IFNA(IF($O318="days",$Y318*(VLOOKUP($K318,'Bed parameters'!$A$9:$I$12,9,FALSE))*$F318*(VLOOKUP($Q318,'Workforce distribution'!$C$8:$AD$30,AK$7,FALSE)),IF($Q318="n/a",(IF($P318=AK$6,$X318*$F318,0)),$X318*$F318*(VLOOKUP($Q318,'Workforce distribution'!$C$8:$AD$30,AK$7,FALSE)))),0)</f>
        <v>0</v>
      </c>
      <c r="AL318" s="30">
        <f>_xlfn.IFNA(IF($O318="days",$Y318*(VLOOKUP($K318,'Bed parameters'!$A$9:$I$12,9,FALSE))*$F318*(VLOOKUP($Q318,'Workforce distribution'!$C$8:$AD$30,AL$7,FALSE)),IF($Q318="n/a",(IF($P318=AL$6,$X318*$F318,0)),$X318*$F318*(VLOOKUP($Q318,'Workforce distribution'!$C$8:$AD$30,AL$7,FALSE)))),0)</f>
        <v>0</v>
      </c>
      <c r="AM318" s="30">
        <f>_xlfn.IFNA(IF($O318="days",$Y318*(VLOOKUP($K318,'Bed parameters'!$A$9:$I$12,9,FALSE))*$F318*(VLOOKUP($Q318,'Workforce distribution'!$C$8:$AD$30,AM$7,FALSE)),IF($Q318="n/a",(IF($P318=AM$6,$X318*$F318,0)),$X318*$F318*(VLOOKUP($Q318,'Workforce distribution'!$C$8:$AD$30,AM$7,FALSE)))),0)</f>
        <v>0</v>
      </c>
      <c r="AN318" s="30">
        <f>_xlfn.IFNA(IF($O318="days",$Y318*(VLOOKUP($K318,'Bed parameters'!$A$9:$I$12,9,FALSE))*$F318*(VLOOKUP($Q318,'Workforce distribution'!$C$8:$AD$30,AN$7,FALSE)),IF($Q318="n/a",(IF($P318=AN$6,$X318*$F318,0)),$X318*$F318*(VLOOKUP($Q318,'Workforce distribution'!$C$8:$AD$30,AN$7,FALSE)))),0)</f>
        <v>0</v>
      </c>
      <c r="AO318" s="30">
        <f>_xlfn.IFNA(IF($O318="days",$Y318*(VLOOKUP($K318,'Bed parameters'!$A$9:$I$12,9,FALSE))*$F318*(VLOOKUP($Q318,'Workforce distribution'!$C$8:$AD$30,AO$7,FALSE)),IF($Q318="n/a",(IF($P318=AO$6,$X318*$F318,0)),$X318*$F318*(VLOOKUP($Q318,'Workforce distribution'!$C$8:$AD$30,AO$7,FALSE)))),0)</f>
        <v>0</v>
      </c>
      <c r="AP318" s="30">
        <f>_xlfn.IFNA(IF($O318="days",$Y318*(VLOOKUP($K318,'Bed parameters'!$A$9:$I$12,9,FALSE))*$F318*(VLOOKUP($Q318,'Workforce distribution'!$C$8:$AD$30,AP$7,FALSE)),IF($Q318="n/a",(IF($P318=AP$6,$X318*$F318,0)),$X318*$F318*(VLOOKUP($Q318,'Workforce distribution'!$C$8:$AD$30,AP$7,FALSE)))),0)</f>
        <v>0</v>
      </c>
      <c r="AQ318" s="30">
        <f>_xlfn.IFNA(IF($O318="days",$Y318*(VLOOKUP($K318,'Bed parameters'!$A$9:$I$12,9,FALSE))*$F318*(VLOOKUP($Q318,'Workforce distribution'!$C$8:$AD$30,AQ$7,FALSE)),IF($Q318="n/a",(IF($P318=AQ$6,$X318*$F318,0)),$X318*$F318*(VLOOKUP($Q318,'Workforce distribution'!$C$8:$AD$30,AQ$7,FALSE)))),0)</f>
        <v>0</v>
      </c>
      <c r="AR318" s="30">
        <f>_xlfn.IFNA(IF($O318="days",$Y318*(VLOOKUP($K318,'Bed parameters'!$A$9:$I$12,9,FALSE))*$F318*(VLOOKUP($Q318,'Workforce distribution'!$C$8:$AD$30,AR$7,FALSE)),IF($Q318="n/a",(IF($P318=AR$6,$X318*$F318,0)),$X318*$F318*(VLOOKUP($Q318,'Workforce distribution'!$C$8:$AD$30,AR$7,FALSE)))),0)</f>
        <v>0</v>
      </c>
      <c r="AS318" s="30">
        <f>_xlfn.IFNA(IF($O318="days",$Y318*(VLOOKUP($K318,'Bed parameters'!$A$9:$I$12,9,FALSE))*$F318*(VLOOKUP($Q318,'Workforce distribution'!$C$8:$AD$30,AS$7,FALSE)),IF($Q318="n/a",(IF($P318=AS$6,$X318*$F318,0)),$X318*$F318*(VLOOKUP($Q318,'Workforce distribution'!$C$8:$AD$30,AS$7,FALSE)))),0)</f>
        <v>0</v>
      </c>
      <c r="AT318" s="30">
        <f>_xlfn.IFNA(IF($O318="days",$Y318*(VLOOKUP($K318,'Bed parameters'!$A$9:$I$12,9,FALSE))*$F318*(VLOOKUP($Q318,'Workforce distribution'!$C$8:$AD$30,AT$7,FALSE)),IF($Q318="n/a",(IF($P318=AT$6,$X318*$F318,0)),$X318*$F318*(VLOOKUP($Q318,'Workforce distribution'!$C$8:$AD$30,AT$7,FALSE)))),0)</f>
        <v>0</v>
      </c>
      <c r="AU318" s="30">
        <f>_xlfn.IFNA(IF($O318="days",$Y318*(VLOOKUP($K318,'Bed parameters'!$A$9:$I$12,9,FALSE))*$F318*(VLOOKUP($Q318,'Workforce distribution'!$C$8:$AD$30,AU$7,FALSE)),IF($Q318="n/a",(IF($P318=AU$6,$X318*$F318,0)),$X318*$F318*(VLOOKUP($Q318,'Workforce distribution'!$C$8:$AD$30,AU$7,FALSE)))),0)</f>
        <v>0</v>
      </c>
      <c r="AV318" s="30">
        <f>_xlfn.IFNA(IF($O318="days",$Y318*(VLOOKUP($K318,'Bed parameters'!$A$9:$I$12,9,FALSE))*$F318*(VLOOKUP($Q318,'Workforce distribution'!$C$8:$AD$30,AV$7,FALSE)),IF($Q318="n/a",(IF($P318=AV$6,$X318*$F318,0)),$X318*$F318*(VLOOKUP($Q318,'Workforce distribution'!$C$8:$AD$30,AV$7,FALSE)))),0)</f>
        <v>0</v>
      </c>
      <c r="AW318" s="30">
        <f>_xlfn.IFNA(IF($O318="days",$Y318*(VLOOKUP($K318,'Bed parameters'!$A$9:$I$12,9,FALSE))*$F318*(VLOOKUP($Q318,'Workforce distribution'!$C$8:$AD$30,AW$7,FALSE)),IF($Q318="n/a",(IF($P318=AW$6,$X318*$F318,0)),$X318*$F318*(VLOOKUP($Q318,'Workforce distribution'!$C$8:$AD$30,AW$7,FALSE)))),0)</f>
        <v>0</v>
      </c>
      <c r="AX318" s="30">
        <f>_xlfn.IFNA(IF($O318="days",$Y318*(VLOOKUP($K318,'Bed parameters'!$A$9:$I$12,9,FALSE))*$F318*(VLOOKUP($Q318,'Workforce distribution'!$C$8:$AD$30,AX$7,FALSE)),IF($Q318="n/a",(IF($P318=AX$6,$X318*$F318,0)),$X318*$F318*(VLOOKUP($Q318,'Workforce distribution'!$C$8:$AD$30,AX$7,FALSE)))),0)</f>
        <v>0</v>
      </c>
      <c r="AY318" s="30">
        <f>_xlfn.IFNA(IF($O318="days",$Y318*(VLOOKUP($K318,'Bed parameters'!$A$9:$I$12,9,FALSE))*$F318*(VLOOKUP($Q318,'Workforce distribution'!$C$8:$AD$30,AY$7,FALSE)),IF($Q318="n/a",(IF($P318=AY$6,$X318*$F318,0)),$X318*$F318*(VLOOKUP($Q318,'Workforce distribution'!$C$8:$AD$30,AY$7,FALSE)))),0)</f>
        <v>0</v>
      </c>
      <c r="AZ318" s="30">
        <f>_xlfn.IFNA(IF($O318="days",$Y318*(VLOOKUP($K318,'Bed parameters'!$A$9:$I$12,9,FALSE))*$F318*(VLOOKUP($Q318,'Workforce distribution'!$C$8:$AD$30,AZ$7,FALSE)),IF($Q318="n/a",(IF($P318=AZ$6,$X318*$F318,0)),$X318*$F318*(VLOOKUP($Q318,'Workforce distribution'!$C$8:$AD$30,AZ$7,FALSE)))),0)</f>
        <v>0</v>
      </c>
      <c r="BA318" s="30">
        <f>_xlfn.IFNA(IF($O318="days",$Y318*(VLOOKUP($K318,'Bed parameters'!$A$9:$I$12,9,FALSE))*$F318*(VLOOKUP($Q318,'Workforce distribution'!$C$8:$AD$30,BA$7,FALSE)),IF($Q318="n/a",(IF($P318=BA$6,$X318*$F318,0)),$X318*$F318*(VLOOKUP($Q318,'Workforce distribution'!$C$8:$AD$30,BA$7,FALSE)))),0)</f>
        <v>0</v>
      </c>
      <c r="BB318" s="30">
        <f>_xlfn.IFNA(IF($O318="days",$Y318*(VLOOKUP($K318,'Bed parameters'!$A$9:$I$12,9,FALSE))*$F318*(VLOOKUP($Q318,'Workforce distribution'!$C$8:$AD$30,BB$7,FALSE)),IF($Q318="n/a",(IF($P318=BB$6,$X318*$F318,0)),$X318*$F318*(VLOOKUP($Q318,'Workforce distribution'!$C$8:$AD$30,BB$7,FALSE)))),0)</f>
        <v>0</v>
      </c>
      <c r="BC318" s="149">
        <f t="shared" si="41"/>
        <v>291.65453658879551</v>
      </c>
      <c r="BD318" s="288">
        <f>IF($Q318="n/a",(IF('Workforce hours'!D$30=0,0,(AB318/'Workforce hours'!D$30))),(IF(VLOOKUP($Q318,'Workforce hours'!$C$8:$AD$30,BD$7,FALSE)=0,0,(AB318/(VLOOKUP($Q318,'Workforce hours'!$C$8:$AD$30,BD$7,FALSE))))))</f>
        <v>0</v>
      </c>
      <c r="BE318" s="288">
        <f>IF($Q318="n/a",(IF('Workforce hours'!E$30=0,0,(AC318/'Workforce hours'!E$30))),(IF(VLOOKUP($Q318,'Workforce hours'!$C$8:$AD$30,BE$7,FALSE)=0,0,(AC318/(VLOOKUP($Q318,'Workforce hours'!$C$8:$AD$30,BE$7,FALSE))))))</f>
        <v>0</v>
      </c>
      <c r="BF318" s="288">
        <f>IF($Q318="n/a",(IF('Workforce hours'!F$30=0,0,(AD318/'Workforce hours'!F$30))),(IF(VLOOKUP($Q318,'Workforce hours'!$C$8:$AD$30,BF$7,FALSE)=0,0,(AD318/(VLOOKUP($Q318,'Workforce hours'!$C$8:$AD$30,BF$7,FALSE))))))</f>
        <v>0</v>
      </c>
      <c r="BG318" s="288">
        <f>IF($Q318="n/a",(IF('Workforce hours'!G$30=0,0,(AE318/'Workforce hours'!G$30))),(IF(VLOOKUP($Q318,'Workforce hours'!$C$8:$AD$30,BG$7,FALSE)=0,0,(AE318/(VLOOKUP($Q318,'Workforce hours'!$C$8:$AD$30,BG$7,FALSE))))))</f>
        <v>291.65453658879551</v>
      </c>
      <c r="BH318" s="288">
        <f>IF($Q318="n/a",(IF('Workforce hours'!H$30=0,0,(AF318/'Workforce hours'!H$30))),(IF(VLOOKUP($Q318,'Workforce hours'!$C$8:$AD$30,BH$7,FALSE)=0,0,(AF318/(VLOOKUP($Q318,'Workforce hours'!$C$8:$AD$30,BH$7,FALSE))))))</f>
        <v>0</v>
      </c>
      <c r="BI318" s="288">
        <f>IF($Q318="n/a",(IF('Workforce hours'!I$30=0,0,(AG318/'Workforce hours'!I$30))),(IF(VLOOKUP($Q318,'Workforce hours'!$C$8:$AD$30,BI$7,FALSE)=0,0,(AG318/(VLOOKUP($Q318,'Workforce hours'!$C$8:$AD$30,BI$7,FALSE))))))</f>
        <v>0</v>
      </c>
      <c r="BJ318" s="288">
        <f>IF($Q318="n/a",(IF('Workforce hours'!J$30=0,0,(AH318/'Workforce hours'!J$30))),(IF(VLOOKUP($Q318,'Workforce hours'!$C$8:$AD$30,BJ$7,FALSE)=0,0,(AH318/(VLOOKUP($Q318,'Workforce hours'!$C$8:$AD$30,BJ$7,FALSE))))))</f>
        <v>0</v>
      </c>
      <c r="BK318" s="288">
        <f>IF($Q318="n/a",(IF('Workforce hours'!K$30=0,0,(AI318/'Workforce hours'!K$30))),(IF(VLOOKUP($Q318,'Workforce hours'!$C$8:$AD$30,BK$7,FALSE)=0,0,(AI318/(VLOOKUP($Q318,'Workforce hours'!$C$8:$AD$30,BK$7,FALSE))))))</f>
        <v>0</v>
      </c>
      <c r="BL318" s="288">
        <f>IF($Q318="n/a",(IF('Workforce hours'!L$30=0,0,(AJ318/'Workforce hours'!L$30))),(IF(VLOOKUP($Q318,'Workforce hours'!$C$8:$AD$30,BL$7,FALSE)=0,0,(AJ318/(VLOOKUP($Q318,'Workforce hours'!$C$8:$AD$30,BL$7,FALSE))))))</f>
        <v>0</v>
      </c>
      <c r="BM318" s="288">
        <f>IF($Q318="n/a",(IF('Workforce hours'!M$30=0,0,(AK318/'Workforce hours'!M$30))),(IF(VLOOKUP($Q318,'Workforce hours'!$C$8:$AD$30,BM$7,FALSE)=0,0,(AK318/(VLOOKUP($Q318,'Workforce hours'!$C$8:$AD$30,BM$7,FALSE))))))</f>
        <v>0</v>
      </c>
      <c r="BN318" s="288">
        <f>IF($Q318="n/a",(IF('Workforce hours'!N$30=0,0,(AL318/'Workforce hours'!N$30))),(IF(VLOOKUP($Q318,'Workforce hours'!$C$8:$AD$30,BN$7,FALSE)=0,0,(AL318/(VLOOKUP($Q318,'Workforce hours'!$C$8:$AD$30,BN$7,FALSE))))))</f>
        <v>0</v>
      </c>
      <c r="BO318" s="288">
        <f>IF($Q318="n/a",(IF('Workforce hours'!O$30=0,0,(AM318/'Workforce hours'!O$30))),(IF(VLOOKUP($Q318,'Workforce hours'!$C$8:$AD$30,BO$7,FALSE)=0,0,(AM318/(VLOOKUP($Q318,'Workforce hours'!$C$8:$AD$30,BO$7,FALSE))))))</f>
        <v>0</v>
      </c>
      <c r="BP318" s="288">
        <f>IF($Q318="n/a",(IF('Workforce hours'!P$30=0,0,(AN318/'Workforce hours'!P$30))),(IF(VLOOKUP($Q318,'Workforce hours'!$C$8:$AD$30,BP$7,FALSE)=0,0,(AN318/(VLOOKUP($Q318,'Workforce hours'!$C$8:$AD$30,BP$7,FALSE))))))</f>
        <v>0</v>
      </c>
      <c r="BQ318" s="288">
        <f>IF($Q318="n/a",(IF('Workforce hours'!Q$30=0,0,(AO318/'Workforce hours'!Q$30))),(IF(VLOOKUP($Q318,'Workforce hours'!$C$8:$AD$30,BQ$7,FALSE)=0,0,(AO318/(VLOOKUP($Q318,'Workforce hours'!$C$8:$AD$30,BQ$7,FALSE))))))</f>
        <v>0</v>
      </c>
      <c r="BR318" s="288">
        <f>IF($Q318="n/a",(IF('Workforce hours'!R$30=0,0,(AP318/'Workforce hours'!R$30))),(IF(VLOOKUP($Q318,'Workforce hours'!$C$8:$AD$30,BR$7,FALSE)=0,0,(AP318/(VLOOKUP($Q318,'Workforce hours'!$C$8:$AD$30,BR$7,FALSE))))))</f>
        <v>0</v>
      </c>
      <c r="BS318" s="288">
        <f>IF($Q318="n/a",(IF('Workforce hours'!S$30=0,0,(AQ318/'Workforce hours'!S$30))),(IF(VLOOKUP($Q318,'Workforce hours'!$C$8:$AD$30,BS$7,FALSE)=0,0,(AQ318/(VLOOKUP($Q318,'Workforce hours'!$C$8:$AD$30,BS$7,FALSE))))))</f>
        <v>0</v>
      </c>
      <c r="BT318" s="288">
        <f>IF($Q318="n/a",(IF('Workforce hours'!T$30=0,0,(AR318/'Workforce hours'!T$30))),(IF(VLOOKUP($Q318,'Workforce hours'!$C$8:$AD$30,BT$7,FALSE)=0,0,(AR318/(VLOOKUP($Q318,'Workforce hours'!$C$8:$AD$30,BT$7,FALSE))))))</f>
        <v>0</v>
      </c>
      <c r="BU318" s="288">
        <f>IF($Q318="n/a",(IF('Workforce hours'!U$30=0,0,(AS318/'Workforce hours'!U$30))),(IF(VLOOKUP($Q318,'Workforce hours'!$C$8:$AD$30,BU$7,FALSE)=0,0,(AS318/(VLOOKUP($Q318,'Workforce hours'!$C$8:$AD$30,BU$7,FALSE))))))</f>
        <v>0</v>
      </c>
      <c r="BV318" s="288">
        <f>IF($Q318="n/a",(IF('Workforce hours'!V$30=0,0,(AT318/'Workforce hours'!V$30))),(IF(VLOOKUP($Q318,'Workforce hours'!$C$8:$AD$30,BV$7,FALSE)=0,0,(AT318/(VLOOKUP($Q318,'Workforce hours'!$C$8:$AD$30,BV$7,FALSE))))))</f>
        <v>0</v>
      </c>
      <c r="BW318" s="288">
        <f>IF($Q318="n/a",(IF('Workforce hours'!W$30=0,0,(AU318/'Workforce hours'!W$30))),(IF(VLOOKUP($Q318,'Workforce hours'!$C$8:$AD$30,BW$7,FALSE)=0,0,(AU318/(VLOOKUP($Q318,'Workforce hours'!$C$8:$AD$30,BW$7,FALSE))))))</f>
        <v>0</v>
      </c>
      <c r="BX318" s="288">
        <f>IF($Q318="n/a",(IF('Workforce hours'!X$30=0,0,(AV318/'Workforce hours'!X$30))),(IF(VLOOKUP($Q318,'Workforce hours'!$C$8:$AD$30,BX$7,FALSE)=0,0,(AV318/(VLOOKUP($Q318,'Workforce hours'!$C$8:$AD$30,BX$7,FALSE))))))</f>
        <v>0</v>
      </c>
      <c r="BY318" s="288">
        <f>IF($Q318="n/a",(IF('Workforce hours'!Y$30=0,0,(AW318/'Workforce hours'!Y$30))),(IF(VLOOKUP($Q318,'Workforce hours'!$C$8:$AD$30,BY$7,FALSE)=0,0,(AW318/(VLOOKUP($Q318,'Workforce hours'!$C$8:$AD$30,BY$7,FALSE))))))</f>
        <v>0</v>
      </c>
      <c r="BZ318" s="288">
        <f>IF($Q318="n/a",(IF('Workforce hours'!Z$30=0,0,(AX318/'Workforce hours'!Z$30))),(IF(VLOOKUP($Q318,'Workforce hours'!$C$8:$AD$30,BZ$7,FALSE)=0,0,(AX318/(VLOOKUP($Q318,'Workforce hours'!$C$8:$AD$30,BZ$7,FALSE))))))</f>
        <v>0</v>
      </c>
      <c r="CA318" s="288">
        <f>IF($Q318="n/a",(IF('Workforce hours'!AA$30=0,0,(AY318/'Workforce hours'!AA$30))),(IF(VLOOKUP($Q318,'Workforce hours'!$C$8:$AD$30,CA$7,FALSE)=0,0,(AY318/(VLOOKUP($Q318,'Workforce hours'!$C$8:$AD$30,CA$7,FALSE))))))</f>
        <v>0</v>
      </c>
      <c r="CB318" s="288">
        <f>IF($Q318="n/a",(IF('Workforce hours'!AB$30=0,0,(AZ318/'Workforce hours'!AB$30))),(IF(VLOOKUP($Q318,'Workforce hours'!$C$8:$AD$30,CB$7,FALSE)=0,0,(AZ318/(VLOOKUP($Q318,'Workforce hours'!$C$8:$AD$30,CB$7,FALSE))))))</f>
        <v>0</v>
      </c>
      <c r="CC318" s="288">
        <f>IF($Q318="n/a",(IF('Workforce hours'!AC$30=0,0,(BA318/'Workforce hours'!AC$30))),(IF(VLOOKUP($Q318,'Workforce hours'!$C$8:$AD$30,CC$7,FALSE)=0,0,(BA318/(VLOOKUP($Q318,'Workforce hours'!$C$8:$AD$30,CC$7,FALSE))))))</f>
        <v>0</v>
      </c>
      <c r="CD318" s="288">
        <f>IF($Q318="n/a",(IF('Workforce hours'!AD$30=0,0,(BB318/'Workforce hours'!AD$30))),(IF(VLOOKUP($Q318,'Workforce hours'!$C$8:$AD$30,CD$7,FALSE)=0,0,(BB318/(VLOOKUP($Q318,'Workforce hours'!$C$8:$AD$30,CD$7,FALSE))))))</f>
        <v>0</v>
      </c>
      <c r="CE318" s="289">
        <f t="shared" si="42"/>
        <v>0</v>
      </c>
      <c r="CF318" s="290">
        <f>BD318*'Workforce costs'!B$9*(1+'Workforce costs'!B$10)*(1+'Workforce costs'!B$11)</f>
        <v>0</v>
      </c>
      <c r="CG318" s="290">
        <f>BE318*'Workforce costs'!C$9*(1+'Workforce costs'!C$10)*(1+'Workforce costs'!C$11)</f>
        <v>0</v>
      </c>
      <c r="CH318" s="290">
        <f>BF318*'Workforce costs'!D$9*(1+'Workforce costs'!D$10)*(1+'Workforce costs'!D$11)</f>
        <v>0</v>
      </c>
      <c r="CI318" s="290">
        <f>BG318*'Workforce costs'!E$9*(1+'Workforce costs'!E$10)*(1+'Workforce costs'!E$11)</f>
        <v>0</v>
      </c>
      <c r="CJ318" s="290">
        <f>BH318*'Workforce costs'!F$9*(1+'Workforce costs'!F$10)*(1+'Workforce costs'!F$11)</f>
        <v>0</v>
      </c>
      <c r="CK318" s="290">
        <f>BI318*'Workforce costs'!G$9*(1+'Workforce costs'!G$10)*(1+'Workforce costs'!G$11)</f>
        <v>0</v>
      </c>
      <c r="CL318" s="290">
        <f>BJ318*'Workforce costs'!H$9*(1+'Workforce costs'!H$10)*(1+'Workforce costs'!H$11)</f>
        <v>0</v>
      </c>
      <c r="CM318" s="290">
        <f>BK318*'Workforce costs'!I$9*(1+'Workforce costs'!I$10)*(1+'Workforce costs'!I$11)</f>
        <v>0</v>
      </c>
      <c r="CN318" s="290">
        <f>BL318*'Workforce costs'!J$9*(1+'Workforce costs'!J$10)*(1+'Workforce costs'!J$11)</f>
        <v>0</v>
      </c>
      <c r="CO318" s="290">
        <f>BM318*'Workforce costs'!K$9*(1+'Workforce costs'!K$10)*(1+'Workforce costs'!K$11)</f>
        <v>0</v>
      </c>
      <c r="CP318" s="290">
        <f>BN318*'Workforce costs'!L$9*(1+'Workforce costs'!L$10)*(1+'Workforce costs'!L$11)</f>
        <v>0</v>
      </c>
      <c r="CQ318" s="290">
        <f>BO318*'Workforce costs'!M$9*(1+'Workforce costs'!M$10)*(1+'Workforce costs'!M$11)</f>
        <v>0</v>
      </c>
      <c r="CR318" s="290">
        <f>BP318*'Workforce costs'!N$9*(1+'Workforce costs'!N$10)*(1+'Workforce costs'!N$11)</f>
        <v>0</v>
      </c>
      <c r="CS318" s="290">
        <f>BQ318*'Workforce costs'!O$9*(1+'Workforce costs'!O$10)*(1+'Workforce costs'!O$11)</f>
        <v>0</v>
      </c>
      <c r="CT318" s="290">
        <f>BR318*'Workforce costs'!P$9*(1+'Workforce costs'!P$10)*(1+'Workforce costs'!P$11)</f>
        <v>0</v>
      </c>
      <c r="CU318" s="290">
        <f>BS318*'Workforce costs'!Q$9*(1+'Workforce costs'!Q$10)*(1+'Workforce costs'!Q$11)</f>
        <v>0</v>
      </c>
      <c r="CV318" s="290">
        <f>BT318*'Workforce costs'!R$9*(1+'Workforce costs'!R$10)*(1+'Workforce costs'!R$11)</f>
        <v>0</v>
      </c>
      <c r="CW318" s="290">
        <f>BU318*'Workforce costs'!S$9*(1+'Workforce costs'!S$10)*(1+'Workforce costs'!S$11)</f>
        <v>0</v>
      </c>
      <c r="CX318" s="290">
        <f>BV318*'Workforce costs'!T$9*(1+'Workforce costs'!T$10)*(1+'Workforce costs'!T$11)</f>
        <v>0</v>
      </c>
      <c r="CY318" s="290">
        <f>BW318*'Workforce costs'!U$9*(1+'Workforce costs'!U$10)*(1+'Workforce costs'!U$11)</f>
        <v>0</v>
      </c>
      <c r="CZ318" s="290">
        <f>BX318*'Workforce costs'!V$9*(1+'Workforce costs'!V$10)*(1+'Workforce costs'!V$11)</f>
        <v>0</v>
      </c>
      <c r="DA318" s="290">
        <f>BY318*'Workforce costs'!W$9*(1+'Workforce costs'!W$10)*(1+'Workforce costs'!W$11)</f>
        <v>0</v>
      </c>
      <c r="DB318" s="290">
        <f>BZ318*'Workforce costs'!X$9*(1+'Workforce costs'!X$10)*(1+'Workforce costs'!X$11)</f>
        <v>0</v>
      </c>
      <c r="DC318" s="290">
        <f>CA318*'Workforce costs'!Y$9*(1+'Workforce costs'!Y$10)*(1+'Workforce costs'!Y$11)</f>
        <v>0</v>
      </c>
      <c r="DD318" s="290">
        <f>CB318*'Workforce costs'!Z$9*(1+'Workforce costs'!Z$10)*(1+'Workforce costs'!Z$11)</f>
        <v>0</v>
      </c>
      <c r="DE318" s="290">
        <f>CC318*'Workforce costs'!AA$9*(1+'Workforce costs'!AA$10)*(1+'Workforce costs'!AA$11)</f>
        <v>0</v>
      </c>
      <c r="DF318" s="290">
        <f>CD318*'Workforce costs'!AB$9*(1+'Workforce costs'!AB$10)*(1+'Workforce costs'!AB$11)</f>
        <v>0</v>
      </c>
    </row>
    <row r="319" spans="1:110" x14ac:dyDescent="0.3">
      <c r="A319" s="2" t="str">
        <f>Outputs!$A$4</f>
        <v>Australia</v>
      </c>
      <c r="B319" s="2" t="str">
        <f t="shared" si="35"/>
        <v>Australia 25to64</v>
      </c>
      <c r="C319" s="30">
        <f>VLOOKUP($B319,Populations!$D$15:$H$1920,3,FALSE)</f>
        <v>13966174</v>
      </c>
      <c r="D319" s="255">
        <f>IF(OR($H319="General pop",$H319="Schools",$H319="Workplace",$H319="Skills Training",$H319="Digital Supports"),1,VLOOKUP($B319,Populations!$D$15:$H$1920,5,FALSE))</f>
        <v>1</v>
      </c>
      <c r="E319" s="88">
        <f>VLOOKUP(I319,Epidemiology!$C$10:$H$47,6,FALSE)</f>
        <v>300</v>
      </c>
      <c r="F319" s="102">
        <f>'Care profiles'!R320</f>
        <v>0.33333333333333331</v>
      </c>
      <c r="G319" s="15" t="str">
        <f>'Care profiles'!A320</f>
        <v>25to64</v>
      </c>
      <c r="H319" s="15" t="str">
        <f>'Care profiles'!B320</f>
        <v>Attempts</v>
      </c>
      <c r="I319" s="15" t="str">
        <f>'Care profiles'!C320</f>
        <v>Attempts_25-64yrs</v>
      </c>
      <c r="J319" s="15" t="str">
        <f>'Care profiles'!D320</f>
        <v>Care profile</v>
      </c>
      <c r="K319" s="15" t="str">
        <f>'Care profiles'!E320</f>
        <v>Group Carer Peer Support</v>
      </c>
      <c r="L319" s="104">
        <f>'Care profiles'!F320</f>
        <v>0.6</v>
      </c>
      <c r="M319" s="15">
        <f>'Care profiles'!G320</f>
        <v>10</v>
      </c>
      <c r="N319" s="15">
        <f>'Care profiles'!H320</f>
        <v>60</v>
      </c>
      <c r="O319" s="15" t="str">
        <f>'Care profiles'!I320</f>
        <v>min</v>
      </c>
      <c r="P319" s="15" t="str">
        <f>'Care profiles'!J320</f>
        <v>Team</v>
      </c>
      <c r="Q319" s="15" t="str">
        <f>'Care profiles'!K320</f>
        <v>Group Carer Peer Support</v>
      </c>
      <c r="R319" s="15" t="str">
        <f>'Care profiles'!M320</f>
        <v>Y</v>
      </c>
      <c r="S319" s="15" t="str">
        <f>'Care profiles'!O320</f>
        <v>Y</v>
      </c>
      <c r="T319" s="15" t="str">
        <f>'Care profiles'!Q320</f>
        <v>N</v>
      </c>
      <c r="U319" s="30">
        <f t="shared" si="36"/>
        <v>41898.521999999997</v>
      </c>
      <c r="V319" s="30">
        <f t="shared" si="37"/>
        <v>25139.113199999996</v>
      </c>
      <c r="W319" s="30">
        <f>IF(M319="n/a",0,IF(O319="days",V319*M319*(1+(VLOOKUP(K319,'Bed parameters'!$A$9:$G$12,7,FALSE))),V319*M319))</f>
        <v>251391.13199999995</v>
      </c>
      <c r="X319" s="30">
        <f t="shared" si="38"/>
        <v>251391.13199999995</v>
      </c>
      <c r="Y319" s="30">
        <f t="shared" si="39"/>
        <v>0</v>
      </c>
      <c r="Z319" s="113">
        <f>_xlfn.IFNA(Y319/((VLOOKUP(K319,'Bed parameters'!$A$9:$G$12,3,FALSE))*(VLOOKUP(K319,'Bed parameters'!$A$9:$G$12,5,FALSE))),0)</f>
        <v>0</v>
      </c>
      <c r="AA319" s="30">
        <f t="shared" si="40"/>
        <v>83797.04399999998</v>
      </c>
      <c r="AB319" s="30">
        <f>_xlfn.IFNA(IF($O319="days",$Y319*(VLOOKUP($K319,'Bed parameters'!$A$9:$I$12,9,FALSE))*$F319*(VLOOKUP($Q319,'Workforce distribution'!$C$8:$AD$30,AB$7,FALSE)),IF($Q319="n/a",(IF($P319=AB$6,$X319*$F319,0)),$X319*$F319*(VLOOKUP($Q319,'Workforce distribution'!$C$8:$AD$30,AB$7,FALSE)))),0)</f>
        <v>0</v>
      </c>
      <c r="AC319" s="30">
        <f>_xlfn.IFNA(IF($O319="days",$Y319*(VLOOKUP($K319,'Bed parameters'!$A$9:$I$12,9,FALSE))*$F319*(VLOOKUP($Q319,'Workforce distribution'!$C$8:$AD$30,AC$7,FALSE)),IF($Q319="n/a",(IF($P319=AC$6,$X319*$F319,0)),$X319*$F319*(VLOOKUP($Q319,'Workforce distribution'!$C$8:$AD$30,AC$7,FALSE)))),0)</f>
        <v>0</v>
      </c>
      <c r="AD319" s="30">
        <f>_xlfn.IFNA(IF($O319="days",$Y319*(VLOOKUP($K319,'Bed parameters'!$A$9:$I$12,9,FALSE))*$F319*(VLOOKUP($Q319,'Workforce distribution'!$C$8:$AD$30,AD$7,FALSE)),IF($Q319="n/a",(IF($P319=AD$6,$X319*$F319,0)),$X319*$F319*(VLOOKUP($Q319,'Workforce distribution'!$C$8:$AD$30,AD$7,FALSE)))),0)</f>
        <v>0</v>
      </c>
      <c r="AE319" s="30">
        <f>_xlfn.IFNA(IF($O319="days",$Y319*(VLOOKUP($K319,'Bed parameters'!$A$9:$I$12,9,FALSE))*$F319*(VLOOKUP($Q319,'Workforce distribution'!$C$8:$AD$30,AE$7,FALSE)),IF($Q319="n/a",(IF($P319=AE$6,$X319*$F319,0)),$X319*$F319*(VLOOKUP($Q319,'Workforce distribution'!$C$8:$AD$30,AE$7,FALSE)))),0)</f>
        <v>83797.04399999998</v>
      </c>
      <c r="AF319" s="30">
        <f>_xlfn.IFNA(IF($O319="days",$Y319*(VLOOKUP($K319,'Bed parameters'!$A$9:$I$12,9,FALSE))*$F319*(VLOOKUP($Q319,'Workforce distribution'!$C$8:$AD$30,AF$7,FALSE)),IF($Q319="n/a",(IF($P319=AF$6,$X319*$F319,0)),$X319*$F319*(VLOOKUP($Q319,'Workforce distribution'!$C$8:$AD$30,AF$7,FALSE)))),0)</f>
        <v>0</v>
      </c>
      <c r="AG319" s="30">
        <f>_xlfn.IFNA(IF($O319="days",$Y319*(VLOOKUP($K319,'Bed parameters'!$A$9:$I$12,9,FALSE))*$F319*(VLOOKUP($Q319,'Workforce distribution'!$C$8:$AD$30,AG$7,FALSE)),IF($Q319="n/a",(IF($P319=AG$6,$X319*$F319,0)),$X319*$F319*(VLOOKUP($Q319,'Workforce distribution'!$C$8:$AD$30,AG$7,FALSE)))),0)</f>
        <v>0</v>
      </c>
      <c r="AH319" s="30">
        <f>_xlfn.IFNA(IF($O319="days",$Y319*(VLOOKUP($K319,'Bed parameters'!$A$9:$I$12,9,FALSE))*$F319*(VLOOKUP($Q319,'Workforce distribution'!$C$8:$AD$30,AH$7,FALSE)),IF($Q319="n/a",(IF($P319=AH$6,$X319*$F319,0)),$X319*$F319*(VLOOKUP($Q319,'Workforce distribution'!$C$8:$AD$30,AH$7,FALSE)))),0)</f>
        <v>0</v>
      </c>
      <c r="AI319" s="30">
        <f>_xlfn.IFNA(IF($O319="days",$Y319*(VLOOKUP($K319,'Bed parameters'!$A$9:$I$12,9,FALSE))*$F319*(VLOOKUP($Q319,'Workforce distribution'!$C$8:$AD$30,AI$7,FALSE)),IF($Q319="n/a",(IF($P319=AI$6,$X319*$F319,0)),$X319*$F319*(VLOOKUP($Q319,'Workforce distribution'!$C$8:$AD$30,AI$7,FALSE)))),0)</f>
        <v>0</v>
      </c>
      <c r="AJ319" s="30">
        <f>_xlfn.IFNA(IF($O319="days",$Y319*(VLOOKUP($K319,'Bed parameters'!$A$9:$I$12,9,FALSE))*$F319*(VLOOKUP($Q319,'Workforce distribution'!$C$8:$AD$30,AJ$7,FALSE)),IF($Q319="n/a",(IF($P319=AJ$6,$X319*$F319,0)),$X319*$F319*(VLOOKUP($Q319,'Workforce distribution'!$C$8:$AD$30,AJ$7,FALSE)))),0)</f>
        <v>0</v>
      </c>
      <c r="AK319" s="30">
        <f>_xlfn.IFNA(IF($O319="days",$Y319*(VLOOKUP($K319,'Bed parameters'!$A$9:$I$12,9,FALSE))*$F319*(VLOOKUP($Q319,'Workforce distribution'!$C$8:$AD$30,AK$7,FALSE)),IF($Q319="n/a",(IF($P319=AK$6,$X319*$F319,0)),$X319*$F319*(VLOOKUP($Q319,'Workforce distribution'!$C$8:$AD$30,AK$7,FALSE)))),0)</f>
        <v>0</v>
      </c>
      <c r="AL319" s="30">
        <f>_xlfn.IFNA(IF($O319="days",$Y319*(VLOOKUP($K319,'Bed parameters'!$A$9:$I$12,9,FALSE))*$F319*(VLOOKUP($Q319,'Workforce distribution'!$C$8:$AD$30,AL$7,FALSE)),IF($Q319="n/a",(IF($P319=AL$6,$X319*$F319,0)),$X319*$F319*(VLOOKUP($Q319,'Workforce distribution'!$C$8:$AD$30,AL$7,FALSE)))),0)</f>
        <v>0</v>
      </c>
      <c r="AM319" s="30">
        <f>_xlfn.IFNA(IF($O319="days",$Y319*(VLOOKUP($K319,'Bed parameters'!$A$9:$I$12,9,FALSE))*$F319*(VLOOKUP($Q319,'Workforce distribution'!$C$8:$AD$30,AM$7,FALSE)),IF($Q319="n/a",(IF($P319=AM$6,$X319*$F319,0)),$X319*$F319*(VLOOKUP($Q319,'Workforce distribution'!$C$8:$AD$30,AM$7,FALSE)))),0)</f>
        <v>0</v>
      </c>
      <c r="AN319" s="30">
        <f>_xlfn.IFNA(IF($O319="days",$Y319*(VLOOKUP($K319,'Bed parameters'!$A$9:$I$12,9,FALSE))*$F319*(VLOOKUP($Q319,'Workforce distribution'!$C$8:$AD$30,AN$7,FALSE)),IF($Q319="n/a",(IF($P319=AN$6,$X319*$F319,0)),$X319*$F319*(VLOOKUP($Q319,'Workforce distribution'!$C$8:$AD$30,AN$7,FALSE)))),0)</f>
        <v>0</v>
      </c>
      <c r="AO319" s="30">
        <f>_xlfn.IFNA(IF($O319="days",$Y319*(VLOOKUP($K319,'Bed parameters'!$A$9:$I$12,9,FALSE))*$F319*(VLOOKUP($Q319,'Workforce distribution'!$C$8:$AD$30,AO$7,FALSE)),IF($Q319="n/a",(IF($P319=AO$6,$X319*$F319,0)),$X319*$F319*(VLOOKUP($Q319,'Workforce distribution'!$C$8:$AD$30,AO$7,FALSE)))),0)</f>
        <v>0</v>
      </c>
      <c r="AP319" s="30">
        <f>_xlfn.IFNA(IF($O319="days",$Y319*(VLOOKUP($K319,'Bed parameters'!$A$9:$I$12,9,FALSE))*$F319*(VLOOKUP($Q319,'Workforce distribution'!$C$8:$AD$30,AP$7,FALSE)),IF($Q319="n/a",(IF($P319=AP$6,$X319*$F319,0)),$X319*$F319*(VLOOKUP($Q319,'Workforce distribution'!$C$8:$AD$30,AP$7,FALSE)))),0)</f>
        <v>0</v>
      </c>
      <c r="AQ319" s="30">
        <f>_xlfn.IFNA(IF($O319="days",$Y319*(VLOOKUP($K319,'Bed parameters'!$A$9:$I$12,9,FALSE))*$F319*(VLOOKUP($Q319,'Workforce distribution'!$C$8:$AD$30,AQ$7,FALSE)),IF($Q319="n/a",(IF($P319=AQ$6,$X319*$F319,0)),$X319*$F319*(VLOOKUP($Q319,'Workforce distribution'!$C$8:$AD$30,AQ$7,FALSE)))),0)</f>
        <v>0</v>
      </c>
      <c r="AR319" s="30">
        <f>_xlfn.IFNA(IF($O319="days",$Y319*(VLOOKUP($K319,'Bed parameters'!$A$9:$I$12,9,FALSE))*$F319*(VLOOKUP($Q319,'Workforce distribution'!$C$8:$AD$30,AR$7,FALSE)),IF($Q319="n/a",(IF($P319=AR$6,$X319*$F319,0)),$X319*$F319*(VLOOKUP($Q319,'Workforce distribution'!$C$8:$AD$30,AR$7,FALSE)))),0)</f>
        <v>0</v>
      </c>
      <c r="AS319" s="30">
        <f>_xlfn.IFNA(IF($O319="days",$Y319*(VLOOKUP($K319,'Bed parameters'!$A$9:$I$12,9,FALSE))*$F319*(VLOOKUP($Q319,'Workforce distribution'!$C$8:$AD$30,AS$7,FALSE)),IF($Q319="n/a",(IF($P319=AS$6,$X319*$F319,0)),$X319*$F319*(VLOOKUP($Q319,'Workforce distribution'!$C$8:$AD$30,AS$7,FALSE)))),0)</f>
        <v>0</v>
      </c>
      <c r="AT319" s="30">
        <f>_xlfn.IFNA(IF($O319="days",$Y319*(VLOOKUP($K319,'Bed parameters'!$A$9:$I$12,9,FALSE))*$F319*(VLOOKUP($Q319,'Workforce distribution'!$C$8:$AD$30,AT$7,FALSE)),IF($Q319="n/a",(IF($P319=AT$6,$X319*$F319,0)),$X319*$F319*(VLOOKUP($Q319,'Workforce distribution'!$C$8:$AD$30,AT$7,FALSE)))),0)</f>
        <v>0</v>
      </c>
      <c r="AU319" s="30">
        <f>_xlfn.IFNA(IF($O319="days",$Y319*(VLOOKUP($K319,'Bed parameters'!$A$9:$I$12,9,FALSE))*$F319*(VLOOKUP($Q319,'Workforce distribution'!$C$8:$AD$30,AU$7,FALSE)),IF($Q319="n/a",(IF($P319=AU$6,$X319*$F319,0)),$X319*$F319*(VLOOKUP($Q319,'Workforce distribution'!$C$8:$AD$30,AU$7,FALSE)))),0)</f>
        <v>0</v>
      </c>
      <c r="AV319" s="30">
        <f>_xlfn.IFNA(IF($O319="days",$Y319*(VLOOKUP($K319,'Bed parameters'!$A$9:$I$12,9,FALSE))*$F319*(VLOOKUP($Q319,'Workforce distribution'!$C$8:$AD$30,AV$7,FALSE)),IF($Q319="n/a",(IF($P319=AV$6,$X319*$F319,0)),$X319*$F319*(VLOOKUP($Q319,'Workforce distribution'!$C$8:$AD$30,AV$7,FALSE)))),0)</f>
        <v>0</v>
      </c>
      <c r="AW319" s="30">
        <f>_xlfn.IFNA(IF($O319="days",$Y319*(VLOOKUP($K319,'Bed parameters'!$A$9:$I$12,9,FALSE))*$F319*(VLOOKUP($Q319,'Workforce distribution'!$C$8:$AD$30,AW$7,FALSE)),IF($Q319="n/a",(IF($P319=AW$6,$X319*$F319,0)),$X319*$F319*(VLOOKUP($Q319,'Workforce distribution'!$C$8:$AD$30,AW$7,FALSE)))),0)</f>
        <v>0</v>
      </c>
      <c r="AX319" s="30">
        <f>_xlfn.IFNA(IF($O319="days",$Y319*(VLOOKUP($K319,'Bed parameters'!$A$9:$I$12,9,FALSE))*$F319*(VLOOKUP($Q319,'Workforce distribution'!$C$8:$AD$30,AX$7,FALSE)),IF($Q319="n/a",(IF($P319=AX$6,$X319*$F319,0)),$X319*$F319*(VLOOKUP($Q319,'Workforce distribution'!$C$8:$AD$30,AX$7,FALSE)))),0)</f>
        <v>0</v>
      </c>
      <c r="AY319" s="30">
        <f>_xlfn.IFNA(IF($O319="days",$Y319*(VLOOKUP($K319,'Bed parameters'!$A$9:$I$12,9,FALSE))*$F319*(VLOOKUP($Q319,'Workforce distribution'!$C$8:$AD$30,AY$7,FALSE)),IF($Q319="n/a",(IF($P319=AY$6,$X319*$F319,0)),$X319*$F319*(VLOOKUP($Q319,'Workforce distribution'!$C$8:$AD$30,AY$7,FALSE)))),0)</f>
        <v>0</v>
      </c>
      <c r="AZ319" s="30">
        <f>_xlfn.IFNA(IF($O319="days",$Y319*(VLOOKUP($K319,'Bed parameters'!$A$9:$I$12,9,FALSE))*$F319*(VLOOKUP($Q319,'Workforce distribution'!$C$8:$AD$30,AZ$7,FALSE)),IF($Q319="n/a",(IF($P319=AZ$6,$X319*$F319,0)),$X319*$F319*(VLOOKUP($Q319,'Workforce distribution'!$C$8:$AD$30,AZ$7,FALSE)))),0)</f>
        <v>0</v>
      </c>
      <c r="BA319" s="30">
        <f>_xlfn.IFNA(IF($O319="days",$Y319*(VLOOKUP($K319,'Bed parameters'!$A$9:$I$12,9,FALSE))*$F319*(VLOOKUP($Q319,'Workforce distribution'!$C$8:$AD$30,BA$7,FALSE)),IF($Q319="n/a",(IF($P319=BA$6,$X319*$F319,0)),$X319*$F319*(VLOOKUP($Q319,'Workforce distribution'!$C$8:$AD$30,BA$7,FALSE)))),0)</f>
        <v>0</v>
      </c>
      <c r="BB319" s="30">
        <f>_xlfn.IFNA(IF($O319="days",$Y319*(VLOOKUP($K319,'Bed parameters'!$A$9:$I$12,9,FALSE))*$F319*(VLOOKUP($Q319,'Workforce distribution'!$C$8:$AD$30,BB$7,FALSE)),IF($Q319="n/a",(IF($P319=BB$6,$X319*$F319,0)),$X319*$F319*(VLOOKUP($Q319,'Workforce distribution'!$C$8:$AD$30,BB$7,FALSE)))),0)</f>
        <v>0</v>
      </c>
      <c r="BC319" s="149">
        <f t="shared" si="41"/>
        <v>65.132610732419749</v>
      </c>
      <c r="BD319" s="288">
        <f>IF($Q319="n/a",(IF('Workforce hours'!D$30=0,0,(AB319/'Workforce hours'!D$30))),(IF(VLOOKUP($Q319,'Workforce hours'!$C$8:$AD$30,BD$7,FALSE)=0,0,(AB319/(VLOOKUP($Q319,'Workforce hours'!$C$8:$AD$30,BD$7,FALSE))))))</f>
        <v>0</v>
      </c>
      <c r="BE319" s="288">
        <f>IF($Q319="n/a",(IF('Workforce hours'!E$30=0,0,(AC319/'Workforce hours'!E$30))),(IF(VLOOKUP($Q319,'Workforce hours'!$C$8:$AD$30,BE$7,FALSE)=0,0,(AC319/(VLOOKUP($Q319,'Workforce hours'!$C$8:$AD$30,BE$7,FALSE))))))</f>
        <v>0</v>
      </c>
      <c r="BF319" s="288">
        <f>IF($Q319="n/a",(IF('Workforce hours'!F$30=0,0,(AD319/'Workforce hours'!F$30))),(IF(VLOOKUP($Q319,'Workforce hours'!$C$8:$AD$30,BF$7,FALSE)=0,0,(AD319/(VLOOKUP($Q319,'Workforce hours'!$C$8:$AD$30,BF$7,FALSE))))))</f>
        <v>0</v>
      </c>
      <c r="BG319" s="288">
        <f>IF($Q319="n/a",(IF('Workforce hours'!G$30=0,0,(AE319/'Workforce hours'!G$30))),(IF(VLOOKUP($Q319,'Workforce hours'!$C$8:$AD$30,BG$7,FALSE)=0,0,(AE319/(VLOOKUP($Q319,'Workforce hours'!$C$8:$AD$30,BG$7,FALSE))))))</f>
        <v>65.132610732419749</v>
      </c>
      <c r="BH319" s="288">
        <f>IF($Q319="n/a",(IF('Workforce hours'!H$30=0,0,(AF319/'Workforce hours'!H$30))),(IF(VLOOKUP($Q319,'Workforce hours'!$C$8:$AD$30,BH$7,FALSE)=0,0,(AF319/(VLOOKUP($Q319,'Workforce hours'!$C$8:$AD$30,BH$7,FALSE))))))</f>
        <v>0</v>
      </c>
      <c r="BI319" s="288">
        <f>IF($Q319="n/a",(IF('Workforce hours'!I$30=0,0,(AG319/'Workforce hours'!I$30))),(IF(VLOOKUP($Q319,'Workforce hours'!$C$8:$AD$30,BI$7,FALSE)=0,0,(AG319/(VLOOKUP($Q319,'Workforce hours'!$C$8:$AD$30,BI$7,FALSE))))))</f>
        <v>0</v>
      </c>
      <c r="BJ319" s="288">
        <f>IF($Q319="n/a",(IF('Workforce hours'!J$30=0,0,(AH319/'Workforce hours'!J$30))),(IF(VLOOKUP($Q319,'Workforce hours'!$C$8:$AD$30,BJ$7,FALSE)=0,0,(AH319/(VLOOKUP($Q319,'Workforce hours'!$C$8:$AD$30,BJ$7,FALSE))))))</f>
        <v>0</v>
      </c>
      <c r="BK319" s="288">
        <f>IF($Q319="n/a",(IF('Workforce hours'!K$30=0,0,(AI319/'Workforce hours'!K$30))),(IF(VLOOKUP($Q319,'Workforce hours'!$C$8:$AD$30,BK$7,FALSE)=0,0,(AI319/(VLOOKUP($Q319,'Workforce hours'!$C$8:$AD$30,BK$7,FALSE))))))</f>
        <v>0</v>
      </c>
      <c r="BL319" s="288">
        <f>IF($Q319="n/a",(IF('Workforce hours'!L$30=0,0,(AJ319/'Workforce hours'!L$30))),(IF(VLOOKUP($Q319,'Workforce hours'!$C$8:$AD$30,BL$7,FALSE)=0,0,(AJ319/(VLOOKUP($Q319,'Workforce hours'!$C$8:$AD$30,BL$7,FALSE))))))</f>
        <v>0</v>
      </c>
      <c r="BM319" s="288">
        <f>IF($Q319="n/a",(IF('Workforce hours'!M$30=0,0,(AK319/'Workforce hours'!M$30))),(IF(VLOOKUP($Q319,'Workforce hours'!$C$8:$AD$30,BM$7,FALSE)=0,0,(AK319/(VLOOKUP($Q319,'Workforce hours'!$C$8:$AD$30,BM$7,FALSE))))))</f>
        <v>0</v>
      </c>
      <c r="BN319" s="288">
        <f>IF($Q319="n/a",(IF('Workforce hours'!N$30=0,0,(AL319/'Workforce hours'!N$30))),(IF(VLOOKUP($Q319,'Workforce hours'!$C$8:$AD$30,BN$7,FALSE)=0,0,(AL319/(VLOOKUP($Q319,'Workforce hours'!$C$8:$AD$30,BN$7,FALSE))))))</f>
        <v>0</v>
      </c>
      <c r="BO319" s="288">
        <f>IF($Q319="n/a",(IF('Workforce hours'!O$30=0,0,(AM319/'Workforce hours'!O$30))),(IF(VLOOKUP($Q319,'Workforce hours'!$C$8:$AD$30,BO$7,FALSE)=0,0,(AM319/(VLOOKUP($Q319,'Workforce hours'!$C$8:$AD$30,BO$7,FALSE))))))</f>
        <v>0</v>
      </c>
      <c r="BP319" s="288">
        <f>IF($Q319="n/a",(IF('Workforce hours'!P$30=0,0,(AN319/'Workforce hours'!P$30))),(IF(VLOOKUP($Q319,'Workforce hours'!$C$8:$AD$30,BP$7,FALSE)=0,0,(AN319/(VLOOKUP($Q319,'Workforce hours'!$C$8:$AD$30,BP$7,FALSE))))))</f>
        <v>0</v>
      </c>
      <c r="BQ319" s="288">
        <f>IF($Q319="n/a",(IF('Workforce hours'!Q$30=0,0,(AO319/'Workforce hours'!Q$30))),(IF(VLOOKUP($Q319,'Workforce hours'!$C$8:$AD$30,BQ$7,FALSE)=0,0,(AO319/(VLOOKUP($Q319,'Workforce hours'!$C$8:$AD$30,BQ$7,FALSE))))))</f>
        <v>0</v>
      </c>
      <c r="BR319" s="288">
        <f>IF($Q319="n/a",(IF('Workforce hours'!R$30=0,0,(AP319/'Workforce hours'!R$30))),(IF(VLOOKUP($Q319,'Workforce hours'!$C$8:$AD$30,BR$7,FALSE)=0,0,(AP319/(VLOOKUP($Q319,'Workforce hours'!$C$8:$AD$30,BR$7,FALSE))))))</f>
        <v>0</v>
      </c>
      <c r="BS319" s="288">
        <f>IF($Q319="n/a",(IF('Workforce hours'!S$30=0,0,(AQ319/'Workforce hours'!S$30))),(IF(VLOOKUP($Q319,'Workforce hours'!$C$8:$AD$30,BS$7,FALSE)=0,0,(AQ319/(VLOOKUP($Q319,'Workforce hours'!$C$8:$AD$30,BS$7,FALSE))))))</f>
        <v>0</v>
      </c>
      <c r="BT319" s="288">
        <f>IF($Q319="n/a",(IF('Workforce hours'!T$30=0,0,(AR319/'Workforce hours'!T$30))),(IF(VLOOKUP($Q319,'Workforce hours'!$C$8:$AD$30,BT$7,FALSE)=0,0,(AR319/(VLOOKUP($Q319,'Workforce hours'!$C$8:$AD$30,BT$7,FALSE))))))</f>
        <v>0</v>
      </c>
      <c r="BU319" s="288">
        <f>IF($Q319="n/a",(IF('Workforce hours'!U$30=0,0,(AS319/'Workforce hours'!U$30))),(IF(VLOOKUP($Q319,'Workforce hours'!$C$8:$AD$30,BU$7,FALSE)=0,0,(AS319/(VLOOKUP($Q319,'Workforce hours'!$C$8:$AD$30,BU$7,FALSE))))))</f>
        <v>0</v>
      </c>
      <c r="BV319" s="288">
        <f>IF($Q319="n/a",(IF('Workforce hours'!V$30=0,0,(AT319/'Workforce hours'!V$30))),(IF(VLOOKUP($Q319,'Workforce hours'!$C$8:$AD$30,BV$7,FALSE)=0,0,(AT319/(VLOOKUP($Q319,'Workforce hours'!$C$8:$AD$30,BV$7,FALSE))))))</f>
        <v>0</v>
      </c>
      <c r="BW319" s="288">
        <f>IF($Q319="n/a",(IF('Workforce hours'!W$30=0,0,(AU319/'Workforce hours'!W$30))),(IF(VLOOKUP($Q319,'Workforce hours'!$C$8:$AD$30,BW$7,FALSE)=0,0,(AU319/(VLOOKUP($Q319,'Workforce hours'!$C$8:$AD$30,BW$7,FALSE))))))</f>
        <v>0</v>
      </c>
      <c r="BX319" s="288">
        <f>IF($Q319="n/a",(IF('Workforce hours'!X$30=0,0,(AV319/'Workforce hours'!X$30))),(IF(VLOOKUP($Q319,'Workforce hours'!$C$8:$AD$30,BX$7,FALSE)=0,0,(AV319/(VLOOKUP($Q319,'Workforce hours'!$C$8:$AD$30,BX$7,FALSE))))))</f>
        <v>0</v>
      </c>
      <c r="BY319" s="288">
        <f>IF($Q319="n/a",(IF('Workforce hours'!Y$30=0,0,(AW319/'Workforce hours'!Y$30))),(IF(VLOOKUP($Q319,'Workforce hours'!$C$8:$AD$30,BY$7,FALSE)=0,0,(AW319/(VLOOKUP($Q319,'Workforce hours'!$C$8:$AD$30,BY$7,FALSE))))))</f>
        <v>0</v>
      </c>
      <c r="BZ319" s="288">
        <f>IF($Q319="n/a",(IF('Workforce hours'!Z$30=0,0,(AX319/'Workforce hours'!Z$30))),(IF(VLOOKUP($Q319,'Workforce hours'!$C$8:$AD$30,BZ$7,FALSE)=0,0,(AX319/(VLOOKUP($Q319,'Workforce hours'!$C$8:$AD$30,BZ$7,FALSE))))))</f>
        <v>0</v>
      </c>
      <c r="CA319" s="288">
        <f>IF($Q319="n/a",(IF('Workforce hours'!AA$30=0,0,(AY319/'Workforce hours'!AA$30))),(IF(VLOOKUP($Q319,'Workforce hours'!$C$8:$AD$30,CA$7,FALSE)=0,0,(AY319/(VLOOKUP($Q319,'Workforce hours'!$C$8:$AD$30,CA$7,FALSE))))))</f>
        <v>0</v>
      </c>
      <c r="CB319" s="288">
        <f>IF($Q319="n/a",(IF('Workforce hours'!AB$30=0,0,(AZ319/'Workforce hours'!AB$30))),(IF(VLOOKUP($Q319,'Workforce hours'!$C$8:$AD$30,CB$7,FALSE)=0,0,(AZ319/(VLOOKUP($Q319,'Workforce hours'!$C$8:$AD$30,CB$7,FALSE))))))</f>
        <v>0</v>
      </c>
      <c r="CC319" s="288">
        <f>IF($Q319="n/a",(IF('Workforce hours'!AC$30=0,0,(BA319/'Workforce hours'!AC$30))),(IF(VLOOKUP($Q319,'Workforce hours'!$C$8:$AD$30,CC$7,FALSE)=0,0,(BA319/(VLOOKUP($Q319,'Workforce hours'!$C$8:$AD$30,CC$7,FALSE))))))</f>
        <v>0</v>
      </c>
      <c r="CD319" s="288">
        <f>IF($Q319="n/a",(IF('Workforce hours'!AD$30=0,0,(BB319/'Workforce hours'!AD$30))),(IF(VLOOKUP($Q319,'Workforce hours'!$C$8:$AD$30,CD$7,FALSE)=0,0,(BB319/(VLOOKUP($Q319,'Workforce hours'!$C$8:$AD$30,CD$7,FALSE))))))</f>
        <v>0</v>
      </c>
      <c r="CE319" s="289">
        <f t="shared" si="42"/>
        <v>0</v>
      </c>
      <c r="CF319" s="290">
        <f>BD319*'Workforce costs'!B$9*(1+'Workforce costs'!B$10)*(1+'Workforce costs'!B$11)</f>
        <v>0</v>
      </c>
      <c r="CG319" s="290">
        <f>BE319*'Workforce costs'!C$9*(1+'Workforce costs'!C$10)*(1+'Workforce costs'!C$11)</f>
        <v>0</v>
      </c>
      <c r="CH319" s="290">
        <f>BF319*'Workforce costs'!D$9*(1+'Workforce costs'!D$10)*(1+'Workforce costs'!D$11)</f>
        <v>0</v>
      </c>
      <c r="CI319" s="290">
        <f>BG319*'Workforce costs'!E$9*(1+'Workforce costs'!E$10)*(1+'Workforce costs'!E$11)</f>
        <v>0</v>
      </c>
      <c r="CJ319" s="290">
        <f>BH319*'Workforce costs'!F$9*(1+'Workforce costs'!F$10)*(1+'Workforce costs'!F$11)</f>
        <v>0</v>
      </c>
      <c r="CK319" s="290">
        <f>BI319*'Workforce costs'!G$9*(1+'Workforce costs'!G$10)*(1+'Workforce costs'!G$11)</f>
        <v>0</v>
      </c>
      <c r="CL319" s="290">
        <f>BJ319*'Workforce costs'!H$9*(1+'Workforce costs'!H$10)*(1+'Workforce costs'!H$11)</f>
        <v>0</v>
      </c>
      <c r="CM319" s="290">
        <f>BK319*'Workforce costs'!I$9*(1+'Workforce costs'!I$10)*(1+'Workforce costs'!I$11)</f>
        <v>0</v>
      </c>
      <c r="CN319" s="290">
        <f>BL319*'Workforce costs'!J$9*(1+'Workforce costs'!J$10)*(1+'Workforce costs'!J$11)</f>
        <v>0</v>
      </c>
      <c r="CO319" s="290">
        <f>BM319*'Workforce costs'!K$9*(1+'Workforce costs'!K$10)*(1+'Workforce costs'!K$11)</f>
        <v>0</v>
      </c>
      <c r="CP319" s="290">
        <f>BN319*'Workforce costs'!L$9*(1+'Workforce costs'!L$10)*(1+'Workforce costs'!L$11)</f>
        <v>0</v>
      </c>
      <c r="CQ319" s="290">
        <f>BO319*'Workforce costs'!M$9*(1+'Workforce costs'!M$10)*(1+'Workforce costs'!M$11)</f>
        <v>0</v>
      </c>
      <c r="CR319" s="290">
        <f>BP319*'Workforce costs'!N$9*(1+'Workforce costs'!N$10)*(1+'Workforce costs'!N$11)</f>
        <v>0</v>
      </c>
      <c r="CS319" s="290">
        <f>BQ319*'Workforce costs'!O$9*(1+'Workforce costs'!O$10)*(1+'Workforce costs'!O$11)</f>
        <v>0</v>
      </c>
      <c r="CT319" s="290">
        <f>BR319*'Workforce costs'!P$9*(1+'Workforce costs'!P$10)*(1+'Workforce costs'!P$11)</f>
        <v>0</v>
      </c>
      <c r="CU319" s="290">
        <f>BS319*'Workforce costs'!Q$9*(1+'Workforce costs'!Q$10)*(1+'Workforce costs'!Q$11)</f>
        <v>0</v>
      </c>
      <c r="CV319" s="290">
        <f>BT319*'Workforce costs'!R$9*(1+'Workforce costs'!R$10)*(1+'Workforce costs'!R$11)</f>
        <v>0</v>
      </c>
      <c r="CW319" s="290">
        <f>BU319*'Workforce costs'!S$9*(1+'Workforce costs'!S$10)*(1+'Workforce costs'!S$11)</f>
        <v>0</v>
      </c>
      <c r="CX319" s="290">
        <f>BV319*'Workforce costs'!T$9*(1+'Workforce costs'!T$10)*(1+'Workforce costs'!T$11)</f>
        <v>0</v>
      </c>
      <c r="CY319" s="290">
        <f>BW319*'Workforce costs'!U$9*(1+'Workforce costs'!U$10)*(1+'Workforce costs'!U$11)</f>
        <v>0</v>
      </c>
      <c r="CZ319" s="290">
        <f>BX319*'Workforce costs'!V$9*(1+'Workforce costs'!V$10)*(1+'Workforce costs'!V$11)</f>
        <v>0</v>
      </c>
      <c r="DA319" s="290">
        <f>BY319*'Workforce costs'!W$9*(1+'Workforce costs'!W$10)*(1+'Workforce costs'!W$11)</f>
        <v>0</v>
      </c>
      <c r="DB319" s="290">
        <f>BZ319*'Workforce costs'!X$9*(1+'Workforce costs'!X$10)*(1+'Workforce costs'!X$11)</f>
        <v>0</v>
      </c>
      <c r="DC319" s="290">
        <f>CA319*'Workforce costs'!Y$9*(1+'Workforce costs'!Y$10)*(1+'Workforce costs'!Y$11)</f>
        <v>0</v>
      </c>
      <c r="DD319" s="290">
        <f>CB319*'Workforce costs'!Z$9*(1+'Workforce costs'!Z$10)*(1+'Workforce costs'!Z$11)</f>
        <v>0</v>
      </c>
      <c r="DE319" s="290">
        <f>CC319*'Workforce costs'!AA$9*(1+'Workforce costs'!AA$10)*(1+'Workforce costs'!AA$11)</f>
        <v>0</v>
      </c>
      <c r="DF319" s="290">
        <f>CD319*'Workforce costs'!AB$9*(1+'Workforce costs'!AB$10)*(1+'Workforce costs'!AB$11)</f>
        <v>0</v>
      </c>
    </row>
    <row r="320" spans="1:110" x14ac:dyDescent="0.3">
      <c r="A320" s="2" t="str">
        <f>Outputs!$A$4</f>
        <v>Australia</v>
      </c>
      <c r="B320" s="2" t="str">
        <f t="shared" si="35"/>
        <v>Australia 25to64</v>
      </c>
      <c r="C320" s="30">
        <f>VLOOKUP($B320,Populations!$D$15:$H$1920,3,FALSE)</f>
        <v>13966174</v>
      </c>
      <c r="D320" s="255">
        <f>IF(OR($H320="General pop",$H320="Schools",$H320="Workplace",$H320="Skills Training",$H320="Digital Supports"),1,VLOOKUP($B320,Populations!$D$15:$H$1920,5,FALSE))</f>
        <v>1</v>
      </c>
      <c r="E320" s="88">
        <f>VLOOKUP(I320,Epidemiology!$C$10:$H$47,6,FALSE)</f>
        <v>300</v>
      </c>
      <c r="F320" s="102">
        <f>'Care profiles'!R321</f>
        <v>0.16666666666666666</v>
      </c>
      <c r="G320" s="15" t="str">
        <f>'Care profiles'!A321</f>
        <v>25to64</v>
      </c>
      <c r="H320" s="15" t="str">
        <f>'Care profiles'!B321</f>
        <v>Attempts</v>
      </c>
      <c r="I320" s="15" t="str">
        <f>'Care profiles'!C321</f>
        <v>Attempts_25-64yrs</v>
      </c>
      <c r="J320" s="15" t="str">
        <f>'Care profiles'!D321</f>
        <v>Care profile</v>
      </c>
      <c r="K320" s="15" t="str">
        <f>'Care profiles'!E321</f>
        <v>Group Carer Support</v>
      </c>
      <c r="L320" s="104">
        <f>'Care profiles'!F321</f>
        <v>0.3</v>
      </c>
      <c r="M320" s="15">
        <f>'Care profiles'!G321</f>
        <v>10</v>
      </c>
      <c r="N320" s="15">
        <f>'Care profiles'!H321</f>
        <v>60</v>
      </c>
      <c r="O320" s="15" t="str">
        <f>'Care profiles'!I321</f>
        <v>min</v>
      </c>
      <c r="P320" s="15" t="str">
        <f>'Care profiles'!J321</f>
        <v>Team</v>
      </c>
      <c r="Q320" s="15" t="str">
        <f>'Care profiles'!K321</f>
        <v>Group Carer Support</v>
      </c>
      <c r="R320" s="15" t="str">
        <f>'Care profiles'!M321</f>
        <v>Y</v>
      </c>
      <c r="S320" s="15" t="str">
        <f>'Care profiles'!O321</f>
        <v>Y</v>
      </c>
      <c r="T320" s="15" t="str">
        <f>'Care profiles'!Q321</f>
        <v>N</v>
      </c>
      <c r="U320" s="30">
        <f t="shared" si="36"/>
        <v>41898.521999999997</v>
      </c>
      <c r="V320" s="30">
        <f t="shared" si="37"/>
        <v>12569.556599999998</v>
      </c>
      <c r="W320" s="30">
        <f>IF(M320="n/a",0,IF(O320="days",V320*M320*(1+(VLOOKUP(K320,'Bed parameters'!$A$9:$G$12,7,FALSE))),V320*M320))</f>
        <v>125695.56599999998</v>
      </c>
      <c r="X320" s="30">
        <f t="shared" si="38"/>
        <v>125695.56599999998</v>
      </c>
      <c r="Y320" s="30">
        <f t="shared" si="39"/>
        <v>0</v>
      </c>
      <c r="Z320" s="113">
        <f>_xlfn.IFNA(Y320/((VLOOKUP(K320,'Bed parameters'!$A$9:$G$12,3,FALSE))*(VLOOKUP(K320,'Bed parameters'!$A$9:$G$12,5,FALSE))),0)</f>
        <v>0</v>
      </c>
      <c r="AA320" s="30">
        <f t="shared" si="40"/>
        <v>20949.260999999995</v>
      </c>
      <c r="AB320" s="30">
        <f>_xlfn.IFNA(IF($O320="days",$Y320*(VLOOKUP($K320,'Bed parameters'!$A$9:$I$12,9,FALSE))*$F320*(VLOOKUP($Q320,'Workforce distribution'!$C$8:$AD$30,AB$7,FALSE)),IF($Q320="n/a",(IF($P320=AB$6,$X320*$F320,0)),$X320*$F320*(VLOOKUP($Q320,'Workforce distribution'!$C$8:$AD$30,AB$7,FALSE)))),0)</f>
        <v>0</v>
      </c>
      <c r="AC320" s="30">
        <f>_xlfn.IFNA(IF($O320="days",$Y320*(VLOOKUP($K320,'Bed parameters'!$A$9:$I$12,9,FALSE))*$F320*(VLOOKUP($Q320,'Workforce distribution'!$C$8:$AD$30,AC$7,FALSE)),IF($Q320="n/a",(IF($P320=AC$6,$X320*$F320,0)),$X320*$F320*(VLOOKUP($Q320,'Workforce distribution'!$C$8:$AD$30,AC$7,FALSE)))),0)</f>
        <v>0</v>
      </c>
      <c r="AD320" s="30">
        <f>_xlfn.IFNA(IF($O320="days",$Y320*(VLOOKUP($K320,'Bed parameters'!$A$9:$I$12,9,FALSE))*$F320*(VLOOKUP($Q320,'Workforce distribution'!$C$8:$AD$30,AD$7,FALSE)),IF($Q320="n/a",(IF($P320=AD$6,$X320*$F320,0)),$X320*$F320*(VLOOKUP($Q320,'Workforce distribution'!$C$8:$AD$30,AD$7,FALSE)))),0)</f>
        <v>0</v>
      </c>
      <c r="AE320" s="30">
        <f>_xlfn.IFNA(IF($O320="days",$Y320*(VLOOKUP($K320,'Bed parameters'!$A$9:$I$12,9,FALSE))*$F320*(VLOOKUP($Q320,'Workforce distribution'!$C$8:$AD$30,AE$7,FALSE)),IF($Q320="n/a",(IF($P320=AE$6,$X320*$F320,0)),$X320*$F320*(VLOOKUP($Q320,'Workforce distribution'!$C$8:$AD$30,AE$7,FALSE)))),0)</f>
        <v>10474.630499999997</v>
      </c>
      <c r="AF320" s="30">
        <f>_xlfn.IFNA(IF($O320="days",$Y320*(VLOOKUP($K320,'Bed parameters'!$A$9:$I$12,9,FALSE))*$F320*(VLOOKUP($Q320,'Workforce distribution'!$C$8:$AD$30,AF$7,FALSE)),IF($Q320="n/a",(IF($P320=AF$6,$X320*$F320,0)),$X320*$F320*(VLOOKUP($Q320,'Workforce distribution'!$C$8:$AD$30,AF$7,FALSE)))),0)</f>
        <v>0</v>
      </c>
      <c r="AG320" s="30">
        <f>_xlfn.IFNA(IF($O320="days",$Y320*(VLOOKUP($K320,'Bed parameters'!$A$9:$I$12,9,FALSE))*$F320*(VLOOKUP($Q320,'Workforce distribution'!$C$8:$AD$30,AG$7,FALSE)),IF($Q320="n/a",(IF($P320=AG$6,$X320*$F320,0)),$X320*$F320*(VLOOKUP($Q320,'Workforce distribution'!$C$8:$AD$30,AG$7,FALSE)))),0)</f>
        <v>0</v>
      </c>
      <c r="AH320" s="30">
        <f>_xlfn.IFNA(IF($O320="days",$Y320*(VLOOKUP($K320,'Bed parameters'!$A$9:$I$12,9,FALSE))*$F320*(VLOOKUP($Q320,'Workforce distribution'!$C$8:$AD$30,AH$7,FALSE)),IF($Q320="n/a",(IF($P320=AH$6,$X320*$F320,0)),$X320*$F320*(VLOOKUP($Q320,'Workforce distribution'!$C$8:$AD$30,AH$7,FALSE)))),0)</f>
        <v>0</v>
      </c>
      <c r="AI320" s="30">
        <f>_xlfn.IFNA(IF($O320="days",$Y320*(VLOOKUP($K320,'Bed parameters'!$A$9:$I$12,9,FALSE))*$F320*(VLOOKUP($Q320,'Workforce distribution'!$C$8:$AD$30,AI$7,FALSE)),IF($Q320="n/a",(IF($P320=AI$6,$X320*$F320,0)),$X320*$F320*(VLOOKUP($Q320,'Workforce distribution'!$C$8:$AD$30,AI$7,FALSE)))),0)</f>
        <v>0</v>
      </c>
      <c r="AJ320" s="30">
        <f>_xlfn.IFNA(IF($O320="days",$Y320*(VLOOKUP($K320,'Bed parameters'!$A$9:$I$12,9,FALSE))*$F320*(VLOOKUP($Q320,'Workforce distribution'!$C$8:$AD$30,AJ$7,FALSE)),IF($Q320="n/a",(IF($P320=AJ$6,$X320*$F320,0)),$X320*$F320*(VLOOKUP($Q320,'Workforce distribution'!$C$8:$AD$30,AJ$7,FALSE)))),0)</f>
        <v>0</v>
      </c>
      <c r="AK320" s="30">
        <f>_xlfn.IFNA(IF($O320="days",$Y320*(VLOOKUP($K320,'Bed parameters'!$A$9:$I$12,9,FALSE))*$F320*(VLOOKUP($Q320,'Workforce distribution'!$C$8:$AD$30,AK$7,FALSE)),IF($Q320="n/a",(IF($P320=AK$6,$X320*$F320,0)),$X320*$F320*(VLOOKUP($Q320,'Workforce distribution'!$C$8:$AD$30,AK$7,FALSE)))),0)</f>
        <v>0</v>
      </c>
      <c r="AL320" s="30">
        <f>_xlfn.IFNA(IF($O320="days",$Y320*(VLOOKUP($K320,'Bed parameters'!$A$9:$I$12,9,FALSE))*$F320*(VLOOKUP($Q320,'Workforce distribution'!$C$8:$AD$30,AL$7,FALSE)),IF($Q320="n/a",(IF($P320=AL$6,$X320*$F320,0)),$X320*$F320*(VLOOKUP($Q320,'Workforce distribution'!$C$8:$AD$30,AL$7,FALSE)))),0)</f>
        <v>0</v>
      </c>
      <c r="AM320" s="30">
        <f>_xlfn.IFNA(IF($O320="days",$Y320*(VLOOKUP($K320,'Bed parameters'!$A$9:$I$12,9,FALSE))*$F320*(VLOOKUP($Q320,'Workforce distribution'!$C$8:$AD$30,AM$7,FALSE)),IF($Q320="n/a",(IF($P320=AM$6,$X320*$F320,0)),$X320*$F320*(VLOOKUP($Q320,'Workforce distribution'!$C$8:$AD$30,AM$7,FALSE)))),0)</f>
        <v>0</v>
      </c>
      <c r="AN320" s="30">
        <f>_xlfn.IFNA(IF($O320="days",$Y320*(VLOOKUP($K320,'Bed parameters'!$A$9:$I$12,9,FALSE))*$F320*(VLOOKUP($Q320,'Workforce distribution'!$C$8:$AD$30,AN$7,FALSE)),IF($Q320="n/a",(IF($P320=AN$6,$X320*$F320,0)),$X320*$F320*(VLOOKUP($Q320,'Workforce distribution'!$C$8:$AD$30,AN$7,FALSE)))),0)</f>
        <v>0</v>
      </c>
      <c r="AO320" s="30">
        <f>_xlfn.IFNA(IF($O320="days",$Y320*(VLOOKUP($K320,'Bed parameters'!$A$9:$I$12,9,FALSE))*$F320*(VLOOKUP($Q320,'Workforce distribution'!$C$8:$AD$30,AO$7,FALSE)),IF($Q320="n/a",(IF($P320=AO$6,$X320*$F320,0)),$X320*$F320*(VLOOKUP($Q320,'Workforce distribution'!$C$8:$AD$30,AO$7,FALSE)))),0)</f>
        <v>0</v>
      </c>
      <c r="AP320" s="30">
        <f>_xlfn.IFNA(IF($O320="days",$Y320*(VLOOKUP($K320,'Bed parameters'!$A$9:$I$12,9,FALSE))*$F320*(VLOOKUP($Q320,'Workforce distribution'!$C$8:$AD$30,AP$7,FALSE)),IF($Q320="n/a",(IF($P320=AP$6,$X320*$F320,0)),$X320*$F320*(VLOOKUP($Q320,'Workforce distribution'!$C$8:$AD$30,AP$7,FALSE)))),0)</f>
        <v>0</v>
      </c>
      <c r="AQ320" s="30">
        <f>_xlfn.IFNA(IF($O320="days",$Y320*(VLOOKUP($K320,'Bed parameters'!$A$9:$I$12,9,FALSE))*$F320*(VLOOKUP($Q320,'Workforce distribution'!$C$8:$AD$30,AQ$7,FALSE)),IF($Q320="n/a",(IF($P320=AQ$6,$X320*$F320,0)),$X320*$F320*(VLOOKUP($Q320,'Workforce distribution'!$C$8:$AD$30,AQ$7,FALSE)))),0)</f>
        <v>0</v>
      </c>
      <c r="AR320" s="30">
        <f>_xlfn.IFNA(IF($O320="days",$Y320*(VLOOKUP($K320,'Bed parameters'!$A$9:$I$12,9,FALSE))*$F320*(VLOOKUP($Q320,'Workforce distribution'!$C$8:$AD$30,AR$7,FALSE)),IF($Q320="n/a",(IF($P320=AR$6,$X320*$F320,0)),$X320*$F320*(VLOOKUP($Q320,'Workforce distribution'!$C$8:$AD$30,AR$7,FALSE)))),0)</f>
        <v>0</v>
      </c>
      <c r="AS320" s="30">
        <f>_xlfn.IFNA(IF($O320="days",$Y320*(VLOOKUP($K320,'Bed parameters'!$A$9:$I$12,9,FALSE))*$F320*(VLOOKUP($Q320,'Workforce distribution'!$C$8:$AD$30,AS$7,FALSE)),IF($Q320="n/a",(IF($P320=AS$6,$X320*$F320,0)),$X320*$F320*(VLOOKUP($Q320,'Workforce distribution'!$C$8:$AD$30,AS$7,FALSE)))),0)</f>
        <v>10474.630499999997</v>
      </c>
      <c r="AT320" s="30">
        <f>_xlfn.IFNA(IF($O320="days",$Y320*(VLOOKUP($K320,'Bed parameters'!$A$9:$I$12,9,FALSE))*$F320*(VLOOKUP($Q320,'Workforce distribution'!$C$8:$AD$30,AT$7,FALSE)),IF($Q320="n/a",(IF($P320=AT$6,$X320*$F320,0)),$X320*$F320*(VLOOKUP($Q320,'Workforce distribution'!$C$8:$AD$30,AT$7,FALSE)))),0)</f>
        <v>0</v>
      </c>
      <c r="AU320" s="30">
        <f>_xlfn.IFNA(IF($O320="days",$Y320*(VLOOKUP($K320,'Bed parameters'!$A$9:$I$12,9,FALSE))*$F320*(VLOOKUP($Q320,'Workforce distribution'!$C$8:$AD$30,AU$7,FALSE)),IF($Q320="n/a",(IF($P320=AU$6,$X320*$F320,0)),$X320*$F320*(VLOOKUP($Q320,'Workforce distribution'!$C$8:$AD$30,AU$7,FALSE)))),0)</f>
        <v>0</v>
      </c>
      <c r="AV320" s="30">
        <f>_xlfn.IFNA(IF($O320="days",$Y320*(VLOOKUP($K320,'Bed parameters'!$A$9:$I$12,9,FALSE))*$F320*(VLOOKUP($Q320,'Workforce distribution'!$C$8:$AD$30,AV$7,FALSE)),IF($Q320="n/a",(IF($P320=AV$6,$X320*$F320,0)),$X320*$F320*(VLOOKUP($Q320,'Workforce distribution'!$C$8:$AD$30,AV$7,FALSE)))),0)</f>
        <v>0</v>
      </c>
      <c r="AW320" s="30">
        <f>_xlfn.IFNA(IF($O320="days",$Y320*(VLOOKUP($K320,'Bed parameters'!$A$9:$I$12,9,FALSE))*$F320*(VLOOKUP($Q320,'Workforce distribution'!$C$8:$AD$30,AW$7,FALSE)),IF($Q320="n/a",(IF($P320=AW$6,$X320*$F320,0)),$X320*$F320*(VLOOKUP($Q320,'Workforce distribution'!$C$8:$AD$30,AW$7,FALSE)))),0)</f>
        <v>0</v>
      </c>
      <c r="AX320" s="30">
        <f>_xlfn.IFNA(IF($O320="days",$Y320*(VLOOKUP($K320,'Bed parameters'!$A$9:$I$12,9,FALSE))*$F320*(VLOOKUP($Q320,'Workforce distribution'!$C$8:$AD$30,AX$7,FALSE)),IF($Q320="n/a",(IF($P320=AX$6,$X320*$F320,0)),$X320*$F320*(VLOOKUP($Q320,'Workforce distribution'!$C$8:$AD$30,AX$7,FALSE)))),0)</f>
        <v>0</v>
      </c>
      <c r="AY320" s="30">
        <f>_xlfn.IFNA(IF($O320="days",$Y320*(VLOOKUP($K320,'Bed parameters'!$A$9:$I$12,9,FALSE))*$F320*(VLOOKUP($Q320,'Workforce distribution'!$C$8:$AD$30,AY$7,FALSE)),IF($Q320="n/a",(IF($P320=AY$6,$X320*$F320,0)),$X320*$F320*(VLOOKUP($Q320,'Workforce distribution'!$C$8:$AD$30,AY$7,FALSE)))),0)</f>
        <v>0</v>
      </c>
      <c r="AZ320" s="30">
        <f>_xlfn.IFNA(IF($O320="days",$Y320*(VLOOKUP($K320,'Bed parameters'!$A$9:$I$12,9,FALSE))*$F320*(VLOOKUP($Q320,'Workforce distribution'!$C$8:$AD$30,AZ$7,FALSE)),IF($Q320="n/a",(IF($P320=AZ$6,$X320*$F320,0)),$X320*$F320*(VLOOKUP($Q320,'Workforce distribution'!$C$8:$AD$30,AZ$7,FALSE)))),0)</f>
        <v>0</v>
      </c>
      <c r="BA320" s="30">
        <f>_xlfn.IFNA(IF($O320="days",$Y320*(VLOOKUP($K320,'Bed parameters'!$A$9:$I$12,9,FALSE))*$F320*(VLOOKUP($Q320,'Workforce distribution'!$C$8:$AD$30,BA$7,FALSE)),IF($Q320="n/a",(IF($P320=BA$6,$X320*$F320,0)),$X320*$F320*(VLOOKUP($Q320,'Workforce distribution'!$C$8:$AD$30,BA$7,FALSE)))),0)</f>
        <v>0</v>
      </c>
      <c r="BB320" s="30">
        <f>_xlfn.IFNA(IF($O320="days",$Y320*(VLOOKUP($K320,'Bed parameters'!$A$9:$I$12,9,FALSE))*$F320*(VLOOKUP($Q320,'Workforce distribution'!$C$8:$AD$30,BB$7,FALSE)),IF($Q320="n/a",(IF($P320=BB$6,$X320*$F320,0)),$X320*$F320*(VLOOKUP($Q320,'Workforce distribution'!$C$8:$AD$30,BB$7,FALSE)))),0)</f>
        <v>0</v>
      </c>
      <c r="BC320" s="149">
        <f t="shared" si="41"/>
        <v>16.280372378848504</v>
      </c>
      <c r="BD320" s="288">
        <f>IF($Q320="n/a",(IF('Workforce hours'!D$30=0,0,(AB320/'Workforce hours'!D$30))),(IF(VLOOKUP($Q320,'Workforce hours'!$C$8:$AD$30,BD$7,FALSE)=0,0,(AB320/(VLOOKUP($Q320,'Workforce hours'!$C$8:$AD$30,BD$7,FALSE))))))</f>
        <v>0</v>
      </c>
      <c r="BE320" s="288">
        <f>IF($Q320="n/a",(IF('Workforce hours'!E$30=0,0,(AC320/'Workforce hours'!E$30))),(IF(VLOOKUP($Q320,'Workforce hours'!$C$8:$AD$30,BE$7,FALSE)=0,0,(AC320/(VLOOKUP($Q320,'Workforce hours'!$C$8:$AD$30,BE$7,FALSE))))))</f>
        <v>0</v>
      </c>
      <c r="BF320" s="288">
        <f>IF($Q320="n/a",(IF('Workforce hours'!F$30=0,0,(AD320/'Workforce hours'!F$30))),(IF(VLOOKUP($Q320,'Workforce hours'!$C$8:$AD$30,BF$7,FALSE)=0,0,(AD320/(VLOOKUP($Q320,'Workforce hours'!$C$8:$AD$30,BF$7,FALSE))))))</f>
        <v>0</v>
      </c>
      <c r="BG320" s="288">
        <f>IF($Q320="n/a",(IF('Workforce hours'!G$30=0,0,(AE320/'Workforce hours'!G$30))),(IF(VLOOKUP($Q320,'Workforce hours'!$C$8:$AD$30,BG$7,FALSE)=0,0,(AE320/(VLOOKUP($Q320,'Workforce hours'!$C$8:$AD$30,BG$7,FALSE))))))</f>
        <v>8.1415763415524687</v>
      </c>
      <c r="BH320" s="288">
        <f>IF($Q320="n/a",(IF('Workforce hours'!H$30=0,0,(AF320/'Workforce hours'!H$30))),(IF(VLOOKUP($Q320,'Workforce hours'!$C$8:$AD$30,BH$7,FALSE)=0,0,(AF320/(VLOOKUP($Q320,'Workforce hours'!$C$8:$AD$30,BH$7,FALSE))))))</f>
        <v>0</v>
      </c>
      <c r="BI320" s="288">
        <f>IF($Q320="n/a",(IF('Workforce hours'!I$30=0,0,(AG320/'Workforce hours'!I$30))),(IF(VLOOKUP($Q320,'Workforce hours'!$C$8:$AD$30,BI$7,FALSE)=0,0,(AG320/(VLOOKUP($Q320,'Workforce hours'!$C$8:$AD$30,BI$7,FALSE))))))</f>
        <v>0</v>
      </c>
      <c r="BJ320" s="288">
        <f>IF($Q320="n/a",(IF('Workforce hours'!J$30=0,0,(AH320/'Workforce hours'!J$30))),(IF(VLOOKUP($Q320,'Workforce hours'!$C$8:$AD$30,BJ$7,FALSE)=0,0,(AH320/(VLOOKUP($Q320,'Workforce hours'!$C$8:$AD$30,BJ$7,FALSE))))))</f>
        <v>0</v>
      </c>
      <c r="BK320" s="288">
        <f>IF($Q320="n/a",(IF('Workforce hours'!K$30=0,0,(AI320/'Workforce hours'!K$30))),(IF(VLOOKUP($Q320,'Workforce hours'!$C$8:$AD$30,BK$7,FALSE)=0,0,(AI320/(VLOOKUP($Q320,'Workforce hours'!$C$8:$AD$30,BK$7,FALSE))))))</f>
        <v>0</v>
      </c>
      <c r="BL320" s="288">
        <f>IF($Q320="n/a",(IF('Workforce hours'!L$30=0,0,(AJ320/'Workforce hours'!L$30))),(IF(VLOOKUP($Q320,'Workforce hours'!$C$8:$AD$30,BL$7,FALSE)=0,0,(AJ320/(VLOOKUP($Q320,'Workforce hours'!$C$8:$AD$30,BL$7,FALSE))))))</f>
        <v>0</v>
      </c>
      <c r="BM320" s="288">
        <f>IF($Q320="n/a",(IF('Workforce hours'!M$30=0,0,(AK320/'Workforce hours'!M$30))),(IF(VLOOKUP($Q320,'Workforce hours'!$C$8:$AD$30,BM$7,FALSE)=0,0,(AK320/(VLOOKUP($Q320,'Workforce hours'!$C$8:$AD$30,BM$7,FALSE))))))</f>
        <v>0</v>
      </c>
      <c r="BN320" s="288">
        <f>IF($Q320="n/a",(IF('Workforce hours'!N$30=0,0,(AL320/'Workforce hours'!N$30))),(IF(VLOOKUP($Q320,'Workforce hours'!$C$8:$AD$30,BN$7,FALSE)=0,0,(AL320/(VLOOKUP($Q320,'Workforce hours'!$C$8:$AD$30,BN$7,FALSE))))))</f>
        <v>0</v>
      </c>
      <c r="BO320" s="288">
        <f>IF($Q320="n/a",(IF('Workforce hours'!O$30=0,0,(AM320/'Workforce hours'!O$30))),(IF(VLOOKUP($Q320,'Workforce hours'!$C$8:$AD$30,BO$7,FALSE)=0,0,(AM320/(VLOOKUP($Q320,'Workforce hours'!$C$8:$AD$30,BO$7,FALSE))))))</f>
        <v>0</v>
      </c>
      <c r="BP320" s="288">
        <f>IF($Q320="n/a",(IF('Workforce hours'!P$30=0,0,(AN320/'Workforce hours'!P$30))),(IF(VLOOKUP($Q320,'Workforce hours'!$C$8:$AD$30,BP$7,FALSE)=0,0,(AN320/(VLOOKUP($Q320,'Workforce hours'!$C$8:$AD$30,BP$7,FALSE))))))</f>
        <v>0</v>
      </c>
      <c r="BQ320" s="288">
        <f>IF($Q320="n/a",(IF('Workforce hours'!Q$30=0,0,(AO320/'Workforce hours'!Q$30))),(IF(VLOOKUP($Q320,'Workforce hours'!$C$8:$AD$30,BQ$7,FALSE)=0,0,(AO320/(VLOOKUP($Q320,'Workforce hours'!$C$8:$AD$30,BQ$7,FALSE))))))</f>
        <v>0</v>
      </c>
      <c r="BR320" s="288">
        <f>IF($Q320="n/a",(IF('Workforce hours'!R$30=0,0,(AP320/'Workforce hours'!R$30))),(IF(VLOOKUP($Q320,'Workforce hours'!$C$8:$AD$30,BR$7,FALSE)=0,0,(AP320/(VLOOKUP($Q320,'Workforce hours'!$C$8:$AD$30,BR$7,FALSE))))))</f>
        <v>0</v>
      </c>
      <c r="BS320" s="288">
        <f>IF($Q320="n/a",(IF('Workforce hours'!S$30=0,0,(AQ320/'Workforce hours'!S$30))),(IF(VLOOKUP($Q320,'Workforce hours'!$C$8:$AD$30,BS$7,FALSE)=0,0,(AQ320/(VLOOKUP($Q320,'Workforce hours'!$C$8:$AD$30,BS$7,FALSE))))))</f>
        <v>0</v>
      </c>
      <c r="BT320" s="288">
        <f>IF($Q320="n/a",(IF('Workforce hours'!T$30=0,0,(AR320/'Workforce hours'!T$30))),(IF(VLOOKUP($Q320,'Workforce hours'!$C$8:$AD$30,BT$7,FALSE)=0,0,(AR320/(VLOOKUP($Q320,'Workforce hours'!$C$8:$AD$30,BT$7,FALSE))))))</f>
        <v>0</v>
      </c>
      <c r="BU320" s="288">
        <f>IF($Q320="n/a",(IF('Workforce hours'!U$30=0,0,(AS320/'Workforce hours'!U$30))),(IF(VLOOKUP($Q320,'Workforce hours'!$C$8:$AD$30,BU$7,FALSE)=0,0,(AS320/(VLOOKUP($Q320,'Workforce hours'!$C$8:$AD$30,BU$7,FALSE))))))</f>
        <v>8.1387960372960357</v>
      </c>
      <c r="BV320" s="288">
        <f>IF($Q320="n/a",(IF('Workforce hours'!V$30=0,0,(AT320/'Workforce hours'!V$30))),(IF(VLOOKUP($Q320,'Workforce hours'!$C$8:$AD$30,BV$7,FALSE)=0,0,(AT320/(VLOOKUP($Q320,'Workforce hours'!$C$8:$AD$30,BV$7,FALSE))))))</f>
        <v>0</v>
      </c>
      <c r="BW320" s="288">
        <f>IF($Q320="n/a",(IF('Workforce hours'!W$30=0,0,(AU320/'Workforce hours'!W$30))),(IF(VLOOKUP($Q320,'Workforce hours'!$C$8:$AD$30,BW$7,FALSE)=0,0,(AU320/(VLOOKUP($Q320,'Workforce hours'!$C$8:$AD$30,BW$7,FALSE))))))</f>
        <v>0</v>
      </c>
      <c r="BX320" s="288">
        <f>IF($Q320="n/a",(IF('Workforce hours'!X$30=0,0,(AV320/'Workforce hours'!X$30))),(IF(VLOOKUP($Q320,'Workforce hours'!$C$8:$AD$30,BX$7,FALSE)=0,0,(AV320/(VLOOKUP($Q320,'Workforce hours'!$C$8:$AD$30,BX$7,FALSE))))))</f>
        <v>0</v>
      </c>
      <c r="BY320" s="288">
        <f>IF($Q320="n/a",(IF('Workforce hours'!Y$30=0,0,(AW320/'Workforce hours'!Y$30))),(IF(VLOOKUP($Q320,'Workforce hours'!$C$8:$AD$30,BY$7,FALSE)=0,0,(AW320/(VLOOKUP($Q320,'Workforce hours'!$C$8:$AD$30,BY$7,FALSE))))))</f>
        <v>0</v>
      </c>
      <c r="BZ320" s="288">
        <f>IF($Q320="n/a",(IF('Workforce hours'!Z$30=0,0,(AX320/'Workforce hours'!Z$30))),(IF(VLOOKUP($Q320,'Workforce hours'!$C$8:$AD$30,BZ$7,FALSE)=0,0,(AX320/(VLOOKUP($Q320,'Workforce hours'!$C$8:$AD$30,BZ$7,FALSE))))))</f>
        <v>0</v>
      </c>
      <c r="CA320" s="288">
        <f>IF($Q320="n/a",(IF('Workforce hours'!AA$30=0,0,(AY320/'Workforce hours'!AA$30))),(IF(VLOOKUP($Q320,'Workforce hours'!$C$8:$AD$30,CA$7,FALSE)=0,0,(AY320/(VLOOKUP($Q320,'Workforce hours'!$C$8:$AD$30,CA$7,FALSE))))))</f>
        <v>0</v>
      </c>
      <c r="CB320" s="288">
        <f>IF($Q320="n/a",(IF('Workforce hours'!AB$30=0,0,(AZ320/'Workforce hours'!AB$30))),(IF(VLOOKUP($Q320,'Workforce hours'!$C$8:$AD$30,CB$7,FALSE)=0,0,(AZ320/(VLOOKUP($Q320,'Workforce hours'!$C$8:$AD$30,CB$7,FALSE))))))</f>
        <v>0</v>
      </c>
      <c r="CC320" s="288">
        <f>IF($Q320="n/a",(IF('Workforce hours'!AC$30=0,0,(BA320/'Workforce hours'!AC$30))),(IF(VLOOKUP($Q320,'Workforce hours'!$C$8:$AD$30,CC$7,FALSE)=0,0,(BA320/(VLOOKUP($Q320,'Workforce hours'!$C$8:$AD$30,CC$7,FALSE))))))</f>
        <v>0</v>
      </c>
      <c r="CD320" s="288">
        <f>IF($Q320="n/a",(IF('Workforce hours'!AD$30=0,0,(BB320/'Workforce hours'!AD$30))),(IF(VLOOKUP($Q320,'Workforce hours'!$C$8:$AD$30,CD$7,FALSE)=0,0,(BB320/(VLOOKUP($Q320,'Workforce hours'!$C$8:$AD$30,CD$7,FALSE))))))</f>
        <v>0</v>
      </c>
      <c r="CE320" s="289">
        <f t="shared" si="42"/>
        <v>0</v>
      </c>
      <c r="CF320" s="290">
        <f>BD320*'Workforce costs'!B$9*(1+'Workforce costs'!B$10)*(1+'Workforce costs'!B$11)</f>
        <v>0</v>
      </c>
      <c r="CG320" s="290">
        <f>BE320*'Workforce costs'!C$9*(1+'Workforce costs'!C$10)*(1+'Workforce costs'!C$11)</f>
        <v>0</v>
      </c>
      <c r="CH320" s="290">
        <f>BF320*'Workforce costs'!D$9*(1+'Workforce costs'!D$10)*(1+'Workforce costs'!D$11)</f>
        <v>0</v>
      </c>
      <c r="CI320" s="290">
        <f>BG320*'Workforce costs'!E$9*(1+'Workforce costs'!E$10)*(1+'Workforce costs'!E$11)</f>
        <v>0</v>
      </c>
      <c r="CJ320" s="290">
        <f>BH320*'Workforce costs'!F$9*(1+'Workforce costs'!F$10)*(1+'Workforce costs'!F$11)</f>
        <v>0</v>
      </c>
      <c r="CK320" s="290">
        <f>BI320*'Workforce costs'!G$9*(1+'Workforce costs'!G$10)*(1+'Workforce costs'!G$11)</f>
        <v>0</v>
      </c>
      <c r="CL320" s="290">
        <f>BJ320*'Workforce costs'!H$9*(1+'Workforce costs'!H$10)*(1+'Workforce costs'!H$11)</f>
        <v>0</v>
      </c>
      <c r="CM320" s="290">
        <f>BK320*'Workforce costs'!I$9*(1+'Workforce costs'!I$10)*(1+'Workforce costs'!I$11)</f>
        <v>0</v>
      </c>
      <c r="CN320" s="290">
        <f>BL320*'Workforce costs'!J$9*(1+'Workforce costs'!J$10)*(1+'Workforce costs'!J$11)</f>
        <v>0</v>
      </c>
      <c r="CO320" s="290">
        <f>BM320*'Workforce costs'!K$9*(1+'Workforce costs'!K$10)*(1+'Workforce costs'!K$11)</f>
        <v>0</v>
      </c>
      <c r="CP320" s="290">
        <f>BN320*'Workforce costs'!L$9*(1+'Workforce costs'!L$10)*(1+'Workforce costs'!L$11)</f>
        <v>0</v>
      </c>
      <c r="CQ320" s="290">
        <f>BO320*'Workforce costs'!M$9*(1+'Workforce costs'!M$10)*(1+'Workforce costs'!M$11)</f>
        <v>0</v>
      </c>
      <c r="CR320" s="290">
        <f>BP320*'Workforce costs'!N$9*(1+'Workforce costs'!N$10)*(1+'Workforce costs'!N$11)</f>
        <v>0</v>
      </c>
      <c r="CS320" s="290">
        <f>BQ320*'Workforce costs'!O$9*(1+'Workforce costs'!O$10)*(1+'Workforce costs'!O$11)</f>
        <v>0</v>
      </c>
      <c r="CT320" s="290">
        <f>BR320*'Workforce costs'!P$9*(1+'Workforce costs'!P$10)*(1+'Workforce costs'!P$11)</f>
        <v>0</v>
      </c>
      <c r="CU320" s="290">
        <f>BS320*'Workforce costs'!Q$9*(1+'Workforce costs'!Q$10)*(1+'Workforce costs'!Q$11)</f>
        <v>0</v>
      </c>
      <c r="CV320" s="290">
        <f>BT320*'Workforce costs'!R$9*(1+'Workforce costs'!R$10)*(1+'Workforce costs'!R$11)</f>
        <v>0</v>
      </c>
      <c r="CW320" s="290">
        <f>BU320*'Workforce costs'!S$9*(1+'Workforce costs'!S$10)*(1+'Workforce costs'!S$11)</f>
        <v>0</v>
      </c>
      <c r="CX320" s="290">
        <f>BV320*'Workforce costs'!T$9*(1+'Workforce costs'!T$10)*(1+'Workforce costs'!T$11)</f>
        <v>0</v>
      </c>
      <c r="CY320" s="290">
        <f>BW320*'Workforce costs'!U$9*(1+'Workforce costs'!U$10)*(1+'Workforce costs'!U$11)</f>
        <v>0</v>
      </c>
      <c r="CZ320" s="290">
        <f>BX320*'Workforce costs'!V$9*(1+'Workforce costs'!V$10)*(1+'Workforce costs'!V$11)</f>
        <v>0</v>
      </c>
      <c r="DA320" s="290">
        <f>BY320*'Workforce costs'!W$9*(1+'Workforce costs'!W$10)*(1+'Workforce costs'!W$11)</f>
        <v>0</v>
      </c>
      <c r="DB320" s="290">
        <f>BZ320*'Workforce costs'!X$9*(1+'Workforce costs'!X$10)*(1+'Workforce costs'!X$11)</f>
        <v>0</v>
      </c>
      <c r="DC320" s="290">
        <f>CA320*'Workforce costs'!Y$9*(1+'Workforce costs'!Y$10)*(1+'Workforce costs'!Y$11)</f>
        <v>0</v>
      </c>
      <c r="DD320" s="290">
        <f>CB320*'Workforce costs'!Z$9*(1+'Workforce costs'!Z$10)*(1+'Workforce costs'!Z$11)</f>
        <v>0</v>
      </c>
      <c r="DE320" s="290">
        <f>CC320*'Workforce costs'!AA$9*(1+'Workforce costs'!AA$10)*(1+'Workforce costs'!AA$11)</f>
        <v>0</v>
      </c>
      <c r="DF320" s="290">
        <f>CD320*'Workforce costs'!AB$9*(1+'Workforce costs'!AB$10)*(1+'Workforce costs'!AB$11)</f>
        <v>0</v>
      </c>
    </row>
    <row r="321" spans="1:110" x14ac:dyDescent="0.3">
      <c r="A321" s="2" t="str">
        <f>Outputs!$A$4</f>
        <v>Australia</v>
      </c>
      <c r="B321" s="2" t="str">
        <f t="shared" si="35"/>
        <v>Australia 25to64</v>
      </c>
      <c r="C321" s="30">
        <f>VLOOKUP($B321,Populations!$D$15:$H$1920,3,FALSE)</f>
        <v>13966174</v>
      </c>
      <c r="D321" s="255">
        <f>IF(OR($H321="General pop",$H321="Schools",$H321="Workplace",$H321="Skills Training",$H321="Digital Supports"),1,VLOOKUP($B321,Populations!$D$15:$H$1920,5,FALSE))</f>
        <v>1</v>
      </c>
      <c r="E321" s="88">
        <f>VLOOKUP(I321,Epidemiology!$C$10:$H$47,6,FALSE)</f>
        <v>300</v>
      </c>
      <c r="F321" s="102">
        <f>'Care profiles'!R322</f>
        <v>1</v>
      </c>
      <c r="G321" s="15" t="str">
        <f>'Care profiles'!A322</f>
        <v>25to64</v>
      </c>
      <c r="H321" s="15" t="str">
        <f>'Care profiles'!B322</f>
        <v>Attempts</v>
      </c>
      <c r="I321" s="15" t="str">
        <f>'Care profiles'!C322</f>
        <v>Attempts_25-64yrs</v>
      </c>
      <c r="J321" s="15" t="str">
        <f>'Care profiles'!D322</f>
        <v>Care profile</v>
      </c>
      <c r="K321" s="15" t="str">
        <f>'Care profiles'!E322</f>
        <v>Structured Psychological Therapies – Family</v>
      </c>
      <c r="L321" s="104">
        <f>'Care profiles'!F322</f>
        <v>0.1</v>
      </c>
      <c r="M321" s="15">
        <f>'Care profiles'!G322</f>
        <v>3</v>
      </c>
      <c r="N321" s="15">
        <f>'Care profiles'!H322</f>
        <v>60</v>
      </c>
      <c r="O321" s="15" t="str">
        <f>'Care profiles'!I322</f>
        <v>min</v>
      </c>
      <c r="P321" s="15" t="str">
        <f>'Care profiles'!J322</f>
        <v>Tertiary Qualified - Unspecified</v>
      </c>
      <c r="Q321" s="15" t="str">
        <f>'Care profiles'!K322</f>
        <v>n/a</v>
      </c>
      <c r="R321" s="15" t="str">
        <f>'Care profiles'!M322</f>
        <v>Y</v>
      </c>
      <c r="S321" s="15" t="str">
        <f>'Care profiles'!O322</f>
        <v>N</v>
      </c>
      <c r="T321" s="15" t="str">
        <f>'Care profiles'!Q322</f>
        <v>N</v>
      </c>
      <c r="U321" s="30">
        <f t="shared" si="36"/>
        <v>41898.521999999997</v>
      </c>
      <c r="V321" s="30">
        <f t="shared" si="37"/>
        <v>4189.8522000000003</v>
      </c>
      <c r="W321" s="30">
        <f>IF(M321="n/a",0,IF(O321="days",V321*M321*(1+(VLOOKUP(K321,'Bed parameters'!$A$9:$G$12,7,FALSE))),V321*M321))</f>
        <v>12569.5566</v>
      </c>
      <c r="X321" s="30">
        <f t="shared" si="38"/>
        <v>12569.5566</v>
      </c>
      <c r="Y321" s="30">
        <f t="shared" si="39"/>
        <v>0</v>
      </c>
      <c r="Z321" s="113">
        <f>_xlfn.IFNA(Y321/((VLOOKUP(K321,'Bed parameters'!$A$9:$G$12,3,FALSE))*(VLOOKUP(K321,'Bed parameters'!$A$9:$G$12,5,FALSE))),0)</f>
        <v>0</v>
      </c>
      <c r="AA321" s="30">
        <f t="shared" si="40"/>
        <v>12569.5566</v>
      </c>
      <c r="AB321" s="30">
        <f>_xlfn.IFNA(IF($O321="days",$Y321*(VLOOKUP($K321,'Bed parameters'!$A$9:$I$12,9,FALSE))*$F321*(VLOOKUP($Q321,'Workforce distribution'!$C$8:$AD$30,AB$7,FALSE)),IF($Q321="n/a",(IF($P321=AB$6,$X321*$F321,0)),$X321*$F321*(VLOOKUP($Q321,'Workforce distribution'!$C$8:$AD$30,AB$7,FALSE)))),0)</f>
        <v>0</v>
      </c>
      <c r="AC321" s="30">
        <f>_xlfn.IFNA(IF($O321="days",$Y321*(VLOOKUP($K321,'Bed parameters'!$A$9:$I$12,9,FALSE))*$F321*(VLOOKUP($Q321,'Workforce distribution'!$C$8:$AD$30,AC$7,FALSE)),IF($Q321="n/a",(IF($P321=AC$6,$X321*$F321,0)),$X321*$F321*(VLOOKUP($Q321,'Workforce distribution'!$C$8:$AD$30,AC$7,FALSE)))),0)</f>
        <v>0</v>
      </c>
      <c r="AD321" s="30">
        <f>_xlfn.IFNA(IF($O321="days",$Y321*(VLOOKUP($K321,'Bed parameters'!$A$9:$I$12,9,FALSE))*$F321*(VLOOKUP($Q321,'Workforce distribution'!$C$8:$AD$30,AD$7,FALSE)),IF($Q321="n/a",(IF($P321=AD$6,$X321*$F321,0)),$X321*$F321*(VLOOKUP($Q321,'Workforce distribution'!$C$8:$AD$30,AD$7,FALSE)))),0)</f>
        <v>0</v>
      </c>
      <c r="AE321" s="30">
        <f>_xlfn.IFNA(IF($O321="days",$Y321*(VLOOKUP($K321,'Bed parameters'!$A$9:$I$12,9,FALSE))*$F321*(VLOOKUP($Q321,'Workforce distribution'!$C$8:$AD$30,AE$7,FALSE)),IF($Q321="n/a",(IF($P321=AE$6,$X321*$F321,0)),$X321*$F321*(VLOOKUP($Q321,'Workforce distribution'!$C$8:$AD$30,AE$7,FALSE)))),0)</f>
        <v>0</v>
      </c>
      <c r="AF321" s="30">
        <f>_xlfn.IFNA(IF($O321="days",$Y321*(VLOOKUP($K321,'Bed parameters'!$A$9:$I$12,9,FALSE))*$F321*(VLOOKUP($Q321,'Workforce distribution'!$C$8:$AD$30,AF$7,FALSE)),IF($Q321="n/a",(IF($P321=AF$6,$X321*$F321,0)),$X321*$F321*(VLOOKUP($Q321,'Workforce distribution'!$C$8:$AD$30,AF$7,FALSE)))),0)</f>
        <v>0</v>
      </c>
      <c r="AG321" s="30">
        <f>_xlfn.IFNA(IF($O321="days",$Y321*(VLOOKUP($K321,'Bed parameters'!$A$9:$I$12,9,FALSE))*$F321*(VLOOKUP($Q321,'Workforce distribution'!$C$8:$AD$30,AG$7,FALSE)),IF($Q321="n/a",(IF($P321=AG$6,$X321*$F321,0)),$X321*$F321*(VLOOKUP($Q321,'Workforce distribution'!$C$8:$AD$30,AG$7,FALSE)))),0)</f>
        <v>0</v>
      </c>
      <c r="AH321" s="30">
        <f>_xlfn.IFNA(IF($O321="days",$Y321*(VLOOKUP($K321,'Bed parameters'!$A$9:$I$12,9,FALSE))*$F321*(VLOOKUP($Q321,'Workforce distribution'!$C$8:$AD$30,AH$7,FALSE)),IF($Q321="n/a",(IF($P321=AH$6,$X321*$F321,0)),$X321*$F321*(VLOOKUP($Q321,'Workforce distribution'!$C$8:$AD$30,AH$7,FALSE)))),0)</f>
        <v>0</v>
      </c>
      <c r="AI321" s="30">
        <f>_xlfn.IFNA(IF($O321="days",$Y321*(VLOOKUP($K321,'Bed parameters'!$A$9:$I$12,9,FALSE))*$F321*(VLOOKUP($Q321,'Workforce distribution'!$C$8:$AD$30,AI$7,FALSE)),IF($Q321="n/a",(IF($P321=AI$6,$X321*$F321,0)),$X321*$F321*(VLOOKUP($Q321,'Workforce distribution'!$C$8:$AD$30,AI$7,FALSE)))),0)</f>
        <v>0</v>
      </c>
      <c r="AJ321" s="30">
        <f>_xlfn.IFNA(IF($O321="days",$Y321*(VLOOKUP($K321,'Bed parameters'!$A$9:$I$12,9,FALSE))*$F321*(VLOOKUP($Q321,'Workforce distribution'!$C$8:$AD$30,AJ$7,FALSE)),IF($Q321="n/a",(IF($P321=AJ$6,$X321*$F321,0)),$X321*$F321*(VLOOKUP($Q321,'Workforce distribution'!$C$8:$AD$30,AJ$7,FALSE)))),0)</f>
        <v>0</v>
      </c>
      <c r="AK321" s="30">
        <f>_xlfn.IFNA(IF($O321="days",$Y321*(VLOOKUP($K321,'Bed parameters'!$A$9:$I$12,9,FALSE))*$F321*(VLOOKUP($Q321,'Workforce distribution'!$C$8:$AD$30,AK$7,FALSE)),IF($Q321="n/a",(IF($P321=AK$6,$X321*$F321,0)),$X321*$F321*(VLOOKUP($Q321,'Workforce distribution'!$C$8:$AD$30,AK$7,FALSE)))),0)</f>
        <v>0</v>
      </c>
      <c r="AL321" s="30">
        <f>_xlfn.IFNA(IF($O321="days",$Y321*(VLOOKUP($K321,'Bed parameters'!$A$9:$I$12,9,FALSE))*$F321*(VLOOKUP($Q321,'Workforce distribution'!$C$8:$AD$30,AL$7,FALSE)),IF($Q321="n/a",(IF($P321=AL$6,$X321*$F321,0)),$X321*$F321*(VLOOKUP($Q321,'Workforce distribution'!$C$8:$AD$30,AL$7,FALSE)))),0)</f>
        <v>0</v>
      </c>
      <c r="AM321" s="30">
        <f>_xlfn.IFNA(IF($O321="days",$Y321*(VLOOKUP($K321,'Bed parameters'!$A$9:$I$12,9,FALSE))*$F321*(VLOOKUP($Q321,'Workforce distribution'!$C$8:$AD$30,AM$7,FALSE)),IF($Q321="n/a",(IF($P321=AM$6,$X321*$F321,0)),$X321*$F321*(VLOOKUP($Q321,'Workforce distribution'!$C$8:$AD$30,AM$7,FALSE)))),0)</f>
        <v>0</v>
      </c>
      <c r="AN321" s="30">
        <f>_xlfn.IFNA(IF($O321="days",$Y321*(VLOOKUP($K321,'Bed parameters'!$A$9:$I$12,9,FALSE))*$F321*(VLOOKUP($Q321,'Workforce distribution'!$C$8:$AD$30,AN$7,FALSE)),IF($Q321="n/a",(IF($P321=AN$6,$X321*$F321,0)),$X321*$F321*(VLOOKUP($Q321,'Workforce distribution'!$C$8:$AD$30,AN$7,FALSE)))),0)</f>
        <v>0</v>
      </c>
      <c r="AO321" s="30">
        <f>_xlfn.IFNA(IF($O321="days",$Y321*(VLOOKUP($K321,'Bed parameters'!$A$9:$I$12,9,FALSE))*$F321*(VLOOKUP($Q321,'Workforce distribution'!$C$8:$AD$30,AO$7,FALSE)),IF($Q321="n/a",(IF($P321=AO$6,$X321*$F321,0)),$X321*$F321*(VLOOKUP($Q321,'Workforce distribution'!$C$8:$AD$30,AO$7,FALSE)))),0)</f>
        <v>0</v>
      </c>
      <c r="AP321" s="30">
        <f>_xlfn.IFNA(IF($O321="days",$Y321*(VLOOKUP($K321,'Bed parameters'!$A$9:$I$12,9,FALSE))*$F321*(VLOOKUP($Q321,'Workforce distribution'!$C$8:$AD$30,AP$7,FALSE)),IF($Q321="n/a",(IF($P321=AP$6,$X321*$F321,0)),$X321*$F321*(VLOOKUP($Q321,'Workforce distribution'!$C$8:$AD$30,AP$7,FALSE)))),0)</f>
        <v>0</v>
      </c>
      <c r="AQ321" s="30">
        <f>_xlfn.IFNA(IF($O321="days",$Y321*(VLOOKUP($K321,'Bed parameters'!$A$9:$I$12,9,FALSE))*$F321*(VLOOKUP($Q321,'Workforce distribution'!$C$8:$AD$30,AQ$7,FALSE)),IF($Q321="n/a",(IF($P321=AQ$6,$X321*$F321,0)),$X321*$F321*(VLOOKUP($Q321,'Workforce distribution'!$C$8:$AD$30,AQ$7,FALSE)))),0)</f>
        <v>0</v>
      </c>
      <c r="AR321" s="30">
        <f>_xlfn.IFNA(IF($O321="days",$Y321*(VLOOKUP($K321,'Bed parameters'!$A$9:$I$12,9,FALSE))*$F321*(VLOOKUP($Q321,'Workforce distribution'!$C$8:$AD$30,AR$7,FALSE)),IF($Q321="n/a",(IF($P321=AR$6,$X321*$F321,0)),$X321*$F321*(VLOOKUP($Q321,'Workforce distribution'!$C$8:$AD$30,AR$7,FALSE)))),0)</f>
        <v>0</v>
      </c>
      <c r="AS321" s="30">
        <f>_xlfn.IFNA(IF($O321="days",$Y321*(VLOOKUP($K321,'Bed parameters'!$A$9:$I$12,9,FALSE))*$F321*(VLOOKUP($Q321,'Workforce distribution'!$C$8:$AD$30,AS$7,FALSE)),IF($Q321="n/a",(IF($P321=AS$6,$X321*$F321,0)),$X321*$F321*(VLOOKUP($Q321,'Workforce distribution'!$C$8:$AD$30,AS$7,FALSE)))),0)</f>
        <v>12569.5566</v>
      </c>
      <c r="AT321" s="30">
        <f>_xlfn.IFNA(IF($O321="days",$Y321*(VLOOKUP($K321,'Bed parameters'!$A$9:$I$12,9,FALSE))*$F321*(VLOOKUP($Q321,'Workforce distribution'!$C$8:$AD$30,AT$7,FALSE)),IF($Q321="n/a",(IF($P321=AT$6,$X321*$F321,0)),$X321*$F321*(VLOOKUP($Q321,'Workforce distribution'!$C$8:$AD$30,AT$7,FALSE)))),0)</f>
        <v>0</v>
      </c>
      <c r="AU321" s="30">
        <f>_xlfn.IFNA(IF($O321="days",$Y321*(VLOOKUP($K321,'Bed parameters'!$A$9:$I$12,9,FALSE))*$F321*(VLOOKUP($Q321,'Workforce distribution'!$C$8:$AD$30,AU$7,FALSE)),IF($Q321="n/a",(IF($P321=AU$6,$X321*$F321,0)),$X321*$F321*(VLOOKUP($Q321,'Workforce distribution'!$C$8:$AD$30,AU$7,FALSE)))),0)</f>
        <v>0</v>
      </c>
      <c r="AV321" s="30">
        <f>_xlfn.IFNA(IF($O321="days",$Y321*(VLOOKUP($K321,'Bed parameters'!$A$9:$I$12,9,FALSE))*$F321*(VLOOKUP($Q321,'Workforce distribution'!$C$8:$AD$30,AV$7,FALSE)),IF($Q321="n/a",(IF($P321=AV$6,$X321*$F321,0)),$X321*$F321*(VLOOKUP($Q321,'Workforce distribution'!$C$8:$AD$30,AV$7,FALSE)))),0)</f>
        <v>0</v>
      </c>
      <c r="AW321" s="30">
        <f>_xlfn.IFNA(IF($O321="days",$Y321*(VLOOKUP($K321,'Bed parameters'!$A$9:$I$12,9,FALSE))*$F321*(VLOOKUP($Q321,'Workforce distribution'!$C$8:$AD$30,AW$7,FALSE)),IF($Q321="n/a",(IF($P321=AW$6,$X321*$F321,0)),$X321*$F321*(VLOOKUP($Q321,'Workforce distribution'!$C$8:$AD$30,AW$7,FALSE)))),0)</f>
        <v>0</v>
      </c>
      <c r="AX321" s="30">
        <f>_xlfn.IFNA(IF($O321="days",$Y321*(VLOOKUP($K321,'Bed parameters'!$A$9:$I$12,9,FALSE))*$F321*(VLOOKUP($Q321,'Workforce distribution'!$C$8:$AD$30,AX$7,FALSE)),IF($Q321="n/a",(IF($P321=AX$6,$X321*$F321,0)),$X321*$F321*(VLOOKUP($Q321,'Workforce distribution'!$C$8:$AD$30,AX$7,FALSE)))),0)</f>
        <v>0</v>
      </c>
      <c r="AY321" s="30">
        <f>_xlfn.IFNA(IF($O321="days",$Y321*(VLOOKUP($K321,'Bed parameters'!$A$9:$I$12,9,FALSE))*$F321*(VLOOKUP($Q321,'Workforce distribution'!$C$8:$AD$30,AY$7,FALSE)),IF($Q321="n/a",(IF($P321=AY$6,$X321*$F321,0)),$X321*$F321*(VLOOKUP($Q321,'Workforce distribution'!$C$8:$AD$30,AY$7,FALSE)))),0)</f>
        <v>0</v>
      </c>
      <c r="AZ321" s="30">
        <f>_xlfn.IFNA(IF($O321="days",$Y321*(VLOOKUP($K321,'Bed parameters'!$A$9:$I$12,9,FALSE))*$F321*(VLOOKUP($Q321,'Workforce distribution'!$C$8:$AD$30,AZ$7,FALSE)),IF($Q321="n/a",(IF($P321=AZ$6,$X321*$F321,0)),$X321*$F321*(VLOOKUP($Q321,'Workforce distribution'!$C$8:$AD$30,AZ$7,FALSE)))),0)</f>
        <v>0</v>
      </c>
      <c r="BA321" s="30">
        <f>_xlfn.IFNA(IF($O321="days",$Y321*(VLOOKUP($K321,'Bed parameters'!$A$9:$I$12,9,FALSE))*$F321*(VLOOKUP($Q321,'Workforce distribution'!$C$8:$AD$30,BA$7,FALSE)),IF($Q321="n/a",(IF($P321=BA$6,$X321*$F321,0)),$X321*$F321*(VLOOKUP($Q321,'Workforce distribution'!$C$8:$AD$30,BA$7,FALSE)))),0)</f>
        <v>0</v>
      </c>
      <c r="BB321" s="30">
        <f>_xlfn.IFNA(IF($O321="days",$Y321*(VLOOKUP($K321,'Bed parameters'!$A$9:$I$12,9,FALSE))*$F321*(VLOOKUP($Q321,'Workforce distribution'!$C$8:$AD$30,BB$7,FALSE)),IF($Q321="n/a",(IF($P321=BB$6,$X321*$F321,0)),$X321*$F321*(VLOOKUP($Q321,'Workforce distribution'!$C$8:$AD$30,BB$7,FALSE)))),0)</f>
        <v>0</v>
      </c>
      <c r="BC321" s="149">
        <f t="shared" si="41"/>
        <v>10.93704512207983</v>
      </c>
      <c r="BD321" s="288">
        <f>IF($Q321="n/a",(IF('Workforce hours'!D$30=0,0,(AB321/'Workforce hours'!D$30))),(IF(VLOOKUP($Q321,'Workforce hours'!$C$8:$AD$30,BD$7,FALSE)=0,0,(AB321/(VLOOKUP($Q321,'Workforce hours'!$C$8:$AD$30,BD$7,FALSE))))))</f>
        <v>0</v>
      </c>
      <c r="BE321" s="288">
        <f>IF($Q321="n/a",(IF('Workforce hours'!E$30=0,0,(AC321/'Workforce hours'!E$30))),(IF(VLOOKUP($Q321,'Workforce hours'!$C$8:$AD$30,BE$7,FALSE)=0,0,(AC321/(VLOOKUP($Q321,'Workforce hours'!$C$8:$AD$30,BE$7,FALSE))))))</f>
        <v>0</v>
      </c>
      <c r="BF321" s="288">
        <f>IF($Q321="n/a",(IF('Workforce hours'!F$30=0,0,(AD321/'Workforce hours'!F$30))),(IF(VLOOKUP($Q321,'Workforce hours'!$C$8:$AD$30,BF$7,FALSE)=0,0,(AD321/(VLOOKUP($Q321,'Workforce hours'!$C$8:$AD$30,BF$7,FALSE))))))</f>
        <v>0</v>
      </c>
      <c r="BG321" s="288">
        <f>IF($Q321="n/a",(IF('Workforce hours'!G$30=0,0,(AE321/'Workforce hours'!G$30))),(IF(VLOOKUP($Q321,'Workforce hours'!$C$8:$AD$30,BG$7,FALSE)=0,0,(AE321/(VLOOKUP($Q321,'Workforce hours'!$C$8:$AD$30,BG$7,FALSE))))))</f>
        <v>0</v>
      </c>
      <c r="BH321" s="288">
        <f>IF($Q321="n/a",(IF('Workforce hours'!H$30=0,0,(AF321/'Workforce hours'!H$30))),(IF(VLOOKUP($Q321,'Workforce hours'!$C$8:$AD$30,BH$7,FALSE)=0,0,(AF321/(VLOOKUP($Q321,'Workforce hours'!$C$8:$AD$30,BH$7,FALSE))))))</f>
        <v>0</v>
      </c>
      <c r="BI321" s="288">
        <f>IF($Q321="n/a",(IF('Workforce hours'!I$30=0,0,(AG321/'Workforce hours'!I$30))),(IF(VLOOKUP($Q321,'Workforce hours'!$C$8:$AD$30,BI$7,FALSE)=0,0,(AG321/(VLOOKUP($Q321,'Workforce hours'!$C$8:$AD$30,BI$7,FALSE))))))</f>
        <v>0</v>
      </c>
      <c r="BJ321" s="288">
        <f>IF($Q321="n/a",(IF('Workforce hours'!J$30=0,0,(AH321/'Workforce hours'!J$30))),(IF(VLOOKUP($Q321,'Workforce hours'!$C$8:$AD$30,BJ$7,FALSE)=0,0,(AH321/(VLOOKUP($Q321,'Workforce hours'!$C$8:$AD$30,BJ$7,FALSE))))))</f>
        <v>0</v>
      </c>
      <c r="BK321" s="288">
        <f>IF($Q321="n/a",(IF('Workforce hours'!K$30=0,0,(AI321/'Workforce hours'!K$30))),(IF(VLOOKUP($Q321,'Workforce hours'!$C$8:$AD$30,BK$7,FALSE)=0,0,(AI321/(VLOOKUP($Q321,'Workforce hours'!$C$8:$AD$30,BK$7,FALSE))))))</f>
        <v>0</v>
      </c>
      <c r="BL321" s="288">
        <f>IF($Q321="n/a",(IF('Workforce hours'!L$30=0,0,(AJ321/'Workforce hours'!L$30))),(IF(VLOOKUP($Q321,'Workforce hours'!$C$8:$AD$30,BL$7,FALSE)=0,0,(AJ321/(VLOOKUP($Q321,'Workforce hours'!$C$8:$AD$30,BL$7,FALSE))))))</f>
        <v>0</v>
      </c>
      <c r="BM321" s="288">
        <f>IF($Q321="n/a",(IF('Workforce hours'!M$30=0,0,(AK321/'Workforce hours'!M$30))),(IF(VLOOKUP($Q321,'Workforce hours'!$C$8:$AD$30,BM$7,FALSE)=0,0,(AK321/(VLOOKUP($Q321,'Workforce hours'!$C$8:$AD$30,BM$7,FALSE))))))</f>
        <v>0</v>
      </c>
      <c r="BN321" s="288">
        <f>IF($Q321="n/a",(IF('Workforce hours'!N$30=0,0,(AL321/'Workforce hours'!N$30))),(IF(VLOOKUP($Q321,'Workforce hours'!$C$8:$AD$30,BN$7,FALSE)=0,0,(AL321/(VLOOKUP($Q321,'Workforce hours'!$C$8:$AD$30,BN$7,FALSE))))))</f>
        <v>0</v>
      </c>
      <c r="BO321" s="288">
        <f>IF($Q321="n/a",(IF('Workforce hours'!O$30=0,0,(AM321/'Workforce hours'!O$30))),(IF(VLOOKUP($Q321,'Workforce hours'!$C$8:$AD$30,BO$7,FALSE)=0,0,(AM321/(VLOOKUP($Q321,'Workforce hours'!$C$8:$AD$30,BO$7,FALSE))))))</f>
        <v>0</v>
      </c>
      <c r="BP321" s="288">
        <f>IF($Q321="n/a",(IF('Workforce hours'!P$30=0,0,(AN321/'Workforce hours'!P$30))),(IF(VLOOKUP($Q321,'Workforce hours'!$C$8:$AD$30,BP$7,FALSE)=0,0,(AN321/(VLOOKUP($Q321,'Workforce hours'!$C$8:$AD$30,BP$7,FALSE))))))</f>
        <v>0</v>
      </c>
      <c r="BQ321" s="288">
        <f>IF($Q321="n/a",(IF('Workforce hours'!Q$30=0,0,(AO321/'Workforce hours'!Q$30))),(IF(VLOOKUP($Q321,'Workforce hours'!$C$8:$AD$30,BQ$7,FALSE)=0,0,(AO321/(VLOOKUP($Q321,'Workforce hours'!$C$8:$AD$30,BQ$7,FALSE))))))</f>
        <v>0</v>
      </c>
      <c r="BR321" s="288">
        <f>IF($Q321="n/a",(IF('Workforce hours'!R$30=0,0,(AP321/'Workforce hours'!R$30))),(IF(VLOOKUP($Q321,'Workforce hours'!$C$8:$AD$30,BR$7,FALSE)=0,0,(AP321/(VLOOKUP($Q321,'Workforce hours'!$C$8:$AD$30,BR$7,FALSE))))))</f>
        <v>0</v>
      </c>
      <c r="BS321" s="288">
        <f>IF($Q321="n/a",(IF('Workforce hours'!S$30=0,0,(AQ321/'Workforce hours'!S$30))),(IF(VLOOKUP($Q321,'Workforce hours'!$C$8:$AD$30,BS$7,FALSE)=0,0,(AQ321/(VLOOKUP($Q321,'Workforce hours'!$C$8:$AD$30,BS$7,FALSE))))))</f>
        <v>0</v>
      </c>
      <c r="BT321" s="288">
        <f>IF($Q321="n/a",(IF('Workforce hours'!T$30=0,0,(AR321/'Workforce hours'!T$30))),(IF(VLOOKUP($Q321,'Workforce hours'!$C$8:$AD$30,BT$7,FALSE)=0,0,(AR321/(VLOOKUP($Q321,'Workforce hours'!$C$8:$AD$30,BT$7,FALSE))))))</f>
        <v>0</v>
      </c>
      <c r="BU321" s="288">
        <f>IF($Q321="n/a",(IF('Workforce hours'!U$30=0,0,(AS321/'Workforce hours'!U$30))),(IF(VLOOKUP($Q321,'Workforce hours'!$C$8:$AD$30,BU$7,FALSE)=0,0,(AS321/(VLOOKUP($Q321,'Workforce hours'!$C$8:$AD$30,BU$7,FALSE))))))</f>
        <v>10.93704512207983</v>
      </c>
      <c r="BV321" s="288">
        <f>IF($Q321="n/a",(IF('Workforce hours'!V$30=0,0,(AT321/'Workforce hours'!V$30))),(IF(VLOOKUP($Q321,'Workforce hours'!$C$8:$AD$30,BV$7,FALSE)=0,0,(AT321/(VLOOKUP($Q321,'Workforce hours'!$C$8:$AD$30,BV$7,FALSE))))))</f>
        <v>0</v>
      </c>
      <c r="BW321" s="288">
        <f>IF($Q321="n/a",(IF('Workforce hours'!W$30=0,0,(AU321/'Workforce hours'!W$30))),(IF(VLOOKUP($Q321,'Workforce hours'!$C$8:$AD$30,BW$7,FALSE)=0,0,(AU321/(VLOOKUP($Q321,'Workforce hours'!$C$8:$AD$30,BW$7,FALSE))))))</f>
        <v>0</v>
      </c>
      <c r="BX321" s="288">
        <f>IF($Q321="n/a",(IF('Workforce hours'!X$30=0,0,(AV321/'Workforce hours'!X$30))),(IF(VLOOKUP($Q321,'Workforce hours'!$C$8:$AD$30,BX$7,FALSE)=0,0,(AV321/(VLOOKUP($Q321,'Workforce hours'!$C$8:$AD$30,BX$7,FALSE))))))</f>
        <v>0</v>
      </c>
      <c r="BY321" s="288">
        <f>IF($Q321="n/a",(IF('Workforce hours'!Y$30=0,0,(AW321/'Workforce hours'!Y$30))),(IF(VLOOKUP($Q321,'Workforce hours'!$C$8:$AD$30,BY$7,FALSE)=0,0,(AW321/(VLOOKUP($Q321,'Workforce hours'!$C$8:$AD$30,BY$7,FALSE))))))</f>
        <v>0</v>
      </c>
      <c r="BZ321" s="288">
        <f>IF($Q321="n/a",(IF('Workforce hours'!Z$30=0,0,(AX321/'Workforce hours'!Z$30))),(IF(VLOOKUP($Q321,'Workforce hours'!$C$8:$AD$30,BZ$7,FALSE)=0,0,(AX321/(VLOOKUP($Q321,'Workforce hours'!$C$8:$AD$30,BZ$7,FALSE))))))</f>
        <v>0</v>
      </c>
      <c r="CA321" s="288">
        <f>IF($Q321="n/a",(IF('Workforce hours'!AA$30=0,0,(AY321/'Workforce hours'!AA$30))),(IF(VLOOKUP($Q321,'Workforce hours'!$C$8:$AD$30,CA$7,FALSE)=0,0,(AY321/(VLOOKUP($Q321,'Workforce hours'!$C$8:$AD$30,CA$7,FALSE))))))</f>
        <v>0</v>
      </c>
      <c r="CB321" s="288">
        <f>IF($Q321="n/a",(IF('Workforce hours'!AB$30=0,0,(AZ321/'Workforce hours'!AB$30))),(IF(VLOOKUP($Q321,'Workforce hours'!$C$8:$AD$30,CB$7,FALSE)=0,0,(AZ321/(VLOOKUP($Q321,'Workforce hours'!$C$8:$AD$30,CB$7,FALSE))))))</f>
        <v>0</v>
      </c>
      <c r="CC321" s="288">
        <f>IF($Q321="n/a",(IF('Workforce hours'!AC$30=0,0,(BA321/'Workforce hours'!AC$30))),(IF(VLOOKUP($Q321,'Workforce hours'!$C$8:$AD$30,CC$7,FALSE)=0,0,(BA321/(VLOOKUP($Q321,'Workforce hours'!$C$8:$AD$30,CC$7,FALSE))))))</f>
        <v>0</v>
      </c>
      <c r="CD321" s="288">
        <f>IF($Q321="n/a",(IF('Workforce hours'!AD$30=0,0,(BB321/'Workforce hours'!AD$30))),(IF(VLOOKUP($Q321,'Workforce hours'!$C$8:$AD$30,CD$7,FALSE)=0,0,(BB321/(VLOOKUP($Q321,'Workforce hours'!$C$8:$AD$30,CD$7,FALSE))))))</f>
        <v>0</v>
      </c>
      <c r="CE321" s="289">
        <f t="shared" si="42"/>
        <v>0</v>
      </c>
      <c r="CF321" s="290">
        <f>BD321*'Workforce costs'!B$9*(1+'Workforce costs'!B$10)*(1+'Workforce costs'!B$11)</f>
        <v>0</v>
      </c>
      <c r="CG321" s="290">
        <f>BE321*'Workforce costs'!C$9*(1+'Workforce costs'!C$10)*(1+'Workforce costs'!C$11)</f>
        <v>0</v>
      </c>
      <c r="CH321" s="290">
        <f>BF321*'Workforce costs'!D$9*(1+'Workforce costs'!D$10)*(1+'Workforce costs'!D$11)</f>
        <v>0</v>
      </c>
      <c r="CI321" s="290">
        <f>BG321*'Workforce costs'!E$9*(1+'Workforce costs'!E$10)*(1+'Workforce costs'!E$11)</f>
        <v>0</v>
      </c>
      <c r="CJ321" s="290">
        <f>BH321*'Workforce costs'!F$9*(1+'Workforce costs'!F$10)*(1+'Workforce costs'!F$11)</f>
        <v>0</v>
      </c>
      <c r="CK321" s="290">
        <f>BI321*'Workforce costs'!G$9*(1+'Workforce costs'!G$10)*(1+'Workforce costs'!G$11)</f>
        <v>0</v>
      </c>
      <c r="CL321" s="290">
        <f>BJ321*'Workforce costs'!H$9*(1+'Workforce costs'!H$10)*(1+'Workforce costs'!H$11)</f>
        <v>0</v>
      </c>
      <c r="CM321" s="290">
        <f>BK321*'Workforce costs'!I$9*(1+'Workforce costs'!I$10)*(1+'Workforce costs'!I$11)</f>
        <v>0</v>
      </c>
      <c r="CN321" s="290">
        <f>BL321*'Workforce costs'!J$9*(1+'Workforce costs'!J$10)*(1+'Workforce costs'!J$11)</f>
        <v>0</v>
      </c>
      <c r="CO321" s="290">
        <f>BM321*'Workforce costs'!K$9*(1+'Workforce costs'!K$10)*(1+'Workforce costs'!K$11)</f>
        <v>0</v>
      </c>
      <c r="CP321" s="290">
        <f>BN321*'Workforce costs'!L$9*(1+'Workforce costs'!L$10)*(1+'Workforce costs'!L$11)</f>
        <v>0</v>
      </c>
      <c r="CQ321" s="290">
        <f>BO321*'Workforce costs'!M$9*(1+'Workforce costs'!M$10)*(1+'Workforce costs'!M$11)</f>
        <v>0</v>
      </c>
      <c r="CR321" s="290">
        <f>BP321*'Workforce costs'!N$9*(1+'Workforce costs'!N$10)*(1+'Workforce costs'!N$11)</f>
        <v>0</v>
      </c>
      <c r="CS321" s="290">
        <f>BQ321*'Workforce costs'!O$9*(1+'Workforce costs'!O$10)*(1+'Workforce costs'!O$11)</f>
        <v>0</v>
      </c>
      <c r="CT321" s="290">
        <f>BR321*'Workforce costs'!P$9*(1+'Workforce costs'!P$10)*(1+'Workforce costs'!P$11)</f>
        <v>0</v>
      </c>
      <c r="CU321" s="290">
        <f>BS321*'Workforce costs'!Q$9*(1+'Workforce costs'!Q$10)*(1+'Workforce costs'!Q$11)</f>
        <v>0</v>
      </c>
      <c r="CV321" s="290">
        <f>BT321*'Workforce costs'!R$9*(1+'Workforce costs'!R$10)*(1+'Workforce costs'!R$11)</f>
        <v>0</v>
      </c>
      <c r="CW321" s="290">
        <f>BU321*'Workforce costs'!S$9*(1+'Workforce costs'!S$10)*(1+'Workforce costs'!S$11)</f>
        <v>0</v>
      </c>
      <c r="CX321" s="290">
        <f>BV321*'Workforce costs'!T$9*(1+'Workforce costs'!T$10)*(1+'Workforce costs'!T$11)</f>
        <v>0</v>
      </c>
      <c r="CY321" s="290">
        <f>BW321*'Workforce costs'!U$9*(1+'Workforce costs'!U$10)*(1+'Workforce costs'!U$11)</f>
        <v>0</v>
      </c>
      <c r="CZ321" s="290">
        <f>BX321*'Workforce costs'!V$9*(1+'Workforce costs'!V$10)*(1+'Workforce costs'!V$11)</f>
        <v>0</v>
      </c>
      <c r="DA321" s="290">
        <f>BY321*'Workforce costs'!W$9*(1+'Workforce costs'!W$10)*(1+'Workforce costs'!W$11)</f>
        <v>0</v>
      </c>
      <c r="DB321" s="290">
        <f>BZ321*'Workforce costs'!X$9*(1+'Workforce costs'!X$10)*(1+'Workforce costs'!X$11)</f>
        <v>0</v>
      </c>
      <c r="DC321" s="290">
        <f>CA321*'Workforce costs'!Y$9*(1+'Workforce costs'!Y$10)*(1+'Workforce costs'!Y$11)</f>
        <v>0</v>
      </c>
      <c r="DD321" s="290">
        <f>CB321*'Workforce costs'!Z$9*(1+'Workforce costs'!Z$10)*(1+'Workforce costs'!Z$11)</f>
        <v>0</v>
      </c>
      <c r="DE321" s="290">
        <f>CC321*'Workforce costs'!AA$9*(1+'Workforce costs'!AA$10)*(1+'Workforce costs'!AA$11)</f>
        <v>0</v>
      </c>
      <c r="DF321" s="290">
        <f>CD321*'Workforce costs'!AB$9*(1+'Workforce costs'!AB$10)*(1+'Workforce costs'!AB$11)</f>
        <v>0</v>
      </c>
    </row>
    <row r="322" spans="1:110" x14ac:dyDescent="0.3">
      <c r="A322" s="2" t="str">
        <f>Outputs!$A$4</f>
        <v>Australia</v>
      </c>
      <c r="B322" s="2" t="str">
        <f t="shared" si="35"/>
        <v>Australia 65+</v>
      </c>
      <c r="C322" s="30">
        <f>VLOOKUP($B322,Populations!$D$15:$H$1920,3,FALSE)</f>
        <v>4559374</v>
      </c>
      <c r="D322" s="255">
        <f>IF(OR($H322="General pop",$H322="Schools",$H322="Workplace",$H322="Skills Training",$H322="Digital Supports"),1,VLOOKUP($B322,Populations!$D$15:$H$1920,5,FALSE))</f>
        <v>1</v>
      </c>
      <c r="E322" s="88">
        <f>VLOOKUP(I322,Epidemiology!$C$10:$H$47,6,FALSE)</f>
        <v>90</v>
      </c>
      <c r="F322" s="102" t="str">
        <f>'Care profiles'!R323</f>
        <v>n/a</v>
      </c>
      <c r="G322" s="15" t="str">
        <f>'Care profiles'!A323</f>
        <v>65+</v>
      </c>
      <c r="H322" s="15" t="str">
        <f>'Care profiles'!B323</f>
        <v>Attempts</v>
      </c>
      <c r="I322" s="15" t="str">
        <f>'Care profiles'!C323</f>
        <v>Attempts_65+yrs</v>
      </c>
      <c r="J322" s="15" t="str">
        <f>'Care profiles'!D323</f>
        <v>Care profile</v>
      </c>
      <c r="K322" s="15" t="str">
        <f>'Care profiles'!E323</f>
        <v>Socioeconomic and Situational Support Services</v>
      </c>
      <c r="L322" s="104">
        <f>'Care profiles'!F323</f>
        <v>1</v>
      </c>
      <c r="M322" s="15" t="str">
        <f>'Care profiles'!G323</f>
        <v>n/a</v>
      </c>
      <c r="N322" s="15" t="str">
        <f>'Care profiles'!H323</f>
        <v>n/a</v>
      </c>
      <c r="O322" s="15" t="str">
        <f>'Care profiles'!I323</f>
        <v>n/a</v>
      </c>
      <c r="P322" s="15" t="str">
        <f>'Care profiles'!J323</f>
        <v>n/a</v>
      </c>
      <c r="Q322" s="15" t="str">
        <f>'Care profiles'!K323</f>
        <v>n/a</v>
      </c>
      <c r="R322" s="15" t="str">
        <f>'Care profiles'!M323</f>
        <v>Y</v>
      </c>
      <c r="S322" s="15" t="str">
        <f>'Care profiles'!O323</f>
        <v>Y</v>
      </c>
      <c r="T322" s="15" t="str">
        <f>'Care profiles'!Q323</f>
        <v>N</v>
      </c>
      <c r="U322" s="30">
        <f t="shared" si="36"/>
        <v>4103.4366</v>
      </c>
      <c r="V322" s="30">
        <f t="shared" si="37"/>
        <v>4103.4366</v>
      </c>
      <c r="W322" s="30">
        <f>IF(M322="n/a",0,IF(O322="days",V322*M322*(1+(VLOOKUP(K322,'Bed parameters'!$A$9:$G$12,7,FALSE))),V322*M322))</f>
        <v>0</v>
      </c>
      <c r="X322" s="30">
        <f t="shared" si="38"/>
        <v>0</v>
      </c>
      <c r="Y322" s="30">
        <f t="shared" si="39"/>
        <v>0</v>
      </c>
      <c r="Z322" s="113">
        <f>_xlfn.IFNA(Y322/((VLOOKUP(K322,'Bed parameters'!$A$9:$G$12,3,FALSE))*(VLOOKUP(K322,'Bed parameters'!$A$9:$G$12,5,FALSE))),0)</f>
        <v>0</v>
      </c>
      <c r="AA322" s="30">
        <f t="shared" si="40"/>
        <v>0</v>
      </c>
      <c r="AB322" s="30">
        <f>_xlfn.IFNA(IF($O322="days",$Y322*(VLOOKUP($K322,'Bed parameters'!$A$9:$I$12,9,FALSE))*$F322*(VLOOKUP($Q322,'Workforce distribution'!$C$8:$AD$30,AB$7,FALSE)),IF($Q322="n/a",(IF($P322=AB$6,$X322*$F322,0)),$X322*$F322*(VLOOKUP($Q322,'Workforce distribution'!$C$8:$AD$30,AB$7,FALSE)))),0)</f>
        <v>0</v>
      </c>
      <c r="AC322" s="30">
        <f>_xlfn.IFNA(IF($O322="days",$Y322*(VLOOKUP($K322,'Bed parameters'!$A$9:$I$12,9,FALSE))*$F322*(VLOOKUP($Q322,'Workforce distribution'!$C$8:$AD$30,AC$7,FALSE)),IF($Q322="n/a",(IF($P322=AC$6,$X322*$F322,0)),$X322*$F322*(VLOOKUP($Q322,'Workforce distribution'!$C$8:$AD$30,AC$7,FALSE)))),0)</f>
        <v>0</v>
      </c>
      <c r="AD322" s="30">
        <f>_xlfn.IFNA(IF($O322="days",$Y322*(VLOOKUP($K322,'Bed parameters'!$A$9:$I$12,9,FALSE))*$F322*(VLOOKUP($Q322,'Workforce distribution'!$C$8:$AD$30,AD$7,FALSE)),IF($Q322="n/a",(IF($P322=AD$6,$X322*$F322,0)),$X322*$F322*(VLOOKUP($Q322,'Workforce distribution'!$C$8:$AD$30,AD$7,FALSE)))),0)</f>
        <v>0</v>
      </c>
      <c r="AE322" s="30">
        <f>_xlfn.IFNA(IF($O322="days",$Y322*(VLOOKUP($K322,'Bed parameters'!$A$9:$I$12,9,FALSE))*$F322*(VLOOKUP($Q322,'Workforce distribution'!$C$8:$AD$30,AE$7,FALSE)),IF($Q322="n/a",(IF($P322=AE$6,$X322*$F322,0)),$X322*$F322*(VLOOKUP($Q322,'Workforce distribution'!$C$8:$AD$30,AE$7,FALSE)))),0)</f>
        <v>0</v>
      </c>
      <c r="AF322" s="30">
        <f>_xlfn.IFNA(IF($O322="days",$Y322*(VLOOKUP($K322,'Bed parameters'!$A$9:$I$12,9,FALSE))*$F322*(VLOOKUP($Q322,'Workforce distribution'!$C$8:$AD$30,AF$7,FALSE)),IF($Q322="n/a",(IF($P322=AF$6,$X322*$F322,0)),$X322*$F322*(VLOOKUP($Q322,'Workforce distribution'!$C$8:$AD$30,AF$7,FALSE)))),0)</f>
        <v>0</v>
      </c>
      <c r="AG322" s="30">
        <f>_xlfn.IFNA(IF($O322="days",$Y322*(VLOOKUP($K322,'Bed parameters'!$A$9:$I$12,9,FALSE))*$F322*(VLOOKUP($Q322,'Workforce distribution'!$C$8:$AD$30,AG$7,FALSE)),IF($Q322="n/a",(IF($P322=AG$6,$X322*$F322,0)),$X322*$F322*(VLOOKUP($Q322,'Workforce distribution'!$C$8:$AD$30,AG$7,FALSE)))),0)</f>
        <v>0</v>
      </c>
      <c r="AH322" s="30">
        <f>_xlfn.IFNA(IF($O322="days",$Y322*(VLOOKUP($K322,'Bed parameters'!$A$9:$I$12,9,FALSE))*$F322*(VLOOKUP($Q322,'Workforce distribution'!$C$8:$AD$30,AH$7,FALSE)),IF($Q322="n/a",(IF($P322=AH$6,$X322*$F322,0)),$X322*$F322*(VLOOKUP($Q322,'Workforce distribution'!$C$8:$AD$30,AH$7,FALSE)))),0)</f>
        <v>0</v>
      </c>
      <c r="AI322" s="30">
        <f>_xlfn.IFNA(IF($O322="days",$Y322*(VLOOKUP($K322,'Bed parameters'!$A$9:$I$12,9,FALSE))*$F322*(VLOOKUP($Q322,'Workforce distribution'!$C$8:$AD$30,AI$7,FALSE)),IF($Q322="n/a",(IF($P322=AI$6,$X322*$F322,0)),$X322*$F322*(VLOOKUP($Q322,'Workforce distribution'!$C$8:$AD$30,AI$7,FALSE)))),0)</f>
        <v>0</v>
      </c>
      <c r="AJ322" s="30">
        <f>_xlfn.IFNA(IF($O322="days",$Y322*(VLOOKUP($K322,'Bed parameters'!$A$9:$I$12,9,FALSE))*$F322*(VLOOKUP($Q322,'Workforce distribution'!$C$8:$AD$30,AJ$7,FALSE)),IF($Q322="n/a",(IF($P322=AJ$6,$X322*$F322,0)),$X322*$F322*(VLOOKUP($Q322,'Workforce distribution'!$C$8:$AD$30,AJ$7,FALSE)))),0)</f>
        <v>0</v>
      </c>
      <c r="AK322" s="30">
        <f>_xlfn.IFNA(IF($O322="days",$Y322*(VLOOKUP($K322,'Bed parameters'!$A$9:$I$12,9,FALSE))*$F322*(VLOOKUP($Q322,'Workforce distribution'!$C$8:$AD$30,AK$7,FALSE)),IF($Q322="n/a",(IF($P322=AK$6,$X322*$F322,0)),$X322*$F322*(VLOOKUP($Q322,'Workforce distribution'!$C$8:$AD$30,AK$7,FALSE)))),0)</f>
        <v>0</v>
      </c>
      <c r="AL322" s="30">
        <f>_xlfn.IFNA(IF($O322="days",$Y322*(VLOOKUP($K322,'Bed parameters'!$A$9:$I$12,9,FALSE))*$F322*(VLOOKUP($Q322,'Workforce distribution'!$C$8:$AD$30,AL$7,FALSE)),IF($Q322="n/a",(IF($P322=AL$6,$X322*$F322,0)),$X322*$F322*(VLOOKUP($Q322,'Workforce distribution'!$C$8:$AD$30,AL$7,FALSE)))),0)</f>
        <v>0</v>
      </c>
      <c r="AM322" s="30">
        <f>_xlfn.IFNA(IF($O322="days",$Y322*(VLOOKUP($K322,'Bed parameters'!$A$9:$I$12,9,FALSE))*$F322*(VLOOKUP($Q322,'Workforce distribution'!$C$8:$AD$30,AM$7,FALSE)),IF($Q322="n/a",(IF($P322=AM$6,$X322*$F322,0)),$X322*$F322*(VLOOKUP($Q322,'Workforce distribution'!$C$8:$AD$30,AM$7,FALSE)))),0)</f>
        <v>0</v>
      </c>
      <c r="AN322" s="30">
        <f>_xlfn.IFNA(IF($O322="days",$Y322*(VLOOKUP($K322,'Bed parameters'!$A$9:$I$12,9,FALSE))*$F322*(VLOOKUP($Q322,'Workforce distribution'!$C$8:$AD$30,AN$7,FALSE)),IF($Q322="n/a",(IF($P322=AN$6,$X322*$F322,0)),$X322*$F322*(VLOOKUP($Q322,'Workforce distribution'!$C$8:$AD$30,AN$7,FALSE)))),0)</f>
        <v>0</v>
      </c>
      <c r="AO322" s="30">
        <f>_xlfn.IFNA(IF($O322="days",$Y322*(VLOOKUP($K322,'Bed parameters'!$A$9:$I$12,9,FALSE))*$F322*(VLOOKUP($Q322,'Workforce distribution'!$C$8:$AD$30,AO$7,FALSE)),IF($Q322="n/a",(IF($P322=AO$6,$X322*$F322,0)),$X322*$F322*(VLOOKUP($Q322,'Workforce distribution'!$C$8:$AD$30,AO$7,FALSE)))),0)</f>
        <v>0</v>
      </c>
      <c r="AP322" s="30">
        <f>_xlfn.IFNA(IF($O322="days",$Y322*(VLOOKUP($K322,'Bed parameters'!$A$9:$I$12,9,FALSE))*$F322*(VLOOKUP($Q322,'Workforce distribution'!$C$8:$AD$30,AP$7,FALSE)),IF($Q322="n/a",(IF($P322=AP$6,$X322*$F322,0)),$X322*$F322*(VLOOKUP($Q322,'Workforce distribution'!$C$8:$AD$30,AP$7,FALSE)))),0)</f>
        <v>0</v>
      </c>
      <c r="AQ322" s="30">
        <f>_xlfn.IFNA(IF($O322="days",$Y322*(VLOOKUP($K322,'Bed parameters'!$A$9:$I$12,9,FALSE))*$F322*(VLOOKUP($Q322,'Workforce distribution'!$C$8:$AD$30,AQ$7,FALSE)),IF($Q322="n/a",(IF($P322=AQ$6,$X322*$F322,0)),$X322*$F322*(VLOOKUP($Q322,'Workforce distribution'!$C$8:$AD$30,AQ$7,FALSE)))),0)</f>
        <v>0</v>
      </c>
      <c r="AR322" s="30">
        <f>_xlfn.IFNA(IF($O322="days",$Y322*(VLOOKUP($K322,'Bed parameters'!$A$9:$I$12,9,FALSE))*$F322*(VLOOKUP($Q322,'Workforce distribution'!$C$8:$AD$30,AR$7,FALSE)),IF($Q322="n/a",(IF($P322=AR$6,$X322*$F322,0)),$X322*$F322*(VLOOKUP($Q322,'Workforce distribution'!$C$8:$AD$30,AR$7,FALSE)))),0)</f>
        <v>0</v>
      </c>
      <c r="AS322" s="30">
        <f>_xlfn.IFNA(IF($O322="days",$Y322*(VLOOKUP($K322,'Bed parameters'!$A$9:$I$12,9,FALSE))*$F322*(VLOOKUP($Q322,'Workforce distribution'!$C$8:$AD$30,AS$7,FALSE)),IF($Q322="n/a",(IF($P322=AS$6,$X322*$F322,0)),$X322*$F322*(VLOOKUP($Q322,'Workforce distribution'!$C$8:$AD$30,AS$7,FALSE)))),0)</f>
        <v>0</v>
      </c>
      <c r="AT322" s="30">
        <f>_xlfn.IFNA(IF($O322="days",$Y322*(VLOOKUP($K322,'Bed parameters'!$A$9:$I$12,9,FALSE))*$F322*(VLOOKUP($Q322,'Workforce distribution'!$C$8:$AD$30,AT$7,FALSE)),IF($Q322="n/a",(IF($P322=AT$6,$X322*$F322,0)),$X322*$F322*(VLOOKUP($Q322,'Workforce distribution'!$C$8:$AD$30,AT$7,FALSE)))),0)</f>
        <v>0</v>
      </c>
      <c r="AU322" s="30">
        <f>_xlfn.IFNA(IF($O322="days",$Y322*(VLOOKUP($K322,'Bed parameters'!$A$9:$I$12,9,FALSE))*$F322*(VLOOKUP($Q322,'Workforce distribution'!$C$8:$AD$30,AU$7,FALSE)),IF($Q322="n/a",(IF($P322=AU$6,$X322*$F322,0)),$X322*$F322*(VLOOKUP($Q322,'Workforce distribution'!$C$8:$AD$30,AU$7,FALSE)))),0)</f>
        <v>0</v>
      </c>
      <c r="AV322" s="30">
        <f>_xlfn.IFNA(IF($O322="days",$Y322*(VLOOKUP($K322,'Bed parameters'!$A$9:$I$12,9,FALSE))*$F322*(VLOOKUP($Q322,'Workforce distribution'!$C$8:$AD$30,AV$7,FALSE)),IF($Q322="n/a",(IF($P322=AV$6,$X322*$F322,0)),$X322*$F322*(VLOOKUP($Q322,'Workforce distribution'!$C$8:$AD$30,AV$7,FALSE)))),0)</f>
        <v>0</v>
      </c>
      <c r="AW322" s="30">
        <f>_xlfn.IFNA(IF($O322="days",$Y322*(VLOOKUP($K322,'Bed parameters'!$A$9:$I$12,9,FALSE))*$F322*(VLOOKUP($Q322,'Workforce distribution'!$C$8:$AD$30,AW$7,FALSE)),IF($Q322="n/a",(IF($P322=AW$6,$X322*$F322,0)),$X322*$F322*(VLOOKUP($Q322,'Workforce distribution'!$C$8:$AD$30,AW$7,FALSE)))),0)</f>
        <v>0</v>
      </c>
      <c r="AX322" s="30">
        <f>_xlfn.IFNA(IF($O322="days",$Y322*(VLOOKUP($K322,'Bed parameters'!$A$9:$I$12,9,FALSE))*$F322*(VLOOKUP($Q322,'Workforce distribution'!$C$8:$AD$30,AX$7,FALSE)),IF($Q322="n/a",(IF($P322=AX$6,$X322*$F322,0)),$X322*$F322*(VLOOKUP($Q322,'Workforce distribution'!$C$8:$AD$30,AX$7,FALSE)))),0)</f>
        <v>0</v>
      </c>
      <c r="AY322" s="30">
        <f>_xlfn.IFNA(IF($O322="days",$Y322*(VLOOKUP($K322,'Bed parameters'!$A$9:$I$12,9,FALSE))*$F322*(VLOOKUP($Q322,'Workforce distribution'!$C$8:$AD$30,AY$7,FALSE)),IF($Q322="n/a",(IF($P322=AY$6,$X322*$F322,0)),$X322*$F322*(VLOOKUP($Q322,'Workforce distribution'!$C$8:$AD$30,AY$7,FALSE)))),0)</f>
        <v>0</v>
      </c>
      <c r="AZ322" s="30">
        <f>_xlfn.IFNA(IF($O322="days",$Y322*(VLOOKUP($K322,'Bed parameters'!$A$9:$I$12,9,FALSE))*$F322*(VLOOKUP($Q322,'Workforce distribution'!$C$8:$AD$30,AZ$7,FALSE)),IF($Q322="n/a",(IF($P322=AZ$6,$X322*$F322,0)),$X322*$F322*(VLOOKUP($Q322,'Workforce distribution'!$C$8:$AD$30,AZ$7,FALSE)))),0)</f>
        <v>0</v>
      </c>
      <c r="BA322" s="30">
        <f>_xlfn.IFNA(IF($O322="days",$Y322*(VLOOKUP($K322,'Bed parameters'!$A$9:$I$12,9,FALSE))*$F322*(VLOOKUP($Q322,'Workforce distribution'!$C$8:$AD$30,BA$7,FALSE)),IF($Q322="n/a",(IF($P322=BA$6,$X322*$F322,0)),$X322*$F322*(VLOOKUP($Q322,'Workforce distribution'!$C$8:$AD$30,BA$7,FALSE)))),0)</f>
        <v>0</v>
      </c>
      <c r="BB322" s="30">
        <f>_xlfn.IFNA(IF($O322="days",$Y322*(VLOOKUP($K322,'Bed parameters'!$A$9:$I$12,9,FALSE))*$F322*(VLOOKUP($Q322,'Workforce distribution'!$C$8:$AD$30,BB$7,FALSE)),IF($Q322="n/a",(IF($P322=BB$6,$X322*$F322,0)),$X322*$F322*(VLOOKUP($Q322,'Workforce distribution'!$C$8:$AD$30,BB$7,FALSE)))),0)</f>
        <v>0</v>
      </c>
      <c r="BC322" s="149">
        <f t="shared" si="41"/>
        <v>0</v>
      </c>
      <c r="BD322" s="288">
        <f>IF($Q322="n/a",(IF('Workforce hours'!D$30=0,0,(AB322/'Workforce hours'!D$30))),(IF(VLOOKUP($Q322,'Workforce hours'!$C$8:$AD$30,BD$7,FALSE)=0,0,(AB322/(VLOOKUP($Q322,'Workforce hours'!$C$8:$AD$30,BD$7,FALSE))))))</f>
        <v>0</v>
      </c>
      <c r="BE322" s="288">
        <f>IF($Q322="n/a",(IF('Workforce hours'!E$30=0,0,(AC322/'Workforce hours'!E$30))),(IF(VLOOKUP($Q322,'Workforce hours'!$C$8:$AD$30,BE$7,FALSE)=0,0,(AC322/(VLOOKUP($Q322,'Workforce hours'!$C$8:$AD$30,BE$7,FALSE))))))</f>
        <v>0</v>
      </c>
      <c r="BF322" s="288">
        <f>IF($Q322="n/a",(IF('Workforce hours'!F$30=0,0,(AD322/'Workforce hours'!F$30))),(IF(VLOOKUP($Q322,'Workforce hours'!$C$8:$AD$30,BF$7,FALSE)=0,0,(AD322/(VLOOKUP($Q322,'Workforce hours'!$C$8:$AD$30,BF$7,FALSE))))))</f>
        <v>0</v>
      </c>
      <c r="BG322" s="288">
        <f>IF($Q322="n/a",(IF('Workforce hours'!G$30=0,0,(AE322/'Workforce hours'!G$30))),(IF(VLOOKUP($Q322,'Workforce hours'!$C$8:$AD$30,BG$7,FALSE)=0,0,(AE322/(VLOOKUP($Q322,'Workforce hours'!$C$8:$AD$30,BG$7,FALSE))))))</f>
        <v>0</v>
      </c>
      <c r="BH322" s="288">
        <f>IF($Q322="n/a",(IF('Workforce hours'!H$30=0,0,(AF322/'Workforce hours'!H$30))),(IF(VLOOKUP($Q322,'Workforce hours'!$C$8:$AD$30,BH$7,FALSE)=0,0,(AF322/(VLOOKUP($Q322,'Workforce hours'!$C$8:$AD$30,BH$7,FALSE))))))</f>
        <v>0</v>
      </c>
      <c r="BI322" s="288">
        <f>IF($Q322="n/a",(IF('Workforce hours'!I$30=0,0,(AG322/'Workforce hours'!I$30))),(IF(VLOOKUP($Q322,'Workforce hours'!$C$8:$AD$30,BI$7,FALSE)=0,0,(AG322/(VLOOKUP($Q322,'Workforce hours'!$C$8:$AD$30,BI$7,FALSE))))))</f>
        <v>0</v>
      </c>
      <c r="BJ322" s="288">
        <f>IF($Q322="n/a",(IF('Workforce hours'!J$30=0,0,(AH322/'Workforce hours'!J$30))),(IF(VLOOKUP($Q322,'Workforce hours'!$C$8:$AD$30,BJ$7,FALSE)=0,0,(AH322/(VLOOKUP($Q322,'Workforce hours'!$C$8:$AD$30,BJ$7,FALSE))))))</f>
        <v>0</v>
      </c>
      <c r="BK322" s="288">
        <f>IF($Q322="n/a",(IF('Workforce hours'!K$30=0,0,(AI322/'Workforce hours'!K$30))),(IF(VLOOKUP($Q322,'Workforce hours'!$C$8:$AD$30,BK$7,FALSE)=0,0,(AI322/(VLOOKUP($Q322,'Workforce hours'!$C$8:$AD$30,BK$7,FALSE))))))</f>
        <v>0</v>
      </c>
      <c r="BL322" s="288">
        <f>IF($Q322="n/a",(IF('Workforce hours'!L$30=0,0,(AJ322/'Workforce hours'!L$30))),(IF(VLOOKUP($Q322,'Workforce hours'!$C$8:$AD$30,BL$7,FALSE)=0,0,(AJ322/(VLOOKUP($Q322,'Workforce hours'!$C$8:$AD$30,BL$7,FALSE))))))</f>
        <v>0</v>
      </c>
      <c r="BM322" s="288">
        <f>IF($Q322="n/a",(IF('Workforce hours'!M$30=0,0,(AK322/'Workforce hours'!M$30))),(IF(VLOOKUP($Q322,'Workforce hours'!$C$8:$AD$30,BM$7,FALSE)=0,0,(AK322/(VLOOKUP($Q322,'Workforce hours'!$C$8:$AD$30,BM$7,FALSE))))))</f>
        <v>0</v>
      </c>
      <c r="BN322" s="288">
        <f>IF($Q322="n/a",(IF('Workforce hours'!N$30=0,0,(AL322/'Workforce hours'!N$30))),(IF(VLOOKUP($Q322,'Workforce hours'!$C$8:$AD$30,BN$7,FALSE)=0,0,(AL322/(VLOOKUP($Q322,'Workforce hours'!$C$8:$AD$30,BN$7,FALSE))))))</f>
        <v>0</v>
      </c>
      <c r="BO322" s="288">
        <f>IF($Q322="n/a",(IF('Workforce hours'!O$30=0,0,(AM322/'Workforce hours'!O$30))),(IF(VLOOKUP($Q322,'Workforce hours'!$C$8:$AD$30,BO$7,FALSE)=0,0,(AM322/(VLOOKUP($Q322,'Workforce hours'!$C$8:$AD$30,BO$7,FALSE))))))</f>
        <v>0</v>
      </c>
      <c r="BP322" s="288">
        <f>IF($Q322="n/a",(IF('Workforce hours'!P$30=0,0,(AN322/'Workforce hours'!P$30))),(IF(VLOOKUP($Q322,'Workforce hours'!$C$8:$AD$30,BP$7,FALSE)=0,0,(AN322/(VLOOKUP($Q322,'Workforce hours'!$C$8:$AD$30,BP$7,FALSE))))))</f>
        <v>0</v>
      </c>
      <c r="BQ322" s="288">
        <f>IF($Q322="n/a",(IF('Workforce hours'!Q$30=0,0,(AO322/'Workforce hours'!Q$30))),(IF(VLOOKUP($Q322,'Workforce hours'!$C$8:$AD$30,BQ$7,FALSE)=0,0,(AO322/(VLOOKUP($Q322,'Workforce hours'!$C$8:$AD$30,BQ$7,FALSE))))))</f>
        <v>0</v>
      </c>
      <c r="BR322" s="288">
        <f>IF($Q322="n/a",(IF('Workforce hours'!R$30=0,0,(AP322/'Workforce hours'!R$30))),(IF(VLOOKUP($Q322,'Workforce hours'!$C$8:$AD$30,BR$7,FALSE)=0,0,(AP322/(VLOOKUP($Q322,'Workforce hours'!$C$8:$AD$30,BR$7,FALSE))))))</f>
        <v>0</v>
      </c>
      <c r="BS322" s="288">
        <f>IF($Q322="n/a",(IF('Workforce hours'!S$30=0,0,(AQ322/'Workforce hours'!S$30))),(IF(VLOOKUP($Q322,'Workforce hours'!$C$8:$AD$30,BS$7,FALSE)=0,0,(AQ322/(VLOOKUP($Q322,'Workforce hours'!$C$8:$AD$30,BS$7,FALSE))))))</f>
        <v>0</v>
      </c>
      <c r="BT322" s="288">
        <f>IF($Q322="n/a",(IF('Workforce hours'!T$30=0,0,(AR322/'Workforce hours'!T$30))),(IF(VLOOKUP($Q322,'Workforce hours'!$C$8:$AD$30,BT$7,FALSE)=0,0,(AR322/(VLOOKUP($Q322,'Workforce hours'!$C$8:$AD$30,BT$7,FALSE))))))</f>
        <v>0</v>
      </c>
      <c r="BU322" s="288">
        <f>IF($Q322="n/a",(IF('Workforce hours'!U$30=0,0,(AS322/'Workforce hours'!U$30))),(IF(VLOOKUP($Q322,'Workforce hours'!$C$8:$AD$30,BU$7,FALSE)=0,0,(AS322/(VLOOKUP($Q322,'Workforce hours'!$C$8:$AD$30,BU$7,FALSE))))))</f>
        <v>0</v>
      </c>
      <c r="BV322" s="288">
        <f>IF($Q322="n/a",(IF('Workforce hours'!V$30=0,0,(AT322/'Workforce hours'!V$30))),(IF(VLOOKUP($Q322,'Workforce hours'!$C$8:$AD$30,BV$7,FALSE)=0,0,(AT322/(VLOOKUP($Q322,'Workforce hours'!$C$8:$AD$30,BV$7,FALSE))))))</f>
        <v>0</v>
      </c>
      <c r="BW322" s="288">
        <f>IF($Q322="n/a",(IF('Workforce hours'!W$30=0,0,(AU322/'Workforce hours'!W$30))),(IF(VLOOKUP($Q322,'Workforce hours'!$C$8:$AD$30,BW$7,FALSE)=0,0,(AU322/(VLOOKUP($Q322,'Workforce hours'!$C$8:$AD$30,BW$7,FALSE))))))</f>
        <v>0</v>
      </c>
      <c r="BX322" s="288">
        <f>IF($Q322="n/a",(IF('Workforce hours'!X$30=0,0,(AV322/'Workforce hours'!X$30))),(IF(VLOOKUP($Q322,'Workforce hours'!$C$8:$AD$30,BX$7,FALSE)=0,0,(AV322/(VLOOKUP($Q322,'Workforce hours'!$C$8:$AD$30,BX$7,FALSE))))))</f>
        <v>0</v>
      </c>
      <c r="BY322" s="288">
        <f>IF($Q322="n/a",(IF('Workforce hours'!Y$30=0,0,(AW322/'Workforce hours'!Y$30))),(IF(VLOOKUP($Q322,'Workforce hours'!$C$8:$AD$30,BY$7,FALSE)=0,0,(AW322/(VLOOKUP($Q322,'Workforce hours'!$C$8:$AD$30,BY$7,FALSE))))))</f>
        <v>0</v>
      </c>
      <c r="BZ322" s="288">
        <f>IF($Q322="n/a",(IF('Workforce hours'!Z$30=0,0,(AX322/'Workforce hours'!Z$30))),(IF(VLOOKUP($Q322,'Workforce hours'!$C$8:$AD$30,BZ$7,FALSE)=0,0,(AX322/(VLOOKUP($Q322,'Workforce hours'!$C$8:$AD$30,BZ$7,FALSE))))))</f>
        <v>0</v>
      </c>
      <c r="CA322" s="288">
        <f>IF($Q322="n/a",(IF('Workforce hours'!AA$30=0,0,(AY322/'Workforce hours'!AA$30))),(IF(VLOOKUP($Q322,'Workforce hours'!$C$8:$AD$30,CA$7,FALSE)=0,0,(AY322/(VLOOKUP($Q322,'Workforce hours'!$C$8:$AD$30,CA$7,FALSE))))))</f>
        <v>0</v>
      </c>
      <c r="CB322" s="288">
        <f>IF($Q322="n/a",(IF('Workforce hours'!AB$30=0,0,(AZ322/'Workforce hours'!AB$30))),(IF(VLOOKUP($Q322,'Workforce hours'!$C$8:$AD$30,CB$7,FALSE)=0,0,(AZ322/(VLOOKUP($Q322,'Workforce hours'!$C$8:$AD$30,CB$7,FALSE))))))</f>
        <v>0</v>
      </c>
      <c r="CC322" s="288">
        <f>IF($Q322="n/a",(IF('Workforce hours'!AC$30=0,0,(BA322/'Workforce hours'!AC$30))),(IF(VLOOKUP($Q322,'Workforce hours'!$C$8:$AD$30,CC$7,FALSE)=0,0,(BA322/(VLOOKUP($Q322,'Workforce hours'!$C$8:$AD$30,CC$7,FALSE))))))</f>
        <v>0</v>
      </c>
      <c r="CD322" s="288">
        <f>IF($Q322="n/a",(IF('Workforce hours'!AD$30=0,0,(BB322/'Workforce hours'!AD$30))),(IF(VLOOKUP($Q322,'Workforce hours'!$C$8:$AD$30,CD$7,FALSE)=0,0,(BB322/(VLOOKUP($Q322,'Workforce hours'!$C$8:$AD$30,CD$7,FALSE))))))</f>
        <v>0</v>
      </c>
      <c r="CE322" s="289">
        <f t="shared" si="42"/>
        <v>0</v>
      </c>
      <c r="CF322" s="290">
        <f>BD322*'Workforce costs'!B$9*(1+'Workforce costs'!B$10)*(1+'Workforce costs'!B$11)</f>
        <v>0</v>
      </c>
      <c r="CG322" s="290">
        <f>BE322*'Workforce costs'!C$9*(1+'Workforce costs'!C$10)*(1+'Workforce costs'!C$11)</f>
        <v>0</v>
      </c>
      <c r="CH322" s="290">
        <f>BF322*'Workforce costs'!D$9*(1+'Workforce costs'!D$10)*(1+'Workforce costs'!D$11)</f>
        <v>0</v>
      </c>
      <c r="CI322" s="290">
        <f>BG322*'Workforce costs'!E$9*(1+'Workforce costs'!E$10)*(1+'Workforce costs'!E$11)</f>
        <v>0</v>
      </c>
      <c r="CJ322" s="290">
        <f>BH322*'Workforce costs'!F$9*(1+'Workforce costs'!F$10)*(1+'Workforce costs'!F$11)</f>
        <v>0</v>
      </c>
      <c r="CK322" s="290">
        <f>BI322*'Workforce costs'!G$9*(1+'Workforce costs'!G$10)*(1+'Workforce costs'!G$11)</f>
        <v>0</v>
      </c>
      <c r="CL322" s="290">
        <f>BJ322*'Workforce costs'!H$9*(1+'Workforce costs'!H$10)*(1+'Workforce costs'!H$11)</f>
        <v>0</v>
      </c>
      <c r="CM322" s="290">
        <f>BK322*'Workforce costs'!I$9*(1+'Workforce costs'!I$10)*(1+'Workforce costs'!I$11)</f>
        <v>0</v>
      </c>
      <c r="CN322" s="290">
        <f>BL322*'Workforce costs'!J$9*(1+'Workforce costs'!J$10)*(1+'Workforce costs'!J$11)</f>
        <v>0</v>
      </c>
      <c r="CO322" s="290">
        <f>BM322*'Workforce costs'!K$9*(1+'Workforce costs'!K$10)*(1+'Workforce costs'!K$11)</f>
        <v>0</v>
      </c>
      <c r="CP322" s="290">
        <f>BN322*'Workforce costs'!L$9*(1+'Workforce costs'!L$10)*(1+'Workforce costs'!L$11)</f>
        <v>0</v>
      </c>
      <c r="CQ322" s="290">
        <f>BO322*'Workforce costs'!M$9*(1+'Workforce costs'!M$10)*(1+'Workforce costs'!M$11)</f>
        <v>0</v>
      </c>
      <c r="CR322" s="290">
        <f>BP322*'Workforce costs'!N$9*(1+'Workforce costs'!N$10)*(1+'Workforce costs'!N$11)</f>
        <v>0</v>
      </c>
      <c r="CS322" s="290">
        <f>BQ322*'Workforce costs'!O$9*(1+'Workforce costs'!O$10)*(1+'Workforce costs'!O$11)</f>
        <v>0</v>
      </c>
      <c r="CT322" s="290">
        <f>BR322*'Workforce costs'!P$9*(1+'Workforce costs'!P$10)*(1+'Workforce costs'!P$11)</f>
        <v>0</v>
      </c>
      <c r="CU322" s="290">
        <f>BS322*'Workforce costs'!Q$9*(1+'Workforce costs'!Q$10)*(1+'Workforce costs'!Q$11)</f>
        <v>0</v>
      </c>
      <c r="CV322" s="290">
        <f>BT322*'Workforce costs'!R$9*(1+'Workforce costs'!R$10)*(1+'Workforce costs'!R$11)</f>
        <v>0</v>
      </c>
      <c r="CW322" s="290">
        <f>BU322*'Workforce costs'!S$9*(1+'Workforce costs'!S$10)*(1+'Workforce costs'!S$11)</f>
        <v>0</v>
      </c>
      <c r="CX322" s="290">
        <f>BV322*'Workforce costs'!T$9*(1+'Workforce costs'!T$10)*(1+'Workforce costs'!T$11)</f>
        <v>0</v>
      </c>
      <c r="CY322" s="290">
        <f>BW322*'Workforce costs'!U$9*(1+'Workforce costs'!U$10)*(1+'Workforce costs'!U$11)</f>
        <v>0</v>
      </c>
      <c r="CZ322" s="290">
        <f>BX322*'Workforce costs'!V$9*(1+'Workforce costs'!V$10)*(1+'Workforce costs'!V$11)</f>
        <v>0</v>
      </c>
      <c r="DA322" s="290">
        <f>BY322*'Workforce costs'!W$9*(1+'Workforce costs'!W$10)*(1+'Workforce costs'!W$11)</f>
        <v>0</v>
      </c>
      <c r="DB322" s="290">
        <f>BZ322*'Workforce costs'!X$9*(1+'Workforce costs'!X$10)*(1+'Workforce costs'!X$11)</f>
        <v>0</v>
      </c>
      <c r="DC322" s="290">
        <f>CA322*'Workforce costs'!Y$9*(1+'Workforce costs'!Y$10)*(1+'Workforce costs'!Y$11)</f>
        <v>0</v>
      </c>
      <c r="DD322" s="290">
        <f>CB322*'Workforce costs'!Z$9*(1+'Workforce costs'!Z$10)*(1+'Workforce costs'!Z$11)</f>
        <v>0</v>
      </c>
      <c r="DE322" s="290">
        <f>CC322*'Workforce costs'!AA$9*(1+'Workforce costs'!AA$10)*(1+'Workforce costs'!AA$11)</f>
        <v>0</v>
      </c>
      <c r="DF322" s="290">
        <f>CD322*'Workforce costs'!AB$9*(1+'Workforce costs'!AB$10)*(1+'Workforce costs'!AB$11)</f>
        <v>0</v>
      </c>
    </row>
    <row r="323" spans="1:110" x14ac:dyDescent="0.3">
      <c r="A323" s="2" t="str">
        <f>Outputs!$A$4</f>
        <v>Australia</v>
      </c>
      <c r="B323" s="2" t="str">
        <f t="shared" si="35"/>
        <v>Australia 65+</v>
      </c>
      <c r="C323" s="30">
        <f>VLOOKUP($B323,Populations!$D$15:$H$1920,3,FALSE)</f>
        <v>4559374</v>
      </c>
      <c r="D323" s="255">
        <f>IF(OR($H323="General pop",$H323="Schools",$H323="Workplace",$H323="Skills Training",$H323="Digital Supports"),1,VLOOKUP($B323,Populations!$D$15:$H$1920,5,FALSE))</f>
        <v>1</v>
      </c>
      <c r="E323" s="88">
        <f>VLOOKUP(I323,Epidemiology!$C$10:$H$47,6,FALSE)</f>
        <v>90</v>
      </c>
      <c r="F323" s="102" t="str">
        <f>'Care profiles'!R324</f>
        <v>n/a</v>
      </c>
      <c r="G323" s="15" t="str">
        <f>'Care profiles'!A324</f>
        <v>65+</v>
      </c>
      <c r="H323" s="15" t="str">
        <f>'Care profiles'!B324</f>
        <v>Attempts</v>
      </c>
      <c r="I323" s="15" t="str">
        <f>'Care profiles'!C324</f>
        <v>Attempts_65+yrs</v>
      </c>
      <c r="J323" s="15" t="str">
        <f>'Care profiles'!D324</f>
        <v>Care profile</v>
      </c>
      <c r="K323" s="15" t="str">
        <f>'Care profiles'!E324</f>
        <v>Supports for Mental Illness</v>
      </c>
      <c r="L323" s="104">
        <f>'Care profiles'!F324</f>
        <v>0.65</v>
      </c>
      <c r="M323" s="15" t="str">
        <f>'Care profiles'!G324</f>
        <v>n/a</v>
      </c>
      <c r="N323" s="15" t="str">
        <f>'Care profiles'!H324</f>
        <v>n/a</v>
      </c>
      <c r="O323" s="15" t="str">
        <f>'Care profiles'!I324</f>
        <v>n/a</v>
      </c>
      <c r="P323" s="15" t="str">
        <f>'Care profiles'!J324</f>
        <v>n/a</v>
      </c>
      <c r="Q323" s="15" t="str">
        <f>'Care profiles'!K324</f>
        <v>n/a</v>
      </c>
      <c r="R323" s="15" t="str">
        <f>'Care profiles'!M324</f>
        <v>Y</v>
      </c>
      <c r="S323" s="15" t="str">
        <f>'Care profiles'!O324</f>
        <v>Y</v>
      </c>
      <c r="T323" s="15" t="str">
        <f>'Care profiles'!Q324</f>
        <v>N</v>
      </c>
      <c r="U323" s="30">
        <f t="shared" si="36"/>
        <v>4103.4366</v>
      </c>
      <c r="V323" s="30">
        <f t="shared" si="37"/>
        <v>2667.2337900000002</v>
      </c>
      <c r="W323" s="30">
        <f>IF(M323="n/a",0,IF(O323="days",V323*M323*(1+(VLOOKUP(K323,'Bed parameters'!$A$9:$G$12,7,FALSE))),V323*M323))</f>
        <v>0</v>
      </c>
      <c r="X323" s="30">
        <f t="shared" si="38"/>
        <v>0</v>
      </c>
      <c r="Y323" s="30">
        <f t="shared" si="39"/>
        <v>0</v>
      </c>
      <c r="Z323" s="113">
        <f>_xlfn.IFNA(Y323/((VLOOKUP(K323,'Bed parameters'!$A$9:$G$12,3,FALSE))*(VLOOKUP(K323,'Bed parameters'!$A$9:$G$12,5,FALSE))),0)</f>
        <v>0</v>
      </c>
      <c r="AA323" s="30">
        <f t="shared" si="40"/>
        <v>0</v>
      </c>
      <c r="AB323" s="30">
        <f>_xlfn.IFNA(IF($O323="days",$Y323*(VLOOKUP($K323,'Bed parameters'!$A$9:$I$12,9,FALSE))*$F323*(VLOOKUP($Q323,'Workforce distribution'!$C$8:$AD$30,AB$7,FALSE)),IF($Q323="n/a",(IF($P323=AB$6,$X323*$F323,0)),$X323*$F323*(VLOOKUP($Q323,'Workforce distribution'!$C$8:$AD$30,AB$7,FALSE)))),0)</f>
        <v>0</v>
      </c>
      <c r="AC323" s="30">
        <f>_xlfn.IFNA(IF($O323="days",$Y323*(VLOOKUP($K323,'Bed parameters'!$A$9:$I$12,9,FALSE))*$F323*(VLOOKUP($Q323,'Workforce distribution'!$C$8:$AD$30,AC$7,FALSE)),IF($Q323="n/a",(IF($P323=AC$6,$X323*$F323,0)),$X323*$F323*(VLOOKUP($Q323,'Workforce distribution'!$C$8:$AD$30,AC$7,FALSE)))),0)</f>
        <v>0</v>
      </c>
      <c r="AD323" s="30">
        <f>_xlfn.IFNA(IF($O323="days",$Y323*(VLOOKUP($K323,'Bed parameters'!$A$9:$I$12,9,FALSE))*$F323*(VLOOKUP($Q323,'Workforce distribution'!$C$8:$AD$30,AD$7,FALSE)),IF($Q323="n/a",(IF($P323=AD$6,$X323*$F323,0)),$X323*$F323*(VLOOKUP($Q323,'Workforce distribution'!$C$8:$AD$30,AD$7,FALSE)))),0)</f>
        <v>0</v>
      </c>
      <c r="AE323" s="30">
        <f>_xlfn.IFNA(IF($O323="days",$Y323*(VLOOKUP($K323,'Bed parameters'!$A$9:$I$12,9,FALSE))*$F323*(VLOOKUP($Q323,'Workforce distribution'!$C$8:$AD$30,AE$7,FALSE)),IF($Q323="n/a",(IF($P323=AE$6,$X323*$F323,0)),$X323*$F323*(VLOOKUP($Q323,'Workforce distribution'!$C$8:$AD$30,AE$7,FALSE)))),0)</f>
        <v>0</v>
      </c>
      <c r="AF323" s="30">
        <f>_xlfn.IFNA(IF($O323="days",$Y323*(VLOOKUP($K323,'Bed parameters'!$A$9:$I$12,9,FALSE))*$F323*(VLOOKUP($Q323,'Workforce distribution'!$C$8:$AD$30,AF$7,FALSE)),IF($Q323="n/a",(IF($P323=AF$6,$X323*$F323,0)),$X323*$F323*(VLOOKUP($Q323,'Workforce distribution'!$C$8:$AD$30,AF$7,FALSE)))),0)</f>
        <v>0</v>
      </c>
      <c r="AG323" s="30">
        <f>_xlfn.IFNA(IF($O323="days",$Y323*(VLOOKUP($K323,'Bed parameters'!$A$9:$I$12,9,FALSE))*$F323*(VLOOKUP($Q323,'Workforce distribution'!$C$8:$AD$30,AG$7,FALSE)),IF($Q323="n/a",(IF($P323=AG$6,$X323*$F323,0)),$X323*$F323*(VLOOKUP($Q323,'Workforce distribution'!$C$8:$AD$30,AG$7,FALSE)))),0)</f>
        <v>0</v>
      </c>
      <c r="AH323" s="30">
        <f>_xlfn.IFNA(IF($O323="days",$Y323*(VLOOKUP($K323,'Bed parameters'!$A$9:$I$12,9,FALSE))*$F323*(VLOOKUP($Q323,'Workforce distribution'!$C$8:$AD$30,AH$7,FALSE)),IF($Q323="n/a",(IF($P323=AH$6,$X323*$F323,0)),$X323*$F323*(VLOOKUP($Q323,'Workforce distribution'!$C$8:$AD$30,AH$7,FALSE)))),0)</f>
        <v>0</v>
      </c>
      <c r="AI323" s="30">
        <f>_xlfn.IFNA(IF($O323="days",$Y323*(VLOOKUP($K323,'Bed parameters'!$A$9:$I$12,9,FALSE))*$F323*(VLOOKUP($Q323,'Workforce distribution'!$C$8:$AD$30,AI$7,FALSE)),IF($Q323="n/a",(IF($P323=AI$6,$X323*$F323,0)),$X323*$F323*(VLOOKUP($Q323,'Workforce distribution'!$C$8:$AD$30,AI$7,FALSE)))),0)</f>
        <v>0</v>
      </c>
      <c r="AJ323" s="30">
        <f>_xlfn.IFNA(IF($O323="days",$Y323*(VLOOKUP($K323,'Bed parameters'!$A$9:$I$12,9,FALSE))*$F323*(VLOOKUP($Q323,'Workforce distribution'!$C$8:$AD$30,AJ$7,FALSE)),IF($Q323="n/a",(IF($P323=AJ$6,$X323*$F323,0)),$X323*$F323*(VLOOKUP($Q323,'Workforce distribution'!$C$8:$AD$30,AJ$7,FALSE)))),0)</f>
        <v>0</v>
      </c>
      <c r="AK323" s="30">
        <f>_xlfn.IFNA(IF($O323="days",$Y323*(VLOOKUP($K323,'Bed parameters'!$A$9:$I$12,9,FALSE))*$F323*(VLOOKUP($Q323,'Workforce distribution'!$C$8:$AD$30,AK$7,FALSE)),IF($Q323="n/a",(IF($P323=AK$6,$X323*$F323,0)),$X323*$F323*(VLOOKUP($Q323,'Workforce distribution'!$C$8:$AD$30,AK$7,FALSE)))),0)</f>
        <v>0</v>
      </c>
      <c r="AL323" s="30">
        <f>_xlfn.IFNA(IF($O323="days",$Y323*(VLOOKUP($K323,'Bed parameters'!$A$9:$I$12,9,FALSE))*$F323*(VLOOKUP($Q323,'Workforce distribution'!$C$8:$AD$30,AL$7,FALSE)),IF($Q323="n/a",(IF($P323=AL$6,$X323*$F323,0)),$X323*$F323*(VLOOKUP($Q323,'Workforce distribution'!$C$8:$AD$30,AL$7,FALSE)))),0)</f>
        <v>0</v>
      </c>
      <c r="AM323" s="30">
        <f>_xlfn.IFNA(IF($O323="days",$Y323*(VLOOKUP($K323,'Bed parameters'!$A$9:$I$12,9,FALSE))*$F323*(VLOOKUP($Q323,'Workforce distribution'!$C$8:$AD$30,AM$7,FALSE)),IF($Q323="n/a",(IF($P323=AM$6,$X323*$F323,0)),$X323*$F323*(VLOOKUP($Q323,'Workforce distribution'!$C$8:$AD$30,AM$7,FALSE)))),0)</f>
        <v>0</v>
      </c>
      <c r="AN323" s="30">
        <f>_xlfn.IFNA(IF($O323="days",$Y323*(VLOOKUP($K323,'Bed parameters'!$A$9:$I$12,9,FALSE))*$F323*(VLOOKUP($Q323,'Workforce distribution'!$C$8:$AD$30,AN$7,FALSE)),IF($Q323="n/a",(IF($P323=AN$6,$X323*$F323,0)),$X323*$F323*(VLOOKUP($Q323,'Workforce distribution'!$C$8:$AD$30,AN$7,FALSE)))),0)</f>
        <v>0</v>
      </c>
      <c r="AO323" s="30">
        <f>_xlfn.IFNA(IF($O323="days",$Y323*(VLOOKUP($K323,'Bed parameters'!$A$9:$I$12,9,FALSE))*$F323*(VLOOKUP($Q323,'Workforce distribution'!$C$8:$AD$30,AO$7,FALSE)),IF($Q323="n/a",(IF($P323=AO$6,$X323*$F323,0)),$X323*$F323*(VLOOKUP($Q323,'Workforce distribution'!$C$8:$AD$30,AO$7,FALSE)))),0)</f>
        <v>0</v>
      </c>
      <c r="AP323" s="30">
        <f>_xlfn.IFNA(IF($O323="days",$Y323*(VLOOKUP($K323,'Bed parameters'!$A$9:$I$12,9,FALSE))*$F323*(VLOOKUP($Q323,'Workforce distribution'!$C$8:$AD$30,AP$7,FALSE)),IF($Q323="n/a",(IF($P323=AP$6,$X323*$F323,0)),$X323*$F323*(VLOOKUP($Q323,'Workforce distribution'!$C$8:$AD$30,AP$7,FALSE)))),0)</f>
        <v>0</v>
      </c>
      <c r="AQ323" s="30">
        <f>_xlfn.IFNA(IF($O323="days",$Y323*(VLOOKUP($K323,'Bed parameters'!$A$9:$I$12,9,FALSE))*$F323*(VLOOKUP($Q323,'Workforce distribution'!$C$8:$AD$30,AQ$7,FALSE)),IF($Q323="n/a",(IF($P323=AQ$6,$X323*$F323,0)),$X323*$F323*(VLOOKUP($Q323,'Workforce distribution'!$C$8:$AD$30,AQ$7,FALSE)))),0)</f>
        <v>0</v>
      </c>
      <c r="AR323" s="30">
        <f>_xlfn.IFNA(IF($O323="days",$Y323*(VLOOKUP($K323,'Bed parameters'!$A$9:$I$12,9,FALSE))*$F323*(VLOOKUP($Q323,'Workforce distribution'!$C$8:$AD$30,AR$7,FALSE)),IF($Q323="n/a",(IF($P323=AR$6,$X323*$F323,0)),$X323*$F323*(VLOOKUP($Q323,'Workforce distribution'!$C$8:$AD$30,AR$7,FALSE)))),0)</f>
        <v>0</v>
      </c>
      <c r="AS323" s="30">
        <f>_xlfn.IFNA(IF($O323="days",$Y323*(VLOOKUP($K323,'Bed parameters'!$A$9:$I$12,9,FALSE))*$F323*(VLOOKUP($Q323,'Workforce distribution'!$C$8:$AD$30,AS$7,FALSE)),IF($Q323="n/a",(IF($P323=AS$6,$X323*$F323,0)),$X323*$F323*(VLOOKUP($Q323,'Workforce distribution'!$C$8:$AD$30,AS$7,FALSE)))),0)</f>
        <v>0</v>
      </c>
      <c r="AT323" s="30">
        <f>_xlfn.IFNA(IF($O323="days",$Y323*(VLOOKUP($K323,'Bed parameters'!$A$9:$I$12,9,FALSE))*$F323*(VLOOKUP($Q323,'Workforce distribution'!$C$8:$AD$30,AT$7,FALSE)),IF($Q323="n/a",(IF($P323=AT$6,$X323*$F323,0)),$X323*$F323*(VLOOKUP($Q323,'Workforce distribution'!$C$8:$AD$30,AT$7,FALSE)))),0)</f>
        <v>0</v>
      </c>
      <c r="AU323" s="30">
        <f>_xlfn.IFNA(IF($O323="days",$Y323*(VLOOKUP($K323,'Bed parameters'!$A$9:$I$12,9,FALSE))*$F323*(VLOOKUP($Q323,'Workforce distribution'!$C$8:$AD$30,AU$7,FALSE)),IF($Q323="n/a",(IF($P323=AU$6,$X323*$F323,0)),$X323*$F323*(VLOOKUP($Q323,'Workforce distribution'!$C$8:$AD$30,AU$7,FALSE)))),0)</f>
        <v>0</v>
      </c>
      <c r="AV323" s="30">
        <f>_xlfn.IFNA(IF($O323="days",$Y323*(VLOOKUP($K323,'Bed parameters'!$A$9:$I$12,9,FALSE))*$F323*(VLOOKUP($Q323,'Workforce distribution'!$C$8:$AD$30,AV$7,FALSE)),IF($Q323="n/a",(IF($P323=AV$6,$X323*$F323,0)),$X323*$F323*(VLOOKUP($Q323,'Workforce distribution'!$C$8:$AD$30,AV$7,FALSE)))),0)</f>
        <v>0</v>
      </c>
      <c r="AW323" s="30">
        <f>_xlfn.IFNA(IF($O323="days",$Y323*(VLOOKUP($K323,'Bed parameters'!$A$9:$I$12,9,FALSE))*$F323*(VLOOKUP($Q323,'Workforce distribution'!$C$8:$AD$30,AW$7,FALSE)),IF($Q323="n/a",(IF($P323=AW$6,$X323*$F323,0)),$X323*$F323*(VLOOKUP($Q323,'Workforce distribution'!$C$8:$AD$30,AW$7,FALSE)))),0)</f>
        <v>0</v>
      </c>
      <c r="AX323" s="30">
        <f>_xlfn.IFNA(IF($O323="days",$Y323*(VLOOKUP($K323,'Bed parameters'!$A$9:$I$12,9,FALSE))*$F323*(VLOOKUP($Q323,'Workforce distribution'!$C$8:$AD$30,AX$7,FALSE)),IF($Q323="n/a",(IF($P323=AX$6,$X323*$F323,0)),$X323*$F323*(VLOOKUP($Q323,'Workforce distribution'!$C$8:$AD$30,AX$7,FALSE)))),0)</f>
        <v>0</v>
      </c>
      <c r="AY323" s="30">
        <f>_xlfn.IFNA(IF($O323="days",$Y323*(VLOOKUP($K323,'Bed parameters'!$A$9:$I$12,9,FALSE))*$F323*(VLOOKUP($Q323,'Workforce distribution'!$C$8:$AD$30,AY$7,FALSE)),IF($Q323="n/a",(IF($P323=AY$6,$X323*$F323,0)),$X323*$F323*(VLOOKUP($Q323,'Workforce distribution'!$C$8:$AD$30,AY$7,FALSE)))),0)</f>
        <v>0</v>
      </c>
      <c r="AZ323" s="30">
        <f>_xlfn.IFNA(IF($O323="days",$Y323*(VLOOKUP($K323,'Bed parameters'!$A$9:$I$12,9,FALSE))*$F323*(VLOOKUP($Q323,'Workforce distribution'!$C$8:$AD$30,AZ$7,FALSE)),IF($Q323="n/a",(IF($P323=AZ$6,$X323*$F323,0)),$X323*$F323*(VLOOKUP($Q323,'Workforce distribution'!$C$8:$AD$30,AZ$7,FALSE)))),0)</f>
        <v>0</v>
      </c>
      <c r="BA323" s="30">
        <f>_xlfn.IFNA(IF($O323="days",$Y323*(VLOOKUP($K323,'Bed parameters'!$A$9:$I$12,9,FALSE))*$F323*(VLOOKUP($Q323,'Workforce distribution'!$C$8:$AD$30,BA$7,FALSE)),IF($Q323="n/a",(IF($P323=BA$6,$X323*$F323,0)),$X323*$F323*(VLOOKUP($Q323,'Workforce distribution'!$C$8:$AD$30,BA$7,FALSE)))),0)</f>
        <v>0</v>
      </c>
      <c r="BB323" s="30">
        <f>_xlfn.IFNA(IF($O323="days",$Y323*(VLOOKUP($K323,'Bed parameters'!$A$9:$I$12,9,FALSE))*$F323*(VLOOKUP($Q323,'Workforce distribution'!$C$8:$AD$30,BB$7,FALSE)),IF($Q323="n/a",(IF($P323=BB$6,$X323*$F323,0)),$X323*$F323*(VLOOKUP($Q323,'Workforce distribution'!$C$8:$AD$30,BB$7,FALSE)))),0)</f>
        <v>0</v>
      </c>
      <c r="BC323" s="149">
        <f t="shared" si="41"/>
        <v>0</v>
      </c>
      <c r="BD323" s="288">
        <f>IF($Q323="n/a",(IF('Workforce hours'!D$30=0,0,(AB323/'Workforce hours'!D$30))),(IF(VLOOKUP($Q323,'Workforce hours'!$C$8:$AD$30,BD$7,FALSE)=0,0,(AB323/(VLOOKUP($Q323,'Workforce hours'!$C$8:$AD$30,BD$7,FALSE))))))</f>
        <v>0</v>
      </c>
      <c r="BE323" s="288">
        <f>IF($Q323="n/a",(IF('Workforce hours'!E$30=0,0,(AC323/'Workforce hours'!E$30))),(IF(VLOOKUP($Q323,'Workforce hours'!$C$8:$AD$30,BE$7,FALSE)=0,0,(AC323/(VLOOKUP($Q323,'Workforce hours'!$C$8:$AD$30,BE$7,FALSE))))))</f>
        <v>0</v>
      </c>
      <c r="BF323" s="288">
        <f>IF($Q323="n/a",(IF('Workforce hours'!F$30=0,0,(AD323/'Workforce hours'!F$30))),(IF(VLOOKUP($Q323,'Workforce hours'!$C$8:$AD$30,BF$7,FALSE)=0,0,(AD323/(VLOOKUP($Q323,'Workforce hours'!$C$8:$AD$30,BF$7,FALSE))))))</f>
        <v>0</v>
      </c>
      <c r="BG323" s="288">
        <f>IF($Q323="n/a",(IF('Workforce hours'!G$30=0,0,(AE323/'Workforce hours'!G$30))),(IF(VLOOKUP($Q323,'Workforce hours'!$C$8:$AD$30,BG$7,FALSE)=0,0,(AE323/(VLOOKUP($Q323,'Workforce hours'!$C$8:$AD$30,BG$7,FALSE))))))</f>
        <v>0</v>
      </c>
      <c r="BH323" s="288">
        <f>IF($Q323="n/a",(IF('Workforce hours'!H$30=0,0,(AF323/'Workforce hours'!H$30))),(IF(VLOOKUP($Q323,'Workforce hours'!$C$8:$AD$30,BH$7,FALSE)=0,0,(AF323/(VLOOKUP($Q323,'Workforce hours'!$C$8:$AD$30,BH$7,FALSE))))))</f>
        <v>0</v>
      </c>
      <c r="BI323" s="288">
        <f>IF($Q323="n/a",(IF('Workforce hours'!I$30=0,0,(AG323/'Workforce hours'!I$30))),(IF(VLOOKUP($Q323,'Workforce hours'!$C$8:$AD$30,BI$7,FALSE)=0,0,(AG323/(VLOOKUP($Q323,'Workforce hours'!$C$8:$AD$30,BI$7,FALSE))))))</f>
        <v>0</v>
      </c>
      <c r="BJ323" s="288">
        <f>IF($Q323="n/a",(IF('Workforce hours'!J$30=0,0,(AH323/'Workforce hours'!J$30))),(IF(VLOOKUP($Q323,'Workforce hours'!$C$8:$AD$30,BJ$7,FALSE)=0,0,(AH323/(VLOOKUP($Q323,'Workforce hours'!$C$8:$AD$30,BJ$7,FALSE))))))</f>
        <v>0</v>
      </c>
      <c r="BK323" s="288">
        <f>IF($Q323="n/a",(IF('Workforce hours'!K$30=0,0,(AI323/'Workforce hours'!K$30))),(IF(VLOOKUP($Q323,'Workforce hours'!$C$8:$AD$30,BK$7,FALSE)=0,0,(AI323/(VLOOKUP($Q323,'Workforce hours'!$C$8:$AD$30,BK$7,FALSE))))))</f>
        <v>0</v>
      </c>
      <c r="BL323" s="288">
        <f>IF($Q323="n/a",(IF('Workforce hours'!L$30=0,0,(AJ323/'Workforce hours'!L$30))),(IF(VLOOKUP($Q323,'Workforce hours'!$C$8:$AD$30,BL$7,FALSE)=0,0,(AJ323/(VLOOKUP($Q323,'Workforce hours'!$C$8:$AD$30,BL$7,FALSE))))))</f>
        <v>0</v>
      </c>
      <c r="BM323" s="288">
        <f>IF($Q323="n/a",(IF('Workforce hours'!M$30=0,0,(AK323/'Workforce hours'!M$30))),(IF(VLOOKUP($Q323,'Workforce hours'!$C$8:$AD$30,BM$7,FALSE)=0,0,(AK323/(VLOOKUP($Q323,'Workforce hours'!$C$8:$AD$30,BM$7,FALSE))))))</f>
        <v>0</v>
      </c>
      <c r="BN323" s="288">
        <f>IF($Q323="n/a",(IF('Workforce hours'!N$30=0,0,(AL323/'Workforce hours'!N$30))),(IF(VLOOKUP($Q323,'Workforce hours'!$C$8:$AD$30,BN$7,FALSE)=0,0,(AL323/(VLOOKUP($Q323,'Workforce hours'!$C$8:$AD$30,BN$7,FALSE))))))</f>
        <v>0</v>
      </c>
      <c r="BO323" s="288">
        <f>IF($Q323="n/a",(IF('Workforce hours'!O$30=0,0,(AM323/'Workforce hours'!O$30))),(IF(VLOOKUP($Q323,'Workforce hours'!$C$8:$AD$30,BO$7,FALSE)=0,0,(AM323/(VLOOKUP($Q323,'Workforce hours'!$C$8:$AD$30,BO$7,FALSE))))))</f>
        <v>0</v>
      </c>
      <c r="BP323" s="288">
        <f>IF($Q323="n/a",(IF('Workforce hours'!P$30=0,0,(AN323/'Workforce hours'!P$30))),(IF(VLOOKUP($Q323,'Workforce hours'!$C$8:$AD$30,BP$7,FALSE)=0,0,(AN323/(VLOOKUP($Q323,'Workforce hours'!$C$8:$AD$30,BP$7,FALSE))))))</f>
        <v>0</v>
      </c>
      <c r="BQ323" s="288">
        <f>IF($Q323="n/a",(IF('Workforce hours'!Q$30=0,0,(AO323/'Workforce hours'!Q$30))),(IF(VLOOKUP($Q323,'Workforce hours'!$C$8:$AD$30,BQ$7,FALSE)=0,0,(AO323/(VLOOKUP($Q323,'Workforce hours'!$C$8:$AD$30,BQ$7,FALSE))))))</f>
        <v>0</v>
      </c>
      <c r="BR323" s="288">
        <f>IF($Q323="n/a",(IF('Workforce hours'!R$30=0,0,(AP323/'Workforce hours'!R$30))),(IF(VLOOKUP($Q323,'Workforce hours'!$C$8:$AD$30,BR$7,FALSE)=0,0,(AP323/(VLOOKUP($Q323,'Workforce hours'!$C$8:$AD$30,BR$7,FALSE))))))</f>
        <v>0</v>
      </c>
      <c r="BS323" s="288">
        <f>IF($Q323="n/a",(IF('Workforce hours'!S$30=0,0,(AQ323/'Workforce hours'!S$30))),(IF(VLOOKUP($Q323,'Workforce hours'!$C$8:$AD$30,BS$7,FALSE)=0,0,(AQ323/(VLOOKUP($Q323,'Workforce hours'!$C$8:$AD$30,BS$7,FALSE))))))</f>
        <v>0</v>
      </c>
      <c r="BT323" s="288">
        <f>IF($Q323="n/a",(IF('Workforce hours'!T$30=0,0,(AR323/'Workforce hours'!T$30))),(IF(VLOOKUP($Q323,'Workforce hours'!$C$8:$AD$30,BT$7,FALSE)=0,0,(AR323/(VLOOKUP($Q323,'Workforce hours'!$C$8:$AD$30,BT$7,FALSE))))))</f>
        <v>0</v>
      </c>
      <c r="BU323" s="288">
        <f>IF($Q323="n/a",(IF('Workforce hours'!U$30=0,0,(AS323/'Workforce hours'!U$30))),(IF(VLOOKUP($Q323,'Workforce hours'!$C$8:$AD$30,BU$7,FALSE)=0,0,(AS323/(VLOOKUP($Q323,'Workforce hours'!$C$8:$AD$30,BU$7,FALSE))))))</f>
        <v>0</v>
      </c>
      <c r="BV323" s="288">
        <f>IF($Q323="n/a",(IF('Workforce hours'!V$30=0,0,(AT323/'Workforce hours'!V$30))),(IF(VLOOKUP($Q323,'Workforce hours'!$C$8:$AD$30,BV$7,FALSE)=0,0,(AT323/(VLOOKUP($Q323,'Workforce hours'!$C$8:$AD$30,BV$7,FALSE))))))</f>
        <v>0</v>
      </c>
      <c r="BW323" s="288">
        <f>IF($Q323="n/a",(IF('Workforce hours'!W$30=0,0,(AU323/'Workforce hours'!W$30))),(IF(VLOOKUP($Q323,'Workforce hours'!$C$8:$AD$30,BW$7,FALSE)=0,0,(AU323/(VLOOKUP($Q323,'Workforce hours'!$C$8:$AD$30,BW$7,FALSE))))))</f>
        <v>0</v>
      </c>
      <c r="BX323" s="288">
        <f>IF($Q323="n/a",(IF('Workforce hours'!X$30=0,0,(AV323/'Workforce hours'!X$30))),(IF(VLOOKUP($Q323,'Workforce hours'!$C$8:$AD$30,BX$7,FALSE)=0,0,(AV323/(VLOOKUP($Q323,'Workforce hours'!$C$8:$AD$30,BX$7,FALSE))))))</f>
        <v>0</v>
      </c>
      <c r="BY323" s="288">
        <f>IF($Q323="n/a",(IF('Workforce hours'!Y$30=0,0,(AW323/'Workforce hours'!Y$30))),(IF(VLOOKUP($Q323,'Workforce hours'!$C$8:$AD$30,BY$7,FALSE)=0,0,(AW323/(VLOOKUP($Q323,'Workforce hours'!$C$8:$AD$30,BY$7,FALSE))))))</f>
        <v>0</v>
      </c>
      <c r="BZ323" s="288">
        <f>IF($Q323="n/a",(IF('Workforce hours'!Z$30=0,0,(AX323/'Workforce hours'!Z$30))),(IF(VLOOKUP($Q323,'Workforce hours'!$C$8:$AD$30,BZ$7,FALSE)=0,0,(AX323/(VLOOKUP($Q323,'Workforce hours'!$C$8:$AD$30,BZ$7,FALSE))))))</f>
        <v>0</v>
      </c>
      <c r="CA323" s="288">
        <f>IF($Q323="n/a",(IF('Workforce hours'!AA$30=0,0,(AY323/'Workforce hours'!AA$30))),(IF(VLOOKUP($Q323,'Workforce hours'!$C$8:$AD$30,CA$7,FALSE)=0,0,(AY323/(VLOOKUP($Q323,'Workforce hours'!$C$8:$AD$30,CA$7,FALSE))))))</f>
        <v>0</v>
      </c>
      <c r="CB323" s="288">
        <f>IF($Q323="n/a",(IF('Workforce hours'!AB$30=0,0,(AZ323/'Workforce hours'!AB$30))),(IF(VLOOKUP($Q323,'Workforce hours'!$C$8:$AD$30,CB$7,FALSE)=0,0,(AZ323/(VLOOKUP($Q323,'Workforce hours'!$C$8:$AD$30,CB$7,FALSE))))))</f>
        <v>0</v>
      </c>
      <c r="CC323" s="288">
        <f>IF($Q323="n/a",(IF('Workforce hours'!AC$30=0,0,(BA323/'Workforce hours'!AC$30))),(IF(VLOOKUP($Q323,'Workforce hours'!$C$8:$AD$30,CC$7,FALSE)=0,0,(BA323/(VLOOKUP($Q323,'Workforce hours'!$C$8:$AD$30,CC$7,FALSE))))))</f>
        <v>0</v>
      </c>
      <c r="CD323" s="288">
        <f>IF($Q323="n/a",(IF('Workforce hours'!AD$30=0,0,(BB323/'Workforce hours'!AD$30))),(IF(VLOOKUP($Q323,'Workforce hours'!$C$8:$AD$30,CD$7,FALSE)=0,0,(BB323/(VLOOKUP($Q323,'Workforce hours'!$C$8:$AD$30,CD$7,FALSE))))))</f>
        <v>0</v>
      </c>
      <c r="CE323" s="289">
        <f t="shared" si="42"/>
        <v>0</v>
      </c>
      <c r="CF323" s="290">
        <f>BD323*'Workforce costs'!B$9*(1+'Workforce costs'!B$10)*(1+'Workforce costs'!B$11)</f>
        <v>0</v>
      </c>
      <c r="CG323" s="290">
        <f>BE323*'Workforce costs'!C$9*(1+'Workforce costs'!C$10)*(1+'Workforce costs'!C$11)</f>
        <v>0</v>
      </c>
      <c r="CH323" s="290">
        <f>BF323*'Workforce costs'!D$9*(1+'Workforce costs'!D$10)*(1+'Workforce costs'!D$11)</f>
        <v>0</v>
      </c>
      <c r="CI323" s="290">
        <f>BG323*'Workforce costs'!E$9*(1+'Workforce costs'!E$10)*(1+'Workforce costs'!E$11)</f>
        <v>0</v>
      </c>
      <c r="CJ323" s="290">
        <f>BH323*'Workforce costs'!F$9*(1+'Workforce costs'!F$10)*(1+'Workforce costs'!F$11)</f>
        <v>0</v>
      </c>
      <c r="CK323" s="290">
        <f>BI323*'Workforce costs'!G$9*(1+'Workforce costs'!G$10)*(1+'Workforce costs'!G$11)</f>
        <v>0</v>
      </c>
      <c r="CL323" s="290">
        <f>BJ323*'Workforce costs'!H$9*(1+'Workforce costs'!H$10)*(1+'Workforce costs'!H$11)</f>
        <v>0</v>
      </c>
      <c r="CM323" s="290">
        <f>BK323*'Workforce costs'!I$9*(1+'Workforce costs'!I$10)*(1+'Workforce costs'!I$11)</f>
        <v>0</v>
      </c>
      <c r="CN323" s="290">
        <f>BL323*'Workforce costs'!J$9*(1+'Workforce costs'!J$10)*(1+'Workforce costs'!J$11)</f>
        <v>0</v>
      </c>
      <c r="CO323" s="290">
        <f>BM323*'Workforce costs'!K$9*(1+'Workforce costs'!K$10)*(1+'Workforce costs'!K$11)</f>
        <v>0</v>
      </c>
      <c r="CP323" s="290">
        <f>BN323*'Workforce costs'!L$9*(1+'Workforce costs'!L$10)*(1+'Workforce costs'!L$11)</f>
        <v>0</v>
      </c>
      <c r="CQ323" s="290">
        <f>BO323*'Workforce costs'!M$9*(1+'Workforce costs'!M$10)*(1+'Workforce costs'!M$11)</f>
        <v>0</v>
      </c>
      <c r="CR323" s="290">
        <f>BP323*'Workforce costs'!N$9*(1+'Workforce costs'!N$10)*(1+'Workforce costs'!N$11)</f>
        <v>0</v>
      </c>
      <c r="CS323" s="290">
        <f>BQ323*'Workforce costs'!O$9*(1+'Workforce costs'!O$10)*(1+'Workforce costs'!O$11)</f>
        <v>0</v>
      </c>
      <c r="CT323" s="290">
        <f>BR323*'Workforce costs'!P$9*(1+'Workforce costs'!P$10)*(1+'Workforce costs'!P$11)</f>
        <v>0</v>
      </c>
      <c r="CU323" s="290">
        <f>BS323*'Workforce costs'!Q$9*(1+'Workforce costs'!Q$10)*(1+'Workforce costs'!Q$11)</f>
        <v>0</v>
      </c>
      <c r="CV323" s="290">
        <f>BT323*'Workforce costs'!R$9*(1+'Workforce costs'!R$10)*(1+'Workforce costs'!R$11)</f>
        <v>0</v>
      </c>
      <c r="CW323" s="290">
        <f>BU323*'Workforce costs'!S$9*(1+'Workforce costs'!S$10)*(1+'Workforce costs'!S$11)</f>
        <v>0</v>
      </c>
      <c r="CX323" s="290">
        <f>BV323*'Workforce costs'!T$9*(1+'Workforce costs'!T$10)*(1+'Workforce costs'!T$11)</f>
        <v>0</v>
      </c>
      <c r="CY323" s="290">
        <f>BW323*'Workforce costs'!U$9*(1+'Workforce costs'!U$10)*(1+'Workforce costs'!U$11)</f>
        <v>0</v>
      </c>
      <c r="CZ323" s="290">
        <f>BX323*'Workforce costs'!V$9*(1+'Workforce costs'!V$10)*(1+'Workforce costs'!V$11)</f>
        <v>0</v>
      </c>
      <c r="DA323" s="290">
        <f>BY323*'Workforce costs'!W$9*(1+'Workforce costs'!W$10)*(1+'Workforce costs'!W$11)</f>
        <v>0</v>
      </c>
      <c r="DB323" s="290">
        <f>BZ323*'Workforce costs'!X$9*(1+'Workforce costs'!X$10)*(1+'Workforce costs'!X$11)</f>
        <v>0</v>
      </c>
      <c r="DC323" s="290">
        <f>CA323*'Workforce costs'!Y$9*(1+'Workforce costs'!Y$10)*(1+'Workforce costs'!Y$11)</f>
        <v>0</v>
      </c>
      <c r="DD323" s="290">
        <f>CB323*'Workforce costs'!Z$9*(1+'Workforce costs'!Z$10)*(1+'Workforce costs'!Z$11)</f>
        <v>0</v>
      </c>
      <c r="DE323" s="290">
        <f>CC323*'Workforce costs'!AA$9*(1+'Workforce costs'!AA$10)*(1+'Workforce costs'!AA$11)</f>
        <v>0</v>
      </c>
      <c r="DF323" s="290">
        <f>CD323*'Workforce costs'!AB$9*(1+'Workforce costs'!AB$10)*(1+'Workforce costs'!AB$11)</f>
        <v>0</v>
      </c>
    </row>
    <row r="324" spans="1:110" x14ac:dyDescent="0.3">
      <c r="A324" s="2" t="str">
        <f>Outputs!$A$4</f>
        <v>Australia</v>
      </c>
      <c r="B324" s="2" t="str">
        <f t="shared" si="35"/>
        <v>Australia 65+</v>
      </c>
      <c r="C324" s="30">
        <f>VLOOKUP($B324,Populations!$D$15:$H$1920,3,FALSE)</f>
        <v>4559374</v>
      </c>
      <c r="D324" s="255">
        <f>IF(OR($H324="General pop",$H324="Schools",$H324="Workplace",$H324="Skills Training",$H324="Digital Supports"),1,VLOOKUP($B324,Populations!$D$15:$H$1920,5,FALSE))</f>
        <v>1</v>
      </c>
      <c r="E324" s="88">
        <f>VLOOKUP(I324,Epidemiology!$C$10:$H$47,6,FALSE)</f>
        <v>90</v>
      </c>
      <c r="F324" s="102" t="str">
        <f>'Care profiles'!R325</f>
        <v>n/a</v>
      </c>
      <c r="G324" s="15" t="str">
        <f>'Care profiles'!A325</f>
        <v>65+</v>
      </c>
      <c r="H324" s="15" t="str">
        <f>'Care profiles'!B325</f>
        <v>Attempts</v>
      </c>
      <c r="I324" s="15" t="str">
        <f>'Care profiles'!C325</f>
        <v>Attempts_65+yrs</v>
      </c>
      <c r="J324" s="15" t="str">
        <f>'Care profiles'!D325</f>
        <v>Care profile</v>
      </c>
      <c r="K324" s="15" t="str">
        <f>'Care profiles'!E325</f>
        <v xml:space="preserve">Supports for Drug and Alcohol Use </v>
      </c>
      <c r="L324" s="104">
        <f>'Care profiles'!F325</f>
        <v>0.05</v>
      </c>
      <c r="M324" s="15" t="str">
        <f>'Care profiles'!G325</f>
        <v>n/a</v>
      </c>
      <c r="N324" s="15" t="str">
        <f>'Care profiles'!H325</f>
        <v>n/a</v>
      </c>
      <c r="O324" s="15" t="str">
        <f>'Care profiles'!I325</f>
        <v>n/a</v>
      </c>
      <c r="P324" s="15" t="str">
        <f>'Care profiles'!J325</f>
        <v>n/a</v>
      </c>
      <c r="Q324" s="15" t="str">
        <f>'Care profiles'!K325</f>
        <v>n/a</v>
      </c>
      <c r="R324" s="15" t="str">
        <f>'Care profiles'!M325</f>
        <v>Y</v>
      </c>
      <c r="S324" s="15" t="str">
        <f>'Care profiles'!O325</f>
        <v>Y</v>
      </c>
      <c r="T324" s="15" t="str">
        <f>'Care profiles'!Q325</f>
        <v>N</v>
      </c>
      <c r="U324" s="30">
        <f t="shared" si="36"/>
        <v>4103.4366</v>
      </c>
      <c r="V324" s="30">
        <f t="shared" si="37"/>
        <v>205.17183</v>
      </c>
      <c r="W324" s="30">
        <f>IF(M324="n/a",0,IF(O324="days",V324*M324*(1+(VLOOKUP(K324,'Bed parameters'!$A$9:$G$12,7,FALSE))),V324*M324))</f>
        <v>0</v>
      </c>
      <c r="X324" s="30">
        <f t="shared" si="38"/>
        <v>0</v>
      </c>
      <c r="Y324" s="30">
        <f t="shared" si="39"/>
        <v>0</v>
      </c>
      <c r="Z324" s="113">
        <f>_xlfn.IFNA(Y324/((VLOOKUP(K324,'Bed parameters'!$A$9:$G$12,3,FALSE))*(VLOOKUP(K324,'Bed parameters'!$A$9:$G$12,5,FALSE))),0)</f>
        <v>0</v>
      </c>
      <c r="AA324" s="30">
        <f t="shared" si="40"/>
        <v>0</v>
      </c>
      <c r="AB324" s="30">
        <f>_xlfn.IFNA(IF($O324="days",$Y324*(VLOOKUP($K324,'Bed parameters'!$A$9:$I$12,9,FALSE))*$F324*(VLOOKUP($Q324,'Workforce distribution'!$C$8:$AD$30,AB$7,FALSE)),IF($Q324="n/a",(IF($P324=AB$6,$X324*$F324,0)),$X324*$F324*(VLOOKUP($Q324,'Workforce distribution'!$C$8:$AD$30,AB$7,FALSE)))),0)</f>
        <v>0</v>
      </c>
      <c r="AC324" s="30">
        <f>_xlfn.IFNA(IF($O324="days",$Y324*(VLOOKUP($K324,'Bed parameters'!$A$9:$I$12,9,FALSE))*$F324*(VLOOKUP($Q324,'Workforce distribution'!$C$8:$AD$30,AC$7,FALSE)),IF($Q324="n/a",(IF($P324=AC$6,$X324*$F324,0)),$X324*$F324*(VLOOKUP($Q324,'Workforce distribution'!$C$8:$AD$30,AC$7,FALSE)))),0)</f>
        <v>0</v>
      </c>
      <c r="AD324" s="30">
        <f>_xlfn.IFNA(IF($O324="days",$Y324*(VLOOKUP($K324,'Bed parameters'!$A$9:$I$12,9,FALSE))*$F324*(VLOOKUP($Q324,'Workforce distribution'!$C$8:$AD$30,AD$7,FALSE)),IF($Q324="n/a",(IF($P324=AD$6,$X324*$F324,0)),$X324*$F324*(VLOOKUP($Q324,'Workforce distribution'!$C$8:$AD$30,AD$7,FALSE)))),0)</f>
        <v>0</v>
      </c>
      <c r="AE324" s="30">
        <f>_xlfn.IFNA(IF($O324="days",$Y324*(VLOOKUP($K324,'Bed parameters'!$A$9:$I$12,9,FALSE))*$F324*(VLOOKUP($Q324,'Workforce distribution'!$C$8:$AD$30,AE$7,FALSE)),IF($Q324="n/a",(IF($P324=AE$6,$X324*$F324,0)),$X324*$F324*(VLOOKUP($Q324,'Workforce distribution'!$C$8:$AD$30,AE$7,FALSE)))),0)</f>
        <v>0</v>
      </c>
      <c r="AF324" s="30">
        <f>_xlfn.IFNA(IF($O324="days",$Y324*(VLOOKUP($K324,'Bed parameters'!$A$9:$I$12,9,FALSE))*$F324*(VLOOKUP($Q324,'Workforce distribution'!$C$8:$AD$30,AF$7,FALSE)),IF($Q324="n/a",(IF($P324=AF$6,$X324*$F324,0)),$X324*$F324*(VLOOKUP($Q324,'Workforce distribution'!$C$8:$AD$30,AF$7,FALSE)))),0)</f>
        <v>0</v>
      </c>
      <c r="AG324" s="30">
        <f>_xlfn.IFNA(IF($O324="days",$Y324*(VLOOKUP($K324,'Bed parameters'!$A$9:$I$12,9,FALSE))*$F324*(VLOOKUP($Q324,'Workforce distribution'!$C$8:$AD$30,AG$7,FALSE)),IF($Q324="n/a",(IF($P324=AG$6,$X324*$F324,0)),$X324*$F324*(VLOOKUP($Q324,'Workforce distribution'!$C$8:$AD$30,AG$7,FALSE)))),0)</f>
        <v>0</v>
      </c>
      <c r="AH324" s="30">
        <f>_xlfn.IFNA(IF($O324="days",$Y324*(VLOOKUP($K324,'Bed parameters'!$A$9:$I$12,9,FALSE))*$F324*(VLOOKUP($Q324,'Workforce distribution'!$C$8:$AD$30,AH$7,FALSE)),IF($Q324="n/a",(IF($P324=AH$6,$X324*$F324,0)),$X324*$F324*(VLOOKUP($Q324,'Workforce distribution'!$C$8:$AD$30,AH$7,FALSE)))),0)</f>
        <v>0</v>
      </c>
      <c r="AI324" s="30">
        <f>_xlfn.IFNA(IF($O324="days",$Y324*(VLOOKUP($K324,'Bed parameters'!$A$9:$I$12,9,FALSE))*$F324*(VLOOKUP($Q324,'Workforce distribution'!$C$8:$AD$30,AI$7,FALSE)),IF($Q324="n/a",(IF($P324=AI$6,$X324*$F324,0)),$X324*$F324*(VLOOKUP($Q324,'Workforce distribution'!$C$8:$AD$30,AI$7,FALSE)))),0)</f>
        <v>0</v>
      </c>
      <c r="AJ324" s="30">
        <f>_xlfn.IFNA(IF($O324="days",$Y324*(VLOOKUP($K324,'Bed parameters'!$A$9:$I$12,9,FALSE))*$F324*(VLOOKUP($Q324,'Workforce distribution'!$C$8:$AD$30,AJ$7,FALSE)),IF($Q324="n/a",(IF($P324=AJ$6,$X324*$F324,0)),$X324*$F324*(VLOOKUP($Q324,'Workforce distribution'!$C$8:$AD$30,AJ$7,FALSE)))),0)</f>
        <v>0</v>
      </c>
      <c r="AK324" s="30">
        <f>_xlfn.IFNA(IF($O324="days",$Y324*(VLOOKUP($K324,'Bed parameters'!$A$9:$I$12,9,FALSE))*$F324*(VLOOKUP($Q324,'Workforce distribution'!$C$8:$AD$30,AK$7,FALSE)),IF($Q324="n/a",(IF($P324=AK$6,$X324*$F324,0)),$X324*$F324*(VLOOKUP($Q324,'Workforce distribution'!$C$8:$AD$30,AK$7,FALSE)))),0)</f>
        <v>0</v>
      </c>
      <c r="AL324" s="30">
        <f>_xlfn.IFNA(IF($O324="days",$Y324*(VLOOKUP($K324,'Bed parameters'!$A$9:$I$12,9,FALSE))*$F324*(VLOOKUP($Q324,'Workforce distribution'!$C$8:$AD$30,AL$7,FALSE)),IF($Q324="n/a",(IF($P324=AL$6,$X324*$F324,0)),$X324*$F324*(VLOOKUP($Q324,'Workforce distribution'!$C$8:$AD$30,AL$7,FALSE)))),0)</f>
        <v>0</v>
      </c>
      <c r="AM324" s="30">
        <f>_xlfn.IFNA(IF($O324="days",$Y324*(VLOOKUP($K324,'Bed parameters'!$A$9:$I$12,9,FALSE))*$F324*(VLOOKUP($Q324,'Workforce distribution'!$C$8:$AD$30,AM$7,FALSE)),IF($Q324="n/a",(IF($P324=AM$6,$X324*$F324,0)),$X324*$F324*(VLOOKUP($Q324,'Workforce distribution'!$C$8:$AD$30,AM$7,FALSE)))),0)</f>
        <v>0</v>
      </c>
      <c r="AN324" s="30">
        <f>_xlfn.IFNA(IF($O324="days",$Y324*(VLOOKUP($K324,'Bed parameters'!$A$9:$I$12,9,FALSE))*$F324*(VLOOKUP($Q324,'Workforce distribution'!$C$8:$AD$30,AN$7,FALSE)),IF($Q324="n/a",(IF($P324=AN$6,$X324*$F324,0)),$X324*$F324*(VLOOKUP($Q324,'Workforce distribution'!$C$8:$AD$30,AN$7,FALSE)))),0)</f>
        <v>0</v>
      </c>
      <c r="AO324" s="30">
        <f>_xlfn.IFNA(IF($O324="days",$Y324*(VLOOKUP($K324,'Bed parameters'!$A$9:$I$12,9,FALSE))*$F324*(VLOOKUP($Q324,'Workforce distribution'!$C$8:$AD$30,AO$7,FALSE)),IF($Q324="n/a",(IF($P324=AO$6,$X324*$F324,0)),$X324*$F324*(VLOOKUP($Q324,'Workforce distribution'!$C$8:$AD$30,AO$7,FALSE)))),0)</f>
        <v>0</v>
      </c>
      <c r="AP324" s="30">
        <f>_xlfn.IFNA(IF($O324="days",$Y324*(VLOOKUP($K324,'Bed parameters'!$A$9:$I$12,9,FALSE))*$F324*(VLOOKUP($Q324,'Workforce distribution'!$C$8:$AD$30,AP$7,FALSE)),IF($Q324="n/a",(IF($P324=AP$6,$X324*$F324,0)),$X324*$F324*(VLOOKUP($Q324,'Workforce distribution'!$C$8:$AD$30,AP$7,FALSE)))),0)</f>
        <v>0</v>
      </c>
      <c r="AQ324" s="30">
        <f>_xlfn.IFNA(IF($O324="days",$Y324*(VLOOKUP($K324,'Bed parameters'!$A$9:$I$12,9,FALSE))*$F324*(VLOOKUP($Q324,'Workforce distribution'!$C$8:$AD$30,AQ$7,FALSE)),IF($Q324="n/a",(IF($P324=AQ$6,$X324*$F324,0)),$X324*$F324*(VLOOKUP($Q324,'Workforce distribution'!$C$8:$AD$30,AQ$7,FALSE)))),0)</f>
        <v>0</v>
      </c>
      <c r="AR324" s="30">
        <f>_xlfn.IFNA(IF($O324="days",$Y324*(VLOOKUP($K324,'Bed parameters'!$A$9:$I$12,9,FALSE))*$F324*(VLOOKUP($Q324,'Workforce distribution'!$C$8:$AD$30,AR$7,FALSE)),IF($Q324="n/a",(IF($P324=AR$6,$X324*$F324,0)),$X324*$F324*(VLOOKUP($Q324,'Workforce distribution'!$C$8:$AD$30,AR$7,FALSE)))),0)</f>
        <v>0</v>
      </c>
      <c r="AS324" s="30">
        <f>_xlfn.IFNA(IF($O324="days",$Y324*(VLOOKUP($K324,'Bed parameters'!$A$9:$I$12,9,FALSE))*$F324*(VLOOKUP($Q324,'Workforce distribution'!$C$8:$AD$30,AS$7,FALSE)),IF($Q324="n/a",(IF($P324=AS$6,$X324*$F324,0)),$X324*$F324*(VLOOKUP($Q324,'Workforce distribution'!$C$8:$AD$30,AS$7,FALSE)))),0)</f>
        <v>0</v>
      </c>
      <c r="AT324" s="30">
        <f>_xlfn.IFNA(IF($O324="days",$Y324*(VLOOKUP($K324,'Bed parameters'!$A$9:$I$12,9,FALSE))*$F324*(VLOOKUP($Q324,'Workforce distribution'!$C$8:$AD$30,AT$7,FALSE)),IF($Q324="n/a",(IF($P324=AT$6,$X324*$F324,0)),$X324*$F324*(VLOOKUP($Q324,'Workforce distribution'!$C$8:$AD$30,AT$7,FALSE)))),0)</f>
        <v>0</v>
      </c>
      <c r="AU324" s="30">
        <f>_xlfn.IFNA(IF($O324="days",$Y324*(VLOOKUP($K324,'Bed parameters'!$A$9:$I$12,9,FALSE))*$F324*(VLOOKUP($Q324,'Workforce distribution'!$C$8:$AD$30,AU$7,FALSE)),IF($Q324="n/a",(IF($P324=AU$6,$X324*$F324,0)),$X324*$F324*(VLOOKUP($Q324,'Workforce distribution'!$C$8:$AD$30,AU$7,FALSE)))),0)</f>
        <v>0</v>
      </c>
      <c r="AV324" s="30">
        <f>_xlfn.IFNA(IF($O324="days",$Y324*(VLOOKUP($K324,'Bed parameters'!$A$9:$I$12,9,FALSE))*$F324*(VLOOKUP($Q324,'Workforce distribution'!$C$8:$AD$30,AV$7,FALSE)),IF($Q324="n/a",(IF($P324=AV$6,$X324*$F324,0)),$X324*$F324*(VLOOKUP($Q324,'Workforce distribution'!$C$8:$AD$30,AV$7,FALSE)))),0)</f>
        <v>0</v>
      </c>
      <c r="AW324" s="30">
        <f>_xlfn.IFNA(IF($O324="days",$Y324*(VLOOKUP($K324,'Bed parameters'!$A$9:$I$12,9,FALSE))*$F324*(VLOOKUP($Q324,'Workforce distribution'!$C$8:$AD$30,AW$7,FALSE)),IF($Q324="n/a",(IF($P324=AW$6,$X324*$F324,0)),$X324*$F324*(VLOOKUP($Q324,'Workforce distribution'!$C$8:$AD$30,AW$7,FALSE)))),0)</f>
        <v>0</v>
      </c>
      <c r="AX324" s="30">
        <f>_xlfn.IFNA(IF($O324="days",$Y324*(VLOOKUP($K324,'Bed parameters'!$A$9:$I$12,9,FALSE))*$F324*(VLOOKUP($Q324,'Workforce distribution'!$C$8:$AD$30,AX$7,FALSE)),IF($Q324="n/a",(IF($P324=AX$6,$X324*$F324,0)),$X324*$F324*(VLOOKUP($Q324,'Workforce distribution'!$C$8:$AD$30,AX$7,FALSE)))),0)</f>
        <v>0</v>
      </c>
      <c r="AY324" s="30">
        <f>_xlfn.IFNA(IF($O324="days",$Y324*(VLOOKUP($K324,'Bed parameters'!$A$9:$I$12,9,FALSE))*$F324*(VLOOKUP($Q324,'Workforce distribution'!$C$8:$AD$30,AY$7,FALSE)),IF($Q324="n/a",(IF($P324=AY$6,$X324*$F324,0)),$X324*$F324*(VLOOKUP($Q324,'Workforce distribution'!$C$8:$AD$30,AY$7,FALSE)))),0)</f>
        <v>0</v>
      </c>
      <c r="AZ324" s="30">
        <f>_xlfn.IFNA(IF($O324="days",$Y324*(VLOOKUP($K324,'Bed parameters'!$A$9:$I$12,9,FALSE))*$F324*(VLOOKUP($Q324,'Workforce distribution'!$C$8:$AD$30,AZ$7,FALSE)),IF($Q324="n/a",(IF($P324=AZ$6,$X324*$F324,0)),$X324*$F324*(VLOOKUP($Q324,'Workforce distribution'!$C$8:$AD$30,AZ$7,FALSE)))),0)</f>
        <v>0</v>
      </c>
      <c r="BA324" s="30">
        <f>_xlfn.IFNA(IF($O324="days",$Y324*(VLOOKUP($K324,'Bed parameters'!$A$9:$I$12,9,FALSE))*$F324*(VLOOKUP($Q324,'Workforce distribution'!$C$8:$AD$30,BA$7,FALSE)),IF($Q324="n/a",(IF($P324=BA$6,$X324*$F324,0)),$X324*$F324*(VLOOKUP($Q324,'Workforce distribution'!$C$8:$AD$30,BA$7,FALSE)))),0)</f>
        <v>0</v>
      </c>
      <c r="BB324" s="30">
        <f>_xlfn.IFNA(IF($O324="days",$Y324*(VLOOKUP($K324,'Bed parameters'!$A$9:$I$12,9,FALSE))*$F324*(VLOOKUP($Q324,'Workforce distribution'!$C$8:$AD$30,BB$7,FALSE)),IF($Q324="n/a",(IF($P324=BB$6,$X324*$F324,0)),$X324*$F324*(VLOOKUP($Q324,'Workforce distribution'!$C$8:$AD$30,BB$7,FALSE)))),0)</f>
        <v>0</v>
      </c>
      <c r="BC324" s="149">
        <f t="shared" si="41"/>
        <v>0</v>
      </c>
      <c r="BD324" s="288">
        <f>IF($Q324="n/a",(IF('Workforce hours'!D$30=0,0,(AB324/'Workforce hours'!D$30))),(IF(VLOOKUP($Q324,'Workforce hours'!$C$8:$AD$30,BD$7,FALSE)=0,0,(AB324/(VLOOKUP($Q324,'Workforce hours'!$C$8:$AD$30,BD$7,FALSE))))))</f>
        <v>0</v>
      </c>
      <c r="BE324" s="288">
        <f>IF($Q324="n/a",(IF('Workforce hours'!E$30=0,0,(AC324/'Workforce hours'!E$30))),(IF(VLOOKUP($Q324,'Workforce hours'!$C$8:$AD$30,BE$7,FALSE)=0,0,(AC324/(VLOOKUP($Q324,'Workforce hours'!$C$8:$AD$30,BE$7,FALSE))))))</f>
        <v>0</v>
      </c>
      <c r="BF324" s="288">
        <f>IF($Q324="n/a",(IF('Workforce hours'!F$30=0,0,(AD324/'Workforce hours'!F$30))),(IF(VLOOKUP($Q324,'Workforce hours'!$C$8:$AD$30,BF$7,FALSE)=0,0,(AD324/(VLOOKUP($Q324,'Workforce hours'!$C$8:$AD$30,BF$7,FALSE))))))</f>
        <v>0</v>
      </c>
      <c r="BG324" s="288">
        <f>IF($Q324="n/a",(IF('Workforce hours'!G$30=0,0,(AE324/'Workforce hours'!G$30))),(IF(VLOOKUP($Q324,'Workforce hours'!$C$8:$AD$30,BG$7,FALSE)=0,0,(AE324/(VLOOKUP($Q324,'Workforce hours'!$C$8:$AD$30,BG$7,FALSE))))))</f>
        <v>0</v>
      </c>
      <c r="BH324" s="288">
        <f>IF($Q324="n/a",(IF('Workforce hours'!H$30=0,0,(AF324/'Workforce hours'!H$30))),(IF(VLOOKUP($Q324,'Workforce hours'!$C$8:$AD$30,BH$7,FALSE)=0,0,(AF324/(VLOOKUP($Q324,'Workforce hours'!$C$8:$AD$30,BH$7,FALSE))))))</f>
        <v>0</v>
      </c>
      <c r="BI324" s="288">
        <f>IF($Q324="n/a",(IF('Workforce hours'!I$30=0,0,(AG324/'Workforce hours'!I$30))),(IF(VLOOKUP($Q324,'Workforce hours'!$C$8:$AD$30,BI$7,FALSE)=0,0,(AG324/(VLOOKUP($Q324,'Workforce hours'!$C$8:$AD$30,BI$7,FALSE))))))</f>
        <v>0</v>
      </c>
      <c r="BJ324" s="288">
        <f>IF($Q324="n/a",(IF('Workforce hours'!J$30=0,0,(AH324/'Workforce hours'!J$30))),(IF(VLOOKUP($Q324,'Workforce hours'!$C$8:$AD$30,BJ$7,FALSE)=0,0,(AH324/(VLOOKUP($Q324,'Workforce hours'!$C$8:$AD$30,BJ$7,FALSE))))))</f>
        <v>0</v>
      </c>
      <c r="BK324" s="288">
        <f>IF($Q324="n/a",(IF('Workforce hours'!K$30=0,0,(AI324/'Workforce hours'!K$30))),(IF(VLOOKUP($Q324,'Workforce hours'!$C$8:$AD$30,BK$7,FALSE)=0,0,(AI324/(VLOOKUP($Q324,'Workforce hours'!$C$8:$AD$30,BK$7,FALSE))))))</f>
        <v>0</v>
      </c>
      <c r="BL324" s="288">
        <f>IF($Q324="n/a",(IF('Workforce hours'!L$30=0,0,(AJ324/'Workforce hours'!L$30))),(IF(VLOOKUP($Q324,'Workforce hours'!$C$8:$AD$30,BL$7,FALSE)=0,0,(AJ324/(VLOOKUP($Q324,'Workforce hours'!$C$8:$AD$30,BL$7,FALSE))))))</f>
        <v>0</v>
      </c>
      <c r="BM324" s="288">
        <f>IF($Q324="n/a",(IF('Workforce hours'!M$30=0,0,(AK324/'Workforce hours'!M$30))),(IF(VLOOKUP($Q324,'Workforce hours'!$C$8:$AD$30,BM$7,FALSE)=0,0,(AK324/(VLOOKUP($Q324,'Workforce hours'!$C$8:$AD$30,BM$7,FALSE))))))</f>
        <v>0</v>
      </c>
      <c r="BN324" s="288">
        <f>IF($Q324="n/a",(IF('Workforce hours'!N$30=0,0,(AL324/'Workforce hours'!N$30))),(IF(VLOOKUP($Q324,'Workforce hours'!$C$8:$AD$30,BN$7,FALSE)=0,0,(AL324/(VLOOKUP($Q324,'Workforce hours'!$C$8:$AD$30,BN$7,FALSE))))))</f>
        <v>0</v>
      </c>
      <c r="BO324" s="288">
        <f>IF($Q324="n/a",(IF('Workforce hours'!O$30=0,0,(AM324/'Workforce hours'!O$30))),(IF(VLOOKUP($Q324,'Workforce hours'!$C$8:$AD$30,BO$7,FALSE)=0,0,(AM324/(VLOOKUP($Q324,'Workforce hours'!$C$8:$AD$30,BO$7,FALSE))))))</f>
        <v>0</v>
      </c>
      <c r="BP324" s="288">
        <f>IF($Q324="n/a",(IF('Workforce hours'!P$30=0,0,(AN324/'Workforce hours'!P$30))),(IF(VLOOKUP($Q324,'Workforce hours'!$C$8:$AD$30,BP$7,FALSE)=0,0,(AN324/(VLOOKUP($Q324,'Workforce hours'!$C$8:$AD$30,BP$7,FALSE))))))</f>
        <v>0</v>
      </c>
      <c r="BQ324" s="288">
        <f>IF($Q324="n/a",(IF('Workforce hours'!Q$30=0,0,(AO324/'Workforce hours'!Q$30))),(IF(VLOOKUP($Q324,'Workforce hours'!$C$8:$AD$30,BQ$7,FALSE)=0,0,(AO324/(VLOOKUP($Q324,'Workforce hours'!$C$8:$AD$30,BQ$7,FALSE))))))</f>
        <v>0</v>
      </c>
      <c r="BR324" s="288">
        <f>IF($Q324="n/a",(IF('Workforce hours'!R$30=0,0,(AP324/'Workforce hours'!R$30))),(IF(VLOOKUP($Q324,'Workforce hours'!$C$8:$AD$30,BR$7,FALSE)=0,0,(AP324/(VLOOKUP($Q324,'Workforce hours'!$C$8:$AD$30,BR$7,FALSE))))))</f>
        <v>0</v>
      </c>
      <c r="BS324" s="288">
        <f>IF($Q324="n/a",(IF('Workforce hours'!S$30=0,0,(AQ324/'Workforce hours'!S$30))),(IF(VLOOKUP($Q324,'Workforce hours'!$C$8:$AD$30,BS$7,FALSE)=0,0,(AQ324/(VLOOKUP($Q324,'Workforce hours'!$C$8:$AD$30,BS$7,FALSE))))))</f>
        <v>0</v>
      </c>
      <c r="BT324" s="288">
        <f>IF($Q324="n/a",(IF('Workforce hours'!T$30=0,0,(AR324/'Workforce hours'!T$30))),(IF(VLOOKUP($Q324,'Workforce hours'!$C$8:$AD$30,BT$7,FALSE)=0,0,(AR324/(VLOOKUP($Q324,'Workforce hours'!$C$8:$AD$30,BT$7,FALSE))))))</f>
        <v>0</v>
      </c>
      <c r="BU324" s="288">
        <f>IF($Q324="n/a",(IF('Workforce hours'!U$30=0,0,(AS324/'Workforce hours'!U$30))),(IF(VLOOKUP($Q324,'Workforce hours'!$C$8:$AD$30,BU$7,FALSE)=0,0,(AS324/(VLOOKUP($Q324,'Workforce hours'!$C$8:$AD$30,BU$7,FALSE))))))</f>
        <v>0</v>
      </c>
      <c r="BV324" s="288">
        <f>IF($Q324="n/a",(IF('Workforce hours'!V$30=0,0,(AT324/'Workforce hours'!V$30))),(IF(VLOOKUP($Q324,'Workforce hours'!$C$8:$AD$30,BV$7,FALSE)=0,0,(AT324/(VLOOKUP($Q324,'Workforce hours'!$C$8:$AD$30,BV$7,FALSE))))))</f>
        <v>0</v>
      </c>
      <c r="BW324" s="288">
        <f>IF($Q324="n/a",(IF('Workforce hours'!W$30=0,0,(AU324/'Workforce hours'!W$30))),(IF(VLOOKUP($Q324,'Workforce hours'!$C$8:$AD$30,BW$7,FALSE)=0,0,(AU324/(VLOOKUP($Q324,'Workforce hours'!$C$8:$AD$30,BW$7,FALSE))))))</f>
        <v>0</v>
      </c>
      <c r="BX324" s="288">
        <f>IF($Q324="n/a",(IF('Workforce hours'!X$30=0,0,(AV324/'Workforce hours'!X$30))),(IF(VLOOKUP($Q324,'Workforce hours'!$C$8:$AD$30,BX$7,FALSE)=0,0,(AV324/(VLOOKUP($Q324,'Workforce hours'!$C$8:$AD$30,BX$7,FALSE))))))</f>
        <v>0</v>
      </c>
      <c r="BY324" s="288">
        <f>IF($Q324="n/a",(IF('Workforce hours'!Y$30=0,0,(AW324/'Workforce hours'!Y$30))),(IF(VLOOKUP($Q324,'Workforce hours'!$C$8:$AD$30,BY$7,FALSE)=0,0,(AW324/(VLOOKUP($Q324,'Workforce hours'!$C$8:$AD$30,BY$7,FALSE))))))</f>
        <v>0</v>
      </c>
      <c r="BZ324" s="288">
        <f>IF($Q324="n/a",(IF('Workforce hours'!Z$30=0,0,(AX324/'Workforce hours'!Z$30))),(IF(VLOOKUP($Q324,'Workforce hours'!$C$8:$AD$30,BZ$7,FALSE)=0,0,(AX324/(VLOOKUP($Q324,'Workforce hours'!$C$8:$AD$30,BZ$7,FALSE))))))</f>
        <v>0</v>
      </c>
      <c r="CA324" s="288">
        <f>IF($Q324="n/a",(IF('Workforce hours'!AA$30=0,0,(AY324/'Workforce hours'!AA$30))),(IF(VLOOKUP($Q324,'Workforce hours'!$C$8:$AD$30,CA$7,FALSE)=0,0,(AY324/(VLOOKUP($Q324,'Workforce hours'!$C$8:$AD$30,CA$7,FALSE))))))</f>
        <v>0</v>
      </c>
      <c r="CB324" s="288">
        <f>IF($Q324="n/a",(IF('Workforce hours'!AB$30=0,0,(AZ324/'Workforce hours'!AB$30))),(IF(VLOOKUP($Q324,'Workforce hours'!$C$8:$AD$30,CB$7,FALSE)=0,0,(AZ324/(VLOOKUP($Q324,'Workforce hours'!$C$8:$AD$30,CB$7,FALSE))))))</f>
        <v>0</v>
      </c>
      <c r="CC324" s="288">
        <f>IF($Q324="n/a",(IF('Workforce hours'!AC$30=0,0,(BA324/'Workforce hours'!AC$30))),(IF(VLOOKUP($Q324,'Workforce hours'!$C$8:$AD$30,CC$7,FALSE)=0,0,(BA324/(VLOOKUP($Q324,'Workforce hours'!$C$8:$AD$30,CC$7,FALSE))))))</f>
        <v>0</v>
      </c>
      <c r="CD324" s="288">
        <f>IF($Q324="n/a",(IF('Workforce hours'!AD$30=0,0,(BB324/'Workforce hours'!AD$30))),(IF(VLOOKUP($Q324,'Workforce hours'!$C$8:$AD$30,CD$7,FALSE)=0,0,(BB324/(VLOOKUP($Q324,'Workforce hours'!$C$8:$AD$30,CD$7,FALSE))))))</f>
        <v>0</v>
      </c>
      <c r="CE324" s="289">
        <f t="shared" si="42"/>
        <v>0</v>
      </c>
      <c r="CF324" s="290">
        <f>BD324*'Workforce costs'!B$9*(1+'Workforce costs'!B$10)*(1+'Workforce costs'!B$11)</f>
        <v>0</v>
      </c>
      <c r="CG324" s="290">
        <f>BE324*'Workforce costs'!C$9*(1+'Workforce costs'!C$10)*(1+'Workforce costs'!C$11)</f>
        <v>0</v>
      </c>
      <c r="CH324" s="290">
        <f>BF324*'Workforce costs'!D$9*(1+'Workforce costs'!D$10)*(1+'Workforce costs'!D$11)</f>
        <v>0</v>
      </c>
      <c r="CI324" s="290">
        <f>BG324*'Workforce costs'!E$9*(1+'Workforce costs'!E$10)*(1+'Workforce costs'!E$11)</f>
        <v>0</v>
      </c>
      <c r="CJ324" s="290">
        <f>BH324*'Workforce costs'!F$9*(1+'Workforce costs'!F$10)*(1+'Workforce costs'!F$11)</f>
        <v>0</v>
      </c>
      <c r="CK324" s="290">
        <f>BI324*'Workforce costs'!G$9*(1+'Workforce costs'!G$10)*(1+'Workforce costs'!G$11)</f>
        <v>0</v>
      </c>
      <c r="CL324" s="290">
        <f>BJ324*'Workforce costs'!H$9*(1+'Workforce costs'!H$10)*(1+'Workforce costs'!H$11)</f>
        <v>0</v>
      </c>
      <c r="CM324" s="290">
        <f>BK324*'Workforce costs'!I$9*(1+'Workforce costs'!I$10)*(1+'Workforce costs'!I$11)</f>
        <v>0</v>
      </c>
      <c r="CN324" s="290">
        <f>BL324*'Workforce costs'!J$9*(1+'Workforce costs'!J$10)*(1+'Workforce costs'!J$11)</f>
        <v>0</v>
      </c>
      <c r="CO324" s="290">
        <f>BM324*'Workforce costs'!K$9*(1+'Workforce costs'!K$10)*(1+'Workforce costs'!K$11)</f>
        <v>0</v>
      </c>
      <c r="CP324" s="290">
        <f>BN324*'Workforce costs'!L$9*(1+'Workforce costs'!L$10)*(1+'Workforce costs'!L$11)</f>
        <v>0</v>
      </c>
      <c r="CQ324" s="290">
        <f>BO324*'Workforce costs'!M$9*(1+'Workforce costs'!M$10)*(1+'Workforce costs'!M$11)</f>
        <v>0</v>
      </c>
      <c r="CR324" s="290">
        <f>BP324*'Workforce costs'!N$9*(1+'Workforce costs'!N$10)*(1+'Workforce costs'!N$11)</f>
        <v>0</v>
      </c>
      <c r="CS324" s="290">
        <f>BQ324*'Workforce costs'!O$9*(1+'Workforce costs'!O$10)*(1+'Workforce costs'!O$11)</f>
        <v>0</v>
      </c>
      <c r="CT324" s="290">
        <f>BR324*'Workforce costs'!P$9*(1+'Workforce costs'!P$10)*(1+'Workforce costs'!P$11)</f>
        <v>0</v>
      </c>
      <c r="CU324" s="290">
        <f>BS324*'Workforce costs'!Q$9*(1+'Workforce costs'!Q$10)*(1+'Workforce costs'!Q$11)</f>
        <v>0</v>
      </c>
      <c r="CV324" s="290">
        <f>BT324*'Workforce costs'!R$9*(1+'Workforce costs'!R$10)*(1+'Workforce costs'!R$11)</f>
        <v>0</v>
      </c>
      <c r="CW324" s="290">
        <f>BU324*'Workforce costs'!S$9*(1+'Workforce costs'!S$10)*(1+'Workforce costs'!S$11)</f>
        <v>0</v>
      </c>
      <c r="CX324" s="290">
        <f>BV324*'Workforce costs'!T$9*(1+'Workforce costs'!T$10)*(1+'Workforce costs'!T$11)</f>
        <v>0</v>
      </c>
      <c r="CY324" s="290">
        <f>BW324*'Workforce costs'!U$9*(1+'Workforce costs'!U$10)*(1+'Workforce costs'!U$11)</f>
        <v>0</v>
      </c>
      <c r="CZ324" s="290">
        <f>BX324*'Workforce costs'!V$9*(1+'Workforce costs'!V$10)*(1+'Workforce costs'!V$11)</f>
        <v>0</v>
      </c>
      <c r="DA324" s="290">
        <f>BY324*'Workforce costs'!W$9*(1+'Workforce costs'!W$10)*(1+'Workforce costs'!W$11)</f>
        <v>0</v>
      </c>
      <c r="DB324" s="290">
        <f>BZ324*'Workforce costs'!X$9*(1+'Workforce costs'!X$10)*(1+'Workforce costs'!X$11)</f>
        <v>0</v>
      </c>
      <c r="DC324" s="290">
        <f>CA324*'Workforce costs'!Y$9*(1+'Workforce costs'!Y$10)*(1+'Workforce costs'!Y$11)</f>
        <v>0</v>
      </c>
      <c r="DD324" s="290">
        <f>CB324*'Workforce costs'!Z$9*(1+'Workforce costs'!Z$10)*(1+'Workforce costs'!Z$11)</f>
        <v>0</v>
      </c>
      <c r="DE324" s="290">
        <f>CC324*'Workforce costs'!AA$9*(1+'Workforce costs'!AA$10)*(1+'Workforce costs'!AA$11)</f>
        <v>0</v>
      </c>
      <c r="DF324" s="290">
        <f>CD324*'Workforce costs'!AB$9*(1+'Workforce costs'!AB$10)*(1+'Workforce costs'!AB$11)</f>
        <v>0</v>
      </c>
    </row>
    <row r="325" spans="1:110" x14ac:dyDescent="0.3">
      <c r="A325" s="2" t="str">
        <f>Outputs!$A$4</f>
        <v>Australia</v>
      </c>
      <c r="B325" s="2" t="str">
        <f t="shared" si="35"/>
        <v>Australia 65+</v>
      </c>
      <c r="C325" s="30">
        <f>VLOOKUP($B325,Populations!$D$15:$H$1920,3,FALSE)</f>
        <v>4559374</v>
      </c>
      <c r="D325" s="255">
        <f>IF(OR($H325="General pop",$H325="Schools",$H325="Workplace",$H325="Skills Training",$H325="Digital Supports"),1,VLOOKUP($B325,Populations!$D$15:$H$1920,5,FALSE))</f>
        <v>1</v>
      </c>
      <c r="E325" s="88">
        <f>VLOOKUP(I325,Epidemiology!$C$10:$H$47,6,FALSE)</f>
        <v>90</v>
      </c>
      <c r="F325" s="102">
        <f>'Care profiles'!R326</f>
        <v>1</v>
      </c>
      <c r="G325" s="15" t="str">
        <f>'Care profiles'!A326</f>
        <v>65+</v>
      </c>
      <c r="H325" s="15" t="str">
        <f>'Care profiles'!B326</f>
        <v>Attempts</v>
      </c>
      <c r="I325" s="15" t="str">
        <f>'Care profiles'!C326</f>
        <v>Attempts_65+yrs</v>
      </c>
      <c r="J325" s="15" t="str">
        <f>'Care profiles'!D326</f>
        <v>Care profile</v>
      </c>
      <c r="K325" s="15" t="str">
        <f>'Care profiles'!E326</f>
        <v>Co-Response Teams</v>
      </c>
      <c r="L325" s="104">
        <f>'Care profiles'!F326</f>
        <v>0.25</v>
      </c>
      <c r="M325" s="15">
        <f>'Care profiles'!G326</f>
        <v>1</v>
      </c>
      <c r="N325" s="15">
        <f>'Care profiles'!H326</f>
        <v>120</v>
      </c>
      <c r="O325" s="15" t="str">
        <f>'Care profiles'!I326</f>
        <v>min</v>
      </c>
      <c r="P325" s="15" t="str">
        <f>'Care profiles'!J326</f>
        <v>Team</v>
      </c>
      <c r="Q325" s="15" t="str">
        <f>'Care profiles'!K326</f>
        <v>Co-Response Team</v>
      </c>
      <c r="R325" s="15" t="str">
        <f>'Care profiles'!M326</f>
        <v>N</v>
      </c>
      <c r="S325" s="15" t="str">
        <f>'Care profiles'!O326</f>
        <v>Y</v>
      </c>
      <c r="T325" s="15" t="str">
        <f>'Care profiles'!Q326</f>
        <v>N</v>
      </c>
      <c r="U325" s="30">
        <f t="shared" si="36"/>
        <v>4103.4366</v>
      </c>
      <c r="V325" s="30">
        <f t="shared" si="37"/>
        <v>1025.85915</v>
      </c>
      <c r="W325" s="30">
        <f>IF(M325="n/a",0,IF(O325="days",V325*M325*(1+(VLOOKUP(K325,'Bed parameters'!$A$9:$G$12,7,FALSE))),V325*M325))</f>
        <v>1025.85915</v>
      </c>
      <c r="X325" s="30">
        <f t="shared" si="38"/>
        <v>2051.7183</v>
      </c>
      <c r="Y325" s="30">
        <f t="shared" si="39"/>
        <v>0</v>
      </c>
      <c r="Z325" s="113">
        <f>_xlfn.IFNA(Y325/((VLOOKUP(K325,'Bed parameters'!$A$9:$G$12,3,FALSE))*(VLOOKUP(K325,'Bed parameters'!$A$9:$G$12,5,FALSE))),0)</f>
        <v>0</v>
      </c>
      <c r="AA325" s="30">
        <f t="shared" si="40"/>
        <v>2051.7183</v>
      </c>
      <c r="AB325" s="30">
        <f>_xlfn.IFNA(IF($O325="days",$Y325*(VLOOKUP($K325,'Bed parameters'!$A$9:$I$12,9,FALSE))*$F325*(VLOOKUP($Q325,'Workforce distribution'!$C$8:$AD$30,AB$7,FALSE)),IF($Q325="n/a",(IF($P325=AB$6,$X325*$F325,0)),$X325*$F325*(VLOOKUP($Q325,'Workforce distribution'!$C$8:$AD$30,AB$7,FALSE)))),0)</f>
        <v>0</v>
      </c>
      <c r="AC325" s="30">
        <f>_xlfn.IFNA(IF($O325="days",$Y325*(VLOOKUP($K325,'Bed parameters'!$A$9:$I$12,9,FALSE))*$F325*(VLOOKUP($Q325,'Workforce distribution'!$C$8:$AD$30,AC$7,FALSE)),IF($Q325="n/a",(IF($P325=AC$6,$X325*$F325,0)),$X325*$F325*(VLOOKUP($Q325,'Workforce distribution'!$C$8:$AD$30,AC$7,FALSE)))),0)</f>
        <v>0</v>
      </c>
      <c r="AD325" s="30">
        <f>_xlfn.IFNA(IF($O325="days",$Y325*(VLOOKUP($K325,'Bed parameters'!$A$9:$I$12,9,FALSE))*$F325*(VLOOKUP($Q325,'Workforce distribution'!$C$8:$AD$30,AD$7,FALSE)),IF($Q325="n/a",(IF($P325=AD$6,$X325*$F325,0)),$X325*$F325*(VLOOKUP($Q325,'Workforce distribution'!$C$8:$AD$30,AD$7,FALSE)))),0)</f>
        <v>0</v>
      </c>
      <c r="AE325" s="30">
        <f>_xlfn.IFNA(IF($O325="days",$Y325*(VLOOKUP($K325,'Bed parameters'!$A$9:$I$12,9,FALSE))*$F325*(VLOOKUP($Q325,'Workforce distribution'!$C$8:$AD$30,AE$7,FALSE)),IF($Q325="n/a",(IF($P325=AE$6,$X325*$F325,0)),$X325*$F325*(VLOOKUP($Q325,'Workforce distribution'!$C$8:$AD$30,AE$7,FALSE)))),0)</f>
        <v>1025.85915</v>
      </c>
      <c r="AF325" s="30">
        <f>_xlfn.IFNA(IF($O325="days",$Y325*(VLOOKUP($K325,'Bed parameters'!$A$9:$I$12,9,FALSE))*$F325*(VLOOKUP($Q325,'Workforce distribution'!$C$8:$AD$30,AF$7,FALSE)),IF($Q325="n/a",(IF($P325=AF$6,$X325*$F325,0)),$X325*$F325*(VLOOKUP($Q325,'Workforce distribution'!$C$8:$AD$30,AF$7,FALSE)))),0)</f>
        <v>0</v>
      </c>
      <c r="AG325" s="30">
        <f>_xlfn.IFNA(IF($O325="days",$Y325*(VLOOKUP($K325,'Bed parameters'!$A$9:$I$12,9,FALSE))*$F325*(VLOOKUP($Q325,'Workforce distribution'!$C$8:$AD$30,AG$7,FALSE)),IF($Q325="n/a",(IF($P325=AG$6,$X325*$F325,0)),$X325*$F325*(VLOOKUP($Q325,'Workforce distribution'!$C$8:$AD$30,AG$7,FALSE)))),0)</f>
        <v>0</v>
      </c>
      <c r="AH325" s="30">
        <f>_xlfn.IFNA(IF($O325="days",$Y325*(VLOOKUP($K325,'Bed parameters'!$A$9:$I$12,9,FALSE))*$F325*(VLOOKUP($Q325,'Workforce distribution'!$C$8:$AD$30,AH$7,FALSE)),IF($Q325="n/a",(IF($P325=AH$6,$X325*$F325,0)),$X325*$F325*(VLOOKUP($Q325,'Workforce distribution'!$C$8:$AD$30,AH$7,FALSE)))),0)</f>
        <v>0</v>
      </c>
      <c r="AI325" s="30">
        <f>_xlfn.IFNA(IF($O325="days",$Y325*(VLOOKUP($K325,'Bed parameters'!$A$9:$I$12,9,FALSE))*$F325*(VLOOKUP($Q325,'Workforce distribution'!$C$8:$AD$30,AI$7,FALSE)),IF($Q325="n/a",(IF($P325=AI$6,$X325*$F325,0)),$X325*$F325*(VLOOKUP($Q325,'Workforce distribution'!$C$8:$AD$30,AI$7,FALSE)))),0)</f>
        <v>0</v>
      </c>
      <c r="AJ325" s="30">
        <f>_xlfn.IFNA(IF($O325="days",$Y325*(VLOOKUP($K325,'Bed parameters'!$A$9:$I$12,9,FALSE))*$F325*(VLOOKUP($Q325,'Workforce distribution'!$C$8:$AD$30,AJ$7,FALSE)),IF($Q325="n/a",(IF($P325=AJ$6,$X325*$F325,0)),$X325*$F325*(VLOOKUP($Q325,'Workforce distribution'!$C$8:$AD$30,AJ$7,FALSE)))),0)</f>
        <v>0</v>
      </c>
      <c r="AK325" s="30">
        <f>_xlfn.IFNA(IF($O325="days",$Y325*(VLOOKUP($K325,'Bed parameters'!$A$9:$I$12,9,FALSE))*$F325*(VLOOKUP($Q325,'Workforce distribution'!$C$8:$AD$30,AK$7,FALSE)),IF($Q325="n/a",(IF($P325=AK$6,$X325*$F325,0)),$X325*$F325*(VLOOKUP($Q325,'Workforce distribution'!$C$8:$AD$30,AK$7,FALSE)))),0)</f>
        <v>0</v>
      </c>
      <c r="AL325" s="30">
        <f>_xlfn.IFNA(IF($O325="days",$Y325*(VLOOKUP($K325,'Bed parameters'!$A$9:$I$12,9,FALSE))*$F325*(VLOOKUP($Q325,'Workforce distribution'!$C$8:$AD$30,AL$7,FALSE)),IF($Q325="n/a",(IF($P325=AL$6,$X325*$F325,0)),$X325*$F325*(VLOOKUP($Q325,'Workforce distribution'!$C$8:$AD$30,AL$7,FALSE)))),0)</f>
        <v>0</v>
      </c>
      <c r="AM325" s="30">
        <f>_xlfn.IFNA(IF($O325="days",$Y325*(VLOOKUP($K325,'Bed parameters'!$A$9:$I$12,9,FALSE))*$F325*(VLOOKUP($Q325,'Workforce distribution'!$C$8:$AD$30,AM$7,FALSE)),IF($Q325="n/a",(IF($P325=AM$6,$X325*$F325,0)),$X325*$F325*(VLOOKUP($Q325,'Workforce distribution'!$C$8:$AD$30,AM$7,FALSE)))),0)</f>
        <v>0</v>
      </c>
      <c r="AN325" s="30">
        <f>_xlfn.IFNA(IF($O325="days",$Y325*(VLOOKUP($K325,'Bed parameters'!$A$9:$I$12,9,FALSE))*$F325*(VLOOKUP($Q325,'Workforce distribution'!$C$8:$AD$30,AN$7,FALSE)),IF($Q325="n/a",(IF($P325=AN$6,$X325*$F325,0)),$X325*$F325*(VLOOKUP($Q325,'Workforce distribution'!$C$8:$AD$30,AN$7,FALSE)))),0)</f>
        <v>0</v>
      </c>
      <c r="AO325" s="30">
        <f>_xlfn.IFNA(IF($O325="days",$Y325*(VLOOKUP($K325,'Bed parameters'!$A$9:$I$12,9,FALSE))*$F325*(VLOOKUP($Q325,'Workforce distribution'!$C$8:$AD$30,AO$7,FALSE)),IF($Q325="n/a",(IF($P325=AO$6,$X325*$F325,0)),$X325*$F325*(VLOOKUP($Q325,'Workforce distribution'!$C$8:$AD$30,AO$7,FALSE)))),0)</f>
        <v>0</v>
      </c>
      <c r="AP325" s="30">
        <f>_xlfn.IFNA(IF($O325="days",$Y325*(VLOOKUP($K325,'Bed parameters'!$A$9:$I$12,9,FALSE))*$F325*(VLOOKUP($Q325,'Workforce distribution'!$C$8:$AD$30,AP$7,FALSE)),IF($Q325="n/a",(IF($P325=AP$6,$X325*$F325,0)),$X325*$F325*(VLOOKUP($Q325,'Workforce distribution'!$C$8:$AD$30,AP$7,FALSE)))),0)</f>
        <v>0</v>
      </c>
      <c r="AQ325" s="30">
        <f>_xlfn.IFNA(IF($O325="days",$Y325*(VLOOKUP($K325,'Bed parameters'!$A$9:$I$12,9,FALSE))*$F325*(VLOOKUP($Q325,'Workforce distribution'!$C$8:$AD$30,AQ$7,FALSE)),IF($Q325="n/a",(IF($P325=AQ$6,$X325*$F325,0)),$X325*$F325*(VLOOKUP($Q325,'Workforce distribution'!$C$8:$AD$30,AQ$7,FALSE)))),0)</f>
        <v>0</v>
      </c>
      <c r="AR325" s="30">
        <f>_xlfn.IFNA(IF($O325="days",$Y325*(VLOOKUP($K325,'Bed parameters'!$A$9:$I$12,9,FALSE))*$F325*(VLOOKUP($Q325,'Workforce distribution'!$C$8:$AD$30,AR$7,FALSE)),IF($Q325="n/a",(IF($P325=AR$6,$X325*$F325,0)),$X325*$F325*(VLOOKUP($Q325,'Workforce distribution'!$C$8:$AD$30,AR$7,FALSE)))),0)</f>
        <v>0</v>
      </c>
      <c r="AS325" s="30">
        <f>_xlfn.IFNA(IF($O325="days",$Y325*(VLOOKUP($K325,'Bed parameters'!$A$9:$I$12,9,FALSE))*$F325*(VLOOKUP($Q325,'Workforce distribution'!$C$8:$AD$30,AS$7,FALSE)),IF($Q325="n/a",(IF($P325=AS$6,$X325*$F325,0)),$X325*$F325*(VLOOKUP($Q325,'Workforce distribution'!$C$8:$AD$30,AS$7,FALSE)))),0)</f>
        <v>1025.85915</v>
      </c>
      <c r="AT325" s="30">
        <f>_xlfn.IFNA(IF($O325="days",$Y325*(VLOOKUP($K325,'Bed parameters'!$A$9:$I$12,9,FALSE))*$F325*(VLOOKUP($Q325,'Workforce distribution'!$C$8:$AD$30,AT$7,FALSE)),IF($Q325="n/a",(IF($P325=AT$6,$X325*$F325,0)),$X325*$F325*(VLOOKUP($Q325,'Workforce distribution'!$C$8:$AD$30,AT$7,FALSE)))),0)</f>
        <v>0</v>
      </c>
      <c r="AU325" s="30">
        <f>_xlfn.IFNA(IF($O325="days",$Y325*(VLOOKUP($K325,'Bed parameters'!$A$9:$I$12,9,FALSE))*$F325*(VLOOKUP($Q325,'Workforce distribution'!$C$8:$AD$30,AU$7,FALSE)),IF($Q325="n/a",(IF($P325=AU$6,$X325*$F325,0)),$X325*$F325*(VLOOKUP($Q325,'Workforce distribution'!$C$8:$AD$30,AU$7,FALSE)))),0)</f>
        <v>0</v>
      </c>
      <c r="AV325" s="30">
        <f>_xlfn.IFNA(IF($O325="days",$Y325*(VLOOKUP($K325,'Bed parameters'!$A$9:$I$12,9,FALSE))*$F325*(VLOOKUP($Q325,'Workforce distribution'!$C$8:$AD$30,AV$7,FALSE)),IF($Q325="n/a",(IF($P325=AV$6,$X325*$F325,0)),$X325*$F325*(VLOOKUP($Q325,'Workforce distribution'!$C$8:$AD$30,AV$7,FALSE)))),0)</f>
        <v>0</v>
      </c>
      <c r="AW325" s="30">
        <f>_xlfn.IFNA(IF($O325="days",$Y325*(VLOOKUP($K325,'Bed parameters'!$A$9:$I$12,9,FALSE))*$F325*(VLOOKUP($Q325,'Workforce distribution'!$C$8:$AD$30,AW$7,FALSE)),IF($Q325="n/a",(IF($P325=AW$6,$X325*$F325,0)),$X325*$F325*(VLOOKUP($Q325,'Workforce distribution'!$C$8:$AD$30,AW$7,FALSE)))),0)</f>
        <v>0</v>
      </c>
      <c r="AX325" s="30">
        <f>_xlfn.IFNA(IF($O325="days",$Y325*(VLOOKUP($K325,'Bed parameters'!$A$9:$I$12,9,FALSE))*$F325*(VLOOKUP($Q325,'Workforce distribution'!$C$8:$AD$30,AX$7,FALSE)),IF($Q325="n/a",(IF($P325=AX$6,$X325*$F325,0)),$X325*$F325*(VLOOKUP($Q325,'Workforce distribution'!$C$8:$AD$30,AX$7,FALSE)))),0)</f>
        <v>0</v>
      </c>
      <c r="AY325" s="30">
        <f>_xlfn.IFNA(IF($O325="days",$Y325*(VLOOKUP($K325,'Bed parameters'!$A$9:$I$12,9,FALSE))*$F325*(VLOOKUP($Q325,'Workforce distribution'!$C$8:$AD$30,AY$7,FALSE)),IF($Q325="n/a",(IF($P325=AY$6,$X325*$F325,0)),$X325*$F325*(VLOOKUP($Q325,'Workforce distribution'!$C$8:$AD$30,AY$7,FALSE)))),0)</f>
        <v>0</v>
      </c>
      <c r="AZ325" s="30">
        <f>_xlfn.IFNA(IF($O325="days",$Y325*(VLOOKUP($K325,'Bed parameters'!$A$9:$I$12,9,FALSE))*$F325*(VLOOKUP($Q325,'Workforce distribution'!$C$8:$AD$30,AZ$7,FALSE)),IF($Q325="n/a",(IF($P325=AZ$6,$X325*$F325,0)),$X325*$F325*(VLOOKUP($Q325,'Workforce distribution'!$C$8:$AD$30,AZ$7,FALSE)))),0)</f>
        <v>0</v>
      </c>
      <c r="BA325" s="30">
        <f>_xlfn.IFNA(IF($O325="days",$Y325*(VLOOKUP($K325,'Bed parameters'!$A$9:$I$12,9,FALSE))*$F325*(VLOOKUP($Q325,'Workforce distribution'!$C$8:$AD$30,BA$7,FALSE)),IF($Q325="n/a",(IF($P325=BA$6,$X325*$F325,0)),$X325*$F325*(VLOOKUP($Q325,'Workforce distribution'!$C$8:$AD$30,BA$7,FALSE)))),0)</f>
        <v>0</v>
      </c>
      <c r="BB325" s="30">
        <f>_xlfn.IFNA(IF($O325="days",$Y325*(VLOOKUP($K325,'Bed parameters'!$A$9:$I$12,9,FALSE))*$F325*(VLOOKUP($Q325,'Workforce distribution'!$C$8:$AD$30,BB$7,FALSE)),IF($Q325="n/a",(IF($P325=BB$6,$X325*$F325,0)),$X325*$F325*(VLOOKUP($Q325,'Workforce distribution'!$C$8:$AD$30,BB$7,FALSE)))),0)</f>
        <v>0</v>
      </c>
      <c r="BC325" s="149">
        <f t="shared" si="41"/>
        <v>1.2258815315718783</v>
      </c>
      <c r="BD325" s="288">
        <f>IF($Q325="n/a",(IF('Workforce hours'!D$30=0,0,(AB325/'Workforce hours'!D$30))),(IF(VLOOKUP($Q325,'Workforce hours'!$C$8:$AD$30,BD$7,FALSE)=0,0,(AB325/(VLOOKUP($Q325,'Workforce hours'!$C$8:$AD$30,BD$7,FALSE))))))</f>
        <v>0</v>
      </c>
      <c r="BE325" s="288">
        <f>IF($Q325="n/a",(IF('Workforce hours'!E$30=0,0,(AC325/'Workforce hours'!E$30))),(IF(VLOOKUP($Q325,'Workforce hours'!$C$8:$AD$30,BE$7,FALSE)=0,0,(AC325/(VLOOKUP($Q325,'Workforce hours'!$C$8:$AD$30,BE$7,FALSE))))))</f>
        <v>0</v>
      </c>
      <c r="BF325" s="288">
        <f>IF($Q325="n/a",(IF('Workforce hours'!F$30=0,0,(AD325/'Workforce hours'!F$30))),(IF(VLOOKUP($Q325,'Workforce hours'!$C$8:$AD$30,BF$7,FALSE)=0,0,(AD325/(VLOOKUP($Q325,'Workforce hours'!$C$8:$AD$30,BF$7,FALSE))))))</f>
        <v>0</v>
      </c>
      <c r="BG325" s="288">
        <f>IF($Q325="n/a",(IF('Workforce hours'!G$30=0,0,(AE325/'Workforce hours'!G$30))),(IF(VLOOKUP($Q325,'Workforce hours'!$C$8:$AD$30,BG$7,FALSE)=0,0,(AE325/(VLOOKUP($Q325,'Workforce hours'!$C$8:$AD$30,BG$7,FALSE))))))</f>
        <v>0.5981686005830904</v>
      </c>
      <c r="BH325" s="288">
        <f>IF($Q325="n/a",(IF('Workforce hours'!H$30=0,0,(AF325/'Workforce hours'!H$30))),(IF(VLOOKUP($Q325,'Workforce hours'!$C$8:$AD$30,BH$7,FALSE)=0,0,(AF325/(VLOOKUP($Q325,'Workforce hours'!$C$8:$AD$30,BH$7,FALSE))))))</f>
        <v>0</v>
      </c>
      <c r="BI325" s="288">
        <f>IF($Q325="n/a",(IF('Workforce hours'!I$30=0,0,(AG325/'Workforce hours'!I$30))),(IF(VLOOKUP($Q325,'Workforce hours'!$C$8:$AD$30,BI$7,FALSE)=0,0,(AG325/(VLOOKUP($Q325,'Workforce hours'!$C$8:$AD$30,BI$7,FALSE))))))</f>
        <v>0</v>
      </c>
      <c r="BJ325" s="288">
        <f>IF($Q325="n/a",(IF('Workforce hours'!J$30=0,0,(AH325/'Workforce hours'!J$30))),(IF(VLOOKUP($Q325,'Workforce hours'!$C$8:$AD$30,BJ$7,FALSE)=0,0,(AH325/(VLOOKUP($Q325,'Workforce hours'!$C$8:$AD$30,BJ$7,FALSE))))))</f>
        <v>0</v>
      </c>
      <c r="BK325" s="288">
        <f>IF($Q325="n/a",(IF('Workforce hours'!K$30=0,0,(AI325/'Workforce hours'!K$30))),(IF(VLOOKUP($Q325,'Workforce hours'!$C$8:$AD$30,BK$7,FALSE)=0,0,(AI325/(VLOOKUP($Q325,'Workforce hours'!$C$8:$AD$30,BK$7,FALSE))))))</f>
        <v>0</v>
      </c>
      <c r="BL325" s="288">
        <f>IF($Q325="n/a",(IF('Workforce hours'!L$30=0,0,(AJ325/'Workforce hours'!L$30))),(IF(VLOOKUP($Q325,'Workforce hours'!$C$8:$AD$30,BL$7,FALSE)=0,0,(AJ325/(VLOOKUP($Q325,'Workforce hours'!$C$8:$AD$30,BL$7,FALSE))))))</f>
        <v>0</v>
      </c>
      <c r="BM325" s="288">
        <f>IF($Q325="n/a",(IF('Workforce hours'!M$30=0,0,(AK325/'Workforce hours'!M$30))),(IF(VLOOKUP($Q325,'Workforce hours'!$C$8:$AD$30,BM$7,FALSE)=0,0,(AK325/(VLOOKUP($Q325,'Workforce hours'!$C$8:$AD$30,BM$7,FALSE))))))</f>
        <v>0</v>
      </c>
      <c r="BN325" s="288">
        <f>IF($Q325="n/a",(IF('Workforce hours'!N$30=0,0,(AL325/'Workforce hours'!N$30))),(IF(VLOOKUP($Q325,'Workforce hours'!$C$8:$AD$30,BN$7,FALSE)=0,0,(AL325/(VLOOKUP($Q325,'Workforce hours'!$C$8:$AD$30,BN$7,FALSE))))))</f>
        <v>0</v>
      </c>
      <c r="BO325" s="288">
        <f>IF($Q325="n/a",(IF('Workforce hours'!O$30=0,0,(AM325/'Workforce hours'!O$30))),(IF(VLOOKUP($Q325,'Workforce hours'!$C$8:$AD$30,BO$7,FALSE)=0,0,(AM325/(VLOOKUP($Q325,'Workforce hours'!$C$8:$AD$30,BO$7,FALSE))))))</f>
        <v>0</v>
      </c>
      <c r="BP325" s="288">
        <f>IF($Q325="n/a",(IF('Workforce hours'!P$30=0,0,(AN325/'Workforce hours'!P$30))),(IF(VLOOKUP($Q325,'Workforce hours'!$C$8:$AD$30,BP$7,FALSE)=0,0,(AN325/(VLOOKUP($Q325,'Workforce hours'!$C$8:$AD$30,BP$7,FALSE))))))</f>
        <v>0</v>
      </c>
      <c r="BQ325" s="288">
        <f>IF($Q325="n/a",(IF('Workforce hours'!Q$30=0,0,(AO325/'Workforce hours'!Q$30))),(IF(VLOOKUP($Q325,'Workforce hours'!$C$8:$AD$30,BQ$7,FALSE)=0,0,(AO325/(VLOOKUP($Q325,'Workforce hours'!$C$8:$AD$30,BQ$7,FALSE))))))</f>
        <v>0</v>
      </c>
      <c r="BR325" s="288">
        <f>IF($Q325="n/a",(IF('Workforce hours'!R$30=0,0,(AP325/'Workforce hours'!R$30))),(IF(VLOOKUP($Q325,'Workforce hours'!$C$8:$AD$30,BR$7,FALSE)=0,0,(AP325/(VLOOKUP($Q325,'Workforce hours'!$C$8:$AD$30,BR$7,FALSE))))))</f>
        <v>0</v>
      </c>
      <c r="BS325" s="288">
        <f>IF($Q325="n/a",(IF('Workforce hours'!S$30=0,0,(AQ325/'Workforce hours'!S$30))),(IF(VLOOKUP($Q325,'Workforce hours'!$C$8:$AD$30,BS$7,FALSE)=0,0,(AQ325/(VLOOKUP($Q325,'Workforce hours'!$C$8:$AD$30,BS$7,FALSE))))))</f>
        <v>0</v>
      </c>
      <c r="BT325" s="288">
        <f>IF($Q325="n/a",(IF('Workforce hours'!T$30=0,0,(AR325/'Workforce hours'!T$30))),(IF(VLOOKUP($Q325,'Workforce hours'!$C$8:$AD$30,BT$7,FALSE)=0,0,(AR325/(VLOOKUP($Q325,'Workforce hours'!$C$8:$AD$30,BT$7,FALSE))))))</f>
        <v>0</v>
      </c>
      <c r="BU325" s="288">
        <f>IF($Q325="n/a",(IF('Workforce hours'!U$30=0,0,(AS325/'Workforce hours'!U$30))),(IF(VLOOKUP($Q325,'Workforce hours'!$C$8:$AD$30,BU$7,FALSE)=0,0,(AS325/(VLOOKUP($Q325,'Workforce hours'!$C$8:$AD$30,BU$7,FALSE))))))</f>
        <v>0.62771293098878778</v>
      </c>
      <c r="BV325" s="288">
        <f>IF($Q325="n/a",(IF('Workforce hours'!V$30=0,0,(AT325/'Workforce hours'!V$30))),(IF(VLOOKUP($Q325,'Workforce hours'!$C$8:$AD$30,BV$7,FALSE)=0,0,(AT325/(VLOOKUP($Q325,'Workforce hours'!$C$8:$AD$30,BV$7,FALSE))))))</f>
        <v>0</v>
      </c>
      <c r="BW325" s="288">
        <f>IF($Q325="n/a",(IF('Workforce hours'!W$30=0,0,(AU325/'Workforce hours'!W$30))),(IF(VLOOKUP($Q325,'Workforce hours'!$C$8:$AD$30,BW$7,FALSE)=0,0,(AU325/(VLOOKUP($Q325,'Workforce hours'!$C$8:$AD$30,BW$7,FALSE))))))</f>
        <v>0</v>
      </c>
      <c r="BX325" s="288">
        <f>IF($Q325="n/a",(IF('Workforce hours'!X$30=0,0,(AV325/'Workforce hours'!X$30))),(IF(VLOOKUP($Q325,'Workforce hours'!$C$8:$AD$30,BX$7,FALSE)=0,0,(AV325/(VLOOKUP($Q325,'Workforce hours'!$C$8:$AD$30,BX$7,FALSE))))))</f>
        <v>0</v>
      </c>
      <c r="BY325" s="288">
        <f>IF($Q325="n/a",(IF('Workforce hours'!Y$30=0,0,(AW325/'Workforce hours'!Y$30))),(IF(VLOOKUP($Q325,'Workforce hours'!$C$8:$AD$30,BY$7,FALSE)=0,0,(AW325/(VLOOKUP($Q325,'Workforce hours'!$C$8:$AD$30,BY$7,FALSE))))))</f>
        <v>0</v>
      </c>
      <c r="BZ325" s="288">
        <f>IF($Q325="n/a",(IF('Workforce hours'!Z$30=0,0,(AX325/'Workforce hours'!Z$30))),(IF(VLOOKUP($Q325,'Workforce hours'!$C$8:$AD$30,BZ$7,FALSE)=0,0,(AX325/(VLOOKUP($Q325,'Workforce hours'!$C$8:$AD$30,BZ$7,FALSE))))))</f>
        <v>0</v>
      </c>
      <c r="CA325" s="288">
        <f>IF($Q325="n/a",(IF('Workforce hours'!AA$30=0,0,(AY325/'Workforce hours'!AA$30))),(IF(VLOOKUP($Q325,'Workforce hours'!$C$8:$AD$30,CA$7,FALSE)=0,0,(AY325/(VLOOKUP($Q325,'Workforce hours'!$C$8:$AD$30,CA$7,FALSE))))))</f>
        <v>0</v>
      </c>
      <c r="CB325" s="288">
        <f>IF($Q325="n/a",(IF('Workforce hours'!AB$30=0,0,(AZ325/'Workforce hours'!AB$30))),(IF(VLOOKUP($Q325,'Workforce hours'!$C$8:$AD$30,CB$7,FALSE)=0,0,(AZ325/(VLOOKUP($Q325,'Workforce hours'!$C$8:$AD$30,CB$7,FALSE))))))</f>
        <v>0</v>
      </c>
      <c r="CC325" s="288">
        <f>IF($Q325="n/a",(IF('Workforce hours'!AC$30=0,0,(BA325/'Workforce hours'!AC$30))),(IF(VLOOKUP($Q325,'Workforce hours'!$C$8:$AD$30,CC$7,FALSE)=0,0,(BA325/(VLOOKUP($Q325,'Workforce hours'!$C$8:$AD$30,CC$7,FALSE))))))</f>
        <v>0</v>
      </c>
      <c r="CD325" s="288">
        <f>IF($Q325="n/a",(IF('Workforce hours'!AD$30=0,0,(BB325/'Workforce hours'!AD$30))),(IF(VLOOKUP($Q325,'Workforce hours'!$C$8:$AD$30,CD$7,FALSE)=0,0,(BB325/(VLOOKUP($Q325,'Workforce hours'!$C$8:$AD$30,CD$7,FALSE))))))</f>
        <v>0</v>
      </c>
      <c r="CE325" s="289">
        <f t="shared" si="42"/>
        <v>0</v>
      </c>
      <c r="CF325" s="290">
        <f>BD325*'Workforce costs'!B$9*(1+'Workforce costs'!B$10)*(1+'Workforce costs'!B$11)</f>
        <v>0</v>
      </c>
      <c r="CG325" s="290">
        <f>BE325*'Workforce costs'!C$9*(1+'Workforce costs'!C$10)*(1+'Workforce costs'!C$11)</f>
        <v>0</v>
      </c>
      <c r="CH325" s="290">
        <f>BF325*'Workforce costs'!D$9*(1+'Workforce costs'!D$10)*(1+'Workforce costs'!D$11)</f>
        <v>0</v>
      </c>
      <c r="CI325" s="290">
        <f>BG325*'Workforce costs'!E$9*(1+'Workforce costs'!E$10)*(1+'Workforce costs'!E$11)</f>
        <v>0</v>
      </c>
      <c r="CJ325" s="290">
        <f>BH325*'Workforce costs'!F$9*(1+'Workforce costs'!F$10)*(1+'Workforce costs'!F$11)</f>
        <v>0</v>
      </c>
      <c r="CK325" s="290">
        <f>BI325*'Workforce costs'!G$9*(1+'Workforce costs'!G$10)*(1+'Workforce costs'!G$11)</f>
        <v>0</v>
      </c>
      <c r="CL325" s="290">
        <f>BJ325*'Workforce costs'!H$9*(1+'Workforce costs'!H$10)*(1+'Workforce costs'!H$11)</f>
        <v>0</v>
      </c>
      <c r="CM325" s="290">
        <f>BK325*'Workforce costs'!I$9*(1+'Workforce costs'!I$10)*(1+'Workforce costs'!I$11)</f>
        <v>0</v>
      </c>
      <c r="CN325" s="290">
        <f>BL325*'Workforce costs'!J$9*(1+'Workforce costs'!J$10)*(1+'Workforce costs'!J$11)</f>
        <v>0</v>
      </c>
      <c r="CO325" s="290">
        <f>BM325*'Workforce costs'!K$9*(1+'Workforce costs'!K$10)*(1+'Workforce costs'!K$11)</f>
        <v>0</v>
      </c>
      <c r="CP325" s="290">
        <f>BN325*'Workforce costs'!L$9*(1+'Workforce costs'!L$10)*(1+'Workforce costs'!L$11)</f>
        <v>0</v>
      </c>
      <c r="CQ325" s="290">
        <f>BO325*'Workforce costs'!M$9*(1+'Workforce costs'!M$10)*(1+'Workforce costs'!M$11)</f>
        <v>0</v>
      </c>
      <c r="CR325" s="290">
        <f>BP325*'Workforce costs'!N$9*(1+'Workforce costs'!N$10)*(1+'Workforce costs'!N$11)</f>
        <v>0</v>
      </c>
      <c r="CS325" s="290">
        <f>BQ325*'Workforce costs'!O$9*(1+'Workforce costs'!O$10)*(1+'Workforce costs'!O$11)</f>
        <v>0</v>
      </c>
      <c r="CT325" s="290">
        <f>BR325*'Workforce costs'!P$9*(1+'Workforce costs'!P$10)*(1+'Workforce costs'!P$11)</f>
        <v>0</v>
      </c>
      <c r="CU325" s="290">
        <f>BS325*'Workforce costs'!Q$9*(1+'Workforce costs'!Q$10)*(1+'Workforce costs'!Q$11)</f>
        <v>0</v>
      </c>
      <c r="CV325" s="290">
        <f>BT325*'Workforce costs'!R$9*(1+'Workforce costs'!R$10)*(1+'Workforce costs'!R$11)</f>
        <v>0</v>
      </c>
      <c r="CW325" s="290">
        <f>BU325*'Workforce costs'!S$9*(1+'Workforce costs'!S$10)*(1+'Workforce costs'!S$11)</f>
        <v>0</v>
      </c>
      <c r="CX325" s="290">
        <f>BV325*'Workforce costs'!T$9*(1+'Workforce costs'!T$10)*(1+'Workforce costs'!T$11)</f>
        <v>0</v>
      </c>
      <c r="CY325" s="290">
        <f>BW325*'Workforce costs'!U$9*(1+'Workforce costs'!U$10)*(1+'Workforce costs'!U$11)</f>
        <v>0</v>
      </c>
      <c r="CZ325" s="290">
        <f>BX325*'Workforce costs'!V$9*(1+'Workforce costs'!V$10)*(1+'Workforce costs'!V$11)</f>
        <v>0</v>
      </c>
      <c r="DA325" s="290">
        <f>BY325*'Workforce costs'!W$9*(1+'Workforce costs'!W$10)*(1+'Workforce costs'!W$11)</f>
        <v>0</v>
      </c>
      <c r="DB325" s="290">
        <f>BZ325*'Workforce costs'!X$9*(1+'Workforce costs'!X$10)*(1+'Workforce costs'!X$11)</f>
        <v>0</v>
      </c>
      <c r="DC325" s="290">
        <f>CA325*'Workforce costs'!Y$9*(1+'Workforce costs'!Y$10)*(1+'Workforce costs'!Y$11)</f>
        <v>0</v>
      </c>
      <c r="DD325" s="290">
        <f>CB325*'Workforce costs'!Z$9*(1+'Workforce costs'!Z$10)*(1+'Workforce costs'!Z$11)</f>
        <v>0</v>
      </c>
      <c r="DE325" s="290">
        <f>CC325*'Workforce costs'!AA$9*(1+'Workforce costs'!AA$10)*(1+'Workforce costs'!AA$11)</f>
        <v>0</v>
      </c>
      <c r="DF325" s="290">
        <f>CD325*'Workforce costs'!AB$9*(1+'Workforce costs'!AB$10)*(1+'Workforce costs'!AB$11)</f>
        <v>0</v>
      </c>
    </row>
    <row r="326" spans="1:110" x14ac:dyDescent="0.3">
      <c r="A326" s="2" t="str">
        <f>Outputs!$A$4</f>
        <v>Australia</v>
      </c>
      <c r="B326" s="2" t="str">
        <f t="shared" si="35"/>
        <v>Australia 65+</v>
      </c>
      <c r="C326" s="30">
        <f>VLOOKUP($B326,Populations!$D$15:$H$1920,3,FALSE)</f>
        <v>4559374</v>
      </c>
      <c r="D326" s="255">
        <f>IF(OR($H326="General pop",$H326="Schools",$H326="Workplace",$H326="Skills Training",$H326="Digital Supports"),1,VLOOKUP($B326,Populations!$D$15:$H$1920,5,FALSE))</f>
        <v>1</v>
      </c>
      <c r="E326" s="88">
        <f>VLOOKUP(I326,Epidemiology!$C$10:$H$47,6,FALSE)</f>
        <v>90</v>
      </c>
      <c r="F326" s="102">
        <f>'Care profiles'!R327</f>
        <v>1</v>
      </c>
      <c r="G326" s="15" t="str">
        <f>'Care profiles'!A327</f>
        <v>65+</v>
      </c>
      <c r="H326" s="15" t="str">
        <f>'Care profiles'!B327</f>
        <v>Attempts</v>
      </c>
      <c r="I326" s="15" t="str">
        <f>'Care profiles'!C327</f>
        <v>Attempts_65+yrs</v>
      </c>
      <c r="J326" s="15" t="str">
        <f>'Care profiles'!D327</f>
        <v>Care profile</v>
      </c>
      <c r="K326" s="15" t="str">
        <f>'Care profiles'!E327</f>
        <v>Consultation Liaison – Emergency Department (Hospital)</v>
      </c>
      <c r="L326" s="104">
        <f>'Care profiles'!F327</f>
        <v>0.24</v>
      </c>
      <c r="M326" s="15">
        <f>'Care profiles'!G327</f>
        <v>1</v>
      </c>
      <c r="N326" s="15">
        <f>'Care profiles'!H327</f>
        <v>45</v>
      </c>
      <c r="O326" s="15" t="str">
        <f>'Care profiles'!I327</f>
        <v>min</v>
      </c>
      <c r="P326" s="15" t="str">
        <f>'Care profiles'!J327</f>
        <v>Team</v>
      </c>
      <c r="Q326" s="15" t="str">
        <f>'Care profiles'!K327</f>
        <v>Consultation Liaison – Emergency Department (Hospital)</v>
      </c>
      <c r="R326" s="15" t="str">
        <f>'Care profiles'!M327</f>
        <v>N</v>
      </c>
      <c r="S326" s="15" t="str">
        <f>'Care profiles'!O327</f>
        <v>Y</v>
      </c>
      <c r="T326" s="15" t="str">
        <f>'Care profiles'!Q327</f>
        <v>N</v>
      </c>
      <c r="U326" s="30">
        <f t="shared" si="36"/>
        <v>4103.4366</v>
      </c>
      <c r="V326" s="30">
        <f t="shared" si="37"/>
        <v>984.82478399999991</v>
      </c>
      <c r="W326" s="30">
        <f>IF(M326="n/a",0,IF(O326="days",V326*M326*(1+(VLOOKUP(K326,'Bed parameters'!$A$9:$G$12,7,FALSE))),V326*M326))</f>
        <v>984.82478399999991</v>
      </c>
      <c r="X326" s="30">
        <f t="shared" si="38"/>
        <v>738.61858799999993</v>
      </c>
      <c r="Y326" s="30">
        <f t="shared" si="39"/>
        <v>0</v>
      </c>
      <c r="Z326" s="113">
        <f>_xlfn.IFNA(Y326/((VLOOKUP(K326,'Bed parameters'!$A$9:$G$12,3,FALSE))*(VLOOKUP(K326,'Bed parameters'!$A$9:$G$12,5,FALSE))),0)</f>
        <v>0</v>
      </c>
      <c r="AA326" s="30">
        <f t="shared" si="40"/>
        <v>738.61858799999993</v>
      </c>
      <c r="AB326" s="30">
        <f>_xlfn.IFNA(IF($O326="days",$Y326*(VLOOKUP($K326,'Bed parameters'!$A$9:$I$12,9,FALSE))*$F326*(VLOOKUP($Q326,'Workforce distribution'!$C$8:$AD$30,AB$7,FALSE)),IF($Q326="n/a",(IF($P326=AB$6,$X326*$F326,0)),$X326*$F326*(VLOOKUP($Q326,'Workforce distribution'!$C$8:$AD$30,AB$7,FALSE)))),0)</f>
        <v>0</v>
      </c>
      <c r="AC326" s="30">
        <f>_xlfn.IFNA(IF($O326="days",$Y326*(VLOOKUP($K326,'Bed parameters'!$A$9:$I$12,9,FALSE))*$F326*(VLOOKUP($Q326,'Workforce distribution'!$C$8:$AD$30,AC$7,FALSE)),IF($Q326="n/a",(IF($P326=AC$6,$X326*$F326,0)),$X326*$F326*(VLOOKUP($Q326,'Workforce distribution'!$C$8:$AD$30,AC$7,FALSE)))),0)</f>
        <v>0</v>
      </c>
      <c r="AD326" s="30">
        <f>_xlfn.IFNA(IF($O326="days",$Y326*(VLOOKUP($K326,'Bed parameters'!$A$9:$I$12,9,FALSE))*$F326*(VLOOKUP($Q326,'Workforce distribution'!$C$8:$AD$30,AD$7,FALSE)),IF($Q326="n/a",(IF($P326=AD$6,$X326*$F326,0)),$X326*$F326*(VLOOKUP($Q326,'Workforce distribution'!$C$8:$AD$30,AD$7,FALSE)))),0)</f>
        <v>0</v>
      </c>
      <c r="AE326" s="30">
        <f>_xlfn.IFNA(IF($O326="days",$Y326*(VLOOKUP($K326,'Bed parameters'!$A$9:$I$12,9,FALSE))*$F326*(VLOOKUP($Q326,'Workforce distribution'!$C$8:$AD$30,AE$7,FALSE)),IF($Q326="n/a",(IF($P326=AE$6,$X326*$F326,0)),$X326*$F326*(VLOOKUP($Q326,'Workforce distribution'!$C$8:$AD$30,AE$7,FALSE)))),0)</f>
        <v>0</v>
      </c>
      <c r="AF326" s="30">
        <f>_xlfn.IFNA(IF($O326="days",$Y326*(VLOOKUP($K326,'Bed parameters'!$A$9:$I$12,9,FALSE))*$F326*(VLOOKUP($Q326,'Workforce distribution'!$C$8:$AD$30,AF$7,FALSE)),IF($Q326="n/a",(IF($P326=AF$6,$X326*$F326,0)),$X326*$F326*(VLOOKUP($Q326,'Workforce distribution'!$C$8:$AD$30,AF$7,FALSE)))),0)</f>
        <v>0</v>
      </c>
      <c r="AG326" s="30">
        <f>_xlfn.IFNA(IF($O326="days",$Y326*(VLOOKUP($K326,'Bed parameters'!$A$9:$I$12,9,FALSE))*$F326*(VLOOKUP($Q326,'Workforce distribution'!$C$8:$AD$30,AG$7,FALSE)),IF($Q326="n/a",(IF($P326=AG$6,$X326*$F326,0)),$X326*$F326*(VLOOKUP($Q326,'Workforce distribution'!$C$8:$AD$30,AG$7,FALSE)))),0)</f>
        <v>0</v>
      </c>
      <c r="AH326" s="30">
        <f>_xlfn.IFNA(IF($O326="days",$Y326*(VLOOKUP($K326,'Bed parameters'!$A$9:$I$12,9,FALSE))*$F326*(VLOOKUP($Q326,'Workforce distribution'!$C$8:$AD$30,AH$7,FALSE)),IF($Q326="n/a",(IF($P326=AH$6,$X326*$F326,0)),$X326*$F326*(VLOOKUP($Q326,'Workforce distribution'!$C$8:$AD$30,AH$7,FALSE)))),0)</f>
        <v>0</v>
      </c>
      <c r="AI326" s="30">
        <f>_xlfn.IFNA(IF($O326="days",$Y326*(VLOOKUP($K326,'Bed parameters'!$A$9:$I$12,9,FALSE))*$F326*(VLOOKUP($Q326,'Workforce distribution'!$C$8:$AD$30,AI$7,FALSE)),IF($Q326="n/a",(IF($P326=AI$6,$X326*$F326,0)),$X326*$F326*(VLOOKUP($Q326,'Workforce distribution'!$C$8:$AD$30,AI$7,FALSE)))),0)</f>
        <v>0</v>
      </c>
      <c r="AJ326" s="30">
        <f>_xlfn.IFNA(IF($O326="days",$Y326*(VLOOKUP($K326,'Bed parameters'!$A$9:$I$12,9,FALSE))*$F326*(VLOOKUP($Q326,'Workforce distribution'!$C$8:$AD$30,AJ$7,FALSE)),IF($Q326="n/a",(IF($P326=AJ$6,$X326*$F326,0)),$X326*$F326*(VLOOKUP($Q326,'Workforce distribution'!$C$8:$AD$30,AJ$7,FALSE)))),0)</f>
        <v>0</v>
      </c>
      <c r="AK326" s="30">
        <f>_xlfn.IFNA(IF($O326="days",$Y326*(VLOOKUP($K326,'Bed parameters'!$A$9:$I$12,9,FALSE))*$F326*(VLOOKUP($Q326,'Workforce distribution'!$C$8:$AD$30,AK$7,FALSE)),IF($Q326="n/a",(IF($P326=AK$6,$X326*$F326,0)),$X326*$F326*(VLOOKUP($Q326,'Workforce distribution'!$C$8:$AD$30,AK$7,FALSE)))),0)</f>
        <v>0</v>
      </c>
      <c r="AL326" s="30">
        <f>_xlfn.IFNA(IF($O326="days",$Y326*(VLOOKUP($K326,'Bed parameters'!$A$9:$I$12,9,FALSE))*$F326*(VLOOKUP($Q326,'Workforce distribution'!$C$8:$AD$30,AL$7,FALSE)),IF($Q326="n/a",(IF($P326=AL$6,$X326*$F326,0)),$X326*$F326*(VLOOKUP($Q326,'Workforce distribution'!$C$8:$AD$30,AL$7,FALSE)))),0)</f>
        <v>69.029774579439248</v>
      </c>
      <c r="AM326" s="30">
        <f>_xlfn.IFNA(IF($O326="days",$Y326*(VLOOKUP($K326,'Bed parameters'!$A$9:$I$12,9,FALSE))*$F326*(VLOOKUP($Q326,'Workforce distribution'!$C$8:$AD$30,AM$7,FALSE)),IF($Q326="n/a",(IF($P326=AM$6,$X326*$F326,0)),$X326*$F326*(VLOOKUP($Q326,'Workforce distribution'!$C$8:$AD$30,AM$7,FALSE)))),0)</f>
        <v>310.63398560747657</v>
      </c>
      <c r="AN326" s="30">
        <f>_xlfn.IFNA(IF($O326="days",$Y326*(VLOOKUP($K326,'Bed parameters'!$A$9:$I$12,9,FALSE))*$F326*(VLOOKUP($Q326,'Workforce distribution'!$C$8:$AD$30,AN$7,FALSE)),IF($Q326="n/a",(IF($P326=AN$6,$X326*$F326,0)),$X326*$F326*(VLOOKUP($Q326,'Workforce distribution'!$C$8:$AD$30,AN$7,FALSE)))),0)</f>
        <v>131.15657170093456</v>
      </c>
      <c r="AO326" s="30">
        <f>_xlfn.IFNA(IF($O326="days",$Y326*(VLOOKUP($K326,'Bed parameters'!$A$9:$I$12,9,FALSE))*$F326*(VLOOKUP($Q326,'Workforce distribution'!$C$8:$AD$30,AO$7,FALSE)),IF($Q326="n/a",(IF($P326=AO$6,$X326*$F326,0)),$X326*$F326*(VLOOKUP($Q326,'Workforce distribution'!$C$8:$AD$30,AO$7,FALSE)))),0)</f>
        <v>0</v>
      </c>
      <c r="AP326" s="30">
        <f>_xlfn.IFNA(IF($O326="days",$Y326*(VLOOKUP($K326,'Bed parameters'!$A$9:$I$12,9,FALSE))*$F326*(VLOOKUP($Q326,'Workforce distribution'!$C$8:$AD$30,AP$7,FALSE)),IF($Q326="n/a",(IF($P326=AP$6,$X326*$F326,0)),$X326*$F326*(VLOOKUP($Q326,'Workforce distribution'!$C$8:$AD$30,AP$7,FALSE)))),0)</f>
        <v>0</v>
      </c>
      <c r="AQ326" s="30">
        <f>_xlfn.IFNA(IF($O326="days",$Y326*(VLOOKUP($K326,'Bed parameters'!$A$9:$I$12,9,FALSE))*$F326*(VLOOKUP($Q326,'Workforce distribution'!$C$8:$AD$30,AQ$7,FALSE)),IF($Q326="n/a",(IF($P326=AQ$6,$X326*$F326,0)),$X326*$F326*(VLOOKUP($Q326,'Workforce distribution'!$C$8:$AD$30,AQ$7,FALSE)))),0)</f>
        <v>0</v>
      </c>
      <c r="AR326" s="30">
        <f>_xlfn.IFNA(IF($O326="days",$Y326*(VLOOKUP($K326,'Bed parameters'!$A$9:$I$12,9,FALSE))*$F326*(VLOOKUP($Q326,'Workforce distribution'!$C$8:$AD$30,AR$7,FALSE)),IF($Q326="n/a",(IF($P326=AR$6,$X326*$F326,0)),$X326*$F326*(VLOOKUP($Q326,'Workforce distribution'!$C$8:$AD$30,AR$7,FALSE)))),0)</f>
        <v>0</v>
      </c>
      <c r="AS326" s="30">
        <f>_xlfn.IFNA(IF($O326="days",$Y326*(VLOOKUP($K326,'Bed parameters'!$A$9:$I$12,9,FALSE))*$F326*(VLOOKUP($Q326,'Workforce distribution'!$C$8:$AD$30,AS$7,FALSE)),IF($Q326="n/a",(IF($P326=AS$6,$X326*$F326,0)),$X326*$F326*(VLOOKUP($Q326,'Workforce distribution'!$C$8:$AD$30,AS$7,FALSE)))),0)</f>
        <v>0</v>
      </c>
      <c r="AT326" s="30">
        <f>_xlfn.IFNA(IF($O326="days",$Y326*(VLOOKUP($K326,'Bed parameters'!$A$9:$I$12,9,FALSE))*$F326*(VLOOKUP($Q326,'Workforce distribution'!$C$8:$AD$30,AT$7,FALSE)),IF($Q326="n/a",(IF($P326=AT$6,$X326*$F326,0)),$X326*$F326*(VLOOKUP($Q326,'Workforce distribution'!$C$8:$AD$30,AT$7,FALSE)))),0)</f>
        <v>0</v>
      </c>
      <c r="AU326" s="30">
        <f>_xlfn.IFNA(IF($O326="days",$Y326*(VLOOKUP($K326,'Bed parameters'!$A$9:$I$12,9,FALSE))*$F326*(VLOOKUP($Q326,'Workforce distribution'!$C$8:$AD$30,AU$7,FALSE)),IF($Q326="n/a",(IF($P326=AU$6,$X326*$F326,0)),$X326*$F326*(VLOOKUP($Q326,'Workforce distribution'!$C$8:$AD$30,AU$7,FALSE)))),0)</f>
        <v>69.029774579439248</v>
      </c>
      <c r="AV326" s="30">
        <f>_xlfn.IFNA(IF($O326="days",$Y326*(VLOOKUP($K326,'Bed parameters'!$A$9:$I$12,9,FALSE))*$F326*(VLOOKUP($Q326,'Workforce distribution'!$C$8:$AD$30,AV$7,FALSE)),IF($Q326="n/a",(IF($P326=AV$6,$X326*$F326,0)),$X326*$F326*(VLOOKUP($Q326,'Workforce distribution'!$C$8:$AD$30,AV$7,FALSE)))),0)</f>
        <v>0</v>
      </c>
      <c r="AW326" s="30">
        <f>_xlfn.IFNA(IF($O326="days",$Y326*(VLOOKUP($K326,'Bed parameters'!$A$9:$I$12,9,FALSE))*$F326*(VLOOKUP($Q326,'Workforce distribution'!$C$8:$AD$30,AW$7,FALSE)),IF($Q326="n/a",(IF($P326=AW$6,$X326*$F326,0)),$X326*$F326*(VLOOKUP($Q326,'Workforce distribution'!$C$8:$AD$30,AW$7,FALSE)))),0)</f>
        <v>158.76848153271024</v>
      </c>
      <c r="AX326" s="30">
        <f>_xlfn.IFNA(IF($O326="days",$Y326*(VLOOKUP($K326,'Bed parameters'!$A$9:$I$12,9,FALSE))*$F326*(VLOOKUP($Q326,'Workforce distribution'!$C$8:$AD$30,AX$7,FALSE)),IF($Q326="n/a",(IF($P326=AX$6,$X326*$F326,0)),$X326*$F326*(VLOOKUP($Q326,'Workforce distribution'!$C$8:$AD$30,AX$7,FALSE)))),0)</f>
        <v>0</v>
      </c>
      <c r="AY326" s="30">
        <f>_xlfn.IFNA(IF($O326="days",$Y326*(VLOOKUP($K326,'Bed parameters'!$A$9:$I$12,9,FALSE))*$F326*(VLOOKUP($Q326,'Workforce distribution'!$C$8:$AD$30,AY$7,FALSE)),IF($Q326="n/a",(IF($P326=AY$6,$X326*$F326,0)),$X326*$F326*(VLOOKUP($Q326,'Workforce distribution'!$C$8:$AD$30,AY$7,FALSE)))),0)</f>
        <v>0</v>
      </c>
      <c r="AZ326" s="30">
        <f>_xlfn.IFNA(IF($O326="days",$Y326*(VLOOKUP($K326,'Bed parameters'!$A$9:$I$12,9,FALSE))*$F326*(VLOOKUP($Q326,'Workforce distribution'!$C$8:$AD$30,AZ$7,FALSE)),IF($Q326="n/a",(IF($P326=AZ$6,$X326*$F326,0)),$X326*$F326*(VLOOKUP($Q326,'Workforce distribution'!$C$8:$AD$30,AZ$7,FALSE)))),0)</f>
        <v>0</v>
      </c>
      <c r="BA326" s="30">
        <f>_xlfn.IFNA(IF($O326="days",$Y326*(VLOOKUP($K326,'Bed parameters'!$A$9:$I$12,9,FALSE))*$F326*(VLOOKUP($Q326,'Workforce distribution'!$C$8:$AD$30,BA$7,FALSE)),IF($Q326="n/a",(IF($P326=BA$6,$X326*$F326,0)),$X326*$F326*(VLOOKUP($Q326,'Workforce distribution'!$C$8:$AD$30,BA$7,FALSE)))),0)</f>
        <v>0</v>
      </c>
      <c r="BB326" s="30">
        <f>_xlfn.IFNA(IF($O326="days",$Y326*(VLOOKUP($K326,'Bed parameters'!$A$9:$I$12,9,FALSE))*$F326*(VLOOKUP($Q326,'Workforce distribution'!$C$8:$AD$30,BB$7,FALSE)),IF($Q326="n/a",(IF($P326=BB$6,$X326*$F326,0)),$X326*$F326*(VLOOKUP($Q326,'Workforce distribution'!$C$8:$AD$30,BB$7,FALSE)))),0)</f>
        <v>0</v>
      </c>
      <c r="BC326" s="149">
        <f t="shared" si="41"/>
        <v>0.47792291722408498</v>
      </c>
      <c r="BD326" s="288">
        <f>IF($Q326="n/a",(IF('Workforce hours'!D$30=0,0,(AB326/'Workforce hours'!D$30))),(IF(VLOOKUP($Q326,'Workforce hours'!$C$8:$AD$30,BD$7,FALSE)=0,0,(AB326/(VLOOKUP($Q326,'Workforce hours'!$C$8:$AD$30,BD$7,FALSE))))))</f>
        <v>0</v>
      </c>
      <c r="BE326" s="288">
        <f>IF($Q326="n/a",(IF('Workforce hours'!E$30=0,0,(AC326/'Workforce hours'!E$30))),(IF(VLOOKUP($Q326,'Workforce hours'!$C$8:$AD$30,BE$7,FALSE)=0,0,(AC326/(VLOOKUP($Q326,'Workforce hours'!$C$8:$AD$30,BE$7,FALSE))))))</f>
        <v>0</v>
      </c>
      <c r="BF326" s="288">
        <f>IF($Q326="n/a",(IF('Workforce hours'!F$30=0,0,(AD326/'Workforce hours'!F$30))),(IF(VLOOKUP($Q326,'Workforce hours'!$C$8:$AD$30,BF$7,FALSE)=0,0,(AD326/(VLOOKUP($Q326,'Workforce hours'!$C$8:$AD$30,BF$7,FALSE))))))</f>
        <v>0</v>
      </c>
      <c r="BG326" s="288">
        <f>IF($Q326="n/a",(IF('Workforce hours'!G$30=0,0,(AE326/'Workforce hours'!G$30))),(IF(VLOOKUP($Q326,'Workforce hours'!$C$8:$AD$30,BG$7,FALSE)=0,0,(AE326/(VLOOKUP($Q326,'Workforce hours'!$C$8:$AD$30,BG$7,FALSE))))))</f>
        <v>0</v>
      </c>
      <c r="BH326" s="288">
        <f>IF($Q326="n/a",(IF('Workforce hours'!H$30=0,0,(AF326/'Workforce hours'!H$30))),(IF(VLOOKUP($Q326,'Workforce hours'!$C$8:$AD$30,BH$7,FALSE)=0,0,(AF326/(VLOOKUP($Q326,'Workforce hours'!$C$8:$AD$30,BH$7,FALSE))))))</f>
        <v>0</v>
      </c>
      <c r="BI326" s="288">
        <f>IF($Q326="n/a",(IF('Workforce hours'!I$30=0,0,(AG326/'Workforce hours'!I$30))),(IF(VLOOKUP($Q326,'Workforce hours'!$C$8:$AD$30,BI$7,FALSE)=0,0,(AG326/(VLOOKUP($Q326,'Workforce hours'!$C$8:$AD$30,BI$7,FALSE))))))</f>
        <v>0</v>
      </c>
      <c r="BJ326" s="288">
        <f>IF($Q326="n/a",(IF('Workforce hours'!J$30=0,0,(AH326/'Workforce hours'!J$30))),(IF(VLOOKUP($Q326,'Workforce hours'!$C$8:$AD$30,BJ$7,FALSE)=0,0,(AH326/(VLOOKUP($Q326,'Workforce hours'!$C$8:$AD$30,BJ$7,FALSE))))))</f>
        <v>0</v>
      </c>
      <c r="BK326" s="288">
        <f>IF($Q326="n/a",(IF('Workforce hours'!K$30=0,0,(AI326/'Workforce hours'!K$30))),(IF(VLOOKUP($Q326,'Workforce hours'!$C$8:$AD$30,BK$7,FALSE)=0,0,(AI326/(VLOOKUP($Q326,'Workforce hours'!$C$8:$AD$30,BK$7,FALSE))))))</f>
        <v>0</v>
      </c>
      <c r="BL326" s="288">
        <f>IF($Q326="n/a",(IF('Workforce hours'!L$30=0,0,(AJ326/'Workforce hours'!L$30))),(IF(VLOOKUP($Q326,'Workforce hours'!$C$8:$AD$30,BL$7,FALSE)=0,0,(AJ326/(VLOOKUP($Q326,'Workforce hours'!$C$8:$AD$30,BL$7,FALSE))))))</f>
        <v>0</v>
      </c>
      <c r="BM326" s="288">
        <f>IF($Q326="n/a",(IF('Workforce hours'!M$30=0,0,(AK326/'Workforce hours'!M$30))),(IF(VLOOKUP($Q326,'Workforce hours'!$C$8:$AD$30,BM$7,FALSE)=0,0,(AK326/(VLOOKUP($Q326,'Workforce hours'!$C$8:$AD$30,BM$7,FALSE))))))</f>
        <v>0</v>
      </c>
      <c r="BN326" s="288">
        <f>IF($Q326="n/a",(IF('Workforce hours'!N$30=0,0,(AL326/'Workforce hours'!N$30))),(IF(VLOOKUP($Q326,'Workforce hours'!$C$8:$AD$30,BN$7,FALSE)=0,0,(AL326/(VLOOKUP($Q326,'Workforce hours'!$C$8:$AD$30,BN$7,FALSE))))))</f>
        <v>4.2106478372762872E-2</v>
      </c>
      <c r="BO326" s="288">
        <f>IF($Q326="n/a",(IF('Workforce hours'!O$30=0,0,(AM326/'Workforce hours'!O$30))),(IF(VLOOKUP($Q326,'Workforce hours'!$C$8:$AD$30,BO$7,FALSE)=0,0,(AM326/(VLOOKUP($Q326,'Workforce hours'!$C$8:$AD$30,BO$7,FALSE))))))</f>
        <v>0.23034552180949366</v>
      </c>
      <c r="BP326" s="288">
        <f>IF($Q326="n/a",(IF('Workforce hours'!P$30=0,0,(AN326/'Workforce hours'!P$30))),(IF(VLOOKUP($Q326,'Workforce hours'!$C$8:$AD$30,BP$7,FALSE)=0,0,(AN326/(VLOOKUP($Q326,'Workforce hours'!$C$8:$AD$30,BP$7,FALSE))))))</f>
        <v>7.6457678473679264E-2</v>
      </c>
      <c r="BQ326" s="288">
        <f>IF($Q326="n/a",(IF('Workforce hours'!Q$30=0,0,(AO326/'Workforce hours'!Q$30))),(IF(VLOOKUP($Q326,'Workforce hours'!$C$8:$AD$30,BQ$7,FALSE)=0,0,(AO326/(VLOOKUP($Q326,'Workforce hours'!$C$8:$AD$30,BQ$7,FALSE))))))</f>
        <v>0</v>
      </c>
      <c r="BR326" s="288">
        <f>IF($Q326="n/a",(IF('Workforce hours'!R$30=0,0,(AP326/'Workforce hours'!R$30))),(IF(VLOOKUP($Q326,'Workforce hours'!$C$8:$AD$30,BR$7,FALSE)=0,0,(AP326/(VLOOKUP($Q326,'Workforce hours'!$C$8:$AD$30,BR$7,FALSE))))))</f>
        <v>0</v>
      </c>
      <c r="BS326" s="288">
        <f>IF($Q326="n/a",(IF('Workforce hours'!S$30=0,0,(AQ326/'Workforce hours'!S$30))),(IF(VLOOKUP($Q326,'Workforce hours'!$C$8:$AD$30,BS$7,FALSE)=0,0,(AQ326/(VLOOKUP($Q326,'Workforce hours'!$C$8:$AD$30,BS$7,FALSE))))))</f>
        <v>0</v>
      </c>
      <c r="BT326" s="288">
        <f>IF($Q326="n/a",(IF('Workforce hours'!T$30=0,0,(AR326/'Workforce hours'!T$30))),(IF(VLOOKUP($Q326,'Workforce hours'!$C$8:$AD$30,BT$7,FALSE)=0,0,(AR326/(VLOOKUP($Q326,'Workforce hours'!$C$8:$AD$30,BT$7,FALSE))))))</f>
        <v>0</v>
      </c>
      <c r="BU326" s="288">
        <f>IF($Q326="n/a",(IF('Workforce hours'!U$30=0,0,(AS326/'Workforce hours'!U$30))),(IF(VLOOKUP($Q326,'Workforce hours'!$C$8:$AD$30,BU$7,FALSE)=0,0,(AS326/(VLOOKUP($Q326,'Workforce hours'!$C$8:$AD$30,BU$7,FALSE))))))</f>
        <v>0</v>
      </c>
      <c r="BV326" s="288">
        <f>IF($Q326="n/a",(IF('Workforce hours'!V$30=0,0,(AT326/'Workforce hours'!V$30))),(IF(VLOOKUP($Q326,'Workforce hours'!$C$8:$AD$30,BV$7,FALSE)=0,0,(AT326/(VLOOKUP($Q326,'Workforce hours'!$C$8:$AD$30,BV$7,FALSE))))))</f>
        <v>0</v>
      </c>
      <c r="BW326" s="288">
        <f>IF($Q326="n/a",(IF('Workforce hours'!W$30=0,0,(AU326/'Workforce hours'!W$30))),(IF(VLOOKUP($Q326,'Workforce hours'!$C$8:$AD$30,BW$7,FALSE)=0,0,(AU326/(VLOOKUP($Q326,'Workforce hours'!$C$8:$AD$30,BW$7,FALSE))))))</f>
        <v>3.9094920778227023E-2</v>
      </c>
      <c r="BX326" s="288">
        <f>IF($Q326="n/a",(IF('Workforce hours'!X$30=0,0,(AV326/'Workforce hours'!X$30))),(IF(VLOOKUP($Q326,'Workforce hours'!$C$8:$AD$30,BX$7,FALSE)=0,0,(AV326/(VLOOKUP($Q326,'Workforce hours'!$C$8:$AD$30,BX$7,FALSE))))))</f>
        <v>0</v>
      </c>
      <c r="BY326" s="288">
        <f>IF($Q326="n/a",(IF('Workforce hours'!Y$30=0,0,(AW326/'Workforce hours'!Y$30))),(IF(VLOOKUP($Q326,'Workforce hours'!$C$8:$AD$30,BY$7,FALSE)=0,0,(AW326/(VLOOKUP($Q326,'Workforce hours'!$C$8:$AD$30,BY$7,FALSE))))))</f>
        <v>8.9918317789922139E-2</v>
      </c>
      <c r="BZ326" s="288">
        <f>IF($Q326="n/a",(IF('Workforce hours'!Z$30=0,0,(AX326/'Workforce hours'!Z$30))),(IF(VLOOKUP($Q326,'Workforce hours'!$C$8:$AD$30,BZ$7,FALSE)=0,0,(AX326/(VLOOKUP($Q326,'Workforce hours'!$C$8:$AD$30,BZ$7,FALSE))))))</f>
        <v>0</v>
      </c>
      <c r="CA326" s="288">
        <f>IF($Q326="n/a",(IF('Workforce hours'!AA$30=0,0,(AY326/'Workforce hours'!AA$30))),(IF(VLOOKUP($Q326,'Workforce hours'!$C$8:$AD$30,CA$7,FALSE)=0,0,(AY326/(VLOOKUP($Q326,'Workforce hours'!$C$8:$AD$30,CA$7,FALSE))))))</f>
        <v>0</v>
      </c>
      <c r="CB326" s="288">
        <f>IF($Q326="n/a",(IF('Workforce hours'!AB$30=0,0,(AZ326/'Workforce hours'!AB$30))),(IF(VLOOKUP($Q326,'Workforce hours'!$C$8:$AD$30,CB$7,FALSE)=0,0,(AZ326/(VLOOKUP($Q326,'Workforce hours'!$C$8:$AD$30,CB$7,FALSE))))))</f>
        <v>0</v>
      </c>
      <c r="CC326" s="288">
        <f>IF($Q326="n/a",(IF('Workforce hours'!AC$30=0,0,(BA326/'Workforce hours'!AC$30))),(IF(VLOOKUP($Q326,'Workforce hours'!$C$8:$AD$30,CC$7,FALSE)=0,0,(BA326/(VLOOKUP($Q326,'Workforce hours'!$C$8:$AD$30,CC$7,FALSE))))))</f>
        <v>0</v>
      </c>
      <c r="CD326" s="288">
        <f>IF($Q326="n/a",(IF('Workforce hours'!AD$30=0,0,(BB326/'Workforce hours'!AD$30))),(IF(VLOOKUP($Q326,'Workforce hours'!$C$8:$AD$30,CD$7,FALSE)=0,0,(BB326/(VLOOKUP($Q326,'Workforce hours'!$C$8:$AD$30,CD$7,FALSE))))))</f>
        <v>0</v>
      </c>
      <c r="CE326" s="289">
        <f t="shared" si="42"/>
        <v>0</v>
      </c>
      <c r="CF326" s="290">
        <f>BD326*'Workforce costs'!B$9*(1+'Workforce costs'!B$10)*(1+'Workforce costs'!B$11)</f>
        <v>0</v>
      </c>
      <c r="CG326" s="290">
        <f>BE326*'Workforce costs'!C$9*(1+'Workforce costs'!C$10)*(1+'Workforce costs'!C$11)</f>
        <v>0</v>
      </c>
      <c r="CH326" s="290">
        <f>BF326*'Workforce costs'!D$9*(1+'Workforce costs'!D$10)*(1+'Workforce costs'!D$11)</f>
        <v>0</v>
      </c>
      <c r="CI326" s="290">
        <f>BG326*'Workforce costs'!E$9*(1+'Workforce costs'!E$10)*(1+'Workforce costs'!E$11)</f>
        <v>0</v>
      </c>
      <c r="CJ326" s="290">
        <f>BH326*'Workforce costs'!F$9*(1+'Workforce costs'!F$10)*(1+'Workforce costs'!F$11)</f>
        <v>0</v>
      </c>
      <c r="CK326" s="290">
        <f>BI326*'Workforce costs'!G$9*(1+'Workforce costs'!G$10)*(1+'Workforce costs'!G$11)</f>
        <v>0</v>
      </c>
      <c r="CL326" s="290">
        <f>BJ326*'Workforce costs'!H$9*(1+'Workforce costs'!H$10)*(1+'Workforce costs'!H$11)</f>
        <v>0</v>
      </c>
      <c r="CM326" s="290">
        <f>BK326*'Workforce costs'!I$9*(1+'Workforce costs'!I$10)*(1+'Workforce costs'!I$11)</f>
        <v>0</v>
      </c>
      <c r="CN326" s="290">
        <f>BL326*'Workforce costs'!J$9*(1+'Workforce costs'!J$10)*(1+'Workforce costs'!J$11)</f>
        <v>0</v>
      </c>
      <c r="CO326" s="290">
        <f>BM326*'Workforce costs'!K$9*(1+'Workforce costs'!K$10)*(1+'Workforce costs'!K$11)</f>
        <v>0</v>
      </c>
      <c r="CP326" s="290">
        <f>BN326*'Workforce costs'!L$9*(1+'Workforce costs'!L$10)*(1+'Workforce costs'!L$11)</f>
        <v>0</v>
      </c>
      <c r="CQ326" s="290">
        <f>BO326*'Workforce costs'!M$9*(1+'Workforce costs'!M$10)*(1+'Workforce costs'!M$11)</f>
        <v>0</v>
      </c>
      <c r="CR326" s="290">
        <f>BP326*'Workforce costs'!N$9*(1+'Workforce costs'!N$10)*(1+'Workforce costs'!N$11)</f>
        <v>0</v>
      </c>
      <c r="CS326" s="290">
        <f>BQ326*'Workforce costs'!O$9*(1+'Workforce costs'!O$10)*(1+'Workforce costs'!O$11)</f>
        <v>0</v>
      </c>
      <c r="CT326" s="290">
        <f>BR326*'Workforce costs'!P$9*(1+'Workforce costs'!P$10)*(1+'Workforce costs'!P$11)</f>
        <v>0</v>
      </c>
      <c r="CU326" s="290">
        <f>BS326*'Workforce costs'!Q$9*(1+'Workforce costs'!Q$10)*(1+'Workforce costs'!Q$11)</f>
        <v>0</v>
      </c>
      <c r="CV326" s="290">
        <f>BT326*'Workforce costs'!R$9*(1+'Workforce costs'!R$10)*(1+'Workforce costs'!R$11)</f>
        <v>0</v>
      </c>
      <c r="CW326" s="290">
        <f>BU326*'Workforce costs'!S$9*(1+'Workforce costs'!S$10)*(1+'Workforce costs'!S$11)</f>
        <v>0</v>
      </c>
      <c r="CX326" s="290">
        <f>BV326*'Workforce costs'!T$9*(1+'Workforce costs'!T$10)*(1+'Workforce costs'!T$11)</f>
        <v>0</v>
      </c>
      <c r="CY326" s="290">
        <f>BW326*'Workforce costs'!U$9*(1+'Workforce costs'!U$10)*(1+'Workforce costs'!U$11)</f>
        <v>0</v>
      </c>
      <c r="CZ326" s="290">
        <f>BX326*'Workforce costs'!V$9*(1+'Workforce costs'!V$10)*(1+'Workforce costs'!V$11)</f>
        <v>0</v>
      </c>
      <c r="DA326" s="290">
        <f>BY326*'Workforce costs'!W$9*(1+'Workforce costs'!W$10)*(1+'Workforce costs'!W$11)</f>
        <v>0</v>
      </c>
      <c r="DB326" s="290">
        <f>BZ326*'Workforce costs'!X$9*(1+'Workforce costs'!X$10)*(1+'Workforce costs'!X$11)</f>
        <v>0</v>
      </c>
      <c r="DC326" s="290">
        <f>CA326*'Workforce costs'!Y$9*(1+'Workforce costs'!Y$10)*(1+'Workforce costs'!Y$11)</f>
        <v>0</v>
      </c>
      <c r="DD326" s="290">
        <f>CB326*'Workforce costs'!Z$9*(1+'Workforce costs'!Z$10)*(1+'Workforce costs'!Z$11)</f>
        <v>0</v>
      </c>
      <c r="DE326" s="290">
        <f>CC326*'Workforce costs'!AA$9*(1+'Workforce costs'!AA$10)*(1+'Workforce costs'!AA$11)</f>
        <v>0</v>
      </c>
      <c r="DF326" s="290">
        <f>CD326*'Workforce costs'!AB$9*(1+'Workforce costs'!AB$10)*(1+'Workforce costs'!AB$11)</f>
        <v>0</v>
      </c>
    </row>
    <row r="327" spans="1:110" x14ac:dyDescent="0.3">
      <c r="A327" s="2" t="str">
        <f>Outputs!$A$4</f>
        <v>Australia</v>
      </c>
      <c r="B327" s="2" t="str">
        <f t="shared" si="35"/>
        <v>Australia 65+</v>
      </c>
      <c r="C327" s="30">
        <f>VLOOKUP($B327,Populations!$D$15:$H$1920,3,FALSE)</f>
        <v>4559374</v>
      </c>
      <c r="D327" s="255">
        <f>IF(OR($H327="General pop",$H327="Schools",$H327="Workplace",$H327="Skills Training",$H327="Digital Supports"),1,VLOOKUP($B327,Populations!$D$15:$H$1920,5,FALSE))</f>
        <v>1</v>
      </c>
      <c r="E327" s="88">
        <f>VLOOKUP(I327,Epidemiology!$C$10:$H$47,6,FALSE)</f>
        <v>90</v>
      </c>
      <c r="F327" s="102">
        <f>'Care profiles'!R328</f>
        <v>1</v>
      </c>
      <c r="G327" s="15" t="str">
        <f>'Care profiles'!A328</f>
        <v>65+</v>
      </c>
      <c r="H327" s="15" t="str">
        <f>'Care profiles'!B328</f>
        <v>Attempts</v>
      </c>
      <c r="I327" s="15" t="str">
        <f>'Care profiles'!C328</f>
        <v>Attempts_65+yrs</v>
      </c>
      <c r="J327" s="15" t="str">
        <f>'Care profiles'!D328</f>
        <v>Care profile</v>
      </c>
      <c r="K327" s="15" t="str">
        <f>'Care profiles'!E328</f>
        <v>Consultation Liaison – General (Hospital)</v>
      </c>
      <c r="L327" s="104">
        <f>'Care profiles'!F328</f>
        <v>0.2</v>
      </c>
      <c r="M327" s="15">
        <f>'Care profiles'!G328</f>
        <v>1</v>
      </c>
      <c r="N327" s="15">
        <f>'Care profiles'!H328</f>
        <v>45</v>
      </c>
      <c r="O327" s="15" t="str">
        <f>'Care profiles'!I328</f>
        <v>min</v>
      </c>
      <c r="P327" s="15" t="str">
        <f>'Care profiles'!J328</f>
        <v>Team</v>
      </c>
      <c r="Q327" s="15" t="str">
        <f>'Care profiles'!K328</f>
        <v>Consultation Liaison – General (Hospital)</v>
      </c>
      <c r="R327" s="15" t="str">
        <f>'Care profiles'!M328</f>
        <v>N</v>
      </c>
      <c r="S327" s="15" t="str">
        <f>'Care profiles'!O328</f>
        <v>Y</v>
      </c>
      <c r="T327" s="15" t="str">
        <f>'Care profiles'!Q328</f>
        <v>N</v>
      </c>
      <c r="U327" s="30">
        <f t="shared" si="36"/>
        <v>4103.4366</v>
      </c>
      <c r="V327" s="30">
        <f t="shared" si="37"/>
        <v>820.68732</v>
      </c>
      <c r="W327" s="30">
        <f>IF(M327="n/a",0,IF(O327="days",V327*M327*(1+(VLOOKUP(K327,'Bed parameters'!$A$9:$G$12,7,FALSE))),V327*M327))</f>
        <v>820.68732</v>
      </c>
      <c r="X327" s="30">
        <f t="shared" si="38"/>
        <v>615.51549</v>
      </c>
      <c r="Y327" s="30">
        <f t="shared" si="39"/>
        <v>0</v>
      </c>
      <c r="Z327" s="113">
        <f>_xlfn.IFNA(Y327/((VLOOKUP(K327,'Bed parameters'!$A$9:$G$12,3,FALSE))*(VLOOKUP(K327,'Bed parameters'!$A$9:$G$12,5,FALSE))),0)</f>
        <v>0</v>
      </c>
      <c r="AA327" s="30">
        <f t="shared" si="40"/>
        <v>615.51548999999989</v>
      </c>
      <c r="AB327" s="30">
        <f>_xlfn.IFNA(IF($O327="days",$Y327*(VLOOKUP($K327,'Bed parameters'!$A$9:$I$12,9,FALSE))*$F327*(VLOOKUP($Q327,'Workforce distribution'!$C$8:$AD$30,AB$7,FALSE)),IF($Q327="n/a",(IF($P327=AB$6,$X327*$F327,0)),$X327*$F327*(VLOOKUP($Q327,'Workforce distribution'!$C$8:$AD$30,AB$7,FALSE)))),0)</f>
        <v>0</v>
      </c>
      <c r="AC327" s="30">
        <f>_xlfn.IFNA(IF($O327="days",$Y327*(VLOOKUP($K327,'Bed parameters'!$A$9:$I$12,9,FALSE))*$F327*(VLOOKUP($Q327,'Workforce distribution'!$C$8:$AD$30,AC$7,FALSE)),IF($Q327="n/a",(IF($P327=AC$6,$X327*$F327,0)),$X327*$F327*(VLOOKUP($Q327,'Workforce distribution'!$C$8:$AD$30,AC$7,FALSE)))),0)</f>
        <v>0</v>
      </c>
      <c r="AD327" s="30">
        <f>_xlfn.IFNA(IF($O327="days",$Y327*(VLOOKUP($K327,'Bed parameters'!$A$9:$I$12,9,FALSE))*$F327*(VLOOKUP($Q327,'Workforce distribution'!$C$8:$AD$30,AD$7,FALSE)),IF($Q327="n/a",(IF($P327=AD$6,$X327*$F327,0)),$X327*$F327*(VLOOKUP($Q327,'Workforce distribution'!$C$8:$AD$30,AD$7,FALSE)))),0)</f>
        <v>0</v>
      </c>
      <c r="AE327" s="30">
        <f>_xlfn.IFNA(IF($O327="days",$Y327*(VLOOKUP($K327,'Bed parameters'!$A$9:$I$12,9,FALSE))*$F327*(VLOOKUP($Q327,'Workforce distribution'!$C$8:$AD$30,AE$7,FALSE)),IF($Q327="n/a",(IF($P327=AE$6,$X327*$F327,0)),$X327*$F327*(VLOOKUP($Q327,'Workforce distribution'!$C$8:$AD$30,AE$7,FALSE)))),0)</f>
        <v>0</v>
      </c>
      <c r="AF327" s="30">
        <f>_xlfn.IFNA(IF($O327="days",$Y327*(VLOOKUP($K327,'Bed parameters'!$A$9:$I$12,9,FALSE))*$F327*(VLOOKUP($Q327,'Workforce distribution'!$C$8:$AD$30,AF$7,FALSE)),IF($Q327="n/a",(IF($P327=AF$6,$X327*$F327,0)),$X327*$F327*(VLOOKUP($Q327,'Workforce distribution'!$C$8:$AD$30,AF$7,FALSE)))),0)</f>
        <v>0</v>
      </c>
      <c r="AG327" s="30">
        <f>_xlfn.IFNA(IF($O327="days",$Y327*(VLOOKUP($K327,'Bed parameters'!$A$9:$I$12,9,FALSE))*$F327*(VLOOKUP($Q327,'Workforce distribution'!$C$8:$AD$30,AG$7,FALSE)),IF($Q327="n/a",(IF($P327=AG$6,$X327*$F327,0)),$X327*$F327*(VLOOKUP($Q327,'Workforce distribution'!$C$8:$AD$30,AG$7,FALSE)))),0)</f>
        <v>0</v>
      </c>
      <c r="AH327" s="30">
        <f>_xlfn.IFNA(IF($O327="days",$Y327*(VLOOKUP($K327,'Bed parameters'!$A$9:$I$12,9,FALSE))*$F327*(VLOOKUP($Q327,'Workforce distribution'!$C$8:$AD$30,AH$7,FALSE)),IF($Q327="n/a",(IF($P327=AH$6,$X327*$F327,0)),$X327*$F327*(VLOOKUP($Q327,'Workforce distribution'!$C$8:$AD$30,AH$7,FALSE)))),0)</f>
        <v>0</v>
      </c>
      <c r="AI327" s="30">
        <f>_xlfn.IFNA(IF($O327="days",$Y327*(VLOOKUP($K327,'Bed parameters'!$A$9:$I$12,9,FALSE))*$F327*(VLOOKUP($Q327,'Workforce distribution'!$C$8:$AD$30,AI$7,FALSE)),IF($Q327="n/a",(IF($P327=AI$6,$X327*$F327,0)),$X327*$F327*(VLOOKUP($Q327,'Workforce distribution'!$C$8:$AD$30,AI$7,FALSE)))),0)</f>
        <v>0</v>
      </c>
      <c r="AJ327" s="30">
        <f>_xlfn.IFNA(IF($O327="days",$Y327*(VLOOKUP($K327,'Bed parameters'!$A$9:$I$12,9,FALSE))*$F327*(VLOOKUP($Q327,'Workforce distribution'!$C$8:$AD$30,AJ$7,FALSE)),IF($Q327="n/a",(IF($P327=AJ$6,$X327*$F327,0)),$X327*$F327*(VLOOKUP($Q327,'Workforce distribution'!$C$8:$AD$30,AJ$7,FALSE)))),0)</f>
        <v>0</v>
      </c>
      <c r="AK327" s="30">
        <f>_xlfn.IFNA(IF($O327="days",$Y327*(VLOOKUP($K327,'Bed parameters'!$A$9:$I$12,9,FALSE))*$F327*(VLOOKUP($Q327,'Workforce distribution'!$C$8:$AD$30,AK$7,FALSE)),IF($Q327="n/a",(IF($P327=AK$6,$X327*$F327,0)),$X327*$F327*(VLOOKUP($Q327,'Workforce distribution'!$C$8:$AD$30,AK$7,FALSE)))),0)</f>
        <v>0</v>
      </c>
      <c r="AL327" s="30">
        <f>_xlfn.IFNA(IF($O327="days",$Y327*(VLOOKUP($K327,'Bed parameters'!$A$9:$I$12,9,FALSE))*$F327*(VLOOKUP($Q327,'Workforce distribution'!$C$8:$AD$30,AL$7,FALSE)),IF($Q327="n/a",(IF($P327=AL$6,$X327*$F327,0)),$X327*$F327*(VLOOKUP($Q327,'Workforce distribution'!$C$8:$AD$30,AL$7,FALSE)))),0)</f>
        <v>59.184181730769225</v>
      </c>
      <c r="AM327" s="30">
        <f>_xlfn.IFNA(IF($O327="days",$Y327*(VLOOKUP($K327,'Bed parameters'!$A$9:$I$12,9,FALSE))*$F327*(VLOOKUP($Q327,'Workforce distribution'!$C$8:$AD$30,AM$7,FALSE)),IF($Q327="n/a",(IF($P327=AM$6,$X327*$F327,0)),$X327*$F327*(VLOOKUP($Q327,'Workforce distribution'!$C$8:$AD$30,AM$7,FALSE)))),0)</f>
        <v>242.6551450961538</v>
      </c>
      <c r="AN327" s="30">
        <f>_xlfn.IFNA(IF($O327="days",$Y327*(VLOOKUP($K327,'Bed parameters'!$A$9:$I$12,9,FALSE))*$F327*(VLOOKUP($Q327,'Workforce distribution'!$C$8:$AD$30,AN$7,FALSE)),IF($Q327="n/a",(IF($P327=AN$6,$X327*$F327,0)),$X327*$F327*(VLOOKUP($Q327,'Workforce distribution'!$C$8:$AD$30,AN$7,FALSE)))),0)</f>
        <v>112.44994528846155</v>
      </c>
      <c r="AO327" s="30">
        <f>_xlfn.IFNA(IF($O327="days",$Y327*(VLOOKUP($K327,'Bed parameters'!$A$9:$I$12,9,FALSE))*$F327*(VLOOKUP($Q327,'Workforce distribution'!$C$8:$AD$30,AO$7,FALSE)),IF($Q327="n/a",(IF($P327=AO$6,$X327*$F327,0)),$X327*$F327*(VLOOKUP($Q327,'Workforce distribution'!$C$8:$AD$30,AO$7,FALSE)))),0)</f>
        <v>0</v>
      </c>
      <c r="AP327" s="30">
        <f>_xlfn.IFNA(IF($O327="days",$Y327*(VLOOKUP($K327,'Bed parameters'!$A$9:$I$12,9,FALSE))*$F327*(VLOOKUP($Q327,'Workforce distribution'!$C$8:$AD$30,AP$7,FALSE)),IF($Q327="n/a",(IF($P327=AP$6,$X327*$F327,0)),$X327*$F327*(VLOOKUP($Q327,'Workforce distribution'!$C$8:$AD$30,AP$7,FALSE)))),0)</f>
        <v>0</v>
      </c>
      <c r="AQ327" s="30">
        <f>_xlfn.IFNA(IF($O327="days",$Y327*(VLOOKUP($K327,'Bed parameters'!$A$9:$I$12,9,FALSE))*$F327*(VLOOKUP($Q327,'Workforce distribution'!$C$8:$AD$30,AQ$7,FALSE)),IF($Q327="n/a",(IF($P327=AQ$6,$X327*$F327,0)),$X327*$F327*(VLOOKUP($Q327,'Workforce distribution'!$C$8:$AD$30,AQ$7,FALSE)))),0)</f>
        <v>0</v>
      </c>
      <c r="AR327" s="30">
        <f>_xlfn.IFNA(IF($O327="days",$Y327*(VLOOKUP($K327,'Bed parameters'!$A$9:$I$12,9,FALSE))*$F327*(VLOOKUP($Q327,'Workforce distribution'!$C$8:$AD$30,AR$7,FALSE)),IF($Q327="n/a",(IF($P327=AR$6,$X327*$F327,0)),$X327*$F327*(VLOOKUP($Q327,'Workforce distribution'!$C$8:$AD$30,AR$7,FALSE)))),0)</f>
        <v>0</v>
      </c>
      <c r="AS327" s="30">
        <f>_xlfn.IFNA(IF($O327="days",$Y327*(VLOOKUP($K327,'Bed parameters'!$A$9:$I$12,9,FALSE))*$F327*(VLOOKUP($Q327,'Workforce distribution'!$C$8:$AD$30,AS$7,FALSE)),IF($Q327="n/a",(IF($P327=AS$6,$X327*$F327,0)),$X327*$F327*(VLOOKUP($Q327,'Workforce distribution'!$C$8:$AD$30,AS$7,FALSE)))),0)</f>
        <v>0</v>
      </c>
      <c r="AT327" s="30">
        <f>_xlfn.IFNA(IF($O327="days",$Y327*(VLOOKUP($K327,'Bed parameters'!$A$9:$I$12,9,FALSE))*$F327*(VLOOKUP($Q327,'Workforce distribution'!$C$8:$AD$30,AT$7,FALSE)),IF($Q327="n/a",(IF($P327=AT$6,$X327*$F327,0)),$X327*$F327*(VLOOKUP($Q327,'Workforce distribution'!$C$8:$AD$30,AT$7,FALSE)))),0)</f>
        <v>0</v>
      </c>
      <c r="AU327" s="30">
        <f>_xlfn.IFNA(IF($O327="days",$Y327*(VLOOKUP($K327,'Bed parameters'!$A$9:$I$12,9,FALSE))*$F327*(VLOOKUP($Q327,'Workforce distribution'!$C$8:$AD$30,AU$7,FALSE)),IF($Q327="n/a",(IF($P327=AU$6,$X327*$F327,0)),$X327*$F327*(VLOOKUP($Q327,'Workforce distribution'!$C$8:$AD$30,AU$7,FALSE)))),0)</f>
        <v>59.184181730769225</v>
      </c>
      <c r="AV327" s="30">
        <f>_xlfn.IFNA(IF($O327="days",$Y327*(VLOOKUP($K327,'Bed parameters'!$A$9:$I$12,9,FALSE))*$F327*(VLOOKUP($Q327,'Workforce distribution'!$C$8:$AD$30,AV$7,FALSE)),IF($Q327="n/a",(IF($P327=AV$6,$X327*$F327,0)),$X327*$F327*(VLOOKUP($Q327,'Workforce distribution'!$C$8:$AD$30,AV$7,FALSE)))),0)</f>
        <v>59.184181730769225</v>
      </c>
      <c r="AW327" s="30">
        <f>_xlfn.IFNA(IF($O327="days",$Y327*(VLOOKUP($K327,'Bed parameters'!$A$9:$I$12,9,FALSE))*$F327*(VLOOKUP($Q327,'Workforce distribution'!$C$8:$AD$30,AW$7,FALSE)),IF($Q327="n/a",(IF($P327=AW$6,$X327*$F327,0)),$X327*$F327*(VLOOKUP($Q327,'Workforce distribution'!$C$8:$AD$30,AW$7,FALSE)))),0)</f>
        <v>82.857854423076915</v>
      </c>
      <c r="AX327" s="30">
        <f>_xlfn.IFNA(IF($O327="days",$Y327*(VLOOKUP($K327,'Bed parameters'!$A$9:$I$12,9,FALSE))*$F327*(VLOOKUP($Q327,'Workforce distribution'!$C$8:$AD$30,AX$7,FALSE)),IF($Q327="n/a",(IF($P327=AX$6,$X327*$F327,0)),$X327*$F327*(VLOOKUP($Q327,'Workforce distribution'!$C$8:$AD$30,AX$7,FALSE)))),0)</f>
        <v>0</v>
      </c>
      <c r="AY327" s="30">
        <f>_xlfn.IFNA(IF($O327="days",$Y327*(VLOOKUP($K327,'Bed parameters'!$A$9:$I$12,9,FALSE))*$F327*(VLOOKUP($Q327,'Workforce distribution'!$C$8:$AD$30,AY$7,FALSE)),IF($Q327="n/a",(IF($P327=AY$6,$X327*$F327,0)),$X327*$F327*(VLOOKUP($Q327,'Workforce distribution'!$C$8:$AD$30,AY$7,FALSE)))),0)</f>
        <v>0</v>
      </c>
      <c r="AZ327" s="30">
        <f>_xlfn.IFNA(IF($O327="days",$Y327*(VLOOKUP($K327,'Bed parameters'!$A$9:$I$12,9,FALSE))*$F327*(VLOOKUP($Q327,'Workforce distribution'!$C$8:$AD$30,AZ$7,FALSE)),IF($Q327="n/a",(IF($P327=AZ$6,$X327*$F327,0)),$X327*$F327*(VLOOKUP($Q327,'Workforce distribution'!$C$8:$AD$30,AZ$7,FALSE)))),0)</f>
        <v>0</v>
      </c>
      <c r="BA327" s="30">
        <f>_xlfn.IFNA(IF($O327="days",$Y327*(VLOOKUP($K327,'Bed parameters'!$A$9:$I$12,9,FALSE))*$F327*(VLOOKUP($Q327,'Workforce distribution'!$C$8:$AD$30,BA$7,FALSE)),IF($Q327="n/a",(IF($P327=BA$6,$X327*$F327,0)),$X327*$F327*(VLOOKUP($Q327,'Workforce distribution'!$C$8:$AD$30,BA$7,FALSE)))),0)</f>
        <v>0</v>
      </c>
      <c r="BB327" s="30">
        <f>_xlfn.IFNA(IF($O327="days",$Y327*(VLOOKUP($K327,'Bed parameters'!$A$9:$I$12,9,FALSE))*$F327*(VLOOKUP($Q327,'Workforce distribution'!$C$8:$AD$30,BB$7,FALSE)),IF($Q327="n/a",(IF($P327=BB$6,$X327*$F327,0)),$X327*$F327*(VLOOKUP($Q327,'Workforce distribution'!$C$8:$AD$30,BB$7,FALSE)))),0)</f>
        <v>0</v>
      </c>
      <c r="BC327" s="149">
        <f t="shared" si="41"/>
        <v>0.36256824787711733</v>
      </c>
      <c r="BD327" s="288">
        <f>IF($Q327="n/a",(IF('Workforce hours'!D$30=0,0,(AB327/'Workforce hours'!D$30))),(IF(VLOOKUP($Q327,'Workforce hours'!$C$8:$AD$30,BD$7,FALSE)=0,0,(AB327/(VLOOKUP($Q327,'Workforce hours'!$C$8:$AD$30,BD$7,FALSE))))))</f>
        <v>0</v>
      </c>
      <c r="BE327" s="288">
        <f>IF($Q327="n/a",(IF('Workforce hours'!E$30=0,0,(AC327/'Workforce hours'!E$30))),(IF(VLOOKUP($Q327,'Workforce hours'!$C$8:$AD$30,BE$7,FALSE)=0,0,(AC327/(VLOOKUP($Q327,'Workforce hours'!$C$8:$AD$30,BE$7,FALSE))))))</f>
        <v>0</v>
      </c>
      <c r="BF327" s="288">
        <f>IF($Q327="n/a",(IF('Workforce hours'!F$30=0,0,(AD327/'Workforce hours'!F$30))),(IF(VLOOKUP($Q327,'Workforce hours'!$C$8:$AD$30,BF$7,FALSE)=0,0,(AD327/(VLOOKUP($Q327,'Workforce hours'!$C$8:$AD$30,BF$7,FALSE))))))</f>
        <v>0</v>
      </c>
      <c r="BG327" s="288">
        <f>IF($Q327="n/a",(IF('Workforce hours'!G$30=0,0,(AE327/'Workforce hours'!G$30))),(IF(VLOOKUP($Q327,'Workforce hours'!$C$8:$AD$30,BG$7,FALSE)=0,0,(AE327/(VLOOKUP($Q327,'Workforce hours'!$C$8:$AD$30,BG$7,FALSE))))))</f>
        <v>0</v>
      </c>
      <c r="BH327" s="288">
        <f>IF($Q327="n/a",(IF('Workforce hours'!H$30=0,0,(AF327/'Workforce hours'!H$30))),(IF(VLOOKUP($Q327,'Workforce hours'!$C$8:$AD$30,BH$7,FALSE)=0,0,(AF327/(VLOOKUP($Q327,'Workforce hours'!$C$8:$AD$30,BH$7,FALSE))))))</f>
        <v>0</v>
      </c>
      <c r="BI327" s="288">
        <f>IF($Q327="n/a",(IF('Workforce hours'!I$30=0,0,(AG327/'Workforce hours'!I$30))),(IF(VLOOKUP($Q327,'Workforce hours'!$C$8:$AD$30,BI$7,FALSE)=0,0,(AG327/(VLOOKUP($Q327,'Workforce hours'!$C$8:$AD$30,BI$7,FALSE))))))</f>
        <v>0</v>
      </c>
      <c r="BJ327" s="288">
        <f>IF($Q327="n/a",(IF('Workforce hours'!J$30=0,0,(AH327/'Workforce hours'!J$30))),(IF(VLOOKUP($Q327,'Workforce hours'!$C$8:$AD$30,BJ$7,FALSE)=0,0,(AH327/(VLOOKUP($Q327,'Workforce hours'!$C$8:$AD$30,BJ$7,FALSE))))))</f>
        <v>0</v>
      </c>
      <c r="BK327" s="288">
        <f>IF($Q327="n/a",(IF('Workforce hours'!K$30=0,0,(AI327/'Workforce hours'!K$30))),(IF(VLOOKUP($Q327,'Workforce hours'!$C$8:$AD$30,BK$7,FALSE)=0,0,(AI327/(VLOOKUP($Q327,'Workforce hours'!$C$8:$AD$30,BK$7,FALSE))))))</f>
        <v>0</v>
      </c>
      <c r="BL327" s="288">
        <f>IF($Q327="n/a",(IF('Workforce hours'!L$30=0,0,(AJ327/'Workforce hours'!L$30))),(IF(VLOOKUP($Q327,'Workforce hours'!$C$8:$AD$30,BL$7,FALSE)=0,0,(AJ327/(VLOOKUP($Q327,'Workforce hours'!$C$8:$AD$30,BL$7,FALSE))))))</f>
        <v>0</v>
      </c>
      <c r="BM327" s="288">
        <f>IF($Q327="n/a",(IF('Workforce hours'!M$30=0,0,(AK327/'Workforce hours'!M$30))),(IF(VLOOKUP($Q327,'Workforce hours'!$C$8:$AD$30,BM$7,FALSE)=0,0,(AK327/(VLOOKUP($Q327,'Workforce hours'!$C$8:$AD$30,BM$7,FALSE))))))</f>
        <v>0</v>
      </c>
      <c r="BN327" s="288">
        <f>IF($Q327="n/a",(IF('Workforce hours'!N$30=0,0,(AL327/'Workforce hours'!N$30))),(IF(VLOOKUP($Q327,'Workforce hours'!$C$8:$AD$30,BN$7,FALSE)=0,0,(AL327/(VLOOKUP($Q327,'Workforce hours'!$C$8:$AD$30,BN$7,FALSE))))))</f>
        <v>3.6100906938186114E-2</v>
      </c>
      <c r="BO327" s="288">
        <f>IF($Q327="n/a",(IF('Workforce hours'!O$30=0,0,(AM327/'Workforce hours'!O$30))),(IF(VLOOKUP($Q327,'Workforce hours'!$C$8:$AD$30,BO$7,FALSE)=0,0,(AM327/(VLOOKUP($Q327,'Workforce hours'!$C$8:$AD$30,BO$7,FALSE))))))</f>
        <v>0.14695048376102521</v>
      </c>
      <c r="BP327" s="288">
        <f>IF($Q327="n/a",(IF('Workforce hours'!P$30=0,0,(AN327/'Workforce hours'!P$30))),(IF(VLOOKUP($Q327,'Workforce hours'!$C$8:$AD$30,BP$7,FALSE)=0,0,(AN327/(VLOOKUP($Q327,'Workforce hours'!$C$8:$AD$30,BP$7,FALSE))))))</f>
        <v>6.5552657024708999E-2</v>
      </c>
      <c r="BQ327" s="288">
        <f>IF($Q327="n/a",(IF('Workforce hours'!Q$30=0,0,(AO327/'Workforce hours'!Q$30))),(IF(VLOOKUP($Q327,'Workforce hours'!$C$8:$AD$30,BQ$7,FALSE)=0,0,(AO327/(VLOOKUP($Q327,'Workforce hours'!$C$8:$AD$30,BQ$7,FALSE))))))</f>
        <v>0</v>
      </c>
      <c r="BR327" s="288">
        <f>IF($Q327="n/a",(IF('Workforce hours'!R$30=0,0,(AP327/'Workforce hours'!R$30))),(IF(VLOOKUP($Q327,'Workforce hours'!$C$8:$AD$30,BR$7,FALSE)=0,0,(AP327/(VLOOKUP($Q327,'Workforce hours'!$C$8:$AD$30,BR$7,FALSE))))))</f>
        <v>0</v>
      </c>
      <c r="BS327" s="288">
        <f>IF($Q327="n/a",(IF('Workforce hours'!S$30=0,0,(AQ327/'Workforce hours'!S$30))),(IF(VLOOKUP($Q327,'Workforce hours'!$C$8:$AD$30,BS$7,FALSE)=0,0,(AQ327/(VLOOKUP($Q327,'Workforce hours'!$C$8:$AD$30,BS$7,FALSE))))))</f>
        <v>0</v>
      </c>
      <c r="BT327" s="288">
        <f>IF($Q327="n/a",(IF('Workforce hours'!T$30=0,0,(AR327/'Workforce hours'!T$30))),(IF(VLOOKUP($Q327,'Workforce hours'!$C$8:$AD$30,BT$7,FALSE)=0,0,(AR327/(VLOOKUP($Q327,'Workforce hours'!$C$8:$AD$30,BT$7,FALSE))))))</f>
        <v>0</v>
      </c>
      <c r="BU327" s="288">
        <f>IF($Q327="n/a",(IF('Workforce hours'!U$30=0,0,(AS327/'Workforce hours'!U$30))),(IF(VLOOKUP($Q327,'Workforce hours'!$C$8:$AD$30,BU$7,FALSE)=0,0,(AS327/(VLOOKUP($Q327,'Workforce hours'!$C$8:$AD$30,BU$7,FALSE))))))</f>
        <v>0</v>
      </c>
      <c r="BV327" s="288">
        <f>IF($Q327="n/a",(IF('Workforce hours'!V$30=0,0,(AT327/'Workforce hours'!V$30))),(IF(VLOOKUP($Q327,'Workforce hours'!$C$8:$AD$30,BV$7,FALSE)=0,0,(AT327/(VLOOKUP($Q327,'Workforce hours'!$C$8:$AD$30,BV$7,FALSE))))))</f>
        <v>0</v>
      </c>
      <c r="BW327" s="288">
        <f>IF($Q327="n/a",(IF('Workforce hours'!W$30=0,0,(AU327/'Workforce hours'!W$30))),(IF(VLOOKUP($Q327,'Workforce hours'!$C$8:$AD$30,BW$7,FALSE)=0,0,(AU327/(VLOOKUP($Q327,'Workforce hours'!$C$8:$AD$30,BW$7,FALSE))))))</f>
        <v>3.3518882397999127E-2</v>
      </c>
      <c r="BX327" s="288">
        <f>IF($Q327="n/a",(IF('Workforce hours'!X$30=0,0,(AV327/'Workforce hours'!X$30))),(IF(VLOOKUP($Q327,'Workforce hours'!$C$8:$AD$30,BX$7,FALSE)=0,0,(AV327/(VLOOKUP($Q327,'Workforce hours'!$C$8:$AD$30,BX$7,FALSE))))))</f>
        <v>3.3518882397999127E-2</v>
      </c>
      <c r="BY327" s="288">
        <f>IF($Q327="n/a",(IF('Workforce hours'!Y$30=0,0,(AW327/'Workforce hours'!Y$30))),(IF(VLOOKUP($Q327,'Workforce hours'!$C$8:$AD$30,BY$7,FALSE)=0,0,(AW327/(VLOOKUP($Q327,'Workforce hours'!$C$8:$AD$30,BY$7,FALSE))))))</f>
        <v>4.692643535719878E-2</v>
      </c>
      <c r="BZ327" s="288">
        <f>IF($Q327="n/a",(IF('Workforce hours'!Z$30=0,0,(AX327/'Workforce hours'!Z$30))),(IF(VLOOKUP($Q327,'Workforce hours'!$C$8:$AD$30,BZ$7,FALSE)=0,0,(AX327/(VLOOKUP($Q327,'Workforce hours'!$C$8:$AD$30,BZ$7,FALSE))))))</f>
        <v>0</v>
      </c>
      <c r="CA327" s="288">
        <f>IF($Q327="n/a",(IF('Workforce hours'!AA$30=0,0,(AY327/'Workforce hours'!AA$30))),(IF(VLOOKUP($Q327,'Workforce hours'!$C$8:$AD$30,CA$7,FALSE)=0,0,(AY327/(VLOOKUP($Q327,'Workforce hours'!$C$8:$AD$30,CA$7,FALSE))))))</f>
        <v>0</v>
      </c>
      <c r="CB327" s="288">
        <f>IF($Q327="n/a",(IF('Workforce hours'!AB$30=0,0,(AZ327/'Workforce hours'!AB$30))),(IF(VLOOKUP($Q327,'Workforce hours'!$C$8:$AD$30,CB$7,FALSE)=0,0,(AZ327/(VLOOKUP($Q327,'Workforce hours'!$C$8:$AD$30,CB$7,FALSE))))))</f>
        <v>0</v>
      </c>
      <c r="CC327" s="288">
        <f>IF($Q327="n/a",(IF('Workforce hours'!AC$30=0,0,(BA327/'Workforce hours'!AC$30))),(IF(VLOOKUP($Q327,'Workforce hours'!$C$8:$AD$30,CC$7,FALSE)=0,0,(BA327/(VLOOKUP($Q327,'Workforce hours'!$C$8:$AD$30,CC$7,FALSE))))))</f>
        <v>0</v>
      </c>
      <c r="CD327" s="288">
        <f>IF($Q327="n/a",(IF('Workforce hours'!AD$30=0,0,(BB327/'Workforce hours'!AD$30))),(IF(VLOOKUP($Q327,'Workforce hours'!$C$8:$AD$30,CD$7,FALSE)=0,0,(BB327/(VLOOKUP($Q327,'Workforce hours'!$C$8:$AD$30,CD$7,FALSE))))))</f>
        <v>0</v>
      </c>
      <c r="CE327" s="289">
        <f t="shared" si="42"/>
        <v>0</v>
      </c>
      <c r="CF327" s="290">
        <f>BD327*'Workforce costs'!B$9*(1+'Workforce costs'!B$10)*(1+'Workforce costs'!B$11)</f>
        <v>0</v>
      </c>
      <c r="CG327" s="290">
        <f>BE327*'Workforce costs'!C$9*(1+'Workforce costs'!C$10)*(1+'Workforce costs'!C$11)</f>
        <v>0</v>
      </c>
      <c r="CH327" s="290">
        <f>BF327*'Workforce costs'!D$9*(1+'Workforce costs'!D$10)*(1+'Workforce costs'!D$11)</f>
        <v>0</v>
      </c>
      <c r="CI327" s="290">
        <f>BG327*'Workforce costs'!E$9*(1+'Workforce costs'!E$10)*(1+'Workforce costs'!E$11)</f>
        <v>0</v>
      </c>
      <c r="CJ327" s="290">
        <f>BH327*'Workforce costs'!F$9*(1+'Workforce costs'!F$10)*(1+'Workforce costs'!F$11)</f>
        <v>0</v>
      </c>
      <c r="CK327" s="290">
        <f>BI327*'Workforce costs'!G$9*(1+'Workforce costs'!G$10)*(1+'Workforce costs'!G$11)</f>
        <v>0</v>
      </c>
      <c r="CL327" s="290">
        <f>BJ327*'Workforce costs'!H$9*(1+'Workforce costs'!H$10)*(1+'Workforce costs'!H$11)</f>
        <v>0</v>
      </c>
      <c r="CM327" s="290">
        <f>BK327*'Workforce costs'!I$9*(1+'Workforce costs'!I$10)*(1+'Workforce costs'!I$11)</f>
        <v>0</v>
      </c>
      <c r="CN327" s="290">
        <f>BL327*'Workforce costs'!J$9*(1+'Workforce costs'!J$10)*(1+'Workforce costs'!J$11)</f>
        <v>0</v>
      </c>
      <c r="CO327" s="290">
        <f>BM327*'Workforce costs'!K$9*(1+'Workforce costs'!K$10)*(1+'Workforce costs'!K$11)</f>
        <v>0</v>
      </c>
      <c r="CP327" s="290">
        <f>BN327*'Workforce costs'!L$9*(1+'Workforce costs'!L$10)*(1+'Workforce costs'!L$11)</f>
        <v>0</v>
      </c>
      <c r="CQ327" s="290">
        <f>BO327*'Workforce costs'!M$9*(1+'Workforce costs'!M$10)*(1+'Workforce costs'!M$11)</f>
        <v>0</v>
      </c>
      <c r="CR327" s="290">
        <f>BP327*'Workforce costs'!N$9*(1+'Workforce costs'!N$10)*(1+'Workforce costs'!N$11)</f>
        <v>0</v>
      </c>
      <c r="CS327" s="290">
        <f>BQ327*'Workforce costs'!O$9*(1+'Workforce costs'!O$10)*(1+'Workforce costs'!O$11)</f>
        <v>0</v>
      </c>
      <c r="CT327" s="290">
        <f>BR327*'Workforce costs'!P$9*(1+'Workforce costs'!P$10)*(1+'Workforce costs'!P$11)</f>
        <v>0</v>
      </c>
      <c r="CU327" s="290">
        <f>BS327*'Workforce costs'!Q$9*(1+'Workforce costs'!Q$10)*(1+'Workforce costs'!Q$11)</f>
        <v>0</v>
      </c>
      <c r="CV327" s="290">
        <f>BT327*'Workforce costs'!R$9*(1+'Workforce costs'!R$10)*(1+'Workforce costs'!R$11)</f>
        <v>0</v>
      </c>
      <c r="CW327" s="290">
        <f>BU327*'Workforce costs'!S$9*(1+'Workforce costs'!S$10)*(1+'Workforce costs'!S$11)</f>
        <v>0</v>
      </c>
      <c r="CX327" s="290">
        <f>BV327*'Workforce costs'!T$9*(1+'Workforce costs'!T$10)*(1+'Workforce costs'!T$11)</f>
        <v>0</v>
      </c>
      <c r="CY327" s="290">
        <f>BW327*'Workforce costs'!U$9*(1+'Workforce costs'!U$10)*(1+'Workforce costs'!U$11)</f>
        <v>0</v>
      </c>
      <c r="CZ327" s="290">
        <f>BX327*'Workforce costs'!V$9*(1+'Workforce costs'!V$10)*(1+'Workforce costs'!V$11)</f>
        <v>0</v>
      </c>
      <c r="DA327" s="290">
        <f>BY327*'Workforce costs'!W$9*(1+'Workforce costs'!W$10)*(1+'Workforce costs'!W$11)</f>
        <v>0</v>
      </c>
      <c r="DB327" s="290">
        <f>BZ327*'Workforce costs'!X$9*(1+'Workforce costs'!X$10)*(1+'Workforce costs'!X$11)</f>
        <v>0</v>
      </c>
      <c r="DC327" s="290">
        <f>CA327*'Workforce costs'!Y$9*(1+'Workforce costs'!Y$10)*(1+'Workforce costs'!Y$11)</f>
        <v>0</v>
      </c>
      <c r="DD327" s="290">
        <f>CB327*'Workforce costs'!Z$9*(1+'Workforce costs'!Z$10)*(1+'Workforce costs'!Z$11)</f>
        <v>0</v>
      </c>
      <c r="DE327" s="290">
        <f>CC327*'Workforce costs'!AA$9*(1+'Workforce costs'!AA$10)*(1+'Workforce costs'!AA$11)</f>
        <v>0</v>
      </c>
      <c r="DF327" s="290">
        <f>CD327*'Workforce costs'!AB$9*(1+'Workforce costs'!AB$10)*(1+'Workforce costs'!AB$11)</f>
        <v>0</v>
      </c>
    </row>
    <row r="328" spans="1:110" x14ac:dyDescent="0.3">
      <c r="A328" s="2" t="str">
        <f>Outputs!$A$4</f>
        <v>Australia</v>
      </c>
      <c r="B328" s="2" t="str">
        <f t="shared" si="35"/>
        <v>Australia 65+</v>
      </c>
      <c r="C328" s="30">
        <f>VLOOKUP($B328,Populations!$D$15:$H$1920,3,FALSE)</f>
        <v>4559374</v>
      </c>
      <c r="D328" s="255">
        <f>IF(OR($H328="General pop",$H328="Schools",$H328="Workplace",$H328="Skills Training",$H328="Digital Supports"),1,VLOOKUP($B328,Populations!$D$15:$H$1920,5,FALSE))</f>
        <v>1</v>
      </c>
      <c r="E328" s="88">
        <f>VLOOKUP(I328,Epidemiology!$C$10:$H$47,6,FALSE)</f>
        <v>90</v>
      </c>
      <c r="F328" s="102">
        <f>'Care profiles'!R329</f>
        <v>1</v>
      </c>
      <c r="G328" s="15" t="str">
        <f>'Care profiles'!A329</f>
        <v>65+</v>
      </c>
      <c r="H328" s="15" t="str">
        <f>'Care profiles'!B329</f>
        <v>Attempts</v>
      </c>
      <c r="I328" s="15" t="str">
        <f>'Care profiles'!C329</f>
        <v>Attempts_65+yrs</v>
      </c>
      <c r="J328" s="15" t="str">
        <f>'Care profiles'!D329</f>
        <v>Care profile</v>
      </c>
      <c r="K328" s="15" t="str">
        <f>'Care profiles'!E329</f>
        <v>Service navigation</v>
      </c>
      <c r="L328" s="104">
        <f>'Care profiles'!F329</f>
        <v>0.24</v>
      </c>
      <c r="M328" s="15">
        <f>'Care profiles'!G329</f>
        <v>4</v>
      </c>
      <c r="N328" s="15">
        <f>'Care profiles'!H329</f>
        <v>120</v>
      </c>
      <c r="O328" s="15" t="str">
        <f>'Care profiles'!I329</f>
        <v>min</v>
      </c>
      <c r="P328" s="15" t="str">
        <f>'Care profiles'!J329</f>
        <v>Social Worker</v>
      </c>
      <c r="Q328" s="15" t="str">
        <f>'Care profiles'!K329</f>
        <v>n/a</v>
      </c>
      <c r="R328" s="15" t="str">
        <f>'Care profiles'!M329</f>
        <v>N</v>
      </c>
      <c r="S328" s="15" t="str">
        <f>'Care profiles'!O329</f>
        <v>Y</v>
      </c>
      <c r="T328" s="15" t="str">
        <f>'Care profiles'!Q329</f>
        <v>N</v>
      </c>
      <c r="U328" s="30">
        <f t="shared" si="36"/>
        <v>4103.4366</v>
      </c>
      <c r="V328" s="30">
        <f t="shared" si="37"/>
        <v>984.82478399999991</v>
      </c>
      <c r="W328" s="30">
        <f>IF(M328="n/a",0,IF(O328="days",V328*M328*(1+(VLOOKUP(K328,'Bed parameters'!$A$9:$G$12,7,FALSE))),V328*M328))</f>
        <v>3939.2991359999996</v>
      </c>
      <c r="X328" s="30">
        <f t="shared" si="38"/>
        <v>7878.5982719999993</v>
      </c>
      <c r="Y328" s="30">
        <f t="shared" si="39"/>
        <v>0</v>
      </c>
      <c r="Z328" s="113">
        <f>_xlfn.IFNA(Y328/((VLOOKUP(K328,'Bed parameters'!$A$9:$G$12,3,FALSE))*(VLOOKUP(K328,'Bed parameters'!$A$9:$G$12,5,FALSE))),0)</f>
        <v>0</v>
      </c>
      <c r="AA328" s="30">
        <f t="shared" si="40"/>
        <v>7878.5982719999993</v>
      </c>
      <c r="AB328" s="30">
        <f>_xlfn.IFNA(IF($O328="days",$Y328*(VLOOKUP($K328,'Bed parameters'!$A$9:$I$12,9,FALSE))*$F328*(VLOOKUP($Q328,'Workforce distribution'!$C$8:$AD$30,AB$7,FALSE)),IF($Q328="n/a",(IF($P328=AB$6,$X328*$F328,0)),$X328*$F328*(VLOOKUP($Q328,'Workforce distribution'!$C$8:$AD$30,AB$7,FALSE)))),0)</f>
        <v>0</v>
      </c>
      <c r="AC328" s="30">
        <f>_xlfn.IFNA(IF($O328="days",$Y328*(VLOOKUP($K328,'Bed parameters'!$A$9:$I$12,9,FALSE))*$F328*(VLOOKUP($Q328,'Workforce distribution'!$C$8:$AD$30,AC$7,FALSE)),IF($Q328="n/a",(IF($P328=AC$6,$X328*$F328,0)),$X328*$F328*(VLOOKUP($Q328,'Workforce distribution'!$C$8:$AD$30,AC$7,FALSE)))),0)</f>
        <v>0</v>
      </c>
      <c r="AD328" s="30">
        <f>_xlfn.IFNA(IF($O328="days",$Y328*(VLOOKUP($K328,'Bed parameters'!$A$9:$I$12,9,FALSE))*$F328*(VLOOKUP($Q328,'Workforce distribution'!$C$8:$AD$30,AD$7,FALSE)),IF($Q328="n/a",(IF($P328=AD$6,$X328*$F328,0)),$X328*$F328*(VLOOKUP($Q328,'Workforce distribution'!$C$8:$AD$30,AD$7,FALSE)))),0)</f>
        <v>0</v>
      </c>
      <c r="AE328" s="30">
        <f>_xlfn.IFNA(IF($O328="days",$Y328*(VLOOKUP($K328,'Bed parameters'!$A$9:$I$12,9,FALSE))*$F328*(VLOOKUP($Q328,'Workforce distribution'!$C$8:$AD$30,AE$7,FALSE)),IF($Q328="n/a",(IF($P328=AE$6,$X328*$F328,0)),$X328*$F328*(VLOOKUP($Q328,'Workforce distribution'!$C$8:$AD$30,AE$7,FALSE)))),0)</f>
        <v>0</v>
      </c>
      <c r="AF328" s="30">
        <f>_xlfn.IFNA(IF($O328="days",$Y328*(VLOOKUP($K328,'Bed parameters'!$A$9:$I$12,9,FALSE))*$F328*(VLOOKUP($Q328,'Workforce distribution'!$C$8:$AD$30,AF$7,FALSE)),IF($Q328="n/a",(IF($P328=AF$6,$X328*$F328,0)),$X328*$F328*(VLOOKUP($Q328,'Workforce distribution'!$C$8:$AD$30,AF$7,FALSE)))),0)</f>
        <v>0</v>
      </c>
      <c r="AG328" s="30">
        <f>_xlfn.IFNA(IF($O328="days",$Y328*(VLOOKUP($K328,'Bed parameters'!$A$9:$I$12,9,FALSE))*$F328*(VLOOKUP($Q328,'Workforce distribution'!$C$8:$AD$30,AG$7,FALSE)),IF($Q328="n/a",(IF($P328=AG$6,$X328*$F328,0)),$X328*$F328*(VLOOKUP($Q328,'Workforce distribution'!$C$8:$AD$30,AG$7,FALSE)))),0)</f>
        <v>0</v>
      </c>
      <c r="AH328" s="30">
        <f>_xlfn.IFNA(IF($O328="days",$Y328*(VLOOKUP($K328,'Bed parameters'!$A$9:$I$12,9,FALSE))*$F328*(VLOOKUP($Q328,'Workforce distribution'!$C$8:$AD$30,AH$7,FALSE)),IF($Q328="n/a",(IF($P328=AH$6,$X328*$F328,0)),$X328*$F328*(VLOOKUP($Q328,'Workforce distribution'!$C$8:$AD$30,AH$7,FALSE)))),0)</f>
        <v>0</v>
      </c>
      <c r="AI328" s="30">
        <f>_xlfn.IFNA(IF($O328="days",$Y328*(VLOOKUP($K328,'Bed parameters'!$A$9:$I$12,9,FALSE))*$F328*(VLOOKUP($Q328,'Workforce distribution'!$C$8:$AD$30,AI$7,FALSE)),IF($Q328="n/a",(IF($P328=AI$6,$X328*$F328,0)),$X328*$F328*(VLOOKUP($Q328,'Workforce distribution'!$C$8:$AD$30,AI$7,FALSE)))),0)</f>
        <v>0</v>
      </c>
      <c r="AJ328" s="30">
        <f>_xlfn.IFNA(IF($O328="days",$Y328*(VLOOKUP($K328,'Bed parameters'!$A$9:$I$12,9,FALSE))*$F328*(VLOOKUP($Q328,'Workforce distribution'!$C$8:$AD$30,AJ$7,FALSE)),IF($Q328="n/a",(IF($P328=AJ$6,$X328*$F328,0)),$X328*$F328*(VLOOKUP($Q328,'Workforce distribution'!$C$8:$AD$30,AJ$7,FALSE)))),0)</f>
        <v>0</v>
      </c>
      <c r="AK328" s="30">
        <f>_xlfn.IFNA(IF($O328="days",$Y328*(VLOOKUP($K328,'Bed parameters'!$A$9:$I$12,9,FALSE))*$F328*(VLOOKUP($Q328,'Workforce distribution'!$C$8:$AD$30,AK$7,FALSE)),IF($Q328="n/a",(IF($P328=AK$6,$X328*$F328,0)),$X328*$F328*(VLOOKUP($Q328,'Workforce distribution'!$C$8:$AD$30,AK$7,FALSE)))),0)</f>
        <v>0</v>
      </c>
      <c r="AL328" s="30">
        <f>_xlfn.IFNA(IF($O328="days",$Y328*(VLOOKUP($K328,'Bed parameters'!$A$9:$I$12,9,FALSE))*$F328*(VLOOKUP($Q328,'Workforce distribution'!$C$8:$AD$30,AL$7,FALSE)),IF($Q328="n/a",(IF($P328=AL$6,$X328*$F328,0)),$X328*$F328*(VLOOKUP($Q328,'Workforce distribution'!$C$8:$AD$30,AL$7,FALSE)))),0)</f>
        <v>0</v>
      </c>
      <c r="AM328" s="30">
        <f>_xlfn.IFNA(IF($O328="days",$Y328*(VLOOKUP($K328,'Bed parameters'!$A$9:$I$12,9,FALSE))*$F328*(VLOOKUP($Q328,'Workforce distribution'!$C$8:$AD$30,AM$7,FALSE)),IF($Q328="n/a",(IF($P328=AM$6,$X328*$F328,0)),$X328*$F328*(VLOOKUP($Q328,'Workforce distribution'!$C$8:$AD$30,AM$7,FALSE)))),0)</f>
        <v>0</v>
      </c>
      <c r="AN328" s="30">
        <f>_xlfn.IFNA(IF($O328="days",$Y328*(VLOOKUP($K328,'Bed parameters'!$A$9:$I$12,9,FALSE))*$F328*(VLOOKUP($Q328,'Workforce distribution'!$C$8:$AD$30,AN$7,FALSE)),IF($Q328="n/a",(IF($P328=AN$6,$X328*$F328,0)),$X328*$F328*(VLOOKUP($Q328,'Workforce distribution'!$C$8:$AD$30,AN$7,FALSE)))),0)</f>
        <v>0</v>
      </c>
      <c r="AO328" s="30">
        <f>_xlfn.IFNA(IF($O328="days",$Y328*(VLOOKUP($K328,'Bed parameters'!$A$9:$I$12,9,FALSE))*$F328*(VLOOKUP($Q328,'Workforce distribution'!$C$8:$AD$30,AO$7,FALSE)),IF($Q328="n/a",(IF($P328=AO$6,$X328*$F328,0)),$X328*$F328*(VLOOKUP($Q328,'Workforce distribution'!$C$8:$AD$30,AO$7,FALSE)))),0)</f>
        <v>0</v>
      </c>
      <c r="AP328" s="30">
        <f>_xlfn.IFNA(IF($O328="days",$Y328*(VLOOKUP($K328,'Bed parameters'!$A$9:$I$12,9,FALSE))*$F328*(VLOOKUP($Q328,'Workforce distribution'!$C$8:$AD$30,AP$7,FALSE)),IF($Q328="n/a",(IF($P328=AP$6,$X328*$F328,0)),$X328*$F328*(VLOOKUP($Q328,'Workforce distribution'!$C$8:$AD$30,AP$7,FALSE)))),0)</f>
        <v>7878.5982719999993</v>
      </c>
      <c r="AQ328" s="30">
        <f>_xlfn.IFNA(IF($O328="days",$Y328*(VLOOKUP($K328,'Bed parameters'!$A$9:$I$12,9,FALSE))*$F328*(VLOOKUP($Q328,'Workforce distribution'!$C$8:$AD$30,AQ$7,FALSE)),IF($Q328="n/a",(IF($P328=AQ$6,$X328*$F328,0)),$X328*$F328*(VLOOKUP($Q328,'Workforce distribution'!$C$8:$AD$30,AQ$7,FALSE)))),0)</f>
        <v>0</v>
      </c>
      <c r="AR328" s="30">
        <f>_xlfn.IFNA(IF($O328="days",$Y328*(VLOOKUP($K328,'Bed parameters'!$A$9:$I$12,9,FALSE))*$F328*(VLOOKUP($Q328,'Workforce distribution'!$C$8:$AD$30,AR$7,FALSE)),IF($Q328="n/a",(IF($P328=AR$6,$X328*$F328,0)),$X328*$F328*(VLOOKUP($Q328,'Workforce distribution'!$C$8:$AD$30,AR$7,FALSE)))),0)</f>
        <v>0</v>
      </c>
      <c r="AS328" s="30">
        <f>_xlfn.IFNA(IF($O328="days",$Y328*(VLOOKUP($K328,'Bed parameters'!$A$9:$I$12,9,FALSE))*$F328*(VLOOKUP($Q328,'Workforce distribution'!$C$8:$AD$30,AS$7,FALSE)),IF($Q328="n/a",(IF($P328=AS$6,$X328*$F328,0)),$X328*$F328*(VLOOKUP($Q328,'Workforce distribution'!$C$8:$AD$30,AS$7,FALSE)))),0)</f>
        <v>0</v>
      </c>
      <c r="AT328" s="30">
        <f>_xlfn.IFNA(IF($O328="days",$Y328*(VLOOKUP($K328,'Bed parameters'!$A$9:$I$12,9,FALSE))*$F328*(VLOOKUP($Q328,'Workforce distribution'!$C$8:$AD$30,AT$7,FALSE)),IF($Q328="n/a",(IF($P328=AT$6,$X328*$F328,0)),$X328*$F328*(VLOOKUP($Q328,'Workforce distribution'!$C$8:$AD$30,AT$7,FALSE)))),0)</f>
        <v>0</v>
      </c>
      <c r="AU328" s="30">
        <f>_xlfn.IFNA(IF($O328="days",$Y328*(VLOOKUP($K328,'Bed parameters'!$A$9:$I$12,9,FALSE))*$F328*(VLOOKUP($Q328,'Workforce distribution'!$C$8:$AD$30,AU$7,FALSE)),IF($Q328="n/a",(IF($P328=AU$6,$X328*$F328,0)),$X328*$F328*(VLOOKUP($Q328,'Workforce distribution'!$C$8:$AD$30,AU$7,FALSE)))),0)</f>
        <v>0</v>
      </c>
      <c r="AV328" s="30">
        <f>_xlfn.IFNA(IF($O328="days",$Y328*(VLOOKUP($K328,'Bed parameters'!$A$9:$I$12,9,FALSE))*$F328*(VLOOKUP($Q328,'Workforce distribution'!$C$8:$AD$30,AV$7,FALSE)),IF($Q328="n/a",(IF($P328=AV$6,$X328*$F328,0)),$X328*$F328*(VLOOKUP($Q328,'Workforce distribution'!$C$8:$AD$30,AV$7,FALSE)))),0)</f>
        <v>0</v>
      </c>
      <c r="AW328" s="30">
        <f>_xlfn.IFNA(IF($O328="days",$Y328*(VLOOKUP($K328,'Bed parameters'!$A$9:$I$12,9,FALSE))*$F328*(VLOOKUP($Q328,'Workforce distribution'!$C$8:$AD$30,AW$7,FALSE)),IF($Q328="n/a",(IF($P328=AW$6,$X328*$F328,0)),$X328*$F328*(VLOOKUP($Q328,'Workforce distribution'!$C$8:$AD$30,AW$7,FALSE)))),0)</f>
        <v>0</v>
      </c>
      <c r="AX328" s="30">
        <f>_xlfn.IFNA(IF($O328="days",$Y328*(VLOOKUP($K328,'Bed parameters'!$A$9:$I$12,9,FALSE))*$F328*(VLOOKUP($Q328,'Workforce distribution'!$C$8:$AD$30,AX$7,FALSE)),IF($Q328="n/a",(IF($P328=AX$6,$X328*$F328,0)),$X328*$F328*(VLOOKUP($Q328,'Workforce distribution'!$C$8:$AD$30,AX$7,FALSE)))),0)</f>
        <v>0</v>
      </c>
      <c r="AY328" s="30">
        <f>_xlfn.IFNA(IF($O328="days",$Y328*(VLOOKUP($K328,'Bed parameters'!$A$9:$I$12,9,FALSE))*$F328*(VLOOKUP($Q328,'Workforce distribution'!$C$8:$AD$30,AY$7,FALSE)),IF($Q328="n/a",(IF($P328=AY$6,$X328*$F328,0)),$X328*$F328*(VLOOKUP($Q328,'Workforce distribution'!$C$8:$AD$30,AY$7,FALSE)))),0)</f>
        <v>0</v>
      </c>
      <c r="AZ328" s="30">
        <f>_xlfn.IFNA(IF($O328="days",$Y328*(VLOOKUP($K328,'Bed parameters'!$A$9:$I$12,9,FALSE))*$F328*(VLOOKUP($Q328,'Workforce distribution'!$C$8:$AD$30,AZ$7,FALSE)),IF($Q328="n/a",(IF($P328=AZ$6,$X328*$F328,0)),$X328*$F328*(VLOOKUP($Q328,'Workforce distribution'!$C$8:$AD$30,AZ$7,FALSE)))),0)</f>
        <v>0</v>
      </c>
      <c r="BA328" s="30">
        <f>_xlfn.IFNA(IF($O328="days",$Y328*(VLOOKUP($K328,'Bed parameters'!$A$9:$I$12,9,FALSE))*$F328*(VLOOKUP($Q328,'Workforce distribution'!$C$8:$AD$30,BA$7,FALSE)),IF($Q328="n/a",(IF($P328=BA$6,$X328*$F328,0)),$X328*$F328*(VLOOKUP($Q328,'Workforce distribution'!$C$8:$AD$30,BA$7,FALSE)))),0)</f>
        <v>0</v>
      </c>
      <c r="BB328" s="30">
        <f>_xlfn.IFNA(IF($O328="days",$Y328*(VLOOKUP($K328,'Bed parameters'!$A$9:$I$12,9,FALSE))*$F328*(VLOOKUP($Q328,'Workforce distribution'!$C$8:$AD$30,BB$7,FALSE)),IF($Q328="n/a",(IF($P328=BB$6,$X328*$F328,0)),$X328*$F328*(VLOOKUP($Q328,'Workforce distribution'!$C$8:$AD$30,BB$7,FALSE)))),0)</f>
        <v>0</v>
      </c>
      <c r="BC328" s="149">
        <f t="shared" si="41"/>
        <v>6.8553400522978007</v>
      </c>
      <c r="BD328" s="288">
        <f>IF($Q328="n/a",(IF('Workforce hours'!D$30=0,0,(AB328/'Workforce hours'!D$30))),(IF(VLOOKUP($Q328,'Workforce hours'!$C$8:$AD$30,BD$7,FALSE)=0,0,(AB328/(VLOOKUP($Q328,'Workforce hours'!$C$8:$AD$30,BD$7,FALSE))))))</f>
        <v>0</v>
      </c>
      <c r="BE328" s="288">
        <f>IF($Q328="n/a",(IF('Workforce hours'!E$30=0,0,(AC328/'Workforce hours'!E$30))),(IF(VLOOKUP($Q328,'Workforce hours'!$C$8:$AD$30,BE$7,FALSE)=0,0,(AC328/(VLOOKUP($Q328,'Workforce hours'!$C$8:$AD$30,BE$7,FALSE))))))</f>
        <v>0</v>
      </c>
      <c r="BF328" s="288">
        <f>IF($Q328="n/a",(IF('Workforce hours'!F$30=0,0,(AD328/'Workforce hours'!F$30))),(IF(VLOOKUP($Q328,'Workforce hours'!$C$8:$AD$30,BF$7,FALSE)=0,0,(AD328/(VLOOKUP($Q328,'Workforce hours'!$C$8:$AD$30,BF$7,FALSE))))))</f>
        <v>0</v>
      </c>
      <c r="BG328" s="288">
        <f>IF($Q328="n/a",(IF('Workforce hours'!G$30=0,0,(AE328/'Workforce hours'!G$30))),(IF(VLOOKUP($Q328,'Workforce hours'!$C$8:$AD$30,BG$7,FALSE)=0,0,(AE328/(VLOOKUP($Q328,'Workforce hours'!$C$8:$AD$30,BG$7,FALSE))))))</f>
        <v>0</v>
      </c>
      <c r="BH328" s="288">
        <f>IF($Q328="n/a",(IF('Workforce hours'!H$30=0,0,(AF328/'Workforce hours'!H$30))),(IF(VLOOKUP($Q328,'Workforce hours'!$C$8:$AD$30,BH$7,FALSE)=0,0,(AF328/(VLOOKUP($Q328,'Workforce hours'!$C$8:$AD$30,BH$7,FALSE))))))</f>
        <v>0</v>
      </c>
      <c r="BI328" s="288">
        <f>IF($Q328="n/a",(IF('Workforce hours'!I$30=0,0,(AG328/'Workforce hours'!I$30))),(IF(VLOOKUP($Q328,'Workforce hours'!$C$8:$AD$30,BI$7,FALSE)=0,0,(AG328/(VLOOKUP($Q328,'Workforce hours'!$C$8:$AD$30,BI$7,FALSE))))))</f>
        <v>0</v>
      </c>
      <c r="BJ328" s="288">
        <f>IF($Q328="n/a",(IF('Workforce hours'!J$30=0,0,(AH328/'Workforce hours'!J$30))),(IF(VLOOKUP($Q328,'Workforce hours'!$C$8:$AD$30,BJ$7,FALSE)=0,0,(AH328/(VLOOKUP($Q328,'Workforce hours'!$C$8:$AD$30,BJ$7,FALSE))))))</f>
        <v>0</v>
      </c>
      <c r="BK328" s="288">
        <f>IF($Q328="n/a",(IF('Workforce hours'!K$30=0,0,(AI328/'Workforce hours'!K$30))),(IF(VLOOKUP($Q328,'Workforce hours'!$C$8:$AD$30,BK$7,FALSE)=0,0,(AI328/(VLOOKUP($Q328,'Workforce hours'!$C$8:$AD$30,BK$7,FALSE))))))</f>
        <v>0</v>
      </c>
      <c r="BL328" s="288">
        <f>IF($Q328="n/a",(IF('Workforce hours'!L$30=0,0,(AJ328/'Workforce hours'!L$30))),(IF(VLOOKUP($Q328,'Workforce hours'!$C$8:$AD$30,BL$7,FALSE)=0,0,(AJ328/(VLOOKUP($Q328,'Workforce hours'!$C$8:$AD$30,BL$7,FALSE))))))</f>
        <v>0</v>
      </c>
      <c r="BM328" s="288">
        <f>IF($Q328="n/a",(IF('Workforce hours'!M$30=0,0,(AK328/'Workforce hours'!M$30))),(IF(VLOOKUP($Q328,'Workforce hours'!$C$8:$AD$30,BM$7,FALSE)=0,0,(AK328/(VLOOKUP($Q328,'Workforce hours'!$C$8:$AD$30,BM$7,FALSE))))))</f>
        <v>0</v>
      </c>
      <c r="BN328" s="288">
        <f>IF($Q328="n/a",(IF('Workforce hours'!N$30=0,0,(AL328/'Workforce hours'!N$30))),(IF(VLOOKUP($Q328,'Workforce hours'!$C$8:$AD$30,BN$7,FALSE)=0,0,(AL328/(VLOOKUP($Q328,'Workforce hours'!$C$8:$AD$30,BN$7,FALSE))))))</f>
        <v>0</v>
      </c>
      <c r="BO328" s="288">
        <f>IF($Q328="n/a",(IF('Workforce hours'!O$30=0,0,(AM328/'Workforce hours'!O$30))),(IF(VLOOKUP($Q328,'Workforce hours'!$C$8:$AD$30,BO$7,FALSE)=0,0,(AM328/(VLOOKUP($Q328,'Workforce hours'!$C$8:$AD$30,BO$7,FALSE))))))</f>
        <v>0</v>
      </c>
      <c r="BP328" s="288">
        <f>IF($Q328="n/a",(IF('Workforce hours'!P$30=0,0,(AN328/'Workforce hours'!P$30))),(IF(VLOOKUP($Q328,'Workforce hours'!$C$8:$AD$30,BP$7,FALSE)=0,0,(AN328/(VLOOKUP($Q328,'Workforce hours'!$C$8:$AD$30,BP$7,FALSE))))))</f>
        <v>0</v>
      </c>
      <c r="BQ328" s="288">
        <f>IF($Q328="n/a",(IF('Workforce hours'!Q$30=0,0,(AO328/'Workforce hours'!Q$30))),(IF(VLOOKUP($Q328,'Workforce hours'!$C$8:$AD$30,BQ$7,FALSE)=0,0,(AO328/(VLOOKUP($Q328,'Workforce hours'!$C$8:$AD$30,BQ$7,FALSE))))))</f>
        <v>0</v>
      </c>
      <c r="BR328" s="288">
        <f>IF($Q328="n/a",(IF('Workforce hours'!R$30=0,0,(AP328/'Workforce hours'!R$30))),(IF(VLOOKUP($Q328,'Workforce hours'!$C$8:$AD$30,BR$7,FALSE)=0,0,(AP328/(VLOOKUP($Q328,'Workforce hours'!$C$8:$AD$30,BR$7,FALSE))))))</f>
        <v>6.8553400522978007</v>
      </c>
      <c r="BS328" s="288">
        <f>IF($Q328="n/a",(IF('Workforce hours'!S$30=0,0,(AQ328/'Workforce hours'!S$30))),(IF(VLOOKUP($Q328,'Workforce hours'!$C$8:$AD$30,BS$7,FALSE)=0,0,(AQ328/(VLOOKUP($Q328,'Workforce hours'!$C$8:$AD$30,BS$7,FALSE))))))</f>
        <v>0</v>
      </c>
      <c r="BT328" s="288">
        <f>IF($Q328="n/a",(IF('Workforce hours'!T$30=0,0,(AR328/'Workforce hours'!T$30))),(IF(VLOOKUP($Q328,'Workforce hours'!$C$8:$AD$30,BT$7,FALSE)=0,0,(AR328/(VLOOKUP($Q328,'Workforce hours'!$C$8:$AD$30,BT$7,FALSE))))))</f>
        <v>0</v>
      </c>
      <c r="BU328" s="288">
        <f>IF($Q328="n/a",(IF('Workforce hours'!U$30=0,0,(AS328/'Workforce hours'!U$30))),(IF(VLOOKUP($Q328,'Workforce hours'!$C$8:$AD$30,BU$7,FALSE)=0,0,(AS328/(VLOOKUP($Q328,'Workforce hours'!$C$8:$AD$30,BU$7,FALSE))))))</f>
        <v>0</v>
      </c>
      <c r="BV328" s="288">
        <f>IF($Q328="n/a",(IF('Workforce hours'!V$30=0,0,(AT328/'Workforce hours'!V$30))),(IF(VLOOKUP($Q328,'Workforce hours'!$C$8:$AD$30,BV$7,FALSE)=0,0,(AT328/(VLOOKUP($Q328,'Workforce hours'!$C$8:$AD$30,BV$7,FALSE))))))</f>
        <v>0</v>
      </c>
      <c r="BW328" s="288">
        <f>IF($Q328="n/a",(IF('Workforce hours'!W$30=0,0,(AU328/'Workforce hours'!W$30))),(IF(VLOOKUP($Q328,'Workforce hours'!$C$8:$AD$30,BW$7,FALSE)=0,0,(AU328/(VLOOKUP($Q328,'Workforce hours'!$C$8:$AD$30,BW$7,FALSE))))))</f>
        <v>0</v>
      </c>
      <c r="BX328" s="288">
        <f>IF($Q328="n/a",(IF('Workforce hours'!X$30=0,0,(AV328/'Workforce hours'!X$30))),(IF(VLOOKUP($Q328,'Workforce hours'!$C$8:$AD$30,BX$7,FALSE)=0,0,(AV328/(VLOOKUP($Q328,'Workforce hours'!$C$8:$AD$30,BX$7,FALSE))))))</f>
        <v>0</v>
      </c>
      <c r="BY328" s="288">
        <f>IF($Q328="n/a",(IF('Workforce hours'!Y$30=0,0,(AW328/'Workforce hours'!Y$30))),(IF(VLOOKUP($Q328,'Workforce hours'!$C$8:$AD$30,BY$7,FALSE)=0,0,(AW328/(VLOOKUP($Q328,'Workforce hours'!$C$8:$AD$30,BY$7,FALSE))))))</f>
        <v>0</v>
      </c>
      <c r="BZ328" s="288">
        <f>IF($Q328="n/a",(IF('Workforce hours'!Z$30=0,0,(AX328/'Workforce hours'!Z$30))),(IF(VLOOKUP($Q328,'Workforce hours'!$C$8:$AD$30,BZ$7,FALSE)=0,0,(AX328/(VLOOKUP($Q328,'Workforce hours'!$C$8:$AD$30,BZ$7,FALSE))))))</f>
        <v>0</v>
      </c>
      <c r="CA328" s="288">
        <f>IF($Q328="n/a",(IF('Workforce hours'!AA$30=0,0,(AY328/'Workforce hours'!AA$30))),(IF(VLOOKUP($Q328,'Workforce hours'!$C$8:$AD$30,CA$7,FALSE)=0,0,(AY328/(VLOOKUP($Q328,'Workforce hours'!$C$8:$AD$30,CA$7,FALSE))))))</f>
        <v>0</v>
      </c>
      <c r="CB328" s="288">
        <f>IF($Q328="n/a",(IF('Workforce hours'!AB$30=0,0,(AZ328/'Workforce hours'!AB$30))),(IF(VLOOKUP($Q328,'Workforce hours'!$C$8:$AD$30,CB$7,FALSE)=0,0,(AZ328/(VLOOKUP($Q328,'Workforce hours'!$C$8:$AD$30,CB$7,FALSE))))))</f>
        <v>0</v>
      </c>
      <c r="CC328" s="288">
        <f>IF($Q328="n/a",(IF('Workforce hours'!AC$30=0,0,(BA328/'Workforce hours'!AC$30))),(IF(VLOOKUP($Q328,'Workforce hours'!$C$8:$AD$30,CC$7,FALSE)=0,0,(BA328/(VLOOKUP($Q328,'Workforce hours'!$C$8:$AD$30,CC$7,FALSE))))))</f>
        <v>0</v>
      </c>
      <c r="CD328" s="288">
        <f>IF($Q328="n/a",(IF('Workforce hours'!AD$30=0,0,(BB328/'Workforce hours'!AD$30))),(IF(VLOOKUP($Q328,'Workforce hours'!$C$8:$AD$30,CD$7,FALSE)=0,0,(BB328/(VLOOKUP($Q328,'Workforce hours'!$C$8:$AD$30,CD$7,FALSE))))))</f>
        <v>0</v>
      </c>
      <c r="CE328" s="289">
        <f t="shared" si="42"/>
        <v>0</v>
      </c>
      <c r="CF328" s="290">
        <f>BD328*'Workforce costs'!B$9*(1+'Workforce costs'!B$10)*(1+'Workforce costs'!B$11)</f>
        <v>0</v>
      </c>
      <c r="CG328" s="290">
        <f>BE328*'Workforce costs'!C$9*(1+'Workforce costs'!C$10)*(1+'Workforce costs'!C$11)</f>
        <v>0</v>
      </c>
      <c r="CH328" s="290">
        <f>BF328*'Workforce costs'!D$9*(1+'Workforce costs'!D$10)*(1+'Workforce costs'!D$11)</f>
        <v>0</v>
      </c>
      <c r="CI328" s="290">
        <f>BG328*'Workforce costs'!E$9*(1+'Workforce costs'!E$10)*(1+'Workforce costs'!E$11)</f>
        <v>0</v>
      </c>
      <c r="CJ328" s="290">
        <f>BH328*'Workforce costs'!F$9*(1+'Workforce costs'!F$10)*(1+'Workforce costs'!F$11)</f>
        <v>0</v>
      </c>
      <c r="CK328" s="290">
        <f>BI328*'Workforce costs'!G$9*(1+'Workforce costs'!G$10)*(1+'Workforce costs'!G$11)</f>
        <v>0</v>
      </c>
      <c r="CL328" s="290">
        <f>BJ328*'Workforce costs'!H$9*(1+'Workforce costs'!H$10)*(1+'Workforce costs'!H$11)</f>
        <v>0</v>
      </c>
      <c r="CM328" s="290">
        <f>BK328*'Workforce costs'!I$9*(1+'Workforce costs'!I$10)*(1+'Workforce costs'!I$11)</f>
        <v>0</v>
      </c>
      <c r="CN328" s="290">
        <f>BL328*'Workforce costs'!J$9*(1+'Workforce costs'!J$10)*(1+'Workforce costs'!J$11)</f>
        <v>0</v>
      </c>
      <c r="CO328" s="290">
        <f>BM328*'Workforce costs'!K$9*(1+'Workforce costs'!K$10)*(1+'Workforce costs'!K$11)</f>
        <v>0</v>
      </c>
      <c r="CP328" s="290">
        <f>BN328*'Workforce costs'!L$9*(1+'Workforce costs'!L$10)*(1+'Workforce costs'!L$11)</f>
        <v>0</v>
      </c>
      <c r="CQ328" s="290">
        <f>BO328*'Workforce costs'!M$9*(1+'Workforce costs'!M$10)*(1+'Workforce costs'!M$11)</f>
        <v>0</v>
      </c>
      <c r="CR328" s="290">
        <f>BP328*'Workforce costs'!N$9*(1+'Workforce costs'!N$10)*(1+'Workforce costs'!N$11)</f>
        <v>0</v>
      </c>
      <c r="CS328" s="290">
        <f>BQ328*'Workforce costs'!O$9*(1+'Workforce costs'!O$10)*(1+'Workforce costs'!O$11)</f>
        <v>0</v>
      </c>
      <c r="CT328" s="290">
        <f>BR328*'Workforce costs'!P$9*(1+'Workforce costs'!P$10)*(1+'Workforce costs'!P$11)</f>
        <v>0</v>
      </c>
      <c r="CU328" s="290">
        <f>BS328*'Workforce costs'!Q$9*(1+'Workforce costs'!Q$10)*(1+'Workforce costs'!Q$11)</f>
        <v>0</v>
      </c>
      <c r="CV328" s="290">
        <f>BT328*'Workforce costs'!R$9*(1+'Workforce costs'!R$10)*(1+'Workforce costs'!R$11)</f>
        <v>0</v>
      </c>
      <c r="CW328" s="290">
        <f>BU328*'Workforce costs'!S$9*(1+'Workforce costs'!S$10)*(1+'Workforce costs'!S$11)</f>
        <v>0</v>
      </c>
      <c r="CX328" s="290">
        <f>BV328*'Workforce costs'!T$9*(1+'Workforce costs'!T$10)*(1+'Workforce costs'!T$11)</f>
        <v>0</v>
      </c>
      <c r="CY328" s="290">
        <f>BW328*'Workforce costs'!U$9*(1+'Workforce costs'!U$10)*(1+'Workforce costs'!U$11)</f>
        <v>0</v>
      </c>
      <c r="CZ328" s="290">
        <f>BX328*'Workforce costs'!V$9*(1+'Workforce costs'!V$10)*(1+'Workforce costs'!V$11)</f>
        <v>0</v>
      </c>
      <c r="DA328" s="290">
        <f>BY328*'Workforce costs'!W$9*(1+'Workforce costs'!W$10)*(1+'Workforce costs'!W$11)</f>
        <v>0</v>
      </c>
      <c r="DB328" s="290">
        <f>BZ328*'Workforce costs'!X$9*(1+'Workforce costs'!X$10)*(1+'Workforce costs'!X$11)</f>
        <v>0</v>
      </c>
      <c r="DC328" s="290">
        <f>CA328*'Workforce costs'!Y$9*(1+'Workforce costs'!Y$10)*(1+'Workforce costs'!Y$11)</f>
        <v>0</v>
      </c>
      <c r="DD328" s="290">
        <f>CB328*'Workforce costs'!Z$9*(1+'Workforce costs'!Z$10)*(1+'Workforce costs'!Z$11)</f>
        <v>0</v>
      </c>
      <c r="DE328" s="290">
        <f>CC328*'Workforce costs'!AA$9*(1+'Workforce costs'!AA$10)*(1+'Workforce costs'!AA$11)</f>
        <v>0</v>
      </c>
      <c r="DF328" s="290">
        <f>CD328*'Workforce costs'!AB$9*(1+'Workforce costs'!AB$10)*(1+'Workforce costs'!AB$11)</f>
        <v>0</v>
      </c>
    </row>
    <row r="329" spans="1:110" x14ac:dyDescent="0.3">
      <c r="A329" s="2" t="str">
        <f>Outputs!$A$4</f>
        <v>Australia</v>
      </c>
      <c r="B329" s="2" t="str">
        <f t="shared" si="35"/>
        <v>Australia 65+</v>
      </c>
      <c r="C329" s="30">
        <f>VLOOKUP($B329,Populations!$D$15:$H$1920,3,FALSE)</f>
        <v>4559374</v>
      </c>
      <c r="D329" s="255">
        <f>IF(OR($H329="General pop",$H329="Schools",$H329="Workplace",$H329="Skills Training",$H329="Digital Supports"),1,VLOOKUP($B329,Populations!$D$15:$H$1920,5,FALSE))</f>
        <v>1</v>
      </c>
      <c r="E329" s="88">
        <f>VLOOKUP(I329,Epidemiology!$C$10:$H$47,6,FALSE)</f>
        <v>90</v>
      </c>
      <c r="F329" s="102">
        <f>'Care profiles'!R330</f>
        <v>1</v>
      </c>
      <c r="G329" s="15" t="str">
        <f>'Care profiles'!A330</f>
        <v>65+</v>
      </c>
      <c r="H329" s="15" t="str">
        <f>'Care profiles'!B330</f>
        <v>Attempts</v>
      </c>
      <c r="I329" s="15" t="str">
        <f>'Care profiles'!C330</f>
        <v>Attempts_65+yrs</v>
      </c>
      <c r="J329" s="15" t="str">
        <f>'Care profiles'!D330</f>
        <v>Care profile</v>
      </c>
      <c r="K329" s="15" t="str">
        <f>'Care profiles'!E330</f>
        <v>Community-Based Support – Safe Spaces for Crisis</v>
      </c>
      <c r="L329" s="104">
        <f>'Care profiles'!F330</f>
        <v>0.4</v>
      </c>
      <c r="M329" s="15">
        <f>'Care profiles'!G330</f>
        <v>6</v>
      </c>
      <c r="N329" s="15">
        <f>'Care profiles'!H330</f>
        <v>150</v>
      </c>
      <c r="O329" s="15" t="str">
        <f>'Care profiles'!I330</f>
        <v>min</v>
      </c>
      <c r="P329" s="15" t="str">
        <f>'Care profiles'!J330</f>
        <v>Team</v>
      </c>
      <c r="Q329" s="15" t="str">
        <f>'Care profiles'!K330</f>
        <v>Community-Based Support – Safe Spaces for Crisis</v>
      </c>
      <c r="R329" s="15" t="str">
        <f>'Care profiles'!M330</f>
        <v>N</v>
      </c>
      <c r="S329" s="15" t="str">
        <f>'Care profiles'!O330</f>
        <v>Y</v>
      </c>
      <c r="T329" s="15" t="str">
        <f>'Care profiles'!Q330</f>
        <v>Y</v>
      </c>
      <c r="U329" s="30">
        <f t="shared" si="36"/>
        <v>4103.4366</v>
      </c>
      <c r="V329" s="30">
        <f t="shared" si="37"/>
        <v>1641.37464</v>
      </c>
      <c r="W329" s="30">
        <f>IF(M329="n/a",0,IF(O329="days",V329*M329*(1+(VLOOKUP(K329,'Bed parameters'!$A$9:$G$12,7,FALSE))),V329*M329))</f>
        <v>9848.24784</v>
      </c>
      <c r="X329" s="30">
        <f t="shared" si="38"/>
        <v>24620.619599999998</v>
      </c>
      <c r="Y329" s="30">
        <f t="shared" si="39"/>
        <v>0</v>
      </c>
      <c r="Z329" s="113">
        <f>_xlfn.IFNA(Y329/((VLOOKUP(K329,'Bed parameters'!$A$9:$G$12,3,FALSE))*(VLOOKUP(K329,'Bed parameters'!$A$9:$G$12,5,FALSE))),0)</f>
        <v>0</v>
      </c>
      <c r="AA329" s="30">
        <f t="shared" si="40"/>
        <v>24620.619599999998</v>
      </c>
      <c r="AB329" s="30">
        <f>_xlfn.IFNA(IF($O329="days",$Y329*(VLOOKUP($K329,'Bed parameters'!$A$9:$I$12,9,FALSE))*$F329*(VLOOKUP($Q329,'Workforce distribution'!$C$8:$AD$30,AB$7,FALSE)),IF($Q329="n/a",(IF($P329=AB$6,$X329*$F329,0)),$X329*$F329*(VLOOKUP($Q329,'Workforce distribution'!$C$8:$AD$30,AB$7,FALSE)))),0)</f>
        <v>0</v>
      </c>
      <c r="AC329" s="30">
        <f>_xlfn.IFNA(IF($O329="days",$Y329*(VLOOKUP($K329,'Bed parameters'!$A$9:$I$12,9,FALSE))*$F329*(VLOOKUP($Q329,'Workforce distribution'!$C$8:$AD$30,AC$7,FALSE)),IF($Q329="n/a",(IF($P329=AC$6,$X329*$F329,0)),$X329*$F329*(VLOOKUP($Q329,'Workforce distribution'!$C$8:$AD$30,AC$7,FALSE)))),0)</f>
        <v>0</v>
      </c>
      <c r="AD329" s="30">
        <f>_xlfn.IFNA(IF($O329="days",$Y329*(VLOOKUP($K329,'Bed parameters'!$A$9:$I$12,9,FALSE))*$F329*(VLOOKUP($Q329,'Workforce distribution'!$C$8:$AD$30,AD$7,FALSE)),IF($Q329="n/a",(IF($P329=AD$6,$X329*$F329,0)),$X329*$F329*(VLOOKUP($Q329,'Workforce distribution'!$C$8:$AD$30,AD$7,FALSE)))),0)</f>
        <v>0</v>
      </c>
      <c r="AE329" s="30">
        <f>_xlfn.IFNA(IF($O329="days",$Y329*(VLOOKUP($K329,'Bed parameters'!$A$9:$I$12,9,FALSE))*$F329*(VLOOKUP($Q329,'Workforce distribution'!$C$8:$AD$30,AE$7,FALSE)),IF($Q329="n/a",(IF($P329=AE$6,$X329*$F329,0)),$X329*$F329*(VLOOKUP($Q329,'Workforce distribution'!$C$8:$AD$30,AE$7,FALSE)))),0)</f>
        <v>22158.557639999999</v>
      </c>
      <c r="AF329" s="30">
        <f>_xlfn.IFNA(IF($O329="days",$Y329*(VLOOKUP($K329,'Bed parameters'!$A$9:$I$12,9,FALSE))*$F329*(VLOOKUP($Q329,'Workforce distribution'!$C$8:$AD$30,AF$7,FALSE)),IF($Q329="n/a",(IF($P329=AF$6,$X329*$F329,0)),$X329*$F329*(VLOOKUP($Q329,'Workforce distribution'!$C$8:$AD$30,AF$7,FALSE)))),0)</f>
        <v>0</v>
      </c>
      <c r="AG329" s="30">
        <f>_xlfn.IFNA(IF($O329="days",$Y329*(VLOOKUP($K329,'Bed parameters'!$A$9:$I$12,9,FALSE))*$F329*(VLOOKUP($Q329,'Workforce distribution'!$C$8:$AD$30,AG$7,FALSE)),IF($Q329="n/a",(IF($P329=AG$6,$X329*$F329,0)),$X329*$F329*(VLOOKUP($Q329,'Workforce distribution'!$C$8:$AD$30,AG$7,FALSE)))),0)</f>
        <v>0</v>
      </c>
      <c r="AH329" s="30">
        <f>_xlfn.IFNA(IF($O329="days",$Y329*(VLOOKUP($K329,'Bed parameters'!$A$9:$I$12,9,FALSE))*$F329*(VLOOKUP($Q329,'Workforce distribution'!$C$8:$AD$30,AH$7,FALSE)),IF($Q329="n/a",(IF($P329=AH$6,$X329*$F329,0)),$X329*$F329*(VLOOKUP($Q329,'Workforce distribution'!$C$8:$AD$30,AH$7,FALSE)))),0)</f>
        <v>0</v>
      </c>
      <c r="AI329" s="30">
        <f>_xlfn.IFNA(IF($O329="days",$Y329*(VLOOKUP($K329,'Bed parameters'!$A$9:$I$12,9,FALSE))*$F329*(VLOOKUP($Q329,'Workforce distribution'!$C$8:$AD$30,AI$7,FALSE)),IF($Q329="n/a",(IF($P329=AI$6,$X329*$F329,0)),$X329*$F329*(VLOOKUP($Q329,'Workforce distribution'!$C$8:$AD$30,AI$7,FALSE)))),0)</f>
        <v>0</v>
      </c>
      <c r="AJ329" s="30">
        <f>_xlfn.IFNA(IF($O329="days",$Y329*(VLOOKUP($K329,'Bed parameters'!$A$9:$I$12,9,FALSE))*$F329*(VLOOKUP($Q329,'Workforce distribution'!$C$8:$AD$30,AJ$7,FALSE)),IF($Q329="n/a",(IF($P329=AJ$6,$X329*$F329,0)),$X329*$F329*(VLOOKUP($Q329,'Workforce distribution'!$C$8:$AD$30,AJ$7,FALSE)))),0)</f>
        <v>0</v>
      </c>
      <c r="AK329" s="30">
        <f>_xlfn.IFNA(IF($O329="days",$Y329*(VLOOKUP($K329,'Bed parameters'!$A$9:$I$12,9,FALSE))*$F329*(VLOOKUP($Q329,'Workforce distribution'!$C$8:$AD$30,AK$7,FALSE)),IF($Q329="n/a",(IF($P329=AK$6,$X329*$F329,0)),$X329*$F329*(VLOOKUP($Q329,'Workforce distribution'!$C$8:$AD$30,AK$7,FALSE)))),0)</f>
        <v>0</v>
      </c>
      <c r="AL329" s="30">
        <f>_xlfn.IFNA(IF($O329="days",$Y329*(VLOOKUP($K329,'Bed parameters'!$A$9:$I$12,9,FALSE))*$F329*(VLOOKUP($Q329,'Workforce distribution'!$C$8:$AD$30,AL$7,FALSE)),IF($Q329="n/a",(IF($P329=AL$6,$X329*$F329,0)),$X329*$F329*(VLOOKUP($Q329,'Workforce distribution'!$C$8:$AD$30,AL$7,FALSE)))),0)</f>
        <v>0</v>
      </c>
      <c r="AM329" s="30">
        <f>_xlfn.IFNA(IF($O329="days",$Y329*(VLOOKUP($K329,'Bed parameters'!$A$9:$I$12,9,FALSE))*$F329*(VLOOKUP($Q329,'Workforce distribution'!$C$8:$AD$30,AM$7,FALSE)),IF($Q329="n/a",(IF($P329=AM$6,$X329*$F329,0)),$X329*$F329*(VLOOKUP($Q329,'Workforce distribution'!$C$8:$AD$30,AM$7,FALSE)))),0)</f>
        <v>0</v>
      </c>
      <c r="AN329" s="30">
        <f>_xlfn.IFNA(IF($O329="days",$Y329*(VLOOKUP($K329,'Bed parameters'!$A$9:$I$12,9,FALSE))*$F329*(VLOOKUP($Q329,'Workforce distribution'!$C$8:$AD$30,AN$7,FALSE)),IF($Q329="n/a",(IF($P329=AN$6,$X329*$F329,0)),$X329*$F329*(VLOOKUP($Q329,'Workforce distribution'!$C$8:$AD$30,AN$7,FALSE)))),0)</f>
        <v>0</v>
      </c>
      <c r="AO329" s="30">
        <f>_xlfn.IFNA(IF($O329="days",$Y329*(VLOOKUP($K329,'Bed parameters'!$A$9:$I$12,9,FALSE))*$F329*(VLOOKUP($Q329,'Workforce distribution'!$C$8:$AD$30,AO$7,FALSE)),IF($Q329="n/a",(IF($P329=AO$6,$X329*$F329,0)),$X329*$F329*(VLOOKUP($Q329,'Workforce distribution'!$C$8:$AD$30,AO$7,FALSE)))),0)</f>
        <v>0</v>
      </c>
      <c r="AP329" s="30">
        <f>_xlfn.IFNA(IF($O329="days",$Y329*(VLOOKUP($K329,'Bed parameters'!$A$9:$I$12,9,FALSE))*$F329*(VLOOKUP($Q329,'Workforce distribution'!$C$8:$AD$30,AP$7,FALSE)),IF($Q329="n/a",(IF($P329=AP$6,$X329*$F329,0)),$X329*$F329*(VLOOKUP($Q329,'Workforce distribution'!$C$8:$AD$30,AP$7,FALSE)))),0)</f>
        <v>0</v>
      </c>
      <c r="AQ329" s="30">
        <f>_xlfn.IFNA(IF($O329="days",$Y329*(VLOOKUP($K329,'Bed parameters'!$A$9:$I$12,9,FALSE))*$F329*(VLOOKUP($Q329,'Workforce distribution'!$C$8:$AD$30,AQ$7,FALSE)),IF($Q329="n/a",(IF($P329=AQ$6,$X329*$F329,0)),$X329*$F329*(VLOOKUP($Q329,'Workforce distribution'!$C$8:$AD$30,AQ$7,FALSE)))),0)</f>
        <v>0</v>
      </c>
      <c r="AR329" s="30">
        <f>_xlfn.IFNA(IF($O329="days",$Y329*(VLOOKUP($K329,'Bed parameters'!$A$9:$I$12,9,FALSE))*$F329*(VLOOKUP($Q329,'Workforce distribution'!$C$8:$AD$30,AR$7,FALSE)),IF($Q329="n/a",(IF($P329=AR$6,$X329*$F329,0)),$X329*$F329*(VLOOKUP($Q329,'Workforce distribution'!$C$8:$AD$30,AR$7,FALSE)))),0)</f>
        <v>0</v>
      </c>
      <c r="AS329" s="30">
        <f>_xlfn.IFNA(IF($O329="days",$Y329*(VLOOKUP($K329,'Bed parameters'!$A$9:$I$12,9,FALSE))*$F329*(VLOOKUP($Q329,'Workforce distribution'!$C$8:$AD$30,AS$7,FALSE)),IF($Q329="n/a",(IF($P329=AS$6,$X329*$F329,0)),$X329*$F329*(VLOOKUP($Q329,'Workforce distribution'!$C$8:$AD$30,AS$7,FALSE)))),0)</f>
        <v>2462.06196</v>
      </c>
      <c r="AT329" s="30">
        <f>_xlfn.IFNA(IF($O329="days",$Y329*(VLOOKUP($K329,'Bed parameters'!$A$9:$I$12,9,FALSE))*$F329*(VLOOKUP($Q329,'Workforce distribution'!$C$8:$AD$30,AT$7,FALSE)),IF($Q329="n/a",(IF($P329=AT$6,$X329*$F329,0)),$X329*$F329*(VLOOKUP($Q329,'Workforce distribution'!$C$8:$AD$30,AT$7,FALSE)))),0)</f>
        <v>0</v>
      </c>
      <c r="AU329" s="30">
        <f>_xlfn.IFNA(IF($O329="days",$Y329*(VLOOKUP($K329,'Bed parameters'!$A$9:$I$12,9,FALSE))*$F329*(VLOOKUP($Q329,'Workforce distribution'!$C$8:$AD$30,AU$7,FALSE)),IF($Q329="n/a",(IF($P329=AU$6,$X329*$F329,0)),$X329*$F329*(VLOOKUP($Q329,'Workforce distribution'!$C$8:$AD$30,AU$7,FALSE)))),0)</f>
        <v>0</v>
      </c>
      <c r="AV329" s="30">
        <f>_xlfn.IFNA(IF($O329="days",$Y329*(VLOOKUP($K329,'Bed parameters'!$A$9:$I$12,9,FALSE))*$F329*(VLOOKUP($Q329,'Workforce distribution'!$C$8:$AD$30,AV$7,FALSE)),IF($Q329="n/a",(IF($P329=AV$6,$X329*$F329,0)),$X329*$F329*(VLOOKUP($Q329,'Workforce distribution'!$C$8:$AD$30,AV$7,FALSE)))),0)</f>
        <v>0</v>
      </c>
      <c r="AW329" s="30">
        <f>_xlfn.IFNA(IF($O329="days",$Y329*(VLOOKUP($K329,'Bed parameters'!$A$9:$I$12,9,FALSE))*$F329*(VLOOKUP($Q329,'Workforce distribution'!$C$8:$AD$30,AW$7,FALSE)),IF($Q329="n/a",(IF($P329=AW$6,$X329*$F329,0)),$X329*$F329*(VLOOKUP($Q329,'Workforce distribution'!$C$8:$AD$30,AW$7,FALSE)))),0)</f>
        <v>0</v>
      </c>
      <c r="AX329" s="30">
        <f>_xlfn.IFNA(IF($O329="days",$Y329*(VLOOKUP($K329,'Bed parameters'!$A$9:$I$12,9,FALSE))*$F329*(VLOOKUP($Q329,'Workforce distribution'!$C$8:$AD$30,AX$7,FALSE)),IF($Q329="n/a",(IF($P329=AX$6,$X329*$F329,0)),$X329*$F329*(VLOOKUP($Q329,'Workforce distribution'!$C$8:$AD$30,AX$7,FALSE)))),0)</f>
        <v>0</v>
      </c>
      <c r="AY329" s="30">
        <f>_xlfn.IFNA(IF($O329="days",$Y329*(VLOOKUP($K329,'Bed parameters'!$A$9:$I$12,9,FALSE))*$F329*(VLOOKUP($Q329,'Workforce distribution'!$C$8:$AD$30,AY$7,FALSE)),IF($Q329="n/a",(IF($P329=AY$6,$X329*$F329,0)),$X329*$F329*(VLOOKUP($Q329,'Workforce distribution'!$C$8:$AD$30,AY$7,FALSE)))),0)</f>
        <v>0</v>
      </c>
      <c r="AZ329" s="30">
        <f>_xlfn.IFNA(IF($O329="days",$Y329*(VLOOKUP($K329,'Bed parameters'!$A$9:$I$12,9,FALSE))*$F329*(VLOOKUP($Q329,'Workforce distribution'!$C$8:$AD$30,AZ$7,FALSE)),IF($Q329="n/a",(IF($P329=AZ$6,$X329*$F329,0)),$X329*$F329*(VLOOKUP($Q329,'Workforce distribution'!$C$8:$AD$30,AZ$7,FALSE)))),0)</f>
        <v>0</v>
      </c>
      <c r="BA329" s="30">
        <f>_xlfn.IFNA(IF($O329="days",$Y329*(VLOOKUP($K329,'Bed parameters'!$A$9:$I$12,9,FALSE))*$F329*(VLOOKUP($Q329,'Workforce distribution'!$C$8:$AD$30,BA$7,FALSE)),IF($Q329="n/a",(IF($P329=BA$6,$X329*$F329,0)),$X329*$F329*(VLOOKUP($Q329,'Workforce distribution'!$C$8:$AD$30,BA$7,FALSE)))),0)</f>
        <v>0</v>
      </c>
      <c r="BB329" s="30">
        <f>_xlfn.IFNA(IF($O329="days",$Y329*(VLOOKUP($K329,'Bed parameters'!$A$9:$I$12,9,FALSE))*$F329*(VLOOKUP($Q329,'Workforce distribution'!$C$8:$AD$30,BB$7,FALSE)),IF($Q329="n/a",(IF($P329=BB$6,$X329*$F329,0)),$X329*$F329*(VLOOKUP($Q329,'Workforce distribution'!$C$8:$AD$30,BB$7,FALSE)))),0)</f>
        <v>0</v>
      </c>
      <c r="BC329" s="149">
        <f t="shared" si="41"/>
        <v>14.696128677230233</v>
      </c>
      <c r="BD329" s="288">
        <f>IF($Q329="n/a",(IF('Workforce hours'!D$30=0,0,(AB329/'Workforce hours'!D$30))),(IF(VLOOKUP($Q329,'Workforce hours'!$C$8:$AD$30,BD$7,FALSE)=0,0,(AB329/(VLOOKUP($Q329,'Workforce hours'!$C$8:$AD$30,BD$7,FALSE))))))</f>
        <v>0</v>
      </c>
      <c r="BE329" s="288">
        <f>IF($Q329="n/a",(IF('Workforce hours'!E$30=0,0,(AC329/'Workforce hours'!E$30))),(IF(VLOOKUP($Q329,'Workforce hours'!$C$8:$AD$30,BE$7,FALSE)=0,0,(AC329/(VLOOKUP($Q329,'Workforce hours'!$C$8:$AD$30,BE$7,FALSE))))))</f>
        <v>0</v>
      </c>
      <c r="BF329" s="288">
        <f>IF($Q329="n/a",(IF('Workforce hours'!F$30=0,0,(AD329/'Workforce hours'!F$30))),(IF(VLOOKUP($Q329,'Workforce hours'!$C$8:$AD$30,BF$7,FALSE)=0,0,(AD329/(VLOOKUP($Q329,'Workforce hours'!$C$8:$AD$30,BF$7,FALSE))))))</f>
        <v>0</v>
      </c>
      <c r="BG329" s="288">
        <f>IF($Q329="n/a",(IF('Workforce hours'!G$30=0,0,(AE329/'Workforce hours'!G$30))),(IF(VLOOKUP($Q329,'Workforce hours'!$C$8:$AD$30,BG$7,FALSE)=0,0,(AE329/(VLOOKUP($Q329,'Workforce hours'!$C$8:$AD$30,BG$7,FALSE))))))</f>
        <v>13.189617642857142</v>
      </c>
      <c r="BH329" s="288">
        <f>IF($Q329="n/a",(IF('Workforce hours'!H$30=0,0,(AF329/'Workforce hours'!H$30))),(IF(VLOOKUP($Q329,'Workforce hours'!$C$8:$AD$30,BH$7,FALSE)=0,0,(AF329/(VLOOKUP($Q329,'Workforce hours'!$C$8:$AD$30,BH$7,FALSE))))))</f>
        <v>0</v>
      </c>
      <c r="BI329" s="288">
        <f>IF($Q329="n/a",(IF('Workforce hours'!I$30=0,0,(AG329/'Workforce hours'!I$30))),(IF(VLOOKUP($Q329,'Workforce hours'!$C$8:$AD$30,BI$7,FALSE)=0,0,(AG329/(VLOOKUP($Q329,'Workforce hours'!$C$8:$AD$30,BI$7,FALSE))))))</f>
        <v>0</v>
      </c>
      <c r="BJ329" s="288">
        <f>IF($Q329="n/a",(IF('Workforce hours'!J$30=0,0,(AH329/'Workforce hours'!J$30))),(IF(VLOOKUP($Q329,'Workforce hours'!$C$8:$AD$30,BJ$7,FALSE)=0,0,(AH329/(VLOOKUP($Q329,'Workforce hours'!$C$8:$AD$30,BJ$7,FALSE))))))</f>
        <v>0</v>
      </c>
      <c r="BK329" s="288">
        <f>IF($Q329="n/a",(IF('Workforce hours'!K$30=0,0,(AI329/'Workforce hours'!K$30))),(IF(VLOOKUP($Q329,'Workforce hours'!$C$8:$AD$30,BK$7,FALSE)=0,0,(AI329/(VLOOKUP($Q329,'Workforce hours'!$C$8:$AD$30,BK$7,FALSE))))))</f>
        <v>0</v>
      </c>
      <c r="BL329" s="288">
        <f>IF($Q329="n/a",(IF('Workforce hours'!L$30=0,0,(AJ329/'Workforce hours'!L$30))),(IF(VLOOKUP($Q329,'Workforce hours'!$C$8:$AD$30,BL$7,FALSE)=0,0,(AJ329/(VLOOKUP($Q329,'Workforce hours'!$C$8:$AD$30,BL$7,FALSE))))))</f>
        <v>0</v>
      </c>
      <c r="BM329" s="288">
        <f>IF($Q329="n/a",(IF('Workforce hours'!M$30=0,0,(AK329/'Workforce hours'!M$30))),(IF(VLOOKUP($Q329,'Workforce hours'!$C$8:$AD$30,BM$7,FALSE)=0,0,(AK329/(VLOOKUP($Q329,'Workforce hours'!$C$8:$AD$30,BM$7,FALSE))))))</f>
        <v>0</v>
      </c>
      <c r="BN329" s="288">
        <f>IF($Q329="n/a",(IF('Workforce hours'!N$30=0,0,(AL329/'Workforce hours'!N$30))),(IF(VLOOKUP($Q329,'Workforce hours'!$C$8:$AD$30,BN$7,FALSE)=0,0,(AL329/(VLOOKUP($Q329,'Workforce hours'!$C$8:$AD$30,BN$7,FALSE))))))</f>
        <v>0</v>
      </c>
      <c r="BO329" s="288">
        <f>IF($Q329="n/a",(IF('Workforce hours'!O$30=0,0,(AM329/'Workforce hours'!O$30))),(IF(VLOOKUP($Q329,'Workforce hours'!$C$8:$AD$30,BO$7,FALSE)=0,0,(AM329/(VLOOKUP($Q329,'Workforce hours'!$C$8:$AD$30,BO$7,FALSE))))))</f>
        <v>0</v>
      </c>
      <c r="BP329" s="288">
        <f>IF($Q329="n/a",(IF('Workforce hours'!P$30=0,0,(AN329/'Workforce hours'!P$30))),(IF(VLOOKUP($Q329,'Workforce hours'!$C$8:$AD$30,BP$7,FALSE)=0,0,(AN329/(VLOOKUP($Q329,'Workforce hours'!$C$8:$AD$30,BP$7,FALSE))))))</f>
        <v>0</v>
      </c>
      <c r="BQ329" s="288">
        <f>IF($Q329="n/a",(IF('Workforce hours'!Q$30=0,0,(AO329/'Workforce hours'!Q$30))),(IF(VLOOKUP($Q329,'Workforce hours'!$C$8:$AD$30,BQ$7,FALSE)=0,0,(AO329/(VLOOKUP($Q329,'Workforce hours'!$C$8:$AD$30,BQ$7,FALSE))))))</f>
        <v>0</v>
      </c>
      <c r="BR329" s="288">
        <f>IF($Q329="n/a",(IF('Workforce hours'!R$30=0,0,(AP329/'Workforce hours'!R$30))),(IF(VLOOKUP($Q329,'Workforce hours'!$C$8:$AD$30,BR$7,FALSE)=0,0,(AP329/(VLOOKUP($Q329,'Workforce hours'!$C$8:$AD$30,BR$7,FALSE))))))</f>
        <v>0</v>
      </c>
      <c r="BS329" s="288">
        <f>IF($Q329="n/a",(IF('Workforce hours'!S$30=0,0,(AQ329/'Workforce hours'!S$30))),(IF(VLOOKUP($Q329,'Workforce hours'!$C$8:$AD$30,BS$7,FALSE)=0,0,(AQ329/(VLOOKUP($Q329,'Workforce hours'!$C$8:$AD$30,BS$7,FALSE))))))</f>
        <v>0</v>
      </c>
      <c r="BT329" s="288">
        <f>IF($Q329="n/a",(IF('Workforce hours'!T$30=0,0,(AR329/'Workforce hours'!T$30))),(IF(VLOOKUP($Q329,'Workforce hours'!$C$8:$AD$30,BT$7,FALSE)=0,0,(AR329/(VLOOKUP($Q329,'Workforce hours'!$C$8:$AD$30,BT$7,FALSE))))))</f>
        <v>0</v>
      </c>
      <c r="BU329" s="288">
        <f>IF($Q329="n/a",(IF('Workforce hours'!U$30=0,0,(AS329/'Workforce hours'!U$30))),(IF(VLOOKUP($Q329,'Workforce hours'!$C$8:$AD$30,BU$7,FALSE)=0,0,(AS329/(VLOOKUP($Q329,'Workforce hours'!$C$8:$AD$30,BU$7,FALSE))))))</f>
        <v>1.5065110343730908</v>
      </c>
      <c r="BV329" s="288">
        <f>IF($Q329="n/a",(IF('Workforce hours'!V$30=0,0,(AT329/'Workforce hours'!V$30))),(IF(VLOOKUP($Q329,'Workforce hours'!$C$8:$AD$30,BV$7,FALSE)=0,0,(AT329/(VLOOKUP($Q329,'Workforce hours'!$C$8:$AD$30,BV$7,FALSE))))))</f>
        <v>0</v>
      </c>
      <c r="BW329" s="288">
        <f>IF($Q329="n/a",(IF('Workforce hours'!W$30=0,0,(AU329/'Workforce hours'!W$30))),(IF(VLOOKUP($Q329,'Workforce hours'!$C$8:$AD$30,BW$7,FALSE)=0,0,(AU329/(VLOOKUP($Q329,'Workforce hours'!$C$8:$AD$30,BW$7,FALSE))))))</f>
        <v>0</v>
      </c>
      <c r="BX329" s="288">
        <f>IF($Q329="n/a",(IF('Workforce hours'!X$30=0,0,(AV329/'Workforce hours'!X$30))),(IF(VLOOKUP($Q329,'Workforce hours'!$C$8:$AD$30,BX$7,FALSE)=0,0,(AV329/(VLOOKUP($Q329,'Workforce hours'!$C$8:$AD$30,BX$7,FALSE))))))</f>
        <v>0</v>
      </c>
      <c r="BY329" s="288">
        <f>IF($Q329="n/a",(IF('Workforce hours'!Y$30=0,0,(AW329/'Workforce hours'!Y$30))),(IF(VLOOKUP($Q329,'Workforce hours'!$C$8:$AD$30,BY$7,FALSE)=0,0,(AW329/(VLOOKUP($Q329,'Workforce hours'!$C$8:$AD$30,BY$7,FALSE))))))</f>
        <v>0</v>
      </c>
      <c r="BZ329" s="288">
        <f>IF($Q329="n/a",(IF('Workforce hours'!Z$30=0,0,(AX329/'Workforce hours'!Z$30))),(IF(VLOOKUP($Q329,'Workforce hours'!$C$8:$AD$30,BZ$7,FALSE)=0,0,(AX329/(VLOOKUP($Q329,'Workforce hours'!$C$8:$AD$30,BZ$7,FALSE))))))</f>
        <v>0</v>
      </c>
      <c r="CA329" s="288">
        <f>IF($Q329="n/a",(IF('Workforce hours'!AA$30=0,0,(AY329/'Workforce hours'!AA$30))),(IF(VLOOKUP($Q329,'Workforce hours'!$C$8:$AD$30,CA$7,FALSE)=0,0,(AY329/(VLOOKUP($Q329,'Workforce hours'!$C$8:$AD$30,CA$7,FALSE))))))</f>
        <v>0</v>
      </c>
      <c r="CB329" s="288">
        <f>IF($Q329="n/a",(IF('Workforce hours'!AB$30=0,0,(AZ329/'Workforce hours'!AB$30))),(IF(VLOOKUP($Q329,'Workforce hours'!$C$8:$AD$30,CB$7,FALSE)=0,0,(AZ329/(VLOOKUP($Q329,'Workforce hours'!$C$8:$AD$30,CB$7,FALSE))))))</f>
        <v>0</v>
      </c>
      <c r="CC329" s="288">
        <f>IF($Q329="n/a",(IF('Workforce hours'!AC$30=0,0,(BA329/'Workforce hours'!AC$30))),(IF(VLOOKUP($Q329,'Workforce hours'!$C$8:$AD$30,CC$7,FALSE)=0,0,(BA329/(VLOOKUP($Q329,'Workforce hours'!$C$8:$AD$30,CC$7,FALSE))))))</f>
        <v>0</v>
      </c>
      <c r="CD329" s="288">
        <f>IF($Q329="n/a",(IF('Workforce hours'!AD$30=0,0,(BB329/'Workforce hours'!AD$30))),(IF(VLOOKUP($Q329,'Workforce hours'!$C$8:$AD$30,CD$7,FALSE)=0,0,(BB329/(VLOOKUP($Q329,'Workforce hours'!$C$8:$AD$30,CD$7,FALSE))))))</f>
        <v>0</v>
      </c>
      <c r="CE329" s="289">
        <f t="shared" si="42"/>
        <v>0</v>
      </c>
      <c r="CF329" s="290">
        <f>BD329*'Workforce costs'!B$9*(1+'Workforce costs'!B$10)*(1+'Workforce costs'!B$11)</f>
        <v>0</v>
      </c>
      <c r="CG329" s="290">
        <f>BE329*'Workforce costs'!C$9*(1+'Workforce costs'!C$10)*(1+'Workforce costs'!C$11)</f>
        <v>0</v>
      </c>
      <c r="CH329" s="290">
        <f>BF329*'Workforce costs'!D$9*(1+'Workforce costs'!D$10)*(1+'Workforce costs'!D$11)</f>
        <v>0</v>
      </c>
      <c r="CI329" s="290">
        <f>BG329*'Workforce costs'!E$9*(1+'Workforce costs'!E$10)*(1+'Workforce costs'!E$11)</f>
        <v>0</v>
      </c>
      <c r="CJ329" s="290">
        <f>BH329*'Workforce costs'!F$9*(1+'Workforce costs'!F$10)*(1+'Workforce costs'!F$11)</f>
        <v>0</v>
      </c>
      <c r="CK329" s="290">
        <f>BI329*'Workforce costs'!G$9*(1+'Workforce costs'!G$10)*(1+'Workforce costs'!G$11)</f>
        <v>0</v>
      </c>
      <c r="CL329" s="290">
        <f>BJ329*'Workforce costs'!H$9*(1+'Workforce costs'!H$10)*(1+'Workforce costs'!H$11)</f>
        <v>0</v>
      </c>
      <c r="CM329" s="290">
        <f>BK329*'Workforce costs'!I$9*(1+'Workforce costs'!I$10)*(1+'Workforce costs'!I$11)</f>
        <v>0</v>
      </c>
      <c r="CN329" s="290">
        <f>BL329*'Workforce costs'!J$9*(1+'Workforce costs'!J$10)*(1+'Workforce costs'!J$11)</f>
        <v>0</v>
      </c>
      <c r="CO329" s="290">
        <f>BM329*'Workforce costs'!K$9*(1+'Workforce costs'!K$10)*(1+'Workforce costs'!K$11)</f>
        <v>0</v>
      </c>
      <c r="CP329" s="290">
        <f>BN329*'Workforce costs'!L$9*(1+'Workforce costs'!L$10)*(1+'Workforce costs'!L$11)</f>
        <v>0</v>
      </c>
      <c r="CQ329" s="290">
        <f>BO329*'Workforce costs'!M$9*(1+'Workforce costs'!M$10)*(1+'Workforce costs'!M$11)</f>
        <v>0</v>
      </c>
      <c r="CR329" s="290">
        <f>BP329*'Workforce costs'!N$9*(1+'Workforce costs'!N$10)*(1+'Workforce costs'!N$11)</f>
        <v>0</v>
      </c>
      <c r="CS329" s="290">
        <f>BQ329*'Workforce costs'!O$9*(1+'Workforce costs'!O$10)*(1+'Workforce costs'!O$11)</f>
        <v>0</v>
      </c>
      <c r="CT329" s="290">
        <f>BR329*'Workforce costs'!P$9*(1+'Workforce costs'!P$10)*(1+'Workforce costs'!P$11)</f>
        <v>0</v>
      </c>
      <c r="CU329" s="290">
        <f>BS329*'Workforce costs'!Q$9*(1+'Workforce costs'!Q$10)*(1+'Workforce costs'!Q$11)</f>
        <v>0</v>
      </c>
      <c r="CV329" s="290">
        <f>BT329*'Workforce costs'!R$9*(1+'Workforce costs'!R$10)*(1+'Workforce costs'!R$11)</f>
        <v>0</v>
      </c>
      <c r="CW329" s="290">
        <f>BU329*'Workforce costs'!S$9*(1+'Workforce costs'!S$10)*(1+'Workforce costs'!S$11)</f>
        <v>0</v>
      </c>
      <c r="CX329" s="290">
        <f>BV329*'Workforce costs'!T$9*(1+'Workforce costs'!T$10)*(1+'Workforce costs'!T$11)</f>
        <v>0</v>
      </c>
      <c r="CY329" s="290">
        <f>BW329*'Workforce costs'!U$9*(1+'Workforce costs'!U$10)*(1+'Workforce costs'!U$11)</f>
        <v>0</v>
      </c>
      <c r="CZ329" s="290">
        <f>BX329*'Workforce costs'!V$9*(1+'Workforce costs'!V$10)*(1+'Workforce costs'!V$11)</f>
        <v>0</v>
      </c>
      <c r="DA329" s="290">
        <f>BY329*'Workforce costs'!W$9*(1+'Workforce costs'!W$10)*(1+'Workforce costs'!W$11)</f>
        <v>0</v>
      </c>
      <c r="DB329" s="290">
        <f>BZ329*'Workforce costs'!X$9*(1+'Workforce costs'!X$10)*(1+'Workforce costs'!X$11)</f>
        <v>0</v>
      </c>
      <c r="DC329" s="290">
        <f>CA329*'Workforce costs'!Y$9*(1+'Workforce costs'!Y$10)*(1+'Workforce costs'!Y$11)</f>
        <v>0</v>
      </c>
      <c r="DD329" s="290">
        <f>CB329*'Workforce costs'!Z$9*(1+'Workforce costs'!Z$10)*(1+'Workforce costs'!Z$11)</f>
        <v>0</v>
      </c>
      <c r="DE329" s="290">
        <f>CC329*'Workforce costs'!AA$9*(1+'Workforce costs'!AA$10)*(1+'Workforce costs'!AA$11)</f>
        <v>0</v>
      </c>
      <c r="DF329" s="290">
        <f>CD329*'Workforce costs'!AB$9*(1+'Workforce costs'!AB$10)*(1+'Workforce costs'!AB$11)</f>
        <v>0</v>
      </c>
    </row>
    <row r="330" spans="1:110" x14ac:dyDescent="0.3">
      <c r="A330" s="2" t="str">
        <f>Outputs!$A$4</f>
        <v>Australia</v>
      </c>
      <c r="B330" s="2" t="str">
        <f t="shared" ref="B330:B393" si="43">A330&amp;" "&amp;G330</f>
        <v>Australia 65+</v>
      </c>
      <c r="C330" s="30">
        <f>VLOOKUP($B330,Populations!$D$15:$H$1920,3,FALSE)</f>
        <v>4559374</v>
      </c>
      <c r="D330" s="255">
        <f>IF(OR($H330="General pop",$H330="Schools",$H330="Workplace",$H330="Skills Training",$H330="Digital Supports"),1,VLOOKUP($B330,Populations!$D$15:$H$1920,5,FALSE))</f>
        <v>1</v>
      </c>
      <c r="E330" s="88">
        <f>VLOOKUP(I330,Epidemiology!$C$10:$H$47,6,FALSE)</f>
        <v>90</v>
      </c>
      <c r="F330" s="102">
        <f>'Care profiles'!R331</f>
        <v>1</v>
      </c>
      <c r="G330" s="15" t="str">
        <f>'Care profiles'!A331</f>
        <v>65+</v>
      </c>
      <c r="H330" s="15" t="str">
        <f>'Care profiles'!B331</f>
        <v>Attempts</v>
      </c>
      <c r="I330" s="15" t="str">
        <f>'Care profiles'!C331</f>
        <v>Attempts_65+yrs</v>
      </c>
      <c r="J330" s="15" t="str">
        <f>'Care profiles'!D331</f>
        <v>Care profile</v>
      </c>
      <c r="K330" s="15" t="str">
        <f>'Care profiles'!E331</f>
        <v>Acute Inpatient Services – Older Adult (65+ years)</v>
      </c>
      <c r="L330" s="104">
        <f>'Care profiles'!F331</f>
        <v>0.3</v>
      </c>
      <c r="M330" s="15">
        <f>'Care profiles'!G331</f>
        <v>1</v>
      </c>
      <c r="N330" s="15">
        <f>'Care profiles'!H331</f>
        <v>9</v>
      </c>
      <c r="O330" s="15" t="str">
        <f>'Care profiles'!I331</f>
        <v>days</v>
      </c>
      <c r="P330" s="15" t="str">
        <f>'Care profiles'!J331</f>
        <v>Team</v>
      </c>
      <c r="Q330" s="15" t="str">
        <f>'Care profiles'!K331</f>
        <v>Acute Inpatient Services – Older Adult (65+ years)</v>
      </c>
      <c r="R330" s="15" t="str">
        <f>'Care profiles'!M331</f>
        <v>N</v>
      </c>
      <c r="S330" s="15" t="str">
        <f>'Care profiles'!O331</f>
        <v>Y</v>
      </c>
      <c r="T330" s="15" t="str">
        <f>'Care profiles'!Q331</f>
        <v>N</v>
      </c>
      <c r="U330" s="30">
        <f t="shared" ref="U330:U393" si="44">C330*D330*E330/100000</f>
        <v>4103.4366</v>
      </c>
      <c r="V330" s="30">
        <f t="shared" ref="V330:V393" si="45">U330*L330</f>
        <v>1231.03098</v>
      </c>
      <c r="W330" s="30">
        <f>IF(M330="n/a",0,IF(O330="days",V330*M330*(1+(VLOOKUP(K330,'Bed parameters'!$A$9:$G$12,7,FALSE))),V330*M330))</f>
        <v>1231.03098</v>
      </c>
      <c r="X330" s="30">
        <f t="shared" ref="X330:X393" si="46">IF(N330="n/a",0,IF(O330="min",W330*N330/60,W330*N330*24))</f>
        <v>265902.69167999999</v>
      </c>
      <c r="Y330" s="30">
        <f t="shared" ref="Y330:Y393" si="47">IF(O330="days",W330*N330,0)</f>
        <v>11079.27882</v>
      </c>
      <c r="Z330" s="113">
        <f>_xlfn.IFNA(Y330/((VLOOKUP(K330,'Bed parameters'!$A$9:$G$12,3,FALSE))*(VLOOKUP(K330,'Bed parameters'!$A$9:$G$12,5,FALSE))),0)</f>
        <v>35.710810056406125</v>
      </c>
      <c r="AA330" s="30">
        <f t="shared" ref="AA330:AA393" si="48">SUM(AB330:BB330)</f>
        <v>127633.29200639998</v>
      </c>
      <c r="AB330" s="30">
        <f>_xlfn.IFNA(IF($O330="days",$Y330*(VLOOKUP($K330,'Bed parameters'!$A$9:$I$12,9,FALSE))*$F330*(VLOOKUP($Q330,'Workforce distribution'!$C$8:$AD$30,AB$7,FALSE)),IF($Q330="n/a",(IF($P330=AB$6,$X330*$F330,0)),$X330*$F330*(VLOOKUP($Q330,'Workforce distribution'!$C$8:$AD$30,AB$7,FALSE)))),0)</f>
        <v>0</v>
      </c>
      <c r="AC330" s="30">
        <f>_xlfn.IFNA(IF($O330="days",$Y330*(VLOOKUP($K330,'Bed parameters'!$A$9:$I$12,9,FALSE))*$F330*(VLOOKUP($Q330,'Workforce distribution'!$C$8:$AD$30,AC$7,FALSE)),IF($Q330="n/a",(IF($P330=AC$6,$X330*$F330,0)),$X330*$F330*(VLOOKUP($Q330,'Workforce distribution'!$C$8:$AD$30,AC$7,FALSE)))),0)</f>
        <v>0</v>
      </c>
      <c r="AD330" s="30">
        <f>_xlfn.IFNA(IF($O330="days",$Y330*(VLOOKUP($K330,'Bed parameters'!$A$9:$I$12,9,FALSE))*$F330*(VLOOKUP($Q330,'Workforce distribution'!$C$8:$AD$30,AD$7,FALSE)),IF($Q330="n/a",(IF($P330=AD$6,$X330*$F330,0)),$X330*$F330*(VLOOKUP($Q330,'Workforce distribution'!$C$8:$AD$30,AD$7,FALSE)))),0)</f>
        <v>0</v>
      </c>
      <c r="AE330" s="30">
        <f>_xlfn.IFNA(IF($O330="days",$Y330*(VLOOKUP($K330,'Bed parameters'!$A$9:$I$12,9,FALSE))*$F330*(VLOOKUP($Q330,'Workforce distribution'!$C$8:$AD$30,AE$7,FALSE)),IF($Q330="n/a",(IF($P330=AE$6,$X330*$F330,0)),$X330*$F330*(VLOOKUP($Q330,'Workforce distribution'!$C$8:$AD$30,AE$7,FALSE)))),0)</f>
        <v>7883.0802051900791</v>
      </c>
      <c r="AF330" s="30">
        <f>_xlfn.IFNA(IF($O330="days",$Y330*(VLOOKUP($K330,'Bed parameters'!$A$9:$I$12,9,FALSE))*$F330*(VLOOKUP($Q330,'Workforce distribution'!$C$8:$AD$30,AF$7,FALSE)),IF($Q330="n/a",(IF($P330=AF$6,$X330*$F330,0)),$X330*$F330*(VLOOKUP($Q330,'Workforce distribution'!$C$8:$AD$30,AF$7,FALSE)))),0)</f>
        <v>14521.463535876472</v>
      </c>
      <c r="AG330" s="30">
        <f>_xlfn.IFNA(IF($O330="days",$Y330*(VLOOKUP($K330,'Bed parameters'!$A$9:$I$12,9,FALSE))*$F330*(VLOOKUP($Q330,'Workforce distribution'!$C$8:$AD$30,AG$7,FALSE)),IF($Q330="n/a",(IF($P330=AG$6,$X330*$F330,0)),$X330*$F330*(VLOOKUP($Q330,'Workforce distribution'!$C$8:$AD$30,AG$7,FALSE)))),0)</f>
        <v>0</v>
      </c>
      <c r="AH330" s="30">
        <f>_xlfn.IFNA(IF($O330="days",$Y330*(VLOOKUP($K330,'Bed parameters'!$A$9:$I$12,9,FALSE))*$F330*(VLOOKUP($Q330,'Workforce distribution'!$C$8:$AD$30,AH$7,FALSE)),IF($Q330="n/a",(IF($P330=AH$6,$X330*$F330,0)),$X330*$F330*(VLOOKUP($Q330,'Workforce distribution'!$C$8:$AD$30,AH$7,FALSE)))),0)</f>
        <v>0</v>
      </c>
      <c r="AI330" s="30">
        <f>_xlfn.IFNA(IF($O330="days",$Y330*(VLOOKUP($K330,'Bed parameters'!$A$9:$I$12,9,FALSE))*$F330*(VLOOKUP($Q330,'Workforce distribution'!$C$8:$AD$30,AI$7,FALSE)),IF($Q330="n/a",(IF($P330=AI$6,$X330*$F330,0)),$X330*$F330*(VLOOKUP($Q330,'Workforce distribution'!$C$8:$AD$30,AI$7,FALSE)))),0)</f>
        <v>0</v>
      </c>
      <c r="AJ330" s="30">
        <f>_xlfn.IFNA(IF($O330="days",$Y330*(VLOOKUP($K330,'Bed parameters'!$A$9:$I$12,9,FALSE))*$F330*(VLOOKUP($Q330,'Workforce distribution'!$C$8:$AD$30,AJ$7,FALSE)),IF($Q330="n/a",(IF($P330=AJ$6,$X330*$F330,0)),$X330*$F330*(VLOOKUP($Q330,'Workforce distribution'!$C$8:$AD$30,AJ$7,FALSE)))),0)</f>
        <v>0</v>
      </c>
      <c r="AK330" s="30">
        <f>_xlfn.IFNA(IF($O330="days",$Y330*(VLOOKUP($K330,'Bed parameters'!$A$9:$I$12,9,FALSE))*$F330*(VLOOKUP($Q330,'Workforce distribution'!$C$8:$AD$30,AK$7,FALSE)),IF($Q330="n/a",(IF($P330=AK$6,$X330*$F330,0)),$X330*$F330*(VLOOKUP($Q330,'Workforce distribution'!$C$8:$AD$30,AK$7,FALSE)))),0)</f>
        <v>0</v>
      </c>
      <c r="AL330" s="30">
        <f>_xlfn.IFNA(IF($O330="days",$Y330*(VLOOKUP($K330,'Bed parameters'!$A$9:$I$12,9,FALSE))*$F330*(VLOOKUP($Q330,'Workforce distribution'!$C$8:$AD$30,AL$7,FALSE)),IF($Q330="n/a",(IF($P330=AL$6,$X330*$F330,0)),$X330*$F330*(VLOOKUP($Q330,'Workforce distribution'!$C$8:$AD$30,AL$7,FALSE)))),0)</f>
        <v>0</v>
      </c>
      <c r="AM330" s="30">
        <f>_xlfn.IFNA(IF($O330="days",$Y330*(VLOOKUP($K330,'Bed parameters'!$A$9:$I$12,9,FALSE))*$F330*(VLOOKUP($Q330,'Workforce distribution'!$C$8:$AD$30,AM$7,FALSE)),IF($Q330="n/a",(IF($P330=AM$6,$X330*$F330,0)),$X330*$F330*(VLOOKUP($Q330,'Workforce distribution'!$C$8:$AD$30,AM$7,FALSE)))),0)</f>
        <v>72348.005830527414</v>
      </c>
      <c r="AN330" s="30">
        <f>_xlfn.IFNA(IF($O330="days",$Y330*(VLOOKUP($K330,'Bed parameters'!$A$9:$I$12,9,FALSE))*$F330*(VLOOKUP($Q330,'Workforce distribution'!$C$8:$AD$30,AN$7,FALSE)),IF($Q330="n/a",(IF($P330=AN$6,$X330*$F330,0)),$X330*$F330*(VLOOKUP($Q330,'Workforce distribution'!$C$8:$AD$30,AN$7,FALSE)))),0)</f>
        <v>1478.0775384731407</v>
      </c>
      <c r="AO330" s="30">
        <f>_xlfn.IFNA(IF($O330="days",$Y330*(VLOOKUP($K330,'Bed parameters'!$A$9:$I$12,9,FALSE))*$F330*(VLOOKUP($Q330,'Workforce distribution'!$C$8:$AD$30,AO$7,FALSE)),IF($Q330="n/a",(IF($P330=AO$6,$X330*$F330,0)),$X330*$F330*(VLOOKUP($Q330,'Workforce distribution'!$C$8:$AD$30,AO$7,FALSE)))),0)</f>
        <v>2463.4625641219018</v>
      </c>
      <c r="AP330" s="30">
        <f>_xlfn.IFNA(IF($O330="days",$Y330*(VLOOKUP($K330,'Bed parameters'!$A$9:$I$12,9,FALSE))*$F330*(VLOOKUP($Q330,'Workforce distribution'!$C$8:$AD$30,AP$7,FALSE)),IF($Q330="n/a",(IF($P330=AP$6,$X330*$F330,0)),$X330*$F330*(VLOOKUP($Q330,'Workforce distribution'!$C$8:$AD$30,AP$7,FALSE)))),0)</f>
        <v>4926.9251282438036</v>
      </c>
      <c r="AQ330" s="30">
        <f>_xlfn.IFNA(IF($O330="days",$Y330*(VLOOKUP($K330,'Bed parameters'!$A$9:$I$12,9,FALSE))*$F330*(VLOOKUP($Q330,'Workforce distribution'!$C$8:$AD$30,AQ$7,FALSE)),IF($Q330="n/a",(IF($P330=AQ$6,$X330*$F330,0)),$X330*$F330*(VLOOKUP($Q330,'Workforce distribution'!$C$8:$AD$30,AQ$7,FALSE)))),0)</f>
        <v>6897.6951795413243</v>
      </c>
      <c r="AR330" s="30">
        <f>_xlfn.IFNA(IF($O330="days",$Y330*(VLOOKUP($K330,'Bed parameters'!$A$9:$I$12,9,FALSE))*$F330*(VLOOKUP($Q330,'Workforce distribution'!$C$8:$AD$30,AR$7,FALSE)),IF($Q330="n/a",(IF($P330=AR$6,$X330*$F330,0)),$X330*$F330*(VLOOKUP($Q330,'Workforce distribution'!$C$8:$AD$30,AR$7,FALSE)))),0)</f>
        <v>0</v>
      </c>
      <c r="AS330" s="30">
        <f>_xlfn.IFNA(IF($O330="days",$Y330*(VLOOKUP($K330,'Bed parameters'!$A$9:$I$12,9,FALSE))*$F330*(VLOOKUP($Q330,'Workforce distribution'!$C$8:$AD$30,AS$7,FALSE)),IF($Q330="n/a",(IF($P330=AS$6,$X330*$F330,0)),$X330*$F330*(VLOOKUP($Q330,'Workforce distribution'!$C$8:$AD$30,AS$7,FALSE)))),0)</f>
        <v>0</v>
      </c>
      <c r="AT330" s="30">
        <f>_xlfn.IFNA(IF($O330="days",$Y330*(VLOOKUP($K330,'Bed parameters'!$A$9:$I$12,9,FALSE))*$F330*(VLOOKUP($Q330,'Workforce distribution'!$C$8:$AD$30,AT$7,FALSE)),IF($Q330="n/a",(IF($P330=AT$6,$X330*$F330,0)),$X330*$F330*(VLOOKUP($Q330,'Workforce distribution'!$C$8:$AD$30,AT$7,FALSE)))),0)</f>
        <v>0</v>
      </c>
      <c r="AU330" s="30">
        <f>_xlfn.IFNA(IF($O330="days",$Y330*(VLOOKUP($K330,'Bed parameters'!$A$9:$I$12,9,FALSE))*$F330*(VLOOKUP($Q330,'Workforce distribution'!$C$8:$AD$30,AU$7,FALSE)),IF($Q330="n/a",(IF($P330=AU$6,$X330*$F330,0)),$X330*$F330*(VLOOKUP($Q330,'Workforce distribution'!$C$8:$AD$30,AU$7,FALSE)))),0)</f>
        <v>7260.7317679382359</v>
      </c>
      <c r="AV330" s="30">
        <f>_xlfn.IFNA(IF($O330="days",$Y330*(VLOOKUP($K330,'Bed parameters'!$A$9:$I$12,9,FALSE))*$F330*(VLOOKUP($Q330,'Workforce distribution'!$C$8:$AD$30,AV$7,FALSE)),IF($Q330="n/a",(IF($P330=AV$6,$X330*$F330,0)),$X330*$F330*(VLOOKUP($Q330,'Workforce distribution'!$C$8:$AD$30,AV$7,FALSE)))),0)</f>
        <v>2593.1184885493703</v>
      </c>
      <c r="AW330" s="30">
        <f>_xlfn.IFNA(IF($O330="days",$Y330*(VLOOKUP($K330,'Bed parameters'!$A$9:$I$12,9,FALSE))*$F330*(VLOOKUP($Q330,'Workforce distribution'!$C$8:$AD$30,AW$7,FALSE)),IF($Q330="n/a",(IF($P330=AW$6,$X330*$F330,0)),$X330*$F330*(VLOOKUP($Q330,'Workforce distribution'!$C$8:$AD$30,AW$7,FALSE)))),0)</f>
        <v>7260.7317679382359</v>
      </c>
      <c r="AX330" s="30">
        <f>_xlfn.IFNA(IF($O330="days",$Y330*(VLOOKUP($K330,'Bed parameters'!$A$9:$I$12,9,FALSE))*$F330*(VLOOKUP($Q330,'Workforce distribution'!$C$8:$AD$30,AX$7,FALSE)),IF($Q330="n/a",(IF($P330=AX$6,$X330*$F330,0)),$X330*$F330*(VLOOKUP($Q330,'Workforce distribution'!$C$8:$AD$30,AX$7,FALSE)))),0)</f>
        <v>0</v>
      </c>
      <c r="AY330" s="30">
        <f>_xlfn.IFNA(IF($O330="days",$Y330*(VLOOKUP($K330,'Bed parameters'!$A$9:$I$12,9,FALSE))*$F330*(VLOOKUP($Q330,'Workforce distribution'!$C$8:$AD$30,AY$7,FALSE)),IF($Q330="n/a",(IF($P330=AY$6,$X330*$F330,0)),$X330*$F330*(VLOOKUP($Q330,'Workforce distribution'!$C$8:$AD$30,AY$7,FALSE)))),0)</f>
        <v>0</v>
      </c>
      <c r="AZ330" s="30">
        <f>_xlfn.IFNA(IF($O330="days",$Y330*(VLOOKUP($K330,'Bed parameters'!$A$9:$I$12,9,FALSE))*$F330*(VLOOKUP($Q330,'Workforce distribution'!$C$8:$AD$30,AZ$7,FALSE)),IF($Q330="n/a",(IF($P330=AZ$6,$X330*$F330,0)),$X330*$F330*(VLOOKUP($Q330,'Workforce distribution'!$C$8:$AD$30,AZ$7,FALSE)))),0)</f>
        <v>0</v>
      </c>
      <c r="BA330" s="30">
        <f>_xlfn.IFNA(IF($O330="days",$Y330*(VLOOKUP($K330,'Bed parameters'!$A$9:$I$12,9,FALSE))*$F330*(VLOOKUP($Q330,'Workforce distribution'!$C$8:$AD$30,BA$7,FALSE)),IF($Q330="n/a",(IF($P330=BA$6,$X330*$F330,0)),$X330*$F330*(VLOOKUP($Q330,'Workforce distribution'!$C$8:$AD$30,BA$7,FALSE)))),0)</f>
        <v>0</v>
      </c>
      <c r="BB330" s="30">
        <f>_xlfn.IFNA(IF($O330="days",$Y330*(VLOOKUP($K330,'Bed parameters'!$A$9:$I$12,9,FALSE))*$F330*(VLOOKUP($Q330,'Workforce distribution'!$C$8:$AD$30,BB$7,FALSE)),IF($Q330="n/a",(IF($P330=BB$6,$X330*$F330,0)),$X330*$F330*(VLOOKUP($Q330,'Workforce distribution'!$C$8:$AD$30,BB$7,FALSE)))),0)</f>
        <v>0</v>
      </c>
      <c r="BC330" s="149">
        <f t="shared" ref="BC330:BC393" si="49">SUM(BD330:CD330)</f>
        <v>77.062173177306306</v>
      </c>
      <c r="BD330" s="288">
        <f>IF($Q330="n/a",(IF('Workforce hours'!D$30=0,0,(AB330/'Workforce hours'!D$30))),(IF(VLOOKUP($Q330,'Workforce hours'!$C$8:$AD$30,BD$7,FALSE)=0,0,(AB330/(VLOOKUP($Q330,'Workforce hours'!$C$8:$AD$30,BD$7,FALSE))))))</f>
        <v>0</v>
      </c>
      <c r="BE330" s="288">
        <f>IF($Q330="n/a",(IF('Workforce hours'!E$30=0,0,(AC330/'Workforce hours'!E$30))),(IF(VLOOKUP($Q330,'Workforce hours'!$C$8:$AD$30,BE$7,FALSE)=0,0,(AC330/(VLOOKUP($Q330,'Workforce hours'!$C$8:$AD$30,BE$7,FALSE))))))</f>
        <v>0</v>
      </c>
      <c r="BF330" s="288">
        <f>IF($Q330="n/a",(IF('Workforce hours'!F$30=0,0,(AD330/'Workforce hours'!F$30))),(IF(VLOOKUP($Q330,'Workforce hours'!$C$8:$AD$30,BF$7,FALSE)=0,0,(AD330/(VLOOKUP($Q330,'Workforce hours'!$C$8:$AD$30,BF$7,FALSE))))))</f>
        <v>0</v>
      </c>
      <c r="BG330" s="288">
        <f>IF($Q330="n/a",(IF('Workforce hours'!G$30=0,0,(AE330/'Workforce hours'!G$30))),(IF(VLOOKUP($Q330,'Workforce hours'!$C$8:$AD$30,BG$7,FALSE)=0,0,(AE330/(VLOOKUP($Q330,'Workforce hours'!$C$8:$AD$30,BG$7,FALSE))))))</f>
        <v>4.5954389009571353</v>
      </c>
      <c r="BH330" s="288">
        <f>IF($Q330="n/a",(IF('Workforce hours'!H$30=0,0,(AF330/'Workforce hours'!H$30))),(IF(VLOOKUP($Q330,'Workforce hours'!$C$8:$AD$30,BH$7,FALSE)=0,0,(AF330/(VLOOKUP($Q330,'Workforce hours'!$C$8:$AD$30,BH$7,FALSE))))))</f>
        <v>8.8577384764685156</v>
      </c>
      <c r="BI330" s="288">
        <f>IF($Q330="n/a",(IF('Workforce hours'!I$30=0,0,(AG330/'Workforce hours'!I$30))),(IF(VLOOKUP($Q330,'Workforce hours'!$C$8:$AD$30,BI$7,FALSE)=0,0,(AG330/(VLOOKUP($Q330,'Workforce hours'!$C$8:$AD$30,BI$7,FALSE))))))</f>
        <v>0</v>
      </c>
      <c r="BJ330" s="288">
        <f>IF($Q330="n/a",(IF('Workforce hours'!J$30=0,0,(AH330/'Workforce hours'!J$30))),(IF(VLOOKUP($Q330,'Workforce hours'!$C$8:$AD$30,BJ$7,FALSE)=0,0,(AH330/(VLOOKUP($Q330,'Workforce hours'!$C$8:$AD$30,BJ$7,FALSE))))))</f>
        <v>0</v>
      </c>
      <c r="BK330" s="288">
        <f>IF($Q330="n/a",(IF('Workforce hours'!K$30=0,0,(AI330/'Workforce hours'!K$30))),(IF(VLOOKUP($Q330,'Workforce hours'!$C$8:$AD$30,BK$7,FALSE)=0,0,(AI330/(VLOOKUP($Q330,'Workforce hours'!$C$8:$AD$30,BK$7,FALSE))))))</f>
        <v>0</v>
      </c>
      <c r="BL330" s="288">
        <f>IF($Q330="n/a",(IF('Workforce hours'!L$30=0,0,(AJ330/'Workforce hours'!L$30))),(IF(VLOOKUP($Q330,'Workforce hours'!$C$8:$AD$30,BL$7,FALSE)=0,0,(AJ330/(VLOOKUP($Q330,'Workforce hours'!$C$8:$AD$30,BL$7,FALSE))))))</f>
        <v>0</v>
      </c>
      <c r="BM330" s="288">
        <f>IF($Q330="n/a",(IF('Workforce hours'!M$30=0,0,(AK330/'Workforce hours'!M$30))),(IF(VLOOKUP($Q330,'Workforce hours'!$C$8:$AD$30,BM$7,FALSE)=0,0,(AK330/(VLOOKUP($Q330,'Workforce hours'!$C$8:$AD$30,BM$7,FALSE))))))</f>
        <v>0</v>
      </c>
      <c r="BN330" s="288">
        <f>IF($Q330="n/a",(IF('Workforce hours'!N$30=0,0,(AL330/'Workforce hours'!N$30))),(IF(VLOOKUP($Q330,'Workforce hours'!$C$8:$AD$30,BN$7,FALSE)=0,0,(AL330/(VLOOKUP($Q330,'Workforce hours'!$C$8:$AD$30,BN$7,FALSE))))))</f>
        <v>0</v>
      </c>
      <c r="BO330" s="288">
        <f>IF($Q330="n/a",(IF('Workforce hours'!O$30=0,0,(AM330/'Workforce hours'!O$30))),(IF(VLOOKUP($Q330,'Workforce hours'!$C$8:$AD$30,BO$7,FALSE)=0,0,(AM330/(VLOOKUP($Q330,'Workforce hours'!$C$8:$AD$30,BO$7,FALSE))))))</f>
        <v>44.72529729162892</v>
      </c>
      <c r="BP330" s="288">
        <f>IF($Q330="n/a",(IF('Workforce hours'!P$30=0,0,(AN330/'Workforce hours'!P$30))),(IF(VLOOKUP($Q330,'Workforce hours'!$C$8:$AD$30,BP$7,FALSE)=0,0,(AN330/(VLOOKUP($Q330,'Workforce hours'!$C$8:$AD$30,BP$7,FALSE))))))</f>
        <v>0.86164479392946358</v>
      </c>
      <c r="BQ330" s="288">
        <f>IF($Q330="n/a",(IF('Workforce hours'!Q$30=0,0,(AO330/'Workforce hours'!Q$30))),(IF(VLOOKUP($Q330,'Workforce hours'!$C$8:$AD$30,BQ$7,FALSE)=0,0,(AO330/(VLOOKUP($Q330,'Workforce hours'!$C$8:$AD$30,BQ$7,FALSE))))))</f>
        <v>1.4360746565491063</v>
      </c>
      <c r="BR330" s="288">
        <f>IF($Q330="n/a",(IF('Workforce hours'!R$30=0,0,(AP330/'Workforce hours'!R$30))),(IF(VLOOKUP($Q330,'Workforce hours'!$C$8:$AD$30,BR$7,FALSE)=0,0,(AP330/(VLOOKUP($Q330,'Workforce hours'!$C$8:$AD$30,BR$7,FALSE))))))</f>
        <v>2.8721493130982125</v>
      </c>
      <c r="BS330" s="288">
        <f>IF($Q330="n/a",(IF('Workforce hours'!S$30=0,0,(AQ330/'Workforce hours'!S$30))),(IF(VLOOKUP($Q330,'Workforce hours'!$C$8:$AD$30,BS$7,FALSE)=0,0,(AQ330/(VLOOKUP($Q330,'Workforce hours'!$C$8:$AD$30,BS$7,FALSE))))))</f>
        <v>4.0210090383374979</v>
      </c>
      <c r="BT330" s="288">
        <f>IF($Q330="n/a",(IF('Workforce hours'!T$30=0,0,(AR330/'Workforce hours'!T$30))),(IF(VLOOKUP($Q330,'Workforce hours'!$C$8:$AD$30,BT$7,FALSE)=0,0,(AR330/(VLOOKUP($Q330,'Workforce hours'!$C$8:$AD$30,BT$7,FALSE))))))</f>
        <v>0</v>
      </c>
      <c r="BU330" s="288">
        <f>IF($Q330="n/a",(IF('Workforce hours'!U$30=0,0,(AS330/'Workforce hours'!U$30))),(IF(VLOOKUP($Q330,'Workforce hours'!$C$8:$AD$30,BU$7,FALSE)=0,0,(AS330/(VLOOKUP($Q330,'Workforce hours'!$C$8:$AD$30,BU$7,FALSE))))))</f>
        <v>0</v>
      </c>
      <c r="BV330" s="288">
        <f>IF($Q330="n/a",(IF('Workforce hours'!V$30=0,0,(AT330/'Workforce hours'!V$30))),(IF(VLOOKUP($Q330,'Workforce hours'!$C$8:$AD$30,BV$7,FALSE)=0,0,(AT330/(VLOOKUP($Q330,'Workforce hours'!$C$8:$AD$30,BV$7,FALSE))))))</f>
        <v>0</v>
      </c>
      <c r="BW330" s="288">
        <f>IF($Q330="n/a",(IF('Workforce hours'!W$30=0,0,(AU330/'Workforce hours'!W$30))),(IF(VLOOKUP($Q330,'Workforce hours'!$C$8:$AD$30,BW$7,FALSE)=0,0,(AU330/(VLOOKUP($Q330,'Workforce hours'!$C$8:$AD$30,BW$7,FALSE))))))</f>
        <v>4.1121057542037747</v>
      </c>
      <c r="BX330" s="288">
        <f>IF($Q330="n/a",(IF('Workforce hours'!X$30=0,0,(AV330/'Workforce hours'!X$30))),(IF(VLOOKUP($Q330,'Workforce hours'!$C$8:$AD$30,BX$7,FALSE)=0,0,(AV330/(VLOOKUP($Q330,'Workforce hours'!$C$8:$AD$30,BX$7,FALSE))))))</f>
        <v>1.4686091979299198</v>
      </c>
      <c r="BY330" s="288">
        <f>IF($Q330="n/a",(IF('Workforce hours'!Y$30=0,0,(AW330/'Workforce hours'!Y$30))),(IF(VLOOKUP($Q330,'Workforce hours'!$C$8:$AD$30,BY$7,FALSE)=0,0,(AW330/(VLOOKUP($Q330,'Workforce hours'!$C$8:$AD$30,BY$7,FALSE))))))</f>
        <v>4.1121057542037747</v>
      </c>
      <c r="BZ330" s="288">
        <f>IF($Q330="n/a",(IF('Workforce hours'!Z$30=0,0,(AX330/'Workforce hours'!Z$30))),(IF(VLOOKUP($Q330,'Workforce hours'!$C$8:$AD$30,BZ$7,FALSE)=0,0,(AX330/(VLOOKUP($Q330,'Workforce hours'!$C$8:$AD$30,BZ$7,FALSE))))))</f>
        <v>0</v>
      </c>
      <c r="CA330" s="288">
        <f>IF($Q330="n/a",(IF('Workforce hours'!AA$30=0,0,(AY330/'Workforce hours'!AA$30))),(IF(VLOOKUP($Q330,'Workforce hours'!$C$8:$AD$30,CA$7,FALSE)=0,0,(AY330/(VLOOKUP($Q330,'Workforce hours'!$C$8:$AD$30,CA$7,FALSE))))))</f>
        <v>0</v>
      </c>
      <c r="CB330" s="288">
        <f>IF($Q330="n/a",(IF('Workforce hours'!AB$30=0,0,(AZ330/'Workforce hours'!AB$30))),(IF(VLOOKUP($Q330,'Workforce hours'!$C$8:$AD$30,CB$7,FALSE)=0,0,(AZ330/(VLOOKUP($Q330,'Workforce hours'!$C$8:$AD$30,CB$7,FALSE))))))</f>
        <v>0</v>
      </c>
      <c r="CC330" s="288">
        <f>IF($Q330="n/a",(IF('Workforce hours'!AC$30=0,0,(BA330/'Workforce hours'!AC$30))),(IF(VLOOKUP($Q330,'Workforce hours'!$C$8:$AD$30,CC$7,FALSE)=0,0,(BA330/(VLOOKUP($Q330,'Workforce hours'!$C$8:$AD$30,CC$7,FALSE))))))</f>
        <v>0</v>
      </c>
      <c r="CD330" s="288">
        <f>IF($Q330="n/a",(IF('Workforce hours'!AD$30=0,0,(BB330/'Workforce hours'!AD$30))),(IF(VLOOKUP($Q330,'Workforce hours'!$C$8:$AD$30,CD$7,FALSE)=0,0,(BB330/(VLOOKUP($Q330,'Workforce hours'!$C$8:$AD$30,CD$7,FALSE))))))</f>
        <v>0</v>
      </c>
      <c r="CE330" s="289">
        <f t="shared" ref="CE330:CE393" si="50">SUM(CF330:DF330)</f>
        <v>0</v>
      </c>
      <c r="CF330" s="290">
        <f>BD330*'Workforce costs'!B$9*(1+'Workforce costs'!B$10)*(1+'Workforce costs'!B$11)</f>
        <v>0</v>
      </c>
      <c r="CG330" s="290">
        <f>BE330*'Workforce costs'!C$9*(1+'Workforce costs'!C$10)*(1+'Workforce costs'!C$11)</f>
        <v>0</v>
      </c>
      <c r="CH330" s="290">
        <f>BF330*'Workforce costs'!D$9*(1+'Workforce costs'!D$10)*(1+'Workforce costs'!D$11)</f>
        <v>0</v>
      </c>
      <c r="CI330" s="290">
        <f>BG330*'Workforce costs'!E$9*(1+'Workforce costs'!E$10)*(1+'Workforce costs'!E$11)</f>
        <v>0</v>
      </c>
      <c r="CJ330" s="290">
        <f>BH330*'Workforce costs'!F$9*(1+'Workforce costs'!F$10)*(1+'Workforce costs'!F$11)</f>
        <v>0</v>
      </c>
      <c r="CK330" s="290">
        <f>BI330*'Workforce costs'!G$9*(1+'Workforce costs'!G$10)*(1+'Workforce costs'!G$11)</f>
        <v>0</v>
      </c>
      <c r="CL330" s="290">
        <f>BJ330*'Workforce costs'!H$9*(1+'Workforce costs'!H$10)*(1+'Workforce costs'!H$11)</f>
        <v>0</v>
      </c>
      <c r="CM330" s="290">
        <f>BK330*'Workforce costs'!I$9*(1+'Workforce costs'!I$10)*(1+'Workforce costs'!I$11)</f>
        <v>0</v>
      </c>
      <c r="CN330" s="290">
        <f>BL330*'Workforce costs'!J$9*(1+'Workforce costs'!J$10)*(1+'Workforce costs'!J$11)</f>
        <v>0</v>
      </c>
      <c r="CO330" s="290">
        <f>BM330*'Workforce costs'!K$9*(1+'Workforce costs'!K$10)*(1+'Workforce costs'!K$11)</f>
        <v>0</v>
      </c>
      <c r="CP330" s="290">
        <f>BN330*'Workforce costs'!L$9*(1+'Workforce costs'!L$10)*(1+'Workforce costs'!L$11)</f>
        <v>0</v>
      </c>
      <c r="CQ330" s="290">
        <f>BO330*'Workforce costs'!M$9*(1+'Workforce costs'!M$10)*(1+'Workforce costs'!M$11)</f>
        <v>0</v>
      </c>
      <c r="CR330" s="290">
        <f>BP330*'Workforce costs'!N$9*(1+'Workforce costs'!N$10)*(1+'Workforce costs'!N$11)</f>
        <v>0</v>
      </c>
      <c r="CS330" s="290">
        <f>BQ330*'Workforce costs'!O$9*(1+'Workforce costs'!O$10)*(1+'Workforce costs'!O$11)</f>
        <v>0</v>
      </c>
      <c r="CT330" s="290">
        <f>BR330*'Workforce costs'!P$9*(1+'Workforce costs'!P$10)*(1+'Workforce costs'!P$11)</f>
        <v>0</v>
      </c>
      <c r="CU330" s="290">
        <f>BS330*'Workforce costs'!Q$9*(1+'Workforce costs'!Q$10)*(1+'Workforce costs'!Q$11)</f>
        <v>0</v>
      </c>
      <c r="CV330" s="290">
        <f>BT330*'Workforce costs'!R$9*(1+'Workforce costs'!R$10)*(1+'Workforce costs'!R$11)</f>
        <v>0</v>
      </c>
      <c r="CW330" s="290">
        <f>BU330*'Workforce costs'!S$9*(1+'Workforce costs'!S$10)*(1+'Workforce costs'!S$11)</f>
        <v>0</v>
      </c>
      <c r="CX330" s="290">
        <f>BV330*'Workforce costs'!T$9*(1+'Workforce costs'!T$10)*(1+'Workforce costs'!T$11)</f>
        <v>0</v>
      </c>
      <c r="CY330" s="290">
        <f>BW330*'Workforce costs'!U$9*(1+'Workforce costs'!U$10)*(1+'Workforce costs'!U$11)</f>
        <v>0</v>
      </c>
      <c r="CZ330" s="290">
        <f>BX330*'Workforce costs'!V$9*(1+'Workforce costs'!V$10)*(1+'Workforce costs'!V$11)</f>
        <v>0</v>
      </c>
      <c r="DA330" s="290">
        <f>BY330*'Workforce costs'!W$9*(1+'Workforce costs'!W$10)*(1+'Workforce costs'!W$11)</f>
        <v>0</v>
      </c>
      <c r="DB330" s="290">
        <f>BZ330*'Workforce costs'!X$9*(1+'Workforce costs'!X$10)*(1+'Workforce costs'!X$11)</f>
        <v>0</v>
      </c>
      <c r="DC330" s="290">
        <f>CA330*'Workforce costs'!Y$9*(1+'Workforce costs'!Y$10)*(1+'Workforce costs'!Y$11)</f>
        <v>0</v>
      </c>
      <c r="DD330" s="290">
        <f>CB330*'Workforce costs'!Z$9*(1+'Workforce costs'!Z$10)*(1+'Workforce costs'!Z$11)</f>
        <v>0</v>
      </c>
      <c r="DE330" s="290">
        <f>CC330*'Workforce costs'!AA$9*(1+'Workforce costs'!AA$10)*(1+'Workforce costs'!AA$11)</f>
        <v>0</v>
      </c>
      <c r="DF330" s="290">
        <f>CD330*'Workforce costs'!AB$9*(1+'Workforce costs'!AB$10)*(1+'Workforce costs'!AB$11)</f>
        <v>0</v>
      </c>
    </row>
    <row r="331" spans="1:110" x14ac:dyDescent="0.3">
      <c r="A331" s="2" t="str">
        <f>Outputs!$A$4</f>
        <v>Australia</v>
      </c>
      <c r="B331" s="2" t="str">
        <f t="shared" si="43"/>
        <v>Australia 65+</v>
      </c>
      <c r="C331" s="30">
        <f>VLOOKUP($B331,Populations!$D$15:$H$1920,3,FALSE)</f>
        <v>4559374</v>
      </c>
      <c r="D331" s="255">
        <f>IF(OR($H331="General pop",$H331="Schools",$H331="Workplace",$H331="Skills Training",$H331="Digital Supports"),1,VLOOKUP($B331,Populations!$D$15:$H$1920,5,FALSE))</f>
        <v>1</v>
      </c>
      <c r="E331" s="88">
        <f>VLOOKUP(I331,Epidemiology!$C$10:$H$47,6,FALSE)</f>
        <v>90</v>
      </c>
      <c r="F331" s="102">
        <f>'Care profiles'!R332</f>
        <v>1</v>
      </c>
      <c r="G331" s="15" t="str">
        <f>'Care profiles'!A332</f>
        <v>65+</v>
      </c>
      <c r="H331" s="15" t="str">
        <f>'Care profiles'!B332</f>
        <v>Attempts</v>
      </c>
      <c r="I331" s="15" t="str">
        <f>'Care profiles'!C332</f>
        <v>Attempts_65+yrs</v>
      </c>
      <c r="J331" s="15" t="str">
        <f>'Care profiles'!D332</f>
        <v>Care profile</v>
      </c>
      <c r="K331" s="15" t="str">
        <f>'Care profiles'!E332</f>
        <v>Acute Care Services</v>
      </c>
      <c r="L331" s="104">
        <f>'Care profiles'!F332</f>
        <v>0.4</v>
      </c>
      <c r="M331" s="15">
        <f>'Care profiles'!G332</f>
        <v>1</v>
      </c>
      <c r="N331" s="15">
        <f>'Care profiles'!H332</f>
        <v>90</v>
      </c>
      <c r="O331" s="15" t="str">
        <f>'Care profiles'!I332</f>
        <v>min</v>
      </c>
      <c r="P331" s="15" t="str">
        <f>'Care profiles'!J332</f>
        <v>Team</v>
      </c>
      <c r="Q331" s="15" t="str">
        <f>'Care profiles'!K332</f>
        <v>Acute Care Team</v>
      </c>
      <c r="R331" s="15" t="str">
        <f>'Care profiles'!M332</f>
        <v>N</v>
      </c>
      <c r="S331" s="15" t="str">
        <f>'Care profiles'!O332</f>
        <v>Y</v>
      </c>
      <c r="T331" s="15" t="str">
        <f>'Care profiles'!Q332</f>
        <v>N</v>
      </c>
      <c r="U331" s="30">
        <f t="shared" si="44"/>
        <v>4103.4366</v>
      </c>
      <c r="V331" s="30">
        <f t="shared" si="45"/>
        <v>1641.37464</v>
      </c>
      <c r="W331" s="30">
        <f>IF(M331="n/a",0,IF(O331="days",V331*M331*(1+(VLOOKUP(K331,'Bed parameters'!$A$9:$G$12,7,FALSE))),V331*M331))</f>
        <v>1641.37464</v>
      </c>
      <c r="X331" s="30">
        <f t="shared" si="46"/>
        <v>2462.06196</v>
      </c>
      <c r="Y331" s="30">
        <f t="shared" si="47"/>
        <v>0</v>
      </c>
      <c r="Z331" s="113">
        <f>_xlfn.IFNA(Y331/((VLOOKUP(K331,'Bed parameters'!$A$9:$G$12,3,FALSE))*(VLOOKUP(K331,'Bed parameters'!$A$9:$G$12,5,FALSE))),0)</f>
        <v>0</v>
      </c>
      <c r="AA331" s="30">
        <f t="shared" si="48"/>
        <v>2462.06196</v>
      </c>
      <c r="AB331" s="30">
        <f>_xlfn.IFNA(IF($O331="days",$Y331*(VLOOKUP($K331,'Bed parameters'!$A$9:$I$12,9,FALSE))*$F331*(VLOOKUP($Q331,'Workforce distribution'!$C$8:$AD$30,AB$7,FALSE)),IF($Q331="n/a",(IF($P331=AB$6,$X331*$F331,0)),$X331*$F331*(VLOOKUP($Q331,'Workforce distribution'!$C$8:$AD$30,AB$7,FALSE)))),0)</f>
        <v>0</v>
      </c>
      <c r="AC331" s="30">
        <f>_xlfn.IFNA(IF($O331="days",$Y331*(VLOOKUP($K331,'Bed parameters'!$A$9:$I$12,9,FALSE))*$F331*(VLOOKUP($Q331,'Workforce distribution'!$C$8:$AD$30,AC$7,FALSE)),IF($Q331="n/a",(IF($P331=AC$6,$X331*$F331,0)),$X331*$F331*(VLOOKUP($Q331,'Workforce distribution'!$C$8:$AD$30,AC$7,FALSE)))),0)</f>
        <v>0</v>
      </c>
      <c r="AD331" s="30">
        <f>_xlfn.IFNA(IF($O331="days",$Y331*(VLOOKUP($K331,'Bed parameters'!$A$9:$I$12,9,FALSE))*$F331*(VLOOKUP($Q331,'Workforce distribution'!$C$8:$AD$30,AD$7,FALSE)),IF($Q331="n/a",(IF($P331=AD$6,$X331*$F331,0)),$X331*$F331*(VLOOKUP($Q331,'Workforce distribution'!$C$8:$AD$30,AD$7,FALSE)))),0)</f>
        <v>0</v>
      </c>
      <c r="AE331" s="30">
        <f>_xlfn.IFNA(IF($O331="days",$Y331*(VLOOKUP($K331,'Bed parameters'!$A$9:$I$12,9,FALSE))*$F331*(VLOOKUP($Q331,'Workforce distribution'!$C$8:$AD$30,AE$7,FALSE)),IF($Q331="n/a",(IF($P331=AE$6,$X331*$F331,0)),$X331*$F331*(VLOOKUP($Q331,'Workforce distribution'!$C$8:$AD$30,AE$7,FALSE)))),0)</f>
        <v>129.36741941322734</v>
      </c>
      <c r="AF331" s="30">
        <f>_xlfn.IFNA(IF($O331="days",$Y331*(VLOOKUP($K331,'Bed parameters'!$A$9:$I$12,9,FALSE))*$F331*(VLOOKUP($Q331,'Workforce distribution'!$C$8:$AD$30,AF$7,FALSE)),IF($Q331="n/a",(IF($P331=AF$6,$X331*$F331,0)),$X331*$F331*(VLOOKUP($Q331,'Workforce distribution'!$C$8:$AD$30,AF$7,FALSE)))),0)</f>
        <v>0</v>
      </c>
      <c r="AG331" s="30">
        <f>_xlfn.IFNA(IF($O331="days",$Y331*(VLOOKUP($K331,'Bed parameters'!$A$9:$I$12,9,FALSE))*$F331*(VLOOKUP($Q331,'Workforce distribution'!$C$8:$AD$30,AG$7,FALSE)),IF($Q331="n/a",(IF($P331=AG$6,$X331*$F331,0)),$X331*$F331*(VLOOKUP($Q331,'Workforce distribution'!$C$8:$AD$30,AG$7,FALSE)))),0)</f>
        <v>0</v>
      </c>
      <c r="AH331" s="30">
        <f>_xlfn.IFNA(IF($O331="days",$Y331*(VLOOKUP($K331,'Bed parameters'!$A$9:$I$12,9,FALSE))*$F331*(VLOOKUP($Q331,'Workforce distribution'!$C$8:$AD$30,AH$7,FALSE)),IF($Q331="n/a",(IF($P331=AH$6,$X331*$F331,0)),$X331*$F331*(VLOOKUP($Q331,'Workforce distribution'!$C$8:$AD$30,AH$7,FALSE)))),0)</f>
        <v>0</v>
      </c>
      <c r="AI331" s="30">
        <f>_xlfn.IFNA(IF($O331="days",$Y331*(VLOOKUP($K331,'Bed parameters'!$A$9:$I$12,9,FALSE))*$F331*(VLOOKUP($Q331,'Workforce distribution'!$C$8:$AD$30,AI$7,FALSE)),IF($Q331="n/a",(IF($P331=AI$6,$X331*$F331,0)),$X331*$F331*(VLOOKUP($Q331,'Workforce distribution'!$C$8:$AD$30,AI$7,FALSE)))),0)</f>
        <v>0</v>
      </c>
      <c r="AJ331" s="30">
        <f>_xlfn.IFNA(IF($O331="days",$Y331*(VLOOKUP($K331,'Bed parameters'!$A$9:$I$12,9,FALSE))*$F331*(VLOOKUP($Q331,'Workforce distribution'!$C$8:$AD$30,AJ$7,FALSE)),IF($Q331="n/a",(IF($P331=AJ$6,$X331*$F331,0)),$X331*$F331*(VLOOKUP($Q331,'Workforce distribution'!$C$8:$AD$30,AJ$7,FALSE)))),0)</f>
        <v>0</v>
      </c>
      <c r="AK331" s="30">
        <f>_xlfn.IFNA(IF($O331="days",$Y331*(VLOOKUP($K331,'Bed parameters'!$A$9:$I$12,9,FALSE))*$F331*(VLOOKUP($Q331,'Workforce distribution'!$C$8:$AD$30,AK$7,FALSE)),IF($Q331="n/a",(IF($P331=AK$6,$X331*$F331,0)),$X331*$F331*(VLOOKUP($Q331,'Workforce distribution'!$C$8:$AD$30,AK$7,FALSE)))),0)</f>
        <v>0</v>
      </c>
      <c r="AL331" s="30">
        <f>_xlfn.IFNA(IF($O331="days",$Y331*(VLOOKUP($K331,'Bed parameters'!$A$9:$I$12,9,FALSE))*$F331*(VLOOKUP($Q331,'Workforce distribution'!$C$8:$AD$30,AL$7,FALSE)),IF($Q331="n/a",(IF($P331=AL$6,$X331*$F331,0)),$X331*$F331*(VLOOKUP($Q331,'Workforce distribution'!$C$8:$AD$30,AL$7,FALSE)))),0)</f>
        <v>217.65286126305318</v>
      </c>
      <c r="AM331" s="30">
        <f>_xlfn.IFNA(IF($O331="days",$Y331*(VLOOKUP($K331,'Bed parameters'!$A$9:$I$12,9,FALSE))*$F331*(VLOOKUP($Q331,'Workforce distribution'!$C$8:$AD$30,AM$7,FALSE)),IF($Q331="n/a",(IF($P331=AM$6,$X331*$F331,0)),$X331*$F331*(VLOOKUP($Q331,'Workforce distribution'!$C$8:$AD$30,AM$7,FALSE)))),0)</f>
        <v>1480.0394565887618</v>
      </c>
      <c r="AN331" s="30">
        <f>_xlfn.IFNA(IF($O331="days",$Y331*(VLOOKUP($K331,'Bed parameters'!$A$9:$I$12,9,FALSE))*$F331*(VLOOKUP($Q331,'Workforce distribution'!$C$8:$AD$30,AN$7,FALSE)),IF($Q331="n/a",(IF($P331=AN$6,$X331*$F331,0)),$X331*$F331*(VLOOKUP($Q331,'Workforce distribution'!$C$8:$AD$30,AN$7,FALSE)))),0)</f>
        <v>51.692554549975135</v>
      </c>
      <c r="AO331" s="30">
        <f>_xlfn.IFNA(IF($O331="days",$Y331*(VLOOKUP($K331,'Bed parameters'!$A$9:$I$12,9,FALSE))*$F331*(VLOOKUP($Q331,'Workforce distribution'!$C$8:$AD$30,AO$7,FALSE)),IF($Q331="n/a",(IF($P331=AO$6,$X331*$F331,0)),$X331*$F331*(VLOOKUP($Q331,'Workforce distribution'!$C$8:$AD$30,AO$7,FALSE)))),0)</f>
        <v>144.7391527399304</v>
      </c>
      <c r="AP331" s="30">
        <f>_xlfn.IFNA(IF($O331="days",$Y331*(VLOOKUP($K331,'Bed parameters'!$A$9:$I$12,9,FALSE))*$F331*(VLOOKUP($Q331,'Workforce distribution'!$C$8:$AD$30,AP$7,FALSE)),IF($Q331="n/a",(IF($P331=AP$6,$X331*$F331,0)),$X331*$F331*(VLOOKUP($Q331,'Workforce distribution'!$C$8:$AD$30,AP$7,FALSE)))),0)</f>
        <v>144.7391527399304</v>
      </c>
      <c r="AQ331" s="30">
        <f>_xlfn.IFNA(IF($O331="days",$Y331*(VLOOKUP($K331,'Bed parameters'!$A$9:$I$12,9,FALSE))*$F331*(VLOOKUP($Q331,'Workforce distribution'!$C$8:$AD$30,AQ$7,FALSE)),IF($Q331="n/a",(IF($P331=AQ$6,$X331*$F331,0)),$X331*$F331*(VLOOKUP($Q331,'Workforce distribution'!$C$8:$AD$30,AQ$7,FALSE)))),0)</f>
        <v>0</v>
      </c>
      <c r="AR331" s="30">
        <f>_xlfn.IFNA(IF($O331="days",$Y331*(VLOOKUP($K331,'Bed parameters'!$A$9:$I$12,9,FALSE))*$F331*(VLOOKUP($Q331,'Workforce distribution'!$C$8:$AD$30,AR$7,FALSE)),IF($Q331="n/a",(IF($P331=AR$6,$X331*$F331,0)),$X331*$F331*(VLOOKUP($Q331,'Workforce distribution'!$C$8:$AD$30,AR$7,FALSE)))),0)</f>
        <v>0</v>
      </c>
      <c r="AS331" s="30">
        <f>_xlfn.IFNA(IF($O331="days",$Y331*(VLOOKUP($K331,'Bed parameters'!$A$9:$I$12,9,FALSE))*$F331*(VLOOKUP($Q331,'Workforce distribution'!$C$8:$AD$30,AS$7,FALSE)),IF($Q331="n/a",(IF($P331=AS$6,$X331*$F331,0)),$X331*$F331*(VLOOKUP($Q331,'Workforce distribution'!$C$8:$AD$30,AS$7,FALSE)))),0)</f>
        <v>0</v>
      </c>
      <c r="AT331" s="30">
        <f>_xlfn.IFNA(IF($O331="days",$Y331*(VLOOKUP($K331,'Bed parameters'!$A$9:$I$12,9,FALSE))*$F331*(VLOOKUP($Q331,'Workforce distribution'!$C$8:$AD$30,AT$7,FALSE)),IF($Q331="n/a",(IF($P331=AT$6,$X331*$F331,0)),$X331*$F331*(VLOOKUP($Q331,'Workforce distribution'!$C$8:$AD$30,AT$7,FALSE)))),0)</f>
        <v>0</v>
      </c>
      <c r="AU331" s="30">
        <f>_xlfn.IFNA(IF($O331="days",$Y331*(VLOOKUP($K331,'Bed parameters'!$A$9:$I$12,9,FALSE))*$F331*(VLOOKUP($Q331,'Workforce distribution'!$C$8:$AD$30,AU$7,FALSE)),IF($Q331="n/a",(IF($P331=AU$6,$X331*$F331,0)),$X331*$F331*(VLOOKUP($Q331,'Workforce distribution'!$C$8:$AD$30,AU$7,FALSE)))),0)</f>
        <v>141.4743598209846</v>
      </c>
      <c r="AV331" s="30">
        <f>_xlfn.IFNA(IF($O331="days",$Y331*(VLOOKUP($K331,'Bed parameters'!$A$9:$I$12,9,FALSE))*$F331*(VLOOKUP($Q331,'Workforce distribution'!$C$8:$AD$30,AV$7,FALSE)),IF($Q331="n/a",(IF($P331=AV$6,$X331*$F331,0)),$X331*$F331*(VLOOKUP($Q331,'Workforce distribution'!$C$8:$AD$30,AV$7,FALSE)))),0)</f>
        <v>0</v>
      </c>
      <c r="AW331" s="30">
        <f>_xlfn.IFNA(IF($O331="days",$Y331*(VLOOKUP($K331,'Bed parameters'!$A$9:$I$12,9,FALSE))*$F331*(VLOOKUP($Q331,'Workforce distribution'!$C$8:$AD$30,AW$7,FALSE)),IF($Q331="n/a",(IF($P331=AW$6,$X331*$F331,0)),$X331*$F331*(VLOOKUP($Q331,'Workforce distribution'!$C$8:$AD$30,AW$7,FALSE)))),0)</f>
        <v>152.35700288413724</v>
      </c>
      <c r="AX331" s="30">
        <f>_xlfn.IFNA(IF($O331="days",$Y331*(VLOOKUP($K331,'Bed parameters'!$A$9:$I$12,9,FALSE))*$F331*(VLOOKUP($Q331,'Workforce distribution'!$C$8:$AD$30,AX$7,FALSE)),IF($Q331="n/a",(IF($P331=AX$6,$X331*$F331,0)),$X331*$F331*(VLOOKUP($Q331,'Workforce distribution'!$C$8:$AD$30,AX$7,FALSE)))),0)</f>
        <v>0</v>
      </c>
      <c r="AY331" s="30">
        <f>_xlfn.IFNA(IF($O331="days",$Y331*(VLOOKUP($K331,'Bed parameters'!$A$9:$I$12,9,FALSE))*$F331*(VLOOKUP($Q331,'Workforce distribution'!$C$8:$AD$30,AY$7,FALSE)),IF($Q331="n/a",(IF($P331=AY$6,$X331*$F331,0)),$X331*$F331*(VLOOKUP($Q331,'Workforce distribution'!$C$8:$AD$30,AY$7,FALSE)))),0)</f>
        <v>0</v>
      </c>
      <c r="AZ331" s="30">
        <f>_xlfn.IFNA(IF($O331="days",$Y331*(VLOOKUP($K331,'Bed parameters'!$A$9:$I$12,9,FALSE))*$F331*(VLOOKUP($Q331,'Workforce distribution'!$C$8:$AD$30,AZ$7,FALSE)),IF($Q331="n/a",(IF($P331=AZ$6,$X331*$F331,0)),$X331*$F331*(VLOOKUP($Q331,'Workforce distribution'!$C$8:$AD$30,AZ$7,FALSE)))),0)</f>
        <v>0</v>
      </c>
      <c r="BA331" s="30">
        <f>_xlfn.IFNA(IF($O331="days",$Y331*(VLOOKUP($K331,'Bed parameters'!$A$9:$I$12,9,FALSE))*$F331*(VLOOKUP($Q331,'Workforce distribution'!$C$8:$AD$30,BA$7,FALSE)),IF($Q331="n/a",(IF($P331=BA$6,$X331*$F331,0)),$X331*$F331*(VLOOKUP($Q331,'Workforce distribution'!$C$8:$AD$30,BA$7,FALSE)))),0)</f>
        <v>0</v>
      </c>
      <c r="BB331" s="30">
        <f>_xlfn.IFNA(IF($O331="days",$Y331*(VLOOKUP($K331,'Bed parameters'!$A$9:$I$12,9,FALSE))*$F331*(VLOOKUP($Q331,'Workforce distribution'!$C$8:$AD$30,BB$7,FALSE)),IF($Q331="n/a",(IF($P331=BB$6,$X331*$F331,0)),$X331*$F331*(VLOOKUP($Q331,'Workforce distribution'!$C$8:$AD$30,BB$7,FALSE)))),0)</f>
        <v>0</v>
      </c>
      <c r="BC331" s="149">
        <f t="shared" si="49"/>
        <v>2.2548644133336047</v>
      </c>
      <c r="BD331" s="288">
        <f>IF($Q331="n/a",(IF('Workforce hours'!D$30=0,0,(AB331/'Workforce hours'!D$30))),(IF(VLOOKUP($Q331,'Workforce hours'!$C$8:$AD$30,BD$7,FALSE)=0,0,(AB331/(VLOOKUP($Q331,'Workforce hours'!$C$8:$AD$30,BD$7,FALSE))))))</f>
        <v>0</v>
      </c>
      <c r="BE331" s="288">
        <f>IF($Q331="n/a",(IF('Workforce hours'!E$30=0,0,(AC331/'Workforce hours'!E$30))),(IF(VLOOKUP($Q331,'Workforce hours'!$C$8:$AD$30,BE$7,FALSE)=0,0,(AC331/(VLOOKUP($Q331,'Workforce hours'!$C$8:$AD$30,BE$7,FALSE))))))</f>
        <v>0</v>
      </c>
      <c r="BF331" s="288">
        <f>IF($Q331="n/a",(IF('Workforce hours'!F$30=0,0,(AD331/'Workforce hours'!F$30))),(IF(VLOOKUP($Q331,'Workforce hours'!$C$8:$AD$30,BF$7,FALSE)=0,0,(AD331/(VLOOKUP($Q331,'Workforce hours'!$C$8:$AD$30,BF$7,FALSE))))))</f>
        <v>0</v>
      </c>
      <c r="BG331" s="288">
        <f>IF($Q331="n/a",(IF('Workforce hours'!G$30=0,0,(AE331/'Workforce hours'!G$30))),(IF(VLOOKUP($Q331,'Workforce hours'!$C$8:$AD$30,BG$7,FALSE)=0,0,(AE331/(VLOOKUP($Q331,'Workforce hours'!$C$8:$AD$30,BG$7,FALSE))))))</f>
        <v>0.11255924292748135</v>
      </c>
      <c r="BH331" s="288">
        <f>IF($Q331="n/a",(IF('Workforce hours'!H$30=0,0,(AF331/'Workforce hours'!H$30))),(IF(VLOOKUP($Q331,'Workforce hours'!$C$8:$AD$30,BH$7,FALSE)=0,0,(AF331/(VLOOKUP($Q331,'Workforce hours'!$C$8:$AD$30,BH$7,FALSE))))))</f>
        <v>0</v>
      </c>
      <c r="BI331" s="288">
        <f>IF($Q331="n/a",(IF('Workforce hours'!I$30=0,0,(AG331/'Workforce hours'!I$30))),(IF(VLOOKUP($Q331,'Workforce hours'!$C$8:$AD$30,BI$7,FALSE)=0,0,(AG331/(VLOOKUP($Q331,'Workforce hours'!$C$8:$AD$30,BI$7,FALSE))))))</f>
        <v>0</v>
      </c>
      <c r="BJ331" s="288">
        <f>IF($Q331="n/a",(IF('Workforce hours'!J$30=0,0,(AH331/'Workforce hours'!J$30))),(IF(VLOOKUP($Q331,'Workforce hours'!$C$8:$AD$30,BJ$7,FALSE)=0,0,(AH331/(VLOOKUP($Q331,'Workforce hours'!$C$8:$AD$30,BJ$7,FALSE))))))</f>
        <v>0</v>
      </c>
      <c r="BK331" s="288">
        <f>IF($Q331="n/a",(IF('Workforce hours'!K$30=0,0,(AI331/'Workforce hours'!K$30))),(IF(VLOOKUP($Q331,'Workforce hours'!$C$8:$AD$30,BK$7,FALSE)=0,0,(AI331/(VLOOKUP($Q331,'Workforce hours'!$C$8:$AD$30,BK$7,FALSE))))))</f>
        <v>0</v>
      </c>
      <c r="BL331" s="288">
        <f>IF($Q331="n/a",(IF('Workforce hours'!L$30=0,0,(AJ331/'Workforce hours'!L$30))),(IF(VLOOKUP($Q331,'Workforce hours'!$C$8:$AD$30,BL$7,FALSE)=0,0,(AJ331/(VLOOKUP($Q331,'Workforce hours'!$C$8:$AD$30,BL$7,FALSE))))))</f>
        <v>0</v>
      </c>
      <c r="BM331" s="288">
        <f>IF($Q331="n/a",(IF('Workforce hours'!M$30=0,0,(AK331/'Workforce hours'!M$30))),(IF(VLOOKUP($Q331,'Workforce hours'!$C$8:$AD$30,BM$7,FALSE)=0,0,(AK331/(VLOOKUP($Q331,'Workforce hours'!$C$8:$AD$30,BM$7,FALSE))))))</f>
        <v>0</v>
      </c>
      <c r="BN331" s="288">
        <f>IF($Q331="n/a",(IF('Workforce hours'!N$30=0,0,(AL331/'Workforce hours'!N$30))),(IF(VLOOKUP($Q331,'Workforce hours'!$C$8:$AD$30,BN$7,FALSE)=0,0,(AL331/(VLOOKUP($Q331,'Workforce hours'!$C$8:$AD$30,BN$7,FALSE))))))</f>
        <v>0.1981536347605308</v>
      </c>
      <c r="BO331" s="288">
        <f>IF($Q331="n/a",(IF('Workforce hours'!O$30=0,0,(AM331/'Workforce hours'!O$30))),(IF(VLOOKUP($Q331,'Workforce hours'!$C$8:$AD$30,BO$7,FALSE)=0,0,(AM331/(VLOOKUP($Q331,'Workforce hours'!$C$8:$AD$30,BO$7,FALSE))))))</f>
        <v>1.3989329741108638</v>
      </c>
      <c r="BP331" s="288">
        <f>IF($Q331="n/a",(IF('Workforce hours'!P$30=0,0,(AN331/'Workforce hours'!P$30))),(IF(VLOOKUP($Q331,'Workforce hours'!$C$8:$AD$30,BP$7,FALSE)=0,0,(AN331/(VLOOKUP($Q331,'Workforce hours'!$C$8:$AD$30,BP$7,FALSE))))))</f>
        <v>4.4976353640844249E-2</v>
      </c>
      <c r="BQ331" s="288">
        <f>IF($Q331="n/a",(IF('Workforce hours'!Q$30=0,0,(AO331/'Workforce hours'!Q$30))),(IF(VLOOKUP($Q331,'Workforce hours'!$C$8:$AD$30,BQ$7,FALSE)=0,0,(AO331/(VLOOKUP($Q331,'Workforce hours'!$C$8:$AD$30,BQ$7,FALSE))))))</f>
        <v>0.12593379019436388</v>
      </c>
      <c r="BR331" s="288">
        <f>IF($Q331="n/a",(IF('Workforce hours'!R$30=0,0,(AP331/'Workforce hours'!R$30))),(IF(VLOOKUP($Q331,'Workforce hours'!$C$8:$AD$30,BR$7,FALSE)=0,0,(AP331/(VLOOKUP($Q331,'Workforce hours'!$C$8:$AD$30,BR$7,FALSE))))))</f>
        <v>0.12593379019436388</v>
      </c>
      <c r="BS331" s="288">
        <f>IF($Q331="n/a",(IF('Workforce hours'!S$30=0,0,(AQ331/'Workforce hours'!S$30))),(IF(VLOOKUP($Q331,'Workforce hours'!$C$8:$AD$30,BS$7,FALSE)=0,0,(AQ331/(VLOOKUP($Q331,'Workforce hours'!$C$8:$AD$30,BS$7,FALSE))))))</f>
        <v>0</v>
      </c>
      <c r="BT331" s="288">
        <f>IF($Q331="n/a",(IF('Workforce hours'!T$30=0,0,(AR331/'Workforce hours'!T$30))),(IF(VLOOKUP($Q331,'Workforce hours'!$C$8:$AD$30,BT$7,FALSE)=0,0,(AR331/(VLOOKUP($Q331,'Workforce hours'!$C$8:$AD$30,BT$7,FALSE))))))</f>
        <v>0</v>
      </c>
      <c r="BU331" s="288">
        <f>IF($Q331="n/a",(IF('Workforce hours'!U$30=0,0,(AS331/'Workforce hours'!U$30))),(IF(VLOOKUP($Q331,'Workforce hours'!$C$8:$AD$30,BU$7,FALSE)=0,0,(AS331/(VLOOKUP($Q331,'Workforce hours'!$C$8:$AD$30,BU$7,FALSE))))))</f>
        <v>0</v>
      </c>
      <c r="BV331" s="288">
        <f>IF($Q331="n/a",(IF('Workforce hours'!V$30=0,0,(AT331/'Workforce hours'!V$30))),(IF(VLOOKUP($Q331,'Workforce hours'!$C$8:$AD$30,BV$7,FALSE)=0,0,(AT331/(VLOOKUP($Q331,'Workforce hours'!$C$8:$AD$30,BV$7,FALSE))))))</f>
        <v>0</v>
      </c>
      <c r="BW331" s="288">
        <f>IF($Q331="n/a",(IF('Workforce hours'!W$30=0,0,(AU331/'Workforce hours'!W$30))),(IF(VLOOKUP($Q331,'Workforce hours'!$C$8:$AD$30,BW$7,FALSE)=0,0,(AU331/(VLOOKUP($Q331,'Workforce hours'!$C$8:$AD$30,BW$7,FALSE))))))</f>
        <v>0.11958778361359412</v>
      </c>
      <c r="BX331" s="288">
        <f>IF($Q331="n/a",(IF('Workforce hours'!X$30=0,0,(AV331/'Workforce hours'!X$30))),(IF(VLOOKUP($Q331,'Workforce hours'!$C$8:$AD$30,BX$7,FALSE)=0,0,(AV331/(VLOOKUP($Q331,'Workforce hours'!$C$8:$AD$30,BX$7,FALSE))))))</f>
        <v>0</v>
      </c>
      <c r="BY331" s="288">
        <f>IF($Q331="n/a",(IF('Workforce hours'!Y$30=0,0,(AW331/'Workforce hours'!Y$30))),(IF(VLOOKUP($Q331,'Workforce hours'!$C$8:$AD$30,BY$7,FALSE)=0,0,(AW331/(VLOOKUP($Q331,'Workforce hours'!$C$8:$AD$30,BY$7,FALSE))))))</f>
        <v>0.12878684389156289</v>
      </c>
      <c r="BZ331" s="288">
        <f>IF($Q331="n/a",(IF('Workforce hours'!Z$30=0,0,(AX331/'Workforce hours'!Z$30))),(IF(VLOOKUP($Q331,'Workforce hours'!$C$8:$AD$30,BZ$7,FALSE)=0,0,(AX331/(VLOOKUP($Q331,'Workforce hours'!$C$8:$AD$30,BZ$7,FALSE))))))</f>
        <v>0</v>
      </c>
      <c r="CA331" s="288">
        <f>IF($Q331="n/a",(IF('Workforce hours'!AA$30=0,0,(AY331/'Workforce hours'!AA$30))),(IF(VLOOKUP($Q331,'Workforce hours'!$C$8:$AD$30,CA$7,FALSE)=0,0,(AY331/(VLOOKUP($Q331,'Workforce hours'!$C$8:$AD$30,CA$7,FALSE))))))</f>
        <v>0</v>
      </c>
      <c r="CB331" s="288">
        <f>IF($Q331="n/a",(IF('Workforce hours'!AB$30=0,0,(AZ331/'Workforce hours'!AB$30))),(IF(VLOOKUP($Q331,'Workforce hours'!$C$8:$AD$30,CB$7,FALSE)=0,0,(AZ331/(VLOOKUP($Q331,'Workforce hours'!$C$8:$AD$30,CB$7,FALSE))))))</f>
        <v>0</v>
      </c>
      <c r="CC331" s="288">
        <f>IF($Q331="n/a",(IF('Workforce hours'!AC$30=0,0,(BA331/'Workforce hours'!AC$30))),(IF(VLOOKUP($Q331,'Workforce hours'!$C$8:$AD$30,CC$7,FALSE)=0,0,(BA331/(VLOOKUP($Q331,'Workforce hours'!$C$8:$AD$30,CC$7,FALSE))))))</f>
        <v>0</v>
      </c>
      <c r="CD331" s="288">
        <f>IF($Q331="n/a",(IF('Workforce hours'!AD$30=0,0,(BB331/'Workforce hours'!AD$30))),(IF(VLOOKUP($Q331,'Workforce hours'!$C$8:$AD$30,CD$7,FALSE)=0,0,(BB331/(VLOOKUP($Q331,'Workforce hours'!$C$8:$AD$30,CD$7,FALSE))))))</f>
        <v>0</v>
      </c>
      <c r="CE331" s="289">
        <f t="shared" si="50"/>
        <v>0</v>
      </c>
      <c r="CF331" s="290">
        <f>BD331*'Workforce costs'!B$9*(1+'Workforce costs'!B$10)*(1+'Workforce costs'!B$11)</f>
        <v>0</v>
      </c>
      <c r="CG331" s="290">
        <f>BE331*'Workforce costs'!C$9*(1+'Workforce costs'!C$10)*(1+'Workforce costs'!C$11)</f>
        <v>0</v>
      </c>
      <c r="CH331" s="290">
        <f>BF331*'Workforce costs'!D$9*(1+'Workforce costs'!D$10)*(1+'Workforce costs'!D$11)</f>
        <v>0</v>
      </c>
      <c r="CI331" s="290">
        <f>BG331*'Workforce costs'!E$9*(1+'Workforce costs'!E$10)*(1+'Workforce costs'!E$11)</f>
        <v>0</v>
      </c>
      <c r="CJ331" s="290">
        <f>BH331*'Workforce costs'!F$9*(1+'Workforce costs'!F$10)*(1+'Workforce costs'!F$11)</f>
        <v>0</v>
      </c>
      <c r="CK331" s="290">
        <f>BI331*'Workforce costs'!G$9*(1+'Workforce costs'!G$10)*(1+'Workforce costs'!G$11)</f>
        <v>0</v>
      </c>
      <c r="CL331" s="290">
        <f>BJ331*'Workforce costs'!H$9*(1+'Workforce costs'!H$10)*(1+'Workforce costs'!H$11)</f>
        <v>0</v>
      </c>
      <c r="CM331" s="290">
        <f>BK331*'Workforce costs'!I$9*(1+'Workforce costs'!I$10)*(1+'Workforce costs'!I$11)</f>
        <v>0</v>
      </c>
      <c r="CN331" s="290">
        <f>BL331*'Workforce costs'!J$9*(1+'Workforce costs'!J$10)*(1+'Workforce costs'!J$11)</f>
        <v>0</v>
      </c>
      <c r="CO331" s="290">
        <f>BM331*'Workforce costs'!K$9*(1+'Workforce costs'!K$10)*(1+'Workforce costs'!K$11)</f>
        <v>0</v>
      </c>
      <c r="CP331" s="290">
        <f>BN331*'Workforce costs'!L$9*(1+'Workforce costs'!L$10)*(1+'Workforce costs'!L$11)</f>
        <v>0</v>
      </c>
      <c r="CQ331" s="290">
        <f>BO331*'Workforce costs'!M$9*(1+'Workforce costs'!M$10)*(1+'Workforce costs'!M$11)</f>
        <v>0</v>
      </c>
      <c r="CR331" s="290">
        <f>BP331*'Workforce costs'!N$9*(1+'Workforce costs'!N$10)*(1+'Workforce costs'!N$11)</f>
        <v>0</v>
      </c>
      <c r="CS331" s="290">
        <f>BQ331*'Workforce costs'!O$9*(1+'Workforce costs'!O$10)*(1+'Workforce costs'!O$11)</f>
        <v>0</v>
      </c>
      <c r="CT331" s="290">
        <f>BR331*'Workforce costs'!P$9*(1+'Workforce costs'!P$10)*(1+'Workforce costs'!P$11)</f>
        <v>0</v>
      </c>
      <c r="CU331" s="290">
        <f>BS331*'Workforce costs'!Q$9*(1+'Workforce costs'!Q$10)*(1+'Workforce costs'!Q$11)</f>
        <v>0</v>
      </c>
      <c r="CV331" s="290">
        <f>BT331*'Workforce costs'!R$9*(1+'Workforce costs'!R$10)*(1+'Workforce costs'!R$11)</f>
        <v>0</v>
      </c>
      <c r="CW331" s="290">
        <f>BU331*'Workforce costs'!S$9*(1+'Workforce costs'!S$10)*(1+'Workforce costs'!S$11)</f>
        <v>0</v>
      </c>
      <c r="CX331" s="290">
        <f>BV331*'Workforce costs'!T$9*(1+'Workforce costs'!T$10)*(1+'Workforce costs'!T$11)</f>
        <v>0</v>
      </c>
      <c r="CY331" s="290">
        <f>BW331*'Workforce costs'!U$9*(1+'Workforce costs'!U$10)*(1+'Workforce costs'!U$11)</f>
        <v>0</v>
      </c>
      <c r="CZ331" s="290">
        <f>BX331*'Workforce costs'!V$9*(1+'Workforce costs'!V$10)*(1+'Workforce costs'!V$11)</f>
        <v>0</v>
      </c>
      <c r="DA331" s="290">
        <f>BY331*'Workforce costs'!W$9*(1+'Workforce costs'!W$10)*(1+'Workforce costs'!W$11)</f>
        <v>0</v>
      </c>
      <c r="DB331" s="290">
        <f>BZ331*'Workforce costs'!X$9*(1+'Workforce costs'!X$10)*(1+'Workforce costs'!X$11)</f>
        <v>0</v>
      </c>
      <c r="DC331" s="290">
        <f>CA331*'Workforce costs'!Y$9*(1+'Workforce costs'!Y$10)*(1+'Workforce costs'!Y$11)</f>
        <v>0</v>
      </c>
      <c r="DD331" s="290">
        <f>CB331*'Workforce costs'!Z$9*(1+'Workforce costs'!Z$10)*(1+'Workforce costs'!Z$11)</f>
        <v>0</v>
      </c>
      <c r="DE331" s="290">
        <f>CC331*'Workforce costs'!AA$9*(1+'Workforce costs'!AA$10)*(1+'Workforce costs'!AA$11)</f>
        <v>0</v>
      </c>
      <c r="DF331" s="290">
        <f>CD331*'Workforce costs'!AB$9*(1+'Workforce costs'!AB$10)*(1+'Workforce costs'!AB$11)</f>
        <v>0</v>
      </c>
    </row>
    <row r="332" spans="1:110" x14ac:dyDescent="0.3">
      <c r="A332" s="2" t="str">
        <f>Outputs!$A$4</f>
        <v>Australia</v>
      </c>
      <c r="B332" s="2" t="str">
        <f t="shared" si="43"/>
        <v>Australia 65+</v>
      </c>
      <c r="C332" s="30">
        <f>VLOOKUP($B332,Populations!$D$15:$H$1920,3,FALSE)</f>
        <v>4559374</v>
      </c>
      <c r="D332" s="255">
        <f>IF(OR($H332="General pop",$H332="Schools",$H332="Workplace",$H332="Skills Training",$H332="Digital Supports"),1,VLOOKUP($B332,Populations!$D$15:$H$1920,5,FALSE))</f>
        <v>1</v>
      </c>
      <c r="E332" s="88">
        <f>VLOOKUP(I332,Epidemiology!$C$10:$H$47,6,FALSE)</f>
        <v>90</v>
      </c>
      <c r="F332" s="102">
        <f>'Care profiles'!R333</f>
        <v>1</v>
      </c>
      <c r="G332" s="15" t="str">
        <f>'Care profiles'!A333</f>
        <v>65+</v>
      </c>
      <c r="H332" s="15" t="str">
        <f>'Care profiles'!B333</f>
        <v>Attempts</v>
      </c>
      <c r="I332" s="15" t="str">
        <f>'Care profiles'!C333</f>
        <v>Attempts_65+yrs</v>
      </c>
      <c r="J332" s="15" t="str">
        <f>'Care profiles'!D333</f>
        <v>Care profile</v>
      </c>
      <c r="K332" s="15" t="str">
        <f>'Care profiles'!E333</f>
        <v>Acute Care Services</v>
      </c>
      <c r="L332" s="104">
        <f>'Care profiles'!F333</f>
        <v>0.04</v>
      </c>
      <c r="M332" s="15">
        <f>'Care profiles'!G333</f>
        <v>8</v>
      </c>
      <c r="N332" s="15">
        <f>'Care profiles'!H333</f>
        <v>90</v>
      </c>
      <c r="O332" s="15" t="str">
        <f>'Care profiles'!I333</f>
        <v>min</v>
      </c>
      <c r="P332" s="15" t="str">
        <f>'Care profiles'!J333</f>
        <v>Team</v>
      </c>
      <c r="Q332" s="15" t="str">
        <f>'Care profiles'!K333</f>
        <v>Acute Care Team</v>
      </c>
      <c r="R332" s="15" t="str">
        <f>'Care profiles'!M333</f>
        <v>N</v>
      </c>
      <c r="S332" s="15" t="str">
        <f>'Care profiles'!O333</f>
        <v>Y</v>
      </c>
      <c r="T332" s="15" t="str">
        <f>'Care profiles'!Q333</f>
        <v>N</v>
      </c>
      <c r="U332" s="30">
        <f t="shared" si="44"/>
        <v>4103.4366</v>
      </c>
      <c r="V332" s="30">
        <f t="shared" si="45"/>
        <v>164.13746399999999</v>
      </c>
      <c r="W332" s="30">
        <f>IF(M332="n/a",0,IF(O332="days",V332*M332*(1+(VLOOKUP(K332,'Bed parameters'!$A$9:$G$12,7,FALSE))),V332*M332))</f>
        <v>1313.099712</v>
      </c>
      <c r="X332" s="30">
        <f t="shared" si="46"/>
        <v>1969.649568</v>
      </c>
      <c r="Y332" s="30">
        <f t="shared" si="47"/>
        <v>0</v>
      </c>
      <c r="Z332" s="113">
        <f>_xlfn.IFNA(Y332/((VLOOKUP(K332,'Bed parameters'!$A$9:$G$12,3,FALSE))*(VLOOKUP(K332,'Bed parameters'!$A$9:$G$12,5,FALSE))),0)</f>
        <v>0</v>
      </c>
      <c r="AA332" s="30">
        <f t="shared" si="48"/>
        <v>1969.6495680000003</v>
      </c>
      <c r="AB332" s="30">
        <f>_xlfn.IFNA(IF($O332="days",$Y332*(VLOOKUP($K332,'Bed parameters'!$A$9:$I$12,9,FALSE))*$F332*(VLOOKUP($Q332,'Workforce distribution'!$C$8:$AD$30,AB$7,FALSE)),IF($Q332="n/a",(IF($P332=AB$6,$X332*$F332,0)),$X332*$F332*(VLOOKUP($Q332,'Workforce distribution'!$C$8:$AD$30,AB$7,FALSE)))),0)</f>
        <v>0</v>
      </c>
      <c r="AC332" s="30">
        <f>_xlfn.IFNA(IF($O332="days",$Y332*(VLOOKUP($K332,'Bed parameters'!$A$9:$I$12,9,FALSE))*$F332*(VLOOKUP($Q332,'Workforce distribution'!$C$8:$AD$30,AC$7,FALSE)),IF($Q332="n/a",(IF($P332=AC$6,$X332*$F332,0)),$X332*$F332*(VLOOKUP($Q332,'Workforce distribution'!$C$8:$AD$30,AC$7,FALSE)))),0)</f>
        <v>0</v>
      </c>
      <c r="AD332" s="30">
        <f>_xlfn.IFNA(IF($O332="days",$Y332*(VLOOKUP($K332,'Bed parameters'!$A$9:$I$12,9,FALSE))*$F332*(VLOOKUP($Q332,'Workforce distribution'!$C$8:$AD$30,AD$7,FALSE)),IF($Q332="n/a",(IF($P332=AD$6,$X332*$F332,0)),$X332*$F332*(VLOOKUP($Q332,'Workforce distribution'!$C$8:$AD$30,AD$7,FALSE)))),0)</f>
        <v>0</v>
      </c>
      <c r="AE332" s="30">
        <f>_xlfn.IFNA(IF($O332="days",$Y332*(VLOOKUP($K332,'Bed parameters'!$A$9:$I$12,9,FALSE))*$F332*(VLOOKUP($Q332,'Workforce distribution'!$C$8:$AD$30,AE$7,FALSE)),IF($Q332="n/a",(IF($P332=AE$6,$X332*$F332,0)),$X332*$F332*(VLOOKUP($Q332,'Workforce distribution'!$C$8:$AD$30,AE$7,FALSE)))),0)</f>
        <v>103.49393553058188</v>
      </c>
      <c r="AF332" s="30">
        <f>_xlfn.IFNA(IF($O332="days",$Y332*(VLOOKUP($K332,'Bed parameters'!$A$9:$I$12,9,FALSE))*$F332*(VLOOKUP($Q332,'Workforce distribution'!$C$8:$AD$30,AF$7,FALSE)),IF($Q332="n/a",(IF($P332=AF$6,$X332*$F332,0)),$X332*$F332*(VLOOKUP($Q332,'Workforce distribution'!$C$8:$AD$30,AF$7,FALSE)))),0)</f>
        <v>0</v>
      </c>
      <c r="AG332" s="30">
        <f>_xlfn.IFNA(IF($O332="days",$Y332*(VLOOKUP($K332,'Bed parameters'!$A$9:$I$12,9,FALSE))*$F332*(VLOOKUP($Q332,'Workforce distribution'!$C$8:$AD$30,AG$7,FALSE)),IF($Q332="n/a",(IF($P332=AG$6,$X332*$F332,0)),$X332*$F332*(VLOOKUP($Q332,'Workforce distribution'!$C$8:$AD$30,AG$7,FALSE)))),0)</f>
        <v>0</v>
      </c>
      <c r="AH332" s="30">
        <f>_xlfn.IFNA(IF($O332="days",$Y332*(VLOOKUP($K332,'Bed parameters'!$A$9:$I$12,9,FALSE))*$F332*(VLOOKUP($Q332,'Workforce distribution'!$C$8:$AD$30,AH$7,FALSE)),IF($Q332="n/a",(IF($P332=AH$6,$X332*$F332,0)),$X332*$F332*(VLOOKUP($Q332,'Workforce distribution'!$C$8:$AD$30,AH$7,FALSE)))),0)</f>
        <v>0</v>
      </c>
      <c r="AI332" s="30">
        <f>_xlfn.IFNA(IF($O332="days",$Y332*(VLOOKUP($K332,'Bed parameters'!$A$9:$I$12,9,FALSE))*$F332*(VLOOKUP($Q332,'Workforce distribution'!$C$8:$AD$30,AI$7,FALSE)),IF($Q332="n/a",(IF($P332=AI$6,$X332*$F332,0)),$X332*$F332*(VLOOKUP($Q332,'Workforce distribution'!$C$8:$AD$30,AI$7,FALSE)))),0)</f>
        <v>0</v>
      </c>
      <c r="AJ332" s="30">
        <f>_xlfn.IFNA(IF($O332="days",$Y332*(VLOOKUP($K332,'Bed parameters'!$A$9:$I$12,9,FALSE))*$F332*(VLOOKUP($Q332,'Workforce distribution'!$C$8:$AD$30,AJ$7,FALSE)),IF($Q332="n/a",(IF($P332=AJ$6,$X332*$F332,0)),$X332*$F332*(VLOOKUP($Q332,'Workforce distribution'!$C$8:$AD$30,AJ$7,FALSE)))),0)</f>
        <v>0</v>
      </c>
      <c r="AK332" s="30">
        <f>_xlfn.IFNA(IF($O332="days",$Y332*(VLOOKUP($K332,'Bed parameters'!$A$9:$I$12,9,FALSE))*$F332*(VLOOKUP($Q332,'Workforce distribution'!$C$8:$AD$30,AK$7,FALSE)),IF($Q332="n/a",(IF($P332=AK$6,$X332*$F332,0)),$X332*$F332*(VLOOKUP($Q332,'Workforce distribution'!$C$8:$AD$30,AK$7,FALSE)))),0)</f>
        <v>0</v>
      </c>
      <c r="AL332" s="30">
        <f>_xlfn.IFNA(IF($O332="days",$Y332*(VLOOKUP($K332,'Bed parameters'!$A$9:$I$12,9,FALSE))*$F332*(VLOOKUP($Q332,'Workforce distribution'!$C$8:$AD$30,AL$7,FALSE)),IF($Q332="n/a",(IF($P332=AL$6,$X332*$F332,0)),$X332*$F332*(VLOOKUP($Q332,'Workforce distribution'!$C$8:$AD$30,AL$7,FALSE)))),0)</f>
        <v>174.12228901044256</v>
      </c>
      <c r="AM332" s="30">
        <f>_xlfn.IFNA(IF($O332="days",$Y332*(VLOOKUP($K332,'Bed parameters'!$A$9:$I$12,9,FALSE))*$F332*(VLOOKUP($Q332,'Workforce distribution'!$C$8:$AD$30,AM$7,FALSE)),IF($Q332="n/a",(IF($P332=AM$6,$X332*$F332,0)),$X332*$F332*(VLOOKUP($Q332,'Workforce distribution'!$C$8:$AD$30,AM$7,FALSE)))),0)</f>
        <v>1184.0315652710096</v>
      </c>
      <c r="AN332" s="30">
        <f>_xlfn.IFNA(IF($O332="days",$Y332*(VLOOKUP($K332,'Bed parameters'!$A$9:$I$12,9,FALSE))*$F332*(VLOOKUP($Q332,'Workforce distribution'!$C$8:$AD$30,AN$7,FALSE)),IF($Q332="n/a",(IF($P332=AN$6,$X332*$F332,0)),$X332*$F332*(VLOOKUP($Q332,'Workforce distribution'!$C$8:$AD$30,AN$7,FALSE)))),0)</f>
        <v>41.354043639980112</v>
      </c>
      <c r="AO332" s="30">
        <f>_xlfn.IFNA(IF($O332="days",$Y332*(VLOOKUP($K332,'Bed parameters'!$A$9:$I$12,9,FALSE))*$F332*(VLOOKUP($Q332,'Workforce distribution'!$C$8:$AD$30,AO$7,FALSE)),IF($Q332="n/a",(IF($P332=AO$6,$X332*$F332,0)),$X332*$F332*(VLOOKUP($Q332,'Workforce distribution'!$C$8:$AD$30,AO$7,FALSE)))),0)</f>
        <v>115.79132219194432</v>
      </c>
      <c r="AP332" s="30">
        <f>_xlfn.IFNA(IF($O332="days",$Y332*(VLOOKUP($K332,'Bed parameters'!$A$9:$I$12,9,FALSE))*$F332*(VLOOKUP($Q332,'Workforce distribution'!$C$8:$AD$30,AP$7,FALSE)),IF($Q332="n/a",(IF($P332=AP$6,$X332*$F332,0)),$X332*$F332*(VLOOKUP($Q332,'Workforce distribution'!$C$8:$AD$30,AP$7,FALSE)))),0)</f>
        <v>115.79132219194432</v>
      </c>
      <c r="AQ332" s="30">
        <f>_xlfn.IFNA(IF($O332="days",$Y332*(VLOOKUP($K332,'Bed parameters'!$A$9:$I$12,9,FALSE))*$F332*(VLOOKUP($Q332,'Workforce distribution'!$C$8:$AD$30,AQ$7,FALSE)),IF($Q332="n/a",(IF($P332=AQ$6,$X332*$F332,0)),$X332*$F332*(VLOOKUP($Q332,'Workforce distribution'!$C$8:$AD$30,AQ$7,FALSE)))),0)</f>
        <v>0</v>
      </c>
      <c r="AR332" s="30">
        <f>_xlfn.IFNA(IF($O332="days",$Y332*(VLOOKUP($K332,'Bed parameters'!$A$9:$I$12,9,FALSE))*$F332*(VLOOKUP($Q332,'Workforce distribution'!$C$8:$AD$30,AR$7,FALSE)),IF($Q332="n/a",(IF($P332=AR$6,$X332*$F332,0)),$X332*$F332*(VLOOKUP($Q332,'Workforce distribution'!$C$8:$AD$30,AR$7,FALSE)))),0)</f>
        <v>0</v>
      </c>
      <c r="AS332" s="30">
        <f>_xlfn.IFNA(IF($O332="days",$Y332*(VLOOKUP($K332,'Bed parameters'!$A$9:$I$12,9,FALSE))*$F332*(VLOOKUP($Q332,'Workforce distribution'!$C$8:$AD$30,AS$7,FALSE)),IF($Q332="n/a",(IF($P332=AS$6,$X332*$F332,0)),$X332*$F332*(VLOOKUP($Q332,'Workforce distribution'!$C$8:$AD$30,AS$7,FALSE)))),0)</f>
        <v>0</v>
      </c>
      <c r="AT332" s="30">
        <f>_xlfn.IFNA(IF($O332="days",$Y332*(VLOOKUP($K332,'Bed parameters'!$A$9:$I$12,9,FALSE))*$F332*(VLOOKUP($Q332,'Workforce distribution'!$C$8:$AD$30,AT$7,FALSE)),IF($Q332="n/a",(IF($P332=AT$6,$X332*$F332,0)),$X332*$F332*(VLOOKUP($Q332,'Workforce distribution'!$C$8:$AD$30,AT$7,FALSE)))),0)</f>
        <v>0</v>
      </c>
      <c r="AU332" s="30">
        <f>_xlfn.IFNA(IF($O332="days",$Y332*(VLOOKUP($K332,'Bed parameters'!$A$9:$I$12,9,FALSE))*$F332*(VLOOKUP($Q332,'Workforce distribution'!$C$8:$AD$30,AU$7,FALSE)),IF($Q332="n/a",(IF($P332=AU$6,$X332*$F332,0)),$X332*$F332*(VLOOKUP($Q332,'Workforce distribution'!$C$8:$AD$30,AU$7,FALSE)))),0)</f>
        <v>113.17948785678767</v>
      </c>
      <c r="AV332" s="30">
        <f>_xlfn.IFNA(IF($O332="days",$Y332*(VLOOKUP($K332,'Bed parameters'!$A$9:$I$12,9,FALSE))*$F332*(VLOOKUP($Q332,'Workforce distribution'!$C$8:$AD$30,AV$7,FALSE)),IF($Q332="n/a",(IF($P332=AV$6,$X332*$F332,0)),$X332*$F332*(VLOOKUP($Q332,'Workforce distribution'!$C$8:$AD$30,AV$7,FALSE)))),0)</f>
        <v>0</v>
      </c>
      <c r="AW332" s="30">
        <f>_xlfn.IFNA(IF($O332="days",$Y332*(VLOOKUP($K332,'Bed parameters'!$A$9:$I$12,9,FALSE))*$F332*(VLOOKUP($Q332,'Workforce distribution'!$C$8:$AD$30,AW$7,FALSE)),IF($Q332="n/a",(IF($P332=AW$6,$X332*$F332,0)),$X332*$F332*(VLOOKUP($Q332,'Workforce distribution'!$C$8:$AD$30,AW$7,FALSE)))),0)</f>
        <v>121.8856023073098</v>
      </c>
      <c r="AX332" s="30">
        <f>_xlfn.IFNA(IF($O332="days",$Y332*(VLOOKUP($K332,'Bed parameters'!$A$9:$I$12,9,FALSE))*$F332*(VLOOKUP($Q332,'Workforce distribution'!$C$8:$AD$30,AX$7,FALSE)),IF($Q332="n/a",(IF($P332=AX$6,$X332*$F332,0)),$X332*$F332*(VLOOKUP($Q332,'Workforce distribution'!$C$8:$AD$30,AX$7,FALSE)))),0)</f>
        <v>0</v>
      </c>
      <c r="AY332" s="30">
        <f>_xlfn.IFNA(IF($O332="days",$Y332*(VLOOKUP($K332,'Bed parameters'!$A$9:$I$12,9,FALSE))*$F332*(VLOOKUP($Q332,'Workforce distribution'!$C$8:$AD$30,AY$7,FALSE)),IF($Q332="n/a",(IF($P332=AY$6,$X332*$F332,0)),$X332*$F332*(VLOOKUP($Q332,'Workforce distribution'!$C$8:$AD$30,AY$7,FALSE)))),0)</f>
        <v>0</v>
      </c>
      <c r="AZ332" s="30">
        <f>_xlfn.IFNA(IF($O332="days",$Y332*(VLOOKUP($K332,'Bed parameters'!$A$9:$I$12,9,FALSE))*$F332*(VLOOKUP($Q332,'Workforce distribution'!$C$8:$AD$30,AZ$7,FALSE)),IF($Q332="n/a",(IF($P332=AZ$6,$X332*$F332,0)),$X332*$F332*(VLOOKUP($Q332,'Workforce distribution'!$C$8:$AD$30,AZ$7,FALSE)))),0)</f>
        <v>0</v>
      </c>
      <c r="BA332" s="30">
        <f>_xlfn.IFNA(IF($O332="days",$Y332*(VLOOKUP($K332,'Bed parameters'!$A$9:$I$12,9,FALSE))*$F332*(VLOOKUP($Q332,'Workforce distribution'!$C$8:$AD$30,BA$7,FALSE)),IF($Q332="n/a",(IF($P332=BA$6,$X332*$F332,0)),$X332*$F332*(VLOOKUP($Q332,'Workforce distribution'!$C$8:$AD$30,BA$7,FALSE)))),0)</f>
        <v>0</v>
      </c>
      <c r="BB332" s="30">
        <f>_xlfn.IFNA(IF($O332="days",$Y332*(VLOOKUP($K332,'Bed parameters'!$A$9:$I$12,9,FALSE))*$F332*(VLOOKUP($Q332,'Workforce distribution'!$C$8:$AD$30,BB$7,FALSE)),IF($Q332="n/a",(IF($P332=BB$6,$X332*$F332,0)),$X332*$F332*(VLOOKUP($Q332,'Workforce distribution'!$C$8:$AD$30,BB$7,FALSE)))),0)</f>
        <v>0</v>
      </c>
      <c r="BC332" s="149">
        <f t="shared" si="49"/>
        <v>1.8038915306668843</v>
      </c>
      <c r="BD332" s="288">
        <f>IF($Q332="n/a",(IF('Workforce hours'!D$30=0,0,(AB332/'Workforce hours'!D$30))),(IF(VLOOKUP($Q332,'Workforce hours'!$C$8:$AD$30,BD$7,FALSE)=0,0,(AB332/(VLOOKUP($Q332,'Workforce hours'!$C$8:$AD$30,BD$7,FALSE))))))</f>
        <v>0</v>
      </c>
      <c r="BE332" s="288">
        <f>IF($Q332="n/a",(IF('Workforce hours'!E$30=0,0,(AC332/'Workforce hours'!E$30))),(IF(VLOOKUP($Q332,'Workforce hours'!$C$8:$AD$30,BE$7,FALSE)=0,0,(AC332/(VLOOKUP($Q332,'Workforce hours'!$C$8:$AD$30,BE$7,FALSE))))))</f>
        <v>0</v>
      </c>
      <c r="BF332" s="288">
        <f>IF($Q332="n/a",(IF('Workforce hours'!F$30=0,0,(AD332/'Workforce hours'!F$30))),(IF(VLOOKUP($Q332,'Workforce hours'!$C$8:$AD$30,BF$7,FALSE)=0,0,(AD332/(VLOOKUP($Q332,'Workforce hours'!$C$8:$AD$30,BF$7,FALSE))))))</f>
        <v>0</v>
      </c>
      <c r="BG332" s="288">
        <f>IF($Q332="n/a",(IF('Workforce hours'!G$30=0,0,(AE332/'Workforce hours'!G$30))),(IF(VLOOKUP($Q332,'Workforce hours'!$C$8:$AD$30,BG$7,FALSE)=0,0,(AE332/(VLOOKUP($Q332,'Workforce hours'!$C$8:$AD$30,BG$7,FALSE))))))</f>
        <v>9.0047394341985082E-2</v>
      </c>
      <c r="BH332" s="288">
        <f>IF($Q332="n/a",(IF('Workforce hours'!H$30=0,0,(AF332/'Workforce hours'!H$30))),(IF(VLOOKUP($Q332,'Workforce hours'!$C$8:$AD$30,BH$7,FALSE)=0,0,(AF332/(VLOOKUP($Q332,'Workforce hours'!$C$8:$AD$30,BH$7,FALSE))))))</f>
        <v>0</v>
      </c>
      <c r="BI332" s="288">
        <f>IF($Q332="n/a",(IF('Workforce hours'!I$30=0,0,(AG332/'Workforce hours'!I$30))),(IF(VLOOKUP($Q332,'Workforce hours'!$C$8:$AD$30,BI$7,FALSE)=0,0,(AG332/(VLOOKUP($Q332,'Workforce hours'!$C$8:$AD$30,BI$7,FALSE))))))</f>
        <v>0</v>
      </c>
      <c r="BJ332" s="288">
        <f>IF($Q332="n/a",(IF('Workforce hours'!J$30=0,0,(AH332/'Workforce hours'!J$30))),(IF(VLOOKUP($Q332,'Workforce hours'!$C$8:$AD$30,BJ$7,FALSE)=0,0,(AH332/(VLOOKUP($Q332,'Workforce hours'!$C$8:$AD$30,BJ$7,FALSE))))))</f>
        <v>0</v>
      </c>
      <c r="BK332" s="288">
        <f>IF($Q332="n/a",(IF('Workforce hours'!K$30=0,0,(AI332/'Workforce hours'!K$30))),(IF(VLOOKUP($Q332,'Workforce hours'!$C$8:$AD$30,BK$7,FALSE)=0,0,(AI332/(VLOOKUP($Q332,'Workforce hours'!$C$8:$AD$30,BK$7,FALSE))))))</f>
        <v>0</v>
      </c>
      <c r="BL332" s="288">
        <f>IF($Q332="n/a",(IF('Workforce hours'!L$30=0,0,(AJ332/'Workforce hours'!L$30))),(IF(VLOOKUP($Q332,'Workforce hours'!$C$8:$AD$30,BL$7,FALSE)=0,0,(AJ332/(VLOOKUP($Q332,'Workforce hours'!$C$8:$AD$30,BL$7,FALSE))))))</f>
        <v>0</v>
      </c>
      <c r="BM332" s="288">
        <f>IF($Q332="n/a",(IF('Workforce hours'!M$30=0,0,(AK332/'Workforce hours'!M$30))),(IF(VLOOKUP($Q332,'Workforce hours'!$C$8:$AD$30,BM$7,FALSE)=0,0,(AK332/(VLOOKUP($Q332,'Workforce hours'!$C$8:$AD$30,BM$7,FALSE))))))</f>
        <v>0</v>
      </c>
      <c r="BN332" s="288">
        <f>IF($Q332="n/a",(IF('Workforce hours'!N$30=0,0,(AL332/'Workforce hours'!N$30))),(IF(VLOOKUP($Q332,'Workforce hours'!$C$8:$AD$30,BN$7,FALSE)=0,0,(AL332/(VLOOKUP($Q332,'Workforce hours'!$C$8:$AD$30,BN$7,FALSE))))))</f>
        <v>0.15852290780842465</v>
      </c>
      <c r="BO332" s="288">
        <f>IF($Q332="n/a",(IF('Workforce hours'!O$30=0,0,(AM332/'Workforce hours'!O$30))),(IF(VLOOKUP($Q332,'Workforce hours'!$C$8:$AD$30,BO$7,FALSE)=0,0,(AM332/(VLOOKUP($Q332,'Workforce hours'!$C$8:$AD$30,BO$7,FALSE))))))</f>
        <v>1.1191463792886913</v>
      </c>
      <c r="BP332" s="288">
        <f>IF($Q332="n/a",(IF('Workforce hours'!P$30=0,0,(AN332/'Workforce hours'!P$30))),(IF(VLOOKUP($Q332,'Workforce hours'!$C$8:$AD$30,BP$7,FALSE)=0,0,(AN332/(VLOOKUP($Q332,'Workforce hours'!$C$8:$AD$30,BP$7,FALSE))))))</f>
        <v>3.5981082912675398E-2</v>
      </c>
      <c r="BQ332" s="288">
        <f>IF($Q332="n/a",(IF('Workforce hours'!Q$30=0,0,(AO332/'Workforce hours'!Q$30))),(IF(VLOOKUP($Q332,'Workforce hours'!$C$8:$AD$30,BQ$7,FALSE)=0,0,(AO332/(VLOOKUP($Q332,'Workforce hours'!$C$8:$AD$30,BQ$7,FALSE))))))</f>
        <v>0.10074703215549111</v>
      </c>
      <c r="BR332" s="288">
        <f>IF($Q332="n/a",(IF('Workforce hours'!R$30=0,0,(AP332/'Workforce hours'!R$30))),(IF(VLOOKUP($Q332,'Workforce hours'!$C$8:$AD$30,BR$7,FALSE)=0,0,(AP332/(VLOOKUP($Q332,'Workforce hours'!$C$8:$AD$30,BR$7,FALSE))))))</f>
        <v>0.10074703215549111</v>
      </c>
      <c r="BS332" s="288">
        <f>IF($Q332="n/a",(IF('Workforce hours'!S$30=0,0,(AQ332/'Workforce hours'!S$30))),(IF(VLOOKUP($Q332,'Workforce hours'!$C$8:$AD$30,BS$7,FALSE)=0,0,(AQ332/(VLOOKUP($Q332,'Workforce hours'!$C$8:$AD$30,BS$7,FALSE))))))</f>
        <v>0</v>
      </c>
      <c r="BT332" s="288">
        <f>IF($Q332="n/a",(IF('Workforce hours'!T$30=0,0,(AR332/'Workforce hours'!T$30))),(IF(VLOOKUP($Q332,'Workforce hours'!$C$8:$AD$30,BT$7,FALSE)=0,0,(AR332/(VLOOKUP($Q332,'Workforce hours'!$C$8:$AD$30,BT$7,FALSE))))))</f>
        <v>0</v>
      </c>
      <c r="BU332" s="288">
        <f>IF($Q332="n/a",(IF('Workforce hours'!U$30=0,0,(AS332/'Workforce hours'!U$30))),(IF(VLOOKUP($Q332,'Workforce hours'!$C$8:$AD$30,BU$7,FALSE)=0,0,(AS332/(VLOOKUP($Q332,'Workforce hours'!$C$8:$AD$30,BU$7,FALSE))))))</f>
        <v>0</v>
      </c>
      <c r="BV332" s="288">
        <f>IF($Q332="n/a",(IF('Workforce hours'!V$30=0,0,(AT332/'Workforce hours'!V$30))),(IF(VLOOKUP($Q332,'Workforce hours'!$C$8:$AD$30,BV$7,FALSE)=0,0,(AT332/(VLOOKUP($Q332,'Workforce hours'!$C$8:$AD$30,BV$7,FALSE))))))</f>
        <v>0</v>
      </c>
      <c r="BW332" s="288">
        <f>IF($Q332="n/a",(IF('Workforce hours'!W$30=0,0,(AU332/'Workforce hours'!W$30))),(IF(VLOOKUP($Q332,'Workforce hours'!$C$8:$AD$30,BW$7,FALSE)=0,0,(AU332/(VLOOKUP($Q332,'Workforce hours'!$C$8:$AD$30,BW$7,FALSE))))))</f>
        <v>9.5670226890875287E-2</v>
      </c>
      <c r="BX332" s="288">
        <f>IF($Q332="n/a",(IF('Workforce hours'!X$30=0,0,(AV332/'Workforce hours'!X$30))),(IF(VLOOKUP($Q332,'Workforce hours'!$C$8:$AD$30,BX$7,FALSE)=0,0,(AV332/(VLOOKUP($Q332,'Workforce hours'!$C$8:$AD$30,BX$7,FALSE))))))</f>
        <v>0</v>
      </c>
      <c r="BY332" s="288">
        <f>IF($Q332="n/a",(IF('Workforce hours'!Y$30=0,0,(AW332/'Workforce hours'!Y$30))),(IF(VLOOKUP($Q332,'Workforce hours'!$C$8:$AD$30,BY$7,FALSE)=0,0,(AW332/(VLOOKUP($Q332,'Workforce hours'!$C$8:$AD$30,BY$7,FALSE))))))</f>
        <v>0.10302947511325031</v>
      </c>
      <c r="BZ332" s="288">
        <f>IF($Q332="n/a",(IF('Workforce hours'!Z$30=0,0,(AX332/'Workforce hours'!Z$30))),(IF(VLOOKUP($Q332,'Workforce hours'!$C$8:$AD$30,BZ$7,FALSE)=0,0,(AX332/(VLOOKUP($Q332,'Workforce hours'!$C$8:$AD$30,BZ$7,FALSE))))))</f>
        <v>0</v>
      </c>
      <c r="CA332" s="288">
        <f>IF($Q332="n/a",(IF('Workforce hours'!AA$30=0,0,(AY332/'Workforce hours'!AA$30))),(IF(VLOOKUP($Q332,'Workforce hours'!$C$8:$AD$30,CA$7,FALSE)=0,0,(AY332/(VLOOKUP($Q332,'Workforce hours'!$C$8:$AD$30,CA$7,FALSE))))))</f>
        <v>0</v>
      </c>
      <c r="CB332" s="288">
        <f>IF($Q332="n/a",(IF('Workforce hours'!AB$30=0,0,(AZ332/'Workforce hours'!AB$30))),(IF(VLOOKUP($Q332,'Workforce hours'!$C$8:$AD$30,CB$7,FALSE)=0,0,(AZ332/(VLOOKUP($Q332,'Workforce hours'!$C$8:$AD$30,CB$7,FALSE))))))</f>
        <v>0</v>
      </c>
      <c r="CC332" s="288">
        <f>IF($Q332="n/a",(IF('Workforce hours'!AC$30=0,0,(BA332/'Workforce hours'!AC$30))),(IF(VLOOKUP($Q332,'Workforce hours'!$C$8:$AD$30,CC$7,FALSE)=0,0,(BA332/(VLOOKUP($Q332,'Workforce hours'!$C$8:$AD$30,CC$7,FALSE))))))</f>
        <v>0</v>
      </c>
      <c r="CD332" s="288">
        <f>IF($Q332="n/a",(IF('Workforce hours'!AD$30=0,0,(BB332/'Workforce hours'!AD$30))),(IF(VLOOKUP($Q332,'Workforce hours'!$C$8:$AD$30,CD$7,FALSE)=0,0,(BB332/(VLOOKUP($Q332,'Workforce hours'!$C$8:$AD$30,CD$7,FALSE))))))</f>
        <v>0</v>
      </c>
      <c r="CE332" s="289">
        <f t="shared" si="50"/>
        <v>0</v>
      </c>
      <c r="CF332" s="290">
        <f>BD332*'Workforce costs'!B$9*(1+'Workforce costs'!B$10)*(1+'Workforce costs'!B$11)</f>
        <v>0</v>
      </c>
      <c r="CG332" s="290">
        <f>BE332*'Workforce costs'!C$9*(1+'Workforce costs'!C$10)*(1+'Workforce costs'!C$11)</f>
        <v>0</v>
      </c>
      <c r="CH332" s="290">
        <f>BF332*'Workforce costs'!D$9*(1+'Workforce costs'!D$10)*(1+'Workforce costs'!D$11)</f>
        <v>0</v>
      </c>
      <c r="CI332" s="290">
        <f>BG332*'Workforce costs'!E$9*(1+'Workforce costs'!E$10)*(1+'Workforce costs'!E$11)</f>
        <v>0</v>
      </c>
      <c r="CJ332" s="290">
        <f>BH332*'Workforce costs'!F$9*(1+'Workforce costs'!F$10)*(1+'Workforce costs'!F$11)</f>
        <v>0</v>
      </c>
      <c r="CK332" s="290">
        <f>BI332*'Workforce costs'!G$9*(1+'Workforce costs'!G$10)*(1+'Workforce costs'!G$11)</f>
        <v>0</v>
      </c>
      <c r="CL332" s="290">
        <f>BJ332*'Workforce costs'!H$9*(1+'Workforce costs'!H$10)*(1+'Workforce costs'!H$11)</f>
        <v>0</v>
      </c>
      <c r="CM332" s="290">
        <f>BK332*'Workforce costs'!I$9*(1+'Workforce costs'!I$10)*(1+'Workforce costs'!I$11)</f>
        <v>0</v>
      </c>
      <c r="CN332" s="290">
        <f>BL332*'Workforce costs'!J$9*(1+'Workforce costs'!J$10)*(1+'Workforce costs'!J$11)</f>
        <v>0</v>
      </c>
      <c r="CO332" s="290">
        <f>BM332*'Workforce costs'!K$9*(1+'Workforce costs'!K$10)*(1+'Workforce costs'!K$11)</f>
        <v>0</v>
      </c>
      <c r="CP332" s="290">
        <f>BN332*'Workforce costs'!L$9*(1+'Workforce costs'!L$10)*(1+'Workforce costs'!L$11)</f>
        <v>0</v>
      </c>
      <c r="CQ332" s="290">
        <f>BO332*'Workforce costs'!M$9*(1+'Workforce costs'!M$10)*(1+'Workforce costs'!M$11)</f>
        <v>0</v>
      </c>
      <c r="CR332" s="290">
        <f>BP332*'Workforce costs'!N$9*(1+'Workforce costs'!N$10)*(1+'Workforce costs'!N$11)</f>
        <v>0</v>
      </c>
      <c r="CS332" s="290">
        <f>BQ332*'Workforce costs'!O$9*(1+'Workforce costs'!O$10)*(1+'Workforce costs'!O$11)</f>
        <v>0</v>
      </c>
      <c r="CT332" s="290">
        <f>BR332*'Workforce costs'!P$9*(1+'Workforce costs'!P$10)*(1+'Workforce costs'!P$11)</f>
        <v>0</v>
      </c>
      <c r="CU332" s="290">
        <f>BS332*'Workforce costs'!Q$9*(1+'Workforce costs'!Q$10)*(1+'Workforce costs'!Q$11)</f>
        <v>0</v>
      </c>
      <c r="CV332" s="290">
        <f>BT332*'Workforce costs'!R$9*(1+'Workforce costs'!R$10)*(1+'Workforce costs'!R$11)</f>
        <v>0</v>
      </c>
      <c r="CW332" s="290">
        <f>BU332*'Workforce costs'!S$9*(1+'Workforce costs'!S$10)*(1+'Workforce costs'!S$11)</f>
        <v>0</v>
      </c>
      <c r="CX332" s="290">
        <f>BV332*'Workforce costs'!T$9*(1+'Workforce costs'!T$10)*(1+'Workforce costs'!T$11)</f>
        <v>0</v>
      </c>
      <c r="CY332" s="290">
        <f>BW332*'Workforce costs'!U$9*(1+'Workforce costs'!U$10)*(1+'Workforce costs'!U$11)</f>
        <v>0</v>
      </c>
      <c r="CZ332" s="290">
        <f>BX332*'Workforce costs'!V$9*(1+'Workforce costs'!V$10)*(1+'Workforce costs'!V$11)</f>
        <v>0</v>
      </c>
      <c r="DA332" s="290">
        <f>BY332*'Workforce costs'!W$9*(1+'Workforce costs'!W$10)*(1+'Workforce costs'!W$11)</f>
        <v>0</v>
      </c>
      <c r="DB332" s="290">
        <f>BZ332*'Workforce costs'!X$9*(1+'Workforce costs'!X$10)*(1+'Workforce costs'!X$11)</f>
        <v>0</v>
      </c>
      <c r="DC332" s="290">
        <f>CA332*'Workforce costs'!Y$9*(1+'Workforce costs'!Y$10)*(1+'Workforce costs'!Y$11)</f>
        <v>0</v>
      </c>
      <c r="DD332" s="290">
        <f>CB332*'Workforce costs'!Z$9*(1+'Workforce costs'!Z$10)*(1+'Workforce costs'!Z$11)</f>
        <v>0</v>
      </c>
      <c r="DE332" s="290">
        <f>CC332*'Workforce costs'!AA$9*(1+'Workforce costs'!AA$10)*(1+'Workforce costs'!AA$11)</f>
        <v>0</v>
      </c>
      <c r="DF332" s="290">
        <f>CD332*'Workforce costs'!AB$9*(1+'Workforce costs'!AB$10)*(1+'Workforce costs'!AB$11)</f>
        <v>0</v>
      </c>
    </row>
    <row r="333" spans="1:110" x14ac:dyDescent="0.3">
      <c r="A333" s="2" t="str">
        <f>Outputs!$A$4</f>
        <v>Australia</v>
      </c>
      <c r="B333" s="2" t="str">
        <f t="shared" si="43"/>
        <v>Australia 65+</v>
      </c>
      <c r="C333" s="30">
        <f>VLOOKUP($B333,Populations!$D$15:$H$1920,3,FALSE)</f>
        <v>4559374</v>
      </c>
      <c r="D333" s="255">
        <f>IF(OR($H333="General pop",$H333="Schools",$H333="Workplace",$H333="Skills Training",$H333="Digital Supports"),1,VLOOKUP($B333,Populations!$D$15:$H$1920,5,FALSE))</f>
        <v>1</v>
      </c>
      <c r="E333" s="88">
        <f>VLOOKUP(I333,Epidemiology!$C$10:$H$47,6,FALSE)</f>
        <v>90</v>
      </c>
      <c r="F333" s="102">
        <f>'Care profiles'!R334</f>
        <v>1</v>
      </c>
      <c r="G333" s="15" t="str">
        <f>'Care profiles'!A334</f>
        <v>65+</v>
      </c>
      <c r="H333" s="15" t="str">
        <f>'Care profiles'!B334</f>
        <v>Attempts</v>
      </c>
      <c r="I333" s="15" t="str">
        <f>'Care profiles'!C334</f>
        <v>Attempts_65+yrs</v>
      </c>
      <c r="J333" s="15" t="str">
        <f>'Care profiles'!D334</f>
        <v>Care profile</v>
      </c>
      <c r="K333" s="15" t="str">
        <f>'Care profiles'!E334</f>
        <v>Discharge Follow-Up and Support – Outpatient Based</v>
      </c>
      <c r="L333" s="104">
        <f>'Care profiles'!F334</f>
        <v>0.1</v>
      </c>
      <c r="M333" s="15">
        <f>'Care profiles'!G334</f>
        <v>3</v>
      </c>
      <c r="N333" s="15">
        <f>'Care profiles'!H334</f>
        <v>60</v>
      </c>
      <c r="O333" s="15" t="str">
        <f>'Care profiles'!I334</f>
        <v>min</v>
      </c>
      <c r="P333" s="15" t="str">
        <f>'Care profiles'!J334</f>
        <v>Team</v>
      </c>
      <c r="Q333" s="15" t="str">
        <f>'Care profiles'!K334</f>
        <v>Clinical Community Treatment Team – Older Adult (65+ years)</v>
      </c>
      <c r="R333" s="15" t="str">
        <f>'Care profiles'!M334</f>
        <v>N</v>
      </c>
      <c r="S333" s="15" t="str">
        <f>'Care profiles'!O334</f>
        <v>Y</v>
      </c>
      <c r="T333" s="15" t="str">
        <f>'Care profiles'!Q334</f>
        <v>N</v>
      </c>
      <c r="U333" s="30">
        <f t="shared" si="44"/>
        <v>4103.4366</v>
      </c>
      <c r="V333" s="30">
        <f t="shared" si="45"/>
        <v>410.34366</v>
      </c>
      <c r="W333" s="30">
        <f>IF(M333="n/a",0,IF(O333="days",V333*M333*(1+(VLOOKUP(K333,'Bed parameters'!$A$9:$G$12,7,FALSE))),V333*M333))</f>
        <v>1231.03098</v>
      </c>
      <c r="X333" s="30">
        <f t="shared" si="46"/>
        <v>1231.03098</v>
      </c>
      <c r="Y333" s="30">
        <f t="shared" si="47"/>
        <v>0</v>
      </c>
      <c r="Z333" s="113">
        <f>_xlfn.IFNA(Y333/((VLOOKUP(K333,'Bed parameters'!$A$9:$G$12,3,FALSE))*(VLOOKUP(K333,'Bed parameters'!$A$9:$G$12,5,FALSE))),0)</f>
        <v>0</v>
      </c>
      <c r="AA333" s="30">
        <f t="shared" si="48"/>
        <v>1231.03098</v>
      </c>
      <c r="AB333" s="30">
        <f>_xlfn.IFNA(IF($O333="days",$Y333*(VLOOKUP($K333,'Bed parameters'!$A$9:$I$12,9,FALSE))*$F333*(VLOOKUP($Q333,'Workforce distribution'!$C$8:$AD$30,AB$7,FALSE)),IF($Q333="n/a",(IF($P333=AB$6,$X333*$F333,0)),$X333*$F333*(VLOOKUP($Q333,'Workforce distribution'!$C$8:$AD$30,AB$7,FALSE)))),0)</f>
        <v>0</v>
      </c>
      <c r="AC333" s="30">
        <f>_xlfn.IFNA(IF($O333="days",$Y333*(VLOOKUP($K333,'Bed parameters'!$A$9:$I$12,9,FALSE))*$F333*(VLOOKUP($Q333,'Workforce distribution'!$C$8:$AD$30,AC$7,FALSE)),IF($Q333="n/a",(IF($P333=AC$6,$X333*$F333,0)),$X333*$F333*(VLOOKUP($Q333,'Workforce distribution'!$C$8:$AD$30,AC$7,FALSE)))),0)</f>
        <v>0</v>
      </c>
      <c r="AD333" s="30">
        <f>_xlfn.IFNA(IF($O333="days",$Y333*(VLOOKUP($K333,'Bed parameters'!$A$9:$I$12,9,FALSE))*$F333*(VLOOKUP($Q333,'Workforce distribution'!$C$8:$AD$30,AD$7,FALSE)),IF($Q333="n/a",(IF($P333=AD$6,$X333*$F333,0)),$X333*$F333*(VLOOKUP($Q333,'Workforce distribution'!$C$8:$AD$30,AD$7,FALSE)))),0)</f>
        <v>0</v>
      </c>
      <c r="AE333" s="30">
        <f>_xlfn.IFNA(IF($O333="days",$Y333*(VLOOKUP($K333,'Bed parameters'!$A$9:$I$12,9,FALSE))*$F333*(VLOOKUP($Q333,'Workforce distribution'!$C$8:$AD$30,AE$7,FALSE)),IF($Q333="n/a",(IF($P333=AE$6,$X333*$F333,0)),$X333*$F333*(VLOOKUP($Q333,'Workforce distribution'!$C$8:$AD$30,AE$7,FALSE)))),0)</f>
        <v>59.753013035498611</v>
      </c>
      <c r="AF333" s="30">
        <f>_xlfn.IFNA(IF($O333="days",$Y333*(VLOOKUP($K333,'Bed parameters'!$A$9:$I$12,9,FALSE))*$F333*(VLOOKUP($Q333,'Workforce distribution'!$C$8:$AD$30,AF$7,FALSE)),IF($Q333="n/a",(IF($P333=AF$6,$X333*$F333,0)),$X333*$F333*(VLOOKUP($Q333,'Workforce distribution'!$C$8:$AD$30,AF$7,FALSE)))),0)</f>
        <v>0</v>
      </c>
      <c r="AG333" s="30">
        <f>_xlfn.IFNA(IF($O333="days",$Y333*(VLOOKUP($K333,'Bed parameters'!$A$9:$I$12,9,FALSE))*$F333*(VLOOKUP($Q333,'Workforce distribution'!$C$8:$AD$30,AG$7,FALSE)),IF($Q333="n/a",(IF($P333=AG$6,$X333*$F333,0)),$X333*$F333*(VLOOKUP($Q333,'Workforce distribution'!$C$8:$AD$30,AG$7,FALSE)))),0)</f>
        <v>0</v>
      </c>
      <c r="AH333" s="30">
        <f>_xlfn.IFNA(IF($O333="days",$Y333*(VLOOKUP($K333,'Bed parameters'!$A$9:$I$12,9,FALSE))*$F333*(VLOOKUP($Q333,'Workforce distribution'!$C$8:$AD$30,AH$7,FALSE)),IF($Q333="n/a",(IF($P333=AH$6,$X333*$F333,0)),$X333*$F333*(VLOOKUP($Q333,'Workforce distribution'!$C$8:$AD$30,AH$7,FALSE)))),0)</f>
        <v>0</v>
      </c>
      <c r="AI333" s="30">
        <f>_xlfn.IFNA(IF($O333="days",$Y333*(VLOOKUP($K333,'Bed parameters'!$A$9:$I$12,9,FALSE))*$F333*(VLOOKUP($Q333,'Workforce distribution'!$C$8:$AD$30,AI$7,FALSE)),IF($Q333="n/a",(IF($P333=AI$6,$X333*$F333,0)),$X333*$F333*(VLOOKUP($Q333,'Workforce distribution'!$C$8:$AD$30,AI$7,FALSE)))),0)</f>
        <v>0</v>
      </c>
      <c r="AJ333" s="30">
        <f>_xlfn.IFNA(IF($O333="days",$Y333*(VLOOKUP($K333,'Bed parameters'!$A$9:$I$12,9,FALSE))*$F333*(VLOOKUP($Q333,'Workforce distribution'!$C$8:$AD$30,AJ$7,FALSE)),IF($Q333="n/a",(IF($P333=AJ$6,$X333*$F333,0)),$X333*$F333*(VLOOKUP($Q333,'Workforce distribution'!$C$8:$AD$30,AJ$7,FALSE)))),0)</f>
        <v>0</v>
      </c>
      <c r="AK333" s="30">
        <f>_xlfn.IFNA(IF($O333="days",$Y333*(VLOOKUP($K333,'Bed parameters'!$A$9:$I$12,9,FALSE))*$F333*(VLOOKUP($Q333,'Workforce distribution'!$C$8:$AD$30,AK$7,FALSE)),IF($Q333="n/a",(IF($P333=AK$6,$X333*$F333,0)),$X333*$F333*(VLOOKUP($Q333,'Workforce distribution'!$C$8:$AD$30,AK$7,FALSE)))),0)</f>
        <v>0</v>
      </c>
      <c r="AL333" s="30">
        <f>_xlfn.IFNA(IF($O333="days",$Y333*(VLOOKUP($K333,'Bed parameters'!$A$9:$I$12,9,FALSE))*$F333*(VLOOKUP($Q333,'Workforce distribution'!$C$8:$AD$30,AL$7,FALSE)),IF($Q333="n/a",(IF($P333=AL$6,$X333*$F333,0)),$X333*$F333*(VLOOKUP($Q333,'Workforce distribution'!$C$8:$AD$30,AL$7,FALSE)))),0)</f>
        <v>118.91146872736054</v>
      </c>
      <c r="AM333" s="30">
        <f>_xlfn.IFNA(IF($O333="days",$Y333*(VLOOKUP($K333,'Bed parameters'!$A$9:$I$12,9,FALSE))*$F333*(VLOOKUP($Q333,'Workforce distribution'!$C$8:$AD$30,AM$7,FALSE)),IF($Q333="n/a",(IF($P333=AM$6,$X333*$F333,0)),$X333*$F333*(VLOOKUP($Q333,'Workforce distribution'!$C$8:$AD$30,AM$7,FALSE)))),0)</f>
        <v>475.64587490944217</v>
      </c>
      <c r="AN333" s="30">
        <f>_xlfn.IFNA(IF($O333="days",$Y333*(VLOOKUP($K333,'Bed parameters'!$A$9:$I$12,9,FALSE))*$F333*(VLOOKUP($Q333,'Workforce distribution'!$C$8:$AD$30,AN$7,FALSE)),IF($Q333="n/a",(IF($P333=AN$6,$X333*$F333,0)),$X333*$F333*(VLOOKUP($Q333,'Workforce distribution'!$C$8:$AD$30,AN$7,FALSE)))),0)</f>
        <v>112.96589529099251</v>
      </c>
      <c r="AO333" s="30">
        <f>_xlfn.IFNA(IF($O333="days",$Y333*(VLOOKUP($K333,'Bed parameters'!$A$9:$I$12,9,FALSE))*$F333*(VLOOKUP($Q333,'Workforce distribution'!$C$8:$AD$30,AO$7,FALSE)),IF($Q333="n/a",(IF($P333=AO$6,$X333*$F333,0)),$X333*$F333*(VLOOKUP($Q333,'Workforce distribution'!$C$8:$AD$30,AO$7,FALSE)))),0)</f>
        <v>112.96589529099251</v>
      </c>
      <c r="AP333" s="30">
        <f>_xlfn.IFNA(IF($O333="days",$Y333*(VLOOKUP($K333,'Bed parameters'!$A$9:$I$12,9,FALSE))*$F333*(VLOOKUP($Q333,'Workforce distribution'!$C$8:$AD$30,AP$7,FALSE)),IF($Q333="n/a",(IF($P333=AP$6,$X333*$F333,0)),$X333*$F333*(VLOOKUP($Q333,'Workforce distribution'!$C$8:$AD$30,AP$7,FALSE)))),0)</f>
        <v>112.96589529099251</v>
      </c>
      <c r="AQ333" s="30">
        <f>_xlfn.IFNA(IF($O333="days",$Y333*(VLOOKUP($K333,'Bed parameters'!$A$9:$I$12,9,FALSE))*$F333*(VLOOKUP($Q333,'Workforce distribution'!$C$8:$AD$30,AQ$7,FALSE)),IF($Q333="n/a",(IF($P333=AQ$6,$X333*$F333,0)),$X333*$F333*(VLOOKUP($Q333,'Workforce distribution'!$C$8:$AD$30,AQ$7,FALSE)))),0)</f>
        <v>0</v>
      </c>
      <c r="AR333" s="30">
        <f>_xlfn.IFNA(IF($O333="days",$Y333*(VLOOKUP($K333,'Bed parameters'!$A$9:$I$12,9,FALSE))*$F333*(VLOOKUP($Q333,'Workforce distribution'!$C$8:$AD$30,AR$7,FALSE)),IF($Q333="n/a",(IF($P333=AR$6,$X333*$F333,0)),$X333*$F333*(VLOOKUP($Q333,'Workforce distribution'!$C$8:$AD$30,AR$7,FALSE)))),0)</f>
        <v>0</v>
      </c>
      <c r="AS333" s="30">
        <f>_xlfn.IFNA(IF($O333="days",$Y333*(VLOOKUP($K333,'Bed parameters'!$A$9:$I$12,9,FALSE))*$F333*(VLOOKUP($Q333,'Workforce distribution'!$C$8:$AD$30,AS$7,FALSE)),IF($Q333="n/a",(IF($P333=AS$6,$X333*$F333,0)),$X333*$F333*(VLOOKUP($Q333,'Workforce distribution'!$C$8:$AD$30,AS$7,FALSE)))),0)</f>
        <v>0</v>
      </c>
      <c r="AT333" s="30">
        <f>_xlfn.IFNA(IF($O333="days",$Y333*(VLOOKUP($K333,'Bed parameters'!$A$9:$I$12,9,FALSE))*$F333*(VLOOKUP($Q333,'Workforce distribution'!$C$8:$AD$30,AT$7,FALSE)),IF($Q333="n/a",(IF($P333=AT$6,$X333*$F333,0)),$X333*$F333*(VLOOKUP($Q333,'Workforce distribution'!$C$8:$AD$30,AT$7,FALSE)))),0)</f>
        <v>0</v>
      </c>
      <c r="AU333" s="30">
        <f>_xlfn.IFNA(IF($O333="days",$Y333*(VLOOKUP($K333,'Bed parameters'!$A$9:$I$12,9,FALSE))*$F333*(VLOOKUP($Q333,'Workforce distribution'!$C$8:$AD$30,AU$7,FALSE)),IF($Q333="n/a",(IF($P333=AU$6,$X333*$F333,0)),$X333*$F333*(VLOOKUP($Q333,'Workforce distribution'!$C$8:$AD$30,AU$7,FALSE)))),0)</f>
        <v>118.91146872736054</v>
      </c>
      <c r="AV333" s="30">
        <f>_xlfn.IFNA(IF($O333="days",$Y333*(VLOOKUP($K333,'Bed parameters'!$A$9:$I$12,9,FALSE))*$F333*(VLOOKUP($Q333,'Workforce distribution'!$C$8:$AD$30,AV$7,FALSE)),IF($Q333="n/a",(IF($P333=AV$6,$X333*$F333,0)),$X333*$F333*(VLOOKUP($Q333,'Workforce distribution'!$C$8:$AD$30,AV$7,FALSE)))),0)</f>
        <v>0</v>
      </c>
      <c r="AW333" s="30">
        <f>_xlfn.IFNA(IF($O333="days",$Y333*(VLOOKUP($K333,'Bed parameters'!$A$9:$I$12,9,FALSE))*$F333*(VLOOKUP($Q333,'Workforce distribution'!$C$8:$AD$30,AW$7,FALSE)),IF($Q333="n/a",(IF($P333=AW$6,$X333*$F333,0)),$X333*$F333*(VLOOKUP($Q333,'Workforce distribution'!$C$8:$AD$30,AW$7,FALSE)))),0)</f>
        <v>118.91146872736054</v>
      </c>
      <c r="AX333" s="30">
        <f>_xlfn.IFNA(IF($O333="days",$Y333*(VLOOKUP($K333,'Bed parameters'!$A$9:$I$12,9,FALSE))*$F333*(VLOOKUP($Q333,'Workforce distribution'!$C$8:$AD$30,AX$7,FALSE)),IF($Q333="n/a",(IF($P333=AX$6,$X333*$F333,0)),$X333*$F333*(VLOOKUP($Q333,'Workforce distribution'!$C$8:$AD$30,AX$7,FALSE)))),0)</f>
        <v>0</v>
      </c>
      <c r="AY333" s="30">
        <f>_xlfn.IFNA(IF($O333="days",$Y333*(VLOOKUP($K333,'Bed parameters'!$A$9:$I$12,9,FALSE))*$F333*(VLOOKUP($Q333,'Workforce distribution'!$C$8:$AD$30,AY$7,FALSE)),IF($Q333="n/a",(IF($P333=AY$6,$X333*$F333,0)),$X333*$F333*(VLOOKUP($Q333,'Workforce distribution'!$C$8:$AD$30,AY$7,FALSE)))),0)</f>
        <v>0</v>
      </c>
      <c r="AZ333" s="30">
        <f>_xlfn.IFNA(IF($O333="days",$Y333*(VLOOKUP($K333,'Bed parameters'!$A$9:$I$12,9,FALSE))*$F333*(VLOOKUP($Q333,'Workforce distribution'!$C$8:$AD$30,AZ$7,FALSE)),IF($Q333="n/a",(IF($P333=AZ$6,$X333*$F333,0)),$X333*$F333*(VLOOKUP($Q333,'Workforce distribution'!$C$8:$AD$30,AZ$7,FALSE)))),0)</f>
        <v>0</v>
      </c>
      <c r="BA333" s="30">
        <f>_xlfn.IFNA(IF($O333="days",$Y333*(VLOOKUP($K333,'Bed parameters'!$A$9:$I$12,9,FALSE))*$F333*(VLOOKUP($Q333,'Workforce distribution'!$C$8:$AD$30,BA$7,FALSE)),IF($Q333="n/a",(IF($P333=BA$6,$X333*$F333,0)),$X333*$F333*(VLOOKUP($Q333,'Workforce distribution'!$C$8:$AD$30,BA$7,FALSE)))),0)</f>
        <v>0</v>
      </c>
      <c r="BB333" s="30">
        <f>_xlfn.IFNA(IF($O333="days",$Y333*(VLOOKUP($K333,'Bed parameters'!$A$9:$I$12,9,FALSE))*$F333*(VLOOKUP($Q333,'Workforce distribution'!$C$8:$AD$30,BB$7,FALSE)),IF($Q333="n/a",(IF($P333=BB$6,$X333*$F333,0)),$X333*$F333*(VLOOKUP($Q333,'Workforce distribution'!$C$8:$AD$30,BB$7,FALSE)))),0)</f>
        <v>0</v>
      </c>
      <c r="BC333" s="149">
        <f t="shared" si="49"/>
        <v>1.0854993872673193</v>
      </c>
      <c r="BD333" s="288">
        <f>IF($Q333="n/a",(IF('Workforce hours'!D$30=0,0,(AB333/'Workforce hours'!D$30))),(IF(VLOOKUP($Q333,'Workforce hours'!$C$8:$AD$30,BD$7,FALSE)=0,0,(AB333/(VLOOKUP($Q333,'Workforce hours'!$C$8:$AD$30,BD$7,FALSE))))))</f>
        <v>0</v>
      </c>
      <c r="BE333" s="288">
        <f>IF($Q333="n/a",(IF('Workforce hours'!E$30=0,0,(AC333/'Workforce hours'!E$30))),(IF(VLOOKUP($Q333,'Workforce hours'!$C$8:$AD$30,BE$7,FALSE)=0,0,(AC333/(VLOOKUP($Q333,'Workforce hours'!$C$8:$AD$30,BE$7,FALSE))))))</f>
        <v>0</v>
      </c>
      <c r="BF333" s="288">
        <f>IF($Q333="n/a",(IF('Workforce hours'!F$30=0,0,(AD333/'Workforce hours'!F$30))),(IF(VLOOKUP($Q333,'Workforce hours'!$C$8:$AD$30,BF$7,FALSE)=0,0,(AD333/(VLOOKUP($Q333,'Workforce hours'!$C$8:$AD$30,BF$7,FALSE))))))</f>
        <v>0</v>
      </c>
      <c r="BG333" s="288">
        <f>IF($Q333="n/a",(IF('Workforce hours'!G$30=0,0,(AE333/'Workforce hours'!G$30))),(IF(VLOOKUP($Q333,'Workforce hours'!$C$8:$AD$30,BG$7,FALSE)=0,0,(AE333/(VLOOKUP($Q333,'Workforce hours'!$C$8:$AD$30,BG$7,FALSE))))))</f>
        <v>5.1989549922366034E-2</v>
      </c>
      <c r="BH333" s="288">
        <f>IF($Q333="n/a",(IF('Workforce hours'!H$30=0,0,(AF333/'Workforce hours'!H$30))),(IF(VLOOKUP($Q333,'Workforce hours'!$C$8:$AD$30,BH$7,FALSE)=0,0,(AF333/(VLOOKUP($Q333,'Workforce hours'!$C$8:$AD$30,BH$7,FALSE))))))</f>
        <v>0</v>
      </c>
      <c r="BI333" s="288">
        <f>IF($Q333="n/a",(IF('Workforce hours'!I$30=0,0,(AG333/'Workforce hours'!I$30))),(IF(VLOOKUP($Q333,'Workforce hours'!$C$8:$AD$30,BI$7,FALSE)=0,0,(AG333/(VLOOKUP($Q333,'Workforce hours'!$C$8:$AD$30,BI$7,FALSE))))))</f>
        <v>0</v>
      </c>
      <c r="BJ333" s="288">
        <f>IF($Q333="n/a",(IF('Workforce hours'!J$30=0,0,(AH333/'Workforce hours'!J$30))),(IF(VLOOKUP($Q333,'Workforce hours'!$C$8:$AD$30,BJ$7,FALSE)=0,0,(AH333/(VLOOKUP($Q333,'Workforce hours'!$C$8:$AD$30,BJ$7,FALSE))))))</f>
        <v>0</v>
      </c>
      <c r="BK333" s="288">
        <f>IF($Q333="n/a",(IF('Workforce hours'!K$30=0,0,(AI333/'Workforce hours'!K$30))),(IF(VLOOKUP($Q333,'Workforce hours'!$C$8:$AD$30,BK$7,FALSE)=0,0,(AI333/(VLOOKUP($Q333,'Workforce hours'!$C$8:$AD$30,BK$7,FALSE))))))</f>
        <v>0</v>
      </c>
      <c r="BL333" s="288">
        <f>IF($Q333="n/a",(IF('Workforce hours'!L$30=0,0,(AJ333/'Workforce hours'!L$30))),(IF(VLOOKUP($Q333,'Workforce hours'!$C$8:$AD$30,BL$7,FALSE)=0,0,(AJ333/(VLOOKUP($Q333,'Workforce hours'!$C$8:$AD$30,BL$7,FALSE))))))</f>
        <v>0</v>
      </c>
      <c r="BM333" s="288">
        <f>IF($Q333="n/a",(IF('Workforce hours'!M$30=0,0,(AK333/'Workforce hours'!M$30))),(IF(VLOOKUP($Q333,'Workforce hours'!$C$8:$AD$30,BM$7,FALSE)=0,0,(AK333/(VLOOKUP($Q333,'Workforce hours'!$C$8:$AD$30,BM$7,FALSE))))))</f>
        <v>0</v>
      </c>
      <c r="BN333" s="288">
        <f>IF($Q333="n/a",(IF('Workforce hours'!N$30=0,0,(AL333/'Workforce hours'!N$30))),(IF(VLOOKUP($Q333,'Workforce hours'!$C$8:$AD$30,BN$7,FALSE)=0,0,(AL333/(VLOOKUP($Q333,'Workforce hours'!$C$8:$AD$30,BN$7,FALSE))))))</f>
        <v>0.10825835050503645</v>
      </c>
      <c r="BO333" s="288">
        <f>IF($Q333="n/a",(IF('Workforce hours'!O$30=0,0,(AM333/'Workforce hours'!O$30))),(IF(VLOOKUP($Q333,'Workforce hours'!$C$8:$AD$30,BO$7,FALSE)=0,0,(AM333/(VLOOKUP($Q333,'Workforce hours'!$C$8:$AD$30,BO$7,FALSE))))))</f>
        <v>0.42935448208907301</v>
      </c>
      <c r="BP333" s="288">
        <f>IF($Q333="n/a",(IF('Workforce hours'!P$30=0,0,(AN333/'Workforce hours'!P$30))),(IF(VLOOKUP($Q333,'Workforce hours'!$C$8:$AD$30,BP$7,FALSE)=0,0,(AN333/(VLOOKUP($Q333,'Workforce hours'!$C$8:$AD$30,BP$7,FALSE))))))</f>
        <v>9.8288701345766727E-2</v>
      </c>
      <c r="BQ333" s="288">
        <f>IF($Q333="n/a",(IF('Workforce hours'!Q$30=0,0,(AO333/'Workforce hours'!Q$30))),(IF(VLOOKUP($Q333,'Workforce hours'!$C$8:$AD$30,BQ$7,FALSE)=0,0,(AO333/(VLOOKUP($Q333,'Workforce hours'!$C$8:$AD$30,BQ$7,FALSE))))))</f>
        <v>9.8288701345766699E-2</v>
      </c>
      <c r="BR333" s="288">
        <f>IF($Q333="n/a",(IF('Workforce hours'!R$30=0,0,(AP333/'Workforce hours'!R$30))),(IF(VLOOKUP($Q333,'Workforce hours'!$C$8:$AD$30,BR$7,FALSE)=0,0,(AP333/(VLOOKUP($Q333,'Workforce hours'!$C$8:$AD$30,BR$7,FALSE))))))</f>
        <v>9.8288701345766699E-2</v>
      </c>
      <c r="BS333" s="288">
        <f>IF($Q333="n/a",(IF('Workforce hours'!S$30=0,0,(AQ333/'Workforce hours'!S$30))),(IF(VLOOKUP($Q333,'Workforce hours'!$C$8:$AD$30,BS$7,FALSE)=0,0,(AQ333/(VLOOKUP($Q333,'Workforce hours'!$C$8:$AD$30,BS$7,FALSE))))))</f>
        <v>0</v>
      </c>
      <c r="BT333" s="288">
        <f>IF($Q333="n/a",(IF('Workforce hours'!T$30=0,0,(AR333/'Workforce hours'!T$30))),(IF(VLOOKUP($Q333,'Workforce hours'!$C$8:$AD$30,BT$7,FALSE)=0,0,(AR333/(VLOOKUP($Q333,'Workforce hours'!$C$8:$AD$30,BT$7,FALSE))))))</f>
        <v>0</v>
      </c>
      <c r="BU333" s="288">
        <f>IF($Q333="n/a",(IF('Workforce hours'!U$30=0,0,(AS333/'Workforce hours'!U$30))),(IF(VLOOKUP($Q333,'Workforce hours'!$C$8:$AD$30,BU$7,FALSE)=0,0,(AS333/(VLOOKUP($Q333,'Workforce hours'!$C$8:$AD$30,BU$7,FALSE))))))</f>
        <v>0</v>
      </c>
      <c r="BV333" s="288">
        <f>IF($Q333="n/a",(IF('Workforce hours'!V$30=0,0,(AT333/'Workforce hours'!V$30))),(IF(VLOOKUP($Q333,'Workforce hours'!$C$8:$AD$30,BV$7,FALSE)=0,0,(AT333/(VLOOKUP($Q333,'Workforce hours'!$C$8:$AD$30,BV$7,FALSE))))))</f>
        <v>0</v>
      </c>
      <c r="BW333" s="288">
        <f>IF($Q333="n/a",(IF('Workforce hours'!W$30=0,0,(AU333/'Workforce hours'!W$30))),(IF(VLOOKUP($Q333,'Workforce hours'!$C$8:$AD$30,BW$7,FALSE)=0,0,(AU333/(VLOOKUP($Q333,'Workforce hours'!$C$8:$AD$30,BW$7,FALSE))))))</f>
        <v>0.10051545035677185</v>
      </c>
      <c r="BX333" s="288">
        <f>IF($Q333="n/a",(IF('Workforce hours'!X$30=0,0,(AV333/'Workforce hours'!X$30))),(IF(VLOOKUP($Q333,'Workforce hours'!$C$8:$AD$30,BX$7,FALSE)=0,0,(AV333/(VLOOKUP($Q333,'Workforce hours'!$C$8:$AD$30,BX$7,FALSE))))))</f>
        <v>0</v>
      </c>
      <c r="BY333" s="288">
        <f>IF($Q333="n/a",(IF('Workforce hours'!Y$30=0,0,(AW333/'Workforce hours'!Y$30))),(IF(VLOOKUP($Q333,'Workforce hours'!$C$8:$AD$30,BY$7,FALSE)=0,0,(AW333/(VLOOKUP($Q333,'Workforce hours'!$C$8:$AD$30,BY$7,FALSE))))))</f>
        <v>0.10051545035677185</v>
      </c>
      <c r="BZ333" s="288">
        <f>IF($Q333="n/a",(IF('Workforce hours'!Z$30=0,0,(AX333/'Workforce hours'!Z$30))),(IF(VLOOKUP($Q333,'Workforce hours'!$C$8:$AD$30,BZ$7,FALSE)=0,0,(AX333/(VLOOKUP($Q333,'Workforce hours'!$C$8:$AD$30,BZ$7,FALSE))))))</f>
        <v>0</v>
      </c>
      <c r="CA333" s="288">
        <f>IF($Q333="n/a",(IF('Workforce hours'!AA$30=0,0,(AY333/'Workforce hours'!AA$30))),(IF(VLOOKUP($Q333,'Workforce hours'!$C$8:$AD$30,CA$7,FALSE)=0,0,(AY333/(VLOOKUP($Q333,'Workforce hours'!$C$8:$AD$30,CA$7,FALSE))))))</f>
        <v>0</v>
      </c>
      <c r="CB333" s="288">
        <f>IF($Q333="n/a",(IF('Workforce hours'!AB$30=0,0,(AZ333/'Workforce hours'!AB$30))),(IF(VLOOKUP($Q333,'Workforce hours'!$C$8:$AD$30,CB$7,FALSE)=0,0,(AZ333/(VLOOKUP($Q333,'Workforce hours'!$C$8:$AD$30,CB$7,FALSE))))))</f>
        <v>0</v>
      </c>
      <c r="CC333" s="288">
        <f>IF($Q333="n/a",(IF('Workforce hours'!AC$30=0,0,(BA333/'Workforce hours'!AC$30))),(IF(VLOOKUP($Q333,'Workforce hours'!$C$8:$AD$30,CC$7,FALSE)=0,0,(BA333/(VLOOKUP($Q333,'Workforce hours'!$C$8:$AD$30,CC$7,FALSE))))))</f>
        <v>0</v>
      </c>
      <c r="CD333" s="288">
        <f>IF($Q333="n/a",(IF('Workforce hours'!AD$30=0,0,(BB333/'Workforce hours'!AD$30))),(IF(VLOOKUP($Q333,'Workforce hours'!$C$8:$AD$30,CD$7,FALSE)=0,0,(BB333/(VLOOKUP($Q333,'Workforce hours'!$C$8:$AD$30,CD$7,FALSE))))))</f>
        <v>0</v>
      </c>
      <c r="CE333" s="289">
        <f t="shared" si="50"/>
        <v>0</v>
      </c>
      <c r="CF333" s="290">
        <f>BD333*'Workforce costs'!B$9*(1+'Workforce costs'!B$10)*(1+'Workforce costs'!B$11)</f>
        <v>0</v>
      </c>
      <c r="CG333" s="290">
        <f>BE333*'Workforce costs'!C$9*(1+'Workforce costs'!C$10)*(1+'Workforce costs'!C$11)</f>
        <v>0</v>
      </c>
      <c r="CH333" s="290">
        <f>BF333*'Workforce costs'!D$9*(1+'Workforce costs'!D$10)*(1+'Workforce costs'!D$11)</f>
        <v>0</v>
      </c>
      <c r="CI333" s="290">
        <f>BG333*'Workforce costs'!E$9*(1+'Workforce costs'!E$10)*(1+'Workforce costs'!E$11)</f>
        <v>0</v>
      </c>
      <c r="CJ333" s="290">
        <f>BH333*'Workforce costs'!F$9*(1+'Workforce costs'!F$10)*(1+'Workforce costs'!F$11)</f>
        <v>0</v>
      </c>
      <c r="CK333" s="290">
        <f>BI333*'Workforce costs'!G$9*(1+'Workforce costs'!G$10)*(1+'Workforce costs'!G$11)</f>
        <v>0</v>
      </c>
      <c r="CL333" s="290">
        <f>BJ333*'Workforce costs'!H$9*(1+'Workforce costs'!H$10)*(1+'Workforce costs'!H$11)</f>
        <v>0</v>
      </c>
      <c r="CM333" s="290">
        <f>BK333*'Workforce costs'!I$9*(1+'Workforce costs'!I$10)*(1+'Workforce costs'!I$11)</f>
        <v>0</v>
      </c>
      <c r="CN333" s="290">
        <f>BL333*'Workforce costs'!J$9*(1+'Workforce costs'!J$10)*(1+'Workforce costs'!J$11)</f>
        <v>0</v>
      </c>
      <c r="CO333" s="290">
        <f>BM333*'Workforce costs'!K$9*(1+'Workforce costs'!K$10)*(1+'Workforce costs'!K$11)</f>
        <v>0</v>
      </c>
      <c r="CP333" s="290">
        <f>BN333*'Workforce costs'!L$9*(1+'Workforce costs'!L$10)*(1+'Workforce costs'!L$11)</f>
        <v>0</v>
      </c>
      <c r="CQ333" s="290">
        <f>BO333*'Workforce costs'!M$9*(1+'Workforce costs'!M$10)*(1+'Workforce costs'!M$11)</f>
        <v>0</v>
      </c>
      <c r="CR333" s="290">
        <f>BP333*'Workforce costs'!N$9*(1+'Workforce costs'!N$10)*(1+'Workforce costs'!N$11)</f>
        <v>0</v>
      </c>
      <c r="CS333" s="290">
        <f>BQ333*'Workforce costs'!O$9*(1+'Workforce costs'!O$10)*(1+'Workforce costs'!O$11)</f>
        <v>0</v>
      </c>
      <c r="CT333" s="290">
        <f>BR333*'Workforce costs'!P$9*(1+'Workforce costs'!P$10)*(1+'Workforce costs'!P$11)</f>
        <v>0</v>
      </c>
      <c r="CU333" s="290">
        <f>BS333*'Workforce costs'!Q$9*(1+'Workforce costs'!Q$10)*(1+'Workforce costs'!Q$11)</f>
        <v>0</v>
      </c>
      <c r="CV333" s="290">
        <f>BT333*'Workforce costs'!R$9*(1+'Workforce costs'!R$10)*(1+'Workforce costs'!R$11)</f>
        <v>0</v>
      </c>
      <c r="CW333" s="290">
        <f>BU333*'Workforce costs'!S$9*(1+'Workforce costs'!S$10)*(1+'Workforce costs'!S$11)</f>
        <v>0</v>
      </c>
      <c r="CX333" s="290">
        <f>BV333*'Workforce costs'!T$9*(1+'Workforce costs'!T$10)*(1+'Workforce costs'!T$11)</f>
        <v>0</v>
      </c>
      <c r="CY333" s="290">
        <f>BW333*'Workforce costs'!U$9*(1+'Workforce costs'!U$10)*(1+'Workforce costs'!U$11)</f>
        <v>0</v>
      </c>
      <c r="CZ333" s="290">
        <f>BX333*'Workforce costs'!V$9*(1+'Workforce costs'!V$10)*(1+'Workforce costs'!V$11)</f>
        <v>0</v>
      </c>
      <c r="DA333" s="290">
        <f>BY333*'Workforce costs'!W$9*(1+'Workforce costs'!W$10)*(1+'Workforce costs'!W$11)</f>
        <v>0</v>
      </c>
      <c r="DB333" s="290">
        <f>BZ333*'Workforce costs'!X$9*(1+'Workforce costs'!X$10)*(1+'Workforce costs'!X$11)</f>
        <v>0</v>
      </c>
      <c r="DC333" s="290">
        <f>CA333*'Workforce costs'!Y$9*(1+'Workforce costs'!Y$10)*(1+'Workforce costs'!Y$11)</f>
        <v>0</v>
      </c>
      <c r="DD333" s="290">
        <f>CB333*'Workforce costs'!Z$9*(1+'Workforce costs'!Z$10)*(1+'Workforce costs'!Z$11)</f>
        <v>0</v>
      </c>
      <c r="DE333" s="290">
        <f>CC333*'Workforce costs'!AA$9*(1+'Workforce costs'!AA$10)*(1+'Workforce costs'!AA$11)</f>
        <v>0</v>
      </c>
      <c r="DF333" s="290">
        <f>CD333*'Workforce costs'!AB$9*(1+'Workforce costs'!AB$10)*(1+'Workforce costs'!AB$11)</f>
        <v>0</v>
      </c>
    </row>
    <row r="334" spans="1:110" x14ac:dyDescent="0.3">
      <c r="A334" s="2" t="str">
        <f>Outputs!$A$4</f>
        <v>Australia</v>
      </c>
      <c r="B334" s="2" t="str">
        <f t="shared" si="43"/>
        <v>Australia 65+</v>
      </c>
      <c r="C334" s="30">
        <f>VLOOKUP($B334,Populations!$D$15:$H$1920,3,FALSE)</f>
        <v>4559374</v>
      </c>
      <c r="D334" s="255">
        <f>IF(OR($H334="General pop",$H334="Schools",$H334="Workplace",$H334="Skills Training",$H334="Digital Supports"),1,VLOOKUP($B334,Populations!$D$15:$H$1920,5,FALSE))</f>
        <v>1</v>
      </c>
      <c r="E334" s="88">
        <f>VLOOKUP(I334,Epidemiology!$C$10:$H$47,6,FALSE)</f>
        <v>90</v>
      </c>
      <c r="F334" s="102">
        <f>'Care profiles'!R335</f>
        <v>1</v>
      </c>
      <c r="G334" s="15" t="str">
        <f>'Care profiles'!A335</f>
        <v>65+</v>
      </c>
      <c r="H334" s="15" t="str">
        <f>'Care profiles'!B335</f>
        <v>Attempts</v>
      </c>
      <c r="I334" s="15" t="str">
        <f>'Care profiles'!C335</f>
        <v>Attempts_65+yrs</v>
      </c>
      <c r="J334" s="15" t="str">
        <f>'Care profiles'!D335</f>
        <v>Care profile</v>
      </c>
      <c r="K334" s="15" t="str">
        <f>'Care profiles'!E335</f>
        <v>Clinical Community Treatment Team – Older Adult (65+ years)</v>
      </c>
      <c r="L334" s="104">
        <f>'Care profiles'!F335</f>
        <v>0.9</v>
      </c>
      <c r="M334" s="15">
        <f>'Care profiles'!G335</f>
        <v>10</v>
      </c>
      <c r="N334" s="15">
        <f>'Care profiles'!H335</f>
        <v>60</v>
      </c>
      <c r="O334" s="15" t="str">
        <f>'Care profiles'!I335</f>
        <v>min</v>
      </c>
      <c r="P334" s="15" t="str">
        <f>'Care profiles'!J335</f>
        <v>Team</v>
      </c>
      <c r="Q334" s="15" t="str">
        <f>'Care profiles'!K335</f>
        <v>Clinical Community Treatment Team – Older Adult (65+ years)</v>
      </c>
      <c r="R334" s="15" t="str">
        <f>'Care profiles'!M335</f>
        <v>N</v>
      </c>
      <c r="S334" s="15" t="str">
        <f>'Care profiles'!O335</f>
        <v>Y</v>
      </c>
      <c r="T334" s="15" t="str">
        <f>'Care profiles'!Q335</f>
        <v>N</v>
      </c>
      <c r="U334" s="30">
        <f t="shared" si="44"/>
        <v>4103.4366</v>
      </c>
      <c r="V334" s="30">
        <f t="shared" si="45"/>
        <v>3693.09294</v>
      </c>
      <c r="W334" s="30">
        <f>IF(M334="n/a",0,IF(O334="days",V334*M334*(1+(VLOOKUP(K334,'Bed parameters'!$A$9:$G$12,7,FALSE))),V334*M334))</f>
        <v>36930.929400000001</v>
      </c>
      <c r="X334" s="30">
        <f t="shared" si="46"/>
        <v>36930.929400000001</v>
      </c>
      <c r="Y334" s="30">
        <f t="shared" si="47"/>
        <v>0</v>
      </c>
      <c r="Z334" s="113">
        <f>_xlfn.IFNA(Y334/((VLOOKUP(K334,'Bed parameters'!$A$9:$G$12,3,FALSE))*(VLOOKUP(K334,'Bed parameters'!$A$9:$G$12,5,FALSE))),0)</f>
        <v>0</v>
      </c>
      <c r="AA334" s="30">
        <f t="shared" si="48"/>
        <v>36930.929400000008</v>
      </c>
      <c r="AB334" s="30">
        <f>_xlfn.IFNA(IF($O334="days",$Y334*(VLOOKUP($K334,'Bed parameters'!$A$9:$I$12,9,FALSE))*$F334*(VLOOKUP($Q334,'Workforce distribution'!$C$8:$AD$30,AB$7,FALSE)),IF($Q334="n/a",(IF($P334=AB$6,$X334*$F334,0)),$X334*$F334*(VLOOKUP($Q334,'Workforce distribution'!$C$8:$AD$30,AB$7,FALSE)))),0)</f>
        <v>0</v>
      </c>
      <c r="AC334" s="30">
        <f>_xlfn.IFNA(IF($O334="days",$Y334*(VLOOKUP($K334,'Bed parameters'!$A$9:$I$12,9,FALSE))*$F334*(VLOOKUP($Q334,'Workforce distribution'!$C$8:$AD$30,AC$7,FALSE)),IF($Q334="n/a",(IF($P334=AC$6,$X334*$F334,0)),$X334*$F334*(VLOOKUP($Q334,'Workforce distribution'!$C$8:$AD$30,AC$7,FALSE)))),0)</f>
        <v>0</v>
      </c>
      <c r="AD334" s="30">
        <f>_xlfn.IFNA(IF($O334="days",$Y334*(VLOOKUP($K334,'Bed parameters'!$A$9:$I$12,9,FALSE))*$F334*(VLOOKUP($Q334,'Workforce distribution'!$C$8:$AD$30,AD$7,FALSE)),IF($Q334="n/a",(IF($P334=AD$6,$X334*$F334,0)),$X334*$F334*(VLOOKUP($Q334,'Workforce distribution'!$C$8:$AD$30,AD$7,FALSE)))),0)</f>
        <v>0</v>
      </c>
      <c r="AE334" s="30">
        <f>_xlfn.IFNA(IF($O334="days",$Y334*(VLOOKUP($K334,'Bed parameters'!$A$9:$I$12,9,FALSE))*$F334*(VLOOKUP($Q334,'Workforce distribution'!$C$8:$AD$30,AE$7,FALSE)),IF($Q334="n/a",(IF($P334=AE$6,$X334*$F334,0)),$X334*$F334*(VLOOKUP($Q334,'Workforce distribution'!$C$8:$AD$30,AE$7,FALSE)))),0)</f>
        <v>1792.5903910649586</v>
      </c>
      <c r="AF334" s="30">
        <f>_xlfn.IFNA(IF($O334="days",$Y334*(VLOOKUP($K334,'Bed parameters'!$A$9:$I$12,9,FALSE))*$F334*(VLOOKUP($Q334,'Workforce distribution'!$C$8:$AD$30,AF$7,FALSE)),IF($Q334="n/a",(IF($P334=AF$6,$X334*$F334,0)),$X334*$F334*(VLOOKUP($Q334,'Workforce distribution'!$C$8:$AD$30,AF$7,FALSE)))),0)</f>
        <v>0</v>
      </c>
      <c r="AG334" s="30">
        <f>_xlfn.IFNA(IF($O334="days",$Y334*(VLOOKUP($K334,'Bed parameters'!$A$9:$I$12,9,FALSE))*$F334*(VLOOKUP($Q334,'Workforce distribution'!$C$8:$AD$30,AG$7,FALSE)),IF($Q334="n/a",(IF($P334=AG$6,$X334*$F334,0)),$X334*$F334*(VLOOKUP($Q334,'Workforce distribution'!$C$8:$AD$30,AG$7,FALSE)))),0)</f>
        <v>0</v>
      </c>
      <c r="AH334" s="30">
        <f>_xlfn.IFNA(IF($O334="days",$Y334*(VLOOKUP($K334,'Bed parameters'!$A$9:$I$12,9,FALSE))*$F334*(VLOOKUP($Q334,'Workforce distribution'!$C$8:$AD$30,AH$7,FALSE)),IF($Q334="n/a",(IF($P334=AH$6,$X334*$F334,0)),$X334*$F334*(VLOOKUP($Q334,'Workforce distribution'!$C$8:$AD$30,AH$7,FALSE)))),0)</f>
        <v>0</v>
      </c>
      <c r="AI334" s="30">
        <f>_xlfn.IFNA(IF($O334="days",$Y334*(VLOOKUP($K334,'Bed parameters'!$A$9:$I$12,9,FALSE))*$F334*(VLOOKUP($Q334,'Workforce distribution'!$C$8:$AD$30,AI$7,FALSE)),IF($Q334="n/a",(IF($P334=AI$6,$X334*$F334,0)),$X334*$F334*(VLOOKUP($Q334,'Workforce distribution'!$C$8:$AD$30,AI$7,FALSE)))),0)</f>
        <v>0</v>
      </c>
      <c r="AJ334" s="30">
        <f>_xlfn.IFNA(IF($O334="days",$Y334*(VLOOKUP($K334,'Bed parameters'!$A$9:$I$12,9,FALSE))*$F334*(VLOOKUP($Q334,'Workforce distribution'!$C$8:$AD$30,AJ$7,FALSE)),IF($Q334="n/a",(IF($P334=AJ$6,$X334*$F334,0)),$X334*$F334*(VLOOKUP($Q334,'Workforce distribution'!$C$8:$AD$30,AJ$7,FALSE)))),0)</f>
        <v>0</v>
      </c>
      <c r="AK334" s="30">
        <f>_xlfn.IFNA(IF($O334="days",$Y334*(VLOOKUP($K334,'Bed parameters'!$A$9:$I$12,9,FALSE))*$F334*(VLOOKUP($Q334,'Workforce distribution'!$C$8:$AD$30,AK$7,FALSE)),IF($Q334="n/a",(IF($P334=AK$6,$X334*$F334,0)),$X334*$F334*(VLOOKUP($Q334,'Workforce distribution'!$C$8:$AD$30,AK$7,FALSE)))),0)</f>
        <v>0</v>
      </c>
      <c r="AL334" s="30">
        <f>_xlfn.IFNA(IF($O334="days",$Y334*(VLOOKUP($K334,'Bed parameters'!$A$9:$I$12,9,FALSE))*$F334*(VLOOKUP($Q334,'Workforce distribution'!$C$8:$AD$30,AL$7,FALSE)),IF($Q334="n/a",(IF($P334=AL$6,$X334*$F334,0)),$X334*$F334*(VLOOKUP($Q334,'Workforce distribution'!$C$8:$AD$30,AL$7,FALSE)))),0)</f>
        <v>3567.3440618208165</v>
      </c>
      <c r="AM334" s="30">
        <f>_xlfn.IFNA(IF($O334="days",$Y334*(VLOOKUP($K334,'Bed parameters'!$A$9:$I$12,9,FALSE))*$F334*(VLOOKUP($Q334,'Workforce distribution'!$C$8:$AD$30,AM$7,FALSE)),IF($Q334="n/a",(IF($P334=AM$6,$X334*$F334,0)),$X334*$F334*(VLOOKUP($Q334,'Workforce distribution'!$C$8:$AD$30,AM$7,FALSE)))),0)</f>
        <v>14269.376247283266</v>
      </c>
      <c r="AN334" s="30">
        <f>_xlfn.IFNA(IF($O334="days",$Y334*(VLOOKUP($K334,'Bed parameters'!$A$9:$I$12,9,FALSE))*$F334*(VLOOKUP($Q334,'Workforce distribution'!$C$8:$AD$30,AN$7,FALSE)),IF($Q334="n/a",(IF($P334=AN$6,$X334*$F334,0)),$X334*$F334*(VLOOKUP($Q334,'Workforce distribution'!$C$8:$AD$30,AN$7,FALSE)))),0)</f>
        <v>3388.9768587297754</v>
      </c>
      <c r="AO334" s="30">
        <f>_xlfn.IFNA(IF($O334="days",$Y334*(VLOOKUP($K334,'Bed parameters'!$A$9:$I$12,9,FALSE))*$F334*(VLOOKUP($Q334,'Workforce distribution'!$C$8:$AD$30,AO$7,FALSE)),IF($Q334="n/a",(IF($P334=AO$6,$X334*$F334,0)),$X334*$F334*(VLOOKUP($Q334,'Workforce distribution'!$C$8:$AD$30,AO$7,FALSE)))),0)</f>
        <v>3388.9768587297754</v>
      </c>
      <c r="AP334" s="30">
        <f>_xlfn.IFNA(IF($O334="days",$Y334*(VLOOKUP($K334,'Bed parameters'!$A$9:$I$12,9,FALSE))*$F334*(VLOOKUP($Q334,'Workforce distribution'!$C$8:$AD$30,AP$7,FALSE)),IF($Q334="n/a",(IF($P334=AP$6,$X334*$F334,0)),$X334*$F334*(VLOOKUP($Q334,'Workforce distribution'!$C$8:$AD$30,AP$7,FALSE)))),0)</f>
        <v>3388.9768587297754</v>
      </c>
      <c r="AQ334" s="30">
        <f>_xlfn.IFNA(IF($O334="days",$Y334*(VLOOKUP($K334,'Bed parameters'!$A$9:$I$12,9,FALSE))*$F334*(VLOOKUP($Q334,'Workforce distribution'!$C$8:$AD$30,AQ$7,FALSE)),IF($Q334="n/a",(IF($P334=AQ$6,$X334*$F334,0)),$X334*$F334*(VLOOKUP($Q334,'Workforce distribution'!$C$8:$AD$30,AQ$7,FALSE)))),0)</f>
        <v>0</v>
      </c>
      <c r="AR334" s="30">
        <f>_xlfn.IFNA(IF($O334="days",$Y334*(VLOOKUP($K334,'Bed parameters'!$A$9:$I$12,9,FALSE))*$F334*(VLOOKUP($Q334,'Workforce distribution'!$C$8:$AD$30,AR$7,FALSE)),IF($Q334="n/a",(IF($P334=AR$6,$X334*$F334,0)),$X334*$F334*(VLOOKUP($Q334,'Workforce distribution'!$C$8:$AD$30,AR$7,FALSE)))),0)</f>
        <v>0</v>
      </c>
      <c r="AS334" s="30">
        <f>_xlfn.IFNA(IF($O334="days",$Y334*(VLOOKUP($K334,'Bed parameters'!$A$9:$I$12,9,FALSE))*$F334*(VLOOKUP($Q334,'Workforce distribution'!$C$8:$AD$30,AS$7,FALSE)),IF($Q334="n/a",(IF($P334=AS$6,$X334*$F334,0)),$X334*$F334*(VLOOKUP($Q334,'Workforce distribution'!$C$8:$AD$30,AS$7,FALSE)))),0)</f>
        <v>0</v>
      </c>
      <c r="AT334" s="30">
        <f>_xlfn.IFNA(IF($O334="days",$Y334*(VLOOKUP($K334,'Bed parameters'!$A$9:$I$12,9,FALSE))*$F334*(VLOOKUP($Q334,'Workforce distribution'!$C$8:$AD$30,AT$7,FALSE)),IF($Q334="n/a",(IF($P334=AT$6,$X334*$F334,0)),$X334*$F334*(VLOOKUP($Q334,'Workforce distribution'!$C$8:$AD$30,AT$7,FALSE)))),0)</f>
        <v>0</v>
      </c>
      <c r="AU334" s="30">
        <f>_xlfn.IFNA(IF($O334="days",$Y334*(VLOOKUP($K334,'Bed parameters'!$A$9:$I$12,9,FALSE))*$F334*(VLOOKUP($Q334,'Workforce distribution'!$C$8:$AD$30,AU$7,FALSE)),IF($Q334="n/a",(IF($P334=AU$6,$X334*$F334,0)),$X334*$F334*(VLOOKUP($Q334,'Workforce distribution'!$C$8:$AD$30,AU$7,FALSE)))),0)</f>
        <v>3567.3440618208165</v>
      </c>
      <c r="AV334" s="30">
        <f>_xlfn.IFNA(IF($O334="days",$Y334*(VLOOKUP($K334,'Bed parameters'!$A$9:$I$12,9,FALSE))*$F334*(VLOOKUP($Q334,'Workforce distribution'!$C$8:$AD$30,AV$7,FALSE)),IF($Q334="n/a",(IF($P334=AV$6,$X334*$F334,0)),$X334*$F334*(VLOOKUP($Q334,'Workforce distribution'!$C$8:$AD$30,AV$7,FALSE)))),0)</f>
        <v>0</v>
      </c>
      <c r="AW334" s="30">
        <f>_xlfn.IFNA(IF($O334="days",$Y334*(VLOOKUP($K334,'Bed parameters'!$A$9:$I$12,9,FALSE))*$F334*(VLOOKUP($Q334,'Workforce distribution'!$C$8:$AD$30,AW$7,FALSE)),IF($Q334="n/a",(IF($P334=AW$6,$X334*$F334,0)),$X334*$F334*(VLOOKUP($Q334,'Workforce distribution'!$C$8:$AD$30,AW$7,FALSE)))),0)</f>
        <v>3567.3440618208165</v>
      </c>
      <c r="AX334" s="30">
        <f>_xlfn.IFNA(IF($O334="days",$Y334*(VLOOKUP($K334,'Bed parameters'!$A$9:$I$12,9,FALSE))*$F334*(VLOOKUP($Q334,'Workforce distribution'!$C$8:$AD$30,AX$7,FALSE)),IF($Q334="n/a",(IF($P334=AX$6,$X334*$F334,0)),$X334*$F334*(VLOOKUP($Q334,'Workforce distribution'!$C$8:$AD$30,AX$7,FALSE)))),0)</f>
        <v>0</v>
      </c>
      <c r="AY334" s="30">
        <f>_xlfn.IFNA(IF($O334="days",$Y334*(VLOOKUP($K334,'Bed parameters'!$A$9:$I$12,9,FALSE))*$F334*(VLOOKUP($Q334,'Workforce distribution'!$C$8:$AD$30,AY$7,FALSE)),IF($Q334="n/a",(IF($P334=AY$6,$X334*$F334,0)),$X334*$F334*(VLOOKUP($Q334,'Workforce distribution'!$C$8:$AD$30,AY$7,FALSE)))),0)</f>
        <v>0</v>
      </c>
      <c r="AZ334" s="30">
        <f>_xlfn.IFNA(IF($O334="days",$Y334*(VLOOKUP($K334,'Bed parameters'!$A$9:$I$12,9,FALSE))*$F334*(VLOOKUP($Q334,'Workforce distribution'!$C$8:$AD$30,AZ$7,FALSE)),IF($Q334="n/a",(IF($P334=AZ$6,$X334*$F334,0)),$X334*$F334*(VLOOKUP($Q334,'Workforce distribution'!$C$8:$AD$30,AZ$7,FALSE)))),0)</f>
        <v>0</v>
      </c>
      <c r="BA334" s="30">
        <f>_xlfn.IFNA(IF($O334="days",$Y334*(VLOOKUP($K334,'Bed parameters'!$A$9:$I$12,9,FALSE))*$F334*(VLOOKUP($Q334,'Workforce distribution'!$C$8:$AD$30,BA$7,FALSE)),IF($Q334="n/a",(IF($P334=BA$6,$X334*$F334,0)),$X334*$F334*(VLOOKUP($Q334,'Workforce distribution'!$C$8:$AD$30,BA$7,FALSE)))),0)</f>
        <v>0</v>
      </c>
      <c r="BB334" s="30">
        <f>_xlfn.IFNA(IF($O334="days",$Y334*(VLOOKUP($K334,'Bed parameters'!$A$9:$I$12,9,FALSE))*$F334*(VLOOKUP($Q334,'Workforce distribution'!$C$8:$AD$30,BB$7,FALSE)),IF($Q334="n/a",(IF($P334=BB$6,$X334*$F334,0)),$X334*$F334*(VLOOKUP($Q334,'Workforce distribution'!$C$8:$AD$30,BB$7,FALSE)))),0)</f>
        <v>0</v>
      </c>
      <c r="BC334" s="149">
        <f t="shared" si="49"/>
        <v>32.56498161801958</v>
      </c>
      <c r="BD334" s="288">
        <f>IF($Q334="n/a",(IF('Workforce hours'!D$30=0,0,(AB334/'Workforce hours'!D$30))),(IF(VLOOKUP($Q334,'Workforce hours'!$C$8:$AD$30,BD$7,FALSE)=0,0,(AB334/(VLOOKUP($Q334,'Workforce hours'!$C$8:$AD$30,BD$7,FALSE))))))</f>
        <v>0</v>
      </c>
      <c r="BE334" s="288">
        <f>IF($Q334="n/a",(IF('Workforce hours'!E$30=0,0,(AC334/'Workforce hours'!E$30))),(IF(VLOOKUP($Q334,'Workforce hours'!$C$8:$AD$30,BE$7,FALSE)=0,0,(AC334/(VLOOKUP($Q334,'Workforce hours'!$C$8:$AD$30,BE$7,FALSE))))))</f>
        <v>0</v>
      </c>
      <c r="BF334" s="288">
        <f>IF($Q334="n/a",(IF('Workforce hours'!F$30=0,0,(AD334/'Workforce hours'!F$30))),(IF(VLOOKUP($Q334,'Workforce hours'!$C$8:$AD$30,BF$7,FALSE)=0,0,(AD334/(VLOOKUP($Q334,'Workforce hours'!$C$8:$AD$30,BF$7,FALSE))))))</f>
        <v>0</v>
      </c>
      <c r="BG334" s="288">
        <f>IF($Q334="n/a",(IF('Workforce hours'!G$30=0,0,(AE334/'Workforce hours'!G$30))),(IF(VLOOKUP($Q334,'Workforce hours'!$C$8:$AD$30,BG$7,FALSE)=0,0,(AE334/(VLOOKUP($Q334,'Workforce hours'!$C$8:$AD$30,BG$7,FALSE))))))</f>
        <v>1.5596864976709812</v>
      </c>
      <c r="BH334" s="288">
        <f>IF($Q334="n/a",(IF('Workforce hours'!H$30=0,0,(AF334/'Workforce hours'!H$30))),(IF(VLOOKUP($Q334,'Workforce hours'!$C$8:$AD$30,BH$7,FALSE)=0,0,(AF334/(VLOOKUP($Q334,'Workforce hours'!$C$8:$AD$30,BH$7,FALSE))))))</f>
        <v>0</v>
      </c>
      <c r="BI334" s="288">
        <f>IF($Q334="n/a",(IF('Workforce hours'!I$30=0,0,(AG334/'Workforce hours'!I$30))),(IF(VLOOKUP($Q334,'Workforce hours'!$C$8:$AD$30,BI$7,FALSE)=0,0,(AG334/(VLOOKUP($Q334,'Workforce hours'!$C$8:$AD$30,BI$7,FALSE))))))</f>
        <v>0</v>
      </c>
      <c r="BJ334" s="288">
        <f>IF($Q334="n/a",(IF('Workforce hours'!J$30=0,0,(AH334/'Workforce hours'!J$30))),(IF(VLOOKUP($Q334,'Workforce hours'!$C$8:$AD$30,BJ$7,FALSE)=0,0,(AH334/(VLOOKUP($Q334,'Workforce hours'!$C$8:$AD$30,BJ$7,FALSE))))))</f>
        <v>0</v>
      </c>
      <c r="BK334" s="288">
        <f>IF($Q334="n/a",(IF('Workforce hours'!K$30=0,0,(AI334/'Workforce hours'!K$30))),(IF(VLOOKUP($Q334,'Workforce hours'!$C$8:$AD$30,BK$7,FALSE)=0,0,(AI334/(VLOOKUP($Q334,'Workforce hours'!$C$8:$AD$30,BK$7,FALSE))))))</f>
        <v>0</v>
      </c>
      <c r="BL334" s="288">
        <f>IF($Q334="n/a",(IF('Workforce hours'!L$30=0,0,(AJ334/'Workforce hours'!L$30))),(IF(VLOOKUP($Q334,'Workforce hours'!$C$8:$AD$30,BL$7,FALSE)=0,0,(AJ334/(VLOOKUP($Q334,'Workforce hours'!$C$8:$AD$30,BL$7,FALSE))))))</f>
        <v>0</v>
      </c>
      <c r="BM334" s="288">
        <f>IF($Q334="n/a",(IF('Workforce hours'!M$30=0,0,(AK334/'Workforce hours'!M$30))),(IF(VLOOKUP($Q334,'Workforce hours'!$C$8:$AD$30,BM$7,FALSE)=0,0,(AK334/(VLOOKUP($Q334,'Workforce hours'!$C$8:$AD$30,BM$7,FALSE))))))</f>
        <v>0</v>
      </c>
      <c r="BN334" s="288">
        <f>IF($Q334="n/a",(IF('Workforce hours'!N$30=0,0,(AL334/'Workforce hours'!N$30))),(IF(VLOOKUP($Q334,'Workforce hours'!$C$8:$AD$30,BN$7,FALSE)=0,0,(AL334/(VLOOKUP($Q334,'Workforce hours'!$C$8:$AD$30,BN$7,FALSE))))))</f>
        <v>3.2477505151510937</v>
      </c>
      <c r="BO334" s="288">
        <f>IF($Q334="n/a",(IF('Workforce hours'!O$30=0,0,(AM334/'Workforce hours'!O$30))),(IF(VLOOKUP($Q334,'Workforce hours'!$C$8:$AD$30,BO$7,FALSE)=0,0,(AM334/(VLOOKUP($Q334,'Workforce hours'!$C$8:$AD$30,BO$7,FALSE))))))</f>
        <v>12.880634462672191</v>
      </c>
      <c r="BP334" s="288">
        <f>IF($Q334="n/a",(IF('Workforce hours'!P$30=0,0,(AN334/'Workforce hours'!P$30))),(IF(VLOOKUP($Q334,'Workforce hours'!$C$8:$AD$30,BP$7,FALSE)=0,0,(AN334/(VLOOKUP($Q334,'Workforce hours'!$C$8:$AD$30,BP$7,FALSE))))))</f>
        <v>2.9486610403730018</v>
      </c>
      <c r="BQ334" s="288">
        <f>IF($Q334="n/a",(IF('Workforce hours'!Q$30=0,0,(AO334/'Workforce hours'!Q$30))),(IF(VLOOKUP($Q334,'Workforce hours'!$C$8:$AD$30,BQ$7,FALSE)=0,0,(AO334/(VLOOKUP($Q334,'Workforce hours'!$C$8:$AD$30,BQ$7,FALSE))))))</f>
        <v>2.9486610403730014</v>
      </c>
      <c r="BR334" s="288">
        <f>IF($Q334="n/a",(IF('Workforce hours'!R$30=0,0,(AP334/'Workforce hours'!R$30))),(IF(VLOOKUP($Q334,'Workforce hours'!$C$8:$AD$30,BR$7,FALSE)=0,0,(AP334/(VLOOKUP($Q334,'Workforce hours'!$C$8:$AD$30,BR$7,FALSE))))))</f>
        <v>2.9486610403730014</v>
      </c>
      <c r="BS334" s="288">
        <f>IF($Q334="n/a",(IF('Workforce hours'!S$30=0,0,(AQ334/'Workforce hours'!S$30))),(IF(VLOOKUP($Q334,'Workforce hours'!$C$8:$AD$30,BS$7,FALSE)=0,0,(AQ334/(VLOOKUP($Q334,'Workforce hours'!$C$8:$AD$30,BS$7,FALSE))))))</f>
        <v>0</v>
      </c>
      <c r="BT334" s="288">
        <f>IF($Q334="n/a",(IF('Workforce hours'!T$30=0,0,(AR334/'Workforce hours'!T$30))),(IF(VLOOKUP($Q334,'Workforce hours'!$C$8:$AD$30,BT$7,FALSE)=0,0,(AR334/(VLOOKUP($Q334,'Workforce hours'!$C$8:$AD$30,BT$7,FALSE))))))</f>
        <v>0</v>
      </c>
      <c r="BU334" s="288">
        <f>IF($Q334="n/a",(IF('Workforce hours'!U$30=0,0,(AS334/'Workforce hours'!U$30))),(IF(VLOOKUP($Q334,'Workforce hours'!$C$8:$AD$30,BU$7,FALSE)=0,0,(AS334/(VLOOKUP($Q334,'Workforce hours'!$C$8:$AD$30,BU$7,FALSE))))))</f>
        <v>0</v>
      </c>
      <c r="BV334" s="288">
        <f>IF($Q334="n/a",(IF('Workforce hours'!V$30=0,0,(AT334/'Workforce hours'!V$30))),(IF(VLOOKUP($Q334,'Workforce hours'!$C$8:$AD$30,BV$7,FALSE)=0,0,(AT334/(VLOOKUP($Q334,'Workforce hours'!$C$8:$AD$30,BV$7,FALSE))))))</f>
        <v>0</v>
      </c>
      <c r="BW334" s="288">
        <f>IF($Q334="n/a",(IF('Workforce hours'!W$30=0,0,(AU334/'Workforce hours'!W$30))),(IF(VLOOKUP($Q334,'Workforce hours'!$C$8:$AD$30,BW$7,FALSE)=0,0,(AU334/(VLOOKUP($Q334,'Workforce hours'!$C$8:$AD$30,BW$7,FALSE))))))</f>
        <v>3.0154635107031558</v>
      </c>
      <c r="BX334" s="288">
        <f>IF($Q334="n/a",(IF('Workforce hours'!X$30=0,0,(AV334/'Workforce hours'!X$30))),(IF(VLOOKUP($Q334,'Workforce hours'!$C$8:$AD$30,BX$7,FALSE)=0,0,(AV334/(VLOOKUP($Q334,'Workforce hours'!$C$8:$AD$30,BX$7,FALSE))))))</f>
        <v>0</v>
      </c>
      <c r="BY334" s="288">
        <f>IF($Q334="n/a",(IF('Workforce hours'!Y$30=0,0,(AW334/'Workforce hours'!Y$30))),(IF(VLOOKUP($Q334,'Workforce hours'!$C$8:$AD$30,BY$7,FALSE)=0,0,(AW334/(VLOOKUP($Q334,'Workforce hours'!$C$8:$AD$30,BY$7,FALSE))))))</f>
        <v>3.0154635107031558</v>
      </c>
      <c r="BZ334" s="288">
        <f>IF($Q334="n/a",(IF('Workforce hours'!Z$30=0,0,(AX334/'Workforce hours'!Z$30))),(IF(VLOOKUP($Q334,'Workforce hours'!$C$8:$AD$30,BZ$7,FALSE)=0,0,(AX334/(VLOOKUP($Q334,'Workforce hours'!$C$8:$AD$30,BZ$7,FALSE))))))</f>
        <v>0</v>
      </c>
      <c r="CA334" s="288">
        <f>IF($Q334="n/a",(IF('Workforce hours'!AA$30=0,0,(AY334/'Workforce hours'!AA$30))),(IF(VLOOKUP($Q334,'Workforce hours'!$C$8:$AD$30,CA$7,FALSE)=0,0,(AY334/(VLOOKUP($Q334,'Workforce hours'!$C$8:$AD$30,CA$7,FALSE))))))</f>
        <v>0</v>
      </c>
      <c r="CB334" s="288">
        <f>IF($Q334="n/a",(IF('Workforce hours'!AB$30=0,0,(AZ334/'Workforce hours'!AB$30))),(IF(VLOOKUP($Q334,'Workforce hours'!$C$8:$AD$30,CB$7,FALSE)=0,0,(AZ334/(VLOOKUP($Q334,'Workforce hours'!$C$8:$AD$30,CB$7,FALSE))))))</f>
        <v>0</v>
      </c>
      <c r="CC334" s="288">
        <f>IF($Q334="n/a",(IF('Workforce hours'!AC$30=0,0,(BA334/'Workforce hours'!AC$30))),(IF(VLOOKUP($Q334,'Workforce hours'!$C$8:$AD$30,CC$7,FALSE)=0,0,(BA334/(VLOOKUP($Q334,'Workforce hours'!$C$8:$AD$30,CC$7,FALSE))))))</f>
        <v>0</v>
      </c>
      <c r="CD334" s="288">
        <f>IF($Q334="n/a",(IF('Workforce hours'!AD$30=0,0,(BB334/'Workforce hours'!AD$30))),(IF(VLOOKUP($Q334,'Workforce hours'!$C$8:$AD$30,CD$7,FALSE)=0,0,(BB334/(VLOOKUP($Q334,'Workforce hours'!$C$8:$AD$30,CD$7,FALSE))))))</f>
        <v>0</v>
      </c>
      <c r="CE334" s="289">
        <f t="shared" si="50"/>
        <v>0</v>
      </c>
      <c r="CF334" s="290">
        <f>BD334*'Workforce costs'!B$9*(1+'Workforce costs'!B$10)*(1+'Workforce costs'!B$11)</f>
        <v>0</v>
      </c>
      <c r="CG334" s="290">
        <f>BE334*'Workforce costs'!C$9*(1+'Workforce costs'!C$10)*(1+'Workforce costs'!C$11)</f>
        <v>0</v>
      </c>
      <c r="CH334" s="290">
        <f>BF334*'Workforce costs'!D$9*(1+'Workforce costs'!D$10)*(1+'Workforce costs'!D$11)</f>
        <v>0</v>
      </c>
      <c r="CI334" s="290">
        <f>BG334*'Workforce costs'!E$9*(1+'Workforce costs'!E$10)*(1+'Workforce costs'!E$11)</f>
        <v>0</v>
      </c>
      <c r="CJ334" s="290">
        <f>BH334*'Workforce costs'!F$9*(1+'Workforce costs'!F$10)*(1+'Workforce costs'!F$11)</f>
        <v>0</v>
      </c>
      <c r="CK334" s="290">
        <f>BI334*'Workforce costs'!G$9*(1+'Workforce costs'!G$10)*(1+'Workforce costs'!G$11)</f>
        <v>0</v>
      </c>
      <c r="CL334" s="290">
        <f>BJ334*'Workforce costs'!H$9*(1+'Workforce costs'!H$10)*(1+'Workforce costs'!H$11)</f>
        <v>0</v>
      </c>
      <c r="CM334" s="290">
        <f>BK334*'Workforce costs'!I$9*(1+'Workforce costs'!I$10)*(1+'Workforce costs'!I$11)</f>
        <v>0</v>
      </c>
      <c r="CN334" s="290">
        <f>BL334*'Workforce costs'!J$9*(1+'Workforce costs'!J$10)*(1+'Workforce costs'!J$11)</f>
        <v>0</v>
      </c>
      <c r="CO334" s="290">
        <f>BM334*'Workforce costs'!K$9*(1+'Workforce costs'!K$10)*(1+'Workforce costs'!K$11)</f>
        <v>0</v>
      </c>
      <c r="CP334" s="290">
        <f>BN334*'Workforce costs'!L$9*(1+'Workforce costs'!L$10)*(1+'Workforce costs'!L$11)</f>
        <v>0</v>
      </c>
      <c r="CQ334" s="290">
        <f>BO334*'Workforce costs'!M$9*(1+'Workforce costs'!M$10)*(1+'Workforce costs'!M$11)</f>
        <v>0</v>
      </c>
      <c r="CR334" s="290">
        <f>BP334*'Workforce costs'!N$9*(1+'Workforce costs'!N$10)*(1+'Workforce costs'!N$11)</f>
        <v>0</v>
      </c>
      <c r="CS334" s="290">
        <f>BQ334*'Workforce costs'!O$9*(1+'Workforce costs'!O$10)*(1+'Workforce costs'!O$11)</f>
        <v>0</v>
      </c>
      <c r="CT334" s="290">
        <f>BR334*'Workforce costs'!P$9*(1+'Workforce costs'!P$10)*(1+'Workforce costs'!P$11)</f>
        <v>0</v>
      </c>
      <c r="CU334" s="290">
        <f>BS334*'Workforce costs'!Q$9*(1+'Workforce costs'!Q$10)*(1+'Workforce costs'!Q$11)</f>
        <v>0</v>
      </c>
      <c r="CV334" s="290">
        <f>BT334*'Workforce costs'!R$9*(1+'Workforce costs'!R$10)*(1+'Workforce costs'!R$11)</f>
        <v>0</v>
      </c>
      <c r="CW334" s="290">
        <f>BU334*'Workforce costs'!S$9*(1+'Workforce costs'!S$10)*(1+'Workforce costs'!S$11)</f>
        <v>0</v>
      </c>
      <c r="CX334" s="290">
        <f>BV334*'Workforce costs'!T$9*(1+'Workforce costs'!T$10)*(1+'Workforce costs'!T$11)</f>
        <v>0</v>
      </c>
      <c r="CY334" s="290">
        <f>BW334*'Workforce costs'!U$9*(1+'Workforce costs'!U$10)*(1+'Workforce costs'!U$11)</f>
        <v>0</v>
      </c>
      <c r="CZ334" s="290">
        <f>BX334*'Workforce costs'!V$9*(1+'Workforce costs'!V$10)*(1+'Workforce costs'!V$11)</f>
        <v>0</v>
      </c>
      <c r="DA334" s="290">
        <f>BY334*'Workforce costs'!W$9*(1+'Workforce costs'!W$10)*(1+'Workforce costs'!W$11)</f>
        <v>0</v>
      </c>
      <c r="DB334" s="290">
        <f>BZ334*'Workforce costs'!X$9*(1+'Workforce costs'!X$10)*(1+'Workforce costs'!X$11)</f>
        <v>0</v>
      </c>
      <c r="DC334" s="290">
        <f>CA334*'Workforce costs'!Y$9*(1+'Workforce costs'!Y$10)*(1+'Workforce costs'!Y$11)</f>
        <v>0</v>
      </c>
      <c r="DD334" s="290">
        <f>CB334*'Workforce costs'!Z$9*(1+'Workforce costs'!Z$10)*(1+'Workforce costs'!Z$11)</f>
        <v>0</v>
      </c>
      <c r="DE334" s="290">
        <f>CC334*'Workforce costs'!AA$9*(1+'Workforce costs'!AA$10)*(1+'Workforce costs'!AA$11)</f>
        <v>0</v>
      </c>
      <c r="DF334" s="290">
        <f>CD334*'Workforce costs'!AB$9*(1+'Workforce costs'!AB$10)*(1+'Workforce costs'!AB$11)</f>
        <v>0</v>
      </c>
    </row>
    <row r="335" spans="1:110" x14ac:dyDescent="0.3">
      <c r="A335" s="2" t="str">
        <f>Outputs!$A$4</f>
        <v>Australia</v>
      </c>
      <c r="B335" s="2" t="str">
        <f t="shared" si="43"/>
        <v>Australia 65+</v>
      </c>
      <c r="C335" s="30">
        <f>VLOOKUP($B335,Populations!$D$15:$H$1920,3,FALSE)</f>
        <v>4559374</v>
      </c>
      <c r="D335" s="255">
        <f>IF(OR($H335="General pop",$H335="Schools",$H335="Workplace",$H335="Skills Training",$H335="Digital Supports"),1,VLOOKUP($B335,Populations!$D$15:$H$1920,5,FALSE))</f>
        <v>1</v>
      </c>
      <c r="E335" s="88">
        <f>VLOOKUP(I335,Epidemiology!$C$10:$H$47,6,FALSE)</f>
        <v>90</v>
      </c>
      <c r="F335" s="102">
        <f>'Care profiles'!R336</f>
        <v>1</v>
      </c>
      <c r="G335" s="15" t="str">
        <f>'Care profiles'!A336</f>
        <v>65+</v>
      </c>
      <c r="H335" s="15" t="str">
        <f>'Care profiles'!B336</f>
        <v>Attempts</v>
      </c>
      <c r="I335" s="15" t="str">
        <f>'Care profiles'!C336</f>
        <v>Attempts_65+yrs</v>
      </c>
      <c r="J335" s="15" t="str">
        <f>'Care profiles'!D336</f>
        <v>Care profile</v>
      </c>
      <c r="K335" s="15" t="str">
        <f>'Care profiles'!E336</f>
        <v>Assessment and Planning</v>
      </c>
      <c r="L335" s="104">
        <f>'Care profiles'!F336</f>
        <v>0.33</v>
      </c>
      <c r="M335" s="15">
        <f>'Care profiles'!G336</f>
        <v>1</v>
      </c>
      <c r="N335" s="15">
        <f>'Care profiles'!H336</f>
        <v>30</v>
      </c>
      <c r="O335" s="15" t="str">
        <f>'Care profiles'!I336</f>
        <v>min</v>
      </c>
      <c r="P335" s="15" t="str">
        <f>'Care profiles'!J336</f>
        <v>General Practitioner</v>
      </c>
      <c r="Q335" s="15" t="str">
        <f>'Care profiles'!K336</f>
        <v>n/a</v>
      </c>
      <c r="R335" s="15" t="str">
        <f>'Care profiles'!M336</f>
        <v>Y</v>
      </c>
      <c r="S335" s="15" t="str">
        <f>'Care profiles'!O336</f>
        <v>N</v>
      </c>
      <c r="T335" s="15" t="str">
        <f>'Care profiles'!Q336</f>
        <v>N</v>
      </c>
      <c r="U335" s="30">
        <f t="shared" si="44"/>
        <v>4103.4366</v>
      </c>
      <c r="V335" s="30">
        <f t="shared" si="45"/>
        <v>1354.134078</v>
      </c>
      <c r="W335" s="30">
        <f>IF(M335="n/a",0,IF(O335="days",V335*M335*(1+(VLOOKUP(K335,'Bed parameters'!$A$9:$G$12,7,FALSE))),V335*M335))</f>
        <v>1354.134078</v>
      </c>
      <c r="X335" s="30">
        <f t="shared" si="46"/>
        <v>677.06703900000002</v>
      </c>
      <c r="Y335" s="30">
        <f t="shared" si="47"/>
        <v>0</v>
      </c>
      <c r="Z335" s="113">
        <f>_xlfn.IFNA(Y335/((VLOOKUP(K335,'Bed parameters'!$A$9:$G$12,3,FALSE))*(VLOOKUP(K335,'Bed parameters'!$A$9:$G$12,5,FALSE))),0)</f>
        <v>0</v>
      </c>
      <c r="AA335" s="30">
        <f t="shared" si="48"/>
        <v>677.06703900000002</v>
      </c>
      <c r="AB335" s="30">
        <f>_xlfn.IFNA(IF($O335="days",$Y335*(VLOOKUP($K335,'Bed parameters'!$A$9:$I$12,9,FALSE))*$F335*(VLOOKUP($Q335,'Workforce distribution'!$C$8:$AD$30,AB$7,FALSE)),IF($Q335="n/a",(IF($P335=AB$6,$X335*$F335,0)),$X335*$F335*(VLOOKUP($Q335,'Workforce distribution'!$C$8:$AD$30,AB$7,FALSE)))),0)</f>
        <v>0</v>
      </c>
      <c r="AC335" s="30">
        <f>_xlfn.IFNA(IF($O335="days",$Y335*(VLOOKUP($K335,'Bed parameters'!$A$9:$I$12,9,FALSE))*$F335*(VLOOKUP($Q335,'Workforce distribution'!$C$8:$AD$30,AC$7,FALSE)),IF($Q335="n/a",(IF($P335=AC$6,$X335*$F335,0)),$X335*$F335*(VLOOKUP($Q335,'Workforce distribution'!$C$8:$AD$30,AC$7,FALSE)))),0)</f>
        <v>0</v>
      </c>
      <c r="AD335" s="30">
        <f>_xlfn.IFNA(IF($O335="days",$Y335*(VLOOKUP($K335,'Bed parameters'!$A$9:$I$12,9,FALSE))*$F335*(VLOOKUP($Q335,'Workforce distribution'!$C$8:$AD$30,AD$7,FALSE)),IF($Q335="n/a",(IF($P335=AD$6,$X335*$F335,0)),$X335*$F335*(VLOOKUP($Q335,'Workforce distribution'!$C$8:$AD$30,AD$7,FALSE)))),0)</f>
        <v>0</v>
      </c>
      <c r="AE335" s="30">
        <f>_xlfn.IFNA(IF($O335="days",$Y335*(VLOOKUP($K335,'Bed parameters'!$A$9:$I$12,9,FALSE))*$F335*(VLOOKUP($Q335,'Workforce distribution'!$C$8:$AD$30,AE$7,FALSE)),IF($Q335="n/a",(IF($P335=AE$6,$X335*$F335,0)),$X335*$F335*(VLOOKUP($Q335,'Workforce distribution'!$C$8:$AD$30,AE$7,FALSE)))),0)</f>
        <v>0</v>
      </c>
      <c r="AF335" s="30">
        <f>_xlfn.IFNA(IF($O335="days",$Y335*(VLOOKUP($K335,'Bed parameters'!$A$9:$I$12,9,FALSE))*$F335*(VLOOKUP($Q335,'Workforce distribution'!$C$8:$AD$30,AF$7,FALSE)),IF($Q335="n/a",(IF($P335=AF$6,$X335*$F335,0)),$X335*$F335*(VLOOKUP($Q335,'Workforce distribution'!$C$8:$AD$30,AF$7,FALSE)))),0)</f>
        <v>0</v>
      </c>
      <c r="AG335" s="30">
        <f>_xlfn.IFNA(IF($O335="days",$Y335*(VLOOKUP($K335,'Bed parameters'!$A$9:$I$12,9,FALSE))*$F335*(VLOOKUP($Q335,'Workforce distribution'!$C$8:$AD$30,AG$7,FALSE)),IF($Q335="n/a",(IF($P335=AG$6,$X335*$F335,0)),$X335*$F335*(VLOOKUP($Q335,'Workforce distribution'!$C$8:$AD$30,AG$7,FALSE)))),0)</f>
        <v>0</v>
      </c>
      <c r="AH335" s="30">
        <f>_xlfn.IFNA(IF($O335="days",$Y335*(VLOOKUP($K335,'Bed parameters'!$A$9:$I$12,9,FALSE))*$F335*(VLOOKUP($Q335,'Workforce distribution'!$C$8:$AD$30,AH$7,FALSE)),IF($Q335="n/a",(IF($P335=AH$6,$X335*$F335,0)),$X335*$F335*(VLOOKUP($Q335,'Workforce distribution'!$C$8:$AD$30,AH$7,FALSE)))),0)</f>
        <v>0</v>
      </c>
      <c r="AI335" s="30">
        <f>_xlfn.IFNA(IF($O335="days",$Y335*(VLOOKUP($K335,'Bed parameters'!$A$9:$I$12,9,FALSE))*$F335*(VLOOKUP($Q335,'Workforce distribution'!$C$8:$AD$30,AI$7,FALSE)),IF($Q335="n/a",(IF($P335=AI$6,$X335*$F335,0)),$X335*$F335*(VLOOKUP($Q335,'Workforce distribution'!$C$8:$AD$30,AI$7,FALSE)))),0)</f>
        <v>0</v>
      </c>
      <c r="AJ335" s="30">
        <f>_xlfn.IFNA(IF($O335="days",$Y335*(VLOOKUP($K335,'Bed parameters'!$A$9:$I$12,9,FALSE))*$F335*(VLOOKUP($Q335,'Workforce distribution'!$C$8:$AD$30,AJ$7,FALSE)),IF($Q335="n/a",(IF($P335=AJ$6,$X335*$F335,0)),$X335*$F335*(VLOOKUP($Q335,'Workforce distribution'!$C$8:$AD$30,AJ$7,FALSE)))),0)</f>
        <v>0</v>
      </c>
      <c r="AK335" s="30">
        <f>_xlfn.IFNA(IF($O335="days",$Y335*(VLOOKUP($K335,'Bed parameters'!$A$9:$I$12,9,FALSE))*$F335*(VLOOKUP($Q335,'Workforce distribution'!$C$8:$AD$30,AK$7,FALSE)),IF($Q335="n/a",(IF($P335=AK$6,$X335*$F335,0)),$X335*$F335*(VLOOKUP($Q335,'Workforce distribution'!$C$8:$AD$30,AK$7,FALSE)))),0)</f>
        <v>0</v>
      </c>
      <c r="AL335" s="30">
        <f>_xlfn.IFNA(IF($O335="days",$Y335*(VLOOKUP($K335,'Bed parameters'!$A$9:$I$12,9,FALSE))*$F335*(VLOOKUP($Q335,'Workforce distribution'!$C$8:$AD$30,AL$7,FALSE)),IF($Q335="n/a",(IF($P335=AL$6,$X335*$F335,0)),$X335*$F335*(VLOOKUP($Q335,'Workforce distribution'!$C$8:$AD$30,AL$7,FALSE)))),0)</f>
        <v>0</v>
      </c>
      <c r="AM335" s="30">
        <f>_xlfn.IFNA(IF($O335="days",$Y335*(VLOOKUP($K335,'Bed parameters'!$A$9:$I$12,9,FALSE))*$F335*(VLOOKUP($Q335,'Workforce distribution'!$C$8:$AD$30,AM$7,FALSE)),IF($Q335="n/a",(IF($P335=AM$6,$X335*$F335,0)),$X335*$F335*(VLOOKUP($Q335,'Workforce distribution'!$C$8:$AD$30,AM$7,FALSE)))),0)</f>
        <v>0</v>
      </c>
      <c r="AN335" s="30">
        <f>_xlfn.IFNA(IF($O335="days",$Y335*(VLOOKUP($K335,'Bed parameters'!$A$9:$I$12,9,FALSE))*$F335*(VLOOKUP($Q335,'Workforce distribution'!$C$8:$AD$30,AN$7,FALSE)),IF($Q335="n/a",(IF($P335=AN$6,$X335*$F335,0)),$X335*$F335*(VLOOKUP($Q335,'Workforce distribution'!$C$8:$AD$30,AN$7,FALSE)))),0)</f>
        <v>0</v>
      </c>
      <c r="AO335" s="30">
        <f>_xlfn.IFNA(IF($O335="days",$Y335*(VLOOKUP($K335,'Bed parameters'!$A$9:$I$12,9,FALSE))*$F335*(VLOOKUP($Q335,'Workforce distribution'!$C$8:$AD$30,AO$7,FALSE)),IF($Q335="n/a",(IF($P335=AO$6,$X335*$F335,0)),$X335*$F335*(VLOOKUP($Q335,'Workforce distribution'!$C$8:$AD$30,AO$7,FALSE)))),0)</f>
        <v>0</v>
      </c>
      <c r="AP335" s="30">
        <f>_xlfn.IFNA(IF($O335="days",$Y335*(VLOOKUP($K335,'Bed parameters'!$A$9:$I$12,9,FALSE))*$F335*(VLOOKUP($Q335,'Workforce distribution'!$C$8:$AD$30,AP$7,FALSE)),IF($Q335="n/a",(IF($P335=AP$6,$X335*$F335,0)),$X335*$F335*(VLOOKUP($Q335,'Workforce distribution'!$C$8:$AD$30,AP$7,FALSE)))),0)</f>
        <v>0</v>
      </c>
      <c r="AQ335" s="30">
        <f>_xlfn.IFNA(IF($O335="days",$Y335*(VLOOKUP($K335,'Bed parameters'!$A$9:$I$12,9,FALSE))*$F335*(VLOOKUP($Q335,'Workforce distribution'!$C$8:$AD$30,AQ$7,FALSE)),IF($Q335="n/a",(IF($P335=AQ$6,$X335*$F335,0)),$X335*$F335*(VLOOKUP($Q335,'Workforce distribution'!$C$8:$AD$30,AQ$7,FALSE)))),0)</f>
        <v>0</v>
      </c>
      <c r="AR335" s="30">
        <f>_xlfn.IFNA(IF($O335="days",$Y335*(VLOOKUP($K335,'Bed parameters'!$A$9:$I$12,9,FALSE))*$F335*(VLOOKUP($Q335,'Workforce distribution'!$C$8:$AD$30,AR$7,FALSE)),IF($Q335="n/a",(IF($P335=AR$6,$X335*$F335,0)),$X335*$F335*(VLOOKUP($Q335,'Workforce distribution'!$C$8:$AD$30,AR$7,FALSE)))),0)</f>
        <v>0</v>
      </c>
      <c r="AS335" s="30">
        <f>_xlfn.IFNA(IF($O335="days",$Y335*(VLOOKUP($K335,'Bed parameters'!$A$9:$I$12,9,FALSE))*$F335*(VLOOKUP($Q335,'Workforce distribution'!$C$8:$AD$30,AS$7,FALSE)),IF($Q335="n/a",(IF($P335=AS$6,$X335*$F335,0)),$X335*$F335*(VLOOKUP($Q335,'Workforce distribution'!$C$8:$AD$30,AS$7,FALSE)))),0)</f>
        <v>0</v>
      </c>
      <c r="AT335" s="30">
        <f>_xlfn.IFNA(IF($O335="days",$Y335*(VLOOKUP($K335,'Bed parameters'!$A$9:$I$12,9,FALSE))*$F335*(VLOOKUP($Q335,'Workforce distribution'!$C$8:$AD$30,AT$7,FALSE)),IF($Q335="n/a",(IF($P335=AT$6,$X335*$F335,0)),$X335*$F335*(VLOOKUP($Q335,'Workforce distribution'!$C$8:$AD$30,AT$7,FALSE)))),0)</f>
        <v>677.06703900000002</v>
      </c>
      <c r="AU335" s="30">
        <f>_xlfn.IFNA(IF($O335="days",$Y335*(VLOOKUP($K335,'Bed parameters'!$A$9:$I$12,9,FALSE))*$F335*(VLOOKUP($Q335,'Workforce distribution'!$C$8:$AD$30,AU$7,FALSE)),IF($Q335="n/a",(IF($P335=AU$6,$X335*$F335,0)),$X335*$F335*(VLOOKUP($Q335,'Workforce distribution'!$C$8:$AD$30,AU$7,FALSE)))),0)</f>
        <v>0</v>
      </c>
      <c r="AV335" s="30">
        <f>_xlfn.IFNA(IF($O335="days",$Y335*(VLOOKUP($K335,'Bed parameters'!$A$9:$I$12,9,FALSE))*$F335*(VLOOKUP($Q335,'Workforce distribution'!$C$8:$AD$30,AV$7,FALSE)),IF($Q335="n/a",(IF($P335=AV$6,$X335*$F335,0)),$X335*$F335*(VLOOKUP($Q335,'Workforce distribution'!$C$8:$AD$30,AV$7,FALSE)))),0)</f>
        <v>0</v>
      </c>
      <c r="AW335" s="30">
        <f>_xlfn.IFNA(IF($O335="days",$Y335*(VLOOKUP($K335,'Bed parameters'!$A$9:$I$12,9,FALSE))*$F335*(VLOOKUP($Q335,'Workforce distribution'!$C$8:$AD$30,AW$7,FALSE)),IF($Q335="n/a",(IF($P335=AW$6,$X335*$F335,0)),$X335*$F335*(VLOOKUP($Q335,'Workforce distribution'!$C$8:$AD$30,AW$7,FALSE)))),0)</f>
        <v>0</v>
      </c>
      <c r="AX335" s="30">
        <f>_xlfn.IFNA(IF($O335="days",$Y335*(VLOOKUP($K335,'Bed parameters'!$A$9:$I$12,9,FALSE))*$F335*(VLOOKUP($Q335,'Workforce distribution'!$C$8:$AD$30,AX$7,FALSE)),IF($Q335="n/a",(IF($P335=AX$6,$X335*$F335,0)),$X335*$F335*(VLOOKUP($Q335,'Workforce distribution'!$C$8:$AD$30,AX$7,FALSE)))),0)</f>
        <v>0</v>
      </c>
      <c r="AY335" s="30">
        <f>_xlfn.IFNA(IF($O335="days",$Y335*(VLOOKUP($K335,'Bed parameters'!$A$9:$I$12,9,FALSE))*$F335*(VLOOKUP($Q335,'Workforce distribution'!$C$8:$AD$30,AY$7,FALSE)),IF($Q335="n/a",(IF($P335=AY$6,$X335*$F335,0)),$X335*$F335*(VLOOKUP($Q335,'Workforce distribution'!$C$8:$AD$30,AY$7,FALSE)))),0)</f>
        <v>0</v>
      </c>
      <c r="AZ335" s="30">
        <f>_xlfn.IFNA(IF($O335="days",$Y335*(VLOOKUP($K335,'Bed parameters'!$A$9:$I$12,9,FALSE))*$F335*(VLOOKUP($Q335,'Workforce distribution'!$C$8:$AD$30,AZ$7,FALSE)),IF($Q335="n/a",(IF($P335=AZ$6,$X335*$F335,0)),$X335*$F335*(VLOOKUP($Q335,'Workforce distribution'!$C$8:$AD$30,AZ$7,FALSE)))),0)</f>
        <v>0</v>
      </c>
      <c r="BA335" s="30">
        <f>_xlfn.IFNA(IF($O335="days",$Y335*(VLOOKUP($K335,'Bed parameters'!$A$9:$I$12,9,FALSE))*$F335*(VLOOKUP($Q335,'Workforce distribution'!$C$8:$AD$30,BA$7,FALSE)),IF($Q335="n/a",(IF($P335=BA$6,$X335*$F335,0)),$X335*$F335*(VLOOKUP($Q335,'Workforce distribution'!$C$8:$AD$30,BA$7,FALSE)))),0)</f>
        <v>0</v>
      </c>
      <c r="BB335" s="30">
        <f>_xlfn.IFNA(IF($O335="days",$Y335*(VLOOKUP($K335,'Bed parameters'!$A$9:$I$12,9,FALSE))*$F335*(VLOOKUP($Q335,'Workforce distribution'!$C$8:$AD$30,BB$7,FALSE)),IF($Q335="n/a",(IF($P335=BB$6,$X335*$F335,0)),$X335*$F335*(VLOOKUP($Q335,'Workforce distribution'!$C$8:$AD$30,BB$7,FALSE)))),0)</f>
        <v>0</v>
      </c>
      <c r="BC335" s="149">
        <f t="shared" si="49"/>
        <v>0.410338686197743</v>
      </c>
      <c r="BD335" s="288">
        <f>IF($Q335="n/a",(IF('Workforce hours'!D$30=0,0,(AB335/'Workforce hours'!D$30))),(IF(VLOOKUP($Q335,'Workforce hours'!$C$8:$AD$30,BD$7,FALSE)=0,0,(AB335/(VLOOKUP($Q335,'Workforce hours'!$C$8:$AD$30,BD$7,FALSE))))))</f>
        <v>0</v>
      </c>
      <c r="BE335" s="288">
        <f>IF($Q335="n/a",(IF('Workforce hours'!E$30=0,0,(AC335/'Workforce hours'!E$30))),(IF(VLOOKUP($Q335,'Workforce hours'!$C$8:$AD$30,BE$7,FALSE)=0,0,(AC335/(VLOOKUP($Q335,'Workforce hours'!$C$8:$AD$30,BE$7,FALSE))))))</f>
        <v>0</v>
      </c>
      <c r="BF335" s="288">
        <f>IF($Q335="n/a",(IF('Workforce hours'!F$30=0,0,(AD335/'Workforce hours'!F$30))),(IF(VLOOKUP($Q335,'Workforce hours'!$C$8:$AD$30,BF$7,FALSE)=0,0,(AD335/(VLOOKUP($Q335,'Workforce hours'!$C$8:$AD$30,BF$7,FALSE))))))</f>
        <v>0</v>
      </c>
      <c r="BG335" s="288">
        <f>IF($Q335="n/a",(IF('Workforce hours'!G$30=0,0,(AE335/'Workforce hours'!G$30))),(IF(VLOOKUP($Q335,'Workforce hours'!$C$8:$AD$30,BG$7,FALSE)=0,0,(AE335/(VLOOKUP($Q335,'Workforce hours'!$C$8:$AD$30,BG$7,FALSE))))))</f>
        <v>0</v>
      </c>
      <c r="BH335" s="288">
        <f>IF($Q335="n/a",(IF('Workforce hours'!H$30=0,0,(AF335/'Workforce hours'!H$30))),(IF(VLOOKUP($Q335,'Workforce hours'!$C$8:$AD$30,BH$7,FALSE)=0,0,(AF335/(VLOOKUP($Q335,'Workforce hours'!$C$8:$AD$30,BH$7,FALSE))))))</f>
        <v>0</v>
      </c>
      <c r="BI335" s="288">
        <f>IF($Q335="n/a",(IF('Workforce hours'!I$30=0,0,(AG335/'Workforce hours'!I$30))),(IF(VLOOKUP($Q335,'Workforce hours'!$C$8:$AD$30,BI$7,FALSE)=0,0,(AG335/(VLOOKUP($Q335,'Workforce hours'!$C$8:$AD$30,BI$7,FALSE))))))</f>
        <v>0</v>
      </c>
      <c r="BJ335" s="288">
        <f>IF($Q335="n/a",(IF('Workforce hours'!J$30=0,0,(AH335/'Workforce hours'!J$30))),(IF(VLOOKUP($Q335,'Workforce hours'!$C$8:$AD$30,BJ$7,FALSE)=0,0,(AH335/(VLOOKUP($Q335,'Workforce hours'!$C$8:$AD$30,BJ$7,FALSE))))))</f>
        <v>0</v>
      </c>
      <c r="BK335" s="288">
        <f>IF($Q335="n/a",(IF('Workforce hours'!K$30=0,0,(AI335/'Workforce hours'!K$30))),(IF(VLOOKUP($Q335,'Workforce hours'!$C$8:$AD$30,BK$7,FALSE)=0,0,(AI335/(VLOOKUP($Q335,'Workforce hours'!$C$8:$AD$30,BK$7,FALSE))))))</f>
        <v>0</v>
      </c>
      <c r="BL335" s="288">
        <f>IF($Q335="n/a",(IF('Workforce hours'!L$30=0,0,(AJ335/'Workforce hours'!L$30))),(IF(VLOOKUP($Q335,'Workforce hours'!$C$8:$AD$30,BL$7,FALSE)=0,0,(AJ335/(VLOOKUP($Q335,'Workforce hours'!$C$8:$AD$30,BL$7,FALSE))))))</f>
        <v>0</v>
      </c>
      <c r="BM335" s="288">
        <f>IF($Q335="n/a",(IF('Workforce hours'!M$30=0,0,(AK335/'Workforce hours'!M$30))),(IF(VLOOKUP($Q335,'Workforce hours'!$C$8:$AD$30,BM$7,FALSE)=0,0,(AK335/(VLOOKUP($Q335,'Workforce hours'!$C$8:$AD$30,BM$7,FALSE))))))</f>
        <v>0</v>
      </c>
      <c r="BN335" s="288">
        <f>IF($Q335="n/a",(IF('Workforce hours'!N$30=0,0,(AL335/'Workforce hours'!N$30))),(IF(VLOOKUP($Q335,'Workforce hours'!$C$8:$AD$30,BN$7,FALSE)=0,0,(AL335/(VLOOKUP($Q335,'Workforce hours'!$C$8:$AD$30,BN$7,FALSE))))))</f>
        <v>0</v>
      </c>
      <c r="BO335" s="288">
        <f>IF($Q335="n/a",(IF('Workforce hours'!O$30=0,0,(AM335/'Workforce hours'!O$30))),(IF(VLOOKUP($Q335,'Workforce hours'!$C$8:$AD$30,BO$7,FALSE)=0,0,(AM335/(VLOOKUP($Q335,'Workforce hours'!$C$8:$AD$30,BO$7,FALSE))))))</f>
        <v>0</v>
      </c>
      <c r="BP335" s="288">
        <f>IF($Q335="n/a",(IF('Workforce hours'!P$30=0,0,(AN335/'Workforce hours'!P$30))),(IF(VLOOKUP($Q335,'Workforce hours'!$C$8:$AD$30,BP$7,FALSE)=0,0,(AN335/(VLOOKUP($Q335,'Workforce hours'!$C$8:$AD$30,BP$7,FALSE))))))</f>
        <v>0</v>
      </c>
      <c r="BQ335" s="288">
        <f>IF($Q335="n/a",(IF('Workforce hours'!Q$30=0,0,(AO335/'Workforce hours'!Q$30))),(IF(VLOOKUP($Q335,'Workforce hours'!$C$8:$AD$30,BQ$7,FALSE)=0,0,(AO335/(VLOOKUP($Q335,'Workforce hours'!$C$8:$AD$30,BQ$7,FALSE))))))</f>
        <v>0</v>
      </c>
      <c r="BR335" s="288">
        <f>IF($Q335="n/a",(IF('Workforce hours'!R$30=0,0,(AP335/'Workforce hours'!R$30))),(IF(VLOOKUP($Q335,'Workforce hours'!$C$8:$AD$30,BR$7,FALSE)=0,0,(AP335/(VLOOKUP($Q335,'Workforce hours'!$C$8:$AD$30,BR$7,FALSE))))))</f>
        <v>0</v>
      </c>
      <c r="BS335" s="288">
        <f>IF($Q335="n/a",(IF('Workforce hours'!S$30=0,0,(AQ335/'Workforce hours'!S$30))),(IF(VLOOKUP($Q335,'Workforce hours'!$C$8:$AD$30,BS$7,FALSE)=0,0,(AQ335/(VLOOKUP($Q335,'Workforce hours'!$C$8:$AD$30,BS$7,FALSE))))))</f>
        <v>0</v>
      </c>
      <c r="BT335" s="288">
        <f>IF($Q335="n/a",(IF('Workforce hours'!T$30=0,0,(AR335/'Workforce hours'!T$30))),(IF(VLOOKUP($Q335,'Workforce hours'!$C$8:$AD$30,BT$7,FALSE)=0,0,(AR335/(VLOOKUP($Q335,'Workforce hours'!$C$8:$AD$30,BT$7,FALSE))))))</f>
        <v>0</v>
      </c>
      <c r="BU335" s="288">
        <f>IF($Q335="n/a",(IF('Workforce hours'!U$30=0,0,(AS335/'Workforce hours'!U$30))),(IF(VLOOKUP($Q335,'Workforce hours'!$C$8:$AD$30,BU$7,FALSE)=0,0,(AS335/(VLOOKUP($Q335,'Workforce hours'!$C$8:$AD$30,BU$7,FALSE))))))</f>
        <v>0</v>
      </c>
      <c r="BV335" s="288">
        <f>IF($Q335="n/a",(IF('Workforce hours'!V$30=0,0,(AT335/'Workforce hours'!V$30))),(IF(VLOOKUP($Q335,'Workforce hours'!$C$8:$AD$30,BV$7,FALSE)=0,0,(AT335/(VLOOKUP($Q335,'Workforce hours'!$C$8:$AD$30,BV$7,FALSE))))))</f>
        <v>0.410338686197743</v>
      </c>
      <c r="BW335" s="288">
        <f>IF($Q335="n/a",(IF('Workforce hours'!W$30=0,0,(AU335/'Workforce hours'!W$30))),(IF(VLOOKUP($Q335,'Workforce hours'!$C$8:$AD$30,BW$7,FALSE)=0,0,(AU335/(VLOOKUP($Q335,'Workforce hours'!$C$8:$AD$30,BW$7,FALSE))))))</f>
        <v>0</v>
      </c>
      <c r="BX335" s="288">
        <f>IF($Q335="n/a",(IF('Workforce hours'!X$30=0,0,(AV335/'Workforce hours'!X$30))),(IF(VLOOKUP($Q335,'Workforce hours'!$C$8:$AD$30,BX$7,FALSE)=0,0,(AV335/(VLOOKUP($Q335,'Workforce hours'!$C$8:$AD$30,BX$7,FALSE))))))</f>
        <v>0</v>
      </c>
      <c r="BY335" s="288">
        <f>IF($Q335="n/a",(IF('Workforce hours'!Y$30=0,0,(AW335/'Workforce hours'!Y$30))),(IF(VLOOKUP($Q335,'Workforce hours'!$C$8:$AD$30,BY$7,FALSE)=0,0,(AW335/(VLOOKUP($Q335,'Workforce hours'!$C$8:$AD$30,BY$7,FALSE))))))</f>
        <v>0</v>
      </c>
      <c r="BZ335" s="288">
        <f>IF($Q335="n/a",(IF('Workforce hours'!Z$30=0,0,(AX335/'Workforce hours'!Z$30))),(IF(VLOOKUP($Q335,'Workforce hours'!$C$8:$AD$30,BZ$7,FALSE)=0,0,(AX335/(VLOOKUP($Q335,'Workforce hours'!$C$8:$AD$30,BZ$7,FALSE))))))</f>
        <v>0</v>
      </c>
      <c r="CA335" s="288">
        <f>IF($Q335="n/a",(IF('Workforce hours'!AA$30=0,0,(AY335/'Workforce hours'!AA$30))),(IF(VLOOKUP($Q335,'Workforce hours'!$C$8:$AD$30,CA$7,FALSE)=0,0,(AY335/(VLOOKUP($Q335,'Workforce hours'!$C$8:$AD$30,CA$7,FALSE))))))</f>
        <v>0</v>
      </c>
      <c r="CB335" s="288">
        <f>IF($Q335="n/a",(IF('Workforce hours'!AB$30=0,0,(AZ335/'Workforce hours'!AB$30))),(IF(VLOOKUP($Q335,'Workforce hours'!$C$8:$AD$30,CB$7,FALSE)=0,0,(AZ335/(VLOOKUP($Q335,'Workforce hours'!$C$8:$AD$30,CB$7,FALSE))))))</f>
        <v>0</v>
      </c>
      <c r="CC335" s="288">
        <f>IF($Q335="n/a",(IF('Workforce hours'!AC$30=0,0,(BA335/'Workforce hours'!AC$30))),(IF(VLOOKUP($Q335,'Workforce hours'!$C$8:$AD$30,CC$7,FALSE)=0,0,(BA335/(VLOOKUP($Q335,'Workforce hours'!$C$8:$AD$30,CC$7,FALSE))))))</f>
        <v>0</v>
      </c>
      <c r="CD335" s="288">
        <f>IF($Q335="n/a",(IF('Workforce hours'!AD$30=0,0,(BB335/'Workforce hours'!AD$30))),(IF(VLOOKUP($Q335,'Workforce hours'!$C$8:$AD$30,CD$7,FALSE)=0,0,(BB335/(VLOOKUP($Q335,'Workforce hours'!$C$8:$AD$30,CD$7,FALSE))))))</f>
        <v>0</v>
      </c>
      <c r="CE335" s="289">
        <f t="shared" si="50"/>
        <v>0</v>
      </c>
      <c r="CF335" s="290">
        <f>BD335*'Workforce costs'!B$9*(1+'Workforce costs'!B$10)*(1+'Workforce costs'!B$11)</f>
        <v>0</v>
      </c>
      <c r="CG335" s="290">
        <f>BE335*'Workforce costs'!C$9*(1+'Workforce costs'!C$10)*(1+'Workforce costs'!C$11)</f>
        <v>0</v>
      </c>
      <c r="CH335" s="290">
        <f>BF335*'Workforce costs'!D$9*(1+'Workforce costs'!D$10)*(1+'Workforce costs'!D$11)</f>
        <v>0</v>
      </c>
      <c r="CI335" s="290">
        <f>BG335*'Workforce costs'!E$9*(1+'Workforce costs'!E$10)*(1+'Workforce costs'!E$11)</f>
        <v>0</v>
      </c>
      <c r="CJ335" s="290">
        <f>BH335*'Workforce costs'!F$9*(1+'Workforce costs'!F$10)*(1+'Workforce costs'!F$11)</f>
        <v>0</v>
      </c>
      <c r="CK335" s="290">
        <f>BI335*'Workforce costs'!G$9*(1+'Workforce costs'!G$10)*(1+'Workforce costs'!G$11)</f>
        <v>0</v>
      </c>
      <c r="CL335" s="290">
        <f>BJ335*'Workforce costs'!H$9*(1+'Workforce costs'!H$10)*(1+'Workforce costs'!H$11)</f>
        <v>0</v>
      </c>
      <c r="CM335" s="290">
        <f>BK335*'Workforce costs'!I$9*(1+'Workforce costs'!I$10)*(1+'Workforce costs'!I$11)</f>
        <v>0</v>
      </c>
      <c r="CN335" s="290">
        <f>BL335*'Workforce costs'!J$9*(1+'Workforce costs'!J$10)*(1+'Workforce costs'!J$11)</f>
        <v>0</v>
      </c>
      <c r="CO335" s="290">
        <f>BM335*'Workforce costs'!K$9*(1+'Workforce costs'!K$10)*(1+'Workforce costs'!K$11)</f>
        <v>0</v>
      </c>
      <c r="CP335" s="290">
        <f>BN335*'Workforce costs'!L$9*(1+'Workforce costs'!L$10)*(1+'Workforce costs'!L$11)</f>
        <v>0</v>
      </c>
      <c r="CQ335" s="290">
        <f>BO335*'Workforce costs'!M$9*(1+'Workforce costs'!M$10)*(1+'Workforce costs'!M$11)</f>
        <v>0</v>
      </c>
      <c r="CR335" s="290">
        <f>BP335*'Workforce costs'!N$9*(1+'Workforce costs'!N$10)*(1+'Workforce costs'!N$11)</f>
        <v>0</v>
      </c>
      <c r="CS335" s="290">
        <f>BQ335*'Workforce costs'!O$9*(1+'Workforce costs'!O$10)*(1+'Workforce costs'!O$11)</f>
        <v>0</v>
      </c>
      <c r="CT335" s="290">
        <f>BR335*'Workforce costs'!P$9*(1+'Workforce costs'!P$10)*(1+'Workforce costs'!P$11)</f>
        <v>0</v>
      </c>
      <c r="CU335" s="290">
        <f>BS335*'Workforce costs'!Q$9*(1+'Workforce costs'!Q$10)*(1+'Workforce costs'!Q$11)</f>
        <v>0</v>
      </c>
      <c r="CV335" s="290">
        <f>BT335*'Workforce costs'!R$9*(1+'Workforce costs'!R$10)*(1+'Workforce costs'!R$11)</f>
        <v>0</v>
      </c>
      <c r="CW335" s="290">
        <f>BU335*'Workforce costs'!S$9*(1+'Workforce costs'!S$10)*(1+'Workforce costs'!S$11)</f>
        <v>0</v>
      </c>
      <c r="CX335" s="290">
        <f>BV335*'Workforce costs'!T$9*(1+'Workforce costs'!T$10)*(1+'Workforce costs'!T$11)</f>
        <v>0</v>
      </c>
      <c r="CY335" s="290">
        <f>BW335*'Workforce costs'!U$9*(1+'Workforce costs'!U$10)*(1+'Workforce costs'!U$11)</f>
        <v>0</v>
      </c>
      <c r="CZ335" s="290">
        <f>BX335*'Workforce costs'!V$9*(1+'Workforce costs'!V$10)*(1+'Workforce costs'!V$11)</f>
        <v>0</v>
      </c>
      <c r="DA335" s="290">
        <f>BY335*'Workforce costs'!W$9*(1+'Workforce costs'!W$10)*(1+'Workforce costs'!W$11)</f>
        <v>0</v>
      </c>
      <c r="DB335" s="290">
        <f>BZ335*'Workforce costs'!X$9*(1+'Workforce costs'!X$10)*(1+'Workforce costs'!X$11)</f>
        <v>0</v>
      </c>
      <c r="DC335" s="290">
        <f>CA335*'Workforce costs'!Y$9*(1+'Workforce costs'!Y$10)*(1+'Workforce costs'!Y$11)</f>
        <v>0</v>
      </c>
      <c r="DD335" s="290">
        <f>CB335*'Workforce costs'!Z$9*(1+'Workforce costs'!Z$10)*(1+'Workforce costs'!Z$11)</f>
        <v>0</v>
      </c>
      <c r="DE335" s="290">
        <f>CC335*'Workforce costs'!AA$9*(1+'Workforce costs'!AA$10)*(1+'Workforce costs'!AA$11)</f>
        <v>0</v>
      </c>
      <c r="DF335" s="290">
        <f>CD335*'Workforce costs'!AB$9*(1+'Workforce costs'!AB$10)*(1+'Workforce costs'!AB$11)</f>
        <v>0</v>
      </c>
    </row>
    <row r="336" spans="1:110" x14ac:dyDescent="0.3">
      <c r="A336" s="2" t="str">
        <f>Outputs!$A$4</f>
        <v>Australia</v>
      </c>
      <c r="B336" s="2" t="str">
        <f t="shared" si="43"/>
        <v>Australia 65+</v>
      </c>
      <c r="C336" s="30">
        <f>VLOOKUP($B336,Populations!$D$15:$H$1920,3,FALSE)</f>
        <v>4559374</v>
      </c>
      <c r="D336" s="255">
        <f>IF(OR($H336="General pop",$H336="Schools",$H336="Workplace",$H336="Skills Training",$H336="Digital Supports"),1,VLOOKUP($B336,Populations!$D$15:$H$1920,5,FALSE))</f>
        <v>1</v>
      </c>
      <c r="E336" s="88">
        <f>VLOOKUP(I336,Epidemiology!$C$10:$H$47,6,FALSE)</f>
        <v>90</v>
      </c>
      <c r="F336" s="102">
        <f>'Care profiles'!R337</f>
        <v>1</v>
      </c>
      <c r="G336" s="15" t="str">
        <f>'Care profiles'!A337</f>
        <v>65+</v>
      </c>
      <c r="H336" s="15" t="str">
        <f>'Care profiles'!B337</f>
        <v>Attempts</v>
      </c>
      <c r="I336" s="15" t="str">
        <f>'Care profiles'!C337</f>
        <v>Attempts_65+yrs</v>
      </c>
      <c r="J336" s="15" t="str">
        <f>'Care profiles'!D337</f>
        <v>Care profile</v>
      </c>
      <c r="K336" s="15" t="str">
        <f>'Care profiles'!E337</f>
        <v>Assessment and Planning</v>
      </c>
      <c r="L336" s="104">
        <f>'Care profiles'!F337</f>
        <v>0.33</v>
      </c>
      <c r="M336" s="15">
        <f>'Care profiles'!G337</f>
        <v>2</v>
      </c>
      <c r="N336" s="15">
        <f>'Care profiles'!H337</f>
        <v>30</v>
      </c>
      <c r="O336" s="15" t="str">
        <f>'Care profiles'!I337</f>
        <v>min</v>
      </c>
      <c r="P336" s="15" t="str">
        <f>'Care profiles'!J337</f>
        <v>Peer Worker/Vocationally Qualified</v>
      </c>
      <c r="Q336" s="15" t="str">
        <f>'Care profiles'!K337</f>
        <v>n/a</v>
      </c>
      <c r="R336" s="15" t="str">
        <f>'Care profiles'!M337</f>
        <v>Y</v>
      </c>
      <c r="S336" s="15" t="str">
        <f>'Care profiles'!O337</f>
        <v>N</v>
      </c>
      <c r="T336" s="15" t="str">
        <f>'Care profiles'!Q337</f>
        <v>N</v>
      </c>
      <c r="U336" s="30">
        <f t="shared" si="44"/>
        <v>4103.4366</v>
      </c>
      <c r="V336" s="30">
        <f t="shared" si="45"/>
        <v>1354.134078</v>
      </c>
      <c r="W336" s="30">
        <f>IF(M336="n/a",0,IF(O336="days",V336*M336*(1+(VLOOKUP(K336,'Bed parameters'!$A$9:$G$12,7,FALSE))),V336*M336))</f>
        <v>2708.2681560000001</v>
      </c>
      <c r="X336" s="30">
        <f t="shared" si="46"/>
        <v>1354.134078</v>
      </c>
      <c r="Y336" s="30">
        <f t="shared" si="47"/>
        <v>0</v>
      </c>
      <c r="Z336" s="113">
        <f>_xlfn.IFNA(Y336/((VLOOKUP(K336,'Bed parameters'!$A$9:$G$12,3,FALSE))*(VLOOKUP(K336,'Bed parameters'!$A$9:$G$12,5,FALSE))),0)</f>
        <v>0</v>
      </c>
      <c r="AA336" s="30">
        <f t="shared" si="48"/>
        <v>1354.134078</v>
      </c>
      <c r="AB336" s="30">
        <f>_xlfn.IFNA(IF($O336="days",$Y336*(VLOOKUP($K336,'Bed parameters'!$A$9:$I$12,9,FALSE))*$F336*(VLOOKUP($Q336,'Workforce distribution'!$C$8:$AD$30,AB$7,FALSE)),IF($Q336="n/a",(IF($P336=AB$6,$X336*$F336,0)),$X336*$F336*(VLOOKUP($Q336,'Workforce distribution'!$C$8:$AD$30,AB$7,FALSE)))),0)</f>
        <v>0</v>
      </c>
      <c r="AC336" s="30">
        <f>_xlfn.IFNA(IF($O336="days",$Y336*(VLOOKUP($K336,'Bed parameters'!$A$9:$I$12,9,FALSE))*$F336*(VLOOKUP($Q336,'Workforce distribution'!$C$8:$AD$30,AC$7,FALSE)),IF($Q336="n/a",(IF($P336=AC$6,$X336*$F336,0)),$X336*$F336*(VLOOKUP($Q336,'Workforce distribution'!$C$8:$AD$30,AC$7,FALSE)))),0)</f>
        <v>0</v>
      </c>
      <c r="AD336" s="30">
        <f>_xlfn.IFNA(IF($O336="days",$Y336*(VLOOKUP($K336,'Bed parameters'!$A$9:$I$12,9,FALSE))*$F336*(VLOOKUP($Q336,'Workforce distribution'!$C$8:$AD$30,AD$7,FALSE)),IF($Q336="n/a",(IF($P336=AD$6,$X336*$F336,0)),$X336*$F336*(VLOOKUP($Q336,'Workforce distribution'!$C$8:$AD$30,AD$7,FALSE)))),0)</f>
        <v>0</v>
      </c>
      <c r="AE336" s="30">
        <f>_xlfn.IFNA(IF($O336="days",$Y336*(VLOOKUP($K336,'Bed parameters'!$A$9:$I$12,9,FALSE))*$F336*(VLOOKUP($Q336,'Workforce distribution'!$C$8:$AD$30,AE$7,FALSE)),IF($Q336="n/a",(IF($P336=AE$6,$X336*$F336,0)),$X336*$F336*(VLOOKUP($Q336,'Workforce distribution'!$C$8:$AD$30,AE$7,FALSE)))),0)</f>
        <v>0</v>
      </c>
      <c r="AF336" s="30">
        <f>_xlfn.IFNA(IF($O336="days",$Y336*(VLOOKUP($K336,'Bed parameters'!$A$9:$I$12,9,FALSE))*$F336*(VLOOKUP($Q336,'Workforce distribution'!$C$8:$AD$30,AF$7,FALSE)),IF($Q336="n/a",(IF($P336=AF$6,$X336*$F336,0)),$X336*$F336*(VLOOKUP($Q336,'Workforce distribution'!$C$8:$AD$30,AF$7,FALSE)))),0)</f>
        <v>0</v>
      </c>
      <c r="AG336" s="30">
        <f>_xlfn.IFNA(IF($O336="days",$Y336*(VLOOKUP($K336,'Bed parameters'!$A$9:$I$12,9,FALSE))*$F336*(VLOOKUP($Q336,'Workforce distribution'!$C$8:$AD$30,AG$7,FALSE)),IF($Q336="n/a",(IF($P336=AG$6,$X336*$F336,0)),$X336*$F336*(VLOOKUP($Q336,'Workforce distribution'!$C$8:$AD$30,AG$7,FALSE)))),0)</f>
        <v>0</v>
      </c>
      <c r="AH336" s="30">
        <f>_xlfn.IFNA(IF($O336="days",$Y336*(VLOOKUP($K336,'Bed parameters'!$A$9:$I$12,9,FALSE))*$F336*(VLOOKUP($Q336,'Workforce distribution'!$C$8:$AD$30,AH$7,FALSE)),IF($Q336="n/a",(IF($P336=AH$6,$X336*$F336,0)),$X336*$F336*(VLOOKUP($Q336,'Workforce distribution'!$C$8:$AD$30,AH$7,FALSE)))),0)</f>
        <v>0</v>
      </c>
      <c r="AI336" s="30">
        <f>_xlfn.IFNA(IF($O336="days",$Y336*(VLOOKUP($K336,'Bed parameters'!$A$9:$I$12,9,FALSE))*$F336*(VLOOKUP($Q336,'Workforce distribution'!$C$8:$AD$30,AI$7,FALSE)),IF($Q336="n/a",(IF($P336=AI$6,$X336*$F336,0)),$X336*$F336*(VLOOKUP($Q336,'Workforce distribution'!$C$8:$AD$30,AI$7,FALSE)))),0)</f>
        <v>0</v>
      </c>
      <c r="AJ336" s="30">
        <f>_xlfn.IFNA(IF($O336="days",$Y336*(VLOOKUP($K336,'Bed parameters'!$A$9:$I$12,9,FALSE))*$F336*(VLOOKUP($Q336,'Workforce distribution'!$C$8:$AD$30,AJ$7,FALSE)),IF($Q336="n/a",(IF($P336=AJ$6,$X336*$F336,0)),$X336*$F336*(VLOOKUP($Q336,'Workforce distribution'!$C$8:$AD$30,AJ$7,FALSE)))),0)</f>
        <v>0</v>
      </c>
      <c r="AK336" s="30">
        <f>_xlfn.IFNA(IF($O336="days",$Y336*(VLOOKUP($K336,'Bed parameters'!$A$9:$I$12,9,FALSE))*$F336*(VLOOKUP($Q336,'Workforce distribution'!$C$8:$AD$30,AK$7,FALSE)),IF($Q336="n/a",(IF($P336=AK$6,$X336*$F336,0)),$X336*$F336*(VLOOKUP($Q336,'Workforce distribution'!$C$8:$AD$30,AK$7,FALSE)))),0)</f>
        <v>0</v>
      </c>
      <c r="AL336" s="30">
        <f>_xlfn.IFNA(IF($O336="days",$Y336*(VLOOKUP($K336,'Bed parameters'!$A$9:$I$12,9,FALSE))*$F336*(VLOOKUP($Q336,'Workforce distribution'!$C$8:$AD$30,AL$7,FALSE)),IF($Q336="n/a",(IF($P336=AL$6,$X336*$F336,0)),$X336*$F336*(VLOOKUP($Q336,'Workforce distribution'!$C$8:$AD$30,AL$7,FALSE)))),0)</f>
        <v>0</v>
      </c>
      <c r="AM336" s="30">
        <f>_xlfn.IFNA(IF($O336="days",$Y336*(VLOOKUP($K336,'Bed parameters'!$A$9:$I$12,9,FALSE))*$F336*(VLOOKUP($Q336,'Workforce distribution'!$C$8:$AD$30,AM$7,FALSE)),IF($Q336="n/a",(IF($P336=AM$6,$X336*$F336,0)),$X336*$F336*(VLOOKUP($Q336,'Workforce distribution'!$C$8:$AD$30,AM$7,FALSE)))),0)</f>
        <v>0</v>
      </c>
      <c r="AN336" s="30">
        <f>_xlfn.IFNA(IF($O336="days",$Y336*(VLOOKUP($K336,'Bed parameters'!$A$9:$I$12,9,FALSE))*$F336*(VLOOKUP($Q336,'Workforce distribution'!$C$8:$AD$30,AN$7,FALSE)),IF($Q336="n/a",(IF($P336=AN$6,$X336*$F336,0)),$X336*$F336*(VLOOKUP($Q336,'Workforce distribution'!$C$8:$AD$30,AN$7,FALSE)))),0)</f>
        <v>0</v>
      </c>
      <c r="AO336" s="30">
        <f>_xlfn.IFNA(IF($O336="days",$Y336*(VLOOKUP($K336,'Bed parameters'!$A$9:$I$12,9,FALSE))*$F336*(VLOOKUP($Q336,'Workforce distribution'!$C$8:$AD$30,AO$7,FALSE)),IF($Q336="n/a",(IF($P336=AO$6,$X336*$F336,0)),$X336*$F336*(VLOOKUP($Q336,'Workforce distribution'!$C$8:$AD$30,AO$7,FALSE)))),0)</f>
        <v>0</v>
      </c>
      <c r="AP336" s="30">
        <f>_xlfn.IFNA(IF($O336="days",$Y336*(VLOOKUP($K336,'Bed parameters'!$A$9:$I$12,9,FALSE))*$F336*(VLOOKUP($Q336,'Workforce distribution'!$C$8:$AD$30,AP$7,FALSE)),IF($Q336="n/a",(IF($P336=AP$6,$X336*$F336,0)),$X336*$F336*(VLOOKUP($Q336,'Workforce distribution'!$C$8:$AD$30,AP$7,FALSE)))),0)</f>
        <v>0</v>
      </c>
      <c r="AQ336" s="30">
        <f>_xlfn.IFNA(IF($O336="days",$Y336*(VLOOKUP($K336,'Bed parameters'!$A$9:$I$12,9,FALSE))*$F336*(VLOOKUP($Q336,'Workforce distribution'!$C$8:$AD$30,AQ$7,FALSE)),IF($Q336="n/a",(IF($P336=AQ$6,$X336*$F336,0)),$X336*$F336*(VLOOKUP($Q336,'Workforce distribution'!$C$8:$AD$30,AQ$7,FALSE)))),0)</f>
        <v>0</v>
      </c>
      <c r="AR336" s="30">
        <f>_xlfn.IFNA(IF($O336="days",$Y336*(VLOOKUP($K336,'Bed parameters'!$A$9:$I$12,9,FALSE))*$F336*(VLOOKUP($Q336,'Workforce distribution'!$C$8:$AD$30,AR$7,FALSE)),IF($Q336="n/a",(IF($P336=AR$6,$X336*$F336,0)),$X336*$F336*(VLOOKUP($Q336,'Workforce distribution'!$C$8:$AD$30,AR$7,FALSE)))),0)</f>
        <v>0</v>
      </c>
      <c r="AS336" s="30">
        <f>_xlfn.IFNA(IF($O336="days",$Y336*(VLOOKUP($K336,'Bed parameters'!$A$9:$I$12,9,FALSE))*$F336*(VLOOKUP($Q336,'Workforce distribution'!$C$8:$AD$30,AS$7,FALSE)),IF($Q336="n/a",(IF($P336=AS$6,$X336*$F336,0)),$X336*$F336*(VLOOKUP($Q336,'Workforce distribution'!$C$8:$AD$30,AS$7,FALSE)))),0)</f>
        <v>0</v>
      </c>
      <c r="AT336" s="30">
        <f>_xlfn.IFNA(IF($O336="days",$Y336*(VLOOKUP($K336,'Bed parameters'!$A$9:$I$12,9,FALSE))*$F336*(VLOOKUP($Q336,'Workforce distribution'!$C$8:$AD$30,AT$7,FALSE)),IF($Q336="n/a",(IF($P336=AT$6,$X336*$F336,0)),$X336*$F336*(VLOOKUP($Q336,'Workforce distribution'!$C$8:$AD$30,AT$7,FALSE)))),0)</f>
        <v>0</v>
      </c>
      <c r="AU336" s="30">
        <f>_xlfn.IFNA(IF($O336="days",$Y336*(VLOOKUP($K336,'Bed parameters'!$A$9:$I$12,9,FALSE))*$F336*(VLOOKUP($Q336,'Workforce distribution'!$C$8:$AD$30,AU$7,FALSE)),IF($Q336="n/a",(IF($P336=AU$6,$X336*$F336,0)),$X336*$F336*(VLOOKUP($Q336,'Workforce distribution'!$C$8:$AD$30,AU$7,FALSE)))),0)</f>
        <v>0</v>
      </c>
      <c r="AV336" s="30">
        <f>_xlfn.IFNA(IF($O336="days",$Y336*(VLOOKUP($K336,'Bed parameters'!$A$9:$I$12,9,FALSE))*$F336*(VLOOKUP($Q336,'Workforce distribution'!$C$8:$AD$30,AV$7,FALSE)),IF($Q336="n/a",(IF($P336=AV$6,$X336*$F336,0)),$X336*$F336*(VLOOKUP($Q336,'Workforce distribution'!$C$8:$AD$30,AV$7,FALSE)))),0)</f>
        <v>0</v>
      </c>
      <c r="AW336" s="30">
        <f>_xlfn.IFNA(IF($O336="days",$Y336*(VLOOKUP($K336,'Bed parameters'!$A$9:$I$12,9,FALSE))*$F336*(VLOOKUP($Q336,'Workforce distribution'!$C$8:$AD$30,AW$7,FALSE)),IF($Q336="n/a",(IF($P336=AW$6,$X336*$F336,0)),$X336*$F336*(VLOOKUP($Q336,'Workforce distribution'!$C$8:$AD$30,AW$7,FALSE)))),0)</f>
        <v>0</v>
      </c>
      <c r="AX336" s="30">
        <f>_xlfn.IFNA(IF($O336="days",$Y336*(VLOOKUP($K336,'Bed parameters'!$A$9:$I$12,9,FALSE))*$F336*(VLOOKUP($Q336,'Workforce distribution'!$C$8:$AD$30,AX$7,FALSE)),IF($Q336="n/a",(IF($P336=AX$6,$X336*$F336,0)),$X336*$F336*(VLOOKUP($Q336,'Workforce distribution'!$C$8:$AD$30,AX$7,FALSE)))),0)</f>
        <v>0</v>
      </c>
      <c r="AY336" s="30">
        <f>_xlfn.IFNA(IF($O336="days",$Y336*(VLOOKUP($K336,'Bed parameters'!$A$9:$I$12,9,FALSE))*$F336*(VLOOKUP($Q336,'Workforce distribution'!$C$8:$AD$30,AY$7,FALSE)),IF($Q336="n/a",(IF($P336=AY$6,$X336*$F336,0)),$X336*$F336*(VLOOKUP($Q336,'Workforce distribution'!$C$8:$AD$30,AY$7,FALSE)))),0)</f>
        <v>0</v>
      </c>
      <c r="AZ336" s="30">
        <f>_xlfn.IFNA(IF($O336="days",$Y336*(VLOOKUP($K336,'Bed parameters'!$A$9:$I$12,9,FALSE))*$F336*(VLOOKUP($Q336,'Workforce distribution'!$C$8:$AD$30,AZ$7,FALSE)),IF($Q336="n/a",(IF($P336=AZ$6,$X336*$F336,0)),$X336*$F336*(VLOOKUP($Q336,'Workforce distribution'!$C$8:$AD$30,AZ$7,FALSE)))),0)</f>
        <v>1354.134078</v>
      </c>
      <c r="BA336" s="30">
        <f>_xlfn.IFNA(IF($O336="days",$Y336*(VLOOKUP($K336,'Bed parameters'!$A$9:$I$12,9,FALSE))*$F336*(VLOOKUP($Q336,'Workforce distribution'!$C$8:$AD$30,BA$7,FALSE)),IF($Q336="n/a",(IF($P336=BA$6,$X336*$F336,0)),$X336*$F336*(VLOOKUP($Q336,'Workforce distribution'!$C$8:$AD$30,BA$7,FALSE)))),0)</f>
        <v>0</v>
      </c>
      <c r="BB336" s="30">
        <f>_xlfn.IFNA(IF($O336="days",$Y336*(VLOOKUP($K336,'Bed parameters'!$A$9:$I$12,9,FALSE))*$F336*(VLOOKUP($Q336,'Workforce distribution'!$C$8:$AD$30,BB$7,FALSE)),IF($Q336="n/a",(IF($P336=BB$6,$X336*$F336,0)),$X336*$F336*(VLOOKUP($Q336,'Workforce distribution'!$C$8:$AD$30,BB$7,FALSE)))),0)</f>
        <v>0</v>
      </c>
      <c r="BC336" s="149">
        <f t="shared" si="49"/>
        <v>1.1782615714886846</v>
      </c>
      <c r="BD336" s="288">
        <f>IF($Q336="n/a",(IF('Workforce hours'!D$30=0,0,(AB336/'Workforce hours'!D$30))),(IF(VLOOKUP($Q336,'Workforce hours'!$C$8:$AD$30,BD$7,FALSE)=0,0,(AB336/(VLOOKUP($Q336,'Workforce hours'!$C$8:$AD$30,BD$7,FALSE))))))</f>
        <v>0</v>
      </c>
      <c r="BE336" s="288">
        <f>IF($Q336="n/a",(IF('Workforce hours'!E$30=0,0,(AC336/'Workforce hours'!E$30))),(IF(VLOOKUP($Q336,'Workforce hours'!$C$8:$AD$30,BE$7,FALSE)=0,0,(AC336/(VLOOKUP($Q336,'Workforce hours'!$C$8:$AD$30,BE$7,FALSE))))))</f>
        <v>0</v>
      </c>
      <c r="BF336" s="288">
        <f>IF($Q336="n/a",(IF('Workforce hours'!F$30=0,0,(AD336/'Workforce hours'!F$30))),(IF(VLOOKUP($Q336,'Workforce hours'!$C$8:$AD$30,BF$7,FALSE)=0,0,(AD336/(VLOOKUP($Q336,'Workforce hours'!$C$8:$AD$30,BF$7,FALSE))))))</f>
        <v>0</v>
      </c>
      <c r="BG336" s="288">
        <f>IF($Q336="n/a",(IF('Workforce hours'!G$30=0,0,(AE336/'Workforce hours'!G$30))),(IF(VLOOKUP($Q336,'Workforce hours'!$C$8:$AD$30,BG$7,FALSE)=0,0,(AE336/(VLOOKUP($Q336,'Workforce hours'!$C$8:$AD$30,BG$7,FALSE))))))</f>
        <v>0</v>
      </c>
      <c r="BH336" s="288">
        <f>IF($Q336="n/a",(IF('Workforce hours'!H$30=0,0,(AF336/'Workforce hours'!H$30))),(IF(VLOOKUP($Q336,'Workforce hours'!$C$8:$AD$30,BH$7,FALSE)=0,0,(AF336/(VLOOKUP($Q336,'Workforce hours'!$C$8:$AD$30,BH$7,FALSE))))))</f>
        <v>0</v>
      </c>
      <c r="BI336" s="288">
        <f>IF($Q336="n/a",(IF('Workforce hours'!I$30=0,0,(AG336/'Workforce hours'!I$30))),(IF(VLOOKUP($Q336,'Workforce hours'!$C$8:$AD$30,BI$7,FALSE)=0,0,(AG336/(VLOOKUP($Q336,'Workforce hours'!$C$8:$AD$30,BI$7,FALSE))))))</f>
        <v>0</v>
      </c>
      <c r="BJ336" s="288">
        <f>IF($Q336="n/a",(IF('Workforce hours'!J$30=0,0,(AH336/'Workforce hours'!J$30))),(IF(VLOOKUP($Q336,'Workforce hours'!$C$8:$AD$30,BJ$7,FALSE)=0,0,(AH336/(VLOOKUP($Q336,'Workforce hours'!$C$8:$AD$30,BJ$7,FALSE))))))</f>
        <v>0</v>
      </c>
      <c r="BK336" s="288">
        <f>IF($Q336="n/a",(IF('Workforce hours'!K$30=0,0,(AI336/'Workforce hours'!K$30))),(IF(VLOOKUP($Q336,'Workforce hours'!$C$8:$AD$30,BK$7,FALSE)=0,0,(AI336/(VLOOKUP($Q336,'Workforce hours'!$C$8:$AD$30,BK$7,FALSE))))))</f>
        <v>0</v>
      </c>
      <c r="BL336" s="288">
        <f>IF($Q336="n/a",(IF('Workforce hours'!L$30=0,0,(AJ336/'Workforce hours'!L$30))),(IF(VLOOKUP($Q336,'Workforce hours'!$C$8:$AD$30,BL$7,FALSE)=0,0,(AJ336/(VLOOKUP($Q336,'Workforce hours'!$C$8:$AD$30,BL$7,FALSE))))))</f>
        <v>0</v>
      </c>
      <c r="BM336" s="288">
        <f>IF($Q336="n/a",(IF('Workforce hours'!M$30=0,0,(AK336/'Workforce hours'!M$30))),(IF(VLOOKUP($Q336,'Workforce hours'!$C$8:$AD$30,BM$7,FALSE)=0,0,(AK336/(VLOOKUP($Q336,'Workforce hours'!$C$8:$AD$30,BM$7,FALSE))))))</f>
        <v>0</v>
      </c>
      <c r="BN336" s="288">
        <f>IF($Q336="n/a",(IF('Workforce hours'!N$30=0,0,(AL336/'Workforce hours'!N$30))),(IF(VLOOKUP($Q336,'Workforce hours'!$C$8:$AD$30,BN$7,FALSE)=0,0,(AL336/(VLOOKUP($Q336,'Workforce hours'!$C$8:$AD$30,BN$7,FALSE))))))</f>
        <v>0</v>
      </c>
      <c r="BO336" s="288">
        <f>IF($Q336="n/a",(IF('Workforce hours'!O$30=0,0,(AM336/'Workforce hours'!O$30))),(IF(VLOOKUP($Q336,'Workforce hours'!$C$8:$AD$30,BO$7,FALSE)=0,0,(AM336/(VLOOKUP($Q336,'Workforce hours'!$C$8:$AD$30,BO$7,FALSE))))))</f>
        <v>0</v>
      </c>
      <c r="BP336" s="288">
        <f>IF($Q336="n/a",(IF('Workforce hours'!P$30=0,0,(AN336/'Workforce hours'!P$30))),(IF(VLOOKUP($Q336,'Workforce hours'!$C$8:$AD$30,BP$7,FALSE)=0,0,(AN336/(VLOOKUP($Q336,'Workforce hours'!$C$8:$AD$30,BP$7,FALSE))))))</f>
        <v>0</v>
      </c>
      <c r="BQ336" s="288">
        <f>IF($Q336="n/a",(IF('Workforce hours'!Q$30=0,0,(AO336/'Workforce hours'!Q$30))),(IF(VLOOKUP($Q336,'Workforce hours'!$C$8:$AD$30,BQ$7,FALSE)=0,0,(AO336/(VLOOKUP($Q336,'Workforce hours'!$C$8:$AD$30,BQ$7,FALSE))))))</f>
        <v>0</v>
      </c>
      <c r="BR336" s="288">
        <f>IF($Q336="n/a",(IF('Workforce hours'!R$30=0,0,(AP336/'Workforce hours'!R$30))),(IF(VLOOKUP($Q336,'Workforce hours'!$C$8:$AD$30,BR$7,FALSE)=0,0,(AP336/(VLOOKUP($Q336,'Workforce hours'!$C$8:$AD$30,BR$7,FALSE))))))</f>
        <v>0</v>
      </c>
      <c r="BS336" s="288">
        <f>IF($Q336="n/a",(IF('Workforce hours'!S$30=0,0,(AQ336/'Workforce hours'!S$30))),(IF(VLOOKUP($Q336,'Workforce hours'!$C$8:$AD$30,BS$7,FALSE)=0,0,(AQ336/(VLOOKUP($Q336,'Workforce hours'!$C$8:$AD$30,BS$7,FALSE))))))</f>
        <v>0</v>
      </c>
      <c r="BT336" s="288">
        <f>IF($Q336="n/a",(IF('Workforce hours'!T$30=0,0,(AR336/'Workforce hours'!T$30))),(IF(VLOOKUP($Q336,'Workforce hours'!$C$8:$AD$30,BT$7,FALSE)=0,0,(AR336/(VLOOKUP($Q336,'Workforce hours'!$C$8:$AD$30,BT$7,FALSE))))))</f>
        <v>0</v>
      </c>
      <c r="BU336" s="288">
        <f>IF($Q336="n/a",(IF('Workforce hours'!U$30=0,0,(AS336/'Workforce hours'!U$30))),(IF(VLOOKUP($Q336,'Workforce hours'!$C$8:$AD$30,BU$7,FALSE)=0,0,(AS336/(VLOOKUP($Q336,'Workforce hours'!$C$8:$AD$30,BU$7,FALSE))))))</f>
        <v>0</v>
      </c>
      <c r="BV336" s="288">
        <f>IF($Q336="n/a",(IF('Workforce hours'!V$30=0,0,(AT336/'Workforce hours'!V$30))),(IF(VLOOKUP($Q336,'Workforce hours'!$C$8:$AD$30,BV$7,FALSE)=0,0,(AT336/(VLOOKUP($Q336,'Workforce hours'!$C$8:$AD$30,BV$7,FALSE))))))</f>
        <v>0</v>
      </c>
      <c r="BW336" s="288">
        <f>IF($Q336="n/a",(IF('Workforce hours'!W$30=0,0,(AU336/'Workforce hours'!W$30))),(IF(VLOOKUP($Q336,'Workforce hours'!$C$8:$AD$30,BW$7,FALSE)=0,0,(AU336/(VLOOKUP($Q336,'Workforce hours'!$C$8:$AD$30,BW$7,FALSE))))))</f>
        <v>0</v>
      </c>
      <c r="BX336" s="288">
        <f>IF($Q336="n/a",(IF('Workforce hours'!X$30=0,0,(AV336/'Workforce hours'!X$30))),(IF(VLOOKUP($Q336,'Workforce hours'!$C$8:$AD$30,BX$7,FALSE)=0,0,(AV336/(VLOOKUP($Q336,'Workforce hours'!$C$8:$AD$30,BX$7,FALSE))))))</f>
        <v>0</v>
      </c>
      <c r="BY336" s="288">
        <f>IF($Q336="n/a",(IF('Workforce hours'!Y$30=0,0,(AW336/'Workforce hours'!Y$30))),(IF(VLOOKUP($Q336,'Workforce hours'!$C$8:$AD$30,BY$7,FALSE)=0,0,(AW336/(VLOOKUP($Q336,'Workforce hours'!$C$8:$AD$30,BY$7,FALSE))))))</f>
        <v>0</v>
      </c>
      <c r="BZ336" s="288">
        <f>IF($Q336="n/a",(IF('Workforce hours'!Z$30=0,0,(AX336/'Workforce hours'!Z$30))),(IF(VLOOKUP($Q336,'Workforce hours'!$C$8:$AD$30,BZ$7,FALSE)=0,0,(AX336/(VLOOKUP($Q336,'Workforce hours'!$C$8:$AD$30,BZ$7,FALSE))))))</f>
        <v>0</v>
      </c>
      <c r="CA336" s="288">
        <f>IF($Q336="n/a",(IF('Workforce hours'!AA$30=0,0,(AY336/'Workforce hours'!AA$30))),(IF(VLOOKUP($Q336,'Workforce hours'!$C$8:$AD$30,CA$7,FALSE)=0,0,(AY336/(VLOOKUP($Q336,'Workforce hours'!$C$8:$AD$30,CA$7,FALSE))))))</f>
        <v>0</v>
      </c>
      <c r="CB336" s="288">
        <f>IF($Q336="n/a",(IF('Workforce hours'!AB$30=0,0,(AZ336/'Workforce hours'!AB$30))),(IF(VLOOKUP($Q336,'Workforce hours'!$C$8:$AD$30,CB$7,FALSE)=0,0,(AZ336/(VLOOKUP($Q336,'Workforce hours'!$C$8:$AD$30,CB$7,FALSE))))))</f>
        <v>1.1782615714886846</v>
      </c>
      <c r="CC336" s="288">
        <f>IF($Q336="n/a",(IF('Workforce hours'!AC$30=0,0,(BA336/'Workforce hours'!AC$30))),(IF(VLOOKUP($Q336,'Workforce hours'!$C$8:$AD$30,CC$7,FALSE)=0,0,(BA336/(VLOOKUP($Q336,'Workforce hours'!$C$8:$AD$30,CC$7,FALSE))))))</f>
        <v>0</v>
      </c>
      <c r="CD336" s="288">
        <f>IF($Q336="n/a",(IF('Workforce hours'!AD$30=0,0,(BB336/'Workforce hours'!AD$30))),(IF(VLOOKUP($Q336,'Workforce hours'!$C$8:$AD$30,CD$7,FALSE)=0,0,(BB336/(VLOOKUP($Q336,'Workforce hours'!$C$8:$AD$30,CD$7,FALSE))))))</f>
        <v>0</v>
      </c>
      <c r="CE336" s="289">
        <f t="shared" si="50"/>
        <v>0</v>
      </c>
      <c r="CF336" s="290">
        <f>BD336*'Workforce costs'!B$9*(1+'Workforce costs'!B$10)*(1+'Workforce costs'!B$11)</f>
        <v>0</v>
      </c>
      <c r="CG336" s="290">
        <f>BE336*'Workforce costs'!C$9*(1+'Workforce costs'!C$10)*(1+'Workforce costs'!C$11)</f>
        <v>0</v>
      </c>
      <c r="CH336" s="290">
        <f>BF336*'Workforce costs'!D$9*(1+'Workforce costs'!D$10)*(1+'Workforce costs'!D$11)</f>
        <v>0</v>
      </c>
      <c r="CI336" s="290">
        <f>BG336*'Workforce costs'!E$9*(1+'Workforce costs'!E$10)*(1+'Workforce costs'!E$11)</f>
        <v>0</v>
      </c>
      <c r="CJ336" s="290">
        <f>BH336*'Workforce costs'!F$9*(1+'Workforce costs'!F$10)*(1+'Workforce costs'!F$11)</f>
        <v>0</v>
      </c>
      <c r="CK336" s="290">
        <f>BI336*'Workforce costs'!G$9*(1+'Workforce costs'!G$10)*(1+'Workforce costs'!G$11)</f>
        <v>0</v>
      </c>
      <c r="CL336" s="290">
        <f>BJ336*'Workforce costs'!H$9*(1+'Workforce costs'!H$10)*(1+'Workforce costs'!H$11)</f>
        <v>0</v>
      </c>
      <c r="CM336" s="290">
        <f>BK336*'Workforce costs'!I$9*(1+'Workforce costs'!I$10)*(1+'Workforce costs'!I$11)</f>
        <v>0</v>
      </c>
      <c r="CN336" s="290">
        <f>BL336*'Workforce costs'!J$9*(1+'Workforce costs'!J$10)*(1+'Workforce costs'!J$11)</f>
        <v>0</v>
      </c>
      <c r="CO336" s="290">
        <f>BM336*'Workforce costs'!K$9*(1+'Workforce costs'!K$10)*(1+'Workforce costs'!K$11)</f>
        <v>0</v>
      </c>
      <c r="CP336" s="290">
        <f>BN336*'Workforce costs'!L$9*(1+'Workforce costs'!L$10)*(1+'Workforce costs'!L$11)</f>
        <v>0</v>
      </c>
      <c r="CQ336" s="290">
        <f>BO336*'Workforce costs'!M$9*(1+'Workforce costs'!M$10)*(1+'Workforce costs'!M$11)</f>
        <v>0</v>
      </c>
      <c r="CR336" s="290">
        <f>BP336*'Workforce costs'!N$9*(1+'Workforce costs'!N$10)*(1+'Workforce costs'!N$11)</f>
        <v>0</v>
      </c>
      <c r="CS336" s="290">
        <f>BQ336*'Workforce costs'!O$9*(1+'Workforce costs'!O$10)*(1+'Workforce costs'!O$11)</f>
        <v>0</v>
      </c>
      <c r="CT336" s="290">
        <f>BR336*'Workforce costs'!P$9*(1+'Workforce costs'!P$10)*(1+'Workforce costs'!P$11)</f>
        <v>0</v>
      </c>
      <c r="CU336" s="290">
        <f>BS336*'Workforce costs'!Q$9*(1+'Workforce costs'!Q$10)*(1+'Workforce costs'!Q$11)</f>
        <v>0</v>
      </c>
      <c r="CV336" s="290">
        <f>BT336*'Workforce costs'!R$9*(1+'Workforce costs'!R$10)*(1+'Workforce costs'!R$11)</f>
        <v>0</v>
      </c>
      <c r="CW336" s="290">
        <f>BU336*'Workforce costs'!S$9*(1+'Workforce costs'!S$10)*(1+'Workforce costs'!S$11)</f>
        <v>0</v>
      </c>
      <c r="CX336" s="290">
        <f>BV336*'Workforce costs'!T$9*(1+'Workforce costs'!T$10)*(1+'Workforce costs'!T$11)</f>
        <v>0</v>
      </c>
      <c r="CY336" s="290">
        <f>BW336*'Workforce costs'!U$9*(1+'Workforce costs'!U$10)*(1+'Workforce costs'!U$11)</f>
        <v>0</v>
      </c>
      <c r="CZ336" s="290">
        <f>BX336*'Workforce costs'!V$9*(1+'Workforce costs'!V$10)*(1+'Workforce costs'!V$11)</f>
        <v>0</v>
      </c>
      <c r="DA336" s="290">
        <f>BY336*'Workforce costs'!W$9*(1+'Workforce costs'!W$10)*(1+'Workforce costs'!W$11)</f>
        <v>0</v>
      </c>
      <c r="DB336" s="290">
        <f>BZ336*'Workforce costs'!X$9*(1+'Workforce costs'!X$10)*(1+'Workforce costs'!X$11)</f>
        <v>0</v>
      </c>
      <c r="DC336" s="290">
        <f>CA336*'Workforce costs'!Y$9*(1+'Workforce costs'!Y$10)*(1+'Workforce costs'!Y$11)</f>
        <v>0</v>
      </c>
      <c r="DD336" s="290">
        <f>CB336*'Workforce costs'!Z$9*(1+'Workforce costs'!Z$10)*(1+'Workforce costs'!Z$11)</f>
        <v>0</v>
      </c>
      <c r="DE336" s="290">
        <f>CC336*'Workforce costs'!AA$9*(1+'Workforce costs'!AA$10)*(1+'Workforce costs'!AA$11)</f>
        <v>0</v>
      </c>
      <c r="DF336" s="290">
        <f>CD336*'Workforce costs'!AB$9*(1+'Workforce costs'!AB$10)*(1+'Workforce costs'!AB$11)</f>
        <v>0</v>
      </c>
    </row>
    <row r="337" spans="1:110" x14ac:dyDescent="0.3">
      <c r="A337" s="2" t="str">
        <f>Outputs!$A$4</f>
        <v>Australia</v>
      </c>
      <c r="B337" s="2" t="str">
        <f t="shared" si="43"/>
        <v>Australia 65+</v>
      </c>
      <c r="C337" s="30">
        <f>VLOOKUP($B337,Populations!$D$15:$H$1920,3,FALSE)</f>
        <v>4559374</v>
      </c>
      <c r="D337" s="255">
        <f>IF(OR($H337="General pop",$H337="Schools",$H337="Workplace",$H337="Skills Training",$H337="Digital Supports"),1,VLOOKUP($B337,Populations!$D$15:$H$1920,5,FALSE))</f>
        <v>1</v>
      </c>
      <c r="E337" s="88">
        <f>VLOOKUP(I337,Epidemiology!$C$10:$H$47,6,FALSE)</f>
        <v>90</v>
      </c>
      <c r="F337" s="102">
        <f>'Care profiles'!R338</f>
        <v>1</v>
      </c>
      <c r="G337" s="15" t="str">
        <f>'Care profiles'!A338</f>
        <v>65+</v>
      </c>
      <c r="H337" s="15" t="str">
        <f>'Care profiles'!B338</f>
        <v>Attempts</v>
      </c>
      <c r="I337" s="15" t="str">
        <f>'Care profiles'!C338</f>
        <v>Attempts_65+yrs</v>
      </c>
      <c r="J337" s="15" t="str">
        <f>'Care profiles'!D338</f>
        <v>Care profile</v>
      </c>
      <c r="K337" s="15" t="str">
        <f>'Care profiles'!E338</f>
        <v>Care Coordination and Liaison</v>
      </c>
      <c r="L337" s="104">
        <f>'Care profiles'!F338</f>
        <v>0.33</v>
      </c>
      <c r="M337" s="15">
        <f>'Care profiles'!G338</f>
        <v>4</v>
      </c>
      <c r="N337" s="15">
        <f>'Care profiles'!H338</f>
        <v>45</v>
      </c>
      <c r="O337" s="15" t="str">
        <f>'Care profiles'!I338</f>
        <v>min</v>
      </c>
      <c r="P337" s="15" t="str">
        <f>'Care profiles'!J338</f>
        <v>Peer Worker/Vocationally Qualified/Tertiary Qualified</v>
      </c>
      <c r="Q337" s="15" t="str">
        <f>'Care profiles'!K338</f>
        <v>n/a</v>
      </c>
      <c r="R337" s="15" t="str">
        <f>'Care profiles'!M338</f>
        <v>Y</v>
      </c>
      <c r="S337" s="15" t="str">
        <f>'Care profiles'!O338</f>
        <v>N</v>
      </c>
      <c r="T337" s="15" t="str">
        <f>'Care profiles'!Q338</f>
        <v>N</v>
      </c>
      <c r="U337" s="30">
        <f t="shared" si="44"/>
        <v>4103.4366</v>
      </c>
      <c r="V337" s="30">
        <f t="shared" si="45"/>
        <v>1354.134078</v>
      </c>
      <c r="W337" s="30">
        <f>IF(M337="n/a",0,IF(O337="days",V337*M337*(1+(VLOOKUP(K337,'Bed parameters'!$A$9:$G$12,7,FALSE))),V337*M337))</f>
        <v>5416.5363120000002</v>
      </c>
      <c r="X337" s="30">
        <f t="shared" si="46"/>
        <v>4062.4022340000001</v>
      </c>
      <c r="Y337" s="30">
        <f t="shared" si="47"/>
        <v>0</v>
      </c>
      <c r="Z337" s="113">
        <f>_xlfn.IFNA(Y337/((VLOOKUP(K337,'Bed parameters'!$A$9:$G$12,3,FALSE))*(VLOOKUP(K337,'Bed parameters'!$A$9:$G$12,5,FALSE))),0)</f>
        <v>0</v>
      </c>
      <c r="AA337" s="30">
        <f t="shared" si="48"/>
        <v>4062.4022340000001</v>
      </c>
      <c r="AB337" s="30">
        <f>_xlfn.IFNA(IF($O337="days",$Y337*(VLOOKUP($K337,'Bed parameters'!$A$9:$I$12,9,FALSE))*$F337*(VLOOKUP($Q337,'Workforce distribution'!$C$8:$AD$30,AB$7,FALSE)),IF($Q337="n/a",(IF($P337=AB$6,$X337*$F337,0)),$X337*$F337*(VLOOKUP($Q337,'Workforce distribution'!$C$8:$AD$30,AB$7,FALSE)))),0)</f>
        <v>0</v>
      </c>
      <c r="AC337" s="30">
        <f>_xlfn.IFNA(IF($O337="days",$Y337*(VLOOKUP($K337,'Bed parameters'!$A$9:$I$12,9,FALSE))*$F337*(VLOOKUP($Q337,'Workforce distribution'!$C$8:$AD$30,AC$7,FALSE)),IF($Q337="n/a",(IF($P337=AC$6,$X337*$F337,0)),$X337*$F337*(VLOOKUP($Q337,'Workforce distribution'!$C$8:$AD$30,AC$7,FALSE)))),0)</f>
        <v>0</v>
      </c>
      <c r="AD337" s="30">
        <f>_xlfn.IFNA(IF($O337="days",$Y337*(VLOOKUP($K337,'Bed parameters'!$A$9:$I$12,9,FALSE))*$F337*(VLOOKUP($Q337,'Workforce distribution'!$C$8:$AD$30,AD$7,FALSE)),IF($Q337="n/a",(IF($P337=AD$6,$X337*$F337,0)),$X337*$F337*(VLOOKUP($Q337,'Workforce distribution'!$C$8:$AD$30,AD$7,FALSE)))),0)</f>
        <v>0</v>
      </c>
      <c r="AE337" s="30">
        <f>_xlfn.IFNA(IF($O337="days",$Y337*(VLOOKUP($K337,'Bed parameters'!$A$9:$I$12,9,FALSE))*$F337*(VLOOKUP($Q337,'Workforce distribution'!$C$8:$AD$30,AE$7,FALSE)),IF($Q337="n/a",(IF($P337=AE$6,$X337*$F337,0)),$X337*$F337*(VLOOKUP($Q337,'Workforce distribution'!$C$8:$AD$30,AE$7,FALSE)))),0)</f>
        <v>0</v>
      </c>
      <c r="AF337" s="30">
        <f>_xlfn.IFNA(IF($O337="days",$Y337*(VLOOKUP($K337,'Bed parameters'!$A$9:$I$12,9,FALSE))*$F337*(VLOOKUP($Q337,'Workforce distribution'!$C$8:$AD$30,AF$7,FALSE)),IF($Q337="n/a",(IF($P337=AF$6,$X337*$F337,0)),$X337*$F337*(VLOOKUP($Q337,'Workforce distribution'!$C$8:$AD$30,AF$7,FALSE)))),0)</f>
        <v>0</v>
      </c>
      <c r="AG337" s="30">
        <f>_xlfn.IFNA(IF($O337="days",$Y337*(VLOOKUP($K337,'Bed parameters'!$A$9:$I$12,9,FALSE))*$F337*(VLOOKUP($Q337,'Workforce distribution'!$C$8:$AD$30,AG$7,FALSE)),IF($Q337="n/a",(IF($P337=AG$6,$X337*$F337,0)),$X337*$F337*(VLOOKUP($Q337,'Workforce distribution'!$C$8:$AD$30,AG$7,FALSE)))),0)</f>
        <v>0</v>
      </c>
      <c r="AH337" s="30">
        <f>_xlfn.IFNA(IF($O337="days",$Y337*(VLOOKUP($K337,'Bed parameters'!$A$9:$I$12,9,FALSE))*$F337*(VLOOKUP($Q337,'Workforce distribution'!$C$8:$AD$30,AH$7,FALSE)),IF($Q337="n/a",(IF($P337=AH$6,$X337*$F337,0)),$X337*$F337*(VLOOKUP($Q337,'Workforce distribution'!$C$8:$AD$30,AH$7,FALSE)))),0)</f>
        <v>0</v>
      </c>
      <c r="AI337" s="30">
        <f>_xlfn.IFNA(IF($O337="days",$Y337*(VLOOKUP($K337,'Bed parameters'!$A$9:$I$12,9,FALSE))*$F337*(VLOOKUP($Q337,'Workforce distribution'!$C$8:$AD$30,AI$7,FALSE)),IF($Q337="n/a",(IF($P337=AI$6,$X337*$F337,0)),$X337*$F337*(VLOOKUP($Q337,'Workforce distribution'!$C$8:$AD$30,AI$7,FALSE)))),0)</f>
        <v>0</v>
      </c>
      <c r="AJ337" s="30">
        <f>_xlfn.IFNA(IF($O337="days",$Y337*(VLOOKUP($K337,'Bed parameters'!$A$9:$I$12,9,FALSE))*$F337*(VLOOKUP($Q337,'Workforce distribution'!$C$8:$AD$30,AJ$7,FALSE)),IF($Q337="n/a",(IF($P337=AJ$6,$X337*$F337,0)),$X337*$F337*(VLOOKUP($Q337,'Workforce distribution'!$C$8:$AD$30,AJ$7,FALSE)))),0)</f>
        <v>0</v>
      </c>
      <c r="AK337" s="30">
        <f>_xlfn.IFNA(IF($O337="days",$Y337*(VLOOKUP($K337,'Bed parameters'!$A$9:$I$12,9,FALSE))*$F337*(VLOOKUP($Q337,'Workforce distribution'!$C$8:$AD$30,AK$7,FALSE)),IF($Q337="n/a",(IF($P337=AK$6,$X337*$F337,0)),$X337*$F337*(VLOOKUP($Q337,'Workforce distribution'!$C$8:$AD$30,AK$7,FALSE)))),0)</f>
        <v>0</v>
      </c>
      <c r="AL337" s="30">
        <f>_xlfn.IFNA(IF($O337="days",$Y337*(VLOOKUP($K337,'Bed parameters'!$A$9:$I$12,9,FALSE))*$F337*(VLOOKUP($Q337,'Workforce distribution'!$C$8:$AD$30,AL$7,FALSE)),IF($Q337="n/a",(IF($P337=AL$6,$X337*$F337,0)),$X337*$F337*(VLOOKUP($Q337,'Workforce distribution'!$C$8:$AD$30,AL$7,FALSE)))),0)</f>
        <v>0</v>
      </c>
      <c r="AM337" s="30">
        <f>_xlfn.IFNA(IF($O337="days",$Y337*(VLOOKUP($K337,'Bed parameters'!$A$9:$I$12,9,FALSE))*$F337*(VLOOKUP($Q337,'Workforce distribution'!$C$8:$AD$30,AM$7,FALSE)),IF($Q337="n/a",(IF($P337=AM$6,$X337*$F337,0)),$X337*$F337*(VLOOKUP($Q337,'Workforce distribution'!$C$8:$AD$30,AM$7,FALSE)))),0)</f>
        <v>0</v>
      </c>
      <c r="AN337" s="30">
        <f>_xlfn.IFNA(IF($O337="days",$Y337*(VLOOKUP($K337,'Bed parameters'!$A$9:$I$12,9,FALSE))*$F337*(VLOOKUP($Q337,'Workforce distribution'!$C$8:$AD$30,AN$7,FALSE)),IF($Q337="n/a",(IF($P337=AN$6,$X337*$F337,0)),$X337*$F337*(VLOOKUP($Q337,'Workforce distribution'!$C$8:$AD$30,AN$7,FALSE)))),0)</f>
        <v>0</v>
      </c>
      <c r="AO337" s="30">
        <f>_xlfn.IFNA(IF($O337="days",$Y337*(VLOOKUP($K337,'Bed parameters'!$A$9:$I$12,9,FALSE))*$F337*(VLOOKUP($Q337,'Workforce distribution'!$C$8:$AD$30,AO$7,FALSE)),IF($Q337="n/a",(IF($P337=AO$6,$X337*$F337,0)),$X337*$F337*(VLOOKUP($Q337,'Workforce distribution'!$C$8:$AD$30,AO$7,FALSE)))),0)</f>
        <v>0</v>
      </c>
      <c r="AP337" s="30">
        <f>_xlfn.IFNA(IF($O337="days",$Y337*(VLOOKUP($K337,'Bed parameters'!$A$9:$I$12,9,FALSE))*$F337*(VLOOKUP($Q337,'Workforce distribution'!$C$8:$AD$30,AP$7,FALSE)),IF($Q337="n/a",(IF($P337=AP$6,$X337*$F337,0)),$X337*$F337*(VLOOKUP($Q337,'Workforce distribution'!$C$8:$AD$30,AP$7,FALSE)))),0)</f>
        <v>0</v>
      </c>
      <c r="AQ337" s="30">
        <f>_xlfn.IFNA(IF($O337="days",$Y337*(VLOOKUP($K337,'Bed parameters'!$A$9:$I$12,9,FALSE))*$F337*(VLOOKUP($Q337,'Workforce distribution'!$C$8:$AD$30,AQ$7,FALSE)),IF($Q337="n/a",(IF($P337=AQ$6,$X337*$F337,0)),$X337*$F337*(VLOOKUP($Q337,'Workforce distribution'!$C$8:$AD$30,AQ$7,FALSE)))),0)</f>
        <v>0</v>
      </c>
      <c r="AR337" s="30">
        <f>_xlfn.IFNA(IF($O337="days",$Y337*(VLOOKUP($K337,'Bed parameters'!$A$9:$I$12,9,FALSE))*$F337*(VLOOKUP($Q337,'Workforce distribution'!$C$8:$AD$30,AR$7,FALSE)),IF($Q337="n/a",(IF($P337=AR$6,$X337*$F337,0)),$X337*$F337*(VLOOKUP($Q337,'Workforce distribution'!$C$8:$AD$30,AR$7,FALSE)))),0)</f>
        <v>0</v>
      </c>
      <c r="AS337" s="30">
        <f>_xlfn.IFNA(IF($O337="days",$Y337*(VLOOKUP($K337,'Bed parameters'!$A$9:$I$12,9,FALSE))*$F337*(VLOOKUP($Q337,'Workforce distribution'!$C$8:$AD$30,AS$7,FALSE)),IF($Q337="n/a",(IF($P337=AS$6,$X337*$F337,0)),$X337*$F337*(VLOOKUP($Q337,'Workforce distribution'!$C$8:$AD$30,AS$7,FALSE)))),0)</f>
        <v>0</v>
      </c>
      <c r="AT337" s="30">
        <f>_xlfn.IFNA(IF($O337="days",$Y337*(VLOOKUP($K337,'Bed parameters'!$A$9:$I$12,9,FALSE))*$F337*(VLOOKUP($Q337,'Workforce distribution'!$C$8:$AD$30,AT$7,FALSE)),IF($Q337="n/a",(IF($P337=AT$6,$X337*$F337,0)),$X337*$F337*(VLOOKUP($Q337,'Workforce distribution'!$C$8:$AD$30,AT$7,FALSE)))),0)</f>
        <v>0</v>
      </c>
      <c r="AU337" s="30">
        <f>_xlfn.IFNA(IF($O337="days",$Y337*(VLOOKUP($K337,'Bed parameters'!$A$9:$I$12,9,FALSE))*$F337*(VLOOKUP($Q337,'Workforce distribution'!$C$8:$AD$30,AU$7,FALSE)),IF($Q337="n/a",(IF($P337=AU$6,$X337*$F337,0)),$X337*$F337*(VLOOKUP($Q337,'Workforce distribution'!$C$8:$AD$30,AU$7,FALSE)))),0)</f>
        <v>0</v>
      </c>
      <c r="AV337" s="30">
        <f>_xlfn.IFNA(IF($O337="days",$Y337*(VLOOKUP($K337,'Bed parameters'!$A$9:$I$12,9,FALSE))*$F337*(VLOOKUP($Q337,'Workforce distribution'!$C$8:$AD$30,AV$7,FALSE)),IF($Q337="n/a",(IF($P337=AV$6,$X337*$F337,0)),$X337*$F337*(VLOOKUP($Q337,'Workforce distribution'!$C$8:$AD$30,AV$7,FALSE)))),0)</f>
        <v>0</v>
      </c>
      <c r="AW337" s="30">
        <f>_xlfn.IFNA(IF($O337="days",$Y337*(VLOOKUP($K337,'Bed parameters'!$A$9:$I$12,9,FALSE))*$F337*(VLOOKUP($Q337,'Workforce distribution'!$C$8:$AD$30,AW$7,FALSE)),IF($Q337="n/a",(IF($P337=AW$6,$X337*$F337,0)),$X337*$F337*(VLOOKUP($Q337,'Workforce distribution'!$C$8:$AD$30,AW$7,FALSE)))),0)</f>
        <v>0</v>
      </c>
      <c r="AX337" s="30">
        <f>_xlfn.IFNA(IF($O337="days",$Y337*(VLOOKUP($K337,'Bed parameters'!$A$9:$I$12,9,FALSE))*$F337*(VLOOKUP($Q337,'Workforce distribution'!$C$8:$AD$30,AX$7,FALSE)),IF($Q337="n/a",(IF($P337=AX$6,$X337*$F337,0)),$X337*$F337*(VLOOKUP($Q337,'Workforce distribution'!$C$8:$AD$30,AX$7,FALSE)))),0)</f>
        <v>0</v>
      </c>
      <c r="AY337" s="30">
        <f>_xlfn.IFNA(IF($O337="days",$Y337*(VLOOKUP($K337,'Bed parameters'!$A$9:$I$12,9,FALSE))*$F337*(VLOOKUP($Q337,'Workforce distribution'!$C$8:$AD$30,AY$7,FALSE)),IF($Q337="n/a",(IF($P337=AY$6,$X337*$F337,0)),$X337*$F337*(VLOOKUP($Q337,'Workforce distribution'!$C$8:$AD$30,AY$7,FALSE)))),0)</f>
        <v>0</v>
      </c>
      <c r="AZ337" s="30">
        <f>_xlfn.IFNA(IF($O337="days",$Y337*(VLOOKUP($K337,'Bed parameters'!$A$9:$I$12,9,FALSE))*$F337*(VLOOKUP($Q337,'Workforce distribution'!$C$8:$AD$30,AZ$7,FALSE)),IF($Q337="n/a",(IF($P337=AZ$6,$X337*$F337,0)),$X337*$F337*(VLOOKUP($Q337,'Workforce distribution'!$C$8:$AD$30,AZ$7,FALSE)))),0)</f>
        <v>0</v>
      </c>
      <c r="BA337" s="30">
        <f>_xlfn.IFNA(IF($O337="days",$Y337*(VLOOKUP($K337,'Bed parameters'!$A$9:$I$12,9,FALSE))*$F337*(VLOOKUP($Q337,'Workforce distribution'!$C$8:$AD$30,BA$7,FALSE)),IF($Q337="n/a",(IF($P337=BA$6,$X337*$F337,0)),$X337*$F337*(VLOOKUP($Q337,'Workforce distribution'!$C$8:$AD$30,BA$7,FALSE)))),0)</f>
        <v>4062.4022340000001</v>
      </c>
      <c r="BB337" s="30">
        <f>_xlfn.IFNA(IF($O337="days",$Y337*(VLOOKUP($K337,'Bed parameters'!$A$9:$I$12,9,FALSE))*$F337*(VLOOKUP($Q337,'Workforce distribution'!$C$8:$AD$30,BB$7,FALSE)),IF($Q337="n/a",(IF($P337=BB$6,$X337*$F337,0)),$X337*$F337*(VLOOKUP($Q337,'Workforce distribution'!$C$8:$AD$30,BB$7,FALSE)))),0)</f>
        <v>0</v>
      </c>
      <c r="BC337" s="149">
        <f t="shared" si="49"/>
        <v>3.534784714466054</v>
      </c>
      <c r="BD337" s="288">
        <f>IF($Q337="n/a",(IF('Workforce hours'!D$30=0,0,(AB337/'Workforce hours'!D$30))),(IF(VLOOKUP($Q337,'Workforce hours'!$C$8:$AD$30,BD$7,FALSE)=0,0,(AB337/(VLOOKUP($Q337,'Workforce hours'!$C$8:$AD$30,BD$7,FALSE))))))</f>
        <v>0</v>
      </c>
      <c r="BE337" s="288">
        <f>IF($Q337="n/a",(IF('Workforce hours'!E$30=0,0,(AC337/'Workforce hours'!E$30))),(IF(VLOOKUP($Q337,'Workforce hours'!$C$8:$AD$30,BE$7,FALSE)=0,0,(AC337/(VLOOKUP($Q337,'Workforce hours'!$C$8:$AD$30,BE$7,FALSE))))))</f>
        <v>0</v>
      </c>
      <c r="BF337" s="288">
        <f>IF($Q337="n/a",(IF('Workforce hours'!F$30=0,0,(AD337/'Workforce hours'!F$30))),(IF(VLOOKUP($Q337,'Workforce hours'!$C$8:$AD$30,BF$7,FALSE)=0,0,(AD337/(VLOOKUP($Q337,'Workforce hours'!$C$8:$AD$30,BF$7,FALSE))))))</f>
        <v>0</v>
      </c>
      <c r="BG337" s="288">
        <f>IF($Q337="n/a",(IF('Workforce hours'!G$30=0,0,(AE337/'Workforce hours'!G$30))),(IF(VLOOKUP($Q337,'Workforce hours'!$C$8:$AD$30,BG$7,FALSE)=0,0,(AE337/(VLOOKUP($Q337,'Workforce hours'!$C$8:$AD$30,BG$7,FALSE))))))</f>
        <v>0</v>
      </c>
      <c r="BH337" s="288">
        <f>IF($Q337="n/a",(IF('Workforce hours'!H$30=0,0,(AF337/'Workforce hours'!H$30))),(IF(VLOOKUP($Q337,'Workforce hours'!$C$8:$AD$30,BH$7,FALSE)=0,0,(AF337/(VLOOKUP($Q337,'Workforce hours'!$C$8:$AD$30,BH$7,FALSE))))))</f>
        <v>0</v>
      </c>
      <c r="BI337" s="288">
        <f>IF($Q337="n/a",(IF('Workforce hours'!I$30=0,0,(AG337/'Workforce hours'!I$30))),(IF(VLOOKUP($Q337,'Workforce hours'!$C$8:$AD$30,BI$7,FALSE)=0,0,(AG337/(VLOOKUP($Q337,'Workforce hours'!$C$8:$AD$30,BI$7,FALSE))))))</f>
        <v>0</v>
      </c>
      <c r="BJ337" s="288">
        <f>IF($Q337="n/a",(IF('Workforce hours'!J$30=0,0,(AH337/'Workforce hours'!J$30))),(IF(VLOOKUP($Q337,'Workforce hours'!$C$8:$AD$30,BJ$7,FALSE)=0,0,(AH337/(VLOOKUP($Q337,'Workforce hours'!$C$8:$AD$30,BJ$7,FALSE))))))</f>
        <v>0</v>
      </c>
      <c r="BK337" s="288">
        <f>IF($Q337="n/a",(IF('Workforce hours'!K$30=0,0,(AI337/'Workforce hours'!K$30))),(IF(VLOOKUP($Q337,'Workforce hours'!$C$8:$AD$30,BK$7,FALSE)=0,0,(AI337/(VLOOKUP($Q337,'Workforce hours'!$C$8:$AD$30,BK$7,FALSE))))))</f>
        <v>0</v>
      </c>
      <c r="BL337" s="288">
        <f>IF($Q337="n/a",(IF('Workforce hours'!L$30=0,0,(AJ337/'Workforce hours'!L$30))),(IF(VLOOKUP($Q337,'Workforce hours'!$C$8:$AD$30,BL$7,FALSE)=0,0,(AJ337/(VLOOKUP($Q337,'Workforce hours'!$C$8:$AD$30,BL$7,FALSE))))))</f>
        <v>0</v>
      </c>
      <c r="BM337" s="288">
        <f>IF($Q337="n/a",(IF('Workforce hours'!M$30=0,0,(AK337/'Workforce hours'!M$30))),(IF(VLOOKUP($Q337,'Workforce hours'!$C$8:$AD$30,BM$7,FALSE)=0,0,(AK337/(VLOOKUP($Q337,'Workforce hours'!$C$8:$AD$30,BM$7,FALSE))))))</f>
        <v>0</v>
      </c>
      <c r="BN337" s="288">
        <f>IF($Q337="n/a",(IF('Workforce hours'!N$30=0,0,(AL337/'Workforce hours'!N$30))),(IF(VLOOKUP($Q337,'Workforce hours'!$C$8:$AD$30,BN$7,FALSE)=0,0,(AL337/(VLOOKUP($Q337,'Workforce hours'!$C$8:$AD$30,BN$7,FALSE))))))</f>
        <v>0</v>
      </c>
      <c r="BO337" s="288">
        <f>IF($Q337="n/a",(IF('Workforce hours'!O$30=0,0,(AM337/'Workforce hours'!O$30))),(IF(VLOOKUP($Q337,'Workforce hours'!$C$8:$AD$30,BO$7,FALSE)=0,0,(AM337/(VLOOKUP($Q337,'Workforce hours'!$C$8:$AD$30,BO$7,FALSE))))))</f>
        <v>0</v>
      </c>
      <c r="BP337" s="288">
        <f>IF($Q337="n/a",(IF('Workforce hours'!P$30=0,0,(AN337/'Workforce hours'!P$30))),(IF(VLOOKUP($Q337,'Workforce hours'!$C$8:$AD$30,BP$7,FALSE)=0,0,(AN337/(VLOOKUP($Q337,'Workforce hours'!$C$8:$AD$30,BP$7,FALSE))))))</f>
        <v>0</v>
      </c>
      <c r="BQ337" s="288">
        <f>IF($Q337="n/a",(IF('Workforce hours'!Q$30=0,0,(AO337/'Workforce hours'!Q$30))),(IF(VLOOKUP($Q337,'Workforce hours'!$C$8:$AD$30,BQ$7,FALSE)=0,0,(AO337/(VLOOKUP($Q337,'Workforce hours'!$C$8:$AD$30,BQ$7,FALSE))))))</f>
        <v>0</v>
      </c>
      <c r="BR337" s="288">
        <f>IF($Q337="n/a",(IF('Workforce hours'!R$30=0,0,(AP337/'Workforce hours'!R$30))),(IF(VLOOKUP($Q337,'Workforce hours'!$C$8:$AD$30,BR$7,FALSE)=0,0,(AP337/(VLOOKUP($Q337,'Workforce hours'!$C$8:$AD$30,BR$7,FALSE))))))</f>
        <v>0</v>
      </c>
      <c r="BS337" s="288">
        <f>IF($Q337="n/a",(IF('Workforce hours'!S$30=0,0,(AQ337/'Workforce hours'!S$30))),(IF(VLOOKUP($Q337,'Workforce hours'!$C$8:$AD$30,BS$7,FALSE)=0,0,(AQ337/(VLOOKUP($Q337,'Workforce hours'!$C$8:$AD$30,BS$7,FALSE))))))</f>
        <v>0</v>
      </c>
      <c r="BT337" s="288">
        <f>IF($Q337="n/a",(IF('Workforce hours'!T$30=0,0,(AR337/'Workforce hours'!T$30))),(IF(VLOOKUP($Q337,'Workforce hours'!$C$8:$AD$30,BT$7,FALSE)=0,0,(AR337/(VLOOKUP($Q337,'Workforce hours'!$C$8:$AD$30,BT$7,FALSE))))))</f>
        <v>0</v>
      </c>
      <c r="BU337" s="288">
        <f>IF($Q337="n/a",(IF('Workforce hours'!U$30=0,0,(AS337/'Workforce hours'!U$30))),(IF(VLOOKUP($Q337,'Workforce hours'!$C$8:$AD$30,BU$7,FALSE)=0,0,(AS337/(VLOOKUP($Q337,'Workforce hours'!$C$8:$AD$30,BU$7,FALSE))))))</f>
        <v>0</v>
      </c>
      <c r="BV337" s="288">
        <f>IF($Q337="n/a",(IF('Workforce hours'!V$30=0,0,(AT337/'Workforce hours'!V$30))),(IF(VLOOKUP($Q337,'Workforce hours'!$C$8:$AD$30,BV$7,FALSE)=0,0,(AT337/(VLOOKUP($Q337,'Workforce hours'!$C$8:$AD$30,BV$7,FALSE))))))</f>
        <v>0</v>
      </c>
      <c r="BW337" s="288">
        <f>IF($Q337="n/a",(IF('Workforce hours'!W$30=0,0,(AU337/'Workforce hours'!W$30))),(IF(VLOOKUP($Q337,'Workforce hours'!$C$8:$AD$30,BW$7,FALSE)=0,0,(AU337/(VLOOKUP($Q337,'Workforce hours'!$C$8:$AD$30,BW$7,FALSE))))))</f>
        <v>0</v>
      </c>
      <c r="BX337" s="288">
        <f>IF($Q337="n/a",(IF('Workforce hours'!X$30=0,0,(AV337/'Workforce hours'!X$30))),(IF(VLOOKUP($Q337,'Workforce hours'!$C$8:$AD$30,BX$7,FALSE)=0,0,(AV337/(VLOOKUP($Q337,'Workforce hours'!$C$8:$AD$30,BX$7,FALSE))))))</f>
        <v>0</v>
      </c>
      <c r="BY337" s="288">
        <f>IF($Q337="n/a",(IF('Workforce hours'!Y$30=0,0,(AW337/'Workforce hours'!Y$30))),(IF(VLOOKUP($Q337,'Workforce hours'!$C$8:$AD$30,BY$7,FALSE)=0,0,(AW337/(VLOOKUP($Q337,'Workforce hours'!$C$8:$AD$30,BY$7,FALSE))))))</f>
        <v>0</v>
      </c>
      <c r="BZ337" s="288">
        <f>IF($Q337="n/a",(IF('Workforce hours'!Z$30=0,0,(AX337/'Workforce hours'!Z$30))),(IF(VLOOKUP($Q337,'Workforce hours'!$C$8:$AD$30,BZ$7,FALSE)=0,0,(AX337/(VLOOKUP($Q337,'Workforce hours'!$C$8:$AD$30,BZ$7,FALSE))))))</f>
        <v>0</v>
      </c>
      <c r="CA337" s="288">
        <f>IF($Q337="n/a",(IF('Workforce hours'!AA$30=0,0,(AY337/'Workforce hours'!AA$30))),(IF(VLOOKUP($Q337,'Workforce hours'!$C$8:$AD$30,CA$7,FALSE)=0,0,(AY337/(VLOOKUP($Q337,'Workforce hours'!$C$8:$AD$30,CA$7,FALSE))))))</f>
        <v>0</v>
      </c>
      <c r="CB337" s="288">
        <f>IF($Q337="n/a",(IF('Workforce hours'!AB$30=0,0,(AZ337/'Workforce hours'!AB$30))),(IF(VLOOKUP($Q337,'Workforce hours'!$C$8:$AD$30,CB$7,FALSE)=0,0,(AZ337/(VLOOKUP($Q337,'Workforce hours'!$C$8:$AD$30,CB$7,FALSE))))))</f>
        <v>0</v>
      </c>
      <c r="CC337" s="288">
        <f>IF($Q337="n/a",(IF('Workforce hours'!AC$30=0,0,(BA337/'Workforce hours'!AC$30))),(IF(VLOOKUP($Q337,'Workforce hours'!$C$8:$AD$30,CC$7,FALSE)=0,0,(BA337/(VLOOKUP($Q337,'Workforce hours'!$C$8:$AD$30,CC$7,FALSE))))))</f>
        <v>3.534784714466054</v>
      </c>
      <c r="CD337" s="288">
        <f>IF($Q337="n/a",(IF('Workforce hours'!AD$30=0,0,(BB337/'Workforce hours'!AD$30))),(IF(VLOOKUP($Q337,'Workforce hours'!$C$8:$AD$30,CD$7,FALSE)=0,0,(BB337/(VLOOKUP($Q337,'Workforce hours'!$C$8:$AD$30,CD$7,FALSE))))))</f>
        <v>0</v>
      </c>
      <c r="CE337" s="289">
        <f t="shared" si="50"/>
        <v>0</v>
      </c>
      <c r="CF337" s="290">
        <f>BD337*'Workforce costs'!B$9*(1+'Workforce costs'!B$10)*(1+'Workforce costs'!B$11)</f>
        <v>0</v>
      </c>
      <c r="CG337" s="290">
        <f>BE337*'Workforce costs'!C$9*(1+'Workforce costs'!C$10)*(1+'Workforce costs'!C$11)</f>
        <v>0</v>
      </c>
      <c r="CH337" s="290">
        <f>BF337*'Workforce costs'!D$9*(1+'Workforce costs'!D$10)*(1+'Workforce costs'!D$11)</f>
        <v>0</v>
      </c>
      <c r="CI337" s="290">
        <f>BG337*'Workforce costs'!E$9*(1+'Workforce costs'!E$10)*(1+'Workforce costs'!E$11)</f>
        <v>0</v>
      </c>
      <c r="CJ337" s="290">
        <f>BH337*'Workforce costs'!F$9*(1+'Workforce costs'!F$10)*(1+'Workforce costs'!F$11)</f>
        <v>0</v>
      </c>
      <c r="CK337" s="290">
        <f>BI337*'Workforce costs'!G$9*(1+'Workforce costs'!G$10)*(1+'Workforce costs'!G$11)</f>
        <v>0</v>
      </c>
      <c r="CL337" s="290">
        <f>BJ337*'Workforce costs'!H$9*(1+'Workforce costs'!H$10)*(1+'Workforce costs'!H$11)</f>
        <v>0</v>
      </c>
      <c r="CM337" s="290">
        <f>BK337*'Workforce costs'!I$9*(1+'Workforce costs'!I$10)*(1+'Workforce costs'!I$11)</f>
        <v>0</v>
      </c>
      <c r="CN337" s="290">
        <f>BL337*'Workforce costs'!J$9*(1+'Workforce costs'!J$10)*(1+'Workforce costs'!J$11)</f>
        <v>0</v>
      </c>
      <c r="CO337" s="290">
        <f>BM337*'Workforce costs'!K$9*(1+'Workforce costs'!K$10)*(1+'Workforce costs'!K$11)</f>
        <v>0</v>
      </c>
      <c r="CP337" s="290">
        <f>BN337*'Workforce costs'!L$9*(1+'Workforce costs'!L$10)*(1+'Workforce costs'!L$11)</f>
        <v>0</v>
      </c>
      <c r="CQ337" s="290">
        <f>BO337*'Workforce costs'!M$9*(1+'Workforce costs'!M$10)*(1+'Workforce costs'!M$11)</f>
        <v>0</v>
      </c>
      <c r="CR337" s="290">
        <f>BP337*'Workforce costs'!N$9*(1+'Workforce costs'!N$10)*(1+'Workforce costs'!N$11)</f>
        <v>0</v>
      </c>
      <c r="CS337" s="290">
        <f>BQ337*'Workforce costs'!O$9*(1+'Workforce costs'!O$10)*(1+'Workforce costs'!O$11)</f>
        <v>0</v>
      </c>
      <c r="CT337" s="290">
        <f>BR337*'Workforce costs'!P$9*(1+'Workforce costs'!P$10)*(1+'Workforce costs'!P$11)</f>
        <v>0</v>
      </c>
      <c r="CU337" s="290">
        <f>BS337*'Workforce costs'!Q$9*(1+'Workforce costs'!Q$10)*(1+'Workforce costs'!Q$11)</f>
        <v>0</v>
      </c>
      <c r="CV337" s="290">
        <f>BT337*'Workforce costs'!R$9*(1+'Workforce costs'!R$10)*(1+'Workforce costs'!R$11)</f>
        <v>0</v>
      </c>
      <c r="CW337" s="290">
        <f>BU337*'Workforce costs'!S$9*(1+'Workforce costs'!S$10)*(1+'Workforce costs'!S$11)</f>
        <v>0</v>
      </c>
      <c r="CX337" s="290">
        <f>BV337*'Workforce costs'!T$9*(1+'Workforce costs'!T$10)*(1+'Workforce costs'!T$11)</f>
        <v>0</v>
      </c>
      <c r="CY337" s="290">
        <f>BW337*'Workforce costs'!U$9*(1+'Workforce costs'!U$10)*(1+'Workforce costs'!U$11)</f>
        <v>0</v>
      </c>
      <c r="CZ337" s="290">
        <f>BX337*'Workforce costs'!V$9*(1+'Workforce costs'!V$10)*(1+'Workforce costs'!V$11)</f>
        <v>0</v>
      </c>
      <c r="DA337" s="290">
        <f>BY337*'Workforce costs'!W$9*(1+'Workforce costs'!W$10)*(1+'Workforce costs'!W$11)</f>
        <v>0</v>
      </c>
      <c r="DB337" s="290">
        <f>BZ337*'Workforce costs'!X$9*(1+'Workforce costs'!X$10)*(1+'Workforce costs'!X$11)</f>
        <v>0</v>
      </c>
      <c r="DC337" s="290">
        <f>CA337*'Workforce costs'!Y$9*(1+'Workforce costs'!Y$10)*(1+'Workforce costs'!Y$11)</f>
        <v>0</v>
      </c>
      <c r="DD337" s="290">
        <f>CB337*'Workforce costs'!Z$9*(1+'Workforce costs'!Z$10)*(1+'Workforce costs'!Z$11)</f>
        <v>0</v>
      </c>
      <c r="DE337" s="290">
        <f>CC337*'Workforce costs'!AA$9*(1+'Workforce costs'!AA$10)*(1+'Workforce costs'!AA$11)</f>
        <v>0</v>
      </c>
      <c r="DF337" s="290">
        <f>CD337*'Workforce costs'!AB$9*(1+'Workforce costs'!AB$10)*(1+'Workforce costs'!AB$11)</f>
        <v>0</v>
      </c>
    </row>
    <row r="338" spans="1:110" x14ac:dyDescent="0.3">
      <c r="A338" s="2" t="str">
        <f>Outputs!$A$4</f>
        <v>Australia</v>
      </c>
      <c r="B338" s="2" t="str">
        <f t="shared" si="43"/>
        <v>Australia 65+</v>
      </c>
      <c r="C338" s="30">
        <f>VLOOKUP($B338,Populations!$D$15:$H$1920,3,FALSE)</f>
        <v>4559374</v>
      </c>
      <c r="D338" s="255">
        <f>IF(OR($H338="General pop",$H338="Schools",$H338="Workplace",$H338="Skills Training",$H338="Digital Supports"),1,VLOOKUP($B338,Populations!$D$15:$H$1920,5,FALSE))</f>
        <v>1</v>
      </c>
      <c r="E338" s="88">
        <f>VLOOKUP(I338,Epidemiology!$C$10:$H$47,6,FALSE)</f>
        <v>90</v>
      </c>
      <c r="F338" s="102">
        <f>'Care profiles'!R339</f>
        <v>1</v>
      </c>
      <c r="G338" s="15" t="str">
        <f>'Care profiles'!A339</f>
        <v>65+</v>
      </c>
      <c r="H338" s="15" t="str">
        <f>'Care profiles'!B339</f>
        <v>Attempts</v>
      </c>
      <c r="I338" s="15" t="str">
        <f>'Care profiles'!C339</f>
        <v>Attempts_65+yrs</v>
      </c>
      <c r="J338" s="15" t="str">
        <f>'Care profiles'!D339</f>
        <v>Care profile</v>
      </c>
      <c r="K338" s="15" t="str">
        <f>'Care profiles'!E339</f>
        <v>Review +/- Ongoing Management</v>
      </c>
      <c r="L338" s="104">
        <f>'Care profiles'!F339</f>
        <v>0.8</v>
      </c>
      <c r="M338" s="15">
        <f>'Care profiles'!G339</f>
        <v>6</v>
      </c>
      <c r="N338" s="15">
        <f>'Care profiles'!H339</f>
        <v>20</v>
      </c>
      <c r="O338" s="15" t="str">
        <f>'Care profiles'!I339</f>
        <v>min</v>
      </c>
      <c r="P338" s="15" t="str">
        <f>'Care profiles'!J339</f>
        <v>General Practitioner</v>
      </c>
      <c r="Q338" s="15" t="str">
        <f>'Care profiles'!K339</f>
        <v>n/a</v>
      </c>
      <c r="R338" s="15" t="str">
        <f>'Care profiles'!M339</f>
        <v>Y</v>
      </c>
      <c r="S338" s="15" t="str">
        <f>'Care profiles'!O339</f>
        <v>N</v>
      </c>
      <c r="T338" s="15" t="str">
        <f>'Care profiles'!Q339</f>
        <v>N</v>
      </c>
      <c r="U338" s="30">
        <f t="shared" si="44"/>
        <v>4103.4366</v>
      </c>
      <c r="V338" s="30">
        <f t="shared" si="45"/>
        <v>3282.74928</v>
      </c>
      <c r="W338" s="30">
        <f>IF(M338="n/a",0,IF(O338="days",V338*M338*(1+(VLOOKUP(K338,'Bed parameters'!$A$9:$G$12,7,FALSE))),V338*M338))</f>
        <v>19696.49568</v>
      </c>
      <c r="X338" s="30">
        <f t="shared" si="46"/>
        <v>6565.4985599999991</v>
      </c>
      <c r="Y338" s="30">
        <f t="shared" si="47"/>
        <v>0</v>
      </c>
      <c r="Z338" s="113">
        <f>_xlfn.IFNA(Y338/((VLOOKUP(K338,'Bed parameters'!$A$9:$G$12,3,FALSE))*(VLOOKUP(K338,'Bed parameters'!$A$9:$G$12,5,FALSE))),0)</f>
        <v>0</v>
      </c>
      <c r="AA338" s="30">
        <f t="shared" si="48"/>
        <v>6565.4985599999991</v>
      </c>
      <c r="AB338" s="30">
        <f>_xlfn.IFNA(IF($O338="days",$Y338*(VLOOKUP($K338,'Bed parameters'!$A$9:$I$12,9,FALSE))*$F338*(VLOOKUP($Q338,'Workforce distribution'!$C$8:$AD$30,AB$7,FALSE)),IF($Q338="n/a",(IF($P338=AB$6,$X338*$F338,0)),$X338*$F338*(VLOOKUP($Q338,'Workforce distribution'!$C$8:$AD$30,AB$7,FALSE)))),0)</f>
        <v>0</v>
      </c>
      <c r="AC338" s="30">
        <f>_xlfn.IFNA(IF($O338="days",$Y338*(VLOOKUP($K338,'Bed parameters'!$A$9:$I$12,9,FALSE))*$F338*(VLOOKUP($Q338,'Workforce distribution'!$C$8:$AD$30,AC$7,FALSE)),IF($Q338="n/a",(IF($P338=AC$6,$X338*$F338,0)),$X338*$F338*(VLOOKUP($Q338,'Workforce distribution'!$C$8:$AD$30,AC$7,FALSE)))),0)</f>
        <v>0</v>
      </c>
      <c r="AD338" s="30">
        <f>_xlfn.IFNA(IF($O338="days",$Y338*(VLOOKUP($K338,'Bed parameters'!$A$9:$I$12,9,FALSE))*$F338*(VLOOKUP($Q338,'Workforce distribution'!$C$8:$AD$30,AD$7,FALSE)),IF($Q338="n/a",(IF($P338=AD$6,$X338*$F338,0)),$X338*$F338*(VLOOKUP($Q338,'Workforce distribution'!$C$8:$AD$30,AD$7,FALSE)))),0)</f>
        <v>0</v>
      </c>
      <c r="AE338" s="30">
        <f>_xlfn.IFNA(IF($O338="days",$Y338*(VLOOKUP($K338,'Bed parameters'!$A$9:$I$12,9,FALSE))*$F338*(VLOOKUP($Q338,'Workforce distribution'!$C$8:$AD$30,AE$7,FALSE)),IF($Q338="n/a",(IF($P338=AE$6,$X338*$F338,0)),$X338*$F338*(VLOOKUP($Q338,'Workforce distribution'!$C$8:$AD$30,AE$7,FALSE)))),0)</f>
        <v>0</v>
      </c>
      <c r="AF338" s="30">
        <f>_xlfn.IFNA(IF($O338="days",$Y338*(VLOOKUP($K338,'Bed parameters'!$A$9:$I$12,9,FALSE))*$F338*(VLOOKUP($Q338,'Workforce distribution'!$C$8:$AD$30,AF$7,FALSE)),IF($Q338="n/a",(IF($P338=AF$6,$X338*$F338,0)),$X338*$F338*(VLOOKUP($Q338,'Workforce distribution'!$C$8:$AD$30,AF$7,FALSE)))),0)</f>
        <v>0</v>
      </c>
      <c r="AG338" s="30">
        <f>_xlfn.IFNA(IF($O338="days",$Y338*(VLOOKUP($K338,'Bed parameters'!$A$9:$I$12,9,FALSE))*$F338*(VLOOKUP($Q338,'Workforce distribution'!$C$8:$AD$30,AG$7,FALSE)),IF($Q338="n/a",(IF($P338=AG$6,$X338*$F338,0)),$X338*$F338*(VLOOKUP($Q338,'Workforce distribution'!$C$8:$AD$30,AG$7,FALSE)))),0)</f>
        <v>0</v>
      </c>
      <c r="AH338" s="30">
        <f>_xlfn.IFNA(IF($O338="days",$Y338*(VLOOKUP($K338,'Bed parameters'!$A$9:$I$12,9,FALSE))*$F338*(VLOOKUP($Q338,'Workforce distribution'!$C$8:$AD$30,AH$7,FALSE)),IF($Q338="n/a",(IF($P338=AH$6,$X338*$F338,0)),$X338*$F338*(VLOOKUP($Q338,'Workforce distribution'!$C$8:$AD$30,AH$7,FALSE)))),0)</f>
        <v>0</v>
      </c>
      <c r="AI338" s="30">
        <f>_xlfn.IFNA(IF($O338="days",$Y338*(VLOOKUP($K338,'Bed parameters'!$A$9:$I$12,9,FALSE))*$F338*(VLOOKUP($Q338,'Workforce distribution'!$C$8:$AD$30,AI$7,FALSE)),IF($Q338="n/a",(IF($P338=AI$6,$X338*$F338,0)),$X338*$F338*(VLOOKUP($Q338,'Workforce distribution'!$C$8:$AD$30,AI$7,FALSE)))),0)</f>
        <v>0</v>
      </c>
      <c r="AJ338" s="30">
        <f>_xlfn.IFNA(IF($O338="days",$Y338*(VLOOKUP($K338,'Bed parameters'!$A$9:$I$12,9,FALSE))*$F338*(VLOOKUP($Q338,'Workforce distribution'!$C$8:$AD$30,AJ$7,FALSE)),IF($Q338="n/a",(IF($P338=AJ$6,$X338*$F338,0)),$X338*$F338*(VLOOKUP($Q338,'Workforce distribution'!$C$8:$AD$30,AJ$7,FALSE)))),0)</f>
        <v>0</v>
      </c>
      <c r="AK338" s="30">
        <f>_xlfn.IFNA(IF($O338="days",$Y338*(VLOOKUP($K338,'Bed parameters'!$A$9:$I$12,9,FALSE))*$F338*(VLOOKUP($Q338,'Workforce distribution'!$C$8:$AD$30,AK$7,FALSE)),IF($Q338="n/a",(IF($P338=AK$6,$X338*$F338,0)),$X338*$F338*(VLOOKUP($Q338,'Workforce distribution'!$C$8:$AD$30,AK$7,FALSE)))),0)</f>
        <v>0</v>
      </c>
      <c r="AL338" s="30">
        <f>_xlfn.IFNA(IF($O338="days",$Y338*(VLOOKUP($K338,'Bed parameters'!$A$9:$I$12,9,FALSE))*$F338*(VLOOKUP($Q338,'Workforce distribution'!$C$8:$AD$30,AL$7,FALSE)),IF($Q338="n/a",(IF($P338=AL$6,$X338*$F338,0)),$X338*$F338*(VLOOKUP($Q338,'Workforce distribution'!$C$8:$AD$30,AL$7,FALSE)))),0)</f>
        <v>0</v>
      </c>
      <c r="AM338" s="30">
        <f>_xlfn.IFNA(IF($O338="days",$Y338*(VLOOKUP($K338,'Bed parameters'!$A$9:$I$12,9,FALSE))*$F338*(VLOOKUP($Q338,'Workforce distribution'!$C$8:$AD$30,AM$7,FALSE)),IF($Q338="n/a",(IF($P338=AM$6,$X338*$F338,0)),$X338*$F338*(VLOOKUP($Q338,'Workforce distribution'!$C$8:$AD$30,AM$7,FALSE)))),0)</f>
        <v>0</v>
      </c>
      <c r="AN338" s="30">
        <f>_xlfn.IFNA(IF($O338="days",$Y338*(VLOOKUP($K338,'Bed parameters'!$A$9:$I$12,9,FALSE))*$F338*(VLOOKUP($Q338,'Workforce distribution'!$C$8:$AD$30,AN$7,FALSE)),IF($Q338="n/a",(IF($P338=AN$6,$X338*$F338,0)),$X338*$F338*(VLOOKUP($Q338,'Workforce distribution'!$C$8:$AD$30,AN$7,FALSE)))),0)</f>
        <v>0</v>
      </c>
      <c r="AO338" s="30">
        <f>_xlfn.IFNA(IF($O338="days",$Y338*(VLOOKUP($K338,'Bed parameters'!$A$9:$I$12,9,FALSE))*$F338*(VLOOKUP($Q338,'Workforce distribution'!$C$8:$AD$30,AO$7,FALSE)),IF($Q338="n/a",(IF($P338=AO$6,$X338*$F338,0)),$X338*$F338*(VLOOKUP($Q338,'Workforce distribution'!$C$8:$AD$30,AO$7,FALSE)))),0)</f>
        <v>0</v>
      </c>
      <c r="AP338" s="30">
        <f>_xlfn.IFNA(IF($O338="days",$Y338*(VLOOKUP($K338,'Bed parameters'!$A$9:$I$12,9,FALSE))*$F338*(VLOOKUP($Q338,'Workforce distribution'!$C$8:$AD$30,AP$7,FALSE)),IF($Q338="n/a",(IF($P338=AP$6,$X338*$F338,0)),$X338*$F338*(VLOOKUP($Q338,'Workforce distribution'!$C$8:$AD$30,AP$7,FALSE)))),0)</f>
        <v>0</v>
      </c>
      <c r="AQ338" s="30">
        <f>_xlfn.IFNA(IF($O338="days",$Y338*(VLOOKUP($K338,'Bed parameters'!$A$9:$I$12,9,FALSE))*$F338*(VLOOKUP($Q338,'Workforce distribution'!$C$8:$AD$30,AQ$7,FALSE)),IF($Q338="n/a",(IF($P338=AQ$6,$X338*$F338,0)),$X338*$F338*(VLOOKUP($Q338,'Workforce distribution'!$C$8:$AD$30,AQ$7,FALSE)))),0)</f>
        <v>0</v>
      </c>
      <c r="AR338" s="30">
        <f>_xlfn.IFNA(IF($O338="days",$Y338*(VLOOKUP($K338,'Bed parameters'!$A$9:$I$12,9,FALSE))*$F338*(VLOOKUP($Q338,'Workforce distribution'!$C$8:$AD$30,AR$7,FALSE)),IF($Q338="n/a",(IF($P338=AR$6,$X338*$F338,0)),$X338*$F338*(VLOOKUP($Q338,'Workforce distribution'!$C$8:$AD$30,AR$7,FALSE)))),0)</f>
        <v>0</v>
      </c>
      <c r="AS338" s="30">
        <f>_xlfn.IFNA(IF($O338="days",$Y338*(VLOOKUP($K338,'Bed parameters'!$A$9:$I$12,9,FALSE))*$F338*(VLOOKUP($Q338,'Workforce distribution'!$C$8:$AD$30,AS$7,FALSE)),IF($Q338="n/a",(IF($P338=AS$6,$X338*$F338,0)),$X338*$F338*(VLOOKUP($Q338,'Workforce distribution'!$C$8:$AD$30,AS$7,FALSE)))),0)</f>
        <v>0</v>
      </c>
      <c r="AT338" s="30">
        <f>_xlfn.IFNA(IF($O338="days",$Y338*(VLOOKUP($K338,'Bed parameters'!$A$9:$I$12,9,FALSE))*$F338*(VLOOKUP($Q338,'Workforce distribution'!$C$8:$AD$30,AT$7,FALSE)),IF($Q338="n/a",(IF($P338=AT$6,$X338*$F338,0)),$X338*$F338*(VLOOKUP($Q338,'Workforce distribution'!$C$8:$AD$30,AT$7,FALSE)))),0)</f>
        <v>6565.4985599999991</v>
      </c>
      <c r="AU338" s="30">
        <f>_xlfn.IFNA(IF($O338="days",$Y338*(VLOOKUP($K338,'Bed parameters'!$A$9:$I$12,9,FALSE))*$F338*(VLOOKUP($Q338,'Workforce distribution'!$C$8:$AD$30,AU$7,FALSE)),IF($Q338="n/a",(IF($P338=AU$6,$X338*$F338,0)),$X338*$F338*(VLOOKUP($Q338,'Workforce distribution'!$C$8:$AD$30,AU$7,FALSE)))),0)</f>
        <v>0</v>
      </c>
      <c r="AV338" s="30">
        <f>_xlfn.IFNA(IF($O338="days",$Y338*(VLOOKUP($K338,'Bed parameters'!$A$9:$I$12,9,FALSE))*$F338*(VLOOKUP($Q338,'Workforce distribution'!$C$8:$AD$30,AV$7,FALSE)),IF($Q338="n/a",(IF($P338=AV$6,$X338*$F338,0)),$X338*$F338*(VLOOKUP($Q338,'Workforce distribution'!$C$8:$AD$30,AV$7,FALSE)))),0)</f>
        <v>0</v>
      </c>
      <c r="AW338" s="30">
        <f>_xlfn.IFNA(IF($O338="days",$Y338*(VLOOKUP($K338,'Bed parameters'!$A$9:$I$12,9,FALSE))*$F338*(VLOOKUP($Q338,'Workforce distribution'!$C$8:$AD$30,AW$7,FALSE)),IF($Q338="n/a",(IF($P338=AW$6,$X338*$F338,0)),$X338*$F338*(VLOOKUP($Q338,'Workforce distribution'!$C$8:$AD$30,AW$7,FALSE)))),0)</f>
        <v>0</v>
      </c>
      <c r="AX338" s="30">
        <f>_xlfn.IFNA(IF($O338="days",$Y338*(VLOOKUP($K338,'Bed parameters'!$A$9:$I$12,9,FALSE))*$F338*(VLOOKUP($Q338,'Workforce distribution'!$C$8:$AD$30,AX$7,FALSE)),IF($Q338="n/a",(IF($P338=AX$6,$X338*$F338,0)),$X338*$F338*(VLOOKUP($Q338,'Workforce distribution'!$C$8:$AD$30,AX$7,FALSE)))),0)</f>
        <v>0</v>
      </c>
      <c r="AY338" s="30">
        <f>_xlfn.IFNA(IF($O338="days",$Y338*(VLOOKUP($K338,'Bed parameters'!$A$9:$I$12,9,FALSE))*$F338*(VLOOKUP($Q338,'Workforce distribution'!$C$8:$AD$30,AY$7,FALSE)),IF($Q338="n/a",(IF($P338=AY$6,$X338*$F338,0)),$X338*$F338*(VLOOKUP($Q338,'Workforce distribution'!$C$8:$AD$30,AY$7,FALSE)))),0)</f>
        <v>0</v>
      </c>
      <c r="AZ338" s="30">
        <f>_xlfn.IFNA(IF($O338="days",$Y338*(VLOOKUP($K338,'Bed parameters'!$A$9:$I$12,9,FALSE))*$F338*(VLOOKUP($Q338,'Workforce distribution'!$C$8:$AD$30,AZ$7,FALSE)),IF($Q338="n/a",(IF($P338=AZ$6,$X338*$F338,0)),$X338*$F338*(VLOOKUP($Q338,'Workforce distribution'!$C$8:$AD$30,AZ$7,FALSE)))),0)</f>
        <v>0</v>
      </c>
      <c r="BA338" s="30">
        <f>_xlfn.IFNA(IF($O338="days",$Y338*(VLOOKUP($K338,'Bed parameters'!$A$9:$I$12,9,FALSE))*$F338*(VLOOKUP($Q338,'Workforce distribution'!$C$8:$AD$30,BA$7,FALSE)),IF($Q338="n/a",(IF($P338=BA$6,$X338*$F338,0)),$X338*$F338*(VLOOKUP($Q338,'Workforce distribution'!$C$8:$AD$30,BA$7,FALSE)))),0)</f>
        <v>0</v>
      </c>
      <c r="BB338" s="30">
        <f>_xlfn.IFNA(IF($O338="days",$Y338*(VLOOKUP($K338,'Bed parameters'!$A$9:$I$12,9,FALSE))*$F338*(VLOOKUP($Q338,'Workforce distribution'!$C$8:$AD$30,BB$7,FALSE)),IF($Q338="n/a",(IF($P338=BB$6,$X338*$F338,0)),$X338*$F338*(VLOOKUP($Q338,'Workforce distribution'!$C$8:$AD$30,BB$7,FALSE)))),0)</f>
        <v>0</v>
      </c>
      <c r="BC338" s="149">
        <f t="shared" si="49"/>
        <v>3.9790418055538712</v>
      </c>
      <c r="BD338" s="288">
        <f>IF($Q338="n/a",(IF('Workforce hours'!D$30=0,0,(AB338/'Workforce hours'!D$30))),(IF(VLOOKUP($Q338,'Workforce hours'!$C$8:$AD$30,BD$7,FALSE)=0,0,(AB338/(VLOOKUP($Q338,'Workforce hours'!$C$8:$AD$30,BD$7,FALSE))))))</f>
        <v>0</v>
      </c>
      <c r="BE338" s="288">
        <f>IF($Q338="n/a",(IF('Workforce hours'!E$30=0,0,(AC338/'Workforce hours'!E$30))),(IF(VLOOKUP($Q338,'Workforce hours'!$C$8:$AD$30,BE$7,FALSE)=0,0,(AC338/(VLOOKUP($Q338,'Workforce hours'!$C$8:$AD$30,BE$7,FALSE))))))</f>
        <v>0</v>
      </c>
      <c r="BF338" s="288">
        <f>IF($Q338="n/a",(IF('Workforce hours'!F$30=0,0,(AD338/'Workforce hours'!F$30))),(IF(VLOOKUP($Q338,'Workforce hours'!$C$8:$AD$30,BF$7,FALSE)=0,0,(AD338/(VLOOKUP($Q338,'Workforce hours'!$C$8:$AD$30,BF$7,FALSE))))))</f>
        <v>0</v>
      </c>
      <c r="BG338" s="288">
        <f>IF($Q338="n/a",(IF('Workforce hours'!G$30=0,0,(AE338/'Workforce hours'!G$30))),(IF(VLOOKUP($Q338,'Workforce hours'!$C$8:$AD$30,BG$7,FALSE)=0,0,(AE338/(VLOOKUP($Q338,'Workforce hours'!$C$8:$AD$30,BG$7,FALSE))))))</f>
        <v>0</v>
      </c>
      <c r="BH338" s="288">
        <f>IF($Q338="n/a",(IF('Workforce hours'!H$30=0,0,(AF338/'Workforce hours'!H$30))),(IF(VLOOKUP($Q338,'Workforce hours'!$C$8:$AD$30,BH$7,FALSE)=0,0,(AF338/(VLOOKUP($Q338,'Workforce hours'!$C$8:$AD$30,BH$7,FALSE))))))</f>
        <v>0</v>
      </c>
      <c r="BI338" s="288">
        <f>IF($Q338="n/a",(IF('Workforce hours'!I$30=0,0,(AG338/'Workforce hours'!I$30))),(IF(VLOOKUP($Q338,'Workforce hours'!$C$8:$AD$30,BI$7,FALSE)=0,0,(AG338/(VLOOKUP($Q338,'Workforce hours'!$C$8:$AD$30,BI$7,FALSE))))))</f>
        <v>0</v>
      </c>
      <c r="BJ338" s="288">
        <f>IF($Q338="n/a",(IF('Workforce hours'!J$30=0,0,(AH338/'Workforce hours'!J$30))),(IF(VLOOKUP($Q338,'Workforce hours'!$C$8:$AD$30,BJ$7,FALSE)=0,0,(AH338/(VLOOKUP($Q338,'Workforce hours'!$C$8:$AD$30,BJ$7,FALSE))))))</f>
        <v>0</v>
      </c>
      <c r="BK338" s="288">
        <f>IF($Q338="n/a",(IF('Workforce hours'!K$30=0,0,(AI338/'Workforce hours'!K$30))),(IF(VLOOKUP($Q338,'Workforce hours'!$C$8:$AD$30,BK$7,FALSE)=0,0,(AI338/(VLOOKUP($Q338,'Workforce hours'!$C$8:$AD$30,BK$7,FALSE))))))</f>
        <v>0</v>
      </c>
      <c r="BL338" s="288">
        <f>IF($Q338="n/a",(IF('Workforce hours'!L$30=0,0,(AJ338/'Workforce hours'!L$30))),(IF(VLOOKUP($Q338,'Workforce hours'!$C$8:$AD$30,BL$7,FALSE)=0,0,(AJ338/(VLOOKUP($Q338,'Workforce hours'!$C$8:$AD$30,BL$7,FALSE))))))</f>
        <v>0</v>
      </c>
      <c r="BM338" s="288">
        <f>IF($Q338="n/a",(IF('Workforce hours'!M$30=0,0,(AK338/'Workforce hours'!M$30))),(IF(VLOOKUP($Q338,'Workforce hours'!$C$8:$AD$30,BM$7,FALSE)=0,0,(AK338/(VLOOKUP($Q338,'Workforce hours'!$C$8:$AD$30,BM$7,FALSE))))))</f>
        <v>0</v>
      </c>
      <c r="BN338" s="288">
        <f>IF($Q338="n/a",(IF('Workforce hours'!N$30=0,0,(AL338/'Workforce hours'!N$30))),(IF(VLOOKUP($Q338,'Workforce hours'!$C$8:$AD$30,BN$7,FALSE)=0,0,(AL338/(VLOOKUP($Q338,'Workforce hours'!$C$8:$AD$30,BN$7,FALSE))))))</f>
        <v>0</v>
      </c>
      <c r="BO338" s="288">
        <f>IF($Q338="n/a",(IF('Workforce hours'!O$30=0,0,(AM338/'Workforce hours'!O$30))),(IF(VLOOKUP($Q338,'Workforce hours'!$C$8:$AD$30,BO$7,FALSE)=0,0,(AM338/(VLOOKUP($Q338,'Workforce hours'!$C$8:$AD$30,BO$7,FALSE))))))</f>
        <v>0</v>
      </c>
      <c r="BP338" s="288">
        <f>IF($Q338="n/a",(IF('Workforce hours'!P$30=0,0,(AN338/'Workforce hours'!P$30))),(IF(VLOOKUP($Q338,'Workforce hours'!$C$8:$AD$30,BP$7,FALSE)=0,0,(AN338/(VLOOKUP($Q338,'Workforce hours'!$C$8:$AD$30,BP$7,FALSE))))))</f>
        <v>0</v>
      </c>
      <c r="BQ338" s="288">
        <f>IF($Q338="n/a",(IF('Workforce hours'!Q$30=0,0,(AO338/'Workforce hours'!Q$30))),(IF(VLOOKUP($Q338,'Workforce hours'!$C$8:$AD$30,BQ$7,FALSE)=0,0,(AO338/(VLOOKUP($Q338,'Workforce hours'!$C$8:$AD$30,BQ$7,FALSE))))))</f>
        <v>0</v>
      </c>
      <c r="BR338" s="288">
        <f>IF($Q338="n/a",(IF('Workforce hours'!R$30=0,0,(AP338/'Workforce hours'!R$30))),(IF(VLOOKUP($Q338,'Workforce hours'!$C$8:$AD$30,BR$7,FALSE)=0,0,(AP338/(VLOOKUP($Q338,'Workforce hours'!$C$8:$AD$30,BR$7,FALSE))))))</f>
        <v>0</v>
      </c>
      <c r="BS338" s="288">
        <f>IF($Q338="n/a",(IF('Workforce hours'!S$30=0,0,(AQ338/'Workforce hours'!S$30))),(IF(VLOOKUP($Q338,'Workforce hours'!$C$8:$AD$30,BS$7,FALSE)=0,0,(AQ338/(VLOOKUP($Q338,'Workforce hours'!$C$8:$AD$30,BS$7,FALSE))))))</f>
        <v>0</v>
      </c>
      <c r="BT338" s="288">
        <f>IF($Q338="n/a",(IF('Workforce hours'!T$30=0,0,(AR338/'Workforce hours'!T$30))),(IF(VLOOKUP($Q338,'Workforce hours'!$C$8:$AD$30,BT$7,FALSE)=0,0,(AR338/(VLOOKUP($Q338,'Workforce hours'!$C$8:$AD$30,BT$7,FALSE))))))</f>
        <v>0</v>
      </c>
      <c r="BU338" s="288">
        <f>IF($Q338="n/a",(IF('Workforce hours'!U$30=0,0,(AS338/'Workforce hours'!U$30))),(IF(VLOOKUP($Q338,'Workforce hours'!$C$8:$AD$30,BU$7,FALSE)=0,0,(AS338/(VLOOKUP($Q338,'Workforce hours'!$C$8:$AD$30,BU$7,FALSE))))))</f>
        <v>0</v>
      </c>
      <c r="BV338" s="288">
        <f>IF($Q338="n/a",(IF('Workforce hours'!V$30=0,0,(AT338/'Workforce hours'!V$30))),(IF(VLOOKUP($Q338,'Workforce hours'!$C$8:$AD$30,BV$7,FALSE)=0,0,(AT338/(VLOOKUP($Q338,'Workforce hours'!$C$8:$AD$30,BV$7,FALSE))))))</f>
        <v>3.9790418055538712</v>
      </c>
      <c r="BW338" s="288">
        <f>IF($Q338="n/a",(IF('Workforce hours'!W$30=0,0,(AU338/'Workforce hours'!W$30))),(IF(VLOOKUP($Q338,'Workforce hours'!$C$8:$AD$30,BW$7,FALSE)=0,0,(AU338/(VLOOKUP($Q338,'Workforce hours'!$C$8:$AD$30,BW$7,FALSE))))))</f>
        <v>0</v>
      </c>
      <c r="BX338" s="288">
        <f>IF($Q338="n/a",(IF('Workforce hours'!X$30=0,0,(AV338/'Workforce hours'!X$30))),(IF(VLOOKUP($Q338,'Workforce hours'!$C$8:$AD$30,BX$7,FALSE)=0,0,(AV338/(VLOOKUP($Q338,'Workforce hours'!$C$8:$AD$30,BX$7,FALSE))))))</f>
        <v>0</v>
      </c>
      <c r="BY338" s="288">
        <f>IF($Q338="n/a",(IF('Workforce hours'!Y$30=0,0,(AW338/'Workforce hours'!Y$30))),(IF(VLOOKUP($Q338,'Workforce hours'!$C$8:$AD$30,BY$7,FALSE)=0,0,(AW338/(VLOOKUP($Q338,'Workforce hours'!$C$8:$AD$30,BY$7,FALSE))))))</f>
        <v>0</v>
      </c>
      <c r="BZ338" s="288">
        <f>IF($Q338="n/a",(IF('Workforce hours'!Z$30=0,0,(AX338/'Workforce hours'!Z$30))),(IF(VLOOKUP($Q338,'Workforce hours'!$C$8:$AD$30,BZ$7,FALSE)=0,0,(AX338/(VLOOKUP($Q338,'Workforce hours'!$C$8:$AD$30,BZ$7,FALSE))))))</f>
        <v>0</v>
      </c>
      <c r="CA338" s="288">
        <f>IF($Q338="n/a",(IF('Workforce hours'!AA$30=0,0,(AY338/'Workforce hours'!AA$30))),(IF(VLOOKUP($Q338,'Workforce hours'!$C$8:$AD$30,CA$7,FALSE)=0,0,(AY338/(VLOOKUP($Q338,'Workforce hours'!$C$8:$AD$30,CA$7,FALSE))))))</f>
        <v>0</v>
      </c>
      <c r="CB338" s="288">
        <f>IF($Q338="n/a",(IF('Workforce hours'!AB$30=0,0,(AZ338/'Workforce hours'!AB$30))),(IF(VLOOKUP($Q338,'Workforce hours'!$C$8:$AD$30,CB$7,FALSE)=0,0,(AZ338/(VLOOKUP($Q338,'Workforce hours'!$C$8:$AD$30,CB$7,FALSE))))))</f>
        <v>0</v>
      </c>
      <c r="CC338" s="288">
        <f>IF($Q338="n/a",(IF('Workforce hours'!AC$30=0,0,(BA338/'Workforce hours'!AC$30))),(IF(VLOOKUP($Q338,'Workforce hours'!$C$8:$AD$30,CC$7,FALSE)=0,0,(BA338/(VLOOKUP($Q338,'Workforce hours'!$C$8:$AD$30,CC$7,FALSE))))))</f>
        <v>0</v>
      </c>
      <c r="CD338" s="288">
        <f>IF($Q338="n/a",(IF('Workforce hours'!AD$30=0,0,(BB338/'Workforce hours'!AD$30))),(IF(VLOOKUP($Q338,'Workforce hours'!$C$8:$AD$30,CD$7,FALSE)=0,0,(BB338/(VLOOKUP($Q338,'Workforce hours'!$C$8:$AD$30,CD$7,FALSE))))))</f>
        <v>0</v>
      </c>
      <c r="CE338" s="289">
        <f t="shared" si="50"/>
        <v>0</v>
      </c>
      <c r="CF338" s="290">
        <f>BD338*'Workforce costs'!B$9*(1+'Workforce costs'!B$10)*(1+'Workforce costs'!B$11)</f>
        <v>0</v>
      </c>
      <c r="CG338" s="290">
        <f>BE338*'Workforce costs'!C$9*(1+'Workforce costs'!C$10)*(1+'Workforce costs'!C$11)</f>
        <v>0</v>
      </c>
      <c r="CH338" s="290">
        <f>BF338*'Workforce costs'!D$9*(1+'Workforce costs'!D$10)*(1+'Workforce costs'!D$11)</f>
        <v>0</v>
      </c>
      <c r="CI338" s="290">
        <f>BG338*'Workforce costs'!E$9*(1+'Workforce costs'!E$10)*(1+'Workforce costs'!E$11)</f>
        <v>0</v>
      </c>
      <c r="CJ338" s="290">
        <f>BH338*'Workforce costs'!F$9*(1+'Workforce costs'!F$10)*(1+'Workforce costs'!F$11)</f>
        <v>0</v>
      </c>
      <c r="CK338" s="290">
        <f>BI338*'Workforce costs'!G$9*(1+'Workforce costs'!G$10)*(1+'Workforce costs'!G$11)</f>
        <v>0</v>
      </c>
      <c r="CL338" s="290">
        <f>BJ338*'Workforce costs'!H$9*(1+'Workforce costs'!H$10)*(1+'Workforce costs'!H$11)</f>
        <v>0</v>
      </c>
      <c r="CM338" s="290">
        <f>BK338*'Workforce costs'!I$9*(1+'Workforce costs'!I$10)*(1+'Workforce costs'!I$11)</f>
        <v>0</v>
      </c>
      <c r="CN338" s="290">
        <f>BL338*'Workforce costs'!J$9*(1+'Workforce costs'!J$10)*(1+'Workforce costs'!J$11)</f>
        <v>0</v>
      </c>
      <c r="CO338" s="290">
        <f>BM338*'Workforce costs'!K$9*(1+'Workforce costs'!K$10)*(1+'Workforce costs'!K$11)</f>
        <v>0</v>
      </c>
      <c r="CP338" s="290">
        <f>BN338*'Workforce costs'!L$9*(1+'Workforce costs'!L$10)*(1+'Workforce costs'!L$11)</f>
        <v>0</v>
      </c>
      <c r="CQ338" s="290">
        <f>BO338*'Workforce costs'!M$9*(1+'Workforce costs'!M$10)*(1+'Workforce costs'!M$11)</f>
        <v>0</v>
      </c>
      <c r="CR338" s="290">
        <f>BP338*'Workforce costs'!N$9*(1+'Workforce costs'!N$10)*(1+'Workforce costs'!N$11)</f>
        <v>0</v>
      </c>
      <c r="CS338" s="290">
        <f>BQ338*'Workforce costs'!O$9*(1+'Workforce costs'!O$10)*(1+'Workforce costs'!O$11)</f>
        <v>0</v>
      </c>
      <c r="CT338" s="290">
        <f>BR338*'Workforce costs'!P$9*(1+'Workforce costs'!P$10)*(1+'Workforce costs'!P$11)</f>
        <v>0</v>
      </c>
      <c r="CU338" s="290">
        <f>BS338*'Workforce costs'!Q$9*(1+'Workforce costs'!Q$10)*(1+'Workforce costs'!Q$11)</f>
        <v>0</v>
      </c>
      <c r="CV338" s="290">
        <f>BT338*'Workforce costs'!R$9*(1+'Workforce costs'!R$10)*(1+'Workforce costs'!R$11)</f>
        <v>0</v>
      </c>
      <c r="CW338" s="290">
        <f>BU338*'Workforce costs'!S$9*(1+'Workforce costs'!S$10)*(1+'Workforce costs'!S$11)</f>
        <v>0</v>
      </c>
      <c r="CX338" s="290">
        <f>BV338*'Workforce costs'!T$9*(1+'Workforce costs'!T$10)*(1+'Workforce costs'!T$11)</f>
        <v>0</v>
      </c>
      <c r="CY338" s="290">
        <f>BW338*'Workforce costs'!U$9*(1+'Workforce costs'!U$10)*(1+'Workforce costs'!U$11)</f>
        <v>0</v>
      </c>
      <c r="CZ338" s="290">
        <f>BX338*'Workforce costs'!V$9*(1+'Workforce costs'!V$10)*(1+'Workforce costs'!V$11)</f>
        <v>0</v>
      </c>
      <c r="DA338" s="290">
        <f>BY338*'Workforce costs'!W$9*(1+'Workforce costs'!W$10)*(1+'Workforce costs'!W$11)</f>
        <v>0</v>
      </c>
      <c r="DB338" s="290">
        <f>BZ338*'Workforce costs'!X$9*(1+'Workforce costs'!X$10)*(1+'Workforce costs'!X$11)</f>
        <v>0</v>
      </c>
      <c r="DC338" s="290">
        <f>CA338*'Workforce costs'!Y$9*(1+'Workforce costs'!Y$10)*(1+'Workforce costs'!Y$11)</f>
        <v>0</v>
      </c>
      <c r="DD338" s="290">
        <f>CB338*'Workforce costs'!Z$9*(1+'Workforce costs'!Z$10)*(1+'Workforce costs'!Z$11)</f>
        <v>0</v>
      </c>
      <c r="DE338" s="290">
        <f>CC338*'Workforce costs'!AA$9*(1+'Workforce costs'!AA$10)*(1+'Workforce costs'!AA$11)</f>
        <v>0</v>
      </c>
      <c r="DF338" s="290">
        <f>CD338*'Workforce costs'!AB$9*(1+'Workforce costs'!AB$10)*(1+'Workforce costs'!AB$11)</f>
        <v>0</v>
      </c>
    </row>
    <row r="339" spans="1:110" x14ac:dyDescent="0.3">
      <c r="A339" s="2" t="str">
        <f>Outputs!$A$4</f>
        <v>Australia</v>
      </c>
      <c r="B339" s="2" t="str">
        <f t="shared" si="43"/>
        <v>Australia 65+</v>
      </c>
      <c r="C339" s="30">
        <f>VLOOKUP($B339,Populations!$D$15:$H$1920,3,FALSE)</f>
        <v>4559374</v>
      </c>
      <c r="D339" s="255">
        <f>IF(OR($H339="General pop",$H339="Schools",$H339="Workplace",$H339="Skills Training",$H339="Digital Supports"),1,VLOOKUP($B339,Populations!$D$15:$H$1920,5,FALSE))</f>
        <v>1</v>
      </c>
      <c r="E339" s="88">
        <f>VLOOKUP(I339,Epidemiology!$C$10:$H$47,6,FALSE)</f>
        <v>90</v>
      </c>
      <c r="F339" s="102">
        <f>'Care profiles'!R340</f>
        <v>1</v>
      </c>
      <c r="G339" s="15" t="str">
        <f>'Care profiles'!A340</f>
        <v>65+</v>
      </c>
      <c r="H339" s="15" t="str">
        <f>'Care profiles'!B340</f>
        <v>Attempts</v>
      </c>
      <c r="I339" s="15" t="str">
        <f>'Care profiles'!C340</f>
        <v>Attempts_65+yrs</v>
      </c>
      <c r="J339" s="15" t="str">
        <f>'Care profiles'!D340</f>
        <v>Care profile</v>
      </c>
      <c r="K339" s="15" t="str">
        <f>'Care profiles'!E340</f>
        <v>Structured Psychological Therapies – Individual</v>
      </c>
      <c r="L339" s="104">
        <f>'Care profiles'!F340</f>
        <v>0.8</v>
      </c>
      <c r="M339" s="15">
        <f>'Care profiles'!G340</f>
        <v>10</v>
      </c>
      <c r="N339" s="15">
        <f>'Care profiles'!H340</f>
        <v>60</v>
      </c>
      <c r="O339" s="15" t="str">
        <f>'Care profiles'!I340</f>
        <v>min</v>
      </c>
      <c r="P339" s="15" t="str">
        <f>'Care profiles'!J340</f>
        <v>Tertiary Qualified - Unspecified</v>
      </c>
      <c r="Q339" s="15" t="str">
        <f>'Care profiles'!K340</f>
        <v>n/a</v>
      </c>
      <c r="R339" s="15" t="str">
        <f>'Care profiles'!M340</f>
        <v>Y</v>
      </c>
      <c r="S339" s="15" t="str">
        <f>'Care profiles'!O340</f>
        <v>N</v>
      </c>
      <c r="T339" s="15" t="str">
        <f>'Care profiles'!Q340</f>
        <v>N</v>
      </c>
      <c r="U339" s="30">
        <f t="shared" si="44"/>
        <v>4103.4366</v>
      </c>
      <c r="V339" s="30">
        <f t="shared" si="45"/>
        <v>3282.74928</v>
      </c>
      <c r="W339" s="30">
        <f>IF(M339="n/a",0,IF(O339="days",V339*M339*(1+(VLOOKUP(K339,'Bed parameters'!$A$9:$G$12,7,FALSE))),V339*M339))</f>
        <v>32827.4928</v>
      </c>
      <c r="X339" s="30">
        <f t="shared" si="46"/>
        <v>32827.4928</v>
      </c>
      <c r="Y339" s="30">
        <f t="shared" si="47"/>
        <v>0</v>
      </c>
      <c r="Z339" s="113">
        <f>_xlfn.IFNA(Y339/((VLOOKUP(K339,'Bed parameters'!$A$9:$G$12,3,FALSE))*(VLOOKUP(K339,'Bed parameters'!$A$9:$G$12,5,FALSE))),0)</f>
        <v>0</v>
      </c>
      <c r="AA339" s="30">
        <f t="shared" si="48"/>
        <v>32827.4928</v>
      </c>
      <c r="AB339" s="30">
        <f>_xlfn.IFNA(IF($O339="days",$Y339*(VLOOKUP($K339,'Bed parameters'!$A$9:$I$12,9,FALSE))*$F339*(VLOOKUP($Q339,'Workforce distribution'!$C$8:$AD$30,AB$7,FALSE)),IF($Q339="n/a",(IF($P339=AB$6,$X339*$F339,0)),$X339*$F339*(VLOOKUP($Q339,'Workforce distribution'!$C$8:$AD$30,AB$7,FALSE)))),0)</f>
        <v>0</v>
      </c>
      <c r="AC339" s="30">
        <f>_xlfn.IFNA(IF($O339="days",$Y339*(VLOOKUP($K339,'Bed parameters'!$A$9:$I$12,9,FALSE))*$F339*(VLOOKUP($Q339,'Workforce distribution'!$C$8:$AD$30,AC$7,FALSE)),IF($Q339="n/a",(IF($P339=AC$6,$X339*$F339,0)),$X339*$F339*(VLOOKUP($Q339,'Workforce distribution'!$C$8:$AD$30,AC$7,FALSE)))),0)</f>
        <v>0</v>
      </c>
      <c r="AD339" s="30">
        <f>_xlfn.IFNA(IF($O339="days",$Y339*(VLOOKUP($K339,'Bed parameters'!$A$9:$I$12,9,FALSE))*$F339*(VLOOKUP($Q339,'Workforce distribution'!$C$8:$AD$30,AD$7,FALSE)),IF($Q339="n/a",(IF($P339=AD$6,$X339*$F339,0)),$X339*$F339*(VLOOKUP($Q339,'Workforce distribution'!$C$8:$AD$30,AD$7,FALSE)))),0)</f>
        <v>0</v>
      </c>
      <c r="AE339" s="30">
        <f>_xlfn.IFNA(IF($O339="days",$Y339*(VLOOKUP($K339,'Bed parameters'!$A$9:$I$12,9,FALSE))*$F339*(VLOOKUP($Q339,'Workforce distribution'!$C$8:$AD$30,AE$7,FALSE)),IF($Q339="n/a",(IF($P339=AE$6,$X339*$F339,0)),$X339*$F339*(VLOOKUP($Q339,'Workforce distribution'!$C$8:$AD$30,AE$7,FALSE)))),0)</f>
        <v>0</v>
      </c>
      <c r="AF339" s="30">
        <f>_xlfn.IFNA(IF($O339="days",$Y339*(VLOOKUP($K339,'Bed parameters'!$A$9:$I$12,9,FALSE))*$F339*(VLOOKUP($Q339,'Workforce distribution'!$C$8:$AD$30,AF$7,FALSE)),IF($Q339="n/a",(IF($P339=AF$6,$X339*$F339,0)),$X339*$F339*(VLOOKUP($Q339,'Workforce distribution'!$C$8:$AD$30,AF$7,FALSE)))),0)</f>
        <v>0</v>
      </c>
      <c r="AG339" s="30">
        <f>_xlfn.IFNA(IF($O339="days",$Y339*(VLOOKUP($K339,'Bed parameters'!$A$9:$I$12,9,FALSE))*$F339*(VLOOKUP($Q339,'Workforce distribution'!$C$8:$AD$30,AG$7,FALSE)),IF($Q339="n/a",(IF($P339=AG$6,$X339*$F339,0)),$X339*$F339*(VLOOKUP($Q339,'Workforce distribution'!$C$8:$AD$30,AG$7,FALSE)))),0)</f>
        <v>0</v>
      </c>
      <c r="AH339" s="30">
        <f>_xlfn.IFNA(IF($O339="days",$Y339*(VLOOKUP($K339,'Bed parameters'!$A$9:$I$12,9,FALSE))*$F339*(VLOOKUP($Q339,'Workforce distribution'!$C$8:$AD$30,AH$7,FALSE)),IF($Q339="n/a",(IF($P339=AH$6,$X339*$F339,0)),$X339*$F339*(VLOOKUP($Q339,'Workforce distribution'!$C$8:$AD$30,AH$7,FALSE)))),0)</f>
        <v>0</v>
      </c>
      <c r="AI339" s="30">
        <f>_xlfn.IFNA(IF($O339="days",$Y339*(VLOOKUP($K339,'Bed parameters'!$A$9:$I$12,9,FALSE))*$F339*(VLOOKUP($Q339,'Workforce distribution'!$C$8:$AD$30,AI$7,FALSE)),IF($Q339="n/a",(IF($P339=AI$6,$X339*$F339,0)),$X339*$F339*(VLOOKUP($Q339,'Workforce distribution'!$C$8:$AD$30,AI$7,FALSE)))),0)</f>
        <v>0</v>
      </c>
      <c r="AJ339" s="30">
        <f>_xlfn.IFNA(IF($O339="days",$Y339*(VLOOKUP($K339,'Bed parameters'!$A$9:$I$12,9,FALSE))*$F339*(VLOOKUP($Q339,'Workforce distribution'!$C$8:$AD$30,AJ$7,FALSE)),IF($Q339="n/a",(IF($P339=AJ$6,$X339*$F339,0)),$X339*$F339*(VLOOKUP($Q339,'Workforce distribution'!$C$8:$AD$30,AJ$7,FALSE)))),0)</f>
        <v>0</v>
      </c>
      <c r="AK339" s="30">
        <f>_xlfn.IFNA(IF($O339="days",$Y339*(VLOOKUP($K339,'Bed parameters'!$A$9:$I$12,9,FALSE))*$F339*(VLOOKUP($Q339,'Workforce distribution'!$C$8:$AD$30,AK$7,FALSE)),IF($Q339="n/a",(IF($P339=AK$6,$X339*$F339,0)),$X339*$F339*(VLOOKUP($Q339,'Workforce distribution'!$C$8:$AD$30,AK$7,FALSE)))),0)</f>
        <v>0</v>
      </c>
      <c r="AL339" s="30">
        <f>_xlfn.IFNA(IF($O339="days",$Y339*(VLOOKUP($K339,'Bed parameters'!$A$9:$I$12,9,FALSE))*$F339*(VLOOKUP($Q339,'Workforce distribution'!$C$8:$AD$30,AL$7,FALSE)),IF($Q339="n/a",(IF($P339=AL$6,$X339*$F339,0)),$X339*$F339*(VLOOKUP($Q339,'Workforce distribution'!$C$8:$AD$30,AL$7,FALSE)))),0)</f>
        <v>0</v>
      </c>
      <c r="AM339" s="30">
        <f>_xlfn.IFNA(IF($O339="days",$Y339*(VLOOKUP($K339,'Bed parameters'!$A$9:$I$12,9,FALSE))*$F339*(VLOOKUP($Q339,'Workforce distribution'!$C$8:$AD$30,AM$7,FALSE)),IF($Q339="n/a",(IF($P339=AM$6,$X339*$F339,0)),$X339*$F339*(VLOOKUP($Q339,'Workforce distribution'!$C$8:$AD$30,AM$7,FALSE)))),0)</f>
        <v>0</v>
      </c>
      <c r="AN339" s="30">
        <f>_xlfn.IFNA(IF($O339="days",$Y339*(VLOOKUP($K339,'Bed parameters'!$A$9:$I$12,9,FALSE))*$F339*(VLOOKUP($Q339,'Workforce distribution'!$C$8:$AD$30,AN$7,FALSE)),IF($Q339="n/a",(IF($P339=AN$6,$X339*$F339,0)),$X339*$F339*(VLOOKUP($Q339,'Workforce distribution'!$C$8:$AD$30,AN$7,FALSE)))),0)</f>
        <v>0</v>
      </c>
      <c r="AO339" s="30">
        <f>_xlfn.IFNA(IF($O339="days",$Y339*(VLOOKUP($K339,'Bed parameters'!$A$9:$I$12,9,FALSE))*$F339*(VLOOKUP($Q339,'Workforce distribution'!$C$8:$AD$30,AO$7,FALSE)),IF($Q339="n/a",(IF($P339=AO$6,$X339*$F339,0)),$X339*$F339*(VLOOKUP($Q339,'Workforce distribution'!$C$8:$AD$30,AO$7,FALSE)))),0)</f>
        <v>0</v>
      </c>
      <c r="AP339" s="30">
        <f>_xlfn.IFNA(IF($O339="days",$Y339*(VLOOKUP($K339,'Bed parameters'!$A$9:$I$12,9,FALSE))*$F339*(VLOOKUP($Q339,'Workforce distribution'!$C$8:$AD$30,AP$7,FALSE)),IF($Q339="n/a",(IF($P339=AP$6,$X339*$F339,0)),$X339*$F339*(VLOOKUP($Q339,'Workforce distribution'!$C$8:$AD$30,AP$7,FALSE)))),0)</f>
        <v>0</v>
      </c>
      <c r="AQ339" s="30">
        <f>_xlfn.IFNA(IF($O339="days",$Y339*(VLOOKUP($K339,'Bed parameters'!$A$9:$I$12,9,FALSE))*$F339*(VLOOKUP($Q339,'Workforce distribution'!$C$8:$AD$30,AQ$7,FALSE)),IF($Q339="n/a",(IF($P339=AQ$6,$X339*$F339,0)),$X339*$F339*(VLOOKUP($Q339,'Workforce distribution'!$C$8:$AD$30,AQ$7,FALSE)))),0)</f>
        <v>0</v>
      </c>
      <c r="AR339" s="30">
        <f>_xlfn.IFNA(IF($O339="days",$Y339*(VLOOKUP($K339,'Bed parameters'!$A$9:$I$12,9,FALSE))*$F339*(VLOOKUP($Q339,'Workforce distribution'!$C$8:$AD$30,AR$7,FALSE)),IF($Q339="n/a",(IF($P339=AR$6,$X339*$F339,0)),$X339*$F339*(VLOOKUP($Q339,'Workforce distribution'!$C$8:$AD$30,AR$7,FALSE)))),0)</f>
        <v>0</v>
      </c>
      <c r="AS339" s="30">
        <f>_xlfn.IFNA(IF($O339="days",$Y339*(VLOOKUP($K339,'Bed parameters'!$A$9:$I$12,9,FALSE))*$F339*(VLOOKUP($Q339,'Workforce distribution'!$C$8:$AD$30,AS$7,FALSE)),IF($Q339="n/a",(IF($P339=AS$6,$X339*$F339,0)),$X339*$F339*(VLOOKUP($Q339,'Workforce distribution'!$C$8:$AD$30,AS$7,FALSE)))),0)</f>
        <v>32827.4928</v>
      </c>
      <c r="AT339" s="30">
        <f>_xlfn.IFNA(IF($O339="days",$Y339*(VLOOKUP($K339,'Bed parameters'!$A$9:$I$12,9,FALSE))*$F339*(VLOOKUP($Q339,'Workforce distribution'!$C$8:$AD$30,AT$7,FALSE)),IF($Q339="n/a",(IF($P339=AT$6,$X339*$F339,0)),$X339*$F339*(VLOOKUP($Q339,'Workforce distribution'!$C$8:$AD$30,AT$7,FALSE)))),0)</f>
        <v>0</v>
      </c>
      <c r="AU339" s="30">
        <f>_xlfn.IFNA(IF($O339="days",$Y339*(VLOOKUP($K339,'Bed parameters'!$A$9:$I$12,9,FALSE))*$F339*(VLOOKUP($Q339,'Workforce distribution'!$C$8:$AD$30,AU$7,FALSE)),IF($Q339="n/a",(IF($P339=AU$6,$X339*$F339,0)),$X339*$F339*(VLOOKUP($Q339,'Workforce distribution'!$C$8:$AD$30,AU$7,FALSE)))),0)</f>
        <v>0</v>
      </c>
      <c r="AV339" s="30">
        <f>_xlfn.IFNA(IF($O339="days",$Y339*(VLOOKUP($K339,'Bed parameters'!$A$9:$I$12,9,FALSE))*$F339*(VLOOKUP($Q339,'Workforce distribution'!$C$8:$AD$30,AV$7,FALSE)),IF($Q339="n/a",(IF($P339=AV$6,$X339*$F339,0)),$X339*$F339*(VLOOKUP($Q339,'Workforce distribution'!$C$8:$AD$30,AV$7,FALSE)))),0)</f>
        <v>0</v>
      </c>
      <c r="AW339" s="30">
        <f>_xlfn.IFNA(IF($O339="days",$Y339*(VLOOKUP($K339,'Bed parameters'!$A$9:$I$12,9,FALSE))*$F339*(VLOOKUP($Q339,'Workforce distribution'!$C$8:$AD$30,AW$7,FALSE)),IF($Q339="n/a",(IF($P339=AW$6,$X339*$F339,0)),$X339*$F339*(VLOOKUP($Q339,'Workforce distribution'!$C$8:$AD$30,AW$7,FALSE)))),0)</f>
        <v>0</v>
      </c>
      <c r="AX339" s="30">
        <f>_xlfn.IFNA(IF($O339="days",$Y339*(VLOOKUP($K339,'Bed parameters'!$A$9:$I$12,9,FALSE))*$F339*(VLOOKUP($Q339,'Workforce distribution'!$C$8:$AD$30,AX$7,FALSE)),IF($Q339="n/a",(IF($P339=AX$6,$X339*$F339,0)),$X339*$F339*(VLOOKUP($Q339,'Workforce distribution'!$C$8:$AD$30,AX$7,FALSE)))),0)</f>
        <v>0</v>
      </c>
      <c r="AY339" s="30">
        <f>_xlfn.IFNA(IF($O339="days",$Y339*(VLOOKUP($K339,'Bed parameters'!$A$9:$I$12,9,FALSE))*$F339*(VLOOKUP($Q339,'Workforce distribution'!$C$8:$AD$30,AY$7,FALSE)),IF($Q339="n/a",(IF($P339=AY$6,$X339*$F339,0)),$X339*$F339*(VLOOKUP($Q339,'Workforce distribution'!$C$8:$AD$30,AY$7,FALSE)))),0)</f>
        <v>0</v>
      </c>
      <c r="AZ339" s="30">
        <f>_xlfn.IFNA(IF($O339="days",$Y339*(VLOOKUP($K339,'Bed parameters'!$A$9:$I$12,9,FALSE))*$F339*(VLOOKUP($Q339,'Workforce distribution'!$C$8:$AD$30,AZ$7,FALSE)),IF($Q339="n/a",(IF($P339=AZ$6,$X339*$F339,0)),$X339*$F339*(VLOOKUP($Q339,'Workforce distribution'!$C$8:$AD$30,AZ$7,FALSE)))),0)</f>
        <v>0</v>
      </c>
      <c r="BA339" s="30">
        <f>_xlfn.IFNA(IF($O339="days",$Y339*(VLOOKUP($K339,'Bed parameters'!$A$9:$I$12,9,FALSE))*$F339*(VLOOKUP($Q339,'Workforce distribution'!$C$8:$AD$30,BA$7,FALSE)),IF($Q339="n/a",(IF($P339=BA$6,$X339*$F339,0)),$X339*$F339*(VLOOKUP($Q339,'Workforce distribution'!$C$8:$AD$30,BA$7,FALSE)))),0)</f>
        <v>0</v>
      </c>
      <c r="BB339" s="30">
        <f>_xlfn.IFNA(IF($O339="days",$Y339*(VLOOKUP($K339,'Bed parameters'!$A$9:$I$12,9,FALSE))*$F339*(VLOOKUP($Q339,'Workforce distribution'!$C$8:$AD$30,BB$7,FALSE)),IF($Q339="n/a",(IF($P339=BB$6,$X339*$F339,0)),$X339*$F339*(VLOOKUP($Q339,'Workforce distribution'!$C$8:$AD$30,BB$7,FALSE)))),0)</f>
        <v>0</v>
      </c>
      <c r="BC339" s="149">
        <f t="shared" si="49"/>
        <v>28.563916884574173</v>
      </c>
      <c r="BD339" s="288">
        <f>IF($Q339="n/a",(IF('Workforce hours'!D$30=0,0,(AB339/'Workforce hours'!D$30))),(IF(VLOOKUP($Q339,'Workforce hours'!$C$8:$AD$30,BD$7,FALSE)=0,0,(AB339/(VLOOKUP($Q339,'Workforce hours'!$C$8:$AD$30,BD$7,FALSE))))))</f>
        <v>0</v>
      </c>
      <c r="BE339" s="288">
        <f>IF($Q339="n/a",(IF('Workforce hours'!E$30=0,0,(AC339/'Workforce hours'!E$30))),(IF(VLOOKUP($Q339,'Workforce hours'!$C$8:$AD$30,BE$7,FALSE)=0,0,(AC339/(VLOOKUP($Q339,'Workforce hours'!$C$8:$AD$30,BE$7,FALSE))))))</f>
        <v>0</v>
      </c>
      <c r="BF339" s="288">
        <f>IF($Q339="n/a",(IF('Workforce hours'!F$30=0,0,(AD339/'Workforce hours'!F$30))),(IF(VLOOKUP($Q339,'Workforce hours'!$C$8:$AD$30,BF$7,FALSE)=0,0,(AD339/(VLOOKUP($Q339,'Workforce hours'!$C$8:$AD$30,BF$7,FALSE))))))</f>
        <v>0</v>
      </c>
      <c r="BG339" s="288">
        <f>IF($Q339="n/a",(IF('Workforce hours'!G$30=0,0,(AE339/'Workforce hours'!G$30))),(IF(VLOOKUP($Q339,'Workforce hours'!$C$8:$AD$30,BG$7,FALSE)=0,0,(AE339/(VLOOKUP($Q339,'Workforce hours'!$C$8:$AD$30,BG$7,FALSE))))))</f>
        <v>0</v>
      </c>
      <c r="BH339" s="288">
        <f>IF($Q339="n/a",(IF('Workforce hours'!H$30=0,0,(AF339/'Workforce hours'!H$30))),(IF(VLOOKUP($Q339,'Workforce hours'!$C$8:$AD$30,BH$7,FALSE)=0,0,(AF339/(VLOOKUP($Q339,'Workforce hours'!$C$8:$AD$30,BH$7,FALSE))))))</f>
        <v>0</v>
      </c>
      <c r="BI339" s="288">
        <f>IF($Q339="n/a",(IF('Workforce hours'!I$30=0,0,(AG339/'Workforce hours'!I$30))),(IF(VLOOKUP($Q339,'Workforce hours'!$C$8:$AD$30,BI$7,FALSE)=0,0,(AG339/(VLOOKUP($Q339,'Workforce hours'!$C$8:$AD$30,BI$7,FALSE))))))</f>
        <v>0</v>
      </c>
      <c r="BJ339" s="288">
        <f>IF($Q339="n/a",(IF('Workforce hours'!J$30=0,0,(AH339/'Workforce hours'!J$30))),(IF(VLOOKUP($Q339,'Workforce hours'!$C$8:$AD$30,BJ$7,FALSE)=0,0,(AH339/(VLOOKUP($Q339,'Workforce hours'!$C$8:$AD$30,BJ$7,FALSE))))))</f>
        <v>0</v>
      </c>
      <c r="BK339" s="288">
        <f>IF($Q339="n/a",(IF('Workforce hours'!K$30=0,0,(AI339/'Workforce hours'!K$30))),(IF(VLOOKUP($Q339,'Workforce hours'!$C$8:$AD$30,BK$7,FALSE)=0,0,(AI339/(VLOOKUP($Q339,'Workforce hours'!$C$8:$AD$30,BK$7,FALSE))))))</f>
        <v>0</v>
      </c>
      <c r="BL339" s="288">
        <f>IF($Q339="n/a",(IF('Workforce hours'!L$30=0,0,(AJ339/'Workforce hours'!L$30))),(IF(VLOOKUP($Q339,'Workforce hours'!$C$8:$AD$30,BL$7,FALSE)=0,0,(AJ339/(VLOOKUP($Q339,'Workforce hours'!$C$8:$AD$30,BL$7,FALSE))))))</f>
        <v>0</v>
      </c>
      <c r="BM339" s="288">
        <f>IF($Q339="n/a",(IF('Workforce hours'!M$30=0,0,(AK339/'Workforce hours'!M$30))),(IF(VLOOKUP($Q339,'Workforce hours'!$C$8:$AD$30,BM$7,FALSE)=0,0,(AK339/(VLOOKUP($Q339,'Workforce hours'!$C$8:$AD$30,BM$7,FALSE))))))</f>
        <v>0</v>
      </c>
      <c r="BN339" s="288">
        <f>IF($Q339="n/a",(IF('Workforce hours'!N$30=0,0,(AL339/'Workforce hours'!N$30))),(IF(VLOOKUP($Q339,'Workforce hours'!$C$8:$AD$30,BN$7,FALSE)=0,0,(AL339/(VLOOKUP($Q339,'Workforce hours'!$C$8:$AD$30,BN$7,FALSE))))))</f>
        <v>0</v>
      </c>
      <c r="BO339" s="288">
        <f>IF($Q339="n/a",(IF('Workforce hours'!O$30=0,0,(AM339/'Workforce hours'!O$30))),(IF(VLOOKUP($Q339,'Workforce hours'!$C$8:$AD$30,BO$7,FALSE)=0,0,(AM339/(VLOOKUP($Q339,'Workforce hours'!$C$8:$AD$30,BO$7,FALSE))))))</f>
        <v>0</v>
      </c>
      <c r="BP339" s="288">
        <f>IF($Q339="n/a",(IF('Workforce hours'!P$30=0,0,(AN339/'Workforce hours'!P$30))),(IF(VLOOKUP($Q339,'Workforce hours'!$C$8:$AD$30,BP$7,FALSE)=0,0,(AN339/(VLOOKUP($Q339,'Workforce hours'!$C$8:$AD$30,BP$7,FALSE))))))</f>
        <v>0</v>
      </c>
      <c r="BQ339" s="288">
        <f>IF($Q339="n/a",(IF('Workforce hours'!Q$30=0,0,(AO339/'Workforce hours'!Q$30))),(IF(VLOOKUP($Q339,'Workforce hours'!$C$8:$AD$30,BQ$7,FALSE)=0,0,(AO339/(VLOOKUP($Q339,'Workforce hours'!$C$8:$AD$30,BQ$7,FALSE))))))</f>
        <v>0</v>
      </c>
      <c r="BR339" s="288">
        <f>IF($Q339="n/a",(IF('Workforce hours'!R$30=0,0,(AP339/'Workforce hours'!R$30))),(IF(VLOOKUP($Q339,'Workforce hours'!$C$8:$AD$30,BR$7,FALSE)=0,0,(AP339/(VLOOKUP($Q339,'Workforce hours'!$C$8:$AD$30,BR$7,FALSE))))))</f>
        <v>0</v>
      </c>
      <c r="BS339" s="288">
        <f>IF($Q339="n/a",(IF('Workforce hours'!S$30=0,0,(AQ339/'Workforce hours'!S$30))),(IF(VLOOKUP($Q339,'Workforce hours'!$C$8:$AD$30,BS$7,FALSE)=0,0,(AQ339/(VLOOKUP($Q339,'Workforce hours'!$C$8:$AD$30,BS$7,FALSE))))))</f>
        <v>0</v>
      </c>
      <c r="BT339" s="288">
        <f>IF($Q339="n/a",(IF('Workforce hours'!T$30=0,0,(AR339/'Workforce hours'!T$30))),(IF(VLOOKUP($Q339,'Workforce hours'!$C$8:$AD$30,BT$7,FALSE)=0,0,(AR339/(VLOOKUP($Q339,'Workforce hours'!$C$8:$AD$30,BT$7,FALSE))))))</f>
        <v>0</v>
      </c>
      <c r="BU339" s="288">
        <f>IF($Q339="n/a",(IF('Workforce hours'!U$30=0,0,(AS339/'Workforce hours'!U$30))),(IF(VLOOKUP($Q339,'Workforce hours'!$C$8:$AD$30,BU$7,FALSE)=0,0,(AS339/(VLOOKUP($Q339,'Workforce hours'!$C$8:$AD$30,BU$7,FALSE))))))</f>
        <v>28.563916884574173</v>
      </c>
      <c r="BV339" s="288">
        <f>IF($Q339="n/a",(IF('Workforce hours'!V$30=0,0,(AT339/'Workforce hours'!V$30))),(IF(VLOOKUP($Q339,'Workforce hours'!$C$8:$AD$30,BV$7,FALSE)=0,0,(AT339/(VLOOKUP($Q339,'Workforce hours'!$C$8:$AD$30,BV$7,FALSE))))))</f>
        <v>0</v>
      </c>
      <c r="BW339" s="288">
        <f>IF($Q339="n/a",(IF('Workforce hours'!W$30=0,0,(AU339/'Workforce hours'!W$30))),(IF(VLOOKUP($Q339,'Workforce hours'!$C$8:$AD$30,BW$7,FALSE)=0,0,(AU339/(VLOOKUP($Q339,'Workforce hours'!$C$8:$AD$30,BW$7,FALSE))))))</f>
        <v>0</v>
      </c>
      <c r="BX339" s="288">
        <f>IF($Q339="n/a",(IF('Workforce hours'!X$30=0,0,(AV339/'Workforce hours'!X$30))),(IF(VLOOKUP($Q339,'Workforce hours'!$C$8:$AD$30,BX$7,FALSE)=0,0,(AV339/(VLOOKUP($Q339,'Workforce hours'!$C$8:$AD$30,BX$7,FALSE))))))</f>
        <v>0</v>
      </c>
      <c r="BY339" s="288">
        <f>IF($Q339="n/a",(IF('Workforce hours'!Y$30=0,0,(AW339/'Workforce hours'!Y$30))),(IF(VLOOKUP($Q339,'Workforce hours'!$C$8:$AD$30,BY$7,FALSE)=0,0,(AW339/(VLOOKUP($Q339,'Workforce hours'!$C$8:$AD$30,BY$7,FALSE))))))</f>
        <v>0</v>
      </c>
      <c r="BZ339" s="288">
        <f>IF($Q339="n/a",(IF('Workforce hours'!Z$30=0,0,(AX339/'Workforce hours'!Z$30))),(IF(VLOOKUP($Q339,'Workforce hours'!$C$8:$AD$30,BZ$7,FALSE)=0,0,(AX339/(VLOOKUP($Q339,'Workforce hours'!$C$8:$AD$30,BZ$7,FALSE))))))</f>
        <v>0</v>
      </c>
      <c r="CA339" s="288">
        <f>IF($Q339="n/a",(IF('Workforce hours'!AA$30=0,0,(AY339/'Workforce hours'!AA$30))),(IF(VLOOKUP($Q339,'Workforce hours'!$C$8:$AD$30,CA$7,FALSE)=0,0,(AY339/(VLOOKUP($Q339,'Workforce hours'!$C$8:$AD$30,CA$7,FALSE))))))</f>
        <v>0</v>
      </c>
      <c r="CB339" s="288">
        <f>IF($Q339="n/a",(IF('Workforce hours'!AB$30=0,0,(AZ339/'Workforce hours'!AB$30))),(IF(VLOOKUP($Q339,'Workforce hours'!$C$8:$AD$30,CB$7,FALSE)=0,0,(AZ339/(VLOOKUP($Q339,'Workforce hours'!$C$8:$AD$30,CB$7,FALSE))))))</f>
        <v>0</v>
      </c>
      <c r="CC339" s="288">
        <f>IF($Q339="n/a",(IF('Workforce hours'!AC$30=0,0,(BA339/'Workforce hours'!AC$30))),(IF(VLOOKUP($Q339,'Workforce hours'!$C$8:$AD$30,CC$7,FALSE)=0,0,(BA339/(VLOOKUP($Q339,'Workforce hours'!$C$8:$AD$30,CC$7,FALSE))))))</f>
        <v>0</v>
      </c>
      <c r="CD339" s="288">
        <f>IF($Q339="n/a",(IF('Workforce hours'!AD$30=0,0,(BB339/'Workforce hours'!AD$30))),(IF(VLOOKUP($Q339,'Workforce hours'!$C$8:$AD$30,CD$7,FALSE)=0,0,(BB339/(VLOOKUP($Q339,'Workforce hours'!$C$8:$AD$30,CD$7,FALSE))))))</f>
        <v>0</v>
      </c>
      <c r="CE339" s="289">
        <f t="shared" si="50"/>
        <v>0</v>
      </c>
      <c r="CF339" s="290">
        <f>BD339*'Workforce costs'!B$9*(1+'Workforce costs'!B$10)*(1+'Workforce costs'!B$11)</f>
        <v>0</v>
      </c>
      <c r="CG339" s="290">
        <f>BE339*'Workforce costs'!C$9*(1+'Workforce costs'!C$10)*(1+'Workforce costs'!C$11)</f>
        <v>0</v>
      </c>
      <c r="CH339" s="290">
        <f>BF339*'Workforce costs'!D$9*(1+'Workforce costs'!D$10)*(1+'Workforce costs'!D$11)</f>
        <v>0</v>
      </c>
      <c r="CI339" s="290">
        <f>BG339*'Workforce costs'!E$9*(1+'Workforce costs'!E$10)*(1+'Workforce costs'!E$11)</f>
        <v>0</v>
      </c>
      <c r="CJ339" s="290">
        <f>BH339*'Workforce costs'!F$9*(1+'Workforce costs'!F$10)*(1+'Workforce costs'!F$11)</f>
        <v>0</v>
      </c>
      <c r="CK339" s="290">
        <f>BI339*'Workforce costs'!G$9*(1+'Workforce costs'!G$10)*(1+'Workforce costs'!G$11)</f>
        <v>0</v>
      </c>
      <c r="CL339" s="290">
        <f>BJ339*'Workforce costs'!H$9*(1+'Workforce costs'!H$10)*(1+'Workforce costs'!H$11)</f>
        <v>0</v>
      </c>
      <c r="CM339" s="290">
        <f>BK339*'Workforce costs'!I$9*(1+'Workforce costs'!I$10)*(1+'Workforce costs'!I$11)</f>
        <v>0</v>
      </c>
      <c r="CN339" s="290">
        <f>BL339*'Workforce costs'!J$9*(1+'Workforce costs'!J$10)*(1+'Workforce costs'!J$11)</f>
        <v>0</v>
      </c>
      <c r="CO339" s="290">
        <f>BM339*'Workforce costs'!K$9*(1+'Workforce costs'!K$10)*(1+'Workforce costs'!K$11)</f>
        <v>0</v>
      </c>
      <c r="CP339" s="290">
        <f>BN339*'Workforce costs'!L$9*(1+'Workforce costs'!L$10)*(1+'Workforce costs'!L$11)</f>
        <v>0</v>
      </c>
      <c r="CQ339" s="290">
        <f>BO339*'Workforce costs'!M$9*(1+'Workforce costs'!M$10)*(1+'Workforce costs'!M$11)</f>
        <v>0</v>
      </c>
      <c r="CR339" s="290">
        <f>BP339*'Workforce costs'!N$9*(1+'Workforce costs'!N$10)*(1+'Workforce costs'!N$11)</f>
        <v>0</v>
      </c>
      <c r="CS339" s="290">
        <f>BQ339*'Workforce costs'!O$9*(1+'Workforce costs'!O$10)*(1+'Workforce costs'!O$11)</f>
        <v>0</v>
      </c>
      <c r="CT339" s="290">
        <f>BR339*'Workforce costs'!P$9*(1+'Workforce costs'!P$10)*(1+'Workforce costs'!P$11)</f>
        <v>0</v>
      </c>
      <c r="CU339" s="290">
        <f>BS339*'Workforce costs'!Q$9*(1+'Workforce costs'!Q$10)*(1+'Workforce costs'!Q$11)</f>
        <v>0</v>
      </c>
      <c r="CV339" s="290">
        <f>BT339*'Workforce costs'!R$9*(1+'Workforce costs'!R$10)*(1+'Workforce costs'!R$11)</f>
        <v>0</v>
      </c>
      <c r="CW339" s="290">
        <f>BU339*'Workforce costs'!S$9*(1+'Workforce costs'!S$10)*(1+'Workforce costs'!S$11)</f>
        <v>0</v>
      </c>
      <c r="CX339" s="290">
        <f>BV339*'Workforce costs'!T$9*(1+'Workforce costs'!T$10)*(1+'Workforce costs'!T$11)</f>
        <v>0</v>
      </c>
      <c r="CY339" s="290">
        <f>BW339*'Workforce costs'!U$9*(1+'Workforce costs'!U$10)*(1+'Workforce costs'!U$11)</f>
        <v>0</v>
      </c>
      <c r="CZ339" s="290">
        <f>BX339*'Workforce costs'!V$9*(1+'Workforce costs'!V$10)*(1+'Workforce costs'!V$11)</f>
        <v>0</v>
      </c>
      <c r="DA339" s="290">
        <f>BY339*'Workforce costs'!W$9*(1+'Workforce costs'!W$10)*(1+'Workforce costs'!W$11)</f>
        <v>0</v>
      </c>
      <c r="DB339" s="290">
        <f>BZ339*'Workforce costs'!X$9*(1+'Workforce costs'!X$10)*(1+'Workforce costs'!X$11)</f>
        <v>0</v>
      </c>
      <c r="DC339" s="290">
        <f>CA339*'Workforce costs'!Y$9*(1+'Workforce costs'!Y$10)*(1+'Workforce costs'!Y$11)</f>
        <v>0</v>
      </c>
      <c r="DD339" s="290">
        <f>CB339*'Workforce costs'!Z$9*(1+'Workforce costs'!Z$10)*(1+'Workforce costs'!Z$11)</f>
        <v>0</v>
      </c>
      <c r="DE339" s="290">
        <f>CC339*'Workforce costs'!AA$9*(1+'Workforce costs'!AA$10)*(1+'Workforce costs'!AA$11)</f>
        <v>0</v>
      </c>
      <c r="DF339" s="290">
        <f>CD339*'Workforce costs'!AB$9*(1+'Workforce costs'!AB$10)*(1+'Workforce costs'!AB$11)</f>
        <v>0</v>
      </c>
    </row>
    <row r="340" spans="1:110" x14ac:dyDescent="0.3">
      <c r="A340" s="2" t="str">
        <f>Outputs!$A$4</f>
        <v>Australia</v>
      </c>
      <c r="B340" s="2" t="str">
        <f t="shared" si="43"/>
        <v>Australia 65+</v>
      </c>
      <c r="C340" s="30">
        <f>VLOOKUP($B340,Populations!$D$15:$H$1920,3,FALSE)</f>
        <v>4559374</v>
      </c>
      <c r="D340" s="255">
        <f>IF(OR($H340="General pop",$H340="Schools",$H340="Workplace",$H340="Skills Training",$H340="Digital Supports"),1,VLOOKUP($B340,Populations!$D$15:$H$1920,5,FALSE))</f>
        <v>1</v>
      </c>
      <c r="E340" s="88">
        <f>VLOOKUP(I340,Epidemiology!$C$10:$H$47,6,FALSE)</f>
        <v>90</v>
      </c>
      <c r="F340" s="102">
        <f>'Care profiles'!R341</f>
        <v>1</v>
      </c>
      <c r="G340" s="15" t="str">
        <f>'Care profiles'!A341</f>
        <v>65+</v>
      </c>
      <c r="H340" s="15" t="str">
        <f>'Care profiles'!B341</f>
        <v>Attempts</v>
      </c>
      <c r="I340" s="15" t="str">
        <f>'Care profiles'!C341</f>
        <v>Attempts_65+yrs</v>
      </c>
      <c r="J340" s="15" t="str">
        <f>'Care profiles'!D341</f>
        <v>Care profile</v>
      </c>
      <c r="K340" s="15" t="str">
        <f>'Care profiles'!E341</f>
        <v>Aftercare Services</v>
      </c>
      <c r="L340" s="104">
        <f>'Care profiles'!F341</f>
        <v>1</v>
      </c>
      <c r="M340" s="15">
        <f>'Care profiles'!G341</f>
        <v>12</v>
      </c>
      <c r="N340" s="15">
        <f>'Care profiles'!H341</f>
        <v>60</v>
      </c>
      <c r="O340" s="15" t="str">
        <f>'Care profiles'!I341</f>
        <v>min</v>
      </c>
      <c r="P340" s="15" t="str">
        <f>'Care profiles'!J341</f>
        <v>Team</v>
      </c>
      <c r="Q340" s="15" t="str">
        <f>'Care profiles'!K341</f>
        <v>Aftercare Services</v>
      </c>
      <c r="R340" s="15" t="str">
        <f>'Care profiles'!M341</f>
        <v>N</v>
      </c>
      <c r="S340" s="15" t="str">
        <f>'Care profiles'!O341</f>
        <v>N</v>
      </c>
      <c r="T340" s="15" t="str">
        <f>'Care profiles'!Q341</f>
        <v>Y</v>
      </c>
      <c r="U340" s="30">
        <f t="shared" si="44"/>
        <v>4103.4366</v>
      </c>
      <c r="V340" s="30">
        <f t="shared" si="45"/>
        <v>4103.4366</v>
      </c>
      <c r="W340" s="30">
        <f>IF(M340="n/a",0,IF(O340="days",V340*M340*(1+(VLOOKUP(K340,'Bed parameters'!$A$9:$G$12,7,FALSE))),V340*M340))</f>
        <v>49241.239199999996</v>
      </c>
      <c r="X340" s="30">
        <f t="shared" si="46"/>
        <v>49241.239199999996</v>
      </c>
      <c r="Y340" s="30">
        <f t="shared" si="47"/>
        <v>0</v>
      </c>
      <c r="Z340" s="113">
        <f>_xlfn.IFNA(Y340/((VLOOKUP(K340,'Bed parameters'!$A$9:$G$12,3,FALSE))*(VLOOKUP(K340,'Bed parameters'!$A$9:$G$12,5,FALSE))),0)</f>
        <v>0</v>
      </c>
      <c r="AA340" s="30">
        <f t="shared" si="48"/>
        <v>49241.239199999996</v>
      </c>
      <c r="AB340" s="30">
        <f>_xlfn.IFNA(IF($O340="days",$Y340*(VLOOKUP($K340,'Bed parameters'!$A$9:$I$12,9,FALSE))*$F340*(VLOOKUP($Q340,'Workforce distribution'!$C$8:$AD$30,AB$7,FALSE)),IF($Q340="n/a",(IF($P340=AB$6,$X340*$F340,0)),$X340*$F340*(VLOOKUP($Q340,'Workforce distribution'!$C$8:$AD$30,AB$7,FALSE)))),0)</f>
        <v>0</v>
      </c>
      <c r="AC340" s="30">
        <f>_xlfn.IFNA(IF($O340="days",$Y340*(VLOOKUP($K340,'Bed parameters'!$A$9:$I$12,9,FALSE))*$F340*(VLOOKUP($Q340,'Workforce distribution'!$C$8:$AD$30,AC$7,FALSE)),IF($Q340="n/a",(IF($P340=AC$6,$X340*$F340,0)),$X340*$F340*(VLOOKUP($Q340,'Workforce distribution'!$C$8:$AD$30,AC$7,FALSE)))),0)</f>
        <v>0</v>
      </c>
      <c r="AD340" s="30">
        <f>_xlfn.IFNA(IF($O340="days",$Y340*(VLOOKUP($K340,'Bed parameters'!$A$9:$I$12,9,FALSE))*$F340*(VLOOKUP($Q340,'Workforce distribution'!$C$8:$AD$30,AD$7,FALSE)),IF($Q340="n/a",(IF($P340=AD$6,$X340*$F340,0)),$X340*$F340*(VLOOKUP($Q340,'Workforce distribution'!$C$8:$AD$30,AD$7,FALSE)))),0)</f>
        <v>0</v>
      </c>
      <c r="AE340" s="30">
        <f>_xlfn.IFNA(IF($O340="days",$Y340*(VLOOKUP($K340,'Bed parameters'!$A$9:$I$12,9,FALSE))*$F340*(VLOOKUP($Q340,'Workforce distribution'!$C$8:$AD$30,AE$7,FALSE)),IF($Q340="n/a",(IF($P340=AE$6,$X340*$F340,0)),$X340*$F340*(VLOOKUP($Q340,'Workforce distribution'!$C$8:$AD$30,AE$7,FALSE)))),0)</f>
        <v>4924.12392</v>
      </c>
      <c r="AF340" s="30">
        <f>_xlfn.IFNA(IF($O340="days",$Y340*(VLOOKUP($K340,'Bed parameters'!$A$9:$I$12,9,FALSE))*$F340*(VLOOKUP($Q340,'Workforce distribution'!$C$8:$AD$30,AF$7,FALSE)),IF($Q340="n/a",(IF($P340=AF$6,$X340*$F340,0)),$X340*$F340*(VLOOKUP($Q340,'Workforce distribution'!$C$8:$AD$30,AF$7,FALSE)))),0)</f>
        <v>0</v>
      </c>
      <c r="AG340" s="30">
        <f>_xlfn.IFNA(IF($O340="days",$Y340*(VLOOKUP($K340,'Bed parameters'!$A$9:$I$12,9,FALSE))*$F340*(VLOOKUP($Q340,'Workforce distribution'!$C$8:$AD$30,AG$7,FALSE)),IF($Q340="n/a",(IF($P340=AG$6,$X340*$F340,0)),$X340*$F340*(VLOOKUP($Q340,'Workforce distribution'!$C$8:$AD$30,AG$7,FALSE)))),0)</f>
        <v>0</v>
      </c>
      <c r="AH340" s="30">
        <f>_xlfn.IFNA(IF($O340="days",$Y340*(VLOOKUP($K340,'Bed parameters'!$A$9:$I$12,9,FALSE))*$F340*(VLOOKUP($Q340,'Workforce distribution'!$C$8:$AD$30,AH$7,FALSE)),IF($Q340="n/a",(IF($P340=AH$6,$X340*$F340,0)),$X340*$F340*(VLOOKUP($Q340,'Workforce distribution'!$C$8:$AD$30,AH$7,FALSE)))),0)</f>
        <v>0</v>
      </c>
      <c r="AI340" s="30">
        <f>_xlfn.IFNA(IF($O340="days",$Y340*(VLOOKUP($K340,'Bed parameters'!$A$9:$I$12,9,FALSE))*$F340*(VLOOKUP($Q340,'Workforce distribution'!$C$8:$AD$30,AI$7,FALSE)),IF($Q340="n/a",(IF($P340=AI$6,$X340*$F340,0)),$X340*$F340*(VLOOKUP($Q340,'Workforce distribution'!$C$8:$AD$30,AI$7,FALSE)))),0)</f>
        <v>0</v>
      </c>
      <c r="AJ340" s="30">
        <f>_xlfn.IFNA(IF($O340="days",$Y340*(VLOOKUP($K340,'Bed parameters'!$A$9:$I$12,9,FALSE))*$F340*(VLOOKUP($Q340,'Workforce distribution'!$C$8:$AD$30,AJ$7,FALSE)),IF($Q340="n/a",(IF($P340=AJ$6,$X340*$F340,0)),$X340*$F340*(VLOOKUP($Q340,'Workforce distribution'!$C$8:$AD$30,AJ$7,FALSE)))),0)</f>
        <v>0</v>
      </c>
      <c r="AK340" s="30">
        <f>_xlfn.IFNA(IF($O340="days",$Y340*(VLOOKUP($K340,'Bed parameters'!$A$9:$I$12,9,FALSE))*$F340*(VLOOKUP($Q340,'Workforce distribution'!$C$8:$AD$30,AK$7,FALSE)),IF($Q340="n/a",(IF($P340=AK$6,$X340*$F340,0)),$X340*$F340*(VLOOKUP($Q340,'Workforce distribution'!$C$8:$AD$30,AK$7,FALSE)))),0)</f>
        <v>34468.867439999995</v>
      </c>
      <c r="AL340" s="30">
        <f>_xlfn.IFNA(IF($O340="days",$Y340*(VLOOKUP($K340,'Bed parameters'!$A$9:$I$12,9,FALSE))*$F340*(VLOOKUP($Q340,'Workforce distribution'!$C$8:$AD$30,AL$7,FALSE)),IF($Q340="n/a",(IF($P340=AL$6,$X340*$F340,0)),$X340*$F340*(VLOOKUP($Q340,'Workforce distribution'!$C$8:$AD$30,AL$7,FALSE)))),0)</f>
        <v>0</v>
      </c>
      <c r="AM340" s="30">
        <f>_xlfn.IFNA(IF($O340="days",$Y340*(VLOOKUP($K340,'Bed parameters'!$A$9:$I$12,9,FALSE))*$F340*(VLOOKUP($Q340,'Workforce distribution'!$C$8:$AD$30,AM$7,FALSE)),IF($Q340="n/a",(IF($P340=AM$6,$X340*$F340,0)),$X340*$F340*(VLOOKUP($Q340,'Workforce distribution'!$C$8:$AD$30,AM$7,FALSE)))),0)</f>
        <v>0</v>
      </c>
      <c r="AN340" s="30">
        <f>_xlfn.IFNA(IF($O340="days",$Y340*(VLOOKUP($K340,'Bed parameters'!$A$9:$I$12,9,FALSE))*$F340*(VLOOKUP($Q340,'Workforce distribution'!$C$8:$AD$30,AN$7,FALSE)),IF($Q340="n/a",(IF($P340=AN$6,$X340*$F340,0)),$X340*$F340*(VLOOKUP($Q340,'Workforce distribution'!$C$8:$AD$30,AN$7,FALSE)))),0)</f>
        <v>0</v>
      </c>
      <c r="AO340" s="30">
        <f>_xlfn.IFNA(IF($O340="days",$Y340*(VLOOKUP($K340,'Bed parameters'!$A$9:$I$12,9,FALSE))*$F340*(VLOOKUP($Q340,'Workforce distribution'!$C$8:$AD$30,AO$7,FALSE)),IF($Q340="n/a",(IF($P340=AO$6,$X340*$F340,0)),$X340*$F340*(VLOOKUP($Q340,'Workforce distribution'!$C$8:$AD$30,AO$7,FALSE)))),0)</f>
        <v>0</v>
      </c>
      <c r="AP340" s="30">
        <f>_xlfn.IFNA(IF($O340="days",$Y340*(VLOOKUP($K340,'Bed parameters'!$A$9:$I$12,9,FALSE))*$F340*(VLOOKUP($Q340,'Workforce distribution'!$C$8:$AD$30,AP$7,FALSE)),IF($Q340="n/a",(IF($P340=AP$6,$X340*$F340,0)),$X340*$F340*(VLOOKUP($Q340,'Workforce distribution'!$C$8:$AD$30,AP$7,FALSE)))),0)</f>
        <v>0</v>
      </c>
      <c r="AQ340" s="30">
        <f>_xlfn.IFNA(IF($O340="days",$Y340*(VLOOKUP($K340,'Bed parameters'!$A$9:$I$12,9,FALSE))*$F340*(VLOOKUP($Q340,'Workforce distribution'!$C$8:$AD$30,AQ$7,FALSE)),IF($Q340="n/a",(IF($P340=AQ$6,$X340*$F340,0)),$X340*$F340*(VLOOKUP($Q340,'Workforce distribution'!$C$8:$AD$30,AQ$7,FALSE)))),0)</f>
        <v>0</v>
      </c>
      <c r="AR340" s="30">
        <f>_xlfn.IFNA(IF($O340="days",$Y340*(VLOOKUP($K340,'Bed parameters'!$A$9:$I$12,9,FALSE))*$F340*(VLOOKUP($Q340,'Workforce distribution'!$C$8:$AD$30,AR$7,FALSE)),IF($Q340="n/a",(IF($P340=AR$6,$X340*$F340,0)),$X340*$F340*(VLOOKUP($Q340,'Workforce distribution'!$C$8:$AD$30,AR$7,FALSE)))),0)</f>
        <v>0</v>
      </c>
      <c r="AS340" s="30">
        <f>_xlfn.IFNA(IF($O340="days",$Y340*(VLOOKUP($K340,'Bed parameters'!$A$9:$I$12,9,FALSE))*$F340*(VLOOKUP($Q340,'Workforce distribution'!$C$8:$AD$30,AS$7,FALSE)),IF($Q340="n/a",(IF($P340=AS$6,$X340*$F340,0)),$X340*$F340*(VLOOKUP($Q340,'Workforce distribution'!$C$8:$AD$30,AS$7,FALSE)))),0)</f>
        <v>9848.24784</v>
      </c>
      <c r="AT340" s="30">
        <f>_xlfn.IFNA(IF($O340="days",$Y340*(VLOOKUP($K340,'Bed parameters'!$A$9:$I$12,9,FALSE))*$F340*(VLOOKUP($Q340,'Workforce distribution'!$C$8:$AD$30,AT$7,FALSE)),IF($Q340="n/a",(IF($P340=AT$6,$X340*$F340,0)),$X340*$F340*(VLOOKUP($Q340,'Workforce distribution'!$C$8:$AD$30,AT$7,FALSE)))),0)</f>
        <v>0</v>
      </c>
      <c r="AU340" s="30">
        <f>_xlfn.IFNA(IF($O340="days",$Y340*(VLOOKUP($K340,'Bed parameters'!$A$9:$I$12,9,FALSE))*$F340*(VLOOKUP($Q340,'Workforce distribution'!$C$8:$AD$30,AU$7,FALSE)),IF($Q340="n/a",(IF($P340=AU$6,$X340*$F340,0)),$X340*$F340*(VLOOKUP($Q340,'Workforce distribution'!$C$8:$AD$30,AU$7,FALSE)))),0)</f>
        <v>0</v>
      </c>
      <c r="AV340" s="30">
        <f>_xlfn.IFNA(IF($O340="days",$Y340*(VLOOKUP($K340,'Bed parameters'!$A$9:$I$12,9,FALSE))*$F340*(VLOOKUP($Q340,'Workforce distribution'!$C$8:$AD$30,AV$7,FALSE)),IF($Q340="n/a",(IF($P340=AV$6,$X340*$F340,0)),$X340*$F340*(VLOOKUP($Q340,'Workforce distribution'!$C$8:$AD$30,AV$7,FALSE)))),0)</f>
        <v>0</v>
      </c>
      <c r="AW340" s="30">
        <f>_xlfn.IFNA(IF($O340="days",$Y340*(VLOOKUP($K340,'Bed parameters'!$A$9:$I$12,9,FALSE))*$F340*(VLOOKUP($Q340,'Workforce distribution'!$C$8:$AD$30,AW$7,FALSE)),IF($Q340="n/a",(IF($P340=AW$6,$X340*$F340,0)),$X340*$F340*(VLOOKUP($Q340,'Workforce distribution'!$C$8:$AD$30,AW$7,FALSE)))),0)</f>
        <v>0</v>
      </c>
      <c r="AX340" s="30">
        <f>_xlfn.IFNA(IF($O340="days",$Y340*(VLOOKUP($K340,'Bed parameters'!$A$9:$I$12,9,FALSE))*$F340*(VLOOKUP($Q340,'Workforce distribution'!$C$8:$AD$30,AX$7,FALSE)),IF($Q340="n/a",(IF($P340=AX$6,$X340*$F340,0)),$X340*$F340*(VLOOKUP($Q340,'Workforce distribution'!$C$8:$AD$30,AX$7,FALSE)))),0)</f>
        <v>0</v>
      </c>
      <c r="AY340" s="30">
        <f>_xlfn.IFNA(IF($O340="days",$Y340*(VLOOKUP($K340,'Bed parameters'!$A$9:$I$12,9,FALSE))*$F340*(VLOOKUP($Q340,'Workforce distribution'!$C$8:$AD$30,AY$7,FALSE)),IF($Q340="n/a",(IF($P340=AY$6,$X340*$F340,0)),$X340*$F340*(VLOOKUP($Q340,'Workforce distribution'!$C$8:$AD$30,AY$7,FALSE)))),0)</f>
        <v>0</v>
      </c>
      <c r="AZ340" s="30">
        <f>_xlfn.IFNA(IF($O340="days",$Y340*(VLOOKUP($K340,'Bed parameters'!$A$9:$I$12,9,FALSE))*$F340*(VLOOKUP($Q340,'Workforce distribution'!$C$8:$AD$30,AZ$7,FALSE)),IF($Q340="n/a",(IF($P340=AZ$6,$X340*$F340,0)),$X340*$F340*(VLOOKUP($Q340,'Workforce distribution'!$C$8:$AD$30,AZ$7,FALSE)))),0)</f>
        <v>0</v>
      </c>
      <c r="BA340" s="30">
        <f>_xlfn.IFNA(IF($O340="days",$Y340*(VLOOKUP($K340,'Bed parameters'!$A$9:$I$12,9,FALSE))*$F340*(VLOOKUP($Q340,'Workforce distribution'!$C$8:$AD$30,BA$7,FALSE)),IF($Q340="n/a",(IF($P340=BA$6,$X340*$F340,0)),$X340*$F340*(VLOOKUP($Q340,'Workforce distribution'!$C$8:$AD$30,BA$7,FALSE)))),0)</f>
        <v>0</v>
      </c>
      <c r="BB340" s="30">
        <f>_xlfn.IFNA(IF($O340="days",$Y340*(VLOOKUP($K340,'Bed parameters'!$A$9:$I$12,9,FALSE))*$F340*(VLOOKUP($Q340,'Workforce distribution'!$C$8:$AD$30,BB$7,FALSE)),IF($Q340="n/a",(IF($P340=BB$6,$X340*$F340,0)),$X340*$F340*(VLOOKUP($Q340,'Workforce distribution'!$C$8:$AD$30,BB$7,FALSE)))),0)</f>
        <v>0</v>
      </c>
      <c r="BC340" s="149">
        <f t="shared" si="49"/>
        <v>42.396209365151819</v>
      </c>
      <c r="BD340" s="288">
        <f>IF($Q340="n/a",(IF('Workforce hours'!D$30=0,0,(AB340/'Workforce hours'!D$30))),(IF(VLOOKUP($Q340,'Workforce hours'!$C$8:$AD$30,BD$7,FALSE)=0,0,(AB340/(VLOOKUP($Q340,'Workforce hours'!$C$8:$AD$30,BD$7,FALSE))))))</f>
        <v>0</v>
      </c>
      <c r="BE340" s="288">
        <f>IF($Q340="n/a",(IF('Workforce hours'!E$30=0,0,(AC340/'Workforce hours'!E$30))),(IF(VLOOKUP($Q340,'Workforce hours'!$C$8:$AD$30,BE$7,FALSE)=0,0,(AC340/(VLOOKUP($Q340,'Workforce hours'!$C$8:$AD$30,BE$7,FALSE))))))</f>
        <v>0</v>
      </c>
      <c r="BF340" s="288">
        <f>IF($Q340="n/a",(IF('Workforce hours'!F$30=0,0,(AD340/'Workforce hours'!F$30))),(IF(VLOOKUP($Q340,'Workforce hours'!$C$8:$AD$30,BF$7,FALSE)=0,0,(AD340/(VLOOKUP($Q340,'Workforce hours'!$C$8:$AD$30,BF$7,FALSE))))))</f>
        <v>0</v>
      </c>
      <c r="BG340" s="288">
        <f>IF($Q340="n/a",(IF('Workforce hours'!G$30=0,0,(AE340/'Workforce hours'!G$30))),(IF(VLOOKUP($Q340,'Workforce hours'!$C$8:$AD$30,BG$7,FALSE)=0,0,(AE340/(VLOOKUP($Q340,'Workforce hours'!$C$8:$AD$30,BG$7,FALSE))))))</f>
        <v>3.8260481118881118</v>
      </c>
      <c r="BH340" s="288">
        <f>IF($Q340="n/a",(IF('Workforce hours'!H$30=0,0,(AF340/'Workforce hours'!H$30))),(IF(VLOOKUP($Q340,'Workforce hours'!$C$8:$AD$30,BH$7,FALSE)=0,0,(AF340/(VLOOKUP($Q340,'Workforce hours'!$C$8:$AD$30,BH$7,FALSE))))))</f>
        <v>0</v>
      </c>
      <c r="BI340" s="288">
        <f>IF($Q340="n/a",(IF('Workforce hours'!I$30=0,0,(AG340/'Workforce hours'!I$30))),(IF(VLOOKUP($Q340,'Workforce hours'!$C$8:$AD$30,BI$7,FALSE)=0,0,(AG340/(VLOOKUP($Q340,'Workforce hours'!$C$8:$AD$30,BI$7,FALSE))))))</f>
        <v>0</v>
      </c>
      <c r="BJ340" s="288">
        <f>IF($Q340="n/a",(IF('Workforce hours'!J$30=0,0,(AH340/'Workforce hours'!J$30))),(IF(VLOOKUP($Q340,'Workforce hours'!$C$8:$AD$30,BJ$7,FALSE)=0,0,(AH340/(VLOOKUP($Q340,'Workforce hours'!$C$8:$AD$30,BJ$7,FALSE))))))</f>
        <v>0</v>
      </c>
      <c r="BK340" s="288">
        <f>IF($Q340="n/a",(IF('Workforce hours'!K$30=0,0,(AI340/'Workforce hours'!K$30))),(IF(VLOOKUP($Q340,'Workforce hours'!$C$8:$AD$30,BK$7,FALSE)=0,0,(AI340/(VLOOKUP($Q340,'Workforce hours'!$C$8:$AD$30,BK$7,FALSE))))))</f>
        <v>0</v>
      </c>
      <c r="BL340" s="288">
        <f>IF($Q340="n/a",(IF('Workforce hours'!L$30=0,0,(AJ340/'Workforce hours'!L$30))),(IF(VLOOKUP($Q340,'Workforce hours'!$C$8:$AD$30,BL$7,FALSE)=0,0,(AJ340/(VLOOKUP($Q340,'Workforce hours'!$C$8:$AD$30,BL$7,FALSE))))))</f>
        <v>0</v>
      </c>
      <c r="BM340" s="288">
        <f>IF($Q340="n/a",(IF('Workforce hours'!M$30=0,0,(AK340/'Workforce hours'!M$30))),(IF(VLOOKUP($Q340,'Workforce hours'!$C$8:$AD$30,BM$7,FALSE)=0,0,(AK340/(VLOOKUP($Q340,'Workforce hours'!$C$8:$AD$30,BM$7,FALSE))))))</f>
        <v>29.99901430809399</v>
      </c>
      <c r="BN340" s="288">
        <f>IF($Q340="n/a",(IF('Workforce hours'!N$30=0,0,(AL340/'Workforce hours'!N$30))),(IF(VLOOKUP($Q340,'Workforce hours'!$C$8:$AD$30,BN$7,FALSE)=0,0,(AL340/(VLOOKUP($Q340,'Workforce hours'!$C$8:$AD$30,BN$7,FALSE))))))</f>
        <v>0</v>
      </c>
      <c r="BO340" s="288">
        <f>IF($Q340="n/a",(IF('Workforce hours'!O$30=0,0,(AM340/'Workforce hours'!O$30))),(IF(VLOOKUP($Q340,'Workforce hours'!$C$8:$AD$30,BO$7,FALSE)=0,0,(AM340/(VLOOKUP($Q340,'Workforce hours'!$C$8:$AD$30,BO$7,FALSE))))))</f>
        <v>0</v>
      </c>
      <c r="BP340" s="288">
        <f>IF($Q340="n/a",(IF('Workforce hours'!P$30=0,0,(AN340/'Workforce hours'!P$30))),(IF(VLOOKUP($Q340,'Workforce hours'!$C$8:$AD$30,BP$7,FALSE)=0,0,(AN340/(VLOOKUP($Q340,'Workforce hours'!$C$8:$AD$30,BP$7,FALSE))))))</f>
        <v>0</v>
      </c>
      <c r="BQ340" s="288">
        <f>IF($Q340="n/a",(IF('Workforce hours'!Q$30=0,0,(AO340/'Workforce hours'!Q$30))),(IF(VLOOKUP($Q340,'Workforce hours'!$C$8:$AD$30,BQ$7,FALSE)=0,0,(AO340/(VLOOKUP($Q340,'Workforce hours'!$C$8:$AD$30,BQ$7,FALSE))))))</f>
        <v>0</v>
      </c>
      <c r="BR340" s="288">
        <f>IF($Q340="n/a",(IF('Workforce hours'!R$30=0,0,(AP340/'Workforce hours'!R$30))),(IF(VLOOKUP($Q340,'Workforce hours'!$C$8:$AD$30,BR$7,FALSE)=0,0,(AP340/(VLOOKUP($Q340,'Workforce hours'!$C$8:$AD$30,BR$7,FALSE))))))</f>
        <v>0</v>
      </c>
      <c r="BS340" s="288">
        <f>IF($Q340="n/a",(IF('Workforce hours'!S$30=0,0,(AQ340/'Workforce hours'!S$30))),(IF(VLOOKUP($Q340,'Workforce hours'!$C$8:$AD$30,BS$7,FALSE)=0,0,(AQ340/(VLOOKUP($Q340,'Workforce hours'!$C$8:$AD$30,BS$7,FALSE))))))</f>
        <v>0</v>
      </c>
      <c r="BT340" s="288">
        <f>IF($Q340="n/a",(IF('Workforce hours'!T$30=0,0,(AR340/'Workforce hours'!T$30))),(IF(VLOOKUP($Q340,'Workforce hours'!$C$8:$AD$30,BT$7,FALSE)=0,0,(AR340/(VLOOKUP($Q340,'Workforce hours'!$C$8:$AD$30,BT$7,FALSE))))))</f>
        <v>0</v>
      </c>
      <c r="BU340" s="288">
        <f>IF($Q340="n/a",(IF('Workforce hours'!U$30=0,0,(AS340/'Workforce hours'!U$30))),(IF(VLOOKUP($Q340,'Workforce hours'!$C$8:$AD$30,BU$7,FALSE)=0,0,(AS340/(VLOOKUP($Q340,'Workforce hours'!$C$8:$AD$30,BU$7,FALSE))))))</f>
        <v>8.571146945169712</v>
      </c>
      <c r="BV340" s="288">
        <f>IF($Q340="n/a",(IF('Workforce hours'!V$30=0,0,(AT340/'Workforce hours'!V$30))),(IF(VLOOKUP($Q340,'Workforce hours'!$C$8:$AD$30,BV$7,FALSE)=0,0,(AT340/(VLOOKUP($Q340,'Workforce hours'!$C$8:$AD$30,BV$7,FALSE))))))</f>
        <v>0</v>
      </c>
      <c r="BW340" s="288">
        <f>IF($Q340="n/a",(IF('Workforce hours'!W$30=0,0,(AU340/'Workforce hours'!W$30))),(IF(VLOOKUP($Q340,'Workforce hours'!$C$8:$AD$30,BW$7,FALSE)=0,0,(AU340/(VLOOKUP($Q340,'Workforce hours'!$C$8:$AD$30,BW$7,FALSE))))))</f>
        <v>0</v>
      </c>
      <c r="BX340" s="288">
        <f>IF($Q340="n/a",(IF('Workforce hours'!X$30=0,0,(AV340/'Workforce hours'!X$30))),(IF(VLOOKUP($Q340,'Workforce hours'!$C$8:$AD$30,BX$7,FALSE)=0,0,(AV340/(VLOOKUP($Q340,'Workforce hours'!$C$8:$AD$30,BX$7,FALSE))))))</f>
        <v>0</v>
      </c>
      <c r="BY340" s="288">
        <f>IF($Q340="n/a",(IF('Workforce hours'!Y$30=0,0,(AW340/'Workforce hours'!Y$30))),(IF(VLOOKUP($Q340,'Workforce hours'!$C$8:$AD$30,BY$7,FALSE)=0,0,(AW340/(VLOOKUP($Q340,'Workforce hours'!$C$8:$AD$30,BY$7,FALSE))))))</f>
        <v>0</v>
      </c>
      <c r="BZ340" s="288">
        <f>IF($Q340="n/a",(IF('Workforce hours'!Z$30=0,0,(AX340/'Workforce hours'!Z$30))),(IF(VLOOKUP($Q340,'Workforce hours'!$C$8:$AD$30,BZ$7,FALSE)=0,0,(AX340/(VLOOKUP($Q340,'Workforce hours'!$C$8:$AD$30,BZ$7,FALSE))))))</f>
        <v>0</v>
      </c>
      <c r="CA340" s="288">
        <f>IF($Q340="n/a",(IF('Workforce hours'!AA$30=0,0,(AY340/'Workforce hours'!AA$30))),(IF(VLOOKUP($Q340,'Workforce hours'!$C$8:$AD$30,CA$7,FALSE)=0,0,(AY340/(VLOOKUP($Q340,'Workforce hours'!$C$8:$AD$30,CA$7,FALSE))))))</f>
        <v>0</v>
      </c>
      <c r="CB340" s="288">
        <f>IF($Q340="n/a",(IF('Workforce hours'!AB$30=0,0,(AZ340/'Workforce hours'!AB$30))),(IF(VLOOKUP($Q340,'Workforce hours'!$C$8:$AD$30,CB$7,FALSE)=0,0,(AZ340/(VLOOKUP($Q340,'Workforce hours'!$C$8:$AD$30,CB$7,FALSE))))))</f>
        <v>0</v>
      </c>
      <c r="CC340" s="288">
        <f>IF($Q340="n/a",(IF('Workforce hours'!AC$30=0,0,(BA340/'Workforce hours'!AC$30))),(IF(VLOOKUP($Q340,'Workforce hours'!$C$8:$AD$30,CC$7,FALSE)=0,0,(BA340/(VLOOKUP($Q340,'Workforce hours'!$C$8:$AD$30,CC$7,FALSE))))))</f>
        <v>0</v>
      </c>
      <c r="CD340" s="288">
        <f>IF($Q340="n/a",(IF('Workforce hours'!AD$30=0,0,(BB340/'Workforce hours'!AD$30))),(IF(VLOOKUP($Q340,'Workforce hours'!$C$8:$AD$30,CD$7,FALSE)=0,0,(BB340/(VLOOKUP($Q340,'Workforce hours'!$C$8:$AD$30,CD$7,FALSE))))))</f>
        <v>0</v>
      </c>
      <c r="CE340" s="289">
        <f t="shared" si="50"/>
        <v>0</v>
      </c>
      <c r="CF340" s="290">
        <f>BD340*'Workforce costs'!B$9*(1+'Workforce costs'!B$10)*(1+'Workforce costs'!B$11)</f>
        <v>0</v>
      </c>
      <c r="CG340" s="290">
        <f>BE340*'Workforce costs'!C$9*(1+'Workforce costs'!C$10)*(1+'Workforce costs'!C$11)</f>
        <v>0</v>
      </c>
      <c r="CH340" s="290">
        <f>BF340*'Workforce costs'!D$9*(1+'Workforce costs'!D$10)*(1+'Workforce costs'!D$11)</f>
        <v>0</v>
      </c>
      <c r="CI340" s="290">
        <f>BG340*'Workforce costs'!E$9*(1+'Workforce costs'!E$10)*(1+'Workforce costs'!E$11)</f>
        <v>0</v>
      </c>
      <c r="CJ340" s="290">
        <f>BH340*'Workforce costs'!F$9*(1+'Workforce costs'!F$10)*(1+'Workforce costs'!F$11)</f>
        <v>0</v>
      </c>
      <c r="CK340" s="290">
        <f>BI340*'Workforce costs'!G$9*(1+'Workforce costs'!G$10)*(1+'Workforce costs'!G$11)</f>
        <v>0</v>
      </c>
      <c r="CL340" s="290">
        <f>BJ340*'Workforce costs'!H$9*(1+'Workforce costs'!H$10)*(1+'Workforce costs'!H$11)</f>
        <v>0</v>
      </c>
      <c r="CM340" s="290">
        <f>BK340*'Workforce costs'!I$9*(1+'Workforce costs'!I$10)*(1+'Workforce costs'!I$11)</f>
        <v>0</v>
      </c>
      <c r="CN340" s="290">
        <f>BL340*'Workforce costs'!J$9*(1+'Workforce costs'!J$10)*(1+'Workforce costs'!J$11)</f>
        <v>0</v>
      </c>
      <c r="CO340" s="290">
        <f>BM340*'Workforce costs'!K$9*(1+'Workforce costs'!K$10)*(1+'Workforce costs'!K$11)</f>
        <v>0</v>
      </c>
      <c r="CP340" s="290">
        <f>BN340*'Workforce costs'!L$9*(1+'Workforce costs'!L$10)*(1+'Workforce costs'!L$11)</f>
        <v>0</v>
      </c>
      <c r="CQ340" s="290">
        <f>BO340*'Workforce costs'!M$9*(1+'Workforce costs'!M$10)*(1+'Workforce costs'!M$11)</f>
        <v>0</v>
      </c>
      <c r="CR340" s="290">
        <f>BP340*'Workforce costs'!N$9*(1+'Workforce costs'!N$10)*(1+'Workforce costs'!N$11)</f>
        <v>0</v>
      </c>
      <c r="CS340" s="290">
        <f>BQ340*'Workforce costs'!O$9*(1+'Workforce costs'!O$10)*(1+'Workforce costs'!O$11)</f>
        <v>0</v>
      </c>
      <c r="CT340" s="290">
        <f>BR340*'Workforce costs'!P$9*(1+'Workforce costs'!P$10)*(1+'Workforce costs'!P$11)</f>
        <v>0</v>
      </c>
      <c r="CU340" s="290">
        <f>BS340*'Workforce costs'!Q$9*(1+'Workforce costs'!Q$10)*(1+'Workforce costs'!Q$11)</f>
        <v>0</v>
      </c>
      <c r="CV340" s="290">
        <f>BT340*'Workforce costs'!R$9*(1+'Workforce costs'!R$10)*(1+'Workforce costs'!R$11)</f>
        <v>0</v>
      </c>
      <c r="CW340" s="290">
        <f>BU340*'Workforce costs'!S$9*(1+'Workforce costs'!S$10)*(1+'Workforce costs'!S$11)</f>
        <v>0</v>
      </c>
      <c r="CX340" s="290">
        <f>BV340*'Workforce costs'!T$9*(1+'Workforce costs'!T$10)*(1+'Workforce costs'!T$11)</f>
        <v>0</v>
      </c>
      <c r="CY340" s="290">
        <f>BW340*'Workforce costs'!U$9*(1+'Workforce costs'!U$10)*(1+'Workforce costs'!U$11)</f>
        <v>0</v>
      </c>
      <c r="CZ340" s="290">
        <f>BX340*'Workforce costs'!V$9*(1+'Workforce costs'!V$10)*(1+'Workforce costs'!V$11)</f>
        <v>0</v>
      </c>
      <c r="DA340" s="290">
        <f>BY340*'Workforce costs'!W$9*(1+'Workforce costs'!W$10)*(1+'Workforce costs'!W$11)</f>
        <v>0</v>
      </c>
      <c r="DB340" s="290">
        <f>BZ340*'Workforce costs'!X$9*(1+'Workforce costs'!X$10)*(1+'Workforce costs'!X$11)</f>
        <v>0</v>
      </c>
      <c r="DC340" s="290">
        <f>CA340*'Workforce costs'!Y$9*(1+'Workforce costs'!Y$10)*(1+'Workforce costs'!Y$11)</f>
        <v>0</v>
      </c>
      <c r="DD340" s="290">
        <f>CB340*'Workforce costs'!Z$9*(1+'Workforce costs'!Z$10)*(1+'Workforce costs'!Z$11)</f>
        <v>0</v>
      </c>
      <c r="DE340" s="290">
        <f>CC340*'Workforce costs'!AA$9*(1+'Workforce costs'!AA$10)*(1+'Workforce costs'!AA$11)</f>
        <v>0</v>
      </c>
      <c r="DF340" s="290">
        <f>CD340*'Workforce costs'!AB$9*(1+'Workforce costs'!AB$10)*(1+'Workforce costs'!AB$11)</f>
        <v>0</v>
      </c>
    </row>
    <row r="341" spans="1:110" x14ac:dyDescent="0.3">
      <c r="A341" s="2" t="str">
        <f>Outputs!$A$4</f>
        <v>Australia</v>
      </c>
      <c r="B341" s="2" t="str">
        <f t="shared" si="43"/>
        <v>Australia 65+</v>
      </c>
      <c r="C341" s="30">
        <f>VLOOKUP($B341,Populations!$D$15:$H$1920,3,FALSE)</f>
        <v>4559374</v>
      </c>
      <c r="D341" s="255">
        <f>IF(OR($H341="General pop",$H341="Schools",$H341="Workplace",$H341="Skills Training",$H341="Digital Supports"),1,VLOOKUP($B341,Populations!$D$15:$H$1920,5,FALSE))</f>
        <v>1</v>
      </c>
      <c r="E341" s="88">
        <f>VLOOKUP(I341,Epidemiology!$C$10:$H$47,6,FALSE)</f>
        <v>90</v>
      </c>
      <c r="F341" s="102">
        <f>'Care profiles'!R342</f>
        <v>1</v>
      </c>
      <c r="G341" s="15" t="str">
        <f>'Care profiles'!A342</f>
        <v>65+</v>
      </c>
      <c r="H341" s="15" t="str">
        <f>'Care profiles'!B342</f>
        <v>Attempts</v>
      </c>
      <c r="I341" s="15" t="str">
        <f>'Care profiles'!C342</f>
        <v>Attempts_65+yrs</v>
      </c>
      <c r="J341" s="15" t="str">
        <f>'Care profiles'!D342</f>
        <v>Care profile</v>
      </c>
      <c r="K341" s="15" t="str">
        <f>'Care profiles'!E342</f>
        <v>Individual Psychosocial Support Services</v>
      </c>
      <c r="L341" s="104">
        <f>'Care profiles'!F342</f>
        <v>0.75</v>
      </c>
      <c r="M341" s="15">
        <f>'Care profiles'!G342</f>
        <v>14</v>
      </c>
      <c r="N341" s="15">
        <f>'Care profiles'!H342</f>
        <v>60</v>
      </c>
      <c r="O341" s="15" t="str">
        <f>'Care profiles'!I342</f>
        <v>min</v>
      </c>
      <c r="P341" s="15" t="str">
        <f>'Care profiles'!J342</f>
        <v>Peer Worker/Vocationally Qualified</v>
      </c>
      <c r="Q341" s="15" t="str">
        <f>'Care profiles'!K342</f>
        <v>n/a</v>
      </c>
      <c r="R341" s="15" t="str">
        <f>'Care profiles'!M342</f>
        <v>Y</v>
      </c>
      <c r="S341" s="15" t="str">
        <f>'Care profiles'!O342</f>
        <v>Y</v>
      </c>
      <c r="T341" s="15" t="str">
        <f>'Care profiles'!Q342</f>
        <v>N</v>
      </c>
      <c r="U341" s="30">
        <f t="shared" si="44"/>
        <v>4103.4366</v>
      </c>
      <c r="V341" s="30">
        <f t="shared" si="45"/>
        <v>3077.5774499999998</v>
      </c>
      <c r="W341" s="30">
        <f>IF(M341="n/a",0,IF(O341="days",V341*M341*(1+(VLOOKUP(K341,'Bed parameters'!$A$9:$G$12,7,FALSE))),V341*M341))</f>
        <v>43086.084299999995</v>
      </c>
      <c r="X341" s="30">
        <f t="shared" si="46"/>
        <v>43086.084299999995</v>
      </c>
      <c r="Y341" s="30">
        <f t="shared" si="47"/>
        <v>0</v>
      </c>
      <c r="Z341" s="113">
        <f>_xlfn.IFNA(Y341/((VLOOKUP(K341,'Bed parameters'!$A$9:$G$12,3,FALSE))*(VLOOKUP(K341,'Bed parameters'!$A$9:$G$12,5,FALSE))),0)</f>
        <v>0</v>
      </c>
      <c r="AA341" s="30">
        <f t="shared" si="48"/>
        <v>43086.084299999995</v>
      </c>
      <c r="AB341" s="30">
        <f>_xlfn.IFNA(IF($O341="days",$Y341*(VLOOKUP($K341,'Bed parameters'!$A$9:$I$12,9,FALSE))*$F341*(VLOOKUP($Q341,'Workforce distribution'!$C$8:$AD$30,AB$7,FALSE)),IF($Q341="n/a",(IF($P341=AB$6,$X341*$F341,0)),$X341*$F341*(VLOOKUP($Q341,'Workforce distribution'!$C$8:$AD$30,AB$7,FALSE)))),0)</f>
        <v>0</v>
      </c>
      <c r="AC341" s="30">
        <f>_xlfn.IFNA(IF($O341="days",$Y341*(VLOOKUP($K341,'Bed parameters'!$A$9:$I$12,9,FALSE))*$F341*(VLOOKUP($Q341,'Workforce distribution'!$C$8:$AD$30,AC$7,FALSE)),IF($Q341="n/a",(IF($P341=AC$6,$X341*$F341,0)),$X341*$F341*(VLOOKUP($Q341,'Workforce distribution'!$C$8:$AD$30,AC$7,FALSE)))),0)</f>
        <v>0</v>
      </c>
      <c r="AD341" s="30">
        <f>_xlfn.IFNA(IF($O341="days",$Y341*(VLOOKUP($K341,'Bed parameters'!$A$9:$I$12,9,FALSE))*$F341*(VLOOKUP($Q341,'Workforce distribution'!$C$8:$AD$30,AD$7,FALSE)),IF($Q341="n/a",(IF($P341=AD$6,$X341*$F341,0)),$X341*$F341*(VLOOKUP($Q341,'Workforce distribution'!$C$8:$AD$30,AD$7,FALSE)))),0)</f>
        <v>0</v>
      </c>
      <c r="AE341" s="30">
        <f>_xlfn.IFNA(IF($O341="days",$Y341*(VLOOKUP($K341,'Bed parameters'!$A$9:$I$12,9,FALSE))*$F341*(VLOOKUP($Q341,'Workforce distribution'!$C$8:$AD$30,AE$7,FALSE)),IF($Q341="n/a",(IF($P341=AE$6,$X341*$F341,0)),$X341*$F341*(VLOOKUP($Q341,'Workforce distribution'!$C$8:$AD$30,AE$7,FALSE)))),0)</f>
        <v>0</v>
      </c>
      <c r="AF341" s="30">
        <f>_xlfn.IFNA(IF($O341="days",$Y341*(VLOOKUP($K341,'Bed parameters'!$A$9:$I$12,9,FALSE))*$F341*(VLOOKUP($Q341,'Workforce distribution'!$C$8:$AD$30,AF$7,FALSE)),IF($Q341="n/a",(IF($P341=AF$6,$X341*$F341,0)),$X341*$F341*(VLOOKUP($Q341,'Workforce distribution'!$C$8:$AD$30,AF$7,FALSE)))),0)</f>
        <v>0</v>
      </c>
      <c r="AG341" s="30">
        <f>_xlfn.IFNA(IF($O341="days",$Y341*(VLOOKUP($K341,'Bed parameters'!$A$9:$I$12,9,FALSE))*$F341*(VLOOKUP($Q341,'Workforce distribution'!$C$8:$AD$30,AG$7,FALSE)),IF($Q341="n/a",(IF($P341=AG$6,$X341*$F341,0)),$X341*$F341*(VLOOKUP($Q341,'Workforce distribution'!$C$8:$AD$30,AG$7,FALSE)))),0)</f>
        <v>0</v>
      </c>
      <c r="AH341" s="30">
        <f>_xlfn.IFNA(IF($O341="days",$Y341*(VLOOKUP($K341,'Bed parameters'!$A$9:$I$12,9,FALSE))*$F341*(VLOOKUP($Q341,'Workforce distribution'!$C$8:$AD$30,AH$7,FALSE)),IF($Q341="n/a",(IF($P341=AH$6,$X341*$F341,0)),$X341*$F341*(VLOOKUP($Q341,'Workforce distribution'!$C$8:$AD$30,AH$7,FALSE)))),0)</f>
        <v>0</v>
      </c>
      <c r="AI341" s="30">
        <f>_xlfn.IFNA(IF($O341="days",$Y341*(VLOOKUP($K341,'Bed parameters'!$A$9:$I$12,9,FALSE))*$F341*(VLOOKUP($Q341,'Workforce distribution'!$C$8:$AD$30,AI$7,FALSE)),IF($Q341="n/a",(IF($P341=AI$6,$X341*$F341,0)),$X341*$F341*(VLOOKUP($Q341,'Workforce distribution'!$C$8:$AD$30,AI$7,FALSE)))),0)</f>
        <v>0</v>
      </c>
      <c r="AJ341" s="30">
        <f>_xlfn.IFNA(IF($O341="days",$Y341*(VLOOKUP($K341,'Bed parameters'!$A$9:$I$12,9,FALSE))*$F341*(VLOOKUP($Q341,'Workforce distribution'!$C$8:$AD$30,AJ$7,FALSE)),IF($Q341="n/a",(IF($P341=AJ$6,$X341*$F341,0)),$X341*$F341*(VLOOKUP($Q341,'Workforce distribution'!$C$8:$AD$30,AJ$7,FALSE)))),0)</f>
        <v>0</v>
      </c>
      <c r="AK341" s="30">
        <f>_xlfn.IFNA(IF($O341="days",$Y341*(VLOOKUP($K341,'Bed parameters'!$A$9:$I$12,9,FALSE))*$F341*(VLOOKUP($Q341,'Workforce distribution'!$C$8:$AD$30,AK$7,FALSE)),IF($Q341="n/a",(IF($P341=AK$6,$X341*$F341,0)),$X341*$F341*(VLOOKUP($Q341,'Workforce distribution'!$C$8:$AD$30,AK$7,FALSE)))),0)</f>
        <v>0</v>
      </c>
      <c r="AL341" s="30">
        <f>_xlfn.IFNA(IF($O341="days",$Y341*(VLOOKUP($K341,'Bed parameters'!$A$9:$I$12,9,FALSE))*$F341*(VLOOKUP($Q341,'Workforce distribution'!$C$8:$AD$30,AL$7,FALSE)),IF($Q341="n/a",(IF($P341=AL$6,$X341*$F341,0)),$X341*$F341*(VLOOKUP($Q341,'Workforce distribution'!$C$8:$AD$30,AL$7,FALSE)))),0)</f>
        <v>0</v>
      </c>
      <c r="AM341" s="30">
        <f>_xlfn.IFNA(IF($O341="days",$Y341*(VLOOKUP($K341,'Bed parameters'!$A$9:$I$12,9,FALSE))*$F341*(VLOOKUP($Q341,'Workforce distribution'!$C$8:$AD$30,AM$7,FALSE)),IF($Q341="n/a",(IF($P341=AM$6,$X341*$F341,0)),$X341*$F341*(VLOOKUP($Q341,'Workforce distribution'!$C$8:$AD$30,AM$7,FALSE)))),0)</f>
        <v>0</v>
      </c>
      <c r="AN341" s="30">
        <f>_xlfn.IFNA(IF($O341="days",$Y341*(VLOOKUP($K341,'Bed parameters'!$A$9:$I$12,9,FALSE))*$F341*(VLOOKUP($Q341,'Workforce distribution'!$C$8:$AD$30,AN$7,FALSE)),IF($Q341="n/a",(IF($P341=AN$6,$X341*$F341,0)),$X341*$F341*(VLOOKUP($Q341,'Workforce distribution'!$C$8:$AD$30,AN$7,FALSE)))),0)</f>
        <v>0</v>
      </c>
      <c r="AO341" s="30">
        <f>_xlfn.IFNA(IF($O341="days",$Y341*(VLOOKUP($K341,'Bed parameters'!$A$9:$I$12,9,FALSE))*$F341*(VLOOKUP($Q341,'Workforce distribution'!$C$8:$AD$30,AO$7,FALSE)),IF($Q341="n/a",(IF($P341=AO$6,$X341*$F341,0)),$X341*$F341*(VLOOKUP($Q341,'Workforce distribution'!$C$8:$AD$30,AO$7,FALSE)))),0)</f>
        <v>0</v>
      </c>
      <c r="AP341" s="30">
        <f>_xlfn.IFNA(IF($O341="days",$Y341*(VLOOKUP($K341,'Bed parameters'!$A$9:$I$12,9,FALSE))*$F341*(VLOOKUP($Q341,'Workforce distribution'!$C$8:$AD$30,AP$7,FALSE)),IF($Q341="n/a",(IF($P341=AP$6,$X341*$F341,0)),$X341*$F341*(VLOOKUP($Q341,'Workforce distribution'!$C$8:$AD$30,AP$7,FALSE)))),0)</f>
        <v>0</v>
      </c>
      <c r="AQ341" s="30">
        <f>_xlfn.IFNA(IF($O341="days",$Y341*(VLOOKUP($K341,'Bed parameters'!$A$9:$I$12,9,FALSE))*$F341*(VLOOKUP($Q341,'Workforce distribution'!$C$8:$AD$30,AQ$7,FALSE)),IF($Q341="n/a",(IF($P341=AQ$6,$X341*$F341,0)),$X341*$F341*(VLOOKUP($Q341,'Workforce distribution'!$C$8:$AD$30,AQ$7,FALSE)))),0)</f>
        <v>0</v>
      </c>
      <c r="AR341" s="30">
        <f>_xlfn.IFNA(IF($O341="days",$Y341*(VLOOKUP($K341,'Bed parameters'!$A$9:$I$12,9,FALSE))*$F341*(VLOOKUP($Q341,'Workforce distribution'!$C$8:$AD$30,AR$7,FALSE)),IF($Q341="n/a",(IF($P341=AR$6,$X341*$F341,0)),$X341*$F341*(VLOOKUP($Q341,'Workforce distribution'!$C$8:$AD$30,AR$7,FALSE)))),0)</f>
        <v>0</v>
      </c>
      <c r="AS341" s="30">
        <f>_xlfn.IFNA(IF($O341="days",$Y341*(VLOOKUP($K341,'Bed parameters'!$A$9:$I$12,9,FALSE))*$F341*(VLOOKUP($Q341,'Workforce distribution'!$C$8:$AD$30,AS$7,FALSE)),IF($Q341="n/a",(IF($P341=AS$6,$X341*$F341,0)),$X341*$F341*(VLOOKUP($Q341,'Workforce distribution'!$C$8:$AD$30,AS$7,FALSE)))),0)</f>
        <v>0</v>
      </c>
      <c r="AT341" s="30">
        <f>_xlfn.IFNA(IF($O341="days",$Y341*(VLOOKUP($K341,'Bed parameters'!$A$9:$I$12,9,FALSE))*$F341*(VLOOKUP($Q341,'Workforce distribution'!$C$8:$AD$30,AT$7,FALSE)),IF($Q341="n/a",(IF($P341=AT$6,$X341*$F341,0)),$X341*$F341*(VLOOKUP($Q341,'Workforce distribution'!$C$8:$AD$30,AT$7,FALSE)))),0)</f>
        <v>0</v>
      </c>
      <c r="AU341" s="30">
        <f>_xlfn.IFNA(IF($O341="days",$Y341*(VLOOKUP($K341,'Bed parameters'!$A$9:$I$12,9,FALSE))*$F341*(VLOOKUP($Q341,'Workforce distribution'!$C$8:$AD$30,AU$7,FALSE)),IF($Q341="n/a",(IF($P341=AU$6,$X341*$F341,0)),$X341*$F341*(VLOOKUP($Q341,'Workforce distribution'!$C$8:$AD$30,AU$7,FALSE)))),0)</f>
        <v>0</v>
      </c>
      <c r="AV341" s="30">
        <f>_xlfn.IFNA(IF($O341="days",$Y341*(VLOOKUP($K341,'Bed parameters'!$A$9:$I$12,9,FALSE))*$F341*(VLOOKUP($Q341,'Workforce distribution'!$C$8:$AD$30,AV$7,FALSE)),IF($Q341="n/a",(IF($P341=AV$6,$X341*$F341,0)),$X341*$F341*(VLOOKUP($Q341,'Workforce distribution'!$C$8:$AD$30,AV$7,FALSE)))),0)</f>
        <v>0</v>
      </c>
      <c r="AW341" s="30">
        <f>_xlfn.IFNA(IF($O341="days",$Y341*(VLOOKUP($K341,'Bed parameters'!$A$9:$I$12,9,FALSE))*$F341*(VLOOKUP($Q341,'Workforce distribution'!$C$8:$AD$30,AW$7,FALSE)),IF($Q341="n/a",(IF($P341=AW$6,$X341*$F341,0)),$X341*$F341*(VLOOKUP($Q341,'Workforce distribution'!$C$8:$AD$30,AW$7,FALSE)))),0)</f>
        <v>0</v>
      </c>
      <c r="AX341" s="30">
        <f>_xlfn.IFNA(IF($O341="days",$Y341*(VLOOKUP($K341,'Bed parameters'!$A$9:$I$12,9,FALSE))*$F341*(VLOOKUP($Q341,'Workforce distribution'!$C$8:$AD$30,AX$7,FALSE)),IF($Q341="n/a",(IF($P341=AX$6,$X341*$F341,0)),$X341*$F341*(VLOOKUP($Q341,'Workforce distribution'!$C$8:$AD$30,AX$7,FALSE)))),0)</f>
        <v>0</v>
      </c>
      <c r="AY341" s="30">
        <f>_xlfn.IFNA(IF($O341="days",$Y341*(VLOOKUP($K341,'Bed parameters'!$A$9:$I$12,9,FALSE))*$F341*(VLOOKUP($Q341,'Workforce distribution'!$C$8:$AD$30,AY$7,FALSE)),IF($Q341="n/a",(IF($P341=AY$6,$X341*$F341,0)),$X341*$F341*(VLOOKUP($Q341,'Workforce distribution'!$C$8:$AD$30,AY$7,FALSE)))),0)</f>
        <v>0</v>
      </c>
      <c r="AZ341" s="30">
        <f>_xlfn.IFNA(IF($O341="days",$Y341*(VLOOKUP($K341,'Bed parameters'!$A$9:$I$12,9,FALSE))*$F341*(VLOOKUP($Q341,'Workforce distribution'!$C$8:$AD$30,AZ$7,FALSE)),IF($Q341="n/a",(IF($P341=AZ$6,$X341*$F341,0)),$X341*$F341*(VLOOKUP($Q341,'Workforce distribution'!$C$8:$AD$30,AZ$7,FALSE)))),0)</f>
        <v>43086.084299999995</v>
      </c>
      <c r="BA341" s="30">
        <f>_xlfn.IFNA(IF($O341="days",$Y341*(VLOOKUP($K341,'Bed parameters'!$A$9:$I$12,9,FALSE))*$F341*(VLOOKUP($Q341,'Workforce distribution'!$C$8:$AD$30,BA$7,FALSE)),IF($Q341="n/a",(IF($P341=BA$6,$X341*$F341,0)),$X341*$F341*(VLOOKUP($Q341,'Workforce distribution'!$C$8:$AD$30,BA$7,FALSE)))),0)</f>
        <v>0</v>
      </c>
      <c r="BB341" s="30">
        <f>_xlfn.IFNA(IF($O341="days",$Y341*(VLOOKUP($K341,'Bed parameters'!$A$9:$I$12,9,FALSE))*$F341*(VLOOKUP($Q341,'Workforce distribution'!$C$8:$AD$30,BB$7,FALSE)),IF($Q341="n/a",(IF($P341=BB$6,$X341*$F341,0)),$X341*$F341*(VLOOKUP($Q341,'Workforce distribution'!$C$8:$AD$30,BB$7,FALSE)))),0)</f>
        <v>0</v>
      </c>
      <c r="BC341" s="149">
        <f t="shared" si="49"/>
        <v>37.4901409110036</v>
      </c>
      <c r="BD341" s="288">
        <f>IF($Q341="n/a",(IF('Workforce hours'!D$30=0,0,(AB341/'Workforce hours'!D$30))),(IF(VLOOKUP($Q341,'Workforce hours'!$C$8:$AD$30,BD$7,FALSE)=0,0,(AB341/(VLOOKUP($Q341,'Workforce hours'!$C$8:$AD$30,BD$7,FALSE))))))</f>
        <v>0</v>
      </c>
      <c r="BE341" s="288">
        <f>IF($Q341="n/a",(IF('Workforce hours'!E$30=0,0,(AC341/'Workforce hours'!E$30))),(IF(VLOOKUP($Q341,'Workforce hours'!$C$8:$AD$30,BE$7,FALSE)=0,0,(AC341/(VLOOKUP($Q341,'Workforce hours'!$C$8:$AD$30,BE$7,FALSE))))))</f>
        <v>0</v>
      </c>
      <c r="BF341" s="288">
        <f>IF($Q341="n/a",(IF('Workforce hours'!F$30=0,0,(AD341/'Workforce hours'!F$30))),(IF(VLOOKUP($Q341,'Workforce hours'!$C$8:$AD$30,BF$7,FALSE)=0,0,(AD341/(VLOOKUP($Q341,'Workforce hours'!$C$8:$AD$30,BF$7,FALSE))))))</f>
        <v>0</v>
      </c>
      <c r="BG341" s="288">
        <f>IF($Q341="n/a",(IF('Workforce hours'!G$30=0,0,(AE341/'Workforce hours'!G$30))),(IF(VLOOKUP($Q341,'Workforce hours'!$C$8:$AD$30,BG$7,FALSE)=0,0,(AE341/(VLOOKUP($Q341,'Workforce hours'!$C$8:$AD$30,BG$7,FALSE))))))</f>
        <v>0</v>
      </c>
      <c r="BH341" s="288">
        <f>IF($Q341="n/a",(IF('Workforce hours'!H$30=0,0,(AF341/'Workforce hours'!H$30))),(IF(VLOOKUP($Q341,'Workforce hours'!$C$8:$AD$30,BH$7,FALSE)=0,0,(AF341/(VLOOKUP($Q341,'Workforce hours'!$C$8:$AD$30,BH$7,FALSE))))))</f>
        <v>0</v>
      </c>
      <c r="BI341" s="288">
        <f>IF($Q341="n/a",(IF('Workforce hours'!I$30=0,0,(AG341/'Workforce hours'!I$30))),(IF(VLOOKUP($Q341,'Workforce hours'!$C$8:$AD$30,BI$7,FALSE)=0,0,(AG341/(VLOOKUP($Q341,'Workforce hours'!$C$8:$AD$30,BI$7,FALSE))))))</f>
        <v>0</v>
      </c>
      <c r="BJ341" s="288">
        <f>IF($Q341="n/a",(IF('Workforce hours'!J$30=0,0,(AH341/'Workforce hours'!J$30))),(IF(VLOOKUP($Q341,'Workforce hours'!$C$8:$AD$30,BJ$7,FALSE)=0,0,(AH341/(VLOOKUP($Q341,'Workforce hours'!$C$8:$AD$30,BJ$7,FALSE))))))</f>
        <v>0</v>
      </c>
      <c r="BK341" s="288">
        <f>IF($Q341="n/a",(IF('Workforce hours'!K$30=0,0,(AI341/'Workforce hours'!K$30))),(IF(VLOOKUP($Q341,'Workforce hours'!$C$8:$AD$30,BK$7,FALSE)=0,0,(AI341/(VLOOKUP($Q341,'Workforce hours'!$C$8:$AD$30,BK$7,FALSE))))))</f>
        <v>0</v>
      </c>
      <c r="BL341" s="288">
        <f>IF($Q341="n/a",(IF('Workforce hours'!L$30=0,0,(AJ341/'Workforce hours'!L$30))),(IF(VLOOKUP($Q341,'Workforce hours'!$C$8:$AD$30,BL$7,FALSE)=0,0,(AJ341/(VLOOKUP($Q341,'Workforce hours'!$C$8:$AD$30,BL$7,FALSE))))))</f>
        <v>0</v>
      </c>
      <c r="BM341" s="288">
        <f>IF($Q341="n/a",(IF('Workforce hours'!M$30=0,0,(AK341/'Workforce hours'!M$30))),(IF(VLOOKUP($Q341,'Workforce hours'!$C$8:$AD$30,BM$7,FALSE)=0,0,(AK341/(VLOOKUP($Q341,'Workforce hours'!$C$8:$AD$30,BM$7,FALSE))))))</f>
        <v>0</v>
      </c>
      <c r="BN341" s="288">
        <f>IF($Q341="n/a",(IF('Workforce hours'!N$30=0,0,(AL341/'Workforce hours'!N$30))),(IF(VLOOKUP($Q341,'Workforce hours'!$C$8:$AD$30,BN$7,FALSE)=0,0,(AL341/(VLOOKUP($Q341,'Workforce hours'!$C$8:$AD$30,BN$7,FALSE))))))</f>
        <v>0</v>
      </c>
      <c r="BO341" s="288">
        <f>IF($Q341="n/a",(IF('Workforce hours'!O$30=0,0,(AM341/'Workforce hours'!O$30))),(IF(VLOOKUP($Q341,'Workforce hours'!$C$8:$AD$30,BO$7,FALSE)=0,0,(AM341/(VLOOKUP($Q341,'Workforce hours'!$C$8:$AD$30,BO$7,FALSE))))))</f>
        <v>0</v>
      </c>
      <c r="BP341" s="288">
        <f>IF($Q341="n/a",(IF('Workforce hours'!P$30=0,0,(AN341/'Workforce hours'!P$30))),(IF(VLOOKUP($Q341,'Workforce hours'!$C$8:$AD$30,BP$7,FALSE)=0,0,(AN341/(VLOOKUP($Q341,'Workforce hours'!$C$8:$AD$30,BP$7,FALSE))))))</f>
        <v>0</v>
      </c>
      <c r="BQ341" s="288">
        <f>IF($Q341="n/a",(IF('Workforce hours'!Q$30=0,0,(AO341/'Workforce hours'!Q$30))),(IF(VLOOKUP($Q341,'Workforce hours'!$C$8:$AD$30,BQ$7,FALSE)=0,0,(AO341/(VLOOKUP($Q341,'Workforce hours'!$C$8:$AD$30,BQ$7,FALSE))))))</f>
        <v>0</v>
      </c>
      <c r="BR341" s="288">
        <f>IF($Q341="n/a",(IF('Workforce hours'!R$30=0,0,(AP341/'Workforce hours'!R$30))),(IF(VLOOKUP($Q341,'Workforce hours'!$C$8:$AD$30,BR$7,FALSE)=0,0,(AP341/(VLOOKUP($Q341,'Workforce hours'!$C$8:$AD$30,BR$7,FALSE))))))</f>
        <v>0</v>
      </c>
      <c r="BS341" s="288">
        <f>IF($Q341="n/a",(IF('Workforce hours'!S$30=0,0,(AQ341/'Workforce hours'!S$30))),(IF(VLOOKUP($Q341,'Workforce hours'!$C$8:$AD$30,BS$7,FALSE)=0,0,(AQ341/(VLOOKUP($Q341,'Workforce hours'!$C$8:$AD$30,BS$7,FALSE))))))</f>
        <v>0</v>
      </c>
      <c r="BT341" s="288">
        <f>IF($Q341="n/a",(IF('Workforce hours'!T$30=0,0,(AR341/'Workforce hours'!T$30))),(IF(VLOOKUP($Q341,'Workforce hours'!$C$8:$AD$30,BT$7,FALSE)=0,0,(AR341/(VLOOKUP($Q341,'Workforce hours'!$C$8:$AD$30,BT$7,FALSE))))))</f>
        <v>0</v>
      </c>
      <c r="BU341" s="288">
        <f>IF($Q341="n/a",(IF('Workforce hours'!U$30=0,0,(AS341/'Workforce hours'!U$30))),(IF(VLOOKUP($Q341,'Workforce hours'!$C$8:$AD$30,BU$7,FALSE)=0,0,(AS341/(VLOOKUP($Q341,'Workforce hours'!$C$8:$AD$30,BU$7,FALSE))))))</f>
        <v>0</v>
      </c>
      <c r="BV341" s="288">
        <f>IF($Q341="n/a",(IF('Workforce hours'!V$30=0,0,(AT341/'Workforce hours'!V$30))),(IF(VLOOKUP($Q341,'Workforce hours'!$C$8:$AD$30,BV$7,FALSE)=0,0,(AT341/(VLOOKUP($Q341,'Workforce hours'!$C$8:$AD$30,BV$7,FALSE))))))</f>
        <v>0</v>
      </c>
      <c r="BW341" s="288">
        <f>IF($Q341="n/a",(IF('Workforce hours'!W$30=0,0,(AU341/'Workforce hours'!W$30))),(IF(VLOOKUP($Q341,'Workforce hours'!$C$8:$AD$30,BW$7,FALSE)=0,0,(AU341/(VLOOKUP($Q341,'Workforce hours'!$C$8:$AD$30,BW$7,FALSE))))))</f>
        <v>0</v>
      </c>
      <c r="BX341" s="288">
        <f>IF($Q341="n/a",(IF('Workforce hours'!X$30=0,0,(AV341/'Workforce hours'!X$30))),(IF(VLOOKUP($Q341,'Workforce hours'!$C$8:$AD$30,BX$7,FALSE)=0,0,(AV341/(VLOOKUP($Q341,'Workforce hours'!$C$8:$AD$30,BX$7,FALSE))))))</f>
        <v>0</v>
      </c>
      <c r="BY341" s="288">
        <f>IF($Q341="n/a",(IF('Workforce hours'!Y$30=0,0,(AW341/'Workforce hours'!Y$30))),(IF(VLOOKUP($Q341,'Workforce hours'!$C$8:$AD$30,BY$7,FALSE)=0,0,(AW341/(VLOOKUP($Q341,'Workforce hours'!$C$8:$AD$30,BY$7,FALSE))))))</f>
        <v>0</v>
      </c>
      <c r="BZ341" s="288">
        <f>IF($Q341="n/a",(IF('Workforce hours'!Z$30=0,0,(AX341/'Workforce hours'!Z$30))),(IF(VLOOKUP($Q341,'Workforce hours'!$C$8:$AD$30,BZ$7,FALSE)=0,0,(AX341/(VLOOKUP($Q341,'Workforce hours'!$C$8:$AD$30,BZ$7,FALSE))))))</f>
        <v>0</v>
      </c>
      <c r="CA341" s="288">
        <f>IF($Q341="n/a",(IF('Workforce hours'!AA$30=0,0,(AY341/'Workforce hours'!AA$30))),(IF(VLOOKUP($Q341,'Workforce hours'!$C$8:$AD$30,CA$7,FALSE)=0,0,(AY341/(VLOOKUP($Q341,'Workforce hours'!$C$8:$AD$30,CA$7,FALSE))))))</f>
        <v>0</v>
      </c>
      <c r="CB341" s="288">
        <f>IF($Q341="n/a",(IF('Workforce hours'!AB$30=0,0,(AZ341/'Workforce hours'!AB$30))),(IF(VLOOKUP($Q341,'Workforce hours'!$C$8:$AD$30,CB$7,FALSE)=0,0,(AZ341/(VLOOKUP($Q341,'Workforce hours'!$C$8:$AD$30,CB$7,FALSE))))))</f>
        <v>37.4901409110036</v>
      </c>
      <c r="CC341" s="288">
        <f>IF($Q341="n/a",(IF('Workforce hours'!AC$30=0,0,(BA341/'Workforce hours'!AC$30))),(IF(VLOOKUP($Q341,'Workforce hours'!$C$8:$AD$30,CC$7,FALSE)=0,0,(BA341/(VLOOKUP($Q341,'Workforce hours'!$C$8:$AD$30,CC$7,FALSE))))))</f>
        <v>0</v>
      </c>
      <c r="CD341" s="288">
        <f>IF($Q341="n/a",(IF('Workforce hours'!AD$30=0,0,(BB341/'Workforce hours'!AD$30))),(IF(VLOOKUP($Q341,'Workforce hours'!$C$8:$AD$30,CD$7,FALSE)=0,0,(BB341/(VLOOKUP($Q341,'Workforce hours'!$C$8:$AD$30,CD$7,FALSE))))))</f>
        <v>0</v>
      </c>
      <c r="CE341" s="289">
        <f t="shared" si="50"/>
        <v>0</v>
      </c>
      <c r="CF341" s="290">
        <f>BD341*'Workforce costs'!B$9*(1+'Workforce costs'!B$10)*(1+'Workforce costs'!B$11)</f>
        <v>0</v>
      </c>
      <c r="CG341" s="290">
        <f>BE341*'Workforce costs'!C$9*(1+'Workforce costs'!C$10)*(1+'Workforce costs'!C$11)</f>
        <v>0</v>
      </c>
      <c r="CH341" s="290">
        <f>BF341*'Workforce costs'!D$9*(1+'Workforce costs'!D$10)*(1+'Workforce costs'!D$11)</f>
        <v>0</v>
      </c>
      <c r="CI341" s="290">
        <f>BG341*'Workforce costs'!E$9*(1+'Workforce costs'!E$10)*(1+'Workforce costs'!E$11)</f>
        <v>0</v>
      </c>
      <c r="CJ341" s="290">
        <f>BH341*'Workforce costs'!F$9*(1+'Workforce costs'!F$10)*(1+'Workforce costs'!F$11)</f>
        <v>0</v>
      </c>
      <c r="CK341" s="290">
        <f>BI341*'Workforce costs'!G$9*(1+'Workforce costs'!G$10)*(1+'Workforce costs'!G$11)</f>
        <v>0</v>
      </c>
      <c r="CL341" s="290">
        <f>BJ341*'Workforce costs'!H$9*(1+'Workforce costs'!H$10)*(1+'Workforce costs'!H$11)</f>
        <v>0</v>
      </c>
      <c r="CM341" s="290">
        <f>BK341*'Workforce costs'!I$9*(1+'Workforce costs'!I$10)*(1+'Workforce costs'!I$11)</f>
        <v>0</v>
      </c>
      <c r="CN341" s="290">
        <f>BL341*'Workforce costs'!J$9*(1+'Workforce costs'!J$10)*(1+'Workforce costs'!J$11)</f>
        <v>0</v>
      </c>
      <c r="CO341" s="290">
        <f>BM341*'Workforce costs'!K$9*(1+'Workforce costs'!K$10)*(1+'Workforce costs'!K$11)</f>
        <v>0</v>
      </c>
      <c r="CP341" s="290">
        <f>BN341*'Workforce costs'!L$9*(1+'Workforce costs'!L$10)*(1+'Workforce costs'!L$11)</f>
        <v>0</v>
      </c>
      <c r="CQ341" s="290">
        <f>BO341*'Workforce costs'!M$9*(1+'Workforce costs'!M$10)*(1+'Workforce costs'!M$11)</f>
        <v>0</v>
      </c>
      <c r="CR341" s="290">
        <f>BP341*'Workforce costs'!N$9*(1+'Workforce costs'!N$10)*(1+'Workforce costs'!N$11)</f>
        <v>0</v>
      </c>
      <c r="CS341" s="290">
        <f>BQ341*'Workforce costs'!O$9*(1+'Workforce costs'!O$10)*(1+'Workforce costs'!O$11)</f>
        <v>0</v>
      </c>
      <c r="CT341" s="290">
        <f>BR341*'Workforce costs'!P$9*(1+'Workforce costs'!P$10)*(1+'Workforce costs'!P$11)</f>
        <v>0</v>
      </c>
      <c r="CU341" s="290">
        <f>BS341*'Workforce costs'!Q$9*(1+'Workforce costs'!Q$10)*(1+'Workforce costs'!Q$11)</f>
        <v>0</v>
      </c>
      <c r="CV341" s="290">
        <f>BT341*'Workforce costs'!R$9*(1+'Workforce costs'!R$10)*(1+'Workforce costs'!R$11)</f>
        <v>0</v>
      </c>
      <c r="CW341" s="290">
        <f>BU341*'Workforce costs'!S$9*(1+'Workforce costs'!S$10)*(1+'Workforce costs'!S$11)</f>
        <v>0</v>
      </c>
      <c r="CX341" s="290">
        <f>BV341*'Workforce costs'!T$9*(1+'Workforce costs'!T$10)*(1+'Workforce costs'!T$11)</f>
        <v>0</v>
      </c>
      <c r="CY341" s="290">
        <f>BW341*'Workforce costs'!U$9*(1+'Workforce costs'!U$10)*(1+'Workforce costs'!U$11)</f>
        <v>0</v>
      </c>
      <c r="CZ341" s="290">
        <f>BX341*'Workforce costs'!V$9*(1+'Workforce costs'!V$10)*(1+'Workforce costs'!V$11)</f>
        <v>0</v>
      </c>
      <c r="DA341" s="290">
        <f>BY341*'Workforce costs'!W$9*(1+'Workforce costs'!W$10)*(1+'Workforce costs'!W$11)</f>
        <v>0</v>
      </c>
      <c r="DB341" s="290">
        <f>BZ341*'Workforce costs'!X$9*(1+'Workforce costs'!X$10)*(1+'Workforce costs'!X$11)</f>
        <v>0</v>
      </c>
      <c r="DC341" s="290">
        <f>CA341*'Workforce costs'!Y$9*(1+'Workforce costs'!Y$10)*(1+'Workforce costs'!Y$11)</f>
        <v>0</v>
      </c>
      <c r="DD341" s="290">
        <f>CB341*'Workforce costs'!Z$9*(1+'Workforce costs'!Z$10)*(1+'Workforce costs'!Z$11)</f>
        <v>0</v>
      </c>
      <c r="DE341" s="290">
        <f>CC341*'Workforce costs'!AA$9*(1+'Workforce costs'!AA$10)*(1+'Workforce costs'!AA$11)</f>
        <v>0</v>
      </c>
      <c r="DF341" s="290">
        <f>CD341*'Workforce costs'!AB$9*(1+'Workforce costs'!AB$10)*(1+'Workforce costs'!AB$11)</f>
        <v>0</v>
      </c>
    </row>
    <row r="342" spans="1:110" x14ac:dyDescent="0.3">
      <c r="A342" s="2" t="str">
        <f>Outputs!$A$4</f>
        <v>Australia</v>
      </c>
      <c r="B342" s="2" t="str">
        <f t="shared" si="43"/>
        <v>Australia 65+</v>
      </c>
      <c r="C342" s="30">
        <f>VLOOKUP($B342,Populations!$D$15:$H$1920,3,FALSE)</f>
        <v>4559374</v>
      </c>
      <c r="D342" s="255">
        <f>IF(OR($H342="General pop",$H342="Schools",$H342="Workplace",$H342="Skills Training",$H342="Digital Supports"),1,VLOOKUP($B342,Populations!$D$15:$H$1920,5,FALSE))</f>
        <v>1</v>
      </c>
      <c r="E342" s="88">
        <f>VLOOKUP(I342,Epidemiology!$C$10:$H$47,6,FALSE)</f>
        <v>90</v>
      </c>
      <c r="F342" s="102">
        <f>'Care profiles'!R343</f>
        <v>1</v>
      </c>
      <c r="G342" s="15" t="str">
        <f>'Care profiles'!A343</f>
        <v>65+</v>
      </c>
      <c r="H342" s="15" t="str">
        <f>'Care profiles'!B343</f>
        <v>Attempts</v>
      </c>
      <c r="I342" s="15" t="str">
        <f>'Care profiles'!C343</f>
        <v>Attempts_65+yrs</v>
      </c>
      <c r="J342" s="15" t="str">
        <f>'Care profiles'!D343</f>
        <v>Care profile</v>
      </c>
      <c r="K342" s="15" t="str">
        <f>'Care profiles'!E343</f>
        <v>Individual Suicide Prevention Support Services</v>
      </c>
      <c r="L342" s="104">
        <f>'Care profiles'!F343</f>
        <v>1</v>
      </c>
      <c r="M342" s="15">
        <f>'Care profiles'!G343</f>
        <v>6</v>
      </c>
      <c r="N342" s="15">
        <f>'Care profiles'!H343</f>
        <v>60</v>
      </c>
      <c r="O342" s="15" t="str">
        <f>'Care profiles'!I343</f>
        <v>min</v>
      </c>
      <c r="P342" s="15" t="str">
        <f>'Care profiles'!J343</f>
        <v>Peer Worker</v>
      </c>
      <c r="Q342" s="15" t="str">
        <f>'Care profiles'!K343</f>
        <v>n/a</v>
      </c>
      <c r="R342" s="15" t="str">
        <f>'Care profiles'!M343</f>
        <v>N</v>
      </c>
      <c r="S342" s="15" t="str">
        <f>'Care profiles'!O343</f>
        <v>N</v>
      </c>
      <c r="T342" s="15" t="str">
        <f>'Care profiles'!Q343</f>
        <v>Y</v>
      </c>
      <c r="U342" s="30">
        <f t="shared" si="44"/>
        <v>4103.4366</v>
      </c>
      <c r="V342" s="30">
        <f t="shared" si="45"/>
        <v>4103.4366</v>
      </c>
      <c r="W342" s="30">
        <f>IF(M342="n/a",0,IF(O342="days",V342*M342*(1+(VLOOKUP(K342,'Bed parameters'!$A$9:$G$12,7,FALSE))),V342*M342))</f>
        <v>24620.619599999998</v>
      </c>
      <c r="X342" s="30">
        <f t="shared" si="46"/>
        <v>24620.619599999998</v>
      </c>
      <c r="Y342" s="30">
        <f t="shared" si="47"/>
        <v>0</v>
      </c>
      <c r="Z342" s="113">
        <f>_xlfn.IFNA(Y342/((VLOOKUP(K342,'Bed parameters'!$A$9:$G$12,3,FALSE))*(VLOOKUP(K342,'Bed parameters'!$A$9:$G$12,5,FALSE))),0)</f>
        <v>0</v>
      </c>
      <c r="AA342" s="30">
        <f t="shared" si="48"/>
        <v>24620.619599999998</v>
      </c>
      <c r="AB342" s="30">
        <f>_xlfn.IFNA(IF($O342="days",$Y342*(VLOOKUP($K342,'Bed parameters'!$A$9:$I$12,9,FALSE))*$F342*(VLOOKUP($Q342,'Workforce distribution'!$C$8:$AD$30,AB$7,FALSE)),IF($Q342="n/a",(IF($P342=AB$6,$X342*$F342,0)),$X342*$F342*(VLOOKUP($Q342,'Workforce distribution'!$C$8:$AD$30,AB$7,FALSE)))),0)</f>
        <v>0</v>
      </c>
      <c r="AC342" s="30">
        <f>_xlfn.IFNA(IF($O342="days",$Y342*(VLOOKUP($K342,'Bed parameters'!$A$9:$I$12,9,FALSE))*$F342*(VLOOKUP($Q342,'Workforce distribution'!$C$8:$AD$30,AC$7,FALSE)),IF($Q342="n/a",(IF($P342=AC$6,$X342*$F342,0)),$X342*$F342*(VLOOKUP($Q342,'Workforce distribution'!$C$8:$AD$30,AC$7,FALSE)))),0)</f>
        <v>0</v>
      </c>
      <c r="AD342" s="30">
        <f>_xlfn.IFNA(IF($O342="days",$Y342*(VLOOKUP($K342,'Bed parameters'!$A$9:$I$12,9,FALSE))*$F342*(VLOOKUP($Q342,'Workforce distribution'!$C$8:$AD$30,AD$7,FALSE)),IF($Q342="n/a",(IF($P342=AD$6,$X342*$F342,0)),$X342*$F342*(VLOOKUP($Q342,'Workforce distribution'!$C$8:$AD$30,AD$7,FALSE)))),0)</f>
        <v>0</v>
      </c>
      <c r="AE342" s="30">
        <f>_xlfn.IFNA(IF($O342="days",$Y342*(VLOOKUP($K342,'Bed parameters'!$A$9:$I$12,9,FALSE))*$F342*(VLOOKUP($Q342,'Workforce distribution'!$C$8:$AD$30,AE$7,FALSE)),IF($Q342="n/a",(IF($P342=AE$6,$X342*$F342,0)),$X342*$F342*(VLOOKUP($Q342,'Workforce distribution'!$C$8:$AD$30,AE$7,FALSE)))),0)</f>
        <v>24620.619599999998</v>
      </c>
      <c r="AF342" s="30">
        <f>_xlfn.IFNA(IF($O342="days",$Y342*(VLOOKUP($K342,'Bed parameters'!$A$9:$I$12,9,FALSE))*$F342*(VLOOKUP($Q342,'Workforce distribution'!$C$8:$AD$30,AF$7,FALSE)),IF($Q342="n/a",(IF($P342=AF$6,$X342*$F342,0)),$X342*$F342*(VLOOKUP($Q342,'Workforce distribution'!$C$8:$AD$30,AF$7,FALSE)))),0)</f>
        <v>0</v>
      </c>
      <c r="AG342" s="30">
        <f>_xlfn.IFNA(IF($O342="days",$Y342*(VLOOKUP($K342,'Bed parameters'!$A$9:$I$12,9,FALSE))*$F342*(VLOOKUP($Q342,'Workforce distribution'!$C$8:$AD$30,AG$7,FALSE)),IF($Q342="n/a",(IF($P342=AG$6,$X342*$F342,0)),$X342*$F342*(VLOOKUP($Q342,'Workforce distribution'!$C$8:$AD$30,AG$7,FALSE)))),0)</f>
        <v>0</v>
      </c>
      <c r="AH342" s="30">
        <f>_xlfn.IFNA(IF($O342="days",$Y342*(VLOOKUP($K342,'Bed parameters'!$A$9:$I$12,9,FALSE))*$F342*(VLOOKUP($Q342,'Workforce distribution'!$C$8:$AD$30,AH$7,FALSE)),IF($Q342="n/a",(IF($P342=AH$6,$X342*$F342,0)),$X342*$F342*(VLOOKUP($Q342,'Workforce distribution'!$C$8:$AD$30,AH$7,FALSE)))),0)</f>
        <v>0</v>
      </c>
      <c r="AI342" s="30">
        <f>_xlfn.IFNA(IF($O342="days",$Y342*(VLOOKUP($K342,'Bed parameters'!$A$9:$I$12,9,FALSE))*$F342*(VLOOKUP($Q342,'Workforce distribution'!$C$8:$AD$30,AI$7,FALSE)),IF($Q342="n/a",(IF($P342=AI$6,$X342*$F342,0)),$X342*$F342*(VLOOKUP($Q342,'Workforce distribution'!$C$8:$AD$30,AI$7,FALSE)))),0)</f>
        <v>0</v>
      </c>
      <c r="AJ342" s="30">
        <f>_xlfn.IFNA(IF($O342="days",$Y342*(VLOOKUP($K342,'Bed parameters'!$A$9:$I$12,9,FALSE))*$F342*(VLOOKUP($Q342,'Workforce distribution'!$C$8:$AD$30,AJ$7,FALSE)),IF($Q342="n/a",(IF($P342=AJ$6,$X342*$F342,0)),$X342*$F342*(VLOOKUP($Q342,'Workforce distribution'!$C$8:$AD$30,AJ$7,FALSE)))),0)</f>
        <v>0</v>
      </c>
      <c r="AK342" s="30">
        <f>_xlfn.IFNA(IF($O342="days",$Y342*(VLOOKUP($K342,'Bed parameters'!$A$9:$I$12,9,FALSE))*$F342*(VLOOKUP($Q342,'Workforce distribution'!$C$8:$AD$30,AK$7,FALSE)),IF($Q342="n/a",(IF($P342=AK$6,$X342*$F342,0)),$X342*$F342*(VLOOKUP($Q342,'Workforce distribution'!$C$8:$AD$30,AK$7,FALSE)))),0)</f>
        <v>0</v>
      </c>
      <c r="AL342" s="30">
        <f>_xlfn.IFNA(IF($O342="days",$Y342*(VLOOKUP($K342,'Bed parameters'!$A$9:$I$12,9,FALSE))*$F342*(VLOOKUP($Q342,'Workforce distribution'!$C$8:$AD$30,AL$7,FALSE)),IF($Q342="n/a",(IF($P342=AL$6,$X342*$F342,0)),$X342*$F342*(VLOOKUP($Q342,'Workforce distribution'!$C$8:$AD$30,AL$7,FALSE)))),0)</f>
        <v>0</v>
      </c>
      <c r="AM342" s="30">
        <f>_xlfn.IFNA(IF($O342="days",$Y342*(VLOOKUP($K342,'Bed parameters'!$A$9:$I$12,9,FALSE))*$F342*(VLOOKUP($Q342,'Workforce distribution'!$C$8:$AD$30,AM$7,FALSE)),IF($Q342="n/a",(IF($P342=AM$6,$X342*$F342,0)),$X342*$F342*(VLOOKUP($Q342,'Workforce distribution'!$C$8:$AD$30,AM$7,FALSE)))),0)</f>
        <v>0</v>
      </c>
      <c r="AN342" s="30">
        <f>_xlfn.IFNA(IF($O342="days",$Y342*(VLOOKUP($K342,'Bed parameters'!$A$9:$I$12,9,FALSE))*$F342*(VLOOKUP($Q342,'Workforce distribution'!$C$8:$AD$30,AN$7,FALSE)),IF($Q342="n/a",(IF($P342=AN$6,$X342*$F342,0)),$X342*$F342*(VLOOKUP($Q342,'Workforce distribution'!$C$8:$AD$30,AN$7,FALSE)))),0)</f>
        <v>0</v>
      </c>
      <c r="AO342" s="30">
        <f>_xlfn.IFNA(IF($O342="days",$Y342*(VLOOKUP($K342,'Bed parameters'!$A$9:$I$12,9,FALSE))*$F342*(VLOOKUP($Q342,'Workforce distribution'!$C$8:$AD$30,AO$7,FALSE)),IF($Q342="n/a",(IF($P342=AO$6,$X342*$F342,0)),$X342*$F342*(VLOOKUP($Q342,'Workforce distribution'!$C$8:$AD$30,AO$7,FALSE)))),0)</f>
        <v>0</v>
      </c>
      <c r="AP342" s="30">
        <f>_xlfn.IFNA(IF($O342="days",$Y342*(VLOOKUP($K342,'Bed parameters'!$A$9:$I$12,9,FALSE))*$F342*(VLOOKUP($Q342,'Workforce distribution'!$C$8:$AD$30,AP$7,FALSE)),IF($Q342="n/a",(IF($P342=AP$6,$X342*$F342,0)),$X342*$F342*(VLOOKUP($Q342,'Workforce distribution'!$C$8:$AD$30,AP$7,FALSE)))),0)</f>
        <v>0</v>
      </c>
      <c r="AQ342" s="30">
        <f>_xlfn.IFNA(IF($O342="days",$Y342*(VLOOKUP($K342,'Bed parameters'!$A$9:$I$12,9,FALSE))*$F342*(VLOOKUP($Q342,'Workforce distribution'!$C$8:$AD$30,AQ$7,FALSE)),IF($Q342="n/a",(IF($P342=AQ$6,$X342*$F342,0)),$X342*$F342*(VLOOKUP($Q342,'Workforce distribution'!$C$8:$AD$30,AQ$7,FALSE)))),0)</f>
        <v>0</v>
      </c>
      <c r="AR342" s="30">
        <f>_xlfn.IFNA(IF($O342="days",$Y342*(VLOOKUP($K342,'Bed parameters'!$A$9:$I$12,9,FALSE))*$F342*(VLOOKUP($Q342,'Workforce distribution'!$C$8:$AD$30,AR$7,FALSE)),IF($Q342="n/a",(IF($P342=AR$6,$X342*$F342,0)),$X342*$F342*(VLOOKUP($Q342,'Workforce distribution'!$C$8:$AD$30,AR$7,FALSE)))),0)</f>
        <v>0</v>
      </c>
      <c r="AS342" s="30">
        <f>_xlfn.IFNA(IF($O342="days",$Y342*(VLOOKUP($K342,'Bed parameters'!$A$9:$I$12,9,FALSE))*$F342*(VLOOKUP($Q342,'Workforce distribution'!$C$8:$AD$30,AS$7,FALSE)),IF($Q342="n/a",(IF($P342=AS$6,$X342*$F342,0)),$X342*$F342*(VLOOKUP($Q342,'Workforce distribution'!$C$8:$AD$30,AS$7,FALSE)))),0)</f>
        <v>0</v>
      </c>
      <c r="AT342" s="30">
        <f>_xlfn.IFNA(IF($O342="days",$Y342*(VLOOKUP($K342,'Bed parameters'!$A$9:$I$12,9,FALSE))*$F342*(VLOOKUP($Q342,'Workforce distribution'!$C$8:$AD$30,AT$7,FALSE)),IF($Q342="n/a",(IF($P342=AT$6,$X342*$F342,0)),$X342*$F342*(VLOOKUP($Q342,'Workforce distribution'!$C$8:$AD$30,AT$7,FALSE)))),0)</f>
        <v>0</v>
      </c>
      <c r="AU342" s="30">
        <f>_xlfn.IFNA(IF($O342="days",$Y342*(VLOOKUP($K342,'Bed parameters'!$A$9:$I$12,9,FALSE))*$F342*(VLOOKUP($Q342,'Workforce distribution'!$C$8:$AD$30,AU$7,FALSE)),IF($Q342="n/a",(IF($P342=AU$6,$X342*$F342,0)),$X342*$F342*(VLOOKUP($Q342,'Workforce distribution'!$C$8:$AD$30,AU$7,FALSE)))),0)</f>
        <v>0</v>
      </c>
      <c r="AV342" s="30">
        <f>_xlfn.IFNA(IF($O342="days",$Y342*(VLOOKUP($K342,'Bed parameters'!$A$9:$I$12,9,FALSE))*$F342*(VLOOKUP($Q342,'Workforce distribution'!$C$8:$AD$30,AV$7,FALSE)),IF($Q342="n/a",(IF($P342=AV$6,$X342*$F342,0)),$X342*$F342*(VLOOKUP($Q342,'Workforce distribution'!$C$8:$AD$30,AV$7,FALSE)))),0)</f>
        <v>0</v>
      </c>
      <c r="AW342" s="30">
        <f>_xlfn.IFNA(IF($O342="days",$Y342*(VLOOKUP($K342,'Bed parameters'!$A$9:$I$12,9,FALSE))*$F342*(VLOOKUP($Q342,'Workforce distribution'!$C$8:$AD$30,AW$7,FALSE)),IF($Q342="n/a",(IF($P342=AW$6,$X342*$F342,0)),$X342*$F342*(VLOOKUP($Q342,'Workforce distribution'!$C$8:$AD$30,AW$7,FALSE)))),0)</f>
        <v>0</v>
      </c>
      <c r="AX342" s="30">
        <f>_xlfn.IFNA(IF($O342="days",$Y342*(VLOOKUP($K342,'Bed parameters'!$A$9:$I$12,9,FALSE))*$F342*(VLOOKUP($Q342,'Workforce distribution'!$C$8:$AD$30,AX$7,FALSE)),IF($Q342="n/a",(IF($P342=AX$6,$X342*$F342,0)),$X342*$F342*(VLOOKUP($Q342,'Workforce distribution'!$C$8:$AD$30,AX$7,FALSE)))),0)</f>
        <v>0</v>
      </c>
      <c r="AY342" s="30">
        <f>_xlfn.IFNA(IF($O342="days",$Y342*(VLOOKUP($K342,'Bed parameters'!$A$9:$I$12,9,FALSE))*$F342*(VLOOKUP($Q342,'Workforce distribution'!$C$8:$AD$30,AY$7,FALSE)),IF($Q342="n/a",(IF($P342=AY$6,$X342*$F342,0)),$X342*$F342*(VLOOKUP($Q342,'Workforce distribution'!$C$8:$AD$30,AY$7,FALSE)))),0)</f>
        <v>0</v>
      </c>
      <c r="AZ342" s="30">
        <f>_xlfn.IFNA(IF($O342="days",$Y342*(VLOOKUP($K342,'Bed parameters'!$A$9:$I$12,9,FALSE))*$F342*(VLOOKUP($Q342,'Workforce distribution'!$C$8:$AD$30,AZ$7,FALSE)),IF($Q342="n/a",(IF($P342=AZ$6,$X342*$F342,0)),$X342*$F342*(VLOOKUP($Q342,'Workforce distribution'!$C$8:$AD$30,AZ$7,FALSE)))),0)</f>
        <v>0</v>
      </c>
      <c r="BA342" s="30">
        <f>_xlfn.IFNA(IF($O342="days",$Y342*(VLOOKUP($K342,'Bed parameters'!$A$9:$I$12,9,FALSE))*$F342*(VLOOKUP($Q342,'Workforce distribution'!$C$8:$AD$30,BA$7,FALSE)),IF($Q342="n/a",(IF($P342=BA$6,$X342*$F342,0)),$X342*$F342*(VLOOKUP($Q342,'Workforce distribution'!$C$8:$AD$30,BA$7,FALSE)))),0)</f>
        <v>0</v>
      </c>
      <c r="BB342" s="30">
        <f>_xlfn.IFNA(IF($O342="days",$Y342*(VLOOKUP($K342,'Bed parameters'!$A$9:$I$12,9,FALSE))*$F342*(VLOOKUP($Q342,'Workforce distribution'!$C$8:$AD$30,BB$7,FALSE)),IF($Q342="n/a",(IF($P342=BB$6,$X342*$F342,0)),$X342*$F342*(VLOOKUP($Q342,'Workforce distribution'!$C$8:$AD$30,BB$7,FALSE)))),0)</f>
        <v>0</v>
      </c>
      <c r="BC342" s="149">
        <f t="shared" si="49"/>
        <v>21.422937663430627</v>
      </c>
      <c r="BD342" s="288">
        <f>IF($Q342="n/a",(IF('Workforce hours'!D$30=0,0,(AB342/'Workforce hours'!D$30))),(IF(VLOOKUP($Q342,'Workforce hours'!$C$8:$AD$30,BD$7,FALSE)=0,0,(AB342/(VLOOKUP($Q342,'Workforce hours'!$C$8:$AD$30,BD$7,FALSE))))))</f>
        <v>0</v>
      </c>
      <c r="BE342" s="288">
        <f>IF($Q342="n/a",(IF('Workforce hours'!E$30=0,0,(AC342/'Workforce hours'!E$30))),(IF(VLOOKUP($Q342,'Workforce hours'!$C$8:$AD$30,BE$7,FALSE)=0,0,(AC342/(VLOOKUP($Q342,'Workforce hours'!$C$8:$AD$30,BE$7,FALSE))))))</f>
        <v>0</v>
      </c>
      <c r="BF342" s="288">
        <f>IF($Q342="n/a",(IF('Workforce hours'!F$30=0,0,(AD342/'Workforce hours'!F$30))),(IF(VLOOKUP($Q342,'Workforce hours'!$C$8:$AD$30,BF$7,FALSE)=0,0,(AD342/(VLOOKUP($Q342,'Workforce hours'!$C$8:$AD$30,BF$7,FALSE))))))</f>
        <v>0</v>
      </c>
      <c r="BG342" s="288">
        <f>IF($Q342="n/a",(IF('Workforce hours'!G$30=0,0,(AE342/'Workforce hours'!G$30))),(IF(VLOOKUP($Q342,'Workforce hours'!$C$8:$AD$30,BG$7,FALSE)=0,0,(AE342/(VLOOKUP($Q342,'Workforce hours'!$C$8:$AD$30,BG$7,FALSE))))))</f>
        <v>21.422937663430627</v>
      </c>
      <c r="BH342" s="288">
        <f>IF($Q342="n/a",(IF('Workforce hours'!H$30=0,0,(AF342/'Workforce hours'!H$30))),(IF(VLOOKUP($Q342,'Workforce hours'!$C$8:$AD$30,BH$7,FALSE)=0,0,(AF342/(VLOOKUP($Q342,'Workforce hours'!$C$8:$AD$30,BH$7,FALSE))))))</f>
        <v>0</v>
      </c>
      <c r="BI342" s="288">
        <f>IF($Q342="n/a",(IF('Workforce hours'!I$30=0,0,(AG342/'Workforce hours'!I$30))),(IF(VLOOKUP($Q342,'Workforce hours'!$C$8:$AD$30,BI$7,FALSE)=0,0,(AG342/(VLOOKUP($Q342,'Workforce hours'!$C$8:$AD$30,BI$7,FALSE))))))</f>
        <v>0</v>
      </c>
      <c r="BJ342" s="288">
        <f>IF($Q342="n/a",(IF('Workforce hours'!J$30=0,0,(AH342/'Workforce hours'!J$30))),(IF(VLOOKUP($Q342,'Workforce hours'!$C$8:$AD$30,BJ$7,FALSE)=0,0,(AH342/(VLOOKUP($Q342,'Workforce hours'!$C$8:$AD$30,BJ$7,FALSE))))))</f>
        <v>0</v>
      </c>
      <c r="BK342" s="288">
        <f>IF($Q342="n/a",(IF('Workforce hours'!K$30=0,0,(AI342/'Workforce hours'!K$30))),(IF(VLOOKUP($Q342,'Workforce hours'!$C$8:$AD$30,BK$7,FALSE)=0,0,(AI342/(VLOOKUP($Q342,'Workforce hours'!$C$8:$AD$30,BK$7,FALSE))))))</f>
        <v>0</v>
      </c>
      <c r="BL342" s="288">
        <f>IF($Q342="n/a",(IF('Workforce hours'!L$30=0,0,(AJ342/'Workforce hours'!L$30))),(IF(VLOOKUP($Q342,'Workforce hours'!$C$8:$AD$30,BL$7,FALSE)=0,0,(AJ342/(VLOOKUP($Q342,'Workforce hours'!$C$8:$AD$30,BL$7,FALSE))))))</f>
        <v>0</v>
      </c>
      <c r="BM342" s="288">
        <f>IF($Q342="n/a",(IF('Workforce hours'!M$30=0,0,(AK342/'Workforce hours'!M$30))),(IF(VLOOKUP($Q342,'Workforce hours'!$C$8:$AD$30,BM$7,FALSE)=0,0,(AK342/(VLOOKUP($Q342,'Workforce hours'!$C$8:$AD$30,BM$7,FALSE))))))</f>
        <v>0</v>
      </c>
      <c r="BN342" s="288">
        <f>IF($Q342="n/a",(IF('Workforce hours'!N$30=0,0,(AL342/'Workforce hours'!N$30))),(IF(VLOOKUP($Q342,'Workforce hours'!$C$8:$AD$30,BN$7,FALSE)=0,0,(AL342/(VLOOKUP($Q342,'Workforce hours'!$C$8:$AD$30,BN$7,FALSE))))))</f>
        <v>0</v>
      </c>
      <c r="BO342" s="288">
        <f>IF($Q342="n/a",(IF('Workforce hours'!O$30=0,0,(AM342/'Workforce hours'!O$30))),(IF(VLOOKUP($Q342,'Workforce hours'!$C$8:$AD$30,BO$7,FALSE)=0,0,(AM342/(VLOOKUP($Q342,'Workforce hours'!$C$8:$AD$30,BO$7,FALSE))))))</f>
        <v>0</v>
      </c>
      <c r="BP342" s="288">
        <f>IF($Q342="n/a",(IF('Workforce hours'!P$30=0,0,(AN342/'Workforce hours'!P$30))),(IF(VLOOKUP($Q342,'Workforce hours'!$C$8:$AD$30,BP$7,FALSE)=0,0,(AN342/(VLOOKUP($Q342,'Workforce hours'!$C$8:$AD$30,BP$7,FALSE))))))</f>
        <v>0</v>
      </c>
      <c r="BQ342" s="288">
        <f>IF($Q342="n/a",(IF('Workforce hours'!Q$30=0,0,(AO342/'Workforce hours'!Q$30))),(IF(VLOOKUP($Q342,'Workforce hours'!$C$8:$AD$30,BQ$7,FALSE)=0,0,(AO342/(VLOOKUP($Q342,'Workforce hours'!$C$8:$AD$30,BQ$7,FALSE))))))</f>
        <v>0</v>
      </c>
      <c r="BR342" s="288">
        <f>IF($Q342="n/a",(IF('Workforce hours'!R$30=0,0,(AP342/'Workforce hours'!R$30))),(IF(VLOOKUP($Q342,'Workforce hours'!$C$8:$AD$30,BR$7,FALSE)=0,0,(AP342/(VLOOKUP($Q342,'Workforce hours'!$C$8:$AD$30,BR$7,FALSE))))))</f>
        <v>0</v>
      </c>
      <c r="BS342" s="288">
        <f>IF($Q342="n/a",(IF('Workforce hours'!S$30=0,0,(AQ342/'Workforce hours'!S$30))),(IF(VLOOKUP($Q342,'Workforce hours'!$C$8:$AD$30,BS$7,FALSE)=0,0,(AQ342/(VLOOKUP($Q342,'Workforce hours'!$C$8:$AD$30,BS$7,FALSE))))))</f>
        <v>0</v>
      </c>
      <c r="BT342" s="288">
        <f>IF($Q342="n/a",(IF('Workforce hours'!T$30=0,0,(AR342/'Workforce hours'!T$30))),(IF(VLOOKUP($Q342,'Workforce hours'!$C$8:$AD$30,BT$7,FALSE)=0,0,(AR342/(VLOOKUP($Q342,'Workforce hours'!$C$8:$AD$30,BT$7,FALSE))))))</f>
        <v>0</v>
      </c>
      <c r="BU342" s="288">
        <f>IF($Q342="n/a",(IF('Workforce hours'!U$30=0,0,(AS342/'Workforce hours'!U$30))),(IF(VLOOKUP($Q342,'Workforce hours'!$C$8:$AD$30,BU$7,FALSE)=0,0,(AS342/(VLOOKUP($Q342,'Workforce hours'!$C$8:$AD$30,BU$7,FALSE))))))</f>
        <v>0</v>
      </c>
      <c r="BV342" s="288">
        <f>IF($Q342="n/a",(IF('Workforce hours'!V$30=0,0,(AT342/'Workforce hours'!V$30))),(IF(VLOOKUP($Q342,'Workforce hours'!$C$8:$AD$30,BV$7,FALSE)=0,0,(AT342/(VLOOKUP($Q342,'Workforce hours'!$C$8:$AD$30,BV$7,FALSE))))))</f>
        <v>0</v>
      </c>
      <c r="BW342" s="288">
        <f>IF($Q342="n/a",(IF('Workforce hours'!W$30=0,0,(AU342/'Workforce hours'!W$30))),(IF(VLOOKUP($Q342,'Workforce hours'!$C$8:$AD$30,BW$7,FALSE)=0,0,(AU342/(VLOOKUP($Q342,'Workforce hours'!$C$8:$AD$30,BW$7,FALSE))))))</f>
        <v>0</v>
      </c>
      <c r="BX342" s="288">
        <f>IF($Q342="n/a",(IF('Workforce hours'!X$30=0,0,(AV342/'Workforce hours'!X$30))),(IF(VLOOKUP($Q342,'Workforce hours'!$C$8:$AD$30,BX$7,FALSE)=0,0,(AV342/(VLOOKUP($Q342,'Workforce hours'!$C$8:$AD$30,BX$7,FALSE))))))</f>
        <v>0</v>
      </c>
      <c r="BY342" s="288">
        <f>IF($Q342="n/a",(IF('Workforce hours'!Y$30=0,0,(AW342/'Workforce hours'!Y$30))),(IF(VLOOKUP($Q342,'Workforce hours'!$C$8:$AD$30,BY$7,FALSE)=0,0,(AW342/(VLOOKUP($Q342,'Workforce hours'!$C$8:$AD$30,BY$7,FALSE))))))</f>
        <v>0</v>
      </c>
      <c r="BZ342" s="288">
        <f>IF($Q342="n/a",(IF('Workforce hours'!Z$30=0,0,(AX342/'Workforce hours'!Z$30))),(IF(VLOOKUP($Q342,'Workforce hours'!$C$8:$AD$30,BZ$7,FALSE)=0,0,(AX342/(VLOOKUP($Q342,'Workforce hours'!$C$8:$AD$30,BZ$7,FALSE))))))</f>
        <v>0</v>
      </c>
      <c r="CA342" s="288">
        <f>IF($Q342="n/a",(IF('Workforce hours'!AA$30=0,0,(AY342/'Workforce hours'!AA$30))),(IF(VLOOKUP($Q342,'Workforce hours'!$C$8:$AD$30,CA$7,FALSE)=0,0,(AY342/(VLOOKUP($Q342,'Workforce hours'!$C$8:$AD$30,CA$7,FALSE))))))</f>
        <v>0</v>
      </c>
      <c r="CB342" s="288">
        <f>IF($Q342="n/a",(IF('Workforce hours'!AB$30=0,0,(AZ342/'Workforce hours'!AB$30))),(IF(VLOOKUP($Q342,'Workforce hours'!$C$8:$AD$30,CB$7,FALSE)=0,0,(AZ342/(VLOOKUP($Q342,'Workforce hours'!$C$8:$AD$30,CB$7,FALSE))))))</f>
        <v>0</v>
      </c>
      <c r="CC342" s="288">
        <f>IF($Q342="n/a",(IF('Workforce hours'!AC$30=0,0,(BA342/'Workforce hours'!AC$30))),(IF(VLOOKUP($Q342,'Workforce hours'!$C$8:$AD$30,CC$7,FALSE)=0,0,(BA342/(VLOOKUP($Q342,'Workforce hours'!$C$8:$AD$30,CC$7,FALSE))))))</f>
        <v>0</v>
      </c>
      <c r="CD342" s="288">
        <f>IF($Q342="n/a",(IF('Workforce hours'!AD$30=0,0,(BB342/'Workforce hours'!AD$30))),(IF(VLOOKUP($Q342,'Workforce hours'!$C$8:$AD$30,CD$7,FALSE)=0,0,(BB342/(VLOOKUP($Q342,'Workforce hours'!$C$8:$AD$30,CD$7,FALSE))))))</f>
        <v>0</v>
      </c>
      <c r="CE342" s="289">
        <f t="shared" si="50"/>
        <v>0</v>
      </c>
      <c r="CF342" s="290">
        <f>BD342*'Workforce costs'!B$9*(1+'Workforce costs'!B$10)*(1+'Workforce costs'!B$11)</f>
        <v>0</v>
      </c>
      <c r="CG342" s="290">
        <f>BE342*'Workforce costs'!C$9*(1+'Workforce costs'!C$10)*(1+'Workforce costs'!C$11)</f>
        <v>0</v>
      </c>
      <c r="CH342" s="290">
        <f>BF342*'Workforce costs'!D$9*(1+'Workforce costs'!D$10)*(1+'Workforce costs'!D$11)</f>
        <v>0</v>
      </c>
      <c r="CI342" s="290">
        <f>BG342*'Workforce costs'!E$9*(1+'Workforce costs'!E$10)*(1+'Workforce costs'!E$11)</f>
        <v>0</v>
      </c>
      <c r="CJ342" s="290">
        <f>BH342*'Workforce costs'!F$9*(1+'Workforce costs'!F$10)*(1+'Workforce costs'!F$11)</f>
        <v>0</v>
      </c>
      <c r="CK342" s="290">
        <f>BI342*'Workforce costs'!G$9*(1+'Workforce costs'!G$10)*(1+'Workforce costs'!G$11)</f>
        <v>0</v>
      </c>
      <c r="CL342" s="290">
        <f>BJ342*'Workforce costs'!H$9*(1+'Workforce costs'!H$10)*(1+'Workforce costs'!H$11)</f>
        <v>0</v>
      </c>
      <c r="CM342" s="290">
        <f>BK342*'Workforce costs'!I$9*(1+'Workforce costs'!I$10)*(1+'Workforce costs'!I$11)</f>
        <v>0</v>
      </c>
      <c r="CN342" s="290">
        <f>BL342*'Workforce costs'!J$9*(1+'Workforce costs'!J$10)*(1+'Workforce costs'!J$11)</f>
        <v>0</v>
      </c>
      <c r="CO342" s="290">
        <f>BM342*'Workforce costs'!K$9*(1+'Workforce costs'!K$10)*(1+'Workforce costs'!K$11)</f>
        <v>0</v>
      </c>
      <c r="CP342" s="290">
        <f>BN342*'Workforce costs'!L$9*(1+'Workforce costs'!L$10)*(1+'Workforce costs'!L$11)</f>
        <v>0</v>
      </c>
      <c r="CQ342" s="290">
        <f>BO342*'Workforce costs'!M$9*(1+'Workforce costs'!M$10)*(1+'Workforce costs'!M$11)</f>
        <v>0</v>
      </c>
      <c r="CR342" s="290">
        <f>BP342*'Workforce costs'!N$9*(1+'Workforce costs'!N$10)*(1+'Workforce costs'!N$11)</f>
        <v>0</v>
      </c>
      <c r="CS342" s="290">
        <f>BQ342*'Workforce costs'!O$9*(1+'Workforce costs'!O$10)*(1+'Workforce costs'!O$11)</f>
        <v>0</v>
      </c>
      <c r="CT342" s="290">
        <f>BR342*'Workforce costs'!P$9*(1+'Workforce costs'!P$10)*(1+'Workforce costs'!P$11)</f>
        <v>0</v>
      </c>
      <c r="CU342" s="290">
        <f>BS342*'Workforce costs'!Q$9*(1+'Workforce costs'!Q$10)*(1+'Workforce costs'!Q$11)</f>
        <v>0</v>
      </c>
      <c r="CV342" s="290">
        <f>BT342*'Workforce costs'!R$9*(1+'Workforce costs'!R$10)*(1+'Workforce costs'!R$11)</f>
        <v>0</v>
      </c>
      <c r="CW342" s="290">
        <f>BU342*'Workforce costs'!S$9*(1+'Workforce costs'!S$10)*(1+'Workforce costs'!S$11)</f>
        <v>0</v>
      </c>
      <c r="CX342" s="290">
        <f>BV342*'Workforce costs'!T$9*(1+'Workforce costs'!T$10)*(1+'Workforce costs'!T$11)</f>
        <v>0</v>
      </c>
      <c r="CY342" s="290">
        <f>BW342*'Workforce costs'!U$9*(1+'Workforce costs'!U$10)*(1+'Workforce costs'!U$11)</f>
        <v>0</v>
      </c>
      <c r="CZ342" s="290">
        <f>BX342*'Workforce costs'!V$9*(1+'Workforce costs'!V$10)*(1+'Workforce costs'!V$11)</f>
        <v>0</v>
      </c>
      <c r="DA342" s="290">
        <f>BY342*'Workforce costs'!W$9*(1+'Workforce costs'!W$10)*(1+'Workforce costs'!W$11)</f>
        <v>0</v>
      </c>
      <c r="DB342" s="290">
        <f>BZ342*'Workforce costs'!X$9*(1+'Workforce costs'!X$10)*(1+'Workforce costs'!X$11)</f>
        <v>0</v>
      </c>
      <c r="DC342" s="290">
        <f>CA342*'Workforce costs'!Y$9*(1+'Workforce costs'!Y$10)*(1+'Workforce costs'!Y$11)</f>
        <v>0</v>
      </c>
      <c r="DD342" s="290">
        <f>CB342*'Workforce costs'!Z$9*(1+'Workforce costs'!Z$10)*(1+'Workforce costs'!Z$11)</f>
        <v>0</v>
      </c>
      <c r="DE342" s="290">
        <f>CC342*'Workforce costs'!AA$9*(1+'Workforce costs'!AA$10)*(1+'Workforce costs'!AA$11)</f>
        <v>0</v>
      </c>
      <c r="DF342" s="290">
        <f>CD342*'Workforce costs'!AB$9*(1+'Workforce costs'!AB$10)*(1+'Workforce costs'!AB$11)</f>
        <v>0</v>
      </c>
    </row>
    <row r="343" spans="1:110" x14ac:dyDescent="0.3">
      <c r="A343" s="2" t="str">
        <f>Outputs!$A$4</f>
        <v>Australia</v>
      </c>
      <c r="B343" s="2" t="str">
        <f t="shared" si="43"/>
        <v>Australia 65+</v>
      </c>
      <c r="C343" s="30">
        <f>VLOOKUP($B343,Populations!$D$15:$H$1920,3,FALSE)</f>
        <v>4559374</v>
      </c>
      <c r="D343" s="255">
        <f>IF(OR($H343="General pop",$H343="Schools",$H343="Workplace",$H343="Skills Training",$H343="Digital Supports"),1,VLOOKUP($B343,Populations!$D$15:$H$1920,5,FALSE))</f>
        <v>1</v>
      </c>
      <c r="E343" s="88">
        <f>VLOOKUP(I343,Epidemiology!$C$10:$H$47,6,FALSE)</f>
        <v>90</v>
      </c>
      <c r="F343" s="102">
        <f>'Care profiles'!R344</f>
        <v>0.2</v>
      </c>
      <c r="G343" s="15" t="str">
        <f>'Care profiles'!A344</f>
        <v>65+</v>
      </c>
      <c r="H343" s="15" t="str">
        <f>'Care profiles'!B344</f>
        <v>Attempts</v>
      </c>
      <c r="I343" s="15" t="str">
        <f>'Care profiles'!C344</f>
        <v>Attempts_65+yrs</v>
      </c>
      <c r="J343" s="15" t="str">
        <f>'Care profiles'!D344</f>
        <v>Care profile</v>
      </c>
      <c r="K343" s="15" t="str">
        <f>'Care profiles'!E344</f>
        <v>Group Suicide Prevention Support Services</v>
      </c>
      <c r="L343" s="104">
        <f>'Care profiles'!F344</f>
        <v>0.2</v>
      </c>
      <c r="M343" s="15">
        <f>'Care profiles'!G344</f>
        <v>10</v>
      </c>
      <c r="N343" s="15">
        <f>'Care profiles'!H344</f>
        <v>60</v>
      </c>
      <c r="O343" s="15" t="str">
        <f>'Care profiles'!I344</f>
        <v>min</v>
      </c>
      <c r="P343" s="15" t="str">
        <f>'Care profiles'!J344</f>
        <v>Peer Worker</v>
      </c>
      <c r="Q343" s="15" t="str">
        <f>'Care profiles'!K344</f>
        <v>n/a</v>
      </c>
      <c r="R343" s="15" t="str">
        <f>'Care profiles'!M344</f>
        <v>N</v>
      </c>
      <c r="S343" s="15" t="str">
        <f>'Care profiles'!O344</f>
        <v>N</v>
      </c>
      <c r="T343" s="15" t="str">
        <f>'Care profiles'!Q344</f>
        <v>Y</v>
      </c>
      <c r="U343" s="30">
        <f t="shared" si="44"/>
        <v>4103.4366</v>
      </c>
      <c r="V343" s="30">
        <f t="shared" si="45"/>
        <v>820.68732</v>
      </c>
      <c r="W343" s="30">
        <f>IF(M343="n/a",0,IF(O343="days",V343*M343*(1+(VLOOKUP(K343,'Bed parameters'!$A$9:$G$12,7,FALSE))),V343*M343))</f>
        <v>8206.8732</v>
      </c>
      <c r="X343" s="30">
        <f t="shared" si="46"/>
        <v>8206.8732</v>
      </c>
      <c r="Y343" s="30">
        <f t="shared" si="47"/>
        <v>0</v>
      </c>
      <c r="Z343" s="113">
        <f>_xlfn.IFNA(Y343/((VLOOKUP(K343,'Bed parameters'!$A$9:$G$12,3,FALSE))*(VLOOKUP(K343,'Bed parameters'!$A$9:$G$12,5,FALSE))),0)</f>
        <v>0</v>
      </c>
      <c r="AA343" s="30">
        <f t="shared" si="48"/>
        <v>1641.37464</v>
      </c>
      <c r="AB343" s="30">
        <f>_xlfn.IFNA(IF($O343="days",$Y343*(VLOOKUP($K343,'Bed parameters'!$A$9:$I$12,9,FALSE))*$F343*(VLOOKUP($Q343,'Workforce distribution'!$C$8:$AD$30,AB$7,FALSE)),IF($Q343="n/a",(IF($P343=AB$6,$X343*$F343,0)),$X343*$F343*(VLOOKUP($Q343,'Workforce distribution'!$C$8:$AD$30,AB$7,FALSE)))),0)</f>
        <v>0</v>
      </c>
      <c r="AC343" s="30">
        <f>_xlfn.IFNA(IF($O343="days",$Y343*(VLOOKUP($K343,'Bed parameters'!$A$9:$I$12,9,FALSE))*$F343*(VLOOKUP($Q343,'Workforce distribution'!$C$8:$AD$30,AC$7,FALSE)),IF($Q343="n/a",(IF($P343=AC$6,$X343*$F343,0)),$X343*$F343*(VLOOKUP($Q343,'Workforce distribution'!$C$8:$AD$30,AC$7,FALSE)))),0)</f>
        <v>0</v>
      </c>
      <c r="AD343" s="30">
        <f>_xlfn.IFNA(IF($O343="days",$Y343*(VLOOKUP($K343,'Bed parameters'!$A$9:$I$12,9,FALSE))*$F343*(VLOOKUP($Q343,'Workforce distribution'!$C$8:$AD$30,AD$7,FALSE)),IF($Q343="n/a",(IF($P343=AD$6,$X343*$F343,0)),$X343*$F343*(VLOOKUP($Q343,'Workforce distribution'!$C$8:$AD$30,AD$7,FALSE)))),0)</f>
        <v>0</v>
      </c>
      <c r="AE343" s="30">
        <f>_xlfn.IFNA(IF($O343="days",$Y343*(VLOOKUP($K343,'Bed parameters'!$A$9:$I$12,9,FALSE))*$F343*(VLOOKUP($Q343,'Workforce distribution'!$C$8:$AD$30,AE$7,FALSE)),IF($Q343="n/a",(IF($P343=AE$6,$X343*$F343,0)),$X343*$F343*(VLOOKUP($Q343,'Workforce distribution'!$C$8:$AD$30,AE$7,FALSE)))),0)</f>
        <v>1641.37464</v>
      </c>
      <c r="AF343" s="30">
        <f>_xlfn.IFNA(IF($O343="days",$Y343*(VLOOKUP($K343,'Bed parameters'!$A$9:$I$12,9,FALSE))*$F343*(VLOOKUP($Q343,'Workforce distribution'!$C$8:$AD$30,AF$7,FALSE)),IF($Q343="n/a",(IF($P343=AF$6,$X343*$F343,0)),$X343*$F343*(VLOOKUP($Q343,'Workforce distribution'!$C$8:$AD$30,AF$7,FALSE)))),0)</f>
        <v>0</v>
      </c>
      <c r="AG343" s="30">
        <f>_xlfn.IFNA(IF($O343="days",$Y343*(VLOOKUP($K343,'Bed parameters'!$A$9:$I$12,9,FALSE))*$F343*(VLOOKUP($Q343,'Workforce distribution'!$C$8:$AD$30,AG$7,FALSE)),IF($Q343="n/a",(IF($P343=AG$6,$X343*$F343,0)),$X343*$F343*(VLOOKUP($Q343,'Workforce distribution'!$C$8:$AD$30,AG$7,FALSE)))),0)</f>
        <v>0</v>
      </c>
      <c r="AH343" s="30">
        <f>_xlfn.IFNA(IF($O343="days",$Y343*(VLOOKUP($K343,'Bed parameters'!$A$9:$I$12,9,FALSE))*$F343*(VLOOKUP($Q343,'Workforce distribution'!$C$8:$AD$30,AH$7,FALSE)),IF($Q343="n/a",(IF($P343=AH$6,$X343*$F343,0)),$X343*$F343*(VLOOKUP($Q343,'Workforce distribution'!$C$8:$AD$30,AH$7,FALSE)))),0)</f>
        <v>0</v>
      </c>
      <c r="AI343" s="30">
        <f>_xlfn.IFNA(IF($O343="days",$Y343*(VLOOKUP($K343,'Bed parameters'!$A$9:$I$12,9,FALSE))*$F343*(VLOOKUP($Q343,'Workforce distribution'!$C$8:$AD$30,AI$7,FALSE)),IF($Q343="n/a",(IF($P343=AI$6,$X343*$F343,0)),$X343*$F343*(VLOOKUP($Q343,'Workforce distribution'!$C$8:$AD$30,AI$7,FALSE)))),0)</f>
        <v>0</v>
      </c>
      <c r="AJ343" s="30">
        <f>_xlfn.IFNA(IF($O343="days",$Y343*(VLOOKUP($K343,'Bed parameters'!$A$9:$I$12,9,FALSE))*$F343*(VLOOKUP($Q343,'Workforce distribution'!$C$8:$AD$30,AJ$7,FALSE)),IF($Q343="n/a",(IF($P343=AJ$6,$X343*$F343,0)),$X343*$F343*(VLOOKUP($Q343,'Workforce distribution'!$C$8:$AD$30,AJ$7,FALSE)))),0)</f>
        <v>0</v>
      </c>
      <c r="AK343" s="30">
        <f>_xlfn.IFNA(IF($O343="days",$Y343*(VLOOKUP($K343,'Bed parameters'!$A$9:$I$12,9,FALSE))*$F343*(VLOOKUP($Q343,'Workforce distribution'!$C$8:$AD$30,AK$7,FALSE)),IF($Q343="n/a",(IF($P343=AK$6,$X343*$F343,0)),$X343*$F343*(VLOOKUP($Q343,'Workforce distribution'!$C$8:$AD$30,AK$7,FALSE)))),0)</f>
        <v>0</v>
      </c>
      <c r="AL343" s="30">
        <f>_xlfn.IFNA(IF($O343="days",$Y343*(VLOOKUP($K343,'Bed parameters'!$A$9:$I$12,9,FALSE))*$F343*(VLOOKUP($Q343,'Workforce distribution'!$C$8:$AD$30,AL$7,FALSE)),IF($Q343="n/a",(IF($P343=AL$6,$X343*$F343,0)),$X343*$F343*(VLOOKUP($Q343,'Workforce distribution'!$C$8:$AD$30,AL$7,FALSE)))),0)</f>
        <v>0</v>
      </c>
      <c r="AM343" s="30">
        <f>_xlfn.IFNA(IF($O343="days",$Y343*(VLOOKUP($K343,'Bed parameters'!$A$9:$I$12,9,FALSE))*$F343*(VLOOKUP($Q343,'Workforce distribution'!$C$8:$AD$30,AM$7,FALSE)),IF($Q343="n/a",(IF($P343=AM$6,$X343*$F343,0)),$X343*$F343*(VLOOKUP($Q343,'Workforce distribution'!$C$8:$AD$30,AM$7,FALSE)))),0)</f>
        <v>0</v>
      </c>
      <c r="AN343" s="30">
        <f>_xlfn.IFNA(IF($O343="days",$Y343*(VLOOKUP($K343,'Bed parameters'!$A$9:$I$12,9,FALSE))*$F343*(VLOOKUP($Q343,'Workforce distribution'!$C$8:$AD$30,AN$7,FALSE)),IF($Q343="n/a",(IF($P343=AN$6,$X343*$F343,0)),$X343*$F343*(VLOOKUP($Q343,'Workforce distribution'!$C$8:$AD$30,AN$7,FALSE)))),0)</f>
        <v>0</v>
      </c>
      <c r="AO343" s="30">
        <f>_xlfn.IFNA(IF($O343="days",$Y343*(VLOOKUP($K343,'Bed parameters'!$A$9:$I$12,9,FALSE))*$F343*(VLOOKUP($Q343,'Workforce distribution'!$C$8:$AD$30,AO$7,FALSE)),IF($Q343="n/a",(IF($P343=AO$6,$X343*$F343,0)),$X343*$F343*(VLOOKUP($Q343,'Workforce distribution'!$C$8:$AD$30,AO$7,FALSE)))),0)</f>
        <v>0</v>
      </c>
      <c r="AP343" s="30">
        <f>_xlfn.IFNA(IF($O343="days",$Y343*(VLOOKUP($K343,'Bed parameters'!$A$9:$I$12,9,FALSE))*$F343*(VLOOKUP($Q343,'Workforce distribution'!$C$8:$AD$30,AP$7,FALSE)),IF($Q343="n/a",(IF($P343=AP$6,$X343*$F343,0)),$X343*$F343*(VLOOKUP($Q343,'Workforce distribution'!$C$8:$AD$30,AP$7,FALSE)))),0)</f>
        <v>0</v>
      </c>
      <c r="AQ343" s="30">
        <f>_xlfn.IFNA(IF($O343="days",$Y343*(VLOOKUP($K343,'Bed parameters'!$A$9:$I$12,9,FALSE))*$F343*(VLOOKUP($Q343,'Workforce distribution'!$C$8:$AD$30,AQ$7,FALSE)),IF($Q343="n/a",(IF($P343=AQ$6,$X343*$F343,0)),$X343*$F343*(VLOOKUP($Q343,'Workforce distribution'!$C$8:$AD$30,AQ$7,FALSE)))),0)</f>
        <v>0</v>
      </c>
      <c r="AR343" s="30">
        <f>_xlfn.IFNA(IF($O343="days",$Y343*(VLOOKUP($K343,'Bed parameters'!$A$9:$I$12,9,FALSE))*$F343*(VLOOKUP($Q343,'Workforce distribution'!$C$8:$AD$30,AR$7,FALSE)),IF($Q343="n/a",(IF($P343=AR$6,$X343*$F343,0)),$X343*$F343*(VLOOKUP($Q343,'Workforce distribution'!$C$8:$AD$30,AR$7,FALSE)))),0)</f>
        <v>0</v>
      </c>
      <c r="AS343" s="30">
        <f>_xlfn.IFNA(IF($O343="days",$Y343*(VLOOKUP($K343,'Bed parameters'!$A$9:$I$12,9,FALSE))*$F343*(VLOOKUP($Q343,'Workforce distribution'!$C$8:$AD$30,AS$7,FALSE)),IF($Q343="n/a",(IF($P343=AS$6,$X343*$F343,0)),$X343*$F343*(VLOOKUP($Q343,'Workforce distribution'!$C$8:$AD$30,AS$7,FALSE)))),0)</f>
        <v>0</v>
      </c>
      <c r="AT343" s="30">
        <f>_xlfn.IFNA(IF($O343="days",$Y343*(VLOOKUP($K343,'Bed parameters'!$A$9:$I$12,9,FALSE))*$F343*(VLOOKUP($Q343,'Workforce distribution'!$C$8:$AD$30,AT$7,FALSE)),IF($Q343="n/a",(IF($P343=AT$6,$X343*$F343,0)),$X343*$F343*(VLOOKUP($Q343,'Workforce distribution'!$C$8:$AD$30,AT$7,FALSE)))),0)</f>
        <v>0</v>
      </c>
      <c r="AU343" s="30">
        <f>_xlfn.IFNA(IF($O343="days",$Y343*(VLOOKUP($K343,'Bed parameters'!$A$9:$I$12,9,FALSE))*$F343*(VLOOKUP($Q343,'Workforce distribution'!$C$8:$AD$30,AU$7,FALSE)),IF($Q343="n/a",(IF($P343=AU$6,$X343*$F343,0)),$X343*$F343*(VLOOKUP($Q343,'Workforce distribution'!$C$8:$AD$30,AU$7,FALSE)))),0)</f>
        <v>0</v>
      </c>
      <c r="AV343" s="30">
        <f>_xlfn.IFNA(IF($O343="days",$Y343*(VLOOKUP($K343,'Bed parameters'!$A$9:$I$12,9,FALSE))*$F343*(VLOOKUP($Q343,'Workforce distribution'!$C$8:$AD$30,AV$7,FALSE)),IF($Q343="n/a",(IF($P343=AV$6,$X343*$F343,0)),$X343*$F343*(VLOOKUP($Q343,'Workforce distribution'!$C$8:$AD$30,AV$7,FALSE)))),0)</f>
        <v>0</v>
      </c>
      <c r="AW343" s="30">
        <f>_xlfn.IFNA(IF($O343="days",$Y343*(VLOOKUP($K343,'Bed parameters'!$A$9:$I$12,9,FALSE))*$F343*(VLOOKUP($Q343,'Workforce distribution'!$C$8:$AD$30,AW$7,FALSE)),IF($Q343="n/a",(IF($P343=AW$6,$X343*$F343,0)),$X343*$F343*(VLOOKUP($Q343,'Workforce distribution'!$C$8:$AD$30,AW$7,FALSE)))),0)</f>
        <v>0</v>
      </c>
      <c r="AX343" s="30">
        <f>_xlfn.IFNA(IF($O343="days",$Y343*(VLOOKUP($K343,'Bed parameters'!$A$9:$I$12,9,FALSE))*$F343*(VLOOKUP($Q343,'Workforce distribution'!$C$8:$AD$30,AX$7,FALSE)),IF($Q343="n/a",(IF($P343=AX$6,$X343*$F343,0)),$X343*$F343*(VLOOKUP($Q343,'Workforce distribution'!$C$8:$AD$30,AX$7,FALSE)))),0)</f>
        <v>0</v>
      </c>
      <c r="AY343" s="30">
        <f>_xlfn.IFNA(IF($O343="days",$Y343*(VLOOKUP($K343,'Bed parameters'!$A$9:$I$12,9,FALSE))*$F343*(VLOOKUP($Q343,'Workforce distribution'!$C$8:$AD$30,AY$7,FALSE)),IF($Q343="n/a",(IF($P343=AY$6,$X343*$F343,0)),$X343*$F343*(VLOOKUP($Q343,'Workforce distribution'!$C$8:$AD$30,AY$7,FALSE)))),0)</f>
        <v>0</v>
      </c>
      <c r="AZ343" s="30">
        <f>_xlfn.IFNA(IF($O343="days",$Y343*(VLOOKUP($K343,'Bed parameters'!$A$9:$I$12,9,FALSE))*$F343*(VLOOKUP($Q343,'Workforce distribution'!$C$8:$AD$30,AZ$7,FALSE)),IF($Q343="n/a",(IF($P343=AZ$6,$X343*$F343,0)),$X343*$F343*(VLOOKUP($Q343,'Workforce distribution'!$C$8:$AD$30,AZ$7,FALSE)))),0)</f>
        <v>0</v>
      </c>
      <c r="BA343" s="30">
        <f>_xlfn.IFNA(IF($O343="days",$Y343*(VLOOKUP($K343,'Bed parameters'!$A$9:$I$12,9,FALSE))*$F343*(VLOOKUP($Q343,'Workforce distribution'!$C$8:$AD$30,BA$7,FALSE)),IF($Q343="n/a",(IF($P343=BA$6,$X343*$F343,0)),$X343*$F343*(VLOOKUP($Q343,'Workforce distribution'!$C$8:$AD$30,BA$7,FALSE)))),0)</f>
        <v>0</v>
      </c>
      <c r="BB343" s="30">
        <f>_xlfn.IFNA(IF($O343="days",$Y343*(VLOOKUP($K343,'Bed parameters'!$A$9:$I$12,9,FALSE))*$F343*(VLOOKUP($Q343,'Workforce distribution'!$C$8:$AD$30,BB$7,FALSE)),IF($Q343="n/a",(IF($P343=BB$6,$X343*$F343,0)),$X343*$F343*(VLOOKUP($Q343,'Workforce distribution'!$C$8:$AD$30,BB$7,FALSE)))),0)</f>
        <v>0</v>
      </c>
      <c r="BC343" s="149">
        <f t="shared" si="49"/>
        <v>1.4281958442287086</v>
      </c>
      <c r="BD343" s="288">
        <f>IF($Q343="n/a",(IF('Workforce hours'!D$30=0,0,(AB343/'Workforce hours'!D$30))),(IF(VLOOKUP($Q343,'Workforce hours'!$C$8:$AD$30,BD$7,FALSE)=0,0,(AB343/(VLOOKUP($Q343,'Workforce hours'!$C$8:$AD$30,BD$7,FALSE))))))</f>
        <v>0</v>
      </c>
      <c r="BE343" s="288">
        <f>IF($Q343="n/a",(IF('Workforce hours'!E$30=0,0,(AC343/'Workforce hours'!E$30))),(IF(VLOOKUP($Q343,'Workforce hours'!$C$8:$AD$30,BE$7,FALSE)=0,0,(AC343/(VLOOKUP($Q343,'Workforce hours'!$C$8:$AD$30,BE$7,FALSE))))))</f>
        <v>0</v>
      </c>
      <c r="BF343" s="288">
        <f>IF($Q343="n/a",(IF('Workforce hours'!F$30=0,0,(AD343/'Workforce hours'!F$30))),(IF(VLOOKUP($Q343,'Workforce hours'!$C$8:$AD$30,BF$7,FALSE)=0,0,(AD343/(VLOOKUP($Q343,'Workforce hours'!$C$8:$AD$30,BF$7,FALSE))))))</f>
        <v>0</v>
      </c>
      <c r="BG343" s="288">
        <f>IF($Q343="n/a",(IF('Workforce hours'!G$30=0,0,(AE343/'Workforce hours'!G$30))),(IF(VLOOKUP($Q343,'Workforce hours'!$C$8:$AD$30,BG$7,FALSE)=0,0,(AE343/(VLOOKUP($Q343,'Workforce hours'!$C$8:$AD$30,BG$7,FALSE))))))</f>
        <v>1.4281958442287086</v>
      </c>
      <c r="BH343" s="288">
        <f>IF($Q343="n/a",(IF('Workforce hours'!H$30=0,0,(AF343/'Workforce hours'!H$30))),(IF(VLOOKUP($Q343,'Workforce hours'!$C$8:$AD$30,BH$7,FALSE)=0,0,(AF343/(VLOOKUP($Q343,'Workforce hours'!$C$8:$AD$30,BH$7,FALSE))))))</f>
        <v>0</v>
      </c>
      <c r="BI343" s="288">
        <f>IF($Q343="n/a",(IF('Workforce hours'!I$30=0,0,(AG343/'Workforce hours'!I$30))),(IF(VLOOKUP($Q343,'Workforce hours'!$C$8:$AD$30,BI$7,FALSE)=0,0,(AG343/(VLOOKUP($Q343,'Workforce hours'!$C$8:$AD$30,BI$7,FALSE))))))</f>
        <v>0</v>
      </c>
      <c r="BJ343" s="288">
        <f>IF($Q343="n/a",(IF('Workforce hours'!J$30=0,0,(AH343/'Workforce hours'!J$30))),(IF(VLOOKUP($Q343,'Workforce hours'!$C$8:$AD$30,BJ$7,FALSE)=0,0,(AH343/(VLOOKUP($Q343,'Workforce hours'!$C$8:$AD$30,BJ$7,FALSE))))))</f>
        <v>0</v>
      </c>
      <c r="BK343" s="288">
        <f>IF($Q343="n/a",(IF('Workforce hours'!K$30=0,0,(AI343/'Workforce hours'!K$30))),(IF(VLOOKUP($Q343,'Workforce hours'!$C$8:$AD$30,BK$7,FALSE)=0,0,(AI343/(VLOOKUP($Q343,'Workforce hours'!$C$8:$AD$30,BK$7,FALSE))))))</f>
        <v>0</v>
      </c>
      <c r="BL343" s="288">
        <f>IF($Q343="n/a",(IF('Workforce hours'!L$30=0,0,(AJ343/'Workforce hours'!L$30))),(IF(VLOOKUP($Q343,'Workforce hours'!$C$8:$AD$30,BL$7,FALSE)=0,0,(AJ343/(VLOOKUP($Q343,'Workforce hours'!$C$8:$AD$30,BL$7,FALSE))))))</f>
        <v>0</v>
      </c>
      <c r="BM343" s="288">
        <f>IF($Q343="n/a",(IF('Workforce hours'!M$30=0,0,(AK343/'Workforce hours'!M$30))),(IF(VLOOKUP($Q343,'Workforce hours'!$C$8:$AD$30,BM$7,FALSE)=0,0,(AK343/(VLOOKUP($Q343,'Workforce hours'!$C$8:$AD$30,BM$7,FALSE))))))</f>
        <v>0</v>
      </c>
      <c r="BN343" s="288">
        <f>IF($Q343="n/a",(IF('Workforce hours'!N$30=0,0,(AL343/'Workforce hours'!N$30))),(IF(VLOOKUP($Q343,'Workforce hours'!$C$8:$AD$30,BN$7,FALSE)=0,0,(AL343/(VLOOKUP($Q343,'Workforce hours'!$C$8:$AD$30,BN$7,FALSE))))))</f>
        <v>0</v>
      </c>
      <c r="BO343" s="288">
        <f>IF($Q343="n/a",(IF('Workforce hours'!O$30=0,0,(AM343/'Workforce hours'!O$30))),(IF(VLOOKUP($Q343,'Workforce hours'!$C$8:$AD$30,BO$7,FALSE)=0,0,(AM343/(VLOOKUP($Q343,'Workforce hours'!$C$8:$AD$30,BO$7,FALSE))))))</f>
        <v>0</v>
      </c>
      <c r="BP343" s="288">
        <f>IF($Q343="n/a",(IF('Workforce hours'!P$30=0,0,(AN343/'Workforce hours'!P$30))),(IF(VLOOKUP($Q343,'Workforce hours'!$C$8:$AD$30,BP$7,FALSE)=0,0,(AN343/(VLOOKUP($Q343,'Workforce hours'!$C$8:$AD$30,BP$7,FALSE))))))</f>
        <v>0</v>
      </c>
      <c r="BQ343" s="288">
        <f>IF($Q343="n/a",(IF('Workforce hours'!Q$30=0,0,(AO343/'Workforce hours'!Q$30))),(IF(VLOOKUP($Q343,'Workforce hours'!$C$8:$AD$30,BQ$7,FALSE)=0,0,(AO343/(VLOOKUP($Q343,'Workforce hours'!$C$8:$AD$30,BQ$7,FALSE))))))</f>
        <v>0</v>
      </c>
      <c r="BR343" s="288">
        <f>IF($Q343="n/a",(IF('Workforce hours'!R$30=0,0,(AP343/'Workforce hours'!R$30))),(IF(VLOOKUP($Q343,'Workforce hours'!$C$8:$AD$30,BR$7,FALSE)=0,0,(AP343/(VLOOKUP($Q343,'Workforce hours'!$C$8:$AD$30,BR$7,FALSE))))))</f>
        <v>0</v>
      </c>
      <c r="BS343" s="288">
        <f>IF($Q343="n/a",(IF('Workforce hours'!S$30=0,0,(AQ343/'Workforce hours'!S$30))),(IF(VLOOKUP($Q343,'Workforce hours'!$C$8:$AD$30,BS$7,FALSE)=0,0,(AQ343/(VLOOKUP($Q343,'Workforce hours'!$C$8:$AD$30,BS$7,FALSE))))))</f>
        <v>0</v>
      </c>
      <c r="BT343" s="288">
        <f>IF($Q343="n/a",(IF('Workforce hours'!T$30=0,0,(AR343/'Workforce hours'!T$30))),(IF(VLOOKUP($Q343,'Workforce hours'!$C$8:$AD$30,BT$7,FALSE)=0,0,(AR343/(VLOOKUP($Q343,'Workforce hours'!$C$8:$AD$30,BT$7,FALSE))))))</f>
        <v>0</v>
      </c>
      <c r="BU343" s="288">
        <f>IF($Q343="n/a",(IF('Workforce hours'!U$30=0,0,(AS343/'Workforce hours'!U$30))),(IF(VLOOKUP($Q343,'Workforce hours'!$C$8:$AD$30,BU$7,FALSE)=0,0,(AS343/(VLOOKUP($Q343,'Workforce hours'!$C$8:$AD$30,BU$7,FALSE))))))</f>
        <v>0</v>
      </c>
      <c r="BV343" s="288">
        <f>IF($Q343="n/a",(IF('Workforce hours'!V$30=0,0,(AT343/'Workforce hours'!V$30))),(IF(VLOOKUP($Q343,'Workforce hours'!$C$8:$AD$30,BV$7,FALSE)=0,0,(AT343/(VLOOKUP($Q343,'Workforce hours'!$C$8:$AD$30,BV$7,FALSE))))))</f>
        <v>0</v>
      </c>
      <c r="BW343" s="288">
        <f>IF($Q343="n/a",(IF('Workforce hours'!W$30=0,0,(AU343/'Workforce hours'!W$30))),(IF(VLOOKUP($Q343,'Workforce hours'!$C$8:$AD$30,BW$7,FALSE)=0,0,(AU343/(VLOOKUP($Q343,'Workforce hours'!$C$8:$AD$30,BW$7,FALSE))))))</f>
        <v>0</v>
      </c>
      <c r="BX343" s="288">
        <f>IF($Q343="n/a",(IF('Workforce hours'!X$30=0,0,(AV343/'Workforce hours'!X$30))),(IF(VLOOKUP($Q343,'Workforce hours'!$C$8:$AD$30,BX$7,FALSE)=0,0,(AV343/(VLOOKUP($Q343,'Workforce hours'!$C$8:$AD$30,BX$7,FALSE))))))</f>
        <v>0</v>
      </c>
      <c r="BY343" s="288">
        <f>IF($Q343="n/a",(IF('Workforce hours'!Y$30=0,0,(AW343/'Workforce hours'!Y$30))),(IF(VLOOKUP($Q343,'Workforce hours'!$C$8:$AD$30,BY$7,FALSE)=0,0,(AW343/(VLOOKUP($Q343,'Workforce hours'!$C$8:$AD$30,BY$7,FALSE))))))</f>
        <v>0</v>
      </c>
      <c r="BZ343" s="288">
        <f>IF($Q343="n/a",(IF('Workforce hours'!Z$30=0,0,(AX343/'Workforce hours'!Z$30))),(IF(VLOOKUP($Q343,'Workforce hours'!$C$8:$AD$30,BZ$7,FALSE)=0,0,(AX343/(VLOOKUP($Q343,'Workforce hours'!$C$8:$AD$30,BZ$7,FALSE))))))</f>
        <v>0</v>
      </c>
      <c r="CA343" s="288">
        <f>IF($Q343="n/a",(IF('Workforce hours'!AA$30=0,0,(AY343/'Workforce hours'!AA$30))),(IF(VLOOKUP($Q343,'Workforce hours'!$C$8:$AD$30,CA$7,FALSE)=0,0,(AY343/(VLOOKUP($Q343,'Workforce hours'!$C$8:$AD$30,CA$7,FALSE))))))</f>
        <v>0</v>
      </c>
      <c r="CB343" s="288">
        <f>IF($Q343="n/a",(IF('Workforce hours'!AB$30=0,0,(AZ343/'Workforce hours'!AB$30))),(IF(VLOOKUP($Q343,'Workforce hours'!$C$8:$AD$30,CB$7,FALSE)=0,0,(AZ343/(VLOOKUP($Q343,'Workforce hours'!$C$8:$AD$30,CB$7,FALSE))))))</f>
        <v>0</v>
      </c>
      <c r="CC343" s="288">
        <f>IF($Q343="n/a",(IF('Workforce hours'!AC$30=0,0,(BA343/'Workforce hours'!AC$30))),(IF(VLOOKUP($Q343,'Workforce hours'!$C$8:$AD$30,CC$7,FALSE)=0,0,(BA343/(VLOOKUP($Q343,'Workforce hours'!$C$8:$AD$30,CC$7,FALSE))))))</f>
        <v>0</v>
      </c>
      <c r="CD343" s="288">
        <f>IF($Q343="n/a",(IF('Workforce hours'!AD$30=0,0,(BB343/'Workforce hours'!AD$30))),(IF(VLOOKUP($Q343,'Workforce hours'!$C$8:$AD$30,CD$7,FALSE)=0,0,(BB343/(VLOOKUP($Q343,'Workforce hours'!$C$8:$AD$30,CD$7,FALSE))))))</f>
        <v>0</v>
      </c>
      <c r="CE343" s="289">
        <f t="shared" si="50"/>
        <v>0</v>
      </c>
      <c r="CF343" s="290">
        <f>BD343*'Workforce costs'!B$9*(1+'Workforce costs'!B$10)*(1+'Workforce costs'!B$11)</f>
        <v>0</v>
      </c>
      <c r="CG343" s="290">
        <f>BE343*'Workforce costs'!C$9*(1+'Workforce costs'!C$10)*(1+'Workforce costs'!C$11)</f>
        <v>0</v>
      </c>
      <c r="CH343" s="290">
        <f>BF343*'Workforce costs'!D$9*(1+'Workforce costs'!D$10)*(1+'Workforce costs'!D$11)</f>
        <v>0</v>
      </c>
      <c r="CI343" s="290">
        <f>BG343*'Workforce costs'!E$9*(1+'Workforce costs'!E$10)*(1+'Workforce costs'!E$11)</f>
        <v>0</v>
      </c>
      <c r="CJ343" s="290">
        <f>BH343*'Workforce costs'!F$9*(1+'Workforce costs'!F$10)*(1+'Workforce costs'!F$11)</f>
        <v>0</v>
      </c>
      <c r="CK343" s="290">
        <f>BI343*'Workforce costs'!G$9*(1+'Workforce costs'!G$10)*(1+'Workforce costs'!G$11)</f>
        <v>0</v>
      </c>
      <c r="CL343" s="290">
        <f>BJ343*'Workforce costs'!H$9*(1+'Workforce costs'!H$10)*(1+'Workforce costs'!H$11)</f>
        <v>0</v>
      </c>
      <c r="CM343" s="290">
        <f>BK343*'Workforce costs'!I$9*(1+'Workforce costs'!I$10)*(1+'Workforce costs'!I$11)</f>
        <v>0</v>
      </c>
      <c r="CN343" s="290">
        <f>BL343*'Workforce costs'!J$9*(1+'Workforce costs'!J$10)*(1+'Workforce costs'!J$11)</f>
        <v>0</v>
      </c>
      <c r="CO343" s="290">
        <f>BM343*'Workforce costs'!K$9*(1+'Workforce costs'!K$10)*(1+'Workforce costs'!K$11)</f>
        <v>0</v>
      </c>
      <c r="CP343" s="290">
        <f>BN343*'Workforce costs'!L$9*(1+'Workforce costs'!L$10)*(1+'Workforce costs'!L$11)</f>
        <v>0</v>
      </c>
      <c r="CQ343" s="290">
        <f>BO343*'Workforce costs'!M$9*(1+'Workforce costs'!M$10)*(1+'Workforce costs'!M$11)</f>
        <v>0</v>
      </c>
      <c r="CR343" s="290">
        <f>BP343*'Workforce costs'!N$9*(1+'Workforce costs'!N$10)*(1+'Workforce costs'!N$11)</f>
        <v>0</v>
      </c>
      <c r="CS343" s="290">
        <f>BQ343*'Workforce costs'!O$9*(1+'Workforce costs'!O$10)*(1+'Workforce costs'!O$11)</f>
        <v>0</v>
      </c>
      <c r="CT343" s="290">
        <f>BR343*'Workforce costs'!P$9*(1+'Workforce costs'!P$10)*(1+'Workforce costs'!P$11)</f>
        <v>0</v>
      </c>
      <c r="CU343" s="290">
        <f>BS343*'Workforce costs'!Q$9*(1+'Workforce costs'!Q$10)*(1+'Workforce costs'!Q$11)</f>
        <v>0</v>
      </c>
      <c r="CV343" s="290">
        <f>BT343*'Workforce costs'!R$9*(1+'Workforce costs'!R$10)*(1+'Workforce costs'!R$11)</f>
        <v>0</v>
      </c>
      <c r="CW343" s="290">
        <f>BU343*'Workforce costs'!S$9*(1+'Workforce costs'!S$10)*(1+'Workforce costs'!S$11)</f>
        <v>0</v>
      </c>
      <c r="CX343" s="290">
        <f>BV343*'Workforce costs'!T$9*(1+'Workforce costs'!T$10)*(1+'Workforce costs'!T$11)</f>
        <v>0</v>
      </c>
      <c r="CY343" s="290">
        <f>BW343*'Workforce costs'!U$9*(1+'Workforce costs'!U$10)*(1+'Workforce costs'!U$11)</f>
        <v>0</v>
      </c>
      <c r="CZ343" s="290">
        <f>BX343*'Workforce costs'!V$9*(1+'Workforce costs'!V$10)*(1+'Workforce costs'!V$11)</f>
        <v>0</v>
      </c>
      <c r="DA343" s="290">
        <f>BY343*'Workforce costs'!W$9*(1+'Workforce costs'!W$10)*(1+'Workforce costs'!W$11)</f>
        <v>0</v>
      </c>
      <c r="DB343" s="290">
        <f>BZ343*'Workforce costs'!X$9*(1+'Workforce costs'!X$10)*(1+'Workforce costs'!X$11)</f>
        <v>0</v>
      </c>
      <c r="DC343" s="290">
        <f>CA343*'Workforce costs'!Y$9*(1+'Workforce costs'!Y$10)*(1+'Workforce costs'!Y$11)</f>
        <v>0</v>
      </c>
      <c r="DD343" s="290">
        <f>CB343*'Workforce costs'!Z$9*(1+'Workforce costs'!Z$10)*(1+'Workforce costs'!Z$11)</f>
        <v>0</v>
      </c>
      <c r="DE343" s="290">
        <f>CC343*'Workforce costs'!AA$9*(1+'Workforce costs'!AA$10)*(1+'Workforce costs'!AA$11)</f>
        <v>0</v>
      </c>
      <c r="DF343" s="290">
        <f>CD343*'Workforce costs'!AB$9*(1+'Workforce costs'!AB$10)*(1+'Workforce costs'!AB$11)</f>
        <v>0</v>
      </c>
    </row>
    <row r="344" spans="1:110" x14ac:dyDescent="0.3">
      <c r="A344" s="2" t="str">
        <f>Outputs!$A$4</f>
        <v>Australia</v>
      </c>
      <c r="B344" s="2" t="str">
        <f t="shared" si="43"/>
        <v>Australia 65+</v>
      </c>
      <c r="C344" s="30">
        <f>VLOOKUP($B344,Populations!$D$15:$H$1920,3,FALSE)</f>
        <v>4559374</v>
      </c>
      <c r="D344" s="255">
        <f>IF(OR($H344="General pop",$H344="Schools",$H344="Workplace",$H344="Skills Training",$H344="Digital Supports"),1,VLOOKUP($B344,Populations!$D$15:$H$1920,5,FALSE))</f>
        <v>1</v>
      </c>
      <c r="E344" s="88">
        <f>VLOOKUP(I344,Epidemiology!$C$10:$H$47,6,FALSE)</f>
        <v>90</v>
      </c>
      <c r="F344" s="102">
        <f>'Care profiles'!R345</f>
        <v>1</v>
      </c>
      <c r="G344" s="15" t="str">
        <f>'Care profiles'!A345</f>
        <v>65+</v>
      </c>
      <c r="H344" s="15" t="str">
        <f>'Care profiles'!B345</f>
        <v>Attempts</v>
      </c>
      <c r="I344" s="15" t="str">
        <f>'Care profiles'!C345</f>
        <v>Attempts_65+yrs</v>
      </c>
      <c r="J344" s="15" t="str">
        <f>'Care profiles'!D345</f>
        <v>Care profile</v>
      </c>
      <c r="K344" s="15" t="str">
        <f>'Care profiles'!E345</f>
        <v>Individual Carer Peer Support – Service Navigation</v>
      </c>
      <c r="L344" s="104">
        <f>'Care profiles'!F345</f>
        <v>0.4</v>
      </c>
      <c r="M344" s="15">
        <f>'Care profiles'!G345</f>
        <v>1</v>
      </c>
      <c r="N344" s="15">
        <f>'Care profiles'!H345</f>
        <v>15</v>
      </c>
      <c r="O344" s="15" t="str">
        <f>'Care profiles'!I345</f>
        <v>min</v>
      </c>
      <c r="P344" s="15" t="str">
        <f>'Care profiles'!J345</f>
        <v>Peer Worker</v>
      </c>
      <c r="Q344" s="15" t="str">
        <f>'Care profiles'!K345</f>
        <v>n/a</v>
      </c>
      <c r="R344" s="15" t="str">
        <f>'Care profiles'!M345</f>
        <v>N</v>
      </c>
      <c r="S344" s="15" t="str">
        <f>'Care profiles'!O345</f>
        <v>Y</v>
      </c>
      <c r="T344" s="15" t="str">
        <f>'Care profiles'!Q345</f>
        <v>N</v>
      </c>
      <c r="U344" s="30">
        <f t="shared" si="44"/>
        <v>4103.4366</v>
      </c>
      <c r="V344" s="30">
        <f t="shared" si="45"/>
        <v>1641.37464</v>
      </c>
      <c r="W344" s="30">
        <f>IF(M344="n/a",0,IF(O344="days",V344*M344*(1+(VLOOKUP(K344,'Bed parameters'!$A$9:$G$12,7,FALSE))),V344*M344))</f>
        <v>1641.37464</v>
      </c>
      <c r="X344" s="30">
        <f t="shared" si="46"/>
        <v>410.34365999999994</v>
      </c>
      <c r="Y344" s="30">
        <f t="shared" si="47"/>
        <v>0</v>
      </c>
      <c r="Z344" s="113">
        <f>_xlfn.IFNA(Y344/((VLOOKUP(K344,'Bed parameters'!$A$9:$G$12,3,FALSE))*(VLOOKUP(K344,'Bed parameters'!$A$9:$G$12,5,FALSE))),0)</f>
        <v>0</v>
      </c>
      <c r="AA344" s="30">
        <f t="shared" si="48"/>
        <v>410.34365999999994</v>
      </c>
      <c r="AB344" s="30">
        <f>_xlfn.IFNA(IF($O344="days",$Y344*(VLOOKUP($K344,'Bed parameters'!$A$9:$I$12,9,FALSE))*$F344*(VLOOKUP($Q344,'Workforce distribution'!$C$8:$AD$30,AB$7,FALSE)),IF($Q344="n/a",(IF($P344=AB$6,$X344*$F344,0)),$X344*$F344*(VLOOKUP($Q344,'Workforce distribution'!$C$8:$AD$30,AB$7,FALSE)))),0)</f>
        <v>0</v>
      </c>
      <c r="AC344" s="30">
        <f>_xlfn.IFNA(IF($O344="days",$Y344*(VLOOKUP($K344,'Bed parameters'!$A$9:$I$12,9,FALSE))*$F344*(VLOOKUP($Q344,'Workforce distribution'!$C$8:$AD$30,AC$7,FALSE)),IF($Q344="n/a",(IF($P344=AC$6,$X344*$F344,0)),$X344*$F344*(VLOOKUP($Q344,'Workforce distribution'!$C$8:$AD$30,AC$7,FALSE)))),0)</f>
        <v>0</v>
      </c>
      <c r="AD344" s="30">
        <f>_xlfn.IFNA(IF($O344="days",$Y344*(VLOOKUP($K344,'Bed parameters'!$A$9:$I$12,9,FALSE))*$F344*(VLOOKUP($Q344,'Workforce distribution'!$C$8:$AD$30,AD$7,FALSE)),IF($Q344="n/a",(IF($P344=AD$6,$X344*$F344,0)),$X344*$F344*(VLOOKUP($Q344,'Workforce distribution'!$C$8:$AD$30,AD$7,FALSE)))),0)</f>
        <v>0</v>
      </c>
      <c r="AE344" s="30">
        <f>_xlfn.IFNA(IF($O344="days",$Y344*(VLOOKUP($K344,'Bed parameters'!$A$9:$I$12,9,FALSE))*$F344*(VLOOKUP($Q344,'Workforce distribution'!$C$8:$AD$30,AE$7,FALSE)),IF($Q344="n/a",(IF($P344=AE$6,$X344*$F344,0)),$X344*$F344*(VLOOKUP($Q344,'Workforce distribution'!$C$8:$AD$30,AE$7,FALSE)))),0)</f>
        <v>410.34365999999994</v>
      </c>
      <c r="AF344" s="30">
        <f>_xlfn.IFNA(IF($O344="days",$Y344*(VLOOKUP($K344,'Bed parameters'!$A$9:$I$12,9,FALSE))*$F344*(VLOOKUP($Q344,'Workforce distribution'!$C$8:$AD$30,AF$7,FALSE)),IF($Q344="n/a",(IF($P344=AF$6,$X344*$F344,0)),$X344*$F344*(VLOOKUP($Q344,'Workforce distribution'!$C$8:$AD$30,AF$7,FALSE)))),0)</f>
        <v>0</v>
      </c>
      <c r="AG344" s="30">
        <f>_xlfn.IFNA(IF($O344="days",$Y344*(VLOOKUP($K344,'Bed parameters'!$A$9:$I$12,9,FALSE))*$F344*(VLOOKUP($Q344,'Workforce distribution'!$C$8:$AD$30,AG$7,FALSE)),IF($Q344="n/a",(IF($P344=AG$6,$X344*$F344,0)),$X344*$F344*(VLOOKUP($Q344,'Workforce distribution'!$C$8:$AD$30,AG$7,FALSE)))),0)</f>
        <v>0</v>
      </c>
      <c r="AH344" s="30">
        <f>_xlfn.IFNA(IF($O344="days",$Y344*(VLOOKUP($K344,'Bed parameters'!$A$9:$I$12,9,FALSE))*$F344*(VLOOKUP($Q344,'Workforce distribution'!$C$8:$AD$30,AH$7,FALSE)),IF($Q344="n/a",(IF($P344=AH$6,$X344*$F344,0)),$X344*$F344*(VLOOKUP($Q344,'Workforce distribution'!$C$8:$AD$30,AH$7,FALSE)))),0)</f>
        <v>0</v>
      </c>
      <c r="AI344" s="30">
        <f>_xlfn.IFNA(IF($O344="days",$Y344*(VLOOKUP($K344,'Bed parameters'!$A$9:$I$12,9,FALSE))*$F344*(VLOOKUP($Q344,'Workforce distribution'!$C$8:$AD$30,AI$7,FALSE)),IF($Q344="n/a",(IF($P344=AI$6,$X344*$F344,0)),$X344*$F344*(VLOOKUP($Q344,'Workforce distribution'!$C$8:$AD$30,AI$7,FALSE)))),0)</f>
        <v>0</v>
      </c>
      <c r="AJ344" s="30">
        <f>_xlfn.IFNA(IF($O344="days",$Y344*(VLOOKUP($K344,'Bed parameters'!$A$9:$I$12,9,FALSE))*$F344*(VLOOKUP($Q344,'Workforce distribution'!$C$8:$AD$30,AJ$7,FALSE)),IF($Q344="n/a",(IF($P344=AJ$6,$X344*$F344,0)),$X344*$F344*(VLOOKUP($Q344,'Workforce distribution'!$C$8:$AD$30,AJ$7,FALSE)))),0)</f>
        <v>0</v>
      </c>
      <c r="AK344" s="30">
        <f>_xlfn.IFNA(IF($O344="days",$Y344*(VLOOKUP($K344,'Bed parameters'!$A$9:$I$12,9,FALSE))*$F344*(VLOOKUP($Q344,'Workforce distribution'!$C$8:$AD$30,AK$7,FALSE)),IF($Q344="n/a",(IF($P344=AK$6,$X344*$F344,0)),$X344*$F344*(VLOOKUP($Q344,'Workforce distribution'!$C$8:$AD$30,AK$7,FALSE)))),0)</f>
        <v>0</v>
      </c>
      <c r="AL344" s="30">
        <f>_xlfn.IFNA(IF($O344="days",$Y344*(VLOOKUP($K344,'Bed parameters'!$A$9:$I$12,9,FALSE))*$F344*(VLOOKUP($Q344,'Workforce distribution'!$C$8:$AD$30,AL$7,FALSE)),IF($Q344="n/a",(IF($P344=AL$6,$X344*$F344,0)),$X344*$F344*(VLOOKUP($Q344,'Workforce distribution'!$C$8:$AD$30,AL$7,FALSE)))),0)</f>
        <v>0</v>
      </c>
      <c r="AM344" s="30">
        <f>_xlfn.IFNA(IF($O344="days",$Y344*(VLOOKUP($K344,'Bed parameters'!$A$9:$I$12,9,FALSE))*$F344*(VLOOKUP($Q344,'Workforce distribution'!$C$8:$AD$30,AM$7,FALSE)),IF($Q344="n/a",(IF($P344=AM$6,$X344*$F344,0)),$X344*$F344*(VLOOKUP($Q344,'Workforce distribution'!$C$8:$AD$30,AM$7,FALSE)))),0)</f>
        <v>0</v>
      </c>
      <c r="AN344" s="30">
        <f>_xlfn.IFNA(IF($O344="days",$Y344*(VLOOKUP($K344,'Bed parameters'!$A$9:$I$12,9,FALSE))*$F344*(VLOOKUP($Q344,'Workforce distribution'!$C$8:$AD$30,AN$7,FALSE)),IF($Q344="n/a",(IF($P344=AN$6,$X344*$F344,0)),$X344*$F344*(VLOOKUP($Q344,'Workforce distribution'!$C$8:$AD$30,AN$7,FALSE)))),0)</f>
        <v>0</v>
      </c>
      <c r="AO344" s="30">
        <f>_xlfn.IFNA(IF($O344="days",$Y344*(VLOOKUP($K344,'Bed parameters'!$A$9:$I$12,9,FALSE))*$F344*(VLOOKUP($Q344,'Workforce distribution'!$C$8:$AD$30,AO$7,FALSE)),IF($Q344="n/a",(IF($P344=AO$6,$X344*$F344,0)),$X344*$F344*(VLOOKUP($Q344,'Workforce distribution'!$C$8:$AD$30,AO$7,FALSE)))),0)</f>
        <v>0</v>
      </c>
      <c r="AP344" s="30">
        <f>_xlfn.IFNA(IF($O344="days",$Y344*(VLOOKUP($K344,'Bed parameters'!$A$9:$I$12,9,FALSE))*$F344*(VLOOKUP($Q344,'Workforce distribution'!$C$8:$AD$30,AP$7,FALSE)),IF($Q344="n/a",(IF($P344=AP$6,$X344*$F344,0)),$X344*$F344*(VLOOKUP($Q344,'Workforce distribution'!$C$8:$AD$30,AP$7,FALSE)))),0)</f>
        <v>0</v>
      </c>
      <c r="AQ344" s="30">
        <f>_xlfn.IFNA(IF($O344="days",$Y344*(VLOOKUP($K344,'Bed parameters'!$A$9:$I$12,9,FALSE))*$F344*(VLOOKUP($Q344,'Workforce distribution'!$C$8:$AD$30,AQ$7,FALSE)),IF($Q344="n/a",(IF($P344=AQ$6,$X344*$F344,0)),$X344*$F344*(VLOOKUP($Q344,'Workforce distribution'!$C$8:$AD$30,AQ$7,FALSE)))),0)</f>
        <v>0</v>
      </c>
      <c r="AR344" s="30">
        <f>_xlfn.IFNA(IF($O344="days",$Y344*(VLOOKUP($K344,'Bed parameters'!$A$9:$I$12,9,FALSE))*$F344*(VLOOKUP($Q344,'Workforce distribution'!$C$8:$AD$30,AR$7,FALSE)),IF($Q344="n/a",(IF($P344=AR$6,$X344*$F344,0)),$X344*$F344*(VLOOKUP($Q344,'Workforce distribution'!$C$8:$AD$30,AR$7,FALSE)))),0)</f>
        <v>0</v>
      </c>
      <c r="AS344" s="30">
        <f>_xlfn.IFNA(IF($O344="days",$Y344*(VLOOKUP($K344,'Bed parameters'!$A$9:$I$12,9,FALSE))*$F344*(VLOOKUP($Q344,'Workforce distribution'!$C$8:$AD$30,AS$7,FALSE)),IF($Q344="n/a",(IF($P344=AS$6,$X344*$F344,0)),$X344*$F344*(VLOOKUP($Q344,'Workforce distribution'!$C$8:$AD$30,AS$7,FALSE)))),0)</f>
        <v>0</v>
      </c>
      <c r="AT344" s="30">
        <f>_xlfn.IFNA(IF($O344="days",$Y344*(VLOOKUP($K344,'Bed parameters'!$A$9:$I$12,9,FALSE))*$F344*(VLOOKUP($Q344,'Workforce distribution'!$C$8:$AD$30,AT$7,FALSE)),IF($Q344="n/a",(IF($P344=AT$6,$X344*$F344,0)),$X344*$F344*(VLOOKUP($Q344,'Workforce distribution'!$C$8:$AD$30,AT$7,FALSE)))),0)</f>
        <v>0</v>
      </c>
      <c r="AU344" s="30">
        <f>_xlfn.IFNA(IF($O344="days",$Y344*(VLOOKUP($K344,'Bed parameters'!$A$9:$I$12,9,FALSE))*$F344*(VLOOKUP($Q344,'Workforce distribution'!$C$8:$AD$30,AU$7,FALSE)),IF($Q344="n/a",(IF($P344=AU$6,$X344*$F344,0)),$X344*$F344*(VLOOKUP($Q344,'Workforce distribution'!$C$8:$AD$30,AU$7,FALSE)))),0)</f>
        <v>0</v>
      </c>
      <c r="AV344" s="30">
        <f>_xlfn.IFNA(IF($O344="days",$Y344*(VLOOKUP($K344,'Bed parameters'!$A$9:$I$12,9,FALSE))*$F344*(VLOOKUP($Q344,'Workforce distribution'!$C$8:$AD$30,AV$7,FALSE)),IF($Q344="n/a",(IF($P344=AV$6,$X344*$F344,0)),$X344*$F344*(VLOOKUP($Q344,'Workforce distribution'!$C$8:$AD$30,AV$7,FALSE)))),0)</f>
        <v>0</v>
      </c>
      <c r="AW344" s="30">
        <f>_xlfn.IFNA(IF($O344="days",$Y344*(VLOOKUP($K344,'Bed parameters'!$A$9:$I$12,9,FALSE))*$F344*(VLOOKUP($Q344,'Workforce distribution'!$C$8:$AD$30,AW$7,FALSE)),IF($Q344="n/a",(IF($P344=AW$6,$X344*$F344,0)),$X344*$F344*(VLOOKUP($Q344,'Workforce distribution'!$C$8:$AD$30,AW$7,FALSE)))),0)</f>
        <v>0</v>
      </c>
      <c r="AX344" s="30">
        <f>_xlfn.IFNA(IF($O344="days",$Y344*(VLOOKUP($K344,'Bed parameters'!$A$9:$I$12,9,FALSE))*$F344*(VLOOKUP($Q344,'Workforce distribution'!$C$8:$AD$30,AX$7,FALSE)),IF($Q344="n/a",(IF($P344=AX$6,$X344*$F344,0)),$X344*$F344*(VLOOKUP($Q344,'Workforce distribution'!$C$8:$AD$30,AX$7,FALSE)))),0)</f>
        <v>0</v>
      </c>
      <c r="AY344" s="30">
        <f>_xlfn.IFNA(IF($O344="days",$Y344*(VLOOKUP($K344,'Bed parameters'!$A$9:$I$12,9,FALSE))*$F344*(VLOOKUP($Q344,'Workforce distribution'!$C$8:$AD$30,AY$7,FALSE)),IF($Q344="n/a",(IF($P344=AY$6,$X344*$F344,0)),$X344*$F344*(VLOOKUP($Q344,'Workforce distribution'!$C$8:$AD$30,AY$7,FALSE)))),0)</f>
        <v>0</v>
      </c>
      <c r="AZ344" s="30">
        <f>_xlfn.IFNA(IF($O344="days",$Y344*(VLOOKUP($K344,'Bed parameters'!$A$9:$I$12,9,FALSE))*$F344*(VLOOKUP($Q344,'Workforce distribution'!$C$8:$AD$30,AZ$7,FALSE)),IF($Q344="n/a",(IF($P344=AZ$6,$X344*$F344,0)),$X344*$F344*(VLOOKUP($Q344,'Workforce distribution'!$C$8:$AD$30,AZ$7,FALSE)))),0)</f>
        <v>0</v>
      </c>
      <c r="BA344" s="30">
        <f>_xlfn.IFNA(IF($O344="days",$Y344*(VLOOKUP($K344,'Bed parameters'!$A$9:$I$12,9,FALSE))*$F344*(VLOOKUP($Q344,'Workforce distribution'!$C$8:$AD$30,BA$7,FALSE)),IF($Q344="n/a",(IF($P344=BA$6,$X344*$F344,0)),$X344*$F344*(VLOOKUP($Q344,'Workforce distribution'!$C$8:$AD$30,BA$7,FALSE)))),0)</f>
        <v>0</v>
      </c>
      <c r="BB344" s="30">
        <f>_xlfn.IFNA(IF($O344="days",$Y344*(VLOOKUP($K344,'Bed parameters'!$A$9:$I$12,9,FALSE))*$F344*(VLOOKUP($Q344,'Workforce distribution'!$C$8:$AD$30,BB$7,FALSE)),IF($Q344="n/a",(IF($P344=BB$6,$X344*$F344,0)),$X344*$F344*(VLOOKUP($Q344,'Workforce distribution'!$C$8:$AD$30,BB$7,FALSE)))),0)</f>
        <v>0</v>
      </c>
      <c r="BC344" s="149">
        <f t="shared" si="49"/>
        <v>0.35704896105717709</v>
      </c>
      <c r="BD344" s="288">
        <f>IF($Q344="n/a",(IF('Workforce hours'!D$30=0,0,(AB344/'Workforce hours'!D$30))),(IF(VLOOKUP($Q344,'Workforce hours'!$C$8:$AD$30,BD$7,FALSE)=0,0,(AB344/(VLOOKUP($Q344,'Workforce hours'!$C$8:$AD$30,BD$7,FALSE))))))</f>
        <v>0</v>
      </c>
      <c r="BE344" s="288">
        <f>IF($Q344="n/a",(IF('Workforce hours'!E$30=0,0,(AC344/'Workforce hours'!E$30))),(IF(VLOOKUP($Q344,'Workforce hours'!$C$8:$AD$30,BE$7,FALSE)=0,0,(AC344/(VLOOKUP($Q344,'Workforce hours'!$C$8:$AD$30,BE$7,FALSE))))))</f>
        <v>0</v>
      </c>
      <c r="BF344" s="288">
        <f>IF($Q344="n/a",(IF('Workforce hours'!F$30=0,0,(AD344/'Workforce hours'!F$30))),(IF(VLOOKUP($Q344,'Workforce hours'!$C$8:$AD$30,BF$7,FALSE)=0,0,(AD344/(VLOOKUP($Q344,'Workforce hours'!$C$8:$AD$30,BF$7,FALSE))))))</f>
        <v>0</v>
      </c>
      <c r="BG344" s="288">
        <f>IF($Q344="n/a",(IF('Workforce hours'!G$30=0,0,(AE344/'Workforce hours'!G$30))),(IF(VLOOKUP($Q344,'Workforce hours'!$C$8:$AD$30,BG$7,FALSE)=0,0,(AE344/(VLOOKUP($Q344,'Workforce hours'!$C$8:$AD$30,BG$7,FALSE))))))</f>
        <v>0.35704896105717709</v>
      </c>
      <c r="BH344" s="288">
        <f>IF($Q344="n/a",(IF('Workforce hours'!H$30=0,0,(AF344/'Workforce hours'!H$30))),(IF(VLOOKUP($Q344,'Workforce hours'!$C$8:$AD$30,BH$7,FALSE)=0,0,(AF344/(VLOOKUP($Q344,'Workforce hours'!$C$8:$AD$30,BH$7,FALSE))))))</f>
        <v>0</v>
      </c>
      <c r="BI344" s="288">
        <f>IF($Q344="n/a",(IF('Workforce hours'!I$30=0,0,(AG344/'Workforce hours'!I$30))),(IF(VLOOKUP($Q344,'Workforce hours'!$C$8:$AD$30,BI$7,FALSE)=0,0,(AG344/(VLOOKUP($Q344,'Workforce hours'!$C$8:$AD$30,BI$7,FALSE))))))</f>
        <v>0</v>
      </c>
      <c r="BJ344" s="288">
        <f>IF($Q344="n/a",(IF('Workforce hours'!J$30=0,0,(AH344/'Workforce hours'!J$30))),(IF(VLOOKUP($Q344,'Workforce hours'!$C$8:$AD$30,BJ$7,FALSE)=0,0,(AH344/(VLOOKUP($Q344,'Workforce hours'!$C$8:$AD$30,BJ$7,FALSE))))))</f>
        <v>0</v>
      </c>
      <c r="BK344" s="288">
        <f>IF($Q344="n/a",(IF('Workforce hours'!K$30=0,0,(AI344/'Workforce hours'!K$30))),(IF(VLOOKUP($Q344,'Workforce hours'!$C$8:$AD$30,BK$7,FALSE)=0,0,(AI344/(VLOOKUP($Q344,'Workforce hours'!$C$8:$AD$30,BK$7,FALSE))))))</f>
        <v>0</v>
      </c>
      <c r="BL344" s="288">
        <f>IF($Q344="n/a",(IF('Workforce hours'!L$30=0,0,(AJ344/'Workforce hours'!L$30))),(IF(VLOOKUP($Q344,'Workforce hours'!$C$8:$AD$30,BL$7,FALSE)=0,0,(AJ344/(VLOOKUP($Q344,'Workforce hours'!$C$8:$AD$30,BL$7,FALSE))))))</f>
        <v>0</v>
      </c>
      <c r="BM344" s="288">
        <f>IF($Q344="n/a",(IF('Workforce hours'!M$30=0,0,(AK344/'Workforce hours'!M$30))),(IF(VLOOKUP($Q344,'Workforce hours'!$C$8:$AD$30,BM$7,FALSE)=0,0,(AK344/(VLOOKUP($Q344,'Workforce hours'!$C$8:$AD$30,BM$7,FALSE))))))</f>
        <v>0</v>
      </c>
      <c r="BN344" s="288">
        <f>IF($Q344="n/a",(IF('Workforce hours'!N$30=0,0,(AL344/'Workforce hours'!N$30))),(IF(VLOOKUP($Q344,'Workforce hours'!$C$8:$AD$30,BN$7,FALSE)=0,0,(AL344/(VLOOKUP($Q344,'Workforce hours'!$C$8:$AD$30,BN$7,FALSE))))))</f>
        <v>0</v>
      </c>
      <c r="BO344" s="288">
        <f>IF($Q344="n/a",(IF('Workforce hours'!O$30=0,0,(AM344/'Workforce hours'!O$30))),(IF(VLOOKUP($Q344,'Workforce hours'!$C$8:$AD$30,BO$7,FALSE)=0,0,(AM344/(VLOOKUP($Q344,'Workforce hours'!$C$8:$AD$30,BO$7,FALSE))))))</f>
        <v>0</v>
      </c>
      <c r="BP344" s="288">
        <f>IF($Q344="n/a",(IF('Workforce hours'!P$30=0,0,(AN344/'Workforce hours'!P$30))),(IF(VLOOKUP($Q344,'Workforce hours'!$C$8:$AD$30,BP$7,FALSE)=0,0,(AN344/(VLOOKUP($Q344,'Workforce hours'!$C$8:$AD$30,BP$7,FALSE))))))</f>
        <v>0</v>
      </c>
      <c r="BQ344" s="288">
        <f>IF($Q344="n/a",(IF('Workforce hours'!Q$30=0,0,(AO344/'Workforce hours'!Q$30))),(IF(VLOOKUP($Q344,'Workforce hours'!$C$8:$AD$30,BQ$7,FALSE)=0,0,(AO344/(VLOOKUP($Q344,'Workforce hours'!$C$8:$AD$30,BQ$7,FALSE))))))</f>
        <v>0</v>
      </c>
      <c r="BR344" s="288">
        <f>IF($Q344="n/a",(IF('Workforce hours'!R$30=0,0,(AP344/'Workforce hours'!R$30))),(IF(VLOOKUP($Q344,'Workforce hours'!$C$8:$AD$30,BR$7,FALSE)=0,0,(AP344/(VLOOKUP($Q344,'Workforce hours'!$C$8:$AD$30,BR$7,FALSE))))))</f>
        <v>0</v>
      </c>
      <c r="BS344" s="288">
        <f>IF($Q344="n/a",(IF('Workforce hours'!S$30=0,0,(AQ344/'Workforce hours'!S$30))),(IF(VLOOKUP($Q344,'Workforce hours'!$C$8:$AD$30,BS$7,FALSE)=0,0,(AQ344/(VLOOKUP($Q344,'Workforce hours'!$C$8:$AD$30,BS$7,FALSE))))))</f>
        <v>0</v>
      </c>
      <c r="BT344" s="288">
        <f>IF($Q344="n/a",(IF('Workforce hours'!T$30=0,0,(AR344/'Workforce hours'!T$30))),(IF(VLOOKUP($Q344,'Workforce hours'!$C$8:$AD$30,BT$7,FALSE)=0,0,(AR344/(VLOOKUP($Q344,'Workforce hours'!$C$8:$AD$30,BT$7,FALSE))))))</f>
        <v>0</v>
      </c>
      <c r="BU344" s="288">
        <f>IF($Q344="n/a",(IF('Workforce hours'!U$30=0,0,(AS344/'Workforce hours'!U$30))),(IF(VLOOKUP($Q344,'Workforce hours'!$C$8:$AD$30,BU$7,FALSE)=0,0,(AS344/(VLOOKUP($Q344,'Workforce hours'!$C$8:$AD$30,BU$7,FALSE))))))</f>
        <v>0</v>
      </c>
      <c r="BV344" s="288">
        <f>IF($Q344="n/a",(IF('Workforce hours'!V$30=0,0,(AT344/'Workforce hours'!V$30))),(IF(VLOOKUP($Q344,'Workforce hours'!$C$8:$AD$30,BV$7,FALSE)=0,0,(AT344/(VLOOKUP($Q344,'Workforce hours'!$C$8:$AD$30,BV$7,FALSE))))))</f>
        <v>0</v>
      </c>
      <c r="BW344" s="288">
        <f>IF($Q344="n/a",(IF('Workforce hours'!W$30=0,0,(AU344/'Workforce hours'!W$30))),(IF(VLOOKUP($Q344,'Workforce hours'!$C$8:$AD$30,BW$7,FALSE)=0,0,(AU344/(VLOOKUP($Q344,'Workforce hours'!$C$8:$AD$30,BW$7,FALSE))))))</f>
        <v>0</v>
      </c>
      <c r="BX344" s="288">
        <f>IF($Q344="n/a",(IF('Workforce hours'!X$30=0,0,(AV344/'Workforce hours'!X$30))),(IF(VLOOKUP($Q344,'Workforce hours'!$C$8:$AD$30,BX$7,FALSE)=0,0,(AV344/(VLOOKUP($Q344,'Workforce hours'!$C$8:$AD$30,BX$7,FALSE))))))</f>
        <v>0</v>
      </c>
      <c r="BY344" s="288">
        <f>IF($Q344="n/a",(IF('Workforce hours'!Y$30=0,0,(AW344/'Workforce hours'!Y$30))),(IF(VLOOKUP($Q344,'Workforce hours'!$C$8:$AD$30,BY$7,FALSE)=0,0,(AW344/(VLOOKUP($Q344,'Workforce hours'!$C$8:$AD$30,BY$7,FALSE))))))</f>
        <v>0</v>
      </c>
      <c r="BZ344" s="288">
        <f>IF($Q344="n/a",(IF('Workforce hours'!Z$30=0,0,(AX344/'Workforce hours'!Z$30))),(IF(VLOOKUP($Q344,'Workforce hours'!$C$8:$AD$30,BZ$7,FALSE)=0,0,(AX344/(VLOOKUP($Q344,'Workforce hours'!$C$8:$AD$30,BZ$7,FALSE))))))</f>
        <v>0</v>
      </c>
      <c r="CA344" s="288">
        <f>IF($Q344="n/a",(IF('Workforce hours'!AA$30=0,0,(AY344/'Workforce hours'!AA$30))),(IF(VLOOKUP($Q344,'Workforce hours'!$C$8:$AD$30,CA$7,FALSE)=0,0,(AY344/(VLOOKUP($Q344,'Workforce hours'!$C$8:$AD$30,CA$7,FALSE))))))</f>
        <v>0</v>
      </c>
      <c r="CB344" s="288">
        <f>IF($Q344="n/a",(IF('Workforce hours'!AB$30=0,0,(AZ344/'Workforce hours'!AB$30))),(IF(VLOOKUP($Q344,'Workforce hours'!$C$8:$AD$30,CB$7,FALSE)=0,0,(AZ344/(VLOOKUP($Q344,'Workforce hours'!$C$8:$AD$30,CB$7,FALSE))))))</f>
        <v>0</v>
      </c>
      <c r="CC344" s="288">
        <f>IF($Q344="n/a",(IF('Workforce hours'!AC$30=0,0,(BA344/'Workforce hours'!AC$30))),(IF(VLOOKUP($Q344,'Workforce hours'!$C$8:$AD$30,CC$7,FALSE)=0,0,(BA344/(VLOOKUP($Q344,'Workforce hours'!$C$8:$AD$30,CC$7,FALSE))))))</f>
        <v>0</v>
      </c>
      <c r="CD344" s="288">
        <f>IF($Q344="n/a",(IF('Workforce hours'!AD$30=0,0,(BB344/'Workforce hours'!AD$30))),(IF(VLOOKUP($Q344,'Workforce hours'!$C$8:$AD$30,CD$7,FALSE)=0,0,(BB344/(VLOOKUP($Q344,'Workforce hours'!$C$8:$AD$30,CD$7,FALSE))))))</f>
        <v>0</v>
      </c>
      <c r="CE344" s="289">
        <f t="shared" si="50"/>
        <v>0</v>
      </c>
      <c r="CF344" s="290">
        <f>BD344*'Workforce costs'!B$9*(1+'Workforce costs'!B$10)*(1+'Workforce costs'!B$11)</f>
        <v>0</v>
      </c>
      <c r="CG344" s="290">
        <f>BE344*'Workforce costs'!C$9*(1+'Workforce costs'!C$10)*(1+'Workforce costs'!C$11)</f>
        <v>0</v>
      </c>
      <c r="CH344" s="290">
        <f>BF344*'Workforce costs'!D$9*(1+'Workforce costs'!D$10)*(1+'Workforce costs'!D$11)</f>
        <v>0</v>
      </c>
      <c r="CI344" s="290">
        <f>BG344*'Workforce costs'!E$9*(1+'Workforce costs'!E$10)*(1+'Workforce costs'!E$11)</f>
        <v>0</v>
      </c>
      <c r="CJ344" s="290">
        <f>BH344*'Workforce costs'!F$9*(1+'Workforce costs'!F$10)*(1+'Workforce costs'!F$11)</f>
        <v>0</v>
      </c>
      <c r="CK344" s="290">
        <f>BI344*'Workforce costs'!G$9*(1+'Workforce costs'!G$10)*(1+'Workforce costs'!G$11)</f>
        <v>0</v>
      </c>
      <c r="CL344" s="290">
        <f>BJ344*'Workforce costs'!H$9*(1+'Workforce costs'!H$10)*(1+'Workforce costs'!H$11)</f>
        <v>0</v>
      </c>
      <c r="CM344" s="290">
        <f>BK344*'Workforce costs'!I$9*(1+'Workforce costs'!I$10)*(1+'Workforce costs'!I$11)</f>
        <v>0</v>
      </c>
      <c r="CN344" s="290">
        <f>BL344*'Workforce costs'!J$9*(1+'Workforce costs'!J$10)*(1+'Workforce costs'!J$11)</f>
        <v>0</v>
      </c>
      <c r="CO344" s="290">
        <f>BM344*'Workforce costs'!K$9*(1+'Workforce costs'!K$10)*(1+'Workforce costs'!K$11)</f>
        <v>0</v>
      </c>
      <c r="CP344" s="290">
        <f>BN344*'Workforce costs'!L$9*(1+'Workforce costs'!L$10)*(1+'Workforce costs'!L$11)</f>
        <v>0</v>
      </c>
      <c r="CQ344" s="290">
        <f>BO344*'Workforce costs'!M$9*(1+'Workforce costs'!M$10)*(1+'Workforce costs'!M$11)</f>
        <v>0</v>
      </c>
      <c r="CR344" s="290">
        <f>BP344*'Workforce costs'!N$9*(1+'Workforce costs'!N$10)*(1+'Workforce costs'!N$11)</f>
        <v>0</v>
      </c>
      <c r="CS344" s="290">
        <f>BQ344*'Workforce costs'!O$9*(1+'Workforce costs'!O$10)*(1+'Workforce costs'!O$11)</f>
        <v>0</v>
      </c>
      <c r="CT344" s="290">
        <f>BR344*'Workforce costs'!P$9*(1+'Workforce costs'!P$10)*(1+'Workforce costs'!P$11)</f>
        <v>0</v>
      </c>
      <c r="CU344" s="290">
        <f>BS344*'Workforce costs'!Q$9*(1+'Workforce costs'!Q$10)*(1+'Workforce costs'!Q$11)</f>
        <v>0</v>
      </c>
      <c r="CV344" s="290">
        <f>BT344*'Workforce costs'!R$9*(1+'Workforce costs'!R$10)*(1+'Workforce costs'!R$11)</f>
        <v>0</v>
      </c>
      <c r="CW344" s="290">
        <f>BU344*'Workforce costs'!S$9*(1+'Workforce costs'!S$10)*(1+'Workforce costs'!S$11)</f>
        <v>0</v>
      </c>
      <c r="CX344" s="290">
        <f>BV344*'Workforce costs'!T$9*(1+'Workforce costs'!T$10)*(1+'Workforce costs'!T$11)</f>
        <v>0</v>
      </c>
      <c r="CY344" s="290">
        <f>BW344*'Workforce costs'!U$9*(1+'Workforce costs'!U$10)*(1+'Workforce costs'!U$11)</f>
        <v>0</v>
      </c>
      <c r="CZ344" s="290">
        <f>BX344*'Workforce costs'!V$9*(1+'Workforce costs'!V$10)*(1+'Workforce costs'!V$11)</f>
        <v>0</v>
      </c>
      <c r="DA344" s="290">
        <f>BY344*'Workforce costs'!W$9*(1+'Workforce costs'!W$10)*(1+'Workforce costs'!W$11)</f>
        <v>0</v>
      </c>
      <c r="DB344" s="290">
        <f>BZ344*'Workforce costs'!X$9*(1+'Workforce costs'!X$10)*(1+'Workforce costs'!X$11)</f>
        <v>0</v>
      </c>
      <c r="DC344" s="290">
        <f>CA344*'Workforce costs'!Y$9*(1+'Workforce costs'!Y$10)*(1+'Workforce costs'!Y$11)</f>
        <v>0</v>
      </c>
      <c r="DD344" s="290">
        <f>CB344*'Workforce costs'!Z$9*(1+'Workforce costs'!Z$10)*(1+'Workforce costs'!Z$11)</f>
        <v>0</v>
      </c>
      <c r="DE344" s="290">
        <f>CC344*'Workforce costs'!AA$9*(1+'Workforce costs'!AA$10)*(1+'Workforce costs'!AA$11)</f>
        <v>0</v>
      </c>
      <c r="DF344" s="290">
        <f>CD344*'Workforce costs'!AB$9*(1+'Workforce costs'!AB$10)*(1+'Workforce costs'!AB$11)</f>
        <v>0</v>
      </c>
    </row>
    <row r="345" spans="1:110" x14ac:dyDescent="0.3">
      <c r="A345" s="2" t="str">
        <f>Outputs!$A$4</f>
        <v>Australia</v>
      </c>
      <c r="B345" s="2" t="str">
        <f t="shared" si="43"/>
        <v>Australia 65+</v>
      </c>
      <c r="C345" s="30">
        <f>VLOOKUP($B345,Populations!$D$15:$H$1920,3,FALSE)</f>
        <v>4559374</v>
      </c>
      <c r="D345" s="255">
        <f>IF(OR($H345="General pop",$H345="Schools",$H345="Workplace",$H345="Skills Training",$H345="Digital Supports"),1,VLOOKUP($B345,Populations!$D$15:$H$1920,5,FALSE))</f>
        <v>1</v>
      </c>
      <c r="E345" s="88">
        <f>VLOOKUP(I345,Epidemiology!$C$10:$H$47,6,FALSE)</f>
        <v>90</v>
      </c>
      <c r="F345" s="102">
        <f>'Care profiles'!R346</f>
        <v>1</v>
      </c>
      <c r="G345" s="15" t="str">
        <f>'Care profiles'!A346</f>
        <v>65+</v>
      </c>
      <c r="H345" s="15" t="str">
        <f>'Care profiles'!B346</f>
        <v>Attempts</v>
      </c>
      <c r="I345" s="15" t="str">
        <f>'Care profiles'!C346</f>
        <v>Attempts_65+yrs</v>
      </c>
      <c r="J345" s="15" t="str">
        <f>'Care profiles'!D346</f>
        <v>Care profile</v>
      </c>
      <c r="K345" s="15" t="str">
        <f>'Care profiles'!E346</f>
        <v>Individual Carer Peer Support – Service Navigation</v>
      </c>
      <c r="L345" s="104">
        <f>'Care profiles'!F346</f>
        <v>0.16</v>
      </c>
      <c r="M345" s="15">
        <f>'Care profiles'!G346</f>
        <v>3</v>
      </c>
      <c r="N345" s="15">
        <f>'Care profiles'!H346</f>
        <v>15</v>
      </c>
      <c r="O345" s="15" t="str">
        <f>'Care profiles'!I346</f>
        <v>min</v>
      </c>
      <c r="P345" s="15" t="str">
        <f>'Care profiles'!J346</f>
        <v>Peer Worker</v>
      </c>
      <c r="Q345" s="15" t="str">
        <f>'Care profiles'!K346</f>
        <v>n/a</v>
      </c>
      <c r="R345" s="15" t="str">
        <f>'Care profiles'!M346</f>
        <v>N</v>
      </c>
      <c r="S345" s="15" t="str">
        <f>'Care profiles'!O346</f>
        <v>Y</v>
      </c>
      <c r="T345" s="15" t="str">
        <f>'Care profiles'!Q346</f>
        <v>N</v>
      </c>
      <c r="U345" s="30">
        <f t="shared" si="44"/>
        <v>4103.4366</v>
      </c>
      <c r="V345" s="30">
        <f t="shared" si="45"/>
        <v>656.54985599999998</v>
      </c>
      <c r="W345" s="30">
        <f>IF(M345="n/a",0,IF(O345="days",V345*M345*(1+(VLOOKUP(K345,'Bed parameters'!$A$9:$G$12,7,FALSE))),V345*M345))</f>
        <v>1969.6495679999998</v>
      </c>
      <c r="X345" s="30">
        <f t="shared" si="46"/>
        <v>492.41239199999995</v>
      </c>
      <c r="Y345" s="30">
        <f t="shared" si="47"/>
        <v>0</v>
      </c>
      <c r="Z345" s="113">
        <f>_xlfn.IFNA(Y345/((VLOOKUP(K345,'Bed parameters'!$A$9:$G$12,3,FALSE))*(VLOOKUP(K345,'Bed parameters'!$A$9:$G$12,5,FALSE))),0)</f>
        <v>0</v>
      </c>
      <c r="AA345" s="30">
        <f t="shared" si="48"/>
        <v>492.41239199999995</v>
      </c>
      <c r="AB345" s="30">
        <f>_xlfn.IFNA(IF($O345="days",$Y345*(VLOOKUP($K345,'Bed parameters'!$A$9:$I$12,9,FALSE))*$F345*(VLOOKUP($Q345,'Workforce distribution'!$C$8:$AD$30,AB$7,FALSE)),IF($Q345="n/a",(IF($P345=AB$6,$X345*$F345,0)),$X345*$F345*(VLOOKUP($Q345,'Workforce distribution'!$C$8:$AD$30,AB$7,FALSE)))),0)</f>
        <v>0</v>
      </c>
      <c r="AC345" s="30">
        <f>_xlfn.IFNA(IF($O345="days",$Y345*(VLOOKUP($K345,'Bed parameters'!$A$9:$I$12,9,FALSE))*$F345*(VLOOKUP($Q345,'Workforce distribution'!$C$8:$AD$30,AC$7,FALSE)),IF($Q345="n/a",(IF($P345=AC$6,$X345*$F345,0)),$X345*$F345*(VLOOKUP($Q345,'Workforce distribution'!$C$8:$AD$30,AC$7,FALSE)))),0)</f>
        <v>0</v>
      </c>
      <c r="AD345" s="30">
        <f>_xlfn.IFNA(IF($O345="days",$Y345*(VLOOKUP($K345,'Bed parameters'!$A$9:$I$12,9,FALSE))*$F345*(VLOOKUP($Q345,'Workforce distribution'!$C$8:$AD$30,AD$7,FALSE)),IF($Q345="n/a",(IF($P345=AD$6,$X345*$F345,0)),$X345*$F345*(VLOOKUP($Q345,'Workforce distribution'!$C$8:$AD$30,AD$7,FALSE)))),0)</f>
        <v>0</v>
      </c>
      <c r="AE345" s="30">
        <f>_xlfn.IFNA(IF($O345="days",$Y345*(VLOOKUP($K345,'Bed parameters'!$A$9:$I$12,9,FALSE))*$F345*(VLOOKUP($Q345,'Workforce distribution'!$C$8:$AD$30,AE$7,FALSE)),IF($Q345="n/a",(IF($P345=AE$6,$X345*$F345,0)),$X345*$F345*(VLOOKUP($Q345,'Workforce distribution'!$C$8:$AD$30,AE$7,FALSE)))),0)</f>
        <v>492.41239199999995</v>
      </c>
      <c r="AF345" s="30">
        <f>_xlfn.IFNA(IF($O345="days",$Y345*(VLOOKUP($K345,'Bed parameters'!$A$9:$I$12,9,FALSE))*$F345*(VLOOKUP($Q345,'Workforce distribution'!$C$8:$AD$30,AF$7,FALSE)),IF($Q345="n/a",(IF($P345=AF$6,$X345*$F345,0)),$X345*$F345*(VLOOKUP($Q345,'Workforce distribution'!$C$8:$AD$30,AF$7,FALSE)))),0)</f>
        <v>0</v>
      </c>
      <c r="AG345" s="30">
        <f>_xlfn.IFNA(IF($O345="days",$Y345*(VLOOKUP($K345,'Bed parameters'!$A$9:$I$12,9,FALSE))*$F345*(VLOOKUP($Q345,'Workforce distribution'!$C$8:$AD$30,AG$7,FALSE)),IF($Q345="n/a",(IF($P345=AG$6,$X345*$F345,0)),$X345*$F345*(VLOOKUP($Q345,'Workforce distribution'!$C$8:$AD$30,AG$7,FALSE)))),0)</f>
        <v>0</v>
      </c>
      <c r="AH345" s="30">
        <f>_xlfn.IFNA(IF($O345="days",$Y345*(VLOOKUP($K345,'Bed parameters'!$A$9:$I$12,9,FALSE))*$F345*(VLOOKUP($Q345,'Workforce distribution'!$C$8:$AD$30,AH$7,FALSE)),IF($Q345="n/a",(IF($P345=AH$6,$X345*$F345,0)),$X345*$F345*(VLOOKUP($Q345,'Workforce distribution'!$C$8:$AD$30,AH$7,FALSE)))),0)</f>
        <v>0</v>
      </c>
      <c r="AI345" s="30">
        <f>_xlfn.IFNA(IF($O345="days",$Y345*(VLOOKUP($K345,'Bed parameters'!$A$9:$I$12,9,FALSE))*$F345*(VLOOKUP($Q345,'Workforce distribution'!$C$8:$AD$30,AI$7,FALSE)),IF($Q345="n/a",(IF($P345=AI$6,$X345*$F345,0)),$X345*$F345*(VLOOKUP($Q345,'Workforce distribution'!$C$8:$AD$30,AI$7,FALSE)))),0)</f>
        <v>0</v>
      </c>
      <c r="AJ345" s="30">
        <f>_xlfn.IFNA(IF($O345="days",$Y345*(VLOOKUP($K345,'Bed parameters'!$A$9:$I$12,9,FALSE))*$F345*(VLOOKUP($Q345,'Workforce distribution'!$C$8:$AD$30,AJ$7,FALSE)),IF($Q345="n/a",(IF($P345=AJ$6,$X345*$F345,0)),$X345*$F345*(VLOOKUP($Q345,'Workforce distribution'!$C$8:$AD$30,AJ$7,FALSE)))),0)</f>
        <v>0</v>
      </c>
      <c r="AK345" s="30">
        <f>_xlfn.IFNA(IF($O345="days",$Y345*(VLOOKUP($K345,'Bed parameters'!$A$9:$I$12,9,FALSE))*$F345*(VLOOKUP($Q345,'Workforce distribution'!$C$8:$AD$30,AK$7,FALSE)),IF($Q345="n/a",(IF($P345=AK$6,$X345*$F345,0)),$X345*$F345*(VLOOKUP($Q345,'Workforce distribution'!$C$8:$AD$30,AK$7,FALSE)))),0)</f>
        <v>0</v>
      </c>
      <c r="AL345" s="30">
        <f>_xlfn.IFNA(IF($O345="days",$Y345*(VLOOKUP($K345,'Bed parameters'!$A$9:$I$12,9,FALSE))*$F345*(VLOOKUP($Q345,'Workforce distribution'!$C$8:$AD$30,AL$7,FALSE)),IF($Q345="n/a",(IF($P345=AL$6,$X345*$F345,0)),$X345*$F345*(VLOOKUP($Q345,'Workforce distribution'!$C$8:$AD$30,AL$7,FALSE)))),0)</f>
        <v>0</v>
      </c>
      <c r="AM345" s="30">
        <f>_xlfn.IFNA(IF($O345="days",$Y345*(VLOOKUP($K345,'Bed parameters'!$A$9:$I$12,9,FALSE))*$F345*(VLOOKUP($Q345,'Workforce distribution'!$C$8:$AD$30,AM$7,FALSE)),IF($Q345="n/a",(IF($P345=AM$6,$X345*$F345,0)),$X345*$F345*(VLOOKUP($Q345,'Workforce distribution'!$C$8:$AD$30,AM$7,FALSE)))),0)</f>
        <v>0</v>
      </c>
      <c r="AN345" s="30">
        <f>_xlfn.IFNA(IF($O345="days",$Y345*(VLOOKUP($K345,'Bed parameters'!$A$9:$I$12,9,FALSE))*$F345*(VLOOKUP($Q345,'Workforce distribution'!$C$8:$AD$30,AN$7,FALSE)),IF($Q345="n/a",(IF($P345=AN$6,$X345*$F345,0)),$X345*$F345*(VLOOKUP($Q345,'Workforce distribution'!$C$8:$AD$30,AN$7,FALSE)))),0)</f>
        <v>0</v>
      </c>
      <c r="AO345" s="30">
        <f>_xlfn.IFNA(IF($O345="days",$Y345*(VLOOKUP($K345,'Bed parameters'!$A$9:$I$12,9,FALSE))*$F345*(VLOOKUP($Q345,'Workforce distribution'!$C$8:$AD$30,AO$7,FALSE)),IF($Q345="n/a",(IF($P345=AO$6,$X345*$F345,0)),$X345*$F345*(VLOOKUP($Q345,'Workforce distribution'!$C$8:$AD$30,AO$7,FALSE)))),0)</f>
        <v>0</v>
      </c>
      <c r="AP345" s="30">
        <f>_xlfn.IFNA(IF($O345="days",$Y345*(VLOOKUP($K345,'Bed parameters'!$A$9:$I$12,9,FALSE))*$F345*(VLOOKUP($Q345,'Workforce distribution'!$C$8:$AD$30,AP$7,FALSE)),IF($Q345="n/a",(IF($P345=AP$6,$X345*$F345,0)),$X345*$F345*(VLOOKUP($Q345,'Workforce distribution'!$C$8:$AD$30,AP$7,FALSE)))),0)</f>
        <v>0</v>
      </c>
      <c r="AQ345" s="30">
        <f>_xlfn.IFNA(IF($O345="days",$Y345*(VLOOKUP($K345,'Bed parameters'!$A$9:$I$12,9,FALSE))*$F345*(VLOOKUP($Q345,'Workforce distribution'!$C$8:$AD$30,AQ$7,FALSE)),IF($Q345="n/a",(IF($P345=AQ$6,$X345*$F345,0)),$X345*$F345*(VLOOKUP($Q345,'Workforce distribution'!$C$8:$AD$30,AQ$7,FALSE)))),0)</f>
        <v>0</v>
      </c>
      <c r="AR345" s="30">
        <f>_xlfn.IFNA(IF($O345="days",$Y345*(VLOOKUP($K345,'Bed parameters'!$A$9:$I$12,9,FALSE))*$F345*(VLOOKUP($Q345,'Workforce distribution'!$C$8:$AD$30,AR$7,FALSE)),IF($Q345="n/a",(IF($P345=AR$6,$X345*$F345,0)),$X345*$F345*(VLOOKUP($Q345,'Workforce distribution'!$C$8:$AD$30,AR$7,FALSE)))),0)</f>
        <v>0</v>
      </c>
      <c r="AS345" s="30">
        <f>_xlfn.IFNA(IF($O345="days",$Y345*(VLOOKUP($K345,'Bed parameters'!$A$9:$I$12,9,FALSE))*$F345*(VLOOKUP($Q345,'Workforce distribution'!$C$8:$AD$30,AS$7,FALSE)),IF($Q345="n/a",(IF($P345=AS$6,$X345*$F345,0)),$X345*$F345*(VLOOKUP($Q345,'Workforce distribution'!$C$8:$AD$30,AS$7,FALSE)))),0)</f>
        <v>0</v>
      </c>
      <c r="AT345" s="30">
        <f>_xlfn.IFNA(IF($O345="days",$Y345*(VLOOKUP($K345,'Bed parameters'!$A$9:$I$12,9,FALSE))*$F345*(VLOOKUP($Q345,'Workforce distribution'!$C$8:$AD$30,AT$7,FALSE)),IF($Q345="n/a",(IF($P345=AT$6,$X345*$F345,0)),$X345*$F345*(VLOOKUP($Q345,'Workforce distribution'!$C$8:$AD$30,AT$7,FALSE)))),0)</f>
        <v>0</v>
      </c>
      <c r="AU345" s="30">
        <f>_xlfn.IFNA(IF($O345="days",$Y345*(VLOOKUP($K345,'Bed parameters'!$A$9:$I$12,9,FALSE))*$F345*(VLOOKUP($Q345,'Workforce distribution'!$C$8:$AD$30,AU$7,FALSE)),IF($Q345="n/a",(IF($P345=AU$6,$X345*$F345,0)),$X345*$F345*(VLOOKUP($Q345,'Workforce distribution'!$C$8:$AD$30,AU$7,FALSE)))),0)</f>
        <v>0</v>
      </c>
      <c r="AV345" s="30">
        <f>_xlfn.IFNA(IF($O345="days",$Y345*(VLOOKUP($K345,'Bed parameters'!$A$9:$I$12,9,FALSE))*$F345*(VLOOKUP($Q345,'Workforce distribution'!$C$8:$AD$30,AV$7,FALSE)),IF($Q345="n/a",(IF($P345=AV$6,$X345*$F345,0)),$X345*$F345*(VLOOKUP($Q345,'Workforce distribution'!$C$8:$AD$30,AV$7,FALSE)))),0)</f>
        <v>0</v>
      </c>
      <c r="AW345" s="30">
        <f>_xlfn.IFNA(IF($O345="days",$Y345*(VLOOKUP($K345,'Bed parameters'!$A$9:$I$12,9,FALSE))*$F345*(VLOOKUP($Q345,'Workforce distribution'!$C$8:$AD$30,AW$7,FALSE)),IF($Q345="n/a",(IF($P345=AW$6,$X345*$F345,0)),$X345*$F345*(VLOOKUP($Q345,'Workforce distribution'!$C$8:$AD$30,AW$7,FALSE)))),0)</f>
        <v>0</v>
      </c>
      <c r="AX345" s="30">
        <f>_xlfn.IFNA(IF($O345="days",$Y345*(VLOOKUP($K345,'Bed parameters'!$A$9:$I$12,9,FALSE))*$F345*(VLOOKUP($Q345,'Workforce distribution'!$C$8:$AD$30,AX$7,FALSE)),IF($Q345="n/a",(IF($P345=AX$6,$X345*$F345,0)),$X345*$F345*(VLOOKUP($Q345,'Workforce distribution'!$C$8:$AD$30,AX$7,FALSE)))),0)</f>
        <v>0</v>
      </c>
      <c r="AY345" s="30">
        <f>_xlfn.IFNA(IF($O345="days",$Y345*(VLOOKUP($K345,'Bed parameters'!$A$9:$I$12,9,FALSE))*$F345*(VLOOKUP($Q345,'Workforce distribution'!$C$8:$AD$30,AY$7,FALSE)),IF($Q345="n/a",(IF($P345=AY$6,$X345*$F345,0)),$X345*$F345*(VLOOKUP($Q345,'Workforce distribution'!$C$8:$AD$30,AY$7,FALSE)))),0)</f>
        <v>0</v>
      </c>
      <c r="AZ345" s="30">
        <f>_xlfn.IFNA(IF($O345="days",$Y345*(VLOOKUP($K345,'Bed parameters'!$A$9:$I$12,9,FALSE))*$F345*(VLOOKUP($Q345,'Workforce distribution'!$C$8:$AD$30,AZ$7,FALSE)),IF($Q345="n/a",(IF($P345=AZ$6,$X345*$F345,0)),$X345*$F345*(VLOOKUP($Q345,'Workforce distribution'!$C$8:$AD$30,AZ$7,FALSE)))),0)</f>
        <v>0</v>
      </c>
      <c r="BA345" s="30">
        <f>_xlfn.IFNA(IF($O345="days",$Y345*(VLOOKUP($K345,'Bed parameters'!$A$9:$I$12,9,FALSE))*$F345*(VLOOKUP($Q345,'Workforce distribution'!$C$8:$AD$30,BA$7,FALSE)),IF($Q345="n/a",(IF($P345=BA$6,$X345*$F345,0)),$X345*$F345*(VLOOKUP($Q345,'Workforce distribution'!$C$8:$AD$30,BA$7,FALSE)))),0)</f>
        <v>0</v>
      </c>
      <c r="BB345" s="30">
        <f>_xlfn.IFNA(IF($O345="days",$Y345*(VLOOKUP($K345,'Bed parameters'!$A$9:$I$12,9,FALSE))*$F345*(VLOOKUP($Q345,'Workforce distribution'!$C$8:$AD$30,BB$7,FALSE)),IF($Q345="n/a",(IF($P345=BB$6,$X345*$F345,0)),$X345*$F345*(VLOOKUP($Q345,'Workforce distribution'!$C$8:$AD$30,BB$7,FALSE)))),0)</f>
        <v>0</v>
      </c>
      <c r="BC345" s="149">
        <f t="shared" si="49"/>
        <v>0.42845875326861255</v>
      </c>
      <c r="BD345" s="288">
        <f>IF($Q345="n/a",(IF('Workforce hours'!D$30=0,0,(AB345/'Workforce hours'!D$30))),(IF(VLOOKUP($Q345,'Workforce hours'!$C$8:$AD$30,BD$7,FALSE)=0,0,(AB345/(VLOOKUP($Q345,'Workforce hours'!$C$8:$AD$30,BD$7,FALSE))))))</f>
        <v>0</v>
      </c>
      <c r="BE345" s="288">
        <f>IF($Q345="n/a",(IF('Workforce hours'!E$30=0,0,(AC345/'Workforce hours'!E$30))),(IF(VLOOKUP($Q345,'Workforce hours'!$C$8:$AD$30,BE$7,FALSE)=0,0,(AC345/(VLOOKUP($Q345,'Workforce hours'!$C$8:$AD$30,BE$7,FALSE))))))</f>
        <v>0</v>
      </c>
      <c r="BF345" s="288">
        <f>IF($Q345="n/a",(IF('Workforce hours'!F$30=0,0,(AD345/'Workforce hours'!F$30))),(IF(VLOOKUP($Q345,'Workforce hours'!$C$8:$AD$30,BF$7,FALSE)=0,0,(AD345/(VLOOKUP($Q345,'Workforce hours'!$C$8:$AD$30,BF$7,FALSE))))))</f>
        <v>0</v>
      </c>
      <c r="BG345" s="288">
        <f>IF($Q345="n/a",(IF('Workforce hours'!G$30=0,0,(AE345/'Workforce hours'!G$30))),(IF(VLOOKUP($Q345,'Workforce hours'!$C$8:$AD$30,BG$7,FALSE)=0,0,(AE345/(VLOOKUP($Q345,'Workforce hours'!$C$8:$AD$30,BG$7,FALSE))))))</f>
        <v>0.42845875326861255</v>
      </c>
      <c r="BH345" s="288">
        <f>IF($Q345="n/a",(IF('Workforce hours'!H$30=0,0,(AF345/'Workforce hours'!H$30))),(IF(VLOOKUP($Q345,'Workforce hours'!$C$8:$AD$30,BH$7,FALSE)=0,0,(AF345/(VLOOKUP($Q345,'Workforce hours'!$C$8:$AD$30,BH$7,FALSE))))))</f>
        <v>0</v>
      </c>
      <c r="BI345" s="288">
        <f>IF($Q345="n/a",(IF('Workforce hours'!I$30=0,0,(AG345/'Workforce hours'!I$30))),(IF(VLOOKUP($Q345,'Workforce hours'!$C$8:$AD$30,BI$7,FALSE)=0,0,(AG345/(VLOOKUP($Q345,'Workforce hours'!$C$8:$AD$30,BI$7,FALSE))))))</f>
        <v>0</v>
      </c>
      <c r="BJ345" s="288">
        <f>IF($Q345="n/a",(IF('Workforce hours'!J$30=0,0,(AH345/'Workforce hours'!J$30))),(IF(VLOOKUP($Q345,'Workforce hours'!$C$8:$AD$30,BJ$7,FALSE)=0,0,(AH345/(VLOOKUP($Q345,'Workforce hours'!$C$8:$AD$30,BJ$7,FALSE))))))</f>
        <v>0</v>
      </c>
      <c r="BK345" s="288">
        <f>IF($Q345="n/a",(IF('Workforce hours'!K$30=0,0,(AI345/'Workforce hours'!K$30))),(IF(VLOOKUP($Q345,'Workforce hours'!$C$8:$AD$30,BK$7,FALSE)=0,0,(AI345/(VLOOKUP($Q345,'Workforce hours'!$C$8:$AD$30,BK$7,FALSE))))))</f>
        <v>0</v>
      </c>
      <c r="BL345" s="288">
        <f>IF($Q345="n/a",(IF('Workforce hours'!L$30=0,0,(AJ345/'Workforce hours'!L$30))),(IF(VLOOKUP($Q345,'Workforce hours'!$C$8:$AD$30,BL$7,FALSE)=0,0,(AJ345/(VLOOKUP($Q345,'Workforce hours'!$C$8:$AD$30,BL$7,FALSE))))))</f>
        <v>0</v>
      </c>
      <c r="BM345" s="288">
        <f>IF($Q345="n/a",(IF('Workforce hours'!M$30=0,0,(AK345/'Workforce hours'!M$30))),(IF(VLOOKUP($Q345,'Workforce hours'!$C$8:$AD$30,BM$7,FALSE)=0,0,(AK345/(VLOOKUP($Q345,'Workforce hours'!$C$8:$AD$30,BM$7,FALSE))))))</f>
        <v>0</v>
      </c>
      <c r="BN345" s="288">
        <f>IF($Q345="n/a",(IF('Workforce hours'!N$30=0,0,(AL345/'Workforce hours'!N$30))),(IF(VLOOKUP($Q345,'Workforce hours'!$C$8:$AD$30,BN$7,FALSE)=0,0,(AL345/(VLOOKUP($Q345,'Workforce hours'!$C$8:$AD$30,BN$7,FALSE))))))</f>
        <v>0</v>
      </c>
      <c r="BO345" s="288">
        <f>IF($Q345="n/a",(IF('Workforce hours'!O$30=0,0,(AM345/'Workforce hours'!O$30))),(IF(VLOOKUP($Q345,'Workforce hours'!$C$8:$AD$30,BO$7,FALSE)=0,0,(AM345/(VLOOKUP($Q345,'Workforce hours'!$C$8:$AD$30,BO$7,FALSE))))))</f>
        <v>0</v>
      </c>
      <c r="BP345" s="288">
        <f>IF($Q345="n/a",(IF('Workforce hours'!P$30=0,0,(AN345/'Workforce hours'!P$30))),(IF(VLOOKUP($Q345,'Workforce hours'!$C$8:$AD$30,BP$7,FALSE)=0,0,(AN345/(VLOOKUP($Q345,'Workforce hours'!$C$8:$AD$30,BP$7,FALSE))))))</f>
        <v>0</v>
      </c>
      <c r="BQ345" s="288">
        <f>IF($Q345="n/a",(IF('Workforce hours'!Q$30=0,0,(AO345/'Workforce hours'!Q$30))),(IF(VLOOKUP($Q345,'Workforce hours'!$C$8:$AD$30,BQ$7,FALSE)=0,0,(AO345/(VLOOKUP($Q345,'Workforce hours'!$C$8:$AD$30,BQ$7,FALSE))))))</f>
        <v>0</v>
      </c>
      <c r="BR345" s="288">
        <f>IF($Q345="n/a",(IF('Workforce hours'!R$30=0,0,(AP345/'Workforce hours'!R$30))),(IF(VLOOKUP($Q345,'Workforce hours'!$C$8:$AD$30,BR$7,FALSE)=0,0,(AP345/(VLOOKUP($Q345,'Workforce hours'!$C$8:$AD$30,BR$7,FALSE))))))</f>
        <v>0</v>
      </c>
      <c r="BS345" s="288">
        <f>IF($Q345="n/a",(IF('Workforce hours'!S$30=0,0,(AQ345/'Workforce hours'!S$30))),(IF(VLOOKUP($Q345,'Workforce hours'!$C$8:$AD$30,BS$7,FALSE)=0,0,(AQ345/(VLOOKUP($Q345,'Workforce hours'!$C$8:$AD$30,BS$7,FALSE))))))</f>
        <v>0</v>
      </c>
      <c r="BT345" s="288">
        <f>IF($Q345="n/a",(IF('Workforce hours'!T$30=0,0,(AR345/'Workforce hours'!T$30))),(IF(VLOOKUP($Q345,'Workforce hours'!$C$8:$AD$30,BT$7,FALSE)=0,0,(AR345/(VLOOKUP($Q345,'Workforce hours'!$C$8:$AD$30,BT$7,FALSE))))))</f>
        <v>0</v>
      </c>
      <c r="BU345" s="288">
        <f>IF($Q345="n/a",(IF('Workforce hours'!U$30=0,0,(AS345/'Workforce hours'!U$30))),(IF(VLOOKUP($Q345,'Workforce hours'!$C$8:$AD$30,BU$7,FALSE)=0,0,(AS345/(VLOOKUP($Q345,'Workforce hours'!$C$8:$AD$30,BU$7,FALSE))))))</f>
        <v>0</v>
      </c>
      <c r="BV345" s="288">
        <f>IF($Q345="n/a",(IF('Workforce hours'!V$30=0,0,(AT345/'Workforce hours'!V$30))),(IF(VLOOKUP($Q345,'Workforce hours'!$C$8:$AD$30,BV$7,FALSE)=0,0,(AT345/(VLOOKUP($Q345,'Workforce hours'!$C$8:$AD$30,BV$7,FALSE))))))</f>
        <v>0</v>
      </c>
      <c r="BW345" s="288">
        <f>IF($Q345="n/a",(IF('Workforce hours'!W$30=0,0,(AU345/'Workforce hours'!W$30))),(IF(VLOOKUP($Q345,'Workforce hours'!$C$8:$AD$30,BW$7,FALSE)=0,0,(AU345/(VLOOKUP($Q345,'Workforce hours'!$C$8:$AD$30,BW$7,FALSE))))))</f>
        <v>0</v>
      </c>
      <c r="BX345" s="288">
        <f>IF($Q345="n/a",(IF('Workforce hours'!X$30=0,0,(AV345/'Workforce hours'!X$30))),(IF(VLOOKUP($Q345,'Workforce hours'!$C$8:$AD$30,BX$7,FALSE)=0,0,(AV345/(VLOOKUP($Q345,'Workforce hours'!$C$8:$AD$30,BX$7,FALSE))))))</f>
        <v>0</v>
      </c>
      <c r="BY345" s="288">
        <f>IF($Q345="n/a",(IF('Workforce hours'!Y$30=0,0,(AW345/'Workforce hours'!Y$30))),(IF(VLOOKUP($Q345,'Workforce hours'!$C$8:$AD$30,BY$7,FALSE)=0,0,(AW345/(VLOOKUP($Q345,'Workforce hours'!$C$8:$AD$30,BY$7,FALSE))))))</f>
        <v>0</v>
      </c>
      <c r="BZ345" s="288">
        <f>IF($Q345="n/a",(IF('Workforce hours'!Z$30=0,0,(AX345/'Workforce hours'!Z$30))),(IF(VLOOKUP($Q345,'Workforce hours'!$C$8:$AD$30,BZ$7,FALSE)=0,0,(AX345/(VLOOKUP($Q345,'Workforce hours'!$C$8:$AD$30,BZ$7,FALSE))))))</f>
        <v>0</v>
      </c>
      <c r="CA345" s="288">
        <f>IF($Q345="n/a",(IF('Workforce hours'!AA$30=0,0,(AY345/'Workforce hours'!AA$30))),(IF(VLOOKUP($Q345,'Workforce hours'!$C$8:$AD$30,CA$7,FALSE)=0,0,(AY345/(VLOOKUP($Q345,'Workforce hours'!$C$8:$AD$30,CA$7,FALSE))))))</f>
        <v>0</v>
      </c>
      <c r="CB345" s="288">
        <f>IF($Q345="n/a",(IF('Workforce hours'!AB$30=0,0,(AZ345/'Workforce hours'!AB$30))),(IF(VLOOKUP($Q345,'Workforce hours'!$C$8:$AD$30,CB$7,FALSE)=0,0,(AZ345/(VLOOKUP($Q345,'Workforce hours'!$C$8:$AD$30,CB$7,FALSE))))))</f>
        <v>0</v>
      </c>
      <c r="CC345" s="288">
        <f>IF($Q345="n/a",(IF('Workforce hours'!AC$30=0,0,(BA345/'Workforce hours'!AC$30))),(IF(VLOOKUP($Q345,'Workforce hours'!$C$8:$AD$30,CC$7,FALSE)=0,0,(BA345/(VLOOKUP($Q345,'Workforce hours'!$C$8:$AD$30,CC$7,FALSE))))))</f>
        <v>0</v>
      </c>
      <c r="CD345" s="288">
        <f>IF($Q345="n/a",(IF('Workforce hours'!AD$30=0,0,(BB345/'Workforce hours'!AD$30))),(IF(VLOOKUP($Q345,'Workforce hours'!$C$8:$AD$30,CD$7,FALSE)=0,0,(BB345/(VLOOKUP($Q345,'Workforce hours'!$C$8:$AD$30,CD$7,FALSE))))))</f>
        <v>0</v>
      </c>
      <c r="CE345" s="289">
        <f t="shared" si="50"/>
        <v>0</v>
      </c>
      <c r="CF345" s="290">
        <f>BD345*'Workforce costs'!B$9*(1+'Workforce costs'!B$10)*(1+'Workforce costs'!B$11)</f>
        <v>0</v>
      </c>
      <c r="CG345" s="290">
        <f>BE345*'Workforce costs'!C$9*(1+'Workforce costs'!C$10)*(1+'Workforce costs'!C$11)</f>
        <v>0</v>
      </c>
      <c r="CH345" s="290">
        <f>BF345*'Workforce costs'!D$9*(1+'Workforce costs'!D$10)*(1+'Workforce costs'!D$11)</f>
        <v>0</v>
      </c>
      <c r="CI345" s="290">
        <f>BG345*'Workforce costs'!E$9*(1+'Workforce costs'!E$10)*(1+'Workforce costs'!E$11)</f>
        <v>0</v>
      </c>
      <c r="CJ345" s="290">
        <f>BH345*'Workforce costs'!F$9*(1+'Workforce costs'!F$10)*(1+'Workforce costs'!F$11)</f>
        <v>0</v>
      </c>
      <c r="CK345" s="290">
        <f>BI345*'Workforce costs'!G$9*(1+'Workforce costs'!G$10)*(1+'Workforce costs'!G$11)</f>
        <v>0</v>
      </c>
      <c r="CL345" s="290">
        <f>BJ345*'Workforce costs'!H$9*(1+'Workforce costs'!H$10)*(1+'Workforce costs'!H$11)</f>
        <v>0</v>
      </c>
      <c r="CM345" s="290">
        <f>BK345*'Workforce costs'!I$9*(1+'Workforce costs'!I$10)*(1+'Workforce costs'!I$11)</f>
        <v>0</v>
      </c>
      <c r="CN345" s="290">
        <f>BL345*'Workforce costs'!J$9*(1+'Workforce costs'!J$10)*(1+'Workforce costs'!J$11)</f>
        <v>0</v>
      </c>
      <c r="CO345" s="290">
        <f>BM345*'Workforce costs'!K$9*(1+'Workforce costs'!K$10)*(1+'Workforce costs'!K$11)</f>
        <v>0</v>
      </c>
      <c r="CP345" s="290">
        <f>BN345*'Workforce costs'!L$9*(1+'Workforce costs'!L$10)*(1+'Workforce costs'!L$11)</f>
        <v>0</v>
      </c>
      <c r="CQ345" s="290">
        <f>BO345*'Workforce costs'!M$9*(1+'Workforce costs'!M$10)*(1+'Workforce costs'!M$11)</f>
        <v>0</v>
      </c>
      <c r="CR345" s="290">
        <f>BP345*'Workforce costs'!N$9*(1+'Workforce costs'!N$10)*(1+'Workforce costs'!N$11)</f>
        <v>0</v>
      </c>
      <c r="CS345" s="290">
        <f>BQ345*'Workforce costs'!O$9*(1+'Workforce costs'!O$10)*(1+'Workforce costs'!O$11)</f>
        <v>0</v>
      </c>
      <c r="CT345" s="290">
        <f>BR345*'Workforce costs'!P$9*(1+'Workforce costs'!P$10)*(1+'Workforce costs'!P$11)</f>
        <v>0</v>
      </c>
      <c r="CU345" s="290">
        <f>BS345*'Workforce costs'!Q$9*(1+'Workforce costs'!Q$10)*(1+'Workforce costs'!Q$11)</f>
        <v>0</v>
      </c>
      <c r="CV345" s="290">
        <f>BT345*'Workforce costs'!R$9*(1+'Workforce costs'!R$10)*(1+'Workforce costs'!R$11)</f>
        <v>0</v>
      </c>
      <c r="CW345" s="290">
        <f>BU345*'Workforce costs'!S$9*(1+'Workforce costs'!S$10)*(1+'Workforce costs'!S$11)</f>
        <v>0</v>
      </c>
      <c r="CX345" s="290">
        <f>BV345*'Workforce costs'!T$9*(1+'Workforce costs'!T$10)*(1+'Workforce costs'!T$11)</f>
        <v>0</v>
      </c>
      <c r="CY345" s="290">
        <f>BW345*'Workforce costs'!U$9*(1+'Workforce costs'!U$10)*(1+'Workforce costs'!U$11)</f>
        <v>0</v>
      </c>
      <c r="CZ345" s="290">
        <f>BX345*'Workforce costs'!V$9*(1+'Workforce costs'!V$10)*(1+'Workforce costs'!V$11)</f>
        <v>0</v>
      </c>
      <c r="DA345" s="290">
        <f>BY345*'Workforce costs'!W$9*(1+'Workforce costs'!W$10)*(1+'Workforce costs'!W$11)</f>
        <v>0</v>
      </c>
      <c r="DB345" s="290">
        <f>BZ345*'Workforce costs'!X$9*(1+'Workforce costs'!X$10)*(1+'Workforce costs'!X$11)</f>
        <v>0</v>
      </c>
      <c r="DC345" s="290">
        <f>CA345*'Workforce costs'!Y$9*(1+'Workforce costs'!Y$10)*(1+'Workforce costs'!Y$11)</f>
        <v>0</v>
      </c>
      <c r="DD345" s="290">
        <f>CB345*'Workforce costs'!Z$9*(1+'Workforce costs'!Z$10)*(1+'Workforce costs'!Z$11)</f>
        <v>0</v>
      </c>
      <c r="DE345" s="290">
        <f>CC345*'Workforce costs'!AA$9*(1+'Workforce costs'!AA$10)*(1+'Workforce costs'!AA$11)</f>
        <v>0</v>
      </c>
      <c r="DF345" s="290">
        <f>CD345*'Workforce costs'!AB$9*(1+'Workforce costs'!AB$10)*(1+'Workforce costs'!AB$11)</f>
        <v>0</v>
      </c>
    </row>
    <row r="346" spans="1:110" x14ac:dyDescent="0.3">
      <c r="A346" s="2" t="str">
        <f>Outputs!$A$4</f>
        <v>Australia</v>
      </c>
      <c r="B346" s="2" t="str">
        <f t="shared" si="43"/>
        <v>Australia 65+</v>
      </c>
      <c r="C346" s="30">
        <f>VLOOKUP($B346,Populations!$D$15:$H$1920,3,FALSE)</f>
        <v>4559374</v>
      </c>
      <c r="D346" s="255">
        <f>IF(OR($H346="General pop",$H346="Schools",$H346="Workplace",$H346="Skills Training",$H346="Digital Supports"),1,VLOOKUP($B346,Populations!$D$15:$H$1920,5,FALSE))</f>
        <v>1</v>
      </c>
      <c r="E346" s="88">
        <f>VLOOKUP(I346,Epidemiology!$C$10:$H$47,6,FALSE)</f>
        <v>90</v>
      </c>
      <c r="F346" s="102">
        <f>'Care profiles'!R347</f>
        <v>1</v>
      </c>
      <c r="G346" s="15" t="str">
        <f>'Care profiles'!A347</f>
        <v>65+</v>
      </c>
      <c r="H346" s="15" t="str">
        <f>'Care profiles'!B347</f>
        <v>Attempts</v>
      </c>
      <c r="I346" s="15" t="str">
        <f>'Care profiles'!C347</f>
        <v>Attempts_65+yrs</v>
      </c>
      <c r="J346" s="15" t="str">
        <f>'Care profiles'!D347</f>
        <v>Care profile</v>
      </c>
      <c r="K346" s="15" t="str">
        <f>'Care profiles'!E347</f>
        <v>Individual Carer Peer Support</v>
      </c>
      <c r="L346" s="104">
        <f>'Care profiles'!F347</f>
        <v>0.8</v>
      </c>
      <c r="M346" s="15">
        <f>'Care profiles'!G347</f>
        <v>10</v>
      </c>
      <c r="N346" s="15">
        <f>'Care profiles'!H347</f>
        <v>60</v>
      </c>
      <c r="O346" s="15" t="str">
        <f>'Care profiles'!I347</f>
        <v>min</v>
      </c>
      <c r="P346" s="15" t="str">
        <f>'Care profiles'!J347</f>
        <v>Peer Worker</v>
      </c>
      <c r="Q346" s="15" t="str">
        <f>'Care profiles'!K347</f>
        <v>n/a</v>
      </c>
      <c r="R346" s="15" t="str">
        <f>'Care profiles'!M347</f>
        <v>Y</v>
      </c>
      <c r="S346" s="15" t="str">
        <f>'Care profiles'!O347</f>
        <v>Y</v>
      </c>
      <c r="T346" s="15" t="str">
        <f>'Care profiles'!Q347</f>
        <v>N</v>
      </c>
      <c r="U346" s="30">
        <f t="shared" si="44"/>
        <v>4103.4366</v>
      </c>
      <c r="V346" s="30">
        <f t="shared" si="45"/>
        <v>3282.74928</v>
      </c>
      <c r="W346" s="30">
        <f>IF(M346="n/a",0,IF(O346="days",V346*M346*(1+(VLOOKUP(K346,'Bed parameters'!$A$9:$G$12,7,FALSE))),V346*M346))</f>
        <v>32827.4928</v>
      </c>
      <c r="X346" s="30">
        <f t="shared" si="46"/>
        <v>32827.4928</v>
      </c>
      <c r="Y346" s="30">
        <f t="shared" si="47"/>
        <v>0</v>
      </c>
      <c r="Z346" s="113">
        <f>_xlfn.IFNA(Y346/((VLOOKUP(K346,'Bed parameters'!$A$9:$G$12,3,FALSE))*(VLOOKUP(K346,'Bed parameters'!$A$9:$G$12,5,FALSE))),0)</f>
        <v>0</v>
      </c>
      <c r="AA346" s="30">
        <f t="shared" si="48"/>
        <v>32827.4928</v>
      </c>
      <c r="AB346" s="30">
        <f>_xlfn.IFNA(IF($O346="days",$Y346*(VLOOKUP($K346,'Bed parameters'!$A$9:$I$12,9,FALSE))*$F346*(VLOOKUP($Q346,'Workforce distribution'!$C$8:$AD$30,AB$7,FALSE)),IF($Q346="n/a",(IF($P346=AB$6,$X346*$F346,0)),$X346*$F346*(VLOOKUP($Q346,'Workforce distribution'!$C$8:$AD$30,AB$7,FALSE)))),0)</f>
        <v>0</v>
      </c>
      <c r="AC346" s="30">
        <f>_xlfn.IFNA(IF($O346="days",$Y346*(VLOOKUP($K346,'Bed parameters'!$A$9:$I$12,9,FALSE))*$F346*(VLOOKUP($Q346,'Workforce distribution'!$C$8:$AD$30,AC$7,FALSE)),IF($Q346="n/a",(IF($P346=AC$6,$X346*$F346,0)),$X346*$F346*(VLOOKUP($Q346,'Workforce distribution'!$C$8:$AD$30,AC$7,FALSE)))),0)</f>
        <v>0</v>
      </c>
      <c r="AD346" s="30">
        <f>_xlfn.IFNA(IF($O346="days",$Y346*(VLOOKUP($K346,'Bed parameters'!$A$9:$I$12,9,FALSE))*$F346*(VLOOKUP($Q346,'Workforce distribution'!$C$8:$AD$30,AD$7,FALSE)),IF($Q346="n/a",(IF($P346=AD$6,$X346*$F346,0)),$X346*$F346*(VLOOKUP($Q346,'Workforce distribution'!$C$8:$AD$30,AD$7,FALSE)))),0)</f>
        <v>0</v>
      </c>
      <c r="AE346" s="30">
        <f>_xlfn.IFNA(IF($O346="days",$Y346*(VLOOKUP($K346,'Bed parameters'!$A$9:$I$12,9,FALSE))*$F346*(VLOOKUP($Q346,'Workforce distribution'!$C$8:$AD$30,AE$7,FALSE)),IF($Q346="n/a",(IF($P346=AE$6,$X346*$F346,0)),$X346*$F346*(VLOOKUP($Q346,'Workforce distribution'!$C$8:$AD$30,AE$7,FALSE)))),0)</f>
        <v>32827.4928</v>
      </c>
      <c r="AF346" s="30">
        <f>_xlfn.IFNA(IF($O346="days",$Y346*(VLOOKUP($K346,'Bed parameters'!$A$9:$I$12,9,FALSE))*$F346*(VLOOKUP($Q346,'Workforce distribution'!$C$8:$AD$30,AF$7,FALSE)),IF($Q346="n/a",(IF($P346=AF$6,$X346*$F346,0)),$X346*$F346*(VLOOKUP($Q346,'Workforce distribution'!$C$8:$AD$30,AF$7,FALSE)))),0)</f>
        <v>0</v>
      </c>
      <c r="AG346" s="30">
        <f>_xlfn.IFNA(IF($O346="days",$Y346*(VLOOKUP($K346,'Bed parameters'!$A$9:$I$12,9,FALSE))*$F346*(VLOOKUP($Q346,'Workforce distribution'!$C$8:$AD$30,AG$7,FALSE)),IF($Q346="n/a",(IF($P346=AG$6,$X346*$F346,0)),$X346*$F346*(VLOOKUP($Q346,'Workforce distribution'!$C$8:$AD$30,AG$7,FALSE)))),0)</f>
        <v>0</v>
      </c>
      <c r="AH346" s="30">
        <f>_xlfn.IFNA(IF($O346="days",$Y346*(VLOOKUP($K346,'Bed parameters'!$A$9:$I$12,9,FALSE))*$F346*(VLOOKUP($Q346,'Workforce distribution'!$C$8:$AD$30,AH$7,FALSE)),IF($Q346="n/a",(IF($P346=AH$6,$X346*$F346,0)),$X346*$F346*(VLOOKUP($Q346,'Workforce distribution'!$C$8:$AD$30,AH$7,FALSE)))),0)</f>
        <v>0</v>
      </c>
      <c r="AI346" s="30">
        <f>_xlfn.IFNA(IF($O346="days",$Y346*(VLOOKUP($K346,'Bed parameters'!$A$9:$I$12,9,FALSE))*$F346*(VLOOKUP($Q346,'Workforce distribution'!$C$8:$AD$30,AI$7,FALSE)),IF($Q346="n/a",(IF($P346=AI$6,$X346*$F346,0)),$X346*$F346*(VLOOKUP($Q346,'Workforce distribution'!$C$8:$AD$30,AI$7,FALSE)))),0)</f>
        <v>0</v>
      </c>
      <c r="AJ346" s="30">
        <f>_xlfn.IFNA(IF($O346="days",$Y346*(VLOOKUP($K346,'Bed parameters'!$A$9:$I$12,9,FALSE))*$F346*(VLOOKUP($Q346,'Workforce distribution'!$C$8:$AD$30,AJ$7,FALSE)),IF($Q346="n/a",(IF($P346=AJ$6,$X346*$F346,0)),$X346*$F346*(VLOOKUP($Q346,'Workforce distribution'!$C$8:$AD$30,AJ$7,FALSE)))),0)</f>
        <v>0</v>
      </c>
      <c r="AK346" s="30">
        <f>_xlfn.IFNA(IF($O346="days",$Y346*(VLOOKUP($K346,'Bed parameters'!$A$9:$I$12,9,FALSE))*$F346*(VLOOKUP($Q346,'Workforce distribution'!$C$8:$AD$30,AK$7,FALSE)),IF($Q346="n/a",(IF($P346=AK$6,$X346*$F346,0)),$X346*$F346*(VLOOKUP($Q346,'Workforce distribution'!$C$8:$AD$30,AK$7,FALSE)))),0)</f>
        <v>0</v>
      </c>
      <c r="AL346" s="30">
        <f>_xlfn.IFNA(IF($O346="days",$Y346*(VLOOKUP($K346,'Bed parameters'!$A$9:$I$12,9,FALSE))*$F346*(VLOOKUP($Q346,'Workforce distribution'!$C$8:$AD$30,AL$7,FALSE)),IF($Q346="n/a",(IF($P346=AL$6,$X346*$F346,0)),$X346*$F346*(VLOOKUP($Q346,'Workforce distribution'!$C$8:$AD$30,AL$7,FALSE)))),0)</f>
        <v>0</v>
      </c>
      <c r="AM346" s="30">
        <f>_xlfn.IFNA(IF($O346="days",$Y346*(VLOOKUP($K346,'Bed parameters'!$A$9:$I$12,9,FALSE))*$F346*(VLOOKUP($Q346,'Workforce distribution'!$C$8:$AD$30,AM$7,FALSE)),IF($Q346="n/a",(IF($P346=AM$6,$X346*$F346,0)),$X346*$F346*(VLOOKUP($Q346,'Workforce distribution'!$C$8:$AD$30,AM$7,FALSE)))),0)</f>
        <v>0</v>
      </c>
      <c r="AN346" s="30">
        <f>_xlfn.IFNA(IF($O346="days",$Y346*(VLOOKUP($K346,'Bed parameters'!$A$9:$I$12,9,FALSE))*$F346*(VLOOKUP($Q346,'Workforce distribution'!$C$8:$AD$30,AN$7,FALSE)),IF($Q346="n/a",(IF($P346=AN$6,$X346*$F346,0)),$X346*$F346*(VLOOKUP($Q346,'Workforce distribution'!$C$8:$AD$30,AN$7,FALSE)))),0)</f>
        <v>0</v>
      </c>
      <c r="AO346" s="30">
        <f>_xlfn.IFNA(IF($O346="days",$Y346*(VLOOKUP($K346,'Bed parameters'!$A$9:$I$12,9,FALSE))*$F346*(VLOOKUP($Q346,'Workforce distribution'!$C$8:$AD$30,AO$7,FALSE)),IF($Q346="n/a",(IF($P346=AO$6,$X346*$F346,0)),$X346*$F346*(VLOOKUP($Q346,'Workforce distribution'!$C$8:$AD$30,AO$7,FALSE)))),0)</f>
        <v>0</v>
      </c>
      <c r="AP346" s="30">
        <f>_xlfn.IFNA(IF($O346="days",$Y346*(VLOOKUP($K346,'Bed parameters'!$A$9:$I$12,9,FALSE))*$F346*(VLOOKUP($Q346,'Workforce distribution'!$C$8:$AD$30,AP$7,FALSE)),IF($Q346="n/a",(IF($P346=AP$6,$X346*$F346,0)),$X346*$F346*(VLOOKUP($Q346,'Workforce distribution'!$C$8:$AD$30,AP$7,FALSE)))),0)</f>
        <v>0</v>
      </c>
      <c r="AQ346" s="30">
        <f>_xlfn.IFNA(IF($O346="days",$Y346*(VLOOKUP($K346,'Bed parameters'!$A$9:$I$12,9,FALSE))*$F346*(VLOOKUP($Q346,'Workforce distribution'!$C$8:$AD$30,AQ$7,FALSE)),IF($Q346="n/a",(IF($P346=AQ$6,$X346*$F346,0)),$X346*$F346*(VLOOKUP($Q346,'Workforce distribution'!$C$8:$AD$30,AQ$7,FALSE)))),0)</f>
        <v>0</v>
      </c>
      <c r="AR346" s="30">
        <f>_xlfn.IFNA(IF($O346="days",$Y346*(VLOOKUP($K346,'Bed parameters'!$A$9:$I$12,9,FALSE))*$F346*(VLOOKUP($Q346,'Workforce distribution'!$C$8:$AD$30,AR$7,FALSE)),IF($Q346="n/a",(IF($P346=AR$6,$X346*$F346,0)),$X346*$F346*(VLOOKUP($Q346,'Workforce distribution'!$C$8:$AD$30,AR$7,FALSE)))),0)</f>
        <v>0</v>
      </c>
      <c r="AS346" s="30">
        <f>_xlfn.IFNA(IF($O346="days",$Y346*(VLOOKUP($K346,'Bed parameters'!$A$9:$I$12,9,FALSE))*$F346*(VLOOKUP($Q346,'Workforce distribution'!$C$8:$AD$30,AS$7,FALSE)),IF($Q346="n/a",(IF($P346=AS$6,$X346*$F346,0)),$X346*$F346*(VLOOKUP($Q346,'Workforce distribution'!$C$8:$AD$30,AS$7,FALSE)))),0)</f>
        <v>0</v>
      </c>
      <c r="AT346" s="30">
        <f>_xlfn.IFNA(IF($O346="days",$Y346*(VLOOKUP($K346,'Bed parameters'!$A$9:$I$12,9,FALSE))*$F346*(VLOOKUP($Q346,'Workforce distribution'!$C$8:$AD$30,AT$7,FALSE)),IF($Q346="n/a",(IF($P346=AT$6,$X346*$F346,0)),$X346*$F346*(VLOOKUP($Q346,'Workforce distribution'!$C$8:$AD$30,AT$7,FALSE)))),0)</f>
        <v>0</v>
      </c>
      <c r="AU346" s="30">
        <f>_xlfn.IFNA(IF($O346="days",$Y346*(VLOOKUP($K346,'Bed parameters'!$A$9:$I$12,9,FALSE))*$F346*(VLOOKUP($Q346,'Workforce distribution'!$C$8:$AD$30,AU$7,FALSE)),IF($Q346="n/a",(IF($P346=AU$6,$X346*$F346,0)),$X346*$F346*(VLOOKUP($Q346,'Workforce distribution'!$C$8:$AD$30,AU$7,FALSE)))),0)</f>
        <v>0</v>
      </c>
      <c r="AV346" s="30">
        <f>_xlfn.IFNA(IF($O346="days",$Y346*(VLOOKUP($K346,'Bed parameters'!$A$9:$I$12,9,FALSE))*$F346*(VLOOKUP($Q346,'Workforce distribution'!$C$8:$AD$30,AV$7,FALSE)),IF($Q346="n/a",(IF($P346=AV$6,$X346*$F346,0)),$X346*$F346*(VLOOKUP($Q346,'Workforce distribution'!$C$8:$AD$30,AV$7,FALSE)))),0)</f>
        <v>0</v>
      </c>
      <c r="AW346" s="30">
        <f>_xlfn.IFNA(IF($O346="days",$Y346*(VLOOKUP($K346,'Bed parameters'!$A$9:$I$12,9,FALSE))*$F346*(VLOOKUP($Q346,'Workforce distribution'!$C$8:$AD$30,AW$7,FALSE)),IF($Q346="n/a",(IF($P346=AW$6,$X346*$F346,0)),$X346*$F346*(VLOOKUP($Q346,'Workforce distribution'!$C$8:$AD$30,AW$7,FALSE)))),0)</f>
        <v>0</v>
      </c>
      <c r="AX346" s="30">
        <f>_xlfn.IFNA(IF($O346="days",$Y346*(VLOOKUP($K346,'Bed parameters'!$A$9:$I$12,9,FALSE))*$F346*(VLOOKUP($Q346,'Workforce distribution'!$C$8:$AD$30,AX$7,FALSE)),IF($Q346="n/a",(IF($P346=AX$6,$X346*$F346,0)),$X346*$F346*(VLOOKUP($Q346,'Workforce distribution'!$C$8:$AD$30,AX$7,FALSE)))),0)</f>
        <v>0</v>
      </c>
      <c r="AY346" s="30">
        <f>_xlfn.IFNA(IF($O346="days",$Y346*(VLOOKUP($K346,'Bed parameters'!$A$9:$I$12,9,FALSE))*$F346*(VLOOKUP($Q346,'Workforce distribution'!$C$8:$AD$30,AY$7,FALSE)),IF($Q346="n/a",(IF($P346=AY$6,$X346*$F346,0)),$X346*$F346*(VLOOKUP($Q346,'Workforce distribution'!$C$8:$AD$30,AY$7,FALSE)))),0)</f>
        <v>0</v>
      </c>
      <c r="AZ346" s="30">
        <f>_xlfn.IFNA(IF($O346="days",$Y346*(VLOOKUP($K346,'Bed parameters'!$A$9:$I$12,9,FALSE))*$F346*(VLOOKUP($Q346,'Workforce distribution'!$C$8:$AD$30,AZ$7,FALSE)),IF($Q346="n/a",(IF($P346=AZ$6,$X346*$F346,0)),$X346*$F346*(VLOOKUP($Q346,'Workforce distribution'!$C$8:$AD$30,AZ$7,FALSE)))),0)</f>
        <v>0</v>
      </c>
      <c r="BA346" s="30">
        <f>_xlfn.IFNA(IF($O346="days",$Y346*(VLOOKUP($K346,'Bed parameters'!$A$9:$I$12,9,FALSE))*$F346*(VLOOKUP($Q346,'Workforce distribution'!$C$8:$AD$30,BA$7,FALSE)),IF($Q346="n/a",(IF($P346=BA$6,$X346*$F346,0)),$X346*$F346*(VLOOKUP($Q346,'Workforce distribution'!$C$8:$AD$30,BA$7,FALSE)))),0)</f>
        <v>0</v>
      </c>
      <c r="BB346" s="30">
        <f>_xlfn.IFNA(IF($O346="days",$Y346*(VLOOKUP($K346,'Bed parameters'!$A$9:$I$12,9,FALSE))*$F346*(VLOOKUP($Q346,'Workforce distribution'!$C$8:$AD$30,BB$7,FALSE)),IF($Q346="n/a",(IF($P346=BB$6,$X346*$F346,0)),$X346*$F346*(VLOOKUP($Q346,'Workforce distribution'!$C$8:$AD$30,BB$7,FALSE)))),0)</f>
        <v>0</v>
      </c>
      <c r="BC346" s="149">
        <f t="shared" si="49"/>
        <v>28.563916884574173</v>
      </c>
      <c r="BD346" s="288">
        <f>IF($Q346="n/a",(IF('Workforce hours'!D$30=0,0,(AB346/'Workforce hours'!D$30))),(IF(VLOOKUP($Q346,'Workforce hours'!$C$8:$AD$30,BD$7,FALSE)=0,0,(AB346/(VLOOKUP($Q346,'Workforce hours'!$C$8:$AD$30,BD$7,FALSE))))))</f>
        <v>0</v>
      </c>
      <c r="BE346" s="288">
        <f>IF($Q346="n/a",(IF('Workforce hours'!E$30=0,0,(AC346/'Workforce hours'!E$30))),(IF(VLOOKUP($Q346,'Workforce hours'!$C$8:$AD$30,BE$7,FALSE)=0,0,(AC346/(VLOOKUP($Q346,'Workforce hours'!$C$8:$AD$30,BE$7,FALSE))))))</f>
        <v>0</v>
      </c>
      <c r="BF346" s="288">
        <f>IF($Q346="n/a",(IF('Workforce hours'!F$30=0,0,(AD346/'Workforce hours'!F$30))),(IF(VLOOKUP($Q346,'Workforce hours'!$C$8:$AD$30,BF$7,FALSE)=0,0,(AD346/(VLOOKUP($Q346,'Workforce hours'!$C$8:$AD$30,BF$7,FALSE))))))</f>
        <v>0</v>
      </c>
      <c r="BG346" s="288">
        <f>IF($Q346="n/a",(IF('Workforce hours'!G$30=0,0,(AE346/'Workforce hours'!G$30))),(IF(VLOOKUP($Q346,'Workforce hours'!$C$8:$AD$30,BG$7,FALSE)=0,0,(AE346/(VLOOKUP($Q346,'Workforce hours'!$C$8:$AD$30,BG$7,FALSE))))))</f>
        <v>28.563916884574173</v>
      </c>
      <c r="BH346" s="288">
        <f>IF($Q346="n/a",(IF('Workforce hours'!H$30=0,0,(AF346/'Workforce hours'!H$30))),(IF(VLOOKUP($Q346,'Workforce hours'!$C$8:$AD$30,BH$7,FALSE)=0,0,(AF346/(VLOOKUP($Q346,'Workforce hours'!$C$8:$AD$30,BH$7,FALSE))))))</f>
        <v>0</v>
      </c>
      <c r="BI346" s="288">
        <f>IF($Q346="n/a",(IF('Workforce hours'!I$30=0,0,(AG346/'Workforce hours'!I$30))),(IF(VLOOKUP($Q346,'Workforce hours'!$C$8:$AD$30,BI$7,FALSE)=0,0,(AG346/(VLOOKUP($Q346,'Workforce hours'!$C$8:$AD$30,BI$7,FALSE))))))</f>
        <v>0</v>
      </c>
      <c r="BJ346" s="288">
        <f>IF($Q346="n/a",(IF('Workforce hours'!J$30=0,0,(AH346/'Workforce hours'!J$30))),(IF(VLOOKUP($Q346,'Workforce hours'!$C$8:$AD$30,BJ$7,FALSE)=0,0,(AH346/(VLOOKUP($Q346,'Workforce hours'!$C$8:$AD$30,BJ$7,FALSE))))))</f>
        <v>0</v>
      </c>
      <c r="BK346" s="288">
        <f>IF($Q346="n/a",(IF('Workforce hours'!K$30=0,0,(AI346/'Workforce hours'!K$30))),(IF(VLOOKUP($Q346,'Workforce hours'!$C$8:$AD$30,BK$7,FALSE)=0,0,(AI346/(VLOOKUP($Q346,'Workforce hours'!$C$8:$AD$30,BK$7,FALSE))))))</f>
        <v>0</v>
      </c>
      <c r="BL346" s="288">
        <f>IF($Q346="n/a",(IF('Workforce hours'!L$30=0,0,(AJ346/'Workforce hours'!L$30))),(IF(VLOOKUP($Q346,'Workforce hours'!$C$8:$AD$30,BL$7,FALSE)=0,0,(AJ346/(VLOOKUP($Q346,'Workforce hours'!$C$8:$AD$30,BL$7,FALSE))))))</f>
        <v>0</v>
      </c>
      <c r="BM346" s="288">
        <f>IF($Q346="n/a",(IF('Workforce hours'!M$30=0,0,(AK346/'Workforce hours'!M$30))),(IF(VLOOKUP($Q346,'Workforce hours'!$C$8:$AD$30,BM$7,FALSE)=0,0,(AK346/(VLOOKUP($Q346,'Workforce hours'!$C$8:$AD$30,BM$7,FALSE))))))</f>
        <v>0</v>
      </c>
      <c r="BN346" s="288">
        <f>IF($Q346="n/a",(IF('Workforce hours'!N$30=0,0,(AL346/'Workforce hours'!N$30))),(IF(VLOOKUP($Q346,'Workforce hours'!$C$8:$AD$30,BN$7,FALSE)=0,0,(AL346/(VLOOKUP($Q346,'Workforce hours'!$C$8:$AD$30,BN$7,FALSE))))))</f>
        <v>0</v>
      </c>
      <c r="BO346" s="288">
        <f>IF($Q346="n/a",(IF('Workforce hours'!O$30=0,0,(AM346/'Workforce hours'!O$30))),(IF(VLOOKUP($Q346,'Workforce hours'!$C$8:$AD$30,BO$7,FALSE)=0,0,(AM346/(VLOOKUP($Q346,'Workforce hours'!$C$8:$AD$30,BO$7,FALSE))))))</f>
        <v>0</v>
      </c>
      <c r="BP346" s="288">
        <f>IF($Q346="n/a",(IF('Workforce hours'!P$30=0,0,(AN346/'Workforce hours'!P$30))),(IF(VLOOKUP($Q346,'Workforce hours'!$C$8:$AD$30,BP$7,FALSE)=0,0,(AN346/(VLOOKUP($Q346,'Workforce hours'!$C$8:$AD$30,BP$7,FALSE))))))</f>
        <v>0</v>
      </c>
      <c r="BQ346" s="288">
        <f>IF($Q346="n/a",(IF('Workforce hours'!Q$30=0,0,(AO346/'Workforce hours'!Q$30))),(IF(VLOOKUP($Q346,'Workforce hours'!$C$8:$AD$30,BQ$7,FALSE)=0,0,(AO346/(VLOOKUP($Q346,'Workforce hours'!$C$8:$AD$30,BQ$7,FALSE))))))</f>
        <v>0</v>
      </c>
      <c r="BR346" s="288">
        <f>IF($Q346="n/a",(IF('Workforce hours'!R$30=0,0,(AP346/'Workforce hours'!R$30))),(IF(VLOOKUP($Q346,'Workforce hours'!$C$8:$AD$30,BR$7,FALSE)=0,0,(AP346/(VLOOKUP($Q346,'Workforce hours'!$C$8:$AD$30,BR$7,FALSE))))))</f>
        <v>0</v>
      </c>
      <c r="BS346" s="288">
        <f>IF($Q346="n/a",(IF('Workforce hours'!S$30=0,0,(AQ346/'Workforce hours'!S$30))),(IF(VLOOKUP($Q346,'Workforce hours'!$C$8:$AD$30,BS$7,FALSE)=0,0,(AQ346/(VLOOKUP($Q346,'Workforce hours'!$C$8:$AD$30,BS$7,FALSE))))))</f>
        <v>0</v>
      </c>
      <c r="BT346" s="288">
        <f>IF($Q346="n/a",(IF('Workforce hours'!T$30=0,0,(AR346/'Workforce hours'!T$30))),(IF(VLOOKUP($Q346,'Workforce hours'!$C$8:$AD$30,BT$7,FALSE)=0,0,(AR346/(VLOOKUP($Q346,'Workforce hours'!$C$8:$AD$30,BT$7,FALSE))))))</f>
        <v>0</v>
      </c>
      <c r="BU346" s="288">
        <f>IF($Q346="n/a",(IF('Workforce hours'!U$30=0,0,(AS346/'Workforce hours'!U$30))),(IF(VLOOKUP($Q346,'Workforce hours'!$C$8:$AD$30,BU$7,FALSE)=0,0,(AS346/(VLOOKUP($Q346,'Workforce hours'!$C$8:$AD$30,BU$7,FALSE))))))</f>
        <v>0</v>
      </c>
      <c r="BV346" s="288">
        <f>IF($Q346="n/a",(IF('Workforce hours'!V$30=0,0,(AT346/'Workforce hours'!V$30))),(IF(VLOOKUP($Q346,'Workforce hours'!$C$8:$AD$30,BV$7,FALSE)=0,0,(AT346/(VLOOKUP($Q346,'Workforce hours'!$C$8:$AD$30,BV$7,FALSE))))))</f>
        <v>0</v>
      </c>
      <c r="BW346" s="288">
        <f>IF($Q346="n/a",(IF('Workforce hours'!W$30=0,0,(AU346/'Workforce hours'!W$30))),(IF(VLOOKUP($Q346,'Workforce hours'!$C$8:$AD$30,BW$7,FALSE)=0,0,(AU346/(VLOOKUP($Q346,'Workforce hours'!$C$8:$AD$30,BW$7,FALSE))))))</f>
        <v>0</v>
      </c>
      <c r="BX346" s="288">
        <f>IF($Q346="n/a",(IF('Workforce hours'!X$30=0,0,(AV346/'Workforce hours'!X$30))),(IF(VLOOKUP($Q346,'Workforce hours'!$C$8:$AD$30,BX$7,FALSE)=0,0,(AV346/(VLOOKUP($Q346,'Workforce hours'!$C$8:$AD$30,BX$7,FALSE))))))</f>
        <v>0</v>
      </c>
      <c r="BY346" s="288">
        <f>IF($Q346="n/a",(IF('Workforce hours'!Y$30=0,0,(AW346/'Workforce hours'!Y$30))),(IF(VLOOKUP($Q346,'Workforce hours'!$C$8:$AD$30,BY$7,FALSE)=0,0,(AW346/(VLOOKUP($Q346,'Workforce hours'!$C$8:$AD$30,BY$7,FALSE))))))</f>
        <v>0</v>
      </c>
      <c r="BZ346" s="288">
        <f>IF($Q346="n/a",(IF('Workforce hours'!Z$30=0,0,(AX346/'Workforce hours'!Z$30))),(IF(VLOOKUP($Q346,'Workforce hours'!$C$8:$AD$30,BZ$7,FALSE)=0,0,(AX346/(VLOOKUP($Q346,'Workforce hours'!$C$8:$AD$30,BZ$7,FALSE))))))</f>
        <v>0</v>
      </c>
      <c r="CA346" s="288">
        <f>IF($Q346="n/a",(IF('Workforce hours'!AA$30=0,0,(AY346/'Workforce hours'!AA$30))),(IF(VLOOKUP($Q346,'Workforce hours'!$C$8:$AD$30,CA$7,FALSE)=0,0,(AY346/(VLOOKUP($Q346,'Workforce hours'!$C$8:$AD$30,CA$7,FALSE))))))</f>
        <v>0</v>
      </c>
      <c r="CB346" s="288">
        <f>IF($Q346="n/a",(IF('Workforce hours'!AB$30=0,0,(AZ346/'Workforce hours'!AB$30))),(IF(VLOOKUP($Q346,'Workforce hours'!$C$8:$AD$30,CB$7,FALSE)=0,0,(AZ346/(VLOOKUP($Q346,'Workforce hours'!$C$8:$AD$30,CB$7,FALSE))))))</f>
        <v>0</v>
      </c>
      <c r="CC346" s="288">
        <f>IF($Q346="n/a",(IF('Workforce hours'!AC$30=0,0,(BA346/'Workforce hours'!AC$30))),(IF(VLOOKUP($Q346,'Workforce hours'!$C$8:$AD$30,CC$7,FALSE)=0,0,(BA346/(VLOOKUP($Q346,'Workforce hours'!$C$8:$AD$30,CC$7,FALSE))))))</f>
        <v>0</v>
      </c>
      <c r="CD346" s="288">
        <f>IF($Q346="n/a",(IF('Workforce hours'!AD$30=0,0,(BB346/'Workforce hours'!AD$30))),(IF(VLOOKUP($Q346,'Workforce hours'!$C$8:$AD$30,CD$7,FALSE)=0,0,(BB346/(VLOOKUP($Q346,'Workforce hours'!$C$8:$AD$30,CD$7,FALSE))))))</f>
        <v>0</v>
      </c>
      <c r="CE346" s="289">
        <f t="shared" si="50"/>
        <v>0</v>
      </c>
      <c r="CF346" s="290">
        <f>BD346*'Workforce costs'!B$9*(1+'Workforce costs'!B$10)*(1+'Workforce costs'!B$11)</f>
        <v>0</v>
      </c>
      <c r="CG346" s="290">
        <f>BE346*'Workforce costs'!C$9*(1+'Workforce costs'!C$10)*(1+'Workforce costs'!C$11)</f>
        <v>0</v>
      </c>
      <c r="CH346" s="290">
        <f>BF346*'Workforce costs'!D$9*(1+'Workforce costs'!D$10)*(1+'Workforce costs'!D$11)</f>
        <v>0</v>
      </c>
      <c r="CI346" s="290">
        <f>BG346*'Workforce costs'!E$9*(1+'Workforce costs'!E$10)*(1+'Workforce costs'!E$11)</f>
        <v>0</v>
      </c>
      <c r="CJ346" s="290">
        <f>BH346*'Workforce costs'!F$9*(1+'Workforce costs'!F$10)*(1+'Workforce costs'!F$11)</f>
        <v>0</v>
      </c>
      <c r="CK346" s="290">
        <f>BI346*'Workforce costs'!G$9*(1+'Workforce costs'!G$10)*(1+'Workforce costs'!G$11)</f>
        <v>0</v>
      </c>
      <c r="CL346" s="290">
        <f>BJ346*'Workforce costs'!H$9*(1+'Workforce costs'!H$10)*(1+'Workforce costs'!H$11)</f>
        <v>0</v>
      </c>
      <c r="CM346" s="290">
        <f>BK346*'Workforce costs'!I$9*(1+'Workforce costs'!I$10)*(1+'Workforce costs'!I$11)</f>
        <v>0</v>
      </c>
      <c r="CN346" s="290">
        <f>BL346*'Workforce costs'!J$9*(1+'Workforce costs'!J$10)*(1+'Workforce costs'!J$11)</f>
        <v>0</v>
      </c>
      <c r="CO346" s="290">
        <f>BM346*'Workforce costs'!K$9*(1+'Workforce costs'!K$10)*(1+'Workforce costs'!K$11)</f>
        <v>0</v>
      </c>
      <c r="CP346" s="290">
        <f>BN346*'Workforce costs'!L$9*(1+'Workforce costs'!L$10)*(1+'Workforce costs'!L$11)</f>
        <v>0</v>
      </c>
      <c r="CQ346" s="290">
        <f>BO346*'Workforce costs'!M$9*(1+'Workforce costs'!M$10)*(1+'Workforce costs'!M$11)</f>
        <v>0</v>
      </c>
      <c r="CR346" s="290">
        <f>BP346*'Workforce costs'!N$9*(1+'Workforce costs'!N$10)*(1+'Workforce costs'!N$11)</f>
        <v>0</v>
      </c>
      <c r="CS346" s="290">
        <f>BQ346*'Workforce costs'!O$9*(1+'Workforce costs'!O$10)*(1+'Workforce costs'!O$11)</f>
        <v>0</v>
      </c>
      <c r="CT346" s="290">
        <f>BR346*'Workforce costs'!P$9*(1+'Workforce costs'!P$10)*(1+'Workforce costs'!P$11)</f>
        <v>0</v>
      </c>
      <c r="CU346" s="290">
        <f>BS346*'Workforce costs'!Q$9*(1+'Workforce costs'!Q$10)*(1+'Workforce costs'!Q$11)</f>
        <v>0</v>
      </c>
      <c r="CV346" s="290">
        <f>BT346*'Workforce costs'!R$9*(1+'Workforce costs'!R$10)*(1+'Workforce costs'!R$11)</f>
        <v>0</v>
      </c>
      <c r="CW346" s="290">
        <f>BU346*'Workforce costs'!S$9*(1+'Workforce costs'!S$10)*(1+'Workforce costs'!S$11)</f>
        <v>0</v>
      </c>
      <c r="CX346" s="290">
        <f>BV346*'Workforce costs'!T$9*(1+'Workforce costs'!T$10)*(1+'Workforce costs'!T$11)</f>
        <v>0</v>
      </c>
      <c r="CY346" s="290">
        <f>BW346*'Workforce costs'!U$9*(1+'Workforce costs'!U$10)*(1+'Workforce costs'!U$11)</f>
        <v>0</v>
      </c>
      <c r="CZ346" s="290">
        <f>BX346*'Workforce costs'!V$9*(1+'Workforce costs'!V$10)*(1+'Workforce costs'!V$11)</f>
        <v>0</v>
      </c>
      <c r="DA346" s="290">
        <f>BY346*'Workforce costs'!W$9*(1+'Workforce costs'!W$10)*(1+'Workforce costs'!W$11)</f>
        <v>0</v>
      </c>
      <c r="DB346" s="290">
        <f>BZ346*'Workforce costs'!X$9*(1+'Workforce costs'!X$10)*(1+'Workforce costs'!X$11)</f>
        <v>0</v>
      </c>
      <c r="DC346" s="290">
        <f>CA346*'Workforce costs'!Y$9*(1+'Workforce costs'!Y$10)*(1+'Workforce costs'!Y$11)</f>
        <v>0</v>
      </c>
      <c r="DD346" s="290">
        <f>CB346*'Workforce costs'!Z$9*(1+'Workforce costs'!Z$10)*(1+'Workforce costs'!Z$11)</f>
        <v>0</v>
      </c>
      <c r="DE346" s="290">
        <f>CC346*'Workforce costs'!AA$9*(1+'Workforce costs'!AA$10)*(1+'Workforce costs'!AA$11)</f>
        <v>0</v>
      </c>
      <c r="DF346" s="290">
        <f>CD346*'Workforce costs'!AB$9*(1+'Workforce costs'!AB$10)*(1+'Workforce costs'!AB$11)</f>
        <v>0</v>
      </c>
    </row>
    <row r="347" spans="1:110" x14ac:dyDescent="0.3">
      <c r="A347" s="2" t="str">
        <f>Outputs!$A$4</f>
        <v>Australia</v>
      </c>
      <c r="B347" s="2" t="str">
        <f t="shared" si="43"/>
        <v>Australia 65+</v>
      </c>
      <c r="C347" s="30">
        <f>VLOOKUP($B347,Populations!$D$15:$H$1920,3,FALSE)</f>
        <v>4559374</v>
      </c>
      <c r="D347" s="255">
        <f>IF(OR($H347="General pop",$H347="Schools",$H347="Workplace",$H347="Skills Training",$H347="Digital Supports"),1,VLOOKUP($B347,Populations!$D$15:$H$1920,5,FALSE))</f>
        <v>1</v>
      </c>
      <c r="E347" s="88">
        <f>VLOOKUP(I347,Epidemiology!$C$10:$H$47,6,FALSE)</f>
        <v>90</v>
      </c>
      <c r="F347" s="102">
        <f>'Care profiles'!R348</f>
        <v>0.33333333333333331</v>
      </c>
      <c r="G347" s="15" t="str">
        <f>'Care profiles'!A348</f>
        <v>65+</v>
      </c>
      <c r="H347" s="15" t="str">
        <f>'Care profiles'!B348</f>
        <v>Attempts</v>
      </c>
      <c r="I347" s="15" t="str">
        <f>'Care profiles'!C348</f>
        <v>Attempts_65+yrs</v>
      </c>
      <c r="J347" s="15" t="str">
        <f>'Care profiles'!D348</f>
        <v>Care profile</v>
      </c>
      <c r="K347" s="15" t="str">
        <f>'Care profiles'!E348</f>
        <v>Group Carer Peer Support</v>
      </c>
      <c r="L347" s="104">
        <f>'Care profiles'!F348</f>
        <v>0.6</v>
      </c>
      <c r="M347" s="15">
        <f>'Care profiles'!G348</f>
        <v>10</v>
      </c>
      <c r="N347" s="15">
        <f>'Care profiles'!H348</f>
        <v>60</v>
      </c>
      <c r="O347" s="15" t="str">
        <f>'Care profiles'!I348</f>
        <v>min</v>
      </c>
      <c r="P347" s="15" t="str">
        <f>'Care profiles'!J348</f>
        <v>Team</v>
      </c>
      <c r="Q347" s="15" t="str">
        <f>'Care profiles'!K348</f>
        <v>Group Carer Peer Support</v>
      </c>
      <c r="R347" s="15" t="str">
        <f>'Care profiles'!M348</f>
        <v>Y</v>
      </c>
      <c r="S347" s="15" t="str">
        <f>'Care profiles'!O348</f>
        <v>Y</v>
      </c>
      <c r="T347" s="15" t="str">
        <f>'Care profiles'!Q348</f>
        <v>N</v>
      </c>
      <c r="U347" s="30">
        <f t="shared" si="44"/>
        <v>4103.4366</v>
      </c>
      <c r="V347" s="30">
        <f t="shared" si="45"/>
        <v>2462.06196</v>
      </c>
      <c r="W347" s="30">
        <f>IF(M347="n/a",0,IF(O347="days",V347*M347*(1+(VLOOKUP(K347,'Bed parameters'!$A$9:$G$12,7,FALSE))),V347*M347))</f>
        <v>24620.619599999998</v>
      </c>
      <c r="X347" s="30">
        <f t="shared" si="46"/>
        <v>24620.619599999998</v>
      </c>
      <c r="Y347" s="30">
        <f t="shared" si="47"/>
        <v>0</v>
      </c>
      <c r="Z347" s="113">
        <f>_xlfn.IFNA(Y347/((VLOOKUP(K347,'Bed parameters'!$A$9:$G$12,3,FALSE))*(VLOOKUP(K347,'Bed parameters'!$A$9:$G$12,5,FALSE))),0)</f>
        <v>0</v>
      </c>
      <c r="AA347" s="30">
        <f t="shared" si="48"/>
        <v>8206.8731999999982</v>
      </c>
      <c r="AB347" s="30">
        <f>_xlfn.IFNA(IF($O347="days",$Y347*(VLOOKUP($K347,'Bed parameters'!$A$9:$I$12,9,FALSE))*$F347*(VLOOKUP($Q347,'Workforce distribution'!$C$8:$AD$30,AB$7,FALSE)),IF($Q347="n/a",(IF($P347=AB$6,$X347*$F347,0)),$X347*$F347*(VLOOKUP($Q347,'Workforce distribution'!$C$8:$AD$30,AB$7,FALSE)))),0)</f>
        <v>0</v>
      </c>
      <c r="AC347" s="30">
        <f>_xlfn.IFNA(IF($O347="days",$Y347*(VLOOKUP($K347,'Bed parameters'!$A$9:$I$12,9,FALSE))*$F347*(VLOOKUP($Q347,'Workforce distribution'!$C$8:$AD$30,AC$7,FALSE)),IF($Q347="n/a",(IF($P347=AC$6,$X347*$F347,0)),$X347*$F347*(VLOOKUP($Q347,'Workforce distribution'!$C$8:$AD$30,AC$7,FALSE)))),0)</f>
        <v>0</v>
      </c>
      <c r="AD347" s="30">
        <f>_xlfn.IFNA(IF($O347="days",$Y347*(VLOOKUP($K347,'Bed parameters'!$A$9:$I$12,9,FALSE))*$F347*(VLOOKUP($Q347,'Workforce distribution'!$C$8:$AD$30,AD$7,FALSE)),IF($Q347="n/a",(IF($P347=AD$6,$X347*$F347,0)),$X347*$F347*(VLOOKUP($Q347,'Workforce distribution'!$C$8:$AD$30,AD$7,FALSE)))),0)</f>
        <v>0</v>
      </c>
      <c r="AE347" s="30">
        <f>_xlfn.IFNA(IF($O347="days",$Y347*(VLOOKUP($K347,'Bed parameters'!$A$9:$I$12,9,FALSE))*$F347*(VLOOKUP($Q347,'Workforce distribution'!$C$8:$AD$30,AE$7,FALSE)),IF($Q347="n/a",(IF($P347=AE$6,$X347*$F347,0)),$X347*$F347*(VLOOKUP($Q347,'Workforce distribution'!$C$8:$AD$30,AE$7,FALSE)))),0)</f>
        <v>8206.8731999999982</v>
      </c>
      <c r="AF347" s="30">
        <f>_xlfn.IFNA(IF($O347="days",$Y347*(VLOOKUP($K347,'Bed parameters'!$A$9:$I$12,9,FALSE))*$F347*(VLOOKUP($Q347,'Workforce distribution'!$C$8:$AD$30,AF$7,FALSE)),IF($Q347="n/a",(IF($P347=AF$6,$X347*$F347,0)),$X347*$F347*(VLOOKUP($Q347,'Workforce distribution'!$C$8:$AD$30,AF$7,FALSE)))),0)</f>
        <v>0</v>
      </c>
      <c r="AG347" s="30">
        <f>_xlfn.IFNA(IF($O347="days",$Y347*(VLOOKUP($K347,'Bed parameters'!$A$9:$I$12,9,FALSE))*$F347*(VLOOKUP($Q347,'Workforce distribution'!$C$8:$AD$30,AG$7,FALSE)),IF($Q347="n/a",(IF($P347=AG$6,$X347*$F347,0)),$X347*$F347*(VLOOKUP($Q347,'Workforce distribution'!$C$8:$AD$30,AG$7,FALSE)))),0)</f>
        <v>0</v>
      </c>
      <c r="AH347" s="30">
        <f>_xlfn.IFNA(IF($O347="days",$Y347*(VLOOKUP($K347,'Bed parameters'!$A$9:$I$12,9,FALSE))*$F347*(VLOOKUP($Q347,'Workforce distribution'!$C$8:$AD$30,AH$7,FALSE)),IF($Q347="n/a",(IF($P347=AH$6,$X347*$F347,0)),$X347*$F347*(VLOOKUP($Q347,'Workforce distribution'!$C$8:$AD$30,AH$7,FALSE)))),0)</f>
        <v>0</v>
      </c>
      <c r="AI347" s="30">
        <f>_xlfn.IFNA(IF($O347="days",$Y347*(VLOOKUP($K347,'Bed parameters'!$A$9:$I$12,9,FALSE))*$F347*(VLOOKUP($Q347,'Workforce distribution'!$C$8:$AD$30,AI$7,FALSE)),IF($Q347="n/a",(IF($P347=AI$6,$X347*$F347,0)),$X347*$F347*(VLOOKUP($Q347,'Workforce distribution'!$C$8:$AD$30,AI$7,FALSE)))),0)</f>
        <v>0</v>
      </c>
      <c r="AJ347" s="30">
        <f>_xlfn.IFNA(IF($O347="days",$Y347*(VLOOKUP($K347,'Bed parameters'!$A$9:$I$12,9,FALSE))*$F347*(VLOOKUP($Q347,'Workforce distribution'!$C$8:$AD$30,AJ$7,FALSE)),IF($Q347="n/a",(IF($P347=AJ$6,$X347*$F347,0)),$X347*$F347*(VLOOKUP($Q347,'Workforce distribution'!$C$8:$AD$30,AJ$7,FALSE)))),0)</f>
        <v>0</v>
      </c>
      <c r="AK347" s="30">
        <f>_xlfn.IFNA(IF($O347="days",$Y347*(VLOOKUP($K347,'Bed parameters'!$A$9:$I$12,9,FALSE))*$F347*(VLOOKUP($Q347,'Workforce distribution'!$C$8:$AD$30,AK$7,FALSE)),IF($Q347="n/a",(IF($P347=AK$6,$X347*$F347,0)),$X347*$F347*(VLOOKUP($Q347,'Workforce distribution'!$C$8:$AD$30,AK$7,FALSE)))),0)</f>
        <v>0</v>
      </c>
      <c r="AL347" s="30">
        <f>_xlfn.IFNA(IF($O347="days",$Y347*(VLOOKUP($K347,'Bed parameters'!$A$9:$I$12,9,FALSE))*$F347*(VLOOKUP($Q347,'Workforce distribution'!$C$8:$AD$30,AL$7,FALSE)),IF($Q347="n/a",(IF($P347=AL$6,$X347*$F347,0)),$X347*$F347*(VLOOKUP($Q347,'Workforce distribution'!$C$8:$AD$30,AL$7,FALSE)))),0)</f>
        <v>0</v>
      </c>
      <c r="AM347" s="30">
        <f>_xlfn.IFNA(IF($O347="days",$Y347*(VLOOKUP($K347,'Bed parameters'!$A$9:$I$12,9,FALSE))*$F347*(VLOOKUP($Q347,'Workforce distribution'!$C$8:$AD$30,AM$7,FALSE)),IF($Q347="n/a",(IF($P347=AM$6,$X347*$F347,0)),$X347*$F347*(VLOOKUP($Q347,'Workforce distribution'!$C$8:$AD$30,AM$7,FALSE)))),0)</f>
        <v>0</v>
      </c>
      <c r="AN347" s="30">
        <f>_xlfn.IFNA(IF($O347="days",$Y347*(VLOOKUP($K347,'Bed parameters'!$A$9:$I$12,9,FALSE))*$F347*(VLOOKUP($Q347,'Workforce distribution'!$C$8:$AD$30,AN$7,FALSE)),IF($Q347="n/a",(IF($P347=AN$6,$X347*$F347,0)),$X347*$F347*(VLOOKUP($Q347,'Workforce distribution'!$C$8:$AD$30,AN$7,FALSE)))),0)</f>
        <v>0</v>
      </c>
      <c r="AO347" s="30">
        <f>_xlfn.IFNA(IF($O347="days",$Y347*(VLOOKUP($K347,'Bed parameters'!$A$9:$I$12,9,FALSE))*$F347*(VLOOKUP($Q347,'Workforce distribution'!$C$8:$AD$30,AO$7,FALSE)),IF($Q347="n/a",(IF($P347=AO$6,$X347*$F347,0)),$X347*$F347*(VLOOKUP($Q347,'Workforce distribution'!$C$8:$AD$30,AO$7,FALSE)))),0)</f>
        <v>0</v>
      </c>
      <c r="AP347" s="30">
        <f>_xlfn.IFNA(IF($O347="days",$Y347*(VLOOKUP($K347,'Bed parameters'!$A$9:$I$12,9,FALSE))*$F347*(VLOOKUP($Q347,'Workforce distribution'!$C$8:$AD$30,AP$7,FALSE)),IF($Q347="n/a",(IF($P347=AP$6,$X347*$F347,0)),$X347*$F347*(VLOOKUP($Q347,'Workforce distribution'!$C$8:$AD$30,AP$7,FALSE)))),0)</f>
        <v>0</v>
      </c>
      <c r="AQ347" s="30">
        <f>_xlfn.IFNA(IF($O347="days",$Y347*(VLOOKUP($K347,'Bed parameters'!$A$9:$I$12,9,FALSE))*$F347*(VLOOKUP($Q347,'Workforce distribution'!$C$8:$AD$30,AQ$7,FALSE)),IF($Q347="n/a",(IF($P347=AQ$6,$X347*$F347,0)),$X347*$F347*(VLOOKUP($Q347,'Workforce distribution'!$C$8:$AD$30,AQ$7,FALSE)))),0)</f>
        <v>0</v>
      </c>
      <c r="AR347" s="30">
        <f>_xlfn.IFNA(IF($O347="days",$Y347*(VLOOKUP($K347,'Bed parameters'!$A$9:$I$12,9,FALSE))*$F347*(VLOOKUP($Q347,'Workforce distribution'!$C$8:$AD$30,AR$7,FALSE)),IF($Q347="n/a",(IF($P347=AR$6,$X347*$F347,0)),$X347*$F347*(VLOOKUP($Q347,'Workforce distribution'!$C$8:$AD$30,AR$7,FALSE)))),0)</f>
        <v>0</v>
      </c>
      <c r="AS347" s="30">
        <f>_xlfn.IFNA(IF($O347="days",$Y347*(VLOOKUP($K347,'Bed parameters'!$A$9:$I$12,9,FALSE))*$F347*(VLOOKUP($Q347,'Workforce distribution'!$C$8:$AD$30,AS$7,FALSE)),IF($Q347="n/a",(IF($P347=AS$6,$X347*$F347,0)),$X347*$F347*(VLOOKUP($Q347,'Workforce distribution'!$C$8:$AD$30,AS$7,FALSE)))),0)</f>
        <v>0</v>
      </c>
      <c r="AT347" s="30">
        <f>_xlfn.IFNA(IF($O347="days",$Y347*(VLOOKUP($K347,'Bed parameters'!$A$9:$I$12,9,FALSE))*$F347*(VLOOKUP($Q347,'Workforce distribution'!$C$8:$AD$30,AT$7,FALSE)),IF($Q347="n/a",(IF($P347=AT$6,$X347*$F347,0)),$X347*$F347*(VLOOKUP($Q347,'Workforce distribution'!$C$8:$AD$30,AT$7,FALSE)))),0)</f>
        <v>0</v>
      </c>
      <c r="AU347" s="30">
        <f>_xlfn.IFNA(IF($O347="days",$Y347*(VLOOKUP($K347,'Bed parameters'!$A$9:$I$12,9,FALSE))*$F347*(VLOOKUP($Q347,'Workforce distribution'!$C$8:$AD$30,AU$7,FALSE)),IF($Q347="n/a",(IF($P347=AU$6,$X347*$F347,0)),$X347*$F347*(VLOOKUP($Q347,'Workforce distribution'!$C$8:$AD$30,AU$7,FALSE)))),0)</f>
        <v>0</v>
      </c>
      <c r="AV347" s="30">
        <f>_xlfn.IFNA(IF($O347="days",$Y347*(VLOOKUP($K347,'Bed parameters'!$A$9:$I$12,9,FALSE))*$F347*(VLOOKUP($Q347,'Workforce distribution'!$C$8:$AD$30,AV$7,FALSE)),IF($Q347="n/a",(IF($P347=AV$6,$X347*$F347,0)),$X347*$F347*(VLOOKUP($Q347,'Workforce distribution'!$C$8:$AD$30,AV$7,FALSE)))),0)</f>
        <v>0</v>
      </c>
      <c r="AW347" s="30">
        <f>_xlfn.IFNA(IF($O347="days",$Y347*(VLOOKUP($K347,'Bed parameters'!$A$9:$I$12,9,FALSE))*$F347*(VLOOKUP($Q347,'Workforce distribution'!$C$8:$AD$30,AW$7,FALSE)),IF($Q347="n/a",(IF($P347=AW$6,$X347*$F347,0)),$X347*$F347*(VLOOKUP($Q347,'Workforce distribution'!$C$8:$AD$30,AW$7,FALSE)))),0)</f>
        <v>0</v>
      </c>
      <c r="AX347" s="30">
        <f>_xlfn.IFNA(IF($O347="days",$Y347*(VLOOKUP($K347,'Bed parameters'!$A$9:$I$12,9,FALSE))*$F347*(VLOOKUP($Q347,'Workforce distribution'!$C$8:$AD$30,AX$7,FALSE)),IF($Q347="n/a",(IF($P347=AX$6,$X347*$F347,0)),$X347*$F347*(VLOOKUP($Q347,'Workforce distribution'!$C$8:$AD$30,AX$7,FALSE)))),0)</f>
        <v>0</v>
      </c>
      <c r="AY347" s="30">
        <f>_xlfn.IFNA(IF($O347="days",$Y347*(VLOOKUP($K347,'Bed parameters'!$A$9:$I$12,9,FALSE))*$F347*(VLOOKUP($Q347,'Workforce distribution'!$C$8:$AD$30,AY$7,FALSE)),IF($Q347="n/a",(IF($P347=AY$6,$X347*$F347,0)),$X347*$F347*(VLOOKUP($Q347,'Workforce distribution'!$C$8:$AD$30,AY$7,FALSE)))),0)</f>
        <v>0</v>
      </c>
      <c r="AZ347" s="30">
        <f>_xlfn.IFNA(IF($O347="days",$Y347*(VLOOKUP($K347,'Bed parameters'!$A$9:$I$12,9,FALSE))*$F347*(VLOOKUP($Q347,'Workforce distribution'!$C$8:$AD$30,AZ$7,FALSE)),IF($Q347="n/a",(IF($P347=AZ$6,$X347*$F347,0)),$X347*$F347*(VLOOKUP($Q347,'Workforce distribution'!$C$8:$AD$30,AZ$7,FALSE)))),0)</f>
        <v>0</v>
      </c>
      <c r="BA347" s="30">
        <f>_xlfn.IFNA(IF($O347="days",$Y347*(VLOOKUP($K347,'Bed parameters'!$A$9:$I$12,9,FALSE))*$F347*(VLOOKUP($Q347,'Workforce distribution'!$C$8:$AD$30,BA$7,FALSE)),IF($Q347="n/a",(IF($P347=BA$6,$X347*$F347,0)),$X347*$F347*(VLOOKUP($Q347,'Workforce distribution'!$C$8:$AD$30,BA$7,FALSE)))),0)</f>
        <v>0</v>
      </c>
      <c r="BB347" s="30">
        <f>_xlfn.IFNA(IF($O347="days",$Y347*(VLOOKUP($K347,'Bed parameters'!$A$9:$I$12,9,FALSE))*$F347*(VLOOKUP($Q347,'Workforce distribution'!$C$8:$AD$30,BB$7,FALSE)),IF($Q347="n/a",(IF($P347=BB$6,$X347*$F347,0)),$X347*$F347*(VLOOKUP($Q347,'Workforce distribution'!$C$8:$AD$30,BB$7,FALSE)))),0)</f>
        <v>0</v>
      </c>
      <c r="BC347" s="149">
        <f t="shared" si="49"/>
        <v>6.3789252215857166</v>
      </c>
      <c r="BD347" s="288">
        <f>IF($Q347="n/a",(IF('Workforce hours'!D$30=0,0,(AB347/'Workforce hours'!D$30))),(IF(VLOOKUP($Q347,'Workforce hours'!$C$8:$AD$30,BD$7,FALSE)=0,0,(AB347/(VLOOKUP($Q347,'Workforce hours'!$C$8:$AD$30,BD$7,FALSE))))))</f>
        <v>0</v>
      </c>
      <c r="BE347" s="288">
        <f>IF($Q347="n/a",(IF('Workforce hours'!E$30=0,0,(AC347/'Workforce hours'!E$30))),(IF(VLOOKUP($Q347,'Workforce hours'!$C$8:$AD$30,BE$7,FALSE)=0,0,(AC347/(VLOOKUP($Q347,'Workforce hours'!$C$8:$AD$30,BE$7,FALSE))))))</f>
        <v>0</v>
      </c>
      <c r="BF347" s="288">
        <f>IF($Q347="n/a",(IF('Workforce hours'!F$30=0,0,(AD347/'Workforce hours'!F$30))),(IF(VLOOKUP($Q347,'Workforce hours'!$C$8:$AD$30,BF$7,FALSE)=0,0,(AD347/(VLOOKUP($Q347,'Workforce hours'!$C$8:$AD$30,BF$7,FALSE))))))</f>
        <v>0</v>
      </c>
      <c r="BG347" s="288">
        <f>IF($Q347="n/a",(IF('Workforce hours'!G$30=0,0,(AE347/'Workforce hours'!G$30))),(IF(VLOOKUP($Q347,'Workforce hours'!$C$8:$AD$30,BG$7,FALSE)=0,0,(AE347/(VLOOKUP($Q347,'Workforce hours'!$C$8:$AD$30,BG$7,FALSE))))))</f>
        <v>6.3789252215857166</v>
      </c>
      <c r="BH347" s="288">
        <f>IF($Q347="n/a",(IF('Workforce hours'!H$30=0,0,(AF347/'Workforce hours'!H$30))),(IF(VLOOKUP($Q347,'Workforce hours'!$C$8:$AD$30,BH$7,FALSE)=0,0,(AF347/(VLOOKUP($Q347,'Workforce hours'!$C$8:$AD$30,BH$7,FALSE))))))</f>
        <v>0</v>
      </c>
      <c r="BI347" s="288">
        <f>IF($Q347="n/a",(IF('Workforce hours'!I$30=0,0,(AG347/'Workforce hours'!I$30))),(IF(VLOOKUP($Q347,'Workforce hours'!$C$8:$AD$30,BI$7,FALSE)=0,0,(AG347/(VLOOKUP($Q347,'Workforce hours'!$C$8:$AD$30,BI$7,FALSE))))))</f>
        <v>0</v>
      </c>
      <c r="BJ347" s="288">
        <f>IF($Q347="n/a",(IF('Workforce hours'!J$30=0,0,(AH347/'Workforce hours'!J$30))),(IF(VLOOKUP($Q347,'Workforce hours'!$C$8:$AD$30,BJ$7,FALSE)=0,0,(AH347/(VLOOKUP($Q347,'Workforce hours'!$C$8:$AD$30,BJ$7,FALSE))))))</f>
        <v>0</v>
      </c>
      <c r="BK347" s="288">
        <f>IF($Q347="n/a",(IF('Workforce hours'!K$30=0,0,(AI347/'Workforce hours'!K$30))),(IF(VLOOKUP($Q347,'Workforce hours'!$C$8:$AD$30,BK$7,FALSE)=0,0,(AI347/(VLOOKUP($Q347,'Workforce hours'!$C$8:$AD$30,BK$7,FALSE))))))</f>
        <v>0</v>
      </c>
      <c r="BL347" s="288">
        <f>IF($Q347="n/a",(IF('Workforce hours'!L$30=0,0,(AJ347/'Workforce hours'!L$30))),(IF(VLOOKUP($Q347,'Workforce hours'!$C$8:$AD$30,BL$7,FALSE)=0,0,(AJ347/(VLOOKUP($Q347,'Workforce hours'!$C$8:$AD$30,BL$7,FALSE))))))</f>
        <v>0</v>
      </c>
      <c r="BM347" s="288">
        <f>IF($Q347="n/a",(IF('Workforce hours'!M$30=0,0,(AK347/'Workforce hours'!M$30))),(IF(VLOOKUP($Q347,'Workforce hours'!$C$8:$AD$30,BM$7,FALSE)=0,0,(AK347/(VLOOKUP($Q347,'Workforce hours'!$C$8:$AD$30,BM$7,FALSE))))))</f>
        <v>0</v>
      </c>
      <c r="BN347" s="288">
        <f>IF($Q347="n/a",(IF('Workforce hours'!N$30=0,0,(AL347/'Workforce hours'!N$30))),(IF(VLOOKUP($Q347,'Workforce hours'!$C$8:$AD$30,BN$7,FALSE)=0,0,(AL347/(VLOOKUP($Q347,'Workforce hours'!$C$8:$AD$30,BN$7,FALSE))))))</f>
        <v>0</v>
      </c>
      <c r="BO347" s="288">
        <f>IF($Q347="n/a",(IF('Workforce hours'!O$30=0,0,(AM347/'Workforce hours'!O$30))),(IF(VLOOKUP($Q347,'Workforce hours'!$C$8:$AD$30,BO$7,FALSE)=0,0,(AM347/(VLOOKUP($Q347,'Workforce hours'!$C$8:$AD$30,BO$7,FALSE))))))</f>
        <v>0</v>
      </c>
      <c r="BP347" s="288">
        <f>IF($Q347="n/a",(IF('Workforce hours'!P$30=0,0,(AN347/'Workforce hours'!P$30))),(IF(VLOOKUP($Q347,'Workforce hours'!$C$8:$AD$30,BP$7,FALSE)=0,0,(AN347/(VLOOKUP($Q347,'Workforce hours'!$C$8:$AD$30,BP$7,FALSE))))))</f>
        <v>0</v>
      </c>
      <c r="BQ347" s="288">
        <f>IF($Q347="n/a",(IF('Workforce hours'!Q$30=0,0,(AO347/'Workforce hours'!Q$30))),(IF(VLOOKUP($Q347,'Workforce hours'!$C$8:$AD$30,BQ$7,FALSE)=0,0,(AO347/(VLOOKUP($Q347,'Workforce hours'!$C$8:$AD$30,BQ$7,FALSE))))))</f>
        <v>0</v>
      </c>
      <c r="BR347" s="288">
        <f>IF($Q347="n/a",(IF('Workforce hours'!R$30=0,0,(AP347/'Workforce hours'!R$30))),(IF(VLOOKUP($Q347,'Workforce hours'!$C$8:$AD$30,BR$7,FALSE)=0,0,(AP347/(VLOOKUP($Q347,'Workforce hours'!$C$8:$AD$30,BR$7,FALSE))))))</f>
        <v>0</v>
      </c>
      <c r="BS347" s="288">
        <f>IF($Q347="n/a",(IF('Workforce hours'!S$30=0,0,(AQ347/'Workforce hours'!S$30))),(IF(VLOOKUP($Q347,'Workforce hours'!$C$8:$AD$30,BS$7,FALSE)=0,0,(AQ347/(VLOOKUP($Q347,'Workforce hours'!$C$8:$AD$30,BS$7,FALSE))))))</f>
        <v>0</v>
      </c>
      <c r="BT347" s="288">
        <f>IF($Q347="n/a",(IF('Workforce hours'!T$30=0,0,(AR347/'Workforce hours'!T$30))),(IF(VLOOKUP($Q347,'Workforce hours'!$C$8:$AD$30,BT$7,FALSE)=0,0,(AR347/(VLOOKUP($Q347,'Workforce hours'!$C$8:$AD$30,BT$7,FALSE))))))</f>
        <v>0</v>
      </c>
      <c r="BU347" s="288">
        <f>IF($Q347="n/a",(IF('Workforce hours'!U$30=0,0,(AS347/'Workforce hours'!U$30))),(IF(VLOOKUP($Q347,'Workforce hours'!$C$8:$AD$30,BU$7,FALSE)=0,0,(AS347/(VLOOKUP($Q347,'Workforce hours'!$C$8:$AD$30,BU$7,FALSE))))))</f>
        <v>0</v>
      </c>
      <c r="BV347" s="288">
        <f>IF($Q347="n/a",(IF('Workforce hours'!V$30=0,0,(AT347/'Workforce hours'!V$30))),(IF(VLOOKUP($Q347,'Workforce hours'!$C$8:$AD$30,BV$7,FALSE)=0,0,(AT347/(VLOOKUP($Q347,'Workforce hours'!$C$8:$AD$30,BV$7,FALSE))))))</f>
        <v>0</v>
      </c>
      <c r="BW347" s="288">
        <f>IF($Q347="n/a",(IF('Workforce hours'!W$30=0,0,(AU347/'Workforce hours'!W$30))),(IF(VLOOKUP($Q347,'Workforce hours'!$C$8:$AD$30,BW$7,FALSE)=0,0,(AU347/(VLOOKUP($Q347,'Workforce hours'!$C$8:$AD$30,BW$7,FALSE))))))</f>
        <v>0</v>
      </c>
      <c r="BX347" s="288">
        <f>IF($Q347="n/a",(IF('Workforce hours'!X$30=0,0,(AV347/'Workforce hours'!X$30))),(IF(VLOOKUP($Q347,'Workforce hours'!$C$8:$AD$30,BX$7,FALSE)=0,0,(AV347/(VLOOKUP($Q347,'Workforce hours'!$C$8:$AD$30,BX$7,FALSE))))))</f>
        <v>0</v>
      </c>
      <c r="BY347" s="288">
        <f>IF($Q347="n/a",(IF('Workforce hours'!Y$30=0,0,(AW347/'Workforce hours'!Y$30))),(IF(VLOOKUP($Q347,'Workforce hours'!$C$8:$AD$30,BY$7,FALSE)=0,0,(AW347/(VLOOKUP($Q347,'Workforce hours'!$C$8:$AD$30,BY$7,FALSE))))))</f>
        <v>0</v>
      </c>
      <c r="BZ347" s="288">
        <f>IF($Q347="n/a",(IF('Workforce hours'!Z$30=0,0,(AX347/'Workforce hours'!Z$30))),(IF(VLOOKUP($Q347,'Workforce hours'!$C$8:$AD$30,BZ$7,FALSE)=0,0,(AX347/(VLOOKUP($Q347,'Workforce hours'!$C$8:$AD$30,BZ$7,FALSE))))))</f>
        <v>0</v>
      </c>
      <c r="CA347" s="288">
        <f>IF($Q347="n/a",(IF('Workforce hours'!AA$30=0,0,(AY347/'Workforce hours'!AA$30))),(IF(VLOOKUP($Q347,'Workforce hours'!$C$8:$AD$30,CA$7,FALSE)=0,0,(AY347/(VLOOKUP($Q347,'Workforce hours'!$C$8:$AD$30,CA$7,FALSE))))))</f>
        <v>0</v>
      </c>
      <c r="CB347" s="288">
        <f>IF($Q347="n/a",(IF('Workforce hours'!AB$30=0,0,(AZ347/'Workforce hours'!AB$30))),(IF(VLOOKUP($Q347,'Workforce hours'!$C$8:$AD$30,CB$7,FALSE)=0,0,(AZ347/(VLOOKUP($Q347,'Workforce hours'!$C$8:$AD$30,CB$7,FALSE))))))</f>
        <v>0</v>
      </c>
      <c r="CC347" s="288">
        <f>IF($Q347="n/a",(IF('Workforce hours'!AC$30=0,0,(BA347/'Workforce hours'!AC$30))),(IF(VLOOKUP($Q347,'Workforce hours'!$C$8:$AD$30,CC$7,FALSE)=0,0,(BA347/(VLOOKUP($Q347,'Workforce hours'!$C$8:$AD$30,CC$7,FALSE))))))</f>
        <v>0</v>
      </c>
      <c r="CD347" s="288">
        <f>IF($Q347="n/a",(IF('Workforce hours'!AD$30=0,0,(BB347/'Workforce hours'!AD$30))),(IF(VLOOKUP($Q347,'Workforce hours'!$C$8:$AD$30,CD$7,FALSE)=0,0,(BB347/(VLOOKUP($Q347,'Workforce hours'!$C$8:$AD$30,CD$7,FALSE))))))</f>
        <v>0</v>
      </c>
      <c r="CE347" s="289">
        <f t="shared" si="50"/>
        <v>0</v>
      </c>
      <c r="CF347" s="290">
        <f>BD347*'Workforce costs'!B$9*(1+'Workforce costs'!B$10)*(1+'Workforce costs'!B$11)</f>
        <v>0</v>
      </c>
      <c r="CG347" s="290">
        <f>BE347*'Workforce costs'!C$9*(1+'Workforce costs'!C$10)*(1+'Workforce costs'!C$11)</f>
        <v>0</v>
      </c>
      <c r="CH347" s="290">
        <f>BF347*'Workforce costs'!D$9*(1+'Workforce costs'!D$10)*(1+'Workforce costs'!D$11)</f>
        <v>0</v>
      </c>
      <c r="CI347" s="290">
        <f>BG347*'Workforce costs'!E$9*(1+'Workforce costs'!E$10)*(1+'Workforce costs'!E$11)</f>
        <v>0</v>
      </c>
      <c r="CJ347" s="290">
        <f>BH347*'Workforce costs'!F$9*(1+'Workforce costs'!F$10)*(1+'Workforce costs'!F$11)</f>
        <v>0</v>
      </c>
      <c r="CK347" s="290">
        <f>BI347*'Workforce costs'!G$9*(1+'Workforce costs'!G$10)*(1+'Workforce costs'!G$11)</f>
        <v>0</v>
      </c>
      <c r="CL347" s="290">
        <f>BJ347*'Workforce costs'!H$9*(1+'Workforce costs'!H$10)*(1+'Workforce costs'!H$11)</f>
        <v>0</v>
      </c>
      <c r="CM347" s="290">
        <f>BK347*'Workforce costs'!I$9*(1+'Workforce costs'!I$10)*(1+'Workforce costs'!I$11)</f>
        <v>0</v>
      </c>
      <c r="CN347" s="290">
        <f>BL347*'Workforce costs'!J$9*(1+'Workforce costs'!J$10)*(1+'Workforce costs'!J$11)</f>
        <v>0</v>
      </c>
      <c r="CO347" s="290">
        <f>BM347*'Workforce costs'!K$9*(1+'Workforce costs'!K$10)*(1+'Workforce costs'!K$11)</f>
        <v>0</v>
      </c>
      <c r="CP347" s="290">
        <f>BN347*'Workforce costs'!L$9*(1+'Workforce costs'!L$10)*(1+'Workforce costs'!L$11)</f>
        <v>0</v>
      </c>
      <c r="CQ347" s="290">
        <f>BO347*'Workforce costs'!M$9*(1+'Workforce costs'!M$10)*(1+'Workforce costs'!M$11)</f>
        <v>0</v>
      </c>
      <c r="CR347" s="290">
        <f>BP347*'Workforce costs'!N$9*(1+'Workforce costs'!N$10)*(1+'Workforce costs'!N$11)</f>
        <v>0</v>
      </c>
      <c r="CS347" s="290">
        <f>BQ347*'Workforce costs'!O$9*(1+'Workforce costs'!O$10)*(1+'Workforce costs'!O$11)</f>
        <v>0</v>
      </c>
      <c r="CT347" s="290">
        <f>BR347*'Workforce costs'!P$9*(1+'Workforce costs'!P$10)*(1+'Workforce costs'!P$11)</f>
        <v>0</v>
      </c>
      <c r="CU347" s="290">
        <f>BS347*'Workforce costs'!Q$9*(1+'Workforce costs'!Q$10)*(1+'Workforce costs'!Q$11)</f>
        <v>0</v>
      </c>
      <c r="CV347" s="290">
        <f>BT347*'Workforce costs'!R$9*(1+'Workforce costs'!R$10)*(1+'Workforce costs'!R$11)</f>
        <v>0</v>
      </c>
      <c r="CW347" s="290">
        <f>BU347*'Workforce costs'!S$9*(1+'Workforce costs'!S$10)*(1+'Workforce costs'!S$11)</f>
        <v>0</v>
      </c>
      <c r="CX347" s="290">
        <f>BV347*'Workforce costs'!T$9*(1+'Workforce costs'!T$10)*(1+'Workforce costs'!T$11)</f>
        <v>0</v>
      </c>
      <c r="CY347" s="290">
        <f>BW347*'Workforce costs'!U$9*(1+'Workforce costs'!U$10)*(1+'Workforce costs'!U$11)</f>
        <v>0</v>
      </c>
      <c r="CZ347" s="290">
        <f>BX347*'Workforce costs'!V$9*(1+'Workforce costs'!V$10)*(1+'Workforce costs'!V$11)</f>
        <v>0</v>
      </c>
      <c r="DA347" s="290">
        <f>BY347*'Workforce costs'!W$9*(1+'Workforce costs'!W$10)*(1+'Workforce costs'!W$11)</f>
        <v>0</v>
      </c>
      <c r="DB347" s="290">
        <f>BZ347*'Workforce costs'!X$9*(1+'Workforce costs'!X$10)*(1+'Workforce costs'!X$11)</f>
        <v>0</v>
      </c>
      <c r="DC347" s="290">
        <f>CA347*'Workforce costs'!Y$9*(1+'Workforce costs'!Y$10)*(1+'Workforce costs'!Y$11)</f>
        <v>0</v>
      </c>
      <c r="DD347" s="290">
        <f>CB347*'Workforce costs'!Z$9*(1+'Workforce costs'!Z$10)*(1+'Workforce costs'!Z$11)</f>
        <v>0</v>
      </c>
      <c r="DE347" s="290">
        <f>CC347*'Workforce costs'!AA$9*(1+'Workforce costs'!AA$10)*(1+'Workforce costs'!AA$11)</f>
        <v>0</v>
      </c>
      <c r="DF347" s="290">
        <f>CD347*'Workforce costs'!AB$9*(1+'Workforce costs'!AB$10)*(1+'Workforce costs'!AB$11)</f>
        <v>0</v>
      </c>
    </row>
    <row r="348" spans="1:110" x14ac:dyDescent="0.3">
      <c r="A348" s="2" t="str">
        <f>Outputs!$A$4</f>
        <v>Australia</v>
      </c>
      <c r="B348" s="2" t="str">
        <f t="shared" si="43"/>
        <v>Australia 65+</v>
      </c>
      <c r="C348" s="30">
        <f>VLOOKUP($B348,Populations!$D$15:$H$1920,3,FALSE)</f>
        <v>4559374</v>
      </c>
      <c r="D348" s="255">
        <f>IF(OR($H348="General pop",$H348="Schools",$H348="Workplace",$H348="Skills Training",$H348="Digital Supports"),1,VLOOKUP($B348,Populations!$D$15:$H$1920,5,FALSE))</f>
        <v>1</v>
      </c>
      <c r="E348" s="88">
        <f>VLOOKUP(I348,Epidemiology!$C$10:$H$47,6,FALSE)</f>
        <v>90</v>
      </c>
      <c r="F348" s="102">
        <f>'Care profiles'!R349</f>
        <v>0.16666666666666666</v>
      </c>
      <c r="G348" s="15" t="str">
        <f>'Care profiles'!A349</f>
        <v>65+</v>
      </c>
      <c r="H348" s="15" t="str">
        <f>'Care profiles'!B349</f>
        <v>Attempts</v>
      </c>
      <c r="I348" s="15" t="str">
        <f>'Care profiles'!C349</f>
        <v>Attempts_65+yrs</v>
      </c>
      <c r="J348" s="15" t="str">
        <f>'Care profiles'!D349</f>
        <v>Care profile</v>
      </c>
      <c r="K348" s="15" t="str">
        <f>'Care profiles'!E349</f>
        <v>Group Carer Support</v>
      </c>
      <c r="L348" s="104">
        <f>'Care profiles'!F349</f>
        <v>0.3</v>
      </c>
      <c r="M348" s="15">
        <f>'Care profiles'!G349</f>
        <v>10</v>
      </c>
      <c r="N348" s="15">
        <f>'Care profiles'!H349</f>
        <v>60</v>
      </c>
      <c r="O348" s="15" t="str">
        <f>'Care profiles'!I349</f>
        <v>min</v>
      </c>
      <c r="P348" s="15" t="str">
        <f>'Care profiles'!J349</f>
        <v>Team</v>
      </c>
      <c r="Q348" s="15" t="str">
        <f>'Care profiles'!K349</f>
        <v>Group Carer Support</v>
      </c>
      <c r="R348" s="15" t="str">
        <f>'Care profiles'!M349</f>
        <v>Y</v>
      </c>
      <c r="S348" s="15" t="str">
        <f>'Care profiles'!O349</f>
        <v>Y</v>
      </c>
      <c r="T348" s="15" t="str">
        <f>'Care profiles'!Q349</f>
        <v>N</v>
      </c>
      <c r="U348" s="30">
        <f t="shared" si="44"/>
        <v>4103.4366</v>
      </c>
      <c r="V348" s="30">
        <f t="shared" si="45"/>
        <v>1231.03098</v>
      </c>
      <c r="W348" s="30">
        <f>IF(M348="n/a",0,IF(O348="days",V348*M348*(1+(VLOOKUP(K348,'Bed parameters'!$A$9:$G$12,7,FALSE))),V348*M348))</f>
        <v>12310.309799999999</v>
      </c>
      <c r="X348" s="30">
        <f t="shared" si="46"/>
        <v>12310.309799999999</v>
      </c>
      <c r="Y348" s="30">
        <f t="shared" si="47"/>
        <v>0</v>
      </c>
      <c r="Z348" s="113">
        <f>_xlfn.IFNA(Y348/((VLOOKUP(K348,'Bed parameters'!$A$9:$G$12,3,FALSE))*(VLOOKUP(K348,'Bed parameters'!$A$9:$G$12,5,FALSE))),0)</f>
        <v>0</v>
      </c>
      <c r="AA348" s="30">
        <f t="shared" si="48"/>
        <v>2051.7182999999995</v>
      </c>
      <c r="AB348" s="30">
        <f>_xlfn.IFNA(IF($O348="days",$Y348*(VLOOKUP($K348,'Bed parameters'!$A$9:$I$12,9,FALSE))*$F348*(VLOOKUP($Q348,'Workforce distribution'!$C$8:$AD$30,AB$7,FALSE)),IF($Q348="n/a",(IF($P348=AB$6,$X348*$F348,0)),$X348*$F348*(VLOOKUP($Q348,'Workforce distribution'!$C$8:$AD$30,AB$7,FALSE)))),0)</f>
        <v>0</v>
      </c>
      <c r="AC348" s="30">
        <f>_xlfn.IFNA(IF($O348="days",$Y348*(VLOOKUP($K348,'Bed parameters'!$A$9:$I$12,9,FALSE))*$F348*(VLOOKUP($Q348,'Workforce distribution'!$C$8:$AD$30,AC$7,FALSE)),IF($Q348="n/a",(IF($P348=AC$6,$X348*$F348,0)),$X348*$F348*(VLOOKUP($Q348,'Workforce distribution'!$C$8:$AD$30,AC$7,FALSE)))),0)</f>
        <v>0</v>
      </c>
      <c r="AD348" s="30">
        <f>_xlfn.IFNA(IF($O348="days",$Y348*(VLOOKUP($K348,'Bed parameters'!$A$9:$I$12,9,FALSE))*$F348*(VLOOKUP($Q348,'Workforce distribution'!$C$8:$AD$30,AD$7,FALSE)),IF($Q348="n/a",(IF($P348=AD$6,$X348*$F348,0)),$X348*$F348*(VLOOKUP($Q348,'Workforce distribution'!$C$8:$AD$30,AD$7,FALSE)))),0)</f>
        <v>0</v>
      </c>
      <c r="AE348" s="30">
        <f>_xlfn.IFNA(IF($O348="days",$Y348*(VLOOKUP($K348,'Bed parameters'!$A$9:$I$12,9,FALSE))*$F348*(VLOOKUP($Q348,'Workforce distribution'!$C$8:$AD$30,AE$7,FALSE)),IF($Q348="n/a",(IF($P348=AE$6,$X348*$F348,0)),$X348*$F348*(VLOOKUP($Q348,'Workforce distribution'!$C$8:$AD$30,AE$7,FALSE)))),0)</f>
        <v>1025.8591499999998</v>
      </c>
      <c r="AF348" s="30">
        <f>_xlfn.IFNA(IF($O348="days",$Y348*(VLOOKUP($K348,'Bed parameters'!$A$9:$I$12,9,FALSE))*$F348*(VLOOKUP($Q348,'Workforce distribution'!$C$8:$AD$30,AF$7,FALSE)),IF($Q348="n/a",(IF($P348=AF$6,$X348*$F348,0)),$X348*$F348*(VLOOKUP($Q348,'Workforce distribution'!$C$8:$AD$30,AF$7,FALSE)))),0)</f>
        <v>0</v>
      </c>
      <c r="AG348" s="30">
        <f>_xlfn.IFNA(IF($O348="days",$Y348*(VLOOKUP($K348,'Bed parameters'!$A$9:$I$12,9,FALSE))*$F348*(VLOOKUP($Q348,'Workforce distribution'!$C$8:$AD$30,AG$7,FALSE)),IF($Q348="n/a",(IF($P348=AG$6,$X348*$F348,0)),$X348*$F348*(VLOOKUP($Q348,'Workforce distribution'!$C$8:$AD$30,AG$7,FALSE)))),0)</f>
        <v>0</v>
      </c>
      <c r="AH348" s="30">
        <f>_xlfn.IFNA(IF($O348="days",$Y348*(VLOOKUP($K348,'Bed parameters'!$A$9:$I$12,9,FALSE))*$F348*(VLOOKUP($Q348,'Workforce distribution'!$C$8:$AD$30,AH$7,FALSE)),IF($Q348="n/a",(IF($P348=AH$6,$X348*$F348,0)),$X348*$F348*(VLOOKUP($Q348,'Workforce distribution'!$C$8:$AD$30,AH$7,FALSE)))),0)</f>
        <v>0</v>
      </c>
      <c r="AI348" s="30">
        <f>_xlfn.IFNA(IF($O348="days",$Y348*(VLOOKUP($K348,'Bed parameters'!$A$9:$I$12,9,FALSE))*$F348*(VLOOKUP($Q348,'Workforce distribution'!$C$8:$AD$30,AI$7,FALSE)),IF($Q348="n/a",(IF($P348=AI$6,$X348*$F348,0)),$X348*$F348*(VLOOKUP($Q348,'Workforce distribution'!$C$8:$AD$30,AI$7,FALSE)))),0)</f>
        <v>0</v>
      </c>
      <c r="AJ348" s="30">
        <f>_xlfn.IFNA(IF($O348="days",$Y348*(VLOOKUP($K348,'Bed parameters'!$A$9:$I$12,9,FALSE))*$F348*(VLOOKUP($Q348,'Workforce distribution'!$C$8:$AD$30,AJ$7,FALSE)),IF($Q348="n/a",(IF($P348=AJ$6,$X348*$F348,0)),$X348*$F348*(VLOOKUP($Q348,'Workforce distribution'!$C$8:$AD$30,AJ$7,FALSE)))),0)</f>
        <v>0</v>
      </c>
      <c r="AK348" s="30">
        <f>_xlfn.IFNA(IF($O348="days",$Y348*(VLOOKUP($K348,'Bed parameters'!$A$9:$I$12,9,FALSE))*$F348*(VLOOKUP($Q348,'Workforce distribution'!$C$8:$AD$30,AK$7,FALSE)),IF($Q348="n/a",(IF($P348=AK$6,$X348*$F348,0)),$X348*$F348*(VLOOKUP($Q348,'Workforce distribution'!$C$8:$AD$30,AK$7,FALSE)))),0)</f>
        <v>0</v>
      </c>
      <c r="AL348" s="30">
        <f>_xlfn.IFNA(IF($O348="days",$Y348*(VLOOKUP($K348,'Bed parameters'!$A$9:$I$12,9,FALSE))*$F348*(VLOOKUP($Q348,'Workforce distribution'!$C$8:$AD$30,AL$7,FALSE)),IF($Q348="n/a",(IF($P348=AL$6,$X348*$F348,0)),$X348*$F348*(VLOOKUP($Q348,'Workforce distribution'!$C$8:$AD$30,AL$7,FALSE)))),0)</f>
        <v>0</v>
      </c>
      <c r="AM348" s="30">
        <f>_xlfn.IFNA(IF($O348="days",$Y348*(VLOOKUP($K348,'Bed parameters'!$A$9:$I$12,9,FALSE))*$F348*(VLOOKUP($Q348,'Workforce distribution'!$C$8:$AD$30,AM$7,FALSE)),IF($Q348="n/a",(IF($P348=AM$6,$X348*$F348,0)),$X348*$F348*(VLOOKUP($Q348,'Workforce distribution'!$C$8:$AD$30,AM$7,FALSE)))),0)</f>
        <v>0</v>
      </c>
      <c r="AN348" s="30">
        <f>_xlfn.IFNA(IF($O348="days",$Y348*(VLOOKUP($K348,'Bed parameters'!$A$9:$I$12,9,FALSE))*$F348*(VLOOKUP($Q348,'Workforce distribution'!$C$8:$AD$30,AN$7,FALSE)),IF($Q348="n/a",(IF($P348=AN$6,$X348*$F348,0)),$X348*$F348*(VLOOKUP($Q348,'Workforce distribution'!$C$8:$AD$30,AN$7,FALSE)))),0)</f>
        <v>0</v>
      </c>
      <c r="AO348" s="30">
        <f>_xlfn.IFNA(IF($O348="days",$Y348*(VLOOKUP($K348,'Bed parameters'!$A$9:$I$12,9,FALSE))*$F348*(VLOOKUP($Q348,'Workforce distribution'!$C$8:$AD$30,AO$7,FALSE)),IF($Q348="n/a",(IF($P348=AO$6,$X348*$F348,0)),$X348*$F348*(VLOOKUP($Q348,'Workforce distribution'!$C$8:$AD$30,AO$7,FALSE)))),0)</f>
        <v>0</v>
      </c>
      <c r="AP348" s="30">
        <f>_xlfn.IFNA(IF($O348="days",$Y348*(VLOOKUP($K348,'Bed parameters'!$A$9:$I$12,9,FALSE))*$F348*(VLOOKUP($Q348,'Workforce distribution'!$C$8:$AD$30,AP$7,FALSE)),IF($Q348="n/a",(IF($P348=AP$6,$X348*$F348,0)),$X348*$F348*(VLOOKUP($Q348,'Workforce distribution'!$C$8:$AD$30,AP$7,FALSE)))),0)</f>
        <v>0</v>
      </c>
      <c r="AQ348" s="30">
        <f>_xlfn.IFNA(IF($O348="days",$Y348*(VLOOKUP($K348,'Bed parameters'!$A$9:$I$12,9,FALSE))*$F348*(VLOOKUP($Q348,'Workforce distribution'!$C$8:$AD$30,AQ$7,FALSE)),IF($Q348="n/a",(IF($P348=AQ$6,$X348*$F348,0)),$X348*$F348*(VLOOKUP($Q348,'Workforce distribution'!$C$8:$AD$30,AQ$7,FALSE)))),0)</f>
        <v>0</v>
      </c>
      <c r="AR348" s="30">
        <f>_xlfn.IFNA(IF($O348="days",$Y348*(VLOOKUP($K348,'Bed parameters'!$A$9:$I$12,9,FALSE))*$F348*(VLOOKUP($Q348,'Workforce distribution'!$C$8:$AD$30,AR$7,FALSE)),IF($Q348="n/a",(IF($P348=AR$6,$X348*$F348,0)),$X348*$F348*(VLOOKUP($Q348,'Workforce distribution'!$C$8:$AD$30,AR$7,FALSE)))),0)</f>
        <v>0</v>
      </c>
      <c r="AS348" s="30">
        <f>_xlfn.IFNA(IF($O348="days",$Y348*(VLOOKUP($K348,'Bed parameters'!$A$9:$I$12,9,FALSE))*$F348*(VLOOKUP($Q348,'Workforce distribution'!$C$8:$AD$30,AS$7,FALSE)),IF($Q348="n/a",(IF($P348=AS$6,$X348*$F348,0)),$X348*$F348*(VLOOKUP($Q348,'Workforce distribution'!$C$8:$AD$30,AS$7,FALSE)))),0)</f>
        <v>1025.8591499999998</v>
      </c>
      <c r="AT348" s="30">
        <f>_xlfn.IFNA(IF($O348="days",$Y348*(VLOOKUP($K348,'Bed parameters'!$A$9:$I$12,9,FALSE))*$F348*(VLOOKUP($Q348,'Workforce distribution'!$C$8:$AD$30,AT$7,FALSE)),IF($Q348="n/a",(IF($P348=AT$6,$X348*$F348,0)),$X348*$F348*(VLOOKUP($Q348,'Workforce distribution'!$C$8:$AD$30,AT$7,FALSE)))),0)</f>
        <v>0</v>
      </c>
      <c r="AU348" s="30">
        <f>_xlfn.IFNA(IF($O348="days",$Y348*(VLOOKUP($K348,'Bed parameters'!$A$9:$I$12,9,FALSE))*$F348*(VLOOKUP($Q348,'Workforce distribution'!$C$8:$AD$30,AU$7,FALSE)),IF($Q348="n/a",(IF($P348=AU$6,$X348*$F348,0)),$X348*$F348*(VLOOKUP($Q348,'Workforce distribution'!$C$8:$AD$30,AU$7,FALSE)))),0)</f>
        <v>0</v>
      </c>
      <c r="AV348" s="30">
        <f>_xlfn.IFNA(IF($O348="days",$Y348*(VLOOKUP($K348,'Bed parameters'!$A$9:$I$12,9,FALSE))*$F348*(VLOOKUP($Q348,'Workforce distribution'!$C$8:$AD$30,AV$7,FALSE)),IF($Q348="n/a",(IF($P348=AV$6,$X348*$F348,0)),$X348*$F348*(VLOOKUP($Q348,'Workforce distribution'!$C$8:$AD$30,AV$7,FALSE)))),0)</f>
        <v>0</v>
      </c>
      <c r="AW348" s="30">
        <f>_xlfn.IFNA(IF($O348="days",$Y348*(VLOOKUP($K348,'Bed parameters'!$A$9:$I$12,9,FALSE))*$F348*(VLOOKUP($Q348,'Workforce distribution'!$C$8:$AD$30,AW$7,FALSE)),IF($Q348="n/a",(IF($P348=AW$6,$X348*$F348,0)),$X348*$F348*(VLOOKUP($Q348,'Workforce distribution'!$C$8:$AD$30,AW$7,FALSE)))),0)</f>
        <v>0</v>
      </c>
      <c r="AX348" s="30">
        <f>_xlfn.IFNA(IF($O348="days",$Y348*(VLOOKUP($K348,'Bed parameters'!$A$9:$I$12,9,FALSE))*$F348*(VLOOKUP($Q348,'Workforce distribution'!$C$8:$AD$30,AX$7,FALSE)),IF($Q348="n/a",(IF($P348=AX$6,$X348*$F348,0)),$X348*$F348*(VLOOKUP($Q348,'Workforce distribution'!$C$8:$AD$30,AX$7,FALSE)))),0)</f>
        <v>0</v>
      </c>
      <c r="AY348" s="30">
        <f>_xlfn.IFNA(IF($O348="days",$Y348*(VLOOKUP($K348,'Bed parameters'!$A$9:$I$12,9,FALSE))*$F348*(VLOOKUP($Q348,'Workforce distribution'!$C$8:$AD$30,AY$7,FALSE)),IF($Q348="n/a",(IF($P348=AY$6,$X348*$F348,0)),$X348*$F348*(VLOOKUP($Q348,'Workforce distribution'!$C$8:$AD$30,AY$7,FALSE)))),0)</f>
        <v>0</v>
      </c>
      <c r="AZ348" s="30">
        <f>_xlfn.IFNA(IF($O348="days",$Y348*(VLOOKUP($K348,'Bed parameters'!$A$9:$I$12,9,FALSE))*$F348*(VLOOKUP($Q348,'Workforce distribution'!$C$8:$AD$30,AZ$7,FALSE)),IF($Q348="n/a",(IF($P348=AZ$6,$X348*$F348,0)),$X348*$F348*(VLOOKUP($Q348,'Workforce distribution'!$C$8:$AD$30,AZ$7,FALSE)))),0)</f>
        <v>0</v>
      </c>
      <c r="BA348" s="30">
        <f>_xlfn.IFNA(IF($O348="days",$Y348*(VLOOKUP($K348,'Bed parameters'!$A$9:$I$12,9,FALSE))*$F348*(VLOOKUP($Q348,'Workforce distribution'!$C$8:$AD$30,BA$7,FALSE)),IF($Q348="n/a",(IF($P348=BA$6,$X348*$F348,0)),$X348*$F348*(VLOOKUP($Q348,'Workforce distribution'!$C$8:$AD$30,BA$7,FALSE)))),0)</f>
        <v>0</v>
      </c>
      <c r="BB348" s="30">
        <f>_xlfn.IFNA(IF($O348="days",$Y348*(VLOOKUP($K348,'Bed parameters'!$A$9:$I$12,9,FALSE))*$F348*(VLOOKUP($Q348,'Workforce distribution'!$C$8:$AD$30,BB$7,FALSE)),IF($Q348="n/a",(IF($P348=BB$6,$X348*$F348,0)),$X348*$F348*(VLOOKUP($Q348,'Workforce distribution'!$C$8:$AD$30,BB$7,FALSE)))),0)</f>
        <v>0</v>
      </c>
      <c r="BC348" s="149">
        <f t="shared" si="49"/>
        <v>1.5944590093415711</v>
      </c>
      <c r="BD348" s="288">
        <f>IF($Q348="n/a",(IF('Workforce hours'!D$30=0,0,(AB348/'Workforce hours'!D$30))),(IF(VLOOKUP($Q348,'Workforce hours'!$C$8:$AD$30,BD$7,FALSE)=0,0,(AB348/(VLOOKUP($Q348,'Workforce hours'!$C$8:$AD$30,BD$7,FALSE))))))</f>
        <v>0</v>
      </c>
      <c r="BE348" s="288">
        <f>IF($Q348="n/a",(IF('Workforce hours'!E$30=0,0,(AC348/'Workforce hours'!E$30))),(IF(VLOOKUP($Q348,'Workforce hours'!$C$8:$AD$30,BE$7,FALSE)=0,0,(AC348/(VLOOKUP($Q348,'Workforce hours'!$C$8:$AD$30,BE$7,FALSE))))))</f>
        <v>0</v>
      </c>
      <c r="BF348" s="288">
        <f>IF($Q348="n/a",(IF('Workforce hours'!F$30=0,0,(AD348/'Workforce hours'!F$30))),(IF(VLOOKUP($Q348,'Workforce hours'!$C$8:$AD$30,BF$7,FALSE)=0,0,(AD348/(VLOOKUP($Q348,'Workforce hours'!$C$8:$AD$30,BF$7,FALSE))))))</f>
        <v>0</v>
      </c>
      <c r="BG348" s="288">
        <f>IF($Q348="n/a",(IF('Workforce hours'!G$30=0,0,(AE348/'Workforce hours'!G$30))),(IF(VLOOKUP($Q348,'Workforce hours'!$C$8:$AD$30,BG$7,FALSE)=0,0,(AE348/(VLOOKUP($Q348,'Workforce hours'!$C$8:$AD$30,BG$7,FALSE))))))</f>
        <v>0.79736565269821458</v>
      </c>
      <c r="BH348" s="288">
        <f>IF($Q348="n/a",(IF('Workforce hours'!H$30=0,0,(AF348/'Workforce hours'!H$30))),(IF(VLOOKUP($Q348,'Workforce hours'!$C$8:$AD$30,BH$7,FALSE)=0,0,(AF348/(VLOOKUP($Q348,'Workforce hours'!$C$8:$AD$30,BH$7,FALSE))))))</f>
        <v>0</v>
      </c>
      <c r="BI348" s="288">
        <f>IF($Q348="n/a",(IF('Workforce hours'!I$30=0,0,(AG348/'Workforce hours'!I$30))),(IF(VLOOKUP($Q348,'Workforce hours'!$C$8:$AD$30,BI$7,FALSE)=0,0,(AG348/(VLOOKUP($Q348,'Workforce hours'!$C$8:$AD$30,BI$7,FALSE))))))</f>
        <v>0</v>
      </c>
      <c r="BJ348" s="288">
        <f>IF($Q348="n/a",(IF('Workforce hours'!J$30=0,0,(AH348/'Workforce hours'!J$30))),(IF(VLOOKUP($Q348,'Workforce hours'!$C$8:$AD$30,BJ$7,FALSE)=0,0,(AH348/(VLOOKUP($Q348,'Workforce hours'!$C$8:$AD$30,BJ$7,FALSE))))))</f>
        <v>0</v>
      </c>
      <c r="BK348" s="288">
        <f>IF($Q348="n/a",(IF('Workforce hours'!K$30=0,0,(AI348/'Workforce hours'!K$30))),(IF(VLOOKUP($Q348,'Workforce hours'!$C$8:$AD$30,BK$7,FALSE)=0,0,(AI348/(VLOOKUP($Q348,'Workforce hours'!$C$8:$AD$30,BK$7,FALSE))))))</f>
        <v>0</v>
      </c>
      <c r="BL348" s="288">
        <f>IF($Q348="n/a",(IF('Workforce hours'!L$30=0,0,(AJ348/'Workforce hours'!L$30))),(IF(VLOOKUP($Q348,'Workforce hours'!$C$8:$AD$30,BL$7,FALSE)=0,0,(AJ348/(VLOOKUP($Q348,'Workforce hours'!$C$8:$AD$30,BL$7,FALSE))))))</f>
        <v>0</v>
      </c>
      <c r="BM348" s="288">
        <f>IF($Q348="n/a",(IF('Workforce hours'!M$30=0,0,(AK348/'Workforce hours'!M$30))),(IF(VLOOKUP($Q348,'Workforce hours'!$C$8:$AD$30,BM$7,FALSE)=0,0,(AK348/(VLOOKUP($Q348,'Workforce hours'!$C$8:$AD$30,BM$7,FALSE))))))</f>
        <v>0</v>
      </c>
      <c r="BN348" s="288">
        <f>IF($Q348="n/a",(IF('Workforce hours'!N$30=0,0,(AL348/'Workforce hours'!N$30))),(IF(VLOOKUP($Q348,'Workforce hours'!$C$8:$AD$30,BN$7,FALSE)=0,0,(AL348/(VLOOKUP($Q348,'Workforce hours'!$C$8:$AD$30,BN$7,FALSE))))))</f>
        <v>0</v>
      </c>
      <c r="BO348" s="288">
        <f>IF($Q348="n/a",(IF('Workforce hours'!O$30=0,0,(AM348/'Workforce hours'!O$30))),(IF(VLOOKUP($Q348,'Workforce hours'!$C$8:$AD$30,BO$7,FALSE)=0,0,(AM348/(VLOOKUP($Q348,'Workforce hours'!$C$8:$AD$30,BO$7,FALSE))))))</f>
        <v>0</v>
      </c>
      <c r="BP348" s="288">
        <f>IF($Q348="n/a",(IF('Workforce hours'!P$30=0,0,(AN348/'Workforce hours'!P$30))),(IF(VLOOKUP($Q348,'Workforce hours'!$C$8:$AD$30,BP$7,FALSE)=0,0,(AN348/(VLOOKUP($Q348,'Workforce hours'!$C$8:$AD$30,BP$7,FALSE))))))</f>
        <v>0</v>
      </c>
      <c r="BQ348" s="288">
        <f>IF($Q348="n/a",(IF('Workforce hours'!Q$30=0,0,(AO348/'Workforce hours'!Q$30))),(IF(VLOOKUP($Q348,'Workforce hours'!$C$8:$AD$30,BQ$7,FALSE)=0,0,(AO348/(VLOOKUP($Q348,'Workforce hours'!$C$8:$AD$30,BQ$7,FALSE))))))</f>
        <v>0</v>
      </c>
      <c r="BR348" s="288">
        <f>IF($Q348="n/a",(IF('Workforce hours'!R$30=0,0,(AP348/'Workforce hours'!R$30))),(IF(VLOOKUP($Q348,'Workforce hours'!$C$8:$AD$30,BR$7,FALSE)=0,0,(AP348/(VLOOKUP($Q348,'Workforce hours'!$C$8:$AD$30,BR$7,FALSE))))))</f>
        <v>0</v>
      </c>
      <c r="BS348" s="288">
        <f>IF($Q348="n/a",(IF('Workforce hours'!S$30=0,0,(AQ348/'Workforce hours'!S$30))),(IF(VLOOKUP($Q348,'Workforce hours'!$C$8:$AD$30,BS$7,FALSE)=0,0,(AQ348/(VLOOKUP($Q348,'Workforce hours'!$C$8:$AD$30,BS$7,FALSE))))))</f>
        <v>0</v>
      </c>
      <c r="BT348" s="288">
        <f>IF($Q348="n/a",(IF('Workforce hours'!T$30=0,0,(AR348/'Workforce hours'!T$30))),(IF(VLOOKUP($Q348,'Workforce hours'!$C$8:$AD$30,BT$7,FALSE)=0,0,(AR348/(VLOOKUP($Q348,'Workforce hours'!$C$8:$AD$30,BT$7,FALSE))))))</f>
        <v>0</v>
      </c>
      <c r="BU348" s="288">
        <f>IF($Q348="n/a",(IF('Workforce hours'!U$30=0,0,(AS348/'Workforce hours'!U$30))),(IF(VLOOKUP($Q348,'Workforce hours'!$C$8:$AD$30,BU$7,FALSE)=0,0,(AS348/(VLOOKUP($Q348,'Workforce hours'!$C$8:$AD$30,BU$7,FALSE))))))</f>
        <v>0.79709335664335645</v>
      </c>
      <c r="BV348" s="288">
        <f>IF($Q348="n/a",(IF('Workforce hours'!V$30=0,0,(AT348/'Workforce hours'!V$30))),(IF(VLOOKUP($Q348,'Workforce hours'!$C$8:$AD$30,BV$7,FALSE)=0,0,(AT348/(VLOOKUP($Q348,'Workforce hours'!$C$8:$AD$30,BV$7,FALSE))))))</f>
        <v>0</v>
      </c>
      <c r="BW348" s="288">
        <f>IF($Q348="n/a",(IF('Workforce hours'!W$30=0,0,(AU348/'Workforce hours'!W$30))),(IF(VLOOKUP($Q348,'Workforce hours'!$C$8:$AD$30,BW$7,FALSE)=0,0,(AU348/(VLOOKUP($Q348,'Workforce hours'!$C$8:$AD$30,BW$7,FALSE))))))</f>
        <v>0</v>
      </c>
      <c r="BX348" s="288">
        <f>IF($Q348="n/a",(IF('Workforce hours'!X$30=0,0,(AV348/'Workforce hours'!X$30))),(IF(VLOOKUP($Q348,'Workforce hours'!$C$8:$AD$30,BX$7,FALSE)=0,0,(AV348/(VLOOKUP($Q348,'Workforce hours'!$C$8:$AD$30,BX$7,FALSE))))))</f>
        <v>0</v>
      </c>
      <c r="BY348" s="288">
        <f>IF($Q348="n/a",(IF('Workforce hours'!Y$30=0,0,(AW348/'Workforce hours'!Y$30))),(IF(VLOOKUP($Q348,'Workforce hours'!$C$8:$AD$30,BY$7,FALSE)=0,0,(AW348/(VLOOKUP($Q348,'Workforce hours'!$C$8:$AD$30,BY$7,FALSE))))))</f>
        <v>0</v>
      </c>
      <c r="BZ348" s="288">
        <f>IF($Q348="n/a",(IF('Workforce hours'!Z$30=0,0,(AX348/'Workforce hours'!Z$30))),(IF(VLOOKUP($Q348,'Workforce hours'!$C$8:$AD$30,BZ$7,FALSE)=0,0,(AX348/(VLOOKUP($Q348,'Workforce hours'!$C$8:$AD$30,BZ$7,FALSE))))))</f>
        <v>0</v>
      </c>
      <c r="CA348" s="288">
        <f>IF($Q348="n/a",(IF('Workforce hours'!AA$30=0,0,(AY348/'Workforce hours'!AA$30))),(IF(VLOOKUP($Q348,'Workforce hours'!$C$8:$AD$30,CA$7,FALSE)=0,0,(AY348/(VLOOKUP($Q348,'Workforce hours'!$C$8:$AD$30,CA$7,FALSE))))))</f>
        <v>0</v>
      </c>
      <c r="CB348" s="288">
        <f>IF($Q348="n/a",(IF('Workforce hours'!AB$30=0,0,(AZ348/'Workforce hours'!AB$30))),(IF(VLOOKUP($Q348,'Workforce hours'!$C$8:$AD$30,CB$7,FALSE)=0,0,(AZ348/(VLOOKUP($Q348,'Workforce hours'!$C$8:$AD$30,CB$7,FALSE))))))</f>
        <v>0</v>
      </c>
      <c r="CC348" s="288">
        <f>IF($Q348="n/a",(IF('Workforce hours'!AC$30=0,0,(BA348/'Workforce hours'!AC$30))),(IF(VLOOKUP($Q348,'Workforce hours'!$C$8:$AD$30,CC$7,FALSE)=0,0,(BA348/(VLOOKUP($Q348,'Workforce hours'!$C$8:$AD$30,CC$7,FALSE))))))</f>
        <v>0</v>
      </c>
      <c r="CD348" s="288">
        <f>IF($Q348="n/a",(IF('Workforce hours'!AD$30=0,0,(BB348/'Workforce hours'!AD$30))),(IF(VLOOKUP($Q348,'Workforce hours'!$C$8:$AD$30,CD$7,FALSE)=0,0,(BB348/(VLOOKUP($Q348,'Workforce hours'!$C$8:$AD$30,CD$7,FALSE))))))</f>
        <v>0</v>
      </c>
      <c r="CE348" s="289">
        <f t="shared" si="50"/>
        <v>0</v>
      </c>
      <c r="CF348" s="290">
        <f>BD348*'Workforce costs'!B$9*(1+'Workforce costs'!B$10)*(1+'Workforce costs'!B$11)</f>
        <v>0</v>
      </c>
      <c r="CG348" s="290">
        <f>BE348*'Workforce costs'!C$9*(1+'Workforce costs'!C$10)*(1+'Workforce costs'!C$11)</f>
        <v>0</v>
      </c>
      <c r="CH348" s="290">
        <f>BF348*'Workforce costs'!D$9*(1+'Workforce costs'!D$10)*(1+'Workforce costs'!D$11)</f>
        <v>0</v>
      </c>
      <c r="CI348" s="290">
        <f>BG348*'Workforce costs'!E$9*(1+'Workforce costs'!E$10)*(1+'Workforce costs'!E$11)</f>
        <v>0</v>
      </c>
      <c r="CJ348" s="290">
        <f>BH348*'Workforce costs'!F$9*(1+'Workforce costs'!F$10)*(1+'Workforce costs'!F$11)</f>
        <v>0</v>
      </c>
      <c r="CK348" s="290">
        <f>BI348*'Workforce costs'!G$9*(1+'Workforce costs'!G$10)*(1+'Workforce costs'!G$11)</f>
        <v>0</v>
      </c>
      <c r="CL348" s="290">
        <f>BJ348*'Workforce costs'!H$9*(1+'Workforce costs'!H$10)*(1+'Workforce costs'!H$11)</f>
        <v>0</v>
      </c>
      <c r="CM348" s="290">
        <f>BK348*'Workforce costs'!I$9*(1+'Workforce costs'!I$10)*(1+'Workforce costs'!I$11)</f>
        <v>0</v>
      </c>
      <c r="CN348" s="290">
        <f>BL348*'Workforce costs'!J$9*(1+'Workforce costs'!J$10)*(1+'Workforce costs'!J$11)</f>
        <v>0</v>
      </c>
      <c r="CO348" s="290">
        <f>BM348*'Workforce costs'!K$9*(1+'Workforce costs'!K$10)*(1+'Workforce costs'!K$11)</f>
        <v>0</v>
      </c>
      <c r="CP348" s="290">
        <f>BN348*'Workforce costs'!L$9*(1+'Workforce costs'!L$10)*(1+'Workforce costs'!L$11)</f>
        <v>0</v>
      </c>
      <c r="CQ348" s="290">
        <f>BO348*'Workforce costs'!M$9*(1+'Workforce costs'!M$10)*(1+'Workforce costs'!M$11)</f>
        <v>0</v>
      </c>
      <c r="CR348" s="290">
        <f>BP348*'Workforce costs'!N$9*(1+'Workforce costs'!N$10)*(1+'Workforce costs'!N$11)</f>
        <v>0</v>
      </c>
      <c r="CS348" s="290">
        <f>BQ348*'Workforce costs'!O$9*(1+'Workforce costs'!O$10)*(1+'Workforce costs'!O$11)</f>
        <v>0</v>
      </c>
      <c r="CT348" s="290">
        <f>BR348*'Workforce costs'!P$9*(1+'Workforce costs'!P$10)*(1+'Workforce costs'!P$11)</f>
        <v>0</v>
      </c>
      <c r="CU348" s="290">
        <f>BS348*'Workforce costs'!Q$9*(1+'Workforce costs'!Q$10)*(1+'Workforce costs'!Q$11)</f>
        <v>0</v>
      </c>
      <c r="CV348" s="290">
        <f>BT348*'Workforce costs'!R$9*(1+'Workforce costs'!R$10)*(1+'Workforce costs'!R$11)</f>
        <v>0</v>
      </c>
      <c r="CW348" s="290">
        <f>BU348*'Workforce costs'!S$9*(1+'Workforce costs'!S$10)*(1+'Workforce costs'!S$11)</f>
        <v>0</v>
      </c>
      <c r="CX348" s="290">
        <f>BV348*'Workforce costs'!T$9*(1+'Workforce costs'!T$10)*(1+'Workforce costs'!T$11)</f>
        <v>0</v>
      </c>
      <c r="CY348" s="290">
        <f>BW348*'Workforce costs'!U$9*(1+'Workforce costs'!U$10)*(1+'Workforce costs'!U$11)</f>
        <v>0</v>
      </c>
      <c r="CZ348" s="290">
        <f>BX348*'Workforce costs'!V$9*(1+'Workforce costs'!V$10)*(1+'Workforce costs'!V$11)</f>
        <v>0</v>
      </c>
      <c r="DA348" s="290">
        <f>BY348*'Workforce costs'!W$9*(1+'Workforce costs'!W$10)*(1+'Workforce costs'!W$11)</f>
        <v>0</v>
      </c>
      <c r="DB348" s="290">
        <f>BZ348*'Workforce costs'!X$9*(1+'Workforce costs'!X$10)*(1+'Workforce costs'!X$11)</f>
        <v>0</v>
      </c>
      <c r="DC348" s="290">
        <f>CA348*'Workforce costs'!Y$9*(1+'Workforce costs'!Y$10)*(1+'Workforce costs'!Y$11)</f>
        <v>0</v>
      </c>
      <c r="DD348" s="290">
        <f>CB348*'Workforce costs'!Z$9*(1+'Workforce costs'!Z$10)*(1+'Workforce costs'!Z$11)</f>
        <v>0</v>
      </c>
      <c r="DE348" s="290">
        <f>CC348*'Workforce costs'!AA$9*(1+'Workforce costs'!AA$10)*(1+'Workforce costs'!AA$11)</f>
        <v>0</v>
      </c>
      <c r="DF348" s="290">
        <f>CD348*'Workforce costs'!AB$9*(1+'Workforce costs'!AB$10)*(1+'Workforce costs'!AB$11)</f>
        <v>0</v>
      </c>
    </row>
    <row r="349" spans="1:110" x14ac:dyDescent="0.3">
      <c r="A349" s="2" t="str">
        <f>Outputs!$A$4</f>
        <v>Australia</v>
      </c>
      <c r="B349" s="2" t="str">
        <f t="shared" si="43"/>
        <v>Australia 65+</v>
      </c>
      <c r="C349" s="30">
        <f>VLOOKUP($B349,Populations!$D$15:$H$1920,3,FALSE)</f>
        <v>4559374</v>
      </c>
      <c r="D349" s="255">
        <f>IF(OR($H349="General pop",$H349="Schools",$H349="Workplace",$H349="Skills Training",$H349="Digital Supports"),1,VLOOKUP($B349,Populations!$D$15:$H$1920,5,FALSE))</f>
        <v>1</v>
      </c>
      <c r="E349" s="88">
        <f>VLOOKUP(I349,Epidemiology!$C$10:$H$47,6,FALSE)</f>
        <v>90</v>
      </c>
      <c r="F349" s="102">
        <f>'Care profiles'!R350</f>
        <v>1</v>
      </c>
      <c r="G349" s="15" t="str">
        <f>'Care profiles'!A350</f>
        <v>65+</v>
      </c>
      <c r="H349" s="15" t="str">
        <f>'Care profiles'!B350</f>
        <v>Attempts</v>
      </c>
      <c r="I349" s="15" t="str">
        <f>'Care profiles'!C350</f>
        <v>Attempts_65+yrs</v>
      </c>
      <c r="J349" s="15" t="str">
        <f>'Care profiles'!D350</f>
        <v>Care profile</v>
      </c>
      <c r="K349" s="15" t="str">
        <f>'Care profiles'!E350</f>
        <v>Structured Psychological Therapies – Family</v>
      </c>
      <c r="L349" s="104">
        <f>'Care profiles'!F350</f>
        <v>0.1</v>
      </c>
      <c r="M349" s="15">
        <f>'Care profiles'!G350</f>
        <v>3</v>
      </c>
      <c r="N349" s="15">
        <f>'Care profiles'!H350</f>
        <v>60</v>
      </c>
      <c r="O349" s="15" t="str">
        <f>'Care profiles'!I350</f>
        <v>min</v>
      </c>
      <c r="P349" s="15" t="str">
        <f>'Care profiles'!J350</f>
        <v>Tertiary Qualified - Unspecified</v>
      </c>
      <c r="Q349" s="15" t="str">
        <f>'Care profiles'!K350</f>
        <v>n/a</v>
      </c>
      <c r="R349" s="15" t="str">
        <f>'Care profiles'!M350</f>
        <v>Y</v>
      </c>
      <c r="S349" s="15" t="str">
        <f>'Care profiles'!O350</f>
        <v>N</v>
      </c>
      <c r="T349" s="15" t="str">
        <f>'Care profiles'!Q350</f>
        <v>N</v>
      </c>
      <c r="U349" s="30">
        <f t="shared" si="44"/>
        <v>4103.4366</v>
      </c>
      <c r="V349" s="30">
        <f t="shared" si="45"/>
        <v>410.34366</v>
      </c>
      <c r="W349" s="30">
        <f>IF(M349="n/a",0,IF(O349="days",V349*M349*(1+(VLOOKUP(K349,'Bed parameters'!$A$9:$G$12,7,FALSE))),V349*M349))</f>
        <v>1231.03098</v>
      </c>
      <c r="X349" s="30">
        <f t="shared" si="46"/>
        <v>1231.03098</v>
      </c>
      <c r="Y349" s="30">
        <f t="shared" si="47"/>
        <v>0</v>
      </c>
      <c r="Z349" s="113">
        <f>_xlfn.IFNA(Y349/((VLOOKUP(K349,'Bed parameters'!$A$9:$G$12,3,FALSE))*(VLOOKUP(K349,'Bed parameters'!$A$9:$G$12,5,FALSE))),0)</f>
        <v>0</v>
      </c>
      <c r="AA349" s="30">
        <f t="shared" si="48"/>
        <v>1231.03098</v>
      </c>
      <c r="AB349" s="30">
        <f>_xlfn.IFNA(IF($O349="days",$Y349*(VLOOKUP($K349,'Bed parameters'!$A$9:$I$12,9,FALSE))*$F349*(VLOOKUP($Q349,'Workforce distribution'!$C$8:$AD$30,AB$7,FALSE)),IF($Q349="n/a",(IF($P349=AB$6,$X349*$F349,0)),$X349*$F349*(VLOOKUP($Q349,'Workforce distribution'!$C$8:$AD$30,AB$7,FALSE)))),0)</f>
        <v>0</v>
      </c>
      <c r="AC349" s="30">
        <f>_xlfn.IFNA(IF($O349="days",$Y349*(VLOOKUP($K349,'Bed parameters'!$A$9:$I$12,9,FALSE))*$F349*(VLOOKUP($Q349,'Workforce distribution'!$C$8:$AD$30,AC$7,FALSE)),IF($Q349="n/a",(IF($P349=AC$6,$X349*$F349,0)),$X349*$F349*(VLOOKUP($Q349,'Workforce distribution'!$C$8:$AD$30,AC$7,FALSE)))),0)</f>
        <v>0</v>
      </c>
      <c r="AD349" s="30">
        <f>_xlfn.IFNA(IF($O349="days",$Y349*(VLOOKUP($K349,'Bed parameters'!$A$9:$I$12,9,FALSE))*$F349*(VLOOKUP($Q349,'Workforce distribution'!$C$8:$AD$30,AD$7,FALSE)),IF($Q349="n/a",(IF($P349=AD$6,$X349*$F349,0)),$X349*$F349*(VLOOKUP($Q349,'Workforce distribution'!$C$8:$AD$30,AD$7,FALSE)))),0)</f>
        <v>0</v>
      </c>
      <c r="AE349" s="30">
        <f>_xlfn.IFNA(IF($O349="days",$Y349*(VLOOKUP($K349,'Bed parameters'!$A$9:$I$12,9,FALSE))*$F349*(VLOOKUP($Q349,'Workforce distribution'!$C$8:$AD$30,AE$7,FALSE)),IF($Q349="n/a",(IF($P349=AE$6,$X349*$F349,0)),$X349*$F349*(VLOOKUP($Q349,'Workforce distribution'!$C$8:$AD$30,AE$7,FALSE)))),0)</f>
        <v>0</v>
      </c>
      <c r="AF349" s="30">
        <f>_xlfn.IFNA(IF($O349="days",$Y349*(VLOOKUP($K349,'Bed parameters'!$A$9:$I$12,9,FALSE))*$F349*(VLOOKUP($Q349,'Workforce distribution'!$C$8:$AD$30,AF$7,FALSE)),IF($Q349="n/a",(IF($P349=AF$6,$X349*$F349,0)),$X349*$F349*(VLOOKUP($Q349,'Workforce distribution'!$C$8:$AD$30,AF$7,FALSE)))),0)</f>
        <v>0</v>
      </c>
      <c r="AG349" s="30">
        <f>_xlfn.IFNA(IF($O349="days",$Y349*(VLOOKUP($K349,'Bed parameters'!$A$9:$I$12,9,FALSE))*$F349*(VLOOKUP($Q349,'Workforce distribution'!$C$8:$AD$30,AG$7,FALSE)),IF($Q349="n/a",(IF($P349=AG$6,$X349*$F349,0)),$X349*$F349*(VLOOKUP($Q349,'Workforce distribution'!$C$8:$AD$30,AG$7,FALSE)))),0)</f>
        <v>0</v>
      </c>
      <c r="AH349" s="30">
        <f>_xlfn.IFNA(IF($O349="days",$Y349*(VLOOKUP($K349,'Bed parameters'!$A$9:$I$12,9,FALSE))*$F349*(VLOOKUP($Q349,'Workforce distribution'!$C$8:$AD$30,AH$7,FALSE)),IF($Q349="n/a",(IF($P349=AH$6,$X349*$F349,0)),$X349*$F349*(VLOOKUP($Q349,'Workforce distribution'!$C$8:$AD$30,AH$7,FALSE)))),0)</f>
        <v>0</v>
      </c>
      <c r="AI349" s="30">
        <f>_xlfn.IFNA(IF($O349="days",$Y349*(VLOOKUP($K349,'Bed parameters'!$A$9:$I$12,9,FALSE))*$F349*(VLOOKUP($Q349,'Workforce distribution'!$C$8:$AD$30,AI$7,FALSE)),IF($Q349="n/a",(IF($P349=AI$6,$X349*$F349,0)),$X349*$F349*(VLOOKUP($Q349,'Workforce distribution'!$C$8:$AD$30,AI$7,FALSE)))),0)</f>
        <v>0</v>
      </c>
      <c r="AJ349" s="30">
        <f>_xlfn.IFNA(IF($O349="days",$Y349*(VLOOKUP($K349,'Bed parameters'!$A$9:$I$12,9,FALSE))*$F349*(VLOOKUP($Q349,'Workforce distribution'!$C$8:$AD$30,AJ$7,FALSE)),IF($Q349="n/a",(IF($P349=AJ$6,$X349*$F349,0)),$X349*$F349*(VLOOKUP($Q349,'Workforce distribution'!$C$8:$AD$30,AJ$7,FALSE)))),0)</f>
        <v>0</v>
      </c>
      <c r="AK349" s="30">
        <f>_xlfn.IFNA(IF($O349="days",$Y349*(VLOOKUP($K349,'Bed parameters'!$A$9:$I$12,9,FALSE))*$F349*(VLOOKUP($Q349,'Workforce distribution'!$C$8:$AD$30,AK$7,FALSE)),IF($Q349="n/a",(IF($P349=AK$6,$X349*$F349,0)),$X349*$F349*(VLOOKUP($Q349,'Workforce distribution'!$C$8:$AD$30,AK$7,FALSE)))),0)</f>
        <v>0</v>
      </c>
      <c r="AL349" s="30">
        <f>_xlfn.IFNA(IF($O349="days",$Y349*(VLOOKUP($K349,'Bed parameters'!$A$9:$I$12,9,FALSE))*$F349*(VLOOKUP($Q349,'Workforce distribution'!$C$8:$AD$30,AL$7,FALSE)),IF($Q349="n/a",(IF($P349=AL$6,$X349*$F349,0)),$X349*$F349*(VLOOKUP($Q349,'Workforce distribution'!$C$8:$AD$30,AL$7,FALSE)))),0)</f>
        <v>0</v>
      </c>
      <c r="AM349" s="30">
        <f>_xlfn.IFNA(IF($O349="days",$Y349*(VLOOKUP($K349,'Bed parameters'!$A$9:$I$12,9,FALSE))*$F349*(VLOOKUP($Q349,'Workforce distribution'!$C$8:$AD$30,AM$7,FALSE)),IF($Q349="n/a",(IF($P349=AM$6,$X349*$F349,0)),$X349*$F349*(VLOOKUP($Q349,'Workforce distribution'!$C$8:$AD$30,AM$7,FALSE)))),0)</f>
        <v>0</v>
      </c>
      <c r="AN349" s="30">
        <f>_xlfn.IFNA(IF($O349="days",$Y349*(VLOOKUP($K349,'Bed parameters'!$A$9:$I$12,9,FALSE))*$F349*(VLOOKUP($Q349,'Workforce distribution'!$C$8:$AD$30,AN$7,FALSE)),IF($Q349="n/a",(IF($P349=AN$6,$X349*$F349,0)),$X349*$F349*(VLOOKUP($Q349,'Workforce distribution'!$C$8:$AD$30,AN$7,FALSE)))),0)</f>
        <v>0</v>
      </c>
      <c r="AO349" s="30">
        <f>_xlfn.IFNA(IF($O349="days",$Y349*(VLOOKUP($K349,'Bed parameters'!$A$9:$I$12,9,FALSE))*$F349*(VLOOKUP($Q349,'Workforce distribution'!$C$8:$AD$30,AO$7,FALSE)),IF($Q349="n/a",(IF($P349=AO$6,$X349*$F349,0)),$X349*$F349*(VLOOKUP($Q349,'Workforce distribution'!$C$8:$AD$30,AO$7,FALSE)))),0)</f>
        <v>0</v>
      </c>
      <c r="AP349" s="30">
        <f>_xlfn.IFNA(IF($O349="days",$Y349*(VLOOKUP($K349,'Bed parameters'!$A$9:$I$12,9,FALSE))*$F349*(VLOOKUP($Q349,'Workforce distribution'!$C$8:$AD$30,AP$7,FALSE)),IF($Q349="n/a",(IF($P349=AP$6,$X349*$F349,0)),$X349*$F349*(VLOOKUP($Q349,'Workforce distribution'!$C$8:$AD$30,AP$7,FALSE)))),0)</f>
        <v>0</v>
      </c>
      <c r="AQ349" s="30">
        <f>_xlfn.IFNA(IF($O349="days",$Y349*(VLOOKUP($K349,'Bed parameters'!$A$9:$I$12,9,FALSE))*$F349*(VLOOKUP($Q349,'Workforce distribution'!$C$8:$AD$30,AQ$7,FALSE)),IF($Q349="n/a",(IF($P349=AQ$6,$X349*$F349,0)),$X349*$F349*(VLOOKUP($Q349,'Workforce distribution'!$C$8:$AD$30,AQ$7,FALSE)))),0)</f>
        <v>0</v>
      </c>
      <c r="AR349" s="30">
        <f>_xlfn.IFNA(IF($O349="days",$Y349*(VLOOKUP($K349,'Bed parameters'!$A$9:$I$12,9,FALSE))*$F349*(VLOOKUP($Q349,'Workforce distribution'!$C$8:$AD$30,AR$7,FALSE)),IF($Q349="n/a",(IF($P349=AR$6,$X349*$F349,0)),$X349*$F349*(VLOOKUP($Q349,'Workforce distribution'!$C$8:$AD$30,AR$7,FALSE)))),0)</f>
        <v>0</v>
      </c>
      <c r="AS349" s="30">
        <f>_xlfn.IFNA(IF($O349="days",$Y349*(VLOOKUP($K349,'Bed parameters'!$A$9:$I$12,9,FALSE))*$F349*(VLOOKUP($Q349,'Workforce distribution'!$C$8:$AD$30,AS$7,FALSE)),IF($Q349="n/a",(IF($P349=AS$6,$X349*$F349,0)),$X349*$F349*(VLOOKUP($Q349,'Workforce distribution'!$C$8:$AD$30,AS$7,FALSE)))),0)</f>
        <v>1231.03098</v>
      </c>
      <c r="AT349" s="30">
        <f>_xlfn.IFNA(IF($O349="days",$Y349*(VLOOKUP($K349,'Bed parameters'!$A$9:$I$12,9,FALSE))*$F349*(VLOOKUP($Q349,'Workforce distribution'!$C$8:$AD$30,AT$7,FALSE)),IF($Q349="n/a",(IF($P349=AT$6,$X349*$F349,0)),$X349*$F349*(VLOOKUP($Q349,'Workforce distribution'!$C$8:$AD$30,AT$7,FALSE)))),0)</f>
        <v>0</v>
      </c>
      <c r="AU349" s="30">
        <f>_xlfn.IFNA(IF($O349="days",$Y349*(VLOOKUP($K349,'Bed parameters'!$A$9:$I$12,9,FALSE))*$F349*(VLOOKUP($Q349,'Workforce distribution'!$C$8:$AD$30,AU$7,FALSE)),IF($Q349="n/a",(IF($P349=AU$6,$X349*$F349,0)),$X349*$F349*(VLOOKUP($Q349,'Workforce distribution'!$C$8:$AD$30,AU$7,FALSE)))),0)</f>
        <v>0</v>
      </c>
      <c r="AV349" s="30">
        <f>_xlfn.IFNA(IF($O349="days",$Y349*(VLOOKUP($K349,'Bed parameters'!$A$9:$I$12,9,FALSE))*$F349*(VLOOKUP($Q349,'Workforce distribution'!$C$8:$AD$30,AV$7,FALSE)),IF($Q349="n/a",(IF($P349=AV$6,$X349*$F349,0)),$X349*$F349*(VLOOKUP($Q349,'Workforce distribution'!$C$8:$AD$30,AV$7,FALSE)))),0)</f>
        <v>0</v>
      </c>
      <c r="AW349" s="30">
        <f>_xlfn.IFNA(IF($O349="days",$Y349*(VLOOKUP($K349,'Bed parameters'!$A$9:$I$12,9,FALSE))*$F349*(VLOOKUP($Q349,'Workforce distribution'!$C$8:$AD$30,AW$7,FALSE)),IF($Q349="n/a",(IF($P349=AW$6,$X349*$F349,0)),$X349*$F349*(VLOOKUP($Q349,'Workforce distribution'!$C$8:$AD$30,AW$7,FALSE)))),0)</f>
        <v>0</v>
      </c>
      <c r="AX349" s="30">
        <f>_xlfn.IFNA(IF($O349="days",$Y349*(VLOOKUP($K349,'Bed parameters'!$A$9:$I$12,9,FALSE))*$F349*(VLOOKUP($Q349,'Workforce distribution'!$C$8:$AD$30,AX$7,FALSE)),IF($Q349="n/a",(IF($P349=AX$6,$X349*$F349,0)),$X349*$F349*(VLOOKUP($Q349,'Workforce distribution'!$C$8:$AD$30,AX$7,FALSE)))),0)</f>
        <v>0</v>
      </c>
      <c r="AY349" s="30">
        <f>_xlfn.IFNA(IF($O349="days",$Y349*(VLOOKUP($K349,'Bed parameters'!$A$9:$I$12,9,FALSE))*$F349*(VLOOKUP($Q349,'Workforce distribution'!$C$8:$AD$30,AY$7,FALSE)),IF($Q349="n/a",(IF($P349=AY$6,$X349*$F349,0)),$X349*$F349*(VLOOKUP($Q349,'Workforce distribution'!$C$8:$AD$30,AY$7,FALSE)))),0)</f>
        <v>0</v>
      </c>
      <c r="AZ349" s="30">
        <f>_xlfn.IFNA(IF($O349="days",$Y349*(VLOOKUP($K349,'Bed parameters'!$A$9:$I$12,9,FALSE))*$F349*(VLOOKUP($Q349,'Workforce distribution'!$C$8:$AD$30,AZ$7,FALSE)),IF($Q349="n/a",(IF($P349=AZ$6,$X349*$F349,0)),$X349*$F349*(VLOOKUP($Q349,'Workforce distribution'!$C$8:$AD$30,AZ$7,FALSE)))),0)</f>
        <v>0</v>
      </c>
      <c r="BA349" s="30">
        <f>_xlfn.IFNA(IF($O349="days",$Y349*(VLOOKUP($K349,'Bed parameters'!$A$9:$I$12,9,FALSE))*$F349*(VLOOKUP($Q349,'Workforce distribution'!$C$8:$AD$30,BA$7,FALSE)),IF($Q349="n/a",(IF($P349=BA$6,$X349*$F349,0)),$X349*$F349*(VLOOKUP($Q349,'Workforce distribution'!$C$8:$AD$30,BA$7,FALSE)))),0)</f>
        <v>0</v>
      </c>
      <c r="BB349" s="30">
        <f>_xlfn.IFNA(IF($O349="days",$Y349*(VLOOKUP($K349,'Bed parameters'!$A$9:$I$12,9,FALSE))*$F349*(VLOOKUP($Q349,'Workforce distribution'!$C$8:$AD$30,BB$7,FALSE)),IF($Q349="n/a",(IF($P349=BB$6,$X349*$F349,0)),$X349*$F349*(VLOOKUP($Q349,'Workforce distribution'!$C$8:$AD$30,BB$7,FALSE)))),0)</f>
        <v>0</v>
      </c>
      <c r="BC349" s="149">
        <f t="shared" si="49"/>
        <v>1.0711468831715314</v>
      </c>
      <c r="BD349" s="288">
        <f>IF($Q349="n/a",(IF('Workforce hours'!D$30=0,0,(AB349/'Workforce hours'!D$30))),(IF(VLOOKUP($Q349,'Workforce hours'!$C$8:$AD$30,BD$7,FALSE)=0,0,(AB349/(VLOOKUP($Q349,'Workforce hours'!$C$8:$AD$30,BD$7,FALSE))))))</f>
        <v>0</v>
      </c>
      <c r="BE349" s="288">
        <f>IF($Q349="n/a",(IF('Workforce hours'!E$30=0,0,(AC349/'Workforce hours'!E$30))),(IF(VLOOKUP($Q349,'Workforce hours'!$C$8:$AD$30,BE$7,FALSE)=0,0,(AC349/(VLOOKUP($Q349,'Workforce hours'!$C$8:$AD$30,BE$7,FALSE))))))</f>
        <v>0</v>
      </c>
      <c r="BF349" s="288">
        <f>IF($Q349="n/a",(IF('Workforce hours'!F$30=0,0,(AD349/'Workforce hours'!F$30))),(IF(VLOOKUP($Q349,'Workforce hours'!$C$8:$AD$30,BF$7,FALSE)=0,0,(AD349/(VLOOKUP($Q349,'Workforce hours'!$C$8:$AD$30,BF$7,FALSE))))))</f>
        <v>0</v>
      </c>
      <c r="BG349" s="288">
        <f>IF($Q349="n/a",(IF('Workforce hours'!G$30=0,0,(AE349/'Workforce hours'!G$30))),(IF(VLOOKUP($Q349,'Workforce hours'!$C$8:$AD$30,BG$7,FALSE)=0,0,(AE349/(VLOOKUP($Q349,'Workforce hours'!$C$8:$AD$30,BG$7,FALSE))))))</f>
        <v>0</v>
      </c>
      <c r="BH349" s="288">
        <f>IF($Q349="n/a",(IF('Workforce hours'!H$30=0,0,(AF349/'Workforce hours'!H$30))),(IF(VLOOKUP($Q349,'Workforce hours'!$C$8:$AD$30,BH$7,FALSE)=0,0,(AF349/(VLOOKUP($Q349,'Workforce hours'!$C$8:$AD$30,BH$7,FALSE))))))</f>
        <v>0</v>
      </c>
      <c r="BI349" s="288">
        <f>IF($Q349="n/a",(IF('Workforce hours'!I$30=0,0,(AG349/'Workforce hours'!I$30))),(IF(VLOOKUP($Q349,'Workforce hours'!$C$8:$AD$30,BI$7,FALSE)=0,0,(AG349/(VLOOKUP($Q349,'Workforce hours'!$C$8:$AD$30,BI$7,FALSE))))))</f>
        <v>0</v>
      </c>
      <c r="BJ349" s="288">
        <f>IF($Q349="n/a",(IF('Workforce hours'!J$30=0,0,(AH349/'Workforce hours'!J$30))),(IF(VLOOKUP($Q349,'Workforce hours'!$C$8:$AD$30,BJ$7,FALSE)=0,0,(AH349/(VLOOKUP($Q349,'Workforce hours'!$C$8:$AD$30,BJ$7,FALSE))))))</f>
        <v>0</v>
      </c>
      <c r="BK349" s="288">
        <f>IF($Q349="n/a",(IF('Workforce hours'!K$30=0,0,(AI349/'Workforce hours'!K$30))),(IF(VLOOKUP($Q349,'Workforce hours'!$C$8:$AD$30,BK$7,FALSE)=0,0,(AI349/(VLOOKUP($Q349,'Workforce hours'!$C$8:$AD$30,BK$7,FALSE))))))</f>
        <v>0</v>
      </c>
      <c r="BL349" s="288">
        <f>IF($Q349="n/a",(IF('Workforce hours'!L$30=0,0,(AJ349/'Workforce hours'!L$30))),(IF(VLOOKUP($Q349,'Workforce hours'!$C$8:$AD$30,BL$7,FALSE)=0,0,(AJ349/(VLOOKUP($Q349,'Workforce hours'!$C$8:$AD$30,BL$7,FALSE))))))</f>
        <v>0</v>
      </c>
      <c r="BM349" s="288">
        <f>IF($Q349="n/a",(IF('Workforce hours'!M$30=0,0,(AK349/'Workforce hours'!M$30))),(IF(VLOOKUP($Q349,'Workforce hours'!$C$8:$AD$30,BM$7,FALSE)=0,0,(AK349/(VLOOKUP($Q349,'Workforce hours'!$C$8:$AD$30,BM$7,FALSE))))))</f>
        <v>0</v>
      </c>
      <c r="BN349" s="288">
        <f>IF($Q349="n/a",(IF('Workforce hours'!N$30=0,0,(AL349/'Workforce hours'!N$30))),(IF(VLOOKUP($Q349,'Workforce hours'!$C$8:$AD$30,BN$7,FALSE)=0,0,(AL349/(VLOOKUP($Q349,'Workforce hours'!$C$8:$AD$30,BN$7,FALSE))))))</f>
        <v>0</v>
      </c>
      <c r="BO349" s="288">
        <f>IF($Q349="n/a",(IF('Workforce hours'!O$30=0,0,(AM349/'Workforce hours'!O$30))),(IF(VLOOKUP($Q349,'Workforce hours'!$C$8:$AD$30,BO$7,FALSE)=0,0,(AM349/(VLOOKUP($Q349,'Workforce hours'!$C$8:$AD$30,BO$7,FALSE))))))</f>
        <v>0</v>
      </c>
      <c r="BP349" s="288">
        <f>IF($Q349="n/a",(IF('Workforce hours'!P$30=0,0,(AN349/'Workforce hours'!P$30))),(IF(VLOOKUP($Q349,'Workforce hours'!$C$8:$AD$30,BP$7,FALSE)=0,0,(AN349/(VLOOKUP($Q349,'Workforce hours'!$C$8:$AD$30,BP$7,FALSE))))))</f>
        <v>0</v>
      </c>
      <c r="BQ349" s="288">
        <f>IF($Q349="n/a",(IF('Workforce hours'!Q$30=0,0,(AO349/'Workforce hours'!Q$30))),(IF(VLOOKUP($Q349,'Workforce hours'!$C$8:$AD$30,BQ$7,FALSE)=0,0,(AO349/(VLOOKUP($Q349,'Workforce hours'!$C$8:$AD$30,BQ$7,FALSE))))))</f>
        <v>0</v>
      </c>
      <c r="BR349" s="288">
        <f>IF($Q349="n/a",(IF('Workforce hours'!R$30=0,0,(AP349/'Workforce hours'!R$30))),(IF(VLOOKUP($Q349,'Workforce hours'!$C$8:$AD$30,BR$7,FALSE)=0,0,(AP349/(VLOOKUP($Q349,'Workforce hours'!$C$8:$AD$30,BR$7,FALSE))))))</f>
        <v>0</v>
      </c>
      <c r="BS349" s="288">
        <f>IF($Q349="n/a",(IF('Workforce hours'!S$30=0,0,(AQ349/'Workforce hours'!S$30))),(IF(VLOOKUP($Q349,'Workforce hours'!$C$8:$AD$30,BS$7,FALSE)=0,0,(AQ349/(VLOOKUP($Q349,'Workforce hours'!$C$8:$AD$30,BS$7,FALSE))))))</f>
        <v>0</v>
      </c>
      <c r="BT349" s="288">
        <f>IF($Q349="n/a",(IF('Workforce hours'!T$30=0,0,(AR349/'Workforce hours'!T$30))),(IF(VLOOKUP($Q349,'Workforce hours'!$C$8:$AD$30,BT$7,FALSE)=0,0,(AR349/(VLOOKUP($Q349,'Workforce hours'!$C$8:$AD$30,BT$7,FALSE))))))</f>
        <v>0</v>
      </c>
      <c r="BU349" s="288">
        <f>IF($Q349="n/a",(IF('Workforce hours'!U$30=0,0,(AS349/'Workforce hours'!U$30))),(IF(VLOOKUP($Q349,'Workforce hours'!$C$8:$AD$30,BU$7,FALSE)=0,0,(AS349/(VLOOKUP($Q349,'Workforce hours'!$C$8:$AD$30,BU$7,FALSE))))))</f>
        <v>1.0711468831715314</v>
      </c>
      <c r="BV349" s="288">
        <f>IF($Q349="n/a",(IF('Workforce hours'!V$30=0,0,(AT349/'Workforce hours'!V$30))),(IF(VLOOKUP($Q349,'Workforce hours'!$C$8:$AD$30,BV$7,FALSE)=0,0,(AT349/(VLOOKUP($Q349,'Workforce hours'!$C$8:$AD$30,BV$7,FALSE))))))</f>
        <v>0</v>
      </c>
      <c r="BW349" s="288">
        <f>IF($Q349="n/a",(IF('Workforce hours'!W$30=0,0,(AU349/'Workforce hours'!W$30))),(IF(VLOOKUP($Q349,'Workforce hours'!$C$8:$AD$30,BW$7,FALSE)=0,0,(AU349/(VLOOKUP($Q349,'Workforce hours'!$C$8:$AD$30,BW$7,FALSE))))))</f>
        <v>0</v>
      </c>
      <c r="BX349" s="288">
        <f>IF($Q349="n/a",(IF('Workforce hours'!X$30=0,0,(AV349/'Workforce hours'!X$30))),(IF(VLOOKUP($Q349,'Workforce hours'!$C$8:$AD$30,BX$7,FALSE)=0,0,(AV349/(VLOOKUP($Q349,'Workforce hours'!$C$8:$AD$30,BX$7,FALSE))))))</f>
        <v>0</v>
      </c>
      <c r="BY349" s="288">
        <f>IF($Q349="n/a",(IF('Workforce hours'!Y$30=0,0,(AW349/'Workforce hours'!Y$30))),(IF(VLOOKUP($Q349,'Workforce hours'!$C$8:$AD$30,BY$7,FALSE)=0,0,(AW349/(VLOOKUP($Q349,'Workforce hours'!$C$8:$AD$30,BY$7,FALSE))))))</f>
        <v>0</v>
      </c>
      <c r="BZ349" s="288">
        <f>IF($Q349="n/a",(IF('Workforce hours'!Z$30=0,0,(AX349/'Workforce hours'!Z$30))),(IF(VLOOKUP($Q349,'Workforce hours'!$C$8:$AD$30,BZ$7,FALSE)=0,0,(AX349/(VLOOKUP($Q349,'Workforce hours'!$C$8:$AD$30,BZ$7,FALSE))))))</f>
        <v>0</v>
      </c>
      <c r="CA349" s="288">
        <f>IF($Q349="n/a",(IF('Workforce hours'!AA$30=0,0,(AY349/'Workforce hours'!AA$30))),(IF(VLOOKUP($Q349,'Workforce hours'!$C$8:$AD$30,CA$7,FALSE)=0,0,(AY349/(VLOOKUP($Q349,'Workforce hours'!$C$8:$AD$30,CA$7,FALSE))))))</f>
        <v>0</v>
      </c>
      <c r="CB349" s="288">
        <f>IF($Q349="n/a",(IF('Workforce hours'!AB$30=0,0,(AZ349/'Workforce hours'!AB$30))),(IF(VLOOKUP($Q349,'Workforce hours'!$C$8:$AD$30,CB$7,FALSE)=0,0,(AZ349/(VLOOKUP($Q349,'Workforce hours'!$C$8:$AD$30,CB$7,FALSE))))))</f>
        <v>0</v>
      </c>
      <c r="CC349" s="288">
        <f>IF($Q349="n/a",(IF('Workforce hours'!AC$30=0,0,(BA349/'Workforce hours'!AC$30))),(IF(VLOOKUP($Q349,'Workforce hours'!$C$8:$AD$30,CC$7,FALSE)=0,0,(BA349/(VLOOKUP($Q349,'Workforce hours'!$C$8:$AD$30,CC$7,FALSE))))))</f>
        <v>0</v>
      </c>
      <c r="CD349" s="288">
        <f>IF($Q349="n/a",(IF('Workforce hours'!AD$30=0,0,(BB349/'Workforce hours'!AD$30))),(IF(VLOOKUP($Q349,'Workforce hours'!$C$8:$AD$30,CD$7,FALSE)=0,0,(BB349/(VLOOKUP($Q349,'Workforce hours'!$C$8:$AD$30,CD$7,FALSE))))))</f>
        <v>0</v>
      </c>
      <c r="CE349" s="289">
        <f t="shared" si="50"/>
        <v>0</v>
      </c>
      <c r="CF349" s="290">
        <f>BD349*'Workforce costs'!B$9*(1+'Workforce costs'!B$10)*(1+'Workforce costs'!B$11)</f>
        <v>0</v>
      </c>
      <c r="CG349" s="290">
        <f>BE349*'Workforce costs'!C$9*(1+'Workforce costs'!C$10)*(1+'Workforce costs'!C$11)</f>
        <v>0</v>
      </c>
      <c r="CH349" s="290">
        <f>BF349*'Workforce costs'!D$9*(1+'Workforce costs'!D$10)*(1+'Workforce costs'!D$11)</f>
        <v>0</v>
      </c>
      <c r="CI349" s="290">
        <f>BG349*'Workforce costs'!E$9*(1+'Workforce costs'!E$10)*(1+'Workforce costs'!E$11)</f>
        <v>0</v>
      </c>
      <c r="CJ349" s="290">
        <f>BH349*'Workforce costs'!F$9*(1+'Workforce costs'!F$10)*(1+'Workforce costs'!F$11)</f>
        <v>0</v>
      </c>
      <c r="CK349" s="290">
        <f>BI349*'Workforce costs'!G$9*(1+'Workforce costs'!G$10)*(1+'Workforce costs'!G$11)</f>
        <v>0</v>
      </c>
      <c r="CL349" s="290">
        <f>BJ349*'Workforce costs'!H$9*(1+'Workforce costs'!H$10)*(1+'Workforce costs'!H$11)</f>
        <v>0</v>
      </c>
      <c r="CM349" s="290">
        <f>BK349*'Workforce costs'!I$9*(1+'Workforce costs'!I$10)*(1+'Workforce costs'!I$11)</f>
        <v>0</v>
      </c>
      <c r="CN349" s="290">
        <f>BL349*'Workforce costs'!J$9*(1+'Workforce costs'!J$10)*(1+'Workforce costs'!J$11)</f>
        <v>0</v>
      </c>
      <c r="CO349" s="290">
        <f>BM349*'Workforce costs'!K$9*(1+'Workforce costs'!K$10)*(1+'Workforce costs'!K$11)</f>
        <v>0</v>
      </c>
      <c r="CP349" s="290">
        <f>BN349*'Workforce costs'!L$9*(1+'Workforce costs'!L$10)*(1+'Workforce costs'!L$11)</f>
        <v>0</v>
      </c>
      <c r="CQ349" s="290">
        <f>BO349*'Workforce costs'!M$9*(1+'Workforce costs'!M$10)*(1+'Workforce costs'!M$11)</f>
        <v>0</v>
      </c>
      <c r="CR349" s="290">
        <f>BP349*'Workforce costs'!N$9*(1+'Workforce costs'!N$10)*(1+'Workforce costs'!N$11)</f>
        <v>0</v>
      </c>
      <c r="CS349" s="290">
        <f>BQ349*'Workforce costs'!O$9*(1+'Workforce costs'!O$10)*(1+'Workforce costs'!O$11)</f>
        <v>0</v>
      </c>
      <c r="CT349" s="290">
        <f>BR349*'Workforce costs'!P$9*(1+'Workforce costs'!P$10)*(1+'Workforce costs'!P$11)</f>
        <v>0</v>
      </c>
      <c r="CU349" s="290">
        <f>BS349*'Workforce costs'!Q$9*(1+'Workforce costs'!Q$10)*(1+'Workforce costs'!Q$11)</f>
        <v>0</v>
      </c>
      <c r="CV349" s="290">
        <f>BT349*'Workforce costs'!R$9*(1+'Workforce costs'!R$10)*(1+'Workforce costs'!R$11)</f>
        <v>0</v>
      </c>
      <c r="CW349" s="290">
        <f>BU349*'Workforce costs'!S$9*(1+'Workforce costs'!S$10)*(1+'Workforce costs'!S$11)</f>
        <v>0</v>
      </c>
      <c r="CX349" s="290">
        <f>BV349*'Workforce costs'!T$9*(1+'Workforce costs'!T$10)*(1+'Workforce costs'!T$11)</f>
        <v>0</v>
      </c>
      <c r="CY349" s="290">
        <f>BW349*'Workforce costs'!U$9*(1+'Workforce costs'!U$10)*(1+'Workforce costs'!U$11)</f>
        <v>0</v>
      </c>
      <c r="CZ349" s="290">
        <f>BX349*'Workforce costs'!V$9*(1+'Workforce costs'!V$10)*(1+'Workforce costs'!V$11)</f>
        <v>0</v>
      </c>
      <c r="DA349" s="290">
        <f>BY349*'Workforce costs'!W$9*(1+'Workforce costs'!W$10)*(1+'Workforce costs'!W$11)</f>
        <v>0</v>
      </c>
      <c r="DB349" s="290">
        <f>BZ349*'Workforce costs'!X$9*(1+'Workforce costs'!X$10)*(1+'Workforce costs'!X$11)</f>
        <v>0</v>
      </c>
      <c r="DC349" s="290">
        <f>CA349*'Workforce costs'!Y$9*(1+'Workforce costs'!Y$10)*(1+'Workforce costs'!Y$11)</f>
        <v>0</v>
      </c>
      <c r="DD349" s="290">
        <f>CB349*'Workforce costs'!Z$9*(1+'Workforce costs'!Z$10)*(1+'Workforce costs'!Z$11)</f>
        <v>0</v>
      </c>
      <c r="DE349" s="290">
        <f>CC349*'Workforce costs'!AA$9*(1+'Workforce costs'!AA$10)*(1+'Workforce costs'!AA$11)</f>
        <v>0</v>
      </c>
      <c r="DF349" s="290">
        <f>CD349*'Workforce costs'!AB$9*(1+'Workforce costs'!AB$10)*(1+'Workforce costs'!AB$11)</f>
        <v>0</v>
      </c>
    </row>
    <row r="350" spans="1:110" x14ac:dyDescent="0.3">
      <c r="A350" s="2" t="str">
        <f>Outputs!$A$4</f>
        <v>Australia</v>
      </c>
      <c r="B350" s="2" t="str">
        <f t="shared" si="43"/>
        <v>Australia 12to17</v>
      </c>
      <c r="C350" s="30">
        <f>VLOOKUP($B350,Populations!$D$15:$H$1920,3,FALSE)</f>
        <v>1959472</v>
      </c>
      <c r="D350" s="255">
        <f>IF(OR($H350="General pop",$H350="Schools",$H350="Workplace",$H350="Skills Training",$H350="Digital Supports"),1,VLOOKUP($B350,Populations!$D$15:$H$1920,5,FALSE))</f>
        <v>1</v>
      </c>
      <c r="E350" s="88">
        <f>VLOOKUP(I350,Epidemiology!$C$10:$H$47,6,FALSE)</f>
        <v>1504</v>
      </c>
      <c r="F350" s="102" t="str">
        <f>'Care profiles'!R351</f>
        <v>n/a</v>
      </c>
      <c r="G350" s="15" t="str">
        <f>'Care profiles'!A351</f>
        <v>12to17</v>
      </c>
      <c r="H350" s="15" t="str">
        <f>'Care profiles'!B351</f>
        <v>Persistent</v>
      </c>
      <c r="I350" s="15" t="str">
        <f>'Care profiles'!C351</f>
        <v>Persistent_12-17yrs</v>
      </c>
      <c r="J350" s="15" t="str">
        <f>'Care profiles'!D351</f>
        <v>Care profile</v>
      </c>
      <c r="K350" s="15" t="str">
        <f>'Care profiles'!E351</f>
        <v>Socioeconomic and Situational Support Services</v>
      </c>
      <c r="L350" s="104">
        <f>'Care profiles'!F351</f>
        <v>1</v>
      </c>
      <c r="M350" s="15" t="str">
        <f>'Care profiles'!G351</f>
        <v>n/a</v>
      </c>
      <c r="N350" s="15" t="str">
        <f>'Care profiles'!H351</f>
        <v>n/a</v>
      </c>
      <c r="O350" s="15" t="str">
        <f>'Care profiles'!I351</f>
        <v>n/a</v>
      </c>
      <c r="P350" s="15" t="str">
        <f>'Care profiles'!J351</f>
        <v>n/a</v>
      </c>
      <c r="Q350" s="15" t="str">
        <f>'Care profiles'!K351</f>
        <v>n/a</v>
      </c>
      <c r="R350" s="15" t="str">
        <f>'Care profiles'!M351</f>
        <v>Y</v>
      </c>
      <c r="S350" s="15" t="str">
        <f>'Care profiles'!O351</f>
        <v>Y</v>
      </c>
      <c r="T350" s="15" t="str">
        <f>'Care profiles'!Q351</f>
        <v>N</v>
      </c>
      <c r="U350" s="30">
        <f t="shared" si="44"/>
        <v>29470.458879999998</v>
      </c>
      <c r="V350" s="30">
        <f t="shared" si="45"/>
        <v>29470.458879999998</v>
      </c>
      <c r="W350" s="30">
        <f>IF(M350="n/a",0,IF(O350="days",V350*M350*(1+(VLOOKUP(K350,'Bed parameters'!$A$9:$G$12,7,FALSE))),V350*M350))</f>
        <v>0</v>
      </c>
      <c r="X350" s="30">
        <f t="shared" si="46"/>
        <v>0</v>
      </c>
      <c r="Y350" s="30">
        <f t="shared" si="47"/>
        <v>0</v>
      </c>
      <c r="Z350" s="113">
        <f>_xlfn.IFNA(Y350/((VLOOKUP(K350,'Bed parameters'!$A$9:$G$12,3,FALSE))*(VLOOKUP(K350,'Bed parameters'!$A$9:$G$12,5,FALSE))),0)</f>
        <v>0</v>
      </c>
      <c r="AA350" s="30">
        <f t="shared" si="48"/>
        <v>0</v>
      </c>
      <c r="AB350" s="30">
        <f>_xlfn.IFNA(IF($O350="days",$Y350*(VLOOKUP($K350,'Bed parameters'!$A$9:$I$12,9,FALSE))*$F350*(VLOOKUP($Q350,'Workforce distribution'!$C$8:$AD$30,AB$7,FALSE)),IF($Q350="n/a",(IF($P350=AB$6,$X350*$F350,0)),$X350*$F350*(VLOOKUP($Q350,'Workforce distribution'!$C$8:$AD$30,AB$7,FALSE)))),0)</f>
        <v>0</v>
      </c>
      <c r="AC350" s="30">
        <f>_xlfn.IFNA(IF($O350="days",$Y350*(VLOOKUP($K350,'Bed parameters'!$A$9:$I$12,9,FALSE))*$F350*(VLOOKUP($Q350,'Workforce distribution'!$C$8:$AD$30,AC$7,FALSE)),IF($Q350="n/a",(IF($P350=AC$6,$X350*$F350,0)),$X350*$F350*(VLOOKUP($Q350,'Workforce distribution'!$C$8:$AD$30,AC$7,FALSE)))),0)</f>
        <v>0</v>
      </c>
      <c r="AD350" s="30">
        <f>_xlfn.IFNA(IF($O350="days",$Y350*(VLOOKUP($K350,'Bed parameters'!$A$9:$I$12,9,FALSE))*$F350*(VLOOKUP($Q350,'Workforce distribution'!$C$8:$AD$30,AD$7,FALSE)),IF($Q350="n/a",(IF($P350=AD$6,$X350*$F350,0)),$X350*$F350*(VLOOKUP($Q350,'Workforce distribution'!$C$8:$AD$30,AD$7,FALSE)))),0)</f>
        <v>0</v>
      </c>
      <c r="AE350" s="30">
        <f>_xlfn.IFNA(IF($O350="days",$Y350*(VLOOKUP($K350,'Bed parameters'!$A$9:$I$12,9,FALSE))*$F350*(VLOOKUP($Q350,'Workforce distribution'!$C$8:$AD$30,AE$7,FALSE)),IF($Q350="n/a",(IF($P350=AE$6,$X350*$F350,0)),$X350*$F350*(VLOOKUP($Q350,'Workforce distribution'!$C$8:$AD$30,AE$7,FALSE)))),0)</f>
        <v>0</v>
      </c>
      <c r="AF350" s="30">
        <f>_xlfn.IFNA(IF($O350="days",$Y350*(VLOOKUP($K350,'Bed parameters'!$A$9:$I$12,9,FALSE))*$F350*(VLOOKUP($Q350,'Workforce distribution'!$C$8:$AD$30,AF$7,FALSE)),IF($Q350="n/a",(IF($P350=AF$6,$X350*$F350,0)),$X350*$F350*(VLOOKUP($Q350,'Workforce distribution'!$C$8:$AD$30,AF$7,FALSE)))),0)</f>
        <v>0</v>
      </c>
      <c r="AG350" s="30">
        <f>_xlfn.IFNA(IF($O350="days",$Y350*(VLOOKUP($K350,'Bed parameters'!$A$9:$I$12,9,FALSE))*$F350*(VLOOKUP($Q350,'Workforce distribution'!$C$8:$AD$30,AG$7,FALSE)),IF($Q350="n/a",(IF($P350=AG$6,$X350*$F350,0)),$X350*$F350*(VLOOKUP($Q350,'Workforce distribution'!$C$8:$AD$30,AG$7,FALSE)))),0)</f>
        <v>0</v>
      </c>
      <c r="AH350" s="30">
        <f>_xlfn.IFNA(IF($O350="days",$Y350*(VLOOKUP($K350,'Bed parameters'!$A$9:$I$12,9,FALSE))*$F350*(VLOOKUP($Q350,'Workforce distribution'!$C$8:$AD$30,AH$7,FALSE)),IF($Q350="n/a",(IF($P350=AH$6,$X350*$F350,0)),$X350*$F350*(VLOOKUP($Q350,'Workforce distribution'!$C$8:$AD$30,AH$7,FALSE)))),0)</f>
        <v>0</v>
      </c>
      <c r="AI350" s="30">
        <f>_xlfn.IFNA(IF($O350="days",$Y350*(VLOOKUP($K350,'Bed parameters'!$A$9:$I$12,9,FALSE))*$F350*(VLOOKUP($Q350,'Workforce distribution'!$C$8:$AD$30,AI$7,FALSE)),IF($Q350="n/a",(IF($P350=AI$6,$X350*$F350,0)),$X350*$F350*(VLOOKUP($Q350,'Workforce distribution'!$C$8:$AD$30,AI$7,FALSE)))),0)</f>
        <v>0</v>
      </c>
      <c r="AJ350" s="30">
        <f>_xlfn.IFNA(IF($O350="days",$Y350*(VLOOKUP($K350,'Bed parameters'!$A$9:$I$12,9,FALSE))*$F350*(VLOOKUP($Q350,'Workforce distribution'!$C$8:$AD$30,AJ$7,FALSE)),IF($Q350="n/a",(IF($P350=AJ$6,$X350*$F350,0)),$X350*$F350*(VLOOKUP($Q350,'Workforce distribution'!$C$8:$AD$30,AJ$7,FALSE)))),0)</f>
        <v>0</v>
      </c>
      <c r="AK350" s="30">
        <f>_xlfn.IFNA(IF($O350="days",$Y350*(VLOOKUP($K350,'Bed parameters'!$A$9:$I$12,9,FALSE))*$F350*(VLOOKUP($Q350,'Workforce distribution'!$C$8:$AD$30,AK$7,FALSE)),IF($Q350="n/a",(IF($P350=AK$6,$X350*$F350,0)),$X350*$F350*(VLOOKUP($Q350,'Workforce distribution'!$C$8:$AD$30,AK$7,FALSE)))),0)</f>
        <v>0</v>
      </c>
      <c r="AL350" s="30">
        <f>_xlfn.IFNA(IF($O350="days",$Y350*(VLOOKUP($K350,'Bed parameters'!$A$9:$I$12,9,FALSE))*$F350*(VLOOKUP($Q350,'Workforce distribution'!$C$8:$AD$30,AL$7,FALSE)),IF($Q350="n/a",(IF($P350=AL$6,$X350*$F350,0)),$X350*$F350*(VLOOKUP($Q350,'Workforce distribution'!$C$8:$AD$30,AL$7,FALSE)))),0)</f>
        <v>0</v>
      </c>
      <c r="AM350" s="30">
        <f>_xlfn.IFNA(IF($O350="days",$Y350*(VLOOKUP($K350,'Bed parameters'!$A$9:$I$12,9,FALSE))*$F350*(VLOOKUP($Q350,'Workforce distribution'!$C$8:$AD$30,AM$7,FALSE)),IF($Q350="n/a",(IF($P350=AM$6,$X350*$F350,0)),$X350*$F350*(VLOOKUP($Q350,'Workforce distribution'!$C$8:$AD$30,AM$7,FALSE)))),0)</f>
        <v>0</v>
      </c>
      <c r="AN350" s="30">
        <f>_xlfn.IFNA(IF($O350="days",$Y350*(VLOOKUP($K350,'Bed parameters'!$A$9:$I$12,9,FALSE))*$F350*(VLOOKUP($Q350,'Workforce distribution'!$C$8:$AD$30,AN$7,FALSE)),IF($Q350="n/a",(IF($P350=AN$6,$X350*$F350,0)),$X350*$F350*(VLOOKUP($Q350,'Workforce distribution'!$C$8:$AD$30,AN$7,FALSE)))),0)</f>
        <v>0</v>
      </c>
      <c r="AO350" s="30">
        <f>_xlfn.IFNA(IF($O350="days",$Y350*(VLOOKUP($K350,'Bed parameters'!$A$9:$I$12,9,FALSE))*$F350*(VLOOKUP($Q350,'Workforce distribution'!$C$8:$AD$30,AO$7,FALSE)),IF($Q350="n/a",(IF($P350=AO$6,$X350*$F350,0)),$X350*$F350*(VLOOKUP($Q350,'Workforce distribution'!$C$8:$AD$30,AO$7,FALSE)))),0)</f>
        <v>0</v>
      </c>
      <c r="AP350" s="30">
        <f>_xlfn.IFNA(IF($O350="days",$Y350*(VLOOKUP($K350,'Bed parameters'!$A$9:$I$12,9,FALSE))*$F350*(VLOOKUP($Q350,'Workforce distribution'!$C$8:$AD$30,AP$7,FALSE)),IF($Q350="n/a",(IF($P350=AP$6,$X350*$F350,0)),$X350*$F350*(VLOOKUP($Q350,'Workforce distribution'!$C$8:$AD$30,AP$7,FALSE)))),0)</f>
        <v>0</v>
      </c>
      <c r="AQ350" s="30">
        <f>_xlfn.IFNA(IF($O350="days",$Y350*(VLOOKUP($K350,'Bed parameters'!$A$9:$I$12,9,FALSE))*$F350*(VLOOKUP($Q350,'Workforce distribution'!$C$8:$AD$30,AQ$7,FALSE)),IF($Q350="n/a",(IF($P350=AQ$6,$X350*$F350,0)),$X350*$F350*(VLOOKUP($Q350,'Workforce distribution'!$C$8:$AD$30,AQ$7,FALSE)))),0)</f>
        <v>0</v>
      </c>
      <c r="AR350" s="30">
        <f>_xlfn.IFNA(IF($O350="days",$Y350*(VLOOKUP($K350,'Bed parameters'!$A$9:$I$12,9,FALSE))*$F350*(VLOOKUP($Q350,'Workforce distribution'!$C$8:$AD$30,AR$7,FALSE)),IF($Q350="n/a",(IF($P350=AR$6,$X350*$F350,0)),$X350*$F350*(VLOOKUP($Q350,'Workforce distribution'!$C$8:$AD$30,AR$7,FALSE)))),0)</f>
        <v>0</v>
      </c>
      <c r="AS350" s="30">
        <f>_xlfn.IFNA(IF($O350="days",$Y350*(VLOOKUP($K350,'Bed parameters'!$A$9:$I$12,9,FALSE))*$F350*(VLOOKUP($Q350,'Workforce distribution'!$C$8:$AD$30,AS$7,FALSE)),IF($Q350="n/a",(IF($P350=AS$6,$X350*$F350,0)),$X350*$F350*(VLOOKUP($Q350,'Workforce distribution'!$C$8:$AD$30,AS$7,FALSE)))),0)</f>
        <v>0</v>
      </c>
      <c r="AT350" s="30">
        <f>_xlfn.IFNA(IF($O350="days",$Y350*(VLOOKUP($K350,'Bed parameters'!$A$9:$I$12,9,FALSE))*$F350*(VLOOKUP($Q350,'Workforce distribution'!$C$8:$AD$30,AT$7,FALSE)),IF($Q350="n/a",(IF($P350=AT$6,$X350*$F350,0)),$X350*$F350*(VLOOKUP($Q350,'Workforce distribution'!$C$8:$AD$30,AT$7,FALSE)))),0)</f>
        <v>0</v>
      </c>
      <c r="AU350" s="30">
        <f>_xlfn.IFNA(IF($O350="days",$Y350*(VLOOKUP($K350,'Bed parameters'!$A$9:$I$12,9,FALSE))*$F350*(VLOOKUP($Q350,'Workforce distribution'!$C$8:$AD$30,AU$7,FALSE)),IF($Q350="n/a",(IF($P350=AU$6,$X350*$F350,0)),$X350*$F350*(VLOOKUP($Q350,'Workforce distribution'!$C$8:$AD$30,AU$7,FALSE)))),0)</f>
        <v>0</v>
      </c>
      <c r="AV350" s="30">
        <f>_xlfn.IFNA(IF($O350="days",$Y350*(VLOOKUP($K350,'Bed parameters'!$A$9:$I$12,9,FALSE))*$F350*(VLOOKUP($Q350,'Workforce distribution'!$C$8:$AD$30,AV$7,FALSE)),IF($Q350="n/a",(IF($P350=AV$6,$X350*$F350,0)),$X350*$F350*(VLOOKUP($Q350,'Workforce distribution'!$C$8:$AD$30,AV$7,FALSE)))),0)</f>
        <v>0</v>
      </c>
      <c r="AW350" s="30">
        <f>_xlfn.IFNA(IF($O350="days",$Y350*(VLOOKUP($K350,'Bed parameters'!$A$9:$I$12,9,FALSE))*$F350*(VLOOKUP($Q350,'Workforce distribution'!$C$8:$AD$30,AW$7,FALSE)),IF($Q350="n/a",(IF($P350=AW$6,$X350*$F350,0)),$X350*$F350*(VLOOKUP($Q350,'Workforce distribution'!$C$8:$AD$30,AW$7,FALSE)))),0)</f>
        <v>0</v>
      </c>
      <c r="AX350" s="30">
        <f>_xlfn.IFNA(IF($O350="days",$Y350*(VLOOKUP($K350,'Bed parameters'!$A$9:$I$12,9,FALSE))*$F350*(VLOOKUP($Q350,'Workforce distribution'!$C$8:$AD$30,AX$7,FALSE)),IF($Q350="n/a",(IF($P350=AX$6,$X350*$F350,0)),$X350*$F350*(VLOOKUP($Q350,'Workforce distribution'!$C$8:$AD$30,AX$7,FALSE)))),0)</f>
        <v>0</v>
      </c>
      <c r="AY350" s="30">
        <f>_xlfn.IFNA(IF($O350="days",$Y350*(VLOOKUP($K350,'Bed parameters'!$A$9:$I$12,9,FALSE))*$F350*(VLOOKUP($Q350,'Workforce distribution'!$C$8:$AD$30,AY$7,FALSE)),IF($Q350="n/a",(IF($P350=AY$6,$X350*$F350,0)),$X350*$F350*(VLOOKUP($Q350,'Workforce distribution'!$C$8:$AD$30,AY$7,FALSE)))),0)</f>
        <v>0</v>
      </c>
      <c r="AZ350" s="30">
        <f>_xlfn.IFNA(IF($O350="days",$Y350*(VLOOKUP($K350,'Bed parameters'!$A$9:$I$12,9,FALSE))*$F350*(VLOOKUP($Q350,'Workforce distribution'!$C$8:$AD$30,AZ$7,FALSE)),IF($Q350="n/a",(IF($P350=AZ$6,$X350*$F350,0)),$X350*$F350*(VLOOKUP($Q350,'Workforce distribution'!$C$8:$AD$30,AZ$7,FALSE)))),0)</f>
        <v>0</v>
      </c>
      <c r="BA350" s="30">
        <f>_xlfn.IFNA(IF($O350="days",$Y350*(VLOOKUP($K350,'Bed parameters'!$A$9:$I$12,9,FALSE))*$F350*(VLOOKUP($Q350,'Workforce distribution'!$C$8:$AD$30,BA$7,FALSE)),IF($Q350="n/a",(IF($P350=BA$6,$X350*$F350,0)),$X350*$F350*(VLOOKUP($Q350,'Workforce distribution'!$C$8:$AD$30,BA$7,FALSE)))),0)</f>
        <v>0</v>
      </c>
      <c r="BB350" s="30">
        <f>_xlfn.IFNA(IF($O350="days",$Y350*(VLOOKUP($K350,'Bed parameters'!$A$9:$I$12,9,FALSE))*$F350*(VLOOKUP($Q350,'Workforce distribution'!$C$8:$AD$30,BB$7,FALSE)),IF($Q350="n/a",(IF($P350=BB$6,$X350*$F350,0)),$X350*$F350*(VLOOKUP($Q350,'Workforce distribution'!$C$8:$AD$30,BB$7,FALSE)))),0)</f>
        <v>0</v>
      </c>
      <c r="BC350" s="149">
        <f t="shared" si="49"/>
        <v>0</v>
      </c>
      <c r="BD350" s="288">
        <f>IF($Q350="n/a",(IF('Workforce hours'!D$30=0,0,(AB350/'Workforce hours'!D$30))),(IF(VLOOKUP($Q350,'Workforce hours'!$C$8:$AD$30,BD$7,FALSE)=0,0,(AB350/(VLOOKUP($Q350,'Workforce hours'!$C$8:$AD$30,BD$7,FALSE))))))</f>
        <v>0</v>
      </c>
      <c r="BE350" s="288">
        <f>IF($Q350="n/a",(IF('Workforce hours'!E$30=0,0,(AC350/'Workforce hours'!E$30))),(IF(VLOOKUP($Q350,'Workforce hours'!$C$8:$AD$30,BE$7,FALSE)=0,0,(AC350/(VLOOKUP($Q350,'Workforce hours'!$C$8:$AD$30,BE$7,FALSE))))))</f>
        <v>0</v>
      </c>
      <c r="BF350" s="288">
        <f>IF($Q350="n/a",(IF('Workforce hours'!F$30=0,0,(AD350/'Workforce hours'!F$30))),(IF(VLOOKUP($Q350,'Workforce hours'!$C$8:$AD$30,BF$7,FALSE)=0,0,(AD350/(VLOOKUP($Q350,'Workforce hours'!$C$8:$AD$30,BF$7,FALSE))))))</f>
        <v>0</v>
      </c>
      <c r="BG350" s="288">
        <f>IF($Q350="n/a",(IF('Workforce hours'!G$30=0,0,(AE350/'Workforce hours'!G$30))),(IF(VLOOKUP($Q350,'Workforce hours'!$C$8:$AD$30,BG$7,FALSE)=0,0,(AE350/(VLOOKUP($Q350,'Workforce hours'!$C$8:$AD$30,BG$7,FALSE))))))</f>
        <v>0</v>
      </c>
      <c r="BH350" s="288">
        <f>IF($Q350="n/a",(IF('Workforce hours'!H$30=0,0,(AF350/'Workforce hours'!H$30))),(IF(VLOOKUP($Q350,'Workforce hours'!$C$8:$AD$30,BH$7,FALSE)=0,0,(AF350/(VLOOKUP($Q350,'Workforce hours'!$C$8:$AD$30,BH$7,FALSE))))))</f>
        <v>0</v>
      </c>
      <c r="BI350" s="288">
        <f>IF($Q350="n/a",(IF('Workforce hours'!I$30=0,0,(AG350/'Workforce hours'!I$30))),(IF(VLOOKUP($Q350,'Workforce hours'!$C$8:$AD$30,BI$7,FALSE)=0,0,(AG350/(VLOOKUP($Q350,'Workforce hours'!$C$8:$AD$30,BI$7,FALSE))))))</f>
        <v>0</v>
      </c>
      <c r="BJ350" s="288">
        <f>IF($Q350="n/a",(IF('Workforce hours'!J$30=0,0,(AH350/'Workforce hours'!J$30))),(IF(VLOOKUP($Q350,'Workforce hours'!$C$8:$AD$30,BJ$7,FALSE)=0,0,(AH350/(VLOOKUP($Q350,'Workforce hours'!$C$8:$AD$30,BJ$7,FALSE))))))</f>
        <v>0</v>
      </c>
      <c r="BK350" s="288">
        <f>IF($Q350="n/a",(IF('Workforce hours'!K$30=0,0,(AI350/'Workforce hours'!K$30))),(IF(VLOOKUP($Q350,'Workforce hours'!$C$8:$AD$30,BK$7,FALSE)=0,0,(AI350/(VLOOKUP($Q350,'Workforce hours'!$C$8:$AD$30,BK$7,FALSE))))))</f>
        <v>0</v>
      </c>
      <c r="BL350" s="288">
        <f>IF($Q350="n/a",(IF('Workforce hours'!L$30=0,0,(AJ350/'Workforce hours'!L$30))),(IF(VLOOKUP($Q350,'Workforce hours'!$C$8:$AD$30,BL$7,FALSE)=0,0,(AJ350/(VLOOKUP($Q350,'Workforce hours'!$C$8:$AD$30,BL$7,FALSE))))))</f>
        <v>0</v>
      </c>
      <c r="BM350" s="288">
        <f>IF($Q350="n/a",(IF('Workforce hours'!M$30=0,0,(AK350/'Workforce hours'!M$30))),(IF(VLOOKUP($Q350,'Workforce hours'!$C$8:$AD$30,BM$7,FALSE)=0,0,(AK350/(VLOOKUP($Q350,'Workforce hours'!$C$8:$AD$30,BM$7,FALSE))))))</f>
        <v>0</v>
      </c>
      <c r="BN350" s="288">
        <f>IF($Q350="n/a",(IF('Workforce hours'!N$30=0,0,(AL350/'Workforce hours'!N$30))),(IF(VLOOKUP($Q350,'Workforce hours'!$C$8:$AD$30,BN$7,FALSE)=0,0,(AL350/(VLOOKUP($Q350,'Workforce hours'!$C$8:$AD$30,BN$7,FALSE))))))</f>
        <v>0</v>
      </c>
      <c r="BO350" s="288">
        <f>IF($Q350="n/a",(IF('Workforce hours'!O$30=0,0,(AM350/'Workforce hours'!O$30))),(IF(VLOOKUP($Q350,'Workforce hours'!$C$8:$AD$30,BO$7,FALSE)=0,0,(AM350/(VLOOKUP($Q350,'Workforce hours'!$C$8:$AD$30,BO$7,FALSE))))))</f>
        <v>0</v>
      </c>
      <c r="BP350" s="288">
        <f>IF($Q350="n/a",(IF('Workforce hours'!P$30=0,0,(AN350/'Workforce hours'!P$30))),(IF(VLOOKUP($Q350,'Workforce hours'!$C$8:$AD$30,BP$7,FALSE)=0,0,(AN350/(VLOOKUP($Q350,'Workforce hours'!$C$8:$AD$30,BP$7,FALSE))))))</f>
        <v>0</v>
      </c>
      <c r="BQ350" s="288">
        <f>IF($Q350="n/a",(IF('Workforce hours'!Q$30=0,0,(AO350/'Workforce hours'!Q$30))),(IF(VLOOKUP($Q350,'Workforce hours'!$C$8:$AD$30,BQ$7,FALSE)=0,0,(AO350/(VLOOKUP($Q350,'Workforce hours'!$C$8:$AD$30,BQ$7,FALSE))))))</f>
        <v>0</v>
      </c>
      <c r="BR350" s="288">
        <f>IF($Q350="n/a",(IF('Workforce hours'!R$30=0,0,(AP350/'Workforce hours'!R$30))),(IF(VLOOKUP($Q350,'Workforce hours'!$C$8:$AD$30,BR$7,FALSE)=0,0,(AP350/(VLOOKUP($Q350,'Workforce hours'!$C$8:$AD$30,BR$7,FALSE))))))</f>
        <v>0</v>
      </c>
      <c r="BS350" s="288">
        <f>IF($Q350="n/a",(IF('Workforce hours'!S$30=0,0,(AQ350/'Workforce hours'!S$30))),(IF(VLOOKUP($Q350,'Workforce hours'!$C$8:$AD$30,BS$7,FALSE)=0,0,(AQ350/(VLOOKUP($Q350,'Workforce hours'!$C$8:$AD$30,BS$7,FALSE))))))</f>
        <v>0</v>
      </c>
      <c r="BT350" s="288">
        <f>IF($Q350="n/a",(IF('Workforce hours'!T$30=0,0,(AR350/'Workforce hours'!T$30))),(IF(VLOOKUP($Q350,'Workforce hours'!$C$8:$AD$30,BT$7,FALSE)=0,0,(AR350/(VLOOKUP($Q350,'Workforce hours'!$C$8:$AD$30,BT$7,FALSE))))))</f>
        <v>0</v>
      </c>
      <c r="BU350" s="288">
        <f>IF($Q350="n/a",(IF('Workforce hours'!U$30=0,0,(AS350/'Workforce hours'!U$30))),(IF(VLOOKUP($Q350,'Workforce hours'!$C$8:$AD$30,BU$7,FALSE)=0,0,(AS350/(VLOOKUP($Q350,'Workforce hours'!$C$8:$AD$30,BU$7,FALSE))))))</f>
        <v>0</v>
      </c>
      <c r="BV350" s="288">
        <f>IF($Q350="n/a",(IF('Workforce hours'!V$30=0,0,(AT350/'Workforce hours'!V$30))),(IF(VLOOKUP($Q350,'Workforce hours'!$C$8:$AD$30,BV$7,FALSE)=0,0,(AT350/(VLOOKUP($Q350,'Workforce hours'!$C$8:$AD$30,BV$7,FALSE))))))</f>
        <v>0</v>
      </c>
      <c r="BW350" s="288">
        <f>IF($Q350="n/a",(IF('Workforce hours'!W$30=0,0,(AU350/'Workforce hours'!W$30))),(IF(VLOOKUP($Q350,'Workforce hours'!$C$8:$AD$30,BW$7,FALSE)=0,0,(AU350/(VLOOKUP($Q350,'Workforce hours'!$C$8:$AD$30,BW$7,FALSE))))))</f>
        <v>0</v>
      </c>
      <c r="BX350" s="288">
        <f>IF($Q350="n/a",(IF('Workforce hours'!X$30=0,0,(AV350/'Workforce hours'!X$30))),(IF(VLOOKUP($Q350,'Workforce hours'!$C$8:$AD$30,BX$7,FALSE)=0,0,(AV350/(VLOOKUP($Q350,'Workforce hours'!$C$8:$AD$30,BX$7,FALSE))))))</f>
        <v>0</v>
      </c>
      <c r="BY350" s="288">
        <f>IF($Q350="n/a",(IF('Workforce hours'!Y$30=0,0,(AW350/'Workforce hours'!Y$30))),(IF(VLOOKUP($Q350,'Workforce hours'!$C$8:$AD$30,BY$7,FALSE)=0,0,(AW350/(VLOOKUP($Q350,'Workforce hours'!$C$8:$AD$30,BY$7,FALSE))))))</f>
        <v>0</v>
      </c>
      <c r="BZ350" s="288">
        <f>IF($Q350="n/a",(IF('Workforce hours'!Z$30=0,0,(AX350/'Workforce hours'!Z$30))),(IF(VLOOKUP($Q350,'Workforce hours'!$C$8:$AD$30,BZ$7,FALSE)=0,0,(AX350/(VLOOKUP($Q350,'Workforce hours'!$C$8:$AD$30,BZ$7,FALSE))))))</f>
        <v>0</v>
      </c>
      <c r="CA350" s="288">
        <f>IF($Q350="n/a",(IF('Workforce hours'!AA$30=0,0,(AY350/'Workforce hours'!AA$30))),(IF(VLOOKUP($Q350,'Workforce hours'!$C$8:$AD$30,CA$7,FALSE)=0,0,(AY350/(VLOOKUP($Q350,'Workforce hours'!$C$8:$AD$30,CA$7,FALSE))))))</f>
        <v>0</v>
      </c>
      <c r="CB350" s="288">
        <f>IF($Q350="n/a",(IF('Workforce hours'!AB$30=0,0,(AZ350/'Workforce hours'!AB$30))),(IF(VLOOKUP($Q350,'Workforce hours'!$C$8:$AD$30,CB$7,FALSE)=0,0,(AZ350/(VLOOKUP($Q350,'Workforce hours'!$C$8:$AD$30,CB$7,FALSE))))))</f>
        <v>0</v>
      </c>
      <c r="CC350" s="288">
        <f>IF($Q350="n/a",(IF('Workforce hours'!AC$30=0,0,(BA350/'Workforce hours'!AC$30))),(IF(VLOOKUP($Q350,'Workforce hours'!$C$8:$AD$30,CC$7,FALSE)=0,0,(BA350/(VLOOKUP($Q350,'Workforce hours'!$C$8:$AD$30,CC$7,FALSE))))))</f>
        <v>0</v>
      </c>
      <c r="CD350" s="288">
        <f>IF($Q350="n/a",(IF('Workforce hours'!AD$30=0,0,(BB350/'Workforce hours'!AD$30))),(IF(VLOOKUP($Q350,'Workforce hours'!$C$8:$AD$30,CD$7,FALSE)=0,0,(BB350/(VLOOKUP($Q350,'Workforce hours'!$C$8:$AD$30,CD$7,FALSE))))))</f>
        <v>0</v>
      </c>
      <c r="CE350" s="289">
        <f t="shared" si="50"/>
        <v>0</v>
      </c>
      <c r="CF350" s="290">
        <f>BD350*'Workforce costs'!B$9*(1+'Workforce costs'!B$10)*(1+'Workforce costs'!B$11)</f>
        <v>0</v>
      </c>
      <c r="CG350" s="290">
        <f>BE350*'Workforce costs'!C$9*(1+'Workforce costs'!C$10)*(1+'Workforce costs'!C$11)</f>
        <v>0</v>
      </c>
      <c r="CH350" s="290">
        <f>BF350*'Workforce costs'!D$9*(1+'Workforce costs'!D$10)*(1+'Workforce costs'!D$11)</f>
        <v>0</v>
      </c>
      <c r="CI350" s="290">
        <f>BG350*'Workforce costs'!E$9*(1+'Workforce costs'!E$10)*(1+'Workforce costs'!E$11)</f>
        <v>0</v>
      </c>
      <c r="CJ350" s="290">
        <f>BH350*'Workforce costs'!F$9*(1+'Workforce costs'!F$10)*(1+'Workforce costs'!F$11)</f>
        <v>0</v>
      </c>
      <c r="CK350" s="290">
        <f>BI350*'Workforce costs'!G$9*(1+'Workforce costs'!G$10)*(1+'Workforce costs'!G$11)</f>
        <v>0</v>
      </c>
      <c r="CL350" s="290">
        <f>BJ350*'Workforce costs'!H$9*(1+'Workforce costs'!H$10)*(1+'Workforce costs'!H$11)</f>
        <v>0</v>
      </c>
      <c r="CM350" s="290">
        <f>BK350*'Workforce costs'!I$9*(1+'Workforce costs'!I$10)*(1+'Workforce costs'!I$11)</f>
        <v>0</v>
      </c>
      <c r="CN350" s="290">
        <f>BL350*'Workforce costs'!J$9*(1+'Workforce costs'!J$10)*(1+'Workforce costs'!J$11)</f>
        <v>0</v>
      </c>
      <c r="CO350" s="290">
        <f>BM350*'Workforce costs'!K$9*(1+'Workforce costs'!K$10)*(1+'Workforce costs'!K$11)</f>
        <v>0</v>
      </c>
      <c r="CP350" s="290">
        <f>BN350*'Workforce costs'!L$9*(1+'Workforce costs'!L$10)*(1+'Workforce costs'!L$11)</f>
        <v>0</v>
      </c>
      <c r="CQ350" s="290">
        <f>BO350*'Workforce costs'!M$9*(1+'Workforce costs'!M$10)*(1+'Workforce costs'!M$11)</f>
        <v>0</v>
      </c>
      <c r="CR350" s="290">
        <f>BP350*'Workforce costs'!N$9*(1+'Workforce costs'!N$10)*(1+'Workforce costs'!N$11)</f>
        <v>0</v>
      </c>
      <c r="CS350" s="290">
        <f>BQ350*'Workforce costs'!O$9*(1+'Workforce costs'!O$10)*(1+'Workforce costs'!O$11)</f>
        <v>0</v>
      </c>
      <c r="CT350" s="290">
        <f>BR350*'Workforce costs'!P$9*(1+'Workforce costs'!P$10)*(1+'Workforce costs'!P$11)</f>
        <v>0</v>
      </c>
      <c r="CU350" s="290">
        <f>BS350*'Workforce costs'!Q$9*(1+'Workforce costs'!Q$10)*(1+'Workforce costs'!Q$11)</f>
        <v>0</v>
      </c>
      <c r="CV350" s="290">
        <f>BT350*'Workforce costs'!R$9*(1+'Workforce costs'!R$10)*(1+'Workforce costs'!R$11)</f>
        <v>0</v>
      </c>
      <c r="CW350" s="290">
        <f>BU350*'Workforce costs'!S$9*(1+'Workforce costs'!S$10)*(1+'Workforce costs'!S$11)</f>
        <v>0</v>
      </c>
      <c r="CX350" s="290">
        <f>BV350*'Workforce costs'!T$9*(1+'Workforce costs'!T$10)*(1+'Workforce costs'!T$11)</f>
        <v>0</v>
      </c>
      <c r="CY350" s="290">
        <f>BW350*'Workforce costs'!U$9*(1+'Workforce costs'!U$10)*(1+'Workforce costs'!U$11)</f>
        <v>0</v>
      </c>
      <c r="CZ350" s="290">
        <f>BX350*'Workforce costs'!V$9*(1+'Workforce costs'!V$10)*(1+'Workforce costs'!V$11)</f>
        <v>0</v>
      </c>
      <c r="DA350" s="290">
        <f>BY350*'Workforce costs'!W$9*(1+'Workforce costs'!W$10)*(1+'Workforce costs'!W$11)</f>
        <v>0</v>
      </c>
      <c r="DB350" s="290">
        <f>BZ350*'Workforce costs'!X$9*(1+'Workforce costs'!X$10)*(1+'Workforce costs'!X$11)</f>
        <v>0</v>
      </c>
      <c r="DC350" s="290">
        <f>CA350*'Workforce costs'!Y$9*(1+'Workforce costs'!Y$10)*(1+'Workforce costs'!Y$11)</f>
        <v>0</v>
      </c>
      <c r="DD350" s="290">
        <f>CB350*'Workforce costs'!Z$9*(1+'Workforce costs'!Z$10)*(1+'Workforce costs'!Z$11)</f>
        <v>0</v>
      </c>
      <c r="DE350" s="290">
        <f>CC350*'Workforce costs'!AA$9*(1+'Workforce costs'!AA$10)*(1+'Workforce costs'!AA$11)</f>
        <v>0</v>
      </c>
      <c r="DF350" s="290">
        <f>CD350*'Workforce costs'!AB$9*(1+'Workforce costs'!AB$10)*(1+'Workforce costs'!AB$11)</f>
        <v>0</v>
      </c>
    </row>
    <row r="351" spans="1:110" x14ac:dyDescent="0.3">
      <c r="A351" s="2" t="str">
        <f>Outputs!$A$4</f>
        <v>Australia</v>
      </c>
      <c r="B351" s="2" t="str">
        <f t="shared" si="43"/>
        <v>Australia 12to17</v>
      </c>
      <c r="C351" s="30">
        <f>VLOOKUP($B351,Populations!$D$15:$H$1920,3,FALSE)</f>
        <v>1959472</v>
      </c>
      <c r="D351" s="255">
        <f>IF(OR($H351="General pop",$H351="Schools",$H351="Workplace",$H351="Skills Training",$H351="Digital Supports"),1,VLOOKUP($B351,Populations!$D$15:$H$1920,5,FALSE))</f>
        <v>1</v>
      </c>
      <c r="E351" s="88">
        <f>VLOOKUP(I351,Epidemiology!$C$10:$H$47,6,FALSE)</f>
        <v>1504</v>
      </c>
      <c r="F351" s="102" t="str">
        <f>'Care profiles'!R352</f>
        <v>n/a</v>
      </c>
      <c r="G351" s="15" t="str">
        <f>'Care profiles'!A352</f>
        <v>12to17</v>
      </c>
      <c r="H351" s="15" t="str">
        <f>'Care profiles'!B352</f>
        <v>Persistent</v>
      </c>
      <c r="I351" s="15" t="str">
        <f>'Care profiles'!C352</f>
        <v>Persistent_12-17yrs</v>
      </c>
      <c r="J351" s="15" t="str">
        <f>'Care profiles'!D352</f>
        <v>Care profile</v>
      </c>
      <c r="K351" s="15" t="str">
        <f>'Care profiles'!E352</f>
        <v>Supports for Mental Illness</v>
      </c>
      <c r="L351" s="104">
        <f>'Care profiles'!F352</f>
        <v>1</v>
      </c>
      <c r="M351" s="15" t="str">
        <f>'Care profiles'!G352</f>
        <v>n/a</v>
      </c>
      <c r="N351" s="15" t="str">
        <f>'Care profiles'!H352</f>
        <v>n/a</v>
      </c>
      <c r="O351" s="15" t="str">
        <f>'Care profiles'!I352</f>
        <v>n/a</v>
      </c>
      <c r="P351" s="15" t="str">
        <f>'Care profiles'!J352</f>
        <v>n/a</v>
      </c>
      <c r="Q351" s="15" t="str">
        <f>'Care profiles'!K352</f>
        <v>n/a</v>
      </c>
      <c r="R351" s="15" t="str">
        <f>'Care profiles'!M352</f>
        <v>Y</v>
      </c>
      <c r="S351" s="15" t="str">
        <f>'Care profiles'!O352</f>
        <v>Y</v>
      </c>
      <c r="T351" s="15" t="str">
        <f>'Care profiles'!Q352</f>
        <v>N</v>
      </c>
      <c r="U351" s="30">
        <f t="shared" si="44"/>
        <v>29470.458879999998</v>
      </c>
      <c r="V351" s="30">
        <f t="shared" si="45"/>
        <v>29470.458879999998</v>
      </c>
      <c r="W351" s="30">
        <f>IF(M351="n/a",0,IF(O351="days",V351*M351*(1+(VLOOKUP(K351,'Bed parameters'!$A$9:$G$12,7,FALSE))),V351*M351))</f>
        <v>0</v>
      </c>
      <c r="X351" s="30">
        <f t="shared" si="46"/>
        <v>0</v>
      </c>
      <c r="Y351" s="30">
        <f t="shared" si="47"/>
        <v>0</v>
      </c>
      <c r="Z351" s="113">
        <f>_xlfn.IFNA(Y351/((VLOOKUP(K351,'Bed parameters'!$A$9:$G$12,3,FALSE))*(VLOOKUP(K351,'Bed parameters'!$A$9:$G$12,5,FALSE))),0)</f>
        <v>0</v>
      </c>
      <c r="AA351" s="30">
        <f t="shared" si="48"/>
        <v>0</v>
      </c>
      <c r="AB351" s="30">
        <f>_xlfn.IFNA(IF($O351="days",$Y351*(VLOOKUP($K351,'Bed parameters'!$A$9:$I$12,9,FALSE))*$F351*(VLOOKUP($Q351,'Workforce distribution'!$C$8:$AD$30,AB$7,FALSE)),IF($Q351="n/a",(IF($P351=AB$6,$X351*$F351,0)),$X351*$F351*(VLOOKUP($Q351,'Workforce distribution'!$C$8:$AD$30,AB$7,FALSE)))),0)</f>
        <v>0</v>
      </c>
      <c r="AC351" s="30">
        <f>_xlfn.IFNA(IF($O351="days",$Y351*(VLOOKUP($K351,'Bed parameters'!$A$9:$I$12,9,FALSE))*$F351*(VLOOKUP($Q351,'Workforce distribution'!$C$8:$AD$30,AC$7,FALSE)),IF($Q351="n/a",(IF($P351=AC$6,$X351*$F351,0)),$X351*$F351*(VLOOKUP($Q351,'Workforce distribution'!$C$8:$AD$30,AC$7,FALSE)))),0)</f>
        <v>0</v>
      </c>
      <c r="AD351" s="30">
        <f>_xlfn.IFNA(IF($O351="days",$Y351*(VLOOKUP($K351,'Bed parameters'!$A$9:$I$12,9,FALSE))*$F351*(VLOOKUP($Q351,'Workforce distribution'!$C$8:$AD$30,AD$7,FALSE)),IF($Q351="n/a",(IF($P351=AD$6,$X351*$F351,0)),$X351*$F351*(VLOOKUP($Q351,'Workforce distribution'!$C$8:$AD$30,AD$7,FALSE)))),0)</f>
        <v>0</v>
      </c>
      <c r="AE351" s="30">
        <f>_xlfn.IFNA(IF($O351="days",$Y351*(VLOOKUP($K351,'Bed parameters'!$A$9:$I$12,9,FALSE))*$F351*(VLOOKUP($Q351,'Workforce distribution'!$C$8:$AD$30,AE$7,FALSE)),IF($Q351="n/a",(IF($P351=AE$6,$X351*$F351,0)),$X351*$F351*(VLOOKUP($Q351,'Workforce distribution'!$C$8:$AD$30,AE$7,FALSE)))),0)</f>
        <v>0</v>
      </c>
      <c r="AF351" s="30">
        <f>_xlfn.IFNA(IF($O351="days",$Y351*(VLOOKUP($K351,'Bed parameters'!$A$9:$I$12,9,FALSE))*$F351*(VLOOKUP($Q351,'Workforce distribution'!$C$8:$AD$30,AF$7,FALSE)),IF($Q351="n/a",(IF($P351=AF$6,$X351*$F351,0)),$X351*$F351*(VLOOKUP($Q351,'Workforce distribution'!$C$8:$AD$30,AF$7,FALSE)))),0)</f>
        <v>0</v>
      </c>
      <c r="AG351" s="30">
        <f>_xlfn.IFNA(IF($O351="days",$Y351*(VLOOKUP($K351,'Bed parameters'!$A$9:$I$12,9,FALSE))*$F351*(VLOOKUP($Q351,'Workforce distribution'!$C$8:$AD$30,AG$7,FALSE)),IF($Q351="n/a",(IF($P351=AG$6,$X351*$F351,0)),$X351*$F351*(VLOOKUP($Q351,'Workforce distribution'!$C$8:$AD$30,AG$7,FALSE)))),0)</f>
        <v>0</v>
      </c>
      <c r="AH351" s="30">
        <f>_xlfn.IFNA(IF($O351="days",$Y351*(VLOOKUP($K351,'Bed parameters'!$A$9:$I$12,9,FALSE))*$F351*(VLOOKUP($Q351,'Workforce distribution'!$C$8:$AD$30,AH$7,FALSE)),IF($Q351="n/a",(IF($P351=AH$6,$X351*$F351,0)),$X351*$F351*(VLOOKUP($Q351,'Workforce distribution'!$C$8:$AD$30,AH$7,FALSE)))),0)</f>
        <v>0</v>
      </c>
      <c r="AI351" s="30">
        <f>_xlfn.IFNA(IF($O351="days",$Y351*(VLOOKUP($K351,'Bed parameters'!$A$9:$I$12,9,FALSE))*$F351*(VLOOKUP($Q351,'Workforce distribution'!$C$8:$AD$30,AI$7,FALSE)),IF($Q351="n/a",(IF($P351=AI$6,$X351*$F351,0)),$X351*$F351*(VLOOKUP($Q351,'Workforce distribution'!$C$8:$AD$30,AI$7,FALSE)))),0)</f>
        <v>0</v>
      </c>
      <c r="AJ351" s="30">
        <f>_xlfn.IFNA(IF($O351="days",$Y351*(VLOOKUP($K351,'Bed parameters'!$A$9:$I$12,9,FALSE))*$F351*(VLOOKUP($Q351,'Workforce distribution'!$C$8:$AD$30,AJ$7,FALSE)),IF($Q351="n/a",(IF($P351=AJ$6,$X351*$F351,0)),$X351*$F351*(VLOOKUP($Q351,'Workforce distribution'!$C$8:$AD$30,AJ$7,FALSE)))),0)</f>
        <v>0</v>
      </c>
      <c r="AK351" s="30">
        <f>_xlfn.IFNA(IF($O351="days",$Y351*(VLOOKUP($K351,'Bed parameters'!$A$9:$I$12,9,FALSE))*$F351*(VLOOKUP($Q351,'Workforce distribution'!$C$8:$AD$30,AK$7,FALSE)),IF($Q351="n/a",(IF($P351=AK$6,$X351*$F351,0)),$X351*$F351*(VLOOKUP($Q351,'Workforce distribution'!$C$8:$AD$30,AK$7,FALSE)))),0)</f>
        <v>0</v>
      </c>
      <c r="AL351" s="30">
        <f>_xlfn.IFNA(IF($O351="days",$Y351*(VLOOKUP($K351,'Bed parameters'!$A$9:$I$12,9,FALSE))*$F351*(VLOOKUP($Q351,'Workforce distribution'!$C$8:$AD$30,AL$7,FALSE)),IF($Q351="n/a",(IF($P351=AL$6,$X351*$F351,0)),$X351*$F351*(VLOOKUP($Q351,'Workforce distribution'!$C$8:$AD$30,AL$7,FALSE)))),0)</f>
        <v>0</v>
      </c>
      <c r="AM351" s="30">
        <f>_xlfn.IFNA(IF($O351="days",$Y351*(VLOOKUP($K351,'Bed parameters'!$A$9:$I$12,9,FALSE))*$F351*(VLOOKUP($Q351,'Workforce distribution'!$C$8:$AD$30,AM$7,FALSE)),IF($Q351="n/a",(IF($P351=AM$6,$X351*$F351,0)),$X351*$F351*(VLOOKUP($Q351,'Workforce distribution'!$C$8:$AD$30,AM$7,FALSE)))),0)</f>
        <v>0</v>
      </c>
      <c r="AN351" s="30">
        <f>_xlfn.IFNA(IF($O351="days",$Y351*(VLOOKUP($K351,'Bed parameters'!$A$9:$I$12,9,FALSE))*$F351*(VLOOKUP($Q351,'Workforce distribution'!$C$8:$AD$30,AN$7,FALSE)),IF($Q351="n/a",(IF($P351=AN$6,$X351*$F351,0)),$X351*$F351*(VLOOKUP($Q351,'Workforce distribution'!$C$8:$AD$30,AN$7,FALSE)))),0)</f>
        <v>0</v>
      </c>
      <c r="AO351" s="30">
        <f>_xlfn.IFNA(IF($O351="days",$Y351*(VLOOKUP($K351,'Bed parameters'!$A$9:$I$12,9,FALSE))*$F351*(VLOOKUP($Q351,'Workforce distribution'!$C$8:$AD$30,AO$7,FALSE)),IF($Q351="n/a",(IF($P351=AO$6,$X351*$F351,0)),$X351*$F351*(VLOOKUP($Q351,'Workforce distribution'!$C$8:$AD$30,AO$7,FALSE)))),0)</f>
        <v>0</v>
      </c>
      <c r="AP351" s="30">
        <f>_xlfn.IFNA(IF($O351="days",$Y351*(VLOOKUP($K351,'Bed parameters'!$A$9:$I$12,9,FALSE))*$F351*(VLOOKUP($Q351,'Workforce distribution'!$C$8:$AD$30,AP$7,FALSE)),IF($Q351="n/a",(IF($P351=AP$6,$X351*$F351,0)),$X351*$F351*(VLOOKUP($Q351,'Workforce distribution'!$C$8:$AD$30,AP$7,FALSE)))),0)</f>
        <v>0</v>
      </c>
      <c r="AQ351" s="30">
        <f>_xlfn.IFNA(IF($O351="days",$Y351*(VLOOKUP($K351,'Bed parameters'!$A$9:$I$12,9,FALSE))*$F351*(VLOOKUP($Q351,'Workforce distribution'!$C$8:$AD$30,AQ$7,FALSE)),IF($Q351="n/a",(IF($P351=AQ$6,$X351*$F351,0)),$X351*$F351*(VLOOKUP($Q351,'Workforce distribution'!$C$8:$AD$30,AQ$7,FALSE)))),0)</f>
        <v>0</v>
      </c>
      <c r="AR351" s="30">
        <f>_xlfn.IFNA(IF($O351="days",$Y351*(VLOOKUP($K351,'Bed parameters'!$A$9:$I$12,9,FALSE))*$F351*(VLOOKUP($Q351,'Workforce distribution'!$C$8:$AD$30,AR$7,FALSE)),IF($Q351="n/a",(IF($P351=AR$6,$X351*$F351,0)),$X351*$F351*(VLOOKUP($Q351,'Workforce distribution'!$C$8:$AD$30,AR$7,FALSE)))),0)</f>
        <v>0</v>
      </c>
      <c r="AS351" s="30">
        <f>_xlfn.IFNA(IF($O351="days",$Y351*(VLOOKUP($K351,'Bed parameters'!$A$9:$I$12,9,FALSE))*$F351*(VLOOKUP($Q351,'Workforce distribution'!$C$8:$AD$30,AS$7,FALSE)),IF($Q351="n/a",(IF($P351=AS$6,$X351*$F351,0)),$X351*$F351*(VLOOKUP($Q351,'Workforce distribution'!$C$8:$AD$30,AS$7,FALSE)))),0)</f>
        <v>0</v>
      </c>
      <c r="AT351" s="30">
        <f>_xlfn.IFNA(IF($O351="days",$Y351*(VLOOKUP($K351,'Bed parameters'!$A$9:$I$12,9,FALSE))*$F351*(VLOOKUP($Q351,'Workforce distribution'!$C$8:$AD$30,AT$7,FALSE)),IF($Q351="n/a",(IF($P351=AT$6,$X351*$F351,0)),$X351*$F351*(VLOOKUP($Q351,'Workforce distribution'!$C$8:$AD$30,AT$7,FALSE)))),0)</f>
        <v>0</v>
      </c>
      <c r="AU351" s="30">
        <f>_xlfn.IFNA(IF($O351="days",$Y351*(VLOOKUP($K351,'Bed parameters'!$A$9:$I$12,9,FALSE))*$F351*(VLOOKUP($Q351,'Workforce distribution'!$C$8:$AD$30,AU$7,FALSE)),IF($Q351="n/a",(IF($P351=AU$6,$X351*$F351,0)),$X351*$F351*(VLOOKUP($Q351,'Workforce distribution'!$C$8:$AD$30,AU$7,FALSE)))),0)</f>
        <v>0</v>
      </c>
      <c r="AV351" s="30">
        <f>_xlfn.IFNA(IF($O351="days",$Y351*(VLOOKUP($K351,'Bed parameters'!$A$9:$I$12,9,FALSE))*$F351*(VLOOKUP($Q351,'Workforce distribution'!$C$8:$AD$30,AV$7,FALSE)),IF($Q351="n/a",(IF($P351=AV$6,$X351*$F351,0)),$X351*$F351*(VLOOKUP($Q351,'Workforce distribution'!$C$8:$AD$30,AV$7,FALSE)))),0)</f>
        <v>0</v>
      </c>
      <c r="AW351" s="30">
        <f>_xlfn.IFNA(IF($O351="days",$Y351*(VLOOKUP($K351,'Bed parameters'!$A$9:$I$12,9,FALSE))*$F351*(VLOOKUP($Q351,'Workforce distribution'!$C$8:$AD$30,AW$7,FALSE)),IF($Q351="n/a",(IF($P351=AW$6,$X351*$F351,0)),$X351*$F351*(VLOOKUP($Q351,'Workforce distribution'!$C$8:$AD$30,AW$7,FALSE)))),0)</f>
        <v>0</v>
      </c>
      <c r="AX351" s="30">
        <f>_xlfn.IFNA(IF($O351="days",$Y351*(VLOOKUP($K351,'Bed parameters'!$A$9:$I$12,9,FALSE))*$F351*(VLOOKUP($Q351,'Workforce distribution'!$C$8:$AD$30,AX$7,FALSE)),IF($Q351="n/a",(IF($P351=AX$6,$X351*$F351,0)),$X351*$F351*(VLOOKUP($Q351,'Workforce distribution'!$C$8:$AD$30,AX$7,FALSE)))),0)</f>
        <v>0</v>
      </c>
      <c r="AY351" s="30">
        <f>_xlfn.IFNA(IF($O351="days",$Y351*(VLOOKUP($K351,'Bed parameters'!$A$9:$I$12,9,FALSE))*$F351*(VLOOKUP($Q351,'Workforce distribution'!$C$8:$AD$30,AY$7,FALSE)),IF($Q351="n/a",(IF($P351=AY$6,$X351*$F351,0)),$X351*$F351*(VLOOKUP($Q351,'Workforce distribution'!$C$8:$AD$30,AY$7,FALSE)))),0)</f>
        <v>0</v>
      </c>
      <c r="AZ351" s="30">
        <f>_xlfn.IFNA(IF($O351="days",$Y351*(VLOOKUP($K351,'Bed parameters'!$A$9:$I$12,9,FALSE))*$F351*(VLOOKUP($Q351,'Workforce distribution'!$C$8:$AD$30,AZ$7,FALSE)),IF($Q351="n/a",(IF($P351=AZ$6,$X351*$F351,0)),$X351*$F351*(VLOOKUP($Q351,'Workforce distribution'!$C$8:$AD$30,AZ$7,FALSE)))),0)</f>
        <v>0</v>
      </c>
      <c r="BA351" s="30">
        <f>_xlfn.IFNA(IF($O351="days",$Y351*(VLOOKUP($K351,'Bed parameters'!$A$9:$I$12,9,FALSE))*$F351*(VLOOKUP($Q351,'Workforce distribution'!$C$8:$AD$30,BA$7,FALSE)),IF($Q351="n/a",(IF($P351=BA$6,$X351*$F351,0)),$X351*$F351*(VLOOKUP($Q351,'Workforce distribution'!$C$8:$AD$30,BA$7,FALSE)))),0)</f>
        <v>0</v>
      </c>
      <c r="BB351" s="30">
        <f>_xlfn.IFNA(IF($O351="days",$Y351*(VLOOKUP($K351,'Bed parameters'!$A$9:$I$12,9,FALSE))*$F351*(VLOOKUP($Q351,'Workforce distribution'!$C$8:$AD$30,BB$7,FALSE)),IF($Q351="n/a",(IF($P351=BB$6,$X351*$F351,0)),$X351*$F351*(VLOOKUP($Q351,'Workforce distribution'!$C$8:$AD$30,BB$7,FALSE)))),0)</f>
        <v>0</v>
      </c>
      <c r="BC351" s="149">
        <f t="shared" si="49"/>
        <v>0</v>
      </c>
      <c r="BD351" s="288">
        <f>IF($Q351="n/a",(IF('Workforce hours'!D$30=0,0,(AB351/'Workforce hours'!D$30))),(IF(VLOOKUP($Q351,'Workforce hours'!$C$8:$AD$30,BD$7,FALSE)=0,0,(AB351/(VLOOKUP($Q351,'Workforce hours'!$C$8:$AD$30,BD$7,FALSE))))))</f>
        <v>0</v>
      </c>
      <c r="BE351" s="288">
        <f>IF($Q351="n/a",(IF('Workforce hours'!E$30=0,0,(AC351/'Workforce hours'!E$30))),(IF(VLOOKUP($Q351,'Workforce hours'!$C$8:$AD$30,BE$7,FALSE)=0,0,(AC351/(VLOOKUP($Q351,'Workforce hours'!$C$8:$AD$30,BE$7,FALSE))))))</f>
        <v>0</v>
      </c>
      <c r="BF351" s="288">
        <f>IF($Q351="n/a",(IF('Workforce hours'!F$30=0,0,(AD351/'Workforce hours'!F$30))),(IF(VLOOKUP($Q351,'Workforce hours'!$C$8:$AD$30,BF$7,FALSE)=0,0,(AD351/(VLOOKUP($Q351,'Workforce hours'!$C$8:$AD$30,BF$7,FALSE))))))</f>
        <v>0</v>
      </c>
      <c r="BG351" s="288">
        <f>IF($Q351="n/a",(IF('Workforce hours'!G$30=0,0,(AE351/'Workforce hours'!G$30))),(IF(VLOOKUP($Q351,'Workforce hours'!$C$8:$AD$30,BG$7,FALSE)=0,0,(AE351/(VLOOKUP($Q351,'Workforce hours'!$C$8:$AD$30,BG$7,FALSE))))))</f>
        <v>0</v>
      </c>
      <c r="BH351" s="288">
        <f>IF($Q351="n/a",(IF('Workforce hours'!H$30=0,0,(AF351/'Workforce hours'!H$30))),(IF(VLOOKUP($Q351,'Workforce hours'!$C$8:$AD$30,BH$7,FALSE)=0,0,(AF351/(VLOOKUP($Q351,'Workforce hours'!$C$8:$AD$30,BH$7,FALSE))))))</f>
        <v>0</v>
      </c>
      <c r="BI351" s="288">
        <f>IF($Q351="n/a",(IF('Workforce hours'!I$30=0,0,(AG351/'Workforce hours'!I$30))),(IF(VLOOKUP($Q351,'Workforce hours'!$C$8:$AD$30,BI$7,FALSE)=0,0,(AG351/(VLOOKUP($Q351,'Workforce hours'!$C$8:$AD$30,BI$7,FALSE))))))</f>
        <v>0</v>
      </c>
      <c r="BJ351" s="288">
        <f>IF($Q351="n/a",(IF('Workforce hours'!J$30=0,0,(AH351/'Workforce hours'!J$30))),(IF(VLOOKUP($Q351,'Workforce hours'!$C$8:$AD$30,BJ$7,FALSE)=0,0,(AH351/(VLOOKUP($Q351,'Workforce hours'!$C$8:$AD$30,BJ$7,FALSE))))))</f>
        <v>0</v>
      </c>
      <c r="BK351" s="288">
        <f>IF($Q351="n/a",(IF('Workforce hours'!K$30=0,0,(AI351/'Workforce hours'!K$30))),(IF(VLOOKUP($Q351,'Workforce hours'!$C$8:$AD$30,BK$7,FALSE)=0,0,(AI351/(VLOOKUP($Q351,'Workforce hours'!$C$8:$AD$30,BK$7,FALSE))))))</f>
        <v>0</v>
      </c>
      <c r="BL351" s="288">
        <f>IF($Q351="n/a",(IF('Workforce hours'!L$30=0,0,(AJ351/'Workforce hours'!L$30))),(IF(VLOOKUP($Q351,'Workforce hours'!$C$8:$AD$30,BL$7,FALSE)=0,0,(AJ351/(VLOOKUP($Q351,'Workforce hours'!$C$8:$AD$30,BL$7,FALSE))))))</f>
        <v>0</v>
      </c>
      <c r="BM351" s="288">
        <f>IF($Q351="n/a",(IF('Workforce hours'!M$30=0,0,(AK351/'Workforce hours'!M$30))),(IF(VLOOKUP($Q351,'Workforce hours'!$C$8:$AD$30,BM$7,FALSE)=0,0,(AK351/(VLOOKUP($Q351,'Workforce hours'!$C$8:$AD$30,BM$7,FALSE))))))</f>
        <v>0</v>
      </c>
      <c r="BN351" s="288">
        <f>IF($Q351="n/a",(IF('Workforce hours'!N$30=0,0,(AL351/'Workforce hours'!N$30))),(IF(VLOOKUP($Q351,'Workforce hours'!$C$8:$AD$30,BN$7,FALSE)=0,0,(AL351/(VLOOKUP($Q351,'Workforce hours'!$C$8:$AD$30,BN$7,FALSE))))))</f>
        <v>0</v>
      </c>
      <c r="BO351" s="288">
        <f>IF($Q351="n/a",(IF('Workforce hours'!O$30=0,0,(AM351/'Workforce hours'!O$30))),(IF(VLOOKUP($Q351,'Workforce hours'!$C$8:$AD$30,BO$7,FALSE)=0,0,(AM351/(VLOOKUP($Q351,'Workforce hours'!$C$8:$AD$30,BO$7,FALSE))))))</f>
        <v>0</v>
      </c>
      <c r="BP351" s="288">
        <f>IF($Q351="n/a",(IF('Workforce hours'!P$30=0,0,(AN351/'Workforce hours'!P$30))),(IF(VLOOKUP($Q351,'Workforce hours'!$C$8:$AD$30,BP$7,FALSE)=0,0,(AN351/(VLOOKUP($Q351,'Workforce hours'!$C$8:$AD$30,BP$7,FALSE))))))</f>
        <v>0</v>
      </c>
      <c r="BQ351" s="288">
        <f>IF($Q351="n/a",(IF('Workforce hours'!Q$30=0,0,(AO351/'Workforce hours'!Q$30))),(IF(VLOOKUP($Q351,'Workforce hours'!$C$8:$AD$30,BQ$7,FALSE)=0,0,(AO351/(VLOOKUP($Q351,'Workforce hours'!$C$8:$AD$30,BQ$7,FALSE))))))</f>
        <v>0</v>
      </c>
      <c r="BR351" s="288">
        <f>IF($Q351="n/a",(IF('Workforce hours'!R$30=0,0,(AP351/'Workforce hours'!R$30))),(IF(VLOOKUP($Q351,'Workforce hours'!$C$8:$AD$30,BR$7,FALSE)=0,0,(AP351/(VLOOKUP($Q351,'Workforce hours'!$C$8:$AD$30,BR$7,FALSE))))))</f>
        <v>0</v>
      </c>
      <c r="BS351" s="288">
        <f>IF($Q351="n/a",(IF('Workforce hours'!S$30=0,0,(AQ351/'Workforce hours'!S$30))),(IF(VLOOKUP($Q351,'Workforce hours'!$C$8:$AD$30,BS$7,FALSE)=0,0,(AQ351/(VLOOKUP($Q351,'Workforce hours'!$C$8:$AD$30,BS$7,FALSE))))))</f>
        <v>0</v>
      </c>
      <c r="BT351" s="288">
        <f>IF($Q351="n/a",(IF('Workforce hours'!T$30=0,0,(AR351/'Workforce hours'!T$30))),(IF(VLOOKUP($Q351,'Workforce hours'!$C$8:$AD$30,BT$7,FALSE)=0,0,(AR351/(VLOOKUP($Q351,'Workforce hours'!$C$8:$AD$30,BT$7,FALSE))))))</f>
        <v>0</v>
      </c>
      <c r="BU351" s="288">
        <f>IF($Q351="n/a",(IF('Workforce hours'!U$30=0,0,(AS351/'Workforce hours'!U$30))),(IF(VLOOKUP($Q351,'Workforce hours'!$C$8:$AD$30,BU$7,FALSE)=0,0,(AS351/(VLOOKUP($Q351,'Workforce hours'!$C$8:$AD$30,BU$7,FALSE))))))</f>
        <v>0</v>
      </c>
      <c r="BV351" s="288">
        <f>IF($Q351="n/a",(IF('Workforce hours'!V$30=0,0,(AT351/'Workforce hours'!V$30))),(IF(VLOOKUP($Q351,'Workforce hours'!$C$8:$AD$30,BV$7,FALSE)=0,0,(AT351/(VLOOKUP($Q351,'Workforce hours'!$C$8:$AD$30,BV$7,FALSE))))))</f>
        <v>0</v>
      </c>
      <c r="BW351" s="288">
        <f>IF($Q351="n/a",(IF('Workforce hours'!W$30=0,0,(AU351/'Workforce hours'!W$30))),(IF(VLOOKUP($Q351,'Workforce hours'!$C$8:$AD$30,BW$7,FALSE)=0,0,(AU351/(VLOOKUP($Q351,'Workforce hours'!$C$8:$AD$30,BW$7,FALSE))))))</f>
        <v>0</v>
      </c>
      <c r="BX351" s="288">
        <f>IF($Q351="n/a",(IF('Workforce hours'!X$30=0,0,(AV351/'Workforce hours'!X$30))),(IF(VLOOKUP($Q351,'Workforce hours'!$C$8:$AD$30,BX$7,FALSE)=0,0,(AV351/(VLOOKUP($Q351,'Workforce hours'!$C$8:$AD$30,BX$7,FALSE))))))</f>
        <v>0</v>
      </c>
      <c r="BY351" s="288">
        <f>IF($Q351="n/a",(IF('Workforce hours'!Y$30=0,0,(AW351/'Workforce hours'!Y$30))),(IF(VLOOKUP($Q351,'Workforce hours'!$C$8:$AD$30,BY$7,FALSE)=0,0,(AW351/(VLOOKUP($Q351,'Workforce hours'!$C$8:$AD$30,BY$7,FALSE))))))</f>
        <v>0</v>
      </c>
      <c r="BZ351" s="288">
        <f>IF($Q351="n/a",(IF('Workforce hours'!Z$30=0,0,(AX351/'Workforce hours'!Z$30))),(IF(VLOOKUP($Q351,'Workforce hours'!$C$8:$AD$30,BZ$7,FALSE)=0,0,(AX351/(VLOOKUP($Q351,'Workforce hours'!$C$8:$AD$30,BZ$7,FALSE))))))</f>
        <v>0</v>
      </c>
      <c r="CA351" s="288">
        <f>IF($Q351="n/a",(IF('Workforce hours'!AA$30=0,0,(AY351/'Workforce hours'!AA$30))),(IF(VLOOKUP($Q351,'Workforce hours'!$C$8:$AD$30,CA$7,FALSE)=0,0,(AY351/(VLOOKUP($Q351,'Workforce hours'!$C$8:$AD$30,CA$7,FALSE))))))</f>
        <v>0</v>
      </c>
      <c r="CB351" s="288">
        <f>IF($Q351="n/a",(IF('Workforce hours'!AB$30=0,0,(AZ351/'Workforce hours'!AB$30))),(IF(VLOOKUP($Q351,'Workforce hours'!$C$8:$AD$30,CB$7,FALSE)=0,0,(AZ351/(VLOOKUP($Q351,'Workforce hours'!$C$8:$AD$30,CB$7,FALSE))))))</f>
        <v>0</v>
      </c>
      <c r="CC351" s="288">
        <f>IF($Q351="n/a",(IF('Workforce hours'!AC$30=0,0,(BA351/'Workforce hours'!AC$30))),(IF(VLOOKUP($Q351,'Workforce hours'!$C$8:$AD$30,CC$7,FALSE)=0,0,(BA351/(VLOOKUP($Q351,'Workforce hours'!$C$8:$AD$30,CC$7,FALSE))))))</f>
        <v>0</v>
      </c>
      <c r="CD351" s="288">
        <f>IF($Q351="n/a",(IF('Workforce hours'!AD$30=0,0,(BB351/'Workforce hours'!AD$30))),(IF(VLOOKUP($Q351,'Workforce hours'!$C$8:$AD$30,CD$7,FALSE)=0,0,(BB351/(VLOOKUP($Q351,'Workforce hours'!$C$8:$AD$30,CD$7,FALSE))))))</f>
        <v>0</v>
      </c>
      <c r="CE351" s="289">
        <f t="shared" si="50"/>
        <v>0</v>
      </c>
      <c r="CF351" s="290">
        <f>BD351*'Workforce costs'!B$9*(1+'Workforce costs'!B$10)*(1+'Workforce costs'!B$11)</f>
        <v>0</v>
      </c>
      <c r="CG351" s="290">
        <f>BE351*'Workforce costs'!C$9*(1+'Workforce costs'!C$10)*(1+'Workforce costs'!C$11)</f>
        <v>0</v>
      </c>
      <c r="CH351" s="290">
        <f>BF351*'Workforce costs'!D$9*(1+'Workforce costs'!D$10)*(1+'Workforce costs'!D$11)</f>
        <v>0</v>
      </c>
      <c r="CI351" s="290">
        <f>BG351*'Workforce costs'!E$9*(1+'Workforce costs'!E$10)*(1+'Workforce costs'!E$11)</f>
        <v>0</v>
      </c>
      <c r="CJ351" s="290">
        <f>BH351*'Workforce costs'!F$9*(1+'Workforce costs'!F$10)*(1+'Workforce costs'!F$11)</f>
        <v>0</v>
      </c>
      <c r="CK351" s="290">
        <f>BI351*'Workforce costs'!G$9*(1+'Workforce costs'!G$10)*(1+'Workforce costs'!G$11)</f>
        <v>0</v>
      </c>
      <c r="CL351" s="290">
        <f>BJ351*'Workforce costs'!H$9*(1+'Workforce costs'!H$10)*(1+'Workforce costs'!H$11)</f>
        <v>0</v>
      </c>
      <c r="CM351" s="290">
        <f>BK351*'Workforce costs'!I$9*(1+'Workforce costs'!I$10)*(1+'Workforce costs'!I$11)</f>
        <v>0</v>
      </c>
      <c r="CN351" s="290">
        <f>BL351*'Workforce costs'!J$9*(1+'Workforce costs'!J$10)*(1+'Workforce costs'!J$11)</f>
        <v>0</v>
      </c>
      <c r="CO351" s="290">
        <f>BM351*'Workforce costs'!K$9*(1+'Workforce costs'!K$10)*(1+'Workforce costs'!K$11)</f>
        <v>0</v>
      </c>
      <c r="CP351" s="290">
        <f>BN351*'Workforce costs'!L$9*(1+'Workforce costs'!L$10)*(1+'Workforce costs'!L$11)</f>
        <v>0</v>
      </c>
      <c r="CQ351" s="290">
        <f>BO351*'Workforce costs'!M$9*(1+'Workforce costs'!M$10)*(1+'Workforce costs'!M$11)</f>
        <v>0</v>
      </c>
      <c r="CR351" s="290">
        <f>BP351*'Workforce costs'!N$9*(1+'Workforce costs'!N$10)*(1+'Workforce costs'!N$11)</f>
        <v>0</v>
      </c>
      <c r="CS351" s="290">
        <f>BQ351*'Workforce costs'!O$9*(1+'Workforce costs'!O$10)*(1+'Workforce costs'!O$11)</f>
        <v>0</v>
      </c>
      <c r="CT351" s="290">
        <f>BR351*'Workforce costs'!P$9*(1+'Workforce costs'!P$10)*(1+'Workforce costs'!P$11)</f>
        <v>0</v>
      </c>
      <c r="CU351" s="290">
        <f>BS351*'Workforce costs'!Q$9*(1+'Workforce costs'!Q$10)*(1+'Workforce costs'!Q$11)</f>
        <v>0</v>
      </c>
      <c r="CV351" s="290">
        <f>BT351*'Workforce costs'!R$9*(1+'Workforce costs'!R$10)*(1+'Workforce costs'!R$11)</f>
        <v>0</v>
      </c>
      <c r="CW351" s="290">
        <f>BU351*'Workforce costs'!S$9*(1+'Workforce costs'!S$10)*(1+'Workforce costs'!S$11)</f>
        <v>0</v>
      </c>
      <c r="CX351" s="290">
        <f>BV351*'Workforce costs'!T$9*(1+'Workforce costs'!T$10)*(1+'Workforce costs'!T$11)</f>
        <v>0</v>
      </c>
      <c r="CY351" s="290">
        <f>BW351*'Workforce costs'!U$9*(1+'Workforce costs'!U$10)*(1+'Workforce costs'!U$11)</f>
        <v>0</v>
      </c>
      <c r="CZ351" s="290">
        <f>BX351*'Workforce costs'!V$9*(1+'Workforce costs'!V$10)*(1+'Workforce costs'!V$11)</f>
        <v>0</v>
      </c>
      <c r="DA351" s="290">
        <f>BY351*'Workforce costs'!W$9*(1+'Workforce costs'!W$10)*(1+'Workforce costs'!W$11)</f>
        <v>0</v>
      </c>
      <c r="DB351" s="290">
        <f>BZ351*'Workforce costs'!X$9*(1+'Workforce costs'!X$10)*(1+'Workforce costs'!X$11)</f>
        <v>0</v>
      </c>
      <c r="DC351" s="290">
        <f>CA351*'Workforce costs'!Y$9*(1+'Workforce costs'!Y$10)*(1+'Workforce costs'!Y$11)</f>
        <v>0</v>
      </c>
      <c r="DD351" s="290">
        <f>CB351*'Workforce costs'!Z$9*(1+'Workforce costs'!Z$10)*(1+'Workforce costs'!Z$11)</f>
        <v>0</v>
      </c>
      <c r="DE351" s="290">
        <f>CC351*'Workforce costs'!AA$9*(1+'Workforce costs'!AA$10)*(1+'Workforce costs'!AA$11)</f>
        <v>0</v>
      </c>
      <c r="DF351" s="290">
        <f>CD351*'Workforce costs'!AB$9*(1+'Workforce costs'!AB$10)*(1+'Workforce costs'!AB$11)</f>
        <v>0</v>
      </c>
    </row>
    <row r="352" spans="1:110" x14ac:dyDescent="0.3">
      <c r="A352" s="2" t="str">
        <f>Outputs!$A$4</f>
        <v>Australia</v>
      </c>
      <c r="B352" s="2" t="str">
        <f t="shared" si="43"/>
        <v>Australia 12to17</v>
      </c>
      <c r="C352" s="30">
        <f>VLOOKUP($B352,Populations!$D$15:$H$1920,3,FALSE)</f>
        <v>1959472</v>
      </c>
      <c r="D352" s="255">
        <f>IF(OR($H352="General pop",$H352="Schools",$H352="Workplace",$H352="Skills Training",$H352="Digital Supports"),1,VLOOKUP($B352,Populations!$D$15:$H$1920,5,FALSE))</f>
        <v>1</v>
      </c>
      <c r="E352" s="88">
        <f>VLOOKUP(I352,Epidemiology!$C$10:$H$47,6,FALSE)</f>
        <v>1504</v>
      </c>
      <c r="F352" s="102" t="str">
        <f>'Care profiles'!R353</f>
        <v>n/a</v>
      </c>
      <c r="G352" s="15" t="str">
        <f>'Care profiles'!A353</f>
        <v>12to17</v>
      </c>
      <c r="H352" s="15" t="str">
        <f>'Care profiles'!B353</f>
        <v>Persistent</v>
      </c>
      <c r="I352" s="15" t="str">
        <f>'Care profiles'!C353</f>
        <v>Persistent_12-17yrs</v>
      </c>
      <c r="J352" s="15" t="str">
        <f>'Care profiles'!D353</f>
        <v>Care profile</v>
      </c>
      <c r="K352" s="15" t="str">
        <f>'Care profiles'!E353</f>
        <v xml:space="preserve">Supports for Drug and Alcohol Use </v>
      </c>
      <c r="L352" s="104">
        <f>'Care profiles'!F353</f>
        <v>0.2</v>
      </c>
      <c r="M352" s="15" t="str">
        <f>'Care profiles'!G353</f>
        <v>n/a</v>
      </c>
      <c r="N352" s="15" t="str">
        <f>'Care profiles'!H353</f>
        <v>n/a</v>
      </c>
      <c r="O352" s="15" t="str">
        <f>'Care profiles'!I353</f>
        <v>n/a</v>
      </c>
      <c r="P352" s="15" t="str">
        <f>'Care profiles'!J353</f>
        <v>n/a</v>
      </c>
      <c r="Q352" s="15" t="str">
        <f>'Care profiles'!K353</f>
        <v>n/a</v>
      </c>
      <c r="R352" s="15" t="str">
        <f>'Care profiles'!M353</f>
        <v>Y</v>
      </c>
      <c r="S352" s="15" t="str">
        <f>'Care profiles'!O353</f>
        <v>Y</v>
      </c>
      <c r="T352" s="15" t="str">
        <f>'Care profiles'!Q353</f>
        <v>N</v>
      </c>
      <c r="U352" s="30">
        <f t="shared" si="44"/>
        <v>29470.458879999998</v>
      </c>
      <c r="V352" s="30">
        <f t="shared" si="45"/>
        <v>5894.0917760000002</v>
      </c>
      <c r="W352" s="30">
        <f>IF(M352="n/a",0,IF(O352="days",V352*M352*(1+(VLOOKUP(K352,'Bed parameters'!$A$9:$G$12,7,FALSE))),V352*M352))</f>
        <v>0</v>
      </c>
      <c r="X352" s="30">
        <f t="shared" si="46"/>
        <v>0</v>
      </c>
      <c r="Y352" s="30">
        <f t="shared" si="47"/>
        <v>0</v>
      </c>
      <c r="Z352" s="113">
        <f>_xlfn.IFNA(Y352/((VLOOKUP(K352,'Bed parameters'!$A$9:$G$12,3,FALSE))*(VLOOKUP(K352,'Bed parameters'!$A$9:$G$12,5,FALSE))),0)</f>
        <v>0</v>
      </c>
      <c r="AA352" s="30">
        <f t="shared" si="48"/>
        <v>0</v>
      </c>
      <c r="AB352" s="30">
        <f>_xlfn.IFNA(IF($O352="days",$Y352*(VLOOKUP($K352,'Bed parameters'!$A$9:$I$12,9,FALSE))*$F352*(VLOOKUP($Q352,'Workforce distribution'!$C$8:$AD$30,AB$7,FALSE)),IF($Q352="n/a",(IF($P352=AB$6,$X352*$F352,0)),$X352*$F352*(VLOOKUP($Q352,'Workforce distribution'!$C$8:$AD$30,AB$7,FALSE)))),0)</f>
        <v>0</v>
      </c>
      <c r="AC352" s="30">
        <f>_xlfn.IFNA(IF($O352="days",$Y352*(VLOOKUP($K352,'Bed parameters'!$A$9:$I$12,9,FALSE))*$F352*(VLOOKUP($Q352,'Workforce distribution'!$C$8:$AD$30,AC$7,FALSE)),IF($Q352="n/a",(IF($P352=AC$6,$X352*$F352,0)),$X352*$F352*(VLOOKUP($Q352,'Workforce distribution'!$C$8:$AD$30,AC$7,FALSE)))),0)</f>
        <v>0</v>
      </c>
      <c r="AD352" s="30">
        <f>_xlfn.IFNA(IF($O352="days",$Y352*(VLOOKUP($K352,'Bed parameters'!$A$9:$I$12,9,FALSE))*$F352*(VLOOKUP($Q352,'Workforce distribution'!$C$8:$AD$30,AD$7,FALSE)),IF($Q352="n/a",(IF($P352=AD$6,$X352*$F352,0)),$X352*$F352*(VLOOKUP($Q352,'Workforce distribution'!$C$8:$AD$30,AD$7,FALSE)))),0)</f>
        <v>0</v>
      </c>
      <c r="AE352" s="30">
        <f>_xlfn.IFNA(IF($O352="days",$Y352*(VLOOKUP($K352,'Bed parameters'!$A$9:$I$12,9,FALSE))*$F352*(VLOOKUP($Q352,'Workforce distribution'!$C$8:$AD$30,AE$7,FALSE)),IF($Q352="n/a",(IF($P352=AE$6,$X352*$F352,0)),$X352*$F352*(VLOOKUP($Q352,'Workforce distribution'!$C$8:$AD$30,AE$7,FALSE)))),0)</f>
        <v>0</v>
      </c>
      <c r="AF352" s="30">
        <f>_xlfn.IFNA(IF($O352="days",$Y352*(VLOOKUP($K352,'Bed parameters'!$A$9:$I$12,9,FALSE))*$F352*(VLOOKUP($Q352,'Workforce distribution'!$C$8:$AD$30,AF$7,FALSE)),IF($Q352="n/a",(IF($P352=AF$6,$X352*$F352,0)),$X352*$F352*(VLOOKUP($Q352,'Workforce distribution'!$C$8:$AD$30,AF$7,FALSE)))),0)</f>
        <v>0</v>
      </c>
      <c r="AG352" s="30">
        <f>_xlfn.IFNA(IF($O352="days",$Y352*(VLOOKUP($K352,'Bed parameters'!$A$9:$I$12,9,FALSE))*$F352*(VLOOKUP($Q352,'Workforce distribution'!$C$8:$AD$30,AG$7,FALSE)),IF($Q352="n/a",(IF($P352=AG$6,$X352*$F352,0)),$X352*$F352*(VLOOKUP($Q352,'Workforce distribution'!$C$8:$AD$30,AG$7,FALSE)))),0)</f>
        <v>0</v>
      </c>
      <c r="AH352" s="30">
        <f>_xlfn.IFNA(IF($O352="days",$Y352*(VLOOKUP($K352,'Bed parameters'!$A$9:$I$12,9,FALSE))*$F352*(VLOOKUP($Q352,'Workforce distribution'!$C$8:$AD$30,AH$7,FALSE)),IF($Q352="n/a",(IF($P352=AH$6,$X352*$F352,0)),$X352*$F352*(VLOOKUP($Q352,'Workforce distribution'!$C$8:$AD$30,AH$7,FALSE)))),0)</f>
        <v>0</v>
      </c>
      <c r="AI352" s="30">
        <f>_xlfn.IFNA(IF($O352="days",$Y352*(VLOOKUP($K352,'Bed parameters'!$A$9:$I$12,9,FALSE))*$F352*(VLOOKUP($Q352,'Workforce distribution'!$C$8:$AD$30,AI$7,FALSE)),IF($Q352="n/a",(IF($P352=AI$6,$X352*$F352,0)),$X352*$F352*(VLOOKUP($Q352,'Workforce distribution'!$C$8:$AD$30,AI$7,FALSE)))),0)</f>
        <v>0</v>
      </c>
      <c r="AJ352" s="30">
        <f>_xlfn.IFNA(IF($O352="days",$Y352*(VLOOKUP($K352,'Bed parameters'!$A$9:$I$12,9,FALSE))*$F352*(VLOOKUP($Q352,'Workforce distribution'!$C$8:$AD$30,AJ$7,FALSE)),IF($Q352="n/a",(IF($P352=AJ$6,$X352*$F352,0)),$X352*$F352*(VLOOKUP($Q352,'Workforce distribution'!$C$8:$AD$30,AJ$7,FALSE)))),0)</f>
        <v>0</v>
      </c>
      <c r="AK352" s="30">
        <f>_xlfn.IFNA(IF($O352="days",$Y352*(VLOOKUP($K352,'Bed parameters'!$A$9:$I$12,9,FALSE))*$F352*(VLOOKUP($Q352,'Workforce distribution'!$C$8:$AD$30,AK$7,FALSE)),IF($Q352="n/a",(IF($P352=AK$6,$X352*$F352,0)),$X352*$F352*(VLOOKUP($Q352,'Workforce distribution'!$C$8:$AD$30,AK$7,FALSE)))),0)</f>
        <v>0</v>
      </c>
      <c r="AL352" s="30">
        <f>_xlfn.IFNA(IF($O352="days",$Y352*(VLOOKUP($K352,'Bed parameters'!$A$9:$I$12,9,FALSE))*$F352*(VLOOKUP($Q352,'Workforce distribution'!$C$8:$AD$30,AL$7,FALSE)),IF($Q352="n/a",(IF($P352=AL$6,$X352*$F352,0)),$X352*$F352*(VLOOKUP($Q352,'Workforce distribution'!$C$8:$AD$30,AL$7,FALSE)))),0)</f>
        <v>0</v>
      </c>
      <c r="AM352" s="30">
        <f>_xlfn.IFNA(IF($O352="days",$Y352*(VLOOKUP($K352,'Bed parameters'!$A$9:$I$12,9,FALSE))*$F352*(VLOOKUP($Q352,'Workforce distribution'!$C$8:$AD$30,AM$7,FALSE)),IF($Q352="n/a",(IF($P352=AM$6,$X352*$F352,0)),$X352*$F352*(VLOOKUP($Q352,'Workforce distribution'!$C$8:$AD$30,AM$7,FALSE)))),0)</f>
        <v>0</v>
      </c>
      <c r="AN352" s="30">
        <f>_xlfn.IFNA(IF($O352="days",$Y352*(VLOOKUP($K352,'Bed parameters'!$A$9:$I$12,9,FALSE))*$F352*(VLOOKUP($Q352,'Workforce distribution'!$C$8:$AD$30,AN$7,FALSE)),IF($Q352="n/a",(IF($P352=AN$6,$X352*$F352,0)),$X352*$F352*(VLOOKUP($Q352,'Workforce distribution'!$C$8:$AD$30,AN$7,FALSE)))),0)</f>
        <v>0</v>
      </c>
      <c r="AO352" s="30">
        <f>_xlfn.IFNA(IF($O352="days",$Y352*(VLOOKUP($K352,'Bed parameters'!$A$9:$I$12,9,FALSE))*$F352*(VLOOKUP($Q352,'Workforce distribution'!$C$8:$AD$30,AO$7,FALSE)),IF($Q352="n/a",(IF($P352=AO$6,$X352*$F352,0)),$X352*$F352*(VLOOKUP($Q352,'Workforce distribution'!$C$8:$AD$30,AO$7,FALSE)))),0)</f>
        <v>0</v>
      </c>
      <c r="AP352" s="30">
        <f>_xlfn.IFNA(IF($O352="days",$Y352*(VLOOKUP($K352,'Bed parameters'!$A$9:$I$12,9,FALSE))*$F352*(VLOOKUP($Q352,'Workforce distribution'!$C$8:$AD$30,AP$7,FALSE)),IF($Q352="n/a",(IF($P352=AP$6,$X352*$F352,0)),$X352*$F352*(VLOOKUP($Q352,'Workforce distribution'!$C$8:$AD$30,AP$7,FALSE)))),0)</f>
        <v>0</v>
      </c>
      <c r="AQ352" s="30">
        <f>_xlfn.IFNA(IF($O352="days",$Y352*(VLOOKUP($K352,'Bed parameters'!$A$9:$I$12,9,FALSE))*$F352*(VLOOKUP($Q352,'Workforce distribution'!$C$8:$AD$30,AQ$7,FALSE)),IF($Q352="n/a",(IF($P352=AQ$6,$X352*$F352,0)),$X352*$F352*(VLOOKUP($Q352,'Workforce distribution'!$C$8:$AD$30,AQ$7,FALSE)))),0)</f>
        <v>0</v>
      </c>
      <c r="AR352" s="30">
        <f>_xlfn.IFNA(IF($O352="days",$Y352*(VLOOKUP($K352,'Bed parameters'!$A$9:$I$12,9,FALSE))*$F352*(VLOOKUP($Q352,'Workforce distribution'!$C$8:$AD$30,AR$7,FALSE)),IF($Q352="n/a",(IF($P352=AR$6,$X352*$F352,0)),$X352*$F352*(VLOOKUP($Q352,'Workforce distribution'!$C$8:$AD$30,AR$7,FALSE)))),0)</f>
        <v>0</v>
      </c>
      <c r="AS352" s="30">
        <f>_xlfn.IFNA(IF($O352="days",$Y352*(VLOOKUP($K352,'Bed parameters'!$A$9:$I$12,9,FALSE))*$F352*(VLOOKUP($Q352,'Workforce distribution'!$C$8:$AD$30,AS$7,FALSE)),IF($Q352="n/a",(IF($P352=AS$6,$X352*$F352,0)),$X352*$F352*(VLOOKUP($Q352,'Workforce distribution'!$C$8:$AD$30,AS$7,FALSE)))),0)</f>
        <v>0</v>
      </c>
      <c r="AT352" s="30">
        <f>_xlfn.IFNA(IF($O352="days",$Y352*(VLOOKUP($K352,'Bed parameters'!$A$9:$I$12,9,FALSE))*$F352*(VLOOKUP($Q352,'Workforce distribution'!$C$8:$AD$30,AT$7,FALSE)),IF($Q352="n/a",(IF($P352=AT$6,$X352*$F352,0)),$X352*$F352*(VLOOKUP($Q352,'Workforce distribution'!$C$8:$AD$30,AT$7,FALSE)))),0)</f>
        <v>0</v>
      </c>
      <c r="AU352" s="30">
        <f>_xlfn.IFNA(IF($O352="days",$Y352*(VLOOKUP($K352,'Bed parameters'!$A$9:$I$12,9,FALSE))*$F352*(VLOOKUP($Q352,'Workforce distribution'!$C$8:$AD$30,AU$7,FALSE)),IF($Q352="n/a",(IF($P352=AU$6,$X352*$F352,0)),$X352*$F352*(VLOOKUP($Q352,'Workforce distribution'!$C$8:$AD$30,AU$7,FALSE)))),0)</f>
        <v>0</v>
      </c>
      <c r="AV352" s="30">
        <f>_xlfn.IFNA(IF($O352="days",$Y352*(VLOOKUP($K352,'Bed parameters'!$A$9:$I$12,9,FALSE))*$F352*(VLOOKUP($Q352,'Workforce distribution'!$C$8:$AD$30,AV$7,FALSE)),IF($Q352="n/a",(IF($P352=AV$6,$X352*$F352,0)),$X352*$F352*(VLOOKUP($Q352,'Workforce distribution'!$C$8:$AD$30,AV$7,FALSE)))),0)</f>
        <v>0</v>
      </c>
      <c r="AW352" s="30">
        <f>_xlfn.IFNA(IF($O352="days",$Y352*(VLOOKUP($K352,'Bed parameters'!$A$9:$I$12,9,FALSE))*$F352*(VLOOKUP($Q352,'Workforce distribution'!$C$8:$AD$30,AW$7,FALSE)),IF($Q352="n/a",(IF($P352=AW$6,$X352*$F352,0)),$X352*$F352*(VLOOKUP($Q352,'Workforce distribution'!$C$8:$AD$30,AW$7,FALSE)))),0)</f>
        <v>0</v>
      </c>
      <c r="AX352" s="30">
        <f>_xlfn.IFNA(IF($O352="days",$Y352*(VLOOKUP($K352,'Bed parameters'!$A$9:$I$12,9,FALSE))*$F352*(VLOOKUP($Q352,'Workforce distribution'!$C$8:$AD$30,AX$7,FALSE)),IF($Q352="n/a",(IF($P352=AX$6,$X352*$F352,0)),$X352*$F352*(VLOOKUP($Q352,'Workforce distribution'!$C$8:$AD$30,AX$7,FALSE)))),0)</f>
        <v>0</v>
      </c>
      <c r="AY352" s="30">
        <f>_xlfn.IFNA(IF($O352="days",$Y352*(VLOOKUP($K352,'Bed parameters'!$A$9:$I$12,9,FALSE))*$F352*(VLOOKUP($Q352,'Workforce distribution'!$C$8:$AD$30,AY$7,FALSE)),IF($Q352="n/a",(IF($P352=AY$6,$X352*$F352,0)),$X352*$F352*(VLOOKUP($Q352,'Workforce distribution'!$C$8:$AD$30,AY$7,FALSE)))),0)</f>
        <v>0</v>
      </c>
      <c r="AZ352" s="30">
        <f>_xlfn.IFNA(IF($O352="days",$Y352*(VLOOKUP($K352,'Bed parameters'!$A$9:$I$12,9,FALSE))*$F352*(VLOOKUP($Q352,'Workforce distribution'!$C$8:$AD$30,AZ$7,FALSE)),IF($Q352="n/a",(IF($P352=AZ$6,$X352*$F352,0)),$X352*$F352*(VLOOKUP($Q352,'Workforce distribution'!$C$8:$AD$30,AZ$7,FALSE)))),0)</f>
        <v>0</v>
      </c>
      <c r="BA352" s="30">
        <f>_xlfn.IFNA(IF($O352="days",$Y352*(VLOOKUP($K352,'Bed parameters'!$A$9:$I$12,9,FALSE))*$F352*(VLOOKUP($Q352,'Workforce distribution'!$C$8:$AD$30,BA$7,FALSE)),IF($Q352="n/a",(IF($P352=BA$6,$X352*$F352,0)),$X352*$F352*(VLOOKUP($Q352,'Workforce distribution'!$C$8:$AD$30,BA$7,FALSE)))),0)</f>
        <v>0</v>
      </c>
      <c r="BB352" s="30">
        <f>_xlfn.IFNA(IF($O352="days",$Y352*(VLOOKUP($K352,'Bed parameters'!$A$9:$I$12,9,FALSE))*$F352*(VLOOKUP($Q352,'Workforce distribution'!$C$8:$AD$30,BB$7,FALSE)),IF($Q352="n/a",(IF($P352=BB$6,$X352*$F352,0)),$X352*$F352*(VLOOKUP($Q352,'Workforce distribution'!$C$8:$AD$30,BB$7,FALSE)))),0)</f>
        <v>0</v>
      </c>
      <c r="BC352" s="149">
        <f t="shared" si="49"/>
        <v>0</v>
      </c>
      <c r="BD352" s="288">
        <f>IF($Q352="n/a",(IF('Workforce hours'!D$30=0,0,(AB352/'Workforce hours'!D$30))),(IF(VLOOKUP($Q352,'Workforce hours'!$C$8:$AD$30,BD$7,FALSE)=0,0,(AB352/(VLOOKUP($Q352,'Workforce hours'!$C$8:$AD$30,BD$7,FALSE))))))</f>
        <v>0</v>
      </c>
      <c r="BE352" s="288">
        <f>IF($Q352="n/a",(IF('Workforce hours'!E$30=0,0,(AC352/'Workforce hours'!E$30))),(IF(VLOOKUP($Q352,'Workforce hours'!$C$8:$AD$30,BE$7,FALSE)=0,0,(AC352/(VLOOKUP($Q352,'Workforce hours'!$C$8:$AD$30,BE$7,FALSE))))))</f>
        <v>0</v>
      </c>
      <c r="BF352" s="288">
        <f>IF($Q352="n/a",(IF('Workforce hours'!F$30=0,0,(AD352/'Workforce hours'!F$30))),(IF(VLOOKUP($Q352,'Workforce hours'!$C$8:$AD$30,BF$7,FALSE)=0,0,(AD352/(VLOOKUP($Q352,'Workforce hours'!$C$8:$AD$30,BF$7,FALSE))))))</f>
        <v>0</v>
      </c>
      <c r="BG352" s="288">
        <f>IF($Q352="n/a",(IF('Workforce hours'!G$30=0,0,(AE352/'Workforce hours'!G$30))),(IF(VLOOKUP($Q352,'Workforce hours'!$C$8:$AD$30,BG$7,FALSE)=0,0,(AE352/(VLOOKUP($Q352,'Workforce hours'!$C$8:$AD$30,BG$7,FALSE))))))</f>
        <v>0</v>
      </c>
      <c r="BH352" s="288">
        <f>IF($Q352="n/a",(IF('Workforce hours'!H$30=0,0,(AF352/'Workforce hours'!H$30))),(IF(VLOOKUP($Q352,'Workforce hours'!$C$8:$AD$30,BH$7,FALSE)=0,0,(AF352/(VLOOKUP($Q352,'Workforce hours'!$C$8:$AD$30,BH$7,FALSE))))))</f>
        <v>0</v>
      </c>
      <c r="BI352" s="288">
        <f>IF($Q352="n/a",(IF('Workforce hours'!I$30=0,0,(AG352/'Workforce hours'!I$30))),(IF(VLOOKUP($Q352,'Workforce hours'!$C$8:$AD$30,BI$7,FALSE)=0,0,(AG352/(VLOOKUP($Q352,'Workforce hours'!$C$8:$AD$30,BI$7,FALSE))))))</f>
        <v>0</v>
      </c>
      <c r="BJ352" s="288">
        <f>IF($Q352="n/a",(IF('Workforce hours'!J$30=0,0,(AH352/'Workforce hours'!J$30))),(IF(VLOOKUP($Q352,'Workforce hours'!$C$8:$AD$30,BJ$7,FALSE)=0,0,(AH352/(VLOOKUP($Q352,'Workforce hours'!$C$8:$AD$30,BJ$7,FALSE))))))</f>
        <v>0</v>
      </c>
      <c r="BK352" s="288">
        <f>IF($Q352="n/a",(IF('Workforce hours'!K$30=0,0,(AI352/'Workforce hours'!K$30))),(IF(VLOOKUP($Q352,'Workforce hours'!$C$8:$AD$30,BK$7,FALSE)=0,0,(AI352/(VLOOKUP($Q352,'Workforce hours'!$C$8:$AD$30,BK$7,FALSE))))))</f>
        <v>0</v>
      </c>
      <c r="BL352" s="288">
        <f>IF($Q352="n/a",(IF('Workforce hours'!L$30=0,0,(AJ352/'Workforce hours'!L$30))),(IF(VLOOKUP($Q352,'Workforce hours'!$C$8:$AD$30,BL$7,FALSE)=0,0,(AJ352/(VLOOKUP($Q352,'Workforce hours'!$C$8:$AD$30,BL$7,FALSE))))))</f>
        <v>0</v>
      </c>
      <c r="BM352" s="288">
        <f>IF($Q352="n/a",(IF('Workforce hours'!M$30=0,0,(AK352/'Workforce hours'!M$30))),(IF(VLOOKUP($Q352,'Workforce hours'!$C$8:$AD$30,BM$7,FALSE)=0,0,(AK352/(VLOOKUP($Q352,'Workforce hours'!$C$8:$AD$30,BM$7,FALSE))))))</f>
        <v>0</v>
      </c>
      <c r="BN352" s="288">
        <f>IF($Q352="n/a",(IF('Workforce hours'!N$30=0,0,(AL352/'Workforce hours'!N$30))),(IF(VLOOKUP($Q352,'Workforce hours'!$C$8:$AD$30,BN$7,FALSE)=0,0,(AL352/(VLOOKUP($Q352,'Workforce hours'!$C$8:$AD$30,BN$7,FALSE))))))</f>
        <v>0</v>
      </c>
      <c r="BO352" s="288">
        <f>IF($Q352="n/a",(IF('Workforce hours'!O$30=0,0,(AM352/'Workforce hours'!O$30))),(IF(VLOOKUP($Q352,'Workforce hours'!$C$8:$AD$30,BO$7,FALSE)=0,0,(AM352/(VLOOKUP($Q352,'Workforce hours'!$C$8:$AD$30,BO$7,FALSE))))))</f>
        <v>0</v>
      </c>
      <c r="BP352" s="288">
        <f>IF($Q352="n/a",(IF('Workforce hours'!P$30=0,0,(AN352/'Workforce hours'!P$30))),(IF(VLOOKUP($Q352,'Workforce hours'!$C$8:$AD$30,BP$7,FALSE)=0,0,(AN352/(VLOOKUP($Q352,'Workforce hours'!$C$8:$AD$30,BP$7,FALSE))))))</f>
        <v>0</v>
      </c>
      <c r="BQ352" s="288">
        <f>IF($Q352="n/a",(IF('Workforce hours'!Q$30=0,0,(AO352/'Workforce hours'!Q$30))),(IF(VLOOKUP($Q352,'Workforce hours'!$C$8:$AD$30,BQ$7,FALSE)=0,0,(AO352/(VLOOKUP($Q352,'Workforce hours'!$C$8:$AD$30,BQ$7,FALSE))))))</f>
        <v>0</v>
      </c>
      <c r="BR352" s="288">
        <f>IF($Q352="n/a",(IF('Workforce hours'!R$30=0,0,(AP352/'Workforce hours'!R$30))),(IF(VLOOKUP($Q352,'Workforce hours'!$C$8:$AD$30,BR$7,FALSE)=0,0,(AP352/(VLOOKUP($Q352,'Workforce hours'!$C$8:$AD$30,BR$7,FALSE))))))</f>
        <v>0</v>
      </c>
      <c r="BS352" s="288">
        <f>IF($Q352="n/a",(IF('Workforce hours'!S$30=0,0,(AQ352/'Workforce hours'!S$30))),(IF(VLOOKUP($Q352,'Workforce hours'!$C$8:$AD$30,BS$7,FALSE)=0,0,(AQ352/(VLOOKUP($Q352,'Workforce hours'!$C$8:$AD$30,BS$7,FALSE))))))</f>
        <v>0</v>
      </c>
      <c r="BT352" s="288">
        <f>IF($Q352="n/a",(IF('Workforce hours'!T$30=0,0,(AR352/'Workforce hours'!T$30))),(IF(VLOOKUP($Q352,'Workforce hours'!$C$8:$AD$30,BT$7,FALSE)=0,0,(AR352/(VLOOKUP($Q352,'Workforce hours'!$C$8:$AD$30,BT$7,FALSE))))))</f>
        <v>0</v>
      </c>
      <c r="BU352" s="288">
        <f>IF($Q352="n/a",(IF('Workforce hours'!U$30=0,0,(AS352/'Workforce hours'!U$30))),(IF(VLOOKUP($Q352,'Workforce hours'!$C$8:$AD$30,BU$7,FALSE)=0,0,(AS352/(VLOOKUP($Q352,'Workforce hours'!$C$8:$AD$30,BU$7,FALSE))))))</f>
        <v>0</v>
      </c>
      <c r="BV352" s="288">
        <f>IF($Q352="n/a",(IF('Workforce hours'!V$30=0,0,(AT352/'Workforce hours'!V$30))),(IF(VLOOKUP($Q352,'Workforce hours'!$C$8:$AD$30,BV$7,FALSE)=0,0,(AT352/(VLOOKUP($Q352,'Workforce hours'!$C$8:$AD$30,BV$7,FALSE))))))</f>
        <v>0</v>
      </c>
      <c r="BW352" s="288">
        <f>IF($Q352="n/a",(IF('Workforce hours'!W$30=0,0,(AU352/'Workforce hours'!W$30))),(IF(VLOOKUP($Q352,'Workforce hours'!$C$8:$AD$30,BW$7,FALSE)=0,0,(AU352/(VLOOKUP($Q352,'Workforce hours'!$C$8:$AD$30,BW$7,FALSE))))))</f>
        <v>0</v>
      </c>
      <c r="BX352" s="288">
        <f>IF($Q352="n/a",(IF('Workforce hours'!X$30=0,0,(AV352/'Workforce hours'!X$30))),(IF(VLOOKUP($Q352,'Workforce hours'!$C$8:$AD$30,BX$7,FALSE)=0,0,(AV352/(VLOOKUP($Q352,'Workforce hours'!$C$8:$AD$30,BX$7,FALSE))))))</f>
        <v>0</v>
      </c>
      <c r="BY352" s="288">
        <f>IF($Q352="n/a",(IF('Workforce hours'!Y$30=0,0,(AW352/'Workforce hours'!Y$30))),(IF(VLOOKUP($Q352,'Workforce hours'!$C$8:$AD$30,BY$7,FALSE)=0,0,(AW352/(VLOOKUP($Q352,'Workforce hours'!$C$8:$AD$30,BY$7,FALSE))))))</f>
        <v>0</v>
      </c>
      <c r="BZ352" s="288">
        <f>IF($Q352="n/a",(IF('Workforce hours'!Z$30=0,0,(AX352/'Workforce hours'!Z$30))),(IF(VLOOKUP($Q352,'Workforce hours'!$C$8:$AD$30,BZ$7,FALSE)=0,0,(AX352/(VLOOKUP($Q352,'Workforce hours'!$C$8:$AD$30,BZ$7,FALSE))))))</f>
        <v>0</v>
      </c>
      <c r="CA352" s="288">
        <f>IF($Q352="n/a",(IF('Workforce hours'!AA$30=0,0,(AY352/'Workforce hours'!AA$30))),(IF(VLOOKUP($Q352,'Workforce hours'!$C$8:$AD$30,CA$7,FALSE)=0,0,(AY352/(VLOOKUP($Q352,'Workforce hours'!$C$8:$AD$30,CA$7,FALSE))))))</f>
        <v>0</v>
      </c>
      <c r="CB352" s="288">
        <f>IF($Q352="n/a",(IF('Workforce hours'!AB$30=0,0,(AZ352/'Workforce hours'!AB$30))),(IF(VLOOKUP($Q352,'Workforce hours'!$C$8:$AD$30,CB$7,FALSE)=0,0,(AZ352/(VLOOKUP($Q352,'Workforce hours'!$C$8:$AD$30,CB$7,FALSE))))))</f>
        <v>0</v>
      </c>
      <c r="CC352" s="288">
        <f>IF($Q352="n/a",(IF('Workforce hours'!AC$30=0,0,(BA352/'Workforce hours'!AC$30))),(IF(VLOOKUP($Q352,'Workforce hours'!$C$8:$AD$30,CC$7,FALSE)=0,0,(BA352/(VLOOKUP($Q352,'Workforce hours'!$C$8:$AD$30,CC$7,FALSE))))))</f>
        <v>0</v>
      </c>
      <c r="CD352" s="288">
        <f>IF($Q352="n/a",(IF('Workforce hours'!AD$30=0,0,(BB352/'Workforce hours'!AD$30))),(IF(VLOOKUP($Q352,'Workforce hours'!$C$8:$AD$30,CD$7,FALSE)=0,0,(BB352/(VLOOKUP($Q352,'Workforce hours'!$C$8:$AD$30,CD$7,FALSE))))))</f>
        <v>0</v>
      </c>
      <c r="CE352" s="289">
        <f t="shared" si="50"/>
        <v>0</v>
      </c>
      <c r="CF352" s="290">
        <f>BD352*'Workforce costs'!B$9*(1+'Workforce costs'!B$10)*(1+'Workforce costs'!B$11)</f>
        <v>0</v>
      </c>
      <c r="CG352" s="290">
        <f>BE352*'Workforce costs'!C$9*(1+'Workforce costs'!C$10)*(1+'Workforce costs'!C$11)</f>
        <v>0</v>
      </c>
      <c r="CH352" s="290">
        <f>BF352*'Workforce costs'!D$9*(1+'Workforce costs'!D$10)*(1+'Workforce costs'!D$11)</f>
        <v>0</v>
      </c>
      <c r="CI352" s="290">
        <f>BG352*'Workforce costs'!E$9*(1+'Workforce costs'!E$10)*(1+'Workforce costs'!E$11)</f>
        <v>0</v>
      </c>
      <c r="CJ352" s="290">
        <f>BH352*'Workforce costs'!F$9*(1+'Workforce costs'!F$10)*(1+'Workforce costs'!F$11)</f>
        <v>0</v>
      </c>
      <c r="CK352" s="290">
        <f>BI352*'Workforce costs'!G$9*(1+'Workforce costs'!G$10)*(1+'Workforce costs'!G$11)</f>
        <v>0</v>
      </c>
      <c r="CL352" s="290">
        <f>BJ352*'Workforce costs'!H$9*(1+'Workforce costs'!H$10)*(1+'Workforce costs'!H$11)</f>
        <v>0</v>
      </c>
      <c r="CM352" s="290">
        <f>BK352*'Workforce costs'!I$9*(1+'Workforce costs'!I$10)*(1+'Workforce costs'!I$11)</f>
        <v>0</v>
      </c>
      <c r="CN352" s="290">
        <f>BL352*'Workforce costs'!J$9*(1+'Workforce costs'!J$10)*(1+'Workforce costs'!J$11)</f>
        <v>0</v>
      </c>
      <c r="CO352" s="290">
        <f>BM352*'Workforce costs'!K$9*(1+'Workforce costs'!K$10)*(1+'Workforce costs'!K$11)</f>
        <v>0</v>
      </c>
      <c r="CP352" s="290">
        <f>BN352*'Workforce costs'!L$9*(1+'Workforce costs'!L$10)*(1+'Workforce costs'!L$11)</f>
        <v>0</v>
      </c>
      <c r="CQ352" s="290">
        <f>BO352*'Workforce costs'!M$9*(1+'Workforce costs'!M$10)*(1+'Workforce costs'!M$11)</f>
        <v>0</v>
      </c>
      <c r="CR352" s="290">
        <f>BP352*'Workforce costs'!N$9*(1+'Workforce costs'!N$10)*(1+'Workforce costs'!N$11)</f>
        <v>0</v>
      </c>
      <c r="CS352" s="290">
        <f>BQ352*'Workforce costs'!O$9*(1+'Workforce costs'!O$10)*(1+'Workforce costs'!O$11)</f>
        <v>0</v>
      </c>
      <c r="CT352" s="290">
        <f>BR352*'Workforce costs'!P$9*(1+'Workforce costs'!P$10)*(1+'Workforce costs'!P$11)</f>
        <v>0</v>
      </c>
      <c r="CU352" s="290">
        <f>BS352*'Workforce costs'!Q$9*(1+'Workforce costs'!Q$10)*(1+'Workforce costs'!Q$11)</f>
        <v>0</v>
      </c>
      <c r="CV352" s="290">
        <f>BT352*'Workforce costs'!R$9*(1+'Workforce costs'!R$10)*(1+'Workforce costs'!R$11)</f>
        <v>0</v>
      </c>
      <c r="CW352" s="290">
        <f>BU352*'Workforce costs'!S$9*(1+'Workforce costs'!S$10)*(1+'Workforce costs'!S$11)</f>
        <v>0</v>
      </c>
      <c r="CX352" s="290">
        <f>BV352*'Workforce costs'!T$9*(1+'Workforce costs'!T$10)*(1+'Workforce costs'!T$11)</f>
        <v>0</v>
      </c>
      <c r="CY352" s="290">
        <f>BW352*'Workforce costs'!U$9*(1+'Workforce costs'!U$10)*(1+'Workforce costs'!U$11)</f>
        <v>0</v>
      </c>
      <c r="CZ352" s="290">
        <f>BX352*'Workforce costs'!V$9*(1+'Workforce costs'!V$10)*(1+'Workforce costs'!V$11)</f>
        <v>0</v>
      </c>
      <c r="DA352" s="290">
        <f>BY352*'Workforce costs'!W$9*(1+'Workforce costs'!W$10)*(1+'Workforce costs'!W$11)</f>
        <v>0</v>
      </c>
      <c r="DB352" s="290">
        <f>BZ352*'Workforce costs'!X$9*(1+'Workforce costs'!X$10)*(1+'Workforce costs'!X$11)</f>
        <v>0</v>
      </c>
      <c r="DC352" s="290">
        <f>CA352*'Workforce costs'!Y$9*(1+'Workforce costs'!Y$10)*(1+'Workforce costs'!Y$11)</f>
        <v>0</v>
      </c>
      <c r="DD352" s="290">
        <f>CB352*'Workforce costs'!Z$9*(1+'Workforce costs'!Z$10)*(1+'Workforce costs'!Z$11)</f>
        <v>0</v>
      </c>
      <c r="DE352" s="290">
        <f>CC352*'Workforce costs'!AA$9*(1+'Workforce costs'!AA$10)*(1+'Workforce costs'!AA$11)</f>
        <v>0</v>
      </c>
      <c r="DF352" s="290">
        <f>CD352*'Workforce costs'!AB$9*(1+'Workforce costs'!AB$10)*(1+'Workforce costs'!AB$11)</f>
        <v>0</v>
      </c>
    </row>
    <row r="353" spans="1:110" x14ac:dyDescent="0.3">
      <c r="A353" s="2" t="str">
        <f>Outputs!$A$4</f>
        <v>Australia</v>
      </c>
      <c r="B353" s="2" t="str">
        <f t="shared" si="43"/>
        <v>Australia 12to17</v>
      </c>
      <c r="C353" s="30">
        <f>VLOOKUP($B353,Populations!$D$15:$H$1920,3,FALSE)</f>
        <v>1959472</v>
      </c>
      <c r="D353" s="255">
        <f>IF(OR($H353="General pop",$H353="Schools",$H353="Workplace",$H353="Skills Training",$H353="Digital Supports"),1,VLOOKUP($B353,Populations!$D$15:$H$1920,5,FALSE))</f>
        <v>1</v>
      </c>
      <c r="E353" s="88">
        <f>VLOOKUP(I353,Epidemiology!$C$10:$H$47,6,FALSE)</f>
        <v>1504</v>
      </c>
      <c r="F353" s="102">
        <f>'Care profiles'!R354</f>
        <v>1</v>
      </c>
      <c r="G353" s="15" t="str">
        <f>'Care profiles'!A354</f>
        <v>12to17</v>
      </c>
      <c r="H353" s="15" t="str">
        <f>'Care profiles'!B354</f>
        <v>Persistent</v>
      </c>
      <c r="I353" s="15" t="str">
        <f>'Care profiles'!C354</f>
        <v>Persistent_12-17yrs</v>
      </c>
      <c r="J353" s="15" t="str">
        <f>'Care profiles'!D354</f>
        <v>Care profile</v>
      </c>
      <c r="K353" s="15" t="str">
        <f>'Care profiles'!E354</f>
        <v>Assessment and Planning</v>
      </c>
      <c r="L353" s="104">
        <f>'Care profiles'!F354</f>
        <v>0.5</v>
      </c>
      <c r="M353" s="15">
        <f>'Care profiles'!G354</f>
        <v>2</v>
      </c>
      <c r="N353" s="15">
        <f>'Care profiles'!H354</f>
        <v>30</v>
      </c>
      <c r="O353" s="15" t="str">
        <f>'Care profiles'!I354</f>
        <v>min</v>
      </c>
      <c r="P353" s="15" t="str">
        <f>'Care profiles'!J354</f>
        <v>Team</v>
      </c>
      <c r="Q353" s="15" t="str">
        <f>'Care profiles'!K354</f>
        <v>Clinical Community Treatment Team – Youth (12 – 24 years)</v>
      </c>
      <c r="R353" s="15" t="str">
        <f>'Care profiles'!M354</f>
        <v>N</v>
      </c>
      <c r="S353" s="15" t="str">
        <f>'Care profiles'!O354</f>
        <v>Y</v>
      </c>
      <c r="T353" s="15" t="str">
        <f>'Care profiles'!Q354</f>
        <v>N</v>
      </c>
      <c r="U353" s="30">
        <f t="shared" si="44"/>
        <v>29470.458879999998</v>
      </c>
      <c r="V353" s="30">
        <f t="shared" si="45"/>
        <v>14735.229439999999</v>
      </c>
      <c r="W353" s="30">
        <f>IF(M353="n/a",0,IF(O353="days",V353*M353*(1+(VLOOKUP(K353,'Bed parameters'!$A$9:$G$12,7,FALSE))),V353*M353))</f>
        <v>29470.458879999998</v>
      </c>
      <c r="X353" s="30">
        <f t="shared" si="46"/>
        <v>14735.229439999999</v>
      </c>
      <c r="Y353" s="30">
        <f t="shared" si="47"/>
        <v>0</v>
      </c>
      <c r="Z353" s="113">
        <f>_xlfn.IFNA(Y353/((VLOOKUP(K353,'Bed parameters'!$A$9:$G$12,3,FALSE))*(VLOOKUP(K353,'Bed parameters'!$A$9:$G$12,5,FALSE))),0)</f>
        <v>0</v>
      </c>
      <c r="AA353" s="30">
        <f t="shared" si="48"/>
        <v>14735.229439999999</v>
      </c>
      <c r="AB353" s="30">
        <f>_xlfn.IFNA(IF($O353="days",$Y353*(VLOOKUP($K353,'Bed parameters'!$A$9:$I$12,9,FALSE))*$F353*(VLOOKUP($Q353,'Workforce distribution'!$C$8:$AD$30,AB$7,FALSE)),IF($Q353="n/a",(IF($P353=AB$6,$X353*$F353,0)),$X353*$F353*(VLOOKUP($Q353,'Workforce distribution'!$C$8:$AD$30,AB$7,FALSE)))),0)</f>
        <v>0</v>
      </c>
      <c r="AC353" s="30">
        <f>_xlfn.IFNA(IF($O353="days",$Y353*(VLOOKUP($K353,'Bed parameters'!$A$9:$I$12,9,FALSE))*$F353*(VLOOKUP($Q353,'Workforce distribution'!$C$8:$AD$30,AC$7,FALSE)),IF($Q353="n/a",(IF($P353=AC$6,$X353*$F353,0)),$X353*$F353*(VLOOKUP($Q353,'Workforce distribution'!$C$8:$AD$30,AC$7,FALSE)))),0)</f>
        <v>0</v>
      </c>
      <c r="AD353" s="30">
        <f>_xlfn.IFNA(IF($O353="days",$Y353*(VLOOKUP($K353,'Bed parameters'!$A$9:$I$12,9,FALSE))*$F353*(VLOOKUP($Q353,'Workforce distribution'!$C$8:$AD$30,AD$7,FALSE)),IF($Q353="n/a",(IF($P353=AD$6,$X353*$F353,0)),$X353*$F353*(VLOOKUP($Q353,'Workforce distribution'!$C$8:$AD$30,AD$7,FALSE)))),0)</f>
        <v>0</v>
      </c>
      <c r="AE353" s="30">
        <f>_xlfn.IFNA(IF($O353="days",$Y353*(VLOOKUP($K353,'Bed parameters'!$A$9:$I$12,9,FALSE))*$F353*(VLOOKUP($Q353,'Workforce distribution'!$C$8:$AD$30,AE$7,FALSE)),IF($Q353="n/a",(IF($P353=AE$6,$X353*$F353,0)),$X353*$F353*(VLOOKUP($Q353,'Workforce distribution'!$C$8:$AD$30,AE$7,FALSE)))),0)</f>
        <v>521.60104212389365</v>
      </c>
      <c r="AF353" s="30">
        <f>_xlfn.IFNA(IF($O353="days",$Y353*(VLOOKUP($K353,'Bed parameters'!$A$9:$I$12,9,FALSE))*$F353*(VLOOKUP($Q353,'Workforce distribution'!$C$8:$AD$30,AF$7,FALSE)),IF($Q353="n/a",(IF($P353=AF$6,$X353*$F353,0)),$X353*$F353*(VLOOKUP($Q353,'Workforce distribution'!$C$8:$AD$30,AF$7,FALSE)))),0)</f>
        <v>0</v>
      </c>
      <c r="AG353" s="30">
        <f>_xlfn.IFNA(IF($O353="days",$Y353*(VLOOKUP($K353,'Bed parameters'!$A$9:$I$12,9,FALSE))*$F353*(VLOOKUP($Q353,'Workforce distribution'!$C$8:$AD$30,AG$7,FALSE)),IF($Q353="n/a",(IF($P353=AG$6,$X353*$F353,0)),$X353*$F353*(VLOOKUP($Q353,'Workforce distribution'!$C$8:$AD$30,AG$7,FALSE)))),0)</f>
        <v>1133.4791876923075</v>
      </c>
      <c r="AH353" s="30">
        <f>_xlfn.IFNA(IF($O353="days",$Y353*(VLOOKUP($K353,'Bed parameters'!$A$9:$I$12,9,FALSE))*$F353*(VLOOKUP($Q353,'Workforce distribution'!$C$8:$AD$30,AH$7,FALSE)),IF($Q353="n/a",(IF($P353=AH$6,$X353*$F353,0)),$X353*$F353*(VLOOKUP($Q353,'Workforce distribution'!$C$8:$AD$30,AH$7,FALSE)))),0)</f>
        <v>340.04375630769232</v>
      </c>
      <c r="AI353" s="30">
        <f>_xlfn.IFNA(IF($O353="days",$Y353*(VLOOKUP($K353,'Bed parameters'!$A$9:$I$12,9,FALSE))*$F353*(VLOOKUP($Q353,'Workforce distribution'!$C$8:$AD$30,AI$7,FALSE)),IF($Q353="n/a",(IF($P353=AI$6,$X353*$F353,0)),$X353*$F353*(VLOOKUP($Q353,'Workforce distribution'!$C$8:$AD$30,AI$7,FALSE)))),0)</f>
        <v>0</v>
      </c>
      <c r="AJ353" s="30">
        <f>_xlfn.IFNA(IF($O353="days",$Y353*(VLOOKUP($K353,'Bed parameters'!$A$9:$I$12,9,FALSE))*$F353*(VLOOKUP($Q353,'Workforce distribution'!$C$8:$AD$30,AJ$7,FALSE)),IF($Q353="n/a",(IF($P353=AJ$6,$X353*$F353,0)),$X353*$F353*(VLOOKUP($Q353,'Workforce distribution'!$C$8:$AD$30,AJ$7,FALSE)))),0)</f>
        <v>0</v>
      </c>
      <c r="AK353" s="30">
        <f>_xlfn.IFNA(IF($O353="days",$Y353*(VLOOKUP($K353,'Bed parameters'!$A$9:$I$12,9,FALSE))*$F353*(VLOOKUP($Q353,'Workforce distribution'!$C$8:$AD$30,AK$7,FALSE)),IF($Q353="n/a",(IF($P353=AK$6,$X353*$F353,0)),$X353*$F353*(VLOOKUP($Q353,'Workforce distribution'!$C$8:$AD$30,AK$7,FALSE)))),0)</f>
        <v>0</v>
      </c>
      <c r="AL353" s="30">
        <f>_xlfn.IFNA(IF($O353="days",$Y353*(VLOOKUP($K353,'Bed parameters'!$A$9:$I$12,9,FALSE))*$F353*(VLOOKUP($Q353,'Workforce distribution'!$C$8:$AD$30,AL$7,FALSE)),IF($Q353="n/a",(IF($P353=AL$6,$X353*$F353,0)),$X353*$F353*(VLOOKUP($Q353,'Workforce distribution'!$C$8:$AD$30,AL$7,FALSE)))),0)</f>
        <v>575.64677128489825</v>
      </c>
      <c r="AM353" s="30">
        <f>_xlfn.IFNA(IF($O353="days",$Y353*(VLOOKUP($K353,'Bed parameters'!$A$9:$I$12,9,FALSE))*$F353*(VLOOKUP($Q353,'Workforce distribution'!$C$8:$AD$30,AM$7,FALSE)),IF($Q353="n/a",(IF($P353=AM$6,$X353*$F353,0)),$X353*$F353*(VLOOKUP($Q353,'Workforce distribution'!$C$8:$AD$30,AM$7,FALSE)))),0)</f>
        <v>2417.7164393965727</v>
      </c>
      <c r="AN353" s="30">
        <f>_xlfn.IFNA(IF($O353="days",$Y353*(VLOOKUP($K353,'Bed parameters'!$A$9:$I$12,9,FALSE))*$F353*(VLOOKUP($Q353,'Workforce distribution'!$C$8:$AD$30,AN$7,FALSE)),IF($Q353="n/a",(IF($P353=AN$6,$X353*$F353,0)),$X353*$F353*(VLOOKUP($Q353,'Workforce distribution'!$C$8:$AD$30,AN$7,FALSE)))),0)</f>
        <v>2406.203503970874</v>
      </c>
      <c r="AO353" s="30">
        <f>_xlfn.IFNA(IF($O353="days",$Y353*(VLOOKUP($K353,'Bed parameters'!$A$9:$I$12,9,FALSE))*$F353*(VLOOKUP($Q353,'Workforce distribution'!$C$8:$AD$30,AO$7,FALSE)),IF($Q353="n/a",(IF($P353=AO$6,$X353*$F353,0)),$X353*$F353*(VLOOKUP($Q353,'Workforce distribution'!$C$8:$AD$30,AO$7,FALSE)))),0)</f>
        <v>2406.203503970874</v>
      </c>
      <c r="AP353" s="30">
        <f>_xlfn.IFNA(IF($O353="days",$Y353*(VLOOKUP($K353,'Bed parameters'!$A$9:$I$12,9,FALSE))*$F353*(VLOOKUP($Q353,'Workforce distribution'!$C$8:$AD$30,AP$7,FALSE)),IF($Q353="n/a",(IF($P353=AP$6,$X353*$F353,0)),$X353*$F353*(VLOOKUP($Q353,'Workforce distribution'!$C$8:$AD$30,AP$7,FALSE)))),0)</f>
        <v>2406.203503970874</v>
      </c>
      <c r="AQ353" s="30">
        <f>_xlfn.IFNA(IF($O353="days",$Y353*(VLOOKUP($K353,'Bed parameters'!$A$9:$I$12,9,FALSE))*$F353*(VLOOKUP($Q353,'Workforce distribution'!$C$8:$AD$30,AQ$7,FALSE)),IF($Q353="n/a",(IF($P353=AQ$6,$X353*$F353,0)),$X353*$F353*(VLOOKUP($Q353,'Workforce distribution'!$C$8:$AD$30,AQ$7,FALSE)))),0)</f>
        <v>1093.7288654413064</v>
      </c>
      <c r="AR353" s="30">
        <f>_xlfn.IFNA(IF($O353="days",$Y353*(VLOOKUP($K353,'Bed parameters'!$A$9:$I$12,9,FALSE))*$F353*(VLOOKUP($Q353,'Workforce distribution'!$C$8:$AD$30,AR$7,FALSE)),IF($Q353="n/a",(IF($P353=AR$6,$X353*$F353,0)),$X353*$F353*(VLOOKUP($Q353,'Workforce distribution'!$C$8:$AD$30,AR$7,FALSE)))),0)</f>
        <v>0</v>
      </c>
      <c r="AS353" s="30">
        <f>_xlfn.IFNA(IF($O353="days",$Y353*(VLOOKUP($K353,'Bed parameters'!$A$9:$I$12,9,FALSE))*$F353*(VLOOKUP($Q353,'Workforce distribution'!$C$8:$AD$30,AS$7,FALSE)),IF($Q353="n/a",(IF($P353=AS$6,$X353*$F353,0)),$X353*$F353*(VLOOKUP($Q353,'Workforce distribution'!$C$8:$AD$30,AS$7,FALSE)))),0)</f>
        <v>0</v>
      </c>
      <c r="AT353" s="30">
        <f>_xlfn.IFNA(IF($O353="days",$Y353*(VLOOKUP($K353,'Bed parameters'!$A$9:$I$12,9,FALSE))*$F353*(VLOOKUP($Q353,'Workforce distribution'!$C$8:$AD$30,AT$7,FALSE)),IF($Q353="n/a",(IF($P353=AT$6,$X353*$F353,0)),$X353*$F353*(VLOOKUP($Q353,'Workforce distribution'!$C$8:$AD$30,AT$7,FALSE)))),0)</f>
        <v>0</v>
      </c>
      <c r="AU353" s="30">
        <f>_xlfn.IFNA(IF($O353="days",$Y353*(VLOOKUP($K353,'Bed parameters'!$A$9:$I$12,9,FALSE))*$F353*(VLOOKUP($Q353,'Workforce distribution'!$C$8:$AD$30,AU$7,FALSE)),IF($Q353="n/a",(IF($P353=AU$6,$X353*$F353,0)),$X353*$F353*(VLOOKUP($Q353,'Workforce distribution'!$C$8:$AD$30,AU$7,FALSE)))),0)</f>
        <v>478.13428861356937</v>
      </c>
      <c r="AV353" s="30">
        <f>_xlfn.IFNA(IF($O353="days",$Y353*(VLOOKUP($K353,'Bed parameters'!$A$9:$I$12,9,FALSE))*$F353*(VLOOKUP($Q353,'Workforce distribution'!$C$8:$AD$30,AV$7,FALSE)),IF($Q353="n/a",(IF($P353=AV$6,$X353*$F353,0)),$X353*$F353*(VLOOKUP($Q353,'Workforce distribution'!$C$8:$AD$30,AV$7,FALSE)))),0)</f>
        <v>0</v>
      </c>
      <c r="AW353" s="30">
        <f>_xlfn.IFNA(IF($O353="days",$Y353*(VLOOKUP($K353,'Bed parameters'!$A$9:$I$12,9,FALSE))*$F353*(VLOOKUP($Q353,'Workforce distribution'!$C$8:$AD$30,AW$7,FALSE)),IF($Q353="n/a",(IF($P353=AW$6,$X353*$F353,0)),$X353*$F353*(VLOOKUP($Q353,'Workforce distribution'!$C$8:$AD$30,AW$7,FALSE)))),0)</f>
        <v>956.26857722713873</v>
      </c>
      <c r="AX353" s="30">
        <f>_xlfn.IFNA(IF($O353="days",$Y353*(VLOOKUP($K353,'Bed parameters'!$A$9:$I$12,9,FALSE))*$F353*(VLOOKUP($Q353,'Workforce distribution'!$C$8:$AD$30,AX$7,FALSE)),IF($Q353="n/a",(IF($P353=AX$6,$X353*$F353,0)),$X353*$F353*(VLOOKUP($Q353,'Workforce distribution'!$C$8:$AD$30,AX$7,FALSE)))),0)</f>
        <v>0</v>
      </c>
      <c r="AY353" s="30">
        <f>_xlfn.IFNA(IF($O353="days",$Y353*(VLOOKUP($K353,'Bed parameters'!$A$9:$I$12,9,FALSE))*$F353*(VLOOKUP($Q353,'Workforce distribution'!$C$8:$AD$30,AY$7,FALSE)),IF($Q353="n/a",(IF($P353=AY$6,$X353*$F353,0)),$X353*$F353*(VLOOKUP($Q353,'Workforce distribution'!$C$8:$AD$30,AY$7,FALSE)))),0)</f>
        <v>0</v>
      </c>
      <c r="AZ353" s="30">
        <f>_xlfn.IFNA(IF($O353="days",$Y353*(VLOOKUP($K353,'Bed parameters'!$A$9:$I$12,9,FALSE))*$F353*(VLOOKUP($Q353,'Workforce distribution'!$C$8:$AD$30,AZ$7,FALSE)),IF($Q353="n/a",(IF($P353=AZ$6,$X353*$F353,0)),$X353*$F353*(VLOOKUP($Q353,'Workforce distribution'!$C$8:$AD$30,AZ$7,FALSE)))),0)</f>
        <v>0</v>
      </c>
      <c r="BA353" s="30">
        <f>_xlfn.IFNA(IF($O353="days",$Y353*(VLOOKUP($K353,'Bed parameters'!$A$9:$I$12,9,FALSE))*$F353*(VLOOKUP($Q353,'Workforce distribution'!$C$8:$AD$30,BA$7,FALSE)),IF($Q353="n/a",(IF($P353=BA$6,$X353*$F353,0)),$X353*$F353*(VLOOKUP($Q353,'Workforce distribution'!$C$8:$AD$30,BA$7,FALSE)))),0)</f>
        <v>0</v>
      </c>
      <c r="BB353" s="30">
        <f>_xlfn.IFNA(IF($O353="days",$Y353*(VLOOKUP($K353,'Bed parameters'!$A$9:$I$12,9,FALSE))*$F353*(VLOOKUP($Q353,'Workforce distribution'!$C$8:$AD$30,BB$7,FALSE)),IF($Q353="n/a",(IF($P353=BB$6,$X353*$F353,0)),$X353*$F353*(VLOOKUP($Q353,'Workforce distribution'!$C$8:$AD$30,BB$7,FALSE)))),0)</f>
        <v>0</v>
      </c>
      <c r="BC353" s="149">
        <f t="shared" si="49"/>
        <v>12.993205796754053</v>
      </c>
      <c r="BD353" s="288">
        <f>IF($Q353="n/a",(IF('Workforce hours'!D$30=0,0,(AB353/'Workforce hours'!D$30))),(IF(VLOOKUP($Q353,'Workforce hours'!$C$8:$AD$30,BD$7,FALSE)=0,0,(AB353/(VLOOKUP($Q353,'Workforce hours'!$C$8:$AD$30,BD$7,FALSE))))))</f>
        <v>0</v>
      </c>
      <c r="BE353" s="288">
        <f>IF($Q353="n/a",(IF('Workforce hours'!E$30=0,0,(AC353/'Workforce hours'!E$30))),(IF(VLOOKUP($Q353,'Workforce hours'!$C$8:$AD$30,BE$7,FALSE)=0,0,(AC353/(VLOOKUP($Q353,'Workforce hours'!$C$8:$AD$30,BE$7,FALSE))))))</f>
        <v>0</v>
      </c>
      <c r="BF353" s="288">
        <f>IF($Q353="n/a",(IF('Workforce hours'!F$30=0,0,(AD353/'Workforce hours'!F$30))),(IF(VLOOKUP($Q353,'Workforce hours'!$C$8:$AD$30,BF$7,FALSE)=0,0,(AD353/(VLOOKUP($Q353,'Workforce hours'!$C$8:$AD$30,BF$7,FALSE))))))</f>
        <v>0</v>
      </c>
      <c r="BG353" s="288">
        <f>IF($Q353="n/a",(IF('Workforce hours'!G$30=0,0,(AE353/'Workforce hours'!G$30))),(IF(VLOOKUP($Q353,'Workforce hours'!$C$8:$AD$30,BG$7,FALSE)=0,0,(AE353/(VLOOKUP($Q353,'Workforce hours'!$C$8:$AD$30,BG$7,FALSE))))))</f>
        <v>0.45383156499485516</v>
      </c>
      <c r="BH353" s="288">
        <f>IF($Q353="n/a",(IF('Workforce hours'!H$30=0,0,(AF353/'Workforce hours'!H$30))),(IF(VLOOKUP($Q353,'Workforce hours'!$C$8:$AD$30,BH$7,FALSE)=0,0,(AF353/(VLOOKUP($Q353,'Workforce hours'!$C$8:$AD$30,BH$7,FALSE))))))</f>
        <v>0</v>
      </c>
      <c r="BI353" s="288">
        <f>IF($Q353="n/a",(IF('Workforce hours'!I$30=0,0,(AG353/'Workforce hours'!I$30))),(IF(VLOOKUP($Q353,'Workforce hours'!$C$8:$AD$30,BI$7,FALSE)=0,0,(AG353/(VLOOKUP($Q353,'Workforce hours'!$C$8:$AD$30,BI$7,FALSE))))))</f>
        <v>0.98621090085420471</v>
      </c>
      <c r="BJ353" s="288">
        <f>IF($Q353="n/a",(IF('Workforce hours'!J$30=0,0,(AH353/'Workforce hours'!J$30))),(IF(VLOOKUP($Q353,'Workforce hours'!$C$8:$AD$30,BJ$7,FALSE)=0,0,(AH353/(VLOOKUP($Q353,'Workforce hours'!$C$8:$AD$30,BJ$7,FALSE))))))</f>
        <v>0.29586327025626147</v>
      </c>
      <c r="BK353" s="288">
        <f>IF($Q353="n/a",(IF('Workforce hours'!K$30=0,0,(AI353/'Workforce hours'!K$30))),(IF(VLOOKUP($Q353,'Workforce hours'!$C$8:$AD$30,BK$7,FALSE)=0,0,(AI353/(VLOOKUP($Q353,'Workforce hours'!$C$8:$AD$30,BK$7,FALSE))))))</f>
        <v>0</v>
      </c>
      <c r="BL353" s="288">
        <f>IF($Q353="n/a",(IF('Workforce hours'!L$30=0,0,(AJ353/'Workforce hours'!L$30))),(IF(VLOOKUP($Q353,'Workforce hours'!$C$8:$AD$30,BL$7,FALSE)=0,0,(AJ353/(VLOOKUP($Q353,'Workforce hours'!$C$8:$AD$30,BL$7,FALSE))))))</f>
        <v>0</v>
      </c>
      <c r="BM353" s="288">
        <f>IF($Q353="n/a",(IF('Workforce hours'!M$30=0,0,(AK353/'Workforce hours'!M$30))),(IF(VLOOKUP($Q353,'Workforce hours'!$C$8:$AD$30,BM$7,FALSE)=0,0,(AK353/(VLOOKUP($Q353,'Workforce hours'!$C$8:$AD$30,BM$7,FALSE))))))</f>
        <v>0</v>
      </c>
      <c r="BN353" s="288">
        <f>IF($Q353="n/a",(IF('Workforce hours'!N$30=0,0,(AL353/'Workforce hours'!N$30))),(IF(VLOOKUP($Q353,'Workforce hours'!$C$8:$AD$30,BN$7,FALSE)=0,0,(AL353/(VLOOKUP($Q353,'Workforce hours'!$C$8:$AD$30,BN$7,FALSE))))))</f>
        <v>0.52407535286387463</v>
      </c>
      <c r="BO353" s="288">
        <f>IF($Q353="n/a",(IF('Workforce hours'!O$30=0,0,(AM353/'Workforce hours'!O$30))),(IF(VLOOKUP($Q353,'Workforce hours'!$C$8:$AD$30,BO$7,FALSE)=0,0,(AM353/(VLOOKUP($Q353,'Workforce hours'!$C$8:$AD$30,BO$7,FALSE))))))</f>
        <v>2.2883776356806482</v>
      </c>
      <c r="BP353" s="288">
        <f>IF($Q353="n/a",(IF('Workforce hours'!P$30=0,0,(AN353/'Workforce hours'!P$30))),(IF(VLOOKUP($Q353,'Workforce hours'!$C$8:$AD$30,BP$7,FALSE)=0,0,(AN353/(VLOOKUP($Q353,'Workforce hours'!$C$8:$AD$30,BP$7,FALSE))))))</f>
        <v>2.0935753837006814</v>
      </c>
      <c r="BQ353" s="288">
        <f>IF($Q353="n/a",(IF('Workforce hours'!Q$30=0,0,(AO353/'Workforce hours'!Q$30))),(IF(VLOOKUP($Q353,'Workforce hours'!$C$8:$AD$30,BQ$7,FALSE)=0,0,(AO353/(VLOOKUP($Q353,'Workforce hours'!$C$8:$AD$30,BQ$7,FALSE))))))</f>
        <v>2.093575383700681</v>
      </c>
      <c r="BR353" s="288">
        <f>IF($Q353="n/a",(IF('Workforce hours'!R$30=0,0,(AP353/'Workforce hours'!R$30))),(IF(VLOOKUP($Q353,'Workforce hours'!$C$8:$AD$30,BR$7,FALSE)=0,0,(AP353/(VLOOKUP($Q353,'Workforce hours'!$C$8:$AD$30,BR$7,FALSE))))))</f>
        <v>2.093575383700681</v>
      </c>
      <c r="BS353" s="288">
        <f>IF($Q353="n/a",(IF('Workforce hours'!S$30=0,0,(AQ353/'Workforce hours'!S$30))),(IF(VLOOKUP($Q353,'Workforce hours'!$C$8:$AD$30,BS$7,FALSE)=0,0,(AQ353/(VLOOKUP($Q353,'Workforce hours'!$C$8:$AD$30,BS$7,FALSE))))))</f>
        <v>0.95162517440940075</v>
      </c>
      <c r="BT353" s="288">
        <f>IF($Q353="n/a",(IF('Workforce hours'!T$30=0,0,(AR353/'Workforce hours'!T$30))),(IF(VLOOKUP($Q353,'Workforce hours'!$C$8:$AD$30,BT$7,FALSE)=0,0,(AR353/(VLOOKUP($Q353,'Workforce hours'!$C$8:$AD$30,BT$7,FALSE))))))</f>
        <v>0</v>
      </c>
      <c r="BU353" s="288">
        <f>IF($Q353="n/a",(IF('Workforce hours'!U$30=0,0,(AS353/'Workforce hours'!U$30))),(IF(VLOOKUP($Q353,'Workforce hours'!$C$8:$AD$30,BU$7,FALSE)=0,0,(AS353/(VLOOKUP($Q353,'Workforce hours'!$C$8:$AD$30,BU$7,FALSE))))))</f>
        <v>0</v>
      </c>
      <c r="BV353" s="288">
        <f>IF($Q353="n/a",(IF('Workforce hours'!V$30=0,0,(AT353/'Workforce hours'!V$30))),(IF(VLOOKUP($Q353,'Workforce hours'!$C$8:$AD$30,BV$7,FALSE)=0,0,(AT353/(VLOOKUP($Q353,'Workforce hours'!$C$8:$AD$30,BV$7,FALSE))))))</f>
        <v>0</v>
      </c>
      <c r="BW353" s="288">
        <f>IF($Q353="n/a",(IF('Workforce hours'!W$30=0,0,(AU353/'Workforce hours'!W$30))),(IF(VLOOKUP($Q353,'Workforce hours'!$C$8:$AD$30,BW$7,FALSE)=0,0,(AU353/(VLOOKUP($Q353,'Workforce hours'!$C$8:$AD$30,BW$7,FALSE))))))</f>
        <v>0.40416524886425426</v>
      </c>
      <c r="BX353" s="288">
        <f>IF($Q353="n/a",(IF('Workforce hours'!X$30=0,0,(AV353/'Workforce hours'!X$30))),(IF(VLOOKUP($Q353,'Workforce hours'!$C$8:$AD$30,BX$7,FALSE)=0,0,(AV353/(VLOOKUP($Q353,'Workforce hours'!$C$8:$AD$30,BX$7,FALSE))))))</f>
        <v>0</v>
      </c>
      <c r="BY353" s="288">
        <f>IF($Q353="n/a",(IF('Workforce hours'!Y$30=0,0,(AW353/'Workforce hours'!Y$30))),(IF(VLOOKUP($Q353,'Workforce hours'!$C$8:$AD$30,BY$7,FALSE)=0,0,(AW353/(VLOOKUP($Q353,'Workforce hours'!$C$8:$AD$30,BY$7,FALSE))))))</f>
        <v>0.80833049772850851</v>
      </c>
      <c r="BZ353" s="288">
        <f>IF($Q353="n/a",(IF('Workforce hours'!Z$30=0,0,(AX353/'Workforce hours'!Z$30))),(IF(VLOOKUP($Q353,'Workforce hours'!$C$8:$AD$30,BZ$7,FALSE)=0,0,(AX353/(VLOOKUP($Q353,'Workforce hours'!$C$8:$AD$30,BZ$7,FALSE))))))</f>
        <v>0</v>
      </c>
      <c r="CA353" s="288">
        <f>IF($Q353="n/a",(IF('Workforce hours'!AA$30=0,0,(AY353/'Workforce hours'!AA$30))),(IF(VLOOKUP($Q353,'Workforce hours'!$C$8:$AD$30,CA$7,FALSE)=0,0,(AY353/(VLOOKUP($Q353,'Workforce hours'!$C$8:$AD$30,CA$7,FALSE))))))</f>
        <v>0</v>
      </c>
      <c r="CB353" s="288">
        <f>IF($Q353="n/a",(IF('Workforce hours'!AB$30=0,0,(AZ353/'Workforce hours'!AB$30))),(IF(VLOOKUP($Q353,'Workforce hours'!$C$8:$AD$30,CB$7,FALSE)=0,0,(AZ353/(VLOOKUP($Q353,'Workforce hours'!$C$8:$AD$30,CB$7,FALSE))))))</f>
        <v>0</v>
      </c>
      <c r="CC353" s="288">
        <f>IF($Q353="n/a",(IF('Workforce hours'!AC$30=0,0,(BA353/'Workforce hours'!AC$30))),(IF(VLOOKUP($Q353,'Workforce hours'!$C$8:$AD$30,CC$7,FALSE)=0,0,(BA353/(VLOOKUP($Q353,'Workforce hours'!$C$8:$AD$30,CC$7,FALSE))))))</f>
        <v>0</v>
      </c>
      <c r="CD353" s="288">
        <f>IF($Q353="n/a",(IF('Workforce hours'!AD$30=0,0,(BB353/'Workforce hours'!AD$30))),(IF(VLOOKUP($Q353,'Workforce hours'!$C$8:$AD$30,CD$7,FALSE)=0,0,(BB353/(VLOOKUP($Q353,'Workforce hours'!$C$8:$AD$30,CD$7,FALSE))))))</f>
        <v>0</v>
      </c>
      <c r="CE353" s="289">
        <f t="shared" si="50"/>
        <v>0</v>
      </c>
      <c r="CF353" s="290">
        <f>BD353*'Workforce costs'!B$9*(1+'Workforce costs'!B$10)*(1+'Workforce costs'!B$11)</f>
        <v>0</v>
      </c>
      <c r="CG353" s="290">
        <f>BE353*'Workforce costs'!C$9*(1+'Workforce costs'!C$10)*(1+'Workforce costs'!C$11)</f>
        <v>0</v>
      </c>
      <c r="CH353" s="290">
        <f>BF353*'Workforce costs'!D$9*(1+'Workforce costs'!D$10)*(1+'Workforce costs'!D$11)</f>
        <v>0</v>
      </c>
      <c r="CI353" s="290">
        <f>BG353*'Workforce costs'!E$9*(1+'Workforce costs'!E$10)*(1+'Workforce costs'!E$11)</f>
        <v>0</v>
      </c>
      <c r="CJ353" s="290">
        <f>BH353*'Workforce costs'!F$9*(1+'Workforce costs'!F$10)*(1+'Workforce costs'!F$11)</f>
        <v>0</v>
      </c>
      <c r="CK353" s="290">
        <f>BI353*'Workforce costs'!G$9*(1+'Workforce costs'!G$10)*(1+'Workforce costs'!G$11)</f>
        <v>0</v>
      </c>
      <c r="CL353" s="290">
        <f>BJ353*'Workforce costs'!H$9*(1+'Workforce costs'!H$10)*(1+'Workforce costs'!H$11)</f>
        <v>0</v>
      </c>
      <c r="CM353" s="290">
        <f>BK353*'Workforce costs'!I$9*(1+'Workforce costs'!I$10)*(1+'Workforce costs'!I$11)</f>
        <v>0</v>
      </c>
      <c r="CN353" s="290">
        <f>BL353*'Workforce costs'!J$9*(1+'Workforce costs'!J$10)*(1+'Workforce costs'!J$11)</f>
        <v>0</v>
      </c>
      <c r="CO353" s="290">
        <f>BM353*'Workforce costs'!K$9*(1+'Workforce costs'!K$10)*(1+'Workforce costs'!K$11)</f>
        <v>0</v>
      </c>
      <c r="CP353" s="290">
        <f>BN353*'Workforce costs'!L$9*(1+'Workforce costs'!L$10)*(1+'Workforce costs'!L$11)</f>
        <v>0</v>
      </c>
      <c r="CQ353" s="290">
        <f>BO353*'Workforce costs'!M$9*(1+'Workforce costs'!M$10)*(1+'Workforce costs'!M$11)</f>
        <v>0</v>
      </c>
      <c r="CR353" s="290">
        <f>BP353*'Workforce costs'!N$9*(1+'Workforce costs'!N$10)*(1+'Workforce costs'!N$11)</f>
        <v>0</v>
      </c>
      <c r="CS353" s="290">
        <f>BQ353*'Workforce costs'!O$9*(1+'Workforce costs'!O$10)*(1+'Workforce costs'!O$11)</f>
        <v>0</v>
      </c>
      <c r="CT353" s="290">
        <f>BR353*'Workforce costs'!P$9*(1+'Workforce costs'!P$10)*(1+'Workforce costs'!P$11)</f>
        <v>0</v>
      </c>
      <c r="CU353" s="290">
        <f>BS353*'Workforce costs'!Q$9*(1+'Workforce costs'!Q$10)*(1+'Workforce costs'!Q$11)</f>
        <v>0</v>
      </c>
      <c r="CV353" s="290">
        <f>BT353*'Workforce costs'!R$9*(1+'Workforce costs'!R$10)*(1+'Workforce costs'!R$11)</f>
        <v>0</v>
      </c>
      <c r="CW353" s="290">
        <f>BU353*'Workforce costs'!S$9*(1+'Workforce costs'!S$10)*(1+'Workforce costs'!S$11)</f>
        <v>0</v>
      </c>
      <c r="CX353" s="290">
        <f>BV353*'Workforce costs'!T$9*(1+'Workforce costs'!T$10)*(1+'Workforce costs'!T$11)</f>
        <v>0</v>
      </c>
      <c r="CY353" s="290">
        <f>BW353*'Workforce costs'!U$9*(1+'Workforce costs'!U$10)*(1+'Workforce costs'!U$11)</f>
        <v>0</v>
      </c>
      <c r="CZ353" s="290">
        <f>BX353*'Workforce costs'!V$9*(1+'Workforce costs'!V$10)*(1+'Workforce costs'!V$11)</f>
        <v>0</v>
      </c>
      <c r="DA353" s="290">
        <f>BY353*'Workforce costs'!W$9*(1+'Workforce costs'!W$10)*(1+'Workforce costs'!W$11)</f>
        <v>0</v>
      </c>
      <c r="DB353" s="290">
        <f>BZ353*'Workforce costs'!X$9*(1+'Workforce costs'!X$10)*(1+'Workforce costs'!X$11)</f>
        <v>0</v>
      </c>
      <c r="DC353" s="290">
        <f>CA353*'Workforce costs'!Y$9*(1+'Workforce costs'!Y$10)*(1+'Workforce costs'!Y$11)</f>
        <v>0</v>
      </c>
      <c r="DD353" s="290">
        <f>CB353*'Workforce costs'!Z$9*(1+'Workforce costs'!Z$10)*(1+'Workforce costs'!Z$11)</f>
        <v>0</v>
      </c>
      <c r="DE353" s="290">
        <f>CC353*'Workforce costs'!AA$9*(1+'Workforce costs'!AA$10)*(1+'Workforce costs'!AA$11)</f>
        <v>0</v>
      </c>
      <c r="DF353" s="290">
        <f>CD353*'Workforce costs'!AB$9*(1+'Workforce costs'!AB$10)*(1+'Workforce costs'!AB$11)</f>
        <v>0</v>
      </c>
    </row>
    <row r="354" spans="1:110" x14ac:dyDescent="0.3">
      <c r="A354" s="2" t="str">
        <f>Outputs!$A$4</f>
        <v>Australia</v>
      </c>
      <c r="B354" s="2" t="str">
        <f t="shared" si="43"/>
        <v>Australia 12to17</v>
      </c>
      <c r="C354" s="30">
        <f>VLOOKUP($B354,Populations!$D$15:$H$1920,3,FALSE)</f>
        <v>1959472</v>
      </c>
      <c r="D354" s="255">
        <f>IF(OR($H354="General pop",$H354="Schools",$H354="Workplace",$H354="Skills Training",$H354="Digital Supports"),1,VLOOKUP($B354,Populations!$D$15:$H$1920,5,FALSE))</f>
        <v>1</v>
      </c>
      <c r="E354" s="88">
        <f>VLOOKUP(I354,Epidemiology!$C$10:$H$47,6,FALSE)</f>
        <v>1504</v>
      </c>
      <c r="F354" s="102">
        <f>'Care profiles'!R355</f>
        <v>1</v>
      </c>
      <c r="G354" s="15" t="str">
        <f>'Care profiles'!A355</f>
        <v>12to17</v>
      </c>
      <c r="H354" s="15" t="str">
        <f>'Care profiles'!B355</f>
        <v>Persistent</v>
      </c>
      <c r="I354" s="15" t="str">
        <f>'Care profiles'!C355</f>
        <v>Persistent_12-17yrs</v>
      </c>
      <c r="J354" s="15" t="str">
        <f>'Care profiles'!D355</f>
        <v>Care profile</v>
      </c>
      <c r="K354" s="15" t="str">
        <f>'Care profiles'!E355</f>
        <v>Clinical Community Treatment Team – Youth (12 – 24 years)</v>
      </c>
      <c r="L354" s="104">
        <f>'Care profiles'!F355</f>
        <v>0.5</v>
      </c>
      <c r="M354" s="15">
        <f>'Care profiles'!G355</f>
        <v>12</v>
      </c>
      <c r="N354" s="15">
        <f>'Care profiles'!H355</f>
        <v>60</v>
      </c>
      <c r="O354" s="15" t="str">
        <f>'Care profiles'!I355</f>
        <v>min</v>
      </c>
      <c r="P354" s="15" t="str">
        <f>'Care profiles'!J355</f>
        <v>Team</v>
      </c>
      <c r="Q354" s="15" t="str">
        <f>'Care profiles'!K355</f>
        <v>Clinical Community Treatment Team – Youth (12 – 24 years)</v>
      </c>
      <c r="R354" s="15" t="str">
        <f>'Care profiles'!M355</f>
        <v>N</v>
      </c>
      <c r="S354" s="15" t="str">
        <f>'Care profiles'!O355</f>
        <v>Y</v>
      </c>
      <c r="T354" s="15" t="str">
        <f>'Care profiles'!Q355</f>
        <v>N</v>
      </c>
      <c r="U354" s="30">
        <f t="shared" si="44"/>
        <v>29470.458879999998</v>
      </c>
      <c r="V354" s="30">
        <f t="shared" si="45"/>
        <v>14735.229439999999</v>
      </c>
      <c r="W354" s="30">
        <f>IF(M354="n/a",0,IF(O354="days",V354*M354*(1+(VLOOKUP(K354,'Bed parameters'!$A$9:$G$12,7,FALSE))),V354*M354))</f>
        <v>176822.75328</v>
      </c>
      <c r="X354" s="30">
        <f t="shared" si="46"/>
        <v>176822.75328</v>
      </c>
      <c r="Y354" s="30">
        <f t="shared" si="47"/>
        <v>0</v>
      </c>
      <c r="Z354" s="113">
        <f>_xlfn.IFNA(Y354/((VLOOKUP(K354,'Bed parameters'!$A$9:$G$12,3,FALSE))*(VLOOKUP(K354,'Bed parameters'!$A$9:$G$12,5,FALSE))),0)</f>
        <v>0</v>
      </c>
      <c r="AA354" s="30">
        <f t="shared" si="48"/>
        <v>176822.75328000003</v>
      </c>
      <c r="AB354" s="30">
        <f>_xlfn.IFNA(IF($O354="days",$Y354*(VLOOKUP($K354,'Bed parameters'!$A$9:$I$12,9,FALSE))*$F354*(VLOOKUP($Q354,'Workforce distribution'!$C$8:$AD$30,AB$7,FALSE)),IF($Q354="n/a",(IF($P354=AB$6,$X354*$F354,0)),$X354*$F354*(VLOOKUP($Q354,'Workforce distribution'!$C$8:$AD$30,AB$7,FALSE)))),0)</f>
        <v>0</v>
      </c>
      <c r="AC354" s="30">
        <f>_xlfn.IFNA(IF($O354="days",$Y354*(VLOOKUP($K354,'Bed parameters'!$A$9:$I$12,9,FALSE))*$F354*(VLOOKUP($Q354,'Workforce distribution'!$C$8:$AD$30,AC$7,FALSE)),IF($Q354="n/a",(IF($P354=AC$6,$X354*$F354,0)),$X354*$F354*(VLOOKUP($Q354,'Workforce distribution'!$C$8:$AD$30,AC$7,FALSE)))),0)</f>
        <v>0</v>
      </c>
      <c r="AD354" s="30">
        <f>_xlfn.IFNA(IF($O354="days",$Y354*(VLOOKUP($K354,'Bed parameters'!$A$9:$I$12,9,FALSE))*$F354*(VLOOKUP($Q354,'Workforce distribution'!$C$8:$AD$30,AD$7,FALSE)),IF($Q354="n/a",(IF($P354=AD$6,$X354*$F354,0)),$X354*$F354*(VLOOKUP($Q354,'Workforce distribution'!$C$8:$AD$30,AD$7,FALSE)))),0)</f>
        <v>0</v>
      </c>
      <c r="AE354" s="30">
        <f>_xlfn.IFNA(IF($O354="days",$Y354*(VLOOKUP($K354,'Bed parameters'!$A$9:$I$12,9,FALSE))*$F354*(VLOOKUP($Q354,'Workforce distribution'!$C$8:$AD$30,AE$7,FALSE)),IF($Q354="n/a",(IF($P354=AE$6,$X354*$F354,0)),$X354*$F354*(VLOOKUP($Q354,'Workforce distribution'!$C$8:$AD$30,AE$7,FALSE)))),0)</f>
        <v>6259.2125054867247</v>
      </c>
      <c r="AF354" s="30">
        <f>_xlfn.IFNA(IF($O354="days",$Y354*(VLOOKUP($K354,'Bed parameters'!$A$9:$I$12,9,FALSE))*$F354*(VLOOKUP($Q354,'Workforce distribution'!$C$8:$AD$30,AF$7,FALSE)),IF($Q354="n/a",(IF($P354=AF$6,$X354*$F354,0)),$X354*$F354*(VLOOKUP($Q354,'Workforce distribution'!$C$8:$AD$30,AF$7,FALSE)))),0)</f>
        <v>0</v>
      </c>
      <c r="AG354" s="30">
        <f>_xlfn.IFNA(IF($O354="days",$Y354*(VLOOKUP($K354,'Bed parameters'!$A$9:$I$12,9,FALSE))*$F354*(VLOOKUP($Q354,'Workforce distribution'!$C$8:$AD$30,AG$7,FALSE)),IF($Q354="n/a",(IF($P354=AG$6,$X354*$F354,0)),$X354*$F354*(VLOOKUP($Q354,'Workforce distribution'!$C$8:$AD$30,AG$7,FALSE)))),0)</f>
        <v>13601.750252307691</v>
      </c>
      <c r="AH354" s="30">
        <f>_xlfn.IFNA(IF($O354="days",$Y354*(VLOOKUP($K354,'Bed parameters'!$A$9:$I$12,9,FALSE))*$F354*(VLOOKUP($Q354,'Workforce distribution'!$C$8:$AD$30,AH$7,FALSE)),IF($Q354="n/a",(IF($P354=AH$6,$X354*$F354,0)),$X354*$F354*(VLOOKUP($Q354,'Workforce distribution'!$C$8:$AD$30,AH$7,FALSE)))),0)</f>
        <v>4080.5250756923078</v>
      </c>
      <c r="AI354" s="30">
        <f>_xlfn.IFNA(IF($O354="days",$Y354*(VLOOKUP($K354,'Bed parameters'!$A$9:$I$12,9,FALSE))*$F354*(VLOOKUP($Q354,'Workforce distribution'!$C$8:$AD$30,AI$7,FALSE)),IF($Q354="n/a",(IF($P354=AI$6,$X354*$F354,0)),$X354*$F354*(VLOOKUP($Q354,'Workforce distribution'!$C$8:$AD$30,AI$7,FALSE)))),0)</f>
        <v>0</v>
      </c>
      <c r="AJ354" s="30">
        <f>_xlfn.IFNA(IF($O354="days",$Y354*(VLOOKUP($K354,'Bed parameters'!$A$9:$I$12,9,FALSE))*$F354*(VLOOKUP($Q354,'Workforce distribution'!$C$8:$AD$30,AJ$7,FALSE)),IF($Q354="n/a",(IF($P354=AJ$6,$X354*$F354,0)),$X354*$F354*(VLOOKUP($Q354,'Workforce distribution'!$C$8:$AD$30,AJ$7,FALSE)))),0)</f>
        <v>0</v>
      </c>
      <c r="AK354" s="30">
        <f>_xlfn.IFNA(IF($O354="days",$Y354*(VLOOKUP($K354,'Bed parameters'!$A$9:$I$12,9,FALSE))*$F354*(VLOOKUP($Q354,'Workforce distribution'!$C$8:$AD$30,AK$7,FALSE)),IF($Q354="n/a",(IF($P354=AK$6,$X354*$F354,0)),$X354*$F354*(VLOOKUP($Q354,'Workforce distribution'!$C$8:$AD$30,AK$7,FALSE)))),0)</f>
        <v>0</v>
      </c>
      <c r="AL354" s="30">
        <f>_xlfn.IFNA(IF($O354="days",$Y354*(VLOOKUP($K354,'Bed parameters'!$A$9:$I$12,9,FALSE))*$F354*(VLOOKUP($Q354,'Workforce distribution'!$C$8:$AD$30,AL$7,FALSE)),IF($Q354="n/a",(IF($P354=AL$6,$X354*$F354,0)),$X354*$F354*(VLOOKUP($Q354,'Workforce distribution'!$C$8:$AD$30,AL$7,FALSE)))),0)</f>
        <v>6907.761255418779</v>
      </c>
      <c r="AM354" s="30">
        <f>_xlfn.IFNA(IF($O354="days",$Y354*(VLOOKUP($K354,'Bed parameters'!$A$9:$I$12,9,FALSE))*$F354*(VLOOKUP($Q354,'Workforce distribution'!$C$8:$AD$30,AM$7,FALSE)),IF($Q354="n/a",(IF($P354=AM$6,$X354*$F354,0)),$X354*$F354*(VLOOKUP($Q354,'Workforce distribution'!$C$8:$AD$30,AM$7,FALSE)))),0)</f>
        <v>29012.597272758874</v>
      </c>
      <c r="AN354" s="30">
        <f>_xlfn.IFNA(IF($O354="days",$Y354*(VLOOKUP($K354,'Bed parameters'!$A$9:$I$12,9,FALSE))*$F354*(VLOOKUP($Q354,'Workforce distribution'!$C$8:$AD$30,AN$7,FALSE)),IF($Q354="n/a",(IF($P354=AN$6,$X354*$F354,0)),$X354*$F354*(VLOOKUP($Q354,'Workforce distribution'!$C$8:$AD$30,AN$7,FALSE)))),0)</f>
        <v>28874.442047650489</v>
      </c>
      <c r="AO354" s="30">
        <f>_xlfn.IFNA(IF($O354="days",$Y354*(VLOOKUP($K354,'Bed parameters'!$A$9:$I$12,9,FALSE))*$F354*(VLOOKUP($Q354,'Workforce distribution'!$C$8:$AD$30,AO$7,FALSE)),IF($Q354="n/a",(IF($P354=AO$6,$X354*$F354,0)),$X354*$F354*(VLOOKUP($Q354,'Workforce distribution'!$C$8:$AD$30,AO$7,FALSE)))),0)</f>
        <v>28874.442047650489</v>
      </c>
      <c r="AP354" s="30">
        <f>_xlfn.IFNA(IF($O354="days",$Y354*(VLOOKUP($K354,'Bed parameters'!$A$9:$I$12,9,FALSE))*$F354*(VLOOKUP($Q354,'Workforce distribution'!$C$8:$AD$30,AP$7,FALSE)),IF($Q354="n/a",(IF($P354=AP$6,$X354*$F354,0)),$X354*$F354*(VLOOKUP($Q354,'Workforce distribution'!$C$8:$AD$30,AP$7,FALSE)))),0)</f>
        <v>28874.442047650489</v>
      </c>
      <c r="AQ354" s="30">
        <f>_xlfn.IFNA(IF($O354="days",$Y354*(VLOOKUP($K354,'Bed parameters'!$A$9:$I$12,9,FALSE))*$F354*(VLOOKUP($Q354,'Workforce distribution'!$C$8:$AD$30,AQ$7,FALSE)),IF($Q354="n/a",(IF($P354=AQ$6,$X354*$F354,0)),$X354*$F354*(VLOOKUP($Q354,'Workforce distribution'!$C$8:$AD$30,AQ$7,FALSE)))),0)</f>
        <v>13124.746385295677</v>
      </c>
      <c r="AR354" s="30">
        <f>_xlfn.IFNA(IF($O354="days",$Y354*(VLOOKUP($K354,'Bed parameters'!$A$9:$I$12,9,FALSE))*$F354*(VLOOKUP($Q354,'Workforce distribution'!$C$8:$AD$30,AR$7,FALSE)),IF($Q354="n/a",(IF($P354=AR$6,$X354*$F354,0)),$X354*$F354*(VLOOKUP($Q354,'Workforce distribution'!$C$8:$AD$30,AR$7,FALSE)))),0)</f>
        <v>0</v>
      </c>
      <c r="AS354" s="30">
        <f>_xlfn.IFNA(IF($O354="days",$Y354*(VLOOKUP($K354,'Bed parameters'!$A$9:$I$12,9,FALSE))*$F354*(VLOOKUP($Q354,'Workforce distribution'!$C$8:$AD$30,AS$7,FALSE)),IF($Q354="n/a",(IF($P354=AS$6,$X354*$F354,0)),$X354*$F354*(VLOOKUP($Q354,'Workforce distribution'!$C$8:$AD$30,AS$7,FALSE)))),0)</f>
        <v>0</v>
      </c>
      <c r="AT354" s="30">
        <f>_xlfn.IFNA(IF($O354="days",$Y354*(VLOOKUP($K354,'Bed parameters'!$A$9:$I$12,9,FALSE))*$F354*(VLOOKUP($Q354,'Workforce distribution'!$C$8:$AD$30,AT$7,FALSE)),IF($Q354="n/a",(IF($P354=AT$6,$X354*$F354,0)),$X354*$F354*(VLOOKUP($Q354,'Workforce distribution'!$C$8:$AD$30,AT$7,FALSE)))),0)</f>
        <v>0</v>
      </c>
      <c r="AU354" s="30">
        <f>_xlfn.IFNA(IF($O354="days",$Y354*(VLOOKUP($K354,'Bed parameters'!$A$9:$I$12,9,FALSE))*$F354*(VLOOKUP($Q354,'Workforce distribution'!$C$8:$AD$30,AU$7,FALSE)),IF($Q354="n/a",(IF($P354=AU$6,$X354*$F354,0)),$X354*$F354*(VLOOKUP($Q354,'Workforce distribution'!$C$8:$AD$30,AU$7,FALSE)))),0)</f>
        <v>5737.6114633628331</v>
      </c>
      <c r="AV354" s="30">
        <f>_xlfn.IFNA(IF($O354="days",$Y354*(VLOOKUP($K354,'Bed parameters'!$A$9:$I$12,9,FALSE))*$F354*(VLOOKUP($Q354,'Workforce distribution'!$C$8:$AD$30,AV$7,FALSE)),IF($Q354="n/a",(IF($P354=AV$6,$X354*$F354,0)),$X354*$F354*(VLOOKUP($Q354,'Workforce distribution'!$C$8:$AD$30,AV$7,FALSE)))),0)</f>
        <v>0</v>
      </c>
      <c r="AW354" s="30">
        <f>_xlfn.IFNA(IF($O354="days",$Y354*(VLOOKUP($K354,'Bed parameters'!$A$9:$I$12,9,FALSE))*$F354*(VLOOKUP($Q354,'Workforce distribution'!$C$8:$AD$30,AW$7,FALSE)),IF($Q354="n/a",(IF($P354=AW$6,$X354*$F354,0)),$X354*$F354*(VLOOKUP($Q354,'Workforce distribution'!$C$8:$AD$30,AW$7,FALSE)))),0)</f>
        <v>11475.222926725666</v>
      </c>
      <c r="AX354" s="30">
        <f>_xlfn.IFNA(IF($O354="days",$Y354*(VLOOKUP($K354,'Bed parameters'!$A$9:$I$12,9,FALSE))*$F354*(VLOOKUP($Q354,'Workforce distribution'!$C$8:$AD$30,AX$7,FALSE)),IF($Q354="n/a",(IF($P354=AX$6,$X354*$F354,0)),$X354*$F354*(VLOOKUP($Q354,'Workforce distribution'!$C$8:$AD$30,AX$7,FALSE)))),0)</f>
        <v>0</v>
      </c>
      <c r="AY354" s="30">
        <f>_xlfn.IFNA(IF($O354="days",$Y354*(VLOOKUP($K354,'Bed parameters'!$A$9:$I$12,9,FALSE))*$F354*(VLOOKUP($Q354,'Workforce distribution'!$C$8:$AD$30,AY$7,FALSE)),IF($Q354="n/a",(IF($P354=AY$6,$X354*$F354,0)),$X354*$F354*(VLOOKUP($Q354,'Workforce distribution'!$C$8:$AD$30,AY$7,FALSE)))),0)</f>
        <v>0</v>
      </c>
      <c r="AZ354" s="30">
        <f>_xlfn.IFNA(IF($O354="days",$Y354*(VLOOKUP($K354,'Bed parameters'!$A$9:$I$12,9,FALSE))*$F354*(VLOOKUP($Q354,'Workforce distribution'!$C$8:$AD$30,AZ$7,FALSE)),IF($Q354="n/a",(IF($P354=AZ$6,$X354*$F354,0)),$X354*$F354*(VLOOKUP($Q354,'Workforce distribution'!$C$8:$AD$30,AZ$7,FALSE)))),0)</f>
        <v>0</v>
      </c>
      <c r="BA354" s="30">
        <f>_xlfn.IFNA(IF($O354="days",$Y354*(VLOOKUP($K354,'Bed parameters'!$A$9:$I$12,9,FALSE))*$F354*(VLOOKUP($Q354,'Workforce distribution'!$C$8:$AD$30,BA$7,FALSE)),IF($Q354="n/a",(IF($P354=BA$6,$X354*$F354,0)),$X354*$F354*(VLOOKUP($Q354,'Workforce distribution'!$C$8:$AD$30,BA$7,FALSE)))),0)</f>
        <v>0</v>
      </c>
      <c r="BB354" s="30">
        <f>_xlfn.IFNA(IF($O354="days",$Y354*(VLOOKUP($K354,'Bed parameters'!$A$9:$I$12,9,FALSE))*$F354*(VLOOKUP($Q354,'Workforce distribution'!$C$8:$AD$30,BB$7,FALSE)),IF($Q354="n/a",(IF($P354=BB$6,$X354*$F354,0)),$X354*$F354*(VLOOKUP($Q354,'Workforce distribution'!$C$8:$AD$30,BB$7,FALSE)))),0)</f>
        <v>0</v>
      </c>
      <c r="BC354" s="149">
        <f t="shared" si="49"/>
        <v>155.91846956104862</v>
      </c>
      <c r="BD354" s="288">
        <f>IF($Q354="n/a",(IF('Workforce hours'!D$30=0,0,(AB354/'Workforce hours'!D$30))),(IF(VLOOKUP($Q354,'Workforce hours'!$C$8:$AD$30,BD$7,FALSE)=0,0,(AB354/(VLOOKUP($Q354,'Workforce hours'!$C$8:$AD$30,BD$7,FALSE))))))</f>
        <v>0</v>
      </c>
      <c r="BE354" s="288">
        <f>IF($Q354="n/a",(IF('Workforce hours'!E$30=0,0,(AC354/'Workforce hours'!E$30))),(IF(VLOOKUP($Q354,'Workforce hours'!$C$8:$AD$30,BE$7,FALSE)=0,0,(AC354/(VLOOKUP($Q354,'Workforce hours'!$C$8:$AD$30,BE$7,FALSE))))))</f>
        <v>0</v>
      </c>
      <c r="BF354" s="288">
        <f>IF($Q354="n/a",(IF('Workforce hours'!F$30=0,0,(AD354/'Workforce hours'!F$30))),(IF(VLOOKUP($Q354,'Workforce hours'!$C$8:$AD$30,BF$7,FALSE)=0,0,(AD354/(VLOOKUP($Q354,'Workforce hours'!$C$8:$AD$30,BF$7,FALSE))))))</f>
        <v>0</v>
      </c>
      <c r="BG354" s="288">
        <f>IF($Q354="n/a",(IF('Workforce hours'!G$30=0,0,(AE354/'Workforce hours'!G$30))),(IF(VLOOKUP($Q354,'Workforce hours'!$C$8:$AD$30,BG$7,FALSE)=0,0,(AE354/(VLOOKUP($Q354,'Workforce hours'!$C$8:$AD$30,BG$7,FALSE))))))</f>
        <v>5.4459787799382626</v>
      </c>
      <c r="BH354" s="288">
        <f>IF($Q354="n/a",(IF('Workforce hours'!H$30=0,0,(AF354/'Workforce hours'!H$30))),(IF(VLOOKUP($Q354,'Workforce hours'!$C$8:$AD$30,BH$7,FALSE)=0,0,(AF354/(VLOOKUP($Q354,'Workforce hours'!$C$8:$AD$30,BH$7,FALSE))))))</f>
        <v>0</v>
      </c>
      <c r="BI354" s="288">
        <f>IF($Q354="n/a",(IF('Workforce hours'!I$30=0,0,(AG354/'Workforce hours'!I$30))),(IF(VLOOKUP($Q354,'Workforce hours'!$C$8:$AD$30,BI$7,FALSE)=0,0,(AG354/(VLOOKUP($Q354,'Workforce hours'!$C$8:$AD$30,BI$7,FALSE))))))</f>
        <v>11.834530810250456</v>
      </c>
      <c r="BJ354" s="288">
        <f>IF($Q354="n/a",(IF('Workforce hours'!J$30=0,0,(AH354/'Workforce hours'!J$30))),(IF(VLOOKUP($Q354,'Workforce hours'!$C$8:$AD$30,BJ$7,FALSE)=0,0,(AH354/(VLOOKUP($Q354,'Workforce hours'!$C$8:$AD$30,BJ$7,FALSE))))))</f>
        <v>3.5503592430751376</v>
      </c>
      <c r="BK354" s="288">
        <f>IF($Q354="n/a",(IF('Workforce hours'!K$30=0,0,(AI354/'Workforce hours'!K$30))),(IF(VLOOKUP($Q354,'Workforce hours'!$C$8:$AD$30,BK$7,FALSE)=0,0,(AI354/(VLOOKUP($Q354,'Workforce hours'!$C$8:$AD$30,BK$7,FALSE))))))</f>
        <v>0</v>
      </c>
      <c r="BL354" s="288">
        <f>IF($Q354="n/a",(IF('Workforce hours'!L$30=0,0,(AJ354/'Workforce hours'!L$30))),(IF(VLOOKUP($Q354,'Workforce hours'!$C$8:$AD$30,BL$7,FALSE)=0,0,(AJ354/(VLOOKUP($Q354,'Workforce hours'!$C$8:$AD$30,BL$7,FALSE))))))</f>
        <v>0</v>
      </c>
      <c r="BM354" s="288">
        <f>IF($Q354="n/a",(IF('Workforce hours'!M$30=0,0,(AK354/'Workforce hours'!M$30))),(IF(VLOOKUP($Q354,'Workforce hours'!$C$8:$AD$30,BM$7,FALSE)=0,0,(AK354/(VLOOKUP($Q354,'Workforce hours'!$C$8:$AD$30,BM$7,FALSE))))))</f>
        <v>0</v>
      </c>
      <c r="BN354" s="288">
        <f>IF($Q354="n/a",(IF('Workforce hours'!N$30=0,0,(AL354/'Workforce hours'!N$30))),(IF(VLOOKUP($Q354,'Workforce hours'!$C$8:$AD$30,BN$7,FALSE)=0,0,(AL354/(VLOOKUP($Q354,'Workforce hours'!$C$8:$AD$30,BN$7,FALSE))))))</f>
        <v>6.2889042343664956</v>
      </c>
      <c r="BO354" s="288">
        <f>IF($Q354="n/a",(IF('Workforce hours'!O$30=0,0,(AM354/'Workforce hours'!O$30))),(IF(VLOOKUP($Q354,'Workforce hours'!$C$8:$AD$30,BO$7,FALSE)=0,0,(AM354/(VLOOKUP($Q354,'Workforce hours'!$C$8:$AD$30,BO$7,FALSE))))))</f>
        <v>27.460531628167782</v>
      </c>
      <c r="BP354" s="288">
        <f>IF($Q354="n/a",(IF('Workforce hours'!P$30=0,0,(AN354/'Workforce hours'!P$30))),(IF(VLOOKUP($Q354,'Workforce hours'!$C$8:$AD$30,BP$7,FALSE)=0,0,(AN354/(VLOOKUP($Q354,'Workforce hours'!$C$8:$AD$30,BP$7,FALSE))))))</f>
        <v>25.122904604408181</v>
      </c>
      <c r="BQ354" s="288">
        <f>IF($Q354="n/a",(IF('Workforce hours'!Q$30=0,0,(AO354/'Workforce hours'!Q$30))),(IF(VLOOKUP($Q354,'Workforce hours'!$C$8:$AD$30,BQ$7,FALSE)=0,0,(AO354/(VLOOKUP($Q354,'Workforce hours'!$C$8:$AD$30,BQ$7,FALSE))))))</f>
        <v>25.122904604408173</v>
      </c>
      <c r="BR354" s="288">
        <f>IF($Q354="n/a",(IF('Workforce hours'!R$30=0,0,(AP354/'Workforce hours'!R$30))),(IF(VLOOKUP($Q354,'Workforce hours'!$C$8:$AD$30,BR$7,FALSE)=0,0,(AP354/(VLOOKUP($Q354,'Workforce hours'!$C$8:$AD$30,BR$7,FALSE))))))</f>
        <v>25.122904604408173</v>
      </c>
      <c r="BS354" s="288">
        <f>IF($Q354="n/a",(IF('Workforce hours'!S$30=0,0,(AQ354/'Workforce hours'!S$30))),(IF(VLOOKUP($Q354,'Workforce hours'!$C$8:$AD$30,BS$7,FALSE)=0,0,(AQ354/(VLOOKUP($Q354,'Workforce hours'!$C$8:$AD$30,BS$7,FALSE))))))</f>
        <v>11.419502092912809</v>
      </c>
      <c r="BT354" s="288">
        <f>IF($Q354="n/a",(IF('Workforce hours'!T$30=0,0,(AR354/'Workforce hours'!T$30))),(IF(VLOOKUP($Q354,'Workforce hours'!$C$8:$AD$30,BT$7,FALSE)=0,0,(AR354/(VLOOKUP($Q354,'Workforce hours'!$C$8:$AD$30,BT$7,FALSE))))))</f>
        <v>0</v>
      </c>
      <c r="BU354" s="288">
        <f>IF($Q354="n/a",(IF('Workforce hours'!U$30=0,0,(AS354/'Workforce hours'!U$30))),(IF(VLOOKUP($Q354,'Workforce hours'!$C$8:$AD$30,BU$7,FALSE)=0,0,(AS354/(VLOOKUP($Q354,'Workforce hours'!$C$8:$AD$30,BU$7,FALSE))))))</f>
        <v>0</v>
      </c>
      <c r="BV354" s="288">
        <f>IF($Q354="n/a",(IF('Workforce hours'!V$30=0,0,(AT354/'Workforce hours'!V$30))),(IF(VLOOKUP($Q354,'Workforce hours'!$C$8:$AD$30,BV$7,FALSE)=0,0,(AT354/(VLOOKUP($Q354,'Workforce hours'!$C$8:$AD$30,BV$7,FALSE))))))</f>
        <v>0</v>
      </c>
      <c r="BW354" s="288">
        <f>IF($Q354="n/a",(IF('Workforce hours'!W$30=0,0,(AU354/'Workforce hours'!W$30))),(IF(VLOOKUP($Q354,'Workforce hours'!$C$8:$AD$30,BW$7,FALSE)=0,0,(AU354/(VLOOKUP($Q354,'Workforce hours'!$C$8:$AD$30,BW$7,FALSE))))))</f>
        <v>4.8499829863710513</v>
      </c>
      <c r="BX354" s="288">
        <f>IF($Q354="n/a",(IF('Workforce hours'!X$30=0,0,(AV354/'Workforce hours'!X$30))),(IF(VLOOKUP($Q354,'Workforce hours'!$C$8:$AD$30,BX$7,FALSE)=0,0,(AV354/(VLOOKUP($Q354,'Workforce hours'!$C$8:$AD$30,BX$7,FALSE))))))</f>
        <v>0</v>
      </c>
      <c r="BY354" s="288">
        <f>IF($Q354="n/a",(IF('Workforce hours'!Y$30=0,0,(AW354/'Workforce hours'!Y$30))),(IF(VLOOKUP($Q354,'Workforce hours'!$C$8:$AD$30,BY$7,FALSE)=0,0,(AW354/(VLOOKUP($Q354,'Workforce hours'!$C$8:$AD$30,BY$7,FALSE))))))</f>
        <v>9.6999659727421026</v>
      </c>
      <c r="BZ354" s="288">
        <f>IF($Q354="n/a",(IF('Workforce hours'!Z$30=0,0,(AX354/'Workforce hours'!Z$30))),(IF(VLOOKUP($Q354,'Workforce hours'!$C$8:$AD$30,BZ$7,FALSE)=0,0,(AX354/(VLOOKUP($Q354,'Workforce hours'!$C$8:$AD$30,BZ$7,FALSE))))))</f>
        <v>0</v>
      </c>
      <c r="CA354" s="288">
        <f>IF($Q354="n/a",(IF('Workforce hours'!AA$30=0,0,(AY354/'Workforce hours'!AA$30))),(IF(VLOOKUP($Q354,'Workforce hours'!$C$8:$AD$30,CA$7,FALSE)=0,0,(AY354/(VLOOKUP($Q354,'Workforce hours'!$C$8:$AD$30,CA$7,FALSE))))))</f>
        <v>0</v>
      </c>
      <c r="CB354" s="288">
        <f>IF($Q354="n/a",(IF('Workforce hours'!AB$30=0,0,(AZ354/'Workforce hours'!AB$30))),(IF(VLOOKUP($Q354,'Workforce hours'!$C$8:$AD$30,CB$7,FALSE)=0,0,(AZ354/(VLOOKUP($Q354,'Workforce hours'!$C$8:$AD$30,CB$7,FALSE))))))</f>
        <v>0</v>
      </c>
      <c r="CC354" s="288">
        <f>IF($Q354="n/a",(IF('Workforce hours'!AC$30=0,0,(BA354/'Workforce hours'!AC$30))),(IF(VLOOKUP($Q354,'Workforce hours'!$C$8:$AD$30,CC$7,FALSE)=0,0,(BA354/(VLOOKUP($Q354,'Workforce hours'!$C$8:$AD$30,CC$7,FALSE))))))</f>
        <v>0</v>
      </c>
      <c r="CD354" s="288">
        <f>IF($Q354="n/a",(IF('Workforce hours'!AD$30=0,0,(BB354/'Workforce hours'!AD$30))),(IF(VLOOKUP($Q354,'Workforce hours'!$C$8:$AD$30,CD$7,FALSE)=0,0,(BB354/(VLOOKUP($Q354,'Workforce hours'!$C$8:$AD$30,CD$7,FALSE))))))</f>
        <v>0</v>
      </c>
      <c r="CE354" s="289">
        <f t="shared" si="50"/>
        <v>0</v>
      </c>
      <c r="CF354" s="290">
        <f>BD354*'Workforce costs'!B$9*(1+'Workforce costs'!B$10)*(1+'Workforce costs'!B$11)</f>
        <v>0</v>
      </c>
      <c r="CG354" s="290">
        <f>BE354*'Workforce costs'!C$9*(1+'Workforce costs'!C$10)*(1+'Workforce costs'!C$11)</f>
        <v>0</v>
      </c>
      <c r="CH354" s="290">
        <f>BF354*'Workforce costs'!D$9*(1+'Workforce costs'!D$10)*(1+'Workforce costs'!D$11)</f>
        <v>0</v>
      </c>
      <c r="CI354" s="290">
        <f>BG354*'Workforce costs'!E$9*(1+'Workforce costs'!E$10)*(1+'Workforce costs'!E$11)</f>
        <v>0</v>
      </c>
      <c r="CJ354" s="290">
        <f>BH354*'Workforce costs'!F$9*(1+'Workforce costs'!F$10)*(1+'Workforce costs'!F$11)</f>
        <v>0</v>
      </c>
      <c r="CK354" s="290">
        <f>BI354*'Workforce costs'!G$9*(1+'Workforce costs'!G$10)*(1+'Workforce costs'!G$11)</f>
        <v>0</v>
      </c>
      <c r="CL354" s="290">
        <f>BJ354*'Workforce costs'!H$9*(1+'Workforce costs'!H$10)*(1+'Workforce costs'!H$11)</f>
        <v>0</v>
      </c>
      <c r="CM354" s="290">
        <f>BK354*'Workforce costs'!I$9*(1+'Workforce costs'!I$10)*(1+'Workforce costs'!I$11)</f>
        <v>0</v>
      </c>
      <c r="CN354" s="290">
        <f>BL354*'Workforce costs'!J$9*(1+'Workforce costs'!J$10)*(1+'Workforce costs'!J$11)</f>
        <v>0</v>
      </c>
      <c r="CO354" s="290">
        <f>BM354*'Workforce costs'!K$9*(1+'Workforce costs'!K$10)*(1+'Workforce costs'!K$11)</f>
        <v>0</v>
      </c>
      <c r="CP354" s="290">
        <f>BN354*'Workforce costs'!L$9*(1+'Workforce costs'!L$10)*(1+'Workforce costs'!L$11)</f>
        <v>0</v>
      </c>
      <c r="CQ354" s="290">
        <f>BO354*'Workforce costs'!M$9*(1+'Workforce costs'!M$10)*(1+'Workforce costs'!M$11)</f>
        <v>0</v>
      </c>
      <c r="CR354" s="290">
        <f>BP354*'Workforce costs'!N$9*(1+'Workforce costs'!N$10)*(1+'Workforce costs'!N$11)</f>
        <v>0</v>
      </c>
      <c r="CS354" s="290">
        <f>BQ354*'Workforce costs'!O$9*(1+'Workforce costs'!O$10)*(1+'Workforce costs'!O$11)</f>
        <v>0</v>
      </c>
      <c r="CT354" s="290">
        <f>BR354*'Workforce costs'!P$9*(1+'Workforce costs'!P$10)*(1+'Workforce costs'!P$11)</f>
        <v>0</v>
      </c>
      <c r="CU354" s="290">
        <f>BS354*'Workforce costs'!Q$9*(1+'Workforce costs'!Q$10)*(1+'Workforce costs'!Q$11)</f>
        <v>0</v>
      </c>
      <c r="CV354" s="290">
        <f>BT354*'Workforce costs'!R$9*(1+'Workforce costs'!R$10)*(1+'Workforce costs'!R$11)</f>
        <v>0</v>
      </c>
      <c r="CW354" s="290">
        <f>BU354*'Workforce costs'!S$9*(1+'Workforce costs'!S$10)*(1+'Workforce costs'!S$11)</f>
        <v>0</v>
      </c>
      <c r="CX354" s="290">
        <f>BV354*'Workforce costs'!T$9*(1+'Workforce costs'!T$10)*(1+'Workforce costs'!T$11)</f>
        <v>0</v>
      </c>
      <c r="CY354" s="290">
        <f>BW354*'Workforce costs'!U$9*(1+'Workforce costs'!U$10)*(1+'Workforce costs'!U$11)</f>
        <v>0</v>
      </c>
      <c r="CZ354" s="290">
        <f>BX354*'Workforce costs'!V$9*(1+'Workforce costs'!V$10)*(1+'Workforce costs'!V$11)</f>
        <v>0</v>
      </c>
      <c r="DA354" s="290">
        <f>BY354*'Workforce costs'!W$9*(1+'Workforce costs'!W$10)*(1+'Workforce costs'!W$11)</f>
        <v>0</v>
      </c>
      <c r="DB354" s="290">
        <f>BZ354*'Workforce costs'!X$9*(1+'Workforce costs'!X$10)*(1+'Workforce costs'!X$11)</f>
        <v>0</v>
      </c>
      <c r="DC354" s="290">
        <f>CA354*'Workforce costs'!Y$9*(1+'Workforce costs'!Y$10)*(1+'Workforce costs'!Y$11)</f>
        <v>0</v>
      </c>
      <c r="DD354" s="290">
        <f>CB354*'Workforce costs'!Z$9*(1+'Workforce costs'!Z$10)*(1+'Workforce costs'!Z$11)</f>
        <v>0</v>
      </c>
      <c r="DE354" s="290">
        <f>CC354*'Workforce costs'!AA$9*(1+'Workforce costs'!AA$10)*(1+'Workforce costs'!AA$11)</f>
        <v>0</v>
      </c>
      <c r="DF354" s="290">
        <f>CD354*'Workforce costs'!AB$9*(1+'Workforce costs'!AB$10)*(1+'Workforce costs'!AB$11)</f>
        <v>0</v>
      </c>
    </row>
    <row r="355" spans="1:110" x14ac:dyDescent="0.3">
      <c r="A355" s="2" t="str">
        <f>Outputs!$A$4</f>
        <v>Australia</v>
      </c>
      <c r="B355" s="2" t="str">
        <f t="shared" si="43"/>
        <v>Australia 12to17</v>
      </c>
      <c r="C355" s="30">
        <f>VLOOKUP($B355,Populations!$D$15:$H$1920,3,FALSE)</f>
        <v>1959472</v>
      </c>
      <c r="D355" s="255">
        <f>IF(OR($H355="General pop",$H355="Schools",$H355="Workplace",$H355="Skills Training",$H355="Digital Supports"),1,VLOOKUP($B355,Populations!$D$15:$H$1920,5,FALSE))</f>
        <v>1</v>
      </c>
      <c r="E355" s="88">
        <f>VLOOKUP(I355,Epidemiology!$C$10:$H$47,6,FALSE)</f>
        <v>1504</v>
      </c>
      <c r="F355" s="102">
        <f>'Care profiles'!R356</f>
        <v>1</v>
      </c>
      <c r="G355" s="15" t="str">
        <f>'Care profiles'!A356</f>
        <v>12to17</v>
      </c>
      <c r="H355" s="15" t="str">
        <f>'Care profiles'!B356</f>
        <v>Persistent</v>
      </c>
      <c r="I355" s="15" t="str">
        <f>'Care profiles'!C356</f>
        <v>Persistent_12-17yrs</v>
      </c>
      <c r="J355" s="15" t="str">
        <f>'Care profiles'!D356</f>
        <v>Care profile</v>
      </c>
      <c r="K355" s="15" t="str">
        <f>'Care profiles'!E356</f>
        <v>Care Coordination and Liaison</v>
      </c>
      <c r="L355" s="104">
        <f>'Care profiles'!F356</f>
        <v>1</v>
      </c>
      <c r="M355" s="15">
        <f>'Care profiles'!G356</f>
        <v>1</v>
      </c>
      <c r="N355" s="15">
        <f>'Care profiles'!H356</f>
        <v>30</v>
      </c>
      <c r="O355" s="15" t="str">
        <f>'Care profiles'!I356</f>
        <v>min</v>
      </c>
      <c r="P355" s="15" t="str">
        <f>'Care profiles'!J356</f>
        <v>General Practitioner</v>
      </c>
      <c r="Q355" s="15" t="str">
        <f>'Care profiles'!K356</f>
        <v>n/a</v>
      </c>
      <c r="R355" s="15" t="str">
        <f>'Care profiles'!M356</f>
        <v>Y</v>
      </c>
      <c r="S355" s="15" t="str">
        <f>'Care profiles'!O356</f>
        <v>N</v>
      </c>
      <c r="T355" s="15" t="str">
        <f>'Care profiles'!Q356</f>
        <v>N</v>
      </c>
      <c r="U355" s="30">
        <f t="shared" si="44"/>
        <v>29470.458879999998</v>
      </c>
      <c r="V355" s="30">
        <f t="shared" si="45"/>
        <v>29470.458879999998</v>
      </c>
      <c r="W355" s="30">
        <f>IF(M355="n/a",0,IF(O355="days",V355*M355*(1+(VLOOKUP(K355,'Bed parameters'!$A$9:$G$12,7,FALSE))),V355*M355))</f>
        <v>29470.458879999998</v>
      </c>
      <c r="X355" s="30">
        <f t="shared" si="46"/>
        <v>14735.229439999999</v>
      </c>
      <c r="Y355" s="30">
        <f t="shared" si="47"/>
        <v>0</v>
      </c>
      <c r="Z355" s="113">
        <f>_xlfn.IFNA(Y355/((VLOOKUP(K355,'Bed parameters'!$A$9:$G$12,3,FALSE))*(VLOOKUP(K355,'Bed parameters'!$A$9:$G$12,5,FALSE))),0)</f>
        <v>0</v>
      </c>
      <c r="AA355" s="30">
        <f t="shared" si="48"/>
        <v>14735.229439999999</v>
      </c>
      <c r="AB355" s="30">
        <f>_xlfn.IFNA(IF($O355="days",$Y355*(VLOOKUP($K355,'Bed parameters'!$A$9:$I$12,9,FALSE))*$F355*(VLOOKUP($Q355,'Workforce distribution'!$C$8:$AD$30,AB$7,FALSE)),IF($Q355="n/a",(IF($P355=AB$6,$X355*$F355,0)),$X355*$F355*(VLOOKUP($Q355,'Workforce distribution'!$C$8:$AD$30,AB$7,FALSE)))),0)</f>
        <v>0</v>
      </c>
      <c r="AC355" s="30">
        <f>_xlfn.IFNA(IF($O355="days",$Y355*(VLOOKUP($K355,'Bed parameters'!$A$9:$I$12,9,FALSE))*$F355*(VLOOKUP($Q355,'Workforce distribution'!$C$8:$AD$30,AC$7,FALSE)),IF($Q355="n/a",(IF($P355=AC$6,$X355*$F355,0)),$X355*$F355*(VLOOKUP($Q355,'Workforce distribution'!$C$8:$AD$30,AC$7,FALSE)))),0)</f>
        <v>0</v>
      </c>
      <c r="AD355" s="30">
        <f>_xlfn.IFNA(IF($O355="days",$Y355*(VLOOKUP($K355,'Bed parameters'!$A$9:$I$12,9,FALSE))*$F355*(VLOOKUP($Q355,'Workforce distribution'!$C$8:$AD$30,AD$7,FALSE)),IF($Q355="n/a",(IF($P355=AD$6,$X355*$F355,0)),$X355*$F355*(VLOOKUP($Q355,'Workforce distribution'!$C$8:$AD$30,AD$7,FALSE)))),0)</f>
        <v>0</v>
      </c>
      <c r="AE355" s="30">
        <f>_xlfn.IFNA(IF($O355="days",$Y355*(VLOOKUP($K355,'Bed parameters'!$A$9:$I$12,9,FALSE))*$F355*(VLOOKUP($Q355,'Workforce distribution'!$C$8:$AD$30,AE$7,FALSE)),IF($Q355="n/a",(IF($P355=AE$6,$X355*$F355,0)),$X355*$F355*(VLOOKUP($Q355,'Workforce distribution'!$C$8:$AD$30,AE$7,FALSE)))),0)</f>
        <v>0</v>
      </c>
      <c r="AF355" s="30">
        <f>_xlfn.IFNA(IF($O355="days",$Y355*(VLOOKUP($K355,'Bed parameters'!$A$9:$I$12,9,FALSE))*$F355*(VLOOKUP($Q355,'Workforce distribution'!$C$8:$AD$30,AF$7,FALSE)),IF($Q355="n/a",(IF($P355=AF$6,$X355*$F355,0)),$X355*$F355*(VLOOKUP($Q355,'Workforce distribution'!$C$8:$AD$30,AF$7,FALSE)))),0)</f>
        <v>0</v>
      </c>
      <c r="AG355" s="30">
        <f>_xlfn.IFNA(IF($O355="days",$Y355*(VLOOKUP($K355,'Bed parameters'!$A$9:$I$12,9,FALSE))*$F355*(VLOOKUP($Q355,'Workforce distribution'!$C$8:$AD$30,AG$7,FALSE)),IF($Q355="n/a",(IF($P355=AG$6,$X355*$F355,0)),$X355*$F355*(VLOOKUP($Q355,'Workforce distribution'!$C$8:$AD$30,AG$7,FALSE)))),0)</f>
        <v>0</v>
      </c>
      <c r="AH355" s="30">
        <f>_xlfn.IFNA(IF($O355="days",$Y355*(VLOOKUP($K355,'Bed parameters'!$A$9:$I$12,9,FALSE))*$F355*(VLOOKUP($Q355,'Workforce distribution'!$C$8:$AD$30,AH$7,FALSE)),IF($Q355="n/a",(IF($P355=AH$6,$X355*$F355,0)),$X355*$F355*(VLOOKUP($Q355,'Workforce distribution'!$C$8:$AD$30,AH$7,FALSE)))),0)</f>
        <v>0</v>
      </c>
      <c r="AI355" s="30">
        <f>_xlfn.IFNA(IF($O355="days",$Y355*(VLOOKUP($K355,'Bed parameters'!$A$9:$I$12,9,FALSE))*$F355*(VLOOKUP($Q355,'Workforce distribution'!$C$8:$AD$30,AI$7,FALSE)),IF($Q355="n/a",(IF($P355=AI$6,$X355*$F355,0)),$X355*$F355*(VLOOKUP($Q355,'Workforce distribution'!$C$8:$AD$30,AI$7,FALSE)))),0)</f>
        <v>0</v>
      </c>
      <c r="AJ355" s="30">
        <f>_xlfn.IFNA(IF($O355="days",$Y355*(VLOOKUP($K355,'Bed parameters'!$A$9:$I$12,9,FALSE))*$F355*(VLOOKUP($Q355,'Workforce distribution'!$C$8:$AD$30,AJ$7,FALSE)),IF($Q355="n/a",(IF($P355=AJ$6,$X355*$F355,0)),$X355*$F355*(VLOOKUP($Q355,'Workforce distribution'!$C$8:$AD$30,AJ$7,FALSE)))),0)</f>
        <v>0</v>
      </c>
      <c r="AK355" s="30">
        <f>_xlfn.IFNA(IF($O355="days",$Y355*(VLOOKUP($K355,'Bed parameters'!$A$9:$I$12,9,FALSE))*$F355*(VLOOKUP($Q355,'Workforce distribution'!$C$8:$AD$30,AK$7,FALSE)),IF($Q355="n/a",(IF($P355=AK$6,$X355*$F355,0)),$X355*$F355*(VLOOKUP($Q355,'Workforce distribution'!$C$8:$AD$30,AK$7,FALSE)))),0)</f>
        <v>0</v>
      </c>
      <c r="AL355" s="30">
        <f>_xlfn.IFNA(IF($O355="days",$Y355*(VLOOKUP($K355,'Bed parameters'!$A$9:$I$12,9,FALSE))*$F355*(VLOOKUP($Q355,'Workforce distribution'!$C$8:$AD$30,AL$7,FALSE)),IF($Q355="n/a",(IF($P355=AL$6,$X355*$F355,0)),$X355*$F355*(VLOOKUP($Q355,'Workforce distribution'!$C$8:$AD$30,AL$7,FALSE)))),0)</f>
        <v>0</v>
      </c>
      <c r="AM355" s="30">
        <f>_xlfn.IFNA(IF($O355="days",$Y355*(VLOOKUP($K355,'Bed parameters'!$A$9:$I$12,9,FALSE))*$F355*(VLOOKUP($Q355,'Workforce distribution'!$C$8:$AD$30,AM$7,FALSE)),IF($Q355="n/a",(IF($P355=AM$6,$X355*$F355,0)),$X355*$F355*(VLOOKUP($Q355,'Workforce distribution'!$C$8:$AD$30,AM$7,FALSE)))),0)</f>
        <v>0</v>
      </c>
      <c r="AN355" s="30">
        <f>_xlfn.IFNA(IF($O355="days",$Y355*(VLOOKUP($K355,'Bed parameters'!$A$9:$I$12,9,FALSE))*$F355*(VLOOKUP($Q355,'Workforce distribution'!$C$8:$AD$30,AN$7,FALSE)),IF($Q355="n/a",(IF($P355=AN$6,$X355*$F355,0)),$X355*$F355*(VLOOKUP($Q355,'Workforce distribution'!$C$8:$AD$30,AN$7,FALSE)))),0)</f>
        <v>0</v>
      </c>
      <c r="AO355" s="30">
        <f>_xlfn.IFNA(IF($O355="days",$Y355*(VLOOKUP($K355,'Bed parameters'!$A$9:$I$12,9,FALSE))*$F355*(VLOOKUP($Q355,'Workforce distribution'!$C$8:$AD$30,AO$7,FALSE)),IF($Q355="n/a",(IF($P355=AO$6,$X355*$F355,0)),$X355*$F355*(VLOOKUP($Q355,'Workforce distribution'!$C$8:$AD$30,AO$7,FALSE)))),0)</f>
        <v>0</v>
      </c>
      <c r="AP355" s="30">
        <f>_xlfn.IFNA(IF($O355="days",$Y355*(VLOOKUP($K355,'Bed parameters'!$A$9:$I$12,9,FALSE))*$F355*(VLOOKUP($Q355,'Workforce distribution'!$C$8:$AD$30,AP$7,FALSE)),IF($Q355="n/a",(IF($P355=AP$6,$X355*$F355,0)),$X355*$F355*(VLOOKUP($Q355,'Workforce distribution'!$C$8:$AD$30,AP$7,FALSE)))),0)</f>
        <v>0</v>
      </c>
      <c r="AQ355" s="30">
        <f>_xlfn.IFNA(IF($O355="days",$Y355*(VLOOKUP($K355,'Bed parameters'!$A$9:$I$12,9,FALSE))*$F355*(VLOOKUP($Q355,'Workforce distribution'!$C$8:$AD$30,AQ$7,FALSE)),IF($Q355="n/a",(IF($P355=AQ$6,$X355*$F355,0)),$X355*$F355*(VLOOKUP($Q355,'Workforce distribution'!$C$8:$AD$30,AQ$7,FALSE)))),0)</f>
        <v>0</v>
      </c>
      <c r="AR355" s="30">
        <f>_xlfn.IFNA(IF($O355="days",$Y355*(VLOOKUP($K355,'Bed parameters'!$A$9:$I$12,9,FALSE))*$F355*(VLOOKUP($Q355,'Workforce distribution'!$C$8:$AD$30,AR$7,FALSE)),IF($Q355="n/a",(IF($P355=AR$6,$X355*$F355,0)),$X355*$F355*(VLOOKUP($Q355,'Workforce distribution'!$C$8:$AD$30,AR$7,FALSE)))),0)</f>
        <v>0</v>
      </c>
      <c r="AS355" s="30">
        <f>_xlfn.IFNA(IF($O355="days",$Y355*(VLOOKUP($K355,'Bed parameters'!$A$9:$I$12,9,FALSE))*$F355*(VLOOKUP($Q355,'Workforce distribution'!$C$8:$AD$30,AS$7,FALSE)),IF($Q355="n/a",(IF($P355=AS$6,$X355*$F355,0)),$X355*$F355*(VLOOKUP($Q355,'Workforce distribution'!$C$8:$AD$30,AS$7,FALSE)))),0)</f>
        <v>0</v>
      </c>
      <c r="AT355" s="30">
        <f>_xlfn.IFNA(IF($O355="days",$Y355*(VLOOKUP($K355,'Bed parameters'!$A$9:$I$12,9,FALSE))*$F355*(VLOOKUP($Q355,'Workforce distribution'!$C$8:$AD$30,AT$7,FALSE)),IF($Q355="n/a",(IF($P355=AT$6,$X355*$F355,0)),$X355*$F355*(VLOOKUP($Q355,'Workforce distribution'!$C$8:$AD$30,AT$7,FALSE)))),0)</f>
        <v>14735.229439999999</v>
      </c>
      <c r="AU355" s="30">
        <f>_xlfn.IFNA(IF($O355="days",$Y355*(VLOOKUP($K355,'Bed parameters'!$A$9:$I$12,9,FALSE))*$F355*(VLOOKUP($Q355,'Workforce distribution'!$C$8:$AD$30,AU$7,FALSE)),IF($Q355="n/a",(IF($P355=AU$6,$X355*$F355,0)),$X355*$F355*(VLOOKUP($Q355,'Workforce distribution'!$C$8:$AD$30,AU$7,FALSE)))),0)</f>
        <v>0</v>
      </c>
      <c r="AV355" s="30">
        <f>_xlfn.IFNA(IF($O355="days",$Y355*(VLOOKUP($K355,'Bed parameters'!$A$9:$I$12,9,FALSE))*$F355*(VLOOKUP($Q355,'Workforce distribution'!$C$8:$AD$30,AV$7,FALSE)),IF($Q355="n/a",(IF($P355=AV$6,$X355*$F355,0)),$X355*$F355*(VLOOKUP($Q355,'Workforce distribution'!$C$8:$AD$30,AV$7,FALSE)))),0)</f>
        <v>0</v>
      </c>
      <c r="AW355" s="30">
        <f>_xlfn.IFNA(IF($O355="days",$Y355*(VLOOKUP($K355,'Bed parameters'!$A$9:$I$12,9,FALSE))*$F355*(VLOOKUP($Q355,'Workforce distribution'!$C$8:$AD$30,AW$7,FALSE)),IF($Q355="n/a",(IF($P355=AW$6,$X355*$F355,0)),$X355*$F355*(VLOOKUP($Q355,'Workforce distribution'!$C$8:$AD$30,AW$7,FALSE)))),0)</f>
        <v>0</v>
      </c>
      <c r="AX355" s="30">
        <f>_xlfn.IFNA(IF($O355="days",$Y355*(VLOOKUP($K355,'Bed parameters'!$A$9:$I$12,9,FALSE))*$F355*(VLOOKUP($Q355,'Workforce distribution'!$C$8:$AD$30,AX$7,FALSE)),IF($Q355="n/a",(IF($P355=AX$6,$X355*$F355,0)),$X355*$F355*(VLOOKUP($Q355,'Workforce distribution'!$C$8:$AD$30,AX$7,FALSE)))),0)</f>
        <v>0</v>
      </c>
      <c r="AY355" s="30">
        <f>_xlfn.IFNA(IF($O355="days",$Y355*(VLOOKUP($K355,'Bed parameters'!$A$9:$I$12,9,FALSE))*$F355*(VLOOKUP($Q355,'Workforce distribution'!$C$8:$AD$30,AY$7,FALSE)),IF($Q355="n/a",(IF($P355=AY$6,$X355*$F355,0)),$X355*$F355*(VLOOKUP($Q355,'Workforce distribution'!$C$8:$AD$30,AY$7,FALSE)))),0)</f>
        <v>0</v>
      </c>
      <c r="AZ355" s="30">
        <f>_xlfn.IFNA(IF($O355="days",$Y355*(VLOOKUP($K355,'Bed parameters'!$A$9:$I$12,9,FALSE))*$F355*(VLOOKUP($Q355,'Workforce distribution'!$C$8:$AD$30,AZ$7,FALSE)),IF($Q355="n/a",(IF($P355=AZ$6,$X355*$F355,0)),$X355*$F355*(VLOOKUP($Q355,'Workforce distribution'!$C$8:$AD$30,AZ$7,FALSE)))),0)</f>
        <v>0</v>
      </c>
      <c r="BA355" s="30">
        <f>_xlfn.IFNA(IF($O355="days",$Y355*(VLOOKUP($K355,'Bed parameters'!$A$9:$I$12,9,FALSE))*$F355*(VLOOKUP($Q355,'Workforce distribution'!$C$8:$AD$30,BA$7,FALSE)),IF($Q355="n/a",(IF($P355=BA$6,$X355*$F355,0)),$X355*$F355*(VLOOKUP($Q355,'Workforce distribution'!$C$8:$AD$30,BA$7,FALSE)))),0)</f>
        <v>0</v>
      </c>
      <c r="BB355" s="30">
        <f>_xlfn.IFNA(IF($O355="days",$Y355*(VLOOKUP($K355,'Bed parameters'!$A$9:$I$12,9,FALSE))*$F355*(VLOOKUP($Q355,'Workforce distribution'!$C$8:$AD$30,BB$7,FALSE)),IF($Q355="n/a",(IF($P355=BB$6,$X355*$F355,0)),$X355*$F355*(VLOOKUP($Q355,'Workforce distribution'!$C$8:$AD$30,BB$7,FALSE)))),0)</f>
        <v>0</v>
      </c>
      <c r="BC355" s="149">
        <f t="shared" si="49"/>
        <v>8.9303338383777149</v>
      </c>
      <c r="BD355" s="288">
        <f>IF($Q355="n/a",(IF('Workforce hours'!D$30=0,0,(AB355/'Workforce hours'!D$30))),(IF(VLOOKUP($Q355,'Workforce hours'!$C$8:$AD$30,BD$7,FALSE)=0,0,(AB355/(VLOOKUP($Q355,'Workforce hours'!$C$8:$AD$30,BD$7,FALSE))))))</f>
        <v>0</v>
      </c>
      <c r="BE355" s="288">
        <f>IF($Q355="n/a",(IF('Workforce hours'!E$30=0,0,(AC355/'Workforce hours'!E$30))),(IF(VLOOKUP($Q355,'Workforce hours'!$C$8:$AD$30,BE$7,FALSE)=0,0,(AC355/(VLOOKUP($Q355,'Workforce hours'!$C$8:$AD$30,BE$7,FALSE))))))</f>
        <v>0</v>
      </c>
      <c r="BF355" s="288">
        <f>IF($Q355="n/a",(IF('Workforce hours'!F$30=0,0,(AD355/'Workforce hours'!F$30))),(IF(VLOOKUP($Q355,'Workforce hours'!$C$8:$AD$30,BF$7,FALSE)=0,0,(AD355/(VLOOKUP($Q355,'Workforce hours'!$C$8:$AD$30,BF$7,FALSE))))))</f>
        <v>0</v>
      </c>
      <c r="BG355" s="288">
        <f>IF($Q355="n/a",(IF('Workforce hours'!G$30=0,0,(AE355/'Workforce hours'!G$30))),(IF(VLOOKUP($Q355,'Workforce hours'!$C$8:$AD$30,BG$7,FALSE)=0,0,(AE355/(VLOOKUP($Q355,'Workforce hours'!$C$8:$AD$30,BG$7,FALSE))))))</f>
        <v>0</v>
      </c>
      <c r="BH355" s="288">
        <f>IF($Q355="n/a",(IF('Workforce hours'!H$30=0,0,(AF355/'Workforce hours'!H$30))),(IF(VLOOKUP($Q355,'Workforce hours'!$C$8:$AD$30,BH$7,FALSE)=0,0,(AF355/(VLOOKUP($Q355,'Workforce hours'!$C$8:$AD$30,BH$7,FALSE))))))</f>
        <v>0</v>
      </c>
      <c r="BI355" s="288">
        <f>IF($Q355="n/a",(IF('Workforce hours'!I$30=0,0,(AG355/'Workforce hours'!I$30))),(IF(VLOOKUP($Q355,'Workforce hours'!$C$8:$AD$30,BI$7,FALSE)=0,0,(AG355/(VLOOKUP($Q355,'Workforce hours'!$C$8:$AD$30,BI$7,FALSE))))))</f>
        <v>0</v>
      </c>
      <c r="BJ355" s="288">
        <f>IF($Q355="n/a",(IF('Workforce hours'!J$30=0,0,(AH355/'Workforce hours'!J$30))),(IF(VLOOKUP($Q355,'Workforce hours'!$C$8:$AD$30,BJ$7,FALSE)=0,0,(AH355/(VLOOKUP($Q355,'Workforce hours'!$C$8:$AD$30,BJ$7,FALSE))))))</f>
        <v>0</v>
      </c>
      <c r="BK355" s="288">
        <f>IF($Q355="n/a",(IF('Workforce hours'!K$30=0,0,(AI355/'Workforce hours'!K$30))),(IF(VLOOKUP($Q355,'Workforce hours'!$C$8:$AD$30,BK$7,FALSE)=0,0,(AI355/(VLOOKUP($Q355,'Workforce hours'!$C$8:$AD$30,BK$7,FALSE))))))</f>
        <v>0</v>
      </c>
      <c r="BL355" s="288">
        <f>IF($Q355="n/a",(IF('Workforce hours'!L$30=0,0,(AJ355/'Workforce hours'!L$30))),(IF(VLOOKUP($Q355,'Workforce hours'!$C$8:$AD$30,BL$7,FALSE)=0,0,(AJ355/(VLOOKUP($Q355,'Workforce hours'!$C$8:$AD$30,BL$7,FALSE))))))</f>
        <v>0</v>
      </c>
      <c r="BM355" s="288">
        <f>IF($Q355="n/a",(IF('Workforce hours'!M$30=0,0,(AK355/'Workforce hours'!M$30))),(IF(VLOOKUP($Q355,'Workforce hours'!$C$8:$AD$30,BM$7,FALSE)=0,0,(AK355/(VLOOKUP($Q355,'Workforce hours'!$C$8:$AD$30,BM$7,FALSE))))))</f>
        <v>0</v>
      </c>
      <c r="BN355" s="288">
        <f>IF($Q355="n/a",(IF('Workforce hours'!N$30=0,0,(AL355/'Workforce hours'!N$30))),(IF(VLOOKUP($Q355,'Workforce hours'!$C$8:$AD$30,BN$7,FALSE)=0,0,(AL355/(VLOOKUP($Q355,'Workforce hours'!$C$8:$AD$30,BN$7,FALSE))))))</f>
        <v>0</v>
      </c>
      <c r="BO355" s="288">
        <f>IF($Q355="n/a",(IF('Workforce hours'!O$30=0,0,(AM355/'Workforce hours'!O$30))),(IF(VLOOKUP($Q355,'Workforce hours'!$C$8:$AD$30,BO$7,FALSE)=0,0,(AM355/(VLOOKUP($Q355,'Workforce hours'!$C$8:$AD$30,BO$7,FALSE))))))</f>
        <v>0</v>
      </c>
      <c r="BP355" s="288">
        <f>IF($Q355="n/a",(IF('Workforce hours'!P$30=0,0,(AN355/'Workforce hours'!P$30))),(IF(VLOOKUP($Q355,'Workforce hours'!$C$8:$AD$30,BP$7,FALSE)=0,0,(AN355/(VLOOKUP($Q355,'Workforce hours'!$C$8:$AD$30,BP$7,FALSE))))))</f>
        <v>0</v>
      </c>
      <c r="BQ355" s="288">
        <f>IF($Q355="n/a",(IF('Workforce hours'!Q$30=0,0,(AO355/'Workforce hours'!Q$30))),(IF(VLOOKUP($Q355,'Workforce hours'!$C$8:$AD$30,BQ$7,FALSE)=0,0,(AO355/(VLOOKUP($Q355,'Workforce hours'!$C$8:$AD$30,BQ$7,FALSE))))))</f>
        <v>0</v>
      </c>
      <c r="BR355" s="288">
        <f>IF($Q355="n/a",(IF('Workforce hours'!R$30=0,0,(AP355/'Workforce hours'!R$30))),(IF(VLOOKUP($Q355,'Workforce hours'!$C$8:$AD$30,BR$7,FALSE)=0,0,(AP355/(VLOOKUP($Q355,'Workforce hours'!$C$8:$AD$30,BR$7,FALSE))))))</f>
        <v>0</v>
      </c>
      <c r="BS355" s="288">
        <f>IF($Q355="n/a",(IF('Workforce hours'!S$30=0,0,(AQ355/'Workforce hours'!S$30))),(IF(VLOOKUP($Q355,'Workforce hours'!$C$8:$AD$30,BS$7,FALSE)=0,0,(AQ355/(VLOOKUP($Q355,'Workforce hours'!$C$8:$AD$30,BS$7,FALSE))))))</f>
        <v>0</v>
      </c>
      <c r="BT355" s="288">
        <f>IF($Q355="n/a",(IF('Workforce hours'!T$30=0,0,(AR355/'Workforce hours'!T$30))),(IF(VLOOKUP($Q355,'Workforce hours'!$C$8:$AD$30,BT$7,FALSE)=0,0,(AR355/(VLOOKUP($Q355,'Workforce hours'!$C$8:$AD$30,BT$7,FALSE))))))</f>
        <v>0</v>
      </c>
      <c r="BU355" s="288">
        <f>IF($Q355="n/a",(IF('Workforce hours'!U$30=0,0,(AS355/'Workforce hours'!U$30))),(IF(VLOOKUP($Q355,'Workforce hours'!$C$8:$AD$30,BU$7,FALSE)=0,0,(AS355/(VLOOKUP($Q355,'Workforce hours'!$C$8:$AD$30,BU$7,FALSE))))))</f>
        <v>0</v>
      </c>
      <c r="BV355" s="288">
        <f>IF($Q355="n/a",(IF('Workforce hours'!V$30=0,0,(AT355/'Workforce hours'!V$30))),(IF(VLOOKUP($Q355,'Workforce hours'!$C$8:$AD$30,BV$7,FALSE)=0,0,(AT355/(VLOOKUP($Q355,'Workforce hours'!$C$8:$AD$30,BV$7,FALSE))))))</f>
        <v>8.9303338383777149</v>
      </c>
      <c r="BW355" s="288">
        <f>IF($Q355="n/a",(IF('Workforce hours'!W$30=0,0,(AU355/'Workforce hours'!W$30))),(IF(VLOOKUP($Q355,'Workforce hours'!$C$8:$AD$30,BW$7,FALSE)=0,0,(AU355/(VLOOKUP($Q355,'Workforce hours'!$C$8:$AD$30,BW$7,FALSE))))))</f>
        <v>0</v>
      </c>
      <c r="BX355" s="288">
        <f>IF($Q355="n/a",(IF('Workforce hours'!X$30=0,0,(AV355/'Workforce hours'!X$30))),(IF(VLOOKUP($Q355,'Workforce hours'!$C$8:$AD$30,BX$7,FALSE)=0,0,(AV355/(VLOOKUP($Q355,'Workforce hours'!$C$8:$AD$30,BX$7,FALSE))))))</f>
        <v>0</v>
      </c>
      <c r="BY355" s="288">
        <f>IF($Q355="n/a",(IF('Workforce hours'!Y$30=0,0,(AW355/'Workforce hours'!Y$30))),(IF(VLOOKUP($Q355,'Workforce hours'!$C$8:$AD$30,BY$7,FALSE)=0,0,(AW355/(VLOOKUP($Q355,'Workforce hours'!$C$8:$AD$30,BY$7,FALSE))))))</f>
        <v>0</v>
      </c>
      <c r="BZ355" s="288">
        <f>IF($Q355="n/a",(IF('Workforce hours'!Z$30=0,0,(AX355/'Workforce hours'!Z$30))),(IF(VLOOKUP($Q355,'Workforce hours'!$C$8:$AD$30,BZ$7,FALSE)=0,0,(AX355/(VLOOKUP($Q355,'Workforce hours'!$C$8:$AD$30,BZ$7,FALSE))))))</f>
        <v>0</v>
      </c>
      <c r="CA355" s="288">
        <f>IF($Q355="n/a",(IF('Workforce hours'!AA$30=0,0,(AY355/'Workforce hours'!AA$30))),(IF(VLOOKUP($Q355,'Workforce hours'!$C$8:$AD$30,CA$7,FALSE)=0,0,(AY355/(VLOOKUP($Q355,'Workforce hours'!$C$8:$AD$30,CA$7,FALSE))))))</f>
        <v>0</v>
      </c>
      <c r="CB355" s="288">
        <f>IF($Q355="n/a",(IF('Workforce hours'!AB$30=0,0,(AZ355/'Workforce hours'!AB$30))),(IF(VLOOKUP($Q355,'Workforce hours'!$C$8:$AD$30,CB$7,FALSE)=0,0,(AZ355/(VLOOKUP($Q355,'Workforce hours'!$C$8:$AD$30,CB$7,FALSE))))))</f>
        <v>0</v>
      </c>
      <c r="CC355" s="288">
        <f>IF($Q355="n/a",(IF('Workforce hours'!AC$30=0,0,(BA355/'Workforce hours'!AC$30))),(IF(VLOOKUP($Q355,'Workforce hours'!$C$8:$AD$30,CC$7,FALSE)=0,0,(BA355/(VLOOKUP($Q355,'Workforce hours'!$C$8:$AD$30,CC$7,FALSE))))))</f>
        <v>0</v>
      </c>
      <c r="CD355" s="288">
        <f>IF($Q355="n/a",(IF('Workforce hours'!AD$30=0,0,(BB355/'Workforce hours'!AD$30))),(IF(VLOOKUP($Q355,'Workforce hours'!$C$8:$AD$30,CD$7,FALSE)=0,0,(BB355/(VLOOKUP($Q355,'Workforce hours'!$C$8:$AD$30,CD$7,FALSE))))))</f>
        <v>0</v>
      </c>
      <c r="CE355" s="289">
        <f t="shared" si="50"/>
        <v>0</v>
      </c>
      <c r="CF355" s="290">
        <f>BD355*'Workforce costs'!B$9*(1+'Workforce costs'!B$10)*(1+'Workforce costs'!B$11)</f>
        <v>0</v>
      </c>
      <c r="CG355" s="290">
        <f>BE355*'Workforce costs'!C$9*(1+'Workforce costs'!C$10)*(1+'Workforce costs'!C$11)</f>
        <v>0</v>
      </c>
      <c r="CH355" s="290">
        <f>BF355*'Workforce costs'!D$9*(1+'Workforce costs'!D$10)*(1+'Workforce costs'!D$11)</f>
        <v>0</v>
      </c>
      <c r="CI355" s="290">
        <f>BG355*'Workforce costs'!E$9*(1+'Workforce costs'!E$10)*(1+'Workforce costs'!E$11)</f>
        <v>0</v>
      </c>
      <c r="CJ355" s="290">
        <f>BH355*'Workforce costs'!F$9*(1+'Workforce costs'!F$10)*(1+'Workforce costs'!F$11)</f>
        <v>0</v>
      </c>
      <c r="CK355" s="290">
        <f>BI355*'Workforce costs'!G$9*(1+'Workforce costs'!G$10)*(1+'Workforce costs'!G$11)</f>
        <v>0</v>
      </c>
      <c r="CL355" s="290">
        <f>BJ355*'Workforce costs'!H$9*(1+'Workforce costs'!H$10)*(1+'Workforce costs'!H$11)</f>
        <v>0</v>
      </c>
      <c r="CM355" s="290">
        <f>BK355*'Workforce costs'!I$9*(1+'Workforce costs'!I$10)*(1+'Workforce costs'!I$11)</f>
        <v>0</v>
      </c>
      <c r="CN355" s="290">
        <f>BL355*'Workforce costs'!J$9*(1+'Workforce costs'!J$10)*(1+'Workforce costs'!J$11)</f>
        <v>0</v>
      </c>
      <c r="CO355" s="290">
        <f>BM355*'Workforce costs'!K$9*(1+'Workforce costs'!K$10)*(1+'Workforce costs'!K$11)</f>
        <v>0</v>
      </c>
      <c r="CP355" s="290">
        <f>BN355*'Workforce costs'!L$9*(1+'Workforce costs'!L$10)*(1+'Workforce costs'!L$11)</f>
        <v>0</v>
      </c>
      <c r="CQ355" s="290">
        <f>BO355*'Workforce costs'!M$9*(1+'Workforce costs'!M$10)*(1+'Workforce costs'!M$11)</f>
        <v>0</v>
      </c>
      <c r="CR355" s="290">
        <f>BP355*'Workforce costs'!N$9*(1+'Workforce costs'!N$10)*(1+'Workforce costs'!N$11)</f>
        <v>0</v>
      </c>
      <c r="CS355" s="290">
        <f>BQ355*'Workforce costs'!O$9*(1+'Workforce costs'!O$10)*(1+'Workforce costs'!O$11)</f>
        <v>0</v>
      </c>
      <c r="CT355" s="290">
        <f>BR355*'Workforce costs'!P$9*(1+'Workforce costs'!P$10)*(1+'Workforce costs'!P$11)</f>
        <v>0</v>
      </c>
      <c r="CU355" s="290">
        <f>BS355*'Workforce costs'!Q$9*(1+'Workforce costs'!Q$10)*(1+'Workforce costs'!Q$11)</f>
        <v>0</v>
      </c>
      <c r="CV355" s="290">
        <f>BT355*'Workforce costs'!R$9*(1+'Workforce costs'!R$10)*(1+'Workforce costs'!R$11)</f>
        <v>0</v>
      </c>
      <c r="CW355" s="290">
        <f>BU355*'Workforce costs'!S$9*(1+'Workforce costs'!S$10)*(1+'Workforce costs'!S$11)</f>
        <v>0</v>
      </c>
      <c r="CX355" s="290">
        <f>BV355*'Workforce costs'!T$9*(1+'Workforce costs'!T$10)*(1+'Workforce costs'!T$11)</f>
        <v>0</v>
      </c>
      <c r="CY355" s="290">
        <f>BW355*'Workforce costs'!U$9*(1+'Workforce costs'!U$10)*(1+'Workforce costs'!U$11)</f>
        <v>0</v>
      </c>
      <c r="CZ355" s="290">
        <f>BX355*'Workforce costs'!V$9*(1+'Workforce costs'!V$10)*(1+'Workforce costs'!V$11)</f>
        <v>0</v>
      </c>
      <c r="DA355" s="290">
        <f>BY355*'Workforce costs'!W$9*(1+'Workforce costs'!W$10)*(1+'Workforce costs'!W$11)</f>
        <v>0</v>
      </c>
      <c r="DB355" s="290">
        <f>BZ355*'Workforce costs'!X$9*(1+'Workforce costs'!X$10)*(1+'Workforce costs'!X$11)</f>
        <v>0</v>
      </c>
      <c r="DC355" s="290">
        <f>CA355*'Workforce costs'!Y$9*(1+'Workforce costs'!Y$10)*(1+'Workforce costs'!Y$11)</f>
        <v>0</v>
      </c>
      <c r="DD355" s="290">
        <f>CB355*'Workforce costs'!Z$9*(1+'Workforce costs'!Z$10)*(1+'Workforce costs'!Z$11)</f>
        <v>0</v>
      </c>
      <c r="DE355" s="290">
        <f>CC355*'Workforce costs'!AA$9*(1+'Workforce costs'!AA$10)*(1+'Workforce costs'!AA$11)</f>
        <v>0</v>
      </c>
      <c r="DF355" s="290">
        <f>CD355*'Workforce costs'!AB$9*(1+'Workforce costs'!AB$10)*(1+'Workforce costs'!AB$11)</f>
        <v>0</v>
      </c>
    </row>
    <row r="356" spans="1:110" x14ac:dyDescent="0.3">
      <c r="A356" s="2" t="str">
        <f>Outputs!$A$4</f>
        <v>Australia</v>
      </c>
      <c r="B356" s="2" t="str">
        <f t="shared" si="43"/>
        <v>Australia 12to17</v>
      </c>
      <c r="C356" s="30">
        <f>VLOOKUP($B356,Populations!$D$15:$H$1920,3,FALSE)</f>
        <v>1959472</v>
      </c>
      <c r="D356" s="255">
        <f>IF(OR($H356="General pop",$H356="Schools",$H356="Workplace",$H356="Skills Training",$H356="Digital Supports"),1,VLOOKUP($B356,Populations!$D$15:$H$1920,5,FALSE))</f>
        <v>1</v>
      </c>
      <c r="E356" s="88">
        <f>VLOOKUP(I356,Epidemiology!$C$10:$H$47,6,FALSE)</f>
        <v>1504</v>
      </c>
      <c r="F356" s="102">
        <f>'Care profiles'!R357</f>
        <v>1</v>
      </c>
      <c r="G356" s="15" t="str">
        <f>'Care profiles'!A357</f>
        <v>12to17</v>
      </c>
      <c r="H356" s="15" t="str">
        <f>'Care profiles'!B357</f>
        <v>Persistent</v>
      </c>
      <c r="I356" s="15" t="str">
        <f>'Care profiles'!C357</f>
        <v>Persistent_12-17yrs</v>
      </c>
      <c r="J356" s="15" t="str">
        <f>'Care profiles'!D357</f>
        <v>Care profile</v>
      </c>
      <c r="K356" s="15" t="str">
        <f>'Care profiles'!E357</f>
        <v>Review +/- Ongoing Management</v>
      </c>
      <c r="L356" s="104">
        <f>'Care profiles'!F357</f>
        <v>1</v>
      </c>
      <c r="M356" s="15">
        <f>'Care profiles'!G357</f>
        <v>12</v>
      </c>
      <c r="N356" s="15">
        <f>'Care profiles'!H357</f>
        <v>20</v>
      </c>
      <c r="O356" s="15" t="str">
        <f>'Care profiles'!I357</f>
        <v>min</v>
      </c>
      <c r="P356" s="15" t="str">
        <f>'Care profiles'!J357</f>
        <v>General Practitioner</v>
      </c>
      <c r="Q356" s="15" t="str">
        <f>'Care profiles'!K357</f>
        <v>n/a</v>
      </c>
      <c r="R356" s="15" t="str">
        <f>'Care profiles'!M357</f>
        <v>Y</v>
      </c>
      <c r="S356" s="15" t="str">
        <f>'Care profiles'!O357</f>
        <v>N</v>
      </c>
      <c r="T356" s="15" t="str">
        <f>'Care profiles'!Q357</f>
        <v>N</v>
      </c>
      <c r="U356" s="30">
        <f t="shared" si="44"/>
        <v>29470.458879999998</v>
      </c>
      <c r="V356" s="30">
        <f t="shared" si="45"/>
        <v>29470.458879999998</v>
      </c>
      <c r="W356" s="30">
        <f>IF(M356="n/a",0,IF(O356="days",V356*M356*(1+(VLOOKUP(K356,'Bed parameters'!$A$9:$G$12,7,FALSE))),V356*M356))</f>
        <v>353645.50656000001</v>
      </c>
      <c r="X356" s="30">
        <f t="shared" si="46"/>
        <v>117881.83552000001</v>
      </c>
      <c r="Y356" s="30">
        <f t="shared" si="47"/>
        <v>0</v>
      </c>
      <c r="Z356" s="113">
        <f>_xlfn.IFNA(Y356/((VLOOKUP(K356,'Bed parameters'!$A$9:$G$12,3,FALSE))*(VLOOKUP(K356,'Bed parameters'!$A$9:$G$12,5,FALSE))),0)</f>
        <v>0</v>
      </c>
      <c r="AA356" s="30">
        <f t="shared" si="48"/>
        <v>117881.83552000001</v>
      </c>
      <c r="AB356" s="30">
        <f>_xlfn.IFNA(IF($O356="days",$Y356*(VLOOKUP($K356,'Bed parameters'!$A$9:$I$12,9,FALSE))*$F356*(VLOOKUP($Q356,'Workforce distribution'!$C$8:$AD$30,AB$7,FALSE)),IF($Q356="n/a",(IF($P356=AB$6,$X356*$F356,0)),$X356*$F356*(VLOOKUP($Q356,'Workforce distribution'!$C$8:$AD$30,AB$7,FALSE)))),0)</f>
        <v>0</v>
      </c>
      <c r="AC356" s="30">
        <f>_xlfn.IFNA(IF($O356="days",$Y356*(VLOOKUP($K356,'Bed parameters'!$A$9:$I$12,9,FALSE))*$F356*(VLOOKUP($Q356,'Workforce distribution'!$C$8:$AD$30,AC$7,FALSE)),IF($Q356="n/a",(IF($P356=AC$6,$X356*$F356,0)),$X356*$F356*(VLOOKUP($Q356,'Workforce distribution'!$C$8:$AD$30,AC$7,FALSE)))),0)</f>
        <v>0</v>
      </c>
      <c r="AD356" s="30">
        <f>_xlfn.IFNA(IF($O356="days",$Y356*(VLOOKUP($K356,'Bed parameters'!$A$9:$I$12,9,FALSE))*$F356*(VLOOKUP($Q356,'Workforce distribution'!$C$8:$AD$30,AD$7,FALSE)),IF($Q356="n/a",(IF($P356=AD$6,$X356*$F356,0)),$X356*$F356*(VLOOKUP($Q356,'Workforce distribution'!$C$8:$AD$30,AD$7,FALSE)))),0)</f>
        <v>0</v>
      </c>
      <c r="AE356" s="30">
        <f>_xlfn.IFNA(IF($O356="days",$Y356*(VLOOKUP($K356,'Bed parameters'!$A$9:$I$12,9,FALSE))*$F356*(VLOOKUP($Q356,'Workforce distribution'!$C$8:$AD$30,AE$7,FALSE)),IF($Q356="n/a",(IF($P356=AE$6,$X356*$F356,0)),$X356*$F356*(VLOOKUP($Q356,'Workforce distribution'!$C$8:$AD$30,AE$7,FALSE)))),0)</f>
        <v>0</v>
      </c>
      <c r="AF356" s="30">
        <f>_xlfn.IFNA(IF($O356="days",$Y356*(VLOOKUP($K356,'Bed parameters'!$A$9:$I$12,9,FALSE))*$F356*(VLOOKUP($Q356,'Workforce distribution'!$C$8:$AD$30,AF$7,FALSE)),IF($Q356="n/a",(IF($P356=AF$6,$X356*$F356,0)),$X356*$F356*(VLOOKUP($Q356,'Workforce distribution'!$C$8:$AD$30,AF$7,FALSE)))),0)</f>
        <v>0</v>
      </c>
      <c r="AG356" s="30">
        <f>_xlfn.IFNA(IF($O356="days",$Y356*(VLOOKUP($K356,'Bed parameters'!$A$9:$I$12,9,FALSE))*$F356*(VLOOKUP($Q356,'Workforce distribution'!$C$8:$AD$30,AG$7,FALSE)),IF($Q356="n/a",(IF($P356=AG$6,$X356*$F356,0)),$X356*$F356*(VLOOKUP($Q356,'Workforce distribution'!$C$8:$AD$30,AG$7,FALSE)))),0)</f>
        <v>0</v>
      </c>
      <c r="AH356" s="30">
        <f>_xlfn.IFNA(IF($O356="days",$Y356*(VLOOKUP($K356,'Bed parameters'!$A$9:$I$12,9,FALSE))*$F356*(VLOOKUP($Q356,'Workforce distribution'!$C$8:$AD$30,AH$7,FALSE)),IF($Q356="n/a",(IF($P356=AH$6,$X356*$F356,0)),$X356*$F356*(VLOOKUP($Q356,'Workforce distribution'!$C$8:$AD$30,AH$7,FALSE)))),0)</f>
        <v>0</v>
      </c>
      <c r="AI356" s="30">
        <f>_xlfn.IFNA(IF($O356="days",$Y356*(VLOOKUP($K356,'Bed parameters'!$A$9:$I$12,9,FALSE))*$F356*(VLOOKUP($Q356,'Workforce distribution'!$C$8:$AD$30,AI$7,FALSE)),IF($Q356="n/a",(IF($P356=AI$6,$X356*$F356,0)),$X356*$F356*(VLOOKUP($Q356,'Workforce distribution'!$C$8:$AD$30,AI$7,FALSE)))),0)</f>
        <v>0</v>
      </c>
      <c r="AJ356" s="30">
        <f>_xlfn.IFNA(IF($O356="days",$Y356*(VLOOKUP($K356,'Bed parameters'!$A$9:$I$12,9,FALSE))*$F356*(VLOOKUP($Q356,'Workforce distribution'!$C$8:$AD$30,AJ$7,FALSE)),IF($Q356="n/a",(IF($P356=AJ$6,$X356*$F356,0)),$X356*$F356*(VLOOKUP($Q356,'Workforce distribution'!$C$8:$AD$30,AJ$7,FALSE)))),0)</f>
        <v>0</v>
      </c>
      <c r="AK356" s="30">
        <f>_xlfn.IFNA(IF($O356="days",$Y356*(VLOOKUP($K356,'Bed parameters'!$A$9:$I$12,9,FALSE))*$F356*(VLOOKUP($Q356,'Workforce distribution'!$C$8:$AD$30,AK$7,FALSE)),IF($Q356="n/a",(IF($P356=AK$6,$X356*$F356,0)),$X356*$F356*(VLOOKUP($Q356,'Workforce distribution'!$C$8:$AD$30,AK$7,FALSE)))),0)</f>
        <v>0</v>
      </c>
      <c r="AL356" s="30">
        <f>_xlfn.IFNA(IF($O356="days",$Y356*(VLOOKUP($K356,'Bed parameters'!$A$9:$I$12,9,FALSE))*$F356*(VLOOKUP($Q356,'Workforce distribution'!$C$8:$AD$30,AL$7,FALSE)),IF($Q356="n/a",(IF($P356=AL$6,$X356*$F356,0)),$X356*$F356*(VLOOKUP($Q356,'Workforce distribution'!$C$8:$AD$30,AL$7,FALSE)))),0)</f>
        <v>0</v>
      </c>
      <c r="AM356" s="30">
        <f>_xlfn.IFNA(IF($O356="days",$Y356*(VLOOKUP($K356,'Bed parameters'!$A$9:$I$12,9,FALSE))*$F356*(VLOOKUP($Q356,'Workforce distribution'!$C$8:$AD$30,AM$7,FALSE)),IF($Q356="n/a",(IF($P356=AM$6,$X356*$F356,0)),$X356*$F356*(VLOOKUP($Q356,'Workforce distribution'!$C$8:$AD$30,AM$7,FALSE)))),0)</f>
        <v>0</v>
      </c>
      <c r="AN356" s="30">
        <f>_xlfn.IFNA(IF($O356="days",$Y356*(VLOOKUP($K356,'Bed parameters'!$A$9:$I$12,9,FALSE))*$F356*(VLOOKUP($Q356,'Workforce distribution'!$C$8:$AD$30,AN$7,FALSE)),IF($Q356="n/a",(IF($P356=AN$6,$X356*$F356,0)),$X356*$F356*(VLOOKUP($Q356,'Workforce distribution'!$C$8:$AD$30,AN$7,FALSE)))),0)</f>
        <v>0</v>
      </c>
      <c r="AO356" s="30">
        <f>_xlfn.IFNA(IF($O356="days",$Y356*(VLOOKUP($K356,'Bed parameters'!$A$9:$I$12,9,FALSE))*$F356*(VLOOKUP($Q356,'Workforce distribution'!$C$8:$AD$30,AO$7,FALSE)),IF($Q356="n/a",(IF($P356=AO$6,$X356*$F356,0)),$X356*$F356*(VLOOKUP($Q356,'Workforce distribution'!$C$8:$AD$30,AO$7,FALSE)))),0)</f>
        <v>0</v>
      </c>
      <c r="AP356" s="30">
        <f>_xlfn.IFNA(IF($O356="days",$Y356*(VLOOKUP($K356,'Bed parameters'!$A$9:$I$12,9,FALSE))*$F356*(VLOOKUP($Q356,'Workforce distribution'!$C$8:$AD$30,AP$7,FALSE)),IF($Q356="n/a",(IF($P356=AP$6,$X356*$F356,0)),$X356*$F356*(VLOOKUP($Q356,'Workforce distribution'!$C$8:$AD$30,AP$7,FALSE)))),0)</f>
        <v>0</v>
      </c>
      <c r="AQ356" s="30">
        <f>_xlfn.IFNA(IF($O356="days",$Y356*(VLOOKUP($K356,'Bed parameters'!$A$9:$I$12,9,FALSE))*$F356*(VLOOKUP($Q356,'Workforce distribution'!$C$8:$AD$30,AQ$7,FALSE)),IF($Q356="n/a",(IF($P356=AQ$6,$X356*$F356,0)),$X356*$F356*(VLOOKUP($Q356,'Workforce distribution'!$C$8:$AD$30,AQ$7,FALSE)))),0)</f>
        <v>0</v>
      </c>
      <c r="AR356" s="30">
        <f>_xlfn.IFNA(IF($O356="days",$Y356*(VLOOKUP($K356,'Bed parameters'!$A$9:$I$12,9,FALSE))*$F356*(VLOOKUP($Q356,'Workforce distribution'!$C$8:$AD$30,AR$7,FALSE)),IF($Q356="n/a",(IF($P356=AR$6,$X356*$F356,0)),$X356*$F356*(VLOOKUP($Q356,'Workforce distribution'!$C$8:$AD$30,AR$7,FALSE)))),0)</f>
        <v>0</v>
      </c>
      <c r="AS356" s="30">
        <f>_xlfn.IFNA(IF($O356="days",$Y356*(VLOOKUP($K356,'Bed parameters'!$A$9:$I$12,9,FALSE))*$F356*(VLOOKUP($Q356,'Workforce distribution'!$C$8:$AD$30,AS$7,FALSE)),IF($Q356="n/a",(IF($P356=AS$6,$X356*$F356,0)),$X356*$F356*(VLOOKUP($Q356,'Workforce distribution'!$C$8:$AD$30,AS$7,FALSE)))),0)</f>
        <v>0</v>
      </c>
      <c r="AT356" s="30">
        <f>_xlfn.IFNA(IF($O356="days",$Y356*(VLOOKUP($K356,'Bed parameters'!$A$9:$I$12,9,FALSE))*$F356*(VLOOKUP($Q356,'Workforce distribution'!$C$8:$AD$30,AT$7,FALSE)),IF($Q356="n/a",(IF($P356=AT$6,$X356*$F356,0)),$X356*$F356*(VLOOKUP($Q356,'Workforce distribution'!$C$8:$AD$30,AT$7,FALSE)))),0)</f>
        <v>117881.83552000001</v>
      </c>
      <c r="AU356" s="30">
        <f>_xlfn.IFNA(IF($O356="days",$Y356*(VLOOKUP($K356,'Bed parameters'!$A$9:$I$12,9,FALSE))*$F356*(VLOOKUP($Q356,'Workforce distribution'!$C$8:$AD$30,AU$7,FALSE)),IF($Q356="n/a",(IF($P356=AU$6,$X356*$F356,0)),$X356*$F356*(VLOOKUP($Q356,'Workforce distribution'!$C$8:$AD$30,AU$7,FALSE)))),0)</f>
        <v>0</v>
      </c>
      <c r="AV356" s="30">
        <f>_xlfn.IFNA(IF($O356="days",$Y356*(VLOOKUP($K356,'Bed parameters'!$A$9:$I$12,9,FALSE))*$F356*(VLOOKUP($Q356,'Workforce distribution'!$C$8:$AD$30,AV$7,FALSE)),IF($Q356="n/a",(IF($P356=AV$6,$X356*$F356,0)),$X356*$F356*(VLOOKUP($Q356,'Workforce distribution'!$C$8:$AD$30,AV$7,FALSE)))),0)</f>
        <v>0</v>
      </c>
      <c r="AW356" s="30">
        <f>_xlfn.IFNA(IF($O356="days",$Y356*(VLOOKUP($K356,'Bed parameters'!$A$9:$I$12,9,FALSE))*$F356*(VLOOKUP($Q356,'Workforce distribution'!$C$8:$AD$30,AW$7,FALSE)),IF($Q356="n/a",(IF($P356=AW$6,$X356*$F356,0)),$X356*$F356*(VLOOKUP($Q356,'Workforce distribution'!$C$8:$AD$30,AW$7,FALSE)))),0)</f>
        <v>0</v>
      </c>
      <c r="AX356" s="30">
        <f>_xlfn.IFNA(IF($O356="days",$Y356*(VLOOKUP($K356,'Bed parameters'!$A$9:$I$12,9,FALSE))*$F356*(VLOOKUP($Q356,'Workforce distribution'!$C$8:$AD$30,AX$7,FALSE)),IF($Q356="n/a",(IF($P356=AX$6,$X356*$F356,0)),$X356*$F356*(VLOOKUP($Q356,'Workforce distribution'!$C$8:$AD$30,AX$7,FALSE)))),0)</f>
        <v>0</v>
      </c>
      <c r="AY356" s="30">
        <f>_xlfn.IFNA(IF($O356="days",$Y356*(VLOOKUP($K356,'Bed parameters'!$A$9:$I$12,9,FALSE))*$F356*(VLOOKUP($Q356,'Workforce distribution'!$C$8:$AD$30,AY$7,FALSE)),IF($Q356="n/a",(IF($P356=AY$6,$X356*$F356,0)),$X356*$F356*(VLOOKUP($Q356,'Workforce distribution'!$C$8:$AD$30,AY$7,FALSE)))),0)</f>
        <v>0</v>
      </c>
      <c r="AZ356" s="30">
        <f>_xlfn.IFNA(IF($O356="days",$Y356*(VLOOKUP($K356,'Bed parameters'!$A$9:$I$12,9,FALSE))*$F356*(VLOOKUP($Q356,'Workforce distribution'!$C$8:$AD$30,AZ$7,FALSE)),IF($Q356="n/a",(IF($P356=AZ$6,$X356*$F356,0)),$X356*$F356*(VLOOKUP($Q356,'Workforce distribution'!$C$8:$AD$30,AZ$7,FALSE)))),0)</f>
        <v>0</v>
      </c>
      <c r="BA356" s="30">
        <f>_xlfn.IFNA(IF($O356="days",$Y356*(VLOOKUP($K356,'Bed parameters'!$A$9:$I$12,9,FALSE))*$F356*(VLOOKUP($Q356,'Workforce distribution'!$C$8:$AD$30,BA$7,FALSE)),IF($Q356="n/a",(IF($P356=BA$6,$X356*$F356,0)),$X356*$F356*(VLOOKUP($Q356,'Workforce distribution'!$C$8:$AD$30,BA$7,FALSE)))),0)</f>
        <v>0</v>
      </c>
      <c r="BB356" s="30">
        <f>_xlfn.IFNA(IF($O356="days",$Y356*(VLOOKUP($K356,'Bed parameters'!$A$9:$I$12,9,FALSE))*$F356*(VLOOKUP($Q356,'Workforce distribution'!$C$8:$AD$30,BB$7,FALSE)),IF($Q356="n/a",(IF($P356=BB$6,$X356*$F356,0)),$X356*$F356*(VLOOKUP($Q356,'Workforce distribution'!$C$8:$AD$30,BB$7,FALSE)))),0)</f>
        <v>0</v>
      </c>
      <c r="BC356" s="149">
        <f t="shared" si="49"/>
        <v>71.442670707021733</v>
      </c>
      <c r="BD356" s="288">
        <f>IF($Q356="n/a",(IF('Workforce hours'!D$30=0,0,(AB356/'Workforce hours'!D$30))),(IF(VLOOKUP($Q356,'Workforce hours'!$C$8:$AD$30,BD$7,FALSE)=0,0,(AB356/(VLOOKUP($Q356,'Workforce hours'!$C$8:$AD$30,BD$7,FALSE))))))</f>
        <v>0</v>
      </c>
      <c r="BE356" s="288">
        <f>IF($Q356="n/a",(IF('Workforce hours'!E$30=0,0,(AC356/'Workforce hours'!E$30))),(IF(VLOOKUP($Q356,'Workforce hours'!$C$8:$AD$30,BE$7,FALSE)=0,0,(AC356/(VLOOKUP($Q356,'Workforce hours'!$C$8:$AD$30,BE$7,FALSE))))))</f>
        <v>0</v>
      </c>
      <c r="BF356" s="288">
        <f>IF($Q356="n/a",(IF('Workforce hours'!F$30=0,0,(AD356/'Workforce hours'!F$30))),(IF(VLOOKUP($Q356,'Workforce hours'!$C$8:$AD$30,BF$7,FALSE)=0,0,(AD356/(VLOOKUP($Q356,'Workforce hours'!$C$8:$AD$30,BF$7,FALSE))))))</f>
        <v>0</v>
      </c>
      <c r="BG356" s="288">
        <f>IF($Q356="n/a",(IF('Workforce hours'!G$30=0,0,(AE356/'Workforce hours'!G$30))),(IF(VLOOKUP($Q356,'Workforce hours'!$C$8:$AD$30,BG$7,FALSE)=0,0,(AE356/(VLOOKUP($Q356,'Workforce hours'!$C$8:$AD$30,BG$7,FALSE))))))</f>
        <v>0</v>
      </c>
      <c r="BH356" s="288">
        <f>IF($Q356="n/a",(IF('Workforce hours'!H$30=0,0,(AF356/'Workforce hours'!H$30))),(IF(VLOOKUP($Q356,'Workforce hours'!$C$8:$AD$30,BH$7,FALSE)=0,0,(AF356/(VLOOKUP($Q356,'Workforce hours'!$C$8:$AD$30,BH$7,FALSE))))))</f>
        <v>0</v>
      </c>
      <c r="BI356" s="288">
        <f>IF($Q356="n/a",(IF('Workforce hours'!I$30=0,0,(AG356/'Workforce hours'!I$30))),(IF(VLOOKUP($Q356,'Workforce hours'!$C$8:$AD$30,BI$7,FALSE)=0,0,(AG356/(VLOOKUP($Q356,'Workforce hours'!$C$8:$AD$30,BI$7,FALSE))))))</f>
        <v>0</v>
      </c>
      <c r="BJ356" s="288">
        <f>IF($Q356="n/a",(IF('Workforce hours'!J$30=0,0,(AH356/'Workforce hours'!J$30))),(IF(VLOOKUP($Q356,'Workforce hours'!$C$8:$AD$30,BJ$7,FALSE)=0,0,(AH356/(VLOOKUP($Q356,'Workforce hours'!$C$8:$AD$30,BJ$7,FALSE))))))</f>
        <v>0</v>
      </c>
      <c r="BK356" s="288">
        <f>IF($Q356="n/a",(IF('Workforce hours'!K$30=0,0,(AI356/'Workforce hours'!K$30))),(IF(VLOOKUP($Q356,'Workforce hours'!$C$8:$AD$30,BK$7,FALSE)=0,0,(AI356/(VLOOKUP($Q356,'Workforce hours'!$C$8:$AD$30,BK$7,FALSE))))))</f>
        <v>0</v>
      </c>
      <c r="BL356" s="288">
        <f>IF($Q356="n/a",(IF('Workforce hours'!L$30=0,0,(AJ356/'Workforce hours'!L$30))),(IF(VLOOKUP($Q356,'Workforce hours'!$C$8:$AD$30,BL$7,FALSE)=0,0,(AJ356/(VLOOKUP($Q356,'Workforce hours'!$C$8:$AD$30,BL$7,FALSE))))))</f>
        <v>0</v>
      </c>
      <c r="BM356" s="288">
        <f>IF($Q356="n/a",(IF('Workforce hours'!M$30=0,0,(AK356/'Workforce hours'!M$30))),(IF(VLOOKUP($Q356,'Workforce hours'!$C$8:$AD$30,BM$7,FALSE)=0,0,(AK356/(VLOOKUP($Q356,'Workforce hours'!$C$8:$AD$30,BM$7,FALSE))))))</f>
        <v>0</v>
      </c>
      <c r="BN356" s="288">
        <f>IF($Q356="n/a",(IF('Workforce hours'!N$30=0,0,(AL356/'Workforce hours'!N$30))),(IF(VLOOKUP($Q356,'Workforce hours'!$C$8:$AD$30,BN$7,FALSE)=0,0,(AL356/(VLOOKUP($Q356,'Workforce hours'!$C$8:$AD$30,BN$7,FALSE))))))</f>
        <v>0</v>
      </c>
      <c r="BO356" s="288">
        <f>IF($Q356="n/a",(IF('Workforce hours'!O$30=0,0,(AM356/'Workforce hours'!O$30))),(IF(VLOOKUP($Q356,'Workforce hours'!$C$8:$AD$30,BO$7,FALSE)=0,0,(AM356/(VLOOKUP($Q356,'Workforce hours'!$C$8:$AD$30,BO$7,FALSE))))))</f>
        <v>0</v>
      </c>
      <c r="BP356" s="288">
        <f>IF($Q356="n/a",(IF('Workforce hours'!P$30=0,0,(AN356/'Workforce hours'!P$30))),(IF(VLOOKUP($Q356,'Workforce hours'!$C$8:$AD$30,BP$7,FALSE)=0,0,(AN356/(VLOOKUP($Q356,'Workforce hours'!$C$8:$AD$30,BP$7,FALSE))))))</f>
        <v>0</v>
      </c>
      <c r="BQ356" s="288">
        <f>IF($Q356="n/a",(IF('Workforce hours'!Q$30=0,0,(AO356/'Workforce hours'!Q$30))),(IF(VLOOKUP($Q356,'Workforce hours'!$C$8:$AD$30,BQ$7,FALSE)=0,0,(AO356/(VLOOKUP($Q356,'Workforce hours'!$C$8:$AD$30,BQ$7,FALSE))))))</f>
        <v>0</v>
      </c>
      <c r="BR356" s="288">
        <f>IF($Q356="n/a",(IF('Workforce hours'!R$30=0,0,(AP356/'Workforce hours'!R$30))),(IF(VLOOKUP($Q356,'Workforce hours'!$C$8:$AD$30,BR$7,FALSE)=0,0,(AP356/(VLOOKUP($Q356,'Workforce hours'!$C$8:$AD$30,BR$7,FALSE))))))</f>
        <v>0</v>
      </c>
      <c r="BS356" s="288">
        <f>IF($Q356="n/a",(IF('Workforce hours'!S$30=0,0,(AQ356/'Workforce hours'!S$30))),(IF(VLOOKUP($Q356,'Workforce hours'!$C$8:$AD$30,BS$7,FALSE)=0,0,(AQ356/(VLOOKUP($Q356,'Workforce hours'!$C$8:$AD$30,BS$7,FALSE))))))</f>
        <v>0</v>
      </c>
      <c r="BT356" s="288">
        <f>IF($Q356="n/a",(IF('Workforce hours'!T$30=0,0,(AR356/'Workforce hours'!T$30))),(IF(VLOOKUP($Q356,'Workforce hours'!$C$8:$AD$30,BT$7,FALSE)=0,0,(AR356/(VLOOKUP($Q356,'Workforce hours'!$C$8:$AD$30,BT$7,FALSE))))))</f>
        <v>0</v>
      </c>
      <c r="BU356" s="288">
        <f>IF($Q356="n/a",(IF('Workforce hours'!U$30=0,0,(AS356/'Workforce hours'!U$30))),(IF(VLOOKUP($Q356,'Workforce hours'!$C$8:$AD$30,BU$7,FALSE)=0,0,(AS356/(VLOOKUP($Q356,'Workforce hours'!$C$8:$AD$30,BU$7,FALSE))))))</f>
        <v>0</v>
      </c>
      <c r="BV356" s="288">
        <f>IF($Q356="n/a",(IF('Workforce hours'!V$30=0,0,(AT356/'Workforce hours'!V$30))),(IF(VLOOKUP($Q356,'Workforce hours'!$C$8:$AD$30,BV$7,FALSE)=0,0,(AT356/(VLOOKUP($Q356,'Workforce hours'!$C$8:$AD$30,BV$7,FALSE))))))</f>
        <v>71.442670707021733</v>
      </c>
      <c r="BW356" s="288">
        <f>IF($Q356="n/a",(IF('Workforce hours'!W$30=0,0,(AU356/'Workforce hours'!W$30))),(IF(VLOOKUP($Q356,'Workforce hours'!$C$8:$AD$30,BW$7,FALSE)=0,0,(AU356/(VLOOKUP($Q356,'Workforce hours'!$C$8:$AD$30,BW$7,FALSE))))))</f>
        <v>0</v>
      </c>
      <c r="BX356" s="288">
        <f>IF($Q356="n/a",(IF('Workforce hours'!X$30=0,0,(AV356/'Workforce hours'!X$30))),(IF(VLOOKUP($Q356,'Workforce hours'!$C$8:$AD$30,BX$7,FALSE)=0,0,(AV356/(VLOOKUP($Q356,'Workforce hours'!$C$8:$AD$30,BX$7,FALSE))))))</f>
        <v>0</v>
      </c>
      <c r="BY356" s="288">
        <f>IF($Q356="n/a",(IF('Workforce hours'!Y$30=0,0,(AW356/'Workforce hours'!Y$30))),(IF(VLOOKUP($Q356,'Workforce hours'!$C$8:$AD$30,BY$7,FALSE)=0,0,(AW356/(VLOOKUP($Q356,'Workforce hours'!$C$8:$AD$30,BY$7,FALSE))))))</f>
        <v>0</v>
      </c>
      <c r="BZ356" s="288">
        <f>IF($Q356="n/a",(IF('Workforce hours'!Z$30=0,0,(AX356/'Workforce hours'!Z$30))),(IF(VLOOKUP($Q356,'Workforce hours'!$C$8:$AD$30,BZ$7,FALSE)=0,0,(AX356/(VLOOKUP($Q356,'Workforce hours'!$C$8:$AD$30,BZ$7,FALSE))))))</f>
        <v>0</v>
      </c>
      <c r="CA356" s="288">
        <f>IF($Q356="n/a",(IF('Workforce hours'!AA$30=0,0,(AY356/'Workforce hours'!AA$30))),(IF(VLOOKUP($Q356,'Workforce hours'!$C$8:$AD$30,CA$7,FALSE)=0,0,(AY356/(VLOOKUP($Q356,'Workforce hours'!$C$8:$AD$30,CA$7,FALSE))))))</f>
        <v>0</v>
      </c>
      <c r="CB356" s="288">
        <f>IF($Q356="n/a",(IF('Workforce hours'!AB$30=0,0,(AZ356/'Workforce hours'!AB$30))),(IF(VLOOKUP($Q356,'Workforce hours'!$C$8:$AD$30,CB$7,FALSE)=0,0,(AZ356/(VLOOKUP($Q356,'Workforce hours'!$C$8:$AD$30,CB$7,FALSE))))))</f>
        <v>0</v>
      </c>
      <c r="CC356" s="288">
        <f>IF($Q356="n/a",(IF('Workforce hours'!AC$30=0,0,(BA356/'Workforce hours'!AC$30))),(IF(VLOOKUP($Q356,'Workforce hours'!$C$8:$AD$30,CC$7,FALSE)=0,0,(BA356/(VLOOKUP($Q356,'Workforce hours'!$C$8:$AD$30,CC$7,FALSE))))))</f>
        <v>0</v>
      </c>
      <c r="CD356" s="288">
        <f>IF($Q356="n/a",(IF('Workforce hours'!AD$30=0,0,(BB356/'Workforce hours'!AD$30))),(IF(VLOOKUP($Q356,'Workforce hours'!$C$8:$AD$30,CD$7,FALSE)=0,0,(BB356/(VLOOKUP($Q356,'Workforce hours'!$C$8:$AD$30,CD$7,FALSE))))))</f>
        <v>0</v>
      </c>
      <c r="CE356" s="289">
        <f t="shared" si="50"/>
        <v>0</v>
      </c>
      <c r="CF356" s="290">
        <f>BD356*'Workforce costs'!B$9*(1+'Workforce costs'!B$10)*(1+'Workforce costs'!B$11)</f>
        <v>0</v>
      </c>
      <c r="CG356" s="290">
        <f>BE356*'Workforce costs'!C$9*(1+'Workforce costs'!C$10)*(1+'Workforce costs'!C$11)</f>
        <v>0</v>
      </c>
      <c r="CH356" s="290">
        <f>BF356*'Workforce costs'!D$9*(1+'Workforce costs'!D$10)*(1+'Workforce costs'!D$11)</f>
        <v>0</v>
      </c>
      <c r="CI356" s="290">
        <f>BG356*'Workforce costs'!E$9*(1+'Workforce costs'!E$10)*(1+'Workforce costs'!E$11)</f>
        <v>0</v>
      </c>
      <c r="CJ356" s="290">
        <f>BH356*'Workforce costs'!F$9*(1+'Workforce costs'!F$10)*(1+'Workforce costs'!F$11)</f>
        <v>0</v>
      </c>
      <c r="CK356" s="290">
        <f>BI356*'Workforce costs'!G$9*(1+'Workforce costs'!G$10)*(1+'Workforce costs'!G$11)</f>
        <v>0</v>
      </c>
      <c r="CL356" s="290">
        <f>BJ356*'Workforce costs'!H$9*(1+'Workforce costs'!H$10)*(1+'Workforce costs'!H$11)</f>
        <v>0</v>
      </c>
      <c r="CM356" s="290">
        <f>BK356*'Workforce costs'!I$9*(1+'Workforce costs'!I$10)*(1+'Workforce costs'!I$11)</f>
        <v>0</v>
      </c>
      <c r="CN356" s="290">
        <f>BL356*'Workforce costs'!J$9*(1+'Workforce costs'!J$10)*(1+'Workforce costs'!J$11)</f>
        <v>0</v>
      </c>
      <c r="CO356" s="290">
        <f>BM356*'Workforce costs'!K$9*(1+'Workforce costs'!K$10)*(1+'Workforce costs'!K$11)</f>
        <v>0</v>
      </c>
      <c r="CP356" s="290">
        <f>BN356*'Workforce costs'!L$9*(1+'Workforce costs'!L$10)*(1+'Workforce costs'!L$11)</f>
        <v>0</v>
      </c>
      <c r="CQ356" s="290">
        <f>BO356*'Workforce costs'!M$9*(1+'Workforce costs'!M$10)*(1+'Workforce costs'!M$11)</f>
        <v>0</v>
      </c>
      <c r="CR356" s="290">
        <f>BP356*'Workforce costs'!N$9*(1+'Workforce costs'!N$10)*(1+'Workforce costs'!N$11)</f>
        <v>0</v>
      </c>
      <c r="CS356" s="290">
        <f>BQ356*'Workforce costs'!O$9*(1+'Workforce costs'!O$10)*(1+'Workforce costs'!O$11)</f>
        <v>0</v>
      </c>
      <c r="CT356" s="290">
        <f>BR356*'Workforce costs'!P$9*(1+'Workforce costs'!P$10)*(1+'Workforce costs'!P$11)</f>
        <v>0</v>
      </c>
      <c r="CU356" s="290">
        <f>BS356*'Workforce costs'!Q$9*(1+'Workforce costs'!Q$10)*(1+'Workforce costs'!Q$11)</f>
        <v>0</v>
      </c>
      <c r="CV356" s="290">
        <f>BT356*'Workforce costs'!R$9*(1+'Workforce costs'!R$10)*(1+'Workforce costs'!R$11)</f>
        <v>0</v>
      </c>
      <c r="CW356" s="290">
        <f>BU356*'Workforce costs'!S$9*(1+'Workforce costs'!S$10)*(1+'Workforce costs'!S$11)</f>
        <v>0</v>
      </c>
      <c r="CX356" s="290">
        <f>BV356*'Workforce costs'!T$9*(1+'Workforce costs'!T$10)*(1+'Workforce costs'!T$11)</f>
        <v>0</v>
      </c>
      <c r="CY356" s="290">
        <f>BW356*'Workforce costs'!U$9*(1+'Workforce costs'!U$10)*(1+'Workforce costs'!U$11)</f>
        <v>0</v>
      </c>
      <c r="CZ356" s="290">
        <f>BX356*'Workforce costs'!V$9*(1+'Workforce costs'!V$10)*(1+'Workforce costs'!V$11)</f>
        <v>0</v>
      </c>
      <c r="DA356" s="290">
        <f>BY356*'Workforce costs'!W$9*(1+'Workforce costs'!W$10)*(1+'Workforce costs'!W$11)</f>
        <v>0</v>
      </c>
      <c r="DB356" s="290">
        <f>BZ356*'Workforce costs'!X$9*(1+'Workforce costs'!X$10)*(1+'Workforce costs'!X$11)</f>
        <v>0</v>
      </c>
      <c r="DC356" s="290">
        <f>CA356*'Workforce costs'!Y$9*(1+'Workforce costs'!Y$10)*(1+'Workforce costs'!Y$11)</f>
        <v>0</v>
      </c>
      <c r="DD356" s="290">
        <f>CB356*'Workforce costs'!Z$9*(1+'Workforce costs'!Z$10)*(1+'Workforce costs'!Z$11)</f>
        <v>0</v>
      </c>
      <c r="DE356" s="290">
        <f>CC356*'Workforce costs'!AA$9*(1+'Workforce costs'!AA$10)*(1+'Workforce costs'!AA$11)</f>
        <v>0</v>
      </c>
      <c r="DF356" s="290">
        <f>CD356*'Workforce costs'!AB$9*(1+'Workforce costs'!AB$10)*(1+'Workforce costs'!AB$11)</f>
        <v>0</v>
      </c>
    </row>
    <row r="357" spans="1:110" x14ac:dyDescent="0.3">
      <c r="A357" s="2" t="str">
        <f>Outputs!$A$4</f>
        <v>Australia</v>
      </c>
      <c r="B357" s="2" t="str">
        <f t="shared" si="43"/>
        <v>Australia 12to17</v>
      </c>
      <c r="C357" s="30">
        <f>VLOOKUP($B357,Populations!$D$15:$H$1920,3,FALSE)</f>
        <v>1959472</v>
      </c>
      <c r="D357" s="255">
        <f>IF(OR($H357="General pop",$H357="Schools",$H357="Workplace",$H357="Skills Training",$H357="Digital Supports"),1,VLOOKUP($B357,Populations!$D$15:$H$1920,5,FALSE))</f>
        <v>1</v>
      </c>
      <c r="E357" s="88">
        <f>VLOOKUP(I357,Epidemiology!$C$10:$H$47,6,FALSE)</f>
        <v>1504</v>
      </c>
      <c r="F357" s="102">
        <f>'Care profiles'!R358</f>
        <v>1</v>
      </c>
      <c r="G357" s="15" t="str">
        <f>'Care profiles'!A358</f>
        <v>12to17</v>
      </c>
      <c r="H357" s="15" t="str">
        <f>'Care profiles'!B358</f>
        <v>Persistent</v>
      </c>
      <c r="I357" s="15" t="str">
        <f>'Care profiles'!C358</f>
        <v>Persistent_12-17yrs</v>
      </c>
      <c r="J357" s="15" t="str">
        <f>'Care profiles'!D358</f>
        <v>Care profile</v>
      </c>
      <c r="K357" s="15" t="str">
        <f>'Care profiles'!E358</f>
        <v>Structured Psychological Therapies – Individual</v>
      </c>
      <c r="L357" s="104">
        <f>'Care profiles'!F358</f>
        <v>0.8</v>
      </c>
      <c r="M357" s="15">
        <f>'Care profiles'!G358</f>
        <v>26</v>
      </c>
      <c r="N357" s="15">
        <f>'Care profiles'!H358</f>
        <v>60</v>
      </c>
      <c r="O357" s="15" t="str">
        <f>'Care profiles'!I358</f>
        <v>min</v>
      </c>
      <c r="P357" s="15" t="str">
        <f>'Care profiles'!J358</f>
        <v>Tertiary Qualified - Unspecified</v>
      </c>
      <c r="Q357" s="15" t="str">
        <f>'Care profiles'!K358</f>
        <v>n/a</v>
      </c>
      <c r="R357" s="15" t="str">
        <f>'Care profiles'!M358</f>
        <v>Y</v>
      </c>
      <c r="S357" s="15" t="str">
        <f>'Care profiles'!O358</f>
        <v>N</v>
      </c>
      <c r="T357" s="15" t="str">
        <f>'Care profiles'!Q358</f>
        <v>N</v>
      </c>
      <c r="U357" s="30">
        <f t="shared" si="44"/>
        <v>29470.458879999998</v>
      </c>
      <c r="V357" s="30">
        <f t="shared" si="45"/>
        <v>23576.367104000001</v>
      </c>
      <c r="W357" s="30">
        <f>IF(M357="n/a",0,IF(O357="days",V357*M357*(1+(VLOOKUP(K357,'Bed parameters'!$A$9:$G$12,7,FALSE))),V357*M357))</f>
        <v>612985.544704</v>
      </c>
      <c r="X357" s="30">
        <f t="shared" si="46"/>
        <v>612985.544704</v>
      </c>
      <c r="Y357" s="30">
        <f t="shared" si="47"/>
        <v>0</v>
      </c>
      <c r="Z357" s="113">
        <f>_xlfn.IFNA(Y357/((VLOOKUP(K357,'Bed parameters'!$A$9:$G$12,3,FALSE))*(VLOOKUP(K357,'Bed parameters'!$A$9:$G$12,5,FALSE))),0)</f>
        <v>0</v>
      </c>
      <c r="AA357" s="30">
        <f t="shared" si="48"/>
        <v>612985.544704</v>
      </c>
      <c r="AB357" s="30">
        <f>_xlfn.IFNA(IF($O357="days",$Y357*(VLOOKUP($K357,'Bed parameters'!$A$9:$I$12,9,FALSE))*$F357*(VLOOKUP($Q357,'Workforce distribution'!$C$8:$AD$30,AB$7,FALSE)),IF($Q357="n/a",(IF($P357=AB$6,$X357*$F357,0)),$X357*$F357*(VLOOKUP($Q357,'Workforce distribution'!$C$8:$AD$30,AB$7,FALSE)))),0)</f>
        <v>0</v>
      </c>
      <c r="AC357" s="30">
        <f>_xlfn.IFNA(IF($O357="days",$Y357*(VLOOKUP($K357,'Bed parameters'!$A$9:$I$12,9,FALSE))*$F357*(VLOOKUP($Q357,'Workforce distribution'!$C$8:$AD$30,AC$7,FALSE)),IF($Q357="n/a",(IF($P357=AC$6,$X357*$F357,0)),$X357*$F357*(VLOOKUP($Q357,'Workforce distribution'!$C$8:$AD$30,AC$7,FALSE)))),0)</f>
        <v>0</v>
      </c>
      <c r="AD357" s="30">
        <f>_xlfn.IFNA(IF($O357="days",$Y357*(VLOOKUP($K357,'Bed parameters'!$A$9:$I$12,9,FALSE))*$F357*(VLOOKUP($Q357,'Workforce distribution'!$C$8:$AD$30,AD$7,FALSE)),IF($Q357="n/a",(IF($P357=AD$6,$X357*$F357,0)),$X357*$F357*(VLOOKUP($Q357,'Workforce distribution'!$C$8:$AD$30,AD$7,FALSE)))),0)</f>
        <v>0</v>
      </c>
      <c r="AE357" s="30">
        <f>_xlfn.IFNA(IF($O357="days",$Y357*(VLOOKUP($K357,'Bed parameters'!$A$9:$I$12,9,FALSE))*$F357*(VLOOKUP($Q357,'Workforce distribution'!$C$8:$AD$30,AE$7,FALSE)),IF($Q357="n/a",(IF($P357=AE$6,$X357*$F357,0)),$X357*$F357*(VLOOKUP($Q357,'Workforce distribution'!$C$8:$AD$30,AE$7,FALSE)))),0)</f>
        <v>0</v>
      </c>
      <c r="AF357" s="30">
        <f>_xlfn.IFNA(IF($O357="days",$Y357*(VLOOKUP($K357,'Bed parameters'!$A$9:$I$12,9,FALSE))*$F357*(VLOOKUP($Q357,'Workforce distribution'!$C$8:$AD$30,AF$7,FALSE)),IF($Q357="n/a",(IF($P357=AF$6,$X357*$F357,0)),$X357*$F357*(VLOOKUP($Q357,'Workforce distribution'!$C$8:$AD$30,AF$7,FALSE)))),0)</f>
        <v>0</v>
      </c>
      <c r="AG357" s="30">
        <f>_xlfn.IFNA(IF($O357="days",$Y357*(VLOOKUP($K357,'Bed parameters'!$A$9:$I$12,9,FALSE))*$F357*(VLOOKUP($Q357,'Workforce distribution'!$C$8:$AD$30,AG$7,FALSE)),IF($Q357="n/a",(IF($P357=AG$6,$X357*$F357,0)),$X357*$F357*(VLOOKUP($Q357,'Workforce distribution'!$C$8:$AD$30,AG$7,FALSE)))),0)</f>
        <v>0</v>
      </c>
      <c r="AH357" s="30">
        <f>_xlfn.IFNA(IF($O357="days",$Y357*(VLOOKUP($K357,'Bed parameters'!$A$9:$I$12,9,FALSE))*$F357*(VLOOKUP($Q357,'Workforce distribution'!$C$8:$AD$30,AH$7,FALSE)),IF($Q357="n/a",(IF($P357=AH$6,$X357*$F357,0)),$X357*$F357*(VLOOKUP($Q357,'Workforce distribution'!$C$8:$AD$30,AH$7,FALSE)))),0)</f>
        <v>0</v>
      </c>
      <c r="AI357" s="30">
        <f>_xlfn.IFNA(IF($O357="days",$Y357*(VLOOKUP($K357,'Bed parameters'!$A$9:$I$12,9,FALSE))*$F357*(VLOOKUP($Q357,'Workforce distribution'!$C$8:$AD$30,AI$7,FALSE)),IF($Q357="n/a",(IF($P357=AI$6,$X357*$F357,0)),$X357*$F357*(VLOOKUP($Q357,'Workforce distribution'!$C$8:$AD$30,AI$7,FALSE)))),0)</f>
        <v>0</v>
      </c>
      <c r="AJ357" s="30">
        <f>_xlfn.IFNA(IF($O357="days",$Y357*(VLOOKUP($K357,'Bed parameters'!$A$9:$I$12,9,FALSE))*$F357*(VLOOKUP($Q357,'Workforce distribution'!$C$8:$AD$30,AJ$7,FALSE)),IF($Q357="n/a",(IF($P357=AJ$6,$X357*$F357,0)),$X357*$F357*(VLOOKUP($Q357,'Workforce distribution'!$C$8:$AD$30,AJ$7,FALSE)))),0)</f>
        <v>0</v>
      </c>
      <c r="AK357" s="30">
        <f>_xlfn.IFNA(IF($O357="days",$Y357*(VLOOKUP($K357,'Bed parameters'!$A$9:$I$12,9,FALSE))*$F357*(VLOOKUP($Q357,'Workforce distribution'!$C$8:$AD$30,AK$7,FALSE)),IF($Q357="n/a",(IF($P357=AK$6,$X357*$F357,0)),$X357*$F357*(VLOOKUP($Q357,'Workforce distribution'!$C$8:$AD$30,AK$7,FALSE)))),0)</f>
        <v>0</v>
      </c>
      <c r="AL357" s="30">
        <f>_xlfn.IFNA(IF($O357="days",$Y357*(VLOOKUP($K357,'Bed parameters'!$A$9:$I$12,9,FALSE))*$F357*(VLOOKUP($Q357,'Workforce distribution'!$C$8:$AD$30,AL$7,FALSE)),IF($Q357="n/a",(IF($P357=AL$6,$X357*$F357,0)),$X357*$F357*(VLOOKUP($Q357,'Workforce distribution'!$C$8:$AD$30,AL$7,FALSE)))),0)</f>
        <v>0</v>
      </c>
      <c r="AM357" s="30">
        <f>_xlfn.IFNA(IF($O357="days",$Y357*(VLOOKUP($K357,'Bed parameters'!$A$9:$I$12,9,FALSE))*$F357*(VLOOKUP($Q357,'Workforce distribution'!$C$8:$AD$30,AM$7,FALSE)),IF($Q357="n/a",(IF($P357=AM$6,$X357*$F357,0)),$X357*$F357*(VLOOKUP($Q357,'Workforce distribution'!$C$8:$AD$30,AM$7,FALSE)))),0)</f>
        <v>0</v>
      </c>
      <c r="AN357" s="30">
        <f>_xlfn.IFNA(IF($O357="days",$Y357*(VLOOKUP($K357,'Bed parameters'!$A$9:$I$12,9,FALSE))*$F357*(VLOOKUP($Q357,'Workforce distribution'!$C$8:$AD$30,AN$7,FALSE)),IF($Q357="n/a",(IF($P357=AN$6,$X357*$F357,0)),$X357*$F357*(VLOOKUP($Q357,'Workforce distribution'!$C$8:$AD$30,AN$7,FALSE)))),0)</f>
        <v>0</v>
      </c>
      <c r="AO357" s="30">
        <f>_xlfn.IFNA(IF($O357="days",$Y357*(VLOOKUP($K357,'Bed parameters'!$A$9:$I$12,9,FALSE))*$F357*(VLOOKUP($Q357,'Workforce distribution'!$C$8:$AD$30,AO$7,FALSE)),IF($Q357="n/a",(IF($P357=AO$6,$X357*$F357,0)),$X357*$F357*(VLOOKUP($Q357,'Workforce distribution'!$C$8:$AD$30,AO$7,FALSE)))),0)</f>
        <v>0</v>
      </c>
      <c r="AP357" s="30">
        <f>_xlfn.IFNA(IF($O357="days",$Y357*(VLOOKUP($K357,'Bed parameters'!$A$9:$I$12,9,FALSE))*$F357*(VLOOKUP($Q357,'Workforce distribution'!$C$8:$AD$30,AP$7,FALSE)),IF($Q357="n/a",(IF($P357=AP$6,$X357*$F357,0)),$X357*$F357*(VLOOKUP($Q357,'Workforce distribution'!$C$8:$AD$30,AP$7,FALSE)))),0)</f>
        <v>0</v>
      </c>
      <c r="AQ357" s="30">
        <f>_xlfn.IFNA(IF($O357="days",$Y357*(VLOOKUP($K357,'Bed parameters'!$A$9:$I$12,9,FALSE))*$F357*(VLOOKUP($Q357,'Workforce distribution'!$C$8:$AD$30,AQ$7,FALSE)),IF($Q357="n/a",(IF($P357=AQ$6,$X357*$F357,0)),$X357*$F357*(VLOOKUP($Q357,'Workforce distribution'!$C$8:$AD$30,AQ$7,FALSE)))),0)</f>
        <v>0</v>
      </c>
      <c r="AR357" s="30">
        <f>_xlfn.IFNA(IF($O357="days",$Y357*(VLOOKUP($K357,'Bed parameters'!$A$9:$I$12,9,FALSE))*$F357*(VLOOKUP($Q357,'Workforce distribution'!$C$8:$AD$30,AR$7,FALSE)),IF($Q357="n/a",(IF($P357=AR$6,$X357*$F357,0)),$X357*$F357*(VLOOKUP($Q357,'Workforce distribution'!$C$8:$AD$30,AR$7,FALSE)))),0)</f>
        <v>0</v>
      </c>
      <c r="AS357" s="30">
        <f>_xlfn.IFNA(IF($O357="days",$Y357*(VLOOKUP($K357,'Bed parameters'!$A$9:$I$12,9,FALSE))*$F357*(VLOOKUP($Q357,'Workforce distribution'!$C$8:$AD$30,AS$7,FALSE)),IF($Q357="n/a",(IF($P357=AS$6,$X357*$F357,0)),$X357*$F357*(VLOOKUP($Q357,'Workforce distribution'!$C$8:$AD$30,AS$7,FALSE)))),0)</f>
        <v>612985.544704</v>
      </c>
      <c r="AT357" s="30">
        <f>_xlfn.IFNA(IF($O357="days",$Y357*(VLOOKUP($K357,'Bed parameters'!$A$9:$I$12,9,FALSE))*$F357*(VLOOKUP($Q357,'Workforce distribution'!$C$8:$AD$30,AT$7,FALSE)),IF($Q357="n/a",(IF($P357=AT$6,$X357*$F357,0)),$X357*$F357*(VLOOKUP($Q357,'Workforce distribution'!$C$8:$AD$30,AT$7,FALSE)))),0)</f>
        <v>0</v>
      </c>
      <c r="AU357" s="30">
        <f>_xlfn.IFNA(IF($O357="days",$Y357*(VLOOKUP($K357,'Bed parameters'!$A$9:$I$12,9,FALSE))*$F357*(VLOOKUP($Q357,'Workforce distribution'!$C$8:$AD$30,AU$7,FALSE)),IF($Q357="n/a",(IF($P357=AU$6,$X357*$F357,0)),$X357*$F357*(VLOOKUP($Q357,'Workforce distribution'!$C$8:$AD$30,AU$7,FALSE)))),0)</f>
        <v>0</v>
      </c>
      <c r="AV357" s="30">
        <f>_xlfn.IFNA(IF($O357="days",$Y357*(VLOOKUP($K357,'Bed parameters'!$A$9:$I$12,9,FALSE))*$F357*(VLOOKUP($Q357,'Workforce distribution'!$C$8:$AD$30,AV$7,FALSE)),IF($Q357="n/a",(IF($P357=AV$6,$X357*$F357,0)),$X357*$F357*(VLOOKUP($Q357,'Workforce distribution'!$C$8:$AD$30,AV$7,FALSE)))),0)</f>
        <v>0</v>
      </c>
      <c r="AW357" s="30">
        <f>_xlfn.IFNA(IF($O357="days",$Y357*(VLOOKUP($K357,'Bed parameters'!$A$9:$I$12,9,FALSE))*$F357*(VLOOKUP($Q357,'Workforce distribution'!$C$8:$AD$30,AW$7,FALSE)),IF($Q357="n/a",(IF($P357=AW$6,$X357*$F357,0)),$X357*$F357*(VLOOKUP($Q357,'Workforce distribution'!$C$8:$AD$30,AW$7,FALSE)))),0)</f>
        <v>0</v>
      </c>
      <c r="AX357" s="30">
        <f>_xlfn.IFNA(IF($O357="days",$Y357*(VLOOKUP($K357,'Bed parameters'!$A$9:$I$12,9,FALSE))*$F357*(VLOOKUP($Q357,'Workforce distribution'!$C$8:$AD$30,AX$7,FALSE)),IF($Q357="n/a",(IF($P357=AX$6,$X357*$F357,0)),$X357*$F357*(VLOOKUP($Q357,'Workforce distribution'!$C$8:$AD$30,AX$7,FALSE)))),0)</f>
        <v>0</v>
      </c>
      <c r="AY357" s="30">
        <f>_xlfn.IFNA(IF($O357="days",$Y357*(VLOOKUP($K357,'Bed parameters'!$A$9:$I$12,9,FALSE))*$F357*(VLOOKUP($Q357,'Workforce distribution'!$C$8:$AD$30,AY$7,FALSE)),IF($Q357="n/a",(IF($P357=AY$6,$X357*$F357,0)),$X357*$F357*(VLOOKUP($Q357,'Workforce distribution'!$C$8:$AD$30,AY$7,FALSE)))),0)</f>
        <v>0</v>
      </c>
      <c r="AZ357" s="30">
        <f>_xlfn.IFNA(IF($O357="days",$Y357*(VLOOKUP($K357,'Bed parameters'!$A$9:$I$12,9,FALSE))*$F357*(VLOOKUP($Q357,'Workforce distribution'!$C$8:$AD$30,AZ$7,FALSE)),IF($Q357="n/a",(IF($P357=AZ$6,$X357*$F357,0)),$X357*$F357*(VLOOKUP($Q357,'Workforce distribution'!$C$8:$AD$30,AZ$7,FALSE)))),0)</f>
        <v>0</v>
      </c>
      <c r="BA357" s="30">
        <f>_xlfn.IFNA(IF($O357="days",$Y357*(VLOOKUP($K357,'Bed parameters'!$A$9:$I$12,9,FALSE))*$F357*(VLOOKUP($Q357,'Workforce distribution'!$C$8:$AD$30,BA$7,FALSE)),IF($Q357="n/a",(IF($P357=BA$6,$X357*$F357,0)),$X357*$F357*(VLOOKUP($Q357,'Workforce distribution'!$C$8:$AD$30,BA$7,FALSE)))),0)</f>
        <v>0</v>
      </c>
      <c r="BB357" s="30">
        <f>_xlfn.IFNA(IF($O357="days",$Y357*(VLOOKUP($K357,'Bed parameters'!$A$9:$I$12,9,FALSE))*$F357*(VLOOKUP($Q357,'Workforce distribution'!$C$8:$AD$30,BB$7,FALSE)),IF($Q357="n/a",(IF($P357=BB$6,$X357*$F357,0)),$X357*$F357*(VLOOKUP($Q357,'Workforce distribution'!$C$8:$AD$30,BB$7,FALSE)))),0)</f>
        <v>0</v>
      </c>
      <c r="BC357" s="149">
        <f t="shared" si="49"/>
        <v>533.37208104940873</v>
      </c>
      <c r="BD357" s="288">
        <f>IF($Q357="n/a",(IF('Workforce hours'!D$30=0,0,(AB357/'Workforce hours'!D$30))),(IF(VLOOKUP($Q357,'Workforce hours'!$C$8:$AD$30,BD$7,FALSE)=0,0,(AB357/(VLOOKUP($Q357,'Workforce hours'!$C$8:$AD$30,BD$7,FALSE))))))</f>
        <v>0</v>
      </c>
      <c r="BE357" s="288">
        <f>IF($Q357="n/a",(IF('Workforce hours'!E$30=0,0,(AC357/'Workforce hours'!E$30))),(IF(VLOOKUP($Q357,'Workforce hours'!$C$8:$AD$30,BE$7,FALSE)=0,0,(AC357/(VLOOKUP($Q357,'Workforce hours'!$C$8:$AD$30,BE$7,FALSE))))))</f>
        <v>0</v>
      </c>
      <c r="BF357" s="288">
        <f>IF($Q357="n/a",(IF('Workforce hours'!F$30=0,0,(AD357/'Workforce hours'!F$30))),(IF(VLOOKUP($Q357,'Workforce hours'!$C$8:$AD$30,BF$7,FALSE)=0,0,(AD357/(VLOOKUP($Q357,'Workforce hours'!$C$8:$AD$30,BF$7,FALSE))))))</f>
        <v>0</v>
      </c>
      <c r="BG357" s="288">
        <f>IF($Q357="n/a",(IF('Workforce hours'!G$30=0,0,(AE357/'Workforce hours'!G$30))),(IF(VLOOKUP($Q357,'Workforce hours'!$C$8:$AD$30,BG$7,FALSE)=0,0,(AE357/(VLOOKUP($Q357,'Workforce hours'!$C$8:$AD$30,BG$7,FALSE))))))</f>
        <v>0</v>
      </c>
      <c r="BH357" s="288">
        <f>IF($Q357="n/a",(IF('Workforce hours'!H$30=0,0,(AF357/'Workforce hours'!H$30))),(IF(VLOOKUP($Q357,'Workforce hours'!$C$8:$AD$30,BH$7,FALSE)=0,0,(AF357/(VLOOKUP($Q357,'Workforce hours'!$C$8:$AD$30,BH$7,FALSE))))))</f>
        <v>0</v>
      </c>
      <c r="BI357" s="288">
        <f>IF($Q357="n/a",(IF('Workforce hours'!I$30=0,0,(AG357/'Workforce hours'!I$30))),(IF(VLOOKUP($Q357,'Workforce hours'!$C$8:$AD$30,BI$7,FALSE)=0,0,(AG357/(VLOOKUP($Q357,'Workforce hours'!$C$8:$AD$30,BI$7,FALSE))))))</f>
        <v>0</v>
      </c>
      <c r="BJ357" s="288">
        <f>IF($Q357="n/a",(IF('Workforce hours'!J$30=0,0,(AH357/'Workforce hours'!J$30))),(IF(VLOOKUP($Q357,'Workforce hours'!$C$8:$AD$30,BJ$7,FALSE)=0,0,(AH357/(VLOOKUP($Q357,'Workforce hours'!$C$8:$AD$30,BJ$7,FALSE))))))</f>
        <v>0</v>
      </c>
      <c r="BK357" s="288">
        <f>IF($Q357="n/a",(IF('Workforce hours'!K$30=0,0,(AI357/'Workforce hours'!K$30))),(IF(VLOOKUP($Q357,'Workforce hours'!$C$8:$AD$30,BK$7,FALSE)=0,0,(AI357/(VLOOKUP($Q357,'Workforce hours'!$C$8:$AD$30,BK$7,FALSE))))))</f>
        <v>0</v>
      </c>
      <c r="BL357" s="288">
        <f>IF($Q357="n/a",(IF('Workforce hours'!L$30=0,0,(AJ357/'Workforce hours'!L$30))),(IF(VLOOKUP($Q357,'Workforce hours'!$C$8:$AD$30,BL$7,FALSE)=0,0,(AJ357/(VLOOKUP($Q357,'Workforce hours'!$C$8:$AD$30,BL$7,FALSE))))))</f>
        <v>0</v>
      </c>
      <c r="BM357" s="288">
        <f>IF($Q357="n/a",(IF('Workforce hours'!M$30=0,0,(AK357/'Workforce hours'!M$30))),(IF(VLOOKUP($Q357,'Workforce hours'!$C$8:$AD$30,BM$7,FALSE)=0,0,(AK357/(VLOOKUP($Q357,'Workforce hours'!$C$8:$AD$30,BM$7,FALSE))))))</f>
        <v>0</v>
      </c>
      <c r="BN357" s="288">
        <f>IF($Q357="n/a",(IF('Workforce hours'!N$30=0,0,(AL357/'Workforce hours'!N$30))),(IF(VLOOKUP($Q357,'Workforce hours'!$C$8:$AD$30,BN$7,FALSE)=0,0,(AL357/(VLOOKUP($Q357,'Workforce hours'!$C$8:$AD$30,BN$7,FALSE))))))</f>
        <v>0</v>
      </c>
      <c r="BO357" s="288">
        <f>IF($Q357="n/a",(IF('Workforce hours'!O$30=0,0,(AM357/'Workforce hours'!O$30))),(IF(VLOOKUP($Q357,'Workforce hours'!$C$8:$AD$30,BO$7,FALSE)=0,0,(AM357/(VLOOKUP($Q357,'Workforce hours'!$C$8:$AD$30,BO$7,FALSE))))))</f>
        <v>0</v>
      </c>
      <c r="BP357" s="288">
        <f>IF($Q357="n/a",(IF('Workforce hours'!P$30=0,0,(AN357/'Workforce hours'!P$30))),(IF(VLOOKUP($Q357,'Workforce hours'!$C$8:$AD$30,BP$7,FALSE)=0,0,(AN357/(VLOOKUP($Q357,'Workforce hours'!$C$8:$AD$30,BP$7,FALSE))))))</f>
        <v>0</v>
      </c>
      <c r="BQ357" s="288">
        <f>IF($Q357="n/a",(IF('Workforce hours'!Q$30=0,0,(AO357/'Workforce hours'!Q$30))),(IF(VLOOKUP($Q357,'Workforce hours'!$C$8:$AD$30,BQ$7,FALSE)=0,0,(AO357/(VLOOKUP($Q357,'Workforce hours'!$C$8:$AD$30,BQ$7,FALSE))))))</f>
        <v>0</v>
      </c>
      <c r="BR357" s="288">
        <f>IF($Q357="n/a",(IF('Workforce hours'!R$30=0,0,(AP357/'Workforce hours'!R$30))),(IF(VLOOKUP($Q357,'Workforce hours'!$C$8:$AD$30,BR$7,FALSE)=0,0,(AP357/(VLOOKUP($Q357,'Workforce hours'!$C$8:$AD$30,BR$7,FALSE))))))</f>
        <v>0</v>
      </c>
      <c r="BS357" s="288">
        <f>IF($Q357="n/a",(IF('Workforce hours'!S$30=0,0,(AQ357/'Workforce hours'!S$30))),(IF(VLOOKUP($Q357,'Workforce hours'!$C$8:$AD$30,BS$7,FALSE)=0,0,(AQ357/(VLOOKUP($Q357,'Workforce hours'!$C$8:$AD$30,BS$7,FALSE))))))</f>
        <v>0</v>
      </c>
      <c r="BT357" s="288">
        <f>IF($Q357="n/a",(IF('Workforce hours'!T$30=0,0,(AR357/'Workforce hours'!T$30))),(IF(VLOOKUP($Q357,'Workforce hours'!$C$8:$AD$30,BT$7,FALSE)=0,0,(AR357/(VLOOKUP($Q357,'Workforce hours'!$C$8:$AD$30,BT$7,FALSE))))))</f>
        <v>0</v>
      </c>
      <c r="BU357" s="288">
        <f>IF($Q357="n/a",(IF('Workforce hours'!U$30=0,0,(AS357/'Workforce hours'!U$30))),(IF(VLOOKUP($Q357,'Workforce hours'!$C$8:$AD$30,BU$7,FALSE)=0,0,(AS357/(VLOOKUP($Q357,'Workforce hours'!$C$8:$AD$30,BU$7,FALSE))))))</f>
        <v>533.37208104940873</v>
      </c>
      <c r="BV357" s="288">
        <f>IF($Q357="n/a",(IF('Workforce hours'!V$30=0,0,(AT357/'Workforce hours'!V$30))),(IF(VLOOKUP($Q357,'Workforce hours'!$C$8:$AD$30,BV$7,FALSE)=0,0,(AT357/(VLOOKUP($Q357,'Workforce hours'!$C$8:$AD$30,BV$7,FALSE))))))</f>
        <v>0</v>
      </c>
      <c r="BW357" s="288">
        <f>IF($Q357="n/a",(IF('Workforce hours'!W$30=0,0,(AU357/'Workforce hours'!W$30))),(IF(VLOOKUP($Q357,'Workforce hours'!$C$8:$AD$30,BW$7,FALSE)=0,0,(AU357/(VLOOKUP($Q357,'Workforce hours'!$C$8:$AD$30,BW$7,FALSE))))))</f>
        <v>0</v>
      </c>
      <c r="BX357" s="288">
        <f>IF($Q357="n/a",(IF('Workforce hours'!X$30=0,0,(AV357/'Workforce hours'!X$30))),(IF(VLOOKUP($Q357,'Workforce hours'!$C$8:$AD$30,BX$7,FALSE)=0,0,(AV357/(VLOOKUP($Q357,'Workforce hours'!$C$8:$AD$30,BX$7,FALSE))))))</f>
        <v>0</v>
      </c>
      <c r="BY357" s="288">
        <f>IF($Q357="n/a",(IF('Workforce hours'!Y$30=0,0,(AW357/'Workforce hours'!Y$30))),(IF(VLOOKUP($Q357,'Workforce hours'!$C$8:$AD$30,BY$7,FALSE)=0,0,(AW357/(VLOOKUP($Q357,'Workforce hours'!$C$8:$AD$30,BY$7,FALSE))))))</f>
        <v>0</v>
      </c>
      <c r="BZ357" s="288">
        <f>IF($Q357="n/a",(IF('Workforce hours'!Z$30=0,0,(AX357/'Workforce hours'!Z$30))),(IF(VLOOKUP($Q357,'Workforce hours'!$C$8:$AD$30,BZ$7,FALSE)=0,0,(AX357/(VLOOKUP($Q357,'Workforce hours'!$C$8:$AD$30,BZ$7,FALSE))))))</f>
        <v>0</v>
      </c>
      <c r="CA357" s="288">
        <f>IF($Q357="n/a",(IF('Workforce hours'!AA$30=0,0,(AY357/'Workforce hours'!AA$30))),(IF(VLOOKUP($Q357,'Workforce hours'!$C$8:$AD$30,CA$7,FALSE)=0,0,(AY357/(VLOOKUP($Q357,'Workforce hours'!$C$8:$AD$30,CA$7,FALSE))))))</f>
        <v>0</v>
      </c>
      <c r="CB357" s="288">
        <f>IF($Q357="n/a",(IF('Workforce hours'!AB$30=0,0,(AZ357/'Workforce hours'!AB$30))),(IF(VLOOKUP($Q357,'Workforce hours'!$C$8:$AD$30,CB$7,FALSE)=0,0,(AZ357/(VLOOKUP($Q357,'Workforce hours'!$C$8:$AD$30,CB$7,FALSE))))))</f>
        <v>0</v>
      </c>
      <c r="CC357" s="288">
        <f>IF($Q357="n/a",(IF('Workforce hours'!AC$30=0,0,(BA357/'Workforce hours'!AC$30))),(IF(VLOOKUP($Q357,'Workforce hours'!$C$8:$AD$30,CC$7,FALSE)=0,0,(BA357/(VLOOKUP($Q357,'Workforce hours'!$C$8:$AD$30,CC$7,FALSE))))))</f>
        <v>0</v>
      </c>
      <c r="CD357" s="288">
        <f>IF($Q357="n/a",(IF('Workforce hours'!AD$30=0,0,(BB357/'Workforce hours'!AD$30))),(IF(VLOOKUP($Q357,'Workforce hours'!$C$8:$AD$30,CD$7,FALSE)=0,0,(BB357/(VLOOKUP($Q357,'Workforce hours'!$C$8:$AD$30,CD$7,FALSE))))))</f>
        <v>0</v>
      </c>
      <c r="CE357" s="289">
        <f t="shared" si="50"/>
        <v>0</v>
      </c>
      <c r="CF357" s="290">
        <f>BD357*'Workforce costs'!B$9*(1+'Workforce costs'!B$10)*(1+'Workforce costs'!B$11)</f>
        <v>0</v>
      </c>
      <c r="CG357" s="290">
        <f>BE357*'Workforce costs'!C$9*(1+'Workforce costs'!C$10)*(1+'Workforce costs'!C$11)</f>
        <v>0</v>
      </c>
      <c r="CH357" s="290">
        <f>BF357*'Workforce costs'!D$9*(1+'Workforce costs'!D$10)*(1+'Workforce costs'!D$11)</f>
        <v>0</v>
      </c>
      <c r="CI357" s="290">
        <f>BG357*'Workforce costs'!E$9*(1+'Workforce costs'!E$10)*(1+'Workforce costs'!E$11)</f>
        <v>0</v>
      </c>
      <c r="CJ357" s="290">
        <f>BH357*'Workforce costs'!F$9*(1+'Workforce costs'!F$10)*(1+'Workforce costs'!F$11)</f>
        <v>0</v>
      </c>
      <c r="CK357" s="290">
        <f>BI357*'Workforce costs'!G$9*(1+'Workforce costs'!G$10)*(1+'Workforce costs'!G$11)</f>
        <v>0</v>
      </c>
      <c r="CL357" s="290">
        <f>BJ357*'Workforce costs'!H$9*(1+'Workforce costs'!H$10)*(1+'Workforce costs'!H$11)</f>
        <v>0</v>
      </c>
      <c r="CM357" s="290">
        <f>BK357*'Workforce costs'!I$9*(1+'Workforce costs'!I$10)*(1+'Workforce costs'!I$11)</f>
        <v>0</v>
      </c>
      <c r="CN357" s="290">
        <f>BL357*'Workforce costs'!J$9*(1+'Workforce costs'!J$10)*(1+'Workforce costs'!J$11)</f>
        <v>0</v>
      </c>
      <c r="CO357" s="290">
        <f>BM357*'Workforce costs'!K$9*(1+'Workforce costs'!K$10)*(1+'Workforce costs'!K$11)</f>
        <v>0</v>
      </c>
      <c r="CP357" s="290">
        <f>BN357*'Workforce costs'!L$9*(1+'Workforce costs'!L$10)*(1+'Workforce costs'!L$11)</f>
        <v>0</v>
      </c>
      <c r="CQ357" s="290">
        <f>BO357*'Workforce costs'!M$9*(1+'Workforce costs'!M$10)*(1+'Workforce costs'!M$11)</f>
        <v>0</v>
      </c>
      <c r="CR357" s="290">
        <f>BP357*'Workforce costs'!N$9*(1+'Workforce costs'!N$10)*(1+'Workforce costs'!N$11)</f>
        <v>0</v>
      </c>
      <c r="CS357" s="290">
        <f>BQ357*'Workforce costs'!O$9*(1+'Workforce costs'!O$10)*(1+'Workforce costs'!O$11)</f>
        <v>0</v>
      </c>
      <c r="CT357" s="290">
        <f>BR357*'Workforce costs'!P$9*(1+'Workforce costs'!P$10)*(1+'Workforce costs'!P$11)</f>
        <v>0</v>
      </c>
      <c r="CU357" s="290">
        <f>BS357*'Workforce costs'!Q$9*(1+'Workforce costs'!Q$10)*(1+'Workforce costs'!Q$11)</f>
        <v>0</v>
      </c>
      <c r="CV357" s="290">
        <f>BT357*'Workforce costs'!R$9*(1+'Workforce costs'!R$10)*(1+'Workforce costs'!R$11)</f>
        <v>0</v>
      </c>
      <c r="CW357" s="290">
        <f>BU357*'Workforce costs'!S$9*(1+'Workforce costs'!S$10)*(1+'Workforce costs'!S$11)</f>
        <v>0</v>
      </c>
      <c r="CX357" s="290">
        <f>BV357*'Workforce costs'!T$9*(1+'Workforce costs'!T$10)*(1+'Workforce costs'!T$11)</f>
        <v>0</v>
      </c>
      <c r="CY357" s="290">
        <f>BW357*'Workforce costs'!U$9*(1+'Workforce costs'!U$10)*(1+'Workforce costs'!U$11)</f>
        <v>0</v>
      </c>
      <c r="CZ357" s="290">
        <f>BX357*'Workforce costs'!V$9*(1+'Workforce costs'!V$10)*(1+'Workforce costs'!V$11)</f>
        <v>0</v>
      </c>
      <c r="DA357" s="290">
        <f>BY357*'Workforce costs'!W$9*(1+'Workforce costs'!W$10)*(1+'Workforce costs'!W$11)</f>
        <v>0</v>
      </c>
      <c r="DB357" s="290">
        <f>BZ357*'Workforce costs'!X$9*(1+'Workforce costs'!X$10)*(1+'Workforce costs'!X$11)</f>
        <v>0</v>
      </c>
      <c r="DC357" s="290">
        <f>CA357*'Workforce costs'!Y$9*(1+'Workforce costs'!Y$10)*(1+'Workforce costs'!Y$11)</f>
        <v>0</v>
      </c>
      <c r="DD357" s="290">
        <f>CB357*'Workforce costs'!Z$9*(1+'Workforce costs'!Z$10)*(1+'Workforce costs'!Z$11)</f>
        <v>0</v>
      </c>
      <c r="DE357" s="290">
        <f>CC357*'Workforce costs'!AA$9*(1+'Workforce costs'!AA$10)*(1+'Workforce costs'!AA$11)</f>
        <v>0</v>
      </c>
      <c r="DF357" s="290">
        <f>CD357*'Workforce costs'!AB$9*(1+'Workforce costs'!AB$10)*(1+'Workforce costs'!AB$11)</f>
        <v>0</v>
      </c>
    </row>
    <row r="358" spans="1:110" x14ac:dyDescent="0.3">
      <c r="A358" s="2" t="str">
        <f>Outputs!$A$4</f>
        <v>Australia</v>
      </c>
      <c r="B358" s="2" t="str">
        <f t="shared" si="43"/>
        <v>Australia 12to17</v>
      </c>
      <c r="C358" s="30">
        <f>VLOOKUP($B358,Populations!$D$15:$H$1920,3,FALSE)</f>
        <v>1959472</v>
      </c>
      <c r="D358" s="255">
        <f>IF(OR($H358="General pop",$H358="Schools",$H358="Workplace",$H358="Skills Training",$H358="Digital Supports"),1,VLOOKUP($B358,Populations!$D$15:$H$1920,5,FALSE))</f>
        <v>1</v>
      </c>
      <c r="E358" s="88">
        <f>VLOOKUP(I358,Epidemiology!$C$10:$H$47,6,FALSE)</f>
        <v>1504</v>
      </c>
      <c r="F358" s="102">
        <f>'Care profiles'!R359</f>
        <v>1</v>
      </c>
      <c r="G358" s="15" t="str">
        <f>'Care profiles'!A359</f>
        <v>12to17</v>
      </c>
      <c r="H358" s="15" t="str">
        <f>'Care profiles'!B359</f>
        <v>Persistent</v>
      </c>
      <c r="I358" s="15" t="str">
        <f>'Care profiles'!C359</f>
        <v>Persistent_12-17yrs</v>
      </c>
      <c r="J358" s="15" t="str">
        <f>'Care profiles'!D359</f>
        <v>Care profile</v>
      </c>
      <c r="K358" s="15" t="str">
        <f>'Care profiles'!E359</f>
        <v>Individual Psychosocial Support Services</v>
      </c>
      <c r="L358" s="104">
        <f>'Care profiles'!F359</f>
        <v>0.8</v>
      </c>
      <c r="M358" s="15">
        <f>'Care profiles'!G359</f>
        <v>12</v>
      </c>
      <c r="N358" s="15">
        <f>'Care profiles'!H359</f>
        <v>60</v>
      </c>
      <c r="O358" s="15" t="str">
        <f>'Care profiles'!I359</f>
        <v>min</v>
      </c>
      <c r="P358" s="15" t="str">
        <f>'Care profiles'!J359</f>
        <v>Vocationally Qualified - Unspecified</v>
      </c>
      <c r="Q358" s="15" t="str">
        <f>'Care profiles'!K359</f>
        <v>n/a</v>
      </c>
      <c r="R358" s="15" t="str">
        <f>'Care profiles'!M359</f>
        <v>Y</v>
      </c>
      <c r="S358" s="15" t="str">
        <f>'Care profiles'!O359</f>
        <v>Y</v>
      </c>
      <c r="T358" s="15" t="str">
        <f>'Care profiles'!Q359</f>
        <v>N</v>
      </c>
      <c r="U358" s="30">
        <f t="shared" si="44"/>
        <v>29470.458879999998</v>
      </c>
      <c r="V358" s="30">
        <f t="shared" si="45"/>
        <v>23576.367104000001</v>
      </c>
      <c r="W358" s="30">
        <f>IF(M358="n/a",0,IF(O358="days",V358*M358*(1+(VLOOKUP(K358,'Bed parameters'!$A$9:$G$12,7,FALSE))),V358*M358))</f>
        <v>282916.405248</v>
      </c>
      <c r="X358" s="30">
        <f t="shared" si="46"/>
        <v>282916.405248</v>
      </c>
      <c r="Y358" s="30">
        <f t="shared" si="47"/>
        <v>0</v>
      </c>
      <c r="Z358" s="113">
        <f>_xlfn.IFNA(Y358/((VLOOKUP(K358,'Bed parameters'!$A$9:$G$12,3,FALSE))*(VLOOKUP(K358,'Bed parameters'!$A$9:$G$12,5,FALSE))),0)</f>
        <v>0</v>
      </c>
      <c r="AA358" s="30">
        <f t="shared" si="48"/>
        <v>282916.405248</v>
      </c>
      <c r="AB358" s="30">
        <f>_xlfn.IFNA(IF($O358="days",$Y358*(VLOOKUP($K358,'Bed parameters'!$A$9:$I$12,9,FALSE))*$F358*(VLOOKUP($Q358,'Workforce distribution'!$C$8:$AD$30,AB$7,FALSE)),IF($Q358="n/a",(IF($P358=AB$6,$X358*$F358,0)),$X358*$F358*(VLOOKUP($Q358,'Workforce distribution'!$C$8:$AD$30,AB$7,FALSE)))),0)</f>
        <v>0</v>
      </c>
      <c r="AC358" s="30">
        <f>_xlfn.IFNA(IF($O358="days",$Y358*(VLOOKUP($K358,'Bed parameters'!$A$9:$I$12,9,FALSE))*$F358*(VLOOKUP($Q358,'Workforce distribution'!$C$8:$AD$30,AC$7,FALSE)),IF($Q358="n/a",(IF($P358=AC$6,$X358*$F358,0)),$X358*$F358*(VLOOKUP($Q358,'Workforce distribution'!$C$8:$AD$30,AC$7,FALSE)))),0)</f>
        <v>0</v>
      </c>
      <c r="AD358" s="30">
        <f>_xlfn.IFNA(IF($O358="days",$Y358*(VLOOKUP($K358,'Bed parameters'!$A$9:$I$12,9,FALSE))*$F358*(VLOOKUP($Q358,'Workforce distribution'!$C$8:$AD$30,AD$7,FALSE)),IF($Q358="n/a",(IF($P358=AD$6,$X358*$F358,0)),$X358*$F358*(VLOOKUP($Q358,'Workforce distribution'!$C$8:$AD$30,AD$7,FALSE)))),0)</f>
        <v>0</v>
      </c>
      <c r="AE358" s="30">
        <f>_xlfn.IFNA(IF($O358="days",$Y358*(VLOOKUP($K358,'Bed parameters'!$A$9:$I$12,9,FALSE))*$F358*(VLOOKUP($Q358,'Workforce distribution'!$C$8:$AD$30,AE$7,FALSE)),IF($Q358="n/a",(IF($P358=AE$6,$X358*$F358,0)),$X358*$F358*(VLOOKUP($Q358,'Workforce distribution'!$C$8:$AD$30,AE$7,FALSE)))),0)</f>
        <v>0</v>
      </c>
      <c r="AF358" s="30">
        <f>_xlfn.IFNA(IF($O358="days",$Y358*(VLOOKUP($K358,'Bed parameters'!$A$9:$I$12,9,FALSE))*$F358*(VLOOKUP($Q358,'Workforce distribution'!$C$8:$AD$30,AF$7,FALSE)),IF($Q358="n/a",(IF($P358=AF$6,$X358*$F358,0)),$X358*$F358*(VLOOKUP($Q358,'Workforce distribution'!$C$8:$AD$30,AF$7,FALSE)))),0)</f>
        <v>0</v>
      </c>
      <c r="AG358" s="30">
        <f>_xlfn.IFNA(IF($O358="days",$Y358*(VLOOKUP($K358,'Bed parameters'!$A$9:$I$12,9,FALSE))*$F358*(VLOOKUP($Q358,'Workforce distribution'!$C$8:$AD$30,AG$7,FALSE)),IF($Q358="n/a",(IF($P358=AG$6,$X358*$F358,0)),$X358*$F358*(VLOOKUP($Q358,'Workforce distribution'!$C$8:$AD$30,AG$7,FALSE)))),0)</f>
        <v>0</v>
      </c>
      <c r="AH358" s="30">
        <f>_xlfn.IFNA(IF($O358="days",$Y358*(VLOOKUP($K358,'Bed parameters'!$A$9:$I$12,9,FALSE))*$F358*(VLOOKUP($Q358,'Workforce distribution'!$C$8:$AD$30,AH$7,FALSE)),IF($Q358="n/a",(IF($P358=AH$6,$X358*$F358,0)),$X358*$F358*(VLOOKUP($Q358,'Workforce distribution'!$C$8:$AD$30,AH$7,FALSE)))),0)</f>
        <v>0</v>
      </c>
      <c r="AI358" s="30">
        <f>_xlfn.IFNA(IF($O358="days",$Y358*(VLOOKUP($K358,'Bed parameters'!$A$9:$I$12,9,FALSE))*$F358*(VLOOKUP($Q358,'Workforce distribution'!$C$8:$AD$30,AI$7,FALSE)),IF($Q358="n/a",(IF($P358=AI$6,$X358*$F358,0)),$X358*$F358*(VLOOKUP($Q358,'Workforce distribution'!$C$8:$AD$30,AI$7,FALSE)))),0)</f>
        <v>0</v>
      </c>
      <c r="AJ358" s="30">
        <f>_xlfn.IFNA(IF($O358="days",$Y358*(VLOOKUP($K358,'Bed parameters'!$A$9:$I$12,9,FALSE))*$F358*(VLOOKUP($Q358,'Workforce distribution'!$C$8:$AD$30,AJ$7,FALSE)),IF($Q358="n/a",(IF($P358=AJ$6,$X358*$F358,0)),$X358*$F358*(VLOOKUP($Q358,'Workforce distribution'!$C$8:$AD$30,AJ$7,FALSE)))),0)</f>
        <v>0</v>
      </c>
      <c r="AK358" s="30">
        <f>_xlfn.IFNA(IF($O358="days",$Y358*(VLOOKUP($K358,'Bed parameters'!$A$9:$I$12,9,FALSE))*$F358*(VLOOKUP($Q358,'Workforce distribution'!$C$8:$AD$30,AK$7,FALSE)),IF($Q358="n/a",(IF($P358=AK$6,$X358*$F358,0)),$X358*$F358*(VLOOKUP($Q358,'Workforce distribution'!$C$8:$AD$30,AK$7,FALSE)))),0)</f>
        <v>282916.405248</v>
      </c>
      <c r="AL358" s="30">
        <f>_xlfn.IFNA(IF($O358="days",$Y358*(VLOOKUP($K358,'Bed parameters'!$A$9:$I$12,9,FALSE))*$F358*(VLOOKUP($Q358,'Workforce distribution'!$C$8:$AD$30,AL$7,FALSE)),IF($Q358="n/a",(IF($P358=AL$6,$X358*$F358,0)),$X358*$F358*(VLOOKUP($Q358,'Workforce distribution'!$C$8:$AD$30,AL$7,FALSE)))),0)</f>
        <v>0</v>
      </c>
      <c r="AM358" s="30">
        <f>_xlfn.IFNA(IF($O358="days",$Y358*(VLOOKUP($K358,'Bed parameters'!$A$9:$I$12,9,FALSE))*$F358*(VLOOKUP($Q358,'Workforce distribution'!$C$8:$AD$30,AM$7,FALSE)),IF($Q358="n/a",(IF($P358=AM$6,$X358*$F358,0)),$X358*$F358*(VLOOKUP($Q358,'Workforce distribution'!$C$8:$AD$30,AM$7,FALSE)))),0)</f>
        <v>0</v>
      </c>
      <c r="AN358" s="30">
        <f>_xlfn.IFNA(IF($O358="days",$Y358*(VLOOKUP($K358,'Bed parameters'!$A$9:$I$12,9,FALSE))*$F358*(VLOOKUP($Q358,'Workforce distribution'!$C$8:$AD$30,AN$7,FALSE)),IF($Q358="n/a",(IF($P358=AN$6,$X358*$F358,0)),$X358*$F358*(VLOOKUP($Q358,'Workforce distribution'!$C$8:$AD$30,AN$7,FALSE)))),0)</f>
        <v>0</v>
      </c>
      <c r="AO358" s="30">
        <f>_xlfn.IFNA(IF($O358="days",$Y358*(VLOOKUP($K358,'Bed parameters'!$A$9:$I$12,9,FALSE))*$F358*(VLOOKUP($Q358,'Workforce distribution'!$C$8:$AD$30,AO$7,FALSE)),IF($Q358="n/a",(IF($P358=AO$6,$X358*$F358,0)),$X358*$F358*(VLOOKUP($Q358,'Workforce distribution'!$C$8:$AD$30,AO$7,FALSE)))),0)</f>
        <v>0</v>
      </c>
      <c r="AP358" s="30">
        <f>_xlfn.IFNA(IF($O358="days",$Y358*(VLOOKUP($K358,'Bed parameters'!$A$9:$I$12,9,FALSE))*$F358*(VLOOKUP($Q358,'Workforce distribution'!$C$8:$AD$30,AP$7,FALSE)),IF($Q358="n/a",(IF($P358=AP$6,$X358*$F358,0)),$X358*$F358*(VLOOKUP($Q358,'Workforce distribution'!$C$8:$AD$30,AP$7,FALSE)))),0)</f>
        <v>0</v>
      </c>
      <c r="AQ358" s="30">
        <f>_xlfn.IFNA(IF($O358="days",$Y358*(VLOOKUP($K358,'Bed parameters'!$A$9:$I$12,9,FALSE))*$F358*(VLOOKUP($Q358,'Workforce distribution'!$C$8:$AD$30,AQ$7,FALSE)),IF($Q358="n/a",(IF($P358=AQ$6,$X358*$F358,0)),$X358*$F358*(VLOOKUP($Q358,'Workforce distribution'!$C$8:$AD$30,AQ$7,FALSE)))),0)</f>
        <v>0</v>
      </c>
      <c r="AR358" s="30">
        <f>_xlfn.IFNA(IF($O358="days",$Y358*(VLOOKUP($K358,'Bed parameters'!$A$9:$I$12,9,FALSE))*$F358*(VLOOKUP($Q358,'Workforce distribution'!$C$8:$AD$30,AR$7,FALSE)),IF($Q358="n/a",(IF($P358=AR$6,$X358*$F358,0)),$X358*$F358*(VLOOKUP($Q358,'Workforce distribution'!$C$8:$AD$30,AR$7,FALSE)))),0)</f>
        <v>0</v>
      </c>
      <c r="AS358" s="30">
        <f>_xlfn.IFNA(IF($O358="days",$Y358*(VLOOKUP($K358,'Bed parameters'!$A$9:$I$12,9,FALSE))*$F358*(VLOOKUP($Q358,'Workforce distribution'!$C$8:$AD$30,AS$7,FALSE)),IF($Q358="n/a",(IF($P358=AS$6,$X358*$F358,0)),$X358*$F358*(VLOOKUP($Q358,'Workforce distribution'!$C$8:$AD$30,AS$7,FALSE)))),0)</f>
        <v>0</v>
      </c>
      <c r="AT358" s="30">
        <f>_xlfn.IFNA(IF($O358="days",$Y358*(VLOOKUP($K358,'Bed parameters'!$A$9:$I$12,9,FALSE))*$F358*(VLOOKUP($Q358,'Workforce distribution'!$C$8:$AD$30,AT$7,FALSE)),IF($Q358="n/a",(IF($P358=AT$6,$X358*$F358,0)),$X358*$F358*(VLOOKUP($Q358,'Workforce distribution'!$C$8:$AD$30,AT$7,FALSE)))),0)</f>
        <v>0</v>
      </c>
      <c r="AU358" s="30">
        <f>_xlfn.IFNA(IF($O358="days",$Y358*(VLOOKUP($K358,'Bed parameters'!$A$9:$I$12,9,FALSE))*$F358*(VLOOKUP($Q358,'Workforce distribution'!$C$8:$AD$30,AU$7,FALSE)),IF($Q358="n/a",(IF($P358=AU$6,$X358*$F358,0)),$X358*$F358*(VLOOKUP($Q358,'Workforce distribution'!$C$8:$AD$30,AU$7,FALSE)))),0)</f>
        <v>0</v>
      </c>
      <c r="AV358" s="30">
        <f>_xlfn.IFNA(IF($O358="days",$Y358*(VLOOKUP($K358,'Bed parameters'!$A$9:$I$12,9,FALSE))*$F358*(VLOOKUP($Q358,'Workforce distribution'!$C$8:$AD$30,AV$7,FALSE)),IF($Q358="n/a",(IF($P358=AV$6,$X358*$F358,0)),$X358*$F358*(VLOOKUP($Q358,'Workforce distribution'!$C$8:$AD$30,AV$7,FALSE)))),0)</f>
        <v>0</v>
      </c>
      <c r="AW358" s="30">
        <f>_xlfn.IFNA(IF($O358="days",$Y358*(VLOOKUP($K358,'Bed parameters'!$A$9:$I$12,9,FALSE))*$F358*(VLOOKUP($Q358,'Workforce distribution'!$C$8:$AD$30,AW$7,FALSE)),IF($Q358="n/a",(IF($P358=AW$6,$X358*$F358,0)),$X358*$F358*(VLOOKUP($Q358,'Workforce distribution'!$C$8:$AD$30,AW$7,FALSE)))),0)</f>
        <v>0</v>
      </c>
      <c r="AX358" s="30">
        <f>_xlfn.IFNA(IF($O358="days",$Y358*(VLOOKUP($K358,'Bed parameters'!$A$9:$I$12,9,FALSE))*$F358*(VLOOKUP($Q358,'Workforce distribution'!$C$8:$AD$30,AX$7,FALSE)),IF($Q358="n/a",(IF($P358=AX$6,$X358*$F358,0)),$X358*$F358*(VLOOKUP($Q358,'Workforce distribution'!$C$8:$AD$30,AX$7,FALSE)))),0)</f>
        <v>0</v>
      </c>
      <c r="AY358" s="30">
        <f>_xlfn.IFNA(IF($O358="days",$Y358*(VLOOKUP($K358,'Bed parameters'!$A$9:$I$12,9,FALSE))*$F358*(VLOOKUP($Q358,'Workforce distribution'!$C$8:$AD$30,AY$7,FALSE)),IF($Q358="n/a",(IF($P358=AY$6,$X358*$F358,0)),$X358*$F358*(VLOOKUP($Q358,'Workforce distribution'!$C$8:$AD$30,AY$7,FALSE)))),0)</f>
        <v>0</v>
      </c>
      <c r="AZ358" s="30">
        <f>_xlfn.IFNA(IF($O358="days",$Y358*(VLOOKUP($K358,'Bed parameters'!$A$9:$I$12,9,FALSE))*$F358*(VLOOKUP($Q358,'Workforce distribution'!$C$8:$AD$30,AZ$7,FALSE)),IF($Q358="n/a",(IF($P358=AZ$6,$X358*$F358,0)),$X358*$F358*(VLOOKUP($Q358,'Workforce distribution'!$C$8:$AD$30,AZ$7,FALSE)))),0)</f>
        <v>0</v>
      </c>
      <c r="BA358" s="30">
        <f>_xlfn.IFNA(IF($O358="days",$Y358*(VLOOKUP($K358,'Bed parameters'!$A$9:$I$12,9,FALSE))*$F358*(VLOOKUP($Q358,'Workforce distribution'!$C$8:$AD$30,BA$7,FALSE)),IF($Q358="n/a",(IF($P358=BA$6,$X358*$F358,0)),$X358*$F358*(VLOOKUP($Q358,'Workforce distribution'!$C$8:$AD$30,BA$7,FALSE)))),0)</f>
        <v>0</v>
      </c>
      <c r="BB358" s="30">
        <f>_xlfn.IFNA(IF($O358="days",$Y358*(VLOOKUP($K358,'Bed parameters'!$A$9:$I$12,9,FALSE))*$F358*(VLOOKUP($Q358,'Workforce distribution'!$C$8:$AD$30,BB$7,FALSE)),IF($Q358="n/a",(IF($P358=BB$6,$X358*$F358,0)),$X358*$F358*(VLOOKUP($Q358,'Workforce distribution'!$C$8:$AD$30,BB$7,FALSE)))),0)</f>
        <v>0</v>
      </c>
      <c r="BC358" s="149">
        <f t="shared" si="49"/>
        <v>246.17172971511172</v>
      </c>
      <c r="BD358" s="288">
        <f>IF($Q358="n/a",(IF('Workforce hours'!D$30=0,0,(AB358/'Workforce hours'!D$30))),(IF(VLOOKUP($Q358,'Workforce hours'!$C$8:$AD$30,BD$7,FALSE)=0,0,(AB358/(VLOOKUP($Q358,'Workforce hours'!$C$8:$AD$30,BD$7,FALSE))))))</f>
        <v>0</v>
      </c>
      <c r="BE358" s="288">
        <f>IF($Q358="n/a",(IF('Workforce hours'!E$30=0,0,(AC358/'Workforce hours'!E$30))),(IF(VLOOKUP($Q358,'Workforce hours'!$C$8:$AD$30,BE$7,FALSE)=0,0,(AC358/(VLOOKUP($Q358,'Workforce hours'!$C$8:$AD$30,BE$7,FALSE))))))</f>
        <v>0</v>
      </c>
      <c r="BF358" s="288">
        <f>IF($Q358="n/a",(IF('Workforce hours'!F$30=0,0,(AD358/'Workforce hours'!F$30))),(IF(VLOOKUP($Q358,'Workforce hours'!$C$8:$AD$30,BF$7,FALSE)=0,0,(AD358/(VLOOKUP($Q358,'Workforce hours'!$C$8:$AD$30,BF$7,FALSE))))))</f>
        <v>0</v>
      </c>
      <c r="BG358" s="288">
        <f>IF($Q358="n/a",(IF('Workforce hours'!G$30=0,0,(AE358/'Workforce hours'!G$30))),(IF(VLOOKUP($Q358,'Workforce hours'!$C$8:$AD$30,BG$7,FALSE)=0,0,(AE358/(VLOOKUP($Q358,'Workforce hours'!$C$8:$AD$30,BG$7,FALSE))))))</f>
        <v>0</v>
      </c>
      <c r="BH358" s="288">
        <f>IF($Q358="n/a",(IF('Workforce hours'!H$30=0,0,(AF358/'Workforce hours'!H$30))),(IF(VLOOKUP($Q358,'Workforce hours'!$C$8:$AD$30,BH$7,FALSE)=0,0,(AF358/(VLOOKUP($Q358,'Workforce hours'!$C$8:$AD$30,BH$7,FALSE))))))</f>
        <v>0</v>
      </c>
      <c r="BI358" s="288">
        <f>IF($Q358="n/a",(IF('Workforce hours'!I$30=0,0,(AG358/'Workforce hours'!I$30))),(IF(VLOOKUP($Q358,'Workforce hours'!$C$8:$AD$30,BI$7,FALSE)=0,0,(AG358/(VLOOKUP($Q358,'Workforce hours'!$C$8:$AD$30,BI$7,FALSE))))))</f>
        <v>0</v>
      </c>
      <c r="BJ358" s="288">
        <f>IF($Q358="n/a",(IF('Workforce hours'!J$30=0,0,(AH358/'Workforce hours'!J$30))),(IF(VLOOKUP($Q358,'Workforce hours'!$C$8:$AD$30,BJ$7,FALSE)=0,0,(AH358/(VLOOKUP($Q358,'Workforce hours'!$C$8:$AD$30,BJ$7,FALSE))))))</f>
        <v>0</v>
      </c>
      <c r="BK358" s="288">
        <f>IF($Q358="n/a",(IF('Workforce hours'!K$30=0,0,(AI358/'Workforce hours'!K$30))),(IF(VLOOKUP($Q358,'Workforce hours'!$C$8:$AD$30,BK$7,FALSE)=0,0,(AI358/(VLOOKUP($Q358,'Workforce hours'!$C$8:$AD$30,BK$7,FALSE))))))</f>
        <v>0</v>
      </c>
      <c r="BL358" s="288">
        <f>IF($Q358="n/a",(IF('Workforce hours'!L$30=0,0,(AJ358/'Workforce hours'!L$30))),(IF(VLOOKUP($Q358,'Workforce hours'!$C$8:$AD$30,BL$7,FALSE)=0,0,(AJ358/(VLOOKUP($Q358,'Workforce hours'!$C$8:$AD$30,BL$7,FALSE))))))</f>
        <v>0</v>
      </c>
      <c r="BM358" s="288">
        <f>IF($Q358="n/a",(IF('Workforce hours'!M$30=0,0,(AK358/'Workforce hours'!M$30))),(IF(VLOOKUP($Q358,'Workforce hours'!$C$8:$AD$30,BM$7,FALSE)=0,0,(AK358/(VLOOKUP($Q358,'Workforce hours'!$C$8:$AD$30,BM$7,FALSE))))))</f>
        <v>246.17172971511172</v>
      </c>
      <c r="BN358" s="288">
        <f>IF($Q358="n/a",(IF('Workforce hours'!N$30=0,0,(AL358/'Workforce hours'!N$30))),(IF(VLOOKUP($Q358,'Workforce hours'!$C$8:$AD$30,BN$7,FALSE)=0,0,(AL358/(VLOOKUP($Q358,'Workforce hours'!$C$8:$AD$30,BN$7,FALSE))))))</f>
        <v>0</v>
      </c>
      <c r="BO358" s="288">
        <f>IF($Q358="n/a",(IF('Workforce hours'!O$30=0,0,(AM358/'Workforce hours'!O$30))),(IF(VLOOKUP($Q358,'Workforce hours'!$C$8:$AD$30,BO$7,FALSE)=0,0,(AM358/(VLOOKUP($Q358,'Workforce hours'!$C$8:$AD$30,BO$7,FALSE))))))</f>
        <v>0</v>
      </c>
      <c r="BP358" s="288">
        <f>IF($Q358="n/a",(IF('Workforce hours'!P$30=0,0,(AN358/'Workforce hours'!P$30))),(IF(VLOOKUP($Q358,'Workforce hours'!$C$8:$AD$30,BP$7,FALSE)=0,0,(AN358/(VLOOKUP($Q358,'Workforce hours'!$C$8:$AD$30,BP$7,FALSE))))))</f>
        <v>0</v>
      </c>
      <c r="BQ358" s="288">
        <f>IF($Q358="n/a",(IF('Workforce hours'!Q$30=0,0,(AO358/'Workforce hours'!Q$30))),(IF(VLOOKUP($Q358,'Workforce hours'!$C$8:$AD$30,BQ$7,FALSE)=0,0,(AO358/(VLOOKUP($Q358,'Workforce hours'!$C$8:$AD$30,BQ$7,FALSE))))))</f>
        <v>0</v>
      </c>
      <c r="BR358" s="288">
        <f>IF($Q358="n/a",(IF('Workforce hours'!R$30=0,0,(AP358/'Workforce hours'!R$30))),(IF(VLOOKUP($Q358,'Workforce hours'!$C$8:$AD$30,BR$7,FALSE)=0,0,(AP358/(VLOOKUP($Q358,'Workforce hours'!$C$8:$AD$30,BR$7,FALSE))))))</f>
        <v>0</v>
      </c>
      <c r="BS358" s="288">
        <f>IF($Q358="n/a",(IF('Workforce hours'!S$30=0,0,(AQ358/'Workforce hours'!S$30))),(IF(VLOOKUP($Q358,'Workforce hours'!$C$8:$AD$30,BS$7,FALSE)=0,0,(AQ358/(VLOOKUP($Q358,'Workforce hours'!$C$8:$AD$30,BS$7,FALSE))))))</f>
        <v>0</v>
      </c>
      <c r="BT358" s="288">
        <f>IF($Q358="n/a",(IF('Workforce hours'!T$30=0,0,(AR358/'Workforce hours'!T$30))),(IF(VLOOKUP($Q358,'Workforce hours'!$C$8:$AD$30,BT$7,FALSE)=0,0,(AR358/(VLOOKUP($Q358,'Workforce hours'!$C$8:$AD$30,BT$7,FALSE))))))</f>
        <v>0</v>
      </c>
      <c r="BU358" s="288">
        <f>IF($Q358="n/a",(IF('Workforce hours'!U$30=0,0,(AS358/'Workforce hours'!U$30))),(IF(VLOOKUP($Q358,'Workforce hours'!$C$8:$AD$30,BU$7,FALSE)=0,0,(AS358/(VLOOKUP($Q358,'Workforce hours'!$C$8:$AD$30,BU$7,FALSE))))))</f>
        <v>0</v>
      </c>
      <c r="BV358" s="288">
        <f>IF($Q358="n/a",(IF('Workforce hours'!V$30=0,0,(AT358/'Workforce hours'!V$30))),(IF(VLOOKUP($Q358,'Workforce hours'!$C$8:$AD$30,BV$7,FALSE)=0,0,(AT358/(VLOOKUP($Q358,'Workforce hours'!$C$8:$AD$30,BV$7,FALSE))))))</f>
        <v>0</v>
      </c>
      <c r="BW358" s="288">
        <f>IF($Q358="n/a",(IF('Workforce hours'!W$30=0,0,(AU358/'Workforce hours'!W$30))),(IF(VLOOKUP($Q358,'Workforce hours'!$C$8:$AD$30,BW$7,FALSE)=0,0,(AU358/(VLOOKUP($Q358,'Workforce hours'!$C$8:$AD$30,BW$7,FALSE))))))</f>
        <v>0</v>
      </c>
      <c r="BX358" s="288">
        <f>IF($Q358="n/a",(IF('Workforce hours'!X$30=0,0,(AV358/'Workforce hours'!X$30))),(IF(VLOOKUP($Q358,'Workforce hours'!$C$8:$AD$30,BX$7,FALSE)=0,0,(AV358/(VLOOKUP($Q358,'Workforce hours'!$C$8:$AD$30,BX$7,FALSE))))))</f>
        <v>0</v>
      </c>
      <c r="BY358" s="288">
        <f>IF($Q358="n/a",(IF('Workforce hours'!Y$30=0,0,(AW358/'Workforce hours'!Y$30))),(IF(VLOOKUP($Q358,'Workforce hours'!$C$8:$AD$30,BY$7,FALSE)=0,0,(AW358/(VLOOKUP($Q358,'Workforce hours'!$C$8:$AD$30,BY$7,FALSE))))))</f>
        <v>0</v>
      </c>
      <c r="BZ358" s="288">
        <f>IF($Q358="n/a",(IF('Workforce hours'!Z$30=0,0,(AX358/'Workforce hours'!Z$30))),(IF(VLOOKUP($Q358,'Workforce hours'!$C$8:$AD$30,BZ$7,FALSE)=0,0,(AX358/(VLOOKUP($Q358,'Workforce hours'!$C$8:$AD$30,BZ$7,FALSE))))))</f>
        <v>0</v>
      </c>
      <c r="CA358" s="288">
        <f>IF($Q358="n/a",(IF('Workforce hours'!AA$30=0,0,(AY358/'Workforce hours'!AA$30))),(IF(VLOOKUP($Q358,'Workforce hours'!$C$8:$AD$30,CA$7,FALSE)=0,0,(AY358/(VLOOKUP($Q358,'Workforce hours'!$C$8:$AD$30,CA$7,FALSE))))))</f>
        <v>0</v>
      </c>
      <c r="CB358" s="288">
        <f>IF($Q358="n/a",(IF('Workforce hours'!AB$30=0,0,(AZ358/'Workforce hours'!AB$30))),(IF(VLOOKUP($Q358,'Workforce hours'!$C$8:$AD$30,CB$7,FALSE)=0,0,(AZ358/(VLOOKUP($Q358,'Workforce hours'!$C$8:$AD$30,CB$7,FALSE))))))</f>
        <v>0</v>
      </c>
      <c r="CC358" s="288">
        <f>IF($Q358="n/a",(IF('Workforce hours'!AC$30=0,0,(BA358/'Workforce hours'!AC$30))),(IF(VLOOKUP($Q358,'Workforce hours'!$C$8:$AD$30,CC$7,FALSE)=0,0,(BA358/(VLOOKUP($Q358,'Workforce hours'!$C$8:$AD$30,CC$7,FALSE))))))</f>
        <v>0</v>
      </c>
      <c r="CD358" s="288">
        <f>IF($Q358="n/a",(IF('Workforce hours'!AD$30=0,0,(BB358/'Workforce hours'!AD$30))),(IF(VLOOKUP($Q358,'Workforce hours'!$C$8:$AD$30,CD$7,FALSE)=0,0,(BB358/(VLOOKUP($Q358,'Workforce hours'!$C$8:$AD$30,CD$7,FALSE))))))</f>
        <v>0</v>
      </c>
      <c r="CE358" s="289">
        <f t="shared" si="50"/>
        <v>0</v>
      </c>
      <c r="CF358" s="290">
        <f>BD358*'Workforce costs'!B$9*(1+'Workforce costs'!B$10)*(1+'Workforce costs'!B$11)</f>
        <v>0</v>
      </c>
      <c r="CG358" s="290">
        <f>BE358*'Workforce costs'!C$9*(1+'Workforce costs'!C$10)*(1+'Workforce costs'!C$11)</f>
        <v>0</v>
      </c>
      <c r="CH358" s="290">
        <f>BF358*'Workforce costs'!D$9*(1+'Workforce costs'!D$10)*(1+'Workforce costs'!D$11)</f>
        <v>0</v>
      </c>
      <c r="CI358" s="290">
        <f>BG358*'Workforce costs'!E$9*(1+'Workforce costs'!E$10)*(1+'Workforce costs'!E$11)</f>
        <v>0</v>
      </c>
      <c r="CJ358" s="290">
        <f>BH358*'Workforce costs'!F$9*(1+'Workforce costs'!F$10)*(1+'Workforce costs'!F$11)</f>
        <v>0</v>
      </c>
      <c r="CK358" s="290">
        <f>BI358*'Workforce costs'!G$9*(1+'Workforce costs'!G$10)*(1+'Workforce costs'!G$11)</f>
        <v>0</v>
      </c>
      <c r="CL358" s="290">
        <f>BJ358*'Workforce costs'!H$9*(1+'Workforce costs'!H$10)*(1+'Workforce costs'!H$11)</f>
        <v>0</v>
      </c>
      <c r="CM358" s="290">
        <f>BK358*'Workforce costs'!I$9*(1+'Workforce costs'!I$10)*(1+'Workforce costs'!I$11)</f>
        <v>0</v>
      </c>
      <c r="CN358" s="290">
        <f>BL358*'Workforce costs'!J$9*(1+'Workforce costs'!J$10)*(1+'Workforce costs'!J$11)</f>
        <v>0</v>
      </c>
      <c r="CO358" s="290">
        <f>BM358*'Workforce costs'!K$9*(1+'Workforce costs'!K$10)*(1+'Workforce costs'!K$11)</f>
        <v>0</v>
      </c>
      <c r="CP358" s="290">
        <f>BN358*'Workforce costs'!L$9*(1+'Workforce costs'!L$10)*(1+'Workforce costs'!L$11)</f>
        <v>0</v>
      </c>
      <c r="CQ358" s="290">
        <f>BO358*'Workforce costs'!M$9*(1+'Workforce costs'!M$10)*(1+'Workforce costs'!M$11)</f>
        <v>0</v>
      </c>
      <c r="CR358" s="290">
        <f>BP358*'Workforce costs'!N$9*(1+'Workforce costs'!N$10)*(1+'Workforce costs'!N$11)</f>
        <v>0</v>
      </c>
      <c r="CS358" s="290">
        <f>BQ358*'Workforce costs'!O$9*(1+'Workforce costs'!O$10)*(1+'Workforce costs'!O$11)</f>
        <v>0</v>
      </c>
      <c r="CT358" s="290">
        <f>BR358*'Workforce costs'!P$9*(1+'Workforce costs'!P$10)*(1+'Workforce costs'!P$11)</f>
        <v>0</v>
      </c>
      <c r="CU358" s="290">
        <f>BS358*'Workforce costs'!Q$9*(1+'Workforce costs'!Q$10)*(1+'Workforce costs'!Q$11)</f>
        <v>0</v>
      </c>
      <c r="CV358" s="290">
        <f>BT358*'Workforce costs'!R$9*(1+'Workforce costs'!R$10)*(1+'Workforce costs'!R$11)</f>
        <v>0</v>
      </c>
      <c r="CW358" s="290">
        <f>BU358*'Workforce costs'!S$9*(1+'Workforce costs'!S$10)*(1+'Workforce costs'!S$11)</f>
        <v>0</v>
      </c>
      <c r="CX358" s="290">
        <f>BV358*'Workforce costs'!T$9*(1+'Workforce costs'!T$10)*(1+'Workforce costs'!T$11)</f>
        <v>0</v>
      </c>
      <c r="CY358" s="290">
        <f>BW358*'Workforce costs'!U$9*(1+'Workforce costs'!U$10)*(1+'Workforce costs'!U$11)</f>
        <v>0</v>
      </c>
      <c r="CZ358" s="290">
        <f>BX358*'Workforce costs'!V$9*(1+'Workforce costs'!V$10)*(1+'Workforce costs'!V$11)</f>
        <v>0</v>
      </c>
      <c r="DA358" s="290">
        <f>BY358*'Workforce costs'!W$9*(1+'Workforce costs'!W$10)*(1+'Workforce costs'!W$11)</f>
        <v>0</v>
      </c>
      <c r="DB358" s="290">
        <f>BZ358*'Workforce costs'!X$9*(1+'Workforce costs'!X$10)*(1+'Workforce costs'!X$11)</f>
        <v>0</v>
      </c>
      <c r="DC358" s="290">
        <f>CA358*'Workforce costs'!Y$9*(1+'Workforce costs'!Y$10)*(1+'Workforce costs'!Y$11)</f>
        <v>0</v>
      </c>
      <c r="DD358" s="290">
        <f>CB358*'Workforce costs'!Z$9*(1+'Workforce costs'!Z$10)*(1+'Workforce costs'!Z$11)</f>
        <v>0</v>
      </c>
      <c r="DE358" s="290">
        <f>CC358*'Workforce costs'!AA$9*(1+'Workforce costs'!AA$10)*(1+'Workforce costs'!AA$11)</f>
        <v>0</v>
      </c>
      <c r="DF358" s="290">
        <f>CD358*'Workforce costs'!AB$9*(1+'Workforce costs'!AB$10)*(1+'Workforce costs'!AB$11)</f>
        <v>0</v>
      </c>
    </row>
    <row r="359" spans="1:110" x14ac:dyDescent="0.3">
      <c r="A359" s="2" t="str">
        <f>Outputs!$A$4</f>
        <v>Australia</v>
      </c>
      <c r="B359" s="2" t="str">
        <f t="shared" si="43"/>
        <v>Australia 12to17</v>
      </c>
      <c r="C359" s="30">
        <f>VLOOKUP($B359,Populations!$D$15:$H$1920,3,FALSE)</f>
        <v>1959472</v>
      </c>
      <c r="D359" s="255">
        <f>IF(OR($H359="General pop",$H359="Schools",$H359="Workplace",$H359="Skills Training",$H359="Digital Supports"),1,VLOOKUP($B359,Populations!$D$15:$H$1920,5,FALSE))</f>
        <v>1</v>
      </c>
      <c r="E359" s="88">
        <f>VLOOKUP(I359,Epidemiology!$C$10:$H$47,6,FALSE)</f>
        <v>1504</v>
      </c>
      <c r="F359" s="102">
        <f>'Care profiles'!R360</f>
        <v>1</v>
      </c>
      <c r="G359" s="15" t="str">
        <f>'Care profiles'!A360</f>
        <v>12to17</v>
      </c>
      <c r="H359" s="15" t="str">
        <f>'Care profiles'!B360</f>
        <v>Persistent</v>
      </c>
      <c r="I359" s="15" t="str">
        <f>'Care profiles'!C360</f>
        <v>Persistent_12-17yrs</v>
      </c>
      <c r="J359" s="15" t="str">
        <f>'Care profiles'!D360</f>
        <v>Care profile</v>
      </c>
      <c r="K359" s="15" t="str">
        <f>'Care profiles'!E360</f>
        <v>Individual Suicide Prevention Support Services</v>
      </c>
      <c r="L359" s="104">
        <f>'Care profiles'!F360</f>
        <v>0.5</v>
      </c>
      <c r="M359" s="15">
        <f>'Care profiles'!G360</f>
        <v>12</v>
      </c>
      <c r="N359" s="15">
        <f>'Care profiles'!H360</f>
        <v>60</v>
      </c>
      <c r="O359" s="15" t="str">
        <f>'Care profiles'!I360</f>
        <v>min</v>
      </c>
      <c r="P359" s="15" t="str">
        <f>'Care profiles'!J360</f>
        <v>Vocationally Qualified - Unspecified</v>
      </c>
      <c r="Q359" s="15" t="str">
        <f>'Care profiles'!K360</f>
        <v>n/a</v>
      </c>
      <c r="R359" s="15" t="str">
        <f>'Care profiles'!M360</f>
        <v>N</v>
      </c>
      <c r="S359" s="15" t="str">
        <f>'Care profiles'!O360</f>
        <v>N</v>
      </c>
      <c r="T359" s="15" t="str">
        <f>'Care profiles'!Q360</f>
        <v>Y</v>
      </c>
      <c r="U359" s="30">
        <f t="shared" si="44"/>
        <v>29470.458879999998</v>
      </c>
      <c r="V359" s="30">
        <f t="shared" si="45"/>
        <v>14735.229439999999</v>
      </c>
      <c r="W359" s="30">
        <f>IF(M359="n/a",0,IF(O359="days",V359*M359*(1+(VLOOKUP(K359,'Bed parameters'!$A$9:$G$12,7,FALSE))),V359*M359))</f>
        <v>176822.75328</v>
      </c>
      <c r="X359" s="30">
        <f t="shared" si="46"/>
        <v>176822.75328</v>
      </c>
      <c r="Y359" s="30">
        <f t="shared" si="47"/>
        <v>0</v>
      </c>
      <c r="Z359" s="113">
        <f>_xlfn.IFNA(Y359/((VLOOKUP(K359,'Bed parameters'!$A$9:$G$12,3,FALSE))*(VLOOKUP(K359,'Bed parameters'!$A$9:$G$12,5,FALSE))),0)</f>
        <v>0</v>
      </c>
      <c r="AA359" s="30">
        <f t="shared" si="48"/>
        <v>176822.75328</v>
      </c>
      <c r="AB359" s="30">
        <f>_xlfn.IFNA(IF($O359="days",$Y359*(VLOOKUP($K359,'Bed parameters'!$A$9:$I$12,9,FALSE))*$F359*(VLOOKUP($Q359,'Workforce distribution'!$C$8:$AD$30,AB$7,FALSE)),IF($Q359="n/a",(IF($P359=AB$6,$X359*$F359,0)),$X359*$F359*(VLOOKUP($Q359,'Workforce distribution'!$C$8:$AD$30,AB$7,FALSE)))),0)</f>
        <v>0</v>
      </c>
      <c r="AC359" s="30">
        <f>_xlfn.IFNA(IF($O359="days",$Y359*(VLOOKUP($K359,'Bed parameters'!$A$9:$I$12,9,FALSE))*$F359*(VLOOKUP($Q359,'Workforce distribution'!$C$8:$AD$30,AC$7,FALSE)),IF($Q359="n/a",(IF($P359=AC$6,$X359*$F359,0)),$X359*$F359*(VLOOKUP($Q359,'Workforce distribution'!$C$8:$AD$30,AC$7,FALSE)))),0)</f>
        <v>0</v>
      </c>
      <c r="AD359" s="30">
        <f>_xlfn.IFNA(IF($O359="days",$Y359*(VLOOKUP($K359,'Bed parameters'!$A$9:$I$12,9,FALSE))*$F359*(VLOOKUP($Q359,'Workforce distribution'!$C$8:$AD$30,AD$7,FALSE)),IF($Q359="n/a",(IF($P359=AD$6,$X359*$F359,0)),$X359*$F359*(VLOOKUP($Q359,'Workforce distribution'!$C$8:$AD$30,AD$7,FALSE)))),0)</f>
        <v>0</v>
      </c>
      <c r="AE359" s="30">
        <f>_xlfn.IFNA(IF($O359="days",$Y359*(VLOOKUP($K359,'Bed parameters'!$A$9:$I$12,9,FALSE))*$F359*(VLOOKUP($Q359,'Workforce distribution'!$C$8:$AD$30,AE$7,FALSE)),IF($Q359="n/a",(IF($P359=AE$6,$X359*$F359,0)),$X359*$F359*(VLOOKUP($Q359,'Workforce distribution'!$C$8:$AD$30,AE$7,FALSE)))),0)</f>
        <v>0</v>
      </c>
      <c r="AF359" s="30">
        <f>_xlfn.IFNA(IF($O359="days",$Y359*(VLOOKUP($K359,'Bed parameters'!$A$9:$I$12,9,FALSE))*$F359*(VLOOKUP($Q359,'Workforce distribution'!$C$8:$AD$30,AF$7,FALSE)),IF($Q359="n/a",(IF($P359=AF$6,$X359*$F359,0)),$X359*$F359*(VLOOKUP($Q359,'Workforce distribution'!$C$8:$AD$30,AF$7,FALSE)))),0)</f>
        <v>0</v>
      </c>
      <c r="AG359" s="30">
        <f>_xlfn.IFNA(IF($O359="days",$Y359*(VLOOKUP($K359,'Bed parameters'!$A$9:$I$12,9,FALSE))*$F359*(VLOOKUP($Q359,'Workforce distribution'!$C$8:$AD$30,AG$7,FALSE)),IF($Q359="n/a",(IF($P359=AG$6,$X359*$F359,0)),$X359*$F359*(VLOOKUP($Q359,'Workforce distribution'!$C$8:$AD$30,AG$7,FALSE)))),0)</f>
        <v>0</v>
      </c>
      <c r="AH359" s="30">
        <f>_xlfn.IFNA(IF($O359="days",$Y359*(VLOOKUP($K359,'Bed parameters'!$A$9:$I$12,9,FALSE))*$F359*(VLOOKUP($Q359,'Workforce distribution'!$C$8:$AD$30,AH$7,FALSE)),IF($Q359="n/a",(IF($P359=AH$6,$X359*$F359,0)),$X359*$F359*(VLOOKUP($Q359,'Workforce distribution'!$C$8:$AD$30,AH$7,FALSE)))),0)</f>
        <v>0</v>
      </c>
      <c r="AI359" s="30">
        <f>_xlfn.IFNA(IF($O359="days",$Y359*(VLOOKUP($K359,'Bed parameters'!$A$9:$I$12,9,FALSE))*$F359*(VLOOKUP($Q359,'Workforce distribution'!$C$8:$AD$30,AI$7,FALSE)),IF($Q359="n/a",(IF($P359=AI$6,$X359*$F359,0)),$X359*$F359*(VLOOKUP($Q359,'Workforce distribution'!$C$8:$AD$30,AI$7,FALSE)))),0)</f>
        <v>0</v>
      </c>
      <c r="AJ359" s="30">
        <f>_xlfn.IFNA(IF($O359="days",$Y359*(VLOOKUP($K359,'Bed parameters'!$A$9:$I$12,9,FALSE))*$F359*(VLOOKUP($Q359,'Workforce distribution'!$C$8:$AD$30,AJ$7,FALSE)),IF($Q359="n/a",(IF($P359=AJ$6,$X359*$F359,0)),$X359*$F359*(VLOOKUP($Q359,'Workforce distribution'!$C$8:$AD$30,AJ$7,FALSE)))),0)</f>
        <v>0</v>
      </c>
      <c r="AK359" s="30">
        <f>_xlfn.IFNA(IF($O359="days",$Y359*(VLOOKUP($K359,'Bed parameters'!$A$9:$I$12,9,FALSE))*$F359*(VLOOKUP($Q359,'Workforce distribution'!$C$8:$AD$30,AK$7,FALSE)),IF($Q359="n/a",(IF($P359=AK$6,$X359*$F359,0)),$X359*$F359*(VLOOKUP($Q359,'Workforce distribution'!$C$8:$AD$30,AK$7,FALSE)))),0)</f>
        <v>176822.75328</v>
      </c>
      <c r="AL359" s="30">
        <f>_xlfn.IFNA(IF($O359="days",$Y359*(VLOOKUP($K359,'Bed parameters'!$A$9:$I$12,9,FALSE))*$F359*(VLOOKUP($Q359,'Workforce distribution'!$C$8:$AD$30,AL$7,FALSE)),IF($Q359="n/a",(IF($P359=AL$6,$X359*$F359,0)),$X359*$F359*(VLOOKUP($Q359,'Workforce distribution'!$C$8:$AD$30,AL$7,FALSE)))),0)</f>
        <v>0</v>
      </c>
      <c r="AM359" s="30">
        <f>_xlfn.IFNA(IF($O359="days",$Y359*(VLOOKUP($K359,'Bed parameters'!$A$9:$I$12,9,FALSE))*$F359*(VLOOKUP($Q359,'Workforce distribution'!$C$8:$AD$30,AM$7,FALSE)),IF($Q359="n/a",(IF($P359=AM$6,$X359*$F359,0)),$X359*$F359*(VLOOKUP($Q359,'Workforce distribution'!$C$8:$AD$30,AM$7,FALSE)))),0)</f>
        <v>0</v>
      </c>
      <c r="AN359" s="30">
        <f>_xlfn.IFNA(IF($O359="days",$Y359*(VLOOKUP($K359,'Bed parameters'!$A$9:$I$12,9,FALSE))*$F359*(VLOOKUP($Q359,'Workforce distribution'!$C$8:$AD$30,AN$7,FALSE)),IF($Q359="n/a",(IF($P359=AN$6,$X359*$F359,0)),$X359*$F359*(VLOOKUP($Q359,'Workforce distribution'!$C$8:$AD$30,AN$7,FALSE)))),0)</f>
        <v>0</v>
      </c>
      <c r="AO359" s="30">
        <f>_xlfn.IFNA(IF($O359="days",$Y359*(VLOOKUP($K359,'Bed parameters'!$A$9:$I$12,9,FALSE))*$F359*(VLOOKUP($Q359,'Workforce distribution'!$C$8:$AD$30,AO$7,FALSE)),IF($Q359="n/a",(IF($P359=AO$6,$X359*$F359,0)),$X359*$F359*(VLOOKUP($Q359,'Workforce distribution'!$C$8:$AD$30,AO$7,FALSE)))),0)</f>
        <v>0</v>
      </c>
      <c r="AP359" s="30">
        <f>_xlfn.IFNA(IF($O359="days",$Y359*(VLOOKUP($K359,'Bed parameters'!$A$9:$I$12,9,FALSE))*$F359*(VLOOKUP($Q359,'Workforce distribution'!$C$8:$AD$30,AP$7,FALSE)),IF($Q359="n/a",(IF($P359=AP$6,$X359*$F359,0)),$X359*$F359*(VLOOKUP($Q359,'Workforce distribution'!$C$8:$AD$30,AP$7,FALSE)))),0)</f>
        <v>0</v>
      </c>
      <c r="AQ359" s="30">
        <f>_xlfn.IFNA(IF($O359="days",$Y359*(VLOOKUP($K359,'Bed parameters'!$A$9:$I$12,9,FALSE))*$F359*(VLOOKUP($Q359,'Workforce distribution'!$C$8:$AD$30,AQ$7,FALSE)),IF($Q359="n/a",(IF($P359=AQ$6,$X359*$F359,0)),$X359*$F359*(VLOOKUP($Q359,'Workforce distribution'!$C$8:$AD$30,AQ$7,FALSE)))),0)</f>
        <v>0</v>
      </c>
      <c r="AR359" s="30">
        <f>_xlfn.IFNA(IF($O359="days",$Y359*(VLOOKUP($K359,'Bed parameters'!$A$9:$I$12,9,FALSE))*$F359*(VLOOKUP($Q359,'Workforce distribution'!$C$8:$AD$30,AR$7,FALSE)),IF($Q359="n/a",(IF($P359=AR$6,$X359*$F359,0)),$X359*$F359*(VLOOKUP($Q359,'Workforce distribution'!$C$8:$AD$30,AR$7,FALSE)))),0)</f>
        <v>0</v>
      </c>
      <c r="AS359" s="30">
        <f>_xlfn.IFNA(IF($O359="days",$Y359*(VLOOKUP($K359,'Bed parameters'!$A$9:$I$12,9,FALSE))*$F359*(VLOOKUP($Q359,'Workforce distribution'!$C$8:$AD$30,AS$7,FALSE)),IF($Q359="n/a",(IF($P359=AS$6,$X359*$F359,0)),$X359*$F359*(VLOOKUP($Q359,'Workforce distribution'!$C$8:$AD$30,AS$7,FALSE)))),0)</f>
        <v>0</v>
      </c>
      <c r="AT359" s="30">
        <f>_xlfn.IFNA(IF($O359="days",$Y359*(VLOOKUP($K359,'Bed parameters'!$A$9:$I$12,9,FALSE))*$F359*(VLOOKUP($Q359,'Workforce distribution'!$C$8:$AD$30,AT$7,FALSE)),IF($Q359="n/a",(IF($P359=AT$6,$X359*$F359,0)),$X359*$F359*(VLOOKUP($Q359,'Workforce distribution'!$C$8:$AD$30,AT$7,FALSE)))),0)</f>
        <v>0</v>
      </c>
      <c r="AU359" s="30">
        <f>_xlfn.IFNA(IF($O359="days",$Y359*(VLOOKUP($K359,'Bed parameters'!$A$9:$I$12,9,FALSE))*$F359*(VLOOKUP($Q359,'Workforce distribution'!$C$8:$AD$30,AU$7,FALSE)),IF($Q359="n/a",(IF($P359=AU$6,$X359*$F359,0)),$X359*$F359*(VLOOKUP($Q359,'Workforce distribution'!$C$8:$AD$30,AU$7,FALSE)))),0)</f>
        <v>0</v>
      </c>
      <c r="AV359" s="30">
        <f>_xlfn.IFNA(IF($O359="days",$Y359*(VLOOKUP($K359,'Bed parameters'!$A$9:$I$12,9,FALSE))*$F359*(VLOOKUP($Q359,'Workforce distribution'!$C$8:$AD$30,AV$7,FALSE)),IF($Q359="n/a",(IF($P359=AV$6,$X359*$F359,0)),$X359*$F359*(VLOOKUP($Q359,'Workforce distribution'!$C$8:$AD$30,AV$7,FALSE)))),0)</f>
        <v>0</v>
      </c>
      <c r="AW359" s="30">
        <f>_xlfn.IFNA(IF($O359="days",$Y359*(VLOOKUP($K359,'Bed parameters'!$A$9:$I$12,9,FALSE))*$F359*(VLOOKUP($Q359,'Workforce distribution'!$C$8:$AD$30,AW$7,FALSE)),IF($Q359="n/a",(IF($P359=AW$6,$X359*$F359,0)),$X359*$F359*(VLOOKUP($Q359,'Workforce distribution'!$C$8:$AD$30,AW$7,FALSE)))),0)</f>
        <v>0</v>
      </c>
      <c r="AX359" s="30">
        <f>_xlfn.IFNA(IF($O359="days",$Y359*(VLOOKUP($K359,'Bed parameters'!$A$9:$I$12,9,FALSE))*$F359*(VLOOKUP($Q359,'Workforce distribution'!$C$8:$AD$30,AX$7,FALSE)),IF($Q359="n/a",(IF($P359=AX$6,$X359*$F359,0)),$X359*$F359*(VLOOKUP($Q359,'Workforce distribution'!$C$8:$AD$30,AX$7,FALSE)))),0)</f>
        <v>0</v>
      </c>
      <c r="AY359" s="30">
        <f>_xlfn.IFNA(IF($O359="days",$Y359*(VLOOKUP($K359,'Bed parameters'!$A$9:$I$12,9,FALSE))*$F359*(VLOOKUP($Q359,'Workforce distribution'!$C$8:$AD$30,AY$7,FALSE)),IF($Q359="n/a",(IF($P359=AY$6,$X359*$F359,0)),$X359*$F359*(VLOOKUP($Q359,'Workforce distribution'!$C$8:$AD$30,AY$7,FALSE)))),0)</f>
        <v>0</v>
      </c>
      <c r="AZ359" s="30">
        <f>_xlfn.IFNA(IF($O359="days",$Y359*(VLOOKUP($K359,'Bed parameters'!$A$9:$I$12,9,FALSE))*$F359*(VLOOKUP($Q359,'Workforce distribution'!$C$8:$AD$30,AZ$7,FALSE)),IF($Q359="n/a",(IF($P359=AZ$6,$X359*$F359,0)),$X359*$F359*(VLOOKUP($Q359,'Workforce distribution'!$C$8:$AD$30,AZ$7,FALSE)))),0)</f>
        <v>0</v>
      </c>
      <c r="BA359" s="30">
        <f>_xlfn.IFNA(IF($O359="days",$Y359*(VLOOKUP($K359,'Bed parameters'!$A$9:$I$12,9,FALSE))*$F359*(VLOOKUP($Q359,'Workforce distribution'!$C$8:$AD$30,BA$7,FALSE)),IF($Q359="n/a",(IF($P359=BA$6,$X359*$F359,0)),$X359*$F359*(VLOOKUP($Q359,'Workforce distribution'!$C$8:$AD$30,BA$7,FALSE)))),0)</f>
        <v>0</v>
      </c>
      <c r="BB359" s="30">
        <f>_xlfn.IFNA(IF($O359="days",$Y359*(VLOOKUP($K359,'Bed parameters'!$A$9:$I$12,9,FALSE))*$F359*(VLOOKUP($Q359,'Workforce distribution'!$C$8:$AD$30,BB$7,FALSE)),IF($Q359="n/a",(IF($P359=BB$6,$X359*$F359,0)),$X359*$F359*(VLOOKUP($Q359,'Workforce distribution'!$C$8:$AD$30,BB$7,FALSE)))),0)</f>
        <v>0</v>
      </c>
      <c r="BC359" s="149">
        <f t="shared" si="49"/>
        <v>153.85733107194483</v>
      </c>
      <c r="BD359" s="288">
        <f>IF($Q359="n/a",(IF('Workforce hours'!D$30=0,0,(AB359/'Workforce hours'!D$30))),(IF(VLOOKUP($Q359,'Workforce hours'!$C$8:$AD$30,BD$7,FALSE)=0,0,(AB359/(VLOOKUP($Q359,'Workforce hours'!$C$8:$AD$30,BD$7,FALSE))))))</f>
        <v>0</v>
      </c>
      <c r="BE359" s="288">
        <f>IF($Q359="n/a",(IF('Workforce hours'!E$30=0,0,(AC359/'Workforce hours'!E$30))),(IF(VLOOKUP($Q359,'Workforce hours'!$C$8:$AD$30,BE$7,FALSE)=0,0,(AC359/(VLOOKUP($Q359,'Workforce hours'!$C$8:$AD$30,BE$7,FALSE))))))</f>
        <v>0</v>
      </c>
      <c r="BF359" s="288">
        <f>IF($Q359="n/a",(IF('Workforce hours'!F$30=0,0,(AD359/'Workforce hours'!F$30))),(IF(VLOOKUP($Q359,'Workforce hours'!$C$8:$AD$30,BF$7,FALSE)=0,0,(AD359/(VLOOKUP($Q359,'Workforce hours'!$C$8:$AD$30,BF$7,FALSE))))))</f>
        <v>0</v>
      </c>
      <c r="BG359" s="288">
        <f>IF($Q359="n/a",(IF('Workforce hours'!G$30=0,0,(AE359/'Workforce hours'!G$30))),(IF(VLOOKUP($Q359,'Workforce hours'!$C$8:$AD$30,BG$7,FALSE)=0,0,(AE359/(VLOOKUP($Q359,'Workforce hours'!$C$8:$AD$30,BG$7,FALSE))))))</f>
        <v>0</v>
      </c>
      <c r="BH359" s="288">
        <f>IF($Q359="n/a",(IF('Workforce hours'!H$30=0,0,(AF359/'Workforce hours'!H$30))),(IF(VLOOKUP($Q359,'Workforce hours'!$C$8:$AD$30,BH$7,FALSE)=0,0,(AF359/(VLOOKUP($Q359,'Workforce hours'!$C$8:$AD$30,BH$7,FALSE))))))</f>
        <v>0</v>
      </c>
      <c r="BI359" s="288">
        <f>IF($Q359="n/a",(IF('Workforce hours'!I$30=0,0,(AG359/'Workforce hours'!I$30))),(IF(VLOOKUP($Q359,'Workforce hours'!$C$8:$AD$30,BI$7,FALSE)=0,0,(AG359/(VLOOKUP($Q359,'Workforce hours'!$C$8:$AD$30,BI$7,FALSE))))))</f>
        <v>0</v>
      </c>
      <c r="BJ359" s="288">
        <f>IF($Q359="n/a",(IF('Workforce hours'!J$30=0,0,(AH359/'Workforce hours'!J$30))),(IF(VLOOKUP($Q359,'Workforce hours'!$C$8:$AD$30,BJ$7,FALSE)=0,0,(AH359/(VLOOKUP($Q359,'Workforce hours'!$C$8:$AD$30,BJ$7,FALSE))))))</f>
        <v>0</v>
      </c>
      <c r="BK359" s="288">
        <f>IF($Q359="n/a",(IF('Workforce hours'!K$30=0,0,(AI359/'Workforce hours'!K$30))),(IF(VLOOKUP($Q359,'Workforce hours'!$C$8:$AD$30,BK$7,FALSE)=0,0,(AI359/(VLOOKUP($Q359,'Workforce hours'!$C$8:$AD$30,BK$7,FALSE))))))</f>
        <v>0</v>
      </c>
      <c r="BL359" s="288">
        <f>IF($Q359="n/a",(IF('Workforce hours'!L$30=0,0,(AJ359/'Workforce hours'!L$30))),(IF(VLOOKUP($Q359,'Workforce hours'!$C$8:$AD$30,BL$7,FALSE)=0,0,(AJ359/(VLOOKUP($Q359,'Workforce hours'!$C$8:$AD$30,BL$7,FALSE))))))</f>
        <v>0</v>
      </c>
      <c r="BM359" s="288">
        <f>IF($Q359="n/a",(IF('Workforce hours'!M$30=0,0,(AK359/'Workforce hours'!M$30))),(IF(VLOOKUP($Q359,'Workforce hours'!$C$8:$AD$30,BM$7,FALSE)=0,0,(AK359/(VLOOKUP($Q359,'Workforce hours'!$C$8:$AD$30,BM$7,FALSE))))))</f>
        <v>153.85733107194483</v>
      </c>
      <c r="BN359" s="288">
        <f>IF($Q359="n/a",(IF('Workforce hours'!N$30=0,0,(AL359/'Workforce hours'!N$30))),(IF(VLOOKUP($Q359,'Workforce hours'!$C$8:$AD$30,BN$7,FALSE)=0,0,(AL359/(VLOOKUP($Q359,'Workforce hours'!$C$8:$AD$30,BN$7,FALSE))))))</f>
        <v>0</v>
      </c>
      <c r="BO359" s="288">
        <f>IF($Q359="n/a",(IF('Workforce hours'!O$30=0,0,(AM359/'Workforce hours'!O$30))),(IF(VLOOKUP($Q359,'Workforce hours'!$C$8:$AD$30,BO$7,FALSE)=0,0,(AM359/(VLOOKUP($Q359,'Workforce hours'!$C$8:$AD$30,BO$7,FALSE))))))</f>
        <v>0</v>
      </c>
      <c r="BP359" s="288">
        <f>IF($Q359="n/a",(IF('Workforce hours'!P$30=0,0,(AN359/'Workforce hours'!P$30))),(IF(VLOOKUP($Q359,'Workforce hours'!$C$8:$AD$30,BP$7,FALSE)=0,0,(AN359/(VLOOKUP($Q359,'Workforce hours'!$C$8:$AD$30,BP$7,FALSE))))))</f>
        <v>0</v>
      </c>
      <c r="BQ359" s="288">
        <f>IF($Q359="n/a",(IF('Workforce hours'!Q$30=0,0,(AO359/'Workforce hours'!Q$30))),(IF(VLOOKUP($Q359,'Workforce hours'!$C$8:$AD$30,BQ$7,FALSE)=0,0,(AO359/(VLOOKUP($Q359,'Workforce hours'!$C$8:$AD$30,BQ$7,FALSE))))))</f>
        <v>0</v>
      </c>
      <c r="BR359" s="288">
        <f>IF($Q359="n/a",(IF('Workforce hours'!R$30=0,0,(AP359/'Workforce hours'!R$30))),(IF(VLOOKUP($Q359,'Workforce hours'!$C$8:$AD$30,BR$7,FALSE)=0,0,(AP359/(VLOOKUP($Q359,'Workforce hours'!$C$8:$AD$30,BR$7,FALSE))))))</f>
        <v>0</v>
      </c>
      <c r="BS359" s="288">
        <f>IF($Q359="n/a",(IF('Workforce hours'!S$30=0,0,(AQ359/'Workforce hours'!S$30))),(IF(VLOOKUP($Q359,'Workforce hours'!$C$8:$AD$30,BS$7,FALSE)=0,0,(AQ359/(VLOOKUP($Q359,'Workforce hours'!$C$8:$AD$30,BS$7,FALSE))))))</f>
        <v>0</v>
      </c>
      <c r="BT359" s="288">
        <f>IF($Q359="n/a",(IF('Workforce hours'!T$30=0,0,(AR359/'Workforce hours'!T$30))),(IF(VLOOKUP($Q359,'Workforce hours'!$C$8:$AD$30,BT$7,FALSE)=0,0,(AR359/(VLOOKUP($Q359,'Workforce hours'!$C$8:$AD$30,BT$7,FALSE))))))</f>
        <v>0</v>
      </c>
      <c r="BU359" s="288">
        <f>IF($Q359="n/a",(IF('Workforce hours'!U$30=0,0,(AS359/'Workforce hours'!U$30))),(IF(VLOOKUP($Q359,'Workforce hours'!$C$8:$AD$30,BU$7,FALSE)=0,0,(AS359/(VLOOKUP($Q359,'Workforce hours'!$C$8:$AD$30,BU$7,FALSE))))))</f>
        <v>0</v>
      </c>
      <c r="BV359" s="288">
        <f>IF($Q359="n/a",(IF('Workforce hours'!V$30=0,0,(AT359/'Workforce hours'!V$30))),(IF(VLOOKUP($Q359,'Workforce hours'!$C$8:$AD$30,BV$7,FALSE)=0,0,(AT359/(VLOOKUP($Q359,'Workforce hours'!$C$8:$AD$30,BV$7,FALSE))))))</f>
        <v>0</v>
      </c>
      <c r="BW359" s="288">
        <f>IF($Q359="n/a",(IF('Workforce hours'!W$30=0,0,(AU359/'Workforce hours'!W$30))),(IF(VLOOKUP($Q359,'Workforce hours'!$C$8:$AD$30,BW$7,FALSE)=0,0,(AU359/(VLOOKUP($Q359,'Workforce hours'!$C$8:$AD$30,BW$7,FALSE))))))</f>
        <v>0</v>
      </c>
      <c r="BX359" s="288">
        <f>IF($Q359="n/a",(IF('Workforce hours'!X$30=0,0,(AV359/'Workforce hours'!X$30))),(IF(VLOOKUP($Q359,'Workforce hours'!$C$8:$AD$30,BX$7,FALSE)=0,0,(AV359/(VLOOKUP($Q359,'Workforce hours'!$C$8:$AD$30,BX$7,FALSE))))))</f>
        <v>0</v>
      </c>
      <c r="BY359" s="288">
        <f>IF($Q359="n/a",(IF('Workforce hours'!Y$30=0,0,(AW359/'Workforce hours'!Y$30))),(IF(VLOOKUP($Q359,'Workforce hours'!$C$8:$AD$30,BY$7,FALSE)=0,0,(AW359/(VLOOKUP($Q359,'Workforce hours'!$C$8:$AD$30,BY$7,FALSE))))))</f>
        <v>0</v>
      </c>
      <c r="BZ359" s="288">
        <f>IF($Q359="n/a",(IF('Workforce hours'!Z$30=0,0,(AX359/'Workforce hours'!Z$30))),(IF(VLOOKUP($Q359,'Workforce hours'!$C$8:$AD$30,BZ$7,FALSE)=0,0,(AX359/(VLOOKUP($Q359,'Workforce hours'!$C$8:$AD$30,BZ$7,FALSE))))))</f>
        <v>0</v>
      </c>
      <c r="CA359" s="288">
        <f>IF($Q359="n/a",(IF('Workforce hours'!AA$30=0,0,(AY359/'Workforce hours'!AA$30))),(IF(VLOOKUP($Q359,'Workforce hours'!$C$8:$AD$30,CA$7,FALSE)=0,0,(AY359/(VLOOKUP($Q359,'Workforce hours'!$C$8:$AD$30,CA$7,FALSE))))))</f>
        <v>0</v>
      </c>
      <c r="CB359" s="288">
        <f>IF($Q359="n/a",(IF('Workforce hours'!AB$30=0,0,(AZ359/'Workforce hours'!AB$30))),(IF(VLOOKUP($Q359,'Workforce hours'!$C$8:$AD$30,CB$7,FALSE)=0,0,(AZ359/(VLOOKUP($Q359,'Workforce hours'!$C$8:$AD$30,CB$7,FALSE))))))</f>
        <v>0</v>
      </c>
      <c r="CC359" s="288">
        <f>IF($Q359="n/a",(IF('Workforce hours'!AC$30=0,0,(BA359/'Workforce hours'!AC$30))),(IF(VLOOKUP($Q359,'Workforce hours'!$C$8:$AD$30,CC$7,FALSE)=0,0,(BA359/(VLOOKUP($Q359,'Workforce hours'!$C$8:$AD$30,CC$7,FALSE))))))</f>
        <v>0</v>
      </c>
      <c r="CD359" s="288">
        <f>IF($Q359="n/a",(IF('Workforce hours'!AD$30=0,0,(BB359/'Workforce hours'!AD$30))),(IF(VLOOKUP($Q359,'Workforce hours'!$C$8:$AD$30,CD$7,FALSE)=0,0,(BB359/(VLOOKUP($Q359,'Workforce hours'!$C$8:$AD$30,CD$7,FALSE))))))</f>
        <v>0</v>
      </c>
      <c r="CE359" s="289">
        <f t="shared" si="50"/>
        <v>0</v>
      </c>
      <c r="CF359" s="290">
        <f>BD359*'Workforce costs'!B$9*(1+'Workforce costs'!B$10)*(1+'Workforce costs'!B$11)</f>
        <v>0</v>
      </c>
      <c r="CG359" s="290">
        <f>BE359*'Workforce costs'!C$9*(1+'Workforce costs'!C$10)*(1+'Workforce costs'!C$11)</f>
        <v>0</v>
      </c>
      <c r="CH359" s="290">
        <f>BF359*'Workforce costs'!D$9*(1+'Workforce costs'!D$10)*(1+'Workforce costs'!D$11)</f>
        <v>0</v>
      </c>
      <c r="CI359" s="290">
        <f>BG359*'Workforce costs'!E$9*(1+'Workforce costs'!E$10)*(1+'Workforce costs'!E$11)</f>
        <v>0</v>
      </c>
      <c r="CJ359" s="290">
        <f>BH359*'Workforce costs'!F$9*(1+'Workforce costs'!F$10)*(1+'Workforce costs'!F$11)</f>
        <v>0</v>
      </c>
      <c r="CK359" s="290">
        <f>BI359*'Workforce costs'!G$9*(1+'Workforce costs'!G$10)*(1+'Workforce costs'!G$11)</f>
        <v>0</v>
      </c>
      <c r="CL359" s="290">
        <f>BJ359*'Workforce costs'!H$9*(1+'Workforce costs'!H$10)*(1+'Workforce costs'!H$11)</f>
        <v>0</v>
      </c>
      <c r="CM359" s="290">
        <f>BK359*'Workforce costs'!I$9*(1+'Workforce costs'!I$10)*(1+'Workforce costs'!I$11)</f>
        <v>0</v>
      </c>
      <c r="CN359" s="290">
        <f>BL359*'Workforce costs'!J$9*(1+'Workforce costs'!J$10)*(1+'Workforce costs'!J$11)</f>
        <v>0</v>
      </c>
      <c r="CO359" s="290">
        <f>BM359*'Workforce costs'!K$9*(1+'Workforce costs'!K$10)*(1+'Workforce costs'!K$11)</f>
        <v>0</v>
      </c>
      <c r="CP359" s="290">
        <f>BN359*'Workforce costs'!L$9*(1+'Workforce costs'!L$10)*(1+'Workforce costs'!L$11)</f>
        <v>0</v>
      </c>
      <c r="CQ359" s="290">
        <f>BO359*'Workforce costs'!M$9*(1+'Workforce costs'!M$10)*(1+'Workforce costs'!M$11)</f>
        <v>0</v>
      </c>
      <c r="CR359" s="290">
        <f>BP359*'Workforce costs'!N$9*(1+'Workforce costs'!N$10)*(1+'Workforce costs'!N$11)</f>
        <v>0</v>
      </c>
      <c r="CS359" s="290">
        <f>BQ359*'Workforce costs'!O$9*(1+'Workforce costs'!O$10)*(1+'Workforce costs'!O$11)</f>
        <v>0</v>
      </c>
      <c r="CT359" s="290">
        <f>BR359*'Workforce costs'!P$9*(1+'Workforce costs'!P$10)*(1+'Workforce costs'!P$11)</f>
        <v>0</v>
      </c>
      <c r="CU359" s="290">
        <f>BS359*'Workforce costs'!Q$9*(1+'Workforce costs'!Q$10)*(1+'Workforce costs'!Q$11)</f>
        <v>0</v>
      </c>
      <c r="CV359" s="290">
        <f>BT359*'Workforce costs'!R$9*(1+'Workforce costs'!R$10)*(1+'Workforce costs'!R$11)</f>
        <v>0</v>
      </c>
      <c r="CW359" s="290">
        <f>BU359*'Workforce costs'!S$9*(1+'Workforce costs'!S$10)*(1+'Workforce costs'!S$11)</f>
        <v>0</v>
      </c>
      <c r="CX359" s="290">
        <f>BV359*'Workforce costs'!T$9*(1+'Workforce costs'!T$10)*(1+'Workforce costs'!T$11)</f>
        <v>0</v>
      </c>
      <c r="CY359" s="290">
        <f>BW359*'Workforce costs'!U$9*(1+'Workforce costs'!U$10)*(1+'Workforce costs'!U$11)</f>
        <v>0</v>
      </c>
      <c r="CZ359" s="290">
        <f>BX359*'Workforce costs'!V$9*(1+'Workforce costs'!V$10)*(1+'Workforce costs'!V$11)</f>
        <v>0</v>
      </c>
      <c r="DA359" s="290">
        <f>BY359*'Workforce costs'!W$9*(1+'Workforce costs'!W$10)*(1+'Workforce costs'!W$11)</f>
        <v>0</v>
      </c>
      <c r="DB359" s="290">
        <f>BZ359*'Workforce costs'!X$9*(1+'Workforce costs'!X$10)*(1+'Workforce costs'!X$11)</f>
        <v>0</v>
      </c>
      <c r="DC359" s="290">
        <f>CA359*'Workforce costs'!Y$9*(1+'Workforce costs'!Y$10)*(1+'Workforce costs'!Y$11)</f>
        <v>0</v>
      </c>
      <c r="DD359" s="290">
        <f>CB359*'Workforce costs'!Z$9*(1+'Workforce costs'!Z$10)*(1+'Workforce costs'!Z$11)</f>
        <v>0</v>
      </c>
      <c r="DE359" s="290">
        <f>CC359*'Workforce costs'!AA$9*(1+'Workforce costs'!AA$10)*(1+'Workforce costs'!AA$11)</f>
        <v>0</v>
      </c>
      <c r="DF359" s="290">
        <f>CD359*'Workforce costs'!AB$9*(1+'Workforce costs'!AB$10)*(1+'Workforce costs'!AB$11)</f>
        <v>0</v>
      </c>
    </row>
    <row r="360" spans="1:110" x14ac:dyDescent="0.3">
      <c r="A360" s="2" t="str">
        <f>Outputs!$A$4</f>
        <v>Australia</v>
      </c>
      <c r="B360" s="2" t="str">
        <f t="shared" si="43"/>
        <v>Australia 12to17</v>
      </c>
      <c r="C360" s="30">
        <f>VLOOKUP($B360,Populations!$D$15:$H$1920,3,FALSE)</f>
        <v>1959472</v>
      </c>
      <c r="D360" s="255">
        <f>IF(OR($H360="General pop",$H360="Schools",$H360="Workplace",$H360="Skills Training",$H360="Digital Supports"),1,VLOOKUP($B360,Populations!$D$15:$H$1920,5,FALSE))</f>
        <v>1</v>
      </c>
      <c r="E360" s="88">
        <f>VLOOKUP(I360,Epidemiology!$C$10:$H$47,6,FALSE)</f>
        <v>1504</v>
      </c>
      <c r="F360" s="102">
        <f>'Care profiles'!R361</f>
        <v>0.2</v>
      </c>
      <c r="G360" s="15" t="str">
        <f>'Care profiles'!A361</f>
        <v>12to17</v>
      </c>
      <c r="H360" s="15" t="str">
        <f>'Care profiles'!B361</f>
        <v>Persistent</v>
      </c>
      <c r="I360" s="15" t="str">
        <f>'Care profiles'!C361</f>
        <v>Persistent_12-17yrs</v>
      </c>
      <c r="J360" s="15" t="str">
        <f>'Care profiles'!D361</f>
        <v>Care profile</v>
      </c>
      <c r="K360" s="15" t="str">
        <f>'Care profiles'!E361</f>
        <v>Group Suicide Prevention Support Services</v>
      </c>
      <c r="L360" s="104">
        <f>'Care profiles'!F361</f>
        <v>0.5</v>
      </c>
      <c r="M360" s="15">
        <f>'Care profiles'!G361</f>
        <v>50</v>
      </c>
      <c r="N360" s="15">
        <f>'Care profiles'!H361</f>
        <v>60</v>
      </c>
      <c r="O360" s="15" t="str">
        <f>'Care profiles'!I361</f>
        <v>min</v>
      </c>
      <c r="P360" s="15" t="str">
        <f>'Care profiles'!J361</f>
        <v>Vocationally Qualified - Unspecified</v>
      </c>
      <c r="Q360" s="15" t="str">
        <f>'Care profiles'!K361</f>
        <v>n/a</v>
      </c>
      <c r="R360" s="15" t="str">
        <f>'Care profiles'!M361</f>
        <v>N</v>
      </c>
      <c r="S360" s="15" t="str">
        <f>'Care profiles'!O361</f>
        <v>N</v>
      </c>
      <c r="T360" s="15" t="str">
        <f>'Care profiles'!Q361</f>
        <v>Y</v>
      </c>
      <c r="U360" s="30">
        <f t="shared" si="44"/>
        <v>29470.458879999998</v>
      </c>
      <c r="V360" s="30">
        <f t="shared" si="45"/>
        <v>14735.229439999999</v>
      </c>
      <c r="W360" s="30">
        <f>IF(M360="n/a",0,IF(O360="days",V360*M360*(1+(VLOOKUP(K360,'Bed parameters'!$A$9:$G$12,7,FALSE))),V360*M360))</f>
        <v>736761.47199999995</v>
      </c>
      <c r="X360" s="30">
        <f t="shared" si="46"/>
        <v>736761.47199999995</v>
      </c>
      <c r="Y360" s="30">
        <f t="shared" si="47"/>
        <v>0</v>
      </c>
      <c r="Z360" s="113">
        <f>_xlfn.IFNA(Y360/((VLOOKUP(K360,'Bed parameters'!$A$9:$G$12,3,FALSE))*(VLOOKUP(K360,'Bed parameters'!$A$9:$G$12,5,FALSE))),0)</f>
        <v>0</v>
      </c>
      <c r="AA360" s="30">
        <f t="shared" si="48"/>
        <v>147352.29439999998</v>
      </c>
      <c r="AB360" s="30">
        <f>_xlfn.IFNA(IF($O360="days",$Y360*(VLOOKUP($K360,'Bed parameters'!$A$9:$I$12,9,FALSE))*$F360*(VLOOKUP($Q360,'Workforce distribution'!$C$8:$AD$30,AB$7,FALSE)),IF($Q360="n/a",(IF($P360=AB$6,$X360*$F360,0)),$X360*$F360*(VLOOKUP($Q360,'Workforce distribution'!$C$8:$AD$30,AB$7,FALSE)))),0)</f>
        <v>0</v>
      </c>
      <c r="AC360" s="30">
        <f>_xlfn.IFNA(IF($O360="days",$Y360*(VLOOKUP($K360,'Bed parameters'!$A$9:$I$12,9,FALSE))*$F360*(VLOOKUP($Q360,'Workforce distribution'!$C$8:$AD$30,AC$7,FALSE)),IF($Q360="n/a",(IF($P360=AC$6,$X360*$F360,0)),$X360*$F360*(VLOOKUP($Q360,'Workforce distribution'!$C$8:$AD$30,AC$7,FALSE)))),0)</f>
        <v>0</v>
      </c>
      <c r="AD360" s="30">
        <f>_xlfn.IFNA(IF($O360="days",$Y360*(VLOOKUP($K360,'Bed parameters'!$A$9:$I$12,9,FALSE))*$F360*(VLOOKUP($Q360,'Workforce distribution'!$C$8:$AD$30,AD$7,FALSE)),IF($Q360="n/a",(IF($P360=AD$6,$X360*$F360,0)),$X360*$F360*(VLOOKUP($Q360,'Workforce distribution'!$C$8:$AD$30,AD$7,FALSE)))),0)</f>
        <v>0</v>
      </c>
      <c r="AE360" s="30">
        <f>_xlfn.IFNA(IF($O360="days",$Y360*(VLOOKUP($K360,'Bed parameters'!$A$9:$I$12,9,FALSE))*$F360*(VLOOKUP($Q360,'Workforce distribution'!$C$8:$AD$30,AE$7,FALSE)),IF($Q360="n/a",(IF($P360=AE$6,$X360*$F360,0)),$X360*$F360*(VLOOKUP($Q360,'Workforce distribution'!$C$8:$AD$30,AE$7,FALSE)))),0)</f>
        <v>0</v>
      </c>
      <c r="AF360" s="30">
        <f>_xlfn.IFNA(IF($O360="days",$Y360*(VLOOKUP($K360,'Bed parameters'!$A$9:$I$12,9,FALSE))*$F360*(VLOOKUP($Q360,'Workforce distribution'!$C$8:$AD$30,AF$7,FALSE)),IF($Q360="n/a",(IF($P360=AF$6,$X360*$F360,0)),$X360*$F360*(VLOOKUP($Q360,'Workforce distribution'!$C$8:$AD$30,AF$7,FALSE)))),0)</f>
        <v>0</v>
      </c>
      <c r="AG360" s="30">
        <f>_xlfn.IFNA(IF($O360="days",$Y360*(VLOOKUP($K360,'Bed parameters'!$A$9:$I$12,9,FALSE))*$F360*(VLOOKUP($Q360,'Workforce distribution'!$C$8:$AD$30,AG$7,FALSE)),IF($Q360="n/a",(IF($P360=AG$6,$X360*$F360,0)),$X360*$F360*(VLOOKUP($Q360,'Workforce distribution'!$C$8:$AD$30,AG$7,FALSE)))),0)</f>
        <v>0</v>
      </c>
      <c r="AH360" s="30">
        <f>_xlfn.IFNA(IF($O360="days",$Y360*(VLOOKUP($K360,'Bed parameters'!$A$9:$I$12,9,FALSE))*$F360*(VLOOKUP($Q360,'Workforce distribution'!$C$8:$AD$30,AH$7,FALSE)),IF($Q360="n/a",(IF($P360=AH$6,$X360*$F360,0)),$X360*$F360*(VLOOKUP($Q360,'Workforce distribution'!$C$8:$AD$30,AH$7,FALSE)))),0)</f>
        <v>0</v>
      </c>
      <c r="AI360" s="30">
        <f>_xlfn.IFNA(IF($O360="days",$Y360*(VLOOKUP($K360,'Bed parameters'!$A$9:$I$12,9,FALSE))*$F360*(VLOOKUP($Q360,'Workforce distribution'!$C$8:$AD$30,AI$7,FALSE)),IF($Q360="n/a",(IF($P360=AI$6,$X360*$F360,0)),$X360*$F360*(VLOOKUP($Q360,'Workforce distribution'!$C$8:$AD$30,AI$7,FALSE)))),0)</f>
        <v>0</v>
      </c>
      <c r="AJ360" s="30">
        <f>_xlfn.IFNA(IF($O360="days",$Y360*(VLOOKUP($K360,'Bed parameters'!$A$9:$I$12,9,FALSE))*$F360*(VLOOKUP($Q360,'Workforce distribution'!$C$8:$AD$30,AJ$7,FALSE)),IF($Q360="n/a",(IF($P360=AJ$6,$X360*$F360,0)),$X360*$F360*(VLOOKUP($Q360,'Workforce distribution'!$C$8:$AD$30,AJ$7,FALSE)))),0)</f>
        <v>0</v>
      </c>
      <c r="AK360" s="30">
        <f>_xlfn.IFNA(IF($O360="days",$Y360*(VLOOKUP($K360,'Bed parameters'!$A$9:$I$12,9,FALSE))*$F360*(VLOOKUP($Q360,'Workforce distribution'!$C$8:$AD$30,AK$7,FALSE)),IF($Q360="n/a",(IF($P360=AK$6,$X360*$F360,0)),$X360*$F360*(VLOOKUP($Q360,'Workforce distribution'!$C$8:$AD$30,AK$7,FALSE)))),0)</f>
        <v>147352.29439999998</v>
      </c>
      <c r="AL360" s="30">
        <f>_xlfn.IFNA(IF($O360="days",$Y360*(VLOOKUP($K360,'Bed parameters'!$A$9:$I$12,9,FALSE))*$F360*(VLOOKUP($Q360,'Workforce distribution'!$C$8:$AD$30,AL$7,FALSE)),IF($Q360="n/a",(IF($P360=AL$6,$X360*$F360,0)),$X360*$F360*(VLOOKUP($Q360,'Workforce distribution'!$C$8:$AD$30,AL$7,FALSE)))),0)</f>
        <v>0</v>
      </c>
      <c r="AM360" s="30">
        <f>_xlfn.IFNA(IF($O360="days",$Y360*(VLOOKUP($K360,'Bed parameters'!$A$9:$I$12,9,FALSE))*$F360*(VLOOKUP($Q360,'Workforce distribution'!$C$8:$AD$30,AM$7,FALSE)),IF($Q360="n/a",(IF($P360=AM$6,$X360*$F360,0)),$X360*$F360*(VLOOKUP($Q360,'Workforce distribution'!$C$8:$AD$30,AM$7,FALSE)))),0)</f>
        <v>0</v>
      </c>
      <c r="AN360" s="30">
        <f>_xlfn.IFNA(IF($O360="days",$Y360*(VLOOKUP($K360,'Bed parameters'!$A$9:$I$12,9,FALSE))*$F360*(VLOOKUP($Q360,'Workforce distribution'!$C$8:$AD$30,AN$7,FALSE)),IF($Q360="n/a",(IF($P360=AN$6,$X360*$F360,0)),$X360*$F360*(VLOOKUP($Q360,'Workforce distribution'!$C$8:$AD$30,AN$7,FALSE)))),0)</f>
        <v>0</v>
      </c>
      <c r="AO360" s="30">
        <f>_xlfn.IFNA(IF($O360="days",$Y360*(VLOOKUP($K360,'Bed parameters'!$A$9:$I$12,9,FALSE))*$F360*(VLOOKUP($Q360,'Workforce distribution'!$C$8:$AD$30,AO$7,FALSE)),IF($Q360="n/a",(IF($P360=AO$6,$X360*$F360,0)),$X360*$F360*(VLOOKUP($Q360,'Workforce distribution'!$C$8:$AD$30,AO$7,FALSE)))),0)</f>
        <v>0</v>
      </c>
      <c r="AP360" s="30">
        <f>_xlfn.IFNA(IF($O360="days",$Y360*(VLOOKUP($K360,'Bed parameters'!$A$9:$I$12,9,FALSE))*$F360*(VLOOKUP($Q360,'Workforce distribution'!$C$8:$AD$30,AP$7,FALSE)),IF($Q360="n/a",(IF($P360=AP$6,$X360*$F360,0)),$X360*$F360*(VLOOKUP($Q360,'Workforce distribution'!$C$8:$AD$30,AP$7,FALSE)))),0)</f>
        <v>0</v>
      </c>
      <c r="AQ360" s="30">
        <f>_xlfn.IFNA(IF($O360="days",$Y360*(VLOOKUP($K360,'Bed parameters'!$A$9:$I$12,9,FALSE))*$F360*(VLOOKUP($Q360,'Workforce distribution'!$C$8:$AD$30,AQ$7,FALSE)),IF($Q360="n/a",(IF($P360=AQ$6,$X360*$F360,0)),$X360*$F360*(VLOOKUP($Q360,'Workforce distribution'!$C$8:$AD$30,AQ$7,FALSE)))),0)</f>
        <v>0</v>
      </c>
      <c r="AR360" s="30">
        <f>_xlfn.IFNA(IF($O360="days",$Y360*(VLOOKUP($K360,'Bed parameters'!$A$9:$I$12,9,FALSE))*$F360*(VLOOKUP($Q360,'Workforce distribution'!$C$8:$AD$30,AR$7,FALSE)),IF($Q360="n/a",(IF($P360=AR$6,$X360*$F360,0)),$X360*$F360*(VLOOKUP($Q360,'Workforce distribution'!$C$8:$AD$30,AR$7,FALSE)))),0)</f>
        <v>0</v>
      </c>
      <c r="AS360" s="30">
        <f>_xlfn.IFNA(IF($O360="days",$Y360*(VLOOKUP($K360,'Bed parameters'!$A$9:$I$12,9,FALSE))*$F360*(VLOOKUP($Q360,'Workforce distribution'!$C$8:$AD$30,AS$7,FALSE)),IF($Q360="n/a",(IF($P360=AS$6,$X360*$F360,0)),$X360*$F360*(VLOOKUP($Q360,'Workforce distribution'!$C$8:$AD$30,AS$7,FALSE)))),0)</f>
        <v>0</v>
      </c>
      <c r="AT360" s="30">
        <f>_xlfn.IFNA(IF($O360="days",$Y360*(VLOOKUP($K360,'Bed parameters'!$A$9:$I$12,9,FALSE))*$F360*(VLOOKUP($Q360,'Workforce distribution'!$C$8:$AD$30,AT$7,FALSE)),IF($Q360="n/a",(IF($P360=AT$6,$X360*$F360,0)),$X360*$F360*(VLOOKUP($Q360,'Workforce distribution'!$C$8:$AD$30,AT$7,FALSE)))),0)</f>
        <v>0</v>
      </c>
      <c r="AU360" s="30">
        <f>_xlfn.IFNA(IF($O360="days",$Y360*(VLOOKUP($K360,'Bed parameters'!$A$9:$I$12,9,FALSE))*$F360*(VLOOKUP($Q360,'Workforce distribution'!$C$8:$AD$30,AU$7,FALSE)),IF($Q360="n/a",(IF($P360=AU$6,$X360*$F360,0)),$X360*$F360*(VLOOKUP($Q360,'Workforce distribution'!$C$8:$AD$30,AU$7,FALSE)))),0)</f>
        <v>0</v>
      </c>
      <c r="AV360" s="30">
        <f>_xlfn.IFNA(IF($O360="days",$Y360*(VLOOKUP($K360,'Bed parameters'!$A$9:$I$12,9,FALSE))*$F360*(VLOOKUP($Q360,'Workforce distribution'!$C$8:$AD$30,AV$7,FALSE)),IF($Q360="n/a",(IF($P360=AV$6,$X360*$F360,0)),$X360*$F360*(VLOOKUP($Q360,'Workforce distribution'!$C$8:$AD$30,AV$7,FALSE)))),0)</f>
        <v>0</v>
      </c>
      <c r="AW360" s="30">
        <f>_xlfn.IFNA(IF($O360="days",$Y360*(VLOOKUP($K360,'Bed parameters'!$A$9:$I$12,9,FALSE))*$F360*(VLOOKUP($Q360,'Workforce distribution'!$C$8:$AD$30,AW$7,FALSE)),IF($Q360="n/a",(IF($P360=AW$6,$X360*$F360,0)),$X360*$F360*(VLOOKUP($Q360,'Workforce distribution'!$C$8:$AD$30,AW$7,FALSE)))),0)</f>
        <v>0</v>
      </c>
      <c r="AX360" s="30">
        <f>_xlfn.IFNA(IF($O360="days",$Y360*(VLOOKUP($K360,'Bed parameters'!$A$9:$I$12,9,FALSE))*$F360*(VLOOKUP($Q360,'Workforce distribution'!$C$8:$AD$30,AX$7,FALSE)),IF($Q360="n/a",(IF($P360=AX$6,$X360*$F360,0)),$X360*$F360*(VLOOKUP($Q360,'Workforce distribution'!$C$8:$AD$30,AX$7,FALSE)))),0)</f>
        <v>0</v>
      </c>
      <c r="AY360" s="30">
        <f>_xlfn.IFNA(IF($O360="days",$Y360*(VLOOKUP($K360,'Bed parameters'!$A$9:$I$12,9,FALSE))*$F360*(VLOOKUP($Q360,'Workforce distribution'!$C$8:$AD$30,AY$7,FALSE)),IF($Q360="n/a",(IF($P360=AY$6,$X360*$F360,0)),$X360*$F360*(VLOOKUP($Q360,'Workforce distribution'!$C$8:$AD$30,AY$7,FALSE)))),0)</f>
        <v>0</v>
      </c>
      <c r="AZ360" s="30">
        <f>_xlfn.IFNA(IF($O360="days",$Y360*(VLOOKUP($K360,'Bed parameters'!$A$9:$I$12,9,FALSE))*$F360*(VLOOKUP($Q360,'Workforce distribution'!$C$8:$AD$30,AZ$7,FALSE)),IF($Q360="n/a",(IF($P360=AZ$6,$X360*$F360,0)),$X360*$F360*(VLOOKUP($Q360,'Workforce distribution'!$C$8:$AD$30,AZ$7,FALSE)))),0)</f>
        <v>0</v>
      </c>
      <c r="BA360" s="30">
        <f>_xlfn.IFNA(IF($O360="days",$Y360*(VLOOKUP($K360,'Bed parameters'!$A$9:$I$12,9,FALSE))*$F360*(VLOOKUP($Q360,'Workforce distribution'!$C$8:$AD$30,BA$7,FALSE)),IF($Q360="n/a",(IF($P360=BA$6,$X360*$F360,0)),$X360*$F360*(VLOOKUP($Q360,'Workforce distribution'!$C$8:$AD$30,BA$7,FALSE)))),0)</f>
        <v>0</v>
      </c>
      <c r="BB360" s="30">
        <f>_xlfn.IFNA(IF($O360="days",$Y360*(VLOOKUP($K360,'Bed parameters'!$A$9:$I$12,9,FALSE))*$F360*(VLOOKUP($Q360,'Workforce distribution'!$C$8:$AD$30,BB$7,FALSE)),IF($Q360="n/a",(IF($P360=BB$6,$X360*$F360,0)),$X360*$F360*(VLOOKUP($Q360,'Workforce distribution'!$C$8:$AD$30,BB$7,FALSE)))),0)</f>
        <v>0</v>
      </c>
      <c r="BC360" s="149">
        <f t="shared" si="49"/>
        <v>128.21444255995402</v>
      </c>
      <c r="BD360" s="288">
        <f>IF($Q360="n/a",(IF('Workforce hours'!D$30=0,0,(AB360/'Workforce hours'!D$30))),(IF(VLOOKUP($Q360,'Workforce hours'!$C$8:$AD$30,BD$7,FALSE)=0,0,(AB360/(VLOOKUP($Q360,'Workforce hours'!$C$8:$AD$30,BD$7,FALSE))))))</f>
        <v>0</v>
      </c>
      <c r="BE360" s="288">
        <f>IF($Q360="n/a",(IF('Workforce hours'!E$30=0,0,(AC360/'Workforce hours'!E$30))),(IF(VLOOKUP($Q360,'Workforce hours'!$C$8:$AD$30,BE$7,FALSE)=0,0,(AC360/(VLOOKUP($Q360,'Workforce hours'!$C$8:$AD$30,BE$7,FALSE))))))</f>
        <v>0</v>
      </c>
      <c r="BF360" s="288">
        <f>IF($Q360="n/a",(IF('Workforce hours'!F$30=0,0,(AD360/'Workforce hours'!F$30))),(IF(VLOOKUP($Q360,'Workforce hours'!$C$8:$AD$30,BF$7,FALSE)=0,0,(AD360/(VLOOKUP($Q360,'Workforce hours'!$C$8:$AD$30,BF$7,FALSE))))))</f>
        <v>0</v>
      </c>
      <c r="BG360" s="288">
        <f>IF($Q360="n/a",(IF('Workforce hours'!G$30=0,0,(AE360/'Workforce hours'!G$30))),(IF(VLOOKUP($Q360,'Workforce hours'!$C$8:$AD$30,BG$7,FALSE)=0,0,(AE360/(VLOOKUP($Q360,'Workforce hours'!$C$8:$AD$30,BG$7,FALSE))))))</f>
        <v>0</v>
      </c>
      <c r="BH360" s="288">
        <f>IF($Q360="n/a",(IF('Workforce hours'!H$30=0,0,(AF360/'Workforce hours'!H$30))),(IF(VLOOKUP($Q360,'Workforce hours'!$C$8:$AD$30,BH$7,FALSE)=0,0,(AF360/(VLOOKUP($Q360,'Workforce hours'!$C$8:$AD$30,BH$7,FALSE))))))</f>
        <v>0</v>
      </c>
      <c r="BI360" s="288">
        <f>IF($Q360="n/a",(IF('Workforce hours'!I$30=0,0,(AG360/'Workforce hours'!I$30))),(IF(VLOOKUP($Q360,'Workforce hours'!$C$8:$AD$30,BI$7,FALSE)=0,0,(AG360/(VLOOKUP($Q360,'Workforce hours'!$C$8:$AD$30,BI$7,FALSE))))))</f>
        <v>0</v>
      </c>
      <c r="BJ360" s="288">
        <f>IF($Q360="n/a",(IF('Workforce hours'!J$30=0,0,(AH360/'Workforce hours'!J$30))),(IF(VLOOKUP($Q360,'Workforce hours'!$C$8:$AD$30,BJ$7,FALSE)=0,0,(AH360/(VLOOKUP($Q360,'Workforce hours'!$C$8:$AD$30,BJ$7,FALSE))))))</f>
        <v>0</v>
      </c>
      <c r="BK360" s="288">
        <f>IF($Q360="n/a",(IF('Workforce hours'!K$30=0,0,(AI360/'Workforce hours'!K$30))),(IF(VLOOKUP($Q360,'Workforce hours'!$C$8:$AD$30,BK$7,FALSE)=0,0,(AI360/(VLOOKUP($Q360,'Workforce hours'!$C$8:$AD$30,BK$7,FALSE))))))</f>
        <v>0</v>
      </c>
      <c r="BL360" s="288">
        <f>IF($Q360="n/a",(IF('Workforce hours'!L$30=0,0,(AJ360/'Workforce hours'!L$30))),(IF(VLOOKUP($Q360,'Workforce hours'!$C$8:$AD$30,BL$7,FALSE)=0,0,(AJ360/(VLOOKUP($Q360,'Workforce hours'!$C$8:$AD$30,BL$7,FALSE))))))</f>
        <v>0</v>
      </c>
      <c r="BM360" s="288">
        <f>IF($Q360="n/a",(IF('Workforce hours'!M$30=0,0,(AK360/'Workforce hours'!M$30))),(IF(VLOOKUP($Q360,'Workforce hours'!$C$8:$AD$30,BM$7,FALSE)=0,0,(AK360/(VLOOKUP($Q360,'Workforce hours'!$C$8:$AD$30,BM$7,FALSE))))))</f>
        <v>128.21444255995402</v>
      </c>
      <c r="BN360" s="288">
        <f>IF($Q360="n/a",(IF('Workforce hours'!N$30=0,0,(AL360/'Workforce hours'!N$30))),(IF(VLOOKUP($Q360,'Workforce hours'!$C$8:$AD$30,BN$7,FALSE)=0,0,(AL360/(VLOOKUP($Q360,'Workforce hours'!$C$8:$AD$30,BN$7,FALSE))))))</f>
        <v>0</v>
      </c>
      <c r="BO360" s="288">
        <f>IF($Q360="n/a",(IF('Workforce hours'!O$30=0,0,(AM360/'Workforce hours'!O$30))),(IF(VLOOKUP($Q360,'Workforce hours'!$C$8:$AD$30,BO$7,FALSE)=0,0,(AM360/(VLOOKUP($Q360,'Workforce hours'!$C$8:$AD$30,BO$7,FALSE))))))</f>
        <v>0</v>
      </c>
      <c r="BP360" s="288">
        <f>IF($Q360="n/a",(IF('Workforce hours'!P$30=0,0,(AN360/'Workforce hours'!P$30))),(IF(VLOOKUP($Q360,'Workforce hours'!$C$8:$AD$30,BP$7,FALSE)=0,0,(AN360/(VLOOKUP($Q360,'Workforce hours'!$C$8:$AD$30,BP$7,FALSE))))))</f>
        <v>0</v>
      </c>
      <c r="BQ360" s="288">
        <f>IF($Q360="n/a",(IF('Workforce hours'!Q$30=0,0,(AO360/'Workforce hours'!Q$30))),(IF(VLOOKUP($Q360,'Workforce hours'!$C$8:$AD$30,BQ$7,FALSE)=0,0,(AO360/(VLOOKUP($Q360,'Workforce hours'!$C$8:$AD$30,BQ$7,FALSE))))))</f>
        <v>0</v>
      </c>
      <c r="BR360" s="288">
        <f>IF($Q360="n/a",(IF('Workforce hours'!R$30=0,0,(AP360/'Workforce hours'!R$30))),(IF(VLOOKUP($Q360,'Workforce hours'!$C$8:$AD$30,BR$7,FALSE)=0,0,(AP360/(VLOOKUP($Q360,'Workforce hours'!$C$8:$AD$30,BR$7,FALSE))))))</f>
        <v>0</v>
      </c>
      <c r="BS360" s="288">
        <f>IF($Q360="n/a",(IF('Workforce hours'!S$30=0,0,(AQ360/'Workforce hours'!S$30))),(IF(VLOOKUP($Q360,'Workforce hours'!$C$8:$AD$30,BS$7,FALSE)=0,0,(AQ360/(VLOOKUP($Q360,'Workforce hours'!$C$8:$AD$30,BS$7,FALSE))))))</f>
        <v>0</v>
      </c>
      <c r="BT360" s="288">
        <f>IF($Q360="n/a",(IF('Workforce hours'!T$30=0,0,(AR360/'Workforce hours'!T$30))),(IF(VLOOKUP($Q360,'Workforce hours'!$C$8:$AD$30,BT$7,FALSE)=0,0,(AR360/(VLOOKUP($Q360,'Workforce hours'!$C$8:$AD$30,BT$7,FALSE))))))</f>
        <v>0</v>
      </c>
      <c r="BU360" s="288">
        <f>IF($Q360="n/a",(IF('Workforce hours'!U$30=0,0,(AS360/'Workforce hours'!U$30))),(IF(VLOOKUP($Q360,'Workforce hours'!$C$8:$AD$30,BU$7,FALSE)=0,0,(AS360/(VLOOKUP($Q360,'Workforce hours'!$C$8:$AD$30,BU$7,FALSE))))))</f>
        <v>0</v>
      </c>
      <c r="BV360" s="288">
        <f>IF($Q360="n/a",(IF('Workforce hours'!V$30=0,0,(AT360/'Workforce hours'!V$30))),(IF(VLOOKUP($Q360,'Workforce hours'!$C$8:$AD$30,BV$7,FALSE)=0,0,(AT360/(VLOOKUP($Q360,'Workforce hours'!$C$8:$AD$30,BV$7,FALSE))))))</f>
        <v>0</v>
      </c>
      <c r="BW360" s="288">
        <f>IF($Q360="n/a",(IF('Workforce hours'!W$30=0,0,(AU360/'Workforce hours'!W$30))),(IF(VLOOKUP($Q360,'Workforce hours'!$C$8:$AD$30,BW$7,FALSE)=0,0,(AU360/(VLOOKUP($Q360,'Workforce hours'!$C$8:$AD$30,BW$7,FALSE))))))</f>
        <v>0</v>
      </c>
      <c r="BX360" s="288">
        <f>IF($Q360="n/a",(IF('Workforce hours'!X$30=0,0,(AV360/'Workforce hours'!X$30))),(IF(VLOOKUP($Q360,'Workforce hours'!$C$8:$AD$30,BX$7,FALSE)=0,0,(AV360/(VLOOKUP($Q360,'Workforce hours'!$C$8:$AD$30,BX$7,FALSE))))))</f>
        <v>0</v>
      </c>
      <c r="BY360" s="288">
        <f>IF($Q360="n/a",(IF('Workforce hours'!Y$30=0,0,(AW360/'Workforce hours'!Y$30))),(IF(VLOOKUP($Q360,'Workforce hours'!$C$8:$AD$30,BY$7,FALSE)=0,0,(AW360/(VLOOKUP($Q360,'Workforce hours'!$C$8:$AD$30,BY$7,FALSE))))))</f>
        <v>0</v>
      </c>
      <c r="BZ360" s="288">
        <f>IF($Q360="n/a",(IF('Workforce hours'!Z$30=0,0,(AX360/'Workforce hours'!Z$30))),(IF(VLOOKUP($Q360,'Workforce hours'!$C$8:$AD$30,BZ$7,FALSE)=0,0,(AX360/(VLOOKUP($Q360,'Workforce hours'!$C$8:$AD$30,BZ$7,FALSE))))))</f>
        <v>0</v>
      </c>
      <c r="CA360" s="288">
        <f>IF($Q360="n/a",(IF('Workforce hours'!AA$30=0,0,(AY360/'Workforce hours'!AA$30))),(IF(VLOOKUP($Q360,'Workforce hours'!$C$8:$AD$30,CA$7,FALSE)=0,0,(AY360/(VLOOKUP($Q360,'Workforce hours'!$C$8:$AD$30,CA$7,FALSE))))))</f>
        <v>0</v>
      </c>
      <c r="CB360" s="288">
        <f>IF($Q360="n/a",(IF('Workforce hours'!AB$30=0,0,(AZ360/'Workforce hours'!AB$30))),(IF(VLOOKUP($Q360,'Workforce hours'!$C$8:$AD$30,CB$7,FALSE)=0,0,(AZ360/(VLOOKUP($Q360,'Workforce hours'!$C$8:$AD$30,CB$7,FALSE))))))</f>
        <v>0</v>
      </c>
      <c r="CC360" s="288">
        <f>IF($Q360="n/a",(IF('Workforce hours'!AC$30=0,0,(BA360/'Workforce hours'!AC$30))),(IF(VLOOKUP($Q360,'Workforce hours'!$C$8:$AD$30,CC$7,FALSE)=0,0,(BA360/(VLOOKUP($Q360,'Workforce hours'!$C$8:$AD$30,CC$7,FALSE))))))</f>
        <v>0</v>
      </c>
      <c r="CD360" s="288">
        <f>IF($Q360="n/a",(IF('Workforce hours'!AD$30=0,0,(BB360/'Workforce hours'!AD$30))),(IF(VLOOKUP($Q360,'Workforce hours'!$C$8:$AD$30,CD$7,FALSE)=0,0,(BB360/(VLOOKUP($Q360,'Workforce hours'!$C$8:$AD$30,CD$7,FALSE))))))</f>
        <v>0</v>
      </c>
      <c r="CE360" s="289">
        <f t="shared" si="50"/>
        <v>0</v>
      </c>
      <c r="CF360" s="290">
        <f>BD360*'Workforce costs'!B$9*(1+'Workforce costs'!B$10)*(1+'Workforce costs'!B$11)</f>
        <v>0</v>
      </c>
      <c r="CG360" s="290">
        <f>BE360*'Workforce costs'!C$9*(1+'Workforce costs'!C$10)*(1+'Workforce costs'!C$11)</f>
        <v>0</v>
      </c>
      <c r="CH360" s="290">
        <f>BF360*'Workforce costs'!D$9*(1+'Workforce costs'!D$10)*(1+'Workforce costs'!D$11)</f>
        <v>0</v>
      </c>
      <c r="CI360" s="290">
        <f>BG360*'Workforce costs'!E$9*(1+'Workforce costs'!E$10)*(1+'Workforce costs'!E$11)</f>
        <v>0</v>
      </c>
      <c r="CJ360" s="290">
        <f>BH360*'Workforce costs'!F$9*(1+'Workforce costs'!F$10)*(1+'Workforce costs'!F$11)</f>
        <v>0</v>
      </c>
      <c r="CK360" s="290">
        <f>BI360*'Workforce costs'!G$9*(1+'Workforce costs'!G$10)*(1+'Workforce costs'!G$11)</f>
        <v>0</v>
      </c>
      <c r="CL360" s="290">
        <f>BJ360*'Workforce costs'!H$9*(1+'Workforce costs'!H$10)*(1+'Workforce costs'!H$11)</f>
        <v>0</v>
      </c>
      <c r="CM360" s="290">
        <f>BK360*'Workforce costs'!I$9*(1+'Workforce costs'!I$10)*(1+'Workforce costs'!I$11)</f>
        <v>0</v>
      </c>
      <c r="CN360" s="290">
        <f>BL360*'Workforce costs'!J$9*(1+'Workforce costs'!J$10)*(1+'Workforce costs'!J$11)</f>
        <v>0</v>
      </c>
      <c r="CO360" s="290">
        <f>BM360*'Workforce costs'!K$9*(1+'Workforce costs'!K$10)*(1+'Workforce costs'!K$11)</f>
        <v>0</v>
      </c>
      <c r="CP360" s="290">
        <f>BN360*'Workforce costs'!L$9*(1+'Workforce costs'!L$10)*(1+'Workforce costs'!L$11)</f>
        <v>0</v>
      </c>
      <c r="CQ360" s="290">
        <f>BO360*'Workforce costs'!M$9*(1+'Workforce costs'!M$10)*(1+'Workforce costs'!M$11)</f>
        <v>0</v>
      </c>
      <c r="CR360" s="290">
        <f>BP360*'Workforce costs'!N$9*(1+'Workforce costs'!N$10)*(1+'Workforce costs'!N$11)</f>
        <v>0</v>
      </c>
      <c r="CS360" s="290">
        <f>BQ360*'Workforce costs'!O$9*(1+'Workforce costs'!O$10)*(1+'Workforce costs'!O$11)</f>
        <v>0</v>
      </c>
      <c r="CT360" s="290">
        <f>BR360*'Workforce costs'!P$9*(1+'Workforce costs'!P$10)*(1+'Workforce costs'!P$11)</f>
        <v>0</v>
      </c>
      <c r="CU360" s="290">
        <f>BS360*'Workforce costs'!Q$9*(1+'Workforce costs'!Q$10)*(1+'Workforce costs'!Q$11)</f>
        <v>0</v>
      </c>
      <c r="CV360" s="290">
        <f>BT360*'Workforce costs'!R$9*(1+'Workforce costs'!R$10)*(1+'Workforce costs'!R$11)</f>
        <v>0</v>
      </c>
      <c r="CW360" s="290">
        <f>BU360*'Workforce costs'!S$9*(1+'Workforce costs'!S$10)*(1+'Workforce costs'!S$11)</f>
        <v>0</v>
      </c>
      <c r="CX360" s="290">
        <f>BV360*'Workforce costs'!T$9*(1+'Workforce costs'!T$10)*(1+'Workforce costs'!T$11)</f>
        <v>0</v>
      </c>
      <c r="CY360" s="290">
        <f>BW360*'Workforce costs'!U$9*(1+'Workforce costs'!U$10)*(1+'Workforce costs'!U$11)</f>
        <v>0</v>
      </c>
      <c r="CZ360" s="290">
        <f>BX360*'Workforce costs'!V$9*(1+'Workforce costs'!V$10)*(1+'Workforce costs'!V$11)</f>
        <v>0</v>
      </c>
      <c r="DA360" s="290">
        <f>BY360*'Workforce costs'!W$9*(1+'Workforce costs'!W$10)*(1+'Workforce costs'!W$11)</f>
        <v>0</v>
      </c>
      <c r="DB360" s="290">
        <f>BZ360*'Workforce costs'!X$9*(1+'Workforce costs'!X$10)*(1+'Workforce costs'!X$11)</f>
        <v>0</v>
      </c>
      <c r="DC360" s="290">
        <f>CA360*'Workforce costs'!Y$9*(1+'Workforce costs'!Y$10)*(1+'Workforce costs'!Y$11)</f>
        <v>0</v>
      </c>
      <c r="DD360" s="290">
        <f>CB360*'Workforce costs'!Z$9*(1+'Workforce costs'!Z$10)*(1+'Workforce costs'!Z$11)</f>
        <v>0</v>
      </c>
      <c r="DE360" s="290">
        <f>CC360*'Workforce costs'!AA$9*(1+'Workforce costs'!AA$10)*(1+'Workforce costs'!AA$11)</f>
        <v>0</v>
      </c>
      <c r="DF360" s="290">
        <f>CD360*'Workforce costs'!AB$9*(1+'Workforce costs'!AB$10)*(1+'Workforce costs'!AB$11)</f>
        <v>0</v>
      </c>
    </row>
    <row r="361" spans="1:110" x14ac:dyDescent="0.3">
      <c r="A361" s="2" t="str">
        <f>Outputs!$A$4</f>
        <v>Australia</v>
      </c>
      <c r="B361" s="2" t="str">
        <f t="shared" si="43"/>
        <v>Australia 12to17</v>
      </c>
      <c r="C361" s="30">
        <f>VLOOKUP($B361,Populations!$D$15:$H$1920,3,FALSE)</f>
        <v>1959472</v>
      </c>
      <c r="D361" s="255">
        <f>IF(OR($H361="General pop",$H361="Schools",$H361="Workplace",$H361="Skills Training",$H361="Digital Supports"),1,VLOOKUP($B361,Populations!$D$15:$H$1920,5,FALSE))</f>
        <v>1</v>
      </c>
      <c r="E361" s="88">
        <f>VLOOKUP(I361,Epidemiology!$C$10:$H$47,6,FALSE)</f>
        <v>1504</v>
      </c>
      <c r="F361" s="102">
        <f>'Care profiles'!R362</f>
        <v>1</v>
      </c>
      <c r="G361" s="15" t="str">
        <f>'Care profiles'!A362</f>
        <v>12to17</v>
      </c>
      <c r="H361" s="15" t="str">
        <f>'Care profiles'!B362</f>
        <v>Persistent</v>
      </c>
      <c r="I361" s="15" t="str">
        <f>'Care profiles'!C362</f>
        <v>Persistent_12-17yrs</v>
      </c>
      <c r="J361" s="15" t="str">
        <f>'Care profiles'!D362</f>
        <v>Care profile</v>
      </c>
      <c r="K361" s="15" t="str">
        <f>'Care profiles'!E362</f>
        <v>Community-Based Support – Safe Spaces for Crisis</v>
      </c>
      <c r="L361" s="104">
        <f>'Care profiles'!F362</f>
        <v>0.4</v>
      </c>
      <c r="M361" s="15">
        <f>'Care profiles'!G362</f>
        <v>6</v>
      </c>
      <c r="N361" s="15">
        <f>'Care profiles'!H362</f>
        <v>150</v>
      </c>
      <c r="O361" s="15" t="str">
        <f>'Care profiles'!I362</f>
        <v>min</v>
      </c>
      <c r="P361" s="15" t="str">
        <f>'Care profiles'!J362</f>
        <v>Team</v>
      </c>
      <c r="Q361" s="15" t="str">
        <f>'Care profiles'!K362</f>
        <v>Community-Based Support – Safe Spaces for Crisis</v>
      </c>
      <c r="R361" s="15" t="str">
        <f>'Care profiles'!M362</f>
        <v>N</v>
      </c>
      <c r="S361" s="15" t="str">
        <f>'Care profiles'!O362</f>
        <v>Y</v>
      </c>
      <c r="T361" s="15" t="str">
        <f>'Care profiles'!Q362</f>
        <v>Y</v>
      </c>
      <c r="U361" s="30">
        <f t="shared" si="44"/>
        <v>29470.458879999998</v>
      </c>
      <c r="V361" s="30">
        <f t="shared" si="45"/>
        <v>11788.183552</v>
      </c>
      <c r="W361" s="30">
        <f>IF(M361="n/a",0,IF(O361="days",V361*M361*(1+(VLOOKUP(K361,'Bed parameters'!$A$9:$G$12,7,FALSE))),V361*M361))</f>
        <v>70729.101311999999</v>
      </c>
      <c r="X361" s="30">
        <f t="shared" si="46"/>
        <v>176822.75327999998</v>
      </c>
      <c r="Y361" s="30">
        <f t="shared" si="47"/>
        <v>0</v>
      </c>
      <c r="Z361" s="113">
        <f>_xlfn.IFNA(Y361/((VLOOKUP(K361,'Bed parameters'!$A$9:$G$12,3,FALSE))*(VLOOKUP(K361,'Bed parameters'!$A$9:$G$12,5,FALSE))),0)</f>
        <v>0</v>
      </c>
      <c r="AA361" s="30">
        <f t="shared" si="48"/>
        <v>176822.75327999998</v>
      </c>
      <c r="AB361" s="30">
        <f>_xlfn.IFNA(IF($O361="days",$Y361*(VLOOKUP($K361,'Bed parameters'!$A$9:$I$12,9,FALSE))*$F361*(VLOOKUP($Q361,'Workforce distribution'!$C$8:$AD$30,AB$7,FALSE)),IF($Q361="n/a",(IF($P361=AB$6,$X361*$F361,0)),$X361*$F361*(VLOOKUP($Q361,'Workforce distribution'!$C$8:$AD$30,AB$7,FALSE)))),0)</f>
        <v>0</v>
      </c>
      <c r="AC361" s="30">
        <f>_xlfn.IFNA(IF($O361="days",$Y361*(VLOOKUP($K361,'Bed parameters'!$A$9:$I$12,9,FALSE))*$F361*(VLOOKUP($Q361,'Workforce distribution'!$C$8:$AD$30,AC$7,FALSE)),IF($Q361="n/a",(IF($P361=AC$6,$X361*$F361,0)),$X361*$F361*(VLOOKUP($Q361,'Workforce distribution'!$C$8:$AD$30,AC$7,FALSE)))),0)</f>
        <v>0</v>
      </c>
      <c r="AD361" s="30">
        <f>_xlfn.IFNA(IF($O361="days",$Y361*(VLOOKUP($K361,'Bed parameters'!$A$9:$I$12,9,FALSE))*$F361*(VLOOKUP($Q361,'Workforce distribution'!$C$8:$AD$30,AD$7,FALSE)),IF($Q361="n/a",(IF($P361=AD$6,$X361*$F361,0)),$X361*$F361*(VLOOKUP($Q361,'Workforce distribution'!$C$8:$AD$30,AD$7,FALSE)))),0)</f>
        <v>0</v>
      </c>
      <c r="AE361" s="30">
        <f>_xlfn.IFNA(IF($O361="days",$Y361*(VLOOKUP($K361,'Bed parameters'!$A$9:$I$12,9,FALSE))*$F361*(VLOOKUP($Q361,'Workforce distribution'!$C$8:$AD$30,AE$7,FALSE)),IF($Q361="n/a",(IF($P361=AE$6,$X361*$F361,0)),$X361*$F361*(VLOOKUP($Q361,'Workforce distribution'!$C$8:$AD$30,AE$7,FALSE)))),0)</f>
        <v>159140.47795199999</v>
      </c>
      <c r="AF361" s="30">
        <f>_xlfn.IFNA(IF($O361="days",$Y361*(VLOOKUP($K361,'Bed parameters'!$A$9:$I$12,9,FALSE))*$F361*(VLOOKUP($Q361,'Workforce distribution'!$C$8:$AD$30,AF$7,FALSE)),IF($Q361="n/a",(IF($P361=AF$6,$X361*$F361,0)),$X361*$F361*(VLOOKUP($Q361,'Workforce distribution'!$C$8:$AD$30,AF$7,FALSE)))),0)</f>
        <v>0</v>
      </c>
      <c r="AG361" s="30">
        <f>_xlfn.IFNA(IF($O361="days",$Y361*(VLOOKUP($K361,'Bed parameters'!$A$9:$I$12,9,FALSE))*$F361*(VLOOKUP($Q361,'Workforce distribution'!$C$8:$AD$30,AG$7,FALSE)),IF($Q361="n/a",(IF($P361=AG$6,$X361*$F361,0)),$X361*$F361*(VLOOKUP($Q361,'Workforce distribution'!$C$8:$AD$30,AG$7,FALSE)))),0)</f>
        <v>0</v>
      </c>
      <c r="AH361" s="30">
        <f>_xlfn.IFNA(IF($O361="days",$Y361*(VLOOKUP($K361,'Bed parameters'!$A$9:$I$12,9,FALSE))*$F361*(VLOOKUP($Q361,'Workforce distribution'!$C$8:$AD$30,AH$7,FALSE)),IF($Q361="n/a",(IF($P361=AH$6,$X361*$F361,0)),$X361*$F361*(VLOOKUP($Q361,'Workforce distribution'!$C$8:$AD$30,AH$7,FALSE)))),0)</f>
        <v>0</v>
      </c>
      <c r="AI361" s="30">
        <f>_xlfn.IFNA(IF($O361="days",$Y361*(VLOOKUP($K361,'Bed parameters'!$A$9:$I$12,9,FALSE))*$F361*(VLOOKUP($Q361,'Workforce distribution'!$C$8:$AD$30,AI$7,FALSE)),IF($Q361="n/a",(IF($P361=AI$6,$X361*$F361,0)),$X361*$F361*(VLOOKUP($Q361,'Workforce distribution'!$C$8:$AD$30,AI$7,FALSE)))),0)</f>
        <v>0</v>
      </c>
      <c r="AJ361" s="30">
        <f>_xlfn.IFNA(IF($O361="days",$Y361*(VLOOKUP($K361,'Bed parameters'!$A$9:$I$12,9,FALSE))*$F361*(VLOOKUP($Q361,'Workforce distribution'!$C$8:$AD$30,AJ$7,FALSE)),IF($Q361="n/a",(IF($P361=AJ$6,$X361*$F361,0)),$X361*$F361*(VLOOKUP($Q361,'Workforce distribution'!$C$8:$AD$30,AJ$7,FALSE)))),0)</f>
        <v>0</v>
      </c>
      <c r="AK361" s="30">
        <f>_xlfn.IFNA(IF($O361="days",$Y361*(VLOOKUP($K361,'Bed parameters'!$A$9:$I$12,9,FALSE))*$F361*(VLOOKUP($Q361,'Workforce distribution'!$C$8:$AD$30,AK$7,FALSE)),IF($Q361="n/a",(IF($P361=AK$6,$X361*$F361,0)),$X361*$F361*(VLOOKUP($Q361,'Workforce distribution'!$C$8:$AD$30,AK$7,FALSE)))),0)</f>
        <v>0</v>
      </c>
      <c r="AL361" s="30">
        <f>_xlfn.IFNA(IF($O361="days",$Y361*(VLOOKUP($K361,'Bed parameters'!$A$9:$I$12,9,FALSE))*$F361*(VLOOKUP($Q361,'Workforce distribution'!$C$8:$AD$30,AL$7,FALSE)),IF($Q361="n/a",(IF($P361=AL$6,$X361*$F361,0)),$X361*$F361*(VLOOKUP($Q361,'Workforce distribution'!$C$8:$AD$30,AL$7,FALSE)))),0)</f>
        <v>0</v>
      </c>
      <c r="AM361" s="30">
        <f>_xlfn.IFNA(IF($O361="days",$Y361*(VLOOKUP($K361,'Bed parameters'!$A$9:$I$12,9,FALSE))*$F361*(VLOOKUP($Q361,'Workforce distribution'!$C$8:$AD$30,AM$7,FALSE)),IF($Q361="n/a",(IF($P361=AM$6,$X361*$F361,0)),$X361*$F361*(VLOOKUP($Q361,'Workforce distribution'!$C$8:$AD$30,AM$7,FALSE)))),0)</f>
        <v>0</v>
      </c>
      <c r="AN361" s="30">
        <f>_xlfn.IFNA(IF($O361="days",$Y361*(VLOOKUP($K361,'Bed parameters'!$A$9:$I$12,9,FALSE))*$F361*(VLOOKUP($Q361,'Workforce distribution'!$C$8:$AD$30,AN$7,FALSE)),IF($Q361="n/a",(IF($P361=AN$6,$X361*$F361,0)),$X361*$F361*(VLOOKUP($Q361,'Workforce distribution'!$C$8:$AD$30,AN$7,FALSE)))),0)</f>
        <v>0</v>
      </c>
      <c r="AO361" s="30">
        <f>_xlfn.IFNA(IF($O361="days",$Y361*(VLOOKUP($K361,'Bed parameters'!$A$9:$I$12,9,FALSE))*$F361*(VLOOKUP($Q361,'Workforce distribution'!$C$8:$AD$30,AO$7,FALSE)),IF($Q361="n/a",(IF($P361=AO$6,$X361*$F361,0)),$X361*$F361*(VLOOKUP($Q361,'Workforce distribution'!$C$8:$AD$30,AO$7,FALSE)))),0)</f>
        <v>0</v>
      </c>
      <c r="AP361" s="30">
        <f>_xlfn.IFNA(IF($O361="days",$Y361*(VLOOKUP($K361,'Bed parameters'!$A$9:$I$12,9,FALSE))*$F361*(VLOOKUP($Q361,'Workforce distribution'!$C$8:$AD$30,AP$7,FALSE)),IF($Q361="n/a",(IF($P361=AP$6,$X361*$F361,0)),$X361*$F361*(VLOOKUP($Q361,'Workforce distribution'!$C$8:$AD$30,AP$7,FALSE)))),0)</f>
        <v>0</v>
      </c>
      <c r="AQ361" s="30">
        <f>_xlfn.IFNA(IF($O361="days",$Y361*(VLOOKUP($K361,'Bed parameters'!$A$9:$I$12,9,FALSE))*$F361*(VLOOKUP($Q361,'Workforce distribution'!$C$8:$AD$30,AQ$7,FALSE)),IF($Q361="n/a",(IF($P361=AQ$6,$X361*$F361,0)),$X361*$F361*(VLOOKUP($Q361,'Workforce distribution'!$C$8:$AD$30,AQ$7,FALSE)))),0)</f>
        <v>0</v>
      </c>
      <c r="AR361" s="30">
        <f>_xlfn.IFNA(IF($O361="days",$Y361*(VLOOKUP($K361,'Bed parameters'!$A$9:$I$12,9,FALSE))*$F361*(VLOOKUP($Q361,'Workforce distribution'!$C$8:$AD$30,AR$7,FALSE)),IF($Q361="n/a",(IF($P361=AR$6,$X361*$F361,0)),$X361*$F361*(VLOOKUP($Q361,'Workforce distribution'!$C$8:$AD$30,AR$7,FALSE)))),0)</f>
        <v>0</v>
      </c>
      <c r="AS361" s="30">
        <f>_xlfn.IFNA(IF($O361="days",$Y361*(VLOOKUP($K361,'Bed parameters'!$A$9:$I$12,9,FALSE))*$F361*(VLOOKUP($Q361,'Workforce distribution'!$C$8:$AD$30,AS$7,FALSE)),IF($Q361="n/a",(IF($P361=AS$6,$X361*$F361,0)),$X361*$F361*(VLOOKUP($Q361,'Workforce distribution'!$C$8:$AD$30,AS$7,FALSE)))),0)</f>
        <v>17682.275328</v>
      </c>
      <c r="AT361" s="30">
        <f>_xlfn.IFNA(IF($O361="days",$Y361*(VLOOKUP($K361,'Bed parameters'!$A$9:$I$12,9,FALSE))*$F361*(VLOOKUP($Q361,'Workforce distribution'!$C$8:$AD$30,AT$7,FALSE)),IF($Q361="n/a",(IF($P361=AT$6,$X361*$F361,0)),$X361*$F361*(VLOOKUP($Q361,'Workforce distribution'!$C$8:$AD$30,AT$7,FALSE)))),0)</f>
        <v>0</v>
      </c>
      <c r="AU361" s="30">
        <f>_xlfn.IFNA(IF($O361="days",$Y361*(VLOOKUP($K361,'Bed parameters'!$A$9:$I$12,9,FALSE))*$F361*(VLOOKUP($Q361,'Workforce distribution'!$C$8:$AD$30,AU$7,FALSE)),IF($Q361="n/a",(IF($P361=AU$6,$X361*$F361,0)),$X361*$F361*(VLOOKUP($Q361,'Workforce distribution'!$C$8:$AD$30,AU$7,FALSE)))),0)</f>
        <v>0</v>
      </c>
      <c r="AV361" s="30">
        <f>_xlfn.IFNA(IF($O361="days",$Y361*(VLOOKUP($K361,'Bed parameters'!$A$9:$I$12,9,FALSE))*$F361*(VLOOKUP($Q361,'Workforce distribution'!$C$8:$AD$30,AV$7,FALSE)),IF($Q361="n/a",(IF($P361=AV$6,$X361*$F361,0)),$X361*$F361*(VLOOKUP($Q361,'Workforce distribution'!$C$8:$AD$30,AV$7,FALSE)))),0)</f>
        <v>0</v>
      </c>
      <c r="AW361" s="30">
        <f>_xlfn.IFNA(IF($O361="days",$Y361*(VLOOKUP($K361,'Bed parameters'!$A$9:$I$12,9,FALSE))*$F361*(VLOOKUP($Q361,'Workforce distribution'!$C$8:$AD$30,AW$7,FALSE)),IF($Q361="n/a",(IF($P361=AW$6,$X361*$F361,0)),$X361*$F361*(VLOOKUP($Q361,'Workforce distribution'!$C$8:$AD$30,AW$7,FALSE)))),0)</f>
        <v>0</v>
      </c>
      <c r="AX361" s="30">
        <f>_xlfn.IFNA(IF($O361="days",$Y361*(VLOOKUP($K361,'Bed parameters'!$A$9:$I$12,9,FALSE))*$F361*(VLOOKUP($Q361,'Workforce distribution'!$C$8:$AD$30,AX$7,FALSE)),IF($Q361="n/a",(IF($P361=AX$6,$X361*$F361,0)),$X361*$F361*(VLOOKUP($Q361,'Workforce distribution'!$C$8:$AD$30,AX$7,FALSE)))),0)</f>
        <v>0</v>
      </c>
      <c r="AY361" s="30">
        <f>_xlfn.IFNA(IF($O361="days",$Y361*(VLOOKUP($K361,'Bed parameters'!$A$9:$I$12,9,FALSE))*$F361*(VLOOKUP($Q361,'Workforce distribution'!$C$8:$AD$30,AY$7,FALSE)),IF($Q361="n/a",(IF($P361=AY$6,$X361*$F361,0)),$X361*$F361*(VLOOKUP($Q361,'Workforce distribution'!$C$8:$AD$30,AY$7,FALSE)))),0)</f>
        <v>0</v>
      </c>
      <c r="AZ361" s="30">
        <f>_xlfn.IFNA(IF($O361="days",$Y361*(VLOOKUP($K361,'Bed parameters'!$A$9:$I$12,9,FALSE))*$F361*(VLOOKUP($Q361,'Workforce distribution'!$C$8:$AD$30,AZ$7,FALSE)),IF($Q361="n/a",(IF($P361=AZ$6,$X361*$F361,0)),$X361*$F361*(VLOOKUP($Q361,'Workforce distribution'!$C$8:$AD$30,AZ$7,FALSE)))),0)</f>
        <v>0</v>
      </c>
      <c r="BA361" s="30">
        <f>_xlfn.IFNA(IF($O361="days",$Y361*(VLOOKUP($K361,'Bed parameters'!$A$9:$I$12,9,FALSE))*$F361*(VLOOKUP($Q361,'Workforce distribution'!$C$8:$AD$30,BA$7,FALSE)),IF($Q361="n/a",(IF($P361=BA$6,$X361*$F361,0)),$X361*$F361*(VLOOKUP($Q361,'Workforce distribution'!$C$8:$AD$30,BA$7,FALSE)))),0)</f>
        <v>0</v>
      </c>
      <c r="BB361" s="30">
        <f>_xlfn.IFNA(IF($O361="days",$Y361*(VLOOKUP($K361,'Bed parameters'!$A$9:$I$12,9,FALSE))*$F361*(VLOOKUP($Q361,'Workforce distribution'!$C$8:$AD$30,BB$7,FALSE)),IF($Q361="n/a",(IF($P361=BB$6,$X361*$F361,0)),$X361*$F361*(VLOOKUP($Q361,'Workforce distribution'!$C$8:$AD$30,BB$7,FALSE)))),0)</f>
        <v>0</v>
      </c>
      <c r="BC361" s="149">
        <f t="shared" si="49"/>
        <v>105.54608200294902</v>
      </c>
      <c r="BD361" s="288">
        <f>IF($Q361="n/a",(IF('Workforce hours'!D$30=0,0,(AB361/'Workforce hours'!D$30))),(IF(VLOOKUP($Q361,'Workforce hours'!$C$8:$AD$30,BD$7,FALSE)=0,0,(AB361/(VLOOKUP($Q361,'Workforce hours'!$C$8:$AD$30,BD$7,FALSE))))))</f>
        <v>0</v>
      </c>
      <c r="BE361" s="288">
        <f>IF($Q361="n/a",(IF('Workforce hours'!E$30=0,0,(AC361/'Workforce hours'!E$30))),(IF(VLOOKUP($Q361,'Workforce hours'!$C$8:$AD$30,BE$7,FALSE)=0,0,(AC361/(VLOOKUP($Q361,'Workforce hours'!$C$8:$AD$30,BE$7,FALSE))))))</f>
        <v>0</v>
      </c>
      <c r="BF361" s="288">
        <f>IF($Q361="n/a",(IF('Workforce hours'!F$30=0,0,(AD361/'Workforce hours'!F$30))),(IF(VLOOKUP($Q361,'Workforce hours'!$C$8:$AD$30,BF$7,FALSE)=0,0,(AD361/(VLOOKUP($Q361,'Workforce hours'!$C$8:$AD$30,BF$7,FALSE))))))</f>
        <v>0</v>
      </c>
      <c r="BG361" s="288">
        <f>IF($Q361="n/a",(IF('Workforce hours'!G$30=0,0,(AE361/'Workforce hours'!G$30))),(IF(VLOOKUP($Q361,'Workforce hours'!$C$8:$AD$30,BG$7,FALSE)=0,0,(AE361/(VLOOKUP($Q361,'Workforce hours'!$C$8:$AD$30,BG$7,FALSE))))))</f>
        <v>94.726474971428559</v>
      </c>
      <c r="BH361" s="288">
        <f>IF($Q361="n/a",(IF('Workforce hours'!H$30=0,0,(AF361/'Workforce hours'!H$30))),(IF(VLOOKUP($Q361,'Workforce hours'!$C$8:$AD$30,BH$7,FALSE)=0,0,(AF361/(VLOOKUP($Q361,'Workforce hours'!$C$8:$AD$30,BH$7,FALSE))))))</f>
        <v>0</v>
      </c>
      <c r="BI361" s="288">
        <f>IF($Q361="n/a",(IF('Workforce hours'!I$30=0,0,(AG361/'Workforce hours'!I$30))),(IF(VLOOKUP($Q361,'Workforce hours'!$C$8:$AD$30,BI$7,FALSE)=0,0,(AG361/(VLOOKUP($Q361,'Workforce hours'!$C$8:$AD$30,BI$7,FALSE))))))</f>
        <v>0</v>
      </c>
      <c r="BJ361" s="288">
        <f>IF($Q361="n/a",(IF('Workforce hours'!J$30=0,0,(AH361/'Workforce hours'!J$30))),(IF(VLOOKUP($Q361,'Workforce hours'!$C$8:$AD$30,BJ$7,FALSE)=0,0,(AH361/(VLOOKUP($Q361,'Workforce hours'!$C$8:$AD$30,BJ$7,FALSE))))))</f>
        <v>0</v>
      </c>
      <c r="BK361" s="288">
        <f>IF($Q361="n/a",(IF('Workforce hours'!K$30=0,0,(AI361/'Workforce hours'!K$30))),(IF(VLOOKUP($Q361,'Workforce hours'!$C$8:$AD$30,BK$7,FALSE)=0,0,(AI361/(VLOOKUP($Q361,'Workforce hours'!$C$8:$AD$30,BK$7,FALSE))))))</f>
        <v>0</v>
      </c>
      <c r="BL361" s="288">
        <f>IF($Q361="n/a",(IF('Workforce hours'!L$30=0,0,(AJ361/'Workforce hours'!L$30))),(IF(VLOOKUP($Q361,'Workforce hours'!$C$8:$AD$30,BL$7,FALSE)=0,0,(AJ361/(VLOOKUP($Q361,'Workforce hours'!$C$8:$AD$30,BL$7,FALSE))))))</f>
        <v>0</v>
      </c>
      <c r="BM361" s="288">
        <f>IF($Q361="n/a",(IF('Workforce hours'!M$30=0,0,(AK361/'Workforce hours'!M$30))),(IF(VLOOKUP($Q361,'Workforce hours'!$C$8:$AD$30,BM$7,FALSE)=0,0,(AK361/(VLOOKUP($Q361,'Workforce hours'!$C$8:$AD$30,BM$7,FALSE))))))</f>
        <v>0</v>
      </c>
      <c r="BN361" s="288">
        <f>IF($Q361="n/a",(IF('Workforce hours'!N$30=0,0,(AL361/'Workforce hours'!N$30))),(IF(VLOOKUP($Q361,'Workforce hours'!$C$8:$AD$30,BN$7,FALSE)=0,0,(AL361/(VLOOKUP($Q361,'Workforce hours'!$C$8:$AD$30,BN$7,FALSE))))))</f>
        <v>0</v>
      </c>
      <c r="BO361" s="288">
        <f>IF($Q361="n/a",(IF('Workforce hours'!O$30=0,0,(AM361/'Workforce hours'!O$30))),(IF(VLOOKUP($Q361,'Workforce hours'!$C$8:$AD$30,BO$7,FALSE)=0,0,(AM361/(VLOOKUP($Q361,'Workforce hours'!$C$8:$AD$30,BO$7,FALSE))))))</f>
        <v>0</v>
      </c>
      <c r="BP361" s="288">
        <f>IF($Q361="n/a",(IF('Workforce hours'!P$30=0,0,(AN361/'Workforce hours'!P$30))),(IF(VLOOKUP($Q361,'Workforce hours'!$C$8:$AD$30,BP$7,FALSE)=0,0,(AN361/(VLOOKUP($Q361,'Workforce hours'!$C$8:$AD$30,BP$7,FALSE))))))</f>
        <v>0</v>
      </c>
      <c r="BQ361" s="288">
        <f>IF($Q361="n/a",(IF('Workforce hours'!Q$30=0,0,(AO361/'Workforce hours'!Q$30))),(IF(VLOOKUP($Q361,'Workforce hours'!$C$8:$AD$30,BQ$7,FALSE)=0,0,(AO361/(VLOOKUP($Q361,'Workforce hours'!$C$8:$AD$30,BQ$7,FALSE))))))</f>
        <v>0</v>
      </c>
      <c r="BR361" s="288">
        <f>IF($Q361="n/a",(IF('Workforce hours'!R$30=0,0,(AP361/'Workforce hours'!R$30))),(IF(VLOOKUP($Q361,'Workforce hours'!$C$8:$AD$30,BR$7,FALSE)=0,0,(AP361/(VLOOKUP($Q361,'Workforce hours'!$C$8:$AD$30,BR$7,FALSE))))))</f>
        <v>0</v>
      </c>
      <c r="BS361" s="288">
        <f>IF($Q361="n/a",(IF('Workforce hours'!S$30=0,0,(AQ361/'Workforce hours'!S$30))),(IF(VLOOKUP($Q361,'Workforce hours'!$C$8:$AD$30,BS$7,FALSE)=0,0,(AQ361/(VLOOKUP($Q361,'Workforce hours'!$C$8:$AD$30,BS$7,FALSE))))))</f>
        <v>0</v>
      </c>
      <c r="BT361" s="288">
        <f>IF($Q361="n/a",(IF('Workforce hours'!T$30=0,0,(AR361/'Workforce hours'!T$30))),(IF(VLOOKUP($Q361,'Workforce hours'!$C$8:$AD$30,BT$7,FALSE)=0,0,(AR361/(VLOOKUP($Q361,'Workforce hours'!$C$8:$AD$30,BT$7,FALSE))))))</f>
        <v>0</v>
      </c>
      <c r="BU361" s="288">
        <f>IF($Q361="n/a",(IF('Workforce hours'!U$30=0,0,(AS361/'Workforce hours'!U$30))),(IF(VLOOKUP($Q361,'Workforce hours'!$C$8:$AD$30,BU$7,FALSE)=0,0,(AS361/(VLOOKUP($Q361,'Workforce hours'!$C$8:$AD$30,BU$7,FALSE))))))</f>
        <v>10.819607031520466</v>
      </c>
      <c r="BV361" s="288">
        <f>IF($Q361="n/a",(IF('Workforce hours'!V$30=0,0,(AT361/'Workforce hours'!V$30))),(IF(VLOOKUP($Q361,'Workforce hours'!$C$8:$AD$30,BV$7,FALSE)=0,0,(AT361/(VLOOKUP($Q361,'Workforce hours'!$C$8:$AD$30,BV$7,FALSE))))))</f>
        <v>0</v>
      </c>
      <c r="BW361" s="288">
        <f>IF($Q361="n/a",(IF('Workforce hours'!W$30=0,0,(AU361/'Workforce hours'!W$30))),(IF(VLOOKUP($Q361,'Workforce hours'!$C$8:$AD$30,BW$7,FALSE)=0,0,(AU361/(VLOOKUP($Q361,'Workforce hours'!$C$8:$AD$30,BW$7,FALSE))))))</f>
        <v>0</v>
      </c>
      <c r="BX361" s="288">
        <f>IF($Q361="n/a",(IF('Workforce hours'!X$30=0,0,(AV361/'Workforce hours'!X$30))),(IF(VLOOKUP($Q361,'Workforce hours'!$C$8:$AD$30,BX$7,FALSE)=0,0,(AV361/(VLOOKUP($Q361,'Workforce hours'!$C$8:$AD$30,BX$7,FALSE))))))</f>
        <v>0</v>
      </c>
      <c r="BY361" s="288">
        <f>IF($Q361="n/a",(IF('Workforce hours'!Y$30=0,0,(AW361/'Workforce hours'!Y$30))),(IF(VLOOKUP($Q361,'Workforce hours'!$C$8:$AD$30,BY$7,FALSE)=0,0,(AW361/(VLOOKUP($Q361,'Workforce hours'!$C$8:$AD$30,BY$7,FALSE))))))</f>
        <v>0</v>
      </c>
      <c r="BZ361" s="288">
        <f>IF($Q361="n/a",(IF('Workforce hours'!Z$30=0,0,(AX361/'Workforce hours'!Z$30))),(IF(VLOOKUP($Q361,'Workforce hours'!$C$8:$AD$30,BZ$7,FALSE)=0,0,(AX361/(VLOOKUP($Q361,'Workforce hours'!$C$8:$AD$30,BZ$7,FALSE))))))</f>
        <v>0</v>
      </c>
      <c r="CA361" s="288">
        <f>IF($Q361="n/a",(IF('Workforce hours'!AA$30=0,0,(AY361/'Workforce hours'!AA$30))),(IF(VLOOKUP($Q361,'Workforce hours'!$C$8:$AD$30,CA$7,FALSE)=0,0,(AY361/(VLOOKUP($Q361,'Workforce hours'!$C$8:$AD$30,CA$7,FALSE))))))</f>
        <v>0</v>
      </c>
      <c r="CB361" s="288">
        <f>IF($Q361="n/a",(IF('Workforce hours'!AB$30=0,0,(AZ361/'Workforce hours'!AB$30))),(IF(VLOOKUP($Q361,'Workforce hours'!$C$8:$AD$30,CB$7,FALSE)=0,0,(AZ361/(VLOOKUP($Q361,'Workforce hours'!$C$8:$AD$30,CB$7,FALSE))))))</f>
        <v>0</v>
      </c>
      <c r="CC361" s="288">
        <f>IF($Q361="n/a",(IF('Workforce hours'!AC$30=0,0,(BA361/'Workforce hours'!AC$30))),(IF(VLOOKUP($Q361,'Workforce hours'!$C$8:$AD$30,CC$7,FALSE)=0,0,(BA361/(VLOOKUP($Q361,'Workforce hours'!$C$8:$AD$30,CC$7,FALSE))))))</f>
        <v>0</v>
      </c>
      <c r="CD361" s="288">
        <f>IF($Q361="n/a",(IF('Workforce hours'!AD$30=0,0,(BB361/'Workforce hours'!AD$30))),(IF(VLOOKUP($Q361,'Workforce hours'!$C$8:$AD$30,CD$7,FALSE)=0,0,(BB361/(VLOOKUP($Q361,'Workforce hours'!$C$8:$AD$30,CD$7,FALSE))))))</f>
        <v>0</v>
      </c>
      <c r="CE361" s="289">
        <f t="shared" si="50"/>
        <v>0</v>
      </c>
      <c r="CF361" s="290">
        <f>BD361*'Workforce costs'!B$9*(1+'Workforce costs'!B$10)*(1+'Workforce costs'!B$11)</f>
        <v>0</v>
      </c>
      <c r="CG361" s="290">
        <f>BE361*'Workforce costs'!C$9*(1+'Workforce costs'!C$10)*(1+'Workforce costs'!C$11)</f>
        <v>0</v>
      </c>
      <c r="CH361" s="290">
        <f>BF361*'Workforce costs'!D$9*(1+'Workforce costs'!D$10)*(1+'Workforce costs'!D$11)</f>
        <v>0</v>
      </c>
      <c r="CI361" s="290">
        <f>BG361*'Workforce costs'!E$9*(1+'Workforce costs'!E$10)*(1+'Workforce costs'!E$11)</f>
        <v>0</v>
      </c>
      <c r="CJ361" s="290">
        <f>BH361*'Workforce costs'!F$9*(1+'Workforce costs'!F$10)*(1+'Workforce costs'!F$11)</f>
        <v>0</v>
      </c>
      <c r="CK361" s="290">
        <f>BI361*'Workforce costs'!G$9*(1+'Workforce costs'!G$10)*(1+'Workforce costs'!G$11)</f>
        <v>0</v>
      </c>
      <c r="CL361" s="290">
        <f>BJ361*'Workforce costs'!H$9*(1+'Workforce costs'!H$10)*(1+'Workforce costs'!H$11)</f>
        <v>0</v>
      </c>
      <c r="CM361" s="290">
        <f>BK361*'Workforce costs'!I$9*(1+'Workforce costs'!I$10)*(1+'Workforce costs'!I$11)</f>
        <v>0</v>
      </c>
      <c r="CN361" s="290">
        <f>BL361*'Workforce costs'!J$9*(1+'Workforce costs'!J$10)*(1+'Workforce costs'!J$11)</f>
        <v>0</v>
      </c>
      <c r="CO361" s="290">
        <f>BM361*'Workforce costs'!K$9*(1+'Workforce costs'!K$10)*(1+'Workforce costs'!K$11)</f>
        <v>0</v>
      </c>
      <c r="CP361" s="290">
        <f>BN361*'Workforce costs'!L$9*(1+'Workforce costs'!L$10)*(1+'Workforce costs'!L$11)</f>
        <v>0</v>
      </c>
      <c r="CQ361" s="290">
        <f>BO361*'Workforce costs'!M$9*(1+'Workforce costs'!M$10)*(1+'Workforce costs'!M$11)</f>
        <v>0</v>
      </c>
      <c r="CR361" s="290">
        <f>BP361*'Workforce costs'!N$9*(1+'Workforce costs'!N$10)*(1+'Workforce costs'!N$11)</f>
        <v>0</v>
      </c>
      <c r="CS361" s="290">
        <f>BQ361*'Workforce costs'!O$9*(1+'Workforce costs'!O$10)*(1+'Workforce costs'!O$11)</f>
        <v>0</v>
      </c>
      <c r="CT361" s="290">
        <f>BR361*'Workforce costs'!P$9*(1+'Workforce costs'!P$10)*(1+'Workforce costs'!P$11)</f>
        <v>0</v>
      </c>
      <c r="CU361" s="290">
        <f>BS361*'Workforce costs'!Q$9*(1+'Workforce costs'!Q$10)*(1+'Workforce costs'!Q$11)</f>
        <v>0</v>
      </c>
      <c r="CV361" s="290">
        <f>BT361*'Workforce costs'!R$9*(1+'Workforce costs'!R$10)*(1+'Workforce costs'!R$11)</f>
        <v>0</v>
      </c>
      <c r="CW361" s="290">
        <f>BU361*'Workforce costs'!S$9*(1+'Workforce costs'!S$10)*(1+'Workforce costs'!S$11)</f>
        <v>0</v>
      </c>
      <c r="CX361" s="290">
        <f>BV361*'Workforce costs'!T$9*(1+'Workforce costs'!T$10)*(1+'Workforce costs'!T$11)</f>
        <v>0</v>
      </c>
      <c r="CY361" s="290">
        <f>BW361*'Workforce costs'!U$9*(1+'Workforce costs'!U$10)*(1+'Workforce costs'!U$11)</f>
        <v>0</v>
      </c>
      <c r="CZ361" s="290">
        <f>BX361*'Workforce costs'!V$9*(1+'Workforce costs'!V$10)*(1+'Workforce costs'!V$11)</f>
        <v>0</v>
      </c>
      <c r="DA361" s="290">
        <f>BY361*'Workforce costs'!W$9*(1+'Workforce costs'!W$10)*(1+'Workforce costs'!W$11)</f>
        <v>0</v>
      </c>
      <c r="DB361" s="290">
        <f>BZ361*'Workforce costs'!X$9*(1+'Workforce costs'!X$10)*(1+'Workforce costs'!X$11)</f>
        <v>0</v>
      </c>
      <c r="DC361" s="290">
        <f>CA361*'Workforce costs'!Y$9*(1+'Workforce costs'!Y$10)*(1+'Workforce costs'!Y$11)</f>
        <v>0</v>
      </c>
      <c r="DD361" s="290">
        <f>CB361*'Workforce costs'!Z$9*(1+'Workforce costs'!Z$10)*(1+'Workforce costs'!Z$11)</f>
        <v>0</v>
      </c>
      <c r="DE361" s="290">
        <f>CC361*'Workforce costs'!AA$9*(1+'Workforce costs'!AA$10)*(1+'Workforce costs'!AA$11)</f>
        <v>0</v>
      </c>
      <c r="DF361" s="290">
        <f>CD361*'Workforce costs'!AB$9*(1+'Workforce costs'!AB$10)*(1+'Workforce costs'!AB$11)</f>
        <v>0</v>
      </c>
    </row>
    <row r="362" spans="1:110" x14ac:dyDescent="0.3">
      <c r="A362" s="2" t="str">
        <f>Outputs!$A$4</f>
        <v>Australia</v>
      </c>
      <c r="B362" s="2" t="str">
        <f t="shared" si="43"/>
        <v>Australia 12to17</v>
      </c>
      <c r="C362" s="30">
        <f>VLOOKUP($B362,Populations!$D$15:$H$1920,3,FALSE)</f>
        <v>1959472</v>
      </c>
      <c r="D362" s="255">
        <f>IF(OR($H362="General pop",$H362="Schools",$H362="Workplace",$H362="Skills Training",$H362="Digital Supports"),1,VLOOKUP($B362,Populations!$D$15:$H$1920,5,FALSE))</f>
        <v>1</v>
      </c>
      <c r="E362" s="88">
        <f>VLOOKUP(I362,Epidemiology!$C$10:$H$47,6,FALSE)</f>
        <v>1504</v>
      </c>
      <c r="F362" s="102">
        <f>'Care profiles'!R363</f>
        <v>1</v>
      </c>
      <c r="G362" s="15" t="str">
        <f>'Care profiles'!A363</f>
        <v>12to17</v>
      </c>
      <c r="H362" s="15" t="str">
        <f>'Care profiles'!B363</f>
        <v>Persistent</v>
      </c>
      <c r="I362" s="15" t="str">
        <f>'Care profiles'!C363</f>
        <v>Persistent_12-17yrs</v>
      </c>
      <c r="J362" s="15" t="str">
        <f>'Care profiles'!D363</f>
        <v>Care profile</v>
      </c>
      <c r="K362" s="15" t="str">
        <f>'Care profiles'!E363</f>
        <v>Co-Response Teams</v>
      </c>
      <c r="L362" s="104">
        <f>'Care profiles'!F363</f>
        <v>0.15</v>
      </c>
      <c r="M362" s="15">
        <f>'Care profiles'!G363</f>
        <v>1</v>
      </c>
      <c r="N362" s="15">
        <f>'Care profiles'!H363</f>
        <v>120</v>
      </c>
      <c r="O362" s="15" t="str">
        <f>'Care profiles'!I363</f>
        <v>min</v>
      </c>
      <c r="P362" s="15" t="str">
        <f>'Care profiles'!J363</f>
        <v>Team</v>
      </c>
      <c r="Q362" s="15" t="str">
        <f>'Care profiles'!K363</f>
        <v>Co-Response Team</v>
      </c>
      <c r="R362" s="15" t="str">
        <f>'Care profiles'!M363</f>
        <v>N</v>
      </c>
      <c r="S362" s="15" t="str">
        <f>'Care profiles'!O363</f>
        <v>Y</v>
      </c>
      <c r="T362" s="15" t="str">
        <f>'Care profiles'!Q363</f>
        <v>N</v>
      </c>
      <c r="U362" s="30">
        <f t="shared" si="44"/>
        <v>29470.458879999998</v>
      </c>
      <c r="V362" s="30">
        <f t="shared" si="45"/>
        <v>4420.5688319999999</v>
      </c>
      <c r="W362" s="30">
        <f>IF(M362="n/a",0,IF(O362="days",V362*M362*(1+(VLOOKUP(K362,'Bed parameters'!$A$9:$G$12,7,FALSE))),V362*M362))</f>
        <v>4420.5688319999999</v>
      </c>
      <c r="X362" s="30">
        <f t="shared" si="46"/>
        <v>8841.1376639999999</v>
      </c>
      <c r="Y362" s="30">
        <f t="shared" si="47"/>
        <v>0</v>
      </c>
      <c r="Z362" s="113">
        <f>_xlfn.IFNA(Y362/((VLOOKUP(K362,'Bed parameters'!$A$9:$G$12,3,FALSE))*(VLOOKUP(K362,'Bed parameters'!$A$9:$G$12,5,FALSE))),0)</f>
        <v>0</v>
      </c>
      <c r="AA362" s="30">
        <f t="shared" si="48"/>
        <v>8841.1376639999999</v>
      </c>
      <c r="AB362" s="30">
        <f>_xlfn.IFNA(IF($O362="days",$Y362*(VLOOKUP($K362,'Bed parameters'!$A$9:$I$12,9,FALSE))*$F362*(VLOOKUP($Q362,'Workforce distribution'!$C$8:$AD$30,AB$7,FALSE)),IF($Q362="n/a",(IF($P362=AB$6,$X362*$F362,0)),$X362*$F362*(VLOOKUP($Q362,'Workforce distribution'!$C$8:$AD$30,AB$7,FALSE)))),0)</f>
        <v>0</v>
      </c>
      <c r="AC362" s="30">
        <f>_xlfn.IFNA(IF($O362="days",$Y362*(VLOOKUP($K362,'Bed parameters'!$A$9:$I$12,9,FALSE))*$F362*(VLOOKUP($Q362,'Workforce distribution'!$C$8:$AD$30,AC$7,FALSE)),IF($Q362="n/a",(IF($P362=AC$6,$X362*$F362,0)),$X362*$F362*(VLOOKUP($Q362,'Workforce distribution'!$C$8:$AD$30,AC$7,FALSE)))),0)</f>
        <v>0</v>
      </c>
      <c r="AD362" s="30">
        <f>_xlfn.IFNA(IF($O362="days",$Y362*(VLOOKUP($K362,'Bed parameters'!$A$9:$I$12,9,FALSE))*$F362*(VLOOKUP($Q362,'Workforce distribution'!$C$8:$AD$30,AD$7,FALSE)),IF($Q362="n/a",(IF($P362=AD$6,$X362*$F362,0)),$X362*$F362*(VLOOKUP($Q362,'Workforce distribution'!$C$8:$AD$30,AD$7,FALSE)))),0)</f>
        <v>0</v>
      </c>
      <c r="AE362" s="30">
        <f>_xlfn.IFNA(IF($O362="days",$Y362*(VLOOKUP($K362,'Bed parameters'!$A$9:$I$12,9,FALSE))*$F362*(VLOOKUP($Q362,'Workforce distribution'!$C$8:$AD$30,AE$7,FALSE)),IF($Q362="n/a",(IF($P362=AE$6,$X362*$F362,0)),$X362*$F362*(VLOOKUP($Q362,'Workforce distribution'!$C$8:$AD$30,AE$7,FALSE)))),0)</f>
        <v>4420.5688319999999</v>
      </c>
      <c r="AF362" s="30">
        <f>_xlfn.IFNA(IF($O362="days",$Y362*(VLOOKUP($K362,'Bed parameters'!$A$9:$I$12,9,FALSE))*$F362*(VLOOKUP($Q362,'Workforce distribution'!$C$8:$AD$30,AF$7,FALSE)),IF($Q362="n/a",(IF($P362=AF$6,$X362*$F362,0)),$X362*$F362*(VLOOKUP($Q362,'Workforce distribution'!$C$8:$AD$30,AF$7,FALSE)))),0)</f>
        <v>0</v>
      </c>
      <c r="AG362" s="30">
        <f>_xlfn.IFNA(IF($O362="days",$Y362*(VLOOKUP($K362,'Bed parameters'!$A$9:$I$12,9,FALSE))*$F362*(VLOOKUP($Q362,'Workforce distribution'!$C$8:$AD$30,AG$7,FALSE)),IF($Q362="n/a",(IF($P362=AG$6,$X362*$F362,0)),$X362*$F362*(VLOOKUP($Q362,'Workforce distribution'!$C$8:$AD$30,AG$7,FALSE)))),0)</f>
        <v>0</v>
      </c>
      <c r="AH362" s="30">
        <f>_xlfn.IFNA(IF($O362="days",$Y362*(VLOOKUP($K362,'Bed parameters'!$A$9:$I$12,9,FALSE))*$F362*(VLOOKUP($Q362,'Workforce distribution'!$C$8:$AD$30,AH$7,FALSE)),IF($Q362="n/a",(IF($P362=AH$6,$X362*$F362,0)),$X362*$F362*(VLOOKUP($Q362,'Workforce distribution'!$C$8:$AD$30,AH$7,FALSE)))),0)</f>
        <v>0</v>
      </c>
      <c r="AI362" s="30">
        <f>_xlfn.IFNA(IF($O362="days",$Y362*(VLOOKUP($K362,'Bed parameters'!$A$9:$I$12,9,FALSE))*$F362*(VLOOKUP($Q362,'Workforce distribution'!$C$8:$AD$30,AI$7,FALSE)),IF($Q362="n/a",(IF($P362=AI$6,$X362*$F362,0)),$X362*$F362*(VLOOKUP($Q362,'Workforce distribution'!$C$8:$AD$30,AI$7,FALSE)))),0)</f>
        <v>0</v>
      </c>
      <c r="AJ362" s="30">
        <f>_xlfn.IFNA(IF($O362="days",$Y362*(VLOOKUP($K362,'Bed parameters'!$A$9:$I$12,9,FALSE))*$F362*(VLOOKUP($Q362,'Workforce distribution'!$C$8:$AD$30,AJ$7,FALSE)),IF($Q362="n/a",(IF($P362=AJ$6,$X362*$F362,0)),$X362*$F362*(VLOOKUP($Q362,'Workforce distribution'!$C$8:$AD$30,AJ$7,FALSE)))),0)</f>
        <v>0</v>
      </c>
      <c r="AK362" s="30">
        <f>_xlfn.IFNA(IF($O362="days",$Y362*(VLOOKUP($K362,'Bed parameters'!$A$9:$I$12,9,FALSE))*$F362*(VLOOKUP($Q362,'Workforce distribution'!$C$8:$AD$30,AK$7,FALSE)),IF($Q362="n/a",(IF($P362=AK$6,$X362*$F362,0)),$X362*$F362*(VLOOKUP($Q362,'Workforce distribution'!$C$8:$AD$30,AK$7,FALSE)))),0)</f>
        <v>0</v>
      </c>
      <c r="AL362" s="30">
        <f>_xlfn.IFNA(IF($O362="days",$Y362*(VLOOKUP($K362,'Bed parameters'!$A$9:$I$12,9,FALSE))*$F362*(VLOOKUP($Q362,'Workforce distribution'!$C$8:$AD$30,AL$7,FALSE)),IF($Q362="n/a",(IF($P362=AL$6,$X362*$F362,0)),$X362*$F362*(VLOOKUP($Q362,'Workforce distribution'!$C$8:$AD$30,AL$7,FALSE)))),0)</f>
        <v>0</v>
      </c>
      <c r="AM362" s="30">
        <f>_xlfn.IFNA(IF($O362="days",$Y362*(VLOOKUP($K362,'Bed parameters'!$A$9:$I$12,9,FALSE))*$F362*(VLOOKUP($Q362,'Workforce distribution'!$C$8:$AD$30,AM$7,FALSE)),IF($Q362="n/a",(IF($P362=AM$6,$X362*$F362,0)),$X362*$F362*(VLOOKUP($Q362,'Workforce distribution'!$C$8:$AD$30,AM$7,FALSE)))),0)</f>
        <v>0</v>
      </c>
      <c r="AN362" s="30">
        <f>_xlfn.IFNA(IF($O362="days",$Y362*(VLOOKUP($K362,'Bed parameters'!$A$9:$I$12,9,FALSE))*$F362*(VLOOKUP($Q362,'Workforce distribution'!$C$8:$AD$30,AN$7,FALSE)),IF($Q362="n/a",(IF($P362=AN$6,$X362*$F362,0)),$X362*$F362*(VLOOKUP($Q362,'Workforce distribution'!$C$8:$AD$30,AN$7,FALSE)))),0)</f>
        <v>0</v>
      </c>
      <c r="AO362" s="30">
        <f>_xlfn.IFNA(IF($O362="days",$Y362*(VLOOKUP($K362,'Bed parameters'!$A$9:$I$12,9,FALSE))*$F362*(VLOOKUP($Q362,'Workforce distribution'!$C$8:$AD$30,AO$7,FALSE)),IF($Q362="n/a",(IF($P362=AO$6,$X362*$F362,0)),$X362*$F362*(VLOOKUP($Q362,'Workforce distribution'!$C$8:$AD$30,AO$7,FALSE)))),0)</f>
        <v>0</v>
      </c>
      <c r="AP362" s="30">
        <f>_xlfn.IFNA(IF($O362="days",$Y362*(VLOOKUP($K362,'Bed parameters'!$A$9:$I$12,9,FALSE))*$F362*(VLOOKUP($Q362,'Workforce distribution'!$C$8:$AD$30,AP$7,FALSE)),IF($Q362="n/a",(IF($P362=AP$6,$X362*$F362,0)),$X362*$F362*(VLOOKUP($Q362,'Workforce distribution'!$C$8:$AD$30,AP$7,FALSE)))),0)</f>
        <v>0</v>
      </c>
      <c r="AQ362" s="30">
        <f>_xlfn.IFNA(IF($O362="days",$Y362*(VLOOKUP($K362,'Bed parameters'!$A$9:$I$12,9,FALSE))*$F362*(VLOOKUP($Q362,'Workforce distribution'!$C$8:$AD$30,AQ$7,FALSE)),IF($Q362="n/a",(IF($P362=AQ$6,$X362*$F362,0)),$X362*$F362*(VLOOKUP($Q362,'Workforce distribution'!$C$8:$AD$30,AQ$7,FALSE)))),0)</f>
        <v>0</v>
      </c>
      <c r="AR362" s="30">
        <f>_xlfn.IFNA(IF($O362="days",$Y362*(VLOOKUP($K362,'Bed parameters'!$A$9:$I$12,9,FALSE))*$F362*(VLOOKUP($Q362,'Workforce distribution'!$C$8:$AD$30,AR$7,FALSE)),IF($Q362="n/a",(IF($P362=AR$6,$X362*$F362,0)),$X362*$F362*(VLOOKUP($Q362,'Workforce distribution'!$C$8:$AD$30,AR$7,FALSE)))),0)</f>
        <v>0</v>
      </c>
      <c r="AS362" s="30">
        <f>_xlfn.IFNA(IF($O362="days",$Y362*(VLOOKUP($K362,'Bed parameters'!$A$9:$I$12,9,FALSE))*$F362*(VLOOKUP($Q362,'Workforce distribution'!$C$8:$AD$30,AS$7,FALSE)),IF($Q362="n/a",(IF($P362=AS$6,$X362*$F362,0)),$X362*$F362*(VLOOKUP($Q362,'Workforce distribution'!$C$8:$AD$30,AS$7,FALSE)))),0)</f>
        <v>4420.5688319999999</v>
      </c>
      <c r="AT362" s="30">
        <f>_xlfn.IFNA(IF($O362="days",$Y362*(VLOOKUP($K362,'Bed parameters'!$A$9:$I$12,9,FALSE))*$F362*(VLOOKUP($Q362,'Workforce distribution'!$C$8:$AD$30,AT$7,FALSE)),IF($Q362="n/a",(IF($P362=AT$6,$X362*$F362,0)),$X362*$F362*(VLOOKUP($Q362,'Workforce distribution'!$C$8:$AD$30,AT$7,FALSE)))),0)</f>
        <v>0</v>
      </c>
      <c r="AU362" s="30">
        <f>_xlfn.IFNA(IF($O362="days",$Y362*(VLOOKUP($K362,'Bed parameters'!$A$9:$I$12,9,FALSE))*$F362*(VLOOKUP($Q362,'Workforce distribution'!$C$8:$AD$30,AU$7,FALSE)),IF($Q362="n/a",(IF($P362=AU$6,$X362*$F362,0)),$X362*$F362*(VLOOKUP($Q362,'Workforce distribution'!$C$8:$AD$30,AU$7,FALSE)))),0)</f>
        <v>0</v>
      </c>
      <c r="AV362" s="30">
        <f>_xlfn.IFNA(IF($O362="days",$Y362*(VLOOKUP($K362,'Bed parameters'!$A$9:$I$12,9,FALSE))*$F362*(VLOOKUP($Q362,'Workforce distribution'!$C$8:$AD$30,AV$7,FALSE)),IF($Q362="n/a",(IF($P362=AV$6,$X362*$F362,0)),$X362*$F362*(VLOOKUP($Q362,'Workforce distribution'!$C$8:$AD$30,AV$7,FALSE)))),0)</f>
        <v>0</v>
      </c>
      <c r="AW362" s="30">
        <f>_xlfn.IFNA(IF($O362="days",$Y362*(VLOOKUP($K362,'Bed parameters'!$A$9:$I$12,9,FALSE))*$F362*(VLOOKUP($Q362,'Workforce distribution'!$C$8:$AD$30,AW$7,FALSE)),IF($Q362="n/a",(IF($P362=AW$6,$X362*$F362,0)),$X362*$F362*(VLOOKUP($Q362,'Workforce distribution'!$C$8:$AD$30,AW$7,FALSE)))),0)</f>
        <v>0</v>
      </c>
      <c r="AX362" s="30">
        <f>_xlfn.IFNA(IF($O362="days",$Y362*(VLOOKUP($K362,'Bed parameters'!$A$9:$I$12,9,FALSE))*$F362*(VLOOKUP($Q362,'Workforce distribution'!$C$8:$AD$30,AX$7,FALSE)),IF($Q362="n/a",(IF($P362=AX$6,$X362*$F362,0)),$X362*$F362*(VLOOKUP($Q362,'Workforce distribution'!$C$8:$AD$30,AX$7,FALSE)))),0)</f>
        <v>0</v>
      </c>
      <c r="AY362" s="30">
        <f>_xlfn.IFNA(IF($O362="days",$Y362*(VLOOKUP($K362,'Bed parameters'!$A$9:$I$12,9,FALSE))*$F362*(VLOOKUP($Q362,'Workforce distribution'!$C$8:$AD$30,AY$7,FALSE)),IF($Q362="n/a",(IF($P362=AY$6,$X362*$F362,0)),$X362*$F362*(VLOOKUP($Q362,'Workforce distribution'!$C$8:$AD$30,AY$7,FALSE)))),0)</f>
        <v>0</v>
      </c>
      <c r="AZ362" s="30">
        <f>_xlfn.IFNA(IF($O362="days",$Y362*(VLOOKUP($K362,'Bed parameters'!$A$9:$I$12,9,FALSE))*$F362*(VLOOKUP($Q362,'Workforce distribution'!$C$8:$AD$30,AZ$7,FALSE)),IF($Q362="n/a",(IF($P362=AZ$6,$X362*$F362,0)),$X362*$F362*(VLOOKUP($Q362,'Workforce distribution'!$C$8:$AD$30,AZ$7,FALSE)))),0)</f>
        <v>0</v>
      </c>
      <c r="BA362" s="30">
        <f>_xlfn.IFNA(IF($O362="days",$Y362*(VLOOKUP($K362,'Bed parameters'!$A$9:$I$12,9,FALSE))*$F362*(VLOOKUP($Q362,'Workforce distribution'!$C$8:$AD$30,BA$7,FALSE)),IF($Q362="n/a",(IF($P362=BA$6,$X362*$F362,0)),$X362*$F362*(VLOOKUP($Q362,'Workforce distribution'!$C$8:$AD$30,BA$7,FALSE)))),0)</f>
        <v>0</v>
      </c>
      <c r="BB362" s="30">
        <f>_xlfn.IFNA(IF($O362="days",$Y362*(VLOOKUP($K362,'Bed parameters'!$A$9:$I$12,9,FALSE))*$F362*(VLOOKUP($Q362,'Workforce distribution'!$C$8:$AD$30,BB$7,FALSE)),IF($Q362="n/a",(IF($P362=BB$6,$X362*$F362,0)),$X362*$F362*(VLOOKUP($Q362,'Workforce distribution'!$C$8:$AD$30,BB$7,FALSE)))),0)</f>
        <v>0</v>
      </c>
      <c r="BC362" s="149">
        <f t="shared" si="49"/>
        <v>5.2824929135652479</v>
      </c>
      <c r="BD362" s="288">
        <f>IF($Q362="n/a",(IF('Workforce hours'!D$30=0,0,(AB362/'Workforce hours'!D$30))),(IF(VLOOKUP($Q362,'Workforce hours'!$C$8:$AD$30,BD$7,FALSE)=0,0,(AB362/(VLOOKUP($Q362,'Workforce hours'!$C$8:$AD$30,BD$7,FALSE))))))</f>
        <v>0</v>
      </c>
      <c r="BE362" s="288">
        <f>IF($Q362="n/a",(IF('Workforce hours'!E$30=0,0,(AC362/'Workforce hours'!E$30))),(IF(VLOOKUP($Q362,'Workforce hours'!$C$8:$AD$30,BE$7,FALSE)=0,0,(AC362/(VLOOKUP($Q362,'Workforce hours'!$C$8:$AD$30,BE$7,FALSE))))))</f>
        <v>0</v>
      </c>
      <c r="BF362" s="288">
        <f>IF($Q362="n/a",(IF('Workforce hours'!F$30=0,0,(AD362/'Workforce hours'!F$30))),(IF(VLOOKUP($Q362,'Workforce hours'!$C$8:$AD$30,BF$7,FALSE)=0,0,(AD362/(VLOOKUP($Q362,'Workforce hours'!$C$8:$AD$30,BF$7,FALSE))))))</f>
        <v>0</v>
      </c>
      <c r="BG362" s="288">
        <f>IF($Q362="n/a",(IF('Workforce hours'!G$30=0,0,(AE362/'Workforce hours'!G$30))),(IF(VLOOKUP($Q362,'Workforce hours'!$C$8:$AD$30,BG$7,FALSE)=0,0,(AE362/(VLOOKUP($Q362,'Workforce hours'!$C$8:$AD$30,BG$7,FALSE))))))</f>
        <v>2.577591155685131</v>
      </c>
      <c r="BH362" s="288">
        <f>IF($Q362="n/a",(IF('Workforce hours'!H$30=0,0,(AF362/'Workforce hours'!H$30))),(IF(VLOOKUP($Q362,'Workforce hours'!$C$8:$AD$30,BH$7,FALSE)=0,0,(AF362/(VLOOKUP($Q362,'Workforce hours'!$C$8:$AD$30,BH$7,FALSE))))))</f>
        <v>0</v>
      </c>
      <c r="BI362" s="288">
        <f>IF($Q362="n/a",(IF('Workforce hours'!I$30=0,0,(AG362/'Workforce hours'!I$30))),(IF(VLOOKUP($Q362,'Workforce hours'!$C$8:$AD$30,BI$7,FALSE)=0,0,(AG362/(VLOOKUP($Q362,'Workforce hours'!$C$8:$AD$30,BI$7,FALSE))))))</f>
        <v>0</v>
      </c>
      <c r="BJ362" s="288">
        <f>IF($Q362="n/a",(IF('Workforce hours'!J$30=0,0,(AH362/'Workforce hours'!J$30))),(IF(VLOOKUP($Q362,'Workforce hours'!$C$8:$AD$30,BJ$7,FALSE)=0,0,(AH362/(VLOOKUP($Q362,'Workforce hours'!$C$8:$AD$30,BJ$7,FALSE))))))</f>
        <v>0</v>
      </c>
      <c r="BK362" s="288">
        <f>IF($Q362="n/a",(IF('Workforce hours'!K$30=0,0,(AI362/'Workforce hours'!K$30))),(IF(VLOOKUP($Q362,'Workforce hours'!$C$8:$AD$30,BK$7,FALSE)=0,0,(AI362/(VLOOKUP($Q362,'Workforce hours'!$C$8:$AD$30,BK$7,FALSE))))))</f>
        <v>0</v>
      </c>
      <c r="BL362" s="288">
        <f>IF($Q362="n/a",(IF('Workforce hours'!L$30=0,0,(AJ362/'Workforce hours'!L$30))),(IF(VLOOKUP($Q362,'Workforce hours'!$C$8:$AD$30,BL$7,FALSE)=0,0,(AJ362/(VLOOKUP($Q362,'Workforce hours'!$C$8:$AD$30,BL$7,FALSE))))))</f>
        <v>0</v>
      </c>
      <c r="BM362" s="288">
        <f>IF($Q362="n/a",(IF('Workforce hours'!M$30=0,0,(AK362/'Workforce hours'!M$30))),(IF(VLOOKUP($Q362,'Workforce hours'!$C$8:$AD$30,BM$7,FALSE)=0,0,(AK362/(VLOOKUP($Q362,'Workforce hours'!$C$8:$AD$30,BM$7,FALSE))))))</f>
        <v>0</v>
      </c>
      <c r="BN362" s="288">
        <f>IF($Q362="n/a",(IF('Workforce hours'!N$30=0,0,(AL362/'Workforce hours'!N$30))),(IF(VLOOKUP($Q362,'Workforce hours'!$C$8:$AD$30,BN$7,FALSE)=0,0,(AL362/(VLOOKUP($Q362,'Workforce hours'!$C$8:$AD$30,BN$7,FALSE))))))</f>
        <v>0</v>
      </c>
      <c r="BO362" s="288">
        <f>IF($Q362="n/a",(IF('Workforce hours'!O$30=0,0,(AM362/'Workforce hours'!O$30))),(IF(VLOOKUP($Q362,'Workforce hours'!$C$8:$AD$30,BO$7,FALSE)=0,0,(AM362/(VLOOKUP($Q362,'Workforce hours'!$C$8:$AD$30,BO$7,FALSE))))))</f>
        <v>0</v>
      </c>
      <c r="BP362" s="288">
        <f>IF($Q362="n/a",(IF('Workforce hours'!P$30=0,0,(AN362/'Workforce hours'!P$30))),(IF(VLOOKUP($Q362,'Workforce hours'!$C$8:$AD$30,BP$7,FALSE)=0,0,(AN362/(VLOOKUP($Q362,'Workforce hours'!$C$8:$AD$30,BP$7,FALSE))))))</f>
        <v>0</v>
      </c>
      <c r="BQ362" s="288">
        <f>IF($Q362="n/a",(IF('Workforce hours'!Q$30=0,0,(AO362/'Workforce hours'!Q$30))),(IF(VLOOKUP($Q362,'Workforce hours'!$C$8:$AD$30,BQ$7,FALSE)=0,0,(AO362/(VLOOKUP($Q362,'Workforce hours'!$C$8:$AD$30,BQ$7,FALSE))))))</f>
        <v>0</v>
      </c>
      <c r="BR362" s="288">
        <f>IF($Q362="n/a",(IF('Workforce hours'!R$30=0,0,(AP362/'Workforce hours'!R$30))),(IF(VLOOKUP($Q362,'Workforce hours'!$C$8:$AD$30,BR$7,FALSE)=0,0,(AP362/(VLOOKUP($Q362,'Workforce hours'!$C$8:$AD$30,BR$7,FALSE))))))</f>
        <v>0</v>
      </c>
      <c r="BS362" s="288">
        <f>IF($Q362="n/a",(IF('Workforce hours'!S$30=0,0,(AQ362/'Workforce hours'!S$30))),(IF(VLOOKUP($Q362,'Workforce hours'!$C$8:$AD$30,BS$7,FALSE)=0,0,(AQ362/(VLOOKUP($Q362,'Workforce hours'!$C$8:$AD$30,BS$7,FALSE))))))</f>
        <v>0</v>
      </c>
      <c r="BT362" s="288">
        <f>IF($Q362="n/a",(IF('Workforce hours'!T$30=0,0,(AR362/'Workforce hours'!T$30))),(IF(VLOOKUP($Q362,'Workforce hours'!$C$8:$AD$30,BT$7,FALSE)=0,0,(AR362/(VLOOKUP($Q362,'Workforce hours'!$C$8:$AD$30,BT$7,FALSE))))))</f>
        <v>0</v>
      </c>
      <c r="BU362" s="288">
        <f>IF($Q362="n/a",(IF('Workforce hours'!U$30=0,0,(AS362/'Workforce hours'!U$30))),(IF(VLOOKUP($Q362,'Workforce hours'!$C$8:$AD$30,BU$7,FALSE)=0,0,(AS362/(VLOOKUP($Q362,'Workforce hours'!$C$8:$AD$30,BU$7,FALSE))))))</f>
        <v>2.7049017578801164</v>
      </c>
      <c r="BV362" s="288">
        <f>IF($Q362="n/a",(IF('Workforce hours'!V$30=0,0,(AT362/'Workforce hours'!V$30))),(IF(VLOOKUP($Q362,'Workforce hours'!$C$8:$AD$30,BV$7,FALSE)=0,0,(AT362/(VLOOKUP($Q362,'Workforce hours'!$C$8:$AD$30,BV$7,FALSE))))))</f>
        <v>0</v>
      </c>
      <c r="BW362" s="288">
        <f>IF($Q362="n/a",(IF('Workforce hours'!W$30=0,0,(AU362/'Workforce hours'!W$30))),(IF(VLOOKUP($Q362,'Workforce hours'!$C$8:$AD$30,BW$7,FALSE)=0,0,(AU362/(VLOOKUP($Q362,'Workforce hours'!$C$8:$AD$30,BW$7,FALSE))))))</f>
        <v>0</v>
      </c>
      <c r="BX362" s="288">
        <f>IF($Q362="n/a",(IF('Workforce hours'!X$30=0,0,(AV362/'Workforce hours'!X$30))),(IF(VLOOKUP($Q362,'Workforce hours'!$C$8:$AD$30,BX$7,FALSE)=0,0,(AV362/(VLOOKUP($Q362,'Workforce hours'!$C$8:$AD$30,BX$7,FALSE))))))</f>
        <v>0</v>
      </c>
      <c r="BY362" s="288">
        <f>IF($Q362="n/a",(IF('Workforce hours'!Y$30=0,0,(AW362/'Workforce hours'!Y$30))),(IF(VLOOKUP($Q362,'Workforce hours'!$C$8:$AD$30,BY$7,FALSE)=0,0,(AW362/(VLOOKUP($Q362,'Workforce hours'!$C$8:$AD$30,BY$7,FALSE))))))</f>
        <v>0</v>
      </c>
      <c r="BZ362" s="288">
        <f>IF($Q362="n/a",(IF('Workforce hours'!Z$30=0,0,(AX362/'Workforce hours'!Z$30))),(IF(VLOOKUP($Q362,'Workforce hours'!$C$8:$AD$30,BZ$7,FALSE)=0,0,(AX362/(VLOOKUP($Q362,'Workforce hours'!$C$8:$AD$30,BZ$7,FALSE))))))</f>
        <v>0</v>
      </c>
      <c r="CA362" s="288">
        <f>IF($Q362="n/a",(IF('Workforce hours'!AA$30=0,0,(AY362/'Workforce hours'!AA$30))),(IF(VLOOKUP($Q362,'Workforce hours'!$C$8:$AD$30,CA$7,FALSE)=0,0,(AY362/(VLOOKUP($Q362,'Workforce hours'!$C$8:$AD$30,CA$7,FALSE))))))</f>
        <v>0</v>
      </c>
      <c r="CB362" s="288">
        <f>IF($Q362="n/a",(IF('Workforce hours'!AB$30=0,0,(AZ362/'Workforce hours'!AB$30))),(IF(VLOOKUP($Q362,'Workforce hours'!$C$8:$AD$30,CB$7,FALSE)=0,0,(AZ362/(VLOOKUP($Q362,'Workforce hours'!$C$8:$AD$30,CB$7,FALSE))))))</f>
        <v>0</v>
      </c>
      <c r="CC362" s="288">
        <f>IF($Q362="n/a",(IF('Workforce hours'!AC$30=0,0,(BA362/'Workforce hours'!AC$30))),(IF(VLOOKUP($Q362,'Workforce hours'!$C$8:$AD$30,CC$7,FALSE)=0,0,(BA362/(VLOOKUP($Q362,'Workforce hours'!$C$8:$AD$30,CC$7,FALSE))))))</f>
        <v>0</v>
      </c>
      <c r="CD362" s="288">
        <f>IF($Q362="n/a",(IF('Workforce hours'!AD$30=0,0,(BB362/'Workforce hours'!AD$30))),(IF(VLOOKUP($Q362,'Workforce hours'!$C$8:$AD$30,CD$7,FALSE)=0,0,(BB362/(VLOOKUP($Q362,'Workforce hours'!$C$8:$AD$30,CD$7,FALSE))))))</f>
        <v>0</v>
      </c>
      <c r="CE362" s="289">
        <f t="shared" si="50"/>
        <v>0</v>
      </c>
      <c r="CF362" s="290">
        <f>BD362*'Workforce costs'!B$9*(1+'Workforce costs'!B$10)*(1+'Workforce costs'!B$11)</f>
        <v>0</v>
      </c>
      <c r="CG362" s="290">
        <f>BE362*'Workforce costs'!C$9*(1+'Workforce costs'!C$10)*(1+'Workforce costs'!C$11)</f>
        <v>0</v>
      </c>
      <c r="CH362" s="290">
        <f>BF362*'Workforce costs'!D$9*(1+'Workforce costs'!D$10)*(1+'Workforce costs'!D$11)</f>
        <v>0</v>
      </c>
      <c r="CI362" s="290">
        <f>BG362*'Workforce costs'!E$9*(1+'Workforce costs'!E$10)*(1+'Workforce costs'!E$11)</f>
        <v>0</v>
      </c>
      <c r="CJ362" s="290">
        <f>BH362*'Workforce costs'!F$9*(1+'Workforce costs'!F$10)*(1+'Workforce costs'!F$11)</f>
        <v>0</v>
      </c>
      <c r="CK362" s="290">
        <f>BI362*'Workforce costs'!G$9*(1+'Workforce costs'!G$10)*(1+'Workforce costs'!G$11)</f>
        <v>0</v>
      </c>
      <c r="CL362" s="290">
        <f>BJ362*'Workforce costs'!H$9*(1+'Workforce costs'!H$10)*(1+'Workforce costs'!H$11)</f>
        <v>0</v>
      </c>
      <c r="CM362" s="290">
        <f>BK362*'Workforce costs'!I$9*(1+'Workforce costs'!I$10)*(1+'Workforce costs'!I$11)</f>
        <v>0</v>
      </c>
      <c r="CN362" s="290">
        <f>BL362*'Workforce costs'!J$9*(1+'Workforce costs'!J$10)*(1+'Workforce costs'!J$11)</f>
        <v>0</v>
      </c>
      <c r="CO362" s="290">
        <f>BM362*'Workforce costs'!K$9*(1+'Workforce costs'!K$10)*(1+'Workforce costs'!K$11)</f>
        <v>0</v>
      </c>
      <c r="CP362" s="290">
        <f>BN362*'Workforce costs'!L$9*(1+'Workforce costs'!L$10)*(1+'Workforce costs'!L$11)</f>
        <v>0</v>
      </c>
      <c r="CQ362" s="290">
        <f>BO362*'Workforce costs'!M$9*(1+'Workforce costs'!M$10)*(1+'Workforce costs'!M$11)</f>
        <v>0</v>
      </c>
      <c r="CR362" s="290">
        <f>BP362*'Workforce costs'!N$9*(1+'Workforce costs'!N$10)*(1+'Workforce costs'!N$11)</f>
        <v>0</v>
      </c>
      <c r="CS362" s="290">
        <f>BQ362*'Workforce costs'!O$9*(1+'Workforce costs'!O$10)*(1+'Workforce costs'!O$11)</f>
        <v>0</v>
      </c>
      <c r="CT362" s="290">
        <f>BR362*'Workforce costs'!P$9*(1+'Workforce costs'!P$10)*(1+'Workforce costs'!P$11)</f>
        <v>0</v>
      </c>
      <c r="CU362" s="290">
        <f>BS362*'Workforce costs'!Q$9*(1+'Workforce costs'!Q$10)*(1+'Workforce costs'!Q$11)</f>
        <v>0</v>
      </c>
      <c r="CV362" s="290">
        <f>BT362*'Workforce costs'!R$9*(1+'Workforce costs'!R$10)*(1+'Workforce costs'!R$11)</f>
        <v>0</v>
      </c>
      <c r="CW362" s="290">
        <f>BU362*'Workforce costs'!S$9*(1+'Workforce costs'!S$10)*(1+'Workforce costs'!S$11)</f>
        <v>0</v>
      </c>
      <c r="CX362" s="290">
        <f>BV362*'Workforce costs'!T$9*(1+'Workforce costs'!T$10)*(1+'Workforce costs'!T$11)</f>
        <v>0</v>
      </c>
      <c r="CY362" s="290">
        <f>BW362*'Workforce costs'!U$9*(1+'Workforce costs'!U$10)*(1+'Workforce costs'!U$11)</f>
        <v>0</v>
      </c>
      <c r="CZ362" s="290">
        <f>BX362*'Workforce costs'!V$9*(1+'Workforce costs'!V$10)*(1+'Workforce costs'!V$11)</f>
        <v>0</v>
      </c>
      <c r="DA362" s="290">
        <f>BY362*'Workforce costs'!W$9*(1+'Workforce costs'!W$10)*(1+'Workforce costs'!W$11)</f>
        <v>0</v>
      </c>
      <c r="DB362" s="290">
        <f>BZ362*'Workforce costs'!X$9*(1+'Workforce costs'!X$10)*(1+'Workforce costs'!X$11)</f>
        <v>0</v>
      </c>
      <c r="DC362" s="290">
        <f>CA362*'Workforce costs'!Y$9*(1+'Workforce costs'!Y$10)*(1+'Workforce costs'!Y$11)</f>
        <v>0</v>
      </c>
      <c r="DD362" s="290">
        <f>CB362*'Workforce costs'!Z$9*(1+'Workforce costs'!Z$10)*(1+'Workforce costs'!Z$11)</f>
        <v>0</v>
      </c>
      <c r="DE362" s="290">
        <f>CC362*'Workforce costs'!AA$9*(1+'Workforce costs'!AA$10)*(1+'Workforce costs'!AA$11)</f>
        <v>0</v>
      </c>
      <c r="DF362" s="290">
        <f>CD362*'Workforce costs'!AB$9*(1+'Workforce costs'!AB$10)*(1+'Workforce costs'!AB$11)</f>
        <v>0</v>
      </c>
    </row>
    <row r="363" spans="1:110" x14ac:dyDescent="0.3">
      <c r="A363" s="2" t="str">
        <f>Outputs!$A$4</f>
        <v>Australia</v>
      </c>
      <c r="B363" s="2" t="str">
        <f t="shared" si="43"/>
        <v>Australia 12to17</v>
      </c>
      <c r="C363" s="30">
        <f>VLOOKUP($B363,Populations!$D$15:$H$1920,3,FALSE)</f>
        <v>1959472</v>
      </c>
      <c r="D363" s="255">
        <f>IF(OR($H363="General pop",$H363="Schools",$H363="Workplace",$H363="Skills Training",$H363="Digital Supports"),1,VLOOKUP($B363,Populations!$D$15:$H$1920,5,FALSE))</f>
        <v>1</v>
      </c>
      <c r="E363" s="88">
        <f>VLOOKUP(I363,Epidemiology!$C$10:$H$47,6,FALSE)</f>
        <v>1504</v>
      </c>
      <c r="F363" s="102">
        <f>'Care profiles'!R364</f>
        <v>1</v>
      </c>
      <c r="G363" s="15" t="str">
        <f>'Care profiles'!A364</f>
        <v>12to17</v>
      </c>
      <c r="H363" s="15" t="str">
        <f>'Care profiles'!B364</f>
        <v>Persistent</v>
      </c>
      <c r="I363" s="15" t="str">
        <f>'Care profiles'!C364</f>
        <v>Persistent_12-17yrs</v>
      </c>
      <c r="J363" s="15" t="str">
        <f>'Care profiles'!D364</f>
        <v>Care profile</v>
      </c>
      <c r="K363" s="15" t="str">
        <f>'Care profiles'!E364</f>
        <v>Consultation Liaison – Emergency Department (Hospital)</v>
      </c>
      <c r="L363" s="104">
        <f>'Care profiles'!F364</f>
        <v>0.2</v>
      </c>
      <c r="M363" s="15">
        <f>'Care profiles'!G364</f>
        <v>1</v>
      </c>
      <c r="N363" s="15">
        <f>'Care profiles'!H364</f>
        <v>45</v>
      </c>
      <c r="O363" s="15" t="str">
        <f>'Care profiles'!I364</f>
        <v>min</v>
      </c>
      <c r="P363" s="15" t="str">
        <f>'Care profiles'!J364</f>
        <v>Team</v>
      </c>
      <c r="Q363" s="15" t="str">
        <f>'Care profiles'!K364</f>
        <v>Consultation Liaison – Emergency Department (Hospital)</v>
      </c>
      <c r="R363" s="15" t="str">
        <f>'Care profiles'!M364</f>
        <v>N</v>
      </c>
      <c r="S363" s="15" t="str">
        <f>'Care profiles'!O364</f>
        <v>Y</v>
      </c>
      <c r="T363" s="15" t="str">
        <f>'Care profiles'!Q364</f>
        <v>N</v>
      </c>
      <c r="U363" s="30">
        <f t="shared" si="44"/>
        <v>29470.458879999998</v>
      </c>
      <c r="V363" s="30">
        <f t="shared" si="45"/>
        <v>5894.0917760000002</v>
      </c>
      <c r="W363" s="30">
        <f>IF(M363="n/a",0,IF(O363="days",V363*M363*(1+(VLOOKUP(K363,'Bed parameters'!$A$9:$G$12,7,FALSE))),V363*M363))</f>
        <v>5894.0917760000002</v>
      </c>
      <c r="X363" s="30">
        <f t="shared" si="46"/>
        <v>4420.5688320000008</v>
      </c>
      <c r="Y363" s="30">
        <f t="shared" si="47"/>
        <v>0</v>
      </c>
      <c r="Z363" s="113">
        <f>_xlfn.IFNA(Y363/((VLOOKUP(K363,'Bed parameters'!$A$9:$G$12,3,FALSE))*(VLOOKUP(K363,'Bed parameters'!$A$9:$G$12,5,FALSE))),0)</f>
        <v>0</v>
      </c>
      <c r="AA363" s="30">
        <f t="shared" si="48"/>
        <v>4420.5688320000008</v>
      </c>
      <c r="AB363" s="30">
        <f>_xlfn.IFNA(IF($O363="days",$Y363*(VLOOKUP($K363,'Bed parameters'!$A$9:$I$12,9,FALSE))*$F363*(VLOOKUP($Q363,'Workforce distribution'!$C$8:$AD$30,AB$7,FALSE)),IF($Q363="n/a",(IF($P363=AB$6,$X363*$F363,0)),$X363*$F363*(VLOOKUP($Q363,'Workforce distribution'!$C$8:$AD$30,AB$7,FALSE)))),0)</f>
        <v>0</v>
      </c>
      <c r="AC363" s="30">
        <f>_xlfn.IFNA(IF($O363="days",$Y363*(VLOOKUP($K363,'Bed parameters'!$A$9:$I$12,9,FALSE))*$F363*(VLOOKUP($Q363,'Workforce distribution'!$C$8:$AD$30,AC$7,FALSE)),IF($Q363="n/a",(IF($P363=AC$6,$X363*$F363,0)),$X363*$F363*(VLOOKUP($Q363,'Workforce distribution'!$C$8:$AD$30,AC$7,FALSE)))),0)</f>
        <v>0</v>
      </c>
      <c r="AD363" s="30">
        <f>_xlfn.IFNA(IF($O363="days",$Y363*(VLOOKUP($K363,'Bed parameters'!$A$9:$I$12,9,FALSE))*$F363*(VLOOKUP($Q363,'Workforce distribution'!$C$8:$AD$30,AD$7,FALSE)),IF($Q363="n/a",(IF($P363=AD$6,$X363*$F363,0)),$X363*$F363*(VLOOKUP($Q363,'Workforce distribution'!$C$8:$AD$30,AD$7,FALSE)))),0)</f>
        <v>0</v>
      </c>
      <c r="AE363" s="30">
        <f>_xlfn.IFNA(IF($O363="days",$Y363*(VLOOKUP($K363,'Bed parameters'!$A$9:$I$12,9,FALSE))*$F363*(VLOOKUP($Q363,'Workforce distribution'!$C$8:$AD$30,AE$7,FALSE)),IF($Q363="n/a",(IF($P363=AE$6,$X363*$F363,0)),$X363*$F363*(VLOOKUP($Q363,'Workforce distribution'!$C$8:$AD$30,AE$7,FALSE)))),0)</f>
        <v>0</v>
      </c>
      <c r="AF363" s="30">
        <f>_xlfn.IFNA(IF($O363="days",$Y363*(VLOOKUP($K363,'Bed parameters'!$A$9:$I$12,9,FALSE))*$F363*(VLOOKUP($Q363,'Workforce distribution'!$C$8:$AD$30,AF$7,FALSE)),IF($Q363="n/a",(IF($P363=AF$6,$X363*$F363,0)),$X363*$F363*(VLOOKUP($Q363,'Workforce distribution'!$C$8:$AD$30,AF$7,FALSE)))),0)</f>
        <v>0</v>
      </c>
      <c r="AG363" s="30">
        <f>_xlfn.IFNA(IF($O363="days",$Y363*(VLOOKUP($K363,'Bed parameters'!$A$9:$I$12,9,FALSE))*$F363*(VLOOKUP($Q363,'Workforce distribution'!$C$8:$AD$30,AG$7,FALSE)),IF($Q363="n/a",(IF($P363=AG$6,$X363*$F363,0)),$X363*$F363*(VLOOKUP($Q363,'Workforce distribution'!$C$8:$AD$30,AG$7,FALSE)))),0)</f>
        <v>0</v>
      </c>
      <c r="AH363" s="30">
        <f>_xlfn.IFNA(IF($O363="days",$Y363*(VLOOKUP($K363,'Bed parameters'!$A$9:$I$12,9,FALSE))*$F363*(VLOOKUP($Q363,'Workforce distribution'!$C$8:$AD$30,AH$7,FALSE)),IF($Q363="n/a",(IF($P363=AH$6,$X363*$F363,0)),$X363*$F363*(VLOOKUP($Q363,'Workforce distribution'!$C$8:$AD$30,AH$7,FALSE)))),0)</f>
        <v>0</v>
      </c>
      <c r="AI363" s="30">
        <f>_xlfn.IFNA(IF($O363="days",$Y363*(VLOOKUP($K363,'Bed parameters'!$A$9:$I$12,9,FALSE))*$F363*(VLOOKUP($Q363,'Workforce distribution'!$C$8:$AD$30,AI$7,FALSE)),IF($Q363="n/a",(IF($P363=AI$6,$X363*$F363,0)),$X363*$F363*(VLOOKUP($Q363,'Workforce distribution'!$C$8:$AD$30,AI$7,FALSE)))),0)</f>
        <v>0</v>
      </c>
      <c r="AJ363" s="30">
        <f>_xlfn.IFNA(IF($O363="days",$Y363*(VLOOKUP($K363,'Bed parameters'!$A$9:$I$12,9,FALSE))*$F363*(VLOOKUP($Q363,'Workforce distribution'!$C$8:$AD$30,AJ$7,FALSE)),IF($Q363="n/a",(IF($P363=AJ$6,$X363*$F363,0)),$X363*$F363*(VLOOKUP($Q363,'Workforce distribution'!$C$8:$AD$30,AJ$7,FALSE)))),0)</f>
        <v>0</v>
      </c>
      <c r="AK363" s="30">
        <f>_xlfn.IFNA(IF($O363="days",$Y363*(VLOOKUP($K363,'Bed parameters'!$A$9:$I$12,9,FALSE))*$F363*(VLOOKUP($Q363,'Workforce distribution'!$C$8:$AD$30,AK$7,FALSE)),IF($Q363="n/a",(IF($P363=AK$6,$X363*$F363,0)),$X363*$F363*(VLOOKUP($Q363,'Workforce distribution'!$C$8:$AD$30,AK$7,FALSE)))),0)</f>
        <v>0</v>
      </c>
      <c r="AL363" s="30">
        <f>_xlfn.IFNA(IF($O363="days",$Y363*(VLOOKUP($K363,'Bed parameters'!$A$9:$I$12,9,FALSE))*$F363*(VLOOKUP($Q363,'Workforce distribution'!$C$8:$AD$30,AL$7,FALSE)),IF($Q363="n/a",(IF($P363=AL$6,$X363*$F363,0)),$X363*$F363*(VLOOKUP($Q363,'Workforce distribution'!$C$8:$AD$30,AL$7,FALSE)))),0)</f>
        <v>413.13727401869164</v>
      </c>
      <c r="AM363" s="30">
        <f>_xlfn.IFNA(IF($O363="days",$Y363*(VLOOKUP($K363,'Bed parameters'!$A$9:$I$12,9,FALSE))*$F363*(VLOOKUP($Q363,'Workforce distribution'!$C$8:$AD$30,AM$7,FALSE)),IF($Q363="n/a",(IF($P363=AM$6,$X363*$F363,0)),$X363*$F363*(VLOOKUP($Q363,'Workforce distribution'!$C$8:$AD$30,AM$7,FALSE)))),0)</f>
        <v>1859.1177330841124</v>
      </c>
      <c r="AN363" s="30">
        <f>_xlfn.IFNA(IF($O363="days",$Y363*(VLOOKUP($K363,'Bed parameters'!$A$9:$I$12,9,FALSE))*$F363*(VLOOKUP($Q363,'Workforce distribution'!$C$8:$AD$30,AN$7,FALSE)),IF($Q363="n/a",(IF($P363=AN$6,$X363*$F363,0)),$X363*$F363*(VLOOKUP($Q363,'Workforce distribution'!$C$8:$AD$30,AN$7,FALSE)))),0)</f>
        <v>784.9608206355141</v>
      </c>
      <c r="AO363" s="30">
        <f>_xlfn.IFNA(IF($O363="days",$Y363*(VLOOKUP($K363,'Bed parameters'!$A$9:$I$12,9,FALSE))*$F363*(VLOOKUP($Q363,'Workforce distribution'!$C$8:$AD$30,AO$7,FALSE)),IF($Q363="n/a",(IF($P363=AO$6,$X363*$F363,0)),$X363*$F363*(VLOOKUP($Q363,'Workforce distribution'!$C$8:$AD$30,AO$7,FALSE)))),0)</f>
        <v>0</v>
      </c>
      <c r="AP363" s="30">
        <f>_xlfn.IFNA(IF($O363="days",$Y363*(VLOOKUP($K363,'Bed parameters'!$A$9:$I$12,9,FALSE))*$F363*(VLOOKUP($Q363,'Workforce distribution'!$C$8:$AD$30,AP$7,FALSE)),IF($Q363="n/a",(IF($P363=AP$6,$X363*$F363,0)),$X363*$F363*(VLOOKUP($Q363,'Workforce distribution'!$C$8:$AD$30,AP$7,FALSE)))),0)</f>
        <v>0</v>
      </c>
      <c r="AQ363" s="30">
        <f>_xlfn.IFNA(IF($O363="days",$Y363*(VLOOKUP($K363,'Bed parameters'!$A$9:$I$12,9,FALSE))*$F363*(VLOOKUP($Q363,'Workforce distribution'!$C$8:$AD$30,AQ$7,FALSE)),IF($Q363="n/a",(IF($P363=AQ$6,$X363*$F363,0)),$X363*$F363*(VLOOKUP($Q363,'Workforce distribution'!$C$8:$AD$30,AQ$7,FALSE)))),0)</f>
        <v>0</v>
      </c>
      <c r="AR363" s="30">
        <f>_xlfn.IFNA(IF($O363="days",$Y363*(VLOOKUP($K363,'Bed parameters'!$A$9:$I$12,9,FALSE))*$F363*(VLOOKUP($Q363,'Workforce distribution'!$C$8:$AD$30,AR$7,FALSE)),IF($Q363="n/a",(IF($P363=AR$6,$X363*$F363,0)),$X363*$F363*(VLOOKUP($Q363,'Workforce distribution'!$C$8:$AD$30,AR$7,FALSE)))),0)</f>
        <v>0</v>
      </c>
      <c r="AS363" s="30">
        <f>_xlfn.IFNA(IF($O363="days",$Y363*(VLOOKUP($K363,'Bed parameters'!$A$9:$I$12,9,FALSE))*$F363*(VLOOKUP($Q363,'Workforce distribution'!$C$8:$AD$30,AS$7,FALSE)),IF($Q363="n/a",(IF($P363=AS$6,$X363*$F363,0)),$X363*$F363*(VLOOKUP($Q363,'Workforce distribution'!$C$8:$AD$30,AS$7,FALSE)))),0)</f>
        <v>0</v>
      </c>
      <c r="AT363" s="30">
        <f>_xlfn.IFNA(IF($O363="days",$Y363*(VLOOKUP($K363,'Bed parameters'!$A$9:$I$12,9,FALSE))*$F363*(VLOOKUP($Q363,'Workforce distribution'!$C$8:$AD$30,AT$7,FALSE)),IF($Q363="n/a",(IF($P363=AT$6,$X363*$F363,0)),$X363*$F363*(VLOOKUP($Q363,'Workforce distribution'!$C$8:$AD$30,AT$7,FALSE)))),0)</f>
        <v>0</v>
      </c>
      <c r="AU363" s="30">
        <f>_xlfn.IFNA(IF($O363="days",$Y363*(VLOOKUP($K363,'Bed parameters'!$A$9:$I$12,9,FALSE))*$F363*(VLOOKUP($Q363,'Workforce distribution'!$C$8:$AD$30,AU$7,FALSE)),IF($Q363="n/a",(IF($P363=AU$6,$X363*$F363,0)),$X363*$F363*(VLOOKUP($Q363,'Workforce distribution'!$C$8:$AD$30,AU$7,FALSE)))),0)</f>
        <v>413.13727401869164</v>
      </c>
      <c r="AV363" s="30">
        <f>_xlfn.IFNA(IF($O363="days",$Y363*(VLOOKUP($K363,'Bed parameters'!$A$9:$I$12,9,FALSE))*$F363*(VLOOKUP($Q363,'Workforce distribution'!$C$8:$AD$30,AV$7,FALSE)),IF($Q363="n/a",(IF($P363=AV$6,$X363*$F363,0)),$X363*$F363*(VLOOKUP($Q363,'Workforce distribution'!$C$8:$AD$30,AV$7,FALSE)))),0)</f>
        <v>0</v>
      </c>
      <c r="AW363" s="30">
        <f>_xlfn.IFNA(IF($O363="days",$Y363*(VLOOKUP($K363,'Bed parameters'!$A$9:$I$12,9,FALSE))*$F363*(VLOOKUP($Q363,'Workforce distribution'!$C$8:$AD$30,AW$7,FALSE)),IF($Q363="n/a",(IF($P363=AW$6,$X363*$F363,0)),$X363*$F363*(VLOOKUP($Q363,'Workforce distribution'!$C$8:$AD$30,AW$7,FALSE)))),0)</f>
        <v>950.21573024299073</v>
      </c>
      <c r="AX363" s="30">
        <f>_xlfn.IFNA(IF($O363="days",$Y363*(VLOOKUP($K363,'Bed parameters'!$A$9:$I$12,9,FALSE))*$F363*(VLOOKUP($Q363,'Workforce distribution'!$C$8:$AD$30,AX$7,FALSE)),IF($Q363="n/a",(IF($P363=AX$6,$X363*$F363,0)),$X363*$F363*(VLOOKUP($Q363,'Workforce distribution'!$C$8:$AD$30,AX$7,FALSE)))),0)</f>
        <v>0</v>
      </c>
      <c r="AY363" s="30">
        <f>_xlfn.IFNA(IF($O363="days",$Y363*(VLOOKUP($K363,'Bed parameters'!$A$9:$I$12,9,FALSE))*$F363*(VLOOKUP($Q363,'Workforce distribution'!$C$8:$AD$30,AY$7,FALSE)),IF($Q363="n/a",(IF($P363=AY$6,$X363*$F363,0)),$X363*$F363*(VLOOKUP($Q363,'Workforce distribution'!$C$8:$AD$30,AY$7,FALSE)))),0)</f>
        <v>0</v>
      </c>
      <c r="AZ363" s="30">
        <f>_xlfn.IFNA(IF($O363="days",$Y363*(VLOOKUP($K363,'Bed parameters'!$A$9:$I$12,9,FALSE))*$F363*(VLOOKUP($Q363,'Workforce distribution'!$C$8:$AD$30,AZ$7,FALSE)),IF($Q363="n/a",(IF($P363=AZ$6,$X363*$F363,0)),$X363*$F363*(VLOOKUP($Q363,'Workforce distribution'!$C$8:$AD$30,AZ$7,FALSE)))),0)</f>
        <v>0</v>
      </c>
      <c r="BA363" s="30">
        <f>_xlfn.IFNA(IF($O363="days",$Y363*(VLOOKUP($K363,'Bed parameters'!$A$9:$I$12,9,FALSE))*$F363*(VLOOKUP($Q363,'Workforce distribution'!$C$8:$AD$30,BA$7,FALSE)),IF($Q363="n/a",(IF($P363=BA$6,$X363*$F363,0)),$X363*$F363*(VLOOKUP($Q363,'Workforce distribution'!$C$8:$AD$30,BA$7,FALSE)))),0)</f>
        <v>0</v>
      </c>
      <c r="BB363" s="30">
        <f>_xlfn.IFNA(IF($O363="days",$Y363*(VLOOKUP($K363,'Bed parameters'!$A$9:$I$12,9,FALSE))*$F363*(VLOOKUP($Q363,'Workforce distribution'!$C$8:$AD$30,BB$7,FALSE)),IF($Q363="n/a",(IF($P363=BB$6,$X363*$F363,0)),$X363*$F363*(VLOOKUP($Q363,'Workforce distribution'!$C$8:$AD$30,BB$7,FALSE)))),0)</f>
        <v>0</v>
      </c>
      <c r="BC363" s="149">
        <f t="shared" si="49"/>
        <v>2.8603276255204486</v>
      </c>
      <c r="BD363" s="288">
        <f>IF($Q363="n/a",(IF('Workforce hours'!D$30=0,0,(AB363/'Workforce hours'!D$30))),(IF(VLOOKUP($Q363,'Workforce hours'!$C$8:$AD$30,BD$7,FALSE)=0,0,(AB363/(VLOOKUP($Q363,'Workforce hours'!$C$8:$AD$30,BD$7,FALSE))))))</f>
        <v>0</v>
      </c>
      <c r="BE363" s="288">
        <f>IF($Q363="n/a",(IF('Workforce hours'!E$30=0,0,(AC363/'Workforce hours'!E$30))),(IF(VLOOKUP($Q363,'Workforce hours'!$C$8:$AD$30,BE$7,FALSE)=0,0,(AC363/(VLOOKUP($Q363,'Workforce hours'!$C$8:$AD$30,BE$7,FALSE))))))</f>
        <v>0</v>
      </c>
      <c r="BF363" s="288">
        <f>IF($Q363="n/a",(IF('Workforce hours'!F$30=0,0,(AD363/'Workforce hours'!F$30))),(IF(VLOOKUP($Q363,'Workforce hours'!$C$8:$AD$30,BF$7,FALSE)=0,0,(AD363/(VLOOKUP($Q363,'Workforce hours'!$C$8:$AD$30,BF$7,FALSE))))))</f>
        <v>0</v>
      </c>
      <c r="BG363" s="288">
        <f>IF($Q363="n/a",(IF('Workforce hours'!G$30=0,0,(AE363/'Workforce hours'!G$30))),(IF(VLOOKUP($Q363,'Workforce hours'!$C$8:$AD$30,BG$7,FALSE)=0,0,(AE363/(VLOOKUP($Q363,'Workforce hours'!$C$8:$AD$30,BG$7,FALSE))))))</f>
        <v>0</v>
      </c>
      <c r="BH363" s="288">
        <f>IF($Q363="n/a",(IF('Workforce hours'!H$30=0,0,(AF363/'Workforce hours'!H$30))),(IF(VLOOKUP($Q363,'Workforce hours'!$C$8:$AD$30,BH$7,FALSE)=0,0,(AF363/(VLOOKUP($Q363,'Workforce hours'!$C$8:$AD$30,BH$7,FALSE))))))</f>
        <v>0</v>
      </c>
      <c r="BI363" s="288">
        <f>IF($Q363="n/a",(IF('Workforce hours'!I$30=0,0,(AG363/'Workforce hours'!I$30))),(IF(VLOOKUP($Q363,'Workforce hours'!$C$8:$AD$30,BI$7,FALSE)=0,0,(AG363/(VLOOKUP($Q363,'Workforce hours'!$C$8:$AD$30,BI$7,FALSE))))))</f>
        <v>0</v>
      </c>
      <c r="BJ363" s="288">
        <f>IF($Q363="n/a",(IF('Workforce hours'!J$30=0,0,(AH363/'Workforce hours'!J$30))),(IF(VLOOKUP($Q363,'Workforce hours'!$C$8:$AD$30,BJ$7,FALSE)=0,0,(AH363/(VLOOKUP($Q363,'Workforce hours'!$C$8:$AD$30,BJ$7,FALSE))))))</f>
        <v>0</v>
      </c>
      <c r="BK363" s="288">
        <f>IF($Q363="n/a",(IF('Workforce hours'!K$30=0,0,(AI363/'Workforce hours'!K$30))),(IF(VLOOKUP($Q363,'Workforce hours'!$C$8:$AD$30,BK$7,FALSE)=0,0,(AI363/(VLOOKUP($Q363,'Workforce hours'!$C$8:$AD$30,BK$7,FALSE))))))</f>
        <v>0</v>
      </c>
      <c r="BL363" s="288">
        <f>IF($Q363="n/a",(IF('Workforce hours'!L$30=0,0,(AJ363/'Workforce hours'!L$30))),(IF(VLOOKUP($Q363,'Workforce hours'!$C$8:$AD$30,BL$7,FALSE)=0,0,(AJ363/(VLOOKUP($Q363,'Workforce hours'!$C$8:$AD$30,BL$7,FALSE))))))</f>
        <v>0</v>
      </c>
      <c r="BM363" s="288">
        <f>IF($Q363="n/a",(IF('Workforce hours'!M$30=0,0,(AK363/'Workforce hours'!M$30))),(IF(VLOOKUP($Q363,'Workforce hours'!$C$8:$AD$30,BM$7,FALSE)=0,0,(AK363/(VLOOKUP($Q363,'Workforce hours'!$C$8:$AD$30,BM$7,FALSE))))))</f>
        <v>0</v>
      </c>
      <c r="BN363" s="288">
        <f>IF($Q363="n/a",(IF('Workforce hours'!N$30=0,0,(AL363/'Workforce hours'!N$30))),(IF(VLOOKUP($Q363,'Workforce hours'!$C$8:$AD$30,BN$7,FALSE)=0,0,(AL363/(VLOOKUP($Q363,'Workforce hours'!$C$8:$AD$30,BN$7,FALSE))))))</f>
        <v>0.25200365783363909</v>
      </c>
      <c r="BO363" s="288">
        <f>IF($Q363="n/a",(IF('Workforce hours'!O$30=0,0,(AM363/'Workforce hours'!O$30))),(IF(VLOOKUP($Q363,'Workforce hours'!$C$8:$AD$30,BO$7,FALSE)=0,0,(AM363/(VLOOKUP($Q363,'Workforce hours'!$C$8:$AD$30,BO$7,FALSE))))))</f>
        <v>1.378598170754165</v>
      </c>
      <c r="BP363" s="288">
        <f>IF($Q363="n/a",(IF('Workforce hours'!P$30=0,0,(AN363/'Workforce hours'!P$30))),(IF(VLOOKUP($Q363,'Workforce hours'!$C$8:$AD$30,BP$7,FALSE)=0,0,(AN363/(VLOOKUP($Q363,'Workforce hours'!$C$8:$AD$30,BP$7,FALSE))))))</f>
        <v>0.457592641072044</v>
      </c>
      <c r="BQ363" s="288">
        <f>IF($Q363="n/a",(IF('Workforce hours'!Q$30=0,0,(AO363/'Workforce hours'!Q$30))),(IF(VLOOKUP($Q363,'Workforce hours'!$C$8:$AD$30,BQ$7,FALSE)=0,0,(AO363/(VLOOKUP($Q363,'Workforce hours'!$C$8:$AD$30,BQ$7,FALSE))))))</f>
        <v>0</v>
      </c>
      <c r="BR363" s="288">
        <f>IF($Q363="n/a",(IF('Workforce hours'!R$30=0,0,(AP363/'Workforce hours'!R$30))),(IF(VLOOKUP($Q363,'Workforce hours'!$C$8:$AD$30,BR$7,FALSE)=0,0,(AP363/(VLOOKUP($Q363,'Workforce hours'!$C$8:$AD$30,BR$7,FALSE))))))</f>
        <v>0</v>
      </c>
      <c r="BS363" s="288">
        <f>IF($Q363="n/a",(IF('Workforce hours'!S$30=0,0,(AQ363/'Workforce hours'!S$30))),(IF(VLOOKUP($Q363,'Workforce hours'!$C$8:$AD$30,BS$7,FALSE)=0,0,(AQ363/(VLOOKUP($Q363,'Workforce hours'!$C$8:$AD$30,BS$7,FALSE))))))</f>
        <v>0</v>
      </c>
      <c r="BT363" s="288">
        <f>IF($Q363="n/a",(IF('Workforce hours'!T$30=0,0,(AR363/'Workforce hours'!T$30))),(IF(VLOOKUP($Q363,'Workforce hours'!$C$8:$AD$30,BT$7,FALSE)=0,0,(AR363/(VLOOKUP($Q363,'Workforce hours'!$C$8:$AD$30,BT$7,FALSE))))))</f>
        <v>0</v>
      </c>
      <c r="BU363" s="288">
        <f>IF($Q363="n/a",(IF('Workforce hours'!U$30=0,0,(AS363/'Workforce hours'!U$30))),(IF(VLOOKUP($Q363,'Workforce hours'!$C$8:$AD$30,BU$7,FALSE)=0,0,(AS363/(VLOOKUP($Q363,'Workforce hours'!$C$8:$AD$30,BU$7,FALSE))))))</f>
        <v>0</v>
      </c>
      <c r="BV363" s="288">
        <f>IF($Q363="n/a",(IF('Workforce hours'!V$30=0,0,(AT363/'Workforce hours'!V$30))),(IF(VLOOKUP($Q363,'Workforce hours'!$C$8:$AD$30,BV$7,FALSE)=0,0,(AT363/(VLOOKUP($Q363,'Workforce hours'!$C$8:$AD$30,BV$7,FALSE))))))</f>
        <v>0</v>
      </c>
      <c r="BW363" s="288">
        <f>IF($Q363="n/a",(IF('Workforce hours'!W$30=0,0,(AU363/'Workforce hours'!W$30))),(IF(VLOOKUP($Q363,'Workforce hours'!$C$8:$AD$30,BW$7,FALSE)=0,0,(AU363/(VLOOKUP($Q363,'Workforce hours'!$C$8:$AD$30,BW$7,FALSE))))))</f>
        <v>0.23397974420018197</v>
      </c>
      <c r="BX363" s="288">
        <f>IF($Q363="n/a",(IF('Workforce hours'!X$30=0,0,(AV363/'Workforce hours'!X$30))),(IF(VLOOKUP($Q363,'Workforce hours'!$C$8:$AD$30,BX$7,FALSE)=0,0,(AV363/(VLOOKUP($Q363,'Workforce hours'!$C$8:$AD$30,BX$7,FALSE))))))</f>
        <v>0</v>
      </c>
      <c r="BY363" s="288">
        <f>IF($Q363="n/a",(IF('Workforce hours'!Y$30=0,0,(AW363/'Workforce hours'!Y$30))),(IF(VLOOKUP($Q363,'Workforce hours'!$C$8:$AD$30,BY$7,FALSE)=0,0,(AW363/(VLOOKUP($Q363,'Workforce hours'!$C$8:$AD$30,BY$7,FALSE))))))</f>
        <v>0.53815341166041852</v>
      </c>
      <c r="BZ363" s="288">
        <f>IF($Q363="n/a",(IF('Workforce hours'!Z$30=0,0,(AX363/'Workforce hours'!Z$30))),(IF(VLOOKUP($Q363,'Workforce hours'!$C$8:$AD$30,BZ$7,FALSE)=0,0,(AX363/(VLOOKUP($Q363,'Workforce hours'!$C$8:$AD$30,BZ$7,FALSE))))))</f>
        <v>0</v>
      </c>
      <c r="CA363" s="288">
        <f>IF($Q363="n/a",(IF('Workforce hours'!AA$30=0,0,(AY363/'Workforce hours'!AA$30))),(IF(VLOOKUP($Q363,'Workforce hours'!$C$8:$AD$30,CA$7,FALSE)=0,0,(AY363/(VLOOKUP($Q363,'Workforce hours'!$C$8:$AD$30,CA$7,FALSE))))))</f>
        <v>0</v>
      </c>
      <c r="CB363" s="288">
        <f>IF($Q363="n/a",(IF('Workforce hours'!AB$30=0,0,(AZ363/'Workforce hours'!AB$30))),(IF(VLOOKUP($Q363,'Workforce hours'!$C$8:$AD$30,CB$7,FALSE)=0,0,(AZ363/(VLOOKUP($Q363,'Workforce hours'!$C$8:$AD$30,CB$7,FALSE))))))</f>
        <v>0</v>
      </c>
      <c r="CC363" s="288">
        <f>IF($Q363="n/a",(IF('Workforce hours'!AC$30=0,0,(BA363/'Workforce hours'!AC$30))),(IF(VLOOKUP($Q363,'Workforce hours'!$C$8:$AD$30,CC$7,FALSE)=0,0,(BA363/(VLOOKUP($Q363,'Workforce hours'!$C$8:$AD$30,CC$7,FALSE))))))</f>
        <v>0</v>
      </c>
      <c r="CD363" s="288">
        <f>IF($Q363="n/a",(IF('Workforce hours'!AD$30=0,0,(BB363/'Workforce hours'!AD$30))),(IF(VLOOKUP($Q363,'Workforce hours'!$C$8:$AD$30,CD$7,FALSE)=0,0,(BB363/(VLOOKUP($Q363,'Workforce hours'!$C$8:$AD$30,CD$7,FALSE))))))</f>
        <v>0</v>
      </c>
      <c r="CE363" s="289">
        <f t="shared" si="50"/>
        <v>0</v>
      </c>
      <c r="CF363" s="290">
        <f>BD363*'Workforce costs'!B$9*(1+'Workforce costs'!B$10)*(1+'Workforce costs'!B$11)</f>
        <v>0</v>
      </c>
      <c r="CG363" s="290">
        <f>BE363*'Workforce costs'!C$9*(1+'Workforce costs'!C$10)*(1+'Workforce costs'!C$11)</f>
        <v>0</v>
      </c>
      <c r="CH363" s="290">
        <f>BF363*'Workforce costs'!D$9*(1+'Workforce costs'!D$10)*(1+'Workforce costs'!D$11)</f>
        <v>0</v>
      </c>
      <c r="CI363" s="290">
        <f>BG363*'Workforce costs'!E$9*(1+'Workforce costs'!E$10)*(1+'Workforce costs'!E$11)</f>
        <v>0</v>
      </c>
      <c r="CJ363" s="290">
        <f>BH363*'Workforce costs'!F$9*(1+'Workforce costs'!F$10)*(1+'Workforce costs'!F$11)</f>
        <v>0</v>
      </c>
      <c r="CK363" s="290">
        <f>BI363*'Workforce costs'!G$9*(1+'Workforce costs'!G$10)*(1+'Workforce costs'!G$11)</f>
        <v>0</v>
      </c>
      <c r="CL363" s="290">
        <f>BJ363*'Workforce costs'!H$9*(1+'Workforce costs'!H$10)*(1+'Workforce costs'!H$11)</f>
        <v>0</v>
      </c>
      <c r="CM363" s="290">
        <f>BK363*'Workforce costs'!I$9*(1+'Workforce costs'!I$10)*(1+'Workforce costs'!I$11)</f>
        <v>0</v>
      </c>
      <c r="CN363" s="290">
        <f>BL363*'Workforce costs'!J$9*(1+'Workforce costs'!J$10)*(1+'Workforce costs'!J$11)</f>
        <v>0</v>
      </c>
      <c r="CO363" s="290">
        <f>BM363*'Workforce costs'!K$9*(1+'Workforce costs'!K$10)*(1+'Workforce costs'!K$11)</f>
        <v>0</v>
      </c>
      <c r="CP363" s="290">
        <f>BN363*'Workforce costs'!L$9*(1+'Workforce costs'!L$10)*(1+'Workforce costs'!L$11)</f>
        <v>0</v>
      </c>
      <c r="CQ363" s="290">
        <f>BO363*'Workforce costs'!M$9*(1+'Workforce costs'!M$10)*(1+'Workforce costs'!M$11)</f>
        <v>0</v>
      </c>
      <c r="CR363" s="290">
        <f>BP363*'Workforce costs'!N$9*(1+'Workforce costs'!N$10)*(1+'Workforce costs'!N$11)</f>
        <v>0</v>
      </c>
      <c r="CS363" s="290">
        <f>BQ363*'Workforce costs'!O$9*(1+'Workforce costs'!O$10)*(1+'Workforce costs'!O$11)</f>
        <v>0</v>
      </c>
      <c r="CT363" s="290">
        <f>BR363*'Workforce costs'!P$9*(1+'Workforce costs'!P$10)*(1+'Workforce costs'!P$11)</f>
        <v>0</v>
      </c>
      <c r="CU363" s="290">
        <f>BS363*'Workforce costs'!Q$9*(1+'Workforce costs'!Q$10)*(1+'Workforce costs'!Q$11)</f>
        <v>0</v>
      </c>
      <c r="CV363" s="290">
        <f>BT363*'Workforce costs'!R$9*(1+'Workforce costs'!R$10)*(1+'Workforce costs'!R$11)</f>
        <v>0</v>
      </c>
      <c r="CW363" s="290">
        <f>BU363*'Workforce costs'!S$9*(1+'Workforce costs'!S$10)*(1+'Workforce costs'!S$11)</f>
        <v>0</v>
      </c>
      <c r="CX363" s="290">
        <f>BV363*'Workforce costs'!T$9*(1+'Workforce costs'!T$10)*(1+'Workforce costs'!T$11)</f>
        <v>0</v>
      </c>
      <c r="CY363" s="290">
        <f>BW363*'Workforce costs'!U$9*(1+'Workforce costs'!U$10)*(1+'Workforce costs'!U$11)</f>
        <v>0</v>
      </c>
      <c r="CZ363" s="290">
        <f>BX363*'Workforce costs'!V$9*(1+'Workforce costs'!V$10)*(1+'Workforce costs'!V$11)</f>
        <v>0</v>
      </c>
      <c r="DA363" s="290">
        <f>BY363*'Workforce costs'!W$9*(1+'Workforce costs'!W$10)*(1+'Workforce costs'!W$11)</f>
        <v>0</v>
      </c>
      <c r="DB363" s="290">
        <f>BZ363*'Workforce costs'!X$9*(1+'Workforce costs'!X$10)*(1+'Workforce costs'!X$11)</f>
        <v>0</v>
      </c>
      <c r="DC363" s="290">
        <f>CA363*'Workforce costs'!Y$9*(1+'Workforce costs'!Y$10)*(1+'Workforce costs'!Y$11)</f>
        <v>0</v>
      </c>
      <c r="DD363" s="290">
        <f>CB363*'Workforce costs'!Z$9*(1+'Workforce costs'!Z$10)*(1+'Workforce costs'!Z$11)</f>
        <v>0</v>
      </c>
      <c r="DE363" s="290">
        <f>CC363*'Workforce costs'!AA$9*(1+'Workforce costs'!AA$10)*(1+'Workforce costs'!AA$11)</f>
        <v>0</v>
      </c>
      <c r="DF363" s="290">
        <f>CD363*'Workforce costs'!AB$9*(1+'Workforce costs'!AB$10)*(1+'Workforce costs'!AB$11)</f>
        <v>0</v>
      </c>
    </row>
    <row r="364" spans="1:110" x14ac:dyDescent="0.3">
      <c r="A364" s="2" t="str">
        <f>Outputs!$A$4</f>
        <v>Australia</v>
      </c>
      <c r="B364" s="2" t="str">
        <f t="shared" si="43"/>
        <v>Australia 12to17</v>
      </c>
      <c r="C364" s="30">
        <f>VLOOKUP($B364,Populations!$D$15:$H$1920,3,FALSE)</f>
        <v>1959472</v>
      </c>
      <c r="D364" s="255">
        <f>IF(OR($H364="General pop",$H364="Schools",$H364="Workplace",$H364="Skills Training",$H364="Digital Supports"),1,VLOOKUP($B364,Populations!$D$15:$H$1920,5,FALSE))</f>
        <v>1</v>
      </c>
      <c r="E364" s="88">
        <f>VLOOKUP(I364,Epidemiology!$C$10:$H$47,6,FALSE)</f>
        <v>1504</v>
      </c>
      <c r="F364" s="102">
        <f>'Care profiles'!R365</f>
        <v>1</v>
      </c>
      <c r="G364" s="15" t="str">
        <f>'Care profiles'!A365</f>
        <v>12to17</v>
      </c>
      <c r="H364" s="15" t="str">
        <f>'Care profiles'!B365</f>
        <v>Persistent</v>
      </c>
      <c r="I364" s="15" t="str">
        <f>'Care profiles'!C365</f>
        <v>Persistent_12-17yrs</v>
      </c>
      <c r="J364" s="15" t="str">
        <f>'Care profiles'!D365</f>
        <v>Care profile</v>
      </c>
      <c r="K364" s="15" t="str">
        <f>'Care profiles'!E365</f>
        <v>Service navigation</v>
      </c>
      <c r="L364" s="104">
        <f>'Care profiles'!F365</f>
        <v>0.2</v>
      </c>
      <c r="M364" s="15">
        <f>'Care profiles'!G365</f>
        <v>1</v>
      </c>
      <c r="N364" s="15">
        <f>'Care profiles'!H365</f>
        <v>45</v>
      </c>
      <c r="O364" s="15" t="str">
        <f>'Care profiles'!I365</f>
        <v>min</v>
      </c>
      <c r="P364" s="15" t="str">
        <f>'Care profiles'!J365</f>
        <v>Social Worker</v>
      </c>
      <c r="Q364" s="15" t="str">
        <f>'Care profiles'!K365</f>
        <v>n/a</v>
      </c>
      <c r="R364" s="15" t="str">
        <f>'Care profiles'!M365</f>
        <v>N</v>
      </c>
      <c r="S364" s="15" t="str">
        <f>'Care profiles'!O365</f>
        <v>Y</v>
      </c>
      <c r="T364" s="15" t="str">
        <f>'Care profiles'!Q365</f>
        <v>N</v>
      </c>
      <c r="U364" s="30">
        <f t="shared" si="44"/>
        <v>29470.458879999998</v>
      </c>
      <c r="V364" s="30">
        <f t="shared" si="45"/>
        <v>5894.0917760000002</v>
      </c>
      <c r="W364" s="30">
        <f>IF(M364="n/a",0,IF(O364="days",V364*M364*(1+(VLOOKUP(K364,'Bed parameters'!$A$9:$G$12,7,FALSE))),V364*M364))</f>
        <v>5894.0917760000002</v>
      </c>
      <c r="X364" s="30">
        <f t="shared" si="46"/>
        <v>4420.5688320000008</v>
      </c>
      <c r="Y364" s="30">
        <f t="shared" si="47"/>
        <v>0</v>
      </c>
      <c r="Z364" s="113">
        <f>_xlfn.IFNA(Y364/((VLOOKUP(K364,'Bed parameters'!$A$9:$G$12,3,FALSE))*(VLOOKUP(K364,'Bed parameters'!$A$9:$G$12,5,FALSE))),0)</f>
        <v>0</v>
      </c>
      <c r="AA364" s="30">
        <f t="shared" si="48"/>
        <v>4420.5688320000008</v>
      </c>
      <c r="AB364" s="30">
        <f>_xlfn.IFNA(IF($O364="days",$Y364*(VLOOKUP($K364,'Bed parameters'!$A$9:$I$12,9,FALSE))*$F364*(VLOOKUP($Q364,'Workforce distribution'!$C$8:$AD$30,AB$7,FALSE)),IF($Q364="n/a",(IF($P364=AB$6,$X364*$F364,0)),$X364*$F364*(VLOOKUP($Q364,'Workforce distribution'!$C$8:$AD$30,AB$7,FALSE)))),0)</f>
        <v>0</v>
      </c>
      <c r="AC364" s="30">
        <f>_xlfn.IFNA(IF($O364="days",$Y364*(VLOOKUP($K364,'Bed parameters'!$A$9:$I$12,9,FALSE))*$F364*(VLOOKUP($Q364,'Workforce distribution'!$C$8:$AD$30,AC$7,FALSE)),IF($Q364="n/a",(IF($P364=AC$6,$X364*$F364,0)),$X364*$F364*(VLOOKUP($Q364,'Workforce distribution'!$C$8:$AD$30,AC$7,FALSE)))),0)</f>
        <v>0</v>
      </c>
      <c r="AD364" s="30">
        <f>_xlfn.IFNA(IF($O364="days",$Y364*(VLOOKUP($K364,'Bed parameters'!$A$9:$I$12,9,FALSE))*$F364*(VLOOKUP($Q364,'Workforce distribution'!$C$8:$AD$30,AD$7,FALSE)),IF($Q364="n/a",(IF($P364=AD$6,$X364*$F364,0)),$X364*$F364*(VLOOKUP($Q364,'Workforce distribution'!$C$8:$AD$30,AD$7,FALSE)))),0)</f>
        <v>0</v>
      </c>
      <c r="AE364" s="30">
        <f>_xlfn.IFNA(IF($O364="days",$Y364*(VLOOKUP($K364,'Bed parameters'!$A$9:$I$12,9,FALSE))*$F364*(VLOOKUP($Q364,'Workforce distribution'!$C$8:$AD$30,AE$7,FALSE)),IF($Q364="n/a",(IF($P364=AE$6,$X364*$F364,0)),$X364*$F364*(VLOOKUP($Q364,'Workforce distribution'!$C$8:$AD$30,AE$7,FALSE)))),0)</f>
        <v>0</v>
      </c>
      <c r="AF364" s="30">
        <f>_xlfn.IFNA(IF($O364="days",$Y364*(VLOOKUP($K364,'Bed parameters'!$A$9:$I$12,9,FALSE))*$F364*(VLOOKUP($Q364,'Workforce distribution'!$C$8:$AD$30,AF$7,FALSE)),IF($Q364="n/a",(IF($P364=AF$6,$X364*$F364,0)),$X364*$F364*(VLOOKUP($Q364,'Workforce distribution'!$C$8:$AD$30,AF$7,FALSE)))),0)</f>
        <v>0</v>
      </c>
      <c r="AG364" s="30">
        <f>_xlfn.IFNA(IF($O364="days",$Y364*(VLOOKUP($K364,'Bed parameters'!$A$9:$I$12,9,FALSE))*$F364*(VLOOKUP($Q364,'Workforce distribution'!$C$8:$AD$30,AG$7,FALSE)),IF($Q364="n/a",(IF($P364=AG$6,$X364*$F364,0)),$X364*$F364*(VLOOKUP($Q364,'Workforce distribution'!$C$8:$AD$30,AG$7,FALSE)))),0)</f>
        <v>0</v>
      </c>
      <c r="AH364" s="30">
        <f>_xlfn.IFNA(IF($O364="days",$Y364*(VLOOKUP($K364,'Bed parameters'!$A$9:$I$12,9,FALSE))*$F364*(VLOOKUP($Q364,'Workforce distribution'!$C$8:$AD$30,AH$7,FALSE)),IF($Q364="n/a",(IF($P364=AH$6,$X364*$F364,0)),$X364*$F364*(VLOOKUP($Q364,'Workforce distribution'!$C$8:$AD$30,AH$7,FALSE)))),0)</f>
        <v>0</v>
      </c>
      <c r="AI364" s="30">
        <f>_xlfn.IFNA(IF($O364="days",$Y364*(VLOOKUP($K364,'Bed parameters'!$A$9:$I$12,9,FALSE))*$F364*(VLOOKUP($Q364,'Workforce distribution'!$C$8:$AD$30,AI$7,FALSE)),IF($Q364="n/a",(IF($P364=AI$6,$X364*$F364,0)),$X364*$F364*(VLOOKUP($Q364,'Workforce distribution'!$C$8:$AD$30,AI$7,FALSE)))),0)</f>
        <v>0</v>
      </c>
      <c r="AJ364" s="30">
        <f>_xlfn.IFNA(IF($O364="days",$Y364*(VLOOKUP($K364,'Bed parameters'!$A$9:$I$12,9,FALSE))*$F364*(VLOOKUP($Q364,'Workforce distribution'!$C$8:$AD$30,AJ$7,FALSE)),IF($Q364="n/a",(IF($P364=AJ$6,$X364*$F364,0)),$X364*$F364*(VLOOKUP($Q364,'Workforce distribution'!$C$8:$AD$30,AJ$7,FALSE)))),0)</f>
        <v>0</v>
      </c>
      <c r="AK364" s="30">
        <f>_xlfn.IFNA(IF($O364="days",$Y364*(VLOOKUP($K364,'Bed parameters'!$A$9:$I$12,9,FALSE))*$F364*(VLOOKUP($Q364,'Workforce distribution'!$C$8:$AD$30,AK$7,FALSE)),IF($Q364="n/a",(IF($P364=AK$6,$X364*$F364,0)),$X364*$F364*(VLOOKUP($Q364,'Workforce distribution'!$C$8:$AD$30,AK$7,FALSE)))),0)</f>
        <v>0</v>
      </c>
      <c r="AL364" s="30">
        <f>_xlfn.IFNA(IF($O364="days",$Y364*(VLOOKUP($K364,'Bed parameters'!$A$9:$I$12,9,FALSE))*$F364*(VLOOKUP($Q364,'Workforce distribution'!$C$8:$AD$30,AL$7,FALSE)),IF($Q364="n/a",(IF($P364=AL$6,$X364*$F364,0)),$X364*$F364*(VLOOKUP($Q364,'Workforce distribution'!$C$8:$AD$30,AL$7,FALSE)))),0)</f>
        <v>0</v>
      </c>
      <c r="AM364" s="30">
        <f>_xlfn.IFNA(IF($O364="days",$Y364*(VLOOKUP($K364,'Bed parameters'!$A$9:$I$12,9,FALSE))*$F364*(VLOOKUP($Q364,'Workforce distribution'!$C$8:$AD$30,AM$7,FALSE)),IF($Q364="n/a",(IF($P364=AM$6,$X364*$F364,0)),$X364*$F364*(VLOOKUP($Q364,'Workforce distribution'!$C$8:$AD$30,AM$7,FALSE)))),0)</f>
        <v>0</v>
      </c>
      <c r="AN364" s="30">
        <f>_xlfn.IFNA(IF($O364="days",$Y364*(VLOOKUP($K364,'Bed parameters'!$A$9:$I$12,9,FALSE))*$F364*(VLOOKUP($Q364,'Workforce distribution'!$C$8:$AD$30,AN$7,FALSE)),IF($Q364="n/a",(IF($P364=AN$6,$X364*$F364,0)),$X364*$F364*(VLOOKUP($Q364,'Workforce distribution'!$C$8:$AD$30,AN$7,FALSE)))),0)</f>
        <v>0</v>
      </c>
      <c r="AO364" s="30">
        <f>_xlfn.IFNA(IF($O364="days",$Y364*(VLOOKUP($K364,'Bed parameters'!$A$9:$I$12,9,FALSE))*$F364*(VLOOKUP($Q364,'Workforce distribution'!$C$8:$AD$30,AO$7,FALSE)),IF($Q364="n/a",(IF($P364=AO$6,$X364*$F364,0)),$X364*$F364*(VLOOKUP($Q364,'Workforce distribution'!$C$8:$AD$30,AO$7,FALSE)))),0)</f>
        <v>0</v>
      </c>
      <c r="AP364" s="30">
        <f>_xlfn.IFNA(IF($O364="days",$Y364*(VLOOKUP($K364,'Bed parameters'!$A$9:$I$12,9,FALSE))*$F364*(VLOOKUP($Q364,'Workforce distribution'!$C$8:$AD$30,AP$7,FALSE)),IF($Q364="n/a",(IF($P364=AP$6,$X364*$F364,0)),$X364*$F364*(VLOOKUP($Q364,'Workforce distribution'!$C$8:$AD$30,AP$7,FALSE)))),0)</f>
        <v>4420.5688320000008</v>
      </c>
      <c r="AQ364" s="30">
        <f>_xlfn.IFNA(IF($O364="days",$Y364*(VLOOKUP($K364,'Bed parameters'!$A$9:$I$12,9,FALSE))*$F364*(VLOOKUP($Q364,'Workforce distribution'!$C$8:$AD$30,AQ$7,FALSE)),IF($Q364="n/a",(IF($P364=AQ$6,$X364*$F364,0)),$X364*$F364*(VLOOKUP($Q364,'Workforce distribution'!$C$8:$AD$30,AQ$7,FALSE)))),0)</f>
        <v>0</v>
      </c>
      <c r="AR364" s="30">
        <f>_xlfn.IFNA(IF($O364="days",$Y364*(VLOOKUP($K364,'Bed parameters'!$A$9:$I$12,9,FALSE))*$F364*(VLOOKUP($Q364,'Workforce distribution'!$C$8:$AD$30,AR$7,FALSE)),IF($Q364="n/a",(IF($P364=AR$6,$X364*$F364,0)),$X364*$F364*(VLOOKUP($Q364,'Workforce distribution'!$C$8:$AD$30,AR$7,FALSE)))),0)</f>
        <v>0</v>
      </c>
      <c r="AS364" s="30">
        <f>_xlfn.IFNA(IF($O364="days",$Y364*(VLOOKUP($K364,'Bed parameters'!$A$9:$I$12,9,FALSE))*$F364*(VLOOKUP($Q364,'Workforce distribution'!$C$8:$AD$30,AS$7,FALSE)),IF($Q364="n/a",(IF($P364=AS$6,$X364*$F364,0)),$X364*$F364*(VLOOKUP($Q364,'Workforce distribution'!$C$8:$AD$30,AS$7,FALSE)))),0)</f>
        <v>0</v>
      </c>
      <c r="AT364" s="30">
        <f>_xlfn.IFNA(IF($O364="days",$Y364*(VLOOKUP($K364,'Bed parameters'!$A$9:$I$12,9,FALSE))*$F364*(VLOOKUP($Q364,'Workforce distribution'!$C$8:$AD$30,AT$7,FALSE)),IF($Q364="n/a",(IF($P364=AT$6,$X364*$F364,0)),$X364*$F364*(VLOOKUP($Q364,'Workforce distribution'!$C$8:$AD$30,AT$7,FALSE)))),0)</f>
        <v>0</v>
      </c>
      <c r="AU364" s="30">
        <f>_xlfn.IFNA(IF($O364="days",$Y364*(VLOOKUP($K364,'Bed parameters'!$A$9:$I$12,9,FALSE))*$F364*(VLOOKUP($Q364,'Workforce distribution'!$C$8:$AD$30,AU$7,FALSE)),IF($Q364="n/a",(IF($P364=AU$6,$X364*$F364,0)),$X364*$F364*(VLOOKUP($Q364,'Workforce distribution'!$C$8:$AD$30,AU$7,FALSE)))),0)</f>
        <v>0</v>
      </c>
      <c r="AV364" s="30">
        <f>_xlfn.IFNA(IF($O364="days",$Y364*(VLOOKUP($K364,'Bed parameters'!$A$9:$I$12,9,FALSE))*$F364*(VLOOKUP($Q364,'Workforce distribution'!$C$8:$AD$30,AV$7,FALSE)),IF($Q364="n/a",(IF($P364=AV$6,$X364*$F364,0)),$X364*$F364*(VLOOKUP($Q364,'Workforce distribution'!$C$8:$AD$30,AV$7,FALSE)))),0)</f>
        <v>0</v>
      </c>
      <c r="AW364" s="30">
        <f>_xlfn.IFNA(IF($O364="days",$Y364*(VLOOKUP($K364,'Bed parameters'!$A$9:$I$12,9,FALSE))*$F364*(VLOOKUP($Q364,'Workforce distribution'!$C$8:$AD$30,AW$7,FALSE)),IF($Q364="n/a",(IF($P364=AW$6,$X364*$F364,0)),$X364*$F364*(VLOOKUP($Q364,'Workforce distribution'!$C$8:$AD$30,AW$7,FALSE)))),0)</f>
        <v>0</v>
      </c>
      <c r="AX364" s="30">
        <f>_xlfn.IFNA(IF($O364="days",$Y364*(VLOOKUP($K364,'Bed parameters'!$A$9:$I$12,9,FALSE))*$F364*(VLOOKUP($Q364,'Workforce distribution'!$C$8:$AD$30,AX$7,FALSE)),IF($Q364="n/a",(IF($P364=AX$6,$X364*$F364,0)),$X364*$F364*(VLOOKUP($Q364,'Workforce distribution'!$C$8:$AD$30,AX$7,FALSE)))),0)</f>
        <v>0</v>
      </c>
      <c r="AY364" s="30">
        <f>_xlfn.IFNA(IF($O364="days",$Y364*(VLOOKUP($K364,'Bed parameters'!$A$9:$I$12,9,FALSE))*$F364*(VLOOKUP($Q364,'Workforce distribution'!$C$8:$AD$30,AY$7,FALSE)),IF($Q364="n/a",(IF($P364=AY$6,$X364*$F364,0)),$X364*$F364*(VLOOKUP($Q364,'Workforce distribution'!$C$8:$AD$30,AY$7,FALSE)))),0)</f>
        <v>0</v>
      </c>
      <c r="AZ364" s="30">
        <f>_xlfn.IFNA(IF($O364="days",$Y364*(VLOOKUP($K364,'Bed parameters'!$A$9:$I$12,9,FALSE))*$F364*(VLOOKUP($Q364,'Workforce distribution'!$C$8:$AD$30,AZ$7,FALSE)),IF($Q364="n/a",(IF($P364=AZ$6,$X364*$F364,0)),$X364*$F364*(VLOOKUP($Q364,'Workforce distribution'!$C$8:$AD$30,AZ$7,FALSE)))),0)</f>
        <v>0</v>
      </c>
      <c r="BA364" s="30">
        <f>_xlfn.IFNA(IF($O364="days",$Y364*(VLOOKUP($K364,'Bed parameters'!$A$9:$I$12,9,FALSE))*$F364*(VLOOKUP($Q364,'Workforce distribution'!$C$8:$AD$30,BA$7,FALSE)),IF($Q364="n/a",(IF($P364=BA$6,$X364*$F364,0)),$X364*$F364*(VLOOKUP($Q364,'Workforce distribution'!$C$8:$AD$30,BA$7,FALSE)))),0)</f>
        <v>0</v>
      </c>
      <c r="BB364" s="30">
        <f>_xlfn.IFNA(IF($O364="days",$Y364*(VLOOKUP($K364,'Bed parameters'!$A$9:$I$12,9,FALSE))*$F364*(VLOOKUP($Q364,'Workforce distribution'!$C$8:$AD$30,BB$7,FALSE)),IF($Q364="n/a",(IF($P364=BB$6,$X364*$F364,0)),$X364*$F364*(VLOOKUP($Q364,'Workforce distribution'!$C$8:$AD$30,BB$7,FALSE)))),0)</f>
        <v>0</v>
      </c>
      <c r="BC364" s="149">
        <f t="shared" si="49"/>
        <v>3.8464332767986216</v>
      </c>
      <c r="BD364" s="288">
        <f>IF($Q364="n/a",(IF('Workforce hours'!D$30=0,0,(AB364/'Workforce hours'!D$30))),(IF(VLOOKUP($Q364,'Workforce hours'!$C$8:$AD$30,BD$7,FALSE)=0,0,(AB364/(VLOOKUP($Q364,'Workforce hours'!$C$8:$AD$30,BD$7,FALSE))))))</f>
        <v>0</v>
      </c>
      <c r="BE364" s="288">
        <f>IF($Q364="n/a",(IF('Workforce hours'!E$30=0,0,(AC364/'Workforce hours'!E$30))),(IF(VLOOKUP($Q364,'Workforce hours'!$C$8:$AD$30,BE$7,FALSE)=0,0,(AC364/(VLOOKUP($Q364,'Workforce hours'!$C$8:$AD$30,BE$7,FALSE))))))</f>
        <v>0</v>
      </c>
      <c r="BF364" s="288">
        <f>IF($Q364="n/a",(IF('Workforce hours'!F$30=0,0,(AD364/'Workforce hours'!F$30))),(IF(VLOOKUP($Q364,'Workforce hours'!$C$8:$AD$30,BF$7,FALSE)=0,0,(AD364/(VLOOKUP($Q364,'Workforce hours'!$C$8:$AD$30,BF$7,FALSE))))))</f>
        <v>0</v>
      </c>
      <c r="BG364" s="288">
        <f>IF($Q364="n/a",(IF('Workforce hours'!G$30=0,0,(AE364/'Workforce hours'!G$30))),(IF(VLOOKUP($Q364,'Workforce hours'!$C$8:$AD$30,BG$7,FALSE)=0,0,(AE364/(VLOOKUP($Q364,'Workforce hours'!$C$8:$AD$30,BG$7,FALSE))))))</f>
        <v>0</v>
      </c>
      <c r="BH364" s="288">
        <f>IF($Q364="n/a",(IF('Workforce hours'!H$30=0,0,(AF364/'Workforce hours'!H$30))),(IF(VLOOKUP($Q364,'Workforce hours'!$C$8:$AD$30,BH$7,FALSE)=0,0,(AF364/(VLOOKUP($Q364,'Workforce hours'!$C$8:$AD$30,BH$7,FALSE))))))</f>
        <v>0</v>
      </c>
      <c r="BI364" s="288">
        <f>IF($Q364="n/a",(IF('Workforce hours'!I$30=0,0,(AG364/'Workforce hours'!I$30))),(IF(VLOOKUP($Q364,'Workforce hours'!$C$8:$AD$30,BI$7,FALSE)=0,0,(AG364/(VLOOKUP($Q364,'Workforce hours'!$C$8:$AD$30,BI$7,FALSE))))))</f>
        <v>0</v>
      </c>
      <c r="BJ364" s="288">
        <f>IF($Q364="n/a",(IF('Workforce hours'!J$30=0,0,(AH364/'Workforce hours'!J$30))),(IF(VLOOKUP($Q364,'Workforce hours'!$C$8:$AD$30,BJ$7,FALSE)=0,0,(AH364/(VLOOKUP($Q364,'Workforce hours'!$C$8:$AD$30,BJ$7,FALSE))))))</f>
        <v>0</v>
      </c>
      <c r="BK364" s="288">
        <f>IF($Q364="n/a",(IF('Workforce hours'!K$30=0,0,(AI364/'Workforce hours'!K$30))),(IF(VLOOKUP($Q364,'Workforce hours'!$C$8:$AD$30,BK$7,FALSE)=0,0,(AI364/(VLOOKUP($Q364,'Workforce hours'!$C$8:$AD$30,BK$7,FALSE))))))</f>
        <v>0</v>
      </c>
      <c r="BL364" s="288">
        <f>IF($Q364="n/a",(IF('Workforce hours'!L$30=0,0,(AJ364/'Workforce hours'!L$30))),(IF(VLOOKUP($Q364,'Workforce hours'!$C$8:$AD$30,BL$7,FALSE)=0,0,(AJ364/(VLOOKUP($Q364,'Workforce hours'!$C$8:$AD$30,BL$7,FALSE))))))</f>
        <v>0</v>
      </c>
      <c r="BM364" s="288">
        <f>IF($Q364="n/a",(IF('Workforce hours'!M$30=0,0,(AK364/'Workforce hours'!M$30))),(IF(VLOOKUP($Q364,'Workforce hours'!$C$8:$AD$30,BM$7,FALSE)=0,0,(AK364/(VLOOKUP($Q364,'Workforce hours'!$C$8:$AD$30,BM$7,FALSE))))))</f>
        <v>0</v>
      </c>
      <c r="BN364" s="288">
        <f>IF($Q364="n/a",(IF('Workforce hours'!N$30=0,0,(AL364/'Workforce hours'!N$30))),(IF(VLOOKUP($Q364,'Workforce hours'!$C$8:$AD$30,BN$7,FALSE)=0,0,(AL364/(VLOOKUP($Q364,'Workforce hours'!$C$8:$AD$30,BN$7,FALSE))))))</f>
        <v>0</v>
      </c>
      <c r="BO364" s="288">
        <f>IF($Q364="n/a",(IF('Workforce hours'!O$30=0,0,(AM364/'Workforce hours'!O$30))),(IF(VLOOKUP($Q364,'Workforce hours'!$C$8:$AD$30,BO$7,FALSE)=0,0,(AM364/(VLOOKUP($Q364,'Workforce hours'!$C$8:$AD$30,BO$7,FALSE))))))</f>
        <v>0</v>
      </c>
      <c r="BP364" s="288">
        <f>IF($Q364="n/a",(IF('Workforce hours'!P$30=0,0,(AN364/'Workforce hours'!P$30))),(IF(VLOOKUP($Q364,'Workforce hours'!$C$8:$AD$30,BP$7,FALSE)=0,0,(AN364/(VLOOKUP($Q364,'Workforce hours'!$C$8:$AD$30,BP$7,FALSE))))))</f>
        <v>0</v>
      </c>
      <c r="BQ364" s="288">
        <f>IF($Q364="n/a",(IF('Workforce hours'!Q$30=0,0,(AO364/'Workforce hours'!Q$30))),(IF(VLOOKUP($Q364,'Workforce hours'!$C$8:$AD$30,BQ$7,FALSE)=0,0,(AO364/(VLOOKUP($Q364,'Workforce hours'!$C$8:$AD$30,BQ$7,FALSE))))))</f>
        <v>0</v>
      </c>
      <c r="BR364" s="288">
        <f>IF($Q364="n/a",(IF('Workforce hours'!R$30=0,0,(AP364/'Workforce hours'!R$30))),(IF(VLOOKUP($Q364,'Workforce hours'!$C$8:$AD$30,BR$7,FALSE)=0,0,(AP364/(VLOOKUP($Q364,'Workforce hours'!$C$8:$AD$30,BR$7,FALSE))))))</f>
        <v>3.8464332767986216</v>
      </c>
      <c r="BS364" s="288">
        <f>IF($Q364="n/a",(IF('Workforce hours'!S$30=0,0,(AQ364/'Workforce hours'!S$30))),(IF(VLOOKUP($Q364,'Workforce hours'!$C$8:$AD$30,BS$7,FALSE)=0,0,(AQ364/(VLOOKUP($Q364,'Workforce hours'!$C$8:$AD$30,BS$7,FALSE))))))</f>
        <v>0</v>
      </c>
      <c r="BT364" s="288">
        <f>IF($Q364="n/a",(IF('Workforce hours'!T$30=0,0,(AR364/'Workforce hours'!T$30))),(IF(VLOOKUP($Q364,'Workforce hours'!$C$8:$AD$30,BT$7,FALSE)=0,0,(AR364/(VLOOKUP($Q364,'Workforce hours'!$C$8:$AD$30,BT$7,FALSE))))))</f>
        <v>0</v>
      </c>
      <c r="BU364" s="288">
        <f>IF($Q364="n/a",(IF('Workforce hours'!U$30=0,0,(AS364/'Workforce hours'!U$30))),(IF(VLOOKUP($Q364,'Workforce hours'!$C$8:$AD$30,BU$7,FALSE)=0,0,(AS364/(VLOOKUP($Q364,'Workforce hours'!$C$8:$AD$30,BU$7,FALSE))))))</f>
        <v>0</v>
      </c>
      <c r="BV364" s="288">
        <f>IF($Q364="n/a",(IF('Workforce hours'!V$30=0,0,(AT364/'Workforce hours'!V$30))),(IF(VLOOKUP($Q364,'Workforce hours'!$C$8:$AD$30,BV$7,FALSE)=0,0,(AT364/(VLOOKUP($Q364,'Workforce hours'!$C$8:$AD$30,BV$7,FALSE))))))</f>
        <v>0</v>
      </c>
      <c r="BW364" s="288">
        <f>IF($Q364="n/a",(IF('Workforce hours'!W$30=0,0,(AU364/'Workforce hours'!W$30))),(IF(VLOOKUP($Q364,'Workforce hours'!$C$8:$AD$30,BW$7,FALSE)=0,0,(AU364/(VLOOKUP($Q364,'Workforce hours'!$C$8:$AD$30,BW$7,FALSE))))))</f>
        <v>0</v>
      </c>
      <c r="BX364" s="288">
        <f>IF($Q364="n/a",(IF('Workforce hours'!X$30=0,0,(AV364/'Workforce hours'!X$30))),(IF(VLOOKUP($Q364,'Workforce hours'!$C$8:$AD$30,BX$7,FALSE)=0,0,(AV364/(VLOOKUP($Q364,'Workforce hours'!$C$8:$AD$30,BX$7,FALSE))))))</f>
        <v>0</v>
      </c>
      <c r="BY364" s="288">
        <f>IF($Q364="n/a",(IF('Workforce hours'!Y$30=0,0,(AW364/'Workforce hours'!Y$30))),(IF(VLOOKUP($Q364,'Workforce hours'!$C$8:$AD$30,BY$7,FALSE)=0,0,(AW364/(VLOOKUP($Q364,'Workforce hours'!$C$8:$AD$30,BY$7,FALSE))))))</f>
        <v>0</v>
      </c>
      <c r="BZ364" s="288">
        <f>IF($Q364="n/a",(IF('Workforce hours'!Z$30=0,0,(AX364/'Workforce hours'!Z$30))),(IF(VLOOKUP($Q364,'Workforce hours'!$C$8:$AD$30,BZ$7,FALSE)=0,0,(AX364/(VLOOKUP($Q364,'Workforce hours'!$C$8:$AD$30,BZ$7,FALSE))))))</f>
        <v>0</v>
      </c>
      <c r="CA364" s="288">
        <f>IF($Q364="n/a",(IF('Workforce hours'!AA$30=0,0,(AY364/'Workforce hours'!AA$30))),(IF(VLOOKUP($Q364,'Workforce hours'!$C$8:$AD$30,CA$7,FALSE)=0,0,(AY364/(VLOOKUP($Q364,'Workforce hours'!$C$8:$AD$30,CA$7,FALSE))))))</f>
        <v>0</v>
      </c>
      <c r="CB364" s="288">
        <f>IF($Q364="n/a",(IF('Workforce hours'!AB$30=0,0,(AZ364/'Workforce hours'!AB$30))),(IF(VLOOKUP($Q364,'Workforce hours'!$C$8:$AD$30,CB$7,FALSE)=0,0,(AZ364/(VLOOKUP($Q364,'Workforce hours'!$C$8:$AD$30,CB$7,FALSE))))))</f>
        <v>0</v>
      </c>
      <c r="CC364" s="288">
        <f>IF($Q364="n/a",(IF('Workforce hours'!AC$30=0,0,(BA364/'Workforce hours'!AC$30))),(IF(VLOOKUP($Q364,'Workforce hours'!$C$8:$AD$30,CC$7,FALSE)=0,0,(BA364/(VLOOKUP($Q364,'Workforce hours'!$C$8:$AD$30,CC$7,FALSE))))))</f>
        <v>0</v>
      </c>
      <c r="CD364" s="288">
        <f>IF($Q364="n/a",(IF('Workforce hours'!AD$30=0,0,(BB364/'Workforce hours'!AD$30))),(IF(VLOOKUP($Q364,'Workforce hours'!$C$8:$AD$30,CD$7,FALSE)=0,0,(BB364/(VLOOKUP($Q364,'Workforce hours'!$C$8:$AD$30,CD$7,FALSE))))))</f>
        <v>0</v>
      </c>
      <c r="CE364" s="289">
        <f t="shared" si="50"/>
        <v>0</v>
      </c>
      <c r="CF364" s="290">
        <f>BD364*'Workforce costs'!B$9*(1+'Workforce costs'!B$10)*(1+'Workforce costs'!B$11)</f>
        <v>0</v>
      </c>
      <c r="CG364" s="290">
        <f>BE364*'Workforce costs'!C$9*(1+'Workforce costs'!C$10)*(1+'Workforce costs'!C$11)</f>
        <v>0</v>
      </c>
      <c r="CH364" s="290">
        <f>BF364*'Workforce costs'!D$9*(1+'Workforce costs'!D$10)*(1+'Workforce costs'!D$11)</f>
        <v>0</v>
      </c>
      <c r="CI364" s="290">
        <f>BG364*'Workforce costs'!E$9*(1+'Workforce costs'!E$10)*(1+'Workforce costs'!E$11)</f>
        <v>0</v>
      </c>
      <c r="CJ364" s="290">
        <f>BH364*'Workforce costs'!F$9*(1+'Workforce costs'!F$10)*(1+'Workforce costs'!F$11)</f>
        <v>0</v>
      </c>
      <c r="CK364" s="290">
        <f>BI364*'Workforce costs'!G$9*(1+'Workforce costs'!G$10)*(1+'Workforce costs'!G$11)</f>
        <v>0</v>
      </c>
      <c r="CL364" s="290">
        <f>BJ364*'Workforce costs'!H$9*(1+'Workforce costs'!H$10)*(1+'Workforce costs'!H$11)</f>
        <v>0</v>
      </c>
      <c r="CM364" s="290">
        <f>BK364*'Workforce costs'!I$9*(1+'Workforce costs'!I$10)*(1+'Workforce costs'!I$11)</f>
        <v>0</v>
      </c>
      <c r="CN364" s="290">
        <f>BL364*'Workforce costs'!J$9*(1+'Workforce costs'!J$10)*(1+'Workforce costs'!J$11)</f>
        <v>0</v>
      </c>
      <c r="CO364" s="290">
        <f>BM364*'Workforce costs'!K$9*(1+'Workforce costs'!K$10)*(1+'Workforce costs'!K$11)</f>
        <v>0</v>
      </c>
      <c r="CP364" s="290">
        <f>BN364*'Workforce costs'!L$9*(1+'Workforce costs'!L$10)*(1+'Workforce costs'!L$11)</f>
        <v>0</v>
      </c>
      <c r="CQ364" s="290">
        <f>BO364*'Workforce costs'!M$9*(1+'Workforce costs'!M$10)*(1+'Workforce costs'!M$11)</f>
        <v>0</v>
      </c>
      <c r="CR364" s="290">
        <f>BP364*'Workforce costs'!N$9*(1+'Workforce costs'!N$10)*(1+'Workforce costs'!N$11)</f>
        <v>0</v>
      </c>
      <c r="CS364" s="290">
        <f>BQ364*'Workforce costs'!O$9*(1+'Workforce costs'!O$10)*(1+'Workforce costs'!O$11)</f>
        <v>0</v>
      </c>
      <c r="CT364" s="290">
        <f>BR364*'Workforce costs'!P$9*(1+'Workforce costs'!P$10)*(1+'Workforce costs'!P$11)</f>
        <v>0</v>
      </c>
      <c r="CU364" s="290">
        <f>BS364*'Workforce costs'!Q$9*(1+'Workforce costs'!Q$10)*(1+'Workforce costs'!Q$11)</f>
        <v>0</v>
      </c>
      <c r="CV364" s="290">
        <f>BT364*'Workforce costs'!R$9*(1+'Workforce costs'!R$10)*(1+'Workforce costs'!R$11)</f>
        <v>0</v>
      </c>
      <c r="CW364" s="290">
        <f>BU364*'Workforce costs'!S$9*(1+'Workforce costs'!S$10)*(1+'Workforce costs'!S$11)</f>
        <v>0</v>
      </c>
      <c r="CX364" s="290">
        <f>BV364*'Workforce costs'!T$9*(1+'Workforce costs'!T$10)*(1+'Workforce costs'!T$11)</f>
        <v>0</v>
      </c>
      <c r="CY364" s="290">
        <f>BW364*'Workforce costs'!U$9*(1+'Workforce costs'!U$10)*(1+'Workforce costs'!U$11)</f>
        <v>0</v>
      </c>
      <c r="CZ364" s="290">
        <f>BX364*'Workforce costs'!V$9*(1+'Workforce costs'!V$10)*(1+'Workforce costs'!V$11)</f>
        <v>0</v>
      </c>
      <c r="DA364" s="290">
        <f>BY364*'Workforce costs'!W$9*(1+'Workforce costs'!W$10)*(1+'Workforce costs'!W$11)</f>
        <v>0</v>
      </c>
      <c r="DB364" s="290">
        <f>BZ364*'Workforce costs'!X$9*(1+'Workforce costs'!X$10)*(1+'Workforce costs'!X$11)</f>
        <v>0</v>
      </c>
      <c r="DC364" s="290">
        <f>CA364*'Workforce costs'!Y$9*(1+'Workforce costs'!Y$10)*(1+'Workforce costs'!Y$11)</f>
        <v>0</v>
      </c>
      <c r="DD364" s="290">
        <f>CB364*'Workforce costs'!Z$9*(1+'Workforce costs'!Z$10)*(1+'Workforce costs'!Z$11)</f>
        <v>0</v>
      </c>
      <c r="DE364" s="290">
        <f>CC364*'Workforce costs'!AA$9*(1+'Workforce costs'!AA$10)*(1+'Workforce costs'!AA$11)</f>
        <v>0</v>
      </c>
      <c r="DF364" s="290">
        <f>CD364*'Workforce costs'!AB$9*(1+'Workforce costs'!AB$10)*(1+'Workforce costs'!AB$11)</f>
        <v>0</v>
      </c>
    </row>
    <row r="365" spans="1:110" x14ac:dyDescent="0.3">
      <c r="A365" s="2" t="str">
        <f>Outputs!$A$4</f>
        <v>Australia</v>
      </c>
      <c r="B365" s="2" t="str">
        <f t="shared" si="43"/>
        <v>Australia 12to17</v>
      </c>
      <c r="C365" s="30">
        <f>VLOOKUP($B365,Populations!$D$15:$H$1920,3,FALSE)</f>
        <v>1959472</v>
      </c>
      <c r="D365" s="255">
        <f>IF(OR($H365="General pop",$H365="Schools",$H365="Workplace",$H365="Skills Training",$H365="Digital Supports"),1,VLOOKUP($B365,Populations!$D$15:$H$1920,5,FALSE))</f>
        <v>1</v>
      </c>
      <c r="E365" s="88">
        <f>VLOOKUP(I365,Epidemiology!$C$10:$H$47,6,FALSE)</f>
        <v>1504</v>
      </c>
      <c r="F365" s="102">
        <f>'Care profiles'!R366</f>
        <v>1</v>
      </c>
      <c r="G365" s="15" t="str">
        <f>'Care profiles'!A366</f>
        <v>12to17</v>
      </c>
      <c r="H365" s="15" t="str">
        <f>'Care profiles'!B366</f>
        <v>Persistent</v>
      </c>
      <c r="I365" s="15" t="str">
        <f>'Care profiles'!C366</f>
        <v>Persistent_12-17yrs</v>
      </c>
      <c r="J365" s="15" t="str">
        <f>'Care profiles'!D366</f>
        <v>Care profile</v>
      </c>
      <c r="K365" s="15" t="str">
        <f>'Care profiles'!E366</f>
        <v>Short-Stay Residential (Multidisciplinary Team)</v>
      </c>
      <c r="L365" s="104">
        <f>'Care profiles'!F366</f>
        <v>0.02</v>
      </c>
      <c r="M365" s="15">
        <f>'Care profiles'!G366</f>
        <v>1</v>
      </c>
      <c r="N365" s="15">
        <f>'Care profiles'!H366</f>
        <v>4320</v>
      </c>
      <c r="O365" s="15" t="str">
        <f>'Care profiles'!I366</f>
        <v>min</v>
      </c>
      <c r="P365" s="15" t="str">
        <f>'Care profiles'!J366</f>
        <v>Team</v>
      </c>
      <c r="Q365" s="15" t="str">
        <f>'Care profiles'!K366</f>
        <v>Short-Stay Residential (Multidisciplinary Led)</v>
      </c>
      <c r="R365" s="15" t="str">
        <f>'Care profiles'!M366</f>
        <v>N</v>
      </c>
      <c r="S365" s="15" t="str">
        <f>'Care profiles'!O366</f>
        <v>Y</v>
      </c>
      <c r="T365" s="15" t="str">
        <f>'Care profiles'!Q366</f>
        <v>N</v>
      </c>
      <c r="U365" s="30">
        <f t="shared" si="44"/>
        <v>29470.458879999998</v>
      </c>
      <c r="V365" s="30">
        <f t="shared" si="45"/>
        <v>589.40917760000002</v>
      </c>
      <c r="W365" s="30">
        <f>IF(M365="n/a",0,IF(O365="days",V365*M365*(1+(VLOOKUP(K365,'Bed parameters'!$A$9:$G$12,7,FALSE))),V365*M365))</f>
        <v>589.40917760000002</v>
      </c>
      <c r="X365" s="30">
        <f t="shared" si="46"/>
        <v>42437.460787200005</v>
      </c>
      <c r="Y365" s="30">
        <f t="shared" si="47"/>
        <v>0</v>
      </c>
      <c r="Z365" s="113">
        <f>_xlfn.IFNA(Y365/((VLOOKUP(K365,'Bed parameters'!$A$9:$G$12,3,FALSE))*(VLOOKUP(K365,'Bed parameters'!$A$9:$G$12,5,FALSE))),0)</f>
        <v>0</v>
      </c>
      <c r="AA365" s="30">
        <f t="shared" si="48"/>
        <v>42437.460787200005</v>
      </c>
      <c r="AB365" s="30">
        <f>_xlfn.IFNA(IF($O365="days",$Y365*(VLOOKUP($K365,'Bed parameters'!$A$9:$I$12,9,FALSE))*$F365*(VLOOKUP($Q365,'Workforce distribution'!$C$8:$AD$30,AB$7,FALSE)),IF($Q365="n/a",(IF($P365=AB$6,$X365*$F365,0)),$X365*$F365*(VLOOKUP($Q365,'Workforce distribution'!$C$8:$AD$30,AB$7,FALSE)))),0)</f>
        <v>0</v>
      </c>
      <c r="AC365" s="30">
        <f>_xlfn.IFNA(IF($O365="days",$Y365*(VLOOKUP($K365,'Bed parameters'!$A$9:$I$12,9,FALSE))*$F365*(VLOOKUP($Q365,'Workforce distribution'!$C$8:$AD$30,AC$7,FALSE)),IF($Q365="n/a",(IF($P365=AC$6,$X365*$F365,0)),$X365*$F365*(VLOOKUP($Q365,'Workforce distribution'!$C$8:$AD$30,AC$7,FALSE)))),0)</f>
        <v>0</v>
      </c>
      <c r="AD365" s="30">
        <f>_xlfn.IFNA(IF($O365="days",$Y365*(VLOOKUP($K365,'Bed parameters'!$A$9:$I$12,9,FALSE))*$F365*(VLOOKUP($Q365,'Workforce distribution'!$C$8:$AD$30,AD$7,FALSE)),IF($Q365="n/a",(IF($P365=AD$6,$X365*$F365,0)),$X365*$F365*(VLOOKUP($Q365,'Workforce distribution'!$C$8:$AD$30,AD$7,FALSE)))),0)</f>
        <v>0</v>
      </c>
      <c r="AE365" s="30">
        <f>_xlfn.IFNA(IF($O365="days",$Y365*(VLOOKUP($K365,'Bed parameters'!$A$9:$I$12,9,FALSE))*$F365*(VLOOKUP($Q365,'Workforce distribution'!$C$8:$AD$30,AE$7,FALSE)),IF($Q365="n/a",(IF($P365=AE$6,$X365*$F365,0)),$X365*$F365*(VLOOKUP($Q365,'Workforce distribution'!$C$8:$AD$30,AE$7,FALSE)))),0)</f>
        <v>16974.984314880003</v>
      </c>
      <c r="AF365" s="30">
        <f>_xlfn.IFNA(IF($O365="days",$Y365*(VLOOKUP($K365,'Bed parameters'!$A$9:$I$12,9,FALSE))*$F365*(VLOOKUP($Q365,'Workforce distribution'!$C$8:$AD$30,AF$7,FALSE)),IF($Q365="n/a",(IF($P365=AF$6,$X365*$F365,0)),$X365*$F365*(VLOOKUP($Q365,'Workforce distribution'!$C$8:$AD$30,AF$7,FALSE)))),0)</f>
        <v>0</v>
      </c>
      <c r="AG365" s="30">
        <f>_xlfn.IFNA(IF($O365="days",$Y365*(VLOOKUP($K365,'Bed parameters'!$A$9:$I$12,9,FALSE))*$F365*(VLOOKUP($Q365,'Workforce distribution'!$C$8:$AD$30,AG$7,FALSE)),IF($Q365="n/a",(IF($P365=AG$6,$X365*$F365,0)),$X365*$F365*(VLOOKUP($Q365,'Workforce distribution'!$C$8:$AD$30,AG$7,FALSE)))),0)</f>
        <v>0</v>
      </c>
      <c r="AH365" s="30">
        <f>_xlfn.IFNA(IF($O365="days",$Y365*(VLOOKUP($K365,'Bed parameters'!$A$9:$I$12,9,FALSE))*$F365*(VLOOKUP($Q365,'Workforce distribution'!$C$8:$AD$30,AH$7,FALSE)),IF($Q365="n/a",(IF($P365=AH$6,$X365*$F365,0)),$X365*$F365*(VLOOKUP($Q365,'Workforce distribution'!$C$8:$AD$30,AH$7,FALSE)))),0)</f>
        <v>0</v>
      </c>
      <c r="AI365" s="30">
        <f>_xlfn.IFNA(IF($O365="days",$Y365*(VLOOKUP($K365,'Bed parameters'!$A$9:$I$12,9,FALSE))*$F365*(VLOOKUP($Q365,'Workforce distribution'!$C$8:$AD$30,AI$7,FALSE)),IF($Q365="n/a",(IF($P365=AI$6,$X365*$F365,0)),$X365*$F365*(VLOOKUP($Q365,'Workforce distribution'!$C$8:$AD$30,AI$7,FALSE)))),0)</f>
        <v>0</v>
      </c>
      <c r="AJ365" s="30">
        <f>_xlfn.IFNA(IF($O365="days",$Y365*(VLOOKUP($K365,'Bed parameters'!$A$9:$I$12,9,FALSE))*$F365*(VLOOKUP($Q365,'Workforce distribution'!$C$8:$AD$30,AJ$7,FALSE)),IF($Q365="n/a",(IF($P365=AJ$6,$X365*$F365,0)),$X365*$F365*(VLOOKUP($Q365,'Workforce distribution'!$C$8:$AD$30,AJ$7,FALSE)))),0)</f>
        <v>0</v>
      </c>
      <c r="AK365" s="30">
        <f>_xlfn.IFNA(IF($O365="days",$Y365*(VLOOKUP($K365,'Bed parameters'!$A$9:$I$12,9,FALSE))*$F365*(VLOOKUP($Q365,'Workforce distribution'!$C$8:$AD$30,AK$7,FALSE)),IF($Q365="n/a",(IF($P365=AK$6,$X365*$F365,0)),$X365*$F365*(VLOOKUP($Q365,'Workforce distribution'!$C$8:$AD$30,AK$7,FALSE)))),0)</f>
        <v>16974.984314880003</v>
      </c>
      <c r="AL365" s="30">
        <f>_xlfn.IFNA(IF($O365="days",$Y365*(VLOOKUP($K365,'Bed parameters'!$A$9:$I$12,9,FALSE))*$F365*(VLOOKUP($Q365,'Workforce distribution'!$C$8:$AD$30,AL$7,FALSE)),IF($Q365="n/a",(IF($P365=AL$6,$X365*$F365,0)),$X365*$F365*(VLOOKUP($Q365,'Workforce distribution'!$C$8:$AD$30,AL$7,FALSE)))),0)</f>
        <v>0</v>
      </c>
      <c r="AM365" s="30">
        <f>_xlfn.IFNA(IF($O365="days",$Y365*(VLOOKUP($K365,'Bed parameters'!$A$9:$I$12,9,FALSE))*$F365*(VLOOKUP($Q365,'Workforce distribution'!$C$8:$AD$30,AM$7,FALSE)),IF($Q365="n/a",(IF($P365=AM$6,$X365*$F365,0)),$X365*$F365*(VLOOKUP($Q365,'Workforce distribution'!$C$8:$AD$30,AM$7,FALSE)))),0)</f>
        <v>0</v>
      </c>
      <c r="AN365" s="30">
        <f>_xlfn.IFNA(IF($O365="days",$Y365*(VLOOKUP($K365,'Bed parameters'!$A$9:$I$12,9,FALSE))*$F365*(VLOOKUP($Q365,'Workforce distribution'!$C$8:$AD$30,AN$7,FALSE)),IF($Q365="n/a",(IF($P365=AN$6,$X365*$F365,0)),$X365*$F365*(VLOOKUP($Q365,'Workforce distribution'!$C$8:$AD$30,AN$7,FALSE)))),0)</f>
        <v>0</v>
      </c>
      <c r="AO365" s="30">
        <f>_xlfn.IFNA(IF($O365="days",$Y365*(VLOOKUP($K365,'Bed parameters'!$A$9:$I$12,9,FALSE))*$F365*(VLOOKUP($Q365,'Workforce distribution'!$C$8:$AD$30,AO$7,FALSE)),IF($Q365="n/a",(IF($P365=AO$6,$X365*$F365,0)),$X365*$F365*(VLOOKUP($Q365,'Workforce distribution'!$C$8:$AD$30,AO$7,FALSE)))),0)</f>
        <v>0</v>
      </c>
      <c r="AP365" s="30">
        <f>_xlfn.IFNA(IF($O365="days",$Y365*(VLOOKUP($K365,'Bed parameters'!$A$9:$I$12,9,FALSE))*$F365*(VLOOKUP($Q365,'Workforce distribution'!$C$8:$AD$30,AP$7,FALSE)),IF($Q365="n/a",(IF($P365=AP$6,$X365*$F365,0)),$X365*$F365*(VLOOKUP($Q365,'Workforce distribution'!$C$8:$AD$30,AP$7,FALSE)))),0)</f>
        <v>0</v>
      </c>
      <c r="AQ365" s="30">
        <f>_xlfn.IFNA(IF($O365="days",$Y365*(VLOOKUP($K365,'Bed parameters'!$A$9:$I$12,9,FALSE))*$F365*(VLOOKUP($Q365,'Workforce distribution'!$C$8:$AD$30,AQ$7,FALSE)),IF($Q365="n/a",(IF($P365=AQ$6,$X365*$F365,0)),$X365*$F365*(VLOOKUP($Q365,'Workforce distribution'!$C$8:$AD$30,AQ$7,FALSE)))),0)</f>
        <v>0</v>
      </c>
      <c r="AR365" s="30">
        <f>_xlfn.IFNA(IF($O365="days",$Y365*(VLOOKUP($K365,'Bed parameters'!$A$9:$I$12,9,FALSE))*$F365*(VLOOKUP($Q365,'Workforce distribution'!$C$8:$AD$30,AR$7,FALSE)),IF($Q365="n/a",(IF($P365=AR$6,$X365*$F365,0)),$X365*$F365*(VLOOKUP($Q365,'Workforce distribution'!$C$8:$AD$30,AR$7,FALSE)))),0)</f>
        <v>0</v>
      </c>
      <c r="AS365" s="30">
        <f>_xlfn.IFNA(IF($O365="days",$Y365*(VLOOKUP($K365,'Bed parameters'!$A$9:$I$12,9,FALSE))*$F365*(VLOOKUP($Q365,'Workforce distribution'!$C$8:$AD$30,AS$7,FALSE)),IF($Q365="n/a",(IF($P365=AS$6,$X365*$F365,0)),$X365*$F365*(VLOOKUP($Q365,'Workforce distribution'!$C$8:$AD$30,AS$7,FALSE)))),0)</f>
        <v>8487.4921574400014</v>
      </c>
      <c r="AT365" s="30">
        <f>_xlfn.IFNA(IF($O365="days",$Y365*(VLOOKUP($K365,'Bed parameters'!$A$9:$I$12,9,FALSE))*$F365*(VLOOKUP($Q365,'Workforce distribution'!$C$8:$AD$30,AT$7,FALSE)),IF($Q365="n/a",(IF($P365=AT$6,$X365*$F365,0)),$X365*$F365*(VLOOKUP($Q365,'Workforce distribution'!$C$8:$AD$30,AT$7,FALSE)))),0)</f>
        <v>0</v>
      </c>
      <c r="AU365" s="30">
        <f>_xlfn.IFNA(IF($O365="days",$Y365*(VLOOKUP($K365,'Bed parameters'!$A$9:$I$12,9,FALSE))*$F365*(VLOOKUP($Q365,'Workforce distribution'!$C$8:$AD$30,AU$7,FALSE)),IF($Q365="n/a",(IF($P365=AU$6,$X365*$F365,0)),$X365*$F365*(VLOOKUP($Q365,'Workforce distribution'!$C$8:$AD$30,AU$7,FALSE)))),0)</f>
        <v>0</v>
      </c>
      <c r="AV365" s="30">
        <f>_xlfn.IFNA(IF($O365="days",$Y365*(VLOOKUP($K365,'Bed parameters'!$A$9:$I$12,9,FALSE))*$F365*(VLOOKUP($Q365,'Workforce distribution'!$C$8:$AD$30,AV$7,FALSE)),IF($Q365="n/a",(IF($P365=AV$6,$X365*$F365,0)),$X365*$F365*(VLOOKUP($Q365,'Workforce distribution'!$C$8:$AD$30,AV$7,FALSE)))),0)</f>
        <v>0</v>
      </c>
      <c r="AW365" s="30">
        <f>_xlfn.IFNA(IF($O365="days",$Y365*(VLOOKUP($K365,'Bed parameters'!$A$9:$I$12,9,FALSE))*$F365*(VLOOKUP($Q365,'Workforce distribution'!$C$8:$AD$30,AW$7,FALSE)),IF($Q365="n/a",(IF($P365=AW$6,$X365*$F365,0)),$X365*$F365*(VLOOKUP($Q365,'Workforce distribution'!$C$8:$AD$30,AW$7,FALSE)))),0)</f>
        <v>0</v>
      </c>
      <c r="AX365" s="30">
        <f>_xlfn.IFNA(IF($O365="days",$Y365*(VLOOKUP($K365,'Bed parameters'!$A$9:$I$12,9,FALSE))*$F365*(VLOOKUP($Q365,'Workforce distribution'!$C$8:$AD$30,AX$7,FALSE)),IF($Q365="n/a",(IF($P365=AX$6,$X365*$F365,0)),$X365*$F365*(VLOOKUP($Q365,'Workforce distribution'!$C$8:$AD$30,AX$7,FALSE)))),0)</f>
        <v>0</v>
      </c>
      <c r="AY365" s="30">
        <f>_xlfn.IFNA(IF($O365="days",$Y365*(VLOOKUP($K365,'Bed parameters'!$A$9:$I$12,9,FALSE))*$F365*(VLOOKUP($Q365,'Workforce distribution'!$C$8:$AD$30,AY$7,FALSE)),IF($Q365="n/a",(IF($P365=AY$6,$X365*$F365,0)),$X365*$F365*(VLOOKUP($Q365,'Workforce distribution'!$C$8:$AD$30,AY$7,FALSE)))),0)</f>
        <v>0</v>
      </c>
      <c r="AZ365" s="30">
        <f>_xlfn.IFNA(IF($O365="days",$Y365*(VLOOKUP($K365,'Bed parameters'!$A$9:$I$12,9,FALSE))*$F365*(VLOOKUP($Q365,'Workforce distribution'!$C$8:$AD$30,AZ$7,FALSE)),IF($Q365="n/a",(IF($P365=AZ$6,$X365*$F365,0)),$X365*$F365*(VLOOKUP($Q365,'Workforce distribution'!$C$8:$AD$30,AZ$7,FALSE)))),0)</f>
        <v>0</v>
      </c>
      <c r="BA365" s="30">
        <f>_xlfn.IFNA(IF($O365="days",$Y365*(VLOOKUP($K365,'Bed parameters'!$A$9:$I$12,9,FALSE))*$F365*(VLOOKUP($Q365,'Workforce distribution'!$C$8:$AD$30,BA$7,FALSE)),IF($Q365="n/a",(IF($P365=BA$6,$X365*$F365,0)),$X365*$F365*(VLOOKUP($Q365,'Workforce distribution'!$C$8:$AD$30,BA$7,FALSE)))),0)</f>
        <v>0</v>
      </c>
      <c r="BB365" s="30">
        <f>_xlfn.IFNA(IF($O365="days",$Y365*(VLOOKUP($K365,'Bed parameters'!$A$9:$I$12,9,FALSE))*$F365*(VLOOKUP($Q365,'Workforce distribution'!$C$8:$AD$30,BB$7,FALSE)),IF($Q365="n/a",(IF($P365=BB$6,$X365*$F365,0)),$X365*$F365*(VLOOKUP($Q365,'Workforce distribution'!$C$8:$AD$30,BB$7,FALSE)))),0)</f>
        <v>0</v>
      </c>
      <c r="BC365" s="149">
        <f t="shared" si="49"/>
        <v>25.445687706029293</v>
      </c>
      <c r="BD365" s="288">
        <f>IF($Q365="n/a",(IF('Workforce hours'!D$30=0,0,(AB365/'Workforce hours'!D$30))),(IF(VLOOKUP($Q365,'Workforce hours'!$C$8:$AD$30,BD$7,FALSE)=0,0,(AB365/(VLOOKUP($Q365,'Workforce hours'!$C$8:$AD$30,BD$7,FALSE))))))</f>
        <v>0</v>
      </c>
      <c r="BE365" s="288">
        <f>IF($Q365="n/a",(IF('Workforce hours'!E$30=0,0,(AC365/'Workforce hours'!E$30))),(IF(VLOOKUP($Q365,'Workforce hours'!$C$8:$AD$30,BE$7,FALSE)=0,0,(AC365/(VLOOKUP($Q365,'Workforce hours'!$C$8:$AD$30,BE$7,FALSE))))))</f>
        <v>0</v>
      </c>
      <c r="BF365" s="288">
        <f>IF($Q365="n/a",(IF('Workforce hours'!F$30=0,0,(AD365/'Workforce hours'!F$30))),(IF(VLOOKUP($Q365,'Workforce hours'!$C$8:$AD$30,BF$7,FALSE)=0,0,(AD365/(VLOOKUP($Q365,'Workforce hours'!$C$8:$AD$30,BF$7,FALSE))))))</f>
        <v>0</v>
      </c>
      <c r="BG365" s="288">
        <f>IF($Q365="n/a",(IF('Workforce hours'!G$30=0,0,(AE365/'Workforce hours'!G$30))),(IF(VLOOKUP($Q365,'Workforce hours'!$C$8:$AD$30,BG$7,FALSE)=0,0,(AE365/(VLOOKUP($Q365,'Workforce hours'!$C$8:$AD$30,BG$7,FALSE))))))</f>
        <v>9.8979500378309062</v>
      </c>
      <c r="BH365" s="288">
        <f>IF($Q365="n/a",(IF('Workforce hours'!H$30=0,0,(AF365/'Workforce hours'!H$30))),(IF(VLOOKUP($Q365,'Workforce hours'!$C$8:$AD$30,BH$7,FALSE)=0,0,(AF365/(VLOOKUP($Q365,'Workforce hours'!$C$8:$AD$30,BH$7,FALSE))))))</f>
        <v>0</v>
      </c>
      <c r="BI365" s="288">
        <f>IF($Q365="n/a",(IF('Workforce hours'!I$30=0,0,(AG365/'Workforce hours'!I$30))),(IF(VLOOKUP($Q365,'Workforce hours'!$C$8:$AD$30,BI$7,FALSE)=0,0,(AG365/(VLOOKUP($Q365,'Workforce hours'!$C$8:$AD$30,BI$7,FALSE))))))</f>
        <v>0</v>
      </c>
      <c r="BJ365" s="288">
        <f>IF($Q365="n/a",(IF('Workforce hours'!J$30=0,0,(AH365/'Workforce hours'!J$30))),(IF(VLOOKUP($Q365,'Workforce hours'!$C$8:$AD$30,BJ$7,FALSE)=0,0,(AH365/(VLOOKUP($Q365,'Workforce hours'!$C$8:$AD$30,BJ$7,FALSE))))))</f>
        <v>0</v>
      </c>
      <c r="BK365" s="288">
        <f>IF($Q365="n/a",(IF('Workforce hours'!K$30=0,0,(AI365/'Workforce hours'!K$30))),(IF(VLOOKUP($Q365,'Workforce hours'!$C$8:$AD$30,BK$7,FALSE)=0,0,(AI365/(VLOOKUP($Q365,'Workforce hours'!$C$8:$AD$30,BK$7,FALSE))))))</f>
        <v>0</v>
      </c>
      <c r="BL365" s="288">
        <f>IF($Q365="n/a",(IF('Workforce hours'!L$30=0,0,(AJ365/'Workforce hours'!L$30))),(IF(VLOOKUP($Q365,'Workforce hours'!$C$8:$AD$30,BL$7,FALSE)=0,0,(AJ365/(VLOOKUP($Q365,'Workforce hours'!$C$8:$AD$30,BL$7,FALSE))))))</f>
        <v>0</v>
      </c>
      <c r="BM365" s="288">
        <f>IF($Q365="n/a",(IF('Workforce hours'!M$30=0,0,(AK365/'Workforce hours'!M$30))),(IF(VLOOKUP($Q365,'Workforce hours'!$C$8:$AD$30,BM$7,FALSE)=0,0,(AK365/(VLOOKUP($Q365,'Workforce hours'!$C$8:$AD$30,BM$7,FALSE))))))</f>
        <v>10.354326293068564</v>
      </c>
      <c r="BN365" s="288">
        <f>IF($Q365="n/a",(IF('Workforce hours'!N$30=0,0,(AL365/'Workforce hours'!N$30))),(IF(VLOOKUP($Q365,'Workforce hours'!$C$8:$AD$30,BN$7,FALSE)=0,0,(AL365/(VLOOKUP($Q365,'Workforce hours'!$C$8:$AD$30,BN$7,FALSE))))))</f>
        <v>0</v>
      </c>
      <c r="BO365" s="288">
        <f>IF($Q365="n/a",(IF('Workforce hours'!O$30=0,0,(AM365/'Workforce hours'!O$30))),(IF(VLOOKUP($Q365,'Workforce hours'!$C$8:$AD$30,BO$7,FALSE)=0,0,(AM365/(VLOOKUP($Q365,'Workforce hours'!$C$8:$AD$30,BO$7,FALSE))))))</f>
        <v>0</v>
      </c>
      <c r="BP365" s="288">
        <f>IF($Q365="n/a",(IF('Workforce hours'!P$30=0,0,(AN365/'Workforce hours'!P$30))),(IF(VLOOKUP($Q365,'Workforce hours'!$C$8:$AD$30,BP$7,FALSE)=0,0,(AN365/(VLOOKUP($Q365,'Workforce hours'!$C$8:$AD$30,BP$7,FALSE))))))</f>
        <v>0</v>
      </c>
      <c r="BQ365" s="288">
        <f>IF($Q365="n/a",(IF('Workforce hours'!Q$30=0,0,(AO365/'Workforce hours'!Q$30))),(IF(VLOOKUP($Q365,'Workforce hours'!$C$8:$AD$30,BQ$7,FALSE)=0,0,(AO365/(VLOOKUP($Q365,'Workforce hours'!$C$8:$AD$30,BQ$7,FALSE))))))</f>
        <v>0</v>
      </c>
      <c r="BR365" s="288">
        <f>IF($Q365="n/a",(IF('Workforce hours'!R$30=0,0,(AP365/'Workforce hours'!R$30))),(IF(VLOOKUP($Q365,'Workforce hours'!$C$8:$AD$30,BR$7,FALSE)=0,0,(AP365/(VLOOKUP($Q365,'Workforce hours'!$C$8:$AD$30,BR$7,FALSE))))))</f>
        <v>0</v>
      </c>
      <c r="BS365" s="288">
        <f>IF($Q365="n/a",(IF('Workforce hours'!S$30=0,0,(AQ365/'Workforce hours'!S$30))),(IF(VLOOKUP($Q365,'Workforce hours'!$C$8:$AD$30,BS$7,FALSE)=0,0,(AQ365/(VLOOKUP($Q365,'Workforce hours'!$C$8:$AD$30,BS$7,FALSE))))))</f>
        <v>0</v>
      </c>
      <c r="BT365" s="288">
        <f>IF($Q365="n/a",(IF('Workforce hours'!T$30=0,0,(AR365/'Workforce hours'!T$30))),(IF(VLOOKUP($Q365,'Workforce hours'!$C$8:$AD$30,BT$7,FALSE)=0,0,(AR365/(VLOOKUP($Q365,'Workforce hours'!$C$8:$AD$30,BT$7,FALSE))))))</f>
        <v>0</v>
      </c>
      <c r="BU365" s="288">
        <f>IF($Q365="n/a",(IF('Workforce hours'!U$30=0,0,(AS365/'Workforce hours'!U$30))),(IF(VLOOKUP($Q365,'Workforce hours'!$C$8:$AD$30,BU$7,FALSE)=0,0,(AS365/(VLOOKUP($Q365,'Workforce hours'!$C$8:$AD$30,BU$7,FALSE))))))</f>
        <v>5.1934113751298243</v>
      </c>
      <c r="BV365" s="288">
        <f>IF($Q365="n/a",(IF('Workforce hours'!V$30=0,0,(AT365/'Workforce hours'!V$30))),(IF(VLOOKUP($Q365,'Workforce hours'!$C$8:$AD$30,BV$7,FALSE)=0,0,(AT365/(VLOOKUP($Q365,'Workforce hours'!$C$8:$AD$30,BV$7,FALSE))))))</f>
        <v>0</v>
      </c>
      <c r="BW365" s="288">
        <f>IF($Q365="n/a",(IF('Workforce hours'!W$30=0,0,(AU365/'Workforce hours'!W$30))),(IF(VLOOKUP($Q365,'Workforce hours'!$C$8:$AD$30,BW$7,FALSE)=0,0,(AU365/(VLOOKUP($Q365,'Workforce hours'!$C$8:$AD$30,BW$7,FALSE))))))</f>
        <v>0</v>
      </c>
      <c r="BX365" s="288">
        <f>IF($Q365="n/a",(IF('Workforce hours'!X$30=0,0,(AV365/'Workforce hours'!X$30))),(IF(VLOOKUP($Q365,'Workforce hours'!$C$8:$AD$30,BX$7,FALSE)=0,0,(AV365/(VLOOKUP($Q365,'Workforce hours'!$C$8:$AD$30,BX$7,FALSE))))))</f>
        <v>0</v>
      </c>
      <c r="BY365" s="288">
        <f>IF($Q365="n/a",(IF('Workforce hours'!Y$30=0,0,(AW365/'Workforce hours'!Y$30))),(IF(VLOOKUP($Q365,'Workforce hours'!$C$8:$AD$30,BY$7,FALSE)=0,0,(AW365/(VLOOKUP($Q365,'Workforce hours'!$C$8:$AD$30,BY$7,FALSE))))))</f>
        <v>0</v>
      </c>
      <c r="BZ365" s="288">
        <f>IF($Q365="n/a",(IF('Workforce hours'!Z$30=0,0,(AX365/'Workforce hours'!Z$30))),(IF(VLOOKUP($Q365,'Workforce hours'!$C$8:$AD$30,BZ$7,FALSE)=0,0,(AX365/(VLOOKUP($Q365,'Workforce hours'!$C$8:$AD$30,BZ$7,FALSE))))))</f>
        <v>0</v>
      </c>
      <c r="CA365" s="288">
        <f>IF($Q365="n/a",(IF('Workforce hours'!AA$30=0,0,(AY365/'Workforce hours'!AA$30))),(IF(VLOOKUP($Q365,'Workforce hours'!$C$8:$AD$30,CA$7,FALSE)=0,0,(AY365/(VLOOKUP($Q365,'Workforce hours'!$C$8:$AD$30,CA$7,FALSE))))))</f>
        <v>0</v>
      </c>
      <c r="CB365" s="288">
        <f>IF($Q365="n/a",(IF('Workforce hours'!AB$30=0,0,(AZ365/'Workforce hours'!AB$30))),(IF(VLOOKUP($Q365,'Workforce hours'!$C$8:$AD$30,CB$7,FALSE)=0,0,(AZ365/(VLOOKUP($Q365,'Workforce hours'!$C$8:$AD$30,CB$7,FALSE))))))</f>
        <v>0</v>
      </c>
      <c r="CC365" s="288">
        <f>IF($Q365="n/a",(IF('Workforce hours'!AC$30=0,0,(BA365/'Workforce hours'!AC$30))),(IF(VLOOKUP($Q365,'Workforce hours'!$C$8:$AD$30,CC$7,FALSE)=0,0,(BA365/(VLOOKUP($Q365,'Workforce hours'!$C$8:$AD$30,CC$7,FALSE))))))</f>
        <v>0</v>
      </c>
      <c r="CD365" s="288">
        <f>IF($Q365="n/a",(IF('Workforce hours'!AD$30=0,0,(BB365/'Workforce hours'!AD$30))),(IF(VLOOKUP($Q365,'Workforce hours'!$C$8:$AD$30,CD$7,FALSE)=0,0,(BB365/(VLOOKUP($Q365,'Workforce hours'!$C$8:$AD$30,CD$7,FALSE))))))</f>
        <v>0</v>
      </c>
      <c r="CE365" s="289">
        <f t="shared" si="50"/>
        <v>0</v>
      </c>
      <c r="CF365" s="290">
        <f>BD365*'Workforce costs'!B$9*(1+'Workforce costs'!B$10)*(1+'Workforce costs'!B$11)</f>
        <v>0</v>
      </c>
      <c r="CG365" s="290">
        <f>BE365*'Workforce costs'!C$9*(1+'Workforce costs'!C$10)*(1+'Workforce costs'!C$11)</f>
        <v>0</v>
      </c>
      <c r="CH365" s="290">
        <f>BF365*'Workforce costs'!D$9*(1+'Workforce costs'!D$10)*(1+'Workforce costs'!D$11)</f>
        <v>0</v>
      </c>
      <c r="CI365" s="290">
        <f>BG365*'Workforce costs'!E$9*(1+'Workforce costs'!E$10)*(1+'Workforce costs'!E$11)</f>
        <v>0</v>
      </c>
      <c r="CJ365" s="290">
        <f>BH365*'Workforce costs'!F$9*(1+'Workforce costs'!F$10)*(1+'Workforce costs'!F$11)</f>
        <v>0</v>
      </c>
      <c r="CK365" s="290">
        <f>BI365*'Workforce costs'!G$9*(1+'Workforce costs'!G$10)*(1+'Workforce costs'!G$11)</f>
        <v>0</v>
      </c>
      <c r="CL365" s="290">
        <f>BJ365*'Workforce costs'!H$9*(1+'Workforce costs'!H$10)*(1+'Workforce costs'!H$11)</f>
        <v>0</v>
      </c>
      <c r="CM365" s="290">
        <f>BK365*'Workforce costs'!I$9*(1+'Workforce costs'!I$10)*(1+'Workforce costs'!I$11)</f>
        <v>0</v>
      </c>
      <c r="CN365" s="290">
        <f>BL365*'Workforce costs'!J$9*(1+'Workforce costs'!J$10)*(1+'Workforce costs'!J$11)</f>
        <v>0</v>
      </c>
      <c r="CO365" s="290">
        <f>BM365*'Workforce costs'!K$9*(1+'Workforce costs'!K$10)*(1+'Workforce costs'!K$11)</f>
        <v>0</v>
      </c>
      <c r="CP365" s="290">
        <f>BN365*'Workforce costs'!L$9*(1+'Workforce costs'!L$10)*(1+'Workforce costs'!L$11)</f>
        <v>0</v>
      </c>
      <c r="CQ365" s="290">
        <f>BO365*'Workforce costs'!M$9*(1+'Workforce costs'!M$10)*(1+'Workforce costs'!M$11)</f>
        <v>0</v>
      </c>
      <c r="CR365" s="290">
        <f>BP365*'Workforce costs'!N$9*(1+'Workforce costs'!N$10)*(1+'Workforce costs'!N$11)</f>
        <v>0</v>
      </c>
      <c r="CS365" s="290">
        <f>BQ365*'Workforce costs'!O$9*(1+'Workforce costs'!O$10)*(1+'Workforce costs'!O$11)</f>
        <v>0</v>
      </c>
      <c r="CT365" s="290">
        <f>BR365*'Workforce costs'!P$9*(1+'Workforce costs'!P$10)*(1+'Workforce costs'!P$11)</f>
        <v>0</v>
      </c>
      <c r="CU365" s="290">
        <f>BS365*'Workforce costs'!Q$9*(1+'Workforce costs'!Q$10)*(1+'Workforce costs'!Q$11)</f>
        <v>0</v>
      </c>
      <c r="CV365" s="290">
        <f>BT365*'Workforce costs'!R$9*(1+'Workforce costs'!R$10)*(1+'Workforce costs'!R$11)</f>
        <v>0</v>
      </c>
      <c r="CW365" s="290">
        <f>BU365*'Workforce costs'!S$9*(1+'Workforce costs'!S$10)*(1+'Workforce costs'!S$11)</f>
        <v>0</v>
      </c>
      <c r="CX365" s="290">
        <f>BV365*'Workforce costs'!T$9*(1+'Workforce costs'!T$10)*(1+'Workforce costs'!T$11)</f>
        <v>0</v>
      </c>
      <c r="CY365" s="290">
        <f>BW365*'Workforce costs'!U$9*(1+'Workforce costs'!U$10)*(1+'Workforce costs'!U$11)</f>
        <v>0</v>
      </c>
      <c r="CZ365" s="290">
        <f>BX365*'Workforce costs'!V$9*(1+'Workforce costs'!V$10)*(1+'Workforce costs'!V$11)</f>
        <v>0</v>
      </c>
      <c r="DA365" s="290">
        <f>BY365*'Workforce costs'!W$9*(1+'Workforce costs'!W$10)*(1+'Workforce costs'!W$11)</f>
        <v>0</v>
      </c>
      <c r="DB365" s="290">
        <f>BZ365*'Workforce costs'!X$9*(1+'Workforce costs'!X$10)*(1+'Workforce costs'!X$11)</f>
        <v>0</v>
      </c>
      <c r="DC365" s="290">
        <f>CA365*'Workforce costs'!Y$9*(1+'Workforce costs'!Y$10)*(1+'Workforce costs'!Y$11)</f>
        <v>0</v>
      </c>
      <c r="DD365" s="290">
        <f>CB365*'Workforce costs'!Z$9*(1+'Workforce costs'!Z$10)*(1+'Workforce costs'!Z$11)</f>
        <v>0</v>
      </c>
      <c r="DE365" s="290">
        <f>CC365*'Workforce costs'!AA$9*(1+'Workforce costs'!AA$10)*(1+'Workforce costs'!AA$11)</f>
        <v>0</v>
      </c>
      <c r="DF365" s="290">
        <f>CD365*'Workforce costs'!AB$9*(1+'Workforce costs'!AB$10)*(1+'Workforce costs'!AB$11)</f>
        <v>0</v>
      </c>
    </row>
    <row r="366" spans="1:110" x14ac:dyDescent="0.3">
      <c r="A366" s="2" t="str">
        <f>Outputs!$A$4</f>
        <v>Australia</v>
      </c>
      <c r="B366" s="2" t="str">
        <f t="shared" si="43"/>
        <v>Australia 12to17</v>
      </c>
      <c r="C366" s="30">
        <f>VLOOKUP($B366,Populations!$D$15:$H$1920,3,FALSE)</f>
        <v>1959472</v>
      </c>
      <c r="D366" s="255">
        <f>IF(OR($H366="General pop",$H366="Schools",$H366="Workplace",$H366="Skills Training",$H366="Digital Supports"),1,VLOOKUP($B366,Populations!$D$15:$H$1920,5,FALSE))</f>
        <v>1</v>
      </c>
      <c r="E366" s="88">
        <f>VLOOKUP(I366,Epidemiology!$C$10:$H$47,6,FALSE)</f>
        <v>1504</v>
      </c>
      <c r="F366" s="102">
        <f>'Care profiles'!R367</f>
        <v>1</v>
      </c>
      <c r="G366" s="15" t="str">
        <f>'Care profiles'!A367</f>
        <v>12to17</v>
      </c>
      <c r="H366" s="15" t="str">
        <f>'Care profiles'!B367</f>
        <v>Persistent</v>
      </c>
      <c r="I366" s="15" t="str">
        <f>'Care profiles'!C367</f>
        <v>Persistent_12-17yrs</v>
      </c>
      <c r="J366" s="15" t="str">
        <f>'Care profiles'!D367</f>
        <v>Care profile</v>
      </c>
      <c r="K366" s="15" t="str">
        <f>'Care profiles'!E367</f>
        <v>Acute Inpatient Services – Youth (12 – 24 years)</v>
      </c>
      <c r="L366" s="104">
        <f>'Care profiles'!F367</f>
        <v>0.15</v>
      </c>
      <c r="M366" s="15">
        <f>'Care profiles'!G367</f>
        <v>1</v>
      </c>
      <c r="N366" s="15">
        <f>'Care profiles'!H367</f>
        <v>3</v>
      </c>
      <c r="O366" s="15" t="str">
        <f>'Care profiles'!I367</f>
        <v>days</v>
      </c>
      <c r="P366" s="15" t="str">
        <f>'Care profiles'!J367</f>
        <v>Team</v>
      </c>
      <c r="Q366" s="15" t="str">
        <f>'Care profiles'!K367</f>
        <v>Acute Inpatient Services – Youth (12 – 24 years)</v>
      </c>
      <c r="R366" s="15" t="str">
        <f>'Care profiles'!M367</f>
        <v>N</v>
      </c>
      <c r="S366" s="15" t="str">
        <f>'Care profiles'!O367</f>
        <v>Y</v>
      </c>
      <c r="T366" s="15" t="str">
        <f>'Care profiles'!Q367</f>
        <v>N</v>
      </c>
      <c r="U366" s="30">
        <f t="shared" si="44"/>
        <v>29470.458879999998</v>
      </c>
      <c r="V366" s="30">
        <f t="shared" si="45"/>
        <v>4420.5688319999999</v>
      </c>
      <c r="W366" s="30">
        <f>IF(M366="n/a",0,IF(O366="days",V366*M366*(1+(VLOOKUP(K366,'Bed parameters'!$A$9:$G$12,7,FALSE))),V366*M366))</f>
        <v>4420.5688319999999</v>
      </c>
      <c r="X366" s="30">
        <f t="shared" si="46"/>
        <v>318280.95590399997</v>
      </c>
      <c r="Y366" s="30">
        <f t="shared" si="47"/>
        <v>13261.706495999999</v>
      </c>
      <c r="Z366" s="113">
        <f>_xlfn.IFNA(Y366/((VLOOKUP(K366,'Bed parameters'!$A$9:$G$12,3,FALSE))*(VLOOKUP(K366,'Bed parameters'!$A$9:$G$12,5,FALSE))),0)</f>
        <v>42.745226417405313</v>
      </c>
      <c r="AA366" s="30">
        <f t="shared" si="48"/>
        <v>174789.29161727996</v>
      </c>
      <c r="AB366" s="30">
        <f>_xlfn.IFNA(IF($O366="days",$Y366*(VLOOKUP($K366,'Bed parameters'!$A$9:$I$12,9,FALSE))*$F366*(VLOOKUP($Q366,'Workforce distribution'!$C$8:$AD$30,AB$7,FALSE)),IF($Q366="n/a",(IF($P366=AB$6,$X366*$F366,0)),$X366*$F366*(VLOOKUP($Q366,'Workforce distribution'!$C$8:$AD$30,AB$7,FALSE)))),0)</f>
        <v>0</v>
      </c>
      <c r="AC366" s="30">
        <f>_xlfn.IFNA(IF($O366="days",$Y366*(VLOOKUP($K366,'Bed parameters'!$A$9:$I$12,9,FALSE))*$F366*(VLOOKUP($Q366,'Workforce distribution'!$C$8:$AD$30,AC$7,FALSE)),IF($Q366="n/a",(IF($P366=AC$6,$X366*$F366,0)),$X366*$F366*(VLOOKUP($Q366,'Workforce distribution'!$C$8:$AD$30,AC$7,FALSE)))),0)</f>
        <v>0</v>
      </c>
      <c r="AD366" s="30">
        <f>_xlfn.IFNA(IF($O366="days",$Y366*(VLOOKUP($K366,'Bed parameters'!$A$9:$I$12,9,FALSE))*$F366*(VLOOKUP($Q366,'Workforce distribution'!$C$8:$AD$30,AD$7,FALSE)),IF($Q366="n/a",(IF($P366=AD$6,$X366*$F366,0)),$X366*$F366*(VLOOKUP($Q366,'Workforce distribution'!$C$8:$AD$30,AD$7,FALSE)))),0)</f>
        <v>0</v>
      </c>
      <c r="AE366" s="30">
        <f>_xlfn.IFNA(IF($O366="days",$Y366*(VLOOKUP($K366,'Bed parameters'!$A$9:$I$12,9,FALSE))*$F366*(VLOOKUP($Q366,'Workforce distribution'!$C$8:$AD$30,AE$7,FALSE)),IF($Q366="n/a",(IF($P366=AE$6,$X366*$F366,0)),$X366*$F366*(VLOOKUP($Q366,'Workforce distribution'!$C$8:$AD$30,AE$7,FALSE)))),0)</f>
        <v>8850.0907147989801</v>
      </c>
      <c r="AF366" s="30">
        <f>_xlfn.IFNA(IF($O366="days",$Y366*(VLOOKUP($K366,'Bed parameters'!$A$9:$I$12,9,FALSE))*$F366*(VLOOKUP($Q366,'Workforce distribution'!$C$8:$AD$30,AF$7,FALSE)),IF($Q366="n/a",(IF($P366=AF$6,$X366*$F366,0)),$X366*$F366*(VLOOKUP($Q366,'Workforce distribution'!$C$8:$AD$30,AF$7,FALSE)))),0)</f>
        <v>21179.704274732623</v>
      </c>
      <c r="AG366" s="30">
        <f>_xlfn.IFNA(IF($O366="days",$Y366*(VLOOKUP($K366,'Bed parameters'!$A$9:$I$12,9,FALSE))*$F366*(VLOOKUP($Q366,'Workforce distribution'!$C$8:$AD$30,AG$7,FALSE)),IF($Q366="n/a",(IF($P366=AG$6,$X366*$F366,0)),$X366*$F366*(VLOOKUP($Q366,'Workforce distribution'!$C$8:$AD$30,AG$7,FALSE)))),0)</f>
        <v>0</v>
      </c>
      <c r="AH366" s="30">
        <f>_xlfn.IFNA(IF($O366="days",$Y366*(VLOOKUP($K366,'Bed parameters'!$A$9:$I$12,9,FALSE))*$F366*(VLOOKUP($Q366,'Workforce distribution'!$C$8:$AD$30,AH$7,FALSE)),IF($Q366="n/a",(IF($P366=AH$6,$X366*$F366,0)),$X366*$F366*(VLOOKUP($Q366,'Workforce distribution'!$C$8:$AD$30,AH$7,FALSE)))),0)</f>
        <v>0</v>
      </c>
      <c r="AI366" s="30">
        <f>_xlfn.IFNA(IF($O366="days",$Y366*(VLOOKUP($K366,'Bed parameters'!$A$9:$I$12,9,FALSE))*$F366*(VLOOKUP($Q366,'Workforce distribution'!$C$8:$AD$30,AI$7,FALSE)),IF($Q366="n/a",(IF($P366=AI$6,$X366*$F366,0)),$X366*$F366*(VLOOKUP($Q366,'Workforce distribution'!$C$8:$AD$30,AI$7,FALSE)))),0)</f>
        <v>0</v>
      </c>
      <c r="AJ366" s="30">
        <f>_xlfn.IFNA(IF($O366="days",$Y366*(VLOOKUP($K366,'Bed parameters'!$A$9:$I$12,9,FALSE))*$F366*(VLOOKUP($Q366,'Workforce distribution'!$C$8:$AD$30,AJ$7,FALSE)),IF($Q366="n/a",(IF($P366=AJ$6,$X366*$F366,0)),$X366*$F366*(VLOOKUP($Q366,'Workforce distribution'!$C$8:$AD$30,AJ$7,FALSE)))),0)</f>
        <v>0</v>
      </c>
      <c r="AK366" s="30">
        <f>_xlfn.IFNA(IF($O366="days",$Y366*(VLOOKUP($K366,'Bed parameters'!$A$9:$I$12,9,FALSE))*$F366*(VLOOKUP($Q366,'Workforce distribution'!$C$8:$AD$30,AK$7,FALSE)),IF($Q366="n/a",(IF($P366=AK$6,$X366*$F366,0)),$X366*$F366*(VLOOKUP($Q366,'Workforce distribution'!$C$8:$AD$30,AK$7,FALSE)))),0)</f>
        <v>0</v>
      </c>
      <c r="AL366" s="30">
        <f>_xlfn.IFNA(IF($O366="days",$Y366*(VLOOKUP($K366,'Bed parameters'!$A$9:$I$12,9,FALSE))*$F366*(VLOOKUP($Q366,'Workforce distribution'!$C$8:$AD$30,AL$7,FALSE)),IF($Q366="n/a",(IF($P366=AL$6,$X366*$F366,0)),$X366*$F366*(VLOOKUP($Q366,'Workforce distribution'!$C$8:$AD$30,AL$7,FALSE)))),0)</f>
        <v>7290.3236507708425</v>
      </c>
      <c r="AM366" s="30">
        <f>_xlfn.IFNA(IF($O366="days",$Y366*(VLOOKUP($K366,'Bed parameters'!$A$9:$I$12,9,FALSE))*$F366*(VLOOKUP($Q366,'Workforce distribution'!$C$8:$AD$30,AM$7,FALSE)),IF($Q366="n/a",(IF($P366=AM$6,$X366*$F366,0)),$X366*$F366*(VLOOKUP($Q366,'Workforce distribution'!$C$8:$AD$30,AM$7,FALSE)))),0)</f>
        <v>100241.95019809908</v>
      </c>
      <c r="AN366" s="30">
        <f>_xlfn.IFNA(IF($O366="days",$Y366*(VLOOKUP($K366,'Bed parameters'!$A$9:$I$12,9,FALSE))*$F366*(VLOOKUP($Q366,'Workforce distribution'!$C$8:$AD$30,AN$7,FALSE)),IF($Q366="n/a",(IF($P366=AN$6,$X366*$F366,0)),$X366*$F366*(VLOOKUP($Q366,'Workforce distribution'!$C$8:$AD$30,AN$7,FALSE)))),0)</f>
        <v>6925.8074682323004</v>
      </c>
      <c r="AO366" s="30">
        <f>_xlfn.IFNA(IF($O366="days",$Y366*(VLOOKUP($K366,'Bed parameters'!$A$9:$I$12,9,FALSE))*$F366*(VLOOKUP($Q366,'Workforce distribution'!$C$8:$AD$30,AO$7,FALSE)),IF($Q366="n/a",(IF($P366=AO$6,$X366*$F366,0)),$X366*$F366*(VLOOKUP($Q366,'Workforce distribution'!$C$8:$AD$30,AO$7,FALSE)))),0)</f>
        <v>3462.9037341161502</v>
      </c>
      <c r="AP366" s="30">
        <f>_xlfn.IFNA(IF($O366="days",$Y366*(VLOOKUP($K366,'Bed parameters'!$A$9:$I$12,9,FALSE))*$F366*(VLOOKUP($Q366,'Workforce distribution'!$C$8:$AD$30,AP$7,FALSE)),IF($Q366="n/a",(IF($P366=AP$6,$X366*$F366,0)),$X366*$F366*(VLOOKUP($Q366,'Workforce distribution'!$C$8:$AD$30,AP$7,FALSE)))),0)</f>
        <v>6925.8074682323004</v>
      </c>
      <c r="AQ366" s="30">
        <f>_xlfn.IFNA(IF($O366="days",$Y366*(VLOOKUP($K366,'Bed parameters'!$A$9:$I$12,9,FALSE))*$F366*(VLOOKUP($Q366,'Workforce distribution'!$C$8:$AD$30,AQ$7,FALSE)),IF($Q366="n/a",(IF($P366=AQ$6,$X366*$F366,0)),$X366*$F366*(VLOOKUP($Q366,'Workforce distribution'!$C$8:$AD$30,AQ$7,FALSE)))),0)</f>
        <v>0</v>
      </c>
      <c r="AR366" s="30">
        <f>_xlfn.IFNA(IF($O366="days",$Y366*(VLOOKUP($K366,'Bed parameters'!$A$9:$I$12,9,FALSE))*$F366*(VLOOKUP($Q366,'Workforce distribution'!$C$8:$AD$30,AR$7,FALSE)),IF($Q366="n/a",(IF($P366=AR$6,$X366*$F366,0)),$X366*$F366*(VLOOKUP($Q366,'Workforce distribution'!$C$8:$AD$30,AR$7,FALSE)))),0)</f>
        <v>0</v>
      </c>
      <c r="AS366" s="30">
        <f>_xlfn.IFNA(IF($O366="days",$Y366*(VLOOKUP($K366,'Bed parameters'!$A$9:$I$12,9,FALSE))*$F366*(VLOOKUP($Q366,'Workforce distribution'!$C$8:$AD$30,AS$7,FALSE)),IF($Q366="n/a",(IF($P366=AS$6,$X366*$F366,0)),$X366*$F366*(VLOOKUP($Q366,'Workforce distribution'!$C$8:$AD$30,AS$7,FALSE)))),0)</f>
        <v>0</v>
      </c>
      <c r="AT366" s="30">
        <f>_xlfn.IFNA(IF($O366="days",$Y366*(VLOOKUP($K366,'Bed parameters'!$A$9:$I$12,9,FALSE))*$F366*(VLOOKUP($Q366,'Workforce distribution'!$C$8:$AD$30,AT$7,FALSE)),IF($Q366="n/a",(IF($P366=AT$6,$X366*$F366,0)),$X366*$F366*(VLOOKUP($Q366,'Workforce distribution'!$C$8:$AD$30,AT$7,FALSE)))),0)</f>
        <v>0</v>
      </c>
      <c r="AU366" s="30">
        <f>_xlfn.IFNA(IF($O366="days",$Y366*(VLOOKUP($K366,'Bed parameters'!$A$9:$I$12,9,FALSE))*$F366*(VLOOKUP($Q366,'Workforce distribution'!$C$8:$AD$30,AU$7,FALSE)),IF($Q366="n/a",(IF($P366=AU$6,$X366*$F366,0)),$X366*$F366*(VLOOKUP($Q366,'Workforce distribution'!$C$8:$AD$30,AU$7,FALSE)))),0)</f>
        <v>6387.0937705860615</v>
      </c>
      <c r="AV366" s="30">
        <f>_xlfn.IFNA(IF($O366="days",$Y366*(VLOOKUP($K366,'Bed parameters'!$A$9:$I$12,9,FALSE))*$F366*(VLOOKUP($Q366,'Workforce distribution'!$C$8:$AD$30,AV$7,FALSE)),IF($Q366="n/a",(IF($P366=AV$6,$X366*$F366,0)),$X366*$F366*(VLOOKUP($Q366,'Workforce distribution'!$C$8:$AD$30,AV$7,FALSE)))),0)</f>
        <v>3005.6911861581466</v>
      </c>
      <c r="AW366" s="30">
        <f>_xlfn.IFNA(IF($O366="days",$Y366*(VLOOKUP($K366,'Bed parameters'!$A$9:$I$12,9,FALSE))*$F366*(VLOOKUP($Q366,'Workforce distribution'!$C$8:$AD$30,AW$7,FALSE)),IF($Q366="n/a",(IF($P366=AW$6,$X366*$F366,0)),$X366*$F366*(VLOOKUP($Q366,'Workforce distribution'!$C$8:$AD$30,AW$7,FALSE)))),0)</f>
        <v>10519.919151553513</v>
      </c>
      <c r="AX366" s="30">
        <f>_xlfn.IFNA(IF($O366="days",$Y366*(VLOOKUP($K366,'Bed parameters'!$A$9:$I$12,9,FALSE))*$F366*(VLOOKUP($Q366,'Workforce distribution'!$C$8:$AD$30,AX$7,FALSE)),IF($Q366="n/a",(IF($P366=AX$6,$X366*$F366,0)),$X366*$F366*(VLOOKUP($Q366,'Workforce distribution'!$C$8:$AD$30,AX$7,FALSE)))),0)</f>
        <v>0</v>
      </c>
      <c r="AY366" s="30">
        <f>_xlfn.IFNA(IF($O366="days",$Y366*(VLOOKUP($K366,'Bed parameters'!$A$9:$I$12,9,FALSE))*$F366*(VLOOKUP($Q366,'Workforce distribution'!$C$8:$AD$30,AY$7,FALSE)),IF($Q366="n/a",(IF($P366=AY$6,$X366*$F366,0)),$X366*$F366*(VLOOKUP($Q366,'Workforce distribution'!$C$8:$AD$30,AY$7,FALSE)))),0)</f>
        <v>0</v>
      </c>
      <c r="AZ366" s="30">
        <f>_xlfn.IFNA(IF($O366="days",$Y366*(VLOOKUP($K366,'Bed parameters'!$A$9:$I$12,9,FALSE))*$F366*(VLOOKUP($Q366,'Workforce distribution'!$C$8:$AD$30,AZ$7,FALSE)),IF($Q366="n/a",(IF($P366=AZ$6,$X366*$F366,0)),$X366*$F366*(VLOOKUP($Q366,'Workforce distribution'!$C$8:$AD$30,AZ$7,FALSE)))),0)</f>
        <v>0</v>
      </c>
      <c r="BA366" s="30">
        <f>_xlfn.IFNA(IF($O366="days",$Y366*(VLOOKUP($K366,'Bed parameters'!$A$9:$I$12,9,FALSE))*$F366*(VLOOKUP($Q366,'Workforce distribution'!$C$8:$AD$30,BA$7,FALSE)),IF($Q366="n/a",(IF($P366=BA$6,$X366*$F366,0)),$X366*$F366*(VLOOKUP($Q366,'Workforce distribution'!$C$8:$AD$30,BA$7,FALSE)))),0)</f>
        <v>0</v>
      </c>
      <c r="BB366" s="30">
        <f>_xlfn.IFNA(IF($O366="days",$Y366*(VLOOKUP($K366,'Bed parameters'!$A$9:$I$12,9,FALSE))*$F366*(VLOOKUP($Q366,'Workforce distribution'!$C$8:$AD$30,BB$7,FALSE)),IF($Q366="n/a",(IF($P366=BB$6,$X366*$F366,0)),$X366*$F366*(VLOOKUP($Q366,'Workforce distribution'!$C$8:$AD$30,BB$7,FALSE)))),0)</f>
        <v>0</v>
      </c>
      <c r="BC366" s="149">
        <f t="shared" si="49"/>
        <v>106.34283716062774</v>
      </c>
      <c r="BD366" s="288">
        <f>IF($Q366="n/a",(IF('Workforce hours'!D$30=0,0,(AB366/'Workforce hours'!D$30))),(IF(VLOOKUP($Q366,'Workforce hours'!$C$8:$AD$30,BD$7,FALSE)=0,0,(AB366/(VLOOKUP($Q366,'Workforce hours'!$C$8:$AD$30,BD$7,FALSE))))))</f>
        <v>0</v>
      </c>
      <c r="BE366" s="288">
        <f>IF($Q366="n/a",(IF('Workforce hours'!E$30=0,0,(AC366/'Workforce hours'!E$30))),(IF(VLOOKUP($Q366,'Workforce hours'!$C$8:$AD$30,BE$7,FALSE)=0,0,(AC366/(VLOOKUP($Q366,'Workforce hours'!$C$8:$AD$30,BE$7,FALSE))))))</f>
        <v>0</v>
      </c>
      <c r="BF366" s="288">
        <f>IF($Q366="n/a",(IF('Workforce hours'!F$30=0,0,(AD366/'Workforce hours'!F$30))),(IF(VLOOKUP($Q366,'Workforce hours'!$C$8:$AD$30,BF$7,FALSE)=0,0,(AD366/(VLOOKUP($Q366,'Workforce hours'!$C$8:$AD$30,BF$7,FALSE))))))</f>
        <v>0</v>
      </c>
      <c r="BG366" s="288">
        <f>IF($Q366="n/a",(IF('Workforce hours'!G$30=0,0,(AE366/'Workforce hours'!G$30))),(IF(VLOOKUP($Q366,'Workforce hours'!$C$8:$AD$30,BG$7,FALSE)=0,0,(AE366/(VLOOKUP($Q366,'Workforce hours'!$C$8:$AD$30,BG$7,FALSE))))))</f>
        <v>5.1591573457555775</v>
      </c>
      <c r="BH366" s="288">
        <f>IF($Q366="n/a",(IF('Workforce hours'!H$30=0,0,(AF366/'Workforce hours'!H$30))),(IF(VLOOKUP($Q366,'Workforce hours'!$C$8:$AD$30,BH$7,FALSE)=0,0,(AF366/(VLOOKUP($Q366,'Workforce hours'!$C$8:$AD$30,BH$7,FALSE))))))</f>
        <v>12.919102885947551</v>
      </c>
      <c r="BI366" s="288">
        <f>IF($Q366="n/a",(IF('Workforce hours'!I$30=0,0,(AG366/'Workforce hours'!I$30))),(IF(VLOOKUP($Q366,'Workforce hours'!$C$8:$AD$30,BI$7,FALSE)=0,0,(AG366/(VLOOKUP($Q366,'Workforce hours'!$C$8:$AD$30,BI$7,FALSE))))))</f>
        <v>0</v>
      </c>
      <c r="BJ366" s="288">
        <f>IF($Q366="n/a",(IF('Workforce hours'!J$30=0,0,(AH366/'Workforce hours'!J$30))),(IF(VLOOKUP($Q366,'Workforce hours'!$C$8:$AD$30,BJ$7,FALSE)=0,0,(AH366/(VLOOKUP($Q366,'Workforce hours'!$C$8:$AD$30,BJ$7,FALSE))))))</f>
        <v>0</v>
      </c>
      <c r="BK366" s="288">
        <f>IF($Q366="n/a",(IF('Workforce hours'!K$30=0,0,(AI366/'Workforce hours'!K$30))),(IF(VLOOKUP($Q366,'Workforce hours'!$C$8:$AD$30,BK$7,FALSE)=0,0,(AI366/(VLOOKUP($Q366,'Workforce hours'!$C$8:$AD$30,BK$7,FALSE))))))</f>
        <v>0</v>
      </c>
      <c r="BL366" s="288">
        <f>IF($Q366="n/a",(IF('Workforce hours'!L$30=0,0,(AJ366/'Workforce hours'!L$30))),(IF(VLOOKUP($Q366,'Workforce hours'!$C$8:$AD$30,BL$7,FALSE)=0,0,(AJ366/(VLOOKUP($Q366,'Workforce hours'!$C$8:$AD$30,BL$7,FALSE))))))</f>
        <v>0</v>
      </c>
      <c r="BM366" s="288">
        <f>IF($Q366="n/a",(IF('Workforce hours'!M$30=0,0,(AK366/'Workforce hours'!M$30))),(IF(VLOOKUP($Q366,'Workforce hours'!$C$8:$AD$30,BM$7,FALSE)=0,0,(AK366/(VLOOKUP($Q366,'Workforce hours'!$C$8:$AD$30,BM$7,FALSE))))))</f>
        <v>0</v>
      </c>
      <c r="BN366" s="288">
        <f>IF($Q366="n/a",(IF('Workforce hours'!N$30=0,0,(AL366/'Workforce hours'!N$30))),(IF(VLOOKUP($Q366,'Workforce hours'!$C$8:$AD$30,BN$7,FALSE)=0,0,(AL366/(VLOOKUP($Q366,'Workforce hours'!$C$8:$AD$30,BN$7,FALSE))))))</f>
        <v>4.4469195648084314</v>
      </c>
      <c r="BO366" s="288">
        <f>IF($Q366="n/a",(IF('Workforce hours'!O$30=0,0,(AM366/'Workforce hours'!O$30))),(IF(VLOOKUP($Q366,'Workforce hours'!$C$8:$AD$30,BO$7,FALSE)=0,0,(AM366/(VLOOKUP($Q366,'Workforce hours'!$C$8:$AD$30,BO$7,FALSE))))))</f>
        <v>62.446631228559283</v>
      </c>
      <c r="BP366" s="288">
        <f>IF($Q366="n/a",(IF('Workforce hours'!P$30=0,0,(AN366/'Workforce hours'!P$30))),(IF(VLOOKUP($Q366,'Workforce hours'!$C$8:$AD$30,BP$7,FALSE)=0,0,(AN366/(VLOOKUP($Q366,'Workforce hours'!$C$8:$AD$30,BP$7,FALSE))))))</f>
        <v>4.0373970873846696</v>
      </c>
      <c r="BQ366" s="288">
        <f>IF($Q366="n/a",(IF('Workforce hours'!Q$30=0,0,(AO366/'Workforce hours'!Q$30))),(IF(VLOOKUP($Q366,'Workforce hours'!$C$8:$AD$30,BQ$7,FALSE)=0,0,(AO366/(VLOOKUP($Q366,'Workforce hours'!$C$8:$AD$30,BQ$7,FALSE))))))</f>
        <v>2.0186985436923348</v>
      </c>
      <c r="BR366" s="288">
        <f>IF($Q366="n/a",(IF('Workforce hours'!R$30=0,0,(AP366/'Workforce hours'!R$30))),(IF(VLOOKUP($Q366,'Workforce hours'!$C$8:$AD$30,BR$7,FALSE)=0,0,(AP366/(VLOOKUP($Q366,'Workforce hours'!$C$8:$AD$30,BR$7,FALSE))))))</f>
        <v>4.0373970873846696</v>
      </c>
      <c r="BS366" s="288">
        <f>IF($Q366="n/a",(IF('Workforce hours'!S$30=0,0,(AQ366/'Workforce hours'!S$30))),(IF(VLOOKUP($Q366,'Workforce hours'!$C$8:$AD$30,BS$7,FALSE)=0,0,(AQ366/(VLOOKUP($Q366,'Workforce hours'!$C$8:$AD$30,BS$7,FALSE))))))</f>
        <v>0</v>
      </c>
      <c r="BT366" s="288">
        <f>IF($Q366="n/a",(IF('Workforce hours'!T$30=0,0,(AR366/'Workforce hours'!T$30))),(IF(VLOOKUP($Q366,'Workforce hours'!$C$8:$AD$30,BT$7,FALSE)=0,0,(AR366/(VLOOKUP($Q366,'Workforce hours'!$C$8:$AD$30,BT$7,FALSE))))))</f>
        <v>0</v>
      </c>
      <c r="BU366" s="288">
        <f>IF($Q366="n/a",(IF('Workforce hours'!U$30=0,0,(AS366/'Workforce hours'!U$30))),(IF(VLOOKUP($Q366,'Workforce hours'!$C$8:$AD$30,BU$7,FALSE)=0,0,(AS366/(VLOOKUP($Q366,'Workforce hours'!$C$8:$AD$30,BU$7,FALSE))))))</f>
        <v>0</v>
      </c>
      <c r="BV366" s="288">
        <f>IF($Q366="n/a",(IF('Workforce hours'!V$30=0,0,(AT366/'Workforce hours'!V$30))),(IF(VLOOKUP($Q366,'Workforce hours'!$C$8:$AD$30,BV$7,FALSE)=0,0,(AT366/(VLOOKUP($Q366,'Workforce hours'!$C$8:$AD$30,BV$7,FALSE))))))</f>
        <v>0</v>
      </c>
      <c r="BW366" s="288">
        <f>IF($Q366="n/a",(IF('Workforce hours'!W$30=0,0,(AU366/'Workforce hours'!W$30))),(IF(VLOOKUP($Q366,'Workforce hours'!$C$8:$AD$30,BW$7,FALSE)=0,0,(AU366/(VLOOKUP($Q366,'Workforce hours'!$C$8:$AD$30,BW$7,FALSE))))))</f>
        <v>3.6173220394456322</v>
      </c>
      <c r="BX366" s="288">
        <f>IF($Q366="n/a",(IF('Workforce hours'!X$30=0,0,(AV366/'Workforce hours'!X$30))),(IF(VLOOKUP($Q366,'Workforce hours'!$C$8:$AD$30,BX$7,FALSE)=0,0,(AV366/(VLOOKUP($Q366,'Workforce hours'!$C$8:$AD$30,BX$7,FALSE))))))</f>
        <v>1.7022691950332387</v>
      </c>
      <c r="BY366" s="288">
        <f>IF($Q366="n/a",(IF('Workforce hours'!Y$30=0,0,(AW366/'Workforce hours'!Y$30))),(IF(VLOOKUP($Q366,'Workforce hours'!$C$8:$AD$30,BY$7,FALSE)=0,0,(AW366/(VLOOKUP($Q366,'Workforce hours'!$C$8:$AD$30,BY$7,FALSE))))))</f>
        <v>5.9579421826163355</v>
      </c>
      <c r="BZ366" s="288">
        <f>IF($Q366="n/a",(IF('Workforce hours'!Z$30=0,0,(AX366/'Workforce hours'!Z$30))),(IF(VLOOKUP($Q366,'Workforce hours'!$C$8:$AD$30,BZ$7,FALSE)=0,0,(AX366/(VLOOKUP($Q366,'Workforce hours'!$C$8:$AD$30,BZ$7,FALSE))))))</f>
        <v>0</v>
      </c>
      <c r="CA366" s="288">
        <f>IF($Q366="n/a",(IF('Workforce hours'!AA$30=0,0,(AY366/'Workforce hours'!AA$30))),(IF(VLOOKUP($Q366,'Workforce hours'!$C$8:$AD$30,CA$7,FALSE)=0,0,(AY366/(VLOOKUP($Q366,'Workforce hours'!$C$8:$AD$30,CA$7,FALSE))))))</f>
        <v>0</v>
      </c>
      <c r="CB366" s="288">
        <f>IF($Q366="n/a",(IF('Workforce hours'!AB$30=0,0,(AZ366/'Workforce hours'!AB$30))),(IF(VLOOKUP($Q366,'Workforce hours'!$C$8:$AD$30,CB$7,FALSE)=0,0,(AZ366/(VLOOKUP($Q366,'Workforce hours'!$C$8:$AD$30,CB$7,FALSE))))))</f>
        <v>0</v>
      </c>
      <c r="CC366" s="288">
        <f>IF($Q366="n/a",(IF('Workforce hours'!AC$30=0,0,(BA366/'Workforce hours'!AC$30))),(IF(VLOOKUP($Q366,'Workforce hours'!$C$8:$AD$30,CC$7,FALSE)=0,0,(BA366/(VLOOKUP($Q366,'Workforce hours'!$C$8:$AD$30,CC$7,FALSE))))))</f>
        <v>0</v>
      </c>
      <c r="CD366" s="288">
        <f>IF($Q366="n/a",(IF('Workforce hours'!AD$30=0,0,(BB366/'Workforce hours'!AD$30))),(IF(VLOOKUP($Q366,'Workforce hours'!$C$8:$AD$30,CD$7,FALSE)=0,0,(BB366/(VLOOKUP($Q366,'Workforce hours'!$C$8:$AD$30,CD$7,FALSE))))))</f>
        <v>0</v>
      </c>
      <c r="CE366" s="289">
        <f t="shared" si="50"/>
        <v>0</v>
      </c>
      <c r="CF366" s="290">
        <f>BD366*'Workforce costs'!B$9*(1+'Workforce costs'!B$10)*(1+'Workforce costs'!B$11)</f>
        <v>0</v>
      </c>
      <c r="CG366" s="290">
        <f>BE366*'Workforce costs'!C$9*(1+'Workforce costs'!C$10)*(1+'Workforce costs'!C$11)</f>
        <v>0</v>
      </c>
      <c r="CH366" s="290">
        <f>BF366*'Workforce costs'!D$9*(1+'Workforce costs'!D$10)*(1+'Workforce costs'!D$11)</f>
        <v>0</v>
      </c>
      <c r="CI366" s="290">
        <f>BG366*'Workforce costs'!E$9*(1+'Workforce costs'!E$10)*(1+'Workforce costs'!E$11)</f>
        <v>0</v>
      </c>
      <c r="CJ366" s="290">
        <f>BH366*'Workforce costs'!F$9*(1+'Workforce costs'!F$10)*(1+'Workforce costs'!F$11)</f>
        <v>0</v>
      </c>
      <c r="CK366" s="290">
        <f>BI366*'Workforce costs'!G$9*(1+'Workforce costs'!G$10)*(1+'Workforce costs'!G$11)</f>
        <v>0</v>
      </c>
      <c r="CL366" s="290">
        <f>BJ366*'Workforce costs'!H$9*(1+'Workforce costs'!H$10)*(1+'Workforce costs'!H$11)</f>
        <v>0</v>
      </c>
      <c r="CM366" s="290">
        <f>BK366*'Workforce costs'!I$9*(1+'Workforce costs'!I$10)*(1+'Workforce costs'!I$11)</f>
        <v>0</v>
      </c>
      <c r="CN366" s="290">
        <f>BL366*'Workforce costs'!J$9*(1+'Workforce costs'!J$10)*(1+'Workforce costs'!J$11)</f>
        <v>0</v>
      </c>
      <c r="CO366" s="290">
        <f>BM366*'Workforce costs'!K$9*(1+'Workforce costs'!K$10)*(1+'Workforce costs'!K$11)</f>
        <v>0</v>
      </c>
      <c r="CP366" s="290">
        <f>BN366*'Workforce costs'!L$9*(1+'Workforce costs'!L$10)*(1+'Workforce costs'!L$11)</f>
        <v>0</v>
      </c>
      <c r="CQ366" s="290">
        <f>BO366*'Workforce costs'!M$9*(1+'Workforce costs'!M$10)*(1+'Workforce costs'!M$11)</f>
        <v>0</v>
      </c>
      <c r="CR366" s="290">
        <f>BP366*'Workforce costs'!N$9*(1+'Workforce costs'!N$10)*(1+'Workforce costs'!N$11)</f>
        <v>0</v>
      </c>
      <c r="CS366" s="290">
        <f>BQ366*'Workforce costs'!O$9*(1+'Workforce costs'!O$10)*(1+'Workforce costs'!O$11)</f>
        <v>0</v>
      </c>
      <c r="CT366" s="290">
        <f>BR366*'Workforce costs'!P$9*(1+'Workforce costs'!P$10)*(1+'Workforce costs'!P$11)</f>
        <v>0</v>
      </c>
      <c r="CU366" s="290">
        <f>BS366*'Workforce costs'!Q$9*(1+'Workforce costs'!Q$10)*(1+'Workforce costs'!Q$11)</f>
        <v>0</v>
      </c>
      <c r="CV366" s="290">
        <f>BT366*'Workforce costs'!R$9*(1+'Workforce costs'!R$10)*(1+'Workforce costs'!R$11)</f>
        <v>0</v>
      </c>
      <c r="CW366" s="290">
        <f>BU366*'Workforce costs'!S$9*(1+'Workforce costs'!S$10)*(1+'Workforce costs'!S$11)</f>
        <v>0</v>
      </c>
      <c r="CX366" s="290">
        <f>BV366*'Workforce costs'!T$9*(1+'Workforce costs'!T$10)*(1+'Workforce costs'!T$11)</f>
        <v>0</v>
      </c>
      <c r="CY366" s="290">
        <f>BW366*'Workforce costs'!U$9*(1+'Workforce costs'!U$10)*(1+'Workforce costs'!U$11)</f>
        <v>0</v>
      </c>
      <c r="CZ366" s="290">
        <f>BX366*'Workforce costs'!V$9*(1+'Workforce costs'!V$10)*(1+'Workforce costs'!V$11)</f>
        <v>0</v>
      </c>
      <c r="DA366" s="290">
        <f>BY366*'Workforce costs'!W$9*(1+'Workforce costs'!W$10)*(1+'Workforce costs'!W$11)</f>
        <v>0</v>
      </c>
      <c r="DB366" s="290">
        <f>BZ366*'Workforce costs'!X$9*(1+'Workforce costs'!X$10)*(1+'Workforce costs'!X$11)</f>
        <v>0</v>
      </c>
      <c r="DC366" s="290">
        <f>CA366*'Workforce costs'!Y$9*(1+'Workforce costs'!Y$10)*(1+'Workforce costs'!Y$11)</f>
        <v>0</v>
      </c>
      <c r="DD366" s="290">
        <f>CB366*'Workforce costs'!Z$9*(1+'Workforce costs'!Z$10)*(1+'Workforce costs'!Z$11)</f>
        <v>0</v>
      </c>
      <c r="DE366" s="290">
        <f>CC366*'Workforce costs'!AA$9*(1+'Workforce costs'!AA$10)*(1+'Workforce costs'!AA$11)</f>
        <v>0</v>
      </c>
      <c r="DF366" s="290">
        <f>CD366*'Workforce costs'!AB$9*(1+'Workforce costs'!AB$10)*(1+'Workforce costs'!AB$11)</f>
        <v>0</v>
      </c>
    </row>
    <row r="367" spans="1:110" x14ac:dyDescent="0.3">
      <c r="A367" s="2" t="str">
        <f>Outputs!$A$4</f>
        <v>Australia</v>
      </c>
      <c r="B367" s="2" t="str">
        <f t="shared" si="43"/>
        <v>Australia 12to17</v>
      </c>
      <c r="C367" s="30">
        <f>VLOOKUP($B367,Populations!$D$15:$H$1920,3,FALSE)</f>
        <v>1959472</v>
      </c>
      <c r="D367" s="255">
        <f>IF(OR($H367="General pop",$H367="Schools",$H367="Workplace",$H367="Skills Training",$H367="Digital Supports"),1,VLOOKUP($B367,Populations!$D$15:$H$1920,5,FALSE))</f>
        <v>1</v>
      </c>
      <c r="E367" s="88">
        <f>VLOOKUP(I367,Epidemiology!$C$10:$H$47,6,FALSE)</f>
        <v>1504</v>
      </c>
      <c r="F367" s="102">
        <f>'Care profiles'!R368</f>
        <v>1</v>
      </c>
      <c r="G367" s="15" t="str">
        <f>'Care profiles'!A368</f>
        <v>12to17</v>
      </c>
      <c r="H367" s="15" t="str">
        <f>'Care profiles'!B368</f>
        <v>Persistent</v>
      </c>
      <c r="I367" s="15" t="str">
        <f>'Care profiles'!C368</f>
        <v>Persistent_12-17yrs</v>
      </c>
      <c r="J367" s="15" t="str">
        <f>'Care profiles'!D368</f>
        <v>Care profile</v>
      </c>
      <c r="K367" s="15" t="str">
        <f>'Care profiles'!E368</f>
        <v>Acute Care Services</v>
      </c>
      <c r="L367" s="104">
        <f>'Care profiles'!F368</f>
        <v>0.2</v>
      </c>
      <c r="M367" s="15">
        <f>'Care profiles'!G368</f>
        <v>1</v>
      </c>
      <c r="N367" s="15">
        <f>'Care profiles'!H368</f>
        <v>90</v>
      </c>
      <c r="O367" s="15" t="str">
        <f>'Care profiles'!I368</f>
        <v>min</v>
      </c>
      <c r="P367" s="15" t="str">
        <f>'Care profiles'!J368</f>
        <v>Team</v>
      </c>
      <c r="Q367" s="15" t="str">
        <f>'Care profiles'!K368</f>
        <v>Acute Care Team</v>
      </c>
      <c r="R367" s="15" t="str">
        <f>'Care profiles'!M368</f>
        <v>N</v>
      </c>
      <c r="S367" s="15" t="str">
        <f>'Care profiles'!O368</f>
        <v>Y</v>
      </c>
      <c r="T367" s="15" t="str">
        <f>'Care profiles'!Q368</f>
        <v>N</v>
      </c>
      <c r="U367" s="30">
        <f t="shared" si="44"/>
        <v>29470.458879999998</v>
      </c>
      <c r="V367" s="30">
        <f t="shared" si="45"/>
        <v>5894.0917760000002</v>
      </c>
      <c r="W367" s="30">
        <f>IF(M367="n/a",0,IF(O367="days",V367*M367*(1+(VLOOKUP(K367,'Bed parameters'!$A$9:$G$12,7,FALSE))),V367*M367))</f>
        <v>5894.0917760000002</v>
      </c>
      <c r="X367" s="30">
        <f t="shared" si="46"/>
        <v>8841.1376640000017</v>
      </c>
      <c r="Y367" s="30">
        <f t="shared" si="47"/>
        <v>0</v>
      </c>
      <c r="Z367" s="113">
        <f>_xlfn.IFNA(Y367/((VLOOKUP(K367,'Bed parameters'!$A$9:$G$12,3,FALSE))*(VLOOKUP(K367,'Bed parameters'!$A$9:$G$12,5,FALSE))),0)</f>
        <v>0</v>
      </c>
      <c r="AA367" s="30">
        <f t="shared" si="48"/>
        <v>8841.1376639999999</v>
      </c>
      <c r="AB367" s="30">
        <f>_xlfn.IFNA(IF($O367="days",$Y367*(VLOOKUP($K367,'Bed parameters'!$A$9:$I$12,9,FALSE))*$F367*(VLOOKUP($Q367,'Workforce distribution'!$C$8:$AD$30,AB$7,FALSE)),IF($Q367="n/a",(IF($P367=AB$6,$X367*$F367,0)),$X367*$F367*(VLOOKUP($Q367,'Workforce distribution'!$C$8:$AD$30,AB$7,FALSE)))),0)</f>
        <v>0</v>
      </c>
      <c r="AC367" s="30">
        <f>_xlfn.IFNA(IF($O367="days",$Y367*(VLOOKUP($K367,'Bed parameters'!$A$9:$I$12,9,FALSE))*$F367*(VLOOKUP($Q367,'Workforce distribution'!$C$8:$AD$30,AC$7,FALSE)),IF($Q367="n/a",(IF($P367=AC$6,$X367*$F367,0)),$X367*$F367*(VLOOKUP($Q367,'Workforce distribution'!$C$8:$AD$30,AC$7,FALSE)))),0)</f>
        <v>0</v>
      </c>
      <c r="AD367" s="30">
        <f>_xlfn.IFNA(IF($O367="days",$Y367*(VLOOKUP($K367,'Bed parameters'!$A$9:$I$12,9,FALSE))*$F367*(VLOOKUP($Q367,'Workforce distribution'!$C$8:$AD$30,AD$7,FALSE)),IF($Q367="n/a",(IF($P367=AD$6,$X367*$F367,0)),$X367*$F367*(VLOOKUP($Q367,'Workforce distribution'!$C$8:$AD$30,AD$7,FALSE)))),0)</f>
        <v>0</v>
      </c>
      <c r="AE367" s="30">
        <f>_xlfn.IFNA(IF($O367="days",$Y367*(VLOOKUP($K367,'Bed parameters'!$A$9:$I$12,9,FALSE))*$F367*(VLOOKUP($Q367,'Workforce distribution'!$C$8:$AD$30,AE$7,FALSE)),IF($Q367="n/a",(IF($P367=AE$6,$X367*$F367,0)),$X367*$F367*(VLOOKUP($Q367,'Workforce distribution'!$C$8:$AD$30,AE$7,FALSE)))),0)</f>
        <v>464.55173868523167</v>
      </c>
      <c r="AF367" s="30">
        <f>_xlfn.IFNA(IF($O367="days",$Y367*(VLOOKUP($K367,'Bed parameters'!$A$9:$I$12,9,FALSE))*$F367*(VLOOKUP($Q367,'Workforce distribution'!$C$8:$AD$30,AF$7,FALSE)),IF($Q367="n/a",(IF($P367=AF$6,$X367*$F367,0)),$X367*$F367*(VLOOKUP($Q367,'Workforce distribution'!$C$8:$AD$30,AF$7,FALSE)))),0)</f>
        <v>0</v>
      </c>
      <c r="AG367" s="30">
        <f>_xlfn.IFNA(IF($O367="days",$Y367*(VLOOKUP($K367,'Bed parameters'!$A$9:$I$12,9,FALSE))*$F367*(VLOOKUP($Q367,'Workforce distribution'!$C$8:$AD$30,AG$7,FALSE)),IF($Q367="n/a",(IF($P367=AG$6,$X367*$F367,0)),$X367*$F367*(VLOOKUP($Q367,'Workforce distribution'!$C$8:$AD$30,AG$7,FALSE)))),0)</f>
        <v>0</v>
      </c>
      <c r="AH367" s="30">
        <f>_xlfn.IFNA(IF($O367="days",$Y367*(VLOOKUP($K367,'Bed parameters'!$A$9:$I$12,9,FALSE))*$F367*(VLOOKUP($Q367,'Workforce distribution'!$C$8:$AD$30,AH$7,FALSE)),IF($Q367="n/a",(IF($P367=AH$6,$X367*$F367,0)),$X367*$F367*(VLOOKUP($Q367,'Workforce distribution'!$C$8:$AD$30,AH$7,FALSE)))),0)</f>
        <v>0</v>
      </c>
      <c r="AI367" s="30">
        <f>_xlfn.IFNA(IF($O367="days",$Y367*(VLOOKUP($K367,'Bed parameters'!$A$9:$I$12,9,FALSE))*$F367*(VLOOKUP($Q367,'Workforce distribution'!$C$8:$AD$30,AI$7,FALSE)),IF($Q367="n/a",(IF($P367=AI$6,$X367*$F367,0)),$X367*$F367*(VLOOKUP($Q367,'Workforce distribution'!$C$8:$AD$30,AI$7,FALSE)))),0)</f>
        <v>0</v>
      </c>
      <c r="AJ367" s="30">
        <f>_xlfn.IFNA(IF($O367="days",$Y367*(VLOOKUP($K367,'Bed parameters'!$A$9:$I$12,9,FALSE))*$F367*(VLOOKUP($Q367,'Workforce distribution'!$C$8:$AD$30,AJ$7,FALSE)),IF($Q367="n/a",(IF($P367=AJ$6,$X367*$F367,0)),$X367*$F367*(VLOOKUP($Q367,'Workforce distribution'!$C$8:$AD$30,AJ$7,FALSE)))),0)</f>
        <v>0</v>
      </c>
      <c r="AK367" s="30">
        <f>_xlfn.IFNA(IF($O367="days",$Y367*(VLOOKUP($K367,'Bed parameters'!$A$9:$I$12,9,FALSE))*$F367*(VLOOKUP($Q367,'Workforce distribution'!$C$8:$AD$30,AK$7,FALSE)),IF($Q367="n/a",(IF($P367=AK$6,$X367*$F367,0)),$X367*$F367*(VLOOKUP($Q367,'Workforce distribution'!$C$8:$AD$30,AK$7,FALSE)))),0)</f>
        <v>0</v>
      </c>
      <c r="AL367" s="30">
        <f>_xlfn.IFNA(IF($O367="days",$Y367*(VLOOKUP($K367,'Bed parameters'!$A$9:$I$12,9,FALSE))*$F367*(VLOOKUP($Q367,'Workforce distribution'!$C$8:$AD$30,AL$7,FALSE)),IF($Q367="n/a",(IF($P367=AL$6,$X367*$F367,0)),$X367*$F367*(VLOOKUP($Q367,'Workforce distribution'!$C$8:$AD$30,AL$7,FALSE)))),0)</f>
        <v>781.58021229902215</v>
      </c>
      <c r="AM367" s="30">
        <f>_xlfn.IFNA(IF($O367="days",$Y367*(VLOOKUP($K367,'Bed parameters'!$A$9:$I$12,9,FALSE))*$F367*(VLOOKUP($Q367,'Workforce distribution'!$C$8:$AD$30,AM$7,FALSE)),IF($Q367="n/a",(IF($P367=AM$6,$X367*$F367,0)),$X367*$F367*(VLOOKUP($Q367,'Workforce distribution'!$C$8:$AD$30,AM$7,FALSE)))),0)</f>
        <v>5314.745443633351</v>
      </c>
      <c r="AN367" s="30">
        <f>_xlfn.IFNA(IF($O367="days",$Y367*(VLOOKUP($K367,'Bed parameters'!$A$9:$I$12,9,FALSE))*$F367*(VLOOKUP($Q367,'Workforce distribution'!$C$8:$AD$30,AN$7,FALSE)),IF($Q367="n/a",(IF($P367=AN$6,$X367*$F367,0)),$X367*$F367*(VLOOKUP($Q367,'Workforce distribution'!$C$8:$AD$30,AN$7,FALSE)))),0)</f>
        <v>185.62530042101778</v>
      </c>
      <c r="AO367" s="30">
        <f>_xlfn.IFNA(IF($O367="days",$Y367*(VLOOKUP($K367,'Bed parameters'!$A$9:$I$12,9,FALSE))*$F367*(VLOOKUP($Q367,'Workforce distribution'!$C$8:$AD$30,AO$7,FALSE)),IF($Q367="n/a",(IF($P367=AO$6,$X367*$F367,0)),$X367*$F367*(VLOOKUP($Q367,'Workforce distribution'!$C$8:$AD$30,AO$7,FALSE)))),0)</f>
        <v>519.75084117884978</v>
      </c>
      <c r="AP367" s="30">
        <f>_xlfn.IFNA(IF($O367="days",$Y367*(VLOOKUP($K367,'Bed parameters'!$A$9:$I$12,9,FALSE))*$F367*(VLOOKUP($Q367,'Workforce distribution'!$C$8:$AD$30,AP$7,FALSE)),IF($Q367="n/a",(IF($P367=AP$6,$X367*$F367,0)),$X367*$F367*(VLOOKUP($Q367,'Workforce distribution'!$C$8:$AD$30,AP$7,FALSE)))),0)</f>
        <v>519.75084117884978</v>
      </c>
      <c r="AQ367" s="30">
        <f>_xlfn.IFNA(IF($O367="days",$Y367*(VLOOKUP($K367,'Bed parameters'!$A$9:$I$12,9,FALSE))*$F367*(VLOOKUP($Q367,'Workforce distribution'!$C$8:$AD$30,AQ$7,FALSE)),IF($Q367="n/a",(IF($P367=AQ$6,$X367*$F367,0)),$X367*$F367*(VLOOKUP($Q367,'Workforce distribution'!$C$8:$AD$30,AQ$7,FALSE)))),0)</f>
        <v>0</v>
      </c>
      <c r="AR367" s="30">
        <f>_xlfn.IFNA(IF($O367="days",$Y367*(VLOOKUP($K367,'Bed parameters'!$A$9:$I$12,9,FALSE))*$F367*(VLOOKUP($Q367,'Workforce distribution'!$C$8:$AD$30,AR$7,FALSE)),IF($Q367="n/a",(IF($P367=AR$6,$X367*$F367,0)),$X367*$F367*(VLOOKUP($Q367,'Workforce distribution'!$C$8:$AD$30,AR$7,FALSE)))),0)</f>
        <v>0</v>
      </c>
      <c r="AS367" s="30">
        <f>_xlfn.IFNA(IF($O367="days",$Y367*(VLOOKUP($K367,'Bed parameters'!$A$9:$I$12,9,FALSE))*$F367*(VLOOKUP($Q367,'Workforce distribution'!$C$8:$AD$30,AS$7,FALSE)),IF($Q367="n/a",(IF($P367=AS$6,$X367*$F367,0)),$X367*$F367*(VLOOKUP($Q367,'Workforce distribution'!$C$8:$AD$30,AS$7,FALSE)))),0)</f>
        <v>0</v>
      </c>
      <c r="AT367" s="30">
        <f>_xlfn.IFNA(IF($O367="days",$Y367*(VLOOKUP($K367,'Bed parameters'!$A$9:$I$12,9,FALSE))*$F367*(VLOOKUP($Q367,'Workforce distribution'!$C$8:$AD$30,AT$7,FALSE)),IF($Q367="n/a",(IF($P367=AT$6,$X367*$F367,0)),$X367*$F367*(VLOOKUP($Q367,'Workforce distribution'!$C$8:$AD$30,AT$7,FALSE)))),0)</f>
        <v>0</v>
      </c>
      <c r="AU367" s="30">
        <f>_xlfn.IFNA(IF($O367="days",$Y367*(VLOOKUP($K367,'Bed parameters'!$A$9:$I$12,9,FALSE))*$F367*(VLOOKUP($Q367,'Workforce distribution'!$C$8:$AD$30,AU$7,FALSE)),IF($Q367="n/a",(IF($P367=AU$6,$X367*$F367,0)),$X367*$F367*(VLOOKUP($Q367,'Workforce distribution'!$C$8:$AD$30,AU$7,FALSE)))),0)</f>
        <v>508.02713799436447</v>
      </c>
      <c r="AV367" s="30">
        <f>_xlfn.IFNA(IF($O367="days",$Y367*(VLOOKUP($K367,'Bed parameters'!$A$9:$I$12,9,FALSE))*$F367*(VLOOKUP($Q367,'Workforce distribution'!$C$8:$AD$30,AV$7,FALSE)),IF($Q367="n/a",(IF($P367=AV$6,$X367*$F367,0)),$X367*$F367*(VLOOKUP($Q367,'Workforce distribution'!$C$8:$AD$30,AV$7,FALSE)))),0)</f>
        <v>0</v>
      </c>
      <c r="AW367" s="30">
        <f>_xlfn.IFNA(IF($O367="days",$Y367*(VLOOKUP($K367,'Bed parameters'!$A$9:$I$12,9,FALSE))*$F367*(VLOOKUP($Q367,'Workforce distribution'!$C$8:$AD$30,AW$7,FALSE)),IF($Q367="n/a",(IF($P367=AW$6,$X367*$F367,0)),$X367*$F367*(VLOOKUP($Q367,'Workforce distribution'!$C$8:$AD$30,AW$7,FALSE)))),0)</f>
        <v>547.1061486093156</v>
      </c>
      <c r="AX367" s="30">
        <f>_xlfn.IFNA(IF($O367="days",$Y367*(VLOOKUP($K367,'Bed parameters'!$A$9:$I$12,9,FALSE))*$F367*(VLOOKUP($Q367,'Workforce distribution'!$C$8:$AD$30,AX$7,FALSE)),IF($Q367="n/a",(IF($P367=AX$6,$X367*$F367,0)),$X367*$F367*(VLOOKUP($Q367,'Workforce distribution'!$C$8:$AD$30,AX$7,FALSE)))),0)</f>
        <v>0</v>
      </c>
      <c r="AY367" s="30">
        <f>_xlfn.IFNA(IF($O367="days",$Y367*(VLOOKUP($K367,'Bed parameters'!$A$9:$I$12,9,FALSE))*$F367*(VLOOKUP($Q367,'Workforce distribution'!$C$8:$AD$30,AY$7,FALSE)),IF($Q367="n/a",(IF($P367=AY$6,$X367*$F367,0)),$X367*$F367*(VLOOKUP($Q367,'Workforce distribution'!$C$8:$AD$30,AY$7,FALSE)))),0)</f>
        <v>0</v>
      </c>
      <c r="AZ367" s="30">
        <f>_xlfn.IFNA(IF($O367="days",$Y367*(VLOOKUP($K367,'Bed parameters'!$A$9:$I$12,9,FALSE))*$F367*(VLOOKUP($Q367,'Workforce distribution'!$C$8:$AD$30,AZ$7,FALSE)),IF($Q367="n/a",(IF($P367=AZ$6,$X367*$F367,0)),$X367*$F367*(VLOOKUP($Q367,'Workforce distribution'!$C$8:$AD$30,AZ$7,FALSE)))),0)</f>
        <v>0</v>
      </c>
      <c r="BA367" s="30">
        <f>_xlfn.IFNA(IF($O367="days",$Y367*(VLOOKUP($K367,'Bed parameters'!$A$9:$I$12,9,FALSE))*$F367*(VLOOKUP($Q367,'Workforce distribution'!$C$8:$AD$30,BA$7,FALSE)),IF($Q367="n/a",(IF($P367=BA$6,$X367*$F367,0)),$X367*$F367*(VLOOKUP($Q367,'Workforce distribution'!$C$8:$AD$30,BA$7,FALSE)))),0)</f>
        <v>0</v>
      </c>
      <c r="BB367" s="30">
        <f>_xlfn.IFNA(IF($O367="days",$Y367*(VLOOKUP($K367,'Bed parameters'!$A$9:$I$12,9,FALSE))*$F367*(VLOOKUP($Q367,'Workforce distribution'!$C$8:$AD$30,BB$7,FALSE)),IF($Q367="n/a",(IF($P367=BB$6,$X367*$F367,0)),$X367*$F367*(VLOOKUP($Q367,'Workforce distribution'!$C$8:$AD$30,BB$7,FALSE)))),0)</f>
        <v>0</v>
      </c>
      <c r="BC367" s="149">
        <f t="shared" si="49"/>
        <v>8.0971019478067898</v>
      </c>
      <c r="BD367" s="288">
        <f>IF($Q367="n/a",(IF('Workforce hours'!D$30=0,0,(AB367/'Workforce hours'!D$30))),(IF(VLOOKUP($Q367,'Workforce hours'!$C$8:$AD$30,BD$7,FALSE)=0,0,(AB367/(VLOOKUP($Q367,'Workforce hours'!$C$8:$AD$30,BD$7,FALSE))))))</f>
        <v>0</v>
      </c>
      <c r="BE367" s="288">
        <f>IF($Q367="n/a",(IF('Workforce hours'!E$30=0,0,(AC367/'Workforce hours'!E$30))),(IF(VLOOKUP($Q367,'Workforce hours'!$C$8:$AD$30,BE$7,FALSE)=0,0,(AC367/(VLOOKUP($Q367,'Workforce hours'!$C$8:$AD$30,BE$7,FALSE))))))</f>
        <v>0</v>
      </c>
      <c r="BF367" s="288">
        <f>IF($Q367="n/a",(IF('Workforce hours'!F$30=0,0,(AD367/'Workforce hours'!F$30))),(IF(VLOOKUP($Q367,'Workforce hours'!$C$8:$AD$30,BF$7,FALSE)=0,0,(AD367/(VLOOKUP($Q367,'Workforce hours'!$C$8:$AD$30,BF$7,FALSE))))))</f>
        <v>0</v>
      </c>
      <c r="BG367" s="288">
        <f>IF($Q367="n/a",(IF('Workforce hours'!G$30=0,0,(AE367/'Workforce hours'!G$30))),(IF(VLOOKUP($Q367,'Workforce hours'!$C$8:$AD$30,BG$7,FALSE)=0,0,(AE367/(VLOOKUP($Q367,'Workforce hours'!$C$8:$AD$30,BG$7,FALSE))))))</f>
        <v>0.40419444280658201</v>
      </c>
      <c r="BH367" s="288">
        <f>IF($Q367="n/a",(IF('Workforce hours'!H$30=0,0,(AF367/'Workforce hours'!H$30))),(IF(VLOOKUP($Q367,'Workforce hours'!$C$8:$AD$30,BH$7,FALSE)=0,0,(AF367/(VLOOKUP($Q367,'Workforce hours'!$C$8:$AD$30,BH$7,FALSE))))))</f>
        <v>0</v>
      </c>
      <c r="BI367" s="288">
        <f>IF($Q367="n/a",(IF('Workforce hours'!I$30=0,0,(AG367/'Workforce hours'!I$30))),(IF(VLOOKUP($Q367,'Workforce hours'!$C$8:$AD$30,BI$7,FALSE)=0,0,(AG367/(VLOOKUP($Q367,'Workforce hours'!$C$8:$AD$30,BI$7,FALSE))))))</f>
        <v>0</v>
      </c>
      <c r="BJ367" s="288">
        <f>IF($Q367="n/a",(IF('Workforce hours'!J$30=0,0,(AH367/'Workforce hours'!J$30))),(IF(VLOOKUP($Q367,'Workforce hours'!$C$8:$AD$30,BJ$7,FALSE)=0,0,(AH367/(VLOOKUP($Q367,'Workforce hours'!$C$8:$AD$30,BJ$7,FALSE))))))</f>
        <v>0</v>
      </c>
      <c r="BK367" s="288">
        <f>IF($Q367="n/a",(IF('Workforce hours'!K$30=0,0,(AI367/'Workforce hours'!K$30))),(IF(VLOOKUP($Q367,'Workforce hours'!$C$8:$AD$30,BK$7,FALSE)=0,0,(AI367/(VLOOKUP($Q367,'Workforce hours'!$C$8:$AD$30,BK$7,FALSE))))))</f>
        <v>0</v>
      </c>
      <c r="BL367" s="288">
        <f>IF($Q367="n/a",(IF('Workforce hours'!L$30=0,0,(AJ367/'Workforce hours'!L$30))),(IF(VLOOKUP($Q367,'Workforce hours'!$C$8:$AD$30,BL$7,FALSE)=0,0,(AJ367/(VLOOKUP($Q367,'Workforce hours'!$C$8:$AD$30,BL$7,FALSE))))))</f>
        <v>0</v>
      </c>
      <c r="BM367" s="288">
        <f>IF($Q367="n/a",(IF('Workforce hours'!M$30=0,0,(AK367/'Workforce hours'!M$30))),(IF(VLOOKUP($Q367,'Workforce hours'!$C$8:$AD$30,BM$7,FALSE)=0,0,(AK367/(VLOOKUP($Q367,'Workforce hours'!$C$8:$AD$30,BM$7,FALSE))))))</f>
        <v>0</v>
      </c>
      <c r="BN367" s="288">
        <f>IF($Q367="n/a",(IF('Workforce hours'!N$30=0,0,(AL367/'Workforce hours'!N$30))),(IF(VLOOKUP($Q367,'Workforce hours'!$C$8:$AD$30,BN$7,FALSE)=0,0,(AL367/(VLOOKUP($Q367,'Workforce hours'!$C$8:$AD$30,BN$7,FALSE))))))</f>
        <v>0.71155949444092337</v>
      </c>
      <c r="BO367" s="288">
        <f>IF($Q367="n/a",(IF('Workforce hours'!O$30=0,0,(AM367/'Workforce hours'!O$30))),(IF(VLOOKUP($Q367,'Workforce hours'!$C$8:$AD$30,BO$7,FALSE)=0,0,(AM367/(VLOOKUP($Q367,'Workforce hours'!$C$8:$AD$30,BO$7,FALSE))))))</f>
        <v>5.0234962432964512</v>
      </c>
      <c r="BP367" s="288">
        <f>IF($Q367="n/a",(IF('Workforce hours'!P$30=0,0,(AN367/'Workforce hours'!P$30))),(IF(VLOOKUP($Q367,'Workforce hours'!$C$8:$AD$30,BP$7,FALSE)=0,0,(AN367/(VLOOKUP($Q367,'Workforce hours'!$C$8:$AD$30,BP$7,FALSE))))))</f>
        <v>0.16150776894479607</v>
      </c>
      <c r="BQ367" s="288">
        <f>IF($Q367="n/a",(IF('Workforce hours'!Q$30=0,0,(AO367/'Workforce hours'!Q$30))),(IF(VLOOKUP($Q367,'Workforce hours'!$C$8:$AD$30,BQ$7,FALSE)=0,0,(AO367/(VLOOKUP($Q367,'Workforce hours'!$C$8:$AD$30,BQ$7,FALSE))))))</f>
        <v>0.45222175304542889</v>
      </c>
      <c r="BR367" s="288">
        <f>IF($Q367="n/a",(IF('Workforce hours'!R$30=0,0,(AP367/'Workforce hours'!R$30))),(IF(VLOOKUP($Q367,'Workforce hours'!$C$8:$AD$30,BR$7,FALSE)=0,0,(AP367/(VLOOKUP($Q367,'Workforce hours'!$C$8:$AD$30,BR$7,FALSE))))))</f>
        <v>0.45222175304542889</v>
      </c>
      <c r="BS367" s="288">
        <f>IF($Q367="n/a",(IF('Workforce hours'!S$30=0,0,(AQ367/'Workforce hours'!S$30))),(IF(VLOOKUP($Q367,'Workforce hours'!$C$8:$AD$30,BS$7,FALSE)=0,0,(AQ367/(VLOOKUP($Q367,'Workforce hours'!$C$8:$AD$30,BS$7,FALSE))))))</f>
        <v>0</v>
      </c>
      <c r="BT367" s="288">
        <f>IF($Q367="n/a",(IF('Workforce hours'!T$30=0,0,(AR367/'Workforce hours'!T$30))),(IF(VLOOKUP($Q367,'Workforce hours'!$C$8:$AD$30,BT$7,FALSE)=0,0,(AR367/(VLOOKUP($Q367,'Workforce hours'!$C$8:$AD$30,BT$7,FALSE))))))</f>
        <v>0</v>
      </c>
      <c r="BU367" s="288">
        <f>IF($Q367="n/a",(IF('Workforce hours'!U$30=0,0,(AS367/'Workforce hours'!U$30))),(IF(VLOOKUP($Q367,'Workforce hours'!$C$8:$AD$30,BU$7,FALSE)=0,0,(AS367/(VLOOKUP($Q367,'Workforce hours'!$C$8:$AD$30,BU$7,FALSE))))))</f>
        <v>0</v>
      </c>
      <c r="BV367" s="288">
        <f>IF($Q367="n/a",(IF('Workforce hours'!V$30=0,0,(AT367/'Workforce hours'!V$30))),(IF(VLOOKUP($Q367,'Workforce hours'!$C$8:$AD$30,BV$7,FALSE)=0,0,(AT367/(VLOOKUP($Q367,'Workforce hours'!$C$8:$AD$30,BV$7,FALSE))))))</f>
        <v>0</v>
      </c>
      <c r="BW367" s="288">
        <f>IF($Q367="n/a",(IF('Workforce hours'!W$30=0,0,(AU367/'Workforce hours'!W$30))),(IF(VLOOKUP($Q367,'Workforce hours'!$C$8:$AD$30,BW$7,FALSE)=0,0,(AU367/(VLOOKUP($Q367,'Workforce hours'!$C$8:$AD$30,BW$7,FALSE))))))</f>
        <v>0.42943357033160495</v>
      </c>
      <c r="BX367" s="288">
        <f>IF($Q367="n/a",(IF('Workforce hours'!X$30=0,0,(AV367/'Workforce hours'!X$30))),(IF(VLOOKUP($Q367,'Workforce hours'!$C$8:$AD$30,BX$7,FALSE)=0,0,(AV367/(VLOOKUP($Q367,'Workforce hours'!$C$8:$AD$30,BX$7,FALSE))))))</f>
        <v>0</v>
      </c>
      <c r="BY367" s="288">
        <f>IF($Q367="n/a",(IF('Workforce hours'!Y$30=0,0,(AW367/'Workforce hours'!Y$30))),(IF(VLOOKUP($Q367,'Workforce hours'!$C$8:$AD$30,BY$7,FALSE)=0,0,(AW367/(VLOOKUP($Q367,'Workforce hours'!$C$8:$AD$30,BY$7,FALSE))))))</f>
        <v>0.46246692189557459</v>
      </c>
      <c r="BZ367" s="288">
        <f>IF($Q367="n/a",(IF('Workforce hours'!Z$30=0,0,(AX367/'Workforce hours'!Z$30))),(IF(VLOOKUP($Q367,'Workforce hours'!$C$8:$AD$30,BZ$7,FALSE)=0,0,(AX367/(VLOOKUP($Q367,'Workforce hours'!$C$8:$AD$30,BZ$7,FALSE))))))</f>
        <v>0</v>
      </c>
      <c r="CA367" s="288">
        <f>IF($Q367="n/a",(IF('Workforce hours'!AA$30=0,0,(AY367/'Workforce hours'!AA$30))),(IF(VLOOKUP($Q367,'Workforce hours'!$C$8:$AD$30,CA$7,FALSE)=0,0,(AY367/(VLOOKUP($Q367,'Workforce hours'!$C$8:$AD$30,CA$7,FALSE))))))</f>
        <v>0</v>
      </c>
      <c r="CB367" s="288">
        <f>IF($Q367="n/a",(IF('Workforce hours'!AB$30=0,0,(AZ367/'Workforce hours'!AB$30))),(IF(VLOOKUP($Q367,'Workforce hours'!$C$8:$AD$30,CB$7,FALSE)=0,0,(AZ367/(VLOOKUP($Q367,'Workforce hours'!$C$8:$AD$30,CB$7,FALSE))))))</f>
        <v>0</v>
      </c>
      <c r="CC367" s="288">
        <f>IF($Q367="n/a",(IF('Workforce hours'!AC$30=0,0,(BA367/'Workforce hours'!AC$30))),(IF(VLOOKUP($Q367,'Workforce hours'!$C$8:$AD$30,CC$7,FALSE)=0,0,(BA367/(VLOOKUP($Q367,'Workforce hours'!$C$8:$AD$30,CC$7,FALSE))))))</f>
        <v>0</v>
      </c>
      <c r="CD367" s="288">
        <f>IF($Q367="n/a",(IF('Workforce hours'!AD$30=0,0,(BB367/'Workforce hours'!AD$30))),(IF(VLOOKUP($Q367,'Workforce hours'!$C$8:$AD$30,CD$7,FALSE)=0,0,(BB367/(VLOOKUP($Q367,'Workforce hours'!$C$8:$AD$30,CD$7,FALSE))))))</f>
        <v>0</v>
      </c>
      <c r="CE367" s="289">
        <f t="shared" si="50"/>
        <v>0</v>
      </c>
      <c r="CF367" s="290">
        <f>BD367*'Workforce costs'!B$9*(1+'Workforce costs'!B$10)*(1+'Workforce costs'!B$11)</f>
        <v>0</v>
      </c>
      <c r="CG367" s="290">
        <f>BE367*'Workforce costs'!C$9*(1+'Workforce costs'!C$10)*(1+'Workforce costs'!C$11)</f>
        <v>0</v>
      </c>
      <c r="CH367" s="290">
        <f>BF367*'Workforce costs'!D$9*(1+'Workforce costs'!D$10)*(1+'Workforce costs'!D$11)</f>
        <v>0</v>
      </c>
      <c r="CI367" s="290">
        <f>BG367*'Workforce costs'!E$9*(1+'Workforce costs'!E$10)*(1+'Workforce costs'!E$11)</f>
        <v>0</v>
      </c>
      <c r="CJ367" s="290">
        <f>BH367*'Workforce costs'!F$9*(1+'Workforce costs'!F$10)*(1+'Workforce costs'!F$11)</f>
        <v>0</v>
      </c>
      <c r="CK367" s="290">
        <f>BI367*'Workforce costs'!G$9*(1+'Workforce costs'!G$10)*(1+'Workforce costs'!G$11)</f>
        <v>0</v>
      </c>
      <c r="CL367" s="290">
        <f>BJ367*'Workforce costs'!H$9*(1+'Workforce costs'!H$10)*(1+'Workforce costs'!H$11)</f>
        <v>0</v>
      </c>
      <c r="CM367" s="290">
        <f>BK367*'Workforce costs'!I$9*(1+'Workforce costs'!I$10)*(1+'Workforce costs'!I$11)</f>
        <v>0</v>
      </c>
      <c r="CN367" s="290">
        <f>BL367*'Workforce costs'!J$9*(1+'Workforce costs'!J$10)*(1+'Workforce costs'!J$11)</f>
        <v>0</v>
      </c>
      <c r="CO367" s="290">
        <f>BM367*'Workforce costs'!K$9*(1+'Workforce costs'!K$10)*(1+'Workforce costs'!K$11)</f>
        <v>0</v>
      </c>
      <c r="CP367" s="290">
        <f>BN367*'Workforce costs'!L$9*(1+'Workforce costs'!L$10)*(1+'Workforce costs'!L$11)</f>
        <v>0</v>
      </c>
      <c r="CQ367" s="290">
        <f>BO367*'Workforce costs'!M$9*(1+'Workforce costs'!M$10)*(1+'Workforce costs'!M$11)</f>
        <v>0</v>
      </c>
      <c r="CR367" s="290">
        <f>BP367*'Workforce costs'!N$9*(1+'Workforce costs'!N$10)*(1+'Workforce costs'!N$11)</f>
        <v>0</v>
      </c>
      <c r="CS367" s="290">
        <f>BQ367*'Workforce costs'!O$9*(1+'Workforce costs'!O$10)*(1+'Workforce costs'!O$11)</f>
        <v>0</v>
      </c>
      <c r="CT367" s="290">
        <f>BR367*'Workforce costs'!P$9*(1+'Workforce costs'!P$10)*(1+'Workforce costs'!P$11)</f>
        <v>0</v>
      </c>
      <c r="CU367" s="290">
        <f>BS367*'Workforce costs'!Q$9*(1+'Workforce costs'!Q$10)*(1+'Workforce costs'!Q$11)</f>
        <v>0</v>
      </c>
      <c r="CV367" s="290">
        <f>BT367*'Workforce costs'!R$9*(1+'Workforce costs'!R$10)*(1+'Workforce costs'!R$11)</f>
        <v>0</v>
      </c>
      <c r="CW367" s="290">
        <f>BU367*'Workforce costs'!S$9*(1+'Workforce costs'!S$10)*(1+'Workforce costs'!S$11)</f>
        <v>0</v>
      </c>
      <c r="CX367" s="290">
        <f>BV367*'Workforce costs'!T$9*(1+'Workforce costs'!T$10)*(1+'Workforce costs'!T$11)</f>
        <v>0</v>
      </c>
      <c r="CY367" s="290">
        <f>BW367*'Workforce costs'!U$9*(1+'Workforce costs'!U$10)*(1+'Workforce costs'!U$11)</f>
        <v>0</v>
      </c>
      <c r="CZ367" s="290">
        <f>BX367*'Workforce costs'!V$9*(1+'Workforce costs'!V$10)*(1+'Workforce costs'!V$11)</f>
        <v>0</v>
      </c>
      <c r="DA367" s="290">
        <f>BY367*'Workforce costs'!W$9*(1+'Workforce costs'!W$10)*(1+'Workforce costs'!W$11)</f>
        <v>0</v>
      </c>
      <c r="DB367" s="290">
        <f>BZ367*'Workforce costs'!X$9*(1+'Workforce costs'!X$10)*(1+'Workforce costs'!X$11)</f>
        <v>0</v>
      </c>
      <c r="DC367" s="290">
        <f>CA367*'Workforce costs'!Y$9*(1+'Workforce costs'!Y$10)*(1+'Workforce costs'!Y$11)</f>
        <v>0</v>
      </c>
      <c r="DD367" s="290">
        <f>CB367*'Workforce costs'!Z$9*(1+'Workforce costs'!Z$10)*(1+'Workforce costs'!Z$11)</f>
        <v>0</v>
      </c>
      <c r="DE367" s="290">
        <f>CC367*'Workforce costs'!AA$9*(1+'Workforce costs'!AA$10)*(1+'Workforce costs'!AA$11)</f>
        <v>0</v>
      </c>
      <c r="DF367" s="290">
        <f>CD367*'Workforce costs'!AB$9*(1+'Workforce costs'!AB$10)*(1+'Workforce costs'!AB$11)</f>
        <v>0</v>
      </c>
    </row>
    <row r="368" spans="1:110" x14ac:dyDescent="0.3">
      <c r="A368" s="2" t="str">
        <f>Outputs!$A$4</f>
        <v>Australia</v>
      </c>
      <c r="B368" s="2" t="str">
        <f t="shared" si="43"/>
        <v>Australia 12to17</v>
      </c>
      <c r="C368" s="30">
        <f>VLOOKUP($B368,Populations!$D$15:$H$1920,3,FALSE)</f>
        <v>1959472</v>
      </c>
      <c r="D368" s="255">
        <f>IF(OR($H368="General pop",$H368="Schools",$H368="Workplace",$H368="Skills Training",$H368="Digital Supports"),1,VLOOKUP($B368,Populations!$D$15:$H$1920,5,FALSE))</f>
        <v>1</v>
      </c>
      <c r="E368" s="88">
        <f>VLOOKUP(I368,Epidemiology!$C$10:$H$47,6,FALSE)</f>
        <v>1504</v>
      </c>
      <c r="F368" s="102">
        <f>'Care profiles'!R369</f>
        <v>1</v>
      </c>
      <c r="G368" s="15" t="str">
        <f>'Care profiles'!A369</f>
        <v>12to17</v>
      </c>
      <c r="H368" s="15" t="str">
        <f>'Care profiles'!B369</f>
        <v>Persistent</v>
      </c>
      <c r="I368" s="15" t="str">
        <f>'Care profiles'!C369</f>
        <v>Persistent_12-17yrs</v>
      </c>
      <c r="J368" s="15" t="str">
        <f>'Care profiles'!D369</f>
        <v>Care profile</v>
      </c>
      <c r="K368" s="15" t="str">
        <f>'Care profiles'!E369</f>
        <v>Acute Care Services</v>
      </c>
      <c r="L368" s="104">
        <f>'Care profiles'!F369</f>
        <v>0.02</v>
      </c>
      <c r="M368" s="15">
        <f>'Care profiles'!G369</f>
        <v>8</v>
      </c>
      <c r="N368" s="15">
        <f>'Care profiles'!H369</f>
        <v>90</v>
      </c>
      <c r="O368" s="15" t="str">
        <f>'Care profiles'!I369</f>
        <v>min</v>
      </c>
      <c r="P368" s="15" t="str">
        <f>'Care profiles'!J369</f>
        <v>Team</v>
      </c>
      <c r="Q368" s="15" t="str">
        <f>'Care profiles'!K369</f>
        <v>Acute Care Team</v>
      </c>
      <c r="R368" s="15" t="str">
        <f>'Care profiles'!M369</f>
        <v>N</v>
      </c>
      <c r="S368" s="15" t="str">
        <f>'Care profiles'!O369</f>
        <v>Y</v>
      </c>
      <c r="T368" s="15" t="str">
        <f>'Care profiles'!Q369</f>
        <v>N</v>
      </c>
      <c r="U368" s="30">
        <f t="shared" si="44"/>
        <v>29470.458879999998</v>
      </c>
      <c r="V368" s="30">
        <f t="shared" si="45"/>
        <v>589.40917760000002</v>
      </c>
      <c r="W368" s="30">
        <f>IF(M368="n/a",0,IF(O368="days",V368*M368*(1+(VLOOKUP(K368,'Bed parameters'!$A$9:$G$12,7,FALSE))),V368*M368))</f>
        <v>4715.2734208000002</v>
      </c>
      <c r="X368" s="30">
        <f t="shared" si="46"/>
        <v>7072.9101312000003</v>
      </c>
      <c r="Y368" s="30">
        <f t="shared" si="47"/>
        <v>0</v>
      </c>
      <c r="Z368" s="113">
        <f>_xlfn.IFNA(Y368/((VLOOKUP(K368,'Bed parameters'!$A$9:$G$12,3,FALSE))*(VLOOKUP(K368,'Bed parameters'!$A$9:$G$12,5,FALSE))),0)</f>
        <v>0</v>
      </c>
      <c r="AA368" s="30">
        <f t="shared" si="48"/>
        <v>7072.9101312000021</v>
      </c>
      <c r="AB368" s="30">
        <f>_xlfn.IFNA(IF($O368="days",$Y368*(VLOOKUP($K368,'Bed parameters'!$A$9:$I$12,9,FALSE))*$F368*(VLOOKUP($Q368,'Workforce distribution'!$C$8:$AD$30,AB$7,FALSE)),IF($Q368="n/a",(IF($P368=AB$6,$X368*$F368,0)),$X368*$F368*(VLOOKUP($Q368,'Workforce distribution'!$C$8:$AD$30,AB$7,FALSE)))),0)</f>
        <v>0</v>
      </c>
      <c r="AC368" s="30">
        <f>_xlfn.IFNA(IF($O368="days",$Y368*(VLOOKUP($K368,'Bed parameters'!$A$9:$I$12,9,FALSE))*$F368*(VLOOKUP($Q368,'Workforce distribution'!$C$8:$AD$30,AC$7,FALSE)),IF($Q368="n/a",(IF($P368=AC$6,$X368*$F368,0)),$X368*$F368*(VLOOKUP($Q368,'Workforce distribution'!$C$8:$AD$30,AC$7,FALSE)))),0)</f>
        <v>0</v>
      </c>
      <c r="AD368" s="30">
        <f>_xlfn.IFNA(IF($O368="days",$Y368*(VLOOKUP($K368,'Bed parameters'!$A$9:$I$12,9,FALSE))*$F368*(VLOOKUP($Q368,'Workforce distribution'!$C$8:$AD$30,AD$7,FALSE)),IF($Q368="n/a",(IF($P368=AD$6,$X368*$F368,0)),$X368*$F368*(VLOOKUP($Q368,'Workforce distribution'!$C$8:$AD$30,AD$7,FALSE)))),0)</f>
        <v>0</v>
      </c>
      <c r="AE368" s="30">
        <f>_xlfn.IFNA(IF($O368="days",$Y368*(VLOOKUP($K368,'Bed parameters'!$A$9:$I$12,9,FALSE))*$F368*(VLOOKUP($Q368,'Workforce distribution'!$C$8:$AD$30,AE$7,FALSE)),IF($Q368="n/a",(IF($P368=AE$6,$X368*$F368,0)),$X368*$F368*(VLOOKUP($Q368,'Workforce distribution'!$C$8:$AD$30,AE$7,FALSE)))),0)</f>
        <v>371.64139094818529</v>
      </c>
      <c r="AF368" s="30">
        <f>_xlfn.IFNA(IF($O368="days",$Y368*(VLOOKUP($K368,'Bed parameters'!$A$9:$I$12,9,FALSE))*$F368*(VLOOKUP($Q368,'Workforce distribution'!$C$8:$AD$30,AF$7,FALSE)),IF($Q368="n/a",(IF($P368=AF$6,$X368*$F368,0)),$X368*$F368*(VLOOKUP($Q368,'Workforce distribution'!$C$8:$AD$30,AF$7,FALSE)))),0)</f>
        <v>0</v>
      </c>
      <c r="AG368" s="30">
        <f>_xlfn.IFNA(IF($O368="days",$Y368*(VLOOKUP($K368,'Bed parameters'!$A$9:$I$12,9,FALSE))*$F368*(VLOOKUP($Q368,'Workforce distribution'!$C$8:$AD$30,AG$7,FALSE)),IF($Q368="n/a",(IF($P368=AG$6,$X368*$F368,0)),$X368*$F368*(VLOOKUP($Q368,'Workforce distribution'!$C$8:$AD$30,AG$7,FALSE)))),0)</f>
        <v>0</v>
      </c>
      <c r="AH368" s="30">
        <f>_xlfn.IFNA(IF($O368="days",$Y368*(VLOOKUP($K368,'Bed parameters'!$A$9:$I$12,9,FALSE))*$F368*(VLOOKUP($Q368,'Workforce distribution'!$C$8:$AD$30,AH$7,FALSE)),IF($Q368="n/a",(IF($P368=AH$6,$X368*$F368,0)),$X368*$F368*(VLOOKUP($Q368,'Workforce distribution'!$C$8:$AD$30,AH$7,FALSE)))),0)</f>
        <v>0</v>
      </c>
      <c r="AI368" s="30">
        <f>_xlfn.IFNA(IF($O368="days",$Y368*(VLOOKUP($K368,'Bed parameters'!$A$9:$I$12,9,FALSE))*$F368*(VLOOKUP($Q368,'Workforce distribution'!$C$8:$AD$30,AI$7,FALSE)),IF($Q368="n/a",(IF($P368=AI$6,$X368*$F368,0)),$X368*$F368*(VLOOKUP($Q368,'Workforce distribution'!$C$8:$AD$30,AI$7,FALSE)))),0)</f>
        <v>0</v>
      </c>
      <c r="AJ368" s="30">
        <f>_xlfn.IFNA(IF($O368="days",$Y368*(VLOOKUP($K368,'Bed parameters'!$A$9:$I$12,9,FALSE))*$F368*(VLOOKUP($Q368,'Workforce distribution'!$C$8:$AD$30,AJ$7,FALSE)),IF($Q368="n/a",(IF($P368=AJ$6,$X368*$F368,0)),$X368*$F368*(VLOOKUP($Q368,'Workforce distribution'!$C$8:$AD$30,AJ$7,FALSE)))),0)</f>
        <v>0</v>
      </c>
      <c r="AK368" s="30">
        <f>_xlfn.IFNA(IF($O368="days",$Y368*(VLOOKUP($K368,'Bed parameters'!$A$9:$I$12,9,FALSE))*$F368*(VLOOKUP($Q368,'Workforce distribution'!$C$8:$AD$30,AK$7,FALSE)),IF($Q368="n/a",(IF($P368=AK$6,$X368*$F368,0)),$X368*$F368*(VLOOKUP($Q368,'Workforce distribution'!$C$8:$AD$30,AK$7,FALSE)))),0)</f>
        <v>0</v>
      </c>
      <c r="AL368" s="30">
        <f>_xlfn.IFNA(IF($O368="days",$Y368*(VLOOKUP($K368,'Bed parameters'!$A$9:$I$12,9,FALSE))*$F368*(VLOOKUP($Q368,'Workforce distribution'!$C$8:$AD$30,AL$7,FALSE)),IF($Q368="n/a",(IF($P368=AL$6,$X368*$F368,0)),$X368*$F368*(VLOOKUP($Q368,'Workforce distribution'!$C$8:$AD$30,AL$7,FALSE)))),0)</f>
        <v>625.26416983921763</v>
      </c>
      <c r="AM368" s="30">
        <f>_xlfn.IFNA(IF($O368="days",$Y368*(VLOOKUP($K368,'Bed parameters'!$A$9:$I$12,9,FALSE))*$F368*(VLOOKUP($Q368,'Workforce distribution'!$C$8:$AD$30,AM$7,FALSE)),IF($Q368="n/a",(IF($P368=AM$6,$X368*$F368,0)),$X368*$F368*(VLOOKUP($Q368,'Workforce distribution'!$C$8:$AD$30,AM$7,FALSE)))),0)</f>
        <v>4251.7963549066808</v>
      </c>
      <c r="AN368" s="30">
        <f>_xlfn.IFNA(IF($O368="days",$Y368*(VLOOKUP($K368,'Bed parameters'!$A$9:$I$12,9,FALSE))*$F368*(VLOOKUP($Q368,'Workforce distribution'!$C$8:$AD$30,AN$7,FALSE)),IF($Q368="n/a",(IF($P368=AN$6,$X368*$F368,0)),$X368*$F368*(VLOOKUP($Q368,'Workforce distribution'!$C$8:$AD$30,AN$7,FALSE)))),0)</f>
        <v>148.50024033681419</v>
      </c>
      <c r="AO368" s="30">
        <f>_xlfn.IFNA(IF($O368="days",$Y368*(VLOOKUP($K368,'Bed parameters'!$A$9:$I$12,9,FALSE))*$F368*(VLOOKUP($Q368,'Workforce distribution'!$C$8:$AD$30,AO$7,FALSE)),IF($Q368="n/a",(IF($P368=AO$6,$X368*$F368,0)),$X368*$F368*(VLOOKUP($Q368,'Workforce distribution'!$C$8:$AD$30,AO$7,FALSE)))),0)</f>
        <v>415.8006729430798</v>
      </c>
      <c r="AP368" s="30">
        <f>_xlfn.IFNA(IF($O368="days",$Y368*(VLOOKUP($K368,'Bed parameters'!$A$9:$I$12,9,FALSE))*$F368*(VLOOKUP($Q368,'Workforce distribution'!$C$8:$AD$30,AP$7,FALSE)),IF($Q368="n/a",(IF($P368=AP$6,$X368*$F368,0)),$X368*$F368*(VLOOKUP($Q368,'Workforce distribution'!$C$8:$AD$30,AP$7,FALSE)))),0)</f>
        <v>415.8006729430798</v>
      </c>
      <c r="AQ368" s="30">
        <f>_xlfn.IFNA(IF($O368="days",$Y368*(VLOOKUP($K368,'Bed parameters'!$A$9:$I$12,9,FALSE))*$F368*(VLOOKUP($Q368,'Workforce distribution'!$C$8:$AD$30,AQ$7,FALSE)),IF($Q368="n/a",(IF($P368=AQ$6,$X368*$F368,0)),$X368*$F368*(VLOOKUP($Q368,'Workforce distribution'!$C$8:$AD$30,AQ$7,FALSE)))),0)</f>
        <v>0</v>
      </c>
      <c r="AR368" s="30">
        <f>_xlfn.IFNA(IF($O368="days",$Y368*(VLOOKUP($K368,'Bed parameters'!$A$9:$I$12,9,FALSE))*$F368*(VLOOKUP($Q368,'Workforce distribution'!$C$8:$AD$30,AR$7,FALSE)),IF($Q368="n/a",(IF($P368=AR$6,$X368*$F368,0)),$X368*$F368*(VLOOKUP($Q368,'Workforce distribution'!$C$8:$AD$30,AR$7,FALSE)))),0)</f>
        <v>0</v>
      </c>
      <c r="AS368" s="30">
        <f>_xlfn.IFNA(IF($O368="days",$Y368*(VLOOKUP($K368,'Bed parameters'!$A$9:$I$12,9,FALSE))*$F368*(VLOOKUP($Q368,'Workforce distribution'!$C$8:$AD$30,AS$7,FALSE)),IF($Q368="n/a",(IF($P368=AS$6,$X368*$F368,0)),$X368*$F368*(VLOOKUP($Q368,'Workforce distribution'!$C$8:$AD$30,AS$7,FALSE)))),0)</f>
        <v>0</v>
      </c>
      <c r="AT368" s="30">
        <f>_xlfn.IFNA(IF($O368="days",$Y368*(VLOOKUP($K368,'Bed parameters'!$A$9:$I$12,9,FALSE))*$F368*(VLOOKUP($Q368,'Workforce distribution'!$C$8:$AD$30,AT$7,FALSE)),IF($Q368="n/a",(IF($P368=AT$6,$X368*$F368,0)),$X368*$F368*(VLOOKUP($Q368,'Workforce distribution'!$C$8:$AD$30,AT$7,FALSE)))),0)</f>
        <v>0</v>
      </c>
      <c r="AU368" s="30">
        <f>_xlfn.IFNA(IF($O368="days",$Y368*(VLOOKUP($K368,'Bed parameters'!$A$9:$I$12,9,FALSE))*$F368*(VLOOKUP($Q368,'Workforce distribution'!$C$8:$AD$30,AU$7,FALSE)),IF($Q368="n/a",(IF($P368=AU$6,$X368*$F368,0)),$X368*$F368*(VLOOKUP($Q368,'Workforce distribution'!$C$8:$AD$30,AU$7,FALSE)))),0)</f>
        <v>406.42171039549152</v>
      </c>
      <c r="AV368" s="30">
        <f>_xlfn.IFNA(IF($O368="days",$Y368*(VLOOKUP($K368,'Bed parameters'!$A$9:$I$12,9,FALSE))*$F368*(VLOOKUP($Q368,'Workforce distribution'!$C$8:$AD$30,AV$7,FALSE)),IF($Q368="n/a",(IF($P368=AV$6,$X368*$F368,0)),$X368*$F368*(VLOOKUP($Q368,'Workforce distribution'!$C$8:$AD$30,AV$7,FALSE)))),0)</f>
        <v>0</v>
      </c>
      <c r="AW368" s="30">
        <f>_xlfn.IFNA(IF($O368="days",$Y368*(VLOOKUP($K368,'Bed parameters'!$A$9:$I$12,9,FALSE))*$F368*(VLOOKUP($Q368,'Workforce distribution'!$C$8:$AD$30,AW$7,FALSE)),IF($Q368="n/a",(IF($P368=AW$6,$X368*$F368,0)),$X368*$F368*(VLOOKUP($Q368,'Workforce distribution'!$C$8:$AD$30,AW$7,FALSE)))),0)</f>
        <v>437.68491888745234</v>
      </c>
      <c r="AX368" s="30">
        <f>_xlfn.IFNA(IF($O368="days",$Y368*(VLOOKUP($K368,'Bed parameters'!$A$9:$I$12,9,FALSE))*$F368*(VLOOKUP($Q368,'Workforce distribution'!$C$8:$AD$30,AX$7,FALSE)),IF($Q368="n/a",(IF($P368=AX$6,$X368*$F368,0)),$X368*$F368*(VLOOKUP($Q368,'Workforce distribution'!$C$8:$AD$30,AX$7,FALSE)))),0)</f>
        <v>0</v>
      </c>
      <c r="AY368" s="30">
        <f>_xlfn.IFNA(IF($O368="days",$Y368*(VLOOKUP($K368,'Bed parameters'!$A$9:$I$12,9,FALSE))*$F368*(VLOOKUP($Q368,'Workforce distribution'!$C$8:$AD$30,AY$7,FALSE)),IF($Q368="n/a",(IF($P368=AY$6,$X368*$F368,0)),$X368*$F368*(VLOOKUP($Q368,'Workforce distribution'!$C$8:$AD$30,AY$7,FALSE)))),0)</f>
        <v>0</v>
      </c>
      <c r="AZ368" s="30">
        <f>_xlfn.IFNA(IF($O368="days",$Y368*(VLOOKUP($K368,'Bed parameters'!$A$9:$I$12,9,FALSE))*$F368*(VLOOKUP($Q368,'Workforce distribution'!$C$8:$AD$30,AZ$7,FALSE)),IF($Q368="n/a",(IF($P368=AZ$6,$X368*$F368,0)),$X368*$F368*(VLOOKUP($Q368,'Workforce distribution'!$C$8:$AD$30,AZ$7,FALSE)))),0)</f>
        <v>0</v>
      </c>
      <c r="BA368" s="30">
        <f>_xlfn.IFNA(IF($O368="days",$Y368*(VLOOKUP($K368,'Bed parameters'!$A$9:$I$12,9,FALSE))*$F368*(VLOOKUP($Q368,'Workforce distribution'!$C$8:$AD$30,BA$7,FALSE)),IF($Q368="n/a",(IF($P368=BA$6,$X368*$F368,0)),$X368*$F368*(VLOOKUP($Q368,'Workforce distribution'!$C$8:$AD$30,BA$7,FALSE)))),0)</f>
        <v>0</v>
      </c>
      <c r="BB368" s="30">
        <f>_xlfn.IFNA(IF($O368="days",$Y368*(VLOOKUP($K368,'Bed parameters'!$A$9:$I$12,9,FALSE))*$F368*(VLOOKUP($Q368,'Workforce distribution'!$C$8:$AD$30,BB$7,FALSE)),IF($Q368="n/a",(IF($P368=BB$6,$X368*$F368,0)),$X368*$F368*(VLOOKUP($Q368,'Workforce distribution'!$C$8:$AD$30,BB$7,FALSE)))),0)</f>
        <v>0</v>
      </c>
      <c r="BC368" s="149">
        <f t="shared" si="49"/>
        <v>6.4776815582454326</v>
      </c>
      <c r="BD368" s="288">
        <f>IF($Q368="n/a",(IF('Workforce hours'!D$30=0,0,(AB368/'Workforce hours'!D$30))),(IF(VLOOKUP($Q368,'Workforce hours'!$C$8:$AD$30,BD$7,FALSE)=0,0,(AB368/(VLOOKUP($Q368,'Workforce hours'!$C$8:$AD$30,BD$7,FALSE))))))</f>
        <v>0</v>
      </c>
      <c r="BE368" s="288">
        <f>IF($Q368="n/a",(IF('Workforce hours'!E$30=0,0,(AC368/'Workforce hours'!E$30))),(IF(VLOOKUP($Q368,'Workforce hours'!$C$8:$AD$30,BE$7,FALSE)=0,0,(AC368/(VLOOKUP($Q368,'Workforce hours'!$C$8:$AD$30,BE$7,FALSE))))))</f>
        <v>0</v>
      </c>
      <c r="BF368" s="288">
        <f>IF($Q368="n/a",(IF('Workforce hours'!F$30=0,0,(AD368/'Workforce hours'!F$30))),(IF(VLOOKUP($Q368,'Workforce hours'!$C$8:$AD$30,BF$7,FALSE)=0,0,(AD368/(VLOOKUP($Q368,'Workforce hours'!$C$8:$AD$30,BF$7,FALSE))))))</f>
        <v>0</v>
      </c>
      <c r="BG368" s="288">
        <f>IF($Q368="n/a",(IF('Workforce hours'!G$30=0,0,(AE368/'Workforce hours'!G$30))),(IF(VLOOKUP($Q368,'Workforce hours'!$C$8:$AD$30,BG$7,FALSE)=0,0,(AE368/(VLOOKUP($Q368,'Workforce hours'!$C$8:$AD$30,BG$7,FALSE))))))</f>
        <v>0.32335555424526558</v>
      </c>
      <c r="BH368" s="288">
        <f>IF($Q368="n/a",(IF('Workforce hours'!H$30=0,0,(AF368/'Workforce hours'!H$30))),(IF(VLOOKUP($Q368,'Workforce hours'!$C$8:$AD$30,BH$7,FALSE)=0,0,(AF368/(VLOOKUP($Q368,'Workforce hours'!$C$8:$AD$30,BH$7,FALSE))))))</f>
        <v>0</v>
      </c>
      <c r="BI368" s="288">
        <f>IF($Q368="n/a",(IF('Workforce hours'!I$30=0,0,(AG368/'Workforce hours'!I$30))),(IF(VLOOKUP($Q368,'Workforce hours'!$C$8:$AD$30,BI$7,FALSE)=0,0,(AG368/(VLOOKUP($Q368,'Workforce hours'!$C$8:$AD$30,BI$7,FALSE))))))</f>
        <v>0</v>
      </c>
      <c r="BJ368" s="288">
        <f>IF($Q368="n/a",(IF('Workforce hours'!J$30=0,0,(AH368/'Workforce hours'!J$30))),(IF(VLOOKUP($Q368,'Workforce hours'!$C$8:$AD$30,BJ$7,FALSE)=0,0,(AH368/(VLOOKUP($Q368,'Workforce hours'!$C$8:$AD$30,BJ$7,FALSE))))))</f>
        <v>0</v>
      </c>
      <c r="BK368" s="288">
        <f>IF($Q368="n/a",(IF('Workforce hours'!K$30=0,0,(AI368/'Workforce hours'!K$30))),(IF(VLOOKUP($Q368,'Workforce hours'!$C$8:$AD$30,BK$7,FALSE)=0,0,(AI368/(VLOOKUP($Q368,'Workforce hours'!$C$8:$AD$30,BK$7,FALSE))))))</f>
        <v>0</v>
      </c>
      <c r="BL368" s="288">
        <f>IF($Q368="n/a",(IF('Workforce hours'!L$30=0,0,(AJ368/'Workforce hours'!L$30))),(IF(VLOOKUP($Q368,'Workforce hours'!$C$8:$AD$30,BL$7,FALSE)=0,0,(AJ368/(VLOOKUP($Q368,'Workforce hours'!$C$8:$AD$30,BL$7,FALSE))))))</f>
        <v>0</v>
      </c>
      <c r="BM368" s="288">
        <f>IF($Q368="n/a",(IF('Workforce hours'!M$30=0,0,(AK368/'Workforce hours'!M$30))),(IF(VLOOKUP($Q368,'Workforce hours'!$C$8:$AD$30,BM$7,FALSE)=0,0,(AK368/(VLOOKUP($Q368,'Workforce hours'!$C$8:$AD$30,BM$7,FALSE))))))</f>
        <v>0</v>
      </c>
      <c r="BN368" s="288">
        <f>IF($Q368="n/a",(IF('Workforce hours'!N$30=0,0,(AL368/'Workforce hours'!N$30))),(IF(VLOOKUP($Q368,'Workforce hours'!$C$8:$AD$30,BN$7,FALSE)=0,0,(AL368/(VLOOKUP($Q368,'Workforce hours'!$C$8:$AD$30,BN$7,FALSE))))))</f>
        <v>0.56924759555273863</v>
      </c>
      <c r="BO368" s="288">
        <f>IF($Q368="n/a",(IF('Workforce hours'!O$30=0,0,(AM368/'Workforce hours'!O$30))),(IF(VLOOKUP($Q368,'Workforce hours'!$C$8:$AD$30,BO$7,FALSE)=0,0,(AM368/(VLOOKUP($Q368,'Workforce hours'!$C$8:$AD$30,BO$7,FALSE))))))</f>
        <v>4.0187969946371611</v>
      </c>
      <c r="BP368" s="288">
        <f>IF($Q368="n/a",(IF('Workforce hours'!P$30=0,0,(AN368/'Workforce hours'!P$30))),(IF(VLOOKUP($Q368,'Workforce hours'!$C$8:$AD$30,BP$7,FALSE)=0,0,(AN368/(VLOOKUP($Q368,'Workforce hours'!$C$8:$AD$30,BP$7,FALSE))))))</f>
        <v>0.1292062151558368</v>
      </c>
      <c r="BQ368" s="288">
        <f>IF($Q368="n/a",(IF('Workforce hours'!Q$30=0,0,(AO368/'Workforce hours'!Q$30))),(IF(VLOOKUP($Q368,'Workforce hours'!$C$8:$AD$30,BQ$7,FALSE)=0,0,(AO368/(VLOOKUP($Q368,'Workforce hours'!$C$8:$AD$30,BQ$7,FALSE))))))</f>
        <v>0.36177740243634304</v>
      </c>
      <c r="BR368" s="288">
        <f>IF($Q368="n/a",(IF('Workforce hours'!R$30=0,0,(AP368/'Workforce hours'!R$30))),(IF(VLOOKUP($Q368,'Workforce hours'!$C$8:$AD$30,BR$7,FALSE)=0,0,(AP368/(VLOOKUP($Q368,'Workforce hours'!$C$8:$AD$30,BR$7,FALSE))))))</f>
        <v>0.36177740243634304</v>
      </c>
      <c r="BS368" s="288">
        <f>IF($Q368="n/a",(IF('Workforce hours'!S$30=0,0,(AQ368/'Workforce hours'!S$30))),(IF(VLOOKUP($Q368,'Workforce hours'!$C$8:$AD$30,BS$7,FALSE)=0,0,(AQ368/(VLOOKUP($Q368,'Workforce hours'!$C$8:$AD$30,BS$7,FALSE))))))</f>
        <v>0</v>
      </c>
      <c r="BT368" s="288">
        <f>IF($Q368="n/a",(IF('Workforce hours'!T$30=0,0,(AR368/'Workforce hours'!T$30))),(IF(VLOOKUP($Q368,'Workforce hours'!$C$8:$AD$30,BT$7,FALSE)=0,0,(AR368/(VLOOKUP($Q368,'Workforce hours'!$C$8:$AD$30,BT$7,FALSE))))))</f>
        <v>0</v>
      </c>
      <c r="BU368" s="288">
        <f>IF($Q368="n/a",(IF('Workforce hours'!U$30=0,0,(AS368/'Workforce hours'!U$30))),(IF(VLOOKUP($Q368,'Workforce hours'!$C$8:$AD$30,BU$7,FALSE)=0,0,(AS368/(VLOOKUP($Q368,'Workforce hours'!$C$8:$AD$30,BU$7,FALSE))))))</f>
        <v>0</v>
      </c>
      <c r="BV368" s="288">
        <f>IF($Q368="n/a",(IF('Workforce hours'!V$30=0,0,(AT368/'Workforce hours'!V$30))),(IF(VLOOKUP($Q368,'Workforce hours'!$C$8:$AD$30,BV$7,FALSE)=0,0,(AT368/(VLOOKUP($Q368,'Workforce hours'!$C$8:$AD$30,BV$7,FALSE))))))</f>
        <v>0</v>
      </c>
      <c r="BW368" s="288">
        <f>IF($Q368="n/a",(IF('Workforce hours'!W$30=0,0,(AU368/'Workforce hours'!W$30))),(IF(VLOOKUP($Q368,'Workforce hours'!$C$8:$AD$30,BW$7,FALSE)=0,0,(AU368/(VLOOKUP($Q368,'Workforce hours'!$C$8:$AD$30,BW$7,FALSE))))))</f>
        <v>0.34354685626528392</v>
      </c>
      <c r="BX368" s="288">
        <f>IF($Q368="n/a",(IF('Workforce hours'!X$30=0,0,(AV368/'Workforce hours'!X$30))),(IF(VLOOKUP($Q368,'Workforce hours'!$C$8:$AD$30,BX$7,FALSE)=0,0,(AV368/(VLOOKUP($Q368,'Workforce hours'!$C$8:$AD$30,BX$7,FALSE))))))</f>
        <v>0</v>
      </c>
      <c r="BY368" s="288">
        <f>IF($Q368="n/a",(IF('Workforce hours'!Y$30=0,0,(AW368/'Workforce hours'!Y$30))),(IF(VLOOKUP($Q368,'Workforce hours'!$C$8:$AD$30,BY$7,FALSE)=0,0,(AW368/(VLOOKUP($Q368,'Workforce hours'!$C$8:$AD$30,BY$7,FALSE))))))</f>
        <v>0.36997353751645956</v>
      </c>
      <c r="BZ368" s="288">
        <f>IF($Q368="n/a",(IF('Workforce hours'!Z$30=0,0,(AX368/'Workforce hours'!Z$30))),(IF(VLOOKUP($Q368,'Workforce hours'!$C$8:$AD$30,BZ$7,FALSE)=0,0,(AX368/(VLOOKUP($Q368,'Workforce hours'!$C$8:$AD$30,BZ$7,FALSE))))))</f>
        <v>0</v>
      </c>
      <c r="CA368" s="288">
        <f>IF($Q368="n/a",(IF('Workforce hours'!AA$30=0,0,(AY368/'Workforce hours'!AA$30))),(IF(VLOOKUP($Q368,'Workforce hours'!$C$8:$AD$30,CA$7,FALSE)=0,0,(AY368/(VLOOKUP($Q368,'Workforce hours'!$C$8:$AD$30,CA$7,FALSE))))))</f>
        <v>0</v>
      </c>
      <c r="CB368" s="288">
        <f>IF($Q368="n/a",(IF('Workforce hours'!AB$30=0,0,(AZ368/'Workforce hours'!AB$30))),(IF(VLOOKUP($Q368,'Workforce hours'!$C$8:$AD$30,CB$7,FALSE)=0,0,(AZ368/(VLOOKUP($Q368,'Workforce hours'!$C$8:$AD$30,CB$7,FALSE))))))</f>
        <v>0</v>
      </c>
      <c r="CC368" s="288">
        <f>IF($Q368="n/a",(IF('Workforce hours'!AC$30=0,0,(BA368/'Workforce hours'!AC$30))),(IF(VLOOKUP($Q368,'Workforce hours'!$C$8:$AD$30,CC$7,FALSE)=0,0,(BA368/(VLOOKUP($Q368,'Workforce hours'!$C$8:$AD$30,CC$7,FALSE))))))</f>
        <v>0</v>
      </c>
      <c r="CD368" s="288">
        <f>IF($Q368="n/a",(IF('Workforce hours'!AD$30=0,0,(BB368/'Workforce hours'!AD$30))),(IF(VLOOKUP($Q368,'Workforce hours'!$C$8:$AD$30,CD$7,FALSE)=0,0,(BB368/(VLOOKUP($Q368,'Workforce hours'!$C$8:$AD$30,CD$7,FALSE))))))</f>
        <v>0</v>
      </c>
      <c r="CE368" s="289">
        <f t="shared" si="50"/>
        <v>0</v>
      </c>
      <c r="CF368" s="290">
        <f>BD368*'Workforce costs'!B$9*(1+'Workforce costs'!B$10)*(1+'Workforce costs'!B$11)</f>
        <v>0</v>
      </c>
      <c r="CG368" s="290">
        <f>BE368*'Workforce costs'!C$9*(1+'Workforce costs'!C$10)*(1+'Workforce costs'!C$11)</f>
        <v>0</v>
      </c>
      <c r="CH368" s="290">
        <f>BF368*'Workforce costs'!D$9*(1+'Workforce costs'!D$10)*(1+'Workforce costs'!D$11)</f>
        <v>0</v>
      </c>
      <c r="CI368" s="290">
        <f>BG368*'Workforce costs'!E$9*(1+'Workforce costs'!E$10)*(1+'Workforce costs'!E$11)</f>
        <v>0</v>
      </c>
      <c r="CJ368" s="290">
        <f>BH368*'Workforce costs'!F$9*(1+'Workforce costs'!F$10)*(1+'Workforce costs'!F$11)</f>
        <v>0</v>
      </c>
      <c r="CK368" s="290">
        <f>BI368*'Workforce costs'!G$9*(1+'Workforce costs'!G$10)*(1+'Workforce costs'!G$11)</f>
        <v>0</v>
      </c>
      <c r="CL368" s="290">
        <f>BJ368*'Workforce costs'!H$9*(1+'Workforce costs'!H$10)*(1+'Workforce costs'!H$11)</f>
        <v>0</v>
      </c>
      <c r="CM368" s="290">
        <f>BK368*'Workforce costs'!I$9*(1+'Workforce costs'!I$10)*(1+'Workforce costs'!I$11)</f>
        <v>0</v>
      </c>
      <c r="CN368" s="290">
        <f>BL368*'Workforce costs'!J$9*(1+'Workforce costs'!J$10)*(1+'Workforce costs'!J$11)</f>
        <v>0</v>
      </c>
      <c r="CO368" s="290">
        <f>BM368*'Workforce costs'!K$9*(1+'Workforce costs'!K$10)*(1+'Workforce costs'!K$11)</f>
        <v>0</v>
      </c>
      <c r="CP368" s="290">
        <f>BN368*'Workforce costs'!L$9*(1+'Workforce costs'!L$10)*(1+'Workforce costs'!L$11)</f>
        <v>0</v>
      </c>
      <c r="CQ368" s="290">
        <f>BO368*'Workforce costs'!M$9*(1+'Workforce costs'!M$10)*(1+'Workforce costs'!M$11)</f>
        <v>0</v>
      </c>
      <c r="CR368" s="290">
        <f>BP368*'Workforce costs'!N$9*(1+'Workforce costs'!N$10)*(1+'Workforce costs'!N$11)</f>
        <v>0</v>
      </c>
      <c r="CS368" s="290">
        <f>BQ368*'Workforce costs'!O$9*(1+'Workforce costs'!O$10)*(1+'Workforce costs'!O$11)</f>
        <v>0</v>
      </c>
      <c r="CT368" s="290">
        <f>BR368*'Workforce costs'!P$9*(1+'Workforce costs'!P$10)*(1+'Workforce costs'!P$11)</f>
        <v>0</v>
      </c>
      <c r="CU368" s="290">
        <f>BS368*'Workforce costs'!Q$9*(1+'Workforce costs'!Q$10)*(1+'Workforce costs'!Q$11)</f>
        <v>0</v>
      </c>
      <c r="CV368" s="290">
        <f>BT368*'Workforce costs'!R$9*(1+'Workforce costs'!R$10)*(1+'Workforce costs'!R$11)</f>
        <v>0</v>
      </c>
      <c r="CW368" s="290">
        <f>BU368*'Workforce costs'!S$9*(1+'Workforce costs'!S$10)*(1+'Workforce costs'!S$11)</f>
        <v>0</v>
      </c>
      <c r="CX368" s="290">
        <f>BV368*'Workforce costs'!T$9*(1+'Workforce costs'!T$10)*(1+'Workforce costs'!T$11)</f>
        <v>0</v>
      </c>
      <c r="CY368" s="290">
        <f>BW368*'Workforce costs'!U$9*(1+'Workforce costs'!U$10)*(1+'Workforce costs'!U$11)</f>
        <v>0</v>
      </c>
      <c r="CZ368" s="290">
        <f>BX368*'Workforce costs'!V$9*(1+'Workforce costs'!V$10)*(1+'Workforce costs'!V$11)</f>
        <v>0</v>
      </c>
      <c r="DA368" s="290">
        <f>BY368*'Workforce costs'!W$9*(1+'Workforce costs'!W$10)*(1+'Workforce costs'!W$11)</f>
        <v>0</v>
      </c>
      <c r="DB368" s="290">
        <f>BZ368*'Workforce costs'!X$9*(1+'Workforce costs'!X$10)*(1+'Workforce costs'!X$11)</f>
        <v>0</v>
      </c>
      <c r="DC368" s="290">
        <f>CA368*'Workforce costs'!Y$9*(1+'Workforce costs'!Y$10)*(1+'Workforce costs'!Y$11)</f>
        <v>0</v>
      </c>
      <c r="DD368" s="290">
        <f>CB368*'Workforce costs'!Z$9*(1+'Workforce costs'!Z$10)*(1+'Workforce costs'!Z$11)</f>
        <v>0</v>
      </c>
      <c r="DE368" s="290">
        <f>CC368*'Workforce costs'!AA$9*(1+'Workforce costs'!AA$10)*(1+'Workforce costs'!AA$11)</f>
        <v>0</v>
      </c>
      <c r="DF368" s="290">
        <f>CD368*'Workforce costs'!AB$9*(1+'Workforce costs'!AB$10)*(1+'Workforce costs'!AB$11)</f>
        <v>0</v>
      </c>
    </row>
    <row r="369" spans="1:110" x14ac:dyDescent="0.3">
      <c r="A369" s="2" t="str">
        <f>Outputs!$A$4</f>
        <v>Australia</v>
      </c>
      <c r="B369" s="2" t="str">
        <f t="shared" si="43"/>
        <v>Australia 12to17</v>
      </c>
      <c r="C369" s="30">
        <f>VLOOKUP($B369,Populations!$D$15:$H$1920,3,FALSE)</f>
        <v>1959472</v>
      </c>
      <c r="D369" s="255">
        <f>IF(OR($H369="General pop",$H369="Schools",$H369="Workplace",$H369="Skills Training",$H369="Digital Supports"),1,VLOOKUP($B369,Populations!$D$15:$H$1920,5,FALSE))</f>
        <v>1</v>
      </c>
      <c r="E369" s="88">
        <f>VLOOKUP(I369,Epidemiology!$C$10:$H$47,6,FALSE)</f>
        <v>1504</v>
      </c>
      <c r="F369" s="102">
        <f>'Care profiles'!R370</f>
        <v>1</v>
      </c>
      <c r="G369" s="15" t="str">
        <f>'Care profiles'!A370</f>
        <v>12to17</v>
      </c>
      <c r="H369" s="15" t="str">
        <f>'Care profiles'!B370</f>
        <v>Persistent</v>
      </c>
      <c r="I369" s="15" t="str">
        <f>'Care profiles'!C370</f>
        <v>Persistent_12-17yrs</v>
      </c>
      <c r="J369" s="15" t="str">
        <f>'Care profiles'!D370</f>
        <v>Care profile</v>
      </c>
      <c r="K369" s="15" t="str">
        <f>'Care profiles'!E370</f>
        <v>Aftercare Services</v>
      </c>
      <c r="L369" s="104">
        <f>'Care profiles'!F370</f>
        <v>0.15</v>
      </c>
      <c r="M369" s="15">
        <f>'Care profiles'!G370</f>
        <v>12</v>
      </c>
      <c r="N369" s="15">
        <f>'Care profiles'!H370</f>
        <v>60</v>
      </c>
      <c r="O369" s="15" t="str">
        <f>'Care profiles'!I370</f>
        <v>min</v>
      </c>
      <c r="P369" s="15" t="str">
        <f>'Care profiles'!J370</f>
        <v>Team</v>
      </c>
      <c r="Q369" s="15" t="str">
        <f>'Care profiles'!K370</f>
        <v>Aftercare Services</v>
      </c>
      <c r="R369" s="15" t="str">
        <f>'Care profiles'!M370</f>
        <v>N</v>
      </c>
      <c r="S369" s="15" t="str">
        <f>'Care profiles'!O370</f>
        <v>N</v>
      </c>
      <c r="T369" s="15" t="str">
        <f>'Care profiles'!Q370</f>
        <v>Y</v>
      </c>
      <c r="U369" s="30">
        <f t="shared" si="44"/>
        <v>29470.458879999998</v>
      </c>
      <c r="V369" s="30">
        <f t="shared" si="45"/>
        <v>4420.5688319999999</v>
      </c>
      <c r="W369" s="30">
        <f>IF(M369="n/a",0,IF(O369="days",V369*M369*(1+(VLOOKUP(K369,'Bed parameters'!$A$9:$G$12,7,FALSE))),V369*M369))</f>
        <v>53046.825983999996</v>
      </c>
      <c r="X369" s="30">
        <f t="shared" si="46"/>
        <v>53046.825983999996</v>
      </c>
      <c r="Y369" s="30">
        <f t="shared" si="47"/>
        <v>0</v>
      </c>
      <c r="Z369" s="113">
        <f>_xlfn.IFNA(Y369/((VLOOKUP(K369,'Bed parameters'!$A$9:$G$12,3,FALSE))*(VLOOKUP(K369,'Bed parameters'!$A$9:$G$12,5,FALSE))),0)</f>
        <v>0</v>
      </c>
      <c r="AA369" s="30">
        <f t="shared" si="48"/>
        <v>53046.825983999996</v>
      </c>
      <c r="AB369" s="30">
        <f>_xlfn.IFNA(IF($O369="days",$Y369*(VLOOKUP($K369,'Bed parameters'!$A$9:$I$12,9,FALSE))*$F369*(VLOOKUP($Q369,'Workforce distribution'!$C$8:$AD$30,AB$7,FALSE)),IF($Q369="n/a",(IF($P369=AB$6,$X369*$F369,0)),$X369*$F369*(VLOOKUP($Q369,'Workforce distribution'!$C$8:$AD$30,AB$7,FALSE)))),0)</f>
        <v>0</v>
      </c>
      <c r="AC369" s="30">
        <f>_xlfn.IFNA(IF($O369="days",$Y369*(VLOOKUP($K369,'Bed parameters'!$A$9:$I$12,9,FALSE))*$F369*(VLOOKUP($Q369,'Workforce distribution'!$C$8:$AD$30,AC$7,FALSE)),IF($Q369="n/a",(IF($P369=AC$6,$X369*$F369,0)),$X369*$F369*(VLOOKUP($Q369,'Workforce distribution'!$C$8:$AD$30,AC$7,FALSE)))),0)</f>
        <v>0</v>
      </c>
      <c r="AD369" s="30">
        <f>_xlfn.IFNA(IF($O369="days",$Y369*(VLOOKUP($K369,'Bed parameters'!$A$9:$I$12,9,FALSE))*$F369*(VLOOKUP($Q369,'Workforce distribution'!$C$8:$AD$30,AD$7,FALSE)),IF($Q369="n/a",(IF($P369=AD$6,$X369*$F369,0)),$X369*$F369*(VLOOKUP($Q369,'Workforce distribution'!$C$8:$AD$30,AD$7,FALSE)))),0)</f>
        <v>0</v>
      </c>
      <c r="AE369" s="30">
        <f>_xlfn.IFNA(IF($O369="days",$Y369*(VLOOKUP($K369,'Bed parameters'!$A$9:$I$12,9,FALSE))*$F369*(VLOOKUP($Q369,'Workforce distribution'!$C$8:$AD$30,AE$7,FALSE)),IF($Q369="n/a",(IF($P369=AE$6,$X369*$F369,0)),$X369*$F369*(VLOOKUP($Q369,'Workforce distribution'!$C$8:$AD$30,AE$7,FALSE)))),0)</f>
        <v>5304.6825983999997</v>
      </c>
      <c r="AF369" s="30">
        <f>_xlfn.IFNA(IF($O369="days",$Y369*(VLOOKUP($K369,'Bed parameters'!$A$9:$I$12,9,FALSE))*$F369*(VLOOKUP($Q369,'Workforce distribution'!$C$8:$AD$30,AF$7,FALSE)),IF($Q369="n/a",(IF($P369=AF$6,$X369*$F369,0)),$X369*$F369*(VLOOKUP($Q369,'Workforce distribution'!$C$8:$AD$30,AF$7,FALSE)))),0)</f>
        <v>0</v>
      </c>
      <c r="AG369" s="30">
        <f>_xlfn.IFNA(IF($O369="days",$Y369*(VLOOKUP($K369,'Bed parameters'!$A$9:$I$12,9,FALSE))*$F369*(VLOOKUP($Q369,'Workforce distribution'!$C$8:$AD$30,AG$7,FALSE)),IF($Q369="n/a",(IF($P369=AG$6,$X369*$F369,0)),$X369*$F369*(VLOOKUP($Q369,'Workforce distribution'!$C$8:$AD$30,AG$7,FALSE)))),0)</f>
        <v>0</v>
      </c>
      <c r="AH369" s="30">
        <f>_xlfn.IFNA(IF($O369="days",$Y369*(VLOOKUP($K369,'Bed parameters'!$A$9:$I$12,9,FALSE))*$F369*(VLOOKUP($Q369,'Workforce distribution'!$C$8:$AD$30,AH$7,FALSE)),IF($Q369="n/a",(IF($P369=AH$6,$X369*$F369,0)),$X369*$F369*(VLOOKUP($Q369,'Workforce distribution'!$C$8:$AD$30,AH$7,FALSE)))),0)</f>
        <v>0</v>
      </c>
      <c r="AI369" s="30">
        <f>_xlfn.IFNA(IF($O369="days",$Y369*(VLOOKUP($K369,'Bed parameters'!$A$9:$I$12,9,FALSE))*$F369*(VLOOKUP($Q369,'Workforce distribution'!$C$8:$AD$30,AI$7,FALSE)),IF($Q369="n/a",(IF($P369=AI$6,$X369*$F369,0)),$X369*$F369*(VLOOKUP($Q369,'Workforce distribution'!$C$8:$AD$30,AI$7,FALSE)))),0)</f>
        <v>0</v>
      </c>
      <c r="AJ369" s="30">
        <f>_xlfn.IFNA(IF($O369="days",$Y369*(VLOOKUP($K369,'Bed parameters'!$A$9:$I$12,9,FALSE))*$F369*(VLOOKUP($Q369,'Workforce distribution'!$C$8:$AD$30,AJ$7,FALSE)),IF($Q369="n/a",(IF($P369=AJ$6,$X369*$F369,0)),$X369*$F369*(VLOOKUP($Q369,'Workforce distribution'!$C$8:$AD$30,AJ$7,FALSE)))),0)</f>
        <v>0</v>
      </c>
      <c r="AK369" s="30">
        <f>_xlfn.IFNA(IF($O369="days",$Y369*(VLOOKUP($K369,'Bed parameters'!$A$9:$I$12,9,FALSE))*$F369*(VLOOKUP($Q369,'Workforce distribution'!$C$8:$AD$30,AK$7,FALSE)),IF($Q369="n/a",(IF($P369=AK$6,$X369*$F369,0)),$X369*$F369*(VLOOKUP($Q369,'Workforce distribution'!$C$8:$AD$30,AK$7,FALSE)))),0)</f>
        <v>37132.778188799995</v>
      </c>
      <c r="AL369" s="30">
        <f>_xlfn.IFNA(IF($O369="days",$Y369*(VLOOKUP($K369,'Bed parameters'!$A$9:$I$12,9,FALSE))*$F369*(VLOOKUP($Q369,'Workforce distribution'!$C$8:$AD$30,AL$7,FALSE)),IF($Q369="n/a",(IF($P369=AL$6,$X369*$F369,0)),$X369*$F369*(VLOOKUP($Q369,'Workforce distribution'!$C$8:$AD$30,AL$7,FALSE)))),0)</f>
        <v>0</v>
      </c>
      <c r="AM369" s="30">
        <f>_xlfn.IFNA(IF($O369="days",$Y369*(VLOOKUP($K369,'Bed parameters'!$A$9:$I$12,9,FALSE))*$F369*(VLOOKUP($Q369,'Workforce distribution'!$C$8:$AD$30,AM$7,FALSE)),IF($Q369="n/a",(IF($P369=AM$6,$X369*$F369,0)),$X369*$F369*(VLOOKUP($Q369,'Workforce distribution'!$C$8:$AD$30,AM$7,FALSE)))),0)</f>
        <v>0</v>
      </c>
      <c r="AN369" s="30">
        <f>_xlfn.IFNA(IF($O369="days",$Y369*(VLOOKUP($K369,'Bed parameters'!$A$9:$I$12,9,FALSE))*$F369*(VLOOKUP($Q369,'Workforce distribution'!$C$8:$AD$30,AN$7,FALSE)),IF($Q369="n/a",(IF($P369=AN$6,$X369*$F369,0)),$X369*$F369*(VLOOKUP($Q369,'Workforce distribution'!$C$8:$AD$30,AN$7,FALSE)))),0)</f>
        <v>0</v>
      </c>
      <c r="AO369" s="30">
        <f>_xlfn.IFNA(IF($O369="days",$Y369*(VLOOKUP($K369,'Bed parameters'!$A$9:$I$12,9,FALSE))*$F369*(VLOOKUP($Q369,'Workforce distribution'!$C$8:$AD$30,AO$7,FALSE)),IF($Q369="n/a",(IF($P369=AO$6,$X369*$F369,0)),$X369*$F369*(VLOOKUP($Q369,'Workforce distribution'!$C$8:$AD$30,AO$7,FALSE)))),0)</f>
        <v>0</v>
      </c>
      <c r="AP369" s="30">
        <f>_xlfn.IFNA(IF($O369="days",$Y369*(VLOOKUP($K369,'Bed parameters'!$A$9:$I$12,9,FALSE))*$F369*(VLOOKUP($Q369,'Workforce distribution'!$C$8:$AD$30,AP$7,FALSE)),IF($Q369="n/a",(IF($P369=AP$6,$X369*$F369,0)),$X369*$F369*(VLOOKUP($Q369,'Workforce distribution'!$C$8:$AD$30,AP$7,FALSE)))),0)</f>
        <v>0</v>
      </c>
      <c r="AQ369" s="30">
        <f>_xlfn.IFNA(IF($O369="days",$Y369*(VLOOKUP($K369,'Bed parameters'!$A$9:$I$12,9,FALSE))*$F369*(VLOOKUP($Q369,'Workforce distribution'!$C$8:$AD$30,AQ$7,FALSE)),IF($Q369="n/a",(IF($P369=AQ$6,$X369*$F369,0)),$X369*$F369*(VLOOKUP($Q369,'Workforce distribution'!$C$8:$AD$30,AQ$7,FALSE)))),0)</f>
        <v>0</v>
      </c>
      <c r="AR369" s="30">
        <f>_xlfn.IFNA(IF($O369="days",$Y369*(VLOOKUP($K369,'Bed parameters'!$A$9:$I$12,9,FALSE))*$F369*(VLOOKUP($Q369,'Workforce distribution'!$C$8:$AD$30,AR$7,FALSE)),IF($Q369="n/a",(IF($P369=AR$6,$X369*$F369,0)),$X369*$F369*(VLOOKUP($Q369,'Workforce distribution'!$C$8:$AD$30,AR$7,FALSE)))),0)</f>
        <v>0</v>
      </c>
      <c r="AS369" s="30">
        <f>_xlfn.IFNA(IF($O369="days",$Y369*(VLOOKUP($K369,'Bed parameters'!$A$9:$I$12,9,FALSE))*$F369*(VLOOKUP($Q369,'Workforce distribution'!$C$8:$AD$30,AS$7,FALSE)),IF($Q369="n/a",(IF($P369=AS$6,$X369*$F369,0)),$X369*$F369*(VLOOKUP($Q369,'Workforce distribution'!$C$8:$AD$30,AS$7,FALSE)))),0)</f>
        <v>10609.365196799999</v>
      </c>
      <c r="AT369" s="30">
        <f>_xlfn.IFNA(IF($O369="days",$Y369*(VLOOKUP($K369,'Bed parameters'!$A$9:$I$12,9,FALSE))*$F369*(VLOOKUP($Q369,'Workforce distribution'!$C$8:$AD$30,AT$7,FALSE)),IF($Q369="n/a",(IF($P369=AT$6,$X369*$F369,0)),$X369*$F369*(VLOOKUP($Q369,'Workforce distribution'!$C$8:$AD$30,AT$7,FALSE)))),0)</f>
        <v>0</v>
      </c>
      <c r="AU369" s="30">
        <f>_xlfn.IFNA(IF($O369="days",$Y369*(VLOOKUP($K369,'Bed parameters'!$A$9:$I$12,9,FALSE))*$F369*(VLOOKUP($Q369,'Workforce distribution'!$C$8:$AD$30,AU$7,FALSE)),IF($Q369="n/a",(IF($P369=AU$6,$X369*$F369,0)),$X369*$F369*(VLOOKUP($Q369,'Workforce distribution'!$C$8:$AD$30,AU$7,FALSE)))),0)</f>
        <v>0</v>
      </c>
      <c r="AV369" s="30">
        <f>_xlfn.IFNA(IF($O369="days",$Y369*(VLOOKUP($K369,'Bed parameters'!$A$9:$I$12,9,FALSE))*$F369*(VLOOKUP($Q369,'Workforce distribution'!$C$8:$AD$30,AV$7,FALSE)),IF($Q369="n/a",(IF($P369=AV$6,$X369*$F369,0)),$X369*$F369*(VLOOKUP($Q369,'Workforce distribution'!$C$8:$AD$30,AV$7,FALSE)))),0)</f>
        <v>0</v>
      </c>
      <c r="AW369" s="30">
        <f>_xlfn.IFNA(IF($O369="days",$Y369*(VLOOKUP($K369,'Bed parameters'!$A$9:$I$12,9,FALSE))*$F369*(VLOOKUP($Q369,'Workforce distribution'!$C$8:$AD$30,AW$7,FALSE)),IF($Q369="n/a",(IF($P369=AW$6,$X369*$F369,0)),$X369*$F369*(VLOOKUP($Q369,'Workforce distribution'!$C$8:$AD$30,AW$7,FALSE)))),0)</f>
        <v>0</v>
      </c>
      <c r="AX369" s="30">
        <f>_xlfn.IFNA(IF($O369="days",$Y369*(VLOOKUP($K369,'Bed parameters'!$A$9:$I$12,9,FALSE))*$F369*(VLOOKUP($Q369,'Workforce distribution'!$C$8:$AD$30,AX$7,FALSE)),IF($Q369="n/a",(IF($P369=AX$6,$X369*$F369,0)),$X369*$F369*(VLOOKUP($Q369,'Workforce distribution'!$C$8:$AD$30,AX$7,FALSE)))),0)</f>
        <v>0</v>
      </c>
      <c r="AY369" s="30">
        <f>_xlfn.IFNA(IF($O369="days",$Y369*(VLOOKUP($K369,'Bed parameters'!$A$9:$I$12,9,FALSE))*$F369*(VLOOKUP($Q369,'Workforce distribution'!$C$8:$AD$30,AY$7,FALSE)),IF($Q369="n/a",(IF($P369=AY$6,$X369*$F369,0)),$X369*$F369*(VLOOKUP($Q369,'Workforce distribution'!$C$8:$AD$30,AY$7,FALSE)))),0)</f>
        <v>0</v>
      </c>
      <c r="AZ369" s="30">
        <f>_xlfn.IFNA(IF($O369="days",$Y369*(VLOOKUP($K369,'Bed parameters'!$A$9:$I$12,9,FALSE))*$F369*(VLOOKUP($Q369,'Workforce distribution'!$C$8:$AD$30,AZ$7,FALSE)),IF($Q369="n/a",(IF($P369=AZ$6,$X369*$F369,0)),$X369*$F369*(VLOOKUP($Q369,'Workforce distribution'!$C$8:$AD$30,AZ$7,FALSE)))),0)</f>
        <v>0</v>
      </c>
      <c r="BA369" s="30">
        <f>_xlfn.IFNA(IF($O369="days",$Y369*(VLOOKUP($K369,'Bed parameters'!$A$9:$I$12,9,FALSE))*$F369*(VLOOKUP($Q369,'Workforce distribution'!$C$8:$AD$30,BA$7,FALSE)),IF($Q369="n/a",(IF($P369=BA$6,$X369*$F369,0)),$X369*$F369*(VLOOKUP($Q369,'Workforce distribution'!$C$8:$AD$30,BA$7,FALSE)))),0)</f>
        <v>0</v>
      </c>
      <c r="BB369" s="30">
        <f>_xlfn.IFNA(IF($O369="days",$Y369*(VLOOKUP($K369,'Bed parameters'!$A$9:$I$12,9,FALSE))*$F369*(VLOOKUP($Q369,'Workforce distribution'!$C$8:$AD$30,BB$7,FALSE)),IF($Q369="n/a",(IF($P369=BB$6,$X369*$F369,0)),$X369*$F369*(VLOOKUP($Q369,'Workforce distribution'!$C$8:$AD$30,BB$7,FALSE)))),0)</f>
        <v>0</v>
      </c>
      <c r="BC369" s="149">
        <f t="shared" si="49"/>
        <v>45.672781130464308</v>
      </c>
      <c r="BD369" s="288">
        <f>IF($Q369="n/a",(IF('Workforce hours'!D$30=0,0,(AB369/'Workforce hours'!D$30))),(IF(VLOOKUP($Q369,'Workforce hours'!$C$8:$AD$30,BD$7,FALSE)=0,0,(AB369/(VLOOKUP($Q369,'Workforce hours'!$C$8:$AD$30,BD$7,FALSE))))))</f>
        <v>0</v>
      </c>
      <c r="BE369" s="288">
        <f>IF($Q369="n/a",(IF('Workforce hours'!E$30=0,0,(AC369/'Workforce hours'!E$30))),(IF(VLOOKUP($Q369,'Workforce hours'!$C$8:$AD$30,BE$7,FALSE)=0,0,(AC369/(VLOOKUP($Q369,'Workforce hours'!$C$8:$AD$30,BE$7,FALSE))))))</f>
        <v>0</v>
      </c>
      <c r="BF369" s="288">
        <f>IF($Q369="n/a",(IF('Workforce hours'!F$30=0,0,(AD369/'Workforce hours'!F$30))),(IF(VLOOKUP($Q369,'Workforce hours'!$C$8:$AD$30,BF$7,FALSE)=0,0,(AD369/(VLOOKUP($Q369,'Workforce hours'!$C$8:$AD$30,BF$7,FALSE))))))</f>
        <v>0</v>
      </c>
      <c r="BG369" s="288">
        <f>IF($Q369="n/a",(IF('Workforce hours'!G$30=0,0,(AE369/'Workforce hours'!G$30))),(IF(VLOOKUP($Q369,'Workforce hours'!$C$8:$AD$30,BG$7,FALSE)=0,0,(AE369/(VLOOKUP($Q369,'Workforce hours'!$C$8:$AD$30,BG$7,FALSE))))))</f>
        <v>4.1217425006993009</v>
      </c>
      <c r="BH369" s="288">
        <f>IF($Q369="n/a",(IF('Workforce hours'!H$30=0,0,(AF369/'Workforce hours'!H$30))),(IF(VLOOKUP($Q369,'Workforce hours'!$C$8:$AD$30,BH$7,FALSE)=0,0,(AF369/(VLOOKUP($Q369,'Workforce hours'!$C$8:$AD$30,BH$7,FALSE))))))</f>
        <v>0</v>
      </c>
      <c r="BI369" s="288">
        <f>IF($Q369="n/a",(IF('Workforce hours'!I$30=0,0,(AG369/'Workforce hours'!I$30))),(IF(VLOOKUP($Q369,'Workforce hours'!$C$8:$AD$30,BI$7,FALSE)=0,0,(AG369/(VLOOKUP($Q369,'Workforce hours'!$C$8:$AD$30,BI$7,FALSE))))))</f>
        <v>0</v>
      </c>
      <c r="BJ369" s="288">
        <f>IF($Q369="n/a",(IF('Workforce hours'!J$30=0,0,(AH369/'Workforce hours'!J$30))),(IF(VLOOKUP($Q369,'Workforce hours'!$C$8:$AD$30,BJ$7,FALSE)=0,0,(AH369/(VLOOKUP($Q369,'Workforce hours'!$C$8:$AD$30,BJ$7,FALSE))))))</f>
        <v>0</v>
      </c>
      <c r="BK369" s="288">
        <f>IF($Q369="n/a",(IF('Workforce hours'!K$30=0,0,(AI369/'Workforce hours'!K$30))),(IF(VLOOKUP($Q369,'Workforce hours'!$C$8:$AD$30,BK$7,FALSE)=0,0,(AI369/(VLOOKUP($Q369,'Workforce hours'!$C$8:$AD$30,BK$7,FALSE))))))</f>
        <v>0</v>
      </c>
      <c r="BL369" s="288">
        <f>IF($Q369="n/a",(IF('Workforce hours'!L$30=0,0,(AJ369/'Workforce hours'!L$30))),(IF(VLOOKUP($Q369,'Workforce hours'!$C$8:$AD$30,BL$7,FALSE)=0,0,(AJ369/(VLOOKUP($Q369,'Workforce hours'!$C$8:$AD$30,BL$7,FALSE))))))</f>
        <v>0</v>
      </c>
      <c r="BM369" s="288">
        <f>IF($Q369="n/a",(IF('Workforce hours'!M$30=0,0,(AK369/'Workforce hours'!M$30))),(IF(VLOOKUP($Q369,'Workforce hours'!$C$8:$AD$30,BM$7,FALSE)=0,0,(AK369/(VLOOKUP($Q369,'Workforce hours'!$C$8:$AD$30,BM$7,FALSE))))))</f>
        <v>32.317474489817229</v>
      </c>
      <c r="BN369" s="288">
        <f>IF($Q369="n/a",(IF('Workforce hours'!N$30=0,0,(AL369/'Workforce hours'!N$30))),(IF(VLOOKUP($Q369,'Workforce hours'!$C$8:$AD$30,BN$7,FALSE)=0,0,(AL369/(VLOOKUP($Q369,'Workforce hours'!$C$8:$AD$30,BN$7,FALSE))))))</f>
        <v>0</v>
      </c>
      <c r="BO369" s="288">
        <f>IF($Q369="n/a",(IF('Workforce hours'!O$30=0,0,(AM369/'Workforce hours'!O$30))),(IF(VLOOKUP($Q369,'Workforce hours'!$C$8:$AD$30,BO$7,FALSE)=0,0,(AM369/(VLOOKUP($Q369,'Workforce hours'!$C$8:$AD$30,BO$7,FALSE))))))</f>
        <v>0</v>
      </c>
      <c r="BP369" s="288">
        <f>IF($Q369="n/a",(IF('Workforce hours'!P$30=0,0,(AN369/'Workforce hours'!P$30))),(IF(VLOOKUP($Q369,'Workforce hours'!$C$8:$AD$30,BP$7,FALSE)=0,0,(AN369/(VLOOKUP($Q369,'Workforce hours'!$C$8:$AD$30,BP$7,FALSE))))))</f>
        <v>0</v>
      </c>
      <c r="BQ369" s="288">
        <f>IF($Q369="n/a",(IF('Workforce hours'!Q$30=0,0,(AO369/'Workforce hours'!Q$30))),(IF(VLOOKUP($Q369,'Workforce hours'!$C$8:$AD$30,BQ$7,FALSE)=0,0,(AO369/(VLOOKUP($Q369,'Workforce hours'!$C$8:$AD$30,BQ$7,FALSE))))))</f>
        <v>0</v>
      </c>
      <c r="BR369" s="288">
        <f>IF($Q369="n/a",(IF('Workforce hours'!R$30=0,0,(AP369/'Workforce hours'!R$30))),(IF(VLOOKUP($Q369,'Workforce hours'!$C$8:$AD$30,BR$7,FALSE)=0,0,(AP369/(VLOOKUP($Q369,'Workforce hours'!$C$8:$AD$30,BR$7,FALSE))))))</f>
        <v>0</v>
      </c>
      <c r="BS369" s="288">
        <f>IF($Q369="n/a",(IF('Workforce hours'!S$30=0,0,(AQ369/'Workforce hours'!S$30))),(IF(VLOOKUP($Q369,'Workforce hours'!$C$8:$AD$30,BS$7,FALSE)=0,0,(AQ369/(VLOOKUP($Q369,'Workforce hours'!$C$8:$AD$30,BS$7,FALSE))))))</f>
        <v>0</v>
      </c>
      <c r="BT369" s="288">
        <f>IF($Q369="n/a",(IF('Workforce hours'!T$30=0,0,(AR369/'Workforce hours'!T$30))),(IF(VLOOKUP($Q369,'Workforce hours'!$C$8:$AD$30,BT$7,FALSE)=0,0,(AR369/(VLOOKUP($Q369,'Workforce hours'!$C$8:$AD$30,BT$7,FALSE))))))</f>
        <v>0</v>
      </c>
      <c r="BU369" s="288">
        <f>IF($Q369="n/a",(IF('Workforce hours'!U$30=0,0,(AS369/'Workforce hours'!U$30))),(IF(VLOOKUP($Q369,'Workforce hours'!$C$8:$AD$30,BU$7,FALSE)=0,0,(AS369/(VLOOKUP($Q369,'Workforce hours'!$C$8:$AD$30,BU$7,FALSE))))))</f>
        <v>9.2335641399477808</v>
      </c>
      <c r="BV369" s="288">
        <f>IF($Q369="n/a",(IF('Workforce hours'!V$30=0,0,(AT369/'Workforce hours'!V$30))),(IF(VLOOKUP($Q369,'Workforce hours'!$C$8:$AD$30,BV$7,FALSE)=0,0,(AT369/(VLOOKUP($Q369,'Workforce hours'!$C$8:$AD$30,BV$7,FALSE))))))</f>
        <v>0</v>
      </c>
      <c r="BW369" s="288">
        <f>IF($Q369="n/a",(IF('Workforce hours'!W$30=0,0,(AU369/'Workforce hours'!W$30))),(IF(VLOOKUP($Q369,'Workforce hours'!$C$8:$AD$30,BW$7,FALSE)=0,0,(AU369/(VLOOKUP($Q369,'Workforce hours'!$C$8:$AD$30,BW$7,FALSE))))))</f>
        <v>0</v>
      </c>
      <c r="BX369" s="288">
        <f>IF($Q369="n/a",(IF('Workforce hours'!X$30=0,0,(AV369/'Workforce hours'!X$30))),(IF(VLOOKUP($Q369,'Workforce hours'!$C$8:$AD$30,BX$7,FALSE)=0,0,(AV369/(VLOOKUP($Q369,'Workforce hours'!$C$8:$AD$30,BX$7,FALSE))))))</f>
        <v>0</v>
      </c>
      <c r="BY369" s="288">
        <f>IF($Q369="n/a",(IF('Workforce hours'!Y$30=0,0,(AW369/'Workforce hours'!Y$30))),(IF(VLOOKUP($Q369,'Workforce hours'!$C$8:$AD$30,BY$7,FALSE)=0,0,(AW369/(VLOOKUP($Q369,'Workforce hours'!$C$8:$AD$30,BY$7,FALSE))))))</f>
        <v>0</v>
      </c>
      <c r="BZ369" s="288">
        <f>IF($Q369="n/a",(IF('Workforce hours'!Z$30=0,0,(AX369/'Workforce hours'!Z$30))),(IF(VLOOKUP($Q369,'Workforce hours'!$C$8:$AD$30,BZ$7,FALSE)=0,0,(AX369/(VLOOKUP($Q369,'Workforce hours'!$C$8:$AD$30,BZ$7,FALSE))))))</f>
        <v>0</v>
      </c>
      <c r="CA369" s="288">
        <f>IF($Q369="n/a",(IF('Workforce hours'!AA$30=0,0,(AY369/'Workforce hours'!AA$30))),(IF(VLOOKUP($Q369,'Workforce hours'!$C$8:$AD$30,CA$7,FALSE)=0,0,(AY369/(VLOOKUP($Q369,'Workforce hours'!$C$8:$AD$30,CA$7,FALSE))))))</f>
        <v>0</v>
      </c>
      <c r="CB369" s="288">
        <f>IF($Q369="n/a",(IF('Workforce hours'!AB$30=0,0,(AZ369/'Workforce hours'!AB$30))),(IF(VLOOKUP($Q369,'Workforce hours'!$C$8:$AD$30,CB$7,FALSE)=0,0,(AZ369/(VLOOKUP($Q369,'Workforce hours'!$C$8:$AD$30,CB$7,FALSE))))))</f>
        <v>0</v>
      </c>
      <c r="CC369" s="288">
        <f>IF($Q369="n/a",(IF('Workforce hours'!AC$30=0,0,(BA369/'Workforce hours'!AC$30))),(IF(VLOOKUP($Q369,'Workforce hours'!$C$8:$AD$30,CC$7,FALSE)=0,0,(BA369/(VLOOKUP($Q369,'Workforce hours'!$C$8:$AD$30,CC$7,FALSE))))))</f>
        <v>0</v>
      </c>
      <c r="CD369" s="288">
        <f>IF($Q369="n/a",(IF('Workforce hours'!AD$30=0,0,(BB369/'Workforce hours'!AD$30))),(IF(VLOOKUP($Q369,'Workforce hours'!$C$8:$AD$30,CD$7,FALSE)=0,0,(BB369/(VLOOKUP($Q369,'Workforce hours'!$C$8:$AD$30,CD$7,FALSE))))))</f>
        <v>0</v>
      </c>
      <c r="CE369" s="289">
        <f t="shared" si="50"/>
        <v>0</v>
      </c>
      <c r="CF369" s="290">
        <f>BD369*'Workforce costs'!B$9*(1+'Workforce costs'!B$10)*(1+'Workforce costs'!B$11)</f>
        <v>0</v>
      </c>
      <c r="CG369" s="290">
        <f>BE369*'Workforce costs'!C$9*(1+'Workforce costs'!C$10)*(1+'Workforce costs'!C$11)</f>
        <v>0</v>
      </c>
      <c r="CH369" s="290">
        <f>BF369*'Workforce costs'!D$9*(1+'Workforce costs'!D$10)*(1+'Workforce costs'!D$11)</f>
        <v>0</v>
      </c>
      <c r="CI369" s="290">
        <f>BG369*'Workforce costs'!E$9*(1+'Workforce costs'!E$10)*(1+'Workforce costs'!E$11)</f>
        <v>0</v>
      </c>
      <c r="CJ369" s="290">
        <f>BH369*'Workforce costs'!F$9*(1+'Workforce costs'!F$10)*(1+'Workforce costs'!F$11)</f>
        <v>0</v>
      </c>
      <c r="CK369" s="290">
        <f>BI369*'Workforce costs'!G$9*(1+'Workforce costs'!G$10)*(1+'Workforce costs'!G$11)</f>
        <v>0</v>
      </c>
      <c r="CL369" s="290">
        <f>BJ369*'Workforce costs'!H$9*(1+'Workforce costs'!H$10)*(1+'Workforce costs'!H$11)</f>
        <v>0</v>
      </c>
      <c r="CM369" s="290">
        <f>BK369*'Workforce costs'!I$9*(1+'Workforce costs'!I$10)*(1+'Workforce costs'!I$11)</f>
        <v>0</v>
      </c>
      <c r="CN369" s="290">
        <f>BL369*'Workforce costs'!J$9*(1+'Workforce costs'!J$10)*(1+'Workforce costs'!J$11)</f>
        <v>0</v>
      </c>
      <c r="CO369" s="290">
        <f>BM369*'Workforce costs'!K$9*(1+'Workforce costs'!K$10)*(1+'Workforce costs'!K$11)</f>
        <v>0</v>
      </c>
      <c r="CP369" s="290">
        <f>BN369*'Workforce costs'!L$9*(1+'Workforce costs'!L$10)*(1+'Workforce costs'!L$11)</f>
        <v>0</v>
      </c>
      <c r="CQ369" s="290">
        <f>BO369*'Workforce costs'!M$9*(1+'Workforce costs'!M$10)*(1+'Workforce costs'!M$11)</f>
        <v>0</v>
      </c>
      <c r="CR369" s="290">
        <f>BP369*'Workforce costs'!N$9*(1+'Workforce costs'!N$10)*(1+'Workforce costs'!N$11)</f>
        <v>0</v>
      </c>
      <c r="CS369" s="290">
        <f>BQ369*'Workforce costs'!O$9*(1+'Workforce costs'!O$10)*(1+'Workforce costs'!O$11)</f>
        <v>0</v>
      </c>
      <c r="CT369" s="290">
        <f>BR369*'Workforce costs'!P$9*(1+'Workforce costs'!P$10)*(1+'Workforce costs'!P$11)</f>
        <v>0</v>
      </c>
      <c r="CU369" s="290">
        <f>BS369*'Workforce costs'!Q$9*(1+'Workforce costs'!Q$10)*(1+'Workforce costs'!Q$11)</f>
        <v>0</v>
      </c>
      <c r="CV369" s="290">
        <f>BT369*'Workforce costs'!R$9*(1+'Workforce costs'!R$10)*(1+'Workforce costs'!R$11)</f>
        <v>0</v>
      </c>
      <c r="CW369" s="290">
        <f>BU369*'Workforce costs'!S$9*(1+'Workforce costs'!S$10)*(1+'Workforce costs'!S$11)</f>
        <v>0</v>
      </c>
      <c r="CX369" s="290">
        <f>BV369*'Workforce costs'!T$9*(1+'Workforce costs'!T$10)*(1+'Workforce costs'!T$11)</f>
        <v>0</v>
      </c>
      <c r="CY369" s="290">
        <f>BW369*'Workforce costs'!U$9*(1+'Workforce costs'!U$10)*(1+'Workforce costs'!U$11)</f>
        <v>0</v>
      </c>
      <c r="CZ369" s="290">
        <f>BX369*'Workforce costs'!V$9*(1+'Workforce costs'!V$10)*(1+'Workforce costs'!V$11)</f>
        <v>0</v>
      </c>
      <c r="DA369" s="290">
        <f>BY369*'Workforce costs'!W$9*(1+'Workforce costs'!W$10)*(1+'Workforce costs'!W$11)</f>
        <v>0</v>
      </c>
      <c r="DB369" s="290">
        <f>BZ369*'Workforce costs'!X$9*(1+'Workforce costs'!X$10)*(1+'Workforce costs'!X$11)</f>
        <v>0</v>
      </c>
      <c r="DC369" s="290">
        <f>CA369*'Workforce costs'!Y$9*(1+'Workforce costs'!Y$10)*(1+'Workforce costs'!Y$11)</f>
        <v>0</v>
      </c>
      <c r="DD369" s="290">
        <f>CB369*'Workforce costs'!Z$9*(1+'Workforce costs'!Z$10)*(1+'Workforce costs'!Z$11)</f>
        <v>0</v>
      </c>
      <c r="DE369" s="290">
        <f>CC369*'Workforce costs'!AA$9*(1+'Workforce costs'!AA$10)*(1+'Workforce costs'!AA$11)</f>
        <v>0</v>
      </c>
      <c r="DF369" s="290">
        <f>CD369*'Workforce costs'!AB$9*(1+'Workforce costs'!AB$10)*(1+'Workforce costs'!AB$11)</f>
        <v>0</v>
      </c>
    </row>
    <row r="370" spans="1:110" x14ac:dyDescent="0.3">
      <c r="A370" s="2" t="str">
        <f>Outputs!$A$4</f>
        <v>Australia</v>
      </c>
      <c r="B370" s="2" t="str">
        <f t="shared" si="43"/>
        <v>Australia 12to17</v>
      </c>
      <c r="C370" s="30">
        <f>VLOOKUP($B370,Populations!$D$15:$H$1920,3,FALSE)</f>
        <v>1959472</v>
      </c>
      <c r="D370" s="255">
        <f>IF(OR($H370="General pop",$H370="Schools",$H370="Workplace",$H370="Skills Training",$H370="Digital Supports"),1,VLOOKUP($B370,Populations!$D$15:$H$1920,5,FALSE))</f>
        <v>1</v>
      </c>
      <c r="E370" s="88">
        <f>VLOOKUP(I370,Epidemiology!$C$10:$H$47,6,FALSE)</f>
        <v>1504</v>
      </c>
      <c r="F370" s="102">
        <f>'Care profiles'!R371</f>
        <v>1</v>
      </c>
      <c r="G370" s="15" t="str">
        <f>'Care profiles'!A371</f>
        <v>12to17</v>
      </c>
      <c r="H370" s="15" t="str">
        <f>'Care profiles'!B371</f>
        <v>Persistent</v>
      </c>
      <c r="I370" s="15" t="str">
        <f>'Care profiles'!C371</f>
        <v>Persistent_12-17yrs</v>
      </c>
      <c r="J370" s="15" t="str">
        <f>'Care profiles'!D371</f>
        <v>Care profile</v>
      </c>
      <c r="K370" s="15" t="str">
        <f>'Care profiles'!E371</f>
        <v>Individual Carer Peer Support – Service Navigation</v>
      </c>
      <c r="L370" s="104">
        <f>'Care profiles'!F371</f>
        <v>0.1</v>
      </c>
      <c r="M370" s="15">
        <f>'Care profiles'!G371</f>
        <v>1</v>
      </c>
      <c r="N370" s="15">
        <f>'Care profiles'!H371</f>
        <v>60</v>
      </c>
      <c r="O370" s="15" t="str">
        <f>'Care profiles'!I371</f>
        <v>min</v>
      </c>
      <c r="P370" s="15" t="str">
        <f>'Care profiles'!J371</f>
        <v>Peer Worker</v>
      </c>
      <c r="Q370" s="15" t="str">
        <f>'Care profiles'!K371</f>
        <v>n/a</v>
      </c>
      <c r="R370" s="15" t="str">
        <f>'Care profiles'!M371</f>
        <v>N</v>
      </c>
      <c r="S370" s="15" t="str">
        <f>'Care profiles'!O371</f>
        <v>Y</v>
      </c>
      <c r="T370" s="15" t="str">
        <f>'Care profiles'!Q371</f>
        <v>N</v>
      </c>
      <c r="U370" s="30">
        <f t="shared" si="44"/>
        <v>29470.458879999998</v>
      </c>
      <c r="V370" s="30">
        <f t="shared" si="45"/>
        <v>2947.0458880000001</v>
      </c>
      <c r="W370" s="30">
        <f>IF(M370="n/a",0,IF(O370="days",V370*M370*(1+(VLOOKUP(K370,'Bed parameters'!$A$9:$G$12,7,FALSE))),V370*M370))</f>
        <v>2947.0458880000001</v>
      </c>
      <c r="X370" s="30">
        <f t="shared" si="46"/>
        <v>2947.0458880000001</v>
      </c>
      <c r="Y370" s="30">
        <f t="shared" si="47"/>
        <v>0</v>
      </c>
      <c r="Z370" s="113">
        <f>_xlfn.IFNA(Y370/((VLOOKUP(K370,'Bed parameters'!$A$9:$G$12,3,FALSE))*(VLOOKUP(K370,'Bed parameters'!$A$9:$G$12,5,FALSE))),0)</f>
        <v>0</v>
      </c>
      <c r="AA370" s="30">
        <f t="shared" si="48"/>
        <v>2947.0458880000001</v>
      </c>
      <c r="AB370" s="30">
        <f>_xlfn.IFNA(IF($O370="days",$Y370*(VLOOKUP($K370,'Bed parameters'!$A$9:$I$12,9,FALSE))*$F370*(VLOOKUP($Q370,'Workforce distribution'!$C$8:$AD$30,AB$7,FALSE)),IF($Q370="n/a",(IF($P370=AB$6,$X370*$F370,0)),$X370*$F370*(VLOOKUP($Q370,'Workforce distribution'!$C$8:$AD$30,AB$7,FALSE)))),0)</f>
        <v>0</v>
      </c>
      <c r="AC370" s="30">
        <f>_xlfn.IFNA(IF($O370="days",$Y370*(VLOOKUP($K370,'Bed parameters'!$A$9:$I$12,9,FALSE))*$F370*(VLOOKUP($Q370,'Workforce distribution'!$C$8:$AD$30,AC$7,FALSE)),IF($Q370="n/a",(IF($P370=AC$6,$X370*$F370,0)),$X370*$F370*(VLOOKUP($Q370,'Workforce distribution'!$C$8:$AD$30,AC$7,FALSE)))),0)</f>
        <v>0</v>
      </c>
      <c r="AD370" s="30">
        <f>_xlfn.IFNA(IF($O370="days",$Y370*(VLOOKUP($K370,'Bed parameters'!$A$9:$I$12,9,FALSE))*$F370*(VLOOKUP($Q370,'Workforce distribution'!$C$8:$AD$30,AD$7,FALSE)),IF($Q370="n/a",(IF($P370=AD$6,$X370*$F370,0)),$X370*$F370*(VLOOKUP($Q370,'Workforce distribution'!$C$8:$AD$30,AD$7,FALSE)))),0)</f>
        <v>0</v>
      </c>
      <c r="AE370" s="30">
        <f>_xlfn.IFNA(IF($O370="days",$Y370*(VLOOKUP($K370,'Bed parameters'!$A$9:$I$12,9,FALSE))*$F370*(VLOOKUP($Q370,'Workforce distribution'!$C$8:$AD$30,AE$7,FALSE)),IF($Q370="n/a",(IF($P370=AE$6,$X370*$F370,0)),$X370*$F370*(VLOOKUP($Q370,'Workforce distribution'!$C$8:$AD$30,AE$7,FALSE)))),0)</f>
        <v>2947.0458880000001</v>
      </c>
      <c r="AF370" s="30">
        <f>_xlfn.IFNA(IF($O370="days",$Y370*(VLOOKUP($K370,'Bed parameters'!$A$9:$I$12,9,FALSE))*$F370*(VLOOKUP($Q370,'Workforce distribution'!$C$8:$AD$30,AF$7,FALSE)),IF($Q370="n/a",(IF($P370=AF$6,$X370*$F370,0)),$X370*$F370*(VLOOKUP($Q370,'Workforce distribution'!$C$8:$AD$30,AF$7,FALSE)))),0)</f>
        <v>0</v>
      </c>
      <c r="AG370" s="30">
        <f>_xlfn.IFNA(IF($O370="days",$Y370*(VLOOKUP($K370,'Bed parameters'!$A$9:$I$12,9,FALSE))*$F370*(VLOOKUP($Q370,'Workforce distribution'!$C$8:$AD$30,AG$7,FALSE)),IF($Q370="n/a",(IF($P370=AG$6,$X370*$F370,0)),$X370*$F370*(VLOOKUP($Q370,'Workforce distribution'!$C$8:$AD$30,AG$7,FALSE)))),0)</f>
        <v>0</v>
      </c>
      <c r="AH370" s="30">
        <f>_xlfn.IFNA(IF($O370="days",$Y370*(VLOOKUP($K370,'Bed parameters'!$A$9:$I$12,9,FALSE))*$F370*(VLOOKUP($Q370,'Workforce distribution'!$C$8:$AD$30,AH$7,FALSE)),IF($Q370="n/a",(IF($P370=AH$6,$X370*$F370,0)),$X370*$F370*(VLOOKUP($Q370,'Workforce distribution'!$C$8:$AD$30,AH$7,FALSE)))),0)</f>
        <v>0</v>
      </c>
      <c r="AI370" s="30">
        <f>_xlfn.IFNA(IF($O370="days",$Y370*(VLOOKUP($K370,'Bed parameters'!$A$9:$I$12,9,FALSE))*$F370*(VLOOKUP($Q370,'Workforce distribution'!$C$8:$AD$30,AI$7,FALSE)),IF($Q370="n/a",(IF($P370=AI$6,$X370*$F370,0)),$X370*$F370*(VLOOKUP($Q370,'Workforce distribution'!$C$8:$AD$30,AI$7,FALSE)))),0)</f>
        <v>0</v>
      </c>
      <c r="AJ370" s="30">
        <f>_xlfn.IFNA(IF($O370="days",$Y370*(VLOOKUP($K370,'Bed parameters'!$A$9:$I$12,9,FALSE))*$F370*(VLOOKUP($Q370,'Workforce distribution'!$C$8:$AD$30,AJ$7,FALSE)),IF($Q370="n/a",(IF($P370=AJ$6,$X370*$F370,0)),$X370*$F370*(VLOOKUP($Q370,'Workforce distribution'!$C$8:$AD$30,AJ$7,FALSE)))),0)</f>
        <v>0</v>
      </c>
      <c r="AK370" s="30">
        <f>_xlfn.IFNA(IF($O370="days",$Y370*(VLOOKUP($K370,'Bed parameters'!$A$9:$I$12,9,FALSE))*$F370*(VLOOKUP($Q370,'Workforce distribution'!$C$8:$AD$30,AK$7,FALSE)),IF($Q370="n/a",(IF($P370=AK$6,$X370*$F370,0)),$X370*$F370*(VLOOKUP($Q370,'Workforce distribution'!$C$8:$AD$30,AK$7,FALSE)))),0)</f>
        <v>0</v>
      </c>
      <c r="AL370" s="30">
        <f>_xlfn.IFNA(IF($O370="days",$Y370*(VLOOKUP($K370,'Bed parameters'!$A$9:$I$12,9,FALSE))*$F370*(VLOOKUP($Q370,'Workforce distribution'!$C$8:$AD$30,AL$7,FALSE)),IF($Q370="n/a",(IF($P370=AL$6,$X370*$F370,0)),$X370*$F370*(VLOOKUP($Q370,'Workforce distribution'!$C$8:$AD$30,AL$7,FALSE)))),0)</f>
        <v>0</v>
      </c>
      <c r="AM370" s="30">
        <f>_xlfn.IFNA(IF($O370="days",$Y370*(VLOOKUP($K370,'Bed parameters'!$A$9:$I$12,9,FALSE))*$F370*(VLOOKUP($Q370,'Workforce distribution'!$C$8:$AD$30,AM$7,FALSE)),IF($Q370="n/a",(IF($P370=AM$6,$X370*$F370,0)),$X370*$F370*(VLOOKUP($Q370,'Workforce distribution'!$C$8:$AD$30,AM$7,FALSE)))),0)</f>
        <v>0</v>
      </c>
      <c r="AN370" s="30">
        <f>_xlfn.IFNA(IF($O370="days",$Y370*(VLOOKUP($K370,'Bed parameters'!$A$9:$I$12,9,FALSE))*$F370*(VLOOKUP($Q370,'Workforce distribution'!$C$8:$AD$30,AN$7,FALSE)),IF($Q370="n/a",(IF($P370=AN$6,$X370*$F370,0)),$X370*$F370*(VLOOKUP($Q370,'Workforce distribution'!$C$8:$AD$30,AN$7,FALSE)))),0)</f>
        <v>0</v>
      </c>
      <c r="AO370" s="30">
        <f>_xlfn.IFNA(IF($O370="days",$Y370*(VLOOKUP($K370,'Bed parameters'!$A$9:$I$12,9,FALSE))*$F370*(VLOOKUP($Q370,'Workforce distribution'!$C$8:$AD$30,AO$7,FALSE)),IF($Q370="n/a",(IF($P370=AO$6,$X370*$F370,0)),$X370*$F370*(VLOOKUP($Q370,'Workforce distribution'!$C$8:$AD$30,AO$7,FALSE)))),0)</f>
        <v>0</v>
      </c>
      <c r="AP370" s="30">
        <f>_xlfn.IFNA(IF($O370="days",$Y370*(VLOOKUP($K370,'Bed parameters'!$A$9:$I$12,9,FALSE))*$F370*(VLOOKUP($Q370,'Workforce distribution'!$C$8:$AD$30,AP$7,FALSE)),IF($Q370="n/a",(IF($P370=AP$6,$X370*$F370,0)),$X370*$F370*(VLOOKUP($Q370,'Workforce distribution'!$C$8:$AD$30,AP$7,FALSE)))),0)</f>
        <v>0</v>
      </c>
      <c r="AQ370" s="30">
        <f>_xlfn.IFNA(IF($O370="days",$Y370*(VLOOKUP($K370,'Bed parameters'!$A$9:$I$12,9,FALSE))*$F370*(VLOOKUP($Q370,'Workforce distribution'!$C$8:$AD$30,AQ$7,FALSE)),IF($Q370="n/a",(IF($P370=AQ$6,$X370*$F370,0)),$X370*$F370*(VLOOKUP($Q370,'Workforce distribution'!$C$8:$AD$30,AQ$7,FALSE)))),0)</f>
        <v>0</v>
      </c>
      <c r="AR370" s="30">
        <f>_xlfn.IFNA(IF($O370="days",$Y370*(VLOOKUP($K370,'Bed parameters'!$A$9:$I$12,9,FALSE))*$F370*(VLOOKUP($Q370,'Workforce distribution'!$C$8:$AD$30,AR$7,FALSE)),IF($Q370="n/a",(IF($P370=AR$6,$X370*$F370,0)),$X370*$F370*(VLOOKUP($Q370,'Workforce distribution'!$C$8:$AD$30,AR$7,FALSE)))),0)</f>
        <v>0</v>
      </c>
      <c r="AS370" s="30">
        <f>_xlfn.IFNA(IF($O370="days",$Y370*(VLOOKUP($K370,'Bed parameters'!$A$9:$I$12,9,FALSE))*$F370*(VLOOKUP($Q370,'Workforce distribution'!$C$8:$AD$30,AS$7,FALSE)),IF($Q370="n/a",(IF($P370=AS$6,$X370*$F370,0)),$X370*$F370*(VLOOKUP($Q370,'Workforce distribution'!$C$8:$AD$30,AS$7,FALSE)))),0)</f>
        <v>0</v>
      </c>
      <c r="AT370" s="30">
        <f>_xlfn.IFNA(IF($O370="days",$Y370*(VLOOKUP($K370,'Bed parameters'!$A$9:$I$12,9,FALSE))*$F370*(VLOOKUP($Q370,'Workforce distribution'!$C$8:$AD$30,AT$7,FALSE)),IF($Q370="n/a",(IF($P370=AT$6,$X370*$F370,0)),$X370*$F370*(VLOOKUP($Q370,'Workforce distribution'!$C$8:$AD$30,AT$7,FALSE)))),0)</f>
        <v>0</v>
      </c>
      <c r="AU370" s="30">
        <f>_xlfn.IFNA(IF($O370="days",$Y370*(VLOOKUP($K370,'Bed parameters'!$A$9:$I$12,9,FALSE))*$F370*(VLOOKUP($Q370,'Workforce distribution'!$C$8:$AD$30,AU$7,FALSE)),IF($Q370="n/a",(IF($P370=AU$6,$X370*$F370,0)),$X370*$F370*(VLOOKUP($Q370,'Workforce distribution'!$C$8:$AD$30,AU$7,FALSE)))),0)</f>
        <v>0</v>
      </c>
      <c r="AV370" s="30">
        <f>_xlfn.IFNA(IF($O370="days",$Y370*(VLOOKUP($K370,'Bed parameters'!$A$9:$I$12,9,FALSE))*$F370*(VLOOKUP($Q370,'Workforce distribution'!$C$8:$AD$30,AV$7,FALSE)),IF($Q370="n/a",(IF($P370=AV$6,$X370*$F370,0)),$X370*$F370*(VLOOKUP($Q370,'Workforce distribution'!$C$8:$AD$30,AV$7,FALSE)))),0)</f>
        <v>0</v>
      </c>
      <c r="AW370" s="30">
        <f>_xlfn.IFNA(IF($O370="days",$Y370*(VLOOKUP($K370,'Bed parameters'!$A$9:$I$12,9,FALSE))*$F370*(VLOOKUP($Q370,'Workforce distribution'!$C$8:$AD$30,AW$7,FALSE)),IF($Q370="n/a",(IF($P370=AW$6,$X370*$F370,0)),$X370*$F370*(VLOOKUP($Q370,'Workforce distribution'!$C$8:$AD$30,AW$7,FALSE)))),0)</f>
        <v>0</v>
      </c>
      <c r="AX370" s="30">
        <f>_xlfn.IFNA(IF($O370="days",$Y370*(VLOOKUP($K370,'Bed parameters'!$A$9:$I$12,9,FALSE))*$F370*(VLOOKUP($Q370,'Workforce distribution'!$C$8:$AD$30,AX$7,FALSE)),IF($Q370="n/a",(IF($P370=AX$6,$X370*$F370,0)),$X370*$F370*(VLOOKUP($Q370,'Workforce distribution'!$C$8:$AD$30,AX$7,FALSE)))),0)</f>
        <v>0</v>
      </c>
      <c r="AY370" s="30">
        <f>_xlfn.IFNA(IF($O370="days",$Y370*(VLOOKUP($K370,'Bed parameters'!$A$9:$I$12,9,FALSE))*$F370*(VLOOKUP($Q370,'Workforce distribution'!$C$8:$AD$30,AY$7,FALSE)),IF($Q370="n/a",(IF($P370=AY$6,$X370*$F370,0)),$X370*$F370*(VLOOKUP($Q370,'Workforce distribution'!$C$8:$AD$30,AY$7,FALSE)))),0)</f>
        <v>0</v>
      </c>
      <c r="AZ370" s="30">
        <f>_xlfn.IFNA(IF($O370="days",$Y370*(VLOOKUP($K370,'Bed parameters'!$A$9:$I$12,9,FALSE))*$F370*(VLOOKUP($Q370,'Workforce distribution'!$C$8:$AD$30,AZ$7,FALSE)),IF($Q370="n/a",(IF($P370=AZ$6,$X370*$F370,0)),$X370*$F370*(VLOOKUP($Q370,'Workforce distribution'!$C$8:$AD$30,AZ$7,FALSE)))),0)</f>
        <v>0</v>
      </c>
      <c r="BA370" s="30">
        <f>_xlfn.IFNA(IF($O370="days",$Y370*(VLOOKUP($K370,'Bed parameters'!$A$9:$I$12,9,FALSE))*$F370*(VLOOKUP($Q370,'Workforce distribution'!$C$8:$AD$30,BA$7,FALSE)),IF($Q370="n/a",(IF($P370=BA$6,$X370*$F370,0)),$X370*$F370*(VLOOKUP($Q370,'Workforce distribution'!$C$8:$AD$30,BA$7,FALSE)))),0)</f>
        <v>0</v>
      </c>
      <c r="BB370" s="30">
        <f>_xlfn.IFNA(IF($O370="days",$Y370*(VLOOKUP($K370,'Bed parameters'!$A$9:$I$12,9,FALSE))*$F370*(VLOOKUP($Q370,'Workforce distribution'!$C$8:$AD$30,BB$7,FALSE)),IF($Q370="n/a",(IF($P370=BB$6,$X370*$F370,0)),$X370*$F370*(VLOOKUP($Q370,'Workforce distribution'!$C$8:$AD$30,BB$7,FALSE)))),0)</f>
        <v>0</v>
      </c>
      <c r="BC370" s="149">
        <f t="shared" si="49"/>
        <v>2.5642888511990805</v>
      </c>
      <c r="BD370" s="288">
        <f>IF($Q370="n/a",(IF('Workforce hours'!D$30=0,0,(AB370/'Workforce hours'!D$30))),(IF(VLOOKUP($Q370,'Workforce hours'!$C$8:$AD$30,BD$7,FALSE)=0,0,(AB370/(VLOOKUP($Q370,'Workforce hours'!$C$8:$AD$30,BD$7,FALSE))))))</f>
        <v>0</v>
      </c>
      <c r="BE370" s="288">
        <f>IF($Q370="n/a",(IF('Workforce hours'!E$30=0,0,(AC370/'Workforce hours'!E$30))),(IF(VLOOKUP($Q370,'Workforce hours'!$C$8:$AD$30,BE$7,FALSE)=0,0,(AC370/(VLOOKUP($Q370,'Workforce hours'!$C$8:$AD$30,BE$7,FALSE))))))</f>
        <v>0</v>
      </c>
      <c r="BF370" s="288">
        <f>IF($Q370="n/a",(IF('Workforce hours'!F$30=0,0,(AD370/'Workforce hours'!F$30))),(IF(VLOOKUP($Q370,'Workforce hours'!$C$8:$AD$30,BF$7,FALSE)=0,0,(AD370/(VLOOKUP($Q370,'Workforce hours'!$C$8:$AD$30,BF$7,FALSE))))))</f>
        <v>0</v>
      </c>
      <c r="BG370" s="288">
        <f>IF($Q370="n/a",(IF('Workforce hours'!G$30=0,0,(AE370/'Workforce hours'!G$30))),(IF(VLOOKUP($Q370,'Workforce hours'!$C$8:$AD$30,BG$7,FALSE)=0,0,(AE370/(VLOOKUP($Q370,'Workforce hours'!$C$8:$AD$30,BG$7,FALSE))))))</f>
        <v>2.5642888511990805</v>
      </c>
      <c r="BH370" s="288">
        <f>IF($Q370="n/a",(IF('Workforce hours'!H$30=0,0,(AF370/'Workforce hours'!H$30))),(IF(VLOOKUP($Q370,'Workforce hours'!$C$8:$AD$30,BH$7,FALSE)=0,0,(AF370/(VLOOKUP($Q370,'Workforce hours'!$C$8:$AD$30,BH$7,FALSE))))))</f>
        <v>0</v>
      </c>
      <c r="BI370" s="288">
        <f>IF($Q370="n/a",(IF('Workforce hours'!I$30=0,0,(AG370/'Workforce hours'!I$30))),(IF(VLOOKUP($Q370,'Workforce hours'!$C$8:$AD$30,BI$7,FALSE)=0,0,(AG370/(VLOOKUP($Q370,'Workforce hours'!$C$8:$AD$30,BI$7,FALSE))))))</f>
        <v>0</v>
      </c>
      <c r="BJ370" s="288">
        <f>IF($Q370="n/a",(IF('Workforce hours'!J$30=0,0,(AH370/'Workforce hours'!J$30))),(IF(VLOOKUP($Q370,'Workforce hours'!$C$8:$AD$30,BJ$7,FALSE)=0,0,(AH370/(VLOOKUP($Q370,'Workforce hours'!$C$8:$AD$30,BJ$7,FALSE))))))</f>
        <v>0</v>
      </c>
      <c r="BK370" s="288">
        <f>IF($Q370="n/a",(IF('Workforce hours'!K$30=0,0,(AI370/'Workforce hours'!K$30))),(IF(VLOOKUP($Q370,'Workforce hours'!$C$8:$AD$30,BK$7,FALSE)=0,0,(AI370/(VLOOKUP($Q370,'Workforce hours'!$C$8:$AD$30,BK$7,FALSE))))))</f>
        <v>0</v>
      </c>
      <c r="BL370" s="288">
        <f>IF($Q370="n/a",(IF('Workforce hours'!L$30=0,0,(AJ370/'Workforce hours'!L$30))),(IF(VLOOKUP($Q370,'Workforce hours'!$C$8:$AD$30,BL$7,FALSE)=0,0,(AJ370/(VLOOKUP($Q370,'Workforce hours'!$C$8:$AD$30,BL$7,FALSE))))))</f>
        <v>0</v>
      </c>
      <c r="BM370" s="288">
        <f>IF($Q370="n/a",(IF('Workforce hours'!M$30=0,0,(AK370/'Workforce hours'!M$30))),(IF(VLOOKUP($Q370,'Workforce hours'!$C$8:$AD$30,BM$7,FALSE)=0,0,(AK370/(VLOOKUP($Q370,'Workforce hours'!$C$8:$AD$30,BM$7,FALSE))))))</f>
        <v>0</v>
      </c>
      <c r="BN370" s="288">
        <f>IF($Q370="n/a",(IF('Workforce hours'!N$30=0,0,(AL370/'Workforce hours'!N$30))),(IF(VLOOKUP($Q370,'Workforce hours'!$C$8:$AD$30,BN$7,FALSE)=0,0,(AL370/(VLOOKUP($Q370,'Workforce hours'!$C$8:$AD$30,BN$7,FALSE))))))</f>
        <v>0</v>
      </c>
      <c r="BO370" s="288">
        <f>IF($Q370="n/a",(IF('Workforce hours'!O$30=0,0,(AM370/'Workforce hours'!O$30))),(IF(VLOOKUP($Q370,'Workforce hours'!$C$8:$AD$30,BO$7,FALSE)=0,0,(AM370/(VLOOKUP($Q370,'Workforce hours'!$C$8:$AD$30,BO$7,FALSE))))))</f>
        <v>0</v>
      </c>
      <c r="BP370" s="288">
        <f>IF($Q370="n/a",(IF('Workforce hours'!P$30=0,0,(AN370/'Workforce hours'!P$30))),(IF(VLOOKUP($Q370,'Workforce hours'!$C$8:$AD$30,BP$7,FALSE)=0,0,(AN370/(VLOOKUP($Q370,'Workforce hours'!$C$8:$AD$30,BP$7,FALSE))))))</f>
        <v>0</v>
      </c>
      <c r="BQ370" s="288">
        <f>IF($Q370="n/a",(IF('Workforce hours'!Q$30=0,0,(AO370/'Workforce hours'!Q$30))),(IF(VLOOKUP($Q370,'Workforce hours'!$C$8:$AD$30,BQ$7,FALSE)=0,0,(AO370/(VLOOKUP($Q370,'Workforce hours'!$C$8:$AD$30,BQ$7,FALSE))))))</f>
        <v>0</v>
      </c>
      <c r="BR370" s="288">
        <f>IF($Q370="n/a",(IF('Workforce hours'!R$30=0,0,(AP370/'Workforce hours'!R$30))),(IF(VLOOKUP($Q370,'Workforce hours'!$C$8:$AD$30,BR$7,FALSE)=0,0,(AP370/(VLOOKUP($Q370,'Workforce hours'!$C$8:$AD$30,BR$7,FALSE))))))</f>
        <v>0</v>
      </c>
      <c r="BS370" s="288">
        <f>IF($Q370="n/a",(IF('Workforce hours'!S$30=0,0,(AQ370/'Workforce hours'!S$30))),(IF(VLOOKUP($Q370,'Workforce hours'!$C$8:$AD$30,BS$7,FALSE)=0,0,(AQ370/(VLOOKUP($Q370,'Workforce hours'!$C$8:$AD$30,BS$7,FALSE))))))</f>
        <v>0</v>
      </c>
      <c r="BT370" s="288">
        <f>IF($Q370="n/a",(IF('Workforce hours'!T$30=0,0,(AR370/'Workforce hours'!T$30))),(IF(VLOOKUP($Q370,'Workforce hours'!$C$8:$AD$30,BT$7,FALSE)=0,0,(AR370/(VLOOKUP($Q370,'Workforce hours'!$C$8:$AD$30,BT$7,FALSE))))))</f>
        <v>0</v>
      </c>
      <c r="BU370" s="288">
        <f>IF($Q370="n/a",(IF('Workforce hours'!U$30=0,0,(AS370/'Workforce hours'!U$30))),(IF(VLOOKUP($Q370,'Workforce hours'!$C$8:$AD$30,BU$7,FALSE)=0,0,(AS370/(VLOOKUP($Q370,'Workforce hours'!$C$8:$AD$30,BU$7,FALSE))))))</f>
        <v>0</v>
      </c>
      <c r="BV370" s="288">
        <f>IF($Q370="n/a",(IF('Workforce hours'!V$30=0,0,(AT370/'Workforce hours'!V$30))),(IF(VLOOKUP($Q370,'Workforce hours'!$C$8:$AD$30,BV$7,FALSE)=0,0,(AT370/(VLOOKUP($Q370,'Workforce hours'!$C$8:$AD$30,BV$7,FALSE))))))</f>
        <v>0</v>
      </c>
      <c r="BW370" s="288">
        <f>IF($Q370="n/a",(IF('Workforce hours'!W$30=0,0,(AU370/'Workforce hours'!W$30))),(IF(VLOOKUP($Q370,'Workforce hours'!$C$8:$AD$30,BW$7,FALSE)=0,0,(AU370/(VLOOKUP($Q370,'Workforce hours'!$C$8:$AD$30,BW$7,FALSE))))))</f>
        <v>0</v>
      </c>
      <c r="BX370" s="288">
        <f>IF($Q370="n/a",(IF('Workforce hours'!X$30=0,0,(AV370/'Workforce hours'!X$30))),(IF(VLOOKUP($Q370,'Workforce hours'!$C$8:$AD$30,BX$7,FALSE)=0,0,(AV370/(VLOOKUP($Q370,'Workforce hours'!$C$8:$AD$30,BX$7,FALSE))))))</f>
        <v>0</v>
      </c>
      <c r="BY370" s="288">
        <f>IF($Q370="n/a",(IF('Workforce hours'!Y$30=0,0,(AW370/'Workforce hours'!Y$30))),(IF(VLOOKUP($Q370,'Workforce hours'!$C$8:$AD$30,BY$7,FALSE)=0,0,(AW370/(VLOOKUP($Q370,'Workforce hours'!$C$8:$AD$30,BY$7,FALSE))))))</f>
        <v>0</v>
      </c>
      <c r="BZ370" s="288">
        <f>IF($Q370="n/a",(IF('Workforce hours'!Z$30=0,0,(AX370/'Workforce hours'!Z$30))),(IF(VLOOKUP($Q370,'Workforce hours'!$C$8:$AD$30,BZ$7,FALSE)=0,0,(AX370/(VLOOKUP($Q370,'Workforce hours'!$C$8:$AD$30,BZ$7,FALSE))))))</f>
        <v>0</v>
      </c>
      <c r="CA370" s="288">
        <f>IF($Q370="n/a",(IF('Workforce hours'!AA$30=0,0,(AY370/'Workforce hours'!AA$30))),(IF(VLOOKUP($Q370,'Workforce hours'!$C$8:$AD$30,CA$7,FALSE)=0,0,(AY370/(VLOOKUP($Q370,'Workforce hours'!$C$8:$AD$30,CA$7,FALSE))))))</f>
        <v>0</v>
      </c>
      <c r="CB370" s="288">
        <f>IF($Q370="n/a",(IF('Workforce hours'!AB$30=0,0,(AZ370/'Workforce hours'!AB$30))),(IF(VLOOKUP($Q370,'Workforce hours'!$C$8:$AD$30,CB$7,FALSE)=0,0,(AZ370/(VLOOKUP($Q370,'Workforce hours'!$C$8:$AD$30,CB$7,FALSE))))))</f>
        <v>0</v>
      </c>
      <c r="CC370" s="288">
        <f>IF($Q370="n/a",(IF('Workforce hours'!AC$30=0,0,(BA370/'Workforce hours'!AC$30))),(IF(VLOOKUP($Q370,'Workforce hours'!$C$8:$AD$30,CC$7,FALSE)=0,0,(BA370/(VLOOKUP($Q370,'Workforce hours'!$C$8:$AD$30,CC$7,FALSE))))))</f>
        <v>0</v>
      </c>
      <c r="CD370" s="288">
        <f>IF($Q370="n/a",(IF('Workforce hours'!AD$30=0,0,(BB370/'Workforce hours'!AD$30))),(IF(VLOOKUP($Q370,'Workforce hours'!$C$8:$AD$30,CD$7,FALSE)=0,0,(BB370/(VLOOKUP($Q370,'Workforce hours'!$C$8:$AD$30,CD$7,FALSE))))))</f>
        <v>0</v>
      </c>
      <c r="CE370" s="289">
        <f t="shared" si="50"/>
        <v>0</v>
      </c>
      <c r="CF370" s="290">
        <f>BD370*'Workforce costs'!B$9*(1+'Workforce costs'!B$10)*(1+'Workforce costs'!B$11)</f>
        <v>0</v>
      </c>
      <c r="CG370" s="290">
        <f>BE370*'Workforce costs'!C$9*(1+'Workforce costs'!C$10)*(1+'Workforce costs'!C$11)</f>
        <v>0</v>
      </c>
      <c r="CH370" s="290">
        <f>BF370*'Workforce costs'!D$9*(1+'Workforce costs'!D$10)*(1+'Workforce costs'!D$11)</f>
        <v>0</v>
      </c>
      <c r="CI370" s="290">
        <f>BG370*'Workforce costs'!E$9*(1+'Workforce costs'!E$10)*(1+'Workforce costs'!E$11)</f>
        <v>0</v>
      </c>
      <c r="CJ370" s="290">
        <f>BH370*'Workforce costs'!F$9*(1+'Workforce costs'!F$10)*(1+'Workforce costs'!F$11)</f>
        <v>0</v>
      </c>
      <c r="CK370" s="290">
        <f>BI370*'Workforce costs'!G$9*(1+'Workforce costs'!G$10)*(1+'Workforce costs'!G$11)</f>
        <v>0</v>
      </c>
      <c r="CL370" s="290">
        <f>BJ370*'Workforce costs'!H$9*(1+'Workforce costs'!H$10)*(1+'Workforce costs'!H$11)</f>
        <v>0</v>
      </c>
      <c r="CM370" s="290">
        <f>BK370*'Workforce costs'!I$9*(1+'Workforce costs'!I$10)*(1+'Workforce costs'!I$11)</f>
        <v>0</v>
      </c>
      <c r="CN370" s="290">
        <f>BL370*'Workforce costs'!J$9*(1+'Workforce costs'!J$10)*(1+'Workforce costs'!J$11)</f>
        <v>0</v>
      </c>
      <c r="CO370" s="290">
        <f>BM370*'Workforce costs'!K$9*(1+'Workforce costs'!K$10)*(1+'Workforce costs'!K$11)</f>
        <v>0</v>
      </c>
      <c r="CP370" s="290">
        <f>BN370*'Workforce costs'!L$9*(1+'Workforce costs'!L$10)*(1+'Workforce costs'!L$11)</f>
        <v>0</v>
      </c>
      <c r="CQ370" s="290">
        <f>BO370*'Workforce costs'!M$9*(1+'Workforce costs'!M$10)*(1+'Workforce costs'!M$11)</f>
        <v>0</v>
      </c>
      <c r="CR370" s="290">
        <f>BP370*'Workforce costs'!N$9*(1+'Workforce costs'!N$10)*(1+'Workforce costs'!N$11)</f>
        <v>0</v>
      </c>
      <c r="CS370" s="290">
        <f>BQ370*'Workforce costs'!O$9*(1+'Workforce costs'!O$10)*(1+'Workforce costs'!O$11)</f>
        <v>0</v>
      </c>
      <c r="CT370" s="290">
        <f>BR370*'Workforce costs'!P$9*(1+'Workforce costs'!P$10)*(1+'Workforce costs'!P$11)</f>
        <v>0</v>
      </c>
      <c r="CU370" s="290">
        <f>BS370*'Workforce costs'!Q$9*(1+'Workforce costs'!Q$10)*(1+'Workforce costs'!Q$11)</f>
        <v>0</v>
      </c>
      <c r="CV370" s="290">
        <f>BT370*'Workforce costs'!R$9*(1+'Workforce costs'!R$10)*(1+'Workforce costs'!R$11)</f>
        <v>0</v>
      </c>
      <c r="CW370" s="290">
        <f>BU370*'Workforce costs'!S$9*(1+'Workforce costs'!S$10)*(1+'Workforce costs'!S$11)</f>
        <v>0</v>
      </c>
      <c r="CX370" s="290">
        <f>BV370*'Workforce costs'!T$9*(1+'Workforce costs'!T$10)*(1+'Workforce costs'!T$11)</f>
        <v>0</v>
      </c>
      <c r="CY370" s="290">
        <f>BW370*'Workforce costs'!U$9*(1+'Workforce costs'!U$10)*(1+'Workforce costs'!U$11)</f>
        <v>0</v>
      </c>
      <c r="CZ370" s="290">
        <f>BX370*'Workforce costs'!V$9*(1+'Workforce costs'!V$10)*(1+'Workforce costs'!V$11)</f>
        <v>0</v>
      </c>
      <c r="DA370" s="290">
        <f>BY370*'Workforce costs'!W$9*(1+'Workforce costs'!W$10)*(1+'Workforce costs'!W$11)</f>
        <v>0</v>
      </c>
      <c r="DB370" s="290">
        <f>BZ370*'Workforce costs'!X$9*(1+'Workforce costs'!X$10)*(1+'Workforce costs'!X$11)</f>
        <v>0</v>
      </c>
      <c r="DC370" s="290">
        <f>CA370*'Workforce costs'!Y$9*(1+'Workforce costs'!Y$10)*(1+'Workforce costs'!Y$11)</f>
        <v>0</v>
      </c>
      <c r="DD370" s="290">
        <f>CB370*'Workforce costs'!Z$9*(1+'Workforce costs'!Z$10)*(1+'Workforce costs'!Z$11)</f>
        <v>0</v>
      </c>
      <c r="DE370" s="290">
        <f>CC370*'Workforce costs'!AA$9*(1+'Workforce costs'!AA$10)*(1+'Workforce costs'!AA$11)</f>
        <v>0</v>
      </c>
      <c r="DF370" s="290">
        <f>CD370*'Workforce costs'!AB$9*(1+'Workforce costs'!AB$10)*(1+'Workforce costs'!AB$11)</f>
        <v>0</v>
      </c>
    </row>
    <row r="371" spans="1:110" x14ac:dyDescent="0.3">
      <c r="A371" s="2" t="str">
        <f>Outputs!$A$4</f>
        <v>Australia</v>
      </c>
      <c r="B371" s="2" t="str">
        <f t="shared" si="43"/>
        <v>Australia 12to17</v>
      </c>
      <c r="C371" s="30">
        <f>VLOOKUP($B371,Populations!$D$15:$H$1920,3,FALSE)</f>
        <v>1959472</v>
      </c>
      <c r="D371" s="255">
        <f>IF(OR($H371="General pop",$H371="Schools",$H371="Workplace",$H371="Skills Training",$H371="Digital Supports"),1,VLOOKUP($B371,Populations!$D$15:$H$1920,5,FALSE))</f>
        <v>1</v>
      </c>
      <c r="E371" s="88">
        <f>VLOOKUP(I371,Epidemiology!$C$10:$H$47,6,FALSE)</f>
        <v>1504</v>
      </c>
      <c r="F371" s="102">
        <f>'Care profiles'!R372</f>
        <v>1</v>
      </c>
      <c r="G371" s="15" t="str">
        <f>'Care profiles'!A372</f>
        <v>12to17</v>
      </c>
      <c r="H371" s="15" t="str">
        <f>'Care profiles'!B372</f>
        <v>Persistent</v>
      </c>
      <c r="I371" s="15" t="str">
        <f>'Care profiles'!C372</f>
        <v>Persistent_12-17yrs</v>
      </c>
      <c r="J371" s="15" t="str">
        <f>'Care profiles'!D372</f>
        <v>Care profile</v>
      </c>
      <c r="K371" s="15" t="str">
        <f>'Care profiles'!E372</f>
        <v>Individual Carer Peer Support – Service Navigation</v>
      </c>
      <c r="L371" s="104">
        <f>'Care profiles'!F372</f>
        <v>0.03</v>
      </c>
      <c r="M371" s="15">
        <f>'Care profiles'!G372</f>
        <v>3</v>
      </c>
      <c r="N371" s="15">
        <f>'Care profiles'!H372</f>
        <v>30</v>
      </c>
      <c r="O371" s="15" t="str">
        <f>'Care profiles'!I372</f>
        <v>min</v>
      </c>
      <c r="P371" s="15" t="str">
        <f>'Care profiles'!J372</f>
        <v>Peer Worker</v>
      </c>
      <c r="Q371" s="15" t="str">
        <f>'Care profiles'!K372</f>
        <v>n/a</v>
      </c>
      <c r="R371" s="15" t="str">
        <f>'Care profiles'!M372</f>
        <v>N</v>
      </c>
      <c r="S371" s="15" t="str">
        <f>'Care profiles'!O372</f>
        <v>Y</v>
      </c>
      <c r="T371" s="15" t="str">
        <f>'Care profiles'!Q372</f>
        <v>N</v>
      </c>
      <c r="U371" s="30">
        <f t="shared" si="44"/>
        <v>29470.458879999998</v>
      </c>
      <c r="V371" s="30">
        <f t="shared" si="45"/>
        <v>884.11376639999992</v>
      </c>
      <c r="W371" s="30">
        <f>IF(M371="n/a",0,IF(O371="days",V371*M371*(1+(VLOOKUP(K371,'Bed parameters'!$A$9:$G$12,7,FALSE))),V371*M371))</f>
        <v>2652.3412991999999</v>
      </c>
      <c r="X371" s="30">
        <f t="shared" si="46"/>
        <v>1326.1706495999999</v>
      </c>
      <c r="Y371" s="30">
        <f t="shared" si="47"/>
        <v>0</v>
      </c>
      <c r="Z371" s="113">
        <f>_xlfn.IFNA(Y371/((VLOOKUP(K371,'Bed parameters'!$A$9:$G$12,3,FALSE))*(VLOOKUP(K371,'Bed parameters'!$A$9:$G$12,5,FALSE))),0)</f>
        <v>0</v>
      </c>
      <c r="AA371" s="30">
        <f t="shared" si="48"/>
        <v>1326.1706495999999</v>
      </c>
      <c r="AB371" s="30">
        <f>_xlfn.IFNA(IF($O371="days",$Y371*(VLOOKUP($K371,'Bed parameters'!$A$9:$I$12,9,FALSE))*$F371*(VLOOKUP($Q371,'Workforce distribution'!$C$8:$AD$30,AB$7,FALSE)),IF($Q371="n/a",(IF($P371=AB$6,$X371*$F371,0)),$X371*$F371*(VLOOKUP($Q371,'Workforce distribution'!$C$8:$AD$30,AB$7,FALSE)))),0)</f>
        <v>0</v>
      </c>
      <c r="AC371" s="30">
        <f>_xlfn.IFNA(IF($O371="days",$Y371*(VLOOKUP($K371,'Bed parameters'!$A$9:$I$12,9,FALSE))*$F371*(VLOOKUP($Q371,'Workforce distribution'!$C$8:$AD$30,AC$7,FALSE)),IF($Q371="n/a",(IF($P371=AC$6,$X371*$F371,0)),$X371*$F371*(VLOOKUP($Q371,'Workforce distribution'!$C$8:$AD$30,AC$7,FALSE)))),0)</f>
        <v>0</v>
      </c>
      <c r="AD371" s="30">
        <f>_xlfn.IFNA(IF($O371="days",$Y371*(VLOOKUP($K371,'Bed parameters'!$A$9:$I$12,9,FALSE))*$F371*(VLOOKUP($Q371,'Workforce distribution'!$C$8:$AD$30,AD$7,FALSE)),IF($Q371="n/a",(IF($P371=AD$6,$X371*$F371,0)),$X371*$F371*(VLOOKUP($Q371,'Workforce distribution'!$C$8:$AD$30,AD$7,FALSE)))),0)</f>
        <v>0</v>
      </c>
      <c r="AE371" s="30">
        <f>_xlfn.IFNA(IF($O371="days",$Y371*(VLOOKUP($K371,'Bed parameters'!$A$9:$I$12,9,FALSE))*$F371*(VLOOKUP($Q371,'Workforce distribution'!$C$8:$AD$30,AE$7,FALSE)),IF($Q371="n/a",(IF($P371=AE$6,$X371*$F371,0)),$X371*$F371*(VLOOKUP($Q371,'Workforce distribution'!$C$8:$AD$30,AE$7,FALSE)))),0)</f>
        <v>1326.1706495999999</v>
      </c>
      <c r="AF371" s="30">
        <f>_xlfn.IFNA(IF($O371="days",$Y371*(VLOOKUP($K371,'Bed parameters'!$A$9:$I$12,9,FALSE))*$F371*(VLOOKUP($Q371,'Workforce distribution'!$C$8:$AD$30,AF$7,FALSE)),IF($Q371="n/a",(IF($P371=AF$6,$X371*$F371,0)),$X371*$F371*(VLOOKUP($Q371,'Workforce distribution'!$C$8:$AD$30,AF$7,FALSE)))),0)</f>
        <v>0</v>
      </c>
      <c r="AG371" s="30">
        <f>_xlfn.IFNA(IF($O371="days",$Y371*(VLOOKUP($K371,'Bed parameters'!$A$9:$I$12,9,FALSE))*$F371*(VLOOKUP($Q371,'Workforce distribution'!$C$8:$AD$30,AG$7,FALSE)),IF($Q371="n/a",(IF($P371=AG$6,$X371*$F371,0)),$X371*$F371*(VLOOKUP($Q371,'Workforce distribution'!$C$8:$AD$30,AG$7,FALSE)))),0)</f>
        <v>0</v>
      </c>
      <c r="AH371" s="30">
        <f>_xlfn.IFNA(IF($O371="days",$Y371*(VLOOKUP($K371,'Bed parameters'!$A$9:$I$12,9,FALSE))*$F371*(VLOOKUP($Q371,'Workforce distribution'!$C$8:$AD$30,AH$7,FALSE)),IF($Q371="n/a",(IF($P371=AH$6,$X371*$F371,0)),$X371*$F371*(VLOOKUP($Q371,'Workforce distribution'!$C$8:$AD$30,AH$7,FALSE)))),0)</f>
        <v>0</v>
      </c>
      <c r="AI371" s="30">
        <f>_xlfn.IFNA(IF($O371="days",$Y371*(VLOOKUP($K371,'Bed parameters'!$A$9:$I$12,9,FALSE))*$F371*(VLOOKUP($Q371,'Workforce distribution'!$C$8:$AD$30,AI$7,FALSE)),IF($Q371="n/a",(IF($P371=AI$6,$X371*$F371,0)),$X371*$F371*(VLOOKUP($Q371,'Workforce distribution'!$C$8:$AD$30,AI$7,FALSE)))),0)</f>
        <v>0</v>
      </c>
      <c r="AJ371" s="30">
        <f>_xlfn.IFNA(IF($O371="days",$Y371*(VLOOKUP($K371,'Bed parameters'!$A$9:$I$12,9,FALSE))*$F371*(VLOOKUP($Q371,'Workforce distribution'!$C$8:$AD$30,AJ$7,FALSE)),IF($Q371="n/a",(IF($P371=AJ$6,$X371*$F371,0)),$X371*$F371*(VLOOKUP($Q371,'Workforce distribution'!$C$8:$AD$30,AJ$7,FALSE)))),0)</f>
        <v>0</v>
      </c>
      <c r="AK371" s="30">
        <f>_xlfn.IFNA(IF($O371="days",$Y371*(VLOOKUP($K371,'Bed parameters'!$A$9:$I$12,9,FALSE))*$F371*(VLOOKUP($Q371,'Workforce distribution'!$C$8:$AD$30,AK$7,FALSE)),IF($Q371="n/a",(IF($P371=AK$6,$X371*$F371,0)),$X371*$F371*(VLOOKUP($Q371,'Workforce distribution'!$C$8:$AD$30,AK$7,FALSE)))),0)</f>
        <v>0</v>
      </c>
      <c r="AL371" s="30">
        <f>_xlfn.IFNA(IF($O371="days",$Y371*(VLOOKUP($K371,'Bed parameters'!$A$9:$I$12,9,FALSE))*$F371*(VLOOKUP($Q371,'Workforce distribution'!$C$8:$AD$30,AL$7,FALSE)),IF($Q371="n/a",(IF($P371=AL$6,$X371*$F371,0)),$X371*$F371*(VLOOKUP($Q371,'Workforce distribution'!$C$8:$AD$30,AL$7,FALSE)))),0)</f>
        <v>0</v>
      </c>
      <c r="AM371" s="30">
        <f>_xlfn.IFNA(IF($O371="days",$Y371*(VLOOKUP($K371,'Bed parameters'!$A$9:$I$12,9,FALSE))*$F371*(VLOOKUP($Q371,'Workforce distribution'!$C$8:$AD$30,AM$7,FALSE)),IF($Q371="n/a",(IF($P371=AM$6,$X371*$F371,0)),$X371*$F371*(VLOOKUP($Q371,'Workforce distribution'!$C$8:$AD$30,AM$7,FALSE)))),0)</f>
        <v>0</v>
      </c>
      <c r="AN371" s="30">
        <f>_xlfn.IFNA(IF($O371="days",$Y371*(VLOOKUP($K371,'Bed parameters'!$A$9:$I$12,9,FALSE))*$F371*(VLOOKUP($Q371,'Workforce distribution'!$C$8:$AD$30,AN$7,FALSE)),IF($Q371="n/a",(IF($P371=AN$6,$X371*$F371,0)),$X371*$F371*(VLOOKUP($Q371,'Workforce distribution'!$C$8:$AD$30,AN$7,FALSE)))),0)</f>
        <v>0</v>
      </c>
      <c r="AO371" s="30">
        <f>_xlfn.IFNA(IF($O371="days",$Y371*(VLOOKUP($K371,'Bed parameters'!$A$9:$I$12,9,FALSE))*$F371*(VLOOKUP($Q371,'Workforce distribution'!$C$8:$AD$30,AO$7,FALSE)),IF($Q371="n/a",(IF($P371=AO$6,$X371*$F371,0)),$X371*$F371*(VLOOKUP($Q371,'Workforce distribution'!$C$8:$AD$30,AO$7,FALSE)))),0)</f>
        <v>0</v>
      </c>
      <c r="AP371" s="30">
        <f>_xlfn.IFNA(IF($O371="days",$Y371*(VLOOKUP($K371,'Bed parameters'!$A$9:$I$12,9,FALSE))*$F371*(VLOOKUP($Q371,'Workforce distribution'!$C$8:$AD$30,AP$7,FALSE)),IF($Q371="n/a",(IF($P371=AP$6,$X371*$F371,0)),$X371*$F371*(VLOOKUP($Q371,'Workforce distribution'!$C$8:$AD$30,AP$7,FALSE)))),0)</f>
        <v>0</v>
      </c>
      <c r="AQ371" s="30">
        <f>_xlfn.IFNA(IF($O371="days",$Y371*(VLOOKUP($K371,'Bed parameters'!$A$9:$I$12,9,FALSE))*$F371*(VLOOKUP($Q371,'Workforce distribution'!$C$8:$AD$30,AQ$7,FALSE)),IF($Q371="n/a",(IF($P371=AQ$6,$X371*$F371,0)),$X371*$F371*(VLOOKUP($Q371,'Workforce distribution'!$C$8:$AD$30,AQ$7,FALSE)))),0)</f>
        <v>0</v>
      </c>
      <c r="AR371" s="30">
        <f>_xlfn.IFNA(IF($O371="days",$Y371*(VLOOKUP($K371,'Bed parameters'!$A$9:$I$12,9,FALSE))*$F371*(VLOOKUP($Q371,'Workforce distribution'!$C$8:$AD$30,AR$7,FALSE)),IF($Q371="n/a",(IF($P371=AR$6,$X371*$F371,0)),$X371*$F371*(VLOOKUP($Q371,'Workforce distribution'!$C$8:$AD$30,AR$7,FALSE)))),0)</f>
        <v>0</v>
      </c>
      <c r="AS371" s="30">
        <f>_xlfn.IFNA(IF($O371="days",$Y371*(VLOOKUP($K371,'Bed parameters'!$A$9:$I$12,9,FALSE))*$F371*(VLOOKUP($Q371,'Workforce distribution'!$C$8:$AD$30,AS$7,FALSE)),IF($Q371="n/a",(IF($P371=AS$6,$X371*$F371,0)),$X371*$F371*(VLOOKUP($Q371,'Workforce distribution'!$C$8:$AD$30,AS$7,FALSE)))),0)</f>
        <v>0</v>
      </c>
      <c r="AT371" s="30">
        <f>_xlfn.IFNA(IF($O371="days",$Y371*(VLOOKUP($K371,'Bed parameters'!$A$9:$I$12,9,FALSE))*$F371*(VLOOKUP($Q371,'Workforce distribution'!$C$8:$AD$30,AT$7,FALSE)),IF($Q371="n/a",(IF($P371=AT$6,$X371*$F371,0)),$X371*$F371*(VLOOKUP($Q371,'Workforce distribution'!$C$8:$AD$30,AT$7,FALSE)))),0)</f>
        <v>0</v>
      </c>
      <c r="AU371" s="30">
        <f>_xlfn.IFNA(IF($O371="days",$Y371*(VLOOKUP($K371,'Bed parameters'!$A$9:$I$12,9,FALSE))*$F371*(VLOOKUP($Q371,'Workforce distribution'!$C$8:$AD$30,AU$7,FALSE)),IF($Q371="n/a",(IF($P371=AU$6,$X371*$F371,0)),$X371*$F371*(VLOOKUP($Q371,'Workforce distribution'!$C$8:$AD$30,AU$7,FALSE)))),0)</f>
        <v>0</v>
      </c>
      <c r="AV371" s="30">
        <f>_xlfn.IFNA(IF($O371="days",$Y371*(VLOOKUP($K371,'Bed parameters'!$A$9:$I$12,9,FALSE))*$F371*(VLOOKUP($Q371,'Workforce distribution'!$C$8:$AD$30,AV$7,FALSE)),IF($Q371="n/a",(IF($P371=AV$6,$X371*$F371,0)),$X371*$F371*(VLOOKUP($Q371,'Workforce distribution'!$C$8:$AD$30,AV$7,FALSE)))),0)</f>
        <v>0</v>
      </c>
      <c r="AW371" s="30">
        <f>_xlfn.IFNA(IF($O371="days",$Y371*(VLOOKUP($K371,'Bed parameters'!$A$9:$I$12,9,FALSE))*$F371*(VLOOKUP($Q371,'Workforce distribution'!$C$8:$AD$30,AW$7,FALSE)),IF($Q371="n/a",(IF($P371=AW$6,$X371*$F371,0)),$X371*$F371*(VLOOKUP($Q371,'Workforce distribution'!$C$8:$AD$30,AW$7,FALSE)))),0)</f>
        <v>0</v>
      </c>
      <c r="AX371" s="30">
        <f>_xlfn.IFNA(IF($O371="days",$Y371*(VLOOKUP($K371,'Bed parameters'!$A$9:$I$12,9,FALSE))*$F371*(VLOOKUP($Q371,'Workforce distribution'!$C$8:$AD$30,AX$7,FALSE)),IF($Q371="n/a",(IF($P371=AX$6,$X371*$F371,0)),$X371*$F371*(VLOOKUP($Q371,'Workforce distribution'!$C$8:$AD$30,AX$7,FALSE)))),0)</f>
        <v>0</v>
      </c>
      <c r="AY371" s="30">
        <f>_xlfn.IFNA(IF($O371="days",$Y371*(VLOOKUP($K371,'Bed parameters'!$A$9:$I$12,9,FALSE))*$F371*(VLOOKUP($Q371,'Workforce distribution'!$C$8:$AD$30,AY$7,FALSE)),IF($Q371="n/a",(IF($P371=AY$6,$X371*$F371,0)),$X371*$F371*(VLOOKUP($Q371,'Workforce distribution'!$C$8:$AD$30,AY$7,FALSE)))),0)</f>
        <v>0</v>
      </c>
      <c r="AZ371" s="30">
        <f>_xlfn.IFNA(IF($O371="days",$Y371*(VLOOKUP($K371,'Bed parameters'!$A$9:$I$12,9,FALSE))*$F371*(VLOOKUP($Q371,'Workforce distribution'!$C$8:$AD$30,AZ$7,FALSE)),IF($Q371="n/a",(IF($P371=AZ$6,$X371*$F371,0)),$X371*$F371*(VLOOKUP($Q371,'Workforce distribution'!$C$8:$AD$30,AZ$7,FALSE)))),0)</f>
        <v>0</v>
      </c>
      <c r="BA371" s="30">
        <f>_xlfn.IFNA(IF($O371="days",$Y371*(VLOOKUP($K371,'Bed parameters'!$A$9:$I$12,9,FALSE))*$F371*(VLOOKUP($Q371,'Workforce distribution'!$C$8:$AD$30,BA$7,FALSE)),IF($Q371="n/a",(IF($P371=BA$6,$X371*$F371,0)),$X371*$F371*(VLOOKUP($Q371,'Workforce distribution'!$C$8:$AD$30,BA$7,FALSE)))),0)</f>
        <v>0</v>
      </c>
      <c r="BB371" s="30">
        <f>_xlfn.IFNA(IF($O371="days",$Y371*(VLOOKUP($K371,'Bed parameters'!$A$9:$I$12,9,FALSE))*$F371*(VLOOKUP($Q371,'Workforce distribution'!$C$8:$AD$30,BB$7,FALSE)),IF($Q371="n/a",(IF($P371=BB$6,$X371*$F371,0)),$X371*$F371*(VLOOKUP($Q371,'Workforce distribution'!$C$8:$AD$30,BB$7,FALSE)))),0)</f>
        <v>0</v>
      </c>
      <c r="BC371" s="149">
        <f t="shared" si="49"/>
        <v>1.1539299830395862</v>
      </c>
      <c r="BD371" s="288">
        <f>IF($Q371="n/a",(IF('Workforce hours'!D$30=0,0,(AB371/'Workforce hours'!D$30))),(IF(VLOOKUP($Q371,'Workforce hours'!$C$8:$AD$30,BD$7,FALSE)=0,0,(AB371/(VLOOKUP($Q371,'Workforce hours'!$C$8:$AD$30,BD$7,FALSE))))))</f>
        <v>0</v>
      </c>
      <c r="BE371" s="288">
        <f>IF($Q371="n/a",(IF('Workforce hours'!E$30=0,0,(AC371/'Workforce hours'!E$30))),(IF(VLOOKUP($Q371,'Workforce hours'!$C$8:$AD$30,BE$7,FALSE)=0,0,(AC371/(VLOOKUP($Q371,'Workforce hours'!$C$8:$AD$30,BE$7,FALSE))))))</f>
        <v>0</v>
      </c>
      <c r="BF371" s="288">
        <f>IF($Q371="n/a",(IF('Workforce hours'!F$30=0,0,(AD371/'Workforce hours'!F$30))),(IF(VLOOKUP($Q371,'Workforce hours'!$C$8:$AD$30,BF$7,FALSE)=0,0,(AD371/(VLOOKUP($Q371,'Workforce hours'!$C$8:$AD$30,BF$7,FALSE))))))</f>
        <v>0</v>
      </c>
      <c r="BG371" s="288">
        <f>IF($Q371="n/a",(IF('Workforce hours'!G$30=0,0,(AE371/'Workforce hours'!G$30))),(IF(VLOOKUP($Q371,'Workforce hours'!$C$8:$AD$30,BG$7,FALSE)=0,0,(AE371/(VLOOKUP($Q371,'Workforce hours'!$C$8:$AD$30,BG$7,FALSE))))))</f>
        <v>1.1539299830395862</v>
      </c>
      <c r="BH371" s="288">
        <f>IF($Q371="n/a",(IF('Workforce hours'!H$30=0,0,(AF371/'Workforce hours'!H$30))),(IF(VLOOKUP($Q371,'Workforce hours'!$C$8:$AD$30,BH$7,FALSE)=0,0,(AF371/(VLOOKUP($Q371,'Workforce hours'!$C$8:$AD$30,BH$7,FALSE))))))</f>
        <v>0</v>
      </c>
      <c r="BI371" s="288">
        <f>IF($Q371="n/a",(IF('Workforce hours'!I$30=0,0,(AG371/'Workforce hours'!I$30))),(IF(VLOOKUP($Q371,'Workforce hours'!$C$8:$AD$30,BI$7,FALSE)=0,0,(AG371/(VLOOKUP($Q371,'Workforce hours'!$C$8:$AD$30,BI$7,FALSE))))))</f>
        <v>0</v>
      </c>
      <c r="BJ371" s="288">
        <f>IF($Q371="n/a",(IF('Workforce hours'!J$30=0,0,(AH371/'Workforce hours'!J$30))),(IF(VLOOKUP($Q371,'Workforce hours'!$C$8:$AD$30,BJ$7,FALSE)=0,0,(AH371/(VLOOKUP($Q371,'Workforce hours'!$C$8:$AD$30,BJ$7,FALSE))))))</f>
        <v>0</v>
      </c>
      <c r="BK371" s="288">
        <f>IF($Q371="n/a",(IF('Workforce hours'!K$30=0,0,(AI371/'Workforce hours'!K$30))),(IF(VLOOKUP($Q371,'Workforce hours'!$C$8:$AD$30,BK$7,FALSE)=0,0,(AI371/(VLOOKUP($Q371,'Workforce hours'!$C$8:$AD$30,BK$7,FALSE))))))</f>
        <v>0</v>
      </c>
      <c r="BL371" s="288">
        <f>IF($Q371="n/a",(IF('Workforce hours'!L$30=0,0,(AJ371/'Workforce hours'!L$30))),(IF(VLOOKUP($Q371,'Workforce hours'!$C$8:$AD$30,BL$7,FALSE)=0,0,(AJ371/(VLOOKUP($Q371,'Workforce hours'!$C$8:$AD$30,BL$7,FALSE))))))</f>
        <v>0</v>
      </c>
      <c r="BM371" s="288">
        <f>IF($Q371="n/a",(IF('Workforce hours'!M$30=0,0,(AK371/'Workforce hours'!M$30))),(IF(VLOOKUP($Q371,'Workforce hours'!$C$8:$AD$30,BM$7,FALSE)=0,0,(AK371/(VLOOKUP($Q371,'Workforce hours'!$C$8:$AD$30,BM$7,FALSE))))))</f>
        <v>0</v>
      </c>
      <c r="BN371" s="288">
        <f>IF($Q371="n/a",(IF('Workforce hours'!N$30=0,0,(AL371/'Workforce hours'!N$30))),(IF(VLOOKUP($Q371,'Workforce hours'!$C$8:$AD$30,BN$7,FALSE)=0,0,(AL371/(VLOOKUP($Q371,'Workforce hours'!$C$8:$AD$30,BN$7,FALSE))))))</f>
        <v>0</v>
      </c>
      <c r="BO371" s="288">
        <f>IF($Q371="n/a",(IF('Workforce hours'!O$30=0,0,(AM371/'Workforce hours'!O$30))),(IF(VLOOKUP($Q371,'Workforce hours'!$C$8:$AD$30,BO$7,FALSE)=0,0,(AM371/(VLOOKUP($Q371,'Workforce hours'!$C$8:$AD$30,BO$7,FALSE))))))</f>
        <v>0</v>
      </c>
      <c r="BP371" s="288">
        <f>IF($Q371="n/a",(IF('Workforce hours'!P$30=0,0,(AN371/'Workforce hours'!P$30))),(IF(VLOOKUP($Q371,'Workforce hours'!$C$8:$AD$30,BP$7,FALSE)=0,0,(AN371/(VLOOKUP($Q371,'Workforce hours'!$C$8:$AD$30,BP$7,FALSE))))))</f>
        <v>0</v>
      </c>
      <c r="BQ371" s="288">
        <f>IF($Q371="n/a",(IF('Workforce hours'!Q$30=0,0,(AO371/'Workforce hours'!Q$30))),(IF(VLOOKUP($Q371,'Workforce hours'!$C$8:$AD$30,BQ$7,FALSE)=0,0,(AO371/(VLOOKUP($Q371,'Workforce hours'!$C$8:$AD$30,BQ$7,FALSE))))))</f>
        <v>0</v>
      </c>
      <c r="BR371" s="288">
        <f>IF($Q371="n/a",(IF('Workforce hours'!R$30=0,0,(AP371/'Workforce hours'!R$30))),(IF(VLOOKUP($Q371,'Workforce hours'!$C$8:$AD$30,BR$7,FALSE)=0,0,(AP371/(VLOOKUP($Q371,'Workforce hours'!$C$8:$AD$30,BR$7,FALSE))))))</f>
        <v>0</v>
      </c>
      <c r="BS371" s="288">
        <f>IF($Q371="n/a",(IF('Workforce hours'!S$30=0,0,(AQ371/'Workforce hours'!S$30))),(IF(VLOOKUP($Q371,'Workforce hours'!$C$8:$AD$30,BS$7,FALSE)=0,0,(AQ371/(VLOOKUP($Q371,'Workforce hours'!$C$8:$AD$30,BS$7,FALSE))))))</f>
        <v>0</v>
      </c>
      <c r="BT371" s="288">
        <f>IF($Q371="n/a",(IF('Workforce hours'!T$30=0,0,(AR371/'Workforce hours'!T$30))),(IF(VLOOKUP($Q371,'Workforce hours'!$C$8:$AD$30,BT$7,FALSE)=0,0,(AR371/(VLOOKUP($Q371,'Workforce hours'!$C$8:$AD$30,BT$7,FALSE))))))</f>
        <v>0</v>
      </c>
      <c r="BU371" s="288">
        <f>IF($Q371="n/a",(IF('Workforce hours'!U$30=0,0,(AS371/'Workforce hours'!U$30))),(IF(VLOOKUP($Q371,'Workforce hours'!$C$8:$AD$30,BU$7,FALSE)=0,0,(AS371/(VLOOKUP($Q371,'Workforce hours'!$C$8:$AD$30,BU$7,FALSE))))))</f>
        <v>0</v>
      </c>
      <c r="BV371" s="288">
        <f>IF($Q371="n/a",(IF('Workforce hours'!V$30=0,0,(AT371/'Workforce hours'!V$30))),(IF(VLOOKUP($Q371,'Workforce hours'!$C$8:$AD$30,BV$7,FALSE)=0,0,(AT371/(VLOOKUP($Q371,'Workforce hours'!$C$8:$AD$30,BV$7,FALSE))))))</f>
        <v>0</v>
      </c>
      <c r="BW371" s="288">
        <f>IF($Q371="n/a",(IF('Workforce hours'!W$30=0,0,(AU371/'Workforce hours'!W$30))),(IF(VLOOKUP($Q371,'Workforce hours'!$C$8:$AD$30,BW$7,FALSE)=0,0,(AU371/(VLOOKUP($Q371,'Workforce hours'!$C$8:$AD$30,BW$7,FALSE))))))</f>
        <v>0</v>
      </c>
      <c r="BX371" s="288">
        <f>IF($Q371="n/a",(IF('Workforce hours'!X$30=0,0,(AV371/'Workforce hours'!X$30))),(IF(VLOOKUP($Q371,'Workforce hours'!$C$8:$AD$30,BX$7,FALSE)=0,0,(AV371/(VLOOKUP($Q371,'Workforce hours'!$C$8:$AD$30,BX$7,FALSE))))))</f>
        <v>0</v>
      </c>
      <c r="BY371" s="288">
        <f>IF($Q371="n/a",(IF('Workforce hours'!Y$30=0,0,(AW371/'Workforce hours'!Y$30))),(IF(VLOOKUP($Q371,'Workforce hours'!$C$8:$AD$30,BY$7,FALSE)=0,0,(AW371/(VLOOKUP($Q371,'Workforce hours'!$C$8:$AD$30,BY$7,FALSE))))))</f>
        <v>0</v>
      </c>
      <c r="BZ371" s="288">
        <f>IF($Q371="n/a",(IF('Workforce hours'!Z$30=0,0,(AX371/'Workforce hours'!Z$30))),(IF(VLOOKUP($Q371,'Workforce hours'!$C$8:$AD$30,BZ$7,FALSE)=0,0,(AX371/(VLOOKUP($Q371,'Workforce hours'!$C$8:$AD$30,BZ$7,FALSE))))))</f>
        <v>0</v>
      </c>
      <c r="CA371" s="288">
        <f>IF($Q371="n/a",(IF('Workforce hours'!AA$30=0,0,(AY371/'Workforce hours'!AA$30))),(IF(VLOOKUP($Q371,'Workforce hours'!$C$8:$AD$30,CA$7,FALSE)=0,0,(AY371/(VLOOKUP($Q371,'Workforce hours'!$C$8:$AD$30,CA$7,FALSE))))))</f>
        <v>0</v>
      </c>
      <c r="CB371" s="288">
        <f>IF($Q371="n/a",(IF('Workforce hours'!AB$30=0,0,(AZ371/'Workforce hours'!AB$30))),(IF(VLOOKUP($Q371,'Workforce hours'!$C$8:$AD$30,CB$7,FALSE)=0,0,(AZ371/(VLOOKUP($Q371,'Workforce hours'!$C$8:$AD$30,CB$7,FALSE))))))</f>
        <v>0</v>
      </c>
      <c r="CC371" s="288">
        <f>IF($Q371="n/a",(IF('Workforce hours'!AC$30=0,0,(BA371/'Workforce hours'!AC$30))),(IF(VLOOKUP($Q371,'Workforce hours'!$C$8:$AD$30,CC$7,FALSE)=0,0,(BA371/(VLOOKUP($Q371,'Workforce hours'!$C$8:$AD$30,CC$7,FALSE))))))</f>
        <v>0</v>
      </c>
      <c r="CD371" s="288">
        <f>IF($Q371="n/a",(IF('Workforce hours'!AD$30=0,0,(BB371/'Workforce hours'!AD$30))),(IF(VLOOKUP($Q371,'Workforce hours'!$C$8:$AD$30,CD$7,FALSE)=0,0,(BB371/(VLOOKUP($Q371,'Workforce hours'!$C$8:$AD$30,CD$7,FALSE))))))</f>
        <v>0</v>
      </c>
      <c r="CE371" s="289">
        <f t="shared" si="50"/>
        <v>0</v>
      </c>
      <c r="CF371" s="290">
        <f>BD371*'Workforce costs'!B$9*(1+'Workforce costs'!B$10)*(1+'Workforce costs'!B$11)</f>
        <v>0</v>
      </c>
      <c r="CG371" s="290">
        <f>BE371*'Workforce costs'!C$9*(1+'Workforce costs'!C$10)*(1+'Workforce costs'!C$11)</f>
        <v>0</v>
      </c>
      <c r="CH371" s="290">
        <f>BF371*'Workforce costs'!D$9*(1+'Workforce costs'!D$10)*(1+'Workforce costs'!D$11)</f>
        <v>0</v>
      </c>
      <c r="CI371" s="290">
        <f>BG371*'Workforce costs'!E$9*(1+'Workforce costs'!E$10)*(1+'Workforce costs'!E$11)</f>
        <v>0</v>
      </c>
      <c r="CJ371" s="290">
        <f>BH371*'Workforce costs'!F$9*(1+'Workforce costs'!F$10)*(1+'Workforce costs'!F$11)</f>
        <v>0</v>
      </c>
      <c r="CK371" s="290">
        <f>BI371*'Workforce costs'!G$9*(1+'Workforce costs'!G$10)*(1+'Workforce costs'!G$11)</f>
        <v>0</v>
      </c>
      <c r="CL371" s="290">
        <f>BJ371*'Workforce costs'!H$9*(1+'Workforce costs'!H$10)*(1+'Workforce costs'!H$11)</f>
        <v>0</v>
      </c>
      <c r="CM371" s="290">
        <f>BK371*'Workforce costs'!I$9*(1+'Workforce costs'!I$10)*(1+'Workforce costs'!I$11)</f>
        <v>0</v>
      </c>
      <c r="CN371" s="290">
        <f>BL371*'Workforce costs'!J$9*(1+'Workforce costs'!J$10)*(1+'Workforce costs'!J$11)</f>
        <v>0</v>
      </c>
      <c r="CO371" s="290">
        <f>BM371*'Workforce costs'!K$9*(1+'Workforce costs'!K$10)*(1+'Workforce costs'!K$11)</f>
        <v>0</v>
      </c>
      <c r="CP371" s="290">
        <f>BN371*'Workforce costs'!L$9*(1+'Workforce costs'!L$10)*(1+'Workforce costs'!L$11)</f>
        <v>0</v>
      </c>
      <c r="CQ371" s="290">
        <f>BO371*'Workforce costs'!M$9*(1+'Workforce costs'!M$10)*(1+'Workforce costs'!M$11)</f>
        <v>0</v>
      </c>
      <c r="CR371" s="290">
        <f>BP371*'Workforce costs'!N$9*(1+'Workforce costs'!N$10)*(1+'Workforce costs'!N$11)</f>
        <v>0</v>
      </c>
      <c r="CS371" s="290">
        <f>BQ371*'Workforce costs'!O$9*(1+'Workforce costs'!O$10)*(1+'Workforce costs'!O$11)</f>
        <v>0</v>
      </c>
      <c r="CT371" s="290">
        <f>BR371*'Workforce costs'!P$9*(1+'Workforce costs'!P$10)*(1+'Workforce costs'!P$11)</f>
        <v>0</v>
      </c>
      <c r="CU371" s="290">
        <f>BS371*'Workforce costs'!Q$9*(1+'Workforce costs'!Q$10)*(1+'Workforce costs'!Q$11)</f>
        <v>0</v>
      </c>
      <c r="CV371" s="290">
        <f>BT371*'Workforce costs'!R$9*(1+'Workforce costs'!R$10)*(1+'Workforce costs'!R$11)</f>
        <v>0</v>
      </c>
      <c r="CW371" s="290">
        <f>BU371*'Workforce costs'!S$9*(1+'Workforce costs'!S$10)*(1+'Workforce costs'!S$11)</f>
        <v>0</v>
      </c>
      <c r="CX371" s="290">
        <f>BV371*'Workforce costs'!T$9*(1+'Workforce costs'!T$10)*(1+'Workforce costs'!T$11)</f>
        <v>0</v>
      </c>
      <c r="CY371" s="290">
        <f>BW371*'Workforce costs'!U$9*(1+'Workforce costs'!U$10)*(1+'Workforce costs'!U$11)</f>
        <v>0</v>
      </c>
      <c r="CZ371" s="290">
        <f>BX371*'Workforce costs'!V$9*(1+'Workforce costs'!V$10)*(1+'Workforce costs'!V$11)</f>
        <v>0</v>
      </c>
      <c r="DA371" s="290">
        <f>BY371*'Workforce costs'!W$9*(1+'Workforce costs'!W$10)*(1+'Workforce costs'!W$11)</f>
        <v>0</v>
      </c>
      <c r="DB371" s="290">
        <f>BZ371*'Workforce costs'!X$9*(1+'Workforce costs'!X$10)*(1+'Workforce costs'!X$11)</f>
        <v>0</v>
      </c>
      <c r="DC371" s="290">
        <f>CA371*'Workforce costs'!Y$9*(1+'Workforce costs'!Y$10)*(1+'Workforce costs'!Y$11)</f>
        <v>0</v>
      </c>
      <c r="DD371" s="290">
        <f>CB371*'Workforce costs'!Z$9*(1+'Workforce costs'!Z$10)*(1+'Workforce costs'!Z$11)</f>
        <v>0</v>
      </c>
      <c r="DE371" s="290">
        <f>CC371*'Workforce costs'!AA$9*(1+'Workforce costs'!AA$10)*(1+'Workforce costs'!AA$11)</f>
        <v>0</v>
      </c>
      <c r="DF371" s="290">
        <f>CD371*'Workforce costs'!AB$9*(1+'Workforce costs'!AB$10)*(1+'Workforce costs'!AB$11)</f>
        <v>0</v>
      </c>
    </row>
    <row r="372" spans="1:110" x14ac:dyDescent="0.3">
      <c r="A372" s="2" t="str">
        <f>Outputs!$A$4</f>
        <v>Australia</v>
      </c>
      <c r="B372" s="2" t="str">
        <f t="shared" si="43"/>
        <v>Australia 12to17</v>
      </c>
      <c r="C372" s="30">
        <f>VLOOKUP($B372,Populations!$D$15:$H$1920,3,FALSE)</f>
        <v>1959472</v>
      </c>
      <c r="D372" s="255">
        <f>IF(OR($H372="General pop",$H372="Schools",$H372="Workplace",$H372="Skills Training",$H372="Digital Supports"),1,VLOOKUP($B372,Populations!$D$15:$H$1920,5,FALSE))</f>
        <v>1</v>
      </c>
      <c r="E372" s="88">
        <f>VLOOKUP(I372,Epidemiology!$C$10:$H$47,6,FALSE)</f>
        <v>1504</v>
      </c>
      <c r="F372" s="102">
        <f>'Care profiles'!R373</f>
        <v>1</v>
      </c>
      <c r="G372" s="15" t="str">
        <f>'Care profiles'!A373</f>
        <v>12to17</v>
      </c>
      <c r="H372" s="15" t="str">
        <f>'Care profiles'!B373</f>
        <v>Persistent</v>
      </c>
      <c r="I372" s="15" t="str">
        <f>'Care profiles'!C373</f>
        <v>Persistent_12-17yrs</v>
      </c>
      <c r="J372" s="15" t="str">
        <f>'Care profiles'!D373</f>
        <v>Care profile</v>
      </c>
      <c r="K372" s="15" t="str">
        <f>'Care profiles'!E373</f>
        <v>Individual Carer Peer Support</v>
      </c>
      <c r="L372" s="104">
        <f>'Care profiles'!F373</f>
        <v>0.8</v>
      </c>
      <c r="M372" s="15">
        <f>'Care profiles'!G373</f>
        <v>10</v>
      </c>
      <c r="N372" s="15">
        <f>'Care profiles'!H373</f>
        <v>60</v>
      </c>
      <c r="O372" s="15" t="str">
        <f>'Care profiles'!I373</f>
        <v>min</v>
      </c>
      <c r="P372" s="15" t="str">
        <f>'Care profiles'!J373</f>
        <v>Peer Worker</v>
      </c>
      <c r="Q372" s="15" t="str">
        <f>'Care profiles'!K373</f>
        <v>n/a</v>
      </c>
      <c r="R372" s="15" t="str">
        <f>'Care profiles'!M373</f>
        <v>Y</v>
      </c>
      <c r="S372" s="15" t="str">
        <f>'Care profiles'!O373</f>
        <v>Y</v>
      </c>
      <c r="T372" s="15" t="str">
        <f>'Care profiles'!Q373</f>
        <v>N</v>
      </c>
      <c r="U372" s="30">
        <f t="shared" si="44"/>
        <v>29470.458879999998</v>
      </c>
      <c r="V372" s="30">
        <f t="shared" si="45"/>
        <v>23576.367104000001</v>
      </c>
      <c r="W372" s="30">
        <f>IF(M372="n/a",0,IF(O372="days",V372*M372*(1+(VLOOKUP(K372,'Bed parameters'!$A$9:$G$12,7,FALSE))),V372*M372))</f>
        <v>235763.67104000002</v>
      </c>
      <c r="X372" s="30">
        <f t="shared" si="46"/>
        <v>235763.67104000002</v>
      </c>
      <c r="Y372" s="30">
        <f t="shared" si="47"/>
        <v>0</v>
      </c>
      <c r="Z372" s="113">
        <f>_xlfn.IFNA(Y372/((VLOOKUP(K372,'Bed parameters'!$A$9:$G$12,3,FALSE))*(VLOOKUP(K372,'Bed parameters'!$A$9:$G$12,5,FALSE))),0)</f>
        <v>0</v>
      </c>
      <c r="AA372" s="30">
        <f t="shared" si="48"/>
        <v>235763.67104000002</v>
      </c>
      <c r="AB372" s="30">
        <f>_xlfn.IFNA(IF($O372="days",$Y372*(VLOOKUP($K372,'Bed parameters'!$A$9:$I$12,9,FALSE))*$F372*(VLOOKUP($Q372,'Workforce distribution'!$C$8:$AD$30,AB$7,FALSE)),IF($Q372="n/a",(IF($P372=AB$6,$X372*$F372,0)),$X372*$F372*(VLOOKUP($Q372,'Workforce distribution'!$C$8:$AD$30,AB$7,FALSE)))),0)</f>
        <v>0</v>
      </c>
      <c r="AC372" s="30">
        <f>_xlfn.IFNA(IF($O372="days",$Y372*(VLOOKUP($K372,'Bed parameters'!$A$9:$I$12,9,FALSE))*$F372*(VLOOKUP($Q372,'Workforce distribution'!$C$8:$AD$30,AC$7,FALSE)),IF($Q372="n/a",(IF($P372=AC$6,$X372*$F372,0)),$X372*$F372*(VLOOKUP($Q372,'Workforce distribution'!$C$8:$AD$30,AC$7,FALSE)))),0)</f>
        <v>0</v>
      </c>
      <c r="AD372" s="30">
        <f>_xlfn.IFNA(IF($O372="days",$Y372*(VLOOKUP($K372,'Bed parameters'!$A$9:$I$12,9,FALSE))*$F372*(VLOOKUP($Q372,'Workforce distribution'!$C$8:$AD$30,AD$7,FALSE)),IF($Q372="n/a",(IF($P372=AD$6,$X372*$F372,0)),$X372*$F372*(VLOOKUP($Q372,'Workforce distribution'!$C$8:$AD$30,AD$7,FALSE)))),0)</f>
        <v>0</v>
      </c>
      <c r="AE372" s="30">
        <f>_xlfn.IFNA(IF($O372="days",$Y372*(VLOOKUP($K372,'Bed parameters'!$A$9:$I$12,9,FALSE))*$F372*(VLOOKUP($Q372,'Workforce distribution'!$C$8:$AD$30,AE$7,FALSE)),IF($Q372="n/a",(IF($P372=AE$6,$X372*$F372,0)),$X372*$F372*(VLOOKUP($Q372,'Workforce distribution'!$C$8:$AD$30,AE$7,FALSE)))),0)</f>
        <v>235763.67104000002</v>
      </c>
      <c r="AF372" s="30">
        <f>_xlfn.IFNA(IF($O372="days",$Y372*(VLOOKUP($K372,'Bed parameters'!$A$9:$I$12,9,FALSE))*$F372*(VLOOKUP($Q372,'Workforce distribution'!$C$8:$AD$30,AF$7,FALSE)),IF($Q372="n/a",(IF($P372=AF$6,$X372*$F372,0)),$X372*$F372*(VLOOKUP($Q372,'Workforce distribution'!$C$8:$AD$30,AF$7,FALSE)))),0)</f>
        <v>0</v>
      </c>
      <c r="AG372" s="30">
        <f>_xlfn.IFNA(IF($O372="days",$Y372*(VLOOKUP($K372,'Bed parameters'!$A$9:$I$12,9,FALSE))*$F372*(VLOOKUP($Q372,'Workforce distribution'!$C$8:$AD$30,AG$7,FALSE)),IF($Q372="n/a",(IF($P372=AG$6,$X372*$F372,0)),$X372*$F372*(VLOOKUP($Q372,'Workforce distribution'!$C$8:$AD$30,AG$7,FALSE)))),0)</f>
        <v>0</v>
      </c>
      <c r="AH372" s="30">
        <f>_xlfn.IFNA(IF($O372="days",$Y372*(VLOOKUP($K372,'Bed parameters'!$A$9:$I$12,9,FALSE))*$F372*(VLOOKUP($Q372,'Workforce distribution'!$C$8:$AD$30,AH$7,FALSE)),IF($Q372="n/a",(IF($P372=AH$6,$X372*$F372,0)),$X372*$F372*(VLOOKUP($Q372,'Workforce distribution'!$C$8:$AD$30,AH$7,FALSE)))),0)</f>
        <v>0</v>
      </c>
      <c r="AI372" s="30">
        <f>_xlfn.IFNA(IF($O372="days",$Y372*(VLOOKUP($K372,'Bed parameters'!$A$9:$I$12,9,FALSE))*$F372*(VLOOKUP($Q372,'Workforce distribution'!$C$8:$AD$30,AI$7,FALSE)),IF($Q372="n/a",(IF($P372=AI$6,$X372*$F372,0)),$X372*$F372*(VLOOKUP($Q372,'Workforce distribution'!$C$8:$AD$30,AI$7,FALSE)))),0)</f>
        <v>0</v>
      </c>
      <c r="AJ372" s="30">
        <f>_xlfn.IFNA(IF($O372="days",$Y372*(VLOOKUP($K372,'Bed parameters'!$A$9:$I$12,9,FALSE))*$F372*(VLOOKUP($Q372,'Workforce distribution'!$C$8:$AD$30,AJ$7,FALSE)),IF($Q372="n/a",(IF($P372=AJ$6,$X372*$F372,0)),$X372*$F372*(VLOOKUP($Q372,'Workforce distribution'!$C$8:$AD$30,AJ$7,FALSE)))),0)</f>
        <v>0</v>
      </c>
      <c r="AK372" s="30">
        <f>_xlfn.IFNA(IF($O372="days",$Y372*(VLOOKUP($K372,'Bed parameters'!$A$9:$I$12,9,FALSE))*$F372*(VLOOKUP($Q372,'Workforce distribution'!$C$8:$AD$30,AK$7,FALSE)),IF($Q372="n/a",(IF($P372=AK$6,$X372*$F372,0)),$X372*$F372*(VLOOKUP($Q372,'Workforce distribution'!$C$8:$AD$30,AK$7,FALSE)))),0)</f>
        <v>0</v>
      </c>
      <c r="AL372" s="30">
        <f>_xlfn.IFNA(IF($O372="days",$Y372*(VLOOKUP($K372,'Bed parameters'!$A$9:$I$12,9,FALSE))*$F372*(VLOOKUP($Q372,'Workforce distribution'!$C$8:$AD$30,AL$7,FALSE)),IF($Q372="n/a",(IF($P372=AL$6,$X372*$F372,0)),$X372*$F372*(VLOOKUP($Q372,'Workforce distribution'!$C$8:$AD$30,AL$7,FALSE)))),0)</f>
        <v>0</v>
      </c>
      <c r="AM372" s="30">
        <f>_xlfn.IFNA(IF($O372="days",$Y372*(VLOOKUP($K372,'Bed parameters'!$A$9:$I$12,9,FALSE))*$F372*(VLOOKUP($Q372,'Workforce distribution'!$C$8:$AD$30,AM$7,FALSE)),IF($Q372="n/a",(IF($P372=AM$6,$X372*$F372,0)),$X372*$F372*(VLOOKUP($Q372,'Workforce distribution'!$C$8:$AD$30,AM$7,FALSE)))),0)</f>
        <v>0</v>
      </c>
      <c r="AN372" s="30">
        <f>_xlfn.IFNA(IF($O372="days",$Y372*(VLOOKUP($K372,'Bed parameters'!$A$9:$I$12,9,FALSE))*$F372*(VLOOKUP($Q372,'Workforce distribution'!$C$8:$AD$30,AN$7,FALSE)),IF($Q372="n/a",(IF($P372=AN$6,$X372*$F372,0)),$X372*$F372*(VLOOKUP($Q372,'Workforce distribution'!$C$8:$AD$30,AN$7,FALSE)))),0)</f>
        <v>0</v>
      </c>
      <c r="AO372" s="30">
        <f>_xlfn.IFNA(IF($O372="days",$Y372*(VLOOKUP($K372,'Bed parameters'!$A$9:$I$12,9,FALSE))*$F372*(VLOOKUP($Q372,'Workforce distribution'!$C$8:$AD$30,AO$7,FALSE)),IF($Q372="n/a",(IF($P372=AO$6,$X372*$F372,0)),$X372*$F372*(VLOOKUP($Q372,'Workforce distribution'!$C$8:$AD$30,AO$7,FALSE)))),0)</f>
        <v>0</v>
      </c>
      <c r="AP372" s="30">
        <f>_xlfn.IFNA(IF($O372="days",$Y372*(VLOOKUP($K372,'Bed parameters'!$A$9:$I$12,9,FALSE))*$F372*(VLOOKUP($Q372,'Workforce distribution'!$C$8:$AD$30,AP$7,FALSE)),IF($Q372="n/a",(IF($P372=AP$6,$X372*$F372,0)),$X372*$F372*(VLOOKUP($Q372,'Workforce distribution'!$C$8:$AD$30,AP$7,FALSE)))),0)</f>
        <v>0</v>
      </c>
      <c r="AQ372" s="30">
        <f>_xlfn.IFNA(IF($O372="days",$Y372*(VLOOKUP($K372,'Bed parameters'!$A$9:$I$12,9,FALSE))*$F372*(VLOOKUP($Q372,'Workforce distribution'!$C$8:$AD$30,AQ$7,FALSE)),IF($Q372="n/a",(IF($P372=AQ$6,$X372*$F372,0)),$X372*$F372*(VLOOKUP($Q372,'Workforce distribution'!$C$8:$AD$30,AQ$7,FALSE)))),0)</f>
        <v>0</v>
      </c>
      <c r="AR372" s="30">
        <f>_xlfn.IFNA(IF($O372="days",$Y372*(VLOOKUP($K372,'Bed parameters'!$A$9:$I$12,9,FALSE))*$F372*(VLOOKUP($Q372,'Workforce distribution'!$C$8:$AD$30,AR$7,FALSE)),IF($Q372="n/a",(IF($P372=AR$6,$X372*$F372,0)),$X372*$F372*(VLOOKUP($Q372,'Workforce distribution'!$C$8:$AD$30,AR$7,FALSE)))),0)</f>
        <v>0</v>
      </c>
      <c r="AS372" s="30">
        <f>_xlfn.IFNA(IF($O372="days",$Y372*(VLOOKUP($K372,'Bed parameters'!$A$9:$I$12,9,FALSE))*$F372*(VLOOKUP($Q372,'Workforce distribution'!$C$8:$AD$30,AS$7,FALSE)),IF($Q372="n/a",(IF($P372=AS$6,$X372*$F372,0)),$X372*$F372*(VLOOKUP($Q372,'Workforce distribution'!$C$8:$AD$30,AS$7,FALSE)))),0)</f>
        <v>0</v>
      </c>
      <c r="AT372" s="30">
        <f>_xlfn.IFNA(IF($O372="days",$Y372*(VLOOKUP($K372,'Bed parameters'!$A$9:$I$12,9,FALSE))*$F372*(VLOOKUP($Q372,'Workforce distribution'!$C$8:$AD$30,AT$7,FALSE)),IF($Q372="n/a",(IF($P372=AT$6,$X372*$F372,0)),$X372*$F372*(VLOOKUP($Q372,'Workforce distribution'!$C$8:$AD$30,AT$7,FALSE)))),0)</f>
        <v>0</v>
      </c>
      <c r="AU372" s="30">
        <f>_xlfn.IFNA(IF($O372="days",$Y372*(VLOOKUP($K372,'Bed parameters'!$A$9:$I$12,9,FALSE))*$F372*(VLOOKUP($Q372,'Workforce distribution'!$C$8:$AD$30,AU$7,FALSE)),IF($Q372="n/a",(IF($P372=AU$6,$X372*$F372,0)),$X372*$F372*(VLOOKUP($Q372,'Workforce distribution'!$C$8:$AD$30,AU$7,FALSE)))),0)</f>
        <v>0</v>
      </c>
      <c r="AV372" s="30">
        <f>_xlfn.IFNA(IF($O372="days",$Y372*(VLOOKUP($K372,'Bed parameters'!$A$9:$I$12,9,FALSE))*$F372*(VLOOKUP($Q372,'Workforce distribution'!$C$8:$AD$30,AV$7,FALSE)),IF($Q372="n/a",(IF($P372=AV$6,$X372*$F372,0)),$X372*$F372*(VLOOKUP($Q372,'Workforce distribution'!$C$8:$AD$30,AV$7,FALSE)))),0)</f>
        <v>0</v>
      </c>
      <c r="AW372" s="30">
        <f>_xlfn.IFNA(IF($O372="days",$Y372*(VLOOKUP($K372,'Bed parameters'!$A$9:$I$12,9,FALSE))*$F372*(VLOOKUP($Q372,'Workforce distribution'!$C$8:$AD$30,AW$7,FALSE)),IF($Q372="n/a",(IF($P372=AW$6,$X372*$F372,0)),$X372*$F372*(VLOOKUP($Q372,'Workforce distribution'!$C$8:$AD$30,AW$7,FALSE)))),0)</f>
        <v>0</v>
      </c>
      <c r="AX372" s="30">
        <f>_xlfn.IFNA(IF($O372="days",$Y372*(VLOOKUP($K372,'Bed parameters'!$A$9:$I$12,9,FALSE))*$F372*(VLOOKUP($Q372,'Workforce distribution'!$C$8:$AD$30,AX$7,FALSE)),IF($Q372="n/a",(IF($P372=AX$6,$X372*$F372,0)),$X372*$F372*(VLOOKUP($Q372,'Workforce distribution'!$C$8:$AD$30,AX$7,FALSE)))),0)</f>
        <v>0</v>
      </c>
      <c r="AY372" s="30">
        <f>_xlfn.IFNA(IF($O372="days",$Y372*(VLOOKUP($K372,'Bed parameters'!$A$9:$I$12,9,FALSE))*$F372*(VLOOKUP($Q372,'Workforce distribution'!$C$8:$AD$30,AY$7,FALSE)),IF($Q372="n/a",(IF($P372=AY$6,$X372*$F372,0)),$X372*$F372*(VLOOKUP($Q372,'Workforce distribution'!$C$8:$AD$30,AY$7,FALSE)))),0)</f>
        <v>0</v>
      </c>
      <c r="AZ372" s="30">
        <f>_xlfn.IFNA(IF($O372="days",$Y372*(VLOOKUP($K372,'Bed parameters'!$A$9:$I$12,9,FALSE))*$F372*(VLOOKUP($Q372,'Workforce distribution'!$C$8:$AD$30,AZ$7,FALSE)),IF($Q372="n/a",(IF($P372=AZ$6,$X372*$F372,0)),$X372*$F372*(VLOOKUP($Q372,'Workforce distribution'!$C$8:$AD$30,AZ$7,FALSE)))),0)</f>
        <v>0</v>
      </c>
      <c r="BA372" s="30">
        <f>_xlfn.IFNA(IF($O372="days",$Y372*(VLOOKUP($K372,'Bed parameters'!$A$9:$I$12,9,FALSE))*$F372*(VLOOKUP($Q372,'Workforce distribution'!$C$8:$AD$30,BA$7,FALSE)),IF($Q372="n/a",(IF($P372=BA$6,$X372*$F372,0)),$X372*$F372*(VLOOKUP($Q372,'Workforce distribution'!$C$8:$AD$30,BA$7,FALSE)))),0)</f>
        <v>0</v>
      </c>
      <c r="BB372" s="30">
        <f>_xlfn.IFNA(IF($O372="days",$Y372*(VLOOKUP($K372,'Bed parameters'!$A$9:$I$12,9,FALSE))*$F372*(VLOOKUP($Q372,'Workforce distribution'!$C$8:$AD$30,BB$7,FALSE)),IF($Q372="n/a",(IF($P372=BB$6,$X372*$F372,0)),$X372*$F372*(VLOOKUP($Q372,'Workforce distribution'!$C$8:$AD$30,BB$7,FALSE)))),0)</f>
        <v>0</v>
      </c>
      <c r="BC372" s="149">
        <f t="shared" si="49"/>
        <v>205.14310809592646</v>
      </c>
      <c r="BD372" s="288">
        <f>IF($Q372="n/a",(IF('Workforce hours'!D$30=0,0,(AB372/'Workforce hours'!D$30))),(IF(VLOOKUP($Q372,'Workforce hours'!$C$8:$AD$30,BD$7,FALSE)=0,0,(AB372/(VLOOKUP($Q372,'Workforce hours'!$C$8:$AD$30,BD$7,FALSE))))))</f>
        <v>0</v>
      </c>
      <c r="BE372" s="288">
        <f>IF($Q372="n/a",(IF('Workforce hours'!E$30=0,0,(AC372/'Workforce hours'!E$30))),(IF(VLOOKUP($Q372,'Workforce hours'!$C$8:$AD$30,BE$7,FALSE)=0,0,(AC372/(VLOOKUP($Q372,'Workforce hours'!$C$8:$AD$30,BE$7,FALSE))))))</f>
        <v>0</v>
      </c>
      <c r="BF372" s="288">
        <f>IF($Q372="n/a",(IF('Workforce hours'!F$30=0,0,(AD372/'Workforce hours'!F$30))),(IF(VLOOKUP($Q372,'Workforce hours'!$C$8:$AD$30,BF$7,FALSE)=0,0,(AD372/(VLOOKUP($Q372,'Workforce hours'!$C$8:$AD$30,BF$7,FALSE))))))</f>
        <v>0</v>
      </c>
      <c r="BG372" s="288">
        <f>IF($Q372="n/a",(IF('Workforce hours'!G$30=0,0,(AE372/'Workforce hours'!G$30))),(IF(VLOOKUP($Q372,'Workforce hours'!$C$8:$AD$30,BG$7,FALSE)=0,0,(AE372/(VLOOKUP($Q372,'Workforce hours'!$C$8:$AD$30,BG$7,FALSE))))))</f>
        <v>205.14310809592646</v>
      </c>
      <c r="BH372" s="288">
        <f>IF($Q372="n/a",(IF('Workforce hours'!H$30=0,0,(AF372/'Workforce hours'!H$30))),(IF(VLOOKUP($Q372,'Workforce hours'!$C$8:$AD$30,BH$7,FALSE)=0,0,(AF372/(VLOOKUP($Q372,'Workforce hours'!$C$8:$AD$30,BH$7,FALSE))))))</f>
        <v>0</v>
      </c>
      <c r="BI372" s="288">
        <f>IF($Q372="n/a",(IF('Workforce hours'!I$30=0,0,(AG372/'Workforce hours'!I$30))),(IF(VLOOKUP($Q372,'Workforce hours'!$C$8:$AD$30,BI$7,FALSE)=0,0,(AG372/(VLOOKUP($Q372,'Workforce hours'!$C$8:$AD$30,BI$7,FALSE))))))</f>
        <v>0</v>
      </c>
      <c r="BJ372" s="288">
        <f>IF($Q372="n/a",(IF('Workforce hours'!J$30=0,0,(AH372/'Workforce hours'!J$30))),(IF(VLOOKUP($Q372,'Workforce hours'!$C$8:$AD$30,BJ$7,FALSE)=0,0,(AH372/(VLOOKUP($Q372,'Workforce hours'!$C$8:$AD$30,BJ$7,FALSE))))))</f>
        <v>0</v>
      </c>
      <c r="BK372" s="288">
        <f>IF($Q372="n/a",(IF('Workforce hours'!K$30=0,0,(AI372/'Workforce hours'!K$30))),(IF(VLOOKUP($Q372,'Workforce hours'!$C$8:$AD$30,BK$7,FALSE)=0,0,(AI372/(VLOOKUP($Q372,'Workforce hours'!$C$8:$AD$30,BK$7,FALSE))))))</f>
        <v>0</v>
      </c>
      <c r="BL372" s="288">
        <f>IF($Q372="n/a",(IF('Workforce hours'!L$30=0,0,(AJ372/'Workforce hours'!L$30))),(IF(VLOOKUP($Q372,'Workforce hours'!$C$8:$AD$30,BL$7,FALSE)=0,0,(AJ372/(VLOOKUP($Q372,'Workforce hours'!$C$8:$AD$30,BL$7,FALSE))))))</f>
        <v>0</v>
      </c>
      <c r="BM372" s="288">
        <f>IF($Q372="n/a",(IF('Workforce hours'!M$30=0,0,(AK372/'Workforce hours'!M$30))),(IF(VLOOKUP($Q372,'Workforce hours'!$C$8:$AD$30,BM$7,FALSE)=0,0,(AK372/(VLOOKUP($Q372,'Workforce hours'!$C$8:$AD$30,BM$7,FALSE))))))</f>
        <v>0</v>
      </c>
      <c r="BN372" s="288">
        <f>IF($Q372="n/a",(IF('Workforce hours'!N$30=0,0,(AL372/'Workforce hours'!N$30))),(IF(VLOOKUP($Q372,'Workforce hours'!$C$8:$AD$30,BN$7,FALSE)=0,0,(AL372/(VLOOKUP($Q372,'Workforce hours'!$C$8:$AD$30,BN$7,FALSE))))))</f>
        <v>0</v>
      </c>
      <c r="BO372" s="288">
        <f>IF($Q372="n/a",(IF('Workforce hours'!O$30=0,0,(AM372/'Workforce hours'!O$30))),(IF(VLOOKUP($Q372,'Workforce hours'!$C$8:$AD$30,BO$7,FALSE)=0,0,(AM372/(VLOOKUP($Q372,'Workforce hours'!$C$8:$AD$30,BO$7,FALSE))))))</f>
        <v>0</v>
      </c>
      <c r="BP372" s="288">
        <f>IF($Q372="n/a",(IF('Workforce hours'!P$30=0,0,(AN372/'Workforce hours'!P$30))),(IF(VLOOKUP($Q372,'Workforce hours'!$C$8:$AD$30,BP$7,FALSE)=0,0,(AN372/(VLOOKUP($Q372,'Workforce hours'!$C$8:$AD$30,BP$7,FALSE))))))</f>
        <v>0</v>
      </c>
      <c r="BQ372" s="288">
        <f>IF($Q372="n/a",(IF('Workforce hours'!Q$30=0,0,(AO372/'Workforce hours'!Q$30))),(IF(VLOOKUP($Q372,'Workforce hours'!$C$8:$AD$30,BQ$7,FALSE)=0,0,(AO372/(VLOOKUP($Q372,'Workforce hours'!$C$8:$AD$30,BQ$7,FALSE))))))</f>
        <v>0</v>
      </c>
      <c r="BR372" s="288">
        <f>IF($Q372="n/a",(IF('Workforce hours'!R$30=0,0,(AP372/'Workforce hours'!R$30))),(IF(VLOOKUP($Q372,'Workforce hours'!$C$8:$AD$30,BR$7,FALSE)=0,0,(AP372/(VLOOKUP($Q372,'Workforce hours'!$C$8:$AD$30,BR$7,FALSE))))))</f>
        <v>0</v>
      </c>
      <c r="BS372" s="288">
        <f>IF($Q372="n/a",(IF('Workforce hours'!S$30=0,0,(AQ372/'Workforce hours'!S$30))),(IF(VLOOKUP($Q372,'Workforce hours'!$C$8:$AD$30,BS$7,FALSE)=0,0,(AQ372/(VLOOKUP($Q372,'Workforce hours'!$C$8:$AD$30,BS$7,FALSE))))))</f>
        <v>0</v>
      </c>
      <c r="BT372" s="288">
        <f>IF($Q372="n/a",(IF('Workforce hours'!T$30=0,0,(AR372/'Workforce hours'!T$30))),(IF(VLOOKUP($Q372,'Workforce hours'!$C$8:$AD$30,BT$7,FALSE)=0,0,(AR372/(VLOOKUP($Q372,'Workforce hours'!$C$8:$AD$30,BT$7,FALSE))))))</f>
        <v>0</v>
      </c>
      <c r="BU372" s="288">
        <f>IF($Q372="n/a",(IF('Workforce hours'!U$30=0,0,(AS372/'Workforce hours'!U$30))),(IF(VLOOKUP($Q372,'Workforce hours'!$C$8:$AD$30,BU$7,FALSE)=0,0,(AS372/(VLOOKUP($Q372,'Workforce hours'!$C$8:$AD$30,BU$7,FALSE))))))</f>
        <v>0</v>
      </c>
      <c r="BV372" s="288">
        <f>IF($Q372="n/a",(IF('Workforce hours'!V$30=0,0,(AT372/'Workforce hours'!V$30))),(IF(VLOOKUP($Q372,'Workforce hours'!$C$8:$AD$30,BV$7,FALSE)=0,0,(AT372/(VLOOKUP($Q372,'Workforce hours'!$C$8:$AD$30,BV$7,FALSE))))))</f>
        <v>0</v>
      </c>
      <c r="BW372" s="288">
        <f>IF($Q372="n/a",(IF('Workforce hours'!W$30=0,0,(AU372/'Workforce hours'!W$30))),(IF(VLOOKUP($Q372,'Workforce hours'!$C$8:$AD$30,BW$7,FALSE)=0,0,(AU372/(VLOOKUP($Q372,'Workforce hours'!$C$8:$AD$30,BW$7,FALSE))))))</f>
        <v>0</v>
      </c>
      <c r="BX372" s="288">
        <f>IF($Q372="n/a",(IF('Workforce hours'!X$30=0,0,(AV372/'Workforce hours'!X$30))),(IF(VLOOKUP($Q372,'Workforce hours'!$C$8:$AD$30,BX$7,FALSE)=0,0,(AV372/(VLOOKUP($Q372,'Workforce hours'!$C$8:$AD$30,BX$7,FALSE))))))</f>
        <v>0</v>
      </c>
      <c r="BY372" s="288">
        <f>IF($Q372="n/a",(IF('Workforce hours'!Y$30=0,0,(AW372/'Workforce hours'!Y$30))),(IF(VLOOKUP($Q372,'Workforce hours'!$C$8:$AD$30,BY$7,FALSE)=0,0,(AW372/(VLOOKUP($Q372,'Workforce hours'!$C$8:$AD$30,BY$7,FALSE))))))</f>
        <v>0</v>
      </c>
      <c r="BZ372" s="288">
        <f>IF($Q372="n/a",(IF('Workforce hours'!Z$30=0,0,(AX372/'Workforce hours'!Z$30))),(IF(VLOOKUP($Q372,'Workforce hours'!$C$8:$AD$30,BZ$7,FALSE)=0,0,(AX372/(VLOOKUP($Q372,'Workforce hours'!$C$8:$AD$30,BZ$7,FALSE))))))</f>
        <v>0</v>
      </c>
      <c r="CA372" s="288">
        <f>IF($Q372="n/a",(IF('Workforce hours'!AA$30=0,0,(AY372/'Workforce hours'!AA$30))),(IF(VLOOKUP($Q372,'Workforce hours'!$C$8:$AD$30,CA$7,FALSE)=0,0,(AY372/(VLOOKUP($Q372,'Workforce hours'!$C$8:$AD$30,CA$7,FALSE))))))</f>
        <v>0</v>
      </c>
      <c r="CB372" s="288">
        <f>IF($Q372="n/a",(IF('Workforce hours'!AB$30=0,0,(AZ372/'Workforce hours'!AB$30))),(IF(VLOOKUP($Q372,'Workforce hours'!$C$8:$AD$30,CB$7,FALSE)=0,0,(AZ372/(VLOOKUP($Q372,'Workforce hours'!$C$8:$AD$30,CB$7,FALSE))))))</f>
        <v>0</v>
      </c>
      <c r="CC372" s="288">
        <f>IF($Q372="n/a",(IF('Workforce hours'!AC$30=0,0,(BA372/'Workforce hours'!AC$30))),(IF(VLOOKUP($Q372,'Workforce hours'!$C$8:$AD$30,CC$7,FALSE)=0,0,(BA372/(VLOOKUP($Q372,'Workforce hours'!$C$8:$AD$30,CC$7,FALSE))))))</f>
        <v>0</v>
      </c>
      <c r="CD372" s="288">
        <f>IF($Q372="n/a",(IF('Workforce hours'!AD$30=0,0,(BB372/'Workforce hours'!AD$30))),(IF(VLOOKUP($Q372,'Workforce hours'!$C$8:$AD$30,CD$7,FALSE)=0,0,(BB372/(VLOOKUP($Q372,'Workforce hours'!$C$8:$AD$30,CD$7,FALSE))))))</f>
        <v>0</v>
      </c>
      <c r="CE372" s="289">
        <f t="shared" si="50"/>
        <v>0</v>
      </c>
      <c r="CF372" s="290">
        <f>BD372*'Workforce costs'!B$9*(1+'Workforce costs'!B$10)*(1+'Workforce costs'!B$11)</f>
        <v>0</v>
      </c>
      <c r="CG372" s="290">
        <f>BE372*'Workforce costs'!C$9*(1+'Workforce costs'!C$10)*(1+'Workforce costs'!C$11)</f>
        <v>0</v>
      </c>
      <c r="CH372" s="290">
        <f>BF372*'Workforce costs'!D$9*(1+'Workforce costs'!D$10)*(1+'Workforce costs'!D$11)</f>
        <v>0</v>
      </c>
      <c r="CI372" s="290">
        <f>BG372*'Workforce costs'!E$9*(1+'Workforce costs'!E$10)*(1+'Workforce costs'!E$11)</f>
        <v>0</v>
      </c>
      <c r="CJ372" s="290">
        <f>BH372*'Workforce costs'!F$9*(1+'Workforce costs'!F$10)*(1+'Workforce costs'!F$11)</f>
        <v>0</v>
      </c>
      <c r="CK372" s="290">
        <f>BI372*'Workforce costs'!G$9*(1+'Workforce costs'!G$10)*(1+'Workforce costs'!G$11)</f>
        <v>0</v>
      </c>
      <c r="CL372" s="290">
        <f>BJ372*'Workforce costs'!H$9*(1+'Workforce costs'!H$10)*(1+'Workforce costs'!H$11)</f>
        <v>0</v>
      </c>
      <c r="CM372" s="290">
        <f>BK372*'Workforce costs'!I$9*(1+'Workforce costs'!I$10)*(1+'Workforce costs'!I$11)</f>
        <v>0</v>
      </c>
      <c r="CN372" s="290">
        <f>BL372*'Workforce costs'!J$9*(1+'Workforce costs'!J$10)*(1+'Workforce costs'!J$11)</f>
        <v>0</v>
      </c>
      <c r="CO372" s="290">
        <f>BM372*'Workforce costs'!K$9*(1+'Workforce costs'!K$10)*(1+'Workforce costs'!K$11)</f>
        <v>0</v>
      </c>
      <c r="CP372" s="290">
        <f>BN372*'Workforce costs'!L$9*(1+'Workforce costs'!L$10)*(1+'Workforce costs'!L$11)</f>
        <v>0</v>
      </c>
      <c r="CQ372" s="290">
        <f>BO372*'Workforce costs'!M$9*(1+'Workforce costs'!M$10)*(1+'Workforce costs'!M$11)</f>
        <v>0</v>
      </c>
      <c r="CR372" s="290">
        <f>BP372*'Workforce costs'!N$9*(1+'Workforce costs'!N$10)*(1+'Workforce costs'!N$11)</f>
        <v>0</v>
      </c>
      <c r="CS372" s="290">
        <f>BQ372*'Workforce costs'!O$9*(1+'Workforce costs'!O$10)*(1+'Workforce costs'!O$11)</f>
        <v>0</v>
      </c>
      <c r="CT372" s="290">
        <f>BR372*'Workforce costs'!P$9*(1+'Workforce costs'!P$10)*(1+'Workforce costs'!P$11)</f>
        <v>0</v>
      </c>
      <c r="CU372" s="290">
        <f>BS372*'Workforce costs'!Q$9*(1+'Workforce costs'!Q$10)*(1+'Workforce costs'!Q$11)</f>
        <v>0</v>
      </c>
      <c r="CV372" s="290">
        <f>BT372*'Workforce costs'!R$9*(1+'Workforce costs'!R$10)*(1+'Workforce costs'!R$11)</f>
        <v>0</v>
      </c>
      <c r="CW372" s="290">
        <f>BU372*'Workforce costs'!S$9*(1+'Workforce costs'!S$10)*(1+'Workforce costs'!S$11)</f>
        <v>0</v>
      </c>
      <c r="CX372" s="290">
        <f>BV372*'Workforce costs'!T$9*(1+'Workforce costs'!T$10)*(1+'Workforce costs'!T$11)</f>
        <v>0</v>
      </c>
      <c r="CY372" s="290">
        <f>BW372*'Workforce costs'!U$9*(1+'Workforce costs'!U$10)*(1+'Workforce costs'!U$11)</f>
        <v>0</v>
      </c>
      <c r="CZ372" s="290">
        <f>BX372*'Workforce costs'!V$9*(1+'Workforce costs'!V$10)*(1+'Workforce costs'!V$11)</f>
        <v>0</v>
      </c>
      <c r="DA372" s="290">
        <f>BY372*'Workforce costs'!W$9*(1+'Workforce costs'!W$10)*(1+'Workforce costs'!W$11)</f>
        <v>0</v>
      </c>
      <c r="DB372" s="290">
        <f>BZ372*'Workforce costs'!X$9*(1+'Workforce costs'!X$10)*(1+'Workforce costs'!X$11)</f>
        <v>0</v>
      </c>
      <c r="DC372" s="290">
        <f>CA372*'Workforce costs'!Y$9*(1+'Workforce costs'!Y$10)*(1+'Workforce costs'!Y$11)</f>
        <v>0</v>
      </c>
      <c r="DD372" s="290">
        <f>CB372*'Workforce costs'!Z$9*(1+'Workforce costs'!Z$10)*(1+'Workforce costs'!Z$11)</f>
        <v>0</v>
      </c>
      <c r="DE372" s="290">
        <f>CC372*'Workforce costs'!AA$9*(1+'Workforce costs'!AA$10)*(1+'Workforce costs'!AA$11)</f>
        <v>0</v>
      </c>
      <c r="DF372" s="290">
        <f>CD372*'Workforce costs'!AB$9*(1+'Workforce costs'!AB$10)*(1+'Workforce costs'!AB$11)</f>
        <v>0</v>
      </c>
    </row>
    <row r="373" spans="1:110" x14ac:dyDescent="0.3">
      <c r="A373" s="2" t="str">
        <f>Outputs!$A$4</f>
        <v>Australia</v>
      </c>
      <c r="B373" s="2" t="str">
        <f t="shared" si="43"/>
        <v>Australia 12to17</v>
      </c>
      <c r="C373" s="30">
        <f>VLOOKUP($B373,Populations!$D$15:$H$1920,3,FALSE)</f>
        <v>1959472</v>
      </c>
      <c r="D373" s="255">
        <f>IF(OR($H373="General pop",$H373="Schools",$H373="Workplace",$H373="Skills Training",$H373="Digital Supports"),1,VLOOKUP($B373,Populations!$D$15:$H$1920,5,FALSE))</f>
        <v>1</v>
      </c>
      <c r="E373" s="88">
        <f>VLOOKUP(I373,Epidemiology!$C$10:$H$47,6,FALSE)</f>
        <v>1504</v>
      </c>
      <c r="F373" s="102">
        <f>'Care profiles'!R374</f>
        <v>0.33333333333333331</v>
      </c>
      <c r="G373" s="15" t="str">
        <f>'Care profiles'!A374</f>
        <v>12to17</v>
      </c>
      <c r="H373" s="15" t="str">
        <f>'Care profiles'!B374</f>
        <v>Persistent</v>
      </c>
      <c r="I373" s="15" t="str">
        <f>'Care profiles'!C374</f>
        <v>Persistent_12-17yrs</v>
      </c>
      <c r="J373" s="15" t="str">
        <f>'Care profiles'!D374</f>
        <v>Care profile</v>
      </c>
      <c r="K373" s="15" t="str">
        <f>'Care profiles'!E374</f>
        <v>Group Carer Peer Support</v>
      </c>
      <c r="L373" s="104">
        <f>'Care profiles'!F374</f>
        <v>0.6</v>
      </c>
      <c r="M373" s="15">
        <f>'Care profiles'!G374</f>
        <v>10</v>
      </c>
      <c r="N373" s="15">
        <f>'Care profiles'!H374</f>
        <v>60</v>
      </c>
      <c r="O373" s="15" t="str">
        <f>'Care profiles'!I374</f>
        <v>min</v>
      </c>
      <c r="P373" s="15" t="str">
        <f>'Care profiles'!J374</f>
        <v>Team</v>
      </c>
      <c r="Q373" s="15" t="str">
        <f>'Care profiles'!K374</f>
        <v>Group Carer Peer Support</v>
      </c>
      <c r="R373" s="15" t="str">
        <f>'Care profiles'!M374</f>
        <v>Y</v>
      </c>
      <c r="S373" s="15" t="str">
        <f>'Care profiles'!O374</f>
        <v>Y</v>
      </c>
      <c r="T373" s="15" t="str">
        <f>'Care profiles'!Q374</f>
        <v>N</v>
      </c>
      <c r="U373" s="30">
        <f t="shared" si="44"/>
        <v>29470.458879999998</v>
      </c>
      <c r="V373" s="30">
        <f t="shared" si="45"/>
        <v>17682.275328</v>
      </c>
      <c r="W373" s="30">
        <f>IF(M373="n/a",0,IF(O373="days",V373*M373*(1+(VLOOKUP(K373,'Bed parameters'!$A$9:$G$12,7,FALSE))),V373*M373))</f>
        <v>176822.75328</v>
      </c>
      <c r="X373" s="30">
        <f t="shared" si="46"/>
        <v>176822.75328</v>
      </c>
      <c r="Y373" s="30">
        <f t="shared" si="47"/>
        <v>0</v>
      </c>
      <c r="Z373" s="113">
        <f>_xlfn.IFNA(Y373/((VLOOKUP(K373,'Bed parameters'!$A$9:$G$12,3,FALSE))*(VLOOKUP(K373,'Bed parameters'!$A$9:$G$12,5,FALSE))),0)</f>
        <v>0</v>
      </c>
      <c r="AA373" s="30">
        <f t="shared" si="48"/>
        <v>58940.917759999997</v>
      </c>
      <c r="AB373" s="30">
        <f>_xlfn.IFNA(IF($O373="days",$Y373*(VLOOKUP($K373,'Bed parameters'!$A$9:$I$12,9,FALSE))*$F373*(VLOOKUP($Q373,'Workforce distribution'!$C$8:$AD$30,AB$7,FALSE)),IF($Q373="n/a",(IF($P373=AB$6,$X373*$F373,0)),$X373*$F373*(VLOOKUP($Q373,'Workforce distribution'!$C$8:$AD$30,AB$7,FALSE)))),0)</f>
        <v>0</v>
      </c>
      <c r="AC373" s="30">
        <f>_xlfn.IFNA(IF($O373="days",$Y373*(VLOOKUP($K373,'Bed parameters'!$A$9:$I$12,9,FALSE))*$F373*(VLOOKUP($Q373,'Workforce distribution'!$C$8:$AD$30,AC$7,FALSE)),IF($Q373="n/a",(IF($P373=AC$6,$X373*$F373,0)),$X373*$F373*(VLOOKUP($Q373,'Workforce distribution'!$C$8:$AD$30,AC$7,FALSE)))),0)</f>
        <v>0</v>
      </c>
      <c r="AD373" s="30">
        <f>_xlfn.IFNA(IF($O373="days",$Y373*(VLOOKUP($K373,'Bed parameters'!$A$9:$I$12,9,FALSE))*$F373*(VLOOKUP($Q373,'Workforce distribution'!$C$8:$AD$30,AD$7,FALSE)),IF($Q373="n/a",(IF($P373=AD$6,$X373*$F373,0)),$X373*$F373*(VLOOKUP($Q373,'Workforce distribution'!$C$8:$AD$30,AD$7,FALSE)))),0)</f>
        <v>0</v>
      </c>
      <c r="AE373" s="30">
        <f>_xlfn.IFNA(IF($O373="days",$Y373*(VLOOKUP($K373,'Bed parameters'!$A$9:$I$12,9,FALSE))*$F373*(VLOOKUP($Q373,'Workforce distribution'!$C$8:$AD$30,AE$7,FALSE)),IF($Q373="n/a",(IF($P373=AE$6,$X373*$F373,0)),$X373*$F373*(VLOOKUP($Q373,'Workforce distribution'!$C$8:$AD$30,AE$7,FALSE)))),0)</f>
        <v>58940.917759999997</v>
      </c>
      <c r="AF373" s="30">
        <f>_xlfn.IFNA(IF($O373="days",$Y373*(VLOOKUP($K373,'Bed parameters'!$A$9:$I$12,9,FALSE))*$F373*(VLOOKUP($Q373,'Workforce distribution'!$C$8:$AD$30,AF$7,FALSE)),IF($Q373="n/a",(IF($P373=AF$6,$X373*$F373,0)),$X373*$F373*(VLOOKUP($Q373,'Workforce distribution'!$C$8:$AD$30,AF$7,FALSE)))),0)</f>
        <v>0</v>
      </c>
      <c r="AG373" s="30">
        <f>_xlfn.IFNA(IF($O373="days",$Y373*(VLOOKUP($K373,'Bed parameters'!$A$9:$I$12,9,FALSE))*$F373*(VLOOKUP($Q373,'Workforce distribution'!$C$8:$AD$30,AG$7,FALSE)),IF($Q373="n/a",(IF($P373=AG$6,$X373*$F373,0)),$X373*$F373*(VLOOKUP($Q373,'Workforce distribution'!$C$8:$AD$30,AG$7,FALSE)))),0)</f>
        <v>0</v>
      </c>
      <c r="AH373" s="30">
        <f>_xlfn.IFNA(IF($O373="days",$Y373*(VLOOKUP($K373,'Bed parameters'!$A$9:$I$12,9,FALSE))*$F373*(VLOOKUP($Q373,'Workforce distribution'!$C$8:$AD$30,AH$7,FALSE)),IF($Q373="n/a",(IF($P373=AH$6,$X373*$F373,0)),$X373*$F373*(VLOOKUP($Q373,'Workforce distribution'!$C$8:$AD$30,AH$7,FALSE)))),0)</f>
        <v>0</v>
      </c>
      <c r="AI373" s="30">
        <f>_xlfn.IFNA(IF($O373="days",$Y373*(VLOOKUP($K373,'Bed parameters'!$A$9:$I$12,9,FALSE))*$F373*(VLOOKUP($Q373,'Workforce distribution'!$C$8:$AD$30,AI$7,FALSE)),IF($Q373="n/a",(IF($P373=AI$6,$X373*$F373,0)),$X373*$F373*(VLOOKUP($Q373,'Workforce distribution'!$C$8:$AD$30,AI$7,FALSE)))),0)</f>
        <v>0</v>
      </c>
      <c r="AJ373" s="30">
        <f>_xlfn.IFNA(IF($O373="days",$Y373*(VLOOKUP($K373,'Bed parameters'!$A$9:$I$12,9,FALSE))*$F373*(VLOOKUP($Q373,'Workforce distribution'!$C$8:$AD$30,AJ$7,FALSE)),IF($Q373="n/a",(IF($P373=AJ$6,$X373*$F373,0)),$X373*$F373*(VLOOKUP($Q373,'Workforce distribution'!$C$8:$AD$30,AJ$7,FALSE)))),0)</f>
        <v>0</v>
      </c>
      <c r="AK373" s="30">
        <f>_xlfn.IFNA(IF($O373="days",$Y373*(VLOOKUP($K373,'Bed parameters'!$A$9:$I$12,9,FALSE))*$F373*(VLOOKUP($Q373,'Workforce distribution'!$C$8:$AD$30,AK$7,FALSE)),IF($Q373="n/a",(IF($P373=AK$6,$X373*$F373,0)),$X373*$F373*(VLOOKUP($Q373,'Workforce distribution'!$C$8:$AD$30,AK$7,FALSE)))),0)</f>
        <v>0</v>
      </c>
      <c r="AL373" s="30">
        <f>_xlfn.IFNA(IF($O373="days",$Y373*(VLOOKUP($K373,'Bed parameters'!$A$9:$I$12,9,FALSE))*$F373*(VLOOKUP($Q373,'Workforce distribution'!$C$8:$AD$30,AL$7,FALSE)),IF($Q373="n/a",(IF($P373=AL$6,$X373*$F373,0)),$X373*$F373*(VLOOKUP($Q373,'Workforce distribution'!$C$8:$AD$30,AL$7,FALSE)))),0)</f>
        <v>0</v>
      </c>
      <c r="AM373" s="30">
        <f>_xlfn.IFNA(IF($O373="days",$Y373*(VLOOKUP($K373,'Bed parameters'!$A$9:$I$12,9,FALSE))*$F373*(VLOOKUP($Q373,'Workforce distribution'!$C$8:$AD$30,AM$7,FALSE)),IF($Q373="n/a",(IF($P373=AM$6,$X373*$F373,0)),$X373*$F373*(VLOOKUP($Q373,'Workforce distribution'!$C$8:$AD$30,AM$7,FALSE)))),0)</f>
        <v>0</v>
      </c>
      <c r="AN373" s="30">
        <f>_xlfn.IFNA(IF($O373="days",$Y373*(VLOOKUP($K373,'Bed parameters'!$A$9:$I$12,9,FALSE))*$F373*(VLOOKUP($Q373,'Workforce distribution'!$C$8:$AD$30,AN$7,FALSE)),IF($Q373="n/a",(IF($P373=AN$6,$X373*$F373,0)),$X373*$F373*(VLOOKUP($Q373,'Workforce distribution'!$C$8:$AD$30,AN$7,FALSE)))),0)</f>
        <v>0</v>
      </c>
      <c r="AO373" s="30">
        <f>_xlfn.IFNA(IF($O373="days",$Y373*(VLOOKUP($K373,'Bed parameters'!$A$9:$I$12,9,FALSE))*$F373*(VLOOKUP($Q373,'Workforce distribution'!$C$8:$AD$30,AO$7,FALSE)),IF($Q373="n/a",(IF($P373=AO$6,$X373*$F373,0)),$X373*$F373*(VLOOKUP($Q373,'Workforce distribution'!$C$8:$AD$30,AO$7,FALSE)))),0)</f>
        <v>0</v>
      </c>
      <c r="AP373" s="30">
        <f>_xlfn.IFNA(IF($O373="days",$Y373*(VLOOKUP($K373,'Bed parameters'!$A$9:$I$12,9,FALSE))*$F373*(VLOOKUP($Q373,'Workforce distribution'!$C$8:$AD$30,AP$7,FALSE)),IF($Q373="n/a",(IF($P373=AP$6,$X373*$F373,0)),$X373*$F373*(VLOOKUP($Q373,'Workforce distribution'!$C$8:$AD$30,AP$7,FALSE)))),0)</f>
        <v>0</v>
      </c>
      <c r="AQ373" s="30">
        <f>_xlfn.IFNA(IF($O373="days",$Y373*(VLOOKUP($K373,'Bed parameters'!$A$9:$I$12,9,FALSE))*$F373*(VLOOKUP($Q373,'Workforce distribution'!$C$8:$AD$30,AQ$7,FALSE)),IF($Q373="n/a",(IF($P373=AQ$6,$X373*$F373,0)),$X373*$F373*(VLOOKUP($Q373,'Workforce distribution'!$C$8:$AD$30,AQ$7,FALSE)))),0)</f>
        <v>0</v>
      </c>
      <c r="AR373" s="30">
        <f>_xlfn.IFNA(IF($O373="days",$Y373*(VLOOKUP($K373,'Bed parameters'!$A$9:$I$12,9,FALSE))*$F373*(VLOOKUP($Q373,'Workforce distribution'!$C$8:$AD$30,AR$7,FALSE)),IF($Q373="n/a",(IF($P373=AR$6,$X373*$F373,0)),$X373*$F373*(VLOOKUP($Q373,'Workforce distribution'!$C$8:$AD$30,AR$7,FALSE)))),0)</f>
        <v>0</v>
      </c>
      <c r="AS373" s="30">
        <f>_xlfn.IFNA(IF($O373="days",$Y373*(VLOOKUP($K373,'Bed parameters'!$A$9:$I$12,9,FALSE))*$F373*(VLOOKUP($Q373,'Workforce distribution'!$C$8:$AD$30,AS$7,FALSE)),IF($Q373="n/a",(IF($P373=AS$6,$X373*$F373,0)),$X373*$F373*(VLOOKUP($Q373,'Workforce distribution'!$C$8:$AD$30,AS$7,FALSE)))),0)</f>
        <v>0</v>
      </c>
      <c r="AT373" s="30">
        <f>_xlfn.IFNA(IF($O373="days",$Y373*(VLOOKUP($K373,'Bed parameters'!$A$9:$I$12,9,FALSE))*$F373*(VLOOKUP($Q373,'Workforce distribution'!$C$8:$AD$30,AT$7,FALSE)),IF($Q373="n/a",(IF($P373=AT$6,$X373*$F373,0)),$X373*$F373*(VLOOKUP($Q373,'Workforce distribution'!$C$8:$AD$30,AT$7,FALSE)))),0)</f>
        <v>0</v>
      </c>
      <c r="AU373" s="30">
        <f>_xlfn.IFNA(IF($O373="days",$Y373*(VLOOKUP($K373,'Bed parameters'!$A$9:$I$12,9,FALSE))*$F373*(VLOOKUP($Q373,'Workforce distribution'!$C$8:$AD$30,AU$7,FALSE)),IF($Q373="n/a",(IF($P373=AU$6,$X373*$F373,0)),$X373*$F373*(VLOOKUP($Q373,'Workforce distribution'!$C$8:$AD$30,AU$7,FALSE)))),0)</f>
        <v>0</v>
      </c>
      <c r="AV373" s="30">
        <f>_xlfn.IFNA(IF($O373="days",$Y373*(VLOOKUP($K373,'Bed parameters'!$A$9:$I$12,9,FALSE))*$F373*(VLOOKUP($Q373,'Workforce distribution'!$C$8:$AD$30,AV$7,FALSE)),IF($Q373="n/a",(IF($P373=AV$6,$X373*$F373,0)),$X373*$F373*(VLOOKUP($Q373,'Workforce distribution'!$C$8:$AD$30,AV$7,FALSE)))),0)</f>
        <v>0</v>
      </c>
      <c r="AW373" s="30">
        <f>_xlfn.IFNA(IF($O373="days",$Y373*(VLOOKUP($K373,'Bed parameters'!$A$9:$I$12,9,FALSE))*$F373*(VLOOKUP($Q373,'Workforce distribution'!$C$8:$AD$30,AW$7,FALSE)),IF($Q373="n/a",(IF($P373=AW$6,$X373*$F373,0)),$X373*$F373*(VLOOKUP($Q373,'Workforce distribution'!$C$8:$AD$30,AW$7,FALSE)))),0)</f>
        <v>0</v>
      </c>
      <c r="AX373" s="30">
        <f>_xlfn.IFNA(IF($O373="days",$Y373*(VLOOKUP($K373,'Bed parameters'!$A$9:$I$12,9,FALSE))*$F373*(VLOOKUP($Q373,'Workforce distribution'!$C$8:$AD$30,AX$7,FALSE)),IF($Q373="n/a",(IF($P373=AX$6,$X373*$F373,0)),$X373*$F373*(VLOOKUP($Q373,'Workforce distribution'!$C$8:$AD$30,AX$7,FALSE)))),0)</f>
        <v>0</v>
      </c>
      <c r="AY373" s="30">
        <f>_xlfn.IFNA(IF($O373="days",$Y373*(VLOOKUP($K373,'Bed parameters'!$A$9:$I$12,9,FALSE))*$F373*(VLOOKUP($Q373,'Workforce distribution'!$C$8:$AD$30,AY$7,FALSE)),IF($Q373="n/a",(IF($P373=AY$6,$X373*$F373,0)),$X373*$F373*(VLOOKUP($Q373,'Workforce distribution'!$C$8:$AD$30,AY$7,FALSE)))),0)</f>
        <v>0</v>
      </c>
      <c r="AZ373" s="30">
        <f>_xlfn.IFNA(IF($O373="days",$Y373*(VLOOKUP($K373,'Bed parameters'!$A$9:$I$12,9,FALSE))*$F373*(VLOOKUP($Q373,'Workforce distribution'!$C$8:$AD$30,AZ$7,FALSE)),IF($Q373="n/a",(IF($P373=AZ$6,$X373*$F373,0)),$X373*$F373*(VLOOKUP($Q373,'Workforce distribution'!$C$8:$AD$30,AZ$7,FALSE)))),0)</f>
        <v>0</v>
      </c>
      <c r="BA373" s="30">
        <f>_xlfn.IFNA(IF($O373="days",$Y373*(VLOOKUP($K373,'Bed parameters'!$A$9:$I$12,9,FALSE))*$F373*(VLOOKUP($Q373,'Workforce distribution'!$C$8:$AD$30,BA$7,FALSE)),IF($Q373="n/a",(IF($P373=BA$6,$X373*$F373,0)),$X373*$F373*(VLOOKUP($Q373,'Workforce distribution'!$C$8:$AD$30,BA$7,FALSE)))),0)</f>
        <v>0</v>
      </c>
      <c r="BB373" s="30">
        <f>_xlfn.IFNA(IF($O373="days",$Y373*(VLOOKUP($K373,'Bed parameters'!$A$9:$I$12,9,FALSE))*$F373*(VLOOKUP($Q373,'Workforce distribution'!$C$8:$AD$30,BB$7,FALSE)),IF($Q373="n/a",(IF($P373=BB$6,$X373*$F373,0)),$X373*$F373*(VLOOKUP($Q373,'Workforce distribution'!$C$8:$AD$30,BB$7,FALSE)))),0)</f>
        <v>0</v>
      </c>
      <c r="BC373" s="149">
        <f t="shared" si="49"/>
        <v>45.812783714347326</v>
      </c>
      <c r="BD373" s="288">
        <f>IF($Q373="n/a",(IF('Workforce hours'!D$30=0,0,(AB373/'Workforce hours'!D$30))),(IF(VLOOKUP($Q373,'Workforce hours'!$C$8:$AD$30,BD$7,FALSE)=0,0,(AB373/(VLOOKUP($Q373,'Workforce hours'!$C$8:$AD$30,BD$7,FALSE))))))</f>
        <v>0</v>
      </c>
      <c r="BE373" s="288">
        <f>IF($Q373="n/a",(IF('Workforce hours'!E$30=0,0,(AC373/'Workforce hours'!E$30))),(IF(VLOOKUP($Q373,'Workforce hours'!$C$8:$AD$30,BE$7,FALSE)=0,0,(AC373/(VLOOKUP($Q373,'Workforce hours'!$C$8:$AD$30,BE$7,FALSE))))))</f>
        <v>0</v>
      </c>
      <c r="BF373" s="288">
        <f>IF($Q373="n/a",(IF('Workforce hours'!F$30=0,0,(AD373/'Workforce hours'!F$30))),(IF(VLOOKUP($Q373,'Workforce hours'!$C$8:$AD$30,BF$7,FALSE)=0,0,(AD373/(VLOOKUP($Q373,'Workforce hours'!$C$8:$AD$30,BF$7,FALSE))))))</f>
        <v>0</v>
      </c>
      <c r="BG373" s="288">
        <f>IF($Q373="n/a",(IF('Workforce hours'!G$30=0,0,(AE373/'Workforce hours'!G$30))),(IF(VLOOKUP($Q373,'Workforce hours'!$C$8:$AD$30,BG$7,FALSE)=0,0,(AE373/(VLOOKUP($Q373,'Workforce hours'!$C$8:$AD$30,BG$7,FALSE))))))</f>
        <v>45.812783714347326</v>
      </c>
      <c r="BH373" s="288">
        <f>IF($Q373="n/a",(IF('Workforce hours'!H$30=0,0,(AF373/'Workforce hours'!H$30))),(IF(VLOOKUP($Q373,'Workforce hours'!$C$8:$AD$30,BH$7,FALSE)=0,0,(AF373/(VLOOKUP($Q373,'Workforce hours'!$C$8:$AD$30,BH$7,FALSE))))))</f>
        <v>0</v>
      </c>
      <c r="BI373" s="288">
        <f>IF($Q373="n/a",(IF('Workforce hours'!I$30=0,0,(AG373/'Workforce hours'!I$30))),(IF(VLOOKUP($Q373,'Workforce hours'!$C$8:$AD$30,BI$7,FALSE)=0,0,(AG373/(VLOOKUP($Q373,'Workforce hours'!$C$8:$AD$30,BI$7,FALSE))))))</f>
        <v>0</v>
      </c>
      <c r="BJ373" s="288">
        <f>IF($Q373="n/a",(IF('Workforce hours'!J$30=0,0,(AH373/'Workforce hours'!J$30))),(IF(VLOOKUP($Q373,'Workforce hours'!$C$8:$AD$30,BJ$7,FALSE)=0,0,(AH373/(VLOOKUP($Q373,'Workforce hours'!$C$8:$AD$30,BJ$7,FALSE))))))</f>
        <v>0</v>
      </c>
      <c r="BK373" s="288">
        <f>IF($Q373="n/a",(IF('Workforce hours'!K$30=0,0,(AI373/'Workforce hours'!K$30))),(IF(VLOOKUP($Q373,'Workforce hours'!$C$8:$AD$30,BK$7,FALSE)=0,0,(AI373/(VLOOKUP($Q373,'Workforce hours'!$C$8:$AD$30,BK$7,FALSE))))))</f>
        <v>0</v>
      </c>
      <c r="BL373" s="288">
        <f>IF($Q373="n/a",(IF('Workforce hours'!L$30=0,0,(AJ373/'Workforce hours'!L$30))),(IF(VLOOKUP($Q373,'Workforce hours'!$C$8:$AD$30,BL$7,FALSE)=0,0,(AJ373/(VLOOKUP($Q373,'Workforce hours'!$C$8:$AD$30,BL$7,FALSE))))))</f>
        <v>0</v>
      </c>
      <c r="BM373" s="288">
        <f>IF($Q373="n/a",(IF('Workforce hours'!M$30=0,0,(AK373/'Workforce hours'!M$30))),(IF(VLOOKUP($Q373,'Workforce hours'!$C$8:$AD$30,BM$7,FALSE)=0,0,(AK373/(VLOOKUP($Q373,'Workforce hours'!$C$8:$AD$30,BM$7,FALSE))))))</f>
        <v>0</v>
      </c>
      <c r="BN373" s="288">
        <f>IF($Q373="n/a",(IF('Workforce hours'!N$30=0,0,(AL373/'Workforce hours'!N$30))),(IF(VLOOKUP($Q373,'Workforce hours'!$C$8:$AD$30,BN$7,FALSE)=0,0,(AL373/(VLOOKUP($Q373,'Workforce hours'!$C$8:$AD$30,BN$7,FALSE))))))</f>
        <v>0</v>
      </c>
      <c r="BO373" s="288">
        <f>IF($Q373="n/a",(IF('Workforce hours'!O$30=0,0,(AM373/'Workforce hours'!O$30))),(IF(VLOOKUP($Q373,'Workforce hours'!$C$8:$AD$30,BO$7,FALSE)=0,0,(AM373/(VLOOKUP($Q373,'Workforce hours'!$C$8:$AD$30,BO$7,FALSE))))))</f>
        <v>0</v>
      </c>
      <c r="BP373" s="288">
        <f>IF($Q373="n/a",(IF('Workforce hours'!P$30=0,0,(AN373/'Workforce hours'!P$30))),(IF(VLOOKUP($Q373,'Workforce hours'!$C$8:$AD$30,BP$7,FALSE)=0,0,(AN373/(VLOOKUP($Q373,'Workforce hours'!$C$8:$AD$30,BP$7,FALSE))))))</f>
        <v>0</v>
      </c>
      <c r="BQ373" s="288">
        <f>IF($Q373="n/a",(IF('Workforce hours'!Q$30=0,0,(AO373/'Workforce hours'!Q$30))),(IF(VLOOKUP($Q373,'Workforce hours'!$C$8:$AD$30,BQ$7,FALSE)=0,0,(AO373/(VLOOKUP($Q373,'Workforce hours'!$C$8:$AD$30,BQ$7,FALSE))))))</f>
        <v>0</v>
      </c>
      <c r="BR373" s="288">
        <f>IF($Q373="n/a",(IF('Workforce hours'!R$30=0,0,(AP373/'Workforce hours'!R$30))),(IF(VLOOKUP($Q373,'Workforce hours'!$C$8:$AD$30,BR$7,FALSE)=0,0,(AP373/(VLOOKUP($Q373,'Workforce hours'!$C$8:$AD$30,BR$7,FALSE))))))</f>
        <v>0</v>
      </c>
      <c r="BS373" s="288">
        <f>IF($Q373="n/a",(IF('Workforce hours'!S$30=0,0,(AQ373/'Workforce hours'!S$30))),(IF(VLOOKUP($Q373,'Workforce hours'!$C$8:$AD$30,BS$7,FALSE)=0,0,(AQ373/(VLOOKUP($Q373,'Workforce hours'!$C$8:$AD$30,BS$7,FALSE))))))</f>
        <v>0</v>
      </c>
      <c r="BT373" s="288">
        <f>IF($Q373="n/a",(IF('Workforce hours'!T$30=0,0,(AR373/'Workforce hours'!T$30))),(IF(VLOOKUP($Q373,'Workforce hours'!$C$8:$AD$30,BT$7,FALSE)=0,0,(AR373/(VLOOKUP($Q373,'Workforce hours'!$C$8:$AD$30,BT$7,FALSE))))))</f>
        <v>0</v>
      </c>
      <c r="BU373" s="288">
        <f>IF($Q373="n/a",(IF('Workforce hours'!U$30=0,0,(AS373/'Workforce hours'!U$30))),(IF(VLOOKUP($Q373,'Workforce hours'!$C$8:$AD$30,BU$7,FALSE)=0,0,(AS373/(VLOOKUP($Q373,'Workforce hours'!$C$8:$AD$30,BU$7,FALSE))))))</f>
        <v>0</v>
      </c>
      <c r="BV373" s="288">
        <f>IF($Q373="n/a",(IF('Workforce hours'!V$30=0,0,(AT373/'Workforce hours'!V$30))),(IF(VLOOKUP($Q373,'Workforce hours'!$C$8:$AD$30,BV$7,FALSE)=0,0,(AT373/(VLOOKUP($Q373,'Workforce hours'!$C$8:$AD$30,BV$7,FALSE))))))</f>
        <v>0</v>
      </c>
      <c r="BW373" s="288">
        <f>IF($Q373="n/a",(IF('Workforce hours'!W$30=0,0,(AU373/'Workforce hours'!W$30))),(IF(VLOOKUP($Q373,'Workforce hours'!$C$8:$AD$30,BW$7,FALSE)=0,0,(AU373/(VLOOKUP($Q373,'Workforce hours'!$C$8:$AD$30,BW$7,FALSE))))))</f>
        <v>0</v>
      </c>
      <c r="BX373" s="288">
        <f>IF($Q373="n/a",(IF('Workforce hours'!X$30=0,0,(AV373/'Workforce hours'!X$30))),(IF(VLOOKUP($Q373,'Workforce hours'!$C$8:$AD$30,BX$7,FALSE)=0,0,(AV373/(VLOOKUP($Q373,'Workforce hours'!$C$8:$AD$30,BX$7,FALSE))))))</f>
        <v>0</v>
      </c>
      <c r="BY373" s="288">
        <f>IF($Q373="n/a",(IF('Workforce hours'!Y$30=0,0,(AW373/'Workforce hours'!Y$30))),(IF(VLOOKUP($Q373,'Workforce hours'!$C$8:$AD$30,BY$7,FALSE)=0,0,(AW373/(VLOOKUP($Q373,'Workforce hours'!$C$8:$AD$30,BY$7,FALSE))))))</f>
        <v>0</v>
      </c>
      <c r="BZ373" s="288">
        <f>IF($Q373="n/a",(IF('Workforce hours'!Z$30=0,0,(AX373/'Workforce hours'!Z$30))),(IF(VLOOKUP($Q373,'Workforce hours'!$C$8:$AD$30,BZ$7,FALSE)=0,0,(AX373/(VLOOKUP($Q373,'Workforce hours'!$C$8:$AD$30,BZ$7,FALSE))))))</f>
        <v>0</v>
      </c>
      <c r="CA373" s="288">
        <f>IF($Q373="n/a",(IF('Workforce hours'!AA$30=0,0,(AY373/'Workforce hours'!AA$30))),(IF(VLOOKUP($Q373,'Workforce hours'!$C$8:$AD$30,CA$7,FALSE)=0,0,(AY373/(VLOOKUP($Q373,'Workforce hours'!$C$8:$AD$30,CA$7,FALSE))))))</f>
        <v>0</v>
      </c>
      <c r="CB373" s="288">
        <f>IF($Q373="n/a",(IF('Workforce hours'!AB$30=0,0,(AZ373/'Workforce hours'!AB$30))),(IF(VLOOKUP($Q373,'Workforce hours'!$C$8:$AD$30,CB$7,FALSE)=0,0,(AZ373/(VLOOKUP($Q373,'Workforce hours'!$C$8:$AD$30,CB$7,FALSE))))))</f>
        <v>0</v>
      </c>
      <c r="CC373" s="288">
        <f>IF($Q373="n/a",(IF('Workforce hours'!AC$30=0,0,(BA373/'Workforce hours'!AC$30))),(IF(VLOOKUP($Q373,'Workforce hours'!$C$8:$AD$30,CC$7,FALSE)=0,0,(BA373/(VLOOKUP($Q373,'Workforce hours'!$C$8:$AD$30,CC$7,FALSE))))))</f>
        <v>0</v>
      </c>
      <c r="CD373" s="288">
        <f>IF($Q373="n/a",(IF('Workforce hours'!AD$30=0,0,(BB373/'Workforce hours'!AD$30))),(IF(VLOOKUP($Q373,'Workforce hours'!$C$8:$AD$30,CD$7,FALSE)=0,0,(BB373/(VLOOKUP($Q373,'Workforce hours'!$C$8:$AD$30,CD$7,FALSE))))))</f>
        <v>0</v>
      </c>
      <c r="CE373" s="289">
        <f t="shared" si="50"/>
        <v>0</v>
      </c>
      <c r="CF373" s="290">
        <f>BD373*'Workforce costs'!B$9*(1+'Workforce costs'!B$10)*(1+'Workforce costs'!B$11)</f>
        <v>0</v>
      </c>
      <c r="CG373" s="290">
        <f>BE373*'Workforce costs'!C$9*(1+'Workforce costs'!C$10)*(1+'Workforce costs'!C$11)</f>
        <v>0</v>
      </c>
      <c r="CH373" s="290">
        <f>BF373*'Workforce costs'!D$9*(1+'Workforce costs'!D$10)*(1+'Workforce costs'!D$11)</f>
        <v>0</v>
      </c>
      <c r="CI373" s="290">
        <f>BG373*'Workforce costs'!E$9*(1+'Workforce costs'!E$10)*(1+'Workforce costs'!E$11)</f>
        <v>0</v>
      </c>
      <c r="CJ373" s="290">
        <f>BH373*'Workforce costs'!F$9*(1+'Workforce costs'!F$10)*(1+'Workforce costs'!F$11)</f>
        <v>0</v>
      </c>
      <c r="CK373" s="290">
        <f>BI373*'Workforce costs'!G$9*(1+'Workforce costs'!G$10)*(1+'Workforce costs'!G$11)</f>
        <v>0</v>
      </c>
      <c r="CL373" s="290">
        <f>BJ373*'Workforce costs'!H$9*(1+'Workforce costs'!H$10)*(1+'Workforce costs'!H$11)</f>
        <v>0</v>
      </c>
      <c r="CM373" s="290">
        <f>BK373*'Workforce costs'!I$9*(1+'Workforce costs'!I$10)*(1+'Workforce costs'!I$11)</f>
        <v>0</v>
      </c>
      <c r="CN373" s="290">
        <f>BL373*'Workforce costs'!J$9*(1+'Workforce costs'!J$10)*(1+'Workforce costs'!J$11)</f>
        <v>0</v>
      </c>
      <c r="CO373" s="290">
        <f>BM373*'Workforce costs'!K$9*(1+'Workforce costs'!K$10)*(1+'Workforce costs'!K$11)</f>
        <v>0</v>
      </c>
      <c r="CP373" s="290">
        <f>BN373*'Workforce costs'!L$9*(1+'Workforce costs'!L$10)*(1+'Workforce costs'!L$11)</f>
        <v>0</v>
      </c>
      <c r="CQ373" s="290">
        <f>BO373*'Workforce costs'!M$9*(1+'Workforce costs'!M$10)*(1+'Workforce costs'!M$11)</f>
        <v>0</v>
      </c>
      <c r="CR373" s="290">
        <f>BP373*'Workforce costs'!N$9*(1+'Workforce costs'!N$10)*(1+'Workforce costs'!N$11)</f>
        <v>0</v>
      </c>
      <c r="CS373" s="290">
        <f>BQ373*'Workforce costs'!O$9*(1+'Workforce costs'!O$10)*(1+'Workforce costs'!O$11)</f>
        <v>0</v>
      </c>
      <c r="CT373" s="290">
        <f>BR373*'Workforce costs'!P$9*(1+'Workforce costs'!P$10)*(1+'Workforce costs'!P$11)</f>
        <v>0</v>
      </c>
      <c r="CU373" s="290">
        <f>BS373*'Workforce costs'!Q$9*(1+'Workforce costs'!Q$10)*(1+'Workforce costs'!Q$11)</f>
        <v>0</v>
      </c>
      <c r="CV373" s="290">
        <f>BT373*'Workforce costs'!R$9*(1+'Workforce costs'!R$10)*(1+'Workforce costs'!R$11)</f>
        <v>0</v>
      </c>
      <c r="CW373" s="290">
        <f>BU373*'Workforce costs'!S$9*(1+'Workforce costs'!S$10)*(1+'Workforce costs'!S$11)</f>
        <v>0</v>
      </c>
      <c r="CX373" s="290">
        <f>BV373*'Workforce costs'!T$9*(1+'Workforce costs'!T$10)*(1+'Workforce costs'!T$11)</f>
        <v>0</v>
      </c>
      <c r="CY373" s="290">
        <f>BW373*'Workforce costs'!U$9*(1+'Workforce costs'!U$10)*(1+'Workforce costs'!U$11)</f>
        <v>0</v>
      </c>
      <c r="CZ373" s="290">
        <f>BX373*'Workforce costs'!V$9*(1+'Workforce costs'!V$10)*(1+'Workforce costs'!V$11)</f>
        <v>0</v>
      </c>
      <c r="DA373" s="290">
        <f>BY373*'Workforce costs'!W$9*(1+'Workforce costs'!W$10)*(1+'Workforce costs'!W$11)</f>
        <v>0</v>
      </c>
      <c r="DB373" s="290">
        <f>BZ373*'Workforce costs'!X$9*(1+'Workforce costs'!X$10)*(1+'Workforce costs'!X$11)</f>
        <v>0</v>
      </c>
      <c r="DC373" s="290">
        <f>CA373*'Workforce costs'!Y$9*(1+'Workforce costs'!Y$10)*(1+'Workforce costs'!Y$11)</f>
        <v>0</v>
      </c>
      <c r="DD373" s="290">
        <f>CB373*'Workforce costs'!Z$9*(1+'Workforce costs'!Z$10)*(1+'Workforce costs'!Z$11)</f>
        <v>0</v>
      </c>
      <c r="DE373" s="290">
        <f>CC373*'Workforce costs'!AA$9*(1+'Workforce costs'!AA$10)*(1+'Workforce costs'!AA$11)</f>
        <v>0</v>
      </c>
      <c r="DF373" s="290">
        <f>CD373*'Workforce costs'!AB$9*(1+'Workforce costs'!AB$10)*(1+'Workforce costs'!AB$11)</f>
        <v>0</v>
      </c>
    </row>
    <row r="374" spans="1:110" x14ac:dyDescent="0.3">
      <c r="A374" s="2" t="str">
        <f>Outputs!$A$4</f>
        <v>Australia</v>
      </c>
      <c r="B374" s="2" t="str">
        <f t="shared" si="43"/>
        <v>Australia 12to17</v>
      </c>
      <c r="C374" s="30">
        <f>VLOOKUP($B374,Populations!$D$15:$H$1920,3,FALSE)</f>
        <v>1959472</v>
      </c>
      <c r="D374" s="255">
        <f>IF(OR($H374="General pop",$H374="Schools",$H374="Workplace",$H374="Skills Training",$H374="Digital Supports"),1,VLOOKUP($B374,Populations!$D$15:$H$1920,5,FALSE))</f>
        <v>1</v>
      </c>
      <c r="E374" s="88">
        <f>VLOOKUP(I374,Epidemiology!$C$10:$H$47,6,FALSE)</f>
        <v>1504</v>
      </c>
      <c r="F374" s="102">
        <f>'Care profiles'!R375</f>
        <v>0.16666666666666666</v>
      </c>
      <c r="G374" s="15" t="str">
        <f>'Care profiles'!A375</f>
        <v>12to17</v>
      </c>
      <c r="H374" s="15" t="str">
        <f>'Care profiles'!B375</f>
        <v>Persistent</v>
      </c>
      <c r="I374" s="15" t="str">
        <f>'Care profiles'!C375</f>
        <v>Persistent_12-17yrs</v>
      </c>
      <c r="J374" s="15" t="str">
        <f>'Care profiles'!D375</f>
        <v>Care profile</v>
      </c>
      <c r="K374" s="15" t="str">
        <f>'Care profiles'!E375</f>
        <v>Group Carer Support</v>
      </c>
      <c r="L374" s="104">
        <f>'Care profiles'!F375</f>
        <v>0.5</v>
      </c>
      <c r="M374" s="15">
        <f>'Care profiles'!G375</f>
        <v>10</v>
      </c>
      <c r="N374" s="15">
        <f>'Care profiles'!H375</f>
        <v>60</v>
      </c>
      <c r="O374" s="15" t="str">
        <f>'Care profiles'!I375</f>
        <v>min</v>
      </c>
      <c r="P374" s="15" t="str">
        <f>'Care profiles'!J375</f>
        <v>Team</v>
      </c>
      <c r="Q374" s="15" t="str">
        <f>'Care profiles'!K375</f>
        <v>Group Carer Support</v>
      </c>
      <c r="R374" s="15" t="str">
        <f>'Care profiles'!M375</f>
        <v>Y</v>
      </c>
      <c r="S374" s="15" t="str">
        <f>'Care profiles'!O375</f>
        <v>Y</v>
      </c>
      <c r="T374" s="15" t="str">
        <f>'Care profiles'!Q375</f>
        <v>N</v>
      </c>
      <c r="U374" s="30">
        <f t="shared" si="44"/>
        <v>29470.458879999998</v>
      </c>
      <c r="V374" s="30">
        <f t="shared" si="45"/>
        <v>14735.229439999999</v>
      </c>
      <c r="W374" s="30">
        <f>IF(M374="n/a",0,IF(O374="days",V374*M374*(1+(VLOOKUP(K374,'Bed parameters'!$A$9:$G$12,7,FALSE))),V374*M374))</f>
        <v>147352.29439999998</v>
      </c>
      <c r="X374" s="30">
        <f t="shared" si="46"/>
        <v>147352.29439999998</v>
      </c>
      <c r="Y374" s="30">
        <f t="shared" si="47"/>
        <v>0</v>
      </c>
      <c r="Z374" s="113">
        <f>_xlfn.IFNA(Y374/((VLOOKUP(K374,'Bed parameters'!$A$9:$G$12,3,FALSE))*(VLOOKUP(K374,'Bed parameters'!$A$9:$G$12,5,FALSE))),0)</f>
        <v>0</v>
      </c>
      <c r="AA374" s="30">
        <f t="shared" si="48"/>
        <v>24558.715733333331</v>
      </c>
      <c r="AB374" s="30">
        <f>_xlfn.IFNA(IF($O374="days",$Y374*(VLOOKUP($K374,'Bed parameters'!$A$9:$I$12,9,FALSE))*$F374*(VLOOKUP($Q374,'Workforce distribution'!$C$8:$AD$30,AB$7,FALSE)),IF($Q374="n/a",(IF($P374=AB$6,$X374*$F374,0)),$X374*$F374*(VLOOKUP($Q374,'Workforce distribution'!$C$8:$AD$30,AB$7,FALSE)))),0)</f>
        <v>0</v>
      </c>
      <c r="AC374" s="30">
        <f>_xlfn.IFNA(IF($O374="days",$Y374*(VLOOKUP($K374,'Bed parameters'!$A$9:$I$12,9,FALSE))*$F374*(VLOOKUP($Q374,'Workforce distribution'!$C$8:$AD$30,AC$7,FALSE)),IF($Q374="n/a",(IF($P374=AC$6,$X374*$F374,0)),$X374*$F374*(VLOOKUP($Q374,'Workforce distribution'!$C$8:$AD$30,AC$7,FALSE)))),0)</f>
        <v>0</v>
      </c>
      <c r="AD374" s="30">
        <f>_xlfn.IFNA(IF($O374="days",$Y374*(VLOOKUP($K374,'Bed parameters'!$A$9:$I$12,9,FALSE))*$F374*(VLOOKUP($Q374,'Workforce distribution'!$C$8:$AD$30,AD$7,FALSE)),IF($Q374="n/a",(IF($P374=AD$6,$X374*$F374,0)),$X374*$F374*(VLOOKUP($Q374,'Workforce distribution'!$C$8:$AD$30,AD$7,FALSE)))),0)</f>
        <v>0</v>
      </c>
      <c r="AE374" s="30">
        <f>_xlfn.IFNA(IF($O374="days",$Y374*(VLOOKUP($K374,'Bed parameters'!$A$9:$I$12,9,FALSE))*$F374*(VLOOKUP($Q374,'Workforce distribution'!$C$8:$AD$30,AE$7,FALSE)),IF($Q374="n/a",(IF($P374=AE$6,$X374*$F374,0)),$X374*$F374*(VLOOKUP($Q374,'Workforce distribution'!$C$8:$AD$30,AE$7,FALSE)))),0)</f>
        <v>12279.357866666665</v>
      </c>
      <c r="AF374" s="30">
        <f>_xlfn.IFNA(IF($O374="days",$Y374*(VLOOKUP($K374,'Bed parameters'!$A$9:$I$12,9,FALSE))*$F374*(VLOOKUP($Q374,'Workforce distribution'!$C$8:$AD$30,AF$7,FALSE)),IF($Q374="n/a",(IF($P374=AF$6,$X374*$F374,0)),$X374*$F374*(VLOOKUP($Q374,'Workforce distribution'!$C$8:$AD$30,AF$7,FALSE)))),0)</f>
        <v>0</v>
      </c>
      <c r="AG374" s="30">
        <f>_xlfn.IFNA(IF($O374="days",$Y374*(VLOOKUP($K374,'Bed parameters'!$A$9:$I$12,9,FALSE))*$F374*(VLOOKUP($Q374,'Workforce distribution'!$C$8:$AD$30,AG$7,FALSE)),IF($Q374="n/a",(IF($P374=AG$6,$X374*$F374,0)),$X374*$F374*(VLOOKUP($Q374,'Workforce distribution'!$C$8:$AD$30,AG$7,FALSE)))),0)</f>
        <v>0</v>
      </c>
      <c r="AH374" s="30">
        <f>_xlfn.IFNA(IF($O374="days",$Y374*(VLOOKUP($K374,'Bed parameters'!$A$9:$I$12,9,FALSE))*$F374*(VLOOKUP($Q374,'Workforce distribution'!$C$8:$AD$30,AH$7,FALSE)),IF($Q374="n/a",(IF($P374=AH$6,$X374*$F374,0)),$X374*$F374*(VLOOKUP($Q374,'Workforce distribution'!$C$8:$AD$30,AH$7,FALSE)))),0)</f>
        <v>0</v>
      </c>
      <c r="AI374" s="30">
        <f>_xlfn.IFNA(IF($O374="days",$Y374*(VLOOKUP($K374,'Bed parameters'!$A$9:$I$12,9,FALSE))*$F374*(VLOOKUP($Q374,'Workforce distribution'!$C$8:$AD$30,AI$7,FALSE)),IF($Q374="n/a",(IF($P374=AI$6,$X374*$F374,0)),$X374*$F374*(VLOOKUP($Q374,'Workforce distribution'!$C$8:$AD$30,AI$7,FALSE)))),0)</f>
        <v>0</v>
      </c>
      <c r="AJ374" s="30">
        <f>_xlfn.IFNA(IF($O374="days",$Y374*(VLOOKUP($K374,'Bed parameters'!$A$9:$I$12,9,FALSE))*$F374*(VLOOKUP($Q374,'Workforce distribution'!$C$8:$AD$30,AJ$7,FALSE)),IF($Q374="n/a",(IF($P374=AJ$6,$X374*$F374,0)),$X374*$F374*(VLOOKUP($Q374,'Workforce distribution'!$C$8:$AD$30,AJ$7,FALSE)))),0)</f>
        <v>0</v>
      </c>
      <c r="AK374" s="30">
        <f>_xlfn.IFNA(IF($O374="days",$Y374*(VLOOKUP($K374,'Bed parameters'!$A$9:$I$12,9,FALSE))*$F374*(VLOOKUP($Q374,'Workforce distribution'!$C$8:$AD$30,AK$7,FALSE)),IF($Q374="n/a",(IF($P374=AK$6,$X374*$F374,0)),$X374*$F374*(VLOOKUP($Q374,'Workforce distribution'!$C$8:$AD$30,AK$7,FALSE)))),0)</f>
        <v>0</v>
      </c>
      <c r="AL374" s="30">
        <f>_xlfn.IFNA(IF($O374="days",$Y374*(VLOOKUP($K374,'Bed parameters'!$A$9:$I$12,9,FALSE))*$F374*(VLOOKUP($Q374,'Workforce distribution'!$C$8:$AD$30,AL$7,FALSE)),IF($Q374="n/a",(IF($P374=AL$6,$X374*$F374,0)),$X374*$F374*(VLOOKUP($Q374,'Workforce distribution'!$C$8:$AD$30,AL$7,FALSE)))),0)</f>
        <v>0</v>
      </c>
      <c r="AM374" s="30">
        <f>_xlfn.IFNA(IF($O374="days",$Y374*(VLOOKUP($K374,'Bed parameters'!$A$9:$I$12,9,FALSE))*$F374*(VLOOKUP($Q374,'Workforce distribution'!$C$8:$AD$30,AM$7,FALSE)),IF($Q374="n/a",(IF($P374=AM$6,$X374*$F374,0)),$X374*$F374*(VLOOKUP($Q374,'Workforce distribution'!$C$8:$AD$30,AM$7,FALSE)))),0)</f>
        <v>0</v>
      </c>
      <c r="AN374" s="30">
        <f>_xlfn.IFNA(IF($O374="days",$Y374*(VLOOKUP($K374,'Bed parameters'!$A$9:$I$12,9,FALSE))*$F374*(VLOOKUP($Q374,'Workforce distribution'!$C$8:$AD$30,AN$7,FALSE)),IF($Q374="n/a",(IF($P374=AN$6,$X374*$F374,0)),$X374*$F374*(VLOOKUP($Q374,'Workforce distribution'!$C$8:$AD$30,AN$7,FALSE)))),0)</f>
        <v>0</v>
      </c>
      <c r="AO374" s="30">
        <f>_xlfn.IFNA(IF($O374="days",$Y374*(VLOOKUP($K374,'Bed parameters'!$A$9:$I$12,9,FALSE))*$F374*(VLOOKUP($Q374,'Workforce distribution'!$C$8:$AD$30,AO$7,FALSE)),IF($Q374="n/a",(IF($P374=AO$6,$X374*$F374,0)),$X374*$F374*(VLOOKUP($Q374,'Workforce distribution'!$C$8:$AD$30,AO$7,FALSE)))),0)</f>
        <v>0</v>
      </c>
      <c r="AP374" s="30">
        <f>_xlfn.IFNA(IF($O374="days",$Y374*(VLOOKUP($K374,'Bed parameters'!$A$9:$I$12,9,FALSE))*$F374*(VLOOKUP($Q374,'Workforce distribution'!$C$8:$AD$30,AP$7,FALSE)),IF($Q374="n/a",(IF($P374=AP$6,$X374*$F374,0)),$X374*$F374*(VLOOKUP($Q374,'Workforce distribution'!$C$8:$AD$30,AP$7,FALSE)))),0)</f>
        <v>0</v>
      </c>
      <c r="AQ374" s="30">
        <f>_xlfn.IFNA(IF($O374="days",$Y374*(VLOOKUP($K374,'Bed parameters'!$A$9:$I$12,9,FALSE))*$F374*(VLOOKUP($Q374,'Workforce distribution'!$C$8:$AD$30,AQ$7,FALSE)),IF($Q374="n/a",(IF($P374=AQ$6,$X374*$F374,0)),$X374*$F374*(VLOOKUP($Q374,'Workforce distribution'!$C$8:$AD$30,AQ$7,FALSE)))),0)</f>
        <v>0</v>
      </c>
      <c r="AR374" s="30">
        <f>_xlfn.IFNA(IF($O374="days",$Y374*(VLOOKUP($K374,'Bed parameters'!$A$9:$I$12,9,FALSE))*$F374*(VLOOKUP($Q374,'Workforce distribution'!$C$8:$AD$30,AR$7,FALSE)),IF($Q374="n/a",(IF($P374=AR$6,$X374*$F374,0)),$X374*$F374*(VLOOKUP($Q374,'Workforce distribution'!$C$8:$AD$30,AR$7,FALSE)))),0)</f>
        <v>0</v>
      </c>
      <c r="AS374" s="30">
        <f>_xlfn.IFNA(IF($O374="days",$Y374*(VLOOKUP($K374,'Bed parameters'!$A$9:$I$12,9,FALSE))*$F374*(VLOOKUP($Q374,'Workforce distribution'!$C$8:$AD$30,AS$7,FALSE)),IF($Q374="n/a",(IF($P374=AS$6,$X374*$F374,0)),$X374*$F374*(VLOOKUP($Q374,'Workforce distribution'!$C$8:$AD$30,AS$7,FALSE)))),0)</f>
        <v>12279.357866666665</v>
      </c>
      <c r="AT374" s="30">
        <f>_xlfn.IFNA(IF($O374="days",$Y374*(VLOOKUP($K374,'Bed parameters'!$A$9:$I$12,9,FALSE))*$F374*(VLOOKUP($Q374,'Workforce distribution'!$C$8:$AD$30,AT$7,FALSE)),IF($Q374="n/a",(IF($P374=AT$6,$X374*$F374,0)),$X374*$F374*(VLOOKUP($Q374,'Workforce distribution'!$C$8:$AD$30,AT$7,FALSE)))),0)</f>
        <v>0</v>
      </c>
      <c r="AU374" s="30">
        <f>_xlfn.IFNA(IF($O374="days",$Y374*(VLOOKUP($K374,'Bed parameters'!$A$9:$I$12,9,FALSE))*$F374*(VLOOKUP($Q374,'Workforce distribution'!$C$8:$AD$30,AU$7,FALSE)),IF($Q374="n/a",(IF($P374=AU$6,$X374*$F374,0)),$X374*$F374*(VLOOKUP($Q374,'Workforce distribution'!$C$8:$AD$30,AU$7,FALSE)))),0)</f>
        <v>0</v>
      </c>
      <c r="AV374" s="30">
        <f>_xlfn.IFNA(IF($O374="days",$Y374*(VLOOKUP($K374,'Bed parameters'!$A$9:$I$12,9,FALSE))*$F374*(VLOOKUP($Q374,'Workforce distribution'!$C$8:$AD$30,AV$7,FALSE)),IF($Q374="n/a",(IF($P374=AV$6,$X374*$F374,0)),$X374*$F374*(VLOOKUP($Q374,'Workforce distribution'!$C$8:$AD$30,AV$7,FALSE)))),0)</f>
        <v>0</v>
      </c>
      <c r="AW374" s="30">
        <f>_xlfn.IFNA(IF($O374="days",$Y374*(VLOOKUP($K374,'Bed parameters'!$A$9:$I$12,9,FALSE))*$F374*(VLOOKUP($Q374,'Workforce distribution'!$C$8:$AD$30,AW$7,FALSE)),IF($Q374="n/a",(IF($P374=AW$6,$X374*$F374,0)),$X374*$F374*(VLOOKUP($Q374,'Workforce distribution'!$C$8:$AD$30,AW$7,FALSE)))),0)</f>
        <v>0</v>
      </c>
      <c r="AX374" s="30">
        <f>_xlfn.IFNA(IF($O374="days",$Y374*(VLOOKUP($K374,'Bed parameters'!$A$9:$I$12,9,FALSE))*$F374*(VLOOKUP($Q374,'Workforce distribution'!$C$8:$AD$30,AX$7,FALSE)),IF($Q374="n/a",(IF($P374=AX$6,$X374*$F374,0)),$X374*$F374*(VLOOKUP($Q374,'Workforce distribution'!$C$8:$AD$30,AX$7,FALSE)))),0)</f>
        <v>0</v>
      </c>
      <c r="AY374" s="30">
        <f>_xlfn.IFNA(IF($O374="days",$Y374*(VLOOKUP($K374,'Bed parameters'!$A$9:$I$12,9,FALSE))*$F374*(VLOOKUP($Q374,'Workforce distribution'!$C$8:$AD$30,AY$7,FALSE)),IF($Q374="n/a",(IF($P374=AY$6,$X374*$F374,0)),$X374*$F374*(VLOOKUP($Q374,'Workforce distribution'!$C$8:$AD$30,AY$7,FALSE)))),0)</f>
        <v>0</v>
      </c>
      <c r="AZ374" s="30">
        <f>_xlfn.IFNA(IF($O374="days",$Y374*(VLOOKUP($K374,'Bed parameters'!$A$9:$I$12,9,FALSE))*$F374*(VLOOKUP($Q374,'Workforce distribution'!$C$8:$AD$30,AZ$7,FALSE)),IF($Q374="n/a",(IF($P374=AZ$6,$X374*$F374,0)),$X374*$F374*(VLOOKUP($Q374,'Workforce distribution'!$C$8:$AD$30,AZ$7,FALSE)))),0)</f>
        <v>0</v>
      </c>
      <c r="BA374" s="30">
        <f>_xlfn.IFNA(IF($O374="days",$Y374*(VLOOKUP($K374,'Bed parameters'!$A$9:$I$12,9,FALSE))*$F374*(VLOOKUP($Q374,'Workforce distribution'!$C$8:$AD$30,BA$7,FALSE)),IF($Q374="n/a",(IF($P374=BA$6,$X374*$F374,0)),$X374*$F374*(VLOOKUP($Q374,'Workforce distribution'!$C$8:$AD$30,BA$7,FALSE)))),0)</f>
        <v>0</v>
      </c>
      <c r="BB374" s="30">
        <f>_xlfn.IFNA(IF($O374="days",$Y374*(VLOOKUP($K374,'Bed parameters'!$A$9:$I$12,9,FALSE))*$F374*(VLOOKUP($Q374,'Workforce distribution'!$C$8:$AD$30,BB$7,FALSE)),IF($Q374="n/a",(IF($P374=BB$6,$X374*$F374,0)),$X374*$F374*(VLOOKUP($Q374,'Workforce distribution'!$C$8:$AD$30,BB$7,FALSE)))),0)</f>
        <v>0</v>
      </c>
      <c r="BC374" s="149">
        <f t="shared" si="49"/>
        <v>19.085400543959629</v>
      </c>
      <c r="BD374" s="288">
        <f>IF($Q374="n/a",(IF('Workforce hours'!D$30=0,0,(AB374/'Workforce hours'!D$30))),(IF(VLOOKUP($Q374,'Workforce hours'!$C$8:$AD$30,BD$7,FALSE)=0,0,(AB374/(VLOOKUP($Q374,'Workforce hours'!$C$8:$AD$30,BD$7,FALSE))))))</f>
        <v>0</v>
      </c>
      <c r="BE374" s="288">
        <f>IF($Q374="n/a",(IF('Workforce hours'!E$30=0,0,(AC374/'Workforce hours'!E$30))),(IF(VLOOKUP($Q374,'Workforce hours'!$C$8:$AD$30,BE$7,FALSE)=0,0,(AC374/(VLOOKUP($Q374,'Workforce hours'!$C$8:$AD$30,BE$7,FALSE))))))</f>
        <v>0</v>
      </c>
      <c r="BF374" s="288">
        <f>IF($Q374="n/a",(IF('Workforce hours'!F$30=0,0,(AD374/'Workforce hours'!F$30))),(IF(VLOOKUP($Q374,'Workforce hours'!$C$8:$AD$30,BF$7,FALSE)=0,0,(AD374/(VLOOKUP($Q374,'Workforce hours'!$C$8:$AD$30,BF$7,FALSE))))))</f>
        <v>0</v>
      </c>
      <c r="BG374" s="288">
        <f>IF($Q374="n/a",(IF('Workforce hours'!G$30=0,0,(AE374/'Workforce hours'!G$30))),(IF(VLOOKUP($Q374,'Workforce hours'!$C$8:$AD$30,BG$7,FALSE)=0,0,(AE374/(VLOOKUP($Q374,'Workforce hours'!$C$8:$AD$30,BG$7,FALSE))))))</f>
        <v>9.5443299404890265</v>
      </c>
      <c r="BH374" s="288">
        <f>IF($Q374="n/a",(IF('Workforce hours'!H$30=0,0,(AF374/'Workforce hours'!H$30))),(IF(VLOOKUP($Q374,'Workforce hours'!$C$8:$AD$30,BH$7,FALSE)=0,0,(AF374/(VLOOKUP($Q374,'Workforce hours'!$C$8:$AD$30,BH$7,FALSE))))))</f>
        <v>0</v>
      </c>
      <c r="BI374" s="288">
        <f>IF($Q374="n/a",(IF('Workforce hours'!I$30=0,0,(AG374/'Workforce hours'!I$30))),(IF(VLOOKUP($Q374,'Workforce hours'!$C$8:$AD$30,BI$7,FALSE)=0,0,(AG374/(VLOOKUP($Q374,'Workforce hours'!$C$8:$AD$30,BI$7,FALSE))))))</f>
        <v>0</v>
      </c>
      <c r="BJ374" s="288">
        <f>IF($Q374="n/a",(IF('Workforce hours'!J$30=0,0,(AH374/'Workforce hours'!J$30))),(IF(VLOOKUP($Q374,'Workforce hours'!$C$8:$AD$30,BJ$7,FALSE)=0,0,(AH374/(VLOOKUP($Q374,'Workforce hours'!$C$8:$AD$30,BJ$7,FALSE))))))</f>
        <v>0</v>
      </c>
      <c r="BK374" s="288">
        <f>IF($Q374="n/a",(IF('Workforce hours'!K$30=0,0,(AI374/'Workforce hours'!K$30))),(IF(VLOOKUP($Q374,'Workforce hours'!$C$8:$AD$30,BK$7,FALSE)=0,0,(AI374/(VLOOKUP($Q374,'Workforce hours'!$C$8:$AD$30,BK$7,FALSE))))))</f>
        <v>0</v>
      </c>
      <c r="BL374" s="288">
        <f>IF($Q374="n/a",(IF('Workforce hours'!L$30=0,0,(AJ374/'Workforce hours'!L$30))),(IF(VLOOKUP($Q374,'Workforce hours'!$C$8:$AD$30,BL$7,FALSE)=0,0,(AJ374/(VLOOKUP($Q374,'Workforce hours'!$C$8:$AD$30,BL$7,FALSE))))))</f>
        <v>0</v>
      </c>
      <c r="BM374" s="288">
        <f>IF($Q374="n/a",(IF('Workforce hours'!M$30=0,0,(AK374/'Workforce hours'!M$30))),(IF(VLOOKUP($Q374,'Workforce hours'!$C$8:$AD$30,BM$7,FALSE)=0,0,(AK374/(VLOOKUP($Q374,'Workforce hours'!$C$8:$AD$30,BM$7,FALSE))))))</f>
        <v>0</v>
      </c>
      <c r="BN374" s="288">
        <f>IF($Q374="n/a",(IF('Workforce hours'!N$30=0,0,(AL374/'Workforce hours'!N$30))),(IF(VLOOKUP($Q374,'Workforce hours'!$C$8:$AD$30,BN$7,FALSE)=0,0,(AL374/(VLOOKUP($Q374,'Workforce hours'!$C$8:$AD$30,BN$7,FALSE))))))</f>
        <v>0</v>
      </c>
      <c r="BO374" s="288">
        <f>IF($Q374="n/a",(IF('Workforce hours'!O$30=0,0,(AM374/'Workforce hours'!O$30))),(IF(VLOOKUP($Q374,'Workforce hours'!$C$8:$AD$30,BO$7,FALSE)=0,0,(AM374/(VLOOKUP($Q374,'Workforce hours'!$C$8:$AD$30,BO$7,FALSE))))))</f>
        <v>0</v>
      </c>
      <c r="BP374" s="288">
        <f>IF($Q374="n/a",(IF('Workforce hours'!P$30=0,0,(AN374/'Workforce hours'!P$30))),(IF(VLOOKUP($Q374,'Workforce hours'!$C$8:$AD$30,BP$7,FALSE)=0,0,(AN374/(VLOOKUP($Q374,'Workforce hours'!$C$8:$AD$30,BP$7,FALSE))))))</f>
        <v>0</v>
      </c>
      <c r="BQ374" s="288">
        <f>IF($Q374="n/a",(IF('Workforce hours'!Q$30=0,0,(AO374/'Workforce hours'!Q$30))),(IF(VLOOKUP($Q374,'Workforce hours'!$C$8:$AD$30,BQ$7,FALSE)=0,0,(AO374/(VLOOKUP($Q374,'Workforce hours'!$C$8:$AD$30,BQ$7,FALSE))))))</f>
        <v>0</v>
      </c>
      <c r="BR374" s="288">
        <f>IF($Q374="n/a",(IF('Workforce hours'!R$30=0,0,(AP374/'Workforce hours'!R$30))),(IF(VLOOKUP($Q374,'Workforce hours'!$C$8:$AD$30,BR$7,FALSE)=0,0,(AP374/(VLOOKUP($Q374,'Workforce hours'!$C$8:$AD$30,BR$7,FALSE))))))</f>
        <v>0</v>
      </c>
      <c r="BS374" s="288">
        <f>IF($Q374="n/a",(IF('Workforce hours'!S$30=0,0,(AQ374/'Workforce hours'!S$30))),(IF(VLOOKUP($Q374,'Workforce hours'!$C$8:$AD$30,BS$7,FALSE)=0,0,(AQ374/(VLOOKUP($Q374,'Workforce hours'!$C$8:$AD$30,BS$7,FALSE))))))</f>
        <v>0</v>
      </c>
      <c r="BT374" s="288">
        <f>IF($Q374="n/a",(IF('Workforce hours'!T$30=0,0,(AR374/'Workforce hours'!T$30))),(IF(VLOOKUP($Q374,'Workforce hours'!$C$8:$AD$30,BT$7,FALSE)=0,0,(AR374/(VLOOKUP($Q374,'Workforce hours'!$C$8:$AD$30,BT$7,FALSE))))))</f>
        <v>0</v>
      </c>
      <c r="BU374" s="288">
        <f>IF($Q374="n/a",(IF('Workforce hours'!U$30=0,0,(AS374/'Workforce hours'!U$30))),(IF(VLOOKUP($Q374,'Workforce hours'!$C$8:$AD$30,BU$7,FALSE)=0,0,(AS374/(VLOOKUP($Q374,'Workforce hours'!$C$8:$AD$30,BU$7,FALSE))))))</f>
        <v>9.5410706034706028</v>
      </c>
      <c r="BV374" s="288">
        <f>IF($Q374="n/a",(IF('Workforce hours'!V$30=0,0,(AT374/'Workforce hours'!V$30))),(IF(VLOOKUP($Q374,'Workforce hours'!$C$8:$AD$30,BV$7,FALSE)=0,0,(AT374/(VLOOKUP($Q374,'Workforce hours'!$C$8:$AD$30,BV$7,FALSE))))))</f>
        <v>0</v>
      </c>
      <c r="BW374" s="288">
        <f>IF($Q374="n/a",(IF('Workforce hours'!W$30=0,0,(AU374/'Workforce hours'!W$30))),(IF(VLOOKUP($Q374,'Workforce hours'!$C$8:$AD$30,BW$7,FALSE)=0,0,(AU374/(VLOOKUP($Q374,'Workforce hours'!$C$8:$AD$30,BW$7,FALSE))))))</f>
        <v>0</v>
      </c>
      <c r="BX374" s="288">
        <f>IF($Q374="n/a",(IF('Workforce hours'!X$30=0,0,(AV374/'Workforce hours'!X$30))),(IF(VLOOKUP($Q374,'Workforce hours'!$C$8:$AD$30,BX$7,FALSE)=0,0,(AV374/(VLOOKUP($Q374,'Workforce hours'!$C$8:$AD$30,BX$7,FALSE))))))</f>
        <v>0</v>
      </c>
      <c r="BY374" s="288">
        <f>IF($Q374="n/a",(IF('Workforce hours'!Y$30=0,0,(AW374/'Workforce hours'!Y$30))),(IF(VLOOKUP($Q374,'Workforce hours'!$C$8:$AD$30,BY$7,FALSE)=0,0,(AW374/(VLOOKUP($Q374,'Workforce hours'!$C$8:$AD$30,BY$7,FALSE))))))</f>
        <v>0</v>
      </c>
      <c r="BZ374" s="288">
        <f>IF($Q374="n/a",(IF('Workforce hours'!Z$30=0,0,(AX374/'Workforce hours'!Z$30))),(IF(VLOOKUP($Q374,'Workforce hours'!$C$8:$AD$30,BZ$7,FALSE)=0,0,(AX374/(VLOOKUP($Q374,'Workforce hours'!$C$8:$AD$30,BZ$7,FALSE))))))</f>
        <v>0</v>
      </c>
      <c r="CA374" s="288">
        <f>IF($Q374="n/a",(IF('Workforce hours'!AA$30=0,0,(AY374/'Workforce hours'!AA$30))),(IF(VLOOKUP($Q374,'Workforce hours'!$C$8:$AD$30,CA$7,FALSE)=0,0,(AY374/(VLOOKUP($Q374,'Workforce hours'!$C$8:$AD$30,CA$7,FALSE))))))</f>
        <v>0</v>
      </c>
      <c r="CB374" s="288">
        <f>IF($Q374="n/a",(IF('Workforce hours'!AB$30=0,0,(AZ374/'Workforce hours'!AB$30))),(IF(VLOOKUP($Q374,'Workforce hours'!$C$8:$AD$30,CB$7,FALSE)=0,0,(AZ374/(VLOOKUP($Q374,'Workforce hours'!$C$8:$AD$30,CB$7,FALSE))))))</f>
        <v>0</v>
      </c>
      <c r="CC374" s="288">
        <f>IF($Q374="n/a",(IF('Workforce hours'!AC$30=0,0,(BA374/'Workforce hours'!AC$30))),(IF(VLOOKUP($Q374,'Workforce hours'!$C$8:$AD$30,CC$7,FALSE)=0,0,(BA374/(VLOOKUP($Q374,'Workforce hours'!$C$8:$AD$30,CC$7,FALSE))))))</f>
        <v>0</v>
      </c>
      <c r="CD374" s="288">
        <f>IF($Q374="n/a",(IF('Workforce hours'!AD$30=0,0,(BB374/'Workforce hours'!AD$30))),(IF(VLOOKUP($Q374,'Workforce hours'!$C$8:$AD$30,CD$7,FALSE)=0,0,(BB374/(VLOOKUP($Q374,'Workforce hours'!$C$8:$AD$30,CD$7,FALSE))))))</f>
        <v>0</v>
      </c>
      <c r="CE374" s="289">
        <f t="shared" si="50"/>
        <v>0</v>
      </c>
      <c r="CF374" s="290">
        <f>BD374*'Workforce costs'!B$9*(1+'Workforce costs'!B$10)*(1+'Workforce costs'!B$11)</f>
        <v>0</v>
      </c>
      <c r="CG374" s="290">
        <f>BE374*'Workforce costs'!C$9*(1+'Workforce costs'!C$10)*(1+'Workforce costs'!C$11)</f>
        <v>0</v>
      </c>
      <c r="CH374" s="290">
        <f>BF374*'Workforce costs'!D$9*(1+'Workforce costs'!D$10)*(1+'Workforce costs'!D$11)</f>
        <v>0</v>
      </c>
      <c r="CI374" s="290">
        <f>BG374*'Workforce costs'!E$9*(1+'Workforce costs'!E$10)*(1+'Workforce costs'!E$11)</f>
        <v>0</v>
      </c>
      <c r="CJ374" s="290">
        <f>BH374*'Workforce costs'!F$9*(1+'Workforce costs'!F$10)*(1+'Workforce costs'!F$11)</f>
        <v>0</v>
      </c>
      <c r="CK374" s="290">
        <f>BI374*'Workforce costs'!G$9*(1+'Workforce costs'!G$10)*(1+'Workforce costs'!G$11)</f>
        <v>0</v>
      </c>
      <c r="CL374" s="290">
        <f>BJ374*'Workforce costs'!H$9*(1+'Workforce costs'!H$10)*(1+'Workforce costs'!H$11)</f>
        <v>0</v>
      </c>
      <c r="CM374" s="290">
        <f>BK374*'Workforce costs'!I$9*(1+'Workforce costs'!I$10)*(1+'Workforce costs'!I$11)</f>
        <v>0</v>
      </c>
      <c r="CN374" s="290">
        <f>BL374*'Workforce costs'!J$9*(1+'Workforce costs'!J$10)*(1+'Workforce costs'!J$11)</f>
        <v>0</v>
      </c>
      <c r="CO374" s="290">
        <f>BM374*'Workforce costs'!K$9*(1+'Workforce costs'!K$10)*(1+'Workforce costs'!K$11)</f>
        <v>0</v>
      </c>
      <c r="CP374" s="290">
        <f>BN374*'Workforce costs'!L$9*(1+'Workforce costs'!L$10)*(1+'Workforce costs'!L$11)</f>
        <v>0</v>
      </c>
      <c r="CQ374" s="290">
        <f>BO374*'Workforce costs'!M$9*(1+'Workforce costs'!M$10)*(1+'Workforce costs'!M$11)</f>
        <v>0</v>
      </c>
      <c r="CR374" s="290">
        <f>BP374*'Workforce costs'!N$9*(1+'Workforce costs'!N$10)*(1+'Workforce costs'!N$11)</f>
        <v>0</v>
      </c>
      <c r="CS374" s="290">
        <f>BQ374*'Workforce costs'!O$9*(1+'Workforce costs'!O$10)*(1+'Workforce costs'!O$11)</f>
        <v>0</v>
      </c>
      <c r="CT374" s="290">
        <f>BR374*'Workforce costs'!P$9*(1+'Workforce costs'!P$10)*(1+'Workforce costs'!P$11)</f>
        <v>0</v>
      </c>
      <c r="CU374" s="290">
        <f>BS374*'Workforce costs'!Q$9*(1+'Workforce costs'!Q$10)*(1+'Workforce costs'!Q$11)</f>
        <v>0</v>
      </c>
      <c r="CV374" s="290">
        <f>BT374*'Workforce costs'!R$9*(1+'Workforce costs'!R$10)*(1+'Workforce costs'!R$11)</f>
        <v>0</v>
      </c>
      <c r="CW374" s="290">
        <f>BU374*'Workforce costs'!S$9*(1+'Workforce costs'!S$10)*(1+'Workforce costs'!S$11)</f>
        <v>0</v>
      </c>
      <c r="CX374" s="290">
        <f>BV374*'Workforce costs'!T$9*(1+'Workforce costs'!T$10)*(1+'Workforce costs'!T$11)</f>
        <v>0</v>
      </c>
      <c r="CY374" s="290">
        <f>BW374*'Workforce costs'!U$9*(1+'Workforce costs'!U$10)*(1+'Workforce costs'!U$11)</f>
        <v>0</v>
      </c>
      <c r="CZ374" s="290">
        <f>BX374*'Workforce costs'!V$9*(1+'Workforce costs'!V$10)*(1+'Workforce costs'!V$11)</f>
        <v>0</v>
      </c>
      <c r="DA374" s="290">
        <f>BY374*'Workforce costs'!W$9*(1+'Workforce costs'!W$10)*(1+'Workforce costs'!W$11)</f>
        <v>0</v>
      </c>
      <c r="DB374" s="290">
        <f>BZ374*'Workforce costs'!X$9*(1+'Workforce costs'!X$10)*(1+'Workforce costs'!X$11)</f>
        <v>0</v>
      </c>
      <c r="DC374" s="290">
        <f>CA374*'Workforce costs'!Y$9*(1+'Workforce costs'!Y$10)*(1+'Workforce costs'!Y$11)</f>
        <v>0</v>
      </c>
      <c r="DD374" s="290">
        <f>CB374*'Workforce costs'!Z$9*(1+'Workforce costs'!Z$10)*(1+'Workforce costs'!Z$11)</f>
        <v>0</v>
      </c>
      <c r="DE374" s="290">
        <f>CC374*'Workforce costs'!AA$9*(1+'Workforce costs'!AA$10)*(1+'Workforce costs'!AA$11)</f>
        <v>0</v>
      </c>
      <c r="DF374" s="290">
        <f>CD374*'Workforce costs'!AB$9*(1+'Workforce costs'!AB$10)*(1+'Workforce costs'!AB$11)</f>
        <v>0</v>
      </c>
    </row>
    <row r="375" spans="1:110" x14ac:dyDescent="0.3">
      <c r="A375" s="2" t="str">
        <f>Outputs!$A$4</f>
        <v>Australia</v>
      </c>
      <c r="B375" s="2" t="str">
        <f t="shared" si="43"/>
        <v>Australia 12to17</v>
      </c>
      <c r="C375" s="30">
        <f>VLOOKUP($B375,Populations!$D$15:$H$1920,3,FALSE)</f>
        <v>1959472</v>
      </c>
      <c r="D375" s="255">
        <f>IF(OR($H375="General pop",$H375="Schools",$H375="Workplace",$H375="Skills Training",$H375="Digital Supports"),1,VLOOKUP($B375,Populations!$D$15:$H$1920,5,FALSE))</f>
        <v>1</v>
      </c>
      <c r="E375" s="88">
        <f>VLOOKUP(I375,Epidemiology!$C$10:$H$47,6,FALSE)</f>
        <v>1504</v>
      </c>
      <c r="F375" s="102">
        <f>'Care profiles'!R376</f>
        <v>1</v>
      </c>
      <c r="G375" s="15" t="str">
        <f>'Care profiles'!A376</f>
        <v>12to17</v>
      </c>
      <c r="H375" s="15" t="str">
        <f>'Care profiles'!B376</f>
        <v>Persistent</v>
      </c>
      <c r="I375" s="15" t="str">
        <f>'Care profiles'!C376</f>
        <v>Persistent_12-17yrs</v>
      </c>
      <c r="J375" s="15" t="str">
        <f>'Care profiles'!D376</f>
        <v>Care profile</v>
      </c>
      <c r="K375" s="15" t="str">
        <f>'Care profiles'!E376</f>
        <v>Structured Psychological Therapies – Family</v>
      </c>
      <c r="L375" s="104">
        <f>'Care profiles'!F376</f>
        <v>0.5</v>
      </c>
      <c r="M375" s="15">
        <f>'Care profiles'!G376</f>
        <v>10</v>
      </c>
      <c r="N375" s="15">
        <f>'Care profiles'!H376</f>
        <v>60</v>
      </c>
      <c r="O375" s="15" t="str">
        <f>'Care profiles'!I376</f>
        <v>min</v>
      </c>
      <c r="P375" s="15" t="str">
        <f>'Care profiles'!J376</f>
        <v>Tertiary Qualified - Unspecified</v>
      </c>
      <c r="Q375" s="15" t="str">
        <f>'Care profiles'!K376</f>
        <v>n/a</v>
      </c>
      <c r="R375" s="15" t="str">
        <f>'Care profiles'!M376</f>
        <v>Y</v>
      </c>
      <c r="S375" s="15" t="str">
        <f>'Care profiles'!O376</f>
        <v>N</v>
      </c>
      <c r="T375" s="15" t="str">
        <f>'Care profiles'!Q376</f>
        <v>N</v>
      </c>
      <c r="U375" s="30">
        <f t="shared" si="44"/>
        <v>29470.458879999998</v>
      </c>
      <c r="V375" s="30">
        <f t="shared" si="45"/>
        <v>14735.229439999999</v>
      </c>
      <c r="W375" s="30">
        <f>IF(M375="n/a",0,IF(O375="days",V375*M375*(1+(VLOOKUP(K375,'Bed parameters'!$A$9:$G$12,7,FALSE))),V375*M375))</f>
        <v>147352.29439999998</v>
      </c>
      <c r="X375" s="30">
        <f t="shared" si="46"/>
        <v>147352.29439999998</v>
      </c>
      <c r="Y375" s="30">
        <f t="shared" si="47"/>
        <v>0</v>
      </c>
      <c r="Z375" s="113">
        <f>_xlfn.IFNA(Y375/((VLOOKUP(K375,'Bed parameters'!$A$9:$G$12,3,FALSE))*(VLOOKUP(K375,'Bed parameters'!$A$9:$G$12,5,FALSE))),0)</f>
        <v>0</v>
      </c>
      <c r="AA375" s="30">
        <f t="shared" si="48"/>
        <v>147352.29439999998</v>
      </c>
      <c r="AB375" s="30">
        <f>_xlfn.IFNA(IF($O375="days",$Y375*(VLOOKUP($K375,'Bed parameters'!$A$9:$I$12,9,FALSE))*$F375*(VLOOKUP($Q375,'Workforce distribution'!$C$8:$AD$30,AB$7,FALSE)),IF($Q375="n/a",(IF($P375=AB$6,$X375*$F375,0)),$X375*$F375*(VLOOKUP($Q375,'Workforce distribution'!$C$8:$AD$30,AB$7,FALSE)))),0)</f>
        <v>0</v>
      </c>
      <c r="AC375" s="30">
        <f>_xlfn.IFNA(IF($O375="days",$Y375*(VLOOKUP($K375,'Bed parameters'!$A$9:$I$12,9,FALSE))*$F375*(VLOOKUP($Q375,'Workforce distribution'!$C$8:$AD$30,AC$7,FALSE)),IF($Q375="n/a",(IF($P375=AC$6,$X375*$F375,0)),$X375*$F375*(VLOOKUP($Q375,'Workforce distribution'!$C$8:$AD$30,AC$7,FALSE)))),0)</f>
        <v>0</v>
      </c>
      <c r="AD375" s="30">
        <f>_xlfn.IFNA(IF($O375="days",$Y375*(VLOOKUP($K375,'Bed parameters'!$A$9:$I$12,9,FALSE))*$F375*(VLOOKUP($Q375,'Workforce distribution'!$C$8:$AD$30,AD$7,FALSE)),IF($Q375="n/a",(IF($P375=AD$6,$X375*$F375,0)),$X375*$F375*(VLOOKUP($Q375,'Workforce distribution'!$C$8:$AD$30,AD$7,FALSE)))),0)</f>
        <v>0</v>
      </c>
      <c r="AE375" s="30">
        <f>_xlfn.IFNA(IF($O375="days",$Y375*(VLOOKUP($K375,'Bed parameters'!$A$9:$I$12,9,FALSE))*$F375*(VLOOKUP($Q375,'Workforce distribution'!$C$8:$AD$30,AE$7,FALSE)),IF($Q375="n/a",(IF($P375=AE$6,$X375*$F375,0)),$X375*$F375*(VLOOKUP($Q375,'Workforce distribution'!$C$8:$AD$30,AE$7,FALSE)))),0)</f>
        <v>0</v>
      </c>
      <c r="AF375" s="30">
        <f>_xlfn.IFNA(IF($O375="days",$Y375*(VLOOKUP($K375,'Bed parameters'!$A$9:$I$12,9,FALSE))*$F375*(VLOOKUP($Q375,'Workforce distribution'!$C$8:$AD$30,AF$7,FALSE)),IF($Q375="n/a",(IF($P375=AF$6,$X375*$F375,0)),$X375*$F375*(VLOOKUP($Q375,'Workforce distribution'!$C$8:$AD$30,AF$7,FALSE)))),0)</f>
        <v>0</v>
      </c>
      <c r="AG375" s="30">
        <f>_xlfn.IFNA(IF($O375="days",$Y375*(VLOOKUP($K375,'Bed parameters'!$A$9:$I$12,9,FALSE))*$F375*(VLOOKUP($Q375,'Workforce distribution'!$C$8:$AD$30,AG$7,FALSE)),IF($Q375="n/a",(IF($P375=AG$6,$X375*$F375,0)),$X375*$F375*(VLOOKUP($Q375,'Workforce distribution'!$C$8:$AD$30,AG$7,FALSE)))),0)</f>
        <v>0</v>
      </c>
      <c r="AH375" s="30">
        <f>_xlfn.IFNA(IF($O375="days",$Y375*(VLOOKUP($K375,'Bed parameters'!$A$9:$I$12,9,FALSE))*$F375*(VLOOKUP($Q375,'Workforce distribution'!$C$8:$AD$30,AH$7,FALSE)),IF($Q375="n/a",(IF($P375=AH$6,$X375*$F375,0)),$X375*$F375*(VLOOKUP($Q375,'Workforce distribution'!$C$8:$AD$30,AH$7,FALSE)))),0)</f>
        <v>0</v>
      </c>
      <c r="AI375" s="30">
        <f>_xlfn.IFNA(IF($O375="days",$Y375*(VLOOKUP($K375,'Bed parameters'!$A$9:$I$12,9,FALSE))*$F375*(VLOOKUP($Q375,'Workforce distribution'!$C$8:$AD$30,AI$7,FALSE)),IF($Q375="n/a",(IF($P375=AI$6,$X375*$F375,0)),$X375*$F375*(VLOOKUP($Q375,'Workforce distribution'!$C$8:$AD$30,AI$7,FALSE)))),0)</f>
        <v>0</v>
      </c>
      <c r="AJ375" s="30">
        <f>_xlfn.IFNA(IF($O375="days",$Y375*(VLOOKUP($K375,'Bed parameters'!$A$9:$I$12,9,FALSE))*$F375*(VLOOKUP($Q375,'Workforce distribution'!$C$8:$AD$30,AJ$7,FALSE)),IF($Q375="n/a",(IF($P375=AJ$6,$X375*$F375,0)),$X375*$F375*(VLOOKUP($Q375,'Workforce distribution'!$C$8:$AD$30,AJ$7,FALSE)))),0)</f>
        <v>0</v>
      </c>
      <c r="AK375" s="30">
        <f>_xlfn.IFNA(IF($O375="days",$Y375*(VLOOKUP($K375,'Bed parameters'!$A$9:$I$12,9,FALSE))*$F375*(VLOOKUP($Q375,'Workforce distribution'!$C$8:$AD$30,AK$7,FALSE)),IF($Q375="n/a",(IF($P375=AK$6,$X375*$F375,0)),$X375*$F375*(VLOOKUP($Q375,'Workforce distribution'!$C$8:$AD$30,AK$7,FALSE)))),0)</f>
        <v>0</v>
      </c>
      <c r="AL375" s="30">
        <f>_xlfn.IFNA(IF($O375="days",$Y375*(VLOOKUP($K375,'Bed parameters'!$A$9:$I$12,9,FALSE))*$F375*(VLOOKUP($Q375,'Workforce distribution'!$C$8:$AD$30,AL$7,FALSE)),IF($Q375="n/a",(IF($P375=AL$6,$X375*$F375,0)),$X375*$F375*(VLOOKUP($Q375,'Workforce distribution'!$C$8:$AD$30,AL$7,FALSE)))),0)</f>
        <v>0</v>
      </c>
      <c r="AM375" s="30">
        <f>_xlfn.IFNA(IF($O375="days",$Y375*(VLOOKUP($K375,'Bed parameters'!$A$9:$I$12,9,FALSE))*$F375*(VLOOKUP($Q375,'Workforce distribution'!$C$8:$AD$30,AM$7,FALSE)),IF($Q375="n/a",(IF($P375=AM$6,$X375*$F375,0)),$X375*$F375*(VLOOKUP($Q375,'Workforce distribution'!$C$8:$AD$30,AM$7,FALSE)))),0)</f>
        <v>0</v>
      </c>
      <c r="AN375" s="30">
        <f>_xlfn.IFNA(IF($O375="days",$Y375*(VLOOKUP($K375,'Bed parameters'!$A$9:$I$12,9,FALSE))*$F375*(VLOOKUP($Q375,'Workforce distribution'!$C$8:$AD$30,AN$7,FALSE)),IF($Q375="n/a",(IF($P375=AN$6,$X375*$F375,0)),$X375*$F375*(VLOOKUP($Q375,'Workforce distribution'!$C$8:$AD$30,AN$7,FALSE)))),0)</f>
        <v>0</v>
      </c>
      <c r="AO375" s="30">
        <f>_xlfn.IFNA(IF($O375="days",$Y375*(VLOOKUP($K375,'Bed parameters'!$A$9:$I$12,9,FALSE))*$F375*(VLOOKUP($Q375,'Workforce distribution'!$C$8:$AD$30,AO$7,FALSE)),IF($Q375="n/a",(IF($P375=AO$6,$X375*$F375,0)),$X375*$F375*(VLOOKUP($Q375,'Workforce distribution'!$C$8:$AD$30,AO$7,FALSE)))),0)</f>
        <v>0</v>
      </c>
      <c r="AP375" s="30">
        <f>_xlfn.IFNA(IF($O375="days",$Y375*(VLOOKUP($K375,'Bed parameters'!$A$9:$I$12,9,FALSE))*$F375*(VLOOKUP($Q375,'Workforce distribution'!$C$8:$AD$30,AP$7,FALSE)),IF($Q375="n/a",(IF($P375=AP$6,$X375*$F375,0)),$X375*$F375*(VLOOKUP($Q375,'Workforce distribution'!$C$8:$AD$30,AP$7,FALSE)))),0)</f>
        <v>0</v>
      </c>
      <c r="AQ375" s="30">
        <f>_xlfn.IFNA(IF($O375="days",$Y375*(VLOOKUP($K375,'Bed parameters'!$A$9:$I$12,9,FALSE))*$F375*(VLOOKUP($Q375,'Workforce distribution'!$C$8:$AD$30,AQ$7,FALSE)),IF($Q375="n/a",(IF($P375=AQ$6,$X375*$F375,0)),$X375*$F375*(VLOOKUP($Q375,'Workforce distribution'!$C$8:$AD$30,AQ$7,FALSE)))),0)</f>
        <v>0</v>
      </c>
      <c r="AR375" s="30">
        <f>_xlfn.IFNA(IF($O375="days",$Y375*(VLOOKUP($K375,'Bed parameters'!$A$9:$I$12,9,FALSE))*$F375*(VLOOKUP($Q375,'Workforce distribution'!$C$8:$AD$30,AR$7,FALSE)),IF($Q375="n/a",(IF($P375=AR$6,$X375*$F375,0)),$X375*$F375*(VLOOKUP($Q375,'Workforce distribution'!$C$8:$AD$30,AR$7,FALSE)))),0)</f>
        <v>0</v>
      </c>
      <c r="AS375" s="30">
        <f>_xlfn.IFNA(IF($O375="days",$Y375*(VLOOKUP($K375,'Bed parameters'!$A$9:$I$12,9,FALSE))*$F375*(VLOOKUP($Q375,'Workforce distribution'!$C$8:$AD$30,AS$7,FALSE)),IF($Q375="n/a",(IF($P375=AS$6,$X375*$F375,0)),$X375*$F375*(VLOOKUP($Q375,'Workforce distribution'!$C$8:$AD$30,AS$7,FALSE)))),0)</f>
        <v>147352.29439999998</v>
      </c>
      <c r="AT375" s="30">
        <f>_xlfn.IFNA(IF($O375="days",$Y375*(VLOOKUP($K375,'Bed parameters'!$A$9:$I$12,9,FALSE))*$F375*(VLOOKUP($Q375,'Workforce distribution'!$C$8:$AD$30,AT$7,FALSE)),IF($Q375="n/a",(IF($P375=AT$6,$X375*$F375,0)),$X375*$F375*(VLOOKUP($Q375,'Workforce distribution'!$C$8:$AD$30,AT$7,FALSE)))),0)</f>
        <v>0</v>
      </c>
      <c r="AU375" s="30">
        <f>_xlfn.IFNA(IF($O375="days",$Y375*(VLOOKUP($K375,'Bed parameters'!$A$9:$I$12,9,FALSE))*$F375*(VLOOKUP($Q375,'Workforce distribution'!$C$8:$AD$30,AU$7,FALSE)),IF($Q375="n/a",(IF($P375=AU$6,$X375*$F375,0)),$X375*$F375*(VLOOKUP($Q375,'Workforce distribution'!$C$8:$AD$30,AU$7,FALSE)))),0)</f>
        <v>0</v>
      </c>
      <c r="AV375" s="30">
        <f>_xlfn.IFNA(IF($O375="days",$Y375*(VLOOKUP($K375,'Bed parameters'!$A$9:$I$12,9,FALSE))*$F375*(VLOOKUP($Q375,'Workforce distribution'!$C$8:$AD$30,AV$7,FALSE)),IF($Q375="n/a",(IF($P375=AV$6,$X375*$F375,0)),$X375*$F375*(VLOOKUP($Q375,'Workforce distribution'!$C$8:$AD$30,AV$7,FALSE)))),0)</f>
        <v>0</v>
      </c>
      <c r="AW375" s="30">
        <f>_xlfn.IFNA(IF($O375="days",$Y375*(VLOOKUP($K375,'Bed parameters'!$A$9:$I$12,9,FALSE))*$F375*(VLOOKUP($Q375,'Workforce distribution'!$C$8:$AD$30,AW$7,FALSE)),IF($Q375="n/a",(IF($P375=AW$6,$X375*$F375,0)),$X375*$F375*(VLOOKUP($Q375,'Workforce distribution'!$C$8:$AD$30,AW$7,FALSE)))),0)</f>
        <v>0</v>
      </c>
      <c r="AX375" s="30">
        <f>_xlfn.IFNA(IF($O375="days",$Y375*(VLOOKUP($K375,'Bed parameters'!$A$9:$I$12,9,FALSE))*$F375*(VLOOKUP($Q375,'Workforce distribution'!$C$8:$AD$30,AX$7,FALSE)),IF($Q375="n/a",(IF($P375=AX$6,$X375*$F375,0)),$X375*$F375*(VLOOKUP($Q375,'Workforce distribution'!$C$8:$AD$30,AX$7,FALSE)))),0)</f>
        <v>0</v>
      </c>
      <c r="AY375" s="30">
        <f>_xlfn.IFNA(IF($O375="days",$Y375*(VLOOKUP($K375,'Bed parameters'!$A$9:$I$12,9,FALSE))*$F375*(VLOOKUP($Q375,'Workforce distribution'!$C$8:$AD$30,AY$7,FALSE)),IF($Q375="n/a",(IF($P375=AY$6,$X375*$F375,0)),$X375*$F375*(VLOOKUP($Q375,'Workforce distribution'!$C$8:$AD$30,AY$7,FALSE)))),0)</f>
        <v>0</v>
      </c>
      <c r="AZ375" s="30">
        <f>_xlfn.IFNA(IF($O375="days",$Y375*(VLOOKUP($K375,'Bed parameters'!$A$9:$I$12,9,FALSE))*$F375*(VLOOKUP($Q375,'Workforce distribution'!$C$8:$AD$30,AZ$7,FALSE)),IF($Q375="n/a",(IF($P375=AZ$6,$X375*$F375,0)),$X375*$F375*(VLOOKUP($Q375,'Workforce distribution'!$C$8:$AD$30,AZ$7,FALSE)))),0)</f>
        <v>0</v>
      </c>
      <c r="BA375" s="30">
        <f>_xlfn.IFNA(IF($O375="days",$Y375*(VLOOKUP($K375,'Bed parameters'!$A$9:$I$12,9,FALSE))*$F375*(VLOOKUP($Q375,'Workforce distribution'!$C$8:$AD$30,BA$7,FALSE)),IF($Q375="n/a",(IF($P375=BA$6,$X375*$F375,0)),$X375*$F375*(VLOOKUP($Q375,'Workforce distribution'!$C$8:$AD$30,BA$7,FALSE)))),0)</f>
        <v>0</v>
      </c>
      <c r="BB375" s="30">
        <f>_xlfn.IFNA(IF($O375="days",$Y375*(VLOOKUP($K375,'Bed parameters'!$A$9:$I$12,9,FALSE))*$F375*(VLOOKUP($Q375,'Workforce distribution'!$C$8:$AD$30,BB$7,FALSE)),IF($Q375="n/a",(IF($P375=BB$6,$X375*$F375,0)),$X375*$F375*(VLOOKUP($Q375,'Workforce distribution'!$C$8:$AD$30,BB$7,FALSE)))),0)</f>
        <v>0</v>
      </c>
      <c r="BC375" s="149">
        <f t="shared" si="49"/>
        <v>128.21444255995402</v>
      </c>
      <c r="BD375" s="288">
        <f>IF($Q375="n/a",(IF('Workforce hours'!D$30=0,0,(AB375/'Workforce hours'!D$30))),(IF(VLOOKUP($Q375,'Workforce hours'!$C$8:$AD$30,BD$7,FALSE)=0,0,(AB375/(VLOOKUP($Q375,'Workforce hours'!$C$8:$AD$30,BD$7,FALSE))))))</f>
        <v>0</v>
      </c>
      <c r="BE375" s="288">
        <f>IF($Q375="n/a",(IF('Workforce hours'!E$30=0,0,(AC375/'Workforce hours'!E$30))),(IF(VLOOKUP($Q375,'Workforce hours'!$C$8:$AD$30,BE$7,FALSE)=0,0,(AC375/(VLOOKUP($Q375,'Workforce hours'!$C$8:$AD$30,BE$7,FALSE))))))</f>
        <v>0</v>
      </c>
      <c r="BF375" s="288">
        <f>IF($Q375="n/a",(IF('Workforce hours'!F$30=0,0,(AD375/'Workforce hours'!F$30))),(IF(VLOOKUP($Q375,'Workforce hours'!$C$8:$AD$30,BF$7,FALSE)=0,0,(AD375/(VLOOKUP($Q375,'Workforce hours'!$C$8:$AD$30,BF$7,FALSE))))))</f>
        <v>0</v>
      </c>
      <c r="BG375" s="288">
        <f>IF($Q375="n/a",(IF('Workforce hours'!G$30=0,0,(AE375/'Workforce hours'!G$30))),(IF(VLOOKUP($Q375,'Workforce hours'!$C$8:$AD$30,BG$7,FALSE)=0,0,(AE375/(VLOOKUP($Q375,'Workforce hours'!$C$8:$AD$30,BG$7,FALSE))))))</f>
        <v>0</v>
      </c>
      <c r="BH375" s="288">
        <f>IF($Q375="n/a",(IF('Workforce hours'!H$30=0,0,(AF375/'Workforce hours'!H$30))),(IF(VLOOKUP($Q375,'Workforce hours'!$C$8:$AD$30,BH$7,FALSE)=0,0,(AF375/(VLOOKUP($Q375,'Workforce hours'!$C$8:$AD$30,BH$7,FALSE))))))</f>
        <v>0</v>
      </c>
      <c r="BI375" s="288">
        <f>IF($Q375="n/a",(IF('Workforce hours'!I$30=0,0,(AG375/'Workforce hours'!I$30))),(IF(VLOOKUP($Q375,'Workforce hours'!$C$8:$AD$30,BI$7,FALSE)=0,0,(AG375/(VLOOKUP($Q375,'Workforce hours'!$C$8:$AD$30,BI$7,FALSE))))))</f>
        <v>0</v>
      </c>
      <c r="BJ375" s="288">
        <f>IF($Q375="n/a",(IF('Workforce hours'!J$30=0,0,(AH375/'Workforce hours'!J$30))),(IF(VLOOKUP($Q375,'Workforce hours'!$C$8:$AD$30,BJ$7,FALSE)=0,0,(AH375/(VLOOKUP($Q375,'Workforce hours'!$C$8:$AD$30,BJ$7,FALSE))))))</f>
        <v>0</v>
      </c>
      <c r="BK375" s="288">
        <f>IF($Q375="n/a",(IF('Workforce hours'!K$30=0,0,(AI375/'Workforce hours'!K$30))),(IF(VLOOKUP($Q375,'Workforce hours'!$C$8:$AD$30,BK$7,FALSE)=0,0,(AI375/(VLOOKUP($Q375,'Workforce hours'!$C$8:$AD$30,BK$7,FALSE))))))</f>
        <v>0</v>
      </c>
      <c r="BL375" s="288">
        <f>IF($Q375="n/a",(IF('Workforce hours'!L$30=0,0,(AJ375/'Workforce hours'!L$30))),(IF(VLOOKUP($Q375,'Workforce hours'!$C$8:$AD$30,BL$7,FALSE)=0,0,(AJ375/(VLOOKUP($Q375,'Workforce hours'!$C$8:$AD$30,BL$7,FALSE))))))</f>
        <v>0</v>
      </c>
      <c r="BM375" s="288">
        <f>IF($Q375="n/a",(IF('Workforce hours'!M$30=0,0,(AK375/'Workforce hours'!M$30))),(IF(VLOOKUP($Q375,'Workforce hours'!$C$8:$AD$30,BM$7,FALSE)=0,0,(AK375/(VLOOKUP($Q375,'Workforce hours'!$C$8:$AD$30,BM$7,FALSE))))))</f>
        <v>0</v>
      </c>
      <c r="BN375" s="288">
        <f>IF($Q375="n/a",(IF('Workforce hours'!N$30=0,0,(AL375/'Workforce hours'!N$30))),(IF(VLOOKUP($Q375,'Workforce hours'!$C$8:$AD$30,BN$7,FALSE)=0,0,(AL375/(VLOOKUP($Q375,'Workforce hours'!$C$8:$AD$30,BN$7,FALSE))))))</f>
        <v>0</v>
      </c>
      <c r="BO375" s="288">
        <f>IF($Q375="n/a",(IF('Workforce hours'!O$30=0,0,(AM375/'Workforce hours'!O$30))),(IF(VLOOKUP($Q375,'Workforce hours'!$C$8:$AD$30,BO$7,FALSE)=0,0,(AM375/(VLOOKUP($Q375,'Workforce hours'!$C$8:$AD$30,BO$7,FALSE))))))</f>
        <v>0</v>
      </c>
      <c r="BP375" s="288">
        <f>IF($Q375="n/a",(IF('Workforce hours'!P$30=0,0,(AN375/'Workforce hours'!P$30))),(IF(VLOOKUP($Q375,'Workforce hours'!$C$8:$AD$30,BP$7,FALSE)=0,0,(AN375/(VLOOKUP($Q375,'Workforce hours'!$C$8:$AD$30,BP$7,FALSE))))))</f>
        <v>0</v>
      </c>
      <c r="BQ375" s="288">
        <f>IF($Q375="n/a",(IF('Workforce hours'!Q$30=0,0,(AO375/'Workforce hours'!Q$30))),(IF(VLOOKUP($Q375,'Workforce hours'!$C$8:$AD$30,BQ$7,FALSE)=0,0,(AO375/(VLOOKUP($Q375,'Workforce hours'!$C$8:$AD$30,BQ$7,FALSE))))))</f>
        <v>0</v>
      </c>
      <c r="BR375" s="288">
        <f>IF($Q375="n/a",(IF('Workforce hours'!R$30=0,0,(AP375/'Workforce hours'!R$30))),(IF(VLOOKUP($Q375,'Workforce hours'!$C$8:$AD$30,BR$7,FALSE)=0,0,(AP375/(VLOOKUP($Q375,'Workforce hours'!$C$8:$AD$30,BR$7,FALSE))))))</f>
        <v>0</v>
      </c>
      <c r="BS375" s="288">
        <f>IF($Q375="n/a",(IF('Workforce hours'!S$30=0,0,(AQ375/'Workforce hours'!S$30))),(IF(VLOOKUP($Q375,'Workforce hours'!$C$8:$AD$30,BS$7,FALSE)=0,0,(AQ375/(VLOOKUP($Q375,'Workforce hours'!$C$8:$AD$30,BS$7,FALSE))))))</f>
        <v>0</v>
      </c>
      <c r="BT375" s="288">
        <f>IF($Q375="n/a",(IF('Workforce hours'!T$30=0,0,(AR375/'Workforce hours'!T$30))),(IF(VLOOKUP($Q375,'Workforce hours'!$C$8:$AD$30,BT$7,FALSE)=0,0,(AR375/(VLOOKUP($Q375,'Workforce hours'!$C$8:$AD$30,BT$7,FALSE))))))</f>
        <v>0</v>
      </c>
      <c r="BU375" s="288">
        <f>IF($Q375="n/a",(IF('Workforce hours'!U$30=0,0,(AS375/'Workforce hours'!U$30))),(IF(VLOOKUP($Q375,'Workforce hours'!$C$8:$AD$30,BU$7,FALSE)=0,0,(AS375/(VLOOKUP($Q375,'Workforce hours'!$C$8:$AD$30,BU$7,FALSE))))))</f>
        <v>128.21444255995402</v>
      </c>
      <c r="BV375" s="288">
        <f>IF($Q375="n/a",(IF('Workforce hours'!V$30=0,0,(AT375/'Workforce hours'!V$30))),(IF(VLOOKUP($Q375,'Workforce hours'!$C$8:$AD$30,BV$7,FALSE)=0,0,(AT375/(VLOOKUP($Q375,'Workforce hours'!$C$8:$AD$30,BV$7,FALSE))))))</f>
        <v>0</v>
      </c>
      <c r="BW375" s="288">
        <f>IF($Q375="n/a",(IF('Workforce hours'!W$30=0,0,(AU375/'Workforce hours'!W$30))),(IF(VLOOKUP($Q375,'Workforce hours'!$C$8:$AD$30,BW$7,FALSE)=0,0,(AU375/(VLOOKUP($Q375,'Workforce hours'!$C$8:$AD$30,BW$7,FALSE))))))</f>
        <v>0</v>
      </c>
      <c r="BX375" s="288">
        <f>IF($Q375="n/a",(IF('Workforce hours'!X$30=0,0,(AV375/'Workforce hours'!X$30))),(IF(VLOOKUP($Q375,'Workforce hours'!$C$8:$AD$30,BX$7,FALSE)=0,0,(AV375/(VLOOKUP($Q375,'Workforce hours'!$C$8:$AD$30,BX$7,FALSE))))))</f>
        <v>0</v>
      </c>
      <c r="BY375" s="288">
        <f>IF($Q375="n/a",(IF('Workforce hours'!Y$30=0,0,(AW375/'Workforce hours'!Y$30))),(IF(VLOOKUP($Q375,'Workforce hours'!$C$8:$AD$30,BY$7,FALSE)=0,0,(AW375/(VLOOKUP($Q375,'Workforce hours'!$C$8:$AD$30,BY$7,FALSE))))))</f>
        <v>0</v>
      </c>
      <c r="BZ375" s="288">
        <f>IF($Q375="n/a",(IF('Workforce hours'!Z$30=0,0,(AX375/'Workforce hours'!Z$30))),(IF(VLOOKUP($Q375,'Workforce hours'!$C$8:$AD$30,BZ$7,FALSE)=0,0,(AX375/(VLOOKUP($Q375,'Workforce hours'!$C$8:$AD$30,BZ$7,FALSE))))))</f>
        <v>0</v>
      </c>
      <c r="CA375" s="288">
        <f>IF($Q375="n/a",(IF('Workforce hours'!AA$30=0,0,(AY375/'Workforce hours'!AA$30))),(IF(VLOOKUP($Q375,'Workforce hours'!$C$8:$AD$30,CA$7,FALSE)=0,0,(AY375/(VLOOKUP($Q375,'Workforce hours'!$C$8:$AD$30,CA$7,FALSE))))))</f>
        <v>0</v>
      </c>
      <c r="CB375" s="288">
        <f>IF($Q375="n/a",(IF('Workforce hours'!AB$30=0,0,(AZ375/'Workforce hours'!AB$30))),(IF(VLOOKUP($Q375,'Workforce hours'!$C$8:$AD$30,CB$7,FALSE)=0,0,(AZ375/(VLOOKUP($Q375,'Workforce hours'!$C$8:$AD$30,CB$7,FALSE))))))</f>
        <v>0</v>
      </c>
      <c r="CC375" s="288">
        <f>IF($Q375="n/a",(IF('Workforce hours'!AC$30=0,0,(BA375/'Workforce hours'!AC$30))),(IF(VLOOKUP($Q375,'Workforce hours'!$C$8:$AD$30,CC$7,FALSE)=0,0,(BA375/(VLOOKUP($Q375,'Workforce hours'!$C$8:$AD$30,CC$7,FALSE))))))</f>
        <v>0</v>
      </c>
      <c r="CD375" s="288">
        <f>IF($Q375="n/a",(IF('Workforce hours'!AD$30=0,0,(BB375/'Workforce hours'!AD$30))),(IF(VLOOKUP($Q375,'Workforce hours'!$C$8:$AD$30,CD$7,FALSE)=0,0,(BB375/(VLOOKUP($Q375,'Workforce hours'!$C$8:$AD$30,CD$7,FALSE))))))</f>
        <v>0</v>
      </c>
      <c r="CE375" s="289">
        <f t="shared" si="50"/>
        <v>0</v>
      </c>
      <c r="CF375" s="290">
        <f>BD375*'Workforce costs'!B$9*(1+'Workforce costs'!B$10)*(1+'Workforce costs'!B$11)</f>
        <v>0</v>
      </c>
      <c r="CG375" s="290">
        <f>BE375*'Workforce costs'!C$9*(1+'Workforce costs'!C$10)*(1+'Workforce costs'!C$11)</f>
        <v>0</v>
      </c>
      <c r="CH375" s="290">
        <f>BF375*'Workforce costs'!D$9*(1+'Workforce costs'!D$10)*(1+'Workforce costs'!D$11)</f>
        <v>0</v>
      </c>
      <c r="CI375" s="290">
        <f>BG375*'Workforce costs'!E$9*(1+'Workforce costs'!E$10)*(1+'Workforce costs'!E$11)</f>
        <v>0</v>
      </c>
      <c r="CJ375" s="290">
        <f>BH375*'Workforce costs'!F$9*(1+'Workforce costs'!F$10)*(1+'Workforce costs'!F$11)</f>
        <v>0</v>
      </c>
      <c r="CK375" s="290">
        <f>BI375*'Workforce costs'!G$9*(1+'Workforce costs'!G$10)*(1+'Workforce costs'!G$11)</f>
        <v>0</v>
      </c>
      <c r="CL375" s="290">
        <f>BJ375*'Workforce costs'!H$9*(1+'Workforce costs'!H$10)*(1+'Workforce costs'!H$11)</f>
        <v>0</v>
      </c>
      <c r="CM375" s="290">
        <f>BK375*'Workforce costs'!I$9*(1+'Workforce costs'!I$10)*(1+'Workforce costs'!I$11)</f>
        <v>0</v>
      </c>
      <c r="CN375" s="290">
        <f>BL375*'Workforce costs'!J$9*(1+'Workforce costs'!J$10)*(1+'Workforce costs'!J$11)</f>
        <v>0</v>
      </c>
      <c r="CO375" s="290">
        <f>BM375*'Workforce costs'!K$9*(1+'Workforce costs'!K$10)*(1+'Workforce costs'!K$11)</f>
        <v>0</v>
      </c>
      <c r="CP375" s="290">
        <f>BN375*'Workforce costs'!L$9*(1+'Workforce costs'!L$10)*(1+'Workforce costs'!L$11)</f>
        <v>0</v>
      </c>
      <c r="CQ375" s="290">
        <f>BO375*'Workforce costs'!M$9*(1+'Workforce costs'!M$10)*(1+'Workforce costs'!M$11)</f>
        <v>0</v>
      </c>
      <c r="CR375" s="290">
        <f>BP375*'Workforce costs'!N$9*(1+'Workforce costs'!N$10)*(1+'Workforce costs'!N$11)</f>
        <v>0</v>
      </c>
      <c r="CS375" s="290">
        <f>BQ375*'Workforce costs'!O$9*(1+'Workforce costs'!O$10)*(1+'Workforce costs'!O$11)</f>
        <v>0</v>
      </c>
      <c r="CT375" s="290">
        <f>BR375*'Workforce costs'!P$9*(1+'Workforce costs'!P$10)*(1+'Workforce costs'!P$11)</f>
        <v>0</v>
      </c>
      <c r="CU375" s="290">
        <f>BS375*'Workforce costs'!Q$9*(1+'Workforce costs'!Q$10)*(1+'Workforce costs'!Q$11)</f>
        <v>0</v>
      </c>
      <c r="CV375" s="290">
        <f>BT375*'Workforce costs'!R$9*(1+'Workforce costs'!R$10)*(1+'Workforce costs'!R$11)</f>
        <v>0</v>
      </c>
      <c r="CW375" s="290">
        <f>BU375*'Workforce costs'!S$9*(1+'Workforce costs'!S$10)*(1+'Workforce costs'!S$11)</f>
        <v>0</v>
      </c>
      <c r="CX375" s="290">
        <f>BV375*'Workforce costs'!T$9*(1+'Workforce costs'!T$10)*(1+'Workforce costs'!T$11)</f>
        <v>0</v>
      </c>
      <c r="CY375" s="290">
        <f>BW375*'Workforce costs'!U$9*(1+'Workforce costs'!U$10)*(1+'Workforce costs'!U$11)</f>
        <v>0</v>
      </c>
      <c r="CZ375" s="290">
        <f>BX375*'Workforce costs'!V$9*(1+'Workforce costs'!V$10)*(1+'Workforce costs'!V$11)</f>
        <v>0</v>
      </c>
      <c r="DA375" s="290">
        <f>BY375*'Workforce costs'!W$9*(1+'Workforce costs'!W$10)*(1+'Workforce costs'!W$11)</f>
        <v>0</v>
      </c>
      <c r="DB375" s="290">
        <f>BZ375*'Workforce costs'!X$9*(1+'Workforce costs'!X$10)*(1+'Workforce costs'!X$11)</f>
        <v>0</v>
      </c>
      <c r="DC375" s="290">
        <f>CA375*'Workforce costs'!Y$9*(1+'Workforce costs'!Y$10)*(1+'Workforce costs'!Y$11)</f>
        <v>0</v>
      </c>
      <c r="DD375" s="290">
        <f>CB375*'Workforce costs'!Z$9*(1+'Workforce costs'!Z$10)*(1+'Workforce costs'!Z$11)</f>
        <v>0</v>
      </c>
      <c r="DE375" s="290">
        <f>CC375*'Workforce costs'!AA$9*(1+'Workforce costs'!AA$10)*(1+'Workforce costs'!AA$11)</f>
        <v>0</v>
      </c>
      <c r="DF375" s="290">
        <f>CD375*'Workforce costs'!AB$9*(1+'Workforce costs'!AB$10)*(1+'Workforce costs'!AB$11)</f>
        <v>0</v>
      </c>
    </row>
    <row r="376" spans="1:110" x14ac:dyDescent="0.3">
      <c r="A376" s="2" t="str">
        <f>Outputs!$A$4</f>
        <v>Australia</v>
      </c>
      <c r="B376" s="2" t="str">
        <f t="shared" si="43"/>
        <v>Australia 18to24</v>
      </c>
      <c r="C376" s="30">
        <f>VLOOKUP($B376,Populations!$D$15:$H$1920,3,FALSE)</f>
        <v>2374194</v>
      </c>
      <c r="D376" s="255">
        <f>IF(OR($H376="General pop",$H376="Schools",$H376="Workplace",$H376="Skills Training",$H376="Digital Supports"),1,VLOOKUP($B376,Populations!$D$15:$H$1920,5,FALSE))</f>
        <v>1</v>
      </c>
      <c r="E376" s="88">
        <f>VLOOKUP(I376,Epidemiology!$C$10:$H$47,6,FALSE)</f>
        <v>1300</v>
      </c>
      <c r="F376" s="102" t="str">
        <f>'Care profiles'!R377</f>
        <v>n/a</v>
      </c>
      <c r="G376" s="15" t="str">
        <f>'Care profiles'!A377</f>
        <v>18to24</v>
      </c>
      <c r="H376" s="15" t="str">
        <f>'Care profiles'!B377</f>
        <v>Persistent</v>
      </c>
      <c r="I376" s="15" t="str">
        <f>'Care profiles'!C377</f>
        <v>Persistent_18-24yrs</v>
      </c>
      <c r="J376" s="15" t="str">
        <f>'Care profiles'!D377</f>
        <v>Care profile</v>
      </c>
      <c r="K376" s="15" t="str">
        <f>'Care profiles'!E377</f>
        <v>Socioeconomic and Situational Support Services</v>
      </c>
      <c r="L376" s="104">
        <f>'Care profiles'!F377</f>
        <v>1</v>
      </c>
      <c r="M376" s="15" t="str">
        <f>'Care profiles'!G377</f>
        <v>n/a</v>
      </c>
      <c r="N376" s="15" t="str">
        <f>'Care profiles'!H377</f>
        <v>n/a</v>
      </c>
      <c r="O376" s="15" t="str">
        <f>'Care profiles'!I377</f>
        <v>n/a</v>
      </c>
      <c r="P376" s="15" t="str">
        <f>'Care profiles'!J377</f>
        <v>n/a</v>
      </c>
      <c r="Q376" s="15" t="str">
        <f>'Care profiles'!K377</f>
        <v>n/a</v>
      </c>
      <c r="R376" s="15" t="str">
        <f>'Care profiles'!M377</f>
        <v>Y</v>
      </c>
      <c r="S376" s="15" t="str">
        <f>'Care profiles'!O377</f>
        <v>Y</v>
      </c>
      <c r="T376" s="15" t="str">
        <f>'Care profiles'!Q377</f>
        <v>N</v>
      </c>
      <c r="U376" s="30">
        <f t="shared" si="44"/>
        <v>30864.522000000001</v>
      </c>
      <c r="V376" s="30">
        <f t="shared" si="45"/>
        <v>30864.522000000001</v>
      </c>
      <c r="W376" s="30">
        <f>IF(M376="n/a",0,IF(O376="days",V376*M376*(1+(VLOOKUP(K376,'Bed parameters'!$A$9:$G$12,7,FALSE))),V376*M376))</f>
        <v>0</v>
      </c>
      <c r="X376" s="30">
        <f t="shared" si="46"/>
        <v>0</v>
      </c>
      <c r="Y376" s="30">
        <f t="shared" si="47"/>
        <v>0</v>
      </c>
      <c r="Z376" s="113">
        <f>_xlfn.IFNA(Y376/((VLOOKUP(K376,'Bed parameters'!$A$9:$G$12,3,FALSE))*(VLOOKUP(K376,'Bed parameters'!$A$9:$G$12,5,FALSE))),0)</f>
        <v>0</v>
      </c>
      <c r="AA376" s="30">
        <f t="shared" si="48"/>
        <v>0</v>
      </c>
      <c r="AB376" s="30">
        <f>_xlfn.IFNA(IF($O376="days",$Y376*(VLOOKUP($K376,'Bed parameters'!$A$9:$I$12,9,FALSE))*$F376*(VLOOKUP($Q376,'Workforce distribution'!$C$8:$AD$30,AB$7,FALSE)),IF($Q376="n/a",(IF($P376=AB$6,$X376*$F376,0)),$X376*$F376*(VLOOKUP($Q376,'Workforce distribution'!$C$8:$AD$30,AB$7,FALSE)))),0)</f>
        <v>0</v>
      </c>
      <c r="AC376" s="30">
        <f>_xlfn.IFNA(IF($O376="days",$Y376*(VLOOKUP($K376,'Bed parameters'!$A$9:$I$12,9,FALSE))*$F376*(VLOOKUP($Q376,'Workforce distribution'!$C$8:$AD$30,AC$7,FALSE)),IF($Q376="n/a",(IF($P376=AC$6,$X376*$F376,0)),$X376*$F376*(VLOOKUP($Q376,'Workforce distribution'!$C$8:$AD$30,AC$7,FALSE)))),0)</f>
        <v>0</v>
      </c>
      <c r="AD376" s="30">
        <f>_xlfn.IFNA(IF($O376="days",$Y376*(VLOOKUP($K376,'Bed parameters'!$A$9:$I$12,9,FALSE))*$F376*(VLOOKUP($Q376,'Workforce distribution'!$C$8:$AD$30,AD$7,FALSE)),IF($Q376="n/a",(IF($P376=AD$6,$X376*$F376,0)),$X376*$F376*(VLOOKUP($Q376,'Workforce distribution'!$C$8:$AD$30,AD$7,FALSE)))),0)</f>
        <v>0</v>
      </c>
      <c r="AE376" s="30">
        <f>_xlfn.IFNA(IF($O376="days",$Y376*(VLOOKUP($K376,'Bed parameters'!$A$9:$I$12,9,FALSE))*$F376*(VLOOKUP($Q376,'Workforce distribution'!$C$8:$AD$30,AE$7,FALSE)),IF($Q376="n/a",(IF($P376=AE$6,$X376*$F376,0)),$X376*$F376*(VLOOKUP($Q376,'Workforce distribution'!$C$8:$AD$30,AE$7,FALSE)))),0)</f>
        <v>0</v>
      </c>
      <c r="AF376" s="30">
        <f>_xlfn.IFNA(IF($O376="days",$Y376*(VLOOKUP($K376,'Bed parameters'!$A$9:$I$12,9,FALSE))*$F376*(VLOOKUP($Q376,'Workforce distribution'!$C$8:$AD$30,AF$7,FALSE)),IF($Q376="n/a",(IF($P376=AF$6,$X376*$F376,0)),$X376*$F376*(VLOOKUP($Q376,'Workforce distribution'!$C$8:$AD$30,AF$7,FALSE)))),0)</f>
        <v>0</v>
      </c>
      <c r="AG376" s="30">
        <f>_xlfn.IFNA(IF($O376="days",$Y376*(VLOOKUP($K376,'Bed parameters'!$A$9:$I$12,9,FALSE))*$F376*(VLOOKUP($Q376,'Workforce distribution'!$C$8:$AD$30,AG$7,FALSE)),IF($Q376="n/a",(IF($P376=AG$6,$X376*$F376,0)),$X376*$F376*(VLOOKUP($Q376,'Workforce distribution'!$C$8:$AD$30,AG$7,FALSE)))),0)</f>
        <v>0</v>
      </c>
      <c r="AH376" s="30">
        <f>_xlfn.IFNA(IF($O376="days",$Y376*(VLOOKUP($K376,'Bed parameters'!$A$9:$I$12,9,FALSE))*$F376*(VLOOKUP($Q376,'Workforce distribution'!$C$8:$AD$30,AH$7,FALSE)),IF($Q376="n/a",(IF($P376=AH$6,$X376*$F376,0)),$X376*$F376*(VLOOKUP($Q376,'Workforce distribution'!$C$8:$AD$30,AH$7,FALSE)))),0)</f>
        <v>0</v>
      </c>
      <c r="AI376" s="30">
        <f>_xlfn.IFNA(IF($O376="days",$Y376*(VLOOKUP($K376,'Bed parameters'!$A$9:$I$12,9,FALSE))*$F376*(VLOOKUP($Q376,'Workforce distribution'!$C$8:$AD$30,AI$7,FALSE)),IF($Q376="n/a",(IF($P376=AI$6,$X376*$F376,0)),$X376*$F376*(VLOOKUP($Q376,'Workforce distribution'!$C$8:$AD$30,AI$7,FALSE)))),0)</f>
        <v>0</v>
      </c>
      <c r="AJ376" s="30">
        <f>_xlfn.IFNA(IF($O376="days",$Y376*(VLOOKUP($K376,'Bed parameters'!$A$9:$I$12,9,FALSE))*$F376*(VLOOKUP($Q376,'Workforce distribution'!$C$8:$AD$30,AJ$7,FALSE)),IF($Q376="n/a",(IF($P376=AJ$6,$X376*$F376,0)),$X376*$F376*(VLOOKUP($Q376,'Workforce distribution'!$C$8:$AD$30,AJ$7,FALSE)))),0)</f>
        <v>0</v>
      </c>
      <c r="AK376" s="30">
        <f>_xlfn.IFNA(IF($O376="days",$Y376*(VLOOKUP($K376,'Bed parameters'!$A$9:$I$12,9,FALSE))*$F376*(VLOOKUP($Q376,'Workforce distribution'!$C$8:$AD$30,AK$7,FALSE)),IF($Q376="n/a",(IF($P376=AK$6,$X376*$F376,0)),$X376*$F376*(VLOOKUP($Q376,'Workforce distribution'!$C$8:$AD$30,AK$7,FALSE)))),0)</f>
        <v>0</v>
      </c>
      <c r="AL376" s="30">
        <f>_xlfn.IFNA(IF($O376="days",$Y376*(VLOOKUP($K376,'Bed parameters'!$A$9:$I$12,9,FALSE))*$F376*(VLOOKUP($Q376,'Workforce distribution'!$C$8:$AD$30,AL$7,FALSE)),IF($Q376="n/a",(IF($P376=AL$6,$X376*$F376,0)),$X376*$F376*(VLOOKUP($Q376,'Workforce distribution'!$C$8:$AD$30,AL$7,FALSE)))),0)</f>
        <v>0</v>
      </c>
      <c r="AM376" s="30">
        <f>_xlfn.IFNA(IF($O376="days",$Y376*(VLOOKUP($K376,'Bed parameters'!$A$9:$I$12,9,FALSE))*$F376*(VLOOKUP($Q376,'Workforce distribution'!$C$8:$AD$30,AM$7,FALSE)),IF($Q376="n/a",(IF($P376=AM$6,$X376*$F376,0)),$X376*$F376*(VLOOKUP($Q376,'Workforce distribution'!$C$8:$AD$30,AM$7,FALSE)))),0)</f>
        <v>0</v>
      </c>
      <c r="AN376" s="30">
        <f>_xlfn.IFNA(IF($O376="days",$Y376*(VLOOKUP($K376,'Bed parameters'!$A$9:$I$12,9,FALSE))*$F376*(VLOOKUP($Q376,'Workforce distribution'!$C$8:$AD$30,AN$7,FALSE)),IF($Q376="n/a",(IF($P376=AN$6,$X376*$F376,0)),$X376*$F376*(VLOOKUP($Q376,'Workforce distribution'!$C$8:$AD$30,AN$7,FALSE)))),0)</f>
        <v>0</v>
      </c>
      <c r="AO376" s="30">
        <f>_xlfn.IFNA(IF($O376="days",$Y376*(VLOOKUP($K376,'Bed parameters'!$A$9:$I$12,9,FALSE))*$F376*(VLOOKUP($Q376,'Workforce distribution'!$C$8:$AD$30,AO$7,FALSE)),IF($Q376="n/a",(IF($P376=AO$6,$X376*$F376,0)),$X376*$F376*(VLOOKUP($Q376,'Workforce distribution'!$C$8:$AD$30,AO$7,FALSE)))),0)</f>
        <v>0</v>
      </c>
      <c r="AP376" s="30">
        <f>_xlfn.IFNA(IF($O376="days",$Y376*(VLOOKUP($K376,'Bed parameters'!$A$9:$I$12,9,FALSE))*$F376*(VLOOKUP($Q376,'Workforce distribution'!$C$8:$AD$30,AP$7,FALSE)),IF($Q376="n/a",(IF($P376=AP$6,$X376*$F376,0)),$X376*$F376*(VLOOKUP($Q376,'Workforce distribution'!$C$8:$AD$30,AP$7,FALSE)))),0)</f>
        <v>0</v>
      </c>
      <c r="AQ376" s="30">
        <f>_xlfn.IFNA(IF($O376="days",$Y376*(VLOOKUP($K376,'Bed parameters'!$A$9:$I$12,9,FALSE))*$F376*(VLOOKUP($Q376,'Workforce distribution'!$C$8:$AD$30,AQ$7,FALSE)),IF($Q376="n/a",(IF($P376=AQ$6,$X376*$F376,0)),$X376*$F376*(VLOOKUP($Q376,'Workforce distribution'!$C$8:$AD$30,AQ$7,FALSE)))),0)</f>
        <v>0</v>
      </c>
      <c r="AR376" s="30">
        <f>_xlfn.IFNA(IF($O376="days",$Y376*(VLOOKUP($K376,'Bed parameters'!$A$9:$I$12,9,FALSE))*$F376*(VLOOKUP($Q376,'Workforce distribution'!$C$8:$AD$30,AR$7,FALSE)),IF($Q376="n/a",(IF($P376=AR$6,$X376*$F376,0)),$X376*$F376*(VLOOKUP($Q376,'Workforce distribution'!$C$8:$AD$30,AR$7,FALSE)))),0)</f>
        <v>0</v>
      </c>
      <c r="AS376" s="30">
        <f>_xlfn.IFNA(IF($O376="days",$Y376*(VLOOKUP($K376,'Bed parameters'!$A$9:$I$12,9,FALSE))*$F376*(VLOOKUP($Q376,'Workforce distribution'!$C$8:$AD$30,AS$7,FALSE)),IF($Q376="n/a",(IF($P376=AS$6,$X376*$F376,0)),$X376*$F376*(VLOOKUP($Q376,'Workforce distribution'!$C$8:$AD$30,AS$7,FALSE)))),0)</f>
        <v>0</v>
      </c>
      <c r="AT376" s="30">
        <f>_xlfn.IFNA(IF($O376="days",$Y376*(VLOOKUP($K376,'Bed parameters'!$A$9:$I$12,9,FALSE))*$F376*(VLOOKUP($Q376,'Workforce distribution'!$C$8:$AD$30,AT$7,FALSE)),IF($Q376="n/a",(IF($P376=AT$6,$X376*$F376,0)),$X376*$F376*(VLOOKUP($Q376,'Workforce distribution'!$C$8:$AD$30,AT$7,FALSE)))),0)</f>
        <v>0</v>
      </c>
      <c r="AU376" s="30">
        <f>_xlfn.IFNA(IF($O376="days",$Y376*(VLOOKUP($K376,'Bed parameters'!$A$9:$I$12,9,FALSE))*$F376*(VLOOKUP($Q376,'Workforce distribution'!$C$8:$AD$30,AU$7,FALSE)),IF($Q376="n/a",(IF($P376=AU$6,$X376*$F376,0)),$X376*$F376*(VLOOKUP($Q376,'Workforce distribution'!$C$8:$AD$30,AU$7,FALSE)))),0)</f>
        <v>0</v>
      </c>
      <c r="AV376" s="30">
        <f>_xlfn.IFNA(IF($O376="days",$Y376*(VLOOKUP($K376,'Bed parameters'!$A$9:$I$12,9,FALSE))*$F376*(VLOOKUP($Q376,'Workforce distribution'!$C$8:$AD$30,AV$7,FALSE)),IF($Q376="n/a",(IF($P376=AV$6,$X376*$F376,0)),$X376*$F376*(VLOOKUP($Q376,'Workforce distribution'!$C$8:$AD$30,AV$7,FALSE)))),0)</f>
        <v>0</v>
      </c>
      <c r="AW376" s="30">
        <f>_xlfn.IFNA(IF($O376="days",$Y376*(VLOOKUP($K376,'Bed parameters'!$A$9:$I$12,9,FALSE))*$F376*(VLOOKUP($Q376,'Workforce distribution'!$C$8:$AD$30,AW$7,FALSE)),IF($Q376="n/a",(IF($P376=AW$6,$X376*$F376,0)),$X376*$F376*(VLOOKUP($Q376,'Workforce distribution'!$C$8:$AD$30,AW$7,FALSE)))),0)</f>
        <v>0</v>
      </c>
      <c r="AX376" s="30">
        <f>_xlfn.IFNA(IF($O376="days",$Y376*(VLOOKUP($K376,'Bed parameters'!$A$9:$I$12,9,FALSE))*$F376*(VLOOKUP($Q376,'Workforce distribution'!$C$8:$AD$30,AX$7,FALSE)),IF($Q376="n/a",(IF($P376=AX$6,$X376*$F376,0)),$X376*$F376*(VLOOKUP($Q376,'Workforce distribution'!$C$8:$AD$30,AX$7,FALSE)))),0)</f>
        <v>0</v>
      </c>
      <c r="AY376" s="30">
        <f>_xlfn.IFNA(IF($O376="days",$Y376*(VLOOKUP($K376,'Bed parameters'!$A$9:$I$12,9,FALSE))*$F376*(VLOOKUP($Q376,'Workforce distribution'!$C$8:$AD$30,AY$7,FALSE)),IF($Q376="n/a",(IF($P376=AY$6,$X376*$F376,0)),$X376*$F376*(VLOOKUP($Q376,'Workforce distribution'!$C$8:$AD$30,AY$7,FALSE)))),0)</f>
        <v>0</v>
      </c>
      <c r="AZ376" s="30">
        <f>_xlfn.IFNA(IF($O376="days",$Y376*(VLOOKUP($K376,'Bed parameters'!$A$9:$I$12,9,FALSE))*$F376*(VLOOKUP($Q376,'Workforce distribution'!$C$8:$AD$30,AZ$7,FALSE)),IF($Q376="n/a",(IF($P376=AZ$6,$X376*$F376,0)),$X376*$F376*(VLOOKUP($Q376,'Workforce distribution'!$C$8:$AD$30,AZ$7,FALSE)))),0)</f>
        <v>0</v>
      </c>
      <c r="BA376" s="30">
        <f>_xlfn.IFNA(IF($O376="days",$Y376*(VLOOKUP($K376,'Bed parameters'!$A$9:$I$12,9,FALSE))*$F376*(VLOOKUP($Q376,'Workforce distribution'!$C$8:$AD$30,BA$7,FALSE)),IF($Q376="n/a",(IF($P376=BA$6,$X376*$F376,0)),$X376*$F376*(VLOOKUP($Q376,'Workforce distribution'!$C$8:$AD$30,BA$7,FALSE)))),0)</f>
        <v>0</v>
      </c>
      <c r="BB376" s="30">
        <f>_xlfn.IFNA(IF($O376="days",$Y376*(VLOOKUP($K376,'Bed parameters'!$A$9:$I$12,9,FALSE))*$F376*(VLOOKUP($Q376,'Workforce distribution'!$C$8:$AD$30,BB$7,FALSE)),IF($Q376="n/a",(IF($P376=BB$6,$X376*$F376,0)),$X376*$F376*(VLOOKUP($Q376,'Workforce distribution'!$C$8:$AD$30,BB$7,FALSE)))),0)</f>
        <v>0</v>
      </c>
      <c r="BC376" s="149">
        <f t="shared" si="49"/>
        <v>0</v>
      </c>
      <c r="BD376" s="288">
        <f>IF($Q376="n/a",(IF('Workforce hours'!D$30=0,0,(AB376/'Workforce hours'!D$30))),(IF(VLOOKUP($Q376,'Workforce hours'!$C$8:$AD$30,BD$7,FALSE)=0,0,(AB376/(VLOOKUP($Q376,'Workforce hours'!$C$8:$AD$30,BD$7,FALSE))))))</f>
        <v>0</v>
      </c>
      <c r="BE376" s="288">
        <f>IF($Q376="n/a",(IF('Workforce hours'!E$30=0,0,(AC376/'Workforce hours'!E$30))),(IF(VLOOKUP($Q376,'Workforce hours'!$C$8:$AD$30,BE$7,FALSE)=0,0,(AC376/(VLOOKUP($Q376,'Workforce hours'!$C$8:$AD$30,BE$7,FALSE))))))</f>
        <v>0</v>
      </c>
      <c r="BF376" s="288">
        <f>IF($Q376="n/a",(IF('Workforce hours'!F$30=0,0,(AD376/'Workforce hours'!F$30))),(IF(VLOOKUP($Q376,'Workforce hours'!$C$8:$AD$30,BF$7,FALSE)=0,0,(AD376/(VLOOKUP($Q376,'Workforce hours'!$C$8:$AD$30,BF$7,FALSE))))))</f>
        <v>0</v>
      </c>
      <c r="BG376" s="288">
        <f>IF($Q376="n/a",(IF('Workforce hours'!G$30=0,0,(AE376/'Workforce hours'!G$30))),(IF(VLOOKUP($Q376,'Workforce hours'!$C$8:$AD$30,BG$7,FALSE)=0,0,(AE376/(VLOOKUP($Q376,'Workforce hours'!$C$8:$AD$30,BG$7,FALSE))))))</f>
        <v>0</v>
      </c>
      <c r="BH376" s="288">
        <f>IF($Q376="n/a",(IF('Workforce hours'!H$30=0,0,(AF376/'Workforce hours'!H$30))),(IF(VLOOKUP($Q376,'Workforce hours'!$C$8:$AD$30,BH$7,FALSE)=0,0,(AF376/(VLOOKUP($Q376,'Workforce hours'!$C$8:$AD$30,BH$7,FALSE))))))</f>
        <v>0</v>
      </c>
      <c r="BI376" s="288">
        <f>IF($Q376="n/a",(IF('Workforce hours'!I$30=0,0,(AG376/'Workforce hours'!I$30))),(IF(VLOOKUP($Q376,'Workforce hours'!$C$8:$AD$30,BI$7,FALSE)=0,0,(AG376/(VLOOKUP($Q376,'Workforce hours'!$C$8:$AD$30,BI$7,FALSE))))))</f>
        <v>0</v>
      </c>
      <c r="BJ376" s="288">
        <f>IF($Q376="n/a",(IF('Workforce hours'!J$30=0,0,(AH376/'Workforce hours'!J$30))),(IF(VLOOKUP($Q376,'Workforce hours'!$C$8:$AD$30,BJ$7,FALSE)=0,0,(AH376/(VLOOKUP($Q376,'Workforce hours'!$C$8:$AD$30,BJ$7,FALSE))))))</f>
        <v>0</v>
      </c>
      <c r="BK376" s="288">
        <f>IF($Q376="n/a",(IF('Workforce hours'!K$30=0,0,(AI376/'Workforce hours'!K$30))),(IF(VLOOKUP($Q376,'Workforce hours'!$C$8:$AD$30,BK$7,FALSE)=0,0,(AI376/(VLOOKUP($Q376,'Workforce hours'!$C$8:$AD$30,BK$7,FALSE))))))</f>
        <v>0</v>
      </c>
      <c r="BL376" s="288">
        <f>IF($Q376="n/a",(IF('Workforce hours'!L$30=0,0,(AJ376/'Workforce hours'!L$30))),(IF(VLOOKUP($Q376,'Workforce hours'!$C$8:$AD$30,BL$7,FALSE)=0,0,(AJ376/(VLOOKUP($Q376,'Workforce hours'!$C$8:$AD$30,BL$7,FALSE))))))</f>
        <v>0</v>
      </c>
      <c r="BM376" s="288">
        <f>IF($Q376="n/a",(IF('Workforce hours'!M$30=0,0,(AK376/'Workforce hours'!M$30))),(IF(VLOOKUP($Q376,'Workforce hours'!$C$8:$AD$30,BM$7,FALSE)=0,0,(AK376/(VLOOKUP($Q376,'Workforce hours'!$C$8:$AD$30,BM$7,FALSE))))))</f>
        <v>0</v>
      </c>
      <c r="BN376" s="288">
        <f>IF($Q376="n/a",(IF('Workforce hours'!N$30=0,0,(AL376/'Workforce hours'!N$30))),(IF(VLOOKUP($Q376,'Workforce hours'!$C$8:$AD$30,BN$7,FALSE)=0,0,(AL376/(VLOOKUP($Q376,'Workforce hours'!$C$8:$AD$30,BN$7,FALSE))))))</f>
        <v>0</v>
      </c>
      <c r="BO376" s="288">
        <f>IF($Q376="n/a",(IF('Workforce hours'!O$30=0,0,(AM376/'Workforce hours'!O$30))),(IF(VLOOKUP($Q376,'Workforce hours'!$C$8:$AD$30,BO$7,FALSE)=0,0,(AM376/(VLOOKUP($Q376,'Workforce hours'!$C$8:$AD$30,BO$7,FALSE))))))</f>
        <v>0</v>
      </c>
      <c r="BP376" s="288">
        <f>IF($Q376="n/a",(IF('Workforce hours'!P$30=0,0,(AN376/'Workforce hours'!P$30))),(IF(VLOOKUP($Q376,'Workforce hours'!$C$8:$AD$30,BP$7,FALSE)=0,0,(AN376/(VLOOKUP($Q376,'Workforce hours'!$C$8:$AD$30,BP$7,FALSE))))))</f>
        <v>0</v>
      </c>
      <c r="BQ376" s="288">
        <f>IF($Q376="n/a",(IF('Workforce hours'!Q$30=0,0,(AO376/'Workforce hours'!Q$30))),(IF(VLOOKUP($Q376,'Workforce hours'!$C$8:$AD$30,BQ$7,FALSE)=0,0,(AO376/(VLOOKUP($Q376,'Workforce hours'!$C$8:$AD$30,BQ$7,FALSE))))))</f>
        <v>0</v>
      </c>
      <c r="BR376" s="288">
        <f>IF($Q376="n/a",(IF('Workforce hours'!R$30=0,0,(AP376/'Workforce hours'!R$30))),(IF(VLOOKUP($Q376,'Workforce hours'!$C$8:$AD$30,BR$7,FALSE)=0,0,(AP376/(VLOOKUP($Q376,'Workforce hours'!$C$8:$AD$30,BR$7,FALSE))))))</f>
        <v>0</v>
      </c>
      <c r="BS376" s="288">
        <f>IF($Q376="n/a",(IF('Workforce hours'!S$30=0,0,(AQ376/'Workforce hours'!S$30))),(IF(VLOOKUP($Q376,'Workforce hours'!$C$8:$AD$30,BS$7,FALSE)=0,0,(AQ376/(VLOOKUP($Q376,'Workforce hours'!$C$8:$AD$30,BS$7,FALSE))))))</f>
        <v>0</v>
      </c>
      <c r="BT376" s="288">
        <f>IF($Q376="n/a",(IF('Workforce hours'!T$30=0,0,(AR376/'Workforce hours'!T$30))),(IF(VLOOKUP($Q376,'Workforce hours'!$C$8:$AD$30,BT$7,FALSE)=0,0,(AR376/(VLOOKUP($Q376,'Workforce hours'!$C$8:$AD$30,BT$7,FALSE))))))</f>
        <v>0</v>
      </c>
      <c r="BU376" s="288">
        <f>IF($Q376="n/a",(IF('Workforce hours'!U$30=0,0,(AS376/'Workforce hours'!U$30))),(IF(VLOOKUP($Q376,'Workforce hours'!$C$8:$AD$30,BU$7,FALSE)=0,0,(AS376/(VLOOKUP($Q376,'Workforce hours'!$C$8:$AD$30,BU$7,FALSE))))))</f>
        <v>0</v>
      </c>
      <c r="BV376" s="288">
        <f>IF($Q376="n/a",(IF('Workforce hours'!V$30=0,0,(AT376/'Workforce hours'!V$30))),(IF(VLOOKUP($Q376,'Workforce hours'!$C$8:$AD$30,BV$7,FALSE)=0,0,(AT376/(VLOOKUP($Q376,'Workforce hours'!$C$8:$AD$30,BV$7,FALSE))))))</f>
        <v>0</v>
      </c>
      <c r="BW376" s="288">
        <f>IF($Q376="n/a",(IF('Workforce hours'!W$30=0,0,(AU376/'Workforce hours'!W$30))),(IF(VLOOKUP($Q376,'Workforce hours'!$C$8:$AD$30,BW$7,FALSE)=0,0,(AU376/(VLOOKUP($Q376,'Workforce hours'!$C$8:$AD$30,BW$7,FALSE))))))</f>
        <v>0</v>
      </c>
      <c r="BX376" s="288">
        <f>IF($Q376="n/a",(IF('Workforce hours'!X$30=0,0,(AV376/'Workforce hours'!X$30))),(IF(VLOOKUP($Q376,'Workforce hours'!$C$8:$AD$30,BX$7,FALSE)=0,0,(AV376/(VLOOKUP($Q376,'Workforce hours'!$C$8:$AD$30,BX$7,FALSE))))))</f>
        <v>0</v>
      </c>
      <c r="BY376" s="288">
        <f>IF($Q376="n/a",(IF('Workforce hours'!Y$30=0,0,(AW376/'Workforce hours'!Y$30))),(IF(VLOOKUP($Q376,'Workforce hours'!$C$8:$AD$30,BY$7,FALSE)=0,0,(AW376/(VLOOKUP($Q376,'Workforce hours'!$C$8:$AD$30,BY$7,FALSE))))))</f>
        <v>0</v>
      </c>
      <c r="BZ376" s="288">
        <f>IF($Q376="n/a",(IF('Workforce hours'!Z$30=0,0,(AX376/'Workforce hours'!Z$30))),(IF(VLOOKUP($Q376,'Workforce hours'!$C$8:$AD$30,BZ$7,FALSE)=0,0,(AX376/(VLOOKUP($Q376,'Workforce hours'!$C$8:$AD$30,BZ$7,FALSE))))))</f>
        <v>0</v>
      </c>
      <c r="CA376" s="288">
        <f>IF($Q376="n/a",(IF('Workforce hours'!AA$30=0,0,(AY376/'Workforce hours'!AA$30))),(IF(VLOOKUP($Q376,'Workforce hours'!$C$8:$AD$30,CA$7,FALSE)=0,0,(AY376/(VLOOKUP($Q376,'Workforce hours'!$C$8:$AD$30,CA$7,FALSE))))))</f>
        <v>0</v>
      </c>
      <c r="CB376" s="288">
        <f>IF($Q376="n/a",(IF('Workforce hours'!AB$30=0,0,(AZ376/'Workforce hours'!AB$30))),(IF(VLOOKUP($Q376,'Workforce hours'!$C$8:$AD$30,CB$7,FALSE)=0,0,(AZ376/(VLOOKUP($Q376,'Workforce hours'!$C$8:$AD$30,CB$7,FALSE))))))</f>
        <v>0</v>
      </c>
      <c r="CC376" s="288">
        <f>IF($Q376="n/a",(IF('Workforce hours'!AC$30=0,0,(BA376/'Workforce hours'!AC$30))),(IF(VLOOKUP($Q376,'Workforce hours'!$C$8:$AD$30,CC$7,FALSE)=0,0,(BA376/(VLOOKUP($Q376,'Workforce hours'!$C$8:$AD$30,CC$7,FALSE))))))</f>
        <v>0</v>
      </c>
      <c r="CD376" s="288">
        <f>IF($Q376="n/a",(IF('Workforce hours'!AD$30=0,0,(BB376/'Workforce hours'!AD$30))),(IF(VLOOKUP($Q376,'Workforce hours'!$C$8:$AD$30,CD$7,FALSE)=0,0,(BB376/(VLOOKUP($Q376,'Workforce hours'!$C$8:$AD$30,CD$7,FALSE))))))</f>
        <v>0</v>
      </c>
      <c r="CE376" s="289">
        <f t="shared" si="50"/>
        <v>0</v>
      </c>
      <c r="CF376" s="290">
        <f>BD376*'Workforce costs'!B$9*(1+'Workforce costs'!B$10)*(1+'Workforce costs'!B$11)</f>
        <v>0</v>
      </c>
      <c r="CG376" s="290">
        <f>BE376*'Workforce costs'!C$9*(1+'Workforce costs'!C$10)*(1+'Workforce costs'!C$11)</f>
        <v>0</v>
      </c>
      <c r="CH376" s="290">
        <f>BF376*'Workforce costs'!D$9*(1+'Workforce costs'!D$10)*(1+'Workforce costs'!D$11)</f>
        <v>0</v>
      </c>
      <c r="CI376" s="290">
        <f>BG376*'Workforce costs'!E$9*(1+'Workforce costs'!E$10)*(1+'Workforce costs'!E$11)</f>
        <v>0</v>
      </c>
      <c r="CJ376" s="290">
        <f>BH376*'Workforce costs'!F$9*(1+'Workforce costs'!F$10)*(1+'Workforce costs'!F$11)</f>
        <v>0</v>
      </c>
      <c r="CK376" s="290">
        <f>BI376*'Workforce costs'!G$9*(1+'Workforce costs'!G$10)*(1+'Workforce costs'!G$11)</f>
        <v>0</v>
      </c>
      <c r="CL376" s="290">
        <f>BJ376*'Workforce costs'!H$9*(1+'Workforce costs'!H$10)*(1+'Workforce costs'!H$11)</f>
        <v>0</v>
      </c>
      <c r="CM376" s="290">
        <f>BK376*'Workforce costs'!I$9*(1+'Workforce costs'!I$10)*(1+'Workforce costs'!I$11)</f>
        <v>0</v>
      </c>
      <c r="CN376" s="290">
        <f>BL376*'Workforce costs'!J$9*(1+'Workforce costs'!J$10)*(1+'Workforce costs'!J$11)</f>
        <v>0</v>
      </c>
      <c r="CO376" s="290">
        <f>BM376*'Workforce costs'!K$9*(1+'Workforce costs'!K$10)*(1+'Workforce costs'!K$11)</f>
        <v>0</v>
      </c>
      <c r="CP376" s="290">
        <f>BN376*'Workforce costs'!L$9*(1+'Workforce costs'!L$10)*(1+'Workforce costs'!L$11)</f>
        <v>0</v>
      </c>
      <c r="CQ376" s="290">
        <f>BO376*'Workforce costs'!M$9*(1+'Workforce costs'!M$10)*(1+'Workforce costs'!M$11)</f>
        <v>0</v>
      </c>
      <c r="CR376" s="290">
        <f>BP376*'Workforce costs'!N$9*(1+'Workforce costs'!N$10)*(1+'Workforce costs'!N$11)</f>
        <v>0</v>
      </c>
      <c r="CS376" s="290">
        <f>BQ376*'Workforce costs'!O$9*(1+'Workforce costs'!O$10)*(1+'Workforce costs'!O$11)</f>
        <v>0</v>
      </c>
      <c r="CT376" s="290">
        <f>BR376*'Workforce costs'!P$9*(1+'Workforce costs'!P$10)*(1+'Workforce costs'!P$11)</f>
        <v>0</v>
      </c>
      <c r="CU376" s="290">
        <f>BS376*'Workforce costs'!Q$9*(1+'Workforce costs'!Q$10)*(1+'Workforce costs'!Q$11)</f>
        <v>0</v>
      </c>
      <c r="CV376" s="290">
        <f>BT376*'Workforce costs'!R$9*(1+'Workforce costs'!R$10)*(1+'Workforce costs'!R$11)</f>
        <v>0</v>
      </c>
      <c r="CW376" s="290">
        <f>BU376*'Workforce costs'!S$9*(1+'Workforce costs'!S$10)*(1+'Workforce costs'!S$11)</f>
        <v>0</v>
      </c>
      <c r="CX376" s="290">
        <f>BV376*'Workforce costs'!T$9*(1+'Workforce costs'!T$10)*(1+'Workforce costs'!T$11)</f>
        <v>0</v>
      </c>
      <c r="CY376" s="290">
        <f>BW376*'Workforce costs'!U$9*(1+'Workforce costs'!U$10)*(1+'Workforce costs'!U$11)</f>
        <v>0</v>
      </c>
      <c r="CZ376" s="290">
        <f>BX376*'Workforce costs'!V$9*(1+'Workforce costs'!V$10)*(1+'Workforce costs'!V$11)</f>
        <v>0</v>
      </c>
      <c r="DA376" s="290">
        <f>BY376*'Workforce costs'!W$9*(1+'Workforce costs'!W$10)*(1+'Workforce costs'!W$11)</f>
        <v>0</v>
      </c>
      <c r="DB376" s="290">
        <f>BZ376*'Workforce costs'!X$9*(1+'Workforce costs'!X$10)*(1+'Workforce costs'!X$11)</f>
        <v>0</v>
      </c>
      <c r="DC376" s="290">
        <f>CA376*'Workforce costs'!Y$9*(1+'Workforce costs'!Y$10)*(1+'Workforce costs'!Y$11)</f>
        <v>0</v>
      </c>
      <c r="DD376" s="290">
        <f>CB376*'Workforce costs'!Z$9*(1+'Workforce costs'!Z$10)*(1+'Workforce costs'!Z$11)</f>
        <v>0</v>
      </c>
      <c r="DE376" s="290">
        <f>CC376*'Workforce costs'!AA$9*(1+'Workforce costs'!AA$10)*(1+'Workforce costs'!AA$11)</f>
        <v>0</v>
      </c>
      <c r="DF376" s="290">
        <f>CD376*'Workforce costs'!AB$9*(1+'Workforce costs'!AB$10)*(1+'Workforce costs'!AB$11)</f>
        <v>0</v>
      </c>
    </row>
    <row r="377" spans="1:110" x14ac:dyDescent="0.3">
      <c r="A377" s="2" t="str">
        <f>Outputs!$A$4</f>
        <v>Australia</v>
      </c>
      <c r="B377" s="2" t="str">
        <f t="shared" si="43"/>
        <v>Australia 18to24</v>
      </c>
      <c r="C377" s="30">
        <f>VLOOKUP($B377,Populations!$D$15:$H$1920,3,FALSE)</f>
        <v>2374194</v>
      </c>
      <c r="D377" s="255">
        <f>IF(OR($H377="General pop",$H377="Schools",$H377="Workplace",$H377="Skills Training",$H377="Digital Supports"),1,VLOOKUP($B377,Populations!$D$15:$H$1920,5,FALSE))</f>
        <v>1</v>
      </c>
      <c r="E377" s="88">
        <f>VLOOKUP(I377,Epidemiology!$C$10:$H$47,6,FALSE)</f>
        <v>1300</v>
      </c>
      <c r="F377" s="102" t="str">
        <f>'Care profiles'!R378</f>
        <v>n/a</v>
      </c>
      <c r="G377" s="15" t="str">
        <f>'Care profiles'!A378</f>
        <v>18to24</v>
      </c>
      <c r="H377" s="15" t="str">
        <f>'Care profiles'!B378</f>
        <v>Persistent</v>
      </c>
      <c r="I377" s="15" t="str">
        <f>'Care profiles'!C378</f>
        <v>Persistent_18-24yrs</v>
      </c>
      <c r="J377" s="15" t="str">
        <f>'Care profiles'!D378</f>
        <v>Care profile</v>
      </c>
      <c r="K377" s="15" t="str">
        <f>'Care profiles'!E378</f>
        <v>Supports for Mental Illness</v>
      </c>
      <c r="L377" s="104">
        <f>'Care profiles'!F378</f>
        <v>1</v>
      </c>
      <c r="M377" s="15" t="str">
        <f>'Care profiles'!G378</f>
        <v>n/a</v>
      </c>
      <c r="N377" s="15" t="str">
        <f>'Care profiles'!H378</f>
        <v>n/a</v>
      </c>
      <c r="O377" s="15" t="str">
        <f>'Care profiles'!I378</f>
        <v>n/a</v>
      </c>
      <c r="P377" s="15" t="str">
        <f>'Care profiles'!J378</f>
        <v>n/a</v>
      </c>
      <c r="Q377" s="15" t="str">
        <f>'Care profiles'!K378</f>
        <v>n/a</v>
      </c>
      <c r="R377" s="15" t="str">
        <f>'Care profiles'!M378</f>
        <v>Y</v>
      </c>
      <c r="S377" s="15" t="str">
        <f>'Care profiles'!O378</f>
        <v>Y</v>
      </c>
      <c r="T377" s="15" t="str">
        <f>'Care profiles'!Q378</f>
        <v>N</v>
      </c>
      <c r="U377" s="30">
        <f t="shared" si="44"/>
        <v>30864.522000000001</v>
      </c>
      <c r="V377" s="30">
        <f t="shared" si="45"/>
        <v>30864.522000000001</v>
      </c>
      <c r="W377" s="30">
        <f>IF(M377="n/a",0,IF(O377="days",V377*M377*(1+(VLOOKUP(K377,'Bed parameters'!$A$9:$G$12,7,FALSE))),V377*M377))</f>
        <v>0</v>
      </c>
      <c r="X377" s="30">
        <f t="shared" si="46"/>
        <v>0</v>
      </c>
      <c r="Y377" s="30">
        <f t="shared" si="47"/>
        <v>0</v>
      </c>
      <c r="Z377" s="113">
        <f>_xlfn.IFNA(Y377/((VLOOKUP(K377,'Bed parameters'!$A$9:$G$12,3,FALSE))*(VLOOKUP(K377,'Bed parameters'!$A$9:$G$12,5,FALSE))),0)</f>
        <v>0</v>
      </c>
      <c r="AA377" s="30">
        <f t="shared" si="48"/>
        <v>0</v>
      </c>
      <c r="AB377" s="30">
        <f>_xlfn.IFNA(IF($O377="days",$Y377*(VLOOKUP($K377,'Bed parameters'!$A$9:$I$12,9,FALSE))*$F377*(VLOOKUP($Q377,'Workforce distribution'!$C$8:$AD$30,AB$7,FALSE)),IF($Q377="n/a",(IF($P377=AB$6,$X377*$F377,0)),$X377*$F377*(VLOOKUP($Q377,'Workforce distribution'!$C$8:$AD$30,AB$7,FALSE)))),0)</f>
        <v>0</v>
      </c>
      <c r="AC377" s="30">
        <f>_xlfn.IFNA(IF($O377="days",$Y377*(VLOOKUP($K377,'Bed parameters'!$A$9:$I$12,9,FALSE))*$F377*(VLOOKUP($Q377,'Workforce distribution'!$C$8:$AD$30,AC$7,FALSE)),IF($Q377="n/a",(IF($P377=AC$6,$X377*$F377,0)),$X377*$F377*(VLOOKUP($Q377,'Workforce distribution'!$C$8:$AD$30,AC$7,FALSE)))),0)</f>
        <v>0</v>
      </c>
      <c r="AD377" s="30">
        <f>_xlfn.IFNA(IF($O377="days",$Y377*(VLOOKUP($K377,'Bed parameters'!$A$9:$I$12,9,FALSE))*$F377*(VLOOKUP($Q377,'Workforce distribution'!$C$8:$AD$30,AD$7,FALSE)),IF($Q377="n/a",(IF($P377=AD$6,$X377*$F377,0)),$X377*$F377*(VLOOKUP($Q377,'Workforce distribution'!$C$8:$AD$30,AD$7,FALSE)))),0)</f>
        <v>0</v>
      </c>
      <c r="AE377" s="30">
        <f>_xlfn.IFNA(IF($O377="days",$Y377*(VLOOKUP($K377,'Bed parameters'!$A$9:$I$12,9,FALSE))*$F377*(VLOOKUP($Q377,'Workforce distribution'!$C$8:$AD$30,AE$7,FALSE)),IF($Q377="n/a",(IF($P377=AE$6,$X377*$F377,0)),$X377*$F377*(VLOOKUP($Q377,'Workforce distribution'!$C$8:$AD$30,AE$7,FALSE)))),0)</f>
        <v>0</v>
      </c>
      <c r="AF377" s="30">
        <f>_xlfn.IFNA(IF($O377="days",$Y377*(VLOOKUP($K377,'Bed parameters'!$A$9:$I$12,9,FALSE))*$F377*(VLOOKUP($Q377,'Workforce distribution'!$C$8:$AD$30,AF$7,FALSE)),IF($Q377="n/a",(IF($P377=AF$6,$X377*$F377,0)),$X377*$F377*(VLOOKUP($Q377,'Workforce distribution'!$C$8:$AD$30,AF$7,FALSE)))),0)</f>
        <v>0</v>
      </c>
      <c r="AG377" s="30">
        <f>_xlfn.IFNA(IF($O377="days",$Y377*(VLOOKUP($K377,'Bed parameters'!$A$9:$I$12,9,FALSE))*$F377*(VLOOKUP($Q377,'Workforce distribution'!$C$8:$AD$30,AG$7,FALSE)),IF($Q377="n/a",(IF($P377=AG$6,$X377*$F377,0)),$X377*$F377*(VLOOKUP($Q377,'Workforce distribution'!$C$8:$AD$30,AG$7,FALSE)))),0)</f>
        <v>0</v>
      </c>
      <c r="AH377" s="30">
        <f>_xlfn.IFNA(IF($O377="days",$Y377*(VLOOKUP($K377,'Bed parameters'!$A$9:$I$12,9,FALSE))*$F377*(VLOOKUP($Q377,'Workforce distribution'!$C$8:$AD$30,AH$7,FALSE)),IF($Q377="n/a",(IF($P377=AH$6,$X377*$F377,0)),$X377*$F377*(VLOOKUP($Q377,'Workforce distribution'!$C$8:$AD$30,AH$7,FALSE)))),0)</f>
        <v>0</v>
      </c>
      <c r="AI377" s="30">
        <f>_xlfn.IFNA(IF($O377="days",$Y377*(VLOOKUP($K377,'Bed parameters'!$A$9:$I$12,9,FALSE))*$F377*(VLOOKUP($Q377,'Workforce distribution'!$C$8:$AD$30,AI$7,FALSE)),IF($Q377="n/a",(IF($P377=AI$6,$X377*$F377,0)),$X377*$F377*(VLOOKUP($Q377,'Workforce distribution'!$C$8:$AD$30,AI$7,FALSE)))),0)</f>
        <v>0</v>
      </c>
      <c r="AJ377" s="30">
        <f>_xlfn.IFNA(IF($O377="days",$Y377*(VLOOKUP($K377,'Bed parameters'!$A$9:$I$12,9,FALSE))*$F377*(VLOOKUP($Q377,'Workforce distribution'!$C$8:$AD$30,AJ$7,FALSE)),IF($Q377="n/a",(IF($P377=AJ$6,$X377*$F377,0)),$X377*$F377*(VLOOKUP($Q377,'Workforce distribution'!$C$8:$AD$30,AJ$7,FALSE)))),0)</f>
        <v>0</v>
      </c>
      <c r="AK377" s="30">
        <f>_xlfn.IFNA(IF($O377="days",$Y377*(VLOOKUP($K377,'Bed parameters'!$A$9:$I$12,9,FALSE))*$F377*(VLOOKUP($Q377,'Workforce distribution'!$C$8:$AD$30,AK$7,FALSE)),IF($Q377="n/a",(IF($P377=AK$6,$X377*$F377,0)),$X377*$F377*(VLOOKUP($Q377,'Workforce distribution'!$C$8:$AD$30,AK$7,FALSE)))),0)</f>
        <v>0</v>
      </c>
      <c r="AL377" s="30">
        <f>_xlfn.IFNA(IF($O377="days",$Y377*(VLOOKUP($K377,'Bed parameters'!$A$9:$I$12,9,FALSE))*$F377*(VLOOKUP($Q377,'Workforce distribution'!$C$8:$AD$30,AL$7,FALSE)),IF($Q377="n/a",(IF($P377=AL$6,$X377*$F377,0)),$X377*$F377*(VLOOKUP($Q377,'Workforce distribution'!$C$8:$AD$30,AL$7,FALSE)))),0)</f>
        <v>0</v>
      </c>
      <c r="AM377" s="30">
        <f>_xlfn.IFNA(IF($O377="days",$Y377*(VLOOKUP($K377,'Bed parameters'!$A$9:$I$12,9,FALSE))*$F377*(VLOOKUP($Q377,'Workforce distribution'!$C$8:$AD$30,AM$7,FALSE)),IF($Q377="n/a",(IF($P377=AM$6,$X377*$F377,0)),$X377*$F377*(VLOOKUP($Q377,'Workforce distribution'!$C$8:$AD$30,AM$7,FALSE)))),0)</f>
        <v>0</v>
      </c>
      <c r="AN377" s="30">
        <f>_xlfn.IFNA(IF($O377="days",$Y377*(VLOOKUP($K377,'Bed parameters'!$A$9:$I$12,9,FALSE))*$F377*(VLOOKUP($Q377,'Workforce distribution'!$C$8:$AD$30,AN$7,FALSE)),IF($Q377="n/a",(IF($P377=AN$6,$X377*$F377,0)),$X377*$F377*(VLOOKUP($Q377,'Workforce distribution'!$C$8:$AD$30,AN$7,FALSE)))),0)</f>
        <v>0</v>
      </c>
      <c r="AO377" s="30">
        <f>_xlfn.IFNA(IF($O377="days",$Y377*(VLOOKUP($K377,'Bed parameters'!$A$9:$I$12,9,FALSE))*$F377*(VLOOKUP($Q377,'Workforce distribution'!$C$8:$AD$30,AO$7,FALSE)),IF($Q377="n/a",(IF($P377=AO$6,$X377*$F377,0)),$X377*$F377*(VLOOKUP($Q377,'Workforce distribution'!$C$8:$AD$30,AO$7,FALSE)))),0)</f>
        <v>0</v>
      </c>
      <c r="AP377" s="30">
        <f>_xlfn.IFNA(IF($O377="days",$Y377*(VLOOKUP($K377,'Bed parameters'!$A$9:$I$12,9,FALSE))*$F377*(VLOOKUP($Q377,'Workforce distribution'!$C$8:$AD$30,AP$7,FALSE)),IF($Q377="n/a",(IF($P377=AP$6,$X377*$F377,0)),$X377*$F377*(VLOOKUP($Q377,'Workforce distribution'!$C$8:$AD$30,AP$7,FALSE)))),0)</f>
        <v>0</v>
      </c>
      <c r="AQ377" s="30">
        <f>_xlfn.IFNA(IF($O377="days",$Y377*(VLOOKUP($K377,'Bed parameters'!$A$9:$I$12,9,FALSE))*$F377*(VLOOKUP($Q377,'Workforce distribution'!$C$8:$AD$30,AQ$7,FALSE)),IF($Q377="n/a",(IF($P377=AQ$6,$X377*$F377,0)),$X377*$F377*(VLOOKUP($Q377,'Workforce distribution'!$C$8:$AD$30,AQ$7,FALSE)))),0)</f>
        <v>0</v>
      </c>
      <c r="AR377" s="30">
        <f>_xlfn.IFNA(IF($O377="days",$Y377*(VLOOKUP($K377,'Bed parameters'!$A$9:$I$12,9,FALSE))*$F377*(VLOOKUP($Q377,'Workforce distribution'!$C$8:$AD$30,AR$7,FALSE)),IF($Q377="n/a",(IF($P377=AR$6,$X377*$F377,0)),$X377*$F377*(VLOOKUP($Q377,'Workforce distribution'!$C$8:$AD$30,AR$7,FALSE)))),0)</f>
        <v>0</v>
      </c>
      <c r="AS377" s="30">
        <f>_xlfn.IFNA(IF($O377="days",$Y377*(VLOOKUP($K377,'Bed parameters'!$A$9:$I$12,9,FALSE))*$F377*(VLOOKUP($Q377,'Workforce distribution'!$C$8:$AD$30,AS$7,FALSE)),IF($Q377="n/a",(IF($P377=AS$6,$X377*$F377,0)),$X377*$F377*(VLOOKUP($Q377,'Workforce distribution'!$C$8:$AD$30,AS$7,FALSE)))),0)</f>
        <v>0</v>
      </c>
      <c r="AT377" s="30">
        <f>_xlfn.IFNA(IF($O377="days",$Y377*(VLOOKUP($K377,'Bed parameters'!$A$9:$I$12,9,FALSE))*$F377*(VLOOKUP($Q377,'Workforce distribution'!$C$8:$AD$30,AT$7,FALSE)),IF($Q377="n/a",(IF($P377=AT$6,$X377*$F377,0)),$X377*$F377*(VLOOKUP($Q377,'Workforce distribution'!$C$8:$AD$30,AT$7,FALSE)))),0)</f>
        <v>0</v>
      </c>
      <c r="AU377" s="30">
        <f>_xlfn.IFNA(IF($O377="days",$Y377*(VLOOKUP($K377,'Bed parameters'!$A$9:$I$12,9,FALSE))*$F377*(VLOOKUP($Q377,'Workforce distribution'!$C$8:$AD$30,AU$7,FALSE)),IF($Q377="n/a",(IF($P377=AU$6,$X377*$F377,0)),$X377*$F377*(VLOOKUP($Q377,'Workforce distribution'!$C$8:$AD$30,AU$7,FALSE)))),0)</f>
        <v>0</v>
      </c>
      <c r="AV377" s="30">
        <f>_xlfn.IFNA(IF($O377="days",$Y377*(VLOOKUP($K377,'Bed parameters'!$A$9:$I$12,9,FALSE))*$F377*(VLOOKUP($Q377,'Workforce distribution'!$C$8:$AD$30,AV$7,FALSE)),IF($Q377="n/a",(IF($P377=AV$6,$X377*$F377,0)),$X377*$F377*(VLOOKUP($Q377,'Workforce distribution'!$C$8:$AD$30,AV$7,FALSE)))),0)</f>
        <v>0</v>
      </c>
      <c r="AW377" s="30">
        <f>_xlfn.IFNA(IF($O377="days",$Y377*(VLOOKUP($K377,'Bed parameters'!$A$9:$I$12,9,FALSE))*$F377*(VLOOKUP($Q377,'Workforce distribution'!$C$8:$AD$30,AW$7,FALSE)),IF($Q377="n/a",(IF($P377=AW$6,$X377*$F377,0)),$X377*$F377*(VLOOKUP($Q377,'Workforce distribution'!$C$8:$AD$30,AW$7,FALSE)))),0)</f>
        <v>0</v>
      </c>
      <c r="AX377" s="30">
        <f>_xlfn.IFNA(IF($O377="days",$Y377*(VLOOKUP($K377,'Bed parameters'!$A$9:$I$12,9,FALSE))*$F377*(VLOOKUP($Q377,'Workforce distribution'!$C$8:$AD$30,AX$7,FALSE)),IF($Q377="n/a",(IF($P377=AX$6,$X377*$F377,0)),$X377*$F377*(VLOOKUP($Q377,'Workforce distribution'!$C$8:$AD$30,AX$7,FALSE)))),0)</f>
        <v>0</v>
      </c>
      <c r="AY377" s="30">
        <f>_xlfn.IFNA(IF($O377="days",$Y377*(VLOOKUP($K377,'Bed parameters'!$A$9:$I$12,9,FALSE))*$F377*(VLOOKUP($Q377,'Workforce distribution'!$C$8:$AD$30,AY$7,FALSE)),IF($Q377="n/a",(IF($P377=AY$6,$X377*$F377,0)),$X377*$F377*(VLOOKUP($Q377,'Workforce distribution'!$C$8:$AD$30,AY$7,FALSE)))),0)</f>
        <v>0</v>
      </c>
      <c r="AZ377" s="30">
        <f>_xlfn.IFNA(IF($O377="days",$Y377*(VLOOKUP($K377,'Bed parameters'!$A$9:$I$12,9,FALSE))*$F377*(VLOOKUP($Q377,'Workforce distribution'!$C$8:$AD$30,AZ$7,FALSE)),IF($Q377="n/a",(IF($P377=AZ$6,$X377*$F377,0)),$X377*$F377*(VLOOKUP($Q377,'Workforce distribution'!$C$8:$AD$30,AZ$7,FALSE)))),0)</f>
        <v>0</v>
      </c>
      <c r="BA377" s="30">
        <f>_xlfn.IFNA(IF($O377="days",$Y377*(VLOOKUP($K377,'Bed parameters'!$A$9:$I$12,9,FALSE))*$F377*(VLOOKUP($Q377,'Workforce distribution'!$C$8:$AD$30,BA$7,FALSE)),IF($Q377="n/a",(IF($P377=BA$6,$X377*$F377,0)),$X377*$F377*(VLOOKUP($Q377,'Workforce distribution'!$C$8:$AD$30,BA$7,FALSE)))),0)</f>
        <v>0</v>
      </c>
      <c r="BB377" s="30">
        <f>_xlfn.IFNA(IF($O377="days",$Y377*(VLOOKUP($K377,'Bed parameters'!$A$9:$I$12,9,FALSE))*$F377*(VLOOKUP($Q377,'Workforce distribution'!$C$8:$AD$30,BB$7,FALSE)),IF($Q377="n/a",(IF($P377=BB$6,$X377*$F377,0)),$X377*$F377*(VLOOKUP($Q377,'Workforce distribution'!$C$8:$AD$30,BB$7,FALSE)))),0)</f>
        <v>0</v>
      </c>
      <c r="BC377" s="149">
        <f t="shared" si="49"/>
        <v>0</v>
      </c>
      <c r="BD377" s="288">
        <f>IF($Q377="n/a",(IF('Workforce hours'!D$30=0,0,(AB377/'Workforce hours'!D$30))),(IF(VLOOKUP($Q377,'Workforce hours'!$C$8:$AD$30,BD$7,FALSE)=0,0,(AB377/(VLOOKUP($Q377,'Workforce hours'!$C$8:$AD$30,BD$7,FALSE))))))</f>
        <v>0</v>
      </c>
      <c r="BE377" s="288">
        <f>IF($Q377="n/a",(IF('Workforce hours'!E$30=0,0,(AC377/'Workforce hours'!E$30))),(IF(VLOOKUP($Q377,'Workforce hours'!$C$8:$AD$30,BE$7,FALSE)=0,0,(AC377/(VLOOKUP($Q377,'Workforce hours'!$C$8:$AD$30,BE$7,FALSE))))))</f>
        <v>0</v>
      </c>
      <c r="BF377" s="288">
        <f>IF($Q377="n/a",(IF('Workforce hours'!F$30=0,0,(AD377/'Workforce hours'!F$30))),(IF(VLOOKUP($Q377,'Workforce hours'!$C$8:$AD$30,BF$7,FALSE)=0,0,(AD377/(VLOOKUP($Q377,'Workforce hours'!$C$8:$AD$30,BF$7,FALSE))))))</f>
        <v>0</v>
      </c>
      <c r="BG377" s="288">
        <f>IF($Q377="n/a",(IF('Workforce hours'!G$30=0,0,(AE377/'Workforce hours'!G$30))),(IF(VLOOKUP($Q377,'Workforce hours'!$C$8:$AD$30,BG$7,FALSE)=0,0,(AE377/(VLOOKUP($Q377,'Workforce hours'!$C$8:$AD$30,BG$7,FALSE))))))</f>
        <v>0</v>
      </c>
      <c r="BH377" s="288">
        <f>IF($Q377="n/a",(IF('Workforce hours'!H$30=0,0,(AF377/'Workforce hours'!H$30))),(IF(VLOOKUP($Q377,'Workforce hours'!$C$8:$AD$30,BH$7,FALSE)=0,0,(AF377/(VLOOKUP($Q377,'Workforce hours'!$C$8:$AD$30,BH$7,FALSE))))))</f>
        <v>0</v>
      </c>
      <c r="BI377" s="288">
        <f>IF($Q377="n/a",(IF('Workforce hours'!I$30=0,0,(AG377/'Workforce hours'!I$30))),(IF(VLOOKUP($Q377,'Workforce hours'!$C$8:$AD$30,BI$7,FALSE)=0,0,(AG377/(VLOOKUP($Q377,'Workforce hours'!$C$8:$AD$30,BI$7,FALSE))))))</f>
        <v>0</v>
      </c>
      <c r="BJ377" s="288">
        <f>IF($Q377="n/a",(IF('Workforce hours'!J$30=0,0,(AH377/'Workforce hours'!J$30))),(IF(VLOOKUP($Q377,'Workforce hours'!$C$8:$AD$30,BJ$7,FALSE)=0,0,(AH377/(VLOOKUP($Q377,'Workforce hours'!$C$8:$AD$30,BJ$7,FALSE))))))</f>
        <v>0</v>
      </c>
      <c r="BK377" s="288">
        <f>IF($Q377="n/a",(IF('Workforce hours'!K$30=0,0,(AI377/'Workforce hours'!K$30))),(IF(VLOOKUP($Q377,'Workforce hours'!$C$8:$AD$30,BK$7,FALSE)=0,0,(AI377/(VLOOKUP($Q377,'Workforce hours'!$C$8:$AD$30,BK$7,FALSE))))))</f>
        <v>0</v>
      </c>
      <c r="BL377" s="288">
        <f>IF($Q377="n/a",(IF('Workforce hours'!L$30=0,0,(AJ377/'Workforce hours'!L$30))),(IF(VLOOKUP($Q377,'Workforce hours'!$C$8:$AD$30,BL$7,FALSE)=0,0,(AJ377/(VLOOKUP($Q377,'Workforce hours'!$C$8:$AD$30,BL$7,FALSE))))))</f>
        <v>0</v>
      </c>
      <c r="BM377" s="288">
        <f>IF($Q377="n/a",(IF('Workforce hours'!M$30=0,0,(AK377/'Workforce hours'!M$30))),(IF(VLOOKUP($Q377,'Workforce hours'!$C$8:$AD$30,BM$7,FALSE)=0,0,(AK377/(VLOOKUP($Q377,'Workforce hours'!$C$8:$AD$30,BM$7,FALSE))))))</f>
        <v>0</v>
      </c>
      <c r="BN377" s="288">
        <f>IF($Q377="n/a",(IF('Workforce hours'!N$30=0,0,(AL377/'Workforce hours'!N$30))),(IF(VLOOKUP($Q377,'Workforce hours'!$C$8:$AD$30,BN$7,FALSE)=0,0,(AL377/(VLOOKUP($Q377,'Workforce hours'!$C$8:$AD$30,BN$7,FALSE))))))</f>
        <v>0</v>
      </c>
      <c r="BO377" s="288">
        <f>IF($Q377="n/a",(IF('Workforce hours'!O$30=0,0,(AM377/'Workforce hours'!O$30))),(IF(VLOOKUP($Q377,'Workforce hours'!$C$8:$AD$30,BO$7,FALSE)=0,0,(AM377/(VLOOKUP($Q377,'Workforce hours'!$C$8:$AD$30,BO$7,FALSE))))))</f>
        <v>0</v>
      </c>
      <c r="BP377" s="288">
        <f>IF($Q377="n/a",(IF('Workforce hours'!P$30=0,0,(AN377/'Workforce hours'!P$30))),(IF(VLOOKUP($Q377,'Workforce hours'!$C$8:$AD$30,BP$7,FALSE)=0,0,(AN377/(VLOOKUP($Q377,'Workforce hours'!$C$8:$AD$30,BP$7,FALSE))))))</f>
        <v>0</v>
      </c>
      <c r="BQ377" s="288">
        <f>IF($Q377="n/a",(IF('Workforce hours'!Q$30=0,0,(AO377/'Workforce hours'!Q$30))),(IF(VLOOKUP($Q377,'Workforce hours'!$C$8:$AD$30,BQ$7,FALSE)=0,0,(AO377/(VLOOKUP($Q377,'Workforce hours'!$C$8:$AD$30,BQ$7,FALSE))))))</f>
        <v>0</v>
      </c>
      <c r="BR377" s="288">
        <f>IF($Q377="n/a",(IF('Workforce hours'!R$30=0,0,(AP377/'Workforce hours'!R$30))),(IF(VLOOKUP($Q377,'Workforce hours'!$C$8:$AD$30,BR$7,FALSE)=0,0,(AP377/(VLOOKUP($Q377,'Workforce hours'!$C$8:$AD$30,BR$7,FALSE))))))</f>
        <v>0</v>
      </c>
      <c r="BS377" s="288">
        <f>IF($Q377="n/a",(IF('Workforce hours'!S$30=0,0,(AQ377/'Workforce hours'!S$30))),(IF(VLOOKUP($Q377,'Workforce hours'!$C$8:$AD$30,BS$7,FALSE)=0,0,(AQ377/(VLOOKUP($Q377,'Workforce hours'!$C$8:$AD$30,BS$7,FALSE))))))</f>
        <v>0</v>
      </c>
      <c r="BT377" s="288">
        <f>IF($Q377="n/a",(IF('Workforce hours'!T$30=0,0,(AR377/'Workforce hours'!T$30))),(IF(VLOOKUP($Q377,'Workforce hours'!$C$8:$AD$30,BT$7,FALSE)=0,0,(AR377/(VLOOKUP($Q377,'Workforce hours'!$C$8:$AD$30,BT$7,FALSE))))))</f>
        <v>0</v>
      </c>
      <c r="BU377" s="288">
        <f>IF($Q377="n/a",(IF('Workforce hours'!U$30=0,0,(AS377/'Workforce hours'!U$30))),(IF(VLOOKUP($Q377,'Workforce hours'!$C$8:$AD$30,BU$7,FALSE)=0,0,(AS377/(VLOOKUP($Q377,'Workforce hours'!$C$8:$AD$30,BU$7,FALSE))))))</f>
        <v>0</v>
      </c>
      <c r="BV377" s="288">
        <f>IF($Q377="n/a",(IF('Workforce hours'!V$30=0,0,(AT377/'Workforce hours'!V$30))),(IF(VLOOKUP($Q377,'Workforce hours'!$C$8:$AD$30,BV$7,FALSE)=0,0,(AT377/(VLOOKUP($Q377,'Workforce hours'!$C$8:$AD$30,BV$7,FALSE))))))</f>
        <v>0</v>
      </c>
      <c r="BW377" s="288">
        <f>IF($Q377="n/a",(IF('Workforce hours'!W$30=0,0,(AU377/'Workforce hours'!W$30))),(IF(VLOOKUP($Q377,'Workforce hours'!$C$8:$AD$30,BW$7,FALSE)=0,0,(AU377/(VLOOKUP($Q377,'Workforce hours'!$C$8:$AD$30,BW$7,FALSE))))))</f>
        <v>0</v>
      </c>
      <c r="BX377" s="288">
        <f>IF($Q377="n/a",(IF('Workforce hours'!X$30=0,0,(AV377/'Workforce hours'!X$30))),(IF(VLOOKUP($Q377,'Workforce hours'!$C$8:$AD$30,BX$7,FALSE)=0,0,(AV377/(VLOOKUP($Q377,'Workforce hours'!$C$8:$AD$30,BX$7,FALSE))))))</f>
        <v>0</v>
      </c>
      <c r="BY377" s="288">
        <f>IF($Q377="n/a",(IF('Workforce hours'!Y$30=0,0,(AW377/'Workforce hours'!Y$30))),(IF(VLOOKUP($Q377,'Workforce hours'!$C$8:$AD$30,BY$7,FALSE)=0,0,(AW377/(VLOOKUP($Q377,'Workforce hours'!$C$8:$AD$30,BY$7,FALSE))))))</f>
        <v>0</v>
      </c>
      <c r="BZ377" s="288">
        <f>IF($Q377="n/a",(IF('Workforce hours'!Z$30=0,0,(AX377/'Workforce hours'!Z$30))),(IF(VLOOKUP($Q377,'Workforce hours'!$C$8:$AD$30,BZ$7,FALSE)=0,0,(AX377/(VLOOKUP($Q377,'Workforce hours'!$C$8:$AD$30,BZ$7,FALSE))))))</f>
        <v>0</v>
      </c>
      <c r="CA377" s="288">
        <f>IF($Q377="n/a",(IF('Workforce hours'!AA$30=0,0,(AY377/'Workforce hours'!AA$30))),(IF(VLOOKUP($Q377,'Workforce hours'!$C$8:$AD$30,CA$7,FALSE)=0,0,(AY377/(VLOOKUP($Q377,'Workforce hours'!$C$8:$AD$30,CA$7,FALSE))))))</f>
        <v>0</v>
      </c>
      <c r="CB377" s="288">
        <f>IF($Q377="n/a",(IF('Workforce hours'!AB$30=0,0,(AZ377/'Workforce hours'!AB$30))),(IF(VLOOKUP($Q377,'Workforce hours'!$C$8:$AD$30,CB$7,FALSE)=0,0,(AZ377/(VLOOKUP($Q377,'Workforce hours'!$C$8:$AD$30,CB$7,FALSE))))))</f>
        <v>0</v>
      </c>
      <c r="CC377" s="288">
        <f>IF($Q377="n/a",(IF('Workforce hours'!AC$30=0,0,(BA377/'Workforce hours'!AC$30))),(IF(VLOOKUP($Q377,'Workforce hours'!$C$8:$AD$30,CC$7,FALSE)=0,0,(BA377/(VLOOKUP($Q377,'Workforce hours'!$C$8:$AD$30,CC$7,FALSE))))))</f>
        <v>0</v>
      </c>
      <c r="CD377" s="288">
        <f>IF($Q377="n/a",(IF('Workforce hours'!AD$30=0,0,(BB377/'Workforce hours'!AD$30))),(IF(VLOOKUP($Q377,'Workforce hours'!$C$8:$AD$30,CD$7,FALSE)=0,0,(BB377/(VLOOKUP($Q377,'Workforce hours'!$C$8:$AD$30,CD$7,FALSE))))))</f>
        <v>0</v>
      </c>
      <c r="CE377" s="289">
        <f t="shared" si="50"/>
        <v>0</v>
      </c>
      <c r="CF377" s="290">
        <f>BD377*'Workforce costs'!B$9*(1+'Workforce costs'!B$10)*(1+'Workforce costs'!B$11)</f>
        <v>0</v>
      </c>
      <c r="CG377" s="290">
        <f>BE377*'Workforce costs'!C$9*(1+'Workforce costs'!C$10)*(1+'Workforce costs'!C$11)</f>
        <v>0</v>
      </c>
      <c r="CH377" s="290">
        <f>BF377*'Workforce costs'!D$9*(1+'Workforce costs'!D$10)*(1+'Workforce costs'!D$11)</f>
        <v>0</v>
      </c>
      <c r="CI377" s="290">
        <f>BG377*'Workforce costs'!E$9*(1+'Workforce costs'!E$10)*(1+'Workforce costs'!E$11)</f>
        <v>0</v>
      </c>
      <c r="CJ377" s="290">
        <f>BH377*'Workforce costs'!F$9*(1+'Workforce costs'!F$10)*(1+'Workforce costs'!F$11)</f>
        <v>0</v>
      </c>
      <c r="CK377" s="290">
        <f>BI377*'Workforce costs'!G$9*(1+'Workforce costs'!G$10)*(1+'Workforce costs'!G$11)</f>
        <v>0</v>
      </c>
      <c r="CL377" s="290">
        <f>BJ377*'Workforce costs'!H$9*(1+'Workforce costs'!H$10)*(1+'Workforce costs'!H$11)</f>
        <v>0</v>
      </c>
      <c r="CM377" s="290">
        <f>BK377*'Workforce costs'!I$9*(1+'Workforce costs'!I$10)*(1+'Workforce costs'!I$11)</f>
        <v>0</v>
      </c>
      <c r="CN377" s="290">
        <f>BL377*'Workforce costs'!J$9*(1+'Workforce costs'!J$10)*(1+'Workforce costs'!J$11)</f>
        <v>0</v>
      </c>
      <c r="CO377" s="290">
        <f>BM377*'Workforce costs'!K$9*(1+'Workforce costs'!K$10)*(1+'Workforce costs'!K$11)</f>
        <v>0</v>
      </c>
      <c r="CP377" s="290">
        <f>BN377*'Workforce costs'!L$9*(1+'Workforce costs'!L$10)*(1+'Workforce costs'!L$11)</f>
        <v>0</v>
      </c>
      <c r="CQ377" s="290">
        <f>BO377*'Workforce costs'!M$9*(1+'Workforce costs'!M$10)*(1+'Workforce costs'!M$11)</f>
        <v>0</v>
      </c>
      <c r="CR377" s="290">
        <f>BP377*'Workforce costs'!N$9*(1+'Workforce costs'!N$10)*(1+'Workforce costs'!N$11)</f>
        <v>0</v>
      </c>
      <c r="CS377" s="290">
        <f>BQ377*'Workforce costs'!O$9*(1+'Workforce costs'!O$10)*(1+'Workforce costs'!O$11)</f>
        <v>0</v>
      </c>
      <c r="CT377" s="290">
        <f>BR377*'Workforce costs'!P$9*(1+'Workforce costs'!P$10)*(1+'Workforce costs'!P$11)</f>
        <v>0</v>
      </c>
      <c r="CU377" s="290">
        <f>BS377*'Workforce costs'!Q$9*(1+'Workforce costs'!Q$10)*(1+'Workforce costs'!Q$11)</f>
        <v>0</v>
      </c>
      <c r="CV377" s="290">
        <f>BT377*'Workforce costs'!R$9*(1+'Workforce costs'!R$10)*(1+'Workforce costs'!R$11)</f>
        <v>0</v>
      </c>
      <c r="CW377" s="290">
        <f>BU377*'Workforce costs'!S$9*(1+'Workforce costs'!S$10)*(1+'Workforce costs'!S$11)</f>
        <v>0</v>
      </c>
      <c r="CX377" s="290">
        <f>BV377*'Workforce costs'!T$9*(1+'Workforce costs'!T$10)*(1+'Workforce costs'!T$11)</f>
        <v>0</v>
      </c>
      <c r="CY377" s="290">
        <f>BW377*'Workforce costs'!U$9*(1+'Workforce costs'!U$10)*(1+'Workforce costs'!U$11)</f>
        <v>0</v>
      </c>
      <c r="CZ377" s="290">
        <f>BX377*'Workforce costs'!V$9*(1+'Workforce costs'!V$10)*(1+'Workforce costs'!V$11)</f>
        <v>0</v>
      </c>
      <c r="DA377" s="290">
        <f>BY377*'Workforce costs'!W$9*(1+'Workforce costs'!W$10)*(1+'Workforce costs'!W$11)</f>
        <v>0</v>
      </c>
      <c r="DB377" s="290">
        <f>BZ377*'Workforce costs'!X$9*(1+'Workforce costs'!X$10)*(1+'Workforce costs'!X$11)</f>
        <v>0</v>
      </c>
      <c r="DC377" s="290">
        <f>CA377*'Workforce costs'!Y$9*(1+'Workforce costs'!Y$10)*(1+'Workforce costs'!Y$11)</f>
        <v>0</v>
      </c>
      <c r="DD377" s="290">
        <f>CB377*'Workforce costs'!Z$9*(1+'Workforce costs'!Z$10)*(1+'Workforce costs'!Z$11)</f>
        <v>0</v>
      </c>
      <c r="DE377" s="290">
        <f>CC377*'Workforce costs'!AA$9*(1+'Workforce costs'!AA$10)*(1+'Workforce costs'!AA$11)</f>
        <v>0</v>
      </c>
      <c r="DF377" s="290">
        <f>CD377*'Workforce costs'!AB$9*(1+'Workforce costs'!AB$10)*(1+'Workforce costs'!AB$11)</f>
        <v>0</v>
      </c>
    </row>
    <row r="378" spans="1:110" x14ac:dyDescent="0.3">
      <c r="A378" s="2" t="str">
        <f>Outputs!$A$4</f>
        <v>Australia</v>
      </c>
      <c r="B378" s="2" t="str">
        <f t="shared" si="43"/>
        <v>Australia 18to24</v>
      </c>
      <c r="C378" s="30">
        <f>VLOOKUP($B378,Populations!$D$15:$H$1920,3,FALSE)</f>
        <v>2374194</v>
      </c>
      <c r="D378" s="255">
        <f>IF(OR($H378="General pop",$H378="Schools",$H378="Workplace",$H378="Skills Training",$H378="Digital Supports"),1,VLOOKUP($B378,Populations!$D$15:$H$1920,5,FALSE))</f>
        <v>1</v>
      </c>
      <c r="E378" s="88">
        <f>VLOOKUP(I378,Epidemiology!$C$10:$H$47,6,FALSE)</f>
        <v>1300</v>
      </c>
      <c r="F378" s="102" t="str">
        <f>'Care profiles'!R379</f>
        <v>n/a</v>
      </c>
      <c r="G378" s="15" t="str">
        <f>'Care profiles'!A379</f>
        <v>18to24</v>
      </c>
      <c r="H378" s="15" t="str">
        <f>'Care profiles'!B379</f>
        <v>Persistent</v>
      </c>
      <c r="I378" s="15" t="str">
        <f>'Care profiles'!C379</f>
        <v>Persistent_18-24yrs</v>
      </c>
      <c r="J378" s="15" t="str">
        <f>'Care profiles'!D379</f>
        <v>Care profile</v>
      </c>
      <c r="K378" s="15" t="str">
        <f>'Care profiles'!E379</f>
        <v xml:space="preserve">Supports for Drug and Alcohol Use </v>
      </c>
      <c r="L378" s="104">
        <f>'Care profiles'!F379</f>
        <v>0.2</v>
      </c>
      <c r="M378" s="15" t="str">
        <f>'Care profiles'!G379</f>
        <v>n/a</v>
      </c>
      <c r="N378" s="15" t="str">
        <f>'Care profiles'!H379</f>
        <v>n/a</v>
      </c>
      <c r="O378" s="15" t="str">
        <f>'Care profiles'!I379</f>
        <v>n/a</v>
      </c>
      <c r="P378" s="15" t="str">
        <f>'Care profiles'!J379</f>
        <v>n/a</v>
      </c>
      <c r="Q378" s="15" t="str">
        <f>'Care profiles'!K379</f>
        <v>n/a</v>
      </c>
      <c r="R378" s="15" t="str">
        <f>'Care profiles'!M379</f>
        <v>Y</v>
      </c>
      <c r="S378" s="15" t="str">
        <f>'Care profiles'!O379</f>
        <v>Y</v>
      </c>
      <c r="T378" s="15" t="str">
        <f>'Care profiles'!Q379</f>
        <v>N</v>
      </c>
      <c r="U378" s="30">
        <f t="shared" si="44"/>
        <v>30864.522000000001</v>
      </c>
      <c r="V378" s="30">
        <f t="shared" si="45"/>
        <v>6172.9044000000004</v>
      </c>
      <c r="W378" s="30">
        <f>IF(M378="n/a",0,IF(O378="days",V378*M378*(1+(VLOOKUP(K378,'Bed parameters'!$A$9:$G$12,7,FALSE))),V378*M378))</f>
        <v>0</v>
      </c>
      <c r="X378" s="30">
        <f t="shared" si="46"/>
        <v>0</v>
      </c>
      <c r="Y378" s="30">
        <f t="shared" si="47"/>
        <v>0</v>
      </c>
      <c r="Z378" s="113">
        <f>_xlfn.IFNA(Y378/((VLOOKUP(K378,'Bed parameters'!$A$9:$G$12,3,FALSE))*(VLOOKUP(K378,'Bed parameters'!$A$9:$G$12,5,FALSE))),0)</f>
        <v>0</v>
      </c>
      <c r="AA378" s="30">
        <f t="shared" si="48"/>
        <v>0</v>
      </c>
      <c r="AB378" s="30">
        <f>_xlfn.IFNA(IF($O378="days",$Y378*(VLOOKUP($K378,'Bed parameters'!$A$9:$I$12,9,FALSE))*$F378*(VLOOKUP($Q378,'Workforce distribution'!$C$8:$AD$30,AB$7,FALSE)),IF($Q378="n/a",(IF($P378=AB$6,$X378*$F378,0)),$X378*$F378*(VLOOKUP($Q378,'Workforce distribution'!$C$8:$AD$30,AB$7,FALSE)))),0)</f>
        <v>0</v>
      </c>
      <c r="AC378" s="30">
        <f>_xlfn.IFNA(IF($O378="days",$Y378*(VLOOKUP($K378,'Bed parameters'!$A$9:$I$12,9,FALSE))*$F378*(VLOOKUP($Q378,'Workforce distribution'!$C$8:$AD$30,AC$7,FALSE)),IF($Q378="n/a",(IF($P378=AC$6,$X378*$F378,0)),$X378*$F378*(VLOOKUP($Q378,'Workforce distribution'!$C$8:$AD$30,AC$7,FALSE)))),0)</f>
        <v>0</v>
      </c>
      <c r="AD378" s="30">
        <f>_xlfn.IFNA(IF($O378="days",$Y378*(VLOOKUP($K378,'Bed parameters'!$A$9:$I$12,9,FALSE))*$F378*(VLOOKUP($Q378,'Workforce distribution'!$C$8:$AD$30,AD$7,FALSE)),IF($Q378="n/a",(IF($P378=AD$6,$X378*$F378,0)),$X378*$F378*(VLOOKUP($Q378,'Workforce distribution'!$C$8:$AD$30,AD$7,FALSE)))),0)</f>
        <v>0</v>
      </c>
      <c r="AE378" s="30">
        <f>_xlfn.IFNA(IF($O378="days",$Y378*(VLOOKUP($K378,'Bed parameters'!$A$9:$I$12,9,FALSE))*$F378*(VLOOKUP($Q378,'Workforce distribution'!$C$8:$AD$30,AE$7,FALSE)),IF($Q378="n/a",(IF($P378=AE$6,$X378*$F378,0)),$X378*$F378*(VLOOKUP($Q378,'Workforce distribution'!$C$8:$AD$30,AE$7,FALSE)))),0)</f>
        <v>0</v>
      </c>
      <c r="AF378" s="30">
        <f>_xlfn.IFNA(IF($O378="days",$Y378*(VLOOKUP($K378,'Bed parameters'!$A$9:$I$12,9,FALSE))*$F378*(VLOOKUP($Q378,'Workforce distribution'!$C$8:$AD$30,AF$7,FALSE)),IF($Q378="n/a",(IF($P378=AF$6,$X378*$F378,0)),$X378*$F378*(VLOOKUP($Q378,'Workforce distribution'!$C$8:$AD$30,AF$7,FALSE)))),0)</f>
        <v>0</v>
      </c>
      <c r="AG378" s="30">
        <f>_xlfn.IFNA(IF($O378="days",$Y378*(VLOOKUP($K378,'Bed parameters'!$A$9:$I$12,9,FALSE))*$F378*(VLOOKUP($Q378,'Workforce distribution'!$C$8:$AD$30,AG$7,FALSE)),IF($Q378="n/a",(IF($P378=AG$6,$X378*$F378,0)),$X378*$F378*(VLOOKUP($Q378,'Workforce distribution'!$C$8:$AD$30,AG$7,FALSE)))),0)</f>
        <v>0</v>
      </c>
      <c r="AH378" s="30">
        <f>_xlfn.IFNA(IF($O378="days",$Y378*(VLOOKUP($K378,'Bed parameters'!$A$9:$I$12,9,FALSE))*$F378*(VLOOKUP($Q378,'Workforce distribution'!$C$8:$AD$30,AH$7,FALSE)),IF($Q378="n/a",(IF($P378=AH$6,$X378*$F378,0)),$X378*$F378*(VLOOKUP($Q378,'Workforce distribution'!$C$8:$AD$30,AH$7,FALSE)))),0)</f>
        <v>0</v>
      </c>
      <c r="AI378" s="30">
        <f>_xlfn.IFNA(IF($O378="days",$Y378*(VLOOKUP($K378,'Bed parameters'!$A$9:$I$12,9,FALSE))*$F378*(VLOOKUP($Q378,'Workforce distribution'!$C$8:$AD$30,AI$7,FALSE)),IF($Q378="n/a",(IF($P378=AI$6,$X378*$F378,0)),$X378*$F378*(VLOOKUP($Q378,'Workforce distribution'!$C$8:$AD$30,AI$7,FALSE)))),0)</f>
        <v>0</v>
      </c>
      <c r="AJ378" s="30">
        <f>_xlfn.IFNA(IF($O378="days",$Y378*(VLOOKUP($K378,'Bed parameters'!$A$9:$I$12,9,FALSE))*$F378*(VLOOKUP($Q378,'Workforce distribution'!$C$8:$AD$30,AJ$7,FALSE)),IF($Q378="n/a",(IF($P378=AJ$6,$X378*$F378,0)),$X378*$F378*(VLOOKUP($Q378,'Workforce distribution'!$C$8:$AD$30,AJ$7,FALSE)))),0)</f>
        <v>0</v>
      </c>
      <c r="AK378" s="30">
        <f>_xlfn.IFNA(IF($O378="days",$Y378*(VLOOKUP($K378,'Bed parameters'!$A$9:$I$12,9,FALSE))*$F378*(VLOOKUP($Q378,'Workforce distribution'!$C$8:$AD$30,AK$7,FALSE)),IF($Q378="n/a",(IF($P378=AK$6,$X378*$F378,0)),$X378*$F378*(VLOOKUP($Q378,'Workforce distribution'!$C$8:$AD$30,AK$7,FALSE)))),0)</f>
        <v>0</v>
      </c>
      <c r="AL378" s="30">
        <f>_xlfn.IFNA(IF($O378="days",$Y378*(VLOOKUP($K378,'Bed parameters'!$A$9:$I$12,9,FALSE))*$F378*(VLOOKUP($Q378,'Workforce distribution'!$C$8:$AD$30,AL$7,FALSE)),IF($Q378="n/a",(IF($P378=AL$6,$X378*$F378,0)),$X378*$F378*(VLOOKUP($Q378,'Workforce distribution'!$C$8:$AD$30,AL$7,FALSE)))),0)</f>
        <v>0</v>
      </c>
      <c r="AM378" s="30">
        <f>_xlfn.IFNA(IF($O378="days",$Y378*(VLOOKUP($K378,'Bed parameters'!$A$9:$I$12,9,FALSE))*$F378*(VLOOKUP($Q378,'Workforce distribution'!$C$8:$AD$30,AM$7,FALSE)),IF($Q378="n/a",(IF($P378=AM$6,$X378*$F378,0)),$X378*$F378*(VLOOKUP($Q378,'Workforce distribution'!$C$8:$AD$30,AM$7,FALSE)))),0)</f>
        <v>0</v>
      </c>
      <c r="AN378" s="30">
        <f>_xlfn.IFNA(IF($O378="days",$Y378*(VLOOKUP($K378,'Bed parameters'!$A$9:$I$12,9,FALSE))*$F378*(VLOOKUP($Q378,'Workforce distribution'!$C$8:$AD$30,AN$7,FALSE)),IF($Q378="n/a",(IF($P378=AN$6,$X378*$F378,0)),$X378*$F378*(VLOOKUP($Q378,'Workforce distribution'!$C$8:$AD$30,AN$7,FALSE)))),0)</f>
        <v>0</v>
      </c>
      <c r="AO378" s="30">
        <f>_xlfn.IFNA(IF($O378="days",$Y378*(VLOOKUP($K378,'Bed parameters'!$A$9:$I$12,9,FALSE))*$F378*(VLOOKUP($Q378,'Workforce distribution'!$C$8:$AD$30,AO$7,FALSE)),IF($Q378="n/a",(IF($P378=AO$6,$X378*$F378,0)),$X378*$F378*(VLOOKUP($Q378,'Workforce distribution'!$C$8:$AD$30,AO$7,FALSE)))),0)</f>
        <v>0</v>
      </c>
      <c r="AP378" s="30">
        <f>_xlfn.IFNA(IF($O378="days",$Y378*(VLOOKUP($K378,'Bed parameters'!$A$9:$I$12,9,FALSE))*$F378*(VLOOKUP($Q378,'Workforce distribution'!$C$8:$AD$30,AP$7,FALSE)),IF($Q378="n/a",(IF($P378=AP$6,$X378*$F378,0)),$X378*$F378*(VLOOKUP($Q378,'Workforce distribution'!$C$8:$AD$30,AP$7,FALSE)))),0)</f>
        <v>0</v>
      </c>
      <c r="AQ378" s="30">
        <f>_xlfn.IFNA(IF($O378="days",$Y378*(VLOOKUP($K378,'Bed parameters'!$A$9:$I$12,9,FALSE))*$F378*(VLOOKUP($Q378,'Workforce distribution'!$C$8:$AD$30,AQ$7,FALSE)),IF($Q378="n/a",(IF($P378=AQ$6,$X378*$F378,0)),$X378*$F378*(VLOOKUP($Q378,'Workforce distribution'!$C$8:$AD$30,AQ$7,FALSE)))),0)</f>
        <v>0</v>
      </c>
      <c r="AR378" s="30">
        <f>_xlfn.IFNA(IF($O378="days",$Y378*(VLOOKUP($K378,'Bed parameters'!$A$9:$I$12,9,FALSE))*$F378*(VLOOKUP($Q378,'Workforce distribution'!$C$8:$AD$30,AR$7,FALSE)),IF($Q378="n/a",(IF($P378=AR$6,$X378*$F378,0)),$X378*$F378*(VLOOKUP($Q378,'Workforce distribution'!$C$8:$AD$30,AR$7,FALSE)))),0)</f>
        <v>0</v>
      </c>
      <c r="AS378" s="30">
        <f>_xlfn.IFNA(IF($O378="days",$Y378*(VLOOKUP($K378,'Bed parameters'!$A$9:$I$12,9,FALSE))*$F378*(VLOOKUP($Q378,'Workforce distribution'!$C$8:$AD$30,AS$7,FALSE)),IF($Q378="n/a",(IF($P378=AS$6,$X378*$F378,0)),$X378*$F378*(VLOOKUP($Q378,'Workforce distribution'!$C$8:$AD$30,AS$7,FALSE)))),0)</f>
        <v>0</v>
      </c>
      <c r="AT378" s="30">
        <f>_xlfn.IFNA(IF($O378="days",$Y378*(VLOOKUP($K378,'Bed parameters'!$A$9:$I$12,9,FALSE))*$F378*(VLOOKUP($Q378,'Workforce distribution'!$C$8:$AD$30,AT$7,FALSE)),IF($Q378="n/a",(IF($P378=AT$6,$X378*$F378,0)),$X378*$F378*(VLOOKUP($Q378,'Workforce distribution'!$C$8:$AD$30,AT$7,FALSE)))),0)</f>
        <v>0</v>
      </c>
      <c r="AU378" s="30">
        <f>_xlfn.IFNA(IF($O378="days",$Y378*(VLOOKUP($K378,'Bed parameters'!$A$9:$I$12,9,FALSE))*$F378*(VLOOKUP($Q378,'Workforce distribution'!$C$8:$AD$30,AU$7,FALSE)),IF($Q378="n/a",(IF($P378=AU$6,$X378*$F378,0)),$X378*$F378*(VLOOKUP($Q378,'Workforce distribution'!$C$8:$AD$30,AU$7,FALSE)))),0)</f>
        <v>0</v>
      </c>
      <c r="AV378" s="30">
        <f>_xlfn.IFNA(IF($O378="days",$Y378*(VLOOKUP($K378,'Bed parameters'!$A$9:$I$12,9,FALSE))*$F378*(VLOOKUP($Q378,'Workforce distribution'!$C$8:$AD$30,AV$7,FALSE)),IF($Q378="n/a",(IF($P378=AV$6,$X378*$F378,0)),$X378*$F378*(VLOOKUP($Q378,'Workforce distribution'!$C$8:$AD$30,AV$7,FALSE)))),0)</f>
        <v>0</v>
      </c>
      <c r="AW378" s="30">
        <f>_xlfn.IFNA(IF($O378="days",$Y378*(VLOOKUP($K378,'Bed parameters'!$A$9:$I$12,9,FALSE))*$F378*(VLOOKUP($Q378,'Workforce distribution'!$C$8:$AD$30,AW$7,FALSE)),IF($Q378="n/a",(IF($P378=AW$6,$X378*$F378,0)),$X378*$F378*(VLOOKUP($Q378,'Workforce distribution'!$C$8:$AD$30,AW$7,FALSE)))),0)</f>
        <v>0</v>
      </c>
      <c r="AX378" s="30">
        <f>_xlfn.IFNA(IF($O378="days",$Y378*(VLOOKUP($K378,'Bed parameters'!$A$9:$I$12,9,FALSE))*$F378*(VLOOKUP($Q378,'Workforce distribution'!$C$8:$AD$30,AX$7,FALSE)),IF($Q378="n/a",(IF($P378=AX$6,$X378*$F378,0)),$X378*$F378*(VLOOKUP($Q378,'Workforce distribution'!$C$8:$AD$30,AX$7,FALSE)))),0)</f>
        <v>0</v>
      </c>
      <c r="AY378" s="30">
        <f>_xlfn.IFNA(IF($O378="days",$Y378*(VLOOKUP($K378,'Bed parameters'!$A$9:$I$12,9,FALSE))*$F378*(VLOOKUP($Q378,'Workforce distribution'!$C$8:$AD$30,AY$7,FALSE)),IF($Q378="n/a",(IF($P378=AY$6,$X378*$F378,0)),$X378*$F378*(VLOOKUP($Q378,'Workforce distribution'!$C$8:$AD$30,AY$7,FALSE)))),0)</f>
        <v>0</v>
      </c>
      <c r="AZ378" s="30">
        <f>_xlfn.IFNA(IF($O378="days",$Y378*(VLOOKUP($K378,'Bed parameters'!$A$9:$I$12,9,FALSE))*$F378*(VLOOKUP($Q378,'Workforce distribution'!$C$8:$AD$30,AZ$7,FALSE)),IF($Q378="n/a",(IF($P378=AZ$6,$X378*$F378,0)),$X378*$F378*(VLOOKUP($Q378,'Workforce distribution'!$C$8:$AD$30,AZ$7,FALSE)))),0)</f>
        <v>0</v>
      </c>
      <c r="BA378" s="30">
        <f>_xlfn.IFNA(IF($O378="days",$Y378*(VLOOKUP($K378,'Bed parameters'!$A$9:$I$12,9,FALSE))*$F378*(VLOOKUP($Q378,'Workforce distribution'!$C$8:$AD$30,BA$7,FALSE)),IF($Q378="n/a",(IF($P378=BA$6,$X378*$F378,0)),$X378*$F378*(VLOOKUP($Q378,'Workforce distribution'!$C$8:$AD$30,BA$7,FALSE)))),0)</f>
        <v>0</v>
      </c>
      <c r="BB378" s="30">
        <f>_xlfn.IFNA(IF($O378="days",$Y378*(VLOOKUP($K378,'Bed parameters'!$A$9:$I$12,9,FALSE))*$F378*(VLOOKUP($Q378,'Workforce distribution'!$C$8:$AD$30,BB$7,FALSE)),IF($Q378="n/a",(IF($P378=BB$6,$X378*$F378,0)),$X378*$F378*(VLOOKUP($Q378,'Workforce distribution'!$C$8:$AD$30,BB$7,FALSE)))),0)</f>
        <v>0</v>
      </c>
      <c r="BC378" s="149">
        <f t="shared" si="49"/>
        <v>0</v>
      </c>
      <c r="BD378" s="288">
        <f>IF($Q378="n/a",(IF('Workforce hours'!D$30=0,0,(AB378/'Workforce hours'!D$30))),(IF(VLOOKUP($Q378,'Workforce hours'!$C$8:$AD$30,BD$7,FALSE)=0,0,(AB378/(VLOOKUP($Q378,'Workforce hours'!$C$8:$AD$30,BD$7,FALSE))))))</f>
        <v>0</v>
      </c>
      <c r="BE378" s="288">
        <f>IF($Q378="n/a",(IF('Workforce hours'!E$30=0,0,(AC378/'Workforce hours'!E$30))),(IF(VLOOKUP($Q378,'Workforce hours'!$C$8:$AD$30,BE$7,FALSE)=0,0,(AC378/(VLOOKUP($Q378,'Workforce hours'!$C$8:$AD$30,BE$7,FALSE))))))</f>
        <v>0</v>
      </c>
      <c r="BF378" s="288">
        <f>IF($Q378="n/a",(IF('Workforce hours'!F$30=0,0,(AD378/'Workforce hours'!F$30))),(IF(VLOOKUP($Q378,'Workforce hours'!$C$8:$AD$30,BF$7,FALSE)=0,0,(AD378/(VLOOKUP($Q378,'Workforce hours'!$C$8:$AD$30,BF$7,FALSE))))))</f>
        <v>0</v>
      </c>
      <c r="BG378" s="288">
        <f>IF($Q378="n/a",(IF('Workforce hours'!G$30=0,0,(AE378/'Workforce hours'!G$30))),(IF(VLOOKUP($Q378,'Workforce hours'!$C$8:$AD$30,BG$7,FALSE)=0,0,(AE378/(VLOOKUP($Q378,'Workforce hours'!$C$8:$AD$30,BG$7,FALSE))))))</f>
        <v>0</v>
      </c>
      <c r="BH378" s="288">
        <f>IF($Q378="n/a",(IF('Workforce hours'!H$30=0,0,(AF378/'Workforce hours'!H$30))),(IF(VLOOKUP($Q378,'Workforce hours'!$C$8:$AD$30,BH$7,FALSE)=0,0,(AF378/(VLOOKUP($Q378,'Workforce hours'!$C$8:$AD$30,BH$7,FALSE))))))</f>
        <v>0</v>
      </c>
      <c r="BI378" s="288">
        <f>IF($Q378="n/a",(IF('Workforce hours'!I$30=0,0,(AG378/'Workforce hours'!I$30))),(IF(VLOOKUP($Q378,'Workforce hours'!$C$8:$AD$30,BI$7,FALSE)=0,0,(AG378/(VLOOKUP($Q378,'Workforce hours'!$C$8:$AD$30,BI$7,FALSE))))))</f>
        <v>0</v>
      </c>
      <c r="BJ378" s="288">
        <f>IF($Q378="n/a",(IF('Workforce hours'!J$30=0,0,(AH378/'Workforce hours'!J$30))),(IF(VLOOKUP($Q378,'Workforce hours'!$C$8:$AD$30,BJ$7,FALSE)=0,0,(AH378/(VLOOKUP($Q378,'Workforce hours'!$C$8:$AD$30,BJ$7,FALSE))))))</f>
        <v>0</v>
      </c>
      <c r="BK378" s="288">
        <f>IF($Q378="n/a",(IF('Workforce hours'!K$30=0,0,(AI378/'Workforce hours'!K$30))),(IF(VLOOKUP($Q378,'Workforce hours'!$C$8:$AD$30,BK$7,FALSE)=0,0,(AI378/(VLOOKUP($Q378,'Workforce hours'!$C$8:$AD$30,BK$7,FALSE))))))</f>
        <v>0</v>
      </c>
      <c r="BL378" s="288">
        <f>IF($Q378="n/a",(IF('Workforce hours'!L$30=0,0,(AJ378/'Workforce hours'!L$30))),(IF(VLOOKUP($Q378,'Workforce hours'!$C$8:$AD$30,BL$7,FALSE)=0,0,(AJ378/(VLOOKUP($Q378,'Workforce hours'!$C$8:$AD$30,BL$7,FALSE))))))</f>
        <v>0</v>
      </c>
      <c r="BM378" s="288">
        <f>IF($Q378="n/a",(IF('Workforce hours'!M$30=0,0,(AK378/'Workforce hours'!M$30))),(IF(VLOOKUP($Q378,'Workforce hours'!$C$8:$AD$30,BM$7,FALSE)=0,0,(AK378/(VLOOKUP($Q378,'Workforce hours'!$C$8:$AD$30,BM$7,FALSE))))))</f>
        <v>0</v>
      </c>
      <c r="BN378" s="288">
        <f>IF($Q378="n/a",(IF('Workforce hours'!N$30=0,0,(AL378/'Workforce hours'!N$30))),(IF(VLOOKUP($Q378,'Workforce hours'!$C$8:$AD$30,BN$7,FALSE)=0,0,(AL378/(VLOOKUP($Q378,'Workforce hours'!$C$8:$AD$30,BN$7,FALSE))))))</f>
        <v>0</v>
      </c>
      <c r="BO378" s="288">
        <f>IF($Q378="n/a",(IF('Workforce hours'!O$30=0,0,(AM378/'Workforce hours'!O$30))),(IF(VLOOKUP($Q378,'Workforce hours'!$C$8:$AD$30,BO$7,FALSE)=0,0,(AM378/(VLOOKUP($Q378,'Workforce hours'!$C$8:$AD$30,BO$7,FALSE))))))</f>
        <v>0</v>
      </c>
      <c r="BP378" s="288">
        <f>IF($Q378="n/a",(IF('Workforce hours'!P$30=0,0,(AN378/'Workforce hours'!P$30))),(IF(VLOOKUP($Q378,'Workforce hours'!$C$8:$AD$30,BP$7,FALSE)=0,0,(AN378/(VLOOKUP($Q378,'Workforce hours'!$C$8:$AD$30,BP$7,FALSE))))))</f>
        <v>0</v>
      </c>
      <c r="BQ378" s="288">
        <f>IF($Q378="n/a",(IF('Workforce hours'!Q$30=0,0,(AO378/'Workforce hours'!Q$30))),(IF(VLOOKUP($Q378,'Workforce hours'!$C$8:$AD$30,BQ$7,FALSE)=0,0,(AO378/(VLOOKUP($Q378,'Workforce hours'!$C$8:$AD$30,BQ$7,FALSE))))))</f>
        <v>0</v>
      </c>
      <c r="BR378" s="288">
        <f>IF($Q378="n/a",(IF('Workforce hours'!R$30=0,0,(AP378/'Workforce hours'!R$30))),(IF(VLOOKUP($Q378,'Workforce hours'!$C$8:$AD$30,BR$7,FALSE)=0,0,(AP378/(VLOOKUP($Q378,'Workforce hours'!$C$8:$AD$30,BR$7,FALSE))))))</f>
        <v>0</v>
      </c>
      <c r="BS378" s="288">
        <f>IF($Q378="n/a",(IF('Workforce hours'!S$30=0,0,(AQ378/'Workforce hours'!S$30))),(IF(VLOOKUP($Q378,'Workforce hours'!$C$8:$AD$30,BS$7,FALSE)=0,0,(AQ378/(VLOOKUP($Q378,'Workforce hours'!$C$8:$AD$30,BS$7,FALSE))))))</f>
        <v>0</v>
      </c>
      <c r="BT378" s="288">
        <f>IF($Q378="n/a",(IF('Workforce hours'!T$30=0,0,(AR378/'Workforce hours'!T$30))),(IF(VLOOKUP($Q378,'Workforce hours'!$C$8:$AD$30,BT$7,FALSE)=0,0,(AR378/(VLOOKUP($Q378,'Workforce hours'!$C$8:$AD$30,BT$7,FALSE))))))</f>
        <v>0</v>
      </c>
      <c r="BU378" s="288">
        <f>IF($Q378="n/a",(IF('Workforce hours'!U$30=0,0,(AS378/'Workforce hours'!U$30))),(IF(VLOOKUP($Q378,'Workforce hours'!$C$8:$AD$30,BU$7,FALSE)=0,0,(AS378/(VLOOKUP($Q378,'Workforce hours'!$C$8:$AD$30,BU$7,FALSE))))))</f>
        <v>0</v>
      </c>
      <c r="BV378" s="288">
        <f>IF($Q378="n/a",(IF('Workforce hours'!V$30=0,0,(AT378/'Workforce hours'!V$30))),(IF(VLOOKUP($Q378,'Workforce hours'!$C$8:$AD$30,BV$7,FALSE)=0,0,(AT378/(VLOOKUP($Q378,'Workforce hours'!$C$8:$AD$30,BV$7,FALSE))))))</f>
        <v>0</v>
      </c>
      <c r="BW378" s="288">
        <f>IF($Q378="n/a",(IF('Workforce hours'!W$30=0,0,(AU378/'Workforce hours'!W$30))),(IF(VLOOKUP($Q378,'Workforce hours'!$C$8:$AD$30,BW$7,FALSE)=0,0,(AU378/(VLOOKUP($Q378,'Workforce hours'!$C$8:$AD$30,BW$7,FALSE))))))</f>
        <v>0</v>
      </c>
      <c r="BX378" s="288">
        <f>IF($Q378="n/a",(IF('Workforce hours'!X$30=0,0,(AV378/'Workforce hours'!X$30))),(IF(VLOOKUP($Q378,'Workforce hours'!$C$8:$AD$30,BX$7,FALSE)=0,0,(AV378/(VLOOKUP($Q378,'Workforce hours'!$C$8:$AD$30,BX$7,FALSE))))))</f>
        <v>0</v>
      </c>
      <c r="BY378" s="288">
        <f>IF($Q378="n/a",(IF('Workforce hours'!Y$30=0,0,(AW378/'Workforce hours'!Y$30))),(IF(VLOOKUP($Q378,'Workforce hours'!$C$8:$AD$30,BY$7,FALSE)=0,0,(AW378/(VLOOKUP($Q378,'Workforce hours'!$C$8:$AD$30,BY$7,FALSE))))))</f>
        <v>0</v>
      </c>
      <c r="BZ378" s="288">
        <f>IF($Q378="n/a",(IF('Workforce hours'!Z$30=0,0,(AX378/'Workforce hours'!Z$30))),(IF(VLOOKUP($Q378,'Workforce hours'!$C$8:$AD$30,BZ$7,FALSE)=0,0,(AX378/(VLOOKUP($Q378,'Workforce hours'!$C$8:$AD$30,BZ$7,FALSE))))))</f>
        <v>0</v>
      </c>
      <c r="CA378" s="288">
        <f>IF($Q378="n/a",(IF('Workforce hours'!AA$30=0,0,(AY378/'Workforce hours'!AA$30))),(IF(VLOOKUP($Q378,'Workforce hours'!$C$8:$AD$30,CA$7,FALSE)=0,0,(AY378/(VLOOKUP($Q378,'Workforce hours'!$C$8:$AD$30,CA$7,FALSE))))))</f>
        <v>0</v>
      </c>
      <c r="CB378" s="288">
        <f>IF($Q378="n/a",(IF('Workforce hours'!AB$30=0,0,(AZ378/'Workforce hours'!AB$30))),(IF(VLOOKUP($Q378,'Workforce hours'!$C$8:$AD$30,CB$7,FALSE)=0,0,(AZ378/(VLOOKUP($Q378,'Workforce hours'!$C$8:$AD$30,CB$7,FALSE))))))</f>
        <v>0</v>
      </c>
      <c r="CC378" s="288">
        <f>IF($Q378="n/a",(IF('Workforce hours'!AC$30=0,0,(BA378/'Workforce hours'!AC$30))),(IF(VLOOKUP($Q378,'Workforce hours'!$C$8:$AD$30,CC$7,FALSE)=0,0,(BA378/(VLOOKUP($Q378,'Workforce hours'!$C$8:$AD$30,CC$7,FALSE))))))</f>
        <v>0</v>
      </c>
      <c r="CD378" s="288">
        <f>IF($Q378="n/a",(IF('Workforce hours'!AD$30=0,0,(BB378/'Workforce hours'!AD$30))),(IF(VLOOKUP($Q378,'Workforce hours'!$C$8:$AD$30,CD$7,FALSE)=0,0,(BB378/(VLOOKUP($Q378,'Workforce hours'!$C$8:$AD$30,CD$7,FALSE))))))</f>
        <v>0</v>
      </c>
      <c r="CE378" s="289">
        <f t="shared" si="50"/>
        <v>0</v>
      </c>
      <c r="CF378" s="290">
        <f>BD378*'Workforce costs'!B$9*(1+'Workforce costs'!B$10)*(1+'Workforce costs'!B$11)</f>
        <v>0</v>
      </c>
      <c r="CG378" s="290">
        <f>BE378*'Workforce costs'!C$9*(1+'Workforce costs'!C$10)*(1+'Workforce costs'!C$11)</f>
        <v>0</v>
      </c>
      <c r="CH378" s="290">
        <f>BF378*'Workforce costs'!D$9*(1+'Workforce costs'!D$10)*(1+'Workforce costs'!D$11)</f>
        <v>0</v>
      </c>
      <c r="CI378" s="290">
        <f>BG378*'Workforce costs'!E$9*(1+'Workforce costs'!E$10)*(1+'Workforce costs'!E$11)</f>
        <v>0</v>
      </c>
      <c r="CJ378" s="290">
        <f>BH378*'Workforce costs'!F$9*(1+'Workforce costs'!F$10)*(1+'Workforce costs'!F$11)</f>
        <v>0</v>
      </c>
      <c r="CK378" s="290">
        <f>BI378*'Workforce costs'!G$9*(1+'Workforce costs'!G$10)*(1+'Workforce costs'!G$11)</f>
        <v>0</v>
      </c>
      <c r="CL378" s="290">
        <f>BJ378*'Workforce costs'!H$9*(1+'Workforce costs'!H$10)*(1+'Workforce costs'!H$11)</f>
        <v>0</v>
      </c>
      <c r="CM378" s="290">
        <f>BK378*'Workforce costs'!I$9*(1+'Workforce costs'!I$10)*(1+'Workforce costs'!I$11)</f>
        <v>0</v>
      </c>
      <c r="CN378" s="290">
        <f>BL378*'Workforce costs'!J$9*(1+'Workforce costs'!J$10)*(1+'Workforce costs'!J$11)</f>
        <v>0</v>
      </c>
      <c r="CO378" s="290">
        <f>BM378*'Workforce costs'!K$9*(1+'Workforce costs'!K$10)*(1+'Workforce costs'!K$11)</f>
        <v>0</v>
      </c>
      <c r="CP378" s="290">
        <f>BN378*'Workforce costs'!L$9*(1+'Workforce costs'!L$10)*(1+'Workforce costs'!L$11)</f>
        <v>0</v>
      </c>
      <c r="CQ378" s="290">
        <f>BO378*'Workforce costs'!M$9*(1+'Workforce costs'!M$10)*(1+'Workforce costs'!M$11)</f>
        <v>0</v>
      </c>
      <c r="CR378" s="290">
        <f>BP378*'Workforce costs'!N$9*(1+'Workforce costs'!N$10)*(1+'Workforce costs'!N$11)</f>
        <v>0</v>
      </c>
      <c r="CS378" s="290">
        <f>BQ378*'Workforce costs'!O$9*(1+'Workforce costs'!O$10)*(1+'Workforce costs'!O$11)</f>
        <v>0</v>
      </c>
      <c r="CT378" s="290">
        <f>BR378*'Workforce costs'!P$9*(1+'Workforce costs'!P$10)*(1+'Workforce costs'!P$11)</f>
        <v>0</v>
      </c>
      <c r="CU378" s="290">
        <f>BS378*'Workforce costs'!Q$9*(1+'Workforce costs'!Q$10)*(1+'Workforce costs'!Q$11)</f>
        <v>0</v>
      </c>
      <c r="CV378" s="290">
        <f>BT378*'Workforce costs'!R$9*(1+'Workforce costs'!R$10)*(1+'Workforce costs'!R$11)</f>
        <v>0</v>
      </c>
      <c r="CW378" s="290">
        <f>BU378*'Workforce costs'!S$9*(1+'Workforce costs'!S$10)*(1+'Workforce costs'!S$11)</f>
        <v>0</v>
      </c>
      <c r="CX378" s="290">
        <f>BV378*'Workforce costs'!T$9*(1+'Workforce costs'!T$10)*(1+'Workforce costs'!T$11)</f>
        <v>0</v>
      </c>
      <c r="CY378" s="290">
        <f>BW378*'Workforce costs'!U$9*(1+'Workforce costs'!U$10)*(1+'Workforce costs'!U$11)</f>
        <v>0</v>
      </c>
      <c r="CZ378" s="290">
        <f>BX378*'Workforce costs'!V$9*(1+'Workforce costs'!V$10)*(1+'Workforce costs'!V$11)</f>
        <v>0</v>
      </c>
      <c r="DA378" s="290">
        <f>BY378*'Workforce costs'!W$9*(1+'Workforce costs'!W$10)*(1+'Workforce costs'!W$11)</f>
        <v>0</v>
      </c>
      <c r="DB378" s="290">
        <f>BZ378*'Workforce costs'!X$9*(1+'Workforce costs'!X$10)*(1+'Workforce costs'!X$11)</f>
        <v>0</v>
      </c>
      <c r="DC378" s="290">
        <f>CA378*'Workforce costs'!Y$9*(1+'Workforce costs'!Y$10)*(1+'Workforce costs'!Y$11)</f>
        <v>0</v>
      </c>
      <c r="DD378" s="290">
        <f>CB378*'Workforce costs'!Z$9*(1+'Workforce costs'!Z$10)*(1+'Workforce costs'!Z$11)</f>
        <v>0</v>
      </c>
      <c r="DE378" s="290">
        <f>CC378*'Workforce costs'!AA$9*(1+'Workforce costs'!AA$10)*(1+'Workforce costs'!AA$11)</f>
        <v>0</v>
      </c>
      <c r="DF378" s="290">
        <f>CD378*'Workforce costs'!AB$9*(1+'Workforce costs'!AB$10)*(1+'Workforce costs'!AB$11)</f>
        <v>0</v>
      </c>
    </row>
    <row r="379" spans="1:110" x14ac:dyDescent="0.3">
      <c r="A379" s="2" t="str">
        <f>Outputs!$A$4</f>
        <v>Australia</v>
      </c>
      <c r="B379" s="2" t="str">
        <f t="shared" si="43"/>
        <v>Australia 18to24</v>
      </c>
      <c r="C379" s="30">
        <f>VLOOKUP($B379,Populations!$D$15:$H$1920,3,FALSE)</f>
        <v>2374194</v>
      </c>
      <c r="D379" s="255">
        <f>IF(OR($H379="General pop",$H379="Schools",$H379="Workplace",$H379="Skills Training",$H379="Digital Supports"),1,VLOOKUP($B379,Populations!$D$15:$H$1920,5,FALSE))</f>
        <v>1</v>
      </c>
      <c r="E379" s="88">
        <f>VLOOKUP(I379,Epidemiology!$C$10:$H$47,6,FALSE)</f>
        <v>1300</v>
      </c>
      <c r="F379" s="102">
        <f>'Care profiles'!R380</f>
        <v>1</v>
      </c>
      <c r="G379" s="15" t="str">
        <f>'Care profiles'!A380</f>
        <v>18to24</v>
      </c>
      <c r="H379" s="15" t="str">
        <f>'Care profiles'!B380</f>
        <v>Persistent</v>
      </c>
      <c r="I379" s="15" t="str">
        <f>'Care profiles'!C380</f>
        <v>Persistent_18-24yrs</v>
      </c>
      <c r="J379" s="15" t="str">
        <f>'Care profiles'!D380</f>
        <v>Care profile</v>
      </c>
      <c r="K379" s="15" t="str">
        <f>'Care profiles'!E380</f>
        <v>Assessment and Planning</v>
      </c>
      <c r="L379" s="104">
        <f>'Care profiles'!F380</f>
        <v>0.5</v>
      </c>
      <c r="M379" s="15">
        <f>'Care profiles'!G380</f>
        <v>2</v>
      </c>
      <c r="N379" s="15">
        <f>'Care profiles'!H380</f>
        <v>30</v>
      </c>
      <c r="O379" s="15" t="str">
        <f>'Care profiles'!I380</f>
        <v>min</v>
      </c>
      <c r="P379" s="15" t="str">
        <f>'Care profiles'!J380</f>
        <v>Team</v>
      </c>
      <c r="Q379" s="15" t="str">
        <f>'Care profiles'!K380</f>
        <v>Clinical Community Treatment Team – Youth (12 – 24 years)</v>
      </c>
      <c r="R379" s="15" t="str">
        <f>'Care profiles'!M380</f>
        <v>N</v>
      </c>
      <c r="S379" s="15" t="str">
        <f>'Care profiles'!O380</f>
        <v>Y</v>
      </c>
      <c r="T379" s="15" t="str">
        <f>'Care profiles'!Q380</f>
        <v>N</v>
      </c>
      <c r="U379" s="30">
        <f t="shared" si="44"/>
        <v>30864.522000000001</v>
      </c>
      <c r="V379" s="30">
        <f t="shared" si="45"/>
        <v>15432.261</v>
      </c>
      <c r="W379" s="30">
        <f>IF(M379="n/a",0,IF(O379="days",V379*M379*(1+(VLOOKUP(K379,'Bed parameters'!$A$9:$G$12,7,FALSE))),V379*M379))</f>
        <v>30864.522000000001</v>
      </c>
      <c r="X379" s="30">
        <f t="shared" si="46"/>
        <v>15432.261</v>
      </c>
      <c r="Y379" s="30">
        <f t="shared" si="47"/>
        <v>0</v>
      </c>
      <c r="Z379" s="113">
        <f>_xlfn.IFNA(Y379/((VLOOKUP(K379,'Bed parameters'!$A$9:$G$12,3,FALSE))*(VLOOKUP(K379,'Bed parameters'!$A$9:$G$12,5,FALSE))),0)</f>
        <v>0</v>
      </c>
      <c r="AA379" s="30">
        <f t="shared" si="48"/>
        <v>15432.261000000004</v>
      </c>
      <c r="AB379" s="30">
        <f>_xlfn.IFNA(IF($O379="days",$Y379*(VLOOKUP($K379,'Bed parameters'!$A$9:$I$12,9,FALSE))*$F379*(VLOOKUP($Q379,'Workforce distribution'!$C$8:$AD$30,AB$7,FALSE)),IF($Q379="n/a",(IF($P379=AB$6,$X379*$F379,0)),$X379*$F379*(VLOOKUP($Q379,'Workforce distribution'!$C$8:$AD$30,AB$7,FALSE)))),0)</f>
        <v>0</v>
      </c>
      <c r="AC379" s="30">
        <f>_xlfn.IFNA(IF($O379="days",$Y379*(VLOOKUP($K379,'Bed parameters'!$A$9:$I$12,9,FALSE))*$F379*(VLOOKUP($Q379,'Workforce distribution'!$C$8:$AD$30,AC$7,FALSE)),IF($Q379="n/a",(IF($P379=AC$6,$X379*$F379,0)),$X379*$F379*(VLOOKUP($Q379,'Workforce distribution'!$C$8:$AD$30,AC$7,FALSE)))),0)</f>
        <v>0</v>
      </c>
      <c r="AD379" s="30">
        <f>_xlfn.IFNA(IF($O379="days",$Y379*(VLOOKUP($K379,'Bed parameters'!$A$9:$I$12,9,FALSE))*$F379*(VLOOKUP($Q379,'Workforce distribution'!$C$8:$AD$30,AD$7,FALSE)),IF($Q379="n/a",(IF($P379=AD$6,$X379*$F379,0)),$X379*$F379*(VLOOKUP($Q379,'Workforce distribution'!$C$8:$AD$30,AD$7,FALSE)))),0)</f>
        <v>0</v>
      </c>
      <c r="AE379" s="30">
        <f>_xlfn.IFNA(IF($O379="days",$Y379*(VLOOKUP($K379,'Bed parameters'!$A$9:$I$12,9,FALSE))*$F379*(VLOOKUP($Q379,'Workforce distribution'!$C$8:$AD$30,AE$7,FALSE)),IF($Q379="n/a",(IF($P379=AE$6,$X379*$F379,0)),$X379*$F379*(VLOOKUP($Q379,'Workforce distribution'!$C$8:$AD$30,AE$7,FALSE)))),0)</f>
        <v>546.27472566371671</v>
      </c>
      <c r="AF379" s="30">
        <f>_xlfn.IFNA(IF($O379="days",$Y379*(VLOOKUP($K379,'Bed parameters'!$A$9:$I$12,9,FALSE))*$F379*(VLOOKUP($Q379,'Workforce distribution'!$C$8:$AD$30,AF$7,FALSE)),IF($Q379="n/a",(IF($P379=AF$6,$X379*$F379,0)),$X379*$F379*(VLOOKUP($Q379,'Workforce distribution'!$C$8:$AD$30,AF$7,FALSE)))),0)</f>
        <v>0</v>
      </c>
      <c r="AG379" s="30">
        <f>_xlfn.IFNA(IF($O379="days",$Y379*(VLOOKUP($K379,'Bed parameters'!$A$9:$I$12,9,FALSE))*$F379*(VLOOKUP($Q379,'Workforce distribution'!$C$8:$AD$30,AG$7,FALSE)),IF($Q379="n/a",(IF($P379=AG$6,$X379*$F379,0)),$X379*$F379*(VLOOKUP($Q379,'Workforce distribution'!$C$8:$AD$30,AG$7,FALSE)))),0)</f>
        <v>1187.097</v>
      </c>
      <c r="AH379" s="30">
        <f>_xlfn.IFNA(IF($O379="days",$Y379*(VLOOKUP($K379,'Bed parameters'!$A$9:$I$12,9,FALSE))*$F379*(VLOOKUP($Q379,'Workforce distribution'!$C$8:$AD$30,AH$7,FALSE)),IF($Q379="n/a",(IF($P379=AH$6,$X379*$F379,0)),$X379*$F379*(VLOOKUP($Q379,'Workforce distribution'!$C$8:$AD$30,AH$7,FALSE)))),0)</f>
        <v>356.12910000000005</v>
      </c>
      <c r="AI379" s="30">
        <f>_xlfn.IFNA(IF($O379="days",$Y379*(VLOOKUP($K379,'Bed parameters'!$A$9:$I$12,9,FALSE))*$F379*(VLOOKUP($Q379,'Workforce distribution'!$C$8:$AD$30,AI$7,FALSE)),IF($Q379="n/a",(IF($P379=AI$6,$X379*$F379,0)),$X379*$F379*(VLOOKUP($Q379,'Workforce distribution'!$C$8:$AD$30,AI$7,FALSE)))),0)</f>
        <v>0</v>
      </c>
      <c r="AJ379" s="30">
        <f>_xlfn.IFNA(IF($O379="days",$Y379*(VLOOKUP($K379,'Bed parameters'!$A$9:$I$12,9,FALSE))*$F379*(VLOOKUP($Q379,'Workforce distribution'!$C$8:$AD$30,AJ$7,FALSE)),IF($Q379="n/a",(IF($P379=AJ$6,$X379*$F379,0)),$X379*$F379*(VLOOKUP($Q379,'Workforce distribution'!$C$8:$AD$30,AJ$7,FALSE)))),0)</f>
        <v>0</v>
      </c>
      <c r="AK379" s="30">
        <f>_xlfn.IFNA(IF($O379="days",$Y379*(VLOOKUP($K379,'Bed parameters'!$A$9:$I$12,9,FALSE))*$F379*(VLOOKUP($Q379,'Workforce distribution'!$C$8:$AD$30,AK$7,FALSE)),IF($Q379="n/a",(IF($P379=AK$6,$X379*$F379,0)),$X379*$F379*(VLOOKUP($Q379,'Workforce distribution'!$C$8:$AD$30,AK$7,FALSE)))),0)</f>
        <v>0</v>
      </c>
      <c r="AL379" s="30">
        <f>_xlfn.IFNA(IF($O379="days",$Y379*(VLOOKUP($K379,'Bed parameters'!$A$9:$I$12,9,FALSE))*$F379*(VLOOKUP($Q379,'Workforce distribution'!$C$8:$AD$30,AL$7,FALSE)),IF($Q379="n/a",(IF($P379=AL$6,$X379*$F379,0)),$X379*$F379*(VLOOKUP($Q379,'Workforce distribution'!$C$8:$AD$30,AL$7,FALSE)))),0)</f>
        <v>602.87702030351659</v>
      </c>
      <c r="AM379" s="30">
        <f>_xlfn.IFNA(IF($O379="days",$Y379*(VLOOKUP($K379,'Bed parameters'!$A$9:$I$12,9,FALSE))*$F379*(VLOOKUP($Q379,'Workforce distribution'!$C$8:$AD$30,AM$7,FALSE)),IF($Q379="n/a",(IF($P379=AM$6,$X379*$F379,0)),$X379*$F379*(VLOOKUP($Q379,'Workforce distribution'!$C$8:$AD$30,AM$7,FALSE)))),0)</f>
        <v>2532.0834852747698</v>
      </c>
      <c r="AN379" s="30">
        <f>_xlfn.IFNA(IF($O379="days",$Y379*(VLOOKUP($K379,'Bed parameters'!$A$9:$I$12,9,FALSE))*$F379*(VLOOKUP($Q379,'Workforce distribution'!$C$8:$AD$30,AN$7,FALSE)),IF($Q379="n/a",(IF($P379=AN$6,$X379*$F379,0)),$X379*$F379*(VLOOKUP($Q379,'Workforce distribution'!$C$8:$AD$30,AN$7,FALSE)))),0)</f>
        <v>2520.0259448686988</v>
      </c>
      <c r="AO379" s="30">
        <f>_xlfn.IFNA(IF($O379="days",$Y379*(VLOOKUP($K379,'Bed parameters'!$A$9:$I$12,9,FALSE))*$F379*(VLOOKUP($Q379,'Workforce distribution'!$C$8:$AD$30,AO$7,FALSE)),IF($Q379="n/a",(IF($P379=AO$6,$X379*$F379,0)),$X379*$F379*(VLOOKUP($Q379,'Workforce distribution'!$C$8:$AD$30,AO$7,FALSE)))),0)</f>
        <v>2520.0259448686988</v>
      </c>
      <c r="AP379" s="30">
        <f>_xlfn.IFNA(IF($O379="days",$Y379*(VLOOKUP($K379,'Bed parameters'!$A$9:$I$12,9,FALSE))*$F379*(VLOOKUP($Q379,'Workforce distribution'!$C$8:$AD$30,AP$7,FALSE)),IF($Q379="n/a",(IF($P379=AP$6,$X379*$F379,0)),$X379*$F379*(VLOOKUP($Q379,'Workforce distribution'!$C$8:$AD$30,AP$7,FALSE)))),0)</f>
        <v>2520.0259448686988</v>
      </c>
      <c r="AQ379" s="30">
        <f>_xlfn.IFNA(IF($O379="days",$Y379*(VLOOKUP($K379,'Bed parameters'!$A$9:$I$12,9,FALSE))*$F379*(VLOOKUP($Q379,'Workforce distribution'!$C$8:$AD$30,AQ$7,FALSE)),IF($Q379="n/a",(IF($P379=AQ$6,$X379*$F379,0)),$X379*$F379*(VLOOKUP($Q379,'Workforce distribution'!$C$8:$AD$30,AQ$7,FALSE)))),0)</f>
        <v>1145.4663385766812</v>
      </c>
      <c r="AR379" s="30">
        <f>_xlfn.IFNA(IF($O379="days",$Y379*(VLOOKUP($K379,'Bed parameters'!$A$9:$I$12,9,FALSE))*$F379*(VLOOKUP($Q379,'Workforce distribution'!$C$8:$AD$30,AR$7,FALSE)),IF($Q379="n/a",(IF($P379=AR$6,$X379*$F379,0)),$X379*$F379*(VLOOKUP($Q379,'Workforce distribution'!$C$8:$AD$30,AR$7,FALSE)))),0)</f>
        <v>0</v>
      </c>
      <c r="AS379" s="30">
        <f>_xlfn.IFNA(IF($O379="days",$Y379*(VLOOKUP($K379,'Bed parameters'!$A$9:$I$12,9,FALSE))*$F379*(VLOOKUP($Q379,'Workforce distribution'!$C$8:$AD$30,AS$7,FALSE)),IF($Q379="n/a",(IF($P379=AS$6,$X379*$F379,0)),$X379*$F379*(VLOOKUP($Q379,'Workforce distribution'!$C$8:$AD$30,AS$7,FALSE)))),0)</f>
        <v>0</v>
      </c>
      <c r="AT379" s="30">
        <f>_xlfn.IFNA(IF($O379="days",$Y379*(VLOOKUP($K379,'Bed parameters'!$A$9:$I$12,9,FALSE))*$F379*(VLOOKUP($Q379,'Workforce distribution'!$C$8:$AD$30,AT$7,FALSE)),IF($Q379="n/a",(IF($P379=AT$6,$X379*$F379,0)),$X379*$F379*(VLOOKUP($Q379,'Workforce distribution'!$C$8:$AD$30,AT$7,FALSE)))),0)</f>
        <v>0</v>
      </c>
      <c r="AU379" s="30">
        <f>_xlfn.IFNA(IF($O379="days",$Y379*(VLOOKUP($K379,'Bed parameters'!$A$9:$I$12,9,FALSE))*$F379*(VLOOKUP($Q379,'Workforce distribution'!$C$8:$AD$30,AU$7,FALSE)),IF($Q379="n/a",(IF($P379=AU$6,$X379*$F379,0)),$X379*$F379*(VLOOKUP($Q379,'Workforce distribution'!$C$8:$AD$30,AU$7,FALSE)))),0)</f>
        <v>500.75183185840717</v>
      </c>
      <c r="AV379" s="30">
        <f>_xlfn.IFNA(IF($O379="days",$Y379*(VLOOKUP($K379,'Bed parameters'!$A$9:$I$12,9,FALSE))*$F379*(VLOOKUP($Q379,'Workforce distribution'!$C$8:$AD$30,AV$7,FALSE)),IF($Q379="n/a",(IF($P379=AV$6,$X379*$F379,0)),$X379*$F379*(VLOOKUP($Q379,'Workforce distribution'!$C$8:$AD$30,AV$7,FALSE)))),0)</f>
        <v>0</v>
      </c>
      <c r="AW379" s="30">
        <f>_xlfn.IFNA(IF($O379="days",$Y379*(VLOOKUP($K379,'Bed parameters'!$A$9:$I$12,9,FALSE))*$F379*(VLOOKUP($Q379,'Workforce distribution'!$C$8:$AD$30,AW$7,FALSE)),IF($Q379="n/a",(IF($P379=AW$6,$X379*$F379,0)),$X379*$F379*(VLOOKUP($Q379,'Workforce distribution'!$C$8:$AD$30,AW$7,FALSE)))),0)</f>
        <v>1001.5036637168143</v>
      </c>
      <c r="AX379" s="30">
        <f>_xlfn.IFNA(IF($O379="days",$Y379*(VLOOKUP($K379,'Bed parameters'!$A$9:$I$12,9,FALSE))*$F379*(VLOOKUP($Q379,'Workforce distribution'!$C$8:$AD$30,AX$7,FALSE)),IF($Q379="n/a",(IF($P379=AX$6,$X379*$F379,0)),$X379*$F379*(VLOOKUP($Q379,'Workforce distribution'!$C$8:$AD$30,AX$7,FALSE)))),0)</f>
        <v>0</v>
      </c>
      <c r="AY379" s="30">
        <f>_xlfn.IFNA(IF($O379="days",$Y379*(VLOOKUP($K379,'Bed parameters'!$A$9:$I$12,9,FALSE))*$F379*(VLOOKUP($Q379,'Workforce distribution'!$C$8:$AD$30,AY$7,FALSE)),IF($Q379="n/a",(IF($P379=AY$6,$X379*$F379,0)),$X379*$F379*(VLOOKUP($Q379,'Workforce distribution'!$C$8:$AD$30,AY$7,FALSE)))),0)</f>
        <v>0</v>
      </c>
      <c r="AZ379" s="30">
        <f>_xlfn.IFNA(IF($O379="days",$Y379*(VLOOKUP($K379,'Bed parameters'!$A$9:$I$12,9,FALSE))*$F379*(VLOOKUP($Q379,'Workforce distribution'!$C$8:$AD$30,AZ$7,FALSE)),IF($Q379="n/a",(IF($P379=AZ$6,$X379*$F379,0)),$X379*$F379*(VLOOKUP($Q379,'Workforce distribution'!$C$8:$AD$30,AZ$7,FALSE)))),0)</f>
        <v>0</v>
      </c>
      <c r="BA379" s="30">
        <f>_xlfn.IFNA(IF($O379="days",$Y379*(VLOOKUP($K379,'Bed parameters'!$A$9:$I$12,9,FALSE))*$F379*(VLOOKUP($Q379,'Workforce distribution'!$C$8:$AD$30,BA$7,FALSE)),IF($Q379="n/a",(IF($P379=BA$6,$X379*$F379,0)),$X379*$F379*(VLOOKUP($Q379,'Workforce distribution'!$C$8:$AD$30,BA$7,FALSE)))),0)</f>
        <v>0</v>
      </c>
      <c r="BB379" s="30">
        <f>_xlfn.IFNA(IF($O379="days",$Y379*(VLOOKUP($K379,'Bed parameters'!$A$9:$I$12,9,FALSE))*$F379*(VLOOKUP($Q379,'Workforce distribution'!$C$8:$AD$30,BB$7,FALSE)),IF($Q379="n/a",(IF($P379=BB$6,$X379*$F379,0)),$X379*$F379*(VLOOKUP($Q379,'Workforce distribution'!$C$8:$AD$30,BB$7,FALSE)))),0)</f>
        <v>0</v>
      </c>
      <c r="BC379" s="149">
        <f t="shared" si="49"/>
        <v>13.6078331117063</v>
      </c>
      <c r="BD379" s="288">
        <f>IF($Q379="n/a",(IF('Workforce hours'!D$30=0,0,(AB379/'Workforce hours'!D$30))),(IF(VLOOKUP($Q379,'Workforce hours'!$C$8:$AD$30,BD$7,FALSE)=0,0,(AB379/(VLOOKUP($Q379,'Workforce hours'!$C$8:$AD$30,BD$7,FALSE))))))</f>
        <v>0</v>
      </c>
      <c r="BE379" s="288">
        <f>IF($Q379="n/a",(IF('Workforce hours'!E$30=0,0,(AC379/'Workforce hours'!E$30))),(IF(VLOOKUP($Q379,'Workforce hours'!$C$8:$AD$30,BE$7,FALSE)=0,0,(AC379/(VLOOKUP($Q379,'Workforce hours'!$C$8:$AD$30,BE$7,FALSE))))))</f>
        <v>0</v>
      </c>
      <c r="BF379" s="288">
        <f>IF($Q379="n/a",(IF('Workforce hours'!F$30=0,0,(AD379/'Workforce hours'!F$30))),(IF(VLOOKUP($Q379,'Workforce hours'!$C$8:$AD$30,BF$7,FALSE)=0,0,(AD379/(VLOOKUP($Q379,'Workforce hours'!$C$8:$AD$30,BF$7,FALSE))))))</f>
        <v>0</v>
      </c>
      <c r="BG379" s="288">
        <f>IF($Q379="n/a",(IF('Workforce hours'!G$30=0,0,(AE379/'Workforce hours'!G$30))),(IF(VLOOKUP($Q379,'Workforce hours'!$C$8:$AD$30,BG$7,FALSE)=0,0,(AE379/(VLOOKUP($Q379,'Workforce hours'!$C$8:$AD$30,BG$7,FALSE))))))</f>
        <v>0.47529949835915614</v>
      </c>
      <c r="BH379" s="288">
        <f>IF($Q379="n/a",(IF('Workforce hours'!H$30=0,0,(AF379/'Workforce hours'!H$30))),(IF(VLOOKUP($Q379,'Workforce hours'!$C$8:$AD$30,BH$7,FALSE)=0,0,(AF379/(VLOOKUP($Q379,'Workforce hours'!$C$8:$AD$30,BH$7,FALSE))))))</f>
        <v>0</v>
      </c>
      <c r="BI379" s="288">
        <f>IF($Q379="n/a",(IF('Workforce hours'!I$30=0,0,(AG379/'Workforce hours'!I$30))),(IF(VLOOKUP($Q379,'Workforce hours'!$C$8:$AD$30,BI$7,FALSE)=0,0,(AG379/(VLOOKUP($Q379,'Workforce hours'!$C$8:$AD$30,BI$7,FALSE))))))</f>
        <v>1.0328623714343204</v>
      </c>
      <c r="BJ379" s="288">
        <f>IF($Q379="n/a",(IF('Workforce hours'!J$30=0,0,(AH379/'Workforce hours'!J$30))),(IF(VLOOKUP($Q379,'Workforce hours'!$C$8:$AD$30,BJ$7,FALSE)=0,0,(AH379/(VLOOKUP($Q379,'Workforce hours'!$C$8:$AD$30,BJ$7,FALSE))))))</f>
        <v>0.30985871143029614</v>
      </c>
      <c r="BK379" s="288">
        <f>IF($Q379="n/a",(IF('Workforce hours'!K$30=0,0,(AI379/'Workforce hours'!K$30))),(IF(VLOOKUP($Q379,'Workforce hours'!$C$8:$AD$30,BK$7,FALSE)=0,0,(AI379/(VLOOKUP($Q379,'Workforce hours'!$C$8:$AD$30,BK$7,FALSE))))))</f>
        <v>0</v>
      </c>
      <c r="BL379" s="288">
        <f>IF($Q379="n/a",(IF('Workforce hours'!L$30=0,0,(AJ379/'Workforce hours'!L$30))),(IF(VLOOKUP($Q379,'Workforce hours'!$C$8:$AD$30,BL$7,FALSE)=0,0,(AJ379/(VLOOKUP($Q379,'Workforce hours'!$C$8:$AD$30,BL$7,FALSE))))))</f>
        <v>0</v>
      </c>
      <c r="BM379" s="288">
        <f>IF($Q379="n/a",(IF('Workforce hours'!M$30=0,0,(AK379/'Workforce hours'!M$30))),(IF(VLOOKUP($Q379,'Workforce hours'!$C$8:$AD$30,BM$7,FALSE)=0,0,(AK379/(VLOOKUP($Q379,'Workforce hours'!$C$8:$AD$30,BM$7,FALSE))))))</f>
        <v>0</v>
      </c>
      <c r="BN379" s="288">
        <f>IF($Q379="n/a",(IF('Workforce hours'!N$30=0,0,(AL379/'Workforce hours'!N$30))),(IF(VLOOKUP($Q379,'Workforce hours'!$C$8:$AD$30,BN$7,FALSE)=0,0,(AL379/(VLOOKUP($Q379,'Workforce hours'!$C$8:$AD$30,BN$7,FALSE))))))</f>
        <v>0.54886608057203146</v>
      </c>
      <c r="BO379" s="288">
        <f>IF($Q379="n/a",(IF('Workforce hours'!O$30=0,0,(AM379/'Workforce hours'!O$30))),(IF(VLOOKUP($Q379,'Workforce hours'!$C$8:$AD$30,BO$7,FALSE)=0,0,(AM379/(VLOOKUP($Q379,'Workforce hours'!$C$8:$AD$30,BO$7,FALSE))))))</f>
        <v>2.3966264715581302</v>
      </c>
      <c r="BP379" s="288">
        <f>IF($Q379="n/a",(IF('Workforce hours'!P$30=0,0,(AN379/'Workforce hours'!P$30))),(IF(VLOOKUP($Q379,'Workforce hours'!$C$8:$AD$30,BP$7,FALSE)=0,0,(AN379/(VLOOKUP($Q379,'Workforce hours'!$C$8:$AD$30,BP$7,FALSE))))))</f>
        <v>2.1926093432070823</v>
      </c>
      <c r="BQ379" s="288">
        <f>IF($Q379="n/a",(IF('Workforce hours'!Q$30=0,0,(AO379/'Workforce hours'!Q$30))),(IF(VLOOKUP($Q379,'Workforce hours'!$C$8:$AD$30,BQ$7,FALSE)=0,0,(AO379/(VLOOKUP($Q379,'Workforce hours'!$C$8:$AD$30,BQ$7,FALSE))))))</f>
        <v>2.1926093432070819</v>
      </c>
      <c r="BR379" s="288">
        <f>IF($Q379="n/a",(IF('Workforce hours'!R$30=0,0,(AP379/'Workforce hours'!R$30))),(IF(VLOOKUP($Q379,'Workforce hours'!$C$8:$AD$30,BR$7,FALSE)=0,0,(AP379/(VLOOKUP($Q379,'Workforce hours'!$C$8:$AD$30,BR$7,FALSE))))))</f>
        <v>2.1926093432070819</v>
      </c>
      <c r="BS379" s="288">
        <f>IF($Q379="n/a",(IF('Workforce hours'!S$30=0,0,(AQ379/'Workforce hours'!S$30))),(IF(VLOOKUP($Q379,'Workforce hours'!$C$8:$AD$30,BS$7,FALSE)=0,0,(AQ379/(VLOOKUP($Q379,'Workforce hours'!$C$8:$AD$30,BS$7,FALSE))))))</f>
        <v>0.99664061054867381</v>
      </c>
      <c r="BT379" s="288">
        <f>IF($Q379="n/a",(IF('Workforce hours'!T$30=0,0,(AR379/'Workforce hours'!T$30))),(IF(VLOOKUP($Q379,'Workforce hours'!$C$8:$AD$30,BT$7,FALSE)=0,0,(AR379/(VLOOKUP($Q379,'Workforce hours'!$C$8:$AD$30,BT$7,FALSE))))))</f>
        <v>0</v>
      </c>
      <c r="BU379" s="288">
        <f>IF($Q379="n/a",(IF('Workforce hours'!U$30=0,0,(AS379/'Workforce hours'!U$30))),(IF(VLOOKUP($Q379,'Workforce hours'!$C$8:$AD$30,BU$7,FALSE)=0,0,(AS379/(VLOOKUP($Q379,'Workforce hours'!$C$8:$AD$30,BU$7,FALSE))))))</f>
        <v>0</v>
      </c>
      <c r="BV379" s="288">
        <f>IF($Q379="n/a",(IF('Workforce hours'!V$30=0,0,(AT379/'Workforce hours'!V$30))),(IF(VLOOKUP($Q379,'Workforce hours'!$C$8:$AD$30,BV$7,FALSE)=0,0,(AT379/(VLOOKUP($Q379,'Workforce hours'!$C$8:$AD$30,BV$7,FALSE))))))</f>
        <v>0</v>
      </c>
      <c r="BW379" s="288">
        <f>IF($Q379="n/a",(IF('Workforce hours'!W$30=0,0,(AU379/'Workforce hours'!W$30))),(IF(VLOOKUP($Q379,'Workforce hours'!$C$8:$AD$30,BW$7,FALSE)=0,0,(AU379/(VLOOKUP($Q379,'Workforce hours'!$C$8:$AD$30,BW$7,FALSE))))))</f>
        <v>0.42328377939414874</v>
      </c>
      <c r="BX379" s="288">
        <f>IF($Q379="n/a",(IF('Workforce hours'!X$30=0,0,(AV379/'Workforce hours'!X$30))),(IF(VLOOKUP($Q379,'Workforce hours'!$C$8:$AD$30,BX$7,FALSE)=0,0,(AV379/(VLOOKUP($Q379,'Workforce hours'!$C$8:$AD$30,BX$7,FALSE))))))</f>
        <v>0</v>
      </c>
      <c r="BY379" s="288">
        <f>IF($Q379="n/a",(IF('Workforce hours'!Y$30=0,0,(AW379/'Workforce hours'!Y$30))),(IF(VLOOKUP($Q379,'Workforce hours'!$C$8:$AD$30,BY$7,FALSE)=0,0,(AW379/(VLOOKUP($Q379,'Workforce hours'!$C$8:$AD$30,BY$7,FALSE))))))</f>
        <v>0.84656755878829748</v>
      </c>
      <c r="BZ379" s="288">
        <f>IF($Q379="n/a",(IF('Workforce hours'!Z$30=0,0,(AX379/'Workforce hours'!Z$30))),(IF(VLOOKUP($Q379,'Workforce hours'!$C$8:$AD$30,BZ$7,FALSE)=0,0,(AX379/(VLOOKUP($Q379,'Workforce hours'!$C$8:$AD$30,BZ$7,FALSE))))))</f>
        <v>0</v>
      </c>
      <c r="CA379" s="288">
        <f>IF($Q379="n/a",(IF('Workforce hours'!AA$30=0,0,(AY379/'Workforce hours'!AA$30))),(IF(VLOOKUP($Q379,'Workforce hours'!$C$8:$AD$30,CA$7,FALSE)=0,0,(AY379/(VLOOKUP($Q379,'Workforce hours'!$C$8:$AD$30,CA$7,FALSE))))))</f>
        <v>0</v>
      </c>
      <c r="CB379" s="288">
        <f>IF($Q379="n/a",(IF('Workforce hours'!AB$30=0,0,(AZ379/'Workforce hours'!AB$30))),(IF(VLOOKUP($Q379,'Workforce hours'!$C$8:$AD$30,CB$7,FALSE)=0,0,(AZ379/(VLOOKUP($Q379,'Workforce hours'!$C$8:$AD$30,CB$7,FALSE))))))</f>
        <v>0</v>
      </c>
      <c r="CC379" s="288">
        <f>IF($Q379="n/a",(IF('Workforce hours'!AC$30=0,0,(BA379/'Workforce hours'!AC$30))),(IF(VLOOKUP($Q379,'Workforce hours'!$C$8:$AD$30,CC$7,FALSE)=0,0,(BA379/(VLOOKUP($Q379,'Workforce hours'!$C$8:$AD$30,CC$7,FALSE))))))</f>
        <v>0</v>
      </c>
      <c r="CD379" s="288">
        <f>IF($Q379="n/a",(IF('Workforce hours'!AD$30=0,0,(BB379/'Workforce hours'!AD$30))),(IF(VLOOKUP($Q379,'Workforce hours'!$C$8:$AD$30,CD$7,FALSE)=0,0,(BB379/(VLOOKUP($Q379,'Workforce hours'!$C$8:$AD$30,CD$7,FALSE))))))</f>
        <v>0</v>
      </c>
      <c r="CE379" s="289">
        <f t="shared" si="50"/>
        <v>0</v>
      </c>
      <c r="CF379" s="290">
        <f>BD379*'Workforce costs'!B$9*(1+'Workforce costs'!B$10)*(1+'Workforce costs'!B$11)</f>
        <v>0</v>
      </c>
      <c r="CG379" s="290">
        <f>BE379*'Workforce costs'!C$9*(1+'Workforce costs'!C$10)*(1+'Workforce costs'!C$11)</f>
        <v>0</v>
      </c>
      <c r="CH379" s="290">
        <f>BF379*'Workforce costs'!D$9*(1+'Workforce costs'!D$10)*(1+'Workforce costs'!D$11)</f>
        <v>0</v>
      </c>
      <c r="CI379" s="290">
        <f>BG379*'Workforce costs'!E$9*(1+'Workforce costs'!E$10)*(1+'Workforce costs'!E$11)</f>
        <v>0</v>
      </c>
      <c r="CJ379" s="290">
        <f>BH379*'Workforce costs'!F$9*(1+'Workforce costs'!F$10)*(1+'Workforce costs'!F$11)</f>
        <v>0</v>
      </c>
      <c r="CK379" s="290">
        <f>BI379*'Workforce costs'!G$9*(1+'Workforce costs'!G$10)*(1+'Workforce costs'!G$11)</f>
        <v>0</v>
      </c>
      <c r="CL379" s="290">
        <f>BJ379*'Workforce costs'!H$9*(1+'Workforce costs'!H$10)*(1+'Workforce costs'!H$11)</f>
        <v>0</v>
      </c>
      <c r="CM379" s="290">
        <f>BK379*'Workforce costs'!I$9*(1+'Workforce costs'!I$10)*(1+'Workforce costs'!I$11)</f>
        <v>0</v>
      </c>
      <c r="CN379" s="290">
        <f>BL379*'Workforce costs'!J$9*(1+'Workforce costs'!J$10)*(1+'Workforce costs'!J$11)</f>
        <v>0</v>
      </c>
      <c r="CO379" s="290">
        <f>BM379*'Workforce costs'!K$9*(1+'Workforce costs'!K$10)*(1+'Workforce costs'!K$11)</f>
        <v>0</v>
      </c>
      <c r="CP379" s="290">
        <f>BN379*'Workforce costs'!L$9*(1+'Workforce costs'!L$10)*(1+'Workforce costs'!L$11)</f>
        <v>0</v>
      </c>
      <c r="CQ379" s="290">
        <f>BO379*'Workforce costs'!M$9*(1+'Workforce costs'!M$10)*(1+'Workforce costs'!M$11)</f>
        <v>0</v>
      </c>
      <c r="CR379" s="290">
        <f>BP379*'Workforce costs'!N$9*(1+'Workforce costs'!N$10)*(1+'Workforce costs'!N$11)</f>
        <v>0</v>
      </c>
      <c r="CS379" s="290">
        <f>BQ379*'Workforce costs'!O$9*(1+'Workforce costs'!O$10)*(1+'Workforce costs'!O$11)</f>
        <v>0</v>
      </c>
      <c r="CT379" s="290">
        <f>BR379*'Workforce costs'!P$9*(1+'Workforce costs'!P$10)*(1+'Workforce costs'!P$11)</f>
        <v>0</v>
      </c>
      <c r="CU379" s="290">
        <f>BS379*'Workforce costs'!Q$9*(1+'Workforce costs'!Q$10)*(1+'Workforce costs'!Q$11)</f>
        <v>0</v>
      </c>
      <c r="CV379" s="290">
        <f>BT379*'Workforce costs'!R$9*(1+'Workforce costs'!R$10)*(1+'Workforce costs'!R$11)</f>
        <v>0</v>
      </c>
      <c r="CW379" s="290">
        <f>BU379*'Workforce costs'!S$9*(1+'Workforce costs'!S$10)*(1+'Workforce costs'!S$11)</f>
        <v>0</v>
      </c>
      <c r="CX379" s="290">
        <f>BV379*'Workforce costs'!T$9*(1+'Workforce costs'!T$10)*(1+'Workforce costs'!T$11)</f>
        <v>0</v>
      </c>
      <c r="CY379" s="290">
        <f>BW379*'Workforce costs'!U$9*(1+'Workforce costs'!U$10)*(1+'Workforce costs'!U$11)</f>
        <v>0</v>
      </c>
      <c r="CZ379" s="290">
        <f>BX379*'Workforce costs'!V$9*(1+'Workforce costs'!V$10)*(1+'Workforce costs'!V$11)</f>
        <v>0</v>
      </c>
      <c r="DA379" s="290">
        <f>BY379*'Workforce costs'!W$9*(1+'Workforce costs'!W$10)*(1+'Workforce costs'!W$11)</f>
        <v>0</v>
      </c>
      <c r="DB379" s="290">
        <f>BZ379*'Workforce costs'!X$9*(1+'Workforce costs'!X$10)*(1+'Workforce costs'!X$11)</f>
        <v>0</v>
      </c>
      <c r="DC379" s="290">
        <f>CA379*'Workforce costs'!Y$9*(1+'Workforce costs'!Y$10)*(1+'Workforce costs'!Y$11)</f>
        <v>0</v>
      </c>
      <c r="DD379" s="290">
        <f>CB379*'Workforce costs'!Z$9*(1+'Workforce costs'!Z$10)*(1+'Workforce costs'!Z$11)</f>
        <v>0</v>
      </c>
      <c r="DE379" s="290">
        <f>CC379*'Workforce costs'!AA$9*(1+'Workforce costs'!AA$10)*(1+'Workforce costs'!AA$11)</f>
        <v>0</v>
      </c>
      <c r="DF379" s="290">
        <f>CD379*'Workforce costs'!AB$9*(1+'Workforce costs'!AB$10)*(1+'Workforce costs'!AB$11)</f>
        <v>0</v>
      </c>
    </row>
    <row r="380" spans="1:110" x14ac:dyDescent="0.3">
      <c r="A380" s="2" t="str">
        <f>Outputs!$A$4</f>
        <v>Australia</v>
      </c>
      <c r="B380" s="2" t="str">
        <f t="shared" si="43"/>
        <v>Australia 18to24</v>
      </c>
      <c r="C380" s="30">
        <f>VLOOKUP($B380,Populations!$D$15:$H$1920,3,FALSE)</f>
        <v>2374194</v>
      </c>
      <c r="D380" s="255">
        <f>IF(OR($H380="General pop",$H380="Schools",$H380="Workplace",$H380="Skills Training",$H380="Digital Supports"),1,VLOOKUP($B380,Populations!$D$15:$H$1920,5,FALSE))</f>
        <v>1</v>
      </c>
      <c r="E380" s="88">
        <f>VLOOKUP(I380,Epidemiology!$C$10:$H$47,6,FALSE)</f>
        <v>1300</v>
      </c>
      <c r="F380" s="102">
        <f>'Care profiles'!R381</f>
        <v>1</v>
      </c>
      <c r="G380" s="15" t="str">
        <f>'Care profiles'!A381</f>
        <v>18to24</v>
      </c>
      <c r="H380" s="15" t="str">
        <f>'Care profiles'!B381</f>
        <v>Persistent</v>
      </c>
      <c r="I380" s="15" t="str">
        <f>'Care profiles'!C381</f>
        <v>Persistent_18-24yrs</v>
      </c>
      <c r="J380" s="15" t="str">
        <f>'Care profiles'!D381</f>
        <v>Care profile</v>
      </c>
      <c r="K380" s="15" t="str">
        <f>'Care profiles'!E381</f>
        <v>Clinical Community Treatment Team – Youth (12 – 24 years)</v>
      </c>
      <c r="L380" s="104">
        <f>'Care profiles'!F381</f>
        <v>0.5</v>
      </c>
      <c r="M380" s="15">
        <f>'Care profiles'!G381</f>
        <v>12</v>
      </c>
      <c r="N380" s="15">
        <f>'Care profiles'!H381</f>
        <v>60</v>
      </c>
      <c r="O380" s="15" t="str">
        <f>'Care profiles'!I381</f>
        <v>min</v>
      </c>
      <c r="P380" s="15" t="str">
        <f>'Care profiles'!J381</f>
        <v>Team</v>
      </c>
      <c r="Q380" s="15" t="str">
        <f>'Care profiles'!K381</f>
        <v>Clinical Community Treatment Team – Youth (12 – 24 years)</v>
      </c>
      <c r="R380" s="15" t="str">
        <f>'Care profiles'!M381</f>
        <v>N</v>
      </c>
      <c r="S380" s="15" t="str">
        <f>'Care profiles'!O381</f>
        <v>Y</v>
      </c>
      <c r="T380" s="15" t="str">
        <f>'Care profiles'!Q381</f>
        <v>N</v>
      </c>
      <c r="U380" s="30">
        <f t="shared" si="44"/>
        <v>30864.522000000001</v>
      </c>
      <c r="V380" s="30">
        <f t="shared" si="45"/>
        <v>15432.261</v>
      </c>
      <c r="W380" s="30">
        <f>IF(M380="n/a",0,IF(O380="days",V380*M380*(1+(VLOOKUP(K380,'Bed parameters'!$A$9:$G$12,7,FALSE))),V380*M380))</f>
        <v>185187.13200000001</v>
      </c>
      <c r="X380" s="30">
        <f t="shared" si="46"/>
        <v>185187.13200000001</v>
      </c>
      <c r="Y380" s="30">
        <f t="shared" si="47"/>
        <v>0</v>
      </c>
      <c r="Z380" s="113">
        <f>_xlfn.IFNA(Y380/((VLOOKUP(K380,'Bed parameters'!$A$9:$G$12,3,FALSE))*(VLOOKUP(K380,'Bed parameters'!$A$9:$G$12,5,FALSE))),0)</f>
        <v>0</v>
      </c>
      <c r="AA380" s="30">
        <f t="shared" si="48"/>
        <v>185187.13200000001</v>
      </c>
      <c r="AB380" s="30">
        <f>_xlfn.IFNA(IF($O380="days",$Y380*(VLOOKUP($K380,'Bed parameters'!$A$9:$I$12,9,FALSE))*$F380*(VLOOKUP($Q380,'Workforce distribution'!$C$8:$AD$30,AB$7,FALSE)),IF($Q380="n/a",(IF($P380=AB$6,$X380*$F380,0)),$X380*$F380*(VLOOKUP($Q380,'Workforce distribution'!$C$8:$AD$30,AB$7,FALSE)))),0)</f>
        <v>0</v>
      </c>
      <c r="AC380" s="30">
        <f>_xlfn.IFNA(IF($O380="days",$Y380*(VLOOKUP($K380,'Bed parameters'!$A$9:$I$12,9,FALSE))*$F380*(VLOOKUP($Q380,'Workforce distribution'!$C$8:$AD$30,AC$7,FALSE)),IF($Q380="n/a",(IF($P380=AC$6,$X380*$F380,0)),$X380*$F380*(VLOOKUP($Q380,'Workforce distribution'!$C$8:$AD$30,AC$7,FALSE)))),0)</f>
        <v>0</v>
      </c>
      <c r="AD380" s="30">
        <f>_xlfn.IFNA(IF($O380="days",$Y380*(VLOOKUP($K380,'Bed parameters'!$A$9:$I$12,9,FALSE))*$F380*(VLOOKUP($Q380,'Workforce distribution'!$C$8:$AD$30,AD$7,FALSE)),IF($Q380="n/a",(IF($P380=AD$6,$X380*$F380,0)),$X380*$F380*(VLOOKUP($Q380,'Workforce distribution'!$C$8:$AD$30,AD$7,FALSE)))),0)</f>
        <v>0</v>
      </c>
      <c r="AE380" s="30">
        <f>_xlfn.IFNA(IF($O380="days",$Y380*(VLOOKUP($K380,'Bed parameters'!$A$9:$I$12,9,FALSE))*$F380*(VLOOKUP($Q380,'Workforce distribution'!$C$8:$AD$30,AE$7,FALSE)),IF($Q380="n/a",(IF($P380=AE$6,$X380*$F380,0)),$X380*$F380*(VLOOKUP($Q380,'Workforce distribution'!$C$8:$AD$30,AE$7,FALSE)))),0)</f>
        <v>6555.2967079646005</v>
      </c>
      <c r="AF380" s="30">
        <f>_xlfn.IFNA(IF($O380="days",$Y380*(VLOOKUP($K380,'Bed parameters'!$A$9:$I$12,9,FALSE))*$F380*(VLOOKUP($Q380,'Workforce distribution'!$C$8:$AD$30,AF$7,FALSE)),IF($Q380="n/a",(IF($P380=AF$6,$X380*$F380,0)),$X380*$F380*(VLOOKUP($Q380,'Workforce distribution'!$C$8:$AD$30,AF$7,FALSE)))),0)</f>
        <v>0</v>
      </c>
      <c r="AG380" s="30">
        <f>_xlfn.IFNA(IF($O380="days",$Y380*(VLOOKUP($K380,'Bed parameters'!$A$9:$I$12,9,FALSE))*$F380*(VLOOKUP($Q380,'Workforce distribution'!$C$8:$AD$30,AG$7,FALSE)),IF($Q380="n/a",(IF($P380=AG$6,$X380*$F380,0)),$X380*$F380*(VLOOKUP($Q380,'Workforce distribution'!$C$8:$AD$30,AG$7,FALSE)))),0)</f>
        <v>14245.163999999999</v>
      </c>
      <c r="AH380" s="30">
        <f>_xlfn.IFNA(IF($O380="days",$Y380*(VLOOKUP($K380,'Bed parameters'!$A$9:$I$12,9,FALSE))*$F380*(VLOOKUP($Q380,'Workforce distribution'!$C$8:$AD$30,AH$7,FALSE)),IF($Q380="n/a",(IF($P380=AH$6,$X380*$F380,0)),$X380*$F380*(VLOOKUP($Q380,'Workforce distribution'!$C$8:$AD$30,AH$7,FALSE)))),0)</f>
        <v>4273.5492000000004</v>
      </c>
      <c r="AI380" s="30">
        <f>_xlfn.IFNA(IF($O380="days",$Y380*(VLOOKUP($K380,'Bed parameters'!$A$9:$I$12,9,FALSE))*$F380*(VLOOKUP($Q380,'Workforce distribution'!$C$8:$AD$30,AI$7,FALSE)),IF($Q380="n/a",(IF($P380=AI$6,$X380*$F380,0)),$X380*$F380*(VLOOKUP($Q380,'Workforce distribution'!$C$8:$AD$30,AI$7,FALSE)))),0)</f>
        <v>0</v>
      </c>
      <c r="AJ380" s="30">
        <f>_xlfn.IFNA(IF($O380="days",$Y380*(VLOOKUP($K380,'Bed parameters'!$A$9:$I$12,9,FALSE))*$F380*(VLOOKUP($Q380,'Workforce distribution'!$C$8:$AD$30,AJ$7,FALSE)),IF($Q380="n/a",(IF($P380=AJ$6,$X380*$F380,0)),$X380*$F380*(VLOOKUP($Q380,'Workforce distribution'!$C$8:$AD$30,AJ$7,FALSE)))),0)</f>
        <v>0</v>
      </c>
      <c r="AK380" s="30">
        <f>_xlfn.IFNA(IF($O380="days",$Y380*(VLOOKUP($K380,'Bed parameters'!$A$9:$I$12,9,FALSE))*$F380*(VLOOKUP($Q380,'Workforce distribution'!$C$8:$AD$30,AK$7,FALSE)),IF($Q380="n/a",(IF($P380=AK$6,$X380*$F380,0)),$X380*$F380*(VLOOKUP($Q380,'Workforce distribution'!$C$8:$AD$30,AK$7,FALSE)))),0)</f>
        <v>0</v>
      </c>
      <c r="AL380" s="30">
        <f>_xlfn.IFNA(IF($O380="days",$Y380*(VLOOKUP($K380,'Bed parameters'!$A$9:$I$12,9,FALSE))*$F380*(VLOOKUP($Q380,'Workforce distribution'!$C$8:$AD$30,AL$7,FALSE)),IF($Q380="n/a",(IF($P380=AL$6,$X380*$F380,0)),$X380*$F380*(VLOOKUP($Q380,'Workforce distribution'!$C$8:$AD$30,AL$7,FALSE)))),0)</f>
        <v>7234.5242436421995</v>
      </c>
      <c r="AM380" s="30">
        <f>_xlfn.IFNA(IF($O380="days",$Y380*(VLOOKUP($K380,'Bed parameters'!$A$9:$I$12,9,FALSE))*$F380*(VLOOKUP($Q380,'Workforce distribution'!$C$8:$AD$30,AM$7,FALSE)),IF($Q380="n/a",(IF($P380=AM$6,$X380*$F380,0)),$X380*$F380*(VLOOKUP($Q380,'Workforce distribution'!$C$8:$AD$30,AM$7,FALSE)))),0)</f>
        <v>30385.001823297236</v>
      </c>
      <c r="AN380" s="30">
        <f>_xlfn.IFNA(IF($O380="days",$Y380*(VLOOKUP($K380,'Bed parameters'!$A$9:$I$12,9,FALSE))*$F380*(VLOOKUP($Q380,'Workforce distribution'!$C$8:$AD$30,AN$7,FALSE)),IF($Q380="n/a",(IF($P380=AN$6,$X380*$F380,0)),$X380*$F380*(VLOOKUP($Q380,'Workforce distribution'!$C$8:$AD$30,AN$7,FALSE)))),0)</f>
        <v>30240.311338424384</v>
      </c>
      <c r="AO380" s="30">
        <f>_xlfn.IFNA(IF($O380="days",$Y380*(VLOOKUP($K380,'Bed parameters'!$A$9:$I$12,9,FALSE))*$F380*(VLOOKUP($Q380,'Workforce distribution'!$C$8:$AD$30,AO$7,FALSE)),IF($Q380="n/a",(IF($P380=AO$6,$X380*$F380,0)),$X380*$F380*(VLOOKUP($Q380,'Workforce distribution'!$C$8:$AD$30,AO$7,FALSE)))),0)</f>
        <v>30240.311338424384</v>
      </c>
      <c r="AP380" s="30">
        <f>_xlfn.IFNA(IF($O380="days",$Y380*(VLOOKUP($K380,'Bed parameters'!$A$9:$I$12,9,FALSE))*$F380*(VLOOKUP($Q380,'Workforce distribution'!$C$8:$AD$30,AP$7,FALSE)),IF($Q380="n/a",(IF($P380=AP$6,$X380*$F380,0)),$X380*$F380*(VLOOKUP($Q380,'Workforce distribution'!$C$8:$AD$30,AP$7,FALSE)))),0)</f>
        <v>30240.311338424384</v>
      </c>
      <c r="AQ380" s="30">
        <f>_xlfn.IFNA(IF($O380="days",$Y380*(VLOOKUP($K380,'Bed parameters'!$A$9:$I$12,9,FALSE))*$F380*(VLOOKUP($Q380,'Workforce distribution'!$C$8:$AD$30,AQ$7,FALSE)),IF($Q380="n/a",(IF($P380=AQ$6,$X380*$F380,0)),$X380*$F380*(VLOOKUP($Q380,'Workforce distribution'!$C$8:$AD$30,AQ$7,FALSE)))),0)</f>
        <v>13745.596062920175</v>
      </c>
      <c r="AR380" s="30">
        <f>_xlfn.IFNA(IF($O380="days",$Y380*(VLOOKUP($K380,'Bed parameters'!$A$9:$I$12,9,FALSE))*$F380*(VLOOKUP($Q380,'Workforce distribution'!$C$8:$AD$30,AR$7,FALSE)),IF($Q380="n/a",(IF($P380=AR$6,$X380*$F380,0)),$X380*$F380*(VLOOKUP($Q380,'Workforce distribution'!$C$8:$AD$30,AR$7,FALSE)))),0)</f>
        <v>0</v>
      </c>
      <c r="AS380" s="30">
        <f>_xlfn.IFNA(IF($O380="days",$Y380*(VLOOKUP($K380,'Bed parameters'!$A$9:$I$12,9,FALSE))*$F380*(VLOOKUP($Q380,'Workforce distribution'!$C$8:$AD$30,AS$7,FALSE)),IF($Q380="n/a",(IF($P380=AS$6,$X380*$F380,0)),$X380*$F380*(VLOOKUP($Q380,'Workforce distribution'!$C$8:$AD$30,AS$7,FALSE)))),0)</f>
        <v>0</v>
      </c>
      <c r="AT380" s="30">
        <f>_xlfn.IFNA(IF($O380="days",$Y380*(VLOOKUP($K380,'Bed parameters'!$A$9:$I$12,9,FALSE))*$F380*(VLOOKUP($Q380,'Workforce distribution'!$C$8:$AD$30,AT$7,FALSE)),IF($Q380="n/a",(IF($P380=AT$6,$X380*$F380,0)),$X380*$F380*(VLOOKUP($Q380,'Workforce distribution'!$C$8:$AD$30,AT$7,FALSE)))),0)</f>
        <v>0</v>
      </c>
      <c r="AU380" s="30">
        <f>_xlfn.IFNA(IF($O380="days",$Y380*(VLOOKUP($K380,'Bed parameters'!$A$9:$I$12,9,FALSE))*$F380*(VLOOKUP($Q380,'Workforce distribution'!$C$8:$AD$30,AU$7,FALSE)),IF($Q380="n/a",(IF($P380=AU$6,$X380*$F380,0)),$X380*$F380*(VLOOKUP($Q380,'Workforce distribution'!$C$8:$AD$30,AU$7,FALSE)))),0)</f>
        <v>6009.0219823008865</v>
      </c>
      <c r="AV380" s="30">
        <f>_xlfn.IFNA(IF($O380="days",$Y380*(VLOOKUP($K380,'Bed parameters'!$A$9:$I$12,9,FALSE))*$F380*(VLOOKUP($Q380,'Workforce distribution'!$C$8:$AD$30,AV$7,FALSE)),IF($Q380="n/a",(IF($P380=AV$6,$X380*$F380,0)),$X380*$F380*(VLOOKUP($Q380,'Workforce distribution'!$C$8:$AD$30,AV$7,FALSE)))),0)</f>
        <v>0</v>
      </c>
      <c r="AW380" s="30">
        <f>_xlfn.IFNA(IF($O380="days",$Y380*(VLOOKUP($K380,'Bed parameters'!$A$9:$I$12,9,FALSE))*$F380*(VLOOKUP($Q380,'Workforce distribution'!$C$8:$AD$30,AW$7,FALSE)),IF($Q380="n/a",(IF($P380=AW$6,$X380*$F380,0)),$X380*$F380*(VLOOKUP($Q380,'Workforce distribution'!$C$8:$AD$30,AW$7,FALSE)))),0)</f>
        <v>12018.043964601773</v>
      </c>
      <c r="AX380" s="30">
        <f>_xlfn.IFNA(IF($O380="days",$Y380*(VLOOKUP($K380,'Bed parameters'!$A$9:$I$12,9,FALSE))*$F380*(VLOOKUP($Q380,'Workforce distribution'!$C$8:$AD$30,AX$7,FALSE)),IF($Q380="n/a",(IF($P380=AX$6,$X380*$F380,0)),$X380*$F380*(VLOOKUP($Q380,'Workforce distribution'!$C$8:$AD$30,AX$7,FALSE)))),0)</f>
        <v>0</v>
      </c>
      <c r="AY380" s="30">
        <f>_xlfn.IFNA(IF($O380="days",$Y380*(VLOOKUP($K380,'Bed parameters'!$A$9:$I$12,9,FALSE))*$F380*(VLOOKUP($Q380,'Workforce distribution'!$C$8:$AD$30,AY$7,FALSE)),IF($Q380="n/a",(IF($P380=AY$6,$X380*$F380,0)),$X380*$F380*(VLOOKUP($Q380,'Workforce distribution'!$C$8:$AD$30,AY$7,FALSE)))),0)</f>
        <v>0</v>
      </c>
      <c r="AZ380" s="30">
        <f>_xlfn.IFNA(IF($O380="days",$Y380*(VLOOKUP($K380,'Bed parameters'!$A$9:$I$12,9,FALSE))*$F380*(VLOOKUP($Q380,'Workforce distribution'!$C$8:$AD$30,AZ$7,FALSE)),IF($Q380="n/a",(IF($P380=AZ$6,$X380*$F380,0)),$X380*$F380*(VLOOKUP($Q380,'Workforce distribution'!$C$8:$AD$30,AZ$7,FALSE)))),0)</f>
        <v>0</v>
      </c>
      <c r="BA380" s="30">
        <f>_xlfn.IFNA(IF($O380="days",$Y380*(VLOOKUP($K380,'Bed parameters'!$A$9:$I$12,9,FALSE))*$F380*(VLOOKUP($Q380,'Workforce distribution'!$C$8:$AD$30,BA$7,FALSE)),IF($Q380="n/a",(IF($P380=BA$6,$X380*$F380,0)),$X380*$F380*(VLOOKUP($Q380,'Workforce distribution'!$C$8:$AD$30,BA$7,FALSE)))),0)</f>
        <v>0</v>
      </c>
      <c r="BB380" s="30">
        <f>_xlfn.IFNA(IF($O380="days",$Y380*(VLOOKUP($K380,'Bed parameters'!$A$9:$I$12,9,FALSE))*$F380*(VLOOKUP($Q380,'Workforce distribution'!$C$8:$AD$30,BB$7,FALSE)),IF($Q380="n/a",(IF($P380=BB$6,$X380*$F380,0)),$X380*$F380*(VLOOKUP($Q380,'Workforce distribution'!$C$8:$AD$30,BB$7,FALSE)))),0)</f>
        <v>0</v>
      </c>
      <c r="BC380" s="149">
        <f t="shared" si="49"/>
        <v>163.29399734047558</v>
      </c>
      <c r="BD380" s="288">
        <f>IF($Q380="n/a",(IF('Workforce hours'!D$30=0,0,(AB380/'Workforce hours'!D$30))),(IF(VLOOKUP($Q380,'Workforce hours'!$C$8:$AD$30,BD$7,FALSE)=0,0,(AB380/(VLOOKUP($Q380,'Workforce hours'!$C$8:$AD$30,BD$7,FALSE))))))</f>
        <v>0</v>
      </c>
      <c r="BE380" s="288">
        <f>IF($Q380="n/a",(IF('Workforce hours'!E$30=0,0,(AC380/'Workforce hours'!E$30))),(IF(VLOOKUP($Q380,'Workforce hours'!$C$8:$AD$30,BE$7,FALSE)=0,0,(AC380/(VLOOKUP($Q380,'Workforce hours'!$C$8:$AD$30,BE$7,FALSE))))))</f>
        <v>0</v>
      </c>
      <c r="BF380" s="288">
        <f>IF($Q380="n/a",(IF('Workforce hours'!F$30=0,0,(AD380/'Workforce hours'!F$30))),(IF(VLOOKUP($Q380,'Workforce hours'!$C$8:$AD$30,BF$7,FALSE)=0,0,(AD380/(VLOOKUP($Q380,'Workforce hours'!$C$8:$AD$30,BF$7,FALSE))))))</f>
        <v>0</v>
      </c>
      <c r="BG380" s="288">
        <f>IF($Q380="n/a",(IF('Workforce hours'!G$30=0,0,(AE380/'Workforce hours'!G$30))),(IF(VLOOKUP($Q380,'Workforce hours'!$C$8:$AD$30,BG$7,FALSE)=0,0,(AE380/(VLOOKUP($Q380,'Workforce hours'!$C$8:$AD$30,BG$7,FALSE))))))</f>
        <v>5.7035939803098739</v>
      </c>
      <c r="BH380" s="288">
        <f>IF($Q380="n/a",(IF('Workforce hours'!H$30=0,0,(AF380/'Workforce hours'!H$30))),(IF(VLOOKUP($Q380,'Workforce hours'!$C$8:$AD$30,BH$7,FALSE)=0,0,(AF380/(VLOOKUP($Q380,'Workforce hours'!$C$8:$AD$30,BH$7,FALSE))))))</f>
        <v>0</v>
      </c>
      <c r="BI380" s="288">
        <f>IF($Q380="n/a",(IF('Workforce hours'!I$30=0,0,(AG380/'Workforce hours'!I$30))),(IF(VLOOKUP($Q380,'Workforce hours'!$C$8:$AD$30,BI$7,FALSE)=0,0,(AG380/(VLOOKUP($Q380,'Workforce hours'!$C$8:$AD$30,BI$7,FALSE))))))</f>
        <v>12.394348457211843</v>
      </c>
      <c r="BJ380" s="288">
        <f>IF($Q380="n/a",(IF('Workforce hours'!J$30=0,0,(AH380/'Workforce hours'!J$30))),(IF(VLOOKUP($Q380,'Workforce hours'!$C$8:$AD$30,BJ$7,FALSE)=0,0,(AH380/(VLOOKUP($Q380,'Workforce hours'!$C$8:$AD$30,BJ$7,FALSE))))))</f>
        <v>3.7183045371635535</v>
      </c>
      <c r="BK380" s="288">
        <f>IF($Q380="n/a",(IF('Workforce hours'!K$30=0,0,(AI380/'Workforce hours'!K$30))),(IF(VLOOKUP($Q380,'Workforce hours'!$C$8:$AD$30,BK$7,FALSE)=0,0,(AI380/(VLOOKUP($Q380,'Workforce hours'!$C$8:$AD$30,BK$7,FALSE))))))</f>
        <v>0</v>
      </c>
      <c r="BL380" s="288">
        <f>IF($Q380="n/a",(IF('Workforce hours'!L$30=0,0,(AJ380/'Workforce hours'!L$30))),(IF(VLOOKUP($Q380,'Workforce hours'!$C$8:$AD$30,BL$7,FALSE)=0,0,(AJ380/(VLOOKUP($Q380,'Workforce hours'!$C$8:$AD$30,BL$7,FALSE))))))</f>
        <v>0</v>
      </c>
      <c r="BM380" s="288">
        <f>IF($Q380="n/a",(IF('Workforce hours'!M$30=0,0,(AK380/'Workforce hours'!M$30))),(IF(VLOOKUP($Q380,'Workforce hours'!$C$8:$AD$30,BM$7,FALSE)=0,0,(AK380/(VLOOKUP($Q380,'Workforce hours'!$C$8:$AD$30,BM$7,FALSE))))))</f>
        <v>0</v>
      </c>
      <c r="BN380" s="288">
        <f>IF($Q380="n/a",(IF('Workforce hours'!N$30=0,0,(AL380/'Workforce hours'!N$30))),(IF(VLOOKUP($Q380,'Workforce hours'!$C$8:$AD$30,BN$7,FALSE)=0,0,(AL380/(VLOOKUP($Q380,'Workforce hours'!$C$8:$AD$30,BN$7,FALSE))))))</f>
        <v>6.5863929668643779</v>
      </c>
      <c r="BO380" s="288">
        <f>IF($Q380="n/a",(IF('Workforce hours'!O$30=0,0,(AM380/'Workforce hours'!O$30))),(IF(VLOOKUP($Q380,'Workforce hours'!$C$8:$AD$30,BO$7,FALSE)=0,0,(AM380/(VLOOKUP($Q380,'Workforce hours'!$C$8:$AD$30,BO$7,FALSE))))))</f>
        <v>28.759517658697558</v>
      </c>
      <c r="BP380" s="288">
        <f>IF($Q380="n/a",(IF('Workforce hours'!P$30=0,0,(AN380/'Workforce hours'!P$30))),(IF(VLOOKUP($Q380,'Workforce hours'!$C$8:$AD$30,BP$7,FALSE)=0,0,(AN380/(VLOOKUP($Q380,'Workforce hours'!$C$8:$AD$30,BP$7,FALSE))))))</f>
        <v>26.311312118484988</v>
      </c>
      <c r="BQ380" s="288">
        <f>IF($Q380="n/a",(IF('Workforce hours'!Q$30=0,0,(AO380/'Workforce hours'!Q$30))),(IF(VLOOKUP($Q380,'Workforce hours'!$C$8:$AD$30,BQ$7,FALSE)=0,0,(AO380/(VLOOKUP($Q380,'Workforce hours'!$C$8:$AD$30,BQ$7,FALSE))))))</f>
        <v>26.311312118484985</v>
      </c>
      <c r="BR380" s="288">
        <f>IF($Q380="n/a",(IF('Workforce hours'!R$30=0,0,(AP380/'Workforce hours'!R$30))),(IF(VLOOKUP($Q380,'Workforce hours'!$C$8:$AD$30,BR$7,FALSE)=0,0,(AP380/(VLOOKUP($Q380,'Workforce hours'!$C$8:$AD$30,BR$7,FALSE))))))</f>
        <v>26.311312118484985</v>
      </c>
      <c r="BS380" s="288">
        <f>IF($Q380="n/a",(IF('Workforce hours'!S$30=0,0,(AQ380/'Workforce hours'!S$30))),(IF(VLOOKUP($Q380,'Workforce hours'!$C$8:$AD$30,BS$7,FALSE)=0,0,(AQ380/(VLOOKUP($Q380,'Workforce hours'!$C$8:$AD$30,BS$7,FALSE))))))</f>
        <v>11.959687326584085</v>
      </c>
      <c r="BT380" s="288">
        <f>IF($Q380="n/a",(IF('Workforce hours'!T$30=0,0,(AR380/'Workforce hours'!T$30))),(IF(VLOOKUP($Q380,'Workforce hours'!$C$8:$AD$30,BT$7,FALSE)=0,0,(AR380/(VLOOKUP($Q380,'Workforce hours'!$C$8:$AD$30,BT$7,FALSE))))))</f>
        <v>0</v>
      </c>
      <c r="BU380" s="288">
        <f>IF($Q380="n/a",(IF('Workforce hours'!U$30=0,0,(AS380/'Workforce hours'!U$30))),(IF(VLOOKUP($Q380,'Workforce hours'!$C$8:$AD$30,BU$7,FALSE)=0,0,(AS380/(VLOOKUP($Q380,'Workforce hours'!$C$8:$AD$30,BU$7,FALSE))))))</f>
        <v>0</v>
      </c>
      <c r="BV380" s="288">
        <f>IF($Q380="n/a",(IF('Workforce hours'!V$30=0,0,(AT380/'Workforce hours'!V$30))),(IF(VLOOKUP($Q380,'Workforce hours'!$C$8:$AD$30,BV$7,FALSE)=0,0,(AT380/(VLOOKUP($Q380,'Workforce hours'!$C$8:$AD$30,BV$7,FALSE))))))</f>
        <v>0</v>
      </c>
      <c r="BW380" s="288">
        <f>IF($Q380="n/a",(IF('Workforce hours'!W$30=0,0,(AU380/'Workforce hours'!W$30))),(IF(VLOOKUP($Q380,'Workforce hours'!$C$8:$AD$30,BW$7,FALSE)=0,0,(AU380/(VLOOKUP($Q380,'Workforce hours'!$C$8:$AD$30,BW$7,FALSE))))))</f>
        <v>5.0794053527297853</v>
      </c>
      <c r="BX380" s="288">
        <f>IF($Q380="n/a",(IF('Workforce hours'!X$30=0,0,(AV380/'Workforce hours'!X$30))),(IF(VLOOKUP($Q380,'Workforce hours'!$C$8:$AD$30,BX$7,FALSE)=0,0,(AV380/(VLOOKUP($Q380,'Workforce hours'!$C$8:$AD$30,BX$7,FALSE))))))</f>
        <v>0</v>
      </c>
      <c r="BY380" s="288">
        <f>IF($Q380="n/a",(IF('Workforce hours'!Y$30=0,0,(AW380/'Workforce hours'!Y$30))),(IF(VLOOKUP($Q380,'Workforce hours'!$C$8:$AD$30,BY$7,FALSE)=0,0,(AW380/(VLOOKUP($Q380,'Workforce hours'!$C$8:$AD$30,BY$7,FALSE))))))</f>
        <v>10.158810705459571</v>
      </c>
      <c r="BZ380" s="288">
        <f>IF($Q380="n/a",(IF('Workforce hours'!Z$30=0,0,(AX380/'Workforce hours'!Z$30))),(IF(VLOOKUP($Q380,'Workforce hours'!$C$8:$AD$30,BZ$7,FALSE)=0,0,(AX380/(VLOOKUP($Q380,'Workforce hours'!$C$8:$AD$30,BZ$7,FALSE))))))</f>
        <v>0</v>
      </c>
      <c r="CA380" s="288">
        <f>IF($Q380="n/a",(IF('Workforce hours'!AA$30=0,0,(AY380/'Workforce hours'!AA$30))),(IF(VLOOKUP($Q380,'Workforce hours'!$C$8:$AD$30,CA$7,FALSE)=0,0,(AY380/(VLOOKUP($Q380,'Workforce hours'!$C$8:$AD$30,CA$7,FALSE))))))</f>
        <v>0</v>
      </c>
      <c r="CB380" s="288">
        <f>IF($Q380="n/a",(IF('Workforce hours'!AB$30=0,0,(AZ380/'Workforce hours'!AB$30))),(IF(VLOOKUP($Q380,'Workforce hours'!$C$8:$AD$30,CB$7,FALSE)=0,0,(AZ380/(VLOOKUP($Q380,'Workforce hours'!$C$8:$AD$30,CB$7,FALSE))))))</f>
        <v>0</v>
      </c>
      <c r="CC380" s="288">
        <f>IF($Q380="n/a",(IF('Workforce hours'!AC$30=0,0,(BA380/'Workforce hours'!AC$30))),(IF(VLOOKUP($Q380,'Workforce hours'!$C$8:$AD$30,CC$7,FALSE)=0,0,(BA380/(VLOOKUP($Q380,'Workforce hours'!$C$8:$AD$30,CC$7,FALSE))))))</f>
        <v>0</v>
      </c>
      <c r="CD380" s="288">
        <f>IF($Q380="n/a",(IF('Workforce hours'!AD$30=0,0,(BB380/'Workforce hours'!AD$30))),(IF(VLOOKUP($Q380,'Workforce hours'!$C$8:$AD$30,CD$7,FALSE)=0,0,(BB380/(VLOOKUP($Q380,'Workforce hours'!$C$8:$AD$30,CD$7,FALSE))))))</f>
        <v>0</v>
      </c>
      <c r="CE380" s="289">
        <f t="shared" si="50"/>
        <v>0</v>
      </c>
      <c r="CF380" s="290">
        <f>BD380*'Workforce costs'!B$9*(1+'Workforce costs'!B$10)*(1+'Workforce costs'!B$11)</f>
        <v>0</v>
      </c>
      <c r="CG380" s="290">
        <f>BE380*'Workforce costs'!C$9*(1+'Workforce costs'!C$10)*(1+'Workforce costs'!C$11)</f>
        <v>0</v>
      </c>
      <c r="CH380" s="290">
        <f>BF380*'Workforce costs'!D$9*(1+'Workforce costs'!D$10)*(1+'Workforce costs'!D$11)</f>
        <v>0</v>
      </c>
      <c r="CI380" s="290">
        <f>BG380*'Workforce costs'!E$9*(1+'Workforce costs'!E$10)*(1+'Workforce costs'!E$11)</f>
        <v>0</v>
      </c>
      <c r="CJ380" s="290">
        <f>BH380*'Workforce costs'!F$9*(1+'Workforce costs'!F$10)*(1+'Workforce costs'!F$11)</f>
        <v>0</v>
      </c>
      <c r="CK380" s="290">
        <f>BI380*'Workforce costs'!G$9*(1+'Workforce costs'!G$10)*(1+'Workforce costs'!G$11)</f>
        <v>0</v>
      </c>
      <c r="CL380" s="290">
        <f>BJ380*'Workforce costs'!H$9*(1+'Workforce costs'!H$10)*(1+'Workforce costs'!H$11)</f>
        <v>0</v>
      </c>
      <c r="CM380" s="290">
        <f>BK380*'Workforce costs'!I$9*(1+'Workforce costs'!I$10)*(1+'Workforce costs'!I$11)</f>
        <v>0</v>
      </c>
      <c r="CN380" s="290">
        <f>BL380*'Workforce costs'!J$9*(1+'Workforce costs'!J$10)*(1+'Workforce costs'!J$11)</f>
        <v>0</v>
      </c>
      <c r="CO380" s="290">
        <f>BM380*'Workforce costs'!K$9*(1+'Workforce costs'!K$10)*(1+'Workforce costs'!K$11)</f>
        <v>0</v>
      </c>
      <c r="CP380" s="290">
        <f>BN380*'Workforce costs'!L$9*(1+'Workforce costs'!L$10)*(1+'Workforce costs'!L$11)</f>
        <v>0</v>
      </c>
      <c r="CQ380" s="290">
        <f>BO380*'Workforce costs'!M$9*(1+'Workforce costs'!M$10)*(1+'Workforce costs'!M$11)</f>
        <v>0</v>
      </c>
      <c r="CR380" s="290">
        <f>BP380*'Workforce costs'!N$9*(1+'Workforce costs'!N$10)*(1+'Workforce costs'!N$11)</f>
        <v>0</v>
      </c>
      <c r="CS380" s="290">
        <f>BQ380*'Workforce costs'!O$9*(1+'Workforce costs'!O$10)*(1+'Workforce costs'!O$11)</f>
        <v>0</v>
      </c>
      <c r="CT380" s="290">
        <f>BR380*'Workforce costs'!P$9*(1+'Workforce costs'!P$10)*(1+'Workforce costs'!P$11)</f>
        <v>0</v>
      </c>
      <c r="CU380" s="290">
        <f>BS380*'Workforce costs'!Q$9*(1+'Workforce costs'!Q$10)*(1+'Workforce costs'!Q$11)</f>
        <v>0</v>
      </c>
      <c r="CV380" s="290">
        <f>BT380*'Workforce costs'!R$9*(1+'Workforce costs'!R$10)*(1+'Workforce costs'!R$11)</f>
        <v>0</v>
      </c>
      <c r="CW380" s="290">
        <f>BU380*'Workforce costs'!S$9*(1+'Workforce costs'!S$10)*(1+'Workforce costs'!S$11)</f>
        <v>0</v>
      </c>
      <c r="CX380" s="290">
        <f>BV380*'Workforce costs'!T$9*(1+'Workforce costs'!T$10)*(1+'Workforce costs'!T$11)</f>
        <v>0</v>
      </c>
      <c r="CY380" s="290">
        <f>BW380*'Workforce costs'!U$9*(1+'Workforce costs'!U$10)*(1+'Workforce costs'!U$11)</f>
        <v>0</v>
      </c>
      <c r="CZ380" s="290">
        <f>BX380*'Workforce costs'!V$9*(1+'Workforce costs'!V$10)*(1+'Workforce costs'!V$11)</f>
        <v>0</v>
      </c>
      <c r="DA380" s="290">
        <f>BY380*'Workforce costs'!W$9*(1+'Workforce costs'!W$10)*(1+'Workforce costs'!W$11)</f>
        <v>0</v>
      </c>
      <c r="DB380" s="290">
        <f>BZ380*'Workforce costs'!X$9*(1+'Workforce costs'!X$10)*(1+'Workforce costs'!X$11)</f>
        <v>0</v>
      </c>
      <c r="DC380" s="290">
        <f>CA380*'Workforce costs'!Y$9*(1+'Workforce costs'!Y$10)*(1+'Workforce costs'!Y$11)</f>
        <v>0</v>
      </c>
      <c r="DD380" s="290">
        <f>CB380*'Workforce costs'!Z$9*(1+'Workforce costs'!Z$10)*(1+'Workforce costs'!Z$11)</f>
        <v>0</v>
      </c>
      <c r="DE380" s="290">
        <f>CC380*'Workforce costs'!AA$9*(1+'Workforce costs'!AA$10)*(1+'Workforce costs'!AA$11)</f>
        <v>0</v>
      </c>
      <c r="DF380" s="290">
        <f>CD380*'Workforce costs'!AB$9*(1+'Workforce costs'!AB$10)*(1+'Workforce costs'!AB$11)</f>
        <v>0</v>
      </c>
    </row>
    <row r="381" spans="1:110" x14ac:dyDescent="0.3">
      <c r="A381" s="2" t="str">
        <f>Outputs!$A$4</f>
        <v>Australia</v>
      </c>
      <c r="B381" s="2" t="str">
        <f t="shared" si="43"/>
        <v>Australia 18to24</v>
      </c>
      <c r="C381" s="30">
        <f>VLOOKUP($B381,Populations!$D$15:$H$1920,3,FALSE)</f>
        <v>2374194</v>
      </c>
      <c r="D381" s="255">
        <f>IF(OR($H381="General pop",$H381="Schools",$H381="Workplace",$H381="Skills Training",$H381="Digital Supports"),1,VLOOKUP($B381,Populations!$D$15:$H$1920,5,FALSE))</f>
        <v>1</v>
      </c>
      <c r="E381" s="88">
        <f>VLOOKUP(I381,Epidemiology!$C$10:$H$47,6,FALSE)</f>
        <v>1300</v>
      </c>
      <c r="F381" s="102">
        <f>'Care profiles'!R382</f>
        <v>1</v>
      </c>
      <c r="G381" s="15" t="str">
        <f>'Care profiles'!A382</f>
        <v>18to24</v>
      </c>
      <c r="H381" s="15" t="str">
        <f>'Care profiles'!B382</f>
        <v>Persistent</v>
      </c>
      <c r="I381" s="15" t="str">
        <f>'Care profiles'!C382</f>
        <v>Persistent_18-24yrs</v>
      </c>
      <c r="J381" s="15" t="str">
        <f>'Care profiles'!D382</f>
        <v>Care profile</v>
      </c>
      <c r="K381" s="15" t="str">
        <f>'Care profiles'!E382</f>
        <v>Care Coordination and Liaison</v>
      </c>
      <c r="L381" s="104">
        <f>'Care profiles'!F382</f>
        <v>1</v>
      </c>
      <c r="M381" s="15">
        <f>'Care profiles'!G382</f>
        <v>1</v>
      </c>
      <c r="N381" s="15">
        <f>'Care profiles'!H382</f>
        <v>30</v>
      </c>
      <c r="O381" s="15" t="str">
        <f>'Care profiles'!I382</f>
        <v>min</v>
      </c>
      <c r="P381" s="15" t="str">
        <f>'Care profiles'!J382</f>
        <v>General Practitioner</v>
      </c>
      <c r="Q381" s="15" t="str">
        <f>'Care profiles'!K382</f>
        <v>n/a</v>
      </c>
      <c r="R381" s="15" t="str">
        <f>'Care profiles'!M382</f>
        <v>Y</v>
      </c>
      <c r="S381" s="15" t="str">
        <f>'Care profiles'!O382</f>
        <v>N</v>
      </c>
      <c r="T381" s="15" t="str">
        <f>'Care profiles'!Q382</f>
        <v>N</v>
      </c>
      <c r="U381" s="30">
        <f t="shared" si="44"/>
        <v>30864.522000000001</v>
      </c>
      <c r="V381" s="30">
        <f t="shared" si="45"/>
        <v>30864.522000000001</v>
      </c>
      <c r="W381" s="30">
        <f>IF(M381="n/a",0,IF(O381="days",V381*M381*(1+(VLOOKUP(K381,'Bed parameters'!$A$9:$G$12,7,FALSE))),V381*M381))</f>
        <v>30864.522000000001</v>
      </c>
      <c r="X381" s="30">
        <f t="shared" si="46"/>
        <v>15432.261</v>
      </c>
      <c r="Y381" s="30">
        <f t="shared" si="47"/>
        <v>0</v>
      </c>
      <c r="Z381" s="113">
        <f>_xlfn.IFNA(Y381/((VLOOKUP(K381,'Bed parameters'!$A$9:$G$12,3,FALSE))*(VLOOKUP(K381,'Bed parameters'!$A$9:$G$12,5,FALSE))),0)</f>
        <v>0</v>
      </c>
      <c r="AA381" s="30">
        <f t="shared" si="48"/>
        <v>15432.261</v>
      </c>
      <c r="AB381" s="30">
        <f>_xlfn.IFNA(IF($O381="days",$Y381*(VLOOKUP($K381,'Bed parameters'!$A$9:$I$12,9,FALSE))*$F381*(VLOOKUP($Q381,'Workforce distribution'!$C$8:$AD$30,AB$7,FALSE)),IF($Q381="n/a",(IF($P381=AB$6,$X381*$F381,0)),$X381*$F381*(VLOOKUP($Q381,'Workforce distribution'!$C$8:$AD$30,AB$7,FALSE)))),0)</f>
        <v>0</v>
      </c>
      <c r="AC381" s="30">
        <f>_xlfn.IFNA(IF($O381="days",$Y381*(VLOOKUP($K381,'Bed parameters'!$A$9:$I$12,9,FALSE))*$F381*(VLOOKUP($Q381,'Workforce distribution'!$C$8:$AD$30,AC$7,FALSE)),IF($Q381="n/a",(IF($P381=AC$6,$X381*$F381,0)),$X381*$F381*(VLOOKUP($Q381,'Workforce distribution'!$C$8:$AD$30,AC$7,FALSE)))),0)</f>
        <v>0</v>
      </c>
      <c r="AD381" s="30">
        <f>_xlfn.IFNA(IF($O381="days",$Y381*(VLOOKUP($K381,'Bed parameters'!$A$9:$I$12,9,FALSE))*$F381*(VLOOKUP($Q381,'Workforce distribution'!$C$8:$AD$30,AD$7,FALSE)),IF($Q381="n/a",(IF($P381=AD$6,$X381*$F381,0)),$X381*$F381*(VLOOKUP($Q381,'Workforce distribution'!$C$8:$AD$30,AD$7,FALSE)))),0)</f>
        <v>0</v>
      </c>
      <c r="AE381" s="30">
        <f>_xlfn.IFNA(IF($O381="days",$Y381*(VLOOKUP($K381,'Bed parameters'!$A$9:$I$12,9,FALSE))*$F381*(VLOOKUP($Q381,'Workforce distribution'!$C$8:$AD$30,AE$7,FALSE)),IF($Q381="n/a",(IF($P381=AE$6,$X381*$F381,0)),$X381*$F381*(VLOOKUP($Q381,'Workforce distribution'!$C$8:$AD$30,AE$7,FALSE)))),0)</f>
        <v>0</v>
      </c>
      <c r="AF381" s="30">
        <f>_xlfn.IFNA(IF($O381="days",$Y381*(VLOOKUP($K381,'Bed parameters'!$A$9:$I$12,9,FALSE))*$F381*(VLOOKUP($Q381,'Workforce distribution'!$C$8:$AD$30,AF$7,FALSE)),IF($Q381="n/a",(IF($P381=AF$6,$X381*$F381,0)),$X381*$F381*(VLOOKUP($Q381,'Workforce distribution'!$C$8:$AD$30,AF$7,FALSE)))),0)</f>
        <v>0</v>
      </c>
      <c r="AG381" s="30">
        <f>_xlfn.IFNA(IF($O381="days",$Y381*(VLOOKUP($K381,'Bed parameters'!$A$9:$I$12,9,FALSE))*$F381*(VLOOKUP($Q381,'Workforce distribution'!$C$8:$AD$30,AG$7,FALSE)),IF($Q381="n/a",(IF($P381=AG$6,$X381*$F381,0)),$X381*$F381*(VLOOKUP($Q381,'Workforce distribution'!$C$8:$AD$30,AG$7,FALSE)))),0)</f>
        <v>0</v>
      </c>
      <c r="AH381" s="30">
        <f>_xlfn.IFNA(IF($O381="days",$Y381*(VLOOKUP($K381,'Bed parameters'!$A$9:$I$12,9,FALSE))*$F381*(VLOOKUP($Q381,'Workforce distribution'!$C$8:$AD$30,AH$7,FALSE)),IF($Q381="n/a",(IF($P381=AH$6,$X381*$F381,0)),$X381*$F381*(VLOOKUP($Q381,'Workforce distribution'!$C$8:$AD$30,AH$7,FALSE)))),0)</f>
        <v>0</v>
      </c>
      <c r="AI381" s="30">
        <f>_xlfn.IFNA(IF($O381="days",$Y381*(VLOOKUP($K381,'Bed parameters'!$A$9:$I$12,9,FALSE))*$F381*(VLOOKUP($Q381,'Workforce distribution'!$C$8:$AD$30,AI$7,FALSE)),IF($Q381="n/a",(IF($P381=AI$6,$X381*$F381,0)),$X381*$F381*(VLOOKUP($Q381,'Workforce distribution'!$C$8:$AD$30,AI$7,FALSE)))),0)</f>
        <v>0</v>
      </c>
      <c r="AJ381" s="30">
        <f>_xlfn.IFNA(IF($O381="days",$Y381*(VLOOKUP($K381,'Bed parameters'!$A$9:$I$12,9,FALSE))*$F381*(VLOOKUP($Q381,'Workforce distribution'!$C$8:$AD$30,AJ$7,FALSE)),IF($Q381="n/a",(IF($P381=AJ$6,$X381*$F381,0)),$X381*$F381*(VLOOKUP($Q381,'Workforce distribution'!$C$8:$AD$30,AJ$7,FALSE)))),0)</f>
        <v>0</v>
      </c>
      <c r="AK381" s="30">
        <f>_xlfn.IFNA(IF($O381="days",$Y381*(VLOOKUP($K381,'Bed parameters'!$A$9:$I$12,9,FALSE))*$F381*(VLOOKUP($Q381,'Workforce distribution'!$C$8:$AD$30,AK$7,FALSE)),IF($Q381="n/a",(IF($P381=AK$6,$X381*$F381,0)),$X381*$F381*(VLOOKUP($Q381,'Workforce distribution'!$C$8:$AD$30,AK$7,FALSE)))),0)</f>
        <v>0</v>
      </c>
      <c r="AL381" s="30">
        <f>_xlfn.IFNA(IF($O381="days",$Y381*(VLOOKUP($K381,'Bed parameters'!$A$9:$I$12,9,FALSE))*$F381*(VLOOKUP($Q381,'Workforce distribution'!$C$8:$AD$30,AL$7,FALSE)),IF($Q381="n/a",(IF($P381=AL$6,$X381*$F381,0)),$X381*$F381*(VLOOKUP($Q381,'Workforce distribution'!$C$8:$AD$30,AL$7,FALSE)))),0)</f>
        <v>0</v>
      </c>
      <c r="AM381" s="30">
        <f>_xlfn.IFNA(IF($O381="days",$Y381*(VLOOKUP($K381,'Bed parameters'!$A$9:$I$12,9,FALSE))*$F381*(VLOOKUP($Q381,'Workforce distribution'!$C$8:$AD$30,AM$7,FALSE)),IF($Q381="n/a",(IF($P381=AM$6,$X381*$F381,0)),$X381*$F381*(VLOOKUP($Q381,'Workforce distribution'!$C$8:$AD$30,AM$7,FALSE)))),0)</f>
        <v>0</v>
      </c>
      <c r="AN381" s="30">
        <f>_xlfn.IFNA(IF($O381="days",$Y381*(VLOOKUP($K381,'Bed parameters'!$A$9:$I$12,9,FALSE))*$F381*(VLOOKUP($Q381,'Workforce distribution'!$C$8:$AD$30,AN$7,FALSE)),IF($Q381="n/a",(IF($P381=AN$6,$X381*$F381,0)),$X381*$F381*(VLOOKUP($Q381,'Workforce distribution'!$C$8:$AD$30,AN$7,FALSE)))),0)</f>
        <v>0</v>
      </c>
      <c r="AO381" s="30">
        <f>_xlfn.IFNA(IF($O381="days",$Y381*(VLOOKUP($K381,'Bed parameters'!$A$9:$I$12,9,FALSE))*$F381*(VLOOKUP($Q381,'Workforce distribution'!$C$8:$AD$30,AO$7,FALSE)),IF($Q381="n/a",(IF($P381=AO$6,$X381*$F381,0)),$X381*$F381*(VLOOKUP($Q381,'Workforce distribution'!$C$8:$AD$30,AO$7,FALSE)))),0)</f>
        <v>0</v>
      </c>
      <c r="AP381" s="30">
        <f>_xlfn.IFNA(IF($O381="days",$Y381*(VLOOKUP($K381,'Bed parameters'!$A$9:$I$12,9,FALSE))*$F381*(VLOOKUP($Q381,'Workforce distribution'!$C$8:$AD$30,AP$7,FALSE)),IF($Q381="n/a",(IF($P381=AP$6,$X381*$F381,0)),$X381*$F381*(VLOOKUP($Q381,'Workforce distribution'!$C$8:$AD$30,AP$7,FALSE)))),0)</f>
        <v>0</v>
      </c>
      <c r="AQ381" s="30">
        <f>_xlfn.IFNA(IF($O381="days",$Y381*(VLOOKUP($K381,'Bed parameters'!$A$9:$I$12,9,FALSE))*$F381*(VLOOKUP($Q381,'Workforce distribution'!$C$8:$AD$30,AQ$7,FALSE)),IF($Q381="n/a",(IF($P381=AQ$6,$X381*$F381,0)),$X381*$F381*(VLOOKUP($Q381,'Workforce distribution'!$C$8:$AD$30,AQ$7,FALSE)))),0)</f>
        <v>0</v>
      </c>
      <c r="AR381" s="30">
        <f>_xlfn.IFNA(IF($O381="days",$Y381*(VLOOKUP($K381,'Bed parameters'!$A$9:$I$12,9,FALSE))*$F381*(VLOOKUP($Q381,'Workforce distribution'!$C$8:$AD$30,AR$7,FALSE)),IF($Q381="n/a",(IF($P381=AR$6,$X381*$F381,0)),$X381*$F381*(VLOOKUP($Q381,'Workforce distribution'!$C$8:$AD$30,AR$7,FALSE)))),0)</f>
        <v>0</v>
      </c>
      <c r="AS381" s="30">
        <f>_xlfn.IFNA(IF($O381="days",$Y381*(VLOOKUP($K381,'Bed parameters'!$A$9:$I$12,9,FALSE))*$F381*(VLOOKUP($Q381,'Workforce distribution'!$C$8:$AD$30,AS$7,FALSE)),IF($Q381="n/a",(IF($P381=AS$6,$X381*$F381,0)),$X381*$F381*(VLOOKUP($Q381,'Workforce distribution'!$C$8:$AD$30,AS$7,FALSE)))),0)</f>
        <v>0</v>
      </c>
      <c r="AT381" s="30">
        <f>_xlfn.IFNA(IF($O381="days",$Y381*(VLOOKUP($K381,'Bed parameters'!$A$9:$I$12,9,FALSE))*$F381*(VLOOKUP($Q381,'Workforce distribution'!$C$8:$AD$30,AT$7,FALSE)),IF($Q381="n/a",(IF($P381=AT$6,$X381*$F381,0)),$X381*$F381*(VLOOKUP($Q381,'Workforce distribution'!$C$8:$AD$30,AT$7,FALSE)))),0)</f>
        <v>15432.261</v>
      </c>
      <c r="AU381" s="30">
        <f>_xlfn.IFNA(IF($O381="days",$Y381*(VLOOKUP($K381,'Bed parameters'!$A$9:$I$12,9,FALSE))*$F381*(VLOOKUP($Q381,'Workforce distribution'!$C$8:$AD$30,AU$7,FALSE)),IF($Q381="n/a",(IF($P381=AU$6,$X381*$F381,0)),$X381*$F381*(VLOOKUP($Q381,'Workforce distribution'!$C$8:$AD$30,AU$7,FALSE)))),0)</f>
        <v>0</v>
      </c>
      <c r="AV381" s="30">
        <f>_xlfn.IFNA(IF($O381="days",$Y381*(VLOOKUP($K381,'Bed parameters'!$A$9:$I$12,9,FALSE))*$F381*(VLOOKUP($Q381,'Workforce distribution'!$C$8:$AD$30,AV$7,FALSE)),IF($Q381="n/a",(IF($P381=AV$6,$X381*$F381,0)),$X381*$F381*(VLOOKUP($Q381,'Workforce distribution'!$C$8:$AD$30,AV$7,FALSE)))),0)</f>
        <v>0</v>
      </c>
      <c r="AW381" s="30">
        <f>_xlfn.IFNA(IF($O381="days",$Y381*(VLOOKUP($K381,'Bed parameters'!$A$9:$I$12,9,FALSE))*$F381*(VLOOKUP($Q381,'Workforce distribution'!$C$8:$AD$30,AW$7,FALSE)),IF($Q381="n/a",(IF($P381=AW$6,$X381*$F381,0)),$X381*$F381*(VLOOKUP($Q381,'Workforce distribution'!$C$8:$AD$30,AW$7,FALSE)))),0)</f>
        <v>0</v>
      </c>
      <c r="AX381" s="30">
        <f>_xlfn.IFNA(IF($O381="days",$Y381*(VLOOKUP($K381,'Bed parameters'!$A$9:$I$12,9,FALSE))*$F381*(VLOOKUP($Q381,'Workforce distribution'!$C$8:$AD$30,AX$7,FALSE)),IF($Q381="n/a",(IF($P381=AX$6,$X381*$F381,0)),$X381*$F381*(VLOOKUP($Q381,'Workforce distribution'!$C$8:$AD$30,AX$7,FALSE)))),0)</f>
        <v>0</v>
      </c>
      <c r="AY381" s="30">
        <f>_xlfn.IFNA(IF($O381="days",$Y381*(VLOOKUP($K381,'Bed parameters'!$A$9:$I$12,9,FALSE))*$F381*(VLOOKUP($Q381,'Workforce distribution'!$C$8:$AD$30,AY$7,FALSE)),IF($Q381="n/a",(IF($P381=AY$6,$X381*$F381,0)),$X381*$F381*(VLOOKUP($Q381,'Workforce distribution'!$C$8:$AD$30,AY$7,FALSE)))),0)</f>
        <v>0</v>
      </c>
      <c r="AZ381" s="30">
        <f>_xlfn.IFNA(IF($O381="days",$Y381*(VLOOKUP($K381,'Bed parameters'!$A$9:$I$12,9,FALSE))*$F381*(VLOOKUP($Q381,'Workforce distribution'!$C$8:$AD$30,AZ$7,FALSE)),IF($Q381="n/a",(IF($P381=AZ$6,$X381*$F381,0)),$X381*$F381*(VLOOKUP($Q381,'Workforce distribution'!$C$8:$AD$30,AZ$7,FALSE)))),0)</f>
        <v>0</v>
      </c>
      <c r="BA381" s="30">
        <f>_xlfn.IFNA(IF($O381="days",$Y381*(VLOOKUP($K381,'Bed parameters'!$A$9:$I$12,9,FALSE))*$F381*(VLOOKUP($Q381,'Workforce distribution'!$C$8:$AD$30,BA$7,FALSE)),IF($Q381="n/a",(IF($P381=BA$6,$X381*$F381,0)),$X381*$F381*(VLOOKUP($Q381,'Workforce distribution'!$C$8:$AD$30,BA$7,FALSE)))),0)</f>
        <v>0</v>
      </c>
      <c r="BB381" s="30">
        <f>_xlfn.IFNA(IF($O381="days",$Y381*(VLOOKUP($K381,'Bed parameters'!$A$9:$I$12,9,FALSE))*$F381*(VLOOKUP($Q381,'Workforce distribution'!$C$8:$AD$30,BB$7,FALSE)),IF($Q381="n/a",(IF($P381=BB$6,$X381*$F381,0)),$X381*$F381*(VLOOKUP($Q381,'Workforce distribution'!$C$8:$AD$30,BB$7,FALSE)))),0)</f>
        <v>0</v>
      </c>
      <c r="BC381" s="149">
        <f t="shared" si="49"/>
        <v>9.3527720876110578</v>
      </c>
      <c r="BD381" s="288">
        <f>IF($Q381="n/a",(IF('Workforce hours'!D$30=0,0,(AB381/'Workforce hours'!D$30))),(IF(VLOOKUP($Q381,'Workforce hours'!$C$8:$AD$30,BD$7,FALSE)=0,0,(AB381/(VLOOKUP($Q381,'Workforce hours'!$C$8:$AD$30,BD$7,FALSE))))))</f>
        <v>0</v>
      </c>
      <c r="BE381" s="288">
        <f>IF($Q381="n/a",(IF('Workforce hours'!E$30=0,0,(AC381/'Workforce hours'!E$30))),(IF(VLOOKUP($Q381,'Workforce hours'!$C$8:$AD$30,BE$7,FALSE)=0,0,(AC381/(VLOOKUP($Q381,'Workforce hours'!$C$8:$AD$30,BE$7,FALSE))))))</f>
        <v>0</v>
      </c>
      <c r="BF381" s="288">
        <f>IF($Q381="n/a",(IF('Workforce hours'!F$30=0,0,(AD381/'Workforce hours'!F$30))),(IF(VLOOKUP($Q381,'Workforce hours'!$C$8:$AD$30,BF$7,FALSE)=0,0,(AD381/(VLOOKUP($Q381,'Workforce hours'!$C$8:$AD$30,BF$7,FALSE))))))</f>
        <v>0</v>
      </c>
      <c r="BG381" s="288">
        <f>IF($Q381="n/a",(IF('Workforce hours'!G$30=0,0,(AE381/'Workforce hours'!G$30))),(IF(VLOOKUP($Q381,'Workforce hours'!$C$8:$AD$30,BG$7,FALSE)=0,0,(AE381/(VLOOKUP($Q381,'Workforce hours'!$C$8:$AD$30,BG$7,FALSE))))))</f>
        <v>0</v>
      </c>
      <c r="BH381" s="288">
        <f>IF($Q381="n/a",(IF('Workforce hours'!H$30=0,0,(AF381/'Workforce hours'!H$30))),(IF(VLOOKUP($Q381,'Workforce hours'!$C$8:$AD$30,BH$7,FALSE)=0,0,(AF381/(VLOOKUP($Q381,'Workforce hours'!$C$8:$AD$30,BH$7,FALSE))))))</f>
        <v>0</v>
      </c>
      <c r="BI381" s="288">
        <f>IF($Q381="n/a",(IF('Workforce hours'!I$30=0,0,(AG381/'Workforce hours'!I$30))),(IF(VLOOKUP($Q381,'Workforce hours'!$C$8:$AD$30,BI$7,FALSE)=0,0,(AG381/(VLOOKUP($Q381,'Workforce hours'!$C$8:$AD$30,BI$7,FALSE))))))</f>
        <v>0</v>
      </c>
      <c r="BJ381" s="288">
        <f>IF($Q381="n/a",(IF('Workforce hours'!J$30=0,0,(AH381/'Workforce hours'!J$30))),(IF(VLOOKUP($Q381,'Workforce hours'!$C$8:$AD$30,BJ$7,FALSE)=0,0,(AH381/(VLOOKUP($Q381,'Workforce hours'!$C$8:$AD$30,BJ$7,FALSE))))))</f>
        <v>0</v>
      </c>
      <c r="BK381" s="288">
        <f>IF($Q381="n/a",(IF('Workforce hours'!K$30=0,0,(AI381/'Workforce hours'!K$30))),(IF(VLOOKUP($Q381,'Workforce hours'!$C$8:$AD$30,BK$7,FALSE)=0,0,(AI381/(VLOOKUP($Q381,'Workforce hours'!$C$8:$AD$30,BK$7,FALSE))))))</f>
        <v>0</v>
      </c>
      <c r="BL381" s="288">
        <f>IF($Q381="n/a",(IF('Workforce hours'!L$30=0,0,(AJ381/'Workforce hours'!L$30))),(IF(VLOOKUP($Q381,'Workforce hours'!$C$8:$AD$30,BL$7,FALSE)=0,0,(AJ381/(VLOOKUP($Q381,'Workforce hours'!$C$8:$AD$30,BL$7,FALSE))))))</f>
        <v>0</v>
      </c>
      <c r="BM381" s="288">
        <f>IF($Q381="n/a",(IF('Workforce hours'!M$30=0,0,(AK381/'Workforce hours'!M$30))),(IF(VLOOKUP($Q381,'Workforce hours'!$C$8:$AD$30,BM$7,FALSE)=0,0,(AK381/(VLOOKUP($Q381,'Workforce hours'!$C$8:$AD$30,BM$7,FALSE))))))</f>
        <v>0</v>
      </c>
      <c r="BN381" s="288">
        <f>IF($Q381="n/a",(IF('Workforce hours'!N$30=0,0,(AL381/'Workforce hours'!N$30))),(IF(VLOOKUP($Q381,'Workforce hours'!$C$8:$AD$30,BN$7,FALSE)=0,0,(AL381/(VLOOKUP($Q381,'Workforce hours'!$C$8:$AD$30,BN$7,FALSE))))))</f>
        <v>0</v>
      </c>
      <c r="BO381" s="288">
        <f>IF($Q381="n/a",(IF('Workforce hours'!O$30=0,0,(AM381/'Workforce hours'!O$30))),(IF(VLOOKUP($Q381,'Workforce hours'!$C$8:$AD$30,BO$7,FALSE)=0,0,(AM381/(VLOOKUP($Q381,'Workforce hours'!$C$8:$AD$30,BO$7,FALSE))))))</f>
        <v>0</v>
      </c>
      <c r="BP381" s="288">
        <f>IF($Q381="n/a",(IF('Workforce hours'!P$30=0,0,(AN381/'Workforce hours'!P$30))),(IF(VLOOKUP($Q381,'Workforce hours'!$C$8:$AD$30,BP$7,FALSE)=0,0,(AN381/(VLOOKUP($Q381,'Workforce hours'!$C$8:$AD$30,BP$7,FALSE))))))</f>
        <v>0</v>
      </c>
      <c r="BQ381" s="288">
        <f>IF($Q381="n/a",(IF('Workforce hours'!Q$30=0,0,(AO381/'Workforce hours'!Q$30))),(IF(VLOOKUP($Q381,'Workforce hours'!$C$8:$AD$30,BQ$7,FALSE)=0,0,(AO381/(VLOOKUP($Q381,'Workforce hours'!$C$8:$AD$30,BQ$7,FALSE))))))</f>
        <v>0</v>
      </c>
      <c r="BR381" s="288">
        <f>IF($Q381="n/a",(IF('Workforce hours'!R$30=0,0,(AP381/'Workforce hours'!R$30))),(IF(VLOOKUP($Q381,'Workforce hours'!$C$8:$AD$30,BR$7,FALSE)=0,0,(AP381/(VLOOKUP($Q381,'Workforce hours'!$C$8:$AD$30,BR$7,FALSE))))))</f>
        <v>0</v>
      </c>
      <c r="BS381" s="288">
        <f>IF($Q381="n/a",(IF('Workforce hours'!S$30=0,0,(AQ381/'Workforce hours'!S$30))),(IF(VLOOKUP($Q381,'Workforce hours'!$C$8:$AD$30,BS$7,FALSE)=0,0,(AQ381/(VLOOKUP($Q381,'Workforce hours'!$C$8:$AD$30,BS$7,FALSE))))))</f>
        <v>0</v>
      </c>
      <c r="BT381" s="288">
        <f>IF($Q381="n/a",(IF('Workforce hours'!T$30=0,0,(AR381/'Workforce hours'!T$30))),(IF(VLOOKUP($Q381,'Workforce hours'!$C$8:$AD$30,BT$7,FALSE)=0,0,(AR381/(VLOOKUP($Q381,'Workforce hours'!$C$8:$AD$30,BT$7,FALSE))))))</f>
        <v>0</v>
      </c>
      <c r="BU381" s="288">
        <f>IF($Q381="n/a",(IF('Workforce hours'!U$30=0,0,(AS381/'Workforce hours'!U$30))),(IF(VLOOKUP($Q381,'Workforce hours'!$C$8:$AD$30,BU$7,FALSE)=0,0,(AS381/(VLOOKUP($Q381,'Workforce hours'!$C$8:$AD$30,BU$7,FALSE))))))</f>
        <v>0</v>
      </c>
      <c r="BV381" s="288">
        <f>IF($Q381="n/a",(IF('Workforce hours'!V$30=0,0,(AT381/'Workforce hours'!V$30))),(IF(VLOOKUP($Q381,'Workforce hours'!$C$8:$AD$30,BV$7,FALSE)=0,0,(AT381/(VLOOKUP($Q381,'Workforce hours'!$C$8:$AD$30,BV$7,FALSE))))))</f>
        <v>9.3527720876110578</v>
      </c>
      <c r="BW381" s="288">
        <f>IF($Q381="n/a",(IF('Workforce hours'!W$30=0,0,(AU381/'Workforce hours'!W$30))),(IF(VLOOKUP($Q381,'Workforce hours'!$C$8:$AD$30,BW$7,FALSE)=0,0,(AU381/(VLOOKUP($Q381,'Workforce hours'!$C$8:$AD$30,BW$7,FALSE))))))</f>
        <v>0</v>
      </c>
      <c r="BX381" s="288">
        <f>IF($Q381="n/a",(IF('Workforce hours'!X$30=0,0,(AV381/'Workforce hours'!X$30))),(IF(VLOOKUP($Q381,'Workforce hours'!$C$8:$AD$30,BX$7,FALSE)=0,0,(AV381/(VLOOKUP($Q381,'Workforce hours'!$C$8:$AD$30,BX$7,FALSE))))))</f>
        <v>0</v>
      </c>
      <c r="BY381" s="288">
        <f>IF($Q381="n/a",(IF('Workforce hours'!Y$30=0,0,(AW381/'Workforce hours'!Y$30))),(IF(VLOOKUP($Q381,'Workforce hours'!$C$8:$AD$30,BY$7,FALSE)=0,0,(AW381/(VLOOKUP($Q381,'Workforce hours'!$C$8:$AD$30,BY$7,FALSE))))))</f>
        <v>0</v>
      </c>
      <c r="BZ381" s="288">
        <f>IF($Q381="n/a",(IF('Workforce hours'!Z$30=0,0,(AX381/'Workforce hours'!Z$30))),(IF(VLOOKUP($Q381,'Workforce hours'!$C$8:$AD$30,BZ$7,FALSE)=0,0,(AX381/(VLOOKUP($Q381,'Workforce hours'!$C$8:$AD$30,BZ$7,FALSE))))))</f>
        <v>0</v>
      </c>
      <c r="CA381" s="288">
        <f>IF($Q381="n/a",(IF('Workforce hours'!AA$30=0,0,(AY381/'Workforce hours'!AA$30))),(IF(VLOOKUP($Q381,'Workforce hours'!$C$8:$AD$30,CA$7,FALSE)=0,0,(AY381/(VLOOKUP($Q381,'Workforce hours'!$C$8:$AD$30,CA$7,FALSE))))))</f>
        <v>0</v>
      </c>
      <c r="CB381" s="288">
        <f>IF($Q381="n/a",(IF('Workforce hours'!AB$30=0,0,(AZ381/'Workforce hours'!AB$30))),(IF(VLOOKUP($Q381,'Workforce hours'!$C$8:$AD$30,CB$7,FALSE)=0,0,(AZ381/(VLOOKUP($Q381,'Workforce hours'!$C$8:$AD$30,CB$7,FALSE))))))</f>
        <v>0</v>
      </c>
      <c r="CC381" s="288">
        <f>IF($Q381="n/a",(IF('Workforce hours'!AC$30=0,0,(BA381/'Workforce hours'!AC$30))),(IF(VLOOKUP($Q381,'Workforce hours'!$C$8:$AD$30,CC$7,FALSE)=0,0,(BA381/(VLOOKUP($Q381,'Workforce hours'!$C$8:$AD$30,CC$7,FALSE))))))</f>
        <v>0</v>
      </c>
      <c r="CD381" s="288">
        <f>IF($Q381="n/a",(IF('Workforce hours'!AD$30=0,0,(BB381/'Workforce hours'!AD$30))),(IF(VLOOKUP($Q381,'Workforce hours'!$C$8:$AD$30,CD$7,FALSE)=0,0,(BB381/(VLOOKUP($Q381,'Workforce hours'!$C$8:$AD$30,CD$7,FALSE))))))</f>
        <v>0</v>
      </c>
      <c r="CE381" s="289">
        <f t="shared" si="50"/>
        <v>0</v>
      </c>
      <c r="CF381" s="290">
        <f>BD381*'Workforce costs'!B$9*(1+'Workforce costs'!B$10)*(1+'Workforce costs'!B$11)</f>
        <v>0</v>
      </c>
      <c r="CG381" s="290">
        <f>BE381*'Workforce costs'!C$9*(1+'Workforce costs'!C$10)*(1+'Workforce costs'!C$11)</f>
        <v>0</v>
      </c>
      <c r="CH381" s="290">
        <f>BF381*'Workforce costs'!D$9*(1+'Workforce costs'!D$10)*(1+'Workforce costs'!D$11)</f>
        <v>0</v>
      </c>
      <c r="CI381" s="290">
        <f>BG381*'Workforce costs'!E$9*(1+'Workforce costs'!E$10)*(1+'Workforce costs'!E$11)</f>
        <v>0</v>
      </c>
      <c r="CJ381" s="290">
        <f>BH381*'Workforce costs'!F$9*(1+'Workforce costs'!F$10)*(1+'Workforce costs'!F$11)</f>
        <v>0</v>
      </c>
      <c r="CK381" s="290">
        <f>BI381*'Workforce costs'!G$9*(1+'Workforce costs'!G$10)*(1+'Workforce costs'!G$11)</f>
        <v>0</v>
      </c>
      <c r="CL381" s="290">
        <f>BJ381*'Workforce costs'!H$9*(1+'Workforce costs'!H$10)*(1+'Workforce costs'!H$11)</f>
        <v>0</v>
      </c>
      <c r="CM381" s="290">
        <f>BK381*'Workforce costs'!I$9*(1+'Workforce costs'!I$10)*(1+'Workforce costs'!I$11)</f>
        <v>0</v>
      </c>
      <c r="CN381" s="290">
        <f>BL381*'Workforce costs'!J$9*(1+'Workforce costs'!J$10)*(1+'Workforce costs'!J$11)</f>
        <v>0</v>
      </c>
      <c r="CO381" s="290">
        <f>BM381*'Workforce costs'!K$9*(1+'Workforce costs'!K$10)*(1+'Workforce costs'!K$11)</f>
        <v>0</v>
      </c>
      <c r="CP381" s="290">
        <f>BN381*'Workforce costs'!L$9*(1+'Workforce costs'!L$10)*(1+'Workforce costs'!L$11)</f>
        <v>0</v>
      </c>
      <c r="CQ381" s="290">
        <f>BO381*'Workforce costs'!M$9*(1+'Workforce costs'!M$10)*(1+'Workforce costs'!M$11)</f>
        <v>0</v>
      </c>
      <c r="CR381" s="290">
        <f>BP381*'Workforce costs'!N$9*(1+'Workforce costs'!N$10)*(1+'Workforce costs'!N$11)</f>
        <v>0</v>
      </c>
      <c r="CS381" s="290">
        <f>BQ381*'Workforce costs'!O$9*(1+'Workforce costs'!O$10)*(1+'Workforce costs'!O$11)</f>
        <v>0</v>
      </c>
      <c r="CT381" s="290">
        <f>BR381*'Workforce costs'!P$9*(1+'Workforce costs'!P$10)*(1+'Workforce costs'!P$11)</f>
        <v>0</v>
      </c>
      <c r="CU381" s="290">
        <f>BS381*'Workforce costs'!Q$9*(1+'Workforce costs'!Q$10)*(1+'Workforce costs'!Q$11)</f>
        <v>0</v>
      </c>
      <c r="CV381" s="290">
        <f>BT381*'Workforce costs'!R$9*(1+'Workforce costs'!R$10)*(1+'Workforce costs'!R$11)</f>
        <v>0</v>
      </c>
      <c r="CW381" s="290">
        <f>BU381*'Workforce costs'!S$9*(1+'Workforce costs'!S$10)*(1+'Workforce costs'!S$11)</f>
        <v>0</v>
      </c>
      <c r="CX381" s="290">
        <f>BV381*'Workforce costs'!T$9*(1+'Workforce costs'!T$10)*(1+'Workforce costs'!T$11)</f>
        <v>0</v>
      </c>
      <c r="CY381" s="290">
        <f>BW381*'Workforce costs'!U$9*(1+'Workforce costs'!U$10)*(1+'Workforce costs'!U$11)</f>
        <v>0</v>
      </c>
      <c r="CZ381" s="290">
        <f>BX381*'Workforce costs'!V$9*(1+'Workforce costs'!V$10)*(1+'Workforce costs'!V$11)</f>
        <v>0</v>
      </c>
      <c r="DA381" s="290">
        <f>BY381*'Workforce costs'!W$9*(1+'Workforce costs'!W$10)*(1+'Workforce costs'!W$11)</f>
        <v>0</v>
      </c>
      <c r="DB381" s="290">
        <f>BZ381*'Workforce costs'!X$9*(1+'Workforce costs'!X$10)*(1+'Workforce costs'!X$11)</f>
        <v>0</v>
      </c>
      <c r="DC381" s="290">
        <f>CA381*'Workforce costs'!Y$9*(1+'Workforce costs'!Y$10)*(1+'Workforce costs'!Y$11)</f>
        <v>0</v>
      </c>
      <c r="DD381" s="290">
        <f>CB381*'Workforce costs'!Z$9*(1+'Workforce costs'!Z$10)*(1+'Workforce costs'!Z$11)</f>
        <v>0</v>
      </c>
      <c r="DE381" s="290">
        <f>CC381*'Workforce costs'!AA$9*(1+'Workforce costs'!AA$10)*(1+'Workforce costs'!AA$11)</f>
        <v>0</v>
      </c>
      <c r="DF381" s="290">
        <f>CD381*'Workforce costs'!AB$9*(1+'Workforce costs'!AB$10)*(1+'Workforce costs'!AB$11)</f>
        <v>0</v>
      </c>
    </row>
    <row r="382" spans="1:110" x14ac:dyDescent="0.3">
      <c r="A382" s="2" t="str">
        <f>Outputs!$A$4</f>
        <v>Australia</v>
      </c>
      <c r="B382" s="2" t="str">
        <f t="shared" si="43"/>
        <v>Australia 18to24</v>
      </c>
      <c r="C382" s="30">
        <f>VLOOKUP($B382,Populations!$D$15:$H$1920,3,FALSE)</f>
        <v>2374194</v>
      </c>
      <c r="D382" s="255">
        <f>IF(OR($H382="General pop",$H382="Schools",$H382="Workplace",$H382="Skills Training",$H382="Digital Supports"),1,VLOOKUP($B382,Populations!$D$15:$H$1920,5,FALSE))</f>
        <v>1</v>
      </c>
      <c r="E382" s="88">
        <f>VLOOKUP(I382,Epidemiology!$C$10:$H$47,6,FALSE)</f>
        <v>1300</v>
      </c>
      <c r="F382" s="102">
        <f>'Care profiles'!R383</f>
        <v>1</v>
      </c>
      <c r="G382" s="15" t="str">
        <f>'Care profiles'!A383</f>
        <v>18to24</v>
      </c>
      <c r="H382" s="15" t="str">
        <f>'Care profiles'!B383</f>
        <v>Persistent</v>
      </c>
      <c r="I382" s="15" t="str">
        <f>'Care profiles'!C383</f>
        <v>Persistent_18-24yrs</v>
      </c>
      <c r="J382" s="15" t="str">
        <f>'Care profiles'!D383</f>
        <v>Care profile</v>
      </c>
      <c r="K382" s="15" t="str">
        <f>'Care profiles'!E383</f>
        <v>Review +/- Ongoing Management</v>
      </c>
      <c r="L382" s="104">
        <f>'Care profiles'!F383</f>
        <v>1</v>
      </c>
      <c r="M382" s="15">
        <f>'Care profiles'!G383</f>
        <v>12</v>
      </c>
      <c r="N382" s="15">
        <f>'Care profiles'!H383</f>
        <v>20</v>
      </c>
      <c r="O382" s="15" t="str">
        <f>'Care profiles'!I383</f>
        <v>min</v>
      </c>
      <c r="P382" s="15" t="str">
        <f>'Care profiles'!J383</f>
        <v>General Practitioner</v>
      </c>
      <c r="Q382" s="15" t="str">
        <f>'Care profiles'!K383</f>
        <v>n/a</v>
      </c>
      <c r="R382" s="15" t="str">
        <f>'Care profiles'!M383</f>
        <v>Y</v>
      </c>
      <c r="S382" s="15" t="str">
        <f>'Care profiles'!O383</f>
        <v>N</v>
      </c>
      <c r="T382" s="15" t="str">
        <f>'Care profiles'!Q383</f>
        <v>N</v>
      </c>
      <c r="U382" s="30">
        <f t="shared" si="44"/>
        <v>30864.522000000001</v>
      </c>
      <c r="V382" s="30">
        <f t="shared" si="45"/>
        <v>30864.522000000001</v>
      </c>
      <c r="W382" s="30">
        <f>IF(M382="n/a",0,IF(O382="days",V382*M382*(1+(VLOOKUP(K382,'Bed parameters'!$A$9:$G$12,7,FALSE))),V382*M382))</f>
        <v>370374.26400000002</v>
      </c>
      <c r="X382" s="30">
        <f t="shared" si="46"/>
        <v>123458.088</v>
      </c>
      <c r="Y382" s="30">
        <f t="shared" si="47"/>
        <v>0</v>
      </c>
      <c r="Z382" s="113">
        <f>_xlfn.IFNA(Y382/((VLOOKUP(K382,'Bed parameters'!$A$9:$G$12,3,FALSE))*(VLOOKUP(K382,'Bed parameters'!$A$9:$G$12,5,FALSE))),0)</f>
        <v>0</v>
      </c>
      <c r="AA382" s="30">
        <f t="shared" si="48"/>
        <v>123458.088</v>
      </c>
      <c r="AB382" s="30">
        <f>_xlfn.IFNA(IF($O382="days",$Y382*(VLOOKUP($K382,'Bed parameters'!$A$9:$I$12,9,FALSE))*$F382*(VLOOKUP($Q382,'Workforce distribution'!$C$8:$AD$30,AB$7,FALSE)),IF($Q382="n/a",(IF($P382=AB$6,$X382*$F382,0)),$X382*$F382*(VLOOKUP($Q382,'Workforce distribution'!$C$8:$AD$30,AB$7,FALSE)))),0)</f>
        <v>0</v>
      </c>
      <c r="AC382" s="30">
        <f>_xlfn.IFNA(IF($O382="days",$Y382*(VLOOKUP($K382,'Bed parameters'!$A$9:$I$12,9,FALSE))*$F382*(VLOOKUP($Q382,'Workforce distribution'!$C$8:$AD$30,AC$7,FALSE)),IF($Q382="n/a",(IF($P382=AC$6,$X382*$F382,0)),$X382*$F382*(VLOOKUP($Q382,'Workforce distribution'!$C$8:$AD$30,AC$7,FALSE)))),0)</f>
        <v>0</v>
      </c>
      <c r="AD382" s="30">
        <f>_xlfn.IFNA(IF($O382="days",$Y382*(VLOOKUP($K382,'Bed parameters'!$A$9:$I$12,9,FALSE))*$F382*(VLOOKUP($Q382,'Workforce distribution'!$C$8:$AD$30,AD$7,FALSE)),IF($Q382="n/a",(IF($P382=AD$6,$X382*$F382,0)),$X382*$F382*(VLOOKUP($Q382,'Workforce distribution'!$C$8:$AD$30,AD$7,FALSE)))),0)</f>
        <v>0</v>
      </c>
      <c r="AE382" s="30">
        <f>_xlfn.IFNA(IF($O382="days",$Y382*(VLOOKUP($K382,'Bed parameters'!$A$9:$I$12,9,FALSE))*$F382*(VLOOKUP($Q382,'Workforce distribution'!$C$8:$AD$30,AE$7,FALSE)),IF($Q382="n/a",(IF($P382=AE$6,$X382*$F382,0)),$X382*$F382*(VLOOKUP($Q382,'Workforce distribution'!$C$8:$AD$30,AE$7,FALSE)))),0)</f>
        <v>0</v>
      </c>
      <c r="AF382" s="30">
        <f>_xlfn.IFNA(IF($O382="days",$Y382*(VLOOKUP($K382,'Bed parameters'!$A$9:$I$12,9,FALSE))*$F382*(VLOOKUP($Q382,'Workforce distribution'!$C$8:$AD$30,AF$7,FALSE)),IF($Q382="n/a",(IF($P382=AF$6,$X382*$F382,0)),$X382*$F382*(VLOOKUP($Q382,'Workforce distribution'!$C$8:$AD$30,AF$7,FALSE)))),0)</f>
        <v>0</v>
      </c>
      <c r="AG382" s="30">
        <f>_xlfn.IFNA(IF($O382="days",$Y382*(VLOOKUP($K382,'Bed parameters'!$A$9:$I$12,9,FALSE))*$F382*(VLOOKUP($Q382,'Workforce distribution'!$C$8:$AD$30,AG$7,FALSE)),IF($Q382="n/a",(IF($P382=AG$6,$X382*$F382,0)),$X382*$F382*(VLOOKUP($Q382,'Workforce distribution'!$C$8:$AD$30,AG$7,FALSE)))),0)</f>
        <v>0</v>
      </c>
      <c r="AH382" s="30">
        <f>_xlfn.IFNA(IF($O382="days",$Y382*(VLOOKUP($K382,'Bed parameters'!$A$9:$I$12,9,FALSE))*$F382*(VLOOKUP($Q382,'Workforce distribution'!$C$8:$AD$30,AH$7,FALSE)),IF($Q382="n/a",(IF($P382=AH$6,$X382*$F382,0)),$X382*$F382*(VLOOKUP($Q382,'Workforce distribution'!$C$8:$AD$30,AH$7,FALSE)))),0)</f>
        <v>0</v>
      </c>
      <c r="AI382" s="30">
        <f>_xlfn.IFNA(IF($O382="days",$Y382*(VLOOKUP($K382,'Bed parameters'!$A$9:$I$12,9,FALSE))*$F382*(VLOOKUP($Q382,'Workforce distribution'!$C$8:$AD$30,AI$7,FALSE)),IF($Q382="n/a",(IF($P382=AI$6,$X382*$F382,0)),$X382*$F382*(VLOOKUP($Q382,'Workforce distribution'!$C$8:$AD$30,AI$7,FALSE)))),0)</f>
        <v>0</v>
      </c>
      <c r="AJ382" s="30">
        <f>_xlfn.IFNA(IF($O382="days",$Y382*(VLOOKUP($K382,'Bed parameters'!$A$9:$I$12,9,FALSE))*$F382*(VLOOKUP($Q382,'Workforce distribution'!$C$8:$AD$30,AJ$7,FALSE)),IF($Q382="n/a",(IF($P382=AJ$6,$X382*$F382,0)),$X382*$F382*(VLOOKUP($Q382,'Workforce distribution'!$C$8:$AD$30,AJ$7,FALSE)))),0)</f>
        <v>0</v>
      </c>
      <c r="AK382" s="30">
        <f>_xlfn.IFNA(IF($O382="days",$Y382*(VLOOKUP($K382,'Bed parameters'!$A$9:$I$12,9,FALSE))*$F382*(VLOOKUP($Q382,'Workforce distribution'!$C$8:$AD$30,AK$7,FALSE)),IF($Q382="n/a",(IF($P382=AK$6,$X382*$F382,0)),$X382*$F382*(VLOOKUP($Q382,'Workforce distribution'!$C$8:$AD$30,AK$7,FALSE)))),0)</f>
        <v>0</v>
      </c>
      <c r="AL382" s="30">
        <f>_xlfn.IFNA(IF($O382="days",$Y382*(VLOOKUP($K382,'Bed parameters'!$A$9:$I$12,9,FALSE))*$F382*(VLOOKUP($Q382,'Workforce distribution'!$C$8:$AD$30,AL$7,FALSE)),IF($Q382="n/a",(IF($P382=AL$6,$X382*$F382,0)),$X382*$F382*(VLOOKUP($Q382,'Workforce distribution'!$C$8:$AD$30,AL$7,FALSE)))),0)</f>
        <v>0</v>
      </c>
      <c r="AM382" s="30">
        <f>_xlfn.IFNA(IF($O382="days",$Y382*(VLOOKUP($K382,'Bed parameters'!$A$9:$I$12,9,FALSE))*$F382*(VLOOKUP($Q382,'Workforce distribution'!$C$8:$AD$30,AM$7,FALSE)),IF($Q382="n/a",(IF($P382=AM$6,$X382*$F382,0)),$X382*$F382*(VLOOKUP($Q382,'Workforce distribution'!$C$8:$AD$30,AM$7,FALSE)))),0)</f>
        <v>0</v>
      </c>
      <c r="AN382" s="30">
        <f>_xlfn.IFNA(IF($O382="days",$Y382*(VLOOKUP($K382,'Bed parameters'!$A$9:$I$12,9,FALSE))*$F382*(VLOOKUP($Q382,'Workforce distribution'!$C$8:$AD$30,AN$7,FALSE)),IF($Q382="n/a",(IF($P382=AN$6,$X382*$F382,0)),$X382*$F382*(VLOOKUP($Q382,'Workforce distribution'!$C$8:$AD$30,AN$7,FALSE)))),0)</f>
        <v>0</v>
      </c>
      <c r="AO382" s="30">
        <f>_xlfn.IFNA(IF($O382="days",$Y382*(VLOOKUP($K382,'Bed parameters'!$A$9:$I$12,9,FALSE))*$F382*(VLOOKUP($Q382,'Workforce distribution'!$C$8:$AD$30,AO$7,FALSE)),IF($Q382="n/a",(IF($P382=AO$6,$X382*$F382,0)),$X382*$F382*(VLOOKUP($Q382,'Workforce distribution'!$C$8:$AD$30,AO$7,FALSE)))),0)</f>
        <v>0</v>
      </c>
      <c r="AP382" s="30">
        <f>_xlfn.IFNA(IF($O382="days",$Y382*(VLOOKUP($K382,'Bed parameters'!$A$9:$I$12,9,FALSE))*$F382*(VLOOKUP($Q382,'Workforce distribution'!$C$8:$AD$30,AP$7,FALSE)),IF($Q382="n/a",(IF($P382=AP$6,$X382*$F382,0)),$X382*$F382*(VLOOKUP($Q382,'Workforce distribution'!$C$8:$AD$30,AP$7,FALSE)))),0)</f>
        <v>0</v>
      </c>
      <c r="AQ382" s="30">
        <f>_xlfn.IFNA(IF($O382="days",$Y382*(VLOOKUP($K382,'Bed parameters'!$A$9:$I$12,9,FALSE))*$F382*(VLOOKUP($Q382,'Workforce distribution'!$C$8:$AD$30,AQ$7,FALSE)),IF($Q382="n/a",(IF($P382=AQ$6,$X382*$F382,0)),$X382*$F382*(VLOOKUP($Q382,'Workforce distribution'!$C$8:$AD$30,AQ$7,FALSE)))),0)</f>
        <v>0</v>
      </c>
      <c r="AR382" s="30">
        <f>_xlfn.IFNA(IF($O382="days",$Y382*(VLOOKUP($K382,'Bed parameters'!$A$9:$I$12,9,FALSE))*$F382*(VLOOKUP($Q382,'Workforce distribution'!$C$8:$AD$30,AR$7,FALSE)),IF($Q382="n/a",(IF($P382=AR$6,$X382*$F382,0)),$X382*$F382*(VLOOKUP($Q382,'Workforce distribution'!$C$8:$AD$30,AR$7,FALSE)))),0)</f>
        <v>0</v>
      </c>
      <c r="AS382" s="30">
        <f>_xlfn.IFNA(IF($O382="days",$Y382*(VLOOKUP($K382,'Bed parameters'!$A$9:$I$12,9,FALSE))*$F382*(VLOOKUP($Q382,'Workforce distribution'!$C$8:$AD$30,AS$7,FALSE)),IF($Q382="n/a",(IF($P382=AS$6,$X382*$F382,0)),$X382*$F382*(VLOOKUP($Q382,'Workforce distribution'!$C$8:$AD$30,AS$7,FALSE)))),0)</f>
        <v>0</v>
      </c>
      <c r="AT382" s="30">
        <f>_xlfn.IFNA(IF($O382="days",$Y382*(VLOOKUP($K382,'Bed parameters'!$A$9:$I$12,9,FALSE))*$F382*(VLOOKUP($Q382,'Workforce distribution'!$C$8:$AD$30,AT$7,FALSE)),IF($Q382="n/a",(IF($P382=AT$6,$X382*$F382,0)),$X382*$F382*(VLOOKUP($Q382,'Workforce distribution'!$C$8:$AD$30,AT$7,FALSE)))),0)</f>
        <v>123458.088</v>
      </c>
      <c r="AU382" s="30">
        <f>_xlfn.IFNA(IF($O382="days",$Y382*(VLOOKUP($K382,'Bed parameters'!$A$9:$I$12,9,FALSE))*$F382*(VLOOKUP($Q382,'Workforce distribution'!$C$8:$AD$30,AU$7,FALSE)),IF($Q382="n/a",(IF($P382=AU$6,$X382*$F382,0)),$X382*$F382*(VLOOKUP($Q382,'Workforce distribution'!$C$8:$AD$30,AU$7,FALSE)))),0)</f>
        <v>0</v>
      </c>
      <c r="AV382" s="30">
        <f>_xlfn.IFNA(IF($O382="days",$Y382*(VLOOKUP($K382,'Bed parameters'!$A$9:$I$12,9,FALSE))*$F382*(VLOOKUP($Q382,'Workforce distribution'!$C$8:$AD$30,AV$7,FALSE)),IF($Q382="n/a",(IF($P382=AV$6,$X382*$F382,0)),$X382*$F382*(VLOOKUP($Q382,'Workforce distribution'!$C$8:$AD$30,AV$7,FALSE)))),0)</f>
        <v>0</v>
      </c>
      <c r="AW382" s="30">
        <f>_xlfn.IFNA(IF($O382="days",$Y382*(VLOOKUP($K382,'Bed parameters'!$A$9:$I$12,9,FALSE))*$F382*(VLOOKUP($Q382,'Workforce distribution'!$C$8:$AD$30,AW$7,FALSE)),IF($Q382="n/a",(IF($P382=AW$6,$X382*$F382,0)),$X382*$F382*(VLOOKUP($Q382,'Workforce distribution'!$C$8:$AD$30,AW$7,FALSE)))),0)</f>
        <v>0</v>
      </c>
      <c r="AX382" s="30">
        <f>_xlfn.IFNA(IF($O382="days",$Y382*(VLOOKUP($K382,'Bed parameters'!$A$9:$I$12,9,FALSE))*$F382*(VLOOKUP($Q382,'Workforce distribution'!$C$8:$AD$30,AX$7,FALSE)),IF($Q382="n/a",(IF($P382=AX$6,$X382*$F382,0)),$X382*$F382*(VLOOKUP($Q382,'Workforce distribution'!$C$8:$AD$30,AX$7,FALSE)))),0)</f>
        <v>0</v>
      </c>
      <c r="AY382" s="30">
        <f>_xlfn.IFNA(IF($O382="days",$Y382*(VLOOKUP($K382,'Bed parameters'!$A$9:$I$12,9,FALSE))*$F382*(VLOOKUP($Q382,'Workforce distribution'!$C$8:$AD$30,AY$7,FALSE)),IF($Q382="n/a",(IF($P382=AY$6,$X382*$F382,0)),$X382*$F382*(VLOOKUP($Q382,'Workforce distribution'!$C$8:$AD$30,AY$7,FALSE)))),0)</f>
        <v>0</v>
      </c>
      <c r="AZ382" s="30">
        <f>_xlfn.IFNA(IF($O382="days",$Y382*(VLOOKUP($K382,'Bed parameters'!$A$9:$I$12,9,FALSE))*$F382*(VLOOKUP($Q382,'Workforce distribution'!$C$8:$AD$30,AZ$7,FALSE)),IF($Q382="n/a",(IF($P382=AZ$6,$X382*$F382,0)),$X382*$F382*(VLOOKUP($Q382,'Workforce distribution'!$C$8:$AD$30,AZ$7,FALSE)))),0)</f>
        <v>0</v>
      </c>
      <c r="BA382" s="30">
        <f>_xlfn.IFNA(IF($O382="days",$Y382*(VLOOKUP($K382,'Bed parameters'!$A$9:$I$12,9,FALSE))*$F382*(VLOOKUP($Q382,'Workforce distribution'!$C$8:$AD$30,BA$7,FALSE)),IF($Q382="n/a",(IF($P382=BA$6,$X382*$F382,0)),$X382*$F382*(VLOOKUP($Q382,'Workforce distribution'!$C$8:$AD$30,BA$7,FALSE)))),0)</f>
        <v>0</v>
      </c>
      <c r="BB382" s="30">
        <f>_xlfn.IFNA(IF($O382="days",$Y382*(VLOOKUP($K382,'Bed parameters'!$A$9:$I$12,9,FALSE))*$F382*(VLOOKUP($Q382,'Workforce distribution'!$C$8:$AD$30,BB$7,FALSE)),IF($Q382="n/a",(IF($P382=BB$6,$X382*$F382,0)),$X382*$F382*(VLOOKUP($Q382,'Workforce distribution'!$C$8:$AD$30,BB$7,FALSE)))),0)</f>
        <v>0</v>
      </c>
      <c r="BC382" s="149">
        <f t="shared" si="49"/>
        <v>74.822176700888463</v>
      </c>
      <c r="BD382" s="288">
        <f>IF($Q382="n/a",(IF('Workforce hours'!D$30=0,0,(AB382/'Workforce hours'!D$30))),(IF(VLOOKUP($Q382,'Workforce hours'!$C$8:$AD$30,BD$7,FALSE)=0,0,(AB382/(VLOOKUP($Q382,'Workforce hours'!$C$8:$AD$30,BD$7,FALSE))))))</f>
        <v>0</v>
      </c>
      <c r="BE382" s="288">
        <f>IF($Q382="n/a",(IF('Workforce hours'!E$30=0,0,(AC382/'Workforce hours'!E$30))),(IF(VLOOKUP($Q382,'Workforce hours'!$C$8:$AD$30,BE$7,FALSE)=0,0,(AC382/(VLOOKUP($Q382,'Workforce hours'!$C$8:$AD$30,BE$7,FALSE))))))</f>
        <v>0</v>
      </c>
      <c r="BF382" s="288">
        <f>IF($Q382="n/a",(IF('Workforce hours'!F$30=0,0,(AD382/'Workforce hours'!F$30))),(IF(VLOOKUP($Q382,'Workforce hours'!$C$8:$AD$30,BF$7,FALSE)=0,0,(AD382/(VLOOKUP($Q382,'Workforce hours'!$C$8:$AD$30,BF$7,FALSE))))))</f>
        <v>0</v>
      </c>
      <c r="BG382" s="288">
        <f>IF($Q382="n/a",(IF('Workforce hours'!G$30=0,0,(AE382/'Workforce hours'!G$30))),(IF(VLOOKUP($Q382,'Workforce hours'!$C$8:$AD$30,BG$7,FALSE)=0,0,(AE382/(VLOOKUP($Q382,'Workforce hours'!$C$8:$AD$30,BG$7,FALSE))))))</f>
        <v>0</v>
      </c>
      <c r="BH382" s="288">
        <f>IF($Q382="n/a",(IF('Workforce hours'!H$30=0,0,(AF382/'Workforce hours'!H$30))),(IF(VLOOKUP($Q382,'Workforce hours'!$C$8:$AD$30,BH$7,FALSE)=0,0,(AF382/(VLOOKUP($Q382,'Workforce hours'!$C$8:$AD$30,BH$7,FALSE))))))</f>
        <v>0</v>
      </c>
      <c r="BI382" s="288">
        <f>IF($Q382="n/a",(IF('Workforce hours'!I$30=0,0,(AG382/'Workforce hours'!I$30))),(IF(VLOOKUP($Q382,'Workforce hours'!$C$8:$AD$30,BI$7,FALSE)=0,0,(AG382/(VLOOKUP($Q382,'Workforce hours'!$C$8:$AD$30,BI$7,FALSE))))))</f>
        <v>0</v>
      </c>
      <c r="BJ382" s="288">
        <f>IF($Q382="n/a",(IF('Workforce hours'!J$30=0,0,(AH382/'Workforce hours'!J$30))),(IF(VLOOKUP($Q382,'Workforce hours'!$C$8:$AD$30,BJ$7,FALSE)=0,0,(AH382/(VLOOKUP($Q382,'Workforce hours'!$C$8:$AD$30,BJ$7,FALSE))))))</f>
        <v>0</v>
      </c>
      <c r="BK382" s="288">
        <f>IF($Q382="n/a",(IF('Workforce hours'!K$30=0,0,(AI382/'Workforce hours'!K$30))),(IF(VLOOKUP($Q382,'Workforce hours'!$C$8:$AD$30,BK$7,FALSE)=0,0,(AI382/(VLOOKUP($Q382,'Workforce hours'!$C$8:$AD$30,BK$7,FALSE))))))</f>
        <v>0</v>
      </c>
      <c r="BL382" s="288">
        <f>IF($Q382="n/a",(IF('Workforce hours'!L$30=0,0,(AJ382/'Workforce hours'!L$30))),(IF(VLOOKUP($Q382,'Workforce hours'!$C$8:$AD$30,BL$7,FALSE)=0,0,(AJ382/(VLOOKUP($Q382,'Workforce hours'!$C$8:$AD$30,BL$7,FALSE))))))</f>
        <v>0</v>
      </c>
      <c r="BM382" s="288">
        <f>IF($Q382="n/a",(IF('Workforce hours'!M$30=0,0,(AK382/'Workforce hours'!M$30))),(IF(VLOOKUP($Q382,'Workforce hours'!$C$8:$AD$30,BM$7,FALSE)=0,0,(AK382/(VLOOKUP($Q382,'Workforce hours'!$C$8:$AD$30,BM$7,FALSE))))))</f>
        <v>0</v>
      </c>
      <c r="BN382" s="288">
        <f>IF($Q382="n/a",(IF('Workforce hours'!N$30=0,0,(AL382/'Workforce hours'!N$30))),(IF(VLOOKUP($Q382,'Workforce hours'!$C$8:$AD$30,BN$7,FALSE)=0,0,(AL382/(VLOOKUP($Q382,'Workforce hours'!$C$8:$AD$30,BN$7,FALSE))))))</f>
        <v>0</v>
      </c>
      <c r="BO382" s="288">
        <f>IF($Q382="n/a",(IF('Workforce hours'!O$30=0,0,(AM382/'Workforce hours'!O$30))),(IF(VLOOKUP($Q382,'Workforce hours'!$C$8:$AD$30,BO$7,FALSE)=0,0,(AM382/(VLOOKUP($Q382,'Workforce hours'!$C$8:$AD$30,BO$7,FALSE))))))</f>
        <v>0</v>
      </c>
      <c r="BP382" s="288">
        <f>IF($Q382="n/a",(IF('Workforce hours'!P$30=0,0,(AN382/'Workforce hours'!P$30))),(IF(VLOOKUP($Q382,'Workforce hours'!$C$8:$AD$30,BP$7,FALSE)=0,0,(AN382/(VLOOKUP($Q382,'Workforce hours'!$C$8:$AD$30,BP$7,FALSE))))))</f>
        <v>0</v>
      </c>
      <c r="BQ382" s="288">
        <f>IF($Q382="n/a",(IF('Workforce hours'!Q$30=0,0,(AO382/'Workforce hours'!Q$30))),(IF(VLOOKUP($Q382,'Workforce hours'!$C$8:$AD$30,BQ$7,FALSE)=0,0,(AO382/(VLOOKUP($Q382,'Workforce hours'!$C$8:$AD$30,BQ$7,FALSE))))))</f>
        <v>0</v>
      </c>
      <c r="BR382" s="288">
        <f>IF($Q382="n/a",(IF('Workforce hours'!R$30=0,0,(AP382/'Workforce hours'!R$30))),(IF(VLOOKUP($Q382,'Workforce hours'!$C$8:$AD$30,BR$7,FALSE)=0,0,(AP382/(VLOOKUP($Q382,'Workforce hours'!$C$8:$AD$30,BR$7,FALSE))))))</f>
        <v>0</v>
      </c>
      <c r="BS382" s="288">
        <f>IF($Q382="n/a",(IF('Workforce hours'!S$30=0,0,(AQ382/'Workforce hours'!S$30))),(IF(VLOOKUP($Q382,'Workforce hours'!$C$8:$AD$30,BS$7,FALSE)=0,0,(AQ382/(VLOOKUP($Q382,'Workforce hours'!$C$8:$AD$30,BS$7,FALSE))))))</f>
        <v>0</v>
      </c>
      <c r="BT382" s="288">
        <f>IF($Q382="n/a",(IF('Workforce hours'!T$30=0,0,(AR382/'Workforce hours'!T$30))),(IF(VLOOKUP($Q382,'Workforce hours'!$C$8:$AD$30,BT$7,FALSE)=0,0,(AR382/(VLOOKUP($Q382,'Workforce hours'!$C$8:$AD$30,BT$7,FALSE))))))</f>
        <v>0</v>
      </c>
      <c r="BU382" s="288">
        <f>IF($Q382="n/a",(IF('Workforce hours'!U$30=0,0,(AS382/'Workforce hours'!U$30))),(IF(VLOOKUP($Q382,'Workforce hours'!$C$8:$AD$30,BU$7,FALSE)=0,0,(AS382/(VLOOKUP($Q382,'Workforce hours'!$C$8:$AD$30,BU$7,FALSE))))))</f>
        <v>0</v>
      </c>
      <c r="BV382" s="288">
        <f>IF($Q382="n/a",(IF('Workforce hours'!V$30=0,0,(AT382/'Workforce hours'!V$30))),(IF(VLOOKUP($Q382,'Workforce hours'!$C$8:$AD$30,BV$7,FALSE)=0,0,(AT382/(VLOOKUP($Q382,'Workforce hours'!$C$8:$AD$30,BV$7,FALSE))))))</f>
        <v>74.822176700888463</v>
      </c>
      <c r="BW382" s="288">
        <f>IF($Q382="n/a",(IF('Workforce hours'!W$30=0,0,(AU382/'Workforce hours'!W$30))),(IF(VLOOKUP($Q382,'Workforce hours'!$C$8:$AD$30,BW$7,FALSE)=0,0,(AU382/(VLOOKUP($Q382,'Workforce hours'!$C$8:$AD$30,BW$7,FALSE))))))</f>
        <v>0</v>
      </c>
      <c r="BX382" s="288">
        <f>IF($Q382="n/a",(IF('Workforce hours'!X$30=0,0,(AV382/'Workforce hours'!X$30))),(IF(VLOOKUP($Q382,'Workforce hours'!$C$8:$AD$30,BX$7,FALSE)=0,0,(AV382/(VLOOKUP($Q382,'Workforce hours'!$C$8:$AD$30,BX$7,FALSE))))))</f>
        <v>0</v>
      </c>
      <c r="BY382" s="288">
        <f>IF($Q382="n/a",(IF('Workforce hours'!Y$30=0,0,(AW382/'Workforce hours'!Y$30))),(IF(VLOOKUP($Q382,'Workforce hours'!$C$8:$AD$30,BY$7,FALSE)=0,0,(AW382/(VLOOKUP($Q382,'Workforce hours'!$C$8:$AD$30,BY$7,FALSE))))))</f>
        <v>0</v>
      </c>
      <c r="BZ382" s="288">
        <f>IF($Q382="n/a",(IF('Workforce hours'!Z$30=0,0,(AX382/'Workforce hours'!Z$30))),(IF(VLOOKUP($Q382,'Workforce hours'!$C$8:$AD$30,BZ$7,FALSE)=0,0,(AX382/(VLOOKUP($Q382,'Workforce hours'!$C$8:$AD$30,BZ$7,FALSE))))))</f>
        <v>0</v>
      </c>
      <c r="CA382" s="288">
        <f>IF($Q382="n/a",(IF('Workforce hours'!AA$30=0,0,(AY382/'Workforce hours'!AA$30))),(IF(VLOOKUP($Q382,'Workforce hours'!$C$8:$AD$30,CA$7,FALSE)=0,0,(AY382/(VLOOKUP($Q382,'Workforce hours'!$C$8:$AD$30,CA$7,FALSE))))))</f>
        <v>0</v>
      </c>
      <c r="CB382" s="288">
        <f>IF($Q382="n/a",(IF('Workforce hours'!AB$30=0,0,(AZ382/'Workforce hours'!AB$30))),(IF(VLOOKUP($Q382,'Workforce hours'!$C$8:$AD$30,CB$7,FALSE)=0,0,(AZ382/(VLOOKUP($Q382,'Workforce hours'!$C$8:$AD$30,CB$7,FALSE))))))</f>
        <v>0</v>
      </c>
      <c r="CC382" s="288">
        <f>IF($Q382="n/a",(IF('Workforce hours'!AC$30=0,0,(BA382/'Workforce hours'!AC$30))),(IF(VLOOKUP($Q382,'Workforce hours'!$C$8:$AD$30,CC$7,FALSE)=0,0,(BA382/(VLOOKUP($Q382,'Workforce hours'!$C$8:$AD$30,CC$7,FALSE))))))</f>
        <v>0</v>
      </c>
      <c r="CD382" s="288">
        <f>IF($Q382="n/a",(IF('Workforce hours'!AD$30=0,0,(BB382/'Workforce hours'!AD$30))),(IF(VLOOKUP($Q382,'Workforce hours'!$C$8:$AD$30,CD$7,FALSE)=0,0,(BB382/(VLOOKUP($Q382,'Workforce hours'!$C$8:$AD$30,CD$7,FALSE))))))</f>
        <v>0</v>
      </c>
      <c r="CE382" s="289">
        <f t="shared" si="50"/>
        <v>0</v>
      </c>
      <c r="CF382" s="290">
        <f>BD382*'Workforce costs'!B$9*(1+'Workforce costs'!B$10)*(1+'Workforce costs'!B$11)</f>
        <v>0</v>
      </c>
      <c r="CG382" s="290">
        <f>BE382*'Workforce costs'!C$9*(1+'Workforce costs'!C$10)*(1+'Workforce costs'!C$11)</f>
        <v>0</v>
      </c>
      <c r="CH382" s="290">
        <f>BF382*'Workforce costs'!D$9*(1+'Workforce costs'!D$10)*(1+'Workforce costs'!D$11)</f>
        <v>0</v>
      </c>
      <c r="CI382" s="290">
        <f>BG382*'Workforce costs'!E$9*(1+'Workforce costs'!E$10)*(1+'Workforce costs'!E$11)</f>
        <v>0</v>
      </c>
      <c r="CJ382" s="290">
        <f>BH382*'Workforce costs'!F$9*(1+'Workforce costs'!F$10)*(1+'Workforce costs'!F$11)</f>
        <v>0</v>
      </c>
      <c r="CK382" s="290">
        <f>BI382*'Workforce costs'!G$9*(1+'Workforce costs'!G$10)*(1+'Workforce costs'!G$11)</f>
        <v>0</v>
      </c>
      <c r="CL382" s="290">
        <f>BJ382*'Workforce costs'!H$9*(1+'Workforce costs'!H$10)*(1+'Workforce costs'!H$11)</f>
        <v>0</v>
      </c>
      <c r="CM382" s="290">
        <f>BK382*'Workforce costs'!I$9*(1+'Workforce costs'!I$10)*(1+'Workforce costs'!I$11)</f>
        <v>0</v>
      </c>
      <c r="CN382" s="290">
        <f>BL382*'Workforce costs'!J$9*(1+'Workforce costs'!J$10)*(1+'Workforce costs'!J$11)</f>
        <v>0</v>
      </c>
      <c r="CO382" s="290">
        <f>BM382*'Workforce costs'!K$9*(1+'Workforce costs'!K$10)*(1+'Workforce costs'!K$11)</f>
        <v>0</v>
      </c>
      <c r="CP382" s="290">
        <f>BN382*'Workforce costs'!L$9*(1+'Workforce costs'!L$10)*(1+'Workforce costs'!L$11)</f>
        <v>0</v>
      </c>
      <c r="CQ382" s="290">
        <f>BO382*'Workforce costs'!M$9*(1+'Workforce costs'!M$10)*(1+'Workforce costs'!M$11)</f>
        <v>0</v>
      </c>
      <c r="CR382" s="290">
        <f>BP382*'Workforce costs'!N$9*(1+'Workforce costs'!N$10)*(1+'Workforce costs'!N$11)</f>
        <v>0</v>
      </c>
      <c r="CS382" s="290">
        <f>BQ382*'Workforce costs'!O$9*(1+'Workforce costs'!O$10)*(1+'Workforce costs'!O$11)</f>
        <v>0</v>
      </c>
      <c r="CT382" s="290">
        <f>BR382*'Workforce costs'!P$9*(1+'Workforce costs'!P$10)*(1+'Workforce costs'!P$11)</f>
        <v>0</v>
      </c>
      <c r="CU382" s="290">
        <f>BS382*'Workforce costs'!Q$9*(1+'Workforce costs'!Q$10)*(1+'Workforce costs'!Q$11)</f>
        <v>0</v>
      </c>
      <c r="CV382" s="290">
        <f>BT382*'Workforce costs'!R$9*(1+'Workforce costs'!R$10)*(1+'Workforce costs'!R$11)</f>
        <v>0</v>
      </c>
      <c r="CW382" s="290">
        <f>BU382*'Workforce costs'!S$9*(1+'Workforce costs'!S$10)*(1+'Workforce costs'!S$11)</f>
        <v>0</v>
      </c>
      <c r="CX382" s="290">
        <f>BV382*'Workforce costs'!T$9*(1+'Workforce costs'!T$10)*(1+'Workforce costs'!T$11)</f>
        <v>0</v>
      </c>
      <c r="CY382" s="290">
        <f>BW382*'Workforce costs'!U$9*(1+'Workforce costs'!U$10)*(1+'Workforce costs'!U$11)</f>
        <v>0</v>
      </c>
      <c r="CZ382" s="290">
        <f>BX382*'Workforce costs'!V$9*(1+'Workforce costs'!V$10)*(1+'Workforce costs'!V$11)</f>
        <v>0</v>
      </c>
      <c r="DA382" s="290">
        <f>BY382*'Workforce costs'!W$9*(1+'Workforce costs'!W$10)*(1+'Workforce costs'!W$11)</f>
        <v>0</v>
      </c>
      <c r="DB382" s="290">
        <f>BZ382*'Workforce costs'!X$9*(1+'Workforce costs'!X$10)*(1+'Workforce costs'!X$11)</f>
        <v>0</v>
      </c>
      <c r="DC382" s="290">
        <f>CA382*'Workforce costs'!Y$9*(1+'Workforce costs'!Y$10)*(1+'Workforce costs'!Y$11)</f>
        <v>0</v>
      </c>
      <c r="DD382" s="290">
        <f>CB382*'Workforce costs'!Z$9*(1+'Workforce costs'!Z$10)*(1+'Workforce costs'!Z$11)</f>
        <v>0</v>
      </c>
      <c r="DE382" s="290">
        <f>CC382*'Workforce costs'!AA$9*(1+'Workforce costs'!AA$10)*(1+'Workforce costs'!AA$11)</f>
        <v>0</v>
      </c>
      <c r="DF382" s="290">
        <f>CD382*'Workforce costs'!AB$9*(1+'Workforce costs'!AB$10)*(1+'Workforce costs'!AB$11)</f>
        <v>0</v>
      </c>
    </row>
    <row r="383" spans="1:110" x14ac:dyDescent="0.3">
      <c r="A383" s="2" t="str">
        <f>Outputs!$A$4</f>
        <v>Australia</v>
      </c>
      <c r="B383" s="2" t="str">
        <f t="shared" si="43"/>
        <v>Australia 18to24</v>
      </c>
      <c r="C383" s="30">
        <f>VLOOKUP($B383,Populations!$D$15:$H$1920,3,FALSE)</f>
        <v>2374194</v>
      </c>
      <c r="D383" s="255">
        <f>IF(OR($H383="General pop",$H383="Schools",$H383="Workplace",$H383="Skills Training",$H383="Digital Supports"),1,VLOOKUP($B383,Populations!$D$15:$H$1920,5,FALSE))</f>
        <v>1</v>
      </c>
      <c r="E383" s="88">
        <f>VLOOKUP(I383,Epidemiology!$C$10:$H$47,6,FALSE)</f>
        <v>1300</v>
      </c>
      <c r="F383" s="102">
        <f>'Care profiles'!R384</f>
        <v>1</v>
      </c>
      <c r="G383" s="15" t="str">
        <f>'Care profiles'!A384</f>
        <v>18to24</v>
      </c>
      <c r="H383" s="15" t="str">
        <f>'Care profiles'!B384</f>
        <v>Persistent</v>
      </c>
      <c r="I383" s="15" t="str">
        <f>'Care profiles'!C384</f>
        <v>Persistent_18-24yrs</v>
      </c>
      <c r="J383" s="15" t="str">
        <f>'Care profiles'!D384</f>
        <v>Care profile</v>
      </c>
      <c r="K383" s="15" t="str">
        <f>'Care profiles'!E384</f>
        <v>Structured Psychological Therapies – Individual</v>
      </c>
      <c r="L383" s="104">
        <f>'Care profiles'!F384</f>
        <v>0.8</v>
      </c>
      <c r="M383" s="15">
        <f>'Care profiles'!G384</f>
        <v>26</v>
      </c>
      <c r="N383" s="15">
        <f>'Care profiles'!H384</f>
        <v>60</v>
      </c>
      <c r="O383" s="15" t="str">
        <f>'Care profiles'!I384</f>
        <v>min</v>
      </c>
      <c r="P383" s="15" t="str">
        <f>'Care profiles'!J384</f>
        <v>Tertiary Qualified - Unspecified</v>
      </c>
      <c r="Q383" s="15" t="str">
        <f>'Care profiles'!K384</f>
        <v>n/a</v>
      </c>
      <c r="R383" s="15" t="str">
        <f>'Care profiles'!M384</f>
        <v>Y</v>
      </c>
      <c r="S383" s="15" t="str">
        <f>'Care profiles'!O384</f>
        <v>N</v>
      </c>
      <c r="T383" s="15" t="str">
        <f>'Care profiles'!Q384</f>
        <v>N</v>
      </c>
      <c r="U383" s="30">
        <f t="shared" si="44"/>
        <v>30864.522000000001</v>
      </c>
      <c r="V383" s="30">
        <f t="shared" si="45"/>
        <v>24691.617600000001</v>
      </c>
      <c r="W383" s="30">
        <f>IF(M383="n/a",0,IF(O383="days",V383*M383*(1+(VLOOKUP(K383,'Bed parameters'!$A$9:$G$12,7,FALSE))),V383*M383))</f>
        <v>641982.05760000006</v>
      </c>
      <c r="X383" s="30">
        <f t="shared" si="46"/>
        <v>641982.05760000006</v>
      </c>
      <c r="Y383" s="30">
        <f t="shared" si="47"/>
        <v>0</v>
      </c>
      <c r="Z383" s="113">
        <f>_xlfn.IFNA(Y383/((VLOOKUP(K383,'Bed parameters'!$A$9:$G$12,3,FALSE))*(VLOOKUP(K383,'Bed parameters'!$A$9:$G$12,5,FALSE))),0)</f>
        <v>0</v>
      </c>
      <c r="AA383" s="30">
        <f t="shared" si="48"/>
        <v>641982.05760000006</v>
      </c>
      <c r="AB383" s="30">
        <f>_xlfn.IFNA(IF($O383="days",$Y383*(VLOOKUP($K383,'Bed parameters'!$A$9:$I$12,9,FALSE))*$F383*(VLOOKUP($Q383,'Workforce distribution'!$C$8:$AD$30,AB$7,FALSE)),IF($Q383="n/a",(IF($P383=AB$6,$X383*$F383,0)),$X383*$F383*(VLOOKUP($Q383,'Workforce distribution'!$C$8:$AD$30,AB$7,FALSE)))),0)</f>
        <v>0</v>
      </c>
      <c r="AC383" s="30">
        <f>_xlfn.IFNA(IF($O383="days",$Y383*(VLOOKUP($K383,'Bed parameters'!$A$9:$I$12,9,FALSE))*$F383*(VLOOKUP($Q383,'Workforce distribution'!$C$8:$AD$30,AC$7,FALSE)),IF($Q383="n/a",(IF($P383=AC$6,$X383*$F383,0)),$X383*$F383*(VLOOKUP($Q383,'Workforce distribution'!$C$8:$AD$30,AC$7,FALSE)))),0)</f>
        <v>0</v>
      </c>
      <c r="AD383" s="30">
        <f>_xlfn.IFNA(IF($O383="days",$Y383*(VLOOKUP($K383,'Bed parameters'!$A$9:$I$12,9,FALSE))*$F383*(VLOOKUP($Q383,'Workforce distribution'!$C$8:$AD$30,AD$7,FALSE)),IF($Q383="n/a",(IF($P383=AD$6,$X383*$F383,0)),$X383*$F383*(VLOOKUP($Q383,'Workforce distribution'!$C$8:$AD$30,AD$7,FALSE)))),0)</f>
        <v>0</v>
      </c>
      <c r="AE383" s="30">
        <f>_xlfn.IFNA(IF($O383="days",$Y383*(VLOOKUP($K383,'Bed parameters'!$A$9:$I$12,9,FALSE))*$F383*(VLOOKUP($Q383,'Workforce distribution'!$C$8:$AD$30,AE$7,FALSE)),IF($Q383="n/a",(IF($P383=AE$6,$X383*$F383,0)),$X383*$F383*(VLOOKUP($Q383,'Workforce distribution'!$C$8:$AD$30,AE$7,FALSE)))),0)</f>
        <v>0</v>
      </c>
      <c r="AF383" s="30">
        <f>_xlfn.IFNA(IF($O383="days",$Y383*(VLOOKUP($K383,'Bed parameters'!$A$9:$I$12,9,FALSE))*$F383*(VLOOKUP($Q383,'Workforce distribution'!$C$8:$AD$30,AF$7,FALSE)),IF($Q383="n/a",(IF($P383=AF$6,$X383*$F383,0)),$X383*$F383*(VLOOKUP($Q383,'Workforce distribution'!$C$8:$AD$30,AF$7,FALSE)))),0)</f>
        <v>0</v>
      </c>
      <c r="AG383" s="30">
        <f>_xlfn.IFNA(IF($O383="days",$Y383*(VLOOKUP($K383,'Bed parameters'!$A$9:$I$12,9,FALSE))*$F383*(VLOOKUP($Q383,'Workforce distribution'!$C$8:$AD$30,AG$7,FALSE)),IF($Q383="n/a",(IF($P383=AG$6,$X383*$F383,0)),$X383*$F383*(VLOOKUP($Q383,'Workforce distribution'!$C$8:$AD$30,AG$7,FALSE)))),0)</f>
        <v>0</v>
      </c>
      <c r="AH383" s="30">
        <f>_xlfn.IFNA(IF($O383="days",$Y383*(VLOOKUP($K383,'Bed parameters'!$A$9:$I$12,9,FALSE))*$F383*(VLOOKUP($Q383,'Workforce distribution'!$C$8:$AD$30,AH$7,FALSE)),IF($Q383="n/a",(IF($P383=AH$6,$X383*$F383,0)),$X383*$F383*(VLOOKUP($Q383,'Workforce distribution'!$C$8:$AD$30,AH$7,FALSE)))),0)</f>
        <v>0</v>
      </c>
      <c r="AI383" s="30">
        <f>_xlfn.IFNA(IF($O383="days",$Y383*(VLOOKUP($K383,'Bed parameters'!$A$9:$I$12,9,FALSE))*$F383*(VLOOKUP($Q383,'Workforce distribution'!$C$8:$AD$30,AI$7,FALSE)),IF($Q383="n/a",(IF($P383=AI$6,$X383*$F383,0)),$X383*$F383*(VLOOKUP($Q383,'Workforce distribution'!$C$8:$AD$30,AI$7,FALSE)))),0)</f>
        <v>0</v>
      </c>
      <c r="AJ383" s="30">
        <f>_xlfn.IFNA(IF($O383="days",$Y383*(VLOOKUP($K383,'Bed parameters'!$A$9:$I$12,9,FALSE))*$F383*(VLOOKUP($Q383,'Workforce distribution'!$C$8:$AD$30,AJ$7,FALSE)),IF($Q383="n/a",(IF($P383=AJ$6,$X383*$F383,0)),$X383*$F383*(VLOOKUP($Q383,'Workforce distribution'!$C$8:$AD$30,AJ$7,FALSE)))),0)</f>
        <v>0</v>
      </c>
      <c r="AK383" s="30">
        <f>_xlfn.IFNA(IF($O383="days",$Y383*(VLOOKUP($K383,'Bed parameters'!$A$9:$I$12,9,FALSE))*$F383*(VLOOKUP($Q383,'Workforce distribution'!$C$8:$AD$30,AK$7,FALSE)),IF($Q383="n/a",(IF($P383=AK$6,$X383*$F383,0)),$X383*$F383*(VLOOKUP($Q383,'Workforce distribution'!$C$8:$AD$30,AK$7,FALSE)))),0)</f>
        <v>0</v>
      </c>
      <c r="AL383" s="30">
        <f>_xlfn.IFNA(IF($O383="days",$Y383*(VLOOKUP($K383,'Bed parameters'!$A$9:$I$12,9,FALSE))*$F383*(VLOOKUP($Q383,'Workforce distribution'!$C$8:$AD$30,AL$7,FALSE)),IF($Q383="n/a",(IF($P383=AL$6,$X383*$F383,0)),$X383*$F383*(VLOOKUP($Q383,'Workforce distribution'!$C$8:$AD$30,AL$7,FALSE)))),0)</f>
        <v>0</v>
      </c>
      <c r="AM383" s="30">
        <f>_xlfn.IFNA(IF($O383="days",$Y383*(VLOOKUP($K383,'Bed parameters'!$A$9:$I$12,9,FALSE))*$F383*(VLOOKUP($Q383,'Workforce distribution'!$C$8:$AD$30,AM$7,FALSE)),IF($Q383="n/a",(IF($P383=AM$6,$X383*$F383,0)),$X383*$F383*(VLOOKUP($Q383,'Workforce distribution'!$C$8:$AD$30,AM$7,FALSE)))),0)</f>
        <v>0</v>
      </c>
      <c r="AN383" s="30">
        <f>_xlfn.IFNA(IF($O383="days",$Y383*(VLOOKUP($K383,'Bed parameters'!$A$9:$I$12,9,FALSE))*$F383*(VLOOKUP($Q383,'Workforce distribution'!$C$8:$AD$30,AN$7,FALSE)),IF($Q383="n/a",(IF($P383=AN$6,$X383*$F383,0)),$X383*$F383*(VLOOKUP($Q383,'Workforce distribution'!$C$8:$AD$30,AN$7,FALSE)))),0)</f>
        <v>0</v>
      </c>
      <c r="AO383" s="30">
        <f>_xlfn.IFNA(IF($O383="days",$Y383*(VLOOKUP($K383,'Bed parameters'!$A$9:$I$12,9,FALSE))*$F383*(VLOOKUP($Q383,'Workforce distribution'!$C$8:$AD$30,AO$7,FALSE)),IF($Q383="n/a",(IF($P383=AO$6,$X383*$F383,0)),$X383*$F383*(VLOOKUP($Q383,'Workforce distribution'!$C$8:$AD$30,AO$7,FALSE)))),0)</f>
        <v>0</v>
      </c>
      <c r="AP383" s="30">
        <f>_xlfn.IFNA(IF($O383="days",$Y383*(VLOOKUP($K383,'Bed parameters'!$A$9:$I$12,9,FALSE))*$F383*(VLOOKUP($Q383,'Workforce distribution'!$C$8:$AD$30,AP$7,FALSE)),IF($Q383="n/a",(IF($P383=AP$6,$X383*$F383,0)),$X383*$F383*(VLOOKUP($Q383,'Workforce distribution'!$C$8:$AD$30,AP$7,FALSE)))),0)</f>
        <v>0</v>
      </c>
      <c r="AQ383" s="30">
        <f>_xlfn.IFNA(IF($O383="days",$Y383*(VLOOKUP($K383,'Bed parameters'!$A$9:$I$12,9,FALSE))*$F383*(VLOOKUP($Q383,'Workforce distribution'!$C$8:$AD$30,AQ$7,FALSE)),IF($Q383="n/a",(IF($P383=AQ$6,$X383*$F383,0)),$X383*$F383*(VLOOKUP($Q383,'Workforce distribution'!$C$8:$AD$30,AQ$7,FALSE)))),0)</f>
        <v>0</v>
      </c>
      <c r="AR383" s="30">
        <f>_xlfn.IFNA(IF($O383="days",$Y383*(VLOOKUP($K383,'Bed parameters'!$A$9:$I$12,9,FALSE))*$F383*(VLOOKUP($Q383,'Workforce distribution'!$C$8:$AD$30,AR$7,FALSE)),IF($Q383="n/a",(IF($P383=AR$6,$X383*$F383,0)),$X383*$F383*(VLOOKUP($Q383,'Workforce distribution'!$C$8:$AD$30,AR$7,FALSE)))),0)</f>
        <v>0</v>
      </c>
      <c r="AS383" s="30">
        <f>_xlfn.IFNA(IF($O383="days",$Y383*(VLOOKUP($K383,'Bed parameters'!$A$9:$I$12,9,FALSE))*$F383*(VLOOKUP($Q383,'Workforce distribution'!$C$8:$AD$30,AS$7,FALSE)),IF($Q383="n/a",(IF($P383=AS$6,$X383*$F383,0)),$X383*$F383*(VLOOKUP($Q383,'Workforce distribution'!$C$8:$AD$30,AS$7,FALSE)))),0)</f>
        <v>641982.05760000006</v>
      </c>
      <c r="AT383" s="30">
        <f>_xlfn.IFNA(IF($O383="days",$Y383*(VLOOKUP($K383,'Bed parameters'!$A$9:$I$12,9,FALSE))*$F383*(VLOOKUP($Q383,'Workforce distribution'!$C$8:$AD$30,AT$7,FALSE)),IF($Q383="n/a",(IF($P383=AT$6,$X383*$F383,0)),$X383*$F383*(VLOOKUP($Q383,'Workforce distribution'!$C$8:$AD$30,AT$7,FALSE)))),0)</f>
        <v>0</v>
      </c>
      <c r="AU383" s="30">
        <f>_xlfn.IFNA(IF($O383="days",$Y383*(VLOOKUP($K383,'Bed parameters'!$A$9:$I$12,9,FALSE))*$F383*(VLOOKUP($Q383,'Workforce distribution'!$C$8:$AD$30,AU$7,FALSE)),IF($Q383="n/a",(IF($P383=AU$6,$X383*$F383,0)),$X383*$F383*(VLOOKUP($Q383,'Workforce distribution'!$C$8:$AD$30,AU$7,FALSE)))),0)</f>
        <v>0</v>
      </c>
      <c r="AV383" s="30">
        <f>_xlfn.IFNA(IF($O383="days",$Y383*(VLOOKUP($K383,'Bed parameters'!$A$9:$I$12,9,FALSE))*$F383*(VLOOKUP($Q383,'Workforce distribution'!$C$8:$AD$30,AV$7,FALSE)),IF($Q383="n/a",(IF($P383=AV$6,$X383*$F383,0)),$X383*$F383*(VLOOKUP($Q383,'Workforce distribution'!$C$8:$AD$30,AV$7,FALSE)))),0)</f>
        <v>0</v>
      </c>
      <c r="AW383" s="30">
        <f>_xlfn.IFNA(IF($O383="days",$Y383*(VLOOKUP($K383,'Bed parameters'!$A$9:$I$12,9,FALSE))*$F383*(VLOOKUP($Q383,'Workforce distribution'!$C$8:$AD$30,AW$7,FALSE)),IF($Q383="n/a",(IF($P383=AW$6,$X383*$F383,0)),$X383*$F383*(VLOOKUP($Q383,'Workforce distribution'!$C$8:$AD$30,AW$7,FALSE)))),0)</f>
        <v>0</v>
      </c>
      <c r="AX383" s="30">
        <f>_xlfn.IFNA(IF($O383="days",$Y383*(VLOOKUP($K383,'Bed parameters'!$A$9:$I$12,9,FALSE))*$F383*(VLOOKUP($Q383,'Workforce distribution'!$C$8:$AD$30,AX$7,FALSE)),IF($Q383="n/a",(IF($P383=AX$6,$X383*$F383,0)),$X383*$F383*(VLOOKUP($Q383,'Workforce distribution'!$C$8:$AD$30,AX$7,FALSE)))),0)</f>
        <v>0</v>
      </c>
      <c r="AY383" s="30">
        <f>_xlfn.IFNA(IF($O383="days",$Y383*(VLOOKUP($K383,'Bed parameters'!$A$9:$I$12,9,FALSE))*$F383*(VLOOKUP($Q383,'Workforce distribution'!$C$8:$AD$30,AY$7,FALSE)),IF($Q383="n/a",(IF($P383=AY$6,$X383*$F383,0)),$X383*$F383*(VLOOKUP($Q383,'Workforce distribution'!$C$8:$AD$30,AY$7,FALSE)))),0)</f>
        <v>0</v>
      </c>
      <c r="AZ383" s="30">
        <f>_xlfn.IFNA(IF($O383="days",$Y383*(VLOOKUP($K383,'Bed parameters'!$A$9:$I$12,9,FALSE))*$F383*(VLOOKUP($Q383,'Workforce distribution'!$C$8:$AD$30,AZ$7,FALSE)),IF($Q383="n/a",(IF($P383=AZ$6,$X383*$F383,0)),$X383*$F383*(VLOOKUP($Q383,'Workforce distribution'!$C$8:$AD$30,AZ$7,FALSE)))),0)</f>
        <v>0</v>
      </c>
      <c r="BA383" s="30">
        <f>_xlfn.IFNA(IF($O383="days",$Y383*(VLOOKUP($K383,'Bed parameters'!$A$9:$I$12,9,FALSE))*$F383*(VLOOKUP($Q383,'Workforce distribution'!$C$8:$AD$30,BA$7,FALSE)),IF($Q383="n/a",(IF($P383=BA$6,$X383*$F383,0)),$X383*$F383*(VLOOKUP($Q383,'Workforce distribution'!$C$8:$AD$30,BA$7,FALSE)))),0)</f>
        <v>0</v>
      </c>
      <c r="BB383" s="30">
        <f>_xlfn.IFNA(IF($O383="days",$Y383*(VLOOKUP($K383,'Bed parameters'!$A$9:$I$12,9,FALSE))*$F383*(VLOOKUP($Q383,'Workforce distribution'!$C$8:$AD$30,BB$7,FALSE)),IF($Q383="n/a",(IF($P383=BB$6,$X383*$F383,0)),$X383*$F383*(VLOOKUP($Q383,'Workforce distribution'!$C$8:$AD$30,BB$7,FALSE)))),0)</f>
        <v>0</v>
      </c>
      <c r="BC383" s="149">
        <f t="shared" si="49"/>
        <v>558.60257883216445</v>
      </c>
      <c r="BD383" s="288">
        <f>IF($Q383="n/a",(IF('Workforce hours'!D$30=0,0,(AB383/'Workforce hours'!D$30))),(IF(VLOOKUP($Q383,'Workforce hours'!$C$8:$AD$30,BD$7,FALSE)=0,0,(AB383/(VLOOKUP($Q383,'Workforce hours'!$C$8:$AD$30,BD$7,FALSE))))))</f>
        <v>0</v>
      </c>
      <c r="BE383" s="288">
        <f>IF($Q383="n/a",(IF('Workforce hours'!E$30=0,0,(AC383/'Workforce hours'!E$30))),(IF(VLOOKUP($Q383,'Workforce hours'!$C$8:$AD$30,BE$7,FALSE)=0,0,(AC383/(VLOOKUP($Q383,'Workforce hours'!$C$8:$AD$30,BE$7,FALSE))))))</f>
        <v>0</v>
      </c>
      <c r="BF383" s="288">
        <f>IF($Q383="n/a",(IF('Workforce hours'!F$30=0,0,(AD383/'Workforce hours'!F$30))),(IF(VLOOKUP($Q383,'Workforce hours'!$C$8:$AD$30,BF$7,FALSE)=0,0,(AD383/(VLOOKUP($Q383,'Workforce hours'!$C$8:$AD$30,BF$7,FALSE))))))</f>
        <v>0</v>
      </c>
      <c r="BG383" s="288">
        <f>IF($Q383="n/a",(IF('Workforce hours'!G$30=0,0,(AE383/'Workforce hours'!G$30))),(IF(VLOOKUP($Q383,'Workforce hours'!$C$8:$AD$30,BG$7,FALSE)=0,0,(AE383/(VLOOKUP($Q383,'Workforce hours'!$C$8:$AD$30,BG$7,FALSE))))))</f>
        <v>0</v>
      </c>
      <c r="BH383" s="288">
        <f>IF($Q383="n/a",(IF('Workforce hours'!H$30=0,0,(AF383/'Workforce hours'!H$30))),(IF(VLOOKUP($Q383,'Workforce hours'!$C$8:$AD$30,BH$7,FALSE)=0,0,(AF383/(VLOOKUP($Q383,'Workforce hours'!$C$8:$AD$30,BH$7,FALSE))))))</f>
        <v>0</v>
      </c>
      <c r="BI383" s="288">
        <f>IF($Q383="n/a",(IF('Workforce hours'!I$30=0,0,(AG383/'Workforce hours'!I$30))),(IF(VLOOKUP($Q383,'Workforce hours'!$C$8:$AD$30,BI$7,FALSE)=0,0,(AG383/(VLOOKUP($Q383,'Workforce hours'!$C$8:$AD$30,BI$7,FALSE))))))</f>
        <v>0</v>
      </c>
      <c r="BJ383" s="288">
        <f>IF($Q383="n/a",(IF('Workforce hours'!J$30=0,0,(AH383/'Workforce hours'!J$30))),(IF(VLOOKUP($Q383,'Workforce hours'!$C$8:$AD$30,BJ$7,FALSE)=0,0,(AH383/(VLOOKUP($Q383,'Workforce hours'!$C$8:$AD$30,BJ$7,FALSE))))))</f>
        <v>0</v>
      </c>
      <c r="BK383" s="288">
        <f>IF($Q383="n/a",(IF('Workforce hours'!K$30=0,0,(AI383/'Workforce hours'!K$30))),(IF(VLOOKUP($Q383,'Workforce hours'!$C$8:$AD$30,BK$7,FALSE)=0,0,(AI383/(VLOOKUP($Q383,'Workforce hours'!$C$8:$AD$30,BK$7,FALSE))))))</f>
        <v>0</v>
      </c>
      <c r="BL383" s="288">
        <f>IF($Q383="n/a",(IF('Workforce hours'!L$30=0,0,(AJ383/'Workforce hours'!L$30))),(IF(VLOOKUP($Q383,'Workforce hours'!$C$8:$AD$30,BL$7,FALSE)=0,0,(AJ383/(VLOOKUP($Q383,'Workforce hours'!$C$8:$AD$30,BL$7,FALSE))))))</f>
        <v>0</v>
      </c>
      <c r="BM383" s="288">
        <f>IF($Q383="n/a",(IF('Workforce hours'!M$30=0,0,(AK383/'Workforce hours'!M$30))),(IF(VLOOKUP($Q383,'Workforce hours'!$C$8:$AD$30,BM$7,FALSE)=0,0,(AK383/(VLOOKUP($Q383,'Workforce hours'!$C$8:$AD$30,BM$7,FALSE))))))</f>
        <v>0</v>
      </c>
      <c r="BN383" s="288">
        <f>IF($Q383="n/a",(IF('Workforce hours'!N$30=0,0,(AL383/'Workforce hours'!N$30))),(IF(VLOOKUP($Q383,'Workforce hours'!$C$8:$AD$30,BN$7,FALSE)=0,0,(AL383/(VLOOKUP($Q383,'Workforce hours'!$C$8:$AD$30,BN$7,FALSE))))))</f>
        <v>0</v>
      </c>
      <c r="BO383" s="288">
        <f>IF($Q383="n/a",(IF('Workforce hours'!O$30=0,0,(AM383/'Workforce hours'!O$30))),(IF(VLOOKUP($Q383,'Workforce hours'!$C$8:$AD$30,BO$7,FALSE)=0,0,(AM383/(VLOOKUP($Q383,'Workforce hours'!$C$8:$AD$30,BO$7,FALSE))))))</f>
        <v>0</v>
      </c>
      <c r="BP383" s="288">
        <f>IF($Q383="n/a",(IF('Workforce hours'!P$30=0,0,(AN383/'Workforce hours'!P$30))),(IF(VLOOKUP($Q383,'Workforce hours'!$C$8:$AD$30,BP$7,FALSE)=0,0,(AN383/(VLOOKUP($Q383,'Workforce hours'!$C$8:$AD$30,BP$7,FALSE))))))</f>
        <v>0</v>
      </c>
      <c r="BQ383" s="288">
        <f>IF($Q383="n/a",(IF('Workforce hours'!Q$30=0,0,(AO383/'Workforce hours'!Q$30))),(IF(VLOOKUP($Q383,'Workforce hours'!$C$8:$AD$30,BQ$7,FALSE)=0,0,(AO383/(VLOOKUP($Q383,'Workforce hours'!$C$8:$AD$30,BQ$7,FALSE))))))</f>
        <v>0</v>
      </c>
      <c r="BR383" s="288">
        <f>IF($Q383="n/a",(IF('Workforce hours'!R$30=0,0,(AP383/'Workforce hours'!R$30))),(IF(VLOOKUP($Q383,'Workforce hours'!$C$8:$AD$30,BR$7,FALSE)=0,0,(AP383/(VLOOKUP($Q383,'Workforce hours'!$C$8:$AD$30,BR$7,FALSE))))))</f>
        <v>0</v>
      </c>
      <c r="BS383" s="288">
        <f>IF($Q383="n/a",(IF('Workforce hours'!S$30=0,0,(AQ383/'Workforce hours'!S$30))),(IF(VLOOKUP($Q383,'Workforce hours'!$C$8:$AD$30,BS$7,FALSE)=0,0,(AQ383/(VLOOKUP($Q383,'Workforce hours'!$C$8:$AD$30,BS$7,FALSE))))))</f>
        <v>0</v>
      </c>
      <c r="BT383" s="288">
        <f>IF($Q383="n/a",(IF('Workforce hours'!T$30=0,0,(AR383/'Workforce hours'!T$30))),(IF(VLOOKUP($Q383,'Workforce hours'!$C$8:$AD$30,BT$7,FALSE)=0,0,(AR383/(VLOOKUP($Q383,'Workforce hours'!$C$8:$AD$30,BT$7,FALSE))))))</f>
        <v>0</v>
      </c>
      <c r="BU383" s="288">
        <f>IF($Q383="n/a",(IF('Workforce hours'!U$30=0,0,(AS383/'Workforce hours'!U$30))),(IF(VLOOKUP($Q383,'Workforce hours'!$C$8:$AD$30,BU$7,FALSE)=0,0,(AS383/(VLOOKUP($Q383,'Workforce hours'!$C$8:$AD$30,BU$7,FALSE))))))</f>
        <v>558.60257883216445</v>
      </c>
      <c r="BV383" s="288">
        <f>IF($Q383="n/a",(IF('Workforce hours'!V$30=0,0,(AT383/'Workforce hours'!V$30))),(IF(VLOOKUP($Q383,'Workforce hours'!$C$8:$AD$30,BV$7,FALSE)=0,0,(AT383/(VLOOKUP($Q383,'Workforce hours'!$C$8:$AD$30,BV$7,FALSE))))))</f>
        <v>0</v>
      </c>
      <c r="BW383" s="288">
        <f>IF($Q383="n/a",(IF('Workforce hours'!W$30=0,0,(AU383/'Workforce hours'!W$30))),(IF(VLOOKUP($Q383,'Workforce hours'!$C$8:$AD$30,BW$7,FALSE)=0,0,(AU383/(VLOOKUP($Q383,'Workforce hours'!$C$8:$AD$30,BW$7,FALSE))))))</f>
        <v>0</v>
      </c>
      <c r="BX383" s="288">
        <f>IF($Q383="n/a",(IF('Workforce hours'!X$30=0,0,(AV383/'Workforce hours'!X$30))),(IF(VLOOKUP($Q383,'Workforce hours'!$C$8:$AD$30,BX$7,FALSE)=0,0,(AV383/(VLOOKUP($Q383,'Workforce hours'!$C$8:$AD$30,BX$7,FALSE))))))</f>
        <v>0</v>
      </c>
      <c r="BY383" s="288">
        <f>IF($Q383="n/a",(IF('Workforce hours'!Y$30=0,0,(AW383/'Workforce hours'!Y$30))),(IF(VLOOKUP($Q383,'Workforce hours'!$C$8:$AD$30,BY$7,FALSE)=0,0,(AW383/(VLOOKUP($Q383,'Workforce hours'!$C$8:$AD$30,BY$7,FALSE))))))</f>
        <v>0</v>
      </c>
      <c r="BZ383" s="288">
        <f>IF($Q383="n/a",(IF('Workforce hours'!Z$30=0,0,(AX383/'Workforce hours'!Z$30))),(IF(VLOOKUP($Q383,'Workforce hours'!$C$8:$AD$30,BZ$7,FALSE)=0,0,(AX383/(VLOOKUP($Q383,'Workforce hours'!$C$8:$AD$30,BZ$7,FALSE))))))</f>
        <v>0</v>
      </c>
      <c r="CA383" s="288">
        <f>IF($Q383="n/a",(IF('Workforce hours'!AA$30=0,0,(AY383/'Workforce hours'!AA$30))),(IF(VLOOKUP($Q383,'Workforce hours'!$C$8:$AD$30,CA$7,FALSE)=0,0,(AY383/(VLOOKUP($Q383,'Workforce hours'!$C$8:$AD$30,CA$7,FALSE))))))</f>
        <v>0</v>
      </c>
      <c r="CB383" s="288">
        <f>IF($Q383="n/a",(IF('Workforce hours'!AB$30=0,0,(AZ383/'Workforce hours'!AB$30))),(IF(VLOOKUP($Q383,'Workforce hours'!$C$8:$AD$30,CB$7,FALSE)=0,0,(AZ383/(VLOOKUP($Q383,'Workforce hours'!$C$8:$AD$30,CB$7,FALSE))))))</f>
        <v>0</v>
      </c>
      <c r="CC383" s="288">
        <f>IF($Q383="n/a",(IF('Workforce hours'!AC$30=0,0,(BA383/'Workforce hours'!AC$30))),(IF(VLOOKUP($Q383,'Workforce hours'!$C$8:$AD$30,CC$7,FALSE)=0,0,(BA383/(VLOOKUP($Q383,'Workforce hours'!$C$8:$AD$30,CC$7,FALSE))))))</f>
        <v>0</v>
      </c>
      <c r="CD383" s="288">
        <f>IF($Q383="n/a",(IF('Workforce hours'!AD$30=0,0,(BB383/'Workforce hours'!AD$30))),(IF(VLOOKUP($Q383,'Workforce hours'!$C$8:$AD$30,CD$7,FALSE)=0,0,(BB383/(VLOOKUP($Q383,'Workforce hours'!$C$8:$AD$30,CD$7,FALSE))))))</f>
        <v>0</v>
      </c>
      <c r="CE383" s="289">
        <f t="shared" si="50"/>
        <v>0</v>
      </c>
      <c r="CF383" s="290">
        <f>BD383*'Workforce costs'!B$9*(1+'Workforce costs'!B$10)*(1+'Workforce costs'!B$11)</f>
        <v>0</v>
      </c>
      <c r="CG383" s="290">
        <f>BE383*'Workforce costs'!C$9*(1+'Workforce costs'!C$10)*(1+'Workforce costs'!C$11)</f>
        <v>0</v>
      </c>
      <c r="CH383" s="290">
        <f>BF383*'Workforce costs'!D$9*(1+'Workforce costs'!D$10)*(1+'Workforce costs'!D$11)</f>
        <v>0</v>
      </c>
      <c r="CI383" s="290">
        <f>BG383*'Workforce costs'!E$9*(1+'Workforce costs'!E$10)*(1+'Workforce costs'!E$11)</f>
        <v>0</v>
      </c>
      <c r="CJ383" s="290">
        <f>BH383*'Workforce costs'!F$9*(1+'Workforce costs'!F$10)*(1+'Workforce costs'!F$11)</f>
        <v>0</v>
      </c>
      <c r="CK383" s="290">
        <f>BI383*'Workforce costs'!G$9*(1+'Workforce costs'!G$10)*(1+'Workforce costs'!G$11)</f>
        <v>0</v>
      </c>
      <c r="CL383" s="290">
        <f>BJ383*'Workforce costs'!H$9*(1+'Workforce costs'!H$10)*(1+'Workforce costs'!H$11)</f>
        <v>0</v>
      </c>
      <c r="CM383" s="290">
        <f>BK383*'Workforce costs'!I$9*(1+'Workforce costs'!I$10)*(1+'Workforce costs'!I$11)</f>
        <v>0</v>
      </c>
      <c r="CN383" s="290">
        <f>BL383*'Workforce costs'!J$9*(1+'Workforce costs'!J$10)*(1+'Workforce costs'!J$11)</f>
        <v>0</v>
      </c>
      <c r="CO383" s="290">
        <f>BM383*'Workforce costs'!K$9*(1+'Workforce costs'!K$10)*(1+'Workforce costs'!K$11)</f>
        <v>0</v>
      </c>
      <c r="CP383" s="290">
        <f>BN383*'Workforce costs'!L$9*(1+'Workforce costs'!L$10)*(1+'Workforce costs'!L$11)</f>
        <v>0</v>
      </c>
      <c r="CQ383" s="290">
        <f>BO383*'Workforce costs'!M$9*(1+'Workforce costs'!M$10)*(1+'Workforce costs'!M$11)</f>
        <v>0</v>
      </c>
      <c r="CR383" s="290">
        <f>BP383*'Workforce costs'!N$9*(1+'Workforce costs'!N$10)*(1+'Workforce costs'!N$11)</f>
        <v>0</v>
      </c>
      <c r="CS383" s="290">
        <f>BQ383*'Workforce costs'!O$9*(1+'Workforce costs'!O$10)*(1+'Workforce costs'!O$11)</f>
        <v>0</v>
      </c>
      <c r="CT383" s="290">
        <f>BR383*'Workforce costs'!P$9*(1+'Workforce costs'!P$10)*(1+'Workforce costs'!P$11)</f>
        <v>0</v>
      </c>
      <c r="CU383" s="290">
        <f>BS383*'Workforce costs'!Q$9*(1+'Workforce costs'!Q$10)*(1+'Workforce costs'!Q$11)</f>
        <v>0</v>
      </c>
      <c r="CV383" s="290">
        <f>BT383*'Workforce costs'!R$9*(1+'Workforce costs'!R$10)*(1+'Workforce costs'!R$11)</f>
        <v>0</v>
      </c>
      <c r="CW383" s="290">
        <f>BU383*'Workforce costs'!S$9*(1+'Workforce costs'!S$10)*(1+'Workforce costs'!S$11)</f>
        <v>0</v>
      </c>
      <c r="CX383" s="290">
        <f>BV383*'Workforce costs'!T$9*(1+'Workforce costs'!T$10)*(1+'Workforce costs'!T$11)</f>
        <v>0</v>
      </c>
      <c r="CY383" s="290">
        <f>BW383*'Workforce costs'!U$9*(1+'Workforce costs'!U$10)*(1+'Workforce costs'!U$11)</f>
        <v>0</v>
      </c>
      <c r="CZ383" s="290">
        <f>BX383*'Workforce costs'!V$9*(1+'Workforce costs'!V$10)*(1+'Workforce costs'!V$11)</f>
        <v>0</v>
      </c>
      <c r="DA383" s="290">
        <f>BY383*'Workforce costs'!W$9*(1+'Workforce costs'!W$10)*(1+'Workforce costs'!W$11)</f>
        <v>0</v>
      </c>
      <c r="DB383" s="290">
        <f>BZ383*'Workforce costs'!X$9*(1+'Workforce costs'!X$10)*(1+'Workforce costs'!X$11)</f>
        <v>0</v>
      </c>
      <c r="DC383" s="290">
        <f>CA383*'Workforce costs'!Y$9*(1+'Workforce costs'!Y$10)*(1+'Workforce costs'!Y$11)</f>
        <v>0</v>
      </c>
      <c r="DD383" s="290">
        <f>CB383*'Workforce costs'!Z$9*(1+'Workforce costs'!Z$10)*(1+'Workforce costs'!Z$11)</f>
        <v>0</v>
      </c>
      <c r="DE383" s="290">
        <f>CC383*'Workforce costs'!AA$9*(1+'Workforce costs'!AA$10)*(1+'Workforce costs'!AA$11)</f>
        <v>0</v>
      </c>
      <c r="DF383" s="290">
        <f>CD383*'Workforce costs'!AB$9*(1+'Workforce costs'!AB$10)*(1+'Workforce costs'!AB$11)</f>
        <v>0</v>
      </c>
    </row>
    <row r="384" spans="1:110" x14ac:dyDescent="0.3">
      <c r="A384" s="2" t="str">
        <f>Outputs!$A$4</f>
        <v>Australia</v>
      </c>
      <c r="B384" s="2" t="str">
        <f t="shared" si="43"/>
        <v>Australia 18to24</v>
      </c>
      <c r="C384" s="30">
        <f>VLOOKUP($B384,Populations!$D$15:$H$1920,3,FALSE)</f>
        <v>2374194</v>
      </c>
      <c r="D384" s="255">
        <f>IF(OR($H384="General pop",$H384="Schools",$H384="Workplace",$H384="Skills Training",$H384="Digital Supports"),1,VLOOKUP($B384,Populations!$D$15:$H$1920,5,FALSE))</f>
        <v>1</v>
      </c>
      <c r="E384" s="88">
        <f>VLOOKUP(I384,Epidemiology!$C$10:$H$47,6,FALSE)</f>
        <v>1300</v>
      </c>
      <c r="F384" s="102">
        <f>'Care profiles'!R385</f>
        <v>1</v>
      </c>
      <c r="G384" s="15" t="str">
        <f>'Care profiles'!A385</f>
        <v>18to24</v>
      </c>
      <c r="H384" s="15" t="str">
        <f>'Care profiles'!B385</f>
        <v>Persistent</v>
      </c>
      <c r="I384" s="15" t="str">
        <f>'Care profiles'!C385</f>
        <v>Persistent_18-24yrs</v>
      </c>
      <c r="J384" s="15" t="str">
        <f>'Care profiles'!D385</f>
        <v>Care profile</v>
      </c>
      <c r="K384" s="15" t="str">
        <f>'Care profiles'!E385</f>
        <v>Individual Suicide Prevention Support Services</v>
      </c>
      <c r="L384" s="104">
        <f>'Care profiles'!F385</f>
        <v>0.5</v>
      </c>
      <c r="M384" s="15">
        <f>'Care profiles'!G385</f>
        <v>12</v>
      </c>
      <c r="N384" s="15">
        <f>'Care profiles'!H385</f>
        <v>60</v>
      </c>
      <c r="O384" s="15" t="str">
        <f>'Care profiles'!I385</f>
        <v>min</v>
      </c>
      <c r="P384" s="15" t="str">
        <f>'Care profiles'!J385</f>
        <v>Peer Worker</v>
      </c>
      <c r="Q384" s="15" t="str">
        <f>'Care profiles'!K385</f>
        <v>n/a</v>
      </c>
      <c r="R384" s="15" t="str">
        <f>'Care profiles'!M385</f>
        <v>N</v>
      </c>
      <c r="S384" s="15" t="str">
        <f>'Care profiles'!O385</f>
        <v>N</v>
      </c>
      <c r="T384" s="15" t="str">
        <f>'Care profiles'!Q385</f>
        <v>Y</v>
      </c>
      <c r="U384" s="30">
        <f t="shared" si="44"/>
        <v>30864.522000000001</v>
      </c>
      <c r="V384" s="30">
        <f t="shared" si="45"/>
        <v>15432.261</v>
      </c>
      <c r="W384" s="30">
        <f>IF(M384="n/a",0,IF(O384="days",V384*M384*(1+(VLOOKUP(K384,'Bed parameters'!$A$9:$G$12,7,FALSE))),V384*M384))</f>
        <v>185187.13200000001</v>
      </c>
      <c r="X384" s="30">
        <f t="shared" si="46"/>
        <v>185187.13200000001</v>
      </c>
      <c r="Y384" s="30">
        <f t="shared" si="47"/>
        <v>0</v>
      </c>
      <c r="Z384" s="113">
        <f>_xlfn.IFNA(Y384/((VLOOKUP(K384,'Bed parameters'!$A$9:$G$12,3,FALSE))*(VLOOKUP(K384,'Bed parameters'!$A$9:$G$12,5,FALSE))),0)</f>
        <v>0</v>
      </c>
      <c r="AA384" s="30">
        <f t="shared" si="48"/>
        <v>185187.13200000001</v>
      </c>
      <c r="AB384" s="30">
        <f>_xlfn.IFNA(IF($O384="days",$Y384*(VLOOKUP($K384,'Bed parameters'!$A$9:$I$12,9,FALSE))*$F384*(VLOOKUP($Q384,'Workforce distribution'!$C$8:$AD$30,AB$7,FALSE)),IF($Q384="n/a",(IF($P384=AB$6,$X384*$F384,0)),$X384*$F384*(VLOOKUP($Q384,'Workforce distribution'!$C$8:$AD$30,AB$7,FALSE)))),0)</f>
        <v>0</v>
      </c>
      <c r="AC384" s="30">
        <f>_xlfn.IFNA(IF($O384="days",$Y384*(VLOOKUP($K384,'Bed parameters'!$A$9:$I$12,9,FALSE))*$F384*(VLOOKUP($Q384,'Workforce distribution'!$C$8:$AD$30,AC$7,FALSE)),IF($Q384="n/a",(IF($P384=AC$6,$X384*$F384,0)),$X384*$F384*(VLOOKUP($Q384,'Workforce distribution'!$C$8:$AD$30,AC$7,FALSE)))),0)</f>
        <v>0</v>
      </c>
      <c r="AD384" s="30">
        <f>_xlfn.IFNA(IF($O384="days",$Y384*(VLOOKUP($K384,'Bed parameters'!$A$9:$I$12,9,FALSE))*$F384*(VLOOKUP($Q384,'Workforce distribution'!$C$8:$AD$30,AD$7,FALSE)),IF($Q384="n/a",(IF($P384=AD$6,$X384*$F384,0)),$X384*$F384*(VLOOKUP($Q384,'Workforce distribution'!$C$8:$AD$30,AD$7,FALSE)))),0)</f>
        <v>0</v>
      </c>
      <c r="AE384" s="30">
        <f>_xlfn.IFNA(IF($O384="days",$Y384*(VLOOKUP($K384,'Bed parameters'!$A$9:$I$12,9,FALSE))*$F384*(VLOOKUP($Q384,'Workforce distribution'!$C$8:$AD$30,AE$7,FALSE)),IF($Q384="n/a",(IF($P384=AE$6,$X384*$F384,0)),$X384*$F384*(VLOOKUP($Q384,'Workforce distribution'!$C$8:$AD$30,AE$7,FALSE)))),0)</f>
        <v>185187.13200000001</v>
      </c>
      <c r="AF384" s="30">
        <f>_xlfn.IFNA(IF($O384="days",$Y384*(VLOOKUP($K384,'Bed parameters'!$A$9:$I$12,9,FALSE))*$F384*(VLOOKUP($Q384,'Workforce distribution'!$C$8:$AD$30,AF$7,FALSE)),IF($Q384="n/a",(IF($P384=AF$6,$X384*$F384,0)),$X384*$F384*(VLOOKUP($Q384,'Workforce distribution'!$C$8:$AD$30,AF$7,FALSE)))),0)</f>
        <v>0</v>
      </c>
      <c r="AG384" s="30">
        <f>_xlfn.IFNA(IF($O384="days",$Y384*(VLOOKUP($K384,'Bed parameters'!$A$9:$I$12,9,FALSE))*$F384*(VLOOKUP($Q384,'Workforce distribution'!$C$8:$AD$30,AG$7,FALSE)),IF($Q384="n/a",(IF($P384=AG$6,$X384*$F384,0)),$X384*$F384*(VLOOKUP($Q384,'Workforce distribution'!$C$8:$AD$30,AG$7,FALSE)))),0)</f>
        <v>0</v>
      </c>
      <c r="AH384" s="30">
        <f>_xlfn.IFNA(IF($O384="days",$Y384*(VLOOKUP($K384,'Bed parameters'!$A$9:$I$12,9,FALSE))*$F384*(VLOOKUP($Q384,'Workforce distribution'!$C$8:$AD$30,AH$7,FALSE)),IF($Q384="n/a",(IF($P384=AH$6,$X384*$F384,0)),$X384*$F384*(VLOOKUP($Q384,'Workforce distribution'!$C$8:$AD$30,AH$7,FALSE)))),0)</f>
        <v>0</v>
      </c>
      <c r="AI384" s="30">
        <f>_xlfn.IFNA(IF($O384="days",$Y384*(VLOOKUP($K384,'Bed parameters'!$A$9:$I$12,9,FALSE))*$F384*(VLOOKUP($Q384,'Workforce distribution'!$C$8:$AD$30,AI$7,FALSE)),IF($Q384="n/a",(IF($P384=AI$6,$X384*$F384,0)),$X384*$F384*(VLOOKUP($Q384,'Workforce distribution'!$C$8:$AD$30,AI$7,FALSE)))),0)</f>
        <v>0</v>
      </c>
      <c r="AJ384" s="30">
        <f>_xlfn.IFNA(IF($O384="days",$Y384*(VLOOKUP($K384,'Bed parameters'!$A$9:$I$12,9,FALSE))*$F384*(VLOOKUP($Q384,'Workforce distribution'!$C$8:$AD$30,AJ$7,FALSE)),IF($Q384="n/a",(IF($P384=AJ$6,$X384*$F384,0)),$X384*$F384*(VLOOKUP($Q384,'Workforce distribution'!$C$8:$AD$30,AJ$7,FALSE)))),0)</f>
        <v>0</v>
      </c>
      <c r="AK384" s="30">
        <f>_xlfn.IFNA(IF($O384="days",$Y384*(VLOOKUP($K384,'Bed parameters'!$A$9:$I$12,9,FALSE))*$F384*(VLOOKUP($Q384,'Workforce distribution'!$C$8:$AD$30,AK$7,FALSE)),IF($Q384="n/a",(IF($P384=AK$6,$X384*$F384,0)),$X384*$F384*(VLOOKUP($Q384,'Workforce distribution'!$C$8:$AD$30,AK$7,FALSE)))),0)</f>
        <v>0</v>
      </c>
      <c r="AL384" s="30">
        <f>_xlfn.IFNA(IF($O384="days",$Y384*(VLOOKUP($K384,'Bed parameters'!$A$9:$I$12,9,FALSE))*$F384*(VLOOKUP($Q384,'Workforce distribution'!$C$8:$AD$30,AL$7,FALSE)),IF($Q384="n/a",(IF($P384=AL$6,$X384*$F384,0)),$X384*$F384*(VLOOKUP($Q384,'Workforce distribution'!$C$8:$AD$30,AL$7,FALSE)))),0)</f>
        <v>0</v>
      </c>
      <c r="AM384" s="30">
        <f>_xlfn.IFNA(IF($O384="days",$Y384*(VLOOKUP($K384,'Bed parameters'!$A$9:$I$12,9,FALSE))*$F384*(VLOOKUP($Q384,'Workforce distribution'!$C$8:$AD$30,AM$7,FALSE)),IF($Q384="n/a",(IF($P384=AM$6,$X384*$F384,0)),$X384*$F384*(VLOOKUP($Q384,'Workforce distribution'!$C$8:$AD$30,AM$7,FALSE)))),0)</f>
        <v>0</v>
      </c>
      <c r="AN384" s="30">
        <f>_xlfn.IFNA(IF($O384="days",$Y384*(VLOOKUP($K384,'Bed parameters'!$A$9:$I$12,9,FALSE))*$F384*(VLOOKUP($Q384,'Workforce distribution'!$C$8:$AD$30,AN$7,FALSE)),IF($Q384="n/a",(IF($P384=AN$6,$X384*$F384,0)),$X384*$F384*(VLOOKUP($Q384,'Workforce distribution'!$C$8:$AD$30,AN$7,FALSE)))),0)</f>
        <v>0</v>
      </c>
      <c r="AO384" s="30">
        <f>_xlfn.IFNA(IF($O384="days",$Y384*(VLOOKUP($K384,'Bed parameters'!$A$9:$I$12,9,FALSE))*$F384*(VLOOKUP($Q384,'Workforce distribution'!$C$8:$AD$30,AO$7,FALSE)),IF($Q384="n/a",(IF($P384=AO$6,$X384*$F384,0)),$X384*$F384*(VLOOKUP($Q384,'Workforce distribution'!$C$8:$AD$30,AO$7,FALSE)))),0)</f>
        <v>0</v>
      </c>
      <c r="AP384" s="30">
        <f>_xlfn.IFNA(IF($O384="days",$Y384*(VLOOKUP($K384,'Bed parameters'!$A$9:$I$12,9,FALSE))*$F384*(VLOOKUP($Q384,'Workforce distribution'!$C$8:$AD$30,AP$7,FALSE)),IF($Q384="n/a",(IF($P384=AP$6,$X384*$F384,0)),$X384*$F384*(VLOOKUP($Q384,'Workforce distribution'!$C$8:$AD$30,AP$7,FALSE)))),0)</f>
        <v>0</v>
      </c>
      <c r="AQ384" s="30">
        <f>_xlfn.IFNA(IF($O384="days",$Y384*(VLOOKUP($K384,'Bed parameters'!$A$9:$I$12,9,FALSE))*$F384*(VLOOKUP($Q384,'Workforce distribution'!$C$8:$AD$30,AQ$7,FALSE)),IF($Q384="n/a",(IF($P384=AQ$6,$X384*$F384,0)),$X384*$F384*(VLOOKUP($Q384,'Workforce distribution'!$C$8:$AD$30,AQ$7,FALSE)))),0)</f>
        <v>0</v>
      </c>
      <c r="AR384" s="30">
        <f>_xlfn.IFNA(IF($O384="days",$Y384*(VLOOKUP($K384,'Bed parameters'!$A$9:$I$12,9,FALSE))*$F384*(VLOOKUP($Q384,'Workforce distribution'!$C$8:$AD$30,AR$7,FALSE)),IF($Q384="n/a",(IF($P384=AR$6,$X384*$F384,0)),$X384*$F384*(VLOOKUP($Q384,'Workforce distribution'!$C$8:$AD$30,AR$7,FALSE)))),0)</f>
        <v>0</v>
      </c>
      <c r="AS384" s="30">
        <f>_xlfn.IFNA(IF($O384="days",$Y384*(VLOOKUP($K384,'Bed parameters'!$A$9:$I$12,9,FALSE))*$F384*(VLOOKUP($Q384,'Workforce distribution'!$C$8:$AD$30,AS$7,FALSE)),IF($Q384="n/a",(IF($P384=AS$6,$X384*$F384,0)),$X384*$F384*(VLOOKUP($Q384,'Workforce distribution'!$C$8:$AD$30,AS$7,FALSE)))),0)</f>
        <v>0</v>
      </c>
      <c r="AT384" s="30">
        <f>_xlfn.IFNA(IF($O384="days",$Y384*(VLOOKUP($K384,'Bed parameters'!$A$9:$I$12,9,FALSE))*$F384*(VLOOKUP($Q384,'Workforce distribution'!$C$8:$AD$30,AT$7,FALSE)),IF($Q384="n/a",(IF($P384=AT$6,$X384*$F384,0)),$X384*$F384*(VLOOKUP($Q384,'Workforce distribution'!$C$8:$AD$30,AT$7,FALSE)))),0)</f>
        <v>0</v>
      </c>
      <c r="AU384" s="30">
        <f>_xlfn.IFNA(IF($O384="days",$Y384*(VLOOKUP($K384,'Bed parameters'!$A$9:$I$12,9,FALSE))*$F384*(VLOOKUP($Q384,'Workforce distribution'!$C$8:$AD$30,AU$7,FALSE)),IF($Q384="n/a",(IF($P384=AU$6,$X384*$F384,0)),$X384*$F384*(VLOOKUP($Q384,'Workforce distribution'!$C$8:$AD$30,AU$7,FALSE)))),0)</f>
        <v>0</v>
      </c>
      <c r="AV384" s="30">
        <f>_xlfn.IFNA(IF($O384="days",$Y384*(VLOOKUP($K384,'Bed parameters'!$A$9:$I$12,9,FALSE))*$F384*(VLOOKUP($Q384,'Workforce distribution'!$C$8:$AD$30,AV$7,FALSE)),IF($Q384="n/a",(IF($P384=AV$6,$X384*$F384,0)),$X384*$F384*(VLOOKUP($Q384,'Workforce distribution'!$C$8:$AD$30,AV$7,FALSE)))),0)</f>
        <v>0</v>
      </c>
      <c r="AW384" s="30">
        <f>_xlfn.IFNA(IF($O384="days",$Y384*(VLOOKUP($K384,'Bed parameters'!$A$9:$I$12,9,FALSE))*$F384*(VLOOKUP($Q384,'Workforce distribution'!$C$8:$AD$30,AW$7,FALSE)),IF($Q384="n/a",(IF($P384=AW$6,$X384*$F384,0)),$X384*$F384*(VLOOKUP($Q384,'Workforce distribution'!$C$8:$AD$30,AW$7,FALSE)))),0)</f>
        <v>0</v>
      </c>
      <c r="AX384" s="30">
        <f>_xlfn.IFNA(IF($O384="days",$Y384*(VLOOKUP($K384,'Bed parameters'!$A$9:$I$12,9,FALSE))*$F384*(VLOOKUP($Q384,'Workforce distribution'!$C$8:$AD$30,AX$7,FALSE)),IF($Q384="n/a",(IF($P384=AX$6,$X384*$F384,0)),$X384*$F384*(VLOOKUP($Q384,'Workforce distribution'!$C$8:$AD$30,AX$7,FALSE)))),0)</f>
        <v>0</v>
      </c>
      <c r="AY384" s="30">
        <f>_xlfn.IFNA(IF($O384="days",$Y384*(VLOOKUP($K384,'Bed parameters'!$A$9:$I$12,9,FALSE))*$F384*(VLOOKUP($Q384,'Workforce distribution'!$C$8:$AD$30,AY$7,FALSE)),IF($Q384="n/a",(IF($P384=AY$6,$X384*$F384,0)),$X384*$F384*(VLOOKUP($Q384,'Workforce distribution'!$C$8:$AD$30,AY$7,FALSE)))),0)</f>
        <v>0</v>
      </c>
      <c r="AZ384" s="30">
        <f>_xlfn.IFNA(IF($O384="days",$Y384*(VLOOKUP($K384,'Bed parameters'!$A$9:$I$12,9,FALSE))*$F384*(VLOOKUP($Q384,'Workforce distribution'!$C$8:$AD$30,AZ$7,FALSE)),IF($Q384="n/a",(IF($P384=AZ$6,$X384*$F384,0)),$X384*$F384*(VLOOKUP($Q384,'Workforce distribution'!$C$8:$AD$30,AZ$7,FALSE)))),0)</f>
        <v>0</v>
      </c>
      <c r="BA384" s="30">
        <f>_xlfn.IFNA(IF($O384="days",$Y384*(VLOOKUP($K384,'Bed parameters'!$A$9:$I$12,9,FALSE))*$F384*(VLOOKUP($Q384,'Workforce distribution'!$C$8:$AD$30,BA$7,FALSE)),IF($Q384="n/a",(IF($P384=BA$6,$X384*$F384,0)),$X384*$F384*(VLOOKUP($Q384,'Workforce distribution'!$C$8:$AD$30,BA$7,FALSE)))),0)</f>
        <v>0</v>
      </c>
      <c r="BB384" s="30">
        <f>_xlfn.IFNA(IF($O384="days",$Y384*(VLOOKUP($K384,'Bed parameters'!$A$9:$I$12,9,FALSE))*$F384*(VLOOKUP($Q384,'Workforce distribution'!$C$8:$AD$30,BB$7,FALSE)),IF($Q384="n/a",(IF($P384=BB$6,$X384*$F384,0)),$X384*$F384*(VLOOKUP($Q384,'Workforce distribution'!$C$8:$AD$30,BB$7,FALSE)))),0)</f>
        <v>0</v>
      </c>
      <c r="BC384" s="149">
        <f t="shared" si="49"/>
        <v>161.13535927850896</v>
      </c>
      <c r="BD384" s="288">
        <f>IF($Q384="n/a",(IF('Workforce hours'!D$30=0,0,(AB384/'Workforce hours'!D$30))),(IF(VLOOKUP($Q384,'Workforce hours'!$C$8:$AD$30,BD$7,FALSE)=0,0,(AB384/(VLOOKUP($Q384,'Workforce hours'!$C$8:$AD$30,BD$7,FALSE))))))</f>
        <v>0</v>
      </c>
      <c r="BE384" s="288">
        <f>IF($Q384="n/a",(IF('Workforce hours'!E$30=0,0,(AC384/'Workforce hours'!E$30))),(IF(VLOOKUP($Q384,'Workforce hours'!$C$8:$AD$30,BE$7,FALSE)=0,0,(AC384/(VLOOKUP($Q384,'Workforce hours'!$C$8:$AD$30,BE$7,FALSE))))))</f>
        <v>0</v>
      </c>
      <c r="BF384" s="288">
        <f>IF($Q384="n/a",(IF('Workforce hours'!F$30=0,0,(AD384/'Workforce hours'!F$30))),(IF(VLOOKUP($Q384,'Workforce hours'!$C$8:$AD$30,BF$7,FALSE)=0,0,(AD384/(VLOOKUP($Q384,'Workforce hours'!$C$8:$AD$30,BF$7,FALSE))))))</f>
        <v>0</v>
      </c>
      <c r="BG384" s="288">
        <f>IF($Q384="n/a",(IF('Workforce hours'!G$30=0,0,(AE384/'Workforce hours'!G$30))),(IF(VLOOKUP($Q384,'Workforce hours'!$C$8:$AD$30,BG$7,FALSE)=0,0,(AE384/(VLOOKUP($Q384,'Workforce hours'!$C$8:$AD$30,BG$7,FALSE))))))</f>
        <v>161.13535927850896</v>
      </c>
      <c r="BH384" s="288">
        <f>IF($Q384="n/a",(IF('Workforce hours'!H$30=0,0,(AF384/'Workforce hours'!H$30))),(IF(VLOOKUP($Q384,'Workforce hours'!$C$8:$AD$30,BH$7,FALSE)=0,0,(AF384/(VLOOKUP($Q384,'Workforce hours'!$C$8:$AD$30,BH$7,FALSE))))))</f>
        <v>0</v>
      </c>
      <c r="BI384" s="288">
        <f>IF($Q384="n/a",(IF('Workforce hours'!I$30=0,0,(AG384/'Workforce hours'!I$30))),(IF(VLOOKUP($Q384,'Workforce hours'!$C$8:$AD$30,BI$7,FALSE)=0,0,(AG384/(VLOOKUP($Q384,'Workforce hours'!$C$8:$AD$30,BI$7,FALSE))))))</f>
        <v>0</v>
      </c>
      <c r="BJ384" s="288">
        <f>IF($Q384="n/a",(IF('Workforce hours'!J$30=0,0,(AH384/'Workforce hours'!J$30))),(IF(VLOOKUP($Q384,'Workforce hours'!$C$8:$AD$30,BJ$7,FALSE)=0,0,(AH384/(VLOOKUP($Q384,'Workforce hours'!$C$8:$AD$30,BJ$7,FALSE))))))</f>
        <v>0</v>
      </c>
      <c r="BK384" s="288">
        <f>IF($Q384="n/a",(IF('Workforce hours'!K$30=0,0,(AI384/'Workforce hours'!K$30))),(IF(VLOOKUP($Q384,'Workforce hours'!$C$8:$AD$30,BK$7,FALSE)=0,0,(AI384/(VLOOKUP($Q384,'Workforce hours'!$C$8:$AD$30,BK$7,FALSE))))))</f>
        <v>0</v>
      </c>
      <c r="BL384" s="288">
        <f>IF($Q384="n/a",(IF('Workforce hours'!L$30=0,0,(AJ384/'Workforce hours'!L$30))),(IF(VLOOKUP($Q384,'Workforce hours'!$C$8:$AD$30,BL$7,FALSE)=0,0,(AJ384/(VLOOKUP($Q384,'Workforce hours'!$C$8:$AD$30,BL$7,FALSE))))))</f>
        <v>0</v>
      </c>
      <c r="BM384" s="288">
        <f>IF($Q384="n/a",(IF('Workforce hours'!M$30=0,0,(AK384/'Workforce hours'!M$30))),(IF(VLOOKUP($Q384,'Workforce hours'!$C$8:$AD$30,BM$7,FALSE)=0,0,(AK384/(VLOOKUP($Q384,'Workforce hours'!$C$8:$AD$30,BM$7,FALSE))))))</f>
        <v>0</v>
      </c>
      <c r="BN384" s="288">
        <f>IF($Q384="n/a",(IF('Workforce hours'!N$30=0,0,(AL384/'Workforce hours'!N$30))),(IF(VLOOKUP($Q384,'Workforce hours'!$C$8:$AD$30,BN$7,FALSE)=0,0,(AL384/(VLOOKUP($Q384,'Workforce hours'!$C$8:$AD$30,BN$7,FALSE))))))</f>
        <v>0</v>
      </c>
      <c r="BO384" s="288">
        <f>IF($Q384="n/a",(IF('Workforce hours'!O$30=0,0,(AM384/'Workforce hours'!O$30))),(IF(VLOOKUP($Q384,'Workforce hours'!$C$8:$AD$30,BO$7,FALSE)=0,0,(AM384/(VLOOKUP($Q384,'Workforce hours'!$C$8:$AD$30,BO$7,FALSE))))))</f>
        <v>0</v>
      </c>
      <c r="BP384" s="288">
        <f>IF($Q384="n/a",(IF('Workforce hours'!P$30=0,0,(AN384/'Workforce hours'!P$30))),(IF(VLOOKUP($Q384,'Workforce hours'!$C$8:$AD$30,BP$7,FALSE)=0,0,(AN384/(VLOOKUP($Q384,'Workforce hours'!$C$8:$AD$30,BP$7,FALSE))))))</f>
        <v>0</v>
      </c>
      <c r="BQ384" s="288">
        <f>IF($Q384="n/a",(IF('Workforce hours'!Q$30=0,0,(AO384/'Workforce hours'!Q$30))),(IF(VLOOKUP($Q384,'Workforce hours'!$C$8:$AD$30,BQ$7,FALSE)=0,0,(AO384/(VLOOKUP($Q384,'Workforce hours'!$C$8:$AD$30,BQ$7,FALSE))))))</f>
        <v>0</v>
      </c>
      <c r="BR384" s="288">
        <f>IF($Q384="n/a",(IF('Workforce hours'!R$30=0,0,(AP384/'Workforce hours'!R$30))),(IF(VLOOKUP($Q384,'Workforce hours'!$C$8:$AD$30,BR$7,FALSE)=0,0,(AP384/(VLOOKUP($Q384,'Workforce hours'!$C$8:$AD$30,BR$7,FALSE))))))</f>
        <v>0</v>
      </c>
      <c r="BS384" s="288">
        <f>IF($Q384="n/a",(IF('Workforce hours'!S$30=0,0,(AQ384/'Workforce hours'!S$30))),(IF(VLOOKUP($Q384,'Workforce hours'!$C$8:$AD$30,BS$7,FALSE)=0,0,(AQ384/(VLOOKUP($Q384,'Workforce hours'!$C$8:$AD$30,BS$7,FALSE))))))</f>
        <v>0</v>
      </c>
      <c r="BT384" s="288">
        <f>IF($Q384="n/a",(IF('Workforce hours'!T$30=0,0,(AR384/'Workforce hours'!T$30))),(IF(VLOOKUP($Q384,'Workforce hours'!$C$8:$AD$30,BT$7,FALSE)=0,0,(AR384/(VLOOKUP($Q384,'Workforce hours'!$C$8:$AD$30,BT$7,FALSE))))))</f>
        <v>0</v>
      </c>
      <c r="BU384" s="288">
        <f>IF($Q384="n/a",(IF('Workforce hours'!U$30=0,0,(AS384/'Workforce hours'!U$30))),(IF(VLOOKUP($Q384,'Workforce hours'!$C$8:$AD$30,BU$7,FALSE)=0,0,(AS384/(VLOOKUP($Q384,'Workforce hours'!$C$8:$AD$30,BU$7,FALSE))))))</f>
        <v>0</v>
      </c>
      <c r="BV384" s="288">
        <f>IF($Q384="n/a",(IF('Workforce hours'!V$30=0,0,(AT384/'Workforce hours'!V$30))),(IF(VLOOKUP($Q384,'Workforce hours'!$C$8:$AD$30,BV$7,FALSE)=0,0,(AT384/(VLOOKUP($Q384,'Workforce hours'!$C$8:$AD$30,BV$7,FALSE))))))</f>
        <v>0</v>
      </c>
      <c r="BW384" s="288">
        <f>IF($Q384="n/a",(IF('Workforce hours'!W$30=0,0,(AU384/'Workforce hours'!W$30))),(IF(VLOOKUP($Q384,'Workforce hours'!$C$8:$AD$30,BW$7,FALSE)=0,0,(AU384/(VLOOKUP($Q384,'Workforce hours'!$C$8:$AD$30,BW$7,FALSE))))))</f>
        <v>0</v>
      </c>
      <c r="BX384" s="288">
        <f>IF($Q384="n/a",(IF('Workforce hours'!X$30=0,0,(AV384/'Workforce hours'!X$30))),(IF(VLOOKUP($Q384,'Workforce hours'!$C$8:$AD$30,BX$7,FALSE)=0,0,(AV384/(VLOOKUP($Q384,'Workforce hours'!$C$8:$AD$30,BX$7,FALSE))))))</f>
        <v>0</v>
      </c>
      <c r="BY384" s="288">
        <f>IF($Q384="n/a",(IF('Workforce hours'!Y$30=0,0,(AW384/'Workforce hours'!Y$30))),(IF(VLOOKUP($Q384,'Workforce hours'!$C$8:$AD$30,BY$7,FALSE)=0,0,(AW384/(VLOOKUP($Q384,'Workforce hours'!$C$8:$AD$30,BY$7,FALSE))))))</f>
        <v>0</v>
      </c>
      <c r="BZ384" s="288">
        <f>IF($Q384="n/a",(IF('Workforce hours'!Z$30=0,0,(AX384/'Workforce hours'!Z$30))),(IF(VLOOKUP($Q384,'Workforce hours'!$C$8:$AD$30,BZ$7,FALSE)=0,0,(AX384/(VLOOKUP($Q384,'Workforce hours'!$C$8:$AD$30,BZ$7,FALSE))))))</f>
        <v>0</v>
      </c>
      <c r="CA384" s="288">
        <f>IF($Q384="n/a",(IF('Workforce hours'!AA$30=0,0,(AY384/'Workforce hours'!AA$30))),(IF(VLOOKUP($Q384,'Workforce hours'!$C$8:$AD$30,CA$7,FALSE)=0,0,(AY384/(VLOOKUP($Q384,'Workforce hours'!$C$8:$AD$30,CA$7,FALSE))))))</f>
        <v>0</v>
      </c>
      <c r="CB384" s="288">
        <f>IF($Q384="n/a",(IF('Workforce hours'!AB$30=0,0,(AZ384/'Workforce hours'!AB$30))),(IF(VLOOKUP($Q384,'Workforce hours'!$C$8:$AD$30,CB$7,FALSE)=0,0,(AZ384/(VLOOKUP($Q384,'Workforce hours'!$C$8:$AD$30,CB$7,FALSE))))))</f>
        <v>0</v>
      </c>
      <c r="CC384" s="288">
        <f>IF($Q384="n/a",(IF('Workforce hours'!AC$30=0,0,(BA384/'Workforce hours'!AC$30))),(IF(VLOOKUP($Q384,'Workforce hours'!$C$8:$AD$30,CC$7,FALSE)=0,0,(BA384/(VLOOKUP($Q384,'Workforce hours'!$C$8:$AD$30,CC$7,FALSE))))))</f>
        <v>0</v>
      </c>
      <c r="CD384" s="288">
        <f>IF($Q384="n/a",(IF('Workforce hours'!AD$30=0,0,(BB384/'Workforce hours'!AD$30))),(IF(VLOOKUP($Q384,'Workforce hours'!$C$8:$AD$30,CD$7,FALSE)=0,0,(BB384/(VLOOKUP($Q384,'Workforce hours'!$C$8:$AD$30,CD$7,FALSE))))))</f>
        <v>0</v>
      </c>
      <c r="CE384" s="289">
        <f t="shared" si="50"/>
        <v>0</v>
      </c>
      <c r="CF384" s="290">
        <f>BD384*'Workforce costs'!B$9*(1+'Workforce costs'!B$10)*(1+'Workforce costs'!B$11)</f>
        <v>0</v>
      </c>
      <c r="CG384" s="290">
        <f>BE384*'Workforce costs'!C$9*(1+'Workforce costs'!C$10)*(1+'Workforce costs'!C$11)</f>
        <v>0</v>
      </c>
      <c r="CH384" s="290">
        <f>BF384*'Workforce costs'!D$9*(1+'Workforce costs'!D$10)*(1+'Workforce costs'!D$11)</f>
        <v>0</v>
      </c>
      <c r="CI384" s="290">
        <f>BG384*'Workforce costs'!E$9*(1+'Workforce costs'!E$10)*(1+'Workforce costs'!E$11)</f>
        <v>0</v>
      </c>
      <c r="CJ384" s="290">
        <f>BH384*'Workforce costs'!F$9*(1+'Workforce costs'!F$10)*(1+'Workforce costs'!F$11)</f>
        <v>0</v>
      </c>
      <c r="CK384" s="290">
        <f>BI384*'Workforce costs'!G$9*(1+'Workforce costs'!G$10)*(1+'Workforce costs'!G$11)</f>
        <v>0</v>
      </c>
      <c r="CL384" s="290">
        <f>BJ384*'Workforce costs'!H$9*(1+'Workforce costs'!H$10)*(1+'Workforce costs'!H$11)</f>
        <v>0</v>
      </c>
      <c r="CM384" s="290">
        <f>BK384*'Workforce costs'!I$9*(1+'Workforce costs'!I$10)*(1+'Workforce costs'!I$11)</f>
        <v>0</v>
      </c>
      <c r="CN384" s="290">
        <f>BL384*'Workforce costs'!J$9*(1+'Workforce costs'!J$10)*(1+'Workforce costs'!J$11)</f>
        <v>0</v>
      </c>
      <c r="CO384" s="290">
        <f>BM384*'Workforce costs'!K$9*(1+'Workforce costs'!K$10)*(1+'Workforce costs'!K$11)</f>
        <v>0</v>
      </c>
      <c r="CP384" s="290">
        <f>BN384*'Workforce costs'!L$9*(1+'Workforce costs'!L$10)*(1+'Workforce costs'!L$11)</f>
        <v>0</v>
      </c>
      <c r="CQ384" s="290">
        <f>BO384*'Workforce costs'!M$9*(1+'Workforce costs'!M$10)*(1+'Workforce costs'!M$11)</f>
        <v>0</v>
      </c>
      <c r="CR384" s="290">
        <f>BP384*'Workforce costs'!N$9*(1+'Workforce costs'!N$10)*(1+'Workforce costs'!N$11)</f>
        <v>0</v>
      </c>
      <c r="CS384" s="290">
        <f>BQ384*'Workforce costs'!O$9*(1+'Workforce costs'!O$10)*(1+'Workforce costs'!O$11)</f>
        <v>0</v>
      </c>
      <c r="CT384" s="290">
        <f>BR384*'Workforce costs'!P$9*(1+'Workforce costs'!P$10)*(1+'Workforce costs'!P$11)</f>
        <v>0</v>
      </c>
      <c r="CU384" s="290">
        <f>BS384*'Workforce costs'!Q$9*(1+'Workforce costs'!Q$10)*(1+'Workforce costs'!Q$11)</f>
        <v>0</v>
      </c>
      <c r="CV384" s="290">
        <f>BT384*'Workforce costs'!R$9*(1+'Workforce costs'!R$10)*(1+'Workforce costs'!R$11)</f>
        <v>0</v>
      </c>
      <c r="CW384" s="290">
        <f>BU384*'Workforce costs'!S$9*(1+'Workforce costs'!S$10)*(1+'Workforce costs'!S$11)</f>
        <v>0</v>
      </c>
      <c r="CX384" s="290">
        <f>BV384*'Workforce costs'!T$9*(1+'Workforce costs'!T$10)*(1+'Workforce costs'!T$11)</f>
        <v>0</v>
      </c>
      <c r="CY384" s="290">
        <f>BW384*'Workforce costs'!U$9*(1+'Workforce costs'!U$10)*(1+'Workforce costs'!U$11)</f>
        <v>0</v>
      </c>
      <c r="CZ384" s="290">
        <f>BX384*'Workforce costs'!V$9*(1+'Workforce costs'!V$10)*(1+'Workforce costs'!V$11)</f>
        <v>0</v>
      </c>
      <c r="DA384" s="290">
        <f>BY384*'Workforce costs'!W$9*(1+'Workforce costs'!W$10)*(1+'Workforce costs'!W$11)</f>
        <v>0</v>
      </c>
      <c r="DB384" s="290">
        <f>BZ384*'Workforce costs'!X$9*(1+'Workforce costs'!X$10)*(1+'Workforce costs'!X$11)</f>
        <v>0</v>
      </c>
      <c r="DC384" s="290">
        <f>CA384*'Workforce costs'!Y$9*(1+'Workforce costs'!Y$10)*(1+'Workforce costs'!Y$11)</f>
        <v>0</v>
      </c>
      <c r="DD384" s="290">
        <f>CB384*'Workforce costs'!Z$9*(1+'Workforce costs'!Z$10)*(1+'Workforce costs'!Z$11)</f>
        <v>0</v>
      </c>
      <c r="DE384" s="290">
        <f>CC384*'Workforce costs'!AA$9*(1+'Workforce costs'!AA$10)*(1+'Workforce costs'!AA$11)</f>
        <v>0</v>
      </c>
      <c r="DF384" s="290">
        <f>CD384*'Workforce costs'!AB$9*(1+'Workforce costs'!AB$10)*(1+'Workforce costs'!AB$11)</f>
        <v>0</v>
      </c>
    </row>
    <row r="385" spans="1:110" x14ac:dyDescent="0.3">
      <c r="A385" s="2" t="str">
        <f>Outputs!$A$4</f>
        <v>Australia</v>
      </c>
      <c r="B385" s="2" t="str">
        <f t="shared" si="43"/>
        <v>Australia 18to24</v>
      </c>
      <c r="C385" s="30">
        <f>VLOOKUP($B385,Populations!$D$15:$H$1920,3,FALSE)</f>
        <v>2374194</v>
      </c>
      <c r="D385" s="255">
        <f>IF(OR($H385="General pop",$H385="Schools",$H385="Workplace",$H385="Skills Training",$H385="Digital Supports"),1,VLOOKUP($B385,Populations!$D$15:$H$1920,5,FALSE))</f>
        <v>1</v>
      </c>
      <c r="E385" s="88">
        <f>VLOOKUP(I385,Epidemiology!$C$10:$H$47,6,FALSE)</f>
        <v>1300</v>
      </c>
      <c r="F385" s="102">
        <f>'Care profiles'!R386</f>
        <v>0.2</v>
      </c>
      <c r="G385" s="15" t="str">
        <f>'Care profiles'!A386</f>
        <v>18to24</v>
      </c>
      <c r="H385" s="15" t="str">
        <f>'Care profiles'!B386</f>
        <v>Persistent</v>
      </c>
      <c r="I385" s="15" t="str">
        <f>'Care profiles'!C386</f>
        <v>Persistent_18-24yrs</v>
      </c>
      <c r="J385" s="15" t="str">
        <f>'Care profiles'!D386</f>
        <v>Care profile</v>
      </c>
      <c r="K385" s="15" t="str">
        <f>'Care profiles'!E386</f>
        <v>Group Suicide Prevention Support Services</v>
      </c>
      <c r="L385" s="104">
        <f>'Care profiles'!F386</f>
        <v>0.5</v>
      </c>
      <c r="M385" s="15">
        <f>'Care profiles'!G386</f>
        <v>50</v>
      </c>
      <c r="N385" s="15">
        <f>'Care profiles'!H386</f>
        <v>60</v>
      </c>
      <c r="O385" s="15" t="str">
        <f>'Care profiles'!I386</f>
        <v>min</v>
      </c>
      <c r="P385" s="15" t="str">
        <f>'Care profiles'!J386</f>
        <v>Peer Worker</v>
      </c>
      <c r="Q385" s="15" t="str">
        <f>'Care profiles'!K386</f>
        <v>n/a</v>
      </c>
      <c r="R385" s="15" t="str">
        <f>'Care profiles'!M386</f>
        <v>N</v>
      </c>
      <c r="S385" s="15" t="str">
        <f>'Care profiles'!O386</f>
        <v>N</v>
      </c>
      <c r="T385" s="15" t="str">
        <f>'Care profiles'!Q386</f>
        <v>Y</v>
      </c>
      <c r="U385" s="30">
        <f t="shared" si="44"/>
        <v>30864.522000000001</v>
      </c>
      <c r="V385" s="30">
        <f t="shared" si="45"/>
        <v>15432.261</v>
      </c>
      <c r="W385" s="30">
        <f>IF(M385="n/a",0,IF(O385="days",V385*M385*(1+(VLOOKUP(K385,'Bed parameters'!$A$9:$G$12,7,FALSE))),V385*M385))</f>
        <v>771613.05</v>
      </c>
      <c r="X385" s="30">
        <f t="shared" si="46"/>
        <v>771613.05</v>
      </c>
      <c r="Y385" s="30">
        <f t="shared" si="47"/>
        <v>0</v>
      </c>
      <c r="Z385" s="113">
        <f>_xlfn.IFNA(Y385/((VLOOKUP(K385,'Bed parameters'!$A$9:$G$12,3,FALSE))*(VLOOKUP(K385,'Bed parameters'!$A$9:$G$12,5,FALSE))),0)</f>
        <v>0</v>
      </c>
      <c r="AA385" s="30">
        <f t="shared" si="48"/>
        <v>154322.61000000002</v>
      </c>
      <c r="AB385" s="30">
        <f>_xlfn.IFNA(IF($O385="days",$Y385*(VLOOKUP($K385,'Bed parameters'!$A$9:$I$12,9,FALSE))*$F385*(VLOOKUP($Q385,'Workforce distribution'!$C$8:$AD$30,AB$7,FALSE)),IF($Q385="n/a",(IF($P385=AB$6,$X385*$F385,0)),$X385*$F385*(VLOOKUP($Q385,'Workforce distribution'!$C$8:$AD$30,AB$7,FALSE)))),0)</f>
        <v>0</v>
      </c>
      <c r="AC385" s="30">
        <f>_xlfn.IFNA(IF($O385="days",$Y385*(VLOOKUP($K385,'Bed parameters'!$A$9:$I$12,9,FALSE))*$F385*(VLOOKUP($Q385,'Workforce distribution'!$C$8:$AD$30,AC$7,FALSE)),IF($Q385="n/a",(IF($P385=AC$6,$X385*$F385,0)),$X385*$F385*(VLOOKUP($Q385,'Workforce distribution'!$C$8:$AD$30,AC$7,FALSE)))),0)</f>
        <v>0</v>
      </c>
      <c r="AD385" s="30">
        <f>_xlfn.IFNA(IF($O385="days",$Y385*(VLOOKUP($K385,'Bed parameters'!$A$9:$I$12,9,FALSE))*$F385*(VLOOKUP($Q385,'Workforce distribution'!$C$8:$AD$30,AD$7,FALSE)),IF($Q385="n/a",(IF($P385=AD$6,$X385*$F385,0)),$X385*$F385*(VLOOKUP($Q385,'Workforce distribution'!$C$8:$AD$30,AD$7,FALSE)))),0)</f>
        <v>0</v>
      </c>
      <c r="AE385" s="30">
        <f>_xlfn.IFNA(IF($O385="days",$Y385*(VLOOKUP($K385,'Bed parameters'!$A$9:$I$12,9,FALSE))*$F385*(VLOOKUP($Q385,'Workforce distribution'!$C$8:$AD$30,AE$7,FALSE)),IF($Q385="n/a",(IF($P385=AE$6,$X385*$F385,0)),$X385*$F385*(VLOOKUP($Q385,'Workforce distribution'!$C$8:$AD$30,AE$7,FALSE)))),0)</f>
        <v>154322.61000000002</v>
      </c>
      <c r="AF385" s="30">
        <f>_xlfn.IFNA(IF($O385="days",$Y385*(VLOOKUP($K385,'Bed parameters'!$A$9:$I$12,9,FALSE))*$F385*(VLOOKUP($Q385,'Workforce distribution'!$C$8:$AD$30,AF$7,FALSE)),IF($Q385="n/a",(IF($P385=AF$6,$X385*$F385,0)),$X385*$F385*(VLOOKUP($Q385,'Workforce distribution'!$C$8:$AD$30,AF$7,FALSE)))),0)</f>
        <v>0</v>
      </c>
      <c r="AG385" s="30">
        <f>_xlfn.IFNA(IF($O385="days",$Y385*(VLOOKUP($K385,'Bed parameters'!$A$9:$I$12,9,FALSE))*$F385*(VLOOKUP($Q385,'Workforce distribution'!$C$8:$AD$30,AG$7,FALSE)),IF($Q385="n/a",(IF($P385=AG$6,$X385*$F385,0)),$X385*$F385*(VLOOKUP($Q385,'Workforce distribution'!$C$8:$AD$30,AG$7,FALSE)))),0)</f>
        <v>0</v>
      </c>
      <c r="AH385" s="30">
        <f>_xlfn.IFNA(IF($O385="days",$Y385*(VLOOKUP($K385,'Bed parameters'!$A$9:$I$12,9,FALSE))*$F385*(VLOOKUP($Q385,'Workforce distribution'!$C$8:$AD$30,AH$7,FALSE)),IF($Q385="n/a",(IF($P385=AH$6,$X385*$F385,0)),$X385*$F385*(VLOOKUP($Q385,'Workforce distribution'!$C$8:$AD$30,AH$7,FALSE)))),0)</f>
        <v>0</v>
      </c>
      <c r="AI385" s="30">
        <f>_xlfn.IFNA(IF($O385="days",$Y385*(VLOOKUP($K385,'Bed parameters'!$A$9:$I$12,9,FALSE))*$F385*(VLOOKUP($Q385,'Workforce distribution'!$C$8:$AD$30,AI$7,FALSE)),IF($Q385="n/a",(IF($P385=AI$6,$X385*$F385,0)),$X385*$F385*(VLOOKUP($Q385,'Workforce distribution'!$C$8:$AD$30,AI$7,FALSE)))),0)</f>
        <v>0</v>
      </c>
      <c r="AJ385" s="30">
        <f>_xlfn.IFNA(IF($O385="days",$Y385*(VLOOKUP($K385,'Bed parameters'!$A$9:$I$12,9,FALSE))*$F385*(VLOOKUP($Q385,'Workforce distribution'!$C$8:$AD$30,AJ$7,FALSE)),IF($Q385="n/a",(IF($P385=AJ$6,$X385*$F385,0)),$X385*$F385*(VLOOKUP($Q385,'Workforce distribution'!$C$8:$AD$30,AJ$7,FALSE)))),0)</f>
        <v>0</v>
      </c>
      <c r="AK385" s="30">
        <f>_xlfn.IFNA(IF($O385="days",$Y385*(VLOOKUP($K385,'Bed parameters'!$A$9:$I$12,9,FALSE))*$F385*(VLOOKUP($Q385,'Workforce distribution'!$C$8:$AD$30,AK$7,FALSE)),IF($Q385="n/a",(IF($P385=AK$6,$X385*$F385,0)),$X385*$F385*(VLOOKUP($Q385,'Workforce distribution'!$C$8:$AD$30,AK$7,FALSE)))),0)</f>
        <v>0</v>
      </c>
      <c r="AL385" s="30">
        <f>_xlfn.IFNA(IF($O385="days",$Y385*(VLOOKUP($K385,'Bed parameters'!$A$9:$I$12,9,FALSE))*$F385*(VLOOKUP($Q385,'Workforce distribution'!$C$8:$AD$30,AL$7,FALSE)),IF($Q385="n/a",(IF($P385=AL$6,$X385*$F385,0)),$X385*$F385*(VLOOKUP($Q385,'Workforce distribution'!$C$8:$AD$30,AL$7,FALSE)))),0)</f>
        <v>0</v>
      </c>
      <c r="AM385" s="30">
        <f>_xlfn.IFNA(IF($O385="days",$Y385*(VLOOKUP($K385,'Bed parameters'!$A$9:$I$12,9,FALSE))*$F385*(VLOOKUP($Q385,'Workforce distribution'!$C$8:$AD$30,AM$7,FALSE)),IF($Q385="n/a",(IF($P385=AM$6,$X385*$F385,0)),$X385*$F385*(VLOOKUP($Q385,'Workforce distribution'!$C$8:$AD$30,AM$7,FALSE)))),0)</f>
        <v>0</v>
      </c>
      <c r="AN385" s="30">
        <f>_xlfn.IFNA(IF($O385="days",$Y385*(VLOOKUP($K385,'Bed parameters'!$A$9:$I$12,9,FALSE))*$F385*(VLOOKUP($Q385,'Workforce distribution'!$C$8:$AD$30,AN$7,FALSE)),IF($Q385="n/a",(IF($P385=AN$6,$X385*$F385,0)),$X385*$F385*(VLOOKUP($Q385,'Workforce distribution'!$C$8:$AD$30,AN$7,FALSE)))),0)</f>
        <v>0</v>
      </c>
      <c r="AO385" s="30">
        <f>_xlfn.IFNA(IF($O385="days",$Y385*(VLOOKUP($K385,'Bed parameters'!$A$9:$I$12,9,FALSE))*$F385*(VLOOKUP($Q385,'Workforce distribution'!$C$8:$AD$30,AO$7,FALSE)),IF($Q385="n/a",(IF($P385=AO$6,$X385*$F385,0)),$X385*$F385*(VLOOKUP($Q385,'Workforce distribution'!$C$8:$AD$30,AO$7,FALSE)))),0)</f>
        <v>0</v>
      </c>
      <c r="AP385" s="30">
        <f>_xlfn.IFNA(IF($O385="days",$Y385*(VLOOKUP($K385,'Bed parameters'!$A$9:$I$12,9,FALSE))*$F385*(VLOOKUP($Q385,'Workforce distribution'!$C$8:$AD$30,AP$7,FALSE)),IF($Q385="n/a",(IF($P385=AP$6,$X385*$F385,0)),$X385*$F385*(VLOOKUP($Q385,'Workforce distribution'!$C$8:$AD$30,AP$7,FALSE)))),0)</f>
        <v>0</v>
      </c>
      <c r="AQ385" s="30">
        <f>_xlfn.IFNA(IF($O385="days",$Y385*(VLOOKUP($K385,'Bed parameters'!$A$9:$I$12,9,FALSE))*$F385*(VLOOKUP($Q385,'Workforce distribution'!$C$8:$AD$30,AQ$7,FALSE)),IF($Q385="n/a",(IF($P385=AQ$6,$X385*$F385,0)),$X385*$F385*(VLOOKUP($Q385,'Workforce distribution'!$C$8:$AD$30,AQ$7,FALSE)))),0)</f>
        <v>0</v>
      </c>
      <c r="AR385" s="30">
        <f>_xlfn.IFNA(IF($O385="days",$Y385*(VLOOKUP($K385,'Bed parameters'!$A$9:$I$12,9,FALSE))*$F385*(VLOOKUP($Q385,'Workforce distribution'!$C$8:$AD$30,AR$7,FALSE)),IF($Q385="n/a",(IF($P385=AR$6,$X385*$F385,0)),$X385*$F385*(VLOOKUP($Q385,'Workforce distribution'!$C$8:$AD$30,AR$7,FALSE)))),0)</f>
        <v>0</v>
      </c>
      <c r="AS385" s="30">
        <f>_xlfn.IFNA(IF($O385="days",$Y385*(VLOOKUP($K385,'Bed parameters'!$A$9:$I$12,9,FALSE))*$F385*(VLOOKUP($Q385,'Workforce distribution'!$C$8:$AD$30,AS$7,FALSE)),IF($Q385="n/a",(IF($P385=AS$6,$X385*$F385,0)),$X385*$F385*(VLOOKUP($Q385,'Workforce distribution'!$C$8:$AD$30,AS$7,FALSE)))),0)</f>
        <v>0</v>
      </c>
      <c r="AT385" s="30">
        <f>_xlfn.IFNA(IF($O385="days",$Y385*(VLOOKUP($K385,'Bed parameters'!$A$9:$I$12,9,FALSE))*$F385*(VLOOKUP($Q385,'Workforce distribution'!$C$8:$AD$30,AT$7,FALSE)),IF($Q385="n/a",(IF($P385=AT$6,$X385*$F385,0)),$X385*$F385*(VLOOKUP($Q385,'Workforce distribution'!$C$8:$AD$30,AT$7,FALSE)))),0)</f>
        <v>0</v>
      </c>
      <c r="AU385" s="30">
        <f>_xlfn.IFNA(IF($O385="days",$Y385*(VLOOKUP($K385,'Bed parameters'!$A$9:$I$12,9,FALSE))*$F385*(VLOOKUP($Q385,'Workforce distribution'!$C$8:$AD$30,AU$7,FALSE)),IF($Q385="n/a",(IF($P385=AU$6,$X385*$F385,0)),$X385*$F385*(VLOOKUP($Q385,'Workforce distribution'!$C$8:$AD$30,AU$7,FALSE)))),0)</f>
        <v>0</v>
      </c>
      <c r="AV385" s="30">
        <f>_xlfn.IFNA(IF($O385="days",$Y385*(VLOOKUP($K385,'Bed parameters'!$A$9:$I$12,9,FALSE))*$F385*(VLOOKUP($Q385,'Workforce distribution'!$C$8:$AD$30,AV$7,FALSE)),IF($Q385="n/a",(IF($P385=AV$6,$X385*$F385,0)),$X385*$F385*(VLOOKUP($Q385,'Workforce distribution'!$C$8:$AD$30,AV$7,FALSE)))),0)</f>
        <v>0</v>
      </c>
      <c r="AW385" s="30">
        <f>_xlfn.IFNA(IF($O385="days",$Y385*(VLOOKUP($K385,'Bed parameters'!$A$9:$I$12,9,FALSE))*$F385*(VLOOKUP($Q385,'Workforce distribution'!$C$8:$AD$30,AW$7,FALSE)),IF($Q385="n/a",(IF($P385=AW$6,$X385*$F385,0)),$X385*$F385*(VLOOKUP($Q385,'Workforce distribution'!$C$8:$AD$30,AW$7,FALSE)))),0)</f>
        <v>0</v>
      </c>
      <c r="AX385" s="30">
        <f>_xlfn.IFNA(IF($O385="days",$Y385*(VLOOKUP($K385,'Bed parameters'!$A$9:$I$12,9,FALSE))*$F385*(VLOOKUP($Q385,'Workforce distribution'!$C$8:$AD$30,AX$7,FALSE)),IF($Q385="n/a",(IF($P385=AX$6,$X385*$F385,0)),$X385*$F385*(VLOOKUP($Q385,'Workforce distribution'!$C$8:$AD$30,AX$7,FALSE)))),0)</f>
        <v>0</v>
      </c>
      <c r="AY385" s="30">
        <f>_xlfn.IFNA(IF($O385="days",$Y385*(VLOOKUP($K385,'Bed parameters'!$A$9:$I$12,9,FALSE))*$F385*(VLOOKUP($Q385,'Workforce distribution'!$C$8:$AD$30,AY$7,FALSE)),IF($Q385="n/a",(IF($P385=AY$6,$X385*$F385,0)),$X385*$F385*(VLOOKUP($Q385,'Workforce distribution'!$C$8:$AD$30,AY$7,FALSE)))),0)</f>
        <v>0</v>
      </c>
      <c r="AZ385" s="30">
        <f>_xlfn.IFNA(IF($O385="days",$Y385*(VLOOKUP($K385,'Bed parameters'!$A$9:$I$12,9,FALSE))*$F385*(VLOOKUP($Q385,'Workforce distribution'!$C$8:$AD$30,AZ$7,FALSE)),IF($Q385="n/a",(IF($P385=AZ$6,$X385*$F385,0)),$X385*$F385*(VLOOKUP($Q385,'Workforce distribution'!$C$8:$AD$30,AZ$7,FALSE)))),0)</f>
        <v>0</v>
      </c>
      <c r="BA385" s="30">
        <f>_xlfn.IFNA(IF($O385="days",$Y385*(VLOOKUP($K385,'Bed parameters'!$A$9:$I$12,9,FALSE))*$F385*(VLOOKUP($Q385,'Workforce distribution'!$C$8:$AD$30,BA$7,FALSE)),IF($Q385="n/a",(IF($P385=BA$6,$X385*$F385,0)),$X385*$F385*(VLOOKUP($Q385,'Workforce distribution'!$C$8:$AD$30,BA$7,FALSE)))),0)</f>
        <v>0</v>
      </c>
      <c r="BB385" s="30">
        <f>_xlfn.IFNA(IF($O385="days",$Y385*(VLOOKUP($K385,'Bed parameters'!$A$9:$I$12,9,FALSE))*$F385*(VLOOKUP($Q385,'Workforce distribution'!$C$8:$AD$30,BB$7,FALSE)),IF($Q385="n/a",(IF($P385=BB$6,$X385*$F385,0)),$X385*$F385*(VLOOKUP($Q385,'Workforce distribution'!$C$8:$AD$30,BB$7,FALSE)))),0)</f>
        <v>0</v>
      </c>
      <c r="BC385" s="149">
        <f t="shared" si="49"/>
        <v>134.27946606542415</v>
      </c>
      <c r="BD385" s="288">
        <f>IF($Q385="n/a",(IF('Workforce hours'!D$30=0,0,(AB385/'Workforce hours'!D$30))),(IF(VLOOKUP($Q385,'Workforce hours'!$C$8:$AD$30,BD$7,FALSE)=0,0,(AB385/(VLOOKUP($Q385,'Workforce hours'!$C$8:$AD$30,BD$7,FALSE))))))</f>
        <v>0</v>
      </c>
      <c r="BE385" s="288">
        <f>IF($Q385="n/a",(IF('Workforce hours'!E$30=0,0,(AC385/'Workforce hours'!E$30))),(IF(VLOOKUP($Q385,'Workforce hours'!$C$8:$AD$30,BE$7,FALSE)=0,0,(AC385/(VLOOKUP($Q385,'Workforce hours'!$C$8:$AD$30,BE$7,FALSE))))))</f>
        <v>0</v>
      </c>
      <c r="BF385" s="288">
        <f>IF($Q385="n/a",(IF('Workforce hours'!F$30=0,0,(AD385/'Workforce hours'!F$30))),(IF(VLOOKUP($Q385,'Workforce hours'!$C$8:$AD$30,BF$7,FALSE)=0,0,(AD385/(VLOOKUP($Q385,'Workforce hours'!$C$8:$AD$30,BF$7,FALSE))))))</f>
        <v>0</v>
      </c>
      <c r="BG385" s="288">
        <f>IF($Q385="n/a",(IF('Workforce hours'!G$30=0,0,(AE385/'Workforce hours'!G$30))),(IF(VLOOKUP($Q385,'Workforce hours'!$C$8:$AD$30,BG$7,FALSE)=0,0,(AE385/(VLOOKUP($Q385,'Workforce hours'!$C$8:$AD$30,BG$7,FALSE))))))</f>
        <v>134.27946606542415</v>
      </c>
      <c r="BH385" s="288">
        <f>IF($Q385="n/a",(IF('Workforce hours'!H$30=0,0,(AF385/'Workforce hours'!H$30))),(IF(VLOOKUP($Q385,'Workforce hours'!$C$8:$AD$30,BH$7,FALSE)=0,0,(AF385/(VLOOKUP($Q385,'Workforce hours'!$C$8:$AD$30,BH$7,FALSE))))))</f>
        <v>0</v>
      </c>
      <c r="BI385" s="288">
        <f>IF($Q385="n/a",(IF('Workforce hours'!I$30=0,0,(AG385/'Workforce hours'!I$30))),(IF(VLOOKUP($Q385,'Workforce hours'!$C$8:$AD$30,BI$7,FALSE)=0,0,(AG385/(VLOOKUP($Q385,'Workforce hours'!$C$8:$AD$30,BI$7,FALSE))))))</f>
        <v>0</v>
      </c>
      <c r="BJ385" s="288">
        <f>IF($Q385="n/a",(IF('Workforce hours'!J$30=0,0,(AH385/'Workforce hours'!J$30))),(IF(VLOOKUP($Q385,'Workforce hours'!$C$8:$AD$30,BJ$7,FALSE)=0,0,(AH385/(VLOOKUP($Q385,'Workforce hours'!$C$8:$AD$30,BJ$7,FALSE))))))</f>
        <v>0</v>
      </c>
      <c r="BK385" s="288">
        <f>IF($Q385="n/a",(IF('Workforce hours'!K$30=0,0,(AI385/'Workforce hours'!K$30))),(IF(VLOOKUP($Q385,'Workforce hours'!$C$8:$AD$30,BK$7,FALSE)=0,0,(AI385/(VLOOKUP($Q385,'Workforce hours'!$C$8:$AD$30,BK$7,FALSE))))))</f>
        <v>0</v>
      </c>
      <c r="BL385" s="288">
        <f>IF($Q385="n/a",(IF('Workforce hours'!L$30=0,0,(AJ385/'Workforce hours'!L$30))),(IF(VLOOKUP($Q385,'Workforce hours'!$C$8:$AD$30,BL$7,FALSE)=0,0,(AJ385/(VLOOKUP($Q385,'Workforce hours'!$C$8:$AD$30,BL$7,FALSE))))))</f>
        <v>0</v>
      </c>
      <c r="BM385" s="288">
        <f>IF($Q385="n/a",(IF('Workforce hours'!M$30=0,0,(AK385/'Workforce hours'!M$30))),(IF(VLOOKUP($Q385,'Workforce hours'!$C$8:$AD$30,BM$7,FALSE)=0,0,(AK385/(VLOOKUP($Q385,'Workforce hours'!$C$8:$AD$30,BM$7,FALSE))))))</f>
        <v>0</v>
      </c>
      <c r="BN385" s="288">
        <f>IF($Q385="n/a",(IF('Workforce hours'!N$30=0,0,(AL385/'Workforce hours'!N$30))),(IF(VLOOKUP($Q385,'Workforce hours'!$C$8:$AD$30,BN$7,FALSE)=0,0,(AL385/(VLOOKUP($Q385,'Workforce hours'!$C$8:$AD$30,BN$7,FALSE))))))</f>
        <v>0</v>
      </c>
      <c r="BO385" s="288">
        <f>IF($Q385="n/a",(IF('Workforce hours'!O$30=0,0,(AM385/'Workforce hours'!O$30))),(IF(VLOOKUP($Q385,'Workforce hours'!$C$8:$AD$30,BO$7,FALSE)=0,0,(AM385/(VLOOKUP($Q385,'Workforce hours'!$C$8:$AD$30,BO$7,FALSE))))))</f>
        <v>0</v>
      </c>
      <c r="BP385" s="288">
        <f>IF($Q385="n/a",(IF('Workforce hours'!P$30=0,0,(AN385/'Workforce hours'!P$30))),(IF(VLOOKUP($Q385,'Workforce hours'!$C$8:$AD$30,BP$7,FALSE)=0,0,(AN385/(VLOOKUP($Q385,'Workforce hours'!$C$8:$AD$30,BP$7,FALSE))))))</f>
        <v>0</v>
      </c>
      <c r="BQ385" s="288">
        <f>IF($Q385="n/a",(IF('Workforce hours'!Q$30=0,0,(AO385/'Workforce hours'!Q$30))),(IF(VLOOKUP($Q385,'Workforce hours'!$C$8:$AD$30,BQ$7,FALSE)=0,0,(AO385/(VLOOKUP($Q385,'Workforce hours'!$C$8:$AD$30,BQ$7,FALSE))))))</f>
        <v>0</v>
      </c>
      <c r="BR385" s="288">
        <f>IF($Q385="n/a",(IF('Workforce hours'!R$30=0,0,(AP385/'Workforce hours'!R$30))),(IF(VLOOKUP($Q385,'Workforce hours'!$C$8:$AD$30,BR$7,FALSE)=0,0,(AP385/(VLOOKUP($Q385,'Workforce hours'!$C$8:$AD$30,BR$7,FALSE))))))</f>
        <v>0</v>
      </c>
      <c r="BS385" s="288">
        <f>IF($Q385="n/a",(IF('Workforce hours'!S$30=0,0,(AQ385/'Workforce hours'!S$30))),(IF(VLOOKUP($Q385,'Workforce hours'!$C$8:$AD$30,BS$7,FALSE)=0,0,(AQ385/(VLOOKUP($Q385,'Workforce hours'!$C$8:$AD$30,BS$7,FALSE))))))</f>
        <v>0</v>
      </c>
      <c r="BT385" s="288">
        <f>IF($Q385="n/a",(IF('Workforce hours'!T$30=0,0,(AR385/'Workforce hours'!T$30))),(IF(VLOOKUP($Q385,'Workforce hours'!$C$8:$AD$30,BT$7,FALSE)=0,0,(AR385/(VLOOKUP($Q385,'Workforce hours'!$C$8:$AD$30,BT$7,FALSE))))))</f>
        <v>0</v>
      </c>
      <c r="BU385" s="288">
        <f>IF($Q385="n/a",(IF('Workforce hours'!U$30=0,0,(AS385/'Workforce hours'!U$30))),(IF(VLOOKUP($Q385,'Workforce hours'!$C$8:$AD$30,BU$7,FALSE)=0,0,(AS385/(VLOOKUP($Q385,'Workforce hours'!$C$8:$AD$30,BU$7,FALSE))))))</f>
        <v>0</v>
      </c>
      <c r="BV385" s="288">
        <f>IF($Q385="n/a",(IF('Workforce hours'!V$30=0,0,(AT385/'Workforce hours'!V$30))),(IF(VLOOKUP($Q385,'Workforce hours'!$C$8:$AD$30,BV$7,FALSE)=0,0,(AT385/(VLOOKUP($Q385,'Workforce hours'!$C$8:$AD$30,BV$7,FALSE))))))</f>
        <v>0</v>
      </c>
      <c r="BW385" s="288">
        <f>IF($Q385="n/a",(IF('Workforce hours'!W$30=0,0,(AU385/'Workforce hours'!W$30))),(IF(VLOOKUP($Q385,'Workforce hours'!$C$8:$AD$30,BW$7,FALSE)=0,0,(AU385/(VLOOKUP($Q385,'Workforce hours'!$C$8:$AD$30,BW$7,FALSE))))))</f>
        <v>0</v>
      </c>
      <c r="BX385" s="288">
        <f>IF($Q385="n/a",(IF('Workforce hours'!X$30=0,0,(AV385/'Workforce hours'!X$30))),(IF(VLOOKUP($Q385,'Workforce hours'!$C$8:$AD$30,BX$7,FALSE)=0,0,(AV385/(VLOOKUP($Q385,'Workforce hours'!$C$8:$AD$30,BX$7,FALSE))))))</f>
        <v>0</v>
      </c>
      <c r="BY385" s="288">
        <f>IF($Q385="n/a",(IF('Workforce hours'!Y$30=0,0,(AW385/'Workforce hours'!Y$30))),(IF(VLOOKUP($Q385,'Workforce hours'!$C$8:$AD$30,BY$7,FALSE)=0,0,(AW385/(VLOOKUP($Q385,'Workforce hours'!$C$8:$AD$30,BY$7,FALSE))))))</f>
        <v>0</v>
      </c>
      <c r="BZ385" s="288">
        <f>IF($Q385="n/a",(IF('Workforce hours'!Z$30=0,0,(AX385/'Workforce hours'!Z$30))),(IF(VLOOKUP($Q385,'Workforce hours'!$C$8:$AD$30,BZ$7,FALSE)=0,0,(AX385/(VLOOKUP($Q385,'Workforce hours'!$C$8:$AD$30,BZ$7,FALSE))))))</f>
        <v>0</v>
      </c>
      <c r="CA385" s="288">
        <f>IF($Q385="n/a",(IF('Workforce hours'!AA$30=0,0,(AY385/'Workforce hours'!AA$30))),(IF(VLOOKUP($Q385,'Workforce hours'!$C$8:$AD$30,CA$7,FALSE)=0,0,(AY385/(VLOOKUP($Q385,'Workforce hours'!$C$8:$AD$30,CA$7,FALSE))))))</f>
        <v>0</v>
      </c>
      <c r="CB385" s="288">
        <f>IF($Q385="n/a",(IF('Workforce hours'!AB$30=0,0,(AZ385/'Workforce hours'!AB$30))),(IF(VLOOKUP($Q385,'Workforce hours'!$C$8:$AD$30,CB$7,FALSE)=0,0,(AZ385/(VLOOKUP($Q385,'Workforce hours'!$C$8:$AD$30,CB$7,FALSE))))))</f>
        <v>0</v>
      </c>
      <c r="CC385" s="288">
        <f>IF($Q385="n/a",(IF('Workforce hours'!AC$30=0,0,(BA385/'Workforce hours'!AC$30))),(IF(VLOOKUP($Q385,'Workforce hours'!$C$8:$AD$30,CC$7,FALSE)=0,0,(BA385/(VLOOKUP($Q385,'Workforce hours'!$C$8:$AD$30,CC$7,FALSE))))))</f>
        <v>0</v>
      </c>
      <c r="CD385" s="288">
        <f>IF($Q385="n/a",(IF('Workforce hours'!AD$30=0,0,(BB385/'Workforce hours'!AD$30))),(IF(VLOOKUP($Q385,'Workforce hours'!$C$8:$AD$30,CD$7,FALSE)=0,0,(BB385/(VLOOKUP($Q385,'Workforce hours'!$C$8:$AD$30,CD$7,FALSE))))))</f>
        <v>0</v>
      </c>
      <c r="CE385" s="289">
        <f t="shared" si="50"/>
        <v>0</v>
      </c>
      <c r="CF385" s="290">
        <f>BD385*'Workforce costs'!B$9*(1+'Workforce costs'!B$10)*(1+'Workforce costs'!B$11)</f>
        <v>0</v>
      </c>
      <c r="CG385" s="290">
        <f>BE385*'Workforce costs'!C$9*(1+'Workforce costs'!C$10)*(1+'Workforce costs'!C$11)</f>
        <v>0</v>
      </c>
      <c r="CH385" s="290">
        <f>BF385*'Workforce costs'!D$9*(1+'Workforce costs'!D$10)*(1+'Workforce costs'!D$11)</f>
        <v>0</v>
      </c>
      <c r="CI385" s="290">
        <f>BG385*'Workforce costs'!E$9*(1+'Workforce costs'!E$10)*(1+'Workforce costs'!E$11)</f>
        <v>0</v>
      </c>
      <c r="CJ385" s="290">
        <f>BH385*'Workforce costs'!F$9*(1+'Workforce costs'!F$10)*(1+'Workforce costs'!F$11)</f>
        <v>0</v>
      </c>
      <c r="CK385" s="290">
        <f>BI385*'Workforce costs'!G$9*(1+'Workforce costs'!G$10)*(1+'Workforce costs'!G$11)</f>
        <v>0</v>
      </c>
      <c r="CL385" s="290">
        <f>BJ385*'Workforce costs'!H$9*(1+'Workforce costs'!H$10)*(1+'Workforce costs'!H$11)</f>
        <v>0</v>
      </c>
      <c r="CM385" s="290">
        <f>BK385*'Workforce costs'!I$9*(1+'Workforce costs'!I$10)*(1+'Workforce costs'!I$11)</f>
        <v>0</v>
      </c>
      <c r="CN385" s="290">
        <f>BL385*'Workforce costs'!J$9*(1+'Workforce costs'!J$10)*(1+'Workforce costs'!J$11)</f>
        <v>0</v>
      </c>
      <c r="CO385" s="290">
        <f>BM385*'Workforce costs'!K$9*(1+'Workforce costs'!K$10)*(1+'Workforce costs'!K$11)</f>
        <v>0</v>
      </c>
      <c r="CP385" s="290">
        <f>BN385*'Workforce costs'!L$9*(1+'Workforce costs'!L$10)*(1+'Workforce costs'!L$11)</f>
        <v>0</v>
      </c>
      <c r="CQ385" s="290">
        <f>BO385*'Workforce costs'!M$9*(1+'Workforce costs'!M$10)*(1+'Workforce costs'!M$11)</f>
        <v>0</v>
      </c>
      <c r="CR385" s="290">
        <f>BP385*'Workforce costs'!N$9*(1+'Workforce costs'!N$10)*(1+'Workforce costs'!N$11)</f>
        <v>0</v>
      </c>
      <c r="CS385" s="290">
        <f>BQ385*'Workforce costs'!O$9*(1+'Workforce costs'!O$10)*(1+'Workforce costs'!O$11)</f>
        <v>0</v>
      </c>
      <c r="CT385" s="290">
        <f>BR385*'Workforce costs'!P$9*(1+'Workforce costs'!P$10)*(1+'Workforce costs'!P$11)</f>
        <v>0</v>
      </c>
      <c r="CU385" s="290">
        <f>BS385*'Workforce costs'!Q$9*(1+'Workforce costs'!Q$10)*(1+'Workforce costs'!Q$11)</f>
        <v>0</v>
      </c>
      <c r="CV385" s="290">
        <f>BT385*'Workforce costs'!R$9*(1+'Workforce costs'!R$10)*(1+'Workforce costs'!R$11)</f>
        <v>0</v>
      </c>
      <c r="CW385" s="290">
        <f>BU385*'Workforce costs'!S$9*(1+'Workforce costs'!S$10)*(1+'Workforce costs'!S$11)</f>
        <v>0</v>
      </c>
      <c r="CX385" s="290">
        <f>BV385*'Workforce costs'!T$9*(1+'Workforce costs'!T$10)*(1+'Workforce costs'!T$11)</f>
        <v>0</v>
      </c>
      <c r="CY385" s="290">
        <f>BW385*'Workforce costs'!U$9*(1+'Workforce costs'!U$10)*(1+'Workforce costs'!U$11)</f>
        <v>0</v>
      </c>
      <c r="CZ385" s="290">
        <f>BX385*'Workforce costs'!V$9*(1+'Workforce costs'!V$10)*(1+'Workforce costs'!V$11)</f>
        <v>0</v>
      </c>
      <c r="DA385" s="290">
        <f>BY385*'Workforce costs'!W$9*(1+'Workforce costs'!W$10)*(1+'Workforce costs'!W$11)</f>
        <v>0</v>
      </c>
      <c r="DB385" s="290">
        <f>BZ385*'Workforce costs'!X$9*(1+'Workforce costs'!X$10)*(1+'Workforce costs'!X$11)</f>
        <v>0</v>
      </c>
      <c r="DC385" s="290">
        <f>CA385*'Workforce costs'!Y$9*(1+'Workforce costs'!Y$10)*(1+'Workforce costs'!Y$11)</f>
        <v>0</v>
      </c>
      <c r="DD385" s="290">
        <f>CB385*'Workforce costs'!Z$9*(1+'Workforce costs'!Z$10)*(1+'Workforce costs'!Z$11)</f>
        <v>0</v>
      </c>
      <c r="DE385" s="290">
        <f>CC385*'Workforce costs'!AA$9*(1+'Workforce costs'!AA$10)*(1+'Workforce costs'!AA$11)</f>
        <v>0</v>
      </c>
      <c r="DF385" s="290">
        <f>CD385*'Workforce costs'!AB$9*(1+'Workforce costs'!AB$10)*(1+'Workforce costs'!AB$11)</f>
        <v>0</v>
      </c>
    </row>
    <row r="386" spans="1:110" x14ac:dyDescent="0.3">
      <c r="A386" s="2" t="str">
        <f>Outputs!$A$4</f>
        <v>Australia</v>
      </c>
      <c r="B386" s="2" t="str">
        <f t="shared" si="43"/>
        <v>Australia 18to24</v>
      </c>
      <c r="C386" s="30">
        <f>VLOOKUP($B386,Populations!$D$15:$H$1920,3,FALSE)</f>
        <v>2374194</v>
      </c>
      <c r="D386" s="255">
        <f>IF(OR($H386="General pop",$H386="Schools",$H386="Workplace",$H386="Skills Training",$H386="Digital Supports"),1,VLOOKUP($B386,Populations!$D$15:$H$1920,5,FALSE))</f>
        <v>1</v>
      </c>
      <c r="E386" s="88">
        <f>VLOOKUP(I386,Epidemiology!$C$10:$H$47,6,FALSE)</f>
        <v>1300</v>
      </c>
      <c r="F386" s="102">
        <f>'Care profiles'!R387</f>
        <v>1</v>
      </c>
      <c r="G386" s="15" t="str">
        <f>'Care profiles'!A387</f>
        <v>18to24</v>
      </c>
      <c r="H386" s="15" t="str">
        <f>'Care profiles'!B387</f>
        <v>Persistent</v>
      </c>
      <c r="I386" s="15" t="str">
        <f>'Care profiles'!C387</f>
        <v>Persistent_18-24yrs</v>
      </c>
      <c r="J386" s="15" t="str">
        <f>'Care profiles'!D387</f>
        <v>Care profile</v>
      </c>
      <c r="K386" s="15" t="str">
        <f>'Care profiles'!E387</f>
        <v>Community-Based Support – Safe Spaces for Crisis</v>
      </c>
      <c r="L386" s="104">
        <f>'Care profiles'!F387</f>
        <v>0.4</v>
      </c>
      <c r="M386" s="15">
        <f>'Care profiles'!G387</f>
        <v>6</v>
      </c>
      <c r="N386" s="15">
        <f>'Care profiles'!H387</f>
        <v>150</v>
      </c>
      <c r="O386" s="15" t="str">
        <f>'Care profiles'!I387</f>
        <v>min</v>
      </c>
      <c r="P386" s="15" t="str">
        <f>'Care profiles'!J387</f>
        <v>Team</v>
      </c>
      <c r="Q386" s="15" t="str">
        <f>'Care profiles'!K387</f>
        <v>Community-Based Support – Safe Spaces for Crisis</v>
      </c>
      <c r="R386" s="15" t="str">
        <f>'Care profiles'!M387</f>
        <v>N</v>
      </c>
      <c r="S386" s="15" t="str">
        <f>'Care profiles'!O387</f>
        <v>Y</v>
      </c>
      <c r="T386" s="15" t="str">
        <f>'Care profiles'!Q387</f>
        <v>Y</v>
      </c>
      <c r="U386" s="30">
        <f t="shared" si="44"/>
        <v>30864.522000000001</v>
      </c>
      <c r="V386" s="30">
        <f t="shared" si="45"/>
        <v>12345.808800000001</v>
      </c>
      <c r="W386" s="30">
        <f>IF(M386="n/a",0,IF(O386="days",V386*M386*(1+(VLOOKUP(K386,'Bed parameters'!$A$9:$G$12,7,FALSE))),V386*M386))</f>
        <v>74074.852800000008</v>
      </c>
      <c r="X386" s="30">
        <f t="shared" si="46"/>
        <v>185187.13200000004</v>
      </c>
      <c r="Y386" s="30">
        <f t="shared" si="47"/>
        <v>0</v>
      </c>
      <c r="Z386" s="113">
        <f>_xlfn.IFNA(Y386/((VLOOKUP(K386,'Bed parameters'!$A$9:$G$12,3,FALSE))*(VLOOKUP(K386,'Bed parameters'!$A$9:$G$12,5,FALSE))),0)</f>
        <v>0</v>
      </c>
      <c r="AA386" s="30">
        <f t="shared" si="48"/>
        <v>185187.13200000004</v>
      </c>
      <c r="AB386" s="30">
        <f>_xlfn.IFNA(IF($O386="days",$Y386*(VLOOKUP($K386,'Bed parameters'!$A$9:$I$12,9,FALSE))*$F386*(VLOOKUP($Q386,'Workforce distribution'!$C$8:$AD$30,AB$7,FALSE)),IF($Q386="n/a",(IF($P386=AB$6,$X386*$F386,0)),$X386*$F386*(VLOOKUP($Q386,'Workforce distribution'!$C$8:$AD$30,AB$7,FALSE)))),0)</f>
        <v>0</v>
      </c>
      <c r="AC386" s="30">
        <f>_xlfn.IFNA(IF($O386="days",$Y386*(VLOOKUP($K386,'Bed parameters'!$A$9:$I$12,9,FALSE))*$F386*(VLOOKUP($Q386,'Workforce distribution'!$C$8:$AD$30,AC$7,FALSE)),IF($Q386="n/a",(IF($P386=AC$6,$X386*$F386,0)),$X386*$F386*(VLOOKUP($Q386,'Workforce distribution'!$C$8:$AD$30,AC$7,FALSE)))),0)</f>
        <v>0</v>
      </c>
      <c r="AD386" s="30">
        <f>_xlfn.IFNA(IF($O386="days",$Y386*(VLOOKUP($K386,'Bed parameters'!$A$9:$I$12,9,FALSE))*$F386*(VLOOKUP($Q386,'Workforce distribution'!$C$8:$AD$30,AD$7,FALSE)),IF($Q386="n/a",(IF($P386=AD$6,$X386*$F386,0)),$X386*$F386*(VLOOKUP($Q386,'Workforce distribution'!$C$8:$AD$30,AD$7,FALSE)))),0)</f>
        <v>0</v>
      </c>
      <c r="AE386" s="30">
        <f>_xlfn.IFNA(IF($O386="days",$Y386*(VLOOKUP($K386,'Bed parameters'!$A$9:$I$12,9,FALSE))*$F386*(VLOOKUP($Q386,'Workforce distribution'!$C$8:$AD$30,AE$7,FALSE)),IF($Q386="n/a",(IF($P386=AE$6,$X386*$F386,0)),$X386*$F386*(VLOOKUP($Q386,'Workforce distribution'!$C$8:$AD$30,AE$7,FALSE)))),0)</f>
        <v>166668.41880000004</v>
      </c>
      <c r="AF386" s="30">
        <f>_xlfn.IFNA(IF($O386="days",$Y386*(VLOOKUP($K386,'Bed parameters'!$A$9:$I$12,9,FALSE))*$F386*(VLOOKUP($Q386,'Workforce distribution'!$C$8:$AD$30,AF$7,FALSE)),IF($Q386="n/a",(IF($P386=AF$6,$X386*$F386,0)),$X386*$F386*(VLOOKUP($Q386,'Workforce distribution'!$C$8:$AD$30,AF$7,FALSE)))),0)</f>
        <v>0</v>
      </c>
      <c r="AG386" s="30">
        <f>_xlfn.IFNA(IF($O386="days",$Y386*(VLOOKUP($K386,'Bed parameters'!$A$9:$I$12,9,FALSE))*$F386*(VLOOKUP($Q386,'Workforce distribution'!$C$8:$AD$30,AG$7,FALSE)),IF($Q386="n/a",(IF($P386=AG$6,$X386*$F386,0)),$X386*$F386*(VLOOKUP($Q386,'Workforce distribution'!$C$8:$AD$30,AG$7,FALSE)))),0)</f>
        <v>0</v>
      </c>
      <c r="AH386" s="30">
        <f>_xlfn.IFNA(IF($O386="days",$Y386*(VLOOKUP($K386,'Bed parameters'!$A$9:$I$12,9,FALSE))*$F386*(VLOOKUP($Q386,'Workforce distribution'!$C$8:$AD$30,AH$7,FALSE)),IF($Q386="n/a",(IF($P386=AH$6,$X386*$F386,0)),$X386*$F386*(VLOOKUP($Q386,'Workforce distribution'!$C$8:$AD$30,AH$7,FALSE)))),0)</f>
        <v>0</v>
      </c>
      <c r="AI386" s="30">
        <f>_xlfn.IFNA(IF($O386="days",$Y386*(VLOOKUP($K386,'Bed parameters'!$A$9:$I$12,9,FALSE))*$F386*(VLOOKUP($Q386,'Workforce distribution'!$C$8:$AD$30,AI$7,FALSE)),IF($Q386="n/a",(IF($P386=AI$6,$X386*$F386,0)),$X386*$F386*(VLOOKUP($Q386,'Workforce distribution'!$C$8:$AD$30,AI$7,FALSE)))),0)</f>
        <v>0</v>
      </c>
      <c r="AJ386" s="30">
        <f>_xlfn.IFNA(IF($O386="days",$Y386*(VLOOKUP($K386,'Bed parameters'!$A$9:$I$12,9,FALSE))*$F386*(VLOOKUP($Q386,'Workforce distribution'!$C$8:$AD$30,AJ$7,FALSE)),IF($Q386="n/a",(IF($P386=AJ$6,$X386*$F386,0)),$X386*$F386*(VLOOKUP($Q386,'Workforce distribution'!$C$8:$AD$30,AJ$7,FALSE)))),0)</f>
        <v>0</v>
      </c>
      <c r="AK386" s="30">
        <f>_xlfn.IFNA(IF($O386="days",$Y386*(VLOOKUP($K386,'Bed parameters'!$A$9:$I$12,9,FALSE))*$F386*(VLOOKUP($Q386,'Workforce distribution'!$C$8:$AD$30,AK$7,FALSE)),IF($Q386="n/a",(IF($P386=AK$6,$X386*$F386,0)),$X386*$F386*(VLOOKUP($Q386,'Workforce distribution'!$C$8:$AD$30,AK$7,FALSE)))),0)</f>
        <v>0</v>
      </c>
      <c r="AL386" s="30">
        <f>_xlfn.IFNA(IF($O386="days",$Y386*(VLOOKUP($K386,'Bed parameters'!$A$9:$I$12,9,FALSE))*$F386*(VLOOKUP($Q386,'Workforce distribution'!$C$8:$AD$30,AL$7,FALSE)),IF($Q386="n/a",(IF($P386=AL$6,$X386*$F386,0)),$X386*$F386*(VLOOKUP($Q386,'Workforce distribution'!$C$8:$AD$30,AL$7,FALSE)))),0)</f>
        <v>0</v>
      </c>
      <c r="AM386" s="30">
        <f>_xlfn.IFNA(IF($O386="days",$Y386*(VLOOKUP($K386,'Bed parameters'!$A$9:$I$12,9,FALSE))*$F386*(VLOOKUP($Q386,'Workforce distribution'!$C$8:$AD$30,AM$7,FALSE)),IF($Q386="n/a",(IF($P386=AM$6,$X386*$F386,0)),$X386*$F386*(VLOOKUP($Q386,'Workforce distribution'!$C$8:$AD$30,AM$7,FALSE)))),0)</f>
        <v>0</v>
      </c>
      <c r="AN386" s="30">
        <f>_xlfn.IFNA(IF($O386="days",$Y386*(VLOOKUP($K386,'Bed parameters'!$A$9:$I$12,9,FALSE))*$F386*(VLOOKUP($Q386,'Workforce distribution'!$C$8:$AD$30,AN$7,FALSE)),IF($Q386="n/a",(IF($P386=AN$6,$X386*$F386,0)),$X386*$F386*(VLOOKUP($Q386,'Workforce distribution'!$C$8:$AD$30,AN$7,FALSE)))),0)</f>
        <v>0</v>
      </c>
      <c r="AO386" s="30">
        <f>_xlfn.IFNA(IF($O386="days",$Y386*(VLOOKUP($K386,'Bed parameters'!$A$9:$I$12,9,FALSE))*$F386*(VLOOKUP($Q386,'Workforce distribution'!$C$8:$AD$30,AO$7,FALSE)),IF($Q386="n/a",(IF($P386=AO$6,$X386*$F386,0)),$X386*$F386*(VLOOKUP($Q386,'Workforce distribution'!$C$8:$AD$30,AO$7,FALSE)))),0)</f>
        <v>0</v>
      </c>
      <c r="AP386" s="30">
        <f>_xlfn.IFNA(IF($O386="days",$Y386*(VLOOKUP($K386,'Bed parameters'!$A$9:$I$12,9,FALSE))*$F386*(VLOOKUP($Q386,'Workforce distribution'!$C$8:$AD$30,AP$7,FALSE)),IF($Q386="n/a",(IF($P386=AP$6,$X386*$F386,0)),$X386*$F386*(VLOOKUP($Q386,'Workforce distribution'!$C$8:$AD$30,AP$7,FALSE)))),0)</f>
        <v>0</v>
      </c>
      <c r="AQ386" s="30">
        <f>_xlfn.IFNA(IF($O386="days",$Y386*(VLOOKUP($K386,'Bed parameters'!$A$9:$I$12,9,FALSE))*$F386*(VLOOKUP($Q386,'Workforce distribution'!$C$8:$AD$30,AQ$7,FALSE)),IF($Q386="n/a",(IF($P386=AQ$6,$X386*$F386,0)),$X386*$F386*(VLOOKUP($Q386,'Workforce distribution'!$C$8:$AD$30,AQ$7,FALSE)))),0)</f>
        <v>0</v>
      </c>
      <c r="AR386" s="30">
        <f>_xlfn.IFNA(IF($O386="days",$Y386*(VLOOKUP($K386,'Bed parameters'!$A$9:$I$12,9,FALSE))*$F386*(VLOOKUP($Q386,'Workforce distribution'!$C$8:$AD$30,AR$7,FALSE)),IF($Q386="n/a",(IF($P386=AR$6,$X386*$F386,0)),$X386*$F386*(VLOOKUP($Q386,'Workforce distribution'!$C$8:$AD$30,AR$7,FALSE)))),0)</f>
        <v>0</v>
      </c>
      <c r="AS386" s="30">
        <f>_xlfn.IFNA(IF($O386="days",$Y386*(VLOOKUP($K386,'Bed parameters'!$A$9:$I$12,9,FALSE))*$F386*(VLOOKUP($Q386,'Workforce distribution'!$C$8:$AD$30,AS$7,FALSE)),IF($Q386="n/a",(IF($P386=AS$6,$X386*$F386,0)),$X386*$F386*(VLOOKUP($Q386,'Workforce distribution'!$C$8:$AD$30,AS$7,FALSE)))),0)</f>
        <v>18518.713200000006</v>
      </c>
      <c r="AT386" s="30">
        <f>_xlfn.IFNA(IF($O386="days",$Y386*(VLOOKUP($K386,'Bed parameters'!$A$9:$I$12,9,FALSE))*$F386*(VLOOKUP($Q386,'Workforce distribution'!$C$8:$AD$30,AT$7,FALSE)),IF($Q386="n/a",(IF($P386=AT$6,$X386*$F386,0)),$X386*$F386*(VLOOKUP($Q386,'Workforce distribution'!$C$8:$AD$30,AT$7,FALSE)))),0)</f>
        <v>0</v>
      </c>
      <c r="AU386" s="30">
        <f>_xlfn.IFNA(IF($O386="days",$Y386*(VLOOKUP($K386,'Bed parameters'!$A$9:$I$12,9,FALSE))*$F386*(VLOOKUP($Q386,'Workforce distribution'!$C$8:$AD$30,AU$7,FALSE)),IF($Q386="n/a",(IF($P386=AU$6,$X386*$F386,0)),$X386*$F386*(VLOOKUP($Q386,'Workforce distribution'!$C$8:$AD$30,AU$7,FALSE)))),0)</f>
        <v>0</v>
      </c>
      <c r="AV386" s="30">
        <f>_xlfn.IFNA(IF($O386="days",$Y386*(VLOOKUP($K386,'Bed parameters'!$A$9:$I$12,9,FALSE))*$F386*(VLOOKUP($Q386,'Workforce distribution'!$C$8:$AD$30,AV$7,FALSE)),IF($Q386="n/a",(IF($P386=AV$6,$X386*$F386,0)),$X386*$F386*(VLOOKUP($Q386,'Workforce distribution'!$C$8:$AD$30,AV$7,FALSE)))),0)</f>
        <v>0</v>
      </c>
      <c r="AW386" s="30">
        <f>_xlfn.IFNA(IF($O386="days",$Y386*(VLOOKUP($K386,'Bed parameters'!$A$9:$I$12,9,FALSE))*$F386*(VLOOKUP($Q386,'Workforce distribution'!$C$8:$AD$30,AW$7,FALSE)),IF($Q386="n/a",(IF($P386=AW$6,$X386*$F386,0)),$X386*$F386*(VLOOKUP($Q386,'Workforce distribution'!$C$8:$AD$30,AW$7,FALSE)))),0)</f>
        <v>0</v>
      </c>
      <c r="AX386" s="30">
        <f>_xlfn.IFNA(IF($O386="days",$Y386*(VLOOKUP($K386,'Bed parameters'!$A$9:$I$12,9,FALSE))*$F386*(VLOOKUP($Q386,'Workforce distribution'!$C$8:$AD$30,AX$7,FALSE)),IF($Q386="n/a",(IF($P386=AX$6,$X386*$F386,0)),$X386*$F386*(VLOOKUP($Q386,'Workforce distribution'!$C$8:$AD$30,AX$7,FALSE)))),0)</f>
        <v>0</v>
      </c>
      <c r="AY386" s="30">
        <f>_xlfn.IFNA(IF($O386="days",$Y386*(VLOOKUP($K386,'Bed parameters'!$A$9:$I$12,9,FALSE))*$F386*(VLOOKUP($Q386,'Workforce distribution'!$C$8:$AD$30,AY$7,FALSE)),IF($Q386="n/a",(IF($P386=AY$6,$X386*$F386,0)),$X386*$F386*(VLOOKUP($Q386,'Workforce distribution'!$C$8:$AD$30,AY$7,FALSE)))),0)</f>
        <v>0</v>
      </c>
      <c r="AZ386" s="30">
        <f>_xlfn.IFNA(IF($O386="days",$Y386*(VLOOKUP($K386,'Bed parameters'!$A$9:$I$12,9,FALSE))*$F386*(VLOOKUP($Q386,'Workforce distribution'!$C$8:$AD$30,AZ$7,FALSE)),IF($Q386="n/a",(IF($P386=AZ$6,$X386*$F386,0)),$X386*$F386*(VLOOKUP($Q386,'Workforce distribution'!$C$8:$AD$30,AZ$7,FALSE)))),0)</f>
        <v>0</v>
      </c>
      <c r="BA386" s="30">
        <f>_xlfn.IFNA(IF($O386="days",$Y386*(VLOOKUP($K386,'Bed parameters'!$A$9:$I$12,9,FALSE))*$F386*(VLOOKUP($Q386,'Workforce distribution'!$C$8:$AD$30,BA$7,FALSE)),IF($Q386="n/a",(IF($P386=BA$6,$X386*$F386,0)),$X386*$F386*(VLOOKUP($Q386,'Workforce distribution'!$C$8:$AD$30,BA$7,FALSE)))),0)</f>
        <v>0</v>
      </c>
      <c r="BB386" s="30">
        <f>_xlfn.IFNA(IF($O386="days",$Y386*(VLOOKUP($K386,'Bed parameters'!$A$9:$I$12,9,FALSE))*$F386*(VLOOKUP($Q386,'Workforce distribution'!$C$8:$AD$30,BB$7,FALSE)),IF($Q386="n/a",(IF($P386=BB$6,$X386*$F386,0)),$X386*$F386*(VLOOKUP($Q386,'Workforce distribution'!$C$8:$AD$30,BB$7,FALSE)))),0)</f>
        <v>0</v>
      </c>
      <c r="BC386" s="149">
        <f t="shared" si="49"/>
        <v>110.53880712405879</v>
      </c>
      <c r="BD386" s="288">
        <f>IF($Q386="n/a",(IF('Workforce hours'!D$30=0,0,(AB386/'Workforce hours'!D$30))),(IF(VLOOKUP($Q386,'Workforce hours'!$C$8:$AD$30,BD$7,FALSE)=0,0,(AB386/(VLOOKUP($Q386,'Workforce hours'!$C$8:$AD$30,BD$7,FALSE))))))</f>
        <v>0</v>
      </c>
      <c r="BE386" s="288">
        <f>IF($Q386="n/a",(IF('Workforce hours'!E$30=0,0,(AC386/'Workforce hours'!E$30))),(IF(VLOOKUP($Q386,'Workforce hours'!$C$8:$AD$30,BE$7,FALSE)=0,0,(AC386/(VLOOKUP($Q386,'Workforce hours'!$C$8:$AD$30,BE$7,FALSE))))))</f>
        <v>0</v>
      </c>
      <c r="BF386" s="288">
        <f>IF($Q386="n/a",(IF('Workforce hours'!F$30=0,0,(AD386/'Workforce hours'!F$30))),(IF(VLOOKUP($Q386,'Workforce hours'!$C$8:$AD$30,BF$7,FALSE)=0,0,(AD386/(VLOOKUP($Q386,'Workforce hours'!$C$8:$AD$30,BF$7,FALSE))))))</f>
        <v>0</v>
      </c>
      <c r="BG386" s="288">
        <f>IF($Q386="n/a",(IF('Workforce hours'!G$30=0,0,(AE386/'Workforce hours'!G$30))),(IF(VLOOKUP($Q386,'Workforce hours'!$C$8:$AD$30,BG$7,FALSE)=0,0,(AE386/(VLOOKUP($Q386,'Workforce hours'!$C$8:$AD$30,BG$7,FALSE))))))</f>
        <v>99.207392142857174</v>
      </c>
      <c r="BH386" s="288">
        <f>IF($Q386="n/a",(IF('Workforce hours'!H$30=0,0,(AF386/'Workforce hours'!H$30))),(IF(VLOOKUP($Q386,'Workforce hours'!$C$8:$AD$30,BH$7,FALSE)=0,0,(AF386/(VLOOKUP($Q386,'Workforce hours'!$C$8:$AD$30,BH$7,FALSE))))))</f>
        <v>0</v>
      </c>
      <c r="BI386" s="288">
        <f>IF($Q386="n/a",(IF('Workforce hours'!I$30=0,0,(AG386/'Workforce hours'!I$30))),(IF(VLOOKUP($Q386,'Workforce hours'!$C$8:$AD$30,BI$7,FALSE)=0,0,(AG386/(VLOOKUP($Q386,'Workforce hours'!$C$8:$AD$30,BI$7,FALSE))))))</f>
        <v>0</v>
      </c>
      <c r="BJ386" s="288">
        <f>IF($Q386="n/a",(IF('Workforce hours'!J$30=0,0,(AH386/'Workforce hours'!J$30))),(IF(VLOOKUP($Q386,'Workforce hours'!$C$8:$AD$30,BJ$7,FALSE)=0,0,(AH386/(VLOOKUP($Q386,'Workforce hours'!$C$8:$AD$30,BJ$7,FALSE))))))</f>
        <v>0</v>
      </c>
      <c r="BK386" s="288">
        <f>IF($Q386="n/a",(IF('Workforce hours'!K$30=0,0,(AI386/'Workforce hours'!K$30))),(IF(VLOOKUP($Q386,'Workforce hours'!$C$8:$AD$30,BK$7,FALSE)=0,0,(AI386/(VLOOKUP($Q386,'Workforce hours'!$C$8:$AD$30,BK$7,FALSE))))))</f>
        <v>0</v>
      </c>
      <c r="BL386" s="288">
        <f>IF($Q386="n/a",(IF('Workforce hours'!L$30=0,0,(AJ386/'Workforce hours'!L$30))),(IF(VLOOKUP($Q386,'Workforce hours'!$C$8:$AD$30,BL$7,FALSE)=0,0,(AJ386/(VLOOKUP($Q386,'Workforce hours'!$C$8:$AD$30,BL$7,FALSE))))))</f>
        <v>0</v>
      </c>
      <c r="BM386" s="288">
        <f>IF($Q386="n/a",(IF('Workforce hours'!M$30=0,0,(AK386/'Workforce hours'!M$30))),(IF(VLOOKUP($Q386,'Workforce hours'!$C$8:$AD$30,BM$7,FALSE)=0,0,(AK386/(VLOOKUP($Q386,'Workforce hours'!$C$8:$AD$30,BM$7,FALSE))))))</f>
        <v>0</v>
      </c>
      <c r="BN386" s="288">
        <f>IF($Q386="n/a",(IF('Workforce hours'!N$30=0,0,(AL386/'Workforce hours'!N$30))),(IF(VLOOKUP($Q386,'Workforce hours'!$C$8:$AD$30,BN$7,FALSE)=0,0,(AL386/(VLOOKUP($Q386,'Workforce hours'!$C$8:$AD$30,BN$7,FALSE))))))</f>
        <v>0</v>
      </c>
      <c r="BO386" s="288">
        <f>IF($Q386="n/a",(IF('Workforce hours'!O$30=0,0,(AM386/'Workforce hours'!O$30))),(IF(VLOOKUP($Q386,'Workforce hours'!$C$8:$AD$30,BO$7,FALSE)=0,0,(AM386/(VLOOKUP($Q386,'Workforce hours'!$C$8:$AD$30,BO$7,FALSE))))))</f>
        <v>0</v>
      </c>
      <c r="BP386" s="288">
        <f>IF($Q386="n/a",(IF('Workforce hours'!P$30=0,0,(AN386/'Workforce hours'!P$30))),(IF(VLOOKUP($Q386,'Workforce hours'!$C$8:$AD$30,BP$7,FALSE)=0,0,(AN386/(VLOOKUP($Q386,'Workforce hours'!$C$8:$AD$30,BP$7,FALSE))))))</f>
        <v>0</v>
      </c>
      <c r="BQ386" s="288">
        <f>IF($Q386="n/a",(IF('Workforce hours'!Q$30=0,0,(AO386/'Workforce hours'!Q$30))),(IF(VLOOKUP($Q386,'Workforce hours'!$C$8:$AD$30,BQ$7,FALSE)=0,0,(AO386/(VLOOKUP($Q386,'Workforce hours'!$C$8:$AD$30,BQ$7,FALSE))))))</f>
        <v>0</v>
      </c>
      <c r="BR386" s="288">
        <f>IF($Q386="n/a",(IF('Workforce hours'!R$30=0,0,(AP386/'Workforce hours'!R$30))),(IF(VLOOKUP($Q386,'Workforce hours'!$C$8:$AD$30,BR$7,FALSE)=0,0,(AP386/(VLOOKUP($Q386,'Workforce hours'!$C$8:$AD$30,BR$7,FALSE))))))</f>
        <v>0</v>
      </c>
      <c r="BS386" s="288">
        <f>IF($Q386="n/a",(IF('Workforce hours'!S$30=0,0,(AQ386/'Workforce hours'!S$30))),(IF(VLOOKUP($Q386,'Workforce hours'!$C$8:$AD$30,BS$7,FALSE)=0,0,(AQ386/(VLOOKUP($Q386,'Workforce hours'!$C$8:$AD$30,BS$7,FALSE))))))</f>
        <v>0</v>
      </c>
      <c r="BT386" s="288">
        <f>IF($Q386="n/a",(IF('Workforce hours'!T$30=0,0,(AR386/'Workforce hours'!T$30))),(IF(VLOOKUP($Q386,'Workforce hours'!$C$8:$AD$30,BT$7,FALSE)=0,0,(AR386/(VLOOKUP($Q386,'Workforce hours'!$C$8:$AD$30,BT$7,FALSE))))))</f>
        <v>0</v>
      </c>
      <c r="BU386" s="288">
        <f>IF($Q386="n/a",(IF('Workforce hours'!U$30=0,0,(AS386/'Workforce hours'!U$30))),(IF(VLOOKUP($Q386,'Workforce hours'!$C$8:$AD$30,BU$7,FALSE)=0,0,(AS386/(VLOOKUP($Q386,'Workforce hours'!$C$8:$AD$30,BU$7,FALSE))))))</f>
        <v>11.331414981201616</v>
      </c>
      <c r="BV386" s="288">
        <f>IF($Q386="n/a",(IF('Workforce hours'!V$30=0,0,(AT386/'Workforce hours'!V$30))),(IF(VLOOKUP($Q386,'Workforce hours'!$C$8:$AD$30,BV$7,FALSE)=0,0,(AT386/(VLOOKUP($Q386,'Workforce hours'!$C$8:$AD$30,BV$7,FALSE))))))</f>
        <v>0</v>
      </c>
      <c r="BW386" s="288">
        <f>IF($Q386="n/a",(IF('Workforce hours'!W$30=0,0,(AU386/'Workforce hours'!W$30))),(IF(VLOOKUP($Q386,'Workforce hours'!$C$8:$AD$30,BW$7,FALSE)=0,0,(AU386/(VLOOKUP($Q386,'Workforce hours'!$C$8:$AD$30,BW$7,FALSE))))))</f>
        <v>0</v>
      </c>
      <c r="BX386" s="288">
        <f>IF($Q386="n/a",(IF('Workforce hours'!X$30=0,0,(AV386/'Workforce hours'!X$30))),(IF(VLOOKUP($Q386,'Workforce hours'!$C$8:$AD$30,BX$7,FALSE)=0,0,(AV386/(VLOOKUP($Q386,'Workforce hours'!$C$8:$AD$30,BX$7,FALSE))))))</f>
        <v>0</v>
      </c>
      <c r="BY386" s="288">
        <f>IF($Q386="n/a",(IF('Workforce hours'!Y$30=0,0,(AW386/'Workforce hours'!Y$30))),(IF(VLOOKUP($Q386,'Workforce hours'!$C$8:$AD$30,BY$7,FALSE)=0,0,(AW386/(VLOOKUP($Q386,'Workforce hours'!$C$8:$AD$30,BY$7,FALSE))))))</f>
        <v>0</v>
      </c>
      <c r="BZ386" s="288">
        <f>IF($Q386="n/a",(IF('Workforce hours'!Z$30=0,0,(AX386/'Workforce hours'!Z$30))),(IF(VLOOKUP($Q386,'Workforce hours'!$C$8:$AD$30,BZ$7,FALSE)=0,0,(AX386/(VLOOKUP($Q386,'Workforce hours'!$C$8:$AD$30,BZ$7,FALSE))))))</f>
        <v>0</v>
      </c>
      <c r="CA386" s="288">
        <f>IF($Q386="n/a",(IF('Workforce hours'!AA$30=0,0,(AY386/'Workforce hours'!AA$30))),(IF(VLOOKUP($Q386,'Workforce hours'!$C$8:$AD$30,CA$7,FALSE)=0,0,(AY386/(VLOOKUP($Q386,'Workforce hours'!$C$8:$AD$30,CA$7,FALSE))))))</f>
        <v>0</v>
      </c>
      <c r="CB386" s="288">
        <f>IF($Q386="n/a",(IF('Workforce hours'!AB$30=0,0,(AZ386/'Workforce hours'!AB$30))),(IF(VLOOKUP($Q386,'Workforce hours'!$C$8:$AD$30,CB$7,FALSE)=0,0,(AZ386/(VLOOKUP($Q386,'Workforce hours'!$C$8:$AD$30,CB$7,FALSE))))))</f>
        <v>0</v>
      </c>
      <c r="CC386" s="288">
        <f>IF($Q386="n/a",(IF('Workforce hours'!AC$30=0,0,(BA386/'Workforce hours'!AC$30))),(IF(VLOOKUP($Q386,'Workforce hours'!$C$8:$AD$30,CC$7,FALSE)=0,0,(BA386/(VLOOKUP($Q386,'Workforce hours'!$C$8:$AD$30,CC$7,FALSE))))))</f>
        <v>0</v>
      </c>
      <c r="CD386" s="288">
        <f>IF($Q386="n/a",(IF('Workforce hours'!AD$30=0,0,(BB386/'Workforce hours'!AD$30))),(IF(VLOOKUP($Q386,'Workforce hours'!$C$8:$AD$30,CD$7,FALSE)=0,0,(BB386/(VLOOKUP($Q386,'Workforce hours'!$C$8:$AD$30,CD$7,FALSE))))))</f>
        <v>0</v>
      </c>
      <c r="CE386" s="289">
        <f t="shared" si="50"/>
        <v>0</v>
      </c>
      <c r="CF386" s="290">
        <f>BD386*'Workforce costs'!B$9*(1+'Workforce costs'!B$10)*(1+'Workforce costs'!B$11)</f>
        <v>0</v>
      </c>
      <c r="CG386" s="290">
        <f>BE386*'Workforce costs'!C$9*(1+'Workforce costs'!C$10)*(1+'Workforce costs'!C$11)</f>
        <v>0</v>
      </c>
      <c r="CH386" s="290">
        <f>BF386*'Workforce costs'!D$9*(1+'Workforce costs'!D$10)*(1+'Workforce costs'!D$11)</f>
        <v>0</v>
      </c>
      <c r="CI386" s="290">
        <f>BG386*'Workforce costs'!E$9*(1+'Workforce costs'!E$10)*(1+'Workforce costs'!E$11)</f>
        <v>0</v>
      </c>
      <c r="CJ386" s="290">
        <f>BH386*'Workforce costs'!F$9*(1+'Workforce costs'!F$10)*(1+'Workforce costs'!F$11)</f>
        <v>0</v>
      </c>
      <c r="CK386" s="290">
        <f>BI386*'Workforce costs'!G$9*(1+'Workforce costs'!G$10)*(1+'Workforce costs'!G$11)</f>
        <v>0</v>
      </c>
      <c r="CL386" s="290">
        <f>BJ386*'Workforce costs'!H$9*(1+'Workforce costs'!H$10)*(1+'Workforce costs'!H$11)</f>
        <v>0</v>
      </c>
      <c r="CM386" s="290">
        <f>BK386*'Workforce costs'!I$9*(1+'Workforce costs'!I$10)*(1+'Workforce costs'!I$11)</f>
        <v>0</v>
      </c>
      <c r="CN386" s="290">
        <f>BL386*'Workforce costs'!J$9*(1+'Workforce costs'!J$10)*(1+'Workforce costs'!J$11)</f>
        <v>0</v>
      </c>
      <c r="CO386" s="290">
        <f>BM386*'Workforce costs'!K$9*(1+'Workforce costs'!K$10)*(1+'Workforce costs'!K$11)</f>
        <v>0</v>
      </c>
      <c r="CP386" s="290">
        <f>BN386*'Workforce costs'!L$9*(1+'Workforce costs'!L$10)*(1+'Workforce costs'!L$11)</f>
        <v>0</v>
      </c>
      <c r="CQ386" s="290">
        <f>BO386*'Workforce costs'!M$9*(1+'Workforce costs'!M$10)*(1+'Workforce costs'!M$11)</f>
        <v>0</v>
      </c>
      <c r="CR386" s="290">
        <f>BP386*'Workforce costs'!N$9*(1+'Workforce costs'!N$10)*(1+'Workforce costs'!N$11)</f>
        <v>0</v>
      </c>
      <c r="CS386" s="290">
        <f>BQ386*'Workforce costs'!O$9*(1+'Workforce costs'!O$10)*(1+'Workforce costs'!O$11)</f>
        <v>0</v>
      </c>
      <c r="CT386" s="290">
        <f>BR386*'Workforce costs'!P$9*(1+'Workforce costs'!P$10)*(1+'Workforce costs'!P$11)</f>
        <v>0</v>
      </c>
      <c r="CU386" s="290">
        <f>BS386*'Workforce costs'!Q$9*(1+'Workforce costs'!Q$10)*(1+'Workforce costs'!Q$11)</f>
        <v>0</v>
      </c>
      <c r="CV386" s="290">
        <f>BT386*'Workforce costs'!R$9*(1+'Workforce costs'!R$10)*(1+'Workforce costs'!R$11)</f>
        <v>0</v>
      </c>
      <c r="CW386" s="290">
        <f>BU386*'Workforce costs'!S$9*(1+'Workforce costs'!S$10)*(1+'Workforce costs'!S$11)</f>
        <v>0</v>
      </c>
      <c r="CX386" s="290">
        <f>BV386*'Workforce costs'!T$9*(1+'Workforce costs'!T$10)*(1+'Workforce costs'!T$11)</f>
        <v>0</v>
      </c>
      <c r="CY386" s="290">
        <f>BW386*'Workforce costs'!U$9*(1+'Workforce costs'!U$10)*(1+'Workforce costs'!U$11)</f>
        <v>0</v>
      </c>
      <c r="CZ386" s="290">
        <f>BX386*'Workforce costs'!V$9*(1+'Workforce costs'!V$10)*(1+'Workforce costs'!V$11)</f>
        <v>0</v>
      </c>
      <c r="DA386" s="290">
        <f>BY386*'Workforce costs'!W$9*(1+'Workforce costs'!W$10)*(1+'Workforce costs'!W$11)</f>
        <v>0</v>
      </c>
      <c r="DB386" s="290">
        <f>BZ386*'Workforce costs'!X$9*(1+'Workforce costs'!X$10)*(1+'Workforce costs'!X$11)</f>
        <v>0</v>
      </c>
      <c r="DC386" s="290">
        <f>CA386*'Workforce costs'!Y$9*(1+'Workforce costs'!Y$10)*(1+'Workforce costs'!Y$11)</f>
        <v>0</v>
      </c>
      <c r="DD386" s="290">
        <f>CB386*'Workforce costs'!Z$9*(1+'Workforce costs'!Z$10)*(1+'Workforce costs'!Z$11)</f>
        <v>0</v>
      </c>
      <c r="DE386" s="290">
        <f>CC386*'Workforce costs'!AA$9*(1+'Workforce costs'!AA$10)*(1+'Workforce costs'!AA$11)</f>
        <v>0</v>
      </c>
      <c r="DF386" s="290">
        <f>CD386*'Workforce costs'!AB$9*(1+'Workforce costs'!AB$10)*(1+'Workforce costs'!AB$11)</f>
        <v>0</v>
      </c>
    </row>
    <row r="387" spans="1:110" x14ac:dyDescent="0.3">
      <c r="A387" s="2" t="str">
        <f>Outputs!$A$4</f>
        <v>Australia</v>
      </c>
      <c r="B387" s="2" t="str">
        <f t="shared" si="43"/>
        <v>Australia 18to24</v>
      </c>
      <c r="C387" s="30">
        <f>VLOOKUP($B387,Populations!$D$15:$H$1920,3,FALSE)</f>
        <v>2374194</v>
      </c>
      <c r="D387" s="255">
        <f>IF(OR($H387="General pop",$H387="Schools",$H387="Workplace",$H387="Skills Training",$H387="Digital Supports"),1,VLOOKUP($B387,Populations!$D$15:$H$1920,5,FALSE))</f>
        <v>1</v>
      </c>
      <c r="E387" s="88">
        <f>VLOOKUP(I387,Epidemiology!$C$10:$H$47,6,FALSE)</f>
        <v>1300</v>
      </c>
      <c r="F387" s="102">
        <f>'Care profiles'!R388</f>
        <v>1</v>
      </c>
      <c r="G387" s="15" t="str">
        <f>'Care profiles'!A388</f>
        <v>18to24</v>
      </c>
      <c r="H387" s="15" t="str">
        <f>'Care profiles'!B388</f>
        <v>Persistent</v>
      </c>
      <c r="I387" s="15" t="str">
        <f>'Care profiles'!C388</f>
        <v>Persistent_18-24yrs</v>
      </c>
      <c r="J387" s="15" t="str">
        <f>'Care profiles'!D388</f>
        <v>Care profile</v>
      </c>
      <c r="K387" s="15" t="str">
        <f>'Care profiles'!E388</f>
        <v>Co-Response Teams</v>
      </c>
      <c r="L387" s="104">
        <f>'Care profiles'!F388</f>
        <v>0.05</v>
      </c>
      <c r="M387" s="15">
        <f>'Care profiles'!G388</f>
        <v>1</v>
      </c>
      <c r="N387" s="15">
        <f>'Care profiles'!H388</f>
        <v>120</v>
      </c>
      <c r="O387" s="15" t="str">
        <f>'Care profiles'!I388</f>
        <v>min</v>
      </c>
      <c r="P387" s="15" t="str">
        <f>'Care profiles'!J388</f>
        <v>Team</v>
      </c>
      <c r="Q387" s="15" t="str">
        <f>'Care profiles'!K388</f>
        <v>Co-Response Team</v>
      </c>
      <c r="R387" s="15" t="str">
        <f>'Care profiles'!M388</f>
        <v>N</v>
      </c>
      <c r="S387" s="15" t="str">
        <f>'Care profiles'!O388</f>
        <v>Y</v>
      </c>
      <c r="T387" s="15" t="str">
        <f>'Care profiles'!Q388</f>
        <v>N</v>
      </c>
      <c r="U387" s="30">
        <f t="shared" si="44"/>
        <v>30864.522000000001</v>
      </c>
      <c r="V387" s="30">
        <f t="shared" si="45"/>
        <v>1543.2261000000001</v>
      </c>
      <c r="W387" s="30">
        <f>IF(M387="n/a",0,IF(O387="days",V387*M387*(1+(VLOOKUP(K387,'Bed parameters'!$A$9:$G$12,7,FALSE))),V387*M387))</f>
        <v>1543.2261000000001</v>
      </c>
      <c r="X387" s="30">
        <f t="shared" si="46"/>
        <v>3086.4522000000002</v>
      </c>
      <c r="Y387" s="30">
        <f t="shared" si="47"/>
        <v>0</v>
      </c>
      <c r="Z387" s="113">
        <f>_xlfn.IFNA(Y387/((VLOOKUP(K387,'Bed parameters'!$A$9:$G$12,3,FALSE))*(VLOOKUP(K387,'Bed parameters'!$A$9:$G$12,5,FALSE))),0)</f>
        <v>0</v>
      </c>
      <c r="AA387" s="30">
        <f t="shared" si="48"/>
        <v>3086.4522000000002</v>
      </c>
      <c r="AB387" s="30">
        <f>_xlfn.IFNA(IF($O387="days",$Y387*(VLOOKUP($K387,'Bed parameters'!$A$9:$I$12,9,FALSE))*$F387*(VLOOKUP($Q387,'Workforce distribution'!$C$8:$AD$30,AB$7,FALSE)),IF($Q387="n/a",(IF($P387=AB$6,$X387*$F387,0)),$X387*$F387*(VLOOKUP($Q387,'Workforce distribution'!$C$8:$AD$30,AB$7,FALSE)))),0)</f>
        <v>0</v>
      </c>
      <c r="AC387" s="30">
        <f>_xlfn.IFNA(IF($O387="days",$Y387*(VLOOKUP($K387,'Bed parameters'!$A$9:$I$12,9,FALSE))*$F387*(VLOOKUP($Q387,'Workforce distribution'!$C$8:$AD$30,AC$7,FALSE)),IF($Q387="n/a",(IF($P387=AC$6,$X387*$F387,0)),$X387*$F387*(VLOOKUP($Q387,'Workforce distribution'!$C$8:$AD$30,AC$7,FALSE)))),0)</f>
        <v>0</v>
      </c>
      <c r="AD387" s="30">
        <f>_xlfn.IFNA(IF($O387="days",$Y387*(VLOOKUP($K387,'Bed parameters'!$A$9:$I$12,9,FALSE))*$F387*(VLOOKUP($Q387,'Workforce distribution'!$C$8:$AD$30,AD$7,FALSE)),IF($Q387="n/a",(IF($P387=AD$6,$X387*$F387,0)),$X387*$F387*(VLOOKUP($Q387,'Workforce distribution'!$C$8:$AD$30,AD$7,FALSE)))),0)</f>
        <v>0</v>
      </c>
      <c r="AE387" s="30">
        <f>_xlfn.IFNA(IF($O387="days",$Y387*(VLOOKUP($K387,'Bed parameters'!$A$9:$I$12,9,FALSE))*$F387*(VLOOKUP($Q387,'Workforce distribution'!$C$8:$AD$30,AE$7,FALSE)),IF($Q387="n/a",(IF($P387=AE$6,$X387*$F387,0)),$X387*$F387*(VLOOKUP($Q387,'Workforce distribution'!$C$8:$AD$30,AE$7,FALSE)))),0)</f>
        <v>1543.2261000000001</v>
      </c>
      <c r="AF387" s="30">
        <f>_xlfn.IFNA(IF($O387="days",$Y387*(VLOOKUP($K387,'Bed parameters'!$A$9:$I$12,9,FALSE))*$F387*(VLOOKUP($Q387,'Workforce distribution'!$C$8:$AD$30,AF$7,FALSE)),IF($Q387="n/a",(IF($P387=AF$6,$X387*$F387,0)),$X387*$F387*(VLOOKUP($Q387,'Workforce distribution'!$C$8:$AD$30,AF$7,FALSE)))),0)</f>
        <v>0</v>
      </c>
      <c r="AG387" s="30">
        <f>_xlfn.IFNA(IF($O387="days",$Y387*(VLOOKUP($K387,'Bed parameters'!$A$9:$I$12,9,FALSE))*$F387*(VLOOKUP($Q387,'Workforce distribution'!$C$8:$AD$30,AG$7,FALSE)),IF($Q387="n/a",(IF($P387=AG$6,$X387*$F387,0)),$X387*$F387*(VLOOKUP($Q387,'Workforce distribution'!$C$8:$AD$30,AG$7,FALSE)))),0)</f>
        <v>0</v>
      </c>
      <c r="AH387" s="30">
        <f>_xlfn.IFNA(IF($O387="days",$Y387*(VLOOKUP($K387,'Bed parameters'!$A$9:$I$12,9,FALSE))*$F387*(VLOOKUP($Q387,'Workforce distribution'!$C$8:$AD$30,AH$7,FALSE)),IF($Q387="n/a",(IF($P387=AH$6,$X387*$F387,0)),$X387*$F387*(VLOOKUP($Q387,'Workforce distribution'!$C$8:$AD$30,AH$7,FALSE)))),0)</f>
        <v>0</v>
      </c>
      <c r="AI387" s="30">
        <f>_xlfn.IFNA(IF($O387="days",$Y387*(VLOOKUP($K387,'Bed parameters'!$A$9:$I$12,9,FALSE))*$F387*(VLOOKUP($Q387,'Workforce distribution'!$C$8:$AD$30,AI$7,FALSE)),IF($Q387="n/a",(IF($P387=AI$6,$X387*$F387,0)),$X387*$F387*(VLOOKUP($Q387,'Workforce distribution'!$C$8:$AD$30,AI$7,FALSE)))),0)</f>
        <v>0</v>
      </c>
      <c r="AJ387" s="30">
        <f>_xlfn.IFNA(IF($O387="days",$Y387*(VLOOKUP($K387,'Bed parameters'!$A$9:$I$12,9,FALSE))*$F387*(VLOOKUP($Q387,'Workforce distribution'!$C$8:$AD$30,AJ$7,FALSE)),IF($Q387="n/a",(IF($P387=AJ$6,$X387*$F387,0)),$X387*$F387*(VLOOKUP($Q387,'Workforce distribution'!$C$8:$AD$30,AJ$7,FALSE)))),0)</f>
        <v>0</v>
      </c>
      <c r="AK387" s="30">
        <f>_xlfn.IFNA(IF($O387="days",$Y387*(VLOOKUP($K387,'Bed parameters'!$A$9:$I$12,9,FALSE))*$F387*(VLOOKUP($Q387,'Workforce distribution'!$C$8:$AD$30,AK$7,FALSE)),IF($Q387="n/a",(IF($P387=AK$6,$X387*$F387,0)),$X387*$F387*(VLOOKUP($Q387,'Workforce distribution'!$C$8:$AD$30,AK$7,FALSE)))),0)</f>
        <v>0</v>
      </c>
      <c r="AL387" s="30">
        <f>_xlfn.IFNA(IF($O387="days",$Y387*(VLOOKUP($K387,'Bed parameters'!$A$9:$I$12,9,FALSE))*$F387*(VLOOKUP($Q387,'Workforce distribution'!$C$8:$AD$30,AL$7,FALSE)),IF($Q387="n/a",(IF($P387=AL$6,$X387*$F387,0)),$X387*$F387*(VLOOKUP($Q387,'Workforce distribution'!$C$8:$AD$30,AL$7,FALSE)))),0)</f>
        <v>0</v>
      </c>
      <c r="AM387" s="30">
        <f>_xlfn.IFNA(IF($O387="days",$Y387*(VLOOKUP($K387,'Bed parameters'!$A$9:$I$12,9,FALSE))*$F387*(VLOOKUP($Q387,'Workforce distribution'!$C$8:$AD$30,AM$7,FALSE)),IF($Q387="n/a",(IF($P387=AM$6,$X387*$F387,0)),$X387*$F387*(VLOOKUP($Q387,'Workforce distribution'!$C$8:$AD$30,AM$7,FALSE)))),0)</f>
        <v>0</v>
      </c>
      <c r="AN387" s="30">
        <f>_xlfn.IFNA(IF($O387="days",$Y387*(VLOOKUP($K387,'Bed parameters'!$A$9:$I$12,9,FALSE))*$F387*(VLOOKUP($Q387,'Workforce distribution'!$C$8:$AD$30,AN$7,FALSE)),IF($Q387="n/a",(IF($P387=AN$6,$X387*$F387,0)),$X387*$F387*(VLOOKUP($Q387,'Workforce distribution'!$C$8:$AD$30,AN$7,FALSE)))),0)</f>
        <v>0</v>
      </c>
      <c r="AO387" s="30">
        <f>_xlfn.IFNA(IF($O387="days",$Y387*(VLOOKUP($K387,'Bed parameters'!$A$9:$I$12,9,FALSE))*$F387*(VLOOKUP($Q387,'Workforce distribution'!$C$8:$AD$30,AO$7,FALSE)),IF($Q387="n/a",(IF($P387=AO$6,$X387*$F387,0)),$X387*$F387*(VLOOKUP($Q387,'Workforce distribution'!$C$8:$AD$30,AO$7,FALSE)))),0)</f>
        <v>0</v>
      </c>
      <c r="AP387" s="30">
        <f>_xlfn.IFNA(IF($O387="days",$Y387*(VLOOKUP($K387,'Bed parameters'!$A$9:$I$12,9,FALSE))*$F387*(VLOOKUP($Q387,'Workforce distribution'!$C$8:$AD$30,AP$7,FALSE)),IF($Q387="n/a",(IF($P387=AP$6,$X387*$F387,0)),$X387*$F387*(VLOOKUP($Q387,'Workforce distribution'!$C$8:$AD$30,AP$7,FALSE)))),0)</f>
        <v>0</v>
      </c>
      <c r="AQ387" s="30">
        <f>_xlfn.IFNA(IF($O387="days",$Y387*(VLOOKUP($K387,'Bed parameters'!$A$9:$I$12,9,FALSE))*$F387*(VLOOKUP($Q387,'Workforce distribution'!$C$8:$AD$30,AQ$7,FALSE)),IF($Q387="n/a",(IF($P387=AQ$6,$X387*$F387,0)),$X387*$F387*(VLOOKUP($Q387,'Workforce distribution'!$C$8:$AD$30,AQ$7,FALSE)))),0)</f>
        <v>0</v>
      </c>
      <c r="AR387" s="30">
        <f>_xlfn.IFNA(IF($O387="days",$Y387*(VLOOKUP($K387,'Bed parameters'!$A$9:$I$12,9,FALSE))*$F387*(VLOOKUP($Q387,'Workforce distribution'!$C$8:$AD$30,AR$7,FALSE)),IF($Q387="n/a",(IF($P387=AR$6,$X387*$F387,0)),$X387*$F387*(VLOOKUP($Q387,'Workforce distribution'!$C$8:$AD$30,AR$7,FALSE)))),0)</f>
        <v>0</v>
      </c>
      <c r="AS387" s="30">
        <f>_xlfn.IFNA(IF($O387="days",$Y387*(VLOOKUP($K387,'Bed parameters'!$A$9:$I$12,9,FALSE))*$F387*(VLOOKUP($Q387,'Workforce distribution'!$C$8:$AD$30,AS$7,FALSE)),IF($Q387="n/a",(IF($P387=AS$6,$X387*$F387,0)),$X387*$F387*(VLOOKUP($Q387,'Workforce distribution'!$C$8:$AD$30,AS$7,FALSE)))),0)</f>
        <v>1543.2261000000001</v>
      </c>
      <c r="AT387" s="30">
        <f>_xlfn.IFNA(IF($O387="days",$Y387*(VLOOKUP($K387,'Bed parameters'!$A$9:$I$12,9,FALSE))*$F387*(VLOOKUP($Q387,'Workforce distribution'!$C$8:$AD$30,AT$7,FALSE)),IF($Q387="n/a",(IF($P387=AT$6,$X387*$F387,0)),$X387*$F387*(VLOOKUP($Q387,'Workforce distribution'!$C$8:$AD$30,AT$7,FALSE)))),0)</f>
        <v>0</v>
      </c>
      <c r="AU387" s="30">
        <f>_xlfn.IFNA(IF($O387="days",$Y387*(VLOOKUP($K387,'Bed parameters'!$A$9:$I$12,9,FALSE))*$F387*(VLOOKUP($Q387,'Workforce distribution'!$C$8:$AD$30,AU$7,FALSE)),IF($Q387="n/a",(IF($P387=AU$6,$X387*$F387,0)),$X387*$F387*(VLOOKUP($Q387,'Workforce distribution'!$C$8:$AD$30,AU$7,FALSE)))),0)</f>
        <v>0</v>
      </c>
      <c r="AV387" s="30">
        <f>_xlfn.IFNA(IF($O387="days",$Y387*(VLOOKUP($K387,'Bed parameters'!$A$9:$I$12,9,FALSE))*$F387*(VLOOKUP($Q387,'Workforce distribution'!$C$8:$AD$30,AV$7,FALSE)),IF($Q387="n/a",(IF($P387=AV$6,$X387*$F387,0)),$X387*$F387*(VLOOKUP($Q387,'Workforce distribution'!$C$8:$AD$30,AV$7,FALSE)))),0)</f>
        <v>0</v>
      </c>
      <c r="AW387" s="30">
        <f>_xlfn.IFNA(IF($O387="days",$Y387*(VLOOKUP($K387,'Bed parameters'!$A$9:$I$12,9,FALSE))*$F387*(VLOOKUP($Q387,'Workforce distribution'!$C$8:$AD$30,AW$7,FALSE)),IF($Q387="n/a",(IF($P387=AW$6,$X387*$F387,0)),$X387*$F387*(VLOOKUP($Q387,'Workforce distribution'!$C$8:$AD$30,AW$7,FALSE)))),0)</f>
        <v>0</v>
      </c>
      <c r="AX387" s="30">
        <f>_xlfn.IFNA(IF($O387="days",$Y387*(VLOOKUP($K387,'Bed parameters'!$A$9:$I$12,9,FALSE))*$F387*(VLOOKUP($Q387,'Workforce distribution'!$C$8:$AD$30,AX$7,FALSE)),IF($Q387="n/a",(IF($P387=AX$6,$X387*$F387,0)),$X387*$F387*(VLOOKUP($Q387,'Workforce distribution'!$C$8:$AD$30,AX$7,FALSE)))),0)</f>
        <v>0</v>
      </c>
      <c r="AY387" s="30">
        <f>_xlfn.IFNA(IF($O387="days",$Y387*(VLOOKUP($K387,'Bed parameters'!$A$9:$I$12,9,FALSE))*$F387*(VLOOKUP($Q387,'Workforce distribution'!$C$8:$AD$30,AY$7,FALSE)),IF($Q387="n/a",(IF($P387=AY$6,$X387*$F387,0)),$X387*$F387*(VLOOKUP($Q387,'Workforce distribution'!$C$8:$AD$30,AY$7,FALSE)))),0)</f>
        <v>0</v>
      </c>
      <c r="AZ387" s="30">
        <f>_xlfn.IFNA(IF($O387="days",$Y387*(VLOOKUP($K387,'Bed parameters'!$A$9:$I$12,9,FALSE))*$F387*(VLOOKUP($Q387,'Workforce distribution'!$C$8:$AD$30,AZ$7,FALSE)),IF($Q387="n/a",(IF($P387=AZ$6,$X387*$F387,0)),$X387*$F387*(VLOOKUP($Q387,'Workforce distribution'!$C$8:$AD$30,AZ$7,FALSE)))),0)</f>
        <v>0</v>
      </c>
      <c r="BA387" s="30">
        <f>_xlfn.IFNA(IF($O387="days",$Y387*(VLOOKUP($K387,'Bed parameters'!$A$9:$I$12,9,FALSE))*$F387*(VLOOKUP($Q387,'Workforce distribution'!$C$8:$AD$30,BA$7,FALSE)),IF($Q387="n/a",(IF($P387=BA$6,$X387*$F387,0)),$X387*$F387*(VLOOKUP($Q387,'Workforce distribution'!$C$8:$AD$30,BA$7,FALSE)))),0)</f>
        <v>0</v>
      </c>
      <c r="BB387" s="30">
        <f>_xlfn.IFNA(IF($O387="days",$Y387*(VLOOKUP($K387,'Bed parameters'!$A$9:$I$12,9,FALSE))*$F387*(VLOOKUP($Q387,'Workforce distribution'!$C$8:$AD$30,BB$7,FALSE)),IF($Q387="n/a",(IF($P387=BB$6,$X387*$F387,0)),$X387*$F387*(VLOOKUP($Q387,'Workforce distribution'!$C$8:$AD$30,BB$7,FALSE)))),0)</f>
        <v>0</v>
      </c>
      <c r="BC387" s="149">
        <f t="shared" si="49"/>
        <v>1.8441248733119906</v>
      </c>
      <c r="BD387" s="288">
        <f>IF($Q387="n/a",(IF('Workforce hours'!D$30=0,0,(AB387/'Workforce hours'!D$30))),(IF(VLOOKUP($Q387,'Workforce hours'!$C$8:$AD$30,BD$7,FALSE)=0,0,(AB387/(VLOOKUP($Q387,'Workforce hours'!$C$8:$AD$30,BD$7,FALSE))))))</f>
        <v>0</v>
      </c>
      <c r="BE387" s="288">
        <f>IF($Q387="n/a",(IF('Workforce hours'!E$30=0,0,(AC387/'Workforce hours'!E$30))),(IF(VLOOKUP($Q387,'Workforce hours'!$C$8:$AD$30,BE$7,FALSE)=0,0,(AC387/(VLOOKUP($Q387,'Workforce hours'!$C$8:$AD$30,BE$7,FALSE))))))</f>
        <v>0</v>
      </c>
      <c r="BF387" s="288">
        <f>IF($Q387="n/a",(IF('Workforce hours'!F$30=0,0,(AD387/'Workforce hours'!F$30))),(IF(VLOOKUP($Q387,'Workforce hours'!$C$8:$AD$30,BF$7,FALSE)=0,0,(AD387/(VLOOKUP($Q387,'Workforce hours'!$C$8:$AD$30,BF$7,FALSE))))))</f>
        <v>0</v>
      </c>
      <c r="BG387" s="288">
        <f>IF($Q387="n/a",(IF('Workforce hours'!G$30=0,0,(AE387/'Workforce hours'!G$30))),(IF(VLOOKUP($Q387,'Workforce hours'!$C$8:$AD$30,BG$7,FALSE)=0,0,(AE387/(VLOOKUP($Q387,'Workforce hours'!$C$8:$AD$30,BG$7,FALSE))))))</f>
        <v>0.89984029154518952</v>
      </c>
      <c r="BH387" s="288">
        <f>IF($Q387="n/a",(IF('Workforce hours'!H$30=0,0,(AF387/'Workforce hours'!H$30))),(IF(VLOOKUP($Q387,'Workforce hours'!$C$8:$AD$30,BH$7,FALSE)=0,0,(AF387/(VLOOKUP($Q387,'Workforce hours'!$C$8:$AD$30,BH$7,FALSE))))))</f>
        <v>0</v>
      </c>
      <c r="BI387" s="288">
        <f>IF($Q387="n/a",(IF('Workforce hours'!I$30=0,0,(AG387/'Workforce hours'!I$30))),(IF(VLOOKUP($Q387,'Workforce hours'!$C$8:$AD$30,BI$7,FALSE)=0,0,(AG387/(VLOOKUP($Q387,'Workforce hours'!$C$8:$AD$30,BI$7,FALSE))))))</f>
        <v>0</v>
      </c>
      <c r="BJ387" s="288">
        <f>IF($Q387="n/a",(IF('Workforce hours'!J$30=0,0,(AH387/'Workforce hours'!J$30))),(IF(VLOOKUP($Q387,'Workforce hours'!$C$8:$AD$30,BJ$7,FALSE)=0,0,(AH387/(VLOOKUP($Q387,'Workforce hours'!$C$8:$AD$30,BJ$7,FALSE))))))</f>
        <v>0</v>
      </c>
      <c r="BK387" s="288">
        <f>IF($Q387="n/a",(IF('Workforce hours'!K$30=0,0,(AI387/'Workforce hours'!K$30))),(IF(VLOOKUP($Q387,'Workforce hours'!$C$8:$AD$30,BK$7,FALSE)=0,0,(AI387/(VLOOKUP($Q387,'Workforce hours'!$C$8:$AD$30,BK$7,FALSE))))))</f>
        <v>0</v>
      </c>
      <c r="BL387" s="288">
        <f>IF($Q387="n/a",(IF('Workforce hours'!L$30=0,0,(AJ387/'Workforce hours'!L$30))),(IF(VLOOKUP($Q387,'Workforce hours'!$C$8:$AD$30,BL$7,FALSE)=0,0,(AJ387/(VLOOKUP($Q387,'Workforce hours'!$C$8:$AD$30,BL$7,FALSE))))))</f>
        <v>0</v>
      </c>
      <c r="BM387" s="288">
        <f>IF($Q387="n/a",(IF('Workforce hours'!M$30=0,0,(AK387/'Workforce hours'!M$30))),(IF(VLOOKUP($Q387,'Workforce hours'!$C$8:$AD$30,BM$7,FALSE)=0,0,(AK387/(VLOOKUP($Q387,'Workforce hours'!$C$8:$AD$30,BM$7,FALSE))))))</f>
        <v>0</v>
      </c>
      <c r="BN387" s="288">
        <f>IF($Q387="n/a",(IF('Workforce hours'!N$30=0,0,(AL387/'Workforce hours'!N$30))),(IF(VLOOKUP($Q387,'Workforce hours'!$C$8:$AD$30,BN$7,FALSE)=0,0,(AL387/(VLOOKUP($Q387,'Workforce hours'!$C$8:$AD$30,BN$7,FALSE))))))</f>
        <v>0</v>
      </c>
      <c r="BO387" s="288">
        <f>IF($Q387="n/a",(IF('Workforce hours'!O$30=0,0,(AM387/'Workforce hours'!O$30))),(IF(VLOOKUP($Q387,'Workforce hours'!$C$8:$AD$30,BO$7,FALSE)=0,0,(AM387/(VLOOKUP($Q387,'Workforce hours'!$C$8:$AD$30,BO$7,FALSE))))))</f>
        <v>0</v>
      </c>
      <c r="BP387" s="288">
        <f>IF($Q387="n/a",(IF('Workforce hours'!P$30=0,0,(AN387/'Workforce hours'!P$30))),(IF(VLOOKUP($Q387,'Workforce hours'!$C$8:$AD$30,BP$7,FALSE)=0,0,(AN387/(VLOOKUP($Q387,'Workforce hours'!$C$8:$AD$30,BP$7,FALSE))))))</f>
        <v>0</v>
      </c>
      <c r="BQ387" s="288">
        <f>IF($Q387="n/a",(IF('Workforce hours'!Q$30=0,0,(AO387/'Workforce hours'!Q$30))),(IF(VLOOKUP($Q387,'Workforce hours'!$C$8:$AD$30,BQ$7,FALSE)=0,0,(AO387/(VLOOKUP($Q387,'Workforce hours'!$C$8:$AD$30,BQ$7,FALSE))))))</f>
        <v>0</v>
      </c>
      <c r="BR387" s="288">
        <f>IF($Q387="n/a",(IF('Workforce hours'!R$30=0,0,(AP387/'Workforce hours'!R$30))),(IF(VLOOKUP($Q387,'Workforce hours'!$C$8:$AD$30,BR$7,FALSE)=0,0,(AP387/(VLOOKUP($Q387,'Workforce hours'!$C$8:$AD$30,BR$7,FALSE))))))</f>
        <v>0</v>
      </c>
      <c r="BS387" s="288">
        <f>IF($Q387="n/a",(IF('Workforce hours'!S$30=0,0,(AQ387/'Workforce hours'!S$30))),(IF(VLOOKUP($Q387,'Workforce hours'!$C$8:$AD$30,BS$7,FALSE)=0,0,(AQ387/(VLOOKUP($Q387,'Workforce hours'!$C$8:$AD$30,BS$7,FALSE))))))</f>
        <v>0</v>
      </c>
      <c r="BT387" s="288">
        <f>IF($Q387="n/a",(IF('Workforce hours'!T$30=0,0,(AR387/'Workforce hours'!T$30))),(IF(VLOOKUP($Q387,'Workforce hours'!$C$8:$AD$30,BT$7,FALSE)=0,0,(AR387/(VLOOKUP($Q387,'Workforce hours'!$C$8:$AD$30,BT$7,FALSE))))))</f>
        <v>0</v>
      </c>
      <c r="BU387" s="288">
        <f>IF($Q387="n/a",(IF('Workforce hours'!U$30=0,0,(AS387/'Workforce hours'!U$30))),(IF(VLOOKUP($Q387,'Workforce hours'!$C$8:$AD$30,BU$7,FALSE)=0,0,(AS387/(VLOOKUP($Q387,'Workforce hours'!$C$8:$AD$30,BU$7,FALSE))))))</f>
        <v>0.94428458176680119</v>
      </c>
      <c r="BV387" s="288">
        <f>IF($Q387="n/a",(IF('Workforce hours'!V$30=0,0,(AT387/'Workforce hours'!V$30))),(IF(VLOOKUP($Q387,'Workforce hours'!$C$8:$AD$30,BV$7,FALSE)=0,0,(AT387/(VLOOKUP($Q387,'Workforce hours'!$C$8:$AD$30,BV$7,FALSE))))))</f>
        <v>0</v>
      </c>
      <c r="BW387" s="288">
        <f>IF($Q387="n/a",(IF('Workforce hours'!W$30=0,0,(AU387/'Workforce hours'!W$30))),(IF(VLOOKUP($Q387,'Workforce hours'!$C$8:$AD$30,BW$7,FALSE)=0,0,(AU387/(VLOOKUP($Q387,'Workforce hours'!$C$8:$AD$30,BW$7,FALSE))))))</f>
        <v>0</v>
      </c>
      <c r="BX387" s="288">
        <f>IF($Q387="n/a",(IF('Workforce hours'!X$30=0,0,(AV387/'Workforce hours'!X$30))),(IF(VLOOKUP($Q387,'Workforce hours'!$C$8:$AD$30,BX$7,FALSE)=0,0,(AV387/(VLOOKUP($Q387,'Workforce hours'!$C$8:$AD$30,BX$7,FALSE))))))</f>
        <v>0</v>
      </c>
      <c r="BY387" s="288">
        <f>IF($Q387="n/a",(IF('Workforce hours'!Y$30=0,0,(AW387/'Workforce hours'!Y$30))),(IF(VLOOKUP($Q387,'Workforce hours'!$C$8:$AD$30,BY$7,FALSE)=0,0,(AW387/(VLOOKUP($Q387,'Workforce hours'!$C$8:$AD$30,BY$7,FALSE))))))</f>
        <v>0</v>
      </c>
      <c r="BZ387" s="288">
        <f>IF($Q387="n/a",(IF('Workforce hours'!Z$30=0,0,(AX387/'Workforce hours'!Z$30))),(IF(VLOOKUP($Q387,'Workforce hours'!$C$8:$AD$30,BZ$7,FALSE)=0,0,(AX387/(VLOOKUP($Q387,'Workforce hours'!$C$8:$AD$30,BZ$7,FALSE))))))</f>
        <v>0</v>
      </c>
      <c r="CA387" s="288">
        <f>IF($Q387="n/a",(IF('Workforce hours'!AA$30=0,0,(AY387/'Workforce hours'!AA$30))),(IF(VLOOKUP($Q387,'Workforce hours'!$C$8:$AD$30,CA$7,FALSE)=0,0,(AY387/(VLOOKUP($Q387,'Workforce hours'!$C$8:$AD$30,CA$7,FALSE))))))</f>
        <v>0</v>
      </c>
      <c r="CB387" s="288">
        <f>IF($Q387="n/a",(IF('Workforce hours'!AB$30=0,0,(AZ387/'Workforce hours'!AB$30))),(IF(VLOOKUP($Q387,'Workforce hours'!$C$8:$AD$30,CB$7,FALSE)=0,0,(AZ387/(VLOOKUP($Q387,'Workforce hours'!$C$8:$AD$30,CB$7,FALSE))))))</f>
        <v>0</v>
      </c>
      <c r="CC387" s="288">
        <f>IF($Q387="n/a",(IF('Workforce hours'!AC$30=0,0,(BA387/'Workforce hours'!AC$30))),(IF(VLOOKUP($Q387,'Workforce hours'!$C$8:$AD$30,CC$7,FALSE)=0,0,(BA387/(VLOOKUP($Q387,'Workforce hours'!$C$8:$AD$30,CC$7,FALSE))))))</f>
        <v>0</v>
      </c>
      <c r="CD387" s="288">
        <f>IF($Q387="n/a",(IF('Workforce hours'!AD$30=0,0,(BB387/'Workforce hours'!AD$30))),(IF(VLOOKUP($Q387,'Workforce hours'!$C$8:$AD$30,CD$7,FALSE)=0,0,(BB387/(VLOOKUP($Q387,'Workforce hours'!$C$8:$AD$30,CD$7,FALSE))))))</f>
        <v>0</v>
      </c>
      <c r="CE387" s="289">
        <f t="shared" si="50"/>
        <v>0</v>
      </c>
      <c r="CF387" s="290">
        <f>BD387*'Workforce costs'!B$9*(1+'Workforce costs'!B$10)*(1+'Workforce costs'!B$11)</f>
        <v>0</v>
      </c>
      <c r="CG387" s="290">
        <f>BE387*'Workforce costs'!C$9*(1+'Workforce costs'!C$10)*(1+'Workforce costs'!C$11)</f>
        <v>0</v>
      </c>
      <c r="CH387" s="290">
        <f>BF387*'Workforce costs'!D$9*(1+'Workforce costs'!D$10)*(1+'Workforce costs'!D$11)</f>
        <v>0</v>
      </c>
      <c r="CI387" s="290">
        <f>BG387*'Workforce costs'!E$9*(1+'Workforce costs'!E$10)*(1+'Workforce costs'!E$11)</f>
        <v>0</v>
      </c>
      <c r="CJ387" s="290">
        <f>BH387*'Workforce costs'!F$9*(1+'Workforce costs'!F$10)*(1+'Workforce costs'!F$11)</f>
        <v>0</v>
      </c>
      <c r="CK387" s="290">
        <f>BI387*'Workforce costs'!G$9*(1+'Workforce costs'!G$10)*(1+'Workforce costs'!G$11)</f>
        <v>0</v>
      </c>
      <c r="CL387" s="290">
        <f>BJ387*'Workforce costs'!H$9*(1+'Workforce costs'!H$10)*(1+'Workforce costs'!H$11)</f>
        <v>0</v>
      </c>
      <c r="CM387" s="290">
        <f>BK387*'Workforce costs'!I$9*(1+'Workforce costs'!I$10)*(1+'Workforce costs'!I$11)</f>
        <v>0</v>
      </c>
      <c r="CN387" s="290">
        <f>BL387*'Workforce costs'!J$9*(1+'Workforce costs'!J$10)*(1+'Workforce costs'!J$11)</f>
        <v>0</v>
      </c>
      <c r="CO387" s="290">
        <f>BM387*'Workforce costs'!K$9*(1+'Workforce costs'!K$10)*(1+'Workforce costs'!K$11)</f>
        <v>0</v>
      </c>
      <c r="CP387" s="290">
        <f>BN387*'Workforce costs'!L$9*(1+'Workforce costs'!L$10)*(1+'Workforce costs'!L$11)</f>
        <v>0</v>
      </c>
      <c r="CQ387" s="290">
        <f>BO387*'Workforce costs'!M$9*(1+'Workforce costs'!M$10)*(1+'Workforce costs'!M$11)</f>
        <v>0</v>
      </c>
      <c r="CR387" s="290">
        <f>BP387*'Workforce costs'!N$9*(1+'Workforce costs'!N$10)*(1+'Workforce costs'!N$11)</f>
        <v>0</v>
      </c>
      <c r="CS387" s="290">
        <f>BQ387*'Workforce costs'!O$9*(1+'Workforce costs'!O$10)*(1+'Workforce costs'!O$11)</f>
        <v>0</v>
      </c>
      <c r="CT387" s="290">
        <f>BR387*'Workforce costs'!P$9*(1+'Workforce costs'!P$10)*(1+'Workforce costs'!P$11)</f>
        <v>0</v>
      </c>
      <c r="CU387" s="290">
        <f>BS387*'Workforce costs'!Q$9*(1+'Workforce costs'!Q$10)*(1+'Workforce costs'!Q$11)</f>
        <v>0</v>
      </c>
      <c r="CV387" s="290">
        <f>BT387*'Workforce costs'!R$9*(1+'Workforce costs'!R$10)*(1+'Workforce costs'!R$11)</f>
        <v>0</v>
      </c>
      <c r="CW387" s="290">
        <f>BU387*'Workforce costs'!S$9*(1+'Workforce costs'!S$10)*(1+'Workforce costs'!S$11)</f>
        <v>0</v>
      </c>
      <c r="CX387" s="290">
        <f>BV387*'Workforce costs'!T$9*(1+'Workforce costs'!T$10)*(1+'Workforce costs'!T$11)</f>
        <v>0</v>
      </c>
      <c r="CY387" s="290">
        <f>BW387*'Workforce costs'!U$9*(1+'Workforce costs'!U$10)*(1+'Workforce costs'!U$11)</f>
        <v>0</v>
      </c>
      <c r="CZ387" s="290">
        <f>BX387*'Workforce costs'!V$9*(1+'Workforce costs'!V$10)*(1+'Workforce costs'!V$11)</f>
        <v>0</v>
      </c>
      <c r="DA387" s="290">
        <f>BY387*'Workforce costs'!W$9*(1+'Workforce costs'!W$10)*(1+'Workforce costs'!W$11)</f>
        <v>0</v>
      </c>
      <c r="DB387" s="290">
        <f>BZ387*'Workforce costs'!X$9*(1+'Workforce costs'!X$10)*(1+'Workforce costs'!X$11)</f>
        <v>0</v>
      </c>
      <c r="DC387" s="290">
        <f>CA387*'Workforce costs'!Y$9*(1+'Workforce costs'!Y$10)*(1+'Workforce costs'!Y$11)</f>
        <v>0</v>
      </c>
      <c r="DD387" s="290">
        <f>CB387*'Workforce costs'!Z$9*(1+'Workforce costs'!Z$10)*(1+'Workforce costs'!Z$11)</f>
        <v>0</v>
      </c>
      <c r="DE387" s="290">
        <f>CC387*'Workforce costs'!AA$9*(1+'Workforce costs'!AA$10)*(1+'Workforce costs'!AA$11)</f>
        <v>0</v>
      </c>
      <c r="DF387" s="290">
        <f>CD387*'Workforce costs'!AB$9*(1+'Workforce costs'!AB$10)*(1+'Workforce costs'!AB$11)</f>
        <v>0</v>
      </c>
    </row>
    <row r="388" spans="1:110" x14ac:dyDescent="0.3">
      <c r="A388" s="2" t="str">
        <f>Outputs!$A$4</f>
        <v>Australia</v>
      </c>
      <c r="B388" s="2" t="str">
        <f t="shared" si="43"/>
        <v>Australia 18to24</v>
      </c>
      <c r="C388" s="30">
        <f>VLOOKUP($B388,Populations!$D$15:$H$1920,3,FALSE)</f>
        <v>2374194</v>
      </c>
      <c r="D388" s="255">
        <f>IF(OR($H388="General pop",$H388="Schools",$H388="Workplace",$H388="Skills Training",$H388="Digital Supports"),1,VLOOKUP($B388,Populations!$D$15:$H$1920,5,FALSE))</f>
        <v>1</v>
      </c>
      <c r="E388" s="88">
        <f>VLOOKUP(I388,Epidemiology!$C$10:$H$47,6,FALSE)</f>
        <v>1300</v>
      </c>
      <c r="F388" s="102">
        <f>'Care profiles'!R389</f>
        <v>1</v>
      </c>
      <c r="G388" s="15" t="str">
        <f>'Care profiles'!A389</f>
        <v>18to24</v>
      </c>
      <c r="H388" s="15" t="str">
        <f>'Care profiles'!B389</f>
        <v>Persistent</v>
      </c>
      <c r="I388" s="15" t="str">
        <f>'Care profiles'!C389</f>
        <v>Persistent_18-24yrs</v>
      </c>
      <c r="J388" s="15" t="str">
        <f>'Care profiles'!D389</f>
        <v>Care profile</v>
      </c>
      <c r="K388" s="15" t="str">
        <f>'Care profiles'!E389</f>
        <v>Consultation Liaison – Emergency Department (Hospital)</v>
      </c>
      <c r="L388" s="104">
        <f>'Care profiles'!F389</f>
        <v>0.2</v>
      </c>
      <c r="M388" s="15">
        <f>'Care profiles'!G389</f>
        <v>1</v>
      </c>
      <c r="N388" s="15">
        <f>'Care profiles'!H389</f>
        <v>45</v>
      </c>
      <c r="O388" s="15" t="str">
        <f>'Care profiles'!I389</f>
        <v>min</v>
      </c>
      <c r="P388" s="15" t="str">
        <f>'Care profiles'!J389</f>
        <v>Team</v>
      </c>
      <c r="Q388" s="15" t="str">
        <f>'Care profiles'!K389</f>
        <v>Consultation Liaison – Emergency Department (Hospital)</v>
      </c>
      <c r="R388" s="15" t="str">
        <f>'Care profiles'!M389</f>
        <v>N</v>
      </c>
      <c r="S388" s="15" t="str">
        <f>'Care profiles'!O389</f>
        <v>Y</v>
      </c>
      <c r="T388" s="15" t="str">
        <f>'Care profiles'!Q389</f>
        <v>N</v>
      </c>
      <c r="U388" s="30">
        <f t="shared" si="44"/>
        <v>30864.522000000001</v>
      </c>
      <c r="V388" s="30">
        <f t="shared" si="45"/>
        <v>6172.9044000000004</v>
      </c>
      <c r="W388" s="30">
        <f>IF(M388="n/a",0,IF(O388="days",V388*M388*(1+(VLOOKUP(K388,'Bed parameters'!$A$9:$G$12,7,FALSE))),V388*M388))</f>
        <v>6172.9044000000004</v>
      </c>
      <c r="X388" s="30">
        <f t="shared" si="46"/>
        <v>4629.6783000000005</v>
      </c>
      <c r="Y388" s="30">
        <f t="shared" si="47"/>
        <v>0</v>
      </c>
      <c r="Z388" s="113">
        <f>_xlfn.IFNA(Y388/((VLOOKUP(K388,'Bed parameters'!$A$9:$G$12,3,FALSE))*(VLOOKUP(K388,'Bed parameters'!$A$9:$G$12,5,FALSE))),0)</f>
        <v>0</v>
      </c>
      <c r="AA388" s="30">
        <f t="shared" si="48"/>
        <v>4629.6783000000005</v>
      </c>
      <c r="AB388" s="30">
        <f>_xlfn.IFNA(IF($O388="days",$Y388*(VLOOKUP($K388,'Bed parameters'!$A$9:$I$12,9,FALSE))*$F388*(VLOOKUP($Q388,'Workforce distribution'!$C$8:$AD$30,AB$7,FALSE)),IF($Q388="n/a",(IF($P388=AB$6,$X388*$F388,0)),$X388*$F388*(VLOOKUP($Q388,'Workforce distribution'!$C$8:$AD$30,AB$7,FALSE)))),0)</f>
        <v>0</v>
      </c>
      <c r="AC388" s="30">
        <f>_xlfn.IFNA(IF($O388="days",$Y388*(VLOOKUP($K388,'Bed parameters'!$A$9:$I$12,9,FALSE))*$F388*(VLOOKUP($Q388,'Workforce distribution'!$C$8:$AD$30,AC$7,FALSE)),IF($Q388="n/a",(IF($P388=AC$6,$X388*$F388,0)),$X388*$F388*(VLOOKUP($Q388,'Workforce distribution'!$C$8:$AD$30,AC$7,FALSE)))),0)</f>
        <v>0</v>
      </c>
      <c r="AD388" s="30">
        <f>_xlfn.IFNA(IF($O388="days",$Y388*(VLOOKUP($K388,'Bed parameters'!$A$9:$I$12,9,FALSE))*$F388*(VLOOKUP($Q388,'Workforce distribution'!$C$8:$AD$30,AD$7,FALSE)),IF($Q388="n/a",(IF($P388=AD$6,$X388*$F388,0)),$X388*$F388*(VLOOKUP($Q388,'Workforce distribution'!$C$8:$AD$30,AD$7,FALSE)))),0)</f>
        <v>0</v>
      </c>
      <c r="AE388" s="30">
        <f>_xlfn.IFNA(IF($O388="days",$Y388*(VLOOKUP($K388,'Bed parameters'!$A$9:$I$12,9,FALSE))*$F388*(VLOOKUP($Q388,'Workforce distribution'!$C$8:$AD$30,AE$7,FALSE)),IF($Q388="n/a",(IF($P388=AE$6,$X388*$F388,0)),$X388*$F388*(VLOOKUP($Q388,'Workforce distribution'!$C$8:$AD$30,AE$7,FALSE)))),0)</f>
        <v>0</v>
      </c>
      <c r="AF388" s="30">
        <f>_xlfn.IFNA(IF($O388="days",$Y388*(VLOOKUP($K388,'Bed parameters'!$A$9:$I$12,9,FALSE))*$F388*(VLOOKUP($Q388,'Workforce distribution'!$C$8:$AD$30,AF$7,FALSE)),IF($Q388="n/a",(IF($P388=AF$6,$X388*$F388,0)),$X388*$F388*(VLOOKUP($Q388,'Workforce distribution'!$C$8:$AD$30,AF$7,FALSE)))),0)</f>
        <v>0</v>
      </c>
      <c r="AG388" s="30">
        <f>_xlfn.IFNA(IF($O388="days",$Y388*(VLOOKUP($K388,'Bed parameters'!$A$9:$I$12,9,FALSE))*$F388*(VLOOKUP($Q388,'Workforce distribution'!$C$8:$AD$30,AG$7,FALSE)),IF($Q388="n/a",(IF($P388=AG$6,$X388*$F388,0)),$X388*$F388*(VLOOKUP($Q388,'Workforce distribution'!$C$8:$AD$30,AG$7,FALSE)))),0)</f>
        <v>0</v>
      </c>
      <c r="AH388" s="30">
        <f>_xlfn.IFNA(IF($O388="days",$Y388*(VLOOKUP($K388,'Bed parameters'!$A$9:$I$12,9,FALSE))*$F388*(VLOOKUP($Q388,'Workforce distribution'!$C$8:$AD$30,AH$7,FALSE)),IF($Q388="n/a",(IF($P388=AH$6,$X388*$F388,0)),$X388*$F388*(VLOOKUP($Q388,'Workforce distribution'!$C$8:$AD$30,AH$7,FALSE)))),0)</f>
        <v>0</v>
      </c>
      <c r="AI388" s="30">
        <f>_xlfn.IFNA(IF($O388="days",$Y388*(VLOOKUP($K388,'Bed parameters'!$A$9:$I$12,9,FALSE))*$F388*(VLOOKUP($Q388,'Workforce distribution'!$C$8:$AD$30,AI$7,FALSE)),IF($Q388="n/a",(IF($P388=AI$6,$X388*$F388,0)),$X388*$F388*(VLOOKUP($Q388,'Workforce distribution'!$C$8:$AD$30,AI$7,FALSE)))),0)</f>
        <v>0</v>
      </c>
      <c r="AJ388" s="30">
        <f>_xlfn.IFNA(IF($O388="days",$Y388*(VLOOKUP($K388,'Bed parameters'!$A$9:$I$12,9,FALSE))*$F388*(VLOOKUP($Q388,'Workforce distribution'!$C$8:$AD$30,AJ$7,FALSE)),IF($Q388="n/a",(IF($P388=AJ$6,$X388*$F388,0)),$X388*$F388*(VLOOKUP($Q388,'Workforce distribution'!$C$8:$AD$30,AJ$7,FALSE)))),0)</f>
        <v>0</v>
      </c>
      <c r="AK388" s="30">
        <f>_xlfn.IFNA(IF($O388="days",$Y388*(VLOOKUP($K388,'Bed parameters'!$A$9:$I$12,9,FALSE))*$F388*(VLOOKUP($Q388,'Workforce distribution'!$C$8:$AD$30,AK$7,FALSE)),IF($Q388="n/a",(IF($P388=AK$6,$X388*$F388,0)),$X388*$F388*(VLOOKUP($Q388,'Workforce distribution'!$C$8:$AD$30,AK$7,FALSE)))),0)</f>
        <v>0</v>
      </c>
      <c r="AL388" s="30">
        <f>_xlfn.IFNA(IF($O388="days",$Y388*(VLOOKUP($K388,'Bed parameters'!$A$9:$I$12,9,FALSE))*$F388*(VLOOKUP($Q388,'Workforce distribution'!$C$8:$AD$30,AL$7,FALSE)),IF($Q388="n/a",(IF($P388=AL$6,$X388*$F388,0)),$X388*$F388*(VLOOKUP($Q388,'Workforce distribution'!$C$8:$AD$30,AL$7,FALSE)))),0)</f>
        <v>432.68021495327105</v>
      </c>
      <c r="AM388" s="30">
        <f>_xlfn.IFNA(IF($O388="days",$Y388*(VLOOKUP($K388,'Bed parameters'!$A$9:$I$12,9,FALSE))*$F388*(VLOOKUP($Q388,'Workforce distribution'!$C$8:$AD$30,AM$7,FALSE)),IF($Q388="n/a",(IF($P388=AM$6,$X388*$F388,0)),$X388*$F388*(VLOOKUP($Q388,'Workforce distribution'!$C$8:$AD$30,AM$7,FALSE)))),0)</f>
        <v>1947.0609672897199</v>
      </c>
      <c r="AN388" s="30">
        <f>_xlfn.IFNA(IF($O388="days",$Y388*(VLOOKUP($K388,'Bed parameters'!$A$9:$I$12,9,FALSE))*$F388*(VLOOKUP($Q388,'Workforce distribution'!$C$8:$AD$30,AN$7,FALSE)),IF($Q388="n/a",(IF($P388=AN$6,$X388*$F388,0)),$X388*$F388*(VLOOKUP($Q388,'Workforce distribution'!$C$8:$AD$30,AN$7,FALSE)))),0)</f>
        <v>822.09240841121505</v>
      </c>
      <c r="AO388" s="30">
        <f>_xlfn.IFNA(IF($O388="days",$Y388*(VLOOKUP($K388,'Bed parameters'!$A$9:$I$12,9,FALSE))*$F388*(VLOOKUP($Q388,'Workforce distribution'!$C$8:$AD$30,AO$7,FALSE)),IF($Q388="n/a",(IF($P388=AO$6,$X388*$F388,0)),$X388*$F388*(VLOOKUP($Q388,'Workforce distribution'!$C$8:$AD$30,AO$7,FALSE)))),0)</f>
        <v>0</v>
      </c>
      <c r="AP388" s="30">
        <f>_xlfn.IFNA(IF($O388="days",$Y388*(VLOOKUP($K388,'Bed parameters'!$A$9:$I$12,9,FALSE))*$F388*(VLOOKUP($Q388,'Workforce distribution'!$C$8:$AD$30,AP$7,FALSE)),IF($Q388="n/a",(IF($P388=AP$6,$X388*$F388,0)),$X388*$F388*(VLOOKUP($Q388,'Workforce distribution'!$C$8:$AD$30,AP$7,FALSE)))),0)</f>
        <v>0</v>
      </c>
      <c r="AQ388" s="30">
        <f>_xlfn.IFNA(IF($O388="days",$Y388*(VLOOKUP($K388,'Bed parameters'!$A$9:$I$12,9,FALSE))*$F388*(VLOOKUP($Q388,'Workforce distribution'!$C$8:$AD$30,AQ$7,FALSE)),IF($Q388="n/a",(IF($P388=AQ$6,$X388*$F388,0)),$X388*$F388*(VLOOKUP($Q388,'Workforce distribution'!$C$8:$AD$30,AQ$7,FALSE)))),0)</f>
        <v>0</v>
      </c>
      <c r="AR388" s="30">
        <f>_xlfn.IFNA(IF($O388="days",$Y388*(VLOOKUP($K388,'Bed parameters'!$A$9:$I$12,9,FALSE))*$F388*(VLOOKUP($Q388,'Workforce distribution'!$C$8:$AD$30,AR$7,FALSE)),IF($Q388="n/a",(IF($P388=AR$6,$X388*$F388,0)),$X388*$F388*(VLOOKUP($Q388,'Workforce distribution'!$C$8:$AD$30,AR$7,FALSE)))),0)</f>
        <v>0</v>
      </c>
      <c r="AS388" s="30">
        <f>_xlfn.IFNA(IF($O388="days",$Y388*(VLOOKUP($K388,'Bed parameters'!$A$9:$I$12,9,FALSE))*$F388*(VLOOKUP($Q388,'Workforce distribution'!$C$8:$AD$30,AS$7,FALSE)),IF($Q388="n/a",(IF($P388=AS$6,$X388*$F388,0)),$X388*$F388*(VLOOKUP($Q388,'Workforce distribution'!$C$8:$AD$30,AS$7,FALSE)))),0)</f>
        <v>0</v>
      </c>
      <c r="AT388" s="30">
        <f>_xlfn.IFNA(IF($O388="days",$Y388*(VLOOKUP($K388,'Bed parameters'!$A$9:$I$12,9,FALSE))*$F388*(VLOOKUP($Q388,'Workforce distribution'!$C$8:$AD$30,AT$7,FALSE)),IF($Q388="n/a",(IF($P388=AT$6,$X388*$F388,0)),$X388*$F388*(VLOOKUP($Q388,'Workforce distribution'!$C$8:$AD$30,AT$7,FALSE)))),0)</f>
        <v>0</v>
      </c>
      <c r="AU388" s="30">
        <f>_xlfn.IFNA(IF($O388="days",$Y388*(VLOOKUP($K388,'Bed parameters'!$A$9:$I$12,9,FALSE))*$F388*(VLOOKUP($Q388,'Workforce distribution'!$C$8:$AD$30,AU$7,FALSE)),IF($Q388="n/a",(IF($P388=AU$6,$X388*$F388,0)),$X388*$F388*(VLOOKUP($Q388,'Workforce distribution'!$C$8:$AD$30,AU$7,FALSE)))),0)</f>
        <v>432.68021495327105</v>
      </c>
      <c r="AV388" s="30">
        <f>_xlfn.IFNA(IF($O388="days",$Y388*(VLOOKUP($K388,'Bed parameters'!$A$9:$I$12,9,FALSE))*$F388*(VLOOKUP($Q388,'Workforce distribution'!$C$8:$AD$30,AV$7,FALSE)),IF($Q388="n/a",(IF($P388=AV$6,$X388*$F388,0)),$X388*$F388*(VLOOKUP($Q388,'Workforce distribution'!$C$8:$AD$30,AV$7,FALSE)))),0)</f>
        <v>0</v>
      </c>
      <c r="AW388" s="30">
        <f>_xlfn.IFNA(IF($O388="days",$Y388*(VLOOKUP($K388,'Bed parameters'!$A$9:$I$12,9,FALSE))*$F388*(VLOOKUP($Q388,'Workforce distribution'!$C$8:$AD$30,AW$7,FALSE)),IF($Q388="n/a",(IF($P388=AW$6,$X388*$F388,0)),$X388*$F388*(VLOOKUP($Q388,'Workforce distribution'!$C$8:$AD$30,AW$7,FALSE)))),0)</f>
        <v>995.16449439252335</v>
      </c>
      <c r="AX388" s="30">
        <f>_xlfn.IFNA(IF($O388="days",$Y388*(VLOOKUP($K388,'Bed parameters'!$A$9:$I$12,9,FALSE))*$F388*(VLOOKUP($Q388,'Workforce distribution'!$C$8:$AD$30,AX$7,FALSE)),IF($Q388="n/a",(IF($P388=AX$6,$X388*$F388,0)),$X388*$F388*(VLOOKUP($Q388,'Workforce distribution'!$C$8:$AD$30,AX$7,FALSE)))),0)</f>
        <v>0</v>
      </c>
      <c r="AY388" s="30">
        <f>_xlfn.IFNA(IF($O388="days",$Y388*(VLOOKUP($K388,'Bed parameters'!$A$9:$I$12,9,FALSE))*$F388*(VLOOKUP($Q388,'Workforce distribution'!$C$8:$AD$30,AY$7,FALSE)),IF($Q388="n/a",(IF($P388=AY$6,$X388*$F388,0)),$X388*$F388*(VLOOKUP($Q388,'Workforce distribution'!$C$8:$AD$30,AY$7,FALSE)))),0)</f>
        <v>0</v>
      </c>
      <c r="AZ388" s="30">
        <f>_xlfn.IFNA(IF($O388="days",$Y388*(VLOOKUP($K388,'Bed parameters'!$A$9:$I$12,9,FALSE))*$F388*(VLOOKUP($Q388,'Workforce distribution'!$C$8:$AD$30,AZ$7,FALSE)),IF($Q388="n/a",(IF($P388=AZ$6,$X388*$F388,0)),$X388*$F388*(VLOOKUP($Q388,'Workforce distribution'!$C$8:$AD$30,AZ$7,FALSE)))),0)</f>
        <v>0</v>
      </c>
      <c r="BA388" s="30">
        <f>_xlfn.IFNA(IF($O388="days",$Y388*(VLOOKUP($K388,'Bed parameters'!$A$9:$I$12,9,FALSE))*$F388*(VLOOKUP($Q388,'Workforce distribution'!$C$8:$AD$30,BA$7,FALSE)),IF($Q388="n/a",(IF($P388=BA$6,$X388*$F388,0)),$X388*$F388*(VLOOKUP($Q388,'Workforce distribution'!$C$8:$AD$30,BA$7,FALSE)))),0)</f>
        <v>0</v>
      </c>
      <c r="BB388" s="30">
        <f>_xlfn.IFNA(IF($O388="days",$Y388*(VLOOKUP($K388,'Bed parameters'!$A$9:$I$12,9,FALSE))*$F388*(VLOOKUP($Q388,'Workforce distribution'!$C$8:$AD$30,BB$7,FALSE)),IF($Q388="n/a",(IF($P388=BB$6,$X388*$F388,0)),$X388*$F388*(VLOOKUP($Q388,'Workforce distribution'!$C$8:$AD$30,BB$7,FALSE)))),0)</f>
        <v>0</v>
      </c>
      <c r="BC388" s="149">
        <f t="shared" si="49"/>
        <v>2.9956318388037144</v>
      </c>
      <c r="BD388" s="288">
        <f>IF($Q388="n/a",(IF('Workforce hours'!D$30=0,0,(AB388/'Workforce hours'!D$30))),(IF(VLOOKUP($Q388,'Workforce hours'!$C$8:$AD$30,BD$7,FALSE)=0,0,(AB388/(VLOOKUP($Q388,'Workforce hours'!$C$8:$AD$30,BD$7,FALSE))))))</f>
        <v>0</v>
      </c>
      <c r="BE388" s="288">
        <f>IF($Q388="n/a",(IF('Workforce hours'!E$30=0,0,(AC388/'Workforce hours'!E$30))),(IF(VLOOKUP($Q388,'Workforce hours'!$C$8:$AD$30,BE$7,FALSE)=0,0,(AC388/(VLOOKUP($Q388,'Workforce hours'!$C$8:$AD$30,BE$7,FALSE))))))</f>
        <v>0</v>
      </c>
      <c r="BF388" s="288">
        <f>IF($Q388="n/a",(IF('Workforce hours'!F$30=0,0,(AD388/'Workforce hours'!F$30))),(IF(VLOOKUP($Q388,'Workforce hours'!$C$8:$AD$30,BF$7,FALSE)=0,0,(AD388/(VLOOKUP($Q388,'Workforce hours'!$C$8:$AD$30,BF$7,FALSE))))))</f>
        <v>0</v>
      </c>
      <c r="BG388" s="288">
        <f>IF($Q388="n/a",(IF('Workforce hours'!G$30=0,0,(AE388/'Workforce hours'!G$30))),(IF(VLOOKUP($Q388,'Workforce hours'!$C$8:$AD$30,BG$7,FALSE)=0,0,(AE388/(VLOOKUP($Q388,'Workforce hours'!$C$8:$AD$30,BG$7,FALSE))))))</f>
        <v>0</v>
      </c>
      <c r="BH388" s="288">
        <f>IF($Q388="n/a",(IF('Workforce hours'!H$30=0,0,(AF388/'Workforce hours'!H$30))),(IF(VLOOKUP($Q388,'Workforce hours'!$C$8:$AD$30,BH$7,FALSE)=0,0,(AF388/(VLOOKUP($Q388,'Workforce hours'!$C$8:$AD$30,BH$7,FALSE))))))</f>
        <v>0</v>
      </c>
      <c r="BI388" s="288">
        <f>IF($Q388="n/a",(IF('Workforce hours'!I$30=0,0,(AG388/'Workforce hours'!I$30))),(IF(VLOOKUP($Q388,'Workforce hours'!$C$8:$AD$30,BI$7,FALSE)=0,0,(AG388/(VLOOKUP($Q388,'Workforce hours'!$C$8:$AD$30,BI$7,FALSE))))))</f>
        <v>0</v>
      </c>
      <c r="BJ388" s="288">
        <f>IF($Q388="n/a",(IF('Workforce hours'!J$30=0,0,(AH388/'Workforce hours'!J$30))),(IF(VLOOKUP($Q388,'Workforce hours'!$C$8:$AD$30,BJ$7,FALSE)=0,0,(AH388/(VLOOKUP($Q388,'Workforce hours'!$C$8:$AD$30,BJ$7,FALSE))))))</f>
        <v>0</v>
      </c>
      <c r="BK388" s="288">
        <f>IF($Q388="n/a",(IF('Workforce hours'!K$30=0,0,(AI388/'Workforce hours'!K$30))),(IF(VLOOKUP($Q388,'Workforce hours'!$C$8:$AD$30,BK$7,FALSE)=0,0,(AI388/(VLOOKUP($Q388,'Workforce hours'!$C$8:$AD$30,BK$7,FALSE))))))</f>
        <v>0</v>
      </c>
      <c r="BL388" s="288">
        <f>IF($Q388="n/a",(IF('Workforce hours'!L$30=0,0,(AJ388/'Workforce hours'!L$30))),(IF(VLOOKUP($Q388,'Workforce hours'!$C$8:$AD$30,BL$7,FALSE)=0,0,(AJ388/(VLOOKUP($Q388,'Workforce hours'!$C$8:$AD$30,BL$7,FALSE))))))</f>
        <v>0</v>
      </c>
      <c r="BM388" s="288">
        <f>IF($Q388="n/a",(IF('Workforce hours'!M$30=0,0,(AK388/'Workforce hours'!M$30))),(IF(VLOOKUP($Q388,'Workforce hours'!$C$8:$AD$30,BM$7,FALSE)=0,0,(AK388/(VLOOKUP($Q388,'Workforce hours'!$C$8:$AD$30,BM$7,FALSE))))))</f>
        <v>0</v>
      </c>
      <c r="BN388" s="288">
        <f>IF($Q388="n/a",(IF('Workforce hours'!N$30=0,0,(AL388/'Workforce hours'!N$30))),(IF(VLOOKUP($Q388,'Workforce hours'!$C$8:$AD$30,BN$7,FALSE)=0,0,(AL388/(VLOOKUP($Q388,'Workforce hours'!$C$8:$AD$30,BN$7,FALSE))))))</f>
        <v>0.26392437501423888</v>
      </c>
      <c r="BO388" s="288">
        <f>IF($Q388="n/a",(IF('Workforce hours'!O$30=0,0,(AM388/'Workforce hours'!O$30))),(IF(VLOOKUP($Q388,'Workforce hours'!$C$8:$AD$30,BO$7,FALSE)=0,0,(AM388/(VLOOKUP($Q388,'Workforce hours'!$C$8:$AD$30,BO$7,FALSE))))))</f>
        <v>1.4438110293314064</v>
      </c>
      <c r="BP388" s="288">
        <f>IF($Q388="n/a",(IF('Workforce hours'!P$30=0,0,(AN388/'Workforce hours'!P$30))),(IF(VLOOKUP($Q388,'Workforce hours'!$C$8:$AD$30,BP$7,FALSE)=0,0,(AN388/(VLOOKUP($Q388,'Workforce hours'!$C$8:$AD$30,BP$7,FALSE))))))</f>
        <v>0.47923848742616543</v>
      </c>
      <c r="BQ388" s="288">
        <f>IF($Q388="n/a",(IF('Workforce hours'!Q$30=0,0,(AO388/'Workforce hours'!Q$30))),(IF(VLOOKUP($Q388,'Workforce hours'!$C$8:$AD$30,BQ$7,FALSE)=0,0,(AO388/(VLOOKUP($Q388,'Workforce hours'!$C$8:$AD$30,BQ$7,FALSE))))))</f>
        <v>0</v>
      </c>
      <c r="BR388" s="288">
        <f>IF($Q388="n/a",(IF('Workforce hours'!R$30=0,0,(AP388/'Workforce hours'!R$30))),(IF(VLOOKUP($Q388,'Workforce hours'!$C$8:$AD$30,BR$7,FALSE)=0,0,(AP388/(VLOOKUP($Q388,'Workforce hours'!$C$8:$AD$30,BR$7,FALSE))))))</f>
        <v>0</v>
      </c>
      <c r="BS388" s="288">
        <f>IF($Q388="n/a",(IF('Workforce hours'!S$30=0,0,(AQ388/'Workforce hours'!S$30))),(IF(VLOOKUP($Q388,'Workforce hours'!$C$8:$AD$30,BS$7,FALSE)=0,0,(AQ388/(VLOOKUP($Q388,'Workforce hours'!$C$8:$AD$30,BS$7,FALSE))))))</f>
        <v>0</v>
      </c>
      <c r="BT388" s="288">
        <f>IF($Q388="n/a",(IF('Workforce hours'!T$30=0,0,(AR388/'Workforce hours'!T$30))),(IF(VLOOKUP($Q388,'Workforce hours'!$C$8:$AD$30,BT$7,FALSE)=0,0,(AR388/(VLOOKUP($Q388,'Workforce hours'!$C$8:$AD$30,BT$7,FALSE))))))</f>
        <v>0</v>
      </c>
      <c r="BU388" s="288">
        <f>IF($Q388="n/a",(IF('Workforce hours'!U$30=0,0,(AS388/'Workforce hours'!U$30))),(IF(VLOOKUP($Q388,'Workforce hours'!$C$8:$AD$30,BU$7,FALSE)=0,0,(AS388/(VLOOKUP($Q388,'Workforce hours'!$C$8:$AD$30,BU$7,FALSE))))))</f>
        <v>0</v>
      </c>
      <c r="BV388" s="288">
        <f>IF($Q388="n/a",(IF('Workforce hours'!V$30=0,0,(AT388/'Workforce hours'!V$30))),(IF(VLOOKUP($Q388,'Workforce hours'!$C$8:$AD$30,BV$7,FALSE)=0,0,(AT388/(VLOOKUP($Q388,'Workforce hours'!$C$8:$AD$30,BV$7,FALSE))))))</f>
        <v>0</v>
      </c>
      <c r="BW388" s="288">
        <f>IF($Q388="n/a",(IF('Workforce hours'!W$30=0,0,(AU388/'Workforce hours'!W$30))),(IF(VLOOKUP($Q388,'Workforce hours'!$C$8:$AD$30,BW$7,FALSE)=0,0,(AU388/(VLOOKUP($Q388,'Workforce hours'!$C$8:$AD$30,BW$7,FALSE))))))</f>
        <v>0.24504786273694046</v>
      </c>
      <c r="BX388" s="288">
        <f>IF($Q388="n/a",(IF('Workforce hours'!X$30=0,0,(AV388/'Workforce hours'!X$30))),(IF(VLOOKUP($Q388,'Workforce hours'!$C$8:$AD$30,BX$7,FALSE)=0,0,(AV388/(VLOOKUP($Q388,'Workforce hours'!$C$8:$AD$30,BX$7,FALSE))))))</f>
        <v>0</v>
      </c>
      <c r="BY388" s="288">
        <f>IF($Q388="n/a",(IF('Workforce hours'!Y$30=0,0,(AW388/'Workforce hours'!Y$30))),(IF(VLOOKUP($Q388,'Workforce hours'!$C$8:$AD$30,BY$7,FALSE)=0,0,(AW388/(VLOOKUP($Q388,'Workforce hours'!$C$8:$AD$30,BY$7,FALSE))))))</f>
        <v>0.56361008429496307</v>
      </c>
      <c r="BZ388" s="288">
        <f>IF($Q388="n/a",(IF('Workforce hours'!Z$30=0,0,(AX388/'Workforce hours'!Z$30))),(IF(VLOOKUP($Q388,'Workforce hours'!$C$8:$AD$30,BZ$7,FALSE)=0,0,(AX388/(VLOOKUP($Q388,'Workforce hours'!$C$8:$AD$30,BZ$7,FALSE))))))</f>
        <v>0</v>
      </c>
      <c r="CA388" s="288">
        <f>IF($Q388="n/a",(IF('Workforce hours'!AA$30=0,0,(AY388/'Workforce hours'!AA$30))),(IF(VLOOKUP($Q388,'Workforce hours'!$C$8:$AD$30,CA$7,FALSE)=0,0,(AY388/(VLOOKUP($Q388,'Workforce hours'!$C$8:$AD$30,CA$7,FALSE))))))</f>
        <v>0</v>
      </c>
      <c r="CB388" s="288">
        <f>IF($Q388="n/a",(IF('Workforce hours'!AB$30=0,0,(AZ388/'Workforce hours'!AB$30))),(IF(VLOOKUP($Q388,'Workforce hours'!$C$8:$AD$30,CB$7,FALSE)=0,0,(AZ388/(VLOOKUP($Q388,'Workforce hours'!$C$8:$AD$30,CB$7,FALSE))))))</f>
        <v>0</v>
      </c>
      <c r="CC388" s="288">
        <f>IF($Q388="n/a",(IF('Workforce hours'!AC$30=0,0,(BA388/'Workforce hours'!AC$30))),(IF(VLOOKUP($Q388,'Workforce hours'!$C$8:$AD$30,CC$7,FALSE)=0,0,(BA388/(VLOOKUP($Q388,'Workforce hours'!$C$8:$AD$30,CC$7,FALSE))))))</f>
        <v>0</v>
      </c>
      <c r="CD388" s="288">
        <f>IF($Q388="n/a",(IF('Workforce hours'!AD$30=0,0,(BB388/'Workforce hours'!AD$30))),(IF(VLOOKUP($Q388,'Workforce hours'!$C$8:$AD$30,CD$7,FALSE)=0,0,(BB388/(VLOOKUP($Q388,'Workforce hours'!$C$8:$AD$30,CD$7,FALSE))))))</f>
        <v>0</v>
      </c>
      <c r="CE388" s="289">
        <f t="shared" si="50"/>
        <v>0</v>
      </c>
      <c r="CF388" s="290">
        <f>BD388*'Workforce costs'!B$9*(1+'Workforce costs'!B$10)*(1+'Workforce costs'!B$11)</f>
        <v>0</v>
      </c>
      <c r="CG388" s="290">
        <f>BE388*'Workforce costs'!C$9*(1+'Workforce costs'!C$10)*(1+'Workforce costs'!C$11)</f>
        <v>0</v>
      </c>
      <c r="CH388" s="290">
        <f>BF388*'Workforce costs'!D$9*(1+'Workforce costs'!D$10)*(1+'Workforce costs'!D$11)</f>
        <v>0</v>
      </c>
      <c r="CI388" s="290">
        <f>BG388*'Workforce costs'!E$9*(1+'Workforce costs'!E$10)*(1+'Workforce costs'!E$11)</f>
        <v>0</v>
      </c>
      <c r="CJ388" s="290">
        <f>BH388*'Workforce costs'!F$9*(1+'Workforce costs'!F$10)*(1+'Workforce costs'!F$11)</f>
        <v>0</v>
      </c>
      <c r="CK388" s="290">
        <f>BI388*'Workforce costs'!G$9*(1+'Workforce costs'!G$10)*(1+'Workforce costs'!G$11)</f>
        <v>0</v>
      </c>
      <c r="CL388" s="290">
        <f>BJ388*'Workforce costs'!H$9*(1+'Workforce costs'!H$10)*(1+'Workforce costs'!H$11)</f>
        <v>0</v>
      </c>
      <c r="CM388" s="290">
        <f>BK388*'Workforce costs'!I$9*(1+'Workforce costs'!I$10)*(1+'Workforce costs'!I$11)</f>
        <v>0</v>
      </c>
      <c r="CN388" s="290">
        <f>BL388*'Workforce costs'!J$9*(1+'Workforce costs'!J$10)*(1+'Workforce costs'!J$11)</f>
        <v>0</v>
      </c>
      <c r="CO388" s="290">
        <f>BM388*'Workforce costs'!K$9*(1+'Workforce costs'!K$10)*(1+'Workforce costs'!K$11)</f>
        <v>0</v>
      </c>
      <c r="CP388" s="290">
        <f>BN388*'Workforce costs'!L$9*(1+'Workforce costs'!L$10)*(1+'Workforce costs'!L$11)</f>
        <v>0</v>
      </c>
      <c r="CQ388" s="290">
        <f>BO388*'Workforce costs'!M$9*(1+'Workforce costs'!M$10)*(1+'Workforce costs'!M$11)</f>
        <v>0</v>
      </c>
      <c r="CR388" s="290">
        <f>BP388*'Workforce costs'!N$9*(1+'Workforce costs'!N$10)*(1+'Workforce costs'!N$11)</f>
        <v>0</v>
      </c>
      <c r="CS388" s="290">
        <f>BQ388*'Workforce costs'!O$9*(1+'Workforce costs'!O$10)*(1+'Workforce costs'!O$11)</f>
        <v>0</v>
      </c>
      <c r="CT388" s="290">
        <f>BR388*'Workforce costs'!P$9*(1+'Workforce costs'!P$10)*(1+'Workforce costs'!P$11)</f>
        <v>0</v>
      </c>
      <c r="CU388" s="290">
        <f>BS388*'Workforce costs'!Q$9*(1+'Workforce costs'!Q$10)*(1+'Workforce costs'!Q$11)</f>
        <v>0</v>
      </c>
      <c r="CV388" s="290">
        <f>BT388*'Workforce costs'!R$9*(1+'Workforce costs'!R$10)*(1+'Workforce costs'!R$11)</f>
        <v>0</v>
      </c>
      <c r="CW388" s="290">
        <f>BU388*'Workforce costs'!S$9*(1+'Workforce costs'!S$10)*(1+'Workforce costs'!S$11)</f>
        <v>0</v>
      </c>
      <c r="CX388" s="290">
        <f>BV388*'Workforce costs'!T$9*(1+'Workforce costs'!T$10)*(1+'Workforce costs'!T$11)</f>
        <v>0</v>
      </c>
      <c r="CY388" s="290">
        <f>BW388*'Workforce costs'!U$9*(1+'Workforce costs'!U$10)*(1+'Workforce costs'!U$11)</f>
        <v>0</v>
      </c>
      <c r="CZ388" s="290">
        <f>BX388*'Workforce costs'!V$9*(1+'Workforce costs'!V$10)*(1+'Workforce costs'!V$11)</f>
        <v>0</v>
      </c>
      <c r="DA388" s="290">
        <f>BY388*'Workforce costs'!W$9*(1+'Workforce costs'!W$10)*(1+'Workforce costs'!W$11)</f>
        <v>0</v>
      </c>
      <c r="DB388" s="290">
        <f>BZ388*'Workforce costs'!X$9*(1+'Workforce costs'!X$10)*(1+'Workforce costs'!X$11)</f>
        <v>0</v>
      </c>
      <c r="DC388" s="290">
        <f>CA388*'Workforce costs'!Y$9*(1+'Workforce costs'!Y$10)*(1+'Workforce costs'!Y$11)</f>
        <v>0</v>
      </c>
      <c r="DD388" s="290">
        <f>CB388*'Workforce costs'!Z$9*(1+'Workforce costs'!Z$10)*(1+'Workforce costs'!Z$11)</f>
        <v>0</v>
      </c>
      <c r="DE388" s="290">
        <f>CC388*'Workforce costs'!AA$9*(1+'Workforce costs'!AA$10)*(1+'Workforce costs'!AA$11)</f>
        <v>0</v>
      </c>
      <c r="DF388" s="290">
        <f>CD388*'Workforce costs'!AB$9*(1+'Workforce costs'!AB$10)*(1+'Workforce costs'!AB$11)</f>
        <v>0</v>
      </c>
    </row>
    <row r="389" spans="1:110" x14ac:dyDescent="0.3">
      <c r="A389" s="2" t="str">
        <f>Outputs!$A$4</f>
        <v>Australia</v>
      </c>
      <c r="B389" s="2" t="str">
        <f t="shared" si="43"/>
        <v>Australia 18to24</v>
      </c>
      <c r="C389" s="30">
        <f>VLOOKUP($B389,Populations!$D$15:$H$1920,3,FALSE)</f>
        <v>2374194</v>
      </c>
      <c r="D389" s="255">
        <f>IF(OR($H389="General pop",$H389="Schools",$H389="Workplace",$H389="Skills Training",$H389="Digital Supports"),1,VLOOKUP($B389,Populations!$D$15:$H$1920,5,FALSE))</f>
        <v>1</v>
      </c>
      <c r="E389" s="88">
        <f>VLOOKUP(I389,Epidemiology!$C$10:$H$47,6,FALSE)</f>
        <v>1300</v>
      </c>
      <c r="F389" s="102">
        <f>'Care profiles'!R390</f>
        <v>1</v>
      </c>
      <c r="G389" s="15" t="str">
        <f>'Care profiles'!A390</f>
        <v>18to24</v>
      </c>
      <c r="H389" s="15" t="str">
        <f>'Care profiles'!B390</f>
        <v>Persistent</v>
      </c>
      <c r="I389" s="15" t="str">
        <f>'Care profiles'!C390</f>
        <v>Persistent_18-24yrs</v>
      </c>
      <c r="J389" s="15" t="str">
        <f>'Care profiles'!D390</f>
        <v>Care profile</v>
      </c>
      <c r="K389" s="15" t="str">
        <f>'Care profiles'!E390</f>
        <v>Service navigation</v>
      </c>
      <c r="L389" s="104">
        <f>'Care profiles'!F390</f>
        <v>0.2</v>
      </c>
      <c r="M389" s="15">
        <f>'Care profiles'!G390</f>
        <v>1</v>
      </c>
      <c r="N389" s="15">
        <f>'Care profiles'!H390</f>
        <v>45</v>
      </c>
      <c r="O389" s="15" t="str">
        <f>'Care profiles'!I390</f>
        <v>min</v>
      </c>
      <c r="P389" s="15" t="str">
        <f>'Care profiles'!J390</f>
        <v>Social Worker</v>
      </c>
      <c r="Q389" s="15" t="str">
        <f>'Care profiles'!K390</f>
        <v>n/a</v>
      </c>
      <c r="R389" s="15" t="str">
        <f>'Care profiles'!M390</f>
        <v>N</v>
      </c>
      <c r="S389" s="15" t="str">
        <f>'Care profiles'!O390</f>
        <v>Y</v>
      </c>
      <c r="T389" s="15" t="str">
        <f>'Care profiles'!Q390</f>
        <v>N</v>
      </c>
      <c r="U389" s="30">
        <f t="shared" si="44"/>
        <v>30864.522000000001</v>
      </c>
      <c r="V389" s="30">
        <f t="shared" si="45"/>
        <v>6172.9044000000004</v>
      </c>
      <c r="W389" s="30">
        <f>IF(M389="n/a",0,IF(O389="days",V389*M389*(1+(VLOOKUP(K389,'Bed parameters'!$A$9:$G$12,7,FALSE))),V389*M389))</f>
        <v>6172.9044000000004</v>
      </c>
      <c r="X389" s="30">
        <f t="shared" si="46"/>
        <v>4629.6783000000005</v>
      </c>
      <c r="Y389" s="30">
        <f t="shared" si="47"/>
        <v>0</v>
      </c>
      <c r="Z389" s="113">
        <f>_xlfn.IFNA(Y389/((VLOOKUP(K389,'Bed parameters'!$A$9:$G$12,3,FALSE))*(VLOOKUP(K389,'Bed parameters'!$A$9:$G$12,5,FALSE))),0)</f>
        <v>0</v>
      </c>
      <c r="AA389" s="30">
        <f t="shared" si="48"/>
        <v>4629.6783000000005</v>
      </c>
      <c r="AB389" s="30">
        <f>_xlfn.IFNA(IF($O389="days",$Y389*(VLOOKUP($K389,'Bed parameters'!$A$9:$I$12,9,FALSE))*$F389*(VLOOKUP($Q389,'Workforce distribution'!$C$8:$AD$30,AB$7,FALSE)),IF($Q389="n/a",(IF($P389=AB$6,$X389*$F389,0)),$X389*$F389*(VLOOKUP($Q389,'Workforce distribution'!$C$8:$AD$30,AB$7,FALSE)))),0)</f>
        <v>0</v>
      </c>
      <c r="AC389" s="30">
        <f>_xlfn.IFNA(IF($O389="days",$Y389*(VLOOKUP($K389,'Bed parameters'!$A$9:$I$12,9,FALSE))*$F389*(VLOOKUP($Q389,'Workforce distribution'!$C$8:$AD$30,AC$7,FALSE)),IF($Q389="n/a",(IF($P389=AC$6,$X389*$F389,0)),$X389*$F389*(VLOOKUP($Q389,'Workforce distribution'!$C$8:$AD$30,AC$7,FALSE)))),0)</f>
        <v>0</v>
      </c>
      <c r="AD389" s="30">
        <f>_xlfn.IFNA(IF($O389="days",$Y389*(VLOOKUP($K389,'Bed parameters'!$A$9:$I$12,9,FALSE))*$F389*(VLOOKUP($Q389,'Workforce distribution'!$C$8:$AD$30,AD$7,FALSE)),IF($Q389="n/a",(IF($P389=AD$6,$X389*$F389,0)),$X389*$F389*(VLOOKUP($Q389,'Workforce distribution'!$C$8:$AD$30,AD$7,FALSE)))),0)</f>
        <v>0</v>
      </c>
      <c r="AE389" s="30">
        <f>_xlfn.IFNA(IF($O389="days",$Y389*(VLOOKUP($K389,'Bed parameters'!$A$9:$I$12,9,FALSE))*$F389*(VLOOKUP($Q389,'Workforce distribution'!$C$8:$AD$30,AE$7,FALSE)),IF($Q389="n/a",(IF($P389=AE$6,$X389*$F389,0)),$X389*$F389*(VLOOKUP($Q389,'Workforce distribution'!$C$8:$AD$30,AE$7,FALSE)))),0)</f>
        <v>0</v>
      </c>
      <c r="AF389" s="30">
        <f>_xlfn.IFNA(IF($O389="days",$Y389*(VLOOKUP($K389,'Bed parameters'!$A$9:$I$12,9,FALSE))*$F389*(VLOOKUP($Q389,'Workforce distribution'!$C$8:$AD$30,AF$7,FALSE)),IF($Q389="n/a",(IF($P389=AF$6,$X389*$F389,0)),$X389*$F389*(VLOOKUP($Q389,'Workforce distribution'!$C$8:$AD$30,AF$7,FALSE)))),0)</f>
        <v>0</v>
      </c>
      <c r="AG389" s="30">
        <f>_xlfn.IFNA(IF($O389="days",$Y389*(VLOOKUP($K389,'Bed parameters'!$A$9:$I$12,9,FALSE))*$F389*(VLOOKUP($Q389,'Workforce distribution'!$C$8:$AD$30,AG$7,FALSE)),IF($Q389="n/a",(IF($P389=AG$6,$X389*$F389,0)),$X389*$F389*(VLOOKUP($Q389,'Workforce distribution'!$C$8:$AD$30,AG$7,FALSE)))),0)</f>
        <v>0</v>
      </c>
      <c r="AH389" s="30">
        <f>_xlfn.IFNA(IF($O389="days",$Y389*(VLOOKUP($K389,'Bed parameters'!$A$9:$I$12,9,FALSE))*$F389*(VLOOKUP($Q389,'Workforce distribution'!$C$8:$AD$30,AH$7,FALSE)),IF($Q389="n/a",(IF($P389=AH$6,$X389*$F389,0)),$X389*$F389*(VLOOKUP($Q389,'Workforce distribution'!$C$8:$AD$30,AH$7,FALSE)))),0)</f>
        <v>0</v>
      </c>
      <c r="AI389" s="30">
        <f>_xlfn.IFNA(IF($O389="days",$Y389*(VLOOKUP($K389,'Bed parameters'!$A$9:$I$12,9,FALSE))*$F389*(VLOOKUP($Q389,'Workforce distribution'!$C$8:$AD$30,AI$7,FALSE)),IF($Q389="n/a",(IF($P389=AI$6,$X389*$F389,0)),$X389*$F389*(VLOOKUP($Q389,'Workforce distribution'!$C$8:$AD$30,AI$7,FALSE)))),0)</f>
        <v>0</v>
      </c>
      <c r="AJ389" s="30">
        <f>_xlfn.IFNA(IF($O389="days",$Y389*(VLOOKUP($K389,'Bed parameters'!$A$9:$I$12,9,FALSE))*$F389*(VLOOKUP($Q389,'Workforce distribution'!$C$8:$AD$30,AJ$7,FALSE)),IF($Q389="n/a",(IF($P389=AJ$6,$X389*$F389,0)),$X389*$F389*(VLOOKUP($Q389,'Workforce distribution'!$C$8:$AD$30,AJ$7,FALSE)))),0)</f>
        <v>0</v>
      </c>
      <c r="AK389" s="30">
        <f>_xlfn.IFNA(IF($O389="days",$Y389*(VLOOKUP($K389,'Bed parameters'!$A$9:$I$12,9,FALSE))*$F389*(VLOOKUP($Q389,'Workforce distribution'!$C$8:$AD$30,AK$7,FALSE)),IF($Q389="n/a",(IF($P389=AK$6,$X389*$F389,0)),$X389*$F389*(VLOOKUP($Q389,'Workforce distribution'!$C$8:$AD$30,AK$7,FALSE)))),0)</f>
        <v>0</v>
      </c>
      <c r="AL389" s="30">
        <f>_xlfn.IFNA(IF($O389="days",$Y389*(VLOOKUP($K389,'Bed parameters'!$A$9:$I$12,9,FALSE))*$F389*(VLOOKUP($Q389,'Workforce distribution'!$C$8:$AD$30,AL$7,FALSE)),IF($Q389="n/a",(IF($P389=AL$6,$X389*$F389,0)),$X389*$F389*(VLOOKUP($Q389,'Workforce distribution'!$C$8:$AD$30,AL$7,FALSE)))),0)</f>
        <v>0</v>
      </c>
      <c r="AM389" s="30">
        <f>_xlfn.IFNA(IF($O389="days",$Y389*(VLOOKUP($K389,'Bed parameters'!$A$9:$I$12,9,FALSE))*$F389*(VLOOKUP($Q389,'Workforce distribution'!$C$8:$AD$30,AM$7,FALSE)),IF($Q389="n/a",(IF($P389=AM$6,$X389*$F389,0)),$X389*$F389*(VLOOKUP($Q389,'Workforce distribution'!$C$8:$AD$30,AM$7,FALSE)))),0)</f>
        <v>0</v>
      </c>
      <c r="AN389" s="30">
        <f>_xlfn.IFNA(IF($O389="days",$Y389*(VLOOKUP($K389,'Bed parameters'!$A$9:$I$12,9,FALSE))*$F389*(VLOOKUP($Q389,'Workforce distribution'!$C$8:$AD$30,AN$7,FALSE)),IF($Q389="n/a",(IF($P389=AN$6,$X389*$F389,0)),$X389*$F389*(VLOOKUP($Q389,'Workforce distribution'!$C$8:$AD$30,AN$7,FALSE)))),0)</f>
        <v>0</v>
      </c>
      <c r="AO389" s="30">
        <f>_xlfn.IFNA(IF($O389="days",$Y389*(VLOOKUP($K389,'Bed parameters'!$A$9:$I$12,9,FALSE))*$F389*(VLOOKUP($Q389,'Workforce distribution'!$C$8:$AD$30,AO$7,FALSE)),IF($Q389="n/a",(IF($P389=AO$6,$X389*$F389,0)),$X389*$F389*(VLOOKUP($Q389,'Workforce distribution'!$C$8:$AD$30,AO$7,FALSE)))),0)</f>
        <v>0</v>
      </c>
      <c r="AP389" s="30">
        <f>_xlfn.IFNA(IF($O389="days",$Y389*(VLOOKUP($K389,'Bed parameters'!$A$9:$I$12,9,FALSE))*$F389*(VLOOKUP($Q389,'Workforce distribution'!$C$8:$AD$30,AP$7,FALSE)),IF($Q389="n/a",(IF($P389=AP$6,$X389*$F389,0)),$X389*$F389*(VLOOKUP($Q389,'Workforce distribution'!$C$8:$AD$30,AP$7,FALSE)))),0)</f>
        <v>4629.6783000000005</v>
      </c>
      <c r="AQ389" s="30">
        <f>_xlfn.IFNA(IF($O389="days",$Y389*(VLOOKUP($K389,'Bed parameters'!$A$9:$I$12,9,FALSE))*$F389*(VLOOKUP($Q389,'Workforce distribution'!$C$8:$AD$30,AQ$7,FALSE)),IF($Q389="n/a",(IF($P389=AQ$6,$X389*$F389,0)),$X389*$F389*(VLOOKUP($Q389,'Workforce distribution'!$C$8:$AD$30,AQ$7,FALSE)))),0)</f>
        <v>0</v>
      </c>
      <c r="AR389" s="30">
        <f>_xlfn.IFNA(IF($O389="days",$Y389*(VLOOKUP($K389,'Bed parameters'!$A$9:$I$12,9,FALSE))*$F389*(VLOOKUP($Q389,'Workforce distribution'!$C$8:$AD$30,AR$7,FALSE)),IF($Q389="n/a",(IF($P389=AR$6,$X389*$F389,0)),$X389*$F389*(VLOOKUP($Q389,'Workforce distribution'!$C$8:$AD$30,AR$7,FALSE)))),0)</f>
        <v>0</v>
      </c>
      <c r="AS389" s="30">
        <f>_xlfn.IFNA(IF($O389="days",$Y389*(VLOOKUP($K389,'Bed parameters'!$A$9:$I$12,9,FALSE))*$F389*(VLOOKUP($Q389,'Workforce distribution'!$C$8:$AD$30,AS$7,FALSE)),IF($Q389="n/a",(IF($P389=AS$6,$X389*$F389,0)),$X389*$F389*(VLOOKUP($Q389,'Workforce distribution'!$C$8:$AD$30,AS$7,FALSE)))),0)</f>
        <v>0</v>
      </c>
      <c r="AT389" s="30">
        <f>_xlfn.IFNA(IF($O389="days",$Y389*(VLOOKUP($K389,'Bed parameters'!$A$9:$I$12,9,FALSE))*$F389*(VLOOKUP($Q389,'Workforce distribution'!$C$8:$AD$30,AT$7,FALSE)),IF($Q389="n/a",(IF($P389=AT$6,$X389*$F389,0)),$X389*$F389*(VLOOKUP($Q389,'Workforce distribution'!$C$8:$AD$30,AT$7,FALSE)))),0)</f>
        <v>0</v>
      </c>
      <c r="AU389" s="30">
        <f>_xlfn.IFNA(IF($O389="days",$Y389*(VLOOKUP($K389,'Bed parameters'!$A$9:$I$12,9,FALSE))*$F389*(VLOOKUP($Q389,'Workforce distribution'!$C$8:$AD$30,AU$7,FALSE)),IF($Q389="n/a",(IF($P389=AU$6,$X389*$F389,0)),$X389*$F389*(VLOOKUP($Q389,'Workforce distribution'!$C$8:$AD$30,AU$7,FALSE)))),0)</f>
        <v>0</v>
      </c>
      <c r="AV389" s="30">
        <f>_xlfn.IFNA(IF($O389="days",$Y389*(VLOOKUP($K389,'Bed parameters'!$A$9:$I$12,9,FALSE))*$F389*(VLOOKUP($Q389,'Workforce distribution'!$C$8:$AD$30,AV$7,FALSE)),IF($Q389="n/a",(IF($P389=AV$6,$X389*$F389,0)),$X389*$F389*(VLOOKUP($Q389,'Workforce distribution'!$C$8:$AD$30,AV$7,FALSE)))),0)</f>
        <v>0</v>
      </c>
      <c r="AW389" s="30">
        <f>_xlfn.IFNA(IF($O389="days",$Y389*(VLOOKUP($K389,'Bed parameters'!$A$9:$I$12,9,FALSE))*$F389*(VLOOKUP($Q389,'Workforce distribution'!$C$8:$AD$30,AW$7,FALSE)),IF($Q389="n/a",(IF($P389=AW$6,$X389*$F389,0)),$X389*$F389*(VLOOKUP($Q389,'Workforce distribution'!$C$8:$AD$30,AW$7,FALSE)))),0)</f>
        <v>0</v>
      </c>
      <c r="AX389" s="30">
        <f>_xlfn.IFNA(IF($O389="days",$Y389*(VLOOKUP($K389,'Bed parameters'!$A$9:$I$12,9,FALSE))*$F389*(VLOOKUP($Q389,'Workforce distribution'!$C$8:$AD$30,AX$7,FALSE)),IF($Q389="n/a",(IF($P389=AX$6,$X389*$F389,0)),$X389*$F389*(VLOOKUP($Q389,'Workforce distribution'!$C$8:$AD$30,AX$7,FALSE)))),0)</f>
        <v>0</v>
      </c>
      <c r="AY389" s="30">
        <f>_xlfn.IFNA(IF($O389="days",$Y389*(VLOOKUP($K389,'Bed parameters'!$A$9:$I$12,9,FALSE))*$F389*(VLOOKUP($Q389,'Workforce distribution'!$C$8:$AD$30,AY$7,FALSE)),IF($Q389="n/a",(IF($P389=AY$6,$X389*$F389,0)),$X389*$F389*(VLOOKUP($Q389,'Workforce distribution'!$C$8:$AD$30,AY$7,FALSE)))),0)</f>
        <v>0</v>
      </c>
      <c r="AZ389" s="30">
        <f>_xlfn.IFNA(IF($O389="days",$Y389*(VLOOKUP($K389,'Bed parameters'!$A$9:$I$12,9,FALSE))*$F389*(VLOOKUP($Q389,'Workforce distribution'!$C$8:$AD$30,AZ$7,FALSE)),IF($Q389="n/a",(IF($P389=AZ$6,$X389*$F389,0)),$X389*$F389*(VLOOKUP($Q389,'Workforce distribution'!$C$8:$AD$30,AZ$7,FALSE)))),0)</f>
        <v>0</v>
      </c>
      <c r="BA389" s="30">
        <f>_xlfn.IFNA(IF($O389="days",$Y389*(VLOOKUP($K389,'Bed parameters'!$A$9:$I$12,9,FALSE))*$F389*(VLOOKUP($Q389,'Workforce distribution'!$C$8:$AD$30,BA$7,FALSE)),IF($Q389="n/a",(IF($P389=BA$6,$X389*$F389,0)),$X389*$F389*(VLOOKUP($Q389,'Workforce distribution'!$C$8:$AD$30,BA$7,FALSE)))),0)</f>
        <v>0</v>
      </c>
      <c r="BB389" s="30">
        <f>_xlfn.IFNA(IF($O389="days",$Y389*(VLOOKUP($K389,'Bed parameters'!$A$9:$I$12,9,FALSE))*$F389*(VLOOKUP($Q389,'Workforce distribution'!$C$8:$AD$30,BB$7,FALSE)),IF($Q389="n/a",(IF($P389=BB$6,$X389*$F389,0)),$X389*$F389*(VLOOKUP($Q389,'Workforce distribution'!$C$8:$AD$30,BB$7,FALSE)))),0)</f>
        <v>0</v>
      </c>
      <c r="BC389" s="149">
        <f t="shared" si="49"/>
        <v>4.0283839819627243</v>
      </c>
      <c r="BD389" s="288">
        <f>IF($Q389="n/a",(IF('Workforce hours'!D$30=0,0,(AB389/'Workforce hours'!D$30))),(IF(VLOOKUP($Q389,'Workforce hours'!$C$8:$AD$30,BD$7,FALSE)=0,0,(AB389/(VLOOKUP($Q389,'Workforce hours'!$C$8:$AD$30,BD$7,FALSE))))))</f>
        <v>0</v>
      </c>
      <c r="BE389" s="288">
        <f>IF($Q389="n/a",(IF('Workforce hours'!E$30=0,0,(AC389/'Workforce hours'!E$30))),(IF(VLOOKUP($Q389,'Workforce hours'!$C$8:$AD$30,BE$7,FALSE)=0,0,(AC389/(VLOOKUP($Q389,'Workforce hours'!$C$8:$AD$30,BE$7,FALSE))))))</f>
        <v>0</v>
      </c>
      <c r="BF389" s="288">
        <f>IF($Q389="n/a",(IF('Workforce hours'!F$30=0,0,(AD389/'Workforce hours'!F$30))),(IF(VLOOKUP($Q389,'Workforce hours'!$C$8:$AD$30,BF$7,FALSE)=0,0,(AD389/(VLOOKUP($Q389,'Workforce hours'!$C$8:$AD$30,BF$7,FALSE))))))</f>
        <v>0</v>
      </c>
      <c r="BG389" s="288">
        <f>IF($Q389="n/a",(IF('Workforce hours'!G$30=0,0,(AE389/'Workforce hours'!G$30))),(IF(VLOOKUP($Q389,'Workforce hours'!$C$8:$AD$30,BG$7,FALSE)=0,0,(AE389/(VLOOKUP($Q389,'Workforce hours'!$C$8:$AD$30,BG$7,FALSE))))))</f>
        <v>0</v>
      </c>
      <c r="BH389" s="288">
        <f>IF($Q389="n/a",(IF('Workforce hours'!H$30=0,0,(AF389/'Workforce hours'!H$30))),(IF(VLOOKUP($Q389,'Workforce hours'!$C$8:$AD$30,BH$7,FALSE)=0,0,(AF389/(VLOOKUP($Q389,'Workforce hours'!$C$8:$AD$30,BH$7,FALSE))))))</f>
        <v>0</v>
      </c>
      <c r="BI389" s="288">
        <f>IF($Q389="n/a",(IF('Workforce hours'!I$30=0,0,(AG389/'Workforce hours'!I$30))),(IF(VLOOKUP($Q389,'Workforce hours'!$C$8:$AD$30,BI$7,FALSE)=0,0,(AG389/(VLOOKUP($Q389,'Workforce hours'!$C$8:$AD$30,BI$7,FALSE))))))</f>
        <v>0</v>
      </c>
      <c r="BJ389" s="288">
        <f>IF($Q389="n/a",(IF('Workforce hours'!J$30=0,0,(AH389/'Workforce hours'!J$30))),(IF(VLOOKUP($Q389,'Workforce hours'!$C$8:$AD$30,BJ$7,FALSE)=0,0,(AH389/(VLOOKUP($Q389,'Workforce hours'!$C$8:$AD$30,BJ$7,FALSE))))))</f>
        <v>0</v>
      </c>
      <c r="BK389" s="288">
        <f>IF($Q389="n/a",(IF('Workforce hours'!K$30=0,0,(AI389/'Workforce hours'!K$30))),(IF(VLOOKUP($Q389,'Workforce hours'!$C$8:$AD$30,BK$7,FALSE)=0,0,(AI389/(VLOOKUP($Q389,'Workforce hours'!$C$8:$AD$30,BK$7,FALSE))))))</f>
        <v>0</v>
      </c>
      <c r="BL389" s="288">
        <f>IF($Q389="n/a",(IF('Workforce hours'!L$30=0,0,(AJ389/'Workforce hours'!L$30))),(IF(VLOOKUP($Q389,'Workforce hours'!$C$8:$AD$30,BL$7,FALSE)=0,0,(AJ389/(VLOOKUP($Q389,'Workforce hours'!$C$8:$AD$30,BL$7,FALSE))))))</f>
        <v>0</v>
      </c>
      <c r="BM389" s="288">
        <f>IF($Q389="n/a",(IF('Workforce hours'!M$30=0,0,(AK389/'Workforce hours'!M$30))),(IF(VLOOKUP($Q389,'Workforce hours'!$C$8:$AD$30,BM$7,FALSE)=0,0,(AK389/(VLOOKUP($Q389,'Workforce hours'!$C$8:$AD$30,BM$7,FALSE))))))</f>
        <v>0</v>
      </c>
      <c r="BN389" s="288">
        <f>IF($Q389="n/a",(IF('Workforce hours'!N$30=0,0,(AL389/'Workforce hours'!N$30))),(IF(VLOOKUP($Q389,'Workforce hours'!$C$8:$AD$30,BN$7,FALSE)=0,0,(AL389/(VLOOKUP($Q389,'Workforce hours'!$C$8:$AD$30,BN$7,FALSE))))))</f>
        <v>0</v>
      </c>
      <c r="BO389" s="288">
        <f>IF($Q389="n/a",(IF('Workforce hours'!O$30=0,0,(AM389/'Workforce hours'!O$30))),(IF(VLOOKUP($Q389,'Workforce hours'!$C$8:$AD$30,BO$7,FALSE)=0,0,(AM389/(VLOOKUP($Q389,'Workforce hours'!$C$8:$AD$30,BO$7,FALSE))))))</f>
        <v>0</v>
      </c>
      <c r="BP389" s="288">
        <f>IF($Q389="n/a",(IF('Workforce hours'!P$30=0,0,(AN389/'Workforce hours'!P$30))),(IF(VLOOKUP($Q389,'Workforce hours'!$C$8:$AD$30,BP$7,FALSE)=0,0,(AN389/(VLOOKUP($Q389,'Workforce hours'!$C$8:$AD$30,BP$7,FALSE))))))</f>
        <v>0</v>
      </c>
      <c r="BQ389" s="288">
        <f>IF($Q389="n/a",(IF('Workforce hours'!Q$30=0,0,(AO389/'Workforce hours'!Q$30))),(IF(VLOOKUP($Q389,'Workforce hours'!$C$8:$AD$30,BQ$7,FALSE)=0,0,(AO389/(VLOOKUP($Q389,'Workforce hours'!$C$8:$AD$30,BQ$7,FALSE))))))</f>
        <v>0</v>
      </c>
      <c r="BR389" s="288">
        <f>IF($Q389="n/a",(IF('Workforce hours'!R$30=0,0,(AP389/'Workforce hours'!R$30))),(IF(VLOOKUP($Q389,'Workforce hours'!$C$8:$AD$30,BR$7,FALSE)=0,0,(AP389/(VLOOKUP($Q389,'Workforce hours'!$C$8:$AD$30,BR$7,FALSE))))))</f>
        <v>4.0283839819627243</v>
      </c>
      <c r="BS389" s="288">
        <f>IF($Q389="n/a",(IF('Workforce hours'!S$30=0,0,(AQ389/'Workforce hours'!S$30))),(IF(VLOOKUP($Q389,'Workforce hours'!$C$8:$AD$30,BS$7,FALSE)=0,0,(AQ389/(VLOOKUP($Q389,'Workforce hours'!$C$8:$AD$30,BS$7,FALSE))))))</f>
        <v>0</v>
      </c>
      <c r="BT389" s="288">
        <f>IF($Q389="n/a",(IF('Workforce hours'!T$30=0,0,(AR389/'Workforce hours'!T$30))),(IF(VLOOKUP($Q389,'Workforce hours'!$C$8:$AD$30,BT$7,FALSE)=0,0,(AR389/(VLOOKUP($Q389,'Workforce hours'!$C$8:$AD$30,BT$7,FALSE))))))</f>
        <v>0</v>
      </c>
      <c r="BU389" s="288">
        <f>IF($Q389="n/a",(IF('Workforce hours'!U$30=0,0,(AS389/'Workforce hours'!U$30))),(IF(VLOOKUP($Q389,'Workforce hours'!$C$8:$AD$30,BU$7,FALSE)=0,0,(AS389/(VLOOKUP($Q389,'Workforce hours'!$C$8:$AD$30,BU$7,FALSE))))))</f>
        <v>0</v>
      </c>
      <c r="BV389" s="288">
        <f>IF($Q389="n/a",(IF('Workforce hours'!V$30=0,0,(AT389/'Workforce hours'!V$30))),(IF(VLOOKUP($Q389,'Workforce hours'!$C$8:$AD$30,BV$7,FALSE)=0,0,(AT389/(VLOOKUP($Q389,'Workforce hours'!$C$8:$AD$30,BV$7,FALSE))))))</f>
        <v>0</v>
      </c>
      <c r="BW389" s="288">
        <f>IF($Q389="n/a",(IF('Workforce hours'!W$30=0,0,(AU389/'Workforce hours'!W$30))),(IF(VLOOKUP($Q389,'Workforce hours'!$C$8:$AD$30,BW$7,FALSE)=0,0,(AU389/(VLOOKUP($Q389,'Workforce hours'!$C$8:$AD$30,BW$7,FALSE))))))</f>
        <v>0</v>
      </c>
      <c r="BX389" s="288">
        <f>IF($Q389="n/a",(IF('Workforce hours'!X$30=0,0,(AV389/'Workforce hours'!X$30))),(IF(VLOOKUP($Q389,'Workforce hours'!$C$8:$AD$30,BX$7,FALSE)=0,0,(AV389/(VLOOKUP($Q389,'Workforce hours'!$C$8:$AD$30,BX$7,FALSE))))))</f>
        <v>0</v>
      </c>
      <c r="BY389" s="288">
        <f>IF($Q389="n/a",(IF('Workforce hours'!Y$30=0,0,(AW389/'Workforce hours'!Y$30))),(IF(VLOOKUP($Q389,'Workforce hours'!$C$8:$AD$30,BY$7,FALSE)=0,0,(AW389/(VLOOKUP($Q389,'Workforce hours'!$C$8:$AD$30,BY$7,FALSE))))))</f>
        <v>0</v>
      </c>
      <c r="BZ389" s="288">
        <f>IF($Q389="n/a",(IF('Workforce hours'!Z$30=0,0,(AX389/'Workforce hours'!Z$30))),(IF(VLOOKUP($Q389,'Workforce hours'!$C$8:$AD$30,BZ$7,FALSE)=0,0,(AX389/(VLOOKUP($Q389,'Workforce hours'!$C$8:$AD$30,BZ$7,FALSE))))))</f>
        <v>0</v>
      </c>
      <c r="CA389" s="288">
        <f>IF($Q389="n/a",(IF('Workforce hours'!AA$30=0,0,(AY389/'Workforce hours'!AA$30))),(IF(VLOOKUP($Q389,'Workforce hours'!$C$8:$AD$30,CA$7,FALSE)=0,0,(AY389/(VLOOKUP($Q389,'Workforce hours'!$C$8:$AD$30,CA$7,FALSE))))))</f>
        <v>0</v>
      </c>
      <c r="CB389" s="288">
        <f>IF($Q389="n/a",(IF('Workforce hours'!AB$30=0,0,(AZ389/'Workforce hours'!AB$30))),(IF(VLOOKUP($Q389,'Workforce hours'!$C$8:$AD$30,CB$7,FALSE)=0,0,(AZ389/(VLOOKUP($Q389,'Workforce hours'!$C$8:$AD$30,CB$7,FALSE))))))</f>
        <v>0</v>
      </c>
      <c r="CC389" s="288">
        <f>IF($Q389="n/a",(IF('Workforce hours'!AC$30=0,0,(BA389/'Workforce hours'!AC$30))),(IF(VLOOKUP($Q389,'Workforce hours'!$C$8:$AD$30,CC$7,FALSE)=0,0,(BA389/(VLOOKUP($Q389,'Workforce hours'!$C$8:$AD$30,CC$7,FALSE))))))</f>
        <v>0</v>
      </c>
      <c r="CD389" s="288">
        <f>IF($Q389="n/a",(IF('Workforce hours'!AD$30=0,0,(BB389/'Workforce hours'!AD$30))),(IF(VLOOKUP($Q389,'Workforce hours'!$C$8:$AD$30,CD$7,FALSE)=0,0,(BB389/(VLOOKUP($Q389,'Workforce hours'!$C$8:$AD$30,CD$7,FALSE))))))</f>
        <v>0</v>
      </c>
      <c r="CE389" s="289">
        <f t="shared" si="50"/>
        <v>0</v>
      </c>
      <c r="CF389" s="290">
        <f>BD389*'Workforce costs'!B$9*(1+'Workforce costs'!B$10)*(1+'Workforce costs'!B$11)</f>
        <v>0</v>
      </c>
      <c r="CG389" s="290">
        <f>BE389*'Workforce costs'!C$9*(1+'Workforce costs'!C$10)*(1+'Workforce costs'!C$11)</f>
        <v>0</v>
      </c>
      <c r="CH389" s="290">
        <f>BF389*'Workforce costs'!D$9*(1+'Workforce costs'!D$10)*(1+'Workforce costs'!D$11)</f>
        <v>0</v>
      </c>
      <c r="CI389" s="290">
        <f>BG389*'Workforce costs'!E$9*(1+'Workforce costs'!E$10)*(1+'Workforce costs'!E$11)</f>
        <v>0</v>
      </c>
      <c r="CJ389" s="290">
        <f>BH389*'Workforce costs'!F$9*(1+'Workforce costs'!F$10)*(1+'Workforce costs'!F$11)</f>
        <v>0</v>
      </c>
      <c r="CK389" s="290">
        <f>BI389*'Workforce costs'!G$9*(1+'Workforce costs'!G$10)*(1+'Workforce costs'!G$11)</f>
        <v>0</v>
      </c>
      <c r="CL389" s="290">
        <f>BJ389*'Workforce costs'!H$9*(1+'Workforce costs'!H$10)*(1+'Workforce costs'!H$11)</f>
        <v>0</v>
      </c>
      <c r="CM389" s="290">
        <f>BK389*'Workforce costs'!I$9*(1+'Workforce costs'!I$10)*(1+'Workforce costs'!I$11)</f>
        <v>0</v>
      </c>
      <c r="CN389" s="290">
        <f>BL389*'Workforce costs'!J$9*(1+'Workforce costs'!J$10)*(1+'Workforce costs'!J$11)</f>
        <v>0</v>
      </c>
      <c r="CO389" s="290">
        <f>BM389*'Workforce costs'!K$9*(1+'Workforce costs'!K$10)*(1+'Workforce costs'!K$11)</f>
        <v>0</v>
      </c>
      <c r="CP389" s="290">
        <f>BN389*'Workforce costs'!L$9*(1+'Workforce costs'!L$10)*(1+'Workforce costs'!L$11)</f>
        <v>0</v>
      </c>
      <c r="CQ389" s="290">
        <f>BO389*'Workforce costs'!M$9*(1+'Workforce costs'!M$10)*(1+'Workforce costs'!M$11)</f>
        <v>0</v>
      </c>
      <c r="CR389" s="290">
        <f>BP389*'Workforce costs'!N$9*(1+'Workforce costs'!N$10)*(1+'Workforce costs'!N$11)</f>
        <v>0</v>
      </c>
      <c r="CS389" s="290">
        <f>BQ389*'Workforce costs'!O$9*(1+'Workforce costs'!O$10)*(1+'Workforce costs'!O$11)</f>
        <v>0</v>
      </c>
      <c r="CT389" s="290">
        <f>BR389*'Workforce costs'!P$9*(1+'Workforce costs'!P$10)*(1+'Workforce costs'!P$11)</f>
        <v>0</v>
      </c>
      <c r="CU389" s="290">
        <f>BS389*'Workforce costs'!Q$9*(1+'Workforce costs'!Q$10)*(1+'Workforce costs'!Q$11)</f>
        <v>0</v>
      </c>
      <c r="CV389" s="290">
        <f>BT389*'Workforce costs'!R$9*(1+'Workforce costs'!R$10)*(1+'Workforce costs'!R$11)</f>
        <v>0</v>
      </c>
      <c r="CW389" s="290">
        <f>BU389*'Workforce costs'!S$9*(1+'Workforce costs'!S$10)*(1+'Workforce costs'!S$11)</f>
        <v>0</v>
      </c>
      <c r="CX389" s="290">
        <f>BV389*'Workforce costs'!T$9*(1+'Workforce costs'!T$10)*(1+'Workforce costs'!T$11)</f>
        <v>0</v>
      </c>
      <c r="CY389" s="290">
        <f>BW389*'Workforce costs'!U$9*(1+'Workforce costs'!U$10)*(1+'Workforce costs'!U$11)</f>
        <v>0</v>
      </c>
      <c r="CZ389" s="290">
        <f>BX389*'Workforce costs'!V$9*(1+'Workforce costs'!V$10)*(1+'Workforce costs'!V$11)</f>
        <v>0</v>
      </c>
      <c r="DA389" s="290">
        <f>BY389*'Workforce costs'!W$9*(1+'Workforce costs'!W$10)*(1+'Workforce costs'!W$11)</f>
        <v>0</v>
      </c>
      <c r="DB389" s="290">
        <f>BZ389*'Workforce costs'!X$9*(1+'Workforce costs'!X$10)*(1+'Workforce costs'!X$11)</f>
        <v>0</v>
      </c>
      <c r="DC389" s="290">
        <f>CA389*'Workforce costs'!Y$9*(1+'Workforce costs'!Y$10)*(1+'Workforce costs'!Y$11)</f>
        <v>0</v>
      </c>
      <c r="DD389" s="290">
        <f>CB389*'Workforce costs'!Z$9*(1+'Workforce costs'!Z$10)*(1+'Workforce costs'!Z$11)</f>
        <v>0</v>
      </c>
      <c r="DE389" s="290">
        <f>CC389*'Workforce costs'!AA$9*(1+'Workforce costs'!AA$10)*(1+'Workforce costs'!AA$11)</f>
        <v>0</v>
      </c>
      <c r="DF389" s="290">
        <f>CD389*'Workforce costs'!AB$9*(1+'Workforce costs'!AB$10)*(1+'Workforce costs'!AB$11)</f>
        <v>0</v>
      </c>
    </row>
    <row r="390" spans="1:110" x14ac:dyDescent="0.3">
      <c r="A390" s="2" t="str">
        <f>Outputs!$A$4</f>
        <v>Australia</v>
      </c>
      <c r="B390" s="2" t="str">
        <f t="shared" si="43"/>
        <v>Australia 18to24</v>
      </c>
      <c r="C390" s="30">
        <f>VLOOKUP($B390,Populations!$D$15:$H$1920,3,FALSE)</f>
        <v>2374194</v>
      </c>
      <c r="D390" s="255">
        <f>IF(OR($H390="General pop",$H390="Schools",$H390="Workplace",$H390="Skills Training",$H390="Digital Supports"),1,VLOOKUP($B390,Populations!$D$15:$H$1920,5,FALSE))</f>
        <v>1</v>
      </c>
      <c r="E390" s="88">
        <f>VLOOKUP(I390,Epidemiology!$C$10:$H$47,6,FALSE)</f>
        <v>1300</v>
      </c>
      <c r="F390" s="102">
        <f>'Care profiles'!R391</f>
        <v>1</v>
      </c>
      <c r="G390" s="15" t="str">
        <f>'Care profiles'!A391</f>
        <v>18to24</v>
      </c>
      <c r="H390" s="15" t="str">
        <f>'Care profiles'!B391</f>
        <v>Persistent</v>
      </c>
      <c r="I390" s="15" t="str">
        <f>'Care profiles'!C391</f>
        <v>Persistent_18-24yrs</v>
      </c>
      <c r="J390" s="15" t="str">
        <f>'Care profiles'!D391</f>
        <v>Care profile</v>
      </c>
      <c r="K390" s="15" t="str">
        <f>'Care profiles'!E391</f>
        <v>Short-Stay Residential (Peer Led)</v>
      </c>
      <c r="L390" s="104">
        <f>'Care profiles'!F391</f>
        <v>0.02</v>
      </c>
      <c r="M390" s="15">
        <f>'Care profiles'!G391</f>
        <v>1</v>
      </c>
      <c r="N390" s="15">
        <f>'Care profiles'!H391</f>
        <v>4320</v>
      </c>
      <c r="O390" s="15" t="str">
        <f>'Care profiles'!I391</f>
        <v>min</v>
      </c>
      <c r="P390" s="15" t="str">
        <f>'Care profiles'!J391</f>
        <v>Team</v>
      </c>
      <c r="Q390" s="15" t="str">
        <f>'Care profiles'!K391</f>
        <v>Short-Stay Residential (Peer Led)</v>
      </c>
      <c r="R390" s="15" t="str">
        <f>'Care profiles'!M391</f>
        <v>N</v>
      </c>
      <c r="S390" s="15" t="str">
        <f>'Care profiles'!O391</f>
        <v>Y</v>
      </c>
      <c r="T390" s="15" t="str">
        <f>'Care profiles'!Q391</f>
        <v>N</v>
      </c>
      <c r="U390" s="30">
        <f t="shared" si="44"/>
        <v>30864.522000000001</v>
      </c>
      <c r="V390" s="30">
        <f t="shared" si="45"/>
        <v>617.29043999999999</v>
      </c>
      <c r="W390" s="30">
        <f>IF(M390="n/a",0,IF(O390="days",V390*M390*(1+(VLOOKUP(K390,'Bed parameters'!$A$9:$G$12,7,FALSE))),V390*M390))</f>
        <v>617.29043999999999</v>
      </c>
      <c r="X390" s="30">
        <f t="shared" si="46"/>
        <v>44444.911679999997</v>
      </c>
      <c r="Y390" s="30">
        <f t="shared" si="47"/>
        <v>0</v>
      </c>
      <c r="Z390" s="113">
        <f>_xlfn.IFNA(Y390/((VLOOKUP(K390,'Bed parameters'!$A$9:$G$12,3,FALSE))*(VLOOKUP(K390,'Bed parameters'!$A$9:$G$12,5,FALSE))),0)</f>
        <v>0</v>
      </c>
      <c r="AA390" s="30">
        <f t="shared" si="48"/>
        <v>44444.911679999997</v>
      </c>
      <c r="AB390" s="30">
        <f>_xlfn.IFNA(IF($O390="days",$Y390*(VLOOKUP($K390,'Bed parameters'!$A$9:$I$12,9,FALSE))*$F390*(VLOOKUP($Q390,'Workforce distribution'!$C$8:$AD$30,AB$7,FALSE)),IF($Q390="n/a",(IF($P390=AB$6,$X390*$F390,0)),$X390*$F390*(VLOOKUP($Q390,'Workforce distribution'!$C$8:$AD$30,AB$7,FALSE)))),0)</f>
        <v>0</v>
      </c>
      <c r="AC390" s="30">
        <f>_xlfn.IFNA(IF($O390="days",$Y390*(VLOOKUP($K390,'Bed parameters'!$A$9:$I$12,9,FALSE))*$F390*(VLOOKUP($Q390,'Workforce distribution'!$C$8:$AD$30,AC$7,FALSE)),IF($Q390="n/a",(IF($P390=AC$6,$X390*$F390,0)),$X390*$F390*(VLOOKUP($Q390,'Workforce distribution'!$C$8:$AD$30,AC$7,FALSE)))),0)</f>
        <v>0</v>
      </c>
      <c r="AD390" s="30">
        <f>_xlfn.IFNA(IF($O390="days",$Y390*(VLOOKUP($K390,'Bed parameters'!$A$9:$I$12,9,FALSE))*$F390*(VLOOKUP($Q390,'Workforce distribution'!$C$8:$AD$30,AD$7,FALSE)),IF($Q390="n/a",(IF($P390=AD$6,$X390*$F390,0)),$X390*$F390*(VLOOKUP($Q390,'Workforce distribution'!$C$8:$AD$30,AD$7,FALSE)))),0)</f>
        <v>0</v>
      </c>
      <c r="AE390" s="30">
        <f>_xlfn.IFNA(IF($O390="days",$Y390*(VLOOKUP($K390,'Bed parameters'!$A$9:$I$12,9,FALSE))*$F390*(VLOOKUP($Q390,'Workforce distribution'!$C$8:$AD$30,AE$7,FALSE)),IF($Q390="n/a",(IF($P390=AE$6,$X390*$F390,0)),$X390*$F390*(VLOOKUP($Q390,'Workforce distribution'!$C$8:$AD$30,AE$7,FALSE)))),0)</f>
        <v>35555.929343999996</v>
      </c>
      <c r="AF390" s="30">
        <f>_xlfn.IFNA(IF($O390="days",$Y390*(VLOOKUP($K390,'Bed parameters'!$A$9:$I$12,9,FALSE))*$F390*(VLOOKUP($Q390,'Workforce distribution'!$C$8:$AD$30,AF$7,FALSE)),IF($Q390="n/a",(IF($P390=AF$6,$X390*$F390,0)),$X390*$F390*(VLOOKUP($Q390,'Workforce distribution'!$C$8:$AD$30,AF$7,FALSE)))),0)</f>
        <v>0</v>
      </c>
      <c r="AG390" s="30">
        <f>_xlfn.IFNA(IF($O390="days",$Y390*(VLOOKUP($K390,'Bed parameters'!$A$9:$I$12,9,FALSE))*$F390*(VLOOKUP($Q390,'Workforce distribution'!$C$8:$AD$30,AG$7,FALSE)),IF($Q390="n/a",(IF($P390=AG$6,$X390*$F390,0)),$X390*$F390*(VLOOKUP($Q390,'Workforce distribution'!$C$8:$AD$30,AG$7,FALSE)))),0)</f>
        <v>0</v>
      </c>
      <c r="AH390" s="30">
        <f>_xlfn.IFNA(IF($O390="days",$Y390*(VLOOKUP($K390,'Bed parameters'!$A$9:$I$12,9,FALSE))*$F390*(VLOOKUP($Q390,'Workforce distribution'!$C$8:$AD$30,AH$7,FALSE)),IF($Q390="n/a",(IF($P390=AH$6,$X390*$F390,0)),$X390*$F390*(VLOOKUP($Q390,'Workforce distribution'!$C$8:$AD$30,AH$7,FALSE)))),0)</f>
        <v>0</v>
      </c>
      <c r="AI390" s="30">
        <f>_xlfn.IFNA(IF($O390="days",$Y390*(VLOOKUP($K390,'Bed parameters'!$A$9:$I$12,9,FALSE))*$F390*(VLOOKUP($Q390,'Workforce distribution'!$C$8:$AD$30,AI$7,FALSE)),IF($Q390="n/a",(IF($P390=AI$6,$X390*$F390,0)),$X390*$F390*(VLOOKUP($Q390,'Workforce distribution'!$C$8:$AD$30,AI$7,FALSE)))),0)</f>
        <v>0</v>
      </c>
      <c r="AJ390" s="30">
        <f>_xlfn.IFNA(IF($O390="days",$Y390*(VLOOKUP($K390,'Bed parameters'!$A$9:$I$12,9,FALSE))*$F390*(VLOOKUP($Q390,'Workforce distribution'!$C$8:$AD$30,AJ$7,FALSE)),IF($Q390="n/a",(IF($P390=AJ$6,$X390*$F390,0)),$X390*$F390*(VLOOKUP($Q390,'Workforce distribution'!$C$8:$AD$30,AJ$7,FALSE)))),0)</f>
        <v>0</v>
      </c>
      <c r="AK390" s="30">
        <f>_xlfn.IFNA(IF($O390="days",$Y390*(VLOOKUP($K390,'Bed parameters'!$A$9:$I$12,9,FALSE))*$F390*(VLOOKUP($Q390,'Workforce distribution'!$C$8:$AD$30,AK$7,FALSE)),IF($Q390="n/a",(IF($P390=AK$6,$X390*$F390,0)),$X390*$F390*(VLOOKUP($Q390,'Workforce distribution'!$C$8:$AD$30,AK$7,FALSE)))),0)</f>
        <v>0</v>
      </c>
      <c r="AL390" s="30">
        <f>_xlfn.IFNA(IF($O390="days",$Y390*(VLOOKUP($K390,'Bed parameters'!$A$9:$I$12,9,FALSE))*$F390*(VLOOKUP($Q390,'Workforce distribution'!$C$8:$AD$30,AL$7,FALSE)),IF($Q390="n/a",(IF($P390=AL$6,$X390*$F390,0)),$X390*$F390*(VLOOKUP($Q390,'Workforce distribution'!$C$8:$AD$30,AL$7,FALSE)))),0)</f>
        <v>0</v>
      </c>
      <c r="AM390" s="30">
        <f>_xlfn.IFNA(IF($O390="days",$Y390*(VLOOKUP($K390,'Bed parameters'!$A$9:$I$12,9,FALSE))*$F390*(VLOOKUP($Q390,'Workforce distribution'!$C$8:$AD$30,AM$7,FALSE)),IF($Q390="n/a",(IF($P390=AM$6,$X390*$F390,0)),$X390*$F390*(VLOOKUP($Q390,'Workforce distribution'!$C$8:$AD$30,AM$7,FALSE)))),0)</f>
        <v>0</v>
      </c>
      <c r="AN390" s="30">
        <f>_xlfn.IFNA(IF($O390="days",$Y390*(VLOOKUP($K390,'Bed parameters'!$A$9:$I$12,9,FALSE))*$F390*(VLOOKUP($Q390,'Workforce distribution'!$C$8:$AD$30,AN$7,FALSE)),IF($Q390="n/a",(IF($P390=AN$6,$X390*$F390,0)),$X390*$F390*(VLOOKUP($Q390,'Workforce distribution'!$C$8:$AD$30,AN$7,FALSE)))),0)</f>
        <v>0</v>
      </c>
      <c r="AO390" s="30">
        <f>_xlfn.IFNA(IF($O390="days",$Y390*(VLOOKUP($K390,'Bed parameters'!$A$9:$I$12,9,FALSE))*$F390*(VLOOKUP($Q390,'Workforce distribution'!$C$8:$AD$30,AO$7,FALSE)),IF($Q390="n/a",(IF($P390=AO$6,$X390*$F390,0)),$X390*$F390*(VLOOKUP($Q390,'Workforce distribution'!$C$8:$AD$30,AO$7,FALSE)))),0)</f>
        <v>0</v>
      </c>
      <c r="AP390" s="30">
        <f>_xlfn.IFNA(IF($O390="days",$Y390*(VLOOKUP($K390,'Bed parameters'!$A$9:$I$12,9,FALSE))*$F390*(VLOOKUP($Q390,'Workforce distribution'!$C$8:$AD$30,AP$7,FALSE)),IF($Q390="n/a",(IF($P390=AP$6,$X390*$F390,0)),$X390*$F390*(VLOOKUP($Q390,'Workforce distribution'!$C$8:$AD$30,AP$7,FALSE)))),0)</f>
        <v>0</v>
      </c>
      <c r="AQ390" s="30">
        <f>_xlfn.IFNA(IF($O390="days",$Y390*(VLOOKUP($K390,'Bed parameters'!$A$9:$I$12,9,FALSE))*$F390*(VLOOKUP($Q390,'Workforce distribution'!$C$8:$AD$30,AQ$7,FALSE)),IF($Q390="n/a",(IF($P390=AQ$6,$X390*$F390,0)),$X390*$F390*(VLOOKUP($Q390,'Workforce distribution'!$C$8:$AD$30,AQ$7,FALSE)))),0)</f>
        <v>0</v>
      </c>
      <c r="AR390" s="30">
        <f>_xlfn.IFNA(IF($O390="days",$Y390*(VLOOKUP($K390,'Bed parameters'!$A$9:$I$12,9,FALSE))*$F390*(VLOOKUP($Q390,'Workforce distribution'!$C$8:$AD$30,AR$7,FALSE)),IF($Q390="n/a",(IF($P390=AR$6,$X390*$F390,0)),$X390*$F390*(VLOOKUP($Q390,'Workforce distribution'!$C$8:$AD$30,AR$7,FALSE)))),0)</f>
        <v>0</v>
      </c>
      <c r="AS390" s="30">
        <f>_xlfn.IFNA(IF($O390="days",$Y390*(VLOOKUP($K390,'Bed parameters'!$A$9:$I$12,9,FALSE))*$F390*(VLOOKUP($Q390,'Workforce distribution'!$C$8:$AD$30,AS$7,FALSE)),IF($Q390="n/a",(IF($P390=AS$6,$X390*$F390,0)),$X390*$F390*(VLOOKUP($Q390,'Workforce distribution'!$C$8:$AD$30,AS$7,FALSE)))),0)</f>
        <v>8888.9823359999991</v>
      </c>
      <c r="AT390" s="30">
        <f>_xlfn.IFNA(IF($O390="days",$Y390*(VLOOKUP($K390,'Bed parameters'!$A$9:$I$12,9,FALSE))*$F390*(VLOOKUP($Q390,'Workforce distribution'!$C$8:$AD$30,AT$7,FALSE)),IF($Q390="n/a",(IF($P390=AT$6,$X390*$F390,0)),$X390*$F390*(VLOOKUP($Q390,'Workforce distribution'!$C$8:$AD$30,AT$7,FALSE)))),0)</f>
        <v>0</v>
      </c>
      <c r="AU390" s="30">
        <f>_xlfn.IFNA(IF($O390="days",$Y390*(VLOOKUP($K390,'Bed parameters'!$A$9:$I$12,9,FALSE))*$F390*(VLOOKUP($Q390,'Workforce distribution'!$C$8:$AD$30,AU$7,FALSE)),IF($Q390="n/a",(IF($P390=AU$6,$X390*$F390,0)),$X390*$F390*(VLOOKUP($Q390,'Workforce distribution'!$C$8:$AD$30,AU$7,FALSE)))),0)</f>
        <v>0</v>
      </c>
      <c r="AV390" s="30">
        <f>_xlfn.IFNA(IF($O390="days",$Y390*(VLOOKUP($K390,'Bed parameters'!$A$9:$I$12,9,FALSE))*$F390*(VLOOKUP($Q390,'Workforce distribution'!$C$8:$AD$30,AV$7,FALSE)),IF($Q390="n/a",(IF($P390=AV$6,$X390*$F390,0)),$X390*$F390*(VLOOKUP($Q390,'Workforce distribution'!$C$8:$AD$30,AV$7,FALSE)))),0)</f>
        <v>0</v>
      </c>
      <c r="AW390" s="30">
        <f>_xlfn.IFNA(IF($O390="days",$Y390*(VLOOKUP($K390,'Bed parameters'!$A$9:$I$12,9,FALSE))*$F390*(VLOOKUP($Q390,'Workforce distribution'!$C$8:$AD$30,AW$7,FALSE)),IF($Q390="n/a",(IF($P390=AW$6,$X390*$F390,0)),$X390*$F390*(VLOOKUP($Q390,'Workforce distribution'!$C$8:$AD$30,AW$7,FALSE)))),0)</f>
        <v>0</v>
      </c>
      <c r="AX390" s="30">
        <f>_xlfn.IFNA(IF($O390="days",$Y390*(VLOOKUP($K390,'Bed parameters'!$A$9:$I$12,9,FALSE))*$F390*(VLOOKUP($Q390,'Workforce distribution'!$C$8:$AD$30,AX$7,FALSE)),IF($Q390="n/a",(IF($P390=AX$6,$X390*$F390,0)),$X390*$F390*(VLOOKUP($Q390,'Workforce distribution'!$C$8:$AD$30,AX$7,FALSE)))),0)</f>
        <v>0</v>
      </c>
      <c r="AY390" s="30">
        <f>_xlfn.IFNA(IF($O390="days",$Y390*(VLOOKUP($K390,'Bed parameters'!$A$9:$I$12,9,FALSE))*$F390*(VLOOKUP($Q390,'Workforce distribution'!$C$8:$AD$30,AY$7,FALSE)),IF($Q390="n/a",(IF($P390=AY$6,$X390*$F390,0)),$X390*$F390*(VLOOKUP($Q390,'Workforce distribution'!$C$8:$AD$30,AY$7,FALSE)))),0)</f>
        <v>0</v>
      </c>
      <c r="AZ390" s="30">
        <f>_xlfn.IFNA(IF($O390="days",$Y390*(VLOOKUP($K390,'Bed parameters'!$A$9:$I$12,9,FALSE))*$F390*(VLOOKUP($Q390,'Workforce distribution'!$C$8:$AD$30,AZ$7,FALSE)),IF($Q390="n/a",(IF($P390=AZ$6,$X390*$F390,0)),$X390*$F390*(VLOOKUP($Q390,'Workforce distribution'!$C$8:$AD$30,AZ$7,FALSE)))),0)</f>
        <v>0</v>
      </c>
      <c r="BA390" s="30">
        <f>_xlfn.IFNA(IF($O390="days",$Y390*(VLOOKUP($K390,'Bed parameters'!$A$9:$I$12,9,FALSE))*$F390*(VLOOKUP($Q390,'Workforce distribution'!$C$8:$AD$30,BA$7,FALSE)),IF($Q390="n/a",(IF($P390=BA$6,$X390*$F390,0)),$X390*$F390*(VLOOKUP($Q390,'Workforce distribution'!$C$8:$AD$30,BA$7,FALSE)))),0)</f>
        <v>0</v>
      </c>
      <c r="BB390" s="30">
        <f>_xlfn.IFNA(IF($O390="days",$Y390*(VLOOKUP($K390,'Bed parameters'!$A$9:$I$12,9,FALSE))*$F390*(VLOOKUP($Q390,'Workforce distribution'!$C$8:$AD$30,BB$7,FALSE)),IF($Q390="n/a",(IF($P390=BB$6,$X390*$F390,0)),$X390*$F390*(VLOOKUP($Q390,'Workforce distribution'!$C$8:$AD$30,BB$7,FALSE)))),0)</f>
        <v>0</v>
      </c>
      <c r="BC390" s="149">
        <f t="shared" si="49"/>
        <v>26.171399508177938</v>
      </c>
      <c r="BD390" s="288">
        <f>IF($Q390="n/a",(IF('Workforce hours'!D$30=0,0,(AB390/'Workforce hours'!D$30))),(IF(VLOOKUP($Q390,'Workforce hours'!$C$8:$AD$30,BD$7,FALSE)=0,0,(AB390/(VLOOKUP($Q390,'Workforce hours'!$C$8:$AD$30,BD$7,FALSE))))))</f>
        <v>0</v>
      </c>
      <c r="BE390" s="288">
        <f>IF($Q390="n/a",(IF('Workforce hours'!E$30=0,0,(AC390/'Workforce hours'!E$30))),(IF(VLOOKUP($Q390,'Workforce hours'!$C$8:$AD$30,BE$7,FALSE)=0,0,(AC390/(VLOOKUP($Q390,'Workforce hours'!$C$8:$AD$30,BE$7,FALSE))))))</f>
        <v>0</v>
      </c>
      <c r="BF390" s="288">
        <f>IF($Q390="n/a",(IF('Workforce hours'!F$30=0,0,(AD390/'Workforce hours'!F$30))),(IF(VLOOKUP($Q390,'Workforce hours'!$C$8:$AD$30,BF$7,FALSE)=0,0,(AD390/(VLOOKUP($Q390,'Workforce hours'!$C$8:$AD$30,BF$7,FALSE))))))</f>
        <v>0</v>
      </c>
      <c r="BG390" s="288">
        <f>IF($Q390="n/a",(IF('Workforce hours'!G$30=0,0,(AE390/'Workforce hours'!G$30))),(IF(VLOOKUP($Q390,'Workforce hours'!$C$8:$AD$30,BG$7,FALSE)=0,0,(AE390/(VLOOKUP($Q390,'Workforce hours'!$C$8:$AD$30,BG$7,FALSE))))))</f>
        <v>20.732320317201165</v>
      </c>
      <c r="BH390" s="288">
        <f>IF($Q390="n/a",(IF('Workforce hours'!H$30=0,0,(AF390/'Workforce hours'!H$30))),(IF(VLOOKUP($Q390,'Workforce hours'!$C$8:$AD$30,BH$7,FALSE)=0,0,(AF390/(VLOOKUP($Q390,'Workforce hours'!$C$8:$AD$30,BH$7,FALSE))))))</f>
        <v>0</v>
      </c>
      <c r="BI390" s="288">
        <f>IF($Q390="n/a",(IF('Workforce hours'!I$30=0,0,(AG390/'Workforce hours'!I$30))),(IF(VLOOKUP($Q390,'Workforce hours'!$C$8:$AD$30,BI$7,FALSE)=0,0,(AG390/(VLOOKUP($Q390,'Workforce hours'!$C$8:$AD$30,BI$7,FALSE))))))</f>
        <v>0</v>
      </c>
      <c r="BJ390" s="288">
        <f>IF($Q390="n/a",(IF('Workforce hours'!J$30=0,0,(AH390/'Workforce hours'!J$30))),(IF(VLOOKUP($Q390,'Workforce hours'!$C$8:$AD$30,BJ$7,FALSE)=0,0,(AH390/(VLOOKUP($Q390,'Workforce hours'!$C$8:$AD$30,BJ$7,FALSE))))))</f>
        <v>0</v>
      </c>
      <c r="BK390" s="288">
        <f>IF($Q390="n/a",(IF('Workforce hours'!K$30=0,0,(AI390/'Workforce hours'!K$30))),(IF(VLOOKUP($Q390,'Workforce hours'!$C$8:$AD$30,BK$7,FALSE)=0,0,(AI390/(VLOOKUP($Q390,'Workforce hours'!$C$8:$AD$30,BK$7,FALSE))))))</f>
        <v>0</v>
      </c>
      <c r="BL390" s="288">
        <f>IF($Q390="n/a",(IF('Workforce hours'!L$30=0,0,(AJ390/'Workforce hours'!L$30))),(IF(VLOOKUP($Q390,'Workforce hours'!$C$8:$AD$30,BL$7,FALSE)=0,0,(AJ390/(VLOOKUP($Q390,'Workforce hours'!$C$8:$AD$30,BL$7,FALSE))))))</f>
        <v>0</v>
      </c>
      <c r="BM390" s="288">
        <f>IF($Q390="n/a",(IF('Workforce hours'!M$30=0,0,(AK390/'Workforce hours'!M$30))),(IF(VLOOKUP($Q390,'Workforce hours'!$C$8:$AD$30,BM$7,FALSE)=0,0,(AK390/(VLOOKUP($Q390,'Workforce hours'!$C$8:$AD$30,BM$7,FALSE))))))</f>
        <v>0</v>
      </c>
      <c r="BN390" s="288">
        <f>IF($Q390="n/a",(IF('Workforce hours'!N$30=0,0,(AL390/'Workforce hours'!N$30))),(IF(VLOOKUP($Q390,'Workforce hours'!$C$8:$AD$30,BN$7,FALSE)=0,0,(AL390/(VLOOKUP($Q390,'Workforce hours'!$C$8:$AD$30,BN$7,FALSE))))))</f>
        <v>0</v>
      </c>
      <c r="BO390" s="288">
        <f>IF($Q390="n/a",(IF('Workforce hours'!O$30=0,0,(AM390/'Workforce hours'!O$30))),(IF(VLOOKUP($Q390,'Workforce hours'!$C$8:$AD$30,BO$7,FALSE)=0,0,(AM390/(VLOOKUP($Q390,'Workforce hours'!$C$8:$AD$30,BO$7,FALSE))))))</f>
        <v>0</v>
      </c>
      <c r="BP390" s="288">
        <f>IF($Q390="n/a",(IF('Workforce hours'!P$30=0,0,(AN390/'Workforce hours'!P$30))),(IF(VLOOKUP($Q390,'Workforce hours'!$C$8:$AD$30,BP$7,FALSE)=0,0,(AN390/(VLOOKUP($Q390,'Workforce hours'!$C$8:$AD$30,BP$7,FALSE))))))</f>
        <v>0</v>
      </c>
      <c r="BQ390" s="288">
        <f>IF($Q390="n/a",(IF('Workforce hours'!Q$30=0,0,(AO390/'Workforce hours'!Q$30))),(IF(VLOOKUP($Q390,'Workforce hours'!$C$8:$AD$30,BQ$7,FALSE)=0,0,(AO390/(VLOOKUP($Q390,'Workforce hours'!$C$8:$AD$30,BQ$7,FALSE))))))</f>
        <v>0</v>
      </c>
      <c r="BR390" s="288">
        <f>IF($Q390="n/a",(IF('Workforce hours'!R$30=0,0,(AP390/'Workforce hours'!R$30))),(IF(VLOOKUP($Q390,'Workforce hours'!$C$8:$AD$30,BR$7,FALSE)=0,0,(AP390/(VLOOKUP($Q390,'Workforce hours'!$C$8:$AD$30,BR$7,FALSE))))))</f>
        <v>0</v>
      </c>
      <c r="BS390" s="288">
        <f>IF($Q390="n/a",(IF('Workforce hours'!S$30=0,0,(AQ390/'Workforce hours'!S$30))),(IF(VLOOKUP($Q390,'Workforce hours'!$C$8:$AD$30,BS$7,FALSE)=0,0,(AQ390/(VLOOKUP($Q390,'Workforce hours'!$C$8:$AD$30,BS$7,FALSE))))))</f>
        <v>0</v>
      </c>
      <c r="BT390" s="288">
        <f>IF($Q390="n/a",(IF('Workforce hours'!T$30=0,0,(AR390/'Workforce hours'!T$30))),(IF(VLOOKUP($Q390,'Workforce hours'!$C$8:$AD$30,BT$7,FALSE)=0,0,(AR390/(VLOOKUP($Q390,'Workforce hours'!$C$8:$AD$30,BT$7,FALSE))))))</f>
        <v>0</v>
      </c>
      <c r="BU390" s="288">
        <f>IF($Q390="n/a",(IF('Workforce hours'!U$30=0,0,(AS390/'Workforce hours'!U$30))),(IF(VLOOKUP($Q390,'Workforce hours'!$C$8:$AD$30,BU$7,FALSE)=0,0,(AS390/(VLOOKUP($Q390,'Workforce hours'!$C$8:$AD$30,BU$7,FALSE))))))</f>
        <v>5.4390791909767744</v>
      </c>
      <c r="BV390" s="288">
        <f>IF($Q390="n/a",(IF('Workforce hours'!V$30=0,0,(AT390/'Workforce hours'!V$30))),(IF(VLOOKUP($Q390,'Workforce hours'!$C$8:$AD$30,BV$7,FALSE)=0,0,(AT390/(VLOOKUP($Q390,'Workforce hours'!$C$8:$AD$30,BV$7,FALSE))))))</f>
        <v>0</v>
      </c>
      <c r="BW390" s="288">
        <f>IF($Q390="n/a",(IF('Workforce hours'!W$30=0,0,(AU390/'Workforce hours'!W$30))),(IF(VLOOKUP($Q390,'Workforce hours'!$C$8:$AD$30,BW$7,FALSE)=0,0,(AU390/(VLOOKUP($Q390,'Workforce hours'!$C$8:$AD$30,BW$7,FALSE))))))</f>
        <v>0</v>
      </c>
      <c r="BX390" s="288">
        <f>IF($Q390="n/a",(IF('Workforce hours'!X$30=0,0,(AV390/'Workforce hours'!X$30))),(IF(VLOOKUP($Q390,'Workforce hours'!$C$8:$AD$30,BX$7,FALSE)=0,0,(AV390/(VLOOKUP($Q390,'Workforce hours'!$C$8:$AD$30,BX$7,FALSE))))))</f>
        <v>0</v>
      </c>
      <c r="BY390" s="288">
        <f>IF($Q390="n/a",(IF('Workforce hours'!Y$30=0,0,(AW390/'Workforce hours'!Y$30))),(IF(VLOOKUP($Q390,'Workforce hours'!$C$8:$AD$30,BY$7,FALSE)=0,0,(AW390/(VLOOKUP($Q390,'Workforce hours'!$C$8:$AD$30,BY$7,FALSE))))))</f>
        <v>0</v>
      </c>
      <c r="BZ390" s="288">
        <f>IF($Q390="n/a",(IF('Workforce hours'!Z$30=0,0,(AX390/'Workforce hours'!Z$30))),(IF(VLOOKUP($Q390,'Workforce hours'!$C$8:$AD$30,BZ$7,FALSE)=0,0,(AX390/(VLOOKUP($Q390,'Workforce hours'!$C$8:$AD$30,BZ$7,FALSE))))))</f>
        <v>0</v>
      </c>
      <c r="CA390" s="288">
        <f>IF($Q390="n/a",(IF('Workforce hours'!AA$30=0,0,(AY390/'Workforce hours'!AA$30))),(IF(VLOOKUP($Q390,'Workforce hours'!$C$8:$AD$30,CA$7,FALSE)=0,0,(AY390/(VLOOKUP($Q390,'Workforce hours'!$C$8:$AD$30,CA$7,FALSE))))))</f>
        <v>0</v>
      </c>
      <c r="CB390" s="288">
        <f>IF($Q390="n/a",(IF('Workforce hours'!AB$30=0,0,(AZ390/'Workforce hours'!AB$30))),(IF(VLOOKUP($Q390,'Workforce hours'!$C$8:$AD$30,CB$7,FALSE)=0,0,(AZ390/(VLOOKUP($Q390,'Workforce hours'!$C$8:$AD$30,CB$7,FALSE))))))</f>
        <v>0</v>
      </c>
      <c r="CC390" s="288">
        <f>IF($Q390="n/a",(IF('Workforce hours'!AC$30=0,0,(BA390/'Workforce hours'!AC$30))),(IF(VLOOKUP($Q390,'Workforce hours'!$C$8:$AD$30,CC$7,FALSE)=0,0,(BA390/(VLOOKUP($Q390,'Workforce hours'!$C$8:$AD$30,CC$7,FALSE))))))</f>
        <v>0</v>
      </c>
      <c r="CD390" s="288">
        <f>IF($Q390="n/a",(IF('Workforce hours'!AD$30=0,0,(BB390/'Workforce hours'!AD$30))),(IF(VLOOKUP($Q390,'Workforce hours'!$C$8:$AD$30,CD$7,FALSE)=0,0,(BB390/(VLOOKUP($Q390,'Workforce hours'!$C$8:$AD$30,CD$7,FALSE))))))</f>
        <v>0</v>
      </c>
      <c r="CE390" s="289">
        <f t="shared" si="50"/>
        <v>0</v>
      </c>
      <c r="CF390" s="290">
        <f>BD390*'Workforce costs'!B$9*(1+'Workforce costs'!B$10)*(1+'Workforce costs'!B$11)</f>
        <v>0</v>
      </c>
      <c r="CG390" s="290">
        <f>BE390*'Workforce costs'!C$9*(1+'Workforce costs'!C$10)*(1+'Workforce costs'!C$11)</f>
        <v>0</v>
      </c>
      <c r="CH390" s="290">
        <f>BF390*'Workforce costs'!D$9*(1+'Workforce costs'!D$10)*(1+'Workforce costs'!D$11)</f>
        <v>0</v>
      </c>
      <c r="CI390" s="290">
        <f>BG390*'Workforce costs'!E$9*(1+'Workforce costs'!E$10)*(1+'Workforce costs'!E$11)</f>
        <v>0</v>
      </c>
      <c r="CJ390" s="290">
        <f>BH390*'Workforce costs'!F$9*(1+'Workforce costs'!F$10)*(1+'Workforce costs'!F$11)</f>
        <v>0</v>
      </c>
      <c r="CK390" s="290">
        <f>BI390*'Workforce costs'!G$9*(1+'Workforce costs'!G$10)*(1+'Workforce costs'!G$11)</f>
        <v>0</v>
      </c>
      <c r="CL390" s="290">
        <f>BJ390*'Workforce costs'!H$9*(1+'Workforce costs'!H$10)*(1+'Workforce costs'!H$11)</f>
        <v>0</v>
      </c>
      <c r="CM390" s="290">
        <f>BK390*'Workforce costs'!I$9*(1+'Workforce costs'!I$10)*(1+'Workforce costs'!I$11)</f>
        <v>0</v>
      </c>
      <c r="CN390" s="290">
        <f>BL390*'Workforce costs'!J$9*(1+'Workforce costs'!J$10)*(1+'Workforce costs'!J$11)</f>
        <v>0</v>
      </c>
      <c r="CO390" s="290">
        <f>BM390*'Workforce costs'!K$9*(1+'Workforce costs'!K$10)*(1+'Workforce costs'!K$11)</f>
        <v>0</v>
      </c>
      <c r="CP390" s="290">
        <f>BN390*'Workforce costs'!L$9*(1+'Workforce costs'!L$10)*(1+'Workforce costs'!L$11)</f>
        <v>0</v>
      </c>
      <c r="CQ390" s="290">
        <f>BO390*'Workforce costs'!M$9*(1+'Workforce costs'!M$10)*(1+'Workforce costs'!M$11)</f>
        <v>0</v>
      </c>
      <c r="CR390" s="290">
        <f>BP390*'Workforce costs'!N$9*(1+'Workforce costs'!N$10)*(1+'Workforce costs'!N$11)</f>
        <v>0</v>
      </c>
      <c r="CS390" s="290">
        <f>BQ390*'Workforce costs'!O$9*(1+'Workforce costs'!O$10)*(1+'Workforce costs'!O$11)</f>
        <v>0</v>
      </c>
      <c r="CT390" s="290">
        <f>BR390*'Workforce costs'!P$9*(1+'Workforce costs'!P$10)*(1+'Workforce costs'!P$11)</f>
        <v>0</v>
      </c>
      <c r="CU390" s="290">
        <f>BS390*'Workforce costs'!Q$9*(1+'Workforce costs'!Q$10)*(1+'Workforce costs'!Q$11)</f>
        <v>0</v>
      </c>
      <c r="CV390" s="290">
        <f>BT390*'Workforce costs'!R$9*(1+'Workforce costs'!R$10)*(1+'Workforce costs'!R$11)</f>
        <v>0</v>
      </c>
      <c r="CW390" s="290">
        <f>BU390*'Workforce costs'!S$9*(1+'Workforce costs'!S$10)*(1+'Workforce costs'!S$11)</f>
        <v>0</v>
      </c>
      <c r="CX390" s="290">
        <f>BV390*'Workforce costs'!T$9*(1+'Workforce costs'!T$10)*(1+'Workforce costs'!T$11)</f>
        <v>0</v>
      </c>
      <c r="CY390" s="290">
        <f>BW390*'Workforce costs'!U$9*(1+'Workforce costs'!U$10)*(1+'Workforce costs'!U$11)</f>
        <v>0</v>
      </c>
      <c r="CZ390" s="290">
        <f>BX390*'Workforce costs'!V$9*(1+'Workforce costs'!V$10)*(1+'Workforce costs'!V$11)</f>
        <v>0</v>
      </c>
      <c r="DA390" s="290">
        <f>BY390*'Workforce costs'!W$9*(1+'Workforce costs'!W$10)*(1+'Workforce costs'!W$11)</f>
        <v>0</v>
      </c>
      <c r="DB390" s="290">
        <f>BZ390*'Workforce costs'!X$9*(1+'Workforce costs'!X$10)*(1+'Workforce costs'!X$11)</f>
        <v>0</v>
      </c>
      <c r="DC390" s="290">
        <f>CA390*'Workforce costs'!Y$9*(1+'Workforce costs'!Y$10)*(1+'Workforce costs'!Y$11)</f>
        <v>0</v>
      </c>
      <c r="DD390" s="290">
        <f>CB390*'Workforce costs'!Z$9*(1+'Workforce costs'!Z$10)*(1+'Workforce costs'!Z$11)</f>
        <v>0</v>
      </c>
      <c r="DE390" s="290">
        <f>CC390*'Workforce costs'!AA$9*(1+'Workforce costs'!AA$10)*(1+'Workforce costs'!AA$11)</f>
        <v>0</v>
      </c>
      <c r="DF390" s="290">
        <f>CD390*'Workforce costs'!AB$9*(1+'Workforce costs'!AB$10)*(1+'Workforce costs'!AB$11)</f>
        <v>0</v>
      </c>
    </row>
    <row r="391" spans="1:110" x14ac:dyDescent="0.3">
      <c r="A391" s="2" t="str">
        <f>Outputs!$A$4</f>
        <v>Australia</v>
      </c>
      <c r="B391" s="2" t="str">
        <f t="shared" si="43"/>
        <v>Australia 18to24</v>
      </c>
      <c r="C391" s="30">
        <f>VLOOKUP($B391,Populations!$D$15:$H$1920,3,FALSE)</f>
        <v>2374194</v>
      </c>
      <c r="D391" s="255">
        <f>IF(OR($H391="General pop",$H391="Schools",$H391="Workplace",$H391="Skills Training",$H391="Digital Supports"),1,VLOOKUP($B391,Populations!$D$15:$H$1920,5,FALSE))</f>
        <v>1</v>
      </c>
      <c r="E391" s="88">
        <f>VLOOKUP(I391,Epidemiology!$C$10:$H$47,6,FALSE)</f>
        <v>1300</v>
      </c>
      <c r="F391" s="102">
        <f>'Care profiles'!R392</f>
        <v>1</v>
      </c>
      <c r="G391" s="15" t="str">
        <f>'Care profiles'!A392</f>
        <v>18to24</v>
      </c>
      <c r="H391" s="15" t="str">
        <f>'Care profiles'!B392</f>
        <v>Persistent</v>
      </c>
      <c r="I391" s="15" t="str">
        <f>'Care profiles'!C392</f>
        <v>Persistent_18-24yrs</v>
      </c>
      <c r="J391" s="15" t="str">
        <f>'Care profiles'!D392</f>
        <v>Care profile</v>
      </c>
      <c r="K391" s="15" t="str">
        <f>'Care profiles'!E392</f>
        <v>Short-Stay Residential (Multidisciplinary Team)</v>
      </c>
      <c r="L391" s="104">
        <f>'Care profiles'!F392</f>
        <v>0.02</v>
      </c>
      <c r="M391" s="15">
        <f>'Care profiles'!G392</f>
        <v>1</v>
      </c>
      <c r="N391" s="15">
        <f>'Care profiles'!H392</f>
        <v>4320</v>
      </c>
      <c r="O391" s="15" t="str">
        <f>'Care profiles'!I392</f>
        <v>min</v>
      </c>
      <c r="P391" s="15" t="str">
        <f>'Care profiles'!J392</f>
        <v>Team</v>
      </c>
      <c r="Q391" s="15" t="str">
        <f>'Care profiles'!K392</f>
        <v>Short-Stay Residential (Multidisciplinary Led)</v>
      </c>
      <c r="R391" s="15" t="str">
        <f>'Care profiles'!M392</f>
        <v>N</v>
      </c>
      <c r="S391" s="15" t="str">
        <f>'Care profiles'!O392</f>
        <v>Y</v>
      </c>
      <c r="T391" s="15" t="str">
        <f>'Care profiles'!Q392</f>
        <v>N</v>
      </c>
      <c r="U391" s="30">
        <f t="shared" si="44"/>
        <v>30864.522000000001</v>
      </c>
      <c r="V391" s="30">
        <f t="shared" si="45"/>
        <v>617.29043999999999</v>
      </c>
      <c r="W391" s="30">
        <f>IF(M391="n/a",0,IF(O391="days",V391*M391*(1+(VLOOKUP(K391,'Bed parameters'!$A$9:$G$12,7,FALSE))),V391*M391))</f>
        <v>617.29043999999999</v>
      </c>
      <c r="X391" s="30">
        <f t="shared" si="46"/>
        <v>44444.911679999997</v>
      </c>
      <c r="Y391" s="30">
        <f t="shared" si="47"/>
        <v>0</v>
      </c>
      <c r="Z391" s="113">
        <f>_xlfn.IFNA(Y391/((VLOOKUP(K391,'Bed parameters'!$A$9:$G$12,3,FALSE))*(VLOOKUP(K391,'Bed parameters'!$A$9:$G$12,5,FALSE))),0)</f>
        <v>0</v>
      </c>
      <c r="AA391" s="30">
        <f t="shared" si="48"/>
        <v>44444.911679999997</v>
      </c>
      <c r="AB391" s="30">
        <f>_xlfn.IFNA(IF($O391="days",$Y391*(VLOOKUP($K391,'Bed parameters'!$A$9:$I$12,9,FALSE))*$F391*(VLOOKUP($Q391,'Workforce distribution'!$C$8:$AD$30,AB$7,FALSE)),IF($Q391="n/a",(IF($P391=AB$6,$X391*$F391,0)),$X391*$F391*(VLOOKUP($Q391,'Workforce distribution'!$C$8:$AD$30,AB$7,FALSE)))),0)</f>
        <v>0</v>
      </c>
      <c r="AC391" s="30">
        <f>_xlfn.IFNA(IF($O391="days",$Y391*(VLOOKUP($K391,'Bed parameters'!$A$9:$I$12,9,FALSE))*$F391*(VLOOKUP($Q391,'Workforce distribution'!$C$8:$AD$30,AC$7,FALSE)),IF($Q391="n/a",(IF($P391=AC$6,$X391*$F391,0)),$X391*$F391*(VLOOKUP($Q391,'Workforce distribution'!$C$8:$AD$30,AC$7,FALSE)))),0)</f>
        <v>0</v>
      </c>
      <c r="AD391" s="30">
        <f>_xlfn.IFNA(IF($O391="days",$Y391*(VLOOKUP($K391,'Bed parameters'!$A$9:$I$12,9,FALSE))*$F391*(VLOOKUP($Q391,'Workforce distribution'!$C$8:$AD$30,AD$7,FALSE)),IF($Q391="n/a",(IF($P391=AD$6,$X391*$F391,0)),$X391*$F391*(VLOOKUP($Q391,'Workforce distribution'!$C$8:$AD$30,AD$7,FALSE)))),0)</f>
        <v>0</v>
      </c>
      <c r="AE391" s="30">
        <f>_xlfn.IFNA(IF($O391="days",$Y391*(VLOOKUP($K391,'Bed parameters'!$A$9:$I$12,9,FALSE))*$F391*(VLOOKUP($Q391,'Workforce distribution'!$C$8:$AD$30,AE$7,FALSE)),IF($Q391="n/a",(IF($P391=AE$6,$X391*$F391,0)),$X391*$F391*(VLOOKUP($Q391,'Workforce distribution'!$C$8:$AD$30,AE$7,FALSE)))),0)</f>
        <v>17777.964671999998</v>
      </c>
      <c r="AF391" s="30">
        <f>_xlfn.IFNA(IF($O391="days",$Y391*(VLOOKUP($K391,'Bed parameters'!$A$9:$I$12,9,FALSE))*$F391*(VLOOKUP($Q391,'Workforce distribution'!$C$8:$AD$30,AF$7,FALSE)),IF($Q391="n/a",(IF($P391=AF$6,$X391*$F391,0)),$X391*$F391*(VLOOKUP($Q391,'Workforce distribution'!$C$8:$AD$30,AF$7,FALSE)))),0)</f>
        <v>0</v>
      </c>
      <c r="AG391" s="30">
        <f>_xlfn.IFNA(IF($O391="days",$Y391*(VLOOKUP($K391,'Bed parameters'!$A$9:$I$12,9,FALSE))*$F391*(VLOOKUP($Q391,'Workforce distribution'!$C$8:$AD$30,AG$7,FALSE)),IF($Q391="n/a",(IF($P391=AG$6,$X391*$F391,0)),$X391*$F391*(VLOOKUP($Q391,'Workforce distribution'!$C$8:$AD$30,AG$7,FALSE)))),0)</f>
        <v>0</v>
      </c>
      <c r="AH391" s="30">
        <f>_xlfn.IFNA(IF($O391="days",$Y391*(VLOOKUP($K391,'Bed parameters'!$A$9:$I$12,9,FALSE))*$F391*(VLOOKUP($Q391,'Workforce distribution'!$C$8:$AD$30,AH$7,FALSE)),IF($Q391="n/a",(IF($P391=AH$6,$X391*$F391,0)),$X391*$F391*(VLOOKUP($Q391,'Workforce distribution'!$C$8:$AD$30,AH$7,FALSE)))),0)</f>
        <v>0</v>
      </c>
      <c r="AI391" s="30">
        <f>_xlfn.IFNA(IF($O391="days",$Y391*(VLOOKUP($K391,'Bed parameters'!$A$9:$I$12,9,FALSE))*$F391*(VLOOKUP($Q391,'Workforce distribution'!$C$8:$AD$30,AI$7,FALSE)),IF($Q391="n/a",(IF($P391=AI$6,$X391*$F391,0)),$X391*$F391*(VLOOKUP($Q391,'Workforce distribution'!$C$8:$AD$30,AI$7,FALSE)))),0)</f>
        <v>0</v>
      </c>
      <c r="AJ391" s="30">
        <f>_xlfn.IFNA(IF($O391="days",$Y391*(VLOOKUP($K391,'Bed parameters'!$A$9:$I$12,9,FALSE))*$F391*(VLOOKUP($Q391,'Workforce distribution'!$C$8:$AD$30,AJ$7,FALSE)),IF($Q391="n/a",(IF($P391=AJ$6,$X391*$F391,0)),$X391*$F391*(VLOOKUP($Q391,'Workforce distribution'!$C$8:$AD$30,AJ$7,FALSE)))),0)</f>
        <v>0</v>
      </c>
      <c r="AK391" s="30">
        <f>_xlfn.IFNA(IF($O391="days",$Y391*(VLOOKUP($K391,'Bed parameters'!$A$9:$I$12,9,FALSE))*$F391*(VLOOKUP($Q391,'Workforce distribution'!$C$8:$AD$30,AK$7,FALSE)),IF($Q391="n/a",(IF($P391=AK$6,$X391*$F391,0)),$X391*$F391*(VLOOKUP($Q391,'Workforce distribution'!$C$8:$AD$30,AK$7,FALSE)))),0)</f>
        <v>17777.964671999998</v>
      </c>
      <c r="AL391" s="30">
        <f>_xlfn.IFNA(IF($O391="days",$Y391*(VLOOKUP($K391,'Bed parameters'!$A$9:$I$12,9,FALSE))*$F391*(VLOOKUP($Q391,'Workforce distribution'!$C$8:$AD$30,AL$7,FALSE)),IF($Q391="n/a",(IF($P391=AL$6,$X391*$F391,0)),$X391*$F391*(VLOOKUP($Q391,'Workforce distribution'!$C$8:$AD$30,AL$7,FALSE)))),0)</f>
        <v>0</v>
      </c>
      <c r="AM391" s="30">
        <f>_xlfn.IFNA(IF($O391="days",$Y391*(VLOOKUP($K391,'Bed parameters'!$A$9:$I$12,9,FALSE))*$F391*(VLOOKUP($Q391,'Workforce distribution'!$C$8:$AD$30,AM$7,FALSE)),IF($Q391="n/a",(IF($P391=AM$6,$X391*$F391,0)),$X391*$F391*(VLOOKUP($Q391,'Workforce distribution'!$C$8:$AD$30,AM$7,FALSE)))),0)</f>
        <v>0</v>
      </c>
      <c r="AN391" s="30">
        <f>_xlfn.IFNA(IF($O391="days",$Y391*(VLOOKUP($K391,'Bed parameters'!$A$9:$I$12,9,FALSE))*$F391*(VLOOKUP($Q391,'Workforce distribution'!$C$8:$AD$30,AN$7,FALSE)),IF($Q391="n/a",(IF($P391=AN$6,$X391*$F391,0)),$X391*$F391*(VLOOKUP($Q391,'Workforce distribution'!$C$8:$AD$30,AN$7,FALSE)))),0)</f>
        <v>0</v>
      </c>
      <c r="AO391" s="30">
        <f>_xlfn.IFNA(IF($O391="days",$Y391*(VLOOKUP($K391,'Bed parameters'!$A$9:$I$12,9,FALSE))*$F391*(VLOOKUP($Q391,'Workforce distribution'!$C$8:$AD$30,AO$7,FALSE)),IF($Q391="n/a",(IF($P391=AO$6,$X391*$F391,0)),$X391*$F391*(VLOOKUP($Q391,'Workforce distribution'!$C$8:$AD$30,AO$7,FALSE)))),0)</f>
        <v>0</v>
      </c>
      <c r="AP391" s="30">
        <f>_xlfn.IFNA(IF($O391="days",$Y391*(VLOOKUP($K391,'Bed parameters'!$A$9:$I$12,9,FALSE))*$F391*(VLOOKUP($Q391,'Workforce distribution'!$C$8:$AD$30,AP$7,FALSE)),IF($Q391="n/a",(IF($P391=AP$6,$X391*$F391,0)),$X391*$F391*(VLOOKUP($Q391,'Workforce distribution'!$C$8:$AD$30,AP$7,FALSE)))),0)</f>
        <v>0</v>
      </c>
      <c r="AQ391" s="30">
        <f>_xlfn.IFNA(IF($O391="days",$Y391*(VLOOKUP($K391,'Bed parameters'!$A$9:$I$12,9,FALSE))*$F391*(VLOOKUP($Q391,'Workforce distribution'!$C$8:$AD$30,AQ$7,FALSE)),IF($Q391="n/a",(IF($P391=AQ$6,$X391*$F391,0)),$X391*$F391*(VLOOKUP($Q391,'Workforce distribution'!$C$8:$AD$30,AQ$7,FALSE)))),0)</f>
        <v>0</v>
      </c>
      <c r="AR391" s="30">
        <f>_xlfn.IFNA(IF($O391="days",$Y391*(VLOOKUP($K391,'Bed parameters'!$A$9:$I$12,9,FALSE))*$F391*(VLOOKUP($Q391,'Workforce distribution'!$C$8:$AD$30,AR$7,FALSE)),IF($Q391="n/a",(IF($P391=AR$6,$X391*$F391,0)),$X391*$F391*(VLOOKUP($Q391,'Workforce distribution'!$C$8:$AD$30,AR$7,FALSE)))),0)</f>
        <v>0</v>
      </c>
      <c r="AS391" s="30">
        <f>_xlfn.IFNA(IF($O391="days",$Y391*(VLOOKUP($K391,'Bed parameters'!$A$9:$I$12,9,FALSE))*$F391*(VLOOKUP($Q391,'Workforce distribution'!$C$8:$AD$30,AS$7,FALSE)),IF($Q391="n/a",(IF($P391=AS$6,$X391*$F391,0)),$X391*$F391*(VLOOKUP($Q391,'Workforce distribution'!$C$8:$AD$30,AS$7,FALSE)))),0)</f>
        <v>8888.9823359999991</v>
      </c>
      <c r="AT391" s="30">
        <f>_xlfn.IFNA(IF($O391="days",$Y391*(VLOOKUP($K391,'Bed parameters'!$A$9:$I$12,9,FALSE))*$F391*(VLOOKUP($Q391,'Workforce distribution'!$C$8:$AD$30,AT$7,FALSE)),IF($Q391="n/a",(IF($P391=AT$6,$X391*$F391,0)),$X391*$F391*(VLOOKUP($Q391,'Workforce distribution'!$C$8:$AD$30,AT$7,FALSE)))),0)</f>
        <v>0</v>
      </c>
      <c r="AU391" s="30">
        <f>_xlfn.IFNA(IF($O391="days",$Y391*(VLOOKUP($K391,'Bed parameters'!$A$9:$I$12,9,FALSE))*$F391*(VLOOKUP($Q391,'Workforce distribution'!$C$8:$AD$30,AU$7,FALSE)),IF($Q391="n/a",(IF($P391=AU$6,$X391*$F391,0)),$X391*$F391*(VLOOKUP($Q391,'Workforce distribution'!$C$8:$AD$30,AU$7,FALSE)))),0)</f>
        <v>0</v>
      </c>
      <c r="AV391" s="30">
        <f>_xlfn.IFNA(IF($O391="days",$Y391*(VLOOKUP($K391,'Bed parameters'!$A$9:$I$12,9,FALSE))*$F391*(VLOOKUP($Q391,'Workforce distribution'!$C$8:$AD$30,AV$7,FALSE)),IF($Q391="n/a",(IF($P391=AV$6,$X391*$F391,0)),$X391*$F391*(VLOOKUP($Q391,'Workforce distribution'!$C$8:$AD$30,AV$7,FALSE)))),0)</f>
        <v>0</v>
      </c>
      <c r="AW391" s="30">
        <f>_xlfn.IFNA(IF($O391="days",$Y391*(VLOOKUP($K391,'Bed parameters'!$A$9:$I$12,9,FALSE))*$F391*(VLOOKUP($Q391,'Workforce distribution'!$C$8:$AD$30,AW$7,FALSE)),IF($Q391="n/a",(IF($P391=AW$6,$X391*$F391,0)),$X391*$F391*(VLOOKUP($Q391,'Workforce distribution'!$C$8:$AD$30,AW$7,FALSE)))),0)</f>
        <v>0</v>
      </c>
      <c r="AX391" s="30">
        <f>_xlfn.IFNA(IF($O391="days",$Y391*(VLOOKUP($K391,'Bed parameters'!$A$9:$I$12,9,FALSE))*$F391*(VLOOKUP($Q391,'Workforce distribution'!$C$8:$AD$30,AX$7,FALSE)),IF($Q391="n/a",(IF($P391=AX$6,$X391*$F391,0)),$X391*$F391*(VLOOKUP($Q391,'Workforce distribution'!$C$8:$AD$30,AX$7,FALSE)))),0)</f>
        <v>0</v>
      </c>
      <c r="AY391" s="30">
        <f>_xlfn.IFNA(IF($O391="days",$Y391*(VLOOKUP($K391,'Bed parameters'!$A$9:$I$12,9,FALSE))*$F391*(VLOOKUP($Q391,'Workforce distribution'!$C$8:$AD$30,AY$7,FALSE)),IF($Q391="n/a",(IF($P391=AY$6,$X391*$F391,0)),$X391*$F391*(VLOOKUP($Q391,'Workforce distribution'!$C$8:$AD$30,AY$7,FALSE)))),0)</f>
        <v>0</v>
      </c>
      <c r="AZ391" s="30">
        <f>_xlfn.IFNA(IF($O391="days",$Y391*(VLOOKUP($K391,'Bed parameters'!$A$9:$I$12,9,FALSE))*$F391*(VLOOKUP($Q391,'Workforce distribution'!$C$8:$AD$30,AZ$7,FALSE)),IF($Q391="n/a",(IF($P391=AZ$6,$X391*$F391,0)),$X391*$F391*(VLOOKUP($Q391,'Workforce distribution'!$C$8:$AD$30,AZ$7,FALSE)))),0)</f>
        <v>0</v>
      </c>
      <c r="BA391" s="30">
        <f>_xlfn.IFNA(IF($O391="days",$Y391*(VLOOKUP($K391,'Bed parameters'!$A$9:$I$12,9,FALSE))*$F391*(VLOOKUP($Q391,'Workforce distribution'!$C$8:$AD$30,BA$7,FALSE)),IF($Q391="n/a",(IF($P391=BA$6,$X391*$F391,0)),$X391*$F391*(VLOOKUP($Q391,'Workforce distribution'!$C$8:$AD$30,BA$7,FALSE)))),0)</f>
        <v>0</v>
      </c>
      <c r="BB391" s="30">
        <f>_xlfn.IFNA(IF($O391="days",$Y391*(VLOOKUP($K391,'Bed parameters'!$A$9:$I$12,9,FALSE))*$F391*(VLOOKUP($Q391,'Workforce distribution'!$C$8:$AD$30,BB$7,FALSE)),IF($Q391="n/a",(IF($P391=BB$6,$X391*$F391,0)),$X391*$F391*(VLOOKUP($Q391,'Workforce distribution'!$C$8:$AD$30,BB$7,FALSE)))),0)</f>
        <v>0</v>
      </c>
      <c r="BC391" s="149">
        <f t="shared" si="49"/>
        <v>26.649364070162402</v>
      </c>
      <c r="BD391" s="288">
        <f>IF($Q391="n/a",(IF('Workforce hours'!D$30=0,0,(AB391/'Workforce hours'!D$30))),(IF(VLOOKUP($Q391,'Workforce hours'!$C$8:$AD$30,BD$7,FALSE)=0,0,(AB391/(VLOOKUP($Q391,'Workforce hours'!$C$8:$AD$30,BD$7,FALSE))))))</f>
        <v>0</v>
      </c>
      <c r="BE391" s="288">
        <f>IF($Q391="n/a",(IF('Workforce hours'!E$30=0,0,(AC391/'Workforce hours'!E$30))),(IF(VLOOKUP($Q391,'Workforce hours'!$C$8:$AD$30,BE$7,FALSE)=0,0,(AC391/(VLOOKUP($Q391,'Workforce hours'!$C$8:$AD$30,BE$7,FALSE))))))</f>
        <v>0</v>
      </c>
      <c r="BF391" s="288">
        <f>IF($Q391="n/a",(IF('Workforce hours'!F$30=0,0,(AD391/'Workforce hours'!F$30))),(IF(VLOOKUP($Q391,'Workforce hours'!$C$8:$AD$30,BF$7,FALSE)=0,0,(AD391/(VLOOKUP($Q391,'Workforce hours'!$C$8:$AD$30,BF$7,FALSE))))))</f>
        <v>0</v>
      </c>
      <c r="BG391" s="288">
        <f>IF($Q391="n/a",(IF('Workforce hours'!G$30=0,0,(AE391/'Workforce hours'!G$30))),(IF(VLOOKUP($Q391,'Workforce hours'!$C$8:$AD$30,BG$7,FALSE)=0,0,(AE391/(VLOOKUP($Q391,'Workforce hours'!$C$8:$AD$30,BG$7,FALSE))))))</f>
        <v>10.366160158600582</v>
      </c>
      <c r="BH391" s="288">
        <f>IF($Q391="n/a",(IF('Workforce hours'!H$30=0,0,(AF391/'Workforce hours'!H$30))),(IF(VLOOKUP($Q391,'Workforce hours'!$C$8:$AD$30,BH$7,FALSE)=0,0,(AF391/(VLOOKUP($Q391,'Workforce hours'!$C$8:$AD$30,BH$7,FALSE))))))</f>
        <v>0</v>
      </c>
      <c r="BI391" s="288">
        <f>IF($Q391="n/a",(IF('Workforce hours'!I$30=0,0,(AG391/'Workforce hours'!I$30))),(IF(VLOOKUP($Q391,'Workforce hours'!$C$8:$AD$30,BI$7,FALSE)=0,0,(AG391/(VLOOKUP($Q391,'Workforce hours'!$C$8:$AD$30,BI$7,FALSE))))))</f>
        <v>0</v>
      </c>
      <c r="BJ391" s="288">
        <f>IF($Q391="n/a",(IF('Workforce hours'!J$30=0,0,(AH391/'Workforce hours'!J$30))),(IF(VLOOKUP($Q391,'Workforce hours'!$C$8:$AD$30,BJ$7,FALSE)=0,0,(AH391/(VLOOKUP($Q391,'Workforce hours'!$C$8:$AD$30,BJ$7,FALSE))))))</f>
        <v>0</v>
      </c>
      <c r="BK391" s="288">
        <f>IF($Q391="n/a",(IF('Workforce hours'!K$30=0,0,(AI391/'Workforce hours'!K$30))),(IF(VLOOKUP($Q391,'Workforce hours'!$C$8:$AD$30,BK$7,FALSE)=0,0,(AI391/(VLOOKUP($Q391,'Workforce hours'!$C$8:$AD$30,BK$7,FALSE))))))</f>
        <v>0</v>
      </c>
      <c r="BL391" s="288">
        <f>IF($Q391="n/a",(IF('Workforce hours'!L$30=0,0,(AJ391/'Workforce hours'!L$30))),(IF(VLOOKUP($Q391,'Workforce hours'!$C$8:$AD$30,BL$7,FALSE)=0,0,(AJ391/(VLOOKUP($Q391,'Workforce hours'!$C$8:$AD$30,BL$7,FALSE))))))</f>
        <v>0</v>
      </c>
      <c r="BM391" s="288">
        <f>IF($Q391="n/a",(IF('Workforce hours'!M$30=0,0,(AK391/'Workforce hours'!M$30))),(IF(VLOOKUP($Q391,'Workforce hours'!$C$8:$AD$30,BM$7,FALSE)=0,0,(AK391/(VLOOKUP($Q391,'Workforce hours'!$C$8:$AD$30,BM$7,FALSE))))))</f>
        <v>10.844124720585045</v>
      </c>
      <c r="BN391" s="288">
        <f>IF($Q391="n/a",(IF('Workforce hours'!N$30=0,0,(AL391/'Workforce hours'!N$30))),(IF(VLOOKUP($Q391,'Workforce hours'!$C$8:$AD$30,BN$7,FALSE)=0,0,(AL391/(VLOOKUP($Q391,'Workforce hours'!$C$8:$AD$30,BN$7,FALSE))))))</f>
        <v>0</v>
      </c>
      <c r="BO391" s="288">
        <f>IF($Q391="n/a",(IF('Workforce hours'!O$30=0,0,(AM391/'Workforce hours'!O$30))),(IF(VLOOKUP($Q391,'Workforce hours'!$C$8:$AD$30,BO$7,FALSE)=0,0,(AM391/(VLOOKUP($Q391,'Workforce hours'!$C$8:$AD$30,BO$7,FALSE))))))</f>
        <v>0</v>
      </c>
      <c r="BP391" s="288">
        <f>IF($Q391="n/a",(IF('Workforce hours'!P$30=0,0,(AN391/'Workforce hours'!P$30))),(IF(VLOOKUP($Q391,'Workforce hours'!$C$8:$AD$30,BP$7,FALSE)=0,0,(AN391/(VLOOKUP($Q391,'Workforce hours'!$C$8:$AD$30,BP$7,FALSE))))))</f>
        <v>0</v>
      </c>
      <c r="BQ391" s="288">
        <f>IF($Q391="n/a",(IF('Workforce hours'!Q$30=0,0,(AO391/'Workforce hours'!Q$30))),(IF(VLOOKUP($Q391,'Workforce hours'!$C$8:$AD$30,BQ$7,FALSE)=0,0,(AO391/(VLOOKUP($Q391,'Workforce hours'!$C$8:$AD$30,BQ$7,FALSE))))))</f>
        <v>0</v>
      </c>
      <c r="BR391" s="288">
        <f>IF($Q391="n/a",(IF('Workforce hours'!R$30=0,0,(AP391/'Workforce hours'!R$30))),(IF(VLOOKUP($Q391,'Workforce hours'!$C$8:$AD$30,BR$7,FALSE)=0,0,(AP391/(VLOOKUP($Q391,'Workforce hours'!$C$8:$AD$30,BR$7,FALSE))))))</f>
        <v>0</v>
      </c>
      <c r="BS391" s="288">
        <f>IF($Q391="n/a",(IF('Workforce hours'!S$30=0,0,(AQ391/'Workforce hours'!S$30))),(IF(VLOOKUP($Q391,'Workforce hours'!$C$8:$AD$30,BS$7,FALSE)=0,0,(AQ391/(VLOOKUP($Q391,'Workforce hours'!$C$8:$AD$30,BS$7,FALSE))))))</f>
        <v>0</v>
      </c>
      <c r="BT391" s="288">
        <f>IF($Q391="n/a",(IF('Workforce hours'!T$30=0,0,(AR391/'Workforce hours'!T$30))),(IF(VLOOKUP($Q391,'Workforce hours'!$C$8:$AD$30,BT$7,FALSE)=0,0,(AR391/(VLOOKUP($Q391,'Workforce hours'!$C$8:$AD$30,BT$7,FALSE))))))</f>
        <v>0</v>
      </c>
      <c r="BU391" s="288">
        <f>IF($Q391="n/a",(IF('Workforce hours'!U$30=0,0,(AS391/'Workforce hours'!U$30))),(IF(VLOOKUP($Q391,'Workforce hours'!$C$8:$AD$30,BU$7,FALSE)=0,0,(AS391/(VLOOKUP($Q391,'Workforce hours'!$C$8:$AD$30,BU$7,FALSE))))))</f>
        <v>5.4390791909767744</v>
      </c>
      <c r="BV391" s="288">
        <f>IF($Q391="n/a",(IF('Workforce hours'!V$30=0,0,(AT391/'Workforce hours'!V$30))),(IF(VLOOKUP($Q391,'Workforce hours'!$C$8:$AD$30,BV$7,FALSE)=0,0,(AT391/(VLOOKUP($Q391,'Workforce hours'!$C$8:$AD$30,BV$7,FALSE))))))</f>
        <v>0</v>
      </c>
      <c r="BW391" s="288">
        <f>IF($Q391="n/a",(IF('Workforce hours'!W$30=0,0,(AU391/'Workforce hours'!W$30))),(IF(VLOOKUP($Q391,'Workforce hours'!$C$8:$AD$30,BW$7,FALSE)=0,0,(AU391/(VLOOKUP($Q391,'Workforce hours'!$C$8:$AD$30,BW$7,FALSE))))))</f>
        <v>0</v>
      </c>
      <c r="BX391" s="288">
        <f>IF($Q391="n/a",(IF('Workforce hours'!X$30=0,0,(AV391/'Workforce hours'!X$30))),(IF(VLOOKUP($Q391,'Workforce hours'!$C$8:$AD$30,BX$7,FALSE)=0,0,(AV391/(VLOOKUP($Q391,'Workforce hours'!$C$8:$AD$30,BX$7,FALSE))))))</f>
        <v>0</v>
      </c>
      <c r="BY391" s="288">
        <f>IF($Q391="n/a",(IF('Workforce hours'!Y$30=0,0,(AW391/'Workforce hours'!Y$30))),(IF(VLOOKUP($Q391,'Workforce hours'!$C$8:$AD$30,BY$7,FALSE)=0,0,(AW391/(VLOOKUP($Q391,'Workforce hours'!$C$8:$AD$30,BY$7,FALSE))))))</f>
        <v>0</v>
      </c>
      <c r="BZ391" s="288">
        <f>IF($Q391="n/a",(IF('Workforce hours'!Z$30=0,0,(AX391/'Workforce hours'!Z$30))),(IF(VLOOKUP($Q391,'Workforce hours'!$C$8:$AD$30,BZ$7,FALSE)=0,0,(AX391/(VLOOKUP($Q391,'Workforce hours'!$C$8:$AD$30,BZ$7,FALSE))))))</f>
        <v>0</v>
      </c>
      <c r="CA391" s="288">
        <f>IF($Q391="n/a",(IF('Workforce hours'!AA$30=0,0,(AY391/'Workforce hours'!AA$30))),(IF(VLOOKUP($Q391,'Workforce hours'!$C$8:$AD$30,CA$7,FALSE)=0,0,(AY391/(VLOOKUP($Q391,'Workforce hours'!$C$8:$AD$30,CA$7,FALSE))))))</f>
        <v>0</v>
      </c>
      <c r="CB391" s="288">
        <f>IF($Q391="n/a",(IF('Workforce hours'!AB$30=0,0,(AZ391/'Workforce hours'!AB$30))),(IF(VLOOKUP($Q391,'Workforce hours'!$C$8:$AD$30,CB$7,FALSE)=0,0,(AZ391/(VLOOKUP($Q391,'Workforce hours'!$C$8:$AD$30,CB$7,FALSE))))))</f>
        <v>0</v>
      </c>
      <c r="CC391" s="288">
        <f>IF($Q391="n/a",(IF('Workforce hours'!AC$30=0,0,(BA391/'Workforce hours'!AC$30))),(IF(VLOOKUP($Q391,'Workforce hours'!$C$8:$AD$30,CC$7,FALSE)=0,0,(BA391/(VLOOKUP($Q391,'Workforce hours'!$C$8:$AD$30,CC$7,FALSE))))))</f>
        <v>0</v>
      </c>
      <c r="CD391" s="288">
        <f>IF($Q391="n/a",(IF('Workforce hours'!AD$30=0,0,(BB391/'Workforce hours'!AD$30))),(IF(VLOOKUP($Q391,'Workforce hours'!$C$8:$AD$30,CD$7,FALSE)=0,0,(BB391/(VLOOKUP($Q391,'Workforce hours'!$C$8:$AD$30,CD$7,FALSE))))))</f>
        <v>0</v>
      </c>
      <c r="CE391" s="289">
        <f t="shared" si="50"/>
        <v>0</v>
      </c>
      <c r="CF391" s="290">
        <f>BD391*'Workforce costs'!B$9*(1+'Workforce costs'!B$10)*(1+'Workforce costs'!B$11)</f>
        <v>0</v>
      </c>
      <c r="CG391" s="290">
        <f>BE391*'Workforce costs'!C$9*(1+'Workforce costs'!C$10)*(1+'Workforce costs'!C$11)</f>
        <v>0</v>
      </c>
      <c r="CH391" s="290">
        <f>BF391*'Workforce costs'!D$9*(1+'Workforce costs'!D$10)*(1+'Workforce costs'!D$11)</f>
        <v>0</v>
      </c>
      <c r="CI391" s="290">
        <f>BG391*'Workforce costs'!E$9*(1+'Workforce costs'!E$10)*(1+'Workforce costs'!E$11)</f>
        <v>0</v>
      </c>
      <c r="CJ391" s="290">
        <f>BH391*'Workforce costs'!F$9*(1+'Workforce costs'!F$10)*(1+'Workforce costs'!F$11)</f>
        <v>0</v>
      </c>
      <c r="CK391" s="290">
        <f>BI391*'Workforce costs'!G$9*(1+'Workforce costs'!G$10)*(1+'Workforce costs'!G$11)</f>
        <v>0</v>
      </c>
      <c r="CL391" s="290">
        <f>BJ391*'Workforce costs'!H$9*(1+'Workforce costs'!H$10)*(1+'Workforce costs'!H$11)</f>
        <v>0</v>
      </c>
      <c r="CM391" s="290">
        <f>BK391*'Workforce costs'!I$9*(1+'Workforce costs'!I$10)*(1+'Workforce costs'!I$11)</f>
        <v>0</v>
      </c>
      <c r="CN391" s="290">
        <f>BL391*'Workforce costs'!J$9*(1+'Workforce costs'!J$10)*(1+'Workforce costs'!J$11)</f>
        <v>0</v>
      </c>
      <c r="CO391" s="290">
        <f>BM391*'Workforce costs'!K$9*(1+'Workforce costs'!K$10)*(1+'Workforce costs'!K$11)</f>
        <v>0</v>
      </c>
      <c r="CP391" s="290">
        <f>BN391*'Workforce costs'!L$9*(1+'Workforce costs'!L$10)*(1+'Workforce costs'!L$11)</f>
        <v>0</v>
      </c>
      <c r="CQ391" s="290">
        <f>BO391*'Workforce costs'!M$9*(1+'Workforce costs'!M$10)*(1+'Workforce costs'!M$11)</f>
        <v>0</v>
      </c>
      <c r="CR391" s="290">
        <f>BP391*'Workforce costs'!N$9*(1+'Workforce costs'!N$10)*(1+'Workforce costs'!N$11)</f>
        <v>0</v>
      </c>
      <c r="CS391" s="290">
        <f>BQ391*'Workforce costs'!O$9*(1+'Workforce costs'!O$10)*(1+'Workforce costs'!O$11)</f>
        <v>0</v>
      </c>
      <c r="CT391" s="290">
        <f>BR391*'Workforce costs'!P$9*(1+'Workforce costs'!P$10)*(1+'Workforce costs'!P$11)</f>
        <v>0</v>
      </c>
      <c r="CU391" s="290">
        <f>BS391*'Workforce costs'!Q$9*(1+'Workforce costs'!Q$10)*(1+'Workforce costs'!Q$11)</f>
        <v>0</v>
      </c>
      <c r="CV391" s="290">
        <f>BT391*'Workforce costs'!R$9*(1+'Workforce costs'!R$10)*(1+'Workforce costs'!R$11)</f>
        <v>0</v>
      </c>
      <c r="CW391" s="290">
        <f>BU391*'Workforce costs'!S$9*(1+'Workforce costs'!S$10)*(1+'Workforce costs'!S$11)</f>
        <v>0</v>
      </c>
      <c r="CX391" s="290">
        <f>BV391*'Workforce costs'!T$9*(1+'Workforce costs'!T$10)*(1+'Workforce costs'!T$11)</f>
        <v>0</v>
      </c>
      <c r="CY391" s="290">
        <f>BW391*'Workforce costs'!U$9*(1+'Workforce costs'!U$10)*(1+'Workforce costs'!U$11)</f>
        <v>0</v>
      </c>
      <c r="CZ391" s="290">
        <f>BX391*'Workforce costs'!V$9*(1+'Workforce costs'!V$10)*(1+'Workforce costs'!V$11)</f>
        <v>0</v>
      </c>
      <c r="DA391" s="290">
        <f>BY391*'Workforce costs'!W$9*(1+'Workforce costs'!W$10)*(1+'Workforce costs'!W$11)</f>
        <v>0</v>
      </c>
      <c r="DB391" s="290">
        <f>BZ391*'Workforce costs'!X$9*(1+'Workforce costs'!X$10)*(1+'Workforce costs'!X$11)</f>
        <v>0</v>
      </c>
      <c r="DC391" s="290">
        <f>CA391*'Workforce costs'!Y$9*(1+'Workforce costs'!Y$10)*(1+'Workforce costs'!Y$11)</f>
        <v>0</v>
      </c>
      <c r="DD391" s="290">
        <f>CB391*'Workforce costs'!Z$9*(1+'Workforce costs'!Z$10)*(1+'Workforce costs'!Z$11)</f>
        <v>0</v>
      </c>
      <c r="DE391" s="290">
        <f>CC391*'Workforce costs'!AA$9*(1+'Workforce costs'!AA$10)*(1+'Workforce costs'!AA$11)</f>
        <v>0</v>
      </c>
      <c r="DF391" s="290">
        <f>CD391*'Workforce costs'!AB$9*(1+'Workforce costs'!AB$10)*(1+'Workforce costs'!AB$11)</f>
        <v>0</v>
      </c>
    </row>
    <row r="392" spans="1:110" x14ac:dyDescent="0.3">
      <c r="A392" s="2" t="str">
        <f>Outputs!$A$4</f>
        <v>Australia</v>
      </c>
      <c r="B392" s="2" t="str">
        <f t="shared" si="43"/>
        <v>Australia 18to24</v>
      </c>
      <c r="C392" s="30">
        <f>VLOOKUP($B392,Populations!$D$15:$H$1920,3,FALSE)</f>
        <v>2374194</v>
      </c>
      <c r="D392" s="255">
        <f>IF(OR($H392="General pop",$H392="Schools",$H392="Workplace",$H392="Skills Training",$H392="Digital Supports"),1,VLOOKUP($B392,Populations!$D$15:$H$1920,5,FALSE))</f>
        <v>1</v>
      </c>
      <c r="E392" s="88">
        <f>VLOOKUP(I392,Epidemiology!$C$10:$H$47,6,FALSE)</f>
        <v>1300</v>
      </c>
      <c r="F392" s="102">
        <f>'Care profiles'!R393</f>
        <v>1</v>
      </c>
      <c r="G392" s="15" t="str">
        <f>'Care profiles'!A393</f>
        <v>18to24</v>
      </c>
      <c r="H392" s="15" t="str">
        <f>'Care profiles'!B393</f>
        <v>Persistent</v>
      </c>
      <c r="I392" s="15" t="str">
        <f>'Care profiles'!C393</f>
        <v>Persistent_18-24yrs</v>
      </c>
      <c r="J392" s="15" t="str">
        <f>'Care profiles'!D393</f>
        <v>Care profile</v>
      </c>
      <c r="K392" s="15" t="str">
        <f>'Care profiles'!E393</f>
        <v>Acute Inpatient Services – Youth (12 – 24 years)</v>
      </c>
      <c r="L392" s="104">
        <f>'Care profiles'!F393</f>
        <v>0.05</v>
      </c>
      <c r="M392" s="15">
        <f>'Care profiles'!G393</f>
        <v>1</v>
      </c>
      <c r="N392" s="15">
        <f>'Care profiles'!H393</f>
        <v>3</v>
      </c>
      <c r="O392" s="15" t="str">
        <f>'Care profiles'!I393</f>
        <v>days</v>
      </c>
      <c r="P392" s="15" t="str">
        <f>'Care profiles'!J393</f>
        <v>Team</v>
      </c>
      <c r="Q392" s="15" t="str">
        <f>'Care profiles'!K393</f>
        <v>Acute Inpatient Services – Youth (12 – 24 years)</v>
      </c>
      <c r="R392" s="15" t="str">
        <f>'Care profiles'!M393</f>
        <v>N</v>
      </c>
      <c r="S392" s="15" t="str">
        <f>'Care profiles'!O393</f>
        <v>Y</v>
      </c>
      <c r="T392" s="15" t="str">
        <f>'Care profiles'!Q393</f>
        <v>N</v>
      </c>
      <c r="U392" s="30">
        <f t="shared" si="44"/>
        <v>30864.522000000001</v>
      </c>
      <c r="V392" s="30">
        <f t="shared" si="45"/>
        <v>1543.2261000000001</v>
      </c>
      <c r="W392" s="30">
        <f>IF(M392="n/a",0,IF(O392="days",V392*M392*(1+(VLOOKUP(K392,'Bed parameters'!$A$9:$G$12,7,FALSE))),V392*M392))</f>
        <v>1543.2261000000001</v>
      </c>
      <c r="X392" s="30">
        <f t="shared" si="46"/>
        <v>111112.27920000002</v>
      </c>
      <c r="Y392" s="30">
        <f t="shared" si="47"/>
        <v>4629.6783000000005</v>
      </c>
      <c r="Z392" s="113">
        <f>_xlfn.IFNA(Y392/((VLOOKUP(K392,'Bed parameters'!$A$9:$G$12,3,FALSE))*(VLOOKUP(K392,'Bed parameters'!$A$9:$G$12,5,FALSE))),0)</f>
        <v>14.922411925866239</v>
      </c>
      <c r="AA392" s="30">
        <f t="shared" si="48"/>
        <v>61019.159994000009</v>
      </c>
      <c r="AB392" s="30">
        <f>_xlfn.IFNA(IF($O392="days",$Y392*(VLOOKUP($K392,'Bed parameters'!$A$9:$I$12,9,FALSE))*$F392*(VLOOKUP($Q392,'Workforce distribution'!$C$8:$AD$30,AB$7,FALSE)),IF($Q392="n/a",(IF($P392=AB$6,$X392*$F392,0)),$X392*$F392*(VLOOKUP($Q392,'Workforce distribution'!$C$8:$AD$30,AB$7,FALSE)))),0)</f>
        <v>0</v>
      </c>
      <c r="AC392" s="30">
        <f>_xlfn.IFNA(IF($O392="days",$Y392*(VLOOKUP($K392,'Bed parameters'!$A$9:$I$12,9,FALSE))*$F392*(VLOOKUP($Q392,'Workforce distribution'!$C$8:$AD$30,AC$7,FALSE)),IF($Q392="n/a",(IF($P392=AC$6,$X392*$F392,0)),$X392*$F392*(VLOOKUP($Q392,'Workforce distribution'!$C$8:$AD$30,AC$7,FALSE)))),0)</f>
        <v>0</v>
      </c>
      <c r="AD392" s="30">
        <f>_xlfn.IFNA(IF($O392="days",$Y392*(VLOOKUP($K392,'Bed parameters'!$A$9:$I$12,9,FALSE))*$F392*(VLOOKUP($Q392,'Workforce distribution'!$C$8:$AD$30,AD$7,FALSE)),IF($Q392="n/a",(IF($P392=AD$6,$X392*$F392,0)),$X392*$F392*(VLOOKUP($Q392,'Workforce distribution'!$C$8:$AD$30,AD$7,FALSE)))),0)</f>
        <v>0</v>
      </c>
      <c r="AE392" s="30">
        <f>_xlfn.IFNA(IF($O392="days",$Y392*(VLOOKUP($K392,'Bed parameters'!$A$9:$I$12,9,FALSE))*$F392*(VLOOKUP($Q392,'Workforce distribution'!$C$8:$AD$30,AE$7,FALSE)),IF($Q392="n/a",(IF($P392=AE$6,$X392*$F392,0)),$X392*$F392*(VLOOKUP($Q392,'Workforce distribution'!$C$8:$AD$30,AE$7,FALSE)))),0)</f>
        <v>3089.5777212151884</v>
      </c>
      <c r="AF392" s="30">
        <f>_xlfn.IFNA(IF($O392="days",$Y392*(VLOOKUP($K392,'Bed parameters'!$A$9:$I$12,9,FALSE))*$F392*(VLOOKUP($Q392,'Workforce distribution'!$C$8:$AD$30,AF$7,FALSE)),IF($Q392="n/a",(IF($P392=AF$6,$X392*$F392,0)),$X392*$F392*(VLOOKUP($Q392,'Workforce distribution'!$C$8:$AD$30,AF$7,FALSE)))),0)</f>
        <v>7393.8612131645596</v>
      </c>
      <c r="AG392" s="30">
        <f>_xlfn.IFNA(IF($O392="days",$Y392*(VLOOKUP($K392,'Bed parameters'!$A$9:$I$12,9,FALSE))*$F392*(VLOOKUP($Q392,'Workforce distribution'!$C$8:$AD$30,AG$7,FALSE)),IF($Q392="n/a",(IF($P392=AG$6,$X392*$F392,0)),$X392*$F392*(VLOOKUP($Q392,'Workforce distribution'!$C$8:$AD$30,AG$7,FALSE)))),0)</f>
        <v>0</v>
      </c>
      <c r="AH392" s="30">
        <f>_xlfn.IFNA(IF($O392="days",$Y392*(VLOOKUP($K392,'Bed parameters'!$A$9:$I$12,9,FALSE))*$F392*(VLOOKUP($Q392,'Workforce distribution'!$C$8:$AD$30,AH$7,FALSE)),IF($Q392="n/a",(IF($P392=AH$6,$X392*$F392,0)),$X392*$F392*(VLOOKUP($Q392,'Workforce distribution'!$C$8:$AD$30,AH$7,FALSE)))),0)</f>
        <v>0</v>
      </c>
      <c r="AI392" s="30">
        <f>_xlfn.IFNA(IF($O392="days",$Y392*(VLOOKUP($K392,'Bed parameters'!$A$9:$I$12,9,FALSE))*$F392*(VLOOKUP($Q392,'Workforce distribution'!$C$8:$AD$30,AI$7,FALSE)),IF($Q392="n/a",(IF($P392=AI$6,$X392*$F392,0)),$X392*$F392*(VLOOKUP($Q392,'Workforce distribution'!$C$8:$AD$30,AI$7,FALSE)))),0)</f>
        <v>0</v>
      </c>
      <c r="AJ392" s="30">
        <f>_xlfn.IFNA(IF($O392="days",$Y392*(VLOOKUP($K392,'Bed parameters'!$A$9:$I$12,9,FALSE))*$F392*(VLOOKUP($Q392,'Workforce distribution'!$C$8:$AD$30,AJ$7,FALSE)),IF($Q392="n/a",(IF($P392=AJ$6,$X392*$F392,0)),$X392*$F392*(VLOOKUP($Q392,'Workforce distribution'!$C$8:$AD$30,AJ$7,FALSE)))),0)</f>
        <v>0</v>
      </c>
      <c r="AK392" s="30">
        <f>_xlfn.IFNA(IF($O392="days",$Y392*(VLOOKUP($K392,'Bed parameters'!$A$9:$I$12,9,FALSE))*$F392*(VLOOKUP($Q392,'Workforce distribution'!$C$8:$AD$30,AK$7,FALSE)),IF($Q392="n/a",(IF($P392=AK$6,$X392*$F392,0)),$X392*$F392*(VLOOKUP($Q392,'Workforce distribution'!$C$8:$AD$30,AK$7,FALSE)))),0)</f>
        <v>0</v>
      </c>
      <c r="AL392" s="30">
        <f>_xlfn.IFNA(IF($O392="days",$Y392*(VLOOKUP($K392,'Bed parameters'!$A$9:$I$12,9,FALSE))*$F392*(VLOOKUP($Q392,'Workforce distribution'!$C$8:$AD$30,AL$7,FALSE)),IF($Q392="n/a",(IF($P392=AL$6,$X392*$F392,0)),$X392*$F392*(VLOOKUP($Q392,'Workforce distribution'!$C$8:$AD$30,AL$7,FALSE)))),0)</f>
        <v>2545.061091205027</v>
      </c>
      <c r="AM392" s="30">
        <f>_xlfn.IFNA(IF($O392="days",$Y392*(VLOOKUP($K392,'Bed parameters'!$A$9:$I$12,9,FALSE))*$F392*(VLOOKUP($Q392,'Workforce distribution'!$C$8:$AD$30,AM$7,FALSE)),IF($Q392="n/a",(IF($P392=AM$6,$X392*$F392,0)),$X392*$F392*(VLOOKUP($Q392,'Workforce distribution'!$C$8:$AD$30,AM$7,FALSE)))),0)</f>
        <v>34994.590004069119</v>
      </c>
      <c r="AN392" s="30">
        <f>_xlfn.IFNA(IF($O392="days",$Y392*(VLOOKUP($K392,'Bed parameters'!$A$9:$I$12,9,FALSE))*$F392*(VLOOKUP($Q392,'Workforce distribution'!$C$8:$AD$30,AN$7,FALSE)),IF($Q392="n/a",(IF($P392=AN$6,$X392*$F392,0)),$X392*$F392*(VLOOKUP($Q392,'Workforce distribution'!$C$8:$AD$30,AN$7,FALSE)))),0)</f>
        <v>2417.8080366447757</v>
      </c>
      <c r="AO392" s="30">
        <f>_xlfn.IFNA(IF($O392="days",$Y392*(VLOOKUP($K392,'Bed parameters'!$A$9:$I$12,9,FALSE))*$F392*(VLOOKUP($Q392,'Workforce distribution'!$C$8:$AD$30,AO$7,FALSE)),IF($Q392="n/a",(IF($P392=AO$6,$X392*$F392,0)),$X392*$F392*(VLOOKUP($Q392,'Workforce distribution'!$C$8:$AD$30,AO$7,FALSE)))),0)</f>
        <v>1208.9040183223879</v>
      </c>
      <c r="AP392" s="30">
        <f>_xlfn.IFNA(IF($O392="days",$Y392*(VLOOKUP($K392,'Bed parameters'!$A$9:$I$12,9,FALSE))*$F392*(VLOOKUP($Q392,'Workforce distribution'!$C$8:$AD$30,AP$7,FALSE)),IF($Q392="n/a",(IF($P392=AP$6,$X392*$F392,0)),$X392*$F392*(VLOOKUP($Q392,'Workforce distribution'!$C$8:$AD$30,AP$7,FALSE)))),0)</f>
        <v>2417.8080366447757</v>
      </c>
      <c r="AQ392" s="30">
        <f>_xlfn.IFNA(IF($O392="days",$Y392*(VLOOKUP($K392,'Bed parameters'!$A$9:$I$12,9,FALSE))*$F392*(VLOOKUP($Q392,'Workforce distribution'!$C$8:$AD$30,AQ$7,FALSE)),IF($Q392="n/a",(IF($P392=AQ$6,$X392*$F392,0)),$X392*$F392*(VLOOKUP($Q392,'Workforce distribution'!$C$8:$AD$30,AQ$7,FALSE)))),0)</f>
        <v>0</v>
      </c>
      <c r="AR392" s="30">
        <f>_xlfn.IFNA(IF($O392="days",$Y392*(VLOOKUP($K392,'Bed parameters'!$A$9:$I$12,9,FALSE))*$F392*(VLOOKUP($Q392,'Workforce distribution'!$C$8:$AD$30,AR$7,FALSE)),IF($Q392="n/a",(IF($P392=AR$6,$X392*$F392,0)),$X392*$F392*(VLOOKUP($Q392,'Workforce distribution'!$C$8:$AD$30,AR$7,FALSE)))),0)</f>
        <v>0</v>
      </c>
      <c r="AS392" s="30">
        <f>_xlfn.IFNA(IF($O392="days",$Y392*(VLOOKUP($K392,'Bed parameters'!$A$9:$I$12,9,FALSE))*$F392*(VLOOKUP($Q392,'Workforce distribution'!$C$8:$AD$30,AS$7,FALSE)),IF($Q392="n/a",(IF($P392=AS$6,$X392*$F392,0)),$X392*$F392*(VLOOKUP($Q392,'Workforce distribution'!$C$8:$AD$30,AS$7,FALSE)))),0)</f>
        <v>0</v>
      </c>
      <c r="AT392" s="30">
        <f>_xlfn.IFNA(IF($O392="days",$Y392*(VLOOKUP($K392,'Bed parameters'!$A$9:$I$12,9,FALSE))*$F392*(VLOOKUP($Q392,'Workforce distribution'!$C$8:$AD$30,AT$7,FALSE)),IF($Q392="n/a",(IF($P392=AT$6,$X392*$F392,0)),$X392*$F392*(VLOOKUP($Q392,'Workforce distribution'!$C$8:$AD$30,AT$7,FALSE)))),0)</f>
        <v>0</v>
      </c>
      <c r="AU392" s="30">
        <f>_xlfn.IFNA(IF($O392="days",$Y392*(VLOOKUP($K392,'Bed parameters'!$A$9:$I$12,9,FALSE))*$F392*(VLOOKUP($Q392,'Workforce distribution'!$C$8:$AD$30,AU$7,FALSE)),IF($Q392="n/a",(IF($P392=AU$6,$X392*$F392,0)),$X392*$F392*(VLOOKUP($Q392,'Workforce distribution'!$C$8:$AD$30,AU$7,FALSE)))),0)</f>
        <v>2229.7424120090759</v>
      </c>
      <c r="AV392" s="30">
        <f>_xlfn.IFNA(IF($O392="days",$Y392*(VLOOKUP($K392,'Bed parameters'!$A$9:$I$12,9,FALSE))*$F392*(VLOOKUP($Q392,'Workforce distribution'!$C$8:$AD$30,AV$7,FALSE)),IF($Q392="n/a",(IF($P392=AV$6,$X392*$F392,0)),$X392*$F392*(VLOOKUP($Q392,'Workforce distribution'!$C$8:$AD$30,AV$7,FALSE)))),0)</f>
        <v>1049.2905468278007</v>
      </c>
      <c r="AW392" s="30">
        <f>_xlfn.IFNA(IF($O392="days",$Y392*(VLOOKUP($K392,'Bed parameters'!$A$9:$I$12,9,FALSE))*$F392*(VLOOKUP($Q392,'Workforce distribution'!$C$8:$AD$30,AW$7,FALSE)),IF($Q392="n/a",(IF($P392=AW$6,$X392*$F392,0)),$X392*$F392*(VLOOKUP($Q392,'Workforce distribution'!$C$8:$AD$30,AW$7,FALSE)))),0)</f>
        <v>3672.5169138973015</v>
      </c>
      <c r="AX392" s="30">
        <f>_xlfn.IFNA(IF($O392="days",$Y392*(VLOOKUP($K392,'Bed parameters'!$A$9:$I$12,9,FALSE))*$F392*(VLOOKUP($Q392,'Workforce distribution'!$C$8:$AD$30,AX$7,FALSE)),IF($Q392="n/a",(IF($P392=AX$6,$X392*$F392,0)),$X392*$F392*(VLOOKUP($Q392,'Workforce distribution'!$C$8:$AD$30,AX$7,FALSE)))),0)</f>
        <v>0</v>
      </c>
      <c r="AY392" s="30">
        <f>_xlfn.IFNA(IF($O392="days",$Y392*(VLOOKUP($K392,'Bed parameters'!$A$9:$I$12,9,FALSE))*$F392*(VLOOKUP($Q392,'Workforce distribution'!$C$8:$AD$30,AY$7,FALSE)),IF($Q392="n/a",(IF($P392=AY$6,$X392*$F392,0)),$X392*$F392*(VLOOKUP($Q392,'Workforce distribution'!$C$8:$AD$30,AY$7,FALSE)))),0)</f>
        <v>0</v>
      </c>
      <c r="AZ392" s="30">
        <f>_xlfn.IFNA(IF($O392="days",$Y392*(VLOOKUP($K392,'Bed parameters'!$A$9:$I$12,9,FALSE))*$F392*(VLOOKUP($Q392,'Workforce distribution'!$C$8:$AD$30,AZ$7,FALSE)),IF($Q392="n/a",(IF($P392=AZ$6,$X392*$F392,0)),$X392*$F392*(VLOOKUP($Q392,'Workforce distribution'!$C$8:$AD$30,AZ$7,FALSE)))),0)</f>
        <v>0</v>
      </c>
      <c r="BA392" s="30">
        <f>_xlfn.IFNA(IF($O392="days",$Y392*(VLOOKUP($K392,'Bed parameters'!$A$9:$I$12,9,FALSE))*$F392*(VLOOKUP($Q392,'Workforce distribution'!$C$8:$AD$30,BA$7,FALSE)),IF($Q392="n/a",(IF($P392=BA$6,$X392*$F392,0)),$X392*$F392*(VLOOKUP($Q392,'Workforce distribution'!$C$8:$AD$30,BA$7,FALSE)))),0)</f>
        <v>0</v>
      </c>
      <c r="BB392" s="30">
        <f>_xlfn.IFNA(IF($O392="days",$Y392*(VLOOKUP($K392,'Bed parameters'!$A$9:$I$12,9,FALSE))*$F392*(VLOOKUP($Q392,'Workforce distribution'!$C$8:$AD$30,BB$7,FALSE)),IF($Q392="n/a",(IF($P392=BB$6,$X392*$F392,0)),$X392*$F392*(VLOOKUP($Q392,'Workforce distribution'!$C$8:$AD$30,BB$7,FALSE)))),0)</f>
        <v>0</v>
      </c>
      <c r="BC392" s="149">
        <f t="shared" si="49"/>
        <v>37.124417261948118</v>
      </c>
      <c r="BD392" s="288">
        <f>IF($Q392="n/a",(IF('Workforce hours'!D$30=0,0,(AB392/'Workforce hours'!D$30))),(IF(VLOOKUP($Q392,'Workforce hours'!$C$8:$AD$30,BD$7,FALSE)=0,0,(AB392/(VLOOKUP($Q392,'Workforce hours'!$C$8:$AD$30,BD$7,FALSE))))))</f>
        <v>0</v>
      </c>
      <c r="BE392" s="288">
        <f>IF($Q392="n/a",(IF('Workforce hours'!E$30=0,0,(AC392/'Workforce hours'!E$30))),(IF(VLOOKUP($Q392,'Workforce hours'!$C$8:$AD$30,BE$7,FALSE)=0,0,(AC392/(VLOOKUP($Q392,'Workforce hours'!$C$8:$AD$30,BE$7,FALSE))))))</f>
        <v>0</v>
      </c>
      <c r="BF392" s="288">
        <f>IF($Q392="n/a",(IF('Workforce hours'!F$30=0,0,(AD392/'Workforce hours'!F$30))),(IF(VLOOKUP($Q392,'Workforce hours'!$C$8:$AD$30,BF$7,FALSE)=0,0,(AD392/(VLOOKUP($Q392,'Workforce hours'!$C$8:$AD$30,BF$7,FALSE))))))</f>
        <v>0</v>
      </c>
      <c r="BG392" s="288">
        <f>IF($Q392="n/a",(IF('Workforce hours'!G$30=0,0,(AE392/'Workforce hours'!G$30))),(IF(VLOOKUP($Q392,'Workforce hours'!$C$8:$AD$30,BG$7,FALSE)=0,0,(AE392/(VLOOKUP($Q392,'Workforce hours'!$C$8:$AD$30,BG$7,FALSE))))))</f>
        <v>1.801068272558624</v>
      </c>
      <c r="BH392" s="288">
        <f>IF($Q392="n/a",(IF('Workforce hours'!H$30=0,0,(AF392/'Workforce hours'!H$30))),(IF(VLOOKUP($Q392,'Workforce hours'!$C$8:$AD$30,BH$7,FALSE)=0,0,(AF392/(VLOOKUP($Q392,'Workforce hours'!$C$8:$AD$30,BH$7,FALSE))))))</f>
        <v>4.5100749518607621</v>
      </c>
      <c r="BI392" s="288">
        <f>IF($Q392="n/a",(IF('Workforce hours'!I$30=0,0,(AG392/'Workforce hours'!I$30))),(IF(VLOOKUP($Q392,'Workforce hours'!$C$8:$AD$30,BI$7,FALSE)=0,0,(AG392/(VLOOKUP($Q392,'Workforce hours'!$C$8:$AD$30,BI$7,FALSE))))))</f>
        <v>0</v>
      </c>
      <c r="BJ392" s="288">
        <f>IF($Q392="n/a",(IF('Workforce hours'!J$30=0,0,(AH392/'Workforce hours'!J$30))),(IF(VLOOKUP($Q392,'Workforce hours'!$C$8:$AD$30,BJ$7,FALSE)=0,0,(AH392/(VLOOKUP($Q392,'Workforce hours'!$C$8:$AD$30,BJ$7,FALSE))))))</f>
        <v>0</v>
      </c>
      <c r="BK392" s="288">
        <f>IF($Q392="n/a",(IF('Workforce hours'!K$30=0,0,(AI392/'Workforce hours'!K$30))),(IF(VLOOKUP($Q392,'Workforce hours'!$C$8:$AD$30,BK$7,FALSE)=0,0,(AI392/(VLOOKUP($Q392,'Workforce hours'!$C$8:$AD$30,BK$7,FALSE))))))</f>
        <v>0</v>
      </c>
      <c r="BL392" s="288">
        <f>IF($Q392="n/a",(IF('Workforce hours'!L$30=0,0,(AJ392/'Workforce hours'!L$30))),(IF(VLOOKUP($Q392,'Workforce hours'!$C$8:$AD$30,BL$7,FALSE)=0,0,(AJ392/(VLOOKUP($Q392,'Workforce hours'!$C$8:$AD$30,BL$7,FALSE))))))</f>
        <v>0</v>
      </c>
      <c r="BM392" s="288">
        <f>IF($Q392="n/a",(IF('Workforce hours'!M$30=0,0,(AK392/'Workforce hours'!M$30))),(IF(VLOOKUP($Q392,'Workforce hours'!$C$8:$AD$30,BM$7,FALSE)=0,0,(AK392/(VLOOKUP($Q392,'Workforce hours'!$C$8:$AD$30,BM$7,FALSE))))))</f>
        <v>0</v>
      </c>
      <c r="BN392" s="288">
        <f>IF($Q392="n/a",(IF('Workforce hours'!N$30=0,0,(AL392/'Workforce hours'!N$30))),(IF(VLOOKUP($Q392,'Workforce hours'!$C$8:$AD$30,BN$7,FALSE)=0,0,(AL392/(VLOOKUP($Q392,'Workforce hours'!$C$8:$AD$30,BN$7,FALSE))))))</f>
        <v>1.5524251737322603</v>
      </c>
      <c r="BO392" s="288">
        <f>IF($Q392="n/a",(IF('Workforce hours'!O$30=0,0,(AM392/'Workforce hours'!O$30))),(IF(VLOOKUP($Q392,'Workforce hours'!$C$8:$AD$30,BO$7,FALSE)=0,0,(AM392/(VLOOKUP($Q392,'Workforce hours'!$C$8:$AD$30,BO$7,FALSE))))))</f>
        <v>21.800196950080604</v>
      </c>
      <c r="BP392" s="288">
        <f>IF($Q392="n/a",(IF('Workforce hours'!P$30=0,0,(AN392/'Workforce hours'!P$30))),(IF(VLOOKUP($Q392,'Workforce hours'!$C$8:$AD$30,BP$7,FALSE)=0,0,(AN392/(VLOOKUP($Q392,'Workforce hours'!$C$8:$AD$30,BP$7,FALSE))))))</f>
        <v>1.4094603654202311</v>
      </c>
      <c r="BQ392" s="288">
        <f>IF($Q392="n/a",(IF('Workforce hours'!Q$30=0,0,(AO392/'Workforce hours'!Q$30))),(IF(VLOOKUP($Q392,'Workforce hours'!$C$8:$AD$30,BQ$7,FALSE)=0,0,(AO392/(VLOOKUP($Q392,'Workforce hours'!$C$8:$AD$30,BQ$7,FALSE))))))</f>
        <v>0.70473018271011556</v>
      </c>
      <c r="BR392" s="288">
        <f>IF($Q392="n/a",(IF('Workforce hours'!R$30=0,0,(AP392/'Workforce hours'!R$30))),(IF(VLOOKUP($Q392,'Workforce hours'!$C$8:$AD$30,BR$7,FALSE)=0,0,(AP392/(VLOOKUP($Q392,'Workforce hours'!$C$8:$AD$30,BR$7,FALSE))))))</f>
        <v>1.4094603654202311</v>
      </c>
      <c r="BS392" s="288">
        <f>IF($Q392="n/a",(IF('Workforce hours'!S$30=0,0,(AQ392/'Workforce hours'!S$30))),(IF(VLOOKUP($Q392,'Workforce hours'!$C$8:$AD$30,BS$7,FALSE)=0,0,(AQ392/(VLOOKUP($Q392,'Workforce hours'!$C$8:$AD$30,BS$7,FALSE))))))</f>
        <v>0</v>
      </c>
      <c r="BT392" s="288">
        <f>IF($Q392="n/a",(IF('Workforce hours'!T$30=0,0,(AR392/'Workforce hours'!T$30))),(IF(VLOOKUP($Q392,'Workforce hours'!$C$8:$AD$30,BT$7,FALSE)=0,0,(AR392/(VLOOKUP($Q392,'Workforce hours'!$C$8:$AD$30,BT$7,FALSE))))))</f>
        <v>0</v>
      </c>
      <c r="BU392" s="288">
        <f>IF($Q392="n/a",(IF('Workforce hours'!U$30=0,0,(AS392/'Workforce hours'!U$30))),(IF(VLOOKUP($Q392,'Workforce hours'!$C$8:$AD$30,BU$7,FALSE)=0,0,(AS392/(VLOOKUP($Q392,'Workforce hours'!$C$8:$AD$30,BU$7,FALSE))))))</f>
        <v>0</v>
      </c>
      <c r="BV392" s="288">
        <f>IF($Q392="n/a",(IF('Workforce hours'!V$30=0,0,(AT392/'Workforce hours'!V$30))),(IF(VLOOKUP($Q392,'Workforce hours'!$C$8:$AD$30,BV$7,FALSE)=0,0,(AT392/(VLOOKUP($Q392,'Workforce hours'!$C$8:$AD$30,BV$7,FALSE))))))</f>
        <v>0</v>
      </c>
      <c r="BW392" s="288">
        <f>IF($Q392="n/a",(IF('Workforce hours'!W$30=0,0,(AU392/'Workforce hours'!W$30))),(IF(VLOOKUP($Q392,'Workforce hours'!$C$8:$AD$30,BW$7,FALSE)=0,0,(AU392/(VLOOKUP($Q392,'Workforce hours'!$C$8:$AD$30,BW$7,FALSE))))))</f>
        <v>1.2628116415624517</v>
      </c>
      <c r="BX392" s="288">
        <f>IF($Q392="n/a",(IF('Workforce hours'!X$30=0,0,(AV392/'Workforce hours'!X$30))),(IF(VLOOKUP($Q392,'Workforce hours'!$C$8:$AD$30,BX$7,FALSE)=0,0,(AV392/(VLOOKUP($Q392,'Workforce hours'!$C$8:$AD$30,BX$7,FALSE))))))</f>
        <v>0.59426430191174207</v>
      </c>
      <c r="BY392" s="288">
        <f>IF($Q392="n/a",(IF('Workforce hours'!Y$30=0,0,(AW392/'Workforce hours'!Y$30))),(IF(VLOOKUP($Q392,'Workforce hours'!$C$8:$AD$30,BY$7,FALSE)=0,0,(AW392/(VLOOKUP($Q392,'Workforce hours'!$C$8:$AD$30,BY$7,FALSE))))))</f>
        <v>2.079925056691097</v>
      </c>
      <c r="BZ392" s="288">
        <f>IF($Q392="n/a",(IF('Workforce hours'!Z$30=0,0,(AX392/'Workforce hours'!Z$30))),(IF(VLOOKUP($Q392,'Workforce hours'!$C$8:$AD$30,BZ$7,FALSE)=0,0,(AX392/(VLOOKUP($Q392,'Workforce hours'!$C$8:$AD$30,BZ$7,FALSE))))))</f>
        <v>0</v>
      </c>
      <c r="CA392" s="288">
        <f>IF($Q392="n/a",(IF('Workforce hours'!AA$30=0,0,(AY392/'Workforce hours'!AA$30))),(IF(VLOOKUP($Q392,'Workforce hours'!$C$8:$AD$30,CA$7,FALSE)=0,0,(AY392/(VLOOKUP($Q392,'Workforce hours'!$C$8:$AD$30,CA$7,FALSE))))))</f>
        <v>0</v>
      </c>
      <c r="CB392" s="288">
        <f>IF($Q392="n/a",(IF('Workforce hours'!AB$30=0,0,(AZ392/'Workforce hours'!AB$30))),(IF(VLOOKUP($Q392,'Workforce hours'!$C$8:$AD$30,CB$7,FALSE)=0,0,(AZ392/(VLOOKUP($Q392,'Workforce hours'!$C$8:$AD$30,CB$7,FALSE))))))</f>
        <v>0</v>
      </c>
      <c r="CC392" s="288">
        <f>IF($Q392="n/a",(IF('Workforce hours'!AC$30=0,0,(BA392/'Workforce hours'!AC$30))),(IF(VLOOKUP($Q392,'Workforce hours'!$C$8:$AD$30,CC$7,FALSE)=0,0,(BA392/(VLOOKUP($Q392,'Workforce hours'!$C$8:$AD$30,CC$7,FALSE))))))</f>
        <v>0</v>
      </c>
      <c r="CD392" s="288">
        <f>IF($Q392="n/a",(IF('Workforce hours'!AD$30=0,0,(BB392/'Workforce hours'!AD$30))),(IF(VLOOKUP($Q392,'Workforce hours'!$C$8:$AD$30,CD$7,FALSE)=0,0,(BB392/(VLOOKUP($Q392,'Workforce hours'!$C$8:$AD$30,CD$7,FALSE))))))</f>
        <v>0</v>
      </c>
      <c r="CE392" s="289">
        <f t="shared" si="50"/>
        <v>0</v>
      </c>
      <c r="CF392" s="290">
        <f>BD392*'Workforce costs'!B$9*(1+'Workforce costs'!B$10)*(1+'Workforce costs'!B$11)</f>
        <v>0</v>
      </c>
      <c r="CG392" s="290">
        <f>BE392*'Workforce costs'!C$9*(1+'Workforce costs'!C$10)*(1+'Workforce costs'!C$11)</f>
        <v>0</v>
      </c>
      <c r="CH392" s="290">
        <f>BF392*'Workforce costs'!D$9*(1+'Workforce costs'!D$10)*(1+'Workforce costs'!D$11)</f>
        <v>0</v>
      </c>
      <c r="CI392" s="290">
        <f>BG392*'Workforce costs'!E$9*(1+'Workforce costs'!E$10)*(1+'Workforce costs'!E$11)</f>
        <v>0</v>
      </c>
      <c r="CJ392" s="290">
        <f>BH392*'Workforce costs'!F$9*(1+'Workforce costs'!F$10)*(1+'Workforce costs'!F$11)</f>
        <v>0</v>
      </c>
      <c r="CK392" s="290">
        <f>BI392*'Workforce costs'!G$9*(1+'Workforce costs'!G$10)*(1+'Workforce costs'!G$11)</f>
        <v>0</v>
      </c>
      <c r="CL392" s="290">
        <f>BJ392*'Workforce costs'!H$9*(1+'Workforce costs'!H$10)*(1+'Workforce costs'!H$11)</f>
        <v>0</v>
      </c>
      <c r="CM392" s="290">
        <f>BK392*'Workforce costs'!I$9*(1+'Workforce costs'!I$10)*(1+'Workforce costs'!I$11)</f>
        <v>0</v>
      </c>
      <c r="CN392" s="290">
        <f>BL392*'Workforce costs'!J$9*(1+'Workforce costs'!J$10)*(1+'Workforce costs'!J$11)</f>
        <v>0</v>
      </c>
      <c r="CO392" s="290">
        <f>BM392*'Workforce costs'!K$9*(1+'Workforce costs'!K$10)*(1+'Workforce costs'!K$11)</f>
        <v>0</v>
      </c>
      <c r="CP392" s="290">
        <f>BN392*'Workforce costs'!L$9*(1+'Workforce costs'!L$10)*(1+'Workforce costs'!L$11)</f>
        <v>0</v>
      </c>
      <c r="CQ392" s="290">
        <f>BO392*'Workforce costs'!M$9*(1+'Workforce costs'!M$10)*(1+'Workforce costs'!M$11)</f>
        <v>0</v>
      </c>
      <c r="CR392" s="290">
        <f>BP392*'Workforce costs'!N$9*(1+'Workforce costs'!N$10)*(1+'Workforce costs'!N$11)</f>
        <v>0</v>
      </c>
      <c r="CS392" s="290">
        <f>BQ392*'Workforce costs'!O$9*(1+'Workforce costs'!O$10)*(1+'Workforce costs'!O$11)</f>
        <v>0</v>
      </c>
      <c r="CT392" s="290">
        <f>BR392*'Workforce costs'!P$9*(1+'Workforce costs'!P$10)*(1+'Workforce costs'!P$11)</f>
        <v>0</v>
      </c>
      <c r="CU392" s="290">
        <f>BS392*'Workforce costs'!Q$9*(1+'Workforce costs'!Q$10)*(1+'Workforce costs'!Q$11)</f>
        <v>0</v>
      </c>
      <c r="CV392" s="290">
        <f>BT392*'Workforce costs'!R$9*(1+'Workforce costs'!R$10)*(1+'Workforce costs'!R$11)</f>
        <v>0</v>
      </c>
      <c r="CW392" s="290">
        <f>BU392*'Workforce costs'!S$9*(1+'Workforce costs'!S$10)*(1+'Workforce costs'!S$11)</f>
        <v>0</v>
      </c>
      <c r="CX392" s="290">
        <f>BV392*'Workforce costs'!T$9*(1+'Workforce costs'!T$10)*(1+'Workforce costs'!T$11)</f>
        <v>0</v>
      </c>
      <c r="CY392" s="290">
        <f>BW392*'Workforce costs'!U$9*(1+'Workforce costs'!U$10)*(1+'Workforce costs'!U$11)</f>
        <v>0</v>
      </c>
      <c r="CZ392" s="290">
        <f>BX392*'Workforce costs'!V$9*(1+'Workforce costs'!V$10)*(1+'Workforce costs'!V$11)</f>
        <v>0</v>
      </c>
      <c r="DA392" s="290">
        <f>BY392*'Workforce costs'!W$9*(1+'Workforce costs'!W$10)*(1+'Workforce costs'!W$11)</f>
        <v>0</v>
      </c>
      <c r="DB392" s="290">
        <f>BZ392*'Workforce costs'!X$9*(1+'Workforce costs'!X$10)*(1+'Workforce costs'!X$11)</f>
        <v>0</v>
      </c>
      <c r="DC392" s="290">
        <f>CA392*'Workforce costs'!Y$9*(1+'Workforce costs'!Y$10)*(1+'Workforce costs'!Y$11)</f>
        <v>0</v>
      </c>
      <c r="DD392" s="290">
        <f>CB392*'Workforce costs'!Z$9*(1+'Workforce costs'!Z$10)*(1+'Workforce costs'!Z$11)</f>
        <v>0</v>
      </c>
      <c r="DE392" s="290">
        <f>CC392*'Workforce costs'!AA$9*(1+'Workforce costs'!AA$10)*(1+'Workforce costs'!AA$11)</f>
        <v>0</v>
      </c>
      <c r="DF392" s="290">
        <f>CD392*'Workforce costs'!AB$9*(1+'Workforce costs'!AB$10)*(1+'Workforce costs'!AB$11)</f>
        <v>0</v>
      </c>
    </row>
    <row r="393" spans="1:110" x14ac:dyDescent="0.3">
      <c r="A393" s="2" t="str">
        <f>Outputs!$A$4</f>
        <v>Australia</v>
      </c>
      <c r="B393" s="2" t="str">
        <f t="shared" si="43"/>
        <v>Australia 18to24</v>
      </c>
      <c r="C393" s="30">
        <f>VLOOKUP($B393,Populations!$D$15:$H$1920,3,FALSE)</f>
        <v>2374194</v>
      </c>
      <c r="D393" s="255">
        <f>IF(OR($H393="General pop",$H393="Schools",$H393="Workplace",$H393="Skills Training",$H393="Digital Supports"),1,VLOOKUP($B393,Populations!$D$15:$H$1920,5,FALSE))</f>
        <v>1</v>
      </c>
      <c r="E393" s="88">
        <f>VLOOKUP(I393,Epidemiology!$C$10:$H$47,6,FALSE)</f>
        <v>1300</v>
      </c>
      <c r="F393" s="102">
        <f>'Care profiles'!R394</f>
        <v>1</v>
      </c>
      <c r="G393" s="15" t="str">
        <f>'Care profiles'!A394</f>
        <v>18to24</v>
      </c>
      <c r="H393" s="15" t="str">
        <f>'Care profiles'!B394</f>
        <v>Persistent</v>
      </c>
      <c r="I393" s="15" t="str">
        <f>'Care profiles'!C394</f>
        <v>Persistent_18-24yrs</v>
      </c>
      <c r="J393" s="15" t="str">
        <f>'Care profiles'!D394</f>
        <v>Care profile</v>
      </c>
      <c r="K393" s="15" t="str">
        <f>'Care profiles'!E394</f>
        <v>Acute Care Services</v>
      </c>
      <c r="L393" s="104">
        <f>'Care profiles'!F394</f>
        <v>0.2</v>
      </c>
      <c r="M393" s="15">
        <f>'Care profiles'!G394</f>
        <v>1</v>
      </c>
      <c r="N393" s="15">
        <f>'Care profiles'!H394</f>
        <v>90</v>
      </c>
      <c r="O393" s="15" t="str">
        <f>'Care profiles'!I394</f>
        <v>min</v>
      </c>
      <c r="P393" s="15" t="str">
        <f>'Care profiles'!J394</f>
        <v>Team</v>
      </c>
      <c r="Q393" s="15" t="str">
        <f>'Care profiles'!K394</f>
        <v>Acute Care Team</v>
      </c>
      <c r="R393" s="15" t="str">
        <f>'Care profiles'!M394</f>
        <v>N</v>
      </c>
      <c r="S393" s="15" t="str">
        <f>'Care profiles'!O394</f>
        <v>Y</v>
      </c>
      <c r="T393" s="15" t="str">
        <f>'Care profiles'!Q394</f>
        <v>N</v>
      </c>
      <c r="U393" s="30">
        <f t="shared" si="44"/>
        <v>30864.522000000001</v>
      </c>
      <c r="V393" s="30">
        <f t="shared" si="45"/>
        <v>6172.9044000000004</v>
      </c>
      <c r="W393" s="30">
        <f>IF(M393="n/a",0,IF(O393="days",V393*M393*(1+(VLOOKUP(K393,'Bed parameters'!$A$9:$G$12,7,FALSE))),V393*M393))</f>
        <v>6172.9044000000004</v>
      </c>
      <c r="X393" s="30">
        <f t="shared" si="46"/>
        <v>9259.356600000001</v>
      </c>
      <c r="Y393" s="30">
        <f t="shared" si="47"/>
        <v>0</v>
      </c>
      <c r="Z393" s="113">
        <f>_xlfn.IFNA(Y393/((VLOOKUP(K393,'Bed parameters'!$A$9:$G$12,3,FALSE))*(VLOOKUP(K393,'Bed parameters'!$A$9:$G$12,5,FALSE))),0)</f>
        <v>0</v>
      </c>
      <c r="AA393" s="30">
        <f t="shared" si="48"/>
        <v>9259.356600000001</v>
      </c>
      <c r="AB393" s="30">
        <f>_xlfn.IFNA(IF($O393="days",$Y393*(VLOOKUP($K393,'Bed parameters'!$A$9:$I$12,9,FALSE))*$F393*(VLOOKUP($Q393,'Workforce distribution'!$C$8:$AD$30,AB$7,FALSE)),IF($Q393="n/a",(IF($P393=AB$6,$X393*$F393,0)),$X393*$F393*(VLOOKUP($Q393,'Workforce distribution'!$C$8:$AD$30,AB$7,FALSE)))),0)</f>
        <v>0</v>
      </c>
      <c r="AC393" s="30">
        <f>_xlfn.IFNA(IF($O393="days",$Y393*(VLOOKUP($K393,'Bed parameters'!$A$9:$I$12,9,FALSE))*$F393*(VLOOKUP($Q393,'Workforce distribution'!$C$8:$AD$30,AC$7,FALSE)),IF($Q393="n/a",(IF($P393=AC$6,$X393*$F393,0)),$X393*$F393*(VLOOKUP($Q393,'Workforce distribution'!$C$8:$AD$30,AC$7,FALSE)))),0)</f>
        <v>0</v>
      </c>
      <c r="AD393" s="30">
        <f>_xlfn.IFNA(IF($O393="days",$Y393*(VLOOKUP($K393,'Bed parameters'!$A$9:$I$12,9,FALSE))*$F393*(VLOOKUP($Q393,'Workforce distribution'!$C$8:$AD$30,AD$7,FALSE)),IF($Q393="n/a",(IF($P393=AD$6,$X393*$F393,0)),$X393*$F393*(VLOOKUP($Q393,'Workforce distribution'!$C$8:$AD$30,AD$7,FALSE)))),0)</f>
        <v>0</v>
      </c>
      <c r="AE393" s="30">
        <f>_xlfn.IFNA(IF($O393="days",$Y393*(VLOOKUP($K393,'Bed parameters'!$A$9:$I$12,9,FALSE))*$F393*(VLOOKUP($Q393,'Workforce distribution'!$C$8:$AD$30,AE$7,FALSE)),IF($Q393="n/a",(IF($P393=AE$6,$X393*$F393,0)),$X393*$F393*(VLOOKUP($Q393,'Workforce distribution'!$C$8:$AD$30,AE$7,FALSE)))),0)</f>
        <v>486.52677642963744</v>
      </c>
      <c r="AF393" s="30">
        <f>_xlfn.IFNA(IF($O393="days",$Y393*(VLOOKUP($K393,'Bed parameters'!$A$9:$I$12,9,FALSE))*$F393*(VLOOKUP($Q393,'Workforce distribution'!$C$8:$AD$30,AF$7,FALSE)),IF($Q393="n/a",(IF($P393=AF$6,$X393*$F393,0)),$X393*$F393*(VLOOKUP($Q393,'Workforce distribution'!$C$8:$AD$30,AF$7,FALSE)))),0)</f>
        <v>0</v>
      </c>
      <c r="AG393" s="30">
        <f>_xlfn.IFNA(IF($O393="days",$Y393*(VLOOKUP($K393,'Bed parameters'!$A$9:$I$12,9,FALSE))*$F393*(VLOOKUP($Q393,'Workforce distribution'!$C$8:$AD$30,AG$7,FALSE)),IF($Q393="n/a",(IF($P393=AG$6,$X393*$F393,0)),$X393*$F393*(VLOOKUP($Q393,'Workforce distribution'!$C$8:$AD$30,AG$7,FALSE)))),0)</f>
        <v>0</v>
      </c>
      <c r="AH393" s="30">
        <f>_xlfn.IFNA(IF($O393="days",$Y393*(VLOOKUP($K393,'Bed parameters'!$A$9:$I$12,9,FALSE))*$F393*(VLOOKUP($Q393,'Workforce distribution'!$C$8:$AD$30,AH$7,FALSE)),IF($Q393="n/a",(IF($P393=AH$6,$X393*$F393,0)),$X393*$F393*(VLOOKUP($Q393,'Workforce distribution'!$C$8:$AD$30,AH$7,FALSE)))),0)</f>
        <v>0</v>
      </c>
      <c r="AI393" s="30">
        <f>_xlfn.IFNA(IF($O393="days",$Y393*(VLOOKUP($K393,'Bed parameters'!$A$9:$I$12,9,FALSE))*$F393*(VLOOKUP($Q393,'Workforce distribution'!$C$8:$AD$30,AI$7,FALSE)),IF($Q393="n/a",(IF($P393=AI$6,$X393*$F393,0)),$X393*$F393*(VLOOKUP($Q393,'Workforce distribution'!$C$8:$AD$30,AI$7,FALSE)))),0)</f>
        <v>0</v>
      </c>
      <c r="AJ393" s="30">
        <f>_xlfn.IFNA(IF($O393="days",$Y393*(VLOOKUP($K393,'Bed parameters'!$A$9:$I$12,9,FALSE))*$F393*(VLOOKUP($Q393,'Workforce distribution'!$C$8:$AD$30,AJ$7,FALSE)),IF($Q393="n/a",(IF($P393=AJ$6,$X393*$F393,0)),$X393*$F393*(VLOOKUP($Q393,'Workforce distribution'!$C$8:$AD$30,AJ$7,FALSE)))),0)</f>
        <v>0</v>
      </c>
      <c r="AK393" s="30">
        <f>_xlfn.IFNA(IF($O393="days",$Y393*(VLOOKUP($K393,'Bed parameters'!$A$9:$I$12,9,FALSE))*$F393*(VLOOKUP($Q393,'Workforce distribution'!$C$8:$AD$30,AK$7,FALSE)),IF($Q393="n/a",(IF($P393=AK$6,$X393*$F393,0)),$X393*$F393*(VLOOKUP($Q393,'Workforce distribution'!$C$8:$AD$30,AK$7,FALSE)))),0)</f>
        <v>0</v>
      </c>
      <c r="AL393" s="30">
        <f>_xlfn.IFNA(IF($O393="days",$Y393*(VLOOKUP($K393,'Bed parameters'!$A$9:$I$12,9,FALSE))*$F393*(VLOOKUP($Q393,'Workforce distribution'!$C$8:$AD$30,AL$7,FALSE)),IF($Q393="n/a",(IF($P393=AL$6,$X393*$F393,0)),$X393*$F393*(VLOOKUP($Q393,'Workforce distribution'!$C$8:$AD$30,AL$7,FALSE)))),0)</f>
        <v>818.5518846345102</v>
      </c>
      <c r="AM393" s="30">
        <f>_xlfn.IFNA(IF($O393="days",$Y393*(VLOOKUP($K393,'Bed parameters'!$A$9:$I$12,9,FALSE))*$F393*(VLOOKUP($Q393,'Workforce distribution'!$C$8:$AD$30,AM$7,FALSE)),IF($Q393="n/a",(IF($P393=AM$6,$X393*$F393,0)),$X393*$F393*(VLOOKUP($Q393,'Workforce distribution'!$C$8:$AD$30,AM$7,FALSE)))),0)</f>
        <v>5566.1528155146707</v>
      </c>
      <c r="AN393" s="30">
        <f>_xlfn.IFNA(IF($O393="days",$Y393*(VLOOKUP($K393,'Bed parameters'!$A$9:$I$12,9,FALSE))*$F393*(VLOOKUP($Q393,'Workforce distribution'!$C$8:$AD$30,AN$7,FALSE)),IF($Q393="n/a",(IF($P393=AN$6,$X393*$F393,0)),$X393*$F393*(VLOOKUP($Q393,'Workforce distribution'!$C$8:$AD$30,AN$7,FALSE)))),0)</f>
        <v>194.40607260069621</v>
      </c>
      <c r="AO393" s="30">
        <f>_xlfn.IFNA(IF($O393="days",$Y393*(VLOOKUP($K393,'Bed parameters'!$A$9:$I$12,9,FALSE))*$F393*(VLOOKUP($Q393,'Workforce distribution'!$C$8:$AD$30,AO$7,FALSE)),IF($Q393="n/a",(IF($P393=AO$6,$X393*$F393,0)),$X393*$F393*(VLOOKUP($Q393,'Workforce distribution'!$C$8:$AD$30,AO$7,FALSE)))),0)</f>
        <v>544.33700328194936</v>
      </c>
      <c r="AP393" s="30">
        <f>_xlfn.IFNA(IF($O393="days",$Y393*(VLOOKUP($K393,'Bed parameters'!$A$9:$I$12,9,FALSE))*$F393*(VLOOKUP($Q393,'Workforce distribution'!$C$8:$AD$30,AP$7,FALSE)),IF($Q393="n/a",(IF($P393=AP$6,$X393*$F393,0)),$X393*$F393*(VLOOKUP($Q393,'Workforce distribution'!$C$8:$AD$30,AP$7,FALSE)))),0)</f>
        <v>544.33700328194936</v>
      </c>
      <c r="AQ393" s="30">
        <f>_xlfn.IFNA(IF($O393="days",$Y393*(VLOOKUP($K393,'Bed parameters'!$A$9:$I$12,9,FALSE))*$F393*(VLOOKUP($Q393,'Workforce distribution'!$C$8:$AD$30,AQ$7,FALSE)),IF($Q393="n/a",(IF($P393=AQ$6,$X393*$F393,0)),$X393*$F393*(VLOOKUP($Q393,'Workforce distribution'!$C$8:$AD$30,AQ$7,FALSE)))),0)</f>
        <v>0</v>
      </c>
      <c r="AR393" s="30">
        <f>_xlfn.IFNA(IF($O393="days",$Y393*(VLOOKUP($K393,'Bed parameters'!$A$9:$I$12,9,FALSE))*$F393*(VLOOKUP($Q393,'Workforce distribution'!$C$8:$AD$30,AR$7,FALSE)),IF($Q393="n/a",(IF($P393=AR$6,$X393*$F393,0)),$X393*$F393*(VLOOKUP($Q393,'Workforce distribution'!$C$8:$AD$30,AR$7,FALSE)))),0)</f>
        <v>0</v>
      </c>
      <c r="AS393" s="30">
        <f>_xlfn.IFNA(IF($O393="days",$Y393*(VLOOKUP($K393,'Bed parameters'!$A$9:$I$12,9,FALSE))*$F393*(VLOOKUP($Q393,'Workforce distribution'!$C$8:$AD$30,AS$7,FALSE)),IF($Q393="n/a",(IF($P393=AS$6,$X393*$F393,0)),$X393*$F393*(VLOOKUP($Q393,'Workforce distribution'!$C$8:$AD$30,AS$7,FALSE)))),0)</f>
        <v>0</v>
      </c>
      <c r="AT393" s="30">
        <f>_xlfn.IFNA(IF($O393="days",$Y393*(VLOOKUP($K393,'Bed parameters'!$A$9:$I$12,9,FALSE))*$F393*(VLOOKUP($Q393,'Workforce distribution'!$C$8:$AD$30,AT$7,FALSE)),IF($Q393="n/a",(IF($P393=AT$6,$X393*$F393,0)),$X393*$F393*(VLOOKUP($Q393,'Workforce distribution'!$C$8:$AD$30,AT$7,FALSE)))),0)</f>
        <v>0</v>
      </c>
      <c r="AU393" s="30">
        <f>_xlfn.IFNA(IF($O393="days",$Y393*(VLOOKUP($K393,'Bed parameters'!$A$9:$I$12,9,FALSE))*$F393*(VLOOKUP($Q393,'Workforce distribution'!$C$8:$AD$30,AU$7,FALSE)),IF($Q393="n/a",(IF($P393=AU$6,$X393*$F393,0)),$X393*$F393*(VLOOKUP($Q393,'Workforce distribution'!$C$8:$AD$30,AU$7,FALSE)))),0)</f>
        <v>532.05872501243175</v>
      </c>
      <c r="AV393" s="30">
        <f>_xlfn.IFNA(IF($O393="days",$Y393*(VLOOKUP($K393,'Bed parameters'!$A$9:$I$12,9,FALSE))*$F393*(VLOOKUP($Q393,'Workforce distribution'!$C$8:$AD$30,AV$7,FALSE)),IF($Q393="n/a",(IF($P393=AV$6,$X393*$F393,0)),$X393*$F393*(VLOOKUP($Q393,'Workforce distribution'!$C$8:$AD$30,AV$7,FALSE)))),0)</f>
        <v>0</v>
      </c>
      <c r="AW393" s="30">
        <f>_xlfn.IFNA(IF($O393="days",$Y393*(VLOOKUP($K393,'Bed parameters'!$A$9:$I$12,9,FALSE))*$F393*(VLOOKUP($Q393,'Workforce distribution'!$C$8:$AD$30,AW$7,FALSE)),IF($Q393="n/a",(IF($P393=AW$6,$X393*$F393,0)),$X393*$F393*(VLOOKUP($Q393,'Workforce distribution'!$C$8:$AD$30,AW$7,FALSE)))),0)</f>
        <v>572.98631924415724</v>
      </c>
      <c r="AX393" s="30">
        <f>_xlfn.IFNA(IF($O393="days",$Y393*(VLOOKUP($K393,'Bed parameters'!$A$9:$I$12,9,FALSE))*$F393*(VLOOKUP($Q393,'Workforce distribution'!$C$8:$AD$30,AX$7,FALSE)),IF($Q393="n/a",(IF($P393=AX$6,$X393*$F393,0)),$X393*$F393*(VLOOKUP($Q393,'Workforce distribution'!$C$8:$AD$30,AX$7,FALSE)))),0)</f>
        <v>0</v>
      </c>
      <c r="AY393" s="30">
        <f>_xlfn.IFNA(IF($O393="days",$Y393*(VLOOKUP($K393,'Bed parameters'!$A$9:$I$12,9,FALSE))*$F393*(VLOOKUP($Q393,'Workforce distribution'!$C$8:$AD$30,AY$7,FALSE)),IF($Q393="n/a",(IF($P393=AY$6,$X393*$F393,0)),$X393*$F393*(VLOOKUP($Q393,'Workforce distribution'!$C$8:$AD$30,AY$7,FALSE)))),0)</f>
        <v>0</v>
      </c>
      <c r="AZ393" s="30">
        <f>_xlfn.IFNA(IF($O393="days",$Y393*(VLOOKUP($K393,'Bed parameters'!$A$9:$I$12,9,FALSE))*$F393*(VLOOKUP($Q393,'Workforce distribution'!$C$8:$AD$30,AZ$7,FALSE)),IF($Q393="n/a",(IF($P393=AZ$6,$X393*$F393,0)),$X393*$F393*(VLOOKUP($Q393,'Workforce distribution'!$C$8:$AD$30,AZ$7,FALSE)))),0)</f>
        <v>0</v>
      </c>
      <c r="BA393" s="30">
        <f>_xlfn.IFNA(IF($O393="days",$Y393*(VLOOKUP($K393,'Bed parameters'!$A$9:$I$12,9,FALSE))*$F393*(VLOOKUP($Q393,'Workforce distribution'!$C$8:$AD$30,BA$7,FALSE)),IF($Q393="n/a",(IF($P393=BA$6,$X393*$F393,0)),$X393*$F393*(VLOOKUP($Q393,'Workforce distribution'!$C$8:$AD$30,BA$7,FALSE)))),0)</f>
        <v>0</v>
      </c>
      <c r="BB393" s="30">
        <f>_xlfn.IFNA(IF($O393="days",$Y393*(VLOOKUP($K393,'Bed parameters'!$A$9:$I$12,9,FALSE))*$F393*(VLOOKUP($Q393,'Workforce distribution'!$C$8:$AD$30,BB$7,FALSE)),IF($Q393="n/a",(IF($P393=BB$6,$X393*$F393,0)),$X393*$F393*(VLOOKUP($Q393,'Workforce distribution'!$C$8:$AD$30,BB$7,FALSE)))),0)</f>
        <v>0</v>
      </c>
      <c r="BC393" s="149">
        <f t="shared" si="49"/>
        <v>8.4801252068025317</v>
      </c>
      <c r="BD393" s="288">
        <f>IF($Q393="n/a",(IF('Workforce hours'!D$30=0,0,(AB393/'Workforce hours'!D$30))),(IF(VLOOKUP($Q393,'Workforce hours'!$C$8:$AD$30,BD$7,FALSE)=0,0,(AB393/(VLOOKUP($Q393,'Workforce hours'!$C$8:$AD$30,BD$7,FALSE))))))</f>
        <v>0</v>
      </c>
      <c r="BE393" s="288">
        <f>IF($Q393="n/a",(IF('Workforce hours'!E$30=0,0,(AC393/'Workforce hours'!E$30))),(IF(VLOOKUP($Q393,'Workforce hours'!$C$8:$AD$30,BE$7,FALSE)=0,0,(AC393/(VLOOKUP($Q393,'Workforce hours'!$C$8:$AD$30,BE$7,FALSE))))))</f>
        <v>0</v>
      </c>
      <c r="BF393" s="288">
        <f>IF($Q393="n/a",(IF('Workforce hours'!F$30=0,0,(AD393/'Workforce hours'!F$30))),(IF(VLOOKUP($Q393,'Workforce hours'!$C$8:$AD$30,BF$7,FALSE)=0,0,(AD393/(VLOOKUP($Q393,'Workforce hours'!$C$8:$AD$30,BF$7,FALSE))))))</f>
        <v>0</v>
      </c>
      <c r="BG393" s="288">
        <f>IF($Q393="n/a",(IF('Workforce hours'!G$30=0,0,(AE393/'Workforce hours'!G$30))),(IF(VLOOKUP($Q393,'Workforce hours'!$C$8:$AD$30,BG$7,FALSE)=0,0,(AE393/(VLOOKUP($Q393,'Workforce hours'!$C$8:$AD$30,BG$7,FALSE))))))</f>
        <v>0.42331435431932751</v>
      </c>
      <c r="BH393" s="288">
        <f>IF($Q393="n/a",(IF('Workforce hours'!H$30=0,0,(AF393/'Workforce hours'!H$30))),(IF(VLOOKUP($Q393,'Workforce hours'!$C$8:$AD$30,BH$7,FALSE)=0,0,(AF393/(VLOOKUP($Q393,'Workforce hours'!$C$8:$AD$30,BH$7,FALSE))))))</f>
        <v>0</v>
      </c>
      <c r="BI393" s="288">
        <f>IF($Q393="n/a",(IF('Workforce hours'!I$30=0,0,(AG393/'Workforce hours'!I$30))),(IF(VLOOKUP($Q393,'Workforce hours'!$C$8:$AD$30,BI$7,FALSE)=0,0,(AG393/(VLOOKUP($Q393,'Workforce hours'!$C$8:$AD$30,BI$7,FALSE))))))</f>
        <v>0</v>
      </c>
      <c r="BJ393" s="288">
        <f>IF($Q393="n/a",(IF('Workforce hours'!J$30=0,0,(AH393/'Workforce hours'!J$30))),(IF(VLOOKUP($Q393,'Workforce hours'!$C$8:$AD$30,BJ$7,FALSE)=0,0,(AH393/(VLOOKUP($Q393,'Workforce hours'!$C$8:$AD$30,BJ$7,FALSE))))))</f>
        <v>0</v>
      </c>
      <c r="BK393" s="288">
        <f>IF($Q393="n/a",(IF('Workforce hours'!K$30=0,0,(AI393/'Workforce hours'!K$30))),(IF(VLOOKUP($Q393,'Workforce hours'!$C$8:$AD$30,BK$7,FALSE)=0,0,(AI393/(VLOOKUP($Q393,'Workforce hours'!$C$8:$AD$30,BK$7,FALSE))))))</f>
        <v>0</v>
      </c>
      <c r="BL393" s="288">
        <f>IF($Q393="n/a",(IF('Workforce hours'!L$30=0,0,(AJ393/'Workforce hours'!L$30))),(IF(VLOOKUP($Q393,'Workforce hours'!$C$8:$AD$30,BL$7,FALSE)=0,0,(AJ393/(VLOOKUP($Q393,'Workforce hours'!$C$8:$AD$30,BL$7,FALSE))))))</f>
        <v>0</v>
      </c>
      <c r="BM393" s="288">
        <f>IF($Q393="n/a",(IF('Workforce hours'!M$30=0,0,(AK393/'Workforce hours'!M$30))),(IF(VLOOKUP($Q393,'Workforce hours'!$C$8:$AD$30,BM$7,FALSE)=0,0,(AK393/(VLOOKUP($Q393,'Workforce hours'!$C$8:$AD$30,BM$7,FALSE))))))</f>
        <v>0</v>
      </c>
      <c r="BN393" s="288">
        <f>IF($Q393="n/a",(IF('Workforce hours'!N$30=0,0,(AL393/'Workforce hours'!N$30))),(IF(VLOOKUP($Q393,'Workforce hours'!$C$8:$AD$30,BN$7,FALSE)=0,0,(AL393/(VLOOKUP($Q393,'Workforce hours'!$C$8:$AD$30,BN$7,FALSE))))))</f>
        <v>0.7452189244798334</v>
      </c>
      <c r="BO393" s="288">
        <f>IF($Q393="n/a",(IF('Workforce hours'!O$30=0,0,(AM393/'Workforce hours'!O$30))),(IF(VLOOKUP($Q393,'Workforce hours'!$C$8:$AD$30,BO$7,FALSE)=0,0,(AM393/(VLOOKUP($Q393,'Workforce hours'!$C$8:$AD$30,BO$7,FALSE))))))</f>
        <v>5.2611264367981461</v>
      </c>
      <c r="BP393" s="288">
        <f>IF($Q393="n/a",(IF('Workforce hours'!P$30=0,0,(AN393/'Workforce hours'!P$30))),(IF(VLOOKUP($Q393,'Workforce hours'!$C$8:$AD$30,BP$7,FALSE)=0,0,(AN393/(VLOOKUP($Q393,'Workforce hours'!$C$8:$AD$30,BP$7,FALSE))))))</f>
        <v>0.16914769152612444</v>
      </c>
      <c r="BQ393" s="288">
        <f>IF($Q393="n/a",(IF('Workforce hours'!Q$30=0,0,(AO393/'Workforce hours'!Q$30))),(IF(VLOOKUP($Q393,'Workforce hours'!$C$8:$AD$30,BQ$7,FALSE)=0,0,(AO393/(VLOOKUP($Q393,'Workforce hours'!$C$8:$AD$30,BQ$7,FALSE))))))</f>
        <v>0.47361353627314828</v>
      </c>
      <c r="BR393" s="288">
        <f>IF($Q393="n/a",(IF('Workforce hours'!R$30=0,0,(AP393/'Workforce hours'!R$30))),(IF(VLOOKUP($Q393,'Workforce hours'!$C$8:$AD$30,BR$7,FALSE)=0,0,(AP393/(VLOOKUP($Q393,'Workforce hours'!$C$8:$AD$30,BR$7,FALSE))))))</f>
        <v>0.47361353627314828</v>
      </c>
      <c r="BS393" s="288">
        <f>IF($Q393="n/a",(IF('Workforce hours'!S$30=0,0,(AQ393/'Workforce hours'!S$30))),(IF(VLOOKUP($Q393,'Workforce hours'!$C$8:$AD$30,BS$7,FALSE)=0,0,(AQ393/(VLOOKUP($Q393,'Workforce hours'!$C$8:$AD$30,BS$7,FALSE))))))</f>
        <v>0</v>
      </c>
      <c r="BT393" s="288">
        <f>IF($Q393="n/a",(IF('Workforce hours'!T$30=0,0,(AR393/'Workforce hours'!T$30))),(IF(VLOOKUP($Q393,'Workforce hours'!$C$8:$AD$30,BT$7,FALSE)=0,0,(AR393/(VLOOKUP($Q393,'Workforce hours'!$C$8:$AD$30,BT$7,FALSE))))))</f>
        <v>0</v>
      </c>
      <c r="BU393" s="288">
        <f>IF($Q393="n/a",(IF('Workforce hours'!U$30=0,0,(AS393/'Workforce hours'!U$30))),(IF(VLOOKUP($Q393,'Workforce hours'!$C$8:$AD$30,BU$7,FALSE)=0,0,(AS393/(VLOOKUP($Q393,'Workforce hours'!$C$8:$AD$30,BU$7,FALSE))))))</f>
        <v>0</v>
      </c>
      <c r="BV393" s="288">
        <f>IF($Q393="n/a",(IF('Workforce hours'!V$30=0,0,(AT393/'Workforce hours'!V$30))),(IF(VLOOKUP($Q393,'Workforce hours'!$C$8:$AD$30,BV$7,FALSE)=0,0,(AT393/(VLOOKUP($Q393,'Workforce hours'!$C$8:$AD$30,BV$7,FALSE))))))</f>
        <v>0</v>
      </c>
      <c r="BW393" s="288">
        <f>IF($Q393="n/a",(IF('Workforce hours'!W$30=0,0,(AU393/'Workforce hours'!W$30))),(IF(VLOOKUP($Q393,'Workforce hours'!$C$8:$AD$30,BW$7,FALSE)=0,0,(AU393/(VLOOKUP($Q393,'Workforce hours'!$C$8:$AD$30,BW$7,FALSE))))))</f>
        <v>0.44974738713801693</v>
      </c>
      <c r="BX393" s="288">
        <f>IF($Q393="n/a",(IF('Workforce hours'!X$30=0,0,(AV393/'Workforce hours'!X$30))),(IF(VLOOKUP($Q393,'Workforce hours'!$C$8:$AD$30,BX$7,FALSE)=0,0,(AV393/(VLOOKUP($Q393,'Workforce hours'!$C$8:$AD$30,BX$7,FALSE))))))</f>
        <v>0</v>
      </c>
      <c r="BY393" s="288">
        <f>IF($Q393="n/a",(IF('Workforce hours'!Y$30=0,0,(AW393/'Workforce hours'!Y$30))),(IF(VLOOKUP($Q393,'Workforce hours'!$C$8:$AD$30,BY$7,FALSE)=0,0,(AW393/(VLOOKUP($Q393,'Workforce hours'!$C$8:$AD$30,BY$7,FALSE))))))</f>
        <v>0.4843433399947874</v>
      </c>
      <c r="BZ393" s="288">
        <f>IF($Q393="n/a",(IF('Workforce hours'!Z$30=0,0,(AX393/'Workforce hours'!Z$30))),(IF(VLOOKUP($Q393,'Workforce hours'!$C$8:$AD$30,BZ$7,FALSE)=0,0,(AX393/(VLOOKUP($Q393,'Workforce hours'!$C$8:$AD$30,BZ$7,FALSE))))))</f>
        <v>0</v>
      </c>
      <c r="CA393" s="288">
        <f>IF($Q393="n/a",(IF('Workforce hours'!AA$30=0,0,(AY393/'Workforce hours'!AA$30))),(IF(VLOOKUP($Q393,'Workforce hours'!$C$8:$AD$30,CA$7,FALSE)=0,0,(AY393/(VLOOKUP($Q393,'Workforce hours'!$C$8:$AD$30,CA$7,FALSE))))))</f>
        <v>0</v>
      </c>
      <c r="CB393" s="288">
        <f>IF($Q393="n/a",(IF('Workforce hours'!AB$30=0,0,(AZ393/'Workforce hours'!AB$30))),(IF(VLOOKUP($Q393,'Workforce hours'!$C$8:$AD$30,CB$7,FALSE)=0,0,(AZ393/(VLOOKUP($Q393,'Workforce hours'!$C$8:$AD$30,CB$7,FALSE))))))</f>
        <v>0</v>
      </c>
      <c r="CC393" s="288">
        <f>IF($Q393="n/a",(IF('Workforce hours'!AC$30=0,0,(BA393/'Workforce hours'!AC$30))),(IF(VLOOKUP($Q393,'Workforce hours'!$C$8:$AD$30,CC$7,FALSE)=0,0,(BA393/(VLOOKUP($Q393,'Workforce hours'!$C$8:$AD$30,CC$7,FALSE))))))</f>
        <v>0</v>
      </c>
      <c r="CD393" s="288">
        <f>IF($Q393="n/a",(IF('Workforce hours'!AD$30=0,0,(BB393/'Workforce hours'!AD$30))),(IF(VLOOKUP($Q393,'Workforce hours'!$C$8:$AD$30,CD$7,FALSE)=0,0,(BB393/(VLOOKUP($Q393,'Workforce hours'!$C$8:$AD$30,CD$7,FALSE))))))</f>
        <v>0</v>
      </c>
      <c r="CE393" s="289">
        <f t="shared" si="50"/>
        <v>0</v>
      </c>
      <c r="CF393" s="290">
        <f>BD393*'Workforce costs'!B$9*(1+'Workforce costs'!B$10)*(1+'Workforce costs'!B$11)</f>
        <v>0</v>
      </c>
      <c r="CG393" s="290">
        <f>BE393*'Workforce costs'!C$9*(1+'Workforce costs'!C$10)*(1+'Workforce costs'!C$11)</f>
        <v>0</v>
      </c>
      <c r="CH393" s="290">
        <f>BF393*'Workforce costs'!D$9*(1+'Workforce costs'!D$10)*(1+'Workforce costs'!D$11)</f>
        <v>0</v>
      </c>
      <c r="CI393" s="290">
        <f>BG393*'Workforce costs'!E$9*(1+'Workforce costs'!E$10)*(1+'Workforce costs'!E$11)</f>
        <v>0</v>
      </c>
      <c r="CJ393" s="290">
        <f>BH393*'Workforce costs'!F$9*(1+'Workforce costs'!F$10)*(1+'Workforce costs'!F$11)</f>
        <v>0</v>
      </c>
      <c r="CK393" s="290">
        <f>BI393*'Workforce costs'!G$9*(1+'Workforce costs'!G$10)*(1+'Workforce costs'!G$11)</f>
        <v>0</v>
      </c>
      <c r="CL393" s="290">
        <f>BJ393*'Workforce costs'!H$9*(1+'Workforce costs'!H$10)*(1+'Workforce costs'!H$11)</f>
        <v>0</v>
      </c>
      <c r="CM393" s="290">
        <f>BK393*'Workforce costs'!I$9*(1+'Workforce costs'!I$10)*(1+'Workforce costs'!I$11)</f>
        <v>0</v>
      </c>
      <c r="CN393" s="290">
        <f>BL393*'Workforce costs'!J$9*(1+'Workforce costs'!J$10)*(1+'Workforce costs'!J$11)</f>
        <v>0</v>
      </c>
      <c r="CO393" s="290">
        <f>BM393*'Workforce costs'!K$9*(1+'Workforce costs'!K$10)*(1+'Workforce costs'!K$11)</f>
        <v>0</v>
      </c>
      <c r="CP393" s="290">
        <f>BN393*'Workforce costs'!L$9*(1+'Workforce costs'!L$10)*(1+'Workforce costs'!L$11)</f>
        <v>0</v>
      </c>
      <c r="CQ393" s="290">
        <f>BO393*'Workforce costs'!M$9*(1+'Workforce costs'!M$10)*(1+'Workforce costs'!M$11)</f>
        <v>0</v>
      </c>
      <c r="CR393" s="290">
        <f>BP393*'Workforce costs'!N$9*(1+'Workforce costs'!N$10)*(1+'Workforce costs'!N$11)</f>
        <v>0</v>
      </c>
      <c r="CS393" s="290">
        <f>BQ393*'Workforce costs'!O$9*(1+'Workforce costs'!O$10)*(1+'Workforce costs'!O$11)</f>
        <v>0</v>
      </c>
      <c r="CT393" s="290">
        <f>BR393*'Workforce costs'!P$9*(1+'Workforce costs'!P$10)*(1+'Workforce costs'!P$11)</f>
        <v>0</v>
      </c>
      <c r="CU393" s="290">
        <f>BS393*'Workforce costs'!Q$9*(1+'Workforce costs'!Q$10)*(1+'Workforce costs'!Q$11)</f>
        <v>0</v>
      </c>
      <c r="CV393" s="290">
        <f>BT393*'Workforce costs'!R$9*(1+'Workforce costs'!R$10)*(1+'Workforce costs'!R$11)</f>
        <v>0</v>
      </c>
      <c r="CW393" s="290">
        <f>BU393*'Workforce costs'!S$9*(1+'Workforce costs'!S$10)*(1+'Workforce costs'!S$11)</f>
        <v>0</v>
      </c>
      <c r="CX393" s="290">
        <f>BV393*'Workforce costs'!T$9*(1+'Workforce costs'!T$10)*(1+'Workforce costs'!T$11)</f>
        <v>0</v>
      </c>
      <c r="CY393" s="290">
        <f>BW393*'Workforce costs'!U$9*(1+'Workforce costs'!U$10)*(1+'Workforce costs'!U$11)</f>
        <v>0</v>
      </c>
      <c r="CZ393" s="290">
        <f>BX393*'Workforce costs'!V$9*(1+'Workforce costs'!V$10)*(1+'Workforce costs'!V$11)</f>
        <v>0</v>
      </c>
      <c r="DA393" s="290">
        <f>BY393*'Workforce costs'!W$9*(1+'Workforce costs'!W$10)*(1+'Workforce costs'!W$11)</f>
        <v>0</v>
      </c>
      <c r="DB393" s="290">
        <f>BZ393*'Workforce costs'!X$9*(1+'Workforce costs'!X$10)*(1+'Workforce costs'!X$11)</f>
        <v>0</v>
      </c>
      <c r="DC393" s="290">
        <f>CA393*'Workforce costs'!Y$9*(1+'Workforce costs'!Y$10)*(1+'Workforce costs'!Y$11)</f>
        <v>0</v>
      </c>
      <c r="DD393" s="290">
        <f>CB393*'Workforce costs'!Z$9*(1+'Workforce costs'!Z$10)*(1+'Workforce costs'!Z$11)</f>
        <v>0</v>
      </c>
      <c r="DE393" s="290">
        <f>CC393*'Workforce costs'!AA$9*(1+'Workforce costs'!AA$10)*(1+'Workforce costs'!AA$11)</f>
        <v>0</v>
      </c>
      <c r="DF393" s="290">
        <f>CD393*'Workforce costs'!AB$9*(1+'Workforce costs'!AB$10)*(1+'Workforce costs'!AB$11)</f>
        <v>0</v>
      </c>
    </row>
    <row r="394" spans="1:110" x14ac:dyDescent="0.3">
      <c r="A394" s="2" t="str">
        <f>Outputs!$A$4</f>
        <v>Australia</v>
      </c>
      <c r="B394" s="2" t="str">
        <f t="shared" ref="B394:B457" si="51">A394&amp;" "&amp;G394</f>
        <v>Australia 18to24</v>
      </c>
      <c r="C394" s="30">
        <f>VLOOKUP($B394,Populations!$D$15:$H$1920,3,FALSE)</f>
        <v>2374194</v>
      </c>
      <c r="D394" s="255">
        <f>IF(OR($H394="General pop",$H394="Schools",$H394="Workplace",$H394="Skills Training",$H394="Digital Supports"),1,VLOOKUP($B394,Populations!$D$15:$H$1920,5,FALSE))</f>
        <v>1</v>
      </c>
      <c r="E394" s="88">
        <f>VLOOKUP(I394,Epidemiology!$C$10:$H$47,6,FALSE)</f>
        <v>1300</v>
      </c>
      <c r="F394" s="102">
        <f>'Care profiles'!R395</f>
        <v>1</v>
      </c>
      <c r="G394" s="15" t="str">
        <f>'Care profiles'!A395</f>
        <v>18to24</v>
      </c>
      <c r="H394" s="15" t="str">
        <f>'Care profiles'!B395</f>
        <v>Persistent</v>
      </c>
      <c r="I394" s="15" t="str">
        <f>'Care profiles'!C395</f>
        <v>Persistent_18-24yrs</v>
      </c>
      <c r="J394" s="15" t="str">
        <f>'Care profiles'!D395</f>
        <v>Care profile</v>
      </c>
      <c r="K394" s="15" t="str">
        <f>'Care profiles'!E395</f>
        <v>Acute Care Services</v>
      </c>
      <c r="L394" s="104">
        <f>'Care profiles'!F395</f>
        <v>0.02</v>
      </c>
      <c r="M394" s="15">
        <f>'Care profiles'!G395</f>
        <v>8</v>
      </c>
      <c r="N394" s="15">
        <f>'Care profiles'!H395</f>
        <v>90</v>
      </c>
      <c r="O394" s="15" t="str">
        <f>'Care profiles'!I395</f>
        <v>min</v>
      </c>
      <c r="P394" s="15" t="str">
        <f>'Care profiles'!J395</f>
        <v>Team</v>
      </c>
      <c r="Q394" s="15" t="str">
        <f>'Care profiles'!K395</f>
        <v>Acute Care Team</v>
      </c>
      <c r="R394" s="15" t="str">
        <f>'Care profiles'!M395</f>
        <v>N</v>
      </c>
      <c r="S394" s="15" t="str">
        <f>'Care profiles'!O395</f>
        <v>Y</v>
      </c>
      <c r="T394" s="15" t="str">
        <f>'Care profiles'!Q395</f>
        <v>N</v>
      </c>
      <c r="U394" s="30">
        <f t="shared" ref="U394:U457" si="52">C394*D394*E394/100000</f>
        <v>30864.522000000001</v>
      </c>
      <c r="V394" s="30">
        <f t="shared" ref="V394:V457" si="53">U394*L394</f>
        <v>617.29043999999999</v>
      </c>
      <c r="W394" s="30">
        <f>IF(M394="n/a",0,IF(O394="days",V394*M394*(1+(VLOOKUP(K394,'Bed parameters'!$A$9:$G$12,7,FALSE))),V394*M394))</f>
        <v>4938.3235199999999</v>
      </c>
      <c r="X394" s="30">
        <f t="shared" ref="X394:X457" si="54">IF(N394="n/a",0,IF(O394="min",W394*N394/60,W394*N394*24))</f>
        <v>7407.4852799999999</v>
      </c>
      <c r="Y394" s="30">
        <f t="shared" ref="Y394:Y457" si="55">IF(O394="days",W394*N394,0)</f>
        <v>0</v>
      </c>
      <c r="Z394" s="113">
        <f>_xlfn.IFNA(Y394/((VLOOKUP(K394,'Bed parameters'!$A$9:$G$12,3,FALSE))*(VLOOKUP(K394,'Bed parameters'!$A$9:$G$12,5,FALSE))),0)</f>
        <v>0</v>
      </c>
      <c r="AA394" s="30">
        <f t="shared" ref="AA394:AA457" si="56">SUM(AB394:BB394)</f>
        <v>7407.4852800000026</v>
      </c>
      <c r="AB394" s="30">
        <f>_xlfn.IFNA(IF($O394="days",$Y394*(VLOOKUP($K394,'Bed parameters'!$A$9:$I$12,9,FALSE))*$F394*(VLOOKUP($Q394,'Workforce distribution'!$C$8:$AD$30,AB$7,FALSE)),IF($Q394="n/a",(IF($P394=AB$6,$X394*$F394,0)),$X394*$F394*(VLOOKUP($Q394,'Workforce distribution'!$C$8:$AD$30,AB$7,FALSE)))),0)</f>
        <v>0</v>
      </c>
      <c r="AC394" s="30">
        <f>_xlfn.IFNA(IF($O394="days",$Y394*(VLOOKUP($K394,'Bed parameters'!$A$9:$I$12,9,FALSE))*$F394*(VLOOKUP($Q394,'Workforce distribution'!$C$8:$AD$30,AC$7,FALSE)),IF($Q394="n/a",(IF($P394=AC$6,$X394*$F394,0)),$X394*$F394*(VLOOKUP($Q394,'Workforce distribution'!$C$8:$AD$30,AC$7,FALSE)))),0)</f>
        <v>0</v>
      </c>
      <c r="AD394" s="30">
        <f>_xlfn.IFNA(IF($O394="days",$Y394*(VLOOKUP($K394,'Bed parameters'!$A$9:$I$12,9,FALSE))*$F394*(VLOOKUP($Q394,'Workforce distribution'!$C$8:$AD$30,AD$7,FALSE)),IF($Q394="n/a",(IF($P394=AD$6,$X394*$F394,0)),$X394*$F394*(VLOOKUP($Q394,'Workforce distribution'!$C$8:$AD$30,AD$7,FALSE)))),0)</f>
        <v>0</v>
      </c>
      <c r="AE394" s="30">
        <f>_xlfn.IFNA(IF($O394="days",$Y394*(VLOOKUP($K394,'Bed parameters'!$A$9:$I$12,9,FALSE))*$F394*(VLOOKUP($Q394,'Workforce distribution'!$C$8:$AD$30,AE$7,FALSE)),IF($Q394="n/a",(IF($P394=AE$6,$X394*$F394,0)),$X394*$F394*(VLOOKUP($Q394,'Workforce distribution'!$C$8:$AD$30,AE$7,FALSE)))),0)</f>
        <v>389.2214211437099</v>
      </c>
      <c r="AF394" s="30">
        <f>_xlfn.IFNA(IF($O394="days",$Y394*(VLOOKUP($K394,'Bed parameters'!$A$9:$I$12,9,FALSE))*$F394*(VLOOKUP($Q394,'Workforce distribution'!$C$8:$AD$30,AF$7,FALSE)),IF($Q394="n/a",(IF($P394=AF$6,$X394*$F394,0)),$X394*$F394*(VLOOKUP($Q394,'Workforce distribution'!$C$8:$AD$30,AF$7,FALSE)))),0)</f>
        <v>0</v>
      </c>
      <c r="AG394" s="30">
        <f>_xlfn.IFNA(IF($O394="days",$Y394*(VLOOKUP($K394,'Bed parameters'!$A$9:$I$12,9,FALSE))*$F394*(VLOOKUP($Q394,'Workforce distribution'!$C$8:$AD$30,AG$7,FALSE)),IF($Q394="n/a",(IF($P394=AG$6,$X394*$F394,0)),$X394*$F394*(VLOOKUP($Q394,'Workforce distribution'!$C$8:$AD$30,AG$7,FALSE)))),0)</f>
        <v>0</v>
      </c>
      <c r="AH394" s="30">
        <f>_xlfn.IFNA(IF($O394="days",$Y394*(VLOOKUP($K394,'Bed parameters'!$A$9:$I$12,9,FALSE))*$F394*(VLOOKUP($Q394,'Workforce distribution'!$C$8:$AD$30,AH$7,FALSE)),IF($Q394="n/a",(IF($P394=AH$6,$X394*$F394,0)),$X394*$F394*(VLOOKUP($Q394,'Workforce distribution'!$C$8:$AD$30,AH$7,FALSE)))),0)</f>
        <v>0</v>
      </c>
      <c r="AI394" s="30">
        <f>_xlfn.IFNA(IF($O394="days",$Y394*(VLOOKUP($K394,'Bed parameters'!$A$9:$I$12,9,FALSE))*$F394*(VLOOKUP($Q394,'Workforce distribution'!$C$8:$AD$30,AI$7,FALSE)),IF($Q394="n/a",(IF($P394=AI$6,$X394*$F394,0)),$X394*$F394*(VLOOKUP($Q394,'Workforce distribution'!$C$8:$AD$30,AI$7,FALSE)))),0)</f>
        <v>0</v>
      </c>
      <c r="AJ394" s="30">
        <f>_xlfn.IFNA(IF($O394="days",$Y394*(VLOOKUP($K394,'Bed parameters'!$A$9:$I$12,9,FALSE))*$F394*(VLOOKUP($Q394,'Workforce distribution'!$C$8:$AD$30,AJ$7,FALSE)),IF($Q394="n/a",(IF($P394=AJ$6,$X394*$F394,0)),$X394*$F394*(VLOOKUP($Q394,'Workforce distribution'!$C$8:$AD$30,AJ$7,FALSE)))),0)</f>
        <v>0</v>
      </c>
      <c r="AK394" s="30">
        <f>_xlfn.IFNA(IF($O394="days",$Y394*(VLOOKUP($K394,'Bed parameters'!$A$9:$I$12,9,FALSE))*$F394*(VLOOKUP($Q394,'Workforce distribution'!$C$8:$AD$30,AK$7,FALSE)),IF($Q394="n/a",(IF($P394=AK$6,$X394*$F394,0)),$X394*$F394*(VLOOKUP($Q394,'Workforce distribution'!$C$8:$AD$30,AK$7,FALSE)))),0)</f>
        <v>0</v>
      </c>
      <c r="AL394" s="30">
        <f>_xlfn.IFNA(IF($O394="days",$Y394*(VLOOKUP($K394,'Bed parameters'!$A$9:$I$12,9,FALSE))*$F394*(VLOOKUP($Q394,'Workforce distribution'!$C$8:$AD$30,AL$7,FALSE)),IF($Q394="n/a",(IF($P394=AL$6,$X394*$F394,0)),$X394*$F394*(VLOOKUP($Q394,'Workforce distribution'!$C$8:$AD$30,AL$7,FALSE)))),0)</f>
        <v>654.84150770760812</v>
      </c>
      <c r="AM394" s="30">
        <f>_xlfn.IFNA(IF($O394="days",$Y394*(VLOOKUP($K394,'Bed parameters'!$A$9:$I$12,9,FALSE))*$F394*(VLOOKUP($Q394,'Workforce distribution'!$C$8:$AD$30,AM$7,FALSE)),IF($Q394="n/a",(IF($P394=AM$6,$X394*$F394,0)),$X394*$F394*(VLOOKUP($Q394,'Workforce distribution'!$C$8:$AD$30,AM$7,FALSE)))),0)</f>
        <v>4452.9222524117358</v>
      </c>
      <c r="AN394" s="30">
        <f>_xlfn.IFNA(IF($O394="days",$Y394*(VLOOKUP($K394,'Bed parameters'!$A$9:$I$12,9,FALSE))*$F394*(VLOOKUP($Q394,'Workforce distribution'!$C$8:$AD$30,AN$7,FALSE)),IF($Q394="n/a",(IF($P394=AN$6,$X394*$F394,0)),$X394*$F394*(VLOOKUP($Q394,'Workforce distribution'!$C$8:$AD$30,AN$7,FALSE)))),0)</f>
        <v>155.52485808055695</v>
      </c>
      <c r="AO394" s="30">
        <f>_xlfn.IFNA(IF($O394="days",$Y394*(VLOOKUP($K394,'Bed parameters'!$A$9:$I$12,9,FALSE))*$F394*(VLOOKUP($Q394,'Workforce distribution'!$C$8:$AD$30,AO$7,FALSE)),IF($Q394="n/a",(IF($P394=AO$6,$X394*$F394,0)),$X394*$F394*(VLOOKUP($Q394,'Workforce distribution'!$C$8:$AD$30,AO$7,FALSE)))),0)</f>
        <v>435.46960262555945</v>
      </c>
      <c r="AP394" s="30">
        <f>_xlfn.IFNA(IF($O394="days",$Y394*(VLOOKUP($K394,'Bed parameters'!$A$9:$I$12,9,FALSE))*$F394*(VLOOKUP($Q394,'Workforce distribution'!$C$8:$AD$30,AP$7,FALSE)),IF($Q394="n/a",(IF($P394=AP$6,$X394*$F394,0)),$X394*$F394*(VLOOKUP($Q394,'Workforce distribution'!$C$8:$AD$30,AP$7,FALSE)))),0)</f>
        <v>435.46960262555945</v>
      </c>
      <c r="AQ394" s="30">
        <f>_xlfn.IFNA(IF($O394="days",$Y394*(VLOOKUP($K394,'Bed parameters'!$A$9:$I$12,9,FALSE))*$F394*(VLOOKUP($Q394,'Workforce distribution'!$C$8:$AD$30,AQ$7,FALSE)),IF($Q394="n/a",(IF($P394=AQ$6,$X394*$F394,0)),$X394*$F394*(VLOOKUP($Q394,'Workforce distribution'!$C$8:$AD$30,AQ$7,FALSE)))),0)</f>
        <v>0</v>
      </c>
      <c r="AR394" s="30">
        <f>_xlfn.IFNA(IF($O394="days",$Y394*(VLOOKUP($K394,'Bed parameters'!$A$9:$I$12,9,FALSE))*$F394*(VLOOKUP($Q394,'Workforce distribution'!$C$8:$AD$30,AR$7,FALSE)),IF($Q394="n/a",(IF($P394=AR$6,$X394*$F394,0)),$X394*$F394*(VLOOKUP($Q394,'Workforce distribution'!$C$8:$AD$30,AR$7,FALSE)))),0)</f>
        <v>0</v>
      </c>
      <c r="AS394" s="30">
        <f>_xlfn.IFNA(IF($O394="days",$Y394*(VLOOKUP($K394,'Bed parameters'!$A$9:$I$12,9,FALSE))*$F394*(VLOOKUP($Q394,'Workforce distribution'!$C$8:$AD$30,AS$7,FALSE)),IF($Q394="n/a",(IF($P394=AS$6,$X394*$F394,0)),$X394*$F394*(VLOOKUP($Q394,'Workforce distribution'!$C$8:$AD$30,AS$7,FALSE)))),0)</f>
        <v>0</v>
      </c>
      <c r="AT394" s="30">
        <f>_xlfn.IFNA(IF($O394="days",$Y394*(VLOOKUP($K394,'Bed parameters'!$A$9:$I$12,9,FALSE))*$F394*(VLOOKUP($Q394,'Workforce distribution'!$C$8:$AD$30,AT$7,FALSE)),IF($Q394="n/a",(IF($P394=AT$6,$X394*$F394,0)),$X394*$F394*(VLOOKUP($Q394,'Workforce distribution'!$C$8:$AD$30,AT$7,FALSE)))),0)</f>
        <v>0</v>
      </c>
      <c r="AU394" s="30">
        <f>_xlfn.IFNA(IF($O394="days",$Y394*(VLOOKUP($K394,'Bed parameters'!$A$9:$I$12,9,FALSE))*$F394*(VLOOKUP($Q394,'Workforce distribution'!$C$8:$AD$30,AU$7,FALSE)),IF($Q394="n/a",(IF($P394=AU$6,$X394*$F394,0)),$X394*$F394*(VLOOKUP($Q394,'Workforce distribution'!$C$8:$AD$30,AU$7,FALSE)))),0)</f>
        <v>425.64698000994531</v>
      </c>
      <c r="AV394" s="30">
        <f>_xlfn.IFNA(IF($O394="days",$Y394*(VLOOKUP($K394,'Bed parameters'!$A$9:$I$12,9,FALSE))*$F394*(VLOOKUP($Q394,'Workforce distribution'!$C$8:$AD$30,AV$7,FALSE)),IF($Q394="n/a",(IF($P394=AV$6,$X394*$F394,0)),$X394*$F394*(VLOOKUP($Q394,'Workforce distribution'!$C$8:$AD$30,AV$7,FALSE)))),0)</f>
        <v>0</v>
      </c>
      <c r="AW394" s="30">
        <f>_xlfn.IFNA(IF($O394="days",$Y394*(VLOOKUP($K394,'Bed parameters'!$A$9:$I$12,9,FALSE))*$F394*(VLOOKUP($Q394,'Workforce distribution'!$C$8:$AD$30,AW$7,FALSE)),IF($Q394="n/a",(IF($P394=AW$6,$X394*$F394,0)),$X394*$F394*(VLOOKUP($Q394,'Workforce distribution'!$C$8:$AD$30,AW$7,FALSE)))),0)</f>
        <v>458.38905539532573</v>
      </c>
      <c r="AX394" s="30">
        <f>_xlfn.IFNA(IF($O394="days",$Y394*(VLOOKUP($K394,'Bed parameters'!$A$9:$I$12,9,FALSE))*$F394*(VLOOKUP($Q394,'Workforce distribution'!$C$8:$AD$30,AX$7,FALSE)),IF($Q394="n/a",(IF($P394=AX$6,$X394*$F394,0)),$X394*$F394*(VLOOKUP($Q394,'Workforce distribution'!$C$8:$AD$30,AX$7,FALSE)))),0)</f>
        <v>0</v>
      </c>
      <c r="AY394" s="30">
        <f>_xlfn.IFNA(IF($O394="days",$Y394*(VLOOKUP($K394,'Bed parameters'!$A$9:$I$12,9,FALSE))*$F394*(VLOOKUP($Q394,'Workforce distribution'!$C$8:$AD$30,AY$7,FALSE)),IF($Q394="n/a",(IF($P394=AY$6,$X394*$F394,0)),$X394*$F394*(VLOOKUP($Q394,'Workforce distribution'!$C$8:$AD$30,AY$7,FALSE)))),0)</f>
        <v>0</v>
      </c>
      <c r="AZ394" s="30">
        <f>_xlfn.IFNA(IF($O394="days",$Y394*(VLOOKUP($K394,'Bed parameters'!$A$9:$I$12,9,FALSE))*$F394*(VLOOKUP($Q394,'Workforce distribution'!$C$8:$AD$30,AZ$7,FALSE)),IF($Q394="n/a",(IF($P394=AZ$6,$X394*$F394,0)),$X394*$F394*(VLOOKUP($Q394,'Workforce distribution'!$C$8:$AD$30,AZ$7,FALSE)))),0)</f>
        <v>0</v>
      </c>
      <c r="BA394" s="30">
        <f>_xlfn.IFNA(IF($O394="days",$Y394*(VLOOKUP($K394,'Bed parameters'!$A$9:$I$12,9,FALSE))*$F394*(VLOOKUP($Q394,'Workforce distribution'!$C$8:$AD$30,BA$7,FALSE)),IF($Q394="n/a",(IF($P394=BA$6,$X394*$F394,0)),$X394*$F394*(VLOOKUP($Q394,'Workforce distribution'!$C$8:$AD$30,BA$7,FALSE)))),0)</f>
        <v>0</v>
      </c>
      <c r="BB394" s="30">
        <f>_xlfn.IFNA(IF($O394="days",$Y394*(VLOOKUP($K394,'Bed parameters'!$A$9:$I$12,9,FALSE))*$F394*(VLOOKUP($Q394,'Workforce distribution'!$C$8:$AD$30,BB$7,FALSE)),IF($Q394="n/a",(IF($P394=BB$6,$X394*$F394,0)),$X394*$F394*(VLOOKUP($Q394,'Workforce distribution'!$C$8:$AD$30,BB$7,FALSE)))),0)</f>
        <v>0</v>
      </c>
      <c r="BC394" s="149">
        <f t="shared" ref="BC394:BC457" si="57">SUM(BD394:CD394)</f>
        <v>6.784100165442025</v>
      </c>
      <c r="BD394" s="288">
        <f>IF($Q394="n/a",(IF('Workforce hours'!D$30=0,0,(AB394/'Workforce hours'!D$30))),(IF(VLOOKUP($Q394,'Workforce hours'!$C$8:$AD$30,BD$7,FALSE)=0,0,(AB394/(VLOOKUP($Q394,'Workforce hours'!$C$8:$AD$30,BD$7,FALSE))))))</f>
        <v>0</v>
      </c>
      <c r="BE394" s="288">
        <f>IF($Q394="n/a",(IF('Workforce hours'!E$30=0,0,(AC394/'Workforce hours'!E$30))),(IF(VLOOKUP($Q394,'Workforce hours'!$C$8:$AD$30,BE$7,FALSE)=0,0,(AC394/(VLOOKUP($Q394,'Workforce hours'!$C$8:$AD$30,BE$7,FALSE))))))</f>
        <v>0</v>
      </c>
      <c r="BF394" s="288">
        <f>IF($Q394="n/a",(IF('Workforce hours'!F$30=0,0,(AD394/'Workforce hours'!F$30))),(IF(VLOOKUP($Q394,'Workforce hours'!$C$8:$AD$30,BF$7,FALSE)=0,0,(AD394/(VLOOKUP($Q394,'Workforce hours'!$C$8:$AD$30,BF$7,FALSE))))))</f>
        <v>0</v>
      </c>
      <c r="BG394" s="288">
        <f>IF($Q394="n/a",(IF('Workforce hours'!G$30=0,0,(AE394/'Workforce hours'!G$30))),(IF(VLOOKUP($Q394,'Workforce hours'!$C$8:$AD$30,BG$7,FALSE)=0,0,(AE394/(VLOOKUP($Q394,'Workforce hours'!$C$8:$AD$30,BG$7,FALSE))))))</f>
        <v>0.33865148345546198</v>
      </c>
      <c r="BH394" s="288">
        <f>IF($Q394="n/a",(IF('Workforce hours'!H$30=0,0,(AF394/'Workforce hours'!H$30))),(IF(VLOOKUP($Q394,'Workforce hours'!$C$8:$AD$30,BH$7,FALSE)=0,0,(AF394/(VLOOKUP($Q394,'Workforce hours'!$C$8:$AD$30,BH$7,FALSE))))))</f>
        <v>0</v>
      </c>
      <c r="BI394" s="288">
        <f>IF($Q394="n/a",(IF('Workforce hours'!I$30=0,0,(AG394/'Workforce hours'!I$30))),(IF(VLOOKUP($Q394,'Workforce hours'!$C$8:$AD$30,BI$7,FALSE)=0,0,(AG394/(VLOOKUP($Q394,'Workforce hours'!$C$8:$AD$30,BI$7,FALSE))))))</f>
        <v>0</v>
      </c>
      <c r="BJ394" s="288">
        <f>IF($Q394="n/a",(IF('Workforce hours'!J$30=0,0,(AH394/'Workforce hours'!J$30))),(IF(VLOOKUP($Q394,'Workforce hours'!$C$8:$AD$30,BJ$7,FALSE)=0,0,(AH394/(VLOOKUP($Q394,'Workforce hours'!$C$8:$AD$30,BJ$7,FALSE))))))</f>
        <v>0</v>
      </c>
      <c r="BK394" s="288">
        <f>IF($Q394="n/a",(IF('Workforce hours'!K$30=0,0,(AI394/'Workforce hours'!K$30))),(IF(VLOOKUP($Q394,'Workforce hours'!$C$8:$AD$30,BK$7,FALSE)=0,0,(AI394/(VLOOKUP($Q394,'Workforce hours'!$C$8:$AD$30,BK$7,FALSE))))))</f>
        <v>0</v>
      </c>
      <c r="BL394" s="288">
        <f>IF($Q394="n/a",(IF('Workforce hours'!L$30=0,0,(AJ394/'Workforce hours'!L$30))),(IF(VLOOKUP($Q394,'Workforce hours'!$C$8:$AD$30,BL$7,FALSE)=0,0,(AJ394/(VLOOKUP($Q394,'Workforce hours'!$C$8:$AD$30,BL$7,FALSE))))))</f>
        <v>0</v>
      </c>
      <c r="BM394" s="288">
        <f>IF($Q394="n/a",(IF('Workforce hours'!M$30=0,0,(AK394/'Workforce hours'!M$30))),(IF(VLOOKUP($Q394,'Workforce hours'!$C$8:$AD$30,BM$7,FALSE)=0,0,(AK394/(VLOOKUP($Q394,'Workforce hours'!$C$8:$AD$30,BM$7,FALSE))))))</f>
        <v>0</v>
      </c>
      <c r="BN394" s="288">
        <f>IF($Q394="n/a",(IF('Workforce hours'!N$30=0,0,(AL394/'Workforce hours'!N$30))),(IF(VLOOKUP($Q394,'Workforce hours'!$C$8:$AD$30,BN$7,FALSE)=0,0,(AL394/(VLOOKUP($Q394,'Workforce hours'!$C$8:$AD$30,BN$7,FALSE))))))</f>
        <v>0.5961751395838667</v>
      </c>
      <c r="BO394" s="288">
        <f>IF($Q394="n/a",(IF('Workforce hours'!O$30=0,0,(AM394/'Workforce hours'!O$30))),(IF(VLOOKUP($Q394,'Workforce hours'!$C$8:$AD$30,BO$7,FALSE)=0,0,(AM394/(VLOOKUP($Q394,'Workforce hours'!$C$8:$AD$30,BO$7,FALSE))))))</f>
        <v>4.2089011494385158</v>
      </c>
      <c r="BP394" s="288">
        <f>IF($Q394="n/a",(IF('Workforce hours'!P$30=0,0,(AN394/'Workforce hours'!P$30))),(IF(VLOOKUP($Q394,'Workforce hours'!$C$8:$AD$30,BP$7,FALSE)=0,0,(AN394/(VLOOKUP($Q394,'Workforce hours'!$C$8:$AD$30,BP$7,FALSE))))))</f>
        <v>0.13531815322089952</v>
      </c>
      <c r="BQ394" s="288">
        <f>IF($Q394="n/a",(IF('Workforce hours'!Q$30=0,0,(AO394/'Workforce hours'!Q$30))),(IF(VLOOKUP($Q394,'Workforce hours'!$C$8:$AD$30,BQ$7,FALSE)=0,0,(AO394/(VLOOKUP($Q394,'Workforce hours'!$C$8:$AD$30,BQ$7,FALSE))))))</f>
        <v>0.37889082901851862</v>
      </c>
      <c r="BR394" s="288">
        <f>IF($Q394="n/a",(IF('Workforce hours'!R$30=0,0,(AP394/'Workforce hours'!R$30))),(IF(VLOOKUP($Q394,'Workforce hours'!$C$8:$AD$30,BR$7,FALSE)=0,0,(AP394/(VLOOKUP($Q394,'Workforce hours'!$C$8:$AD$30,BR$7,FALSE))))))</f>
        <v>0.37889082901851862</v>
      </c>
      <c r="BS394" s="288">
        <f>IF($Q394="n/a",(IF('Workforce hours'!S$30=0,0,(AQ394/'Workforce hours'!S$30))),(IF(VLOOKUP($Q394,'Workforce hours'!$C$8:$AD$30,BS$7,FALSE)=0,0,(AQ394/(VLOOKUP($Q394,'Workforce hours'!$C$8:$AD$30,BS$7,FALSE))))))</f>
        <v>0</v>
      </c>
      <c r="BT394" s="288">
        <f>IF($Q394="n/a",(IF('Workforce hours'!T$30=0,0,(AR394/'Workforce hours'!T$30))),(IF(VLOOKUP($Q394,'Workforce hours'!$C$8:$AD$30,BT$7,FALSE)=0,0,(AR394/(VLOOKUP($Q394,'Workforce hours'!$C$8:$AD$30,BT$7,FALSE))))))</f>
        <v>0</v>
      </c>
      <c r="BU394" s="288">
        <f>IF($Q394="n/a",(IF('Workforce hours'!U$30=0,0,(AS394/'Workforce hours'!U$30))),(IF(VLOOKUP($Q394,'Workforce hours'!$C$8:$AD$30,BU$7,FALSE)=0,0,(AS394/(VLOOKUP($Q394,'Workforce hours'!$C$8:$AD$30,BU$7,FALSE))))))</f>
        <v>0</v>
      </c>
      <c r="BV394" s="288">
        <f>IF($Q394="n/a",(IF('Workforce hours'!V$30=0,0,(AT394/'Workforce hours'!V$30))),(IF(VLOOKUP($Q394,'Workforce hours'!$C$8:$AD$30,BV$7,FALSE)=0,0,(AT394/(VLOOKUP($Q394,'Workforce hours'!$C$8:$AD$30,BV$7,FALSE))))))</f>
        <v>0</v>
      </c>
      <c r="BW394" s="288">
        <f>IF($Q394="n/a",(IF('Workforce hours'!W$30=0,0,(AU394/'Workforce hours'!W$30))),(IF(VLOOKUP($Q394,'Workforce hours'!$C$8:$AD$30,BW$7,FALSE)=0,0,(AU394/(VLOOKUP($Q394,'Workforce hours'!$C$8:$AD$30,BW$7,FALSE))))))</f>
        <v>0.35979790971041342</v>
      </c>
      <c r="BX394" s="288">
        <f>IF($Q394="n/a",(IF('Workforce hours'!X$30=0,0,(AV394/'Workforce hours'!X$30))),(IF(VLOOKUP($Q394,'Workforce hours'!$C$8:$AD$30,BX$7,FALSE)=0,0,(AV394/(VLOOKUP($Q394,'Workforce hours'!$C$8:$AD$30,BX$7,FALSE))))))</f>
        <v>0</v>
      </c>
      <c r="BY394" s="288">
        <f>IF($Q394="n/a",(IF('Workforce hours'!Y$30=0,0,(AW394/'Workforce hours'!Y$30))),(IF(VLOOKUP($Q394,'Workforce hours'!$C$8:$AD$30,BY$7,FALSE)=0,0,(AW394/(VLOOKUP($Q394,'Workforce hours'!$C$8:$AD$30,BY$7,FALSE))))))</f>
        <v>0.38747467199582986</v>
      </c>
      <c r="BZ394" s="288">
        <f>IF($Q394="n/a",(IF('Workforce hours'!Z$30=0,0,(AX394/'Workforce hours'!Z$30))),(IF(VLOOKUP($Q394,'Workforce hours'!$C$8:$AD$30,BZ$7,FALSE)=0,0,(AX394/(VLOOKUP($Q394,'Workforce hours'!$C$8:$AD$30,BZ$7,FALSE))))))</f>
        <v>0</v>
      </c>
      <c r="CA394" s="288">
        <f>IF($Q394="n/a",(IF('Workforce hours'!AA$30=0,0,(AY394/'Workforce hours'!AA$30))),(IF(VLOOKUP($Q394,'Workforce hours'!$C$8:$AD$30,CA$7,FALSE)=0,0,(AY394/(VLOOKUP($Q394,'Workforce hours'!$C$8:$AD$30,CA$7,FALSE))))))</f>
        <v>0</v>
      </c>
      <c r="CB394" s="288">
        <f>IF($Q394="n/a",(IF('Workforce hours'!AB$30=0,0,(AZ394/'Workforce hours'!AB$30))),(IF(VLOOKUP($Q394,'Workforce hours'!$C$8:$AD$30,CB$7,FALSE)=0,0,(AZ394/(VLOOKUP($Q394,'Workforce hours'!$C$8:$AD$30,CB$7,FALSE))))))</f>
        <v>0</v>
      </c>
      <c r="CC394" s="288">
        <f>IF($Q394="n/a",(IF('Workforce hours'!AC$30=0,0,(BA394/'Workforce hours'!AC$30))),(IF(VLOOKUP($Q394,'Workforce hours'!$C$8:$AD$30,CC$7,FALSE)=0,0,(BA394/(VLOOKUP($Q394,'Workforce hours'!$C$8:$AD$30,CC$7,FALSE))))))</f>
        <v>0</v>
      </c>
      <c r="CD394" s="288">
        <f>IF($Q394="n/a",(IF('Workforce hours'!AD$30=0,0,(BB394/'Workforce hours'!AD$30))),(IF(VLOOKUP($Q394,'Workforce hours'!$C$8:$AD$30,CD$7,FALSE)=0,0,(BB394/(VLOOKUP($Q394,'Workforce hours'!$C$8:$AD$30,CD$7,FALSE))))))</f>
        <v>0</v>
      </c>
      <c r="CE394" s="289">
        <f t="shared" ref="CE394:CE457" si="58">SUM(CF394:DF394)</f>
        <v>0</v>
      </c>
      <c r="CF394" s="290">
        <f>BD394*'Workforce costs'!B$9*(1+'Workforce costs'!B$10)*(1+'Workforce costs'!B$11)</f>
        <v>0</v>
      </c>
      <c r="CG394" s="290">
        <f>BE394*'Workforce costs'!C$9*(1+'Workforce costs'!C$10)*(1+'Workforce costs'!C$11)</f>
        <v>0</v>
      </c>
      <c r="CH394" s="290">
        <f>BF394*'Workforce costs'!D$9*(1+'Workforce costs'!D$10)*(1+'Workforce costs'!D$11)</f>
        <v>0</v>
      </c>
      <c r="CI394" s="290">
        <f>BG394*'Workforce costs'!E$9*(1+'Workforce costs'!E$10)*(1+'Workforce costs'!E$11)</f>
        <v>0</v>
      </c>
      <c r="CJ394" s="290">
        <f>BH394*'Workforce costs'!F$9*(1+'Workforce costs'!F$10)*(1+'Workforce costs'!F$11)</f>
        <v>0</v>
      </c>
      <c r="CK394" s="290">
        <f>BI394*'Workforce costs'!G$9*(1+'Workforce costs'!G$10)*(1+'Workforce costs'!G$11)</f>
        <v>0</v>
      </c>
      <c r="CL394" s="290">
        <f>BJ394*'Workforce costs'!H$9*(1+'Workforce costs'!H$10)*(1+'Workforce costs'!H$11)</f>
        <v>0</v>
      </c>
      <c r="CM394" s="290">
        <f>BK394*'Workforce costs'!I$9*(1+'Workforce costs'!I$10)*(1+'Workforce costs'!I$11)</f>
        <v>0</v>
      </c>
      <c r="CN394" s="290">
        <f>BL394*'Workforce costs'!J$9*(1+'Workforce costs'!J$10)*(1+'Workforce costs'!J$11)</f>
        <v>0</v>
      </c>
      <c r="CO394" s="290">
        <f>BM394*'Workforce costs'!K$9*(1+'Workforce costs'!K$10)*(1+'Workforce costs'!K$11)</f>
        <v>0</v>
      </c>
      <c r="CP394" s="290">
        <f>BN394*'Workforce costs'!L$9*(1+'Workforce costs'!L$10)*(1+'Workforce costs'!L$11)</f>
        <v>0</v>
      </c>
      <c r="CQ394" s="290">
        <f>BO394*'Workforce costs'!M$9*(1+'Workforce costs'!M$10)*(1+'Workforce costs'!M$11)</f>
        <v>0</v>
      </c>
      <c r="CR394" s="290">
        <f>BP394*'Workforce costs'!N$9*(1+'Workforce costs'!N$10)*(1+'Workforce costs'!N$11)</f>
        <v>0</v>
      </c>
      <c r="CS394" s="290">
        <f>BQ394*'Workforce costs'!O$9*(1+'Workforce costs'!O$10)*(1+'Workforce costs'!O$11)</f>
        <v>0</v>
      </c>
      <c r="CT394" s="290">
        <f>BR394*'Workforce costs'!P$9*(1+'Workforce costs'!P$10)*(1+'Workforce costs'!P$11)</f>
        <v>0</v>
      </c>
      <c r="CU394" s="290">
        <f>BS394*'Workforce costs'!Q$9*(1+'Workforce costs'!Q$10)*(1+'Workforce costs'!Q$11)</f>
        <v>0</v>
      </c>
      <c r="CV394" s="290">
        <f>BT394*'Workforce costs'!R$9*(1+'Workforce costs'!R$10)*(1+'Workforce costs'!R$11)</f>
        <v>0</v>
      </c>
      <c r="CW394" s="290">
        <f>BU394*'Workforce costs'!S$9*(1+'Workforce costs'!S$10)*(1+'Workforce costs'!S$11)</f>
        <v>0</v>
      </c>
      <c r="CX394" s="290">
        <f>BV394*'Workforce costs'!T$9*(1+'Workforce costs'!T$10)*(1+'Workforce costs'!T$11)</f>
        <v>0</v>
      </c>
      <c r="CY394" s="290">
        <f>BW394*'Workforce costs'!U$9*(1+'Workforce costs'!U$10)*(1+'Workforce costs'!U$11)</f>
        <v>0</v>
      </c>
      <c r="CZ394" s="290">
        <f>BX394*'Workforce costs'!V$9*(1+'Workforce costs'!V$10)*(1+'Workforce costs'!V$11)</f>
        <v>0</v>
      </c>
      <c r="DA394" s="290">
        <f>BY394*'Workforce costs'!W$9*(1+'Workforce costs'!W$10)*(1+'Workforce costs'!W$11)</f>
        <v>0</v>
      </c>
      <c r="DB394" s="290">
        <f>BZ394*'Workforce costs'!X$9*(1+'Workforce costs'!X$10)*(1+'Workforce costs'!X$11)</f>
        <v>0</v>
      </c>
      <c r="DC394" s="290">
        <f>CA394*'Workforce costs'!Y$9*(1+'Workforce costs'!Y$10)*(1+'Workforce costs'!Y$11)</f>
        <v>0</v>
      </c>
      <c r="DD394" s="290">
        <f>CB394*'Workforce costs'!Z$9*(1+'Workforce costs'!Z$10)*(1+'Workforce costs'!Z$11)</f>
        <v>0</v>
      </c>
      <c r="DE394" s="290">
        <f>CC394*'Workforce costs'!AA$9*(1+'Workforce costs'!AA$10)*(1+'Workforce costs'!AA$11)</f>
        <v>0</v>
      </c>
      <c r="DF394" s="290">
        <f>CD394*'Workforce costs'!AB$9*(1+'Workforce costs'!AB$10)*(1+'Workforce costs'!AB$11)</f>
        <v>0</v>
      </c>
    </row>
    <row r="395" spans="1:110" x14ac:dyDescent="0.3">
      <c r="A395" s="2" t="str">
        <f>Outputs!$A$4</f>
        <v>Australia</v>
      </c>
      <c r="B395" s="2" t="str">
        <f t="shared" si="51"/>
        <v>Australia 18to24</v>
      </c>
      <c r="C395" s="30">
        <f>VLOOKUP($B395,Populations!$D$15:$H$1920,3,FALSE)</f>
        <v>2374194</v>
      </c>
      <c r="D395" s="255">
        <f>IF(OR($H395="General pop",$H395="Schools",$H395="Workplace",$H395="Skills Training",$H395="Digital Supports"),1,VLOOKUP($B395,Populations!$D$15:$H$1920,5,FALSE))</f>
        <v>1</v>
      </c>
      <c r="E395" s="88">
        <f>VLOOKUP(I395,Epidemiology!$C$10:$H$47,6,FALSE)</f>
        <v>1300</v>
      </c>
      <c r="F395" s="102">
        <f>'Care profiles'!R396</f>
        <v>1</v>
      </c>
      <c r="G395" s="15" t="str">
        <f>'Care profiles'!A396</f>
        <v>18to24</v>
      </c>
      <c r="H395" s="15" t="str">
        <f>'Care profiles'!B396</f>
        <v>Persistent</v>
      </c>
      <c r="I395" s="15" t="str">
        <f>'Care profiles'!C396</f>
        <v>Persistent_18-24yrs</v>
      </c>
      <c r="J395" s="15" t="str">
        <f>'Care profiles'!D396</f>
        <v>Care profile</v>
      </c>
      <c r="K395" s="15" t="str">
        <f>'Care profiles'!E396</f>
        <v>Aftercare Services</v>
      </c>
      <c r="L395" s="104">
        <f>'Care profiles'!F396</f>
        <v>0.15</v>
      </c>
      <c r="M395" s="15">
        <f>'Care profiles'!G396</f>
        <v>12</v>
      </c>
      <c r="N395" s="15">
        <f>'Care profiles'!H396</f>
        <v>60</v>
      </c>
      <c r="O395" s="15" t="str">
        <f>'Care profiles'!I396</f>
        <v>min</v>
      </c>
      <c r="P395" s="15" t="str">
        <f>'Care profiles'!J396</f>
        <v>Team</v>
      </c>
      <c r="Q395" s="15" t="str">
        <f>'Care profiles'!K396</f>
        <v>Aftercare Services</v>
      </c>
      <c r="R395" s="15" t="str">
        <f>'Care profiles'!M396</f>
        <v>N</v>
      </c>
      <c r="S395" s="15" t="str">
        <f>'Care profiles'!O396</f>
        <v>N</v>
      </c>
      <c r="T395" s="15" t="str">
        <f>'Care profiles'!Q396</f>
        <v>Y</v>
      </c>
      <c r="U395" s="30">
        <f t="shared" si="52"/>
        <v>30864.522000000001</v>
      </c>
      <c r="V395" s="30">
        <f t="shared" si="53"/>
        <v>4629.6782999999996</v>
      </c>
      <c r="W395" s="30">
        <f>IF(M395="n/a",0,IF(O395="days",V395*M395*(1+(VLOOKUP(K395,'Bed parameters'!$A$9:$G$12,7,FALSE))),V395*M395))</f>
        <v>55556.139599999995</v>
      </c>
      <c r="X395" s="30">
        <f t="shared" si="54"/>
        <v>55556.139599999995</v>
      </c>
      <c r="Y395" s="30">
        <f t="shared" si="55"/>
        <v>0</v>
      </c>
      <c r="Z395" s="113">
        <f>_xlfn.IFNA(Y395/((VLOOKUP(K395,'Bed parameters'!$A$9:$G$12,3,FALSE))*(VLOOKUP(K395,'Bed parameters'!$A$9:$G$12,5,FALSE))),0)</f>
        <v>0</v>
      </c>
      <c r="AA395" s="30">
        <f t="shared" si="56"/>
        <v>55556.139599999995</v>
      </c>
      <c r="AB395" s="30">
        <f>_xlfn.IFNA(IF($O395="days",$Y395*(VLOOKUP($K395,'Bed parameters'!$A$9:$I$12,9,FALSE))*$F395*(VLOOKUP($Q395,'Workforce distribution'!$C$8:$AD$30,AB$7,FALSE)),IF($Q395="n/a",(IF($P395=AB$6,$X395*$F395,0)),$X395*$F395*(VLOOKUP($Q395,'Workforce distribution'!$C$8:$AD$30,AB$7,FALSE)))),0)</f>
        <v>0</v>
      </c>
      <c r="AC395" s="30">
        <f>_xlfn.IFNA(IF($O395="days",$Y395*(VLOOKUP($K395,'Bed parameters'!$A$9:$I$12,9,FALSE))*$F395*(VLOOKUP($Q395,'Workforce distribution'!$C$8:$AD$30,AC$7,FALSE)),IF($Q395="n/a",(IF($P395=AC$6,$X395*$F395,0)),$X395*$F395*(VLOOKUP($Q395,'Workforce distribution'!$C$8:$AD$30,AC$7,FALSE)))),0)</f>
        <v>0</v>
      </c>
      <c r="AD395" s="30">
        <f>_xlfn.IFNA(IF($O395="days",$Y395*(VLOOKUP($K395,'Bed parameters'!$A$9:$I$12,9,FALSE))*$F395*(VLOOKUP($Q395,'Workforce distribution'!$C$8:$AD$30,AD$7,FALSE)),IF($Q395="n/a",(IF($P395=AD$6,$X395*$F395,0)),$X395*$F395*(VLOOKUP($Q395,'Workforce distribution'!$C$8:$AD$30,AD$7,FALSE)))),0)</f>
        <v>0</v>
      </c>
      <c r="AE395" s="30">
        <f>_xlfn.IFNA(IF($O395="days",$Y395*(VLOOKUP($K395,'Bed parameters'!$A$9:$I$12,9,FALSE))*$F395*(VLOOKUP($Q395,'Workforce distribution'!$C$8:$AD$30,AE$7,FALSE)),IF($Q395="n/a",(IF($P395=AE$6,$X395*$F395,0)),$X395*$F395*(VLOOKUP($Q395,'Workforce distribution'!$C$8:$AD$30,AE$7,FALSE)))),0)</f>
        <v>5555.6139599999997</v>
      </c>
      <c r="AF395" s="30">
        <f>_xlfn.IFNA(IF($O395="days",$Y395*(VLOOKUP($K395,'Bed parameters'!$A$9:$I$12,9,FALSE))*$F395*(VLOOKUP($Q395,'Workforce distribution'!$C$8:$AD$30,AF$7,FALSE)),IF($Q395="n/a",(IF($P395=AF$6,$X395*$F395,0)),$X395*$F395*(VLOOKUP($Q395,'Workforce distribution'!$C$8:$AD$30,AF$7,FALSE)))),0)</f>
        <v>0</v>
      </c>
      <c r="AG395" s="30">
        <f>_xlfn.IFNA(IF($O395="days",$Y395*(VLOOKUP($K395,'Bed parameters'!$A$9:$I$12,9,FALSE))*$F395*(VLOOKUP($Q395,'Workforce distribution'!$C$8:$AD$30,AG$7,FALSE)),IF($Q395="n/a",(IF($P395=AG$6,$X395*$F395,0)),$X395*$F395*(VLOOKUP($Q395,'Workforce distribution'!$C$8:$AD$30,AG$7,FALSE)))),0)</f>
        <v>0</v>
      </c>
      <c r="AH395" s="30">
        <f>_xlfn.IFNA(IF($O395="days",$Y395*(VLOOKUP($K395,'Bed parameters'!$A$9:$I$12,9,FALSE))*$F395*(VLOOKUP($Q395,'Workforce distribution'!$C$8:$AD$30,AH$7,FALSE)),IF($Q395="n/a",(IF($P395=AH$6,$X395*$F395,0)),$X395*$F395*(VLOOKUP($Q395,'Workforce distribution'!$C$8:$AD$30,AH$7,FALSE)))),0)</f>
        <v>0</v>
      </c>
      <c r="AI395" s="30">
        <f>_xlfn.IFNA(IF($O395="days",$Y395*(VLOOKUP($K395,'Bed parameters'!$A$9:$I$12,9,FALSE))*$F395*(VLOOKUP($Q395,'Workforce distribution'!$C$8:$AD$30,AI$7,FALSE)),IF($Q395="n/a",(IF($P395=AI$6,$X395*$F395,0)),$X395*$F395*(VLOOKUP($Q395,'Workforce distribution'!$C$8:$AD$30,AI$7,FALSE)))),0)</f>
        <v>0</v>
      </c>
      <c r="AJ395" s="30">
        <f>_xlfn.IFNA(IF($O395="days",$Y395*(VLOOKUP($K395,'Bed parameters'!$A$9:$I$12,9,FALSE))*$F395*(VLOOKUP($Q395,'Workforce distribution'!$C$8:$AD$30,AJ$7,FALSE)),IF($Q395="n/a",(IF($P395=AJ$6,$X395*$F395,0)),$X395*$F395*(VLOOKUP($Q395,'Workforce distribution'!$C$8:$AD$30,AJ$7,FALSE)))),0)</f>
        <v>0</v>
      </c>
      <c r="AK395" s="30">
        <f>_xlfn.IFNA(IF($O395="days",$Y395*(VLOOKUP($K395,'Bed parameters'!$A$9:$I$12,9,FALSE))*$F395*(VLOOKUP($Q395,'Workforce distribution'!$C$8:$AD$30,AK$7,FALSE)),IF($Q395="n/a",(IF($P395=AK$6,$X395*$F395,0)),$X395*$F395*(VLOOKUP($Q395,'Workforce distribution'!$C$8:$AD$30,AK$7,FALSE)))),0)</f>
        <v>38889.297719999995</v>
      </c>
      <c r="AL395" s="30">
        <f>_xlfn.IFNA(IF($O395="days",$Y395*(VLOOKUP($K395,'Bed parameters'!$A$9:$I$12,9,FALSE))*$F395*(VLOOKUP($Q395,'Workforce distribution'!$C$8:$AD$30,AL$7,FALSE)),IF($Q395="n/a",(IF($P395=AL$6,$X395*$F395,0)),$X395*$F395*(VLOOKUP($Q395,'Workforce distribution'!$C$8:$AD$30,AL$7,FALSE)))),0)</f>
        <v>0</v>
      </c>
      <c r="AM395" s="30">
        <f>_xlfn.IFNA(IF($O395="days",$Y395*(VLOOKUP($K395,'Bed parameters'!$A$9:$I$12,9,FALSE))*$F395*(VLOOKUP($Q395,'Workforce distribution'!$C$8:$AD$30,AM$7,FALSE)),IF($Q395="n/a",(IF($P395=AM$6,$X395*$F395,0)),$X395*$F395*(VLOOKUP($Q395,'Workforce distribution'!$C$8:$AD$30,AM$7,FALSE)))),0)</f>
        <v>0</v>
      </c>
      <c r="AN395" s="30">
        <f>_xlfn.IFNA(IF($O395="days",$Y395*(VLOOKUP($K395,'Bed parameters'!$A$9:$I$12,9,FALSE))*$F395*(VLOOKUP($Q395,'Workforce distribution'!$C$8:$AD$30,AN$7,FALSE)),IF($Q395="n/a",(IF($P395=AN$6,$X395*$F395,0)),$X395*$F395*(VLOOKUP($Q395,'Workforce distribution'!$C$8:$AD$30,AN$7,FALSE)))),0)</f>
        <v>0</v>
      </c>
      <c r="AO395" s="30">
        <f>_xlfn.IFNA(IF($O395="days",$Y395*(VLOOKUP($K395,'Bed parameters'!$A$9:$I$12,9,FALSE))*$F395*(VLOOKUP($Q395,'Workforce distribution'!$C$8:$AD$30,AO$7,FALSE)),IF($Q395="n/a",(IF($P395=AO$6,$X395*$F395,0)),$X395*$F395*(VLOOKUP($Q395,'Workforce distribution'!$C$8:$AD$30,AO$7,FALSE)))),0)</f>
        <v>0</v>
      </c>
      <c r="AP395" s="30">
        <f>_xlfn.IFNA(IF($O395="days",$Y395*(VLOOKUP($K395,'Bed parameters'!$A$9:$I$12,9,FALSE))*$F395*(VLOOKUP($Q395,'Workforce distribution'!$C$8:$AD$30,AP$7,FALSE)),IF($Q395="n/a",(IF($P395=AP$6,$X395*$F395,0)),$X395*$F395*(VLOOKUP($Q395,'Workforce distribution'!$C$8:$AD$30,AP$7,FALSE)))),0)</f>
        <v>0</v>
      </c>
      <c r="AQ395" s="30">
        <f>_xlfn.IFNA(IF($O395="days",$Y395*(VLOOKUP($K395,'Bed parameters'!$A$9:$I$12,9,FALSE))*$F395*(VLOOKUP($Q395,'Workforce distribution'!$C$8:$AD$30,AQ$7,FALSE)),IF($Q395="n/a",(IF($P395=AQ$6,$X395*$F395,0)),$X395*$F395*(VLOOKUP($Q395,'Workforce distribution'!$C$8:$AD$30,AQ$7,FALSE)))),0)</f>
        <v>0</v>
      </c>
      <c r="AR395" s="30">
        <f>_xlfn.IFNA(IF($O395="days",$Y395*(VLOOKUP($K395,'Bed parameters'!$A$9:$I$12,9,FALSE))*$F395*(VLOOKUP($Q395,'Workforce distribution'!$C$8:$AD$30,AR$7,FALSE)),IF($Q395="n/a",(IF($P395=AR$6,$X395*$F395,0)),$X395*$F395*(VLOOKUP($Q395,'Workforce distribution'!$C$8:$AD$30,AR$7,FALSE)))),0)</f>
        <v>0</v>
      </c>
      <c r="AS395" s="30">
        <f>_xlfn.IFNA(IF($O395="days",$Y395*(VLOOKUP($K395,'Bed parameters'!$A$9:$I$12,9,FALSE))*$F395*(VLOOKUP($Q395,'Workforce distribution'!$C$8:$AD$30,AS$7,FALSE)),IF($Q395="n/a",(IF($P395=AS$6,$X395*$F395,0)),$X395*$F395*(VLOOKUP($Q395,'Workforce distribution'!$C$8:$AD$30,AS$7,FALSE)))),0)</f>
        <v>11111.227919999999</v>
      </c>
      <c r="AT395" s="30">
        <f>_xlfn.IFNA(IF($O395="days",$Y395*(VLOOKUP($K395,'Bed parameters'!$A$9:$I$12,9,FALSE))*$F395*(VLOOKUP($Q395,'Workforce distribution'!$C$8:$AD$30,AT$7,FALSE)),IF($Q395="n/a",(IF($P395=AT$6,$X395*$F395,0)),$X395*$F395*(VLOOKUP($Q395,'Workforce distribution'!$C$8:$AD$30,AT$7,FALSE)))),0)</f>
        <v>0</v>
      </c>
      <c r="AU395" s="30">
        <f>_xlfn.IFNA(IF($O395="days",$Y395*(VLOOKUP($K395,'Bed parameters'!$A$9:$I$12,9,FALSE))*$F395*(VLOOKUP($Q395,'Workforce distribution'!$C$8:$AD$30,AU$7,FALSE)),IF($Q395="n/a",(IF($P395=AU$6,$X395*$F395,0)),$X395*$F395*(VLOOKUP($Q395,'Workforce distribution'!$C$8:$AD$30,AU$7,FALSE)))),0)</f>
        <v>0</v>
      </c>
      <c r="AV395" s="30">
        <f>_xlfn.IFNA(IF($O395="days",$Y395*(VLOOKUP($K395,'Bed parameters'!$A$9:$I$12,9,FALSE))*$F395*(VLOOKUP($Q395,'Workforce distribution'!$C$8:$AD$30,AV$7,FALSE)),IF($Q395="n/a",(IF($P395=AV$6,$X395*$F395,0)),$X395*$F395*(VLOOKUP($Q395,'Workforce distribution'!$C$8:$AD$30,AV$7,FALSE)))),0)</f>
        <v>0</v>
      </c>
      <c r="AW395" s="30">
        <f>_xlfn.IFNA(IF($O395="days",$Y395*(VLOOKUP($K395,'Bed parameters'!$A$9:$I$12,9,FALSE))*$F395*(VLOOKUP($Q395,'Workforce distribution'!$C$8:$AD$30,AW$7,FALSE)),IF($Q395="n/a",(IF($P395=AW$6,$X395*$F395,0)),$X395*$F395*(VLOOKUP($Q395,'Workforce distribution'!$C$8:$AD$30,AW$7,FALSE)))),0)</f>
        <v>0</v>
      </c>
      <c r="AX395" s="30">
        <f>_xlfn.IFNA(IF($O395="days",$Y395*(VLOOKUP($K395,'Bed parameters'!$A$9:$I$12,9,FALSE))*$F395*(VLOOKUP($Q395,'Workforce distribution'!$C$8:$AD$30,AX$7,FALSE)),IF($Q395="n/a",(IF($P395=AX$6,$X395*$F395,0)),$X395*$F395*(VLOOKUP($Q395,'Workforce distribution'!$C$8:$AD$30,AX$7,FALSE)))),0)</f>
        <v>0</v>
      </c>
      <c r="AY395" s="30">
        <f>_xlfn.IFNA(IF($O395="days",$Y395*(VLOOKUP($K395,'Bed parameters'!$A$9:$I$12,9,FALSE))*$F395*(VLOOKUP($Q395,'Workforce distribution'!$C$8:$AD$30,AY$7,FALSE)),IF($Q395="n/a",(IF($P395=AY$6,$X395*$F395,0)),$X395*$F395*(VLOOKUP($Q395,'Workforce distribution'!$C$8:$AD$30,AY$7,FALSE)))),0)</f>
        <v>0</v>
      </c>
      <c r="AZ395" s="30">
        <f>_xlfn.IFNA(IF($O395="days",$Y395*(VLOOKUP($K395,'Bed parameters'!$A$9:$I$12,9,FALSE))*$F395*(VLOOKUP($Q395,'Workforce distribution'!$C$8:$AD$30,AZ$7,FALSE)),IF($Q395="n/a",(IF($P395=AZ$6,$X395*$F395,0)),$X395*$F395*(VLOOKUP($Q395,'Workforce distribution'!$C$8:$AD$30,AZ$7,FALSE)))),0)</f>
        <v>0</v>
      </c>
      <c r="BA395" s="30">
        <f>_xlfn.IFNA(IF($O395="days",$Y395*(VLOOKUP($K395,'Bed parameters'!$A$9:$I$12,9,FALSE))*$F395*(VLOOKUP($Q395,'Workforce distribution'!$C$8:$AD$30,BA$7,FALSE)),IF($Q395="n/a",(IF($P395=BA$6,$X395*$F395,0)),$X395*$F395*(VLOOKUP($Q395,'Workforce distribution'!$C$8:$AD$30,BA$7,FALSE)))),0)</f>
        <v>0</v>
      </c>
      <c r="BB395" s="30">
        <f>_xlfn.IFNA(IF($O395="days",$Y395*(VLOOKUP($K395,'Bed parameters'!$A$9:$I$12,9,FALSE))*$F395*(VLOOKUP($Q395,'Workforce distribution'!$C$8:$AD$30,BB$7,FALSE)),IF($Q395="n/a",(IF($P395=BB$6,$X395*$F395,0)),$X395*$F395*(VLOOKUP($Q395,'Workforce distribution'!$C$8:$AD$30,BB$7,FALSE)))),0)</f>
        <v>0</v>
      </c>
      <c r="BC395" s="149">
        <f t="shared" si="57"/>
        <v>47.833274797056724</v>
      </c>
      <c r="BD395" s="288">
        <f>IF($Q395="n/a",(IF('Workforce hours'!D$30=0,0,(AB395/'Workforce hours'!D$30))),(IF(VLOOKUP($Q395,'Workforce hours'!$C$8:$AD$30,BD$7,FALSE)=0,0,(AB395/(VLOOKUP($Q395,'Workforce hours'!$C$8:$AD$30,BD$7,FALSE))))))</f>
        <v>0</v>
      </c>
      <c r="BE395" s="288">
        <f>IF($Q395="n/a",(IF('Workforce hours'!E$30=0,0,(AC395/'Workforce hours'!E$30))),(IF(VLOOKUP($Q395,'Workforce hours'!$C$8:$AD$30,BE$7,FALSE)=0,0,(AC395/(VLOOKUP($Q395,'Workforce hours'!$C$8:$AD$30,BE$7,FALSE))))))</f>
        <v>0</v>
      </c>
      <c r="BF395" s="288">
        <f>IF($Q395="n/a",(IF('Workforce hours'!F$30=0,0,(AD395/'Workforce hours'!F$30))),(IF(VLOOKUP($Q395,'Workforce hours'!$C$8:$AD$30,BF$7,FALSE)=0,0,(AD395/(VLOOKUP($Q395,'Workforce hours'!$C$8:$AD$30,BF$7,FALSE))))))</f>
        <v>0</v>
      </c>
      <c r="BG395" s="288">
        <f>IF($Q395="n/a",(IF('Workforce hours'!G$30=0,0,(AE395/'Workforce hours'!G$30))),(IF(VLOOKUP($Q395,'Workforce hours'!$C$8:$AD$30,BG$7,FALSE)=0,0,(AE395/(VLOOKUP($Q395,'Workforce hours'!$C$8:$AD$30,BG$7,FALSE))))))</f>
        <v>4.3167163636363632</v>
      </c>
      <c r="BH395" s="288">
        <f>IF($Q395="n/a",(IF('Workforce hours'!H$30=0,0,(AF395/'Workforce hours'!H$30))),(IF(VLOOKUP($Q395,'Workforce hours'!$C$8:$AD$30,BH$7,FALSE)=0,0,(AF395/(VLOOKUP($Q395,'Workforce hours'!$C$8:$AD$30,BH$7,FALSE))))))</f>
        <v>0</v>
      </c>
      <c r="BI395" s="288">
        <f>IF($Q395="n/a",(IF('Workforce hours'!I$30=0,0,(AG395/'Workforce hours'!I$30))),(IF(VLOOKUP($Q395,'Workforce hours'!$C$8:$AD$30,BI$7,FALSE)=0,0,(AG395/(VLOOKUP($Q395,'Workforce hours'!$C$8:$AD$30,BI$7,FALSE))))))</f>
        <v>0</v>
      </c>
      <c r="BJ395" s="288">
        <f>IF($Q395="n/a",(IF('Workforce hours'!J$30=0,0,(AH395/'Workforce hours'!J$30))),(IF(VLOOKUP($Q395,'Workforce hours'!$C$8:$AD$30,BJ$7,FALSE)=0,0,(AH395/(VLOOKUP($Q395,'Workforce hours'!$C$8:$AD$30,BJ$7,FALSE))))))</f>
        <v>0</v>
      </c>
      <c r="BK395" s="288">
        <f>IF($Q395="n/a",(IF('Workforce hours'!K$30=0,0,(AI395/'Workforce hours'!K$30))),(IF(VLOOKUP($Q395,'Workforce hours'!$C$8:$AD$30,BK$7,FALSE)=0,0,(AI395/(VLOOKUP($Q395,'Workforce hours'!$C$8:$AD$30,BK$7,FALSE))))))</f>
        <v>0</v>
      </c>
      <c r="BL395" s="288">
        <f>IF($Q395="n/a",(IF('Workforce hours'!L$30=0,0,(AJ395/'Workforce hours'!L$30))),(IF(VLOOKUP($Q395,'Workforce hours'!$C$8:$AD$30,BL$7,FALSE)=0,0,(AJ395/(VLOOKUP($Q395,'Workforce hours'!$C$8:$AD$30,BL$7,FALSE))))))</f>
        <v>0</v>
      </c>
      <c r="BM395" s="288">
        <f>IF($Q395="n/a",(IF('Workforce hours'!M$30=0,0,(AK395/'Workforce hours'!M$30))),(IF(VLOOKUP($Q395,'Workforce hours'!$C$8:$AD$30,BM$7,FALSE)=0,0,(AK395/(VLOOKUP($Q395,'Workforce hours'!$C$8:$AD$30,BM$7,FALSE))))))</f>
        <v>33.846212114882505</v>
      </c>
      <c r="BN395" s="288">
        <f>IF($Q395="n/a",(IF('Workforce hours'!N$30=0,0,(AL395/'Workforce hours'!N$30))),(IF(VLOOKUP($Q395,'Workforce hours'!$C$8:$AD$30,BN$7,FALSE)=0,0,(AL395/(VLOOKUP($Q395,'Workforce hours'!$C$8:$AD$30,BN$7,FALSE))))))</f>
        <v>0</v>
      </c>
      <c r="BO395" s="288">
        <f>IF($Q395="n/a",(IF('Workforce hours'!O$30=0,0,(AM395/'Workforce hours'!O$30))),(IF(VLOOKUP($Q395,'Workforce hours'!$C$8:$AD$30,BO$7,FALSE)=0,0,(AM395/(VLOOKUP($Q395,'Workforce hours'!$C$8:$AD$30,BO$7,FALSE))))))</f>
        <v>0</v>
      </c>
      <c r="BP395" s="288">
        <f>IF($Q395="n/a",(IF('Workforce hours'!P$30=0,0,(AN395/'Workforce hours'!P$30))),(IF(VLOOKUP($Q395,'Workforce hours'!$C$8:$AD$30,BP$7,FALSE)=0,0,(AN395/(VLOOKUP($Q395,'Workforce hours'!$C$8:$AD$30,BP$7,FALSE))))))</f>
        <v>0</v>
      </c>
      <c r="BQ395" s="288">
        <f>IF($Q395="n/a",(IF('Workforce hours'!Q$30=0,0,(AO395/'Workforce hours'!Q$30))),(IF(VLOOKUP($Q395,'Workforce hours'!$C$8:$AD$30,BQ$7,FALSE)=0,0,(AO395/(VLOOKUP($Q395,'Workforce hours'!$C$8:$AD$30,BQ$7,FALSE))))))</f>
        <v>0</v>
      </c>
      <c r="BR395" s="288">
        <f>IF($Q395="n/a",(IF('Workforce hours'!R$30=0,0,(AP395/'Workforce hours'!R$30))),(IF(VLOOKUP($Q395,'Workforce hours'!$C$8:$AD$30,BR$7,FALSE)=0,0,(AP395/(VLOOKUP($Q395,'Workforce hours'!$C$8:$AD$30,BR$7,FALSE))))))</f>
        <v>0</v>
      </c>
      <c r="BS395" s="288">
        <f>IF($Q395="n/a",(IF('Workforce hours'!S$30=0,0,(AQ395/'Workforce hours'!S$30))),(IF(VLOOKUP($Q395,'Workforce hours'!$C$8:$AD$30,BS$7,FALSE)=0,0,(AQ395/(VLOOKUP($Q395,'Workforce hours'!$C$8:$AD$30,BS$7,FALSE))))))</f>
        <v>0</v>
      </c>
      <c r="BT395" s="288">
        <f>IF($Q395="n/a",(IF('Workforce hours'!T$30=0,0,(AR395/'Workforce hours'!T$30))),(IF(VLOOKUP($Q395,'Workforce hours'!$C$8:$AD$30,BT$7,FALSE)=0,0,(AR395/(VLOOKUP($Q395,'Workforce hours'!$C$8:$AD$30,BT$7,FALSE))))))</f>
        <v>0</v>
      </c>
      <c r="BU395" s="288">
        <f>IF($Q395="n/a",(IF('Workforce hours'!U$30=0,0,(AS395/'Workforce hours'!U$30))),(IF(VLOOKUP($Q395,'Workforce hours'!$C$8:$AD$30,BU$7,FALSE)=0,0,(AS395/(VLOOKUP($Q395,'Workforce hours'!$C$8:$AD$30,BU$7,FALSE))))))</f>
        <v>9.6703463185378578</v>
      </c>
      <c r="BV395" s="288">
        <f>IF($Q395="n/a",(IF('Workforce hours'!V$30=0,0,(AT395/'Workforce hours'!V$30))),(IF(VLOOKUP($Q395,'Workforce hours'!$C$8:$AD$30,BV$7,FALSE)=0,0,(AT395/(VLOOKUP($Q395,'Workforce hours'!$C$8:$AD$30,BV$7,FALSE))))))</f>
        <v>0</v>
      </c>
      <c r="BW395" s="288">
        <f>IF($Q395="n/a",(IF('Workforce hours'!W$30=0,0,(AU395/'Workforce hours'!W$30))),(IF(VLOOKUP($Q395,'Workforce hours'!$C$8:$AD$30,BW$7,FALSE)=0,0,(AU395/(VLOOKUP($Q395,'Workforce hours'!$C$8:$AD$30,BW$7,FALSE))))))</f>
        <v>0</v>
      </c>
      <c r="BX395" s="288">
        <f>IF($Q395="n/a",(IF('Workforce hours'!X$30=0,0,(AV395/'Workforce hours'!X$30))),(IF(VLOOKUP($Q395,'Workforce hours'!$C$8:$AD$30,BX$7,FALSE)=0,0,(AV395/(VLOOKUP($Q395,'Workforce hours'!$C$8:$AD$30,BX$7,FALSE))))))</f>
        <v>0</v>
      </c>
      <c r="BY395" s="288">
        <f>IF($Q395="n/a",(IF('Workforce hours'!Y$30=0,0,(AW395/'Workforce hours'!Y$30))),(IF(VLOOKUP($Q395,'Workforce hours'!$C$8:$AD$30,BY$7,FALSE)=0,0,(AW395/(VLOOKUP($Q395,'Workforce hours'!$C$8:$AD$30,BY$7,FALSE))))))</f>
        <v>0</v>
      </c>
      <c r="BZ395" s="288">
        <f>IF($Q395="n/a",(IF('Workforce hours'!Z$30=0,0,(AX395/'Workforce hours'!Z$30))),(IF(VLOOKUP($Q395,'Workforce hours'!$C$8:$AD$30,BZ$7,FALSE)=0,0,(AX395/(VLOOKUP($Q395,'Workforce hours'!$C$8:$AD$30,BZ$7,FALSE))))))</f>
        <v>0</v>
      </c>
      <c r="CA395" s="288">
        <f>IF($Q395="n/a",(IF('Workforce hours'!AA$30=0,0,(AY395/'Workforce hours'!AA$30))),(IF(VLOOKUP($Q395,'Workforce hours'!$C$8:$AD$30,CA$7,FALSE)=0,0,(AY395/(VLOOKUP($Q395,'Workforce hours'!$C$8:$AD$30,CA$7,FALSE))))))</f>
        <v>0</v>
      </c>
      <c r="CB395" s="288">
        <f>IF($Q395="n/a",(IF('Workforce hours'!AB$30=0,0,(AZ395/'Workforce hours'!AB$30))),(IF(VLOOKUP($Q395,'Workforce hours'!$C$8:$AD$30,CB$7,FALSE)=0,0,(AZ395/(VLOOKUP($Q395,'Workforce hours'!$C$8:$AD$30,CB$7,FALSE))))))</f>
        <v>0</v>
      </c>
      <c r="CC395" s="288">
        <f>IF($Q395="n/a",(IF('Workforce hours'!AC$30=0,0,(BA395/'Workforce hours'!AC$30))),(IF(VLOOKUP($Q395,'Workforce hours'!$C$8:$AD$30,CC$7,FALSE)=0,0,(BA395/(VLOOKUP($Q395,'Workforce hours'!$C$8:$AD$30,CC$7,FALSE))))))</f>
        <v>0</v>
      </c>
      <c r="CD395" s="288">
        <f>IF($Q395="n/a",(IF('Workforce hours'!AD$30=0,0,(BB395/'Workforce hours'!AD$30))),(IF(VLOOKUP($Q395,'Workforce hours'!$C$8:$AD$30,CD$7,FALSE)=0,0,(BB395/(VLOOKUP($Q395,'Workforce hours'!$C$8:$AD$30,CD$7,FALSE))))))</f>
        <v>0</v>
      </c>
      <c r="CE395" s="289">
        <f t="shared" si="58"/>
        <v>0</v>
      </c>
      <c r="CF395" s="290">
        <f>BD395*'Workforce costs'!B$9*(1+'Workforce costs'!B$10)*(1+'Workforce costs'!B$11)</f>
        <v>0</v>
      </c>
      <c r="CG395" s="290">
        <f>BE395*'Workforce costs'!C$9*(1+'Workforce costs'!C$10)*(1+'Workforce costs'!C$11)</f>
        <v>0</v>
      </c>
      <c r="CH395" s="290">
        <f>BF395*'Workforce costs'!D$9*(1+'Workforce costs'!D$10)*(1+'Workforce costs'!D$11)</f>
        <v>0</v>
      </c>
      <c r="CI395" s="290">
        <f>BG395*'Workforce costs'!E$9*(1+'Workforce costs'!E$10)*(1+'Workforce costs'!E$11)</f>
        <v>0</v>
      </c>
      <c r="CJ395" s="290">
        <f>BH395*'Workforce costs'!F$9*(1+'Workforce costs'!F$10)*(1+'Workforce costs'!F$11)</f>
        <v>0</v>
      </c>
      <c r="CK395" s="290">
        <f>BI395*'Workforce costs'!G$9*(1+'Workforce costs'!G$10)*(1+'Workforce costs'!G$11)</f>
        <v>0</v>
      </c>
      <c r="CL395" s="290">
        <f>BJ395*'Workforce costs'!H$9*(1+'Workforce costs'!H$10)*(1+'Workforce costs'!H$11)</f>
        <v>0</v>
      </c>
      <c r="CM395" s="290">
        <f>BK395*'Workforce costs'!I$9*(1+'Workforce costs'!I$10)*(1+'Workforce costs'!I$11)</f>
        <v>0</v>
      </c>
      <c r="CN395" s="290">
        <f>BL395*'Workforce costs'!J$9*(1+'Workforce costs'!J$10)*(1+'Workforce costs'!J$11)</f>
        <v>0</v>
      </c>
      <c r="CO395" s="290">
        <f>BM395*'Workforce costs'!K$9*(1+'Workforce costs'!K$10)*(1+'Workforce costs'!K$11)</f>
        <v>0</v>
      </c>
      <c r="CP395" s="290">
        <f>BN395*'Workforce costs'!L$9*(1+'Workforce costs'!L$10)*(1+'Workforce costs'!L$11)</f>
        <v>0</v>
      </c>
      <c r="CQ395" s="290">
        <f>BO395*'Workforce costs'!M$9*(1+'Workforce costs'!M$10)*(1+'Workforce costs'!M$11)</f>
        <v>0</v>
      </c>
      <c r="CR395" s="290">
        <f>BP395*'Workforce costs'!N$9*(1+'Workforce costs'!N$10)*(1+'Workforce costs'!N$11)</f>
        <v>0</v>
      </c>
      <c r="CS395" s="290">
        <f>BQ395*'Workforce costs'!O$9*(1+'Workforce costs'!O$10)*(1+'Workforce costs'!O$11)</f>
        <v>0</v>
      </c>
      <c r="CT395" s="290">
        <f>BR395*'Workforce costs'!P$9*(1+'Workforce costs'!P$10)*(1+'Workforce costs'!P$11)</f>
        <v>0</v>
      </c>
      <c r="CU395" s="290">
        <f>BS395*'Workforce costs'!Q$9*(1+'Workforce costs'!Q$10)*(1+'Workforce costs'!Q$11)</f>
        <v>0</v>
      </c>
      <c r="CV395" s="290">
        <f>BT395*'Workforce costs'!R$9*(1+'Workforce costs'!R$10)*(1+'Workforce costs'!R$11)</f>
        <v>0</v>
      </c>
      <c r="CW395" s="290">
        <f>BU395*'Workforce costs'!S$9*(1+'Workforce costs'!S$10)*(1+'Workforce costs'!S$11)</f>
        <v>0</v>
      </c>
      <c r="CX395" s="290">
        <f>BV395*'Workforce costs'!T$9*(1+'Workforce costs'!T$10)*(1+'Workforce costs'!T$11)</f>
        <v>0</v>
      </c>
      <c r="CY395" s="290">
        <f>BW395*'Workforce costs'!U$9*(1+'Workforce costs'!U$10)*(1+'Workforce costs'!U$11)</f>
        <v>0</v>
      </c>
      <c r="CZ395" s="290">
        <f>BX395*'Workforce costs'!V$9*(1+'Workforce costs'!V$10)*(1+'Workforce costs'!V$11)</f>
        <v>0</v>
      </c>
      <c r="DA395" s="290">
        <f>BY395*'Workforce costs'!W$9*(1+'Workforce costs'!W$10)*(1+'Workforce costs'!W$11)</f>
        <v>0</v>
      </c>
      <c r="DB395" s="290">
        <f>BZ395*'Workforce costs'!X$9*(1+'Workforce costs'!X$10)*(1+'Workforce costs'!X$11)</f>
        <v>0</v>
      </c>
      <c r="DC395" s="290">
        <f>CA395*'Workforce costs'!Y$9*(1+'Workforce costs'!Y$10)*(1+'Workforce costs'!Y$11)</f>
        <v>0</v>
      </c>
      <c r="DD395" s="290">
        <f>CB395*'Workforce costs'!Z$9*(1+'Workforce costs'!Z$10)*(1+'Workforce costs'!Z$11)</f>
        <v>0</v>
      </c>
      <c r="DE395" s="290">
        <f>CC395*'Workforce costs'!AA$9*(1+'Workforce costs'!AA$10)*(1+'Workforce costs'!AA$11)</f>
        <v>0</v>
      </c>
      <c r="DF395" s="290">
        <f>CD395*'Workforce costs'!AB$9*(1+'Workforce costs'!AB$10)*(1+'Workforce costs'!AB$11)</f>
        <v>0</v>
      </c>
    </row>
    <row r="396" spans="1:110" x14ac:dyDescent="0.3">
      <c r="A396" s="2" t="str">
        <f>Outputs!$A$4</f>
        <v>Australia</v>
      </c>
      <c r="B396" s="2" t="str">
        <f t="shared" si="51"/>
        <v>Australia 18to24</v>
      </c>
      <c r="C396" s="30">
        <f>VLOOKUP($B396,Populations!$D$15:$H$1920,3,FALSE)</f>
        <v>2374194</v>
      </c>
      <c r="D396" s="255">
        <f>IF(OR($H396="General pop",$H396="Schools",$H396="Workplace",$H396="Skills Training",$H396="Digital Supports"),1,VLOOKUP($B396,Populations!$D$15:$H$1920,5,FALSE))</f>
        <v>1</v>
      </c>
      <c r="E396" s="88">
        <f>VLOOKUP(I396,Epidemiology!$C$10:$H$47,6,FALSE)</f>
        <v>1300</v>
      </c>
      <c r="F396" s="102">
        <f>'Care profiles'!R397</f>
        <v>1</v>
      </c>
      <c r="G396" s="15" t="str">
        <f>'Care profiles'!A397</f>
        <v>18to24</v>
      </c>
      <c r="H396" s="15" t="str">
        <f>'Care profiles'!B397</f>
        <v>Persistent</v>
      </c>
      <c r="I396" s="15" t="str">
        <f>'Care profiles'!C397</f>
        <v>Persistent_18-24yrs</v>
      </c>
      <c r="J396" s="15" t="str">
        <f>'Care profiles'!D397</f>
        <v>Care profile</v>
      </c>
      <c r="K396" s="15" t="str">
        <f>'Care profiles'!E397</f>
        <v>Individual Psychosocial Support Services</v>
      </c>
      <c r="L396" s="104">
        <f>'Care profiles'!F397</f>
        <v>0.8</v>
      </c>
      <c r="M396" s="15">
        <f>'Care profiles'!G397</f>
        <v>12</v>
      </c>
      <c r="N396" s="15">
        <f>'Care profiles'!H397</f>
        <v>60</v>
      </c>
      <c r="O396" s="15" t="str">
        <f>'Care profiles'!I397</f>
        <v>min</v>
      </c>
      <c r="P396" s="15" t="str">
        <f>'Care profiles'!J397</f>
        <v>Vocationally Qualified - Unspecified</v>
      </c>
      <c r="Q396" s="15" t="str">
        <f>'Care profiles'!K397</f>
        <v>n/a</v>
      </c>
      <c r="R396" s="15" t="str">
        <f>'Care profiles'!M397</f>
        <v>Y</v>
      </c>
      <c r="S396" s="15" t="str">
        <f>'Care profiles'!O397</f>
        <v>Y</v>
      </c>
      <c r="T396" s="15" t="str">
        <f>'Care profiles'!Q397</f>
        <v>N</v>
      </c>
      <c r="U396" s="30">
        <f t="shared" si="52"/>
        <v>30864.522000000001</v>
      </c>
      <c r="V396" s="30">
        <f t="shared" si="53"/>
        <v>24691.617600000001</v>
      </c>
      <c r="W396" s="30">
        <f>IF(M396="n/a",0,IF(O396="days",V396*M396*(1+(VLOOKUP(K396,'Bed parameters'!$A$9:$G$12,7,FALSE))),V396*M396))</f>
        <v>296299.41120000003</v>
      </c>
      <c r="X396" s="30">
        <f t="shared" si="54"/>
        <v>296299.41120000003</v>
      </c>
      <c r="Y396" s="30">
        <f t="shared" si="55"/>
        <v>0</v>
      </c>
      <c r="Z396" s="113">
        <f>_xlfn.IFNA(Y396/((VLOOKUP(K396,'Bed parameters'!$A$9:$G$12,3,FALSE))*(VLOOKUP(K396,'Bed parameters'!$A$9:$G$12,5,FALSE))),0)</f>
        <v>0</v>
      </c>
      <c r="AA396" s="30">
        <f t="shared" si="56"/>
        <v>296299.41120000003</v>
      </c>
      <c r="AB396" s="30">
        <f>_xlfn.IFNA(IF($O396="days",$Y396*(VLOOKUP($K396,'Bed parameters'!$A$9:$I$12,9,FALSE))*$F396*(VLOOKUP($Q396,'Workforce distribution'!$C$8:$AD$30,AB$7,FALSE)),IF($Q396="n/a",(IF($P396=AB$6,$X396*$F396,0)),$X396*$F396*(VLOOKUP($Q396,'Workforce distribution'!$C$8:$AD$30,AB$7,FALSE)))),0)</f>
        <v>0</v>
      </c>
      <c r="AC396" s="30">
        <f>_xlfn.IFNA(IF($O396="days",$Y396*(VLOOKUP($K396,'Bed parameters'!$A$9:$I$12,9,FALSE))*$F396*(VLOOKUP($Q396,'Workforce distribution'!$C$8:$AD$30,AC$7,FALSE)),IF($Q396="n/a",(IF($P396=AC$6,$X396*$F396,0)),$X396*$F396*(VLOOKUP($Q396,'Workforce distribution'!$C$8:$AD$30,AC$7,FALSE)))),0)</f>
        <v>0</v>
      </c>
      <c r="AD396" s="30">
        <f>_xlfn.IFNA(IF($O396="days",$Y396*(VLOOKUP($K396,'Bed parameters'!$A$9:$I$12,9,FALSE))*$F396*(VLOOKUP($Q396,'Workforce distribution'!$C$8:$AD$30,AD$7,FALSE)),IF($Q396="n/a",(IF($P396=AD$6,$X396*$F396,0)),$X396*$F396*(VLOOKUP($Q396,'Workforce distribution'!$C$8:$AD$30,AD$7,FALSE)))),0)</f>
        <v>0</v>
      </c>
      <c r="AE396" s="30">
        <f>_xlfn.IFNA(IF($O396="days",$Y396*(VLOOKUP($K396,'Bed parameters'!$A$9:$I$12,9,FALSE))*$F396*(VLOOKUP($Q396,'Workforce distribution'!$C$8:$AD$30,AE$7,FALSE)),IF($Q396="n/a",(IF($P396=AE$6,$X396*$F396,0)),$X396*$F396*(VLOOKUP($Q396,'Workforce distribution'!$C$8:$AD$30,AE$7,FALSE)))),0)</f>
        <v>0</v>
      </c>
      <c r="AF396" s="30">
        <f>_xlfn.IFNA(IF($O396="days",$Y396*(VLOOKUP($K396,'Bed parameters'!$A$9:$I$12,9,FALSE))*$F396*(VLOOKUP($Q396,'Workforce distribution'!$C$8:$AD$30,AF$7,FALSE)),IF($Q396="n/a",(IF($P396=AF$6,$X396*$F396,0)),$X396*$F396*(VLOOKUP($Q396,'Workforce distribution'!$C$8:$AD$30,AF$7,FALSE)))),0)</f>
        <v>0</v>
      </c>
      <c r="AG396" s="30">
        <f>_xlfn.IFNA(IF($O396="days",$Y396*(VLOOKUP($K396,'Bed parameters'!$A$9:$I$12,9,FALSE))*$F396*(VLOOKUP($Q396,'Workforce distribution'!$C$8:$AD$30,AG$7,FALSE)),IF($Q396="n/a",(IF($P396=AG$6,$X396*$F396,0)),$X396*$F396*(VLOOKUP($Q396,'Workforce distribution'!$C$8:$AD$30,AG$7,FALSE)))),0)</f>
        <v>0</v>
      </c>
      <c r="AH396" s="30">
        <f>_xlfn.IFNA(IF($O396="days",$Y396*(VLOOKUP($K396,'Bed parameters'!$A$9:$I$12,9,FALSE))*$F396*(VLOOKUP($Q396,'Workforce distribution'!$C$8:$AD$30,AH$7,FALSE)),IF($Q396="n/a",(IF($P396=AH$6,$X396*$F396,0)),$X396*$F396*(VLOOKUP($Q396,'Workforce distribution'!$C$8:$AD$30,AH$7,FALSE)))),0)</f>
        <v>0</v>
      </c>
      <c r="AI396" s="30">
        <f>_xlfn.IFNA(IF($O396="days",$Y396*(VLOOKUP($K396,'Bed parameters'!$A$9:$I$12,9,FALSE))*$F396*(VLOOKUP($Q396,'Workforce distribution'!$C$8:$AD$30,AI$7,FALSE)),IF($Q396="n/a",(IF($P396=AI$6,$X396*$F396,0)),$X396*$F396*(VLOOKUP($Q396,'Workforce distribution'!$C$8:$AD$30,AI$7,FALSE)))),0)</f>
        <v>0</v>
      </c>
      <c r="AJ396" s="30">
        <f>_xlfn.IFNA(IF($O396="days",$Y396*(VLOOKUP($K396,'Bed parameters'!$A$9:$I$12,9,FALSE))*$F396*(VLOOKUP($Q396,'Workforce distribution'!$C$8:$AD$30,AJ$7,FALSE)),IF($Q396="n/a",(IF($P396=AJ$6,$X396*$F396,0)),$X396*$F396*(VLOOKUP($Q396,'Workforce distribution'!$C$8:$AD$30,AJ$7,FALSE)))),0)</f>
        <v>0</v>
      </c>
      <c r="AK396" s="30">
        <f>_xlfn.IFNA(IF($O396="days",$Y396*(VLOOKUP($K396,'Bed parameters'!$A$9:$I$12,9,FALSE))*$F396*(VLOOKUP($Q396,'Workforce distribution'!$C$8:$AD$30,AK$7,FALSE)),IF($Q396="n/a",(IF($P396=AK$6,$X396*$F396,0)),$X396*$F396*(VLOOKUP($Q396,'Workforce distribution'!$C$8:$AD$30,AK$7,FALSE)))),0)</f>
        <v>296299.41120000003</v>
      </c>
      <c r="AL396" s="30">
        <f>_xlfn.IFNA(IF($O396="days",$Y396*(VLOOKUP($K396,'Bed parameters'!$A$9:$I$12,9,FALSE))*$F396*(VLOOKUP($Q396,'Workforce distribution'!$C$8:$AD$30,AL$7,FALSE)),IF($Q396="n/a",(IF($P396=AL$6,$X396*$F396,0)),$X396*$F396*(VLOOKUP($Q396,'Workforce distribution'!$C$8:$AD$30,AL$7,FALSE)))),0)</f>
        <v>0</v>
      </c>
      <c r="AM396" s="30">
        <f>_xlfn.IFNA(IF($O396="days",$Y396*(VLOOKUP($K396,'Bed parameters'!$A$9:$I$12,9,FALSE))*$F396*(VLOOKUP($Q396,'Workforce distribution'!$C$8:$AD$30,AM$7,FALSE)),IF($Q396="n/a",(IF($P396=AM$6,$X396*$F396,0)),$X396*$F396*(VLOOKUP($Q396,'Workforce distribution'!$C$8:$AD$30,AM$7,FALSE)))),0)</f>
        <v>0</v>
      </c>
      <c r="AN396" s="30">
        <f>_xlfn.IFNA(IF($O396="days",$Y396*(VLOOKUP($K396,'Bed parameters'!$A$9:$I$12,9,FALSE))*$F396*(VLOOKUP($Q396,'Workforce distribution'!$C$8:$AD$30,AN$7,FALSE)),IF($Q396="n/a",(IF($P396=AN$6,$X396*$F396,0)),$X396*$F396*(VLOOKUP($Q396,'Workforce distribution'!$C$8:$AD$30,AN$7,FALSE)))),0)</f>
        <v>0</v>
      </c>
      <c r="AO396" s="30">
        <f>_xlfn.IFNA(IF($O396="days",$Y396*(VLOOKUP($K396,'Bed parameters'!$A$9:$I$12,9,FALSE))*$F396*(VLOOKUP($Q396,'Workforce distribution'!$C$8:$AD$30,AO$7,FALSE)),IF($Q396="n/a",(IF($P396=AO$6,$X396*$F396,0)),$X396*$F396*(VLOOKUP($Q396,'Workforce distribution'!$C$8:$AD$30,AO$7,FALSE)))),0)</f>
        <v>0</v>
      </c>
      <c r="AP396" s="30">
        <f>_xlfn.IFNA(IF($O396="days",$Y396*(VLOOKUP($K396,'Bed parameters'!$A$9:$I$12,9,FALSE))*$F396*(VLOOKUP($Q396,'Workforce distribution'!$C$8:$AD$30,AP$7,FALSE)),IF($Q396="n/a",(IF($P396=AP$6,$X396*$F396,0)),$X396*$F396*(VLOOKUP($Q396,'Workforce distribution'!$C$8:$AD$30,AP$7,FALSE)))),0)</f>
        <v>0</v>
      </c>
      <c r="AQ396" s="30">
        <f>_xlfn.IFNA(IF($O396="days",$Y396*(VLOOKUP($K396,'Bed parameters'!$A$9:$I$12,9,FALSE))*$F396*(VLOOKUP($Q396,'Workforce distribution'!$C$8:$AD$30,AQ$7,FALSE)),IF($Q396="n/a",(IF($P396=AQ$6,$X396*$F396,0)),$X396*$F396*(VLOOKUP($Q396,'Workforce distribution'!$C$8:$AD$30,AQ$7,FALSE)))),0)</f>
        <v>0</v>
      </c>
      <c r="AR396" s="30">
        <f>_xlfn.IFNA(IF($O396="days",$Y396*(VLOOKUP($K396,'Bed parameters'!$A$9:$I$12,9,FALSE))*$F396*(VLOOKUP($Q396,'Workforce distribution'!$C$8:$AD$30,AR$7,FALSE)),IF($Q396="n/a",(IF($P396=AR$6,$X396*$F396,0)),$X396*$F396*(VLOOKUP($Q396,'Workforce distribution'!$C$8:$AD$30,AR$7,FALSE)))),0)</f>
        <v>0</v>
      </c>
      <c r="AS396" s="30">
        <f>_xlfn.IFNA(IF($O396="days",$Y396*(VLOOKUP($K396,'Bed parameters'!$A$9:$I$12,9,FALSE))*$F396*(VLOOKUP($Q396,'Workforce distribution'!$C$8:$AD$30,AS$7,FALSE)),IF($Q396="n/a",(IF($P396=AS$6,$X396*$F396,0)),$X396*$F396*(VLOOKUP($Q396,'Workforce distribution'!$C$8:$AD$30,AS$7,FALSE)))),0)</f>
        <v>0</v>
      </c>
      <c r="AT396" s="30">
        <f>_xlfn.IFNA(IF($O396="days",$Y396*(VLOOKUP($K396,'Bed parameters'!$A$9:$I$12,9,FALSE))*$F396*(VLOOKUP($Q396,'Workforce distribution'!$C$8:$AD$30,AT$7,FALSE)),IF($Q396="n/a",(IF($P396=AT$6,$X396*$F396,0)),$X396*$F396*(VLOOKUP($Q396,'Workforce distribution'!$C$8:$AD$30,AT$7,FALSE)))),0)</f>
        <v>0</v>
      </c>
      <c r="AU396" s="30">
        <f>_xlfn.IFNA(IF($O396="days",$Y396*(VLOOKUP($K396,'Bed parameters'!$A$9:$I$12,9,FALSE))*$F396*(VLOOKUP($Q396,'Workforce distribution'!$C$8:$AD$30,AU$7,FALSE)),IF($Q396="n/a",(IF($P396=AU$6,$X396*$F396,0)),$X396*$F396*(VLOOKUP($Q396,'Workforce distribution'!$C$8:$AD$30,AU$7,FALSE)))),0)</f>
        <v>0</v>
      </c>
      <c r="AV396" s="30">
        <f>_xlfn.IFNA(IF($O396="days",$Y396*(VLOOKUP($K396,'Bed parameters'!$A$9:$I$12,9,FALSE))*$F396*(VLOOKUP($Q396,'Workforce distribution'!$C$8:$AD$30,AV$7,FALSE)),IF($Q396="n/a",(IF($P396=AV$6,$X396*$F396,0)),$X396*$F396*(VLOOKUP($Q396,'Workforce distribution'!$C$8:$AD$30,AV$7,FALSE)))),0)</f>
        <v>0</v>
      </c>
      <c r="AW396" s="30">
        <f>_xlfn.IFNA(IF($O396="days",$Y396*(VLOOKUP($K396,'Bed parameters'!$A$9:$I$12,9,FALSE))*$F396*(VLOOKUP($Q396,'Workforce distribution'!$C$8:$AD$30,AW$7,FALSE)),IF($Q396="n/a",(IF($P396=AW$6,$X396*$F396,0)),$X396*$F396*(VLOOKUP($Q396,'Workforce distribution'!$C$8:$AD$30,AW$7,FALSE)))),0)</f>
        <v>0</v>
      </c>
      <c r="AX396" s="30">
        <f>_xlfn.IFNA(IF($O396="days",$Y396*(VLOOKUP($K396,'Bed parameters'!$A$9:$I$12,9,FALSE))*$F396*(VLOOKUP($Q396,'Workforce distribution'!$C$8:$AD$30,AX$7,FALSE)),IF($Q396="n/a",(IF($P396=AX$6,$X396*$F396,0)),$X396*$F396*(VLOOKUP($Q396,'Workforce distribution'!$C$8:$AD$30,AX$7,FALSE)))),0)</f>
        <v>0</v>
      </c>
      <c r="AY396" s="30">
        <f>_xlfn.IFNA(IF($O396="days",$Y396*(VLOOKUP($K396,'Bed parameters'!$A$9:$I$12,9,FALSE))*$F396*(VLOOKUP($Q396,'Workforce distribution'!$C$8:$AD$30,AY$7,FALSE)),IF($Q396="n/a",(IF($P396=AY$6,$X396*$F396,0)),$X396*$F396*(VLOOKUP($Q396,'Workforce distribution'!$C$8:$AD$30,AY$7,FALSE)))),0)</f>
        <v>0</v>
      </c>
      <c r="AZ396" s="30">
        <f>_xlfn.IFNA(IF($O396="days",$Y396*(VLOOKUP($K396,'Bed parameters'!$A$9:$I$12,9,FALSE))*$F396*(VLOOKUP($Q396,'Workforce distribution'!$C$8:$AD$30,AZ$7,FALSE)),IF($Q396="n/a",(IF($P396=AZ$6,$X396*$F396,0)),$X396*$F396*(VLOOKUP($Q396,'Workforce distribution'!$C$8:$AD$30,AZ$7,FALSE)))),0)</f>
        <v>0</v>
      </c>
      <c r="BA396" s="30">
        <f>_xlfn.IFNA(IF($O396="days",$Y396*(VLOOKUP($K396,'Bed parameters'!$A$9:$I$12,9,FALSE))*$F396*(VLOOKUP($Q396,'Workforce distribution'!$C$8:$AD$30,BA$7,FALSE)),IF($Q396="n/a",(IF($P396=BA$6,$X396*$F396,0)),$X396*$F396*(VLOOKUP($Q396,'Workforce distribution'!$C$8:$AD$30,BA$7,FALSE)))),0)</f>
        <v>0</v>
      </c>
      <c r="BB396" s="30">
        <f>_xlfn.IFNA(IF($O396="days",$Y396*(VLOOKUP($K396,'Bed parameters'!$A$9:$I$12,9,FALSE))*$F396*(VLOOKUP($Q396,'Workforce distribution'!$C$8:$AD$30,BB$7,FALSE)),IF($Q396="n/a",(IF($P396=BB$6,$X396*$F396,0)),$X396*$F396*(VLOOKUP($Q396,'Workforce distribution'!$C$8:$AD$30,BB$7,FALSE)))),0)</f>
        <v>0</v>
      </c>
      <c r="BC396" s="149">
        <f t="shared" si="57"/>
        <v>257.81657484561435</v>
      </c>
      <c r="BD396" s="288">
        <f>IF($Q396="n/a",(IF('Workforce hours'!D$30=0,0,(AB396/'Workforce hours'!D$30))),(IF(VLOOKUP($Q396,'Workforce hours'!$C$8:$AD$30,BD$7,FALSE)=0,0,(AB396/(VLOOKUP($Q396,'Workforce hours'!$C$8:$AD$30,BD$7,FALSE))))))</f>
        <v>0</v>
      </c>
      <c r="BE396" s="288">
        <f>IF($Q396="n/a",(IF('Workforce hours'!E$30=0,0,(AC396/'Workforce hours'!E$30))),(IF(VLOOKUP($Q396,'Workforce hours'!$C$8:$AD$30,BE$7,FALSE)=0,0,(AC396/(VLOOKUP($Q396,'Workforce hours'!$C$8:$AD$30,BE$7,FALSE))))))</f>
        <v>0</v>
      </c>
      <c r="BF396" s="288">
        <f>IF($Q396="n/a",(IF('Workforce hours'!F$30=0,0,(AD396/'Workforce hours'!F$30))),(IF(VLOOKUP($Q396,'Workforce hours'!$C$8:$AD$30,BF$7,FALSE)=0,0,(AD396/(VLOOKUP($Q396,'Workforce hours'!$C$8:$AD$30,BF$7,FALSE))))))</f>
        <v>0</v>
      </c>
      <c r="BG396" s="288">
        <f>IF($Q396="n/a",(IF('Workforce hours'!G$30=0,0,(AE396/'Workforce hours'!G$30))),(IF(VLOOKUP($Q396,'Workforce hours'!$C$8:$AD$30,BG$7,FALSE)=0,0,(AE396/(VLOOKUP($Q396,'Workforce hours'!$C$8:$AD$30,BG$7,FALSE))))))</f>
        <v>0</v>
      </c>
      <c r="BH396" s="288">
        <f>IF($Q396="n/a",(IF('Workforce hours'!H$30=0,0,(AF396/'Workforce hours'!H$30))),(IF(VLOOKUP($Q396,'Workforce hours'!$C$8:$AD$30,BH$7,FALSE)=0,0,(AF396/(VLOOKUP($Q396,'Workforce hours'!$C$8:$AD$30,BH$7,FALSE))))))</f>
        <v>0</v>
      </c>
      <c r="BI396" s="288">
        <f>IF($Q396="n/a",(IF('Workforce hours'!I$30=0,0,(AG396/'Workforce hours'!I$30))),(IF(VLOOKUP($Q396,'Workforce hours'!$C$8:$AD$30,BI$7,FALSE)=0,0,(AG396/(VLOOKUP($Q396,'Workforce hours'!$C$8:$AD$30,BI$7,FALSE))))))</f>
        <v>0</v>
      </c>
      <c r="BJ396" s="288">
        <f>IF($Q396="n/a",(IF('Workforce hours'!J$30=0,0,(AH396/'Workforce hours'!J$30))),(IF(VLOOKUP($Q396,'Workforce hours'!$C$8:$AD$30,BJ$7,FALSE)=0,0,(AH396/(VLOOKUP($Q396,'Workforce hours'!$C$8:$AD$30,BJ$7,FALSE))))))</f>
        <v>0</v>
      </c>
      <c r="BK396" s="288">
        <f>IF($Q396="n/a",(IF('Workforce hours'!K$30=0,0,(AI396/'Workforce hours'!K$30))),(IF(VLOOKUP($Q396,'Workforce hours'!$C$8:$AD$30,BK$7,FALSE)=0,0,(AI396/(VLOOKUP($Q396,'Workforce hours'!$C$8:$AD$30,BK$7,FALSE))))))</f>
        <v>0</v>
      </c>
      <c r="BL396" s="288">
        <f>IF($Q396="n/a",(IF('Workforce hours'!L$30=0,0,(AJ396/'Workforce hours'!L$30))),(IF(VLOOKUP($Q396,'Workforce hours'!$C$8:$AD$30,BL$7,FALSE)=0,0,(AJ396/(VLOOKUP($Q396,'Workforce hours'!$C$8:$AD$30,BL$7,FALSE))))))</f>
        <v>0</v>
      </c>
      <c r="BM396" s="288">
        <f>IF($Q396="n/a",(IF('Workforce hours'!M$30=0,0,(AK396/'Workforce hours'!M$30))),(IF(VLOOKUP($Q396,'Workforce hours'!$C$8:$AD$30,BM$7,FALSE)=0,0,(AK396/(VLOOKUP($Q396,'Workforce hours'!$C$8:$AD$30,BM$7,FALSE))))))</f>
        <v>257.81657484561435</v>
      </c>
      <c r="BN396" s="288">
        <f>IF($Q396="n/a",(IF('Workforce hours'!N$30=0,0,(AL396/'Workforce hours'!N$30))),(IF(VLOOKUP($Q396,'Workforce hours'!$C$8:$AD$30,BN$7,FALSE)=0,0,(AL396/(VLOOKUP($Q396,'Workforce hours'!$C$8:$AD$30,BN$7,FALSE))))))</f>
        <v>0</v>
      </c>
      <c r="BO396" s="288">
        <f>IF($Q396="n/a",(IF('Workforce hours'!O$30=0,0,(AM396/'Workforce hours'!O$30))),(IF(VLOOKUP($Q396,'Workforce hours'!$C$8:$AD$30,BO$7,FALSE)=0,0,(AM396/(VLOOKUP($Q396,'Workforce hours'!$C$8:$AD$30,BO$7,FALSE))))))</f>
        <v>0</v>
      </c>
      <c r="BP396" s="288">
        <f>IF($Q396="n/a",(IF('Workforce hours'!P$30=0,0,(AN396/'Workforce hours'!P$30))),(IF(VLOOKUP($Q396,'Workforce hours'!$C$8:$AD$30,BP$7,FALSE)=0,0,(AN396/(VLOOKUP($Q396,'Workforce hours'!$C$8:$AD$30,BP$7,FALSE))))))</f>
        <v>0</v>
      </c>
      <c r="BQ396" s="288">
        <f>IF($Q396="n/a",(IF('Workforce hours'!Q$30=0,0,(AO396/'Workforce hours'!Q$30))),(IF(VLOOKUP($Q396,'Workforce hours'!$C$8:$AD$30,BQ$7,FALSE)=0,0,(AO396/(VLOOKUP($Q396,'Workforce hours'!$C$8:$AD$30,BQ$7,FALSE))))))</f>
        <v>0</v>
      </c>
      <c r="BR396" s="288">
        <f>IF($Q396="n/a",(IF('Workforce hours'!R$30=0,0,(AP396/'Workforce hours'!R$30))),(IF(VLOOKUP($Q396,'Workforce hours'!$C$8:$AD$30,BR$7,FALSE)=0,0,(AP396/(VLOOKUP($Q396,'Workforce hours'!$C$8:$AD$30,BR$7,FALSE))))))</f>
        <v>0</v>
      </c>
      <c r="BS396" s="288">
        <f>IF($Q396="n/a",(IF('Workforce hours'!S$30=0,0,(AQ396/'Workforce hours'!S$30))),(IF(VLOOKUP($Q396,'Workforce hours'!$C$8:$AD$30,BS$7,FALSE)=0,0,(AQ396/(VLOOKUP($Q396,'Workforce hours'!$C$8:$AD$30,BS$7,FALSE))))))</f>
        <v>0</v>
      </c>
      <c r="BT396" s="288">
        <f>IF($Q396="n/a",(IF('Workforce hours'!T$30=0,0,(AR396/'Workforce hours'!T$30))),(IF(VLOOKUP($Q396,'Workforce hours'!$C$8:$AD$30,BT$7,FALSE)=0,0,(AR396/(VLOOKUP($Q396,'Workforce hours'!$C$8:$AD$30,BT$7,FALSE))))))</f>
        <v>0</v>
      </c>
      <c r="BU396" s="288">
        <f>IF($Q396="n/a",(IF('Workforce hours'!U$30=0,0,(AS396/'Workforce hours'!U$30))),(IF(VLOOKUP($Q396,'Workforce hours'!$C$8:$AD$30,BU$7,FALSE)=0,0,(AS396/(VLOOKUP($Q396,'Workforce hours'!$C$8:$AD$30,BU$7,FALSE))))))</f>
        <v>0</v>
      </c>
      <c r="BV396" s="288">
        <f>IF($Q396="n/a",(IF('Workforce hours'!V$30=0,0,(AT396/'Workforce hours'!V$30))),(IF(VLOOKUP($Q396,'Workforce hours'!$C$8:$AD$30,BV$7,FALSE)=0,0,(AT396/(VLOOKUP($Q396,'Workforce hours'!$C$8:$AD$30,BV$7,FALSE))))))</f>
        <v>0</v>
      </c>
      <c r="BW396" s="288">
        <f>IF($Q396="n/a",(IF('Workforce hours'!W$30=0,0,(AU396/'Workforce hours'!W$30))),(IF(VLOOKUP($Q396,'Workforce hours'!$C$8:$AD$30,BW$7,FALSE)=0,0,(AU396/(VLOOKUP($Q396,'Workforce hours'!$C$8:$AD$30,BW$7,FALSE))))))</f>
        <v>0</v>
      </c>
      <c r="BX396" s="288">
        <f>IF($Q396="n/a",(IF('Workforce hours'!X$30=0,0,(AV396/'Workforce hours'!X$30))),(IF(VLOOKUP($Q396,'Workforce hours'!$C$8:$AD$30,BX$7,FALSE)=0,0,(AV396/(VLOOKUP($Q396,'Workforce hours'!$C$8:$AD$30,BX$7,FALSE))))))</f>
        <v>0</v>
      </c>
      <c r="BY396" s="288">
        <f>IF($Q396="n/a",(IF('Workforce hours'!Y$30=0,0,(AW396/'Workforce hours'!Y$30))),(IF(VLOOKUP($Q396,'Workforce hours'!$C$8:$AD$30,BY$7,FALSE)=0,0,(AW396/(VLOOKUP($Q396,'Workforce hours'!$C$8:$AD$30,BY$7,FALSE))))))</f>
        <v>0</v>
      </c>
      <c r="BZ396" s="288">
        <f>IF($Q396="n/a",(IF('Workforce hours'!Z$30=0,0,(AX396/'Workforce hours'!Z$30))),(IF(VLOOKUP($Q396,'Workforce hours'!$C$8:$AD$30,BZ$7,FALSE)=0,0,(AX396/(VLOOKUP($Q396,'Workforce hours'!$C$8:$AD$30,BZ$7,FALSE))))))</f>
        <v>0</v>
      </c>
      <c r="CA396" s="288">
        <f>IF($Q396="n/a",(IF('Workforce hours'!AA$30=0,0,(AY396/'Workforce hours'!AA$30))),(IF(VLOOKUP($Q396,'Workforce hours'!$C$8:$AD$30,CA$7,FALSE)=0,0,(AY396/(VLOOKUP($Q396,'Workforce hours'!$C$8:$AD$30,CA$7,FALSE))))))</f>
        <v>0</v>
      </c>
      <c r="CB396" s="288">
        <f>IF($Q396="n/a",(IF('Workforce hours'!AB$30=0,0,(AZ396/'Workforce hours'!AB$30))),(IF(VLOOKUP($Q396,'Workforce hours'!$C$8:$AD$30,CB$7,FALSE)=0,0,(AZ396/(VLOOKUP($Q396,'Workforce hours'!$C$8:$AD$30,CB$7,FALSE))))))</f>
        <v>0</v>
      </c>
      <c r="CC396" s="288">
        <f>IF($Q396="n/a",(IF('Workforce hours'!AC$30=0,0,(BA396/'Workforce hours'!AC$30))),(IF(VLOOKUP($Q396,'Workforce hours'!$C$8:$AD$30,CC$7,FALSE)=0,0,(BA396/(VLOOKUP($Q396,'Workforce hours'!$C$8:$AD$30,CC$7,FALSE))))))</f>
        <v>0</v>
      </c>
      <c r="CD396" s="288">
        <f>IF($Q396="n/a",(IF('Workforce hours'!AD$30=0,0,(BB396/'Workforce hours'!AD$30))),(IF(VLOOKUP($Q396,'Workforce hours'!$C$8:$AD$30,CD$7,FALSE)=0,0,(BB396/(VLOOKUP($Q396,'Workforce hours'!$C$8:$AD$30,CD$7,FALSE))))))</f>
        <v>0</v>
      </c>
      <c r="CE396" s="289">
        <f t="shared" si="58"/>
        <v>0</v>
      </c>
      <c r="CF396" s="290">
        <f>BD396*'Workforce costs'!B$9*(1+'Workforce costs'!B$10)*(1+'Workforce costs'!B$11)</f>
        <v>0</v>
      </c>
      <c r="CG396" s="290">
        <f>BE396*'Workforce costs'!C$9*(1+'Workforce costs'!C$10)*(1+'Workforce costs'!C$11)</f>
        <v>0</v>
      </c>
      <c r="CH396" s="290">
        <f>BF396*'Workforce costs'!D$9*(1+'Workforce costs'!D$10)*(1+'Workforce costs'!D$11)</f>
        <v>0</v>
      </c>
      <c r="CI396" s="290">
        <f>BG396*'Workforce costs'!E$9*(1+'Workforce costs'!E$10)*(1+'Workforce costs'!E$11)</f>
        <v>0</v>
      </c>
      <c r="CJ396" s="290">
        <f>BH396*'Workforce costs'!F$9*(1+'Workforce costs'!F$10)*(1+'Workforce costs'!F$11)</f>
        <v>0</v>
      </c>
      <c r="CK396" s="290">
        <f>BI396*'Workforce costs'!G$9*(1+'Workforce costs'!G$10)*(1+'Workforce costs'!G$11)</f>
        <v>0</v>
      </c>
      <c r="CL396" s="290">
        <f>BJ396*'Workforce costs'!H$9*(1+'Workforce costs'!H$10)*(1+'Workforce costs'!H$11)</f>
        <v>0</v>
      </c>
      <c r="CM396" s="290">
        <f>BK396*'Workforce costs'!I$9*(1+'Workforce costs'!I$10)*(1+'Workforce costs'!I$11)</f>
        <v>0</v>
      </c>
      <c r="CN396" s="290">
        <f>BL396*'Workforce costs'!J$9*(1+'Workforce costs'!J$10)*(1+'Workforce costs'!J$11)</f>
        <v>0</v>
      </c>
      <c r="CO396" s="290">
        <f>BM396*'Workforce costs'!K$9*(1+'Workforce costs'!K$10)*(1+'Workforce costs'!K$11)</f>
        <v>0</v>
      </c>
      <c r="CP396" s="290">
        <f>BN396*'Workforce costs'!L$9*(1+'Workforce costs'!L$10)*(1+'Workforce costs'!L$11)</f>
        <v>0</v>
      </c>
      <c r="CQ396" s="290">
        <f>BO396*'Workforce costs'!M$9*(1+'Workforce costs'!M$10)*(1+'Workforce costs'!M$11)</f>
        <v>0</v>
      </c>
      <c r="CR396" s="290">
        <f>BP396*'Workforce costs'!N$9*(1+'Workforce costs'!N$10)*(1+'Workforce costs'!N$11)</f>
        <v>0</v>
      </c>
      <c r="CS396" s="290">
        <f>BQ396*'Workforce costs'!O$9*(1+'Workforce costs'!O$10)*(1+'Workforce costs'!O$11)</f>
        <v>0</v>
      </c>
      <c r="CT396" s="290">
        <f>BR396*'Workforce costs'!P$9*(1+'Workforce costs'!P$10)*(1+'Workforce costs'!P$11)</f>
        <v>0</v>
      </c>
      <c r="CU396" s="290">
        <f>BS396*'Workforce costs'!Q$9*(1+'Workforce costs'!Q$10)*(1+'Workforce costs'!Q$11)</f>
        <v>0</v>
      </c>
      <c r="CV396" s="290">
        <f>BT396*'Workforce costs'!R$9*(1+'Workforce costs'!R$10)*(1+'Workforce costs'!R$11)</f>
        <v>0</v>
      </c>
      <c r="CW396" s="290">
        <f>BU396*'Workforce costs'!S$9*(1+'Workforce costs'!S$10)*(1+'Workforce costs'!S$11)</f>
        <v>0</v>
      </c>
      <c r="CX396" s="290">
        <f>BV396*'Workforce costs'!T$9*(1+'Workforce costs'!T$10)*(1+'Workforce costs'!T$11)</f>
        <v>0</v>
      </c>
      <c r="CY396" s="290">
        <f>BW396*'Workforce costs'!U$9*(1+'Workforce costs'!U$10)*(1+'Workforce costs'!U$11)</f>
        <v>0</v>
      </c>
      <c r="CZ396" s="290">
        <f>BX396*'Workforce costs'!V$9*(1+'Workforce costs'!V$10)*(1+'Workforce costs'!V$11)</f>
        <v>0</v>
      </c>
      <c r="DA396" s="290">
        <f>BY396*'Workforce costs'!W$9*(1+'Workforce costs'!W$10)*(1+'Workforce costs'!W$11)</f>
        <v>0</v>
      </c>
      <c r="DB396" s="290">
        <f>BZ396*'Workforce costs'!X$9*(1+'Workforce costs'!X$10)*(1+'Workforce costs'!X$11)</f>
        <v>0</v>
      </c>
      <c r="DC396" s="290">
        <f>CA396*'Workforce costs'!Y$9*(1+'Workforce costs'!Y$10)*(1+'Workforce costs'!Y$11)</f>
        <v>0</v>
      </c>
      <c r="DD396" s="290">
        <f>CB396*'Workforce costs'!Z$9*(1+'Workforce costs'!Z$10)*(1+'Workforce costs'!Z$11)</f>
        <v>0</v>
      </c>
      <c r="DE396" s="290">
        <f>CC396*'Workforce costs'!AA$9*(1+'Workforce costs'!AA$10)*(1+'Workforce costs'!AA$11)</f>
        <v>0</v>
      </c>
      <c r="DF396" s="290">
        <f>CD396*'Workforce costs'!AB$9*(1+'Workforce costs'!AB$10)*(1+'Workforce costs'!AB$11)</f>
        <v>0</v>
      </c>
    </row>
    <row r="397" spans="1:110" x14ac:dyDescent="0.3">
      <c r="A397" s="2" t="str">
        <f>Outputs!$A$4</f>
        <v>Australia</v>
      </c>
      <c r="B397" s="2" t="str">
        <f t="shared" si="51"/>
        <v>Australia 18to24</v>
      </c>
      <c r="C397" s="30">
        <f>VLOOKUP($B397,Populations!$D$15:$H$1920,3,FALSE)</f>
        <v>2374194</v>
      </c>
      <c r="D397" s="255">
        <f>IF(OR($H397="General pop",$H397="Schools",$H397="Workplace",$H397="Skills Training",$H397="Digital Supports"),1,VLOOKUP($B397,Populations!$D$15:$H$1920,5,FALSE))</f>
        <v>1</v>
      </c>
      <c r="E397" s="88">
        <f>VLOOKUP(I397,Epidemiology!$C$10:$H$47,6,FALSE)</f>
        <v>1300</v>
      </c>
      <c r="F397" s="102">
        <f>'Care profiles'!R398</f>
        <v>1</v>
      </c>
      <c r="G397" s="15" t="str">
        <f>'Care profiles'!A398</f>
        <v>18to24</v>
      </c>
      <c r="H397" s="15" t="str">
        <f>'Care profiles'!B398</f>
        <v>Persistent</v>
      </c>
      <c r="I397" s="15" t="str">
        <f>'Care profiles'!C398</f>
        <v>Persistent_18-24yrs</v>
      </c>
      <c r="J397" s="15" t="str">
        <f>'Care profiles'!D398</f>
        <v>Care profile</v>
      </c>
      <c r="K397" s="15" t="str">
        <f>'Care profiles'!E398</f>
        <v>Individual Carer Peer Support – Service Navigation</v>
      </c>
      <c r="L397" s="104">
        <f>'Care profiles'!F398</f>
        <v>0.1</v>
      </c>
      <c r="M397" s="15">
        <f>'Care profiles'!G398</f>
        <v>1</v>
      </c>
      <c r="N397" s="15">
        <f>'Care profiles'!H398</f>
        <v>60</v>
      </c>
      <c r="O397" s="15" t="str">
        <f>'Care profiles'!I398</f>
        <v>min</v>
      </c>
      <c r="P397" s="15" t="str">
        <f>'Care profiles'!J398</f>
        <v>Peer Worker</v>
      </c>
      <c r="Q397" s="15" t="str">
        <f>'Care profiles'!K398</f>
        <v>n/a</v>
      </c>
      <c r="R397" s="15" t="str">
        <f>'Care profiles'!M398</f>
        <v>N</v>
      </c>
      <c r="S397" s="15" t="str">
        <f>'Care profiles'!O398</f>
        <v>Y</v>
      </c>
      <c r="T397" s="15" t="str">
        <f>'Care profiles'!Q398</f>
        <v>N</v>
      </c>
      <c r="U397" s="30">
        <f t="shared" si="52"/>
        <v>30864.522000000001</v>
      </c>
      <c r="V397" s="30">
        <f t="shared" si="53"/>
        <v>3086.4522000000002</v>
      </c>
      <c r="W397" s="30">
        <f>IF(M397="n/a",0,IF(O397="days",V397*M397*(1+(VLOOKUP(K397,'Bed parameters'!$A$9:$G$12,7,FALSE))),V397*M397))</f>
        <v>3086.4522000000002</v>
      </c>
      <c r="X397" s="30">
        <f t="shared" si="54"/>
        <v>3086.4522000000002</v>
      </c>
      <c r="Y397" s="30">
        <f t="shared" si="55"/>
        <v>0</v>
      </c>
      <c r="Z397" s="113">
        <f>_xlfn.IFNA(Y397/((VLOOKUP(K397,'Bed parameters'!$A$9:$G$12,3,FALSE))*(VLOOKUP(K397,'Bed parameters'!$A$9:$G$12,5,FALSE))),0)</f>
        <v>0</v>
      </c>
      <c r="AA397" s="30">
        <f t="shared" si="56"/>
        <v>3086.4522000000002</v>
      </c>
      <c r="AB397" s="30">
        <f>_xlfn.IFNA(IF($O397="days",$Y397*(VLOOKUP($K397,'Bed parameters'!$A$9:$I$12,9,FALSE))*$F397*(VLOOKUP($Q397,'Workforce distribution'!$C$8:$AD$30,AB$7,FALSE)),IF($Q397="n/a",(IF($P397=AB$6,$X397*$F397,0)),$X397*$F397*(VLOOKUP($Q397,'Workforce distribution'!$C$8:$AD$30,AB$7,FALSE)))),0)</f>
        <v>0</v>
      </c>
      <c r="AC397" s="30">
        <f>_xlfn.IFNA(IF($O397="days",$Y397*(VLOOKUP($K397,'Bed parameters'!$A$9:$I$12,9,FALSE))*$F397*(VLOOKUP($Q397,'Workforce distribution'!$C$8:$AD$30,AC$7,FALSE)),IF($Q397="n/a",(IF($P397=AC$6,$X397*$F397,0)),$X397*$F397*(VLOOKUP($Q397,'Workforce distribution'!$C$8:$AD$30,AC$7,FALSE)))),0)</f>
        <v>0</v>
      </c>
      <c r="AD397" s="30">
        <f>_xlfn.IFNA(IF($O397="days",$Y397*(VLOOKUP($K397,'Bed parameters'!$A$9:$I$12,9,FALSE))*$F397*(VLOOKUP($Q397,'Workforce distribution'!$C$8:$AD$30,AD$7,FALSE)),IF($Q397="n/a",(IF($P397=AD$6,$X397*$F397,0)),$X397*$F397*(VLOOKUP($Q397,'Workforce distribution'!$C$8:$AD$30,AD$7,FALSE)))),0)</f>
        <v>0</v>
      </c>
      <c r="AE397" s="30">
        <f>_xlfn.IFNA(IF($O397="days",$Y397*(VLOOKUP($K397,'Bed parameters'!$A$9:$I$12,9,FALSE))*$F397*(VLOOKUP($Q397,'Workforce distribution'!$C$8:$AD$30,AE$7,FALSE)),IF($Q397="n/a",(IF($P397=AE$6,$X397*$F397,0)),$X397*$F397*(VLOOKUP($Q397,'Workforce distribution'!$C$8:$AD$30,AE$7,FALSE)))),0)</f>
        <v>3086.4522000000002</v>
      </c>
      <c r="AF397" s="30">
        <f>_xlfn.IFNA(IF($O397="days",$Y397*(VLOOKUP($K397,'Bed parameters'!$A$9:$I$12,9,FALSE))*$F397*(VLOOKUP($Q397,'Workforce distribution'!$C$8:$AD$30,AF$7,FALSE)),IF($Q397="n/a",(IF($P397=AF$6,$X397*$F397,0)),$X397*$F397*(VLOOKUP($Q397,'Workforce distribution'!$C$8:$AD$30,AF$7,FALSE)))),0)</f>
        <v>0</v>
      </c>
      <c r="AG397" s="30">
        <f>_xlfn.IFNA(IF($O397="days",$Y397*(VLOOKUP($K397,'Bed parameters'!$A$9:$I$12,9,FALSE))*$F397*(VLOOKUP($Q397,'Workforce distribution'!$C$8:$AD$30,AG$7,FALSE)),IF($Q397="n/a",(IF($P397=AG$6,$X397*$F397,0)),$X397*$F397*(VLOOKUP($Q397,'Workforce distribution'!$C$8:$AD$30,AG$7,FALSE)))),0)</f>
        <v>0</v>
      </c>
      <c r="AH397" s="30">
        <f>_xlfn.IFNA(IF($O397="days",$Y397*(VLOOKUP($K397,'Bed parameters'!$A$9:$I$12,9,FALSE))*$F397*(VLOOKUP($Q397,'Workforce distribution'!$C$8:$AD$30,AH$7,FALSE)),IF($Q397="n/a",(IF($P397=AH$6,$X397*$F397,0)),$X397*$F397*(VLOOKUP($Q397,'Workforce distribution'!$C$8:$AD$30,AH$7,FALSE)))),0)</f>
        <v>0</v>
      </c>
      <c r="AI397" s="30">
        <f>_xlfn.IFNA(IF($O397="days",$Y397*(VLOOKUP($K397,'Bed parameters'!$A$9:$I$12,9,FALSE))*$F397*(VLOOKUP($Q397,'Workforce distribution'!$C$8:$AD$30,AI$7,FALSE)),IF($Q397="n/a",(IF($P397=AI$6,$X397*$F397,0)),$X397*$F397*(VLOOKUP($Q397,'Workforce distribution'!$C$8:$AD$30,AI$7,FALSE)))),0)</f>
        <v>0</v>
      </c>
      <c r="AJ397" s="30">
        <f>_xlfn.IFNA(IF($O397="days",$Y397*(VLOOKUP($K397,'Bed parameters'!$A$9:$I$12,9,FALSE))*$F397*(VLOOKUP($Q397,'Workforce distribution'!$C$8:$AD$30,AJ$7,FALSE)),IF($Q397="n/a",(IF($P397=AJ$6,$X397*$F397,0)),$X397*$F397*(VLOOKUP($Q397,'Workforce distribution'!$C$8:$AD$30,AJ$7,FALSE)))),0)</f>
        <v>0</v>
      </c>
      <c r="AK397" s="30">
        <f>_xlfn.IFNA(IF($O397="days",$Y397*(VLOOKUP($K397,'Bed parameters'!$A$9:$I$12,9,FALSE))*$F397*(VLOOKUP($Q397,'Workforce distribution'!$C$8:$AD$30,AK$7,FALSE)),IF($Q397="n/a",(IF($P397=AK$6,$X397*$F397,0)),$X397*$F397*(VLOOKUP($Q397,'Workforce distribution'!$C$8:$AD$30,AK$7,FALSE)))),0)</f>
        <v>0</v>
      </c>
      <c r="AL397" s="30">
        <f>_xlfn.IFNA(IF($O397="days",$Y397*(VLOOKUP($K397,'Bed parameters'!$A$9:$I$12,9,FALSE))*$F397*(VLOOKUP($Q397,'Workforce distribution'!$C$8:$AD$30,AL$7,FALSE)),IF($Q397="n/a",(IF($P397=AL$6,$X397*$F397,0)),$X397*$F397*(VLOOKUP($Q397,'Workforce distribution'!$C$8:$AD$30,AL$7,FALSE)))),0)</f>
        <v>0</v>
      </c>
      <c r="AM397" s="30">
        <f>_xlfn.IFNA(IF($O397="days",$Y397*(VLOOKUP($K397,'Bed parameters'!$A$9:$I$12,9,FALSE))*$F397*(VLOOKUP($Q397,'Workforce distribution'!$C$8:$AD$30,AM$7,FALSE)),IF($Q397="n/a",(IF($P397=AM$6,$X397*$F397,0)),$X397*$F397*(VLOOKUP($Q397,'Workforce distribution'!$C$8:$AD$30,AM$7,FALSE)))),0)</f>
        <v>0</v>
      </c>
      <c r="AN397" s="30">
        <f>_xlfn.IFNA(IF($O397="days",$Y397*(VLOOKUP($K397,'Bed parameters'!$A$9:$I$12,9,FALSE))*$F397*(VLOOKUP($Q397,'Workforce distribution'!$C$8:$AD$30,AN$7,FALSE)),IF($Q397="n/a",(IF($P397=AN$6,$X397*$F397,0)),$X397*$F397*(VLOOKUP($Q397,'Workforce distribution'!$C$8:$AD$30,AN$7,FALSE)))),0)</f>
        <v>0</v>
      </c>
      <c r="AO397" s="30">
        <f>_xlfn.IFNA(IF($O397="days",$Y397*(VLOOKUP($K397,'Bed parameters'!$A$9:$I$12,9,FALSE))*$F397*(VLOOKUP($Q397,'Workforce distribution'!$C$8:$AD$30,AO$7,FALSE)),IF($Q397="n/a",(IF($P397=AO$6,$X397*$F397,0)),$X397*$F397*(VLOOKUP($Q397,'Workforce distribution'!$C$8:$AD$30,AO$7,FALSE)))),0)</f>
        <v>0</v>
      </c>
      <c r="AP397" s="30">
        <f>_xlfn.IFNA(IF($O397="days",$Y397*(VLOOKUP($K397,'Bed parameters'!$A$9:$I$12,9,FALSE))*$F397*(VLOOKUP($Q397,'Workforce distribution'!$C$8:$AD$30,AP$7,FALSE)),IF($Q397="n/a",(IF($P397=AP$6,$X397*$F397,0)),$X397*$F397*(VLOOKUP($Q397,'Workforce distribution'!$C$8:$AD$30,AP$7,FALSE)))),0)</f>
        <v>0</v>
      </c>
      <c r="AQ397" s="30">
        <f>_xlfn.IFNA(IF($O397="days",$Y397*(VLOOKUP($K397,'Bed parameters'!$A$9:$I$12,9,FALSE))*$F397*(VLOOKUP($Q397,'Workforce distribution'!$C$8:$AD$30,AQ$7,FALSE)),IF($Q397="n/a",(IF($P397=AQ$6,$X397*$F397,0)),$X397*$F397*(VLOOKUP($Q397,'Workforce distribution'!$C$8:$AD$30,AQ$7,FALSE)))),0)</f>
        <v>0</v>
      </c>
      <c r="AR397" s="30">
        <f>_xlfn.IFNA(IF($O397="days",$Y397*(VLOOKUP($K397,'Bed parameters'!$A$9:$I$12,9,FALSE))*$F397*(VLOOKUP($Q397,'Workforce distribution'!$C$8:$AD$30,AR$7,FALSE)),IF($Q397="n/a",(IF($P397=AR$6,$X397*$F397,0)),$X397*$F397*(VLOOKUP($Q397,'Workforce distribution'!$C$8:$AD$30,AR$7,FALSE)))),0)</f>
        <v>0</v>
      </c>
      <c r="AS397" s="30">
        <f>_xlfn.IFNA(IF($O397="days",$Y397*(VLOOKUP($K397,'Bed parameters'!$A$9:$I$12,9,FALSE))*$F397*(VLOOKUP($Q397,'Workforce distribution'!$C$8:$AD$30,AS$7,FALSE)),IF($Q397="n/a",(IF($P397=AS$6,$X397*$F397,0)),$X397*$F397*(VLOOKUP($Q397,'Workforce distribution'!$C$8:$AD$30,AS$7,FALSE)))),0)</f>
        <v>0</v>
      </c>
      <c r="AT397" s="30">
        <f>_xlfn.IFNA(IF($O397="days",$Y397*(VLOOKUP($K397,'Bed parameters'!$A$9:$I$12,9,FALSE))*$F397*(VLOOKUP($Q397,'Workforce distribution'!$C$8:$AD$30,AT$7,FALSE)),IF($Q397="n/a",(IF($P397=AT$6,$X397*$F397,0)),$X397*$F397*(VLOOKUP($Q397,'Workforce distribution'!$C$8:$AD$30,AT$7,FALSE)))),0)</f>
        <v>0</v>
      </c>
      <c r="AU397" s="30">
        <f>_xlfn.IFNA(IF($O397="days",$Y397*(VLOOKUP($K397,'Bed parameters'!$A$9:$I$12,9,FALSE))*$F397*(VLOOKUP($Q397,'Workforce distribution'!$C$8:$AD$30,AU$7,FALSE)),IF($Q397="n/a",(IF($P397=AU$6,$X397*$F397,0)),$X397*$F397*(VLOOKUP($Q397,'Workforce distribution'!$C$8:$AD$30,AU$7,FALSE)))),0)</f>
        <v>0</v>
      </c>
      <c r="AV397" s="30">
        <f>_xlfn.IFNA(IF($O397="days",$Y397*(VLOOKUP($K397,'Bed parameters'!$A$9:$I$12,9,FALSE))*$F397*(VLOOKUP($Q397,'Workforce distribution'!$C$8:$AD$30,AV$7,FALSE)),IF($Q397="n/a",(IF($P397=AV$6,$X397*$F397,0)),$X397*$F397*(VLOOKUP($Q397,'Workforce distribution'!$C$8:$AD$30,AV$7,FALSE)))),0)</f>
        <v>0</v>
      </c>
      <c r="AW397" s="30">
        <f>_xlfn.IFNA(IF($O397="days",$Y397*(VLOOKUP($K397,'Bed parameters'!$A$9:$I$12,9,FALSE))*$F397*(VLOOKUP($Q397,'Workforce distribution'!$C$8:$AD$30,AW$7,FALSE)),IF($Q397="n/a",(IF($P397=AW$6,$X397*$F397,0)),$X397*$F397*(VLOOKUP($Q397,'Workforce distribution'!$C$8:$AD$30,AW$7,FALSE)))),0)</f>
        <v>0</v>
      </c>
      <c r="AX397" s="30">
        <f>_xlfn.IFNA(IF($O397="days",$Y397*(VLOOKUP($K397,'Bed parameters'!$A$9:$I$12,9,FALSE))*$F397*(VLOOKUP($Q397,'Workforce distribution'!$C$8:$AD$30,AX$7,FALSE)),IF($Q397="n/a",(IF($P397=AX$6,$X397*$F397,0)),$X397*$F397*(VLOOKUP($Q397,'Workforce distribution'!$C$8:$AD$30,AX$7,FALSE)))),0)</f>
        <v>0</v>
      </c>
      <c r="AY397" s="30">
        <f>_xlfn.IFNA(IF($O397="days",$Y397*(VLOOKUP($K397,'Bed parameters'!$A$9:$I$12,9,FALSE))*$F397*(VLOOKUP($Q397,'Workforce distribution'!$C$8:$AD$30,AY$7,FALSE)),IF($Q397="n/a",(IF($P397=AY$6,$X397*$F397,0)),$X397*$F397*(VLOOKUP($Q397,'Workforce distribution'!$C$8:$AD$30,AY$7,FALSE)))),0)</f>
        <v>0</v>
      </c>
      <c r="AZ397" s="30">
        <f>_xlfn.IFNA(IF($O397="days",$Y397*(VLOOKUP($K397,'Bed parameters'!$A$9:$I$12,9,FALSE))*$F397*(VLOOKUP($Q397,'Workforce distribution'!$C$8:$AD$30,AZ$7,FALSE)),IF($Q397="n/a",(IF($P397=AZ$6,$X397*$F397,0)),$X397*$F397*(VLOOKUP($Q397,'Workforce distribution'!$C$8:$AD$30,AZ$7,FALSE)))),0)</f>
        <v>0</v>
      </c>
      <c r="BA397" s="30">
        <f>_xlfn.IFNA(IF($O397="days",$Y397*(VLOOKUP($K397,'Bed parameters'!$A$9:$I$12,9,FALSE))*$F397*(VLOOKUP($Q397,'Workforce distribution'!$C$8:$AD$30,BA$7,FALSE)),IF($Q397="n/a",(IF($P397=BA$6,$X397*$F397,0)),$X397*$F397*(VLOOKUP($Q397,'Workforce distribution'!$C$8:$AD$30,BA$7,FALSE)))),0)</f>
        <v>0</v>
      </c>
      <c r="BB397" s="30">
        <f>_xlfn.IFNA(IF($O397="days",$Y397*(VLOOKUP($K397,'Bed parameters'!$A$9:$I$12,9,FALSE))*$F397*(VLOOKUP($Q397,'Workforce distribution'!$C$8:$AD$30,BB$7,FALSE)),IF($Q397="n/a",(IF($P397=BB$6,$X397*$F397,0)),$X397*$F397*(VLOOKUP($Q397,'Workforce distribution'!$C$8:$AD$30,BB$7,FALSE)))),0)</f>
        <v>0</v>
      </c>
      <c r="BC397" s="149">
        <f t="shared" si="57"/>
        <v>2.6855893213084827</v>
      </c>
      <c r="BD397" s="288">
        <f>IF($Q397="n/a",(IF('Workforce hours'!D$30=0,0,(AB397/'Workforce hours'!D$30))),(IF(VLOOKUP($Q397,'Workforce hours'!$C$8:$AD$30,BD$7,FALSE)=0,0,(AB397/(VLOOKUP($Q397,'Workforce hours'!$C$8:$AD$30,BD$7,FALSE))))))</f>
        <v>0</v>
      </c>
      <c r="BE397" s="288">
        <f>IF($Q397="n/a",(IF('Workforce hours'!E$30=0,0,(AC397/'Workforce hours'!E$30))),(IF(VLOOKUP($Q397,'Workforce hours'!$C$8:$AD$30,BE$7,FALSE)=0,0,(AC397/(VLOOKUP($Q397,'Workforce hours'!$C$8:$AD$30,BE$7,FALSE))))))</f>
        <v>0</v>
      </c>
      <c r="BF397" s="288">
        <f>IF($Q397="n/a",(IF('Workforce hours'!F$30=0,0,(AD397/'Workforce hours'!F$30))),(IF(VLOOKUP($Q397,'Workforce hours'!$C$8:$AD$30,BF$7,FALSE)=0,0,(AD397/(VLOOKUP($Q397,'Workforce hours'!$C$8:$AD$30,BF$7,FALSE))))))</f>
        <v>0</v>
      </c>
      <c r="BG397" s="288">
        <f>IF($Q397="n/a",(IF('Workforce hours'!G$30=0,0,(AE397/'Workforce hours'!G$30))),(IF(VLOOKUP($Q397,'Workforce hours'!$C$8:$AD$30,BG$7,FALSE)=0,0,(AE397/(VLOOKUP($Q397,'Workforce hours'!$C$8:$AD$30,BG$7,FALSE))))))</f>
        <v>2.6855893213084827</v>
      </c>
      <c r="BH397" s="288">
        <f>IF($Q397="n/a",(IF('Workforce hours'!H$30=0,0,(AF397/'Workforce hours'!H$30))),(IF(VLOOKUP($Q397,'Workforce hours'!$C$8:$AD$30,BH$7,FALSE)=0,0,(AF397/(VLOOKUP($Q397,'Workforce hours'!$C$8:$AD$30,BH$7,FALSE))))))</f>
        <v>0</v>
      </c>
      <c r="BI397" s="288">
        <f>IF($Q397="n/a",(IF('Workforce hours'!I$30=0,0,(AG397/'Workforce hours'!I$30))),(IF(VLOOKUP($Q397,'Workforce hours'!$C$8:$AD$30,BI$7,FALSE)=0,0,(AG397/(VLOOKUP($Q397,'Workforce hours'!$C$8:$AD$30,BI$7,FALSE))))))</f>
        <v>0</v>
      </c>
      <c r="BJ397" s="288">
        <f>IF($Q397="n/a",(IF('Workforce hours'!J$30=0,0,(AH397/'Workforce hours'!J$30))),(IF(VLOOKUP($Q397,'Workforce hours'!$C$8:$AD$30,BJ$7,FALSE)=0,0,(AH397/(VLOOKUP($Q397,'Workforce hours'!$C$8:$AD$30,BJ$7,FALSE))))))</f>
        <v>0</v>
      </c>
      <c r="BK397" s="288">
        <f>IF($Q397="n/a",(IF('Workforce hours'!K$30=0,0,(AI397/'Workforce hours'!K$30))),(IF(VLOOKUP($Q397,'Workforce hours'!$C$8:$AD$30,BK$7,FALSE)=0,0,(AI397/(VLOOKUP($Q397,'Workforce hours'!$C$8:$AD$30,BK$7,FALSE))))))</f>
        <v>0</v>
      </c>
      <c r="BL397" s="288">
        <f>IF($Q397="n/a",(IF('Workforce hours'!L$30=0,0,(AJ397/'Workforce hours'!L$30))),(IF(VLOOKUP($Q397,'Workforce hours'!$C$8:$AD$30,BL$7,FALSE)=0,0,(AJ397/(VLOOKUP($Q397,'Workforce hours'!$C$8:$AD$30,BL$7,FALSE))))))</f>
        <v>0</v>
      </c>
      <c r="BM397" s="288">
        <f>IF($Q397="n/a",(IF('Workforce hours'!M$30=0,0,(AK397/'Workforce hours'!M$30))),(IF(VLOOKUP($Q397,'Workforce hours'!$C$8:$AD$30,BM$7,FALSE)=0,0,(AK397/(VLOOKUP($Q397,'Workforce hours'!$C$8:$AD$30,BM$7,FALSE))))))</f>
        <v>0</v>
      </c>
      <c r="BN397" s="288">
        <f>IF($Q397="n/a",(IF('Workforce hours'!N$30=0,0,(AL397/'Workforce hours'!N$30))),(IF(VLOOKUP($Q397,'Workforce hours'!$C$8:$AD$30,BN$7,FALSE)=0,0,(AL397/(VLOOKUP($Q397,'Workforce hours'!$C$8:$AD$30,BN$7,FALSE))))))</f>
        <v>0</v>
      </c>
      <c r="BO397" s="288">
        <f>IF($Q397="n/a",(IF('Workforce hours'!O$30=0,0,(AM397/'Workforce hours'!O$30))),(IF(VLOOKUP($Q397,'Workforce hours'!$C$8:$AD$30,BO$7,FALSE)=0,0,(AM397/(VLOOKUP($Q397,'Workforce hours'!$C$8:$AD$30,BO$7,FALSE))))))</f>
        <v>0</v>
      </c>
      <c r="BP397" s="288">
        <f>IF($Q397="n/a",(IF('Workforce hours'!P$30=0,0,(AN397/'Workforce hours'!P$30))),(IF(VLOOKUP($Q397,'Workforce hours'!$C$8:$AD$30,BP$7,FALSE)=0,0,(AN397/(VLOOKUP($Q397,'Workforce hours'!$C$8:$AD$30,BP$7,FALSE))))))</f>
        <v>0</v>
      </c>
      <c r="BQ397" s="288">
        <f>IF($Q397="n/a",(IF('Workforce hours'!Q$30=0,0,(AO397/'Workforce hours'!Q$30))),(IF(VLOOKUP($Q397,'Workforce hours'!$C$8:$AD$30,BQ$7,FALSE)=0,0,(AO397/(VLOOKUP($Q397,'Workforce hours'!$C$8:$AD$30,BQ$7,FALSE))))))</f>
        <v>0</v>
      </c>
      <c r="BR397" s="288">
        <f>IF($Q397="n/a",(IF('Workforce hours'!R$30=0,0,(AP397/'Workforce hours'!R$30))),(IF(VLOOKUP($Q397,'Workforce hours'!$C$8:$AD$30,BR$7,FALSE)=0,0,(AP397/(VLOOKUP($Q397,'Workforce hours'!$C$8:$AD$30,BR$7,FALSE))))))</f>
        <v>0</v>
      </c>
      <c r="BS397" s="288">
        <f>IF($Q397="n/a",(IF('Workforce hours'!S$30=0,0,(AQ397/'Workforce hours'!S$30))),(IF(VLOOKUP($Q397,'Workforce hours'!$C$8:$AD$30,BS$7,FALSE)=0,0,(AQ397/(VLOOKUP($Q397,'Workforce hours'!$C$8:$AD$30,BS$7,FALSE))))))</f>
        <v>0</v>
      </c>
      <c r="BT397" s="288">
        <f>IF($Q397="n/a",(IF('Workforce hours'!T$30=0,0,(AR397/'Workforce hours'!T$30))),(IF(VLOOKUP($Q397,'Workforce hours'!$C$8:$AD$30,BT$7,FALSE)=0,0,(AR397/(VLOOKUP($Q397,'Workforce hours'!$C$8:$AD$30,BT$7,FALSE))))))</f>
        <v>0</v>
      </c>
      <c r="BU397" s="288">
        <f>IF($Q397="n/a",(IF('Workforce hours'!U$30=0,0,(AS397/'Workforce hours'!U$30))),(IF(VLOOKUP($Q397,'Workforce hours'!$C$8:$AD$30,BU$7,FALSE)=0,0,(AS397/(VLOOKUP($Q397,'Workforce hours'!$C$8:$AD$30,BU$7,FALSE))))))</f>
        <v>0</v>
      </c>
      <c r="BV397" s="288">
        <f>IF($Q397="n/a",(IF('Workforce hours'!V$30=0,0,(AT397/'Workforce hours'!V$30))),(IF(VLOOKUP($Q397,'Workforce hours'!$C$8:$AD$30,BV$7,FALSE)=0,0,(AT397/(VLOOKUP($Q397,'Workforce hours'!$C$8:$AD$30,BV$7,FALSE))))))</f>
        <v>0</v>
      </c>
      <c r="BW397" s="288">
        <f>IF($Q397="n/a",(IF('Workforce hours'!W$30=0,0,(AU397/'Workforce hours'!W$30))),(IF(VLOOKUP($Q397,'Workforce hours'!$C$8:$AD$30,BW$7,FALSE)=0,0,(AU397/(VLOOKUP($Q397,'Workforce hours'!$C$8:$AD$30,BW$7,FALSE))))))</f>
        <v>0</v>
      </c>
      <c r="BX397" s="288">
        <f>IF($Q397="n/a",(IF('Workforce hours'!X$30=0,0,(AV397/'Workforce hours'!X$30))),(IF(VLOOKUP($Q397,'Workforce hours'!$C$8:$AD$30,BX$7,FALSE)=0,0,(AV397/(VLOOKUP($Q397,'Workforce hours'!$C$8:$AD$30,BX$7,FALSE))))))</f>
        <v>0</v>
      </c>
      <c r="BY397" s="288">
        <f>IF($Q397="n/a",(IF('Workforce hours'!Y$30=0,0,(AW397/'Workforce hours'!Y$30))),(IF(VLOOKUP($Q397,'Workforce hours'!$C$8:$AD$30,BY$7,FALSE)=0,0,(AW397/(VLOOKUP($Q397,'Workforce hours'!$C$8:$AD$30,BY$7,FALSE))))))</f>
        <v>0</v>
      </c>
      <c r="BZ397" s="288">
        <f>IF($Q397="n/a",(IF('Workforce hours'!Z$30=0,0,(AX397/'Workforce hours'!Z$30))),(IF(VLOOKUP($Q397,'Workforce hours'!$C$8:$AD$30,BZ$7,FALSE)=0,0,(AX397/(VLOOKUP($Q397,'Workforce hours'!$C$8:$AD$30,BZ$7,FALSE))))))</f>
        <v>0</v>
      </c>
      <c r="CA397" s="288">
        <f>IF($Q397="n/a",(IF('Workforce hours'!AA$30=0,0,(AY397/'Workforce hours'!AA$30))),(IF(VLOOKUP($Q397,'Workforce hours'!$C$8:$AD$30,CA$7,FALSE)=0,0,(AY397/(VLOOKUP($Q397,'Workforce hours'!$C$8:$AD$30,CA$7,FALSE))))))</f>
        <v>0</v>
      </c>
      <c r="CB397" s="288">
        <f>IF($Q397="n/a",(IF('Workforce hours'!AB$30=0,0,(AZ397/'Workforce hours'!AB$30))),(IF(VLOOKUP($Q397,'Workforce hours'!$C$8:$AD$30,CB$7,FALSE)=0,0,(AZ397/(VLOOKUP($Q397,'Workforce hours'!$C$8:$AD$30,CB$7,FALSE))))))</f>
        <v>0</v>
      </c>
      <c r="CC397" s="288">
        <f>IF($Q397="n/a",(IF('Workforce hours'!AC$30=0,0,(BA397/'Workforce hours'!AC$30))),(IF(VLOOKUP($Q397,'Workforce hours'!$C$8:$AD$30,CC$7,FALSE)=0,0,(BA397/(VLOOKUP($Q397,'Workforce hours'!$C$8:$AD$30,CC$7,FALSE))))))</f>
        <v>0</v>
      </c>
      <c r="CD397" s="288">
        <f>IF($Q397="n/a",(IF('Workforce hours'!AD$30=0,0,(BB397/'Workforce hours'!AD$30))),(IF(VLOOKUP($Q397,'Workforce hours'!$C$8:$AD$30,CD$7,FALSE)=0,0,(BB397/(VLOOKUP($Q397,'Workforce hours'!$C$8:$AD$30,CD$7,FALSE))))))</f>
        <v>0</v>
      </c>
      <c r="CE397" s="289">
        <f t="shared" si="58"/>
        <v>0</v>
      </c>
      <c r="CF397" s="290">
        <f>BD397*'Workforce costs'!B$9*(1+'Workforce costs'!B$10)*(1+'Workforce costs'!B$11)</f>
        <v>0</v>
      </c>
      <c r="CG397" s="290">
        <f>BE397*'Workforce costs'!C$9*(1+'Workforce costs'!C$10)*(1+'Workforce costs'!C$11)</f>
        <v>0</v>
      </c>
      <c r="CH397" s="290">
        <f>BF397*'Workforce costs'!D$9*(1+'Workforce costs'!D$10)*(1+'Workforce costs'!D$11)</f>
        <v>0</v>
      </c>
      <c r="CI397" s="290">
        <f>BG397*'Workforce costs'!E$9*(1+'Workforce costs'!E$10)*(1+'Workforce costs'!E$11)</f>
        <v>0</v>
      </c>
      <c r="CJ397" s="290">
        <f>BH397*'Workforce costs'!F$9*(1+'Workforce costs'!F$10)*(1+'Workforce costs'!F$11)</f>
        <v>0</v>
      </c>
      <c r="CK397" s="290">
        <f>BI397*'Workforce costs'!G$9*(1+'Workforce costs'!G$10)*(1+'Workforce costs'!G$11)</f>
        <v>0</v>
      </c>
      <c r="CL397" s="290">
        <f>BJ397*'Workforce costs'!H$9*(1+'Workforce costs'!H$10)*(1+'Workforce costs'!H$11)</f>
        <v>0</v>
      </c>
      <c r="CM397" s="290">
        <f>BK397*'Workforce costs'!I$9*(1+'Workforce costs'!I$10)*(1+'Workforce costs'!I$11)</f>
        <v>0</v>
      </c>
      <c r="CN397" s="290">
        <f>BL397*'Workforce costs'!J$9*(1+'Workforce costs'!J$10)*(1+'Workforce costs'!J$11)</f>
        <v>0</v>
      </c>
      <c r="CO397" s="290">
        <f>BM397*'Workforce costs'!K$9*(1+'Workforce costs'!K$10)*(1+'Workforce costs'!K$11)</f>
        <v>0</v>
      </c>
      <c r="CP397" s="290">
        <f>BN397*'Workforce costs'!L$9*(1+'Workforce costs'!L$10)*(1+'Workforce costs'!L$11)</f>
        <v>0</v>
      </c>
      <c r="CQ397" s="290">
        <f>BO397*'Workforce costs'!M$9*(1+'Workforce costs'!M$10)*(1+'Workforce costs'!M$11)</f>
        <v>0</v>
      </c>
      <c r="CR397" s="290">
        <f>BP397*'Workforce costs'!N$9*(1+'Workforce costs'!N$10)*(1+'Workforce costs'!N$11)</f>
        <v>0</v>
      </c>
      <c r="CS397" s="290">
        <f>BQ397*'Workforce costs'!O$9*(1+'Workforce costs'!O$10)*(1+'Workforce costs'!O$11)</f>
        <v>0</v>
      </c>
      <c r="CT397" s="290">
        <f>BR397*'Workforce costs'!P$9*(1+'Workforce costs'!P$10)*(1+'Workforce costs'!P$11)</f>
        <v>0</v>
      </c>
      <c r="CU397" s="290">
        <f>BS397*'Workforce costs'!Q$9*(1+'Workforce costs'!Q$10)*(1+'Workforce costs'!Q$11)</f>
        <v>0</v>
      </c>
      <c r="CV397" s="290">
        <f>BT397*'Workforce costs'!R$9*(1+'Workforce costs'!R$10)*(1+'Workforce costs'!R$11)</f>
        <v>0</v>
      </c>
      <c r="CW397" s="290">
        <f>BU397*'Workforce costs'!S$9*(1+'Workforce costs'!S$10)*(1+'Workforce costs'!S$11)</f>
        <v>0</v>
      </c>
      <c r="CX397" s="290">
        <f>BV397*'Workforce costs'!T$9*(1+'Workforce costs'!T$10)*(1+'Workforce costs'!T$11)</f>
        <v>0</v>
      </c>
      <c r="CY397" s="290">
        <f>BW397*'Workforce costs'!U$9*(1+'Workforce costs'!U$10)*(1+'Workforce costs'!U$11)</f>
        <v>0</v>
      </c>
      <c r="CZ397" s="290">
        <f>BX397*'Workforce costs'!V$9*(1+'Workforce costs'!V$10)*(1+'Workforce costs'!V$11)</f>
        <v>0</v>
      </c>
      <c r="DA397" s="290">
        <f>BY397*'Workforce costs'!W$9*(1+'Workforce costs'!W$10)*(1+'Workforce costs'!W$11)</f>
        <v>0</v>
      </c>
      <c r="DB397" s="290">
        <f>BZ397*'Workforce costs'!X$9*(1+'Workforce costs'!X$10)*(1+'Workforce costs'!X$11)</f>
        <v>0</v>
      </c>
      <c r="DC397" s="290">
        <f>CA397*'Workforce costs'!Y$9*(1+'Workforce costs'!Y$10)*(1+'Workforce costs'!Y$11)</f>
        <v>0</v>
      </c>
      <c r="DD397" s="290">
        <f>CB397*'Workforce costs'!Z$9*(1+'Workforce costs'!Z$10)*(1+'Workforce costs'!Z$11)</f>
        <v>0</v>
      </c>
      <c r="DE397" s="290">
        <f>CC397*'Workforce costs'!AA$9*(1+'Workforce costs'!AA$10)*(1+'Workforce costs'!AA$11)</f>
        <v>0</v>
      </c>
      <c r="DF397" s="290">
        <f>CD397*'Workforce costs'!AB$9*(1+'Workforce costs'!AB$10)*(1+'Workforce costs'!AB$11)</f>
        <v>0</v>
      </c>
    </row>
    <row r="398" spans="1:110" x14ac:dyDescent="0.3">
      <c r="A398" s="2" t="str">
        <f>Outputs!$A$4</f>
        <v>Australia</v>
      </c>
      <c r="B398" s="2" t="str">
        <f t="shared" si="51"/>
        <v>Australia 18to24</v>
      </c>
      <c r="C398" s="30">
        <f>VLOOKUP($B398,Populations!$D$15:$H$1920,3,FALSE)</f>
        <v>2374194</v>
      </c>
      <c r="D398" s="255">
        <f>IF(OR($H398="General pop",$H398="Schools",$H398="Workplace",$H398="Skills Training",$H398="Digital Supports"),1,VLOOKUP($B398,Populations!$D$15:$H$1920,5,FALSE))</f>
        <v>1</v>
      </c>
      <c r="E398" s="88">
        <f>VLOOKUP(I398,Epidemiology!$C$10:$H$47,6,FALSE)</f>
        <v>1300</v>
      </c>
      <c r="F398" s="102">
        <f>'Care profiles'!R399</f>
        <v>1</v>
      </c>
      <c r="G398" s="15" t="str">
        <f>'Care profiles'!A399</f>
        <v>18to24</v>
      </c>
      <c r="H398" s="15" t="str">
        <f>'Care profiles'!B399</f>
        <v>Persistent</v>
      </c>
      <c r="I398" s="15" t="str">
        <f>'Care profiles'!C399</f>
        <v>Persistent_18-24yrs</v>
      </c>
      <c r="J398" s="15" t="str">
        <f>'Care profiles'!D399</f>
        <v>Care profile</v>
      </c>
      <c r="K398" s="15" t="str">
        <f>'Care profiles'!E399</f>
        <v>Individual Carer Peer Support – Service Navigation</v>
      </c>
      <c r="L398" s="104">
        <f>'Care profiles'!F399</f>
        <v>0.03</v>
      </c>
      <c r="M398" s="15">
        <f>'Care profiles'!G399</f>
        <v>3</v>
      </c>
      <c r="N398" s="15">
        <f>'Care profiles'!H399</f>
        <v>30</v>
      </c>
      <c r="O398" s="15" t="str">
        <f>'Care profiles'!I399</f>
        <v>min</v>
      </c>
      <c r="P398" s="15" t="str">
        <f>'Care profiles'!J399</f>
        <v>Peer Worker</v>
      </c>
      <c r="Q398" s="15" t="str">
        <f>'Care profiles'!K399</f>
        <v>n/a</v>
      </c>
      <c r="R398" s="15" t="str">
        <f>'Care profiles'!M399</f>
        <v>N</v>
      </c>
      <c r="S398" s="15" t="str">
        <f>'Care profiles'!O399</f>
        <v>Y</v>
      </c>
      <c r="T398" s="15" t="str">
        <f>'Care profiles'!Q399</f>
        <v>N</v>
      </c>
      <c r="U398" s="30">
        <f t="shared" si="52"/>
        <v>30864.522000000001</v>
      </c>
      <c r="V398" s="30">
        <f t="shared" si="53"/>
        <v>925.93565999999998</v>
      </c>
      <c r="W398" s="30">
        <f>IF(M398="n/a",0,IF(O398="days",V398*M398*(1+(VLOOKUP(K398,'Bed parameters'!$A$9:$G$12,7,FALSE))),V398*M398))</f>
        <v>2777.8069799999998</v>
      </c>
      <c r="X398" s="30">
        <f t="shared" si="54"/>
        <v>1388.9034899999999</v>
      </c>
      <c r="Y398" s="30">
        <f t="shared" si="55"/>
        <v>0</v>
      </c>
      <c r="Z398" s="113">
        <f>_xlfn.IFNA(Y398/((VLOOKUP(K398,'Bed parameters'!$A$9:$G$12,3,FALSE))*(VLOOKUP(K398,'Bed parameters'!$A$9:$G$12,5,FALSE))),0)</f>
        <v>0</v>
      </c>
      <c r="AA398" s="30">
        <f t="shared" si="56"/>
        <v>1388.9034899999999</v>
      </c>
      <c r="AB398" s="30">
        <f>_xlfn.IFNA(IF($O398="days",$Y398*(VLOOKUP($K398,'Bed parameters'!$A$9:$I$12,9,FALSE))*$F398*(VLOOKUP($Q398,'Workforce distribution'!$C$8:$AD$30,AB$7,FALSE)),IF($Q398="n/a",(IF($P398=AB$6,$X398*$F398,0)),$X398*$F398*(VLOOKUP($Q398,'Workforce distribution'!$C$8:$AD$30,AB$7,FALSE)))),0)</f>
        <v>0</v>
      </c>
      <c r="AC398" s="30">
        <f>_xlfn.IFNA(IF($O398="days",$Y398*(VLOOKUP($K398,'Bed parameters'!$A$9:$I$12,9,FALSE))*$F398*(VLOOKUP($Q398,'Workforce distribution'!$C$8:$AD$30,AC$7,FALSE)),IF($Q398="n/a",(IF($P398=AC$6,$X398*$F398,0)),$X398*$F398*(VLOOKUP($Q398,'Workforce distribution'!$C$8:$AD$30,AC$7,FALSE)))),0)</f>
        <v>0</v>
      </c>
      <c r="AD398" s="30">
        <f>_xlfn.IFNA(IF($O398="days",$Y398*(VLOOKUP($K398,'Bed parameters'!$A$9:$I$12,9,FALSE))*$F398*(VLOOKUP($Q398,'Workforce distribution'!$C$8:$AD$30,AD$7,FALSE)),IF($Q398="n/a",(IF($P398=AD$6,$X398*$F398,0)),$X398*$F398*(VLOOKUP($Q398,'Workforce distribution'!$C$8:$AD$30,AD$7,FALSE)))),0)</f>
        <v>0</v>
      </c>
      <c r="AE398" s="30">
        <f>_xlfn.IFNA(IF($O398="days",$Y398*(VLOOKUP($K398,'Bed parameters'!$A$9:$I$12,9,FALSE))*$F398*(VLOOKUP($Q398,'Workforce distribution'!$C$8:$AD$30,AE$7,FALSE)),IF($Q398="n/a",(IF($P398=AE$6,$X398*$F398,0)),$X398*$F398*(VLOOKUP($Q398,'Workforce distribution'!$C$8:$AD$30,AE$7,FALSE)))),0)</f>
        <v>1388.9034899999999</v>
      </c>
      <c r="AF398" s="30">
        <f>_xlfn.IFNA(IF($O398="days",$Y398*(VLOOKUP($K398,'Bed parameters'!$A$9:$I$12,9,FALSE))*$F398*(VLOOKUP($Q398,'Workforce distribution'!$C$8:$AD$30,AF$7,FALSE)),IF($Q398="n/a",(IF($P398=AF$6,$X398*$F398,0)),$X398*$F398*(VLOOKUP($Q398,'Workforce distribution'!$C$8:$AD$30,AF$7,FALSE)))),0)</f>
        <v>0</v>
      </c>
      <c r="AG398" s="30">
        <f>_xlfn.IFNA(IF($O398="days",$Y398*(VLOOKUP($K398,'Bed parameters'!$A$9:$I$12,9,FALSE))*$F398*(VLOOKUP($Q398,'Workforce distribution'!$C$8:$AD$30,AG$7,FALSE)),IF($Q398="n/a",(IF($P398=AG$6,$X398*$F398,0)),$X398*$F398*(VLOOKUP($Q398,'Workforce distribution'!$C$8:$AD$30,AG$7,FALSE)))),0)</f>
        <v>0</v>
      </c>
      <c r="AH398" s="30">
        <f>_xlfn.IFNA(IF($O398="days",$Y398*(VLOOKUP($K398,'Bed parameters'!$A$9:$I$12,9,FALSE))*$F398*(VLOOKUP($Q398,'Workforce distribution'!$C$8:$AD$30,AH$7,FALSE)),IF($Q398="n/a",(IF($P398=AH$6,$X398*$F398,0)),$X398*$F398*(VLOOKUP($Q398,'Workforce distribution'!$C$8:$AD$30,AH$7,FALSE)))),0)</f>
        <v>0</v>
      </c>
      <c r="AI398" s="30">
        <f>_xlfn.IFNA(IF($O398="days",$Y398*(VLOOKUP($K398,'Bed parameters'!$A$9:$I$12,9,FALSE))*$F398*(VLOOKUP($Q398,'Workforce distribution'!$C$8:$AD$30,AI$7,FALSE)),IF($Q398="n/a",(IF($P398=AI$6,$X398*$F398,0)),$X398*$F398*(VLOOKUP($Q398,'Workforce distribution'!$C$8:$AD$30,AI$7,FALSE)))),0)</f>
        <v>0</v>
      </c>
      <c r="AJ398" s="30">
        <f>_xlfn.IFNA(IF($O398="days",$Y398*(VLOOKUP($K398,'Bed parameters'!$A$9:$I$12,9,FALSE))*$F398*(VLOOKUP($Q398,'Workforce distribution'!$C$8:$AD$30,AJ$7,FALSE)),IF($Q398="n/a",(IF($P398=AJ$6,$X398*$F398,0)),$X398*$F398*(VLOOKUP($Q398,'Workforce distribution'!$C$8:$AD$30,AJ$7,FALSE)))),0)</f>
        <v>0</v>
      </c>
      <c r="AK398" s="30">
        <f>_xlfn.IFNA(IF($O398="days",$Y398*(VLOOKUP($K398,'Bed parameters'!$A$9:$I$12,9,FALSE))*$F398*(VLOOKUP($Q398,'Workforce distribution'!$C$8:$AD$30,AK$7,FALSE)),IF($Q398="n/a",(IF($P398=AK$6,$X398*$F398,0)),$X398*$F398*(VLOOKUP($Q398,'Workforce distribution'!$C$8:$AD$30,AK$7,FALSE)))),0)</f>
        <v>0</v>
      </c>
      <c r="AL398" s="30">
        <f>_xlfn.IFNA(IF($O398="days",$Y398*(VLOOKUP($K398,'Bed parameters'!$A$9:$I$12,9,FALSE))*$F398*(VLOOKUP($Q398,'Workforce distribution'!$C$8:$AD$30,AL$7,FALSE)),IF($Q398="n/a",(IF($P398=AL$6,$X398*$F398,0)),$X398*$F398*(VLOOKUP($Q398,'Workforce distribution'!$C$8:$AD$30,AL$7,FALSE)))),0)</f>
        <v>0</v>
      </c>
      <c r="AM398" s="30">
        <f>_xlfn.IFNA(IF($O398="days",$Y398*(VLOOKUP($K398,'Bed parameters'!$A$9:$I$12,9,FALSE))*$F398*(VLOOKUP($Q398,'Workforce distribution'!$C$8:$AD$30,AM$7,FALSE)),IF($Q398="n/a",(IF($P398=AM$6,$X398*$F398,0)),$X398*$F398*(VLOOKUP($Q398,'Workforce distribution'!$C$8:$AD$30,AM$7,FALSE)))),0)</f>
        <v>0</v>
      </c>
      <c r="AN398" s="30">
        <f>_xlfn.IFNA(IF($O398="days",$Y398*(VLOOKUP($K398,'Bed parameters'!$A$9:$I$12,9,FALSE))*$F398*(VLOOKUP($Q398,'Workforce distribution'!$C$8:$AD$30,AN$7,FALSE)),IF($Q398="n/a",(IF($P398=AN$6,$X398*$F398,0)),$X398*$F398*(VLOOKUP($Q398,'Workforce distribution'!$C$8:$AD$30,AN$7,FALSE)))),0)</f>
        <v>0</v>
      </c>
      <c r="AO398" s="30">
        <f>_xlfn.IFNA(IF($O398="days",$Y398*(VLOOKUP($K398,'Bed parameters'!$A$9:$I$12,9,FALSE))*$F398*(VLOOKUP($Q398,'Workforce distribution'!$C$8:$AD$30,AO$7,FALSE)),IF($Q398="n/a",(IF($P398=AO$6,$X398*$F398,0)),$X398*$F398*(VLOOKUP($Q398,'Workforce distribution'!$C$8:$AD$30,AO$7,FALSE)))),0)</f>
        <v>0</v>
      </c>
      <c r="AP398" s="30">
        <f>_xlfn.IFNA(IF($O398="days",$Y398*(VLOOKUP($K398,'Bed parameters'!$A$9:$I$12,9,FALSE))*$F398*(VLOOKUP($Q398,'Workforce distribution'!$C$8:$AD$30,AP$7,FALSE)),IF($Q398="n/a",(IF($P398=AP$6,$X398*$F398,0)),$X398*$F398*(VLOOKUP($Q398,'Workforce distribution'!$C$8:$AD$30,AP$7,FALSE)))),0)</f>
        <v>0</v>
      </c>
      <c r="AQ398" s="30">
        <f>_xlfn.IFNA(IF($O398="days",$Y398*(VLOOKUP($K398,'Bed parameters'!$A$9:$I$12,9,FALSE))*$F398*(VLOOKUP($Q398,'Workforce distribution'!$C$8:$AD$30,AQ$7,FALSE)),IF($Q398="n/a",(IF($P398=AQ$6,$X398*$F398,0)),$X398*$F398*(VLOOKUP($Q398,'Workforce distribution'!$C$8:$AD$30,AQ$7,FALSE)))),0)</f>
        <v>0</v>
      </c>
      <c r="AR398" s="30">
        <f>_xlfn.IFNA(IF($O398="days",$Y398*(VLOOKUP($K398,'Bed parameters'!$A$9:$I$12,9,FALSE))*$F398*(VLOOKUP($Q398,'Workforce distribution'!$C$8:$AD$30,AR$7,FALSE)),IF($Q398="n/a",(IF($P398=AR$6,$X398*$F398,0)),$X398*$F398*(VLOOKUP($Q398,'Workforce distribution'!$C$8:$AD$30,AR$7,FALSE)))),0)</f>
        <v>0</v>
      </c>
      <c r="AS398" s="30">
        <f>_xlfn.IFNA(IF($O398="days",$Y398*(VLOOKUP($K398,'Bed parameters'!$A$9:$I$12,9,FALSE))*$F398*(VLOOKUP($Q398,'Workforce distribution'!$C$8:$AD$30,AS$7,FALSE)),IF($Q398="n/a",(IF($P398=AS$6,$X398*$F398,0)),$X398*$F398*(VLOOKUP($Q398,'Workforce distribution'!$C$8:$AD$30,AS$7,FALSE)))),0)</f>
        <v>0</v>
      </c>
      <c r="AT398" s="30">
        <f>_xlfn.IFNA(IF($O398="days",$Y398*(VLOOKUP($K398,'Bed parameters'!$A$9:$I$12,9,FALSE))*$F398*(VLOOKUP($Q398,'Workforce distribution'!$C$8:$AD$30,AT$7,FALSE)),IF($Q398="n/a",(IF($P398=AT$6,$X398*$F398,0)),$X398*$F398*(VLOOKUP($Q398,'Workforce distribution'!$C$8:$AD$30,AT$7,FALSE)))),0)</f>
        <v>0</v>
      </c>
      <c r="AU398" s="30">
        <f>_xlfn.IFNA(IF($O398="days",$Y398*(VLOOKUP($K398,'Bed parameters'!$A$9:$I$12,9,FALSE))*$F398*(VLOOKUP($Q398,'Workforce distribution'!$C$8:$AD$30,AU$7,FALSE)),IF($Q398="n/a",(IF($P398=AU$6,$X398*$F398,0)),$X398*$F398*(VLOOKUP($Q398,'Workforce distribution'!$C$8:$AD$30,AU$7,FALSE)))),0)</f>
        <v>0</v>
      </c>
      <c r="AV398" s="30">
        <f>_xlfn.IFNA(IF($O398="days",$Y398*(VLOOKUP($K398,'Bed parameters'!$A$9:$I$12,9,FALSE))*$F398*(VLOOKUP($Q398,'Workforce distribution'!$C$8:$AD$30,AV$7,FALSE)),IF($Q398="n/a",(IF($P398=AV$6,$X398*$F398,0)),$X398*$F398*(VLOOKUP($Q398,'Workforce distribution'!$C$8:$AD$30,AV$7,FALSE)))),0)</f>
        <v>0</v>
      </c>
      <c r="AW398" s="30">
        <f>_xlfn.IFNA(IF($O398="days",$Y398*(VLOOKUP($K398,'Bed parameters'!$A$9:$I$12,9,FALSE))*$F398*(VLOOKUP($Q398,'Workforce distribution'!$C$8:$AD$30,AW$7,FALSE)),IF($Q398="n/a",(IF($P398=AW$6,$X398*$F398,0)),$X398*$F398*(VLOOKUP($Q398,'Workforce distribution'!$C$8:$AD$30,AW$7,FALSE)))),0)</f>
        <v>0</v>
      </c>
      <c r="AX398" s="30">
        <f>_xlfn.IFNA(IF($O398="days",$Y398*(VLOOKUP($K398,'Bed parameters'!$A$9:$I$12,9,FALSE))*$F398*(VLOOKUP($Q398,'Workforce distribution'!$C$8:$AD$30,AX$7,FALSE)),IF($Q398="n/a",(IF($P398=AX$6,$X398*$F398,0)),$X398*$F398*(VLOOKUP($Q398,'Workforce distribution'!$C$8:$AD$30,AX$7,FALSE)))),0)</f>
        <v>0</v>
      </c>
      <c r="AY398" s="30">
        <f>_xlfn.IFNA(IF($O398="days",$Y398*(VLOOKUP($K398,'Bed parameters'!$A$9:$I$12,9,FALSE))*$F398*(VLOOKUP($Q398,'Workforce distribution'!$C$8:$AD$30,AY$7,FALSE)),IF($Q398="n/a",(IF($P398=AY$6,$X398*$F398,0)),$X398*$F398*(VLOOKUP($Q398,'Workforce distribution'!$C$8:$AD$30,AY$7,FALSE)))),0)</f>
        <v>0</v>
      </c>
      <c r="AZ398" s="30">
        <f>_xlfn.IFNA(IF($O398="days",$Y398*(VLOOKUP($K398,'Bed parameters'!$A$9:$I$12,9,FALSE))*$F398*(VLOOKUP($Q398,'Workforce distribution'!$C$8:$AD$30,AZ$7,FALSE)),IF($Q398="n/a",(IF($P398=AZ$6,$X398*$F398,0)),$X398*$F398*(VLOOKUP($Q398,'Workforce distribution'!$C$8:$AD$30,AZ$7,FALSE)))),0)</f>
        <v>0</v>
      </c>
      <c r="BA398" s="30">
        <f>_xlfn.IFNA(IF($O398="days",$Y398*(VLOOKUP($K398,'Bed parameters'!$A$9:$I$12,9,FALSE))*$F398*(VLOOKUP($Q398,'Workforce distribution'!$C$8:$AD$30,BA$7,FALSE)),IF($Q398="n/a",(IF($P398=BA$6,$X398*$F398,0)),$X398*$F398*(VLOOKUP($Q398,'Workforce distribution'!$C$8:$AD$30,BA$7,FALSE)))),0)</f>
        <v>0</v>
      </c>
      <c r="BB398" s="30">
        <f>_xlfn.IFNA(IF($O398="days",$Y398*(VLOOKUP($K398,'Bed parameters'!$A$9:$I$12,9,FALSE))*$F398*(VLOOKUP($Q398,'Workforce distribution'!$C$8:$AD$30,BB$7,FALSE)),IF($Q398="n/a",(IF($P398=BB$6,$X398*$F398,0)),$X398*$F398*(VLOOKUP($Q398,'Workforce distribution'!$C$8:$AD$30,BB$7,FALSE)))),0)</f>
        <v>0</v>
      </c>
      <c r="BC398" s="149">
        <f t="shared" si="57"/>
        <v>1.2085151945888171</v>
      </c>
      <c r="BD398" s="288">
        <f>IF($Q398="n/a",(IF('Workforce hours'!D$30=0,0,(AB398/'Workforce hours'!D$30))),(IF(VLOOKUP($Q398,'Workforce hours'!$C$8:$AD$30,BD$7,FALSE)=0,0,(AB398/(VLOOKUP($Q398,'Workforce hours'!$C$8:$AD$30,BD$7,FALSE))))))</f>
        <v>0</v>
      </c>
      <c r="BE398" s="288">
        <f>IF($Q398="n/a",(IF('Workforce hours'!E$30=0,0,(AC398/'Workforce hours'!E$30))),(IF(VLOOKUP($Q398,'Workforce hours'!$C$8:$AD$30,BE$7,FALSE)=0,0,(AC398/(VLOOKUP($Q398,'Workforce hours'!$C$8:$AD$30,BE$7,FALSE))))))</f>
        <v>0</v>
      </c>
      <c r="BF398" s="288">
        <f>IF($Q398="n/a",(IF('Workforce hours'!F$30=0,0,(AD398/'Workforce hours'!F$30))),(IF(VLOOKUP($Q398,'Workforce hours'!$C$8:$AD$30,BF$7,FALSE)=0,0,(AD398/(VLOOKUP($Q398,'Workforce hours'!$C$8:$AD$30,BF$7,FALSE))))))</f>
        <v>0</v>
      </c>
      <c r="BG398" s="288">
        <f>IF($Q398="n/a",(IF('Workforce hours'!G$30=0,0,(AE398/'Workforce hours'!G$30))),(IF(VLOOKUP($Q398,'Workforce hours'!$C$8:$AD$30,BG$7,FALSE)=0,0,(AE398/(VLOOKUP($Q398,'Workforce hours'!$C$8:$AD$30,BG$7,FALSE))))))</f>
        <v>1.2085151945888171</v>
      </c>
      <c r="BH398" s="288">
        <f>IF($Q398="n/a",(IF('Workforce hours'!H$30=0,0,(AF398/'Workforce hours'!H$30))),(IF(VLOOKUP($Q398,'Workforce hours'!$C$8:$AD$30,BH$7,FALSE)=0,0,(AF398/(VLOOKUP($Q398,'Workforce hours'!$C$8:$AD$30,BH$7,FALSE))))))</f>
        <v>0</v>
      </c>
      <c r="BI398" s="288">
        <f>IF($Q398="n/a",(IF('Workforce hours'!I$30=0,0,(AG398/'Workforce hours'!I$30))),(IF(VLOOKUP($Q398,'Workforce hours'!$C$8:$AD$30,BI$7,FALSE)=0,0,(AG398/(VLOOKUP($Q398,'Workforce hours'!$C$8:$AD$30,BI$7,FALSE))))))</f>
        <v>0</v>
      </c>
      <c r="BJ398" s="288">
        <f>IF($Q398="n/a",(IF('Workforce hours'!J$30=0,0,(AH398/'Workforce hours'!J$30))),(IF(VLOOKUP($Q398,'Workforce hours'!$C$8:$AD$30,BJ$7,FALSE)=0,0,(AH398/(VLOOKUP($Q398,'Workforce hours'!$C$8:$AD$30,BJ$7,FALSE))))))</f>
        <v>0</v>
      </c>
      <c r="BK398" s="288">
        <f>IF($Q398="n/a",(IF('Workforce hours'!K$30=0,0,(AI398/'Workforce hours'!K$30))),(IF(VLOOKUP($Q398,'Workforce hours'!$C$8:$AD$30,BK$7,FALSE)=0,0,(AI398/(VLOOKUP($Q398,'Workforce hours'!$C$8:$AD$30,BK$7,FALSE))))))</f>
        <v>0</v>
      </c>
      <c r="BL398" s="288">
        <f>IF($Q398="n/a",(IF('Workforce hours'!L$30=0,0,(AJ398/'Workforce hours'!L$30))),(IF(VLOOKUP($Q398,'Workforce hours'!$C$8:$AD$30,BL$7,FALSE)=0,0,(AJ398/(VLOOKUP($Q398,'Workforce hours'!$C$8:$AD$30,BL$7,FALSE))))))</f>
        <v>0</v>
      </c>
      <c r="BM398" s="288">
        <f>IF($Q398="n/a",(IF('Workforce hours'!M$30=0,0,(AK398/'Workforce hours'!M$30))),(IF(VLOOKUP($Q398,'Workforce hours'!$C$8:$AD$30,BM$7,FALSE)=0,0,(AK398/(VLOOKUP($Q398,'Workforce hours'!$C$8:$AD$30,BM$7,FALSE))))))</f>
        <v>0</v>
      </c>
      <c r="BN398" s="288">
        <f>IF($Q398="n/a",(IF('Workforce hours'!N$30=0,0,(AL398/'Workforce hours'!N$30))),(IF(VLOOKUP($Q398,'Workforce hours'!$C$8:$AD$30,BN$7,FALSE)=0,0,(AL398/(VLOOKUP($Q398,'Workforce hours'!$C$8:$AD$30,BN$7,FALSE))))))</f>
        <v>0</v>
      </c>
      <c r="BO398" s="288">
        <f>IF($Q398="n/a",(IF('Workforce hours'!O$30=0,0,(AM398/'Workforce hours'!O$30))),(IF(VLOOKUP($Q398,'Workforce hours'!$C$8:$AD$30,BO$7,FALSE)=0,0,(AM398/(VLOOKUP($Q398,'Workforce hours'!$C$8:$AD$30,BO$7,FALSE))))))</f>
        <v>0</v>
      </c>
      <c r="BP398" s="288">
        <f>IF($Q398="n/a",(IF('Workforce hours'!P$30=0,0,(AN398/'Workforce hours'!P$30))),(IF(VLOOKUP($Q398,'Workforce hours'!$C$8:$AD$30,BP$7,FALSE)=0,0,(AN398/(VLOOKUP($Q398,'Workforce hours'!$C$8:$AD$30,BP$7,FALSE))))))</f>
        <v>0</v>
      </c>
      <c r="BQ398" s="288">
        <f>IF($Q398="n/a",(IF('Workforce hours'!Q$30=0,0,(AO398/'Workforce hours'!Q$30))),(IF(VLOOKUP($Q398,'Workforce hours'!$C$8:$AD$30,BQ$7,FALSE)=0,0,(AO398/(VLOOKUP($Q398,'Workforce hours'!$C$8:$AD$30,BQ$7,FALSE))))))</f>
        <v>0</v>
      </c>
      <c r="BR398" s="288">
        <f>IF($Q398="n/a",(IF('Workforce hours'!R$30=0,0,(AP398/'Workforce hours'!R$30))),(IF(VLOOKUP($Q398,'Workforce hours'!$C$8:$AD$30,BR$7,FALSE)=0,0,(AP398/(VLOOKUP($Q398,'Workforce hours'!$C$8:$AD$30,BR$7,FALSE))))))</f>
        <v>0</v>
      </c>
      <c r="BS398" s="288">
        <f>IF($Q398="n/a",(IF('Workforce hours'!S$30=0,0,(AQ398/'Workforce hours'!S$30))),(IF(VLOOKUP($Q398,'Workforce hours'!$C$8:$AD$30,BS$7,FALSE)=0,0,(AQ398/(VLOOKUP($Q398,'Workforce hours'!$C$8:$AD$30,BS$7,FALSE))))))</f>
        <v>0</v>
      </c>
      <c r="BT398" s="288">
        <f>IF($Q398="n/a",(IF('Workforce hours'!T$30=0,0,(AR398/'Workforce hours'!T$30))),(IF(VLOOKUP($Q398,'Workforce hours'!$C$8:$AD$30,BT$7,FALSE)=0,0,(AR398/(VLOOKUP($Q398,'Workforce hours'!$C$8:$AD$30,BT$7,FALSE))))))</f>
        <v>0</v>
      </c>
      <c r="BU398" s="288">
        <f>IF($Q398="n/a",(IF('Workforce hours'!U$30=0,0,(AS398/'Workforce hours'!U$30))),(IF(VLOOKUP($Q398,'Workforce hours'!$C$8:$AD$30,BU$7,FALSE)=0,0,(AS398/(VLOOKUP($Q398,'Workforce hours'!$C$8:$AD$30,BU$7,FALSE))))))</f>
        <v>0</v>
      </c>
      <c r="BV398" s="288">
        <f>IF($Q398="n/a",(IF('Workforce hours'!V$30=0,0,(AT398/'Workforce hours'!V$30))),(IF(VLOOKUP($Q398,'Workforce hours'!$C$8:$AD$30,BV$7,FALSE)=0,0,(AT398/(VLOOKUP($Q398,'Workforce hours'!$C$8:$AD$30,BV$7,FALSE))))))</f>
        <v>0</v>
      </c>
      <c r="BW398" s="288">
        <f>IF($Q398="n/a",(IF('Workforce hours'!W$30=0,0,(AU398/'Workforce hours'!W$30))),(IF(VLOOKUP($Q398,'Workforce hours'!$C$8:$AD$30,BW$7,FALSE)=0,0,(AU398/(VLOOKUP($Q398,'Workforce hours'!$C$8:$AD$30,BW$7,FALSE))))))</f>
        <v>0</v>
      </c>
      <c r="BX398" s="288">
        <f>IF($Q398="n/a",(IF('Workforce hours'!X$30=0,0,(AV398/'Workforce hours'!X$30))),(IF(VLOOKUP($Q398,'Workforce hours'!$C$8:$AD$30,BX$7,FALSE)=0,0,(AV398/(VLOOKUP($Q398,'Workforce hours'!$C$8:$AD$30,BX$7,FALSE))))))</f>
        <v>0</v>
      </c>
      <c r="BY398" s="288">
        <f>IF($Q398="n/a",(IF('Workforce hours'!Y$30=0,0,(AW398/'Workforce hours'!Y$30))),(IF(VLOOKUP($Q398,'Workforce hours'!$C$8:$AD$30,BY$7,FALSE)=0,0,(AW398/(VLOOKUP($Q398,'Workforce hours'!$C$8:$AD$30,BY$7,FALSE))))))</f>
        <v>0</v>
      </c>
      <c r="BZ398" s="288">
        <f>IF($Q398="n/a",(IF('Workforce hours'!Z$30=0,0,(AX398/'Workforce hours'!Z$30))),(IF(VLOOKUP($Q398,'Workforce hours'!$C$8:$AD$30,BZ$7,FALSE)=0,0,(AX398/(VLOOKUP($Q398,'Workforce hours'!$C$8:$AD$30,BZ$7,FALSE))))))</f>
        <v>0</v>
      </c>
      <c r="CA398" s="288">
        <f>IF($Q398="n/a",(IF('Workforce hours'!AA$30=0,0,(AY398/'Workforce hours'!AA$30))),(IF(VLOOKUP($Q398,'Workforce hours'!$C$8:$AD$30,CA$7,FALSE)=0,0,(AY398/(VLOOKUP($Q398,'Workforce hours'!$C$8:$AD$30,CA$7,FALSE))))))</f>
        <v>0</v>
      </c>
      <c r="CB398" s="288">
        <f>IF($Q398="n/a",(IF('Workforce hours'!AB$30=0,0,(AZ398/'Workforce hours'!AB$30))),(IF(VLOOKUP($Q398,'Workforce hours'!$C$8:$AD$30,CB$7,FALSE)=0,0,(AZ398/(VLOOKUP($Q398,'Workforce hours'!$C$8:$AD$30,CB$7,FALSE))))))</f>
        <v>0</v>
      </c>
      <c r="CC398" s="288">
        <f>IF($Q398="n/a",(IF('Workforce hours'!AC$30=0,0,(BA398/'Workforce hours'!AC$30))),(IF(VLOOKUP($Q398,'Workforce hours'!$C$8:$AD$30,CC$7,FALSE)=0,0,(BA398/(VLOOKUP($Q398,'Workforce hours'!$C$8:$AD$30,CC$7,FALSE))))))</f>
        <v>0</v>
      </c>
      <c r="CD398" s="288">
        <f>IF($Q398="n/a",(IF('Workforce hours'!AD$30=0,0,(BB398/'Workforce hours'!AD$30))),(IF(VLOOKUP($Q398,'Workforce hours'!$C$8:$AD$30,CD$7,FALSE)=0,0,(BB398/(VLOOKUP($Q398,'Workforce hours'!$C$8:$AD$30,CD$7,FALSE))))))</f>
        <v>0</v>
      </c>
      <c r="CE398" s="289">
        <f t="shared" si="58"/>
        <v>0</v>
      </c>
      <c r="CF398" s="290">
        <f>BD398*'Workforce costs'!B$9*(1+'Workforce costs'!B$10)*(1+'Workforce costs'!B$11)</f>
        <v>0</v>
      </c>
      <c r="CG398" s="290">
        <f>BE398*'Workforce costs'!C$9*(1+'Workforce costs'!C$10)*(1+'Workforce costs'!C$11)</f>
        <v>0</v>
      </c>
      <c r="CH398" s="290">
        <f>BF398*'Workforce costs'!D$9*(1+'Workforce costs'!D$10)*(1+'Workforce costs'!D$11)</f>
        <v>0</v>
      </c>
      <c r="CI398" s="290">
        <f>BG398*'Workforce costs'!E$9*(1+'Workforce costs'!E$10)*(1+'Workforce costs'!E$11)</f>
        <v>0</v>
      </c>
      <c r="CJ398" s="290">
        <f>BH398*'Workforce costs'!F$9*(1+'Workforce costs'!F$10)*(1+'Workforce costs'!F$11)</f>
        <v>0</v>
      </c>
      <c r="CK398" s="290">
        <f>BI398*'Workforce costs'!G$9*(1+'Workforce costs'!G$10)*(1+'Workforce costs'!G$11)</f>
        <v>0</v>
      </c>
      <c r="CL398" s="290">
        <f>BJ398*'Workforce costs'!H$9*(1+'Workforce costs'!H$10)*(1+'Workforce costs'!H$11)</f>
        <v>0</v>
      </c>
      <c r="CM398" s="290">
        <f>BK398*'Workforce costs'!I$9*(1+'Workforce costs'!I$10)*(1+'Workforce costs'!I$11)</f>
        <v>0</v>
      </c>
      <c r="CN398" s="290">
        <f>BL398*'Workforce costs'!J$9*(1+'Workforce costs'!J$10)*(1+'Workforce costs'!J$11)</f>
        <v>0</v>
      </c>
      <c r="CO398" s="290">
        <f>BM398*'Workforce costs'!K$9*(1+'Workforce costs'!K$10)*(1+'Workforce costs'!K$11)</f>
        <v>0</v>
      </c>
      <c r="CP398" s="290">
        <f>BN398*'Workforce costs'!L$9*(1+'Workforce costs'!L$10)*(1+'Workforce costs'!L$11)</f>
        <v>0</v>
      </c>
      <c r="CQ398" s="290">
        <f>BO398*'Workforce costs'!M$9*(1+'Workforce costs'!M$10)*(1+'Workforce costs'!M$11)</f>
        <v>0</v>
      </c>
      <c r="CR398" s="290">
        <f>BP398*'Workforce costs'!N$9*(1+'Workforce costs'!N$10)*(1+'Workforce costs'!N$11)</f>
        <v>0</v>
      </c>
      <c r="CS398" s="290">
        <f>BQ398*'Workforce costs'!O$9*(1+'Workforce costs'!O$10)*(1+'Workforce costs'!O$11)</f>
        <v>0</v>
      </c>
      <c r="CT398" s="290">
        <f>BR398*'Workforce costs'!P$9*(1+'Workforce costs'!P$10)*(1+'Workforce costs'!P$11)</f>
        <v>0</v>
      </c>
      <c r="CU398" s="290">
        <f>BS398*'Workforce costs'!Q$9*(1+'Workforce costs'!Q$10)*(1+'Workforce costs'!Q$11)</f>
        <v>0</v>
      </c>
      <c r="CV398" s="290">
        <f>BT398*'Workforce costs'!R$9*(1+'Workforce costs'!R$10)*(1+'Workforce costs'!R$11)</f>
        <v>0</v>
      </c>
      <c r="CW398" s="290">
        <f>BU398*'Workforce costs'!S$9*(1+'Workforce costs'!S$10)*(1+'Workforce costs'!S$11)</f>
        <v>0</v>
      </c>
      <c r="CX398" s="290">
        <f>BV398*'Workforce costs'!T$9*(1+'Workforce costs'!T$10)*(1+'Workforce costs'!T$11)</f>
        <v>0</v>
      </c>
      <c r="CY398" s="290">
        <f>BW398*'Workforce costs'!U$9*(1+'Workforce costs'!U$10)*(1+'Workforce costs'!U$11)</f>
        <v>0</v>
      </c>
      <c r="CZ398" s="290">
        <f>BX398*'Workforce costs'!V$9*(1+'Workforce costs'!V$10)*(1+'Workforce costs'!V$11)</f>
        <v>0</v>
      </c>
      <c r="DA398" s="290">
        <f>BY398*'Workforce costs'!W$9*(1+'Workforce costs'!W$10)*(1+'Workforce costs'!W$11)</f>
        <v>0</v>
      </c>
      <c r="DB398" s="290">
        <f>BZ398*'Workforce costs'!X$9*(1+'Workforce costs'!X$10)*(1+'Workforce costs'!X$11)</f>
        <v>0</v>
      </c>
      <c r="DC398" s="290">
        <f>CA398*'Workforce costs'!Y$9*(1+'Workforce costs'!Y$10)*(1+'Workforce costs'!Y$11)</f>
        <v>0</v>
      </c>
      <c r="DD398" s="290">
        <f>CB398*'Workforce costs'!Z$9*(1+'Workforce costs'!Z$10)*(1+'Workforce costs'!Z$11)</f>
        <v>0</v>
      </c>
      <c r="DE398" s="290">
        <f>CC398*'Workforce costs'!AA$9*(1+'Workforce costs'!AA$10)*(1+'Workforce costs'!AA$11)</f>
        <v>0</v>
      </c>
      <c r="DF398" s="290">
        <f>CD398*'Workforce costs'!AB$9*(1+'Workforce costs'!AB$10)*(1+'Workforce costs'!AB$11)</f>
        <v>0</v>
      </c>
    </row>
    <row r="399" spans="1:110" x14ac:dyDescent="0.3">
      <c r="A399" s="2" t="str">
        <f>Outputs!$A$4</f>
        <v>Australia</v>
      </c>
      <c r="B399" s="2" t="str">
        <f t="shared" si="51"/>
        <v>Australia 18to24</v>
      </c>
      <c r="C399" s="30">
        <f>VLOOKUP($B399,Populations!$D$15:$H$1920,3,FALSE)</f>
        <v>2374194</v>
      </c>
      <c r="D399" s="255">
        <f>IF(OR($H399="General pop",$H399="Schools",$H399="Workplace",$H399="Skills Training",$H399="Digital Supports"),1,VLOOKUP($B399,Populations!$D$15:$H$1920,5,FALSE))</f>
        <v>1</v>
      </c>
      <c r="E399" s="88">
        <f>VLOOKUP(I399,Epidemiology!$C$10:$H$47,6,FALSE)</f>
        <v>1300</v>
      </c>
      <c r="F399" s="102">
        <f>'Care profiles'!R400</f>
        <v>1</v>
      </c>
      <c r="G399" s="15" t="str">
        <f>'Care profiles'!A400</f>
        <v>18to24</v>
      </c>
      <c r="H399" s="15" t="str">
        <f>'Care profiles'!B400</f>
        <v>Persistent</v>
      </c>
      <c r="I399" s="15" t="str">
        <f>'Care profiles'!C400</f>
        <v>Persistent_18-24yrs</v>
      </c>
      <c r="J399" s="15" t="str">
        <f>'Care profiles'!D400</f>
        <v>Care profile</v>
      </c>
      <c r="K399" s="15" t="str">
        <f>'Care profiles'!E400</f>
        <v>Individual Carer Peer Support</v>
      </c>
      <c r="L399" s="104">
        <f>'Care profiles'!F400</f>
        <v>0.8</v>
      </c>
      <c r="M399" s="15">
        <f>'Care profiles'!G400</f>
        <v>10</v>
      </c>
      <c r="N399" s="15">
        <f>'Care profiles'!H400</f>
        <v>60</v>
      </c>
      <c r="O399" s="15" t="str">
        <f>'Care profiles'!I400</f>
        <v>min</v>
      </c>
      <c r="P399" s="15" t="str">
        <f>'Care profiles'!J400</f>
        <v>Peer Worker</v>
      </c>
      <c r="Q399" s="15" t="str">
        <f>'Care profiles'!K400</f>
        <v>n/a</v>
      </c>
      <c r="R399" s="15" t="str">
        <f>'Care profiles'!M400</f>
        <v>Y</v>
      </c>
      <c r="S399" s="15" t="str">
        <f>'Care profiles'!O400</f>
        <v>Y</v>
      </c>
      <c r="T399" s="15" t="str">
        <f>'Care profiles'!Q400</f>
        <v>N</v>
      </c>
      <c r="U399" s="30">
        <f t="shared" si="52"/>
        <v>30864.522000000001</v>
      </c>
      <c r="V399" s="30">
        <f t="shared" si="53"/>
        <v>24691.617600000001</v>
      </c>
      <c r="W399" s="30">
        <f>IF(M399="n/a",0,IF(O399="days",V399*M399*(1+(VLOOKUP(K399,'Bed parameters'!$A$9:$G$12,7,FALSE))),V399*M399))</f>
        <v>246916.17600000001</v>
      </c>
      <c r="X399" s="30">
        <f t="shared" si="54"/>
        <v>246916.17600000001</v>
      </c>
      <c r="Y399" s="30">
        <f t="shared" si="55"/>
        <v>0</v>
      </c>
      <c r="Z399" s="113">
        <f>_xlfn.IFNA(Y399/((VLOOKUP(K399,'Bed parameters'!$A$9:$G$12,3,FALSE))*(VLOOKUP(K399,'Bed parameters'!$A$9:$G$12,5,FALSE))),0)</f>
        <v>0</v>
      </c>
      <c r="AA399" s="30">
        <f t="shared" si="56"/>
        <v>246916.17600000001</v>
      </c>
      <c r="AB399" s="30">
        <f>_xlfn.IFNA(IF($O399="days",$Y399*(VLOOKUP($K399,'Bed parameters'!$A$9:$I$12,9,FALSE))*$F399*(VLOOKUP($Q399,'Workforce distribution'!$C$8:$AD$30,AB$7,FALSE)),IF($Q399="n/a",(IF($P399=AB$6,$X399*$F399,0)),$X399*$F399*(VLOOKUP($Q399,'Workforce distribution'!$C$8:$AD$30,AB$7,FALSE)))),0)</f>
        <v>0</v>
      </c>
      <c r="AC399" s="30">
        <f>_xlfn.IFNA(IF($O399="days",$Y399*(VLOOKUP($K399,'Bed parameters'!$A$9:$I$12,9,FALSE))*$F399*(VLOOKUP($Q399,'Workforce distribution'!$C$8:$AD$30,AC$7,FALSE)),IF($Q399="n/a",(IF($P399=AC$6,$X399*$F399,0)),$X399*$F399*(VLOOKUP($Q399,'Workforce distribution'!$C$8:$AD$30,AC$7,FALSE)))),0)</f>
        <v>0</v>
      </c>
      <c r="AD399" s="30">
        <f>_xlfn.IFNA(IF($O399="days",$Y399*(VLOOKUP($K399,'Bed parameters'!$A$9:$I$12,9,FALSE))*$F399*(VLOOKUP($Q399,'Workforce distribution'!$C$8:$AD$30,AD$7,FALSE)),IF($Q399="n/a",(IF($P399=AD$6,$X399*$F399,0)),$X399*$F399*(VLOOKUP($Q399,'Workforce distribution'!$C$8:$AD$30,AD$7,FALSE)))),0)</f>
        <v>0</v>
      </c>
      <c r="AE399" s="30">
        <f>_xlfn.IFNA(IF($O399="days",$Y399*(VLOOKUP($K399,'Bed parameters'!$A$9:$I$12,9,FALSE))*$F399*(VLOOKUP($Q399,'Workforce distribution'!$C$8:$AD$30,AE$7,FALSE)),IF($Q399="n/a",(IF($P399=AE$6,$X399*$F399,0)),$X399*$F399*(VLOOKUP($Q399,'Workforce distribution'!$C$8:$AD$30,AE$7,FALSE)))),0)</f>
        <v>246916.17600000001</v>
      </c>
      <c r="AF399" s="30">
        <f>_xlfn.IFNA(IF($O399="days",$Y399*(VLOOKUP($K399,'Bed parameters'!$A$9:$I$12,9,FALSE))*$F399*(VLOOKUP($Q399,'Workforce distribution'!$C$8:$AD$30,AF$7,FALSE)),IF($Q399="n/a",(IF($P399=AF$6,$X399*$F399,0)),$X399*$F399*(VLOOKUP($Q399,'Workforce distribution'!$C$8:$AD$30,AF$7,FALSE)))),0)</f>
        <v>0</v>
      </c>
      <c r="AG399" s="30">
        <f>_xlfn.IFNA(IF($O399="days",$Y399*(VLOOKUP($K399,'Bed parameters'!$A$9:$I$12,9,FALSE))*$F399*(VLOOKUP($Q399,'Workforce distribution'!$C$8:$AD$30,AG$7,FALSE)),IF($Q399="n/a",(IF($P399=AG$6,$X399*$F399,0)),$X399*$F399*(VLOOKUP($Q399,'Workforce distribution'!$C$8:$AD$30,AG$7,FALSE)))),0)</f>
        <v>0</v>
      </c>
      <c r="AH399" s="30">
        <f>_xlfn.IFNA(IF($O399="days",$Y399*(VLOOKUP($K399,'Bed parameters'!$A$9:$I$12,9,FALSE))*$F399*(VLOOKUP($Q399,'Workforce distribution'!$C$8:$AD$30,AH$7,FALSE)),IF($Q399="n/a",(IF($P399=AH$6,$X399*$F399,0)),$X399*$F399*(VLOOKUP($Q399,'Workforce distribution'!$C$8:$AD$30,AH$7,FALSE)))),0)</f>
        <v>0</v>
      </c>
      <c r="AI399" s="30">
        <f>_xlfn.IFNA(IF($O399="days",$Y399*(VLOOKUP($K399,'Bed parameters'!$A$9:$I$12,9,FALSE))*$F399*(VLOOKUP($Q399,'Workforce distribution'!$C$8:$AD$30,AI$7,FALSE)),IF($Q399="n/a",(IF($P399=AI$6,$X399*$F399,0)),$X399*$F399*(VLOOKUP($Q399,'Workforce distribution'!$C$8:$AD$30,AI$7,FALSE)))),0)</f>
        <v>0</v>
      </c>
      <c r="AJ399" s="30">
        <f>_xlfn.IFNA(IF($O399="days",$Y399*(VLOOKUP($K399,'Bed parameters'!$A$9:$I$12,9,FALSE))*$F399*(VLOOKUP($Q399,'Workforce distribution'!$C$8:$AD$30,AJ$7,FALSE)),IF($Q399="n/a",(IF($P399=AJ$6,$X399*$F399,0)),$X399*$F399*(VLOOKUP($Q399,'Workforce distribution'!$C$8:$AD$30,AJ$7,FALSE)))),0)</f>
        <v>0</v>
      </c>
      <c r="AK399" s="30">
        <f>_xlfn.IFNA(IF($O399="days",$Y399*(VLOOKUP($K399,'Bed parameters'!$A$9:$I$12,9,FALSE))*$F399*(VLOOKUP($Q399,'Workforce distribution'!$C$8:$AD$30,AK$7,FALSE)),IF($Q399="n/a",(IF($P399=AK$6,$X399*$F399,0)),$X399*$F399*(VLOOKUP($Q399,'Workforce distribution'!$C$8:$AD$30,AK$7,FALSE)))),0)</f>
        <v>0</v>
      </c>
      <c r="AL399" s="30">
        <f>_xlfn.IFNA(IF($O399="days",$Y399*(VLOOKUP($K399,'Bed parameters'!$A$9:$I$12,9,FALSE))*$F399*(VLOOKUP($Q399,'Workforce distribution'!$C$8:$AD$30,AL$7,FALSE)),IF($Q399="n/a",(IF($P399=AL$6,$X399*$F399,0)),$X399*$F399*(VLOOKUP($Q399,'Workforce distribution'!$C$8:$AD$30,AL$7,FALSE)))),0)</f>
        <v>0</v>
      </c>
      <c r="AM399" s="30">
        <f>_xlfn.IFNA(IF($O399="days",$Y399*(VLOOKUP($K399,'Bed parameters'!$A$9:$I$12,9,FALSE))*$F399*(VLOOKUP($Q399,'Workforce distribution'!$C$8:$AD$30,AM$7,FALSE)),IF($Q399="n/a",(IF($P399=AM$6,$X399*$F399,0)),$X399*$F399*(VLOOKUP($Q399,'Workforce distribution'!$C$8:$AD$30,AM$7,FALSE)))),0)</f>
        <v>0</v>
      </c>
      <c r="AN399" s="30">
        <f>_xlfn.IFNA(IF($O399="days",$Y399*(VLOOKUP($K399,'Bed parameters'!$A$9:$I$12,9,FALSE))*$F399*(VLOOKUP($Q399,'Workforce distribution'!$C$8:$AD$30,AN$7,FALSE)),IF($Q399="n/a",(IF($P399=AN$6,$X399*$F399,0)),$X399*$F399*(VLOOKUP($Q399,'Workforce distribution'!$C$8:$AD$30,AN$7,FALSE)))),0)</f>
        <v>0</v>
      </c>
      <c r="AO399" s="30">
        <f>_xlfn.IFNA(IF($O399="days",$Y399*(VLOOKUP($K399,'Bed parameters'!$A$9:$I$12,9,FALSE))*$F399*(VLOOKUP($Q399,'Workforce distribution'!$C$8:$AD$30,AO$7,FALSE)),IF($Q399="n/a",(IF($P399=AO$6,$X399*$F399,0)),$X399*$F399*(VLOOKUP($Q399,'Workforce distribution'!$C$8:$AD$30,AO$7,FALSE)))),0)</f>
        <v>0</v>
      </c>
      <c r="AP399" s="30">
        <f>_xlfn.IFNA(IF($O399="days",$Y399*(VLOOKUP($K399,'Bed parameters'!$A$9:$I$12,9,FALSE))*$F399*(VLOOKUP($Q399,'Workforce distribution'!$C$8:$AD$30,AP$7,FALSE)),IF($Q399="n/a",(IF($P399=AP$6,$X399*$F399,0)),$X399*$F399*(VLOOKUP($Q399,'Workforce distribution'!$C$8:$AD$30,AP$7,FALSE)))),0)</f>
        <v>0</v>
      </c>
      <c r="AQ399" s="30">
        <f>_xlfn.IFNA(IF($O399="days",$Y399*(VLOOKUP($K399,'Bed parameters'!$A$9:$I$12,9,FALSE))*$F399*(VLOOKUP($Q399,'Workforce distribution'!$C$8:$AD$30,AQ$7,FALSE)),IF($Q399="n/a",(IF($P399=AQ$6,$X399*$F399,0)),$X399*$F399*(VLOOKUP($Q399,'Workforce distribution'!$C$8:$AD$30,AQ$7,FALSE)))),0)</f>
        <v>0</v>
      </c>
      <c r="AR399" s="30">
        <f>_xlfn.IFNA(IF($O399="days",$Y399*(VLOOKUP($K399,'Bed parameters'!$A$9:$I$12,9,FALSE))*$F399*(VLOOKUP($Q399,'Workforce distribution'!$C$8:$AD$30,AR$7,FALSE)),IF($Q399="n/a",(IF($P399=AR$6,$X399*$F399,0)),$X399*$F399*(VLOOKUP($Q399,'Workforce distribution'!$C$8:$AD$30,AR$7,FALSE)))),0)</f>
        <v>0</v>
      </c>
      <c r="AS399" s="30">
        <f>_xlfn.IFNA(IF($O399="days",$Y399*(VLOOKUP($K399,'Bed parameters'!$A$9:$I$12,9,FALSE))*$F399*(VLOOKUP($Q399,'Workforce distribution'!$C$8:$AD$30,AS$7,FALSE)),IF($Q399="n/a",(IF($P399=AS$6,$X399*$F399,0)),$X399*$F399*(VLOOKUP($Q399,'Workforce distribution'!$C$8:$AD$30,AS$7,FALSE)))),0)</f>
        <v>0</v>
      </c>
      <c r="AT399" s="30">
        <f>_xlfn.IFNA(IF($O399="days",$Y399*(VLOOKUP($K399,'Bed parameters'!$A$9:$I$12,9,FALSE))*$F399*(VLOOKUP($Q399,'Workforce distribution'!$C$8:$AD$30,AT$7,FALSE)),IF($Q399="n/a",(IF($P399=AT$6,$X399*$F399,0)),$X399*$F399*(VLOOKUP($Q399,'Workforce distribution'!$C$8:$AD$30,AT$7,FALSE)))),0)</f>
        <v>0</v>
      </c>
      <c r="AU399" s="30">
        <f>_xlfn.IFNA(IF($O399="days",$Y399*(VLOOKUP($K399,'Bed parameters'!$A$9:$I$12,9,FALSE))*$F399*(VLOOKUP($Q399,'Workforce distribution'!$C$8:$AD$30,AU$7,FALSE)),IF($Q399="n/a",(IF($P399=AU$6,$X399*$F399,0)),$X399*$F399*(VLOOKUP($Q399,'Workforce distribution'!$C$8:$AD$30,AU$7,FALSE)))),0)</f>
        <v>0</v>
      </c>
      <c r="AV399" s="30">
        <f>_xlfn.IFNA(IF($O399="days",$Y399*(VLOOKUP($K399,'Bed parameters'!$A$9:$I$12,9,FALSE))*$F399*(VLOOKUP($Q399,'Workforce distribution'!$C$8:$AD$30,AV$7,FALSE)),IF($Q399="n/a",(IF($P399=AV$6,$X399*$F399,0)),$X399*$F399*(VLOOKUP($Q399,'Workforce distribution'!$C$8:$AD$30,AV$7,FALSE)))),0)</f>
        <v>0</v>
      </c>
      <c r="AW399" s="30">
        <f>_xlfn.IFNA(IF($O399="days",$Y399*(VLOOKUP($K399,'Bed parameters'!$A$9:$I$12,9,FALSE))*$F399*(VLOOKUP($Q399,'Workforce distribution'!$C$8:$AD$30,AW$7,FALSE)),IF($Q399="n/a",(IF($P399=AW$6,$X399*$F399,0)),$X399*$F399*(VLOOKUP($Q399,'Workforce distribution'!$C$8:$AD$30,AW$7,FALSE)))),0)</f>
        <v>0</v>
      </c>
      <c r="AX399" s="30">
        <f>_xlfn.IFNA(IF($O399="days",$Y399*(VLOOKUP($K399,'Bed parameters'!$A$9:$I$12,9,FALSE))*$F399*(VLOOKUP($Q399,'Workforce distribution'!$C$8:$AD$30,AX$7,FALSE)),IF($Q399="n/a",(IF($P399=AX$6,$X399*$F399,0)),$X399*$F399*(VLOOKUP($Q399,'Workforce distribution'!$C$8:$AD$30,AX$7,FALSE)))),0)</f>
        <v>0</v>
      </c>
      <c r="AY399" s="30">
        <f>_xlfn.IFNA(IF($O399="days",$Y399*(VLOOKUP($K399,'Bed parameters'!$A$9:$I$12,9,FALSE))*$F399*(VLOOKUP($Q399,'Workforce distribution'!$C$8:$AD$30,AY$7,FALSE)),IF($Q399="n/a",(IF($P399=AY$6,$X399*$F399,0)),$X399*$F399*(VLOOKUP($Q399,'Workforce distribution'!$C$8:$AD$30,AY$7,FALSE)))),0)</f>
        <v>0</v>
      </c>
      <c r="AZ399" s="30">
        <f>_xlfn.IFNA(IF($O399="days",$Y399*(VLOOKUP($K399,'Bed parameters'!$A$9:$I$12,9,FALSE))*$F399*(VLOOKUP($Q399,'Workforce distribution'!$C$8:$AD$30,AZ$7,FALSE)),IF($Q399="n/a",(IF($P399=AZ$6,$X399*$F399,0)),$X399*$F399*(VLOOKUP($Q399,'Workforce distribution'!$C$8:$AD$30,AZ$7,FALSE)))),0)</f>
        <v>0</v>
      </c>
      <c r="BA399" s="30">
        <f>_xlfn.IFNA(IF($O399="days",$Y399*(VLOOKUP($K399,'Bed parameters'!$A$9:$I$12,9,FALSE))*$F399*(VLOOKUP($Q399,'Workforce distribution'!$C$8:$AD$30,BA$7,FALSE)),IF($Q399="n/a",(IF($P399=BA$6,$X399*$F399,0)),$X399*$F399*(VLOOKUP($Q399,'Workforce distribution'!$C$8:$AD$30,BA$7,FALSE)))),0)</f>
        <v>0</v>
      </c>
      <c r="BB399" s="30">
        <f>_xlfn.IFNA(IF($O399="days",$Y399*(VLOOKUP($K399,'Bed parameters'!$A$9:$I$12,9,FALSE))*$F399*(VLOOKUP($Q399,'Workforce distribution'!$C$8:$AD$30,BB$7,FALSE)),IF($Q399="n/a",(IF($P399=BB$6,$X399*$F399,0)),$X399*$F399*(VLOOKUP($Q399,'Workforce distribution'!$C$8:$AD$30,BB$7,FALSE)))),0)</f>
        <v>0</v>
      </c>
      <c r="BC399" s="149">
        <f t="shared" si="57"/>
        <v>214.84714570467861</v>
      </c>
      <c r="BD399" s="288">
        <f>IF($Q399="n/a",(IF('Workforce hours'!D$30=0,0,(AB399/'Workforce hours'!D$30))),(IF(VLOOKUP($Q399,'Workforce hours'!$C$8:$AD$30,BD$7,FALSE)=0,0,(AB399/(VLOOKUP($Q399,'Workforce hours'!$C$8:$AD$30,BD$7,FALSE))))))</f>
        <v>0</v>
      </c>
      <c r="BE399" s="288">
        <f>IF($Q399="n/a",(IF('Workforce hours'!E$30=0,0,(AC399/'Workforce hours'!E$30))),(IF(VLOOKUP($Q399,'Workforce hours'!$C$8:$AD$30,BE$7,FALSE)=0,0,(AC399/(VLOOKUP($Q399,'Workforce hours'!$C$8:$AD$30,BE$7,FALSE))))))</f>
        <v>0</v>
      </c>
      <c r="BF399" s="288">
        <f>IF($Q399="n/a",(IF('Workforce hours'!F$30=0,0,(AD399/'Workforce hours'!F$30))),(IF(VLOOKUP($Q399,'Workforce hours'!$C$8:$AD$30,BF$7,FALSE)=0,0,(AD399/(VLOOKUP($Q399,'Workforce hours'!$C$8:$AD$30,BF$7,FALSE))))))</f>
        <v>0</v>
      </c>
      <c r="BG399" s="288">
        <f>IF($Q399="n/a",(IF('Workforce hours'!G$30=0,0,(AE399/'Workforce hours'!G$30))),(IF(VLOOKUP($Q399,'Workforce hours'!$C$8:$AD$30,BG$7,FALSE)=0,0,(AE399/(VLOOKUP($Q399,'Workforce hours'!$C$8:$AD$30,BG$7,FALSE))))))</f>
        <v>214.84714570467861</v>
      </c>
      <c r="BH399" s="288">
        <f>IF($Q399="n/a",(IF('Workforce hours'!H$30=0,0,(AF399/'Workforce hours'!H$30))),(IF(VLOOKUP($Q399,'Workforce hours'!$C$8:$AD$30,BH$7,FALSE)=0,0,(AF399/(VLOOKUP($Q399,'Workforce hours'!$C$8:$AD$30,BH$7,FALSE))))))</f>
        <v>0</v>
      </c>
      <c r="BI399" s="288">
        <f>IF($Q399="n/a",(IF('Workforce hours'!I$30=0,0,(AG399/'Workforce hours'!I$30))),(IF(VLOOKUP($Q399,'Workforce hours'!$C$8:$AD$30,BI$7,FALSE)=0,0,(AG399/(VLOOKUP($Q399,'Workforce hours'!$C$8:$AD$30,BI$7,FALSE))))))</f>
        <v>0</v>
      </c>
      <c r="BJ399" s="288">
        <f>IF($Q399="n/a",(IF('Workforce hours'!J$30=0,0,(AH399/'Workforce hours'!J$30))),(IF(VLOOKUP($Q399,'Workforce hours'!$C$8:$AD$30,BJ$7,FALSE)=0,0,(AH399/(VLOOKUP($Q399,'Workforce hours'!$C$8:$AD$30,BJ$7,FALSE))))))</f>
        <v>0</v>
      </c>
      <c r="BK399" s="288">
        <f>IF($Q399="n/a",(IF('Workforce hours'!K$30=0,0,(AI399/'Workforce hours'!K$30))),(IF(VLOOKUP($Q399,'Workforce hours'!$C$8:$AD$30,BK$7,FALSE)=0,0,(AI399/(VLOOKUP($Q399,'Workforce hours'!$C$8:$AD$30,BK$7,FALSE))))))</f>
        <v>0</v>
      </c>
      <c r="BL399" s="288">
        <f>IF($Q399="n/a",(IF('Workforce hours'!L$30=0,0,(AJ399/'Workforce hours'!L$30))),(IF(VLOOKUP($Q399,'Workforce hours'!$C$8:$AD$30,BL$7,FALSE)=0,0,(AJ399/(VLOOKUP($Q399,'Workforce hours'!$C$8:$AD$30,BL$7,FALSE))))))</f>
        <v>0</v>
      </c>
      <c r="BM399" s="288">
        <f>IF($Q399="n/a",(IF('Workforce hours'!M$30=0,0,(AK399/'Workforce hours'!M$30))),(IF(VLOOKUP($Q399,'Workforce hours'!$C$8:$AD$30,BM$7,FALSE)=0,0,(AK399/(VLOOKUP($Q399,'Workforce hours'!$C$8:$AD$30,BM$7,FALSE))))))</f>
        <v>0</v>
      </c>
      <c r="BN399" s="288">
        <f>IF($Q399="n/a",(IF('Workforce hours'!N$30=0,0,(AL399/'Workforce hours'!N$30))),(IF(VLOOKUP($Q399,'Workforce hours'!$C$8:$AD$30,BN$7,FALSE)=0,0,(AL399/(VLOOKUP($Q399,'Workforce hours'!$C$8:$AD$30,BN$7,FALSE))))))</f>
        <v>0</v>
      </c>
      <c r="BO399" s="288">
        <f>IF($Q399="n/a",(IF('Workforce hours'!O$30=0,0,(AM399/'Workforce hours'!O$30))),(IF(VLOOKUP($Q399,'Workforce hours'!$C$8:$AD$30,BO$7,FALSE)=0,0,(AM399/(VLOOKUP($Q399,'Workforce hours'!$C$8:$AD$30,BO$7,FALSE))))))</f>
        <v>0</v>
      </c>
      <c r="BP399" s="288">
        <f>IF($Q399="n/a",(IF('Workforce hours'!P$30=0,0,(AN399/'Workforce hours'!P$30))),(IF(VLOOKUP($Q399,'Workforce hours'!$C$8:$AD$30,BP$7,FALSE)=0,0,(AN399/(VLOOKUP($Q399,'Workforce hours'!$C$8:$AD$30,BP$7,FALSE))))))</f>
        <v>0</v>
      </c>
      <c r="BQ399" s="288">
        <f>IF($Q399="n/a",(IF('Workforce hours'!Q$30=0,0,(AO399/'Workforce hours'!Q$30))),(IF(VLOOKUP($Q399,'Workforce hours'!$C$8:$AD$30,BQ$7,FALSE)=0,0,(AO399/(VLOOKUP($Q399,'Workforce hours'!$C$8:$AD$30,BQ$7,FALSE))))))</f>
        <v>0</v>
      </c>
      <c r="BR399" s="288">
        <f>IF($Q399="n/a",(IF('Workforce hours'!R$30=0,0,(AP399/'Workforce hours'!R$30))),(IF(VLOOKUP($Q399,'Workforce hours'!$C$8:$AD$30,BR$7,FALSE)=0,0,(AP399/(VLOOKUP($Q399,'Workforce hours'!$C$8:$AD$30,BR$7,FALSE))))))</f>
        <v>0</v>
      </c>
      <c r="BS399" s="288">
        <f>IF($Q399="n/a",(IF('Workforce hours'!S$30=0,0,(AQ399/'Workforce hours'!S$30))),(IF(VLOOKUP($Q399,'Workforce hours'!$C$8:$AD$30,BS$7,FALSE)=0,0,(AQ399/(VLOOKUP($Q399,'Workforce hours'!$C$8:$AD$30,BS$7,FALSE))))))</f>
        <v>0</v>
      </c>
      <c r="BT399" s="288">
        <f>IF($Q399="n/a",(IF('Workforce hours'!T$30=0,0,(AR399/'Workforce hours'!T$30))),(IF(VLOOKUP($Q399,'Workforce hours'!$C$8:$AD$30,BT$7,FALSE)=0,0,(AR399/(VLOOKUP($Q399,'Workforce hours'!$C$8:$AD$30,BT$7,FALSE))))))</f>
        <v>0</v>
      </c>
      <c r="BU399" s="288">
        <f>IF($Q399="n/a",(IF('Workforce hours'!U$30=0,0,(AS399/'Workforce hours'!U$30))),(IF(VLOOKUP($Q399,'Workforce hours'!$C$8:$AD$30,BU$7,FALSE)=0,0,(AS399/(VLOOKUP($Q399,'Workforce hours'!$C$8:$AD$30,BU$7,FALSE))))))</f>
        <v>0</v>
      </c>
      <c r="BV399" s="288">
        <f>IF($Q399="n/a",(IF('Workforce hours'!V$30=0,0,(AT399/'Workforce hours'!V$30))),(IF(VLOOKUP($Q399,'Workforce hours'!$C$8:$AD$30,BV$7,FALSE)=0,0,(AT399/(VLOOKUP($Q399,'Workforce hours'!$C$8:$AD$30,BV$7,FALSE))))))</f>
        <v>0</v>
      </c>
      <c r="BW399" s="288">
        <f>IF($Q399="n/a",(IF('Workforce hours'!W$30=0,0,(AU399/'Workforce hours'!W$30))),(IF(VLOOKUP($Q399,'Workforce hours'!$C$8:$AD$30,BW$7,FALSE)=0,0,(AU399/(VLOOKUP($Q399,'Workforce hours'!$C$8:$AD$30,BW$7,FALSE))))))</f>
        <v>0</v>
      </c>
      <c r="BX399" s="288">
        <f>IF($Q399="n/a",(IF('Workforce hours'!X$30=0,0,(AV399/'Workforce hours'!X$30))),(IF(VLOOKUP($Q399,'Workforce hours'!$C$8:$AD$30,BX$7,FALSE)=0,0,(AV399/(VLOOKUP($Q399,'Workforce hours'!$C$8:$AD$30,BX$7,FALSE))))))</f>
        <v>0</v>
      </c>
      <c r="BY399" s="288">
        <f>IF($Q399="n/a",(IF('Workforce hours'!Y$30=0,0,(AW399/'Workforce hours'!Y$30))),(IF(VLOOKUP($Q399,'Workforce hours'!$C$8:$AD$30,BY$7,FALSE)=0,0,(AW399/(VLOOKUP($Q399,'Workforce hours'!$C$8:$AD$30,BY$7,FALSE))))))</f>
        <v>0</v>
      </c>
      <c r="BZ399" s="288">
        <f>IF($Q399="n/a",(IF('Workforce hours'!Z$30=0,0,(AX399/'Workforce hours'!Z$30))),(IF(VLOOKUP($Q399,'Workforce hours'!$C$8:$AD$30,BZ$7,FALSE)=0,0,(AX399/(VLOOKUP($Q399,'Workforce hours'!$C$8:$AD$30,BZ$7,FALSE))))))</f>
        <v>0</v>
      </c>
      <c r="CA399" s="288">
        <f>IF($Q399="n/a",(IF('Workforce hours'!AA$30=0,0,(AY399/'Workforce hours'!AA$30))),(IF(VLOOKUP($Q399,'Workforce hours'!$C$8:$AD$30,CA$7,FALSE)=0,0,(AY399/(VLOOKUP($Q399,'Workforce hours'!$C$8:$AD$30,CA$7,FALSE))))))</f>
        <v>0</v>
      </c>
      <c r="CB399" s="288">
        <f>IF($Q399="n/a",(IF('Workforce hours'!AB$30=0,0,(AZ399/'Workforce hours'!AB$30))),(IF(VLOOKUP($Q399,'Workforce hours'!$C$8:$AD$30,CB$7,FALSE)=0,0,(AZ399/(VLOOKUP($Q399,'Workforce hours'!$C$8:$AD$30,CB$7,FALSE))))))</f>
        <v>0</v>
      </c>
      <c r="CC399" s="288">
        <f>IF($Q399="n/a",(IF('Workforce hours'!AC$30=0,0,(BA399/'Workforce hours'!AC$30))),(IF(VLOOKUP($Q399,'Workforce hours'!$C$8:$AD$30,CC$7,FALSE)=0,0,(BA399/(VLOOKUP($Q399,'Workforce hours'!$C$8:$AD$30,CC$7,FALSE))))))</f>
        <v>0</v>
      </c>
      <c r="CD399" s="288">
        <f>IF($Q399="n/a",(IF('Workforce hours'!AD$30=0,0,(BB399/'Workforce hours'!AD$30))),(IF(VLOOKUP($Q399,'Workforce hours'!$C$8:$AD$30,CD$7,FALSE)=0,0,(BB399/(VLOOKUP($Q399,'Workforce hours'!$C$8:$AD$30,CD$7,FALSE))))))</f>
        <v>0</v>
      </c>
      <c r="CE399" s="289">
        <f t="shared" si="58"/>
        <v>0</v>
      </c>
      <c r="CF399" s="290">
        <f>BD399*'Workforce costs'!B$9*(1+'Workforce costs'!B$10)*(1+'Workforce costs'!B$11)</f>
        <v>0</v>
      </c>
      <c r="CG399" s="290">
        <f>BE399*'Workforce costs'!C$9*(1+'Workforce costs'!C$10)*(1+'Workforce costs'!C$11)</f>
        <v>0</v>
      </c>
      <c r="CH399" s="290">
        <f>BF399*'Workforce costs'!D$9*(1+'Workforce costs'!D$10)*(1+'Workforce costs'!D$11)</f>
        <v>0</v>
      </c>
      <c r="CI399" s="290">
        <f>BG399*'Workforce costs'!E$9*(1+'Workforce costs'!E$10)*(1+'Workforce costs'!E$11)</f>
        <v>0</v>
      </c>
      <c r="CJ399" s="290">
        <f>BH399*'Workforce costs'!F$9*(1+'Workforce costs'!F$10)*(1+'Workforce costs'!F$11)</f>
        <v>0</v>
      </c>
      <c r="CK399" s="290">
        <f>BI399*'Workforce costs'!G$9*(1+'Workforce costs'!G$10)*(1+'Workforce costs'!G$11)</f>
        <v>0</v>
      </c>
      <c r="CL399" s="290">
        <f>BJ399*'Workforce costs'!H$9*(1+'Workforce costs'!H$10)*(1+'Workforce costs'!H$11)</f>
        <v>0</v>
      </c>
      <c r="CM399" s="290">
        <f>BK399*'Workforce costs'!I$9*(1+'Workforce costs'!I$10)*(1+'Workforce costs'!I$11)</f>
        <v>0</v>
      </c>
      <c r="CN399" s="290">
        <f>BL399*'Workforce costs'!J$9*(1+'Workforce costs'!J$10)*(1+'Workforce costs'!J$11)</f>
        <v>0</v>
      </c>
      <c r="CO399" s="290">
        <f>BM399*'Workforce costs'!K$9*(1+'Workforce costs'!K$10)*(1+'Workforce costs'!K$11)</f>
        <v>0</v>
      </c>
      <c r="CP399" s="290">
        <f>BN399*'Workforce costs'!L$9*(1+'Workforce costs'!L$10)*(1+'Workforce costs'!L$11)</f>
        <v>0</v>
      </c>
      <c r="CQ399" s="290">
        <f>BO399*'Workforce costs'!M$9*(1+'Workforce costs'!M$10)*(1+'Workforce costs'!M$11)</f>
        <v>0</v>
      </c>
      <c r="CR399" s="290">
        <f>BP399*'Workforce costs'!N$9*(1+'Workforce costs'!N$10)*(1+'Workforce costs'!N$11)</f>
        <v>0</v>
      </c>
      <c r="CS399" s="290">
        <f>BQ399*'Workforce costs'!O$9*(1+'Workforce costs'!O$10)*(1+'Workforce costs'!O$11)</f>
        <v>0</v>
      </c>
      <c r="CT399" s="290">
        <f>BR399*'Workforce costs'!P$9*(1+'Workforce costs'!P$10)*(1+'Workforce costs'!P$11)</f>
        <v>0</v>
      </c>
      <c r="CU399" s="290">
        <f>BS399*'Workforce costs'!Q$9*(1+'Workforce costs'!Q$10)*(1+'Workforce costs'!Q$11)</f>
        <v>0</v>
      </c>
      <c r="CV399" s="290">
        <f>BT399*'Workforce costs'!R$9*(1+'Workforce costs'!R$10)*(1+'Workforce costs'!R$11)</f>
        <v>0</v>
      </c>
      <c r="CW399" s="290">
        <f>BU399*'Workforce costs'!S$9*(1+'Workforce costs'!S$10)*(1+'Workforce costs'!S$11)</f>
        <v>0</v>
      </c>
      <c r="CX399" s="290">
        <f>BV399*'Workforce costs'!T$9*(1+'Workforce costs'!T$10)*(1+'Workforce costs'!T$11)</f>
        <v>0</v>
      </c>
      <c r="CY399" s="290">
        <f>BW399*'Workforce costs'!U$9*(1+'Workforce costs'!U$10)*(1+'Workforce costs'!U$11)</f>
        <v>0</v>
      </c>
      <c r="CZ399" s="290">
        <f>BX399*'Workforce costs'!V$9*(1+'Workforce costs'!V$10)*(1+'Workforce costs'!V$11)</f>
        <v>0</v>
      </c>
      <c r="DA399" s="290">
        <f>BY399*'Workforce costs'!W$9*(1+'Workforce costs'!W$10)*(1+'Workforce costs'!W$11)</f>
        <v>0</v>
      </c>
      <c r="DB399" s="290">
        <f>BZ399*'Workforce costs'!X$9*(1+'Workforce costs'!X$10)*(1+'Workforce costs'!X$11)</f>
        <v>0</v>
      </c>
      <c r="DC399" s="290">
        <f>CA399*'Workforce costs'!Y$9*(1+'Workforce costs'!Y$10)*(1+'Workforce costs'!Y$11)</f>
        <v>0</v>
      </c>
      <c r="DD399" s="290">
        <f>CB399*'Workforce costs'!Z$9*(1+'Workforce costs'!Z$10)*(1+'Workforce costs'!Z$11)</f>
        <v>0</v>
      </c>
      <c r="DE399" s="290">
        <f>CC399*'Workforce costs'!AA$9*(1+'Workforce costs'!AA$10)*(1+'Workforce costs'!AA$11)</f>
        <v>0</v>
      </c>
      <c r="DF399" s="290">
        <f>CD399*'Workforce costs'!AB$9*(1+'Workforce costs'!AB$10)*(1+'Workforce costs'!AB$11)</f>
        <v>0</v>
      </c>
    </row>
    <row r="400" spans="1:110" x14ac:dyDescent="0.3">
      <c r="A400" s="2" t="str">
        <f>Outputs!$A$4</f>
        <v>Australia</v>
      </c>
      <c r="B400" s="2" t="str">
        <f t="shared" si="51"/>
        <v>Australia 18to24</v>
      </c>
      <c r="C400" s="30">
        <f>VLOOKUP($B400,Populations!$D$15:$H$1920,3,FALSE)</f>
        <v>2374194</v>
      </c>
      <c r="D400" s="255">
        <f>IF(OR($H400="General pop",$H400="Schools",$H400="Workplace",$H400="Skills Training",$H400="Digital Supports"),1,VLOOKUP($B400,Populations!$D$15:$H$1920,5,FALSE))</f>
        <v>1</v>
      </c>
      <c r="E400" s="88">
        <f>VLOOKUP(I400,Epidemiology!$C$10:$H$47,6,FALSE)</f>
        <v>1300</v>
      </c>
      <c r="F400" s="102">
        <f>'Care profiles'!R401</f>
        <v>0.33333333333333331</v>
      </c>
      <c r="G400" s="15" t="str">
        <f>'Care profiles'!A401</f>
        <v>18to24</v>
      </c>
      <c r="H400" s="15" t="str">
        <f>'Care profiles'!B401</f>
        <v>Persistent</v>
      </c>
      <c r="I400" s="15" t="str">
        <f>'Care profiles'!C401</f>
        <v>Persistent_18-24yrs</v>
      </c>
      <c r="J400" s="15" t="str">
        <f>'Care profiles'!D401</f>
        <v>Care profile</v>
      </c>
      <c r="K400" s="15" t="str">
        <f>'Care profiles'!E401</f>
        <v>Group Carer Peer Support</v>
      </c>
      <c r="L400" s="104">
        <f>'Care profiles'!F401</f>
        <v>0.6</v>
      </c>
      <c r="M400" s="15">
        <f>'Care profiles'!G401</f>
        <v>10</v>
      </c>
      <c r="N400" s="15">
        <f>'Care profiles'!H401</f>
        <v>60</v>
      </c>
      <c r="O400" s="15" t="str">
        <f>'Care profiles'!I401</f>
        <v>min</v>
      </c>
      <c r="P400" s="15" t="str">
        <f>'Care profiles'!J401</f>
        <v>Team</v>
      </c>
      <c r="Q400" s="15" t="str">
        <f>'Care profiles'!K401</f>
        <v>Group Carer Peer Support</v>
      </c>
      <c r="R400" s="15" t="str">
        <f>'Care profiles'!M401</f>
        <v>Y</v>
      </c>
      <c r="S400" s="15" t="str">
        <f>'Care profiles'!O401</f>
        <v>Y</v>
      </c>
      <c r="T400" s="15" t="str">
        <f>'Care profiles'!Q401</f>
        <v>N</v>
      </c>
      <c r="U400" s="30">
        <f t="shared" si="52"/>
        <v>30864.522000000001</v>
      </c>
      <c r="V400" s="30">
        <f t="shared" si="53"/>
        <v>18518.713199999998</v>
      </c>
      <c r="W400" s="30">
        <f>IF(M400="n/a",0,IF(O400="days",V400*M400*(1+(VLOOKUP(K400,'Bed parameters'!$A$9:$G$12,7,FALSE))),V400*M400))</f>
        <v>185187.13199999998</v>
      </c>
      <c r="X400" s="30">
        <f t="shared" si="54"/>
        <v>185187.13199999995</v>
      </c>
      <c r="Y400" s="30">
        <f t="shared" si="55"/>
        <v>0</v>
      </c>
      <c r="Z400" s="113">
        <f>_xlfn.IFNA(Y400/((VLOOKUP(K400,'Bed parameters'!$A$9:$G$12,3,FALSE))*(VLOOKUP(K400,'Bed parameters'!$A$9:$G$12,5,FALSE))),0)</f>
        <v>0</v>
      </c>
      <c r="AA400" s="30">
        <f t="shared" si="56"/>
        <v>61729.04399999998</v>
      </c>
      <c r="AB400" s="30">
        <f>_xlfn.IFNA(IF($O400="days",$Y400*(VLOOKUP($K400,'Bed parameters'!$A$9:$I$12,9,FALSE))*$F400*(VLOOKUP($Q400,'Workforce distribution'!$C$8:$AD$30,AB$7,FALSE)),IF($Q400="n/a",(IF($P400=AB$6,$X400*$F400,0)),$X400*$F400*(VLOOKUP($Q400,'Workforce distribution'!$C$8:$AD$30,AB$7,FALSE)))),0)</f>
        <v>0</v>
      </c>
      <c r="AC400" s="30">
        <f>_xlfn.IFNA(IF($O400="days",$Y400*(VLOOKUP($K400,'Bed parameters'!$A$9:$I$12,9,FALSE))*$F400*(VLOOKUP($Q400,'Workforce distribution'!$C$8:$AD$30,AC$7,FALSE)),IF($Q400="n/a",(IF($P400=AC$6,$X400*$F400,0)),$X400*$F400*(VLOOKUP($Q400,'Workforce distribution'!$C$8:$AD$30,AC$7,FALSE)))),0)</f>
        <v>0</v>
      </c>
      <c r="AD400" s="30">
        <f>_xlfn.IFNA(IF($O400="days",$Y400*(VLOOKUP($K400,'Bed parameters'!$A$9:$I$12,9,FALSE))*$F400*(VLOOKUP($Q400,'Workforce distribution'!$C$8:$AD$30,AD$7,FALSE)),IF($Q400="n/a",(IF($P400=AD$6,$X400*$F400,0)),$X400*$F400*(VLOOKUP($Q400,'Workforce distribution'!$C$8:$AD$30,AD$7,FALSE)))),0)</f>
        <v>0</v>
      </c>
      <c r="AE400" s="30">
        <f>_xlfn.IFNA(IF($O400="days",$Y400*(VLOOKUP($K400,'Bed parameters'!$A$9:$I$12,9,FALSE))*$F400*(VLOOKUP($Q400,'Workforce distribution'!$C$8:$AD$30,AE$7,FALSE)),IF($Q400="n/a",(IF($P400=AE$6,$X400*$F400,0)),$X400*$F400*(VLOOKUP($Q400,'Workforce distribution'!$C$8:$AD$30,AE$7,FALSE)))),0)</f>
        <v>61729.04399999998</v>
      </c>
      <c r="AF400" s="30">
        <f>_xlfn.IFNA(IF($O400="days",$Y400*(VLOOKUP($K400,'Bed parameters'!$A$9:$I$12,9,FALSE))*$F400*(VLOOKUP($Q400,'Workforce distribution'!$C$8:$AD$30,AF$7,FALSE)),IF($Q400="n/a",(IF($P400=AF$6,$X400*$F400,0)),$X400*$F400*(VLOOKUP($Q400,'Workforce distribution'!$C$8:$AD$30,AF$7,FALSE)))),0)</f>
        <v>0</v>
      </c>
      <c r="AG400" s="30">
        <f>_xlfn.IFNA(IF($O400="days",$Y400*(VLOOKUP($K400,'Bed parameters'!$A$9:$I$12,9,FALSE))*$F400*(VLOOKUP($Q400,'Workforce distribution'!$C$8:$AD$30,AG$7,FALSE)),IF($Q400="n/a",(IF($P400=AG$6,$X400*$F400,0)),$X400*$F400*(VLOOKUP($Q400,'Workforce distribution'!$C$8:$AD$30,AG$7,FALSE)))),0)</f>
        <v>0</v>
      </c>
      <c r="AH400" s="30">
        <f>_xlfn.IFNA(IF($O400="days",$Y400*(VLOOKUP($K400,'Bed parameters'!$A$9:$I$12,9,FALSE))*$F400*(VLOOKUP($Q400,'Workforce distribution'!$C$8:$AD$30,AH$7,FALSE)),IF($Q400="n/a",(IF($P400=AH$6,$X400*$F400,0)),$X400*$F400*(VLOOKUP($Q400,'Workforce distribution'!$C$8:$AD$30,AH$7,FALSE)))),0)</f>
        <v>0</v>
      </c>
      <c r="AI400" s="30">
        <f>_xlfn.IFNA(IF($O400="days",$Y400*(VLOOKUP($K400,'Bed parameters'!$A$9:$I$12,9,FALSE))*$F400*(VLOOKUP($Q400,'Workforce distribution'!$C$8:$AD$30,AI$7,FALSE)),IF($Q400="n/a",(IF($P400=AI$6,$X400*$F400,0)),$X400*$F400*(VLOOKUP($Q400,'Workforce distribution'!$C$8:$AD$30,AI$7,FALSE)))),0)</f>
        <v>0</v>
      </c>
      <c r="AJ400" s="30">
        <f>_xlfn.IFNA(IF($O400="days",$Y400*(VLOOKUP($K400,'Bed parameters'!$A$9:$I$12,9,FALSE))*$F400*(VLOOKUP($Q400,'Workforce distribution'!$C$8:$AD$30,AJ$7,FALSE)),IF($Q400="n/a",(IF($P400=AJ$6,$X400*$F400,0)),$X400*$F400*(VLOOKUP($Q400,'Workforce distribution'!$C$8:$AD$30,AJ$7,FALSE)))),0)</f>
        <v>0</v>
      </c>
      <c r="AK400" s="30">
        <f>_xlfn.IFNA(IF($O400="days",$Y400*(VLOOKUP($K400,'Bed parameters'!$A$9:$I$12,9,FALSE))*$F400*(VLOOKUP($Q400,'Workforce distribution'!$C$8:$AD$30,AK$7,FALSE)),IF($Q400="n/a",(IF($P400=AK$6,$X400*$F400,0)),$X400*$F400*(VLOOKUP($Q400,'Workforce distribution'!$C$8:$AD$30,AK$7,FALSE)))),0)</f>
        <v>0</v>
      </c>
      <c r="AL400" s="30">
        <f>_xlfn.IFNA(IF($O400="days",$Y400*(VLOOKUP($K400,'Bed parameters'!$A$9:$I$12,9,FALSE))*$F400*(VLOOKUP($Q400,'Workforce distribution'!$C$8:$AD$30,AL$7,FALSE)),IF($Q400="n/a",(IF($P400=AL$6,$X400*$F400,0)),$X400*$F400*(VLOOKUP($Q400,'Workforce distribution'!$C$8:$AD$30,AL$7,FALSE)))),0)</f>
        <v>0</v>
      </c>
      <c r="AM400" s="30">
        <f>_xlfn.IFNA(IF($O400="days",$Y400*(VLOOKUP($K400,'Bed parameters'!$A$9:$I$12,9,FALSE))*$F400*(VLOOKUP($Q400,'Workforce distribution'!$C$8:$AD$30,AM$7,FALSE)),IF($Q400="n/a",(IF($P400=AM$6,$X400*$F400,0)),$X400*$F400*(VLOOKUP($Q400,'Workforce distribution'!$C$8:$AD$30,AM$7,FALSE)))),0)</f>
        <v>0</v>
      </c>
      <c r="AN400" s="30">
        <f>_xlfn.IFNA(IF($O400="days",$Y400*(VLOOKUP($K400,'Bed parameters'!$A$9:$I$12,9,FALSE))*$F400*(VLOOKUP($Q400,'Workforce distribution'!$C$8:$AD$30,AN$7,FALSE)),IF($Q400="n/a",(IF($P400=AN$6,$X400*$F400,0)),$X400*$F400*(VLOOKUP($Q400,'Workforce distribution'!$C$8:$AD$30,AN$7,FALSE)))),0)</f>
        <v>0</v>
      </c>
      <c r="AO400" s="30">
        <f>_xlfn.IFNA(IF($O400="days",$Y400*(VLOOKUP($K400,'Bed parameters'!$A$9:$I$12,9,FALSE))*$F400*(VLOOKUP($Q400,'Workforce distribution'!$C$8:$AD$30,AO$7,FALSE)),IF($Q400="n/a",(IF($P400=AO$6,$X400*$F400,0)),$X400*$F400*(VLOOKUP($Q400,'Workforce distribution'!$C$8:$AD$30,AO$7,FALSE)))),0)</f>
        <v>0</v>
      </c>
      <c r="AP400" s="30">
        <f>_xlfn.IFNA(IF($O400="days",$Y400*(VLOOKUP($K400,'Bed parameters'!$A$9:$I$12,9,FALSE))*$F400*(VLOOKUP($Q400,'Workforce distribution'!$C$8:$AD$30,AP$7,FALSE)),IF($Q400="n/a",(IF($P400=AP$6,$X400*$F400,0)),$X400*$F400*(VLOOKUP($Q400,'Workforce distribution'!$C$8:$AD$30,AP$7,FALSE)))),0)</f>
        <v>0</v>
      </c>
      <c r="AQ400" s="30">
        <f>_xlfn.IFNA(IF($O400="days",$Y400*(VLOOKUP($K400,'Bed parameters'!$A$9:$I$12,9,FALSE))*$F400*(VLOOKUP($Q400,'Workforce distribution'!$C$8:$AD$30,AQ$7,FALSE)),IF($Q400="n/a",(IF($P400=AQ$6,$X400*$F400,0)),$X400*$F400*(VLOOKUP($Q400,'Workforce distribution'!$C$8:$AD$30,AQ$7,FALSE)))),0)</f>
        <v>0</v>
      </c>
      <c r="AR400" s="30">
        <f>_xlfn.IFNA(IF($O400="days",$Y400*(VLOOKUP($K400,'Bed parameters'!$A$9:$I$12,9,FALSE))*$F400*(VLOOKUP($Q400,'Workforce distribution'!$C$8:$AD$30,AR$7,FALSE)),IF($Q400="n/a",(IF($P400=AR$6,$X400*$F400,0)),$X400*$F400*(VLOOKUP($Q400,'Workforce distribution'!$C$8:$AD$30,AR$7,FALSE)))),0)</f>
        <v>0</v>
      </c>
      <c r="AS400" s="30">
        <f>_xlfn.IFNA(IF($O400="days",$Y400*(VLOOKUP($K400,'Bed parameters'!$A$9:$I$12,9,FALSE))*$F400*(VLOOKUP($Q400,'Workforce distribution'!$C$8:$AD$30,AS$7,FALSE)),IF($Q400="n/a",(IF($P400=AS$6,$X400*$F400,0)),$X400*$F400*(VLOOKUP($Q400,'Workforce distribution'!$C$8:$AD$30,AS$7,FALSE)))),0)</f>
        <v>0</v>
      </c>
      <c r="AT400" s="30">
        <f>_xlfn.IFNA(IF($O400="days",$Y400*(VLOOKUP($K400,'Bed parameters'!$A$9:$I$12,9,FALSE))*$F400*(VLOOKUP($Q400,'Workforce distribution'!$C$8:$AD$30,AT$7,FALSE)),IF($Q400="n/a",(IF($P400=AT$6,$X400*$F400,0)),$X400*$F400*(VLOOKUP($Q400,'Workforce distribution'!$C$8:$AD$30,AT$7,FALSE)))),0)</f>
        <v>0</v>
      </c>
      <c r="AU400" s="30">
        <f>_xlfn.IFNA(IF($O400="days",$Y400*(VLOOKUP($K400,'Bed parameters'!$A$9:$I$12,9,FALSE))*$F400*(VLOOKUP($Q400,'Workforce distribution'!$C$8:$AD$30,AU$7,FALSE)),IF($Q400="n/a",(IF($P400=AU$6,$X400*$F400,0)),$X400*$F400*(VLOOKUP($Q400,'Workforce distribution'!$C$8:$AD$30,AU$7,FALSE)))),0)</f>
        <v>0</v>
      </c>
      <c r="AV400" s="30">
        <f>_xlfn.IFNA(IF($O400="days",$Y400*(VLOOKUP($K400,'Bed parameters'!$A$9:$I$12,9,FALSE))*$F400*(VLOOKUP($Q400,'Workforce distribution'!$C$8:$AD$30,AV$7,FALSE)),IF($Q400="n/a",(IF($P400=AV$6,$X400*$F400,0)),$X400*$F400*(VLOOKUP($Q400,'Workforce distribution'!$C$8:$AD$30,AV$7,FALSE)))),0)</f>
        <v>0</v>
      </c>
      <c r="AW400" s="30">
        <f>_xlfn.IFNA(IF($O400="days",$Y400*(VLOOKUP($K400,'Bed parameters'!$A$9:$I$12,9,FALSE))*$F400*(VLOOKUP($Q400,'Workforce distribution'!$C$8:$AD$30,AW$7,FALSE)),IF($Q400="n/a",(IF($P400=AW$6,$X400*$F400,0)),$X400*$F400*(VLOOKUP($Q400,'Workforce distribution'!$C$8:$AD$30,AW$7,FALSE)))),0)</f>
        <v>0</v>
      </c>
      <c r="AX400" s="30">
        <f>_xlfn.IFNA(IF($O400="days",$Y400*(VLOOKUP($K400,'Bed parameters'!$A$9:$I$12,9,FALSE))*$F400*(VLOOKUP($Q400,'Workforce distribution'!$C$8:$AD$30,AX$7,FALSE)),IF($Q400="n/a",(IF($P400=AX$6,$X400*$F400,0)),$X400*$F400*(VLOOKUP($Q400,'Workforce distribution'!$C$8:$AD$30,AX$7,FALSE)))),0)</f>
        <v>0</v>
      </c>
      <c r="AY400" s="30">
        <f>_xlfn.IFNA(IF($O400="days",$Y400*(VLOOKUP($K400,'Bed parameters'!$A$9:$I$12,9,FALSE))*$F400*(VLOOKUP($Q400,'Workforce distribution'!$C$8:$AD$30,AY$7,FALSE)),IF($Q400="n/a",(IF($P400=AY$6,$X400*$F400,0)),$X400*$F400*(VLOOKUP($Q400,'Workforce distribution'!$C$8:$AD$30,AY$7,FALSE)))),0)</f>
        <v>0</v>
      </c>
      <c r="AZ400" s="30">
        <f>_xlfn.IFNA(IF($O400="days",$Y400*(VLOOKUP($K400,'Bed parameters'!$A$9:$I$12,9,FALSE))*$F400*(VLOOKUP($Q400,'Workforce distribution'!$C$8:$AD$30,AZ$7,FALSE)),IF($Q400="n/a",(IF($P400=AZ$6,$X400*$F400,0)),$X400*$F400*(VLOOKUP($Q400,'Workforce distribution'!$C$8:$AD$30,AZ$7,FALSE)))),0)</f>
        <v>0</v>
      </c>
      <c r="BA400" s="30">
        <f>_xlfn.IFNA(IF($O400="days",$Y400*(VLOOKUP($K400,'Bed parameters'!$A$9:$I$12,9,FALSE))*$F400*(VLOOKUP($Q400,'Workforce distribution'!$C$8:$AD$30,BA$7,FALSE)),IF($Q400="n/a",(IF($P400=BA$6,$X400*$F400,0)),$X400*$F400*(VLOOKUP($Q400,'Workforce distribution'!$C$8:$AD$30,BA$7,FALSE)))),0)</f>
        <v>0</v>
      </c>
      <c r="BB400" s="30">
        <f>_xlfn.IFNA(IF($O400="days",$Y400*(VLOOKUP($K400,'Bed parameters'!$A$9:$I$12,9,FALSE))*$F400*(VLOOKUP($Q400,'Workforce distribution'!$C$8:$AD$30,BB$7,FALSE)),IF($Q400="n/a",(IF($P400=BB$6,$X400*$F400,0)),$X400*$F400*(VLOOKUP($Q400,'Workforce distribution'!$C$8:$AD$30,BB$7,FALSE)))),0)</f>
        <v>0</v>
      </c>
      <c r="BC400" s="149">
        <f t="shared" si="57"/>
        <v>47.979900027695614</v>
      </c>
      <c r="BD400" s="288">
        <f>IF($Q400="n/a",(IF('Workforce hours'!D$30=0,0,(AB400/'Workforce hours'!D$30))),(IF(VLOOKUP($Q400,'Workforce hours'!$C$8:$AD$30,BD$7,FALSE)=0,0,(AB400/(VLOOKUP($Q400,'Workforce hours'!$C$8:$AD$30,BD$7,FALSE))))))</f>
        <v>0</v>
      </c>
      <c r="BE400" s="288">
        <f>IF($Q400="n/a",(IF('Workforce hours'!E$30=0,0,(AC400/'Workforce hours'!E$30))),(IF(VLOOKUP($Q400,'Workforce hours'!$C$8:$AD$30,BE$7,FALSE)=0,0,(AC400/(VLOOKUP($Q400,'Workforce hours'!$C$8:$AD$30,BE$7,FALSE))))))</f>
        <v>0</v>
      </c>
      <c r="BF400" s="288">
        <f>IF($Q400="n/a",(IF('Workforce hours'!F$30=0,0,(AD400/'Workforce hours'!F$30))),(IF(VLOOKUP($Q400,'Workforce hours'!$C$8:$AD$30,BF$7,FALSE)=0,0,(AD400/(VLOOKUP($Q400,'Workforce hours'!$C$8:$AD$30,BF$7,FALSE))))))</f>
        <v>0</v>
      </c>
      <c r="BG400" s="288">
        <f>IF($Q400="n/a",(IF('Workforce hours'!G$30=0,0,(AE400/'Workforce hours'!G$30))),(IF(VLOOKUP($Q400,'Workforce hours'!$C$8:$AD$30,BG$7,FALSE)=0,0,(AE400/(VLOOKUP($Q400,'Workforce hours'!$C$8:$AD$30,BG$7,FALSE))))))</f>
        <v>47.979900027695614</v>
      </c>
      <c r="BH400" s="288">
        <f>IF($Q400="n/a",(IF('Workforce hours'!H$30=0,0,(AF400/'Workforce hours'!H$30))),(IF(VLOOKUP($Q400,'Workforce hours'!$C$8:$AD$30,BH$7,FALSE)=0,0,(AF400/(VLOOKUP($Q400,'Workforce hours'!$C$8:$AD$30,BH$7,FALSE))))))</f>
        <v>0</v>
      </c>
      <c r="BI400" s="288">
        <f>IF($Q400="n/a",(IF('Workforce hours'!I$30=0,0,(AG400/'Workforce hours'!I$30))),(IF(VLOOKUP($Q400,'Workforce hours'!$C$8:$AD$30,BI$7,FALSE)=0,0,(AG400/(VLOOKUP($Q400,'Workforce hours'!$C$8:$AD$30,BI$7,FALSE))))))</f>
        <v>0</v>
      </c>
      <c r="BJ400" s="288">
        <f>IF($Q400="n/a",(IF('Workforce hours'!J$30=0,0,(AH400/'Workforce hours'!J$30))),(IF(VLOOKUP($Q400,'Workforce hours'!$C$8:$AD$30,BJ$7,FALSE)=0,0,(AH400/(VLOOKUP($Q400,'Workforce hours'!$C$8:$AD$30,BJ$7,FALSE))))))</f>
        <v>0</v>
      </c>
      <c r="BK400" s="288">
        <f>IF($Q400="n/a",(IF('Workforce hours'!K$30=0,0,(AI400/'Workforce hours'!K$30))),(IF(VLOOKUP($Q400,'Workforce hours'!$C$8:$AD$30,BK$7,FALSE)=0,0,(AI400/(VLOOKUP($Q400,'Workforce hours'!$C$8:$AD$30,BK$7,FALSE))))))</f>
        <v>0</v>
      </c>
      <c r="BL400" s="288">
        <f>IF($Q400="n/a",(IF('Workforce hours'!L$30=0,0,(AJ400/'Workforce hours'!L$30))),(IF(VLOOKUP($Q400,'Workforce hours'!$C$8:$AD$30,BL$7,FALSE)=0,0,(AJ400/(VLOOKUP($Q400,'Workforce hours'!$C$8:$AD$30,BL$7,FALSE))))))</f>
        <v>0</v>
      </c>
      <c r="BM400" s="288">
        <f>IF($Q400="n/a",(IF('Workforce hours'!M$30=0,0,(AK400/'Workforce hours'!M$30))),(IF(VLOOKUP($Q400,'Workforce hours'!$C$8:$AD$30,BM$7,FALSE)=0,0,(AK400/(VLOOKUP($Q400,'Workforce hours'!$C$8:$AD$30,BM$7,FALSE))))))</f>
        <v>0</v>
      </c>
      <c r="BN400" s="288">
        <f>IF($Q400="n/a",(IF('Workforce hours'!N$30=0,0,(AL400/'Workforce hours'!N$30))),(IF(VLOOKUP($Q400,'Workforce hours'!$C$8:$AD$30,BN$7,FALSE)=0,0,(AL400/(VLOOKUP($Q400,'Workforce hours'!$C$8:$AD$30,BN$7,FALSE))))))</f>
        <v>0</v>
      </c>
      <c r="BO400" s="288">
        <f>IF($Q400="n/a",(IF('Workforce hours'!O$30=0,0,(AM400/'Workforce hours'!O$30))),(IF(VLOOKUP($Q400,'Workforce hours'!$C$8:$AD$30,BO$7,FALSE)=0,0,(AM400/(VLOOKUP($Q400,'Workforce hours'!$C$8:$AD$30,BO$7,FALSE))))))</f>
        <v>0</v>
      </c>
      <c r="BP400" s="288">
        <f>IF($Q400="n/a",(IF('Workforce hours'!P$30=0,0,(AN400/'Workforce hours'!P$30))),(IF(VLOOKUP($Q400,'Workforce hours'!$C$8:$AD$30,BP$7,FALSE)=0,0,(AN400/(VLOOKUP($Q400,'Workforce hours'!$C$8:$AD$30,BP$7,FALSE))))))</f>
        <v>0</v>
      </c>
      <c r="BQ400" s="288">
        <f>IF($Q400="n/a",(IF('Workforce hours'!Q$30=0,0,(AO400/'Workforce hours'!Q$30))),(IF(VLOOKUP($Q400,'Workforce hours'!$C$8:$AD$30,BQ$7,FALSE)=0,0,(AO400/(VLOOKUP($Q400,'Workforce hours'!$C$8:$AD$30,BQ$7,FALSE))))))</f>
        <v>0</v>
      </c>
      <c r="BR400" s="288">
        <f>IF($Q400="n/a",(IF('Workforce hours'!R$30=0,0,(AP400/'Workforce hours'!R$30))),(IF(VLOOKUP($Q400,'Workforce hours'!$C$8:$AD$30,BR$7,FALSE)=0,0,(AP400/(VLOOKUP($Q400,'Workforce hours'!$C$8:$AD$30,BR$7,FALSE))))))</f>
        <v>0</v>
      </c>
      <c r="BS400" s="288">
        <f>IF($Q400="n/a",(IF('Workforce hours'!S$30=0,0,(AQ400/'Workforce hours'!S$30))),(IF(VLOOKUP($Q400,'Workforce hours'!$C$8:$AD$30,BS$7,FALSE)=0,0,(AQ400/(VLOOKUP($Q400,'Workforce hours'!$C$8:$AD$30,BS$7,FALSE))))))</f>
        <v>0</v>
      </c>
      <c r="BT400" s="288">
        <f>IF($Q400="n/a",(IF('Workforce hours'!T$30=0,0,(AR400/'Workforce hours'!T$30))),(IF(VLOOKUP($Q400,'Workforce hours'!$C$8:$AD$30,BT$7,FALSE)=0,0,(AR400/(VLOOKUP($Q400,'Workforce hours'!$C$8:$AD$30,BT$7,FALSE))))))</f>
        <v>0</v>
      </c>
      <c r="BU400" s="288">
        <f>IF($Q400="n/a",(IF('Workforce hours'!U$30=0,0,(AS400/'Workforce hours'!U$30))),(IF(VLOOKUP($Q400,'Workforce hours'!$C$8:$AD$30,BU$7,FALSE)=0,0,(AS400/(VLOOKUP($Q400,'Workforce hours'!$C$8:$AD$30,BU$7,FALSE))))))</f>
        <v>0</v>
      </c>
      <c r="BV400" s="288">
        <f>IF($Q400="n/a",(IF('Workforce hours'!V$30=0,0,(AT400/'Workforce hours'!V$30))),(IF(VLOOKUP($Q400,'Workforce hours'!$C$8:$AD$30,BV$7,FALSE)=0,0,(AT400/(VLOOKUP($Q400,'Workforce hours'!$C$8:$AD$30,BV$7,FALSE))))))</f>
        <v>0</v>
      </c>
      <c r="BW400" s="288">
        <f>IF($Q400="n/a",(IF('Workforce hours'!W$30=0,0,(AU400/'Workforce hours'!W$30))),(IF(VLOOKUP($Q400,'Workforce hours'!$C$8:$AD$30,BW$7,FALSE)=0,0,(AU400/(VLOOKUP($Q400,'Workforce hours'!$C$8:$AD$30,BW$7,FALSE))))))</f>
        <v>0</v>
      </c>
      <c r="BX400" s="288">
        <f>IF($Q400="n/a",(IF('Workforce hours'!X$30=0,0,(AV400/'Workforce hours'!X$30))),(IF(VLOOKUP($Q400,'Workforce hours'!$C$8:$AD$30,BX$7,FALSE)=0,0,(AV400/(VLOOKUP($Q400,'Workforce hours'!$C$8:$AD$30,BX$7,FALSE))))))</f>
        <v>0</v>
      </c>
      <c r="BY400" s="288">
        <f>IF($Q400="n/a",(IF('Workforce hours'!Y$30=0,0,(AW400/'Workforce hours'!Y$30))),(IF(VLOOKUP($Q400,'Workforce hours'!$C$8:$AD$30,BY$7,FALSE)=0,0,(AW400/(VLOOKUP($Q400,'Workforce hours'!$C$8:$AD$30,BY$7,FALSE))))))</f>
        <v>0</v>
      </c>
      <c r="BZ400" s="288">
        <f>IF($Q400="n/a",(IF('Workforce hours'!Z$30=0,0,(AX400/'Workforce hours'!Z$30))),(IF(VLOOKUP($Q400,'Workforce hours'!$C$8:$AD$30,BZ$7,FALSE)=0,0,(AX400/(VLOOKUP($Q400,'Workforce hours'!$C$8:$AD$30,BZ$7,FALSE))))))</f>
        <v>0</v>
      </c>
      <c r="CA400" s="288">
        <f>IF($Q400="n/a",(IF('Workforce hours'!AA$30=0,0,(AY400/'Workforce hours'!AA$30))),(IF(VLOOKUP($Q400,'Workforce hours'!$C$8:$AD$30,CA$7,FALSE)=0,0,(AY400/(VLOOKUP($Q400,'Workforce hours'!$C$8:$AD$30,CA$7,FALSE))))))</f>
        <v>0</v>
      </c>
      <c r="CB400" s="288">
        <f>IF($Q400="n/a",(IF('Workforce hours'!AB$30=0,0,(AZ400/'Workforce hours'!AB$30))),(IF(VLOOKUP($Q400,'Workforce hours'!$C$8:$AD$30,CB$7,FALSE)=0,0,(AZ400/(VLOOKUP($Q400,'Workforce hours'!$C$8:$AD$30,CB$7,FALSE))))))</f>
        <v>0</v>
      </c>
      <c r="CC400" s="288">
        <f>IF($Q400="n/a",(IF('Workforce hours'!AC$30=0,0,(BA400/'Workforce hours'!AC$30))),(IF(VLOOKUP($Q400,'Workforce hours'!$C$8:$AD$30,CC$7,FALSE)=0,0,(BA400/(VLOOKUP($Q400,'Workforce hours'!$C$8:$AD$30,CC$7,FALSE))))))</f>
        <v>0</v>
      </c>
      <c r="CD400" s="288">
        <f>IF($Q400="n/a",(IF('Workforce hours'!AD$30=0,0,(BB400/'Workforce hours'!AD$30))),(IF(VLOOKUP($Q400,'Workforce hours'!$C$8:$AD$30,CD$7,FALSE)=0,0,(BB400/(VLOOKUP($Q400,'Workforce hours'!$C$8:$AD$30,CD$7,FALSE))))))</f>
        <v>0</v>
      </c>
      <c r="CE400" s="289">
        <f t="shared" si="58"/>
        <v>0</v>
      </c>
      <c r="CF400" s="290">
        <f>BD400*'Workforce costs'!B$9*(1+'Workforce costs'!B$10)*(1+'Workforce costs'!B$11)</f>
        <v>0</v>
      </c>
      <c r="CG400" s="290">
        <f>BE400*'Workforce costs'!C$9*(1+'Workforce costs'!C$10)*(1+'Workforce costs'!C$11)</f>
        <v>0</v>
      </c>
      <c r="CH400" s="290">
        <f>BF400*'Workforce costs'!D$9*(1+'Workforce costs'!D$10)*(1+'Workforce costs'!D$11)</f>
        <v>0</v>
      </c>
      <c r="CI400" s="290">
        <f>BG400*'Workforce costs'!E$9*(1+'Workforce costs'!E$10)*(1+'Workforce costs'!E$11)</f>
        <v>0</v>
      </c>
      <c r="CJ400" s="290">
        <f>BH400*'Workforce costs'!F$9*(1+'Workforce costs'!F$10)*(1+'Workforce costs'!F$11)</f>
        <v>0</v>
      </c>
      <c r="CK400" s="290">
        <f>BI400*'Workforce costs'!G$9*(1+'Workforce costs'!G$10)*(1+'Workforce costs'!G$11)</f>
        <v>0</v>
      </c>
      <c r="CL400" s="290">
        <f>BJ400*'Workforce costs'!H$9*(1+'Workforce costs'!H$10)*(1+'Workforce costs'!H$11)</f>
        <v>0</v>
      </c>
      <c r="CM400" s="290">
        <f>BK400*'Workforce costs'!I$9*(1+'Workforce costs'!I$10)*(1+'Workforce costs'!I$11)</f>
        <v>0</v>
      </c>
      <c r="CN400" s="290">
        <f>BL400*'Workforce costs'!J$9*(1+'Workforce costs'!J$10)*(1+'Workforce costs'!J$11)</f>
        <v>0</v>
      </c>
      <c r="CO400" s="290">
        <f>BM400*'Workforce costs'!K$9*(1+'Workforce costs'!K$10)*(1+'Workforce costs'!K$11)</f>
        <v>0</v>
      </c>
      <c r="CP400" s="290">
        <f>BN400*'Workforce costs'!L$9*(1+'Workforce costs'!L$10)*(1+'Workforce costs'!L$11)</f>
        <v>0</v>
      </c>
      <c r="CQ400" s="290">
        <f>BO400*'Workforce costs'!M$9*(1+'Workforce costs'!M$10)*(1+'Workforce costs'!M$11)</f>
        <v>0</v>
      </c>
      <c r="CR400" s="290">
        <f>BP400*'Workforce costs'!N$9*(1+'Workforce costs'!N$10)*(1+'Workforce costs'!N$11)</f>
        <v>0</v>
      </c>
      <c r="CS400" s="290">
        <f>BQ400*'Workforce costs'!O$9*(1+'Workforce costs'!O$10)*(1+'Workforce costs'!O$11)</f>
        <v>0</v>
      </c>
      <c r="CT400" s="290">
        <f>BR400*'Workforce costs'!P$9*(1+'Workforce costs'!P$10)*(1+'Workforce costs'!P$11)</f>
        <v>0</v>
      </c>
      <c r="CU400" s="290">
        <f>BS400*'Workforce costs'!Q$9*(1+'Workforce costs'!Q$10)*(1+'Workforce costs'!Q$11)</f>
        <v>0</v>
      </c>
      <c r="CV400" s="290">
        <f>BT400*'Workforce costs'!R$9*(1+'Workforce costs'!R$10)*(1+'Workforce costs'!R$11)</f>
        <v>0</v>
      </c>
      <c r="CW400" s="290">
        <f>BU400*'Workforce costs'!S$9*(1+'Workforce costs'!S$10)*(1+'Workforce costs'!S$11)</f>
        <v>0</v>
      </c>
      <c r="CX400" s="290">
        <f>BV400*'Workforce costs'!T$9*(1+'Workforce costs'!T$10)*(1+'Workforce costs'!T$11)</f>
        <v>0</v>
      </c>
      <c r="CY400" s="290">
        <f>BW400*'Workforce costs'!U$9*(1+'Workforce costs'!U$10)*(1+'Workforce costs'!U$11)</f>
        <v>0</v>
      </c>
      <c r="CZ400" s="290">
        <f>BX400*'Workforce costs'!V$9*(1+'Workforce costs'!V$10)*(1+'Workforce costs'!V$11)</f>
        <v>0</v>
      </c>
      <c r="DA400" s="290">
        <f>BY400*'Workforce costs'!W$9*(1+'Workforce costs'!W$10)*(1+'Workforce costs'!W$11)</f>
        <v>0</v>
      </c>
      <c r="DB400" s="290">
        <f>BZ400*'Workforce costs'!X$9*(1+'Workforce costs'!X$10)*(1+'Workforce costs'!X$11)</f>
        <v>0</v>
      </c>
      <c r="DC400" s="290">
        <f>CA400*'Workforce costs'!Y$9*(1+'Workforce costs'!Y$10)*(1+'Workforce costs'!Y$11)</f>
        <v>0</v>
      </c>
      <c r="DD400" s="290">
        <f>CB400*'Workforce costs'!Z$9*(1+'Workforce costs'!Z$10)*(1+'Workforce costs'!Z$11)</f>
        <v>0</v>
      </c>
      <c r="DE400" s="290">
        <f>CC400*'Workforce costs'!AA$9*(1+'Workforce costs'!AA$10)*(1+'Workforce costs'!AA$11)</f>
        <v>0</v>
      </c>
      <c r="DF400" s="290">
        <f>CD400*'Workforce costs'!AB$9*(1+'Workforce costs'!AB$10)*(1+'Workforce costs'!AB$11)</f>
        <v>0</v>
      </c>
    </row>
    <row r="401" spans="1:110" x14ac:dyDescent="0.3">
      <c r="A401" s="2" t="str">
        <f>Outputs!$A$4</f>
        <v>Australia</v>
      </c>
      <c r="B401" s="2" t="str">
        <f t="shared" si="51"/>
        <v>Australia 18to24</v>
      </c>
      <c r="C401" s="30">
        <f>VLOOKUP($B401,Populations!$D$15:$H$1920,3,FALSE)</f>
        <v>2374194</v>
      </c>
      <c r="D401" s="255">
        <f>IF(OR($H401="General pop",$H401="Schools",$H401="Workplace",$H401="Skills Training",$H401="Digital Supports"),1,VLOOKUP($B401,Populations!$D$15:$H$1920,5,FALSE))</f>
        <v>1</v>
      </c>
      <c r="E401" s="88">
        <f>VLOOKUP(I401,Epidemiology!$C$10:$H$47,6,FALSE)</f>
        <v>1300</v>
      </c>
      <c r="F401" s="102">
        <f>'Care profiles'!R402</f>
        <v>0.16666666666666666</v>
      </c>
      <c r="G401" s="15" t="str">
        <f>'Care profiles'!A402</f>
        <v>18to24</v>
      </c>
      <c r="H401" s="15" t="str">
        <f>'Care profiles'!B402</f>
        <v>Persistent</v>
      </c>
      <c r="I401" s="15" t="str">
        <f>'Care profiles'!C402</f>
        <v>Persistent_18-24yrs</v>
      </c>
      <c r="J401" s="15" t="str">
        <f>'Care profiles'!D402</f>
        <v>Care profile</v>
      </c>
      <c r="K401" s="15" t="str">
        <f>'Care profiles'!E402</f>
        <v>Group Carer Support</v>
      </c>
      <c r="L401" s="104">
        <f>'Care profiles'!F402</f>
        <v>0.5</v>
      </c>
      <c r="M401" s="15">
        <f>'Care profiles'!G402</f>
        <v>10</v>
      </c>
      <c r="N401" s="15">
        <f>'Care profiles'!H402</f>
        <v>60</v>
      </c>
      <c r="O401" s="15" t="str">
        <f>'Care profiles'!I402</f>
        <v>min</v>
      </c>
      <c r="P401" s="15" t="str">
        <f>'Care profiles'!J402</f>
        <v>Team</v>
      </c>
      <c r="Q401" s="15" t="str">
        <f>'Care profiles'!K402</f>
        <v>Group Carer Support</v>
      </c>
      <c r="R401" s="15" t="str">
        <f>'Care profiles'!M402</f>
        <v>Y</v>
      </c>
      <c r="S401" s="15" t="str">
        <f>'Care profiles'!O402</f>
        <v>Y</v>
      </c>
      <c r="T401" s="15" t="str">
        <f>'Care profiles'!Q402</f>
        <v>N</v>
      </c>
      <c r="U401" s="30">
        <f t="shared" si="52"/>
        <v>30864.522000000001</v>
      </c>
      <c r="V401" s="30">
        <f t="shared" si="53"/>
        <v>15432.261</v>
      </c>
      <c r="W401" s="30">
        <f>IF(M401="n/a",0,IF(O401="days",V401*M401*(1+(VLOOKUP(K401,'Bed parameters'!$A$9:$G$12,7,FALSE))),V401*M401))</f>
        <v>154322.61000000002</v>
      </c>
      <c r="X401" s="30">
        <f t="shared" si="54"/>
        <v>154322.61000000002</v>
      </c>
      <c r="Y401" s="30">
        <f t="shared" si="55"/>
        <v>0</v>
      </c>
      <c r="Z401" s="113">
        <f>_xlfn.IFNA(Y401/((VLOOKUP(K401,'Bed parameters'!$A$9:$G$12,3,FALSE))*(VLOOKUP(K401,'Bed parameters'!$A$9:$G$12,5,FALSE))),0)</f>
        <v>0</v>
      </c>
      <c r="AA401" s="30">
        <f t="shared" si="56"/>
        <v>25720.435000000001</v>
      </c>
      <c r="AB401" s="30">
        <f>_xlfn.IFNA(IF($O401="days",$Y401*(VLOOKUP($K401,'Bed parameters'!$A$9:$I$12,9,FALSE))*$F401*(VLOOKUP($Q401,'Workforce distribution'!$C$8:$AD$30,AB$7,FALSE)),IF($Q401="n/a",(IF($P401=AB$6,$X401*$F401,0)),$X401*$F401*(VLOOKUP($Q401,'Workforce distribution'!$C$8:$AD$30,AB$7,FALSE)))),0)</f>
        <v>0</v>
      </c>
      <c r="AC401" s="30">
        <f>_xlfn.IFNA(IF($O401="days",$Y401*(VLOOKUP($K401,'Bed parameters'!$A$9:$I$12,9,FALSE))*$F401*(VLOOKUP($Q401,'Workforce distribution'!$C$8:$AD$30,AC$7,FALSE)),IF($Q401="n/a",(IF($P401=AC$6,$X401*$F401,0)),$X401*$F401*(VLOOKUP($Q401,'Workforce distribution'!$C$8:$AD$30,AC$7,FALSE)))),0)</f>
        <v>0</v>
      </c>
      <c r="AD401" s="30">
        <f>_xlfn.IFNA(IF($O401="days",$Y401*(VLOOKUP($K401,'Bed parameters'!$A$9:$I$12,9,FALSE))*$F401*(VLOOKUP($Q401,'Workforce distribution'!$C$8:$AD$30,AD$7,FALSE)),IF($Q401="n/a",(IF($P401=AD$6,$X401*$F401,0)),$X401*$F401*(VLOOKUP($Q401,'Workforce distribution'!$C$8:$AD$30,AD$7,FALSE)))),0)</f>
        <v>0</v>
      </c>
      <c r="AE401" s="30">
        <f>_xlfn.IFNA(IF($O401="days",$Y401*(VLOOKUP($K401,'Bed parameters'!$A$9:$I$12,9,FALSE))*$F401*(VLOOKUP($Q401,'Workforce distribution'!$C$8:$AD$30,AE$7,FALSE)),IF($Q401="n/a",(IF($P401=AE$6,$X401*$F401,0)),$X401*$F401*(VLOOKUP($Q401,'Workforce distribution'!$C$8:$AD$30,AE$7,FALSE)))),0)</f>
        <v>12860.217500000001</v>
      </c>
      <c r="AF401" s="30">
        <f>_xlfn.IFNA(IF($O401="days",$Y401*(VLOOKUP($K401,'Bed parameters'!$A$9:$I$12,9,FALSE))*$F401*(VLOOKUP($Q401,'Workforce distribution'!$C$8:$AD$30,AF$7,FALSE)),IF($Q401="n/a",(IF($P401=AF$6,$X401*$F401,0)),$X401*$F401*(VLOOKUP($Q401,'Workforce distribution'!$C$8:$AD$30,AF$7,FALSE)))),0)</f>
        <v>0</v>
      </c>
      <c r="AG401" s="30">
        <f>_xlfn.IFNA(IF($O401="days",$Y401*(VLOOKUP($K401,'Bed parameters'!$A$9:$I$12,9,FALSE))*$F401*(VLOOKUP($Q401,'Workforce distribution'!$C$8:$AD$30,AG$7,FALSE)),IF($Q401="n/a",(IF($P401=AG$6,$X401*$F401,0)),$X401*$F401*(VLOOKUP($Q401,'Workforce distribution'!$C$8:$AD$30,AG$7,FALSE)))),0)</f>
        <v>0</v>
      </c>
      <c r="AH401" s="30">
        <f>_xlfn.IFNA(IF($O401="days",$Y401*(VLOOKUP($K401,'Bed parameters'!$A$9:$I$12,9,FALSE))*$F401*(VLOOKUP($Q401,'Workforce distribution'!$C$8:$AD$30,AH$7,FALSE)),IF($Q401="n/a",(IF($P401=AH$6,$X401*$F401,0)),$X401*$F401*(VLOOKUP($Q401,'Workforce distribution'!$C$8:$AD$30,AH$7,FALSE)))),0)</f>
        <v>0</v>
      </c>
      <c r="AI401" s="30">
        <f>_xlfn.IFNA(IF($O401="days",$Y401*(VLOOKUP($K401,'Bed parameters'!$A$9:$I$12,9,FALSE))*$F401*(VLOOKUP($Q401,'Workforce distribution'!$C$8:$AD$30,AI$7,FALSE)),IF($Q401="n/a",(IF($P401=AI$6,$X401*$F401,0)),$X401*$F401*(VLOOKUP($Q401,'Workforce distribution'!$C$8:$AD$30,AI$7,FALSE)))),0)</f>
        <v>0</v>
      </c>
      <c r="AJ401" s="30">
        <f>_xlfn.IFNA(IF($O401="days",$Y401*(VLOOKUP($K401,'Bed parameters'!$A$9:$I$12,9,FALSE))*$F401*(VLOOKUP($Q401,'Workforce distribution'!$C$8:$AD$30,AJ$7,FALSE)),IF($Q401="n/a",(IF($P401=AJ$6,$X401*$F401,0)),$X401*$F401*(VLOOKUP($Q401,'Workforce distribution'!$C$8:$AD$30,AJ$7,FALSE)))),0)</f>
        <v>0</v>
      </c>
      <c r="AK401" s="30">
        <f>_xlfn.IFNA(IF($O401="days",$Y401*(VLOOKUP($K401,'Bed parameters'!$A$9:$I$12,9,FALSE))*$F401*(VLOOKUP($Q401,'Workforce distribution'!$C$8:$AD$30,AK$7,FALSE)),IF($Q401="n/a",(IF($P401=AK$6,$X401*$F401,0)),$X401*$F401*(VLOOKUP($Q401,'Workforce distribution'!$C$8:$AD$30,AK$7,FALSE)))),0)</f>
        <v>0</v>
      </c>
      <c r="AL401" s="30">
        <f>_xlfn.IFNA(IF($O401="days",$Y401*(VLOOKUP($K401,'Bed parameters'!$A$9:$I$12,9,FALSE))*$F401*(VLOOKUP($Q401,'Workforce distribution'!$C$8:$AD$30,AL$7,FALSE)),IF($Q401="n/a",(IF($P401=AL$6,$X401*$F401,0)),$X401*$F401*(VLOOKUP($Q401,'Workforce distribution'!$C$8:$AD$30,AL$7,FALSE)))),0)</f>
        <v>0</v>
      </c>
      <c r="AM401" s="30">
        <f>_xlfn.IFNA(IF($O401="days",$Y401*(VLOOKUP($K401,'Bed parameters'!$A$9:$I$12,9,FALSE))*$F401*(VLOOKUP($Q401,'Workforce distribution'!$C$8:$AD$30,AM$7,FALSE)),IF($Q401="n/a",(IF($P401=AM$6,$X401*$F401,0)),$X401*$F401*(VLOOKUP($Q401,'Workforce distribution'!$C$8:$AD$30,AM$7,FALSE)))),0)</f>
        <v>0</v>
      </c>
      <c r="AN401" s="30">
        <f>_xlfn.IFNA(IF($O401="days",$Y401*(VLOOKUP($K401,'Bed parameters'!$A$9:$I$12,9,FALSE))*$F401*(VLOOKUP($Q401,'Workforce distribution'!$C$8:$AD$30,AN$7,FALSE)),IF($Q401="n/a",(IF($P401=AN$6,$X401*$F401,0)),$X401*$F401*(VLOOKUP($Q401,'Workforce distribution'!$C$8:$AD$30,AN$7,FALSE)))),0)</f>
        <v>0</v>
      </c>
      <c r="AO401" s="30">
        <f>_xlfn.IFNA(IF($O401="days",$Y401*(VLOOKUP($K401,'Bed parameters'!$A$9:$I$12,9,FALSE))*$F401*(VLOOKUP($Q401,'Workforce distribution'!$C$8:$AD$30,AO$7,FALSE)),IF($Q401="n/a",(IF($P401=AO$6,$X401*$F401,0)),$X401*$F401*(VLOOKUP($Q401,'Workforce distribution'!$C$8:$AD$30,AO$7,FALSE)))),0)</f>
        <v>0</v>
      </c>
      <c r="AP401" s="30">
        <f>_xlfn.IFNA(IF($O401="days",$Y401*(VLOOKUP($K401,'Bed parameters'!$A$9:$I$12,9,FALSE))*$F401*(VLOOKUP($Q401,'Workforce distribution'!$C$8:$AD$30,AP$7,FALSE)),IF($Q401="n/a",(IF($P401=AP$6,$X401*$F401,0)),$X401*$F401*(VLOOKUP($Q401,'Workforce distribution'!$C$8:$AD$30,AP$7,FALSE)))),0)</f>
        <v>0</v>
      </c>
      <c r="AQ401" s="30">
        <f>_xlfn.IFNA(IF($O401="days",$Y401*(VLOOKUP($K401,'Bed parameters'!$A$9:$I$12,9,FALSE))*$F401*(VLOOKUP($Q401,'Workforce distribution'!$C$8:$AD$30,AQ$7,FALSE)),IF($Q401="n/a",(IF($P401=AQ$6,$X401*$F401,0)),$X401*$F401*(VLOOKUP($Q401,'Workforce distribution'!$C$8:$AD$30,AQ$7,FALSE)))),0)</f>
        <v>0</v>
      </c>
      <c r="AR401" s="30">
        <f>_xlfn.IFNA(IF($O401="days",$Y401*(VLOOKUP($K401,'Bed parameters'!$A$9:$I$12,9,FALSE))*$F401*(VLOOKUP($Q401,'Workforce distribution'!$C$8:$AD$30,AR$7,FALSE)),IF($Q401="n/a",(IF($P401=AR$6,$X401*$F401,0)),$X401*$F401*(VLOOKUP($Q401,'Workforce distribution'!$C$8:$AD$30,AR$7,FALSE)))),0)</f>
        <v>0</v>
      </c>
      <c r="AS401" s="30">
        <f>_xlfn.IFNA(IF($O401="days",$Y401*(VLOOKUP($K401,'Bed parameters'!$A$9:$I$12,9,FALSE))*$F401*(VLOOKUP($Q401,'Workforce distribution'!$C$8:$AD$30,AS$7,FALSE)),IF($Q401="n/a",(IF($P401=AS$6,$X401*$F401,0)),$X401*$F401*(VLOOKUP($Q401,'Workforce distribution'!$C$8:$AD$30,AS$7,FALSE)))),0)</f>
        <v>12860.217500000001</v>
      </c>
      <c r="AT401" s="30">
        <f>_xlfn.IFNA(IF($O401="days",$Y401*(VLOOKUP($K401,'Bed parameters'!$A$9:$I$12,9,FALSE))*$F401*(VLOOKUP($Q401,'Workforce distribution'!$C$8:$AD$30,AT$7,FALSE)),IF($Q401="n/a",(IF($P401=AT$6,$X401*$F401,0)),$X401*$F401*(VLOOKUP($Q401,'Workforce distribution'!$C$8:$AD$30,AT$7,FALSE)))),0)</f>
        <v>0</v>
      </c>
      <c r="AU401" s="30">
        <f>_xlfn.IFNA(IF($O401="days",$Y401*(VLOOKUP($K401,'Bed parameters'!$A$9:$I$12,9,FALSE))*$F401*(VLOOKUP($Q401,'Workforce distribution'!$C$8:$AD$30,AU$7,FALSE)),IF($Q401="n/a",(IF($P401=AU$6,$X401*$F401,0)),$X401*$F401*(VLOOKUP($Q401,'Workforce distribution'!$C$8:$AD$30,AU$7,FALSE)))),0)</f>
        <v>0</v>
      </c>
      <c r="AV401" s="30">
        <f>_xlfn.IFNA(IF($O401="days",$Y401*(VLOOKUP($K401,'Bed parameters'!$A$9:$I$12,9,FALSE))*$F401*(VLOOKUP($Q401,'Workforce distribution'!$C$8:$AD$30,AV$7,FALSE)),IF($Q401="n/a",(IF($P401=AV$6,$X401*$F401,0)),$X401*$F401*(VLOOKUP($Q401,'Workforce distribution'!$C$8:$AD$30,AV$7,FALSE)))),0)</f>
        <v>0</v>
      </c>
      <c r="AW401" s="30">
        <f>_xlfn.IFNA(IF($O401="days",$Y401*(VLOOKUP($K401,'Bed parameters'!$A$9:$I$12,9,FALSE))*$F401*(VLOOKUP($Q401,'Workforce distribution'!$C$8:$AD$30,AW$7,FALSE)),IF($Q401="n/a",(IF($P401=AW$6,$X401*$F401,0)),$X401*$F401*(VLOOKUP($Q401,'Workforce distribution'!$C$8:$AD$30,AW$7,FALSE)))),0)</f>
        <v>0</v>
      </c>
      <c r="AX401" s="30">
        <f>_xlfn.IFNA(IF($O401="days",$Y401*(VLOOKUP($K401,'Bed parameters'!$A$9:$I$12,9,FALSE))*$F401*(VLOOKUP($Q401,'Workforce distribution'!$C$8:$AD$30,AX$7,FALSE)),IF($Q401="n/a",(IF($P401=AX$6,$X401*$F401,0)),$X401*$F401*(VLOOKUP($Q401,'Workforce distribution'!$C$8:$AD$30,AX$7,FALSE)))),0)</f>
        <v>0</v>
      </c>
      <c r="AY401" s="30">
        <f>_xlfn.IFNA(IF($O401="days",$Y401*(VLOOKUP($K401,'Bed parameters'!$A$9:$I$12,9,FALSE))*$F401*(VLOOKUP($Q401,'Workforce distribution'!$C$8:$AD$30,AY$7,FALSE)),IF($Q401="n/a",(IF($P401=AY$6,$X401*$F401,0)),$X401*$F401*(VLOOKUP($Q401,'Workforce distribution'!$C$8:$AD$30,AY$7,FALSE)))),0)</f>
        <v>0</v>
      </c>
      <c r="AZ401" s="30">
        <f>_xlfn.IFNA(IF($O401="days",$Y401*(VLOOKUP($K401,'Bed parameters'!$A$9:$I$12,9,FALSE))*$F401*(VLOOKUP($Q401,'Workforce distribution'!$C$8:$AD$30,AZ$7,FALSE)),IF($Q401="n/a",(IF($P401=AZ$6,$X401*$F401,0)),$X401*$F401*(VLOOKUP($Q401,'Workforce distribution'!$C$8:$AD$30,AZ$7,FALSE)))),0)</f>
        <v>0</v>
      </c>
      <c r="BA401" s="30">
        <f>_xlfn.IFNA(IF($O401="days",$Y401*(VLOOKUP($K401,'Bed parameters'!$A$9:$I$12,9,FALSE))*$F401*(VLOOKUP($Q401,'Workforce distribution'!$C$8:$AD$30,BA$7,FALSE)),IF($Q401="n/a",(IF($P401=BA$6,$X401*$F401,0)),$X401*$F401*(VLOOKUP($Q401,'Workforce distribution'!$C$8:$AD$30,BA$7,FALSE)))),0)</f>
        <v>0</v>
      </c>
      <c r="BB401" s="30">
        <f>_xlfn.IFNA(IF($O401="days",$Y401*(VLOOKUP($K401,'Bed parameters'!$A$9:$I$12,9,FALSE))*$F401*(VLOOKUP($Q401,'Workforce distribution'!$C$8:$AD$30,BB$7,FALSE)),IF($Q401="n/a",(IF($P401=BB$6,$X401*$F401,0)),$X401*$F401*(VLOOKUP($Q401,'Workforce distribution'!$C$8:$AD$30,BB$7,FALSE)))),0)</f>
        <v>0</v>
      </c>
      <c r="BC401" s="149">
        <f t="shared" si="57"/>
        <v>19.988211495668914</v>
      </c>
      <c r="BD401" s="288">
        <f>IF($Q401="n/a",(IF('Workforce hours'!D$30=0,0,(AB401/'Workforce hours'!D$30))),(IF(VLOOKUP($Q401,'Workforce hours'!$C$8:$AD$30,BD$7,FALSE)=0,0,(AB401/(VLOOKUP($Q401,'Workforce hours'!$C$8:$AD$30,BD$7,FALSE))))))</f>
        <v>0</v>
      </c>
      <c r="BE401" s="288">
        <f>IF($Q401="n/a",(IF('Workforce hours'!E$30=0,0,(AC401/'Workforce hours'!E$30))),(IF(VLOOKUP($Q401,'Workforce hours'!$C$8:$AD$30,BE$7,FALSE)=0,0,(AC401/(VLOOKUP($Q401,'Workforce hours'!$C$8:$AD$30,BE$7,FALSE))))))</f>
        <v>0</v>
      </c>
      <c r="BF401" s="288">
        <f>IF($Q401="n/a",(IF('Workforce hours'!F$30=0,0,(AD401/'Workforce hours'!F$30))),(IF(VLOOKUP($Q401,'Workforce hours'!$C$8:$AD$30,BF$7,FALSE)=0,0,(AD401/(VLOOKUP($Q401,'Workforce hours'!$C$8:$AD$30,BF$7,FALSE))))))</f>
        <v>0</v>
      </c>
      <c r="BG401" s="288">
        <f>IF($Q401="n/a",(IF('Workforce hours'!G$30=0,0,(AE401/'Workforce hours'!G$30))),(IF(VLOOKUP($Q401,'Workforce hours'!$C$8:$AD$30,BG$7,FALSE)=0,0,(AE401/(VLOOKUP($Q401,'Workforce hours'!$C$8:$AD$30,BG$7,FALSE))))))</f>
        <v>9.9958125057699228</v>
      </c>
      <c r="BH401" s="288">
        <f>IF($Q401="n/a",(IF('Workforce hours'!H$30=0,0,(AF401/'Workforce hours'!H$30))),(IF(VLOOKUP($Q401,'Workforce hours'!$C$8:$AD$30,BH$7,FALSE)=0,0,(AF401/(VLOOKUP($Q401,'Workforce hours'!$C$8:$AD$30,BH$7,FALSE))))))</f>
        <v>0</v>
      </c>
      <c r="BI401" s="288">
        <f>IF($Q401="n/a",(IF('Workforce hours'!I$30=0,0,(AG401/'Workforce hours'!I$30))),(IF(VLOOKUP($Q401,'Workforce hours'!$C$8:$AD$30,BI$7,FALSE)=0,0,(AG401/(VLOOKUP($Q401,'Workforce hours'!$C$8:$AD$30,BI$7,FALSE))))))</f>
        <v>0</v>
      </c>
      <c r="BJ401" s="288">
        <f>IF($Q401="n/a",(IF('Workforce hours'!J$30=0,0,(AH401/'Workforce hours'!J$30))),(IF(VLOOKUP($Q401,'Workforce hours'!$C$8:$AD$30,BJ$7,FALSE)=0,0,(AH401/(VLOOKUP($Q401,'Workforce hours'!$C$8:$AD$30,BJ$7,FALSE))))))</f>
        <v>0</v>
      </c>
      <c r="BK401" s="288">
        <f>IF($Q401="n/a",(IF('Workforce hours'!K$30=0,0,(AI401/'Workforce hours'!K$30))),(IF(VLOOKUP($Q401,'Workforce hours'!$C$8:$AD$30,BK$7,FALSE)=0,0,(AI401/(VLOOKUP($Q401,'Workforce hours'!$C$8:$AD$30,BK$7,FALSE))))))</f>
        <v>0</v>
      </c>
      <c r="BL401" s="288">
        <f>IF($Q401="n/a",(IF('Workforce hours'!L$30=0,0,(AJ401/'Workforce hours'!L$30))),(IF(VLOOKUP($Q401,'Workforce hours'!$C$8:$AD$30,BL$7,FALSE)=0,0,(AJ401/(VLOOKUP($Q401,'Workforce hours'!$C$8:$AD$30,BL$7,FALSE))))))</f>
        <v>0</v>
      </c>
      <c r="BM401" s="288">
        <f>IF($Q401="n/a",(IF('Workforce hours'!M$30=0,0,(AK401/'Workforce hours'!M$30))),(IF(VLOOKUP($Q401,'Workforce hours'!$C$8:$AD$30,BM$7,FALSE)=0,0,(AK401/(VLOOKUP($Q401,'Workforce hours'!$C$8:$AD$30,BM$7,FALSE))))))</f>
        <v>0</v>
      </c>
      <c r="BN401" s="288">
        <f>IF($Q401="n/a",(IF('Workforce hours'!N$30=0,0,(AL401/'Workforce hours'!N$30))),(IF(VLOOKUP($Q401,'Workforce hours'!$C$8:$AD$30,BN$7,FALSE)=0,0,(AL401/(VLOOKUP($Q401,'Workforce hours'!$C$8:$AD$30,BN$7,FALSE))))))</f>
        <v>0</v>
      </c>
      <c r="BO401" s="288">
        <f>IF($Q401="n/a",(IF('Workforce hours'!O$30=0,0,(AM401/'Workforce hours'!O$30))),(IF(VLOOKUP($Q401,'Workforce hours'!$C$8:$AD$30,BO$7,FALSE)=0,0,(AM401/(VLOOKUP($Q401,'Workforce hours'!$C$8:$AD$30,BO$7,FALSE))))))</f>
        <v>0</v>
      </c>
      <c r="BP401" s="288">
        <f>IF($Q401="n/a",(IF('Workforce hours'!P$30=0,0,(AN401/'Workforce hours'!P$30))),(IF(VLOOKUP($Q401,'Workforce hours'!$C$8:$AD$30,BP$7,FALSE)=0,0,(AN401/(VLOOKUP($Q401,'Workforce hours'!$C$8:$AD$30,BP$7,FALSE))))))</f>
        <v>0</v>
      </c>
      <c r="BQ401" s="288">
        <f>IF($Q401="n/a",(IF('Workforce hours'!Q$30=0,0,(AO401/'Workforce hours'!Q$30))),(IF(VLOOKUP($Q401,'Workforce hours'!$C$8:$AD$30,BQ$7,FALSE)=0,0,(AO401/(VLOOKUP($Q401,'Workforce hours'!$C$8:$AD$30,BQ$7,FALSE))))))</f>
        <v>0</v>
      </c>
      <c r="BR401" s="288">
        <f>IF($Q401="n/a",(IF('Workforce hours'!R$30=0,0,(AP401/'Workforce hours'!R$30))),(IF(VLOOKUP($Q401,'Workforce hours'!$C$8:$AD$30,BR$7,FALSE)=0,0,(AP401/(VLOOKUP($Q401,'Workforce hours'!$C$8:$AD$30,BR$7,FALSE))))))</f>
        <v>0</v>
      </c>
      <c r="BS401" s="288">
        <f>IF($Q401="n/a",(IF('Workforce hours'!S$30=0,0,(AQ401/'Workforce hours'!S$30))),(IF(VLOOKUP($Q401,'Workforce hours'!$C$8:$AD$30,BS$7,FALSE)=0,0,(AQ401/(VLOOKUP($Q401,'Workforce hours'!$C$8:$AD$30,BS$7,FALSE))))))</f>
        <v>0</v>
      </c>
      <c r="BT401" s="288">
        <f>IF($Q401="n/a",(IF('Workforce hours'!T$30=0,0,(AR401/'Workforce hours'!T$30))),(IF(VLOOKUP($Q401,'Workforce hours'!$C$8:$AD$30,BT$7,FALSE)=0,0,(AR401/(VLOOKUP($Q401,'Workforce hours'!$C$8:$AD$30,BT$7,FALSE))))))</f>
        <v>0</v>
      </c>
      <c r="BU401" s="288">
        <f>IF($Q401="n/a",(IF('Workforce hours'!U$30=0,0,(AS401/'Workforce hours'!U$30))),(IF(VLOOKUP($Q401,'Workforce hours'!$C$8:$AD$30,BU$7,FALSE)=0,0,(AS401/(VLOOKUP($Q401,'Workforce hours'!$C$8:$AD$30,BU$7,FALSE))))))</f>
        <v>9.9923989898989909</v>
      </c>
      <c r="BV401" s="288">
        <f>IF($Q401="n/a",(IF('Workforce hours'!V$30=0,0,(AT401/'Workforce hours'!V$30))),(IF(VLOOKUP($Q401,'Workforce hours'!$C$8:$AD$30,BV$7,FALSE)=0,0,(AT401/(VLOOKUP($Q401,'Workforce hours'!$C$8:$AD$30,BV$7,FALSE))))))</f>
        <v>0</v>
      </c>
      <c r="BW401" s="288">
        <f>IF($Q401="n/a",(IF('Workforce hours'!W$30=0,0,(AU401/'Workforce hours'!W$30))),(IF(VLOOKUP($Q401,'Workforce hours'!$C$8:$AD$30,BW$7,FALSE)=0,0,(AU401/(VLOOKUP($Q401,'Workforce hours'!$C$8:$AD$30,BW$7,FALSE))))))</f>
        <v>0</v>
      </c>
      <c r="BX401" s="288">
        <f>IF($Q401="n/a",(IF('Workforce hours'!X$30=0,0,(AV401/'Workforce hours'!X$30))),(IF(VLOOKUP($Q401,'Workforce hours'!$C$8:$AD$30,BX$7,FALSE)=0,0,(AV401/(VLOOKUP($Q401,'Workforce hours'!$C$8:$AD$30,BX$7,FALSE))))))</f>
        <v>0</v>
      </c>
      <c r="BY401" s="288">
        <f>IF($Q401="n/a",(IF('Workforce hours'!Y$30=0,0,(AW401/'Workforce hours'!Y$30))),(IF(VLOOKUP($Q401,'Workforce hours'!$C$8:$AD$30,BY$7,FALSE)=0,0,(AW401/(VLOOKUP($Q401,'Workforce hours'!$C$8:$AD$30,BY$7,FALSE))))))</f>
        <v>0</v>
      </c>
      <c r="BZ401" s="288">
        <f>IF($Q401="n/a",(IF('Workforce hours'!Z$30=0,0,(AX401/'Workforce hours'!Z$30))),(IF(VLOOKUP($Q401,'Workforce hours'!$C$8:$AD$30,BZ$7,FALSE)=0,0,(AX401/(VLOOKUP($Q401,'Workforce hours'!$C$8:$AD$30,BZ$7,FALSE))))))</f>
        <v>0</v>
      </c>
      <c r="CA401" s="288">
        <f>IF($Q401="n/a",(IF('Workforce hours'!AA$30=0,0,(AY401/'Workforce hours'!AA$30))),(IF(VLOOKUP($Q401,'Workforce hours'!$C$8:$AD$30,CA$7,FALSE)=0,0,(AY401/(VLOOKUP($Q401,'Workforce hours'!$C$8:$AD$30,CA$7,FALSE))))))</f>
        <v>0</v>
      </c>
      <c r="CB401" s="288">
        <f>IF($Q401="n/a",(IF('Workforce hours'!AB$30=0,0,(AZ401/'Workforce hours'!AB$30))),(IF(VLOOKUP($Q401,'Workforce hours'!$C$8:$AD$30,CB$7,FALSE)=0,0,(AZ401/(VLOOKUP($Q401,'Workforce hours'!$C$8:$AD$30,CB$7,FALSE))))))</f>
        <v>0</v>
      </c>
      <c r="CC401" s="288">
        <f>IF($Q401="n/a",(IF('Workforce hours'!AC$30=0,0,(BA401/'Workforce hours'!AC$30))),(IF(VLOOKUP($Q401,'Workforce hours'!$C$8:$AD$30,CC$7,FALSE)=0,0,(BA401/(VLOOKUP($Q401,'Workforce hours'!$C$8:$AD$30,CC$7,FALSE))))))</f>
        <v>0</v>
      </c>
      <c r="CD401" s="288">
        <f>IF($Q401="n/a",(IF('Workforce hours'!AD$30=0,0,(BB401/'Workforce hours'!AD$30))),(IF(VLOOKUP($Q401,'Workforce hours'!$C$8:$AD$30,CD$7,FALSE)=0,0,(BB401/(VLOOKUP($Q401,'Workforce hours'!$C$8:$AD$30,CD$7,FALSE))))))</f>
        <v>0</v>
      </c>
      <c r="CE401" s="289">
        <f t="shared" si="58"/>
        <v>0</v>
      </c>
      <c r="CF401" s="290">
        <f>BD401*'Workforce costs'!B$9*(1+'Workforce costs'!B$10)*(1+'Workforce costs'!B$11)</f>
        <v>0</v>
      </c>
      <c r="CG401" s="290">
        <f>BE401*'Workforce costs'!C$9*(1+'Workforce costs'!C$10)*(1+'Workforce costs'!C$11)</f>
        <v>0</v>
      </c>
      <c r="CH401" s="290">
        <f>BF401*'Workforce costs'!D$9*(1+'Workforce costs'!D$10)*(1+'Workforce costs'!D$11)</f>
        <v>0</v>
      </c>
      <c r="CI401" s="290">
        <f>BG401*'Workforce costs'!E$9*(1+'Workforce costs'!E$10)*(1+'Workforce costs'!E$11)</f>
        <v>0</v>
      </c>
      <c r="CJ401" s="290">
        <f>BH401*'Workforce costs'!F$9*(1+'Workforce costs'!F$10)*(1+'Workforce costs'!F$11)</f>
        <v>0</v>
      </c>
      <c r="CK401" s="290">
        <f>BI401*'Workforce costs'!G$9*(1+'Workforce costs'!G$10)*(1+'Workforce costs'!G$11)</f>
        <v>0</v>
      </c>
      <c r="CL401" s="290">
        <f>BJ401*'Workforce costs'!H$9*(1+'Workforce costs'!H$10)*(1+'Workforce costs'!H$11)</f>
        <v>0</v>
      </c>
      <c r="CM401" s="290">
        <f>BK401*'Workforce costs'!I$9*(1+'Workforce costs'!I$10)*(1+'Workforce costs'!I$11)</f>
        <v>0</v>
      </c>
      <c r="CN401" s="290">
        <f>BL401*'Workforce costs'!J$9*(1+'Workforce costs'!J$10)*(1+'Workforce costs'!J$11)</f>
        <v>0</v>
      </c>
      <c r="CO401" s="290">
        <f>BM401*'Workforce costs'!K$9*(1+'Workforce costs'!K$10)*(1+'Workforce costs'!K$11)</f>
        <v>0</v>
      </c>
      <c r="CP401" s="290">
        <f>BN401*'Workforce costs'!L$9*(1+'Workforce costs'!L$10)*(1+'Workforce costs'!L$11)</f>
        <v>0</v>
      </c>
      <c r="CQ401" s="290">
        <f>BO401*'Workforce costs'!M$9*(1+'Workforce costs'!M$10)*(1+'Workforce costs'!M$11)</f>
        <v>0</v>
      </c>
      <c r="CR401" s="290">
        <f>BP401*'Workforce costs'!N$9*(1+'Workforce costs'!N$10)*(1+'Workforce costs'!N$11)</f>
        <v>0</v>
      </c>
      <c r="CS401" s="290">
        <f>BQ401*'Workforce costs'!O$9*(1+'Workforce costs'!O$10)*(1+'Workforce costs'!O$11)</f>
        <v>0</v>
      </c>
      <c r="CT401" s="290">
        <f>BR401*'Workforce costs'!P$9*(1+'Workforce costs'!P$10)*(1+'Workforce costs'!P$11)</f>
        <v>0</v>
      </c>
      <c r="CU401" s="290">
        <f>BS401*'Workforce costs'!Q$9*(1+'Workforce costs'!Q$10)*(1+'Workforce costs'!Q$11)</f>
        <v>0</v>
      </c>
      <c r="CV401" s="290">
        <f>BT401*'Workforce costs'!R$9*(1+'Workforce costs'!R$10)*(1+'Workforce costs'!R$11)</f>
        <v>0</v>
      </c>
      <c r="CW401" s="290">
        <f>BU401*'Workforce costs'!S$9*(1+'Workforce costs'!S$10)*(1+'Workforce costs'!S$11)</f>
        <v>0</v>
      </c>
      <c r="CX401" s="290">
        <f>BV401*'Workforce costs'!T$9*(1+'Workforce costs'!T$10)*(1+'Workforce costs'!T$11)</f>
        <v>0</v>
      </c>
      <c r="CY401" s="290">
        <f>BW401*'Workforce costs'!U$9*(1+'Workforce costs'!U$10)*(1+'Workforce costs'!U$11)</f>
        <v>0</v>
      </c>
      <c r="CZ401" s="290">
        <f>BX401*'Workforce costs'!V$9*(1+'Workforce costs'!V$10)*(1+'Workforce costs'!V$11)</f>
        <v>0</v>
      </c>
      <c r="DA401" s="290">
        <f>BY401*'Workforce costs'!W$9*(1+'Workforce costs'!W$10)*(1+'Workforce costs'!W$11)</f>
        <v>0</v>
      </c>
      <c r="DB401" s="290">
        <f>BZ401*'Workforce costs'!X$9*(1+'Workforce costs'!X$10)*(1+'Workforce costs'!X$11)</f>
        <v>0</v>
      </c>
      <c r="DC401" s="290">
        <f>CA401*'Workforce costs'!Y$9*(1+'Workforce costs'!Y$10)*(1+'Workforce costs'!Y$11)</f>
        <v>0</v>
      </c>
      <c r="DD401" s="290">
        <f>CB401*'Workforce costs'!Z$9*(1+'Workforce costs'!Z$10)*(1+'Workforce costs'!Z$11)</f>
        <v>0</v>
      </c>
      <c r="DE401" s="290">
        <f>CC401*'Workforce costs'!AA$9*(1+'Workforce costs'!AA$10)*(1+'Workforce costs'!AA$11)</f>
        <v>0</v>
      </c>
      <c r="DF401" s="290">
        <f>CD401*'Workforce costs'!AB$9*(1+'Workforce costs'!AB$10)*(1+'Workforce costs'!AB$11)</f>
        <v>0</v>
      </c>
    </row>
    <row r="402" spans="1:110" x14ac:dyDescent="0.3">
      <c r="A402" s="2" t="str">
        <f>Outputs!$A$4</f>
        <v>Australia</v>
      </c>
      <c r="B402" s="2" t="str">
        <f t="shared" si="51"/>
        <v>Australia 18to24</v>
      </c>
      <c r="C402" s="30">
        <f>VLOOKUP($B402,Populations!$D$15:$H$1920,3,FALSE)</f>
        <v>2374194</v>
      </c>
      <c r="D402" s="255">
        <f>IF(OR($H402="General pop",$H402="Schools",$H402="Workplace",$H402="Skills Training",$H402="Digital Supports"),1,VLOOKUP($B402,Populations!$D$15:$H$1920,5,FALSE))</f>
        <v>1</v>
      </c>
      <c r="E402" s="88">
        <f>VLOOKUP(I402,Epidemiology!$C$10:$H$47,6,FALSE)</f>
        <v>1300</v>
      </c>
      <c r="F402" s="102">
        <f>'Care profiles'!R403</f>
        <v>1</v>
      </c>
      <c r="G402" s="15" t="str">
        <f>'Care profiles'!A403</f>
        <v>18to24</v>
      </c>
      <c r="H402" s="15" t="str">
        <f>'Care profiles'!B403</f>
        <v>Persistent</v>
      </c>
      <c r="I402" s="15" t="str">
        <f>'Care profiles'!C403</f>
        <v>Persistent_18-24yrs</v>
      </c>
      <c r="J402" s="15" t="str">
        <f>'Care profiles'!D403</f>
        <v>Care profile</v>
      </c>
      <c r="K402" s="15" t="str">
        <f>'Care profiles'!E403</f>
        <v>Structured Psychological Therapies – Family</v>
      </c>
      <c r="L402" s="104">
        <f>'Care profiles'!F403</f>
        <v>0.5</v>
      </c>
      <c r="M402" s="15">
        <f>'Care profiles'!G403</f>
        <v>10</v>
      </c>
      <c r="N402" s="15">
        <f>'Care profiles'!H403</f>
        <v>60</v>
      </c>
      <c r="O402" s="15" t="str">
        <f>'Care profiles'!I403</f>
        <v>min</v>
      </c>
      <c r="P402" s="15" t="str">
        <f>'Care profiles'!J403</f>
        <v>Tertiary Qualified - Unspecified</v>
      </c>
      <c r="Q402" s="15" t="str">
        <f>'Care profiles'!K403</f>
        <v>n/a</v>
      </c>
      <c r="R402" s="15" t="str">
        <f>'Care profiles'!M403</f>
        <v>Y</v>
      </c>
      <c r="S402" s="15" t="str">
        <f>'Care profiles'!O403</f>
        <v>N</v>
      </c>
      <c r="T402" s="15" t="str">
        <f>'Care profiles'!Q403</f>
        <v>N</v>
      </c>
      <c r="U402" s="30">
        <f t="shared" si="52"/>
        <v>30864.522000000001</v>
      </c>
      <c r="V402" s="30">
        <f t="shared" si="53"/>
        <v>15432.261</v>
      </c>
      <c r="W402" s="30">
        <f>IF(M402="n/a",0,IF(O402="days",V402*M402*(1+(VLOOKUP(K402,'Bed parameters'!$A$9:$G$12,7,FALSE))),V402*M402))</f>
        <v>154322.61000000002</v>
      </c>
      <c r="X402" s="30">
        <f t="shared" si="54"/>
        <v>154322.61000000002</v>
      </c>
      <c r="Y402" s="30">
        <f t="shared" si="55"/>
        <v>0</v>
      </c>
      <c r="Z402" s="113">
        <f>_xlfn.IFNA(Y402/((VLOOKUP(K402,'Bed parameters'!$A$9:$G$12,3,FALSE))*(VLOOKUP(K402,'Bed parameters'!$A$9:$G$12,5,FALSE))),0)</f>
        <v>0</v>
      </c>
      <c r="AA402" s="30">
        <f t="shared" si="56"/>
        <v>154322.61000000002</v>
      </c>
      <c r="AB402" s="30">
        <f>_xlfn.IFNA(IF($O402="days",$Y402*(VLOOKUP($K402,'Bed parameters'!$A$9:$I$12,9,FALSE))*$F402*(VLOOKUP($Q402,'Workforce distribution'!$C$8:$AD$30,AB$7,FALSE)),IF($Q402="n/a",(IF($P402=AB$6,$X402*$F402,0)),$X402*$F402*(VLOOKUP($Q402,'Workforce distribution'!$C$8:$AD$30,AB$7,FALSE)))),0)</f>
        <v>0</v>
      </c>
      <c r="AC402" s="30">
        <f>_xlfn.IFNA(IF($O402="days",$Y402*(VLOOKUP($K402,'Bed parameters'!$A$9:$I$12,9,FALSE))*$F402*(VLOOKUP($Q402,'Workforce distribution'!$C$8:$AD$30,AC$7,FALSE)),IF($Q402="n/a",(IF($P402=AC$6,$X402*$F402,0)),$X402*$F402*(VLOOKUP($Q402,'Workforce distribution'!$C$8:$AD$30,AC$7,FALSE)))),0)</f>
        <v>0</v>
      </c>
      <c r="AD402" s="30">
        <f>_xlfn.IFNA(IF($O402="days",$Y402*(VLOOKUP($K402,'Bed parameters'!$A$9:$I$12,9,FALSE))*$F402*(VLOOKUP($Q402,'Workforce distribution'!$C$8:$AD$30,AD$7,FALSE)),IF($Q402="n/a",(IF($P402=AD$6,$X402*$F402,0)),$X402*$F402*(VLOOKUP($Q402,'Workforce distribution'!$C$8:$AD$30,AD$7,FALSE)))),0)</f>
        <v>0</v>
      </c>
      <c r="AE402" s="30">
        <f>_xlfn.IFNA(IF($O402="days",$Y402*(VLOOKUP($K402,'Bed parameters'!$A$9:$I$12,9,FALSE))*$F402*(VLOOKUP($Q402,'Workforce distribution'!$C$8:$AD$30,AE$7,FALSE)),IF($Q402="n/a",(IF($P402=AE$6,$X402*$F402,0)),$X402*$F402*(VLOOKUP($Q402,'Workforce distribution'!$C$8:$AD$30,AE$7,FALSE)))),0)</f>
        <v>0</v>
      </c>
      <c r="AF402" s="30">
        <f>_xlfn.IFNA(IF($O402="days",$Y402*(VLOOKUP($K402,'Bed parameters'!$A$9:$I$12,9,FALSE))*$F402*(VLOOKUP($Q402,'Workforce distribution'!$C$8:$AD$30,AF$7,FALSE)),IF($Q402="n/a",(IF($P402=AF$6,$X402*$F402,0)),$X402*$F402*(VLOOKUP($Q402,'Workforce distribution'!$C$8:$AD$30,AF$7,FALSE)))),0)</f>
        <v>0</v>
      </c>
      <c r="AG402" s="30">
        <f>_xlfn.IFNA(IF($O402="days",$Y402*(VLOOKUP($K402,'Bed parameters'!$A$9:$I$12,9,FALSE))*$F402*(VLOOKUP($Q402,'Workforce distribution'!$C$8:$AD$30,AG$7,FALSE)),IF($Q402="n/a",(IF($P402=AG$6,$X402*$F402,0)),$X402*$F402*(VLOOKUP($Q402,'Workforce distribution'!$C$8:$AD$30,AG$7,FALSE)))),0)</f>
        <v>0</v>
      </c>
      <c r="AH402" s="30">
        <f>_xlfn.IFNA(IF($O402="days",$Y402*(VLOOKUP($K402,'Bed parameters'!$A$9:$I$12,9,FALSE))*$F402*(VLOOKUP($Q402,'Workforce distribution'!$C$8:$AD$30,AH$7,FALSE)),IF($Q402="n/a",(IF($P402=AH$6,$X402*$F402,0)),$X402*$F402*(VLOOKUP($Q402,'Workforce distribution'!$C$8:$AD$30,AH$7,FALSE)))),0)</f>
        <v>0</v>
      </c>
      <c r="AI402" s="30">
        <f>_xlfn.IFNA(IF($O402="days",$Y402*(VLOOKUP($K402,'Bed parameters'!$A$9:$I$12,9,FALSE))*$F402*(VLOOKUP($Q402,'Workforce distribution'!$C$8:$AD$30,AI$7,FALSE)),IF($Q402="n/a",(IF($P402=AI$6,$X402*$F402,0)),$X402*$F402*(VLOOKUP($Q402,'Workforce distribution'!$C$8:$AD$30,AI$7,FALSE)))),0)</f>
        <v>0</v>
      </c>
      <c r="AJ402" s="30">
        <f>_xlfn.IFNA(IF($O402="days",$Y402*(VLOOKUP($K402,'Bed parameters'!$A$9:$I$12,9,FALSE))*$F402*(VLOOKUP($Q402,'Workforce distribution'!$C$8:$AD$30,AJ$7,FALSE)),IF($Q402="n/a",(IF($P402=AJ$6,$X402*$F402,0)),$X402*$F402*(VLOOKUP($Q402,'Workforce distribution'!$C$8:$AD$30,AJ$7,FALSE)))),0)</f>
        <v>0</v>
      </c>
      <c r="AK402" s="30">
        <f>_xlfn.IFNA(IF($O402="days",$Y402*(VLOOKUP($K402,'Bed parameters'!$A$9:$I$12,9,FALSE))*$F402*(VLOOKUP($Q402,'Workforce distribution'!$C$8:$AD$30,AK$7,FALSE)),IF($Q402="n/a",(IF($P402=AK$6,$X402*$F402,0)),$X402*$F402*(VLOOKUP($Q402,'Workforce distribution'!$C$8:$AD$30,AK$7,FALSE)))),0)</f>
        <v>0</v>
      </c>
      <c r="AL402" s="30">
        <f>_xlfn.IFNA(IF($O402="days",$Y402*(VLOOKUP($K402,'Bed parameters'!$A$9:$I$12,9,FALSE))*$F402*(VLOOKUP($Q402,'Workforce distribution'!$C$8:$AD$30,AL$7,FALSE)),IF($Q402="n/a",(IF($P402=AL$6,$X402*$F402,0)),$X402*$F402*(VLOOKUP($Q402,'Workforce distribution'!$C$8:$AD$30,AL$7,FALSE)))),0)</f>
        <v>0</v>
      </c>
      <c r="AM402" s="30">
        <f>_xlfn.IFNA(IF($O402="days",$Y402*(VLOOKUP($K402,'Bed parameters'!$A$9:$I$12,9,FALSE))*$F402*(VLOOKUP($Q402,'Workforce distribution'!$C$8:$AD$30,AM$7,FALSE)),IF($Q402="n/a",(IF($P402=AM$6,$X402*$F402,0)),$X402*$F402*(VLOOKUP($Q402,'Workforce distribution'!$C$8:$AD$30,AM$7,FALSE)))),0)</f>
        <v>0</v>
      </c>
      <c r="AN402" s="30">
        <f>_xlfn.IFNA(IF($O402="days",$Y402*(VLOOKUP($K402,'Bed parameters'!$A$9:$I$12,9,FALSE))*$F402*(VLOOKUP($Q402,'Workforce distribution'!$C$8:$AD$30,AN$7,FALSE)),IF($Q402="n/a",(IF($P402=AN$6,$X402*$F402,0)),$X402*$F402*(VLOOKUP($Q402,'Workforce distribution'!$C$8:$AD$30,AN$7,FALSE)))),0)</f>
        <v>0</v>
      </c>
      <c r="AO402" s="30">
        <f>_xlfn.IFNA(IF($O402="days",$Y402*(VLOOKUP($K402,'Bed parameters'!$A$9:$I$12,9,FALSE))*$F402*(VLOOKUP($Q402,'Workforce distribution'!$C$8:$AD$30,AO$7,FALSE)),IF($Q402="n/a",(IF($P402=AO$6,$X402*$F402,0)),$X402*$F402*(VLOOKUP($Q402,'Workforce distribution'!$C$8:$AD$30,AO$7,FALSE)))),0)</f>
        <v>0</v>
      </c>
      <c r="AP402" s="30">
        <f>_xlfn.IFNA(IF($O402="days",$Y402*(VLOOKUP($K402,'Bed parameters'!$A$9:$I$12,9,FALSE))*$F402*(VLOOKUP($Q402,'Workforce distribution'!$C$8:$AD$30,AP$7,FALSE)),IF($Q402="n/a",(IF($P402=AP$6,$X402*$F402,0)),$X402*$F402*(VLOOKUP($Q402,'Workforce distribution'!$C$8:$AD$30,AP$7,FALSE)))),0)</f>
        <v>0</v>
      </c>
      <c r="AQ402" s="30">
        <f>_xlfn.IFNA(IF($O402="days",$Y402*(VLOOKUP($K402,'Bed parameters'!$A$9:$I$12,9,FALSE))*$F402*(VLOOKUP($Q402,'Workforce distribution'!$C$8:$AD$30,AQ$7,FALSE)),IF($Q402="n/a",(IF($P402=AQ$6,$X402*$F402,0)),$X402*$F402*(VLOOKUP($Q402,'Workforce distribution'!$C$8:$AD$30,AQ$7,FALSE)))),0)</f>
        <v>0</v>
      </c>
      <c r="AR402" s="30">
        <f>_xlfn.IFNA(IF($O402="days",$Y402*(VLOOKUP($K402,'Bed parameters'!$A$9:$I$12,9,FALSE))*$F402*(VLOOKUP($Q402,'Workforce distribution'!$C$8:$AD$30,AR$7,FALSE)),IF($Q402="n/a",(IF($P402=AR$6,$X402*$F402,0)),$X402*$F402*(VLOOKUP($Q402,'Workforce distribution'!$C$8:$AD$30,AR$7,FALSE)))),0)</f>
        <v>0</v>
      </c>
      <c r="AS402" s="30">
        <f>_xlfn.IFNA(IF($O402="days",$Y402*(VLOOKUP($K402,'Bed parameters'!$A$9:$I$12,9,FALSE))*$F402*(VLOOKUP($Q402,'Workforce distribution'!$C$8:$AD$30,AS$7,FALSE)),IF($Q402="n/a",(IF($P402=AS$6,$X402*$F402,0)),$X402*$F402*(VLOOKUP($Q402,'Workforce distribution'!$C$8:$AD$30,AS$7,FALSE)))),0)</f>
        <v>154322.61000000002</v>
      </c>
      <c r="AT402" s="30">
        <f>_xlfn.IFNA(IF($O402="days",$Y402*(VLOOKUP($K402,'Bed parameters'!$A$9:$I$12,9,FALSE))*$F402*(VLOOKUP($Q402,'Workforce distribution'!$C$8:$AD$30,AT$7,FALSE)),IF($Q402="n/a",(IF($P402=AT$6,$X402*$F402,0)),$X402*$F402*(VLOOKUP($Q402,'Workforce distribution'!$C$8:$AD$30,AT$7,FALSE)))),0)</f>
        <v>0</v>
      </c>
      <c r="AU402" s="30">
        <f>_xlfn.IFNA(IF($O402="days",$Y402*(VLOOKUP($K402,'Bed parameters'!$A$9:$I$12,9,FALSE))*$F402*(VLOOKUP($Q402,'Workforce distribution'!$C$8:$AD$30,AU$7,FALSE)),IF($Q402="n/a",(IF($P402=AU$6,$X402*$F402,0)),$X402*$F402*(VLOOKUP($Q402,'Workforce distribution'!$C$8:$AD$30,AU$7,FALSE)))),0)</f>
        <v>0</v>
      </c>
      <c r="AV402" s="30">
        <f>_xlfn.IFNA(IF($O402="days",$Y402*(VLOOKUP($K402,'Bed parameters'!$A$9:$I$12,9,FALSE))*$F402*(VLOOKUP($Q402,'Workforce distribution'!$C$8:$AD$30,AV$7,FALSE)),IF($Q402="n/a",(IF($P402=AV$6,$X402*$F402,0)),$X402*$F402*(VLOOKUP($Q402,'Workforce distribution'!$C$8:$AD$30,AV$7,FALSE)))),0)</f>
        <v>0</v>
      </c>
      <c r="AW402" s="30">
        <f>_xlfn.IFNA(IF($O402="days",$Y402*(VLOOKUP($K402,'Bed parameters'!$A$9:$I$12,9,FALSE))*$F402*(VLOOKUP($Q402,'Workforce distribution'!$C$8:$AD$30,AW$7,FALSE)),IF($Q402="n/a",(IF($P402=AW$6,$X402*$F402,0)),$X402*$F402*(VLOOKUP($Q402,'Workforce distribution'!$C$8:$AD$30,AW$7,FALSE)))),0)</f>
        <v>0</v>
      </c>
      <c r="AX402" s="30">
        <f>_xlfn.IFNA(IF($O402="days",$Y402*(VLOOKUP($K402,'Bed parameters'!$A$9:$I$12,9,FALSE))*$F402*(VLOOKUP($Q402,'Workforce distribution'!$C$8:$AD$30,AX$7,FALSE)),IF($Q402="n/a",(IF($P402=AX$6,$X402*$F402,0)),$X402*$F402*(VLOOKUP($Q402,'Workforce distribution'!$C$8:$AD$30,AX$7,FALSE)))),0)</f>
        <v>0</v>
      </c>
      <c r="AY402" s="30">
        <f>_xlfn.IFNA(IF($O402="days",$Y402*(VLOOKUP($K402,'Bed parameters'!$A$9:$I$12,9,FALSE))*$F402*(VLOOKUP($Q402,'Workforce distribution'!$C$8:$AD$30,AY$7,FALSE)),IF($Q402="n/a",(IF($P402=AY$6,$X402*$F402,0)),$X402*$F402*(VLOOKUP($Q402,'Workforce distribution'!$C$8:$AD$30,AY$7,FALSE)))),0)</f>
        <v>0</v>
      </c>
      <c r="AZ402" s="30">
        <f>_xlfn.IFNA(IF($O402="days",$Y402*(VLOOKUP($K402,'Bed parameters'!$A$9:$I$12,9,FALSE))*$F402*(VLOOKUP($Q402,'Workforce distribution'!$C$8:$AD$30,AZ$7,FALSE)),IF($Q402="n/a",(IF($P402=AZ$6,$X402*$F402,0)),$X402*$F402*(VLOOKUP($Q402,'Workforce distribution'!$C$8:$AD$30,AZ$7,FALSE)))),0)</f>
        <v>0</v>
      </c>
      <c r="BA402" s="30">
        <f>_xlfn.IFNA(IF($O402="days",$Y402*(VLOOKUP($K402,'Bed parameters'!$A$9:$I$12,9,FALSE))*$F402*(VLOOKUP($Q402,'Workforce distribution'!$C$8:$AD$30,BA$7,FALSE)),IF($Q402="n/a",(IF($P402=BA$6,$X402*$F402,0)),$X402*$F402*(VLOOKUP($Q402,'Workforce distribution'!$C$8:$AD$30,BA$7,FALSE)))),0)</f>
        <v>0</v>
      </c>
      <c r="BB402" s="30">
        <f>_xlfn.IFNA(IF($O402="days",$Y402*(VLOOKUP($K402,'Bed parameters'!$A$9:$I$12,9,FALSE))*$F402*(VLOOKUP($Q402,'Workforce distribution'!$C$8:$AD$30,BB$7,FALSE)),IF($Q402="n/a",(IF($P402=BB$6,$X402*$F402,0)),$X402*$F402*(VLOOKUP($Q402,'Workforce distribution'!$C$8:$AD$30,BB$7,FALSE)))),0)</f>
        <v>0</v>
      </c>
      <c r="BC402" s="149">
        <f t="shared" si="57"/>
        <v>134.27946606542415</v>
      </c>
      <c r="BD402" s="288">
        <f>IF($Q402="n/a",(IF('Workforce hours'!D$30=0,0,(AB402/'Workforce hours'!D$30))),(IF(VLOOKUP($Q402,'Workforce hours'!$C$8:$AD$30,BD$7,FALSE)=0,0,(AB402/(VLOOKUP($Q402,'Workforce hours'!$C$8:$AD$30,BD$7,FALSE))))))</f>
        <v>0</v>
      </c>
      <c r="BE402" s="288">
        <f>IF($Q402="n/a",(IF('Workforce hours'!E$30=0,0,(AC402/'Workforce hours'!E$30))),(IF(VLOOKUP($Q402,'Workforce hours'!$C$8:$AD$30,BE$7,FALSE)=0,0,(AC402/(VLOOKUP($Q402,'Workforce hours'!$C$8:$AD$30,BE$7,FALSE))))))</f>
        <v>0</v>
      </c>
      <c r="BF402" s="288">
        <f>IF($Q402="n/a",(IF('Workforce hours'!F$30=0,0,(AD402/'Workforce hours'!F$30))),(IF(VLOOKUP($Q402,'Workforce hours'!$C$8:$AD$30,BF$7,FALSE)=0,0,(AD402/(VLOOKUP($Q402,'Workforce hours'!$C$8:$AD$30,BF$7,FALSE))))))</f>
        <v>0</v>
      </c>
      <c r="BG402" s="288">
        <f>IF($Q402="n/a",(IF('Workforce hours'!G$30=0,0,(AE402/'Workforce hours'!G$30))),(IF(VLOOKUP($Q402,'Workforce hours'!$C$8:$AD$30,BG$7,FALSE)=0,0,(AE402/(VLOOKUP($Q402,'Workforce hours'!$C$8:$AD$30,BG$7,FALSE))))))</f>
        <v>0</v>
      </c>
      <c r="BH402" s="288">
        <f>IF($Q402="n/a",(IF('Workforce hours'!H$30=0,0,(AF402/'Workforce hours'!H$30))),(IF(VLOOKUP($Q402,'Workforce hours'!$C$8:$AD$30,BH$7,FALSE)=0,0,(AF402/(VLOOKUP($Q402,'Workforce hours'!$C$8:$AD$30,BH$7,FALSE))))))</f>
        <v>0</v>
      </c>
      <c r="BI402" s="288">
        <f>IF($Q402="n/a",(IF('Workforce hours'!I$30=0,0,(AG402/'Workforce hours'!I$30))),(IF(VLOOKUP($Q402,'Workforce hours'!$C$8:$AD$30,BI$7,FALSE)=0,0,(AG402/(VLOOKUP($Q402,'Workforce hours'!$C$8:$AD$30,BI$7,FALSE))))))</f>
        <v>0</v>
      </c>
      <c r="BJ402" s="288">
        <f>IF($Q402="n/a",(IF('Workforce hours'!J$30=0,0,(AH402/'Workforce hours'!J$30))),(IF(VLOOKUP($Q402,'Workforce hours'!$C$8:$AD$30,BJ$7,FALSE)=0,0,(AH402/(VLOOKUP($Q402,'Workforce hours'!$C$8:$AD$30,BJ$7,FALSE))))))</f>
        <v>0</v>
      </c>
      <c r="BK402" s="288">
        <f>IF($Q402="n/a",(IF('Workforce hours'!K$30=0,0,(AI402/'Workforce hours'!K$30))),(IF(VLOOKUP($Q402,'Workforce hours'!$C$8:$AD$30,BK$7,FALSE)=0,0,(AI402/(VLOOKUP($Q402,'Workforce hours'!$C$8:$AD$30,BK$7,FALSE))))))</f>
        <v>0</v>
      </c>
      <c r="BL402" s="288">
        <f>IF($Q402="n/a",(IF('Workforce hours'!L$30=0,0,(AJ402/'Workforce hours'!L$30))),(IF(VLOOKUP($Q402,'Workforce hours'!$C$8:$AD$30,BL$7,FALSE)=0,0,(AJ402/(VLOOKUP($Q402,'Workforce hours'!$C$8:$AD$30,BL$7,FALSE))))))</f>
        <v>0</v>
      </c>
      <c r="BM402" s="288">
        <f>IF($Q402="n/a",(IF('Workforce hours'!M$30=0,0,(AK402/'Workforce hours'!M$30))),(IF(VLOOKUP($Q402,'Workforce hours'!$C$8:$AD$30,BM$7,FALSE)=0,0,(AK402/(VLOOKUP($Q402,'Workforce hours'!$C$8:$AD$30,BM$7,FALSE))))))</f>
        <v>0</v>
      </c>
      <c r="BN402" s="288">
        <f>IF($Q402="n/a",(IF('Workforce hours'!N$30=0,0,(AL402/'Workforce hours'!N$30))),(IF(VLOOKUP($Q402,'Workforce hours'!$C$8:$AD$30,BN$7,FALSE)=0,0,(AL402/(VLOOKUP($Q402,'Workforce hours'!$C$8:$AD$30,BN$7,FALSE))))))</f>
        <v>0</v>
      </c>
      <c r="BO402" s="288">
        <f>IF($Q402="n/a",(IF('Workforce hours'!O$30=0,0,(AM402/'Workforce hours'!O$30))),(IF(VLOOKUP($Q402,'Workforce hours'!$C$8:$AD$30,BO$7,FALSE)=0,0,(AM402/(VLOOKUP($Q402,'Workforce hours'!$C$8:$AD$30,BO$7,FALSE))))))</f>
        <v>0</v>
      </c>
      <c r="BP402" s="288">
        <f>IF($Q402="n/a",(IF('Workforce hours'!P$30=0,0,(AN402/'Workforce hours'!P$30))),(IF(VLOOKUP($Q402,'Workforce hours'!$C$8:$AD$30,BP$7,FALSE)=0,0,(AN402/(VLOOKUP($Q402,'Workforce hours'!$C$8:$AD$30,BP$7,FALSE))))))</f>
        <v>0</v>
      </c>
      <c r="BQ402" s="288">
        <f>IF($Q402="n/a",(IF('Workforce hours'!Q$30=0,0,(AO402/'Workforce hours'!Q$30))),(IF(VLOOKUP($Q402,'Workforce hours'!$C$8:$AD$30,BQ$7,FALSE)=0,0,(AO402/(VLOOKUP($Q402,'Workforce hours'!$C$8:$AD$30,BQ$7,FALSE))))))</f>
        <v>0</v>
      </c>
      <c r="BR402" s="288">
        <f>IF($Q402="n/a",(IF('Workforce hours'!R$30=0,0,(AP402/'Workforce hours'!R$30))),(IF(VLOOKUP($Q402,'Workforce hours'!$C$8:$AD$30,BR$7,FALSE)=0,0,(AP402/(VLOOKUP($Q402,'Workforce hours'!$C$8:$AD$30,BR$7,FALSE))))))</f>
        <v>0</v>
      </c>
      <c r="BS402" s="288">
        <f>IF($Q402="n/a",(IF('Workforce hours'!S$30=0,0,(AQ402/'Workforce hours'!S$30))),(IF(VLOOKUP($Q402,'Workforce hours'!$C$8:$AD$30,BS$7,FALSE)=0,0,(AQ402/(VLOOKUP($Q402,'Workforce hours'!$C$8:$AD$30,BS$7,FALSE))))))</f>
        <v>0</v>
      </c>
      <c r="BT402" s="288">
        <f>IF($Q402="n/a",(IF('Workforce hours'!T$30=0,0,(AR402/'Workforce hours'!T$30))),(IF(VLOOKUP($Q402,'Workforce hours'!$C$8:$AD$30,BT$7,FALSE)=0,0,(AR402/(VLOOKUP($Q402,'Workforce hours'!$C$8:$AD$30,BT$7,FALSE))))))</f>
        <v>0</v>
      </c>
      <c r="BU402" s="288">
        <f>IF($Q402="n/a",(IF('Workforce hours'!U$30=0,0,(AS402/'Workforce hours'!U$30))),(IF(VLOOKUP($Q402,'Workforce hours'!$C$8:$AD$30,BU$7,FALSE)=0,0,(AS402/(VLOOKUP($Q402,'Workforce hours'!$C$8:$AD$30,BU$7,FALSE))))))</f>
        <v>134.27946606542415</v>
      </c>
      <c r="BV402" s="288">
        <f>IF($Q402="n/a",(IF('Workforce hours'!V$30=0,0,(AT402/'Workforce hours'!V$30))),(IF(VLOOKUP($Q402,'Workforce hours'!$C$8:$AD$30,BV$7,FALSE)=0,0,(AT402/(VLOOKUP($Q402,'Workforce hours'!$C$8:$AD$30,BV$7,FALSE))))))</f>
        <v>0</v>
      </c>
      <c r="BW402" s="288">
        <f>IF($Q402="n/a",(IF('Workforce hours'!W$30=0,0,(AU402/'Workforce hours'!W$30))),(IF(VLOOKUP($Q402,'Workforce hours'!$C$8:$AD$30,BW$7,FALSE)=0,0,(AU402/(VLOOKUP($Q402,'Workforce hours'!$C$8:$AD$30,BW$7,FALSE))))))</f>
        <v>0</v>
      </c>
      <c r="BX402" s="288">
        <f>IF($Q402="n/a",(IF('Workforce hours'!X$30=0,0,(AV402/'Workforce hours'!X$30))),(IF(VLOOKUP($Q402,'Workforce hours'!$C$8:$AD$30,BX$7,FALSE)=0,0,(AV402/(VLOOKUP($Q402,'Workforce hours'!$C$8:$AD$30,BX$7,FALSE))))))</f>
        <v>0</v>
      </c>
      <c r="BY402" s="288">
        <f>IF($Q402="n/a",(IF('Workforce hours'!Y$30=0,0,(AW402/'Workforce hours'!Y$30))),(IF(VLOOKUP($Q402,'Workforce hours'!$C$8:$AD$30,BY$7,FALSE)=0,0,(AW402/(VLOOKUP($Q402,'Workforce hours'!$C$8:$AD$30,BY$7,FALSE))))))</f>
        <v>0</v>
      </c>
      <c r="BZ402" s="288">
        <f>IF($Q402="n/a",(IF('Workforce hours'!Z$30=0,0,(AX402/'Workforce hours'!Z$30))),(IF(VLOOKUP($Q402,'Workforce hours'!$C$8:$AD$30,BZ$7,FALSE)=0,0,(AX402/(VLOOKUP($Q402,'Workforce hours'!$C$8:$AD$30,BZ$7,FALSE))))))</f>
        <v>0</v>
      </c>
      <c r="CA402" s="288">
        <f>IF($Q402="n/a",(IF('Workforce hours'!AA$30=0,0,(AY402/'Workforce hours'!AA$30))),(IF(VLOOKUP($Q402,'Workforce hours'!$C$8:$AD$30,CA$7,FALSE)=0,0,(AY402/(VLOOKUP($Q402,'Workforce hours'!$C$8:$AD$30,CA$7,FALSE))))))</f>
        <v>0</v>
      </c>
      <c r="CB402" s="288">
        <f>IF($Q402="n/a",(IF('Workforce hours'!AB$30=0,0,(AZ402/'Workforce hours'!AB$30))),(IF(VLOOKUP($Q402,'Workforce hours'!$C$8:$AD$30,CB$7,FALSE)=0,0,(AZ402/(VLOOKUP($Q402,'Workforce hours'!$C$8:$AD$30,CB$7,FALSE))))))</f>
        <v>0</v>
      </c>
      <c r="CC402" s="288">
        <f>IF($Q402="n/a",(IF('Workforce hours'!AC$30=0,0,(BA402/'Workforce hours'!AC$30))),(IF(VLOOKUP($Q402,'Workforce hours'!$C$8:$AD$30,CC$7,FALSE)=0,0,(BA402/(VLOOKUP($Q402,'Workforce hours'!$C$8:$AD$30,CC$7,FALSE))))))</f>
        <v>0</v>
      </c>
      <c r="CD402" s="288">
        <f>IF($Q402="n/a",(IF('Workforce hours'!AD$30=0,0,(BB402/'Workforce hours'!AD$30))),(IF(VLOOKUP($Q402,'Workforce hours'!$C$8:$AD$30,CD$7,FALSE)=0,0,(BB402/(VLOOKUP($Q402,'Workforce hours'!$C$8:$AD$30,CD$7,FALSE))))))</f>
        <v>0</v>
      </c>
      <c r="CE402" s="289">
        <f t="shared" si="58"/>
        <v>0</v>
      </c>
      <c r="CF402" s="290">
        <f>BD402*'Workforce costs'!B$9*(1+'Workforce costs'!B$10)*(1+'Workforce costs'!B$11)</f>
        <v>0</v>
      </c>
      <c r="CG402" s="290">
        <f>BE402*'Workforce costs'!C$9*(1+'Workforce costs'!C$10)*(1+'Workforce costs'!C$11)</f>
        <v>0</v>
      </c>
      <c r="CH402" s="290">
        <f>BF402*'Workforce costs'!D$9*(1+'Workforce costs'!D$10)*(1+'Workforce costs'!D$11)</f>
        <v>0</v>
      </c>
      <c r="CI402" s="290">
        <f>BG402*'Workforce costs'!E$9*(1+'Workforce costs'!E$10)*(1+'Workforce costs'!E$11)</f>
        <v>0</v>
      </c>
      <c r="CJ402" s="290">
        <f>BH402*'Workforce costs'!F$9*(1+'Workforce costs'!F$10)*(1+'Workforce costs'!F$11)</f>
        <v>0</v>
      </c>
      <c r="CK402" s="290">
        <f>BI402*'Workforce costs'!G$9*(1+'Workforce costs'!G$10)*(1+'Workforce costs'!G$11)</f>
        <v>0</v>
      </c>
      <c r="CL402" s="290">
        <f>BJ402*'Workforce costs'!H$9*(1+'Workforce costs'!H$10)*(1+'Workforce costs'!H$11)</f>
        <v>0</v>
      </c>
      <c r="CM402" s="290">
        <f>BK402*'Workforce costs'!I$9*(1+'Workforce costs'!I$10)*(1+'Workforce costs'!I$11)</f>
        <v>0</v>
      </c>
      <c r="CN402" s="290">
        <f>BL402*'Workforce costs'!J$9*(1+'Workforce costs'!J$10)*(1+'Workforce costs'!J$11)</f>
        <v>0</v>
      </c>
      <c r="CO402" s="290">
        <f>BM402*'Workforce costs'!K$9*(1+'Workforce costs'!K$10)*(1+'Workforce costs'!K$11)</f>
        <v>0</v>
      </c>
      <c r="CP402" s="290">
        <f>BN402*'Workforce costs'!L$9*(1+'Workforce costs'!L$10)*(1+'Workforce costs'!L$11)</f>
        <v>0</v>
      </c>
      <c r="CQ402" s="290">
        <f>BO402*'Workforce costs'!M$9*(1+'Workforce costs'!M$10)*(1+'Workforce costs'!M$11)</f>
        <v>0</v>
      </c>
      <c r="CR402" s="290">
        <f>BP402*'Workforce costs'!N$9*(1+'Workforce costs'!N$10)*(1+'Workforce costs'!N$11)</f>
        <v>0</v>
      </c>
      <c r="CS402" s="290">
        <f>BQ402*'Workforce costs'!O$9*(1+'Workforce costs'!O$10)*(1+'Workforce costs'!O$11)</f>
        <v>0</v>
      </c>
      <c r="CT402" s="290">
        <f>BR402*'Workforce costs'!P$9*(1+'Workforce costs'!P$10)*(1+'Workforce costs'!P$11)</f>
        <v>0</v>
      </c>
      <c r="CU402" s="290">
        <f>BS402*'Workforce costs'!Q$9*(1+'Workforce costs'!Q$10)*(1+'Workforce costs'!Q$11)</f>
        <v>0</v>
      </c>
      <c r="CV402" s="290">
        <f>BT402*'Workforce costs'!R$9*(1+'Workforce costs'!R$10)*(1+'Workforce costs'!R$11)</f>
        <v>0</v>
      </c>
      <c r="CW402" s="290">
        <f>BU402*'Workforce costs'!S$9*(1+'Workforce costs'!S$10)*(1+'Workforce costs'!S$11)</f>
        <v>0</v>
      </c>
      <c r="CX402" s="290">
        <f>BV402*'Workforce costs'!T$9*(1+'Workforce costs'!T$10)*(1+'Workforce costs'!T$11)</f>
        <v>0</v>
      </c>
      <c r="CY402" s="290">
        <f>BW402*'Workforce costs'!U$9*(1+'Workforce costs'!U$10)*(1+'Workforce costs'!U$11)</f>
        <v>0</v>
      </c>
      <c r="CZ402" s="290">
        <f>BX402*'Workforce costs'!V$9*(1+'Workforce costs'!V$10)*(1+'Workforce costs'!V$11)</f>
        <v>0</v>
      </c>
      <c r="DA402" s="290">
        <f>BY402*'Workforce costs'!W$9*(1+'Workforce costs'!W$10)*(1+'Workforce costs'!W$11)</f>
        <v>0</v>
      </c>
      <c r="DB402" s="290">
        <f>BZ402*'Workforce costs'!X$9*(1+'Workforce costs'!X$10)*(1+'Workforce costs'!X$11)</f>
        <v>0</v>
      </c>
      <c r="DC402" s="290">
        <f>CA402*'Workforce costs'!Y$9*(1+'Workforce costs'!Y$10)*(1+'Workforce costs'!Y$11)</f>
        <v>0</v>
      </c>
      <c r="DD402" s="290">
        <f>CB402*'Workforce costs'!Z$9*(1+'Workforce costs'!Z$10)*(1+'Workforce costs'!Z$11)</f>
        <v>0</v>
      </c>
      <c r="DE402" s="290">
        <f>CC402*'Workforce costs'!AA$9*(1+'Workforce costs'!AA$10)*(1+'Workforce costs'!AA$11)</f>
        <v>0</v>
      </c>
      <c r="DF402" s="290">
        <f>CD402*'Workforce costs'!AB$9*(1+'Workforce costs'!AB$10)*(1+'Workforce costs'!AB$11)</f>
        <v>0</v>
      </c>
    </row>
    <row r="403" spans="1:110" x14ac:dyDescent="0.3">
      <c r="A403" s="2" t="str">
        <f>Outputs!$A$4</f>
        <v>Australia</v>
      </c>
      <c r="B403" s="2" t="str">
        <f t="shared" si="51"/>
        <v>Australia 25to64</v>
      </c>
      <c r="C403" s="30">
        <f>VLOOKUP($B403,Populations!$D$15:$H$1920,3,FALSE)</f>
        <v>13966174</v>
      </c>
      <c r="D403" s="255">
        <f>IF(OR($H403="General pop",$H403="Schools",$H403="Workplace",$H403="Skills Training",$H403="Digital Supports"),1,VLOOKUP($B403,Populations!$D$15:$H$1920,5,FALSE))</f>
        <v>1</v>
      </c>
      <c r="E403" s="88">
        <f>VLOOKUP(I403,Epidemiology!$C$10:$H$47,6,FALSE)</f>
        <v>590</v>
      </c>
      <c r="F403" s="102" t="str">
        <f>'Care profiles'!R404</f>
        <v>n/a</v>
      </c>
      <c r="G403" s="15" t="str">
        <f>'Care profiles'!A404</f>
        <v>25to64</v>
      </c>
      <c r="H403" s="15" t="str">
        <f>'Care profiles'!B404</f>
        <v>Persistent</v>
      </c>
      <c r="I403" s="15" t="str">
        <f>'Care profiles'!C404</f>
        <v>Persistent_25-64yrs</v>
      </c>
      <c r="J403" s="15" t="str">
        <f>'Care profiles'!D404</f>
        <v>Care profile</v>
      </c>
      <c r="K403" s="15" t="str">
        <f>'Care profiles'!E404</f>
        <v>Socioeconomic and Situational Support Services</v>
      </c>
      <c r="L403" s="104">
        <f>'Care profiles'!F404</f>
        <v>1</v>
      </c>
      <c r="M403" s="15" t="str">
        <f>'Care profiles'!G404</f>
        <v>n/a</v>
      </c>
      <c r="N403" s="15" t="str">
        <f>'Care profiles'!H404</f>
        <v>n/a</v>
      </c>
      <c r="O403" s="15" t="str">
        <f>'Care profiles'!I404</f>
        <v>n/a</v>
      </c>
      <c r="P403" s="15" t="str">
        <f>'Care profiles'!J404</f>
        <v>n/a</v>
      </c>
      <c r="Q403" s="15" t="str">
        <f>'Care profiles'!K404</f>
        <v>n/a</v>
      </c>
      <c r="R403" s="15" t="str">
        <f>'Care profiles'!M404</f>
        <v>Y</v>
      </c>
      <c r="S403" s="15" t="str">
        <f>'Care profiles'!O404</f>
        <v>Y</v>
      </c>
      <c r="T403" s="15" t="str">
        <f>'Care profiles'!Q404</f>
        <v>N</v>
      </c>
      <c r="U403" s="30">
        <f t="shared" si="52"/>
        <v>82400.426600000006</v>
      </c>
      <c r="V403" s="30">
        <f t="shared" si="53"/>
        <v>82400.426600000006</v>
      </c>
      <c r="W403" s="30">
        <f>IF(M403="n/a",0,IF(O403="days",V403*M403*(1+(VLOOKUP(K403,'Bed parameters'!$A$9:$G$12,7,FALSE))),V403*M403))</f>
        <v>0</v>
      </c>
      <c r="X403" s="30">
        <f t="shared" si="54"/>
        <v>0</v>
      </c>
      <c r="Y403" s="30">
        <f t="shared" si="55"/>
        <v>0</v>
      </c>
      <c r="Z403" s="113">
        <f>_xlfn.IFNA(Y403/((VLOOKUP(K403,'Bed parameters'!$A$9:$G$12,3,FALSE))*(VLOOKUP(K403,'Bed parameters'!$A$9:$G$12,5,FALSE))),0)</f>
        <v>0</v>
      </c>
      <c r="AA403" s="30">
        <f t="shared" si="56"/>
        <v>0</v>
      </c>
      <c r="AB403" s="30">
        <f>_xlfn.IFNA(IF($O403="days",$Y403*(VLOOKUP($K403,'Bed parameters'!$A$9:$I$12,9,FALSE))*$F403*(VLOOKUP($Q403,'Workforce distribution'!$C$8:$AD$30,AB$7,FALSE)),IF($Q403="n/a",(IF($P403=AB$6,$X403*$F403,0)),$X403*$F403*(VLOOKUP($Q403,'Workforce distribution'!$C$8:$AD$30,AB$7,FALSE)))),0)</f>
        <v>0</v>
      </c>
      <c r="AC403" s="30">
        <f>_xlfn.IFNA(IF($O403="days",$Y403*(VLOOKUP($K403,'Bed parameters'!$A$9:$I$12,9,FALSE))*$F403*(VLOOKUP($Q403,'Workforce distribution'!$C$8:$AD$30,AC$7,FALSE)),IF($Q403="n/a",(IF($P403=AC$6,$X403*$F403,0)),$X403*$F403*(VLOOKUP($Q403,'Workforce distribution'!$C$8:$AD$30,AC$7,FALSE)))),0)</f>
        <v>0</v>
      </c>
      <c r="AD403" s="30">
        <f>_xlfn.IFNA(IF($O403="days",$Y403*(VLOOKUP($K403,'Bed parameters'!$A$9:$I$12,9,FALSE))*$F403*(VLOOKUP($Q403,'Workforce distribution'!$C$8:$AD$30,AD$7,FALSE)),IF($Q403="n/a",(IF($P403=AD$6,$X403*$F403,0)),$X403*$F403*(VLOOKUP($Q403,'Workforce distribution'!$C$8:$AD$30,AD$7,FALSE)))),0)</f>
        <v>0</v>
      </c>
      <c r="AE403" s="30">
        <f>_xlfn.IFNA(IF($O403="days",$Y403*(VLOOKUP($K403,'Bed parameters'!$A$9:$I$12,9,FALSE))*$F403*(VLOOKUP($Q403,'Workforce distribution'!$C$8:$AD$30,AE$7,FALSE)),IF($Q403="n/a",(IF($P403=AE$6,$X403*$F403,0)),$X403*$F403*(VLOOKUP($Q403,'Workforce distribution'!$C$8:$AD$30,AE$7,FALSE)))),0)</f>
        <v>0</v>
      </c>
      <c r="AF403" s="30">
        <f>_xlfn.IFNA(IF($O403="days",$Y403*(VLOOKUP($K403,'Bed parameters'!$A$9:$I$12,9,FALSE))*$F403*(VLOOKUP($Q403,'Workforce distribution'!$C$8:$AD$30,AF$7,FALSE)),IF($Q403="n/a",(IF($P403=AF$6,$X403*$F403,0)),$X403*$F403*(VLOOKUP($Q403,'Workforce distribution'!$C$8:$AD$30,AF$7,FALSE)))),0)</f>
        <v>0</v>
      </c>
      <c r="AG403" s="30">
        <f>_xlfn.IFNA(IF($O403="days",$Y403*(VLOOKUP($K403,'Bed parameters'!$A$9:$I$12,9,FALSE))*$F403*(VLOOKUP($Q403,'Workforce distribution'!$C$8:$AD$30,AG$7,FALSE)),IF($Q403="n/a",(IF($P403=AG$6,$X403*$F403,0)),$X403*$F403*(VLOOKUP($Q403,'Workforce distribution'!$C$8:$AD$30,AG$7,FALSE)))),0)</f>
        <v>0</v>
      </c>
      <c r="AH403" s="30">
        <f>_xlfn.IFNA(IF($O403="days",$Y403*(VLOOKUP($K403,'Bed parameters'!$A$9:$I$12,9,FALSE))*$F403*(VLOOKUP($Q403,'Workforce distribution'!$C$8:$AD$30,AH$7,FALSE)),IF($Q403="n/a",(IF($P403=AH$6,$X403*$F403,0)),$X403*$F403*(VLOOKUP($Q403,'Workforce distribution'!$C$8:$AD$30,AH$7,FALSE)))),0)</f>
        <v>0</v>
      </c>
      <c r="AI403" s="30">
        <f>_xlfn.IFNA(IF($O403="days",$Y403*(VLOOKUP($K403,'Bed parameters'!$A$9:$I$12,9,FALSE))*$F403*(VLOOKUP($Q403,'Workforce distribution'!$C$8:$AD$30,AI$7,FALSE)),IF($Q403="n/a",(IF($P403=AI$6,$X403*$F403,0)),$X403*$F403*(VLOOKUP($Q403,'Workforce distribution'!$C$8:$AD$30,AI$7,FALSE)))),0)</f>
        <v>0</v>
      </c>
      <c r="AJ403" s="30">
        <f>_xlfn.IFNA(IF($O403="days",$Y403*(VLOOKUP($K403,'Bed parameters'!$A$9:$I$12,9,FALSE))*$F403*(VLOOKUP($Q403,'Workforce distribution'!$C$8:$AD$30,AJ$7,FALSE)),IF($Q403="n/a",(IF($P403=AJ$6,$X403*$F403,0)),$X403*$F403*(VLOOKUP($Q403,'Workforce distribution'!$C$8:$AD$30,AJ$7,FALSE)))),0)</f>
        <v>0</v>
      </c>
      <c r="AK403" s="30">
        <f>_xlfn.IFNA(IF($O403="days",$Y403*(VLOOKUP($K403,'Bed parameters'!$A$9:$I$12,9,FALSE))*$F403*(VLOOKUP($Q403,'Workforce distribution'!$C$8:$AD$30,AK$7,FALSE)),IF($Q403="n/a",(IF($P403=AK$6,$X403*$F403,0)),$X403*$F403*(VLOOKUP($Q403,'Workforce distribution'!$C$8:$AD$30,AK$7,FALSE)))),0)</f>
        <v>0</v>
      </c>
      <c r="AL403" s="30">
        <f>_xlfn.IFNA(IF($O403="days",$Y403*(VLOOKUP($K403,'Bed parameters'!$A$9:$I$12,9,FALSE))*$F403*(VLOOKUP($Q403,'Workforce distribution'!$C$8:$AD$30,AL$7,FALSE)),IF($Q403="n/a",(IF($P403=AL$6,$X403*$F403,0)),$X403*$F403*(VLOOKUP($Q403,'Workforce distribution'!$C$8:$AD$30,AL$7,FALSE)))),0)</f>
        <v>0</v>
      </c>
      <c r="AM403" s="30">
        <f>_xlfn.IFNA(IF($O403="days",$Y403*(VLOOKUP($K403,'Bed parameters'!$A$9:$I$12,9,FALSE))*$F403*(VLOOKUP($Q403,'Workforce distribution'!$C$8:$AD$30,AM$7,FALSE)),IF($Q403="n/a",(IF($P403=AM$6,$X403*$F403,0)),$X403*$F403*(VLOOKUP($Q403,'Workforce distribution'!$C$8:$AD$30,AM$7,FALSE)))),0)</f>
        <v>0</v>
      </c>
      <c r="AN403" s="30">
        <f>_xlfn.IFNA(IF($O403="days",$Y403*(VLOOKUP($K403,'Bed parameters'!$A$9:$I$12,9,FALSE))*$F403*(VLOOKUP($Q403,'Workforce distribution'!$C$8:$AD$30,AN$7,FALSE)),IF($Q403="n/a",(IF($P403=AN$6,$X403*$F403,0)),$X403*$F403*(VLOOKUP($Q403,'Workforce distribution'!$C$8:$AD$30,AN$7,FALSE)))),0)</f>
        <v>0</v>
      </c>
      <c r="AO403" s="30">
        <f>_xlfn.IFNA(IF($O403="days",$Y403*(VLOOKUP($K403,'Bed parameters'!$A$9:$I$12,9,FALSE))*$F403*(VLOOKUP($Q403,'Workforce distribution'!$C$8:$AD$30,AO$7,FALSE)),IF($Q403="n/a",(IF($P403=AO$6,$X403*$F403,0)),$X403*$F403*(VLOOKUP($Q403,'Workforce distribution'!$C$8:$AD$30,AO$7,FALSE)))),0)</f>
        <v>0</v>
      </c>
      <c r="AP403" s="30">
        <f>_xlfn.IFNA(IF($O403="days",$Y403*(VLOOKUP($K403,'Bed parameters'!$A$9:$I$12,9,FALSE))*$F403*(VLOOKUP($Q403,'Workforce distribution'!$C$8:$AD$30,AP$7,FALSE)),IF($Q403="n/a",(IF($P403=AP$6,$X403*$F403,0)),$X403*$F403*(VLOOKUP($Q403,'Workforce distribution'!$C$8:$AD$30,AP$7,FALSE)))),0)</f>
        <v>0</v>
      </c>
      <c r="AQ403" s="30">
        <f>_xlfn.IFNA(IF($O403="days",$Y403*(VLOOKUP($K403,'Bed parameters'!$A$9:$I$12,9,FALSE))*$F403*(VLOOKUP($Q403,'Workforce distribution'!$C$8:$AD$30,AQ$7,FALSE)),IF($Q403="n/a",(IF($P403=AQ$6,$X403*$F403,0)),$X403*$F403*(VLOOKUP($Q403,'Workforce distribution'!$C$8:$AD$30,AQ$7,FALSE)))),0)</f>
        <v>0</v>
      </c>
      <c r="AR403" s="30">
        <f>_xlfn.IFNA(IF($O403="days",$Y403*(VLOOKUP($K403,'Bed parameters'!$A$9:$I$12,9,FALSE))*$F403*(VLOOKUP($Q403,'Workforce distribution'!$C$8:$AD$30,AR$7,FALSE)),IF($Q403="n/a",(IF($P403=AR$6,$X403*$F403,0)),$X403*$F403*(VLOOKUP($Q403,'Workforce distribution'!$C$8:$AD$30,AR$7,FALSE)))),0)</f>
        <v>0</v>
      </c>
      <c r="AS403" s="30">
        <f>_xlfn.IFNA(IF($O403="days",$Y403*(VLOOKUP($K403,'Bed parameters'!$A$9:$I$12,9,FALSE))*$F403*(VLOOKUP($Q403,'Workforce distribution'!$C$8:$AD$30,AS$7,FALSE)),IF($Q403="n/a",(IF($P403=AS$6,$X403*$F403,0)),$X403*$F403*(VLOOKUP($Q403,'Workforce distribution'!$C$8:$AD$30,AS$7,FALSE)))),0)</f>
        <v>0</v>
      </c>
      <c r="AT403" s="30">
        <f>_xlfn.IFNA(IF($O403="days",$Y403*(VLOOKUP($K403,'Bed parameters'!$A$9:$I$12,9,FALSE))*$F403*(VLOOKUP($Q403,'Workforce distribution'!$C$8:$AD$30,AT$7,FALSE)),IF($Q403="n/a",(IF($P403=AT$6,$X403*$F403,0)),$X403*$F403*(VLOOKUP($Q403,'Workforce distribution'!$C$8:$AD$30,AT$7,FALSE)))),0)</f>
        <v>0</v>
      </c>
      <c r="AU403" s="30">
        <f>_xlfn.IFNA(IF($O403="days",$Y403*(VLOOKUP($K403,'Bed parameters'!$A$9:$I$12,9,FALSE))*$F403*(VLOOKUP($Q403,'Workforce distribution'!$C$8:$AD$30,AU$7,FALSE)),IF($Q403="n/a",(IF($P403=AU$6,$X403*$F403,0)),$X403*$F403*(VLOOKUP($Q403,'Workforce distribution'!$C$8:$AD$30,AU$7,FALSE)))),0)</f>
        <v>0</v>
      </c>
      <c r="AV403" s="30">
        <f>_xlfn.IFNA(IF($O403="days",$Y403*(VLOOKUP($K403,'Bed parameters'!$A$9:$I$12,9,FALSE))*$F403*(VLOOKUP($Q403,'Workforce distribution'!$C$8:$AD$30,AV$7,FALSE)),IF($Q403="n/a",(IF($P403=AV$6,$X403*$F403,0)),$X403*$F403*(VLOOKUP($Q403,'Workforce distribution'!$C$8:$AD$30,AV$7,FALSE)))),0)</f>
        <v>0</v>
      </c>
      <c r="AW403" s="30">
        <f>_xlfn.IFNA(IF($O403="days",$Y403*(VLOOKUP($K403,'Bed parameters'!$A$9:$I$12,9,FALSE))*$F403*(VLOOKUP($Q403,'Workforce distribution'!$C$8:$AD$30,AW$7,FALSE)),IF($Q403="n/a",(IF($P403=AW$6,$X403*$F403,0)),$X403*$F403*(VLOOKUP($Q403,'Workforce distribution'!$C$8:$AD$30,AW$7,FALSE)))),0)</f>
        <v>0</v>
      </c>
      <c r="AX403" s="30">
        <f>_xlfn.IFNA(IF($O403="days",$Y403*(VLOOKUP($K403,'Bed parameters'!$A$9:$I$12,9,FALSE))*$F403*(VLOOKUP($Q403,'Workforce distribution'!$C$8:$AD$30,AX$7,FALSE)),IF($Q403="n/a",(IF($P403=AX$6,$X403*$F403,0)),$X403*$F403*(VLOOKUP($Q403,'Workforce distribution'!$C$8:$AD$30,AX$7,FALSE)))),0)</f>
        <v>0</v>
      </c>
      <c r="AY403" s="30">
        <f>_xlfn.IFNA(IF($O403="days",$Y403*(VLOOKUP($K403,'Bed parameters'!$A$9:$I$12,9,FALSE))*$F403*(VLOOKUP($Q403,'Workforce distribution'!$C$8:$AD$30,AY$7,FALSE)),IF($Q403="n/a",(IF($P403=AY$6,$X403*$F403,0)),$X403*$F403*(VLOOKUP($Q403,'Workforce distribution'!$C$8:$AD$30,AY$7,FALSE)))),0)</f>
        <v>0</v>
      </c>
      <c r="AZ403" s="30">
        <f>_xlfn.IFNA(IF($O403="days",$Y403*(VLOOKUP($K403,'Bed parameters'!$A$9:$I$12,9,FALSE))*$F403*(VLOOKUP($Q403,'Workforce distribution'!$C$8:$AD$30,AZ$7,FALSE)),IF($Q403="n/a",(IF($P403=AZ$6,$X403*$F403,0)),$X403*$F403*(VLOOKUP($Q403,'Workforce distribution'!$C$8:$AD$30,AZ$7,FALSE)))),0)</f>
        <v>0</v>
      </c>
      <c r="BA403" s="30">
        <f>_xlfn.IFNA(IF($O403="days",$Y403*(VLOOKUP($K403,'Bed parameters'!$A$9:$I$12,9,FALSE))*$F403*(VLOOKUP($Q403,'Workforce distribution'!$C$8:$AD$30,BA$7,FALSE)),IF($Q403="n/a",(IF($P403=BA$6,$X403*$F403,0)),$X403*$F403*(VLOOKUP($Q403,'Workforce distribution'!$C$8:$AD$30,BA$7,FALSE)))),0)</f>
        <v>0</v>
      </c>
      <c r="BB403" s="30">
        <f>_xlfn.IFNA(IF($O403="days",$Y403*(VLOOKUP($K403,'Bed parameters'!$A$9:$I$12,9,FALSE))*$F403*(VLOOKUP($Q403,'Workforce distribution'!$C$8:$AD$30,BB$7,FALSE)),IF($Q403="n/a",(IF($P403=BB$6,$X403*$F403,0)),$X403*$F403*(VLOOKUP($Q403,'Workforce distribution'!$C$8:$AD$30,BB$7,FALSE)))),0)</f>
        <v>0</v>
      </c>
      <c r="BC403" s="149">
        <f t="shared" si="57"/>
        <v>0</v>
      </c>
      <c r="BD403" s="288">
        <f>IF($Q403="n/a",(IF('Workforce hours'!D$30=0,0,(AB403/'Workforce hours'!D$30))),(IF(VLOOKUP($Q403,'Workforce hours'!$C$8:$AD$30,BD$7,FALSE)=0,0,(AB403/(VLOOKUP($Q403,'Workforce hours'!$C$8:$AD$30,BD$7,FALSE))))))</f>
        <v>0</v>
      </c>
      <c r="BE403" s="288">
        <f>IF($Q403="n/a",(IF('Workforce hours'!E$30=0,0,(AC403/'Workforce hours'!E$30))),(IF(VLOOKUP($Q403,'Workforce hours'!$C$8:$AD$30,BE$7,FALSE)=0,0,(AC403/(VLOOKUP($Q403,'Workforce hours'!$C$8:$AD$30,BE$7,FALSE))))))</f>
        <v>0</v>
      </c>
      <c r="BF403" s="288">
        <f>IF($Q403="n/a",(IF('Workforce hours'!F$30=0,0,(AD403/'Workforce hours'!F$30))),(IF(VLOOKUP($Q403,'Workforce hours'!$C$8:$AD$30,BF$7,FALSE)=0,0,(AD403/(VLOOKUP($Q403,'Workforce hours'!$C$8:$AD$30,BF$7,FALSE))))))</f>
        <v>0</v>
      </c>
      <c r="BG403" s="288">
        <f>IF($Q403="n/a",(IF('Workforce hours'!G$30=0,0,(AE403/'Workforce hours'!G$30))),(IF(VLOOKUP($Q403,'Workforce hours'!$C$8:$AD$30,BG$7,FALSE)=0,0,(AE403/(VLOOKUP($Q403,'Workforce hours'!$C$8:$AD$30,BG$7,FALSE))))))</f>
        <v>0</v>
      </c>
      <c r="BH403" s="288">
        <f>IF($Q403="n/a",(IF('Workforce hours'!H$30=0,0,(AF403/'Workforce hours'!H$30))),(IF(VLOOKUP($Q403,'Workforce hours'!$C$8:$AD$30,BH$7,FALSE)=0,0,(AF403/(VLOOKUP($Q403,'Workforce hours'!$C$8:$AD$30,BH$7,FALSE))))))</f>
        <v>0</v>
      </c>
      <c r="BI403" s="288">
        <f>IF($Q403="n/a",(IF('Workforce hours'!I$30=0,0,(AG403/'Workforce hours'!I$30))),(IF(VLOOKUP($Q403,'Workforce hours'!$C$8:$AD$30,BI$7,FALSE)=0,0,(AG403/(VLOOKUP($Q403,'Workforce hours'!$C$8:$AD$30,BI$7,FALSE))))))</f>
        <v>0</v>
      </c>
      <c r="BJ403" s="288">
        <f>IF($Q403="n/a",(IF('Workforce hours'!J$30=0,0,(AH403/'Workforce hours'!J$30))),(IF(VLOOKUP($Q403,'Workforce hours'!$C$8:$AD$30,BJ$7,FALSE)=0,0,(AH403/(VLOOKUP($Q403,'Workforce hours'!$C$8:$AD$30,BJ$7,FALSE))))))</f>
        <v>0</v>
      </c>
      <c r="BK403" s="288">
        <f>IF($Q403="n/a",(IF('Workforce hours'!K$30=0,0,(AI403/'Workforce hours'!K$30))),(IF(VLOOKUP($Q403,'Workforce hours'!$C$8:$AD$30,BK$7,FALSE)=0,0,(AI403/(VLOOKUP($Q403,'Workforce hours'!$C$8:$AD$30,BK$7,FALSE))))))</f>
        <v>0</v>
      </c>
      <c r="BL403" s="288">
        <f>IF($Q403="n/a",(IF('Workforce hours'!L$30=0,0,(AJ403/'Workforce hours'!L$30))),(IF(VLOOKUP($Q403,'Workforce hours'!$C$8:$AD$30,BL$7,FALSE)=0,0,(AJ403/(VLOOKUP($Q403,'Workforce hours'!$C$8:$AD$30,BL$7,FALSE))))))</f>
        <v>0</v>
      </c>
      <c r="BM403" s="288">
        <f>IF($Q403="n/a",(IF('Workforce hours'!M$30=0,0,(AK403/'Workforce hours'!M$30))),(IF(VLOOKUP($Q403,'Workforce hours'!$C$8:$AD$30,BM$7,FALSE)=0,0,(AK403/(VLOOKUP($Q403,'Workforce hours'!$C$8:$AD$30,BM$7,FALSE))))))</f>
        <v>0</v>
      </c>
      <c r="BN403" s="288">
        <f>IF($Q403="n/a",(IF('Workforce hours'!N$30=0,0,(AL403/'Workforce hours'!N$30))),(IF(VLOOKUP($Q403,'Workforce hours'!$C$8:$AD$30,BN$7,FALSE)=0,0,(AL403/(VLOOKUP($Q403,'Workforce hours'!$C$8:$AD$30,BN$7,FALSE))))))</f>
        <v>0</v>
      </c>
      <c r="BO403" s="288">
        <f>IF($Q403="n/a",(IF('Workforce hours'!O$30=0,0,(AM403/'Workforce hours'!O$30))),(IF(VLOOKUP($Q403,'Workforce hours'!$C$8:$AD$30,BO$7,FALSE)=0,0,(AM403/(VLOOKUP($Q403,'Workforce hours'!$C$8:$AD$30,BO$7,FALSE))))))</f>
        <v>0</v>
      </c>
      <c r="BP403" s="288">
        <f>IF($Q403="n/a",(IF('Workforce hours'!P$30=0,0,(AN403/'Workforce hours'!P$30))),(IF(VLOOKUP($Q403,'Workforce hours'!$C$8:$AD$30,BP$7,FALSE)=0,0,(AN403/(VLOOKUP($Q403,'Workforce hours'!$C$8:$AD$30,BP$7,FALSE))))))</f>
        <v>0</v>
      </c>
      <c r="BQ403" s="288">
        <f>IF($Q403="n/a",(IF('Workforce hours'!Q$30=0,0,(AO403/'Workforce hours'!Q$30))),(IF(VLOOKUP($Q403,'Workforce hours'!$C$8:$AD$30,BQ$7,FALSE)=0,0,(AO403/(VLOOKUP($Q403,'Workforce hours'!$C$8:$AD$30,BQ$7,FALSE))))))</f>
        <v>0</v>
      </c>
      <c r="BR403" s="288">
        <f>IF($Q403="n/a",(IF('Workforce hours'!R$30=0,0,(AP403/'Workforce hours'!R$30))),(IF(VLOOKUP($Q403,'Workforce hours'!$C$8:$AD$30,BR$7,FALSE)=0,0,(AP403/(VLOOKUP($Q403,'Workforce hours'!$C$8:$AD$30,BR$7,FALSE))))))</f>
        <v>0</v>
      </c>
      <c r="BS403" s="288">
        <f>IF($Q403="n/a",(IF('Workforce hours'!S$30=0,0,(AQ403/'Workforce hours'!S$30))),(IF(VLOOKUP($Q403,'Workforce hours'!$C$8:$AD$30,BS$7,FALSE)=0,0,(AQ403/(VLOOKUP($Q403,'Workforce hours'!$C$8:$AD$30,BS$7,FALSE))))))</f>
        <v>0</v>
      </c>
      <c r="BT403" s="288">
        <f>IF($Q403="n/a",(IF('Workforce hours'!T$30=0,0,(AR403/'Workforce hours'!T$30))),(IF(VLOOKUP($Q403,'Workforce hours'!$C$8:$AD$30,BT$7,FALSE)=0,0,(AR403/(VLOOKUP($Q403,'Workforce hours'!$C$8:$AD$30,BT$7,FALSE))))))</f>
        <v>0</v>
      </c>
      <c r="BU403" s="288">
        <f>IF($Q403="n/a",(IF('Workforce hours'!U$30=0,0,(AS403/'Workforce hours'!U$30))),(IF(VLOOKUP($Q403,'Workforce hours'!$C$8:$AD$30,BU$7,FALSE)=0,0,(AS403/(VLOOKUP($Q403,'Workforce hours'!$C$8:$AD$30,BU$7,FALSE))))))</f>
        <v>0</v>
      </c>
      <c r="BV403" s="288">
        <f>IF($Q403="n/a",(IF('Workforce hours'!V$30=0,0,(AT403/'Workforce hours'!V$30))),(IF(VLOOKUP($Q403,'Workforce hours'!$C$8:$AD$30,BV$7,FALSE)=0,0,(AT403/(VLOOKUP($Q403,'Workforce hours'!$C$8:$AD$30,BV$7,FALSE))))))</f>
        <v>0</v>
      </c>
      <c r="BW403" s="288">
        <f>IF($Q403="n/a",(IF('Workforce hours'!W$30=0,0,(AU403/'Workforce hours'!W$30))),(IF(VLOOKUP($Q403,'Workforce hours'!$C$8:$AD$30,BW$7,FALSE)=0,0,(AU403/(VLOOKUP($Q403,'Workforce hours'!$C$8:$AD$30,BW$7,FALSE))))))</f>
        <v>0</v>
      </c>
      <c r="BX403" s="288">
        <f>IF($Q403="n/a",(IF('Workforce hours'!X$30=0,0,(AV403/'Workforce hours'!X$30))),(IF(VLOOKUP($Q403,'Workforce hours'!$C$8:$AD$30,BX$7,FALSE)=0,0,(AV403/(VLOOKUP($Q403,'Workforce hours'!$C$8:$AD$30,BX$7,FALSE))))))</f>
        <v>0</v>
      </c>
      <c r="BY403" s="288">
        <f>IF($Q403="n/a",(IF('Workforce hours'!Y$30=0,0,(AW403/'Workforce hours'!Y$30))),(IF(VLOOKUP($Q403,'Workforce hours'!$C$8:$AD$30,BY$7,FALSE)=0,0,(AW403/(VLOOKUP($Q403,'Workforce hours'!$C$8:$AD$30,BY$7,FALSE))))))</f>
        <v>0</v>
      </c>
      <c r="BZ403" s="288">
        <f>IF($Q403="n/a",(IF('Workforce hours'!Z$30=0,0,(AX403/'Workforce hours'!Z$30))),(IF(VLOOKUP($Q403,'Workforce hours'!$C$8:$AD$30,BZ$7,FALSE)=0,0,(AX403/(VLOOKUP($Q403,'Workforce hours'!$C$8:$AD$30,BZ$7,FALSE))))))</f>
        <v>0</v>
      </c>
      <c r="CA403" s="288">
        <f>IF($Q403="n/a",(IF('Workforce hours'!AA$30=0,0,(AY403/'Workforce hours'!AA$30))),(IF(VLOOKUP($Q403,'Workforce hours'!$C$8:$AD$30,CA$7,FALSE)=0,0,(AY403/(VLOOKUP($Q403,'Workforce hours'!$C$8:$AD$30,CA$7,FALSE))))))</f>
        <v>0</v>
      </c>
      <c r="CB403" s="288">
        <f>IF($Q403="n/a",(IF('Workforce hours'!AB$30=0,0,(AZ403/'Workforce hours'!AB$30))),(IF(VLOOKUP($Q403,'Workforce hours'!$C$8:$AD$30,CB$7,FALSE)=0,0,(AZ403/(VLOOKUP($Q403,'Workforce hours'!$C$8:$AD$30,CB$7,FALSE))))))</f>
        <v>0</v>
      </c>
      <c r="CC403" s="288">
        <f>IF($Q403="n/a",(IF('Workforce hours'!AC$30=0,0,(BA403/'Workforce hours'!AC$30))),(IF(VLOOKUP($Q403,'Workforce hours'!$C$8:$AD$30,CC$7,FALSE)=0,0,(BA403/(VLOOKUP($Q403,'Workforce hours'!$C$8:$AD$30,CC$7,FALSE))))))</f>
        <v>0</v>
      </c>
      <c r="CD403" s="288">
        <f>IF($Q403="n/a",(IF('Workforce hours'!AD$30=0,0,(BB403/'Workforce hours'!AD$30))),(IF(VLOOKUP($Q403,'Workforce hours'!$C$8:$AD$30,CD$7,FALSE)=0,0,(BB403/(VLOOKUP($Q403,'Workforce hours'!$C$8:$AD$30,CD$7,FALSE))))))</f>
        <v>0</v>
      </c>
      <c r="CE403" s="289">
        <f t="shared" si="58"/>
        <v>0</v>
      </c>
      <c r="CF403" s="290">
        <f>BD403*'Workforce costs'!B$9*(1+'Workforce costs'!B$10)*(1+'Workforce costs'!B$11)</f>
        <v>0</v>
      </c>
      <c r="CG403" s="290">
        <f>BE403*'Workforce costs'!C$9*(1+'Workforce costs'!C$10)*(1+'Workforce costs'!C$11)</f>
        <v>0</v>
      </c>
      <c r="CH403" s="290">
        <f>BF403*'Workforce costs'!D$9*(1+'Workforce costs'!D$10)*(1+'Workforce costs'!D$11)</f>
        <v>0</v>
      </c>
      <c r="CI403" s="290">
        <f>BG403*'Workforce costs'!E$9*(1+'Workforce costs'!E$10)*(1+'Workforce costs'!E$11)</f>
        <v>0</v>
      </c>
      <c r="CJ403" s="290">
        <f>BH403*'Workforce costs'!F$9*(1+'Workforce costs'!F$10)*(1+'Workforce costs'!F$11)</f>
        <v>0</v>
      </c>
      <c r="CK403" s="290">
        <f>BI403*'Workforce costs'!G$9*(1+'Workforce costs'!G$10)*(1+'Workforce costs'!G$11)</f>
        <v>0</v>
      </c>
      <c r="CL403" s="290">
        <f>BJ403*'Workforce costs'!H$9*(1+'Workforce costs'!H$10)*(1+'Workforce costs'!H$11)</f>
        <v>0</v>
      </c>
      <c r="CM403" s="290">
        <f>BK403*'Workforce costs'!I$9*(1+'Workforce costs'!I$10)*(1+'Workforce costs'!I$11)</f>
        <v>0</v>
      </c>
      <c r="CN403" s="290">
        <f>BL403*'Workforce costs'!J$9*(1+'Workforce costs'!J$10)*(1+'Workforce costs'!J$11)</f>
        <v>0</v>
      </c>
      <c r="CO403" s="290">
        <f>BM403*'Workforce costs'!K$9*(1+'Workforce costs'!K$10)*(1+'Workforce costs'!K$11)</f>
        <v>0</v>
      </c>
      <c r="CP403" s="290">
        <f>BN403*'Workforce costs'!L$9*(1+'Workforce costs'!L$10)*(1+'Workforce costs'!L$11)</f>
        <v>0</v>
      </c>
      <c r="CQ403" s="290">
        <f>BO403*'Workforce costs'!M$9*(1+'Workforce costs'!M$10)*(1+'Workforce costs'!M$11)</f>
        <v>0</v>
      </c>
      <c r="CR403" s="290">
        <f>BP403*'Workforce costs'!N$9*(1+'Workforce costs'!N$10)*(1+'Workforce costs'!N$11)</f>
        <v>0</v>
      </c>
      <c r="CS403" s="290">
        <f>BQ403*'Workforce costs'!O$9*(1+'Workforce costs'!O$10)*(1+'Workforce costs'!O$11)</f>
        <v>0</v>
      </c>
      <c r="CT403" s="290">
        <f>BR403*'Workforce costs'!P$9*(1+'Workforce costs'!P$10)*(1+'Workforce costs'!P$11)</f>
        <v>0</v>
      </c>
      <c r="CU403" s="290">
        <f>BS403*'Workforce costs'!Q$9*(1+'Workforce costs'!Q$10)*(1+'Workforce costs'!Q$11)</f>
        <v>0</v>
      </c>
      <c r="CV403" s="290">
        <f>BT403*'Workforce costs'!R$9*(1+'Workforce costs'!R$10)*(1+'Workforce costs'!R$11)</f>
        <v>0</v>
      </c>
      <c r="CW403" s="290">
        <f>BU403*'Workforce costs'!S$9*(1+'Workforce costs'!S$10)*(1+'Workforce costs'!S$11)</f>
        <v>0</v>
      </c>
      <c r="CX403" s="290">
        <f>BV403*'Workforce costs'!T$9*(1+'Workforce costs'!T$10)*(1+'Workforce costs'!T$11)</f>
        <v>0</v>
      </c>
      <c r="CY403" s="290">
        <f>BW403*'Workforce costs'!U$9*(1+'Workforce costs'!U$10)*(1+'Workforce costs'!U$11)</f>
        <v>0</v>
      </c>
      <c r="CZ403" s="290">
        <f>BX403*'Workforce costs'!V$9*(1+'Workforce costs'!V$10)*(1+'Workforce costs'!V$11)</f>
        <v>0</v>
      </c>
      <c r="DA403" s="290">
        <f>BY403*'Workforce costs'!W$9*(1+'Workforce costs'!W$10)*(1+'Workforce costs'!W$11)</f>
        <v>0</v>
      </c>
      <c r="DB403" s="290">
        <f>BZ403*'Workforce costs'!X$9*(1+'Workforce costs'!X$10)*(1+'Workforce costs'!X$11)</f>
        <v>0</v>
      </c>
      <c r="DC403" s="290">
        <f>CA403*'Workforce costs'!Y$9*(1+'Workforce costs'!Y$10)*(1+'Workforce costs'!Y$11)</f>
        <v>0</v>
      </c>
      <c r="DD403" s="290">
        <f>CB403*'Workforce costs'!Z$9*(1+'Workforce costs'!Z$10)*(1+'Workforce costs'!Z$11)</f>
        <v>0</v>
      </c>
      <c r="DE403" s="290">
        <f>CC403*'Workforce costs'!AA$9*(1+'Workforce costs'!AA$10)*(1+'Workforce costs'!AA$11)</f>
        <v>0</v>
      </c>
      <c r="DF403" s="290">
        <f>CD403*'Workforce costs'!AB$9*(1+'Workforce costs'!AB$10)*(1+'Workforce costs'!AB$11)</f>
        <v>0</v>
      </c>
    </row>
    <row r="404" spans="1:110" x14ac:dyDescent="0.3">
      <c r="A404" s="2" t="str">
        <f>Outputs!$A$4</f>
        <v>Australia</v>
      </c>
      <c r="B404" s="2" t="str">
        <f t="shared" si="51"/>
        <v>Australia 25to64</v>
      </c>
      <c r="C404" s="30">
        <f>VLOOKUP($B404,Populations!$D$15:$H$1920,3,FALSE)</f>
        <v>13966174</v>
      </c>
      <c r="D404" s="255">
        <f>IF(OR($H404="General pop",$H404="Schools",$H404="Workplace",$H404="Skills Training",$H404="Digital Supports"),1,VLOOKUP($B404,Populations!$D$15:$H$1920,5,FALSE))</f>
        <v>1</v>
      </c>
      <c r="E404" s="88">
        <f>VLOOKUP(I404,Epidemiology!$C$10:$H$47,6,FALSE)</f>
        <v>590</v>
      </c>
      <c r="F404" s="102" t="str">
        <f>'Care profiles'!R405</f>
        <v>n/a</v>
      </c>
      <c r="G404" s="15" t="str">
        <f>'Care profiles'!A405</f>
        <v>25to64</v>
      </c>
      <c r="H404" s="15" t="str">
        <f>'Care profiles'!B405</f>
        <v>Persistent</v>
      </c>
      <c r="I404" s="15" t="str">
        <f>'Care profiles'!C405</f>
        <v>Persistent_25-64yrs</v>
      </c>
      <c r="J404" s="15" t="str">
        <f>'Care profiles'!D405</f>
        <v>Care profile</v>
      </c>
      <c r="K404" s="15" t="str">
        <f>'Care profiles'!E405</f>
        <v>Supports for Mental Illness</v>
      </c>
      <c r="L404" s="104">
        <f>'Care profiles'!F405</f>
        <v>0.75</v>
      </c>
      <c r="M404" s="15" t="str">
        <f>'Care profiles'!G405</f>
        <v>n/a</v>
      </c>
      <c r="N404" s="15" t="str">
        <f>'Care profiles'!H405</f>
        <v>n/a</v>
      </c>
      <c r="O404" s="15" t="str">
        <f>'Care profiles'!I405</f>
        <v>n/a</v>
      </c>
      <c r="P404" s="15" t="str">
        <f>'Care profiles'!J405</f>
        <v>n/a</v>
      </c>
      <c r="Q404" s="15" t="str">
        <f>'Care profiles'!K405</f>
        <v>n/a</v>
      </c>
      <c r="R404" s="15" t="str">
        <f>'Care profiles'!M405</f>
        <v>Y</v>
      </c>
      <c r="S404" s="15" t="str">
        <f>'Care profiles'!O405</f>
        <v>Y</v>
      </c>
      <c r="T404" s="15" t="str">
        <f>'Care profiles'!Q405</f>
        <v>N</v>
      </c>
      <c r="U404" s="30">
        <f t="shared" si="52"/>
        <v>82400.426600000006</v>
      </c>
      <c r="V404" s="30">
        <f t="shared" si="53"/>
        <v>61800.319950000005</v>
      </c>
      <c r="W404" s="30">
        <f>IF(M404="n/a",0,IF(O404="days",V404*M404*(1+(VLOOKUP(K404,'Bed parameters'!$A$9:$G$12,7,FALSE))),V404*M404))</f>
        <v>0</v>
      </c>
      <c r="X404" s="30">
        <f t="shared" si="54"/>
        <v>0</v>
      </c>
      <c r="Y404" s="30">
        <f t="shared" si="55"/>
        <v>0</v>
      </c>
      <c r="Z404" s="113">
        <f>_xlfn.IFNA(Y404/((VLOOKUP(K404,'Bed parameters'!$A$9:$G$12,3,FALSE))*(VLOOKUP(K404,'Bed parameters'!$A$9:$G$12,5,FALSE))),0)</f>
        <v>0</v>
      </c>
      <c r="AA404" s="30">
        <f t="shared" si="56"/>
        <v>0</v>
      </c>
      <c r="AB404" s="30">
        <f>_xlfn.IFNA(IF($O404="days",$Y404*(VLOOKUP($K404,'Bed parameters'!$A$9:$I$12,9,FALSE))*$F404*(VLOOKUP($Q404,'Workforce distribution'!$C$8:$AD$30,AB$7,FALSE)),IF($Q404="n/a",(IF($P404=AB$6,$X404*$F404,0)),$X404*$F404*(VLOOKUP($Q404,'Workforce distribution'!$C$8:$AD$30,AB$7,FALSE)))),0)</f>
        <v>0</v>
      </c>
      <c r="AC404" s="30">
        <f>_xlfn.IFNA(IF($O404="days",$Y404*(VLOOKUP($K404,'Bed parameters'!$A$9:$I$12,9,FALSE))*$F404*(VLOOKUP($Q404,'Workforce distribution'!$C$8:$AD$30,AC$7,FALSE)),IF($Q404="n/a",(IF($P404=AC$6,$X404*$F404,0)),$X404*$F404*(VLOOKUP($Q404,'Workforce distribution'!$C$8:$AD$30,AC$7,FALSE)))),0)</f>
        <v>0</v>
      </c>
      <c r="AD404" s="30">
        <f>_xlfn.IFNA(IF($O404="days",$Y404*(VLOOKUP($K404,'Bed parameters'!$A$9:$I$12,9,FALSE))*$F404*(VLOOKUP($Q404,'Workforce distribution'!$C$8:$AD$30,AD$7,FALSE)),IF($Q404="n/a",(IF($P404=AD$6,$X404*$F404,0)),$X404*$F404*(VLOOKUP($Q404,'Workforce distribution'!$C$8:$AD$30,AD$7,FALSE)))),0)</f>
        <v>0</v>
      </c>
      <c r="AE404" s="30">
        <f>_xlfn.IFNA(IF($O404="days",$Y404*(VLOOKUP($K404,'Bed parameters'!$A$9:$I$12,9,FALSE))*$F404*(VLOOKUP($Q404,'Workforce distribution'!$C$8:$AD$30,AE$7,FALSE)),IF($Q404="n/a",(IF($P404=AE$6,$X404*$F404,0)),$X404*$F404*(VLOOKUP($Q404,'Workforce distribution'!$C$8:$AD$30,AE$7,FALSE)))),0)</f>
        <v>0</v>
      </c>
      <c r="AF404" s="30">
        <f>_xlfn.IFNA(IF($O404="days",$Y404*(VLOOKUP($K404,'Bed parameters'!$A$9:$I$12,9,FALSE))*$F404*(VLOOKUP($Q404,'Workforce distribution'!$C$8:$AD$30,AF$7,FALSE)),IF($Q404="n/a",(IF($P404=AF$6,$X404*$F404,0)),$X404*$F404*(VLOOKUP($Q404,'Workforce distribution'!$C$8:$AD$30,AF$7,FALSE)))),0)</f>
        <v>0</v>
      </c>
      <c r="AG404" s="30">
        <f>_xlfn.IFNA(IF($O404="days",$Y404*(VLOOKUP($K404,'Bed parameters'!$A$9:$I$12,9,FALSE))*$F404*(VLOOKUP($Q404,'Workforce distribution'!$C$8:$AD$30,AG$7,FALSE)),IF($Q404="n/a",(IF($P404=AG$6,$X404*$F404,0)),$X404*$F404*(VLOOKUP($Q404,'Workforce distribution'!$C$8:$AD$30,AG$7,FALSE)))),0)</f>
        <v>0</v>
      </c>
      <c r="AH404" s="30">
        <f>_xlfn.IFNA(IF($O404="days",$Y404*(VLOOKUP($K404,'Bed parameters'!$A$9:$I$12,9,FALSE))*$F404*(VLOOKUP($Q404,'Workforce distribution'!$C$8:$AD$30,AH$7,FALSE)),IF($Q404="n/a",(IF($P404=AH$6,$X404*$F404,0)),$X404*$F404*(VLOOKUP($Q404,'Workforce distribution'!$C$8:$AD$30,AH$7,FALSE)))),0)</f>
        <v>0</v>
      </c>
      <c r="AI404" s="30">
        <f>_xlfn.IFNA(IF($O404="days",$Y404*(VLOOKUP($K404,'Bed parameters'!$A$9:$I$12,9,FALSE))*$F404*(VLOOKUP($Q404,'Workforce distribution'!$C$8:$AD$30,AI$7,FALSE)),IF($Q404="n/a",(IF($P404=AI$6,$X404*$F404,0)),$X404*$F404*(VLOOKUP($Q404,'Workforce distribution'!$C$8:$AD$30,AI$7,FALSE)))),0)</f>
        <v>0</v>
      </c>
      <c r="AJ404" s="30">
        <f>_xlfn.IFNA(IF($O404="days",$Y404*(VLOOKUP($K404,'Bed parameters'!$A$9:$I$12,9,FALSE))*$F404*(VLOOKUP($Q404,'Workforce distribution'!$C$8:$AD$30,AJ$7,FALSE)),IF($Q404="n/a",(IF($P404=AJ$6,$X404*$F404,0)),$X404*$F404*(VLOOKUP($Q404,'Workforce distribution'!$C$8:$AD$30,AJ$7,FALSE)))),0)</f>
        <v>0</v>
      </c>
      <c r="AK404" s="30">
        <f>_xlfn.IFNA(IF($O404="days",$Y404*(VLOOKUP($K404,'Bed parameters'!$A$9:$I$12,9,FALSE))*$F404*(VLOOKUP($Q404,'Workforce distribution'!$C$8:$AD$30,AK$7,FALSE)),IF($Q404="n/a",(IF($P404=AK$6,$X404*$F404,0)),$X404*$F404*(VLOOKUP($Q404,'Workforce distribution'!$C$8:$AD$30,AK$7,FALSE)))),0)</f>
        <v>0</v>
      </c>
      <c r="AL404" s="30">
        <f>_xlfn.IFNA(IF($O404="days",$Y404*(VLOOKUP($K404,'Bed parameters'!$A$9:$I$12,9,FALSE))*$F404*(VLOOKUP($Q404,'Workforce distribution'!$C$8:$AD$30,AL$7,FALSE)),IF($Q404="n/a",(IF($P404=AL$6,$X404*$F404,0)),$X404*$F404*(VLOOKUP($Q404,'Workforce distribution'!$C$8:$AD$30,AL$7,FALSE)))),0)</f>
        <v>0</v>
      </c>
      <c r="AM404" s="30">
        <f>_xlfn.IFNA(IF($O404="days",$Y404*(VLOOKUP($K404,'Bed parameters'!$A$9:$I$12,9,FALSE))*$F404*(VLOOKUP($Q404,'Workforce distribution'!$C$8:$AD$30,AM$7,FALSE)),IF($Q404="n/a",(IF($P404=AM$6,$X404*$F404,0)),$X404*$F404*(VLOOKUP($Q404,'Workforce distribution'!$C$8:$AD$30,AM$7,FALSE)))),0)</f>
        <v>0</v>
      </c>
      <c r="AN404" s="30">
        <f>_xlfn.IFNA(IF($O404="days",$Y404*(VLOOKUP($K404,'Bed parameters'!$A$9:$I$12,9,FALSE))*$F404*(VLOOKUP($Q404,'Workforce distribution'!$C$8:$AD$30,AN$7,FALSE)),IF($Q404="n/a",(IF($P404=AN$6,$X404*$F404,0)),$X404*$F404*(VLOOKUP($Q404,'Workforce distribution'!$C$8:$AD$30,AN$7,FALSE)))),0)</f>
        <v>0</v>
      </c>
      <c r="AO404" s="30">
        <f>_xlfn.IFNA(IF($O404="days",$Y404*(VLOOKUP($K404,'Bed parameters'!$A$9:$I$12,9,FALSE))*$F404*(VLOOKUP($Q404,'Workforce distribution'!$C$8:$AD$30,AO$7,FALSE)),IF($Q404="n/a",(IF($P404=AO$6,$X404*$F404,0)),$X404*$F404*(VLOOKUP($Q404,'Workforce distribution'!$C$8:$AD$30,AO$7,FALSE)))),0)</f>
        <v>0</v>
      </c>
      <c r="AP404" s="30">
        <f>_xlfn.IFNA(IF($O404="days",$Y404*(VLOOKUP($K404,'Bed parameters'!$A$9:$I$12,9,FALSE))*$F404*(VLOOKUP($Q404,'Workforce distribution'!$C$8:$AD$30,AP$7,FALSE)),IF($Q404="n/a",(IF($P404=AP$6,$X404*$F404,0)),$X404*$F404*(VLOOKUP($Q404,'Workforce distribution'!$C$8:$AD$30,AP$7,FALSE)))),0)</f>
        <v>0</v>
      </c>
      <c r="AQ404" s="30">
        <f>_xlfn.IFNA(IF($O404="days",$Y404*(VLOOKUP($K404,'Bed parameters'!$A$9:$I$12,9,FALSE))*$F404*(VLOOKUP($Q404,'Workforce distribution'!$C$8:$AD$30,AQ$7,FALSE)),IF($Q404="n/a",(IF($P404=AQ$6,$X404*$F404,0)),$X404*$F404*(VLOOKUP($Q404,'Workforce distribution'!$C$8:$AD$30,AQ$7,FALSE)))),0)</f>
        <v>0</v>
      </c>
      <c r="AR404" s="30">
        <f>_xlfn.IFNA(IF($O404="days",$Y404*(VLOOKUP($K404,'Bed parameters'!$A$9:$I$12,9,FALSE))*$F404*(VLOOKUP($Q404,'Workforce distribution'!$C$8:$AD$30,AR$7,FALSE)),IF($Q404="n/a",(IF($P404=AR$6,$X404*$F404,0)),$X404*$F404*(VLOOKUP($Q404,'Workforce distribution'!$C$8:$AD$30,AR$7,FALSE)))),0)</f>
        <v>0</v>
      </c>
      <c r="AS404" s="30">
        <f>_xlfn.IFNA(IF($O404="days",$Y404*(VLOOKUP($K404,'Bed parameters'!$A$9:$I$12,9,FALSE))*$F404*(VLOOKUP($Q404,'Workforce distribution'!$C$8:$AD$30,AS$7,FALSE)),IF($Q404="n/a",(IF($P404=AS$6,$X404*$F404,0)),$X404*$F404*(VLOOKUP($Q404,'Workforce distribution'!$C$8:$AD$30,AS$7,FALSE)))),0)</f>
        <v>0</v>
      </c>
      <c r="AT404" s="30">
        <f>_xlfn.IFNA(IF($O404="days",$Y404*(VLOOKUP($K404,'Bed parameters'!$A$9:$I$12,9,FALSE))*$F404*(VLOOKUP($Q404,'Workforce distribution'!$C$8:$AD$30,AT$7,FALSE)),IF($Q404="n/a",(IF($P404=AT$6,$X404*$F404,0)),$X404*$F404*(VLOOKUP($Q404,'Workforce distribution'!$C$8:$AD$30,AT$7,FALSE)))),0)</f>
        <v>0</v>
      </c>
      <c r="AU404" s="30">
        <f>_xlfn.IFNA(IF($O404="days",$Y404*(VLOOKUP($K404,'Bed parameters'!$A$9:$I$12,9,FALSE))*$F404*(VLOOKUP($Q404,'Workforce distribution'!$C$8:$AD$30,AU$7,FALSE)),IF($Q404="n/a",(IF($P404=AU$6,$X404*$F404,0)),$X404*$F404*(VLOOKUP($Q404,'Workforce distribution'!$C$8:$AD$30,AU$7,FALSE)))),0)</f>
        <v>0</v>
      </c>
      <c r="AV404" s="30">
        <f>_xlfn.IFNA(IF($O404="days",$Y404*(VLOOKUP($K404,'Bed parameters'!$A$9:$I$12,9,FALSE))*$F404*(VLOOKUP($Q404,'Workforce distribution'!$C$8:$AD$30,AV$7,FALSE)),IF($Q404="n/a",(IF($P404=AV$6,$X404*$F404,0)),$X404*$F404*(VLOOKUP($Q404,'Workforce distribution'!$C$8:$AD$30,AV$7,FALSE)))),0)</f>
        <v>0</v>
      </c>
      <c r="AW404" s="30">
        <f>_xlfn.IFNA(IF($O404="days",$Y404*(VLOOKUP($K404,'Bed parameters'!$A$9:$I$12,9,FALSE))*$F404*(VLOOKUP($Q404,'Workforce distribution'!$C$8:$AD$30,AW$7,FALSE)),IF($Q404="n/a",(IF($P404=AW$6,$X404*$F404,0)),$X404*$F404*(VLOOKUP($Q404,'Workforce distribution'!$C$8:$AD$30,AW$7,FALSE)))),0)</f>
        <v>0</v>
      </c>
      <c r="AX404" s="30">
        <f>_xlfn.IFNA(IF($O404="days",$Y404*(VLOOKUP($K404,'Bed parameters'!$A$9:$I$12,9,FALSE))*$F404*(VLOOKUP($Q404,'Workforce distribution'!$C$8:$AD$30,AX$7,FALSE)),IF($Q404="n/a",(IF($P404=AX$6,$X404*$F404,0)),$X404*$F404*(VLOOKUP($Q404,'Workforce distribution'!$C$8:$AD$30,AX$7,FALSE)))),0)</f>
        <v>0</v>
      </c>
      <c r="AY404" s="30">
        <f>_xlfn.IFNA(IF($O404="days",$Y404*(VLOOKUP($K404,'Bed parameters'!$A$9:$I$12,9,FALSE))*$F404*(VLOOKUP($Q404,'Workforce distribution'!$C$8:$AD$30,AY$7,FALSE)),IF($Q404="n/a",(IF($P404=AY$6,$X404*$F404,0)),$X404*$F404*(VLOOKUP($Q404,'Workforce distribution'!$C$8:$AD$30,AY$7,FALSE)))),0)</f>
        <v>0</v>
      </c>
      <c r="AZ404" s="30">
        <f>_xlfn.IFNA(IF($O404="days",$Y404*(VLOOKUP($K404,'Bed parameters'!$A$9:$I$12,9,FALSE))*$F404*(VLOOKUP($Q404,'Workforce distribution'!$C$8:$AD$30,AZ$7,FALSE)),IF($Q404="n/a",(IF($P404=AZ$6,$X404*$F404,0)),$X404*$F404*(VLOOKUP($Q404,'Workforce distribution'!$C$8:$AD$30,AZ$7,FALSE)))),0)</f>
        <v>0</v>
      </c>
      <c r="BA404" s="30">
        <f>_xlfn.IFNA(IF($O404="days",$Y404*(VLOOKUP($K404,'Bed parameters'!$A$9:$I$12,9,FALSE))*$F404*(VLOOKUP($Q404,'Workforce distribution'!$C$8:$AD$30,BA$7,FALSE)),IF($Q404="n/a",(IF($P404=BA$6,$X404*$F404,0)),$X404*$F404*(VLOOKUP($Q404,'Workforce distribution'!$C$8:$AD$30,BA$7,FALSE)))),0)</f>
        <v>0</v>
      </c>
      <c r="BB404" s="30">
        <f>_xlfn.IFNA(IF($O404="days",$Y404*(VLOOKUP($K404,'Bed parameters'!$A$9:$I$12,9,FALSE))*$F404*(VLOOKUP($Q404,'Workforce distribution'!$C$8:$AD$30,BB$7,FALSE)),IF($Q404="n/a",(IF($P404=BB$6,$X404*$F404,0)),$X404*$F404*(VLOOKUP($Q404,'Workforce distribution'!$C$8:$AD$30,BB$7,FALSE)))),0)</f>
        <v>0</v>
      </c>
      <c r="BC404" s="149">
        <f t="shared" si="57"/>
        <v>0</v>
      </c>
      <c r="BD404" s="288">
        <f>IF($Q404="n/a",(IF('Workforce hours'!D$30=0,0,(AB404/'Workforce hours'!D$30))),(IF(VLOOKUP($Q404,'Workforce hours'!$C$8:$AD$30,BD$7,FALSE)=0,0,(AB404/(VLOOKUP($Q404,'Workforce hours'!$C$8:$AD$30,BD$7,FALSE))))))</f>
        <v>0</v>
      </c>
      <c r="BE404" s="288">
        <f>IF($Q404="n/a",(IF('Workforce hours'!E$30=0,0,(AC404/'Workforce hours'!E$30))),(IF(VLOOKUP($Q404,'Workforce hours'!$C$8:$AD$30,BE$7,FALSE)=0,0,(AC404/(VLOOKUP($Q404,'Workforce hours'!$C$8:$AD$30,BE$7,FALSE))))))</f>
        <v>0</v>
      </c>
      <c r="BF404" s="288">
        <f>IF($Q404="n/a",(IF('Workforce hours'!F$30=0,0,(AD404/'Workforce hours'!F$30))),(IF(VLOOKUP($Q404,'Workforce hours'!$C$8:$AD$30,BF$7,FALSE)=0,0,(AD404/(VLOOKUP($Q404,'Workforce hours'!$C$8:$AD$30,BF$7,FALSE))))))</f>
        <v>0</v>
      </c>
      <c r="BG404" s="288">
        <f>IF($Q404="n/a",(IF('Workforce hours'!G$30=0,0,(AE404/'Workforce hours'!G$30))),(IF(VLOOKUP($Q404,'Workforce hours'!$C$8:$AD$30,BG$7,FALSE)=0,0,(AE404/(VLOOKUP($Q404,'Workforce hours'!$C$8:$AD$30,BG$7,FALSE))))))</f>
        <v>0</v>
      </c>
      <c r="BH404" s="288">
        <f>IF($Q404="n/a",(IF('Workforce hours'!H$30=0,0,(AF404/'Workforce hours'!H$30))),(IF(VLOOKUP($Q404,'Workforce hours'!$C$8:$AD$30,BH$7,FALSE)=0,0,(AF404/(VLOOKUP($Q404,'Workforce hours'!$C$8:$AD$30,BH$7,FALSE))))))</f>
        <v>0</v>
      </c>
      <c r="BI404" s="288">
        <f>IF($Q404="n/a",(IF('Workforce hours'!I$30=0,0,(AG404/'Workforce hours'!I$30))),(IF(VLOOKUP($Q404,'Workforce hours'!$C$8:$AD$30,BI$7,FALSE)=0,0,(AG404/(VLOOKUP($Q404,'Workforce hours'!$C$8:$AD$30,BI$7,FALSE))))))</f>
        <v>0</v>
      </c>
      <c r="BJ404" s="288">
        <f>IF($Q404="n/a",(IF('Workforce hours'!J$30=0,0,(AH404/'Workforce hours'!J$30))),(IF(VLOOKUP($Q404,'Workforce hours'!$C$8:$AD$30,BJ$7,FALSE)=0,0,(AH404/(VLOOKUP($Q404,'Workforce hours'!$C$8:$AD$30,BJ$7,FALSE))))))</f>
        <v>0</v>
      </c>
      <c r="BK404" s="288">
        <f>IF($Q404="n/a",(IF('Workforce hours'!K$30=0,0,(AI404/'Workforce hours'!K$30))),(IF(VLOOKUP($Q404,'Workforce hours'!$C$8:$AD$30,BK$7,FALSE)=0,0,(AI404/(VLOOKUP($Q404,'Workforce hours'!$C$8:$AD$30,BK$7,FALSE))))))</f>
        <v>0</v>
      </c>
      <c r="BL404" s="288">
        <f>IF($Q404="n/a",(IF('Workforce hours'!L$30=0,0,(AJ404/'Workforce hours'!L$30))),(IF(VLOOKUP($Q404,'Workforce hours'!$C$8:$AD$30,BL$7,FALSE)=0,0,(AJ404/(VLOOKUP($Q404,'Workforce hours'!$C$8:$AD$30,BL$7,FALSE))))))</f>
        <v>0</v>
      </c>
      <c r="BM404" s="288">
        <f>IF($Q404="n/a",(IF('Workforce hours'!M$30=0,0,(AK404/'Workforce hours'!M$30))),(IF(VLOOKUP($Q404,'Workforce hours'!$C$8:$AD$30,BM$7,FALSE)=0,0,(AK404/(VLOOKUP($Q404,'Workforce hours'!$C$8:$AD$30,BM$7,FALSE))))))</f>
        <v>0</v>
      </c>
      <c r="BN404" s="288">
        <f>IF($Q404="n/a",(IF('Workforce hours'!N$30=0,0,(AL404/'Workforce hours'!N$30))),(IF(VLOOKUP($Q404,'Workforce hours'!$C$8:$AD$30,BN$7,FALSE)=0,0,(AL404/(VLOOKUP($Q404,'Workforce hours'!$C$8:$AD$30,BN$7,FALSE))))))</f>
        <v>0</v>
      </c>
      <c r="BO404" s="288">
        <f>IF($Q404="n/a",(IF('Workforce hours'!O$30=0,0,(AM404/'Workforce hours'!O$30))),(IF(VLOOKUP($Q404,'Workforce hours'!$C$8:$AD$30,BO$7,FALSE)=0,0,(AM404/(VLOOKUP($Q404,'Workforce hours'!$C$8:$AD$30,BO$7,FALSE))))))</f>
        <v>0</v>
      </c>
      <c r="BP404" s="288">
        <f>IF($Q404="n/a",(IF('Workforce hours'!P$30=0,0,(AN404/'Workforce hours'!P$30))),(IF(VLOOKUP($Q404,'Workforce hours'!$C$8:$AD$30,BP$7,FALSE)=0,0,(AN404/(VLOOKUP($Q404,'Workforce hours'!$C$8:$AD$30,BP$7,FALSE))))))</f>
        <v>0</v>
      </c>
      <c r="BQ404" s="288">
        <f>IF($Q404="n/a",(IF('Workforce hours'!Q$30=0,0,(AO404/'Workforce hours'!Q$30))),(IF(VLOOKUP($Q404,'Workforce hours'!$C$8:$AD$30,BQ$7,FALSE)=0,0,(AO404/(VLOOKUP($Q404,'Workforce hours'!$C$8:$AD$30,BQ$7,FALSE))))))</f>
        <v>0</v>
      </c>
      <c r="BR404" s="288">
        <f>IF($Q404="n/a",(IF('Workforce hours'!R$30=0,0,(AP404/'Workforce hours'!R$30))),(IF(VLOOKUP($Q404,'Workforce hours'!$C$8:$AD$30,BR$7,FALSE)=0,0,(AP404/(VLOOKUP($Q404,'Workforce hours'!$C$8:$AD$30,BR$7,FALSE))))))</f>
        <v>0</v>
      </c>
      <c r="BS404" s="288">
        <f>IF($Q404="n/a",(IF('Workforce hours'!S$30=0,0,(AQ404/'Workforce hours'!S$30))),(IF(VLOOKUP($Q404,'Workforce hours'!$C$8:$AD$30,BS$7,FALSE)=0,0,(AQ404/(VLOOKUP($Q404,'Workforce hours'!$C$8:$AD$30,BS$7,FALSE))))))</f>
        <v>0</v>
      </c>
      <c r="BT404" s="288">
        <f>IF($Q404="n/a",(IF('Workforce hours'!T$30=0,0,(AR404/'Workforce hours'!T$30))),(IF(VLOOKUP($Q404,'Workforce hours'!$C$8:$AD$30,BT$7,FALSE)=0,0,(AR404/(VLOOKUP($Q404,'Workforce hours'!$C$8:$AD$30,BT$7,FALSE))))))</f>
        <v>0</v>
      </c>
      <c r="BU404" s="288">
        <f>IF($Q404="n/a",(IF('Workforce hours'!U$30=0,0,(AS404/'Workforce hours'!U$30))),(IF(VLOOKUP($Q404,'Workforce hours'!$C$8:$AD$30,BU$7,FALSE)=0,0,(AS404/(VLOOKUP($Q404,'Workforce hours'!$C$8:$AD$30,BU$7,FALSE))))))</f>
        <v>0</v>
      </c>
      <c r="BV404" s="288">
        <f>IF($Q404="n/a",(IF('Workforce hours'!V$30=0,0,(AT404/'Workforce hours'!V$30))),(IF(VLOOKUP($Q404,'Workforce hours'!$C$8:$AD$30,BV$7,FALSE)=0,0,(AT404/(VLOOKUP($Q404,'Workforce hours'!$C$8:$AD$30,BV$7,FALSE))))))</f>
        <v>0</v>
      </c>
      <c r="BW404" s="288">
        <f>IF($Q404="n/a",(IF('Workforce hours'!W$30=0,0,(AU404/'Workforce hours'!W$30))),(IF(VLOOKUP($Q404,'Workforce hours'!$C$8:$AD$30,BW$7,FALSE)=0,0,(AU404/(VLOOKUP($Q404,'Workforce hours'!$C$8:$AD$30,BW$7,FALSE))))))</f>
        <v>0</v>
      </c>
      <c r="BX404" s="288">
        <f>IF($Q404="n/a",(IF('Workforce hours'!X$30=0,0,(AV404/'Workforce hours'!X$30))),(IF(VLOOKUP($Q404,'Workforce hours'!$C$8:$AD$30,BX$7,FALSE)=0,0,(AV404/(VLOOKUP($Q404,'Workforce hours'!$C$8:$AD$30,BX$7,FALSE))))))</f>
        <v>0</v>
      </c>
      <c r="BY404" s="288">
        <f>IF($Q404="n/a",(IF('Workforce hours'!Y$30=0,0,(AW404/'Workforce hours'!Y$30))),(IF(VLOOKUP($Q404,'Workforce hours'!$C$8:$AD$30,BY$7,FALSE)=0,0,(AW404/(VLOOKUP($Q404,'Workforce hours'!$C$8:$AD$30,BY$7,FALSE))))))</f>
        <v>0</v>
      </c>
      <c r="BZ404" s="288">
        <f>IF($Q404="n/a",(IF('Workforce hours'!Z$30=0,0,(AX404/'Workforce hours'!Z$30))),(IF(VLOOKUP($Q404,'Workforce hours'!$C$8:$AD$30,BZ$7,FALSE)=0,0,(AX404/(VLOOKUP($Q404,'Workforce hours'!$C$8:$AD$30,BZ$7,FALSE))))))</f>
        <v>0</v>
      </c>
      <c r="CA404" s="288">
        <f>IF($Q404="n/a",(IF('Workforce hours'!AA$30=0,0,(AY404/'Workforce hours'!AA$30))),(IF(VLOOKUP($Q404,'Workforce hours'!$C$8:$AD$30,CA$7,FALSE)=0,0,(AY404/(VLOOKUP($Q404,'Workforce hours'!$C$8:$AD$30,CA$7,FALSE))))))</f>
        <v>0</v>
      </c>
      <c r="CB404" s="288">
        <f>IF($Q404="n/a",(IF('Workforce hours'!AB$30=0,0,(AZ404/'Workforce hours'!AB$30))),(IF(VLOOKUP($Q404,'Workforce hours'!$C$8:$AD$30,CB$7,FALSE)=0,0,(AZ404/(VLOOKUP($Q404,'Workforce hours'!$C$8:$AD$30,CB$7,FALSE))))))</f>
        <v>0</v>
      </c>
      <c r="CC404" s="288">
        <f>IF($Q404="n/a",(IF('Workforce hours'!AC$30=0,0,(BA404/'Workforce hours'!AC$30))),(IF(VLOOKUP($Q404,'Workforce hours'!$C$8:$AD$30,CC$7,FALSE)=0,0,(BA404/(VLOOKUP($Q404,'Workforce hours'!$C$8:$AD$30,CC$7,FALSE))))))</f>
        <v>0</v>
      </c>
      <c r="CD404" s="288">
        <f>IF($Q404="n/a",(IF('Workforce hours'!AD$30=0,0,(BB404/'Workforce hours'!AD$30))),(IF(VLOOKUP($Q404,'Workforce hours'!$C$8:$AD$30,CD$7,FALSE)=0,0,(BB404/(VLOOKUP($Q404,'Workforce hours'!$C$8:$AD$30,CD$7,FALSE))))))</f>
        <v>0</v>
      </c>
      <c r="CE404" s="289">
        <f t="shared" si="58"/>
        <v>0</v>
      </c>
      <c r="CF404" s="290">
        <f>BD404*'Workforce costs'!B$9*(1+'Workforce costs'!B$10)*(1+'Workforce costs'!B$11)</f>
        <v>0</v>
      </c>
      <c r="CG404" s="290">
        <f>BE404*'Workforce costs'!C$9*(1+'Workforce costs'!C$10)*(1+'Workforce costs'!C$11)</f>
        <v>0</v>
      </c>
      <c r="CH404" s="290">
        <f>BF404*'Workforce costs'!D$9*(1+'Workforce costs'!D$10)*(1+'Workforce costs'!D$11)</f>
        <v>0</v>
      </c>
      <c r="CI404" s="290">
        <f>BG404*'Workforce costs'!E$9*(1+'Workforce costs'!E$10)*(1+'Workforce costs'!E$11)</f>
        <v>0</v>
      </c>
      <c r="CJ404" s="290">
        <f>BH404*'Workforce costs'!F$9*(1+'Workforce costs'!F$10)*(1+'Workforce costs'!F$11)</f>
        <v>0</v>
      </c>
      <c r="CK404" s="290">
        <f>BI404*'Workforce costs'!G$9*(1+'Workforce costs'!G$10)*(1+'Workforce costs'!G$11)</f>
        <v>0</v>
      </c>
      <c r="CL404" s="290">
        <f>BJ404*'Workforce costs'!H$9*(1+'Workforce costs'!H$10)*(1+'Workforce costs'!H$11)</f>
        <v>0</v>
      </c>
      <c r="CM404" s="290">
        <f>BK404*'Workforce costs'!I$9*(1+'Workforce costs'!I$10)*(1+'Workforce costs'!I$11)</f>
        <v>0</v>
      </c>
      <c r="CN404" s="290">
        <f>BL404*'Workforce costs'!J$9*(1+'Workforce costs'!J$10)*(1+'Workforce costs'!J$11)</f>
        <v>0</v>
      </c>
      <c r="CO404" s="290">
        <f>BM404*'Workforce costs'!K$9*(1+'Workforce costs'!K$10)*(1+'Workforce costs'!K$11)</f>
        <v>0</v>
      </c>
      <c r="CP404" s="290">
        <f>BN404*'Workforce costs'!L$9*(1+'Workforce costs'!L$10)*(1+'Workforce costs'!L$11)</f>
        <v>0</v>
      </c>
      <c r="CQ404" s="290">
        <f>BO404*'Workforce costs'!M$9*(1+'Workforce costs'!M$10)*(1+'Workforce costs'!M$11)</f>
        <v>0</v>
      </c>
      <c r="CR404" s="290">
        <f>BP404*'Workforce costs'!N$9*(1+'Workforce costs'!N$10)*(1+'Workforce costs'!N$11)</f>
        <v>0</v>
      </c>
      <c r="CS404" s="290">
        <f>BQ404*'Workforce costs'!O$9*(1+'Workforce costs'!O$10)*(1+'Workforce costs'!O$11)</f>
        <v>0</v>
      </c>
      <c r="CT404" s="290">
        <f>BR404*'Workforce costs'!P$9*(1+'Workforce costs'!P$10)*(1+'Workforce costs'!P$11)</f>
        <v>0</v>
      </c>
      <c r="CU404" s="290">
        <f>BS404*'Workforce costs'!Q$9*(1+'Workforce costs'!Q$10)*(1+'Workforce costs'!Q$11)</f>
        <v>0</v>
      </c>
      <c r="CV404" s="290">
        <f>BT404*'Workforce costs'!R$9*(1+'Workforce costs'!R$10)*(1+'Workforce costs'!R$11)</f>
        <v>0</v>
      </c>
      <c r="CW404" s="290">
        <f>BU404*'Workforce costs'!S$9*(1+'Workforce costs'!S$10)*(1+'Workforce costs'!S$11)</f>
        <v>0</v>
      </c>
      <c r="CX404" s="290">
        <f>BV404*'Workforce costs'!T$9*(1+'Workforce costs'!T$10)*(1+'Workforce costs'!T$11)</f>
        <v>0</v>
      </c>
      <c r="CY404" s="290">
        <f>BW404*'Workforce costs'!U$9*(1+'Workforce costs'!U$10)*(1+'Workforce costs'!U$11)</f>
        <v>0</v>
      </c>
      <c r="CZ404" s="290">
        <f>BX404*'Workforce costs'!V$9*(1+'Workforce costs'!V$10)*(1+'Workforce costs'!V$11)</f>
        <v>0</v>
      </c>
      <c r="DA404" s="290">
        <f>BY404*'Workforce costs'!W$9*(1+'Workforce costs'!W$10)*(1+'Workforce costs'!W$11)</f>
        <v>0</v>
      </c>
      <c r="DB404" s="290">
        <f>BZ404*'Workforce costs'!X$9*(1+'Workforce costs'!X$10)*(1+'Workforce costs'!X$11)</f>
        <v>0</v>
      </c>
      <c r="DC404" s="290">
        <f>CA404*'Workforce costs'!Y$9*(1+'Workforce costs'!Y$10)*(1+'Workforce costs'!Y$11)</f>
        <v>0</v>
      </c>
      <c r="DD404" s="290">
        <f>CB404*'Workforce costs'!Z$9*(1+'Workforce costs'!Z$10)*(1+'Workforce costs'!Z$11)</f>
        <v>0</v>
      </c>
      <c r="DE404" s="290">
        <f>CC404*'Workforce costs'!AA$9*(1+'Workforce costs'!AA$10)*(1+'Workforce costs'!AA$11)</f>
        <v>0</v>
      </c>
      <c r="DF404" s="290">
        <f>CD404*'Workforce costs'!AB$9*(1+'Workforce costs'!AB$10)*(1+'Workforce costs'!AB$11)</f>
        <v>0</v>
      </c>
    </row>
    <row r="405" spans="1:110" x14ac:dyDescent="0.3">
      <c r="A405" s="2" t="str">
        <f>Outputs!$A$4</f>
        <v>Australia</v>
      </c>
      <c r="B405" s="2" t="str">
        <f t="shared" si="51"/>
        <v>Australia 25to64</v>
      </c>
      <c r="C405" s="30">
        <f>VLOOKUP($B405,Populations!$D$15:$H$1920,3,FALSE)</f>
        <v>13966174</v>
      </c>
      <c r="D405" s="255">
        <f>IF(OR($H405="General pop",$H405="Schools",$H405="Workplace",$H405="Skills Training",$H405="Digital Supports"),1,VLOOKUP($B405,Populations!$D$15:$H$1920,5,FALSE))</f>
        <v>1</v>
      </c>
      <c r="E405" s="88">
        <f>VLOOKUP(I405,Epidemiology!$C$10:$H$47,6,FALSE)</f>
        <v>590</v>
      </c>
      <c r="F405" s="102" t="str">
        <f>'Care profiles'!R406</f>
        <v>n/a</v>
      </c>
      <c r="G405" s="15" t="str">
        <f>'Care profiles'!A406</f>
        <v>25to64</v>
      </c>
      <c r="H405" s="15" t="str">
        <f>'Care profiles'!B406</f>
        <v>Persistent</v>
      </c>
      <c r="I405" s="15" t="str">
        <f>'Care profiles'!C406</f>
        <v>Persistent_25-64yrs</v>
      </c>
      <c r="J405" s="15" t="str">
        <f>'Care profiles'!D406</f>
        <v>Care profile</v>
      </c>
      <c r="K405" s="15" t="str">
        <f>'Care profiles'!E406</f>
        <v xml:space="preserve">Supports for Drug and Alcohol Use </v>
      </c>
      <c r="L405" s="104">
        <f>'Care profiles'!F406</f>
        <v>0.3</v>
      </c>
      <c r="M405" s="15" t="str">
        <f>'Care profiles'!G406</f>
        <v>n/a</v>
      </c>
      <c r="N405" s="15" t="str">
        <f>'Care profiles'!H406</f>
        <v>n/a</v>
      </c>
      <c r="O405" s="15" t="str">
        <f>'Care profiles'!I406</f>
        <v>n/a</v>
      </c>
      <c r="P405" s="15" t="str">
        <f>'Care profiles'!J406</f>
        <v>n/a</v>
      </c>
      <c r="Q405" s="15" t="str">
        <f>'Care profiles'!K406</f>
        <v>n/a</v>
      </c>
      <c r="R405" s="15" t="str">
        <f>'Care profiles'!M406</f>
        <v>Y</v>
      </c>
      <c r="S405" s="15" t="str">
        <f>'Care profiles'!O406</f>
        <v>Y</v>
      </c>
      <c r="T405" s="15" t="str">
        <f>'Care profiles'!Q406</f>
        <v>N</v>
      </c>
      <c r="U405" s="30">
        <f t="shared" si="52"/>
        <v>82400.426600000006</v>
      </c>
      <c r="V405" s="30">
        <f t="shared" si="53"/>
        <v>24720.127980000001</v>
      </c>
      <c r="W405" s="30">
        <f>IF(M405="n/a",0,IF(O405="days",V405*M405*(1+(VLOOKUP(K405,'Bed parameters'!$A$9:$G$12,7,FALSE))),V405*M405))</f>
        <v>0</v>
      </c>
      <c r="X405" s="30">
        <f t="shared" si="54"/>
        <v>0</v>
      </c>
      <c r="Y405" s="30">
        <f t="shared" si="55"/>
        <v>0</v>
      </c>
      <c r="Z405" s="113">
        <f>_xlfn.IFNA(Y405/((VLOOKUP(K405,'Bed parameters'!$A$9:$G$12,3,FALSE))*(VLOOKUP(K405,'Bed parameters'!$A$9:$G$12,5,FALSE))),0)</f>
        <v>0</v>
      </c>
      <c r="AA405" s="30">
        <f t="shared" si="56"/>
        <v>0</v>
      </c>
      <c r="AB405" s="30">
        <f>_xlfn.IFNA(IF($O405="days",$Y405*(VLOOKUP($K405,'Bed parameters'!$A$9:$I$12,9,FALSE))*$F405*(VLOOKUP($Q405,'Workforce distribution'!$C$8:$AD$30,AB$7,FALSE)),IF($Q405="n/a",(IF($P405=AB$6,$X405*$F405,0)),$X405*$F405*(VLOOKUP($Q405,'Workforce distribution'!$C$8:$AD$30,AB$7,FALSE)))),0)</f>
        <v>0</v>
      </c>
      <c r="AC405" s="30">
        <f>_xlfn.IFNA(IF($O405="days",$Y405*(VLOOKUP($K405,'Bed parameters'!$A$9:$I$12,9,FALSE))*$F405*(VLOOKUP($Q405,'Workforce distribution'!$C$8:$AD$30,AC$7,FALSE)),IF($Q405="n/a",(IF($P405=AC$6,$X405*$F405,0)),$X405*$F405*(VLOOKUP($Q405,'Workforce distribution'!$C$8:$AD$30,AC$7,FALSE)))),0)</f>
        <v>0</v>
      </c>
      <c r="AD405" s="30">
        <f>_xlfn.IFNA(IF($O405="days",$Y405*(VLOOKUP($K405,'Bed parameters'!$A$9:$I$12,9,FALSE))*$F405*(VLOOKUP($Q405,'Workforce distribution'!$C$8:$AD$30,AD$7,FALSE)),IF($Q405="n/a",(IF($P405=AD$6,$X405*$F405,0)),$X405*$F405*(VLOOKUP($Q405,'Workforce distribution'!$C$8:$AD$30,AD$7,FALSE)))),0)</f>
        <v>0</v>
      </c>
      <c r="AE405" s="30">
        <f>_xlfn.IFNA(IF($O405="days",$Y405*(VLOOKUP($K405,'Bed parameters'!$A$9:$I$12,9,FALSE))*$F405*(VLOOKUP($Q405,'Workforce distribution'!$C$8:$AD$30,AE$7,FALSE)),IF($Q405="n/a",(IF($P405=AE$6,$X405*$F405,0)),$X405*$F405*(VLOOKUP($Q405,'Workforce distribution'!$C$8:$AD$30,AE$7,FALSE)))),0)</f>
        <v>0</v>
      </c>
      <c r="AF405" s="30">
        <f>_xlfn.IFNA(IF($O405="days",$Y405*(VLOOKUP($K405,'Bed parameters'!$A$9:$I$12,9,FALSE))*$F405*(VLOOKUP($Q405,'Workforce distribution'!$C$8:$AD$30,AF$7,FALSE)),IF($Q405="n/a",(IF($P405=AF$6,$X405*$F405,0)),$X405*$F405*(VLOOKUP($Q405,'Workforce distribution'!$C$8:$AD$30,AF$7,FALSE)))),0)</f>
        <v>0</v>
      </c>
      <c r="AG405" s="30">
        <f>_xlfn.IFNA(IF($O405="days",$Y405*(VLOOKUP($K405,'Bed parameters'!$A$9:$I$12,9,FALSE))*$F405*(VLOOKUP($Q405,'Workforce distribution'!$C$8:$AD$30,AG$7,FALSE)),IF($Q405="n/a",(IF($P405=AG$6,$X405*$F405,0)),$X405*$F405*(VLOOKUP($Q405,'Workforce distribution'!$C$8:$AD$30,AG$7,FALSE)))),0)</f>
        <v>0</v>
      </c>
      <c r="AH405" s="30">
        <f>_xlfn.IFNA(IF($O405="days",$Y405*(VLOOKUP($K405,'Bed parameters'!$A$9:$I$12,9,FALSE))*$F405*(VLOOKUP($Q405,'Workforce distribution'!$C$8:$AD$30,AH$7,FALSE)),IF($Q405="n/a",(IF($P405=AH$6,$X405*$F405,0)),$X405*$F405*(VLOOKUP($Q405,'Workforce distribution'!$C$8:$AD$30,AH$7,FALSE)))),0)</f>
        <v>0</v>
      </c>
      <c r="AI405" s="30">
        <f>_xlfn.IFNA(IF($O405="days",$Y405*(VLOOKUP($K405,'Bed parameters'!$A$9:$I$12,9,FALSE))*$F405*(VLOOKUP($Q405,'Workforce distribution'!$C$8:$AD$30,AI$7,FALSE)),IF($Q405="n/a",(IF($P405=AI$6,$X405*$F405,0)),$X405*$F405*(VLOOKUP($Q405,'Workforce distribution'!$C$8:$AD$30,AI$7,FALSE)))),0)</f>
        <v>0</v>
      </c>
      <c r="AJ405" s="30">
        <f>_xlfn.IFNA(IF($O405="days",$Y405*(VLOOKUP($K405,'Bed parameters'!$A$9:$I$12,9,FALSE))*$F405*(VLOOKUP($Q405,'Workforce distribution'!$C$8:$AD$30,AJ$7,FALSE)),IF($Q405="n/a",(IF($P405=AJ$6,$X405*$F405,0)),$X405*$F405*(VLOOKUP($Q405,'Workforce distribution'!$C$8:$AD$30,AJ$7,FALSE)))),0)</f>
        <v>0</v>
      </c>
      <c r="AK405" s="30">
        <f>_xlfn.IFNA(IF($O405="days",$Y405*(VLOOKUP($K405,'Bed parameters'!$A$9:$I$12,9,FALSE))*$F405*(VLOOKUP($Q405,'Workforce distribution'!$C$8:$AD$30,AK$7,FALSE)),IF($Q405="n/a",(IF($P405=AK$6,$X405*$F405,0)),$X405*$F405*(VLOOKUP($Q405,'Workforce distribution'!$C$8:$AD$30,AK$7,FALSE)))),0)</f>
        <v>0</v>
      </c>
      <c r="AL405" s="30">
        <f>_xlfn.IFNA(IF($O405="days",$Y405*(VLOOKUP($K405,'Bed parameters'!$A$9:$I$12,9,FALSE))*$F405*(VLOOKUP($Q405,'Workforce distribution'!$C$8:$AD$30,AL$7,FALSE)),IF($Q405="n/a",(IF($P405=AL$6,$X405*$F405,0)),$X405*$F405*(VLOOKUP($Q405,'Workforce distribution'!$C$8:$AD$30,AL$7,FALSE)))),0)</f>
        <v>0</v>
      </c>
      <c r="AM405" s="30">
        <f>_xlfn.IFNA(IF($O405="days",$Y405*(VLOOKUP($K405,'Bed parameters'!$A$9:$I$12,9,FALSE))*$F405*(VLOOKUP($Q405,'Workforce distribution'!$C$8:$AD$30,AM$7,FALSE)),IF($Q405="n/a",(IF($P405=AM$6,$X405*$F405,0)),$X405*$F405*(VLOOKUP($Q405,'Workforce distribution'!$C$8:$AD$30,AM$7,FALSE)))),0)</f>
        <v>0</v>
      </c>
      <c r="AN405" s="30">
        <f>_xlfn.IFNA(IF($O405="days",$Y405*(VLOOKUP($K405,'Bed parameters'!$A$9:$I$12,9,FALSE))*$F405*(VLOOKUP($Q405,'Workforce distribution'!$C$8:$AD$30,AN$7,FALSE)),IF($Q405="n/a",(IF($P405=AN$6,$X405*$F405,0)),$X405*$F405*(VLOOKUP($Q405,'Workforce distribution'!$C$8:$AD$30,AN$7,FALSE)))),0)</f>
        <v>0</v>
      </c>
      <c r="AO405" s="30">
        <f>_xlfn.IFNA(IF($O405="days",$Y405*(VLOOKUP($K405,'Bed parameters'!$A$9:$I$12,9,FALSE))*$F405*(VLOOKUP($Q405,'Workforce distribution'!$C$8:$AD$30,AO$7,FALSE)),IF($Q405="n/a",(IF($P405=AO$6,$X405*$F405,0)),$X405*$F405*(VLOOKUP($Q405,'Workforce distribution'!$C$8:$AD$30,AO$7,FALSE)))),0)</f>
        <v>0</v>
      </c>
      <c r="AP405" s="30">
        <f>_xlfn.IFNA(IF($O405="days",$Y405*(VLOOKUP($K405,'Bed parameters'!$A$9:$I$12,9,FALSE))*$F405*(VLOOKUP($Q405,'Workforce distribution'!$C$8:$AD$30,AP$7,FALSE)),IF($Q405="n/a",(IF($P405=AP$6,$X405*$F405,0)),$X405*$F405*(VLOOKUP($Q405,'Workforce distribution'!$C$8:$AD$30,AP$7,FALSE)))),0)</f>
        <v>0</v>
      </c>
      <c r="AQ405" s="30">
        <f>_xlfn.IFNA(IF($O405="days",$Y405*(VLOOKUP($K405,'Bed parameters'!$A$9:$I$12,9,FALSE))*$F405*(VLOOKUP($Q405,'Workforce distribution'!$C$8:$AD$30,AQ$7,FALSE)),IF($Q405="n/a",(IF($P405=AQ$6,$X405*$F405,0)),$X405*$F405*(VLOOKUP($Q405,'Workforce distribution'!$C$8:$AD$30,AQ$7,FALSE)))),0)</f>
        <v>0</v>
      </c>
      <c r="AR405" s="30">
        <f>_xlfn.IFNA(IF($O405="days",$Y405*(VLOOKUP($K405,'Bed parameters'!$A$9:$I$12,9,FALSE))*$F405*(VLOOKUP($Q405,'Workforce distribution'!$C$8:$AD$30,AR$7,FALSE)),IF($Q405="n/a",(IF($P405=AR$6,$X405*$F405,0)),$X405*$F405*(VLOOKUP($Q405,'Workforce distribution'!$C$8:$AD$30,AR$7,FALSE)))),0)</f>
        <v>0</v>
      </c>
      <c r="AS405" s="30">
        <f>_xlfn.IFNA(IF($O405="days",$Y405*(VLOOKUP($K405,'Bed parameters'!$A$9:$I$12,9,FALSE))*$F405*(VLOOKUP($Q405,'Workforce distribution'!$C$8:$AD$30,AS$7,FALSE)),IF($Q405="n/a",(IF($P405=AS$6,$X405*$F405,0)),$X405*$F405*(VLOOKUP($Q405,'Workforce distribution'!$C$8:$AD$30,AS$7,FALSE)))),0)</f>
        <v>0</v>
      </c>
      <c r="AT405" s="30">
        <f>_xlfn.IFNA(IF($O405="days",$Y405*(VLOOKUP($K405,'Bed parameters'!$A$9:$I$12,9,FALSE))*$F405*(VLOOKUP($Q405,'Workforce distribution'!$C$8:$AD$30,AT$7,FALSE)),IF($Q405="n/a",(IF($P405=AT$6,$X405*$F405,0)),$X405*$F405*(VLOOKUP($Q405,'Workforce distribution'!$C$8:$AD$30,AT$7,FALSE)))),0)</f>
        <v>0</v>
      </c>
      <c r="AU405" s="30">
        <f>_xlfn.IFNA(IF($O405="days",$Y405*(VLOOKUP($K405,'Bed parameters'!$A$9:$I$12,9,FALSE))*$F405*(VLOOKUP($Q405,'Workforce distribution'!$C$8:$AD$30,AU$7,FALSE)),IF($Q405="n/a",(IF($P405=AU$6,$X405*$F405,0)),$X405*$F405*(VLOOKUP($Q405,'Workforce distribution'!$C$8:$AD$30,AU$7,FALSE)))),0)</f>
        <v>0</v>
      </c>
      <c r="AV405" s="30">
        <f>_xlfn.IFNA(IF($O405="days",$Y405*(VLOOKUP($K405,'Bed parameters'!$A$9:$I$12,9,FALSE))*$F405*(VLOOKUP($Q405,'Workforce distribution'!$C$8:$AD$30,AV$7,FALSE)),IF($Q405="n/a",(IF($P405=AV$6,$X405*$F405,0)),$X405*$F405*(VLOOKUP($Q405,'Workforce distribution'!$C$8:$AD$30,AV$7,FALSE)))),0)</f>
        <v>0</v>
      </c>
      <c r="AW405" s="30">
        <f>_xlfn.IFNA(IF($O405="days",$Y405*(VLOOKUP($K405,'Bed parameters'!$A$9:$I$12,9,FALSE))*$F405*(VLOOKUP($Q405,'Workforce distribution'!$C$8:$AD$30,AW$7,FALSE)),IF($Q405="n/a",(IF($P405=AW$6,$X405*$F405,0)),$X405*$F405*(VLOOKUP($Q405,'Workforce distribution'!$C$8:$AD$30,AW$7,FALSE)))),0)</f>
        <v>0</v>
      </c>
      <c r="AX405" s="30">
        <f>_xlfn.IFNA(IF($O405="days",$Y405*(VLOOKUP($K405,'Bed parameters'!$A$9:$I$12,9,FALSE))*$F405*(VLOOKUP($Q405,'Workforce distribution'!$C$8:$AD$30,AX$7,FALSE)),IF($Q405="n/a",(IF($P405=AX$6,$X405*$F405,0)),$X405*$F405*(VLOOKUP($Q405,'Workforce distribution'!$C$8:$AD$30,AX$7,FALSE)))),0)</f>
        <v>0</v>
      </c>
      <c r="AY405" s="30">
        <f>_xlfn.IFNA(IF($O405="days",$Y405*(VLOOKUP($K405,'Bed parameters'!$A$9:$I$12,9,FALSE))*$F405*(VLOOKUP($Q405,'Workforce distribution'!$C$8:$AD$30,AY$7,FALSE)),IF($Q405="n/a",(IF($P405=AY$6,$X405*$F405,0)),$X405*$F405*(VLOOKUP($Q405,'Workforce distribution'!$C$8:$AD$30,AY$7,FALSE)))),0)</f>
        <v>0</v>
      </c>
      <c r="AZ405" s="30">
        <f>_xlfn.IFNA(IF($O405="days",$Y405*(VLOOKUP($K405,'Bed parameters'!$A$9:$I$12,9,FALSE))*$F405*(VLOOKUP($Q405,'Workforce distribution'!$C$8:$AD$30,AZ$7,FALSE)),IF($Q405="n/a",(IF($P405=AZ$6,$X405*$F405,0)),$X405*$F405*(VLOOKUP($Q405,'Workforce distribution'!$C$8:$AD$30,AZ$7,FALSE)))),0)</f>
        <v>0</v>
      </c>
      <c r="BA405" s="30">
        <f>_xlfn.IFNA(IF($O405="days",$Y405*(VLOOKUP($K405,'Bed parameters'!$A$9:$I$12,9,FALSE))*$F405*(VLOOKUP($Q405,'Workforce distribution'!$C$8:$AD$30,BA$7,FALSE)),IF($Q405="n/a",(IF($P405=BA$6,$X405*$F405,0)),$X405*$F405*(VLOOKUP($Q405,'Workforce distribution'!$C$8:$AD$30,BA$7,FALSE)))),0)</f>
        <v>0</v>
      </c>
      <c r="BB405" s="30">
        <f>_xlfn.IFNA(IF($O405="days",$Y405*(VLOOKUP($K405,'Bed parameters'!$A$9:$I$12,9,FALSE))*$F405*(VLOOKUP($Q405,'Workforce distribution'!$C$8:$AD$30,BB$7,FALSE)),IF($Q405="n/a",(IF($P405=BB$6,$X405*$F405,0)),$X405*$F405*(VLOOKUP($Q405,'Workforce distribution'!$C$8:$AD$30,BB$7,FALSE)))),0)</f>
        <v>0</v>
      </c>
      <c r="BC405" s="149">
        <f t="shared" si="57"/>
        <v>0</v>
      </c>
      <c r="BD405" s="288">
        <f>IF($Q405="n/a",(IF('Workforce hours'!D$30=0,0,(AB405/'Workforce hours'!D$30))),(IF(VLOOKUP($Q405,'Workforce hours'!$C$8:$AD$30,BD$7,FALSE)=0,0,(AB405/(VLOOKUP($Q405,'Workforce hours'!$C$8:$AD$30,BD$7,FALSE))))))</f>
        <v>0</v>
      </c>
      <c r="BE405" s="288">
        <f>IF($Q405="n/a",(IF('Workforce hours'!E$30=0,0,(AC405/'Workforce hours'!E$30))),(IF(VLOOKUP($Q405,'Workforce hours'!$C$8:$AD$30,BE$7,FALSE)=0,0,(AC405/(VLOOKUP($Q405,'Workforce hours'!$C$8:$AD$30,BE$7,FALSE))))))</f>
        <v>0</v>
      </c>
      <c r="BF405" s="288">
        <f>IF($Q405="n/a",(IF('Workforce hours'!F$30=0,0,(AD405/'Workforce hours'!F$30))),(IF(VLOOKUP($Q405,'Workforce hours'!$C$8:$AD$30,BF$7,FALSE)=0,0,(AD405/(VLOOKUP($Q405,'Workforce hours'!$C$8:$AD$30,BF$7,FALSE))))))</f>
        <v>0</v>
      </c>
      <c r="BG405" s="288">
        <f>IF($Q405="n/a",(IF('Workforce hours'!G$30=0,0,(AE405/'Workforce hours'!G$30))),(IF(VLOOKUP($Q405,'Workforce hours'!$C$8:$AD$30,BG$7,FALSE)=0,0,(AE405/(VLOOKUP($Q405,'Workforce hours'!$C$8:$AD$30,BG$7,FALSE))))))</f>
        <v>0</v>
      </c>
      <c r="BH405" s="288">
        <f>IF($Q405="n/a",(IF('Workforce hours'!H$30=0,0,(AF405/'Workforce hours'!H$30))),(IF(VLOOKUP($Q405,'Workforce hours'!$C$8:$AD$30,BH$7,FALSE)=0,0,(AF405/(VLOOKUP($Q405,'Workforce hours'!$C$8:$AD$30,BH$7,FALSE))))))</f>
        <v>0</v>
      </c>
      <c r="BI405" s="288">
        <f>IF($Q405="n/a",(IF('Workforce hours'!I$30=0,0,(AG405/'Workforce hours'!I$30))),(IF(VLOOKUP($Q405,'Workforce hours'!$C$8:$AD$30,BI$7,FALSE)=0,0,(AG405/(VLOOKUP($Q405,'Workforce hours'!$C$8:$AD$30,BI$7,FALSE))))))</f>
        <v>0</v>
      </c>
      <c r="BJ405" s="288">
        <f>IF($Q405="n/a",(IF('Workforce hours'!J$30=0,0,(AH405/'Workforce hours'!J$30))),(IF(VLOOKUP($Q405,'Workforce hours'!$C$8:$AD$30,BJ$7,FALSE)=0,0,(AH405/(VLOOKUP($Q405,'Workforce hours'!$C$8:$AD$30,BJ$7,FALSE))))))</f>
        <v>0</v>
      </c>
      <c r="BK405" s="288">
        <f>IF($Q405="n/a",(IF('Workforce hours'!K$30=0,0,(AI405/'Workforce hours'!K$30))),(IF(VLOOKUP($Q405,'Workforce hours'!$C$8:$AD$30,BK$7,FALSE)=0,0,(AI405/(VLOOKUP($Q405,'Workforce hours'!$C$8:$AD$30,BK$7,FALSE))))))</f>
        <v>0</v>
      </c>
      <c r="BL405" s="288">
        <f>IF($Q405="n/a",(IF('Workforce hours'!L$30=0,0,(AJ405/'Workforce hours'!L$30))),(IF(VLOOKUP($Q405,'Workforce hours'!$C$8:$AD$30,BL$7,FALSE)=0,0,(AJ405/(VLOOKUP($Q405,'Workforce hours'!$C$8:$AD$30,BL$7,FALSE))))))</f>
        <v>0</v>
      </c>
      <c r="BM405" s="288">
        <f>IF($Q405="n/a",(IF('Workforce hours'!M$30=0,0,(AK405/'Workforce hours'!M$30))),(IF(VLOOKUP($Q405,'Workforce hours'!$C$8:$AD$30,BM$7,FALSE)=0,0,(AK405/(VLOOKUP($Q405,'Workforce hours'!$C$8:$AD$30,BM$7,FALSE))))))</f>
        <v>0</v>
      </c>
      <c r="BN405" s="288">
        <f>IF($Q405="n/a",(IF('Workforce hours'!N$30=0,0,(AL405/'Workforce hours'!N$30))),(IF(VLOOKUP($Q405,'Workforce hours'!$C$8:$AD$30,BN$7,FALSE)=0,0,(AL405/(VLOOKUP($Q405,'Workforce hours'!$C$8:$AD$30,BN$7,FALSE))))))</f>
        <v>0</v>
      </c>
      <c r="BO405" s="288">
        <f>IF($Q405="n/a",(IF('Workforce hours'!O$30=0,0,(AM405/'Workforce hours'!O$30))),(IF(VLOOKUP($Q405,'Workforce hours'!$C$8:$AD$30,BO$7,FALSE)=0,0,(AM405/(VLOOKUP($Q405,'Workforce hours'!$C$8:$AD$30,BO$7,FALSE))))))</f>
        <v>0</v>
      </c>
      <c r="BP405" s="288">
        <f>IF($Q405="n/a",(IF('Workforce hours'!P$30=0,0,(AN405/'Workforce hours'!P$30))),(IF(VLOOKUP($Q405,'Workforce hours'!$C$8:$AD$30,BP$7,FALSE)=0,0,(AN405/(VLOOKUP($Q405,'Workforce hours'!$C$8:$AD$30,BP$7,FALSE))))))</f>
        <v>0</v>
      </c>
      <c r="BQ405" s="288">
        <f>IF($Q405="n/a",(IF('Workforce hours'!Q$30=0,0,(AO405/'Workforce hours'!Q$30))),(IF(VLOOKUP($Q405,'Workforce hours'!$C$8:$AD$30,BQ$7,FALSE)=0,0,(AO405/(VLOOKUP($Q405,'Workforce hours'!$C$8:$AD$30,BQ$7,FALSE))))))</f>
        <v>0</v>
      </c>
      <c r="BR405" s="288">
        <f>IF($Q405="n/a",(IF('Workforce hours'!R$30=0,0,(AP405/'Workforce hours'!R$30))),(IF(VLOOKUP($Q405,'Workforce hours'!$C$8:$AD$30,BR$7,FALSE)=0,0,(AP405/(VLOOKUP($Q405,'Workforce hours'!$C$8:$AD$30,BR$7,FALSE))))))</f>
        <v>0</v>
      </c>
      <c r="BS405" s="288">
        <f>IF($Q405="n/a",(IF('Workforce hours'!S$30=0,0,(AQ405/'Workforce hours'!S$30))),(IF(VLOOKUP($Q405,'Workforce hours'!$C$8:$AD$30,BS$7,FALSE)=0,0,(AQ405/(VLOOKUP($Q405,'Workforce hours'!$C$8:$AD$30,BS$7,FALSE))))))</f>
        <v>0</v>
      </c>
      <c r="BT405" s="288">
        <f>IF($Q405="n/a",(IF('Workforce hours'!T$30=0,0,(AR405/'Workforce hours'!T$30))),(IF(VLOOKUP($Q405,'Workforce hours'!$C$8:$AD$30,BT$7,FALSE)=0,0,(AR405/(VLOOKUP($Q405,'Workforce hours'!$C$8:$AD$30,BT$7,FALSE))))))</f>
        <v>0</v>
      </c>
      <c r="BU405" s="288">
        <f>IF($Q405="n/a",(IF('Workforce hours'!U$30=0,0,(AS405/'Workforce hours'!U$30))),(IF(VLOOKUP($Q405,'Workforce hours'!$C$8:$AD$30,BU$7,FALSE)=0,0,(AS405/(VLOOKUP($Q405,'Workforce hours'!$C$8:$AD$30,BU$7,FALSE))))))</f>
        <v>0</v>
      </c>
      <c r="BV405" s="288">
        <f>IF($Q405="n/a",(IF('Workforce hours'!V$30=0,0,(AT405/'Workforce hours'!V$30))),(IF(VLOOKUP($Q405,'Workforce hours'!$C$8:$AD$30,BV$7,FALSE)=0,0,(AT405/(VLOOKUP($Q405,'Workforce hours'!$C$8:$AD$30,BV$7,FALSE))))))</f>
        <v>0</v>
      </c>
      <c r="BW405" s="288">
        <f>IF($Q405="n/a",(IF('Workforce hours'!W$30=0,0,(AU405/'Workforce hours'!W$30))),(IF(VLOOKUP($Q405,'Workforce hours'!$C$8:$AD$30,BW$7,FALSE)=0,0,(AU405/(VLOOKUP($Q405,'Workforce hours'!$C$8:$AD$30,BW$7,FALSE))))))</f>
        <v>0</v>
      </c>
      <c r="BX405" s="288">
        <f>IF($Q405="n/a",(IF('Workforce hours'!X$30=0,0,(AV405/'Workforce hours'!X$30))),(IF(VLOOKUP($Q405,'Workforce hours'!$C$8:$AD$30,BX$7,FALSE)=0,0,(AV405/(VLOOKUP($Q405,'Workforce hours'!$C$8:$AD$30,BX$7,FALSE))))))</f>
        <v>0</v>
      </c>
      <c r="BY405" s="288">
        <f>IF($Q405="n/a",(IF('Workforce hours'!Y$30=0,0,(AW405/'Workforce hours'!Y$30))),(IF(VLOOKUP($Q405,'Workforce hours'!$C$8:$AD$30,BY$7,FALSE)=0,0,(AW405/(VLOOKUP($Q405,'Workforce hours'!$C$8:$AD$30,BY$7,FALSE))))))</f>
        <v>0</v>
      </c>
      <c r="BZ405" s="288">
        <f>IF($Q405="n/a",(IF('Workforce hours'!Z$30=0,0,(AX405/'Workforce hours'!Z$30))),(IF(VLOOKUP($Q405,'Workforce hours'!$C$8:$AD$30,BZ$7,FALSE)=0,0,(AX405/(VLOOKUP($Q405,'Workforce hours'!$C$8:$AD$30,BZ$7,FALSE))))))</f>
        <v>0</v>
      </c>
      <c r="CA405" s="288">
        <f>IF($Q405="n/a",(IF('Workforce hours'!AA$30=0,0,(AY405/'Workforce hours'!AA$30))),(IF(VLOOKUP($Q405,'Workforce hours'!$C$8:$AD$30,CA$7,FALSE)=0,0,(AY405/(VLOOKUP($Q405,'Workforce hours'!$C$8:$AD$30,CA$7,FALSE))))))</f>
        <v>0</v>
      </c>
      <c r="CB405" s="288">
        <f>IF($Q405="n/a",(IF('Workforce hours'!AB$30=0,0,(AZ405/'Workforce hours'!AB$30))),(IF(VLOOKUP($Q405,'Workforce hours'!$C$8:$AD$30,CB$7,FALSE)=0,0,(AZ405/(VLOOKUP($Q405,'Workforce hours'!$C$8:$AD$30,CB$7,FALSE))))))</f>
        <v>0</v>
      </c>
      <c r="CC405" s="288">
        <f>IF($Q405="n/a",(IF('Workforce hours'!AC$30=0,0,(BA405/'Workforce hours'!AC$30))),(IF(VLOOKUP($Q405,'Workforce hours'!$C$8:$AD$30,CC$7,FALSE)=0,0,(BA405/(VLOOKUP($Q405,'Workforce hours'!$C$8:$AD$30,CC$7,FALSE))))))</f>
        <v>0</v>
      </c>
      <c r="CD405" s="288">
        <f>IF($Q405="n/a",(IF('Workforce hours'!AD$30=0,0,(BB405/'Workforce hours'!AD$30))),(IF(VLOOKUP($Q405,'Workforce hours'!$C$8:$AD$30,CD$7,FALSE)=0,0,(BB405/(VLOOKUP($Q405,'Workforce hours'!$C$8:$AD$30,CD$7,FALSE))))))</f>
        <v>0</v>
      </c>
      <c r="CE405" s="289">
        <f t="shared" si="58"/>
        <v>0</v>
      </c>
      <c r="CF405" s="290">
        <f>BD405*'Workforce costs'!B$9*(1+'Workforce costs'!B$10)*(1+'Workforce costs'!B$11)</f>
        <v>0</v>
      </c>
      <c r="CG405" s="290">
        <f>BE405*'Workforce costs'!C$9*(1+'Workforce costs'!C$10)*(1+'Workforce costs'!C$11)</f>
        <v>0</v>
      </c>
      <c r="CH405" s="290">
        <f>BF405*'Workforce costs'!D$9*(1+'Workforce costs'!D$10)*(1+'Workforce costs'!D$11)</f>
        <v>0</v>
      </c>
      <c r="CI405" s="290">
        <f>BG405*'Workforce costs'!E$9*(1+'Workforce costs'!E$10)*(1+'Workforce costs'!E$11)</f>
        <v>0</v>
      </c>
      <c r="CJ405" s="290">
        <f>BH405*'Workforce costs'!F$9*(1+'Workforce costs'!F$10)*(1+'Workforce costs'!F$11)</f>
        <v>0</v>
      </c>
      <c r="CK405" s="290">
        <f>BI405*'Workforce costs'!G$9*(1+'Workforce costs'!G$10)*(1+'Workforce costs'!G$11)</f>
        <v>0</v>
      </c>
      <c r="CL405" s="290">
        <f>BJ405*'Workforce costs'!H$9*(1+'Workforce costs'!H$10)*(1+'Workforce costs'!H$11)</f>
        <v>0</v>
      </c>
      <c r="CM405" s="290">
        <f>BK405*'Workforce costs'!I$9*(1+'Workforce costs'!I$10)*(1+'Workforce costs'!I$11)</f>
        <v>0</v>
      </c>
      <c r="CN405" s="290">
        <f>BL405*'Workforce costs'!J$9*(1+'Workforce costs'!J$10)*(1+'Workforce costs'!J$11)</f>
        <v>0</v>
      </c>
      <c r="CO405" s="290">
        <f>BM405*'Workforce costs'!K$9*(1+'Workforce costs'!K$10)*(1+'Workforce costs'!K$11)</f>
        <v>0</v>
      </c>
      <c r="CP405" s="290">
        <f>BN405*'Workforce costs'!L$9*(1+'Workforce costs'!L$10)*(1+'Workforce costs'!L$11)</f>
        <v>0</v>
      </c>
      <c r="CQ405" s="290">
        <f>BO405*'Workforce costs'!M$9*(1+'Workforce costs'!M$10)*(1+'Workforce costs'!M$11)</f>
        <v>0</v>
      </c>
      <c r="CR405" s="290">
        <f>BP405*'Workforce costs'!N$9*(1+'Workforce costs'!N$10)*(1+'Workforce costs'!N$11)</f>
        <v>0</v>
      </c>
      <c r="CS405" s="290">
        <f>BQ405*'Workforce costs'!O$9*(1+'Workforce costs'!O$10)*(1+'Workforce costs'!O$11)</f>
        <v>0</v>
      </c>
      <c r="CT405" s="290">
        <f>BR405*'Workforce costs'!P$9*(1+'Workforce costs'!P$10)*(1+'Workforce costs'!P$11)</f>
        <v>0</v>
      </c>
      <c r="CU405" s="290">
        <f>BS405*'Workforce costs'!Q$9*(1+'Workforce costs'!Q$10)*(1+'Workforce costs'!Q$11)</f>
        <v>0</v>
      </c>
      <c r="CV405" s="290">
        <f>BT405*'Workforce costs'!R$9*(1+'Workforce costs'!R$10)*(1+'Workforce costs'!R$11)</f>
        <v>0</v>
      </c>
      <c r="CW405" s="290">
        <f>BU405*'Workforce costs'!S$9*(1+'Workforce costs'!S$10)*(1+'Workforce costs'!S$11)</f>
        <v>0</v>
      </c>
      <c r="CX405" s="290">
        <f>BV405*'Workforce costs'!T$9*(1+'Workforce costs'!T$10)*(1+'Workforce costs'!T$11)</f>
        <v>0</v>
      </c>
      <c r="CY405" s="290">
        <f>BW405*'Workforce costs'!U$9*(1+'Workforce costs'!U$10)*(1+'Workforce costs'!U$11)</f>
        <v>0</v>
      </c>
      <c r="CZ405" s="290">
        <f>BX405*'Workforce costs'!V$9*(1+'Workforce costs'!V$10)*(1+'Workforce costs'!V$11)</f>
        <v>0</v>
      </c>
      <c r="DA405" s="290">
        <f>BY405*'Workforce costs'!W$9*(1+'Workforce costs'!W$10)*(1+'Workforce costs'!W$11)</f>
        <v>0</v>
      </c>
      <c r="DB405" s="290">
        <f>BZ405*'Workforce costs'!X$9*(1+'Workforce costs'!X$10)*(1+'Workforce costs'!X$11)</f>
        <v>0</v>
      </c>
      <c r="DC405" s="290">
        <f>CA405*'Workforce costs'!Y$9*(1+'Workforce costs'!Y$10)*(1+'Workforce costs'!Y$11)</f>
        <v>0</v>
      </c>
      <c r="DD405" s="290">
        <f>CB405*'Workforce costs'!Z$9*(1+'Workforce costs'!Z$10)*(1+'Workforce costs'!Z$11)</f>
        <v>0</v>
      </c>
      <c r="DE405" s="290">
        <f>CC405*'Workforce costs'!AA$9*(1+'Workforce costs'!AA$10)*(1+'Workforce costs'!AA$11)</f>
        <v>0</v>
      </c>
      <c r="DF405" s="290">
        <f>CD405*'Workforce costs'!AB$9*(1+'Workforce costs'!AB$10)*(1+'Workforce costs'!AB$11)</f>
        <v>0</v>
      </c>
    </row>
    <row r="406" spans="1:110" x14ac:dyDescent="0.3">
      <c r="A406" s="2" t="str">
        <f>Outputs!$A$4</f>
        <v>Australia</v>
      </c>
      <c r="B406" s="2" t="str">
        <f t="shared" si="51"/>
        <v>Australia 25to64</v>
      </c>
      <c r="C406" s="30">
        <f>VLOOKUP($B406,Populations!$D$15:$H$1920,3,FALSE)</f>
        <v>13966174</v>
      </c>
      <c r="D406" s="255">
        <f>IF(OR($H406="General pop",$H406="Schools",$H406="Workplace",$H406="Skills Training",$H406="Digital Supports"),1,VLOOKUP($B406,Populations!$D$15:$H$1920,5,FALSE))</f>
        <v>1</v>
      </c>
      <c r="E406" s="88">
        <f>VLOOKUP(I406,Epidemiology!$C$10:$H$47,6,FALSE)</f>
        <v>3060</v>
      </c>
      <c r="F406" s="102">
        <f>'Care profiles'!R407</f>
        <v>1</v>
      </c>
      <c r="G406" s="15" t="str">
        <f>'Care profiles'!A407</f>
        <v>25to64</v>
      </c>
      <c r="H406" s="15" t="str">
        <f>'Care profiles'!B407</f>
        <v>Thoughts</v>
      </c>
      <c r="I406" s="15" t="str">
        <f>'Care profiles'!C407</f>
        <v>Thoughts_25-64yrs</v>
      </c>
      <c r="J406" s="15" t="str">
        <f>'Care profiles'!D407</f>
        <v>Care profile</v>
      </c>
      <c r="K406" s="15" t="str">
        <f>'Care profiles'!E407</f>
        <v>Assessment and Planning</v>
      </c>
      <c r="L406" s="104">
        <f>'Care profiles'!F407</f>
        <v>0.7</v>
      </c>
      <c r="M406" s="15">
        <f>'Care profiles'!G407</f>
        <v>2</v>
      </c>
      <c r="N406" s="15">
        <f>'Care profiles'!H407</f>
        <v>30</v>
      </c>
      <c r="O406" s="15" t="str">
        <f>'Care profiles'!I407</f>
        <v>min</v>
      </c>
      <c r="P406" s="15" t="str">
        <f>'Care profiles'!J407</f>
        <v>Peer Worker/Vocationally Qualified</v>
      </c>
      <c r="Q406" s="15" t="str">
        <f>'Care profiles'!K407</f>
        <v>n/a</v>
      </c>
      <c r="R406" s="15" t="str">
        <f>'Care profiles'!M407</f>
        <v>Y</v>
      </c>
      <c r="S406" s="15" t="str">
        <f>'Care profiles'!O407</f>
        <v>N</v>
      </c>
      <c r="T406" s="15" t="str">
        <f>'Care profiles'!Q407</f>
        <v>N</v>
      </c>
      <c r="U406" s="30">
        <f t="shared" si="52"/>
        <v>427364.92440000002</v>
      </c>
      <c r="V406" s="30">
        <f t="shared" si="53"/>
        <v>299155.44708000001</v>
      </c>
      <c r="W406" s="30">
        <f>IF(M406="n/a",0,IF(O406="days",V406*M406*(1+(VLOOKUP(K406,'Bed parameters'!$A$9:$G$12,7,FALSE))),V406*M406))</f>
        <v>598310.89416000003</v>
      </c>
      <c r="X406" s="30">
        <f t="shared" si="54"/>
        <v>299155.44708000001</v>
      </c>
      <c r="Y406" s="30">
        <f t="shared" si="55"/>
        <v>0</v>
      </c>
      <c r="Z406" s="113">
        <f>_xlfn.IFNA(Y406/((VLOOKUP(K406,'Bed parameters'!$A$9:$G$12,3,FALSE))*(VLOOKUP(K406,'Bed parameters'!$A$9:$G$12,5,FALSE))),0)</f>
        <v>0</v>
      </c>
      <c r="AA406" s="30">
        <f t="shared" si="56"/>
        <v>299155.44708000001</v>
      </c>
      <c r="AB406" s="30">
        <f>_xlfn.IFNA(IF($O406="days",$Y406*(VLOOKUP($K406,'Bed parameters'!$A$9:$I$12,9,FALSE))*$F406*(VLOOKUP($Q406,'Workforce distribution'!$C$8:$AD$30,AB$7,FALSE)),IF($Q406="n/a",(IF($P406=AB$6,$X406*$F406,0)),$X406*$F406*(VLOOKUP($Q406,'Workforce distribution'!$C$8:$AD$30,AB$7,FALSE)))),0)</f>
        <v>0</v>
      </c>
      <c r="AC406" s="30">
        <f>_xlfn.IFNA(IF($O406="days",$Y406*(VLOOKUP($K406,'Bed parameters'!$A$9:$I$12,9,FALSE))*$F406*(VLOOKUP($Q406,'Workforce distribution'!$C$8:$AD$30,AC$7,FALSE)),IF($Q406="n/a",(IF($P406=AC$6,$X406*$F406,0)),$X406*$F406*(VLOOKUP($Q406,'Workforce distribution'!$C$8:$AD$30,AC$7,FALSE)))),0)</f>
        <v>0</v>
      </c>
      <c r="AD406" s="30">
        <f>_xlfn.IFNA(IF($O406="days",$Y406*(VLOOKUP($K406,'Bed parameters'!$A$9:$I$12,9,FALSE))*$F406*(VLOOKUP($Q406,'Workforce distribution'!$C$8:$AD$30,AD$7,FALSE)),IF($Q406="n/a",(IF($P406=AD$6,$X406*$F406,0)),$X406*$F406*(VLOOKUP($Q406,'Workforce distribution'!$C$8:$AD$30,AD$7,FALSE)))),0)</f>
        <v>0</v>
      </c>
      <c r="AE406" s="30">
        <f>_xlfn.IFNA(IF($O406="days",$Y406*(VLOOKUP($K406,'Bed parameters'!$A$9:$I$12,9,FALSE))*$F406*(VLOOKUP($Q406,'Workforce distribution'!$C$8:$AD$30,AE$7,FALSE)),IF($Q406="n/a",(IF($P406=AE$6,$X406*$F406,0)),$X406*$F406*(VLOOKUP($Q406,'Workforce distribution'!$C$8:$AD$30,AE$7,FALSE)))),0)</f>
        <v>0</v>
      </c>
      <c r="AF406" s="30">
        <f>_xlfn.IFNA(IF($O406="days",$Y406*(VLOOKUP($K406,'Bed parameters'!$A$9:$I$12,9,FALSE))*$F406*(VLOOKUP($Q406,'Workforce distribution'!$C$8:$AD$30,AF$7,FALSE)),IF($Q406="n/a",(IF($P406=AF$6,$X406*$F406,0)),$X406*$F406*(VLOOKUP($Q406,'Workforce distribution'!$C$8:$AD$30,AF$7,FALSE)))),0)</f>
        <v>0</v>
      </c>
      <c r="AG406" s="30">
        <f>_xlfn.IFNA(IF($O406="days",$Y406*(VLOOKUP($K406,'Bed parameters'!$A$9:$I$12,9,FALSE))*$F406*(VLOOKUP($Q406,'Workforce distribution'!$C$8:$AD$30,AG$7,FALSE)),IF($Q406="n/a",(IF($P406=AG$6,$X406*$F406,0)),$X406*$F406*(VLOOKUP($Q406,'Workforce distribution'!$C$8:$AD$30,AG$7,FALSE)))),0)</f>
        <v>0</v>
      </c>
      <c r="AH406" s="30">
        <f>_xlfn.IFNA(IF($O406="days",$Y406*(VLOOKUP($K406,'Bed parameters'!$A$9:$I$12,9,FALSE))*$F406*(VLOOKUP($Q406,'Workforce distribution'!$C$8:$AD$30,AH$7,FALSE)),IF($Q406="n/a",(IF($P406=AH$6,$X406*$F406,0)),$X406*$F406*(VLOOKUP($Q406,'Workforce distribution'!$C$8:$AD$30,AH$7,FALSE)))),0)</f>
        <v>0</v>
      </c>
      <c r="AI406" s="30">
        <f>_xlfn.IFNA(IF($O406="days",$Y406*(VLOOKUP($K406,'Bed parameters'!$A$9:$I$12,9,FALSE))*$F406*(VLOOKUP($Q406,'Workforce distribution'!$C$8:$AD$30,AI$7,FALSE)),IF($Q406="n/a",(IF($P406=AI$6,$X406*$F406,0)),$X406*$F406*(VLOOKUP($Q406,'Workforce distribution'!$C$8:$AD$30,AI$7,FALSE)))),0)</f>
        <v>0</v>
      </c>
      <c r="AJ406" s="30">
        <f>_xlfn.IFNA(IF($O406="days",$Y406*(VLOOKUP($K406,'Bed parameters'!$A$9:$I$12,9,FALSE))*$F406*(VLOOKUP($Q406,'Workforce distribution'!$C$8:$AD$30,AJ$7,FALSE)),IF($Q406="n/a",(IF($P406=AJ$6,$X406*$F406,0)),$X406*$F406*(VLOOKUP($Q406,'Workforce distribution'!$C$8:$AD$30,AJ$7,FALSE)))),0)</f>
        <v>0</v>
      </c>
      <c r="AK406" s="30">
        <f>_xlfn.IFNA(IF($O406="days",$Y406*(VLOOKUP($K406,'Bed parameters'!$A$9:$I$12,9,FALSE))*$F406*(VLOOKUP($Q406,'Workforce distribution'!$C$8:$AD$30,AK$7,FALSE)),IF($Q406="n/a",(IF($P406=AK$6,$X406*$F406,0)),$X406*$F406*(VLOOKUP($Q406,'Workforce distribution'!$C$8:$AD$30,AK$7,FALSE)))),0)</f>
        <v>0</v>
      </c>
      <c r="AL406" s="30">
        <f>_xlfn.IFNA(IF($O406="days",$Y406*(VLOOKUP($K406,'Bed parameters'!$A$9:$I$12,9,FALSE))*$F406*(VLOOKUP($Q406,'Workforce distribution'!$C$8:$AD$30,AL$7,FALSE)),IF($Q406="n/a",(IF($P406=AL$6,$X406*$F406,0)),$X406*$F406*(VLOOKUP($Q406,'Workforce distribution'!$C$8:$AD$30,AL$7,FALSE)))),0)</f>
        <v>0</v>
      </c>
      <c r="AM406" s="30">
        <f>_xlfn.IFNA(IF($O406="days",$Y406*(VLOOKUP($K406,'Bed parameters'!$A$9:$I$12,9,FALSE))*$F406*(VLOOKUP($Q406,'Workforce distribution'!$C$8:$AD$30,AM$7,FALSE)),IF($Q406="n/a",(IF($P406=AM$6,$X406*$F406,0)),$X406*$F406*(VLOOKUP($Q406,'Workforce distribution'!$C$8:$AD$30,AM$7,FALSE)))),0)</f>
        <v>0</v>
      </c>
      <c r="AN406" s="30">
        <f>_xlfn.IFNA(IF($O406="days",$Y406*(VLOOKUP($K406,'Bed parameters'!$A$9:$I$12,9,FALSE))*$F406*(VLOOKUP($Q406,'Workforce distribution'!$C$8:$AD$30,AN$7,FALSE)),IF($Q406="n/a",(IF($P406=AN$6,$X406*$F406,0)),$X406*$F406*(VLOOKUP($Q406,'Workforce distribution'!$C$8:$AD$30,AN$7,FALSE)))),0)</f>
        <v>0</v>
      </c>
      <c r="AO406" s="30">
        <f>_xlfn.IFNA(IF($O406="days",$Y406*(VLOOKUP($K406,'Bed parameters'!$A$9:$I$12,9,FALSE))*$F406*(VLOOKUP($Q406,'Workforce distribution'!$C$8:$AD$30,AO$7,FALSE)),IF($Q406="n/a",(IF($P406=AO$6,$X406*$F406,0)),$X406*$F406*(VLOOKUP($Q406,'Workforce distribution'!$C$8:$AD$30,AO$7,FALSE)))),0)</f>
        <v>0</v>
      </c>
      <c r="AP406" s="30">
        <f>_xlfn.IFNA(IF($O406="days",$Y406*(VLOOKUP($K406,'Bed parameters'!$A$9:$I$12,9,FALSE))*$F406*(VLOOKUP($Q406,'Workforce distribution'!$C$8:$AD$30,AP$7,FALSE)),IF($Q406="n/a",(IF($P406=AP$6,$X406*$F406,0)),$X406*$F406*(VLOOKUP($Q406,'Workforce distribution'!$C$8:$AD$30,AP$7,FALSE)))),0)</f>
        <v>0</v>
      </c>
      <c r="AQ406" s="30">
        <f>_xlfn.IFNA(IF($O406="days",$Y406*(VLOOKUP($K406,'Bed parameters'!$A$9:$I$12,9,FALSE))*$F406*(VLOOKUP($Q406,'Workforce distribution'!$C$8:$AD$30,AQ$7,FALSE)),IF($Q406="n/a",(IF($P406=AQ$6,$X406*$F406,0)),$X406*$F406*(VLOOKUP($Q406,'Workforce distribution'!$C$8:$AD$30,AQ$7,FALSE)))),0)</f>
        <v>0</v>
      </c>
      <c r="AR406" s="30">
        <f>_xlfn.IFNA(IF($O406="days",$Y406*(VLOOKUP($K406,'Bed parameters'!$A$9:$I$12,9,FALSE))*$F406*(VLOOKUP($Q406,'Workforce distribution'!$C$8:$AD$30,AR$7,FALSE)),IF($Q406="n/a",(IF($P406=AR$6,$X406*$F406,0)),$X406*$F406*(VLOOKUP($Q406,'Workforce distribution'!$C$8:$AD$30,AR$7,FALSE)))),0)</f>
        <v>0</v>
      </c>
      <c r="AS406" s="30">
        <f>_xlfn.IFNA(IF($O406="days",$Y406*(VLOOKUP($K406,'Bed parameters'!$A$9:$I$12,9,FALSE))*$F406*(VLOOKUP($Q406,'Workforce distribution'!$C$8:$AD$30,AS$7,FALSE)),IF($Q406="n/a",(IF($P406=AS$6,$X406*$F406,0)),$X406*$F406*(VLOOKUP($Q406,'Workforce distribution'!$C$8:$AD$30,AS$7,FALSE)))),0)</f>
        <v>0</v>
      </c>
      <c r="AT406" s="30">
        <f>_xlfn.IFNA(IF($O406="days",$Y406*(VLOOKUP($K406,'Bed parameters'!$A$9:$I$12,9,FALSE))*$F406*(VLOOKUP($Q406,'Workforce distribution'!$C$8:$AD$30,AT$7,FALSE)),IF($Q406="n/a",(IF($P406=AT$6,$X406*$F406,0)),$X406*$F406*(VLOOKUP($Q406,'Workforce distribution'!$C$8:$AD$30,AT$7,FALSE)))),0)</f>
        <v>0</v>
      </c>
      <c r="AU406" s="30">
        <f>_xlfn.IFNA(IF($O406="days",$Y406*(VLOOKUP($K406,'Bed parameters'!$A$9:$I$12,9,FALSE))*$F406*(VLOOKUP($Q406,'Workforce distribution'!$C$8:$AD$30,AU$7,FALSE)),IF($Q406="n/a",(IF($P406=AU$6,$X406*$F406,0)),$X406*$F406*(VLOOKUP($Q406,'Workforce distribution'!$C$8:$AD$30,AU$7,FALSE)))),0)</f>
        <v>0</v>
      </c>
      <c r="AV406" s="30">
        <f>_xlfn.IFNA(IF($O406="days",$Y406*(VLOOKUP($K406,'Bed parameters'!$A$9:$I$12,9,FALSE))*$F406*(VLOOKUP($Q406,'Workforce distribution'!$C$8:$AD$30,AV$7,FALSE)),IF($Q406="n/a",(IF($P406=AV$6,$X406*$F406,0)),$X406*$F406*(VLOOKUP($Q406,'Workforce distribution'!$C$8:$AD$30,AV$7,FALSE)))),0)</f>
        <v>0</v>
      </c>
      <c r="AW406" s="30">
        <f>_xlfn.IFNA(IF($O406="days",$Y406*(VLOOKUP($K406,'Bed parameters'!$A$9:$I$12,9,FALSE))*$F406*(VLOOKUP($Q406,'Workforce distribution'!$C$8:$AD$30,AW$7,FALSE)),IF($Q406="n/a",(IF($P406=AW$6,$X406*$F406,0)),$X406*$F406*(VLOOKUP($Q406,'Workforce distribution'!$C$8:$AD$30,AW$7,FALSE)))),0)</f>
        <v>0</v>
      </c>
      <c r="AX406" s="30">
        <f>_xlfn.IFNA(IF($O406="days",$Y406*(VLOOKUP($K406,'Bed parameters'!$A$9:$I$12,9,FALSE))*$F406*(VLOOKUP($Q406,'Workforce distribution'!$C$8:$AD$30,AX$7,FALSE)),IF($Q406="n/a",(IF($P406=AX$6,$X406*$F406,0)),$X406*$F406*(VLOOKUP($Q406,'Workforce distribution'!$C$8:$AD$30,AX$7,FALSE)))),0)</f>
        <v>0</v>
      </c>
      <c r="AY406" s="30">
        <f>_xlfn.IFNA(IF($O406="days",$Y406*(VLOOKUP($K406,'Bed parameters'!$A$9:$I$12,9,FALSE))*$F406*(VLOOKUP($Q406,'Workforce distribution'!$C$8:$AD$30,AY$7,FALSE)),IF($Q406="n/a",(IF($P406=AY$6,$X406*$F406,0)),$X406*$F406*(VLOOKUP($Q406,'Workforce distribution'!$C$8:$AD$30,AY$7,FALSE)))),0)</f>
        <v>0</v>
      </c>
      <c r="AZ406" s="30">
        <f>_xlfn.IFNA(IF($O406="days",$Y406*(VLOOKUP($K406,'Bed parameters'!$A$9:$I$12,9,FALSE))*$F406*(VLOOKUP($Q406,'Workforce distribution'!$C$8:$AD$30,AZ$7,FALSE)),IF($Q406="n/a",(IF($P406=AZ$6,$X406*$F406,0)),$X406*$F406*(VLOOKUP($Q406,'Workforce distribution'!$C$8:$AD$30,AZ$7,FALSE)))),0)</f>
        <v>299155.44708000001</v>
      </c>
      <c r="BA406" s="30">
        <f>_xlfn.IFNA(IF($O406="days",$Y406*(VLOOKUP($K406,'Bed parameters'!$A$9:$I$12,9,FALSE))*$F406*(VLOOKUP($Q406,'Workforce distribution'!$C$8:$AD$30,BA$7,FALSE)),IF($Q406="n/a",(IF($P406=BA$6,$X406*$F406,0)),$X406*$F406*(VLOOKUP($Q406,'Workforce distribution'!$C$8:$AD$30,BA$7,FALSE)))),0)</f>
        <v>0</v>
      </c>
      <c r="BB406" s="30">
        <f>_xlfn.IFNA(IF($O406="days",$Y406*(VLOOKUP($K406,'Bed parameters'!$A$9:$I$12,9,FALSE))*$F406*(VLOOKUP($Q406,'Workforce distribution'!$C$8:$AD$30,BB$7,FALSE)),IF($Q406="n/a",(IF($P406=BB$6,$X406*$F406,0)),$X406*$F406*(VLOOKUP($Q406,'Workforce distribution'!$C$8:$AD$30,BB$7,FALSE)))),0)</f>
        <v>0</v>
      </c>
      <c r="BC406" s="149">
        <f t="shared" si="57"/>
        <v>260.30167390549997</v>
      </c>
      <c r="BD406" s="288">
        <f>IF($Q406="n/a",(IF('Workforce hours'!D$30=0,0,(AB406/'Workforce hours'!D$30))),(IF(VLOOKUP($Q406,'Workforce hours'!$C$8:$AD$30,BD$7,FALSE)=0,0,(AB406/(VLOOKUP($Q406,'Workforce hours'!$C$8:$AD$30,BD$7,FALSE))))))</f>
        <v>0</v>
      </c>
      <c r="BE406" s="288">
        <f>IF($Q406="n/a",(IF('Workforce hours'!E$30=0,0,(AC406/'Workforce hours'!E$30))),(IF(VLOOKUP($Q406,'Workforce hours'!$C$8:$AD$30,BE$7,FALSE)=0,0,(AC406/(VLOOKUP($Q406,'Workforce hours'!$C$8:$AD$30,BE$7,FALSE))))))</f>
        <v>0</v>
      </c>
      <c r="BF406" s="288">
        <f>IF($Q406="n/a",(IF('Workforce hours'!F$30=0,0,(AD406/'Workforce hours'!F$30))),(IF(VLOOKUP($Q406,'Workforce hours'!$C$8:$AD$30,BF$7,FALSE)=0,0,(AD406/(VLOOKUP($Q406,'Workforce hours'!$C$8:$AD$30,BF$7,FALSE))))))</f>
        <v>0</v>
      </c>
      <c r="BG406" s="288">
        <f>IF($Q406="n/a",(IF('Workforce hours'!G$30=0,0,(AE406/'Workforce hours'!G$30))),(IF(VLOOKUP($Q406,'Workforce hours'!$C$8:$AD$30,BG$7,FALSE)=0,0,(AE406/(VLOOKUP($Q406,'Workforce hours'!$C$8:$AD$30,BG$7,FALSE))))))</f>
        <v>0</v>
      </c>
      <c r="BH406" s="288">
        <f>IF($Q406="n/a",(IF('Workforce hours'!H$30=0,0,(AF406/'Workforce hours'!H$30))),(IF(VLOOKUP($Q406,'Workforce hours'!$C$8:$AD$30,BH$7,FALSE)=0,0,(AF406/(VLOOKUP($Q406,'Workforce hours'!$C$8:$AD$30,BH$7,FALSE))))))</f>
        <v>0</v>
      </c>
      <c r="BI406" s="288">
        <f>IF($Q406="n/a",(IF('Workforce hours'!I$30=0,0,(AG406/'Workforce hours'!I$30))),(IF(VLOOKUP($Q406,'Workforce hours'!$C$8:$AD$30,BI$7,FALSE)=0,0,(AG406/(VLOOKUP($Q406,'Workforce hours'!$C$8:$AD$30,BI$7,FALSE))))))</f>
        <v>0</v>
      </c>
      <c r="BJ406" s="288">
        <f>IF($Q406="n/a",(IF('Workforce hours'!J$30=0,0,(AH406/'Workforce hours'!J$30))),(IF(VLOOKUP($Q406,'Workforce hours'!$C$8:$AD$30,BJ$7,FALSE)=0,0,(AH406/(VLOOKUP($Q406,'Workforce hours'!$C$8:$AD$30,BJ$7,FALSE))))))</f>
        <v>0</v>
      </c>
      <c r="BK406" s="288">
        <f>IF($Q406="n/a",(IF('Workforce hours'!K$30=0,0,(AI406/'Workforce hours'!K$30))),(IF(VLOOKUP($Q406,'Workforce hours'!$C$8:$AD$30,BK$7,FALSE)=0,0,(AI406/(VLOOKUP($Q406,'Workforce hours'!$C$8:$AD$30,BK$7,FALSE))))))</f>
        <v>0</v>
      </c>
      <c r="BL406" s="288">
        <f>IF($Q406="n/a",(IF('Workforce hours'!L$30=0,0,(AJ406/'Workforce hours'!L$30))),(IF(VLOOKUP($Q406,'Workforce hours'!$C$8:$AD$30,BL$7,FALSE)=0,0,(AJ406/(VLOOKUP($Q406,'Workforce hours'!$C$8:$AD$30,BL$7,FALSE))))))</f>
        <v>0</v>
      </c>
      <c r="BM406" s="288">
        <f>IF($Q406="n/a",(IF('Workforce hours'!M$30=0,0,(AK406/'Workforce hours'!M$30))),(IF(VLOOKUP($Q406,'Workforce hours'!$C$8:$AD$30,BM$7,FALSE)=0,0,(AK406/(VLOOKUP($Q406,'Workforce hours'!$C$8:$AD$30,BM$7,FALSE))))))</f>
        <v>0</v>
      </c>
      <c r="BN406" s="288">
        <f>IF($Q406="n/a",(IF('Workforce hours'!N$30=0,0,(AL406/'Workforce hours'!N$30))),(IF(VLOOKUP($Q406,'Workforce hours'!$C$8:$AD$30,BN$7,FALSE)=0,0,(AL406/(VLOOKUP($Q406,'Workforce hours'!$C$8:$AD$30,BN$7,FALSE))))))</f>
        <v>0</v>
      </c>
      <c r="BO406" s="288">
        <f>IF($Q406="n/a",(IF('Workforce hours'!O$30=0,0,(AM406/'Workforce hours'!O$30))),(IF(VLOOKUP($Q406,'Workforce hours'!$C$8:$AD$30,BO$7,FALSE)=0,0,(AM406/(VLOOKUP($Q406,'Workforce hours'!$C$8:$AD$30,BO$7,FALSE))))))</f>
        <v>0</v>
      </c>
      <c r="BP406" s="288">
        <f>IF($Q406="n/a",(IF('Workforce hours'!P$30=0,0,(AN406/'Workforce hours'!P$30))),(IF(VLOOKUP($Q406,'Workforce hours'!$C$8:$AD$30,BP$7,FALSE)=0,0,(AN406/(VLOOKUP($Q406,'Workforce hours'!$C$8:$AD$30,BP$7,FALSE))))))</f>
        <v>0</v>
      </c>
      <c r="BQ406" s="288">
        <f>IF($Q406="n/a",(IF('Workforce hours'!Q$30=0,0,(AO406/'Workforce hours'!Q$30))),(IF(VLOOKUP($Q406,'Workforce hours'!$C$8:$AD$30,BQ$7,FALSE)=0,0,(AO406/(VLOOKUP($Q406,'Workforce hours'!$C$8:$AD$30,BQ$7,FALSE))))))</f>
        <v>0</v>
      </c>
      <c r="BR406" s="288">
        <f>IF($Q406="n/a",(IF('Workforce hours'!R$30=0,0,(AP406/'Workforce hours'!R$30))),(IF(VLOOKUP($Q406,'Workforce hours'!$C$8:$AD$30,BR$7,FALSE)=0,0,(AP406/(VLOOKUP($Q406,'Workforce hours'!$C$8:$AD$30,BR$7,FALSE))))))</f>
        <v>0</v>
      </c>
      <c r="BS406" s="288">
        <f>IF($Q406="n/a",(IF('Workforce hours'!S$30=0,0,(AQ406/'Workforce hours'!S$30))),(IF(VLOOKUP($Q406,'Workforce hours'!$C$8:$AD$30,BS$7,FALSE)=0,0,(AQ406/(VLOOKUP($Q406,'Workforce hours'!$C$8:$AD$30,BS$7,FALSE))))))</f>
        <v>0</v>
      </c>
      <c r="BT406" s="288">
        <f>IF($Q406="n/a",(IF('Workforce hours'!T$30=0,0,(AR406/'Workforce hours'!T$30))),(IF(VLOOKUP($Q406,'Workforce hours'!$C$8:$AD$30,BT$7,FALSE)=0,0,(AR406/(VLOOKUP($Q406,'Workforce hours'!$C$8:$AD$30,BT$7,FALSE))))))</f>
        <v>0</v>
      </c>
      <c r="BU406" s="288">
        <f>IF($Q406="n/a",(IF('Workforce hours'!U$30=0,0,(AS406/'Workforce hours'!U$30))),(IF(VLOOKUP($Q406,'Workforce hours'!$C$8:$AD$30,BU$7,FALSE)=0,0,(AS406/(VLOOKUP($Q406,'Workforce hours'!$C$8:$AD$30,BU$7,FALSE))))))</f>
        <v>0</v>
      </c>
      <c r="BV406" s="288">
        <f>IF($Q406="n/a",(IF('Workforce hours'!V$30=0,0,(AT406/'Workforce hours'!V$30))),(IF(VLOOKUP($Q406,'Workforce hours'!$C$8:$AD$30,BV$7,FALSE)=0,0,(AT406/(VLOOKUP($Q406,'Workforce hours'!$C$8:$AD$30,BV$7,FALSE))))))</f>
        <v>0</v>
      </c>
      <c r="BW406" s="288">
        <f>IF($Q406="n/a",(IF('Workforce hours'!W$30=0,0,(AU406/'Workforce hours'!W$30))),(IF(VLOOKUP($Q406,'Workforce hours'!$C$8:$AD$30,BW$7,FALSE)=0,0,(AU406/(VLOOKUP($Q406,'Workforce hours'!$C$8:$AD$30,BW$7,FALSE))))))</f>
        <v>0</v>
      </c>
      <c r="BX406" s="288">
        <f>IF($Q406="n/a",(IF('Workforce hours'!X$30=0,0,(AV406/'Workforce hours'!X$30))),(IF(VLOOKUP($Q406,'Workforce hours'!$C$8:$AD$30,BX$7,FALSE)=0,0,(AV406/(VLOOKUP($Q406,'Workforce hours'!$C$8:$AD$30,BX$7,FALSE))))))</f>
        <v>0</v>
      </c>
      <c r="BY406" s="288">
        <f>IF($Q406="n/a",(IF('Workforce hours'!Y$30=0,0,(AW406/'Workforce hours'!Y$30))),(IF(VLOOKUP($Q406,'Workforce hours'!$C$8:$AD$30,BY$7,FALSE)=0,0,(AW406/(VLOOKUP($Q406,'Workforce hours'!$C$8:$AD$30,BY$7,FALSE))))))</f>
        <v>0</v>
      </c>
      <c r="BZ406" s="288">
        <f>IF($Q406="n/a",(IF('Workforce hours'!Z$30=0,0,(AX406/'Workforce hours'!Z$30))),(IF(VLOOKUP($Q406,'Workforce hours'!$C$8:$AD$30,BZ$7,FALSE)=0,0,(AX406/(VLOOKUP($Q406,'Workforce hours'!$C$8:$AD$30,BZ$7,FALSE))))))</f>
        <v>0</v>
      </c>
      <c r="CA406" s="288">
        <f>IF($Q406="n/a",(IF('Workforce hours'!AA$30=0,0,(AY406/'Workforce hours'!AA$30))),(IF(VLOOKUP($Q406,'Workforce hours'!$C$8:$AD$30,CA$7,FALSE)=0,0,(AY406/(VLOOKUP($Q406,'Workforce hours'!$C$8:$AD$30,CA$7,FALSE))))))</f>
        <v>0</v>
      </c>
      <c r="CB406" s="288">
        <f>IF($Q406="n/a",(IF('Workforce hours'!AB$30=0,0,(AZ406/'Workforce hours'!AB$30))),(IF(VLOOKUP($Q406,'Workforce hours'!$C$8:$AD$30,CB$7,FALSE)=0,0,(AZ406/(VLOOKUP($Q406,'Workforce hours'!$C$8:$AD$30,CB$7,FALSE))))))</f>
        <v>260.30167390549997</v>
      </c>
      <c r="CC406" s="288">
        <f>IF($Q406="n/a",(IF('Workforce hours'!AC$30=0,0,(BA406/'Workforce hours'!AC$30))),(IF(VLOOKUP($Q406,'Workforce hours'!$C$8:$AD$30,CC$7,FALSE)=0,0,(BA406/(VLOOKUP($Q406,'Workforce hours'!$C$8:$AD$30,CC$7,FALSE))))))</f>
        <v>0</v>
      </c>
      <c r="CD406" s="288">
        <f>IF($Q406="n/a",(IF('Workforce hours'!AD$30=0,0,(BB406/'Workforce hours'!AD$30))),(IF(VLOOKUP($Q406,'Workforce hours'!$C$8:$AD$30,CD$7,FALSE)=0,0,(BB406/(VLOOKUP($Q406,'Workforce hours'!$C$8:$AD$30,CD$7,FALSE))))))</f>
        <v>0</v>
      </c>
      <c r="CE406" s="289">
        <f t="shared" si="58"/>
        <v>0</v>
      </c>
      <c r="CF406" s="290">
        <f>BD406*'Workforce costs'!B$9*(1+'Workforce costs'!B$10)*(1+'Workforce costs'!B$11)</f>
        <v>0</v>
      </c>
      <c r="CG406" s="290">
        <f>BE406*'Workforce costs'!C$9*(1+'Workforce costs'!C$10)*(1+'Workforce costs'!C$11)</f>
        <v>0</v>
      </c>
      <c r="CH406" s="290">
        <f>BF406*'Workforce costs'!D$9*(1+'Workforce costs'!D$10)*(1+'Workforce costs'!D$11)</f>
        <v>0</v>
      </c>
      <c r="CI406" s="290">
        <f>BG406*'Workforce costs'!E$9*(1+'Workforce costs'!E$10)*(1+'Workforce costs'!E$11)</f>
        <v>0</v>
      </c>
      <c r="CJ406" s="290">
        <f>BH406*'Workforce costs'!F$9*(1+'Workforce costs'!F$10)*(1+'Workforce costs'!F$11)</f>
        <v>0</v>
      </c>
      <c r="CK406" s="290">
        <f>BI406*'Workforce costs'!G$9*(1+'Workforce costs'!G$10)*(1+'Workforce costs'!G$11)</f>
        <v>0</v>
      </c>
      <c r="CL406" s="290">
        <f>BJ406*'Workforce costs'!H$9*(1+'Workforce costs'!H$10)*(1+'Workforce costs'!H$11)</f>
        <v>0</v>
      </c>
      <c r="CM406" s="290">
        <f>BK406*'Workforce costs'!I$9*(1+'Workforce costs'!I$10)*(1+'Workforce costs'!I$11)</f>
        <v>0</v>
      </c>
      <c r="CN406" s="290">
        <f>BL406*'Workforce costs'!J$9*(1+'Workforce costs'!J$10)*(1+'Workforce costs'!J$11)</f>
        <v>0</v>
      </c>
      <c r="CO406" s="290">
        <f>BM406*'Workforce costs'!K$9*(1+'Workforce costs'!K$10)*(1+'Workforce costs'!K$11)</f>
        <v>0</v>
      </c>
      <c r="CP406" s="290">
        <f>BN406*'Workforce costs'!L$9*(1+'Workforce costs'!L$10)*(1+'Workforce costs'!L$11)</f>
        <v>0</v>
      </c>
      <c r="CQ406" s="290">
        <f>BO406*'Workforce costs'!M$9*(1+'Workforce costs'!M$10)*(1+'Workforce costs'!M$11)</f>
        <v>0</v>
      </c>
      <c r="CR406" s="290">
        <f>BP406*'Workforce costs'!N$9*(1+'Workforce costs'!N$10)*(1+'Workforce costs'!N$11)</f>
        <v>0</v>
      </c>
      <c r="CS406" s="290">
        <f>BQ406*'Workforce costs'!O$9*(1+'Workforce costs'!O$10)*(1+'Workforce costs'!O$11)</f>
        <v>0</v>
      </c>
      <c r="CT406" s="290">
        <f>BR406*'Workforce costs'!P$9*(1+'Workforce costs'!P$10)*(1+'Workforce costs'!P$11)</f>
        <v>0</v>
      </c>
      <c r="CU406" s="290">
        <f>BS406*'Workforce costs'!Q$9*(1+'Workforce costs'!Q$10)*(1+'Workforce costs'!Q$11)</f>
        <v>0</v>
      </c>
      <c r="CV406" s="290">
        <f>BT406*'Workforce costs'!R$9*(1+'Workforce costs'!R$10)*(1+'Workforce costs'!R$11)</f>
        <v>0</v>
      </c>
      <c r="CW406" s="290">
        <f>BU406*'Workforce costs'!S$9*(1+'Workforce costs'!S$10)*(1+'Workforce costs'!S$11)</f>
        <v>0</v>
      </c>
      <c r="CX406" s="290">
        <f>BV406*'Workforce costs'!T$9*(1+'Workforce costs'!T$10)*(1+'Workforce costs'!T$11)</f>
        <v>0</v>
      </c>
      <c r="CY406" s="290">
        <f>BW406*'Workforce costs'!U$9*(1+'Workforce costs'!U$10)*(1+'Workforce costs'!U$11)</f>
        <v>0</v>
      </c>
      <c r="CZ406" s="290">
        <f>BX406*'Workforce costs'!V$9*(1+'Workforce costs'!V$10)*(1+'Workforce costs'!V$11)</f>
        <v>0</v>
      </c>
      <c r="DA406" s="290">
        <f>BY406*'Workforce costs'!W$9*(1+'Workforce costs'!W$10)*(1+'Workforce costs'!W$11)</f>
        <v>0</v>
      </c>
      <c r="DB406" s="290">
        <f>BZ406*'Workforce costs'!X$9*(1+'Workforce costs'!X$10)*(1+'Workforce costs'!X$11)</f>
        <v>0</v>
      </c>
      <c r="DC406" s="290">
        <f>CA406*'Workforce costs'!Y$9*(1+'Workforce costs'!Y$10)*(1+'Workforce costs'!Y$11)</f>
        <v>0</v>
      </c>
      <c r="DD406" s="290">
        <f>CB406*'Workforce costs'!Z$9*(1+'Workforce costs'!Z$10)*(1+'Workforce costs'!Z$11)</f>
        <v>0</v>
      </c>
      <c r="DE406" s="290">
        <f>CC406*'Workforce costs'!AA$9*(1+'Workforce costs'!AA$10)*(1+'Workforce costs'!AA$11)</f>
        <v>0</v>
      </c>
      <c r="DF406" s="290">
        <f>CD406*'Workforce costs'!AB$9*(1+'Workforce costs'!AB$10)*(1+'Workforce costs'!AB$11)</f>
        <v>0</v>
      </c>
    </row>
    <row r="407" spans="1:110" x14ac:dyDescent="0.3">
      <c r="A407" s="2" t="str">
        <f>Outputs!$A$4</f>
        <v>Australia</v>
      </c>
      <c r="B407" s="2" t="str">
        <f t="shared" si="51"/>
        <v>Australia 25to64</v>
      </c>
      <c r="C407" s="30">
        <f>VLOOKUP($B407,Populations!$D$15:$H$1920,3,FALSE)</f>
        <v>13966174</v>
      </c>
      <c r="D407" s="255">
        <f>IF(OR($H407="General pop",$H407="Schools",$H407="Workplace",$H407="Skills Training",$H407="Digital Supports"),1,VLOOKUP($B407,Populations!$D$15:$H$1920,5,FALSE))</f>
        <v>1</v>
      </c>
      <c r="E407" s="88">
        <f>VLOOKUP(I407,Epidemiology!$C$10:$H$47,6,FALSE)</f>
        <v>590</v>
      </c>
      <c r="F407" s="102">
        <f>'Care profiles'!R408</f>
        <v>1</v>
      </c>
      <c r="G407" s="15" t="str">
        <f>'Care profiles'!A408</f>
        <v>25to64</v>
      </c>
      <c r="H407" s="15" t="str">
        <f>'Care profiles'!B408</f>
        <v>Persistent</v>
      </c>
      <c r="I407" s="15" t="str">
        <f>'Care profiles'!C408</f>
        <v>Persistent_25-64yrs</v>
      </c>
      <c r="J407" s="15" t="str">
        <f>'Care profiles'!D408</f>
        <v>Care profile</v>
      </c>
      <c r="K407" s="15" t="str">
        <f>'Care profiles'!E408</f>
        <v>Clinical Community Treatment Team – Adult (25 – 64 years)</v>
      </c>
      <c r="L407" s="104">
        <f>'Care profiles'!F408</f>
        <v>0.5</v>
      </c>
      <c r="M407" s="15">
        <f>'Care profiles'!G408</f>
        <v>12</v>
      </c>
      <c r="N407" s="15">
        <f>'Care profiles'!H408</f>
        <v>60</v>
      </c>
      <c r="O407" s="15" t="str">
        <f>'Care profiles'!I408</f>
        <v>min</v>
      </c>
      <c r="P407" s="15" t="str">
        <f>'Care profiles'!J408</f>
        <v>Team</v>
      </c>
      <c r="Q407" s="15" t="str">
        <f>'Care profiles'!K408</f>
        <v>Clinical Community Treatment Team – Adult (25 – 64 years)</v>
      </c>
      <c r="R407" s="15" t="str">
        <f>'Care profiles'!M408</f>
        <v>N</v>
      </c>
      <c r="S407" s="15" t="str">
        <f>'Care profiles'!O408</f>
        <v>Y</v>
      </c>
      <c r="T407" s="15" t="str">
        <f>'Care profiles'!Q408</f>
        <v>N</v>
      </c>
      <c r="U407" s="30">
        <f t="shared" si="52"/>
        <v>82400.426600000006</v>
      </c>
      <c r="V407" s="30">
        <f t="shared" si="53"/>
        <v>41200.213300000003</v>
      </c>
      <c r="W407" s="30">
        <f>IF(M407="n/a",0,IF(O407="days",V407*M407*(1+(VLOOKUP(K407,'Bed parameters'!$A$9:$G$12,7,FALSE))),V407*M407))</f>
        <v>494402.55960000004</v>
      </c>
      <c r="X407" s="30">
        <f t="shared" si="54"/>
        <v>494402.55960000004</v>
      </c>
      <c r="Y407" s="30">
        <f t="shared" si="55"/>
        <v>0</v>
      </c>
      <c r="Z407" s="113">
        <f>_xlfn.IFNA(Y407/((VLOOKUP(K407,'Bed parameters'!$A$9:$G$12,3,FALSE))*(VLOOKUP(K407,'Bed parameters'!$A$9:$G$12,5,FALSE))),0)</f>
        <v>0</v>
      </c>
      <c r="AA407" s="30">
        <f t="shared" si="56"/>
        <v>494402.55960000004</v>
      </c>
      <c r="AB407" s="30">
        <f>_xlfn.IFNA(IF($O407="days",$Y407*(VLOOKUP($K407,'Bed parameters'!$A$9:$I$12,9,FALSE))*$F407*(VLOOKUP($Q407,'Workforce distribution'!$C$8:$AD$30,AB$7,FALSE)),IF($Q407="n/a",(IF($P407=AB$6,$X407*$F407,0)),$X407*$F407*(VLOOKUP($Q407,'Workforce distribution'!$C$8:$AD$30,AB$7,FALSE)))),0)</f>
        <v>0</v>
      </c>
      <c r="AC407" s="30">
        <f>_xlfn.IFNA(IF($O407="days",$Y407*(VLOOKUP($K407,'Bed parameters'!$A$9:$I$12,9,FALSE))*$F407*(VLOOKUP($Q407,'Workforce distribution'!$C$8:$AD$30,AC$7,FALSE)),IF($Q407="n/a",(IF($P407=AC$6,$X407*$F407,0)),$X407*$F407*(VLOOKUP($Q407,'Workforce distribution'!$C$8:$AD$30,AC$7,FALSE)))),0)</f>
        <v>0</v>
      </c>
      <c r="AD407" s="30">
        <f>_xlfn.IFNA(IF($O407="days",$Y407*(VLOOKUP($K407,'Bed parameters'!$A$9:$I$12,9,FALSE))*$F407*(VLOOKUP($Q407,'Workforce distribution'!$C$8:$AD$30,AD$7,FALSE)),IF($Q407="n/a",(IF($P407=AD$6,$X407*$F407,0)),$X407*$F407*(VLOOKUP($Q407,'Workforce distribution'!$C$8:$AD$30,AD$7,FALSE)))),0)</f>
        <v>0</v>
      </c>
      <c r="AE407" s="30">
        <f>_xlfn.IFNA(IF($O407="days",$Y407*(VLOOKUP($K407,'Bed parameters'!$A$9:$I$12,9,FALSE))*$F407*(VLOOKUP($Q407,'Workforce distribution'!$C$8:$AD$30,AE$7,FALSE)),IF($Q407="n/a",(IF($P407=AE$6,$X407*$F407,0)),$X407*$F407*(VLOOKUP($Q407,'Workforce distribution'!$C$8:$AD$30,AE$7,FALSE)))),0)</f>
        <v>24182.73389347826</v>
      </c>
      <c r="AF407" s="30">
        <f>_xlfn.IFNA(IF($O407="days",$Y407*(VLOOKUP($K407,'Bed parameters'!$A$9:$I$12,9,FALSE))*$F407*(VLOOKUP($Q407,'Workforce distribution'!$C$8:$AD$30,AF$7,FALSE)),IF($Q407="n/a",(IF($P407=AF$6,$X407*$F407,0)),$X407*$F407*(VLOOKUP($Q407,'Workforce distribution'!$C$8:$AD$30,AF$7,FALSE)))),0)</f>
        <v>0</v>
      </c>
      <c r="AG407" s="30">
        <f>_xlfn.IFNA(IF($O407="days",$Y407*(VLOOKUP($K407,'Bed parameters'!$A$9:$I$12,9,FALSE))*$F407*(VLOOKUP($Q407,'Workforce distribution'!$C$8:$AD$30,AG$7,FALSE)),IF($Q407="n/a",(IF($P407=AG$6,$X407*$F407,0)),$X407*$F407*(VLOOKUP($Q407,'Workforce distribution'!$C$8:$AD$30,AG$7,FALSE)))),0)</f>
        <v>22196.712269376181</v>
      </c>
      <c r="AH407" s="30">
        <f>_xlfn.IFNA(IF($O407="days",$Y407*(VLOOKUP($K407,'Bed parameters'!$A$9:$I$12,9,FALSE))*$F407*(VLOOKUP($Q407,'Workforce distribution'!$C$8:$AD$30,AH$7,FALSE)),IF($Q407="n/a",(IF($P407=AH$6,$X407*$F407,0)),$X407*$F407*(VLOOKUP($Q407,'Workforce distribution'!$C$8:$AD$30,AH$7,FALSE)))),0)</f>
        <v>11098.356134688091</v>
      </c>
      <c r="AI407" s="30">
        <f>_xlfn.IFNA(IF($O407="days",$Y407*(VLOOKUP($K407,'Bed parameters'!$A$9:$I$12,9,FALSE))*$F407*(VLOOKUP($Q407,'Workforce distribution'!$C$8:$AD$30,AI$7,FALSE)),IF($Q407="n/a",(IF($P407=AI$6,$X407*$F407,0)),$X407*$F407*(VLOOKUP($Q407,'Workforce distribution'!$C$8:$AD$30,AI$7,FALSE)))),0)</f>
        <v>0</v>
      </c>
      <c r="AJ407" s="30">
        <f>_xlfn.IFNA(IF($O407="days",$Y407*(VLOOKUP($K407,'Bed parameters'!$A$9:$I$12,9,FALSE))*$F407*(VLOOKUP($Q407,'Workforce distribution'!$C$8:$AD$30,AJ$7,FALSE)),IF($Q407="n/a",(IF($P407=AJ$6,$X407*$F407,0)),$X407*$F407*(VLOOKUP($Q407,'Workforce distribution'!$C$8:$AD$30,AJ$7,FALSE)))),0)</f>
        <v>0</v>
      </c>
      <c r="AK407" s="30">
        <f>_xlfn.IFNA(IF($O407="days",$Y407*(VLOOKUP($K407,'Bed parameters'!$A$9:$I$12,9,FALSE))*$F407*(VLOOKUP($Q407,'Workforce distribution'!$C$8:$AD$30,AK$7,FALSE)),IF($Q407="n/a",(IF($P407=AK$6,$X407*$F407,0)),$X407*$F407*(VLOOKUP($Q407,'Workforce distribution'!$C$8:$AD$30,AK$7,FALSE)))),0)</f>
        <v>0</v>
      </c>
      <c r="AL407" s="30">
        <f>_xlfn.IFNA(IF($O407="days",$Y407*(VLOOKUP($K407,'Bed parameters'!$A$9:$I$12,9,FALSE))*$F407*(VLOOKUP($Q407,'Workforce distribution'!$C$8:$AD$30,AL$7,FALSE)),IF($Q407="n/a",(IF($P407=AL$6,$X407*$F407,0)),$X407*$F407*(VLOOKUP($Q407,'Workforce distribution'!$C$8:$AD$30,AL$7,FALSE)))),0)</f>
        <v>11682.480141776938</v>
      </c>
      <c r="AM407" s="30">
        <f>_xlfn.IFNA(IF($O407="days",$Y407*(VLOOKUP($K407,'Bed parameters'!$A$9:$I$12,9,FALSE))*$F407*(VLOOKUP($Q407,'Workforce distribution'!$C$8:$AD$30,AM$7,FALSE)),IF($Q407="n/a",(IF($P407=AM$6,$X407*$F407,0)),$X407*$F407*(VLOOKUP($Q407,'Workforce distribution'!$C$8:$AD$30,AM$7,FALSE)))),0)</f>
        <v>184583.18624007562</v>
      </c>
      <c r="AN407" s="30">
        <f>_xlfn.IFNA(IF($O407="days",$Y407*(VLOOKUP($K407,'Bed parameters'!$A$9:$I$12,9,FALSE))*$F407*(VLOOKUP($Q407,'Workforce distribution'!$C$8:$AD$30,AN$7,FALSE)),IF($Q407="n/a",(IF($P407=AN$6,$X407*$F407,0)),$X407*$F407*(VLOOKUP($Q407,'Workforce distribution'!$C$8:$AD$30,AN$7,FALSE)))),0)</f>
        <v>42991.526921739132</v>
      </c>
      <c r="AO407" s="30">
        <f>_xlfn.IFNA(IF($O407="days",$Y407*(VLOOKUP($K407,'Bed parameters'!$A$9:$I$12,9,FALSE))*$F407*(VLOOKUP($Q407,'Workforce distribution'!$C$8:$AD$30,AO$7,FALSE)),IF($Q407="n/a",(IF($P407=AO$6,$X407*$F407,0)),$X407*$F407*(VLOOKUP($Q407,'Workforce distribution'!$C$8:$AD$30,AO$7,FALSE)))),0)</f>
        <v>71029.479262003792</v>
      </c>
      <c r="AP407" s="30">
        <f>_xlfn.IFNA(IF($O407="days",$Y407*(VLOOKUP($K407,'Bed parameters'!$A$9:$I$12,9,FALSE))*$F407*(VLOOKUP($Q407,'Workforce distribution'!$C$8:$AD$30,AP$7,FALSE)),IF($Q407="n/a",(IF($P407=AP$6,$X407*$F407,0)),$X407*$F407*(VLOOKUP($Q407,'Workforce distribution'!$C$8:$AD$30,AP$7,FALSE)))),0)</f>
        <v>57711.451900378066</v>
      </c>
      <c r="AQ407" s="30">
        <f>_xlfn.IFNA(IF($O407="days",$Y407*(VLOOKUP($K407,'Bed parameters'!$A$9:$I$12,9,FALSE))*$F407*(VLOOKUP($Q407,'Workforce distribution'!$C$8:$AD$30,AQ$7,FALSE)),IF($Q407="n/a",(IF($P407=AQ$6,$X407*$F407,0)),$X407*$F407*(VLOOKUP($Q407,'Workforce distribution'!$C$8:$AD$30,AQ$7,FALSE)))),0)</f>
        <v>22196.712269376181</v>
      </c>
      <c r="AR407" s="30">
        <f>_xlfn.IFNA(IF($O407="days",$Y407*(VLOOKUP($K407,'Bed parameters'!$A$9:$I$12,9,FALSE))*$F407*(VLOOKUP($Q407,'Workforce distribution'!$C$8:$AD$30,AR$7,FALSE)),IF($Q407="n/a",(IF($P407=AR$6,$X407*$F407,0)),$X407*$F407*(VLOOKUP($Q407,'Workforce distribution'!$C$8:$AD$30,AR$7,FALSE)))),0)</f>
        <v>0</v>
      </c>
      <c r="AS407" s="30">
        <f>_xlfn.IFNA(IF($O407="days",$Y407*(VLOOKUP($K407,'Bed parameters'!$A$9:$I$12,9,FALSE))*$F407*(VLOOKUP($Q407,'Workforce distribution'!$C$8:$AD$30,AS$7,FALSE)),IF($Q407="n/a",(IF($P407=AS$6,$X407*$F407,0)),$X407*$F407*(VLOOKUP($Q407,'Workforce distribution'!$C$8:$AD$30,AS$7,FALSE)))),0)</f>
        <v>0</v>
      </c>
      <c r="AT407" s="30">
        <f>_xlfn.IFNA(IF($O407="days",$Y407*(VLOOKUP($K407,'Bed parameters'!$A$9:$I$12,9,FALSE))*$F407*(VLOOKUP($Q407,'Workforce distribution'!$C$8:$AD$30,AT$7,FALSE)),IF($Q407="n/a",(IF($P407=AT$6,$X407*$F407,0)),$X407*$F407*(VLOOKUP($Q407,'Workforce distribution'!$C$8:$AD$30,AT$7,FALSE)))),0)</f>
        <v>0</v>
      </c>
      <c r="AU407" s="30">
        <f>_xlfn.IFNA(IF($O407="days",$Y407*(VLOOKUP($K407,'Bed parameters'!$A$9:$I$12,9,FALSE))*$F407*(VLOOKUP($Q407,'Workforce distribution'!$C$8:$AD$30,AU$7,FALSE)),IF($Q407="n/a",(IF($P407=AU$6,$X407*$F407,0)),$X407*$F407*(VLOOKUP($Q407,'Workforce distribution'!$C$8:$AD$30,AU$7,FALSE)))),0)</f>
        <v>16355.472198487716</v>
      </c>
      <c r="AV407" s="30">
        <f>_xlfn.IFNA(IF($O407="days",$Y407*(VLOOKUP($K407,'Bed parameters'!$A$9:$I$12,9,FALSE))*$F407*(VLOOKUP($Q407,'Workforce distribution'!$C$8:$AD$30,AV$7,FALSE)),IF($Q407="n/a",(IF($P407=AV$6,$X407*$F407,0)),$X407*$F407*(VLOOKUP($Q407,'Workforce distribution'!$C$8:$AD$30,AV$7,FALSE)))),0)</f>
        <v>0</v>
      </c>
      <c r="AW407" s="30">
        <f>_xlfn.IFNA(IF($O407="days",$Y407*(VLOOKUP($K407,'Bed parameters'!$A$9:$I$12,9,FALSE))*$F407*(VLOOKUP($Q407,'Workforce distribution'!$C$8:$AD$30,AW$7,FALSE)),IF($Q407="n/a",(IF($P407=AW$6,$X407*$F407,0)),$X407*$F407*(VLOOKUP($Q407,'Workforce distribution'!$C$8:$AD$30,AW$7,FALSE)))),0)</f>
        <v>30374.44836862004</v>
      </c>
      <c r="AX407" s="30">
        <f>_xlfn.IFNA(IF($O407="days",$Y407*(VLOOKUP($K407,'Bed parameters'!$A$9:$I$12,9,FALSE))*$F407*(VLOOKUP($Q407,'Workforce distribution'!$C$8:$AD$30,AX$7,FALSE)),IF($Q407="n/a",(IF($P407=AX$6,$X407*$F407,0)),$X407*$F407*(VLOOKUP($Q407,'Workforce distribution'!$C$8:$AD$30,AX$7,FALSE)))),0)</f>
        <v>0</v>
      </c>
      <c r="AY407" s="30">
        <f>_xlfn.IFNA(IF($O407="days",$Y407*(VLOOKUP($K407,'Bed parameters'!$A$9:$I$12,9,FALSE))*$F407*(VLOOKUP($Q407,'Workforce distribution'!$C$8:$AD$30,AY$7,FALSE)),IF($Q407="n/a",(IF($P407=AY$6,$X407*$F407,0)),$X407*$F407*(VLOOKUP($Q407,'Workforce distribution'!$C$8:$AD$30,AY$7,FALSE)))),0)</f>
        <v>0</v>
      </c>
      <c r="AZ407" s="30">
        <f>_xlfn.IFNA(IF($O407="days",$Y407*(VLOOKUP($K407,'Bed parameters'!$A$9:$I$12,9,FALSE))*$F407*(VLOOKUP($Q407,'Workforce distribution'!$C$8:$AD$30,AZ$7,FALSE)),IF($Q407="n/a",(IF($P407=AZ$6,$X407*$F407,0)),$X407*$F407*(VLOOKUP($Q407,'Workforce distribution'!$C$8:$AD$30,AZ$7,FALSE)))),0)</f>
        <v>0</v>
      </c>
      <c r="BA407" s="30">
        <f>_xlfn.IFNA(IF($O407="days",$Y407*(VLOOKUP($K407,'Bed parameters'!$A$9:$I$12,9,FALSE))*$F407*(VLOOKUP($Q407,'Workforce distribution'!$C$8:$AD$30,BA$7,FALSE)),IF($Q407="n/a",(IF($P407=BA$6,$X407*$F407,0)),$X407*$F407*(VLOOKUP($Q407,'Workforce distribution'!$C$8:$AD$30,BA$7,FALSE)))),0)</f>
        <v>0</v>
      </c>
      <c r="BB407" s="30">
        <f>_xlfn.IFNA(IF($O407="days",$Y407*(VLOOKUP($K407,'Bed parameters'!$A$9:$I$12,9,FALSE))*$F407*(VLOOKUP($Q407,'Workforce distribution'!$C$8:$AD$30,BB$7,FALSE)),IF($Q407="n/a",(IF($P407=BB$6,$X407*$F407,0)),$X407*$F407*(VLOOKUP($Q407,'Workforce distribution'!$C$8:$AD$30,BB$7,FALSE)))),0)</f>
        <v>0</v>
      </c>
      <c r="BC407" s="149">
        <f t="shared" si="57"/>
        <v>441.53266282005552</v>
      </c>
      <c r="BD407" s="288">
        <f>IF($Q407="n/a",(IF('Workforce hours'!D$30=0,0,(AB407/'Workforce hours'!D$30))),(IF(VLOOKUP($Q407,'Workforce hours'!$C$8:$AD$30,BD$7,FALSE)=0,0,(AB407/(VLOOKUP($Q407,'Workforce hours'!$C$8:$AD$30,BD$7,FALSE))))))</f>
        <v>0</v>
      </c>
      <c r="BE407" s="288">
        <f>IF($Q407="n/a",(IF('Workforce hours'!E$30=0,0,(AC407/'Workforce hours'!E$30))),(IF(VLOOKUP($Q407,'Workforce hours'!$C$8:$AD$30,BE$7,FALSE)=0,0,(AC407/(VLOOKUP($Q407,'Workforce hours'!$C$8:$AD$30,BE$7,FALSE))))))</f>
        <v>0</v>
      </c>
      <c r="BF407" s="288">
        <f>IF($Q407="n/a",(IF('Workforce hours'!F$30=0,0,(AD407/'Workforce hours'!F$30))),(IF(VLOOKUP($Q407,'Workforce hours'!$C$8:$AD$30,BF$7,FALSE)=0,0,(AD407/(VLOOKUP($Q407,'Workforce hours'!$C$8:$AD$30,BF$7,FALSE))))))</f>
        <v>0</v>
      </c>
      <c r="BG407" s="288">
        <f>IF($Q407="n/a",(IF('Workforce hours'!G$30=0,0,(AE407/'Workforce hours'!G$30))),(IF(VLOOKUP($Q407,'Workforce hours'!$C$8:$AD$30,BG$7,FALSE)=0,0,(AE407/(VLOOKUP($Q407,'Workforce hours'!$C$8:$AD$30,BG$7,FALSE))))))</f>
        <v>21.040770785355427</v>
      </c>
      <c r="BH407" s="288">
        <f>IF($Q407="n/a",(IF('Workforce hours'!H$30=0,0,(AF407/'Workforce hours'!H$30))),(IF(VLOOKUP($Q407,'Workforce hours'!$C$8:$AD$30,BH$7,FALSE)=0,0,(AF407/(VLOOKUP($Q407,'Workforce hours'!$C$8:$AD$30,BH$7,FALSE))))))</f>
        <v>0</v>
      </c>
      <c r="BI407" s="288">
        <f>IF($Q407="n/a",(IF('Workforce hours'!I$30=0,0,(AG407/'Workforce hours'!I$30))),(IF(VLOOKUP($Q407,'Workforce hours'!$C$8:$AD$30,BI$7,FALSE)=0,0,(AG407/(VLOOKUP($Q407,'Workforce hours'!$C$8:$AD$30,BI$7,FALSE))))))</f>
        <v>19.312784778828654</v>
      </c>
      <c r="BJ407" s="288">
        <f>IF($Q407="n/a",(IF('Workforce hours'!J$30=0,0,(AH407/'Workforce hours'!J$30))),(IF(VLOOKUP($Q407,'Workforce hours'!$C$8:$AD$30,BJ$7,FALSE)=0,0,(AH407/(VLOOKUP($Q407,'Workforce hours'!$C$8:$AD$30,BJ$7,FALSE))))))</f>
        <v>9.6563923894143269</v>
      </c>
      <c r="BK407" s="288">
        <f>IF($Q407="n/a",(IF('Workforce hours'!K$30=0,0,(AI407/'Workforce hours'!K$30))),(IF(VLOOKUP($Q407,'Workforce hours'!$C$8:$AD$30,BK$7,FALSE)=0,0,(AI407/(VLOOKUP($Q407,'Workforce hours'!$C$8:$AD$30,BK$7,FALSE))))))</f>
        <v>0</v>
      </c>
      <c r="BL407" s="288">
        <f>IF($Q407="n/a",(IF('Workforce hours'!L$30=0,0,(AJ407/'Workforce hours'!L$30))),(IF(VLOOKUP($Q407,'Workforce hours'!$C$8:$AD$30,BL$7,FALSE)=0,0,(AJ407/(VLOOKUP($Q407,'Workforce hours'!$C$8:$AD$30,BL$7,FALSE))))))</f>
        <v>0</v>
      </c>
      <c r="BM407" s="288">
        <f>IF($Q407="n/a",(IF('Workforce hours'!M$30=0,0,(AK407/'Workforce hours'!M$30))),(IF(VLOOKUP($Q407,'Workforce hours'!$C$8:$AD$30,BM$7,FALSE)=0,0,(AK407/(VLOOKUP($Q407,'Workforce hours'!$C$8:$AD$30,BM$7,FALSE))))))</f>
        <v>0</v>
      </c>
      <c r="BN407" s="288">
        <f>IF($Q407="n/a",(IF('Workforce hours'!N$30=0,0,(AL407/'Workforce hours'!N$30))),(IF(VLOOKUP($Q407,'Workforce hours'!$C$8:$AD$30,BN$7,FALSE)=0,0,(AL407/(VLOOKUP($Q407,'Workforce hours'!$C$8:$AD$30,BN$7,FALSE))))))</f>
        <v>10.63586249074403</v>
      </c>
      <c r="BO407" s="288">
        <f>IF($Q407="n/a",(IF('Workforce hours'!O$30=0,0,(AM407/'Workforce hours'!O$30))),(IF(VLOOKUP($Q407,'Workforce hours'!$C$8:$AD$30,BO$7,FALSE)=0,0,(AM407/(VLOOKUP($Q407,'Workforce hours'!$C$8:$AD$30,BO$7,FALSE))))))</f>
        <v>172.65346205109427</v>
      </c>
      <c r="BP407" s="288">
        <f>IF($Q407="n/a",(IF('Workforce hours'!P$30=0,0,(AN407/'Workforce hours'!P$30))),(IF(VLOOKUP($Q407,'Workforce hours'!$C$8:$AD$30,BP$7,FALSE)=0,0,(AN407/(VLOOKUP($Q407,'Workforce hours'!$C$8:$AD$30,BP$7,FALSE))))))</f>
        <v>37.405814729520763</v>
      </c>
      <c r="BQ407" s="288">
        <f>IF($Q407="n/a",(IF('Workforce hours'!Q$30=0,0,(AO407/'Workforce hours'!Q$30))),(IF(VLOOKUP($Q407,'Workforce hours'!$C$8:$AD$30,BQ$7,FALSE)=0,0,(AO407/(VLOOKUP($Q407,'Workforce hours'!$C$8:$AD$30,BQ$7,FALSE))))))</f>
        <v>61.800911292251683</v>
      </c>
      <c r="BR407" s="288">
        <f>IF($Q407="n/a",(IF('Workforce hours'!R$30=0,0,(AP407/'Workforce hours'!R$30))),(IF(VLOOKUP($Q407,'Workforce hours'!$C$8:$AD$30,BR$7,FALSE)=0,0,(AP407/(VLOOKUP($Q407,'Workforce hours'!$C$8:$AD$30,BR$7,FALSE))))))</f>
        <v>50.213240424954478</v>
      </c>
      <c r="BS407" s="288">
        <f>IF($Q407="n/a",(IF('Workforce hours'!S$30=0,0,(AQ407/'Workforce hours'!S$30))),(IF(VLOOKUP($Q407,'Workforce hours'!$C$8:$AD$30,BS$7,FALSE)=0,0,(AQ407/(VLOOKUP($Q407,'Workforce hours'!$C$8:$AD$30,BS$7,FALSE))))))</f>
        <v>19.312784778828654</v>
      </c>
      <c r="BT407" s="288">
        <f>IF($Q407="n/a",(IF('Workforce hours'!T$30=0,0,(AR407/'Workforce hours'!T$30))),(IF(VLOOKUP($Q407,'Workforce hours'!$C$8:$AD$30,BT$7,FALSE)=0,0,(AR407/(VLOOKUP($Q407,'Workforce hours'!$C$8:$AD$30,BT$7,FALSE))))))</f>
        <v>0</v>
      </c>
      <c r="BU407" s="288">
        <f>IF($Q407="n/a",(IF('Workforce hours'!U$30=0,0,(AS407/'Workforce hours'!U$30))),(IF(VLOOKUP($Q407,'Workforce hours'!$C$8:$AD$30,BU$7,FALSE)=0,0,(AS407/(VLOOKUP($Q407,'Workforce hours'!$C$8:$AD$30,BU$7,FALSE))))))</f>
        <v>0</v>
      </c>
      <c r="BV407" s="288">
        <f>IF($Q407="n/a",(IF('Workforce hours'!V$30=0,0,(AT407/'Workforce hours'!V$30))),(IF(VLOOKUP($Q407,'Workforce hours'!$C$8:$AD$30,BV$7,FALSE)=0,0,(AT407/(VLOOKUP($Q407,'Workforce hours'!$C$8:$AD$30,BV$7,FALSE))))))</f>
        <v>0</v>
      </c>
      <c r="BW407" s="288">
        <f>IF($Q407="n/a",(IF('Workforce hours'!W$30=0,0,(AU407/'Workforce hours'!W$30))),(IF(VLOOKUP($Q407,'Workforce hours'!$C$8:$AD$30,BW$7,FALSE)=0,0,(AU407/(VLOOKUP($Q407,'Workforce hours'!$C$8:$AD$30,BW$7,FALSE))))))</f>
        <v>13.82522368467213</v>
      </c>
      <c r="BX407" s="288">
        <f>IF($Q407="n/a",(IF('Workforce hours'!X$30=0,0,(AV407/'Workforce hours'!X$30))),(IF(VLOOKUP($Q407,'Workforce hours'!$C$8:$AD$30,BX$7,FALSE)=0,0,(AV407/(VLOOKUP($Q407,'Workforce hours'!$C$8:$AD$30,BX$7,FALSE))))))</f>
        <v>0</v>
      </c>
      <c r="BY407" s="288">
        <f>IF($Q407="n/a",(IF('Workforce hours'!Y$30=0,0,(AW407/'Workforce hours'!Y$30))),(IF(VLOOKUP($Q407,'Workforce hours'!$C$8:$AD$30,BY$7,FALSE)=0,0,(AW407/(VLOOKUP($Q407,'Workforce hours'!$C$8:$AD$30,BY$7,FALSE))))))</f>
        <v>25.675415414391097</v>
      </c>
      <c r="BZ407" s="288">
        <f>IF($Q407="n/a",(IF('Workforce hours'!Z$30=0,0,(AX407/'Workforce hours'!Z$30))),(IF(VLOOKUP($Q407,'Workforce hours'!$C$8:$AD$30,BZ$7,FALSE)=0,0,(AX407/(VLOOKUP($Q407,'Workforce hours'!$C$8:$AD$30,BZ$7,FALSE))))))</f>
        <v>0</v>
      </c>
      <c r="CA407" s="288">
        <f>IF($Q407="n/a",(IF('Workforce hours'!AA$30=0,0,(AY407/'Workforce hours'!AA$30))),(IF(VLOOKUP($Q407,'Workforce hours'!$C$8:$AD$30,CA$7,FALSE)=0,0,(AY407/(VLOOKUP($Q407,'Workforce hours'!$C$8:$AD$30,CA$7,FALSE))))))</f>
        <v>0</v>
      </c>
      <c r="CB407" s="288">
        <f>IF($Q407="n/a",(IF('Workforce hours'!AB$30=0,0,(AZ407/'Workforce hours'!AB$30))),(IF(VLOOKUP($Q407,'Workforce hours'!$C$8:$AD$30,CB$7,FALSE)=0,0,(AZ407/(VLOOKUP($Q407,'Workforce hours'!$C$8:$AD$30,CB$7,FALSE))))))</f>
        <v>0</v>
      </c>
      <c r="CC407" s="288">
        <f>IF($Q407="n/a",(IF('Workforce hours'!AC$30=0,0,(BA407/'Workforce hours'!AC$30))),(IF(VLOOKUP($Q407,'Workforce hours'!$C$8:$AD$30,CC$7,FALSE)=0,0,(BA407/(VLOOKUP($Q407,'Workforce hours'!$C$8:$AD$30,CC$7,FALSE))))))</f>
        <v>0</v>
      </c>
      <c r="CD407" s="288">
        <f>IF($Q407="n/a",(IF('Workforce hours'!AD$30=0,0,(BB407/'Workforce hours'!AD$30))),(IF(VLOOKUP($Q407,'Workforce hours'!$C$8:$AD$30,CD$7,FALSE)=0,0,(BB407/(VLOOKUP($Q407,'Workforce hours'!$C$8:$AD$30,CD$7,FALSE))))))</f>
        <v>0</v>
      </c>
      <c r="CE407" s="289">
        <f t="shared" si="58"/>
        <v>0</v>
      </c>
      <c r="CF407" s="290">
        <f>BD407*'Workforce costs'!B$9*(1+'Workforce costs'!B$10)*(1+'Workforce costs'!B$11)</f>
        <v>0</v>
      </c>
      <c r="CG407" s="290">
        <f>BE407*'Workforce costs'!C$9*(1+'Workforce costs'!C$10)*(1+'Workforce costs'!C$11)</f>
        <v>0</v>
      </c>
      <c r="CH407" s="290">
        <f>BF407*'Workforce costs'!D$9*(1+'Workforce costs'!D$10)*(1+'Workforce costs'!D$11)</f>
        <v>0</v>
      </c>
      <c r="CI407" s="290">
        <f>BG407*'Workforce costs'!E$9*(1+'Workforce costs'!E$10)*(1+'Workforce costs'!E$11)</f>
        <v>0</v>
      </c>
      <c r="CJ407" s="290">
        <f>BH407*'Workforce costs'!F$9*(1+'Workforce costs'!F$10)*(1+'Workforce costs'!F$11)</f>
        <v>0</v>
      </c>
      <c r="CK407" s="290">
        <f>BI407*'Workforce costs'!G$9*(1+'Workforce costs'!G$10)*(1+'Workforce costs'!G$11)</f>
        <v>0</v>
      </c>
      <c r="CL407" s="290">
        <f>BJ407*'Workforce costs'!H$9*(1+'Workforce costs'!H$10)*(1+'Workforce costs'!H$11)</f>
        <v>0</v>
      </c>
      <c r="CM407" s="290">
        <f>BK407*'Workforce costs'!I$9*(1+'Workforce costs'!I$10)*(1+'Workforce costs'!I$11)</f>
        <v>0</v>
      </c>
      <c r="CN407" s="290">
        <f>BL407*'Workforce costs'!J$9*(1+'Workforce costs'!J$10)*(1+'Workforce costs'!J$11)</f>
        <v>0</v>
      </c>
      <c r="CO407" s="290">
        <f>BM407*'Workforce costs'!K$9*(1+'Workforce costs'!K$10)*(1+'Workforce costs'!K$11)</f>
        <v>0</v>
      </c>
      <c r="CP407" s="290">
        <f>BN407*'Workforce costs'!L$9*(1+'Workforce costs'!L$10)*(1+'Workforce costs'!L$11)</f>
        <v>0</v>
      </c>
      <c r="CQ407" s="290">
        <f>BO407*'Workforce costs'!M$9*(1+'Workforce costs'!M$10)*(1+'Workforce costs'!M$11)</f>
        <v>0</v>
      </c>
      <c r="CR407" s="290">
        <f>BP407*'Workforce costs'!N$9*(1+'Workforce costs'!N$10)*(1+'Workforce costs'!N$11)</f>
        <v>0</v>
      </c>
      <c r="CS407" s="290">
        <f>BQ407*'Workforce costs'!O$9*(1+'Workforce costs'!O$10)*(1+'Workforce costs'!O$11)</f>
        <v>0</v>
      </c>
      <c r="CT407" s="290">
        <f>BR407*'Workforce costs'!P$9*(1+'Workforce costs'!P$10)*(1+'Workforce costs'!P$11)</f>
        <v>0</v>
      </c>
      <c r="CU407" s="290">
        <f>BS407*'Workforce costs'!Q$9*(1+'Workforce costs'!Q$10)*(1+'Workforce costs'!Q$11)</f>
        <v>0</v>
      </c>
      <c r="CV407" s="290">
        <f>BT407*'Workforce costs'!R$9*(1+'Workforce costs'!R$10)*(1+'Workforce costs'!R$11)</f>
        <v>0</v>
      </c>
      <c r="CW407" s="290">
        <f>BU407*'Workforce costs'!S$9*(1+'Workforce costs'!S$10)*(1+'Workforce costs'!S$11)</f>
        <v>0</v>
      </c>
      <c r="CX407" s="290">
        <f>BV407*'Workforce costs'!T$9*(1+'Workforce costs'!T$10)*(1+'Workforce costs'!T$11)</f>
        <v>0</v>
      </c>
      <c r="CY407" s="290">
        <f>BW407*'Workforce costs'!U$9*(1+'Workforce costs'!U$10)*(1+'Workforce costs'!U$11)</f>
        <v>0</v>
      </c>
      <c r="CZ407" s="290">
        <f>BX407*'Workforce costs'!V$9*(1+'Workforce costs'!V$10)*(1+'Workforce costs'!V$11)</f>
        <v>0</v>
      </c>
      <c r="DA407" s="290">
        <f>BY407*'Workforce costs'!W$9*(1+'Workforce costs'!W$10)*(1+'Workforce costs'!W$11)</f>
        <v>0</v>
      </c>
      <c r="DB407" s="290">
        <f>BZ407*'Workforce costs'!X$9*(1+'Workforce costs'!X$10)*(1+'Workforce costs'!X$11)</f>
        <v>0</v>
      </c>
      <c r="DC407" s="290">
        <f>CA407*'Workforce costs'!Y$9*(1+'Workforce costs'!Y$10)*(1+'Workforce costs'!Y$11)</f>
        <v>0</v>
      </c>
      <c r="DD407" s="290">
        <f>CB407*'Workforce costs'!Z$9*(1+'Workforce costs'!Z$10)*(1+'Workforce costs'!Z$11)</f>
        <v>0</v>
      </c>
      <c r="DE407" s="290">
        <f>CC407*'Workforce costs'!AA$9*(1+'Workforce costs'!AA$10)*(1+'Workforce costs'!AA$11)</f>
        <v>0</v>
      </c>
      <c r="DF407" s="290">
        <f>CD407*'Workforce costs'!AB$9*(1+'Workforce costs'!AB$10)*(1+'Workforce costs'!AB$11)</f>
        <v>0</v>
      </c>
    </row>
    <row r="408" spans="1:110" x14ac:dyDescent="0.3">
      <c r="A408" s="2" t="str">
        <f>Outputs!$A$4</f>
        <v>Australia</v>
      </c>
      <c r="B408" s="2" t="str">
        <f t="shared" si="51"/>
        <v>Australia 25to64</v>
      </c>
      <c r="C408" s="30">
        <f>VLOOKUP($B408,Populations!$D$15:$H$1920,3,FALSE)</f>
        <v>13966174</v>
      </c>
      <c r="D408" s="255">
        <f>IF(OR($H408="General pop",$H408="Schools",$H408="Workplace",$H408="Skills Training",$H408="Digital Supports"),1,VLOOKUP($B408,Populations!$D$15:$H$1920,5,FALSE))</f>
        <v>1</v>
      </c>
      <c r="E408" s="88">
        <f>VLOOKUP(I408,Epidemiology!$C$10:$H$47,6,FALSE)</f>
        <v>590</v>
      </c>
      <c r="F408" s="102">
        <f>'Care profiles'!R409</f>
        <v>1</v>
      </c>
      <c r="G408" s="15" t="str">
        <f>'Care profiles'!A409</f>
        <v>25to64</v>
      </c>
      <c r="H408" s="15" t="str">
        <f>'Care profiles'!B409</f>
        <v>Persistent</v>
      </c>
      <c r="I408" s="15" t="str">
        <f>'Care profiles'!C409</f>
        <v>Persistent_25-64yrs</v>
      </c>
      <c r="J408" s="15" t="str">
        <f>'Care profiles'!D409</f>
        <v>Care profile</v>
      </c>
      <c r="K408" s="15" t="str">
        <f>'Care profiles'!E409</f>
        <v>Care Coordination and Liaison</v>
      </c>
      <c r="L408" s="104">
        <f>'Care profiles'!F409</f>
        <v>1</v>
      </c>
      <c r="M408" s="15">
        <f>'Care profiles'!G409</f>
        <v>1</v>
      </c>
      <c r="N408" s="15">
        <f>'Care profiles'!H409</f>
        <v>30</v>
      </c>
      <c r="O408" s="15" t="str">
        <f>'Care profiles'!I409</f>
        <v>min</v>
      </c>
      <c r="P408" s="15" t="str">
        <f>'Care profiles'!J409</f>
        <v>General Practitioner</v>
      </c>
      <c r="Q408" s="15" t="str">
        <f>'Care profiles'!K409</f>
        <v>n/a</v>
      </c>
      <c r="R408" s="15" t="str">
        <f>'Care profiles'!M409</f>
        <v>Y</v>
      </c>
      <c r="S408" s="15" t="str">
        <f>'Care profiles'!O409</f>
        <v>N</v>
      </c>
      <c r="T408" s="15" t="str">
        <f>'Care profiles'!Q409</f>
        <v>N</v>
      </c>
      <c r="U408" s="30">
        <f t="shared" si="52"/>
        <v>82400.426600000006</v>
      </c>
      <c r="V408" s="30">
        <f t="shared" si="53"/>
        <v>82400.426600000006</v>
      </c>
      <c r="W408" s="30">
        <f>IF(M408="n/a",0,IF(O408="days",V408*M408*(1+(VLOOKUP(K408,'Bed parameters'!$A$9:$G$12,7,FALSE))),V408*M408))</f>
        <v>82400.426600000006</v>
      </c>
      <c r="X408" s="30">
        <f t="shared" si="54"/>
        <v>41200.21330000001</v>
      </c>
      <c r="Y408" s="30">
        <f t="shared" si="55"/>
        <v>0</v>
      </c>
      <c r="Z408" s="113">
        <f>_xlfn.IFNA(Y408/((VLOOKUP(K408,'Bed parameters'!$A$9:$G$12,3,FALSE))*(VLOOKUP(K408,'Bed parameters'!$A$9:$G$12,5,FALSE))),0)</f>
        <v>0</v>
      </c>
      <c r="AA408" s="30">
        <f t="shared" si="56"/>
        <v>41200.21330000001</v>
      </c>
      <c r="AB408" s="30">
        <f>_xlfn.IFNA(IF($O408="days",$Y408*(VLOOKUP($K408,'Bed parameters'!$A$9:$I$12,9,FALSE))*$F408*(VLOOKUP($Q408,'Workforce distribution'!$C$8:$AD$30,AB$7,FALSE)),IF($Q408="n/a",(IF($P408=AB$6,$X408*$F408,0)),$X408*$F408*(VLOOKUP($Q408,'Workforce distribution'!$C$8:$AD$30,AB$7,FALSE)))),0)</f>
        <v>0</v>
      </c>
      <c r="AC408" s="30">
        <f>_xlfn.IFNA(IF($O408="days",$Y408*(VLOOKUP($K408,'Bed parameters'!$A$9:$I$12,9,FALSE))*$F408*(VLOOKUP($Q408,'Workforce distribution'!$C$8:$AD$30,AC$7,FALSE)),IF($Q408="n/a",(IF($P408=AC$6,$X408*$F408,0)),$X408*$F408*(VLOOKUP($Q408,'Workforce distribution'!$C$8:$AD$30,AC$7,FALSE)))),0)</f>
        <v>0</v>
      </c>
      <c r="AD408" s="30">
        <f>_xlfn.IFNA(IF($O408="days",$Y408*(VLOOKUP($K408,'Bed parameters'!$A$9:$I$12,9,FALSE))*$F408*(VLOOKUP($Q408,'Workforce distribution'!$C$8:$AD$30,AD$7,FALSE)),IF($Q408="n/a",(IF($P408=AD$6,$X408*$F408,0)),$X408*$F408*(VLOOKUP($Q408,'Workforce distribution'!$C$8:$AD$30,AD$7,FALSE)))),0)</f>
        <v>0</v>
      </c>
      <c r="AE408" s="30">
        <f>_xlfn.IFNA(IF($O408="days",$Y408*(VLOOKUP($K408,'Bed parameters'!$A$9:$I$12,9,FALSE))*$F408*(VLOOKUP($Q408,'Workforce distribution'!$C$8:$AD$30,AE$7,FALSE)),IF($Q408="n/a",(IF($P408=AE$6,$X408*$F408,0)),$X408*$F408*(VLOOKUP($Q408,'Workforce distribution'!$C$8:$AD$30,AE$7,FALSE)))),0)</f>
        <v>0</v>
      </c>
      <c r="AF408" s="30">
        <f>_xlfn.IFNA(IF($O408="days",$Y408*(VLOOKUP($K408,'Bed parameters'!$A$9:$I$12,9,FALSE))*$F408*(VLOOKUP($Q408,'Workforce distribution'!$C$8:$AD$30,AF$7,FALSE)),IF($Q408="n/a",(IF($P408=AF$6,$X408*$F408,0)),$X408*$F408*(VLOOKUP($Q408,'Workforce distribution'!$C$8:$AD$30,AF$7,FALSE)))),0)</f>
        <v>0</v>
      </c>
      <c r="AG408" s="30">
        <f>_xlfn.IFNA(IF($O408="days",$Y408*(VLOOKUP($K408,'Bed parameters'!$A$9:$I$12,9,FALSE))*$F408*(VLOOKUP($Q408,'Workforce distribution'!$C$8:$AD$30,AG$7,FALSE)),IF($Q408="n/a",(IF($P408=AG$6,$X408*$F408,0)),$X408*$F408*(VLOOKUP($Q408,'Workforce distribution'!$C$8:$AD$30,AG$7,FALSE)))),0)</f>
        <v>0</v>
      </c>
      <c r="AH408" s="30">
        <f>_xlfn.IFNA(IF($O408="days",$Y408*(VLOOKUP($K408,'Bed parameters'!$A$9:$I$12,9,FALSE))*$F408*(VLOOKUP($Q408,'Workforce distribution'!$C$8:$AD$30,AH$7,FALSE)),IF($Q408="n/a",(IF($P408=AH$6,$X408*$F408,0)),$X408*$F408*(VLOOKUP($Q408,'Workforce distribution'!$C$8:$AD$30,AH$7,FALSE)))),0)</f>
        <v>0</v>
      </c>
      <c r="AI408" s="30">
        <f>_xlfn.IFNA(IF($O408="days",$Y408*(VLOOKUP($K408,'Bed parameters'!$A$9:$I$12,9,FALSE))*$F408*(VLOOKUP($Q408,'Workforce distribution'!$C$8:$AD$30,AI$7,FALSE)),IF($Q408="n/a",(IF($P408=AI$6,$X408*$F408,0)),$X408*$F408*(VLOOKUP($Q408,'Workforce distribution'!$C$8:$AD$30,AI$7,FALSE)))),0)</f>
        <v>0</v>
      </c>
      <c r="AJ408" s="30">
        <f>_xlfn.IFNA(IF($O408="days",$Y408*(VLOOKUP($K408,'Bed parameters'!$A$9:$I$12,9,FALSE))*$F408*(VLOOKUP($Q408,'Workforce distribution'!$C$8:$AD$30,AJ$7,FALSE)),IF($Q408="n/a",(IF($P408=AJ$6,$X408*$F408,0)),$X408*$F408*(VLOOKUP($Q408,'Workforce distribution'!$C$8:$AD$30,AJ$7,FALSE)))),0)</f>
        <v>0</v>
      </c>
      <c r="AK408" s="30">
        <f>_xlfn.IFNA(IF($O408="days",$Y408*(VLOOKUP($K408,'Bed parameters'!$A$9:$I$12,9,FALSE))*$F408*(VLOOKUP($Q408,'Workforce distribution'!$C$8:$AD$30,AK$7,FALSE)),IF($Q408="n/a",(IF($P408=AK$6,$X408*$F408,0)),$X408*$F408*(VLOOKUP($Q408,'Workforce distribution'!$C$8:$AD$30,AK$7,FALSE)))),0)</f>
        <v>0</v>
      </c>
      <c r="AL408" s="30">
        <f>_xlfn.IFNA(IF($O408="days",$Y408*(VLOOKUP($K408,'Bed parameters'!$A$9:$I$12,9,FALSE))*$F408*(VLOOKUP($Q408,'Workforce distribution'!$C$8:$AD$30,AL$7,FALSE)),IF($Q408="n/a",(IF($P408=AL$6,$X408*$F408,0)),$X408*$F408*(VLOOKUP($Q408,'Workforce distribution'!$C$8:$AD$30,AL$7,FALSE)))),0)</f>
        <v>0</v>
      </c>
      <c r="AM408" s="30">
        <f>_xlfn.IFNA(IF($O408="days",$Y408*(VLOOKUP($K408,'Bed parameters'!$A$9:$I$12,9,FALSE))*$F408*(VLOOKUP($Q408,'Workforce distribution'!$C$8:$AD$30,AM$7,FALSE)),IF($Q408="n/a",(IF($P408=AM$6,$X408*$F408,0)),$X408*$F408*(VLOOKUP($Q408,'Workforce distribution'!$C$8:$AD$30,AM$7,FALSE)))),0)</f>
        <v>0</v>
      </c>
      <c r="AN408" s="30">
        <f>_xlfn.IFNA(IF($O408="days",$Y408*(VLOOKUP($K408,'Bed parameters'!$A$9:$I$12,9,FALSE))*$F408*(VLOOKUP($Q408,'Workforce distribution'!$C$8:$AD$30,AN$7,FALSE)),IF($Q408="n/a",(IF($P408=AN$6,$X408*$F408,0)),$X408*$F408*(VLOOKUP($Q408,'Workforce distribution'!$C$8:$AD$30,AN$7,FALSE)))),0)</f>
        <v>0</v>
      </c>
      <c r="AO408" s="30">
        <f>_xlfn.IFNA(IF($O408="days",$Y408*(VLOOKUP($K408,'Bed parameters'!$A$9:$I$12,9,FALSE))*$F408*(VLOOKUP($Q408,'Workforce distribution'!$C$8:$AD$30,AO$7,FALSE)),IF($Q408="n/a",(IF($P408=AO$6,$X408*$F408,0)),$X408*$F408*(VLOOKUP($Q408,'Workforce distribution'!$C$8:$AD$30,AO$7,FALSE)))),0)</f>
        <v>0</v>
      </c>
      <c r="AP408" s="30">
        <f>_xlfn.IFNA(IF($O408="days",$Y408*(VLOOKUP($K408,'Bed parameters'!$A$9:$I$12,9,FALSE))*$F408*(VLOOKUP($Q408,'Workforce distribution'!$C$8:$AD$30,AP$7,FALSE)),IF($Q408="n/a",(IF($P408=AP$6,$X408*$F408,0)),$X408*$F408*(VLOOKUP($Q408,'Workforce distribution'!$C$8:$AD$30,AP$7,FALSE)))),0)</f>
        <v>0</v>
      </c>
      <c r="AQ408" s="30">
        <f>_xlfn.IFNA(IF($O408="days",$Y408*(VLOOKUP($K408,'Bed parameters'!$A$9:$I$12,9,FALSE))*$F408*(VLOOKUP($Q408,'Workforce distribution'!$C$8:$AD$30,AQ$7,FALSE)),IF($Q408="n/a",(IF($P408=AQ$6,$X408*$F408,0)),$X408*$F408*(VLOOKUP($Q408,'Workforce distribution'!$C$8:$AD$30,AQ$7,FALSE)))),0)</f>
        <v>0</v>
      </c>
      <c r="AR408" s="30">
        <f>_xlfn.IFNA(IF($O408="days",$Y408*(VLOOKUP($K408,'Bed parameters'!$A$9:$I$12,9,FALSE))*$F408*(VLOOKUP($Q408,'Workforce distribution'!$C$8:$AD$30,AR$7,FALSE)),IF($Q408="n/a",(IF($P408=AR$6,$X408*$F408,0)),$X408*$F408*(VLOOKUP($Q408,'Workforce distribution'!$C$8:$AD$30,AR$7,FALSE)))),0)</f>
        <v>0</v>
      </c>
      <c r="AS408" s="30">
        <f>_xlfn.IFNA(IF($O408="days",$Y408*(VLOOKUP($K408,'Bed parameters'!$A$9:$I$12,9,FALSE))*$F408*(VLOOKUP($Q408,'Workforce distribution'!$C$8:$AD$30,AS$7,FALSE)),IF($Q408="n/a",(IF($P408=AS$6,$X408*$F408,0)),$X408*$F408*(VLOOKUP($Q408,'Workforce distribution'!$C$8:$AD$30,AS$7,FALSE)))),0)</f>
        <v>0</v>
      </c>
      <c r="AT408" s="30">
        <f>_xlfn.IFNA(IF($O408="days",$Y408*(VLOOKUP($K408,'Bed parameters'!$A$9:$I$12,9,FALSE))*$F408*(VLOOKUP($Q408,'Workforce distribution'!$C$8:$AD$30,AT$7,FALSE)),IF($Q408="n/a",(IF($P408=AT$6,$X408*$F408,0)),$X408*$F408*(VLOOKUP($Q408,'Workforce distribution'!$C$8:$AD$30,AT$7,FALSE)))),0)</f>
        <v>41200.21330000001</v>
      </c>
      <c r="AU408" s="30">
        <f>_xlfn.IFNA(IF($O408="days",$Y408*(VLOOKUP($K408,'Bed parameters'!$A$9:$I$12,9,FALSE))*$F408*(VLOOKUP($Q408,'Workforce distribution'!$C$8:$AD$30,AU$7,FALSE)),IF($Q408="n/a",(IF($P408=AU$6,$X408*$F408,0)),$X408*$F408*(VLOOKUP($Q408,'Workforce distribution'!$C$8:$AD$30,AU$7,FALSE)))),0)</f>
        <v>0</v>
      </c>
      <c r="AV408" s="30">
        <f>_xlfn.IFNA(IF($O408="days",$Y408*(VLOOKUP($K408,'Bed parameters'!$A$9:$I$12,9,FALSE))*$F408*(VLOOKUP($Q408,'Workforce distribution'!$C$8:$AD$30,AV$7,FALSE)),IF($Q408="n/a",(IF($P408=AV$6,$X408*$F408,0)),$X408*$F408*(VLOOKUP($Q408,'Workforce distribution'!$C$8:$AD$30,AV$7,FALSE)))),0)</f>
        <v>0</v>
      </c>
      <c r="AW408" s="30">
        <f>_xlfn.IFNA(IF($O408="days",$Y408*(VLOOKUP($K408,'Bed parameters'!$A$9:$I$12,9,FALSE))*$F408*(VLOOKUP($Q408,'Workforce distribution'!$C$8:$AD$30,AW$7,FALSE)),IF($Q408="n/a",(IF($P408=AW$6,$X408*$F408,0)),$X408*$F408*(VLOOKUP($Q408,'Workforce distribution'!$C$8:$AD$30,AW$7,FALSE)))),0)</f>
        <v>0</v>
      </c>
      <c r="AX408" s="30">
        <f>_xlfn.IFNA(IF($O408="days",$Y408*(VLOOKUP($K408,'Bed parameters'!$A$9:$I$12,9,FALSE))*$F408*(VLOOKUP($Q408,'Workforce distribution'!$C$8:$AD$30,AX$7,FALSE)),IF($Q408="n/a",(IF($P408=AX$6,$X408*$F408,0)),$X408*$F408*(VLOOKUP($Q408,'Workforce distribution'!$C$8:$AD$30,AX$7,FALSE)))),0)</f>
        <v>0</v>
      </c>
      <c r="AY408" s="30">
        <f>_xlfn.IFNA(IF($O408="days",$Y408*(VLOOKUP($K408,'Bed parameters'!$A$9:$I$12,9,FALSE))*$F408*(VLOOKUP($Q408,'Workforce distribution'!$C$8:$AD$30,AY$7,FALSE)),IF($Q408="n/a",(IF($P408=AY$6,$X408*$F408,0)),$X408*$F408*(VLOOKUP($Q408,'Workforce distribution'!$C$8:$AD$30,AY$7,FALSE)))),0)</f>
        <v>0</v>
      </c>
      <c r="AZ408" s="30">
        <f>_xlfn.IFNA(IF($O408="days",$Y408*(VLOOKUP($K408,'Bed parameters'!$A$9:$I$12,9,FALSE))*$F408*(VLOOKUP($Q408,'Workforce distribution'!$C$8:$AD$30,AZ$7,FALSE)),IF($Q408="n/a",(IF($P408=AZ$6,$X408*$F408,0)),$X408*$F408*(VLOOKUP($Q408,'Workforce distribution'!$C$8:$AD$30,AZ$7,FALSE)))),0)</f>
        <v>0</v>
      </c>
      <c r="BA408" s="30">
        <f>_xlfn.IFNA(IF($O408="days",$Y408*(VLOOKUP($K408,'Bed parameters'!$A$9:$I$12,9,FALSE))*$F408*(VLOOKUP($Q408,'Workforce distribution'!$C$8:$AD$30,BA$7,FALSE)),IF($Q408="n/a",(IF($P408=BA$6,$X408*$F408,0)),$X408*$F408*(VLOOKUP($Q408,'Workforce distribution'!$C$8:$AD$30,BA$7,FALSE)))),0)</f>
        <v>0</v>
      </c>
      <c r="BB408" s="30">
        <f>_xlfn.IFNA(IF($O408="days",$Y408*(VLOOKUP($K408,'Bed parameters'!$A$9:$I$12,9,FALSE))*$F408*(VLOOKUP($Q408,'Workforce distribution'!$C$8:$AD$30,BB$7,FALSE)),IF($Q408="n/a",(IF($P408=BB$6,$X408*$F408,0)),$X408*$F408*(VLOOKUP($Q408,'Workforce distribution'!$C$8:$AD$30,BB$7,FALSE)))),0)</f>
        <v>0</v>
      </c>
      <c r="BC408" s="149">
        <f t="shared" si="57"/>
        <v>24.969523581532346</v>
      </c>
      <c r="BD408" s="288">
        <f>IF($Q408="n/a",(IF('Workforce hours'!D$30=0,0,(AB408/'Workforce hours'!D$30))),(IF(VLOOKUP($Q408,'Workforce hours'!$C$8:$AD$30,BD$7,FALSE)=0,0,(AB408/(VLOOKUP($Q408,'Workforce hours'!$C$8:$AD$30,BD$7,FALSE))))))</f>
        <v>0</v>
      </c>
      <c r="BE408" s="288">
        <f>IF($Q408="n/a",(IF('Workforce hours'!E$30=0,0,(AC408/'Workforce hours'!E$30))),(IF(VLOOKUP($Q408,'Workforce hours'!$C$8:$AD$30,BE$7,FALSE)=0,0,(AC408/(VLOOKUP($Q408,'Workforce hours'!$C$8:$AD$30,BE$7,FALSE))))))</f>
        <v>0</v>
      </c>
      <c r="BF408" s="288">
        <f>IF($Q408="n/a",(IF('Workforce hours'!F$30=0,0,(AD408/'Workforce hours'!F$30))),(IF(VLOOKUP($Q408,'Workforce hours'!$C$8:$AD$30,BF$7,FALSE)=0,0,(AD408/(VLOOKUP($Q408,'Workforce hours'!$C$8:$AD$30,BF$7,FALSE))))))</f>
        <v>0</v>
      </c>
      <c r="BG408" s="288">
        <f>IF($Q408="n/a",(IF('Workforce hours'!G$30=0,0,(AE408/'Workforce hours'!G$30))),(IF(VLOOKUP($Q408,'Workforce hours'!$C$8:$AD$30,BG$7,FALSE)=0,0,(AE408/(VLOOKUP($Q408,'Workforce hours'!$C$8:$AD$30,BG$7,FALSE))))))</f>
        <v>0</v>
      </c>
      <c r="BH408" s="288">
        <f>IF($Q408="n/a",(IF('Workforce hours'!H$30=0,0,(AF408/'Workforce hours'!H$30))),(IF(VLOOKUP($Q408,'Workforce hours'!$C$8:$AD$30,BH$7,FALSE)=0,0,(AF408/(VLOOKUP($Q408,'Workforce hours'!$C$8:$AD$30,BH$7,FALSE))))))</f>
        <v>0</v>
      </c>
      <c r="BI408" s="288">
        <f>IF($Q408="n/a",(IF('Workforce hours'!I$30=0,0,(AG408/'Workforce hours'!I$30))),(IF(VLOOKUP($Q408,'Workforce hours'!$C$8:$AD$30,BI$7,FALSE)=0,0,(AG408/(VLOOKUP($Q408,'Workforce hours'!$C$8:$AD$30,BI$7,FALSE))))))</f>
        <v>0</v>
      </c>
      <c r="BJ408" s="288">
        <f>IF($Q408="n/a",(IF('Workforce hours'!J$30=0,0,(AH408/'Workforce hours'!J$30))),(IF(VLOOKUP($Q408,'Workforce hours'!$C$8:$AD$30,BJ$7,FALSE)=0,0,(AH408/(VLOOKUP($Q408,'Workforce hours'!$C$8:$AD$30,BJ$7,FALSE))))))</f>
        <v>0</v>
      </c>
      <c r="BK408" s="288">
        <f>IF($Q408="n/a",(IF('Workforce hours'!K$30=0,0,(AI408/'Workforce hours'!K$30))),(IF(VLOOKUP($Q408,'Workforce hours'!$C$8:$AD$30,BK$7,FALSE)=0,0,(AI408/(VLOOKUP($Q408,'Workforce hours'!$C$8:$AD$30,BK$7,FALSE))))))</f>
        <v>0</v>
      </c>
      <c r="BL408" s="288">
        <f>IF($Q408="n/a",(IF('Workforce hours'!L$30=0,0,(AJ408/'Workforce hours'!L$30))),(IF(VLOOKUP($Q408,'Workforce hours'!$C$8:$AD$30,BL$7,FALSE)=0,0,(AJ408/(VLOOKUP($Q408,'Workforce hours'!$C$8:$AD$30,BL$7,FALSE))))))</f>
        <v>0</v>
      </c>
      <c r="BM408" s="288">
        <f>IF($Q408="n/a",(IF('Workforce hours'!M$30=0,0,(AK408/'Workforce hours'!M$30))),(IF(VLOOKUP($Q408,'Workforce hours'!$C$8:$AD$30,BM$7,FALSE)=0,0,(AK408/(VLOOKUP($Q408,'Workforce hours'!$C$8:$AD$30,BM$7,FALSE))))))</f>
        <v>0</v>
      </c>
      <c r="BN408" s="288">
        <f>IF($Q408="n/a",(IF('Workforce hours'!N$30=0,0,(AL408/'Workforce hours'!N$30))),(IF(VLOOKUP($Q408,'Workforce hours'!$C$8:$AD$30,BN$7,FALSE)=0,0,(AL408/(VLOOKUP($Q408,'Workforce hours'!$C$8:$AD$30,BN$7,FALSE))))))</f>
        <v>0</v>
      </c>
      <c r="BO408" s="288">
        <f>IF($Q408="n/a",(IF('Workforce hours'!O$30=0,0,(AM408/'Workforce hours'!O$30))),(IF(VLOOKUP($Q408,'Workforce hours'!$C$8:$AD$30,BO$7,FALSE)=0,0,(AM408/(VLOOKUP($Q408,'Workforce hours'!$C$8:$AD$30,BO$7,FALSE))))))</f>
        <v>0</v>
      </c>
      <c r="BP408" s="288">
        <f>IF($Q408="n/a",(IF('Workforce hours'!P$30=0,0,(AN408/'Workforce hours'!P$30))),(IF(VLOOKUP($Q408,'Workforce hours'!$C$8:$AD$30,BP$7,FALSE)=0,0,(AN408/(VLOOKUP($Q408,'Workforce hours'!$C$8:$AD$30,BP$7,FALSE))))))</f>
        <v>0</v>
      </c>
      <c r="BQ408" s="288">
        <f>IF($Q408="n/a",(IF('Workforce hours'!Q$30=0,0,(AO408/'Workforce hours'!Q$30))),(IF(VLOOKUP($Q408,'Workforce hours'!$C$8:$AD$30,BQ$7,FALSE)=0,0,(AO408/(VLOOKUP($Q408,'Workforce hours'!$C$8:$AD$30,BQ$7,FALSE))))))</f>
        <v>0</v>
      </c>
      <c r="BR408" s="288">
        <f>IF($Q408="n/a",(IF('Workforce hours'!R$30=0,0,(AP408/'Workforce hours'!R$30))),(IF(VLOOKUP($Q408,'Workforce hours'!$C$8:$AD$30,BR$7,FALSE)=0,0,(AP408/(VLOOKUP($Q408,'Workforce hours'!$C$8:$AD$30,BR$7,FALSE))))))</f>
        <v>0</v>
      </c>
      <c r="BS408" s="288">
        <f>IF($Q408="n/a",(IF('Workforce hours'!S$30=0,0,(AQ408/'Workforce hours'!S$30))),(IF(VLOOKUP($Q408,'Workforce hours'!$C$8:$AD$30,BS$7,FALSE)=0,0,(AQ408/(VLOOKUP($Q408,'Workforce hours'!$C$8:$AD$30,BS$7,FALSE))))))</f>
        <v>0</v>
      </c>
      <c r="BT408" s="288">
        <f>IF($Q408="n/a",(IF('Workforce hours'!T$30=0,0,(AR408/'Workforce hours'!T$30))),(IF(VLOOKUP($Q408,'Workforce hours'!$C$8:$AD$30,BT$7,FALSE)=0,0,(AR408/(VLOOKUP($Q408,'Workforce hours'!$C$8:$AD$30,BT$7,FALSE))))))</f>
        <v>0</v>
      </c>
      <c r="BU408" s="288">
        <f>IF($Q408="n/a",(IF('Workforce hours'!U$30=0,0,(AS408/'Workforce hours'!U$30))),(IF(VLOOKUP($Q408,'Workforce hours'!$C$8:$AD$30,BU$7,FALSE)=0,0,(AS408/(VLOOKUP($Q408,'Workforce hours'!$C$8:$AD$30,BU$7,FALSE))))))</f>
        <v>0</v>
      </c>
      <c r="BV408" s="288">
        <f>IF($Q408="n/a",(IF('Workforce hours'!V$30=0,0,(AT408/'Workforce hours'!V$30))),(IF(VLOOKUP($Q408,'Workforce hours'!$C$8:$AD$30,BV$7,FALSE)=0,0,(AT408/(VLOOKUP($Q408,'Workforce hours'!$C$8:$AD$30,BV$7,FALSE))))))</f>
        <v>24.969523581532346</v>
      </c>
      <c r="BW408" s="288">
        <f>IF($Q408="n/a",(IF('Workforce hours'!W$30=0,0,(AU408/'Workforce hours'!W$30))),(IF(VLOOKUP($Q408,'Workforce hours'!$C$8:$AD$30,BW$7,FALSE)=0,0,(AU408/(VLOOKUP($Q408,'Workforce hours'!$C$8:$AD$30,BW$7,FALSE))))))</f>
        <v>0</v>
      </c>
      <c r="BX408" s="288">
        <f>IF($Q408="n/a",(IF('Workforce hours'!X$30=0,0,(AV408/'Workforce hours'!X$30))),(IF(VLOOKUP($Q408,'Workforce hours'!$C$8:$AD$30,BX$7,FALSE)=0,0,(AV408/(VLOOKUP($Q408,'Workforce hours'!$C$8:$AD$30,BX$7,FALSE))))))</f>
        <v>0</v>
      </c>
      <c r="BY408" s="288">
        <f>IF($Q408="n/a",(IF('Workforce hours'!Y$30=0,0,(AW408/'Workforce hours'!Y$30))),(IF(VLOOKUP($Q408,'Workforce hours'!$C$8:$AD$30,BY$7,FALSE)=0,0,(AW408/(VLOOKUP($Q408,'Workforce hours'!$C$8:$AD$30,BY$7,FALSE))))))</f>
        <v>0</v>
      </c>
      <c r="BZ408" s="288">
        <f>IF($Q408="n/a",(IF('Workforce hours'!Z$30=0,0,(AX408/'Workforce hours'!Z$30))),(IF(VLOOKUP($Q408,'Workforce hours'!$C$8:$AD$30,BZ$7,FALSE)=0,0,(AX408/(VLOOKUP($Q408,'Workforce hours'!$C$8:$AD$30,BZ$7,FALSE))))))</f>
        <v>0</v>
      </c>
      <c r="CA408" s="288">
        <f>IF($Q408="n/a",(IF('Workforce hours'!AA$30=0,0,(AY408/'Workforce hours'!AA$30))),(IF(VLOOKUP($Q408,'Workforce hours'!$C$8:$AD$30,CA$7,FALSE)=0,0,(AY408/(VLOOKUP($Q408,'Workforce hours'!$C$8:$AD$30,CA$7,FALSE))))))</f>
        <v>0</v>
      </c>
      <c r="CB408" s="288">
        <f>IF($Q408="n/a",(IF('Workforce hours'!AB$30=0,0,(AZ408/'Workforce hours'!AB$30))),(IF(VLOOKUP($Q408,'Workforce hours'!$C$8:$AD$30,CB$7,FALSE)=0,0,(AZ408/(VLOOKUP($Q408,'Workforce hours'!$C$8:$AD$30,CB$7,FALSE))))))</f>
        <v>0</v>
      </c>
      <c r="CC408" s="288">
        <f>IF($Q408="n/a",(IF('Workforce hours'!AC$30=0,0,(BA408/'Workforce hours'!AC$30))),(IF(VLOOKUP($Q408,'Workforce hours'!$C$8:$AD$30,CC$7,FALSE)=0,0,(BA408/(VLOOKUP($Q408,'Workforce hours'!$C$8:$AD$30,CC$7,FALSE))))))</f>
        <v>0</v>
      </c>
      <c r="CD408" s="288">
        <f>IF($Q408="n/a",(IF('Workforce hours'!AD$30=0,0,(BB408/'Workforce hours'!AD$30))),(IF(VLOOKUP($Q408,'Workforce hours'!$C$8:$AD$30,CD$7,FALSE)=0,0,(BB408/(VLOOKUP($Q408,'Workforce hours'!$C$8:$AD$30,CD$7,FALSE))))))</f>
        <v>0</v>
      </c>
      <c r="CE408" s="289">
        <f t="shared" si="58"/>
        <v>0</v>
      </c>
      <c r="CF408" s="290">
        <f>BD408*'Workforce costs'!B$9*(1+'Workforce costs'!B$10)*(1+'Workforce costs'!B$11)</f>
        <v>0</v>
      </c>
      <c r="CG408" s="290">
        <f>BE408*'Workforce costs'!C$9*(1+'Workforce costs'!C$10)*(1+'Workforce costs'!C$11)</f>
        <v>0</v>
      </c>
      <c r="CH408" s="290">
        <f>BF408*'Workforce costs'!D$9*(1+'Workforce costs'!D$10)*(1+'Workforce costs'!D$11)</f>
        <v>0</v>
      </c>
      <c r="CI408" s="290">
        <f>BG408*'Workforce costs'!E$9*(1+'Workforce costs'!E$10)*(1+'Workforce costs'!E$11)</f>
        <v>0</v>
      </c>
      <c r="CJ408" s="290">
        <f>BH408*'Workforce costs'!F$9*(1+'Workforce costs'!F$10)*(1+'Workforce costs'!F$11)</f>
        <v>0</v>
      </c>
      <c r="CK408" s="290">
        <f>BI408*'Workforce costs'!G$9*(1+'Workforce costs'!G$10)*(1+'Workforce costs'!G$11)</f>
        <v>0</v>
      </c>
      <c r="CL408" s="290">
        <f>BJ408*'Workforce costs'!H$9*(1+'Workforce costs'!H$10)*(1+'Workforce costs'!H$11)</f>
        <v>0</v>
      </c>
      <c r="CM408" s="290">
        <f>BK408*'Workforce costs'!I$9*(1+'Workforce costs'!I$10)*(1+'Workforce costs'!I$11)</f>
        <v>0</v>
      </c>
      <c r="CN408" s="290">
        <f>BL408*'Workforce costs'!J$9*(1+'Workforce costs'!J$10)*(1+'Workforce costs'!J$11)</f>
        <v>0</v>
      </c>
      <c r="CO408" s="290">
        <f>BM408*'Workforce costs'!K$9*(1+'Workforce costs'!K$10)*(1+'Workforce costs'!K$11)</f>
        <v>0</v>
      </c>
      <c r="CP408" s="290">
        <f>BN408*'Workforce costs'!L$9*(1+'Workforce costs'!L$10)*(1+'Workforce costs'!L$11)</f>
        <v>0</v>
      </c>
      <c r="CQ408" s="290">
        <f>BO408*'Workforce costs'!M$9*(1+'Workforce costs'!M$10)*(1+'Workforce costs'!M$11)</f>
        <v>0</v>
      </c>
      <c r="CR408" s="290">
        <f>BP408*'Workforce costs'!N$9*(1+'Workforce costs'!N$10)*(1+'Workforce costs'!N$11)</f>
        <v>0</v>
      </c>
      <c r="CS408" s="290">
        <f>BQ408*'Workforce costs'!O$9*(1+'Workforce costs'!O$10)*(1+'Workforce costs'!O$11)</f>
        <v>0</v>
      </c>
      <c r="CT408" s="290">
        <f>BR408*'Workforce costs'!P$9*(1+'Workforce costs'!P$10)*(1+'Workforce costs'!P$11)</f>
        <v>0</v>
      </c>
      <c r="CU408" s="290">
        <f>BS408*'Workforce costs'!Q$9*(1+'Workforce costs'!Q$10)*(1+'Workforce costs'!Q$11)</f>
        <v>0</v>
      </c>
      <c r="CV408" s="290">
        <f>BT408*'Workforce costs'!R$9*(1+'Workforce costs'!R$10)*(1+'Workforce costs'!R$11)</f>
        <v>0</v>
      </c>
      <c r="CW408" s="290">
        <f>BU408*'Workforce costs'!S$9*(1+'Workforce costs'!S$10)*(1+'Workforce costs'!S$11)</f>
        <v>0</v>
      </c>
      <c r="CX408" s="290">
        <f>BV408*'Workforce costs'!T$9*(1+'Workforce costs'!T$10)*(1+'Workforce costs'!T$11)</f>
        <v>0</v>
      </c>
      <c r="CY408" s="290">
        <f>BW408*'Workforce costs'!U$9*(1+'Workforce costs'!U$10)*(1+'Workforce costs'!U$11)</f>
        <v>0</v>
      </c>
      <c r="CZ408" s="290">
        <f>BX408*'Workforce costs'!V$9*(1+'Workforce costs'!V$10)*(1+'Workforce costs'!V$11)</f>
        <v>0</v>
      </c>
      <c r="DA408" s="290">
        <f>BY408*'Workforce costs'!W$9*(1+'Workforce costs'!W$10)*(1+'Workforce costs'!W$11)</f>
        <v>0</v>
      </c>
      <c r="DB408" s="290">
        <f>BZ408*'Workforce costs'!X$9*(1+'Workforce costs'!X$10)*(1+'Workforce costs'!X$11)</f>
        <v>0</v>
      </c>
      <c r="DC408" s="290">
        <f>CA408*'Workforce costs'!Y$9*(1+'Workforce costs'!Y$10)*(1+'Workforce costs'!Y$11)</f>
        <v>0</v>
      </c>
      <c r="DD408" s="290">
        <f>CB408*'Workforce costs'!Z$9*(1+'Workforce costs'!Z$10)*(1+'Workforce costs'!Z$11)</f>
        <v>0</v>
      </c>
      <c r="DE408" s="290">
        <f>CC408*'Workforce costs'!AA$9*(1+'Workforce costs'!AA$10)*(1+'Workforce costs'!AA$11)</f>
        <v>0</v>
      </c>
      <c r="DF408" s="290">
        <f>CD408*'Workforce costs'!AB$9*(1+'Workforce costs'!AB$10)*(1+'Workforce costs'!AB$11)</f>
        <v>0</v>
      </c>
    </row>
    <row r="409" spans="1:110" x14ac:dyDescent="0.3">
      <c r="A409" s="2" t="str">
        <f>Outputs!$A$4</f>
        <v>Australia</v>
      </c>
      <c r="B409" s="2" t="str">
        <f t="shared" si="51"/>
        <v>Australia 25to64</v>
      </c>
      <c r="C409" s="30">
        <f>VLOOKUP($B409,Populations!$D$15:$H$1920,3,FALSE)</f>
        <v>13966174</v>
      </c>
      <c r="D409" s="255">
        <f>IF(OR($H409="General pop",$H409="Schools",$H409="Workplace",$H409="Skills Training",$H409="Digital Supports"),1,VLOOKUP($B409,Populations!$D$15:$H$1920,5,FALSE))</f>
        <v>1</v>
      </c>
      <c r="E409" s="88">
        <f>VLOOKUP(I409,Epidemiology!$C$10:$H$47,6,FALSE)</f>
        <v>3060</v>
      </c>
      <c r="F409" s="102">
        <f>'Care profiles'!R410</f>
        <v>1</v>
      </c>
      <c r="G409" s="15" t="str">
        <f>'Care profiles'!A410</f>
        <v>25to64</v>
      </c>
      <c r="H409" s="15" t="str">
        <f>'Care profiles'!B410</f>
        <v>Thoughts</v>
      </c>
      <c r="I409" s="15" t="str">
        <f>'Care profiles'!C410</f>
        <v>Thoughts_25-64yrs</v>
      </c>
      <c r="J409" s="15" t="str">
        <f>'Care profiles'!D410</f>
        <v>Care profile</v>
      </c>
      <c r="K409" s="15" t="str">
        <f>'Care profiles'!E410</f>
        <v>Review +/- Ongoing Management</v>
      </c>
      <c r="L409" s="104">
        <f>'Care profiles'!F410</f>
        <v>0.7</v>
      </c>
      <c r="M409" s="15">
        <f>'Care profiles'!G410</f>
        <v>6</v>
      </c>
      <c r="N409" s="15">
        <f>'Care profiles'!H410</f>
        <v>20</v>
      </c>
      <c r="O409" s="15" t="str">
        <f>'Care profiles'!I410</f>
        <v>min</v>
      </c>
      <c r="P409" s="15" t="str">
        <f>'Care profiles'!J410</f>
        <v>General Practitioner</v>
      </c>
      <c r="Q409" s="15" t="str">
        <f>'Care profiles'!K410</f>
        <v>n/a</v>
      </c>
      <c r="R409" s="15" t="str">
        <f>'Care profiles'!M410</f>
        <v>Y</v>
      </c>
      <c r="S409" s="15" t="str">
        <f>'Care profiles'!O410</f>
        <v>N</v>
      </c>
      <c r="T409" s="15" t="str">
        <f>'Care profiles'!Q410</f>
        <v>N</v>
      </c>
      <c r="U409" s="30">
        <f t="shared" si="52"/>
        <v>427364.92440000002</v>
      </c>
      <c r="V409" s="30">
        <f t="shared" si="53"/>
        <v>299155.44708000001</v>
      </c>
      <c r="W409" s="30">
        <f>IF(M409="n/a",0,IF(O409="days",V409*M409*(1+(VLOOKUP(K409,'Bed parameters'!$A$9:$G$12,7,FALSE))),V409*M409))</f>
        <v>1794932.68248</v>
      </c>
      <c r="X409" s="30">
        <f t="shared" si="54"/>
        <v>598310.89416000003</v>
      </c>
      <c r="Y409" s="30">
        <f t="shared" si="55"/>
        <v>0</v>
      </c>
      <c r="Z409" s="113">
        <f>_xlfn.IFNA(Y409/((VLOOKUP(K409,'Bed parameters'!$A$9:$G$12,3,FALSE))*(VLOOKUP(K409,'Bed parameters'!$A$9:$G$12,5,FALSE))),0)</f>
        <v>0</v>
      </c>
      <c r="AA409" s="30">
        <f t="shared" si="56"/>
        <v>598310.89416000003</v>
      </c>
      <c r="AB409" s="30">
        <f>_xlfn.IFNA(IF($O409="days",$Y409*(VLOOKUP($K409,'Bed parameters'!$A$9:$I$12,9,FALSE))*$F409*(VLOOKUP($Q409,'Workforce distribution'!$C$8:$AD$30,AB$7,FALSE)),IF($Q409="n/a",(IF($P409=AB$6,$X409*$F409,0)),$X409*$F409*(VLOOKUP($Q409,'Workforce distribution'!$C$8:$AD$30,AB$7,FALSE)))),0)</f>
        <v>0</v>
      </c>
      <c r="AC409" s="30">
        <f>_xlfn.IFNA(IF($O409="days",$Y409*(VLOOKUP($K409,'Bed parameters'!$A$9:$I$12,9,FALSE))*$F409*(VLOOKUP($Q409,'Workforce distribution'!$C$8:$AD$30,AC$7,FALSE)),IF($Q409="n/a",(IF($P409=AC$6,$X409*$F409,0)),$X409*$F409*(VLOOKUP($Q409,'Workforce distribution'!$C$8:$AD$30,AC$7,FALSE)))),0)</f>
        <v>0</v>
      </c>
      <c r="AD409" s="30">
        <f>_xlfn.IFNA(IF($O409="days",$Y409*(VLOOKUP($K409,'Bed parameters'!$A$9:$I$12,9,FALSE))*$F409*(VLOOKUP($Q409,'Workforce distribution'!$C$8:$AD$30,AD$7,FALSE)),IF($Q409="n/a",(IF($P409=AD$6,$X409*$F409,0)),$X409*$F409*(VLOOKUP($Q409,'Workforce distribution'!$C$8:$AD$30,AD$7,FALSE)))),0)</f>
        <v>0</v>
      </c>
      <c r="AE409" s="30">
        <f>_xlfn.IFNA(IF($O409="days",$Y409*(VLOOKUP($K409,'Bed parameters'!$A$9:$I$12,9,FALSE))*$F409*(VLOOKUP($Q409,'Workforce distribution'!$C$8:$AD$30,AE$7,FALSE)),IF($Q409="n/a",(IF($P409=AE$6,$X409*$F409,0)),$X409*$F409*(VLOOKUP($Q409,'Workforce distribution'!$C$8:$AD$30,AE$7,FALSE)))),0)</f>
        <v>0</v>
      </c>
      <c r="AF409" s="30">
        <f>_xlfn.IFNA(IF($O409="days",$Y409*(VLOOKUP($K409,'Bed parameters'!$A$9:$I$12,9,FALSE))*$F409*(VLOOKUP($Q409,'Workforce distribution'!$C$8:$AD$30,AF$7,FALSE)),IF($Q409="n/a",(IF($P409=AF$6,$X409*$F409,0)),$X409*$F409*(VLOOKUP($Q409,'Workforce distribution'!$C$8:$AD$30,AF$7,FALSE)))),0)</f>
        <v>0</v>
      </c>
      <c r="AG409" s="30">
        <f>_xlfn.IFNA(IF($O409="days",$Y409*(VLOOKUP($K409,'Bed parameters'!$A$9:$I$12,9,FALSE))*$F409*(VLOOKUP($Q409,'Workforce distribution'!$C$8:$AD$30,AG$7,FALSE)),IF($Q409="n/a",(IF($P409=AG$6,$X409*$F409,0)),$X409*$F409*(VLOOKUP($Q409,'Workforce distribution'!$C$8:$AD$30,AG$7,FALSE)))),0)</f>
        <v>0</v>
      </c>
      <c r="AH409" s="30">
        <f>_xlfn.IFNA(IF($O409="days",$Y409*(VLOOKUP($K409,'Bed parameters'!$A$9:$I$12,9,FALSE))*$F409*(VLOOKUP($Q409,'Workforce distribution'!$C$8:$AD$30,AH$7,FALSE)),IF($Q409="n/a",(IF($P409=AH$6,$X409*$F409,0)),$X409*$F409*(VLOOKUP($Q409,'Workforce distribution'!$C$8:$AD$30,AH$7,FALSE)))),0)</f>
        <v>0</v>
      </c>
      <c r="AI409" s="30">
        <f>_xlfn.IFNA(IF($O409="days",$Y409*(VLOOKUP($K409,'Bed parameters'!$A$9:$I$12,9,FALSE))*$F409*(VLOOKUP($Q409,'Workforce distribution'!$C$8:$AD$30,AI$7,FALSE)),IF($Q409="n/a",(IF($P409=AI$6,$X409*$F409,0)),$X409*$F409*(VLOOKUP($Q409,'Workforce distribution'!$C$8:$AD$30,AI$7,FALSE)))),0)</f>
        <v>0</v>
      </c>
      <c r="AJ409" s="30">
        <f>_xlfn.IFNA(IF($O409="days",$Y409*(VLOOKUP($K409,'Bed parameters'!$A$9:$I$12,9,FALSE))*$F409*(VLOOKUP($Q409,'Workforce distribution'!$C$8:$AD$30,AJ$7,FALSE)),IF($Q409="n/a",(IF($P409=AJ$6,$X409*$F409,0)),$X409*$F409*(VLOOKUP($Q409,'Workforce distribution'!$C$8:$AD$30,AJ$7,FALSE)))),0)</f>
        <v>0</v>
      </c>
      <c r="AK409" s="30">
        <f>_xlfn.IFNA(IF($O409="days",$Y409*(VLOOKUP($K409,'Bed parameters'!$A$9:$I$12,9,FALSE))*$F409*(VLOOKUP($Q409,'Workforce distribution'!$C$8:$AD$30,AK$7,FALSE)),IF($Q409="n/a",(IF($P409=AK$6,$X409*$F409,0)),$X409*$F409*(VLOOKUP($Q409,'Workforce distribution'!$C$8:$AD$30,AK$7,FALSE)))),0)</f>
        <v>0</v>
      </c>
      <c r="AL409" s="30">
        <f>_xlfn.IFNA(IF($O409="days",$Y409*(VLOOKUP($K409,'Bed parameters'!$A$9:$I$12,9,FALSE))*$F409*(VLOOKUP($Q409,'Workforce distribution'!$C$8:$AD$30,AL$7,FALSE)),IF($Q409="n/a",(IF($P409=AL$6,$X409*$F409,0)),$X409*$F409*(VLOOKUP($Q409,'Workforce distribution'!$C$8:$AD$30,AL$7,FALSE)))),0)</f>
        <v>0</v>
      </c>
      <c r="AM409" s="30">
        <f>_xlfn.IFNA(IF($O409="days",$Y409*(VLOOKUP($K409,'Bed parameters'!$A$9:$I$12,9,FALSE))*$F409*(VLOOKUP($Q409,'Workforce distribution'!$C$8:$AD$30,AM$7,FALSE)),IF($Q409="n/a",(IF($P409=AM$6,$X409*$F409,0)),$X409*$F409*(VLOOKUP($Q409,'Workforce distribution'!$C$8:$AD$30,AM$7,FALSE)))),0)</f>
        <v>0</v>
      </c>
      <c r="AN409" s="30">
        <f>_xlfn.IFNA(IF($O409="days",$Y409*(VLOOKUP($K409,'Bed parameters'!$A$9:$I$12,9,FALSE))*$F409*(VLOOKUP($Q409,'Workforce distribution'!$C$8:$AD$30,AN$7,FALSE)),IF($Q409="n/a",(IF($P409=AN$6,$X409*$F409,0)),$X409*$F409*(VLOOKUP($Q409,'Workforce distribution'!$C$8:$AD$30,AN$7,FALSE)))),0)</f>
        <v>0</v>
      </c>
      <c r="AO409" s="30">
        <f>_xlfn.IFNA(IF($O409="days",$Y409*(VLOOKUP($K409,'Bed parameters'!$A$9:$I$12,9,FALSE))*$F409*(VLOOKUP($Q409,'Workforce distribution'!$C$8:$AD$30,AO$7,FALSE)),IF($Q409="n/a",(IF($P409=AO$6,$X409*$F409,0)),$X409*$F409*(VLOOKUP($Q409,'Workforce distribution'!$C$8:$AD$30,AO$7,FALSE)))),0)</f>
        <v>0</v>
      </c>
      <c r="AP409" s="30">
        <f>_xlfn.IFNA(IF($O409="days",$Y409*(VLOOKUP($K409,'Bed parameters'!$A$9:$I$12,9,FALSE))*$F409*(VLOOKUP($Q409,'Workforce distribution'!$C$8:$AD$30,AP$7,FALSE)),IF($Q409="n/a",(IF($P409=AP$6,$X409*$F409,0)),$X409*$F409*(VLOOKUP($Q409,'Workforce distribution'!$C$8:$AD$30,AP$7,FALSE)))),0)</f>
        <v>0</v>
      </c>
      <c r="AQ409" s="30">
        <f>_xlfn.IFNA(IF($O409="days",$Y409*(VLOOKUP($K409,'Bed parameters'!$A$9:$I$12,9,FALSE))*$F409*(VLOOKUP($Q409,'Workforce distribution'!$C$8:$AD$30,AQ$7,FALSE)),IF($Q409="n/a",(IF($P409=AQ$6,$X409*$F409,0)),$X409*$F409*(VLOOKUP($Q409,'Workforce distribution'!$C$8:$AD$30,AQ$7,FALSE)))),0)</f>
        <v>0</v>
      </c>
      <c r="AR409" s="30">
        <f>_xlfn.IFNA(IF($O409="days",$Y409*(VLOOKUP($K409,'Bed parameters'!$A$9:$I$12,9,FALSE))*$F409*(VLOOKUP($Q409,'Workforce distribution'!$C$8:$AD$30,AR$7,FALSE)),IF($Q409="n/a",(IF($P409=AR$6,$X409*$F409,0)),$X409*$F409*(VLOOKUP($Q409,'Workforce distribution'!$C$8:$AD$30,AR$7,FALSE)))),0)</f>
        <v>0</v>
      </c>
      <c r="AS409" s="30">
        <f>_xlfn.IFNA(IF($O409="days",$Y409*(VLOOKUP($K409,'Bed parameters'!$A$9:$I$12,9,FALSE))*$F409*(VLOOKUP($Q409,'Workforce distribution'!$C$8:$AD$30,AS$7,FALSE)),IF($Q409="n/a",(IF($P409=AS$6,$X409*$F409,0)),$X409*$F409*(VLOOKUP($Q409,'Workforce distribution'!$C$8:$AD$30,AS$7,FALSE)))),0)</f>
        <v>0</v>
      </c>
      <c r="AT409" s="30">
        <f>_xlfn.IFNA(IF($O409="days",$Y409*(VLOOKUP($K409,'Bed parameters'!$A$9:$I$12,9,FALSE))*$F409*(VLOOKUP($Q409,'Workforce distribution'!$C$8:$AD$30,AT$7,FALSE)),IF($Q409="n/a",(IF($P409=AT$6,$X409*$F409,0)),$X409*$F409*(VLOOKUP($Q409,'Workforce distribution'!$C$8:$AD$30,AT$7,FALSE)))),0)</f>
        <v>598310.89416000003</v>
      </c>
      <c r="AU409" s="30">
        <f>_xlfn.IFNA(IF($O409="days",$Y409*(VLOOKUP($K409,'Bed parameters'!$A$9:$I$12,9,FALSE))*$F409*(VLOOKUP($Q409,'Workforce distribution'!$C$8:$AD$30,AU$7,FALSE)),IF($Q409="n/a",(IF($P409=AU$6,$X409*$F409,0)),$X409*$F409*(VLOOKUP($Q409,'Workforce distribution'!$C$8:$AD$30,AU$7,FALSE)))),0)</f>
        <v>0</v>
      </c>
      <c r="AV409" s="30">
        <f>_xlfn.IFNA(IF($O409="days",$Y409*(VLOOKUP($K409,'Bed parameters'!$A$9:$I$12,9,FALSE))*$F409*(VLOOKUP($Q409,'Workforce distribution'!$C$8:$AD$30,AV$7,FALSE)),IF($Q409="n/a",(IF($P409=AV$6,$X409*$F409,0)),$X409*$F409*(VLOOKUP($Q409,'Workforce distribution'!$C$8:$AD$30,AV$7,FALSE)))),0)</f>
        <v>0</v>
      </c>
      <c r="AW409" s="30">
        <f>_xlfn.IFNA(IF($O409="days",$Y409*(VLOOKUP($K409,'Bed parameters'!$A$9:$I$12,9,FALSE))*$F409*(VLOOKUP($Q409,'Workforce distribution'!$C$8:$AD$30,AW$7,FALSE)),IF($Q409="n/a",(IF($P409=AW$6,$X409*$F409,0)),$X409*$F409*(VLOOKUP($Q409,'Workforce distribution'!$C$8:$AD$30,AW$7,FALSE)))),0)</f>
        <v>0</v>
      </c>
      <c r="AX409" s="30">
        <f>_xlfn.IFNA(IF($O409="days",$Y409*(VLOOKUP($K409,'Bed parameters'!$A$9:$I$12,9,FALSE))*$F409*(VLOOKUP($Q409,'Workforce distribution'!$C$8:$AD$30,AX$7,FALSE)),IF($Q409="n/a",(IF($P409=AX$6,$X409*$F409,0)),$X409*$F409*(VLOOKUP($Q409,'Workforce distribution'!$C$8:$AD$30,AX$7,FALSE)))),0)</f>
        <v>0</v>
      </c>
      <c r="AY409" s="30">
        <f>_xlfn.IFNA(IF($O409="days",$Y409*(VLOOKUP($K409,'Bed parameters'!$A$9:$I$12,9,FALSE))*$F409*(VLOOKUP($Q409,'Workforce distribution'!$C$8:$AD$30,AY$7,FALSE)),IF($Q409="n/a",(IF($P409=AY$6,$X409*$F409,0)),$X409*$F409*(VLOOKUP($Q409,'Workforce distribution'!$C$8:$AD$30,AY$7,FALSE)))),0)</f>
        <v>0</v>
      </c>
      <c r="AZ409" s="30">
        <f>_xlfn.IFNA(IF($O409="days",$Y409*(VLOOKUP($K409,'Bed parameters'!$A$9:$I$12,9,FALSE))*$F409*(VLOOKUP($Q409,'Workforce distribution'!$C$8:$AD$30,AZ$7,FALSE)),IF($Q409="n/a",(IF($P409=AZ$6,$X409*$F409,0)),$X409*$F409*(VLOOKUP($Q409,'Workforce distribution'!$C$8:$AD$30,AZ$7,FALSE)))),0)</f>
        <v>0</v>
      </c>
      <c r="BA409" s="30">
        <f>_xlfn.IFNA(IF($O409="days",$Y409*(VLOOKUP($K409,'Bed parameters'!$A$9:$I$12,9,FALSE))*$F409*(VLOOKUP($Q409,'Workforce distribution'!$C$8:$AD$30,BA$7,FALSE)),IF($Q409="n/a",(IF($P409=BA$6,$X409*$F409,0)),$X409*$F409*(VLOOKUP($Q409,'Workforce distribution'!$C$8:$AD$30,BA$7,FALSE)))),0)</f>
        <v>0</v>
      </c>
      <c r="BB409" s="30">
        <f>_xlfn.IFNA(IF($O409="days",$Y409*(VLOOKUP($K409,'Bed parameters'!$A$9:$I$12,9,FALSE))*$F409*(VLOOKUP($Q409,'Workforce distribution'!$C$8:$AD$30,BB$7,FALSE)),IF($Q409="n/a",(IF($P409=BB$6,$X409*$F409,0)),$X409*$F409*(VLOOKUP($Q409,'Workforce distribution'!$C$8:$AD$30,BB$7,FALSE)))),0)</f>
        <v>0</v>
      </c>
      <c r="BC409" s="149">
        <f t="shared" si="57"/>
        <v>362.60826787554089</v>
      </c>
      <c r="BD409" s="288">
        <f>IF($Q409="n/a",(IF('Workforce hours'!D$30=0,0,(AB409/'Workforce hours'!D$30))),(IF(VLOOKUP($Q409,'Workforce hours'!$C$8:$AD$30,BD$7,FALSE)=0,0,(AB409/(VLOOKUP($Q409,'Workforce hours'!$C$8:$AD$30,BD$7,FALSE))))))</f>
        <v>0</v>
      </c>
      <c r="BE409" s="288">
        <f>IF($Q409="n/a",(IF('Workforce hours'!E$30=0,0,(AC409/'Workforce hours'!E$30))),(IF(VLOOKUP($Q409,'Workforce hours'!$C$8:$AD$30,BE$7,FALSE)=0,0,(AC409/(VLOOKUP($Q409,'Workforce hours'!$C$8:$AD$30,BE$7,FALSE))))))</f>
        <v>0</v>
      </c>
      <c r="BF409" s="288">
        <f>IF($Q409="n/a",(IF('Workforce hours'!F$30=0,0,(AD409/'Workforce hours'!F$30))),(IF(VLOOKUP($Q409,'Workforce hours'!$C$8:$AD$30,BF$7,FALSE)=0,0,(AD409/(VLOOKUP($Q409,'Workforce hours'!$C$8:$AD$30,BF$7,FALSE))))))</f>
        <v>0</v>
      </c>
      <c r="BG409" s="288">
        <f>IF($Q409="n/a",(IF('Workforce hours'!G$30=0,0,(AE409/'Workforce hours'!G$30))),(IF(VLOOKUP($Q409,'Workforce hours'!$C$8:$AD$30,BG$7,FALSE)=0,0,(AE409/(VLOOKUP($Q409,'Workforce hours'!$C$8:$AD$30,BG$7,FALSE))))))</f>
        <v>0</v>
      </c>
      <c r="BH409" s="288">
        <f>IF($Q409="n/a",(IF('Workforce hours'!H$30=0,0,(AF409/'Workforce hours'!H$30))),(IF(VLOOKUP($Q409,'Workforce hours'!$C$8:$AD$30,BH$7,FALSE)=0,0,(AF409/(VLOOKUP($Q409,'Workforce hours'!$C$8:$AD$30,BH$7,FALSE))))))</f>
        <v>0</v>
      </c>
      <c r="BI409" s="288">
        <f>IF($Q409="n/a",(IF('Workforce hours'!I$30=0,0,(AG409/'Workforce hours'!I$30))),(IF(VLOOKUP($Q409,'Workforce hours'!$C$8:$AD$30,BI$7,FALSE)=0,0,(AG409/(VLOOKUP($Q409,'Workforce hours'!$C$8:$AD$30,BI$7,FALSE))))))</f>
        <v>0</v>
      </c>
      <c r="BJ409" s="288">
        <f>IF($Q409="n/a",(IF('Workforce hours'!J$30=0,0,(AH409/'Workforce hours'!J$30))),(IF(VLOOKUP($Q409,'Workforce hours'!$C$8:$AD$30,BJ$7,FALSE)=0,0,(AH409/(VLOOKUP($Q409,'Workforce hours'!$C$8:$AD$30,BJ$7,FALSE))))))</f>
        <v>0</v>
      </c>
      <c r="BK409" s="288">
        <f>IF($Q409="n/a",(IF('Workforce hours'!K$30=0,0,(AI409/'Workforce hours'!K$30))),(IF(VLOOKUP($Q409,'Workforce hours'!$C$8:$AD$30,BK$7,FALSE)=0,0,(AI409/(VLOOKUP($Q409,'Workforce hours'!$C$8:$AD$30,BK$7,FALSE))))))</f>
        <v>0</v>
      </c>
      <c r="BL409" s="288">
        <f>IF($Q409="n/a",(IF('Workforce hours'!L$30=0,0,(AJ409/'Workforce hours'!L$30))),(IF(VLOOKUP($Q409,'Workforce hours'!$C$8:$AD$30,BL$7,FALSE)=0,0,(AJ409/(VLOOKUP($Q409,'Workforce hours'!$C$8:$AD$30,BL$7,FALSE))))))</f>
        <v>0</v>
      </c>
      <c r="BM409" s="288">
        <f>IF($Q409="n/a",(IF('Workforce hours'!M$30=0,0,(AK409/'Workforce hours'!M$30))),(IF(VLOOKUP($Q409,'Workforce hours'!$C$8:$AD$30,BM$7,FALSE)=0,0,(AK409/(VLOOKUP($Q409,'Workforce hours'!$C$8:$AD$30,BM$7,FALSE))))))</f>
        <v>0</v>
      </c>
      <c r="BN409" s="288">
        <f>IF($Q409="n/a",(IF('Workforce hours'!N$30=0,0,(AL409/'Workforce hours'!N$30))),(IF(VLOOKUP($Q409,'Workforce hours'!$C$8:$AD$30,BN$7,FALSE)=0,0,(AL409/(VLOOKUP($Q409,'Workforce hours'!$C$8:$AD$30,BN$7,FALSE))))))</f>
        <v>0</v>
      </c>
      <c r="BO409" s="288">
        <f>IF($Q409="n/a",(IF('Workforce hours'!O$30=0,0,(AM409/'Workforce hours'!O$30))),(IF(VLOOKUP($Q409,'Workforce hours'!$C$8:$AD$30,BO$7,FALSE)=0,0,(AM409/(VLOOKUP($Q409,'Workforce hours'!$C$8:$AD$30,BO$7,FALSE))))))</f>
        <v>0</v>
      </c>
      <c r="BP409" s="288">
        <f>IF($Q409="n/a",(IF('Workforce hours'!P$30=0,0,(AN409/'Workforce hours'!P$30))),(IF(VLOOKUP($Q409,'Workforce hours'!$C$8:$AD$30,BP$7,FALSE)=0,0,(AN409/(VLOOKUP($Q409,'Workforce hours'!$C$8:$AD$30,BP$7,FALSE))))))</f>
        <v>0</v>
      </c>
      <c r="BQ409" s="288">
        <f>IF($Q409="n/a",(IF('Workforce hours'!Q$30=0,0,(AO409/'Workforce hours'!Q$30))),(IF(VLOOKUP($Q409,'Workforce hours'!$C$8:$AD$30,BQ$7,FALSE)=0,0,(AO409/(VLOOKUP($Q409,'Workforce hours'!$C$8:$AD$30,BQ$7,FALSE))))))</f>
        <v>0</v>
      </c>
      <c r="BR409" s="288">
        <f>IF($Q409="n/a",(IF('Workforce hours'!R$30=0,0,(AP409/'Workforce hours'!R$30))),(IF(VLOOKUP($Q409,'Workforce hours'!$C$8:$AD$30,BR$7,FALSE)=0,0,(AP409/(VLOOKUP($Q409,'Workforce hours'!$C$8:$AD$30,BR$7,FALSE))))))</f>
        <v>0</v>
      </c>
      <c r="BS409" s="288">
        <f>IF($Q409="n/a",(IF('Workforce hours'!S$30=0,0,(AQ409/'Workforce hours'!S$30))),(IF(VLOOKUP($Q409,'Workforce hours'!$C$8:$AD$30,BS$7,FALSE)=0,0,(AQ409/(VLOOKUP($Q409,'Workforce hours'!$C$8:$AD$30,BS$7,FALSE))))))</f>
        <v>0</v>
      </c>
      <c r="BT409" s="288">
        <f>IF($Q409="n/a",(IF('Workforce hours'!T$30=0,0,(AR409/'Workforce hours'!T$30))),(IF(VLOOKUP($Q409,'Workforce hours'!$C$8:$AD$30,BT$7,FALSE)=0,0,(AR409/(VLOOKUP($Q409,'Workforce hours'!$C$8:$AD$30,BT$7,FALSE))))))</f>
        <v>0</v>
      </c>
      <c r="BU409" s="288">
        <f>IF($Q409="n/a",(IF('Workforce hours'!U$30=0,0,(AS409/'Workforce hours'!U$30))),(IF(VLOOKUP($Q409,'Workforce hours'!$C$8:$AD$30,BU$7,FALSE)=0,0,(AS409/(VLOOKUP($Q409,'Workforce hours'!$C$8:$AD$30,BU$7,FALSE))))))</f>
        <v>0</v>
      </c>
      <c r="BV409" s="288">
        <f>IF($Q409="n/a",(IF('Workforce hours'!V$30=0,0,(AT409/'Workforce hours'!V$30))),(IF(VLOOKUP($Q409,'Workforce hours'!$C$8:$AD$30,BV$7,FALSE)=0,0,(AT409/(VLOOKUP($Q409,'Workforce hours'!$C$8:$AD$30,BV$7,FALSE))))))</f>
        <v>362.60826787554089</v>
      </c>
      <c r="BW409" s="288">
        <f>IF($Q409="n/a",(IF('Workforce hours'!W$30=0,0,(AU409/'Workforce hours'!W$30))),(IF(VLOOKUP($Q409,'Workforce hours'!$C$8:$AD$30,BW$7,FALSE)=0,0,(AU409/(VLOOKUP($Q409,'Workforce hours'!$C$8:$AD$30,BW$7,FALSE))))))</f>
        <v>0</v>
      </c>
      <c r="BX409" s="288">
        <f>IF($Q409="n/a",(IF('Workforce hours'!X$30=0,0,(AV409/'Workforce hours'!X$30))),(IF(VLOOKUP($Q409,'Workforce hours'!$C$8:$AD$30,BX$7,FALSE)=0,0,(AV409/(VLOOKUP($Q409,'Workforce hours'!$C$8:$AD$30,BX$7,FALSE))))))</f>
        <v>0</v>
      </c>
      <c r="BY409" s="288">
        <f>IF($Q409="n/a",(IF('Workforce hours'!Y$30=0,0,(AW409/'Workforce hours'!Y$30))),(IF(VLOOKUP($Q409,'Workforce hours'!$C$8:$AD$30,BY$7,FALSE)=0,0,(AW409/(VLOOKUP($Q409,'Workforce hours'!$C$8:$AD$30,BY$7,FALSE))))))</f>
        <v>0</v>
      </c>
      <c r="BZ409" s="288">
        <f>IF($Q409="n/a",(IF('Workforce hours'!Z$30=0,0,(AX409/'Workforce hours'!Z$30))),(IF(VLOOKUP($Q409,'Workforce hours'!$C$8:$AD$30,BZ$7,FALSE)=0,0,(AX409/(VLOOKUP($Q409,'Workforce hours'!$C$8:$AD$30,BZ$7,FALSE))))))</f>
        <v>0</v>
      </c>
      <c r="CA409" s="288">
        <f>IF($Q409="n/a",(IF('Workforce hours'!AA$30=0,0,(AY409/'Workforce hours'!AA$30))),(IF(VLOOKUP($Q409,'Workforce hours'!$C$8:$AD$30,CA$7,FALSE)=0,0,(AY409/(VLOOKUP($Q409,'Workforce hours'!$C$8:$AD$30,CA$7,FALSE))))))</f>
        <v>0</v>
      </c>
      <c r="CB409" s="288">
        <f>IF($Q409="n/a",(IF('Workforce hours'!AB$30=0,0,(AZ409/'Workforce hours'!AB$30))),(IF(VLOOKUP($Q409,'Workforce hours'!$C$8:$AD$30,CB$7,FALSE)=0,0,(AZ409/(VLOOKUP($Q409,'Workforce hours'!$C$8:$AD$30,CB$7,FALSE))))))</f>
        <v>0</v>
      </c>
      <c r="CC409" s="288">
        <f>IF($Q409="n/a",(IF('Workforce hours'!AC$30=0,0,(BA409/'Workforce hours'!AC$30))),(IF(VLOOKUP($Q409,'Workforce hours'!$C$8:$AD$30,CC$7,FALSE)=0,0,(BA409/(VLOOKUP($Q409,'Workforce hours'!$C$8:$AD$30,CC$7,FALSE))))))</f>
        <v>0</v>
      </c>
      <c r="CD409" s="288">
        <f>IF($Q409="n/a",(IF('Workforce hours'!AD$30=0,0,(BB409/'Workforce hours'!AD$30))),(IF(VLOOKUP($Q409,'Workforce hours'!$C$8:$AD$30,CD$7,FALSE)=0,0,(BB409/(VLOOKUP($Q409,'Workforce hours'!$C$8:$AD$30,CD$7,FALSE))))))</f>
        <v>0</v>
      </c>
      <c r="CE409" s="289">
        <f t="shared" si="58"/>
        <v>0</v>
      </c>
      <c r="CF409" s="290">
        <f>BD409*'Workforce costs'!B$9*(1+'Workforce costs'!B$10)*(1+'Workforce costs'!B$11)</f>
        <v>0</v>
      </c>
      <c r="CG409" s="290">
        <f>BE409*'Workforce costs'!C$9*(1+'Workforce costs'!C$10)*(1+'Workforce costs'!C$11)</f>
        <v>0</v>
      </c>
      <c r="CH409" s="290">
        <f>BF409*'Workforce costs'!D$9*(1+'Workforce costs'!D$10)*(1+'Workforce costs'!D$11)</f>
        <v>0</v>
      </c>
      <c r="CI409" s="290">
        <f>BG409*'Workforce costs'!E$9*(1+'Workforce costs'!E$10)*(1+'Workforce costs'!E$11)</f>
        <v>0</v>
      </c>
      <c r="CJ409" s="290">
        <f>BH409*'Workforce costs'!F$9*(1+'Workforce costs'!F$10)*(1+'Workforce costs'!F$11)</f>
        <v>0</v>
      </c>
      <c r="CK409" s="290">
        <f>BI409*'Workforce costs'!G$9*(1+'Workforce costs'!G$10)*(1+'Workforce costs'!G$11)</f>
        <v>0</v>
      </c>
      <c r="CL409" s="290">
        <f>BJ409*'Workforce costs'!H$9*(1+'Workforce costs'!H$10)*(1+'Workforce costs'!H$11)</f>
        <v>0</v>
      </c>
      <c r="CM409" s="290">
        <f>BK409*'Workforce costs'!I$9*(1+'Workforce costs'!I$10)*(1+'Workforce costs'!I$11)</f>
        <v>0</v>
      </c>
      <c r="CN409" s="290">
        <f>BL409*'Workforce costs'!J$9*(1+'Workforce costs'!J$10)*(1+'Workforce costs'!J$11)</f>
        <v>0</v>
      </c>
      <c r="CO409" s="290">
        <f>BM409*'Workforce costs'!K$9*(1+'Workforce costs'!K$10)*(1+'Workforce costs'!K$11)</f>
        <v>0</v>
      </c>
      <c r="CP409" s="290">
        <f>BN409*'Workforce costs'!L$9*(1+'Workforce costs'!L$10)*(1+'Workforce costs'!L$11)</f>
        <v>0</v>
      </c>
      <c r="CQ409" s="290">
        <f>BO409*'Workforce costs'!M$9*(1+'Workforce costs'!M$10)*(1+'Workforce costs'!M$11)</f>
        <v>0</v>
      </c>
      <c r="CR409" s="290">
        <f>BP409*'Workforce costs'!N$9*(1+'Workforce costs'!N$10)*(1+'Workforce costs'!N$11)</f>
        <v>0</v>
      </c>
      <c r="CS409" s="290">
        <f>BQ409*'Workforce costs'!O$9*(1+'Workforce costs'!O$10)*(1+'Workforce costs'!O$11)</f>
        <v>0</v>
      </c>
      <c r="CT409" s="290">
        <f>BR409*'Workforce costs'!P$9*(1+'Workforce costs'!P$10)*(1+'Workforce costs'!P$11)</f>
        <v>0</v>
      </c>
      <c r="CU409" s="290">
        <f>BS409*'Workforce costs'!Q$9*(1+'Workforce costs'!Q$10)*(1+'Workforce costs'!Q$11)</f>
        <v>0</v>
      </c>
      <c r="CV409" s="290">
        <f>BT409*'Workforce costs'!R$9*(1+'Workforce costs'!R$10)*(1+'Workforce costs'!R$11)</f>
        <v>0</v>
      </c>
      <c r="CW409" s="290">
        <f>BU409*'Workforce costs'!S$9*(1+'Workforce costs'!S$10)*(1+'Workforce costs'!S$11)</f>
        <v>0</v>
      </c>
      <c r="CX409" s="290">
        <f>BV409*'Workforce costs'!T$9*(1+'Workforce costs'!T$10)*(1+'Workforce costs'!T$11)</f>
        <v>0</v>
      </c>
      <c r="CY409" s="290">
        <f>BW409*'Workforce costs'!U$9*(1+'Workforce costs'!U$10)*(1+'Workforce costs'!U$11)</f>
        <v>0</v>
      </c>
      <c r="CZ409" s="290">
        <f>BX409*'Workforce costs'!V$9*(1+'Workforce costs'!V$10)*(1+'Workforce costs'!V$11)</f>
        <v>0</v>
      </c>
      <c r="DA409" s="290">
        <f>BY409*'Workforce costs'!W$9*(1+'Workforce costs'!W$10)*(1+'Workforce costs'!W$11)</f>
        <v>0</v>
      </c>
      <c r="DB409" s="290">
        <f>BZ409*'Workforce costs'!X$9*(1+'Workforce costs'!X$10)*(1+'Workforce costs'!X$11)</f>
        <v>0</v>
      </c>
      <c r="DC409" s="290">
        <f>CA409*'Workforce costs'!Y$9*(1+'Workforce costs'!Y$10)*(1+'Workforce costs'!Y$11)</f>
        <v>0</v>
      </c>
      <c r="DD409" s="290">
        <f>CB409*'Workforce costs'!Z$9*(1+'Workforce costs'!Z$10)*(1+'Workforce costs'!Z$11)</f>
        <v>0</v>
      </c>
      <c r="DE409" s="290">
        <f>CC409*'Workforce costs'!AA$9*(1+'Workforce costs'!AA$10)*(1+'Workforce costs'!AA$11)</f>
        <v>0</v>
      </c>
      <c r="DF409" s="290">
        <f>CD409*'Workforce costs'!AB$9*(1+'Workforce costs'!AB$10)*(1+'Workforce costs'!AB$11)</f>
        <v>0</v>
      </c>
    </row>
    <row r="410" spans="1:110" x14ac:dyDescent="0.3">
      <c r="A410" s="2" t="str">
        <f>Outputs!$A$4</f>
        <v>Australia</v>
      </c>
      <c r="B410" s="2" t="str">
        <f t="shared" si="51"/>
        <v>Australia 25to64</v>
      </c>
      <c r="C410" s="30">
        <f>VLOOKUP($B410,Populations!$D$15:$H$1920,3,FALSE)</f>
        <v>13966174</v>
      </c>
      <c r="D410" s="255">
        <f>IF(OR($H410="General pop",$H410="Schools",$H410="Workplace",$H410="Skills Training",$H410="Digital Supports"),1,VLOOKUP($B410,Populations!$D$15:$H$1920,5,FALSE))</f>
        <v>1</v>
      </c>
      <c r="E410" s="88">
        <f>VLOOKUP(I410,Epidemiology!$C$10:$H$47,6,FALSE)</f>
        <v>590</v>
      </c>
      <c r="F410" s="102">
        <f>'Care profiles'!R411</f>
        <v>1</v>
      </c>
      <c r="G410" s="15" t="str">
        <f>'Care profiles'!A411</f>
        <v>25to64</v>
      </c>
      <c r="H410" s="15" t="str">
        <f>'Care profiles'!B411</f>
        <v>Persistent</v>
      </c>
      <c r="I410" s="15" t="str">
        <f>'Care profiles'!C411</f>
        <v>Persistent_25-64yrs</v>
      </c>
      <c r="J410" s="15" t="str">
        <f>'Care profiles'!D411</f>
        <v>Care profile</v>
      </c>
      <c r="K410" s="15" t="str">
        <f>'Care profiles'!E411</f>
        <v>Structured Psychological Therapies – Individual</v>
      </c>
      <c r="L410" s="104">
        <f>'Care profiles'!F411</f>
        <v>0.8</v>
      </c>
      <c r="M410" s="15">
        <f>'Care profiles'!G411</f>
        <v>26</v>
      </c>
      <c r="N410" s="15">
        <f>'Care profiles'!H411</f>
        <v>60</v>
      </c>
      <c r="O410" s="15" t="str">
        <f>'Care profiles'!I411</f>
        <v>min</v>
      </c>
      <c r="P410" s="15" t="str">
        <f>'Care profiles'!J411</f>
        <v>Tertiary Qualified - Unspecified</v>
      </c>
      <c r="Q410" s="15" t="str">
        <f>'Care profiles'!K411</f>
        <v>n/a</v>
      </c>
      <c r="R410" s="15" t="str">
        <f>'Care profiles'!M411</f>
        <v>Y</v>
      </c>
      <c r="S410" s="15" t="str">
        <f>'Care profiles'!O411</f>
        <v>N</v>
      </c>
      <c r="T410" s="15" t="str">
        <f>'Care profiles'!Q411</f>
        <v>N</v>
      </c>
      <c r="U410" s="30">
        <f t="shared" si="52"/>
        <v>82400.426600000006</v>
      </c>
      <c r="V410" s="30">
        <f t="shared" si="53"/>
        <v>65920.341280000008</v>
      </c>
      <c r="W410" s="30">
        <f>IF(M410="n/a",0,IF(O410="days",V410*M410*(1+(VLOOKUP(K410,'Bed parameters'!$A$9:$G$12,7,FALSE))),V410*M410))</f>
        <v>1713928.8732800002</v>
      </c>
      <c r="X410" s="30">
        <f t="shared" si="54"/>
        <v>1713928.8732800002</v>
      </c>
      <c r="Y410" s="30">
        <f t="shared" si="55"/>
        <v>0</v>
      </c>
      <c r="Z410" s="113">
        <f>_xlfn.IFNA(Y410/((VLOOKUP(K410,'Bed parameters'!$A$9:$G$12,3,FALSE))*(VLOOKUP(K410,'Bed parameters'!$A$9:$G$12,5,FALSE))),0)</f>
        <v>0</v>
      </c>
      <c r="AA410" s="30">
        <f t="shared" si="56"/>
        <v>1713928.8732800002</v>
      </c>
      <c r="AB410" s="30">
        <f>_xlfn.IFNA(IF($O410="days",$Y410*(VLOOKUP($K410,'Bed parameters'!$A$9:$I$12,9,FALSE))*$F410*(VLOOKUP($Q410,'Workforce distribution'!$C$8:$AD$30,AB$7,FALSE)),IF($Q410="n/a",(IF($P410=AB$6,$X410*$F410,0)),$X410*$F410*(VLOOKUP($Q410,'Workforce distribution'!$C$8:$AD$30,AB$7,FALSE)))),0)</f>
        <v>0</v>
      </c>
      <c r="AC410" s="30">
        <f>_xlfn.IFNA(IF($O410="days",$Y410*(VLOOKUP($K410,'Bed parameters'!$A$9:$I$12,9,FALSE))*$F410*(VLOOKUP($Q410,'Workforce distribution'!$C$8:$AD$30,AC$7,FALSE)),IF($Q410="n/a",(IF($P410=AC$6,$X410*$F410,0)),$X410*$F410*(VLOOKUP($Q410,'Workforce distribution'!$C$8:$AD$30,AC$7,FALSE)))),0)</f>
        <v>0</v>
      </c>
      <c r="AD410" s="30">
        <f>_xlfn.IFNA(IF($O410="days",$Y410*(VLOOKUP($K410,'Bed parameters'!$A$9:$I$12,9,FALSE))*$F410*(VLOOKUP($Q410,'Workforce distribution'!$C$8:$AD$30,AD$7,FALSE)),IF($Q410="n/a",(IF($P410=AD$6,$X410*$F410,0)),$X410*$F410*(VLOOKUP($Q410,'Workforce distribution'!$C$8:$AD$30,AD$7,FALSE)))),0)</f>
        <v>0</v>
      </c>
      <c r="AE410" s="30">
        <f>_xlfn.IFNA(IF($O410="days",$Y410*(VLOOKUP($K410,'Bed parameters'!$A$9:$I$12,9,FALSE))*$F410*(VLOOKUP($Q410,'Workforce distribution'!$C$8:$AD$30,AE$7,FALSE)),IF($Q410="n/a",(IF($P410=AE$6,$X410*$F410,0)),$X410*$F410*(VLOOKUP($Q410,'Workforce distribution'!$C$8:$AD$30,AE$7,FALSE)))),0)</f>
        <v>0</v>
      </c>
      <c r="AF410" s="30">
        <f>_xlfn.IFNA(IF($O410="days",$Y410*(VLOOKUP($K410,'Bed parameters'!$A$9:$I$12,9,FALSE))*$F410*(VLOOKUP($Q410,'Workforce distribution'!$C$8:$AD$30,AF$7,FALSE)),IF($Q410="n/a",(IF($P410=AF$6,$X410*$F410,0)),$X410*$F410*(VLOOKUP($Q410,'Workforce distribution'!$C$8:$AD$30,AF$7,FALSE)))),0)</f>
        <v>0</v>
      </c>
      <c r="AG410" s="30">
        <f>_xlfn.IFNA(IF($O410="days",$Y410*(VLOOKUP($K410,'Bed parameters'!$A$9:$I$12,9,FALSE))*$F410*(VLOOKUP($Q410,'Workforce distribution'!$C$8:$AD$30,AG$7,FALSE)),IF($Q410="n/a",(IF($P410=AG$6,$X410*$F410,0)),$X410*$F410*(VLOOKUP($Q410,'Workforce distribution'!$C$8:$AD$30,AG$7,FALSE)))),0)</f>
        <v>0</v>
      </c>
      <c r="AH410" s="30">
        <f>_xlfn.IFNA(IF($O410="days",$Y410*(VLOOKUP($K410,'Bed parameters'!$A$9:$I$12,9,FALSE))*$F410*(VLOOKUP($Q410,'Workforce distribution'!$C$8:$AD$30,AH$7,FALSE)),IF($Q410="n/a",(IF($P410=AH$6,$X410*$F410,0)),$X410*$F410*(VLOOKUP($Q410,'Workforce distribution'!$C$8:$AD$30,AH$7,FALSE)))),0)</f>
        <v>0</v>
      </c>
      <c r="AI410" s="30">
        <f>_xlfn.IFNA(IF($O410="days",$Y410*(VLOOKUP($K410,'Bed parameters'!$A$9:$I$12,9,FALSE))*$F410*(VLOOKUP($Q410,'Workforce distribution'!$C$8:$AD$30,AI$7,FALSE)),IF($Q410="n/a",(IF($P410=AI$6,$X410*$F410,0)),$X410*$F410*(VLOOKUP($Q410,'Workforce distribution'!$C$8:$AD$30,AI$7,FALSE)))),0)</f>
        <v>0</v>
      </c>
      <c r="AJ410" s="30">
        <f>_xlfn.IFNA(IF($O410="days",$Y410*(VLOOKUP($K410,'Bed parameters'!$A$9:$I$12,9,FALSE))*$F410*(VLOOKUP($Q410,'Workforce distribution'!$C$8:$AD$30,AJ$7,FALSE)),IF($Q410="n/a",(IF($P410=AJ$6,$X410*$F410,0)),$X410*$F410*(VLOOKUP($Q410,'Workforce distribution'!$C$8:$AD$30,AJ$7,FALSE)))),0)</f>
        <v>0</v>
      </c>
      <c r="AK410" s="30">
        <f>_xlfn.IFNA(IF($O410="days",$Y410*(VLOOKUP($K410,'Bed parameters'!$A$9:$I$12,9,FALSE))*$F410*(VLOOKUP($Q410,'Workforce distribution'!$C$8:$AD$30,AK$7,FALSE)),IF($Q410="n/a",(IF($P410=AK$6,$X410*$F410,0)),$X410*$F410*(VLOOKUP($Q410,'Workforce distribution'!$C$8:$AD$30,AK$7,FALSE)))),0)</f>
        <v>0</v>
      </c>
      <c r="AL410" s="30">
        <f>_xlfn.IFNA(IF($O410="days",$Y410*(VLOOKUP($K410,'Bed parameters'!$A$9:$I$12,9,FALSE))*$F410*(VLOOKUP($Q410,'Workforce distribution'!$C$8:$AD$30,AL$7,FALSE)),IF($Q410="n/a",(IF($P410=AL$6,$X410*$F410,0)),$X410*$F410*(VLOOKUP($Q410,'Workforce distribution'!$C$8:$AD$30,AL$7,FALSE)))),0)</f>
        <v>0</v>
      </c>
      <c r="AM410" s="30">
        <f>_xlfn.IFNA(IF($O410="days",$Y410*(VLOOKUP($K410,'Bed parameters'!$A$9:$I$12,9,FALSE))*$F410*(VLOOKUP($Q410,'Workforce distribution'!$C$8:$AD$30,AM$7,FALSE)),IF($Q410="n/a",(IF($P410=AM$6,$X410*$F410,0)),$X410*$F410*(VLOOKUP($Q410,'Workforce distribution'!$C$8:$AD$30,AM$7,FALSE)))),0)</f>
        <v>0</v>
      </c>
      <c r="AN410" s="30">
        <f>_xlfn.IFNA(IF($O410="days",$Y410*(VLOOKUP($K410,'Bed parameters'!$A$9:$I$12,9,FALSE))*$F410*(VLOOKUP($Q410,'Workforce distribution'!$C$8:$AD$30,AN$7,FALSE)),IF($Q410="n/a",(IF($P410=AN$6,$X410*$F410,0)),$X410*$F410*(VLOOKUP($Q410,'Workforce distribution'!$C$8:$AD$30,AN$7,FALSE)))),0)</f>
        <v>0</v>
      </c>
      <c r="AO410" s="30">
        <f>_xlfn.IFNA(IF($O410="days",$Y410*(VLOOKUP($K410,'Bed parameters'!$A$9:$I$12,9,FALSE))*$F410*(VLOOKUP($Q410,'Workforce distribution'!$C$8:$AD$30,AO$7,FALSE)),IF($Q410="n/a",(IF($P410=AO$6,$X410*$F410,0)),$X410*$F410*(VLOOKUP($Q410,'Workforce distribution'!$C$8:$AD$30,AO$7,FALSE)))),0)</f>
        <v>0</v>
      </c>
      <c r="AP410" s="30">
        <f>_xlfn.IFNA(IF($O410="days",$Y410*(VLOOKUP($K410,'Bed parameters'!$A$9:$I$12,9,FALSE))*$F410*(VLOOKUP($Q410,'Workforce distribution'!$C$8:$AD$30,AP$7,FALSE)),IF($Q410="n/a",(IF($P410=AP$6,$X410*$F410,0)),$X410*$F410*(VLOOKUP($Q410,'Workforce distribution'!$C$8:$AD$30,AP$7,FALSE)))),0)</f>
        <v>0</v>
      </c>
      <c r="AQ410" s="30">
        <f>_xlfn.IFNA(IF($O410="days",$Y410*(VLOOKUP($K410,'Bed parameters'!$A$9:$I$12,9,FALSE))*$F410*(VLOOKUP($Q410,'Workforce distribution'!$C$8:$AD$30,AQ$7,FALSE)),IF($Q410="n/a",(IF($P410=AQ$6,$X410*$F410,0)),$X410*$F410*(VLOOKUP($Q410,'Workforce distribution'!$C$8:$AD$30,AQ$7,FALSE)))),0)</f>
        <v>0</v>
      </c>
      <c r="AR410" s="30">
        <f>_xlfn.IFNA(IF($O410="days",$Y410*(VLOOKUP($K410,'Bed parameters'!$A$9:$I$12,9,FALSE))*$F410*(VLOOKUP($Q410,'Workforce distribution'!$C$8:$AD$30,AR$7,FALSE)),IF($Q410="n/a",(IF($P410=AR$6,$X410*$F410,0)),$X410*$F410*(VLOOKUP($Q410,'Workforce distribution'!$C$8:$AD$30,AR$7,FALSE)))),0)</f>
        <v>0</v>
      </c>
      <c r="AS410" s="30">
        <f>_xlfn.IFNA(IF($O410="days",$Y410*(VLOOKUP($K410,'Bed parameters'!$A$9:$I$12,9,FALSE))*$F410*(VLOOKUP($Q410,'Workforce distribution'!$C$8:$AD$30,AS$7,FALSE)),IF($Q410="n/a",(IF($P410=AS$6,$X410*$F410,0)),$X410*$F410*(VLOOKUP($Q410,'Workforce distribution'!$C$8:$AD$30,AS$7,FALSE)))),0)</f>
        <v>1713928.8732800002</v>
      </c>
      <c r="AT410" s="30">
        <f>_xlfn.IFNA(IF($O410="days",$Y410*(VLOOKUP($K410,'Bed parameters'!$A$9:$I$12,9,FALSE))*$F410*(VLOOKUP($Q410,'Workforce distribution'!$C$8:$AD$30,AT$7,FALSE)),IF($Q410="n/a",(IF($P410=AT$6,$X410*$F410,0)),$X410*$F410*(VLOOKUP($Q410,'Workforce distribution'!$C$8:$AD$30,AT$7,FALSE)))),0)</f>
        <v>0</v>
      </c>
      <c r="AU410" s="30">
        <f>_xlfn.IFNA(IF($O410="days",$Y410*(VLOOKUP($K410,'Bed parameters'!$A$9:$I$12,9,FALSE))*$F410*(VLOOKUP($Q410,'Workforce distribution'!$C$8:$AD$30,AU$7,FALSE)),IF($Q410="n/a",(IF($P410=AU$6,$X410*$F410,0)),$X410*$F410*(VLOOKUP($Q410,'Workforce distribution'!$C$8:$AD$30,AU$7,FALSE)))),0)</f>
        <v>0</v>
      </c>
      <c r="AV410" s="30">
        <f>_xlfn.IFNA(IF($O410="days",$Y410*(VLOOKUP($K410,'Bed parameters'!$A$9:$I$12,9,FALSE))*$F410*(VLOOKUP($Q410,'Workforce distribution'!$C$8:$AD$30,AV$7,FALSE)),IF($Q410="n/a",(IF($P410=AV$6,$X410*$F410,0)),$X410*$F410*(VLOOKUP($Q410,'Workforce distribution'!$C$8:$AD$30,AV$7,FALSE)))),0)</f>
        <v>0</v>
      </c>
      <c r="AW410" s="30">
        <f>_xlfn.IFNA(IF($O410="days",$Y410*(VLOOKUP($K410,'Bed parameters'!$A$9:$I$12,9,FALSE))*$F410*(VLOOKUP($Q410,'Workforce distribution'!$C$8:$AD$30,AW$7,FALSE)),IF($Q410="n/a",(IF($P410=AW$6,$X410*$F410,0)),$X410*$F410*(VLOOKUP($Q410,'Workforce distribution'!$C$8:$AD$30,AW$7,FALSE)))),0)</f>
        <v>0</v>
      </c>
      <c r="AX410" s="30">
        <f>_xlfn.IFNA(IF($O410="days",$Y410*(VLOOKUP($K410,'Bed parameters'!$A$9:$I$12,9,FALSE))*$F410*(VLOOKUP($Q410,'Workforce distribution'!$C$8:$AD$30,AX$7,FALSE)),IF($Q410="n/a",(IF($P410=AX$6,$X410*$F410,0)),$X410*$F410*(VLOOKUP($Q410,'Workforce distribution'!$C$8:$AD$30,AX$7,FALSE)))),0)</f>
        <v>0</v>
      </c>
      <c r="AY410" s="30">
        <f>_xlfn.IFNA(IF($O410="days",$Y410*(VLOOKUP($K410,'Bed parameters'!$A$9:$I$12,9,FALSE))*$F410*(VLOOKUP($Q410,'Workforce distribution'!$C$8:$AD$30,AY$7,FALSE)),IF($Q410="n/a",(IF($P410=AY$6,$X410*$F410,0)),$X410*$F410*(VLOOKUP($Q410,'Workforce distribution'!$C$8:$AD$30,AY$7,FALSE)))),0)</f>
        <v>0</v>
      </c>
      <c r="AZ410" s="30">
        <f>_xlfn.IFNA(IF($O410="days",$Y410*(VLOOKUP($K410,'Bed parameters'!$A$9:$I$12,9,FALSE))*$F410*(VLOOKUP($Q410,'Workforce distribution'!$C$8:$AD$30,AZ$7,FALSE)),IF($Q410="n/a",(IF($P410=AZ$6,$X410*$F410,0)),$X410*$F410*(VLOOKUP($Q410,'Workforce distribution'!$C$8:$AD$30,AZ$7,FALSE)))),0)</f>
        <v>0</v>
      </c>
      <c r="BA410" s="30">
        <f>_xlfn.IFNA(IF($O410="days",$Y410*(VLOOKUP($K410,'Bed parameters'!$A$9:$I$12,9,FALSE))*$F410*(VLOOKUP($Q410,'Workforce distribution'!$C$8:$AD$30,BA$7,FALSE)),IF($Q410="n/a",(IF($P410=BA$6,$X410*$F410,0)),$X410*$F410*(VLOOKUP($Q410,'Workforce distribution'!$C$8:$AD$30,BA$7,FALSE)))),0)</f>
        <v>0</v>
      </c>
      <c r="BB410" s="30">
        <f>_xlfn.IFNA(IF($O410="days",$Y410*(VLOOKUP($K410,'Bed parameters'!$A$9:$I$12,9,FALSE))*$F410*(VLOOKUP($Q410,'Workforce distribution'!$C$8:$AD$30,BB$7,FALSE)),IF($Q410="n/a",(IF($P410=BB$6,$X410*$F410,0)),$X410*$F410*(VLOOKUP($Q410,'Workforce distribution'!$C$8:$AD$30,BB$7,FALSE)))),0)</f>
        <v>0</v>
      </c>
      <c r="BC410" s="149">
        <f t="shared" si="57"/>
        <v>1491.3268637573742</v>
      </c>
      <c r="BD410" s="288">
        <f>IF($Q410="n/a",(IF('Workforce hours'!D$30=0,0,(AB410/'Workforce hours'!D$30))),(IF(VLOOKUP($Q410,'Workforce hours'!$C$8:$AD$30,BD$7,FALSE)=0,0,(AB410/(VLOOKUP($Q410,'Workforce hours'!$C$8:$AD$30,BD$7,FALSE))))))</f>
        <v>0</v>
      </c>
      <c r="BE410" s="288">
        <f>IF($Q410="n/a",(IF('Workforce hours'!E$30=0,0,(AC410/'Workforce hours'!E$30))),(IF(VLOOKUP($Q410,'Workforce hours'!$C$8:$AD$30,BE$7,FALSE)=0,0,(AC410/(VLOOKUP($Q410,'Workforce hours'!$C$8:$AD$30,BE$7,FALSE))))))</f>
        <v>0</v>
      </c>
      <c r="BF410" s="288">
        <f>IF($Q410="n/a",(IF('Workforce hours'!F$30=0,0,(AD410/'Workforce hours'!F$30))),(IF(VLOOKUP($Q410,'Workforce hours'!$C$8:$AD$30,BF$7,FALSE)=0,0,(AD410/(VLOOKUP($Q410,'Workforce hours'!$C$8:$AD$30,BF$7,FALSE))))))</f>
        <v>0</v>
      </c>
      <c r="BG410" s="288">
        <f>IF($Q410="n/a",(IF('Workforce hours'!G$30=0,0,(AE410/'Workforce hours'!G$30))),(IF(VLOOKUP($Q410,'Workforce hours'!$C$8:$AD$30,BG$7,FALSE)=0,0,(AE410/(VLOOKUP($Q410,'Workforce hours'!$C$8:$AD$30,BG$7,FALSE))))))</f>
        <v>0</v>
      </c>
      <c r="BH410" s="288">
        <f>IF($Q410="n/a",(IF('Workforce hours'!H$30=0,0,(AF410/'Workforce hours'!H$30))),(IF(VLOOKUP($Q410,'Workforce hours'!$C$8:$AD$30,BH$7,FALSE)=0,0,(AF410/(VLOOKUP($Q410,'Workforce hours'!$C$8:$AD$30,BH$7,FALSE))))))</f>
        <v>0</v>
      </c>
      <c r="BI410" s="288">
        <f>IF($Q410="n/a",(IF('Workforce hours'!I$30=0,0,(AG410/'Workforce hours'!I$30))),(IF(VLOOKUP($Q410,'Workforce hours'!$C$8:$AD$30,BI$7,FALSE)=0,0,(AG410/(VLOOKUP($Q410,'Workforce hours'!$C$8:$AD$30,BI$7,FALSE))))))</f>
        <v>0</v>
      </c>
      <c r="BJ410" s="288">
        <f>IF($Q410="n/a",(IF('Workforce hours'!J$30=0,0,(AH410/'Workforce hours'!J$30))),(IF(VLOOKUP($Q410,'Workforce hours'!$C$8:$AD$30,BJ$7,FALSE)=0,0,(AH410/(VLOOKUP($Q410,'Workforce hours'!$C$8:$AD$30,BJ$7,FALSE))))))</f>
        <v>0</v>
      </c>
      <c r="BK410" s="288">
        <f>IF($Q410="n/a",(IF('Workforce hours'!K$30=0,0,(AI410/'Workforce hours'!K$30))),(IF(VLOOKUP($Q410,'Workforce hours'!$C$8:$AD$30,BK$7,FALSE)=0,0,(AI410/(VLOOKUP($Q410,'Workforce hours'!$C$8:$AD$30,BK$7,FALSE))))))</f>
        <v>0</v>
      </c>
      <c r="BL410" s="288">
        <f>IF($Q410="n/a",(IF('Workforce hours'!L$30=0,0,(AJ410/'Workforce hours'!L$30))),(IF(VLOOKUP($Q410,'Workforce hours'!$C$8:$AD$30,BL$7,FALSE)=0,0,(AJ410/(VLOOKUP($Q410,'Workforce hours'!$C$8:$AD$30,BL$7,FALSE))))))</f>
        <v>0</v>
      </c>
      <c r="BM410" s="288">
        <f>IF($Q410="n/a",(IF('Workforce hours'!M$30=0,0,(AK410/'Workforce hours'!M$30))),(IF(VLOOKUP($Q410,'Workforce hours'!$C$8:$AD$30,BM$7,FALSE)=0,0,(AK410/(VLOOKUP($Q410,'Workforce hours'!$C$8:$AD$30,BM$7,FALSE))))))</f>
        <v>0</v>
      </c>
      <c r="BN410" s="288">
        <f>IF($Q410="n/a",(IF('Workforce hours'!N$30=0,0,(AL410/'Workforce hours'!N$30))),(IF(VLOOKUP($Q410,'Workforce hours'!$C$8:$AD$30,BN$7,FALSE)=0,0,(AL410/(VLOOKUP($Q410,'Workforce hours'!$C$8:$AD$30,BN$7,FALSE))))))</f>
        <v>0</v>
      </c>
      <c r="BO410" s="288">
        <f>IF($Q410="n/a",(IF('Workforce hours'!O$30=0,0,(AM410/'Workforce hours'!O$30))),(IF(VLOOKUP($Q410,'Workforce hours'!$C$8:$AD$30,BO$7,FALSE)=0,0,(AM410/(VLOOKUP($Q410,'Workforce hours'!$C$8:$AD$30,BO$7,FALSE))))))</f>
        <v>0</v>
      </c>
      <c r="BP410" s="288">
        <f>IF($Q410="n/a",(IF('Workforce hours'!P$30=0,0,(AN410/'Workforce hours'!P$30))),(IF(VLOOKUP($Q410,'Workforce hours'!$C$8:$AD$30,BP$7,FALSE)=0,0,(AN410/(VLOOKUP($Q410,'Workforce hours'!$C$8:$AD$30,BP$7,FALSE))))))</f>
        <v>0</v>
      </c>
      <c r="BQ410" s="288">
        <f>IF($Q410="n/a",(IF('Workforce hours'!Q$30=0,0,(AO410/'Workforce hours'!Q$30))),(IF(VLOOKUP($Q410,'Workforce hours'!$C$8:$AD$30,BQ$7,FALSE)=0,0,(AO410/(VLOOKUP($Q410,'Workforce hours'!$C$8:$AD$30,BQ$7,FALSE))))))</f>
        <v>0</v>
      </c>
      <c r="BR410" s="288">
        <f>IF($Q410="n/a",(IF('Workforce hours'!R$30=0,0,(AP410/'Workforce hours'!R$30))),(IF(VLOOKUP($Q410,'Workforce hours'!$C$8:$AD$30,BR$7,FALSE)=0,0,(AP410/(VLOOKUP($Q410,'Workforce hours'!$C$8:$AD$30,BR$7,FALSE))))))</f>
        <v>0</v>
      </c>
      <c r="BS410" s="288">
        <f>IF($Q410="n/a",(IF('Workforce hours'!S$30=0,0,(AQ410/'Workforce hours'!S$30))),(IF(VLOOKUP($Q410,'Workforce hours'!$C$8:$AD$30,BS$7,FALSE)=0,0,(AQ410/(VLOOKUP($Q410,'Workforce hours'!$C$8:$AD$30,BS$7,FALSE))))))</f>
        <v>0</v>
      </c>
      <c r="BT410" s="288">
        <f>IF($Q410="n/a",(IF('Workforce hours'!T$30=0,0,(AR410/'Workforce hours'!T$30))),(IF(VLOOKUP($Q410,'Workforce hours'!$C$8:$AD$30,BT$7,FALSE)=0,0,(AR410/(VLOOKUP($Q410,'Workforce hours'!$C$8:$AD$30,BT$7,FALSE))))))</f>
        <v>0</v>
      </c>
      <c r="BU410" s="288">
        <f>IF($Q410="n/a",(IF('Workforce hours'!U$30=0,0,(AS410/'Workforce hours'!U$30))),(IF(VLOOKUP($Q410,'Workforce hours'!$C$8:$AD$30,BU$7,FALSE)=0,0,(AS410/(VLOOKUP($Q410,'Workforce hours'!$C$8:$AD$30,BU$7,FALSE))))))</f>
        <v>1491.3268637573742</v>
      </c>
      <c r="BV410" s="288">
        <f>IF($Q410="n/a",(IF('Workforce hours'!V$30=0,0,(AT410/'Workforce hours'!V$30))),(IF(VLOOKUP($Q410,'Workforce hours'!$C$8:$AD$30,BV$7,FALSE)=0,0,(AT410/(VLOOKUP($Q410,'Workforce hours'!$C$8:$AD$30,BV$7,FALSE))))))</f>
        <v>0</v>
      </c>
      <c r="BW410" s="288">
        <f>IF($Q410="n/a",(IF('Workforce hours'!W$30=0,0,(AU410/'Workforce hours'!W$30))),(IF(VLOOKUP($Q410,'Workforce hours'!$C$8:$AD$30,BW$7,FALSE)=0,0,(AU410/(VLOOKUP($Q410,'Workforce hours'!$C$8:$AD$30,BW$7,FALSE))))))</f>
        <v>0</v>
      </c>
      <c r="BX410" s="288">
        <f>IF($Q410="n/a",(IF('Workforce hours'!X$30=0,0,(AV410/'Workforce hours'!X$30))),(IF(VLOOKUP($Q410,'Workforce hours'!$C$8:$AD$30,BX$7,FALSE)=0,0,(AV410/(VLOOKUP($Q410,'Workforce hours'!$C$8:$AD$30,BX$7,FALSE))))))</f>
        <v>0</v>
      </c>
      <c r="BY410" s="288">
        <f>IF($Q410="n/a",(IF('Workforce hours'!Y$30=0,0,(AW410/'Workforce hours'!Y$30))),(IF(VLOOKUP($Q410,'Workforce hours'!$C$8:$AD$30,BY$7,FALSE)=0,0,(AW410/(VLOOKUP($Q410,'Workforce hours'!$C$8:$AD$30,BY$7,FALSE))))))</f>
        <v>0</v>
      </c>
      <c r="BZ410" s="288">
        <f>IF($Q410="n/a",(IF('Workforce hours'!Z$30=0,0,(AX410/'Workforce hours'!Z$30))),(IF(VLOOKUP($Q410,'Workforce hours'!$C$8:$AD$30,BZ$7,FALSE)=0,0,(AX410/(VLOOKUP($Q410,'Workforce hours'!$C$8:$AD$30,BZ$7,FALSE))))))</f>
        <v>0</v>
      </c>
      <c r="CA410" s="288">
        <f>IF($Q410="n/a",(IF('Workforce hours'!AA$30=0,0,(AY410/'Workforce hours'!AA$30))),(IF(VLOOKUP($Q410,'Workforce hours'!$C$8:$AD$30,CA$7,FALSE)=0,0,(AY410/(VLOOKUP($Q410,'Workforce hours'!$C$8:$AD$30,CA$7,FALSE))))))</f>
        <v>0</v>
      </c>
      <c r="CB410" s="288">
        <f>IF($Q410="n/a",(IF('Workforce hours'!AB$30=0,0,(AZ410/'Workforce hours'!AB$30))),(IF(VLOOKUP($Q410,'Workforce hours'!$C$8:$AD$30,CB$7,FALSE)=0,0,(AZ410/(VLOOKUP($Q410,'Workforce hours'!$C$8:$AD$30,CB$7,FALSE))))))</f>
        <v>0</v>
      </c>
      <c r="CC410" s="288">
        <f>IF($Q410="n/a",(IF('Workforce hours'!AC$30=0,0,(BA410/'Workforce hours'!AC$30))),(IF(VLOOKUP($Q410,'Workforce hours'!$C$8:$AD$30,CC$7,FALSE)=0,0,(BA410/(VLOOKUP($Q410,'Workforce hours'!$C$8:$AD$30,CC$7,FALSE))))))</f>
        <v>0</v>
      </c>
      <c r="CD410" s="288">
        <f>IF($Q410="n/a",(IF('Workforce hours'!AD$30=0,0,(BB410/'Workforce hours'!AD$30))),(IF(VLOOKUP($Q410,'Workforce hours'!$C$8:$AD$30,CD$7,FALSE)=0,0,(BB410/(VLOOKUP($Q410,'Workforce hours'!$C$8:$AD$30,CD$7,FALSE))))))</f>
        <v>0</v>
      </c>
      <c r="CE410" s="289">
        <f t="shared" si="58"/>
        <v>0</v>
      </c>
      <c r="CF410" s="290">
        <f>BD410*'Workforce costs'!B$9*(1+'Workforce costs'!B$10)*(1+'Workforce costs'!B$11)</f>
        <v>0</v>
      </c>
      <c r="CG410" s="290">
        <f>BE410*'Workforce costs'!C$9*(1+'Workforce costs'!C$10)*(1+'Workforce costs'!C$11)</f>
        <v>0</v>
      </c>
      <c r="CH410" s="290">
        <f>BF410*'Workforce costs'!D$9*(1+'Workforce costs'!D$10)*(1+'Workforce costs'!D$11)</f>
        <v>0</v>
      </c>
      <c r="CI410" s="290">
        <f>BG410*'Workforce costs'!E$9*(1+'Workforce costs'!E$10)*(1+'Workforce costs'!E$11)</f>
        <v>0</v>
      </c>
      <c r="CJ410" s="290">
        <f>BH410*'Workforce costs'!F$9*(1+'Workforce costs'!F$10)*(1+'Workforce costs'!F$11)</f>
        <v>0</v>
      </c>
      <c r="CK410" s="290">
        <f>BI410*'Workforce costs'!G$9*(1+'Workforce costs'!G$10)*(1+'Workforce costs'!G$11)</f>
        <v>0</v>
      </c>
      <c r="CL410" s="290">
        <f>BJ410*'Workforce costs'!H$9*(1+'Workforce costs'!H$10)*(1+'Workforce costs'!H$11)</f>
        <v>0</v>
      </c>
      <c r="CM410" s="290">
        <f>BK410*'Workforce costs'!I$9*(1+'Workforce costs'!I$10)*(1+'Workforce costs'!I$11)</f>
        <v>0</v>
      </c>
      <c r="CN410" s="290">
        <f>BL410*'Workforce costs'!J$9*(1+'Workforce costs'!J$10)*(1+'Workforce costs'!J$11)</f>
        <v>0</v>
      </c>
      <c r="CO410" s="290">
        <f>BM410*'Workforce costs'!K$9*(1+'Workforce costs'!K$10)*(1+'Workforce costs'!K$11)</f>
        <v>0</v>
      </c>
      <c r="CP410" s="290">
        <f>BN410*'Workforce costs'!L$9*(1+'Workforce costs'!L$10)*(1+'Workforce costs'!L$11)</f>
        <v>0</v>
      </c>
      <c r="CQ410" s="290">
        <f>BO410*'Workforce costs'!M$9*(1+'Workforce costs'!M$10)*(1+'Workforce costs'!M$11)</f>
        <v>0</v>
      </c>
      <c r="CR410" s="290">
        <f>BP410*'Workforce costs'!N$9*(1+'Workforce costs'!N$10)*(1+'Workforce costs'!N$11)</f>
        <v>0</v>
      </c>
      <c r="CS410" s="290">
        <f>BQ410*'Workforce costs'!O$9*(1+'Workforce costs'!O$10)*(1+'Workforce costs'!O$11)</f>
        <v>0</v>
      </c>
      <c r="CT410" s="290">
        <f>BR410*'Workforce costs'!P$9*(1+'Workforce costs'!P$10)*(1+'Workforce costs'!P$11)</f>
        <v>0</v>
      </c>
      <c r="CU410" s="290">
        <f>BS410*'Workforce costs'!Q$9*(1+'Workforce costs'!Q$10)*(1+'Workforce costs'!Q$11)</f>
        <v>0</v>
      </c>
      <c r="CV410" s="290">
        <f>BT410*'Workforce costs'!R$9*(1+'Workforce costs'!R$10)*(1+'Workforce costs'!R$11)</f>
        <v>0</v>
      </c>
      <c r="CW410" s="290">
        <f>BU410*'Workforce costs'!S$9*(1+'Workforce costs'!S$10)*(1+'Workforce costs'!S$11)</f>
        <v>0</v>
      </c>
      <c r="CX410" s="290">
        <f>BV410*'Workforce costs'!T$9*(1+'Workforce costs'!T$10)*(1+'Workforce costs'!T$11)</f>
        <v>0</v>
      </c>
      <c r="CY410" s="290">
        <f>BW410*'Workforce costs'!U$9*(1+'Workforce costs'!U$10)*(1+'Workforce costs'!U$11)</f>
        <v>0</v>
      </c>
      <c r="CZ410" s="290">
        <f>BX410*'Workforce costs'!V$9*(1+'Workforce costs'!V$10)*(1+'Workforce costs'!V$11)</f>
        <v>0</v>
      </c>
      <c r="DA410" s="290">
        <f>BY410*'Workforce costs'!W$9*(1+'Workforce costs'!W$10)*(1+'Workforce costs'!W$11)</f>
        <v>0</v>
      </c>
      <c r="DB410" s="290">
        <f>BZ410*'Workforce costs'!X$9*(1+'Workforce costs'!X$10)*(1+'Workforce costs'!X$11)</f>
        <v>0</v>
      </c>
      <c r="DC410" s="290">
        <f>CA410*'Workforce costs'!Y$9*(1+'Workforce costs'!Y$10)*(1+'Workforce costs'!Y$11)</f>
        <v>0</v>
      </c>
      <c r="DD410" s="290">
        <f>CB410*'Workforce costs'!Z$9*(1+'Workforce costs'!Z$10)*(1+'Workforce costs'!Z$11)</f>
        <v>0</v>
      </c>
      <c r="DE410" s="290">
        <f>CC410*'Workforce costs'!AA$9*(1+'Workforce costs'!AA$10)*(1+'Workforce costs'!AA$11)</f>
        <v>0</v>
      </c>
      <c r="DF410" s="290">
        <f>CD410*'Workforce costs'!AB$9*(1+'Workforce costs'!AB$10)*(1+'Workforce costs'!AB$11)</f>
        <v>0</v>
      </c>
    </row>
    <row r="411" spans="1:110" x14ac:dyDescent="0.3">
      <c r="A411" s="2" t="str">
        <f>Outputs!$A$4</f>
        <v>Australia</v>
      </c>
      <c r="B411" s="2" t="str">
        <f t="shared" si="51"/>
        <v>Australia 25to64</v>
      </c>
      <c r="C411" s="30">
        <f>VLOOKUP($B411,Populations!$D$15:$H$1920,3,FALSE)</f>
        <v>13966174</v>
      </c>
      <c r="D411" s="255">
        <f>IF(OR($H411="General pop",$H411="Schools",$H411="Workplace",$H411="Skills Training",$H411="Digital Supports"),1,VLOOKUP($B411,Populations!$D$15:$H$1920,5,FALSE))</f>
        <v>1</v>
      </c>
      <c r="E411" s="88">
        <f>VLOOKUP(I411,Epidemiology!$C$10:$H$47,6,FALSE)</f>
        <v>590</v>
      </c>
      <c r="F411" s="102">
        <f>'Care profiles'!R412</f>
        <v>1</v>
      </c>
      <c r="G411" s="15" t="str">
        <f>'Care profiles'!A412</f>
        <v>25to64</v>
      </c>
      <c r="H411" s="15" t="str">
        <f>'Care profiles'!B412</f>
        <v>Persistent</v>
      </c>
      <c r="I411" s="15" t="str">
        <f>'Care profiles'!C412</f>
        <v>Persistent_25-64yrs</v>
      </c>
      <c r="J411" s="15" t="str">
        <f>'Care profiles'!D412</f>
        <v>Care profile</v>
      </c>
      <c r="K411" s="15" t="str">
        <f>'Care profiles'!E412</f>
        <v>Individual Suicide Prevention Support Services</v>
      </c>
      <c r="L411" s="104">
        <f>'Care profiles'!F412</f>
        <v>0.5</v>
      </c>
      <c r="M411" s="15">
        <f>'Care profiles'!G412</f>
        <v>12</v>
      </c>
      <c r="N411" s="15">
        <f>'Care profiles'!H412</f>
        <v>60</v>
      </c>
      <c r="O411" s="15" t="str">
        <f>'Care profiles'!I412</f>
        <v>min</v>
      </c>
      <c r="P411" s="15" t="str">
        <f>'Care profiles'!J412</f>
        <v>Peer Worker</v>
      </c>
      <c r="Q411" s="15" t="str">
        <f>'Care profiles'!K412</f>
        <v>n/a</v>
      </c>
      <c r="R411" s="15" t="str">
        <f>'Care profiles'!M412</f>
        <v>N</v>
      </c>
      <c r="S411" s="15" t="str">
        <f>'Care profiles'!O412</f>
        <v>N</v>
      </c>
      <c r="T411" s="15" t="str">
        <f>'Care profiles'!Q412</f>
        <v>Y</v>
      </c>
      <c r="U411" s="30">
        <f t="shared" si="52"/>
        <v>82400.426600000006</v>
      </c>
      <c r="V411" s="30">
        <f t="shared" si="53"/>
        <v>41200.213300000003</v>
      </c>
      <c r="W411" s="30">
        <f>IF(M411="n/a",0,IF(O411="days",V411*M411*(1+(VLOOKUP(K411,'Bed parameters'!$A$9:$G$12,7,FALSE))),V411*M411))</f>
        <v>494402.55960000004</v>
      </c>
      <c r="X411" s="30">
        <f t="shared" si="54"/>
        <v>494402.55960000004</v>
      </c>
      <c r="Y411" s="30">
        <f t="shared" si="55"/>
        <v>0</v>
      </c>
      <c r="Z411" s="113">
        <f>_xlfn.IFNA(Y411/((VLOOKUP(K411,'Bed parameters'!$A$9:$G$12,3,FALSE))*(VLOOKUP(K411,'Bed parameters'!$A$9:$G$12,5,FALSE))),0)</f>
        <v>0</v>
      </c>
      <c r="AA411" s="30">
        <f t="shared" si="56"/>
        <v>494402.55960000004</v>
      </c>
      <c r="AB411" s="30">
        <f>_xlfn.IFNA(IF($O411="days",$Y411*(VLOOKUP($K411,'Bed parameters'!$A$9:$I$12,9,FALSE))*$F411*(VLOOKUP($Q411,'Workforce distribution'!$C$8:$AD$30,AB$7,FALSE)),IF($Q411="n/a",(IF($P411=AB$6,$X411*$F411,0)),$X411*$F411*(VLOOKUP($Q411,'Workforce distribution'!$C$8:$AD$30,AB$7,FALSE)))),0)</f>
        <v>0</v>
      </c>
      <c r="AC411" s="30">
        <f>_xlfn.IFNA(IF($O411="days",$Y411*(VLOOKUP($K411,'Bed parameters'!$A$9:$I$12,9,FALSE))*$F411*(VLOOKUP($Q411,'Workforce distribution'!$C$8:$AD$30,AC$7,FALSE)),IF($Q411="n/a",(IF($P411=AC$6,$X411*$F411,0)),$X411*$F411*(VLOOKUP($Q411,'Workforce distribution'!$C$8:$AD$30,AC$7,FALSE)))),0)</f>
        <v>0</v>
      </c>
      <c r="AD411" s="30">
        <f>_xlfn.IFNA(IF($O411="days",$Y411*(VLOOKUP($K411,'Bed parameters'!$A$9:$I$12,9,FALSE))*$F411*(VLOOKUP($Q411,'Workforce distribution'!$C$8:$AD$30,AD$7,FALSE)),IF($Q411="n/a",(IF($P411=AD$6,$X411*$F411,0)),$X411*$F411*(VLOOKUP($Q411,'Workforce distribution'!$C$8:$AD$30,AD$7,FALSE)))),0)</f>
        <v>0</v>
      </c>
      <c r="AE411" s="30">
        <f>_xlfn.IFNA(IF($O411="days",$Y411*(VLOOKUP($K411,'Bed parameters'!$A$9:$I$12,9,FALSE))*$F411*(VLOOKUP($Q411,'Workforce distribution'!$C$8:$AD$30,AE$7,FALSE)),IF($Q411="n/a",(IF($P411=AE$6,$X411*$F411,0)),$X411*$F411*(VLOOKUP($Q411,'Workforce distribution'!$C$8:$AD$30,AE$7,FALSE)))),0)</f>
        <v>494402.55960000004</v>
      </c>
      <c r="AF411" s="30">
        <f>_xlfn.IFNA(IF($O411="days",$Y411*(VLOOKUP($K411,'Bed parameters'!$A$9:$I$12,9,FALSE))*$F411*(VLOOKUP($Q411,'Workforce distribution'!$C$8:$AD$30,AF$7,FALSE)),IF($Q411="n/a",(IF($P411=AF$6,$X411*$F411,0)),$X411*$F411*(VLOOKUP($Q411,'Workforce distribution'!$C$8:$AD$30,AF$7,FALSE)))),0)</f>
        <v>0</v>
      </c>
      <c r="AG411" s="30">
        <f>_xlfn.IFNA(IF($O411="days",$Y411*(VLOOKUP($K411,'Bed parameters'!$A$9:$I$12,9,FALSE))*$F411*(VLOOKUP($Q411,'Workforce distribution'!$C$8:$AD$30,AG$7,FALSE)),IF($Q411="n/a",(IF($P411=AG$6,$X411*$F411,0)),$X411*$F411*(VLOOKUP($Q411,'Workforce distribution'!$C$8:$AD$30,AG$7,FALSE)))),0)</f>
        <v>0</v>
      </c>
      <c r="AH411" s="30">
        <f>_xlfn.IFNA(IF($O411="days",$Y411*(VLOOKUP($K411,'Bed parameters'!$A$9:$I$12,9,FALSE))*$F411*(VLOOKUP($Q411,'Workforce distribution'!$C$8:$AD$30,AH$7,FALSE)),IF($Q411="n/a",(IF($P411=AH$6,$X411*$F411,0)),$X411*$F411*(VLOOKUP($Q411,'Workforce distribution'!$C$8:$AD$30,AH$7,FALSE)))),0)</f>
        <v>0</v>
      </c>
      <c r="AI411" s="30">
        <f>_xlfn.IFNA(IF($O411="days",$Y411*(VLOOKUP($K411,'Bed parameters'!$A$9:$I$12,9,FALSE))*$F411*(VLOOKUP($Q411,'Workforce distribution'!$C$8:$AD$30,AI$7,FALSE)),IF($Q411="n/a",(IF($P411=AI$6,$X411*$F411,0)),$X411*$F411*(VLOOKUP($Q411,'Workforce distribution'!$C$8:$AD$30,AI$7,FALSE)))),0)</f>
        <v>0</v>
      </c>
      <c r="AJ411" s="30">
        <f>_xlfn.IFNA(IF($O411="days",$Y411*(VLOOKUP($K411,'Bed parameters'!$A$9:$I$12,9,FALSE))*$F411*(VLOOKUP($Q411,'Workforce distribution'!$C$8:$AD$30,AJ$7,FALSE)),IF($Q411="n/a",(IF($P411=AJ$6,$X411*$F411,0)),$X411*$F411*(VLOOKUP($Q411,'Workforce distribution'!$C$8:$AD$30,AJ$7,FALSE)))),0)</f>
        <v>0</v>
      </c>
      <c r="AK411" s="30">
        <f>_xlfn.IFNA(IF($O411="days",$Y411*(VLOOKUP($K411,'Bed parameters'!$A$9:$I$12,9,FALSE))*$F411*(VLOOKUP($Q411,'Workforce distribution'!$C$8:$AD$30,AK$7,FALSE)),IF($Q411="n/a",(IF($P411=AK$6,$X411*$F411,0)),$X411*$F411*(VLOOKUP($Q411,'Workforce distribution'!$C$8:$AD$30,AK$7,FALSE)))),0)</f>
        <v>0</v>
      </c>
      <c r="AL411" s="30">
        <f>_xlfn.IFNA(IF($O411="days",$Y411*(VLOOKUP($K411,'Bed parameters'!$A$9:$I$12,9,FALSE))*$F411*(VLOOKUP($Q411,'Workforce distribution'!$C$8:$AD$30,AL$7,FALSE)),IF($Q411="n/a",(IF($P411=AL$6,$X411*$F411,0)),$X411*$F411*(VLOOKUP($Q411,'Workforce distribution'!$C$8:$AD$30,AL$7,FALSE)))),0)</f>
        <v>0</v>
      </c>
      <c r="AM411" s="30">
        <f>_xlfn.IFNA(IF($O411="days",$Y411*(VLOOKUP($K411,'Bed parameters'!$A$9:$I$12,9,FALSE))*$F411*(VLOOKUP($Q411,'Workforce distribution'!$C$8:$AD$30,AM$7,FALSE)),IF($Q411="n/a",(IF($P411=AM$6,$X411*$F411,0)),$X411*$F411*(VLOOKUP($Q411,'Workforce distribution'!$C$8:$AD$30,AM$7,FALSE)))),0)</f>
        <v>0</v>
      </c>
      <c r="AN411" s="30">
        <f>_xlfn.IFNA(IF($O411="days",$Y411*(VLOOKUP($K411,'Bed parameters'!$A$9:$I$12,9,FALSE))*$F411*(VLOOKUP($Q411,'Workforce distribution'!$C$8:$AD$30,AN$7,FALSE)),IF($Q411="n/a",(IF($P411=AN$6,$X411*$F411,0)),$X411*$F411*(VLOOKUP($Q411,'Workforce distribution'!$C$8:$AD$30,AN$7,FALSE)))),0)</f>
        <v>0</v>
      </c>
      <c r="AO411" s="30">
        <f>_xlfn.IFNA(IF($O411="days",$Y411*(VLOOKUP($K411,'Bed parameters'!$A$9:$I$12,9,FALSE))*$F411*(VLOOKUP($Q411,'Workforce distribution'!$C$8:$AD$30,AO$7,FALSE)),IF($Q411="n/a",(IF($P411=AO$6,$X411*$F411,0)),$X411*$F411*(VLOOKUP($Q411,'Workforce distribution'!$C$8:$AD$30,AO$7,FALSE)))),0)</f>
        <v>0</v>
      </c>
      <c r="AP411" s="30">
        <f>_xlfn.IFNA(IF($O411="days",$Y411*(VLOOKUP($K411,'Bed parameters'!$A$9:$I$12,9,FALSE))*$F411*(VLOOKUP($Q411,'Workforce distribution'!$C$8:$AD$30,AP$7,FALSE)),IF($Q411="n/a",(IF($P411=AP$6,$X411*$F411,0)),$X411*$F411*(VLOOKUP($Q411,'Workforce distribution'!$C$8:$AD$30,AP$7,FALSE)))),0)</f>
        <v>0</v>
      </c>
      <c r="AQ411" s="30">
        <f>_xlfn.IFNA(IF($O411="days",$Y411*(VLOOKUP($K411,'Bed parameters'!$A$9:$I$12,9,FALSE))*$F411*(VLOOKUP($Q411,'Workforce distribution'!$C$8:$AD$30,AQ$7,FALSE)),IF($Q411="n/a",(IF($P411=AQ$6,$X411*$F411,0)),$X411*$F411*(VLOOKUP($Q411,'Workforce distribution'!$C$8:$AD$30,AQ$7,FALSE)))),0)</f>
        <v>0</v>
      </c>
      <c r="AR411" s="30">
        <f>_xlfn.IFNA(IF($O411="days",$Y411*(VLOOKUP($K411,'Bed parameters'!$A$9:$I$12,9,FALSE))*$F411*(VLOOKUP($Q411,'Workforce distribution'!$C$8:$AD$30,AR$7,FALSE)),IF($Q411="n/a",(IF($P411=AR$6,$X411*$F411,0)),$X411*$F411*(VLOOKUP($Q411,'Workforce distribution'!$C$8:$AD$30,AR$7,FALSE)))),0)</f>
        <v>0</v>
      </c>
      <c r="AS411" s="30">
        <f>_xlfn.IFNA(IF($O411="days",$Y411*(VLOOKUP($K411,'Bed parameters'!$A$9:$I$12,9,FALSE))*$F411*(VLOOKUP($Q411,'Workforce distribution'!$C$8:$AD$30,AS$7,FALSE)),IF($Q411="n/a",(IF($P411=AS$6,$X411*$F411,0)),$X411*$F411*(VLOOKUP($Q411,'Workforce distribution'!$C$8:$AD$30,AS$7,FALSE)))),0)</f>
        <v>0</v>
      </c>
      <c r="AT411" s="30">
        <f>_xlfn.IFNA(IF($O411="days",$Y411*(VLOOKUP($K411,'Bed parameters'!$A$9:$I$12,9,FALSE))*$F411*(VLOOKUP($Q411,'Workforce distribution'!$C$8:$AD$30,AT$7,FALSE)),IF($Q411="n/a",(IF($P411=AT$6,$X411*$F411,0)),$X411*$F411*(VLOOKUP($Q411,'Workforce distribution'!$C$8:$AD$30,AT$7,FALSE)))),0)</f>
        <v>0</v>
      </c>
      <c r="AU411" s="30">
        <f>_xlfn.IFNA(IF($O411="days",$Y411*(VLOOKUP($K411,'Bed parameters'!$A$9:$I$12,9,FALSE))*$F411*(VLOOKUP($Q411,'Workforce distribution'!$C$8:$AD$30,AU$7,FALSE)),IF($Q411="n/a",(IF($P411=AU$6,$X411*$F411,0)),$X411*$F411*(VLOOKUP($Q411,'Workforce distribution'!$C$8:$AD$30,AU$7,FALSE)))),0)</f>
        <v>0</v>
      </c>
      <c r="AV411" s="30">
        <f>_xlfn.IFNA(IF($O411="days",$Y411*(VLOOKUP($K411,'Bed parameters'!$A$9:$I$12,9,FALSE))*$F411*(VLOOKUP($Q411,'Workforce distribution'!$C$8:$AD$30,AV$7,FALSE)),IF($Q411="n/a",(IF($P411=AV$6,$X411*$F411,0)),$X411*$F411*(VLOOKUP($Q411,'Workforce distribution'!$C$8:$AD$30,AV$7,FALSE)))),0)</f>
        <v>0</v>
      </c>
      <c r="AW411" s="30">
        <f>_xlfn.IFNA(IF($O411="days",$Y411*(VLOOKUP($K411,'Bed parameters'!$A$9:$I$12,9,FALSE))*$F411*(VLOOKUP($Q411,'Workforce distribution'!$C$8:$AD$30,AW$7,FALSE)),IF($Q411="n/a",(IF($P411=AW$6,$X411*$F411,0)),$X411*$F411*(VLOOKUP($Q411,'Workforce distribution'!$C$8:$AD$30,AW$7,FALSE)))),0)</f>
        <v>0</v>
      </c>
      <c r="AX411" s="30">
        <f>_xlfn.IFNA(IF($O411="days",$Y411*(VLOOKUP($K411,'Bed parameters'!$A$9:$I$12,9,FALSE))*$F411*(VLOOKUP($Q411,'Workforce distribution'!$C$8:$AD$30,AX$7,FALSE)),IF($Q411="n/a",(IF($P411=AX$6,$X411*$F411,0)),$X411*$F411*(VLOOKUP($Q411,'Workforce distribution'!$C$8:$AD$30,AX$7,FALSE)))),0)</f>
        <v>0</v>
      </c>
      <c r="AY411" s="30">
        <f>_xlfn.IFNA(IF($O411="days",$Y411*(VLOOKUP($K411,'Bed parameters'!$A$9:$I$12,9,FALSE))*$F411*(VLOOKUP($Q411,'Workforce distribution'!$C$8:$AD$30,AY$7,FALSE)),IF($Q411="n/a",(IF($P411=AY$6,$X411*$F411,0)),$X411*$F411*(VLOOKUP($Q411,'Workforce distribution'!$C$8:$AD$30,AY$7,FALSE)))),0)</f>
        <v>0</v>
      </c>
      <c r="AZ411" s="30">
        <f>_xlfn.IFNA(IF($O411="days",$Y411*(VLOOKUP($K411,'Bed parameters'!$A$9:$I$12,9,FALSE))*$F411*(VLOOKUP($Q411,'Workforce distribution'!$C$8:$AD$30,AZ$7,FALSE)),IF($Q411="n/a",(IF($P411=AZ$6,$X411*$F411,0)),$X411*$F411*(VLOOKUP($Q411,'Workforce distribution'!$C$8:$AD$30,AZ$7,FALSE)))),0)</f>
        <v>0</v>
      </c>
      <c r="BA411" s="30">
        <f>_xlfn.IFNA(IF($O411="days",$Y411*(VLOOKUP($K411,'Bed parameters'!$A$9:$I$12,9,FALSE))*$F411*(VLOOKUP($Q411,'Workforce distribution'!$C$8:$AD$30,BA$7,FALSE)),IF($Q411="n/a",(IF($P411=BA$6,$X411*$F411,0)),$X411*$F411*(VLOOKUP($Q411,'Workforce distribution'!$C$8:$AD$30,BA$7,FALSE)))),0)</f>
        <v>0</v>
      </c>
      <c r="BB411" s="30">
        <f>_xlfn.IFNA(IF($O411="days",$Y411*(VLOOKUP($K411,'Bed parameters'!$A$9:$I$12,9,FALSE))*$F411*(VLOOKUP($Q411,'Workforce distribution'!$C$8:$AD$30,BB$7,FALSE)),IF($Q411="n/a",(IF($P411=BB$6,$X411*$F411,0)),$X411*$F411*(VLOOKUP($Q411,'Workforce distribution'!$C$8:$AD$30,BB$7,FALSE)))),0)</f>
        <v>0</v>
      </c>
      <c r="BC411" s="149">
        <f t="shared" si="57"/>
        <v>430.19044146847335</v>
      </c>
      <c r="BD411" s="288">
        <f>IF($Q411="n/a",(IF('Workforce hours'!D$30=0,0,(AB411/'Workforce hours'!D$30))),(IF(VLOOKUP($Q411,'Workforce hours'!$C$8:$AD$30,BD$7,FALSE)=0,0,(AB411/(VLOOKUP($Q411,'Workforce hours'!$C$8:$AD$30,BD$7,FALSE))))))</f>
        <v>0</v>
      </c>
      <c r="BE411" s="288">
        <f>IF($Q411="n/a",(IF('Workforce hours'!E$30=0,0,(AC411/'Workforce hours'!E$30))),(IF(VLOOKUP($Q411,'Workforce hours'!$C$8:$AD$30,BE$7,FALSE)=0,0,(AC411/(VLOOKUP($Q411,'Workforce hours'!$C$8:$AD$30,BE$7,FALSE))))))</f>
        <v>0</v>
      </c>
      <c r="BF411" s="288">
        <f>IF($Q411="n/a",(IF('Workforce hours'!F$30=0,0,(AD411/'Workforce hours'!F$30))),(IF(VLOOKUP($Q411,'Workforce hours'!$C$8:$AD$30,BF$7,FALSE)=0,0,(AD411/(VLOOKUP($Q411,'Workforce hours'!$C$8:$AD$30,BF$7,FALSE))))))</f>
        <v>0</v>
      </c>
      <c r="BG411" s="288">
        <f>IF($Q411="n/a",(IF('Workforce hours'!G$30=0,0,(AE411/'Workforce hours'!G$30))),(IF(VLOOKUP($Q411,'Workforce hours'!$C$8:$AD$30,BG$7,FALSE)=0,0,(AE411/(VLOOKUP($Q411,'Workforce hours'!$C$8:$AD$30,BG$7,FALSE))))))</f>
        <v>430.19044146847335</v>
      </c>
      <c r="BH411" s="288">
        <f>IF($Q411="n/a",(IF('Workforce hours'!H$30=0,0,(AF411/'Workforce hours'!H$30))),(IF(VLOOKUP($Q411,'Workforce hours'!$C$8:$AD$30,BH$7,FALSE)=0,0,(AF411/(VLOOKUP($Q411,'Workforce hours'!$C$8:$AD$30,BH$7,FALSE))))))</f>
        <v>0</v>
      </c>
      <c r="BI411" s="288">
        <f>IF($Q411="n/a",(IF('Workforce hours'!I$30=0,0,(AG411/'Workforce hours'!I$30))),(IF(VLOOKUP($Q411,'Workforce hours'!$C$8:$AD$30,BI$7,FALSE)=0,0,(AG411/(VLOOKUP($Q411,'Workforce hours'!$C$8:$AD$30,BI$7,FALSE))))))</f>
        <v>0</v>
      </c>
      <c r="BJ411" s="288">
        <f>IF($Q411="n/a",(IF('Workforce hours'!J$30=0,0,(AH411/'Workforce hours'!J$30))),(IF(VLOOKUP($Q411,'Workforce hours'!$C$8:$AD$30,BJ$7,FALSE)=0,0,(AH411/(VLOOKUP($Q411,'Workforce hours'!$C$8:$AD$30,BJ$7,FALSE))))))</f>
        <v>0</v>
      </c>
      <c r="BK411" s="288">
        <f>IF($Q411="n/a",(IF('Workforce hours'!K$30=0,0,(AI411/'Workforce hours'!K$30))),(IF(VLOOKUP($Q411,'Workforce hours'!$C$8:$AD$30,BK$7,FALSE)=0,0,(AI411/(VLOOKUP($Q411,'Workforce hours'!$C$8:$AD$30,BK$7,FALSE))))))</f>
        <v>0</v>
      </c>
      <c r="BL411" s="288">
        <f>IF($Q411="n/a",(IF('Workforce hours'!L$30=0,0,(AJ411/'Workforce hours'!L$30))),(IF(VLOOKUP($Q411,'Workforce hours'!$C$8:$AD$30,BL$7,FALSE)=0,0,(AJ411/(VLOOKUP($Q411,'Workforce hours'!$C$8:$AD$30,BL$7,FALSE))))))</f>
        <v>0</v>
      </c>
      <c r="BM411" s="288">
        <f>IF($Q411="n/a",(IF('Workforce hours'!M$30=0,0,(AK411/'Workforce hours'!M$30))),(IF(VLOOKUP($Q411,'Workforce hours'!$C$8:$AD$30,BM$7,FALSE)=0,0,(AK411/(VLOOKUP($Q411,'Workforce hours'!$C$8:$AD$30,BM$7,FALSE))))))</f>
        <v>0</v>
      </c>
      <c r="BN411" s="288">
        <f>IF($Q411="n/a",(IF('Workforce hours'!N$30=0,0,(AL411/'Workforce hours'!N$30))),(IF(VLOOKUP($Q411,'Workforce hours'!$C$8:$AD$30,BN$7,FALSE)=0,0,(AL411/(VLOOKUP($Q411,'Workforce hours'!$C$8:$AD$30,BN$7,FALSE))))))</f>
        <v>0</v>
      </c>
      <c r="BO411" s="288">
        <f>IF($Q411="n/a",(IF('Workforce hours'!O$30=0,0,(AM411/'Workforce hours'!O$30))),(IF(VLOOKUP($Q411,'Workforce hours'!$C$8:$AD$30,BO$7,FALSE)=0,0,(AM411/(VLOOKUP($Q411,'Workforce hours'!$C$8:$AD$30,BO$7,FALSE))))))</f>
        <v>0</v>
      </c>
      <c r="BP411" s="288">
        <f>IF($Q411="n/a",(IF('Workforce hours'!P$30=0,0,(AN411/'Workforce hours'!P$30))),(IF(VLOOKUP($Q411,'Workforce hours'!$C$8:$AD$30,BP$7,FALSE)=0,0,(AN411/(VLOOKUP($Q411,'Workforce hours'!$C$8:$AD$30,BP$7,FALSE))))))</f>
        <v>0</v>
      </c>
      <c r="BQ411" s="288">
        <f>IF($Q411="n/a",(IF('Workforce hours'!Q$30=0,0,(AO411/'Workforce hours'!Q$30))),(IF(VLOOKUP($Q411,'Workforce hours'!$C$8:$AD$30,BQ$7,FALSE)=0,0,(AO411/(VLOOKUP($Q411,'Workforce hours'!$C$8:$AD$30,BQ$7,FALSE))))))</f>
        <v>0</v>
      </c>
      <c r="BR411" s="288">
        <f>IF($Q411="n/a",(IF('Workforce hours'!R$30=0,0,(AP411/'Workforce hours'!R$30))),(IF(VLOOKUP($Q411,'Workforce hours'!$C$8:$AD$30,BR$7,FALSE)=0,0,(AP411/(VLOOKUP($Q411,'Workforce hours'!$C$8:$AD$30,BR$7,FALSE))))))</f>
        <v>0</v>
      </c>
      <c r="BS411" s="288">
        <f>IF($Q411="n/a",(IF('Workforce hours'!S$30=0,0,(AQ411/'Workforce hours'!S$30))),(IF(VLOOKUP($Q411,'Workforce hours'!$C$8:$AD$30,BS$7,FALSE)=0,0,(AQ411/(VLOOKUP($Q411,'Workforce hours'!$C$8:$AD$30,BS$7,FALSE))))))</f>
        <v>0</v>
      </c>
      <c r="BT411" s="288">
        <f>IF($Q411="n/a",(IF('Workforce hours'!T$30=0,0,(AR411/'Workforce hours'!T$30))),(IF(VLOOKUP($Q411,'Workforce hours'!$C$8:$AD$30,BT$7,FALSE)=0,0,(AR411/(VLOOKUP($Q411,'Workforce hours'!$C$8:$AD$30,BT$7,FALSE))))))</f>
        <v>0</v>
      </c>
      <c r="BU411" s="288">
        <f>IF($Q411="n/a",(IF('Workforce hours'!U$30=0,0,(AS411/'Workforce hours'!U$30))),(IF(VLOOKUP($Q411,'Workforce hours'!$C$8:$AD$30,BU$7,FALSE)=0,0,(AS411/(VLOOKUP($Q411,'Workforce hours'!$C$8:$AD$30,BU$7,FALSE))))))</f>
        <v>0</v>
      </c>
      <c r="BV411" s="288">
        <f>IF($Q411="n/a",(IF('Workforce hours'!V$30=0,0,(AT411/'Workforce hours'!V$30))),(IF(VLOOKUP($Q411,'Workforce hours'!$C$8:$AD$30,BV$7,FALSE)=0,0,(AT411/(VLOOKUP($Q411,'Workforce hours'!$C$8:$AD$30,BV$7,FALSE))))))</f>
        <v>0</v>
      </c>
      <c r="BW411" s="288">
        <f>IF($Q411="n/a",(IF('Workforce hours'!W$30=0,0,(AU411/'Workforce hours'!W$30))),(IF(VLOOKUP($Q411,'Workforce hours'!$C$8:$AD$30,BW$7,FALSE)=0,0,(AU411/(VLOOKUP($Q411,'Workforce hours'!$C$8:$AD$30,BW$7,FALSE))))))</f>
        <v>0</v>
      </c>
      <c r="BX411" s="288">
        <f>IF($Q411="n/a",(IF('Workforce hours'!X$30=0,0,(AV411/'Workforce hours'!X$30))),(IF(VLOOKUP($Q411,'Workforce hours'!$C$8:$AD$30,BX$7,FALSE)=0,0,(AV411/(VLOOKUP($Q411,'Workforce hours'!$C$8:$AD$30,BX$7,FALSE))))))</f>
        <v>0</v>
      </c>
      <c r="BY411" s="288">
        <f>IF($Q411="n/a",(IF('Workforce hours'!Y$30=0,0,(AW411/'Workforce hours'!Y$30))),(IF(VLOOKUP($Q411,'Workforce hours'!$C$8:$AD$30,BY$7,FALSE)=0,0,(AW411/(VLOOKUP($Q411,'Workforce hours'!$C$8:$AD$30,BY$7,FALSE))))))</f>
        <v>0</v>
      </c>
      <c r="BZ411" s="288">
        <f>IF($Q411="n/a",(IF('Workforce hours'!Z$30=0,0,(AX411/'Workforce hours'!Z$30))),(IF(VLOOKUP($Q411,'Workforce hours'!$C$8:$AD$30,BZ$7,FALSE)=0,0,(AX411/(VLOOKUP($Q411,'Workforce hours'!$C$8:$AD$30,BZ$7,FALSE))))))</f>
        <v>0</v>
      </c>
      <c r="CA411" s="288">
        <f>IF($Q411="n/a",(IF('Workforce hours'!AA$30=0,0,(AY411/'Workforce hours'!AA$30))),(IF(VLOOKUP($Q411,'Workforce hours'!$C$8:$AD$30,CA$7,FALSE)=0,0,(AY411/(VLOOKUP($Q411,'Workforce hours'!$C$8:$AD$30,CA$7,FALSE))))))</f>
        <v>0</v>
      </c>
      <c r="CB411" s="288">
        <f>IF($Q411="n/a",(IF('Workforce hours'!AB$30=0,0,(AZ411/'Workforce hours'!AB$30))),(IF(VLOOKUP($Q411,'Workforce hours'!$C$8:$AD$30,CB$7,FALSE)=0,0,(AZ411/(VLOOKUP($Q411,'Workforce hours'!$C$8:$AD$30,CB$7,FALSE))))))</f>
        <v>0</v>
      </c>
      <c r="CC411" s="288">
        <f>IF($Q411="n/a",(IF('Workforce hours'!AC$30=0,0,(BA411/'Workforce hours'!AC$30))),(IF(VLOOKUP($Q411,'Workforce hours'!$C$8:$AD$30,CC$7,FALSE)=0,0,(BA411/(VLOOKUP($Q411,'Workforce hours'!$C$8:$AD$30,CC$7,FALSE))))))</f>
        <v>0</v>
      </c>
      <c r="CD411" s="288">
        <f>IF($Q411="n/a",(IF('Workforce hours'!AD$30=0,0,(BB411/'Workforce hours'!AD$30))),(IF(VLOOKUP($Q411,'Workforce hours'!$C$8:$AD$30,CD$7,FALSE)=0,0,(BB411/(VLOOKUP($Q411,'Workforce hours'!$C$8:$AD$30,CD$7,FALSE))))))</f>
        <v>0</v>
      </c>
      <c r="CE411" s="289">
        <f t="shared" si="58"/>
        <v>0</v>
      </c>
      <c r="CF411" s="290">
        <f>BD411*'Workforce costs'!B$9*(1+'Workforce costs'!B$10)*(1+'Workforce costs'!B$11)</f>
        <v>0</v>
      </c>
      <c r="CG411" s="290">
        <f>BE411*'Workforce costs'!C$9*(1+'Workforce costs'!C$10)*(1+'Workforce costs'!C$11)</f>
        <v>0</v>
      </c>
      <c r="CH411" s="290">
        <f>BF411*'Workforce costs'!D$9*(1+'Workforce costs'!D$10)*(1+'Workforce costs'!D$11)</f>
        <v>0</v>
      </c>
      <c r="CI411" s="290">
        <f>BG411*'Workforce costs'!E$9*(1+'Workforce costs'!E$10)*(1+'Workforce costs'!E$11)</f>
        <v>0</v>
      </c>
      <c r="CJ411" s="290">
        <f>BH411*'Workforce costs'!F$9*(1+'Workforce costs'!F$10)*(1+'Workforce costs'!F$11)</f>
        <v>0</v>
      </c>
      <c r="CK411" s="290">
        <f>BI411*'Workforce costs'!G$9*(1+'Workforce costs'!G$10)*(1+'Workforce costs'!G$11)</f>
        <v>0</v>
      </c>
      <c r="CL411" s="290">
        <f>BJ411*'Workforce costs'!H$9*(1+'Workforce costs'!H$10)*(1+'Workforce costs'!H$11)</f>
        <v>0</v>
      </c>
      <c r="CM411" s="290">
        <f>BK411*'Workforce costs'!I$9*(1+'Workforce costs'!I$10)*(1+'Workforce costs'!I$11)</f>
        <v>0</v>
      </c>
      <c r="CN411" s="290">
        <f>BL411*'Workforce costs'!J$9*(1+'Workforce costs'!J$10)*(1+'Workforce costs'!J$11)</f>
        <v>0</v>
      </c>
      <c r="CO411" s="290">
        <f>BM411*'Workforce costs'!K$9*(1+'Workforce costs'!K$10)*(1+'Workforce costs'!K$11)</f>
        <v>0</v>
      </c>
      <c r="CP411" s="290">
        <f>BN411*'Workforce costs'!L$9*(1+'Workforce costs'!L$10)*(1+'Workforce costs'!L$11)</f>
        <v>0</v>
      </c>
      <c r="CQ411" s="290">
        <f>BO411*'Workforce costs'!M$9*(1+'Workforce costs'!M$10)*(1+'Workforce costs'!M$11)</f>
        <v>0</v>
      </c>
      <c r="CR411" s="290">
        <f>BP411*'Workforce costs'!N$9*(1+'Workforce costs'!N$10)*(1+'Workforce costs'!N$11)</f>
        <v>0</v>
      </c>
      <c r="CS411" s="290">
        <f>BQ411*'Workforce costs'!O$9*(1+'Workforce costs'!O$10)*(1+'Workforce costs'!O$11)</f>
        <v>0</v>
      </c>
      <c r="CT411" s="290">
        <f>BR411*'Workforce costs'!P$9*(1+'Workforce costs'!P$10)*(1+'Workforce costs'!P$11)</f>
        <v>0</v>
      </c>
      <c r="CU411" s="290">
        <f>BS411*'Workforce costs'!Q$9*(1+'Workforce costs'!Q$10)*(1+'Workforce costs'!Q$11)</f>
        <v>0</v>
      </c>
      <c r="CV411" s="290">
        <f>BT411*'Workforce costs'!R$9*(1+'Workforce costs'!R$10)*(1+'Workforce costs'!R$11)</f>
        <v>0</v>
      </c>
      <c r="CW411" s="290">
        <f>BU411*'Workforce costs'!S$9*(1+'Workforce costs'!S$10)*(1+'Workforce costs'!S$11)</f>
        <v>0</v>
      </c>
      <c r="CX411" s="290">
        <f>BV411*'Workforce costs'!T$9*(1+'Workforce costs'!T$10)*(1+'Workforce costs'!T$11)</f>
        <v>0</v>
      </c>
      <c r="CY411" s="290">
        <f>BW411*'Workforce costs'!U$9*(1+'Workforce costs'!U$10)*(1+'Workforce costs'!U$11)</f>
        <v>0</v>
      </c>
      <c r="CZ411" s="290">
        <f>BX411*'Workforce costs'!V$9*(1+'Workforce costs'!V$10)*(1+'Workforce costs'!V$11)</f>
        <v>0</v>
      </c>
      <c r="DA411" s="290">
        <f>BY411*'Workforce costs'!W$9*(1+'Workforce costs'!W$10)*(1+'Workforce costs'!W$11)</f>
        <v>0</v>
      </c>
      <c r="DB411" s="290">
        <f>BZ411*'Workforce costs'!X$9*(1+'Workforce costs'!X$10)*(1+'Workforce costs'!X$11)</f>
        <v>0</v>
      </c>
      <c r="DC411" s="290">
        <f>CA411*'Workforce costs'!Y$9*(1+'Workforce costs'!Y$10)*(1+'Workforce costs'!Y$11)</f>
        <v>0</v>
      </c>
      <c r="DD411" s="290">
        <f>CB411*'Workforce costs'!Z$9*(1+'Workforce costs'!Z$10)*(1+'Workforce costs'!Z$11)</f>
        <v>0</v>
      </c>
      <c r="DE411" s="290">
        <f>CC411*'Workforce costs'!AA$9*(1+'Workforce costs'!AA$10)*(1+'Workforce costs'!AA$11)</f>
        <v>0</v>
      </c>
      <c r="DF411" s="290">
        <f>CD411*'Workforce costs'!AB$9*(1+'Workforce costs'!AB$10)*(1+'Workforce costs'!AB$11)</f>
        <v>0</v>
      </c>
    </row>
    <row r="412" spans="1:110" x14ac:dyDescent="0.3">
      <c r="A412" s="2" t="str">
        <f>Outputs!$A$4</f>
        <v>Australia</v>
      </c>
      <c r="B412" s="2" t="str">
        <f t="shared" si="51"/>
        <v>Australia 25to64</v>
      </c>
      <c r="C412" s="30">
        <f>VLOOKUP($B412,Populations!$D$15:$H$1920,3,FALSE)</f>
        <v>13966174</v>
      </c>
      <c r="D412" s="255">
        <f>IF(OR($H412="General pop",$H412="Schools",$H412="Workplace",$H412="Skills Training",$H412="Digital Supports"),1,VLOOKUP($B412,Populations!$D$15:$H$1920,5,FALSE))</f>
        <v>1</v>
      </c>
      <c r="E412" s="88">
        <f>VLOOKUP(I412,Epidemiology!$C$10:$H$47,6,FALSE)</f>
        <v>590</v>
      </c>
      <c r="F412" s="102">
        <f>'Care profiles'!R413</f>
        <v>0.2</v>
      </c>
      <c r="G412" s="15" t="str">
        <f>'Care profiles'!A413</f>
        <v>25to64</v>
      </c>
      <c r="H412" s="15" t="str">
        <f>'Care profiles'!B413</f>
        <v>Persistent</v>
      </c>
      <c r="I412" s="15" t="str">
        <f>'Care profiles'!C413</f>
        <v>Persistent_25-64yrs</v>
      </c>
      <c r="J412" s="15" t="str">
        <f>'Care profiles'!D413</f>
        <v>Care profile</v>
      </c>
      <c r="K412" s="15" t="str">
        <f>'Care profiles'!E413</f>
        <v>Group Suicide Prevention Support Services</v>
      </c>
      <c r="L412" s="104">
        <f>'Care profiles'!F413</f>
        <v>0.5</v>
      </c>
      <c r="M412" s="15">
        <f>'Care profiles'!G413</f>
        <v>50</v>
      </c>
      <c r="N412" s="15">
        <f>'Care profiles'!H413</f>
        <v>60</v>
      </c>
      <c r="O412" s="15" t="str">
        <f>'Care profiles'!I413</f>
        <v>min</v>
      </c>
      <c r="P412" s="15" t="str">
        <f>'Care profiles'!J413</f>
        <v>Peer Worker</v>
      </c>
      <c r="Q412" s="15" t="str">
        <f>'Care profiles'!K413</f>
        <v>n/a</v>
      </c>
      <c r="R412" s="15" t="str">
        <f>'Care profiles'!M413</f>
        <v>N</v>
      </c>
      <c r="S412" s="15" t="str">
        <f>'Care profiles'!O413</f>
        <v>N</v>
      </c>
      <c r="T412" s="15" t="str">
        <f>'Care profiles'!Q413</f>
        <v>Y</v>
      </c>
      <c r="U412" s="30">
        <f t="shared" si="52"/>
        <v>82400.426600000006</v>
      </c>
      <c r="V412" s="30">
        <f t="shared" si="53"/>
        <v>41200.213300000003</v>
      </c>
      <c r="W412" s="30">
        <f>IF(M412="n/a",0,IF(O412="days",V412*M412*(1+(VLOOKUP(K412,'Bed parameters'!$A$9:$G$12,7,FALSE))),V412*M412))</f>
        <v>2060010.665</v>
      </c>
      <c r="X412" s="30">
        <f t="shared" si="54"/>
        <v>2060010.665</v>
      </c>
      <c r="Y412" s="30">
        <f t="shared" si="55"/>
        <v>0</v>
      </c>
      <c r="Z412" s="113">
        <f>_xlfn.IFNA(Y412/((VLOOKUP(K412,'Bed parameters'!$A$9:$G$12,3,FALSE))*(VLOOKUP(K412,'Bed parameters'!$A$9:$G$12,5,FALSE))),0)</f>
        <v>0</v>
      </c>
      <c r="AA412" s="30">
        <f t="shared" si="56"/>
        <v>412002.13300000003</v>
      </c>
      <c r="AB412" s="30">
        <f>_xlfn.IFNA(IF($O412="days",$Y412*(VLOOKUP($K412,'Bed parameters'!$A$9:$I$12,9,FALSE))*$F412*(VLOOKUP($Q412,'Workforce distribution'!$C$8:$AD$30,AB$7,FALSE)),IF($Q412="n/a",(IF($P412=AB$6,$X412*$F412,0)),$X412*$F412*(VLOOKUP($Q412,'Workforce distribution'!$C$8:$AD$30,AB$7,FALSE)))),0)</f>
        <v>0</v>
      </c>
      <c r="AC412" s="30">
        <f>_xlfn.IFNA(IF($O412="days",$Y412*(VLOOKUP($K412,'Bed parameters'!$A$9:$I$12,9,FALSE))*$F412*(VLOOKUP($Q412,'Workforce distribution'!$C$8:$AD$30,AC$7,FALSE)),IF($Q412="n/a",(IF($P412=AC$6,$X412*$F412,0)),$X412*$F412*(VLOOKUP($Q412,'Workforce distribution'!$C$8:$AD$30,AC$7,FALSE)))),0)</f>
        <v>0</v>
      </c>
      <c r="AD412" s="30">
        <f>_xlfn.IFNA(IF($O412="days",$Y412*(VLOOKUP($K412,'Bed parameters'!$A$9:$I$12,9,FALSE))*$F412*(VLOOKUP($Q412,'Workforce distribution'!$C$8:$AD$30,AD$7,FALSE)),IF($Q412="n/a",(IF($P412=AD$6,$X412*$F412,0)),$X412*$F412*(VLOOKUP($Q412,'Workforce distribution'!$C$8:$AD$30,AD$7,FALSE)))),0)</f>
        <v>0</v>
      </c>
      <c r="AE412" s="30">
        <f>_xlfn.IFNA(IF($O412="days",$Y412*(VLOOKUP($K412,'Bed parameters'!$A$9:$I$12,9,FALSE))*$F412*(VLOOKUP($Q412,'Workforce distribution'!$C$8:$AD$30,AE$7,FALSE)),IF($Q412="n/a",(IF($P412=AE$6,$X412*$F412,0)),$X412*$F412*(VLOOKUP($Q412,'Workforce distribution'!$C$8:$AD$30,AE$7,FALSE)))),0)</f>
        <v>412002.13300000003</v>
      </c>
      <c r="AF412" s="30">
        <f>_xlfn.IFNA(IF($O412="days",$Y412*(VLOOKUP($K412,'Bed parameters'!$A$9:$I$12,9,FALSE))*$F412*(VLOOKUP($Q412,'Workforce distribution'!$C$8:$AD$30,AF$7,FALSE)),IF($Q412="n/a",(IF($P412=AF$6,$X412*$F412,0)),$X412*$F412*(VLOOKUP($Q412,'Workforce distribution'!$C$8:$AD$30,AF$7,FALSE)))),0)</f>
        <v>0</v>
      </c>
      <c r="AG412" s="30">
        <f>_xlfn.IFNA(IF($O412="days",$Y412*(VLOOKUP($K412,'Bed parameters'!$A$9:$I$12,9,FALSE))*$F412*(VLOOKUP($Q412,'Workforce distribution'!$C$8:$AD$30,AG$7,FALSE)),IF($Q412="n/a",(IF($P412=AG$6,$X412*$F412,0)),$X412*$F412*(VLOOKUP($Q412,'Workforce distribution'!$C$8:$AD$30,AG$7,FALSE)))),0)</f>
        <v>0</v>
      </c>
      <c r="AH412" s="30">
        <f>_xlfn.IFNA(IF($O412="days",$Y412*(VLOOKUP($K412,'Bed parameters'!$A$9:$I$12,9,FALSE))*$F412*(VLOOKUP($Q412,'Workforce distribution'!$C$8:$AD$30,AH$7,FALSE)),IF($Q412="n/a",(IF($P412=AH$6,$X412*$F412,0)),$X412*$F412*(VLOOKUP($Q412,'Workforce distribution'!$C$8:$AD$30,AH$7,FALSE)))),0)</f>
        <v>0</v>
      </c>
      <c r="AI412" s="30">
        <f>_xlfn.IFNA(IF($O412="days",$Y412*(VLOOKUP($K412,'Bed parameters'!$A$9:$I$12,9,FALSE))*$F412*(VLOOKUP($Q412,'Workforce distribution'!$C$8:$AD$30,AI$7,FALSE)),IF($Q412="n/a",(IF($P412=AI$6,$X412*$F412,0)),$X412*$F412*(VLOOKUP($Q412,'Workforce distribution'!$C$8:$AD$30,AI$7,FALSE)))),0)</f>
        <v>0</v>
      </c>
      <c r="AJ412" s="30">
        <f>_xlfn.IFNA(IF($O412="days",$Y412*(VLOOKUP($K412,'Bed parameters'!$A$9:$I$12,9,FALSE))*$F412*(VLOOKUP($Q412,'Workforce distribution'!$C$8:$AD$30,AJ$7,FALSE)),IF($Q412="n/a",(IF($P412=AJ$6,$X412*$F412,0)),$X412*$F412*(VLOOKUP($Q412,'Workforce distribution'!$C$8:$AD$30,AJ$7,FALSE)))),0)</f>
        <v>0</v>
      </c>
      <c r="AK412" s="30">
        <f>_xlfn.IFNA(IF($O412="days",$Y412*(VLOOKUP($K412,'Bed parameters'!$A$9:$I$12,9,FALSE))*$F412*(VLOOKUP($Q412,'Workforce distribution'!$C$8:$AD$30,AK$7,FALSE)),IF($Q412="n/a",(IF($P412=AK$6,$X412*$F412,0)),$X412*$F412*(VLOOKUP($Q412,'Workforce distribution'!$C$8:$AD$30,AK$7,FALSE)))),0)</f>
        <v>0</v>
      </c>
      <c r="AL412" s="30">
        <f>_xlfn.IFNA(IF($O412="days",$Y412*(VLOOKUP($K412,'Bed parameters'!$A$9:$I$12,9,FALSE))*$F412*(VLOOKUP($Q412,'Workforce distribution'!$C$8:$AD$30,AL$7,FALSE)),IF($Q412="n/a",(IF($P412=AL$6,$X412*$F412,0)),$X412*$F412*(VLOOKUP($Q412,'Workforce distribution'!$C$8:$AD$30,AL$7,FALSE)))),0)</f>
        <v>0</v>
      </c>
      <c r="AM412" s="30">
        <f>_xlfn.IFNA(IF($O412="days",$Y412*(VLOOKUP($K412,'Bed parameters'!$A$9:$I$12,9,FALSE))*$F412*(VLOOKUP($Q412,'Workforce distribution'!$C$8:$AD$30,AM$7,FALSE)),IF($Q412="n/a",(IF($P412=AM$6,$X412*$F412,0)),$X412*$F412*(VLOOKUP($Q412,'Workforce distribution'!$C$8:$AD$30,AM$7,FALSE)))),0)</f>
        <v>0</v>
      </c>
      <c r="AN412" s="30">
        <f>_xlfn.IFNA(IF($O412="days",$Y412*(VLOOKUP($K412,'Bed parameters'!$A$9:$I$12,9,FALSE))*$F412*(VLOOKUP($Q412,'Workforce distribution'!$C$8:$AD$30,AN$7,FALSE)),IF($Q412="n/a",(IF($P412=AN$6,$X412*$F412,0)),$X412*$F412*(VLOOKUP($Q412,'Workforce distribution'!$C$8:$AD$30,AN$7,FALSE)))),0)</f>
        <v>0</v>
      </c>
      <c r="AO412" s="30">
        <f>_xlfn.IFNA(IF($O412="days",$Y412*(VLOOKUP($K412,'Bed parameters'!$A$9:$I$12,9,FALSE))*$F412*(VLOOKUP($Q412,'Workforce distribution'!$C$8:$AD$30,AO$7,FALSE)),IF($Q412="n/a",(IF($P412=AO$6,$X412*$F412,0)),$X412*$F412*(VLOOKUP($Q412,'Workforce distribution'!$C$8:$AD$30,AO$7,FALSE)))),0)</f>
        <v>0</v>
      </c>
      <c r="AP412" s="30">
        <f>_xlfn.IFNA(IF($O412="days",$Y412*(VLOOKUP($K412,'Bed parameters'!$A$9:$I$12,9,FALSE))*$F412*(VLOOKUP($Q412,'Workforce distribution'!$C$8:$AD$30,AP$7,FALSE)),IF($Q412="n/a",(IF($P412=AP$6,$X412*$F412,0)),$X412*$F412*(VLOOKUP($Q412,'Workforce distribution'!$C$8:$AD$30,AP$7,FALSE)))),0)</f>
        <v>0</v>
      </c>
      <c r="AQ412" s="30">
        <f>_xlfn.IFNA(IF($O412="days",$Y412*(VLOOKUP($K412,'Bed parameters'!$A$9:$I$12,9,FALSE))*$F412*(VLOOKUP($Q412,'Workforce distribution'!$C$8:$AD$30,AQ$7,FALSE)),IF($Q412="n/a",(IF($P412=AQ$6,$X412*$F412,0)),$X412*$F412*(VLOOKUP($Q412,'Workforce distribution'!$C$8:$AD$30,AQ$7,FALSE)))),0)</f>
        <v>0</v>
      </c>
      <c r="AR412" s="30">
        <f>_xlfn.IFNA(IF($O412="days",$Y412*(VLOOKUP($K412,'Bed parameters'!$A$9:$I$12,9,FALSE))*$F412*(VLOOKUP($Q412,'Workforce distribution'!$C$8:$AD$30,AR$7,FALSE)),IF($Q412="n/a",(IF($P412=AR$6,$X412*$F412,0)),$X412*$F412*(VLOOKUP($Q412,'Workforce distribution'!$C$8:$AD$30,AR$7,FALSE)))),0)</f>
        <v>0</v>
      </c>
      <c r="AS412" s="30">
        <f>_xlfn.IFNA(IF($O412="days",$Y412*(VLOOKUP($K412,'Bed parameters'!$A$9:$I$12,9,FALSE))*$F412*(VLOOKUP($Q412,'Workforce distribution'!$C$8:$AD$30,AS$7,FALSE)),IF($Q412="n/a",(IF($P412=AS$6,$X412*$F412,0)),$X412*$F412*(VLOOKUP($Q412,'Workforce distribution'!$C$8:$AD$30,AS$7,FALSE)))),0)</f>
        <v>0</v>
      </c>
      <c r="AT412" s="30">
        <f>_xlfn.IFNA(IF($O412="days",$Y412*(VLOOKUP($K412,'Bed parameters'!$A$9:$I$12,9,FALSE))*$F412*(VLOOKUP($Q412,'Workforce distribution'!$C$8:$AD$30,AT$7,FALSE)),IF($Q412="n/a",(IF($P412=AT$6,$X412*$F412,0)),$X412*$F412*(VLOOKUP($Q412,'Workforce distribution'!$C$8:$AD$30,AT$7,FALSE)))),0)</f>
        <v>0</v>
      </c>
      <c r="AU412" s="30">
        <f>_xlfn.IFNA(IF($O412="days",$Y412*(VLOOKUP($K412,'Bed parameters'!$A$9:$I$12,9,FALSE))*$F412*(VLOOKUP($Q412,'Workforce distribution'!$C$8:$AD$30,AU$7,FALSE)),IF($Q412="n/a",(IF($P412=AU$6,$X412*$F412,0)),$X412*$F412*(VLOOKUP($Q412,'Workforce distribution'!$C$8:$AD$30,AU$7,FALSE)))),0)</f>
        <v>0</v>
      </c>
      <c r="AV412" s="30">
        <f>_xlfn.IFNA(IF($O412="days",$Y412*(VLOOKUP($K412,'Bed parameters'!$A$9:$I$12,9,FALSE))*$F412*(VLOOKUP($Q412,'Workforce distribution'!$C$8:$AD$30,AV$7,FALSE)),IF($Q412="n/a",(IF($P412=AV$6,$X412*$F412,0)),$X412*$F412*(VLOOKUP($Q412,'Workforce distribution'!$C$8:$AD$30,AV$7,FALSE)))),0)</f>
        <v>0</v>
      </c>
      <c r="AW412" s="30">
        <f>_xlfn.IFNA(IF($O412="days",$Y412*(VLOOKUP($K412,'Bed parameters'!$A$9:$I$12,9,FALSE))*$F412*(VLOOKUP($Q412,'Workforce distribution'!$C$8:$AD$30,AW$7,FALSE)),IF($Q412="n/a",(IF($P412=AW$6,$X412*$F412,0)),$X412*$F412*(VLOOKUP($Q412,'Workforce distribution'!$C$8:$AD$30,AW$7,FALSE)))),0)</f>
        <v>0</v>
      </c>
      <c r="AX412" s="30">
        <f>_xlfn.IFNA(IF($O412="days",$Y412*(VLOOKUP($K412,'Bed parameters'!$A$9:$I$12,9,FALSE))*$F412*(VLOOKUP($Q412,'Workforce distribution'!$C$8:$AD$30,AX$7,FALSE)),IF($Q412="n/a",(IF($P412=AX$6,$X412*$F412,0)),$X412*$F412*(VLOOKUP($Q412,'Workforce distribution'!$C$8:$AD$30,AX$7,FALSE)))),0)</f>
        <v>0</v>
      </c>
      <c r="AY412" s="30">
        <f>_xlfn.IFNA(IF($O412="days",$Y412*(VLOOKUP($K412,'Bed parameters'!$A$9:$I$12,9,FALSE))*$F412*(VLOOKUP($Q412,'Workforce distribution'!$C$8:$AD$30,AY$7,FALSE)),IF($Q412="n/a",(IF($P412=AY$6,$X412*$F412,0)),$X412*$F412*(VLOOKUP($Q412,'Workforce distribution'!$C$8:$AD$30,AY$7,FALSE)))),0)</f>
        <v>0</v>
      </c>
      <c r="AZ412" s="30">
        <f>_xlfn.IFNA(IF($O412="days",$Y412*(VLOOKUP($K412,'Bed parameters'!$A$9:$I$12,9,FALSE))*$F412*(VLOOKUP($Q412,'Workforce distribution'!$C$8:$AD$30,AZ$7,FALSE)),IF($Q412="n/a",(IF($P412=AZ$6,$X412*$F412,0)),$X412*$F412*(VLOOKUP($Q412,'Workforce distribution'!$C$8:$AD$30,AZ$7,FALSE)))),0)</f>
        <v>0</v>
      </c>
      <c r="BA412" s="30">
        <f>_xlfn.IFNA(IF($O412="days",$Y412*(VLOOKUP($K412,'Bed parameters'!$A$9:$I$12,9,FALSE))*$F412*(VLOOKUP($Q412,'Workforce distribution'!$C$8:$AD$30,BA$7,FALSE)),IF($Q412="n/a",(IF($P412=BA$6,$X412*$F412,0)),$X412*$F412*(VLOOKUP($Q412,'Workforce distribution'!$C$8:$AD$30,BA$7,FALSE)))),0)</f>
        <v>0</v>
      </c>
      <c r="BB412" s="30">
        <f>_xlfn.IFNA(IF($O412="days",$Y412*(VLOOKUP($K412,'Bed parameters'!$A$9:$I$12,9,FALSE))*$F412*(VLOOKUP($Q412,'Workforce distribution'!$C$8:$AD$30,BB$7,FALSE)),IF($Q412="n/a",(IF($P412=BB$6,$X412*$F412,0)),$X412*$F412*(VLOOKUP($Q412,'Workforce distribution'!$C$8:$AD$30,BB$7,FALSE)))),0)</f>
        <v>0</v>
      </c>
      <c r="BC412" s="149">
        <f t="shared" si="57"/>
        <v>358.49203455706112</v>
      </c>
      <c r="BD412" s="288">
        <f>IF($Q412="n/a",(IF('Workforce hours'!D$30=0,0,(AB412/'Workforce hours'!D$30))),(IF(VLOOKUP($Q412,'Workforce hours'!$C$8:$AD$30,BD$7,FALSE)=0,0,(AB412/(VLOOKUP($Q412,'Workforce hours'!$C$8:$AD$30,BD$7,FALSE))))))</f>
        <v>0</v>
      </c>
      <c r="BE412" s="288">
        <f>IF($Q412="n/a",(IF('Workforce hours'!E$30=0,0,(AC412/'Workforce hours'!E$30))),(IF(VLOOKUP($Q412,'Workforce hours'!$C$8:$AD$30,BE$7,FALSE)=0,0,(AC412/(VLOOKUP($Q412,'Workforce hours'!$C$8:$AD$30,BE$7,FALSE))))))</f>
        <v>0</v>
      </c>
      <c r="BF412" s="288">
        <f>IF($Q412="n/a",(IF('Workforce hours'!F$30=0,0,(AD412/'Workforce hours'!F$30))),(IF(VLOOKUP($Q412,'Workforce hours'!$C$8:$AD$30,BF$7,FALSE)=0,0,(AD412/(VLOOKUP($Q412,'Workforce hours'!$C$8:$AD$30,BF$7,FALSE))))))</f>
        <v>0</v>
      </c>
      <c r="BG412" s="288">
        <f>IF($Q412="n/a",(IF('Workforce hours'!G$30=0,0,(AE412/'Workforce hours'!G$30))),(IF(VLOOKUP($Q412,'Workforce hours'!$C$8:$AD$30,BG$7,FALSE)=0,0,(AE412/(VLOOKUP($Q412,'Workforce hours'!$C$8:$AD$30,BG$7,FALSE))))))</f>
        <v>358.49203455706112</v>
      </c>
      <c r="BH412" s="288">
        <f>IF($Q412="n/a",(IF('Workforce hours'!H$30=0,0,(AF412/'Workforce hours'!H$30))),(IF(VLOOKUP($Q412,'Workforce hours'!$C$8:$AD$30,BH$7,FALSE)=0,0,(AF412/(VLOOKUP($Q412,'Workforce hours'!$C$8:$AD$30,BH$7,FALSE))))))</f>
        <v>0</v>
      </c>
      <c r="BI412" s="288">
        <f>IF($Q412="n/a",(IF('Workforce hours'!I$30=0,0,(AG412/'Workforce hours'!I$30))),(IF(VLOOKUP($Q412,'Workforce hours'!$C$8:$AD$30,BI$7,FALSE)=0,0,(AG412/(VLOOKUP($Q412,'Workforce hours'!$C$8:$AD$30,BI$7,FALSE))))))</f>
        <v>0</v>
      </c>
      <c r="BJ412" s="288">
        <f>IF($Q412="n/a",(IF('Workforce hours'!J$30=0,0,(AH412/'Workforce hours'!J$30))),(IF(VLOOKUP($Q412,'Workforce hours'!$C$8:$AD$30,BJ$7,FALSE)=0,0,(AH412/(VLOOKUP($Q412,'Workforce hours'!$C$8:$AD$30,BJ$7,FALSE))))))</f>
        <v>0</v>
      </c>
      <c r="BK412" s="288">
        <f>IF($Q412="n/a",(IF('Workforce hours'!K$30=0,0,(AI412/'Workforce hours'!K$30))),(IF(VLOOKUP($Q412,'Workforce hours'!$C$8:$AD$30,BK$7,FALSE)=0,0,(AI412/(VLOOKUP($Q412,'Workforce hours'!$C$8:$AD$30,BK$7,FALSE))))))</f>
        <v>0</v>
      </c>
      <c r="BL412" s="288">
        <f>IF($Q412="n/a",(IF('Workforce hours'!L$30=0,0,(AJ412/'Workforce hours'!L$30))),(IF(VLOOKUP($Q412,'Workforce hours'!$C$8:$AD$30,BL$7,FALSE)=0,0,(AJ412/(VLOOKUP($Q412,'Workforce hours'!$C$8:$AD$30,BL$7,FALSE))))))</f>
        <v>0</v>
      </c>
      <c r="BM412" s="288">
        <f>IF($Q412="n/a",(IF('Workforce hours'!M$30=0,0,(AK412/'Workforce hours'!M$30))),(IF(VLOOKUP($Q412,'Workforce hours'!$C$8:$AD$30,BM$7,FALSE)=0,0,(AK412/(VLOOKUP($Q412,'Workforce hours'!$C$8:$AD$30,BM$7,FALSE))))))</f>
        <v>0</v>
      </c>
      <c r="BN412" s="288">
        <f>IF($Q412="n/a",(IF('Workforce hours'!N$30=0,0,(AL412/'Workforce hours'!N$30))),(IF(VLOOKUP($Q412,'Workforce hours'!$C$8:$AD$30,BN$7,FALSE)=0,0,(AL412/(VLOOKUP($Q412,'Workforce hours'!$C$8:$AD$30,BN$7,FALSE))))))</f>
        <v>0</v>
      </c>
      <c r="BO412" s="288">
        <f>IF($Q412="n/a",(IF('Workforce hours'!O$30=0,0,(AM412/'Workforce hours'!O$30))),(IF(VLOOKUP($Q412,'Workforce hours'!$C$8:$AD$30,BO$7,FALSE)=0,0,(AM412/(VLOOKUP($Q412,'Workforce hours'!$C$8:$AD$30,BO$7,FALSE))))))</f>
        <v>0</v>
      </c>
      <c r="BP412" s="288">
        <f>IF($Q412="n/a",(IF('Workforce hours'!P$30=0,0,(AN412/'Workforce hours'!P$30))),(IF(VLOOKUP($Q412,'Workforce hours'!$C$8:$AD$30,BP$7,FALSE)=0,0,(AN412/(VLOOKUP($Q412,'Workforce hours'!$C$8:$AD$30,BP$7,FALSE))))))</f>
        <v>0</v>
      </c>
      <c r="BQ412" s="288">
        <f>IF($Q412="n/a",(IF('Workforce hours'!Q$30=0,0,(AO412/'Workforce hours'!Q$30))),(IF(VLOOKUP($Q412,'Workforce hours'!$C$8:$AD$30,BQ$7,FALSE)=0,0,(AO412/(VLOOKUP($Q412,'Workforce hours'!$C$8:$AD$30,BQ$7,FALSE))))))</f>
        <v>0</v>
      </c>
      <c r="BR412" s="288">
        <f>IF($Q412="n/a",(IF('Workforce hours'!R$30=0,0,(AP412/'Workforce hours'!R$30))),(IF(VLOOKUP($Q412,'Workforce hours'!$C$8:$AD$30,BR$7,FALSE)=0,0,(AP412/(VLOOKUP($Q412,'Workforce hours'!$C$8:$AD$30,BR$7,FALSE))))))</f>
        <v>0</v>
      </c>
      <c r="BS412" s="288">
        <f>IF($Q412="n/a",(IF('Workforce hours'!S$30=0,0,(AQ412/'Workforce hours'!S$30))),(IF(VLOOKUP($Q412,'Workforce hours'!$C$8:$AD$30,BS$7,FALSE)=0,0,(AQ412/(VLOOKUP($Q412,'Workforce hours'!$C$8:$AD$30,BS$7,FALSE))))))</f>
        <v>0</v>
      </c>
      <c r="BT412" s="288">
        <f>IF($Q412="n/a",(IF('Workforce hours'!T$30=0,0,(AR412/'Workforce hours'!T$30))),(IF(VLOOKUP($Q412,'Workforce hours'!$C$8:$AD$30,BT$7,FALSE)=0,0,(AR412/(VLOOKUP($Q412,'Workforce hours'!$C$8:$AD$30,BT$7,FALSE))))))</f>
        <v>0</v>
      </c>
      <c r="BU412" s="288">
        <f>IF($Q412="n/a",(IF('Workforce hours'!U$30=0,0,(AS412/'Workforce hours'!U$30))),(IF(VLOOKUP($Q412,'Workforce hours'!$C$8:$AD$30,BU$7,FALSE)=0,0,(AS412/(VLOOKUP($Q412,'Workforce hours'!$C$8:$AD$30,BU$7,FALSE))))))</f>
        <v>0</v>
      </c>
      <c r="BV412" s="288">
        <f>IF($Q412="n/a",(IF('Workforce hours'!V$30=0,0,(AT412/'Workforce hours'!V$30))),(IF(VLOOKUP($Q412,'Workforce hours'!$C$8:$AD$30,BV$7,FALSE)=0,0,(AT412/(VLOOKUP($Q412,'Workforce hours'!$C$8:$AD$30,BV$7,FALSE))))))</f>
        <v>0</v>
      </c>
      <c r="BW412" s="288">
        <f>IF($Q412="n/a",(IF('Workforce hours'!W$30=0,0,(AU412/'Workforce hours'!W$30))),(IF(VLOOKUP($Q412,'Workforce hours'!$C$8:$AD$30,BW$7,FALSE)=0,0,(AU412/(VLOOKUP($Q412,'Workforce hours'!$C$8:$AD$30,BW$7,FALSE))))))</f>
        <v>0</v>
      </c>
      <c r="BX412" s="288">
        <f>IF($Q412="n/a",(IF('Workforce hours'!X$30=0,0,(AV412/'Workforce hours'!X$30))),(IF(VLOOKUP($Q412,'Workforce hours'!$C$8:$AD$30,BX$7,FALSE)=0,0,(AV412/(VLOOKUP($Q412,'Workforce hours'!$C$8:$AD$30,BX$7,FALSE))))))</f>
        <v>0</v>
      </c>
      <c r="BY412" s="288">
        <f>IF($Q412="n/a",(IF('Workforce hours'!Y$30=0,0,(AW412/'Workforce hours'!Y$30))),(IF(VLOOKUP($Q412,'Workforce hours'!$C$8:$AD$30,BY$7,FALSE)=0,0,(AW412/(VLOOKUP($Q412,'Workforce hours'!$C$8:$AD$30,BY$7,FALSE))))))</f>
        <v>0</v>
      </c>
      <c r="BZ412" s="288">
        <f>IF($Q412="n/a",(IF('Workforce hours'!Z$30=0,0,(AX412/'Workforce hours'!Z$30))),(IF(VLOOKUP($Q412,'Workforce hours'!$C$8:$AD$30,BZ$7,FALSE)=0,0,(AX412/(VLOOKUP($Q412,'Workforce hours'!$C$8:$AD$30,BZ$7,FALSE))))))</f>
        <v>0</v>
      </c>
      <c r="CA412" s="288">
        <f>IF($Q412="n/a",(IF('Workforce hours'!AA$30=0,0,(AY412/'Workforce hours'!AA$30))),(IF(VLOOKUP($Q412,'Workforce hours'!$C$8:$AD$30,CA$7,FALSE)=0,0,(AY412/(VLOOKUP($Q412,'Workforce hours'!$C$8:$AD$30,CA$7,FALSE))))))</f>
        <v>0</v>
      </c>
      <c r="CB412" s="288">
        <f>IF($Q412="n/a",(IF('Workforce hours'!AB$30=0,0,(AZ412/'Workforce hours'!AB$30))),(IF(VLOOKUP($Q412,'Workforce hours'!$C$8:$AD$30,CB$7,FALSE)=0,0,(AZ412/(VLOOKUP($Q412,'Workforce hours'!$C$8:$AD$30,CB$7,FALSE))))))</f>
        <v>0</v>
      </c>
      <c r="CC412" s="288">
        <f>IF($Q412="n/a",(IF('Workforce hours'!AC$30=0,0,(BA412/'Workforce hours'!AC$30))),(IF(VLOOKUP($Q412,'Workforce hours'!$C$8:$AD$30,CC$7,FALSE)=0,0,(BA412/(VLOOKUP($Q412,'Workforce hours'!$C$8:$AD$30,CC$7,FALSE))))))</f>
        <v>0</v>
      </c>
      <c r="CD412" s="288">
        <f>IF($Q412="n/a",(IF('Workforce hours'!AD$30=0,0,(BB412/'Workforce hours'!AD$30))),(IF(VLOOKUP($Q412,'Workforce hours'!$C$8:$AD$30,CD$7,FALSE)=0,0,(BB412/(VLOOKUP($Q412,'Workforce hours'!$C$8:$AD$30,CD$7,FALSE))))))</f>
        <v>0</v>
      </c>
      <c r="CE412" s="289">
        <f t="shared" si="58"/>
        <v>0</v>
      </c>
      <c r="CF412" s="290">
        <f>BD412*'Workforce costs'!B$9*(1+'Workforce costs'!B$10)*(1+'Workforce costs'!B$11)</f>
        <v>0</v>
      </c>
      <c r="CG412" s="290">
        <f>BE412*'Workforce costs'!C$9*(1+'Workforce costs'!C$10)*(1+'Workforce costs'!C$11)</f>
        <v>0</v>
      </c>
      <c r="CH412" s="290">
        <f>BF412*'Workforce costs'!D$9*(1+'Workforce costs'!D$10)*(1+'Workforce costs'!D$11)</f>
        <v>0</v>
      </c>
      <c r="CI412" s="290">
        <f>BG412*'Workforce costs'!E$9*(1+'Workforce costs'!E$10)*(1+'Workforce costs'!E$11)</f>
        <v>0</v>
      </c>
      <c r="CJ412" s="290">
        <f>BH412*'Workforce costs'!F$9*(1+'Workforce costs'!F$10)*(1+'Workforce costs'!F$11)</f>
        <v>0</v>
      </c>
      <c r="CK412" s="290">
        <f>BI412*'Workforce costs'!G$9*(1+'Workforce costs'!G$10)*(1+'Workforce costs'!G$11)</f>
        <v>0</v>
      </c>
      <c r="CL412" s="290">
        <f>BJ412*'Workforce costs'!H$9*(1+'Workforce costs'!H$10)*(1+'Workforce costs'!H$11)</f>
        <v>0</v>
      </c>
      <c r="CM412" s="290">
        <f>BK412*'Workforce costs'!I$9*(1+'Workforce costs'!I$10)*(1+'Workforce costs'!I$11)</f>
        <v>0</v>
      </c>
      <c r="CN412" s="290">
        <f>BL412*'Workforce costs'!J$9*(1+'Workforce costs'!J$10)*(1+'Workforce costs'!J$11)</f>
        <v>0</v>
      </c>
      <c r="CO412" s="290">
        <f>BM412*'Workforce costs'!K$9*(1+'Workforce costs'!K$10)*(1+'Workforce costs'!K$11)</f>
        <v>0</v>
      </c>
      <c r="CP412" s="290">
        <f>BN412*'Workforce costs'!L$9*(1+'Workforce costs'!L$10)*(1+'Workforce costs'!L$11)</f>
        <v>0</v>
      </c>
      <c r="CQ412" s="290">
        <f>BO412*'Workforce costs'!M$9*(1+'Workforce costs'!M$10)*(1+'Workforce costs'!M$11)</f>
        <v>0</v>
      </c>
      <c r="CR412" s="290">
        <f>BP412*'Workforce costs'!N$9*(1+'Workforce costs'!N$10)*(1+'Workforce costs'!N$11)</f>
        <v>0</v>
      </c>
      <c r="CS412" s="290">
        <f>BQ412*'Workforce costs'!O$9*(1+'Workforce costs'!O$10)*(1+'Workforce costs'!O$11)</f>
        <v>0</v>
      </c>
      <c r="CT412" s="290">
        <f>BR412*'Workforce costs'!P$9*(1+'Workforce costs'!P$10)*(1+'Workforce costs'!P$11)</f>
        <v>0</v>
      </c>
      <c r="CU412" s="290">
        <f>BS412*'Workforce costs'!Q$9*(1+'Workforce costs'!Q$10)*(1+'Workforce costs'!Q$11)</f>
        <v>0</v>
      </c>
      <c r="CV412" s="290">
        <f>BT412*'Workforce costs'!R$9*(1+'Workforce costs'!R$10)*(1+'Workforce costs'!R$11)</f>
        <v>0</v>
      </c>
      <c r="CW412" s="290">
        <f>BU412*'Workforce costs'!S$9*(1+'Workforce costs'!S$10)*(1+'Workforce costs'!S$11)</f>
        <v>0</v>
      </c>
      <c r="CX412" s="290">
        <f>BV412*'Workforce costs'!T$9*(1+'Workforce costs'!T$10)*(1+'Workforce costs'!T$11)</f>
        <v>0</v>
      </c>
      <c r="CY412" s="290">
        <f>BW412*'Workforce costs'!U$9*(1+'Workforce costs'!U$10)*(1+'Workforce costs'!U$11)</f>
        <v>0</v>
      </c>
      <c r="CZ412" s="290">
        <f>BX412*'Workforce costs'!V$9*(1+'Workforce costs'!V$10)*(1+'Workforce costs'!V$11)</f>
        <v>0</v>
      </c>
      <c r="DA412" s="290">
        <f>BY412*'Workforce costs'!W$9*(1+'Workforce costs'!W$10)*(1+'Workforce costs'!W$11)</f>
        <v>0</v>
      </c>
      <c r="DB412" s="290">
        <f>BZ412*'Workforce costs'!X$9*(1+'Workforce costs'!X$10)*(1+'Workforce costs'!X$11)</f>
        <v>0</v>
      </c>
      <c r="DC412" s="290">
        <f>CA412*'Workforce costs'!Y$9*(1+'Workforce costs'!Y$10)*(1+'Workforce costs'!Y$11)</f>
        <v>0</v>
      </c>
      <c r="DD412" s="290">
        <f>CB412*'Workforce costs'!Z$9*(1+'Workforce costs'!Z$10)*(1+'Workforce costs'!Z$11)</f>
        <v>0</v>
      </c>
      <c r="DE412" s="290">
        <f>CC412*'Workforce costs'!AA$9*(1+'Workforce costs'!AA$10)*(1+'Workforce costs'!AA$11)</f>
        <v>0</v>
      </c>
      <c r="DF412" s="290">
        <f>CD412*'Workforce costs'!AB$9*(1+'Workforce costs'!AB$10)*(1+'Workforce costs'!AB$11)</f>
        <v>0</v>
      </c>
    </row>
    <row r="413" spans="1:110" x14ac:dyDescent="0.3">
      <c r="A413" s="2" t="str">
        <f>Outputs!$A$4</f>
        <v>Australia</v>
      </c>
      <c r="B413" s="2" t="str">
        <f t="shared" si="51"/>
        <v>Australia 25to64</v>
      </c>
      <c r="C413" s="30">
        <f>VLOOKUP($B413,Populations!$D$15:$H$1920,3,FALSE)</f>
        <v>13966174</v>
      </c>
      <c r="D413" s="255">
        <f>IF(OR($H413="General pop",$H413="Schools",$H413="Workplace",$H413="Skills Training",$H413="Digital Supports"),1,VLOOKUP($B413,Populations!$D$15:$H$1920,5,FALSE))</f>
        <v>1</v>
      </c>
      <c r="E413" s="88">
        <f>VLOOKUP(I413,Epidemiology!$C$10:$H$47,6,FALSE)</f>
        <v>590</v>
      </c>
      <c r="F413" s="102">
        <f>'Care profiles'!R414</f>
        <v>1</v>
      </c>
      <c r="G413" s="15" t="str">
        <f>'Care profiles'!A414</f>
        <v>25to64</v>
      </c>
      <c r="H413" s="15" t="str">
        <f>'Care profiles'!B414</f>
        <v>Persistent</v>
      </c>
      <c r="I413" s="15" t="str">
        <f>'Care profiles'!C414</f>
        <v>Persistent_25-64yrs</v>
      </c>
      <c r="J413" s="15" t="str">
        <f>'Care profiles'!D414</f>
        <v>Care profile</v>
      </c>
      <c r="K413" s="15" t="str">
        <f>'Care profiles'!E414</f>
        <v>Community-Based Support – Safe Spaces for Crisis</v>
      </c>
      <c r="L413" s="104">
        <f>'Care profiles'!F414</f>
        <v>0.4</v>
      </c>
      <c r="M413" s="15">
        <f>'Care profiles'!G414</f>
        <v>6</v>
      </c>
      <c r="N413" s="15">
        <f>'Care profiles'!H414</f>
        <v>150</v>
      </c>
      <c r="O413" s="15" t="str">
        <f>'Care profiles'!I414</f>
        <v>min</v>
      </c>
      <c r="P413" s="15" t="str">
        <f>'Care profiles'!J414</f>
        <v>Team</v>
      </c>
      <c r="Q413" s="15" t="str">
        <f>'Care profiles'!K414</f>
        <v>Community-Based Support – Safe Spaces for Crisis</v>
      </c>
      <c r="R413" s="15" t="str">
        <f>'Care profiles'!M414</f>
        <v>N</v>
      </c>
      <c r="S413" s="15" t="str">
        <f>'Care profiles'!O414</f>
        <v>Y</v>
      </c>
      <c r="T413" s="15" t="str">
        <f>'Care profiles'!Q414</f>
        <v>Y</v>
      </c>
      <c r="U413" s="30">
        <f t="shared" si="52"/>
        <v>82400.426600000006</v>
      </c>
      <c r="V413" s="30">
        <f t="shared" si="53"/>
        <v>32960.170640000004</v>
      </c>
      <c r="W413" s="30">
        <f>IF(M413="n/a",0,IF(O413="days",V413*M413*(1+(VLOOKUP(K413,'Bed parameters'!$A$9:$G$12,7,FALSE))),V413*M413))</f>
        <v>197761.02384000004</v>
      </c>
      <c r="X413" s="30">
        <f t="shared" si="54"/>
        <v>494402.5596000001</v>
      </c>
      <c r="Y413" s="30">
        <f t="shared" si="55"/>
        <v>0</v>
      </c>
      <c r="Z413" s="113">
        <f>_xlfn.IFNA(Y413/((VLOOKUP(K413,'Bed parameters'!$A$9:$G$12,3,FALSE))*(VLOOKUP(K413,'Bed parameters'!$A$9:$G$12,5,FALSE))),0)</f>
        <v>0</v>
      </c>
      <c r="AA413" s="30">
        <f t="shared" si="56"/>
        <v>494402.55960000015</v>
      </c>
      <c r="AB413" s="30">
        <f>_xlfn.IFNA(IF($O413="days",$Y413*(VLOOKUP($K413,'Bed parameters'!$A$9:$I$12,9,FALSE))*$F413*(VLOOKUP($Q413,'Workforce distribution'!$C$8:$AD$30,AB$7,FALSE)),IF($Q413="n/a",(IF($P413=AB$6,$X413*$F413,0)),$X413*$F413*(VLOOKUP($Q413,'Workforce distribution'!$C$8:$AD$30,AB$7,FALSE)))),0)</f>
        <v>0</v>
      </c>
      <c r="AC413" s="30">
        <f>_xlfn.IFNA(IF($O413="days",$Y413*(VLOOKUP($K413,'Bed parameters'!$A$9:$I$12,9,FALSE))*$F413*(VLOOKUP($Q413,'Workforce distribution'!$C$8:$AD$30,AC$7,FALSE)),IF($Q413="n/a",(IF($P413=AC$6,$X413*$F413,0)),$X413*$F413*(VLOOKUP($Q413,'Workforce distribution'!$C$8:$AD$30,AC$7,FALSE)))),0)</f>
        <v>0</v>
      </c>
      <c r="AD413" s="30">
        <f>_xlfn.IFNA(IF($O413="days",$Y413*(VLOOKUP($K413,'Bed parameters'!$A$9:$I$12,9,FALSE))*$F413*(VLOOKUP($Q413,'Workforce distribution'!$C$8:$AD$30,AD$7,FALSE)),IF($Q413="n/a",(IF($P413=AD$6,$X413*$F413,0)),$X413*$F413*(VLOOKUP($Q413,'Workforce distribution'!$C$8:$AD$30,AD$7,FALSE)))),0)</f>
        <v>0</v>
      </c>
      <c r="AE413" s="30">
        <f>_xlfn.IFNA(IF($O413="days",$Y413*(VLOOKUP($K413,'Bed parameters'!$A$9:$I$12,9,FALSE))*$F413*(VLOOKUP($Q413,'Workforce distribution'!$C$8:$AD$30,AE$7,FALSE)),IF($Q413="n/a",(IF($P413=AE$6,$X413*$F413,0)),$X413*$F413*(VLOOKUP($Q413,'Workforce distribution'!$C$8:$AD$30,AE$7,FALSE)))),0)</f>
        <v>444962.30364000011</v>
      </c>
      <c r="AF413" s="30">
        <f>_xlfn.IFNA(IF($O413="days",$Y413*(VLOOKUP($K413,'Bed parameters'!$A$9:$I$12,9,FALSE))*$F413*(VLOOKUP($Q413,'Workforce distribution'!$C$8:$AD$30,AF$7,FALSE)),IF($Q413="n/a",(IF($P413=AF$6,$X413*$F413,0)),$X413*$F413*(VLOOKUP($Q413,'Workforce distribution'!$C$8:$AD$30,AF$7,FALSE)))),0)</f>
        <v>0</v>
      </c>
      <c r="AG413" s="30">
        <f>_xlfn.IFNA(IF($O413="days",$Y413*(VLOOKUP($K413,'Bed parameters'!$A$9:$I$12,9,FALSE))*$F413*(VLOOKUP($Q413,'Workforce distribution'!$C$8:$AD$30,AG$7,FALSE)),IF($Q413="n/a",(IF($P413=AG$6,$X413*$F413,0)),$X413*$F413*(VLOOKUP($Q413,'Workforce distribution'!$C$8:$AD$30,AG$7,FALSE)))),0)</f>
        <v>0</v>
      </c>
      <c r="AH413" s="30">
        <f>_xlfn.IFNA(IF($O413="days",$Y413*(VLOOKUP($K413,'Bed parameters'!$A$9:$I$12,9,FALSE))*$F413*(VLOOKUP($Q413,'Workforce distribution'!$C$8:$AD$30,AH$7,FALSE)),IF($Q413="n/a",(IF($P413=AH$6,$X413*$F413,0)),$X413*$F413*(VLOOKUP($Q413,'Workforce distribution'!$C$8:$AD$30,AH$7,FALSE)))),0)</f>
        <v>0</v>
      </c>
      <c r="AI413" s="30">
        <f>_xlfn.IFNA(IF($O413="days",$Y413*(VLOOKUP($K413,'Bed parameters'!$A$9:$I$12,9,FALSE))*$F413*(VLOOKUP($Q413,'Workforce distribution'!$C$8:$AD$30,AI$7,FALSE)),IF($Q413="n/a",(IF($P413=AI$6,$X413*$F413,0)),$X413*$F413*(VLOOKUP($Q413,'Workforce distribution'!$C$8:$AD$30,AI$7,FALSE)))),0)</f>
        <v>0</v>
      </c>
      <c r="AJ413" s="30">
        <f>_xlfn.IFNA(IF($O413="days",$Y413*(VLOOKUP($K413,'Bed parameters'!$A$9:$I$12,9,FALSE))*$F413*(VLOOKUP($Q413,'Workforce distribution'!$C$8:$AD$30,AJ$7,FALSE)),IF($Q413="n/a",(IF($P413=AJ$6,$X413*$F413,0)),$X413*$F413*(VLOOKUP($Q413,'Workforce distribution'!$C$8:$AD$30,AJ$7,FALSE)))),0)</f>
        <v>0</v>
      </c>
      <c r="AK413" s="30">
        <f>_xlfn.IFNA(IF($O413="days",$Y413*(VLOOKUP($K413,'Bed parameters'!$A$9:$I$12,9,FALSE))*$F413*(VLOOKUP($Q413,'Workforce distribution'!$C$8:$AD$30,AK$7,FALSE)),IF($Q413="n/a",(IF($P413=AK$6,$X413*$F413,0)),$X413*$F413*(VLOOKUP($Q413,'Workforce distribution'!$C$8:$AD$30,AK$7,FALSE)))),0)</f>
        <v>0</v>
      </c>
      <c r="AL413" s="30">
        <f>_xlfn.IFNA(IF($O413="days",$Y413*(VLOOKUP($K413,'Bed parameters'!$A$9:$I$12,9,FALSE))*$F413*(VLOOKUP($Q413,'Workforce distribution'!$C$8:$AD$30,AL$7,FALSE)),IF($Q413="n/a",(IF($P413=AL$6,$X413*$F413,0)),$X413*$F413*(VLOOKUP($Q413,'Workforce distribution'!$C$8:$AD$30,AL$7,FALSE)))),0)</f>
        <v>0</v>
      </c>
      <c r="AM413" s="30">
        <f>_xlfn.IFNA(IF($O413="days",$Y413*(VLOOKUP($K413,'Bed parameters'!$A$9:$I$12,9,FALSE))*$F413*(VLOOKUP($Q413,'Workforce distribution'!$C$8:$AD$30,AM$7,FALSE)),IF($Q413="n/a",(IF($P413=AM$6,$X413*$F413,0)),$X413*$F413*(VLOOKUP($Q413,'Workforce distribution'!$C$8:$AD$30,AM$7,FALSE)))),0)</f>
        <v>0</v>
      </c>
      <c r="AN413" s="30">
        <f>_xlfn.IFNA(IF($O413="days",$Y413*(VLOOKUP($K413,'Bed parameters'!$A$9:$I$12,9,FALSE))*$F413*(VLOOKUP($Q413,'Workforce distribution'!$C$8:$AD$30,AN$7,FALSE)),IF($Q413="n/a",(IF($P413=AN$6,$X413*$F413,0)),$X413*$F413*(VLOOKUP($Q413,'Workforce distribution'!$C$8:$AD$30,AN$7,FALSE)))),0)</f>
        <v>0</v>
      </c>
      <c r="AO413" s="30">
        <f>_xlfn.IFNA(IF($O413="days",$Y413*(VLOOKUP($K413,'Bed parameters'!$A$9:$I$12,9,FALSE))*$F413*(VLOOKUP($Q413,'Workforce distribution'!$C$8:$AD$30,AO$7,FALSE)),IF($Q413="n/a",(IF($P413=AO$6,$X413*$F413,0)),$X413*$F413*(VLOOKUP($Q413,'Workforce distribution'!$C$8:$AD$30,AO$7,FALSE)))),0)</f>
        <v>0</v>
      </c>
      <c r="AP413" s="30">
        <f>_xlfn.IFNA(IF($O413="days",$Y413*(VLOOKUP($K413,'Bed parameters'!$A$9:$I$12,9,FALSE))*$F413*(VLOOKUP($Q413,'Workforce distribution'!$C$8:$AD$30,AP$7,FALSE)),IF($Q413="n/a",(IF($P413=AP$6,$X413*$F413,0)),$X413*$F413*(VLOOKUP($Q413,'Workforce distribution'!$C$8:$AD$30,AP$7,FALSE)))),0)</f>
        <v>0</v>
      </c>
      <c r="AQ413" s="30">
        <f>_xlfn.IFNA(IF($O413="days",$Y413*(VLOOKUP($K413,'Bed parameters'!$A$9:$I$12,9,FALSE))*$F413*(VLOOKUP($Q413,'Workforce distribution'!$C$8:$AD$30,AQ$7,FALSE)),IF($Q413="n/a",(IF($P413=AQ$6,$X413*$F413,0)),$X413*$F413*(VLOOKUP($Q413,'Workforce distribution'!$C$8:$AD$30,AQ$7,FALSE)))),0)</f>
        <v>0</v>
      </c>
      <c r="AR413" s="30">
        <f>_xlfn.IFNA(IF($O413="days",$Y413*(VLOOKUP($K413,'Bed parameters'!$A$9:$I$12,9,FALSE))*$F413*(VLOOKUP($Q413,'Workforce distribution'!$C$8:$AD$30,AR$7,FALSE)),IF($Q413="n/a",(IF($P413=AR$6,$X413*$F413,0)),$X413*$F413*(VLOOKUP($Q413,'Workforce distribution'!$C$8:$AD$30,AR$7,FALSE)))),0)</f>
        <v>0</v>
      </c>
      <c r="AS413" s="30">
        <f>_xlfn.IFNA(IF($O413="days",$Y413*(VLOOKUP($K413,'Bed parameters'!$A$9:$I$12,9,FALSE))*$F413*(VLOOKUP($Q413,'Workforce distribution'!$C$8:$AD$30,AS$7,FALSE)),IF($Q413="n/a",(IF($P413=AS$6,$X413*$F413,0)),$X413*$F413*(VLOOKUP($Q413,'Workforce distribution'!$C$8:$AD$30,AS$7,FALSE)))),0)</f>
        <v>49440.25596000001</v>
      </c>
      <c r="AT413" s="30">
        <f>_xlfn.IFNA(IF($O413="days",$Y413*(VLOOKUP($K413,'Bed parameters'!$A$9:$I$12,9,FALSE))*$F413*(VLOOKUP($Q413,'Workforce distribution'!$C$8:$AD$30,AT$7,FALSE)),IF($Q413="n/a",(IF($P413=AT$6,$X413*$F413,0)),$X413*$F413*(VLOOKUP($Q413,'Workforce distribution'!$C$8:$AD$30,AT$7,FALSE)))),0)</f>
        <v>0</v>
      </c>
      <c r="AU413" s="30">
        <f>_xlfn.IFNA(IF($O413="days",$Y413*(VLOOKUP($K413,'Bed parameters'!$A$9:$I$12,9,FALSE))*$F413*(VLOOKUP($Q413,'Workforce distribution'!$C$8:$AD$30,AU$7,FALSE)),IF($Q413="n/a",(IF($P413=AU$6,$X413*$F413,0)),$X413*$F413*(VLOOKUP($Q413,'Workforce distribution'!$C$8:$AD$30,AU$7,FALSE)))),0)</f>
        <v>0</v>
      </c>
      <c r="AV413" s="30">
        <f>_xlfn.IFNA(IF($O413="days",$Y413*(VLOOKUP($K413,'Bed parameters'!$A$9:$I$12,9,FALSE))*$F413*(VLOOKUP($Q413,'Workforce distribution'!$C$8:$AD$30,AV$7,FALSE)),IF($Q413="n/a",(IF($P413=AV$6,$X413*$F413,0)),$X413*$F413*(VLOOKUP($Q413,'Workforce distribution'!$C$8:$AD$30,AV$7,FALSE)))),0)</f>
        <v>0</v>
      </c>
      <c r="AW413" s="30">
        <f>_xlfn.IFNA(IF($O413="days",$Y413*(VLOOKUP($K413,'Bed parameters'!$A$9:$I$12,9,FALSE))*$F413*(VLOOKUP($Q413,'Workforce distribution'!$C$8:$AD$30,AW$7,FALSE)),IF($Q413="n/a",(IF($P413=AW$6,$X413*$F413,0)),$X413*$F413*(VLOOKUP($Q413,'Workforce distribution'!$C$8:$AD$30,AW$7,FALSE)))),0)</f>
        <v>0</v>
      </c>
      <c r="AX413" s="30">
        <f>_xlfn.IFNA(IF($O413="days",$Y413*(VLOOKUP($K413,'Bed parameters'!$A$9:$I$12,9,FALSE))*$F413*(VLOOKUP($Q413,'Workforce distribution'!$C$8:$AD$30,AX$7,FALSE)),IF($Q413="n/a",(IF($P413=AX$6,$X413*$F413,0)),$X413*$F413*(VLOOKUP($Q413,'Workforce distribution'!$C$8:$AD$30,AX$7,FALSE)))),0)</f>
        <v>0</v>
      </c>
      <c r="AY413" s="30">
        <f>_xlfn.IFNA(IF($O413="days",$Y413*(VLOOKUP($K413,'Bed parameters'!$A$9:$I$12,9,FALSE))*$F413*(VLOOKUP($Q413,'Workforce distribution'!$C$8:$AD$30,AY$7,FALSE)),IF($Q413="n/a",(IF($P413=AY$6,$X413*$F413,0)),$X413*$F413*(VLOOKUP($Q413,'Workforce distribution'!$C$8:$AD$30,AY$7,FALSE)))),0)</f>
        <v>0</v>
      </c>
      <c r="AZ413" s="30">
        <f>_xlfn.IFNA(IF($O413="days",$Y413*(VLOOKUP($K413,'Bed parameters'!$A$9:$I$12,9,FALSE))*$F413*(VLOOKUP($Q413,'Workforce distribution'!$C$8:$AD$30,AZ$7,FALSE)),IF($Q413="n/a",(IF($P413=AZ$6,$X413*$F413,0)),$X413*$F413*(VLOOKUP($Q413,'Workforce distribution'!$C$8:$AD$30,AZ$7,FALSE)))),0)</f>
        <v>0</v>
      </c>
      <c r="BA413" s="30">
        <f>_xlfn.IFNA(IF($O413="days",$Y413*(VLOOKUP($K413,'Bed parameters'!$A$9:$I$12,9,FALSE))*$F413*(VLOOKUP($Q413,'Workforce distribution'!$C$8:$AD$30,BA$7,FALSE)),IF($Q413="n/a",(IF($P413=BA$6,$X413*$F413,0)),$X413*$F413*(VLOOKUP($Q413,'Workforce distribution'!$C$8:$AD$30,BA$7,FALSE)))),0)</f>
        <v>0</v>
      </c>
      <c r="BB413" s="30">
        <f>_xlfn.IFNA(IF($O413="days",$Y413*(VLOOKUP($K413,'Bed parameters'!$A$9:$I$12,9,FALSE))*$F413*(VLOOKUP($Q413,'Workforce distribution'!$C$8:$AD$30,BB$7,FALSE)),IF($Q413="n/a",(IF($P413=BB$6,$X413*$F413,0)),$X413*$F413*(VLOOKUP($Q413,'Workforce distribution'!$C$8:$AD$30,BB$7,FALSE)))),0)</f>
        <v>0</v>
      </c>
      <c r="BC413" s="149">
        <f t="shared" si="57"/>
        <v>295.11051111945176</v>
      </c>
      <c r="BD413" s="288">
        <f>IF($Q413="n/a",(IF('Workforce hours'!D$30=0,0,(AB413/'Workforce hours'!D$30))),(IF(VLOOKUP($Q413,'Workforce hours'!$C$8:$AD$30,BD$7,FALSE)=0,0,(AB413/(VLOOKUP($Q413,'Workforce hours'!$C$8:$AD$30,BD$7,FALSE))))))</f>
        <v>0</v>
      </c>
      <c r="BE413" s="288">
        <f>IF($Q413="n/a",(IF('Workforce hours'!E$30=0,0,(AC413/'Workforce hours'!E$30))),(IF(VLOOKUP($Q413,'Workforce hours'!$C$8:$AD$30,BE$7,FALSE)=0,0,(AC413/(VLOOKUP($Q413,'Workforce hours'!$C$8:$AD$30,BE$7,FALSE))))))</f>
        <v>0</v>
      </c>
      <c r="BF413" s="288">
        <f>IF($Q413="n/a",(IF('Workforce hours'!F$30=0,0,(AD413/'Workforce hours'!F$30))),(IF(VLOOKUP($Q413,'Workforce hours'!$C$8:$AD$30,BF$7,FALSE)=0,0,(AD413/(VLOOKUP($Q413,'Workforce hours'!$C$8:$AD$30,BF$7,FALSE))))))</f>
        <v>0</v>
      </c>
      <c r="BG413" s="288">
        <f>IF($Q413="n/a",(IF('Workforce hours'!G$30=0,0,(AE413/'Workforce hours'!G$30))),(IF(VLOOKUP($Q413,'Workforce hours'!$C$8:$AD$30,BG$7,FALSE)=0,0,(AE413/(VLOOKUP($Q413,'Workforce hours'!$C$8:$AD$30,BG$7,FALSE))))))</f>
        <v>264.85851407142866</v>
      </c>
      <c r="BH413" s="288">
        <f>IF($Q413="n/a",(IF('Workforce hours'!H$30=0,0,(AF413/'Workforce hours'!H$30))),(IF(VLOOKUP($Q413,'Workforce hours'!$C$8:$AD$30,BH$7,FALSE)=0,0,(AF413/(VLOOKUP($Q413,'Workforce hours'!$C$8:$AD$30,BH$7,FALSE))))))</f>
        <v>0</v>
      </c>
      <c r="BI413" s="288">
        <f>IF($Q413="n/a",(IF('Workforce hours'!I$30=0,0,(AG413/'Workforce hours'!I$30))),(IF(VLOOKUP($Q413,'Workforce hours'!$C$8:$AD$30,BI$7,FALSE)=0,0,(AG413/(VLOOKUP($Q413,'Workforce hours'!$C$8:$AD$30,BI$7,FALSE))))))</f>
        <v>0</v>
      </c>
      <c r="BJ413" s="288">
        <f>IF($Q413="n/a",(IF('Workforce hours'!J$30=0,0,(AH413/'Workforce hours'!J$30))),(IF(VLOOKUP($Q413,'Workforce hours'!$C$8:$AD$30,BJ$7,FALSE)=0,0,(AH413/(VLOOKUP($Q413,'Workforce hours'!$C$8:$AD$30,BJ$7,FALSE))))))</f>
        <v>0</v>
      </c>
      <c r="BK413" s="288">
        <f>IF($Q413="n/a",(IF('Workforce hours'!K$30=0,0,(AI413/'Workforce hours'!K$30))),(IF(VLOOKUP($Q413,'Workforce hours'!$C$8:$AD$30,BK$7,FALSE)=0,0,(AI413/(VLOOKUP($Q413,'Workforce hours'!$C$8:$AD$30,BK$7,FALSE))))))</f>
        <v>0</v>
      </c>
      <c r="BL413" s="288">
        <f>IF($Q413="n/a",(IF('Workforce hours'!L$30=0,0,(AJ413/'Workforce hours'!L$30))),(IF(VLOOKUP($Q413,'Workforce hours'!$C$8:$AD$30,BL$7,FALSE)=0,0,(AJ413/(VLOOKUP($Q413,'Workforce hours'!$C$8:$AD$30,BL$7,FALSE))))))</f>
        <v>0</v>
      </c>
      <c r="BM413" s="288">
        <f>IF($Q413="n/a",(IF('Workforce hours'!M$30=0,0,(AK413/'Workforce hours'!M$30))),(IF(VLOOKUP($Q413,'Workforce hours'!$C$8:$AD$30,BM$7,FALSE)=0,0,(AK413/(VLOOKUP($Q413,'Workforce hours'!$C$8:$AD$30,BM$7,FALSE))))))</f>
        <v>0</v>
      </c>
      <c r="BN413" s="288">
        <f>IF($Q413="n/a",(IF('Workforce hours'!N$30=0,0,(AL413/'Workforce hours'!N$30))),(IF(VLOOKUP($Q413,'Workforce hours'!$C$8:$AD$30,BN$7,FALSE)=0,0,(AL413/(VLOOKUP($Q413,'Workforce hours'!$C$8:$AD$30,BN$7,FALSE))))))</f>
        <v>0</v>
      </c>
      <c r="BO413" s="288">
        <f>IF($Q413="n/a",(IF('Workforce hours'!O$30=0,0,(AM413/'Workforce hours'!O$30))),(IF(VLOOKUP($Q413,'Workforce hours'!$C$8:$AD$30,BO$7,FALSE)=0,0,(AM413/(VLOOKUP($Q413,'Workforce hours'!$C$8:$AD$30,BO$7,FALSE))))))</f>
        <v>0</v>
      </c>
      <c r="BP413" s="288">
        <f>IF($Q413="n/a",(IF('Workforce hours'!P$30=0,0,(AN413/'Workforce hours'!P$30))),(IF(VLOOKUP($Q413,'Workforce hours'!$C$8:$AD$30,BP$7,FALSE)=0,0,(AN413/(VLOOKUP($Q413,'Workforce hours'!$C$8:$AD$30,BP$7,FALSE))))))</f>
        <v>0</v>
      </c>
      <c r="BQ413" s="288">
        <f>IF($Q413="n/a",(IF('Workforce hours'!Q$30=0,0,(AO413/'Workforce hours'!Q$30))),(IF(VLOOKUP($Q413,'Workforce hours'!$C$8:$AD$30,BQ$7,FALSE)=0,0,(AO413/(VLOOKUP($Q413,'Workforce hours'!$C$8:$AD$30,BQ$7,FALSE))))))</f>
        <v>0</v>
      </c>
      <c r="BR413" s="288">
        <f>IF($Q413="n/a",(IF('Workforce hours'!R$30=0,0,(AP413/'Workforce hours'!R$30))),(IF(VLOOKUP($Q413,'Workforce hours'!$C$8:$AD$30,BR$7,FALSE)=0,0,(AP413/(VLOOKUP($Q413,'Workforce hours'!$C$8:$AD$30,BR$7,FALSE))))))</f>
        <v>0</v>
      </c>
      <c r="BS413" s="288">
        <f>IF($Q413="n/a",(IF('Workforce hours'!S$30=0,0,(AQ413/'Workforce hours'!S$30))),(IF(VLOOKUP($Q413,'Workforce hours'!$C$8:$AD$30,BS$7,FALSE)=0,0,(AQ413/(VLOOKUP($Q413,'Workforce hours'!$C$8:$AD$30,BS$7,FALSE))))))</f>
        <v>0</v>
      </c>
      <c r="BT413" s="288">
        <f>IF($Q413="n/a",(IF('Workforce hours'!T$30=0,0,(AR413/'Workforce hours'!T$30))),(IF(VLOOKUP($Q413,'Workforce hours'!$C$8:$AD$30,BT$7,FALSE)=0,0,(AR413/(VLOOKUP($Q413,'Workforce hours'!$C$8:$AD$30,BT$7,FALSE))))))</f>
        <v>0</v>
      </c>
      <c r="BU413" s="288">
        <f>IF($Q413="n/a",(IF('Workforce hours'!U$30=0,0,(AS413/'Workforce hours'!U$30))),(IF(VLOOKUP($Q413,'Workforce hours'!$C$8:$AD$30,BU$7,FALSE)=0,0,(AS413/(VLOOKUP($Q413,'Workforce hours'!$C$8:$AD$30,BU$7,FALSE))))))</f>
        <v>30.251997048023103</v>
      </c>
      <c r="BV413" s="288">
        <f>IF($Q413="n/a",(IF('Workforce hours'!V$30=0,0,(AT413/'Workforce hours'!V$30))),(IF(VLOOKUP($Q413,'Workforce hours'!$C$8:$AD$30,BV$7,FALSE)=0,0,(AT413/(VLOOKUP($Q413,'Workforce hours'!$C$8:$AD$30,BV$7,FALSE))))))</f>
        <v>0</v>
      </c>
      <c r="BW413" s="288">
        <f>IF($Q413="n/a",(IF('Workforce hours'!W$30=0,0,(AU413/'Workforce hours'!W$30))),(IF(VLOOKUP($Q413,'Workforce hours'!$C$8:$AD$30,BW$7,FALSE)=0,0,(AU413/(VLOOKUP($Q413,'Workforce hours'!$C$8:$AD$30,BW$7,FALSE))))))</f>
        <v>0</v>
      </c>
      <c r="BX413" s="288">
        <f>IF($Q413="n/a",(IF('Workforce hours'!X$30=0,0,(AV413/'Workforce hours'!X$30))),(IF(VLOOKUP($Q413,'Workforce hours'!$C$8:$AD$30,BX$7,FALSE)=0,0,(AV413/(VLOOKUP($Q413,'Workforce hours'!$C$8:$AD$30,BX$7,FALSE))))))</f>
        <v>0</v>
      </c>
      <c r="BY413" s="288">
        <f>IF($Q413="n/a",(IF('Workforce hours'!Y$30=0,0,(AW413/'Workforce hours'!Y$30))),(IF(VLOOKUP($Q413,'Workforce hours'!$C$8:$AD$30,BY$7,FALSE)=0,0,(AW413/(VLOOKUP($Q413,'Workforce hours'!$C$8:$AD$30,BY$7,FALSE))))))</f>
        <v>0</v>
      </c>
      <c r="BZ413" s="288">
        <f>IF($Q413="n/a",(IF('Workforce hours'!Z$30=0,0,(AX413/'Workforce hours'!Z$30))),(IF(VLOOKUP($Q413,'Workforce hours'!$C$8:$AD$30,BZ$7,FALSE)=0,0,(AX413/(VLOOKUP($Q413,'Workforce hours'!$C$8:$AD$30,BZ$7,FALSE))))))</f>
        <v>0</v>
      </c>
      <c r="CA413" s="288">
        <f>IF($Q413="n/a",(IF('Workforce hours'!AA$30=0,0,(AY413/'Workforce hours'!AA$30))),(IF(VLOOKUP($Q413,'Workforce hours'!$C$8:$AD$30,CA$7,FALSE)=0,0,(AY413/(VLOOKUP($Q413,'Workforce hours'!$C$8:$AD$30,CA$7,FALSE))))))</f>
        <v>0</v>
      </c>
      <c r="CB413" s="288">
        <f>IF($Q413="n/a",(IF('Workforce hours'!AB$30=0,0,(AZ413/'Workforce hours'!AB$30))),(IF(VLOOKUP($Q413,'Workforce hours'!$C$8:$AD$30,CB$7,FALSE)=0,0,(AZ413/(VLOOKUP($Q413,'Workforce hours'!$C$8:$AD$30,CB$7,FALSE))))))</f>
        <v>0</v>
      </c>
      <c r="CC413" s="288">
        <f>IF($Q413="n/a",(IF('Workforce hours'!AC$30=0,0,(BA413/'Workforce hours'!AC$30))),(IF(VLOOKUP($Q413,'Workforce hours'!$C$8:$AD$30,CC$7,FALSE)=0,0,(BA413/(VLOOKUP($Q413,'Workforce hours'!$C$8:$AD$30,CC$7,FALSE))))))</f>
        <v>0</v>
      </c>
      <c r="CD413" s="288">
        <f>IF($Q413="n/a",(IF('Workforce hours'!AD$30=0,0,(BB413/'Workforce hours'!AD$30))),(IF(VLOOKUP($Q413,'Workforce hours'!$C$8:$AD$30,CD$7,FALSE)=0,0,(BB413/(VLOOKUP($Q413,'Workforce hours'!$C$8:$AD$30,CD$7,FALSE))))))</f>
        <v>0</v>
      </c>
      <c r="CE413" s="289">
        <f t="shared" si="58"/>
        <v>0</v>
      </c>
      <c r="CF413" s="290">
        <f>BD413*'Workforce costs'!B$9*(1+'Workforce costs'!B$10)*(1+'Workforce costs'!B$11)</f>
        <v>0</v>
      </c>
      <c r="CG413" s="290">
        <f>BE413*'Workforce costs'!C$9*(1+'Workforce costs'!C$10)*(1+'Workforce costs'!C$11)</f>
        <v>0</v>
      </c>
      <c r="CH413" s="290">
        <f>BF413*'Workforce costs'!D$9*(1+'Workforce costs'!D$10)*(1+'Workforce costs'!D$11)</f>
        <v>0</v>
      </c>
      <c r="CI413" s="290">
        <f>BG413*'Workforce costs'!E$9*(1+'Workforce costs'!E$10)*(1+'Workforce costs'!E$11)</f>
        <v>0</v>
      </c>
      <c r="CJ413" s="290">
        <f>BH413*'Workforce costs'!F$9*(1+'Workforce costs'!F$10)*(1+'Workforce costs'!F$11)</f>
        <v>0</v>
      </c>
      <c r="CK413" s="290">
        <f>BI413*'Workforce costs'!G$9*(1+'Workforce costs'!G$10)*(1+'Workforce costs'!G$11)</f>
        <v>0</v>
      </c>
      <c r="CL413" s="290">
        <f>BJ413*'Workforce costs'!H$9*(1+'Workforce costs'!H$10)*(1+'Workforce costs'!H$11)</f>
        <v>0</v>
      </c>
      <c r="CM413" s="290">
        <f>BK413*'Workforce costs'!I$9*(1+'Workforce costs'!I$10)*(1+'Workforce costs'!I$11)</f>
        <v>0</v>
      </c>
      <c r="CN413" s="290">
        <f>BL413*'Workforce costs'!J$9*(1+'Workforce costs'!J$10)*(1+'Workforce costs'!J$11)</f>
        <v>0</v>
      </c>
      <c r="CO413" s="290">
        <f>BM413*'Workforce costs'!K$9*(1+'Workforce costs'!K$10)*(1+'Workforce costs'!K$11)</f>
        <v>0</v>
      </c>
      <c r="CP413" s="290">
        <f>BN413*'Workforce costs'!L$9*(1+'Workforce costs'!L$10)*(1+'Workforce costs'!L$11)</f>
        <v>0</v>
      </c>
      <c r="CQ413" s="290">
        <f>BO413*'Workforce costs'!M$9*(1+'Workforce costs'!M$10)*(1+'Workforce costs'!M$11)</f>
        <v>0</v>
      </c>
      <c r="CR413" s="290">
        <f>BP413*'Workforce costs'!N$9*(1+'Workforce costs'!N$10)*(1+'Workforce costs'!N$11)</f>
        <v>0</v>
      </c>
      <c r="CS413" s="290">
        <f>BQ413*'Workforce costs'!O$9*(1+'Workforce costs'!O$10)*(1+'Workforce costs'!O$11)</f>
        <v>0</v>
      </c>
      <c r="CT413" s="290">
        <f>BR413*'Workforce costs'!P$9*(1+'Workforce costs'!P$10)*(1+'Workforce costs'!P$11)</f>
        <v>0</v>
      </c>
      <c r="CU413" s="290">
        <f>BS413*'Workforce costs'!Q$9*(1+'Workforce costs'!Q$10)*(1+'Workforce costs'!Q$11)</f>
        <v>0</v>
      </c>
      <c r="CV413" s="290">
        <f>BT413*'Workforce costs'!R$9*(1+'Workforce costs'!R$10)*(1+'Workforce costs'!R$11)</f>
        <v>0</v>
      </c>
      <c r="CW413" s="290">
        <f>BU413*'Workforce costs'!S$9*(1+'Workforce costs'!S$10)*(1+'Workforce costs'!S$11)</f>
        <v>0</v>
      </c>
      <c r="CX413" s="290">
        <f>BV413*'Workforce costs'!T$9*(1+'Workforce costs'!T$10)*(1+'Workforce costs'!T$11)</f>
        <v>0</v>
      </c>
      <c r="CY413" s="290">
        <f>BW413*'Workforce costs'!U$9*(1+'Workforce costs'!U$10)*(1+'Workforce costs'!U$11)</f>
        <v>0</v>
      </c>
      <c r="CZ413" s="290">
        <f>BX413*'Workforce costs'!V$9*(1+'Workforce costs'!V$10)*(1+'Workforce costs'!V$11)</f>
        <v>0</v>
      </c>
      <c r="DA413" s="290">
        <f>BY413*'Workforce costs'!W$9*(1+'Workforce costs'!W$10)*(1+'Workforce costs'!W$11)</f>
        <v>0</v>
      </c>
      <c r="DB413" s="290">
        <f>BZ413*'Workforce costs'!X$9*(1+'Workforce costs'!X$10)*(1+'Workforce costs'!X$11)</f>
        <v>0</v>
      </c>
      <c r="DC413" s="290">
        <f>CA413*'Workforce costs'!Y$9*(1+'Workforce costs'!Y$10)*(1+'Workforce costs'!Y$11)</f>
        <v>0</v>
      </c>
      <c r="DD413" s="290">
        <f>CB413*'Workforce costs'!Z$9*(1+'Workforce costs'!Z$10)*(1+'Workforce costs'!Z$11)</f>
        <v>0</v>
      </c>
      <c r="DE413" s="290">
        <f>CC413*'Workforce costs'!AA$9*(1+'Workforce costs'!AA$10)*(1+'Workforce costs'!AA$11)</f>
        <v>0</v>
      </c>
      <c r="DF413" s="290">
        <f>CD413*'Workforce costs'!AB$9*(1+'Workforce costs'!AB$10)*(1+'Workforce costs'!AB$11)</f>
        <v>0</v>
      </c>
    </row>
    <row r="414" spans="1:110" x14ac:dyDescent="0.3">
      <c r="A414" s="2" t="str">
        <f>Outputs!$A$4</f>
        <v>Australia</v>
      </c>
      <c r="B414" s="2" t="str">
        <f t="shared" si="51"/>
        <v>Australia 25to64</v>
      </c>
      <c r="C414" s="30">
        <f>VLOOKUP($B414,Populations!$D$15:$H$1920,3,FALSE)</f>
        <v>13966174</v>
      </c>
      <c r="D414" s="255">
        <f>IF(OR($H414="General pop",$H414="Schools",$H414="Workplace",$H414="Skills Training",$H414="Digital Supports"),1,VLOOKUP($B414,Populations!$D$15:$H$1920,5,FALSE))</f>
        <v>1</v>
      </c>
      <c r="E414" s="88">
        <f>VLOOKUP(I414,Epidemiology!$C$10:$H$47,6,FALSE)</f>
        <v>590</v>
      </c>
      <c r="F414" s="102">
        <f>'Care profiles'!R415</f>
        <v>1</v>
      </c>
      <c r="G414" s="15" t="str">
        <f>'Care profiles'!A415</f>
        <v>25to64</v>
      </c>
      <c r="H414" s="15" t="str">
        <f>'Care profiles'!B415</f>
        <v>Persistent</v>
      </c>
      <c r="I414" s="15" t="str">
        <f>'Care profiles'!C415</f>
        <v>Persistent_25-64yrs</v>
      </c>
      <c r="J414" s="15" t="str">
        <f>'Care profiles'!D415</f>
        <v>Care profile</v>
      </c>
      <c r="K414" s="15" t="str">
        <f>'Care profiles'!E415</f>
        <v>Co-Response Teams</v>
      </c>
      <c r="L414" s="104">
        <f>'Care profiles'!F415</f>
        <v>0.05</v>
      </c>
      <c r="M414" s="15">
        <f>'Care profiles'!G415</f>
        <v>1</v>
      </c>
      <c r="N414" s="15">
        <f>'Care profiles'!H415</f>
        <v>120</v>
      </c>
      <c r="O414" s="15" t="str">
        <f>'Care profiles'!I415</f>
        <v>min</v>
      </c>
      <c r="P414" s="15" t="str">
        <f>'Care profiles'!J415</f>
        <v>Team</v>
      </c>
      <c r="Q414" s="15" t="str">
        <f>'Care profiles'!K415</f>
        <v>Co-Response Team</v>
      </c>
      <c r="R414" s="15" t="str">
        <f>'Care profiles'!M415</f>
        <v>N</v>
      </c>
      <c r="S414" s="15" t="str">
        <f>'Care profiles'!O415</f>
        <v>Y</v>
      </c>
      <c r="T414" s="15" t="str">
        <f>'Care profiles'!Q415</f>
        <v>N</v>
      </c>
      <c r="U414" s="30">
        <f t="shared" si="52"/>
        <v>82400.426600000006</v>
      </c>
      <c r="V414" s="30">
        <f t="shared" si="53"/>
        <v>4120.0213300000005</v>
      </c>
      <c r="W414" s="30">
        <f>IF(M414="n/a",0,IF(O414="days",V414*M414*(1+(VLOOKUP(K414,'Bed parameters'!$A$9:$G$12,7,FALSE))),V414*M414))</f>
        <v>4120.0213300000005</v>
      </c>
      <c r="X414" s="30">
        <f t="shared" si="54"/>
        <v>8240.042660000001</v>
      </c>
      <c r="Y414" s="30">
        <f t="shared" si="55"/>
        <v>0</v>
      </c>
      <c r="Z414" s="113">
        <f>_xlfn.IFNA(Y414/((VLOOKUP(K414,'Bed parameters'!$A$9:$G$12,3,FALSE))*(VLOOKUP(K414,'Bed parameters'!$A$9:$G$12,5,FALSE))),0)</f>
        <v>0</v>
      </c>
      <c r="AA414" s="30">
        <f t="shared" si="56"/>
        <v>8240.042660000001</v>
      </c>
      <c r="AB414" s="30">
        <f>_xlfn.IFNA(IF($O414="days",$Y414*(VLOOKUP($K414,'Bed parameters'!$A$9:$I$12,9,FALSE))*$F414*(VLOOKUP($Q414,'Workforce distribution'!$C$8:$AD$30,AB$7,FALSE)),IF($Q414="n/a",(IF($P414=AB$6,$X414*$F414,0)),$X414*$F414*(VLOOKUP($Q414,'Workforce distribution'!$C$8:$AD$30,AB$7,FALSE)))),0)</f>
        <v>0</v>
      </c>
      <c r="AC414" s="30">
        <f>_xlfn.IFNA(IF($O414="days",$Y414*(VLOOKUP($K414,'Bed parameters'!$A$9:$I$12,9,FALSE))*$F414*(VLOOKUP($Q414,'Workforce distribution'!$C$8:$AD$30,AC$7,FALSE)),IF($Q414="n/a",(IF($P414=AC$6,$X414*$F414,0)),$X414*$F414*(VLOOKUP($Q414,'Workforce distribution'!$C$8:$AD$30,AC$7,FALSE)))),0)</f>
        <v>0</v>
      </c>
      <c r="AD414" s="30">
        <f>_xlfn.IFNA(IF($O414="days",$Y414*(VLOOKUP($K414,'Bed parameters'!$A$9:$I$12,9,FALSE))*$F414*(VLOOKUP($Q414,'Workforce distribution'!$C$8:$AD$30,AD$7,FALSE)),IF($Q414="n/a",(IF($P414=AD$6,$X414*$F414,0)),$X414*$F414*(VLOOKUP($Q414,'Workforce distribution'!$C$8:$AD$30,AD$7,FALSE)))),0)</f>
        <v>0</v>
      </c>
      <c r="AE414" s="30">
        <f>_xlfn.IFNA(IF($O414="days",$Y414*(VLOOKUP($K414,'Bed parameters'!$A$9:$I$12,9,FALSE))*$F414*(VLOOKUP($Q414,'Workforce distribution'!$C$8:$AD$30,AE$7,FALSE)),IF($Q414="n/a",(IF($P414=AE$6,$X414*$F414,0)),$X414*$F414*(VLOOKUP($Q414,'Workforce distribution'!$C$8:$AD$30,AE$7,FALSE)))),0)</f>
        <v>4120.0213300000005</v>
      </c>
      <c r="AF414" s="30">
        <f>_xlfn.IFNA(IF($O414="days",$Y414*(VLOOKUP($K414,'Bed parameters'!$A$9:$I$12,9,FALSE))*$F414*(VLOOKUP($Q414,'Workforce distribution'!$C$8:$AD$30,AF$7,FALSE)),IF($Q414="n/a",(IF($P414=AF$6,$X414*$F414,0)),$X414*$F414*(VLOOKUP($Q414,'Workforce distribution'!$C$8:$AD$30,AF$7,FALSE)))),0)</f>
        <v>0</v>
      </c>
      <c r="AG414" s="30">
        <f>_xlfn.IFNA(IF($O414="days",$Y414*(VLOOKUP($K414,'Bed parameters'!$A$9:$I$12,9,FALSE))*$F414*(VLOOKUP($Q414,'Workforce distribution'!$C$8:$AD$30,AG$7,FALSE)),IF($Q414="n/a",(IF($P414=AG$6,$X414*$F414,0)),$X414*$F414*(VLOOKUP($Q414,'Workforce distribution'!$C$8:$AD$30,AG$7,FALSE)))),0)</f>
        <v>0</v>
      </c>
      <c r="AH414" s="30">
        <f>_xlfn.IFNA(IF($O414="days",$Y414*(VLOOKUP($K414,'Bed parameters'!$A$9:$I$12,9,FALSE))*$F414*(VLOOKUP($Q414,'Workforce distribution'!$C$8:$AD$30,AH$7,FALSE)),IF($Q414="n/a",(IF($P414=AH$6,$X414*$F414,0)),$X414*$F414*(VLOOKUP($Q414,'Workforce distribution'!$C$8:$AD$30,AH$7,FALSE)))),0)</f>
        <v>0</v>
      </c>
      <c r="AI414" s="30">
        <f>_xlfn.IFNA(IF($O414="days",$Y414*(VLOOKUP($K414,'Bed parameters'!$A$9:$I$12,9,FALSE))*$F414*(VLOOKUP($Q414,'Workforce distribution'!$C$8:$AD$30,AI$7,FALSE)),IF($Q414="n/a",(IF($P414=AI$6,$X414*$F414,0)),$X414*$F414*(VLOOKUP($Q414,'Workforce distribution'!$C$8:$AD$30,AI$7,FALSE)))),0)</f>
        <v>0</v>
      </c>
      <c r="AJ414" s="30">
        <f>_xlfn.IFNA(IF($O414="days",$Y414*(VLOOKUP($K414,'Bed parameters'!$A$9:$I$12,9,FALSE))*$F414*(VLOOKUP($Q414,'Workforce distribution'!$C$8:$AD$30,AJ$7,FALSE)),IF($Q414="n/a",(IF($P414=AJ$6,$X414*$F414,0)),$X414*$F414*(VLOOKUP($Q414,'Workforce distribution'!$C$8:$AD$30,AJ$7,FALSE)))),0)</f>
        <v>0</v>
      </c>
      <c r="AK414" s="30">
        <f>_xlfn.IFNA(IF($O414="days",$Y414*(VLOOKUP($K414,'Bed parameters'!$A$9:$I$12,9,FALSE))*$F414*(VLOOKUP($Q414,'Workforce distribution'!$C$8:$AD$30,AK$7,FALSE)),IF($Q414="n/a",(IF($P414=AK$6,$X414*$F414,0)),$X414*$F414*(VLOOKUP($Q414,'Workforce distribution'!$C$8:$AD$30,AK$7,FALSE)))),0)</f>
        <v>0</v>
      </c>
      <c r="AL414" s="30">
        <f>_xlfn.IFNA(IF($O414="days",$Y414*(VLOOKUP($K414,'Bed parameters'!$A$9:$I$12,9,FALSE))*$F414*(VLOOKUP($Q414,'Workforce distribution'!$C$8:$AD$30,AL$7,FALSE)),IF($Q414="n/a",(IF($P414=AL$6,$X414*$F414,0)),$X414*$F414*(VLOOKUP($Q414,'Workforce distribution'!$C$8:$AD$30,AL$7,FALSE)))),0)</f>
        <v>0</v>
      </c>
      <c r="AM414" s="30">
        <f>_xlfn.IFNA(IF($O414="days",$Y414*(VLOOKUP($K414,'Bed parameters'!$A$9:$I$12,9,FALSE))*$F414*(VLOOKUP($Q414,'Workforce distribution'!$C$8:$AD$30,AM$7,FALSE)),IF($Q414="n/a",(IF($P414=AM$6,$X414*$F414,0)),$X414*$F414*(VLOOKUP($Q414,'Workforce distribution'!$C$8:$AD$30,AM$7,FALSE)))),0)</f>
        <v>0</v>
      </c>
      <c r="AN414" s="30">
        <f>_xlfn.IFNA(IF($O414="days",$Y414*(VLOOKUP($K414,'Bed parameters'!$A$9:$I$12,9,FALSE))*$F414*(VLOOKUP($Q414,'Workforce distribution'!$C$8:$AD$30,AN$7,FALSE)),IF($Q414="n/a",(IF($P414=AN$6,$X414*$F414,0)),$X414*$F414*(VLOOKUP($Q414,'Workforce distribution'!$C$8:$AD$30,AN$7,FALSE)))),0)</f>
        <v>0</v>
      </c>
      <c r="AO414" s="30">
        <f>_xlfn.IFNA(IF($O414="days",$Y414*(VLOOKUP($K414,'Bed parameters'!$A$9:$I$12,9,FALSE))*$F414*(VLOOKUP($Q414,'Workforce distribution'!$C$8:$AD$30,AO$7,FALSE)),IF($Q414="n/a",(IF($P414=AO$6,$X414*$F414,0)),$X414*$F414*(VLOOKUP($Q414,'Workforce distribution'!$C$8:$AD$30,AO$7,FALSE)))),0)</f>
        <v>0</v>
      </c>
      <c r="AP414" s="30">
        <f>_xlfn.IFNA(IF($O414="days",$Y414*(VLOOKUP($K414,'Bed parameters'!$A$9:$I$12,9,FALSE))*$F414*(VLOOKUP($Q414,'Workforce distribution'!$C$8:$AD$30,AP$7,FALSE)),IF($Q414="n/a",(IF($P414=AP$6,$X414*$F414,0)),$X414*$F414*(VLOOKUP($Q414,'Workforce distribution'!$C$8:$AD$30,AP$7,FALSE)))),0)</f>
        <v>0</v>
      </c>
      <c r="AQ414" s="30">
        <f>_xlfn.IFNA(IF($O414="days",$Y414*(VLOOKUP($K414,'Bed parameters'!$A$9:$I$12,9,FALSE))*$F414*(VLOOKUP($Q414,'Workforce distribution'!$C$8:$AD$30,AQ$7,FALSE)),IF($Q414="n/a",(IF($P414=AQ$6,$X414*$F414,0)),$X414*$F414*(VLOOKUP($Q414,'Workforce distribution'!$C$8:$AD$30,AQ$7,FALSE)))),0)</f>
        <v>0</v>
      </c>
      <c r="AR414" s="30">
        <f>_xlfn.IFNA(IF($O414="days",$Y414*(VLOOKUP($K414,'Bed parameters'!$A$9:$I$12,9,FALSE))*$F414*(VLOOKUP($Q414,'Workforce distribution'!$C$8:$AD$30,AR$7,FALSE)),IF($Q414="n/a",(IF($P414=AR$6,$X414*$F414,0)),$X414*$F414*(VLOOKUP($Q414,'Workforce distribution'!$C$8:$AD$30,AR$7,FALSE)))),0)</f>
        <v>0</v>
      </c>
      <c r="AS414" s="30">
        <f>_xlfn.IFNA(IF($O414="days",$Y414*(VLOOKUP($K414,'Bed parameters'!$A$9:$I$12,9,FALSE))*$F414*(VLOOKUP($Q414,'Workforce distribution'!$C$8:$AD$30,AS$7,FALSE)),IF($Q414="n/a",(IF($P414=AS$6,$X414*$F414,0)),$X414*$F414*(VLOOKUP($Q414,'Workforce distribution'!$C$8:$AD$30,AS$7,FALSE)))),0)</f>
        <v>4120.0213300000005</v>
      </c>
      <c r="AT414" s="30">
        <f>_xlfn.IFNA(IF($O414="days",$Y414*(VLOOKUP($K414,'Bed parameters'!$A$9:$I$12,9,FALSE))*$F414*(VLOOKUP($Q414,'Workforce distribution'!$C$8:$AD$30,AT$7,FALSE)),IF($Q414="n/a",(IF($P414=AT$6,$X414*$F414,0)),$X414*$F414*(VLOOKUP($Q414,'Workforce distribution'!$C$8:$AD$30,AT$7,FALSE)))),0)</f>
        <v>0</v>
      </c>
      <c r="AU414" s="30">
        <f>_xlfn.IFNA(IF($O414="days",$Y414*(VLOOKUP($K414,'Bed parameters'!$A$9:$I$12,9,FALSE))*$F414*(VLOOKUP($Q414,'Workforce distribution'!$C$8:$AD$30,AU$7,FALSE)),IF($Q414="n/a",(IF($P414=AU$6,$X414*$F414,0)),$X414*$F414*(VLOOKUP($Q414,'Workforce distribution'!$C$8:$AD$30,AU$7,FALSE)))),0)</f>
        <v>0</v>
      </c>
      <c r="AV414" s="30">
        <f>_xlfn.IFNA(IF($O414="days",$Y414*(VLOOKUP($K414,'Bed parameters'!$A$9:$I$12,9,FALSE))*$F414*(VLOOKUP($Q414,'Workforce distribution'!$C$8:$AD$30,AV$7,FALSE)),IF($Q414="n/a",(IF($P414=AV$6,$X414*$F414,0)),$X414*$F414*(VLOOKUP($Q414,'Workforce distribution'!$C$8:$AD$30,AV$7,FALSE)))),0)</f>
        <v>0</v>
      </c>
      <c r="AW414" s="30">
        <f>_xlfn.IFNA(IF($O414="days",$Y414*(VLOOKUP($K414,'Bed parameters'!$A$9:$I$12,9,FALSE))*$F414*(VLOOKUP($Q414,'Workforce distribution'!$C$8:$AD$30,AW$7,FALSE)),IF($Q414="n/a",(IF($P414=AW$6,$X414*$F414,0)),$X414*$F414*(VLOOKUP($Q414,'Workforce distribution'!$C$8:$AD$30,AW$7,FALSE)))),0)</f>
        <v>0</v>
      </c>
      <c r="AX414" s="30">
        <f>_xlfn.IFNA(IF($O414="days",$Y414*(VLOOKUP($K414,'Bed parameters'!$A$9:$I$12,9,FALSE))*$F414*(VLOOKUP($Q414,'Workforce distribution'!$C$8:$AD$30,AX$7,FALSE)),IF($Q414="n/a",(IF($P414=AX$6,$X414*$F414,0)),$X414*$F414*(VLOOKUP($Q414,'Workforce distribution'!$C$8:$AD$30,AX$7,FALSE)))),0)</f>
        <v>0</v>
      </c>
      <c r="AY414" s="30">
        <f>_xlfn.IFNA(IF($O414="days",$Y414*(VLOOKUP($K414,'Bed parameters'!$A$9:$I$12,9,FALSE))*$F414*(VLOOKUP($Q414,'Workforce distribution'!$C$8:$AD$30,AY$7,FALSE)),IF($Q414="n/a",(IF($P414=AY$6,$X414*$F414,0)),$X414*$F414*(VLOOKUP($Q414,'Workforce distribution'!$C$8:$AD$30,AY$7,FALSE)))),0)</f>
        <v>0</v>
      </c>
      <c r="AZ414" s="30">
        <f>_xlfn.IFNA(IF($O414="days",$Y414*(VLOOKUP($K414,'Bed parameters'!$A$9:$I$12,9,FALSE))*$F414*(VLOOKUP($Q414,'Workforce distribution'!$C$8:$AD$30,AZ$7,FALSE)),IF($Q414="n/a",(IF($P414=AZ$6,$X414*$F414,0)),$X414*$F414*(VLOOKUP($Q414,'Workforce distribution'!$C$8:$AD$30,AZ$7,FALSE)))),0)</f>
        <v>0</v>
      </c>
      <c r="BA414" s="30">
        <f>_xlfn.IFNA(IF($O414="days",$Y414*(VLOOKUP($K414,'Bed parameters'!$A$9:$I$12,9,FALSE))*$F414*(VLOOKUP($Q414,'Workforce distribution'!$C$8:$AD$30,BA$7,FALSE)),IF($Q414="n/a",(IF($P414=BA$6,$X414*$F414,0)),$X414*$F414*(VLOOKUP($Q414,'Workforce distribution'!$C$8:$AD$30,BA$7,FALSE)))),0)</f>
        <v>0</v>
      </c>
      <c r="BB414" s="30">
        <f>_xlfn.IFNA(IF($O414="days",$Y414*(VLOOKUP($K414,'Bed parameters'!$A$9:$I$12,9,FALSE))*$F414*(VLOOKUP($Q414,'Workforce distribution'!$C$8:$AD$30,BB$7,FALSE)),IF($Q414="n/a",(IF($P414=BB$6,$X414*$F414,0)),$X414*$F414*(VLOOKUP($Q414,'Workforce distribution'!$C$8:$AD$30,BB$7,FALSE)))),0)</f>
        <v>0</v>
      </c>
      <c r="BC414" s="149">
        <f t="shared" si="57"/>
        <v>4.9233445528357445</v>
      </c>
      <c r="BD414" s="288">
        <f>IF($Q414="n/a",(IF('Workforce hours'!D$30=0,0,(AB414/'Workforce hours'!D$30))),(IF(VLOOKUP($Q414,'Workforce hours'!$C$8:$AD$30,BD$7,FALSE)=0,0,(AB414/(VLOOKUP($Q414,'Workforce hours'!$C$8:$AD$30,BD$7,FALSE))))))</f>
        <v>0</v>
      </c>
      <c r="BE414" s="288">
        <f>IF($Q414="n/a",(IF('Workforce hours'!E$30=0,0,(AC414/'Workforce hours'!E$30))),(IF(VLOOKUP($Q414,'Workforce hours'!$C$8:$AD$30,BE$7,FALSE)=0,0,(AC414/(VLOOKUP($Q414,'Workforce hours'!$C$8:$AD$30,BE$7,FALSE))))))</f>
        <v>0</v>
      </c>
      <c r="BF414" s="288">
        <f>IF($Q414="n/a",(IF('Workforce hours'!F$30=0,0,(AD414/'Workforce hours'!F$30))),(IF(VLOOKUP($Q414,'Workforce hours'!$C$8:$AD$30,BF$7,FALSE)=0,0,(AD414/(VLOOKUP($Q414,'Workforce hours'!$C$8:$AD$30,BF$7,FALSE))))))</f>
        <v>0</v>
      </c>
      <c r="BG414" s="288">
        <f>IF($Q414="n/a",(IF('Workforce hours'!G$30=0,0,(AE414/'Workforce hours'!G$30))),(IF(VLOOKUP($Q414,'Workforce hours'!$C$8:$AD$30,BG$7,FALSE)=0,0,(AE414/(VLOOKUP($Q414,'Workforce hours'!$C$8:$AD$30,BG$7,FALSE))))))</f>
        <v>2.4023447988338194</v>
      </c>
      <c r="BH414" s="288">
        <f>IF($Q414="n/a",(IF('Workforce hours'!H$30=0,0,(AF414/'Workforce hours'!H$30))),(IF(VLOOKUP($Q414,'Workforce hours'!$C$8:$AD$30,BH$7,FALSE)=0,0,(AF414/(VLOOKUP($Q414,'Workforce hours'!$C$8:$AD$30,BH$7,FALSE))))))</f>
        <v>0</v>
      </c>
      <c r="BI414" s="288">
        <f>IF($Q414="n/a",(IF('Workforce hours'!I$30=0,0,(AG414/'Workforce hours'!I$30))),(IF(VLOOKUP($Q414,'Workforce hours'!$C$8:$AD$30,BI$7,FALSE)=0,0,(AG414/(VLOOKUP($Q414,'Workforce hours'!$C$8:$AD$30,BI$7,FALSE))))))</f>
        <v>0</v>
      </c>
      <c r="BJ414" s="288">
        <f>IF($Q414="n/a",(IF('Workforce hours'!J$30=0,0,(AH414/'Workforce hours'!J$30))),(IF(VLOOKUP($Q414,'Workforce hours'!$C$8:$AD$30,BJ$7,FALSE)=0,0,(AH414/(VLOOKUP($Q414,'Workforce hours'!$C$8:$AD$30,BJ$7,FALSE))))))</f>
        <v>0</v>
      </c>
      <c r="BK414" s="288">
        <f>IF($Q414="n/a",(IF('Workforce hours'!K$30=0,0,(AI414/'Workforce hours'!K$30))),(IF(VLOOKUP($Q414,'Workforce hours'!$C$8:$AD$30,BK$7,FALSE)=0,0,(AI414/(VLOOKUP($Q414,'Workforce hours'!$C$8:$AD$30,BK$7,FALSE))))))</f>
        <v>0</v>
      </c>
      <c r="BL414" s="288">
        <f>IF($Q414="n/a",(IF('Workforce hours'!L$30=0,0,(AJ414/'Workforce hours'!L$30))),(IF(VLOOKUP($Q414,'Workforce hours'!$C$8:$AD$30,BL$7,FALSE)=0,0,(AJ414/(VLOOKUP($Q414,'Workforce hours'!$C$8:$AD$30,BL$7,FALSE))))))</f>
        <v>0</v>
      </c>
      <c r="BM414" s="288">
        <f>IF($Q414="n/a",(IF('Workforce hours'!M$30=0,0,(AK414/'Workforce hours'!M$30))),(IF(VLOOKUP($Q414,'Workforce hours'!$C$8:$AD$30,BM$7,FALSE)=0,0,(AK414/(VLOOKUP($Q414,'Workforce hours'!$C$8:$AD$30,BM$7,FALSE))))))</f>
        <v>0</v>
      </c>
      <c r="BN414" s="288">
        <f>IF($Q414="n/a",(IF('Workforce hours'!N$30=0,0,(AL414/'Workforce hours'!N$30))),(IF(VLOOKUP($Q414,'Workforce hours'!$C$8:$AD$30,BN$7,FALSE)=0,0,(AL414/(VLOOKUP($Q414,'Workforce hours'!$C$8:$AD$30,BN$7,FALSE))))))</f>
        <v>0</v>
      </c>
      <c r="BO414" s="288">
        <f>IF($Q414="n/a",(IF('Workforce hours'!O$30=0,0,(AM414/'Workforce hours'!O$30))),(IF(VLOOKUP($Q414,'Workforce hours'!$C$8:$AD$30,BO$7,FALSE)=0,0,(AM414/(VLOOKUP($Q414,'Workforce hours'!$C$8:$AD$30,BO$7,FALSE))))))</f>
        <v>0</v>
      </c>
      <c r="BP414" s="288">
        <f>IF($Q414="n/a",(IF('Workforce hours'!P$30=0,0,(AN414/'Workforce hours'!P$30))),(IF(VLOOKUP($Q414,'Workforce hours'!$C$8:$AD$30,BP$7,FALSE)=0,0,(AN414/(VLOOKUP($Q414,'Workforce hours'!$C$8:$AD$30,BP$7,FALSE))))))</f>
        <v>0</v>
      </c>
      <c r="BQ414" s="288">
        <f>IF($Q414="n/a",(IF('Workforce hours'!Q$30=0,0,(AO414/'Workforce hours'!Q$30))),(IF(VLOOKUP($Q414,'Workforce hours'!$C$8:$AD$30,BQ$7,FALSE)=0,0,(AO414/(VLOOKUP($Q414,'Workforce hours'!$C$8:$AD$30,BQ$7,FALSE))))))</f>
        <v>0</v>
      </c>
      <c r="BR414" s="288">
        <f>IF($Q414="n/a",(IF('Workforce hours'!R$30=0,0,(AP414/'Workforce hours'!R$30))),(IF(VLOOKUP($Q414,'Workforce hours'!$C$8:$AD$30,BR$7,FALSE)=0,0,(AP414/(VLOOKUP($Q414,'Workforce hours'!$C$8:$AD$30,BR$7,FALSE))))))</f>
        <v>0</v>
      </c>
      <c r="BS414" s="288">
        <f>IF($Q414="n/a",(IF('Workforce hours'!S$30=0,0,(AQ414/'Workforce hours'!S$30))),(IF(VLOOKUP($Q414,'Workforce hours'!$C$8:$AD$30,BS$7,FALSE)=0,0,(AQ414/(VLOOKUP($Q414,'Workforce hours'!$C$8:$AD$30,BS$7,FALSE))))))</f>
        <v>0</v>
      </c>
      <c r="BT414" s="288">
        <f>IF($Q414="n/a",(IF('Workforce hours'!T$30=0,0,(AR414/'Workforce hours'!T$30))),(IF(VLOOKUP($Q414,'Workforce hours'!$C$8:$AD$30,BT$7,FALSE)=0,0,(AR414/(VLOOKUP($Q414,'Workforce hours'!$C$8:$AD$30,BT$7,FALSE))))))</f>
        <v>0</v>
      </c>
      <c r="BU414" s="288">
        <f>IF($Q414="n/a",(IF('Workforce hours'!U$30=0,0,(AS414/'Workforce hours'!U$30))),(IF(VLOOKUP($Q414,'Workforce hours'!$C$8:$AD$30,BU$7,FALSE)=0,0,(AS414/(VLOOKUP($Q414,'Workforce hours'!$C$8:$AD$30,BU$7,FALSE))))))</f>
        <v>2.5209997540019251</v>
      </c>
      <c r="BV414" s="288">
        <f>IF($Q414="n/a",(IF('Workforce hours'!V$30=0,0,(AT414/'Workforce hours'!V$30))),(IF(VLOOKUP($Q414,'Workforce hours'!$C$8:$AD$30,BV$7,FALSE)=0,0,(AT414/(VLOOKUP($Q414,'Workforce hours'!$C$8:$AD$30,BV$7,FALSE))))))</f>
        <v>0</v>
      </c>
      <c r="BW414" s="288">
        <f>IF($Q414="n/a",(IF('Workforce hours'!W$30=0,0,(AU414/'Workforce hours'!W$30))),(IF(VLOOKUP($Q414,'Workforce hours'!$C$8:$AD$30,BW$7,FALSE)=0,0,(AU414/(VLOOKUP($Q414,'Workforce hours'!$C$8:$AD$30,BW$7,FALSE))))))</f>
        <v>0</v>
      </c>
      <c r="BX414" s="288">
        <f>IF($Q414="n/a",(IF('Workforce hours'!X$30=0,0,(AV414/'Workforce hours'!X$30))),(IF(VLOOKUP($Q414,'Workforce hours'!$C$8:$AD$30,BX$7,FALSE)=0,0,(AV414/(VLOOKUP($Q414,'Workforce hours'!$C$8:$AD$30,BX$7,FALSE))))))</f>
        <v>0</v>
      </c>
      <c r="BY414" s="288">
        <f>IF($Q414="n/a",(IF('Workforce hours'!Y$30=0,0,(AW414/'Workforce hours'!Y$30))),(IF(VLOOKUP($Q414,'Workforce hours'!$C$8:$AD$30,BY$7,FALSE)=0,0,(AW414/(VLOOKUP($Q414,'Workforce hours'!$C$8:$AD$30,BY$7,FALSE))))))</f>
        <v>0</v>
      </c>
      <c r="BZ414" s="288">
        <f>IF($Q414="n/a",(IF('Workforce hours'!Z$30=0,0,(AX414/'Workforce hours'!Z$30))),(IF(VLOOKUP($Q414,'Workforce hours'!$C$8:$AD$30,BZ$7,FALSE)=0,0,(AX414/(VLOOKUP($Q414,'Workforce hours'!$C$8:$AD$30,BZ$7,FALSE))))))</f>
        <v>0</v>
      </c>
      <c r="CA414" s="288">
        <f>IF($Q414="n/a",(IF('Workforce hours'!AA$30=0,0,(AY414/'Workforce hours'!AA$30))),(IF(VLOOKUP($Q414,'Workforce hours'!$C$8:$AD$30,CA$7,FALSE)=0,0,(AY414/(VLOOKUP($Q414,'Workforce hours'!$C$8:$AD$30,CA$7,FALSE))))))</f>
        <v>0</v>
      </c>
      <c r="CB414" s="288">
        <f>IF($Q414="n/a",(IF('Workforce hours'!AB$30=0,0,(AZ414/'Workforce hours'!AB$30))),(IF(VLOOKUP($Q414,'Workforce hours'!$C$8:$AD$30,CB$7,FALSE)=0,0,(AZ414/(VLOOKUP($Q414,'Workforce hours'!$C$8:$AD$30,CB$7,FALSE))))))</f>
        <v>0</v>
      </c>
      <c r="CC414" s="288">
        <f>IF($Q414="n/a",(IF('Workforce hours'!AC$30=0,0,(BA414/'Workforce hours'!AC$30))),(IF(VLOOKUP($Q414,'Workforce hours'!$C$8:$AD$30,CC$7,FALSE)=0,0,(BA414/(VLOOKUP($Q414,'Workforce hours'!$C$8:$AD$30,CC$7,FALSE))))))</f>
        <v>0</v>
      </c>
      <c r="CD414" s="288">
        <f>IF($Q414="n/a",(IF('Workforce hours'!AD$30=0,0,(BB414/'Workforce hours'!AD$30))),(IF(VLOOKUP($Q414,'Workforce hours'!$C$8:$AD$30,CD$7,FALSE)=0,0,(BB414/(VLOOKUP($Q414,'Workforce hours'!$C$8:$AD$30,CD$7,FALSE))))))</f>
        <v>0</v>
      </c>
      <c r="CE414" s="289">
        <f t="shared" si="58"/>
        <v>0</v>
      </c>
      <c r="CF414" s="290">
        <f>BD414*'Workforce costs'!B$9*(1+'Workforce costs'!B$10)*(1+'Workforce costs'!B$11)</f>
        <v>0</v>
      </c>
      <c r="CG414" s="290">
        <f>BE414*'Workforce costs'!C$9*(1+'Workforce costs'!C$10)*(1+'Workforce costs'!C$11)</f>
        <v>0</v>
      </c>
      <c r="CH414" s="290">
        <f>BF414*'Workforce costs'!D$9*(1+'Workforce costs'!D$10)*(1+'Workforce costs'!D$11)</f>
        <v>0</v>
      </c>
      <c r="CI414" s="290">
        <f>BG414*'Workforce costs'!E$9*(1+'Workforce costs'!E$10)*(1+'Workforce costs'!E$11)</f>
        <v>0</v>
      </c>
      <c r="CJ414" s="290">
        <f>BH414*'Workforce costs'!F$9*(1+'Workforce costs'!F$10)*(1+'Workforce costs'!F$11)</f>
        <v>0</v>
      </c>
      <c r="CK414" s="290">
        <f>BI414*'Workforce costs'!G$9*(1+'Workforce costs'!G$10)*(1+'Workforce costs'!G$11)</f>
        <v>0</v>
      </c>
      <c r="CL414" s="290">
        <f>BJ414*'Workforce costs'!H$9*(1+'Workforce costs'!H$10)*(1+'Workforce costs'!H$11)</f>
        <v>0</v>
      </c>
      <c r="CM414" s="290">
        <f>BK414*'Workforce costs'!I$9*(1+'Workforce costs'!I$10)*(1+'Workforce costs'!I$11)</f>
        <v>0</v>
      </c>
      <c r="CN414" s="290">
        <f>BL414*'Workforce costs'!J$9*(1+'Workforce costs'!J$10)*(1+'Workforce costs'!J$11)</f>
        <v>0</v>
      </c>
      <c r="CO414" s="290">
        <f>BM414*'Workforce costs'!K$9*(1+'Workforce costs'!K$10)*(1+'Workforce costs'!K$11)</f>
        <v>0</v>
      </c>
      <c r="CP414" s="290">
        <f>BN414*'Workforce costs'!L$9*(1+'Workforce costs'!L$10)*(1+'Workforce costs'!L$11)</f>
        <v>0</v>
      </c>
      <c r="CQ414" s="290">
        <f>BO414*'Workforce costs'!M$9*(1+'Workforce costs'!M$10)*(1+'Workforce costs'!M$11)</f>
        <v>0</v>
      </c>
      <c r="CR414" s="290">
        <f>BP414*'Workforce costs'!N$9*(1+'Workforce costs'!N$10)*(1+'Workforce costs'!N$11)</f>
        <v>0</v>
      </c>
      <c r="CS414" s="290">
        <f>BQ414*'Workforce costs'!O$9*(1+'Workforce costs'!O$10)*(1+'Workforce costs'!O$11)</f>
        <v>0</v>
      </c>
      <c r="CT414" s="290">
        <f>BR414*'Workforce costs'!P$9*(1+'Workforce costs'!P$10)*(1+'Workforce costs'!P$11)</f>
        <v>0</v>
      </c>
      <c r="CU414" s="290">
        <f>BS414*'Workforce costs'!Q$9*(1+'Workforce costs'!Q$10)*(1+'Workforce costs'!Q$11)</f>
        <v>0</v>
      </c>
      <c r="CV414" s="290">
        <f>BT414*'Workforce costs'!R$9*(1+'Workforce costs'!R$10)*(1+'Workforce costs'!R$11)</f>
        <v>0</v>
      </c>
      <c r="CW414" s="290">
        <f>BU414*'Workforce costs'!S$9*(1+'Workforce costs'!S$10)*(1+'Workforce costs'!S$11)</f>
        <v>0</v>
      </c>
      <c r="CX414" s="290">
        <f>BV414*'Workforce costs'!T$9*(1+'Workforce costs'!T$10)*(1+'Workforce costs'!T$11)</f>
        <v>0</v>
      </c>
      <c r="CY414" s="290">
        <f>BW414*'Workforce costs'!U$9*(1+'Workforce costs'!U$10)*(1+'Workforce costs'!U$11)</f>
        <v>0</v>
      </c>
      <c r="CZ414" s="290">
        <f>BX414*'Workforce costs'!V$9*(1+'Workforce costs'!V$10)*(1+'Workforce costs'!V$11)</f>
        <v>0</v>
      </c>
      <c r="DA414" s="290">
        <f>BY414*'Workforce costs'!W$9*(1+'Workforce costs'!W$10)*(1+'Workforce costs'!W$11)</f>
        <v>0</v>
      </c>
      <c r="DB414" s="290">
        <f>BZ414*'Workforce costs'!X$9*(1+'Workforce costs'!X$10)*(1+'Workforce costs'!X$11)</f>
        <v>0</v>
      </c>
      <c r="DC414" s="290">
        <f>CA414*'Workforce costs'!Y$9*(1+'Workforce costs'!Y$10)*(1+'Workforce costs'!Y$11)</f>
        <v>0</v>
      </c>
      <c r="DD414" s="290">
        <f>CB414*'Workforce costs'!Z$9*(1+'Workforce costs'!Z$10)*(1+'Workforce costs'!Z$11)</f>
        <v>0</v>
      </c>
      <c r="DE414" s="290">
        <f>CC414*'Workforce costs'!AA$9*(1+'Workforce costs'!AA$10)*(1+'Workforce costs'!AA$11)</f>
        <v>0</v>
      </c>
      <c r="DF414" s="290">
        <f>CD414*'Workforce costs'!AB$9*(1+'Workforce costs'!AB$10)*(1+'Workforce costs'!AB$11)</f>
        <v>0</v>
      </c>
    </row>
    <row r="415" spans="1:110" x14ac:dyDescent="0.3">
      <c r="A415" s="2" t="str">
        <f>Outputs!$A$4</f>
        <v>Australia</v>
      </c>
      <c r="B415" s="2" t="str">
        <f t="shared" si="51"/>
        <v>Australia 25to64</v>
      </c>
      <c r="C415" s="30">
        <f>VLOOKUP($B415,Populations!$D$15:$H$1920,3,FALSE)</f>
        <v>13966174</v>
      </c>
      <c r="D415" s="255">
        <f>IF(OR($H415="General pop",$H415="Schools",$H415="Workplace",$H415="Skills Training",$H415="Digital Supports"),1,VLOOKUP($B415,Populations!$D$15:$H$1920,5,FALSE))</f>
        <v>1</v>
      </c>
      <c r="E415" s="88">
        <f>VLOOKUP(I415,Epidemiology!$C$10:$H$47,6,FALSE)</f>
        <v>590</v>
      </c>
      <c r="F415" s="102">
        <f>'Care profiles'!R416</f>
        <v>1</v>
      </c>
      <c r="G415" s="15" t="str">
        <f>'Care profiles'!A416</f>
        <v>25to64</v>
      </c>
      <c r="H415" s="15" t="str">
        <f>'Care profiles'!B416</f>
        <v>Persistent</v>
      </c>
      <c r="I415" s="15" t="str">
        <f>'Care profiles'!C416</f>
        <v>Persistent_25-64yrs</v>
      </c>
      <c r="J415" s="15" t="str">
        <f>'Care profiles'!D416</f>
        <v>Care profile</v>
      </c>
      <c r="K415" s="15" t="str">
        <f>'Care profiles'!E416</f>
        <v>Consultation Liaison – Emergency Department (Hospital)</v>
      </c>
      <c r="L415" s="104">
        <f>'Care profiles'!F416</f>
        <v>0.2</v>
      </c>
      <c r="M415" s="15">
        <f>'Care profiles'!G416</f>
        <v>1</v>
      </c>
      <c r="N415" s="15">
        <f>'Care profiles'!H416</f>
        <v>45</v>
      </c>
      <c r="O415" s="15" t="str">
        <f>'Care profiles'!I416</f>
        <v>min</v>
      </c>
      <c r="P415" s="15" t="str">
        <f>'Care profiles'!J416</f>
        <v>Team</v>
      </c>
      <c r="Q415" s="15" t="str">
        <f>'Care profiles'!K416</f>
        <v>Consultation Liaison – Emergency Department (Hospital)</v>
      </c>
      <c r="R415" s="15" t="str">
        <f>'Care profiles'!M416</f>
        <v>N</v>
      </c>
      <c r="S415" s="15" t="str">
        <f>'Care profiles'!O416</f>
        <v>Y</v>
      </c>
      <c r="T415" s="15" t="str">
        <f>'Care profiles'!Q416</f>
        <v>N</v>
      </c>
      <c r="U415" s="30">
        <f t="shared" si="52"/>
        <v>82400.426600000006</v>
      </c>
      <c r="V415" s="30">
        <f t="shared" si="53"/>
        <v>16480.085320000002</v>
      </c>
      <c r="W415" s="30">
        <f>IF(M415="n/a",0,IF(O415="days",V415*M415*(1+(VLOOKUP(K415,'Bed parameters'!$A$9:$G$12,7,FALSE))),V415*M415))</f>
        <v>16480.085320000002</v>
      </c>
      <c r="X415" s="30">
        <f t="shared" si="54"/>
        <v>12360.063990000001</v>
      </c>
      <c r="Y415" s="30">
        <f t="shared" si="55"/>
        <v>0</v>
      </c>
      <c r="Z415" s="113">
        <f>_xlfn.IFNA(Y415/((VLOOKUP(K415,'Bed parameters'!$A$9:$G$12,3,FALSE))*(VLOOKUP(K415,'Bed parameters'!$A$9:$G$12,5,FALSE))),0)</f>
        <v>0</v>
      </c>
      <c r="AA415" s="30">
        <f t="shared" si="56"/>
        <v>12360.063990000001</v>
      </c>
      <c r="AB415" s="30">
        <f>_xlfn.IFNA(IF($O415="days",$Y415*(VLOOKUP($K415,'Bed parameters'!$A$9:$I$12,9,FALSE))*$F415*(VLOOKUP($Q415,'Workforce distribution'!$C$8:$AD$30,AB$7,FALSE)),IF($Q415="n/a",(IF($P415=AB$6,$X415*$F415,0)),$X415*$F415*(VLOOKUP($Q415,'Workforce distribution'!$C$8:$AD$30,AB$7,FALSE)))),0)</f>
        <v>0</v>
      </c>
      <c r="AC415" s="30">
        <f>_xlfn.IFNA(IF($O415="days",$Y415*(VLOOKUP($K415,'Bed parameters'!$A$9:$I$12,9,FALSE))*$F415*(VLOOKUP($Q415,'Workforce distribution'!$C$8:$AD$30,AC$7,FALSE)),IF($Q415="n/a",(IF($P415=AC$6,$X415*$F415,0)),$X415*$F415*(VLOOKUP($Q415,'Workforce distribution'!$C$8:$AD$30,AC$7,FALSE)))),0)</f>
        <v>0</v>
      </c>
      <c r="AD415" s="30">
        <f>_xlfn.IFNA(IF($O415="days",$Y415*(VLOOKUP($K415,'Bed parameters'!$A$9:$I$12,9,FALSE))*$F415*(VLOOKUP($Q415,'Workforce distribution'!$C$8:$AD$30,AD$7,FALSE)),IF($Q415="n/a",(IF($P415=AD$6,$X415*$F415,0)),$X415*$F415*(VLOOKUP($Q415,'Workforce distribution'!$C$8:$AD$30,AD$7,FALSE)))),0)</f>
        <v>0</v>
      </c>
      <c r="AE415" s="30">
        <f>_xlfn.IFNA(IF($O415="days",$Y415*(VLOOKUP($K415,'Bed parameters'!$A$9:$I$12,9,FALSE))*$F415*(VLOOKUP($Q415,'Workforce distribution'!$C$8:$AD$30,AE$7,FALSE)),IF($Q415="n/a",(IF($P415=AE$6,$X415*$F415,0)),$X415*$F415*(VLOOKUP($Q415,'Workforce distribution'!$C$8:$AD$30,AE$7,FALSE)))),0)</f>
        <v>0</v>
      </c>
      <c r="AF415" s="30">
        <f>_xlfn.IFNA(IF($O415="days",$Y415*(VLOOKUP($K415,'Bed parameters'!$A$9:$I$12,9,FALSE))*$F415*(VLOOKUP($Q415,'Workforce distribution'!$C$8:$AD$30,AF$7,FALSE)),IF($Q415="n/a",(IF($P415=AF$6,$X415*$F415,0)),$X415*$F415*(VLOOKUP($Q415,'Workforce distribution'!$C$8:$AD$30,AF$7,FALSE)))),0)</f>
        <v>0</v>
      </c>
      <c r="AG415" s="30">
        <f>_xlfn.IFNA(IF($O415="days",$Y415*(VLOOKUP($K415,'Bed parameters'!$A$9:$I$12,9,FALSE))*$F415*(VLOOKUP($Q415,'Workforce distribution'!$C$8:$AD$30,AG$7,FALSE)),IF($Q415="n/a",(IF($P415=AG$6,$X415*$F415,0)),$X415*$F415*(VLOOKUP($Q415,'Workforce distribution'!$C$8:$AD$30,AG$7,FALSE)))),0)</f>
        <v>0</v>
      </c>
      <c r="AH415" s="30">
        <f>_xlfn.IFNA(IF($O415="days",$Y415*(VLOOKUP($K415,'Bed parameters'!$A$9:$I$12,9,FALSE))*$F415*(VLOOKUP($Q415,'Workforce distribution'!$C$8:$AD$30,AH$7,FALSE)),IF($Q415="n/a",(IF($P415=AH$6,$X415*$F415,0)),$X415*$F415*(VLOOKUP($Q415,'Workforce distribution'!$C$8:$AD$30,AH$7,FALSE)))),0)</f>
        <v>0</v>
      </c>
      <c r="AI415" s="30">
        <f>_xlfn.IFNA(IF($O415="days",$Y415*(VLOOKUP($K415,'Bed parameters'!$A$9:$I$12,9,FALSE))*$F415*(VLOOKUP($Q415,'Workforce distribution'!$C$8:$AD$30,AI$7,FALSE)),IF($Q415="n/a",(IF($P415=AI$6,$X415*$F415,0)),$X415*$F415*(VLOOKUP($Q415,'Workforce distribution'!$C$8:$AD$30,AI$7,FALSE)))),0)</f>
        <v>0</v>
      </c>
      <c r="AJ415" s="30">
        <f>_xlfn.IFNA(IF($O415="days",$Y415*(VLOOKUP($K415,'Bed parameters'!$A$9:$I$12,9,FALSE))*$F415*(VLOOKUP($Q415,'Workforce distribution'!$C$8:$AD$30,AJ$7,FALSE)),IF($Q415="n/a",(IF($P415=AJ$6,$X415*$F415,0)),$X415*$F415*(VLOOKUP($Q415,'Workforce distribution'!$C$8:$AD$30,AJ$7,FALSE)))),0)</f>
        <v>0</v>
      </c>
      <c r="AK415" s="30">
        <f>_xlfn.IFNA(IF($O415="days",$Y415*(VLOOKUP($K415,'Bed parameters'!$A$9:$I$12,9,FALSE))*$F415*(VLOOKUP($Q415,'Workforce distribution'!$C$8:$AD$30,AK$7,FALSE)),IF($Q415="n/a",(IF($P415=AK$6,$X415*$F415,0)),$X415*$F415*(VLOOKUP($Q415,'Workforce distribution'!$C$8:$AD$30,AK$7,FALSE)))),0)</f>
        <v>0</v>
      </c>
      <c r="AL415" s="30">
        <f>_xlfn.IFNA(IF($O415="days",$Y415*(VLOOKUP($K415,'Bed parameters'!$A$9:$I$12,9,FALSE))*$F415*(VLOOKUP($Q415,'Workforce distribution'!$C$8:$AD$30,AL$7,FALSE)),IF($Q415="n/a",(IF($P415=AL$6,$X415*$F415,0)),$X415*$F415*(VLOOKUP($Q415,'Workforce distribution'!$C$8:$AD$30,AL$7,FALSE)))),0)</f>
        <v>1155.1461672897196</v>
      </c>
      <c r="AM415" s="30">
        <f>_xlfn.IFNA(IF($O415="days",$Y415*(VLOOKUP($K415,'Bed parameters'!$A$9:$I$12,9,FALSE))*$F415*(VLOOKUP($Q415,'Workforce distribution'!$C$8:$AD$30,AM$7,FALSE)),IF($Q415="n/a",(IF($P415=AM$6,$X415*$F415,0)),$X415*$F415*(VLOOKUP($Q415,'Workforce distribution'!$C$8:$AD$30,AM$7,FALSE)))),0)</f>
        <v>5198.1577528037387</v>
      </c>
      <c r="AN415" s="30">
        <f>_xlfn.IFNA(IF($O415="days",$Y415*(VLOOKUP($K415,'Bed parameters'!$A$9:$I$12,9,FALSE))*$F415*(VLOOKUP($Q415,'Workforce distribution'!$C$8:$AD$30,AN$7,FALSE)),IF($Q415="n/a",(IF($P415=AN$6,$X415*$F415,0)),$X415*$F415*(VLOOKUP($Q415,'Workforce distribution'!$C$8:$AD$30,AN$7,FALSE)))),0)</f>
        <v>2194.7777178504671</v>
      </c>
      <c r="AO415" s="30">
        <f>_xlfn.IFNA(IF($O415="days",$Y415*(VLOOKUP($K415,'Bed parameters'!$A$9:$I$12,9,FALSE))*$F415*(VLOOKUP($Q415,'Workforce distribution'!$C$8:$AD$30,AO$7,FALSE)),IF($Q415="n/a",(IF($P415=AO$6,$X415*$F415,0)),$X415*$F415*(VLOOKUP($Q415,'Workforce distribution'!$C$8:$AD$30,AO$7,FALSE)))),0)</f>
        <v>0</v>
      </c>
      <c r="AP415" s="30">
        <f>_xlfn.IFNA(IF($O415="days",$Y415*(VLOOKUP($K415,'Bed parameters'!$A$9:$I$12,9,FALSE))*$F415*(VLOOKUP($Q415,'Workforce distribution'!$C$8:$AD$30,AP$7,FALSE)),IF($Q415="n/a",(IF($P415=AP$6,$X415*$F415,0)),$X415*$F415*(VLOOKUP($Q415,'Workforce distribution'!$C$8:$AD$30,AP$7,FALSE)))),0)</f>
        <v>0</v>
      </c>
      <c r="AQ415" s="30">
        <f>_xlfn.IFNA(IF($O415="days",$Y415*(VLOOKUP($K415,'Bed parameters'!$A$9:$I$12,9,FALSE))*$F415*(VLOOKUP($Q415,'Workforce distribution'!$C$8:$AD$30,AQ$7,FALSE)),IF($Q415="n/a",(IF($P415=AQ$6,$X415*$F415,0)),$X415*$F415*(VLOOKUP($Q415,'Workforce distribution'!$C$8:$AD$30,AQ$7,FALSE)))),0)</f>
        <v>0</v>
      </c>
      <c r="AR415" s="30">
        <f>_xlfn.IFNA(IF($O415="days",$Y415*(VLOOKUP($K415,'Bed parameters'!$A$9:$I$12,9,FALSE))*$F415*(VLOOKUP($Q415,'Workforce distribution'!$C$8:$AD$30,AR$7,FALSE)),IF($Q415="n/a",(IF($P415=AR$6,$X415*$F415,0)),$X415*$F415*(VLOOKUP($Q415,'Workforce distribution'!$C$8:$AD$30,AR$7,FALSE)))),0)</f>
        <v>0</v>
      </c>
      <c r="AS415" s="30">
        <f>_xlfn.IFNA(IF($O415="days",$Y415*(VLOOKUP($K415,'Bed parameters'!$A$9:$I$12,9,FALSE))*$F415*(VLOOKUP($Q415,'Workforce distribution'!$C$8:$AD$30,AS$7,FALSE)),IF($Q415="n/a",(IF($P415=AS$6,$X415*$F415,0)),$X415*$F415*(VLOOKUP($Q415,'Workforce distribution'!$C$8:$AD$30,AS$7,FALSE)))),0)</f>
        <v>0</v>
      </c>
      <c r="AT415" s="30">
        <f>_xlfn.IFNA(IF($O415="days",$Y415*(VLOOKUP($K415,'Bed parameters'!$A$9:$I$12,9,FALSE))*$F415*(VLOOKUP($Q415,'Workforce distribution'!$C$8:$AD$30,AT$7,FALSE)),IF($Q415="n/a",(IF($P415=AT$6,$X415*$F415,0)),$X415*$F415*(VLOOKUP($Q415,'Workforce distribution'!$C$8:$AD$30,AT$7,FALSE)))),0)</f>
        <v>0</v>
      </c>
      <c r="AU415" s="30">
        <f>_xlfn.IFNA(IF($O415="days",$Y415*(VLOOKUP($K415,'Bed parameters'!$A$9:$I$12,9,FALSE))*$F415*(VLOOKUP($Q415,'Workforce distribution'!$C$8:$AD$30,AU$7,FALSE)),IF($Q415="n/a",(IF($P415=AU$6,$X415*$F415,0)),$X415*$F415*(VLOOKUP($Q415,'Workforce distribution'!$C$8:$AD$30,AU$7,FALSE)))),0)</f>
        <v>1155.1461672897196</v>
      </c>
      <c r="AV415" s="30">
        <f>_xlfn.IFNA(IF($O415="days",$Y415*(VLOOKUP($K415,'Bed parameters'!$A$9:$I$12,9,FALSE))*$F415*(VLOOKUP($Q415,'Workforce distribution'!$C$8:$AD$30,AV$7,FALSE)),IF($Q415="n/a",(IF($P415=AV$6,$X415*$F415,0)),$X415*$F415*(VLOOKUP($Q415,'Workforce distribution'!$C$8:$AD$30,AV$7,FALSE)))),0)</f>
        <v>0</v>
      </c>
      <c r="AW415" s="30">
        <f>_xlfn.IFNA(IF($O415="days",$Y415*(VLOOKUP($K415,'Bed parameters'!$A$9:$I$12,9,FALSE))*$F415*(VLOOKUP($Q415,'Workforce distribution'!$C$8:$AD$30,AW$7,FALSE)),IF($Q415="n/a",(IF($P415=AW$6,$X415*$F415,0)),$X415*$F415*(VLOOKUP($Q415,'Workforce distribution'!$C$8:$AD$30,AW$7,FALSE)))),0)</f>
        <v>2656.836184766355</v>
      </c>
      <c r="AX415" s="30">
        <f>_xlfn.IFNA(IF($O415="days",$Y415*(VLOOKUP($K415,'Bed parameters'!$A$9:$I$12,9,FALSE))*$F415*(VLOOKUP($Q415,'Workforce distribution'!$C$8:$AD$30,AX$7,FALSE)),IF($Q415="n/a",(IF($P415=AX$6,$X415*$F415,0)),$X415*$F415*(VLOOKUP($Q415,'Workforce distribution'!$C$8:$AD$30,AX$7,FALSE)))),0)</f>
        <v>0</v>
      </c>
      <c r="AY415" s="30">
        <f>_xlfn.IFNA(IF($O415="days",$Y415*(VLOOKUP($K415,'Bed parameters'!$A$9:$I$12,9,FALSE))*$F415*(VLOOKUP($Q415,'Workforce distribution'!$C$8:$AD$30,AY$7,FALSE)),IF($Q415="n/a",(IF($P415=AY$6,$X415*$F415,0)),$X415*$F415*(VLOOKUP($Q415,'Workforce distribution'!$C$8:$AD$30,AY$7,FALSE)))),0)</f>
        <v>0</v>
      </c>
      <c r="AZ415" s="30">
        <f>_xlfn.IFNA(IF($O415="days",$Y415*(VLOOKUP($K415,'Bed parameters'!$A$9:$I$12,9,FALSE))*$F415*(VLOOKUP($Q415,'Workforce distribution'!$C$8:$AD$30,AZ$7,FALSE)),IF($Q415="n/a",(IF($P415=AZ$6,$X415*$F415,0)),$X415*$F415*(VLOOKUP($Q415,'Workforce distribution'!$C$8:$AD$30,AZ$7,FALSE)))),0)</f>
        <v>0</v>
      </c>
      <c r="BA415" s="30">
        <f>_xlfn.IFNA(IF($O415="days",$Y415*(VLOOKUP($K415,'Bed parameters'!$A$9:$I$12,9,FALSE))*$F415*(VLOOKUP($Q415,'Workforce distribution'!$C$8:$AD$30,BA$7,FALSE)),IF($Q415="n/a",(IF($P415=BA$6,$X415*$F415,0)),$X415*$F415*(VLOOKUP($Q415,'Workforce distribution'!$C$8:$AD$30,BA$7,FALSE)))),0)</f>
        <v>0</v>
      </c>
      <c r="BB415" s="30">
        <f>_xlfn.IFNA(IF($O415="days",$Y415*(VLOOKUP($K415,'Bed parameters'!$A$9:$I$12,9,FALSE))*$F415*(VLOOKUP($Q415,'Workforce distribution'!$C$8:$AD$30,BB$7,FALSE)),IF($Q415="n/a",(IF($P415=BB$6,$X415*$F415,0)),$X415*$F415*(VLOOKUP($Q415,'Workforce distribution'!$C$8:$AD$30,BB$7,FALSE)))),0)</f>
        <v>0</v>
      </c>
      <c r="BC415" s="149">
        <f t="shared" si="57"/>
        <v>7.9975753861980587</v>
      </c>
      <c r="BD415" s="288">
        <f>IF($Q415="n/a",(IF('Workforce hours'!D$30=0,0,(AB415/'Workforce hours'!D$30))),(IF(VLOOKUP($Q415,'Workforce hours'!$C$8:$AD$30,BD$7,FALSE)=0,0,(AB415/(VLOOKUP($Q415,'Workforce hours'!$C$8:$AD$30,BD$7,FALSE))))))</f>
        <v>0</v>
      </c>
      <c r="BE415" s="288">
        <f>IF($Q415="n/a",(IF('Workforce hours'!E$30=0,0,(AC415/'Workforce hours'!E$30))),(IF(VLOOKUP($Q415,'Workforce hours'!$C$8:$AD$30,BE$7,FALSE)=0,0,(AC415/(VLOOKUP($Q415,'Workforce hours'!$C$8:$AD$30,BE$7,FALSE))))))</f>
        <v>0</v>
      </c>
      <c r="BF415" s="288">
        <f>IF($Q415="n/a",(IF('Workforce hours'!F$30=0,0,(AD415/'Workforce hours'!F$30))),(IF(VLOOKUP($Q415,'Workforce hours'!$C$8:$AD$30,BF$7,FALSE)=0,0,(AD415/(VLOOKUP($Q415,'Workforce hours'!$C$8:$AD$30,BF$7,FALSE))))))</f>
        <v>0</v>
      </c>
      <c r="BG415" s="288">
        <f>IF($Q415="n/a",(IF('Workforce hours'!G$30=0,0,(AE415/'Workforce hours'!G$30))),(IF(VLOOKUP($Q415,'Workforce hours'!$C$8:$AD$30,BG$7,FALSE)=0,0,(AE415/(VLOOKUP($Q415,'Workforce hours'!$C$8:$AD$30,BG$7,FALSE))))))</f>
        <v>0</v>
      </c>
      <c r="BH415" s="288">
        <f>IF($Q415="n/a",(IF('Workforce hours'!H$30=0,0,(AF415/'Workforce hours'!H$30))),(IF(VLOOKUP($Q415,'Workforce hours'!$C$8:$AD$30,BH$7,FALSE)=0,0,(AF415/(VLOOKUP($Q415,'Workforce hours'!$C$8:$AD$30,BH$7,FALSE))))))</f>
        <v>0</v>
      </c>
      <c r="BI415" s="288">
        <f>IF($Q415="n/a",(IF('Workforce hours'!I$30=0,0,(AG415/'Workforce hours'!I$30))),(IF(VLOOKUP($Q415,'Workforce hours'!$C$8:$AD$30,BI$7,FALSE)=0,0,(AG415/(VLOOKUP($Q415,'Workforce hours'!$C$8:$AD$30,BI$7,FALSE))))))</f>
        <v>0</v>
      </c>
      <c r="BJ415" s="288">
        <f>IF($Q415="n/a",(IF('Workforce hours'!J$30=0,0,(AH415/'Workforce hours'!J$30))),(IF(VLOOKUP($Q415,'Workforce hours'!$C$8:$AD$30,BJ$7,FALSE)=0,0,(AH415/(VLOOKUP($Q415,'Workforce hours'!$C$8:$AD$30,BJ$7,FALSE))))))</f>
        <v>0</v>
      </c>
      <c r="BK415" s="288">
        <f>IF($Q415="n/a",(IF('Workforce hours'!K$30=0,0,(AI415/'Workforce hours'!K$30))),(IF(VLOOKUP($Q415,'Workforce hours'!$C$8:$AD$30,BK$7,FALSE)=0,0,(AI415/(VLOOKUP($Q415,'Workforce hours'!$C$8:$AD$30,BK$7,FALSE))))))</f>
        <v>0</v>
      </c>
      <c r="BL415" s="288">
        <f>IF($Q415="n/a",(IF('Workforce hours'!L$30=0,0,(AJ415/'Workforce hours'!L$30))),(IF(VLOOKUP($Q415,'Workforce hours'!$C$8:$AD$30,BL$7,FALSE)=0,0,(AJ415/(VLOOKUP($Q415,'Workforce hours'!$C$8:$AD$30,BL$7,FALSE))))))</f>
        <v>0</v>
      </c>
      <c r="BM415" s="288">
        <f>IF($Q415="n/a",(IF('Workforce hours'!M$30=0,0,(AK415/'Workforce hours'!M$30))),(IF(VLOOKUP($Q415,'Workforce hours'!$C$8:$AD$30,BM$7,FALSE)=0,0,(AK415/(VLOOKUP($Q415,'Workforce hours'!$C$8:$AD$30,BM$7,FALSE))))))</f>
        <v>0</v>
      </c>
      <c r="BN415" s="288">
        <f>IF($Q415="n/a",(IF('Workforce hours'!N$30=0,0,(AL415/'Workforce hours'!N$30))),(IF(VLOOKUP($Q415,'Workforce hours'!$C$8:$AD$30,BN$7,FALSE)=0,0,(AL415/(VLOOKUP($Q415,'Workforce hours'!$C$8:$AD$30,BN$7,FALSE))))))</f>
        <v>0.70461097992418809</v>
      </c>
      <c r="BO415" s="288">
        <f>IF($Q415="n/a",(IF('Workforce hours'!O$30=0,0,(AM415/'Workforce hours'!O$30))),(IF(VLOOKUP($Q415,'Workforce hours'!$C$8:$AD$30,BO$7,FALSE)=0,0,(AM415/(VLOOKUP($Q415,'Workforce hours'!$C$8:$AD$30,BO$7,FALSE))))))</f>
        <v>3.8546083670660116</v>
      </c>
      <c r="BP415" s="288">
        <f>IF($Q415="n/a",(IF('Workforce hours'!P$30=0,0,(AN415/'Workforce hours'!P$30))),(IF(VLOOKUP($Q415,'Workforce hours'!$C$8:$AD$30,BP$7,FALSE)=0,0,(AN415/(VLOOKUP($Q415,'Workforce hours'!$C$8:$AD$30,BP$7,FALSE))))))</f>
        <v>1.2794449176000444</v>
      </c>
      <c r="BQ415" s="288">
        <f>IF($Q415="n/a",(IF('Workforce hours'!Q$30=0,0,(AO415/'Workforce hours'!Q$30))),(IF(VLOOKUP($Q415,'Workforce hours'!$C$8:$AD$30,BQ$7,FALSE)=0,0,(AO415/(VLOOKUP($Q415,'Workforce hours'!$C$8:$AD$30,BQ$7,FALSE))))))</f>
        <v>0</v>
      </c>
      <c r="BR415" s="288">
        <f>IF($Q415="n/a",(IF('Workforce hours'!R$30=0,0,(AP415/'Workforce hours'!R$30))),(IF(VLOOKUP($Q415,'Workforce hours'!$C$8:$AD$30,BR$7,FALSE)=0,0,(AP415/(VLOOKUP($Q415,'Workforce hours'!$C$8:$AD$30,BR$7,FALSE))))))</f>
        <v>0</v>
      </c>
      <c r="BS415" s="288">
        <f>IF($Q415="n/a",(IF('Workforce hours'!S$30=0,0,(AQ415/'Workforce hours'!S$30))),(IF(VLOOKUP($Q415,'Workforce hours'!$C$8:$AD$30,BS$7,FALSE)=0,0,(AQ415/(VLOOKUP($Q415,'Workforce hours'!$C$8:$AD$30,BS$7,FALSE))))))</f>
        <v>0</v>
      </c>
      <c r="BT415" s="288">
        <f>IF($Q415="n/a",(IF('Workforce hours'!T$30=0,0,(AR415/'Workforce hours'!T$30))),(IF(VLOOKUP($Q415,'Workforce hours'!$C$8:$AD$30,BT$7,FALSE)=0,0,(AR415/(VLOOKUP($Q415,'Workforce hours'!$C$8:$AD$30,BT$7,FALSE))))))</f>
        <v>0</v>
      </c>
      <c r="BU415" s="288">
        <f>IF($Q415="n/a",(IF('Workforce hours'!U$30=0,0,(AS415/'Workforce hours'!U$30))),(IF(VLOOKUP($Q415,'Workforce hours'!$C$8:$AD$30,BU$7,FALSE)=0,0,(AS415/(VLOOKUP($Q415,'Workforce hours'!$C$8:$AD$30,BU$7,FALSE))))))</f>
        <v>0</v>
      </c>
      <c r="BV415" s="288">
        <f>IF($Q415="n/a",(IF('Workforce hours'!V$30=0,0,(AT415/'Workforce hours'!V$30))),(IF(VLOOKUP($Q415,'Workforce hours'!$C$8:$AD$30,BV$7,FALSE)=0,0,(AT415/(VLOOKUP($Q415,'Workforce hours'!$C$8:$AD$30,BV$7,FALSE))))))</f>
        <v>0</v>
      </c>
      <c r="BW415" s="288">
        <f>IF($Q415="n/a",(IF('Workforce hours'!W$30=0,0,(AU415/'Workforce hours'!W$30))),(IF(VLOOKUP($Q415,'Workforce hours'!$C$8:$AD$30,BW$7,FALSE)=0,0,(AU415/(VLOOKUP($Q415,'Workforce hours'!$C$8:$AD$30,BW$7,FALSE))))))</f>
        <v>0.6542154913963073</v>
      </c>
      <c r="BX415" s="288">
        <f>IF($Q415="n/a",(IF('Workforce hours'!X$30=0,0,(AV415/'Workforce hours'!X$30))),(IF(VLOOKUP($Q415,'Workforce hours'!$C$8:$AD$30,BX$7,FALSE)=0,0,(AV415/(VLOOKUP($Q415,'Workforce hours'!$C$8:$AD$30,BX$7,FALSE))))))</f>
        <v>0</v>
      </c>
      <c r="BY415" s="288">
        <f>IF($Q415="n/a",(IF('Workforce hours'!Y$30=0,0,(AW415/'Workforce hours'!Y$30))),(IF(VLOOKUP($Q415,'Workforce hours'!$C$8:$AD$30,BY$7,FALSE)=0,0,(AW415/(VLOOKUP($Q415,'Workforce hours'!$C$8:$AD$30,BY$7,FALSE))))))</f>
        <v>1.5046956302115067</v>
      </c>
      <c r="BZ415" s="288">
        <f>IF($Q415="n/a",(IF('Workforce hours'!Z$30=0,0,(AX415/'Workforce hours'!Z$30))),(IF(VLOOKUP($Q415,'Workforce hours'!$C$8:$AD$30,BZ$7,FALSE)=0,0,(AX415/(VLOOKUP($Q415,'Workforce hours'!$C$8:$AD$30,BZ$7,FALSE))))))</f>
        <v>0</v>
      </c>
      <c r="CA415" s="288">
        <f>IF($Q415="n/a",(IF('Workforce hours'!AA$30=0,0,(AY415/'Workforce hours'!AA$30))),(IF(VLOOKUP($Q415,'Workforce hours'!$C$8:$AD$30,CA$7,FALSE)=0,0,(AY415/(VLOOKUP($Q415,'Workforce hours'!$C$8:$AD$30,CA$7,FALSE))))))</f>
        <v>0</v>
      </c>
      <c r="CB415" s="288">
        <f>IF($Q415="n/a",(IF('Workforce hours'!AB$30=0,0,(AZ415/'Workforce hours'!AB$30))),(IF(VLOOKUP($Q415,'Workforce hours'!$C$8:$AD$30,CB$7,FALSE)=0,0,(AZ415/(VLOOKUP($Q415,'Workforce hours'!$C$8:$AD$30,CB$7,FALSE))))))</f>
        <v>0</v>
      </c>
      <c r="CC415" s="288">
        <f>IF($Q415="n/a",(IF('Workforce hours'!AC$30=0,0,(BA415/'Workforce hours'!AC$30))),(IF(VLOOKUP($Q415,'Workforce hours'!$C$8:$AD$30,CC$7,FALSE)=0,0,(BA415/(VLOOKUP($Q415,'Workforce hours'!$C$8:$AD$30,CC$7,FALSE))))))</f>
        <v>0</v>
      </c>
      <c r="CD415" s="288">
        <f>IF($Q415="n/a",(IF('Workforce hours'!AD$30=0,0,(BB415/'Workforce hours'!AD$30))),(IF(VLOOKUP($Q415,'Workforce hours'!$C$8:$AD$30,CD$7,FALSE)=0,0,(BB415/(VLOOKUP($Q415,'Workforce hours'!$C$8:$AD$30,CD$7,FALSE))))))</f>
        <v>0</v>
      </c>
      <c r="CE415" s="289">
        <f t="shared" si="58"/>
        <v>0</v>
      </c>
      <c r="CF415" s="290">
        <f>BD415*'Workforce costs'!B$9*(1+'Workforce costs'!B$10)*(1+'Workforce costs'!B$11)</f>
        <v>0</v>
      </c>
      <c r="CG415" s="290">
        <f>BE415*'Workforce costs'!C$9*(1+'Workforce costs'!C$10)*(1+'Workforce costs'!C$11)</f>
        <v>0</v>
      </c>
      <c r="CH415" s="290">
        <f>BF415*'Workforce costs'!D$9*(1+'Workforce costs'!D$10)*(1+'Workforce costs'!D$11)</f>
        <v>0</v>
      </c>
      <c r="CI415" s="290">
        <f>BG415*'Workforce costs'!E$9*(1+'Workforce costs'!E$10)*(1+'Workforce costs'!E$11)</f>
        <v>0</v>
      </c>
      <c r="CJ415" s="290">
        <f>BH415*'Workforce costs'!F$9*(1+'Workforce costs'!F$10)*(1+'Workforce costs'!F$11)</f>
        <v>0</v>
      </c>
      <c r="CK415" s="290">
        <f>BI415*'Workforce costs'!G$9*(1+'Workforce costs'!G$10)*(1+'Workforce costs'!G$11)</f>
        <v>0</v>
      </c>
      <c r="CL415" s="290">
        <f>BJ415*'Workforce costs'!H$9*(1+'Workforce costs'!H$10)*(1+'Workforce costs'!H$11)</f>
        <v>0</v>
      </c>
      <c r="CM415" s="290">
        <f>BK415*'Workforce costs'!I$9*(1+'Workforce costs'!I$10)*(1+'Workforce costs'!I$11)</f>
        <v>0</v>
      </c>
      <c r="CN415" s="290">
        <f>BL415*'Workforce costs'!J$9*(1+'Workforce costs'!J$10)*(1+'Workforce costs'!J$11)</f>
        <v>0</v>
      </c>
      <c r="CO415" s="290">
        <f>BM415*'Workforce costs'!K$9*(1+'Workforce costs'!K$10)*(1+'Workforce costs'!K$11)</f>
        <v>0</v>
      </c>
      <c r="CP415" s="290">
        <f>BN415*'Workforce costs'!L$9*(1+'Workforce costs'!L$10)*(1+'Workforce costs'!L$11)</f>
        <v>0</v>
      </c>
      <c r="CQ415" s="290">
        <f>BO415*'Workforce costs'!M$9*(1+'Workforce costs'!M$10)*(1+'Workforce costs'!M$11)</f>
        <v>0</v>
      </c>
      <c r="CR415" s="290">
        <f>BP415*'Workforce costs'!N$9*(1+'Workforce costs'!N$10)*(1+'Workforce costs'!N$11)</f>
        <v>0</v>
      </c>
      <c r="CS415" s="290">
        <f>BQ415*'Workforce costs'!O$9*(1+'Workforce costs'!O$10)*(1+'Workforce costs'!O$11)</f>
        <v>0</v>
      </c>
      <c r="CT415" s="290">
        <f>BR415*'Workforce costs'!P$9*(1+'Workforce costs'!P$10)*(1+'Workforce costs'!P$11)</f>
        <v>0</v>
      </c>
      <c r="CU415" s="290">
        <f>BS415*'Workforce costs'!Q$9*(1+'Workforce costs'!Q$10)*(1+'Workforce costs'!Q$11)</f>
        <v>0</v>
      </c>
      <c r="CV415" s="290">
        <f>BT415*'Workforce costs'!R$9*(1+'Workforce costs'!R$10)*(1+'Workforce costs'!R$11)</f>
        <v>0</v>
      </c>
      <c r="CW415" s="290">
        <f>BU415*'Workforce costs'!S$9*(1+'Workforce costs'!S$10)*(1+'Workforce costs'!S$11)</f>
        <v>0</v>
      </c>
      <c r="CX415" s="290">
        <f>BV415*'Workforce costs'!T$9*(1+'Workforce costs'!T$10)*(1+'Workforce costs'!T$11)</f>
        <v>0</v>
      </c>
      <c r="CY415" s="290">
        <f>BW415*'Workforce costs'!U$9*(1+'Workforce costs'!U$10)*(1+'Workforce costs'!U$11)</f>
        <v>0</v>
      </c>
      <c r="CZ415" s="290">
        <f>BX415*'Workforce costs'!V$9*(1+'Workforce costs'!V$10)*(1+'Workforce costs'!V$11)</f>
        <v>0</v>
      </c>
      <c r="DA415" s="290">
        <f>BY415*'Workforce costs'!W$9*(1+'Workforce costs'!W$10)*(1+'Workforce costs'!W$11)</f>
        <v>0</v>
      </c>
      <c r="DB415" s="290">
        <f>BZ415*'Workforce costs'!X$9*(1+'Workforce costs'!X$10)*(1+'Workforce costs'!X$11)</f>
        <v>0</v>
      </c>
      <c r="DC415" s="290">
        <f>CA415*'Workforce costs'!Y$9*(1+'Workforce costs'!Y$10)*(1+'Workforce costs'!Y$11)</f>
        <v>0</v>
      </c>
      <c r="DD415" s="290">
        <f>CB415*'Workforce costs'!Z$9*(1+'Workforce costs'!Z$10)*(1+'Workforce costs'!Z$11)</f>
        <v>0</v>
      </c>
      <c r="DE415" s="290">
        <f>CC415*'Workforce costs'!AA$9*(1+'Workforce costs'!AA$10)*(1+'Workforce costs'!AA$11)</f>
        <v>0</v>
      </c>
      <c r="DF415" s="290">
        <f>CD415*'Workforce costs'!AB$9*(1+'Workforce costs'!AB$10)*(1+'Workforce costs'!AB$11)</f>
        <v>0</v>
      </c>
    </row>
    <row r="416" spans="1:110" x14ac:dyDescent="0.3">
      <c r="A416" s="2" t="str">
        <f>Outputs!$A$4</f>
        <v>Australia</v>
      </c>
      <c r="B416" s="2" t="str">
        <f t="shared" si="51"/>
        <v>Australia 25to64</v>
      </c>
      <c r="C416" s="30">
        <f>VLOOKUP($B416,Populations!$D$15:$H$1920,3,FALSE)</f>
        <v>13966174</v>
      </c>
      <c r="D416" s="255">
        <f>IF(OR($H416="General pop",$H416="Schools",$H416="Workplace",$H416="Skills Training",$H416="Digital Supports"),1,VLOOKUP($B416,Populations!$D$15:$H$1920,5,FALSE))</f>
        <v>1</v>
      </c>
      <c r="E416" s="88">
        <f>VLOOKUP(I416,Epidemiology!$C$10:$H$47,6,FALSE)</f>
        <v>590</v>
      </c>
      <c r="F416" s="102">
        <f>'Care profiles'!R417</f>
        <v>1</v>
      </c>
      <c r="G416" s="15" t="str">
        <f>'Care profiles'!A417</f>
        <v>25to64</v>
      </c>
      <c r="H416" s="15" t="str">
        <f>'Care profiles'!B417</f>
        <v>Persistent</v>
      </c>
      <c r="I416" s="15" t="str">
        <f>'Care profiles'!C417</f>
        <v>Persistent_25-64yrs</v>
      </c>
      <c r="J416" s="15" t="str">
        <f>'Care profiles'!D417</f>
        <v>Care profile</v>
      </c>
      <c r="K416" s="15" t="str">
        <f>'Care profiles'!E417</f>
        <v>Service navigation</v>
      </c>
      <c r="L416" s="104">
        <f>'Care profiles'!F417</f>
        <v>0.2</v>
      </c>
      <c r="M416" s="15">
        <f>'Care profiles'!G417</f>
        <v>1</v>
      </c>
      <c r="N416" s="15">
        <f>'Care profiles'!H417</f>
        <v>45</v>
      </c>
      <c r="O416" s="15" t="str">
        <f>'Care profiles'!I417</f>
        <v>min</v>
      </c>
      <c r="P416" s="15" t="str">
        <f>'Care profiles'!J417</f>
        <v>Social Worker</v>
      </c>
      <c r="Q416" s="15" t="str">
        <f>'Care profiles'!K417</f>
        <v>n/a</v>
      </c>
      <c r="R416" s="15" t="str">
        <f>'Care profiles'!M417</f>
        <v>N</v>
      </c>
      <c r="S416" s="15" t="str">
        <f>'Care profiles'!O417</f>
        <v>Y</v>
      </c>
      <c r="T416" s="15" t="str">
        <f>'Care profiles'!Q417</f>
        <v>N</v>
      </c>
      <c r="U416" s="30">
        <f t="shared" si="52"/>
        <v>82400.426600000006</v>
      </c>
      <c r="V416" s="30">
        <f t="shared" si="53"/>
        <v>16480.085320000002</v>
      </c>
      <c r="W416" s="30">
        <f>IF(M416="n/a",0,IF(O416="days",V416*M416*(1+(VLOOKUP(K416,'Bed parameters'!$A$9:$G$12,7,FALSE))),V416*M416))</f>
        <v>16480.085320000002</v>
      </c>
      <c r="X416" s="30">
        <f t="shared" si="54"/>
        <v>12360.063990000001</v>
      </c>
      <c r="Y416" s="30">
        <f t="shared" si="55"/>
        <v>0</v>
      </c>
      <c r="Z416" s="113">
        <f>_xlfn.IFNA(Y416/((VLOOKUP(K416,'Bed parameters'!$A$9:$G$12,3,FALSE))*(VLOOKUP(K416,'Bed parameters'!$A$9:$G$12,5,FALSE))),0)</f>
        <v>0</v>
      </c>
      <c r="AA416" s="30">
        <f t="shared" si="56"/>
        <v>12360.063990000001</v>
      </c>
      <c r="AB416" s="30">
        <f>_xlfn.IFNA(IF($O416="days",$Y416*(VLOOKUP($K416,'Bed parameters'!$A$9:$I$12,9,FALSE))*$F416*(VLOOKUP($Q416,'Workforce distribution'!$C$8:$AD$30,AB$7,FALSE)),IF($Q416="n/a",(IF($P416=AB$6,$X416*$F416,0)),$X416*$F416*(VLOOKUP($Q416,'Workforce distribution'!$C$8:$AD$30,AB$7,FALSE)))),0)</f>
        <v>0</v>
      </c>
      <c r="AC416" s="30">
        <f>_xlfn.IFNA(IF($O416="days",$Y416*(VLOOKUP($K416,'Bed parameters'!$A$9:$I$12,9,FALSE))*$F416*(VLOOKUP($Q416,'Workforce distribution'!$C$8:$AD$30,AC$7,FALSE)),IF($Q416="n/a",(IF($P416=AC$6,$X416*$F416,0)),$X416*$F416*(VLOOKUP($Q416,'Workforce distribution'!$C$8:$AD$30,AC$7,FALSE)))),0)</f>
        <v>0</v>
      </c>
      <c r="AD416" s="30">
        <f>_xlfn.IFNA(IF($O416="days",$Y416*(VLOOKUP($K416,'Bed parameters'!$A$9:$I$12,9,FALSE))*$F416*(VLOOKUP($Q416,'Workforce distribution'!$C$8:$AD$30,AD$7,FALSE)),IF($Q416="n/a",(IF($P416=AD$6,$X416*$F416,0)),$X416*$F416*(VLOOKUP($Q416,'Workforce distribution'!$C$8:$AD$30,AD$7,FALSE)))),0)</f>
        <v>0</v>
      </c>
      <c r="AE416" s="30">
        <f>_xlfn.IFNA(IF($O416="days",$Y416*(VLOOKUP($K416,'Bed parameters'!$A$9:$I$12,9,FALSE))*$F416*(VLOOKUP($Q416,'Workforce distribution'!$C$8:$AD$30,AE$7,FALSE)),IF($Q416="n/a",(IF($P416=AE$6,$X416*$F416,0)),$X416*$F416*(VLOOKUP($Q416,'Workforce distribution'!$C$8:$AD$30,AE$7,FALSE)))),0)</f>
        <v>0</v>
      </c>
      <c r="AF416" s="30">
        <f>_xlfn.IFNA(IF($O416="days",$Y416*(VLOOKUP($K416,'Bed parameters'!$A$9:$I$12,9,FALSE))*$F416*(VLOOKUP($Q416,'Workforce distribution'!$C$8:$AD$30,AF$7,FALSE)),IF($Q416="n/a",(IF($P416=AF$6,$X416*$F416,0)),$X416*$F416*(VLOOKUP($Q416,'Workforce distribution'!$C$8:$AD$30,AF$7,FALSE)))),0)</f>
        <v>0</v>
      </c>
      <c r="AG416" s="30">
        <f>_xlfn.IFNA(IF($O416="days",$Y416*(VLOOKUP($K416,'Bed parameters'!$A$9:$I$12,9,FALSE))*$F416*(VLOOKUP($Q416,'Workforce distribution'!$C$8:$AD$30,AG$7,FALSE)),IF($Q416="n/a",(IF($P416=AG$6,$X416*$F416,0)),$X416*$F416*(VLOOKUP($Q416,'Workforce distribution'!$C$8:$AD$30,AG$7,FALSE)))),0)</f>
        <v>0</v>
      </c>
      <c r="AH416" s="30">
        <f>_xlfn.IFNA(IF($O416="days",$Y416*(VLOOKUP($K416,'Bed parameters'!$A$9:$I$12,9,FALSE))*$F416*(VLOOKUP($Q416,'Workforce distribution'!$C$8:$AD$30,AH$7,FALSE)),IF($Q416="n/a",(IF($P416=AH$6,$X416*$F416,0)),$X416*$F416*(VLOOKUP($Q416,'Workforce distribution'!$C$8:$AD$30,AH$7,FALSE)))),0)</f>
        <v>0</v>
      </c>
      <c r="AI416" s="30">
        <f>_xlfn.IFNA(IF($O416="days",$Y416*(VLOOKUP($K416,'Bed parameters'!$A$9:$I$12,9,FALSE))*$F416*(VLOOKUP($Q416,'Workforce distribution'!$C$8:$AD$30,AI$7,FALSE)),IF($Q416="n/a",(IF($P416=AI$6,$X416*$F416,0)),$X416*$F416*(VLOOKUP($Q416,'Workforce distribution'!$C$8:$AD$30,AI$7,FALSE)))),0)</f>
        <v>0</v>
      </c>
      <c r="AJ416" s="30">
        <f>_xlfn.IFNA(IF($O416="days",$Y416*(VLOOKUP($K416,'Bed parameters'!$A$9:$I$12,9,FALSE))*$F416*(VLOOKUP($Q416,'Workforce distribution'!$C$8:$AD$30,AJ$7,FALSE)),IF($Q416="n/a",(IF($P416=AJ$6,$X416*$F416,0)),$X416*$F416*(VLOOKUP($Q416,'Workforce distribution'!$C$8:$AD$30,AJ$7,FALSE)))),0)</f>
        <v>0</v>
      </c>
      <c r="AK416" s="30">
        <f>_xlfn.IFNA(IF($O416="days",$Y416*(VLOOKUP($K416,'Bed parameters'!$A$9:$I$12,9,FALSE))*$F416*(VLOOKUP($Q416,'Workforce distribution'!$C$8:$AD$30,AK$7,FALSE)),IF($Q416="n/a",(IF($P416=AK$6,$X416*$F416,0)),$X416*$F416*(VLOOKUP($Q416,'Workforce distribution'!$C$8:$AD$30,AK$7,FALSE)))),0)</f>
        <v>0</v>
      </c>
      <c r="AL416" s="30">
        <f>_xlfn.IFNA(IF($O416="days",$Y416*(VLOOKUP($K416,'Bed parameters'!$A$9:$I$12,9,FALSE))*$F416*(VLOOKUP($Q416,'Workforce distribution'!$C$8:$AD$30,AL$7,FALSE)),IF($Q416="n/a",(IF($P416=AL$6,$X416*$F416,0)),$X416*$F416*(VLOOKUP($Q416,'Workforce distribution'!$C$8:$AD$30,AL$7,FALSE)))),0)</f>
        <v>0</v>
      </c>
      <c r="AM416" s="30">
        <f>_xlfn.IFNA(IF($O416="days",$Y416*(VLOOKUP($K416,'Bed parameters'!$A$9:$I$12,9,FALSE))*$F416*(VLOOKUP($Q416,'Workforce distribution'!$C$8:$AD$30,AM$7,FALSE)),IF($Q416="n/a",(IF($P416=AM$6,$X416*$F416,0)),$X416*$F416*(VLOOKUP($Q416,'Workforce distribution'!$C$8:$AD$30,AM$7,FALSE)))),0)</f>
        <v>0</v>
      </c>
      <c r="AN416" s="30">
        <f>_xlfn.IFNA(IF($O416="days",$Y416*(VLOOKUP($K416,'Bed parameters'!$A$9:$I$12,9,FALSE))*$F416*(VLOOKUP($Q416,'Workforce distribution'!$C$8:$AD$30,AN$7,FALSE)),IF($Q416="n/a",(IF($P416=AN$6,$X416*$F416,0)),$X416*$F416*(VLOOKUP($Q416,'Workforce distribution'!$C$8:$AD$30,AN$7,FALSE)))),0)</f>
        <v>0</v>
      </c>
      <c r="AO416" s="30">
        <f>_xlfn.IFNA(IF($O416="days",$Y416*(VLOOKUP($K416,'Bed parameters'!$A$9:$I$12,9,FALSE))*$F416*(VLOOKUP($Q416,'Workforce distribution'!$C$8:$AD$30,AO$7,FALSE)),IF($Q416="n/a",(IF($P416=AO$6,$X416*$F416,0)),$X416*$F416*(VLOOKUP($Q416,'Workforce distribution'!$C$8:$AD$30,AO$7,FALSE)))),0)</f>
        <v>0</v>
      </c>
      <c r="AP416" s="30">
        <f>_xlfn.IFNA(IF($O416="days",$Y416*(VLOOKUP($K416,'Bed parameters'!$A$9:$I$12,9,FALSE))*$F416*(VLOOKUP($Q416,'Workforce distribution'!$C$8:$AD$30,AP$7,FALSE)),IF($Q416="n/a",(IF($P416=AP$6,$X416*$F416,0)),$X416*$F416*(VLOOKUP($Q416,'Workforce distribution'!$C$8:$AD$30,AP$7,FALSE)))),0)</f>
        <v>12360.063990000001</v>
      </c>
      <c r="AQ416" s="30">
        <f>_xlfn.IFNA(IF($O416="days",$Y416*(VLOOKUP($K416,'Bed parameters'!$A$9:$I$12,9,FALSE))*$F416*(VLOOKUP($Q416,'Workforce distribution'!$C$8:$AD$30,AQ$7,FALSE)),IF($Q416="n/a",(IF($P416=AQ$6,$X416*$F416,0)),$X416*$F416*(VLOOKUP($Q416,'Workforce distribution'!$C$8:$AD$30,AQ$7,FALSE)))),0)</f>
        <v>0</v>
      </c>
      <c r="AR416" s="30">
        <f>_xlfn.IFNA(IF($O416="days",$Y416*(VLOOKUP($K416,'Bed parameters'!$A$9:$I$12,9,FALSE))*$F416*(VLOOKUP($Q416,'Workforce distribution'!$C$8:$AD$30,AR$7,FALSE)),IF($Q416="n/a",(IF($P416=AR$6,$X416*$F416,0)),$X416*$F416*(VLOOKUP($Q416,'Workforce distribution'!$C$8:$AD$30,AR$7,FALSE)))),0)</f>
        <v>0</v>
      </c>
      <c r="AS416" s="30">
        <f>_xlfn.IFNA(IF($O416="days",$Y416*(VLOOKUP($K416,'Bed parameters'!$A$9:$I$12,9,FALSE))*$F416*(VLOOKUP($Q416,'Workforce distribution'!$C$8:$AD$30,AS$7,FALSE)),IF($Q416="n/a",(IF($P416=AS$6,$X416*$F416,0)),$X416*$F416*(VLOOKUP($Q416,'Workforce distribution'!$C$8:$AD$30,AS$7,FALSE)))),0)</f>
        <v>0</v>
      </c>
      <c r="AT416" s="30">
        <f>_xlfn.IFNA(IF($O416="days",$Y416*(VLOOKUP($K416,'Bed parameters'!$A$9:$I$12,9,FALSE))*$F416*(VLOOKUP($Q416,'Workforce distribution'!$C$8:$AD$30,AT$7,FALSE)),IF($Q416="n/a",(IF($P416=AT$6,$X416*$F416,0)),$X416*$F416*(VLOOKUP($Q416,'Workforce distribution'!$C$8:$AD$30,AT$7,FALSE)))),0)</f>
        <v>0</v>
      </c>
      <c r="AU416" s="30">
        <f>_xlfn.IFNA(IF($O416="days",$Y416*(VLOOKUP($K416,'Bed parameters'!$A$9:$I$12,9,FALSE))*$F416*(VLOOKUP($Q416,'Workforce distribution'!$C$8:$AD$30,AU$7,FALSE)),IF($Q416="n/a",(IF($P416=AU$6,$X416*$F416,0)),$X416*$F416*(VLOOKUP($Q416,'Workforce distribution'!$C$8:$AD$30,AU$7,FALSE)))),0)</f>
        <v>0</v>
      </c>
      <c r="AV416" s="30">
        <f>_xlfn.IFNA(IF($O416="days",$Y416*(VLOOKUP($K416,'Bed parameters'!$A$9:$I$12,9,FALSE))*$F416*(VLOOKUP($Q416,'Workforce distribution'!$C$8:$AD$30,AV$7,FALSE)),IF($Q416="n/a",(IF($P416=AV$6,$X416*$F416,0)),$X416*$F416*(VLOOKUP($Q416,'Workforce distribution'!$C$8:$AD$30,AV$7,FALSE)))),0)</f>
        <v>0</v>
      </c>
      <c r="AW416" s="30">
        <f>_xlfn.IFNA(IF($O416="days",$Y416*(VLOOKUP($K416,'Bed parameters'!$A$9:$I$12,9,FALSE))*$F416*(VLOOKUP($Q416,'Workforce distribution'!$C$8:$AD$30,AW$7,FALSE)),IF($Q416="n/a",(IF($P416=AW$6,$X416*$F416,0)),$X416*$F416*(VLOOKUP($Q416,'Workforce distribution'!$C$8:$AD$30,AW$7,FALSE)))),0)</f>
        <v>0</v>
      </c>
      <c r="AX416" s="30">
        <f>_xlfn.IFNA(IF($O416="days",$Y416*(VLOOKUP($K416,'Bed parameters'!$A$9:$I$12,9,FALSE))*$F416*(VLOOKUP($Q416,'Workforce distribution'!$C$8:$AD$30,AX$7,FALSE)),IF($Q416="n/a",(IF($P416=AX$6,$X416*$F416,0)),$X416*$F416*(VLOOKUP($Q416,'Workforce distribution'!$C$8:$AD$30,AX$7,FALSE)))),0)</f>
        <v>0</v>
      </c>
      <c r="AY416" s="30">
        <f>_xlfn.IFNA(IF($O416="days",$Y416*(VLOOKUP($K416,'Bed parameters'!$A$9:$I$12,9,FALSE))*$F416*(VLOOKUP($Q416,'Workforce distribution'!$C$8:$AD$30,AY$7,FALSE)),IF($Q416="n/a",(IF($P416=AY$6,$X416*$F416,0)),$X416*$F416*(VLOOKUP($Q416,'Workforce distribution'!$C$8:$AD$30,AY$7,FALSE)))),0)</f>
        <v>0</v>
      </c>
      <c r="AZ416" s="30">
        <f>_xlfn.IFNA(IF($O416="days",$Y416*(VLOOKUP($K416,'Bed parameters'!$A$9:$I$12,9,FALSE))*$F416*(VLOOKUP($Q416,'Workforce distribution'!$C$8:$AD$30,AZ$7,FALSE)),IF($Q416="n/a",(IF($P416=AZ$6,$X416*$F416,0)),$X416*$F416*(VLOOKUP($Q416,'Workforce distribution'!$C$8:$AD$30,AZ$7,FALSE)))),0)</f>
        <v>0</v>
      </c>
      <c r="BA416" s="30">
        <f>_xlfn.IFNA(IF($O416="days",$Y416*(VLOOKUP($K416,'Bed parameters'!$A$9:$I$12,9,FALSE))*$F416*(VLOOKUP($Q416,'Workforce distribution'!$C$8:$AD$30,BA$7,FALSE)),IF($Q416="n/a",(IF($P416=BA$6,$X416*$F416,0)),$X416*$F416*(VLOOKUP($Q416,'Workforce distribution'!$C$8:$AD$30,BA$7,FALSE)))),0)</f>
        <v>0</v>
      </c>
      <c r="BB416" s="30">
        <f>_xlfn.IFNA(IF($O416="days",$Y416*(VLOOKUP($K416,'Bed parameters'!$A$9:$I$12,9,FALSE))*$F416*(VLOOKUP($Q416,'Workforce distribution'!$C$8:$AD$30,BB$7,FALSE)),IF($Q416="n/a",(IF($P416=BB$6,$X416*$F416,0)),$X416*$F416*(VLOOKUP($Q416,'Workforce distribution'!$C$8:$AD$30,BB$7,FALSE)))),0)</f>
        <v>0</v>
      </c>
      <c r="BC416" s="149">
        <f t="shared" si="57"/>
        <v>10.754761036711834</v>
      </c>
      <c r="BD416" s="288">
        <f>IF($Q416="n/a",(IF('Workforce hours'!D$30=0,0,(AB416/'Workforce hours'!D$30))),(IF(VLOOKUP($Q416,'Workforce hours'!$C$8:$AD$30,BD$7,FALSE)=0,0,(AB416/(VLOOKUP($Q416,'Workforce hours'!$C$8:$AD$30,BD$7,FALSE))))))</f>
        <v>0</v>
      </c>
      <c r="BE416" s="288">
        <f>IF($Q416="n/a",(IF('Workforce hours'!E$30=0,0,(AC416/'Workforce hours'!E$30))),(IF(VLOOKUP($Q416,'Workforce hours'!$C$8:$AD$30,BE$7,FALSE)=0,0,(AC416/(VLOOKUP($Q416,'Workforce hours'!$C$8:$AD$30,BE$7,FALSE))))))</f>
        <v>0</v>
      </c>
      <c r="BF416" s="288">
        <f>IF($Q416="n/a",(IF('Workforce hours'!F$30=0,0,(AD416/'Workforce hours'!F$30))),(IF(VLOOKUP($Q416,'Workforce hours'!$C$8:$AD$30,BF$7,FALSE)=0,0,(AD416/(VLOOKUP($Q416,'Workforce hours'!$C$8:$AD$30,BF$7,FALSE))))))</f>
        <v>0</v>
      </c>
      <c r="BG416" s="288">
        <f>IF($Q416="n/a",(IF('Workforce hours'!G$30=0,0,(AE416/'Workforce hours'!G$30))),(IF(VLOOKUP($Q416,'Workforce hours'!$C$8:$AD$30,BG$7,FALSE)=0,0,(AE416/(VLOOKUP($Q416,'Workforce hours'!$C$8:$AD$30,BG$7,FALSE))))))</f>
        <v>0</v>
      </c>
      <c r="BH416" s="288">
        <f>IF($Q416="n/a",(IF('Workforce hours'!H$30=0,0,(AF416/'Workforce hours'!H$30))),(IF(VLOOKUP($Q416,'Workforce hours'!$C$8:$AD$30,BH$7,FALSE)=0,0,(AF416/(VLOOKUP($Q416,'Workforce hours'!$C$8:$AD$30,BH$7,FALSE))))))</f>
        <v>0</v>
      </c>
      <c r="BI416" s="288">
        <f>IF($Q416="n/a",(IF('Workforce hours'!I$30=0,0,(AG416/'Workforce hours'!I$30))),(IF(VLOOKUP($Q416,'Workforce hours'!$C$8:$AD$30,BI$7,FALSE)=0,0,(AG416/(VLOOKUP($Q416,'Workforce hours'!$C$8:$AD$30,BI$7,FALSE))))))</f>
        <v>0</v>
      </c>
      <c r="BJ416" s="288">
        <f>IF($Q416="n/a",(IF('Workforce hours'!J$30=0,0,(AH416/'Workforce hours'!J$30))),(IF(VLOOKUP($Q416,'Workforce hours'!$C$8:$AD$30,BJ$7,FALSE)=0,0,(AH416/(VLOOKUP($Q416,'Workforce hours'!$C$8:$AD$30,BJ$7,FALSE))))))</f>
        <v>0</v>
      </c>
      <c r="BK416" s="288">
        <f>IF($Q416="n/a",(IF('Workforce hours'!K$30=0,0,(AI416/'Workforce hours'!K$30))),(IF(VLOOKUP($Q416,'Workforce hours'!$C$8:$AD$30,BK$7,FALSE)=0,0,(AI416/(VLOOKUP($Q416,'Workforce hours'!$C$8:$AD$30,BK$7,FALSE))))))</f>
        <v>0</v>
      </c>
      <c r="BL416" s="288">
        <f>IF($Q416="n/a",(IF('Workforce hours'!L$30=0,0,(AJ416/'Workforce hours'!L$30))),(IF(VLOOKUP($Q416,'Workforce hours'!$C$8:$AD$30,BL$7,FALSE)=0,0,(AJ416/(VLOOKUP($Q416,'Workforce hours'!$C$8:$AD$30,BL$7,FALSE))))))</f>
        <v>0</v>
      </c>
      <c r="BM416" s="288">
        <f>IF($Q416="n/a",(IF('Workforce hours'!M$30=0,0,(AK416/'Workforce hours'!M$30))),(IF(VLOOKUP($Q416,'Workforce hours'!$C$8:$AD$30,BM$7,FALSE)=0,0,(AK416/(VLOOKUP($Q416,'Workforce hours'!$C$8:$AD$30,BM$7,FALSE))))))</f>
        <v>0</v>
      </c>
      <c r="BN416" s="288">
        <f>IF($Q416="n/a",(IF('Workforce hours'!N$30=0,0,(AL416/'Workforce hours'!N$30))),(IF(VLOOKUP($Q416,'Workforce hours'!$C$8:$AD$30,BN$7,FALSE)=0,0,(AL416/(VLOOKUP($Q416,'Workforce hours'!$C$8:$AD$30,BN$7,FALSE))))))</f>
        <v>0</v>
      </c>
      <c r="BO416" s="288">
        <f>IF($Q416="n/a",(IF('Workforce hours'!O$30=0,0,(AM416/'Workforce hours'!O$30))),(IF(VLOOKUP($Q416,'Workforce hours'!$C$8:$AD$30,BO$7,FALSE)=0,0,(AM416/(VLOOKUP($Q416,'Workforce hours'!$C$8:$AD$30,BO$7,FALSE))))))</f>
        <v>0</v>
      </c>
      <c r="BP416" s="288">
        <f>IF($Q416="n/a",(IF('Workforce hours'!P$30=0,0,(AN416/'Workforce hours'!P$30))),(IF(VLOOKUP($Q416,'Workforce hours'!$C$8:$AD$30,BP$7,FALSE)=0,0,(AN416/(VLOOKUP($Q416,'Workforce hours'!$C$8:$AD$30,BP$7,FALSE))))))</f>
        <v>0</v>
      </c>
      <c r="BQ416" s="288">
        <f>IF($Q416="n/a",(IF('Workforce hours'!Q$30=0,0,(AO416/'Workforce hours'!Q$30))),(IF(VLOOKUP($Q416,'Workforce hours'!$C$8:$AD$30,BQ$7,FALSE)=0,0,(AO416/(VLOOKUP($Q416,'Workforce hours'!$C$8:$AD$30,BQ$7,FALSE))))))</f>
        <v>0</v>
      </c>
      <c r="BR416" s="288">
        <f>IF($Q416="n/a",(IF('Workforce hours'!R$30=0,0,(AP416/'Workforce hours'!R$30))),(IF(VLOOKUP($Q416,'Workforce hours'!$C$8:$AD$30,BR$7,FALSE)=0,0,(AP416/(VLOOKUP($Q416,'Workforce hours'!$C$8:$AD$30,BR$7,FALSE))))))</f>
        <v>10.754761036711834</v>
      </c>
      <c r="BS416" s="288">
        <f>IF($Q416="n/a",(IF('Workforce hours'!S$30=0,0,(AQ416/'Workforce hours'!S$30))),(IF(VLOOKUP($Q416,'Workforce hours'!$C$8:$AD$30,BS$7,FALSE)=0,0,(AQ416/(VLOOKUP($Q416,'Workforce hours'!$C$8:$AD$30,BS$7,FALSE))))))</f>
        <v>0</v>
      </c>
      <c r="BT416" s="288">
        <f>IF($Q416="n/a",(IF('Workforce hours'!T$30=0,0,(AR416/'Workforce hours'!T$30))),(IF(VLOOKUP($Q416,'Workforce hours'!$C$8:$AD$30,BT$7,FALSE)=0,0,(AR416/(VLOOKUP($Q416,'Workforce hours'!$C$8:$AD$30,BT$7,FALSE))))))</f>
        <v>0</v>
      </c>
      <c r="BU416" s="288">
        <f>IF($Q416="n/a",(IF('Workforce hours'!U$30=0,0,(AS416/'Workforce hours'!U$30))),(IF(VLOOKUP($Q416,'Workforce hours'!$C$8:$AD$30,BU$7,FALSE)=0,0,(AS416/(VLOOKUP($Q416,'Workforce hours'!$C$8:$AD$30,BU$7,FALSE))))))</f>
        <v>0</v>
      </c>
      <c r="BV416" s="288">
        <f>IF($Q416="n/a",(IF('Workforce hours'!V$30=0,0,(AT416/'Workforce hours'!V$30))),(IF(VLOOKUP($Q416,'Workforce hours'!$C$8:$AD$30,BV$7,FALSE)=0,0,(AT416/(VLOOKUP($Q416,'Workforce hours'!$C$8:$AD$30,BV$7,FALSE))))))</f>
        <v>0</v>
      </c>
      <c r="BW416" s="288">
        <f>IF($Q416="n/a",(IF('Workforce hours'!W$30=0,0,(AU416/'Workforce hours'!W$30))),(IF(VLOOKUP($Q416,'Workforce hours'!$C$8:$AD$30,BW$7,FALSE)=0,0,(AU416/(VLOOKUP($Q416,'Workforce hours'!$C$8:$AD$30,BW$7,FALSE))))))</f>
        <v>0</v>
      </c>
      <c r="BX416" s="288">
        <f>IF($Q416="n/a",(IF('Workforce hours'!X$30=0,0,(AV416/'Workforce hours'!X$30))),(IF(VLOOKUP($Q416,'Workforce hours'!$C$8:$AD$30,BX$7,FALSE)=0,0,(AV416/(VLOOKUP($Q416,'Workforce hours'!$C$8:$AD$30,BX$7,FALSE))))))</f>
        <v>0</v>
      </c>
      <c r="BY416" s="288">
        <f>IF($Q416="n/a",(IF('Workforce hours'!Y$30=0,0,(AW416/'Workforce hours'!Y$30))),(IF(VLOOKUP($Q416,'Workforce hours'!$C$8:$AD$30,BY$7,FALSE)=0,0,(AW416/(VLOOKUP($Q416,'Workforce hours'!$C$8:$AD$30,BY$7,FALSE))))))</f>
        <v>0</v>
      </c>
      <c r="BZ416" s="288">
        <f>IF($Q416="n/a",(IF('Workforce hours'!Z$30=0,0,(AX416/'Workforce hours'!Z$30))),(IF(VLOOKUP($Q416,'Workforce hours'!$C$8:$AD$30,BZ$7,FALSE)=0,0,(AX416/(VLOOKUP($Q416,'Workforce hours'!$C$8:$AD$30,BZ$7,FALSE))))))</f>
        <v>0</v>
      </c>
      <c r="CA416" s="288">
        <f>IF($Q416="n/a",(IF('Workforce hours'!AA$30=0,0,(AY416/'Workforce hours'!AA$30))),(IF(VLOOKUP($Q416,'Workforce hours'!$C$8:$AD$30,CA$7,FALSE)=0,0,(AY416/(VLOOKUP($Q416,'Workforce hours'!$C$8:$AD$30,CA$7,FALSE))))))</f>
        <v>0</v>
      </c>
      <c r="CB416" s="288">
        <f>IF($Q416="n/a",(IF('Workforce hours'!AB$30=0,0,(AZ416/'Workforce hours'!AB$30))),(IF(VLOOKUP($Q416,'Workforce hours'!$C$8:$AD$30,CB$7,FALSE)=0,0,(AZ416/(VLOOKUP($Q416,'Workforce hours'!$C$8:$AD$30,CB$7,FALSE))))))</f>
        <v>0</v>
      </c>
      <c r="CC416" s="288">
        <f>IF($Q416="n/a",(IF('Workforce hours'!AC$30=0,0,(BA416/'Workforce hours'!AC$30))),(IF(VLOOKUP($Q416,'Workforce hours'!$C$8:$AD$30,CC$7,FALSE)=0,0,(BA416/(VLOOKUP($Q416,'Workforce hours'!$C$8:$AD$30,CC$7,FALSE))))))</f>
        <v>0</v>
      </c>
      <c r="CD416" s="288">
        <f>IF($Q416="n/a",(IF('Workforce hours'!AD$30=0,0,(BB416/'Workforce hours'!AD$30))),(IF(VLOOKUP($Q416,'Workforce hours'!$C$8:$AD$30,CD$7,FALSE)=0,0,(BB416/(VLOOKUP($Q416,'Workforce hours'!$C$8:$AD$30,CD$7,FALSE))))))</f>
        <v>0</v>
      </c>
      <c r="CE416" s="289">
        <f t="shared" si="58"/>
        <v>0</v>
      </c>
      <c r="CF416" s="290">
        <f>BD416*'Workforce costs'!B$9*(1+'Workforce costs'!B$10)*(1+'Workforce costs'!B$11)</f>
        <v>0</v>
      </c>
      <c r="CG416" s="290">
        <f>BE416*'Workforce costs'!C$9*(1+'Workforce costs'!C$10)*(1+'Workforce costs'!C$11)</f>
        <v>0</v>
      </c>
      <c r="CH416" s="290">
        <f>BF416*'Workforce costs'!D$9*(1+'Workforce costs'!D$10)*(1+'Workforce costs'!D$11)</f>
        <v>0</v>
      </c>
      <c r="CI416" s="290">
        <f>BG416*'Workforce costs'!E$9*(1+'Workforce costs'!E$10)*(1+'Workforce costs'!E$11)</f>
        <v>0</v>
      </c>
      <c r="CJ416" s="290">
        <f>BH416*'Workforce costs'!F$9*(1+'Workforce costs'!F$10)*(1+'Workforce costs'!F$11)</f>
        <v>0</v>
      </c>
      <c r="CK416" s="290">
        <f>BI416*'Workforce costs'!G$9*(1+'Workforce costs'!G$10)*(1+'Workforce costs'!G$11)</f>
        <v>0</v>
      </c>
      <c r="CL416" s="290">
        <f>BJ416*'Workforce costs'!H$9*(1+'Workforce costs'!H$10)*(1+'Workforce costs'!H$11)</f>
        <v>0</v>
      </c>
      <c r="CM416" s="290">
        <f>BK416*'Workforce costs'!I$9*(1+'Workforce costs'!I$10)*(1+'Workforce costs'!I$11)</f>
        <v>0</v>
      </c>
      <c r="CN416" s="290">
        <f>BL416*'Workforce costs'!J$9*(1+'Workforce costs'!J$10)*(1+'Workforce costs'!J$11)</f>
        <v>0</v>
      </c>
      <c r="CO416" s="290">
        <f>BM416*'Workforce costs'!K$9*(1+'Workforce costs'!K$10)*(1+'Workforce costs'!K$11)</f>
        <v>0</v>
      </c>
      <c r="CP416" s="290">
        <f>BN416*'Workforce costs'!L$9*(1+'Workforce costs'!L$10)*(1+'Workforce costs'!L$11)</f>
        <v>0</v>
      </c>
      <c r="CQ416" s="290">
        <f>BO416*'Workforce costs'!M$9*(1+'Workforce costs'!M$10)*(1+'Workforce costs'!M$11)</f>
        <v>0</v>
      </c>
      <c r="CR416" s="290">
        <f>BP416*'Workforce costs'!N$9*(1+'Workforce costs'!N$10)*(1+'Workforce costs'!N$11)</f>
        <v>0</v>
      </c>
      <c r="CS416" s="290">
        <f>BQ416*'Workforce costs'!O$9*(1+'Workforce costs'!O$10)*(1+'Workforce costs'!O$11)</f>
        <v>0</v>
      </c>
      <c r="CT416" s="290">
        <f>BR416*'Workforce costs'!P$9*(1+'Workforce costs'!P$10)*(1+'Workforce costs'!P$11)</f>
        <v>0</v>
      </c>
      <c r="CU416" s="290">
        <f>BS416*'Workforce costs'!Q$9*(1+'Workforce costs'!Q$10)*(1+'Workforce costs'!Q$11)</f>
        <v>0</v>
      </c>
      <c r="CV416" s="290">
        <f>BT416*'Workforce costs'!R$9*(1+'Workforce costs'!R$10)*(1+'Workforce costs'!R$11)</f>
        <v>0</v>
      </c>
      <c r="CW416" s="290">
        <f>BU416*'Workforce costs'!S$9*(1+'Workforce costs'!S$10)*(1+'Workforce costs'!S$11)</f>
        <v>0</v>
      </c>
      <c r="CX416" s="290">
        <f>BV416*'Workforce costs'!T$9*(1+'Workforce costs'!T$10)*(1+'Workforce costs'!T$11)</f>
        <v>0</v>
      </c>
      <c r="CY416" s="290">
        <f>BW416*'Workforce costs'!U$9*(1+'Workforce costs'!U$10)*(1+'Workforce costs'!U$11)</f>
        <v>0</v>
      </c>
      <c r="CZ416" s="290">
        <f>BX416*'Workforce costs'!V$9*(1+'Workforce costs'!V$10)*(1+'Workforce costs'!V$11)</f>
        <v>0</v>
      </c>
      <c r="DA416" s="290">
        <f>BY416*'Workforce costs'!W$9*(1+'Workforce costs'!W$10)*(1+'Workforce costs'!W$11)</f>
        <v>0</v>
      </c>
      <c r="DB416" s="290">
        <f>BZ416*'Workforce costs'!X$9*(1+'Workforce costs'!X$10)*(1+'Workforce costs'!X$11)</f>
        <v>0</v>
      </c>
      <c r="DC416" s="290">
        <f>CA416*'Workforce costs'!Y$9*(1+'Workforce costs'!Y$10)*(1+'Workforce costs'!Y$11)</f>
        <v>0</v>
      </c>
      <c r="DD416" s="290">
        <f>CB416*'Workforce costs'!Z$9*(1+'Workforce costs'!Z$10)*(1+'Workforce costs'!Z$11)</f>
        <v>0</v>
      </c>
      <c r="DE416" s="290">
        <f>CC416*'Workforce costs'!AA$9*(1+'Workforce costs'!AA$10)*(1+'Workforce costs'!AA$11)</f>
        <v>0</v>
      </c>
      <c r="DF416" s="290">
        <f>CD416*'Workforce costs'!AB$9*(1+'Workforce costs'!AB$10)*(1+'Workforce costs'!AB$11)</f>
        <v>0</v>
      </c>
    </row>
    <row r="417" spans="1:110" x14ac:dyDescent="0.3">
      <c r="A417" s="2" t="str">
        <f>Outputs!$A$4</f>
        <v>Australia</v>
      </c>
      <c r="B417" s="2" t="str">
        <f t="shared" si="51"/>
        <v>Australia 25to64</v>
      </c>
      <c r="C417" s="30">
        <f>VLOOKUP($B417,Populations!$D$15:$H$1920,3,FALSE)</f>
        <v>13966174</v>
      </c>
      <c r="D417" s="255">
        <f>IF(OR($H417="General pop",$H417="Schools",$H417="Workplace",$H417="Skills Training",$H417="Digital Supports"),1,VLOOKUP($B417,Populations!$D$15:$H$1920,5,FALSE))</f>
        <v>1</v>
      </c>
      <c r="E417" s="88">
        <f>VLOOKUP(I417,Epidemiology!$C$10:$H$47,6,FALSE)</f>
        <v>590</v>
      </c>
      <c r="F417" s="102">
        <f>'Care profiles'!R418</f>
        <v>1</v>
      </c>
      <c r="G417" s="15" t="str">
        <f>'Care profiles'!A418</f>
        <v>25to64</v>
      </c>
      <c r="H417" s="15" t="str">
        <f>'Care profiles'!B418</f>
        <v>Persistent</v>
      </c>
      <c r="I417" s="15" t="str">
        <f>'Care profiles'!C418</f>
        <v>Persistent_25-64yrs</v>
      </c>
      <c r="J417" s="15" t="str">
        <f>'Care profiles'!D418</f>
        <v>Care profile</v>
      </c>
      <c r="K417" s="15" t="str">
        <f>'Care profiles'!E418</f>
        <v>Short-Stay Residential (Peer Led)</v>
      </c>
      <c r="L417" s="104">
        <f>'Care profiles'!F418</f>
        <v>0.02</v>
      </c>
      <c r="M417" s="15">
        <f>'Care profiles'!G418</f>
        <v>1</v>
      </c>
      <c r="N417" s="15">
        <f>'Care profiles'!H418</f>
        <v>4320</v>
      </c>
      <c r="O417" s="15" t="str">
        <f>'Care profiles'!I418</f>
        <v>min</v>
      </c>
      <c r="P417" s="15" t="str">
        <f>'Care profiles'!J418</f>
        <v>Team</v>
      </c>
      <c r="Q417" s="15" t="str">
        <f>'Care profiles'!K418</f>
        <v>Short-Stay Residential (Peer Led)</v>
      </c>
      <c r="R417" s="15" t="str">
        <f>'Care profiles'!M418</f>
        <v>N</v>
      </c>
      <c r="S417" s="15" t="str">
        <f>'Care profiles'!O418</f>
        <v>Y</v>
      </c>
      <c r="T417" s="15" t="str">
        <f>'Care profiles'!Q418</f>
        <v>N</v>
      </c>
      <c r="U417" s="30">
        <f t="shared" si="52"/>
        <v>82400.426600000006</v>
      </c>
      <c r="V417" s="30">
        <f t="shared" si="53"/>
        <v>1648.0085320000001</v>
      </c>
      <c r="W417" s="30">
        <f>IF(M417="n/a",0,IF(O417="days",V417*M417*(1+(VLOOKUP(K417,'Bed parameters'!$A$9:$G$12,7,FALSE))),V417*M417))</f>
        <v>1648.0085320000001</v>
      </c>
      <c r="X417" s="30">
        <f t="shared" si="54"/>
        <v>118656.614304</v>
      </c>
      <c r="Y417" s="30">
        <f t="shared" si="55"/>
        <v>0</v>
      </c>
      <c r="Z417" s="113">
        <f>_xlfn.IFNA(Y417/((VLOOKUP(K417,'Bed parameters'!$A$9:$G$12,3,FALSE))*(VLOOKUP(K417,'Bed parameters'!$A$9:$G$12,5,FALSE))),0)</f>
        <v>0</v>
      </c>
      <c r="AA417" s="30">
        <f t="shared" si="56"/>
        <v>118656.61430400002</v>
      </c>
      <c r="AB417" s="30">
        <f>_xlfn.IFNA(IF($O417="days",$Y417*(VLOOKUP($K417,'Bed parameters'!$A$9:$I$12,9,FALSE))*$F417*(VLOOKUP($Q417,'Workforce distribution'!$C$8:$AD$30,AB$7,FALSE)),IF($Q417="n/a",(IF($P417=AB$6,$X417*$F417,0)),$X417*$F417*(VLOOKUP($Q417,'Workforce distribution'!$C$8:$AD$30,AB$7,FALSE)))),0)</f>
        <v>0</v>
      </c>
      <c r="AC417" s="30">
        <f>_xlfn.IFNA(IF($O417="days",$Y417*(VLOOKUP($K417,'Bed parameters'!$A$9:$I$12,9,FALSE))*$F417*(VLOOKUP($Q417,'Workforce distribution'!$C$8:$AD$30,AC$7,FALSE)),IF($Q417="n/a",(IF($P417=AC$6,$X417*$F417,0)),$X417*$F417*(VLOOKUP($Q417,'Workforce distribution'!$C$8:$AD$30,AC$7,FALSE)))),0)</f>
        <v>0</v>
      </c>
      <c r="AD417" s="30">
        <f>_xlfn.IFNA(IF($O417="days",$Y417*(VLOOKUP($K417,'Bed parameters'!$A$9:$I$12,9,FALSE))*$F417*(VLOOKUP($Q417,'Workforce distribution'!$C$8:$AD$30,AD$7,FALSE)),IF($Q417="n/a",(IF($P417=AD$6,$X417*$F417,0)),$X417*$F417*(VLOOKUP($Q417,'Workforce distribution'!$C$8:$AD$30,AD$7,FALSE)))),0)</f>
        <v>0</v>
      </c>
      <c r="AE417" s="30">
        <f>_xlfn.IFNA(IF($O417="days",$Y417*(VLOOKUP($K417,'Bed parameters'!$A$9:$I$12,9,FALSE))*$F417*(VLOOKUP($Q417,'Workforce distribution'!$C$8:$AD$30,AE$7,FALSE)),IF($Q417="n/a",(IF($P417=AE$6,$X417*$F417,0)),$X417*$F417*(VLOOKUP($Q417,'Workforce distribution'!$C$8:$AD$30,AE$7,FALSE)))),0)</f>
        <v>94925.291443200011</v>
      </c>
      <c r="AF417" s="30">
        <f>_xlfn.IFNA(IF($O417="days",$Y417*(VLOOKUP($K417,'Bed parameters'!$A$9:$I$12,9,FALSE))*$F417*(VLOOKUP($Q417,'Workforce distribution'!$C$8:$AD$30,AF$7,FALSE)),IF($Q417="n/a",(IF($P417=AF$6,$X417*$F417,0)),$X417*$F417*(VLOOKUP($Q417,'Workforce distribution'!$C$8:$AD$30,AF$7,FALSE)))),0)</f>
        <v>0</v>
      </c>
      <c r="AG417" s="30">
        <f>_xlfn.IFNA(IF($O417="days",$Y417*(VLOOKUP($K417,'Bed parameters'!$A$9:$I$12,9,FALSE))*$F417*(VLOOKUP($Q417,'Workforce distribution'!$C$8:$AD$30,AG$7,FALSE)),IF($Q417="n/a",(IF($P417=AG$6,$X417*$F417,0)),$X417*$F417*(VLOOKUP($Q417,'Workforce distribution'!$C$8:$AD$30,AG$7,FALSE)))),0)</f>
        <v>0</v>
      </c>
      <c r="AH417" s="30">
        <f>_xlfn.IFNA(IF($O417="days",$Y417*(VLOOKUP($K417,'Bed parameters'!$A$9:$I$12,9,FALSE))*$F417*(VLOOKUP($Q417,'Workforce distribution'!$C$8:$AD$30,AH$7,FALSE)),IF($Q417="n/a",(IF($P417=AH$6,$X417*$F417,0)),$X417*$F417*(VLOOKUP($Q417,'Workforce distribution'!$C$8:$AD$30,AH$7,FALSE)))),0)</f>
        <v>0</v>
      </c>
      <c r="AI417" s="30">
        <f>_xlfn.IFNA(IF($O417="days",$Y417*(VLOOKUP($K417,'Bed parameters'!$A$9:$I$12,9,FALSE))*$F417*(VLOOKUP($Q417,'Workforce distribution'!$C$8:$AD$30,AI$7,FALSE)),IF($Q417="n/a",(IF($P417=AI$6,$X417*$F417,0)),$X417*$F417*(VLOOKUP($Q417,'Workforce distribution'!$C$8:$AD$30,AI$7,FALSE)))),0)</f>
        <v>0</v>
      </c>
      <c r="AJ417" s="30">
        <f>_xlfn.IFNA(IF($O417="days",$Y417*(VLOOKUP($K417,'Bed parameters'!$A$9:$I$12,9,FALSE))*$F417*(VLOOKUP($Q417,'Workforce distribution'!$C$8:$AD$30,AJ$7,FALSE)),IF($Q417="n/a",(IF($P417=AJ$6,$X417*$F417,0)),$X417*$F417*(VLOOKUP($Q417,'Workforce distribution'!$C$8:$AD$30,AJ$7,FALSE)))),0)</f>
        <v>0</v>
      </c>
      <c r="AK417" s="30">
        <f>_xlfn.IFNA(IF($O417="days",$Y417*(VLOOKUP($K417,'Bed parameters'!$A$9:$I$12,9,FALSE))*$F417*(VLOOKUP($Q417,'Workforce distribution'!$C$8:$AD$30,AK$7,FALSE)),IF($Q417="n/a",(IF($P417=AK$6,$X417*$F417,0)),$X417*$F417*(VLOOKUP($Q417,'Workforce distribution'!$C$8:$AD$30,AK$7,FALSE)))),0)</f>
        <v>0</v>
      </c>
      <c r="AL417" s="30">
        <f>_xlfn.IFNA(IF($O417="days",$Y417*(VLOOKUP($K417,'Bed parameters'!$A$9:$I$12,9,FALSE))*$F417*(VLOOKUP($Q417,'Workforce distribution'!$C$8:$AD$30,AL$7,FALSE)),IF($Q417="n/a",(IF($P417=AL$6,$X417*$F417,0)),$X417*$F417*(VLOOKUP($Q417,'Workforce distribution'!$C$8:$AD$30,AL$7,FALSE)))),0)</f>
        <v>0</v>
      </c>
      <c r="AM417" s="30">
        <f>_xlfn.IFNA(IF($O417="days",$Y417*(VLOOKUP($K417,'Bed parameters'!$A$9:$I$12,9,FALSE))*$F417*(VLOOKUP($Q417,'Workforce distribution'!$C$8:$AD$30,AM$7,FALSE)),IF($Q417="n/a",(IF($P417=AM$6,$X417*$F417,0)),$X417*$F417*(VLOOKUP($Q417,'Workforce distribution'!$C$8:$AD$30,AM$7,FALSE)))),0)</f>
        <v>0</v>
      </c>
      <c r="AN417" s="30">
        <f>_xlfn.IFNA(IF($O417="days",$Y417*(VLOOKUP($K417,'Bed parameters'!$A$9:$I$12,9,FALSE))*$F417*(VLOOKUP($Q417,'Workforce distribution'!$C$8:$AD$30,AN$7,FALSE)),IF($Q417="n/a",(IF($P417=AN$6,$X417*$F417,0)),$X417*$F417*(VLOOKUP($Q417,'Workforce distribution'!$C$8:$AD$30,AN$7,FALSE)))),0)</f>
        <v>0</v>
      </c>
      <c r="AO417" s="30">
        <f>_xlfn.IFNA(IF($O417="days",$Y417*(VLOOKUP($K417,'Bed parameters'!$A$9:$I$12,9,FALSE))*$F417*(VLOOKUP($Q417,'Workforce distribution'!$C$8:$AD$30,AO$7,FALSE)),IF($Q417="n/a",(IF($P417=AO$6,$X417*$F417,0)),$X417*$F417*(VLOOKUP($Q417,'Workforce distribution'!$C$8:$AD$30,AO$7,FALSE)))),0)</f>
        <v>0</v>
      </c>
      <c r="AP417" s="30">
        <f>_xlfn.IFNA(IF($O417="days",$Y417*(VLOOKUP($K417,'Bed parameters'!$A$9:$I$12,9,FALSE))*$F417*(VLOOKUP($Q417,'Workforce distribution'!$C$8:$AD$30,AP$7,FALSE)),IF($Q417="n/a",(IF($P417=AP$6,$X417*$F417,0)),$X417*$F417*(VLOOKUP($Q417,'Workforce distribution'!$C$8:$AD$30,AP$7,FALSE)))),0)</f>
        <v>0</v>
      </c>
      <c r="AQ417" s="30">
        <f>_xlfn.IFNA(IF($O417="days",$Y417*(VLOOKUP($K417,'Bed parameters'!$A$9:$I$12,9,FALSE))*$F417*(VLOOKUP($Q417,'Workforce distribution'!$C$8:$AD$30,AQ$7,FALSE)),IF($Q417="n/a",(IF($P417=AQ$6,$X417*$F417,0)),$X417*$F417*(VLOOKUP($Q417,'Workforce distribution'!$C$8:$AD$30,AQ$7,FALSE)))),0)</f>
        <v>0</v>
      </c>
      <c r="AR417" s="30">
        <f>_xlfn.IFNA(IF($O417="days",$Y417*(VLOOKUP($K417,'Bed parameters'!$A$9:$I$12,9,FALSE))*$F417*(VLOOKUP($Q417,'Workforce distribution'!$C$8:$AD$30,AR$7,FALSE)),IF($Q417="n/a",(IF($P417=AR$6,$X417*$F417,0)),$X417*$F417*(VLOOKUP($Q417,'Workforce distribution'!$C$8:$AD$30,AR$7,FALSE)))),0)</f>
        <v>0</v>
      </c>
      <c r="AS417" s="30">
        <f>_xlfn.IFNA(IF($O417="days",$Y417*(VLOOKUP($K417,'Bed parameters'!$A$9:$I$12,9,FALSE))*$F417*(VLOOKUP($Q417,'Workforce distribution'!$C$8:$AD$30,AS$7,FALSE)),IF($Q417="n/a",(IF($P417=AS$6,$X417*$F417,0)),$X417*$F417*(VLOOKUP($Q417,'Workforce distribution'!$C$8:$AD$30,AS$7,FALSE)))),0)</f>
        <v>23731.322860800003</v>
      </c>
      <c r="AT417" s="30">
        <f>_xlfn.IFNA(IF($O417="days",$Y417*(VLOOKUP($K417,'Bed parameters'!$A$9:$I$12,9,FALSE))*$F417*(VLOOKUP($Q417,'Workforce distribution'!$C$8:$AD$30,AT$7,FALSE)),IF($Q417="n/a",(IF($P417=AT$6,$X417*$F417,0)),$X417*$F417*(VLOOKUP($Q417,'Workforce distribution'!$C$8:$AD$30,AT$7,FALSE)))),0)</f>
        <v>0</v>
      </c>
      <c r="AU417" s="30">
        <f>_xlfn.IFNA(IF($O417="days",$Y417*(VLOOKUP($K417,'Bed parameters'!$A$9:$I$12,9,FALSE))*$F417*(VLOOKUP($Q417,'Workforce distribution'!$C$8:$AD$30,AU$7,FALSE)),IF($Q417="n/a",(IF($P417=AU$6,$X417*$F417,0)),$X417*$F417*(VLOOKUP($Q417,'Workforce distribution'!$C$8:$AD$30,AU$7,FALSE)))),0)</f>
        <v>0</v>
      </c>
      <c r="AV417" s="30">
        <f>_xlfn.IFNA(IF($O417="days",$Y417*(VLOOKUP($K417,'Bed parameters'!$A$9:$I$12,9,FALSE))*$F417*(VLOOKUP($Q417,'Workforce distribution'!$C$8:$AD$30,AV$7,FALSE)),IF($Q417="n/a",(IF($P417=AV$6,$X417*$F417,0)),$X417*$F417*(VLOOKUP($Q417,'Workforce distribution'!$C$8:$AD$30,AV$7,FALSE)))),0)</f>
        <v>0</v>
      </c>
      <c r="AW417" s="30">
        <f>_xlfn.IFNA(IF($O417="days",$Y417*(VLOOKUP($K417,'Bed parameters'!$A$9:$I$12,9,FALSE))*$F417*(VLOOKUP($Q417,'Workforce distribution'!$C$8:$AD$30,AW$7,FALSE)),IF($Q417="n/a",(IF($P417=AW$6,$X417*$F417,0)),$X417*$F417*(VLOOKUP($Q417,'Workforce distribution'!$C$8:$AD$30,AW$7,FALSE)))),0)</f>
        <v>0</v>
      </c>
      <c r="AX417" s="30">
        <f>_xlfn.IFNA(IF($O417="days",$Y417*(VLOOKUP($K417,'Bed parameters'!$A$9:$I$12,9,FALSE))*$F417*(VLOOKUP($Q417,'Workforce distribution'!$C$8:$AD$30,AX$7,FALSE)),IF($Q417="n/a",(IF($P417=AX$6,$X417*$F417,0)),$X417*$F417*(VLOOKUP($Q417,'Workforce distribution'!$C$8:$AD$30,AX$7,FALSE)))),0)</f>
        <v>0</v>
      </c>
      <c r="AY417" s="30">
        <f>_xlfn.IFNA(IF($O417="days",$Y417*(VLOOKUP($K417,'Bed parameters'!$A$9:$I$12,9,FALSE))*$F417*(VLOOKUP($Q417,'Workforce distribution'!$C$8:$AD$30,AY$7,FALSE)),IF($Q417="n/a",(IF($P417=AY$6,$X417*$F417,0)),$X417*$F417*(VLOOKUP($Q417,'Workforce distribution'!$C$8:$AD$30,AY$7,FALSE)))),0)</f>
        <v>0</v>
      </c>
      <c r="AZ417" s="30">
        <f>_xlfn.IFNA(IF($O417="days",$Y417*(VLOOKUP($K417,'Bed parameters'!$A$9:$I$12,9,FALSE))*$F417*(VLOOKUP($Q417,'Workforce distribution'!$C$8:$AD$30,AZ$7,FALSE)),IF($Q417="n/a",(IF($P417=AZ$6,$X417*$F417,0)),$X417*$F417*(VLOOKUP($Q417,'Workforce distribution'!$C$8:$AD$30,AZ$7,FALSE)))),0)</f>
        <v>0</v>
      </c>
      <c r="BA417" s="30">
        <f>_xlfn.IFNA(IF($O417="days",$Y417*(VLOOKUP($K417,'Bed parameters'!$A$9:$I$12,9,FALSE))*$F417*(VLOOKUP($Q417,'Workforce distribution'!$C$8:$AD$30,BA$7,FALSE)),IF($Q417="n/a",(IF($P417=BA$6,$X417*$F417,0)),$X417*$F417*(VLOOKUP($Q417,'Workforce distribution'!$C$8:$AD$30,BA$7,FALSE)))),0)</f>
        <v>0</v>
      </c>
      <c r="BB417" s="30">
        <f>_xlfn.IFNA(IF($O417="days",$Y417*(VLOOKUP($K417,'Bed parameters'!$A$9:$I$12,9,FALSE))*$F417*(VLOOKUP($Q417,'Workforce distribution'!$C$8:$AD$30,BB$7,FALSE)),IF($Q417="n/a",(IF($P417=BB$6,$X417*$F417,0)),$X417*$F417*(VLOOKUP($Q417,'Workforce distribution'!$C$8:$AD$30,BB$7,FALSE)))),0)</f>
        <v>0</v>
      </c>
      <c r="BC417" s="149">
        <f t="shared" si="57"/>
        <v>69.870982748182286</v>
      </c>
      <c r="BD417" s="288">
        <f>IF($Q417="n/a",(IF('Workforce hours'!D$30=0,0,(AB417/'Workforce hours'!D$30))),(IF(VLOOKUP($Q417,'Workforce hours'!$C$8:$AD$30,BD$7,FALSE)=0,0,(AB417/(VLOOKUP($Q417,'Workforce hours'!$C$8:$AD$30,BD$7,FALSE))))))</f>
        <v>0</v>
      </c>
      <c r="BE417" s="288">
        <f>IF($Q417="n/a",(IF('Workforce hours'!E$30=0,0,(AC417/'Workforce hours'!E$30))),(IF(VLOOKUP($Q417,'Workforce hours'!$C$8:$AD$30,BE$7,FALSE)=0,0,(AC417/(VLOOKUP($Q417,'Workforce hours'!$C$8:$AD$30,BE$7,FALSE))))))</f>
        <v>0</v>
      </c>
      <c r="BF417" s="288">
        <f>IF($Q417="n/a",(IF('Workforce hours'!F$30=0,0,(AD417/'Workforce hours'!F$30))),(IF(VLOOKUP($Q417,'Workforce hours'!$C$8:$AD$30,BF$7,FALSE)=0,0,(AD417/(VLOOKUP($Q417,'Workforce hours'!$C$8:$AD$30,BF$7,FALSE))))))</f>
        <v>0</v>
      </c>
      <c r="BG417" s="288">
        <f>IF($Q417="n/a",(IF('Workforce hours'!G$30=0,0,(AE417/'Workforce hours'!G$30))),(IF(VLOOKUP($Q417,'Workforce hours'!$C$8:$AD$30,BG$7,FALSE)=0,0,(AE417/(VLOOKUP($Q417,'Workforce hours'!$C$8:$AD$30,BG$7,FALSE))))))</f>
        <v>55.350024165131202</v>
      </c>
      <c r="BH417" s="288">
        <f>IF($Q417="n/a",(IF('Workforce hours'!H$30=0,0,(AF417/'Workforce hours'!H$30))),(IF(VLOOKUP($Q417,'Workforce hours'!$C$8:$AD$30,BH$7,FALSE)=0,0,(AF417/(VLOOKUP($Q417,'Workforce hours'!$C$8:$AD$30,BH$7,FALSE))))))</f>
        <v>0</v>
      </c>
      <c r="BI417" s="288">
        <f>IF($Q417="n/a",(IF('Workforce hours'!I$30=0,0,(AG417/'Workforce hours'!I$30))),(IF(VLOOKUP($Q417,'Workforce hours'!$C$8:$AD$30,BI$7,FALSE)=0,0,(AG417/(VLOOKUP($Q417,'Workforce hours'!$C$8:$AD$30,BI$7,FALSE))))))</f>
        <v>0</v>
      </c>
      <c r="BJ417" s="288">
        <f>IF($Q417="n/a",(IF('Workforce hours'!J$30=0,0,(AH417/'Workforce hours'!J$30))),(IF(VLOOKUP($Q417,'Workforce hours'!$C$8:$AD$30,BJ$7,FALSE)=0,0,(AH417/(VLOOKUP($Q417,'Workforce hours'!$C$8:$AD$30,BJ$7,FALSE))))))</f>
        <v>0</v>
      </c>
      <c r="BK417" s="288">
        <f>IF($Q417="n/a",(IF('Workforce hours'!K$30=0,0,(AI417/'Workforce hours'!K$30))),(IF(VLOOKUP($Q417,'Workforce hours'!$C$8:$AD$30,BK$7,FALSE)=0,0,(AI417/(VLOOKUP($Q417,'Workforce hours'!$C$8:$AD$30,BK$7,FALSE))))))</f>
        <v>0</v>
      </c>
      <c r="BL417" s="288">
        <f>IF($Q417="n/a",(IF('Workforce hours'!L$30=0,0,(AJ417/'Workforce hours'!L$30))),(IF(VLOOKUP($Q417,'Workforce hours'!$C$8:$AD$30,BL$7,FALSE)=0,0,(AJ417/(VLOOKUP($Q417,'Workforce hours'!$C$8:$AD$30,BL$7,FALSE))))))</f>
        <v>0</v>
      </c>
      <c r="BM417" s="288">
        <f>IF($Q417="n/a",(IF('Workforce hours'!M$30=0,0,(AK417/'Workforce hours'!M$30))),(IF(VLOOKUP($Q417,'Workforce hours'!$C$8:$AD$30,BM$7,FALSE)=0,0,(AK417/(VLOOKUP($Q417,'Workforce hours'!$C$8:$AD$30,BM$7,FALSE))))))</f>
        <v>0</v>
      </c>
      <c r="BN417" s="288">
        <f>IF($Q417="n/a",(IF('Workforce hours'!N$30=0,0,(AL417/'Workforce hours'!N$30))),(IF(VLOOKUP($Q417,'Workforce hours'!$C$8:$AD$30,BN$7,FALSE)=0,0,(AL417/(VLOOKUP($Q417,'Workforce hours'!$C$8:$AD$30,BN$7,FALSE))))))</f>
        <v>0</v>
      </c>
      <c r="BO417" s="288">
        <f>IF($Q417="n/a",(IF('Workforce hours'!O$30=0,0,(AM417/'Workforce hours'!O$30))),(IF(VLOOKUP($Q417,'Workforce hours'!$C$8:$AD$30,BO$7,FALSE)=0,0,(AM417/(VLOOKUP($Q417,'Workforce hours'!$C$8:$AD$30,BO$7,FALSE))))))</f>
        <v>0</v>
      </c>
      <c r="BP417" s="288">
        <f>IF($Q417="n/a",(IF('Workforce hours'!P$30=0,0,(AN417/'Workforce hours'!P$30))),(IF(VLOOKUP($Q417,'Workforce hours'!$C$8:$AD$30,BP$7,FALSE)=0,0,(AN417/(VLOOKUP($Q417,'Workforce hours'!$C$8:$AD$30,BP$7,FALSE))))))</f>
        <v>0</v>
      </c>
      <c r="BQ417" s="288">
        <f>IF($Q417="n/a",(IF('Workforce hours'!Q$30=0,0,(AO417/'Workforce hours'!Q$30))),(IF(VLOOKUP($Q417,'Workforce hours'!$C$8:$AD$30,BQ$7,FALSE)=0,0,(AO417/(VLOOKUP($Q417,'Workforce hours'!$C$8:$AD$30,BQ$7,FALSE))))))</f>
        <v>0</v>
      </c>
      <c r="BR417" s="288">
        <f>IF($Q417="n/a",(IF('Workforce hours'!R$30=0,0,(AP417/'Workforce hours'!R$30))),(IF(VLOOKUP($Q417,'Workforce hours'!$C$8:$AD$30,BR$7,FALSE)=0,0,(AP417/(VLOOKUP($Q417,'Workforce hours'!$C$8:$AD$30,BR$7,FALSE))))))</f>
        <v>0</v>
      </c>
      <c r="BS417" s="288">
        <f>IF($Q417="n/a",(IF('Workforce hours'!S$30=0,0,(AQ417/'Workforce hours'!S$30))),(IF(VLOOKUP($Q417,'Workforce hours'!$C$8:$AD$30,BS$7,FALSE)=0,0,(AQ417/(VLOOKUP($Q417,'Workforce hours'!$C$8:$AD$30,BS$7,FALSE))))))</f>
        <v>0</v>
      </c>
      <c r="BT417" s="288">
        <f>IF($Q417="n/a",(IF('Workforce hours'!T$30=0,0,(AR417/'Workforce hours'!T$30))),(IF(VLOOKUP($Q417,'Workforce hours'!$C$8:$AD$30,BT$7,FALSE)=0,0,(AR417/(VLOOKUP($Q417,'Workforce hours'!$C$8:$AD$30,BT$7,FALSE))))))</f>
        <v>0</v>
      </c>
      <c r="BU417" s="288">
        <f>IF($Q417="n/a",(IF('Workforce hours'!U$30=0,0,(AS417/'Workforce hours'!U$30))),(IF(VLOOKUP($Q417,'Workforce hours'!$C$8:$AD$30,BU$7,FALSE)=0,0,(AS417/(VLOOKUP($Q417,'Workforce hours'!$C$8:$AD$30,BU$7,FALSE))))))</f>
        <v>14.520958583051089</v>
      </c>
      <c r="BV417" s="288">
        <f>IF($Q417="n/a",(IF('Workforce hours'!V$30=0,0,(AT417/'Workforce hours'!V$30))),(IF(VLOOKUP($Q417,'Workforce hours'!$C$8:$AD$30,BV$7,FALSE)=0,0,(AT417/(VLOOKUP($Q417,'Workforce hours'!$C$8:$AD$30,BV$7,FALSE))))))</f>
        <v>0</v>
      </c>
      <c r="BW417" s="288">
        <f>IF($Q417="n/a",(IF('Workforce hours'!W$30=0,0,(AU417/'Workforce hours'!W$30))),(IF(VLOOKUP($Q417,'Workforce hours'!$C$8:$AD$30,BW$7,FALSE)=0,0,(AU417/(VLOOKUP($Q417,'Workforce hours'!$C$8:$AD$30,BW$7,FALSE))))))</f>
        <v>0</v>
      </c>
      <c r="BX417" s="288">
        <f>IF($Q417="n/a",(IF('Workforce hours'!X$30=0,0,(AV417/'Workforce hours'!X$30))),(IF(VLOOKUP($Q417,'Workforce hours'!$C$8:$AD$30,BX$7,FALSE)=0,0,(AV417/(VLOOKUP($Q417,'Workforce hours'!$C$8:$AD$30,BX$7,FALSE))))))</f>
        <v>0</v>
      </c>
      <c r="BY417" s="288">
        <f>IF($Q417="n/a",(IF('Workforce hours'!Y$30=0,0,(AW417/'Workforce hours'!Y$30))),(IF(VLOOKUP($Q417,'Workforce hours'!$C$8:$AD$30,BY$7,FALSE)=0,0,(AW417/(VLOOKUP($Q417,'Workforce hours'!$C$8:$AD$30,BY$7,FALSE))))))</f>
        <v>0</v>
      </c>
      <c r="BZ417" s="288">
        <f>IF($Q417="n/a",(IF('Workforce hours'!Z$30=0,0,(AX417/'Workforce hours'!Z$30))),(IF(VLOOKUP($Q417,'Workforce hours'!$C$8:$AD$30,BZ$7,FALSE)=0,0,(AX417/(VLOOKUP($Q417,'Workforce hours'!$C$8:$AD$30,BZ$7,FALSE))))))</f>
        <v>0</v>
      </c>
      <c r="CA417" s="288">
        <f>IF($Q417="n/a",(IF('Workforce hours'!AA$30=0,0,(AY417/'Workforce hours'!AA$30))),(IF(VLOOKUP($Q417,'Workforce hours'!$C$8:$AD$30,CA$7,FALSE)=0,0,(AY417/(VLOOKUP($Q417,'Workforce hours'!$C$8:$AD$30,CA$7,FALSE))))))</f>
        <v>0</v>
      </c>
      <c r="CB417" s="288">
        <f>IF($Q417="n/a",(IF('Workforce hours'!AB$30=0,0,(AZ417/'Workforce hours'!AB$30))),(IF(VLOOKUP($Q417,'Workforce hours'!$C$8:$AD$30,CB$7,FALSE)=0,0,(AZ417/(VLOOKUP($Q417,'Workforce hours'!$C$8:$AD$30,CB$7,FALSE))))))</f>
        <v>0</v>
      </c>
      <c r="CC417" s="288">
        <f>IF($Q417="n/a",(IF('Workforce hours'!AC$30=0,0,(BA417/'Workforce hours'!AC$30))),(IF(VLOOKUP($Q417,'Workforce hours'!$C$8:$AD$30,CC$7,FALSE)=0,0,(BA417/(VLOOKUP($Q417,'Workforce hours'!$C$8:$AD$30,CC$7,FALSE))))))</f>
        <v>0</v>
      </c>
      <c r="CD417" s="288">
        <f>IF($Q417="n/a",(IF('Workforce hours'!AD$30=0,0,(BB417/'Workforce hours'!AD$30))),(IF(VLOOKUP($Q417,'Workforce hours'!$C$8:$AD$30,CD$7,FALSE)=0,0,(BB417/(VLOOKUP($Q417,'Workforce hours'!$C$8:$AD$30,CD$7,FALSE))))))</f>
        <v>0</v>
      </c>
      <c r="CE417" s="289">
        <f t="shared" si="58"/>
        <v>0</v>
      </c>
      <c r="CF417" s="290">
        <f>BD417*'Workforce costs'!B$9*(1+'Workforce costs'!B$10)*(1+'Workforce costs'!B$11)</f>
        <v>0</v>
      </c>
      <c r="CG417" s="290">
        <f>BE417*'Workforce costs'!C$9*(1+'Workforce costs'!C$10)*(1+'Workforce costs'!C$11)</f>
        <v>0</v>
      </c>
      <c r="CH417" s="290">
        <f>BF417*'Workforce costs'!D$9*(1+'Workforce costs'!D$10)*(1+'Workforce costs'!D$11)</f>
        <v>0</v>
      </c>
      <c r="CI417" s="290">
        <f>BG417*'Workforce costs'!E$9*(1+'Workforce costs'!E$10)*(1+'Workforce costs'!E$11)</f>
        <v>0</v>
      </c>
      <c r="CJ417" s="290">
        <f>BH417*'Workforce costs'!F$9*(1+'Workforce costs'!F$10)*(1+'Workforce costs'!F$11)</f>
        <v>0</v>
      </c>
      <c r="CK417" s="290">
        <f>BI417*'Workforce costs'!G$9*(1+'Workforce costs'!G$10)*(1+'Workforce costs'!G$11)</f>
        <v>0</v>
      </c>
      <c r="CL417" s="290">
        <f>BJ417*'Workforce costs'!H$9*(1+'Workforce costs'!H$10)*(1+'Workforce costs'!H$11)</f>
        <v>0</v>
      </c>
      <c r="CM417" s="290">
        <f>BK417*'Workforce costs'!I$9*(1+'Workforce costs'!I$10)*(1+'Workforce costs'!I$11)</f>
        <v>0</v>
      </c>
      <c r="CN417" s="290">
        <f>BL417*'Workforce costs'!J$9*(1+'Workforce costs'!J$10)*(1+'Workforce costs'!J$11)</f>
        <v>0</v>
      </c>
      <c r="CO417" s="290">
        <f>BM417*'Workforce costs'!K$9*(1+'Workforce costs'!K$10)*(1+'Workforce costs'!K$11)</f>
        <v>0</v>
      </c>
      <c r="CP417" s="290">
        <f>BN417*'Workforce costs'!L$9*(1+'Workforce costs'!L$10)*(1+'Workforce costs'!L$11)</f>
        <v>0</v>
      </c>
      <c r="CQ417" s="290">
        <f>BO417*'Workforce costs'!M$9*(1+'Workforce costs'!M$10)*(1+'Workforce costs'!M$11)</f>
        <v>0</v>
      </c>
      <c r="CR417" s="290">
        <f>BP417*'Workforce costs'!N$9*(1+'Workforce costs'!N$10)*(1+'Workforce costs'!N$11)</f>
        <v>0</v>
      </c>
      <c r="CS417" s="290">
        <f>BQ417*'Workforce costs'!O$9*(1+'Workforce costs'!O$10)*(1+'Workforce costs'!O$11)</f>
        <v>0</v>
      </c>
      <c r="CT417" s="290">
        <f>BR417*'Workforce costs'!P$9*(1+'Workforce costs'!P$10)*(1+'Workforce costs'!P$11)</f>
        <v>0</v>
      </c>
      <c r="CU417" s="290">
        <f>BS417*'Workforce costs'!Q$9*(1+'Workforce costs'!Q$10)*(1+'Workforce costs'!Q$11)</f>
        <v>0</v>
      </c>
      <c r="CV417" s="290">
        <f>BT417*'Workforce costs'!R$9*(1+'Workforce costs'!R$10)*(1+'Workforce costs'!R$11)</f>
        <v>0</v>
      </c>
      <c r="CW417" s="290">
        <f>BU417*'Workforce costs'!S$9*(1+'Workforce costs'!S$10)*(1+'Workforce costs'!S$11)</f>
        <v>0</v>
      </c>
      <c r="CX417" s="290">
        <f>BV417*'Workforce costs'!T$9*(1+'Workforce costs'!T$10)*(1+'Workforce costs'!T$11)</f>
        <v>0</v>
      </c>
      <c r="CY417" s="290">
        <f>BW417*'Workforce costs'!U$9*(1+'Workforce costs'!U$10)*(1+'Workforce costs'!U$11)</f>
        <v>0</v>
      </c>
      <c r="CZ417" s="290">
        <f>BX417*'Workforce costs'!V$9*(1+'Workforce costs'!V$10)*(1+'Workforce costs'!V$11)</f>
        <v>0</v>
      </c>
      <c r="DA417" s="290">
        <f>BY417*'Workforce costs'!W$9*(1+'Workforce costs'!W$10)*(1+'Workforce costs'!W$11)</f>
        <v>0</v>
      </c>
      <c r="DB417" s="290">
        <f>BZ417*'Workforce costs'!X$9*(1+'Workforce costs'!X$10)*(1+'Workforce costs'!X$11)</f>
        <v>0</v>
      </c>
      <c r="DC417" s="290">
        <f>CA417*'Workforce costs'!Y$9*(1+'Workforce costs'!Y$10)*(1+'Workforce costs'!Y$11)</f>
        <v>0</v>
      </c>
      <c r="DD417" s="290">
        <f>CB417*'Workforce costs'!Z$9*(1+'Workforce costs'!Z$10)*(1+'Workforce costs'!Z$11)</f>
        <v>0</v>
      </c>
      <c r="DE417" s="290">
        <f>CC417*'Workforce costs'!AA$9*(1+'Workforce costs'!AA$10)*(1+'Workforce costs'!AA$11)</f>
        <v>0</v>
      </c>
      <c r="DF417" s="290">
        <f>CD417*'Workforce costs'!AB$9*(1+'Workforce costs'!AB$10)*(1+'Workforce costs'!AB$11)</f>
        <v>0</v>
      </c>
    </row>
    <row r="418" spans="1:110" x14ac:dyDescent="0.3">
      <c r="A418" s="2" t="str">
        <f>Outputs!$A$4</f>
        <v>Australia</v>
      </c>
      <c r="B418" s="2" t="str">
        <f t="shared" si="51"/>
        <v>Australia 25to64</v>
      </c>
      <c r="C418" s="30">
        <f>VLOOKUP($B418,Populations!$D$15:$H$1920,3,FALSE)</f>
        <v>13966174</v>
      </c>
      <c r="D418" s="255">
        <f>IF(OR($H418="General pop",$H418="Schools",$H418="Workplace",$H418="Skills Training",$H418="Digital Supports"),1,VLOOKUP($B418,Populations!$D$15:$H$1920,5,FALSE))</f>
        <v>1</v>
      </c>
      <c r="E418" s="88">
        <f>VLOOKUP(I418,Epidemiology!$C$10:$H$47,6,FALSE)</f>
        <v>590</v>
      </c>
      <c r="F418" s="102">
        <f>'Care profiles'!R419</f>
        <v>1</v>
      </c>
      <c r="G418" s="15" t="str">
        <f>'Care profiles'!A419</f>
        <v>25to64</v>
      </c>
      <c r="H418" s="15" t="str">
        <f>'Care profiles'!B419</f>
        <v>Persistent</v>
      </c>
      <c r="I418" s="15" t="str">
        <f>'Care profiles'!C419</f>
        <v>Persistent_25-64yrs</v>
      </c>
      <c r="J418" s="15" t="str">
        <f>'Care profiles'!D419</f>
        <v>Care profile</v>
      </c>
      <c r="K418" s="15" t="str">
        <f>'Care profiles'!E419</f>
        <v>Short-Stay Residential (Multidisciplinary Team)</v>
      </c>
      <c r="L418" s="104">
        <f>'Care profiles'!F419</f>
        <v>0.02</v>
      </c>
      <c r="M418" s="15">
        <f>'Care profiles'!G419</f>
        <v>1</v>
      </c>
      <c r="N418" s="15">
        <f>'Care profiles'!H419</f>
        <v>4320</v>
      </c>
      <c r="O418" s="15" t="str">
        <f>'Care profiles'!I419</f>
        <v>min</v>
      </c>
      <c r="P418" s="15" t="str">
        <f>'Care profiles'!J419</f>
        <v>Team</v>
      </c>
      <c r="Q418" s="15" t="str">
        <f>'Care profiles'!K419</f>
        <v>Short-Stay Residential (Multidisciplinary Led)</v>
      </c>
      <c r="R418" s="15" t="str">
        <f>'Care profiles'!M419</f>
        <v>N</v>
      </c>
      <c r="S418" s="15" t="str">
        <f>'Care profiles'!O419</f>
        <v>Y</v>
      </c>
      <c r="T418" s="15" t="str">
        <f>'Care profiles'!Q419</f>
        <v>N</v>
      </c>
      <c r="U418" s="30">
        <f t="shared" si="52"/>
        <v>82400.426600000006</v>
      </c>
      <c r="V418" s="30">
        <f t="shared" si="53"/>
        <v>1648.0085320000001</v>
      </c>
      <c r="W418" s="30">
        <f>IF(M418="n/a",0,IF(O418="days",V418*M418*(1+(VLOOKUP(K418,'Bed parameters'!$A$9:$G$12,7,FALSE))),V418*M418))</f>
        <v>1648.0085320000001</v>
      </c>
      <c r="X418" s="30">
        <f t="shared" si="54"/>
        <v>118656.614304</v>
      </c>
      <c r="Y418" s="30">
        <f t="shared" si="55"/>
        <v>0</v>
      </c>
      <c r="Z418" s="113">
        <f>_xlfn.IFNA(Y418/((VLOOKUP(K418,'Bed parameters'!$A$9:$G$12,3,FALSE))*(VLOOKUP(K418,'Bed parameters'!$A$9:$G$12,5,FALSE))),0)</f>
        <v>0</v>
      </c>
      <c r="AA418" s="30">
        <f t="shared" si="56"/>
        <v>118656.61430400002</v>
      </c>
      <c r="AB418" s="30">
        <f>_xlfn.IFNA(IF($O418="days",$Y418*(VLOOKUP($K418,'Bed parameters'!$A$9:$I$12,9,FALSE))*$F418*(VLOOKUP($Q418,'Workforce distribution'!$C$8:$AD$30,AB$7,FALSE)),IF($Q418="n/a",(IF($P418=AB$6,$X418*$F418,0)),$X418*$F418*(VLOOKUP($Q418,'Workforce distribution'!$C$8:$AD$30,AB$7,FALSE)))),0)</f>
        <v>0</v>
      </c>
      <c r="AC418" s="30">
        <f>_xlfn.IFNA(IF($O418="days",$Y418*(VLOOKUP($K418,'Bed parameters'!$A$9:$I$12,9,FALSE))*$F418*(VLOOKUP($Q418,'Workforce distribution'!$C$8:$AD$30,AC$7,FALSE)),IF($Q418="n/a",(IF($P418=AC$6,$X418*$F418,0)),$X418*$F418*(VLOOKUP($Q418,'Workforce distribution'!$C$8:$AD$30,AC$7,FALSE)))),0)</f>
        <v>0</v>
      </c>
      <c r="AD418" s="30">
        <f>_xlfn.IFNA(IF($O418="days",$Y418*(VLOOKUP($K418,'Bed parameters'!$A$9:$I$12,9,FALSE))*$F418*(VLOOKUP($Q418,'Workforce distribution'!$C$8:$AD$30,AD$7,FALSE)),IF($Q418="n/a",(IF($P418=AD$6,$X418*$F418,0)),$X418*$F418*(VLOOKUP($Q418,'Workforce distribution'!$C$8:$AD$30,AD$7,FALSE)))),0)</f>
        <v>0</v>
      </c>
      <c r="AE418" s="30">
        <f>_xlfn.IFNA(IF($O418="days",$Y418*(VLOOKUP($K418,'Bed parameters'!$A$9:$I$12,9,FALSE))*$F418*(VLOOKUP($Q418,'Workforce distribution'!$C$8:$AD$30,AE$7,FALSE)),IF($Q418="n/a",(IF($P418=AE$6,$X418*$F418,0)),$X418*$F418*(VLOOKUP($Q418,'Workforce distribution'!$C$8:$AD$30,AE$7,FALSE)))),0)</f>
        <v>47462.645721600005</v>
      </c>
      <c r="AF418" s="30">
        <f>_xlfn.IFNA(IF($O418="days",$Y418*(VLOOKUP($K418,'Bed parameters'!$A$9:$I$12,9,FALSE))*$F418*(VLOOKUP($Q418,'Workforce distribution'!$C$8:$AD$30,AF$7,FALSE)),IF($Q418="n/a",(IF($P418=AF$6,$X418*$F418,0)),$X418*$F418*(VLOOKUP($Q418,'Workforce distribution'!$C$8:$AD$30,AF$7,FALSE)))),0)</f>
        <v>0</v>
      </c>
      <c r="AG418" s="30">
        <f>_xlfn.IFNA(IF($O418="days",$Y418*(VLOOKUP($K418,'Bed parameters'!$A$9:$I$12,9,FALSE))*$F418*(VLOOKUP($Q418,'Workforce distribution'!$C$8:$AD$30,AG$7,FALSE)),IF($Q418="n/a",(IF($P418=AG$6,$X418*$F418,0)),$X418*$F418*(VLOOKUP($Q418,'Workforce distribution'!$C$8:$AD$30,AG$7,FALSE)))),0)</f>
        <v>0</v>
      </c>
      <c r="AH418" s="30">
        <f>_xlfn.IFNA(IF($O418="days",$Y418*(VLOOKUP($K418,'Bed parameters'!$A$9:$I$12,9,FALSE))*$F418*(VLOOKUP($Q418,'Workforce distribution'!$C$8:$AD$30,AH$7,FALSE)),IF($Q418="n/a",(IF($P418=AH$6,$X418*$F418,0)),$X418*$F418*(VLOOKUP($Q418,'Workforce distribution'!$C$8:$AD$30,AH$7,FALSE)))),0)</f>
        <v>0</v>
      </c>
      <c r="AI418" s="30">
        <f>_xlfn.IFNA(IF($O418="days",$Y418*(VLOOKUP($K418,'Bed parameters'!$A$9:$I$12,9,FALSE))*$F418*(VLOOKUP($Q418,'Workforce distribution'!$C$8:$AD$30,AI$7,FALSE)),IF($Q418="n/a",(IF($P418=AI$6,$X418*$F418,0)),$X418*$F418*(VLOOKUP($Q418,'Workforce distribution'!$C$8:$AD$30,AI$7,FALSE)))),0)</f>
        <v>0</v>
      </c>
      <c r="AJ418" s="30">
        <f>_xlfn.IFNA(IF($O418="days",$Y418*(VLOOKUP($K418,'Bed parameters'!$A$9:$I$12,9,FALSE))*$F418*(VLOOKUP($Q418,'Workforce distribution'!$C$8:$AD$30,AJ$7,FALSE)),IF($Q418="n/a",(IF($P418=AJ$6,$X418*$F418,0)),$X418*$F418*(VLOOKUP($Q418,'Workforce distribution'!$C$8:$AD$30,AJ$7,FALSE)))),0)</f>
        <v>0</v>
      </c>
      <c r="AK418" s="30">
        <f>_xlfn.IFNA(IF($O418="days",$Y418*(VLOOKUP($K418,'Bed parameters'!$A$9:$I$12,9,FALSE))*$F418*(VLOOKUP($Q418,'Workforce distribution'!$C$8:$AD$30,AK$7,FALSE)),IF($Q418="n/a",(IF($P418=AK$6,$X418*$F418,0)),$X418*$F418*(VLOOKUP($Q418,'Workforce distribution'!$C$8:$AD$30,AK$7,FALSE)))),0)</f>
        <v>47462.645721600005</v>
      </c>
      <c r="AL418" s="30">
        <f>_xlfn.IFNA(IF($O418="days",$Y418*(VLOOKUP($K418,'Bed parameters'!$A$9:$I$12,9,FALSE))*$F418*(VLOOKUP($Q418,'Workforce distribution'!$C$8:$AD$30,AL$7,FALSE)),IF($Q418="n/a",(IF($P418=AL$6,$X418*$F418,0)),$X418*$F418*(VLOOKUP($Q418,'Workforce distribution'!$C$8:$AD$30,AL$7,FALSE)))),0)</f>
        <v>0</v>
      </c>
      <c r="AM418" s="30">
        <f>_xlfn.IFNA(IF($O418="days",$Y418*(VLOOKUP($K418,'Bed parameters'!$A$9:$I$12,9,FALSE))*$F418*(VLOOKUP($Q418,'Workforce distribution'!$C$8:$AD$30,AM$7,FALSE)),IF($Q418="n/a",(IF($P418=AM$6,$X418*$F418,0)),$X418*$F418*(VLOOKUP($Q418,'Workforce distribution'!$C$8:$AD$30,AM$7,FALSE)))),0)</f>
        <v>0</v>
      </c>
      <c r="AN418" s="30">
        <f>_xlfn.IFNA(IF($O418="days",$Y418*(VLOOKUP($K418,'Bed parameters'!$A$9:$I$12,9,FALSE))*$F418*(VLOOKUP($Q418,'Workforce distribution'!$C$8:$AD$30,AN$7,FALSE)),IF($Q418="n/a",(IF($P418=AN$6,$X418*$F418,0)),$X418*$F418*(VLOOKUP($Q418,'Workforce distribution'!$C$8:$AD$30,AN$7,FALSE)))),0)</f>
        <v>0</v>
      </c>
      <c r="AO418" s="30">
        <f>_xlfn.IFNA(IF($O418="days",$Y418*(VLOOKUP($K418,'Bed parameters'!$A$9:$I$12,9,FALSE))*$F418*(VLOOKUP($Q418,'Workforce distribution'!$C$8:$AD$30,AO$7,FALSE)),IF($Q418="n/a",(IF($P418=AO$6,$X418*$F418,0)),$X418*$F418*(VLOOKUP($Q418,'Workforce distribution'!$C$8:$AD$30,AO$7,FALSE)))),0)</f>
        <v>0</v>
      </c>
      <c r="AP418" s="30">
        <f>_xlfn.IFNA(IF($O418="days",$Y418*(VLOOKUP($K418,'Bed parameters'!$A$9:$I$12,9,FALSE))*$F418*(VLOOKUP($Q418,'Workforce distribution'!$C$8:$AD$30,AP$7,FALSE)),IF($Q418="n/a",(IF($P418=AP$6,$X418*$F418,0)),$X418*$F418*(VLOOKUP($Q418,'Workforce distribution'!$C$8:$AD$30,AP$7,FALSE)))),0)</f>
        <v>0</v>
      </c>
      <c r="AQ418" s="30">
        <f>_xlfn.IFNA(IF($O418="days",$Y418*(VLOOKUP($K418,'Bed parameters'!$A$9:$I$12,9,FALSE))*$F418*(VLOOKUP($Q418,'Workforce distribution'!$C$8:$AD$30,AQ$7,FALSE)),IF($Q418="n/a",(IF($P418=AQ$6,$X418*$F418,0)),$X418*$F418*(VLOOKUP($Q418,'Workforce distribution'!$C$8:$AD$30,AQ$7,FALSE)))),0)</f>
        <v>0</v>
      </c>
      <c r="AR418" s="30">
        <f>_xlfn.IFNA(IF($O418="days",$Y418*(VLOOKUP($K418,'Bed parameters'!$A$9:$I$12,9,FALSE))*$F418*(VLOOKUP($Q418,'Workforce distribution'!$C$8:$AD$30,AR$7,FALSE)),IF($Q418="n/a",(IF($P418=AR$6,$X418*$F418,0)),$X418*$F418*(VLOOKUP($Q418,'Workforce distribution'!$C$8:$AD$30,AR$7,FALSE)))),0)</f>
        <v>0</v>
      </c>
      <c r="AS418" s="30">
        <f>_xlfn.IFNA(IF($O418="days",$Y418*(VLOOKUP($K418,'Bed parameters'!$A$9:$I$12,9,FALSE))*$F418*(VLOOKUP($Q418,'Workforce distribution'!$C$8:$AD$30,AS$7,FALSE)),IF($Q418="n/a",(IF($P418=AS$6,$X418*$F418,0)),$X418*$F418*(VLOOKUP($Q418,'Workforce distribution'!$C$8:$AD$30,AS$7,FALSE)))),0)</f>
        <v>23731.322860800003</v>
      </c>
      <c r="AT418" s="30">
        <f>_xlfn.IFNA(IF($O418="days",$Y418*(VLOOKUP($K418,'Bed parameters'!$A$9:$I$12,9,FALSE))*$F418*(VLOOKUP($Q418,'Workforce distribution'!$C$8:$AD$30,AT$7,FALSE)),IF($Q418="n/a",(IF($P418=AT$6,$X418*$F418,0)),$X418*$F418*(VLOOKUP($Q418,'Workforce distribution'!$C$8:$AD$30,AT$7,FALSE)))),0)</f>
        <v>0</v>
      </c>
      <c r="AU418" s="30">
        <f>_xlfn.IFNA(IF($O418="days",$Y418*(VLOOKUP($K418,'Bed parameters'!$A$9:$I$12,9,FALSE))*$F418*(VLOOKUP($Q418,'Workforce distribution'!$C$8:$AD$30,AU$7,FALSE)),IF($Q418="n/a",(IF($P418=AU$6,$X418*$F418,0)),$X418*$F418*(VLOOKUP($Q418,'Workforce distribution'!$C$8:$AD$30,AU$7,FALSE)))),0)</f>
        <v>0</v>
      </c>
      <c r="AV418" s="30">
        <f>_xlfn.IFNA(IF($O418="days",$Y418*(VLOOKUP($K418,'Bed parameters'!$A$9:$I$12,9,FALSE))*$F418*(VLOOKUP($Q418,'Workforce distribution'!$C$8:$AD$30,AV$7,FALSE)),IF($Q418="n/a",(IF($P418=AV$6,$X418*$F418,0)),$X418*$F418*(VLOOKUP($Q418,'Workforce distribution'!$C$8:$AD$30,AV$7,FALSE)))),0)</f>
        <v>0</v>
      </c>
      <c r="AW418" s="30">
        <f>_xlfn.IFNA(IF($O418="days",$Y418*(VLOOKUP($K418,'Bed parameters'!$A$9:$I$12,9,FALSE))*$F418*(VLOOKUP($Q418,'Workforce distribution'!$C$8:$AD$30,AW$7,FALSE)),IF($Q418="n/a",(IF($P418=AW$6,$X418*$F418,0)),$X418*$F418*(VLOOKUP($Q418,'Workforce distribution'!$C$8:$AD$30,AW$7,FALSE)))),0)</f>
        <v>0</v>
      </c>
      <c r="AX418" s="30">
        <f>_xlfn.IFNA(IF($O418="days",$Y418*(VLOOKUP($K418,'Bed parameters'!$A$9:$I$12,9,FALSE))*$F418*(VLOOKUP($Q418,'Workforce distribution'!$C$8:$AD$30,AX$7,FALSE)),IF($Q418="n/a",(IF($P418=AX$6,$X418*$F418,0)),$X418*$F418*(VLOOKUP($Q418,'Workforce distribution'!$C$8:$AD$30,AX$7,FALSE)))),0)</f>
        <v>0</v>
      </c>
      <c r="AY418" s="30">
        <f>_xlfn.IFNA(IF($O418="days",$Y418*(VLOOKUP($K418,'Bed parameters'!$A$9:$I$12,9,FALSE))*$F418*(VLOOKUP($Q418,'Workforce distribution'!$C$8:$AD$30,AY$7,FALSE)),IF($Q418="n/a",(IF($P418=AY$6,$X418*$F418,0)),$X418*$F418*(VLOOKUP($Q418,'Workforce distribution'!$C$8:$AD$30,AY$7,FALSE)))),0)</f>
        <v>0</v>
      </c>
      <c r="AZ418" s="30">
        <f>_xlfn.IFNA(IF($O418="days",$Y418*(VLOOKUP($K418,'Bed parameters'!$A$9:$I$12,9,FALSE))*$F418*(VLOOKUP($Q418,'Workforce distribution'!$C$8:$AD$30,AZ$7,FALSE)),IF($Q418="n/a",(IF($P418=AZ$6,$X418*$F418,0)),$X418*$F418*(VLOOKUP($Q418,'Workforce distribution'!$C$8:$AD$30,AZ$7,FALSE)))),0)</f>
        <v>0</v>
      </c>
      <c r="BA418" s="30">
        <f>_xlfn.IFNA(IF($O418="days",$Y418*(VLOOKUP($K418,'Bed parameters'!$A$9:$I$12,9,FALSE))*$F418*(VLOOKUP($Q418,'Workforce distribution'!$C$8:$AD$30,BA$7,FALSE)),IF($Q418="n/a",(IF($P418=BA$6,$X418*$F418,0)),$X418*$F418*(VLOOKUP($Q418,'Workforce distribution'!$C$8:$AD$30,BA$7,FALSE)))),0)</f>
        <v>0</v>
      </c>
      <c r="BB418" s="30">
        <f>_xlfn.IFNA(IF($O418="days",$Y418*(VLOOKUP($K418,'Bed parameters'!$A$9:$I$12,9,FALSE))*$F418*(VLOOKUP($Q418,'Workforce distribution'!$C$8:$AD$30,BB$7,FALSE)),IF($Q418="n/a",(IF($P418=BB$6,$X418*$F418,0)),$X418*$F418*(VLOOKUP($Q418,'Workforce distribution'!$C$8:$AD$30,BB$7,FALSE)))),0)</f>
        <v>0</v>
      </c>
      <c r="BC418" s="149">
        <f t="shared" si="57"/>
        <v>71.147026608741726</v>
      </c>
      <c r="BD418" s="288">
        <f>IF($Q418="n/a",(IF('Workforce hours'!D$30=0,0,(AB418/'Workforce hours'!D$30))),(IF(VLOOKUP($Q418,'Workforce hours'!$C$8:$AD$30,BD$7,FALSE)=0,0,(AB418/(VLOOKUP($Q418,'Workforce hours'!$C$8:$AD$30,BD$7,FALSE))))))</f>
        <v>0</v>
      </c>
      <c r="BE418" s="288">
        <f>IF($Q418="n/a",(IF('Workforce hours'!E$30=0,0,(AC418/'Workforce hours'!E$30))),(IF(VLOOKUP($Q418,'Workforce hours'!$C$8:$AD$30,BE$7,FALSE)=0,0,(AC418/(VLOOKUP($Q418,'Workforce hours'!$C$8:$AD$30,BE$7,FALSE))))))</f>
        <v>0</v>
      </c>
      <c r="BF418" s="288">
        <f>IF($Q418="n/a",(IF('Workforce hours'!F$30=0,0,(AD418/'Workforce hours'!F$30))),(IF(VLOOKUP($Q418,'Workforce hours'!$C$8:$AD$30,BF$7,FALSE)=0,0,(AD418/(VLOOKUP($Q418,'Workforce hours'!$C$8:$AD$30,BF$7,FALSE))))))</f>
        <v>0</v>
      </c>
      <c r="BG418" s="288">
        <f>IF($Q418="n/a",(IF('Workforce hours'!G$30=0,0,(AE418/'Workforce hours'!G$30))),(IF(VLOOKUP($Q418,'Workforce hours'!$C$8:$AD$30,BG$7,FALSE)=0,0,(AE418/(VLOOKUP($Q418,'Workforce hours'!$C$8:$AD$30,BG$7,FALSE))))))</f>
        <v>27.675012082565601</v>
      </c>
      <c r="BH418" s="288">
        <f>IF($Q418="n/a",(IF('Workforce hours'!H$30=0,0,(AF418/'Workforce hours'!H$30))),(IF(VLOOKUP($Q418,'Workforce hours'!$C$8:$AD$30,BH$7,FALSE)=0,0,(AF418/(VLOOKUP($Q418,'Workforce hours'!$C$8:$AD$30,BH$7,FALSE))))))</f>
        <v>0</v>
      </c>
      <c r="BI418" s="288">
        <f>IF($Q418="n/a",(IF('Workforce hours'!I$30=0,0,(AG418/'Workforce hours'!I$30))),(IF(VLOOKUP($Q418,'Workforce hours'!$C$8:$AD$30,BI$7,FALSE)=0,0,(AG418/(VLOOKUP($Q418,'Workforce hours'!$C$8:$AD$30,BI$7,FALSE))))))</f>
        <v>0</v>
      </c>
      <c r="BJ418" s="288">
        <f>IF($Q418="n/a",(IF('Workforce hours'!J$30=0,0,(AH418/'Workforce hours'!J$30))),(IF(VLOOKUP($Q418,'Workforce hours'!$C$8:$AD$30,BJ$7,FALSE)=0,0,(AH418/(VLOOKUP($Q418,'Workforce hours'!$C$8:$AD$30,BJ$7,FALSE))))))</f>
        <v>0</v>
      </c>
      <c r="BK418" s="288">
        <f>IF($Q418="n/a",(IF('Workforce hours'!K$30=0,0,(AI418/'Workforce hours'!K$30))),(IF(VLOOKUP($Q418,'Workforce hours'!$C$8:$AD$30,BK$7,FALSE)=0,0,(AI418/(VLOOKUP($Q418,'Workforce hours'!$C$8:$AD$30,BK$7,FALSE))))))</f>
        <v>0</v>
      </c>
      <c r="BL418" s="288">
        <f>IF($Q418="n/a",(IF('Workforce hours'!L$30=0,0,(AJ418/'Workforce hours'!L$30))),(IF(VLOOKUP($Q418,'Workforce hours'!$C$8:$AD$30,BL$7,FALSE)=0,0,(AJ418/(VLOOKUP($Q418,'Workforce hours'!$C$8:$AD$30,BL$7,FALSE))))))</f>
        <v>0</v>
      </c>
      <c r="BM418" s="288">
        <f>IF($Q418="n/a",(IF('Workforce hours'!M$30=0,0,(AK418/'Workforce hours'!M$30))),(IF(VLOOKUP($Q418,'Workforce hours'!$C$8:$AD$30,BM$7,FALSE)=0,0,(AK418/(VLOOKUP($Q418,'Workforce hours'!$C$8:$AD$30,BM$7,FALSE))))))</f>
        <v>28.951055943125045</v>
      </c>
      <c r="BN418" s="288">
        <f>IF($Q418="n/a",(IF('Workforce hours'!N$30=0,0,(AL418/'Workforce hours'!N$30))),(IF(VLOOKUP($Q418,'Workforce hours'!$C$8:$AD$30,BN$7,FALSE)=0,0,(AL418/(VLOOKUP($Q418,'Workforce hours'!$C$8:$AD$30,BN$7,FALSE))))))</f>
        <v>0</v>
      </c>
      <c r="BO418" s="288">
        <f>IF($Q418="n/a",(IF('Workforce hours'!O$30=0,0,(AM418/'Workforce hours'!O$30))),(IF(VLOOKUP($Q418,'Workforce hours'!$C$8:$AD$30,BO$7,FALSE)=0,0,(AM418/(VLOOKUP($Q418,'Workforce hours'!$C$8:$AD$30,BO$7,FALSE))))))</f>
        <v>0</v>
      </c>
      <c r="BP418" s="288">
        <f>IF($Q418="n/a",(IF('Workforce hours'!P$30=0,0,(AN418/'Workforce hours'!P$30))),(IF(VLOOKUP($Q418,'Workforce hours'!$C$8:$AD$30,BP$7,FALSE)=0,0,(AN418/(VLOOKUP($Q418,'Workforce hours'!$C$8:$AD$30,BP$7,FALSE))))))</f>
        <v>0</v>
      </c>
      <c r="BQ418" s="288">
        <f>IF($Q418="n/a",(IF('Workforce hours'!Q$30=0,0,(AO418/'Workforce hours'!Q$30))),(IF(VLOOKUP($Q418,'Workforce hours'!$C$8:$AD$30,BQ$7,FALSE)=0,0,(AO418/(VLOOKUP($Q418,'Workforce hours'!$C$8:$AD$30,BQ$7,FALSE))))))</f>
        <v>0</v>
      </c>
      <c r="BR418" s="288">
        <f>IF($Q418="n/a",(IF('Workforce hours'!R$30=0,0,(AP418/'Workforce hours'!R$30))),(IF(VLOOKUP($Q418,'Workforce hours'!$C$8:$AD$30,BR$7,FALSE)=0,0,(AP418/(VLOOKUP($Q418,'Workforce hours'!$C$8:$AD$30,BR$7,FALSE))))))</f>
        <v>0</v>
      </c>
      <c r="BS418" s="288">
        <f>IF($Q418="n/a",(IF('Workforce hours'!S$30=0,0,(AQ418/'Workforce hours'!S$30))),(IF(VLOOKUP($Q418,'Workforce hours'!$C$8:$AD$30,BS$7,FALSE)=0,0,(AQ418/(VLOOKUP($Q418,'Workforce hours'!$C$8:$AD$30,BS$7,FALSE))))))</f>
        <v>0</v>
      </c>
      <c r="BT418" s="288">
        <f>IF($Q418="n/a",(IF('Workforce hours'!T$30=0,0,(AR418/'Workforce hours'!T$30))),(IF(VLOOKUP($Q418,'Workforce hours'!$C$8:$AD$30,BT$7,FALSE)=0,0,(AR418/(VLOOKUP($Q418,'Workforce hours'!$C$8:$AD$30,BT$7,FALSE))))))</f>
        <v>0</v>
      </c>
      <c r="BU418" s="288">
        <f>IF($Q418="n/a",(IF('Workforce hours'!U$30=0,0,(AS418/'Workforce hours'!U$30))),(IF(VLOOKUP($Q418,'Workforce hours'!$C$8:$AD$30,BU$7,FALSE)=0,0,(AS418/(VLOOKUP($Q418,'Workforce hours'!$C$8:$AD$30,BU$7,FALSE))))))</f>
        <v>14.520958583051089</v>
      </c>
      <c r="BV418" s="288">
        <f>IF($Q418="n/a",(IF('Workforce hours'!V$30=0,0,(AT418/'Workforce hours'!V$30))),(IF(VLOOKUP($Q418,'Workforce hours'!$C$8:$AD$30,BV$7,FALSE)=0,0,(AT418/(VLOOKUP($Q418,'Workforce hours'!$C$8:$AD$30,BV$7,FALSE))))))</f>
        <v>0</v>
      </c>
      <c r="BW418" s="288">
        <f>IF($Q418="n/a",(IF('Workforce hours'!W$30=0,0,(AU418/'Workforce hours'!W$30))),(IF(VLOOKUP($Q418,'Workforce hours'!$C$8:$AD$30,BW$7,FALSE)=0,0,(AU418/(VLOOKUP($Q418,'Workforce hours'!$C$8:$AD$30,BW$7,FALSE))))))</f>
        <v>0</v>
      </c>
      <c r="BX418" s="288">
        <f>IF($Q418="n/a",(IF('Workforce hours'!X$30=0,0,(AV418/'Workforce hours'!X$30))),(IF(VLOOKUP($Q418,'Workforce hours'!$C$8:$AD$30,BX$7,FALSE)=0,0,(AV418/(VLOOKUP($Q418,'Workforce hours'!$C$8:$AD$30,BX$7,FALSE))))))</f>
        <v>0</v>
      </c>
      <c r="BY418" s="288">
        <f>IF($Q418="n/a",(IF('Workforce hours'!Y$30=0,0,(AW418/'Workforce hours'!Y$30))),(IF(VLOOKUP($Q418,'Workforce hours'!$C$8:$AD$30,BY$7,FALSE)=0,0,(AW418/(VLOOKUP($Q418,'Workforce hours'!$C$8:$AD$30,BY$7,FALSE))))))</f>
        <v>0</v>
      </c>
      <c r="BZ418" s="288">
        <f>IF($Q418="n/a",(IF('Workforce hours'!Z$30=0,0,(AX418/'Workforce hours'!Z$30))),(IF(VLOOKUP($Q418,'Workforce hours'!$C$8:$AD$30,BZ$7,FALSE)=0,0,(AX418/(VLOOKUP($Q418,'Workforce hours'!$C$8:$AD$30,BZ$7,FALSE))))))</f>
        <v>0</v>
      </c>
      <c r="CA418" s="288">
        <f>IF($Q418="n/a",(IF('Workforce hours'!AA$30=0,0,(AY418/'Workforce hours'!AA$30))),(IF(VLOOKUP($Q418,'Workforce hours'!$C$8:$AD$30,CA$7,FALSE)=0,0,(AY418/(VLOOKUP($Q418,'Workforce hours'!$C$8:$AD$30,CA$7,FALSE))))))</f>
        <v>0</v>
      </c>
      <c r="CB418" s="288">
        <f>IF($Q418="n/a",(IF('Workforce hours'!AB$30=0,0,(AZ418/'Workforce hours'!AB$30))),(IF(VLOOKUP($Q418,'Workforce hours'!$C$8:$AD$30,CB$7,FALSE)=0,0,(AZ418/(VLOOKUP($Q418,'Workforce hours'!$C$8:$AD$30,CB$7,FALSE))))))</f>
        <v>0</v>
      </c>
      <c r="CC418" s="288">
        <f>IF($Q418="n/a",(IF('Workforce hours'!AC$30=0,0,(BA418/'Workforce hours'!AC$30))),(IF(VLOOKUP($Q418,'Workforce hours'!$C$8:$AD$30,CC$7,FALSE)=0,0,(BA418/(VLOOKUP($Q418,'Workforce hours'!$C$8:$AD$30,CC$7,FALSE))))))</f>
        <v>0</v>
      </c>
      <c r="CD418" s="288">
        <f>IF($Q418="n/a",(IF('Workforce hours'!AD$30=0,0,(BB418/'Workforce hours'!AD$30))),(IF(VLOOKUP($Q418,'Workforce hours'!$C$8:$AD$30,CD$7,FALSE)=0,0,(BB418/(VLOOKUP($Q418,'Workforce hours'!$C$8:$AD$30,CD$7,FALSE))))))</f>
        <v>0</v>
      </c>
      <c r="CE418" s="289">
        <f t="shared" si="58"/>
        <v>0</v>
      </c>
      <c r="CF418" s="290">
        <f>BD418*'Workforce costs'!B$9*(1+'Workforce costs'!B$10)*(1+'Workforce costs'!B$11)</f>
        <v>0</v>
      </c>
      <c r="CG418" s="290">
        <f>BE418*'Workforce costs'!C$9*(1+'Workforce costs'!C$10)*(1+'Workforce costs'!C$11)</f>
        <v>0</v>
      </c>
      <c r="CH418" s="290">
        <f>BF418*'Workforce costs'!D$9*(1+'Workforce costs'!D$10)*(1+'Workforce costs'!D$11)</f>
        <v>0</v>
      </c>
      <c r="CI418" s="290">
        <f>BG418*'Workforce costs'!E$9*(1+'Workforce costs'!E$10)*(1+'Workforce costs'!E$11)</f>
        <v>0</v>
      </c>
      <c r="CJ418" s="290">
        <f>BH418*'Workforce costs'!F$9*(1+'Workforce costs'!F$10)*(1+'Workforce costs'!F$11)</f>
        <v>0</v>
      </c>
      <c r="CK418" s="290">
        <f>BI418*'Workforce costs'!G$9*(1+'Workforce costs'!G$10)*(1+'Workforce costs'!G$11)</f>
        <v>0</v>
      </c>
      <c r="CL418" s="290">
        <f>BJ418*'Workforce costs'!H$9*(1+'Workforce costs'!H$10)*(1+'Workforce costs'!H$11)</f>
        <v>0</v>
      </c>
      <c r="CM418" s="290">
        <f>BK418*'Workforce costs'!I$9*(1+'Workforce costs'!I$10)*(1+'Workforce costs'!I$11)</f>
        <v>0</v>
      </c>
      <c r="CN418" s="290">
        <f>BL418*'Workforce costs'!J$9*(1+'Workforce costs'!J$10)*(1+'Workforce costs'!J$11)</f>
        <v>0</v>
      </c>
      <c r="CO418" s="290">
        <f>BM418*'Workforce costs'!K$9*(1+'Workforce costs'!K$10)*(1+'Workforce costs'!K$11)</f>
        <v>0</v>
      </c>
      <c r="CP418" s="290">
        <f>BN418*'Workforce costs'!L$9*(1+'Workforce costs'!L$10)*(1+'Workforce costs'!L$11)</f>
        <v>0</v>
      </c>
      <c r="CQ418" s="290">
        <f>BO418*'Workforce costs'!M$9*(1+'Workforce costs'!M$10)*(1+'Workforce costs'!M$11)</f>
        <v>0</v>
      </c>
      <c r="CR418" s="290">
        <f>BP418*'Workforce costs'!N$9*(1+'Workforce costs'!N$10)*(1+'Workforce costs'!N$11)</f>
        <v>0</v>
      </c>
      <c r="CS418" s="290">
        <f>BQ418*'Workforce costs'!O$9*(1+'Workforce costs'!O$10)*(1+'Workforce costs'!O$11)</f>
        <v>0</v>
      </c>
      <c r="CT418" s="290">
        <f>BR418*'Workforce costs'!P$9*(1+'Workforce costs'!P$10)*(1+'Workforce costs'!P$11)</f>
        <v>0</v>
      </c>
      <c r="CU418" s="290">
        <f>BS418*'Workforce costs'!Q$9*(1+'Workforce costs'!Q$10)*(1+'Workforce costs'!Q$11)</f>
        <v>0</v>
      </c>
      <c r="CV418" s="290">
        <f>BT418*'Workforce costs'!R$9*(1+'Workforce costs'!R$10)*(1+'Workforce costs'!R$11)</f>
        <v>0</v>
      </c>
      <c r="CW418" s="290">
        <f>BU418*'Workforce costs'!S$9*(1+'Workforce costs'!S$10)*(1+'Workforce costs'!S$11)</f>
        <v>0</v>
      </c>
      <c r="CX418" s="290">
        <f>BV418*'Workforce costs'!T$9*(1+'Workforce costs'!T$10)*(1+'Workforce costs'!T$11)</f>
        <v>0</v>
      </c>
      <c r="CY418" s="290">
        <f>BW418*'Workforce costs'!U$9*(1+'Workforce costs'!U$10)*(1+'Workforce costs'!U$11)</f>
        <v>0</v>
      </c>
      <c r="CZ418" s="290">
        <f>BX418*'Workforce costs'!V$9*(1+'Workforce costs'!V$10)*(1+'Workforce costs'!V$11)</f>
        <v>0</v>
      </c>
      <c r="DA418" s="290">
        <f>BY418*'Workforce costs'!W$9*(1+'Workforce costs'!W$10)*(1+'Workforce costs'!W$11)</f>
        <v>0</v>
      </c>
      <c r="DB418" s="290">
        <f>BZ418*'Workforce costs'!X$9*(1+'Workforce costs'!X$10)*(1+'Workforce costs'!X$11)</f>
        <v>0</v>
      </c>
      <c r="DC418" s="290">
        <f>CA418*'Workforce costs'!Y$9*(1+'Workforce costs'!Y$10)*(1+'Workforce costs'!Y$11)</f>
        <v>0</v>
      </c>
      <c r="DD418" s="290">
        <f>CB418*'Workforce costs'!Z$9*(1+'Workforce costs'!Z$10)*(1+'Workforce costs'!Z$11)</f>
        <v>0</v>
      </c>
      <c r="DE418" s="290">
        <f>CC418*'Workforce costs'!AA$9*(1+'Workforce costs'!AA$10)*(1+'Workforce costs'!AA$11)</f>
        <v>0</v>
      </c>
      <c r="DF418" s="290">
        <f>CD418*'Workforce costs'!AB$9*(1+'Workforce costs'!AB$10)*(1+'Workforce costs'!AB$11)</f>
        <v>0</v>
      </c>
    </row>
    <row r="419" spans="1:110" x14ac:dyDescent="0.3">
      <c r="A419" s="2" t="str">
        <f>Outputs!$A$4</f>
        <v>Australia</v>
      </c>
      <c r="B419" s="2" t="str">
        <f t="shared" si="51"/>
        <v>Australia 25to64</v>
      </c>
      <c r="C419" s="30">
        <f>VLOOKUP($B419,Populations!$D$15:$H$1920,3,FALSE)</f>
        <v>13966174</v>
      </c>
      <c r="D419" s="255">
        <f>IF(OR($H419="General pop",$H419="Schools",$H419="Workplace",$H419="Skills Training",$H419="Digital Supports"),1,VLOOKUP($B419,Populations!$D$15:$H$1920,5,FALSE))</f>
        <v>1</v>
      </c>
      <c r="E419" s="88">
        <f>VLOOKUP(I419,Epidemiology!$C$10:$H$47,6,FALSE)</f>
        <v>590</v>
      </c>
      <c r="F419" s="102">
        <f>'Care profiles'!R420</f>
        <v>1</v>
      </c>
      <c r="G419" s="15" t="str">
        <f>'Care profiles'!A420</f>
        <v>25to64</v>
      </c>
      <c r="H419" s="15" t="str">
        <f>'Care profiles'!B420</f>
        <v>Persistent</v>
      </c>
      <c r="I419" s="15" t="str">
        <f>'Care profiles'!C420</f>
        <v>Persistent_25-64yrs</v>
      </c>
      <c r="J419" s="15" t="str">
        <f>'Care profiles'!D420</f>
        <v>Care profile</v>
      </c>
      <c r="K419" s="15" t="str">
        <f>'Care profiles'!E420</f>
        <v>Acute Inpatient Services – Adult (25 – 64 years)</v>
      </c>
      <c r="L419" s="104">
        <f>'Care profiles'!F420</f>
        <v>0.05</v>
      </c>
      <c r="M419" s="15">
        <f>'Care profiles'!G420</f>
        <v>1</v>
      </c>
      <c r="N419" s="15">
        <f>'Care profiles'!H420</f>
        <v>3</v>
      </c>
      <c r="O419" s="15" t="str">
        <f>'Care profiles'!I420</f>
        <v>days</v>
      </c>
      <c r="P419" s="15" t="str">
        <f>'Care profiles'!J420</f>
        <v>Team</v>
      </c>
      <c r="Q419" s="15" t="str">
        <f>'Care profiles'!K420</f>
        <v>Acute Inpatient Services – Adult (25 – 64 years)</v>
      </c>
      <c r="R419" s="15" t="str">
        <f>'Care profiles'!M420</f>
        <v>N</v>
      </c>
      <c r="S419" s="15" t="str">
        <f>'Care profiles'!O420</f>
        <v>Y</v>
      </c>
      <c r="T419" s="15" t="str">
        <f>'Care profiles'!Q420</f>
        <v>N</v>
      </c>
      <c r="U419" s="30">
        <f t="shared" si="52"/>
        <v>82400.426600000006</v>
      </c>
      <c r="V419" s="30">
        <f t="shared" si="53"/>
        <v>4120.0213300000005</v>
      </c>
      <c r="W419" s="30">
        <f>IF(M419="n/a",0,IF(O419="days",V419*M419*(1+(VLOOKUP(K419,'Bed parameters'!$A$9:$G$12,7,FALSE))),V419*M419))</f>
        <v>4120.0213300000005</v>
      </c>
      <c r="X419" s="30">
        <f t="shared" si="54"/>
        <v>296641.53576000006</v>
      </c>
      <c r="Y419" s="30">
        <f t="shared" si="55"/>
        <v>12360.063990000002</v>
      </c>
      <c r="Z419" s="113">
        <f>_xlfn.IFNA(Y419/((VLOOKUP(K419,'Bed parameters'!$A$9:$G$12,3,FALSE))*(VLOOKUP(K419,'Bed parameters'!$A$9:$G$12,5,FALSE))),0)</f>
        <v>39.839045898468981</v>
      </c>
      <c r="AA419" s="30">
        <f t="shared" si="56"/>
        <v>122982.63670049999</v>
      </c>
      <c r="AB419" s="30">
        <f>_xlfn.IFNA(IF($O419="days",$Y419*(VLOOKUP($K419,'Bed parameters'!$A$9:$I$12,9,FALSE))*$F419*(VLOOKUP($Q419,'Workforce distribution'!$C$8:$AD$30,AB$7,FALSE)),IF($Q419="n/a",(IF($P419=AB$6,$X419*$F419,0)),$X419*$F419*(VLOOKUP($Q419,'Workforce distribution'!$C$8:$AD$30,AB$7,FALSE)))),0)</f>
        <v>0</v>
      </c>
      <c r="AC419" s="30">
        <f>_xlfn.IFNA(IF($O419="days",$Y419*(VLOOKUP($K419,'Bed parameters'!$A$9:$I$12,9,FALSE))*$F419*(VLOOKUP($Q419,'Workforce distribution'!$C$8:$AD$30,AC$7,FALSE)),IF($Q419="n/a",(IF($P419=AC$6,$X419*$F419,0)),$X419*$F419*(VLOOKUP($Q419,'Workforce distribution'!$C$8:$AD$30,AC$7,FALSE)))),0)</f>
        <v>0</v>
      </c>
      <c r="AD419" s="30">
        <f>_xlfn.IFNA(IF($O419="days",$Y419*(VLOOKUP($K419,'Bed parameters'!$A$9:$I$12,9,FALSE))*$F419*(VLOOKUP($Q419,'Workforce distribution'!$C$8:$AD$30,AD$7,FALSE)),IF($Q419="n/a",(IF($P419=AD$6,$X419*$F419,0)),$X419*$F419*(VLOOKUP($Q419,'Workforce distribution'!$C$8:$AD$30,AD$7,FALSE)))),0)</f>
        <v>0</v>
      </c>
      <c r="AE419" s="30">
        <f>_xlfn.IFNA(IF($O419="days",$Y419*(VLOOKUP($K419,'Bed parameters'!$A$9:$I$12,9,FALSE))*$F419*(VLOOKUP($Q419,'Workforce distribution'!$C$8:$AD$30,AE$7,FALSE)),IF($Q419="n/a",(IF($P419=AE$6,$X419*$F419,0)),$X419*$F419*(VLOOKUP($Q419,'Workforce distribution'!$C$8:$AD$30,AE$7,FALSE)))),0)</f>
        <v>4274.1960412302633</v>
      </c>
      <c r="AF419" s="30">
        <f>_xlfn.IFNA(IF($O419="days",$Y419*(VLOOKUP($K419,'Bed parameters'!$A$9:$I$12,9,FALSE))*$F419*(VLOOKUP($Q419,'Workforce distribution'!$C$8:$AD$30,AF$7,FALSE)),IF($Q419="n/a",(IF($P419=AF$6,$X419*$F419,0)),$X419*$F419*(VLOOKUP($Q419,'Workforce distribution'!$C$8:$AD$30,AF$7,FALSE)))),0)</f>
        <v>9690.4849517771218</v>
      </c>
      <c r="AG419" s="30">
        <f>_xlfn.IFNA(IF($O419="days",$Y419*(VLOOKUP($K419,'Bed parameters'!$A$9:$I$12,9,FALSE))*$F419*(VLOOKUP($Q419,'Workforce distribution'!$C$8:$AD$30,AG$7,FALSE)),IF($Q419="n/a",(IF($P419=AG$6,$X419*$F419,0)),$X419*$F419*(VLOOKUP($Q419,'Workforce distribution'!$C$8:$AD$30,AG$7,FALSE)))),0)</f>
        <v>0</v>
      </c>
      <c r="AH419" s="30">
        <f>_xlfn.IFNA(IF($O419="days",$Y419*(VLOOKUP($K419,'Bed parameters'!$A$9:$I$12,9,FALSE))*$F419*(VLOOKUP($Q419,'Workforce distribution'!$C$8:$AD$30,AH$7,FALSE)),IF($Q419="n/a",(IF($P419=AH$6,$X419*$F419,0)),$X419*$F419*(VLOOKUP($Q419,'Workforce distribution'!$C$8:$AD$30,AH$7,FALSE)))),0)</f>
        <v>0</v>
      </c>
      <c r="AI419" s="30">
        <f>_xlfn.IFNA(IF($O419="days",$Y419*(VLOOKUP($K419,'Bed parameters'!$A$9:$I$12,9,FALSE))*$F419*(VLOOKUP($Q419,'Workforce distribution'!$C$8:$AD$30,AI$7,FALSE)),IF($Q419="n/a",(IF($P419=AI$6,$X419*$F419,0)),$X419*$F419*(VLOOKUP($Q419,'Workforce distribution'!$C$8:$AD$30,AI$7,FALSE)))),0)</f>
        <v>0</v>
      </c>
      <c r="AJ419" s="30">
        <f>_xlfn.IFNA(IF($O419="days",$Y419*(VLOOKUP($K419,'Bed parameters'!$A$9:$I$12,9,FALSE))*$F419*(VLOOKUP($Q419,'Workforce distribution'!$C$8:$AD$30,AJ$7,FALSE)),IF($Q419="n/a",(IF($P419=AJ$6,$X419*$F419,0)),$X419*$F419*(VLOOKUP($Q419,'Workforce distribution'!$C$8:$AD$30,AJ$7,FALSE)))),0)</f>
        <v>0</v>
      </c>
      <c r="AK419" s="30">
        <f>_xlfn.IFNA(IF($O419="days",$Y419*(VLOOKUP($K419,'Bed parameters'!$A$9:$I$12,9,FALSE))*$F419*(VLOOKUP($Q419,'Workforce distribution'!$C$8:$AD$30,AK$7,FALSE)),IF($Q419="n/a",(IF($P419=AK$6,$X419*$F419,0)),$X419*$F419*(VLOOKUP($Q419,'Workforce distribution'!$C$8:$AD$30,AK$7,FALSE)))),0)</f>
        <v>0</v>
      </c>
      <c r="AL419" s="30">
        <f>_xlfn.IFNA(IF($O419="days",$Y419*(VLOOKUP($K419,'Bed parameters'!$A$9:$I$12,9,FALSE))*$F419*(VLOOKUP($Q419,'Workforce distribution'!$C$8:$AD$30,AL$7,FALSE)),IF($Q419="n/a",(IF($P419=AL$6,$X419*$F419,0)),$X419*$F419*(VLOOKUP($Q419,'Workforce distribution'!$C$8:$AD$30,AL$7,FALSE)))),0)</f>
        <v>0</v>
      </c>
      <c r="AM419" s="30">
        <f>_xlfn.IFNA(IF($O419="days",$Y419*(VLOOKUP($K419,'Bed parameters'!$A$9:$I$12,9,FALSE))*$F419*(VLOOKUP($Q419,'Workforce distribution'!$C$8:$AD$30,AM$7,FALSE)),IF($Q419="n/a",(IF($P419=AM$6,$X419*$F419,0)),$X419*$F419*(VLOOKUP($Q419,'Workforce distribution'!$C$8:$AD$30,AM$7,FALSE)))),0)</f>
        <v>81330.855845272265</v>
      </c>
      <c r="AN419" s="30">
        <f>_xlfn.IFNA(IF($O419="days",$Y419*(VLOOKUP($K419,'Bed parameters'!$A$9:$I$12,9,FALSE))*$F419*(VLOOKUP($Q419,'Workforce distribution'!$C$8:$AD$30,AN$7,FALSE)),IF($Q419="n/a",(IF($P419=AN$6,$X419*$F419,0)),$X419*$F419*(VLOOKUP($Q419,'Workforce distribution'!$C$8:$AD$30,AN$7,FALSE)))),0)</f>
        <v>1643.9215543193334</v>
      </c>
      <c r="AO419" s="30">
        <f>_xlfn.IFNA(IF($O419="days",$Y419*(VLOOKUP($K419,'Bed parameters'!$A$9:$I$12,9,FALSE))*$F419*(VLOOKUP($Q419,'Workforce distribution'!$C$8:$AD$30,AO$7,FALSE)),IF($Q419="n/a",(IF($P419=AO$6,$X419*$F419,0)),$X419*$F419*(VLOOKUP($Q419,'Workforce distribution'!$C$8:$AD$30,AO$7,FALSE)))),0)</f>
        <v>3287.8431086386668</v>
      </c>
      <c r="AP419" s="30">
        <f>_xlfn.IFNA(IF($O419="days",$Y419*(VLOOKUP($K419,'Bed parameters'!$A$9:$I$12,9,FALSE))*$F419*(VLOOKUP($Q419,'Workforce distribution'!$C$8:$AD$30,AP$7,FALSE)),IF($Q419="n/a",(IF($P419=AP$6,$X419*$F419,0)),$X419*$F419*(VLOOKUP($Q419,'Workforce distribution'!$C$8:$AD$30,AP$7,FALSE)))),0)</f>
        <v>3287.8431086386668</v>
      </c>
      <c r="AQ419" s="30">
        <f>_xlfn.IFNA(IF($O419="days",$Y419*(VLOOKUP($K419,'Bed parameters'!$A$9:$I$12,9,FALSE))*$F419*(VLOOKUP($Q419,'Workforce distribution'!$C$8:$AD$30,AQ$7,FALSE)),IF($Q419="n/a",(IF($P419=AQ$6,$X419*$F419,0)),$X419*$F419*(VLOOKUP($Q419,'Workforce distribution'!$C$8:$AD$30,AQ$7,FALSE)))),0)</f>
        <v>1643.9215543193334</v>
      </c>
      <c r="AR419" s="30">
        <f>_xlfn.IFNA(IF($O419="days",$Y419*(VLOOKUP($K419,'Bed parameters'!$A$9:$I$12,9,FALSE))*$F419*(VLOOKUP($Q419,'Workforce distribution'!$C$8:$AD$30,AR$7,FALSE)),IF($Q419="n/a",(IF($P419=AR$6,$X419*$F419,0)),$X419*$F419*(VLOOKUP($Q419,'Workforce distribution'!$C$8:$AD$30,AR$7,FALSE)))),0)</f>
        <v>0</v>
      </c>
      <c r="AS419" s="30">
        <f>_xlfn.IFNA(IF($O419="days",$Y419*(VLOOKUP($K419,'Bed parameters'!$A$9:$I$12,9,FALSE))*$F419*(VLOOKUP($Q419,'Workforce distribution'!$C$8:$AD$30,AS$7,FALSE)),IF($Q419="n/a",(IF($P419=AS$6,$X419*$F419,0)),$X419*$F419*(VLOOKUP($Q419,'Workforce distribution'!$C$8:$AD$30,AS$7,FALSE)))),0)</f>
        <v>0</v>
      </c>
      <c r="AT419" s="30">
        <f>_xlfn.IFNA(IF($O419="days",$Y419*(VLOOKUP($K419,'Bed parameters'!$A$9:$I$12,9,FALSE))*$F419*(VLOOKUP($Q419,'Workforce distribution'!$C$8:$AD$30,AT$7,FALSE)),IF($Q419="n/a",(IF($P419=AT$6,$X419*$F419,0)),$X419*$F419*(VLOOKUP($Q419,'Workforce distribution'!$C$8:$AD$30,AT$7,FALSE)))),0)</f>
        <v>0</v>
      </c>
      <c r="AU419" s="30">
        <f>_xlfn.IFNA(IF($O419="days",$Y419*(VLOOKUP($K419,'Bed parameters'!$A$9:$I$12,9,FALSE))*$F419*(VLOOKUP($Q419,'Workforce distribution'!$C$8:$AD$30,AU$7,FALSE)),IF($Q419="n/a",(IF($P419=AU$6,$X419*$F419,0)),$X419*$F419*(VLOOKUP($Q419,'Workforce distribution'!$C$8:$AD$30,AU$7,FALSE)))),0)</f>
        <v>5883.5087207218239</v>
      </c>
      <c r="AV419" s="30">
        <f>_xlfn.IFNA(IF($O419="days",$Y419*(VLOOKUP($K419,'Bed parameters'!$A$9:$I$12,9,FALSE))*$F419*(VLOOKUP($Q419,'Workforce distribution'!$C$8:$AD$30,AV$7,FALSE)),IF($Q419="n/a",(IF($P419=AV$6,$X419*$F419,0)),$X419*$F419*(VLOOKUP($Q419,'Workforce distribution'!$C$8:$AD$30,AV$7,FALSE)))),0)</f>
        <v>2941.754360360912</v>
      </c>
      <c r="AW419" s="30">
        <f>_xlfn.IFNA(IF($O419="days",$Y419*(VLOOKUP($K419,'Bed parameters'!$A$9:$I$12,9,FALSE))*$F419*(VLOOKUP($Q419,'Workforce distribution'!$C$8:$AD$30,AW$7,FALSE)),IF($Q419="n/a",(IF($P419=AW$6,$X419*$F419,0)),$X419*$F419*(VLOOKUP($Q419,'Workforce distribution'!$C$8:$AD$30,AW$7,FALSE)))),0)</f>
        <v>8998.3074552216149</v>
      </c>
      <c r="AX419" s="30">
        <f>_xlfn.IFNA(IF($O419="days",$Y419*(VLOOKUP($K419,'Bed parameters'!$A$9:$I$12,9,FALSE))*$F419*(VLOOKUP($Q419,'Workforce distribution'!$C$8:$AD$30,AX$7,FALSE)),IF($Q419="n/a",(IF($P419=AX$6,$X419*$F419,0)),$X419*$F419*(VLOOKUP($Q419,'Workforce distribution'!$C$8:$AD$30,AX$7,FALSE)))),0)</f>
        <v>0</v>
      </c>
      <c r="AY419" s="30">
        <f>_xlfn.IFNA(IF($O419="days",$Y419*(VLOOKUP($K419,'Bed parameters'!$A$9:$I$12,9,FALSE))*$F419*(VLOOKUP($Q419,'Workforce distribution'!$C$8:$AD$30,AY$7,FALSE)),IF($Q419="n/a",(IF($P419=AY$6,$X419*$F419,0)),$X419*$F419*(VLOOKUP($Q419,'Workforce distribution'!$C$8:$AD$30,AY$7,FALSE)))),0)</f>
        <v>0</v>
      </c>
      <c r="AZ419" s="30">
        <f>_xlfn.IFNA(IF($O419="days",$Y419*(VLOOKUP($K419,'Bed parameters'!$A$9:$I$12,9,FALSE))*$F419*(VLOOKUP($Q419,'Workforce distribution'!$C$8:$AD$30,AZ$7,FALSE)),IF($Q419="n/a",(IF($P419=AZ$6,$X419*$F419,0)),$X419*$F419*(VLOOKUP($Q419,'Workforce distribution'!$C$8:$AD$30,AZ$7,FALSE)))),0)</f>
        <v>0</v>
      </c>
      <c r="BA419" s="30">
        <f>_xlfn.IFNA(IF($O419="days",$Y419*(VLOOKUP($K419,'Bed parameters'!$A$9:$I$12,9,FALSE))*$F419*(VLOOKUP($Q419,'Workforce distribution'!$C$8:$AD$30,BA$7,FALSE)),IF($Q419="n/a",(IF($P419=BA$6,$X419*$F419,0)),$X419*$F419*(VLOOKUP($Q419,'Workforce distribution'!$C$8:$AD$30,BA$7,FALSE)))),0)</f>
        <v>0</v>
      </c>
      <c r="BB419" s="30">
        <f>_xlfn.IFNA(IF($O419="days",$Y419*(VLOOKUP($K419,'Bed parameters'!$A$9:$I$12,9,FALSE))*$F419*(VLOOKUP($Q419,'Workforce distribution'!$C$8:$AD$30,BB$7,FALSE)),IF($Q419="n/a",(IF($P419=BB$6,$X419*$F419,0)),$X419*$F419*(VLOOKUP($Q419,'Workforce distribution'!$C$8:$AD$30,BB$7,FALSE)))),0)</f>
        <v>0</v>
      </c>
      <c r="BC419" s="149">
        <f t="shared" si="57"/>
        <v>75.082862474391035</v>
      </c>
      <c r="BD419" s="288">
        <f>IF($Q419="n/a",(IF('Workforce hours'!D$30=0,0,(AB419/'Workforce hours'!D$30))),(IF(VLOOKUP($Q419,'Workforce hours'!$C$8:$AD$30,BD$7,FALSE)=0,0,(AB419/(VLOOKUP($Q419,'Workforce hours'!$C$8:$AD$30,BD$7,FALSE))))))</f>
        <v>0</v>
      </c>
      <c r="BE419" s="288">
        <f>IF($Q419="n/a",(IF('Workforce hours'!E$30=0,0,(AC419/'Workforce hours'!E$30))),(IF(VLOOKUP($Q419,'Workforce hours'!$C$8:$AD$30,BE$7,FALSE)=0,0,(AC419/(VLOOKUP($Q419,'Workforce hours'!$C$8:$AD$30,BE$7,FALSE))))))</f>
        <v>0</v>
      </c>
      <c r="BF419" s="288">
        <f>IF($Q419="n/a",(IF('Workforce hours'!F$30=0,0,(AD419/'Workforce hours'!F$30))),(IF(VLOOKUP($Q419,'Workforce hours'!$C$8:$AD$30,BF$7,FALSE)=0,0,(AD419/(VLOOKUP($Q419,'Workforce hours'!$C$8:$AD$30,BF$7,FALSE))))))</f>
        <v>0</v>
      </c>
      <c r="BG419" s="288">
        <f>IF($Q419="n/a",(IF('Workforce hours'!G$30=0,0,(AE419/'Workforce hours'!G$30))),(IF(VLOOKUP($Q419,'Workforce hours'!$C$8:$AD$30,BG$7,FALSE)=0,0,(AE419/(VLOOKUP($Q419,'Workforce hours'!$C$8:$AD$30,BG$7,FALSE))))))</f>
        <v>2.4916411157728331</v>
      </c>
      <c r="BH419" s="288">
        <f>IF($Q419="n/a",(IF('Workforce hours'!H$30=0,0,(AF419/'Workforce hours'!H$30))),(IF(VLOOKUP($Q419,'Workforce hours'!$C$8:$AD$30,BH$7,FALSE)=0,0,(AF419/(VLOOKUP($Q419,'Workforce hours'!$C$8:$AD$30,BH$7,FALSE))))))</f>
        <v>5.9109594016423337</v>
      </c>
      <c r="BI419" s="288">
        <f>IF($Q419="n/a",(IF('Workforce hours'!I$30=0,0,(AG419/'Workforce hours'!I$30))),(IF(VLOOKUP($Q419,'Workforce hours'!$C$8:$AD$30,BI$7,FALSE)=0,0,(AG419/(VLOOKUP($Q419,'Workforce hours'!$C$8:$AD$30,BI$7,FALSE))))))</f>
        <v>0</v>
      </c>
      <c r="BJ419" s="288">
        <f>IF($Q419="n/a",(IF('Workforce hours'!J$30=0,0,(AH419/'Workforce hours'!J$30))),(IF(VLOOKUP($Q419,'Workforce hours'!$C$8:$AD$30,BJ$7,FALSE)=0,0,(AH419/(VLOOKUP($Q419,'Workforce hours'!$C$8:$AD$30,BJ$7,FALSE))))))</f>
        <v>0</v>
      </c>
      <c r="BK419" s="288">
        <f>IF($Q419="n/a",(IF('Workforce hours'!K$30=0,0,(AI419/'Workforce hours'!K$30))),(IF(VLOOKUP($Q419,'Workforce hours'!$C$8:$AD$30,BK$7,FALSE)=0,0,(AI419/(VLOOKUP($Q419,'Workforce hours'!$C$8:$AD$30,BK$7,FALSE))))))</f>
        <v>0</v>
      </c>
      <c r="BL419" s="288">
        <f>IF($Q419="n/a",(IF('Workforce hours'!L$30=0,0,(AJ419/'Workforce hours'!L$30))),(IF(VLOOKUP($Q419,'Workforce hours'!$C$8:$AD$30,BL$7,FALSE)=0,0,(AJ419/(VLOOKUP($Q419,'Workforce hours'!$C$8:$AD$30,BL$7,FALSE))))))</f>
        <v>0</v>
      </c>
      <c r="BM419" s="288">
        <f>IF($Q419="n/a",(IF('Workforce hours'!M$30=0,0,(AK419/'Workforce hours'!M$30))),(IF(VLOOKUP($Q419,'Workforce hours'!$C$8:$AD$30,BM$7,FALSE)=0,0,(AK419/(VLOOKUP($Q419,'Workforce hours'!$C$8:$AD$30,BM$7,FALSE))))))</f>
        <v>0</v>
      </c>
      <c r="BN419" s="288">
        <f>IF($Q419="n/a",(IF('Workforce hours'!N$30=0,0,(AL419/'Workforce hours'!N$30))),(IF(VLOOKUP($Q419,'Workforce hours'!$C$8:$AD$30,BN$7,FALSE)=0,0,(AL419/(VLOOKUP($Q419,'Workforce hours'!$C$8:$AD$30,BN$7,FALSE))))))</f>
        <v>0</v>
      </c>
      <c r="BO419" s="288">
        <f>IF($Q419="n/a",(IF('Workforce hours'!O$30=0,0,(AM419/'Workforce hours'!O$30))),(IF(VLOOKUP($Q419,'Workforce hours'!$C$8:$AD$30,BO$7,FALSE)=0,0,(AM419/(VLOOKUP($Q419,'Workforce hours'!$C$8:$AD$30,BO$7,FALSE))))))</f>
        <v>50.83596551601066</v>
      </c>
      <c r="BP419" s="288">
        <f>IF($Q419="n/a",(IF('Workforce hours'!P$30=0,0,(AN419/'Workforce hours'!P$30))),(IF(VLOOKUP($Q419,'Workforce hours'!$C$8:$AD$30,BP$7,FALSE)=0,0,(AN419/(VLOOKUP($Q419,'Workforce hours'!$C$8:$AD$30,BP$7,FALSE))))))</f>
        <v>0.95832350606647509</v>
      </c>
      <c r="BQ419" s="288">
        <f>IF($Q419="n/a",(IF('Workforce hours'!Q$30=0,0,(AO419/'Workforce hours'!Q$30))),(IF(VLOOKUP($Q419,'Workforce hours'!$C$8:$AD$30,BQ$7,FALSE)=0,0,(AO419/(VLOOKUP($Q419,'Workforce hours'!$C$8:$AD$30,BQ$7,FALSE))))))</f>
        <v>1.9166470121329502</v>
      </c>
      <c r="BR419" s="288">
        <f>IF($Q419="n/a",(IF('Workforce hours'!R$30=0,0,(AP419/'Workforce hours'!R$30))),(IF(VLOOKUP($Q419,'Workforce hours'!$C$8:$AD$30,BR$7,FALSE)=0,0,(AP419/(VLOOKUP($Q419,'Workforce hours'!$C$8:$AD$30,BR$7,FALSE))))))</f>
        <v>1.9166470121329502</v>
      </c>
      <c r="BS419" s="288">
        <f>IF($Q419="n/a",(IF('Workforce hours'!S$30=0,0,(AQ419/'Workforce hours'!S$30))),(IF(VLOOKUP($Q419,'Workforce hours'!$C$8:$AD$30,BS$7,FALSE)=0,0,(AQ419/(VLOOKUP($Q419,'Workforce hours'!$C$8:$AD$30,BS$7,FALSE))))))</f>
        <v>0.95832350606647521</v>
      </c>
      <c r="BT419" s="288">
        <f>IF($Q419="n/a",(IF('Workforce hours'!T$30=0,0,(AR419/'Workforce hours'!T$30))),(IF(VLOOKUP($Q419,'Workforce hours'!$C$8:$AD$30,BT$7,FALSE)=0,0,(AR419/(VLOOKUP($Q419,'Workforce hours'!$C$8:$AD$30,BT$7,FALSE))))))</f>
        <v>0</v>
      </c>
      <c r="BU419" s="288">
        <f>IF($Q419="n/a",(IF('Workforce hours'!U$30=0,0,(AS419/'Workforce hours'!U$30))),(IF(VLOOKUP($Q419,'Workforce hours'!$C$8:$AD$30,BU$7,FALSE)=0,0,(AS419/(VLOOKUP($Q419,'Workforce hours'!$C$8:$AD$30,BU$7,FALSE))))))</f>
        <v>0</v>
      </c>
      <c r="BV419" s="288">
        <f>IF($Q419="n/a",(IF('Workforce hours'!V$30=0,0,(AT419/'Workforce hours'!V$30))),(IF(VLOOKUP($Q419,'Workforce hours'!$C$8:$AD$30,BV$7,FALSE)=0,0,(AT419/(VLOOKUP($Q419,'Workforce hours'!$C$8:$AD$30,BV$7,FALSE))))))</f>
        <v>0</v>
      </c>
      <c r="BW419" s="288">
        <f>IF($Q419="n/a",(IF('Workforce hours'!W$30=0,0,(AU419/'Workforce hours'!W$30))),(IF(VLOOKUP($Q419,'Workforce hours'!$C$8:$AD$30,BW$7,FALSE)=0,0,(AU419/(VLOOKUP($Q419,'Workforce hours'!$C$8:$AD$30,BW$7,FALSE))))))</f>
        <v>3.3321173180121959</v>
      </c>
      <c r="BX419" s="288">
        <f>IF($Q419="n/a",(IF('Workforce hours'!X$30=0,0,(AV419/'Workforce hours'!X$30))),(IF(VLOOKUP($Q419,'Workforce hours'!$C$8:$AD$30,BX$7,FALSE)=0,0,(AV419/(VLOOKUP($Q419,'Workforce hours'!$C$8:$AD$30,BX$7,FALSE))))))</f>
        <v>1.666058659006098</v>
      </c>
      <c r="BY419" s="288">
        <f>IF($Q419="n/a",(IF('Workforce hours'!Y$30=0,0,(AW419/'Workforce hours'!Y$30))),(IF(VLOOKUP($Q419,'Workforce hours'!$C$8:$AD$30,BY$7,FALSE)=0,0,(AW419/(VLOOKUP($Q419,'Workforce hours'!$C$8:$AD$30,BY$7,FALSE))))))</f>
        <v>5.0961794275480647</v>
      </c>
      <c r="BZ419" s="288">
        <f>IF($Q419="n/a",(IF('Workforce hours'!Z$30=0,0,(AX419/'Workforce hours'!Z$30))),(IF(VLOOKUP($Q419,'Workforce hours'!$C$8:$AD$30,BZ$7,FALSE)=0,0,(AX419/(VLOOKUP($Q419,'Workforce hours'!$C$8:$AD$30,BZ$7,FALSE))))))</f>
        <v>0</v>
      </c>
      <c r="CA419" s="288">
        <f>IF($Q419="n/a",(IF('Workforce hours'!AA$30=0,0,(AY419/'Workforce hours'!AA$30))),(IF(VLOOKUP($Q419,'Workforce hours'!$C$8:$AD$30,CA$7,FALSE)=0,0,(AY419/(VLOOKUP($Q419,'Workforce hours'!$C$8:$AD$30,CA$7,FALSE))))))</f>
        <v>0</v>
      </c>
      <c r="CB419" s="288">
        <f>IF($Q419="n/a",(IF('Workforce hours'!AB$30=0,0,(AZ419/'Workforce hours'!AB$30))),(IF(VLOOKUP($Q419,'Workforce hours'!$C$8:$AD$30,CB$7,FALSE)=0,0,(AZ419/(VLOOKUP($Q419,'Workforce hours'!$C$8:$AD$30,CB$7,FALSE))))))</f>
        <v>0</v>
      </c>
      <c r="CC419" s="288">
        <f>IF($Q419="n/a",(IF('Workforce hours'!AC$30=0,0,(BA419/'Workforce hours'!AC$30))),(IF(VLOOKUP($Q419,'Workforce hours'!$C$8:$AD$30,CC$7,FALSE)=0,0,(BA419/(VLOOKUP($Q419,'Workforce hours'!$C$8:$AD$30,CC$7,FALSE))))))</f>
        <v>0</v>
      </c>
      <c r="CD419" s="288">
        <f>IF($Q419="n/a",(IF('Workforce hours'!AD$30=0,0,(BB419/'Workforce hours'!AD$30))),(IF(VLOOKUP($Q419,'Workforce hours'!$C$8:$AD$30,CD$7,FALSE)=0,0,(BB419/(VLOOKUP($Q419,'Workforce hours'!$C$8:$AD$30,CD$7,FALSE))))))</f>
        <v>0</v>
      </c>
      <c r="CE419" s="289">
        <f t="shared" si="58"/>
        <v>0</v>
      </c>
      <c r="CF419" s="290">
        <f>BD419*'Workforce costs'!B$9*(1+'Workforce costs'!B$10)*(1+'Workforce costs'!B$11)</f>
        <v>0</v>
      </c>
      <c r="CG419" s="290">
        <f>BE419*'Workforce costs'!C$9*(1+'Workforce costs'!C$10)*(1+'Workforce costs'!C$11)</f>
        <v>0</v>
      </c>
      <c r="CH419" s="290">
        <f>BF419*'Workforce costs'!D$9*(1+'Workforce costs'!D$10)*(1+'Workforce costs'!D$11)</f>
        <v>0</v>
      </c>
      <c r="CI419" s="290">
        <f>BG419*'Workforce costs'!E$9*(1+'Workforce costs'!E$10)*(1+'Workforce costs'!E$11)</f>
        <v>0</v>
      </c>
      <c r="CJ419" s="290">
        <f>BH419*'Workforce costs'!F$9*(1+'Workforce costs'!F$10)*(1+'Workforce costs'!F$11)</f>
        <v>0</v>
      </c>
      <c r="CK419" s="290">
        <f>BI419*'Workforce costs'!G$9*(1+'Workforce costs'!G$10)*(1+'Workforce costs'!G$11)</f>
        <v>0</v>
      </c>
      <c r="CL419" s="290">
        <f>BJ419*'Workforce costs'!H$9*(1+'Workforce costs'!H$10)*(1+'Workforce costs'!H$11)</f>
        <v>0</v>
      </c>
      <c r="CM419" s="290">
        <f>BK419*'Workforce costs'!I$9*(1+'Workforce costs'!I$10)*(1+'Workforce costs'!I$11)</f>
        <v>0</v>
      </c>
      <c r="CN419" s="290">
        <f>BL419*'Workforce costs'!J$9*(1+'Workforce costs'!J$10)*(1+'Workforce costs'!J$11)</f>
        <v>0</v>
      </c>
      <c r="CO419" s="290">
        <f>BM419*'Workforce costs'!K$9*(1+'Workforce costs'!K$10)*(1+'Workforce costs'!K$11)</f>
        <v>0</v>
      </c>
      <c r="CP419" s="290">
        <f>BN419*'Workforce costs'!L$9*(1+'Workforce costs'!L$10)*(1+'Workforce costs'!L$11)</f>
        <v>0</v>
      </c>
      <c r="CQ419" s="290">
        <f>BO419*'Workforce costs'!M$9*(1+'Workforce costs'!M$10)*(1+'Workforce costs'!M$11)</f>
        <v>0</v>
      </c>
      <c r="CR419" s="290">
        <f>BP419*'Workforce costs'!N$9*(1+'Workforce costs'!N$10)*(1+'Workforce costs'!N$11)</f>
        <v>0</v>
      </c>
      <c r="CS419" s="290">
        <f>BQ419*'Workforce costs'!O$9*(1+'Workforce costs'!O$10)*(1+'Workforce costs'!O$11)</f>
        <v>0</v>
      </c>
      <c r="CT419" s="290">
        <f>BR419*'Workforce costs'!P$9*(1+'Workforce costs'!P$10)*(1+'Workforce costs'!P$11)</f>
        <v>0</v>
      </c>
      <c r="CU419" s="290">
        <f>BS419*'Workforce costs'!Q$9*(1+'Workforce costs'!Q$10)*(1+'Workforce costs'!Q$11)</f>
        <v>0</v>
      </c>
      <c r="CV419" s="290">
        <f>BT419*'Workforce costs'!R$9*(1+'Workforce costs'!R$10)*(1+'Workforce costs'!R$11)</f>
        <v>0</v>
      </c>
      <c r="CW419" s="290">
        <f>BU419*'Workforce costs'!S$9*(1+'Workforce costs'!S$10)*(1+'Workforce costs'!S$11)</f>
        <v>0</v>
      </c>
      <c r="CX419" s="290">
        <f>BV419*'Workforce costs'!T$9*(1+'Workforce costs'!T$10)*(1+'Workforce costs'!T$11)</f>
        <v>0</v>
      </c>
      <c r="CY419" s="290">
        <f>BW419*'Workforce costs'!U$9*(1+'Workforce costs'!U$10)*(1+'Workforce costs'!U$11)</f>
        <v>0</v>
      </c>
      <c r="CZ419" s="290">
        <f>BX419*'Workforce costs'!V$9*(1+'Workforce costs'!V$10)*(1+'Workforce costs'!V$11)</f>
        <v>0</v>
      </c>
      <c r="DA419" s="290">
        <f>BY419*'Workforce costs'!W$9*(1+'Workforce costs'!W$10)*(1+'Workforce costs'!W$11)</f>
        <v>0</v>
      </c>
      <c r="DB419" s="290">
        <f>BZ419*'Workforce costs'!X$9*(1+'Workforce costs'!X$10)*(1+'Workforce costs'!X$11)</f>
        <v>0</v>
      </c>
      <c r="DC419" s="290">
        <f>CA419*'Workforce costs'!Y$9*(1+'Workforce costs'!Y$10)*(1+'Workforce costs'!Y$11)</f>
        <v>0</v>
      </c>
      <c r="DD419" s="290">
        <f>CB419*'Workforce costs'!Z$9*(1+'Workforce costs'!Z$10)*(1+'Workforce costs'!Z$11)</f>
        <v>0</v>
      </c>
      <c r="DE419" s="290">
        <f>CC419*'Workforce costs'!AA$9*(1+'Workforce costs'!AA$10)*(1+'Workforce costs'!AA$11)</f>
        <v>0</v>
      </c>
      <c r="DF419" s="290">
        <f>CD419*'Workforce costs'!AB$9*(1+'Workforce costs'!AB$10)*(1+'Workforce costs'!AB$11)</f>
        <v>0</v>
      </c>
    </row>
    <row r="420" spans="1:110" x14ac:dyDescent="0.3">
      <c r="A420" s="2" t="str">
        <f>Outputs!$A$4</f>
        <v>Australia</v>
      </c>
      <c r="B420" s="2" t="str">
        <f t="shared" si="51"/>
        <v>Australia 25to64</v>
      </c>
      <c r="C420" s="30">
        <f>VLOOKUP($B420,Populations!$D$15:$H$1920,3,FALSE)</f>
        <v>13966174</v>
      </c>
      <c r="D420" s="255">
        <f>IF(OR($H420="General pop",$H420="Schools",$H420="Workplace",$H420="Skills Training",$H420="Digital Supports"),1,VLOOKUP($B420,Populations!$D$15:$H$1920,5,FALSE))</f>
        <v>1</v>
      </c>
      <c r="E420" s="88">
        <f>VLOOKUP(I420,Epidemiology!$C$10:$H$47,6,FALSE)</f>
        <v>590</v>
      </c>
      <c r="F420" s="102">
        <f>'Care profiles'!R421</f>
        <v>1</v>
      </c>
      <c r="G420" s="15" t="str">
        <f>'Care profiles'!A421</f>
        <v>25to64</v>
      </c>
      <c r="H420" s="15" t="str">
        <f>'Care profiles'!B421</f>
        <v>Persistent</v>
      </c>
      <c r="I420" s="15" t="str">
        <f>'Care profiles'!C421</f>
        <v>Persistent_25-64yrs</v>
      </c>
      <c r="J420" s="15" t="str">
        <f>'Care profiles'!D421</f>
        <v>Care profile</v>
      </c>
      <c r="K420" s="15" t="str">
        <f>'Care profiles'!E421</f>
        <v>Acute Care Services</v>
      </c>
      <c r="L420" s="104">
        <f>'Care profiles'!F421</f>
        <v>0.2</v>
      </c>
      <c r="M420" s="15">
        <f>'Care profiles'!G421</f>
        <v>1</v>
      </c>
      <c r="N420" s="15">
        <f>'Care profiles'!H421</f>
        <v>90</v>
      </c>
      <c r="O420" s="15" t="str">
        <f>'Care profiles'!I421</f>
        <v>min</v>
      </c>
      <c r="P420" s="15" t="str">
        <f>'Care profiles'!J421</f>
        <v>Team</v>
      </c>
      <c r="Q420" s="15" t="str">
        <f>'Care profiles'!K421</f>
        <v>Acute Care Team</v>
      </c>
      <c r="R420" s="15" t="str">
        <f>'Care profiles'!M421</f>
        <v>N</v>
      </c>
      <c r="S420" s="15" t="str">
        <f>'Care profiles'!O421</f>
        <v>Y</v>
      </c>
      <c r="T420" s="15" t="str">
        <f>'Care profiles'!Q421</f>
        <v>N</v>
      </c>
      <c r="U420" s="30">
        <f t="shared" si="52"/>
        <v>82400.426600000006</v>
      </c>
      <c r="V420" s="30">
        <f t="shared" si="53"/>
        <v>16480.085320000002</v>
      </c>
      <c r="W420" s="30">
        <f>IF(M420="n/a",0,IF(O420="days",V420*M420*(1+(VLOOKUP(K420,'Bed parameters'!$A$9:$G$12,7,FALSE))),V420*M420))</f>
        <v>16480.085320000002</v>
      </c>
      <c r="X420" s="30">
        <f t="shared" si="54"/>
        <v>24720.127980000001</v>
      </c>
      <c r="Y420" s="30">
        <f t="shared" si="55"/>
        <v>0</v>
      </c>
      <c r="Z420" s="113">
        <f>_xlfn.IFNA(Y420/((VLOOKUP(K420,'Bed parameters'!$A$9:$G$12,3,FALSE))*(VLOOKUP(K420,'Bed parameters'!$A$9:$G$12,5,FALSE))),0)</f>
        <v>0</v>
      </c>
      <c r="AA420" s="30">
        <f t="shared" si="56"/>
        <v>24720.127979999997</v>
      </c>
      <c r="AB420" s="30">
        <f>_xlfn.IFNA(IF($O420="days",$Y420*(VLOOKUP($K420,'Bed parameters'!$A$9:$I$12,9,FALSE))*$F420*(VLOOKUP($Q420,'Workforce distribution'!$C$8:$AD$30,AB$7,FALSE)),IF($Q420="n/a",(IF($P420=AB$6,$X420*$F420,0)),$X420*$F420*(VLOOKUP($Q420,'Workforce distribution'!$C$8:$AD$30,AB$7,FALSE)))),0)</f>
        <v>0</v>
      </c>
      <c r="AC420" s="30">
        <f>_xlfn.IFNA(IF($O420="days",$Y420*(VLOOKUP($K420,'Bed parameters'!$A$9:$I$12,9,FALSE))*$F420*(VLOOKUP($Q420,'Workforce distribution'!$C$8:$AD$30,AC$7,FALSE)),IF($Q420="n/a",(IF($P420=AC$6,$X420*$F420,0)),$X420*$F420*(VLOOKUP($Q420,'Workforce distribution'!$C$8:$AD$30,AC$7,FALSE)))),0)</f>
        <v>0</v>
      </c>
      <c r="AD420" s="30">
        <f>_xlfn.IFNA(IF($O420="days",$Y420*(VLOOKUP($K420,'Bed parameters'!$A$9:$I$12,9,FALSE))*$F420*(VLOOKUP($Q420,'Workforce distribution'!$C$8:$AD$30,AD$7,FALSE)),IF($Q420="n/a",(IF($P420=AD$6,$X420*$F420,0)),$X420*$F420*(VLOOKUP($Q420,'Workforce distribution'!$C$8:$AD$30,AD$7,FALSE)))),0)</f>
        <v>0</v>
      </c>
      <c r="AE420" s="30">
        <f>_xlfn.IFNA(IF($O420="days",$Y420*(VLOOKUP($K420,'Bed parameters'!$A$9:$I$12,9,FALSE))*$F420*(VLOOKUP($Q420,'Workforce distribution'!$C$8:$AD$30,AE$7,FALSE)),IF($Q420="n/a",(IF($P420=AE$6,$X420*$F420,0)),$X420*$F420*(VLOOKUP($Q420,'Workforce distribution'!$C$8:$AD$30,AE$7,FALSE)))),0)</f>
        <v>1298.9027962307321</v>
      </c>
      <c r="AF420" s="30">
        <f>_xlfn.IFNA(IF($O420="days",$Y420*(VLOOKUP($K420,'Bed parameters'!$A$9:$I$12,9,FALSE))*$F420*(VLOOKUP($Q420,'Workforce distribution'!$C$8:$AD$30,AF$7,FALSE)),IF($Q420="n/a",(IF($P420=AF$6,$X420*$F420,0)),$X420*$F420*(VLOOKUP($Q420,'Workforce distribution'!$C$8:$AD$30,AF$7,FALSE)))),0)</f>
        <v>0</v>
      </c>
      <c r="AG420" s="30">
        <f>_xlfn.IFNA(IF($O420="days",$Y420*(VLOOKUP($K420,'Bed parameters'!$A$9:$I$12,9,FALSE))*$F420*(VLOOKUP($Q420,'Workforce distribution'!$C$8:$AD$30,AG$7,FALSE)),IF($Q420="n/a",(IF($P420=AG$6,$X420*$F420,0)),$X420*$F420*(VLOOKUP($Q420,'Workforce distribution'!$C$8:$AD$30,AG$7,FALSE)))),0)</f>
        <v>0</v>
      </c>
      <c r="AH420" s="30">
        <f>_xlfn.IFNA(IF($O420="days",$Y420*(VLOOKUP($K420,'Bed parameters'!$A$9:$I$12,9,FALSE))*$F420*(VLOOKUP($Q420,'Workforce distribution'!$C$8:$AD$30,AH$7,FALSE)),IF($Q420="n/a",(IF($P420=AH$6,$X420*$F420,0)),$X420*$F420*(VLOOKUP($Q420,'Workforce distribution'!$C$8:$AD$30,AH$7,FALSE)))),0)</f>
        <v>0</v>
      </c>
      <c r="AI420" s="30">
        <f>_xlfn.IFNA(IF($O420="days",$Y420*(VLOOKUP($K420,'Bed parameters'!$A$9:$I$12,9,FALSE))*$F420*(VLOOKUP($Q420,'Workforce distribution'!$C$8:$AD$30,AI$7,FALSE)),IF($Q420="n/a",(IF($P420=AI$6,$X420*$F420,0)),$X420*$F420*(VLOOKUP($Q420,'Workforce distribution'!$C$8:$AD$30,AI$7,FALSE)))),0)</f>
        <v>0</v>
      </c>
      <c r="AJ420" s="30">
        <f>_xlfn.IFNA(IF($O420="days",$Y420*(VLOOKUP($K420,'Bed parameters'!$A$9:$I$12,9,FALSE))*$F420*(VLOOKUP($Q420,'Workforce distribution'!$C$8:$AD$30,AJ$7,FALSE)),IF($Q420="n/a",(IF($P420=AJ$6,$X420*$F420,0)),$X420*$F420*(VLOOKUP($Q420,'Workforce distribution'!$C$8:$AD$30,AJ$7,FALSE)))),0)</f>
        <v>0</v>
      </c>
      <c r="AK420" s="30">
        <f>_xlfn.IFNA(IF($O420="days",$Y420*(VLOOKUP($K420,'Bed parameters'!$A$9:$I$12,9,FALSE))*$F420*(VLOOKUP($Q420,'Workforce distribution'!$C$8:$AD$30,AK$7,FALSE)),IF($Q420="n/a",(IF($P420=AK$6,$X420*$F420,0)),$X420*$F420*(VLOOKUP($Q420,'Workforce distribution'!$C$8:$AD$30,AK$7,FALSE)))),0)</f>
        <v>0</v>
      </c>
      <c r="AL420" s="30">
        <f>_xlfn.IFNA(IF($O420="days",$Y420*(VLOOKUP($K420,'Bed parameters'!$A$9:$I$12,9,FALSE))*$F420*(VLOOKUP($Q420,'Workforce distribution'!$C$8:$AD$30,AL$7,FALSE)),IF($Q420="n/a",(IF($P420=AL$6,$X420*$F420,0)),$X420*$F420*(VLOOKUP($Q420,'Workforce distribution'!$C$8:$AD$30,AL$7,FALSE)))),0)</f>
        <v>2185.3254195259406</v>
      </c>
      <c r="AM420" s="30">
        <f>_xlfn.IFNA(IF($O420="days",$Y420*(VLOOKUP($K420,'Bed parameters'!$A$9:$I$12,9,FALSE))*$F420*(VLOOKUP($Q420,'Workforce distribution'!$C$8:$AD$30,AM$7,FALSE)),IF($Q420="n/a",(IF($P420=AM$6,$X420*$F420,0)),$X420*$F420*(VLOOKUP($Q420,'Workforce distribution'!$C$8:$AD$30,AM$7,FALSE)))),0)</f>
        <v>14860.212852776398</v>
      </c>
      <c r="AN420" s="30">
        <f>_xlfn.IFNA(IF($O420="days",$Y420*(VLOOKUP($K420,'Bed parameters'!$A$9:$I$12,9,FALSE))*$F420*(VLOOKUP($Q420,'Workforce distribution'!$C$8:$AD$30,AN$7,FALSE)),IF($Q420="n/a",(IF($P420=AN$6,$X420*$F420,0)),$X420*$F420*(VLOOKUP($Q420,'Workforce distribution'!$C$8:$AD$30,AN$7,FALSE)))),0)</f>
        <v>519.01478713741096</v>
      </c>
      <c r="AO420" s="30">
        <f>_xlfn.IFNA(IF($O420="days",$Y420*(VLOOKUP($K420,'Bed parameters'!$A$9:$I$12,9,FALSE))*$F420*(VLOOKUP($Q420,'Workforce distribution'!$C$8:$AD$30,AO$7,FALSE)),IF($Q420="n/a",(IF($P420=AO$6,$X420*$F420,0)),$X420*$F420*(VLOOKUP($Q420,'Workforce distribution'!$C$8:$AD$30,AO$7,FALSE)))),0)</f>
        <v>1453.2414039847508</v>
      </c>
      <c r="AP420" s="30">
        <f>_xlfn.IFNA(IF($O420="days",$Y420*(VLOOKUP($K420,'Bed parameters'!$A$9:$I$12,9,FALSE))*$F420*(VLOOKUP($Q420,'Workforce distribution'!$C$8:$AD$30,AP$7,FALSE)),IF($Q420="n/a",(IF($P420=AP$6,$X420*$F420,0)),$X420*$F420*(VLOOKUP($Q420,'Workforce distribution'!$C$8:$AD$30,AP$7,FALSE)))),0)</f>
        <v>1453.2414039847508</v>
      </c>
      <c r="AQ420" s="30">
        <f>_xlfn.IFNA(IF($O420="days",$Y420*(VLOOKUP($K420,'Bed parameters'!$A$9:$I$12,9,FALSE))*$F420*(VLOOKUP($Q420,'Workforce distribution'!$C$8:$AD$30,AQ$7,FALSE)),IF($Q420="n/a",(IF($P420=AQ$6,$X420*$F420,0)),$X420*$F420*(VLOOKUP($Q420,'Workforce distribution'!$C$8:$AD$30,AQ$7,FALSE)))),0)</f>
        <v>0</v>
      </c>
      <c r="AR420" s="30">
        <f>_xlfn.IFNA(IF($O420="days",$Y420*(VLOOKUP($K420,'Bed parameters'!$A$9:$I$12,9,FALSE))*$F420*(VLOOKUP($Q420,'Workforce distribution'!$C$8:$AD$30,AR$7,FALSE)),IF($Q420="n/a",(IF($P420=AR$6,$X420*$F420,0)),$X420*$F420*(VLOOKUP($Q420,'Workforce distribution'!$C$8:$AD$30,AR$7,FALSE)))),0)</f>
        <v>0</v>
      </c>
      <c r="AS420" s="30">
        <f>_xlfn.IFNA(IF($O420="days",$Y420*(VLOOKUP($K420,'Bed parameters'!$A$9:$I$12,9,FALSE))*$F420*(VLOOKUP($Q420,'Workforce distribution'!$C$8:$AD$30,AS$7,FALSE)),IF($Q420="n/a",(IF($P420=AS$6,$X420*$F420,0)),$X420*$F420*(VLOOKUP($Q420,'Workforce distribution'!$C$8:$AD$30,AS$7,FALSE)))),0)</f>
        <v>0</v>
      </c>
      <c r="AT420" s="30">
        <f>_xlfn.IFNA(IF($O420="days",$Y420*(VLOOKUP($K420,'Bed parameters'!$A$9:$I$12,9,FALSE))*$F420*(VLOOKUP($Q420,'Workforce distribution'!$C$8:$AD$30,AT$7,FALSE)),IF($Q420="n/a",(IF($P420=AT$6,$X420*$F420,0)),$X420*$F420*(VLOOKUP($Q420,'Workforce distribution'!$C$8:$AD$30,AT$7,FALSE)))),0)</f>
        <v>0</v>
      </c>
      <c r="AU420" s="30">
        <f>_xlfn.IFNA(IF($O420="days",$Y420*(VLOOKUP($K420,'Bed parameters'!$A$9:$I$12,9,FALSE))*$F420*(VLOOKUP($Q420,'Workforce distribution'!$C$8:$AD$30,AU$7,FALSE)),IF($Q420="n/a",(IF($P420=AU$6,$X420*$F420,0)),$X420*$F420*(VLOOKUP($Q420,'Workforce distribution'!$C$8:$AD$30,AU$7,FALSE)))),0)</f>
        <v>1420.4615226918615</v>
      </c>
      <c r="AV420" s="30">
        <f>_xlfn.IFNA(IF($O420="days",$Y420*(VLOOKUP($K420,'Bed parameters'!$A$9:$I$12,9,FALSE))*$F420*(VLOOKUP($Q420,'Workforce distribution'!$C$8:$AD$30,AV$7,FALSE)),IF($Q420="n/a",(IF($P420=AV$6,$X420*$F420,0)),$X420*$F420*(VLOOKUP($Q420,'Workforce distribution'!$C$8:$AD$30,AV$7,FALSE)))),0)</f>
        <v>0</v>
      </c>
      <c r="AW420" s="30">
        <f>_xlfn.IFNA(IF($O420="days",$Y420*(VLOOKUP($K420,'Bed parameters'!$A$9:$I$12,9,FALSE))*$F420*(VLOOKUP($Q420,'Workforce distribution'!$C$8:$AD$30,AW$7,FALSE)),IF($Q420="n/a",(IF($P420=AW$6,$X420*$F420,0)),$X420*$F420*(VLOOKUP($Q420,'Workforce distribution'!$C$8:$AD$30,AW$7,FALSE)))),0)</f>
        <v>1529.7277936681585</v>
      </c>
      <c r="AX420" s="30">
        <f>_xlfn.IFNA(IF($O420="days",$Y420*(VLOOKUP($K420,'Bed parameters'!$A$9:$I$12,9,FALSE))*$F420*(VLOOKUP($Q420,'Workforce distribution'!$C$8:$AD$30,AX$7,FALSE)),IF($Q420="n/a",(IF($P420=AX$6,$X420*$F420,0)),$X420*$F420*(VLOOKUP($Q420,'Workforce distribution'!$C$8:$AD$30,AX$7,FALSE)))),0)</f>
        <v>0</v>
      </c>
      <c r="AY420" s="30">
        <f>_xlfn.IFNA(IF($O420="days",$Y420*(VLOOKUP($K420,'Bed parameters'!$A$9:$I$12,9,FALSE))*$F420*(VLOOKUP($Q420,'Workforce distribution'!$C$8:$AD$30,AY$7,FALSE)),IF($Q420="n/a",(IF($P420=AY$6,$X420*$F420,0)),$X420*$F420*(VLOOKUP($Q420,'Workforce distribution'!$C$8:$AD$30,AY$7,FALSE)))),0)</f>
        <v>0</v>
      </c>
      <c r="AZ420" s="30">
        <f>_xlfn.IFNA(IF($O420="days",$Y420*(VLOOKUP($K420,'Bed parameters'!$A$9:$I$12,9,FALSE))*$F420*(VLOOKUP($Q420,'Workforce distribution'!$C$8:$AD$30,AZ$7,FALSE)),IF($Q420="n/a",(IF($P420=AZ$6,$X420*$F420,0)),$X420*$F420*(VLOOKUP($Q420,'Workforce distribution'!$C$8:$AD$30,AZ$7,FALSE)))),0)</f>
        <v>0</v>
      </c>
      <c r="BA420" s="30">
        <f>_xlfn.IFNA(IF($O420="days",$Y420*(VLOOKUP($K420,'Bed parameters'!$A$9:$I$12,9,FALSE))*$F420*(VLOOKUP($Q420,'Workforce distribution'!$C$8:$AD$30,BA$7,FALSE)),IF($Q420="n/a",(IF($P420=BA$6,$X420*$F420,0)),$X420*$F420*(VLOOKUP($Q420,'Workforce distribution'!$C$8:$AD$30,BA$7,FALSE)))),0)</f>
        <v>0</v>
      </c>
      <c r="BB420" s="30">
        <f>_xlfn.IFNA(IF($O420="days",$Y420*(VLOOKUP($K420,'Bed parameters'!$A$9:$I$12,9,FALSE))*$F420*(VLOOKUP($Q420,'Workforce distribution'!$C$8:$AD$30,BB$7,FALSE)),IF($Q420="n/a",(IF($P420=BB$6,$X420*$F420,0)),$X420*$F420*(VLOOKUP($Q420,'Workforce distribution'!$C$8:$AD$30,BB$7,FALSE)))),0)</f>
        <v>0</v>
      </c>
      <c r="BC420" s="149">
        <f t="shared" si="57"/>
        <v>22.639778275585854</v>
      </c>
      <c r="BD420" s="288">
        <f>IF($Q420="n/a",(IF('Workforce hours'!D$30=0,0,(AB420/'Workforce hours'!D$30))),(IF(VLOOKUP($Q420,'Workforce hours'!$C$8:$AD$30,BD$7,FALSE)=0,0,(AB420/(VLOOKUP($Q420,'Workforce hours'!$C$8:$AD$30,BD$7,FALSE))))))</f>
        <v>0</v>
      </c>
      <c r="BE420" s="288">
        <f>IF($Q420="n/a",(IF('Workforce hours'!E$30=0,0,(AC420/'Workforce hours'!E$30))),(IF(VLOOKUP($Q420,'Workforce hours'!$C$8:$AD$30,BE$7,FALSE)=0,0,(AC420/(VLOOKUP($Q420,'Workforce hours'!$C$8:$AD$30,BE$7,FALSE))))))</f>
        <v>0</v>
      </c>
      <c r="BF420" s="288">
        <f>IF($Q420="n/a",(IF('Workforce hours'!F$30=0,0,(AD420/'Workforce hours'!F$30))),(IF(VLOOKUP($Q420,'Workforce hours'!$C$8:$AD$30,BF$7,FALSE)=0,0,(AD420/(VLOOKUP($Q420,'Workforce hours'!$C$8:$AD$30,BF$7,FALSE))))))</f>
        <v>0</v>
      </c>
      <c r="BG420" s="288">
        <f>IF($Q420="n/a",(IF('Workforce hours'!G$30=0,0,(AE420/'Workforce hours'!G$30))),(IF(VLOOKUP($Q420,'Workforce hours'!$C$8:$AD$30,BG$7,FALSE)=0,0,(AE420/(VLOOKUP($Q420,'Workforce hours'!$C$8:$AD$30,BG$7,FALSE))))))</f>
        <v>1.1301417006171726</v>
      </c>
      <c r="BH420" s="288">
        <f>IF($Q420="n/a",(IF('Workforce hours'!H$30=0,0,(AF420/'Workforce hours'!H$30))),(IF(VLOOKUP($Q420,'Workforce hours'!$C$8:$AD$30,BH$7,FALSE)=0,0,(AF420/(VLOOKUP($Q420,'Workforce hours'!$C$8:$AD$30,BH$7,FALSE))))))</f>
        <v>0</v>
      </c>
      <c r="BI420" s="288">
        <f>IF($Q420="n/a",(IF('Workforce hours'!I$30=0,0,(AG420/'Workforce hours'!I$30))),(IF(VLOOKUP($Q420,'Workforce hours'!$C$8:$AD$30,BI$7,FALSE)=0,0,(AG420/(VLOOKUP($Q420,'Workforce hours'!$C$8:$AD$30,BI$7,FALSE))))))</f>
        <v>0</v>
      </c>
      <c r="BJ420" s="288">
        <f>IF($Q420="n/a",(IF('Workforce hours'!J$30=0,0,(AH420/'Workforce hours'!J$30))),(IF(VLOOKUP($Q420,'Workforce hours'!$C$8:$AD$30,BJ$7,FALSE)=0,0,(AH420/(VLOOKUP($Q420,'Workforce hours'!$C$8:$AD$30,BJ$7,FALSE))))))</f>
        <v>0</v>
      </c>
      <c r="BK420" s="288">
        <f>IF($Q420="n/a",(IF('Workforce hours'!K$30=0,0,(AI420/'Workforce hours'!K$30))),(IF(VLOOKUP($Q420,'Workforce hours'!$C$8:$AD$30,BK$7,FALSE)=0,0,(AI420/(VLOOKUP($Q420,'Workforce hours'!$C$8:$AD$30,BK$7,FALSE))))))</f>
        <v>0</v>
      </c>
      <c r="BL420" s="288">
        <f>IF($Q420="n/a",(IF('Workforce hours'!L$30=0,0,(AJ420/'Workforce hours'!L$30))),(IF(VLOOKUP($Q420,'Workforce hours'!$C$8:$AD$30,BL$7,FALSE)=0,0,(AJ420/(VLOOKUP($Q420,'Workforce hours'!$C$8:$AD$30,BL$7,FALSE))))))</f>
        <v>0</v>
      </c>
      <c r="BM420" s="288">
        <f>IF($Q420="n/a",(IF('Workforce hours'!M$30=0,0,(AK420/'Workforce hours'!M$30))),(IF(VLOOKUP($Q420,'Workforce hours'!$C$8:$AD$30,BM$7,FALSE)=0,0,(AK420/(VLOOKUP($Q420,'Workforce hours'!$C$8:$AD$30,BM$7,FALSE))))))</f>
        <v>0</v>
      </c>
      <c r="BN420" s="288">
        <f>IF($Q420="n/a",(IF('Workforce hours'!N$30=0,0,(AL420/'Workforce hours'!N$30))),(IF(VLOOKUP($Q420,'Workforce hours'!$C$8:$AD$30,BN$7,FALSE)=0,0,(AL420/(VLOOKUP($Q420,'Workforce hours'!$C$8:$AD$30,BN$7,FALSE))))))</f>
        <v>1.9895450604267078</v>
      </c>
      <c r="BO420" s="288">
        <f>IF($Q420="n/a",(IF('Workforce hours'!O$30=0,0,(AM420/'Workforce hours'!O$30))),(IF(VLOOKUP($Q420,'Workforce hours'!$C$8:$AD$30,BO$7,FALSE)=0,0,(AM420/(VLOOKUP($Q420,'Workforce hours'!$C$8:$AD$30,BO$7,FALSE))))))</f>
        <v>14.045869972932193</v>
      </c>
      <c r="BP420" s="288">
        <f>IF($Q420="n/a",(IF('Workforce hours'!P$30=0,0,(AN420/'Workforce hours'!P$30))),(IF(VLOOKUP($Q420,'Workforce hours'!$C$8:$AD$30,BP$7,FALSE)=0,0,(AN420/(VLOOKUP($Q420,'Workforce hours'!$C$8:$AD$30,BP$7,FALSE))))))</f>
        <v>0.451581331476893</v>
      </c>
      <c r="BQ420" s="288">
        <f>IF($Q420="n/a",(IF('Workforce hours'!Q$30=0,0,(AO420/'Workforce hours'!Q$30))),(IF(VLOOKUP($Q420,'Workforce hours'!$C$8:$AD$30,BQ$7,FALSE)=0,0,(AO420/(VLOOKUP($Q420,'Workforce hours'!$C$8:$AD$30,BQ$7,FALSE))))))</f>
        <v>1.2644277281353002</v>
      </c>
      <c r="BR420" s="288">
        <f>IF($Q420="n/a",(IF('Workforce hours'!R$30=0,0,(AP420/'Workforce hours'!R$30))),(IF(VLOOKUP($Q420,'Workforce hours'!$C$8:$AD$30,BR$7,FALSE)=0,0,(AP420/(VLOOKUP($Q420,'Workforce hours'!$C$8:$AD$30,BR$7,FALSE))))))</f>
        <v>1.2644277281353002</v>
      </c>
      <c r="BS420" s="288">
        <f>IF($Q420="n/a",(IF('Workforce hours'!S$30=0,0,(AQ420/'Workforce hours'!S$30))),(IF(VLOOKUP($Q420,'Workforce hours'!$C$8:$AD$30,BS$7,FALSE)=0,0,(AQ420/(VLOOKUP($Q420,'Workforce hours'!$C$8:$AD$30,BS$7,FALSE))))))</f>
        <v>0</v>
      </c>
      <c r="BT420" s="288">
        <f>IF($Q420="n/a",(IF('Workforce hours'!T$30=0,0,(AR420/'Workforce hours'!T$30))),(IF(VLOOKUP($Q420,'Workforce hours'!$C$8:$AD$30,BT$7,FALSE)=0,0,(AR420/(VLOOKUP($Q420,'Workforce hours'!$C$8:$AD$30,BT$7,FALSE))))))</f>
        <v>0</v>
      </c>
      <c r="BU420" s="288">
        <f>IF($Q420="n/a",(IF('Workforce hours'!U$30=0,0,(AS420/'Workforce hours'!U$30))),(IF(VLOOKUP($Q420,'Workforce hours'!$C$8:$AD$30,BU$7,FALSE)=0,0,(AS420/(VLOOKUP($Q420,'Workforce hours'!$C$8:$AD$30,BU$7,FALSE))))))</f>
        <v>0</v>
      </c>
      <c r="BV420" s="288">
        <f>IF($Q420="n/a",(IF('Workforce hours'!V$30=0,0,(AT420/'Workforce hours'!V$30))),(IF(VLOOKUP($Q420,'Workforce hours'!$C$8:$AD$30,BV$7,FALSE)=0,0,(AT420/(VLOOKUP($Q420,'Workforce hours'!$C$8:$AD$30,BV$7,FALSE))))))</f>
        <v>0</v>
      </c>
      <c r="BW420" s="288">
        <f>IF($Q420="n/a",(IF('Workforce hours'!W$30=0,0,(AU420/'Workforce hours'!W$30))),(IF(VLOOKUP($Q420,'Workforce hours'!$C$8:$AD$30,BW$7,FALSE)=0,0,(AU420/(VLOOKUP($Q420,'Workforce hours'!$C$8:$AD$30,BW$7,FALSE))))))</f>
        <v>1.2007111777855475</v>
      </c>
      <c r="BX420" s="288">
        <f>IF($Q420="n/a",(IF('Workforce hours'!X$30=0,0,(AV420/'Workforce hours'!X$30))),(IF(VLOOKUP($Q420,'Workforce hours'!$C$8:$AD$30,BX$7,FALSE)=0,0,(AV420/(VLOOKUP($Q420,'Workforce hours'!$C$8:$AD$30,BX$7,FALSE))))))</f>
        <v>0</v>
      </c>
      <c r="BY420" s="288">
        <f>IF($Q420="n/a",(IF('Workforce hours'!Y$30=0,0,(AW420/'Workforce hours'!Y$30))),(IF(VLOOKUP($Q420,'Workforce hours'!$C$8:$AD$30,BY$7,FALSE)=0,0,(AW420/(VLOOKUP($Q420,'Workforce hours'!$C$8:$AD$30,BY$7,FALSE))))))</f>
        <v>1.2930735760767433</v>
      </c>
      <c r="BZ420" s="288">
        <f>IF($Q420="n/a",(IF('Workforce hours'!Z$30=0,0,(AX420/'Workforce hours'!Z$30))),(IF(VLOOKUP($Q420,'Workforce hours'!$C$8:$AD$30,BZ$7,FALSE)=0,0,(AX420/(VLOOKUP($Q420,'Workforce hours'!$C$8:$AD$30,BZ$7,FALSE))))))</f>
        <v>0</v>
      </c>
      <c r="CA420" s="288">
        <f>IF($Q420="n/a",(IF('Workforce hours'!AA$30=0,0,(AY420/'Workforce hours'!AA$30))),(IF(VLOOKUP($Q420,'Workforce hours'!$C$8:$AD$30,CA$7,FALSE)=0,0,(AY420/(VLOOKUP($Q420,'Workforce hours'!$C$8:$AD$30,CA$7,FALSE))))))</f>
        <v>0</v>
      </c>
      <c r="CB420" s="288">
        <f>IF($Q420="n/a",(IF('Workforce hours'!AB$30=0,0,(AZ420/'Workforce hours'!AB$30))),(IF(VLOOKUP($Q420,'Workforce hours'!$C$8:$AD$30,CB$7,FALSE)=0,0,(AZ420/(VLOOKUP($Q420,'Workforce hours'!$C$8:$AD$30,CB$7,FALSE))))))</f>
        <v>0</v>
      </c>
      <c r="CC420" s="288">
        <f>IF($Q420="n/a",(IF('Workforce hours'!AC$30=0,0,(BA420/'Workforce hours'!AC$30))),(IF(VLOOKUP($Q420,'Workforce hours'!$C$8:$AD$30,CC$7,FALSE)=0,0,(BA420/(VLOOKUP($Q420,'Workforce hours'!$C$8:$AD$30,CC$7,FALSE))))))</f>
        <v>0</v>
      </c>
      <c r="CD420" s="288">
        <f>IF($Q420="n/a",(IF('Workforce hours'!AD$30=0,0,(BB420/'Workforce hours'!AD$30))),(IF(VLOOKUP($Q420,'Workforce hours'!$C$8:$AD$30,CD$7,FALSE)=0,0,(BB420/(VLOOKUP($Q420,'Workforce hours'!$C$8:$AD$30,CD$7,FALSE))))))</f>
        <v>0</v>
      </c>
      <c r="CE420" s="289">
        <f t="shared" si="58"/>
        <v>0</v>
      </c>
      <c r="CF420" s="290">
        <f>BD420*'Workforce costs'!B$9*(1+'Workforce costs'!B$10)*(1+'Workforce costs'!B$11)</f>
        <v>0</v>
      </c>
      <c r="CG420" s="290">
        <f>BE420*'Workforce costs'!C$9*(1+'Workforce costs'!C$10)*(1+'Workforce costs'!C$11)</f>
        <v>0</v>
      </c>
      <c r="CH420" s="290">
        <f>BF420*'Workforce costs'!D$9*(1+'Workforce costs'!D$10)*(1+'Workforce costs'!D$11)</f>
        <v>0</v>
      </c>
      <c r="CI420" s="290">
        <f>BG420*'Workforce costs'!E$9*(1+'Workforce costs'!E$10)*(1+'Workforce costs'!E$11)</f>
        <v>0</v>
      </c>
      <c r="CJ420" s="290">
        <f>BH420*'Workforce costs'!F$9*(1+'Workforce costs'!F$10)*(1+'Workforce costs'!F$11)</f>
        <v>0</v>
      </c>
      <c r="CK420" s="290">
        <f>BI420*'Workforce costs'!G$9*(1+'Workforce costs'!G$10)*(1+'Workforce costs'!G$11)</f>
        <v>0</v>
      </c>
      <c r="CL420" s="290">
        <f>BJ420*'Workforce costs'!H$9*(1+'Workforce costs'!H$10)*(1+'Workforce costs'!H$11)</f>
        <v>0</v>
      </c>
      <c r="CM420" s="290">
        <f>BK420*'Workforce costs'!I$9*(1+'Workforce costs'!I$10)*(1+'Workforce costs'!I$11)</f>
        <v>0</v>
      </c>
      <c r="CN420" s="290">
        <f>BL420*'Workforce costs'!J$9*(1+'Workforce costs'!J$10)*(1+'Workforce costs'!J$11)</f>
        <v>0</v>
      </c>
      <c r="CO420" s="290">
        <f>BM420*'Workforce costs'!K$9*(1+'Workforce costs'!K$10)*(1+'Workforce costs'!K$11)</f>
        <v>0</v>
      </c>
      <c r="CP420" s="290">
        <f>BN420*'Workforce costs'!L$9*(1+'Workforce costs'!L$10)*(1+'Workforce costs'!L$11)</f>
        <v>0</v>
      </c>
      <c r="CQ420" s="290">
        <f>BO420*'Workforce costs'!M$9*(1+'Workforce costs'!M$10)*(1+'Workforce costs'!M$11)</f>
        <v>0</v>
      </c>
      <c r="CR420" s="290">
        <f>BP420*'Workforce costs'!N$9*(1+'Workforce costs'!N$10)*(1+'Workforce costs'!N$11)</f>
        <v>0</v>
      </c>
      <c r="CS420" s="290">
        <f>BQ420*'Workforce costs'!O$9*(1+'Workforce costs'!O$10)*(1+'Workforce costs'!O$11)</f>
        <v>0</v>
      </c>
      <c r="CT420" s="290">
        <f>BR420*'Workforce costs'!P$9*(1+'Workforce costs'!P$10)*(1+'Workforce costs'!P$11)</f>
        <v>0</v>
      </c>
      <c r="CU420" s="290">
        <f>BS420*'Workforce costs'!Q$9*(1+'Workforce costs'!Q$10)*(1+'Workforce costs'!Q$11)</f>
        <v>0</v>
      </c>
      <c r="CV420" s="290">
        <f>BT420*'Workforce costs'!R$9*(1+'Workforce costs'!R$10)*(1+'Workforce costs'!R$11)</f>
        <v>0</v>
      </c>
      <c r="CW420" s="290">
        <f>BU420*'Workforce costs'!S$9*(1+'Workforce costs'!S$10)*(1+'Workforce costs'!S$11)</f>
        <v>0</v>
      </c>
      <c r="CX420" s="290">
        <f>BV420*'Workforce costs'!T$9*(1+'Workforce costs'!T$10)*(1+'Workforce costs'!T$11)</f>
        <v>0</v>
      </c>
      <c r="CY420" s="290">
        <f>BW420*'Workforce costs'!U$9*(1+'Workforce costs'!U$10)*(1+'Workforce costs'!U$11)</f>
        <v>0</v>
      </c>
      <c r="CZ420" s="290">
        <f>BX420*'Workforce costs'!V$9*(1+'Workforce costs'!V$10)*(1+'Workforce costs'!V$11)</f>
        <v>0</v>
      </c>
      <c r="DA420" s="290">
        <f>BY420*'Workforce costs'!W$9*(1+'Workforce costs'!W$10)*(1+'Workforce costs'!W$11)</f>
        <v>0</v>
      </c>
      <c r="DB420" s="290">
        <f>BZ420*'Workforce costs'!X$9*(1+'Workforce costs'!X$10)*(1+'Workforce costs'!X$11)</f>
        <v>0</v>
      </c>
      <c r="DC420" s="290">
        <f>CA420*'Workforce costs'!Y$9*(1+'Workforce costs'!Y$10)*(1+'Workforce costs'!Y$11)</f>
        <v>0</v>
      </c>
      <c r="DD420" s="290">
        <f>CB420*'Workforce costs'!Z$9*(1+'Workforce costs'!Z$10)*(1+'Workforce costs'!Z$11)</f>
        <v>0</v>
      </c>
      <c r="DE420" s="290">
        <f>CC420*'Workforce costs'!AA$9*(1+'Workforce costs'!AA$10)*(1+'Workforce costs'!AA$11)</f>
        <v>0</v>
      </c>
      <c r="DF420" s="290">
        <f>CD420*'Workforce costs'!AB$9*(1+'Workforce costs'!AB$10)*(1+'Workforce costs'!AB$11)</f>
        <v>0</v>
      </c>
    </row>
    <row r="421" spans="1:110" x14ac:dyDescent="0.3">
      <c r="A421" s="2" t="str">
        <f>Outputs!$A$4</f>
        <v>Australia</v>
      </c>
      <c r="B421" s="2" t="str">
        <f t="shared" si="51"/>
        <v>Australia 25to64</v>
      </c>
      <c r="C421" s="30">
        <f>VLOOKUP($B421,Populations!$D$15:$H$1920,3,FALSE)</f>
        <v>13966174</v>
      </c>
      <c r="D421" s="255">
        <f>IF(OR($H421="General pop",$H421="Schools",$H421="Workplace",$H421="Skills Training",$H421="Digital Supports"),1,VLOOKUP($B421,Populations!$D$15:$H$1920,5,FALSE))</f>
        <v>1</v>
      </c>
      <c r="E421" s="88">
        <f>VLOOKUP(I421,Epidemiology!$C$10:$H$47,6,FALSE)</f>
        <v>590</v>
      </c>
      <c r="F421" s="102">
        <f>'Care profiles'!R422</f>
        <v>1</v>
      </c>
      <c r="G421" s="15" t="str">
        <f>'Care profiles'!A422</f>
        <v>25to64</v>
      </c>
      <c r="H421" s="15" t="str">
        <f>'Care profiles'!B422</f>
        <v>Persistent</v>
      </c>
      <c r="I421" s="15" t="str">
        <f>'Care profiles'!C422</f>
        <v>Persistent_25-64yrs</v>
      </c>
      <c r="J421" s="15" t="str">
        <f>'Care profiles'!D422</f>
        <v>Care profile</v>
      </c>
      <c r="K421" s="15" t="str">
        <f>'Care profiles'!E422</f>
        <v>Acute Care Services</v>
      </c>
      <c r="L421" s="104">
        <f>'Care profiles'!F422</f>
        <v>0.02</v>
      </c>
      <c r="M421" s="15">
        <f>'Care profiles'!G422</f>
        <v>8</v>
      </c>
      <c r="N421" s="15">
        <f>'Care profiles'!H422</f>
        <v>90</v>
      </c>
      <c r="O421" s="15" t="str">
        <f>'Care profiles'!I422</f>
        <v>min</v>
      </c>
      <c r="P421" s="15" t="str">
        <f>'Care profiles'!J422</f>
        <v>Team</v>
      </c>
      <c r="Q421" s="15" t="str">
        <f>'Care profiles'!K422</f>
        <v>Acute Care Team</v>
      </c>
      <c r="R421" s="15" t="str">
        <f>'Care profiles'!M422</f>
        <v>N</v>
      </c>
      <c r="S421" s="15" t="str">
        <f>'Care profiles'!O422</f>
        <v>Y</v>
      </c>
      <c r="T421" s="15" t="str">
        <f>'Care profiles'!Q422</f>
        <v>N</v>
      </c>
      <c r="U421" s="30">
        <f t="shared" si="52"/>
        <v>82400.426600000006</v>
      </c>
      <c r="V421" s="30">
        <f t="shared" si="53"/>
        <v>1648.0085320000001</v>
      </c>
      <c r="W421" s="30">
        <f>IF(M421="n/a",0,IF(O421="days",V421*M421*(1+(VLOOKUP(K421,'Bed parameters'!$A$9:$G$12,7,FALSE))),V421*M421))</f>
        <v>13184.068256</v>
      </c>
      <c r="X421" s="30">
        <f t="shared" si="54"/>
        <v>19776.102384000002</v>
      </c>
      <c r="Y421" s="30">
        <f t="shared" si="55"/>
        <v>0</v>
      </c>
      <c r="Z421" s="113">
        <f>_xlfn.IFNA(Y421/((VLOOKUP(K421,'Bed parameters'!$A$9:$G$12,3,FALSE))*(VLOOKUP(K421,'Bed parameters'!$A$9:$G$12,5,FALSE))),0)</f>
        <v>0</v>
      </c>
      <c r="AA421" s="30">
        <f t="shared" si="56"/>
        <v>19776.102384000005</v>
      </c>
      <c r="AB421" s="30">
        <f>_xlfn.IFNA(IF($O421="days",$Y421*(VLOOKUP($K421,'Bed parameters'!$A$9:$I$12,9,FALSE))*$F421*(VLOOKUP($Q421,'Workforce distribution'!$C$8:$AD$30,AB$7,FALSE)),IF($Q421="n/a",(IF($P421=AB$6,$X421*$F421,0)),$X421*$F421*(VLOOKUP($Q421,'Workforce distribution'!$C$8:$AD$30,AB$7,FALSE)))),0)</f>
        <v>0</v>
      </c>
      <c r="AC421" s="30">
        <f>_xlfn.IFNA(IF($O421="days",$Y421*(VLOOKUP($K421,'Bed parameters'!$A$9:$I$12,9,FALSE))*$F421*(VLOOKUP($Q421,'Workforce distribution'!$C$8:$AD$30,AC$7,FALSE)),IF($Q421="n/a",(IF($P421=AC$6,$X421*$F421,0)),$X421*$F421*(VLOOKUP($Q421,'Workforce distribution'!$C$8:$AD$30,AC$7,FALSE)))),0)</f>
        <v>0</v>
      </c>
      <c r="AD421" s="30">
        <f>_xlfn.IFNA(IF($O421="days",$Y421*(VLOOKUP($K421,'Bed parameters'!$A$9:$I$12,9,FALSE))*$F421*(VLOOKUP($Q421,'Workforce distribution'!$C$8:$AD$30,AD$7,FALSE)),IF($Q421="n/a",(IF($P421=AD$6,$X421*$F421,0)),$X421*$F421*(VLOOKUP($Q421,'Workforce distribution'!$C$8:$AD$30,AD$7,FALSE)))),0)</f>
        <v>0</v>
      </c>
      <c r="AE421" s="30">
        <f>_xlfn.IFNA(IF($O421="days",$Y421*(VLOOKUP($K421,'Bed parameters'!$A$9:$I$12,9,FALSE))*$F421*(VLOOKUP($Q421,'Workforce distribution'!$C$8:$AD$30,AE$7,FALSE)),IF($Q421="n/a",(IF($P421=AE$6,$X421*$F421,0)),$X421*$F421*(VLOOKUP($Q421,'Workforce distribution'!$C$8:$AD$30,AE$7,FALSE)))),0)</f>
        <v>1039.1222369845857</v>
      </c>
      <c r="AF421" s="30">
        <f>_xlfn.IFNA(IF($O421="days",$Y421*(VLOOKUP($K421,'Bed parameters'!$A$9:$I$12,9,FALSE))*$F421*(VLOOKUP($Q421,'Workforce distribution'!$C$8:$AD$30,AF$7,FALSE)),IF($Q421="n/a",(IF($P421=AF$6,$X421*$F421,0)),$X421*$F421*(VLOOKUP($Q421,'Workforce distribution'!$C$8:$AD$30,AF$7,FALSE)))),0)</f>
        <v>0</v>
      </c>
      <c r="AG421" s="30">
        <f>_xlfn.IFNA(IF($O421="days",$Y421*(VLOOKUP($K421,'Bed parameters'!$A$9:$I$12,9,FALSE))*$F421*(VLOOKUP($Q421,'Workforce distribution'!$C$8:$AD$30,AG$7,FALSE)),IF($Q421="n/a",(IF($P421=AG$6,$X421*$F421,0)),$X421*$F421*(VLOOKUP($Q421,'Workforce distribution'!$C$8:$AD$30,AG$7,FALSE)))),0)</f>
        <v>0</v>
      </c>
      <c r="AH421" s="30">
        <f>_xlfn.IFNA(IF($O421="days",$Y421*(VLOOKUP($K421,'Bed parameters'!$A$9:$I$12,9,FALSE))*$F421*(VLOOKUP($Q421,'Workforce distribution'!$C$8:$AD$30,AH$7,FALSE)),IF($Q421="n/a",(IF($P421=AH$6,$X421*$F421,0)),$X421*$F421*(VLOOKUP($Q421,'Workforce distribution'!$C$8:$AD$30,AH$7,FALSE)))),0)</f>
        <v>0</v>
      </c>
      <c r="AI421" s="30">
        <f>_xlfn.IFNA(IF($O421="days",$Y421*(VLOOKUP($K421,'Bed parameters'!$A$9:$I$12,9,FALSE))*$F421*(VLOOKUP($Q421,'Workforce distribution'!$C$8:$AD$30,AI$7,FALSE)),IF($Q421="n/a",(IF($P421=AI$6,$X421*$F421,0)),$X421*$F421*(VLOOKUP($Q421,'Workforce distribution'!$C$8:$AD$30,AI$7,FALSE)))),0)</f>
        <v>0</v>
      </c>
      <c r="AJ421" s="30">
        <f>_xlfn.IFNA(IF($O421="days",$Y421*(VLOOKUP($K421,'Bed parameters'!$A$9:$I$12,9,FALSE))*$F421*(VLOOKUP($Q421,'Workforce distribution'!$C$8:$AD$30,AJ$7,FALSE)),IF($Q421="n/a",(IF($P421=AJ$6,$X421*$F421,0)),$X421*$F421*(VLOOKUP($Q421,'Workforce distribution'!$C$8:$AD$30,AJ$7,FALSE)))),0)</f>
        <v>0</v>
      </c>
      <c r="AK421" s="30">
        <f>_xlfn.IFNA(IF($O421="days",$Y421*(VLOOKUP($K421,'Bed parameters'!$A$9:$I$12,9,FALSE))*$F421*(VLOOKUP($Q421,'Workforce distribution'!$C$8:$AD$30,AK$7,FALSE)),IF($Q421="n/a",(IF($P421=AK$6,$X421*$F421,0)),$X421*$F421*(VLOOKUP($Q421,'Workforce distribution'!$C$8:$AD$30,AK$7,FALSE)))),0)</f>
        <v>0</v>
      </c>
      <c r="AL421" s="30">
        <f>_xlfn.IFNA(IF($O421="days",$Y421*(VLOOKUP($K421,'Bed parameters'!$A$9:$I$12,9,FALSE))*$F421*(VLOOKUP($Q421,'Workforce distribution'!$C$8:$AD$30,AL$7,FALSE)),IF($Q421="n/a",(IF($P421=AL$6,$X421*$F421,0)),$X421*$F421*(VLOOKUP($Q421,'Workforce distribution'!$C$8:$AD$30,AL$7,FALSE)))),0)</f>
        <v>1748.2603356207526</v>
      </c>
      <c r="AM421" s="30">
        <f>_xlfn.IFNA(IF($O421="days",$Y421*(VLOOKUP($K421,'Bed parameters'!$A$9:$I$12,9,FALSE))*$F421*(VLOOKUP($Q421,'Workforce distribution'!$C$8:$AD$30,AM$7,FALSE)),IF($Q421="n/a",(IF($P421=AM$6,$X421*$F421,0)),$X421*$F421*(VLOOKUP($Q421,'Workforce distribution'!$C$8:$AD$30,AM$7,FALSE)))),0)</f>
        <v>11888.170282221119</v>
      </c>
      <c r="AN421" s="30">
        <f>_xlfn.IFNA(IF($O421="days",$Y421*(VLOOKUP($K421,'Bed parameters'!$A$9:$I$12,9,FALSE))*$F421*(VLOOKUP($Q421,'Workforce distribution'!$C$8:$AD$30,AN$7,FALSE)),IF($Q421="n/a",(IF($P421=AN$6,$X421*$F421,0)),$X421*$F421*(VLOOKUP($Q421,'Workforce distribution'!$C$8:$AD$30,AN$7,FALSE)))),0)</f>
        <v>415.21182970992879</v>
      </c>
      <c r="AO421" s="30">
        <f>_xlfn.IFNA(IF($O421="days",$Y421*(VLOOKUP($K421,'Bed parameters'!$A$9:$I$12,9,FALSE))*$F421*(VLOOKUP($Q421,'Workforce distribution'!$C$8:$AD$30,AO$7,FALSE)),IF($Q421="n/a",(IF($P421=AO$6,$X421*$F421,0)),$X421*$F421*(VLOOKUP($Q421,'Workforce distribution'!$C$8:$AD$30,AO$7,FALSE)))),0)</f>
        <v>1162.5931231878008</v>
      </c>
      <c r="AP421" s="30">
        <f>_xlfn.IFNA(IF($O421="days",$Y421*(VLOOKUP($K421,'Bed parameters'!$A$9:$I$12,9,FALSE))*$F421*(VLOOKUP($Q421,'Workforce distribution'!$C$8:$AD$30,AP$7,FALSE)),IF($Q421="n/a",(IF($P421=AP$6,$X421*$F421,0)),$X421*$F421*(VLOOKUP($Q421,'Workforce distribution'!$C$8:$AD$30,AP$7,FALSE)))),0)</f>
        <v>1162.5931231878008</v>
      </c>
      <c r="AQ421" s="30">
        <f>_xlfn.IFNA(IF($O421="days",$Y421*(VLOOKUP($K421,'Bed parameters'!$A$9:$I$12,9,FALSE))*$F421*(VLOOKUP($Q421,'Workforce distribution'!$C$8:$AD$30,AQ$7,FALSE)),IF($Q421="n/a",(IF($P421=AQ$6,$X421*$F421,0)),$X421*$F421*(VLOOKUP($Q421,'Workforce distribution'!$C$8:$AD$30,AQ$7,FALSE)))),0)</f>
        <v>0</v>
      </c>
      <c r="AR421" s="30">
        <f>_xlfn.IFNA(IF($O421="days",$Y421*(VLOOKUP($K421,'Bed parameters'!$A$9:$I$12,9,FALSE))*$F421*(VLOOKUP($Q421,'Workforce distribution'!$C$8:$AD$30,AR$7,FALSE)),IF($Q421="n/a",(IF($P421=AR$6,$X421*$F421,0)),$X421*$F421*(VLOOKUP($Q421,'Workforce distribution'!$C$8:$AD$30,AR$7,FALSE)))),0)</f>
        <v>0</v>
      </c>
      <c r="AS421" s="30">
        <f>_xlfn.IFNA(IF($O421="days",$Y421*(VLOOKUP($K421,'Bed parameters'!$A$9:$I$12,9,FALSE))*$F421*(VLOOKUP($Q421,'Workforce distribution'!$C$8:$AD$30,AS$7,FALSE)),IF($Q421="n/a",(IF($P421=AS$6,$X421*$F421,0)),$X421*$F421*(VLOOKUP($Q421,'Workforce distribution'!$C$8:$AD$30,AS$7,FALSE)))),0)</f>
        <v>0</v>
      </c>
      <c r="AT421" s="30">
        <f>_xlfn.IFNA(IF($O421="days",$Y421*(VLOOKUP($K421,'Bed parameters'!$A$9:$I$12,9,FALSE))*$F421*(VLOOKUP($Q421,'Workforce distribution'!$C$8:$AD$30,AT$7,FALSE)),IF($Q421="n/a",(IF($P421=AT$6,$X421*$F421,0)),$X421*$F421*(VLOOKUP($Q421,'Workforce distribution'!$C$8:$AD$30,AT$7,FALSE)))),0)</f>
        <v>0</v>
      </c>
      <c r="AU421" s="30">
        <f>_xlfn.IFNA(IF($O421="days",$Y421*(VLOOKUP($K421,'Bed parameters'!$A$9:$I$12,9,FALSE))*$F421*(VLOOKUP($Q421,'Workforce distribution'!$C$8:$AD$30,AU$7,FALSE)),IF($Q421="n/a",(IF($P421=AU$6,$X421*$F421,0)),$X421*$F421*(VLOOKUP($Q421,'Workforce distribution'!$C$8:$AD$30,AU$7,FALSE)))),0)</f>
        <v>1136.3692181534893</v>
      </c>
      <c r="AV421" s="30">
        <f>_xlfn.IFNA(IF($O421="days",$Y421*(VLOOKUP($K421,'Bed parameters'!$A$9:$I$12,9,FALSE))*$F421*(VLOOKUP($Q421,'Workforce distribution'!$C$8:$AD$30,AV$7,FALSE)),IF($Q421="n/a",(IF($P421=AV$6,$X421*$F421,0)),$X421*$F421*(VLOOKUP($Q421,'Workforce distribution'!$C$8:$AD$30,AV$7,FALSE)))),0)</f>
        <v>0</v>
      </c>
      <c r="AW421" s="30">
        <f>_xlfn.IFNA(IF($O421="days",$Y421*(VLOOKUP($K421,'Bed parameters'!$A$9:$I$12,9,FALSE))*$F421*(VLOOKUP($Q421,'Workforce distribution'!$C$8:$AD$30,AW$7,FALSE)),IF($Q421="n/a",(IF($P421=AW$6,$X421*$F421,0)),$X421*$F421*(VLOOKUP($Q421,'Workforce distribution'!$C$8:$AD$30,AW$7,FALSE)))),0)</f>
        <v>1223.782234934527</v>
      </c>
      <c r="AX421" s="30">
        <f>_xlfn.IFNA(IF($O421="days",$Y421*(VLOOKUP($K421,'Bed parameters'!$A$9:$I$12,9,FALSE))*$F421*(VLOOKUP($Q421,'Workforce distribution'!$C$8:$AD$30,AX$7,FALSE)),IF($Q421="n/a",(IF($P421=AX$6,$X421*$F421,0)),$X421*$F421*(VLOOKUP($Q421,'Workforce distribution'!$C$8:$AD$30,AX$7,FALSE)))),0)</f>
        <v>0</v>
      </c>
      <c r="AY421" s="30">
        <f>_xlfn.IFNA(IF($O421="days",$Y421*(VLOOKUP($K421,'Bed parameters'!$A$9:$I$12,9,FALSE))*$F421*(VLOOKUP($Q421,'Workforce distribution'!$C$8:$AD$30,AY$7,FALSE)),IF($Q421="n/a",(IF($P421=AY$6,$X421*$F421,0)),$X421*$F421*(VLOOKUP($Q421,'Workforce distribution'!$C$8:$AD$30,AY$7,FALSE)))),0)</f>
        <v>0</v>
      </c>
      <c r="AZ421" s="30">
        <f>_xlfn.IFNA(IF($O421="days",$Y421*(VLOOKUP($K421,'Bed parameters'!$A$9:$I$12,9,FALSE))*$F421*(VLOOKUP($Q421,'Workforce distribution'!$C$8:$AD$30,AZ$7,FALSE)),IF($Q421="n/a",(IF($P421=AZ$6,$X421*$F421,0)),$X421*$F421*(VLOOKUP($Q421,'Workforce distribution'!$C$8:$AD$30,AZ$7,FALSE)))),0)</f>
        <v>0</v>
      </c>
      <c r="BA421" s="30">
        <f>_xlfn.IFNA(IF($O421="days",$Y421*(VLOOKUP($K421,'Bed parameters'!$A$9:$I$12,9,FALSE))*$F421*(VLOOKUP($Q421,'Workforce distribution'!$C$8:$AD$30,BA$7,FALSE)),IF($Q421="n/a",(IF($P421=BA$6,$X421*$F421,0)),$X421*$F421*(VLOOKUP($Q421,'Workforce distribution'!$C$8:$AD$30,BA$7,FALSE)))),0)</f>
        <v>0</v>
      </c>
      <c r="BB421" s="30">
        <f>_xlfn.IFNA(IF($O421="days",$Y421*(VLOOKUP($K421,'Bed parameters'!$A$9:$I$12,9,FALSE))*$F421*(VLOOKUP($Q421,'Workforce distribution'!$C$8:$AD$30,BB$7,FALSE)),IF($Q421="n/a",(IF($P421=BB$6,$X421*$F421,0)),$X421*$F421*(VLOOKUP($Q421,'Workforce distribution'!$C$8:$AD$30,BB$7,FALSE)))),0)</f>
        <v>0</v>
      </c>
      <c r="BC421" s="149">
        <f t="shared" si="57"/>
        <v>18.11182262046869</v>
      </c>
      <c r="BD421" s="288">
        <f>IF($Q421="n/a",(IF('Workforce hours'!D$30=0,0,(AB421/'Workforce hours'!D$30))),(IF(VLOOKUP($Q421,'Workforce hours'!$C$8:$AD$30,BD$7,FALSE)=0,0,(AB421/(VLOOKUP($Q421,'Workforce hours'!$C$8:$AD$30,BD$7,FALSE))))))</f>
        <v>0</v>
      </c>
      <c r="BE421" s="288">
        <f>IF($Q421="n/a",(IF('Workforce hours'!E$30=0,0,(AC421/'Workforce hours'!E$30))),(IF(VLOOKUP($Q421,'Workforce hours'!$C$8:$AD$30,BE$7,FALSE)=0,0,(AC421/(VLOOKUP($Q421,'Workforce hours'!$C$8:$AD$30,BE$7,FALSE))))))</f>
        <v>0</v>
      </c>
      <c r="BF421" s="288">
        <f>IF($Q421="n/a",(IF('Workforce hours'!F$30=0,0,(AD421/'Workforce hours'!F$30))),(IF(VLOOKUP($Q421,'Workforce hours'!$C$8:$AD$30,BF$7,FALSE)=0,0,(AD421/(VLOOKUP($Q421,'Workforce hours'!$C$8:$AD$30,BF$7,FALSE))))))</f>
        <v>0</v>
      </c>
      <c r="BG421" s="288">
        <f>IF($Q421="n/a",(IF('Workforce hours'!G$30=0,0,(AE421/'Workforce hours'!G$30))),(IF(VLOOKUP($Q421,'Workforce hours'!$C$8:$AD$30,BG$7,FALSE)=0,0,(AE421/(VLOOKUP($Q421,'Workforce hours'!$C$8:$AD$30,BG$7,FALSE))))))</f>
        <v>0.90411336049373803</v>
      </c>
      <c r="BH421" s="288">
        <f>IF($Q421="n/a",(IF('Workforce hours'!H$30=0,0,(AF421/'Workforce hours'!H$30))),(IF(VLOOKUP($Q421,'Workforce hours'!$C$8:$AD$30,BH$7,FALSE)=0,0,(AF421/(VLOOKUP($Q421,'Workforce hours'!$C$8:$AD$30,BH$7,FALSE))))))</f>
        <v>0</v>
      </c>
      <c r="BI421" s="288">
        <f>IF($Q421="n/a",(IF('Workforce hours'!I$30=0,0,(AG421/'Workforce hours'!I$30))),(IF(VLOOKUP($Q421,'Workforce hours'!$C$8:$AD$30,BI$7,FALSE)=0,0,(AG421/(VLOOKUP($Q421,'Workforce hours'!$C$8:$AD$30,BI$7,FALSE))))))</f>
        <v>0</v>
      </c>
      <c r="BJ421" s="288">
        <f>IF($Q421="n/a",(IF('Workforce hours'!J$30=0,0,(AH421/'Workforce hours'!J$30))),(IF(VLOOKUP($Q421,'Workforce hours'!$C$8:$AD$30,BJ$7,FALSE)=0,0,(AH421/(VLOOKUP($Q421,'Workforce hours'!$C$8:$AD$30,BJ$7,FALSE))))))</f>
        <v>0</v>
      </c>
      <c r="BK421" s="288">
        <f>IF($Q421="n/a",(IF('Workforce hours'!K$30=0,0,(AI421/'Workforce hours'!K$30))),(IF(VLOOKUP($Q421,'Workforce hours'!$C$8:$AD$30,BK$7,FALSE)=0,0,(AI421/(VLOOKUP($Q421,'Workforce hours'!$C$8:$AD$30,BK$7,FALSE))))))</f>
        <v>0</v>
      </c>
      <c r="BL421" s="288">
        <f>IF($Q421="n/a",(IF('Workforce hours'!L$30=0,0,(AJ421/'Workforce hours'!L$30))),(IF(VLOOKUP($Q421,'Workforce hours'!$C$8:$AD$30,BL$7,FALSE)=0,0,(AJ421/(VLOOKUP($Q421,'Workforce hours'!$C$8:$AD$30,BL$7,FALSE))))))</f>
        <v>0</v>
      </c>
      <c r="BM421" s="288">
        <f>IF($Q421="n/a",(IF('Workforce hours'!M$30=0,0,(AK421/'Workforce hours'!M$30))),(IF(VLOOKUP($Q421,'Workforce hours'!$C$8:$AD$30,BM$7,FALSE)=0,0,(AK421/(VLOOKUP($Q421,'Workforce hours'!$C$8:$AD$30,BM$7,FALSE))))))</f>
        <v>0</v>
      </c>
      <c r="BN421" s="288">
        <f>IF($Q421="n/a",(IF('Workforce hours'!N$30=0,0,(AL421/'Workforce hours'!N$30))),(IF(VLOOKUP($Q421,'Workforce hours'!$C$8:$AD$30,BN$7,FALSE)=0,0,(AL421/(VLOOKUP($Q421,'Workforce hours'!$C$8:$AD$30,BN$7,FALSE))))))</f>
        <v>1.5916360483413663</v>
      </c>
      <c r="BO421" s="288">
        <f>IF($Q421="n/a",(IF('Workforce hours'!O$30=0,0,(AM421/'Workforce hours'!O$30))),(IF(VLOOKUP($Q421,'Workforce hours'!$C$8:$AD$30,BO$7,FALSE)=0,0,(AM421/(VLOOKUP($Q421,'Workforce hours'!$C$8:$AD$30,BO$7,FALSE))))))</f>
        <v>11.236695978345756</v>
      </c>
      <c r="BP421" s="288">
        <f>IF($Q421="n/a",(IF('Workforce hours'!P$30=0,0,(AN421/'Workforce hours'!P$30))),(IF(VLOOKUP($Q421,'Workforce hours'!$C$8:$AD$30,BP$7,FALSE)=0,0,(AN421/(VLOOKUP($Q421,'Workforce hours'!$C$8:$AD$30,BP$7,FALSE))))))</f>
        <v>0.36126506518151441</v>
      </c>
      <c r="BQ421" s="288">
        <f>IF($Q421="n/a",(IF('Workforce hours'!Q$30=0,0,(AO421/'Workforce hours'!Q$30))),(IF(VLOOKUP($Q421,'Workforce hours'!$C$8:$AD$30,BQ$7,FALSE)=0,0,(AO421/(VLOOKUP($Q421,'Workforce hours'!$C$8:$AD$30,BQ$7,FALSE))))))</f>
        <v>1.0115421825082402</v>
      </c>
      <c r="BR421" s="288">
        <f>IF($Q421="n/a",(IF('Workforce hours'!R$30=0,0,(AP421/'Workforce hours'!R$30))),(IF(VLOOKUP($Q421,'Workforce hours'!$C$8:$AD$30,BR$7,FALSE)=0,0,(AP421/(VLOOKUP($Q421,'Workforce hours'!$C$8:$AD$30,BR$7,FALSE))))))</f>
        <v>1.0115421825082402</v>
      </c>
      <c r="BS421" s="288">
        <f>IF($Q421="n/a",(IF('Workforce hours'!S$30=0,0,(AQ421/'Workforce hours'!S$30))),(IF(VLOOKUP($Q421,'Workforce hours'!$C$8:$AD$30,BS$7,FALSE)=0,0,(AQ421/(VLOOKUP($Q421,'Workforce hours'!$C$8:$AD$30,BS$7,FALSE))))))</f>
        <v>0</v>
      </c>
      <c r="BT421" s="288">
        <f>IF($Q421="n/a",(IF('Workforce hours'!T$30=0,0,(AR421/'Workforce hours'!T$30))),(IF(VLOOKUP($Q421,'Workforce hours'!$C$8:$AD$30,BT$7,FALSE)=0,0,(AR421/(VLOOKUP($Q421,'Workforce hours'!$C$8:$AD$30,BT$7,FALSE))))))</f>
        <v>0</v>
      </c>
      <c r="BU421" s="288">
        <f>IF($Q421="n/a",(IF('Workforce hours'!U$30=0,0,(AS421/'Workforce hours'!U$30))),(IF(VLOOKUP($Q421,'Workforce hours'!$C$8:$AD$30,BU$7,FALSE)=0,0,(AS421/(VLOOKUP($Q421,'Workforce hours'!$C$8:$AD$30,BU$7,FALSE))))))</f>
        <v>0</v>
      </c>
      <c r="BV421" s="288">
        <f>IF($Q421="n/a",(IF('Workforce hours'!V$30=0,0,(AT421/'Workforce hours'!V$30))),(IF(VLOOKUP($Q421,'Workforce hours'!$C$8:$AD$30,BV$7,FALSE)=0,0,(AT421/(VLOOKUP($Q421,'Workforce hours'!$C$8:$AD$30,BV$7,FALSE))))))</f>
        <v>0</v>
      </c>
      <c r="BW421" s="288">
        <f>IF($Q421="n/a",(IF('Workforce hours'!W$30=0,0,(AU421/'Workforce hours'!W$30))),(IF(VLOOKUP($Q421,'Workforce hours'!$C$8:$AD$30,BW$7,FALSE)=0,0,(AU421/(VLOOKUP($Q421,'Workforce hours'!$C$8:$AD$30,BW$7,FALSE))))))</f>
        <v>0.96056894222843803</v>
      </c>
      <c r="BX421" s="288">
        <f>IF($Q421="n/a",(IF('Workforce hours'!X$30=0,0,(AV421/'Workforce hours'!X$30))),(IF(VLOOKUP($Q421,'Workforce hours'!$C$8:$AD$30,BX$7,FALSE)=0,0,(AV421/(VLOOKUP($Q421,'Workforce hours'!$C$8:$AD$30,BX$7,FALSE))))))</f>
        <v>0</v>
      </c>
      <c r="BY421" s="288">
        <f>IF($Q421="n/a",(IF('Workforce hours'!Y$30=0,0,(AW421/'Workforce hours'!Y$30))),(IF(VLOOKUP($Q421,'Workforce hours'!$C$8:$AD$30,BY$7,FALSE)=0,0,(AW421/(VLOOKUP($Q421,'Workforce hours'!$C$8:$AD$30,BY$7,FALSE))))))</f>
        <v>1.0344588608613947</v>
      </c>
      <c r="BZ421" s="288">
        <f>IF($Q421="n/a",(IF('Workforce hours'!Z$30=0,0,(AX421/'Workforce hours'!Z$30))),(IF(VLOOKUP($Q421,'Workforce hours'!$C$8:$AD$30,BZ$7,FALSE)=0,0,(AX421/(VLOOKUP($Q421,'Workforce hours'!$C$8:$AD$30,BZ$7,FALSE))))))</f>
        <v>0</v>
      </c>
      <c r="CA421" s="288">
        <f>IF($Q421="n/a",(IF('Workforce hours'!AA$30=0,0,(AY421/'Workforce hours'!AA$30))),(IF(VLOOKUP($Q421,'Workforce hours'!$C$8:$AD$30,CA$7,FALSE)=0,0,(AY421/(VLOOKUP($Q421,'Workforce hours'!$C$8:$AD$30,CA$7,FALSE))))))</f>
        <v>0</v>
      </c>
      <c r="CB421" s="288">
        <f>IF($Q421="n/a",(IF('Workforce hours'!AB$30=0,0,(AZ421/'Workforce hours'!AB$30))),(IF(VLOOKUP($Q421,'Workforce hours'!$C$8:$AD$30,CB$7,FALSE)=0,0,(AZ421/(VLOOKUP($Q421,'Workforce hours'!$C$8:$AD$30,CB$7,FALSE))))))</f>
        <v>0</v>
      </c>
      <c r="CC421" s="288">
        <f>IF($Q421="n/a",(IF('Workforce hours'!AC$30=0,0,(BA421/'Workforce hours'!AC$30))),(IF(VLOOKUP($Q421,'Workforce hours'!$C$8:$AD$30,CC$7,FALSE)=0,0,(BA421/(VLOOKUP($Q421,'Workforce hours'!$C$8:$AD$30,CC$7,FALSE))))))</f>
        <v>0</v>
      </c>
      <c r="CD421" s="288">
        <f>IF($Q421="n/a",(IF('Workforce hours'!AD$30=0,0,(BB421/'Workforce hours'!AD$30))),(IF(VLOOKUP($Q421,'Workforce hours'!$C$8:$AD$30,CD$7,FALSE)=0,0,(BB421/(VLOOKUP($Q421,'Workforce hours'!$C$8:$AD$30,CD$7,FALSE))))))</f>
        <v>0</v>
      </c>
      <c r="CE421" s="289">
        <f t="shared" si="58"/>
        <v>0</v>
      </c>
      <c r="CF421" s="290">
        <f>BD421*'Workforce costs'!B$9*(1+'Workforce costs'!B$10)*(1+'Workforce costs'!B$11)</f>
        <v>0</v>
      </c>
      <c r="CG421" s="290">
        <f>BE421*'Workforce costs'!C$9*(1+'Workforce costs'!C$10)*(1+'Workforce costs'!C$11)</f>
        <v>0</v>
      </c>
      <c r="CH421" s="290">
        <f>BF421*'Workforce costs'!D$9*(1+'Workforce costs'!D$10)*(1+'Workforce costs'!D$11)</f>
        <v>0</v>
      </c>
      <c r="CI421" s="290">
        <f>BG421*'Workforce costs'!E$9*(1+'Workforce costs'!E$10)*(1+'Workforce costs'!E$11)</f>
        <v>0</v>
      </c>
      <c r="CJ421" s="290">
        <f>BH421*'Workforce costs'!F$9*(1+'Workforce costs'!F$10)*(1+'Workforce costs'!F$11)</f>
        <v>0</v>
      </c>
      <c r="CK421" s="290">
        <f>BI421*'Workforce costs'!G$9*(1+'Workforce costs'!G$10)*(1+'Workforce costs'!G$11)</f>
        <v>0</v>
      </c>
      <c r="CL421" s="290">
        <f>BJ421*'Workforce costs'!H$9*(1+'Workforce costs'!H$10)*(1+'Workforce costs'!H$11)</f>
        <v>0</v>
      </c>
      <c r="CM421" s="290">
        <f>BK421*'Workforce costs'!I$9*(1+'Workforce costs'!I$10)*(1+'Workforce costs'!I$11)</f>
        <v>0</v>
      </c>
      <c r="CN421" s="290">
        <f>BL421*'Workforce costs'!J$9*(1+'Workforce costs'!J$10)*(1+'Workforce costs'!J$11)</f>
        <v>0</v>
      </c>
      <c r="CO421" s="290">
        <f>BM421*'Workforce costs'!K$9*(1+'Workforce costs'!K$10)*(1+'Workforce costs'!K$11)</f>
        <v>0</v>
      </c>
      <c r="CP421" s="290">
        <f>BN421*'Workforce costs'!L$9*(1+'Workforce costs'!L$10)*(1+'Workforce costs'!L$11)</f>
        <v>0</v>
      </c>
      <c r="CQ421" s="290">
        <f>BO421*'Workforce costs'!M$9*(1+'Workforce costs'!M$10)*(1+'Workforce costs'!M$11)</f>
        <v>0</v>
      </c>
      <c r="CR421" s="290">
        <f>BP421*'Workforce costs'!N$9*(1+'Workforce costs'!N$10)*(1+'Workforce costs'!N$11)</f>
        <v>0</v>
      </c>
      <c r="CS421" s="290">
        <f>BQ421*'Workforce costs'!O$9*(1+'Workforce costs'!O$10)*(1+'Workforce costs'!O$11)</f>
        <v>0</v>
      </c>
      <c r="CT421" s="290">
        <f>BR421*'Workforce costs'!P$9*(1+'Workforce costs'!P$10)*(1+'Workforce costs'!P$11)</f>
        <v>0</v>
      </c>
      <c r="CU421" s="290">
        <f>BS421*'Workforce costs'!Q$9*(1+'Workforce costs'!Q$10)*(1+'Workforce costs'!Q$11)</f>
        <v>0</v>
      </c>
      <c r="CV421" s="290">
        <f>BT421*'Workforce costs'!R$9*(1+'Workforce costs'!R$10)*(1+'Workforce costs'!R$11)</f>
        <v>0</v>
      </c>
      <c r="CW421" s="290">
        <f>BU421*'Workforce costs'!S$9*(1+'Workforce costs'!S$10)*(1+'Workforce costs'!S$11)</f>
        <v>0</v>
      </c>
      <c r="CX421" s="290">
        <f>BV421*'Workforce costs'!T$9*(1+'Workforce costs'!T$10)*(1+'Workforce costs'!T$11)</f>
        <v>0</v>
      </c>
      <c r="CY421" s="290">
        <f>BW421*'Workforce costs'!U$9*(1+'Workforce costs'!U$10)*(1+'Workforce costs'!U$11)</f>
        <v>0</v>
      </c>
      <c r="CZ421" s="290">
        <f>BX421*'Workforce costs'!V$9*(1+'Workforce costs'!V$10)*(1+'Workforce costs'!V$11)</f>
        <v>0</v>
      </c>
      <c r="DA421" s="290">
        <f>BY421*'Workforce costs'!W$9*(1+'Workforce costs'!W$10)*(1+'Workforce costs'!W$11)</f>
        <v>0</v>
      </c>
      <c r="DB421" s="290">
        <f>BZ421*'Workforce costs'!X$9*(1+'Workforce costs'!X$10)*(1+'Workforce costs'!X$11)</f>
        <v>0</v>
      </c>
      <c r="DC421" s="290">
        <f>CA421*'Workforce costs'!Y$9*(1+'Workforce costs'!Y$10)*(1+'Workforce costs'!Y$11)</f>
        <v>0</v>
      </c>
      <c r="DD421" s="290">
        <f>CB421*'Workforce costs'!Z$9*(1+'Workforce costs'!Z$10)*(1+'Workforce costs'!Z$11)</f>
        <v>0</v>
      </c>
      <c r="DE421" s="290">
        <f>CC421*'Workforce costs'!AA$9*(1+'Workforce costs'!AA$10)*(1+'Workforce costs'!AA$11)</f>
        <v>0</v>
      </c>
      <c r="DF421" s="290">
        <f>CD421*'Workforce costs'!AB$9*(1+'Workforce costs'!AB$10)*(1+'Workforce costs'!AB$11)</f>
        <v>0</v>
      </c>
    </row>
    <row r="422" spans="1:110" x14ac:dyDescent="0.3">
      <c r="A422" s="2" t="str">
        <f>Outputs!$A$4</f>
        <v>Australia</v>
      </c>
      <c r="B422" s="2" t="str">
        <f t="shared" si="51"/>
        <v>Australia 25to64</v>
      </c>
      <c r="C422" s="30">
        <f>VLOOKUP($B422,Populations!$D$15:$H$1920,3,FALSE)</f>
        <v>13966174</v>
      </c>
      <c r="D422" s="255">
        <f>IF(OR($H422="General pop",$H422="Schools",$H422="Workplace",$H422="Skills Training",$H422="Digital Supports"),1,VLOOKUP($B422,Populations!$D$15:$H$1920,5,FALSE))</f>
        <v>1</v>
      </c>
      <c r="E422" s="88">
        <f>VLOOKUP(I422,Epidemiology!$C$10:$H$47,6,FALSE)</f>
        <v>590</v>
      </c>
      <c r="F422" s="102">
        <f>'Care profiles'!R423</f>
        <v>1</v>
      </c>
      <c r="G422" s="15" t="str">
        <f>'Care profiles'!A423</f>
        <v>25to64</v>
      </c>
      <c r="H422" s="15" t="str">
        <f>'Care profiles'!B423</f>
        <v>Persistent</v>
      </c>
      <c r="I422" s="15" t="str">
        <f>'Care profiles'!C423</f>
        <v>Persistent_25-64yrs</v>
      </c>
      <c r="J422" s="15" t="str">
        <f>'Care profiles'!D423</f>
        <v>Care profile</v>
      </c>
      <c r="K422" s="15" t="str">
        <f>'Care profiles'!E423</f>
        <v>Discharge Follow-Up and Support – Outpatient Based</v>
      </c>
      <c r="L422" s="104">
        <f>'Care profiles'!F423</f>
        <v>0.1</v>
      </c>
      <c r="M422" s="15">
        <f>'Care profiles'!G423</f>
        <v>3</v>
      </c>
      <c r="N422" s="15">
        <f>'Care profiles'!H423</f>
        <v>60</v>
      </c>
      <c r="O422" s="15" t="str">
        <f>'Care profiles'!I423</f>
        <v>min</v>
      </c>
      <c r="P422" s="15" t="str">
        <f>'Care profiles'!J423</f>
        <v>Team</v>
      </c>
      <c r="Q422" s="15" t="str">
        <f>'Care profiles'!K423</f>
        <v>Clinical Community Treatment Team – Adult (25 – 64 years)</v>
      </c>
      <c r="R422" s="15" t="str">
        <f>'Care profiles'!M423</f>
        <v>N</v>
      </c>
      <c r="S422" s="15" t="str">
        <f>'Care profiles'!O423</f>
        <v>Y</v>
      </c>
      <c r="T422" s="15" t="str">
        <f>'Care profiles'!Q423</f>
        <v>N</v>
      </c>
      <c r="U422" s="30">
        <f t="shared" si="52"/>
        <v>82400.426600000006</v>
      </c>
      <c r="V422" s="30">
        <f t="shared" si="53"/>
        <v>8240.042660000001</v>
      </c>
      <c r="W422" s="30">
        <f>IF(M422="n/a",0,IF(O422="days",V422*M422*(1+(VLOOKUP(K422,'Bed parameters'!$A$9:$G$12,7,FALSE))),V422*M422))</f>
        <v>24720.127980000005</v>
      </c>
      <c r="X422" s="30">
        <f t="shared" si="54"/>
        <v>24720.127980000005</v>
      </c>
      <c r="Y422" s="30">
        <f t="shared" si="55"/>
        <v>0</v>
      </c>
      <c r="Z422" s="113">
        <f>_xlfn.IFNA(Y422/((VLOOKUP(K422,'Bed parameters'!$A$9:$G$12,3,FALSE))*(VLOOKUP(K422,'Bed parameters'!$A$9:$G$12,5,FALSE))),0)</f>
        <v>0</v>
      </c>
      <c r="AA422" s="30">
        <f t="shared" si="56"/>
        <v>24720.127980000005</v>
      </c>
      <c r="AB422" s="30">
        <f>_xlfn.IFNA(IF($O422="days",$Y422*(VLOOKUP($K422,'Bed parameters'!$A$9:$I$12,9,FALSE))*$F422*(VLOOKUP($Q422,'Workforce distribution'!$C$8:$AD$30,AB$7,FALSE)),IF($Q422="n/a",(IF($P422=AB$6,$X422*$F422,0)),$X422*$F422*(VLOOKUP($Q422,'Workforce distribution'!$C$8:$AD$30,AB$7,FALSE)))),0)</f>
        <v>0</v>
      </c>
      <c r="AC422" s="30">
        <f>_xlfn.IFNA(IF($O422="days",$Y422*(VLOOKUP($K422,'Bed parameters'!$A$9:$I$12,9,FALSE))*$F422*(VLOOKUP($Q422,'Workforce distribution'!$C$8:$AD$30,AC$7,FALSE)),IF($Q422="n/a",(IF($P422=AC$6,$X422*$F422,0)),$X422*$F422*(VLOOKUP($Q422,'Workforce distribution'!$C$8:$AD$30,AC$7,FALSE)))),0)</f>
        <v>0</v>
      </c>
      <c r="AD422" s="30">
        <f>_xlfn.IFNA(IF($O422="days",$Y422*(VLOOKUP($K422,'Bed parameters'!$A$9:$I$12,9,FALSE))*$F422*(VLOOKUP($Q422,'Workforce distribution'!$C$8:$AD$30,AD$7,FALSE)),IF($Q422="n/a",(IF($P422=AD$6,$X422*$F422,0)),$X422*$F422*(VLOOKUP($Q422,'Workforce distribution'!$C$8:$AD$30,AD$7,FALSE)))),0)</f>
        <v>0</v>
      </c>
      <c r="AE422" s="30">
        <f>_xlfn.IFNA(IF($O422="days",$Y422*(VLOOKUP($K422,'Bed parameters'!$A$9:$I$12,9,FALSE))*$F422*(VLOOKUP($Q422,'Workforce distribution'!$C$8:$AD$30,AE$7,FALSE)),IF($Q422="n/a",(IF($P422=AE$6,$X422*$F422,0)),$X422*$F422*(VLOOKUP($Q422,'Workforce distribution'!$C$8:$AD$30,AE$7,FALSE)))),0)</f>
        <v>1209.1366946739131</v>
      </c>
      <c r="AF422" s="30">
        <f>_xlfn.IFNA(IF($O422="days",$Y422*(VLOOKUP($K422,'Bed parameters'!$A$9:$I$12,9,FALSE))*$F422*(VLOOKUP($Q422,'Workforce distribution'!$C$8:$AD$30,AF$7,FALSE)),IF($Q422="n/a",(IF($P422=AF$6,$X422*$F422,0)),$X422*$F422*(VLOOKUP($Q422,'Workforce distribution'!$C$8:$AD$30,AF$7,FALSE)))),0)</f>
        <v>0</v>
      </c>
      <c r="AG422" s="30">
        <f>_xlfn.IFNA(IF($O422="days",$Y422*(VLOOKUP($K422,'Bed parameters'!$A$9:$I$12,9,FALSE))*$F422*(VLOOKUP($Q422,'Workforce distribution'!$C$8:$AD$30,AG$7,FALSE)),IF($Q422="n/a",(IF($P422=AG$6,$X422*$F422,0)),$X422*$F422*(VLOOKUP($Q422,'Workforce distribution'!$C$8:$AD$30,AG$7,FALSE)))),0)</f>
        <v>1109.8356134688092</v>
      </c>
      <c r="AH422" s="30">
        <f>_xlfn.IFNA(IF($O422="days",$Y422*(VLOOKUP($K422,'Bed parameters'!$A$9:$I$12,9,FALSE))*$F422*(VLOOKUP($Q422,'Workforce distribution'!$C$8:$AD$30,AH$7,FALSE)),IF($Q422="n/a",(IF($P422=AH$6,$X422*$F422,0)),$X422*$F422*(VLOOKUP($Q422,'Workforce distribution'!$C$8:$AD$30,AH$7,FALSE)))),0)</f>
        <v>554.91780673440462</v>
      </c>
      <c r="AI422" s="30">
        <f>_xlfn.IFNA(IF($O422="days",$Y422*(VLOOKUP($K422,'Bed parameters'!$A$9:$I$12,9,FALSE))*$F422*(VLOOKUP($Q422,'Workforce distribution'!$C$8:$AD$30,AI$7,FALSE)),IF($Q422="n/a",(IF($P422=AI$6,$X422*$F422,0)),$X422*$F422*(VLOOKUP($Q422,'Workforce distribution'!$C$8:$AD$30,AI$7,FALSE)))),0)</f>
        <v>0</v>
      </c>
      <c r="AJ422" s="30">
        <f>_xlfn.IFNA(IF($O422="days",$Y422*(VLOOKUP($K422,'Bed parameters'!$A$9:$I$12,9,FALSE))*$F422*(VLOOKUP($Q422,'Workforce distribution'!$C$8:$AD$30,AJ$7,FALSE)),IF($Q422="n/a",(IF($P422=AJ$6,$X422*$F422,0)),$X422*$F422*(VLOOKUP($Q422,'Workforce distribution'!$C$8:$AD$30,AJ$7,FALSE)))),0)</f>
        <v>0</v>
      </c>
      <c r="AK422" s="30">
        <f>_xlfn.IFNA(IF($O422="days",$Y422*(VLOOKUP($K422,'Bed parameters'!$A$9:$I$12,9,FALSE))*$F422*(VLOOKUP($Q422,'Workforce distribution'!$C$8:$AD$30,AK$7,FALSE)),IF($Q422="n/a",(IF($P422=AK$6,$X422*$F422,0)),$X422*$F422*(VLOOKUP($Q422,'Workforce distribution'!$C$8:$AD$30,AK$7,FALSE)))),0)</f>
        <v>0</v>
      </c>
      <c r="AL422" s="30">
        <f>_xlfn.IFNA(IF($O422="days",$Y422*(VLOOKUP($K422,'Bed parameters'!$A$9:$I$12,9,FALSE))*$F422*(VLOOKUP($Q422,'Workforce distribution'!$C$8:$AD$30,AL$7,FALSE)),IF($Q422="n/a",(IF($P422=AL$6,$X422*$F422,0)),$X422*$F422*(VLOOKUP($Q422,'Workforce distribution'!$C$8:$AD$30,AL$7,FALSE)))),0)</f>
        <v>584.12400708884695</v>
      </c>
      <c r="AM422" s="30">
        <f>_xlfn.IFNA(IF($O422="days",$Y422*(VLOOKUP($K422,'Bed parameters'!$A$9:$I$12,9,FALSE))*$F422*(VLOOKUP($Q422,'Workforce distribution'!$C$8:$AD$30,AM$7,FALSE)),IF($Q422="n/a",(IF($P422=AM$6,$X422*$F422,0)),$X422*$F422*(VLOOKUP($Q422,'Workforce distribution'!$C$8:$AD$30,AM$7,FALSE)))),0)</f>
        <v>9229.1593120037833</v>
      </c>
      <c r="AN422" s="30">
        <f>_xlfn.IFNA(IF($O422="days",$Y422*(VLOOKUP($K422,'Bed parameters'!$A$9:$I$12,9,FALSE))*$F422*(VLOOKUP($Q422,'Workforce distribution'!$C$8:$AD$30,AN$7,FALSE)),IF($Q422="n/a",(IF($P422=AN$6,$X422*$F422,0)),$X422*$F422*(VLOOKUP($Q422,'Workforce distribution'!$C$8:$AD$30,AN$7,FALSE)))),0)</f>
        <v>2149.5763460869571</v>
      </c>
      <c r="AO422" s="30">
        <f>_xlfn.IFNA(IF($O422="days",$Y422*(VLOOKUP($K422,'Bed parameters'!$A$9:$I$12,9,FALSE))*$F422*(VLOOKUP($Q422,'Workforce distribution'!$C$8:$AD$30,AO$7,FALSE)),IF($Q422="n/a",(IF($P422=AO$6,$X422*$F422,0)),$X422*$F422*(VLOOKUP($Q422,'Workforce distribution'!$C$8:$AD$30,AO$7,FALSE)))),0)</f>
        <v>3551.4739631001898</v>
      </c>
      <c r="AP422" s="30">
        <f>_xlfn.IFNA(IF($O422="days",$Y422*(VLOOKUP($K422,'Bed parameters'!$A$9:$I$12,9,FALSE))*$F422*(VLOOKUP($Q422,'Workforce distribution'!$C$8:$AD$30,AP$7,FALSE)),IF($Q422="n/a",(IF($P422=AP$6,$X422*$F422,0)),$X422*$F422*(VLOOKUP($Q422,'Workforce distribution'!$C$8:$AD$30,AP$7,FALSE)))),0)</f>
        <v>2885.5725950189035</v>
      </c>
      <c r="AQ422" s="30">
        <f>_xlfn.IFNA(IF($O422="days",$Y422*(VLOOKUP($K422,'Bed parameters'!$A$9:$I$12,9,FALSE))*$F422*(VLOOKUP($Q422,'Workforce distribution'!$C$8:$AD$30,AQ$7,FALSE)),IF($Q422="n/a",(IF($P422=AQ$6,$X422*$F422,0)),$X422*$F422*(VLOOKUP($Q422,'Workforce distribution'!$C$8:$AD$30,AQ$7,FALSE)))),0)</f>
        <v>1109.8356134688092</v>
      </c>
      <c r="AR422" s="30">
        <f>_xlfn.IFNA(IF($O422="days",$Y422*(VLOOKUP($K422,'Bed parameters'!$A$9:$I$12,9,FALSE))*$F422*(VLOOKUP($Q422,'Workforce distribution'!$C$8:$AD$30,AR$7,FALSE)),IF($Q422="n/a",(IF($P422=AR$6,$X422*$F422,0)),$X422*$F422*(VLOOKUP($Q422,'Workforce distribution'!$C$8:$AD$30,AR$7,FALSE)))),0)</f>
        <v>0</v>
      </c>
      <c r="AS422" s="30">
        <f>_xlfn.IFNA(IF($O422="days",$Y422*(VLOOKUP($K422,'Bed parameters'!$A$9:$I$12,9,FALSE))*$F422*(VLOOKUP($Q422,'Workforce distribution'!$C$8:$AD$30,AS$7,FALSE)),IF($Q422="n/a",(IF($P422=AS$6,$X422*$F422,0)),$X422*$F422*(VLOOKUP($Q422,'Workforce distribution'!$C$8:$AD$30,AS$7,FALSE)))),0)</f>
        <v>0</v>
      </c>
      <c r="AT422" s="30">
        <f>_xlfn.IFNA(IF($O422="days",$Y422*(VLOOKUP($K422,'Bed parameters'!$A$9:$I$12,9,FALSE))*$F422*(VLOOKUP($Q422,'Workforce distribution'!$C$8:$AD$30,AT$7,FALSE)),IF($Q422="n/a",(IF($P422=AT$6,$X422*$F422,0)),$X422*$F422*(VLOOKUP($Q422,'Workforce distribution'!$C$8:$AD$30,AT$7,FALSE)))),0)</f>
        <v>0</v>
      </c>
      <c r="AU422" s="30">
        <f>_xlfn.IFNA(IF($O422="days",$Y422*(VLOOKUP($K422,'Bed parameters'!$A$9:$I$12,9,FALSE))*$F422*(VLOOKUP($Q422,'Workforce distribution'!$C$8:$AD$30,AU$7,FALSE)),IF($Q422="n/a",(IF($P422=AU$6,$X422*$F422,0)),$X422*$F422*(VLOOKUP($Q422,'Workforce distribution'!$C$8:$AD$30,AU$7,FALSE)))),0)</f>
        <v>817.77360992438582</v>
      </c>
      <c r="AV422" s="30">
        <f>_xlfn.IFNA(IF($O422="days",$Y422*(VLOOKUP($K422,'Bed parameters'!$A$9:$I$12,9,FALSE))*$F422*(VLOOKUP($Q422,'Workforce distribution'!$C$8:$AD$30,AV$7,FALSE)),IF($Q422="n/a",(IF($P422=AV$6,$X422*$F422,0)),$X422*$F422*(VLOOKUP($Q422,'Workforce distribution'!$C$8:$AD$30,AV$7,FALSE)))),0)</f>
        <v>0</v>
      </c>
      <c r="AW422" s="30">
        <f>_xlfn.IFNA(IF($O422="days",$Y422*(VLOOKUP($K422,'Bed parameters'!$A$9:$I$12,9,FALSE))*$F422*(VLOOKUP($Q422,'Workforce distribution'!$C$8:$AD$30,AW$7,FALSE)),IF($Q422="n/a",(IF($P422=AW$6,$X422*$F422,0)),$X422*$F422*(VLOOKUP($Q422,'Workforce distribution'!$C$8:$AD$30,AW$7,FALSE)))),0)</f>
        <v>1518.7224184310023</v>
      </c>
      <c r="AX422" s="30">
        <f>_xlfn.IFNA(IF($O422="days",$Y422*(VLOOKUP($K422,'Bed parameters'!$A$9:$I$12,9,FALSE))*$F422*(VLOOKUP($Q422,'Workforce distribution'!$C$8:$AD$30,AX$7,FALSE)),IF($Q422="n/a",(IF($P422=AX$6,$X422*$F422,0)),$X422*$F422*(VLOOKUP($Q422,'Workforce distribution'!$C$8:$AD$30,AX$7,FALSE)))),0)</f>
        <v>0</v>
      </c>
      <c r="AY422" s="30">
        <f>_xlfn.IFNA(IF($O422="days",$Y422*(VLOOKUP($K422,'Bed parameters'!$A$9:$I$12,9,FALSE))*$F422*(VLOOKUP($Q422,'Workforce distribution'!$C$8:$AD$30,AY$7,FALSE)),IF($Q422="n/a",(IF($P422=AY$6,$X422*$F422,0)),$X422*$F422*(VLOOKUP($Q422,'Workforce distribution'!$C$8:$AD$30,AY$7,FALSE)))),0)</f>
        <v>0</v>
      </c>
      <c r="AZ422" s="30">
        <f>_xlfn.IFNA(IF($O422="days",$Y422*(VLOOKUP($K422,'Bed parameters'!$A$9:$I$12,9,FALSE))*$F422*(VLOOKUP($Q422,'Workforce distribution'!$C$8:$AD$30,AZ$7,FALSE)),IF($Q422="n/a",(IF($P422=AZ$6,$X422*$F422,0)),$X422*$F422*(VLOOKUP($Q422,'Workforce distribution'!$C$8:$AD$30,AZ$7,FALSE)))),0)</f>
        <v>0</v>
      </c>
      <c r="BA422" s="30">
        <f>_xlfn.IFNA(IF($O422="days",$Y422*(VLOOKUP($K422,'Bed parameters'!$A$9:$I$12,9,FALSE))*$F422*(VLOOKUP($Q422,'Workforce distribution'!$C$8:$AD$30,BA$7,FALSE)),IF($Q422="n/a",(IF($P422=BA$6,$X422*$F422,0)),$X422*$F422*(VLOOKUP($Q422,'Workforce distribution'!$C$8:$AD$30,BA$7,FALSE)))),0)</f>
        <v>0</v>
      </c>
      <c r="BB422" s="30">
        <f>_xlfn.IFNA(IF($O422="days",$Y422*(VLOOKUP($K422,'Bed parameters'!$A$9:$I$12,9,FALSE))*$F422*(VLOOKUP($Q422,'Workforce distribution'!$C$8:$AD$30,BB$7,FALSE)),IF($Q422="n/a",(IF($P422=BB$6,$X422*$F422,0)),$X422*$F422*(VLOOKUP($Q422,'Workforce distribution'!$C$8:$AD$30,BB$7,FALSE)))),0)</f>
        <v>0</v>
      </c>
      <c r="BC422" s="149">
        <f t="shared" si="57"/>
        <v>22.07663314100278</v>
      </c>
      <c r="BD422" s="288">
        <f>IF($Q422="n/a",(IF('Workforce hours'!D$30=0,0,(AB422/'Workforce hours'!D$30))),(IF(VLOOKUP($Q422,'Workforce hours'!$C$8:$AD$30,BD$7,FALSE)=0,0,(AB422/(VLOOKUP($Q422,'Workforce hours'!$C$8:$AD$30,BD$7,FALSE))))))</f>
        <v>0</v>
      </c>
      <c r="BE422" s="288">
        <f>IF($Q422="n/a",(IF('Workforce hours'!E$30=0,0,(AC422/'Workforce hours'!E$30))),(IF(VLOOKUP($Q422,'Workforce hours'!$C$8:$AD$30,BE$7,FALSE)=0,0,(AC422/(VLOOKUP($Q422,'Workforce hours'!$C$8:$AD$30,BE$7,FALSE))))))</f>
        <v>0</v>
      </c>
      <c r="BF422" s="288">
        <f>IF($Q422="n/a",(IF('Workforce hours'!F$30=0,0,(AD422/'Workforce hours'!F$30))),(IF(VLOOKUP($Q422,'Workforce hours'!$C$8:$AD$30,BF$7,FALSE)=0,0,(AD422/(VLOOKUP($Q422,'Workforce hours'!$C$8:$AD$30,BF$7,FALSE))))))</f>
        <v>0</v>
      </c>
      <c r="BG422" s="288">
        <f>IF($Q422="n/a",(IF('Workforce hours'!G$30=0,0,(AE422/'Workforce hours'!G$30))),(IF(VLOOKUP($Q422,'Workforce hours'!$C$8:$AD$30,BG$7,FALSE)=0,0,(AE422/(VLOOKUP($Q422,'Workforce hours'!$C$8:$AD$30,BG$7,FALSE))))))</f>
        <v>1.0520385392677714</v>
      </c>
      <c r="BH422" s="288">
        <f>IF($Q422="n/a",(IF('Workforce hours'!H$30=0,0,(AF422/'Workforce hours'!H$30))),(IF(VLOOKUP($Q422,'Workforce hours'!$C$8:$AD$30,BH$7,FALSE)=0,0,(AF422/(VLOOKUP($Q422,'Workforce hours'!$C$8:$AD$30,BH$7,FALSE))))))</f>
        <v>0</v>
      </c>
      <c r="BI422" s="288">
        <f>IF($Q422="n/a",(IF('Workforce hours'!I$30=0,0,(AG422/'Workforce hours'!I$30))),(IF(VLOOKUP($Q422,'Workforce hours'!$C$8:$AD$30,BI$7,FALSE)=0,0,(AG422/(VLOOKUP($Q422,'Workforce hours'!$C$8:$AD$30,BI$7,FALSE))))))</f>
        <v>0.96563923894143278</v>
      </c>
      <c r="BJ422" s="288">
        <f>IF($Q422="n/a",(IF('Workforce hours'!J$30=0,0,(AH422/'Workforce hours'!J$30))),(IF(VLOOKUP($Q422,'Workforce hours'!$C$8:$AD$30,BJ$7,FALSE)=0,0,(AH422/(VLOOKUP($Q422,'Workforce hours'!$C$8:$AD$30,BJ$7,FALSE))))))</f>
        <v>0.48281961947071639</v>
      </c>
      <c r="BK422" s="288">
        <f>IF($Q422="n/a",(IF('Workforce hours'!K$30=0,0,(AI422/'Workforce hours'!K$30))),(IF(VLOOKUP($Q422,'Workforce hours'!$C$8:$AD$30,BK$7,FALSE)=0,0,(AI422/(VLOOKUP($Q422,'Workforce hours'!$C$8:$AD$30,BK$7,FALSE))))))</f>
        <v>0</v>
      </c>
      <c r="BL422" s="288">
        <f>IF($Q422="n/a",(IF('Workforce hours'!L$30=0,0,(AJ422/'Workforce hours'!L$30))),(IF(VLOOKUP($Q422,'Workforce hours'!$C$8:$AD$30,BL$7,FALSE)=0,0,(AJ422/(VLOOKUP($Q422,'Workforce hours'!$C$8:$AD$30,BL$7,FALSE))))))</f>
        <v>0</v>
      </c>
      <c r="BM422" s="288">
        <f>IF($Q422="n/a",(IF('Workforce hours'!M$30=0,0,(AK422/'Workforce hours'!M$30))),(IF(VLOOKUP($Q422,'Workforce hours'!$C$8:$AD$30,BM$7,FALSE)=0,0,(AK422/(VLOOKUP($Q422,'Workforce hours'!$C$8:$AD$30,BM$7,FALSE))))))</f>
        <v>0</v>
      </c>
      <c r="BN422" s="288">
        <f>IF($Q422="n/a",(IF('Workforce hours'!N$30=0,0,(AL422/'Workforce hours'!N$30))),(IF(VLOOKUP($Q422,'Workforce hours'!$C$8:$AD$30,BN$7,FALSE)=0,0,(AL422/(VLOOKUP($Q422,'Workforce hours'!$C$8:$AD$30,BN$7,FALSE))))))</f>
        <v>0.53179312453720151</v>
      </c>
      <c r="BO422" s="288">
        <f>IF($Q422="n/a",(IF('Workforce hours'!O$30=0,0,(AM422/'Workforce hours'!O$30))),(IF(VLOOKUP($Q422,'Workforce hours'!$C$8:$AD$30,BO$7,FALSE)=0,0,(AM422/(VLOOKUP($Q422,'Workforce hours'!$C$8:$AD$30,BO$7,FALSE))))))</f>
        <v>8.6326731025547154</v>
      </c>
      <c r="BP422" s="288">
        <f>IF($Q422="n/a",(IF('Workforce hours'!P$30=0,0,(AN422/'Workforce hours'!P$30))),(IF(VLOOKUP($Q422,'Workforce hours'!$C$8:$AD$30,BP$7,FALSE)=0,0,(AN422/(VLOOKUP($Q422,'Workforce hours'!$C$8:$AD$30,BP$7,FALSE))))))</f>
        <v>1.8702907364760384</v>
      </c>
      <c r="BQ422" s="288">
        <f>IF($Q422="n/a",(IF('Workforce hours'!Q$30=0,0,(AO422/'Workforce hours'!Q$30))),(IF(VLOOKUP($Q422,'Workforce hours'!$C$8:$AD$30,BQ$7,FALSE)=0,0,(AO422/(VLOOKUP($Q422,'Workforce hours'!$C$8:$AD$30,BQ$7,FALSE))))))</f>
        <v>3.0900455646125846</v>
      </c>
      <c r="BR422" s="288">
        <f>IF($Q422="n/a",(IF('Workforce hours'!R$30=0,0,(AP422/'Workforce hours'!R$30))),(IF(VLOOKUP($Q422,'Workforce hours'!$C$8:$AD$30,BR$7,FALSE)=0,0,(AP422/(VLOOKUP($Q422,'Workforce hours'!$C$8:$AD$30,BR$7,FALSE))))))</f>
        <v>2.5106620212477244</v>
      </c>
      <c r="BS422" s="288">
        <f>IF($Q422="n/a",(IF('Workforce hours'!S$30=0,0,(AQ422/'Workforce hours'!S$30))),(IF(VLOOKUP($Q422,'Workforce hours'!$C$8:$AD$30,BS$7,FALSE)=0,0,(AQ422/(VLOOKUP($Q422,'Workforce hours'!$C$8:$AD$30,BS$7,FALSE))))))</f>
        <v>0.96563923894143278</v>
      </c>
      <c r="BT422" s="288">
        <f>IF($Q422="n/a",(IF('Workforce hours'!T$30=0,0,(AR422/'Workforce hours'!T$30))),(IF(VLOOKUP($Q422,'Workforce hours'!$C$8:$AD$30,BT$7,FALSE)=0,0,(AR422/(VLOOKUP($Q422,'Workforce hours'!$C$8:$AD$30,BT$7,FALSE))))))</f>
        <v>0</v>
      </c>
      <c r="BU422" s="288">
        <f>IF($Q422="n/a",(IF('Workforce hours'!U$30=0,0,(AS422/'Workforce hours'!U$30))),(IF(VLOOKUP($Q422,'Workforce hours'!$C$8:$AD$30,BU$7,FALSE)=0,0,(AS422/(VLOOKUP($Q422,'Workforce hours'!$C$8:$AD$30,BU$7,FALSE))))))</f>
        <v>0</v>
      </c>
      <c r="BV422" s="288">
        <f>IF($Q422="n/a",(IF('Workforce hours'!V$30=0,0,(AT422/'Workforce hours'!V$30))),(IF(VLOOKUP($Q422,'Workforce hours'!$C$8:$AD$30,BV$7,FALSE)=0,0,(AT422/(VLOOKUP($Q422,'Workforce hours'!$C$8:$AD$30,BV$7,FALSE))))))</f>
        <v>0</v>
      </c>
      <c r="BW422" s="288">
        <f>IF($Q422="n/a",(IF('Workforce hours'!W$30=0,0,(AU422/'Workforce hours'!W$30))),(IF(VLOOKUP($Q422,'Workforce hours'!$C$8:$AD$30,BW$7,FALSE)=0,0,(AU422/(VLOOKUP($Q422,'Workforce hours'!$C$8:$AD$30,BW$7,FALSE))))))</f>
        <v>0.6912611842336065</v>
      </c>
      <c r="BX422" s="288">
        <f>IF($Q422="n/a",(IF('Workforce hours'!X$30=0,0,(AV422/'Workforce hours'!X$30))),(IF(VLOOKUP($Q422,'Workforce hours'!$C$8:$AD$30,BX$7,FALSE)=0,0,(AV422/(VLOOKUP($Q422,'Workforce hours'!$C$8:$AD$30,BX$7,FALSE))))))</f>
        <v>0</v>
      </c>
      <c r="BY422" s="288">
        <f>IF($Q422="n/a",(IF('Workforce hours'!Y$30=0,0,(AW422/'Workforce hours'!Y$30))),(IF(VLOOKUP($Q422,'Workforce hours'!$C$8:$AD$30,BY$7,FALSE)=0,0,(AW422/(VLOOKUP($Q422,'Workforce hours'!$C$8:$AD$30,BY$7,FALSE))))))</f>
        <v>1.2837707707195551</v>
      </c>
      <c r="BZ422" s="288">
        <f>IF($Q422="n/a",(IF('Workforce hours'!Z$30=0,0,(AX422/'Workforce hours'!Z$30))),(IF(VLOOKUP($Q422,'Workforce hours'!$C$8:$AD$30,BZ$7,FALSE)=0,0,(AX422/(VLOOKUP($Q422,'Workforce hours'!$C$8:$AD$30,BZ$7,FALSE))))))</f>
        <v>0</v>
      </c>
      <c r="CA422" s="288">
        <f>IF($Q422="n/a",(IF('Workforce hours'!AA$30=0,0,(AY422/'Workforce hours'!AA$30))),(IF(VLOOKUP($Q422,'Workforce hours'!$C$8:$AD$30,CA$7,FALSE)=0,0,(AY422/(VLOOKUP($Q422,'Workforce hours'!$C$8:$AD$30,CA$7,FALSE))))))</f>
        <v>0</v>
      </c>
      <c r="CB422" s="288">
        <f>IF($Q422="n/a",(IF('Workforce hours'!AB$30=0,0,(AZ422/'Workforce hours'!AB$30))),(IF(VLOOKUP($Q422,'Workforce hours'!$C$8:$AD$30,CB$7,FALSE)=0,0,(AZ422/(VLOOKUP($Q422,'Workforce hours'!$C$8:$AD$30,CB$7,FALSE))))))</f>
        <v>0</v>
      </c>
      <c r="CC422" s="288">
        <f>IF($Q422="n/a",(IF('Workforce hours'!AC$30=0,0,(BA422/'Workforce hours'!AC$30))),(IF(VLOOKUP($Q422,'Workforce hours'!$C$8:$AD$30,CC$7,FALSE)=0,0,(BA422/(VLOOKUP($Q422,'Workforce hours'!$C$8:$AD$30,CC$7,FALSE))))))</f>
        <v>0</v>
      </c>
      <c r="CD422" s="288">
        <f>IF($Q422="n/a",(IF('Workforce hours'!AD$30=0,0,(BB422/'Workforce hours'!AD$30))),(IF(VLOOKUP($Q422,'Workforce hours'!$C$8:$AD$30,CD$7,FALSE)=0,0,(BB422/(VLOOKUP($Q422,'Workforce hours'!$C$8:$AD$30,CD$7,FALSE))))))</f>
        <v>0</v>
      </c>
      <c r="CE422" s="289">
        <f t="shared" si="58"/>
        <v>0</v>
      </c>
      <c r="CF422" s="290">
        <f>BD422*'Workforce costs'!B$9*(1+'Workforce costs'!B$10)*(1+'Workforce costs'!B$11)</f>
        <v>0</v>
      </c>
      <c r="CG422" s="290">
        <f>BE422*'Workforce costs'!C$9*(1+'Workforce costs'!C$10)*(1+'Workforce costs'!C$11)</f>
        <v>0</v>
      </c>
      <c r="CH422" s="290">
        <f>BF422*'Workforce costs'!D$9*(1+'Workforce costs'!D$10)*(1+'Workforce costs'!D$11)</f>
        <v>0</v>
      </c>
      <c r="CI422" s="290">
        <f>BG422*'Workforce costs'!E$9*(1+'Workforce costs'!E$10)*(1+'Workforce costs'!E$11)</f>
        <v>0</v>
      </c>
      <c r="CJ422" s="290">
        <f>BH422*'Workforce costs'!F$9*(1+'Workforce costs'!F$10)*(1+'Workforce costs'!F$11)</f>
        <v>0</v>
      </c>
      <c r="CK422" s="290">
        <f>BI422*'Workforce costs'!G$9*(1+'Workforce costs'!G$10)*(1+'Workforce costs'!G$11)</f>
        <v>0</v>
      </c>
      <c r="CL422" s="290">
        <f>BJ422*'Workforce costs'!H$9*(1+'Workforce costs'!H$10)*(1+'Workforce costs'!H$11)</f>
        <v>0</v>
      </c>
      <c r="CM422" s="290">
        <f>BK422*'Workforce costs'!I$9*(1+'Workforce costs'!I$10)*(1+'Workforce costs'!I$11)</f>
        <v>0</v>
      </c>
      <c r="CN422" s="290">
        <f>BL422*'Workforce costs'!J$9*(1+'Workforce costs'!J$10)*(1+'Workforce costs'!J$11)</f>
        <v>0</v>
      </c>
      <c r="CO422" s="290">
        <f>BM422*'Workforce costs'!K$9*(1+'Workforce costs'!K$10)*(1+'Workforce costs'!K$11)</f>
        <v>0</v>
      </c>
      <c r="CP422" s="290">
        <f>BN422*'Workforce costs'!L$9*(1+'Workforce costs'!L$10)*(1+'Workforce costs'!L$11)</f>
        <v>0</v>
      </c>
      <c r="CQ422" s="290">
        <f>BO422*'Workforce costs'!M$9*(1+'Workforce costs'!M$10)*(1+'Workforce costs'!M$11)</f>
        <v>0</v>
      </c>
      <c r="CR422" s="290">
        <f>BP422*'Workforce costs'!N$9*(1+'Workforce costs'!N$10)*(1+'Workforce costs'!N$11)</f>
        <v>0</v>
      </c>
      <c r="CS422" s="290">
        <f>BQ422*'Workforce costs'!O$9*(1+'Workforce costs'!O$10)*(1+'Workforce costs'!O$11)</f>
        <v>0</v>
      </c>
      <c r="CT422" s="290">
        <f>BR422*'Workforce costs'!P$9*(1+'Workforce costs'!P$10)*(1+'Workforce costs'!P$11)</f>
        <v>0</v>
      </c>
      <c r="CU422" s="290">
        <f>BS422*'Workforce costs'!Q$9*(1+'Workforce costs'!Q$10)*(1+'Workforce costs'!Q$11)</f>
        <v>0</v>
      </c>
      <c r="CV422" s="290">
        <f>BT422*'Workforce costs'!R$9*(1+'Workforce costs'!R$10)*(1+'Workforce costs'!R$11)</f>
        <v>0</v>
      </c>
      <c r="CW422" s="290">
        <f>BU422*'Workforce costs'!S$9*(1+'Workforce costs'!S$10)*(1+'Workforce costs'!S$11)</f>
        <v>0</v>
      </c>
      <c r="CX422" s="290">
        <f>BV422*'Workforce costs'!T$9*(1+'Workforce costs'!T$10)*(1+'Workforce costs'!T$11)</f>
        <v>0</v>
      </c>
      <c r="CY422" s="290">
        <f>BW422*'Workforce costs'!U$9*(1+'Workforce costs'!U$10)*(1+'Workforce costs'!U$11)</f>
        <v>0</v>
      </c>
      <c r="CZ422" s="290">
        <f>BX422*'Workforce costs'!V$9*(1+'Workforce costs'!V$10)*(1+'Workforce costs'!V$11)</f>
        <v>0</v>
      </c>
      <c r="DA422" s="290">
        <f>BY422*'Workforce costs'!W$9*(1+'Workforce costs'!W$10)*(1+'Workforce costs'!W$11)</f>
        <v>0</v>
      </c>
      <c r="DB422" s="290">
        <f>BZ422*'Workforce costs'!X$9*(1+'Workforce costs'!X$10)*(1+'Workforce costs'!X$11)</f>
        <v>0</v>
      </c>
      <c r="DC422" s="290">
        <f>CA422*'Workforce costs'!Y$9*(1+'Workforce costs'!Y$10)*(1+'Workforce costs'!Y$11)</f>
        <v>0</v>
      </c>
      <c r="DD422" s="290">
        <f>CB422*'Workforce costs'!Z$9*(1+'Workforce costs'!Z$10)*(1+'Workforce costs'!Z$11)</f>
        <v>0</v>
      </c>
      <c r="DE422" s="290">
        <f>CC422*'Workforce costs'!AA$9*(1+'Workforce costs'!AA$10)*(1+'Workforce costs'!AA$11)</f>
        <v>0</v>
      </c>
      <c r="DF422" s="290">
        <f>CD422*'Workforce costs'!AB$9*(1+'Workforce costs'!AB$10)*(1+'Workforce costs'!AB$11)</f>
        <v>0</v>
      </c>
    </row>
    <row r="423" spans="1:110" x14ac:dyDescent="0.3">
      <c r="A423" s="2" t="str">
        <f>Outputs!$A$4</f>
        <v>Australia</v>
      </c>
      <c r="B423" s="2" t="str">
        <f t="shared" si="51"/>
        <v>Australia 25to64</v>
      </c>
      <c r="C423" s="30">
        <f>VLOOKUP($B423,Populations!$D$15:$H$1920,3,FALSE)</f>
        <v>13966174</v>
      </c>
      <c r="D423" s="255">
        <f>IF(OR($H423="General pop",$H423="Schools",$H423="Workplace",$H423="Skills Training",$H423="Digital Supports"),1,VLOOKUP($B423,Populations!$D$15:$H$1920,5,FALSE))</f>
        <v>1</v>
      </c>
      <c r="E423" s="88">
        <f>VLOOKUP(I423,Epidemiology!$C$10:$H$47,6,FALSE)</f>
        <v>590</v>
      </c>
      <c r="F423" s="102">
        <f>'Care profiles'!R424</f>
        <v>1</v>
      </c>
      <c r="G423" s="15" t="str">
        <f>'Care profiles'!A424</f>
        <v>25to64</v>
      </c>
      <c r="H423" s="15" t="str">
        <f>'Care profiles'!B424</f>
        <v>Persistent</v>
      </c>
      <c r="I423" s="15" t="str">
        <f>'Care profiles'!C424</f>
        <v>Persistent_25-64yrs</v>
      </c>
      <c r="J423" s="15" t="str">
        <f>'Care profiles'!D424</f>
        <v>Care profile</v>
      </c>
      <c r="K423" s="15" t="str">
        <f>'Care profiles'!E424</f>
        <v>Aftercare Services</v>
      </c>
      <c r="L423" s="104">
        <f>'Care profiles'!F424</f>
        <v>0.15</v>
      </c>
      <c r="M423" s="15">
        <f>'Care profiles'!G424</f>
        <v>12</v>
      </c>
      <c r="N423" s="15">
        <f>'Care profiles'!H424</f>
        <v>60</v>
      </c>
      <c r="O423" s="15" t="str">
        <f>'Care profiles'!I424</f>
        <v>min</v>
      </c>
      <c r="P423" s="15" t="str">
        <f>'Care profiles'!J424</f>
        <v>Team</v>
      </c>
      <c r="Q423" s="15" t="str">
        <f>'Care profiles'!K424</f>
        <v>Aftercare Services</v>
      </c>
      <c r="R423" s="15" t="str">
        <f>'Care profiles'!M424</f>
        <v>N</v>
      </c>
      <c r="S423" s="15" t="str">
        <f>'Care profiles'!O424</f>
        <v>Y</v>
      </c>
      <c r="T423" s="15" t="str">
        <f>'Care profiles'!Q424</f>
        <v>Y</v>
      </c>
      <c r="U423" s="30">
        <f t="shared" si="52"/>
        <v>82400.426600000006</v>
      </c>
      <c r="V423" s="30">
        <f t="shared" si="53"/>
        <v>12360.063990000001</v>
      </c>
      <c r="W423" s="30">
        <f>IF(M423="n/a",0,IF(O423="days",V423*M423*(1+(VLOOKUP(K423,'Bed parameters'!$A$9:$G$12,7,FALSE))),V423*M423))</f>
        <v>148320.76788</v>
      </c>
      <c r="X423" s="30">
        <f t="shared" si="54"/>
        <v>148320.76788</v>
      </c>
      <c r="Y423" s="30">
        <f t="shared" si="55"/>
        <v>0</v>
      </c>
      <c r="Z423" s="113">
        <f>_xlfn.IFNA(Y423/((VLOOKUP(K423,'Bed parameters'!$A$9:$G$12,3,FALSE))*(VLOOKUP(K423,'Bed parameters'!$A$9:$G$12,5,FALSE))),0)</f>
        <v>0</v>
      </c>
      <c r="AA423" s="30">
        <f t="shared" si="56"/>
        <v>148320.76788</v>
      </c>
      <c r="AB423" s="30">
        <f>_xlfn.IFNA(IF($O423="days",$Y423*(VLOOKUP($K423,'Bed parameters'!$A$9:$I$12,9,FALSE))*$F423*(VLOOKUP($Q423,'Workforce distribution'!$C$8:$AD$30,AB$7,FALSE)),IF($Q423="n/a",(IF($P423=AB$6,$X423*$F423,0)),$X423*$F423*(VLOOKUP($Q423,'Workforce distribution'!$C$8:$AD$30,AB$7,FALSE)))),0)</f>
        <v>0</v>
      </c>
      <c r="AC423" s="30">
        <f>_xlfn.IFNA(IF($O423="days",$Y423*(VLOOKUP($K423,'Bed parameters'!$A$9:$I$12,9,FALSE))*$F423*(VLOOKUP($Q423,'Workforce distribution'!$C$8:$AD$30,AC$7,FALSE)),IF($Q423="n/a",(IF($P423=AC$6,$X423*$F423,0)),$X423*$F423*(VLOOKUP($Q423,'Workforce distribution'!$C$8:$AD$30,AC$7,FALSE)))),0)</f>
        <v>0</v>
      </c>
      <c r="AD423" s="30">
        <f>_xlfn.IFNA(IF($O423="days",$Y423*(VLOOKUP($K423,'Bed parameters'!$A$9:$I$12,9,FALSE))*$F423*(VLOOKUP($Q423,'Workforce distribution'!$C$8:$AD$30,AD$7,FALSE)),IF($Q423="n/a",(IF($P423=AD$6,$X423*$F423,0)),$X423*$F423*(VLOOKUP($Q423,'Workforce distribution'!$C$8:$AD$30,AD$7,FALSE)))),0)</f>
        <v>0</v>
      </c>
      <c r="AE423" s="30">
        <f>_xlfn.IFNA(IF($O423="days",$Y423*(VLOOKUP($K423,'Bed parameters'!$A$9:$I$12,9,FALSE))*$F423*(VLOOKUP($Q423,'Workforce distribution'!$C$8:$AD$30,AE$7,FALSE)),IF($Q423="n/a",(IF($P423=AE$6,$X423*$F423,0)),$X423*$F423*(VLOOKUP($Q423,'Workforce distribution'!$C$8:$AD$30,AE$7,FALSE)))),0)</f>
        <v>14832.076788</v>
      </c>
      <c r="AF423" s="30">
        <f>_xlfn.IFNA(IF($O423="days",$Y423*(VLOOKUP($K423,'Bed parameters'!$A$9:$I$12,9,FALSE))*$F423*(VLOOKUP($Q423,'Workforce distribution'!$C$8:$AD$30,AF$7,FALSE)),IF($Q423="n/a",(IF($P423=AF$6,$X423*$F423,0)),$X423*$F423*(VLOOKUP($Q423,'Workforce distribution'!$C$8:$AD$30,AF$7,FALSE)))),0)</f>
        <v>0</v>
      </c>
      <c r="AG423" s="30">
        <f>_xlfn.IFNA(IF($O423="days",$Y423*(VLOOKUP($K423,'Bed parameters'!$A$9:$I$12,9,FALSE))*$F423*(VLOOKUP($Q423,'Workforce distribution'!$C$8:$AD$30,AG$7,FALSE)),IF($Q423="n/a",(IF($P423=AG$6,$X423*$F423,0)),$X423*$F423*(VLOOKUP($Q423,'Workforce distribution'!$C$8:$AD$30,AG$7,FALSE)))),0)</f>
        <v>0</v>
      </c>
      <c r="AH423" s="30">
        <f>_xlfn.IFNA(IF($O423="days",$Y423*(VLOOKUP($K423,'Bed parameters'!$A$9:$I$12,9,FALSE))*$F423*(VLOOKUP($Q423,'Workforce distribution'!$C$8:$AD$30,AH$7,FALSE)),IF($Q423="n/a",(IF($P423=AH$6,$X423*$F423,0)),$X423*$F423*(VLOOKUP($Q423,'Workforce distribution'!$C$8:$AD$30,AH$7,FALSE)))),0)</f>
        <v>0</v>
      </c>
      <c r="AI423" s="30">
        <f>_xlfn.IFNA(IF($O423="days",$Y423*(VLOOKUP($K423,'Bed parameters'!$A$9:$I$12,9,FALSE))*$F423*(VLOOKUP($Q423,'Workforce distribution'!$C$8:$AD$30,AI$7,FALSE)),IF($Q423="n/a",(IF($P423=AI$6,$X423*$F423,0)),$X423*$F423*(VLOOKUP($Q423,'Workforce distribution'!$C$8:$AD$30,AI$7,FALSE)))),0)</f>
        <v>0</v>
      </c>
      <c r="AJ423" s="30">
        <f>_xlfn.IFNA(IF($O423="days",$Y423*(VLOOKUP($K423,'Bed parameters'!$A$9:$I$12,9,FALSE))*$F423*(VLOOKUP($Q423,'Workforce distribution'!$C$8:$AD$30,AJ$7,FALSE)),IF($Q423="n/a",(IF($P423=AJ$6,$X423*$F423,0)),$X423*$F423*(VLOOKUP($Q423,'Workforce distribution'!$C$8:$AD$30,AJ$7,FALSE)))),0)</f>
        <v>0</v>
      </c>
      <c r="AK423" s="30">
        <f>_xlfn.IFNA(IF($O423="days",$Y423*(VLOOKUP($K423,'Bed parameters'!$A$9:$I$12,9,FALSE))*$F423*(VLOOKUP($Q423,'Workforce distribution'!$C$8:$AD$30,AK$7,FALSE)),IF($Q423="n/a",(IF($P423=AK$6,$X423*$F423,0)),$X423*$F423*(VLOOKUP($Q423,'Workforce distribution'!$C$8:$AD$30,AK$7,FALSE)))),0)</f>
        <v>103824.537516</v>
      </c>
      <c r="AL423" s="30">
        <f>_xlfn.IFNA(IF($O423="days",$Y423*(VLOOKUP($K423,'Bed parameters'!$A$9:$I$12,9,FALSE))*$F423*(VLOOKUP($Q423,'Workforce distribution'!$C$8:$AD$30,AL$7,FALSE)),IF($Q423="n/a",(IF($P423=AL$6,$X423*$F423,0)),$X423*$F423*(VLOOKUP($Q423,'Workforce distribution'!$C$8:$AD$30,AL$7,FALSE)))),0)</f>
        <v>0</v>
      </c>
      <c r="AM423" s="30">
        <f>_xlfn.IFNA(IF($O423="days",$Y423*(VLOOKUP($K423,'Bed parameters'!$A$9:$I$12,9,FALSE))*$F423*(VLOOKUP($Q423,'Workforce distribution'!$C$8:$AD$30,AM$7,FALSE)),IF($Q423="n/a",(IF($P423=AM$6,$X423*$F423,0)),$X423*$F423*(VLOOKUP($Q423,'Workforce distribution'!$C$8:$AD$30,AM$7,FALSE)))),0)</f>
        <v>0</v>
      </c>
      <c r="AN423" s="30">
        <f>_xlfn.IFNA(IF($O423="days",$Y423*(VLOOKUP($K423,'Bed parameters'!$A$9:$I$12,9,FALSE))*$F423*(VLOOKUP($Q423,'Workforce distribution'!$C$8:$AD$30,AN$7,FALSE)),IF($Q423="n/a",(IF($P423=AN$6,$X423*$F423,0)),$X423*$F423*(VLOOKUP($Q423,'Workforce distribution'!$C$8:$AD$30,AN$7,FALSE)))),0)</f>
        <v>0</v>
      </c>
      <c r="AO423" s="30">
        <f>_xlfn.IFNA(IF($O423="days",$Y423*(VLOOKUP($K423,'Bed parameters'!$A$9:$I$12,9,FALSE))*$F423*(VLOOKUP($Q423,'Workforce distribution'!$C$8:$AD$30,AO$7,FALSE)),IF($Q423="n/a",(IF($P423=AO$6,$X423*$F423,0)),$X423*$F423*(VLOOKUP($Q423,'Workforce distribution'!$C$8:$AD$30,AO$7,FALSE)))),0)</f>
        <v>0</v>
      </c>
      <c r="AP423" s="30">
        <f>_xlfn.IFNA(IF($O423="days",$Y423*(VLOOKUP($K423,'Bed parameters'!$A$9:$I$12,9,FALSE))*$F423*(VLOOKUP($Q423,'Workforce distribution'!$C$8:$AD$30,AP$7,FALSE)),IF($Q423="n/a",(IF($P423=AP$6,$X423*$F423,0)),$X423*$F423*(VLOOKUP($Q423,'Workforce distribution'!$C$8:$AD$30,AP$7,FALSE)))),0)</f>
        <v>0</v>
      </c>
      <c r="AQ423" s="30">
        <f>_xlfn.IFNA(IF($O423="days",$Y423*(VLOOKUP($K423,'Bed parameters'!$A$9:$I$12,9,FALSE))*$F423*(VLOOKUP($Q423,'Workforce distribution'!$C$8:$AD$30,AQ$7,FALSE)),IF($Q423="n/a",(IF($P423=AQ$6,$X423*$F423,0)),$X423*$F423*(VLOOKUP($Q423,'Workforce distribution'!$C$8:$AD$30,AQ$7,FALSE)))),0)</f>
        <v>0</v>
      </c>
      <c r="AR423" s="30">
        <f>_xlfn.IFNA(IF($O423="days",$Y423*(VLOOKUP($K423,'Bed parameters'!$A$9:$I$12,9,FALSE))*$F423*(VLOOKUP($Q423,'Workforce distribution'!$C$8:$AD$30,AR$7,FALSE)),IF($Q423="n/a",(IF($P423=AR$6,$X423*$F423,0)),$X423*$F423*(VLOOKUP($Q423,'Workforce distribution'!$C$8:$AD$30,AR$7,FALSE)))),0)</f>
        <v>0</v>
      </c>
      <c r="AS423" s="30">
        <f>_xlfn.IFNA(IF($O423="days",$Y423*(VLOOKUP($K423,'Bed parameters'!$A$9:$I$12,9,FALSE))*$F423*(VLOOKUP($Q423,'Workforce distribution'!$C$8:$AD$30,AS$7,FALSE)),IF($Q423="n/a",(IF($P423=AS$6,$X423*$F423,0)),$X423*$F423*(VLOOKUP($Q423,'Workforce distribution'!$C$8:$AD$30,AS$7,FALSE)))),0)</f>
        <v>29664.153576000001</v>
      </c>
      <c r="AT423" s="30">
        <f>_xlfn.IFNA(IF($O423="days",$Y423*(VLOOKUP($K423,'Bed parameters'!$A$9:$I$12,9,FALSE))*$F423*(VLOOKUP($Q423,'Workforce distribution'!$C$8:$AD$30,AT$7,FALSE)),IF($Q423="n/a",(IF($P423=AT$6,$X423*$F423,0)),$X423*$F423*(VLOOKUP($Q423,'Workforce distribution'!$C$8:$AD$30,AT$7,FALSE)))),0)</f>
        <v>0</v>
      </c>
      <c r="AU423" s="30">
        <f>_xlfn.IFNA(IF($O423="days",$Y423*(VLOOKUP($K423,'Bed parameters'!$A$9:$I$12,9,FALSE))*$F423*(VLOOKUP($Q423,'Workforce distribution'!$C$8:$AD$30,AU$7,FALSE)),IF($Q423="n/a",(IF($P423=AU$6,$X423*$F423,0)),$X423*$F423*(VLOOKUP($Q423,'Workforce distribution'!$C$8:$AD$30,AU$7,FALSE)))),0)</f>
        <v>0</v>
      </c>
      <c r="AV423" s="30">
        <f>_xlfn.IFNA(IF($O423="days",$Y423*(VLOOKUP($K423,'Bed parameters'!$A$9:$I$12,9,FALSE))*$F423*(VLOOKUP($Q423,'Workforce distribution'!$C$8:$AD$30,AV$7,FALSE)),IF($Q423="n/a",(IF($P423=AV$6,$X423*$F423,0)),$X423*$F423*(VLOOKUP($Q423,'Workforce distribution'!$C$8:$AD$30,AV$7,FALSE)))),0)</f>
        <v>0</v>
      </c>
      <c r="AW423" s="30">
        <f>_xlfn.IFNA(IF($O423="days",$Y423*(VLOOKUP($K423,'Bed parameters'!$A$9:$I$12,9,FALSE))*$F423*(VLOOKUP($Q423,'Workforce distribution'!$C$8:$AD$30,AW$7,FALSE)),IF($Q423="n/a",(IF($P423=AW$6,$X423*$F423,0)),$X423*$F423*(VLOOKUP($Q423,'Workforce distribution'!$C$8:$AD$30,AW$7,FALSE)))),0)</f>
        <v>0</v>
      </c>
      <c r="AX423" s="30">
        <f>_xlfn.IFNA(IF($O423="days",$Y423*(VLOOKUP($K423,'Bed parameters'!$A$9:$I$12,9,FALSE))*$F423*(VLOOKUP($Q423,'Workforce distribution'!$C$8:$AD$30,AX$7,FALSE)),IF($Q423="n/a",(IF($P423=AX$6,$X423*$F423,0)),$X423*$F423*(VLOOKUP($Q423,'Workforce distribution'!$C$8:$AD$30,AX$7,FALSE)))),0)</f>
        <v>0</v>
      </c>
      <c r="AY423" s="30">
        <f>_xlfn.IFNA(IF($O423="days",$Y423*(VLOOKUP($K423,'Bed parameters'!$A$9:$I$12,9,FALSE))*$F423*(VLOOKUP($Q423,'Workforce distribution'!$C$8:$AD$30,AY$7,FALSE)),IF($Q423="n/a",(IF($P423=AY$6,$X423*$F423,0)),$X423*$F423*(VLOOKUP($Q423,'Workforce distribution'!$C$8:$AD$30,AY$7,FALSE)))),0)</f>
        <v>0</v>
      </c>
      <c r="AZ423" s="30">
        <f>_xlfn.IFNA(IF($O423="days",$Y423*(VLOOKUP($K423,'Bed parameters'!$A$9:$I$12,9,FALSE))*$F423*(VLOOKUP($Q423,'Workforce distribution'!$C$8:$AD$30,AZ$7,FALSE)),IF($Q423="n/a",(IF($P423=AZ$6,$X423*$F423,0)),$X423*$F423*(VLOOKUP($Q423,'Workforce distribution'!$C$8:$AD$30,AZ$7,FALSE)))),0)</f>
        <v>0</v>
      </c>
      <c r="BA423" s="30">
        <f>_xlfn.IFNA(IF($O423="days",$Y423*(VLOOKUP($K423,'Bed parameters'!$A$9:$I$12,9,FALSE))*$F423*(VLOOKUP($Q423,'Workforce distribution'!$C$8:$AD$30,BA$7,FALSE)),IF($Q423="n/a",(IF($P423=BA$6,$X423*$F423,0)),$X423*$F423*(VLOOKUP($Q423,'Workforce distribution'!$C$8:$AD$30,BA$7,FALSE)))),0)</f>
        <v>0</v>
      </c>
      <c r="BB423" s="30">
        <f>_xlfn.IFNA(IF($O423="days",$Y423*(VLOOKUP($K423,'Bed parameters'!$A$9:$I$12,9,FALSE))*$F423*(VLOOKUP($Q423,'Workforce distribution'!$C$8:$AD$30,BB$7,FALSE)),IF($Q423="n/a",(IF($P423=BB$6,$X423*$F423,0)),$X423*$F423*(VLOOKUP($Q423,'Workforce distribution'!$C$8:$AD$30,BB$7,FALSE)))),0)</f>
        <v>0</v>
      </c>
      <c r="BC423" s="149">
        <f t="shared" si="57"/>
        <v>127.70268235330204</v>
      </c>
      <c r="BD423" s="288">
        <f>IF($Q423="n/a",(IF('Workforce hours'!D$30=0,0,(AB423/'Workforce hours'!D$30))),(IF(VLOOKUP($Q423,'Workforce hours'!$C$8:$AD$30,BD$7,FALSE)=0,0,(AB423/(VLOOKUP($Q423,'Workforce hours'!$C$8:$AD$30,BD$7,FALSE))))))</f>
        <v>0</v>
      </c>
      <c r="BE423" s="288">
        <f>IF($Q423="n/a",(IF('Workforce hours'!E$30=0,0,(AC423/'Workforce hours'!E$30))),(IF(VLOOKUP($Q423,'Workforce hours'!$C$8:$AD$30,BE$7,FALSE)=0,0,(AC423/(VLOOKUP($Q423,'Workforce hours'!$C$8:$AD$30,BE$7,FALSE))))))</f>
        <v>0</v>
      </c>
      <c r="BF423" s="288">
        <f>IF($Q423="n/a",(IF('Workforce hours'!F$30=0,0,(AD423/'Workforce hours'!F$30))),(IF(VLOOKUP($Q423,'Workforce hours'!$C$8:$AD$30,BF$7,FALSE)=0,0,(AD423/(VLOOKUP($Q423,'Workforce hours'!$C$8:$AD$30,BF$7,FALSE))))))</f>
        <v>0</v>
      </c>
      <c r="BG423" s="288">
        <f>IF($Q423="n/a",(IF('Workforce hours'!G$30=0,0,(AE423/'Workforce hours'!G$30))),(IF(VLOOKUP($Q423,'Workforce hours'!$C$8:$AD$30,BG$7,FALSE)=0,0,(AE423/(VLOOKUP($Q423,'Workforce hours'!$C$8:$AD$30,BG$7,FALSE))))))</f>
        <v>11.524535188811189</v>
      </c>
      <c r="BH423" s="288">
        <f>IF($Q423="n/a",(IF('Workforce hours'!H$30=0,0,(AF423/'Workforce hours'!H$30))),(IF(VLOOKUP($Q423,'Workforce hours'!$C$8:$AD$30,BH$7,FALSE)=0,0,(AF423/(VLOOKUP($Q423,'Workforce hours'!$C$8:$AD$30,BH$7,FALSE))))))</f>
        <v>0</v>
      </c>
      <c r="BI423" s="288">
        <f>IF($Q423="n/a",(IF('Workforce hours'!I$30=0,0,(AG423/'Workforce hours'!I$30))),(IF(VLOOKUP($Q423,'Workforce hours'!$C$8:$AD$30,BI$7,FALSE)=0,0,(AG423/(VLOOKUP($Q423,'Workforce hours'!$C$8:$AD$30,BI$7,FALSE))))))</f>
        <v>0</v>
      </c>
      <c r="BJ423" s="288">
        <f>IF($Q423="n/a",(IF('Workforce hours'!J$30=0,0,(AH423/'Workforce hours'!J$30))),(IF(VLOOKUP($Q423,'Workforce hours'!$C$8:$AD$30,BJ$7,FALSE)=0,0,(AH423/(VLOOKUP($Q423,'Workforce hours'!$C$8:$AD$30,BJ$7,FALSE))))))</f>
        <v>0</v>
      </c>
      <c r="BK423" s="288">
        <f>IF($Q423="n/a",(IF('Workforce hours'!K$30=0,0,(AI423/'Workforce hours'!K$30))),(IF(VLOOKUP($Q423,'Workforce hours'!$C$8:$AD$30,BK$7,FALSE)=0,0,(AI423/(VLOOKUP($Q423,'Workforce hours'!$C$8:$AD$30,BK$7,FALSE))))))</f>
        <v>0</v>
      </c>
      <c r="BL423" s="288">
        <f>IF($Q423="n/a",(IF('Workforce hours'!L$30=0,0,(AJ423/'Workforce hours'!L$30))),(IF(VLOOKUP($Q423,'Workforce hours'!$C$8:$AD$30,BL$7,FALSE)=0,0,(AJ423/(VLOOKUP($Q423,'Workforce hours'!$C$8:$AD$30,BL$7,FALSE))))))</f>
        <v>0</v>
      </c>
      <c r="BM423" s="288">
        <f>IF($Q423="n/a",(IF('Workforce hours'!M$30=0,0,(AK423/'Workforce hours'!M$30))),(IF(VLOOKUP($Q423,'Workforce hours'!$C$8:$AD$30,BM$7,FALSE)=0,0,(AK423/(VLOOKUP($Q423,'Workforce hours'!$C$8:$AD$30,BM$7,FALSE))))))</f>
        <v>90.360781127937329</v>
      </c>
      <c r="BN423" s="288">
        <f>IF($Q423="n/a",(IF('Workforce hours'!N$30=0,0,(AL423/'Workforce hours'!N$30))),(IF(VLOOKUP($Q423,'Workforce hours'!$C$8:$AD$30,BN$7,FALSE)=0,0,(AL423/(VLOOKUP($Q423,'Workforce hours'!$C$8:$AD$30,BN$7,FALSE))))))</f>
        <v>0</v>
      </c>
      <c r="BO423" s="288">
        <f>IF($Q423="n/a",(IF('Workforce hours'!O$30=0,0,(AM423/'Workforce hours'!O$30))),(IF(VLOOKUP($Q423,'Workforce hours'!$C$8:$AD$30,BO$7,FALSE)=0,0,(AM423/(VLOOKUP($Q423,'Workforce hours'!$C$8:$AD$30,BO$7,FALSE))))))</f>
        <v>0</v>
      </c>
      <c r="BP423" s="288">
        <f>IF($Q423="n/a",(IF('Workforce hours'!P$30=0,0,(AN423/'Workforce hours'!P$30))),(IF(VLOOKUP($Q423,'Workforce hours'!$C$8:$AD$30,BP$7,FALSE)=0,0,(AN423/(VLOOKUP($Q423,'Workforce hours'!$C$8:$AD$30,BP$7,FALSE))))))</f>
        <v>0</v>
      </c>
      <c r="BQ423" s="288">
        <f>IF($Q423="n/a",(IF('Workforce hours'!Q$30=0,0,(AO423/'Workforce hours'!Q$30))),(IF(VLOOKUP($Q423,'Workforce hours'!$C$8:$AD$30,BQ$7,FALSE)=0,0,(AO423/(VLOOKUP($Q423,'Workforce hours'!$C$8:$AD$30,BQ$7,FALSE))))))</f>
        <v>0</v>
      </c>
      <c r="BR423" s="288">
        <f>IF($Q423="n/a",(IF('Workforce hours'!R$30=0,0,(AP423/'Workforce hours'!R$30))),(IF(VLOOKUP($Q423,'Workforce hours'!$C$8:$AD$30,BR$7,FALSE)=0,0,(AP423/(VLOOKUP($Q423,'Workforce hours'!$C$8:$AD$30,BR$7,FALSE))))))</f>
        <v>0</v>
      </c>
      <c r="BS423" s="288">
        <f>IF($Q423="n/a",(IF('Workforce hours'!S$30=0,0,(AQ423/'Workforce hours'!S$30))),(IF(VLOOKUP($Q423,'Workforce hours'!$C$8:$AD$30,BS$7,FALSE)=0,0,(AQ423/(VLOOKUP($Q423,'Workforce hours'!$C$8:$AD$30,BS$7,FALSE))))))</f>
        <v>0</v>
      </c>
      <c r="BT423" s="288">
        <f>IF($Q423="n/a",(IF('Workforce hours'!T$30=0,0,(AR423/'Workforce hours'!T$30))),(IF(VLOOKUP($Q423,'Workforce hours'!$C$8:$AD$30,BT$7,FALSE)=0,0,(AR423/(VLOOKUP($Q423,'Workforce hours'!$C$8:$AD$30,BT$7,FALSE))))))</f>
        <v>0</v>
      </c>
      <c r="BU423" s="288">
        <f>IF($Q423="n/a",(IF('Workforce hours'!U$30=0,0,(AS423/'Workforce hours'!U$30))),(IF(VLOOKUP($Q423,'Workforce hours'!$C$8:$AD$30,BU$7,FALSE)=0,0,(AS423/(VLOOKUP($Q423,'Workforce hours'!$C$8:$AD$30,BU$7,FALSE))))))</f>
        <v>25.817366036553526</v>
      </c>
      <c r="BV423" s="288">
        <f>IF($Q423="n/a",(IF('Workforce hours'!V$30=0,0,(AT423/'Workforce hours'!V$30))),(IF(VLOOKUP($Q423,'Workforce hours'!$C$8:$AD$30,BV$7,FALSE)=0,0,(AT423/(VLOOKUP($Q423,'Workforce hours'!$C$8:$AD$30,BV$7,FALSE))))))</f>
        <v>0</v>
      </c>
      <c r="BW423" s="288">
        <f>IF($Q423="n/a",(IF('Workforce hours'!W$30=0,0,(AU423/'Workforce hours'!W$30))),(IF(VLOOKUP($Q423,'Workforce hours'!$C$8:$AD$30,BW$7,FALSE)=0,0,(AU423/(VLOOKUP($Q423,'Workforce hours'!$C$8:$AD$30,BW$7,FALSE))))))</f>
        <v>0</v>
      </c>
      <c r="BX423" s="288">
        <f>IF($Q423="n/a",(IF('Workforce hours'!X$30=0,0,(AV423/'Workforce hours'!X$30))),(IF(VLOOKUP($Q423,'Workforce hours'!$C$8:$AD$30,BX$7,FALSE)=0,0,(AV423/(VLOOKUP($Q423,'Workforce hours'!$C$8:$AD$30,BX$7,FALSE))))))</f>
        <v>0</v>
      </c>
      <c r="BY423" s="288">
        <f>IF($Q423="n/a",(IF('Workforce hours'!Y$30=0,0,(AW423/'Workforce hours'!Y$30))),(IF(VLOOKUP($Q423,'Workforce hours'!$C$8:$AD$30,BY$7,FALSE)=0,0,(AW423/(VLOOKUP($Q423,'Workforce hours'!$C$8:$AD$30,BY$7,FALSE))))))</f>
        <v>0</v>
      </c>
      <c r="BZ423" s="288">
        <f>IF($Q423="n/a",(IF('Workforce hours'!Z$30=0,0,(AX423/'Workforce hours'!Z$30))),(IF(VLOOKUP($Q423,'Workforce hours'!$C$8:$AD$30,BZ$7,FALSE)=0,0,(AX423/(VLOOKUP($Q423,'Workforce hours'!$C$8:$AD$30,BZ$7,FALSE))))))</f>
        <v>0</v>
      </c>
      <c r="CA423" s="288">
        <f>IF($Q423="n/a",(IF('Workforce hours'!AA$30=0,0,(AY423/'Workforce hours'!AA$30))),(IF(VLOOKUP($Q423,'Workforce hours'!$C$8:$AD$30,CA$7,FALSE)=0,0,(AY423/(VLOOKUP($Q423,'Workforce hours'!$C$8:$AD$30,CA$7,FALSE))))))</f>
        <v>0</v>
      </c>
      <c r="CB423" s="288">
        <f>IF($Q423="n/a",(IF('Workforce hours'!AB$30=0,0,(AZ423/'Workforce hours'!AB$30))),(IF(VLOOKUP($Q423,'Workforce hours'!$C$8:$AD$30,CB$7,FALSE)=0,0,(AZ423/(VLOOKUP($Q423,'Workforce hours'!$C$8:$AD$30,CB$7,FALSE))))))</f>
        <v>0</v>
      </c>
      <c r="CC423" s="288">
        <f>IF($Q423="n/a",(IF('Workforce hours'!AC$30=0,0,(BA423/'Workforce hours'!AC$30))),(IF(VLOOKUP($Q423,'Workforce hours'!$C$8:$AD$30,CC$7,FALSE)=0,0,(BA423/(VLOOKUP($Q423,'Workforce hours'!$C$8:$AD$30,CC$7,FALSE))))))</f>
        <v>0</v>
      </c>
      <c r="CD423" s="288">
        <f>IF($Q423="n/a",(IF('Workforce hours'!AD$30=0,0,(BB423/'Workforce hours'!AD$30))),(IF(VLOOKUP($Q423,'Workforce hours'!$C$8:$AD$30,CD$7,FALSE)=0,0,(BB423/(VLOOKUP($Q423,'Workforce hours'!$C$8:$AD$30,CD$7,FALSE))))))</f>
        <v>0</v>
      </c>
      <c r="CE423" s="289">
        <f t="shared" si="58"/>
        <v>0</v>
      </c>
      <c r="CF423" s="290">
        <f>BD423*'Workforce costs'!B$9*(1+'Workforce costs'!B$10)*(1+'Workforce costs'!B$11)</f>
        <v>0</v>
      </c>
      <c r="CG423" s="290">
        <f>BE423*'Workforce costs'!C$9*(1+'Workforce costs'!C$10)*(1+'Workforce costs'!C$11)</f>
        <v>0</v>
      </c>
      <c r="CH423" s="290">
        <f>BF423*'Workforce costs'!D$9*(1+'Workforce costs'!D$10)*(1+'Workforce costs'!D$11)</f>
        <v>0</v>
      </c>
      <c r="CI423" s="290">
        <f>BG423*'Workforce costs'!E$9*(1+'Workforce costs'!E$10)*(1+'Workforce costs'!E$11)</f>
        <v>0</v>
      </c>
      <c r="CJ423" s="290">
        <f>BH423*'Workforce costs'!F$9*(1+'Workforce costs'!F$10)*(1+'Workforce costs'!F$11)</f>
        <v>0</v>
      </c>
      <c r="CK423" s="290">
        <f>BI423*'Workforce costs'!G$9*(1+'Workforce costs'!G$10)*(1+'Workforce costs'!G$11)</f>
        <v>0</v>
      </c>
      <c r="CL423" s="290">
        <f>BJ423*'Workforce costs'!H$9*(1+'Workforce costs'!H$10)*(1+'Workforce costs'!H$11)</f>
        <v>0</v>
      </c>
      <c r="CM423" s="290">
        <f>BK423*'Workforce costs'!I$9*(1+'Workforce costs'!I$10)*(1+'Workforce costs'!I$11)</f>
        <v>0</v>
      </c>
      <c r="CN423" s="290">
        <f>BL423*'Workforce costs'!J$9*(1+'Workforce costs'!J$10)*(1+'Workforce costs'!J$11)</f>
        <v>0</v>
      </c>
      <c r="CO423" s="290">
        <f>BM423*'Workforce costs'!K$9*(1+'Workforce costs'!K$10)*(1+'Workforce costs'!K$11)</f>
        <v>0</v>
      </c>
      <c r="CP423" s="290">
        <f>BN423*'Workforce costs'!L$9*(1+'Workforce costs'!L$10)*(1+'Workforce costs'!L$11)</f>
        <v>0</v>
      </c>
      <c r="CQ423" s="290">
        <f>BO423*'Workforce costs'!M$9*(1+'Workforce costs'!M$10)*(1+'Workforce costs'!M$11)</f>
        <v>0</v>
      </c>
      <c r="CR423" s="290">
        <f>BP423*'Workforce costs'!N$9*(1+'Workforce costs'!N$10)*(1+'Workforce costs'!N$11)</f>
        <v>0</v>
      </c>
      <c r="CS423" s="290">
        <f>BQ423*'Workforce costs'!O$9*(1+'Workforce costs'!O$10)*(1+'Workforce costs'!O$11)</f>
        <v>0</v>
      </c>
      <c r="CT423" s="290">
        <f>BR423*'Workforce costs'!P$9*(1+'Workforce costs'!P$10)*(1+'Workforce costs'!P$11)</f>
        <v>0</v>
      </c>
      <c r="CU423" s="290">
        <f>BS423*'Workforce costs'!Q$9*(1+'Workforce costs'!Q$10)*(1+'Workforce costs'!Q$11)</f>
        <v>0</v>
      </c>
      <c r="CV423" s="290">
        <f>BT423*'Workforce costs'!R$9*(1+'Workforce costs'!R$10)*(1+'Workforce costs'!R$11)</f>
        <v>0</v>
      </c>
      <c r="CW423" s="290">
        <f>BU423*'Workforce costs'!S$9*(1+'Workforce costs'!S$10)*(1+'Workforce costs'!S$11)</f>
        <v>0</v>
      </c>
      <c r="CX423" s="290">
        <f>BV423*'Workforce costs'!T$9*(1+'Workforce costs'!T$10)*(1+'Workforce costs'!T$11)</f>
        <v>0</v>
      </c>
      <c r="CY423" s="290">
        <f>BW423*'Workforce costs'!U$9*(1+'Workforce costs'!U$10)*(1+'Workforce costs'!U$11)</f>
        <v>0</v>
      </c>
      <c r="CZ423" s="290">
        <f>BX423*'Workforce costs'!V$9*(1+'Workforce costs'!V$10)*(1+'Workforce costs'!V$11)</f>
        <v>0</v>
      </c>
      <c r="DA423" s="290">
        <f>BY423*'Workforce costs'!W$9*(1+'Workforce costs'!W$10)*(1+'Workforce costs'!W$11)</f>
        <v>0</v>
      </c>
      <c r="DB423" s="290">
        <f>BZ423*'Workforce costs'!X$9*(1+'Workforce costs'!X$10)*(1+'Workforce costs'!X$11)</f>
        <v>0</v>
      </c>
      <c r="DC423" s="290">
        <f>CA423*'Workforce costs'!Y$9*(1+'Workforce costs'!Y$10)*(1+'Workforce costs'!Y$11)</f>
        <v>0</v>
      </c>
      <c r="DD423" s="290">
        <f>CB423*'Workforce costs'!Z$9*(1+'Workforce costs'!Z$10)*(1+'Workforce costs'!Z$11)</f>
        <v>0</v>
      </c>
      <c r="DE423" s="290">
        <f>CC423*'Workforce costs'!AA$9*(1+'Workforce costs'!AA$10)*(1+'Workforce costs'!AA$11)</f>
        <v>0</v>
      </c>
      <c r="DF423" s="290">
        <f>CD423*'Workforce costs'!AB$9*(1+'Workforce costs'!AB$10)*(1+'Workforce costs'!AB$11)</f>
        <v>0</v>
      </c>
    </row>
    <row r="424" spans="1:110" x14ac:dyDescent="0.3">
      <c r="A424" s="2" t="str">
        <f>Outputs!$A$4</f>
        <v>Australia</v>
      </c>
      <c r="B424" s="2" t="str">
        <f t="shared" si="51"/>
        <v>Australia 25to64</v>
      </c>
      <c r="C424" s="30">
        <f>VLOOKUP($B424,Populations!$D$15:$H$1920,3,FALSE)</f>
        <v>13966174</v>
      </c>
      <c r="D424" s="255">
        <f>IF(OR($H424="General pop",$H424="Schools",$H424="Workplace",$H424="Skills Training",$H424="Digital Supports"),1,VLOOKUP($B424,Populations!$D$15:$H$1920,5,FALSE))</f>
        <v>1</v>
      </c>
      <c r="E424" s="88">
        <f>VLOOKUP(I424,Epidemiology!$C$10:$H$47,6,FALSE)</f>
        <v>590</v>
      </c>
      <c r="F424" s="102">
        <f>'Care profiles'!R425</f>
        <v>1</v>
      </c>
      <c r="G424" s="15" t="str">
        <f>'Care profiles'!A425</f>
        <v>25to64</v>
      </c>
      <c r="H424" s="15" t="str">
        <f>'Care profiles'!B425</f>
        <v>Persistent</v>
      </c>
      <c r="I424" s="15" t="str">
        <f>'Care profiles'!C425</f>
        <v>Persistent_25-64yrs</v>
      </c>
      <c r="J424" s="15" t="str">
        <f>'Care profiles'!D425</f>
        <v>Care profile</v>
      </c>
      <c r="K424" s="15" t="str">
        <f>'Care profiles'!E425</f>
        <v>Individual Psychosocial Support Services</v>
      </c>
      <c r="L424" s="104">
        <f>'Care profiles'!F425</f>
        <v>0.05</v>
      </c>
      <c r="M424" s="15">
        <f>'Care profiles'!G425</f>
        <v>12</v>
      </c>
      <c r="N424" s="15">
        <f>'Care profiles'!H425</f>
        <v>60</v>
      </c>
      <c r="O424" s="15" t="str">
        <f>'Care profiles'!I425</f>
        <v>min</v>
      </c>
      <c r="P424" s="15" t="str">
        <f>'Care profiles'!J425</f>
        <v>Vocationally Qualified - Unspecified</v>
      </c>
      <c r="Q424" s="15" t="str">
        <f>'Care profiles'!K425</f>
        <v>n/a</v>
      </c>
      <c r="R424" s="15" t="str">
        <f>'Care profiles'!M425</f>
        <v>Y</v>
      </c>
      <c r="S424" s="15" t="str">
        <f>'Care profiles'!O425</f>
        <v>Y</v>
      </c>
      <c r="T424" s="15" t="str">
        <f>'Care profiles'!Q425</f>
        <v>N</v>
      </c>
      <c r="U424" s="30">
        <f t="shared" si="52"/>
        <v>82400.426600000006</v>
      </c>
      <c r="V424" s="30">
        <f t="shared" si="53"/>
        <v>4120.0213300000005</v>
      </c>
      <c r="W424" s="30">
        <f>IF(M424="n/a",0,IF(O424="days",V424*M424*(1+(VLOOKUP(K424,'Bed parameters'!$A$9:$G$12,7,FALSE))),V424*M424))</f>
        <v>49440.25596000001</v>
      </c>
      <c r="X424" s="30">
        <f t="shared" si="54"/>
        <v>49440.25596000001</v>
      </c>
      <c r="Y424" s="30">
        <f t="shared" si="55"/>
        <v>0</v>
      </c>
      <c r="Z424" s="113">
        <f>_xlfn.IFNA(Y424/((VLOOKUP(K424,'Bed parameters'!$A$9:$G$12,3,FALSE))*(VLOOKUP(K424,'Bed parameters'!$A$9:$G$12,5,FALSE))),0)</f>
        <v>0</v>
      </c>
      <c r="AA424" s="30">
        <f t="shared" si="56"/>
        <v>49440.25596000001</v>
      </c>
      <c r="AB424" s="30">
        <f>_xlfn.IFNA(IF($O424="days",$Y424*(VLOOKUP($K424,'Bed parameters'!$A$9:$I$12,9,FALSE))*$F424*(VLOOKUP($Q424,'Workforce distribution'!$C$8:$AD$30,AB$7,FALSE)),IF($Q424="n/a",(IF($P424=AB$6,$X424*$F424,0)),$X424*$F424*(VLOOKUP($Q424,'Workforce distribution'!$C$8:$AD$30,AB$7,FALSE)))),0)</f>
        <v>0</v>
      </c>
      <c r="AC424" s="30">
        <f>_xlfn.IFNA(IF($O424="days",$Y424*(VLOOKUP($K424,'Bed parameters'!$A$9:$I$12,9,FALSE))*$F424*(VLOOKUP($Q424,'Workforce distribution'!$C$8:$AD$30,AC$7,FALSE)),IF($Q424="n/a",(IF($P424=AC$6,$X424*$F424,0)),$X424*$F424*(VLOOKUP($Q424,'Workforce distribution'!$C$8:$AD$30,AC$7,FALSE)))),0)</f>
        <v>0</v>
      </c>
      <c r="AD424" s="30">
        <f>_xlfn.IFNA(IF($O424="days",$Y424*(VLOOKUP($K424,'Bed parameters'!$A$9:$I$12,9,FALSE))*$F424*(VLOOKUP($Q424,'Workforce distribution'!$C$8:$AD$30,AD$7,FALSE)),IF($Q424="n/a",(IF($P424=AD$6,$X424*$F424,0)),$X424*$F424*(VLOOKUP($Q424,'Workforce distribution'!$C$8:$AD$30,AD$7,FALSE)))),0)</f>
        <v>0</v>
      </c>
      <c r="AE424" s="30">
        <f>_xlfn.IFNA(IF($O424="days",$Y424*(VLOOKUP($K424,'Bed parameters'!$A$9:$I$12,9,FALSE))*$F424*(VLOOKUP($Q424,'Workforce distribution'!$C$8:$AD$30,AE$7,FALSE)),IF($Q424="n/a",(IF($P424=AE$6,$X424*$F424,0)),$X424*$F424*(VLOOKUP($Q424,'Workforce distribution'!$C$8:$AD$30,AE$7,FALSE)))),0)</f>
        <v>0</v>
      </c>
      <c r="AF424" s="30">
        <f>_xlfn.IFNA(IF($O424="days",$Y424*(VLOOKUP($K424,'Bed parameters'!$A$9:$I$12,9,FALSE))*$F424*(VLOOKUP($Q424,'Workforce distribution'!$C$8:$AD$30,AF$7,FALSE)),IF($Q424="n/a",(IF($P424=AF$6,$X424*$F424,0)),$X424*$F424*(VLOOKUP($Q424,'Workforce distribution'!$C$8:$AD$30,AF$7,FALSE)))),0)</f>
        <v>0</v>
      </c>
      <c r="AG424" s="30">
        <f>_xlfn.IFNA(IF($O424="days",$Y424*(VLOOKUP($K424,'Bed parameters'!$A$9:$I$12,9,FALSE))*$F424*(VLOOKUP($Q424,'Workforce distribution'!$C$8:$AD$30,AG$7,FALSE)),IF($Q424="n/a",(IF($P424=AG$6,$X424*$F424,0)),$X424*$F424*(VLOOKUP($Q424,'Workforce distribution'!$C$8:$AD$30,AG$7,FALSE)))),0)</f>
        <v>0</v>
      </c>
      <c r="AH424" s="30">
        <f>_xlfn.IFNA(IF($O424="days",$Y424*(VLOOKUP($K424,'Bed parameters'!$A$9:$I$12,9,FALSE))*$F424*(VLOOKUP($Q424,'Workforce distribution'!$C$8:$AD$30,AH$7,FALSE)),IF($Q424="n/a",(IF($P424=AH$6,$X424*$F424,0)),$X424*$F424*(VLOOKUP($Q424,'Workforce distribution'!$C$8:$AD$30,AH$7,FALSE)))),0)</f>
        <v>0</v>
      </c>
      <c r="AI424" s="30">
        <f>_xlfn.IFNA(IF($O424="days",$Y424*(VLOOKUP($K424,'Bed parameters'!$A$9:$I$12,9,FALSE))*$F424*(VLOOKUP($Q424,'Workforce distribution'!$C$8:$AD$30,AI$7,FALSE)),IF($Q424="n/a",(IF($P424=AI$6,$X424*$F424,0)),$X424*$F424*(VLOOKUP($Q424,'Workforce distribution'!$C$8:$AD$30,AI$7,FALSE)))),0)</f>
        <v>0</v>
      </c>
      <c r="AJ424" s="30">
        <f>_xlfn.IFNA(IF($O424="days",$Y424*(VLOOKUP($K424,'Bed parameters'!$A$9:$I$12,9,FALSE))*$F424*(VLOOKUP($Q424,'Workforce distribution'!$C$8:$AD$30,AJ$7,FALSE)),IF($Q424="n/a",(IF($P424=AJ$6,$X424*$F424,0)),$X424*$F424*(VLOOKUP($Q424,'Workforce distribution'!$C$8:$AD$30,AJ$7,FALSE)))),0)</f>
        <v>0</v>
      </c>
      <c r="AK424" s="30">
        <f>_xlfn.IFNA(IF($O424="days",$Y424*(VLOOKUP($K424,'Bed parameters'!$A$9:$I$12,9,FALSE))*$F424*(VLOOKUP($Q424,'Workforce distribution'!$C$8:$AD$30,AK$7,FALSE)),IF($Q424="n/a",(IF($P424=AK$6,$X424*$F424,0)),$X424*$F424*(VLOOKUP($Q424,'Workforce distribution'!$C$8:$AD$30,AK$7,FALSE)))),0)</f>
        <v>49440.25596000001</v>
      </c>
      <c r="AL424" s="30">
        <f>_xlfn.IFNA(IF($O424="days",$Y424*(VLOOKUP($K424,'Bed parameters'!$A$9:$I$12,9,FALSE))*$F424*(VLOOKUP($Q424,'Workforce distribution'!$C$8:$AD$30,AL$7,FALSE)),IF($Q424="n/a",(IF($P424=AL$6,$X424*$F424,0)),$X424*$F424*(VLOOKUP($Q424,'Workforce distribution'!$C$8:$AD$30,AL$7,FALSE)))),0)</f>
        <v>0</v>
      </c>
      <c r="AM424" s="30">
        <f>_xlfn.IFNA(IF($O424="days",$Y424*(VLOOKUP($K424,'Bed parameters'!$A$9:$I$12,9,FALSE))*$F424*(VLOOKUP($Q424,'Workforce distribution'!$C$8:$AD$30,AM$7,FALSE)),IF($Q424="n/a",(IF($P424=AM$6,$X424*$F424,0)),$X424*$F424*(VLOOKUP($Q424,'Workforce distribution'!$C$8:$AD$30,AM$7,FALSE)))),0)</f>
        <v>0</v>
      </c>
      <c r="AN424" s="30">
        <f>_xlfn.IFNA(IF($O424="days",$Y424*(VLOOKUP($K424,'Bed parameters'!$A$9:$I$12,9,FALSE))*$F424*(VLOOKUP($Q424,'Workforce distribution'!$C$8:$AD$30,AN$7,FALSE)),IF($Q424="n/a",(IF($P424=AN$6,$X424*$F424,0)),$X424*$F424*(VLOOKUP($Q424,'Workforce distribution'!$C$8:$AD$30,AN$7,FALSE)))),0)</f>
        <v>0</v>
      </c>
      <c r="AO424" s="30">
        <f>_xlfn.IFNA(IF($O424="days",$Y424*(VLOOKUP($K424,'Bed parameters'!$A$9:$I$12,9,FALSE))*$F424*(VLOOKUP($Q424,'Workforce distribution'!$C$8:$AD$30,AO$7,FALSE)),IF($Q424="n/a",(IF($P424=AO$6,$X424*$F424,0)),$X424*$F424*(VLOOKUP($Q424,'Workforce distribution'!$C$8:$AD$30,AO$7,FALSE)))),0)</f>
        <v>0</v>
      </c>
      <c r="AP424" s="30">
        <f>_xlfn.IFNA(IF($O424="days",$Y424*(VLOOKUP($K424,'Bed parameters'!$A$9:$I$12,9,FALSE))*$F424*(VLOOKUP($Q424,'Workforce distribution'!$C$8:$AD$30,AP$7,FALSE)),IF($Q424="n/a",(IF($P424=AP$6,$X424*$F424,0)),$X424*$F424*(VLOOKUP($Q424,'Workforce distribution'!$C$8:$AD$30,AP$7,FALSE)))),0)</f>
        <v>0</v>
      </c>
      <c r="AQ424" s="30">
        <f>_xlfn.IFNA(IF($O424="days",$Y424*(VLOOKUP($K424,'Bed parameters'!$A$9:$I$12,9,FALSE))*$F424*(VLOOKUP($Q424,'Workforce distribution'!$C$8:$AD$30,AQ$7,FALSE)),IF($Q424="n/a",(IF($P424=AQ$6,$X424*$F424,0)),$X424*$F424*(VLOOKUP($Q424,'Workforce distribution'!$C$8:$AD$30,AQ$7,FALSE)))),0)</f>
        <v>0</v>
      </c>
      <c r="AR424" s="30">
        <f>_xlfn.IFNA(IF($O424="days",$Y424*(VLOOKUP($K424,'Bed parameters'!$A$9:$I$12,9,FALSE))*$F424*(VLOOKUP($Q424,'Workforce distribution'!$C$8:$AD$30,AR$7,FALSE)),IF($Q424="n/a",(IF($P424=AR$6,$X424*$F424,0)),$X424*$F424*(VLOOKUP($Q424,'Workforce distribution'!$C$8:$AD$30,AR$7,FALSE)))),0)</f>
        <v>0</v>
      </c>
      <c r="AS424" s="30">
        <f>_xlfn.IFNA(IF($O424="days",$Y424*(VLOOKUP($K424,'Bed parameters'!$A$9:$I$12,9,FALSE))*$F424*(VLOOKUP($Q424,'Workforce distribution'!$C$8:$AD$30,AS$7,FALSE)),IF($Q424="n/a",(IF($P424=AS$6,$X424*$F424,0)),$X424*$F424*(VLOOKUP($Q424,'Workforce distribution'!$C$8:$AD$30,AS$7,FALSE)))),0)</f>
        <v>0</v>
      </c>
      <c r="AT424" s="30">
        <f>_xlfn.IFNA(IF($O424="days",$Y424*(VLOOKUP($K424,'Bed parameters'!$A$9:$I$12,9,FALSE))*$F424*(VLOOKUP($Q424,'Workforce distribution'!$C$8:$AD$30,AT$7,FALSE)),IF($Q424="n/a",(IF($P424=AT$6,$X424*$F424,0)),$X424*$F424*(VLOOKUP($Q424,'Workforce distribution'!$C$8:$AD$30,AT$7,FALSE)))),0)</f>
        <v>0</v>
      </c>
      <c r="AU424" s="30">
        <f>_xlfn.IFNA(IF($O424="days",$Y424*(VLOOKUP($K424,'Bed parameters'!$A$9:$I$12,9,FALSE))*$F424*(VLOOKUP($Q424,'Workforce distribution'!$C$8:$AD$30,AU$7,FALSE)),IF($Q424="n/a",(IF($P424=AU$6,$X424*$F424,0)),$X424*$F424*(VLOOKUP($Q424,'Workforce distribution'!$C$8:$AD$30,AU$7,FALSE)))),0)</f>
        <v>0</v>
      </c>
      <c r="AV424" s="30">
        <f>_xlfn.IFNA(IF($O424="days",$Y424*(VLOOKUP($K424,'Bed parameters'!$A$9:$I$12,9,FALSE))*$F424*(VLOOKUP($Q424,'Workforce distribution'!$C$8:$AD$30,AV$7,FALSE)),IF($Q424="n/a",(IF($P424=AV$6,$X424*$F424,0)),$X424*$F424*(VLOOKUP($Q424,'Workforce distribution'!$C$8:$AD$30,AV$7,FALSE)))),0)</f>
        <v>0</v>
      </c>
      <c r="AW424" s="30">
        <f>_xlfn.IFNA(IF($O424="days",$Y424*(VLOOKUP($K424,'Bed parameters'!$A$9:$I$12,9,FALSE))*$F424*(VLOOKUP($Q424,'Workforce distribution'!$C$8:$AD$30,AW$7,FALSE)),IF($Q424="n/a",(IF($P424=AW$6,$X424*$F424,0)),$X424*$F424*(VLOOKUP($Q424,'Workforce distribution'!$C$8:$AD$30,AW$7,FALSE)))),0)</f>
        <v>0</v>
      </c>
      <c r="AX424" s="30">
        <f>_xlfn.IFNA(IF($O424="days",$Y424*(VLOOKUP($K424,'Bed parameters'!$A$9:$I$12,9,FALSE))*$F424*(VLOOKUP($Q424,'Workforce distribution'!$C$8:$AD$30,AX$7,FALSE)),IF($Q424="n/a",(IF($P424=AX$6,$X424*$F424,0)),$X424*$F424*(VLOOKUP($Q424,'Workforce distribution'!$C$8:$AD$30,AX$7,FALSE)))),0)</f>
        <v>0</v>
      </c>
      <c r="AY424" s="30">
        <f>_xlfn.IFNA(IF($O424="days",$Y424*(VLOOKUP($K424,'Bed parameters'!$A$9:$I$12,9,FALSE))*$F424*(VLOOKUP($Q424,'Workforce distribution'!$C$8:$AD$30,AY$7,FALSE)),IF($Q424="n/a",(IF($P424=AY$6,$X424*$F424,0)),$X424*$F424*(VLOOKUP($Q424,'Workforce distribution'!$C$8:$AD$30,AY$7,FALSE)))),0)</f>
        <v>0</v>
      </c>
      <c r="AZ424" s="30">
        <f>_xlfn.IFNA(IF($O424="days",$Y424*(VLOOKUP($K424,'Bed parameters'!$A$9:$I$12,9,FALSE))*$F424*(VLOOKUP($Q424,'Workforce distribution'!$C$8:$AD$30,AZ$7,FALSE)),IF($Q424="n/a",(IF($P424=AZ$6,$X424*$F424,0)),$X424*$F424*(VLOOKUP($Q424,'Workforce distribution'!$C$8:$AD$30,AZ$7,FALSE)))),0)</f>
        <v>0</v>
      </c>
      <c r="BA424" s="30">
        <f>_xlfn.IFNA(IF($O424="days",$Y424*(VLOOKUP($K424,'Bed parameters'!$A$9:$I$12,9,FALSE))*$F424*(VLOOKUP($Q424,'Workforce distribution'!$C$8:$AD$30,BA$7,FALSE)),IF($Q424="n/a",(IF($P424=BA$6,$X424*$F424,0)),$X424*$F424*(VLOOKUP($Q424,'Workforce distribution'!$C$8:$AD$30,BA$7,FALSE)))),0)</f>
        <v>0</v>
      </c>
      <c r="BB424" s="30">
        <f>_xlfn.IFNA(IF($O424="days",$Y424*(VLOOKUP($K424,'Bed parameters'!$A$9:$I$12,9,FALSE))*$F424*(VLOOKUP($Q424,'Workforce distribution'!$C$8:$AD$30,BB$7,FALSE)),IF($Q424="n/a",(IF($P424=BB$6,$X424*$F424,0)),$X424*$F424*(VLOOKUP($Q424,'Workforce distribution'!$C$8:$AD$30,BB$7,FALSE)))),0)</f>
        <v>0</v>
      </c>
      <c r="BC424" s="149">
        <f t="shared" si="57"/>
        <v>43.019044146847335</v>
      </c>
      <c r="BD424" s="288">
        <f>IF($Q424="n/a",(IF('Workforce hours'!D$30=0,0,(AB424/'Workforce hours'!D$30))),(IF(VLOOKUP($Q424,'Workforce hours'!$C$8:$AD$30,BD$7,FALSE)=0,0,(AB424/(VLOOKUP($Q424,'Workforce hours'!$C$8:$AD$30,BD$7,FALSE))))))</f>
        <v>0</v>
      </c>
      <c r="BE424" s="288">
        <f>IF($Q424="n/a",(IF('Workforce hours'!E$30=0,0,(AC424/'Workforce hours'!E$30))),(IF(VLOOKUP($Q424,'Workforce hours'!$C$8:$AD$30,BE$7,FALSE)=0,0,(AC424/(VLOOKUP($Q424,'Workforce hours'!$C$8:$AD$30,BE$7,FALSE))))))</f>
        <v>0</v>
      </c>
      <c r="BF424" s="288">
        <f>IF($Q424="n/a",(IF('Workforce hours'!F$30=0,0,(AD424/'Workforce hours'!F$30))),(IF(VLOOKUP($Q424,'Workforce hours'!$C$8:$AD$30,BF$7,FALSE)=0,0,(AD424/(VLOOKUP($Q424,'Workforce hours'!$C$8:$AD$30,BF$7,FALSE))))))</f>
        <v>0</v>
      </c>
      <c r="BG424" s="288">
        <f>IF($Q424="n/a",(IF('Workforce hours'!G$30=0,0,(AE424/'Workforce hours'!G$30))),(IF(VLOOKUP($Q424,'Workforce hours'!$C$8:$AD$30,BG$7,FALSE)=0,0,(AE424/(VLOOKUP($Q424,'Workforce hours'!$C$8:$AD$30,BG$7,FALSE))))))</f>
        <v>0</v>
      </c>
      <c r="BH424" s="288">
        <f>IF($Q424="n/a",(IF('Workforce hours'!H$30=0,0,(AF424/'Workforce hours'!H$30))),(IF(VLOOKUP($Q424,'Workforce hours'!$C$8:$AD$30,BH$7,FALSE)=0,0,(AF424/(VLOOKUP($Q424,'Workforce hours'!$C$8:$AD$30,BH$7,FALSE))))))</f>
        <v>0</v>
      </c>
      <c r="BI424" s="288">
        <f>IF($Q424="n/a",(IF('Workforce hours'!I$30=0,0,(AG424/'Workforce hours'!I$30))),(IF(VLOOKUP($Q424,'Workforce hours'!$C$8:$AD$30,BI$7,FALSE)=0,0,(AG424/(VLOOKUP($Q424,'Workforce hours'!$C$8:$AD$30,BI$7,FALSE))))))</f>
        <v>0</v>
      </c>
      <c r="BJ424" s="288">
        <f>IF($Q424="n/a",(IF('Workforce hours'!J$30=0,0,(AH424/'Workforce hours'!J$30))),(IF(VLOOKUP($Q424,'Workforce hours'!$C$8:$AD$30,BJ$7,FALSE)=0,0,(AH424/(VLOOKUP($Q424,'Workforce hours'!$C$8:$AD$30,BJ$7,FALSE))))))</f>
        <v>0</v>
      </c>
      <c r="BK424" s="288">
        <f>IF($Q424="n/a",(IF('Workforce hours'!K$30=0,0,(AI424/'Workforce hours'!K$30))),(IF(VLOOKUP($Q424,'Workforce hours'!$C$8:$AD$30,BK$7,FALSE)=0,0,(AI424/(VLOOKUP($Q424,'Workforce hours'!$C$8:$AD$30,BK$7,FALSE))))))</f>
        <v>0</v>
      </c>
      <c r="BL424" s="288">
        <f>IF($Q424="n/a",(IF('Workforce hours'!L$30=0,0,(AJ424/'Workforce hours'!L$30))),(IF(VLOOKUP($Q424,'Workforce hours'!$C$8:$AD$30,BL$7,FALSE)=0,0,(AJ424/(VLOOKUP($Q424,'Workforce hours'!$C$8:$AD$30,BL$7,FALSE))))))</f>
        <v>0</v>
      </c>
      <c r="BM424" s="288">
        <f>IF($Q424="n/a",(IF('Workforce hours'!M$30=0,0,(AK424/'Workforce hours'!M$30))),(IF(VLOOKUP($Q424,'Workforce hours'!$C$8:$AD$30,BM$7,FALSE)=0,0,(AK424/(VLOOKUP($Q424,'Workforce hours'!$C$8:$AD$30,BM$7,FALSE))))))</f>
        <v>43.019044146847335</v>
      </c>
      <c r="BN424" s="288">
        <f>IF($Q424="n/a",(IF('Workforce hours'!N$30=0,0,(AL424/'Workforce hours'!N$30))),(IF(VLOOKUP($Q424,'Workforce hours'!$C$8:$AD$30,BN$7,FALSE)=0,0,(AL424/(VLOOKUP($Q424,'Workforce hours'!$C$8:$AD$30,BN$7,FALSE))))))</f>
        <v>0</v>
      </c>
      <c r="BO424" s="288">
        <f>IF($Q424="n/a",(IF('Workforce hours'!O$30=0,0,(AM424/'Workforce hours'!O$30))),(IF(VLOOKUP($Q424,'Workforce hours'!$C$8:$AD$30,BO$7,FALSE)=0,0,(AM424/(VLOOKUP($Q424,'Workforce hours'!$C$8:$AD$30,BO$7,FALSE))))))</f>
        <v>0</v>
      </c>
      <c r="BP424" s="288">
        <f>IF($Q424="n/a",(IF('Workforce hours'!P$30=0,0,(AN424/'Workforce hours'!P$30))),(IF(VLOOKUP($Q424,'Workforce hours'!$C$8:$AD$30,BP$7,FALSE)=0,0,(AN424/(VLOOKUP($Q424,'Workforce hours'!$C$8:$AD$30,BP$7,FALSE))))))</f>
        <v>0</v>
      </c>
      <c r="BQ424" s="288">
        <f>IF($Q424="n/a",(IF('Workforce hours'!Q$30=0,0,(AO424/'Workforce hours'!Q$30))),(IF(VLOOKUP($Q424,'Workforce hours'!$C$8:$AD$30,BQ$7,FALSE)=0,0,(AO424/(VLOOKUP($Q424,'Workforce hours'!$C$8:$AD$30,BQ$7,FALSE))))))</f>
        <v>0</v>
      </c>
      <c r="BR424" s="288">
        <f>IF($Q424="n/a",(IF('Workforce hours'!R$30=0,0,(AP424/'Workforce hours'!R$30))),(IF(VLOOKUP($Q424,'Workforce hours'!$C$8:$AD$30,BR$7,FALSE)=0,0,(AP424/(VLOOKUP($Q424,'Workforce hours'!$C$8:$AD$30,BR$7,FALSE))))))</f>
        <v>0</v>
      </c>
      <c r="BS424" s="288">
        <f>IF($Q424="n/a",(IF('Workforce hours'!S$30=0,0,(AQ424/'Workforce hours'!S$30))),(IF(VLOOKUP($Q424,'Workforce hours'!$C$8:$AD$30,BS$7,FALSE)=0,0,(AQ424/(VLOOKUP($Q424,'Workforce hours'!$C$8:$AD$30,BS$7,FALSE))))))</f>
        <v>0</v>
      </c>
      <c r="BT424" s="288">
        <f>IF($Q424="n/a",(IF('Workforce hours'!T$30=0,0,(AR424/'Workforce hours'!T$30))),(IF(VLOOKUP($Q424,'Workforce hours'!$C$8:$AD$30,BT$7,FALSE)=0,0,(AR424/(VLOOKUP($Q424,'Workforce hours'!$C$8:$AD$30,BT$7,FALSE))))))</f>
        <v>0</v>
      </c>
      <c r="BU424" s="288">
        <f>IF($Q424="n/a",(IF('Workforce hours'!U$30=0,0,(AS424/'Workforce hours'!U$30))),(IF(VLOOKUP($Q424,'Workforce hours'!$C$8:$AD$30,BU$7,FALSE)=0,0,(AS424/(VLOOKUP($Q424,'Workforce hours'!$C$8:$AD$30,BU$7,FALSE))))))</f>
        <v>0</v>
      </c>
      <c r="BV424" s="288">
        <f>IF($Q424="n/a",(IF('Workforce hours'!V$30=0,0,(AT424/'Workforce hours'!V$30))),(IF(VLOOKUP($Q424,'Workforce hours'!$C$8:$AD$30,BV$7,FALSE)=0,0,(AT424/(VLOOKUP($Q424,'Workforce hours'!$C$8:$AD$30,BV$7,FALSE))))))</f>
        <v>0</v>
      </c>
      <c r="BW424" s="288">
        <f>IF($Q424="n/a",(IF('Workforce hours'!W$30=0,0,(AU424/'Workforce hours'!W$30))),(IF(VLOOKUP($Q424,'Workforce hours'!$C$8:$AD$30,BW$7,FALSE)=0,0,(AU424/(VLOOKUP($Q424,'Workforce hours'!$C$8:$AD$30,BW$7,FALSE))))))</f>
        <v>0</v>
      </c>
      <c r="BX424" s="288">
        <f>IF($Q424="n/a",(IF('Workforce hours'!X$30=0,0,(AV424/'Workforce hours'!X$30))),(IF(VLOOKUP($Q424,'Workforce hours'!$C$8:$AD$30,BX$7,FALSE)=0,0,(AV424/(VLOOKUP($Q424,'Workforce hours'!$C$8:$AD$30,BX$7,FALSE))))))</f>
        <v>0</v>
      </c>
      <c r="BY424" s="288">
        <f>IF($Q424="n/a",(IF('Workforce hours'!Y$30=0,0,(AW424/'Workforce hours'!Y$30))),(IF(VLOOKUP($Q424,'Workforce hours'!$C$8:$AD$30,BY$7,FALSE)=0,0,(AW424/(VLOOKUP($Q424,'Workforce hours'!$C$8:$AD$30,BY$7,FALSE))))))</f>
        <v>0</v>
      </c>
      <c r="BZ424" s="288">
        <f>IF($Q424="n/a",(IF('Workforce hours'!Z$30=0,0,(AX424/'Workforce hours'!Z$30))),(IF(VLOOKUP($Q424,'Workforce hours'!$C$8:$AD$30,BZ$7,FALSE)=0,0,(AX424/(VLOOKUP($Q424,'Workforce hours'!$C$8:$AD$30,BZ$7,FALSE))))))</f>
        <v>0</v>
      </c>
      <c r="CA424" s="288">
        <f>IF($Q424="n/a",(IF('Workforce hours'!AA$30=0,0,(AY424/'Workforce hours'!AA$30))),(IF(VLOOKUP($Q424,'Workforce hours'!$C$8:$AD$30,CA$7,FALSE)=0,0,(AY424/(VLOOKUP($Q424,'Workforce hours'!$C$8:$AD$30,CA$7,FALSE))))))</f>
        <v>0</v>
      </c>
      <c r="CB424" s="288">
        <f>IF($Q424="n/a",(IF('Workforce hours'!AB$30=0,0,(AZ424/'Workforce hours'!AB$30))),(IF(VLOOKUP($Q424,'Workforce hours'!$C$8:$AD$30,CB$7,FALSE)=0,0,(AZ424/(VLOOKUP($Q424,'Workforce hours'!$C$8:$AD$30,CB$7,FALSE))))))</f>
        <v>0</v>
      </c>
      <c r="CC424" s="288">
        <f>IF($Q424="n/a",(IF('Workforce hours'!AC$30=0,0,(BA424/'Workforce hours'!AC$30))),(IF(VLOOKUP($Q424,'Workforce hours'!$C$8:$AD$30,CC$7,FALSE)=0,0,(BA424/(VLOOKUP($Q424,'Workforce hours'!$C$8:$AD$30,CC$7,FALSE))))))</f>
        <v>0</v>
      </c>
      <c r="CD424" s="288">
        <f>IF($Q424="n/a",(IF('Workforce hours'!AD$30=0,0,(BB424/'Workforce hours'!AD$30))),(IF(VLOOKUP($Q424,'Workforce hours'!$C$8:$AD$30,CD$7,FALSE)=0,0,(BB424/(VLOOKUP($Q424,'Workforce hours'!$C$8:$AD$30,CD$7,FALSE))))))</f>
        <v>0</v>
      </c>
      <c r="CE424" s="289">
        <f t="shared" si="58"/>
        <v>0</v>
      </c>
      <c r="CF424" s="290">
        <f>BD424*'Workforce costs'!B$9*(1+'Workforce costs'!B$10)*(1+'Workforce costs'!B$11)</f>
        <v>0</v>
      </c>
      <c r="CG424" s="290">
        <f>BE424*'Workforce costs'!C$9*(1+'Workforce costs'!C$10)*(1+'Workforce costs'!C$11)</f>
        <v>0</v>
      </c>
      <c r="CH424" s="290">
        <f>BF424*'Workforce costs'!D$9*(1+'Workforce costs'!D$10)*(1+'Workforce costs'!D$11)</f>
        <v>0</v>
      </c>
      <c r="CI424" s="290">
        <f>BG424*'Workforce costs'!E$9*(1+'Workforce costs'!E$10)*(1+'Workforce costs'!E$11)</f>
        <v>0</v>
      </c>
      <c r="CJ424" s="290">
        <f>BH424*'Workforce costs'!F$9*(1+'Workforce costs'!F$10)*(1+'Workforce costs'!F$11)</f>
        <v>0</v>
      </c>
      <c r="CK424" s="290">
        <f>BI424*'Workforce costs'!G$9*(1+'Workforce costs'!G$10)*(1+'Workforce costs'!G$11)</f>
        <v>0</v>
      </c>
      <c r="CL424" s="290">
        <f>BJ424*'Workforce costs'!H$9*(1+'Workforce costs'!H$10)*(1+'Workforce costs'!H$11)</f>
        <v>0</v>
      </c>
      <c r="CM424" s="290">
        <f>BK424*'Workforce costs'!I$9*(1+'Workforce costs'!I$10)*(1+'Workforce costs'!I$11)</f>
        <v>0</v>
      </c>
      <c r="CN424" s="290">
        <f>BL424*'Workforce costs'!J$9*(1+'Workforce costs'!J$10)*(1+'Workforce costs'!J$11)</f>
        <v>0</v>
      </c>
      <c r="CO424" s="290">
        <f>BM424*'Workforce costs'!K$9*(1+'Workforce costs'!K$10)*(1+'Workforce costs'!K$11)</f>
        <v>0</v>
      </c>
      <c r="CP424" s="290">
        <f>BN424*'Workforce costs'!L$9*(1+'Workforce costs'!L$10)*(1+'Workforce costs'!L$11)</f>
        <v>0</v>
      </c>
      <c r="CQ424" s="290">
        <f>BO424*'Workforce costs'!M$9*(1+'Workforce costs'!M$10)*(1+'Workforce costs'!M$11)</f>
        <v>0</v>
      </c>
      <c r="CR424" s="290">
        <f>BP424*'Workforce costs'!N$9*(1+'Workforce costs'!N$10)*(1+'Workforce costs'!N$11)</f>
        <v>0</v>
      </c>
      <c r="CS424" s="290">
        <f>BQ424*'Workforce costs'!O$9*(1+'Workforce costs'!O$10)*(1+'Workforce costs'!O$11)</f>
        <v>0</v>
      </c>
      <c r="CT424" s="290">
        <f>BR424*'Workforce costs'!P$9*(1+'Workforce costs'!P$10)*(1+'Workforce costs'!P$11)</f>
        <v>0</v>
      </c>
      <c r="CU424" s="290">
        <f>BS424*'Workforce costs'!Q$9*(1+'Workforce costs'!Q$10)*(1+'Workforce costs'!Q$11)</f>
        <v>0</v>
      </c>
      <c r="CV424" s="290">
        <f>BT424*'Workforce costs'!R$9*(1+'Workforce costs'!R$10)*(1+'Workforce costs'!R$11)</f>
        <v>0</v>
      </c>
      <c r="CW424" s="290">
        <f>BU424*'Workforce costs'!S$9*(1+'Workforce costs'!S$10)*(1+'Workforce costs'!S$11)</f>
        <v>0</v>
      </c>
      <c r="CX424" s="290">
        <f>BV424*'Workforce costs'!T$9*(1+'Workforce costs'!T$10)*(1+'Workforce costs'!T$11)</f>
        <v>0</v>
      </c>
      <c r="CY424" s="290">
        <f>BW424*'Workforce costs'!U$9*(1+'Workforce costs'!U$10)*(1+'Workforce costs'!U$11)</f>
        <v>0</v>
      </c>
      <c r="CZ424" s="290">
        <f>BX424*'Workforce costs'!V$9*(1+'Workforce costs'!V$10)*(1+'Workforce costs'!V$11)</f>
        <v>0</v>
      </c>
      <c r="DA424" s="290">
        <f>BY424*'Workforce costs'!W$9*(1+'Workforce costs'!W$10)*(1+'Workforce costs'!W$11)</f>
        <v>0</v>
      </c>
      <c r="DB424" s="290">
        <f>BZ424*'Workforce costs'!X$9*(1+'Workforce costs'!X$10)*(1+'Workforce costs'!X$11)</f>
        <v>0</v>
      </c>
      <c r="DC424" s="290">
        <f>CA424*'Workforce costs'!Y$9*(1+'Workforce costs'!Y$10)*(1+'Workforce costs'!Y$11)</f>
        <v>0</v>
      </c>
      <c r="DD424" s="290">
        <f>CB424*'Workforce costs'!Z$9*(1+'Workforce costs'!Z$10)*(1+'Workforce costs'!Z$11)</f>
        <v>0</v>
      </c>
      <c r="DE424" s="290">
        <f>CC424*'Workforce costs'!AA$9*(1+'Workforce costs'!AA$10)*(1+'Workforce costs'!AA$11)</f>
        <v>0</v>
      </c>
      <c r="DF424" s="290">
        <f>CD424*'Workforce costs'!AB$9*(1+'Workforce costs'!AB$10)*(1+'Workforce costs'!AB$11)</f>
        <v>0</v>
      </c>
    </row>
    <row r="425" spans="1:110" x14ac:dyDescent="0.3">
      <c r="A425" s="2" t="str">
        <f>Outputs!$A$4</f>
        <v>Australia</v>
      </c>
      <c r="B425" s="2" t="str">
        <f t="shared" si="51"/>
        <v>Australia 25to64</v>
      </c>
      <c r="C425" s="30">
        <f>VLOOKUP($B425,Populations!$D$15:$H$1920,3,FALSE)</f>
        <v>13966174</v>
      </c>
      <c r="D425" s="255">
        <f>IF(OR($H425="General pop",$H425="Schools",$H425="Workplace",$H425="Skills Training",$H425="Digital Supports"),1,VLOOKUP($B425,Populations!$D$15:$H$1920,5,FALSE))</f>
        <v>1</v>
      </c>
      <c r="E425" s="88">
        <f>VLOOKUP(I425,Epidemiology!$C$10:$H$47,6,FALSE)</f>
        <v>590</v>
      </c>
      <c r="F425" s="102">
        <f>'Care profiles'!R426</f>
        <v>1</v>
      </c>
      <c r="G425" s="15" t="str">
        <f>'Care profiles'!A426</f>
        <v>25to64</v>
      </c>
      <c r="H425" s="15" t="str">
        <f>'Care profiles'!B426</f>
        <v>Persistent</v>
      </c>
      <c r="I425" s="15" t="str">
        <f>'Care profiles'!C426</f>
        <v>Persistent_25-64yrs</v>
      </c>
      <c r="J425" s="15" t="str">
        <f>'Care profiles'!D426</f>
        <v>Care profile</v>
      </c>
      <c r="K425" s="15" t="str">
        <f>'Care profiles'!E426</f>
        <v>Individual Carer Peer Support – Service Navigation</v>
      </c>
      <c r="L425" s="104">
        <f>'Care profiles'!F426</f>
        <v>0.1</v>
      </c>
      <c r="M425" s="15">
        <f>'Care profiles'!G426</f>
        <v>1</v>
      </c>
      <c r="N425" s="15">
        <f>'Care profiles'!H426</f>
        <v>15</v>
      </c>
      <c r="O425" s="15" t="str">
        <f>'Care profiles'!I426</f>
        <v>min</v>
      </c>
      <c r="P425" s="15" t="str">
        <f>'Care profiles'!J426</f>
        <v>Peer Worker</v>
      </c>
      <c r="Q425" s="15" t="str">
        <f>'Care profiles'!K426</f>
        <v>n/a</v>
      </c>
      <c r="R425" s="15" t="str">
        <f>'Care profiles'!M426</f>
        <v>N</v>
      </c>
      <c r="S425" s="15" t="str">
        <f>'Care profiles'!O426</f>
        <v>Y</v>
      </c>
      <c r="T425" s="15" t="str">
        <f>'Care profiles'!Q426</f>
        <v>N</v>
      </c>
      <c r="U425" s="30">
        <f t="shared" si="52"/>
        <v>82400.426600000006</v>
      </c>
      <c r="V425" s="30">
        <f t="shared" si="53"/>
        <v>8240.042660000001</v>
      </c>
      <c r="W425" s="30">
        <f>IF(M425="n/a",0,IF(O425="days",V425*M425*(1+(VLOOKUP(K425,'Bed parameters'!$A$9:$G$12,7,FALSE))),V425*M425))</f>
        <v>8240.042660000001</v>
      </c>
      <c r="X425" s="30">
        <f t="shared" si="54"/>
        <v>2060.0106650000002</v>
      </c>
      <c r="Y425" s="30">
        <f t="shared" si="55"/>
        <v>0</v>
      </c>
      <c r="Z425" s="113">
        <f>_xlfn.IFNA(Y425/((VLOOKUP(K425,'Bed parameters'!$A$9:$G$12,3,FALSE))*(VLOOKUP(K425,'Bed parameters'!$A$9:$G$12,5,FALSE))),0)</f>
        <v>0</v>
      </c>
      <c r="AA425" s="30">
        <f t="shared" si="56"/>
        <v>2060.0106650000002</v>
      </c>
      <c r="AB425" s="30">
        <f>_xlfn.IFNA(IF($O425="days",$Y425*(VLOOKUP($K425,'Bed parameters'!$A$9:$I$12,9,FALSE))*$F425*(VLOOKUP($Q425,'Workforce distribution'!$C$8:$AD$30,AB$7,FALSE)),IF($Q425="n/a",(IF($P425=AB$6,$X425*$F425,0)),$X425*$F425*(VLOOKUP($Q425,'Workforce distribution'!$C$8:$AD$30,AB$7,FALSE)))),0)</f>
        <v>0</v>
      </c>
      <c r="AC425" s="30">
        <f>_xlfn.IFNA(IF($O425="days",$Y425*(VLOOKUP($K425,'Bed parameters'!$A$9:$I$12,9,FALSE))*$F425*(VLOOKUP($Q425,'Workforce distribution'!$C$8:$AD$30,AC$7,FALSE)),IF($Q425="n/a",(IF($P425=AC$6,$X425*$F425,0)),$X425*$F425*(VLOOKUP($Q425,'Workforce distribution'!$C$8:$AD$30,AC$7,FALSE)))),0)</f>
        <v>0</v>
      </c>
      <c r="AD425" s="30">
        <f>_xlfn.IFNA(IF($O425="days",$Y425*(VLOOKUP($K425,'Bed parameters'!$A$9:$I$12,9,FALSE))*$F425*(VLOOKUP($Q425,'Workforce distribution'!$C$8:$AD$30,AD$7,FALSE)),IF($Q425="n/a",(IF($P425=AD$6,$X425*$F425,0)),$X425*$F425*(VLOOKUP($Q425,'Workforce distribution'!$C$8:$AD$30,AD$7,FALSE)))),0)</f>
        <v>0</v>
      </c>
      <c r="AE425" s="30">
        <f>_xlfn.IFNA(IF($O425="days",$Y425*(VLOOKUP($K425,'Bed parameters'!$A$9:$I$12,9,FALSE))*$F425*(VLOOKUP($Q425,'Workforce distribution'!$C$8:$AD$30,AE$7,FALSE)),IF($Q425="n/a",(IF($P425=AE$6,$X425*$F425,0)),$X425*$F425*(VLOOKUP($Q425,'Workforce distribution'!$C$8:$AD$30,AE$7,FALSE)))),0)</f>
        <v>2060.0106650000002</v>
      </c>
      <c r="AF425" s="30">
        <f>_xlfn.IFNA(IF($O425="days",$Y425*(VLOOKUP($K425,'Bed parameters'!$A$9:$I$12,9,FALSE))*$F425*(VLOOKUP($Q425,'Workforce distribution'!$C$8:$AD$30,AF$7,FALSE)),IF($Q425="n/a",(IF($P425=AF$6,$X425*$F425,0)),$X425*$F425*(VLOOKUP($Q425,'Workforce distribution'!$C$8:$AD$30,AF$7,FALSE)))),0)</f>
        <v>0</v>
      </c>
      <c r="AG425" s="30">
        <f>_xlfn.IFNA(IF($O425="days",$Y425*(VLOOKUP($K425,'Bed parameters'!$A$9:$I$12,9,FALSE))*$F425*(VLOOKUP($Q425,'Workforce distribution'!$C$8:$AD$30,AG$7,FALSE)),IF($Q425="n/a",(IF($P425=AG$6,$X425*$F425,0)),$X425*$F425*(VLOOKUP($Q425,'Workforce distribution'!$C$8:$AD$30,AG$7,FALSE)))),0)</f>
        <v>0</v>
      </c>
      <c r="AH425" s="30">
        <f>_xlfn.IFNA(IF($O425="days",$Y425*(VLOOKUP($K425,'Bed parameters'!$A$9:$I$12,9,FALSE))*$F425*(VLOOKUP($Q425,'Workforce distribution'!$C$8:$AD$30,AH$7,FALSE)),IF($Q425="n/a",(IF($P425=AH$6,$X425*$F425,0)),$X425*$F425*(VLOOKUP($Q425,'Workforce distribution'!$C$8:$AD$30,AH$7,FALSE)))),0)</f>
        <v>0</v>
      </c>
      <c r="AI425" s="30">
        <f>_xlfn.IFNA(IF($O425="days",$Y425*(VLOOKUP($K425,'Bed parameters'!$A$9:$I$12,9,FALSE))*$F425*(VLOOKUP($Q425,'Workforce distribution'!$C$8:$AD$30,AI$7,FALSE)),IF($Q425="n/a",(IF($P425=AI$6,$X425*$F425,0)),$X425*$F425*(VLOOKUP($Q425,'Workforce distribution'!$C$8:$AD$30,AI$7,FALSE)))),0)</f>
        <v>0</v>
      </c>
      <c r="AJ425" s="30">
        <f>_xlfn.IFNA(IF($O425="days",$Y425*(VLOOKUP($K425,'Bed parameters'!$A$9:$I$12,9,FALSE))*$F425*(VLOOKUP($Q425,'Workforce distribution'!$C$8:$AD$30,AJ$7,FALSE)),IF($Q425="n/a",(IF($P425=AJ$6,$X425*$F425,0)),$X425*$F425*(VLOOKUP($Q425,'Workforce distribution'!$C$8:$AD$30,AJ$7,FALSE)))),0)</f>
        <v>0</v>
      </c>
      <c r="AK425" s="30">
        <f>_xlfn.IFNA(IF($O425="days",$Y425*(VLOOKUP($K425,'Bed parameters'!$A$9:$I$12,9,FALSE))*$F425*(VLOOKUP($Q425,'Workforce distribution'!$C$8:$AD$30,AK$7,FALSE)),IF($Q425="n/a",(IF($P425=AK$6,$X425*$F425,0)),$X425*$F425*(VLOOKUP($Q425,'Workforce distribution'!$C$8:$AD$30,AK$7,FALSE)))),0)</f>
        <v>0</v>
      </c>
      <c r="AL425" s="30">
        <f>_xlfn.IFNA(IF($O425="days",$Y425*(VLOOKUP($K425,'Bed parameters'!$A$9:$I$12,9,FALSE))*$F425*(VLOOKUP($Q425,'Workforce distribution'!$C$8:$AD$30,AL$7,FALSE)),IF($Q425="n/a",(IF($P425=AL$6,$X425*$F425,0)),$X425*$F425*(VLOOKUP($Q425,'Workforce distribution'!$C$8:$AD$30,AL$7,FALSE)))),0)</f>
        <v>0</v>
      </c>
      <c r="AM425" s="30">
        <f>_xlfn.IFNA(IF($O425="days",$Y425*(VLOOKUP($K425,'Bed parameters'!$A$9:$I$12,9,FALSE))*$F425*(VLOOKUP($Q425,'Workforce distribution'!$C$8:$AD$30,AM$7,FALSE)),IF($Q425="n/a",(IF($P425=AM$6,$X425*$F425,0)),$X425*$F425*(VLOOKUP($Q425,'Workforce distribution'!$C$8:$AD$30,AM$7,FALSE)))),0)</f>
        <v>0</v>
      </c>
      <c r="AN425" s="30">
        <f>_xlfn.IFNA(IF($O425="days",$Y425*(VLOOKUP($K425,'Bed parameters'!$A$9:$I$12,9,FALSE))*$F425*(VLOOKUP($Q425,'Workforce distribution'!$C$8:$AD$30,AN$7,FALSE)),IF($Q425="n/a",(IF($P425=AN$6,$X425*$F425,0)),$X425*$F425*(VLOOKUP($Q425,'Workforce distribution'!$C$8:$AD$30,AN$7,FALSE)))),0)</f>
        <v>0</v>
      </c>
      <c r="AO425" s="30">
        <f>_xlfn.IFNA(IF($O425="days",$Y425*(VLOOKUP($K425,'Bed parameters'!$A$9:$I$12,9,FALSE))*$F425*(VLOOKUP($Q425,'Workforce distribution'!$C$8:$AD$30,AO$7,FALSE)),IF($Q425="n/a",(IF($P425=AO$6,$X425*$F425,0)),$X425*$F425*(VLOOKUP($Q425,'Workforce distribution'!$C$8:$AD$30,AO$7,FALSE)))),0)</f>
        <v>0</v>
      </c>
      <c r="AP425" s="30">
        <f>_xlfn.IFNA(IF($O425="days",$Y425*(VLOOKUP($K425,'Bed parameters'!$A$9:$I$12,9,FALSE))*$F425*(VLOOKUP($Q425,'Workforce distribution'!$C$8:$AD$30,AP$7,FALSE)),IF($Q425="n/a",(IF($P425=AP$6,$X425*$F425,0)),$X425*$F425*(VLOOKUP($Q425,'Workforce distribution'!$C$8:$AD$30,AP$7,FALSE)))),0)</f>
        <v>0</v>
      </c>
      <c r="AQ425" s="30">
        <f>_xlfn.IFNA(IF($O425="days",$Y425*(VLOOKUP($K425,'Bed parameters'!$A$9:$I$12,9,FALSE))*$F425*(VLOOKUP($Q425,'Workforce distribution'!$C$8:$AD$30,AQ$7,FALSE)),IF($Q425="n/a",(IF($P425=AQ$6,$X425*$F425,0)),$X425*$F425*(VLOOKUP($Q425,'Workforce distribution'!$C$8:$AD$30,AQ$7,FALSE)))),0)</f>
        <v>0</v>
      </c>
      <c r="AR425" s="30">
        <f>_xlfn.IFNA(IF($O425="days",$Y425*(VLOOKUP($K425,'Bed parameters'!$A$9:$I$12,9,FALSE))*$F425*(VLOOKUP($Q425,'Workforce distribution'!$C$8:$AD$30,AR$7,FALSE)),IF($Q425="n/a",(IF($P425=AR$6,$X425*$F425,0)),$X425*$F425*(VLOOKUP($Q425,'Workforce distribution'!$C$8:$AD$30,AR$7,FALSE)))),0)</f>
        <v>0</v>
      </c>
      <c r="AS425" s="30">
        <f>_xlfn.IFNA(IF($O425="days",$Y425*(VLOOKUP($K425,'Bed parameters'!$A$9:$I$12,9,FALSE))*$F425*(VLOOKUP($Q425,'Workforce distribution'!$C$8:$AD$30,AS$7,FALSE)),IF($Q425="n/a",(IF($P425=AS$6,$X425*$F425,0)),$X425*$F425*(VLOOKUP($Q425,'Workforce distribution'!$C$8:$AD$30,AS$7,FALSE)))),0)</f>
        <v>0</v>
      </c>
      <c r="AT425" s="30">
        <f>_xlfn.IFNA(IF($O425="days",$Y425*(VLOOKUP($K425,'Bed parameters'!$A$9:$I$12,9,FALSE))*$F425*(VLOOKUP($Q425,'Workforce distribution'!$C$8:$AD$30,AT$7,FALSE)),IF($Q425="n/a",(IF($P425=AT$6,$X425*$F425,0)),$X425*$F425*(VLOOKUP($Q425,'Workforce distribution'!$C$8:$AD$30,AT$7,FALSE)))),0)</f>
        <v>0</v>
      </c>
      <c r="AU425" s="30">
        <f>_xlfn.IFNA(IF($O425="days",$Y425*(VLOOKUP($K425,'Bed parameters'!$A$9:$I$12,9,FALSE))*$F425*(VLOOKUP($Q425,'Workforce distribution'!$C$8:$AD$30,AU$7,FALSE)),IF($Q425="n/a",(IF($P425=AU$6,$X425*$F425,0)),$X425*$F425*(VLOOKUP($Q425,'Workforce distribution'!$C$8:$AD$30,AU$7,FALSE)))),0)</f>
        <v>0</v>
      </c>
      <c r="AV425" s="30">
        <f>_xlfn.IFNA(IF($O425="days",$Y425*(VLOOKUP($K425,'Bed parameters'!$A$9:$I$12,9,FALSE))*$F425*(VLOOKUP($Q425,'Workforce distribution'!$C$8:$AD$30,AV$7,FALSE)),IF($Q425="n/a",(IF($P425=AV$6,$X425*$F425,0)),$X425*$F425*(VLOOKUP($Q425,'Workforce distribution'!$C$8:$AD$30,AV$7,FALSE)))),0)</f>
        <v>0</v>
      </c>
      <c r="AW425" s="30">
        <f>_xlfn.IFNA(IF($O425="days",$Y425*(VLOOKUP($K425,'Bed parameters'!$A$9:$I$12,9,FALSE))*$F425*(VLOOKUP($Q425,'Workforce distribution'!$C$8:$AD$30,AW$7,FALSE)),IF($Q425="n/a",(IF($P425=AW$6,$X425*$F425,0)),$X425*$F425*(VLOOKUP($Q425,'Workforce distribution'!$C$8:$AD$30,AW$7,FALSE)))),0)</f>
        <v>0</v>
      </c>
      <c r="AX425" s="30">
        <f>_xlfn.IFNA(IF($O425="days",$Y425*(VLOOKUP($K425,'Bed parameters'!$A$9:$I$12,9,FALSE))*$F425*(VLOOKUP($Q425,'Workforce distribution'!$C$8:$AD$30,AX$7,FALSE)),IF($Q425="n/a",(IF($P425=AX$6,$X425*$F425,0)),$X425*$F425*(VLOOKUP($Q425,'Workforce distribution'!$C$8:$AD$30,AX$7,FALSE)))),0)</f>
        <v>0</v>
      </c>
      <c r="AY425" s="30">
        <f>_xlfn.IFNA(IF($O425="days",$Y425*(VLOOKUP($K425,'Bed parameters'!$A$9:$I$12,9,FALSE))*$F425*(VLOOKUP($Q425,'Workforce distribution'!$C$8:$AD$30,AY$7,FALSE)),IF($Q425="n/a",(IF($P425=AY$6,$X425*$F425,0)),$X425*$F425*(VLOOKUP($Q425,'Workforce distribution'!$C$8:$AD$30,AY$7,FALSE)))),0)</f>
        <v>0</v>
      </c>
      <c r="AZ425" s="30">
        <f>_xlfn.IFNA(IF($O425="days",$Y425*(VLOOKUP($K425,'Bed parameters'!$A$9:$I$12,9,FALSE))*$F425*(VLOOKUP($Q425,'Workforce distribution'!$C$8:$AD$30,AZ$7,FALSE)),IF($Q425="n/a",(IF($P425=AZ$6,$X425*$F425,0)),$X425*$F425*(VLOOKUP($Q425,'Workforce distribution'!$C$8:$AD$30,AZ$7,FALSE)))),0)</f>
        <v>0</v>
      </c>
      <c r="BA425" s="30">
        <f>_xlfn.IFNA(IF($O425="days",$Y425*(VLOOKUP($K425,'Bed parameters'!$A$9:$I$12,9,FALSE))*$F425*(VLOOKUP($Q425,'Workforce distribution'!$C$8:$AD$30,BA$7,FALSE)),IF($Q425="n/a",(IF($P425=BA$6,$X425*$F425,0)),$X425*$F425*(VLOOKUP($Q425,'Workforce distribution'!$C$8:$AD$30,BA$7,FALSE)))),0)</f>
        <v>0</v>
      </c>
      <c r="BB425" s="30">
        <f>_xlfn.IFNA(IF($O425="days",$Y425*(VLOOKUP($K425,'Bed parameters'!$A$9:$I$12,9,FALSE))*$F425*(VLOOKUP($Q425,'Workforce distribution'!$C$8:$AD$30,BB$7,FALSE)),IF($Q425="n/a",(IF($P425=BB$6,$X425*$F425,0)),$X425*$F425*(VLOOKUP($Q425,'Workforce distribution'!$C$8:$AD$30,BB$7,FALSE)))),0)</f>
        <v>0</v>
      </c>
      <c r="BC425" s="149">
        <f t="shared" si="57"/>
        <v>1.7924601727853056</v>
      </c>
      <c r="BD425" s="288">
        <f>IF($Q425="n/a",(IF('Workforce hours'!D$30=0,0,(AB425/'Workforce hours'!D$30))),(IF(VLOOKUP($Q425,'Workforce hours'!$C$8:$AD$30,BD$7,FALSE)=0,0,(AB425/(VLOOKUP($Q425,'Workforce hours'!$C$8:$AD$30,BD$7,FALSE))))))</f>
        <v>0</v>
      </c>
      <c r="BE425" s="288">
        <f>IF($Q425="n/a",(IF('Workforce hours'!E$30=0,0,(AC425/'Workforce hours'!E$30))),(IF(VLOOKUP($Q425,'Workforce hours'!$C$8:$AD$30,BE$7,FALSE)=0,0,(AC425/(VLOOKUP($Q425,'Workforce hours'!$C$8:$AD$30,BE$7,FALSE))))))</f>
        <v>0</v>
      </c>
      <c r="BF425" s="288">
        <f>IF($Q425="n/a",(IF('Workforce hours'!F$30=0,0,(AD425/'Workforce hours'!F$30))),(IF(VLOOKUP($Q425,'Workforce hours'!$C$8:$AD$30,BF$7,FALSE)=0,0,(AD425/(VLOOKUP($Q425,'Workforce hours'!$C$8:$AD$30,BF$7,FALSE))))))</f>
        <v>0</v>
      </c>
      <c r="BG425" s="288">
        <f>IF($Q425="n/a",(IF('Workforce hours'!G$30=0,0,(AE425/'Workforce hours'!G$30))),(IF(VLOOKUP($Q425,'Workforce hours'!$C$8:$AD$30,BG$7,FALSE)=0,0,(AE425/(VLOOKUP($Q425,'Workforce hours'!$C$8:$AD$30,BG$7,FALSE))))))</f>
        <v>1.7924601727853056</v>
      </c>
      <c r="BH425" s="288">
        <f>IF($Q425="n/a",(IF('Workforce hours'!H$30=0,0,(AF425/'Workforce hours'!H$30))),(IF(VLOOKUP($Q425,'Workforce hours'!$C$8:$AD$30,BH$7,FALSE)=0,0,(AF425/(VLOOKUP($Q425,'Workforce hours'!$C$8:$AD$30,BH$7,FALSE))))))</f>
        <v>0</v>
      </c>
      <c r="BI425" s="288">
        <f>IF($Q425="n/a",(IF('Workforce hours'!I$30=0,0,(AG425/'Workforce hours'!I$30))),(IF(VLOOKUP($Q425,'Workforce hours'!$C$8:$AD$30,BI$7,FALSE)=0,0,(AG425/(VLOOKUP($Q425,'Workforce hours'!$C$8:$AD$30,BI$7,FALSE))))))</f>
        <v>0</v>
      </c>
      <c r="BJ425" s="288">
        <f>IF($Q425="n/a",(IF('Workforce hours'!J$30=0,0,(AH425/'Workforce hours'!J$30))),(IF(VLOOKUP($Q425,'Workforce hours'!$C$8:$AD$30,BJ$7,FALSE)=0,0,(AH425/(VLOOKUP($Q425,'Workforce hours'!$C$8:$AD$30,BJ$7,FALSE))))))</f>
        <v>0</v>
      </c>
      <c r="BK425" s="288">
        <f>IF($Q425="n/a",(IF('Workforce hours'!K$30=0,0,(AI425/'Workforce hours'!K$30))),(IF(VLOOKUP($Q425,'Workforce hours'!$C$8:$AD$30,BK$7,FALSE)=0,0,(AI425/(VLOOKUP($Q425,'Workforce hours'!$C$8:$AD$30,BK$7,FALSE))))))</f>
        <v>0</v>
      </c>
      <c r="BL425" s="288">
        <f>IF($Q425="n/a",(IF('Workforce hours'!L$30=0,0,(AJ425/'Workforce hours'!L$30))),(IF(VLOOKUP($Q425,'Workforce hours'!$C$8:$AD$30,BL$7,FALSE)=0,0,(AJ425/(VLOOKUP($Q425,'Workforce hours'!$C$8:$AD$30,BL$7,FALSE))))))</f>
        <v>0</v>
      </c>
      <c r="BM425" s="288">
        <f>IF($Q425="n/a",(IF('Workforce hours'!M$30=0,0,(AK425/'Workforce hours'!M$30))),(IF(VLOOKUP($Q425,'Workforce hours'!$C$8:$AD$30,BM$7,FALSE)=0,0,(AK425/(VLOOKUP($Q425,'Workforce hours'!$C$8:$AD$30,BM$7,FALSE))))))</f>
        <v>0</v>
      </c>
      <c r="BN425" s="288">
        <f>IF($Q425="n/a",(IF('Workforce hours'!N$30=0,0,(AL425/'Workforce hours'!N$30))),(IF(VLOOKUP($Q425,'Workforce hours'!$C$8:$AD$30,BN$7,FALSE)=0,0,(AL425/(VLOOKUP($Q425,'Workforce hours'!$C$8:$AD$30,BN$7,FALSE))))))</f>
        <v>0</v>
      </c>
      <c r="BO425" s="288">
        <f>IF($Q425="n/a",(IF('Workforce hours'!O$30=0,0,(AM425/'Workforce hours'!O$30))),(IF(VLOOKUP($Q425,'Workforce hours'!$C$8:$AD$30,BO$7,FALSE)=0,0,(AM425/(VLOOKUP($Q425,'Workforce hours'!$C$8:$AD$30,BO$7,FALSE))))))</f>
        <v>0</v>
      </c>
      <c r="BP425" s="288">
        <f>IF($Q425="n/a",(IF('Workforce hours'!P$30=0,0,(AN425/'Workforce hours'!P$30))),(IF(VLOOKUP($Q425,'Workforce hours'!$C$8:$AD$30,BP$7,FALSE)=0,0,(AN425/(VLOOKUP($Q425,'Workforce hours'!$C$8:$AD$30,BP$7,FALSE))))))</f>
        <v>0</v>
      </c>
      <c r="BQ425" s="288">
        <f>IF($Q425="n/a",(IF('Workforce hours'!Q$30=0,0,(AO425/'Workforce hours'!Q$30))),(IF(VLOOKUP($Q425,'Workforce hours'!$C$8:$AD$30,BQ$7,FALSE)=0,0,(AO425/(VLOOKUP($Q425,'Workforce hours'!$C$8:$AD$30,BQ$7,FALSE))))))</f>
        <v>0</v>
      </c>
      <c r="BR425" s="288">
        <f>IF($Q425="n/a",(IF('Workforce hours'!R$30=0,0,(AP425/'Workforce hours'!R$30))),(IF(VLOOKUP($Q425,'Workforce hours'!$C$8:$AD$30,BR$7,FALSE)=0,0,(AP425/(VLOOKUP($Q425,'Workforce hours'!$C$8:$AD$30,BR$7,FALSE))))))</f>
        <v>0</v>
      </c>
      <c r="BS425" s="288">
        <f>IF($Q425="n/a",(IF('Workforce hours'!S$30=0,0,(AQ425/'Workforce hours'!S$30))),(IF(VLOOKUP($Q425,'Workforce hours'!$C$8:$AD$30,BS$7,FALSE)=0,0,(AQ425/(VLOOKUP($Q425,'Workforce hours'!$C$8:$AD$30,BS$7,FALSE))))))</f>
        <v>0</v>
      </c>
      <c r="BT425" s="288">
        <f>IF($Q425="n/a",(IF('Workforce hours'!T$30=0,0,(AR425/'Workforce hours'!T$30))),(IF(VLOOKUP($Q425,'Workforce hours'!$C$8:$AD$30,BT$7,FALSE)=0,0,(AR425/(VLOOKUP($Q425,'Workforce hours'!$C$8:$AD$30,BT$7,FALSE))))))</f>
        <v>0</v>
      </c>
      <c r="BU425" s="288">
        <f>IF($Q425="n/a",(IF('Workforce hours'!U$30=0,0,(AS425/'Workforce hours'!U$30))),(IF(VLOOKUP($Q425,'Workforce hours'!$C$8:$AD$30,BU$7,FALSE)=0,0,(AS425/(VLOOKUP($Q425,'Workforce hours'!$C$8:$AD$30,BU$7,FALSE))))))</f>
        <v>0</v>
      </c>
      <c r="BV425" s="288">
        <f>IF($Q425="n/a",(IF('Workforce hours'!V$30=0,0,(AT425/'Workforce hours'!V$30))),(IF(VLOOKUP($Q425,'Workforce hours'!$C$8:$AD$30,BV$7,FALSE)=0,0,(AT425/(VLOOKUP($Q425,'Workforce hours'!$C$8:$AD$30,BV$7,FALSE))))))</f>
        <v>0</v>
      </c>
      <c r="BW425" s="288">
        <f>IF($Q425="n/a",(IF('Workforce hours'!W$30=0,0,(AU425/'Workforce hours'!W$30))),(IF(VLOOKUP($Q425,'Workforce hours'!$C$8:$AD$30,BW$7,FALSE)=0,0,(AU425/(VLOOKUP($Q425,'Workforce hours'!$C$8:$AD$30,BW$7,FALSE))))))</f>
        <v>0</v>
      </c>
      <c r="BX425" s="288">
        <f>IF($Q425="n/a",(IF('Workforce hours'!X$30=0,0,(AV425/'Workforce hours'!X$30))),(IF(VLOOKUP($Q425,'Workforce hours'!$C$8:$AD$30,BX$7,FALSE)=0,0,(AV425/(VLOOKUP($Q425,'Workforce hours'!$C$8:$AD$30,BX$7,FALSE))))))</f>
        <v>0</v>
      </c>
      <c r="BY425" s="288">
        <f>IF($Q425="n/a",(IF('Workforce hours'!Y$30=0,0,(AW425/'Workforce hours'!Y$30))),(IF(VLOOKUP($Q425,'Workforce hours'!$C$8:$AD$30,BY$7,FALSE)=0,0,(AW425/(VLOOKUP($Q425,'Workforce hours'!$C$8:$AD$30,BY$7,FALSE))))))</f>
        <v>0</v>
      </c>
      <c r="BZ425" s="288">
        <f>IF($Q425="n/a",(IF('Workforce hours'!Z$30=0,0,(AX425/'Workforce hours'!Z$30))),(IF(VLOOKUP($Q425,'Workforce hours'!$C$8:$AD$30,BZ$7,FALSE)=0,0,(AX425/(VLOOKUP($Q425,'Workforce hours'!$C$8:$AD$30,BZ$7,FALSE))))))</f>
        <v>0</v>
      </c>
      <c r="CA425" s="288">
        <f>IF($Q425="n/a",(IF('Workforce hours'!AA$30=0,0,(AY425/'Workforce hours'!AA$30))),(IF(VLOOKUP($Q425,'Workforce hours'!$C$8:$AD$30,CA$7,FALSE)=0,0,(AY425/(VLOOKUP($Q425,'Workforce hours'!$C$8:$AD$30,CA$7,FALSE))))))</f>
        <v>0</v>
      </c>
      <c r="CB425" s="288">
        <f>IF($Q425="n/a",(IF('Workforce hours'!AB$30=0,0,(AZ425/'Workforce hours'!AB$30))),(IF(VLOOKUP($Q425,'Workforce hours'!$C$8:$AD$30,CB$7,FALSE)=0,0,(AZ425/(VLOOKUP($Q425,'Workforce hours'!$C$8:$AD$30,CB$7,FALSE))))))</f>
        <v>0</v>
      </c>
      <c r="CC425" s="288">
        <f>IF($Q425="n/a",(IF('Workforce hours'!AC$30=0,0,(BA425/'Workforce hours'!AC$30))),(IF(VLOOKUP($Q425,'Workforce hours'!$C$8:$AD$30,CC$7,FALSE)=0,0,(BA425/(VLOOKUP($Q425,'Workforce hours'!$C$8:$AD$30,CC$7,FALSE))))))</f>
        <v>0</v>
      </c>
      <c r="CD425" s="288">
        <f>IF($Q425="n/a",(IF('Workforce hours'!AD$30=0,0,(BB425/'Workforce hours'!AD$30))),(IF(VLOOKUP($Q425,'Workforce hours'!$C$8:$AD$30,CD$7,FALSE)=0,0,(BB425/(VLOOKUP($Q425,'Workforce hours'!$C$8:$AD$30,CD$7,FALSE))))))</f>
        <v>0</v>
      </c>
      <c r="CE425" s="289">
        <f t="shared" si="58"/>
        <v>0</v>
      </c>
      <c r="CF425" s="290">
        <f>BD425*'Workforce costs'!B$9*(1+'Workforce costs'!B$10)*(1+'Workforce costs'!B$11)</f>
        <v>0</v>
      </c>
      <c r="CG425" s="290">
        <f>BE425*'Workforce costs'!C$9*(1+'Workforce costs'!C$10)*(1+'Workforce costs'!C$11)</f>
        <v>0</v>
      </c>
      <c r="CH425" s="290">
        <f>BF425*'Workforce costs'!D$9*(1+'Workforce costs'!D$10)*(1+'Workforce costs'!D$11)</f>
        <v>0</v>
      </c>
      <c r="CI425" s="290">
        <f>BG425*'Workforce costs'!E$9*(1+'Workforce costs'!E$10)*(1+'Workforce costs'!E$11)</f>
        <v>0</v>
      </c>
      <c r="CJ425" s="290">
        <f>BH425*'Workforce costs'!F$9*(1+'Workforce costs'!F$10)*(1+'Workforce costs'!F$11)</f>
        <v>0</v>
      </c>
      <c r="CK425" s="290">
        <f>BI425*'Workforce costs'!G$9*(1+'Workforce costs'!G$10)*(1+'Workforce costs'!G$11)</f>
        <v>0</v>
      </c>
      <c r="CL425" s="290">
        <f>BJ425*'Workforce costs'!H$9*(1+'Workforce costs'!H$10)*(1+'Workforce costs'!H$11)</f>
        <v>0</v>
      </c>
      <c r="CM425" s="290">
        <f>BK425*'Workforce costs'!I$9*(1+'Workforce costs'!I$10)*(1+'Workforce costs'!I$11)</f>
        <v>0</v>
      </c>
      <c r="CN425" s="290">
        <f>BL425*'Workforce costs'!J$9*(1+'Workforce costs'!J$10)*(1+'Workforce costs'!J$11)</f>
        <v>0</v>
      </c>
      <c r="CO425" s="290">
        <f>BM425*'Workforce costs'!K$9*(1+'Workforce costs'!K$10)*(1+'Workforce costs'!K$11)</f>
        <v>0</v>
      </c>
      <c r="CP425" s="290">
        <f>BN425*'Workforce costs'!L$9*(1+'Workforce costs'!L$10)*(1+'Workforce costs'!L$11)</f>
        <v>0</v>
      </c>
      <c r="CQ425" s="290">
        <f>BO425*'Workforce costs'!M$9*(1+'Workforce costs'!M$10)*(1+'Workforce costs'!M$11)</f>
        <v>0</v>
      </c>
      <c r="CR425" s="290">
        <f>BP425*'Workforce costs'!N$9*(1+'Workforce costs'!N$10)*(1+'Workforce costs'!N$11)</f>
        <v>0</v>
      </c>
      <c r="CS425" s="290">
        <f>BQ425*'Workforce costs'!O$9*(1+'Workforce costs'!O$10)*(1+'Workforce costs'!O$11)</f>
        <v>0</v>
      </c>
      <c r="CT425" s="290">
        <f>BR425*'Workforce costs'!P$9*(1+'Workforce costs'!P$10)*(1+'Workforce costs'!P$11)</f>
        <v>0</v>
      </c>
      <c r="CU425" s="290">
        <f>BS425*'Workforce costs'!Q$9*(1+'Workforce costs'!Q$10)*(1+'Workforce costs'!Q$11)</f>
        <v>0</v>
      </c>
      <c r="CV425" s="290">
        <f>BT425*'Workforce costs'!R$9*(1+'Workforce costs'!R$10)*(1+'Workforce costs'!R$11)</f>
        <v>0</v>
      </c>
      <c r="CW425" s="290">
        <f>BU425*'Workforce costs'!S$9*(1+'Workforce costs'!S$10)*(1+'Workforce costs'!S$11)</f>
        <v>0</v>
      </c>
      <c r="CX425" s="290">
        <f>BV425*'Workforce costs'!T$9*(1+'Workforce costs'!T$10)*(1+'Workforce costs'!T$11)</f>
        <v>0</v>
      </c>
      <c r="CY425" s="290">
        <f>BW425*'Workforce costs'!U$9*(1+'Workforce costs'!U$10)*(1+'Workforce costs'!U$11)</f>
        <v>0</v>
      </c>
      <c r="CZ425" s="290">
        <f>BX425*'Workforce costs'!V$9*(1+'Workforce costs'!V$10)*(1+'Workforce costs'!V$11)</f>
        <v>0</v>
      </c>
      <c r="DA425" s="290">
        <f>BY425*'Workforce costs'!W$9*(1+'Workforce costs'!W$10)*(1+'Workforce costs'!W$11)</f>
        <v>0</v>
      </c>
      <c r="DB425" s="290">
        <f>BZ425*'Workforce costs'!X$9*(1+'Workforce costs'!X$10)*(1+'Workforce costs'!X$11)</f>
        <v>0</v>
      </c>
      <c r="DC425" s="290">
        <f>CA425*'Workforce costs'!Y$9*(1+'Workforce costs'!Y$10)*(1+'Workforce costs'!Y$11)</f>
        <v>0</v>
      </c>
      <c r="DD425" s="290">
        <f>CB425*'Workforce costs'!Z$9*(1+'Workforce costs'!Z$10)*(1+'Workforce costs'!Z$11)</f>
        <v>0</v>
      </c>
      <c r="DE425" s="290">
        <f>CC425*'Workforce costs'!AA$9*(1+'Workforce costs'!AA$10)*(1+'Workforce costs'!AA$11)</f>
        <v>0</v>
      </c>
      <c r="DF425" s="290">
        <f>CD425*'Workforce costs'!AB$9*(1+'Workforce costs'!AB$10)*(1+'Workforce costs'!AB$11)</f>
        <v>0</v>
      </c>
    </row>
    <row r="426" spans="1:110" x14ac:dyDescent="0.3">
      <c r="A426" s="2" t="str">
        <f>Outputs!$A$4</f>
        <v>Australia</v>
      </c>
      <c r="B426" s="2" t="str">
        <f t="shared" si="51"/>
        <v>Australia 25to64</v>
      </c>
      <c r="C426" s="30">
        <f>VLOOKUP($B426,Populations!$D$15:$H$1920,3,FALSE)</f>
        <v>13966174</v>
      </c>
      <c r="D426" s="255">
        <f>IF(OR($H426="General pop",$H426="Schools",$H426="Workplace",$H426="Skills Training",$H426="Digital Supports"),1,VLOOKUP($B426,Populations!$D$15:$H$1920,5,FALSE))</f>
        <v>1</v>
      </c>
      <c r="E426" s="88">
        <f>VLOOKUP(I426,Epidemiology!$C$10:$H$47,6,FALSE)</f>
        <v>590</v>
      </c>
      <c r="F426" s="102">
        <f>'Care profiles'!R427</f>
        <v>1</v>
      </c>
      <c r="G426" s="15" t="str">
        <f>'Care profiles'!A427</f>
        <v>25to64</v>
      </c>
      <c r="H426" s="15" t="str">
        <f>'Care profiles'!B427</f>
        <v>Persistent</v>
      </c>
      <c r="I426" s="15" t="str">
        <f>'Care profiles'!C427</f>
        <v>Persistent_25-64yrs</v>
      </c>
      <c r="J426" s="15" t="str">
        <f>'Care profiles'!D427</f>
        <v>Care profile</v>
      </c>
      <c r="K426" s="15" t="str">
        <f>'Care profiles'!E427</f>
        <v>Individual Carer Peer Support – Service Navigation</v>
      </c>
      <c r="L426" s="104">
        <f>'Care profiles'!F427</f>
        <v>0.03</v>
      </c>
      <c r="M426" s="15">
        <f>'Care profiles'!G427</f>
        <v>3</v>
      </c>
      <c r="N426" s="15">
        <f>'Care profiles'!H427</f>
        <v>15</v>
      </c>
      <c r="O426" s="15" t="str">
        <f>'Care profiles'!I427</f>
        <v>min</v>
      </c>
      <c r="P426" s="15" t="str">
        <f>'Care profiles'!J427</f>
        <v>Peer Worker</v>
      </c>
      <c r="Q426" s="15" t="str">
        <f>'Care profiles'!K427</f>
        <v>n/a</v>
      </c>
      <c r="R426" s="15" t="str">
        <f>'Care profiles'!M427</f>
        <v>N</v>
      </c>
      <c r="S426" s="15" t="str">
        <f>'Care profiles'!O427</f>
        <v>Y</v>
      </c>
      <c r="T426" s="15" t="str">
        <f>'Care profiles'!Q427</f>
        <v>N</v>
      </c>
      <c r="U426" s="30">
        <f t="shared" si="52"/>
        <v>82400.426600000006</v>
      </c>
      <c r="V426" s="30">
        <f t="shared" si="53"/>
        <v>2472.0127980000002</v>
      </c>
      <c r="W426" s="30">
        <f>IF(M426="n/a",0,IF(O426="days",V426*M426*(1+(VLOOKUP(K426,'Bed parameters'!$A$9:$G$12,7,FALSE))),V426*M426))</f>
        <v>7416.0383940000011</v>
      </c>
      <c r="X426" s="30">
        <f t="shared" si="54"/>
        <v>1854.0095985000003</v>
      </c>
      <c r="Y426" s="30">
        <f t="shared" si="55"/>
        <v>0</v>
      </c>
      <c r="Z426" s="113">
        <f>_xlfn.IFNA(Y426/((VLOOKUP(K426,'Bed parameters'!$A$9:$G$12,3,FALSE))*(VLOOKUP(K426,'Bed parameters'!$A$9:$G$12,5,FALSE))),0)</f>
        <v>0</v>
      </c>
      <c r="AA426" s="30">
        <f t="shared" si="56"/>
        <v>1854.0095985000003</v>
      </c>
      <c r="AB426" s="30">
        <f>_xlfn.IFNA(IF($O426="days",$Y426*(VLOOKUP($K426,'Bed parameters'!$A$9:$I$12,9,FALSE))*$F426*(VLOOKUP($Q426,'Workforce distribution'!$C$8:$AD$30,AB$7,FALSE)),IF($Q426="n/a",(IF($P426=AB$6,$X426*$F426,0)),$X426*$F426*(VLOOKUP($Q426,'Workforce distribution'!$C$8:$AD$30,AB$7,FALSE)))),0)</f>
        <v>0</v>
      </c>
      <c r="AC426" s="30">
        <f>_xlfn.IFNA(IF($O426="days",$Y426*(VLOOKUP($K426,'Bed parameters'!$A$9:$I$12,9,FALSE))*$F426*(VLOOKUP($Q426,'Workforce distribution'!$C$8:$AD$30,AC$7,FALSE)),IF($Q426="n/a",(IF($P426=AC$6,$X426*$F426,0)),$X426*$F426*(VLOOKUP($Q426,'Workforce distribution'!$C$8:$AD$30,AC$7,FALSE)))),0)</f>
        <v>0</v>
      </c>
      <c r="AD426" s="30">
        <f>_xlfn.IFNA(IF($O426="days",$Y426*(VLOOKUP($K426,'Bed parameters'!$A$9:$I$12,9,FALSE))*$F426*(VLOOKUP($Q426,'Workforce distribution'!$C$8:$AD$30,AD$7,FALSE)),IF($Q426="n/a",(IF($P426=AD$6,$X426*$F426,0)),$X426*$F426*(VLOOKUP($Q426,'Workforce distribution'!$C$8:$AD$30,AD$7,FALSE)))),0)</f>
        <v>0</v>
      </c>
      <c r="AE426" s="30">
        <f>_xlfn.IFNA(IF($O426="days",$Y426*(VLOOKUP($K426,'Bed parameters'!$A$9:$I$12,9,FALSE))*$F426*(VLOOKUP($Q426,'Workforce distribution'!$C$8:$AD$30,AE$7,FALSE)),IF($Q426="n/a",(IF($P426=AE$6,$X426*$F426,0)),$X426*$F426*(VLOOKUP($Q426,'Workforce distribution'!$C$8:$AD$30,AE$7,FALSE)))),0)</f>
        <v>1854.0095985000003</v>
      </c>
      <c r="AF426" s="30">
        <f>_xlfn.IFNA(IF($O426="days",$Y426*(VLOOKUP($K426,'Bed parameters'!$A$9:$I$12,9,FALSE))*$F426*(VLOOKUP($Q426,'Workforce distribution'!$C$8:$AD$30,AF$7,FALSE)),IF($Q426="n/a",(IF($P426=AF$6,$X426*$F426,0)),$X426*$F426*(VLOOKUP($Q426,'Workforce distribution'!$C$8:$AD$30,AF$7,FALSE)))),0)</f>
        <v>0</v>
      </c>
      <c r="AG426" s="30">
        <f>_xlfn.IFNA(IF($O426="days",$Y426*(VLOOKUP($K426,'Bed parameters'!$A$9:$I$12,9,FALSE))*$F426*(VLOOKUP($Q426,'Workforce distribution'!$C$8:$AD$30,AG$7,FALSE)),IF($Q426="n/a",(IF($P426=AG$6,$X426*$F426,0)),$X426*$F426*(VLOOKUP($Q426,'Workforce distribution'!$C$8:$AD$30,AG$7,FALSE)))),0)</f>
        <v>0</v>
      </c>
      <c r="AH426" s="30">
        <f>_xlfn.IFNA(IF($O426="days",$Y426*(VLOOKUP($K426,'Bed parameters'!$A$9:$I$12,9,FALSE))*$F426*(VLOOKUP($Q426,'Workforce distribution'!$C$8:$AD$30,AH$7,FALSE)),IF($Q426="n/a",(IF($P426=AH$6,$X426*$F426,0)),$X426*$F426*(VLOOKUP($Q426,'Workforce distribution'!$C$8:$AD$30,AH$7,FALSE)))),0)</f>
        <v>0</v>
      </c>
      <c r="AI426" s="30">
        <f>_xlfn.IFNA(IF($O426="days",$Y426*(VLOOKUP($K426,'Bed parameters'!$A$9:$I$12,9,FALSE))*$F426*(VLOOKUP($Q426,'Workforce distribution'!$C$8:$AD$30,AI$7,FALSE)),IF($Q426="n/a",(IF($P426=AI$6,$X426*$F426,0)),$X426*$F426*(VLOOKUP($Q426,'Workforce distribution'!$C$8:$AD$30,AI$7,FALSE)))),0)</f>
        <v>0</v>
      </c>
      <c r="AJ426" s="30">
        <f>_xlfn.IFNA(IF($O426="days",$Y426*(VLOOKUP($K426,'Bed parameters'!$A$9:$I$12,9,FALSE))*$F426*(VLOOKUP($Q426,'Workforce distribution'!$C$8:$AD$30,AJ$7,FALSE)),IF($Q426="n/a",(IF($P426=AJ$6,$X426*$F426,0)),$X426*$F426*(VLOOKUP($Q426,'Workforce distribution'!$C$8:$AD$30,AJ$7,FALSE)))),0)</f>
        <v>0</v>
      </c>
      <c r="AK426" s="30">
        <f>_xlfn.IFNA(IF($O426="days",$Y426*(VLOOKUP($K426,'Bed parameters'!$A$9:$I$12,9,FALSE))*$F426*(VLOOKUP($Q426,'Workforce distribution'!$C$8:$AD$30,AK$7,FALSE)),IF($Q426="n/a",(IF($P426=AK$6,$X426*$F426,0)),$X426*$F426*(VLOOKUP($Q426,'Workforce distribution'!$C$8:$AD$30,AK$7,FALSE)))),0)</f>
        <v>0</v>
      </c>
      <c r="AL426" s="30">
        <f>_xlfn.IFNA(IF($O426="days",$Y426*(VLOOKUP($K426,'Bed parameters'!$A$9:$I$12,9,FALSE))*$F426*(VLOOKUP($Q426,'Workforce distribution'!$C$8:$AD$30,AL$7,FALSE)),IF($Q426="n/a",(IF($P426=AL$6,$X426*$F426,0)),$X426*$F426*(VLOOKUP($Q426,'Workforce distribution'!$C$8:$AD$30,AL$7,FALSE)))),0)</f>
        <v>0</v>
      </c>
      <c r="AM426" s="30">
        <f>_xlfn.IFNA(IF($O426="days",$Y426*(VLOOKUP($K426,'Bed parameters'!$A$9:$I$12,9,FALSE))*$F426*(VLOOKUP($Q426,'Workforce distribution'!$C$8:$AD$30,AM$7,FALSE)),IF($Q426="n/a",(IF($P426=AM$6,$X426*$F426,0)),$X426*$F426*(VLOOKUP($Q426,'Workforce distribution'!$C$8:$AD$30,AM$7,FALSE)))),0)</f>
        <v>0</v>
      </c>
      <c r="AN426" s="30">
        <f>_xlfn.IFNA(IF($O426="days",$Y426*(VLOOKUP($K426,'Bed parameters'!$A$9:$I$12,9,FALSE))*$F426*(VLOOKUP($Q426,'Workforce distribution'!$C$8:$AD$30,AN$7,FALSE)),IF($Q426="n/a",(IF($P426=AN$6,$X426*$F426,0)),$X426*$F426*(VLOOKUP($Q426,'Workforce distribution'!$C$8:$AD$30,AN$7,FALSE)))),0)</f>
        <v>0</v>
      </c>
      <c r="AO426" s="30">
        <f>_xlfn.IFNA(IF($O426="days",$Y426*(VLOOKUP($K426,'Bed parameters'!$A$9:$I$12,9,FALSE))*$F426*(VLOOKUP($Q426,'Workforce distribution'!$C$8:$AD$30,AO$7,FALSE)),IF($Q426="n/a",(IF($P426=AO$6,$X426*$F426,0)),$X426*$F426*(VLOOKUP($Q426,'Workforce distribution'!$C$8:$AD$30,AO$7,FALSE)))),0)</f>
        <v>0</v>
      </c>
      <c r="AP426" s="30">
        <f>_xlfn.IFNA(IF($O426="days",$Y426*(VLOOKUP($K426,'Bed parameters'!$A$9:$I$12,9,FALSE))*$F426*(VLOOKUP($Q426,'Workforce distribution'!$C$8:$AD$30,AP$7,FALSE)),IF($Q426="n/a",(IF($P426=AP$6,$X426*$F426,0)),$X426*$F426*(VLOOKUP($Q426,'Workforce distribution'!$C$8:$AD$30,AP$7,FALSE)))),0)</f>
        <v>0</v>
      </c>
      <c r="AQ426" s="30">
        <f>_xlfn.IFNA(IF($O426="days",$Y426*(VLOOKUP($K426,'Bed parameters'!$A$9:$I$12,9,FALSE))*$F426*(VLOOKUP($Q426,'Workforce distribution'!$C$8:$AD$30,AQ$7,FALSE)),IF($Q426="n/a",(IF($P426=AQ$6,$X426*$F426,0)),$X426*$F426*(VLOOKUP($Q426,'Workforce distribution'!$C$8:$AD$30,AQ$7,FALSE)))),0)</f>
        <v>0</v>
      </c>
      <c r="AR426" s="30">
        <f>_xlfn.IFNA(IF($O426="days",$Y426*(VLOOKUP($K426,'Bed parameters'!$A$9:$I$12,9,FALSE))*$F426*(VLOOKUP($Q426,'Workforce distribution'!$C$8:$AD$30,AR$7,FALSE)),IF($Q426="n/a",(IF($P426=AR$6,$X426*$F426,0)),$X426*$F426*(VLOOKUP($Q426,'Workforce distribution'!$C$8:$AD$30,AR$7,FALSE)))),0)</f>
        <v>0</v>
      </c>
      <c r="AS426" s="30">
        <f>_xlfn.IFNA(IF($O426="days",$Y426*(VLOOKUP($K426,'Bed parameters'!$A$9:$I$12,9,FALSE))*$F426*(VLOOKUP($Q426,'Workforce distribution'!$C$8:$AD$30,AS$7,FALSE)),IF($Q426="n/a",(IF($P426=AS$6,$X426*$F426,0)),$X426*$F426*(VLOOKUP($Q426,'Workforce distribution'!$C$8:$AD$30,AS$7,FALSE)))),0)</f>
        <v>0</v>
      </c>
      <c r="AT426" s="30">
        <f>_xlfn.IFNA(IF($O426="days",$Y426*(VLOOKUP($K426,'Bed parameters'!$A$9:$I$12,9,FALSE))*$F426*(VLOOKUP($Q426,'Workforce distribution'!$C$8:$AD$30,AT$7,FALSE)),IF($Q426="n/a",(IF($P426=AT$6,$X426*$F426,0)),$X426*$F426*(VLOOKUP($Q426,'Workforce distribution'!$C$8:$AD$30,AT$7,FALSE)))),0)</f>
        <v>0</v>
      </c>
      <c r="AU426" s="30">
        <f>_xlfn.IFNA(IF($O426="days",$Y426*(VLOOKUP($K426,'Bed parameters'!$A$9:$I$12,9,FALSE))*$F426*(VLOOKUP($Q426,'Workforce distribution'!$C$8:$AD$30,AU$7,FALSE)),IF($Q426="n/a",(IF($P426=AU$6,$X426*$F426,0)),$X426*$F426*(VLOOKUP($Q426,'Workforce distribution'!$C$8:$AD$30,AU$7,FALSE)))),0)</f>
        <v>0</v>
      </c>
      <c r="AV426" s="30">
        <f>_xlfn.IFNA(IF($O426="days",$Y426*(VLOOKUP($K426,'Bed parameters'!$A$9:$I$12,9,FALSE))*$F426*(VLOOKUP($Q426,'Workforce distribution'!$C$8:$AD$30,AV$7,FALSE)),IF($Q426="n/a",(IF($P426=AV$6,$X426*$F426,0)),$X426*$F426*(VLOOKUP($Q426,'Workforce distribution'!$C$8:$AD$30,AV$7,FALSE)))),0)</f>
        <v>0</v>
      </c>
      <c r="AW426" s="30">
        <f>_xlfn.IFNA(IF($O426="days",$Y426*(VLOOKUP($K426,'Bed parameters'!$A$9:$I$12,9,FALSE))*$F426*(VLOOKUP($Q426,'Workforce distribution'!$C$8:$AD$30,AW$7,FALSE)),IF($Q426="n/a",(IF($P426=AW$6,$X426*$F426,0)),$X426*$F426*(VLOOKUP($Q426,'Workforce distribution'!$C$8:$AD$30,AW$7,FALSE)))),0)</f>
        <v>0</v>
      </c>
      <c r="AX426" s="30">
        <f>_xlfn.IFNA(IF($O426="days",$Y426*(VLOOKUP($K426,'Bed parameters'!$A$9:$I$12,9,FALSE))*$F426*(VLOOKUP($Q426,'Workforce distribution'!$C$8:$AD$30,AX$7,FALSE)),IF($Q426="n/a",(IF($P426=AX$6,$X426*$F426,0)),$X426*$F426*(VLOOKUP($Q426,'Workforce distribution'!$C$8:$AD$30,AX$7,FALSE)))),0)</f>
        <v>0</v>
      </c>
      <c r="AY426" s="30">
        <f>_xlfn.IFNA(IF($O426="days",$Y426*(VLOOKUP($K426,'Bed parameters'!$A$9:$I$12,9,FALSE))*$F426*(VLOOKUP($Q426,'Workforce distribution'!$C$8:$AD$30,AY$7,FALSE)),IF($Q426="n/a",(IF($P426=AY$6,$X426*$F426,0)),$X426*$F426*(VLOOKUP($Q426,'Workforce distribution'!$C$8:$AD$30,AY$7,FALSE)))),0)</f>
        <v>0</v>
      </c>
      <c r="AZ426" s="30">
        <f>_xlfn.IFNA(IF($O426="days",$Y426*(VLOOKUP($K426,'Bed parameters'!$A$9:$I$12,9,FALSE))*$F426*(VLOOKUP($Q426,'Workforce distribution'!$C$8:$AD$30,AZ$7,FALSE)),IF($Q426="n/a",(IF($P426=AZ$6,$X426*$F426,0)),$X426*$F426*(VLOOKUP($Q426,'Workforce distribution'!$C$8:$AD$30,AZ$7,FALSE)))),0)</f>
        <v>0</v>
      </c>
      <c r="BA426" s="30">
        <f>_xlfn.IFNA(IF($O426="days",$Y426*(VLOOKUP($K426,'Bed parameters'!$A$9:$I$12,9,FALSE))*$F426*(VLOOKUP($Q426,'Workforce distribution'!$C$8:$AD$30,BA$7,FALSE)),IF($Q426="n/a",(IF($P426=BA$6,$X426*$F426,0)),$X426*$F426*(VLOOKUP($Q426,'Workforce distribution'!$C$8:$AD$30,BA$7,FALSE)))),0)</f>
        <v>0</v>
      </c>
      <c r="BB426" s="30">
        <f>_xlfn.IFNA(IF($O426="days",$Y426*(VLOOKUP($K426,'Bed parameters'!$A$9:$I$12,9,FALSE))*$F426*(VLOOKUP($Q426,'Workforce distribution'!$C$8:$AD$30,BB$7,FALSE)),IF($Q426="n/a",(IF($P426=BB$6,$X426*$F426,0)),$X426*$F426*(VLOOKUP($Q426,'Workforce distribution'!$C$8:$AD$30,BB$7,FALSE)))),0)</f>
        <v>0</v>
      </c>
      <c r="BC426" s="149">
        <f t="shared" si="57"/>
        <v>1.6132141555067752</v>
      </c>
      <c r="BD426" s="288">
        <f>IF($Q426="n/a",(IF('Workforce hours'!D$30=0,0,(AB426/'Workforce hours'!D$30))),(IF(VLOOKUP($Q426,'Workforce hours'!$C$8:$AD$30,BD$7,FALSE)=0,0,(AB426/(VLOOKUP($Q426,'Workforce hours'!$C$8:$AD$30,BD$7,FALSE))))))</f>
        <v>0</v>
      </c>
      <c r="BE426" s="288">
        <f>IF($Q426="n/a",(IF('Workforce hours'!E$30=0,0,(AC426/'Workforce hours'!E$30))),(IF(VLOOKUP($Q426,'Workforce hours'!$C$8:$AD$30,BE$7,FALSE)=0,0,(AC426/(VLOOKUP($Q426,'Workforce hours'!$C$8:$AD$30,BE$7,FALSE))))))</f>
        <v>0</v>
      </c>
      <c r="BF426" s="288">
        <f>IF($Q426="n/a",(IF('Workforce hours'!F$30=0,0,(AD426/'Workforce hours'!F$30))),(IF(VLOOKUP($Q426,'Workforce hours'!$C$8:$AD$30,BF$7,FALSE)=0,0,(AD426/(VLOOKUP($Q426,'Workforce hours'!$C$8:$AD$30,BF$7,FALSE))))))</f>
        <v>0</v>
      </c>
      <c r="BG426" s="288">
        <f>IF($Q426="n/a",(IF('Workforce hours'!G$30=0,0,(AE426/'Workforce hours'!G$30))),(IF(VLOOKUP($Q426,'Workforce hours'!$C$8:$AD$30,BG$7,FALSE)=0,0,(AE426/(VLOOKUP($Q426,'Workforce hours'!$C$8:$AD$30,BG$7,FALSE))))))</f>
        <v>1.6132141555067752</v>
      </c>
      <c r="BH426" s="288">
        <f>IF($Q426="n/a",(IF('Workforce hours'!H$30=0,0,(AF426/'Workforce hours'!H$30))),(IF(VLOOKUP($Q426,'Workforce hours'!$C$8:$AD$30,BH$7,FALSE)=0,0,(AF426/(VLOOKUP($Q426,'Workforce hours'!$C$8:$AD$30,BH$7,FALSE))))))</f>
        <v>0</v>
      </c>
      <c r="BI426" s="288">
        <f>IF($Q426="n/a",(IF('Workforce hours'!I$30=0,0,(AG426/'Workforce hours'!I$30))),(IF(VLOOKUP($Q426,'Workforce hours'!$C$8:$AD$30,BI$7,FALSE)=0,0,(AG426/(VLOOKUP($Q426,'Workforce hours'!$C$8:$AD$30,BI$7,FALSE))))))</f>
        <v>0</v>
      </c>
      <c r="BJ426" s="288">
        <f>IF($Q426="n/a",(IF('Workforce hours'!J$30=0,0,(AH426/'Workforce hours'!J$30))),(IF(VLOOKUP($Q426,'Workforce hours'!$C$8:$AD$30,BJ$7,FALSE)=0,0,(AH426/(VLOOKUP($Q426,'Workforce hours'!$C$8:$AD$30,BJ$7,FALSE))))))</f>
        <v>0</v>
      </c>
      <c r="BK426" s="288">
        <f>IF($Q426="n/a",(IF('Workforce hours'!K$30=0,0,(AI426/'Workforce hours'!K$30))),(IF(VLOOKUP($Q426,'Workforce hours'!$C$8:$AD$30,BK$7,FALSE)=0,0,(AI426/(VLOOKUP($Q426,'Workforce hours'!$C$8:$AD$30,BK$7,FALSE))))))</f>
        <v>0</v>
      </c>
      <c r="BL426" s="288">
        <f>IF($Q426="n/a",(IF('Workforce hours'!L$30=0,0,(AJ426/'Workforce hours'!L$30))),(IF(VLOOKUP($Q426,'Workforce hours'!$C$8:$AD$30,BL$7,FALSE)=0,0,(AJ426/(VLOOKUP($Q426,'Workforce hours'!$C$8:$AD$30,BL$7,FALSE))))))</f>
        <v>0</v>
      </c>
      <c r="BM426" s="288">
        <f>IF($Q426="n/a",(IF('Workforce hours'!M$30=0,0,(AK426/'Workforce hours'!M$30))),(IF(VLOOKUP($Q426,'Workforce hours'!$C$8:$AD$30,BM$7,FALSE)=0,0,(AK426/(VLOOKUP($Q426,'Workforce hours'!$C$8:$AD$30,BM$7,FALSE))))))</f>
        <v>0</v>
      </c>
      <c r="BN426" s="288">
        <f>IF($Q426="n/a",(IF('Workforce hours'!N$30=0,0,(AL426/'Workforce hours'!N$30))),(IF(VLOOKUP($Q426,'Workforce hours'!$C$8:$AD$30,BN$7,FALSE)=0,0,(AL426/(VLOOKUP($Q426,'Workforce hours'!$C$8:$AD$30,BN$7,FALSE))))))</f>
        <v>0</v>
      </c>
      <c r="BO426" s="288">
        <f>IF($Q426="n/a",(IF('Workforce hours'!O$30=0,0,(AM426/'Workforce hours'!O$30))),(IF(VLOOKUP($Q426,'Workforce hours'!$C$8:$AD$30,BO$7,FALSE)=0,0,(AM426/(VLOOKUP($Q426,'Workforce hours'!$C$8:$AD$30,BO$7,FALSE))))))</f>
        <v>0</v>
      </c>
      <c r="BP426" s="288">
        <f>IF($Q426="n/a",(IF('Workforce hours'!P$30=0,0,(AN426/'Workforce hours'!P$30))),(IF(VLOOKUP($Q426,'Workforce hours'!$C$8:$AD$30,BP$7,FALSE)=0,0,(AN426/(VLOOKUP($Q426,'Workforce hours'!$C$8:$AD$30,BP$7,FALSE))))))</f>
        <v>0</v>
      </c>
      <c r="BQ426" s="288">
        <f>IF($Q426="n/a",(IF('Workforce hours'!Q$30=0,0,(AO426/'Workforce hours'!Q$30))),(IF(VLOOKUP($Q426,'Workforce hours'!$C$8:$AD$30,BQ$7,FALSE)=0,0,(AO426/(VLOOKUP($Q426,'Workforce hours'!$C$8:$AD$30,BQ$7,FALSE))))))</f>
        <v>0</v>
      </c>
      <c r="BR426" s="288">
        <f>IF($Q426="n/a",(IF('Workforce hours'!R$30=0,0,(AP426/'Workforce hours'!R$30))),(IF(VLOOKUP($Q426,'Workforce hours'!$C$8:$AD$30,BR$7,FALSE)=0,0,(AP426/(VLOOKUP($Q426,'Workforce hours'!$C$8:$AD$30,BR$7,FALSE))))))</f>
        <v>0</v>
      </c>
      <c r="BS426" s="288">
        <f>IF($Q426="n/a",(IF('Workforce hours'!S$30=0,0,(AQ426/'Workforce hours'!S$30))),(IF(VLOOKUP($Q426,'Workforce hours'!$C$8:$AD$30,BS$7,FALSE)=0,0,(AQ426/(VLOOKUP($Q426,'Workforce hours'!$C$8:$AD$30,BS$7,FALSE))))))</f>
        <v>0</v>
      </c>
      <c r="BT426" s="288">
        <f>IF($Q426="n/a",(IF('Workforce hours'!T$30=0,0,(AR426/'Workforce hours'!T$30))),(IF(VLOOKUP($Q426,'Workforce hours'!$C$8:$AD$30,BT$7,FALSE)=0,0,(AR426/(VLOOKUP($Q426,'Workforce hours'!$C$8:$AD$30,BT$7,FALSE))))))</f>
        <v>0</v>
      </c>
      <c r="BU426" s="288">
        <f>IF($Q426="n/a",(IF('Workforce hours'!U$30=0,0,(AS426/'Workforce hours'!U$30))),(IF(VLOOKUP($Q426,'Workforce hours'!$C$8:$AD$30,BU$7,FALSE)=0,0,(AS426/(VLOOKUP($Q426,'Workforce hours'!$C$8:$AD$30,BU$7,FALSE))))))</f>
        <v>0</v>
      </c>
      <c r="BV426" s="288">
        <f>IF($Q426="n/a",(IF('Workforce hours'!V$30=0,0,(AT426/'Workforce hours'!V$30))),(IF(VLOOKUP($Q426,'Workforce hours'!$C$8:$AD$30,BV$7,FALSE)=0,0,(AT426/(VLOOKUP($Q426,'Workforce hours'!$C$8:$AD$30,BV$7,FALSE))))))</f>
        <v>0</v>
      </c>
      <c r="BW426" s="288">
        <f>IF($Q426="n/a",(IF('Workforce hours'!W$30=0,0,(AU426/'Workforce hours'!W$30))),(IF(VLOOKUP($Q426,'Workforce hours'!$C$8:$AD$30,BW$7,FALSE)=0,0,(AU426/(VLOOKUP($Q426,'Workforce hours'!$C$8:$AD$30,BW$7,FALSE))))))</f>
        <v>0</v>
      </c>
      <c r="BX426" s="288">
        <f>IF($Q426="n/a",(IF('Workforce hours'!X$30=0,0,(AV426/'Workforce hours'!X$30))),(IF(VLOOKUP($Q426,'Workforce hours'!$C$8:$AD$30,BX$7,FALSE)=0,0,(AV426/(VLOOKUP($Q426,'Workforce hours'!$C$8:$AD$30,BX$7,FALSE))))))</f>
        <v>0</v>
      </c>
      <c r="BY426" s="288">
        <f>IF($Q426="n/a",(IF('Workforce hours'!Y$30=0,0,(AW426/'Workforce hours'!Y$30))),(IF(VLOOKUP($Q426,'Workforce hours'!$C$8:$AD$30,BY$7,FALSE)=0,0,(AW426/(VLOOKUP($Q426,'Workforce hours'!$C$8:$AD$30,BY$7,FALSE))))))</f>
        <v>0</v>
      </c>
      <c r="BZ426" s="288">
        <f>IF($Q426="n/a",(IF('Workforce hours'!Z$30=0,0,(AX426/'Workforce hours'!Z$30))),(IF(VLOOKUP($Q426,'Workforce hours'!$C$8:$AD$30,BZ$7,FALSE)=0,0,(AX426/(VLOOKUP($Q426,'Workforce hours'!$C$8:$AD$30,BZ$7,FALSE))))))</f>
        <v>0</v>
      </c>
      <c r="CA426" s="288">
        <f>IF($Q426="n/a",(IF('Workforce hours'!AA$30=0,0,(AY426/'Workforce hours'!AA$30))),(IF(VLOOKUP($Q426,'Workforce hours'!$C$8:$AD$30,CA$7,FALSE)=0,0,(AY426/(VLOOKUP($Q426,'Workforce hours'!$C$8:$AD$30,CA$7,FALSE))))))</f>
        <v>0</v>
      </c>
      <c r="CB426" s="288">
        <f>IF($Q426="n/a",(IF('Workforce hours'!AB$30=0,0,(AZ426/'Workforce hours'!AB$30))),(IF(VLOOKUP($Q426,'Workforce hours'!$C$8:$AD$30,CB$7,FALSE)=0,0,(AZ426/(VLOOKUP($Q426,'Workforce hours'!$C$8:$AD$30,CB$7,FALSE))))))</f>
        <v>0</v>
      </c>
      <c r="CC426" s="288">
        <f>IF($Q426="n/a",(IF('Workforce hours'!AC$30=0,0,(BA426/'Workforce hours'!AC$30))),(IF(VLOOKUP($Q426,'Workforce hours'!$C$8:$AD$30,CC$7,FALSE)=0,0,(BA426/(VLOOKUP($Q426,'Workforce hours'!$C$8:$AD$30,CC$7,FALSE))))))</f>
        <v>0</v>
      </c>
      <c r="CD426" s="288">
        <f>IF($Q426="n/a",(IF('Workforce hours'!AD$30=0,0,(BB426/'Workforce hours'!AD$30))),(IF(VLOOKUP($Q426,'Workforce hours'!$C$8:$AD$30,CD$7,FALSE)=0,0,(BB426/(VLOOKUP($Q426,'Workforce hours'!$C$8:$AD$30,CD$7,FALSE))))))</f>
        <v>0</v>
      </c>
      <c r="CE426" s="289">
        <f t="shared" si="58"/>
        <v>0</v>
      </c>
      <c r="CF426" s="290">
        <f>BD426*'Workforce costs'!B$9*(1+'Workforce costs'!B$10)*(1+'Workforce costs'!B$11)</f>
        <v>0</v>
      </c>
      <c r="CG426" s="290">
        <f>BE426*'Workforce costs'!C$9*(1+'Workforce costs'!C$10)*(1+'Workforce costs'!C$11)</f>
        <v>0</v>
      </c>
      <c r="CH426" s="290">
        <f>BF426*'Workforce costs'!D$9*(1+'Workforce costs'!D$10)*(1+'Workforce costs'!D$11)</f>
        <v>0</v>
      </c>
      <c r="CI426" s="290">
        <f>BG426*'Workforce costs'!E$9*(1+'Workforce costs'!E$10)*(1+'Workforce costs'!E$11)</f>
        <v>0</v>
      </c>
      <c r="CJ426" s="290">
        <f>BH426*'Workforce costs'!F$9*(1+'Workforce costs'!F$10)*(1+'Workforce costs'!F$11)</f>
        <v>0</v>
      </c>
      <c r="CK426" s="290">
        <f>BI426*'Workforce costs'!G$9*(1+'Workforce costs'!G$10)*(1+'Workforce costs'!G$11)</f>
        <v>0</v>
      </c>
      <c r="CL426" s="290">
        <f>BJ426*'Workforce costs'!H$9*(1+'Workforce costs'!H$10)*(1+'Workforce costs'!H$11)</f>
        <v>0</v>
      </c>
      <c r="CM426" s="290">
        <f>BK426*'Workforce costs'!I$9*(1+'Workforce costs'!I$10)*(1+'Workforce costs'!I$11)</f>
        <v>0</v>
      </c>
      <c r="CN426" s="290">
        <f>BL426*'Workforce costs'!J$9*(1+'Workforce costs'!J$10)*(1+'Workforce costs'!J$11)</f>
        <v>0</v>
      </c>
      <c r="CO426" s="290">
        <f>BM426*'Workforce costs'!K$9*(1+'Workforce costs'!K$10)*(1+'Workforce costs'!K$11)</f>
        <v>0</v>
      </c>
      <c r="CP426" s="290">
        <f>BN426*'Workforce costs'!L$9*(1+'Workforce costs'!L$10)*(1+'Workforce costs'!L$11)</f>
        <v>0</v>
      </c>
      <c r="CQ426" s="290">
        <f>BO426*'Workforce costs'!M$9*(1+'Workforce costs'!M$10)*(1+'Workforce costs'!M$11)</f>
        <v>0</v>
      </c>
      <c r="CR426" s="290">
        <f>BP426*'Workforce costs'!N$9*(1+'Workforce costs'!N$10)*(1+'Workforce costs'!N$11)</f>
        <v>0</v>
      </c>
      <c r="CS426" s="290">
        <f>BQ426*'Workforce costs'!O$9*(1+'Workforce costs'!O$10)*(1+'Workforce costs'!O$11)</f>
        <v>0</v>
      </c>
      <c r="CT426" s="290">
        <f>BR426*'Workforce costs'!P$9*(1+'Workforce costs'!P$10)*(1+'Workforce costs'!P$11)</f>
        <v>0</v>
      </c>
      <c r="CU426" s="290">
        <f>BS426*'Workforce costs'!Q$9*(1+'Workforce costs'!Q$10)*(1+'Workforce costs'!Q$11)</f>
        <v>0</v>
      </c>
      <c r="CV426" s="290">
        <f>BT426*'Workforce costs'!R$9*(1+'Workforce costs'!R$10)*(1+'Workforce costs'!R$11)</f>
        <v>0</v>
      </c>
      <c r="CW426" s="290">
        <f>BU426*'Workforce costs'!S$9*(1+'Workforce costs'!S$10)*(1+'Workforce costs'!S$11)</f>
        <v>0</v>
      </c>
      <c r="CX426" s="290">
        <f>BV426*'Workforce costs'!T$9*(1+'Workforce costs'!T$10)*(1+'Workforce costs'!T$11)</f>
        <v>0</v>
      </c>
      <c r="CY426" s="290">
        <f>BW426*'Workforce costs'!U$9*(1+'Workforce costs'!U$10)*(1+'Workforce costs'!U$11)</f>
        <v>0</v>
      </c>
      <c r="CZ426" s="290">
        <f>BX426*'Workforce costs'!V$9*(1+'Workforce costs'!V$10)*(1+'Workforce costs'!V$11)</f>
        <v>0</v>
      </c>
      <c r="DA426" s="290">
        <f>BY426*'Workforce costs'!W$9*(1+'Workforce costs'!W$10)*(1+'Workforce costs'!W$11)</f>
        <v>0</v>
      </c>
      <c r="DB426" s="290">
        <f>BZ426*'Workforce costs'!X$9*(1+'Workforce costs'!X$10)*(1+'Workforce costs'!X$11)</f>
        <v>0</v>
      </c>
      <c r="DC426" s="290">
        <f>CA426*'Workforce costs'!Y$9*(1+'Workforce costs'!Y$10)*(1+'Workforce costs'!Y$11)</f>
        <v>0</v>
      </c>
      <c r="DD426" s="290">
        <f>CB426*'Workforce costs'!Z$9*(1+'Workforce costs'!Z$10)*(1+'Workforce costs'!Z$11)</f>
        <v>0</v>
      </c>
      <c r="DE426" s="290">
        <f>CC426*'Workforce costs'!AA$9*(1+'Workforce costs'!AA$10)*(1+'Workforce costs'!AA$11)</f>
        <v>0</v>
      </c>
      <c r="DF426" s="290">
        <f>CD426*'Workforce costs'!AB$9*(1+'Workforce costs'!AB$10)*(1+'Workforce costs'!AB$11)</f>
        <v>0</v>
      </c>
    </row>
    <row r="427" spans="1:110" x14ac:dyDescent="0.3">
      <c r="A427" s="2" t="str">
        <f>Outputs!$A$4</f>
        <v>Australia</v>
      </c>
      <c r="B427" s="2" t="str">
        <f t="shared" si="51"/>
        <v>Australia 25to64</v>
      </c>
      <c r="C427" s="30">
        <f>VLOOKUP($B427,Populations!$D$15:$H$1920,3,FALSE)</f>
        <v>13966174</v>
      </c>
      <c r="D427" s="255">
        <f>IF(OR($H427="General pop",$H427="Schools",$H427="Workplace",$H427="Skills Training",$H427="Digital Supports"),1,VLOOKUP($B427,Populations!$D$15:$H$1920,5,FALSE))</f>
        <v>1</v>
      </c>
      <c r="E427" s="88">
        <f>VLOOKUP(I427,Epidemiology!$C$10:$H$47,6,FALSE)</f>
        <v>590</v>
      </c>
      <c r="F427" s="102">
        <f>'Care profiles'!R428</f>
        <v>1</v>
      </c>
      <c r="G427" s="15" t="str">
        <f>'Care profiles'!A428</f>
        <v>25to64</v>
      </c>
      <c r="H427" s="15" t="str">
        <f>'Care profiles'!B428</f>
        <v>Persistent</v>
      </c>
      <c r="I427" s="15" t="str">
        <f>'Care profiles'!C428</f>
        <v>Persistent_25-64yrs</v>
      </c>
      <c r="J427" s="15" t="str">
        <f>'Care profiles'!D428</f>
        <v>Care profile</v>
      </c>
      <c r="K427" s="15" t="str">
        <f>'Care profiles'!E428</f>
        <v>Individual Carer Peer Support</v>
      </c>
      <c r="L427" s="104">
        <f>'Care profiles'!F428</f>
        <v>0.8</v>
      </c>
      <c r="M427" s="15">
        <f>'Care profiles'!G428</f>
        <v>10</v>
      </c>
      <c r="N427" s="15">
        <f>'Care profiles'!H428</f>
        <v>60</v>
      </c>
      <c r="O427" s="15" t="str">
        <f>'Care profiles'!I428</f>
        <v>min</v>
      </c>
      <c r="P427" s="15" t="str">
        <f>'Care profiles'!J428</f>
        <v>Peer Worker</v>
      </c>
      <c r="Q427" s="15" t="str">
        <f>'Care profiles'!K428</f>
        <v>n/a</v>
      </c>
      <c r="R427" s="15" t="str">
        <f>'Care profiles'!M428</f>
        <v>Y</v>
      </c>
      <c r="S427" s="15" t="str">
        <f>'Care profiles'!O428</f>
        <v>Y</v>
      </c>
      <c r="T427" s="15" t="str">
        <f>'Care profiles'!Q428</f>
        <v>N</v>
      </c>
      <c r="U427" s="30">
        <f t="shared" si="52"/>
        <v>82400.426600000006</v>
      </c>
      <c r="V427" s="30">
        <f t="shared" si="53"/>
        <v>65920.341280000008</v>
      </c>
      <c r="W427" s="30">
        <f>IF(M427="n/a",0,IF(O427="days",V427*M427*(1+(VLOOKUP(K427,'Bed parameters'!$A$9:$G$12,7,FALSE))),V427*M427))</f>
        <v>659203.41280000005</v>
      </c>
      <c r="X427" s="30">
        <f t="shared" si="54"/>
        <v>659203.41280000017</v>
      </c>
      <c r="Y427" s="30">
        <f t="shared" si="55"/>
        <v>0</v>
      </c>
      <c r="Z427" s="113">
        <f>_xlfn.IFNA(Y427/((VLOOKUP(K427,'Bed parameters'!$A$9:$G$12,3,FALSE))*(VLOOKUP(K427,'Bed parameters'!$A$9:$G$12,5,FALSE))),0)</f>
        <v>0</v>
      </c>
      <c r="AA427" s="30">
        <f t="shared" si="56"/>
        <v>659203.41280000017</v>
      </c>
      <c r="AB427" s="30">
        <f>_xlfn.IFNA(IF($O427="days",$Y427*(VLOOKUP($K427,'Bed parameters'!$A$9:$I$12,9,FALSE))*$F427*(VLOOKUP($Q427,'Workforce distribution'!$C$8:$AD$30,AB$7,FALSE)),IF($Q427="n/a",(IF($P427=AB$6,$X427*$F427,0)),$X427*$F427*(VLOOKUP($Q427,'Workforce distribution'!$C$8:$AD$30,AB$7,FALSE)))),0)</f>
        <v>0</v>
      </c>
      <c r="AC427" s="30">
        <f>_xlfn.IFNA(IF($O427="days",$Y427*(VLOOKUP($K427,'Bed parameters'!$A$9:$I$12,9,FALSE))*$F427*(VLOOKUP($Q427,'Workforce distribution'!$C$8:$AD$30,AC$7,FALSE)),IF($Q427="n/a",(IF($P427=AC$6,$X427*$F427,0)),$X427*$F427*(VLOOKUP($Q427,'Workforce distribution'!$C$8:$AD$30,AC$7,FALSE)))),0)</f>
        <v>0</v>
      </c>
      <c r="AD427" s="30">
        <f>_xlfn.IFNA(IF($O427="days",$Y427*(VLOOKUP($K427,'Bed parameters'!$A$9:$I$12,9,FALSE))*$F427*(VLOOKUP($Q427,'Workforce distribution'!$C$8:$AD$30,AD$7,FALSE)),IF($Q427="n/a",(IF($P427=AD$6,$X427*$F427,0)),$X427*$F427*(VLOOKUP($Q427,'Workforce distribution'!$C$8:$AD$30,AD$7,FALSE)))),0)</f>
        <v>0</v>
      </c>
      <c r="AE427" s="30">
        <f>_xlfn.IFNA(IF($O427="days",$Y427*(VLOOKUP($K427,'Bed parameters'!$A$9:$I$12,9,FALSE))*$F427*(VLOOKUP($Q427,'Workforce distribution'!$C$8:$AD$30,AE$7,FALSE)),IF($Q427="n/a",(IF($P427=AE$6,$X427*$F427,0)),$X427*$F427*(VLOOKUP($Q427,'Workforce distribution'!$C$8:$AD$30,AE$7,FALSE)))),0)</f>
        <v>659203.41280000017</v>
      </c>
      <c r="AF427" s="30">
        <f>_xlfn.IFNA(IF($O427="days",$Y427*(VLOOKUP($K427,'Bed parameters'!$A$9:$I$12,9,FALSE))*$F427*(VLOOKUP($Q427,'Workforce distribution'!$C$8:$AD$30,AF$7,FALSE)),IF($Q427="n/a",(IF($P427=AF$6,$X427*$F427,0)),$X427*$F427*(VLOOKUP($Q427,'Workforce distribution'!$C$8:$AD$30,AF$7,FALSE)))),0)</f>
        <v>0</v>
      </c>
      <c r="AG427" s="30">
        <f>_xlfn.IFNA(IF($O427="days",$Y427*(VLOOKUP($K427,'Bed parameters'!$A$9:$I$12,9,FALSE))*$F427*(VLOOKUP($Q427,'Workforce distribution'!$C$8:$AD$30,AG$7,FALSE)),IF($Q427="n/a",(IF($P427=AG$6,$X427*$F427,0)),$X427*$F427*(VLOOKUP($Q427,'Workforce distribution'!$C$8:$AD$30,AG$7,FALSE)))),0)</f>
        <v>0</v>
      </c>
      <c r="AH427" s="30">
        <f>_xlfn.IFNA(IF($O427="days",$Y427*(VLOOKUP($K427,'Bed parameters'!$A$9:$I$12,9,FALSE))*$F427*(VLOOKUP($Q427,'Workforce distribution'!$C$8:$AD$30,AH$7,FALSE)),IF($Q427="n/a",(IF($P427=AH$6,$X427*$F427,0)),$X427*$F427*(VLOOKUP($Q427,'Workforce distribution'!$C$8:$AD$30,AH$7,FALSE)))),0)</f>
        <v>0</v>
      </c>
      <c r="AI427" s="30">
        <f>_xlfn.IFNA(IF($O427="days",$Y427*(VLOOKUP($K427,'Bed parameters'!$A$9:$I$12,9,FALSE))*$F427*(VLOOKUP($Q427,'Workforce distribution'!$C$8:$AD$30,AI$7,FALSE)),IF($Q427="n/a",(IF($P427=AI$6,$X427*$F427,0)),$X427*$F427*(VLOOKUP($Q427,'Workforce distribution'!$C$8:$AD$30,AI$7,FALSE)))),0)</f>
        <v>0</v>
      </c>
      <c r="AJ427" s="30">
        <f>_xlfn.IFNA(IF($O427="days",$Y427*(VLOOKUP($K427,'Bed parameters'!$A$9:$I$12,9,FALSE))*$F427*(VLOOKUP($Q427,'Workforce distribution'!$C$8:$AD$30,AJ$7,FALSE)),IF($Q427="n/a",(IF($P427=AJ$6,$X427*$F427,0)),$X427*$F427*(VLOOKUP($Q427,'Workforce distribution'!$C$8:$AD$30,AJ$7,FALSE)))),0)</f>
        <v>0</v>
      </c>
      <c r="AK427" s="30">
        <f>_xlfn.IFNA(IF($O427="days",$Y427*(VLOOKUP($K427,'Bed parameters'!$A$9:$I$12,9,FALSE))*$F427*(VLOOKUP($Q427,'Workforce distribution'!$C$8:$AD$30,AK$7,FALSE)),IF($Q427="n/a",(IF($P427=AK$6,$X427*$F427,0)),$X427*$F427*(VLOOKUP($Q427,'Workforce distribution'!$C$8:$AD$30,AK$7,FALSE)))),0)</f>
        <v>0</v>
      </c>
      <c r="AL427" s="30">
        <f>_xlfn.IFNA(IF($O427="days",$Y427*(VLOOKUP($K427,'Bed parameters'!$A$9:$I$12,9,FALSE))*$F427*(VLOOKUP($Q427,'Workforce distribution'!$C$8:$AD$30,AL$7,FALSE)),IF($Q427="n/a",(IF($P427=AL$6,$X427*$F427,0)),$X427*$F427*(VLOOKUP($Q427,'Workforce distribution'!$C$8:$AD$30,AL$7,FALSE)))),0)</f>
        <v>0</v>
      </c>
      <c r="AM427" s="30">
        <f>_xlfn.IFNA(IF($O427="days",$Y427*(VLOOKUP($K427,'Bed parameters'!$A$9:$I$12,9,FALSE))*$F427*(VLOOKUP($Q427,'Workforce distribution'!$C$8:$AD$30,AM$7,FALSE)),IF($Q427="n/a",(IF($P427=AM$6,$X427*$F427,0)),$X427*$F427*(VLOOKUP($Q427,'Workforce distribution'!$C$8:$AD$30,AM$7,FALSE)))),0)</f>
        <v>0</v>
      </c>
      <c r="AN427" s="30">
        <f>_xlfn.IFNA(IF($O427="days",$Y427*(VLOOKUP($K427,'Bed parameters'!$A$9:$I$12,9,FALSE))*$F427*(VLOOKUP($Q427,'Workforce distribution'!$C$8:$AD$30,AN$7,FALSE)),IF($Q427="n/a",(IF($P427=AN$6,$X427*$F427,0)),$X427*$F427*(VLOOKUP($Q427,'Workforce distribution'!$C$8:$AD$30,AN$7,FALSE)))),0)</f>
        <v>0</v>
      </c>
      <c r="AO427" s="30">
        <f>_xlfn.IFNA(IF($O427="days",$Y427*(VLOOKUP($K427,'Bed parameters'!$A$9:$I$12,9,FALSE))*$F427*(VLOOKUP($Q427,'Workforce distribution'!$C$8:$AD$30,AO$7,FALSE)),IF($Q427="n/a",(IF($P427=AO$6,$X427*$F427,0)),$X427*$F427*(VLOOKUP($Q427,'Workforce distribution'!$C$8:$AD$30,AO$7,FALSE)))),0)</f>
        <v>0</v>
      </c>
      <c r="AP427" s="30">
        <f>_xlfn.IFNA(IF($O427="days",$Y427*(VLOOKUP($K427,'Bed parameters'!$A$9:$I$12,9,FALSE))*$F427*(VLOOKUP($Q427,'Workforce distribution'!$C$8:$AD$30,AP$7,FALSE)),IF($Q427="n/a",(IF($P427=AP$6,$X427*$F427,0)),$X427*$F427*(VLOOKUP($Q427,'Workforce distribution'!$C$8:$AD$30,AP$7,FALSE)))),0)</f>
        <v>0</v>
      </c>
      <c r="AQ427" s="30">
        <f>_xlfn.IFNA(IF($O427="days",$Y427*(VLOOKUP($K427,'Bed parameters'!$A$9:$I$12,9,FALSE))*$F427*(VLOOKUP($Q427,'Workforce distribution'!$C$8:$AD$30,AQ$7,FALSE)),IF($Q427="n/a",(IF($P427=AQ$6,$X427*$F427,0)),$X427*$F427*(VLOOKUP($Q427,'Workforce distribution'!$C$8:$AD$30,AQ$7,FALSE)))),0)</f>
        <v>0</v>
      </c>
      <c r="AR427" s="30">
        <f>_xlfn.IFNA(IF($O427="days",$Y427*(VLOOKUP($K427,'Bed parameters'!$A$9:$I$12,9,FALSE))*$F427*(VLOOKUP($Q427,'Workforce distribution'!$C$8:$AD$30,AR$7,FALSE)),IF($Q427="n/a",(IF($P427=AR$6,$X427*$F427,0)),$X427*$F427*(VLOOKUP($Q427,'Workforce distribution'!$C$8:$AD$30,AR$7,FALSE)))),0)</f>
        <v>0</v>
      </c>
      <c r="AS427" s="30">
        <f>_xlfn.IFNA(IF($O427="days",$Y427*(VLOOKUP($K427,'Bed parameters'!$A$9:$I$12,9,FALSE))*$F427*(VLOOKUP($Q427,'Workforce distribution'!$C$8:$AD$30,AS$7,FALSE)),IF($Q427="n/a",(IF($P427=AS$6,$X427*$F427,0)),$X427*$F427*(VLOOKUP($Q427,'Workforce distribution'!$C$8:$AD$30,AS$7,FALSE)))),0)</f>
        <v>0</v>
      </c>
      <c r="AT427" s="30">
        <f>_xlfn.IFNA(IF($O427="days",$Y427*(VLOOKUP($K427,'Bed parameters'!$A$9:$I$12,9,FALSE))*$F427*(VLOOKUP($Q427,'Workforce distribution'!$C$8:$AD$30,AT$7,FALSE)),IF($Q427="n/a",(IF($P427=AT$6,$X427*$F427,0)),$X427*$F427*(VLOOKUP($Q427,'Workforce distribution'!$C$8:$AD$30,AT$7,FALSE)))),0)</f>
        <v>0</v>
      </c>
      <c r="AU427" s="30">
        <f>_xlfn.IFNA(IF($O427="days",$Y427*(VLOOKUP($K427,'Bed parameters'!$A$9:$I$12,9,FALSE))*$F427*(VLOOKUP($Q427,'Workforce distribution'!$C$8:$AD$30,AU$7,FALSE)),IF($Q427="n/a",(IF($P427=AU$6,$X427*$F427,0)),$X427*$F427*(VLOOKUP($Q427,'Workforce distribution'!$C$8:$AD$30,AU$7,FALSE)))),0)</f>
        <v>0</v>
      </c>
      <c r="AV427" s="30">
        <f>_xlfn.IFNA(IF($O427="days",$Y427*(VLOOKUP($K427,'Bed parameters'!$A$9:$I$12,9,FALSE))*$F427*(VLOOKUP($Q427,'Workforce distribution'!$C$8:$AD$30,AV$7,FALSE)),IF($Q427="n/a",(IF($P427=AV$6,$X427*$F427,0)),$X427*$F427*(VLOOKUP($Q427,'Workforce distribution'!$C$8:$AD$30,AV$7,FALSE)))),0)</f>
        <v>0</v>
      </c>
      <c r="AW427" s="30">
        <f>_xlfn.IFNA(IF($O427="days",$Y427*(VLOOKUP($K427,'Bed parameters'!$A$9:$I$12,9,FALSE))*$F427*(VLOOKUP($Q427,'Workforce distribution'!$C$8:$AD$30,AW$7,FALSE)),IF($Q427="n/a",(IF($P427=AW$6,$X427*$F427,0)),$X427*$F427*(VLOOKUP($Q427,'Workforce distribution'!$C$8:$AD$30,AW$7,FALSE)))),0)</f>
        <v>0</v>
      </c>
      <c r="AX427" s="30">
        <f>_xlfn.IFNA(IF($O427="days",$Y427*(VLOOKUP($K427,'Bed parameters'!$A$9:$I$12,9,FALSE))*$F427*(VLOOKUP($Q427,'Workforce distribution'!$C$8:$AD$30,AX$7,FALSE)),IF($Q427="n/a",(IF($P427=AX$6,$X427*$F427,0)),$X427*$F427*(VLOOKUP($Q427,'Workforce distribution'!$C$8:$AD$30,AX$7,FALSE)))),0)</f>
        <v>0</v>
      </c>
      <c r="AY427" s="30">
        <f>_xlfn.IFNA(IF($O427="days",$Y427*(VLOOKUP($K427,'Bed parameters'!$A$9:$I$12,9,FALSE))*$F427*(VLOOKUP($Q427,'Workforce distribution'!$C$8:$AD$30,AY$7,FALSE)),IF($Q427="n/a",(IF($P427=AY$6,$X427*$F427,0)),$X427*$F427*(VLOOKUP($Q427,'Workforce distribution'!$C$8:$AD$30,AY$7,FALSE)))),0)</f>
        <v>0</v>
      </c>
      <c r="AZ427" s="30">
        <f>_xlfn.IFNA(IF($O427="days",$Y427*(VLOOKUP($K427,'Bed parameters'!$A$9:$I$12,9,FALSE))*$F427*(VLOOKUP($Q427,'Workforce distribution'!$C$8:$AD$30,AZ$7,FALSE)),IF($Q427="n/a",(IF($P427=AZ$6,$X427*$F427,0)),$X427*$F427*(VLOOKUP($Q427,'Workforce distribution'!$C$8:$AD$30,AZ$7,FALSE)))),0)</f>
        <v>0</v>
      </c>
      <c r="BA427" s="30">
        <f>_xlfn.IFNA(IF($O427="days",$Y427*(VLOOKUP($K427,'Bed parameters'!$A$9:$I$12,9,FALSE))*$F427*(VLOOKUP($Q427,'Workforce distribution'!$C$8:$AD$30,BA$7,FALSE)),IF($Q427="n/a",(IF($P427=BA$6,$X427*$F427,0)),$X427*$F427*(VLOOKUP($Q427,'Workforce distribution'!$C$8:$AD$30,BA$7,FALSE)))),0)</f>
        <v>0</v>
      </c>
      <c r="BB427" s="30">
        <f>_xlfn.IFNA(IF($O427="days",$Y427*(VLOOKUP($K427,'Bed parameters'!$A$9:$I$12,9,FALSE))*$F427*(VLOOKUP($Q427,'Workforce distribution'!$C$8:$AD$30,BB$7,FALSE)),IF($Q427="n/a",(IF($P427=BB$6,$X427*$F427,0)),$X427*$F427*(VLOOKUP($Q427,'Workforce distribution'!$C$8:$AD$30,BB$7,FALSE)))),0)</f>
        <v>0</v>
      </c>
      <c r="BC427" s="149">
        <f t="shared" si="57"/>
        <v>573.58725529129788</v>
      </c>
      <c r="BD427" s="288">
        <f>IF($Q427="n/a",(IF('Workforce hours'!D$30=0,0,(AB427/'Workforce hours'!D$30))),(IF(VLOOKUP($Q427,'Workforce hours'!$C$8:$AD$30,BD$7,FALSE)=0,0,(AB427/(VLOOKUP($Q427,'Workforce hours'!$C$8:$AD$30,BD$7,FALSE))))))</f>
        <v>0</v>
      </c>
      <c r="BE427" s="288">
        <f>IF($Q427="n/a",(IF('Workforce hours'!E$30=0,0,(AC427/'Workforce hours'!E$30))),(IF(VLOOKUP($Q427,'Workforce hours'!$C$8:$AD$30,BE$7,FALSE)=0,0,(AC427/(VLOOKUP($Q427,'Workforce hours'!$C$8:$AD$30,BE$7,FALSE))))))</f>
        <v>0</v>
      </c>
      <c r="BF427" s="288">
        <f>IF($Q427="n/a",(IF('Workforce hours'!F$30=0,0,(AD427/'Workforce hours'!F$30))),(IF(VLOOKUP($Q427,'Workforce hours'!$C$8:$AD$30,BF$7,FALSE)=0,0,(AD427/(VLOOKUP($Q427,'Workforce hours'!$C$8:$AD$30,BF$7,FALSE))))))</f>
        <v>0</v>
      </c>
      <c r="BG427" s="288">
        <f>IF($Q427="n/a",(IF('Workforce hours'!G$30=0,0,(AE427/'Workforce hours'!G$30))),(IF(VLOOKUP($Q427,'Workforce hours'!$C$8:$AD$30,BG$7,FALSE)=0,0,(AE427/(VLOOKUP($Q427,'Workforce hours'!$C$8:$AD$30,BG$7,FALSE))))))</f>
        <v>573.58725529129788</v>
      </c>
      <c r="BH427" s="288">
        <f>IF($Q427="n/a",(IF('Workforce hours'!H$30=0,0,(AF427/'Workforce hours'!H$30))),(IF(VLOOKUP($Q427,'Workforce hours'!$C$8:$AD$30,BH$7,FALSE)=0,0,(AF427/(VLOOKUP($Q427,'Workforce hours'!$C$8:$AD$30,BH$7,FALSE))))))</f>
        <v>0</v>
      </c>
      <c r="BI427" s="288">
        <f>IF($Q427="n/a",(IF('Workforce hours'!I$30=0,0,(AG427/'Workforce hours'!I$30))),(IF(VLOOKUP($Q427,'Workforce hours'!$C$8:$AD$30,BI$7,FALSE)=0,0,(AG427/(VLOOKUP($Q427,'Workforce hours'!$C$8:$AD$30,BI$7,FALSE))))))</f>
        <v>0</v>
      </c>
      <c r="BJ427" s="288">
        <f>IF($Q427="n/a",(IF('Workforce hours'!J$30=0,0,(AH427/'Workforce hours'!J$30))),(IF(VLOOKUP($Q427,'Workforce hours'!$C$8:$AD$30,BJ$7,FALSE)=0,0,(AH427/(VLOOKUP($Q427,'Workforce hours'!$C$8:$AD$30,BJ$7,FALSE))))))</f>
        <v>0</v>
      </c>
      <c r="BK427" s="288">
        <f>IF($Q427="n/a",(IF('Workforce hours'!K$30=0,0,(AI427/'Workforce hours'!K$30))),(IF(VLOOKUP($Q427,'Workforce hours'!$C$8:$AD$30,BK$7,FALSE)=0,0,(AI427/(VLOOKUP($Q427,'Workforce hours'!$C$8:$AD$30,BK$7,FALSE))))))</f>
        <v>0</v>
      </c>
      <c r="BL427" s="288">
        <f>IF($Q427="n/a",(IF('Workforce hours'!L$30=0,0,(AJ427/'Workforce hours'!L$30))),(IF(VLOOKUP($Q427,'Workforce hours'!$C$8:$AD$30,BL$7,FALSE)=0,0,(AJ427/(VLOOKUP($Q427,'Workforce hours'!$C$8:$AD$30,BL$7,FALSE))))))</f>
        <v>0</v>
      </c>
      <c r="BM427" s="288">
        <f>IF($Q427="n/a",(IF('Workforce hours'!M$30=0,0,(AK427/'Workforce hours'!M$30))),(IF(VLOOKUP($Q427,'Workforce hours'!$C$8:$AD$30,BM$7,FALSE)=0,0,(AK427/(VLOOKUP($Q427,'Workforce hours'!$C$8:$AD$30,BM$7,FALSE))))))</f>
        <v>0</v>
      </c>
      <c r="BN427" s="288">
        <f>IF($Q427="n/a",(IF('Workforce hours'!N$30=0,0,(AL427/'Workforce hours'!N$30))),(IF(VLOOKUP($Q427,'Workforce hours'!$C$8:$AD$30,BN$7,FALSE)=0,0,(AL427/(VLOOKUP($Q427,'Workforce hours'!$C$8:$AD$30,BN$7,FALSE))))))</f>
        <v>0</v>
      </c>
      <c r="BO427" s="288">
        <f>IF($Q427="n/a",(IF('Workforce hours'!O$30=0,0,(AM427/'Workforce hours'!O$30))),(IF(VLOOKUP($Q427,'Workforce hours'!$C$8:$AD$30,BO$7,FALSE)=0,0,(AM427/(VLOOKUP($Q427,'Workforce hours'!$C$8:$AD$30,BO$7,FALSE))))))</f>
        <v>0</v>
      </c>
      <c r="BP427" s="288">
        <f>IF($Q427="n/a",(IF('Workforce hours'!P$30=0,0,(AN427/'Workforce hours'!P$30))),(IF(VLOOKUP($Q427,'Workforce hours'!$C$8:$AD$30,BP$7,FALSE)=0,0,(AN427/(VLOOKUP($Q427,'Workforce hours'!$C$8:$AD$30,BP$7,FALSE))))))</f>
        <v>0</v>
      </c>
      <c r="BQ427" s="288">
        <f>IF($Q427="n/a",(IF('Workforce hours'!Q$30=0,0,(AO427/'Workforce hours'!Q$30))),(IF(VLOOKUP($Q427,'Workforce hours'!$C$8:$AD$30,BQ$7,FALSE)=0,0,(AO427/(VLOOKUP($Q427,'Workforce hours'!$C$8:$AD$30,BQ$7,FALSE))))))</f>
        <v>0</v>
      </c>
      <c r="BR427" s="288">
        <f>IF($Q427="n/a",(IF('Workforce hours'!R$30=0,0,(AP427/'Workforce hours'!R$30))),(IF(VLOOKUP($Q427,'Workforce hours'!$C$8:$AD$30,BR$7,FALSE)=0,0,(AP427/(VLOOKUP($Q427,'Workforce hours'!$C$8:$AD$30,BR$7,FALSE))))))</f>
        <v>0</v>
      </c>
      <c r="BS427" s="288">
        <f>IF($Q427="n/a",(IF('Workforce hours'!S$30=0,0,(AQ427/'Workforce hours'!S$30))),(IF(VLOOKUP($Q427,'Workforce hours'!$C$8:$AD$30,BS$7,FALSE)=0,0,(AQ427/(VLOOKUP($Q427,'Workforce hours'!$C$8:$AD$30,BS$7,FALSE))))))</f>
        <v>0</v>
      </c>
      <c r="BT427" s="288">
        <f>IF($Q427="n/a",(IF('Workforce hours'!T$30=0,0,(AR427/'Workforce hours'!T$30))),(IF(VLOOKUP($Q427,'Workforce hours'!$C$8:$AD$30,BT$7,FALSE)=0,0,(AR427/(VLOOKUP($Q427,'Workforce hours'!$C$8:$AD$30,BT$7,FALSE))))))</f>
        <v>0</v>
      </c>
      <c r="BU427" s="288">
        <f>IF($Q427="n/a",(IF('Workforce hours'!U$30=0,0,(AS427/'Workforce hours'!U$30))),(IF(VLOOKUP($Q427,'Workforce hours'!$C$8:$AD$30,BU$7,FALSE)=0,0,(AS427/(VLOOKUP($Q427,'Workforce hours'!$C$8:$AD$30,BU$7,FALSE))))))</f>
        <v>0</v>
      </c>
      <c r="BV427" s="288">
        <f>IF($Q427="n/a",(IF('Workforce hours'!V$30=0,0,(AT427/'Workforce hours'!V$30))),(IF(VLOOKUP($Q427,'Workforce hours'!$C$8:$AD$30,BV$7,FALSE)=0,0,(AT427/(VLOOKUP($Q427,'Workforce hours'!$C$8:$AD$30,BV$7,FALSE))))))</f>
        <v>0</v>
      </c>
      <c r="BW427" s="288">
        <f>IF($Q427="n/a",(IF('Workforce hours'!W$30=0,0,(AU427/'Workforce hours'!W$30))),(IF(VLOOKUP($Q427,'Workforce hours'!$C$8:$AD$30,BW$7,FALSE)=0,0,(AU427/(VLOOKUP($Q427,'Workforce hours'!$C$8:$AD$30,BW$7,FALSE))))))</f>
        <v>0</v>
      </c>
      <c r="BX427" s="288">
        <f>IF($Q427="n/a",(IF('Workforce hours'!X$30=0,0,(AV427/'Workforce hours'!X$30))),(IF(VLOOKUP($Q427,'Workforce hours'!$C$8:$AD$30,BX$7,FALSE)=0,0,(AV427/(VLOOKUP($Q427,'Workforce hours'!$C$8:$AD$30,BX$7,FALSE))))))</f>
        <v>0</v>
      </c>
      <c r="BY427" s="288">
        <f>IF($Q427="n/a",(IF('Workforce hours'!Y$30=0,0,(AW427/'Workforce hours'!Y$30))),(IF(VLOOKUP($Q427,'Workforce hours'!$C$8:$AD$30,BY$7,FALSE)=0,0,(AW427/(VLOOKUP($Q427,'Workforce hours'!$C$8:$AD$30,BY$7,FALSE))))))</f>
        <v>0</v>
      </c>
      <c r="BZ427" s="288">
        <f>IF($Q427="n/a",(IF('Workforce hours'!Z$30=0,0,(AX427/'Workforce hours'!Z$30))),(IF(VLOOKUP($Q427,'Workforce hours'!$C$8:$AD$30,BZ$7,FALSE)=0,0,(AX427/(VLOOKUP($Q427,'Workforce hours'!$C$8:$AD$30,BZ$7,FALSE))))))</f>
        <v>0</v>
      </c>
      <c r="CA427" s="288">
        <f>IF($Q427="n/a",(IF('Workforce hours'!AA$30=0,0,(AY427/'Workforce hours'!AA$30))),(IF(VLOOKUP($Q427,'Workforce hours'!$C$8:$AD$30,CA$7,FALSE)=0,0,(AY427/(VLOOKUP($Q427,'Workforce hours'!$C$8:$AD$30,CA$7,FALSE))))))</f>
        <v>0</v>
      </c>
      <c r="CB427" s="288">
        <f>IF($Q427="n/a",(IF('Workforce hours'!AB$30=0,0,(AZ427/'Workforce hours'!AB$30))),(IF(VLOOKUP($Q427,'Workforce hours'!$C$8:$AD$30,CB$7,FALSE)=0,0,(AZ427/(VLOOKUP($Q427,'Workforce hours'!$C$8:$AD$30,CB$7,FALSE))))))</f>
        <v>0</v>
      </c>
      <c r="CC427" s="288">
        <f>IF($Q427="n/a",(IF('Workforce hours'!AC$30=0,0,(BA427/'Workforce hours'!AC$30))),(IF(VLOOKUP($Q427,'Workforce hours'!$C$8:$AD$30,CC$7,FALSE)=0,0,(BA427/(VLOOKUP($Q427,'Workforce hours'!$C$8:$AD$30,CC$7,FALSE))))))</f>
        <v>0</v>
      </c>
      <c r="CD427" s="288">
        <f>IF($Q427="n/a",(IF('Workforce hours'!AD$30=0,0,(BB427/'Workforce hours'!AD$30))),(IF(VLOOKUP($Q427,'Workforce hours'!$C$8:$AD$30,CD$7,FALSE)=0,0,(BB427/(VLOOKUP($Q427,'Workforce hours'!$C$8:$AD$30,CD$7,FALSE))))))</f>
        <v>0</v>
      </c>
      <c r="CE427" s="289">
        <f t="shared" si="58"/>
        <v>0</v>
      </c>
      <c r="CF427" s="290">
        <f>BD427*'Workforce costs'!B$9*(1+'Workforce costs'!B$10)*(1+'Workforce costs'!B$11)</f>
        <v>0</v>
      </c>
      <c r="CG427" s="290">
        <f>BE427*'Workforce costs'!C$9*(1+'Workforce costs'!C$10)*(1+'Workforce costs'!C$11)</f>
        <v>0</v>
      </c>
      <c r="CH427" s="290">
        <f>BF427*'Workforce costs'!D$9*(1+'Workforce costs'!D$10)*(1+'Workforce costs'!D$11)</f>
        <v>0</v>
      </c>
      <c r="CI427" s="290">
        <f>BG427*'Workforce costs'!E$9*(1+'Workforce costs'!E$10)*(1+'Workforce costs'!E$11)</f>
        <v>0</v>
      </c>
      <c r="CJ427" s="290">
        <f>BH427*'Workforce costs'!F$9*(1+'Workforce costs'!F$10)*(1+'Workforce costs'!F$11)</f>
        <v>0</v>
      </c>
      <c r="CK427" s="290">
        <f>BI427*'Workforce costs'!G$9*(1+'Workforce costs'!G$10)*(1+'Workforce costs'!G$11)</f>
        <v>0</v>
      </c>
      <c r="CL427" s="290">
        <f>BJ427*'Workforce costs'!H$9*(1+'Workforce costs'!H$10)*(1+'Workforce costs'!H$11)</f>
        <v>0</v>
      </c>
      <c r="CM427" s="290">
        <f>BK427*'Workforce costs'!I$9*(1+'Workforce costs'!I$10)*(1+'Workforce costs'!I$11)</f>
        <v>0</v>
      </c>
      <c r="CN427" s="290">
        <f>BL427*'Workforce costs'!J$9*(1+'Workforce costs'!J$10)*(1+'Workforce costs'!J$11)</f>
        <v>0</v>
      </c>
      <c r="CO427" s="290">
        <f>BM427*'Workforce costs'!K$9*(1+'Workforce costs'!K$10)*(1+'Workforce costs'!K$11)</f>
        <v>0</v>
      </c>
      <c r="CP427" s="290">
        <f>BN427*'Workforce costs'!L$9*(1+'Workforce costs'!L$10)*(1+'Workforce costs'!L$11)</f>
        <v>0</v>
      </c>
      <c r="CQ427" s="290">
        <f>BO427*'Workforce costs'!M$9*(1+'Workforce costs'!M$10)*(1+'Workforce costs'!M$11)</f>
        <v>0</v>
      </c>
      <c r="CR427" s="290">
        <f>BP427*'Workforce costs'!N$9*(1+'Workforce costs'!N$10)*(1+'Workforce costs'!N$11)</f>
        <v>0</v>
      </c>
      <c r="CS427" s="290">
        <f>BQ427*'Workforce costs'!O$9*(1+'Workforce costs'!O$10)*(1+'Workforce costs'!O$11)</f>
        <v>0</v>
      </c>
      <c r="CT427" s="290">
        <f>BR427*'Workforce costs'!P$9*(1+'Workforce costs'!P$10)*(1+'Workforce costs'!P$11)</f>
        <v>0</v>
      </c>
      <c r="CU427" s="290">
        <f>BS427*'Workforce costs'!Q$9*(1+'Workforce costs'!Q$10)*(1+'Workforce costs'!Q$11)</f>
        <v>0</v>
      </c>
      <c r="CV427" s="290">
        <f>BT427*'Workforce costs'!R$9*(1+'Workforce costs'!R$10)*(1+'Workforce costs'!R$11)</f>
        <v>0</v>
      </c>
      <c r="CW427" s="290">
        <f>BU427*'Workforce costs'!S$9*(1+'Workforce costs'!S$10)*(1+'Workforce costs'!S$11)</f>
        <v>0</v>
      </c>
      <c r="CX427" s="290">
        <f>BV427*'Workforce costs'!T$9*(1+'Workforce costs'!T$10)*(1+'Workforce costs'!T$11)</f>
        <v>0</v>
      </c>
      <c r="CY427" s="290">
        <f>BW427*'Workforce costs'!U$9*(1+'Workforce costs'!U$10)*(1+'Workforce costs'!U$11)</f>
        <v>0</v>
      </c>
      <c r="CZ427" s="290">
        <f>BX427*'Workforce costs'!V$9*(1+'Workforce costs'!V$10)*(1+'Workforce costs'!V$11)</f>
        <v>0</v>
      </c>
      <c r="DA427" s="290">
        <f>BY427*'Workforce costs'!W$9*(1+'Workforce costs'!W$10)*(1+'Workforce costs'!W$11)</f>
        <v>0</v>
      </c>
      <c r="DB427" s="290">
        <f>BZ427*'Workforce costs'!X$9*(1+'Workforce costs'!X$10)*(1+'Workforce costs'!X$11)</f>
        <v>0</v>
      </c>
      <c r="DC427" s="290">
        <f>CA427*'Workforce costs'!Y$9*(1+'Workforce costs'!Y$10)*(1+'Workforce costs'!Y$11)</f>
        <v>0</v>
      </c>
      <c r="DD427" s="290">
        <f>CB427*'Workforce costs'!Z$9*(1+'Workforce costs'!Z$10)*(1+'Workforce costs'!Z$11)</f>
        <v>0</v>
      </c>
      <c r="DE427" s="290">
        <f>CC427*'Workforce costs'!AA$9*(1+'Workforce costs'!AA$10)*(1+'Workforce costs'!AA$11)</f>
        <v>0</v>
      </c>
      <c r="DF427" s="290">
        <f>CD427*'Workforce costs'!AB$9*(1+'Workforce costs'!AB$10)*(1+'Workforce costs'!AB$11)</f>
        <v>0</v>
      </c>
    </row>
    <row r="428" spans="1:110" x14ac:dyDescent="0.3">
      <c r="A428" s="2" t="str">
        <f>Outputs!$A$4</f>
        <v>Australia</v>
      </c>
      <c r="B428" s="2" t="str">
        <f t="shared" si="51"/>
        <v>Australia 25to64</v>
      </c>
      <c r="C428" s="30">
        <f>VLOOKUP($B428,Populations!$D$15:$H$1920,3,FALSE)</f>
        <v>13966174</v>
      </c>
      <c r="D428" s="255">
        <f>IF(OR($H428="General pop",$H428="Schools",$H428="Workplace",$H428="Skills Training",$H428="Digital Supports"),1,VLOOKUP($B428,Populations!$D$15:$H$1920,5,FALSE))</f>
        <v>1</v>
      </c>
      <c r="E428" s="88">
        <f>VLOOKUP(I428,Epidemiology!$C$10:$H$47,6,FALSE)</f>
        <v>590</v>
      </c>
      <c r="F428" s="102">
        <f>'Care profiles'!R429</f>
        <v>0.33333333333333331</v>
      </c>
      <c r="G428" s="15" t="str">
        <f>'Care profiles'!A429</f>
        <v>25to64</v>
      </c>
      <c r="H428" s="15" t="str">
        <f>'Care profiles'!B429</f>
        <v>Persistent</v>
      </c>
      <c r="I428" s="15" t="str">
        <f>'Care profiles'!C429</f>
        <v>Persistent_25-64yrs</v>
      </c>
      <c r="J428" s="15" t="str">
        <f>'Care profiles'!D429</f>
        <v>Care profile</v>
      </c>
      <c r="K428" s="15" t="str">
        <f>'Care profiles'!E429</f>
        <v>Group Carer Peer Support</v>
      </c>
      <c r="L428" s="104">
        <f>'Care profiles'!F429</f>
        <v>0.6</v>
      </c>
      <c r="M428" s="15">
        <f>'Care profiles'!G429</f>
        <v>10</v>
      </c>
      <c r="N428" s="15">
        <f>'Care profiles'!H429</f>
        <v>60</v>
      </c>
      <c r="O428" s="15" t="str">
        <f>'Care profiles'!I429</f>
        <v>min</v>
      </c>
      <c r="P428" s="15" t="str">
        <f>'Care profiles'!J429</f>
        <v>Team</v>
      </c>
      <c r="Q428" s="15" t="str">
        <f>'Care profiles'!K429</f>
        <v>Group Carer Peer Support</v>
      </c>
      <c r="R428" s="15" t="str">
        <f>'Care profiles'!M429</f>
        <v>Y</v>
      </c>
      <c r="S428" s="15" t="str">
        <f>'Care profiles'!O429</f>
        <v>Y</v>
      </c>
      <c r="T428" s="15" t="str">
        <f>'Care profiles'!Q429</f>
        <v>N</v>
      </c>
      <c r="U428" s="30">
        <f t="shared" si="52"/>
        <v>82400.426600000006</v>
      </c>
      <c r="V428" s="30">
        <f t="shared" si="53"/>
        <v>49440.255960000002</v>
      </c>
      <c r="W428" s="30">
        <f>IF(M428="n/a",0,IF(O428="days",V428*M428*(1+(VLOOKUP(K428,'Bed parameters'!$A$9:$G$12,7,FALSE))),V428*M428))</f>
        <v>494402.55960000004</v>
      </c>
      <c r="X428" s="30">
        <f t="shared" si="54"/>
        <v>494402.55960000004</v>
      </c>
      <c r="Y428" s="30">
        <f t="shared" si="55"/>
        <v>0</v>
      </c>
      <c r="Z428" s="113">
        <f>_xlfn.IFNA(Y428/((VLOOKUP(K428,'Bed parameters'!$A$9:$G$12,3,FALSE))*(VLOOKUP(K428,'Bed parameters'!$A$9:$G$12,5,FALSE))),0)</f>
        <v>0</v>
      </c>
      <c r="AA428" s="30">
        <f t="shared" si="56"/>
        <v>164800.85320000001</v>
      </c>
      <c r="AB428" s="30">
        <f>_xlfn.IFNA(IF($O428="days",$Y428*(VLOOKUP($K428,'Bed parameters'!$A$9:$I$12,9,FALSE))*$F428*(VLOOKUP($Q428,'Workforce distribution'!$C$8:$AD$30,AB$7,FALSE)),IF($Q428="n/a",(IF($P428=AB$6,$X428*$F428,0)),$X428*$F428*(VLOOKUP($Q428,'Workforce distribution'!$C$8:$AD$30,AB$7,FALSE)))),0)</f>
        <v>0</v>
      </c>
      <c r="AC428" s="30">
        <f>_xlfn.IFNA(IF($O428="days",$Y428*(VLOOKUP($K428,'Bed parameters'!$A$9:$I$12,9,FALSE))*$F428*(VLOOKUP($Q428,'Workforce distribution'!$C$8:$AD$30,AC$7,FALSE)),IF($Q428="n/a",(IF($P428=AC$6,$X428*$F428,0)),$X428*$F428*(VLOOKUP($Q428,'Workforce distribution'!$C$8:$AD$30,AC$7,FALSE)))),0)</f>
        <v>0</v>
      </c>
      <c r="AD428" s="30">
        <f>_xlfn.IFNA(IF($O428="days",$Y428*(VLOOKUP($K428,'Bed parameters'!$A$9:$I$12,9,FALSE))*$F428*(VLOOKUP($Q428,'Workforce distribution'!$C$8:$AD$30,AD$7,FALSE)),IF($Q428="n/a",(IF($P428=AD$6,$X428*$F428,0)),$X428*$F428*(VLOOKUP($Q428,'Workforce distribution'!$C$8:$AD$30,AD$7,FALSE)))),0)</f>
        <v>0</v>
      </c>
      <c r="AE428" s="30">
        <f>_xlfn.IFNA(IF($O428="days",$Y428*(VLOOKUP($K428,'Bed parameters'!$A$9:$I$12,9,FALSE))*$F428*(VLOOKUP($Q428,'Workforce distribution'!$C$8:$AD$30,AE$7,FALSE)),IF($Q428="n/a",(IF($P428=AE$6,$X428*$F428,0)),$X428*$F428*(VLOOKUP($Q428,'Workforce distribution'!$C$8:$AD$30,AE$7,FALSE)))),0)</f>
        <v>164800.85320000001</v>
      </c>
      <c r="AF428" s="30">
        <f>_xlfn.IFNA(IF($O428="days",$Y428*(VLOOKUP($K428,'Bed parameters'!$A$9:$I$12,9,FALSE))*$F428*(VLOOKUP($Q428,'Workforce distribution'!$C$8:$AD$30,AF$7,FALSE)),IF($Q428="n/a",(IF($P428=AF$6,$X428*$F428,0)),$X428*$F428*(VLOOKUP($Q428,'Workforce distribution'!$C$8:$AD$30,AF$7,FALSE)))),0)</f>
        <v>0</v>
      </c>
      <c r="AG428" s="30">
        <f>_xlfn.IFNA(IF($O428="days",$Y428*(VLOOKUP($K428,'Bed parameters'!$A$9:$I$12,9,FALSE))*$F428*(VLOOKUP($Q428,'Workforce distribution'!$C$8:$AD$30,AG$7,FALSE)),IF($Q428="n/a",(IF($P428=AG$6,$X428*$F428,0)),$X428*$F428*(VLOOKUP($Q428,'Workforce distribution'!$C$8:$AD$30,AG$7,FALSE)))),0)</f>
        <v>0</v>
      </c>
      <c r="AH428" s="30">
        <f>_xlfn.IFNA(IF($O428="days",$Y428*(VLOOKUP($K428,'Bed parameters'!$A$9:$I$12,9,FALSE))*$F428*(VLOOKUP($Q428,'Workforce distribution'!$C$8:$AD$30,AH$7,FALSE)),IF($Q428="n/a",(IF($P428=AH$6,$X428*$F428,0)),$X428*$F428*(VLOOKUP($Q428,'Workforce distribution'!$C$8:$AD$30,AH$7,FALSE)))),0)</f>
        <v>0</v>
      </c>
      <c r="AI428" s="30">
        <f>_xlfn.IFNA(IF($O428="days",$Y428*(VLOOKUP($K428,'Bed parameters'!$A$9:$I$12,9,FALSE))*$F428*(VLOOKUP($Q428,'Workforce distribution'!$C$8:$AD$30,AI$7,FALSE)),IF($Q428="n/a",(IF($P428=AI$6,$X428*$F428,0)),$X428*$F428*(VLOOKUP($Q428,'Workforce distribution'!$C$8:$AD$30,AI$7,FALSE)))),0)</f>
        <v>0</v>
      </c>
      <c r="AJ428" s="30">
        <f>_xlfn.IFNA(IF($O428="days",$Y428*(VLOOKUP($K428,'Bed parameters'!$A$9:$I$12,9,FALSE))*$F428*(VLOOKUP($Q428,'Workforce distribution'!$C$8:$AD$30,AJ$7,FALSE)),IF($Q428="n/a",(IF($P428=AJ$6,$X428*$F428,0)),$X428*$F428*(VLOOKUP($Q428,'Workforce distribution'!$C$8:$AD$30,AJ$7,FALSE)))),0)</f>
        <v>0</v>
      </c>
      <c r="AK428" s="30">
        <f>_xlfn.IFNA(IF($O428="days",$Y428*(VLOOKUP($K428,'Bed parameters'!$A$9:$I$12,9,FALSE))*$F428*(VLOOKUP($Q428,'Workforce distribution'!$C$8:$AD$30,AK$7,FALSE)),IF($Q428="n/a",(IF($P428=AK$6,$X428*$F428,0)),$X428*$F428*(VLOOKUP($Q428,'Workforce distribution'!$C$8:$AD$30,AK$7,FALSE)))),0)</f>
        <v>0</v>
      </c>
      <c r="AL428" s="30">
        <f>_xlfn.IFNA(IF($O428="days",$Y428*(VLOOKUP($K428,'Bed parameters'!$A$9:$I$12,9,FALSE))*$F428*(VLOOKUP($Q428,'Workforce distribution'!$C$8:$AD$30,AL$7,FALSE)),IF($Q428="n/a",(IF($P428=AL$6,$X428*$F428,0)),$X428*$F428*(VLOOKUP($Q428,'Workforce distribution'!$C$8:$AD$30,AL$7,FALSE)))),0)</f>
        <v>0</v>
      </c>
      <c r="AM428" s="30">
        <f>_xlfn.IFNA(IF($O428="days",$Y428*(VLOOKUP($K428,'Bed parameters'!$A$9:$I$12,9,FALSE))*$F428*(VLOOKUP($Q428,'Workforce distribution'!$C$8:$AD$30,AM$7,FALSE)),IF($Q428="n/a",(IF($P428=AM$6,$X428*$F428,0)),$X428*$F428*(VLOOKUP($Q428,'Workforce distribution'!$C$8:$AD$30,AM$7,FALSE)))),0)</f>
        <v>0</v>
      </c>
      <c r="AN428" s="30">
        <f>_xlfn.IFNA(IF($O428="days",$Y428*(VLOOKUP($K428,'Bed parameters'!$A$9:$I$12,9,FALSE))*$F428*(VLOOKUP($Q428,'Workforce distribution'!$C$8:$AD$30,AN$7,FALSE)),IF($Q428="n/a",(IF($P428=AN$6,$X428*$F428,0)),$X428*$F428*(VLOOKUP($Q428,'Workforce distribution'!$C$8:$AD$30,AN$7,FALSE)))),0)</f>
        <v>0</v>
      </c>
      <c r="AO428" s="30">
        <f>_xlfn.IFNA(IF($O428="days",$Y428*(VLOOKUP($K428,'Bed parameters'!$A$9:$I$12,9,FALSE))*$F428*(VLOOKUP($Q428,'Workforce distribution'!$C$8:$AD$30,AO$7,FALSE)),IF($Q428="n/a",(IF($P428=AO$6,$X428*$F428,0)),$X428*$F428*(VLOOKUP($Q428,'Workforce distribution'!$C$8:$AD$30,AO$7,FALSE)))),0)</f>
        <v>0</v>
      </c>
      <c r="AP428" s="30">
        <f>_xlfn.IFNA(IF($O428="days",$Y428*(VLOOKUP($K428,'Bed parameters'!$A$9:$I$12,9,FALSE))*$F428*(VLOOKUP($Q428,'Workforce distribution'!$C$8:$AD$30,AP$7,FALSE)),IF($Q428="n/a",(IF($P428=AP$6,$X428*$F428,0)),$X428*$F428*(VLOOKUP($Q428,'Workforce distribution'!$C$8:$AD$30,AP$7,FALSE)))),0)</f>
        <v>0</v>
      </c>
      <c r="AQ428" s="30">
        <f>_xlfn.IFNA(IF($O428="days",$Y428*(VLOOKUP($K428,'Bed parameters'!$A$9:$I$12,9,FALSE))*$F428*(VLOOKUP($Q428,'Workforce distribution'!$C$8:$AD$30,AQ$7,FALSE)),IF($Q428="n/a",(IF($P428=AQ$6,$X428*$F428,0)),$X428*$F428*(VLOOKUP($Q428,'Workforce distribution'!$C$8:$AD$30,AQ$7,FALSE)))),0)</f>
        <v>0</v>
      </c>
      <c r="AR428" s="30">
        <f>_xlfn.IFNA(IF($O428="days",$Y428*(VLOOKUP($K428,'Bed parameters'!$A$9:$I$12,9,FALSE))*$F428*(VLOOKUP($Q428,'Workforce distribution'!$C$8:$AD$30,AR$7,FALSE)),IF($Q428="n/a",(IF($P428=AR$6,$X428*$F428,0)),$X428*$F428*(VLOOKUP($Q428,'Workforce distribution'!$C$8:$AD$30,AR$7,FALSE)))),0)</f>
        <v>0</v>
      </c>
      <c r="AS428" s="30">
        <f>_xlfn.IFNA(IF($O428="days",$Y428*(VLOOKUP($K428,'Bed parameters'!$A$9:$I$12,9,FALSE))*$F428*(VLOOKUP($Q428,'Workforce distribution'!$C$8:$AD$30,AS$7,FALSE)),IF($Q428="n/a",(IF($P428=AS$6,$X428*$F428,0)),$X428*$F428*(VLOOKUP($Q428,'Workforce distribution'!$C$8:$AD$30,AS$7,FALSE)))),0)</f>
        <v>0</v>
      </c>
      <c r="AT428" s="30">
        <f>_xlfn.IFNA(IF($O428="days",$Y428*(VLOOKUP($K428,'Bed parameters'!$A$9:$I$12,9,FALSE))*$F428*(VLOOKUP($Q428,'Workforce distribution'!$C$8:$AD$30,AT$7,FALSE)),IF($Q428="n/a",(IF($P428=AT$6,$X428*$F428,0)),$X428*$F428*(VLOOKUP($Q428,'Workforce distribution'!$C$8:$AD$30,AT$7,FALSE)))),0)</f>
        <v>0</v>
      </c>
      <c r="AU428" s="30">
        <f>_xlfn.IFNA(IF($O428="days",$Y428*(VLOOKUP($K428,'Bed parameters'!$A$9:$I$12,9,FALSE))*$F428*(VLOOKUP($Q428,'Workforce distribution'!$C$8:$AD$30,AU$7,FALSE)),IF($Q428="n/a",(IF($P428=AU$6,$X428*$F428,0)),$X428*$F428*(VLOOKUP($Q428,'Workforce distribution'!$C$8:$AD$30,AU$7,FALSE)))),0)</f>
        <v>0</v>
      </c>
      <c r="AV428" s="30">
        <f>_xlfn.IFNA(IF($O428="days",$Y428*(VLOOKUP($K428,'Bed parameters'!$A$9:$I$12,9,FALSE))*$F428*(VLOOKUP($Q428,'Workforce distribution'!$C$8:$AD$30,AV$7,FALSE)),IF($Q428="n/a",(IF($P428=AV$6,$X428*$F428,0)),$X428*$F428*(VLOOKUP($Q428,'Workforce distribution'!$C$8:$AD$30,AV$7,FALSE)))),0)</f>
        <v>0</v>
      </c>
      <c r="AW428" s="30">
        <f>_xlfn.IFNA(IF($O428="days",$Y428*(VLOOKUP($K428,'Bed parameters'!$A$9:$I$12,9,FALSE))*$F428*(VLOOKUP($Q428,'Workforce distribution'!$C$8:$AD$30,AW$7,FALSE)),IF($Q428="n/a",(IF($P428=AW$6,$X428*$F428,0)),$X428*$F428*(VLOOKUP($Q428,'Workforce distribution'!$C$8:$AD$30,AW$7,FALSE)))),0)</f>
        <v>0</v>
      </c>
      <c r="AX428" s="30">
        <f>_xlfn.IFNA(IF($O428="days",$Y428*(VLOOKUP($K428,'Bed parameters'!$A$9:$I$12,9,FALSE))*$F428*(VLOOKUP($Q428,'Workforce distribution'!$C$8:$AD$30,AX$7,FALSE)),IF($Q428="n/a",(IF($P428=AX$6,$X428*$F428,0)),$X428*$F428*(VLOOKUP($Q428,'Workforce distribution'!$C$8:$AD$30,AX$7,FALSE)))),0)</f>
        <v>0</v>
      </c>
      <c r="AY428" s="30">
        <f>_xlfn.IFNA(IF($O428="days",$Y428*(VLOOKUP($K428,'Bed parameters'!$A$9:$I$12,9,FALSE))*$F428*(VLOOKUP($Q428,'Workforce distribution'!$C$8:$AD$30,AY$7,FALSE)),IF($Q428="n/a",(IF($P428=AY$6,$X428*$F428,0)),$X428*$F428*(VLOOKUP($Q428,'Workforce distribution'!$C$8:$AD$30,AY$7,FALSE)))),0)</f>
        <v>0</v>
      </c>
      <c r="AZ428" s="30">
        <f>_xlfn.IFNA(IF($O428="days",$Y428*(VLOOKUP($K428,'Bed parameters'!$A$9:$I$12,9,FALSE))*$F428*(VLOOKUP($Q428,'Workforce distribution'!$C$8:$AD$30,AZ$7,FALSE)),IF($Q428="n/a",(IF($P428=AZ$6,$X428*$F428,0)),$X428*$F428*(VLOOKUP($Q428,'Workforce distribution'!$C$8:$AD$30,AZ$7,FALSE)))),0)</f>
        <v>0</v>
      </c>
      <c r="BA428" s="30">
        <f>_xlfn.IFNA(IF($O428="days",$Y428*(VLOOKUP($K428,'Bed parameters'!$A$9:$I$12,9,FALSE))*$F428*(VLOOKUP($Q428,'Workforce distribution'!$C$8:$AD$30,BA$7,FALSE)),IF($Q428="n/a",(IF($P428=BA$6,$X428*$F428,0)),$X428*$F428*(VLOOKUP($Q428,'Workforce distribution'!$C$8:$AD$30,BA$7,FALSE)))),0)</f>
        <v>0</v>
      </c>
      <c r="BB428" s="30">
        <f>_xlfn.IFNA(IF($O428="days",$Y428*(VLOOKUP($K428,'Bed parameters'!$A$9:$I$12,9,FALSE))*$F428*(VLOOKUP($Q428,'Workforce distribution'!$C$8:$AD$30,BB$7,FALSE)),IF($Q428="n/a",(IF($P428=BB$6,$X428*$F428,0)),$X428*$F428*(VLOOKUP($Q428,'Workforce distribution'!$C$8:$AD$30,BB$7,FALSE)))),0)</f>
        <v>0</v>
      </c>
      <c r="BC428" s="149">
        <f t="shared" si="57"/>
        <v>128.09413444042553</v>
      </c>
      <c r="BD428" s="288">
        <f>IF($Q428="n/a",(IF('Workforce hours'!D$30=0,0,(AB428/'Workforce hours'!D$30))),(IF(VLOOKUP($Q428,'Workforce hours'!$C$8:$AD$30,BD$7,FALSE)=0,0,(AB428/(VLOOKUP($Q428,'Workforce hours'!$C$8:$AD$30,BD$7,FALSE))))))</f>
        <v>0</v>
      </c>
      <c r="BE428" s="288">
        <f>IF($Q428="n/a",(IF('Workforce hours'!E$30=0,0,(AC428/'Workforce hours'!E$30))),(IF(VLOOKUP($Q428,'Workforce hours'!$C$8:$AD$30,BE$7,FALSE)=0,0,(AC428/(VLOOKUP($Q428,'Workforce hours'!$C$8:$AD$30,BE$7,FALSE))))))</f>
        <v>0</v>
      </c>
      <c r="BF428" s="288">
        <f>IF($Q428="n/a",(IF('Workforce hours'!F$30=0,0,(AD428/'Workforce hours'!F$30))),(IF(VLOOKUP($Q428,'Workforce hours'!$C$8:$AD$30,BF$7,FALSE)=0,0,(AD428/(VLOOKUP($Q428,'Workforce hours'!$C$8:$AD$30,BF$7,FALSE))))))</f>
        <v>0</v>
      </c>
      <c r="BG428" s="288">
        <f>IF($Q428="n/a",(IF('Workforce hours'!G$30=0,0,(AE428/'Workforce hours'!G$30))),(IF(VLOOKUP($Q428,'Workforce hours'!$C$8:$AD$30,BG$7,FALSE)=0,0,(AE428/(VLOOKUP($Q428,'Workforce hours'!$C$8:$AD$30,BG$7,FALSE))))))</f>
        <v>128.09413444042553</v>
      </c>
      <c r="BH428" s="288">
        <f>IF($Q428="n/a",(IF('Workforce hours'!H$30=0,0,(AF428/'Workforce hours'!H$30))),(IF(VLOOKUP($Q428,'Workforce hours'!$C$8:$AD$30,BH$7,FALSE)=0,0,(AF428/(VLOOKUP($Q428,'Workforce hours'!$C$8:$AD$30,BH$7,FALSE))))))</f>
        <v>0</v>
      </c>
      <c r="BI428" s="288">
        <f>IF($Q428="n/a",(IF('Workforce hours'!I$30=0,0,(AG428/'Workforce hours'!I$30))),(IF(VLOOKUP($Q428,'Workforce hours'!$C$8:$AD$30,BI$7,FALSE)=0,0,(AG428/(VLOOKUP($Q428,'Workforce hours'!$C$8:$AD$30,BI$7,FALSE))))))</f>
        <v>0</v>
      </c>
      <c r="BJ428" s="288">
        <f>IF($Q428="n/a",(IF('Workforce hours'!J$30=0,0,(AH428/'Workforce hours'!J$30))),(IF(VLOOKUP($Q428,'Workforce hours'!$C$8:$AD$30,BJ$7,FALSE)=0,0,(AH428/(VLOOKUP($Q428,'Workforce hours'!$C$8:$AD$30,BJ$7,FALSE))))))</f>
        <v>0</v>
      </c>
      <c r="BK428" s="288">
        <f>IF($Q428="n/a",(IF('Workforce hours'!K$30=0,0,(AI428/'Workforce hours'!K$30))),(IF(VLOOKUP($Q428,'Workforce hours'!$C$8:$AD$30,BK$7,FALSE)=0,0,(AI428/(VLOOKUP($Q428,'Workforce hours'!$C$8:$AD$30,BK$7,FALSE))))))</f>
        <v>0</v>
      </c>
      <c r="BL428" s="288">
        <f>IF($Q428="n/a",(IF('Workforce hours'!L$30=0,0,(AJ428/'Workforce hours'!L$30))),(IF(VLOOKUP($Q428,'Workforce hours'!$C$8:$AD$30,BL$7,FALSE)=0,0,(AJ428/(VLOOKUP($Q428,'Workforce hours'!$C$8:$AD$30,BL$7,FALSE))))))</f>
        <v>0</v>
      </c>
      <c r="BM428" s="288">
        <f>IF($Q428="n/a",(IF('Workforce hours'!M$30=0,0,(AK428/'Workforce hours'!M$30))),(IF(VLOOKUP($Q428,'Workforce hours'!$C$8:$AD$30,BM$7,FALSE)=0,0,(AK428/(VLOOKUP($Q428,'Workforce hours'!$C$8:$AD$30,BM$7,FALSE))))))</f>
        <v>0</v>
      </c>
      <c r="BN428" s="288">
        <f>IF($Q428="n/a",(IF('Workforce hours'!N$30=0,0,(AL428/'Workforce hours'!N$30))),(IF(VLOOKUP($Q428,'Workforce hours'!$C$8:$AD$30,BN$7,FALSE)=0,0,(AL428/(VLOOKUP($Q428,'Workforce hours'!$C$8:$AD$30,BN$7,FALSE))))))</f>
        <v>0</v>
      </c>
      <c r="BO428" s="288">
        <f>IF($Q428="n/a",(IF('Workforce hours'!O$30=0,0,(AM428/'Workforce hours'!O$30))),(IF(VLOOKUP($Q428,'Workforce hours'!$C$8:$AD$30,BO$7,FALSE)=0,0,(AM428/(VLOOKUP($Q428,'Workforce hours'!$C$8:$AD$30,BO$7,FALSE))))))</f>
        <v>0</v>
      </c>
      <c r="BP428" s="288">
        <f>IF($Q428="n/a",(IF('Workforce hours'!P$30=0,0,(AN428/'Workforce hours'!P$30))),(IF(VLOOKUP($Q428,'Workforce hours'!$C$8:$AD$30,BP$7,FALSE)=0,0,(AN428/(VLOOKUP($Q428,'Workforce hours'!$C$8:$AD$30,BP$7,FALSE))))))</f>
        <v>0</v>
      </c>
      <c r="BQ428" s="288">
        <f>IF($Q428="n/a",(IF('Workforce hours'!Q$30=0,0,(AO428/'Workforce hours'!Q$30))),(IF(VLOOKUP($Q428,'Workforce hours'!$C$8:$AD$30,BQ$7,FALSE)=0,0,(AO428/(VLOOKUP($Q428,'Workforce hours'!$C$8:$AD$30,BQ$7,FALSE))))))</f>
        <v>0</v>
      </c>
      <c r="BR428" s="288">
        <f>IF($Q428="n/a",(IF('Workforce hours'!R$30=0,0,(AP428/'Workforce hours'!R$30))),(IF(VLOOKUP($Q428,'Workforce hours'!$C$8:$AD$30,BR$7,FALSE)=0,0,(AP428/(VLOOKUP($Q428,'Workforce hours'!$C$8:$AD$30,BR$7,FALSE))))))</f>
        <v>0</v>
      </c>
      <c r="BS428" s="288">
        <f>IF($Q428="n/a",(IF('Workforce hours'!S$30=0,0,(AQ428/'Workforce hours'!S$30))),(IF(VLOOKUP($Q428,'Workforce hours'!$C$8:$AD$30,BS$7,FALSE)=0,0,(AQ428/(VLOOKUP($Q428,'Workforce hours'!$C$8:$AD$30,BS$7,FALSE))))))</f>
        <v>0</v>
      </c>
      <c r="BT428" s="288">
        <f>IF($Q428="n/a",(IF('Workforce hours'!T$30=0,0,(AR428/'Workforce hours'!T$30))),(IF(VLOOKUP($Q428,'Workforce hours'!$C$8:$AD$30,BT$7,FALSE)=0,0,(AR428/(VLOOKUP($Q428,'Workforce hours'!$C$8:$AD$30,BT$7,FALSE))))))</f>
        <v>0</v>
      </c>
      <c r="BU428" s="288">
        <f>IF($Q428="n/a",(IF('Workforce hours'!U$30=0,0,(AS428/'Workforce hours'!U$30))),(IF(VLOOKUP($Q428,'Workforce hours'!$C$8:$AD$30,BU$7,FALSE)=0,0,(AS428/(VLOOKUP($Q428,'Workforce hours'!$C$8:$AD$30,BU$7,FALSE))))))</f>
        <v>0</v>
      </c>
      <c r="BV428" s="288">
        <f>IF($Q428="n/a",(IF('Workforce hours'!V$30=0,0,(AT428/'Workforce hours'!V$30))),(IF(VLOOKUP($Q428,'Workforce hours'!$C$8:$AD$30,BV$7,FALSE)=0,0,(AT428/(VLOOKUP($Q428,'Workforce hours'!$C$8:$AD$30,BV$7,FALSE))))))</f>
        <v>0</v>
      </c>
      <c r="BW428" s="288">
        <f>IF($Q428="n/a",(IF('Workforce hours'!W$30=0,0,(AU428/'Workforce hours'!W$30))),(IF(VLOOKUP($Q428,'Workforce hours'!$C$8:$AD$30,BW$7,FALSE)=0,0,(AU428/(VLOOKUP($Q428,'Workforce hours'!$C$8:$AD$30,BW$7,FALSE))))))</f>
        <v>0</v>
      </c>
      <c r="BX428" s="288">
        <f>IF($Q428="n/a",(IF('Workforce hours'!X$30=0,0,(AV428/'Workforce hours'!X$30))),(IF(VLOOKUP($Q428,'Workforce hours'!$C$8:$AD$30,BX$7,FALSE)=0,0,(AV428/(VLOOKUP($Q428,'Workforce hours'!$C$8:$AD$30,BX$7,FALSE))))))</f>
        <v>0</v>
      </c>
      <c r="BY428" s="288">
        <f>IF($Q428="n/a",(IF('Workforce hours'!Y$30=0,0,(AW428/'Workforce hours'!Y$30))),(IF(VLOOKUP($Q428,'Workforce hours'!$C$8:$AD$30,BY$7,FALSE)=0,0,(AW428/(VLOOKUP($Q428,'Workforce hours'!$C$8:$AD$30,BY$7,FALSE))))))</f>
        <v>0</v>
      </c>
      <c r="BZ428" s="288">
        <f>IF($Q428="n/a",(IF('Workforce hours'!Z$30=0,0,(AX428/'Workforce hours'!Z$30))),(IF(VLOOKUP($Q428,'Workforce hours'!$C$8:$AD$30,BZ$7,FALSE)=0,0,(AX428/(VLOOKUP($Q428,'Workforce hours'!$C$8:$AD$30,BZ$7,FALSE))))))</f>
        <v>0</v>
      </c>
      <c r="CA428" s="288">
        <f>IF($Q428="n/a",(IF('Workforce hours'!AA$30=0,0,(AY428/'Workforce hours'!AA$30))),(IF(VLOOKUP($Q428,'Workforce hours'!$C$8:$AD$30,CA$7,FALSE)=0,0,(AY428/(VLOOKUP($Q428,'Workforce hours'!$C$8:$AD$30,CA$7,FALSE))))))</f>
        <v>0</v>
      </c>
      <c r="CB428" s="288">
        <f>IF($Q428="n/a",(IF('Workforce hours'!AB$30=0,0,(AZ428/'Workforce hours'!AB$30))),(IF(VLOOKUP($Q428,'Workforce hours'!$C$8:$AD$30,CB$7,FALSE)=0,0,(AZ428/(VLOOKUP($Q428,'Workforce hours'!$C$8:$AD$30,CB$7,FALSE))))))</f>
        <v>0</v>
      </c>
      <c r="CC428" s="288">
        <f>IF($Q428="n/a",(IF('Workforce hours'!AC$30=0,0,(BA428/'Workforce hours'!AC$30))),(IF(VLOOKUP($Q428,'Workforce hours'!$C$8:$AD$30,CC$7,FALSE)=0,0,(BA428/(VLOOKUP($Q428,'Workforce hours'!$C$8:$AD$30,CC$7,FALSE))))))</f>
        <v>0</v>
      </c>
      <c r="CD428" s="288">
        <f>IF($Q428="n/a",(IF('Workforce hours'!AD$30=0,0,(BB428/'Workforce hours'!AD$30))),(IF(VLOOKUP($Q428,'Workforce hours'!$C$8:$AD$30,CD$7,FALSE)=0,0,(BB428/(VLOOKUP($Q428,'Workforce hours'!$C$8:$AD$30,CD$7,FALSE))))))</f>
        <v>0</v>
      </c>
      <c r="CE428" s="289">
        <f t="shared" si="58"/>
        <v>0</v>
      </c>
      <c r="CF428" s="290">
        <f>BD428*'Workforce costs'!B$9*(1+'Workforce costs'!B$10)*(1+'Workforce costs'!B$11)</f>
        <v>0</v>
      </c>
      <c r="CG428" s="290">
        <f>BE428*'Workforce costs'!C$9*(1+'Workforce costs'!C$10)*(1+'Workforce costs'!C$11)</f>
        <v>0</v>
      </c>
      <c r="CH428" s="290">
        <f>BF428*'Workforce costs'!D$9*(1+'Workforce costs'!D$10)*(1+'Workforce costs'!D$11)</f>
        <v>0</v>
      </c>
      <c r="CI428" s="290">
        <f>BG428*'Workforce costs'!E$9*(1+'Workforce costs'!E$10)*(1+'Workforce costs'!E$11)</f>
        <v>0</v>
      </c>
      <c r="CJ428" s="290">
        <f>BH428*'Workforce costs'!F$9*(1+'Workforce costs'!F$10)*(1+'Workforce costs'!F$11)</f>
        <v>0</v>
      </c>
      <c r="CK428" s="290">
        <f>BI428*'Workforce costs'!G$9*(1+'Workforce costs'!G$10)*(1+'Workforce costs'!G$11)</f>
        <v>0</v>
      </c>
      <c r="CL428" s="290">
        <f>BJ428*'Workforce costs'!H$9*(1+'Workforce costs'!H$10)*(1+'Workforce costs'!H$11)</f>
        <v>0</v>
      </c>
      <c r="CM428" s="290">
        <f>BK428*'Workforce costs'!I$9*(1+'Workforce costs'!I$10)*(1+'Workforce costs'!I$11)</f>
        <v>0</v>
      </c>
      <c r="CN428" s="290">
        <f>BL428*'Workforce costs'!J$9*(1+'Workforce costs'!J$10)*(1+'Workforce costs'!J$11)</f>
        <v>0</v>
      </c>
      <c r="CO428" s="290">
        <f>BM428*'Workforce costs'!K$9*(1+'Workforce costs'!K$10)*(1+'Workforce costs'!K$11)</f>
        <v>0</v>
      </c>
      <c r="CP428" s="290">
        <f>BN428*'Workforce costs'!L$9*(1+'Workforce costs'!L$10)*(1+'Workforce costs'!L$11)</f>
        <v>0</v>
      </c>
      <c r="CQ428" s="290">
        <f>BO428*'Workforce costs'!M$9*(1+'Workforce costs'!M$10)*(1+'Workforce costs'!M$11)</f>
        <v>0</v>
      </c>
      <c r="CR428" s="290">
        <f>BP428*'Workforce costs'!N$9*(1+'Workforce costs'!N$10)*(1+'Workforce costs'!N$11)</f>
        <v>0</v>
      </c>
      <c r="CS428" s="290">
        <f>BQ428*'Workforce costs'!O$9*(1+'Workforce costs'!O$10)*(1+'Workforce costs'!O$11)</f>
        <v>0</v>
      </c>
      <c r="CT428" s="290">
        <f>BR428*'Workforce costs'!P$9*(1+'Workforce costs'!P$10)*(1+'Workforce costs'!P$11)</f>
        <v>0</v>
      </c>
      <c r="CU428" s="290">
        <f>BS428*'Workforce costs'!Q$9*(1+'Workforce costs'!Q$10)*(1+'Workforce costs'!Q$11)</f>
        <v>0</v>
      </c>
      <c r="CV428" s="290">
        <f>BT428*'Workforce costs'!R$9*(1+'Workforce costs'!R$10)*(1+'Workforce costs'!R$11)</f>
        <v>0</v>
      </c>
      <c r="CW428" s="290">
        <f>BU428*'Workforce costs'!S$9*(1+'Workforce costs'!S$10)*(1+'Workforce costs'!S$11)</f>
        <v>0</v>
      </c>
      <c r="CX428" s="290">
        <f>BV428*'Workforce costs'!T$9*(1+'Workforce costs'!T$10)*(1+'Workforce costs'!T$11)</f>
        <v>0</v>
      </c>
      <c r="CY428" s="290">
        <f>BW428*'Workforce costs'!U$9*(1+'Workforce costs'!U$10)*(1+'Workforce costs'!U$11)</f>
        <v>0</v>
      </c>
      <c r="CZ428" s="290">
        <f>BX428*'Workforce costs'!V$9*(1+'Workforce costs'!V$10)*(1+'Workforce costs'!V$11)</f>
        <v>0</v>
      </c>
      <c r="DA428" s="290">
        <f>BY428*'Workforce costs'!W$9*(1+'Workforce costs'!W$10)*(1+'Workforce costs'!W$11)</f>
        <v>0</v>
      </c>
      <c r="DB428" s="290">
        <f>BZ428*'Workforce costs'!X$9*(1+'Workforce costs'!X$10)*(1+'Workforce costs'!X$11)</f>
        <v>0</v>
      </c>
      <c r="DC428" s="290">
        <f>CA428*'Workforce costs'!Y$9*(1+'Workforce costs'!Y$10)*(1+'Workforce costs'!Y$11)</f>
        <v>0</v>
      </c>
      <c r="DD428" s="290">
        <f>CB428*'Workforce costs'!Z$9*(1+'Workforce costs'!Z$10)*(1+'Workforce costs'!Z$11)</f>
        <v>0</v>
      </c>
      <c r="DE428" s="290">
        <f>CC428*'Workforce costs'!AA$9*(1+'Workforce costs'!AA$10)*(1+'Workforce costs'!AA$11)</f>
        <v>0</v>
      </c>
      <c r="DF428" s="290">
        <f>CD428*'Workforce costs'!AB$9*(1+'Workforce costs'!AB$10)*(1+'Workforce costs'!AB$11)</f>
        <v>0</v>
      </c>
    </row>
    <row r="429" spans="1:110" x14ac:dyDescent="0.3">
      <c r="A429" s="2" t="str">
        <f>Outputs!$A$4</f>
        <v>Australia</v>
      </c>
      <c r="B429" s="2" t="str">
        <f t="shared" si="51"/>
        <v>Australia 25to64</v>
      </c>
      <c r="C429" s="30">
        <f>VLOOKUP($B429,Populations!$D$15:$H$1920,3,FALSE)</f>
        <v>13966174</v>
      </c>
      <c r="D429" s="255">
        <f>IF(OR($H429="General pop",$H429="Schools",$H429="Workplace",$H429="Skills Training",$H429="Digital Supports"),1,VLOOKUP($B429,Populations!$D$15:$H$1920,5,FALSE))</f>
        <v>1</v>
      </c>
      <c r="E429" s="88">
        <f>VLOOKUP(I429,Epidemiology!$C$10:$H$47,6,FALSE)</f>
        <v>590</v>
      </c>
      <c r="F429" s="102">
        <f>'Care profiles'!R430</f>
        <v>0.16666666666666666</v>
      </c>
      <c r="G429" s="15" t="str">
        <f>'Care profiles'!A430</f>
        <v>25to64</v>
      </c>
      <c r="H429" s="15" t="str">
        <f>'Care profiles'!B430</f>
        <v>Persistent</v>
      </c>
      <c r="I429" s="15" t="str">
        <f>'Care profiles'!C430</f>
        <v>Persistent_25-64yrs</v>
      </c>
      <c r="J429" s="15" t="str">
        <f>'Care profiles'!D430</f>
        <v>Care profile</v>
      </c>
      <c r="K429" s="15" t="str">
        <f>'Care profiles'!E430</f>
        <v>Group Carer Support</v>
      </c>
      <c r="L429" s="104">
        <f>'Care profiles'!F430</f>
        <v>0.5</v>
      </c>
      <c r="M429" s="15">
        <f>'Care profiles'!G430</f>
        <v>10</v>
      </c>
      <c r="N429" s="15">
        <f>'Care profiles'!H430</f>
        <v>60</v>
      </c>
      <c r="O429" s="15" t="str">
        <f>'Care profiles'!I430</f>
        <v>min</v>
      </c>
      <c r="P429" s="15" t="str">
        <f>'Care profiles'!J430</f>
        <v>Team</v>
      </c>
      <c r="Q429" s="15" t="str">
        <f>'Care profiles'!K430</f>
        <v>Group Carer Support</v>
      </c>
      <c r="R429" s="15" t="str">
        <f>'Care profiles'!M430</f>
        <v>Y</v>
      </c>
      <c r="S429" s="15" t="str">
        <f>'Care profiles'!O430</f>
        <v>Y</v>
      </c>
      <c r="T429" s="15" t="str">
        <f>'Care profiles'!Q430</f>
        <v>N</v>
      </c>
      <c r="U429" s="30">
        <f t="shared" si="52"/>
        <v>82400.426600000006</v>
      </c>
      <c r="V429" s="30">
        <f t="shared" si="53"/>
        <v>41200.213300000003</v>
      </c>
      <c r="W429" s="30">
        <f>IF(M429="n/a",0,IF(O429="days",V429*M429*(1+(VLOOKUP(K429,'Bed parameters'!$A$9:$G$12,7,FALSE))),V429*M429))</f>
        <v>412002.13300000003</v>
      </c>
      <c r="X429" s="30">
        <f t="shared" si="54"/>
        <v>412002.13300000003</v>
      </c>
      <c r="Y429" s="30">
        <f t="shared" si="55"/>
        <v>0</v>
      </c>
      <c r="Z429" s="113">
        <f>_xlfn.IFNA(Y429/((VLOOKUP(K429,'Bed parameters'!$A$9:$G$12,3,FALSE))*(VLOOKUP(K429,'Bed parameters'!$A$9:$G$12,5,FALSE))),0)</f>
        <v>0</v>
      </c>
      <c r="AA429" s="30">
        <f t="shared" si="56"/>
        <v>68667.022166666662</v>
      </c>
      <c r="AB429" s="30">
        <f>_xlfn.IFNA(IF($O429="days",$Y429*(VLOOKUP($K429,'Bed parameters'!$A$9:$I$12,9,FALSE))*$F429*(VLOOKUP($Q429,'Workforce distribution'!$C$8:$AD$30,AB$7,FALSE)),IF($Q429="n/a",(IF($P429=AB$6,$X429*$F429,0)),$X429*$F429*(VLOOKUP($Q429,'Workforce distribution'!$C$8:$AD$30,AB$7,FALSE)))),0)</f>
        <v>0</v>
      </c>
      <c r="AC429" s="30">
        <f>_xlfn.IFNA(IF($O429="days",$Y429*(VLOOKUP($K429,'Bed parameters'!$A$9:$I$12,9,FALSE))*$F429*(VLOOKUP($Q429,'Workforce distribution'!$C$8:$AD$30,AC$7,FALSE)),IF($Q429="n/a",(IF($P429=AC$6,$X429*$F429,0)),$X429*$F429*(VLOOKUP($Q429,'Workforce distribution'!$C$8:$AD$30,AC$7,FALSE)))),0)</f>
        <v>0</v>
      </c>
      <c r="AD429" s="30">
        <f>_xlfn.IFNA(IF($O429="days",$Y429*(VLOOKUP($K429,'Bed parameters'!$A$9:$I$12,9,FALSE))*$F429*(VLOOKUP($Q429,'Workforce distribution'!$C$8:$AD$30,AD$7,FALSE)),IF($Q429="n/a",(IF($P429=AD$6,$X429*$F429,0)),$X429*$F429*(VLOOKUP($Q429,'Workforce distribution'!$C$8:$AD$30,AD$7,FALSE)))),0)</f>
        <v>0</v>
      </c>
      <c r="AE429" s="30">
        <f>_xlfn.IFNA(IF($O429="days",$Y429*(VLOOKUP($K429,'Bed parameters'!$A$9:$I$12,9,FALSE))*$F429*(VLOOKUP($Q429,'Workforce distribution'!$C$8:$AD$30,AE$7,FALSE)),IF($Q429="n/a",(IF($P429=AE$6,$X429*$F429,0)),$X429*$F429*(VLOOKUP($Q429,'Workforce distribution'!$C$8:$AD$30,AE$7,FALSE)))),0)</f>
        <v>34333.511083333331</v>
      </c>
      <c r="AF429" s="30">
        <f>_xlfn.IFNA(IF($O429="days",$Y429*(VLOOKUP($K429,'Bed parameters'!$A$9:$I$12,9,FALSE))*$F429*(VLOOKUP($Q429,'Workforce distribution'!$C$8:$AD$30,AF$7,FALSE)),IF($Q429="n/a",(IF($P429=AF$6,$X429*$F429,0)),$X429*$F429*(VLOOKUP($Q429,'Workforce distribution'!$C$8:$AD$30,AF$7,FALSE)))),0)</f>
        <v>0</v>
      </c>
      <c r="AG429" s="30">
        <f>_xlfn.IFNA(IF($O429="days",$Y429*(VLOOKUP($K429,'Bed parameters'!$A$9:$I$12,9,FALSE))*$F429*(VLOOKUP($Q429,'Workforce distribution'!$C$8:$AD$30,AG$7,FALSE)),IF($Q429="n/a",(IF($P429=AG$6,$X429*$F429,0)),$X429*$F429*(VLOOKUP($Q429,'Workforce distribution'!$C$8:$AD$30,AG$7,FALSE)))),0)</f>
        <v>0</v>
      </c>
      <c r="AH429" s="30">
        <f>_xlfn.IFNA(IF($O429="days",$Y429*(VLOOKUP($K429,'Bed parameters'!$A$9:$I$12,9,FALSE))*$F429*(VLOOKUP($Q429,'Workforce distribution'!$C$8:$AD$30,AH$7,FALSE)),IF($Q429="n/a",(IF($P429=AH$6,$X429*$F429,0)),$X429*$F429*(VLOOKUP($Q429,'Workforce distribution'!$C$8:$AD$30,AH$7,FALSE)))),0)</f>
        <v>0</v>
      </c>
      <c r="AI429" s="30">
        <f>_xlfn.IFNA(IF($O429="days",$Y429*(VLOOKUP($K429,'Bed parameters'!$A$9:$I$12,9,FALSE))*$F429*(VLOOKUP($Q429,'Workforce distribution'!$C$8:$AD$30,AI$7,FALSE)),IF($Q429="n/a",(IF($P429=AI$6,$X429*$F429,0)),$X429*$F429*(VLOOKUP($Q429,'Workforce distribution'!$C$8:$AD$30,AI$7,FALSE)))),0)</f>
        <v>0</v>
      </c>
      <c r="AJ429" s="30">
        <f>_xlfn.IFNA(IF($O429="days",$Y429*(VLOOKUP($K429,'Bed parameters'!$A$9:$I$12,9,FALSE))*$F429*(VLOOKUP($Q429,'Workforce distribution'!$C$8:$AD$30,AJ$7,FALSE)),IF($Q429="n/a",(IF($P429=AJ$6,$X429*$F429,0)),$X429*$F429*(VLOOKUP($Q429,'Workforce distribution'!$C$8:$AD$30,AJ$7,FALSE)))),0)</f>
        <v>0</v>
      </c>
      <c r="AK429" s="30">
        <f>_xlfn.IFNA(IF($O429="days",$Y429*(VLOOKUP($K429,'Bed parameters'!$A$9:$I$12,9,FALSE))*$F429*(VLOOKUP($Q429,'Workforce distribution'!$C$8:$AD$30,AK$7,FALSE)),IF($Q429="n/a",(IF($P429=AK$6,$X429*$F429,0)),$X429*$F429*(VLOOKUP($Q429,'Workforce distribution'!$C$8:$AD$30,AK$7,FALSE)))),0)</f>
        <v>0</v>
      </c>
      <c r="AL429" s="30">
        <f>_xlfn.IFNA(IF($O429="days",$Y429*(VLOOKUP($K429,'Bed parameters'!$A$9:$I$12,9,FALSE))*$F429*(VLOOKUP($Q429,'Workforce distribution'!$C$8:$AD$30,AL$7,FALSE)),IF($Q429="n/a",(IF($P429=AL$6,$X429*$F429,0)),$X429*$F429*(VLOOKUP($Q429,'Workforce distribution'!$C$8:$AD$30,AL$7,FALSE)))),0)</f>
        <v>0</v>
      </c>
      <c r="AM429" s="30">
        <f>_xlfn.IFNA(IF($O429="days",$Y429*(VLOOKUP($K429,'Bed parameters'!$A$9:$I$12,9,FALSE))*$F429*(VLOOKUP($Q429,'Workforce distribution'!$C$8:$AD$30,AM$7,FALSE)),IF($Q429="n/a",(IF($P429=AM$6,$X429*$F429,0)),$X429*$F429*(VLOOKUP($Q429,'Workforce distribution'!$C$8:$AD$30,AM$7,FALSE)))),0)</f>
        <v>0</v>
      </c>
      <c r="AN429" s="30">
        <f>_xlfn.IFNA(IF($O429="days",$Y429*(VLOOKUP($K429,'Bed parameters'!$A$9:$I$12,9,FALSE))*$F429*(VLOOKUP($Q429,'Workforce distribution'!$C$8:$AD$30,AN$7,FALSE)),IF($Q429="n/a",(IF($P429=AN$6,$X429*$F429,0)),$X429*$F429*(VLOOKUP($Q429,'Workforce distribution'!$C$8:$AD$30,AN$7,FALSE)))),0)</f>
        <v>0</v>
      </c>
      <c r="AO429" s="30">
        <f>_xlfn.IFNA(IF($O429="days",$Y429*(VLOOKUP($K429,'Bed parameters'!$A$9:$I$12,9,FALSE))*$F429*(VLOOKUP($Q429,'Workforce distribution'!$C$8:$AD$30,AO$7,FALSE)),IF($Q429="n/a",(IF($P429=AO$6,$X429*$F429,0)),$X429*$F429*(VLOOKUP($Q429,'Workforce distribution'!$C$8:$AD$30,AO$7,FALSE)))),0)</f>
        <v>0</v>
      </c>
      <c r="AP429" s="30">
        <f>_xlfn.IFNA(IF($O429="days",$Y429*(VLOOKUP($K429,'Bed parameters'!$A$9:$I$12,9,FALSE))*$F429*(VLOOKUP($Q429,'Workforce distribution'!$C$8:$AD$30,AP$7,FALSE)),IF($Q429="n/a",(IF($P429=AP$6,$X429*$F429,0)),$X429*$F429*(VLOOKUP($Q429,'Workforce distribution'!$C$8:$AD$30,AP$7,FALSE)))),0)</f>
        <v>0</v>
      </c>
      <c r="AQ429" s="30">
        <f>_xlfn.IFNA(IF($O429="days",$Y429*(VLOOKUP($K429,'Bed parameters'!$A$9:$I$12,9,FALSE))*$F429*(VLOOKUP($Q429,'Workforce distribution'!$C$8:$AD$30,AQ$7,FALSE)),IF($Q429="n/a",(IF($P429=AQ$6,$X429*$F429,0)),$X429*$F429*(VLOOKUP($Q429,'Workforce distribution'!$C$8:$AD$30,AQ$7,FALSE)))),0)</f>
        <v>0</v>
      </c>
      <c r="AR429" s="30">
        <f>_xlfn.IFNA(IF($O429="days",$Y429*(VLOOKUP($K429,'Bed parameters'!$A$9:$I$12,9,FALSE))*$F429*(VLOOKUP($Q429,'Workforce distribution'!$C$8:$AD$30,AR$7,FALSE)),IF($Q429="n/a",(IF($P429=AR$6,$X429*$F429,0)),$X429*$F429*(VLOOKUP($Q429,'Workforce distribution'!$C$8:$AD$30,AR$7,FALSE)))),0)</f>
        <v>0</v>
      </c>
      <c r="AS429" s="30">
        <f>_xlfn.IFNA(IF($O429="days",$Y429*(VLOOKUP($K429,'Bed parameters'!$A$9:$I$12,9,FALSE))*$F429*(VLOOKUP($Q429,'Workforce distribution'!$C$8:$AD$30,AS$7,FALSE)),IF($Q429="n/a",(IF($P429=AS$6,$X429*$F429,0)),$X429*$F429*(VLOOKUP($Q429,'Workforce distribution'!$C$8:$AD$30,AS$7,FALSE)))),0)</f>
        <v>34333.511083333331</v>
      </c>
      <c r="AT429" s="30">
        <f>_xlfn.IFNA(IF($O429="days",$Y429*(VLOOKUP($K429,'Bed parameters'!$A$9:$I$12,9,FALSE))*$F429*(VLOOKUP($Q429,'Workforce distribution'!$C$8:$AD$30,AT$7,FALSE)),IF($Q429="n/a",(IF($P429=AT$6,$X429*$F429,0)),$X429*$F429*(VLOOKUP($Q429,'Workforce distribution'!$C$8:$AD$30,AT$7,FALSE)))),0)</f>
        <v>0</v>
      </c>
      <c r="AU429" s="30">
        <f>_xlfn.IFNA(IF($O429="days",$Y429*(VLOOKUP($K429,'Bed parameters'!$A$9:$I$12,9,FALSE))*$F429*(VLOOKUP($Q429,'Workforce distribution'!$C$8:$AD$30,AU$7,FALSE)),IF($Q429="n/a",(IF($P429=AU$6,$X429*$F429,0)),$X429*$F429*(VLOOKUP($Q429,'Workforce distribution'!$C$8:$AD$30,AU$7,FALSE)))),0)</f>
        <v>0</v>
      </c>
      <c r="AV429" s="30">
        <f>_xlfn.IFNA(IF($O429="days",$Y429*(VLOOKUP($K429,'Bed parameters'!$A$9:$I$12,9,FALSE))*$F429*(VLOOKUP($Q429,'Workforce distribution'!$C$8:$AD$30,AV$7,FALSE)),IF($Q429="n/a",(IF($P429=AV$6,$X429*$F429,0)),$X429*$F429*(VLOOKUP($Q429,'Workforce distribution'!$C$8:$AD$30,AV$7,FALSE)))),0)</f>
        <v>0</v>
      </c>
      <c r="AW429" s="30">
        <f>_xlfn.IFNA(IF($O429="days",$Y429*(VLOOKUP($K429,'Bed parameters'!$A$9:$I$12,9,FALSE))*$F429*(VLOOKUP($Q429,'Workforce distribution'!$C$8:$AD$30,AW$7,FALSE)),IF($Q429="n/a",(IF($P429=AW$6,$X429*$F429,0)),$X429*$F429*(VLOOKUP($Q429,'Workforce distribution'!$C$8:$AD$30,AW$7,FALSE)))),0)</f>
        <v>0</v>
      </c>
      <c r="AX429" s="30">
        <f>_xlfn.IFNA(IF($O429="days",$Y429*(VLOOKUP($K429,'Bed parameters'!$A$9:$I$12,9,FALSE))*$F429*(VLOOKUP($Q429,'Workforce distribution'!$C$8:$AD$30,AX$7,FALSE)),IF($Q429="n/a",(IF($P429=AX$6,$X429*$F429,0)),$X429*$F429*(VLOOKUP($Q429,'Workforce distribution'!$C$8:$AD$30,AX$7,FALSE)))),0)</f>
        <v>0</v>
      </c>
      <c r="AY429" s="30">
        <f>_xlfn.IFNA(IF($O429="days",$Y429*(VLOOKUP($K429,'Bed parameters'!$A$9:$I$12,9,FALSE))*$F429*(VLOOKUP($Q429,'Workforce distribution'!$C$8:$AD$30,AY$7,FALSE)),IF($Q429="n/a",(IF($P429=AY$6,$X429*$F429,0)),$X429*$F429*(VLOOKUP($Q429,'Workforce distribution'!$C$8:$AD$30,AY$7,FALSE)))),0)</f>
        <v>0</v>
      </c>
      <c r="AZ429" s="30">
        <f>_xlfn.IFNA(IF($O429="days",$Y429*(VLOOKUP($K429,'Bed parameters'!$A$9:$I$12,9,FALSE))*$F429*(VLOOKUP($Q429,'Workforce distribution'!$C$8:$AD$30,AZ$7,FALSE)),IF($Q429="n/a",(IF($P429=AZ$6,$X429*$F429,0)),$X429*$F429*(VLOOKUP($Q429,'Workforce distribution'!$C$8:$AD$30,AZ$7,FALSE)))),0)</f>
        <v>0</v>
      </c>
      <c r="BA429" s="30">
        <f>_xlfn.IFNA(IF($O429="days",$Y429*(VLOOKUP($K429,'Bed parameters'!$A$9:$I$12,9,FALSE))*$F429*(VLOOKUP($Q429,'Workforce distribution'!$C$8:$AD$30,BA$7,FALSE)),IF($Q429="n/a",(IF($P429=BA$6,$X429*$F429,0)),$X429*$F429*(VLOOKUP($Q429,'Workforce distribution'!$C$8:$AD$30,BA$7,FALSE)))),0)</f>
        <v>0</v>
      </c>
      <c r="BB429" s="30">
        <f>_xlfn.IFNA(IF($O429="days",$Y429*(VLOOKUP($K429,'Bed parameters'!$A$9:$I$12,9,FALSE))*$F429*(VLOOKUP($Q429,'Workforce distribution'!$C$8:$AD$30,BB$7,FALSE)),IF($Q429="n/a",(IF($P429=BB$6,$X429*$F429,0)),$X429*$F429*(VLOOKUP($Q429,'Workforce distribution'!$C$8:$AD$30,BB$7,FALSE)))),0)</f>
        <v>0</v>
      </c>
      <c r="BC429" s="149">
        <f t="shared" si="57"/>
        <v>53.363442797336774</v>
      </c>
      <c r="BD429" s="288">
        <f>IF($Q429="n/a",(IF('Workforce hours'!D$30=0,0,(AB429/'Workforce hours'!D$30))),(IF(VLOOKUP($Q429,'Workforce hours'!$C$8:$AD$30,BD$7,FALSE)=0,0,(AB429/(VLOOKUP($Q429,'Workforce hours'!$C$8:$AD$30,BD$7,FALSE))))))</f>
        <v>0</v>
      </c>
      <c r="BE429" s="288">
        <f>IF($Q429="n/a",(IF('Workforce hours'!E$30=0,0,(AC429/'Workforce hours'!E$30))),(IF(VLOOKUP($Q429,'Workforce hours'!$C$8:$AD$30,BE$7,FALSE)=0,0,(AC429/(VLOOKUP($Q429,'Workforce hours'!$C$8:$AD$30,BE$7,FALSE))))))</f>
        <v>0</v>
      </c>
      <c r="BF429" s="288">
        <f>IF($Q429="n/a",(IF('Workforce hours'!F$30=0,0,(AD429/'Workforce hours'!F$30))),(IF(VLOOKUP($Q429,'Workforce hours'!$C$8:$AD$30,BF$7,FALSE)=0,0,(AD429/(VLOOKUP($Q429,'Workforce hours'!$C$8:$AD$30,BF$7,FALSE))))))</f>
        <v>0</v>
      </c>
      <c r="BG429" s="288">
        <f>IF($Q429="n/a",(IF('Workforce hours'!G$30=0,0,(AE429/'Workforce hours'!G$30))),(IF(VLOOKUP($Q429,'Workforce hours'!$C$8:$AD$30,BG$7,FALSE)=0,0,(AE429/(VLOOKUP($Q429,'Workforce hours'!$C$8:$AD$30,BG$7,FALSE))))))</f>
        <v>26.686278008421986</v>
      </c>
      <c r="BH429" s="288">
        <f>IF($Q429="n/a",(IF('Workforce hours'!H$30=0,0,(AF429/'Workforce hours'!H$30))),(IF(VLOOKUP($Q429,'Workforce hours'!$C$8:$AD$30,BH$7,FALSE)=0,0,(AF429/(VLOOKUP($Q429,'Workforce hours'!$C$8:$AD$30,BH$7,FALSE))))))</f>
        <v>0</v>
      </c>
      <c r="BI429" s="288">
        <f>IF($Q429="n/a",(IF('Workforce hours'!I$30=0,0,(AG429/'Workforce hours'!I$30))),(IF(VLOOKUP($Q429,'Workforce hours'!$C$8:$AD$30,BI$7,FALSE)=0,0,(AG429/(VLOOKUP($Q429,'Workforce hours'!$C$8:$AD$30,BI$7,FALSE))))))</f>
        <v>0</v>
      </c>
      <c r="BJ429" s="288">
        <f>IF($Q429="n/a",(IF('Workforce hours'!J$30=0,0,(AH429/'Workforce hours'!J$30))),(IF(VLOOKUP($Q429,'Workforce hours'!$C$8:$AD$30,BJ$7,FALSE)=0,0,(AH429/(VLOOKUP($Q429,'Workforce hours'!$C$8:$AD$30,BJ$7,FALSE))))))</f>
        <v>0</v>
      </c>
      <c r="BK429" s="288">
        <f>IF($Q429="n/a",(IF('Workforce hours'!K$30=0,0,(AI429/'Workforce hours'!K$30))),(IF(VLOOKUP($Q429,'Workforce hours'!$C$8:$AD$30,BK$7,FALSE)=0,0,(AI429/(VLOOKUP($Q429,'Workforce hours'!$C$8:$AD$30,BK$7,FALSE))))))</f>
        <v>0</v>
      </c>
      <c r="BL429" s="288">
        <f>IF($Q429="n/a",(IF('Workforce hours'!L$30=0,0,(AJ429/'Workforce hours'!L$30))),(IF(VLOOKUP($Q429,'Workforce hours'!$C$8:$AD$30,BL$7,FALSE)=0,0,(AJ429/(VLOOKUP($Q429,'Workforce hours'!$C$8:$AD$30,BL$7,FALSE))))))</f>
        <v>0</v>
      </c>
      <c r="BM429" s="288">
        <f>IF($Q429="n/a",(IF('Workforce hours'!M$30=0,0,(AK429/'Workforce hours'!M$30))),(IF(VLOOKUP($Q429,'Workforce hours'!$C$8:$AD$30,BM$7,FALSE)=0,0,(AK429/(VLOOKUP($Q429,'Workforce hours'!$C$8:$AD$30,BM$7,FALSE))))))</f>
        <v>0</v>
      </c>
      <c r="BN429" s="288">
        <f>IF($Q429="n/a",(IF('Workforce hours'!N$30=0,0,(AL429/'Workforce hours'!N$30))),(IF(VLOOKUP($Q429,'Workforce hours'!$C$8:$AD$30,BN$7,FALSE)=0,0,(AL429/(VLOOKUP($Q429,'Workforce hours'!$C$8:$AD$30,BN$7,FALSE))))))</f>
        <v>0</v>
      </c>
      <c r="BO429" s="288">
        <f>IF($Q429="n/a",(IF('Workforce hours'!O$30=0,0,(AM429/'Workforce hours'!O$30))),(IF(VLOOKUP($Q429,'Workforce hours'!$C$8:$AD$30,BO$7,FALSE)=0,0,(AM429/(VLOOKUP($Q429,'Workforce hours'!$C$8:$AD$30,BO$7,FALSE))))))</f>
        <v>0</v>
      </c>
      <c r="BP429" s="288">
        <f>IF($Q429="n/a",(IF('Workforce hours'!P$30=0,0,(AN429/'Workforce hours'!P$30))),(IF(VLOOKUP($Q429,'Workforce hours'!$C$8:$AD$30,BP$7,FALSE)=0,0,(AN429/(VLOOKUP($Q429,'Workforce hours'!$C$8:$AD$30,BP$7,FALSE))))))</f>
        <v>0</v>
      </c>
      <c r="BQ429" s="288">
        <f>IF($Q429="n/a",(IF('Workforce hours'!Q$30=0,0,(AO429/'Workforce hours'!Q$30))),(IF(VLOOKUP($Q429,'Workforce hours'!$C$8:$AD$30,BQ$7,FALSE)=0,0,(AO429/(VLOOKUP($Q429,'Workforce hours'!$C$8:$AD$30,BQ$7,FALSE))))))</f>
        <v>0</v>
      </c>
      <c r="BR429" s="288">
        <f>IF($Q429="n/a",(IF('Workforce hours'!R$30=0,0,(AP429/'Workforce hours'!R$30))),(IF(VLOOKUP($Q429,'Workforce hours'!$C$8:$AD$30,BR$7,FALSE)=0,0,(AP429/(VLOOKUP($Q429,'Workforce hours'!$C$8:$AD$30,BR$7,FALSE))))))</f>
        <v>0</v>
      </c>
      <c r="BS429" s="288">
        <f>IF($Q429="n/a",(IF('Workforce hours'!S$30=0,0,(AQ429/'Workforce hours'!S$30))),(IF(VLOOKUP($Q429,'Workforce hours'!$C$8:$AD$30,BS$7,FALSE)=0,0,(AQ429/(VLOOKUP($Q429,'Workforce hours'!$C$8:$AD$30,BS$7,FALSE))))))</f>
        <v>0</v>
      </c>
      <c r="BT429" s="288">
        <f>IF($Q429="n/a",(IF('Workforce hours'!T$30=0,0,(AR429/'Workforce hours'!T$30))),(IF(VLOOKUP($Q429,'Workforce hours'!$C$8:$AD$30,BT$7,FALSE)=0,0,(AR429/(VLOOKUP($Q429,'Workforce hours'!$C$8:$AD$30,BT$7,FALSE))))))</f>
        <v>0</v>
      </c>
      <c r="BU429" s="288">
        <f>IF($Q429="n/a",(IF('Workforce hours'!U$30=0,0,(AS429/'Workforce hours'!U$30))),(IF(VLOOKUP($Q429,'Workforce hours'!$C$8:$AD$30,BU$7,FALSE)=0,0,(AS429/(VLOOKUP($Q429,'Workforce hours'!$C$8:$AD$30,BU$7,FALSE))))))</f>
        <v>26.677164788914787</v>
      </c>
      <c r="BV429" s="288">
        <f>IF($Q429="n/a",(IF('Workforce hours'!V$30=0,0,(AT429/'Workforce hours'!V$30))),(IF(VLOOKUP($Q429,'Workforce hours'!$C$8:$AD$30,BV$7,FALSE)=0,0,(AT429/(VLOOKUP($Q429,'Workforce hours'!$C$8:$AD$30,BV$7,FALSE))))))</f>
        <v>0</v>
      </c>
      <c r="BW429" s="288">
        <f>IF($Q429="n/a",(IF('Workforce hours'!W$30=0,0,(AU429/'Workforce hours'!W$30))),(IF(VLOOKUP($Q429,'Workforce hours'!$C$8:$AD$30,BW$7,FALSE)=0,0,(AU429/(VLOOKUP($Q429,'Workforce hours'!$C$8:$AD$30,BW$7,FALSE))))))</f>
        <v>0</v>
      </c>
      <c r="BX429" s="288">
        <f>IF($Q429="n/a",(IF('Workforce hours'!X$30=0,0,(AV429/'Workforce hours'!X$30))),(IF(VLOOKUP($Q429,'Workforce hours'!$C$8:$AD$30,BX$7,FALSE)=0,0,(AV429/(VLOOKUP($Q429,'Workforce hours'!$C$8:$AD$30,BX$7,FALSE))))))</f>
        <v>0</v>
      </c>
      <c r="BY429" s="288">
        <f>IF($Q429="n/a",(IF('Workforce hours'!Y$30=0,0,(AW429/'Workforce hours'!Y$30))),(IF(VLOOKUP($Q429,'Workforce hours'!$C$8:$AD$30,BY$7,FALSE)=0,0,(AW429/(VLOOKUP($Q429,'Workforce hours'!$C$8:$AD$30,BY$7,FALSE))))))</f>
        <v>0</v>
      </c>
      <c r="BZ429" s="288">
        <f>IF($Q429="n/a",(IF('Workforce hours'!Z$30=0,0,(AX429/'Workforce hours'!Z$30))),(IF(VLOOKUP($Q429,'Workforce hours'!$C$8:$AD$30,BZ$7,FALSE)=0,0,(AX429/(VLOOKUP($Q429,'Workforce hours'!$C$8:$AD$30,BZ$7,FALSE))))))</f>
        <v>0</v>
      </c>
      <c r="CA429" s="288">
        <f>IF($Q429="n/a",(IF('Workforce hours'!AA$30=0,0,(AY429/'Workforce hours'!AA$30))),(IF(VLOOKUP($Q429,'Workforce hours'!$C$8:$AD$30,CA$7,FALSE)=0,0,(AY429/(VLOOKUP($Q429,'Workforce hours'!$C$8:$AD$30,CA$7,FALSE))))))</f>
        <v>0</v>
      </c>
      <c r="CB429" s="288">
        <f>IF($Q429="n/a",(IF('Workforce hours'!AB$30=0,0,(AZ429/'Workforce hours'!AB$30))),(IF(VLOOKUP($Q429,'Workforce hours'!$C$8:$AD$30,CB$7,FALSE)=0,0,(AZ429/(VLOOKUP($Q429,'Workforce hours'!$C$8:$AD$30,CB$7,FALSE))))))</f>
        <v>0</v>
      </c>
      <c r="CC429" s="288">
        <f>IF($Q429="n/a",(IF('Workforce hours'!AC$30=0,0,(BA429/'Workforce hours'!AC$30))),(IF(VLOOKUP($Q429,'Workforce hours'!$C$8:$AD$30,CC$7,FALSE)=0,0,(BA429/(VLOOKUP($Q429,'Workforce hours'!$C$8:$AD$30,CC$7,FALSE))))))</f>
        <v>0</v>
      </c>
      <c r="CD429" s="288">
        <f>IF($Q429="n/a",(IF('Workforce hours'!AD$30=0,0,(BB429/'Workforce hours'!AD$30))),(IF(VLOOKUP($Q429,'Workforce hours'!$C$8:$AD$30,CD$7,FALSE)=0,0,(BB429/(VLOOKUP($Q429,'Workforce hours'!$C$8:$AD$30,CD$7,FALSE))))))</f>
        <v>0</v>
      </c>
      <c r="CE429" s="289">
        <f t="shared" si="58"/>
        <v>0</v>
      </c>
      <c r="CF429" s="290">
        <f>BD429*'Workforce costs'!B$9*(1+'Workforce costs'!B$10)*(1+'Workforce costs'!B$11)</f>
        <v>0</v>
      </c>
      <c r="CG429" s="290">
        <f>BE429*'Workforce costs'!C$9*(1+'Workforce costs'!C$10)*(1+'Workforce costs'!C$11)</f>
        <v>0</v>
      </c>
      <c r="CH429" s="290">
        <f>BF429*'Workforce costs'!D$9*(1+'Workforce costs'!D$10)*(1+'Workforce costs'!D$11)</f>
        <v>0</v>
      </c>
      <c r="CI429" s="290">
        <f>BG429*'Workforce costs'!E$9*(1+'Workforce costs'!E$10)*(1+'Workforce costs'!E$11)</f>
        <v>0</v>
      </c>
      <c r="CJ429" s="290">
        <f>BH429*'Workforce costs'!F$9*(1+'Workforce costs'!F$10)*(1+'Workforce costs'!F$11)</f>
        <v>0</v>
      </c>
      <c r="CK429" s="290">
        <f>BI429*'Workforce costs'!G$9*(1+'Workforce costs'!G$10)*(1+'Workforce costs'!G$11)</f>
        <v>0</v>
      </c>
      <c r="CL429" s="290">
        <f>BJ429*'Workforce costs'!H$9*(1+'Workforce costs'!H$10)*(1+'Workforce costs'!H$11)</f>
        <v>0</v>
      </c>
      <c r="CM429" s="290">
        <f>BK429*'Workforce costs'!I$9*(1+'Workforce costs'!I$10)*(1+'Workforce costs'!I$11)</f>
        <v>0</v>
      </c>
      <c r="CN429" s="290">
        <f>BL429*'Workforce costs'!J$9*(1+'Workforce costs'!J$10)*(1+'Workforce costs'!J$11)</f>
        <v>0</v>
      </c>
      <c r="CO429" s="290">
        <f>BM429*'Workforce costs'!K$9*(1+'Workforce costs'!K$10)*(1+'Workforce costs'!K$11)</f>
        <v>0</v>
      </c>
      <c r="CP429" s="290">
        <f>BN429*'Workforce costs'!L$9*(1+'Workforce costs'!L$10)*(1+'Workforce costs'!L$11)</f>
        <v>0</v>
      </c>
      <c r="CQ429" s="290">
        <f>BO429*'Workforce costs'!M$9*(1+'Workforce costs'!M$10)*(1+'Workforce costs'!M$11)</f>
        <v>0</v>
      </c>
      <c r="CR429" s="290">
        <f>BP429*'Workforce costs'!N$9*(1+'Workforce costs'!N$10)*(1+'Workforce costs'!N$11)</f>
        <v>0</v>
      </c>
      <c r="CS429" s="290">
        <f>BQ429*'Workforce costs'!O$9*(1+'Workforce costs'!O$10)*(1+'Workforce costs'!O$11)</f>
        <v>0</v>
      </c>
      <c r="CT429" s="290">
        <f>BR429*'Workforce costs'!P$9*(1+'Workforce costs'!P$10)*(1+'Workforce costs'!P$11)</f>
        <v>0</v>
      </c>
      <c r="CU429" s="290">
        <f>BS429*'Workforce costs'!Q$9*(1+'Workforce costs'!Q$10)*(1+'Workforce costs'!Q$11)</f>
        <v>0</v>
      </c>
      <c r="CV429" s="290">
        <f>BT429*'Workforce costs'!R$9*(1+'Workforce costs'!R$10)*(1+'Workforce costs'!R$11)</f>
        <v>0</v>
      </c>
      <c r="CW429" s="290">
        <f>BU429*'Workforce costs'!S$9*(1+'Workforce costs'!S$10)*(1+'Workforce costs'!S$11)</f>
        <v>0</v>
      </c>
      <c r="CX429" s="290">
        <f>BV429*'Workforce costs'!T$9*(1+'Workforce costs'!T$10)*(1+'Workforce costs'!T$11)</f>
        <v>0</v>
      </c>
      <c r="CY429" s="290">
        <f>BW429*'Workforce costs'!U$9*(1+'Workforce costs'!U$10)*(1+'Workforce costs'!U$11)</f>
        <v>0</v>
      </c>
      <c r="CZ429" s="290">
        <f>BX429*'Workforce costs'!V$9*(1+'Workforce costs'!V$10)*(1+'Workforce costs'!V$11)</f>
        <v>0</v>
      </c>
      <c r="DA429" s="290">
        <f>BY429*'Workforce costs'!W$9*(1+'Workforce costs'!W$10)*(1+'Workforce costs'!W$11)</f>
        <v>0</v>
      </c>
      <c r="DB429" s="290">
        <f>BZ429*'Workforce costs'!X$9*(1+'Workforce costs'!X$10)*(1+'Workforce costs'!X$11)</f>
        <v>0</v>
      </c>
      <c r="DC429" s="290">
        <f>CA429*'Workforce costs'!Y$9*(1+'Workforce costs'!Y$10)*(1+'Workforce costs'!Y$11)</f>
        <v>0</v>
      </c>
      <c r="DD429" s="290">
        <f>CB429*'Workforce costs'!Z$9*(1+'Workforce costs'!Z$10)*(1+'Workforce costs'!Z$11)</f>
        <v>0</v>
      </c>
      <c r="DE429" s="290">
        <f>CC429*'Workforce costs'!AA$9*(1+'Workforce costs'!AA$10)*(1+'Workforce costs'!AA$11)</f>
        <v>0</v>
      </c>
      <c r="DF429" s="290">
        <f>CD429*'Workforce costs'!AB$9*(1+'Workforce costs'!AB$10)*(1+'Workforce costs'!AB$11)</f>
        <v>0</v>
      </c>
    </row>
    <row r="430" spans="1:110" x14ac:dyDescent="0.3">
      <c r="A430" s="2" t="str">
        <f>Outputs!$A$4</f>
        <v>Australia</v>
      </c>
      <c r="B430" s="2" t="str">
        <f t="shared" si="51"/>
        <v>Australia 25to64</v>
      </c>
      <c r="C430" s="30">
        <f>VLOOKUP($B430,Populations!$D$15:$H$1920,3,FALSE)</f>
        <v>13966174</v>
      </c>
      <c r="D430" s="255">
        <f>IF(OR($H430="General pop",$H430="Schools",$H430="Workplace",$H430="Skills Training",$H430="Digital Supports"),1,VLOOKUP($B430,Populations!$D$15:$H$1920,5,FALSE))</f>
        <v>1</v>
      </c>
      <c r="E430" s="88">
        <f>VLOOKUP(I430,Epidemiology!$C$10:$H$47,6,FALSE)</f>
        <v>590</v>
      </c>
      <c r="F430" s="102">
        <f>'Care profiles'!R431</f>
        <v>1</v>
      </c>
      <c r="G430" s="15" t="str">
        <f>'Care profiles'!A431</f>
        <v>25to64</v>
      </c>
      <c r="H430" s="15" t="str">
        <f>'Care profiles'!B431</f>
        <v>Persistent</v>
      </c>
      <c r="I430" s="15" t="str">
        <f>'Care profiles'!C431</f>
        <v>Persistent_25-64yrs</v>
      </c>
      <c r="J430" s="15" t="str">
        <f>'Care profiles'!D431</f>
        <v>Care profile</v>
      </c>
      <c r="K430" s="15" t="str">
        <f>'Care profiles'!E431</f>
        <v>Structured Psychological Therapies – Family</v>
      </c>
      <c r="L430" s="104">
        <f>'Care profiles'!F431</f>
        <v>0.5</v>
      </c>
      <c r="M430" s="15">
        <f>'Care profiles'!G431</f>
        <v>10</v>
      </c>
      <c r="N430" s="15">
        <f>'Care profiles'!H431</f>
        <v>60</v>
      </c>
      <c r="O430" s="15" t="str">
        <f>'Care profiles'!I431</f>
        <v>min</v>
      </c>
      <c r="P430" s="15" t="str">
        <f>'Care profiles'!J431</f>
        <v>Tertiary Qualified - Unspecified</v>
      </c>
      <c r="Q430" s="15" t="str">
        <f>'Care profiles'!K431</f>
        <v>n/a</v>
      </c>
      <c r="R430" s="15" t="str">
        <f>'Care profiles'!M431</f>
        <v>Y</v>
      </c>
      <c r="S430" s="15" t="str">
        <f>'Care profiles'!O431</f>
        <v>N</v>
      </c>
      <c r="T430" s="15" t="str">
        <f>'Care profiles'!Q431</f>
        <v>N</v>
      </c>
      <c r="U430" s="30">
        <f t="shared" si="52"/>
        <v>82400.426600000006</v>
      </c>
      <c r="V430" s="30">
        <f t="shared" si="53"/>
        <v>41200.213300000003</v>
      </c>
      <c r="W430" s="30">
        <f>IF(M430="n/a",0,IF(O430="days",V430*M430*(1+(VLOOKUP(K430,'Bed parameters'!$A$9:$G$12,7,FALSE))),V430*M430))</f>
        <v>412002.13300000003</v>
      </c>
      <c r="X430" s="30">
        <f t="shared" si="54"/>
        <v>412002.13300000003</v>
      </c>
      <c r="Y430" s="30">
        <f t="shared" si="55"/>
        <v>0</v>
      </c>
      <c r="Z430" s="113">
        <f>_xlfn.IFNA(Y430/((VLOOKUP(K430,'Bed parameters'!$A$9:$G$12,3,FALSE))*(VLOOKUP(K430,'Bed parameters'!$A$9:$G$12,5,FALSE))),0)</f>
        <v>0</v>
      </c>
      <c r="AA430" s="30">
        <f t="shared" si="56"/>
        <v>412002.13300000003</v>
      </c>
      <c r="AB430" s="30">
        <f>_xlfn.IFNA(IF($O430="days",$Y430*(VLOOKUP($K430,'Bed parameters'!$A$9:$I$12,9,FALSE))*$F430*(VLOOKUP($Q430,'Workforce distribution'!$C$8:$AD$30,AB$7,FALSE)),IF($Q430="n/a",(IF($P430=AB$6,$X430*$F430,0)),$X430*$F430*(VLOOKUP($Q430,'Workforce distribution'!$C$8:$AD$30,AB$7,FALSE)))),0)</f>
        <v>0</v>
      </c>
      <c r="AC430" s="30">
        <f>_xlfn.IFNA(IF($O430="days",$Y430*(VLOOKUP($K430,'Bed parameters'!$A$9:$I$12,9,FALSE))*$F430*(VLOOKUP($Q430,'Workforce distribution'!$C$8:$AD$30,AC$7,FALSE)),IF($Q430="n/a",(IF($P430=AC$6,$X430*$F430,0)),$X430*$F430*(VLOOKUP($Q430,'Workforce distribution'!$C$8:$AD$30,AC$7,FALSE)))),0)</f>
        <v>0</v>
      </c>
      <c r="AD430" s="30">
        <f>_xlfn.IFNA(IF($O430="days",$Y430*(VLOOKUP($K430,'Bed parameters'!$A$9:$I$12,9,FALSE))*$F430*(VLOOKUP($Q430,'Workforce distribution'!$C$8:$AD$30,AD$7,FALSE)),IF($Q430="n/a",(IF($P430=AD$6,$X430*$F430,0)),$X430*$F430*(VLOOKUP($Q430,'Workforce distribution'!$C$8:$AD$30,AD$7,FALSE)))),0)</f>
        <v>0</v>
      </c>
      <c r="AE430" s="30">
        <f>_xlfn.IFNA(IF($O430="days",$Y430*(VLOOKUP($K430,'Bed parameters'!$A$9:$I$12,9,FALSE))*$F430*(VLOOKUP($Q430,'Workforce distribution'!$C$8:$AD$30,AE$7,FALSE)),IF($Q430="n/a",(IF($P430=AE$6,$X430*$F430,0)),$X430*$F430*(VLOOKUP($Q430,'Workforce distribution'!$C$8:$AD$30,AE$7,FALSE)))),0)</f>
        <v>0</v>
      </c>
      <c r="AF430" s="30">
        <f>_xlfn.IFNA(IF($O430="days",$Y430*(VLOOKUP($K430,'Bed parameters'!$A$9:$I$12,9,FALSE))*$F430*(VLOOKUP($Q430,'Workforce distribution'!$C$8:$AD$30,AF$7,FALSE)),IF($Q430="n/a",(IF($P430=AF$6,$X430*$F430,0)),$X430*$F430*(VLOOKUP($Q430,'Workforce distribution'!$C$8:$AD$30,AF$7,FALSE)))),0)</f>
        <v>0</v>
      </c>
      <c r="AG430" s="30">
        <f>_xlfn.IFNA(IF($O430="days",$Y430*(VLOOKUP($K430,'Bed parameters'!$A$9:$I$12,9,FALSE))*$F430*(VLOOKUP($Q430,'Workforce distribution'!$C$8:$AD$30,AG$7,FALSE)),IF($Q430="n/a",(IF($P430=AG$6,$X430*$F430,0)),$X430*$F430*(VLOOKUP($Q430,'Workforce distribution'!$C$8:$AD$30,AG$7,FALSE)))),0)</f>
        <v>0</v>
      </c>
      <c r="AH430" s="30">
        <f>_xlfn.IFNA(IF($O430="days",$Y430*(VLOOKUP($K430,'Bed parameters'!$A$9:$I$12,9,FALSE))*$F430*(VLOOKUP($Q430,'Workforce distribution'!$C$8:$AD$30,AH$7,FALSE)),IF($Q430="n/a",(IF($P430=AH$6,$X430*$F430,0)),$X430*$F430*(VLOOKUP($Q430,'Workforce distribution'!$C$8:$AD$30,AH$7,FALSE)))),0)</f>
        <v>0</v>
      </c>
      <c r="AI430" s="30">
        <f>_xlfn.IFNA(IF($O430="days",$Y430*(VLOOKUP($K430,'Bed parameters'!$A$9:$I$12,9,FALSE))*$F430*(VLOOKUP($Q430,'Workforce distribution'!$C$8:$AD$30,AI$7,FALSE)),IF($Q430="n/a",(IF($P430=AI$6,$X430*$F430,0)),$X430*$F430*(VLOOKUP($Q430,'Workforce distribution'!$C$8:$AD$30,AI$7,FALSE)))),0)</f>
        <v>0</v>
      </c>
      <c r="AJ430" s="30">
        <f>_xlfn.IFNA(IF($O430="days",$Y430*(VLOOKUP($K430,'Bed parameters'!$A$9:$I$12,9,FALSE))*$F430*(VLOOKUP($Q430,'Workforce distribution'!$C$8:$AD$30,AJ$7,FALSE)),IF($Q430="n/a",(IF($P430=AJ$6,$X430*$F430,0)),$X430*$F430*(VLOOKUP($Q430,'Workforce distribution'!$C$8:$AD$30,AJ$7,FALSE)))),0)</f>
        <v>0</v>
      </c>
      <c r="AK430" s="30">
        <f>_xlfn.IFNA(IF($O430="days",$Y430*(VLOOKUP($K430,'Bed parameters'!$A$9:$I$12,9,FALSE))*$F430*(VLOOKUP($Q430,'Workforce distribution'!$C$8:$AD$30,AK$7,FALSE)),IF($Q430="n/a",(IF($P430=AK$6,$X430*$F430,0)),$X430*$F430*(VLOOKUP($Q430,'Workforce distribution'!$C$8:$AD$30,AK$7,FALSE)))),0)</f>
        <v>0</v>
      </c>
      <c r="AL430" s="30">
        <f>_xlfn.IFNA(IF($O430="days",$Y430*(VLOOKUP($K430,'Bed parameters'!$A$9:$I$12,9,FALSE))*$F430*(VLOOKUP($Q430,'Workforce distribution'!$C$8:$AD$30,AL$7,FALSE)),IF($Q430="n/a",(IF($P430=AL$6,$X430*$F430,0)),$X430*$F430*(VLOOKUP($Q430,'Workforce distribution'!$C$8:$AD$30,AL$7,FALSE)))),0)</f>
        <v>0</v>
      </c>
      <c r="AM430" s="30">
        <f>_xlfn.IFNA(IF($O430="days",$Y430*(VLOOKUP($K430,'Bed parameters'!$A$9:$I$12,9,FALSE))*$F430*(VLOOKUP($Q430,'Workforce distribution'!$C$8:$AD$30,AM$7,FALSE)),IF($Q430="n/a",(IF($P430=AM$6,$X430*$F430,0)),$X430*$F430*(VLOOKUP($Q430,'Workforce distribution'!$C$8:$AD$30,AM$7,FALSE)))),0)</f>
        <v>0</v>
      </c>
      <c r="AN430" s="30">
        <f>_xlfn.IFNA(IF($O430="days",$Y430*(VLOOKUP($K430,'Bed parameters'!$A$9:$I$12,9,FALSE))*$F430*(VLOOKUP($Q430,'Workforce distribution'!$C$8:$AD$30,AN$7,FALSE)),IF($Q430="n/a",(IF($P430=AN$6,$X430*$F430,0)),$X430*$F430*(VLOOKUP($Q430,'Workforce distribution'!$C$8:$AD$30,AN$7,FALSE)))),0)</f>
        <v>0</v>
      </c>
      <c r="AO430" s="30">
        <f>_xlfn.IFNA(IF($O430="days",$Y430*(VLOOKUP($K430,'Bed parameters'!$A$9:$I$12,9,FALSE))*$F430*(VLOOKUP($Q430,'Workforce distribution'!$C$8:$AD$30,AO$7,FALSE)),IF($Q430="n/a",(IF($P430=AO$6,$X430*$F430,0)),$X430*$F430*(VLOOKUP($Q430,'Workforce distribution'!$C$8:$AD$30,AO$7,FALSE)))),0)</f>
        <v>0</v>
      </c>
      <c r="AP430" s="30">
        <f>_xlfn.IFNA(IF($O430="days",$Y430*(VLOOKUP($K430,'Bed parameters'!$A$9:$I$12,9,FALSE))*$F430*(VLOOKUP($Q430,'Workforce distribution'!$C$8:$AD$30,AP$7,FALSE)),IF($Q430="n/a",(IF($P430=AP$6,$X430*$F430,0)),$X430*$F430*(VLOOKUP($Q430,'Workforce distribution'!$C$8:$AD$30,AP$7,FALSE)))),0)</f>
        <v>0</v>
      </c>
      <c r="AQ430" s="30">
        <f>_xlfn.IFNA(IF($O430="days",$Y430*(VLOOKUP($K430,'Bed parameters'!$A$9:$I$12,9,FALSE))*$F430*(VLOOKUP($Q430,'Workforce distribution'!$C$8:$AD$30,AQ$7,FALSE)),IF($Q430="n/a",(IF($P430=AQ$6,$X430*$F430,0)),$X430*$F430*(VLOOKUP($Q430,'Workforce distribution'!$C$8:$AD$30,AQ$7,FALSE)))),0)</f>
        <v>0</v>
      </c>
      <c r="AR430" s="30">
        <f>_xlfn.IFNA(IF($O430="days",$Y430*(VLOOKUP($K430,'Bed parameters'!$A$9:$I$12,9,FALSE))*$F430*(VLOOKUP($Q430,'Workforce distribution'!$C$8:$AD$30,AR$7,FALSE)),IF($Q430="n/a",(IF($P430=AR$6,$X430*$F430,0)),$X430*$F430*(VLOOKUP($Q430,'Workforce distribution'!$C$8:$AD$30,AR$7,FALSE)))),0)</f>
        <v>0</v>
      </c>
      <c r="AS430" s="30">
        <f>_xlfn.IFNA(IF($O430="days",$Y430*(VLOOKUP($K430,'Bed parameters'!$A$9:$I$12,9,FALSE))*$F430*(VLOOKUP($Q430,'Workforce distribution'!$C$8:$AD$30,AS$7,FALSE)),IF($Q430="n/a",(IF($P430=AS$6,$X430*$F430,0)),$X430*$F430*(VLOOKUP($Q430,'Workforce distribution'!$C$8:$AD$30,AS$7,FALSE)))),0)</f>
        <v>412002.13300000003</v>
      </c>
      <c r="AT430" s="30">
        <f>_xlfn.IFNA(IF($O430="days",$Y430*(VLOOKUP($K430,'Bed parameters'!$A$9:$I$12,9,FALSE))*$F430*(VLOOKUP($Q430,'Workforce distribution'!$C$8:$AD$30,AT$7,FALSE)),IF($Q430="n/a",(IF($P430=AT$6,$X430*$F430,0)),$X430*$F430*(VLOOKUP($Q430,'Workforce distribution'!$C$8:$AD$30,AT$7,FALSE)))),0)</f>
        <v>0</v>
      </c>
      <c r="AU430" s="30">
        <f>_xlfn.IFNA(IF($O430="days",$Y430*(VLOOKUP($K430,'Bed parameters'!$A$9:$I$12,9,FALSE))*$F430*(VLOOKUP($Q430,'Workforce distribution'!$C$8:$AD$30,AU$7,FALSE)),IF($Q430="n/a",(IF($P430=AU$6,$X430*$F430,0)),$X430*$F430*(VLOOKUP($Q430,'Workforce distribution'!$C$8:$AD$30,AU$7,FALSE)))),0)</f>
        <v>0</v>
      </c>
      <c r="AV430" s="30">
        <f>_xlfn.IFNA(IF($O430="days",$Y430*(VLOOKUP($K430,'Bed parameters'!$A$9:$I$12,9,FALSE))*$F430*(VLOOKUP($Q430,'Workforce distribution'!$C$8:$AD$30,AV$7,FALSE)),IF($Q430="n/a",(IF($P430=AV$6,$X430*$F430,0)),$X430*$F430*(VLOOKUP($Q430,'Workforce distribution'!$C$8:$AD$30,AV$7,FALSE)))),0)</f>
        <v>0</v>
      </c>
      <c r="AW430" s="30">
        <f>_xlfn.IFNA(IF($O430="days",$Y430*(VLOOKUP($K430,'Bed parameters'!$A$9:$I$12,9,FALSE))*$F430*(VLOOKUP($Q430,'Workforce distribution'!$C$8:$AD$30,AW$7,FALSE)),IF($Q430="n/a",(IF($P430=AW$6,$X430*$F430,0)),$X430*$F430*(VLOOKUP($Q430,'Workforce distribution'!$C$8:$AD$30,AW$7,FALSE)))),0)</f>
        <v>0</v>
      </c>
      <c r="AX430" s="30">
        <f>_xlfn.IFNA(IF($O430="days",$Y430*(VLOOKUP($K430,'Bed parameters'!$A$9:$I$12,9,FALSE))*$F430*(VLOOKUP($Q430,'Workforce distribution'!$C$8:$AD$30,AX$7,FALSE)),IF($Q430="n/a",(IF($P430=AX$6,$X430*$F430,0)),$X430*$F430*(VLOOKUP($Q430,'Workforce distribution'!$C$8:$AD$30,AX$7,FALSE)))),0)</f>
        <v>0</v>
      </c>
      <c r="AY430" s="30">
        <f>_xlfn.IFNA(IF($O430="days",$Y430*(VLOOKUP($K430,'Bed parameters'!$A$9:$I$12,9,FALSE))*$F430*(VLOOKUP($Q430,'Workforce distribution'!$C$8:$AD$30,AY$7,FALSE)),IF($Q430="n/a",(IF($P430=AY$6,$X430*$F430,0)),$X430*$F430*(VLOOKUP($Q430,'Workforce distribution'!$C$8:$AD$30,AY$7,FALSE)))),0)</f>
        <v>0</v>
      </c>
      <c r="AZ430" s="30">
        <f>_xlfn.IFNA(IF($O430="days",$Y430*(VLOOKUP($K430,'Bed parameters'!$A$9:$I$12,9,FALSE))*$F430*(VLOOKUP($Q430,'Workforce distribution'!$C$8:$AD$30,AZ$7,FALSE)),IF($Q430="n/a",(IF($P430=AZ$6,$X430*$F430,0)),$X430*$F430*(VLOOKUP($Q430,'Workforce distribution'!$C$8:$AD$30,AZ$7,FALSE)))),0)</f>
        <v>0</v>
      </c>
      <c r="BA430" s="30">
        <f>_xlfn.IFNA(IF($O430="days",$Y430*(VLOOKUP($K430,'Bed parameters'!$A$9:$I$12,9,FALSE))*$F430*(VLOOKUP($Q430,'Workforce distribution'!$C$8:$AD$30,BA$7,FALSE)),IF($Q430="n/a",(IF($P430=BA$6,$X430*$F430,0)),$X430*$F430*(VLOOKUP($Q430,'Workforce distribution'!$C$8:$AD$30,BA$7,FALSE)))),0)</f>
        <v>0</v>
      </c>
      <c r="BB430" s="30">
        <f>_xlfn.IFNA(IF($O430="days",$Y430*(VLOOKUP($K430,'Bed parameters'!$A$9:$I$12,9,FALSE))*$F430*(VLOOKUP($Q430,'Workforce distribution'!$C$8:$AD$30,BB$7,FALSE)),IF($Q430="n/a",(IF($P430=BB$6,$X430*$F430,0)),$X430*$F430*(VLOOKUP($Q430,'Workforce distribution'!$C$8:$AD$30,BB$7,FALSE)))),0)</f>
        <v>0</v>
      </c>
      <c r="BC430" s="149">
        <f t="shared" si="57"/>
        <v>358.49203455706112</v>
      </c>
      <c r="BD430" s="288">
        <f>IF($Q430="n/a",(IF('Workforce hours'!D$30=0,0,(AB430/'Workforce hours'!D$30))),(IF(VLOOKUP($Q430,'Workforce hours'!$C$8:$AD$30,BD$7,FALSE)=0,0,(AB430/(VLOOKUP($Q430,'Workforce hours'!$C$8:$AD$30,BD$7,FALSE))))))</f>
        <v>0</v>
      </c>
      <c r="BE430" s="288">
        <f>IF($Q430="n/a",(IF('Workforce hours'!E$30=0,0,(AC430/'Workforce hours'!E$30))),(IF(VLOOKUP($Q430,'Workforce hours'!$C$8:$AD$30,BE$7,FALSE)=0,0,(AC430/(VLOOKUP($Q430,'Workforce hours'!$C$8:$AD$30,BE$7,FALSE))))))</f>
        <v>0</v>
      </c>
      <c r="BF430" s="288">
        <f>IF($Q430="n/a",(IF('Workforce hours'!F$30=0,0,(AD430/'Workforce hours'!F$30))),(IF(VLOOKUP($Q430,'Workforce hours'!$C$8:$AD$30,BF$7,FALSE)=0,0,(AD430/(VLOOKUP($Q430,'Workforce hours'!$C$8:$AD$30,BF$7,FALSE))))))</f>
        <v>0</v>
      </c>
      <c r="BG430" s="288">
        <f>IF($Q430="n/a",(IF('Workforce hours'!G$30=0,0,(AE430/'Workforce hours'!G$30))),(IF(VLOOKUP($Q430,'Workforce hours'!$C$8:$AD$30,BG$7,FALSE)=0,0,(AE430/(VLOOKUP($Q430,'Workforce hours'!$C$8:$AD$30,BG$7,FALSE))))))</f>
        <v>0</v>
      </c>
      <c r="BH430" s="288">
        <f>IF($Q430="n/a",(IF('Workforce hours'!H$30=0,0,(AF430/'Workforce hours'!H$30))),(IF(VLOOKUP($Q430,'Workforce hours'!$C$8:$AD$30,BH$7,FALSE)=0,0,(AF430/(VLOOKUP($Q430,'Workforce hours'!$C$8:$AD$30,BH$7,FALSE))))))</f>
        <v>0</v>
      </c>
      <c r="BI430" s="288">
        <f>IF($Q430="n/a",(IF('Workforce hours'!I$30=0,0,(AG430/'Workforce hours'!I$30))),(IF(VLOOKUP($Q430,'Workforce hours'!$C$8:$AD$30,BI$7,FALSE)=0,0,(AG430/(VLOOKUP($Q430,'Workforce hours'!$C$8:$AD$30,BI$7,FALSE))))))</f>
        <v>0</v>
      </c>
      <c r="BJ430" s="288">
        <f>IF($Q430="n/a",(IF('Workforce hours'!J$30=0,0,(AH430/'Workforce hours'!J$30))),(IF(VLOOKUP($Q430,'Workforce hours'!$C$8:$AD$30,BJ$7,FALSE)=0,0,(AH430/(VLOOKUP($Q430,'Workforce hours'!$C$8:$AD$30,BJ$7,FALSE))))))</f>
        <v>0</v>
      </c>
      <c r="BK430" s="288">
        <f>IF($Q430="n/a",(IF('Workforce hours'!K$30=0,0,(AI430/'Workforce hours'!K$30))),(IF(VLOOKUP($Q430,'Workforce hours'!$C$8:$AD$30,BK$7,FALSE)=0,0,(AI430/(VLOOKUP($Q430,'Workforce hours'!$C$8:$AD$30,BK$7,FALSE))))))</f>
        <v>0</v>
      </c>
      <c r="BL430" s="288">
        <f>IF($Q430="n/a",(IF('Workforce hours'!L$30=0,0,(AJ430/'Workforce hours'!L$30))),(IF(VLOOKUP($Q430,'Workforce hours'!$C$8:$AD$30,BL$7,FALSE)=0,0,(AJ430/(VLOOKUP($Q430,'Workforce hours'!$C$8:$AD$30,BL$7,FALSE))))))</f>
        <v>0</v>
      </c>
      <c r="BM430" s="288">
        <f>IF($Q430="n/a",(IF('Workforce hours'!M$30=0,0,(AK430/'Workforce hours'!M$30))),(IF(VLOOKUP($Q430,'Workforce hours'!$C$8:$AD$30,BM$7,FALSE)=0,0,(AK430/(VLOOKUP($Q430,'Workforce hours'!$C$8:$AD$30,BM$7,FALSE))))))</f>
        <v>0</v>
      </c>
      <c r="BN430" s="288">
        <f>IF($Q430="n/a",(IF('Workforce hours'!N$30=0,0,(AL430/'Workforce hours'!N$30))),(IF(VLOOKUP($Q430,'Workforce hours'!$C$8:$AD$30,BN$7,FALSE)=0,0,(AL430/(VLOOKUP($Q430,'Workforce hours'!$C$8:$AD$30,BN$7,FALSE))))))</f>
        <v>0</v>
      </c>
      <c r="BO430" s="288">
        <f>IF($Q430="n/a",(IF('Workforce hours'!O$30=0,0,(AM430/'Workforce hours'!O$30))),(IF(VLOOKUP($Q430,'Workforce hours'!$C$8:$AD$30,BO$7,FALSE)=0,0,(AM430/(VLOOKUP($Q430,'Workforce hours'!$C$8:$AD$30,BO$7,FALSE))))))</f>
        <v>0</v>
      </c>
      <c r="BP430" s="288">
        <f>IF($Q430="n/a",(IF('Workforce hours'!P$30=0,0,(AN430/'Workforce hours'!P$30))),(IF(VLOOKUP($Q430,'Workforce hours'!$C$8:$AD$30,BP$7,FALSE)=0,0,(AN430/(VLOOKUP($Q430,'Workforce hours'!$C$8:$AD$30,BP$7,FALSE))))))</f>
        <v>0</v>
      </c>
      <c r="BQ430" s="288">
        <f>IF($Q430="n/a",(IF('Workforce hours'!Q$30=0,0,(AO430/'Workforce hours'!Q$30))),(IF(VLOOKUP($Q430,'Workforce hours'!$C$8:$AD$30,BQ$7,FALSE)=0,0,(AO430/(VLOOKUP($Q430,'Workforce hours'!$C$8:$AD$30,BQ$7,FALSE))))))</f>
        <v>0</v>
      </c>
      <c r="BR430" s="288">
        <f>IF($Q430="n/a",(IF('Workforce hours'!R$30=0,0,(AP430/'Workforce hours'!R$30))),(IF(VLOOKUP($Q430,'Workforce hours'!$C$8:$AD$30,BR$7,FALSE)=0,0,(AP430/(VLOOKUP($Q430,'Workforce hours'!$C$8:$AD$30,BR$7,FALSE))))))</f>
        <v>0</v>
      </c>
      <c r="BS430" s="288">
        <f>IF($Q430="n/a",(IF('Workforce hours'!S$30=0,0,(AQ430/'Workforce hours'!S$30))),(IF(VLOOKUP($Q430,'Workforce hours'!$C$8:$AD$30,BS$7,FALSE)=0,0,(AQ430/(VLOOKUP($Q430,'Workforce hours'!$C$8:$AD$30,BS$7,FALSE))))))</f>
        <v>0</v>
      </c>
      <c r="BT430" s="288">
        <f>IF($Q430="n/a",(IF('Workforce hours'!T$30=0,0,(AR430/'Workforce hours'!T$30))),(IF(VLOOKUP($Q430,'Workforce hours'!$C$8:$AD$30,BT$7,FALSE)=0,0,(AR430/(VLOOKUP($Q430,'Workforce hours'!$C$8:$AD$30,BT$7,FALSE))))))</f>
        <v>0</v>
      </c>
      <c r="BU430" s="288">
        <f>IF($Q430="n/a",(IF('Workforce hours'!U$30=0,0,(AS430/'Workforce hours'!U$30))),(IF(VLOOKUP($Q430,'Workforce hours'!$C$8:$AD$30,BU$7,FALSE)=0,0,(AS430/(VLOOKUP($Q430,'Workforce hours'!$C$8:$AD$30,BU$7,FALSE))))))</f>
        <v>358.49203455706112</v>
      </c>
      <c r="BV430" s="288">
        <f>IF($Q430="n/a",(IF('Workforce hours'!V$30=0,0,(AT430/'Workforce hours'!V$30))),(IF(VLOOKUP($Q430,'Workforce hours'!$C$8:$AD$30,BV$7,FALSE)=0,0,(AT430/(VLOOKUP($Q430,'Workforce hours'!$C$8:$AD$30,BV$7,FALSE))))))</f>
        <v>0</v>
      </c>
      <c r="BW430" s="288">
        <f>IF($Q430="n/a",(IF('Workforce hours'!W$30=0,0,(AU430/'Workforce hours'!W$30))),(IF(VLOOKUP($Q430,'Workforce hours'!$C$8:$AD$30,BW$7,FALSE)=0,0,(AU430/(VLOOKUP($Q430,'Workforce hours'!$C$8:$AD$30,BW$7,FALSE))))))</f>
        <v>0</v>
      </c>
      <c r="BX430" s="288">
        <f>IF($Q430="n/a",(IF('Workforce hours'!X$30=0,0,(AV430/'Workforce hours'!X$30))),(IF(VLOOKUP($Q430,'Workforce hours'!$C$8:$AD$30,BX$7,FALSE)=0,0,(AV430/(VLOOKUP($Q430,'Workforce hours'!$C$8:$AD$30,BX$7,FALSE))))))</f>
        <v>0</v>
      </c>
      <c r="BY430" s="288">
        <f>IF($Q430="n/a",(IF('Workforce hours'!Y$30=0,0,(AW430/'Workforce hours'!Y$30))),(IF(VLOOKUP($Q430,'Workforce hours'!$C$8:$AD$30,BY$7,FALSE)=0,0,(AW430/(VLOOKUP($Q430,'Workforce hours'!$C$8:$AD$30,BY$7,FALSE))))))</f>
        <v>0</v>
      </c>
      <c r="BZ430" s="288">
        <f>IF($Q430="n/a",(IF('Workforce hours'!Z$30=0,0,(AX430/'Workforce hours'!Z$30))),(IF(VLOOKUP($Q430,'Workforce hours'!$C$8:$AD$30,BZ$7,FALSE)=0,0,(AX430/(VLOOKUP($Q430,'Workforce hours'!$C$8:$AD$30,BZ$7,FALSE))))))</f>
        <v>0</v>
      </c>
      <c r="CA430" s="288">
        <f>IF($Q430="n/a",(IF('Workforce hours'!AA$30=0,0,(AY430/'Workforce hours'!AA$30))),(IF(VLOOKUP($Q430,'Workforce hours'!$C$8:$AD$30,CA$7,FALSE)=0,0,(AY430/(VLOOKUP($Q430,'Workforce hours'!$C$8:$AD$30,CA$7,FALSE))))))</f>
        <v>0</v>
      </c>
      <c r="CB430" s="288">
        <f>IF($Q430="n/a",(IF('Workforce hours'!AB$30=0,0,(AZ430/'Workforce hours'!AB$30))),(IF(VLOOKUP($Q430,'Workforce hours'!$C$8:$AD$30,CB$7,FALSE)=0,0,(AZ430/(VLOOKUP($Q430,'Workforce hours'!$C$8:$AD$30,CB$7,FALSE))))))</f>
        <v>0</v>
      </c>
      <c r="CC430" s="288">
        <f>IF($Q430="n/a",(IF('Workforce hours'!AC$30=0,0,(BA430/'Workforce hours'!AC$30))),(IF(VLOOKUP($Q430,'Workforce hours'!$C$8:$AD$30,CC$7,FALSE)=0,0,(BA430/(VLOOKUP($Q430,'Workforce hours'!$C$8:$AD$30,CC$7,FALSE))))))</f>
        <v>0</v>
      </c>
      <c r="CD430" s="288">
        <f>IF($Q430="n/a",(IF('Workforce hours'!AD$30=0,0,(BB430/'Workforce hours'!AD$30))),(IF(VLOOKUP($Q430,'Workforce hours'!$C$8:$AD$30,CD$7,FALSE)=0,0,(BB430/(VLOOKUP($Q430,'Workforce hours'!$C$8:$AD$30,CD$7,FALSE))))))</f>
        <v>0</v>
      </c>
      <c r="CE430" s="289">
        <f t="shared" si="58"/>
        <v>0</v>
      </c>
      <c r="CF430" s="290">
        <f>BD430*'Workforce costs'!B$9*(1+'Workforce costs'!B$10)*(1+'Workforce costs'!B$11)</f>
        <v>0</v>
      </c>
      <c r="CG430" s="290">
        <f>BE430*'Workforce costs'!C$9*(1+'Workforce costs'!C$10)*(1+'Workforce costs'!C$11)</f>
        <v>0</v>
      </c>
      <c r="CH430" s="290">
        <f>BF430*'Workforce costs'!D$9*(1+'Workforce costs'!D$10)*(1+'Workforce costs'!D$11)</f>
        <v>0</v>
      </c>
      <c r="CI430" s="290">
        <f>BG430*'Workforce costs'!E$9*(1+'Workforce costs'!E$10)*(1+'Workforce costs'!E$11)</f>
        <v>0</v>
      </c>
      <c r="CJ430" s="290">
        <f>BH430*'Workforce costs'!F$9*(1+'Workforce costs'!F$10)*(1+'Workforce costs'!F$11)</f>
        <v>0</v>
      </c>
      <c r="CK430" s="290">
        <f>BI430*'Workforce costs'!G$9*(1+'Workforce costs'!G$10)*(1+'Workforce costs'!G$11)</f>
        <v>0</v>
      </c>
      <c r="CL430" s="290">
        <f>BJ430*'Workforce costs'!H$9*(1+'Workforce costs'!H$10)*(1+'Workforce costs'!H$11)</f>
        <v>0</v>
      </c>
      <c r="CM430" s="290">
        <f>BK430*'Workforce costs'!I$9*(1+'Workforce costs'!I$10)*(1+'Workforce costs'!I$11)</f>
        <v>0</v>
      </c>
      <c r="CN430" s="290">
        <f>BL430*'Workforce costs'!J$9*(1+'Workforce costs'!J$10)*(1+'Workforce costs'!J$11)</f>
        <v>0</v>
      </c>
      <c r="CO430" s="290">
        <f>BM430*'Workforce costs'!K$9*(1+'Workforce costs'!K$10)*(1+'Workforce costs'!K$11)</f>
        <v>0</v>
      </c>
      <c r="CP430" s="290">
        <f>BN430*'Workforce costs'!L$9*(1+'Workforce costs'!L$10)*(1+'Workforce costs'!L$11)</f>
        <v>0</v>
      </c>
      <c r="CQ430" s="290">
        <f>BO430*'Workforce costs'!M$9*(1+'Workforce costs'!M$10)*(1+'Workforce costs'!M$11)</f>
        <v>0</v>
      </c>
      <c r="CR430" s="290">
        <f>BP430*'Workforce costs'!N$9*(1+'Workforce costs'!N$10)*(1+'Workforce costs'!N$11)</f>
        <v>0</v>
      </c>
      <c r="CS430" s="290">
        <f>BQ430*'Workforce costs'!O$9*(1+'Workforce costs'!O$10)*(1+'Workforce costs'!O$11)</f>
        <v>0</v>
      </c>
      <c r="CT430" s="290">
        <f>BR430*'Workforce costs'!P$9*(1+'Workforce costs'!P$10)*(1+'Workforce costs'!P$11)</f>
        <v>0</v>
      </c>
      <c r="CU430" s="290">
        <f>BS430*'Workforce costs'!Q$9*(1+'Workforce costs'!Q$10)*(1+'Workforce costs'!Q$11)</f>
        <v>0</v>
      </c>
      <c r="CV430" s="290">
        <f>BT430*'Workforce costs'!R$9*(1+'Workforce costs'!R$10)*(1+'Workforce costs'!R$11)</f>
        <v>0</v>
      </c>
      <c r="CW430" s="290">
        <f>BU430*'Workforce costs'!S$9*(1+'Workforce costs'!S$10)*(1+'Workforce costs'!S$11)</f>
        <v>0</v>
      </c>
      <c r="CX430" s="290">
        <f>BV430*'Workforce costs'!T$9*(1+'Workforce costs'!T$10)*(1+'Workforce costs'!T$11)</f>
        <v>0</v>
      </c>
      <c r="CY430" s="290">
        <f>BW430*'Workforce costs'!U$9*(1+'Workforce costs'!U$10)*(1+'Workforce costs'!U$11)</f>
        <v>0</v>
      </c>
      <c r="CZ430" s="290">
        <f>BX430*'Workforce costs'!V$9*(1+'Workforce costs'!V$10)*(1+'Workforce costs'!V$11)</f>
        <v>0</v>
      </c>
      <c r="DA430" s="290">
        <f>BY430*'Workforce costs'!W$9*(1+'Workforce costs'!W$10)*(1+'Workforce costs'!W$11)</f>
        <v>0</v>
      </c>
      <c r="DB430" s="290">
        <f>BZ430*'Workforce costs'!X$9*(1+'Workforce costs'!X$10)*(1+'Workforce costs'!X$11)</f>
        <v>0</v>
      </c>
      <c r="DC430" s="290">
        <f>CA430*'Workforce costs'!Y$9*(1+'Workforce costs'!Y$10)*(1+'Workforce costs'!Y$11)</f>
        <v>0</v>
      </c>
      <c r="DD430" s="290">
        <f>CB430*'Workforce costs'!Z$9*(1+'Workforce costs'!Z$10)*(1+'Workforce costs'!Z$11)</f>
        <v>0</v>
      </c>
      <c r="DE430" s="290">
        <f>CC430*'Workforce costs'!AA$9*(1+'Workforce costs'!AA$10)*(1+'Workforce costs'!AA$11)</f>
        <v>0</v>
      </c>
      <c r="DF430" s="290">
        <f>CD430*'Workforce costs'!AB$9*(1+'Workforce costs'!AB$10)*(1+'Workforce costs'!AB$11)</f>
        <v>0</v>
      </c>
    </row>
    <row r="431" spans="1:110" x14ac:dyDescent="0.3">
      <c r="A431" s="2" t="str">
        <f>Outputs!$A$4</f>
        <v>Australia</v>
      </c>
      <c r="B431" s="2" t="str">
        <f t="shared" si="51"/>
        <v>Australia 65+</v>
      </c>
      <c r="C431" s="30">
        <f>VLOOKUP($B431,Populations!$D$15:$H$1920,3,FALSE)</f>
        <v>4559374</v>
      </c>
      <c r="D431" s="255">
        <f>IF(OR($H431="General pop",$H431="Schools",$H431="Workplace",$H431="Skills Training",$H431="Digital Supports"),1,VLOOKUP($B431,Populations!$D$15:$H$1920,5,FALSE))</f>
        <v>1</v>
      </c>
      <c r="E431" s="88">
        <f>VLOOKUP(I431,Epidemiology!$C$10:$H$47,6,FALSE)</f>
        <v>460</v>
      </c>
      <c r="F431" s="102" t="str">
        <f>'Care profiles'!R432</f>
        <v>n/a</v>
      </c>
      <c r="G431" s="15" t="str">
        <f>'Care profiles'!A432</f>
        <v>65+</v>
      </c>
      <c r="H431" s="15" t="str">
        <f>'Care profiles'!B432</f>
        <v>Persistent</v>
      </c>
      <c r="I431" s="15" t="str">
        <f>'Care profiles'!C432</f>
        <v>Persistent_65+yrs</v>
      </c>
      <c r="J431" s="15" t="str">
        <f>'Care profiles'!D432</f>
        <v>Care profile</v>
      </c>
      <c r="K431" s="15" t="str">
        <f>'Care profiles'!E432</f>
        <v>Socioeconomic and Situational Support Services</v>
      </c>
      <c r="L431" s="104">
        <f>'Care profiles'!F432</f>
        <v>1</v>
      </c>
      <c r="M431" s="15" t="str">
        <f>'Care profiles'!G432</f>
        <v>n/a</v>
      </c>
      <c r="N431" s="15" t="str">
        <f>'Care profiles'!H432</f>
        <v>n/a</v>
      </c>
      <c r="O431" s="15" t="str">
        <f>'Care profiles'!I432</f>
        <v>n/a</v>
      </c>
      <c r="P431" s="15" t="str">
        <f>'Care profiles'!J432</f>
        <v>n/a</v>
      </c>
      <c r="Q431" s="15" t="str">
        <f>'Care profiles'!K432</f>
        <v>n/a</v>
      </c>
      <c r="R431" s="15" t="str">
        <f>'Care profiles'!M432</f>
        <v>Y</v>
      </c>
      <c r="S431" s="15" t="str">
        <f>'Care profiles'!O432</f>
        <v>Y</v>
      </c>
      <c r="T431" s="15" t="str">
        <f>'Care profiles'!Q432</f>
        <v>N</v>
      </c>
      <c r="U431" s="30">
        <f t="shared" si="52"/>
        <v>20973.1204</v>
      </c>
      <c r="V431" s="30">
        <f t="shared" si="53"/>
        <v>20973.1204</v>
      </c>
      <c r="W431" s="30">
        <f>IF(M431="n/a",0,IF(O431="days",V431*M431*(1+(VLOOKUP(K431,'Bed parameters'!$A$9:$G$12,7,FALSE))),V431*M431))</f>
        <v>0</v>
      </c>
      <c r="X431" s="30">
        <f t="shared" si="54"/>
        <v>0</v>
      </c>
      <c r="Y431" s="30">
        <f t="shared" si="55"/>
        <v>0</v>
      </c>
      <c r="Z431" s="113">
        <f>_xlfn.IFNA(Y431/((VLOOKUP(K431,'Bed parameters'!$A$9:$G$12,3,FALSE))*(VLOOKUP(K431,'Bed parameters'!$A$9:$G$12,5,FALSE))),0)</f>
        <v>0</v>
      </c>
      <c r="AA431" s="30">
        <f t="shared" si="56"/>
        <v>0</v>
      </c>
      <c r="AB431" s="30">
        <f>_xlfn.IFNA(IF($O431="days",$Y431*(VLOOKUP($K431,'Bed parameters'!$A$9:$I$12,9,FALSE))*$F431*(VLOOKUP($Q431,'Workforce distribution'!$C$8:$AD$30,AB$7,FALSE)),IF($Q431="n/a",(IF($P431=AB$6,$X431*$F431,0)),$X431*$F431*(VLOOKUP($Q431,'Workforce distribution'!$C$8:$AD$30,AB$7,FALSE)))),0)</f>
        <v>0</v>
      </c>
      <c r="AC431" s="30">
        <f>_xlfn.IFNA(IF($O431="days",$Y431*(VLOOKUP($K431,'Bed parameters'!$A$9:$I$12,9,FALSE))*$F431*(VLOOKUP($Q431,'Workforce distribution'!$C$8:$AD$30,AC$7,FALSE)),IF($Q431="n/a",(IF($P431=AC$6,$X431*$F431,0)),$X431*$F431*(VLOOKUP($Q431,'Workforce distribution'!$C$8:$AD$30,AC$7,FALSE)))),0)</f>
        <v>0</v>
      </c>
      <c r="AD431" s="30">
        <f>_xlfn.IFNA(IF($O431="days",$Y431*(VLOOKUP($K431,'Bed parameters'!$A$9:$I$12,9,FALSE))*$F431*(VLOOKUP($Q431,'Workforce distribution'!$C$8:$AD$30,AD$7,FALSE)),IF($Q431="n/a",(IF($P431=AD$6,$X431*$F431,0)),$X431*$F431*(VLOOKUP($Q431,'Workforce distribution'!$C$8:$AD$30,AD$7,FALSE)))),0)</f>
        <v>0</v>
      </c>
      <c r="AE431" s="30">
        <f>_xlfn.IFNA(IF($O431="days",$Y431*(VLOOKUP($K431,'Bed parameters'!$A$9:$I$12,9,FALSE))*$F431*(VLOOKUP($Q431,'Workforce distribution'!$C$8:$AD$30,AE$7,FALSE)),IF($Q431="n/a",(IF($P431=AE$6,$X431*$F431,0)),$X431*$F431*(VLOOKUP($Q431,'Workforce distribution'!$C$8:$AD$30,AE$7,FALSE)))),0)</f>
        <v>0</v>
      </c>
      <c r="AF431" s="30">
        <f>_xlfn.IFNA(IF($O431="days",$Y431*(VLOOKUP($K431,'Bed parameters'!$A$9:$I$12,9,FALSE))*$F431*(VLOOKUP($Q431,'Workforce distribution'!$C$8:$AD$30,AF$7,FALSE)),IF($Q431="n/a",(IF($P431=AF$6,$X431*$F431,0)),$X431*$F431*(VLOOKUP($Q431,'Workforce distribution'!$C$8:$AD$30,AF$7,FALSE)))),0)</f>
        <v>0</v>
      </c>
      <c r="AG431" s="30">
        <f>_xlfn.IFNA(IF($O431="days",$Y431*(VLOOKUP($K431,'Bed parameters'!$A$9:$I$12,9,FALSE))*$F431*(VLOOKUP($Q431,'Workforce distribution'!$C$8:$AD$30,AG$7,FALSE)),IF($Q431="n/a",(IF($P431=AG$6,$X431*$F431,0)),$X431*$F431*(VLOOKUP($Q431,'Workforce distribution'!$C$8:$AD$30,AG$7,FALSE)))),0)</f>
        <v>0</v>
      </c>
      <c r="AH431" s="30">
        <f>_xlfn.IFNA(IF($O431="days",$Y431*(VLOOKUP($K431,'Bed parameters'!$A$9:$I$12,9,FALSE))*$F431*(VLOOKUP($Q431,'Workforce distribution'!$C$8:$AD$30,AH$7,FALSE)),IF($Q431="n/a",(IF($P431=AH$6,$X431*$F431,0)),$X431*$F431*(VLOOKUP($Q431,'Workforce distribution'!$C$8:$AD$30,AH$7,FALSE)))),0)</f>
        <v>0</v>
      </c>
      <c r="AI431" s="30">
        <f>_xlfn.IFNA(IF($O431="days",$Y431*(VLOOKUP($K431,'Bed parameters'!$A$9:$I$12,9,FALSE))*$F431*(VLOOKUP($Q431,'Workforce distribution'!$C$8:$AD$30,AI$7,FALSE)),IF($Q431="n/a",(IF($P431=AI$6,$X431*$F431,0)),$X431*$F431*(VLOOKUP($Q431,'Workforce distribution'!$C$8:$AD$30,AI$7,FALSE)))),0)</f>
        <v>0</v>
      </c>
      <c r="AJ431" s="30">
        <f>_xlfn.IFNA(IF($O431="days",$Y431*(VLOOKUP($K431,'Bed parameters'!$A$9:$I$12,9,FALSE))*$F431*(VLOOKUP($Q431,'Workforce distribution'!$C$8:$AD$30,AJ$7,FALSE)),IF($Q431="n/a",(IF($P431=AJ$6,$X431*$F431,0)),$X431*$F431*(VLOOKUP($Q431,'Workforce distribution'!$C$8:$AD$30,AJ$7,FALSE)))),0)</f>
        <v>0</v>
      </c>
      <c r="AK431" s="30">
        <f>_xlfn.IFNA(IF($O431="days",$Y431*(VLOOKUP($K431,'Bed parameters'!$A$9:$I$12,9,FALSE))*$F431*(VLOOKUP($Q431,'Workforce distribution'!$C$8:$AD$30,AK$7,FALSE)),IF($Q431="n/a",(IF($P431=AK$6,$X431*$F431,0)),$X431*$F431*(VLOOKUP($Q431,'Workforce distribution'!$C$8:$AD$30,AK$7,FALSE)))),0)</f>
        <v>0</v>
      </c>
      <c r="AL431" s="30">
        <f>_xlfn.IFNA(IF($O431="days",$Y431*(VLOOKUP($K431,'Bed parameters'!$A$9:$I$12,9,FALSE))*$F431*(VLOOKUP($Q431,'Workforce distribution'!$C$8:$AD$30,AL$7,FALSE)),IF($Q431="n/a",(IF($P431=AL$6,$X431*$F431,0)),$X431*$F431*(VLOOKUP($Q431,'Workforce distribution'!$C$8:$AD$30,AL$7,FALSE)))),0)</f>
        <v>0</v>
      </c>
      <c r="AM431" s="30">
        <f>_xlfn.IFNA(IF($O431="days",$Y431*(VLOOKUP($K431,'Bed parameters'!$A$9:$I$12,9,FALSE))*$F431*(VLOOKUP($Q431,'Workforce distribution'!$C$8:$AD$30,AM$7,FALSE)),IF($Q431="n/a",(IF($P431=AM$6,$X431*$F431,0)),$X431*$F431*(VLOOKUP($Q431,'Workforce distribution'!$C$8:$AD$30,AM$7,FALSE)))),0)</f>
        <v>0</v>
      </c>
      <c r="AN431" s="30">
        <f>_xlfn.IFNA(IF($O431="days",$Y431*(VLOOKUP($K431,'Bed parameters'!$A$9:$I$12,9,FALSE))*$F431*(VLOOKUP($Q431,'Workforce distribution'!$C$8:$AD$30,AN$7,FALSE)),IF($Q431="n/a",(IF($P431=AN$6,$X431*$F431,0)),$X431*$F431*(VLOOKUP($Q431,'Workforce distribution'!$C$8:$AD$30,AN$7,FALSE)))),0)</f>
        <v>0</v>
      </c>
      <c r="AO431" s="30">
        <f>_xlfn.IFNA(IF($O431="days",$Y431*(VLOOKUP($K431,'Bed parameters'!$A$9:$I$12,9,FALSE))*$F431*(VLOOKUP($Q431,'Workforce distribution'!$C$8:$AD$30,AO$7,FALSE)),IF($Q431="n/a",(IF($P431=AO$6,$X431*$F431,0)),$X431*$F431*(VLOOKUP($Q431,'Workforce distribution'!$C$8:$AD$30,AO$7,FALSE)))),0)</f>
        <v>0</v>
      </c>
      <c r="AP431" s="30">
        <f>_xlfn.IFNA(IF($O431="days",$Y431*(VLOOKUP($K431,'Bed parameters'!$A$9:$I$12,9,FALSE))*$F431*(VLOOKUP($Q431,'Workforce distribution'!$C$8:$AD$30,AP$7,FALSE)),IF($Q431="n/a",(IF($P431=AP$6,$X431*$F431,0)),$X431*$F431*(VLOOKUP($Q431,'Workforce distribution'!$C$8:$AD$30,AP$7,FALSE)))),0)</f>
        <v>0</v>
      </c>
      <c r="AQ431" s="30">
        <f>_xlfn.IFNA(IF($O431="days",$Y431*(VLOOKUP($K431,'Bed parameters'!$A$9:$I$12,9,FALSE))*$F431*(VLOOKUP($Q431,'Workforce distribution'!$C$8:$AD$30,AQ$7,FALSE)),IF($Q431="n/a",(IF($P431=AQ$6,$X431*$F431,0)),$X431*$F431*(VLOOKUP($Q431,'Workforce distribution'!$C$8:$AD$30,AQ$7,FALSE)))),0)</f>
        <v>0</v>
      </c>
      <c r="AR431" s="30">
        <f>_xlfn.IFNA(IF($O431="days",$Y431*(VLOOKUP($K431,'Bed parameters'!$A$9:$I$12,9,FALSE))*$F431*(VLOOKUP($Q431,'Workforce distribution'!$C$8:$AD$30,AR$7,FALSE)),IF($Q431="n/a",(IF($P431=AR$6,$X431*$F431,0)),$X431*$F431*(VLOOKUP($Q431,'Workforce distribution'!$C$8:$AD$30,AR$7,FALSE)))),0)</f>
        <v>0</v>
      </c>
      <c r="AS431" s="30">
        <f>_xlfn.IFNA(IF($O431="days",$Y431*(VLOOKUP($K431,'Bed parameters'!$A$9:$I$12,9,FALSE))*$F431*(VLOOKUP($Q431,'Workforce distribution'!$C$8:$AD$30,AS$7,FALSE)),IF($Q431="n/a",(IF($P431=AS$6,$X431*$F431,0)),$X431*$F431*(VLOOKUP($Q431,'Workforce distribution'!$C$8:$AD$30,AS$7,FALSE)))),0)</f>
        <v>0</v>
      </c>
      <c r="AT431" s="30">
        <f>_xlfn.IFNA(IF($O431="days",$Y431*(VLOOKUP($K431,'Bed parameters'!$A$9:$I$12,9,FALSE))*$F431*(VLOOKUP($Q431,'Workforce distribution'!$C$8:$AD$30,AT$7,FALSE)),IF($Q431="n/a",(IF($P431=AT$6,$X431*$F431,0)),$X431*$F431*(VLOOKUP($Q431,'Workforce distribution'!$C$8:$AD$30,AT$7,FALSE)))),0)</f>
        <v>0</v>
      </c>
      <c r="AU431" s="30">
        <f>_xlfn.IFNA(IF($O431="days",$Y431*(VLOOKUP($K431,'Bed parameters'!$A$9:$I$12,9,FALSE))*$F431*(VLOOKUP($Q431,'Workforce distribution'!$C$8:$AD$30,AU$7,FALSE)),IF($Q431="n/a",(IF($P431=AU$6,$X431*$F431,0)),$X431*$F431*(VLOOKUP($Q431,'Workforce distribution'!$C$8:$AD$30,AU$7,FALSE)))),0)</f>
        <v>0</v>
      </c>
      <c r="AV431" s="30">
        <f>_xlfn.IFNA(IF($O431="days",$Y431*(VLOOKUP($K431,'Bed parameters'!$A$9:$I$12,9,FALSE))*$F431*(VLOOKUP($Q431,'Workforce distribution'!$C$8:$AD$30,AV$7,FALSE)),IF($Q431="n/a",(IF($P431=AV$6,$X431*$F431,0)),$X431*$F431*(VLOOKUP($Q431,'Workforce distribution'!$C$8:$AD$30,AV$7,FALSE)))),0)</f>
        <v>0</v>
      </c>
      <c r="AW431" s="30">
        <f>_xlfn.IFNA(IF($O431="days",$Y431*(VLOOKUP($K431,'Bed parameters'!$A$9:$I$12,9,FALSE))*$F431*(VLOOKUP($Q431,'Workforce distribution'!$C$8:$AD$30,AW$7,FALSE)),IF($Q431="n/a",(IF($P431=AW$6,$X431*$F431,0)),$X431*$F431*(VLOOKUP($Q431,'Workforce distribution'!$C$8:$AD$30,AW$7,FALSE)))),0)</f>
        <v>0</v>
      </c>
      <c r="AX431" s="30">
        <f>_xlfn.IFNA(IF($O431="days",$Y431*(VLOOKUP($K431,'Bed parameters'!$A$9:$I$12,9,FALSE))*$F431*(VLOOKUP($Q431,'Workforce distribution'!$C$8:$AD$30,AX$7,FALSE)),IF($Q431="n/a",(IF($P431=AX$6,$X431*$F431,0)),$X431*$F431*(VLOOKUP($Q431,'Workforce distribution'!$C$8:$AD$30,AX$7,FALSE)))),0)</f>
        <v>0</v>
      </c>
      <c r="AY431" s="30">
        <f>_xlfn.IFNA(IF($O431="days",$Y431*(VLOOKUP($K431,'Bed parameters'!$A$9:$I$12,9,FALSE))*$F431*(VLOOKUP($Q431,'Workforce distribution'!$C$8:$AD$30,AY$7,FALSE)),IF($Q431="n/a",(IF($P431=AY$6,$X431*$F431,0)),$X431*$F431*(VLOOKUP($Q431,'Workforce distribution'!$C$8:$AD$30,AY$7,FALSE)))),0)</f>
        <v>0</v>
      </c>
      <c r="AZ431" s="30">
        <f>_xlfn.IFNA(IF($O431="days",$Y431*(VLOOKUP($K431,'Bed parameters'!$A$9:$I$12,9,FALSE))*$F431*(VLOOKUP($Q431,'Workforce distribution'!$C$8:$AD$30,AZ$7,FALSE)),IF($Q431="n/a",(IF($P431=AZ$6,$X431*$F431,0)),$X431*$F431*(VLOOKUP($Q431,'Workforce distribution'!$C$8:$AD$30,AZ$7,FALSE)))),0)</f>
        <v>0</v>
      </c>
      <c r="BA431" s="30">
        <f>_xlfn.IFNA(IF($O431="days",$Y431*(VLOOKUP($K431,'Bed parameters'!$A$9:$I$12,9,FALSE))*$F431*(VLOOKUP($Q431,'Workforce distribution'!$C$8:$AD$30,BA$7,FALSE)),IF($Q431="n/a",(IF($P431=BA$6,$X431*$F431,0)),$X431*$F431*(VLOOKUP($Q431,'Workforce distribution'!$C$8:$AD$30,BA$7,FALSE)))),0)</f>
        <v>0</v>
      </c>
      <c r="BB431" s="30">
        <f>_xlfn.IFNA(IF($O431="days",$Y431*(VLOOKUP($K431,'Bed parameters'!$A$9:$I$12,9,FALSE))*$F431*(VLOOKUP($Q431,'Workforce distribution'!$C$8:$AD$30,BB$7,FALSE)),IF($Q431="n/a",(IF($P431=BB$6,$X431*$F431,0)),$X431*$F431*(VLOOKUP($Q431,'Workforce distribution'!$C$8:$AD$30,BB$7,FALSE)))),0)</f>
        <v>0</v>
      </c>
      <c r="BC431" s="149">
        <f t="shared" si="57"/>
        <v>0</v>
      </c>
      <c r="BD431" s="288">
        <f>IF($Q431="n/a",(IF('Workforce hours'!D$30=0,0,(AB431/'Workforce hours'!D$30))),(IF(VLOOKUP($Q431,'Workforce hours'!$C$8:$AD$30,BD$7,FALSE)=0,0,(AB431/(VLOOKUP($Q431,'Workforce hours'!$C$8:$AD$30,BD$7,FALSE))))))</f>
        <v>0</v>
      </c>
      <c r="BE431" s="288">
        <f>IF($Q431="n/a",(IF('Workforce hours'!E$30=0,0,(AC431/'Workforce hours'!E$30))),(IF(VLOOKUP($Q431,'Workforce hours'!$C$8:$AD$30,BE$7,FALSE)=0,0,(AC431/(VLOOKUP($Q431,'Workforce hours'!$C$8:$AD$30,BE$7,FALSE))))))</f>
        <v>0</v>
      </c>
      <c r="BF431" s="288">
        <f>IF($Q431="n/a",(IF('Workforce hours'!F$30=0,0,(AD431/'Workforce hours'!F$30))),(IF(VLOOKUP($Q431,'Workforce hours'!$C$8:$AD$30,BF$7,FALSE)=0,0,(AD431/(VLOOKUP($Q431,'Workforce hours'!$C$8:$AD$30,BF$7,FALSE))))))</f>
        <v>0</v>
      </c>
      <c r="BG431" s="288">
        <f>IF($Q431="n/a",(IF('Workforce hours'!G$30=0,0,(AE431/'Workforce hours'!G$30))),(IF(VLOOKUP($Q431,'Workforce hours'!$C$8:$AD$30,BG$7,FALSE)=0,0,(AE431/(VLOOKUP($Q431,'Workforce hours'!$C$8:$AD$30,BG$7,FALSE))))))</f>
        <v>0</v>
      </c>
      <c r="BH431" s="288">
        <f>IF($Q431="n/a",(IF('Workforce hours'!H$30=0,0,(AF431/'Workforce hours'!H$30))),(IF(VLOOKUP($Q431,'Workforce hours'!$C$8:$AD$30,BH$7,FALSE)=0,0,(AF431/(VLOOKUP($Q431,'Workforce hours'!$C$8:$AD$30,BH$7,FALSE))))))</f>
        <v>0</v>
      </c>
      <c r="BI431" s="288">
        <f>IF($Q431="n/a",(IF('Workforce hours'!I$30=0,0,(AG431/'Workforce hours'!I$30))),(IF(VLOOKUP($Q431,'Workforce hours'!$C$8:$AD$30,BI$7,FALSE)=0,0,(AG431/(VLOOKUP($Q431,'Workforce hours'!$C$8:$AD$30,BI$7,FALSE))))))</f>
        <v>0</v>
      </c>
      <c r="BJ431" s="288">
        <f>IF($Q431="n/a",(IF('Workforce hours'!J$30=0,0,(AH431/'Workforce hours'!J$30))),(IF(VLOOKUP($Q431,'Workforce hours'!$C$8:$AD$30,BJ$7,FALSE)=0,0,(AH431/(VLOOKUP($Q431,'Workforce hours'!$C$8:$AD$30,BJ$7,FALSE))))))</f>
        <v>0</v>
      </c>
      <c r="BK431" s="288">
        <f>IF($Q431="n/a",(IF('Workforce hours'!K$30=0,0,(AI431/'Workforce hours'!K$30))),(IF(VLOOKUP($Q431,'Workforce hours'!$C$8:$AD$30,BK$7,FALSE)=0,0,(AI431/(VLOOKUP($Q431,'Workforce hours'!$C$8:$AD$30,BK$7,FALSE))))))</f>
        <v>0</v>
      </c>
      <c r="BL431" s="288">
        <f>IF($Q431="n/a",(IF('Workforce hours'!L$30=0,0,(AJ431/'Workforce hours'!L$30))),(IF(VLOOKUP($Q431,'Workforce hours'!$C$8:$AD$30,BL$7,FALSE)=0,0,(AJ431/(VLOOKUP($Q431,'Workforce hours'!$C$8:$AD$30,BL$7,FALSE))))))</f>
        <v>0</v>
      </c>
      <c r="BM431" s="288">
        <f>IF($Q431="n/a",(IF('Workforce hours'!M$30=0,0,(AK431/'Workforce hours'!M$30))),(IF(VLOOKUP($Q431,'Workforce hours'!$C$8:$AD$30,BM$7,FALSE)=0,0,(AK431/(VLOOKUP($Q431,'Workforce hours'!$C$8:$AD$30,BM$7,FALSE))))))</f>
        <v>0</v>
      </c>
      <c r="BN431" s="288">
        <f>IF($Q431="n/a",(IF('Workforce hours'!N$30=0,0,(AL431/'Workforce hours'!N$30))),(IF(VLOOKUP($Q431,'Workforce hours'!$C$8:$AD$30,BN$7,FALSE)=0,0,(AL431/(VLOOKUP($Q431,'Workforce hours'!$C$8:$AD$30,BN$7,FALSE))))))</f>
        <v>0</v>
      </c>
      <c r="BO431" s="288">
        <f>IF($Q431="n/a",(IF('Workforce hours'!O$30=0,0,(AM431/'Workforce hours'!O$30))),(IF(VLOOKUP($Q431,'Workforce hours'!$C$8:$AD$30,BO$7,FALSE)=0,0,(AM431/(VLOOKUP($Q431,'Workforce hours'!$C$8:$AD$30,BO$7,FALSE))))))</f>
        <v>0</v>
      </c>
      <c r="BP431" s="288">
        <f>IF($Q431="n/a",(IF('Workforce hours'!P$30=0,0,(AN431/'Workforce hours'!P$30))),(IF(VLOOKUP($Q431,'Workforce hours'!$C$8:$AD$30,BP$7,FALSE)=0,0,(AN431/(VLOOKUP($Q431,'Workforce hours'!$C$8:$AD$30,BP$7,FALSE))))))</f>
        <v>0</v>
      </c>
      <c r="BQ431" s="288">
        <f>IF($Q431="n/a",(IF('Workforce hours'!Q$30=0,0,(AO431/'Workforce hours'!Q$30))),(IF(VLOOKUP($Q431,'Workforce hours'!$C$8:$AD$30,BQ$7,FALSE)=0,0,(AO431/(VLOOKUP($Q431,'Workforce hours'!$C$8:$AD$30,BQ$7,FALSE))))))</f>
        <v>0</v>
      </c>
      <c r="BR431" s="288">
        <f>IF($Q431="n/a",(IF('Workforce hours'!R$30=0,0,(AP431/'Workforce hours'!R$30))),(IF(VLOOKUP($Q431,'Workforce hours'!$C$8:$AD$30,BR$7,FALSE)=0,0,(AP431/(VLOOKUP($Q431,'Workforce hours'!$C$8:$AD$30,BR$7,FALSE))))))</f>
        <v>0</v>
      </c>
      <c r="BS431" s="288">
        <f>IF($Q431="n/a",(IF('Workforce hours'!S$30=0,0,(AQ431/'Workforce hours'!S$30))),(IF(VLOOKUP($Q431,'Workforce hours'!$C$8:$AD$30,BS$7,FALSE)=0,0,(AQ431/(VLOOKUP($Q431,'Workforce hours'!$C$8:$AD$30,BS$7,FALSE))))))</f>
        <v>0</v>
      </c>
      <c r="BT431" s="288">
        <f>IF($Q431="n/a",(IF('Workforce hours'!T$30=0,0,(AR431/'Workforce hours'!T$30))),(IF(VLOOKUP($Q431,'Workforce hours'!$C$8:$AD$30,BT$7,FALSE)=0,0,(AR431/(VLOOKUP($Q431,'Workforce hours'!$C$8:$AD$30,BT$7,FALSE))))))</f>
        <v>0</v>
      </c>
      <c r="BU431" s="288">
        <f>IF($Q431="n/a",(IF('Workforce hours'!U$30=0,0,(AS431/'Workforce hours'!U$30))),(IF(VLOOKUP($Q431,'Workforce hours'!$C$8:$AD$30,BU$7,FALSE)=0,0,(AS431/(VLOOKUP($Q431,'Workforce hours'!$C$8:$AD$30,BU$7,FALSE))))))</f>
        <v>0</v>
      </c>
      <c r="BV431" s="288">
        <f>IF($Q431="n/a",(IF('Workforce hours'!V$30=0,0,(AT431/'Workforce hours'!V$30))),(IF(VLOOKUP($Q431,'Workforce hours'!$C$8:$AD$30,BV$7,FALSE)=0,0,(AT431/(VLOOKUP($Q431,'Workforce hours'!$C$8:$AD$30,BV$7,FALSE))))))</f>
        <v>0</v>
      </c>
      <c r="BW431" s="288">
        <f>IF($Q431="n/a",(IF('Workforce hours'!W$30=0,0,(AU431/'Workforce hours'!W$30))),(IF(VLOOKUP($Q431,'Workforce hours'!$C$8:$AD$30,BW$7,FALSE)=0,0,(AU431/(VLOOKUP($Q431,'Workforce hours'!$C$8:$AD$30,BW$7,FALSE))))))</f>
        <v>0</v>
      </c>
      <c r="BX431" s="288">
        <f>IF($Q431="n/a",(IF('Workforce hours'!X$30=0,0,(AV431/'Workforce hours'!X$30))),(IF(VLOOKUP($Q431,'Workforce hours'!$C$8:$AD$30,BX$7,FALSE)=0,0,(AV431/(VLOOKUP($Q431,'Workforce hours'!$C$8:$AD$30,BX$7,FALSE))))))</f>
        <v>0</v>
      </c>
      <c r="BY431" s="288">
        <f>IF($Q431="n/a",(IF('Workforce hours'!Y$30=0,0,(AW431/'Workforce hours'!Y$30))),(IF(VLOOKUP($Q431,'Workforce hours'!$C$8:$AD$30,BY$7,FALSE)=0,0,(AW431/(VLOOKUP($Q431,'Workforce hours'!$C$8:$AD$30,BY$7,FALSE))))))</f>
        <v>0</v>
      </c>
      <c r="BZ431" s="288">
        <f>IF($Q431="n/a",(IF('Workforce hours'!Z$30=0,0,(AX431/'Workforce hours'!Z$30))),(IF(VLOOKUP($Q431,'Workforce hours'!$C$8:$AD$30,BZ$7,FALSE)=0,0,(AX431/(VLOOKUP($Q431,'Workforce hours'!$C$8:$AD$30,BZ$7,FALSE))))))</f>
        <v>0</v>
      </c>
      <c r="CA431" s="288">
        <f>IF($Q431="n/a",(IF('Workforce hours'!AA$30=0,0,(AY431/'Workforce hours'!AA$30))),(IF(VLOOKUP($Q431,'Workforce hours'!$C$8:$AD$30,CA$7,FALSE)=0,0,(AY431/(VLOOKUP($Q431,'Workforce hours'!$C$8:$AD$30,CA$7,FALSE))))))</f>
        <v>0</v>
      </c>
      <c r="CB431" s="288">
        <f>IF($Q431="n/a",(IF('Workforce hours'!AB$30=0,0,(AZ431/'Workforce hours'!AB$30))),(IF(VLOOKUP($Q431,'Workforce hours'!$C$8:$AD$30,CB$7,FALSE)=0,0,(AZ431/(VLOOKUP($Q431,'Workforce hours'!$C$8:$AD$30,CB$7,FALSE))))))</f>
        <v>0</v>
      </c>
      <c r="CC431" s="288">
        <f>IF($Q431="n/a",(IF('Workforce hours'!AC$30=0,0,(BA431/'Workforce hours'!AC$30))),(IF(VLOOKUP($Q431,'Workforce hours'!$C$8:$AD$30,CC$7,FALSE)=0,0,(BA431/(VLOOKUP($Q431,'Workforce hours'!$C$8:$AD$30,CC$7,FALSE))))))</f>
        <v>0</v>
      </c>
      <c r="CD431" s="288">
        <f>IF($Q431="n/a",(IF('Workforce hours'!AD$30=0,0,(BB431/'Workforce hours'!AD$30))),(IF(VLOOKUP($Q431,'Workforce hours'!$C$8:$AD$30,CD$7,FALSE)=0,0,(BB431/(VLOOKUP($Q431,'Workforce hours'!$C$8:$AD$30,CD$7,FALSE))))))</f>
        <v>0</v>
      </c>
      <c r="CE431" s="289">
        <f t="shared" si="58"/>
        <v>0</v>
      </c>
      <c r="CF431" s="290">
        <f>BD431*'Workforce costs'!B$9*(1+'Workforce costs'!B$10)*(1+'Workforce costs'!B$11)</f>
        <v>0</v>
      </c>
      <c r="CG431" s="290">
        <f>BE431*'Workforce costs'!C$9*(1+'Workforce costs'!C$10)*(1+'Workforce costs'!C$11)</f>
        <v>0</v>
      </c>
      <c r="CH431" s="290">
        <f>BF431*'Workforce costs'!D$9*(1+'Workforce costs'!D$10)*(1+'Workforce costs'!D$11)</f>
        <v>0</v>
      </c>
      <c r="CI431" s="290">
        <f>BG431*'Workforce costs'!E$9*(1+'Workforce costs'!E$10)*(1+'Workforce costs'!E$11)</f>
        <v>0</v>
      </c>
      <c r="CJ431" s="290">
        <f>BH431*'Workforce costs'!F$9*(1+'Workforce costs'!F$10)*(1+'Workforce costs'!F$11)</f>
        <v>0</v>
      </c>
      <c r="CK431" s="290">
        <f>BI431*'Workforce costs'!G$9*(1+'Workforce costs'!G$10)*(1+'Workforce costs'!G$11)</f>
        <v>0</v>
      </c>
      <c r="CL431" s="290">
        <f>BJ431*'Workforce costs'!H$9*(1+'Workforce costs'!H$10)*(1+'Workforce costs'!H$11)</f>
        <v>0</v>
      </c>
      <c r="CM431" s="290">
        <f>BK431*'Workforce costs'!I$9*(1+'Workforce costs'!I$10)*(1+'Workforce costs'!I$11)</f>
        <v>0</v>
      </c>
      <c r="CN431" s="290">
        <f>BL431*'Workforce costs'!J$9*(1+'Workforce costs'!J$10)*(1+'Workforce costs'!J$11)</f>
        <v>0</v>
      </c>
      <c r="CO431" s="290">
        <f>BM431*'Workforce costs'!K$9*(1+'Workforce costs'!K$10)*(1+'Workforce costs'!K$11)</f>
        <v>0</v>
      </c>
      <c r="CP431" s="290">
        <f>BN431*'Workforce costs'!L$9*(1+'Workforce costs'!L$10)*(1+'Workforce costs'!L$11)</f>
        <v>0</v>
      </c>
      <c r="CQ431" s="290">
        <f>BO431*'Workforce costs'!M$9*(1+'Workforce costs'!M$10)*(1+'Workforce costs'!M$11)</f>
        <v>0</v>
      </c>
      <c r="CR431" s="290">
        <f>BP431*'Workforce costs'!N$9*(1+'Workforce costs'!N$10)*(1+'Workforce costs'!N$11)</f>
        <v>0</v>
      </c>
      <c r="CS431" s="290">
        <f>BQ431*'Workforce costs'!O$9*(1+'Workforce costs'!O$10)*(1+'Workforce costs'!O$11)</f>
        <v>0</v>
      </c>
      <c r="CT431" s="290">
        <f>BR431*'Workforce costs'!P$9*(1+'Workforce costs'!P$10)*(1+'Workforce costs'!P$11)</f>
        <v>0</v>
      </c>
      <c r="CU431" s="290">
        <f>BS431*'Workforce costs'!Q$9*(1+'Workforce costs'!Q$10)*(1+'Workforce costs'!Q$11)</f>
        <v>0</v>
      </c>
      <c r="CV431" s="290">
        <f>BT431*'Workforce costs'!R$9*(1+'Workforce costs'!R$10)*(1+'Workforce costs'!R$11)</f>
        <v>0</v>
      </c>
      <c r="CW431" s="290">
        <f>BU431*'Workforce costs'!S$9*(1+'Workforce costs'!S$10)*(1+'Workforce costs'!S$11)</f>
        <v>0</v>
      </c>
      <c r="CX431" s="290">
        <f>BV431*'Workforce costs'!T$9*(1+'Workforce costs'!T$10)*(1+'Workforce costs'!T$11)</f>
        <v>0</v>
      </c>
      <c r="CY431" s="290">
        <f>BW431*'Workforce costs'!U$9*(1+'Workforce costs'!U$10)*(1+'Workforce costs'!U$11)</f>
        <v>0</v>
      </c>
      <c r="CZ431" s="290">
        <f>BX431*'Workforce costs'!V$9*(1+'Workforce costs'!V$10)*(1+'Workforce costs'!V$11)</f>
        <v>0</v>
      </c>
      <c r="DA431" s="290">
        <f>BY431*'Workforce costs'!W$9*(1+'Workforce costs'!W$10)*(1+'Workforce costs'!W$11)</f>
        <v>0</v>
      </c>
      <c r="DB431" s="290">
        <f>BZ431*'Workforce costs'!X$9*(1+'Workforce costs'!X$10)*(1+'Workforce costs'!X$11)</f>
        <v>0</v>
      </c>
      <c r="DC431" s="290">
        <f>CA431*'Workforce costs'!Y$9*(1+'Workforce costs'!Y$10)*(1+'Workforce costs'!Y$11)</f>
        <v>0</v>
      </c>
      <c r="DD431" s="290">
        <f>CB431*'Workforce costs'!Z$9*(1+'Workforce costs'!Z$10)*(1+'Workforce costs'!Z$11)</f>
        <v>0</v>
      </c>
      <c r="DE431" s="290">
        <f>CC431*'Workforce costs'!AA$9*(1+'Workforce costs'!AA$10)*(1+'Workforce costs'!AA$11)</f>
        <v>0</v>
      </c>
      <c r="DF431" s="290">
        <f>CD431*'Workforce costs'!AB$9*(1+'Workforce costs'!AB$10)*(1+'Workforce costs'!AB$11)</f>
        <v>0</v>
      </c>
    </row>
    <row r="432" spans="1:110" x14ac:dyDescent="0.3">
      <c r="A432" s="2" t="str">
        <f>Outputs!$A$4</f>
        <v>Australia</v>
      </c>
      <c r="B432" s="2" t="str">
        <f t="shared" si="51"/>
        <v>Australia 65+</v>
      </c>
      <c r="C432" s="30">
        <f>VLOOKUP($B432,Populations!$D$15:$H$1920,3,FALSE)</f>
        <v>4559374</v>
      </c>
      <c r="D432" s="255">
        <f>IF(OR($H432="General pop",$H432="Schools",$H432="Workplace",$H432="Skills Training",$H432="Digital Supports"),1,VLOOKUP($B432,Populations!$D$15:$H$1920,5,FALSE))</f>
        <v>1</v>
      </c>
      <c r="E432" s="88">
        <f>VLOOKUP(I432,Epidemiology!$C$10:$H$47,6,FALSE)</f>
        <v>460</v>
      </c>
      <c r="F432" s="102" t="str">
        <f>'Care profiles'!R433</f>
        <v>n/a</v>
      </c>
      <c r="G432" s="15" t="str">
        <f>'Care profiles'!A433</f>
        <v>65+</v>
      </c>
      <c r="H432" s="15" t="str">
        <f>'Care profiles'!B433</f>
        <v>Persistent</v>
      </c>
      <c r="I432" s="15" t="str">
        <f>'Care profiles'!C433</f>
        <v>Persistent_65+yrs</v>
      </c>
      <c r="J432" s="15" t="str">
        <f>'Care profiles'!D433</f>
        <v>Care profile</v>
      </c>
      <c r="K432" s="15" t="str">
        <f>'Care profiles'!E433</f>
        <v>Supports for Mental Illness</v>
      </c>
      <c r="L432" s="104">
        <f>'Care profiles'!F433</f>
        <v>0.65</v>
      </c>
      <c r="M432" s="15" t="str">
        <f>'Care profiles'!G433</f>
        <v>n/a</v>
      </c>
      <c r="N432" s="15" t="str">
        <f>'Care profiles'!H433</f>
        <v>n/a</v>
      </c>
      <c r="O432" s="15" t="str">
        <f>'Care profiles'!I433</f>
        <v>n/a</v>
      </c>
      <c r="P432" s="15" t="str">
        <f>'Care profiles'!J433</f>
        <v>n/a</v>
      </c>
      <c r="Q432" s="15" t="str">
        <f>'Care profiles'!K433</f>
        <v>n/a</v>
      </c>
      <c r="R432" s="15" t="str">
        <f>'Care profiles'!M433</f>
        <v>Y</v>
      </c>
      <c r="S432" s="15" t="str">
        <f>'Care profiles'!O433</f>
        <v>Y</v>
      </c>
      <c r="T432" s="15" t="str">
        <f>'Care profiles'!Q433</f>
        <v>N</v>
      </c>
      <c r="U432" s="30">
        <f t="shared" si="52"/>
        <v>20973.1204</v>
      </c>
      <c r="V432" s="30">
        <f t="shared" si="53"/>
        <v>13632.528260000001</v>
      </c>
      <c r="W432" s="30">
        <f>IF(M432="n/a",0,IF(O432="days",V432*M432*(1+(VLOOKUP(K432,'Bed parameters'!$A$9:$G$12,7,FALSE))),V432*M432))</f>
        <v>0</v>
      </c>
      <c r="X432" s="30">
        <f t="shared" si="54"/>
        <v>0</v>
      </c>
      <c r="Y432" s="30">
        <f t="shared" si="55"/>
        <v>0</v>
      </c>
      <c r="Z432" s="113">
        <f>_xlfn.IFNA(Y432/((VLOOKUP(K432,'Bed parameters'!$A$9:$G$12,3,FALSE))*(VLOOKUP(K432,'Bed parameters'!$A$9:$G$12,5,FALSE))),0)</f>
        <v>0</v>
      </c>
      <c r="AA432" s="30">
        <f t="shared" si="56"/>
        <v>0</v>
      </c>
      <c r="AB432" s="30">
        <f>_xlfn.IFNA(IF($O432="days",$Y432*(VLOOKUP($K432,'Bed parameters'!$A$9:$I$12,9,FALSE))*$F432*(VLOOKUP($Q432,'Workforce distribution'!$C$8:$AD$30,AB$7,FALSE)),IF($Q432="n/a",(IF($P432=AB$6,$X432*$F432,0)),$X432*$F432*(VLOOKUP($Q432,'Workforce distribution'!$C$8:$AD$30,AB$7,FALSE)))),0)</f>
        <v>0</v>
      </c>
      <c r="AC432" s="30">
        <f>_xlfn.IFNA(IF($O432="days",$Y432*(VLOOKUP($K432,'Bed parameters'!$A$9:$I$12,9,FALSE))*$F432*(VLOOKUP($Q432,'Workforce distribution'!$C$8:$AD$30,AC$7,FALSE)),IF($Q432="n/a",(IF($P432=AC$6,$X432*$F432,0)),$X432*$F432*(VLOOKUP($Q432,'Workforce distribution'!$C$8:$AD$30,AC$7,FALSE)))),0)</f>
        <v>0</v>
      </c>
      <c r="AD432" s="30">
        <f>_xlfn.IFNA(IF($O432="days",$Y432*(VLOOKUP($K432,'Bed parameters'!$A$9:$I$12,9,FALSE))*$F432*(VLOOKUP($Q432,'Workforce distribution'!$C$8:$AD$30,AD$7,FALSE)),IF($Q432="n/a",(IF($P432=AD$6,$X432*$F432,0)),$X432*$F432*(VLOOKUP($Q432,'Workforce distribution'!$C$8:$AD$30,AD$7,FALSE)))),0)</f>
        <v>0</v>
      </c>
      <c r="AE432" s="30">
        <f>_xlfn.IFNA(IF($O432="days",$Y432*(VLOOKUP($K432,'Bed parameters'!$A$9:$I$12,9,FALSE))*$F432*(VLOOKUP($Q432,'Workforce distribution'!$C$8:$AD$30,AE$7,FALSE)),IF($Q432="n/a",(IF($P432=AE$6,$X432*$F432,0)),$X432*$F432*(VLOOKUP($Q432,'Workforce distribution'!$C$8:$AD$30,AE$7,FALSE)))),0)</f>
        <v>0</v>
      </c>
      <c r="AF432" s="30">
        <f>_xlfn.IFNA(IF($O432="days",$Y432*(VLOOKUP($K432,'Bed parameters'!$A$9:$I$12,9,FALSE))*$F432*(VLOOKUP($Q432,'Workforce distribution'!$C$8:$AD$30,AF$7,FALSE)),IF($Q432="n/a",(IF($P432=AF$6,$X432*$F432,0)),$X432*$F432*(VLOOKUP($Q432,'Workforce distribution'!$C$8:$AD$30,AF$7,FALSE)))),0)</f>
        <v>0</v>
      </c>
      <c r="AG432" s="30">
        <f>_xlfn.IFNA(IF($O432="days",$Y432*(VLOOKUP($K432,'Bed parameters'!$A$9:$I$12,9,FALSE))*$F432*(VLOOKUP($Q432,'Workforce distribution'!$C$8:$AD$30,AG$7,FALSE)),IF($Q432="n/a",(IF($P432=AG$6,$X432*$F432,0)),$X432*$F432*(VLOOKUP($Q432,'Workforce distribution'!$C$8:$AD$30,AG$7,FALSE)))),0)</f>
        <v>0</v>
      </c>
      <c r="AH432" s="30">
        <f>_xlfn.IFNA(IF($O432="days",$Y432*(VLOOKUP($K432,'Bed parameters'!$A$9:$I$12,9,FALSE))*$F432*(VLOOKUP($Q432,'Workforce distribution'!$C$8:$AD$30,AH$7,FALSE)),IF($Q432="n/a",(IF($P432=AH$6,$X432*$F432,0)),$X432*$F432*(VLOOKUP($Q432,'Workforce distribution'!$C$8:$AD$30,AH$7,FALSE)))),0)</f>
        <v>0</v>
      </c>
      <c r="AI432" s="30">
        <f>_xlfn.IFNA(IF($O432="days",$Y432*(VLOOKUP($K432,'Bed parameters'!$A$9:$I$12,9,FALSE))*$F432*(VLOOKUP($Q432,'Workforce distribution'!$C$8:$AD$30,AI$7,FALSE)),IF($Q432="n/a",(IF($P432=AI$6,$X432*$F432,0)),$X432*$F432*(VLOOKUP($Q432,'Workforce distribution'!$C$8:$AD$30,AI$7,FALSE)))),0)</f>
        <v>0</v>
      </c>
      <c r="AJ432" s="30">
        <f>_xlfn.IFNA(IF($O432="days",$Y432*(VLOOKUP($K432,'Bed parameters'!$A$9:$I$12,9,FALSE))*$F432*(VLOOKUP($Q432,'Workforce distribution'!$C$8:$AD$30,AJ$7,FALSE)),IF($Q432="n/a",(IF($P432=AJ$6,$X432*$F432,0)),$X432*$F432*(VLOOKUP($Q432,'Workforce distribution'!$C$8:$AD$30,AJ$7,FALSE)))),0)</f>
        <v>0</v>
      </c>
      <c r="AK432" s="30">
        <f>_xlfn.IFNA(IF($O432="days",$Y432*(VLOOKUP($K432,'Bed parameters'!$A$9:$I$12,9,FALSE))*$F432*(VLOOKUP($Q432,'Workforce distribution'!$C$8:$AD$30,AK$7,FALSE)),IF($Q432="n/a",(IF($P432=AK$6,$X432*$F432,0)),$X432*$F432*(VLOOKUP($Q432,'Workforce distribution'!$C$8:$AD$30,AK$7,FALSE)))),0)</f>
        <v>0</v>
      </c>
      <c r="AL432" s="30">
        <f>_xlfn.IFNA(IF($O432="days",$Y432*(VLOOKUP($K432,'Bed parameters'!$A$9:$I$12,9,FALSE))*$F432*(VLOOKUP($Q432,'Workforce distribution'!$C$8:$AD$30,AL$7,FALSE)),IF($Q432="n/a",(IF($P432=AL$6,$X432*$F432,0)),$X432*$F432*(VLOOKUP($Q432,'Workforce distribution'!$C$8:$AD$30,AL$7,FALSE)))),0)</f>
        <v>0</v>
      </c>
      <c r="AM432" s="30">
        <f>_xlfn.IFNA(IF($O432="days",$Y432*(VLOOKUP($K432,'Bed parameters'!$A$9:$I$12,9,FALSE))*$F432*(VLOOKUP($Q432,'Workforce distribution'!$C$8:$AD$30,AM$7,FALSE)),IF($Q432="n/a",(IF($P432=AM$6,$X432*$F432,0)),$X432*$F432*(VLOOKUP($Q432,'Workforce distribution'!$C$8:$AD$30,AM$7,FALSE)))),0)</f>
        <v>0</v>
      </c>
      <c r="AN432" s="30">
        <f>_xlfn.IFNA(IF($O432="days",$Y432*(VLOOKUP($K432,'Bed parameters'!$A$9:$I$12,9,FALSE))*$F432*(VLOOKUP($Q432,'Workforce distribution'!$C$8:$AD$30,AN$7,FALSE)),IF($Q432="n/a",(IF($P432=AN$6,$X432*$F432,0)),$X432*$F432*(VLOOKUP($Q432,'Workforce distribution'!$C$8:$AD$30,AN$7,FALSE)))),0)</f>
        <v>0</v>
      </c>
      <c r="AO432" s="30">
        <f>_xlfn.IFNA(IF($O432="days",$Y432*(VLOOKUP($K432,'Bed parameters'!$A$9:$I$12,9,FALSE))*$F432*(VLOOKUP($Q432,'Workforce distribution'!$C$8:$AD$30,AO$7,FALSE)),IF($Q432="n/a",(IF($P432=AO$6,$X432*$F432,0)),$X432*$F432*(VLOOKUP($Q432,'Workforce distribution'!$C$8:$AD$30,AO$7,FALSE)))),0)</f>
        <v>0</v>
      </c>
      <c r="AP432" s="30">
        <f>_xlfn.IFNA(IF($O432="days",$Y432*(VLOOKUP($K432,'Bed parameters'!$A$9:$I$12,9,FALSE))*$F432*(VLOOKUP($Q432,'Workforce distribution'!$C$8:$AD$30,AP$7,FALSE)),IF($Q432="n/a",(IF($P432=AP$6,$X432*$F432,0)),$X432*$F432*(VLOOKUP($Q432,'Workforce distribution'!$C$8:$AD$30,AP$7,FALSE)))),0)</f>
        <v>0</v>
      </c>
      <c r="AQ432" s="30">
        <f>_xlfn.IFNA(IF($O432="days",$Y432*(VLOOKUP($K432,'Bed parameters'!$A$9:$I$12,9,FALSE))*$F432*(VLOOKUP($Q432,'Workforce distribution'!$C$8:$AD$30,AQ$7,FALSE)),IF($Q432="n/a",(IF($P432=AQ$6,$X432*$F432,0)),$X432*$F432*(VLOOKUP($Q432,'Workforce distribution'!$C$8:$AD$30,AQ$7,FALSE)))),0)</f>
        <v>0</v>
      </c>
      <c r="AR432" s="30">
        <f>_xlfn.IFNA(IF($O432="days",$Y432*(VLOOKUP($K432,'Bed parameters'!$A$9:$I$12,9,FALSE))*$F432*(VLOOKUP($Q432,'Workforce distribution'!$C$8:$AD$30,AR$7,FALSE)),IF($Q432="n/a",(IF($P432=AR$6,$X432*$F432,0)),$X432*$F432*(VLOOKUP($Q432,'Workforce distribution'!$C$8:$AD$30,AR$7,FALSE)))),0)</f>
        <v>0</v>
      </c>
      <c r="AS432" s="30">
        <f>_xlfn.IFNA(IF($O432="days",$Y432*(VLOOKUP($K432,'Bed parameters'!$A$9:$I$12,9,FALSE))*$F432*(VLOOKUP($Q432,'Workforce distribution'!$C$8:$AD$30,AS$7,FALSE)),IF($Q432="n/a",(IF($P432=AS$6,$X432*$F432,0)),$X432*$F432*(VLOOKUP($Q432,'Workforce distribution'!$C$8:$AD$30,AS$7,FALSE)))),0)</f>
        <v>0</v>
      </c>
      <c r="AT432" s="30">
        <f>_xlfn.IFNA(IF($O432="days",$Y432*(VLOOKUP($K432,'Bed parameters'!$A$9:$I$12,9,FALSE))*$F432*(VLOOKUP($Q432,'Workforce distribution'!$C$8:$AD$30,AT$7,FALSE)),IF($Q432="n/a",(IF($P432=AT$6,$X432*$F432,0)),$X432*$F432*(VLOOKUP($Q432,'Workforce distribution'!$C$8:$AD$30,AT$7,FALSE)))),0)</f>
        <v>0</v>
      </c>
      <c r="AU432" s="30">
        <f>_xlfn.IFNA(IF($O432="days",$Y432*(VLOOKUP($K432,'Bed parameters'!$A$9:$I$12,9,FALSE))*$F432*(VLOOKUP($Q432,'Workforce distribution'!$C$8:$AD$30,AU$7,FALSE)),IF($Q432="n/a",(IF($P432=AU$6,$X432*$F432,0)),$X432*$F432*(VLOOKUP($Q432,'Workforce distribution'!$C$8:$AD$30,AU$7,FALSE)))),0)</f>
        <v>0</v>
      </c>
      <c r="AV432" s="30">
        <f>_xlfn.IFNA(IF($O432="days",$Y432*(VLOOKUP($K432,'Bed parameters'!$A$9:$I$12,9,FALSE))*$F432*(VLOOKUP($Q432,'Workforce distribution'!$C$8:$AD$30,AV$7,FALSE)),IF($Q432="n/a",(IF($P432=AV$6,$X432*$F432,0)),$X432*$F432*(VLOOKUP($Q432,'Workforce distribution'!$C$8:$AD$30,AV$7,FALSE)))),0)</f>
        <v>0</v>
      </c>
      <c r="AW432" s="30">
        <f>_xlfn.IFNA(IF($O432="days",$Y432*(VLOOKUP($K432,'Bed parameters'!$A$9:$I$12,9,FALSE))*$F432*(VLOOKUP($Q432,'Workforce distribution'!$C$8:$AD$30,AW$7,FALSE)),IF($Q432="n/a",(IF($P432=AW$6,$X432*$F432,0)),$X432*$F432*(VLOOKUP($Q432,'Workforce distribution'!$C$8:$AD$30,AW$7,FALSE)))),0)</f>
        <v>0</v>
      </c>
      <c r="AX432" s="30">
        <f>_xlfn.IFNA(IF($O432="days",$Y432*(VLOOKUP($K432,'Bed parameters'!$A$9:$I$12,9,FALSE))*$F432*(VLOOKUP($Q432,'Workforce distribution'!$C$8:$AD$30,AX$7,FALSE)),IF($Q432="n/a",(IF($P432=AX$6,$X432*$F432,0)),$X432*$F432*(VLOOKUP($Q432,'Workforce distribution'!$C$8:$AD$30,AX$7,FALSE)))),0)</f>
        <v>0</v>
      </c>
      <c r="AY432" s="30">
        <f>_xlfn.IFNA(IF($O432="days",$Y432*(VLOOKUP($K432,'Bed parameters'!$A$9:$I$12,9,FALSE))*$F432*(VLOOKUP($Q432,'Workforce distribution'!$C$8:$AD$30,AY$7,FALSE)),IF($Q432="n/a",(IF($P432=AY$6,$X432*$F432,0)),$X432*$F432*(VLOOKUP($Q432,'Workforce distribution'!$C$8:$AD$30,AY$7,FALSE)))),0)</f>
        <v>0</v>
      </c>
      <c r="AZ432" s="30">
        <f>_xlfn.IFNA(IF($O432="days",$Y432*(VLOOKUP($K432,'Bed parameters'!$A$9:$I$12,9,FALSE))*$F432*(VLOOKUP($Q432,'Workforce distribution'!$C$8:$AD$30,AZ$7,FALSE)),IF($Q432="n/a",(IF($P432=AZ$6,$X432*$F432,0)),$X432*$F432*(VLOOKUP($Q432,'Workforce distribution'!$C$8:$AD$30,AZ$7,FALSE)))),0)</f>
        <v>0</v>
      </c>
      <c r="BA432" s="30">
        <f>_xlfn.IFNA(IF($O432="days",$Y432*(VLOOKUP($K432,'Bed parameters'!$A$9:$I$12,9,FALSE))*$F432*(VLOOKUP($Q432,'Workforce distribution'!$C$8:$AD$30,BA$7,FALSE)),IF($Q432="n/a",(IF($P432=BA$6,$X432*$F432,0)),$X432*$F432*(VLOOKUP($Q432,'Workforce distribution'!$C$8:$AD$30,BA$7,FALSE)))),0)</f>
        <v>0</v>
      </c>
      <c r="BB432" s="30">
        <f>_xlfn.IFNA(IF($O432="days",$Y432*(VLOOKUP($K432,'Bed parameters'!$A$9:$I$12,9,FALSE))*$F432*(VLOOKUP($Q432,'Workforce distribution'!$C$8:$AD$30,BB$7,FALSE)),IF($Q432="n/a",(IF($P432=BB$6,$X432*$F432,0)),$X432*$F432*(VLOOKUP($Q432,'Workforce distribution'!$C$8:$AD$30,BB$7,FALSE)))),0)</f>
        <v>0</v>
      </c>
      <c r="BC432" s="149">
        <f t="shared" si="57"/>
        <v>0</v>
      </c>
      <c r="BD432" s="288">
        <f>IF($Q432="n/a",(IF('Workforce hours'!D$30=0,0,(AB432/'Workforce hours'!D$30))),(IF(VLOOKUP($Q432,'Workforce hours'!$C$8:$AD$30,BD$7,FALSE)=0,0,(AB432/(VLOOKUP($Q432,'Workforce hours'!$C$8:$AD$30,BD$7,FALSE))))))</f>
        <v>0</v>
      </c>
      <c r="BE432" s="288">
        <f>IF($Q432="n/a",(IF('Workforce hours'!E$30=0,0,(AC432/'Workforce hours'!E$30))),(IF(VLOOKUP($Q432,'Workforce hours'!$C$8:$AD$30,BE$7,FALSE)=0,0,(AC432/(VLOOKUP($Q432,'Workforce hours'!$C$8:$AD$30,BE$7,FALSE))))))</f>
        <v>0</v>
      </c>
      <c r="BF432" s="288">
        <f>IF($Q432="n/a",(IF('Workforce hours'!F$30=0,0,(AD432/'Workforce hours'!F$30))),(IF(VLOOKUP($Q432,'Workforce hours'!$C$8:$AD$30,BF$7,FALSE)=0,0,(AD432/(VLOOKUP($Q432,'Workforce hours'!$C$8:$AD$30,BF$7,FALSE))))))</f>
        <v>0</v>
      </c>
      <c r="BG432" s="288">
        <f>IF($Q432="n/a",(IF('Workforce hours'!G$30=0,0,(AE432/'Workforce hours'!G$30))),(IF(VLOOKUP($Q432,'Workforce hours'!$C$8:$AD$30,BG$7,FALSE)=0,0,(AE432/(VLOOKUP($Q432,'Workforce hours'!$C$8:$AD$30,BG$7,FALSE))))))</f>
        <v>0</v>
      </c>
      <c r="BH432" s="288">
        <f>IF($Q432="n/a",(IF('Workforce hours'!H$30=0,0,(AF432/'Workforce hours'!H$30))),(IF(VLOOKUP($Q432,'Workforce hours'!$C$8:$AD$30,BH$7,FALSE)=0,0,(AF432/(VLOOKUP($Q432,'Workforce hours'!$C$8:$AD$30,BH$7,FALSE))))))</f>
        <v>0</v>
      </c>
      <c r="BI432" s="288">
        <f>IF($Q432="n/a",(IF('Workforce hours'!I$30=0,0,(AG432/'Workforce hours'!I$30))),(IF(VLOOKUP($Q432,'Workforce hours'!$C$8:$AD$30,BI$7,FALSE)=0,0,(AG432/(VLOOKUP($Q432,'Workforce hours'!$C$8:$AD$30,BI$7,FALSE))))))</f>
        <v>0</v>
      </c>
      <c r="BJ432" s="288">
        <f>IF($Q432="n/a",(IF('Workforce hours'!J$30=0,0,(AH432/'Workforce hours'!J$30))),(IF(VLOOKUP($Q432,'Workforce hours'!$C$8:$AD$30,BJ$7,FALSE)=0,0,(AH432/(VLOOKUP($Q432,'Workforce hours'!$C$8:$AD$30,BJ$7,FALSE))))))</f>
        <v>0</v>
      </c>
      <c r="BK432" s="288">
        <f>IF($Q432="n/a",(IF('Workforce hours'!K$30=0,0,(AI432/'Workforce hours'!K$30))),(IF(VLOOKUP($Q432,'Workforce hours'!$C$8:$AD$30,BK$7,FALSE)=0,0,(AI432/(VLOOKUP($Q432,'Workforce hours'!$C$8:$AD$30,BK$7,FALSE))))))</f>
        <v>0</v>
      </c>
      <c r="BL432" s="288">
        <f>IF($Q432="n/a",(IF('Workforce hours'!L$30=0,0,(AJ432/'Workforce hours'!L$30))),(IF(VLOOKUP($Q432,'Workforce hours'!$C$8:$AD$30,BL$7,FALSE)=0,0,(AJ432/(VLOOKUP($Q432,'Workforce hours'!$C$8:$AD$30,BL$7,FALSE))))))</f>
        <v>0</v>
      </c>
      <c r="BM432" s="288">
        <f>IF($Q432="n/a",(IF('Workforce hours'!M$30=0,0,(AK432/'Workforce hours'!M$30))),(IF(VLOOKUP($Q432,'Workforce hours'!$C$8:$AD$30,BM$7,FALSE)=0,0,(AK432/(VLOOKUP($Q432,'Workforce hours'!$C$8:$AD$30,BM$7,FALSE))))))</f>
        <v>0</v>
      </c>
      <c r="BN432" s="288">
        <f>IF($Q432="n/a",(IF('Workforce hours'!N$30=0,0,(AL432/'Workforce hours'!N$30))),(IF(VLOOKUP($Q432,'Workforce hours'!$C$8:$AD$30,BN$7,FALSE)=0,0,(AL432/(VLOOKUP($Q432,'Workforce hours'!$C$8:$AD$30,BN$7,FALSE))))))</f>
        <v>0</v>
      </c>
      <c r="BO432" s="288">
        <f>IF($Q432="n/a",(IF('Workforce hours'!O$30=0,0,(AM432/'Workforce hours'!O$30))),(IF(VLOOKUP($Q432,'Workforce hours'!$C$8:$AD$30,BO$7,FALSE)=0,0,(AM432/(VLOOKUP($Q432,'Workforce hours'!$C$8:$AD$30,BO$7,FALSE))))))</f>
        <v>0</v>
      </c>
      <c r="BP432" s="288">
        <f>IF($Q432="n/a",(IF('Workforce hours'!P$30=0,0,(AN432/'Workforce hours'!P$30))),(IF(VLOOKUP($Q432,'Workforce hours'!$C$8:$AD$30,BP$7,FALSE)=0,0,(AN432/(VLOOKUP($Q432,'Workforce hours'!$C$8:$AD$30,BP$7,FALSE))))))</f>
        <v>0</v>
      </c>
      <c r="BQ432" s="288">
        <f>IF($Q432="n/a",(IF('Workforce hours'!Q$30=0,0,(AO432/'Workforce hours'!Q$30))),(IF(VLOOKUP($Q432,'Workforce hours'!$C$8:$AD$30,BQ$7,FALSE)=0,0,(AO432/(VLOOKUP($Q432,'Workforce hours'!$C$8:$AD$30,BQ$7,FALSE))))))</f>
        <v>0</v>
      </c>
      <c r="BR432" s="288">
        <f>IF($Q432="n/a",(IF('Workforce hours'!R$30=0,0,(AP432/'Workforce hours'!R$30))),(IF(VLOOKUP($Q432,'Workforce hours'!$C$8:$AD$30,BR$7,FALSE)=0,0,(AP432/(VLOOKUP($Q432,'Workforce hours'!$C$8:$AD$30,BR$7,FALSE))))))</f>
        <v>0</v>
      </c>
      <c r="BS432" s="288">
        <f>IF($Q432="n/a",(IF('Workforce hours'!S$30=0,0,(AQ432/'Workforce hours'!S$30))),(IF(VLOOKUP($Q432,'Workforce hours'!$C$8:$AD$30,BS$7,FALSE)=0,0,(AQ432/(VLOOKUP($Q432,'Workforce hours'!$C$8:$AD$30,BS$7,FALSE))))))</f>
        <v>0</v>
      </c>
      <c r="BT432" s="288">
        <f>IF($Q432="n/a",(IF('Workforce hours'!T$30=0,0,(AR432/'Workforce hours'!T$30))),(IF(VLOOKUP($Q432,'Workforce hours'!$C$8:$AD$30,BT$7,FALSE)=0,0,(AR432/(VLOOKUP($Q432,'Workforce hours'!$C$8:$AD$30,BT$7,FALSE))))))</f>
        <v>0</v>
      </c>
      <c r="BU432" s="288">
        <f>IF($Q432="n/a",(IF('Workforce hours'!U$30=0,0,(AS432/'Workforce hours'!U$30))),(IF(VLOOKUP($Q432,'Workforce hours'!$C$8:$AD$30,BU$7,FALSE)=0,0,(AS432/(VLOOKUP($Q432,'Workforce hours'!$C$8:$AD$30,BU$7,FALSE))))))</f>
        <v>0</v>
      </c>
      <c r="BV432" s="288">
        <f>IF($Q432="n/a",(IF('Workforce hours'!V$30=0,0,(AT432/'Workforce hours'!V$30))),(IF(VLOOKUP($Q432,'Workforce hours'!$C$8:$AD$30,BV$7,FALSE)=0,0,(AT432/(VLOOKUP($Q432,'Workforce hours'!$C$8:$AD$30,BV$7,FALSE))))))</f>
        <v>0</v>
      </c>
      <c r="BW432" s="288">
        <f>IF($Q432="n/a",(IF('Workforce hours'!W$30=0,0,(AU432/'Workforce hours'!W$30))),(IF(VLOOKUP($Q432,'Workforce hours'!$C$8:$AD$30,BW$7,FALSE)=0,0,(AU432/(VLOOKUP($Q432,'Workforce hours'!$C$8:$AD$30,BW$7,FALSE))))))</f>
        <v>0</v>
      </c>
      <c r="BX432" s="288">
        <f>IF($Q432="n/a",(IF('Workforce hours'!X$30=0,0,(AV432/'Workforce hours'!X$30))),(IF(VLOOKUP($Q432,'Workforce hours'!$C$8:$AD$30,BX$7,FALSE)=0,0,(AV432/(VLOOKUP($Q432,'Workforce hours'!$C$8:$AD$30,BX$7,FALSE))))))</f>
        <v>0</v>
      </c>
      <c r="BY432" s="288">
        <f>IF($Q432="n/a",(IF('Workforce hours'!Y$30=0,0,(AW432/'Workforce hours'!Y$30))),(IF(VLOOKUP($Q432,'Workforce hours'!$C$8:$AD$30,BY$7,FALSE)=0,0,(AW432/(VLOOKUP($Q432,'Workforce hours'!$C$8:$AD$30,BY$7,FALSE))))))</f>
        <v>0</v>
      </c>
      <c r="BZ432" s="288">
        <f>IF($Q432="n/a",(IF('Workforce hours'!Z$30=0,0,(AX432/'Workforce hours'!Z$30))),(IF(VLOOKUP($Q432,'Workforce hours'!$C$8:$AD$30,BZ$7,FALSE)=0,0,(AX432/(VLOOKUP($Q432,'Workforce hours'!$C$8:$AD$30,BZ$7,FALSE))))))</f>
        <v>0</v>
      </c>
      <c r="CA432" s="288">
        <f>IF($Q432="n/a",(IF('Workforce hours'!AA$30=0,0,(AY432/'Workforce hours'!AA$30))),(IF(VLOOKUP($Q432,'Workforce hours'!$C$8:$AD$30,CA$7,FALSE)=0,0,(AY432/(VLOOKUP($Q432,'Workforce hours'!$C$8:$AD$30,CA$7,FALSE))))))</f>
        <v>0</v>
      </c>
      <c r="CB432" s="288">
        <f>IF($Q432="n/a",(IF('Workforce hours'!AB$30=0,0,(AZ432/'Workforce hours'!AB$30))),(IF(VLOOKUP($Q432,'Workforce hours'!$C$8:$AD$30,CB$7,FALSE)=0,0,(AZ432/(VLOOKUP($Q432,'Workforce hours'!$C$8:$AD$30,CB$7,FALSE))))))</f>
        <v>0</v>
      </c>
      <c r="CC432" s="288">
        <f>IF($Q432="n/a",(IF('Workforce hours'!AC$30=0,0,(BA432/'Workforce hours'!AC$30))),(IF(VLOOKUP($Q432,'Workforce hours'!$C$8:$AD$30,CC$7,FALSE)=0,0,(BA432/(VLOOKUP($Q432,'Workforce hours'!$C$8:$AD$30,CC$7,FALSE))))))</f>
        <v>0</v>
      </c>
      <c r="CD432" s="288">
        <f>IF($Q432="n/a",(IF('Workforce hours'!AD$30=0,0,(BB432/'Workforce hours'!AD$30))),(IF(VLOOKUP($Q432,'Workforce hours'!$C$8:$AD$30,CD$7,FALSE)=0,0,(BB432/(VLOOKUP($Q432,'Workforce hours'!$C$8:$AD$30,CD$7,FALSE))))))</f>
        <v>0</v>
      </c>
      <c r="CE432" s="289">
        <f t="shared" si="58"/>
        <v>0</v>
      </c>
      <c r="CF432" s="290">
        <f>BD432*'Workforce costs'!B$9*(1+'Workforce costs'!B$10)*(1+'Workforce costs'!B$11)</f>
        <v>0</v>
      </c>
      <c r="CG432" s="290">
        <f>BE432*'Workforce costs'!C$9*(1+'Workforce costs'!C$10)*(1+'Workforce costs'!C$11)</f>
        <v>0</v>
      </c>
      <c r="CH432" s="290">
        <f>BF432*'Workforce costs'!D$9*(1+'Workforce costs'!D$10)*(1+'Workforce costs'!D$11)</f>
        <v>0</v>
      </c>
      <c r="CI432" s="290">
        <f>BG432*'Workforce costs'!E$9*(1+'Workforce costs'!E$10)*(1+'Workforce costs'!E$11)</f>
        <v>0</v>
      </c>
      <c r="CJ432" s="290">
        <f>BH432*'Workforce costs'!F$9*(1+'Workforce costs'!F$10)*(1+'Workforce costs'!F$11)</f>
        <v>0</v>
      </c>
      <c r="CK432" s="290">
        <f>BI432*'Workforce costs'!G$9*(1+'Workforce costs'!G$10)*(1+'Workforce costs'!G$11)</f>
        <v>0</v>
      </c>
      <c r="CL432" s="290">
        <f>BJ432*'Workforce costs'!H$9*(1+'Workforce costs'!H$10)*(1+'Workforce costs'!H$11)</f>
        <v>0</v>
      </c>
      <c r="CM432" s="290">
        <f>BK432*'Workforce costs'!I$9*(1+'Workforce costs'!I$10)*(1+'Workforce costs'!I$11)</f>
        <v>0</v>
      </c>
      <c r="CN432" s="290">
        <f>BL432*'Workforce costs'!J$9*(1+'Workforce costs'!J$10)*(1+'Workforce costs'!J$11)</f>
        <v>0</v>
      </c>
      <c r="CO432" s="290">
        <f>BM432*'Workforce costs'!K$9*(1+'Workforce costs'!K$10)*(1+'Workforce costs'!K$11)</f>
        <v>0</v>
      </c>
      <c r="CP432" s="290">
        <f>BN432*'Workforce costs'!L$9*(1+'Workforce costs'!L$10)*(1+'Workforce costs'!L$11)</f>
        <v>0</v>
      </c>
      <c r="CQ432" s="290">
        <f>BO432*'Workforce costs'!M$9*(1+'Workforce costs'!M$10)*(1+'Workforce costs'!M$11)</f>
        <v>0</v>
      </c>
      <c r="CR432" s="290">
        <f>BP432*'Workforce costs'!N$9*(1+'Workforce costs'!N$10)*(1+'Workforce costs'!N$11)</f>
        <v>0</v>
      </c>
      <c r="CS432" s="290">
        <f>BQ432*'Workforce costs'!O$9*(1+'Workforce costs'!O$10)*(1+'Workforce costs'!O$11)</f>
        <v>0</v>
      </c>
      <c r="CT432" s="290">
        <f>BR432*'Workforce costs'!P$9*(1+'Workforce costs'!P$10)*(1+'Workforce costs'!P$11)</f>
        <v>0</v>
      </c>
      <c r="CU432" s="290">
        <f>BS432*'Workforce costs'!Q$9*(1+'Workforce costs'!Q$10)*(1+'Workforce costs'!Q$11)</f>
        <v>0</v>
      </c>
      <c r="CV432" s="290">
        <f>BT432*'Workforce costs'!R$9*(1+'Workforce costs'!R$10)*(1+'Workforce costs'!R$11)</f>
        <v>0</v>
      </c>
      <c r="CW432" s="290">
        <f>BU432*'Workforce costs'!S$9*(1+'Workforce costs'!S$10)*(1+'Workforce costs'!S$11)</f>
        <v>0</v>
      </c>
      <c r="CX432" s="290">
        <f>BV432*'Workforce costs'!T$9*(1+'Workforce costs'!T$10)*(1+'Workforce costs'!T$11)</f>
        <v>0</v>
      </c>
      <c r="CY432" s="290">
        <f>BW432*'Workforce costs'!U$9*(1+'Workforce costs'!U$10)*(1+'Workforce costs'!U$11)</f>
        <v>0</v>
      </c>
      <c r="CZ432" s="290">
        <f>BX432*'Workforce costs'!V$9*(1+'Workforce costs'!V$10)*(1+'Workforce costs'!V$11)</f>
        <v>0</v>
      </c>
      <c r="DA432" s="290">
        <f>BY432*'Workforce costs'!W$9*(1+'Workforce costs'!W$10)*(1+'Workforce costs'!W$11)</f>
        <v>0</v>
      </c>
      <c r="DB432" s="290">
        <f>BZ432*'Workforce costs'!X$9*(1+'Workforce costs'!X$10)*(1+'Workforce costs'!X$11)</f>
        <v>0</v>
      </c>
      <c r="DC432" s="290">
        <f>CA432*'Workforce costs'!Y$9*(1+'Workforce costs'!Y$10)*(1+'Workforce costs'!Y$11)</f>
        <v>0</v>
      </c>
      <c r="DD432" s="290">
        <f>CB432*'Workforce costs'!Z$9*(1+'Workforce costs'!Z$10)*(1+'Workforce costs'!Z$11)</f>
        <v>0</v>
      </c>
      <c r="DE432" s="290">
        <f>CC432*'Workforce costs'!AA$9*(1+'Workforce costs'!AA$10)*(1+'Workforce costs'!AA$11)</f>
        <v>0</v>
      </c>
      <c r="DF432" s="290">
        <f>CD432*'Workforce costs'!AB$9*(1+'Workforce costs'!AB$10)*(1+'Workforce costs'!AB$11)</f>
        <v>0</v>
      </c>
    </row>
    <row r="433" spans="1:110" x14ac:dyDescent="0.3">
      <c r="A433" s="2" t="str">
        <f>Outputs!$A$4</f>
        <v>Australia</v>
      </c>
      <c r="B433" s="2" t="str">
        <f t="shared" si="51"/>
        <v>Australia 65+</v>
      </c>
      <c r="C433" s="30">
        <f>VLOOKUP($B433,Populations!$D$15:$H$1920,3,FALSE)</f>
        <v>4559374</v>
      </c>
      <c r="D433" s="255">
        <f>IF(OR($H433="General pop",$H433="Schools",$H433="Workplace",$H433="Skills Training",$H433="Digital Supports"),1,VLOOKUP($B433,Populations!$D$15:$H$1920,5,FALSE))</f>
        <v>1</v>
      </c>
      <c r="E433" s="88">
        <f>VLOOKUP(I433,Epidemiology!$C$10:$H$47,6,FALSE)</f>
        <v>460</v>
      </c>
      <c r="F433" s="102" t="str">
        <f>'Care profiles'!R434</f>
        <v>n/a</v>
      </c>
      <c r="G433" s="15" t="str">
        <f>'Care profiles'!A434</f>
        <v>65+</v>
      </c>
      <c r="H433" s="15" t="str">
        <f>'Care profiles'!B434</f>
        <v>Persistent</v>
      </c>
      <c r="I433" s="15" t="str">
        <f>'Care profiles'!C434</f>
        <v>Persistent_65+yrs</v>
      </c>
      <c r="J433" s="15" t="str">
        <f>'Care profiles'!D434</f>
        <v>Care profile</v>
      </c>
      <c r="K433" s="15" t="str">
        <f>'Care profiles'!E434</f>
        <v xml:space="preserve">Supports for Drug and Alcohol Use </v>
      </c>
      <c r="L433" s="104">
        <f>'Care profiles'!F434</f>
        <v>0.05</v>
      </c>
      <c r="M433" s="15" t="str">
        <f>'Care profiles'!G434</f>
        <v>n/a</v>
      </c>
      <c r="N433" s="15" t="str">
        <f>'Care profiles'!H434</f>
        <v>n/a</v>
      </c>
      <c r="O433" s="15" t="str">
        <f>'Care profiles'!I434</f>
        <v>n/a</v>
      </c>
      <c r="P433" s="15" t="str">
        <f>'Care profiles'!J434</f>
        <v>n/a</v>
      </c>
      <c r="Q433" s="15" t="str">
        <f>'Care profiles'!K434</f>
        <v>n/a</v>
      </c>
      <c r="R433" s="15" t="str">
        <f>'Care profiles'!M434</f>
        <v>Y</v>
      </c>
      <c r="S433" s="15" t="str">
        <f>'Care profiles'!O434</f>
        <v>Y</v>
      </c>
      <c r="T433" s="15" t="str">
        <f>'Care profiles'!Q434</f>
        <v>N</v>
      </c>
      <c r="U433" s="30">
        <f t="shared" si="52"/>
        <v>20973.1204</v>
      </c>
      <c r="V433" s="30">
        <f t="shared" si="53"/>
        <v>1048.6560200000001</v>
      </c>
      <c r="W433" s="30">
        <f>IF(M433="n/a",0,IF(O433="days",V433*M433*(1+(VLOOKUP(K433,'Bed parameters'!$A$9:$G$12,7,FALSE))),V433*M433))</f>
        <v>0</v>
      </c>
      <c r="X433" s="30">
        <f t="shared" si="54"/>
        <v>0</v>
      </c>
      <c r="Y433" s="30">
        <f t="shared" si="55"/>
        <v>0</v>
      </c>
      <c r="Z433" s="113">
        <f>_xlfn.IFNA(Y433/((VLOOKUP(K433,'Bed parameters'!$A$9:$G$12,3,FALSE))*(VLOOKUP(K433,'Bed parameters'!$A$9:$G$12,5,FALSE))),0)</f>
        <v>0</v>
      </c>
      <c r="AA433" s="30">
        <f t="shared" si="56"/>
        <v>0</v>
      </c>
      <c r="AB433" s="30">
        <f>_xlfn.IFNA(IF($O433="days",$Y433*(VLOOKUP($K433,'Bed parameters'!$A$9:$I$12,9,FALSE))*$F433*(VLOOKUP($Q433,'Workforce distribution'!$C$8:$AD$30,AB$7,FALSE)),IF($Q433="n/a",(IF($P433=AB$6,$X433*$F433,0)),$X433*$F433*(VLOOKUP($Q433,'Workforce distribution'!$C$8:$AD$30,AB$7,FALSE)))),0)</f>
        <v>0</v>
      </c>
      <c r="AC433" s="30">
        <f>_xlfn.IFNA(IF($O433="days",$Y433*(VLOOKUP($K433,'Bed parameters'!$A$9:$I$12,9,FALSE))*$F433*(VLOOKUP($Q433,'Workforce distribution'!$C$8:$AD$30,AC$7,FALSE)),IF($Q433="n/a",(IF($P433=AC$6,$X433*$F433,0)),$X433*$F433*(VLOOKUP($Q433,'Workforce distribution'!$C$8:$AD$30,AC$7,FALSE)))),0)</f>
        <v>0</v>
      </c>
      <c r="AD433" s="30">
        <f>_xlfn.IFNA(IF($O433="days",$Y433*(VLOOKUP($K433,'Bed parameters'!$A$9:$I$12,9,FALSE))*$F433*(VLOOKUP($Q433,'Workforce distribution'!$C$8:$AD$30,AD$7,FALSE)),IF($Q433="n/a",(IF($P433=AD$6,$X433*$F433,0)),$X433*$F433*(VLOOKUP($Q433,'Workforce distribution'!$C$8:$AD$30,AD$7,FALSE)))),0)</f>
        <v>0</v>
      </c>
      <c r="AE433" s="30">
        <f>_xlfn.IFNA(IF($O433="days",$Y433*(VLOOKUP($K433,'Bed parameters'!$A$9:$I$12,9,FALSE))*$F433*(VLOOKUP($Q433,'Workforce distribution'!$C$8:$AD$30,AE$7,FALSE)),IF($Q433="n/a",(IF($P433=AE$6,$X433*$F433,0)),$X433*$F433*(VLOOKUP($Q433,'Workforce distribution'!$C$8:$AD$30,AE$7,FALSE)))),0)</f>
        <v>0</v>
      </c>
      <c r="AF433" s="30">
        <f>_xlfn.IFNA(IF($O433="days",$Y433*(VLOOKUP($K433,'Bed parameters'!$A$9:$I$12,9,FALSE))*$F433*(VLOOKUP($Q433,'Workforce distribution'!$C$8:$AD$30,AF$7,FALSE)),IF($Q433="n/a",(IF($P433=AF$6,$X433*$F433,0)),$X433*$F433*(VLOOKUP($Q433,'Workforce distribution'!$C$8:$AD$30,AF$7,FALSE)))),0)</f>
        <v>0</v>
      </c>
      <c r="AG433" s="30">
        <f>_xlfn.IFNA(IF($O433="days",$Y433*(VLOOKUP($K433,'Bed parameters'!$A$9:$I$12,9,FALSE))*$F433*(VLOOKUP($Q433,'Workforce distribution'!$C$8:$AD$30,AG$7,FALSE)),IF($Q433="n/a",(IF($P433=AG$6,$X433*$F433,0)),$X433*$F433*(VLOOKUP($Q433,'Workforce distribution'!$C$8:$AD$30,AG$7,FALSE)))),0)</f>
        <v>0</v>
      </c>
      <c r="AH433" s="30">
        <f>_xlfn.IFNA(IF($O433="days",$Y433*(VLOOKUP($K433,'Bed parameters'!$A$9:$I$12,9,FALSE))*$F433*(VLOOKUP($Q433,'Workforce distribution'!$C$8:$AD$30,AH$7,FALSE)),IF($Q433="n/a",(IF($P433=AH$6,$X433*$F433,0)),$X433*$F433*(VLOOKUP($Q433,'Workforce distribution'!$C$8:$AD$30,AH$7,FALSE)))),0)</f>
        <v>0</v>
      </c>
      <c r="AI433" s="30">
        <f>_xlfn.IFNA(IF($O433="days",$Y433*(VLOOKUP($K433,'Bed parameters'!$A$9:$I$12,9,FALSE))*$F433*(VLOOKUP($Q433,'Workforce distribution'!$C$8:$AD$30,AI$7,FALSE)),IF($Q433="n/a",(IF($P433=AI$6,$X433*$F433,0)),$X433*$F433*(VLOOKUP($Q433,'Workforce distribution'!$C$8:$AD$30,AI$7,FALSE)))),0)</f>
        <v>0</v>
      </c>
      <c r="AJ433" s="30">
        <f>_xlfn.IFNA(IF($O433="days",$Y433*(VLOOKUP($K433,'Bed parameters'!$A$9:$I$12,9,FALSE))*$F433*(VLOOKUP($Q433,'Workforce distribution'!$C$8:$AD$30,AJ$7,FALSE)),IF($Q433="n/a",(IF($P433=AJ$6,$X433*$F433,0)),$X433*$F433*(VLOOKUP($Q433,'Workforce distribution'!$C$8:$AD$30,AJ$7,FALSE)))),0)</f>
        <v>0</v>
      </c>
      <c r="AK433" s="30">
        <f>_xlfn.IFNA(IF($O433="days",$Y433*(VLOOKUP($K433,'Bed parameters'!$A$9:$I$12,9,FALSE))*$F433*(VLOOKUP($Q433,'Workforce distribution'!$C$8:$AD$30,AK$7,FALSE)),IF($Q433="n/a",(IF($P433=AK$6,$X433*$F433,0)),$X433*$F433*(VLOOKUP($Q433,'Workforce distribution'!$C$8:$AD$30,AK$7,FALSE)))),0)</f>
        <v>0</v>
      </c>
      <c r="AL433" s="30">
        <f>_xlfn.IFNA(IF($O433="days",$Y433*(VLOOKUP($K433,'Bed parameters'!$A$9:$I$12,9,FALSE))*$F433*(VLOOKUP($Q433,'Workforce distribution'!$C$8:$AD$30,AL$7,FALSE)),IF($Q433="n/a",(IF($P433=AL$6,$X433*$F433,0)),$X433*$F433*(VLOOKUP($Q433,'Workforce distribution'!$C$8:$AD$30,AL$7,FALSE)))),0)</f>
        <v>0</v>
      </c>
      <c r="AM433" s="30">
        <f>_xlfn.IFNA(IF($O433="days",$Y433*(VLOOKUP($K433,'Bed parameters'!$A$9:$I$12,9,FALSE))*$F433*(VLOOKUP($Q433,'Workforce distribution'!$C$8:$AD$30,AM$7,FALSE)),IF($Q433="n/a",(IF($P433=AM$6,$X433*$F433,0)),$X433*$F433*(VLOOKUP($Q433,'Workforce distribution'!$C$8:$AD$30,AM$7,FALSE)))),0)</f>
        <v>0</v>
      </c>
      <c r="AN433" s="30">
        <f>_xlfn.IFNA(IF($O433="days",$Y433*(VLOOKUP($K433,'Bed parameters'!$A$9:$I$12,9,FALSE))*$F433*(VLOOKUP($Q433,'Workforce distribution'!$C$8:$AD$30,AN$7,FALSE)),IF($Q433="n/a",(IF($P433=AN$6,$X433*$F433,0)),$X433*$F433*(VLOOKUP($Q433,'Workforce distribution'!$C$8:$AD$30,AN$7,FALSE)))),0)</f>
        <v>0</v>
      </c>
      <c r="AO433" s="30">
        <f>_xlfn.IFNA(IF($O433="days",$Y433*(VLOOKUP($K433,'Bed parameters'!$A$9:$I$12,9,FALSE))*$F433*(VLOOKUP($Q433,'Workforce distribution'!$C$8:$AD$30,AO$7,FALSE)),IF($Q433="n/a",(IF($P433=AO$6,$X433*$F433,0)),$X433*$F433*(VLOOKUP($Q433,'Workforce distribution'!$C$8:$AD$30,AO$7,FALSE)))),0)</f>
        <v>0</v>
      </c>
      <c r="AP433" s="30">
        <f>_xlfn.IFNA(IF($O433="days",$Y433*(VLOOKUP($K433,'Bed parameters'!$A$9:$I$12,9,FALSE))*$F433*(VLOOKUP($Q433,'Workforce distribution'!$C$8:$AD$30,AP$7,FALSE)),IF($Q433="n/a",(IF($P433=AP$6,$X433*$F433,0)),$X433*$F433*(VLOOKUP($Q433,'Workforce distribution'!$C$8:$AD$30,AP$7,FALSE)))),0)</f>
        <v>0</v>
      </c>
      <c r="AQ433" s="30">
        <f>_xlfn.IFNA(IF($O433="days",$Y433*(VLOOKUP($K433,'Bed parameters'!$A$9:$I$12,9,FALSE))*$F433*(VLOOKUP($Q433,'Workforce distribution'!$C$8:$AD$30,AQ$7,FALSE)),IF($Q433="n/a",(IF($P433=AQ$6,$X433*$F433,0)),$X433*$F433*(VLOOKUP($Q433,'Workforce distribution'!$C$8:$AD$30,AQ$7,FALSE)))),0)</f>
        <v>0</v>
      </c>
      <c r="AR433" s="30">
        <f>_xlfn.IFNA(IF($O433="days",$Y433*(VLOOKUP($K433,'Bed parameters'!$A$9:$I$12,9,FALSE))*$F433*(VLOOKUP($Q433,'Workforce distribution'!$C$8:$AD$30,AR$7,FALSE)),IF($Q433="n/a",(IF($P433=AR$6,$X433*$F433,0)),$X433*$F433*(VLOOKUP($Q433,'Workforce distribution'!$C$8:$AD$30,AR$7,FALSE)))),0)</f>
        <v>0</v>
      </c>
      <c r="AS433" s="30">
        <f>_xlfn.IFNA(IF($O433="days",$Y433*(VLOOKUP($K433,'Bed parameters'!$A$9:$I$12,9,FALSE))*$F433*(VLOOKUP($Q433,'Workforce distribution'!$C$8:$AD$30,AS$7,FALSE)),IF($Q433="n/a",(IF($P433=AS$6,$X433*$F433,0)),$X433*$F433*(VLOOKUP($Q433,'Workforce distribution'!$C$8:$AD$30,AS$7,FALSE)))),0)</f>
        <v>0</v>
      </c>
      <c r="AT433" s="30">
        <f>_xlfn.IFNA(IF($O433="days",$Y433*(VLOOKUP($K433,'Bed parameters'!$A$9:$I$12,9,FALSE))*$F433*(VLOOKUP($Q433,'Workforce distribution'!$C$8:$AD$30,AT$7,FALSE)),IF($Q433="n/a",(IF($P433=AT$6,$X433*$F433,0)),$X433*$F433*(VLOOKUP($Q433,'Workforce distribution'!$C$8:$AD$30,AT$7,FALSE)))),0)</f>
        <v>0</v>
      </c>
      <c r="AU433" s="30">
        <f>_xlfn.IFNA(IF($O433="days",$Y433*(VLOOKUP($K433,'Bed parameters'!$A$9:$I$12,9,FALSE))*$F433*(VLOOKUP($Q433,'Workforce distribution'!$C$8:$AD$30,AU$7,FALSE)),IF($Q433="n/a",(IF($P433=AU$6,$X433*$F433,0)),$X433*$F433*(VLOOKUP($Q433,'Workforce distribution'!$C$8:$AD$30,AU$7,FALSE)))),0)</f>
        <v>0</v>
      </c>
      <c r="AV433" s="30">
        <f>_xlfn.IFNA(IF($O433="days",$Y433*(VLOOKUP($K433,'Bed parameters'!$A$9:$I$12,9,FALSE))*$F433*(VLOOKUP($Q433,'Workforce distribution'!$C$8:$AD$30,AV$7,FALSE)),IF($Q433="n/a",(IF($P433=AV$6,$X433*$F433,0)),$X433*$F433*(VLOOKUP($Q433,'Workforce distribution'!$C$8:$AD$30,AV$7,FALSE)))),0)</f>
        <v>0</v>
      </c>
      <c r="AW433" s="30">
        <f>_xlfn.IFNA(IF($O433="days",$Y433*(VLOOKUP($K433,'Bed parameters'!$A$9:$I$12,9,FALSE))*$F433*(VLOOKUP($Q433,'Workforce distribution'!$C$8:$AD$30,AW$7,FALSE)),IF($Q433="n/a",(IF($P433=AW$6,$X433*$F433,0)),$X433*$F433*(VLOOKUP($Q433,'Workforce distribution'!$C$8:$AD$30,AW$7,FALSE)))),0)</f>
        <v>0</v>
      </c>
      <c r="AX433" s="30">
        <f>_xlfn.IFNA(IF($O433="days",$Y433*(VLOOKUP($K433,'Bed parameters'!$A$9:$I$12,9,FALSE))*$F433*(VLOOKUP($Q433,'Workforce distribution'!$C$8:$AD$30,AX$7,FALSE)),IF($Q433="n/a",(IF($P433=AX$6,$X433*$F433,0)),$X433*$F433*(VLOOKUP($Q433,'Workforce distribution'!$C$8:$AD$30,AX$7,FALSE)))),0)</f>
        <v>0</v>
      </c>
      <c r="AY433" s="30">
        <f>_xlfn.IFNA(IF($O433="days",$Y433*(VLOOKUP($K433,'Bed parameters'!$A$9:$I$12,9,FALSE))*$F433*(VLOOKUP($Q433,'Workforce distribution'!$C$8:$AD$30,AY$7,FALSE)),IF($Q433="n/a",(IF($P433=AY$6,$X433*$F433,0)),$X433*$F433*(VLOOKUP($Q433,'Workforce distribution'!$C$8:$AD$30,AY$7,FALSE)))),0)</f>
        <v>0</v>
      </c>
      <c r="AZ433" s="30">
        <f>_xlfn.IFNA(IF($O433="days",$Y433*(VLOOKUP($K433,'Bed parameters'!$A$9:$I$12,9,FALSE))*$F433*(VLOOKUP($Q433,'Workforce distribution'!$C$8:$AD$30,AZ$7,FALSE)),IF($Q433="n/a",(IF($P433=AZ$6,$X433*$F433,0)),$X433*$F433*(VLOOKUP($Q433,'Workforce distribution'!$C$8:$AD$30,AZ$7,FALSE)))),0)</f>
        <v>0</v>
      </c>
      <c r="BA433" s="30">
        <f>_xlfn.IFNA(IF($O433="days",$Y433*(VLOOKUP($K433,'Bed parameters'!$A$9:$I$12,9,FALSE))*$F433*(VLOOKUP($Q433,'Workforce distribution'!$C$8:$AD$30,BA$7,FALSE)),IF($Q433="n/a",(IF($P433=BA$6,$X433*$F433,0)),$X433*$F433*(VLOOKUP($Q433,'Workforce distribution'!$C$8:$AD$30,BA$7,FALSE)))),0)</f>
        <v>0</v>
      </c>
      <c r="BB433" s="30">
        <f>_xlfn.IFNA(IF($O433="days",$Y433*(VLOOKUP($K433,'Bed parameters'!$A$9:$I$12,9,FALSE))*$F433*(VLOOKUP($Q433,'Workforce distribution'!$C$8:$AD$30,BB$7,FALSE)),IF($Q433="n/a",(IF($P433=BB$6,$X433*$F433,0)),$X433*$F433*(VLOOKUP($Q433,'Workforce distribution'!$C$8:$AD$30,BB$7,FALSE)))),0)</f>
        <v>0</v>
      </c>
      <c r="BC433" s="149">
        <f t="shared" si="57"/>
        <v>0</v>
      </c>
      <c r="BD433" s="288">
        <f>IF($Q433="n/a",(IF('Workforce hours'!D$30=0,0,(AB433/'Workforce hours'!D$30))),(IF(VLOOKUP($Q433,'Workforce hours'!$C$8:$AD$30,BD$7,FALSE)=0,0,(AB433/(VLOOKUP($Q433,'Workforce hours'!$C$8:$AD$30,BD$7,FALSE))))))</f>
        <v>0</v>
      </c>
      <c r="BE433" s="288">
        <f>IF($Q433="n/a",(IF('Workforce hours'!E$30=0,0,(AC433/'Workforce hours'!E$30))),(IF(VLOOKUP($Q433,'Workforce hours'!$C$8:$AD$30,BE$7,FALSE)=0,0,(AC433/(VLOOKUP($Q433,'Workforce hours'!$C$8:$AD$30,BE$7,FALSE))))))</f>
        <v>0</v>
      </c>
      <c r="BF433" s="288">
        <f>IF($Q433="n/a",(IF('Workforce hours'!F$30=0,0,(AD433/'Workforce hours'!F$30))),(IF(VLOOKUP($Q433,'Workforce hours'!$C$8:$AD$30,BF$7,FALSE)=0,0,(AD433/(VLOOKUP($Q433,'Workforce hours'!$C$8:$AD$30,BF$7,FALSE))))))</f>
        <v>0</v>
      </c>
      <c r="BG433" s="288">
        <f>IF($Q433="n/a",(IF('Workforce hours'!G$30=0,0,(AE433/'Workforce hours'!G$30))),(IF(VLOOKUP($Q433,'Workforce hours'!$C$8:$AD$30,BG$7,FALSE)=0,0,(AE433/(VLOOKUP($Q433,'Workforce hours'!$C$8:$AD$30,BG$7,FALSE))))))</f>
        <v>0</v>
      </c>
      <c r="BH433" s="288">
        <f>IF($Q433="n/a",(IF('Workforce hours'!H$30=0,0,(AF433/'Workforce hours'!H$30))),(IF(VLOOKUP($Q433,'Workforce hours'!$C$8:$AD$30,BH$7,FALSE)=0,0,(AF433/(VLOOKUP($Q433,'Workforce hours'!$C$8:$AD$30,BH$7,FALSE))))))</f>
        <v>0</v>
      </c>
      <c r="BI433" s="288">
        <f>IF($Q433="n/a",(IF('Workforce hours'!I$30=0,0,(AG433/'Workforce hours'!I$30))),(IF(VLOOKUP($Q433,'Workforce hours'!$C$8:$AD$30,BI$7,FALSE)=0,0,(AG433/(VLOOKUP($Q433,'Workforce hours'!$C$8:$AD$30,BI$7,FALSE))))))</f>
        <v>0</v>
      </c>
      <c r="BJ433" s="288">
        <f>IF($Q433="n/a",(IF('Workforce hours'!J$30=0,0,(AH433/'Workforce hours'!J$30))),(IF(VLOOKUP($Q433,'Workforce hours'!$C$8:$AD$30,BJ$7,FALSE)=0,0,(AH433/(VLOOKUP($Q433,'Workforce hours'!$C$8:$AD$30,BJ$7,FALSE))))))</f>
        <v>0</v>
      </c>
      <c r="BK433" s="288">
        <f>IF($Q433="n/a",(IF('Workforce hours'!K$30=0,0,(AI433/'Workforce hours'!K$30))),(IF(VLOOKUP($Q433,'Workforce hours'!$C$8:$AD$30,BK$7,FALSE)=0,0,(AI433/(VLOOKUP($Q433,'Workforce hours'!$C$8:$AD$30,BK$7,FALSE))))))</f>
        <v>0</v>
      </c>
      <c r="BL433" s="288">
        <f>IF($Q433="n/a",(IF('Workforce hours'!L$30=0,0,(AJ433/'Workforce hours'!L$30))),(IF(VLOOKUP($Q433,'Workforce hours'!$C$8:$AD$30,BL$7,FALSE)=0,0,(AJ433/(VLOOKUP($Q433,'Workforce hours'!$C$8:$AD$30,BL$7,FALSE))))))</f>
        <v>0</v>
      </c>
      <c r="BM433" s="288">
        <f>IF($Q433="n/a",(IF('Workforce hours'!M$30=0,0,(AK433/'Workforce hours'!M$30))),(IF(VLOOKUP($Q433,'Workforce hours'!$C$8:$AD$30,BM$7,FALSE)=0,0,(AK433/(VLOOKUP($Q433,'Workforce hours'!$C$8:$AD$30,BM$7,FALSE))))))</f>
        <v>0</v>
      </c>
      <c r="BN433" s="288">
        <f>IF($Q433="n/a",(IF('Workforce hours'!N$30=0,0,(AL433/'Workforce hours'!N$30))),(IF(VLOOKUP($Q433,'Workforce hours'!$C$8:$AD$30,BN$7,FALSE)=0,0,(AL433/(VLOOKUP($Q433,'Workforce hours'!$C$8:$AD$30,BN$7,FALSE))))))</f>
        <v>0</v>
      </c>
      <c r="BO433" s="288">
        <f>IF($Q433="n/a",(IF('Workforce hours'!O$30=0,0,(AM433/'Workforce hours'!O$30))),(IF(VLOOKUP($Q433,'Workforce hours'!$C$8:$AD$30,BO$7,FALSE)=0,0,(AM433/(VLOOKUP($Q433,'Workforce hours'!$C$8:$AD$30,BO$7,FALSE))))))</f>
        <v>0</v>
      </c>
      <c r="BP433" s="288">
        <f>IF($Q433="n/a",(IF('Workforce hours'!P$30=0,0,(AN433/'Workforce hours'!P$30))),(IF(VLOOKUP($Q433,'Workforce hours'!$C$8:$AD$30,BP$7,FALSE)=0,0,(AN433/(VLOOKUP($Q433,'Workforce hours'!$C$8:$AD$30,BP$7,FALSE))))))</f>
        <v>0</v>
      </c>
      <c r="BQ433" s="288">
        <f>IF($Q433="n/a",(IF('Workforce hours'!Q$30=0,0,(AO433/'Workforce hours'!Q$30))),(IF(VLOOKUP($Q433,'Workforce hours'!$C$8:$AD$30,BQ$7,FALSE)=0,0,(AO433/(VLOOKUP($Q433,'Workforce hours'!$C$8:$AD$30,BQ$7,FALSE))))))</f>
        <v>0</v>
      </c>
      <c r="BR433" s="288">
        <f>IF($Q433="n/a",(IF('Workforce hours'!R$30=0,0,(AP433/'Workforce hours'!R$30))),(IF(VLOOKUP($Q433,'Workforce hours'!$C$8:$AD$30,BR$7,FALSE)=0,0,(AP433/(VLOOKUP($Q433,'Workforce hours'!$C$8:$AD$30,BR$7,FALSE))))))</f>
        <v>0</v>
      </c>
      <c r="BS433" s="288">
        <f>IF($Q433="n/a",(IF('Workforce hours'!S$30=0,0,(AQ433/'Workforce hours'!S$30))),(IF(VLOOKUP($Q433,'Workforce hours'!$C$8:$AD$30,BS$7,FALSE)=0,0,(AQ433/(VLOOKUP($Q433,'Workforce hours'!$C$8:$AD$30,BS$7,FALSE))))))</f>
        <v>0</v>
      </c>
      <c r="BT433" s="288">
        <f>IF($Q433="n/a",(IF('Workforce hours'!T$30=0,0,(AR433/'Workforce hours'!T$30))),(IF(VLOOKUP($Q433,'Workforce hours'!$C$8:$AD$30,BT$7,FALSE)=0,0,(AR433/(VLOOKUP($Q433,'Workforce hours'!$C$8:$AD$30,BT$7,FALSE))))))</f>
        <v>0</v>
      </c>
      <c r="BU433" s="288">
        <f>IF($Q433="n/a",(IF('Workforce hours'!U$30=0,0,(AS433/'Workforce hours'!U$30))),(IF(VLOOKUP($Q433,'Workforce hours'!$C$8:$AD$30,BU$7,FALSE)=0,0,(AS433/(VLOOKUP($Q433,'Workforce hours'!$C$8:$AD$30,BU$7,FALSE))))))</f>
        <v>0</v>
      </c>
      <c r="BV433" s="288">
        <f>IF($Q433="n/a",(IF('Workforce hours'!V$30=0,0,(AT433/'Workforce hours'!V$30))),(IF(VLOOKUP($Q433,'Workforce hours'!$C$8:$AD$30,BV$7,FALSE)=0,0,(AT433/(VLOOKUP($Q433,'Workforce hours'!$C$8:$AD$30,BV$7,FALSE))))))</f>
        <v>0</v>
      </c>
      <c r="BW433" s="288">
        <f>IF($Q433="n/a",(IF('Workforce hours'!W$30=0,0,(AU433/'Workforce hours'!W$30))),(IF(VLOOKUP($Q433,'Workforce hours'!$C$8:$AD$30,BW$7,FALSE)=0,0,(AU433/(VLOOKUP($Q433,'Workforce hours'!$C$8:$AD$30,BW$7,FALSE))))))</f>
        <v>0</v>
      </c>
      <c r="BX433" s="288">
        <f>IF($Q433="n/a",(IF('Workforce hours'!X$30=0,0,(AV433/'Workforce hours'!X$30))),(IF(VLOOKUP($Q433,'Workforce hours'!$C$8:$AD$30,BX$7,FALSE)=0,0,(AV433/(VLOOKUP($Q433,'Workforce hours'!$C$8:$AD$30,BX$7,FALSE))))))</f>
        <v>0</v>
      </c>
      <c r="BY433" s="288">
        <f>IF($Q433="n/a",(IF('Workforce hours'!Y$30=0,0,(AW433/'Workforce hours'!Y$30))),(IF(VLOOKUP($Q433,'Workforce hours'!$C$8:$AD$30,BY$7,FALSE)=0,0,(AW433/(VLOOKUP($Q433,'Workforce hours'!$C$8:$AD$30,BY$7,FALSE))))))</f>
        <v>0</v>
      </c>
      <c r="BZ433" s="288">
        <f>IF($Q433="n/a",(IF('Workforce hours'!Z$30=0,0,(AX433/'Workforce hours'!Z$30))),(IF(VLOOKUP($Q433,'Workforce hours'!$C$8:$AD$30,BZ$7,FALSE)=0,0,(AX433/(VLOOKUP($Q433,'Workforce hours'!$C$8:$AD$30,BZ$7,FALSE))))))</f>
        <v>0</v>
      </c>
      <c r="CA433" s="288">
        <f>IF($Q433="n/a",(IF('Workforce hours'!AA$30=0,0,(AY433/'Workforce hours'!AA$30))),(IF(VLOOKUP($Q433,'Workforce hours'!$C$8:$AD$30,CA$7,FALSE)=0,0,(AY433/(VLOOKUP($Q433,'Workforce hours'!$C$8:$AD$30,CA$7,FALSE))))))</f>
        <v>0</v>
      </c>
      <c r="CB433" s="288">
        <f>IF($Q433="n/a",(IF('Workforce hours'!AB$30=0,0,(AZ433/'Workforce hours'!AB$30))),(IF(VLOOKUP($Q433,'Workforce hours'!$C$8:$AD$30,CB$7,FALSE)=0,0,(AZ433/(VLOOKUP($Q433,'Workforce hours'!$C$8:$AD$30,CB$7,FALSE))))))</f>
        <v>0</v>
      </c>
      <c r="CC433" s="288">
        <f>IF($Q433="n/a",(IF('Workforce hours'!AC$30=0,0,(BA433/'Workforce hours'!AC$30))),(IF(VLOOKUP($Q433,'Workforce hours'!$C$8:$AD$30,CC$7,FALSE)=0,0,(BA433/(VLOOKUP($Q433,'Workforce hours'!$C$8:$AD$30,CC$7,FALSE))))))</f>
        <v>0</v>
      </c>
      <c r="CD433" s="288">
        <f>IF($Q433="n/a",(IF('Workforce hours'!AD$30=0,0,(BB433/'Workforce hours'!AD$30))),(IF(VLOOKUP($Q433,'Workforce hours'!$C$8:$AD$30,CD$7,FALSE)=0,0,(BB433/(VLOOKUP($Q433,'Workforce hours'!$C$8:$AD$30,CD$7,FALSE))))))</f>
        <v>0</v>
      </c>
      <c r="CE433" s="289">
        <f t="shared" si="58"/>
        <v>0</v>
      </c>
      <c r="CF433" s="290">
        <f>BD433*'Workforce costs'!B$9*(1+'Workforce costs'!B$10)*(1+'Workforce costs'!B$11)</f>
        <v>0</v>
      </c>
      <c r="CG433" s="290">
        <f>BE433*'Workforce costs'!C$9*(1+'Workforce costs'!C$10)*(1+'Workforce costs'!C$11)</f>
        <v>0</v>
      </c>
      <c r="CH433" s="290">
        <f>BF433*'Workforce costs'!D$9*(1+'Workforce costs'!D$10)*(1+'Workforce costs'!D$11)</f>
        <v>0</v>
      </c>
      <c r="CI433" s="290">
        <f>BG433*'Workforce costs'!E$9*(1+'Workforce costs'!E$10)*(1+'Workforce costs'!E$11)</f>
        <v>0</v>
      </c>
      <c r="CJ433" s="290">
        <f>BH433*'Workforce costs'!F$9*(1+'Workforce costs'!F$10)*(1+'Workforce costs'!F$11)</f>
        <v>0</v>
      </c>
      <c r="CK433" s="290">
        <f>BI433*'Workforce costs'!G$9*(1+'Workforce costs'!G$10)*(1+'Workforce costs'!G$11)</f>
        <v>0</v>
      </c>
      <c r="CL433" s="290">
        <f>BJ433*'Workforce costs'!H$9*(1+'Workforce costs'!H$10)*(1+'Workforce costs'!H$11)</f>
        <v>0</v>
      </c>
      <c r="CM433" s="290">
        <f>BK433*'Workforce costs'!I$9*(1+'Workforce costs'!I$10)*(1+'Workforce costs'!I$11)</f>
        <v>0</v>
      </c>
      <c r="CN433" s="290">
        <f>BL433*'Workforce costs'!J$9*(1+'Workforce costs'!J$10)*(1+'Workforce costs'!J$11)</f>
        <v>0</v>
      </c>
      <c r="CO433" s="290">
        <f>BM433*'Workforce costs'!K$9*(1+'Workforce costs'!K$10)*(1+'Workforce costs'!K$11)</f>
        <v>0</v>
      </c>
      <c r="CP433" s="290">
        <f>BN433*'Workforce costs'!L$9*(1+'Workforce costs'!L$10)*(1+'Workforce costs'!L$11)</f>
        <v>0</v>
      </c>
      <c r="CQ433" s="290">
        <f>BO433*'Workforce costs'!M$9*(1+'Workforce costs'!M$10)*(1+'Workforce costs'!M$11)</f>
        <v>0</v>
      </c>
      <c r="CR433" s="290">
        <f>BP433*'Workforce costs'!N$9*(1+'Workforce costs'!N$10)*(1+'Workforce costs'!N$11)</f>
        <v>0</v>
      </c>
      <c r="CS433" s="290">
        <f>BQ433*'Workforce costs'!O$9*(1+'Workforce costs'!O$10)*(1+'Workforce costs'!O$11)</f>
        <v>0</v>
      </c>
      <c r="CT433" s="290">
        <f>BR433*'Workforce costs'!P$9*(1+'Workforce costs'!P$10)*(1+'Workforce costs'!P$11)</f>
        <v>0</v>
      </c>
      <c r="CU433" s="290">
        <f>BS433*'Workforce costs'!Q$9*(1+'Workforce costs'!Q$10)*(1+'Workforce costs'!Q$11)</f>
        <v>0</v>
      </c>
      <c r="CV433" s="290">
        <f>BT433*'Workforce costs'!R$9*(1+'Workforce costs'!R$10)*(1+'Workforce costs'!R$11)</f>
        <v>0</v>
      </c>
      <c r="CW433" s="290">
        <f>BU433*'Workforce costs'!S$9*(1+'Workforce costs'!S$10)*(1+'Workforce costs'!S$11)</f>
        <v>0</v>
      </c>
      <c r="CX433" s="290">
        <f>BV433*'Workforce costs'!T$9*(1+'Workforce costs'!T$10)*(1+'Workforce costs'!T$11)</f>
        <v>0</v>
      </c>
      <c r="CY433" s="290">
        <f>BW433*'Workforce costs'!U$9*(1+'Workforce costs'!U$10)*(1+'Workforce costs'!U$11)</f>
        <v>0</v>
      </c>
      <c r="CZ433" s="290">
        <f>BX433*'Workforce costs'!V$9*(1+'Workforce costs'!V$10)*(1+'Workforce costs'!V$11)</f>
        <v>0</v>
      </c>
      <c r="DA433" s="290">
        <f>BY433*'Workforce costs'!W$9*(1+'Workforce costs'!W$10)*(1+'Workforce costs'!W$11)</f>
        <v>0</v>
      </c>
      <c r="DB433" s="290">
        <f>BZ433*'Workforce costs'!X$9*(1+'Workforce costs'!X$10)*(1+'Workforce costs'!X$11)</f>
        <v>0</v>
      </c>
      <c r="DC433" s="290">
        <f>CA433*'Workforce costs'!Y$9*(1+'Workforce costs'!Y$10)*(1+'Workforce costs'!Y$11)</f>
        <v>0</v>
      </c>
      <c r="DD433" s="290">
        <f>CB433*'Workforce costs'!Z$9*(1+'Workforce costs'!Z$10)*(1+'Workforce costs'!Z$11)</f>
        <v>0</v>
      </c>
      <c r="DE433" s="290">
        <f>CC433*'Workforce costs'!AA$9*(1+'Workforce costs'!AA$10)*(1+'Workforce costs'!AA$11)</f>
        <v>0</v>
      </c>
      <c r="DF433" s="290">
        <f>CD433*'Workforce costs'!AB$9*(1+'Workforce costs'!AB$10)*(1+'Workforce costs'!AB$11)</f>
        <v>0</v>
      </c>
    </row>
    <row r="434" spans="1:110" x14ac:dyDescent="0.3">
      <c r="A434" s="2" t="str">
        <f>Outputs!$A$4</f>
        <v>Australia</v>
      </c>
      <c r="B434" s="2" t="str">
        <f t="shared" si="51"/>
        <v>Australia 65+</v>
      </c>
      <c r="C434" s="30">
        <f>VLOOKUP($B434,Populations!$D$15:$H$1920,3,FALSE)</f>
        <v>4559374</v>
      </c>
      <c r="D434" s="255">
        <f>IF(OR($H434="General pop",$H434="Schools",$H434="Workplace",$H434="Skills Training",$H434="Digital Supports"),1,VLOOKUP($B434,Populations!$D$15:$H$1920,5,FALSE))</f>
        <v>1</v>
      </c>
      <c r="E434" s="88">
        <f>VLOOKUP(I434,Epidemiology!$C$10:$H$47,6,FALSE)</f>
        <v>460</v>
      </c>
      <c r="F434" s="102">
        <f>'Care profiles'!R435</f>
        <v>1</v>
      </c>
      <c r="G434" s="15" t="str">
        <f>'Care profiles'!A435</f>
        <v>65+</v>
      </c>
      <c r="H434" s="15" t="str">
        <f>'Care profiles'!B435</f>
        <v>Persistent</v>
      </c>
      <c r="I434" s="15" t="str">
        <f>'Care profiles'!C435</f>
        <v>Persistent_65+yrs</v>
      </c>
      <c r="J434" s="15" t="str">
        <f>'Care profiles'!D435</f>
        <v>Care profile</v>
      </c>
      <c r="K434" s="15" t="str">
        <f>'Care profiles'!E435</f>
        <v>Assessment and Planning</v>
      </c>
      <c r="L434" s="104">
        <f>'Care profiles'!F435</f>
        <v>0.5</v>
      </c>
      <c r="M434" s="15">
        <f>'Care profiles'!G435</f>
        <v>2</v>
      </c>
      <c r="N434" s="15">
        <f>'Care profiles'!H435</f>
        <v>30</v>
      </c>
      <c r="O434" s="15" t="str">
        <f>'Care profiles'!I435</f>
        <v>min</v>
      </c>
      <c r="P434" s="15" t="str">
        <f>'Care profiles'!J435</f>
        <v>Team</v>
      </c>
      <c r="Q434" s="15" t="str">
        <f>'Care profiles'!K435</f>
        <v>Clinical Community Treatment Team – Older Adult (65+ years)</v>
      </c>
      <c r="R434" s="15" t="str">
        <f>'Care profiles'!M435</f>
        <v>N</v>
      </c>
      <c r="S434" s="15" t="str">
        <f>'Care profiles'!O435</f>
        <v>Y</v>
      </c>
      <c r="T434" s="15" t="str">
        <f>'Care profiles'!Q435</f>
        <v>N</v>
      </c>
      <c r="U434" s="30">
        <f t="shared" si="52"/>
        <v>20973.1204</v>
      </c>
      <c r="V434" s="30">
        <f t="shared" si="53"/>
        <v>10486.5602</v>
      </c>
      <c r="W434" s="30">
        <f>IF(M434="n/a",0,IF(O434="days",V434*M434*(1+(VLOOKUP(K434,'Bed parameters'!$A$9:$G$12,7,FALSE))),V434*M434))</f>
        <v>20973.1204</v>
      </c>
      <c r="X434" s="30">
        <f t="shared" si="54"/>
        <v>10486.5602</v>
      </c>
      <c r="Y434" s="30">
        <f t="shared" si="55"/>
        <v>0</v>
      </c>
      <c r="Z434" s="113">
        <f>_xlfn.IFNA(Y434/((VLOOKUP(K434,'Bed parameters'!$A$9:$G$12,3,FALSE))*(VLOOKUP(K434,'Bed parameters'!$A$9:$G$12,5,FALSE))),0)</f>
        <v>0</v>
      </c>
      <c r="AA434" s="30">
        <f t="shared" si="56"/>
        <v>10486.5602</v>
      </c>
      <c r="AB434" s="30">
        <f>_xlfn.IFNA(IF($O434="days",$Y434*(VLOOKUP($K434,'Bed parameters'!$A$9:$I$12,9,FALSE))*$F434*(VLOOKUP($Q434,'Workforce distribution'!$C$8:$AD$30,AB$7,FALSE)),IF($Q434="n/a",(IF($P434=AB$6,$X434*$F434,0)),$X434*$F434*(VLOOKUP($Q434,'Workforce distribution'!$C$8:$AD$30,AB$7,FALSE)))),0)</f>
        <v>0</v>
      </c>
      <c r="AC434" s="30">
        <f>_xlfn.IFNA(IF($O434="days",$Y434*(VLOOKUP($K434,'Bed parameters'!$A$9:$I$12,9,FALSE))*$F434*(VLOOKUP($Q434,'Workforce distribution'!$C$8:$AD$30,AC$7,FALSE)),IF($Q434="n/a",(IF($P434=AC$6,$X434*$F434,0)),$X434*$F434*(VLOOKUP($Q434,'Workforce distribution'!$C$8:$AD$30,AC$7,FALSE)))),0)</f>
        <v>0</v>
      </c>
      <c r="AD434" s="30">
        <f>_xlfn.IFNA(IF($O434="days",$Y434*(VLOOKUP($K434,'Bed parameters'!$A$9:$I$12,9,FALSE))*$F434*(VLOOKUP($Q434,'Workforce distribution'!$C$8:$AD$30,AD$7,FALSE)),IF($Q434="n/a",(IF($P434=AD$6,$X434*$F434,0)),$X434*$F434*(VLOOKUP($Q434,'Workforce distribution'!$C$8:$AD$30,AD$7,FALSE)))),0)</f>
        <v>0</v>
      </c>
      <c r="AE434" s="30">
        <f>_xlfn.IFNA(IF($O434="days",$Y434*(VLOOKUP($K434,'Bed parameters'!$A$9:$I$12,9,FALSE))*$F434*(VLOOKUP($Q434,'Workforce distribution'!$C$8:$AD$30,AE$7,FALSE)),IF($Q434="n/a",(IF($P434=AE$6,$X434*$F434,0)),$X434*$F434*(VLOOKUP($Q434,'Workforce distribution'!$C$8:$AD$30,AE$7,FALSE)))),0)</f>
        <v>509.00714808017335</v>
      </c>
      <c r="AF434" s="30">
        <f>_xlfn.IFNA(IF($O434="days",$Y434*(VLOOKUP($K434,'Bed parameters'!$A$9:$I$12,9,FALSE))*$F434*(VLOOKUP($Q434,'Workforce distribution'!$C$8:$AD$30,AF$7,FALSE)),IF($Q434="n/a",(IF($P434=AF$6,$X434*$F434,0)),$X434*$F434*(VLOOKUP($Q434,'Workforce distribution'!$C$8:$AD$30,AF$7,FALSE)))),0)</f>
        <v>0</v>
      </c>
      <c r="AG434" s="30">
        <f>_xlfn.IFNA(IF($O434="days",$Y434*(VLOOKUP($K434,'Bed parameters'!$A$9:$I$12,9,FALSE))*$F434*(VLOOKUP($Q434,'Workforce distribution'!$C$8:$AD$30,AG$7,FALSE)),IF($Q434="n/a",(IF($P434=AG$6,$X434*$F434,0)),$X434*$F434*(VLOOKUP($Q434,'Workforce distribution'!$C$8:$AD$30,AG$7,FALSE)))),0)</f>
        <v>0</v>
      </c>
      <c r="AH434" s="30">
        <f>_xlfn.IFNA(IF($O434="days",$Y434*(VLOOKUP($K434,'Bed parameters'!$A$9:$I$12,9,FALSE))*$F434*(VLOOKUP($Q434,'Workforce distribution'!$C$8:$AD$30,AH$7,FALSE)),IF($Q434="n/a",(IF($P434=AH$6,$X434*$F434,0)),$X434*$F434*(VLOOKUP($Q434,'Workforce distribution'!$C$8:$AD$30,AH$7,FALSE)))),0)</f>
        <v>0</v>
      </c>
      <c r="AI434" s="30">
        <f>_xlfn.IFNA(IF($O434="days",$Y434*(VLOOKUP($K434,'Bed parameters'!$A$9:$I$12,9,FALSE))*$F434*(VLOOKUP($Q434,'Workforce distribution'!$C$8:$AD$30,AI$7,FALSE)),IF($Q434="n/a",(IF($P434=AI$6,$X434*$F434,0)),$X434*$F434*(VLOOKUP($Q434,'Workforce distribution'!$C$8:$AD$30,AI$7,FALSE)))),0)</f>
        <v>0</v>
      </c>
      <c r="AJ434" s="30">
        <f>_xlfn.IFNA(IF($O434="days",$Y434*(VLOOKUP($K434,'Bed parameters'!$A$9:$I$12,9,FALSE))*$F434*(VLOOKUP($Q434,'Workforce distribution'!$C$8:$AD$30,AJ$7,FALSE)),IF($Q434="n/a",(IF($P434=AJ$6,$X434*$F434,0)),$X434*$F434*(VLOOKUP($Q434,'Workforce distribution'!$C$8:$AD$30,AJ$7,FALSE)))),0)</f>
        <v>0</v>
      </c>
      <c r="AK434" s="30">
        <f>_xlfn.IFNA(IF($O434="days",$Y434*(VLOOKUP($K434,'Bed parameters'!$A$9:$I$12,9,FALSE))*$F434*(VLOOKUP($Q434,'Workforce distribution'!$C$8:$AD$30,AK$7,FALSE)),IF($Q434="n/a",(IF($P434=AK$6,$X434*$F434,0)),$X434*$F434*(VLOOKUP($Q434,'Workforce distribution'!$C$8:$AD$30,AK$7,FALSE)))),0)</f>
        <v>0</v>
      </c>
      <c r="AL434" s="30">
        <f>_xlfn.IFNA(IF($O434="days",$Y434*(VLOOKUP($K434,'Bed parameters'!$A$9:$I$12,9,FALSE))*$F434*(VLOOKUP($Q434,'Workforce distribution'!$C$8:$AD$30,AL$7,FALSE)),IF($Q434="n/a",(IF($P434=AL$6,$X434*$F434,0)),$X434*$F434*(VLOOKUP($Q434,'Workforce distribution'!$C$8:$AD$30,AL$7,FALSE)))),0)</f>
        <v>1012.9495484182564</v>
      </c>
      <c r="AM434" s="30">
        <f>_xlfn.IFNA(IF($O434="days",$Y434*(VLOOKUP($K434,'Bed parameters'!$A$9:$I$12,9,FALSE))*$F434*(VLOOKUP($Q434,'Workforce distribution'!$C$8:$AD$30,AM$7,FALSE)),IF($Q434="n/a",(IF($P434=AM$6,$X434*$F434,0)),$X434*$F434*(VLOOKUP($Q434,'Workforce distribution'!$C$8:$AD$30,AM$7,FALSE)))),0)</f>
        <v>4051.7981936730257</v>
      </c>
      <c r="AN434" s="30">
        <f>_xlfn.IFNA(IF($O434="days",$Y434*(VLOOKUP($K434,'Bed parameters'!$A$9:$I$12,9,FALSE))*$F434*(VLOOKUP($Q434,'Workforce distribution'!$C$8:$AD$30,AN$7,FALSE)),IF($Q434="n/a",(IF($P434=AN$6,$X434*$F434,0)),$X434*$F434*(VLOOKUP($Q434,'Workforce distribution'!$C$8:$AD$30,AN$7,FALSE)))),0)</f>
        <v>962.30207099734366</v>
      </c>
      <c r="AO434" s="30">
        <f>_xlfn.IFNA(IF($O434="days",$Y434*(VLOOKUP($K434,'Bed parameters'!$A$9:$I$12,9,FALSE))*$F434*(VLOOKUP($Q434,'Workforce distribution'!$C$8:$AD$30,AO$7,FALSE)),IF($Q434="n/a",(IF($P434=AO$6,$X434*$F434,0)),$X434*$F434*(VLOOKUP($Q434,'Workforce distribution'!$C$8:$AD$30,AO$7,FALSE)))),0)</f>
        <v>962.30207099734366</v>
      </c>
      <c r="AP434" s="30">
        <f>_xlfn.IFNA(IF($O434="days",$Y434*(VLOOKUP($K434,'Bed parameters'!$A$9:$I$12,9,FALSE))*$F434*(VLOOKUP($Q434,'Workforce distribution'!$C$8:$AD$30,AP$7,FALSE)),IF($Q434="n/a",(IF($P434=AP$6,$X434*$F434,0)),$X434*$F434*(VLOOKUP($Q434,'Workforce distribution'!$C$8:$AD$30,AP$7,FALSE)))),0)</f>
        <v>962.30207099734366</v>
      </c>
      <c r="AQ434" s="30">
        <f>_xlfn.IFNA(IF($O434="days",$Y434*(VLOOKUP($K434,'Bed parameters'!$A$9:$I$12,9,FALSE))*$F434*(VLOOKUP($Q434,'Workforce distribution'!$C$8:$AD$30,AQ$7,FALSE)),IF($Q434="n/a",(IF($P434=AQ$6,$X434*$F434,0)),$X434*$F434*(VLOOKUP($Q434,'Workforce distribution'!$C$8:$AD$30,AQ$7,FALSE)))),0)</f>
        <v>0</v>
      </c>
      <c r="AR434" s="30">
        <f>_xlfn.IFNA(IF($O434="days",$Y434*(VLOOKUP($K434,'Bed parameters'!$A$9:$I$12,9,FALSE))*$F434*(VLOOKUP($Q434,'Workforce distribution'!$C$8:$AD$30,AR$7,FALSE)),IF($Q434="n/a",(IF($P434=AR$6,$X434*$F434,0)),$X434*$F434*(VLOOKUP($Q434,'Workforce distribution'!$C$8:$AD$30,AR$7,FALSE)))),0)</f>
        <v>0</v>
      </c>
      <c r="AS434" s="30">
        <f>_xlfn.IFNA(IF($O434="days",$Y434*(VLOOKUP($K434,'Bed parameters'!$A$9:$I$12,9,FALSE))*$F434*(VLOOKUP($Q434,'Workforce distribution'!$C$8:$AD$30,AS$7,FALSE)),IF($Q434="n/a",(IF($P434=AS$6,$X434*$F434,0)),$X434*$F434*(VLOOKUP($Q434,'Workforce distribution'!$C$8:$AD$30,AS$7,FALSE)))),0)</f>
        <v>0</v>
      </c>
      <c r="AT434" s="30">
        <f>_xlfn.IFNA(IF($O434="days",$Y434*(VLOOKUP($K434,'Bed parameters'!$A$9:$I$12,9,FALSE))*$F434*(VLOOKUP($Q434,'Workforce distribution'!$C$8:$AD$30,AT$7,FALSE)),IF($Q434="n/a",(IF($P434=AT$6,$X434*$F434,0)),$X434*$F434*(VLOOKUP($Q434,'Workforce distribution'!$C$8:$AD$30,AT$7,FALSE)))),0)</f>
        <v>0</v>
      </c>
      <c r="AU434" s="30">
        <f>_xlfn.IFNA(IF($O434="days",$Y434*(VLOOKUP($K434,'Bed parameters'!$A$9:$I$12,9,FALSE))*$F434*(VLOOKUP($Q434,'Workforce distribution'!$C$8:$AD$30,AU$7,FALSE)),IF($Q434="n/a",(IF($P434=AU$6,$X434*$F434,0)),$X434*$F434*(VLOOKUP($Q434,'Workforce distribution'!$C$8:$AD$30,AU$7,FALSE)))),0)</f>
        <v>1012.9495484182564</v>
      </c>
      <c r="AV434" s="30">
        <f>_xlfn.IFNA(IF($O434="days",$Y434*(VLOOKUP($K434,'Bed parameters'!$A$9:$I$12,9,FALSE))*$F434*(VLOOKUP($Q434,'Workforce distribution'!$C$8:$AD$30,AV$7,FALSE)),IF($Q434="n/a",(IF($P434=AV$6,$X434*$F434,0)),$X434*$F434*(VLOOKUP($Q434,'Workforce distribution'!$C$8:$AD$30,AV$7,FALSE)))),0)</f>
        <v>0</v>
      </c>
      <c r="AW434" s="30">
        <f>_xlfn.IFNA(IF($O434="days",$Y434*(VLOOKUP($K434,'Bed parameters'!$A$9:$I$12,9,FALSE))*$F434*(VLOOKUP($Q434,'Workforce distribution'!$C$8:$AD$30,AW$7,FALSE)),IF($Q434="n/a",(IF($P434=AW$6,$X434*$F434,0)),$X434*$F434*(VLOOKUP($Q434,'Workforce distribution'!$C$8:$AD$30,AW$7,FALSE)))),0)</f>
        <v>1012.9495484182564</v>
      </c>
      <c r="AX434" s="30">
        <f>_xlfn.IFNA(IF($O434="days",$Y434*(VLOOKUP($K434,'Bed parameters'!$A$9:$I$12,9,FALSE))*$F434*(VLOOKUP($Q434,'Workforce distribution'!$C$8:$AD$30,AX$7,FALSE)),IF($Q434="n/a",(IF($P434=AX$6,$X434*$F434,0)),$X434*$F434*(VLOOKUP($Q434,'Workforce distribution'!$C$8:$AD$30,AX$7,FALSE)))),0)</f>
        <v>0</v>
      </c>
      <c r="AY434" s="30">
        <f>_xlfn.IFNA(IF($O434="days",$Y434*(VLOOKUP($K434,'Bed parameters'!$A$9:$I$12,9,FALSE))*$F434*(VLOOKUP($Q434,'Workforce distribution'!$C$8:$AD$30,AY$7,FALSE)),IF($Q434="n/a",(IF($P434=AY$6,$X434*$F434,0)),$X434*$F434*(VLOOKUP($Q434,'Workforce distribution'!$C$8:$AD$30,AY$7,FALSE)))),0)</f>
        <v>0</v>
      </c>
      <c r="AZ434" s="30">
        <f>_xlfn.IFNA(IF($O434="days",$Y434*(VLOOKUP($K434,'Bed parameters'!$A$9:$I$12,9,FALSE))*$F434*(VLOOKUP($Q434,'Workforce distribution'!$C$8:$AD$30,AZ$7,FALSE)),IF($Q434="n/a",(IF($P434=AZ$6,$X434*$F434,0)),$X434*$F434*(VLOOKUP($Q434,'Workforce distribution'!$C$8:$AD$30,AZ$7,FALSE)))),0)</f>
        <v>0</v>
      </c>
      <c r="BA434" s="30">
        <f>_xlfn.IFNA(IF($O434="days",$Y434*(VLOOKUP($K434,'Bed parameters'!$A$9:$I$12,9,FALSE))*$F434*(VLOOKUP($Q434,'Workforce distribution'!$C$8:$AD$30,BA$7,FALSE)),IF($Q434="n/a",(IF($P434=BA$6,$X434*$F434,0)),$X434*$F434*(VLOOKUP($Q434,'Workforce distribution'!$C$8:$AD$30,BA$7,FALSE)))),0)</f>
        <v>0</v>
      </c>
      <c r="BB434" s="30">
        <f>_xlfn.IFNA(IF($O434="days",$Y434*(VLOOKUP($K434,'Bed parameters'!$A$9:$I$12,9,FALSE))*$F434*(VLOOKUP($Q434,'Workforce distribution'!$C$8:$AD$30,BB$7,FALSE)),IF($Q434="n/a",(IF($P434=BB$6,$X434*$F434,0)),$X434*$F434*(VLOOKUP($Q434,'Workforce distribution'!$C$8:$AD$30,BB$7,FALSE)))),0)</f>
        <v>0</v>
      </c>
      <c r="BC434" s="149">
        <f t="shared" si="57"/>
        <v>9.2468466322771654</v>
      </c>
      <c r="BD434" s="288">
        <f>IF($Q434="n/a",(IF('Workforce hours'!D$30=0,0,(AB434/'Workforce hours'!D$30))),(IF(VLOOKUP($Q434,'Workforce hours'!$C$8:$AD$30,BD$7,FALSE)=0,0,(AB434/(VLOOKUP($Q434,'Workforce hours'!$C$8:$AD$30,BD$7,FALSE))))))</f>
        <v>0</v>
      </c>
      <c r="BE434" s="288">
        <f>IF($Q434="n/a",(IF('Workforce hours'!E$30=0,0,(AC434/'Workforce hours'!E$30))),(IF(VLOOKUP($Q434,'Workforce hours'!$C$8:$AD$30,BE$7,FALSE)=0,0,(AC434/(VLOOKUP($Q434,'Workforce hours'!$C$8:$AD$30,BE$7,FALSE))))))</f>
        <v>0</v>
      </c>
      <c r="BF434" s="288">
        <f>IF($Q434="n/a",(IF('Workforce hours'!F$30=0,0,(AD434/'Workforce hours'!F$30))),(IF(VLOOKUP($Q434,'Workforce hours'!$C$8:$AD$30,BF$7,FALSE)=0,0,(AD434/(VLOOKUP($Q434,'Workforce hours'!$C$8:$AD$30,BF$7,FALSE))))))</f>
        <v>0</v>
      </c>
      <c r="BG434" s="288">
        <f>IF($Q434="n/a",(IF('Workforce hours'!G$30=0,0,(AE434/'Workforce hours'!G$30))),(IF(VLOOKUP($Q434,'Workforce hours'!$C$8:$AD$30,BG$7,FALSE)=0,0,(AE434/(VLOOKUP($Q434,'Workforce hours'!$C$8:$AD$30,BG$7,FALSE))))))</f>
        <v>0.44287394378311806</v>
      </c>
      <c r="BH434" s="288">
        <f>IF($Q434="n/a",(IF('Workforce hours'!H$30=0,0,(AF434/'Workforce hours'!H$30))),(IF(VLOOKUP($Q434,'Workforce hours'!$C$8:$AD$30,BH$7,FALSE)=0,0,(AF434/(VLOOKUP($Q434,'Workforce hours'!$C$8:$AD$30,BH$7,FALSE))))))</f>
        <v>0</v>
      </c>
      <c r="BI434" s="288">
        <f>IF($Q434="n/a",(IF('Workforce hours'!I$30=0,0,(AG434/'Workforce hours'!I$30))),(IF(VLOOKUP($Q434,'Workforce hours'!$C$8:$AD$30,BI$7,FALSE)=0,0,(AG434/(VLOOKUP($Q434,'Workforce hours'!$C$8:$AD$30,BI$7,FALSE))))))</f>
        <v>0</v>
      </c>
      <c r="BJ434" s="288">
        <f>IF($Q434="n/a",(IF('Workforce hours'!J$30=0,0,(AH434/'Workforce hours'!J$30))),(IF(VLOOKUP($Q434,'Workforce hours'!$C$8:$AD$30,BJ$7,FALSE)=0,0,(AH434/(VLOOKUP($Q434,'Workforce hours'!$C$8:$AD$30,BJ$7,FALSE))))))</f>
        <v>0</v>
      </c>
      <c r="BK434" s="288">
        <f>IF($Q434="n/a",(IF('Workforce hours'!K$30=0,0,(AI434/'Workforce hours'!K$30))),(IF(VLOOKUP($Q434,'Workforce hours'!$C$8:$AD$30,BK$7,FALSE)=0,0,(AI434/(VLOOKUP($Q434,'Workforce hours'!$C$8:$AD$30,BK$7,FALSE))))))</f>
        <v>0</v>
      </c>
      <c r="BL434" s="288">
        <f>IF($Q434="n/a",(IF('Workforce hours'!L$30=0,0,(AJ434/'Workforce hours'!L$30))),(IF(VLOOKUP($Q434,'Workforce hours'!$C$8:$AD$30,BL$7,FALSE)=0,0,(AJ434/(VLOOKUP($Q434,'Workforce hours'!$C$8:$AD$30,BL$7,FALSE))))))</f>
        <v>0</v>
      </c>
      <c r="BM434" s="288">
        <f>IF($Q434="n/a",(IF('Workforce hours'!M$30=0,0,(AK434/'Workforce hours'!M$30))),(IF(VLOOKUP($Q434,'Workforce hours'!$C$8:$AD$30,BM$7,FALSE)=0,0,(AK434/(VLOOKUP($Q434,'Workforce hours'!$C$8:$AD$30,BM$7,FALSE))))))</f>
        <v>0</v>
      </c>
      <c r="BN434" s="288">
        <f>IF($Q434="n/a",(IF('Workforce hours'!N$30=0,0,(AL434/'Workforce hours'!N$30))),(IF(VLOOKUP($Q434,'Workforce hours'!$C$8:$AD$30,BN$7,FALSE)=0,0,(AL434/(VLOOKUP($Q434,'Workforce hours'!$C$8:$AD$30,BN$7,FALSE))))))</f>
        <v>0.92220076356142155</v>
      </c>
      <c r="BO434" s="288">
        <f>IF($Q434="n/a",(IF('Workforce hours'!O$30=0,0,(AM434/'Workforce hours'!O$30))),(IF(VLOOKUP($Q434,'Workforce hours'!$C$8:$AD$30,BO$7,FALSE)=0,0,(AM434/(VLOOKUP($Q434,'Workforce hours'!$C$8:$AD$30,BO$7,FALSE))))))</f>
        <v>3.6574641066846958</v>
      </c>
      <c r="BP434" s="288">
        <f>IF($Q434="n/a",(IF('Workforce hours'!P$30=0,0,(AN434/'Workforce hours'!P$30))),(IF(VLOOKUP($Q434,'Workforce hours'!$C$8:$AD$30,BP$7,FALSE)=0,0,(AN434/(VLOOKUP($Q434,'Workforce hours'!$C$8:$AD$30,BP$7,FALSE))))))</f>
        <v>0.83727412257504996</v>
      </c>
      <c r="BQ434" s="288">
        <f>IF($Q434="n/a",(IF('Workforce hours'!Q$30=0,0,(AO434/'Workforce hours'!Q$30))),(IF(VLOOKUP($Q434,'Workforce hours'!$C$8:$AD$30,BQ$7,FALSE)=0,0,(AO434/(VLOOKUP($Q434,'Workforce hours'!$C$8:$AD$30,BQ$7,FALSE))))))</f>
        <v>0.83727412257504974</v>
      </c>
      <c r="BR434" s="288">
        <f>IF($Q434="n/a",(IF('Workforce hours'!R$30=0,0,(AP434/'Workforce hours'!R$30))),(IF(VLOOKUP($Q434,'Workforce hours'!$C$8:$AD$30,BR$7,FALSE)=0,0,(AP434/(VLOOKUP($Q434,'Workforce hours'!$C$8:$AD$30,BR$7,FALSE))))))</f>
        <v>0.83727412257504974</v>
      </c>
      <c r="BS434" s="288">
        <f>IF($Q434="n/a",(IF('Workforce hours'!S$30=0,0,(AQ434/'Workforce hours'!S$30))),(IF(VLOOKUP($Q434,'Workforce hours'!$C$8:$AD$30,BS$7,FALSE)=0,0,(AQ434/(VLOOKUP($Q434,'Workforce hours'!$C$8:$AD$30,BS$7,FALSE))))))</f>
        <v>0</v>
      </c>
      <c r="BT434" s="288">
        <f>IF($Q434="n/a",(IF('Workforce hours'!T$30=0,0,(AR434/'Workforce hours'!T$30))),(IF(VLOOKUP($Q434,'Workforce hours'!$C$8:$AD$30,BT$7,FALSE)=0,0,(AR434/(VLOOKUP($Q434,'Workforce hours'!$C$8:$AD$30,BT$7,FALSE))))))</f>
        <v>0</v>
      </c>
      <c r="BU434" s="288">
        <f>IF($Q434="n/a",(IF('Workforce hours'!U$30=0,0,(AS434/'Workforce hours'!U$30))),(IF(VLOOKUP($Q434,'Workforce hours'!$C$8:$AD$30,BU$7,FALSE)=0,0,(AS434/(VLOOKUP($Q434,'Workforce hours'!$C$8:$AD$30,BU$7,FALSE))))))</f>
        <v>0</v>
      </c>
      <c r="BV434" s="288">
        <f>IF($Q434="n/a",(IF('Workforce hours'!V$30=0,0,(AT434/'Workforce hours'!V$30))),(IF(VLOOKUP($Q434,'Workforce hours'!$C$8:$AD$30,BV$7,FALSE)=0,0,(AT434/(VLOOKUP($Q434,'Workforce hours'!$C$8:$AD$30,BV$7,FALSE))))))</f>
        <v>0</v>
      </c>
      <c r="BW434" s="288">
        <f>IF($Q434="n/a",(IF('Workforce hours'!W$30=0,0,(AU434/'Workforce hours'!W$30))),(IF(VLOOKUP($Q434,'Workforce hours'!$C$8:$AD$30,BW$7,FALSE)=0,0,(AU434/(VLOOKUP($Q434,'Workforce hours'!$C$8:$AD$30,BW$7,FALSE))))))</f>
        <v>0.85624272526138989</v>
      </c>
      <c r="BX434" s="288">
        <f>IF($Q434="n/a",(IF('Workforce hours'!X$30=0,0,(AV434/'Workforce hours'!X$30))),(IF(VLOOKUP($Q434,'Workforce hours'!$C$8:$AD$30,BX$7,FALSE)=0,0,(AV434/(VLOOKUP($Q434,'Workforce hours'!$C$8:$AD$30,BX$7,FALSE))))))</f>
        <v>0</v>
      </c>
      <c r="BY434" s="288">
        <f>IF($Q434="n/a",(IF('Workforce hours'!Y$30=0,0,(AW434/'Workforce hours'!Y$30))),(IF(VLOOKUP($Q434,'Workforce hours'!$C$8:$AD$30,BY$7,FALSE)=0,0,(AW434/(VLOOKUP($Q434,'Workforce hours'!$C$8:$AD$30,BY$7,FALSE))))))</f>
        <v>0.85624272526138989</v>
      </c>
      <c r="BZ434" s="288">
        <f>IF($Q434="n/a",(IF('Workforce hours'!Z$30=0,0,(AX434/'Workforce hours'!Z$30))),(IF(VLOOKUP($Q434,'Workforce hours'!$C$8:$AD$30,BZ$7,FALSE)=0,0,(AX434/(VLOOKUP($Q434,'Workforce hours'!$C$8:$AD$30,BZ$7,FALSE))))))</f>
        <v>0</v>
      </c>
      <c r="CA434" s="288">
        <f>IF($Q434="n/a",(IF('Workforce hours'!AA$30=0,0,(AY434/'Workforce hours'!AA$30))),(IF(VLOOKUP($Q434,'Workforce hours'!$C$8:$AD$30,CA$7,FALSE)=0,0,(AY434/(VLOOKUP($Q434,'Workforce hours'!$C$8:$AD$30,CA$7,FALSE))))))</f>
        <v>0</v>
      </c>
      <c r="CB434" s="288">
        <f>IF($Q434="n/a",(IF('Workforce hours'!AB$30=0,0,(AZ434/'Workforce hours'!AB$30))),(IF(VLOOKUP($Q434,'Workforce hours'!$C$8:$AD$30,CB$7,FALSE)=0,0,(AZ434/(VLOOKUP($Q434,'Workforce hours'!$C$8:$AD$30,CB$7,FALSE))))))</f>
        <v>0</v>
      </c>
      <c r="CC434" s="288">
        <f>IF($Q434="n/a",(IF('Workforce hours'!AC$30=0,0,(BA434/'Workforce hours'!AC$30))),(IF(VLOOKUP($Q434,'Workforce hours'!$C$8:$AD$30,CC$7,FALSE)=0,0,(BA434/(VLOOKUP($Q434,'Workforce hours'!$C$8:$AD$30,CC$7,FALSE))))))</f>
        <v>0</v>
      </c>
      <c r="CD434" s="288">
        <f>IF($Q434="n/a",(IF('Workforce hours'!AD$30=0,0,(BB434/'Workforce hours'!AD$30))),(IF(VLOOKUP($Q434,'Workforce hours'!$C$8:$AD$30,CD$7,FALSE)=0,0,(BB434/(VLOOKUP($Q434,'Workforce hours'!$C$8:$AD$30,CD$7,FALSE))))))</f>
        <v>0</v>
      </c>
      <c r="CE434" s="289">
        <f t="shared" si="58"/>
        <v>0</v>
      </c>
      <c r="CF434" s="290">
        <f>BD434*'Workforce costs'!B$9*(1+'Workforce costs'!B$10)*(1+'Workforce costs'!B$11)</f>
        <v>0</v>
      </c>
      <c r="CG434" s="290">
        <f>BE434*'Workforce costs'!C$9*(1+'Workforce costs'!C$10)*(1+'Workforce costs'!C$11)</f>
        <v>0</v>
      </c>
      <c r="CH434" s="290">
        <f>BF434*'Workforce costs'!D$9*(1+'Workforce costs'!D$10)*(1+'Workforce costs'!D$11)</f>
        <v>0</v>
      </c>
      <c r="CI434" s="290">
        <f>BG434*'Workforce costs'!E$9*(1+'Workforce costs'!E$10)*(1+'Workforce costs'!E$11)</f>
        <v>0</v>
      </c>
      <c r="CJ434" s="290">
        <f>BH434*'Workforce costs'!F$9*(1+'Workforce costs'!F$10)*(1+'Workforce costs'!F$11)</f>
        <v>0</v>
      </c>
      <c r="CK434" s="290">
        <f>BI434*'Workforce costs'!G$9*(1+'Workforce costs'!G$10)*(1+'Workforce costs'!G$11)</f>
        <v>0</v>
      </c>
      <c r="CL434" s="290">
        <f>BJ434*'Workforce costs'!H$9*(1+'Workforce costs'!H$10)*(1+'Workforce costs'!H$11)</f>
        <v>0</v>
      </c>
      <c r="CM434" s="290">
        <f>BK434*'Workforce costs'!I$9*(1+'Workforce costs'!I$10)*(1+'Workforce costs'!I$11)</f>
        <v>0</v>
      </c>
      <c r="CN434" s="290">
        <f>BL434*'Workforce costs'!J$9*(1+'Workforce costs'!J$10)*(1+'Workforce costs'!J$11)</f>
        <v>0</v>
      </c>
      <c r="CO434" s="290">
        <f>BM434*'Workforce costs'!K$9*(1+'Workforce costs'!K$10)*(1+'Workforce costs'!K$11)</f>
        <v>0</v>
      </c>
      <c r="CP434" s="290">
        <f>BN434*'Workforce costs'!L$9*(1+'Workforce costs'!L$10)*(1+'Workforce costs'!L$11)</f>
        <v>0</v>
      </c>
      <c r="CQ434" s="290">
        <f>BO434*'Workforce costs'!M$9*(1+'Workforce costs'!M$10)*(1+'Workforce costs'!M$11)</f>
        <v>0</v>
      </c>
      <c r="CR434" s="290">
        <f>BP434*'Workforce costs'!N$9*(1+'Workforce costs'!N$10)*(1+'Workforce costs'!N$11)</f>
        <v>0</v>
      </c>
      <c r="CS434" s="290">
        <f>BQ434*'Workforce costs'!O$9*(1+'Workforce costs'!O$10)*(1+'Workforce costs'!O$11)</f>
        <v>0</v>
      </c>
      <c r="CT434" s="290">
        <f>BR434*'Workforce costs'!P$9*(1+'Workforce costs'!P$10)*(1+'Workforce costs'!P$11)</f>
        <v>0</v>
      </c>
      <c r="CU434" s="290">
        <f>BS434*'Workforce costs'!Q$9*(1+'Workforce costs'!Q$10)*(1+'Workforce costs'!Q$11)</f>
        <v>0</v>
      </c>
      <c r="CV434" s="290">
        <f>BT434*'Workforce costs'!R$9*(1+'Workforce costs'!R$10)*(1+'Workforce costs'!R$11)</f>
        <v>0</v>
      </c>
      <c r="CW434" s="290">
        <f>BU434*'Workforce costs'!S$9*(1+'Workforce costs'!S$10)*(1+'Workforce costs'!S$11)</f>
        <v>0</v>
      </c>
      <c r="CX434" s="290">
        <f>BV434*'Workforce costs'!T$9*(1+'Workforce costs'!T$10)*(1+'Workforce costs'!T$11)</f>
        <v>0</v>
      </c>
      <c r="CY434" s="290">
        <f>BW434*'Workforce costs'!U$9*(1+'Workforce costs'!U$10)*(1+'Workforce costs'!U$11)</f>
        <v>0</v>
      </c>
      <c r="CZ434" s="290">
        <f>BX434*'Workforce costs'!V$9*(1+'Workforce costs'!V$10)*(1+'Workforce costs'!V$11)</f>
        <v>0</v>
      </c>
      <c r="DA434" s="290">
        <f>BY434*'Workforce costs'!W$9*(1+'Workforce costs'!W$10)*(1+'Workforce costs'!W$11)</f>
        <v>0</v>
      </c>
      <c r="DB434" s="290">
        <f>BZ434*'Workforce costs'!X$9*(1+'Workforce costs'!X$10)*(1+'Workforce costs'!X$11)</f>
        <v>0</v>
      </c>
      <c r="DC434" s="290">
        <f>CA434*'Workforce costs'!Y$9*(1+'Workforce costs'!Y$10)*(1+'Workforce costs'!Y$11)</f>
        <v>0</v>
      </c>
      <c r="DD434" s="290">
        <f>CB434*'Workforce costs'!Z$9*(1+'Workforce costs'!Z$10)*(1+'Workforce costs'!Z$11)</f>
        <v>0</v>
      </c>
      <c r="DE434" s="290">
        <f>CC434*'Workforce costs'!AA$9*(1+'Workforce costs'!AA$10)*(1+'Workforce costs'!AA$11)</f>
        <v>0</v>
      </c>
      <c r="DF434" s="290">
        <f>CD434*'Workforce costs'!AB$9*(1+'Workforce costs'!AB$10)*(1+'Workforce costs'!AB$11)</f>
        <v>0</v>
      </c>
    </row>
    <row r="435" spans="1:110" x14ac:dyDescent="0.3">
      <c r="A435" s="2" t="str">
        <f>Outputs!$A$4</f>
        <v>Australia</v>
      </c>
      <c r="B435" s="2" t="str">
        <f t="shared" si="51"/>
        <v>Australia 65+</v>
      </c>
      <c r="C435" s="30">
        <f>VLOOKUP($B435,Populations!$D$15:$H$1920,3,FALSE)</f>
        <v>4559374</v>
      </c>
      <c r="D435" s="255">
        <f>IF(OR($H435="General pop",$H435="Schools",$H435="Workplace",$H435="Skills Training",$H435="Digital Supports"),1,VLOOKUP($B435,Populations!$D$15:$H$1920,5,FALSE))</f>
        <v>1</v>
      </c>
      <c r="E435" s="88">
        <f>VLOOKUP(I435,Epidemiology!$C$10:$H$47,6,FALSE)</f>
        <v>460</v>
      </c>
      <c r="F435" s="102">
        <f>'Care profiles'!R436</f>
        <v>1</v>
      </c>
      <c r="G435" s="15" t="str">
        <f>'Care profiles'!A436</f>
        <v>65+</v>
      </c>
      <c r="H435" s="15" t="str">
        <f>'Care profiles'!B436</f>
        <v>Persistent</v>
      </c>
      <c r="I435" s="15" t="str">
        <f>'Care profiles'!C436</f>
        <v>Persistent_65+yrs</v>
      </c>
      <c r="J435" s="15" t="str">
        <f>'Care profiles'!D436</f>
        <v>Care profile</v>
      </c>
      <c r="K435" s="15" t="str">
        <f>'Care profiles'!E436</f>
        <v>Clinical Community Treatment Team – Older Adult (65+ years)</v>
      </c>
      <c r="L435" s="104">
        <f>'Care profiles'!F436</f>
        <v>0.5</v>
      </c>
      <c r="M435" s="15">
        <f>'Care profiles'!G436</f>
        <v>12</v>
      </c>
      <c r="N435" s="15">
        <f>'Care profiles'!H436</f>
        <v>60</v>
      </c>
      <c r="O435" s="15" t="str">
        <f>'Care profiles'!I436</f>
        <v>min</v>
      </c>
      <c r="P435" s="15" t="str">
        <f>'Care profiles'!J436</f>
        <v>Team</v>
      </c>
      <c r="Q435" s="15" t="str">
        <f>'Care profiles'!K436</f>
        <v>Clinical Community Treatment Team – Older Adult (65+ years)</v>
      </c>
      <c r="R435" s="15" t="str">
        <f>'Care profiles'!M436</f>
        <v>N</v>
      </c>
      <c r="S435" s="15" t="str">
        <f>'Care profiles'!O436</f>
        <v>Y</v>
      </c>
      <c r="T435" s="15" t="str">
        <f>'Care profiles'!Q436</f>
        <v>N</v>
      </c>
      <c r="U435" s="30">
        <f t="shared" si="52"/>
        <v>20973.1204</v>
      </c>
      <c r="V435" s="30">
        <f t="shared" si="53"/>
        <v>10486.5602</v>
      </c>
      <c r="W435" s="30">
        <f>IF(M435="n/a",0,IF(O435="days",V435*M435*(1+(VLOOKUP(K435,'Bed parameters'!$A$9:$G$12,7,FALSE))),V435*M435))</f>
        <v>125838.7224</v>
      </c>
      <c r="X435" s="30">
        <f t="shared" si="54"/>
        <v>125838.7224</v>
      </c>
      <c r="Y435" s="30">
        <f t="shared" si="55"/>
        <v>0</v>
      </c>
      <c r="Z435" s="113">
        <f>_xlfn.IFNA(Y435/((VLOOKUP(K435,'Bed parameters'!$A$9:$G$12,3,FALSE))*(VLOOKUP(K435,'Bed parameters'!$A$9:$G$12,5,FALSE))),0)</f>
        <v>0</v>
      </c>
      <c r="AA435" s="30">
        <f t="shared" si="56"/>
        <v>125838.7224</v>
      </c>
      <c r="AB435" s="30">
        <f>_xlfn.IFNA(IF($O435="days",$Y435*(VLOOKUP($K435,'Bed parameters'!$A$9:$I$12,9,FALSE))*$F435*(VLOOKUP($Q435,'Workforce distribution'!$C$8:$AD$30,AB$7,FALSE)),IF($Q435="n/a",(IF($P435=AB$6,$X435*$F435,0)),$X435*$F435*(VLOOKUP($Q435,'Workforce distribution'!$C$8:$AD$30,AB$7,FALSE)))),0)</f>
        <v>0</v>
      </c>
      <c r="AC435" s="30">
        <f>_xlfn.IFNA(IF($O435="days",$Y435*(VLOOKUP($K435,'Bed parameters'!$A$9:$I$12,9,FALSE))*$F435*(VLOOKUP($Q435,'Workforce distribution'!$C$8:$AD$30,AC$7,FALSE)),IF($Q435="n/a",(IF($P435=AC$6,$X435*$F435,0)),$X435*$F435*(VLOOKUP($Q435,'Workforce distribution'!$C$8:$AD$30,AC$7,FALSE)))),0)</f>
        <v>0</v>
      </c>
      <c r="AD435" s="30">
        <f>_xlfn.IFNA(IF($O435="days",$Y435*(VLOOKUP($K435,'Bed parameters'!$A$9:$I$12,9,FALSE))*$F435*(VLOOKUP($Q435,'Workforce distribution'!$C$8:$AD$30,AD$7,FALSE)),IF($Q435="n/a",(IF($P435=AD$6,$X435*$F435,0)),$X435*$F435*(VLOOKUP($Q435,'Workforce distribution'!$C$8:$AD$30,AD$7,FALSE)))),0)</f>
        <v>0</v>
      </c>
      <c r="AE435" s="30">
        <f>_xlfn.IFNA(IF($O435="days",$Y435*(VLOOKUP($K435,'Bed parameters'!$A$9:$I$12,9,FALSE))*$F435*(VLOOKUP($Q435,'Workforce distribution'!$C$8:$AD$30,AE$7,FALSE)),IF($Q435="n/a",(IF($P435=AE$6,$X435*$F435,0)),$X435*$F435*(VLOOKUP($Q435,'Workforce distribution'!$C$8:$AD$30,AE$7,FALSE)))),0)</f>
        <v>6108.0857769620807</v>
      </c>
      <c r="AF435" s="30">
        <f>_xlfn.IFNA(IF($O435="days",$Y435*(VLOOKUP($K435,'Bed parameters'!$A$9:$I$12,9,FALSE))*$F435*(VLOOKUP($Q435,'Workforce distribution'!$C$8:$AD$30,AF$7,FALSE)),IF($Q435="n/a",(IF($P435=AF$6,$X435*$F435,0)),$X435*$F435*(VLOOKUP($Q435,'Workforce distribution'!$C$8:$AD$30,AF$7,FALSE)))),0)</f>
        <v>0</v>
      </c>
      <c r="AG435" s="30">
        <f>_xlfn.IFNA(IF($O435="days",$Y435*(VLOOKUP($K435,'Bed parameters'!$A$9:$I$12,9,FALSE))*$F435*(VLOOKUP($Q435,'Workforce distribution'!$C$8:$AD$30,AG$7,FALSE)),IF($Q435="n/a",(IF($P435=AG$6,$X435*$F435,0)),$X435*$F435*(VLOOKUP($Q435,'Workforce distribution'!$C$8:$AD$30,AG$7,FALSE)))),0)</f>
        <v>0</v>
      </c>
      <c r="AH435" s="30">
        <f>_xlfn.IFNA(IF($O435="days",$Y435*(VLOOKUP($K435,'Bed parameters'!$A$9:$I$12,9,FALSE))*$F435*(VLOOKUP($Q435,'Workforce distribution'!$C$8:$AD$30,AH$7,FALSE)),IF($Q435="n/a",(IF($P435=AH$6,$X435*$F435,0)),$X435*$F435*(VLOOKUP($Q435,'Workforce distribution'!$C$8:$AD$30,AH$7,FALSE)))),0)</f>
        <v>0</v>
      </c>
      <c r="AI435" s="30">
        <f>_xlfn.IFNA(IF($O435="days",$Y435*(VLOOKUP($K435,'Bed parameters'!$A$9:$I$12,9,FALSE))*$F435*(VLOOKUP($Q435,'Workforce distribution'!$C$8:$AD$30,AI$7,FALSE)),IF($Q435="n/a",(IF($P435=AI$6,$X435*$F435,0)),$X435*$F435*(VLOOKUP($Q435,'Workforce distribution'!$C$8:$AD$30,AI$7,FALSE)))),0)</f>
        <v>0</v>
      </c>
      <c r="AJ435" s="30">
        <f>_xlfn.IFNA(IF($O435="days",$Y435*(VLOOKUP($K435,'Bed parameters'!$A$9:$I$12,9,FALSE))*$F435*(VLOOKUP($Q435,'Workforce distribution'!$C$8:$AD$30,AJ$7,FALSE)),IF($Q435="n/a",(IF($P435=AJ$6,$X435*$F435,0)),$X435*$F435*(VLOOKUP($Q435,'Workforce distribution'!$C$8:$AD$30,AJ$7,FALSE)))),0)</f>
        <v>0</v>
      </c>
      <c r="AK435" s="30">
        <f>_xlfn.IFNA(IF($O435="days",$Y435*(VLOOKUP($K435,'Bed parameters'!$A$9:$I$12,9,FALSE))*$F435*(VLOOKUP($Q435,'Workforce distribution'!$C$8:$AD$30,AK$7,FALSE)),IF($Q435="n/a",(IF($P435=AK$6,$X435*$F435,0)),$X435*$F435*(VLOOKUP($Q435,'Workforce distribution'!$C$8:$AD$30,AK$7,FALSE)))),0)</f>
        <v>0</v>
      </c>
      <c r="AL435" s="30">
        <f>_xlfn.IFNA(IF($O435="days",$Y435*(VLOOKUP($K435,'Bed parameters'!$A$9:$I$12,9,FALSE))*$F435*(VLOOKUP($Q435,'Workforce distribution'!$C$8:$AD$30,AL$7,FALSE)),IF($Q435="n/a",(IF($P435=AL$6,$X435*$F435,0)),$X435*$F435*(VLOOKUP($Q435,'Workforce distribution'!$C$8:$AD$30,AL$7,FALSE)))),0)</f>
        <v>12155.394581019078</v>
      </c>
      <c r="AM435" s="30">
        <f>_xlfn.IFNA(IF($O435="days",$Y435*(VLOOKUP($K435,'Bed parameters'!$A$9:$I$12,9,FALSE))*$F435*(VLOOKUP($Q435,'Workforce distribution'!$C$8:$AD$30,AM$7,FALSE)),IF($Q435="n/a",(IF($P435=AM$6,$X435*$F435,0)),$X435*$F435*(VLOOKUP($Q435,'Workforce distribution'!$C$8:$AD$30,AM$7,FALSE)))),0)</f>
        <v>48621.578324076312</v>
      </c>
      <c r="AN435" s="30">
        <f>_xlfn.IFNA(IF($O435="days",$Y435*(VLOOKUP($K435,'Bed parameters'!$A$9:$I$12,9,FALSE))*$F435*(VLOOKUP($Q435,'Workforce distribution'!$C$8:$AD$30,AN$7,FALSE)),IF($Q435="n/a",(IF($P435=AN$6,$X435*$F435,0)),$X435*$F435*(VLOOKUP($Q435,'Workforce distribution'!$C$8:$AD$30,AN$7,FALSE)))),0)</f>
        <v>11547.624851968123</v>
      </c>
      <c r="AO435" s="30">
        <f>_xlfn.IFNA(IF($O435="days",$Y435*(VLOOKUP($K435,'Bed parameters'!$A$9:$I$12,9,FALSE))*$F435*(VLOOKUP($Q435,'Workforce distribution'!$C$8:$AD$30,AO$7,FALSE)),IF($Q435="n/a",(IF($P435=AO$6,$X435*$F435,0)),$X435*$F435*(VLOOKUP($Q435,'Workforce distribution'!$C$8:$AD$30,AO$7,FALSE)))),0)</f>
        <v>11547.624851968123</v>
      </c>
      <c r="AP435" s="30">
        <f>_xlfn.IFNA(IF($O435="days",$Y435*(VLOOKUP($K435,'Bed parameters'!$A$9:$I$12,9,FALSE))*$F435*(VLOOKUP($Q435,'Workforce distribution'!$C$8:$AD$30,AP$7,FALSE)),IF($Q435="n/a",(IF($P435=AP$6,$X435*$F435,0)),$X435*$F435*(VLOOKUP($Q435,'Workforce distribution'!$C$8:$AD$30,AP$7,FALSE)))),0)</f>
        <v>11547.624851968123</v>
      </c>
      <c r="AQ435" s="30">
        <f>_xlfn.IFNA(IF($O435="days",$Y435*(VLOOKUP($K435,'Bed parameters'!$A$9:$I$12,9,FALSE))*$F435*(VLOOKUP($Q435,'Workforce distribution'!$C$8:$AD$30,AQ$7,FALSE)),IF($Q435="n/a",(IF($P435=AQ$6,$X435*$F435,0)),$X435*$F435*(VLOOKUP($Q435,'Workforce distribution'!$C$8:$AD$30,AQ$7,FALSE)))),0)</f>
        <v>0</v>
      </c>
      <c r="AR435" s="30">
        <f>_xlfn.IFNA(IF($O435="days",$Y435*(VLOOKUP($K435,'Bed parameters'!$A$9:$I$12,9,FALSE))*$F435*(VLOOKUP($Q435,'Workforce distribution'!$C$8:$AD$30,AR$7,FALSE)),IF($Q435="n/a",(IF($P435=AR$6,$X435*$F435,0)),$X435*$F435*(VLOOKUP($Q435,'Workforce distribution'!$C$8:$AD$30,AR$7,FALSE)))),0)</f>
        <v>0</v>
      </c>
      <c r="AS435" s="30">
        <f>_xlfn.IFNA(IF($O435="days",$Y435*(VLOOKUP($K435,'Bed parameters'!$A$9:$I$12,9,FALSE))*$F435*(VLOOKUP($Q435,'Workforce distribution'!$C$8:$AD$30,AS$7,FALSE)),IF($Q435="n/a",(IF($P435=AS$6,$X435*$F435,0)),$X435*$F435*(VLOOKUP($Q435,'Workforce distribution'!$C$8:$AD$30,AS$7,FALSE)))),0)</f>
        <v>0</v>
      </c>
      <c r="AT435" s="30">
        <f>_xlfn.IFNA(IF($O435="days",$Y435*(VLOOKUP($K435,'Bed parameters'!$A$9:$I$12,9,FALSE))*$F435*(VLOOKUP($Q435,'Workforce distribution'!$C$8:$AD$30,AT$7,FALSE)),IF($Q435="n/a",(IF($P435=AT$6,$X435*$F435,0)),$X435*$F435*(VLOOKUP($Q435,'Workforce distribution'!$C$8:$AD$30,AT$7,FALSE)))),0)</f>
        <v>0</v>
      </c>
      <c r="AU435" s="30">
        <f>_xlfn.IFNA(IF($O435="days",$Y435*(VLOOKUP($K435,'Bed parameters'!$A$9:$I$12,9,FALSE))*$F435*(VLOOKUP($Q435,'Workforce distribution'!$C$8:$AD$30,AU$7,FALSE)),IF($Q435="n/a",(IF($P435=AU$6,$X435*$F435,0)),$X435*$F435*(VLOOKUP($Q435,'Workforce distribution'!$C$8:$AD$30,AU$7,FALSE)))),0)</f>
        <v>12155.394581019078</v>
      </c>
      <c r="AV435" s="30">
        <f>_xlfn.IFNA(IF($O435="days",$Y435*(VLOOKUP($K435,'Bed parameters'!$A$9:$I$12,9,FALSE))*$F435*(VLOOKUP($Q435,'Workforce distribution'!$C$8:$AD$30,AV$7,FALSE)),IF($Q435="n/a",(IF($P435=AV$6,$X435*$F435,0)),$X435*$F435*(VLOOKUP($Q435,'Workforce distribution'!$C$8:$AD$30,AV$7,FALSE)))),0)</f>
        <v>0</v>
      </c>
      <c r="AW435" s="30">
        <f>_xlfn.IFNA(IF($O435="days",$Y435*(VLOOKUP($K435,'Bed parameters'!$A$9:$I$12,9,FALSE))*$F435*(VLOOKUP($Q435,'Workforce distribution'!$C$8:$AD$30,AW$7,FALSE)),IF($Q435="n/a",(IF($P435=AW$6,$X435*$F435,0)),$X435*$F435*(VLOOKUP($Q435,'Workforce distribution'!$C$8:$AD$30,AW$7,FALSE)))),0)</f>
        <v>12155.394581019078</v>
      </c>
      <c r="AX435" s="30">
        <f>_xlfn.IFNA(IF($O435="days",$Y435*(VLOOKUP($K435,'Bed parameters'!$A$9:$I$12,9,FALSE))*$F435*(VLOOKUP($Q435,'Workforce distribution'!$C$8:$AD$30,AX$7,FALSE)),IF($Q435="n/a",(IF($P435=AX$6,$X435*$F435,0)),$X435*$F435*(VLOOKUP($Q435,'Workforce distribution'!$C$8:$AD$30,AX$7,FALSE)))),0)</f>
        <v>0</v>
      </c>
      <c r="AY435" s="30">
        <f>_xlfn.IFNA(IF($O435="days",$Y435*(VLOOKUP($K435,'Bed parameters'!$A$9:$I$12,9,FALSE))*$F435*(VLOOKUP($Q435,'Workforce distribution'!$C$8:$AD$30,AY$7,FALSE)),IF($Q435="n/a",(IF($P435=AY$6,$X435*$F435,0)),$X435*$F435*(VLOOKUP($Q435,'Workforce distribution'!$C$8:$AD$30,AY$7,FALSE)))),0)</f>
        <v>0</v>
      </c>
      <c r="AZ435" s="30">
        <f>_xlfn.IFNA(IF($O435="days",$Y435*(VLOOKUP($K435,'Bed parameters'!$A$9:$I$12,9,FALSE))*$F435*(VLOOKUP($Q435,'Workforce distribution'!$C$8:$AD$30,AZ$7,FALSE)),IF($Q435="n/a",(IF($P435=AZ$6,$X435*$F435,0)),$X435*$F435*(VLOOKUP($Q435,'Workforce distribution'!$C$8:$AD$30,AZ$7,FALSE)))),0)</f>
        <v>0</v>
      </c>
      <c r="BA435" s="30">
        <f>_xlfn.IFNA(IF($O435="days",$Y435*(VLOOKUP($K435,'Bed parameters'!$A$9:$I$12,9,FALSE))*$F435*(VLOOKUP($Q435,'Workforce distribution'!$C$8:$AD$30,BA$7,FALSE)),IF($Q435="n/a",(IF($P435=BA$6,$X435*$F435,0)),$X435*$F435*(VLOOKUP($Q435,'Workforce distribution'!$C$8:$AD$30,BA$7,FALSE)))),0)</f>
        <v>0</v>
      </c>
      <c r="BB435" s="30">
        <f>_xlfn.IFNA(IF($O435="days",$Y435*(VLOOKUP($K435,'Bed parameters'!$A$9:$I$12,9,FALSE))*$F435*(VLOOKUP($Q435,'Workforce distribution'!$C$8:$AD$30,BB$7,FALSE)),IF($Q435="n/a",(IF($P435=BB$6,$X435*$F435,0)),$X435*$F435*(VLOOKUP($Q435,'Workforce distribution'!$C$8:$AD$30,BB$7,FALSE)))),0)</f>
        <v>0</v>
      </c>
      <c r="BC435" s="149">
        <f t="shared" si="57"/>
        <v>110.96215958732597</v>
      </c>
      <c r="BD435" s="288">
        <f>IF($Q435="n/a",(IF('Workforce hours'!D$30=0,0,(AB435/'Workforce hours'!D$30))),(IF(VLOOKUP($Q435,'Workforce hours'!$C$8:$AD$30,BD$7,FALSE)=0,0,(AB435/(VLOOKUP($Q435,'Workforce hours'!$C$8:$AD$30,BD$7,FALSE))))))</f>
        <v>0</v>
      </c>
      <c r="BE435" s="288">
        <f>IF($Q435="n/a",(IF('Workforce hours'!E$30=0,0,(AC435/'Workforce hours'!E$30))),(IF(VLOOKUP($Q435,'Workforce hours'!$C$8:$AD$30,BE$7,FALSE)=0,0,(AC435/(VLOOKUP($Q435,'Workforce hours'!$C$8:$AD$30,BE$7,FALSE))))))</f>
        <v>0</v>
      </c>
      <c r="BF435" s="288">
        <f>IF($Q435="n/a",(IF('Workforce hours'!F$30=0,0,(AD435/'Workforce hours'!F$30))),(IF(VLOOKUP($Q435,'Workforce hours'!$C$8:$AD$30,BF$7,FALSE)=0,0,(AD435/(VLOOKUP($Q435,'Workforce hours'!$C$8:$AD$30,BF$7,FALSE))))))</f>
        <v>0</v>
      </c>
      <c r="BG435" s="288">
        <f>IF($Q435="n/a",(IF('Workforce hours'!G$30=0,0,(AE435/'Workforce hours'!G$30))),(IF(VLOOKUP($Q435,'Workforce hours'!$C$8:$AD$30,BG$7,FALSE)=0,0,(AE435/(VLOOKUP($Q435,'Workforce hours'!$C$8:$AD$30,BG$7,FALSE))))))</f>
        <v>5.3144873253974172</v>
      </c>
      <c r="BH435" s="288">
        <f>IF($Q435="n/a",(IF('Workforce hours'!H$30=0,0,(AF435/'Workforce hours'!H$30))),(IF(VLOOKUP($Q435,'Workforce hours'!$C$8:$AD$30,BH$7,FALSE)=0,0,(AF435/(VLOOKUP($Q435,'Workforce hours'!$C$8:$AD$30,BH$7,FALSE))))))</f>
        <v>0</v>
      </c>
      <c r="BI435" s="288">
        <f>IF($Q435="n/a",(IF('Workforce hours'!I$30=0,0,(AG435/'Workforce hours'!I$30))),(IF(VLOOKUP($Q435,'Workforce hours'!$C$8:$AD$30,BI$7,FALSE)=0,0,(AG435/(VLOOKUP($Q435,'Workforce hours'!$C$8:$AD$30,BI$7,FALSE))))))</f>
        <v>0</v>
      </c>
      <c r="BJ435" s="288">
        <f>IF($Q435="n/a",(IF('Workforce hours'!J$30=0,0,(AH435/'Workforce hours'!J$30))),(IF(VLOOKUP($Q435,'Workforce hours'!$C$8:$AD$30,BJ$7,FALSE)=0,0,(AH435/(VLOOKUP($Q435,'Workforce hours'!$C$8:$AD$30,BJ$7,FALSE))))))</f>
        <v>0</v>
      </c>
      <c r="BK435" s="288">
        <f>IF($Q435="n/a",(IF('Workforce hours'!K$30=0,0,(AI435/'Workforce hours'!K$30))),(IF(VLOOKUP($Q435,'Workforce hours'!$C$8:$AD$30,BK$7,FALSE)=0,0,(AI435/(VLOOKUP($Q435,'Workforce hours'!$C$8:$AD$30,BK$7,FALSE))))))</f>
        <v>0</v>
      </c>
      <c r="BL435" s="288">
        <f>IF($Q435="n/a",(IF('Workforce hours'!L$30=0,0,(AJ435/'Workforce hours'!L$30))),(IF(VLOOKUP($Q435,'Workforce hours'!$C$8:$AD$30,BL$7,FALSE)=0,0,(AJ435/(VLOOKUP($Q435,'Workforce hours'!$C$8:$AD$30,BL$7,FALSE))))))</f>
        <v>0</v>
      </c>
      <c r="BM435" s="288">
        <f>IF($Q435="n/a",(IF('Workforce hours'!M$30=0,0,(AK435/'Workforce hours'!M$30))),(IF(VLOOKUP($Q435,'Workforce hours'!$C$8:$AD$30,BM$7,FALSE)=0,0,(AK435/(VLOOKUP($Q435,'Workforce hours'!$C$8:$AD$30,BM$7,FALSE))))))</f>
        <v>0</v>
      </c>
      <c r="BN435" s="288">
        <f>IF($Q435="n/a",(IF('Workforce hours'!N$30=0,0,(AL435/'Workforce hours'!N$30))),(IF(VLOOKUP($Q435,'Workforce hours'!$C$8:$AD$30,BN$7,FALSE)=0,0,(AL435/(VLOOKUP($Q435,'Workforce hours'!$C$8:$AD$30,BN$7,FALSE))))))</f>
        <v>11.06640916273706</v>
      </c>
      <c r="BO435" s="288">
        <f>IF($Q435="n/a",(IF('Workforce hours'!O$30=0,0,(AM435/'Workforce hours'!O$30))),(IF(VLOOKUP($Q435,'Workforce hours'!$C$8:$AD$30,BO$7,FALSE)=0,0,(AM435/(VLOOKUP($Q435,'Workforce hours'!$C$8:$AD$30,BO$7,FALSE))))))</f>
        <v>43.889569280216357</v>
      </c>
      <c r="BP435" s="288">
        <f>IF($Q435="n/a",(IF('Workforce hours'!P$30=0,0,(AN435/'Workforce hours'!P$30))),(IF(VLOOKUP($Q435,'Workforce hours'!$C$8:$AD$30,BP$7,FALSE)=0,0,(AN435/(VLOOKUP($Q435,'Workforce hours'!$C$8:$AD$30,BP$7,FALSE))))))</f>
        <v>10.047289470900598</v>
      </c>
      <c r="BQ435" s="288">
        <f>IF($Q435="n/a",(IF('Workforce hours'!Q$30=0,0,(AO435/'Workforce hours'!Q$30))),(IF(VLOOKUP($Q435,'Workforce hours'!$C$8:$AD$30,BQ$7,FALSE)=0,0,(AO435/(VLOOKUP($Q435,'Workforce hours'!$C$8:$AD$30,BQ$7,FALSE))))))</f>
        <v>10.047289470900596</v>
      </c>
      <c r="BR435" s="288">
        <f>IF($Q435="n/a",(IF('Workforce hours'!R$30=0,0,(AP435/'Workforce hours'!R$30))),(IF(VLOOKUP($Q435,'Workforce hours'!$C$8:$AD$30,BR$7,FALSE)=0,0,(AP435/(VLOOKUP($Q435,'Workforce hours'!$C$8:$AD$30,BR$7,FALSE))))))</f>
        <v>10.047289470900596</v>
      </c>
      <c r="BS435" s="288">
        <f>IF($Q435="n/a",(IF('Workforce hours'!S$30=0,0,(AQ435/'Workforce hours'!S$30))),(IF(VLOOKUP($Q435,'Workforce hours'!$C$8:$AD$30,BS$7,FALSE)=0,0,(AQ435/(VLOOKUP($Q435,'Workforce hours'!$C$8:$AD$30,BS$7,FALSE))))))</f>
        <v>0</v>
      </c>
      <c r="BT435" s="288">
        <f>IF($Q435="n/a",(IF('Workforce hours'!T$30=0,0,(AR435/'Workforce hours'!T$30))),(IF(VLOOKUP($Q435,'Workforce hours'!$C$8:$AD$30,BT$7,FALSE)=0,0,(AR435/(VLOOKUP($Q435,'Workforce hours'!$C$8:$AD$30,BT$7,FALSE))))))</f>
        <v>0</v>
      </c>
      <c r="BU435" s="288">
        <f>IF($Q435="n/a",(IF('Workforce hours'!U$30=0,0,(AS435/'Workforce hours'!U$30))),(IF(VLOOKUP($Q435,'Workforce hours'!$C$8:$AD$30,BU$7,FALSE)=0,0,(AS435/(VLOOKUP($Q435,'Workforce hours'!$C$8:$AD$30,BU$7,FALSE))))))</f>
        <v>0</v>
      </c>
      <c r="BV435" s="288">
        <f>IF($Q435="n/a",(IF('Workforce hours'!V$30=0,0,(AT435/'Workforce hours'!V$30))),(IF(VLOOKUP($Q435,'Workforce hours'!$C$8:$AD$30,BV$7,FALSE)=0,0,(AT435/(VLOOKUP($Q435,'Workforce hours'!$C$8:$AD$30,BV$7,FALSE))))))</f>
        <v>0</v>
      </c>
      <c r="BW435" s="288">
        <f>IF($Q435="n/a",(IF('Workforce hours'!W$30=0,0,(AU435/'Workforce hours'!W$30))),(IF(VLOOKUP($Q435,'Workforce hours'!$C$8:$AD$30,BW$7,FALSE)=0,0,(AU435/(VLOOKUP($Q435,'Workforce hours'!$C$8:$AD$30,BW$7,FALSE))))))</f>
        <v>10.274912703136678</v>
      </c>
      <c r="BX435" s="288">
        <f>IF($Q435="n/a",(IF('Workforce hours'!X$30=0,0,(AV435/'Workforce hours'!X$30))),(IF(VLOOKUP($Q435,'Workforce hours'!$C$8:$AD$30,BX$7,FALSE)=0,0,(AV435/(VLOOKUP($Q435,'Workforce hours'!$C$8:$AD$30,BX$7,FALSE))))))</f>
        <v>0</v>
      </c>
      <c r="BY435" s="288">
        <f>IF($Q435="n/a",(IF('Workforce hours'!Y$30=0,0,(AW435/'Workforce hours'!Y$30))),(IF(VLOOKUP($Q435,'Workforce hours'!$C$8:$AD$30,BY$7,FALSE)=0,0,(AW435/(VLOOKUP($Q435,'Workforce hours'!$C$8:$AD$30,BY$7,FALSE))))))</f>
        <v>10.274912703136678</v>
      </c>
      <c r="BZ435" s="288">
        <f>IF($Q435="n/a",(IF('Workforce hours'!Z$30=0,0,(AX435/'Workforce hours'!Z$30))),(IF(VLOOKUP($Q435,'Workforce hours'!$C$8:$AD$30,BZ$7,FALSE)=0,0,(AX435/(VLOOKUP($Q435,'Workforce hours'!$C$8:$AD$30,BZ$7,FALSE))))))</f>
        <v>0</v>
      </c>
      <c r="CA435" s="288">
        <f>IF($Q435="n/a",(IF('Workforce hours'!AA$30=0,0,(AY435/'Workforce hours'!AA$30))),(IF(VLOOKUP($Q435,'Workforce hours'!$C$8:$AD$30,CA$7,FALSE)=0,0,(AY435/(VLOOKUP($Q435,'Workforce hours'!$C$8:$AD$30,CA$7,FALSE))))))</f>
        <v>0</v>
      </c>
      <c r="CB435" s="288">
        <f>IF($Q435="n/a",(IF('Workforce hours'!AB$30=0,0,(AZ435/'Workforce hours'!AB$30))),(IF(VLOOKUP($Q435,'Workforce hours'!$C$8:$AD$30,CB$7,FALSE)=0,0,(AZ435/(VLOOKUP($Q435,'Workforce hours'!$C$8:$AD$30,CB$7,FALSE))))))</f>
        <v>0</v>
      </c>
      <c r="CC435" s="288">
        <f>IF($Q435="n/a",(IF('Workforce hours'!AC$30=0,0,(BA435/'Workforce hours'!AC$30))),(IF(VLOOKUP($Q435,'Workforce hours'!$C$8:$AD$30,CC$7,FALSE)=0,0,(BA435/(VLOOKUP($Q435,'Workforce hours'!$C$8:$AD$30,CC$7,FALSE))))))</f>
        <v>0</v>
      </c>
      <c r="CD435" s="288">
        <f>IF($Q435="n/a",(IF('Workforce hours'!AD$30=0,0,(BB435/'Workforce hours'!AD$30))),(IF(VLOOKUP($Q435,'Workforce hours'!$C$8:$AD$30,CD$7,FALSE)=0,0,(BB435/(VLOOKUP($Q435,'Workforce hours'!$C$8:$AD$30,CD$7,FALSE))))))</f>
        <v>0</v>
      </c>
      <c r="CE435" s="289">
        <f t="shared" si="58"/>
        <v>0</v>
      </c>
      <c r="CF435" s="290">
        <f>BD435*'Workforce costs'!B$9*(1+'Workforce costs'!B$10)*(1+'Workforce costs'!B$11)</f>
        <v>0</v>
      </c>
      <c r="CG435" s="290">
        <f>BE435*'Workforce costs'!C$9*(1+'Workforce costs'!C$10)*(1+'Workforce costs'!C$11)</f>
        <v>0</v>
      </c>
      <c r="CH435" s="290">
        <f>BF435*'Workforce costs'!D$9*(1+'Workforce costs'!D$10)*(1+'Workforce costs'!D$11)</f>
        <v>0</v>
      </c>
      <c r="CI435" s="290">
        <f>BG435*'Workforce costs'!E$9*(1+'Workforce costs'!E$10)*(1+'Workforce costs'!E$11)</f>
        <v>0</v>
      </c>
      <c r="CJ435" s="290">
        <f>BH435*'Workforce costs'!F$9*(1+'Workforce costs'!F$10)*(1+'Workforce costs'!F$11)</f>
        <v>0</v>
      </c>
      <c r="CK435" s="290">
        <f>BI435*'Workforce costs'!G$9*(1+'Workforce costs'!G$10)*(1+'Workforce costs'!G$11)</f>
        <v>0</v>
      </c>
      <c r="CL435" s="290">
        <f>BJ435*'Workforce costs'!H$9*(1+'Workforce costs'!H$10)*(1+'Workforce costs'!H$11)</f>
        <v>0</v>
      </c>
      <c r="CM435" s="290">
        <f>BK435*'Workforce costs'!I$9*(1+'Workforce costs'!I$10)*(1+'Workforce costs'!I$11)</f>
        <v>0</v>
      </c>
      <c r="CN435" s="290">
        <f>BL435*'Workforce costs'!J$9*(1+'Workforce costs'!J$10)*(1+'Workforce costs'!J$11)</f>
        <v>0</v>
      </c>
      <c r="CO435" s="290">
        <f>BM435*'Workforce costs'!K$9*(1+'Workforce costs'!K$10)*(1+'Workforce costs'!K$11)</f>
        <v>0</v>
      </c>
      <c r="CP435" s="290">
        <f>BN435*'Workforce costs'!L$9*(1+'Workforce costs'!L$10)*(1+'Workforce costs'!L$11)</f>
        <v>0</v>
      </c>
      <c r="CQ435" s="290">
        <f>BO435*'Workforce costs'!M$9*(1+'Workforce costs'!M$10)*(1+'Workforce costs'!M$11)</f>
        <v>0</v>
      </c>
      <c r="CR435" s="290">
        <f>BP435*'Workforce costs'!N$9*(1+'Workforce costs'!N$10)*(1+'Workforce costs'!N$11)</f>
        <v>0</v>
      </c>
      <c r="CS435" s="290">
        <f>BQ435*'Workforce costs'!O$9*(1+'Workforce costs'!O$10)*(1+'Workforce costs'!O$11)</f>
        <v>0</v>
      </c>
      <c r="CT435" s="290">
        <f>BR435*'Workforce costs'!P$9*(1+'Workforce costs'!P$10)*(1+'Workforce costs'!P$11)</f>
        <v>0</v>
      </c>
      <c r="CU435" s="290">
        <f>BS435*'Workforce costs'!Q$9*(1+'Workforce costs'!Q$10)*(1+'Workforce costs'!Q$11)</f>
        <v>0</v>
      </c>
      <c r="CV435" s="290">
        <f>BT435*'Workforce costs'!R$9*(1+'Workforce costs'!R$10)*(1+'Workforce costs'!R$11)</f>
        <v>0</v>
      </c>
      <c r="CW435" s="290">
        <f>BU435*'Workforce costs'!S$9*(1+'Workforce costs'!S$10)*(1+'Workforce costs'!S$11)</f>
        <v>0</v>
      </c>
      <c r="CX435" s="290">
        <f>BV435*'Workforce costs'!T$9*(1+'Workforce costs'!T$10)*(1+'Workforce costs'!T$11)</f>
        <v>0</v>
      </c>
      <c r="CY435" s="290">
        <f>BW435*'Workforce costs'!U$9*(1+'Workforce costs'!U$10)*(1+'Workforce costs'!U$11)</f>
        <v>0</v>
      </c>
      <c r="CZ435" s="290">
        <f>BX435*'Workforce costs'!V$9*(1+'Workforce costs'!V$10)*(1+'Workforce costs'!V$11)</f>
        <v>0</v>
      </c>
      <c r="DA435" s="290">
        <f>BY435*'Workforce costs'!W$9*(1+'Workforce costs'!W$10)*(1+'Workforce costs'!W$11)</f>
        <v>0</v>
      </c>
      <c r="DB435" s="290">
        <f>BZ435*'Workforce costs'!X$9*(1+'Workforce costs'!X$10)*(1+'Workforce costs'!X$11)</f>
        <v>0</v>
      </c>
      <c r="DC435" s="290">
        <f>CA435*'Workforce costs'!Y$9*(1+'Workforce costs'!Y$10)*(1+'Workforce costs'!Y$11)</f>
        <v>0</v>
      </c>
      <c r="DD435" s="290">
        <f>CB435*'Workforce costs'!Z$9*(1+'Workforce costs'!Z$10)*(1+'Workforce costs'!Z$11)</f>
        <v>0</v>
      </c>
      <c r="DE435" s="290">
        <f>CC435*'Workforce costs'!AA$9*(1+'Workforce costs'!AA$10)*(1+'Workforce costs'!AA$11)</f>
        <v>0</v>
      </c>
      <c r="DF435" s="290">
        <f>CD435*'Workforce costs'!AB$9*(1+'Workforce costs'!AB$10)*(1+'Workforce costs'!AB$11)</f>
        <v>0</v>
      </c>
    </row>
    <row r="436" spans="1:110" x14ac:dyDescent="0.3">
      <c r="A436" s="2" t="str">
        <f>Outputs!$A$4</f>
        <v>Australia</v>
      </c>
      <c r="B436" s="2" t="str">
        <f t="shared" si="51"/>
        <v>Australia 65+</v>
      </c>
      <c r="C436" s="30">
        <f>VLOOKUP($B436,Populations!$D$15:$H$1920,3,FALSE)</f>
        <v>4559374</v>
      </c>
      <c r="D436" s="255">
        <f>IF(OR($H436="General pop",$H436="Schools",$H436="Workplace",$H436="Skills Training",$H436="Digital Supports"),1,VLOOKUP($B436,Populations!$D$15:$H$1920,5,FALSE))</f>
        <v>1</v>
      </c>
      <c r="E436" s="88">
        <f>VLOOKUP(I436,Epidemiology!$C$10:$H$47,6,FALSE)</f>
        <v>460</v>
      </c>
      <c r="F436" s="102">
        <f>'Care profiles'!R437</f>
        <v>1</v>
      </c>
      <c r="G436" s="15" t="str">
        <f>'Care profiles'!A437</f>
        <v>65+</v>
      </c>
      <c r="H436" s="15" t="str">
        <f>'Care profiles'!B437</f>
        <v>Persistent</v>
      </c>
      <c r="I436" s="15" t="str">
        <f>'Care profiles'!C437</f>
        <v>Persistent_65+yrs</v>
      </c>
      <c r="J436" s="15" t="str">
        <f>'Care profiles'!D437</f>
        <v>Care profile</v>
      </c>
      <c r="K436" s="15" t="str">
        <f>'Care profiles'!E437</f>
        <v>Care Coordination and Liaison</v>
      </c>
      <c r="L436" s="104">
        <f>'Care profiles'!F437</f>
        <v>1</v>
      </c>
      <c r="M436" s="15">
        <f>'Care profiles'!G437</f>
        <v>1</v>
      </c>
      <c r="N436" s="15">
        <f>'Care profiles'!H437</f>
        <v>30</v>
      </c>
      <c r="O436" s="15" t="str">
        <f>'Care profiles'!I437</f>
        <v>min</v>
      </c>
      <c r="P436" s="15" t="str">
        <f>'Care profiles'!J437</f>
        <v>General Practitioner</v>
      </c>
      <c r="Q436" s="15" t="str">
        <f>'Care profiles'!K437</f>
        <v>n/a</v>
      </c>
      <c r="R436" s="15" t="str">
        <f>'Care profiles'!M437</f>
        <v>Y</v>
      </c>
      <c r="S436" s="15" t="str">
        <f>'Care profiles'!O437</f>
        <v>N</v>
      </c>
      <c r="T436" s="15" t="str">
        <f>'Care profiles'!Q437</f>
        <v>N</v>
      </c>
      <c r="U436" s="30">
        <f t="shared" si="52"/>
        <v>20973.1204</v>
      </c>
      <c r="V436" s="30">
        <f t="shared" si="53"/>
        <v>20973.1204</v>
      </c>
      <c r="W436" s="30">
        <f>IF(M436="n/a",0,IF(O436="days",V436*M436*(1+(VLOOKUP(K436,'Bed parameters'!$A$9:$G$12,7,FALSE))),V436*M436))</f>
        <v>20973.1204</v>
      </c>
      <c r="X436" s="30">
        <f t="shared" si="54"/>
        <v>10486.5602</v>
      </c>
      <c r="Y436" s="30">
        <f t="shared" si="55"/>
        <v>0</v>
      </c>
      <c r="Z436" s="113">
        <f>_xlfn.IFNA(Y436/((VLOOKUP(K436,'Bed parameters'!$A$9:$G$12,3,FALSE))*(VLOOKUP(K436,'Bed parameters'!$A$9:$G$12,5,FALSE))),0)</f>
        <v>0</v>
      </c>
      <c r="AA436" s="30">
        <f t="shared" si="56"/>
        <v>10486.5602</v>
      </c>
      <c r="AB436" s="30">
        <f>_xlfn.IFNA(IF($O436="days",$Y436*(VLOOKUP($K436,'Bed parameters'!$A$9:$I$12,9,FALSE))*$F436*(VLOOKUP($Q436,'Workforce distribution'!$C$8:$AD$30,AB$7,FALSE)),IF($Q436="n/a",(IF($P436=AB$6,$X436*$F436,0)),$X436*$F436*(VLOOKUP($Q436,'Workforce distribution'!$C$8:$AD$30,AB$7,FALSE)))),0)</f>
        <v>0</v>
      </c>
      <c r="AC436" s="30">
        <f>_xlfn.IFNA(IF($O436="days",$Y436*(VLOOKUP($K436,'Bed parameters'!$A$9:$I$12,9,FALSE))*$F436*(VLOOKUP($Q436,'Workforce distribution'!$C$8:$AD$30,AC$7,FALSE)),IF($Q436="n/a",(IF($P436=AC$6,$X436*$F436,0)),$X436*$F436*(VLOOKUP($Q436,'Workforce distribution'!$C$8:$AD$30,AC$7,FALSE)))),0)</f>
        <v>0</v>
      </c>
      <c r="AD436" s="30">
        <f>_xlfn.IFNA(IF($O436="days",$Y436*(VLOOKUP($K436,'Bed parameters'!$A$9:$I$12,9,FALSE))*$F436*(VLOOKUP($Q436,'Workforce distribution'!$C$8:$AD$30,AD$7,FALSE)),IF($Q436="n/a",(IF($P436=AD$6,$X436*$F436,0)),$X436*$F436*(VLOOKUP($Q436,'Workforce distribution'!$C$8:$AD$30,AD$7,FALSE)))),0)</f>
        <v>0</v>
      </c>
      <c r="AE436" s="30">
        <f>_xlfn.IFNA(IF($O436="days",$Y436*(VLOOKUP($K436,'Bed parameters'!$A$9:$I$12,9,FALSE))*$F436*(VLOOKUP($Q436,'Workforce distribution'!$C$8:$AD$30,AE$7,FALSE)),IF($Q436="n/a",(IF($P436=AE$6,$X436*$F436,0)),$X436*$F436*(VLOOKUP($Q436,'Workforce distribution'!$C$8:$AD$30,AE$7,FALSE)))),0)</f>
        <v>0</v>
      </c>
      <c r="AF436" s="30">
        <f>_xlfn.IFNA(IF($O436="days",$Y436*(VLOOKUP($K436,'Bed parameters'!$A$9:$I$12,9,FALSE))*$F436*(VLOOKUP($Q436,'Workforce distribution'!$C$8:$AD$30,AF$7,FALSE)),IF($Q436="n/a",(IF($P436=AF$6,$X436*$F436,0)),$X436*$F436*(VLOOKUP($Q436,'Workforce distribution'!$C$8:$AD$30,AF$7,FALSE)))),0)</f>
        <v>0</v>
      </c>
      <c r="AG436" s="30">
        <f>_xlfn.IFNA(IF($O436="days",$Y436*(VLOOKUP($K436,'Bed parameters'!$A$9:$I$12,9,FALSE))*$F436*(VLOOKUP($Q436,'Workforce distribution'!$C$8:$AD$30,AG$7,FALSE)),IF($Q436="n/a",(IF($P436=AG$6,$X436*$F436,0)),$X436*$F436*(VLOOKUP($Q436,'Workforce distribution'!$C$8:$AD$30,AG$7,FALSE)))),0)</f>
        <v>0</v>
      </c>
      <c r="AH436" s="30">
        <f>_xlfn.IFNA(IF($O436="days",$Y436*(VLOOKUP($K436,'Bed parameters'!$A$9:$I$12,9,FALSE))*$F436*(VLOOKUP($Q436,'Workforce distribution'!$C$8:$AD$30,AH$7,FALSE)),IF($Q436="n/a",(IF($P436=AH$6,$X436*$F436,0)),$X436*$F436*(VLOOKUP($Q436,'Workforce distribution'!$C$8:$AD$30,AH$7,FALSE)))),0)</f>
        <v>0</v>
      </c>
      <c r="AI436" s="30">
        <f>_xlfn.IFNA(IF($O436="days",$Y436*(VLOOKUP($K436,'Bed parameters'!$A$9:$I$12,9,FALSE))*$F436*(VLOOKUP($Q436,'Workforce distribution'!$C$8:$AD$30,AI$7,FALSE)),IF($Q436="n/a",(IF($P436=AI$6,$X436*$F436,0)),$X436*$F436*(VLOOKUP($Q436,'Workforce distribution'!$C$8:$AD$30,AI$7,FALSE)))),0)</f>
        <v>0</v>
      </c>
      <c r="AJ436" s="30">
        <f>_xlfn.IFNA(IF($O436="days",$Y436*(VLOOKUP($K436,'Bed parameters'!$A$9:$I$12,9,FALSE))*$F436*(VLOOKUP($Q436,'Workforce distribution'!$C$8:$AD$30,AJ$7,FALSE)),IF($Q436="n/a",(IF($P436=AJ$6,$X436*$F436,0)),$X436*$F436*(VLOOKUP($Q436,'Workforce distribution'!$C$8:$AD$30,AJ$7,FALSE)))),0)</f>
        <v>0</v>
      </c>
      <c r="AK436" s="30">
        <f>_xlfn.IFNA(IF($O436="days",$Y436*(VLOOKUP($K436,'Bed parameters'!$A$9:$I$12,9,FALSE))*$F436*(VLOOKUP($Q436,'Workforce distribution'!$C$8:$AD$30,AK$7,FALSE)),IF($Q436="n/a",(IF($P436=AK$6,$X436*$F436,0)),$X436*$F436*(VLOOKUP($Q436,'Workforce distribution'!$C$8:$AD$30,AK$7,FALSE)))),0)</f>
        <v>0</v>
      </c>
      <c r="AL436" s="30">
        <f>_xlfn.IFNA(IF($O436="days",$Y436*(VLOOKUP($K436,'Bed parameters'!$A$9:$I$12,9,FALSE))*$F436*(VLOOKUP($Q436,'Workforce distribution'!$C$8:$AD$30,AL$7,FALSE)),IF($Q436="n/a",(IF($P436=AL$6,$X436*$F436,0)),$X436*$F436*(VLOOKUP($Q436,'Workforce distribution'!$C$8:$AD$30,AL$7,FALSE)))),0)</f>
        <v>0</v>
      </c>
      <c r="AM436" s="30">
        <f>_xlfn.IFNA(IF($O436="days",$Y436*(VLOOKUP($K436,'Bed parameters'!$A$9:$I$12,9,FALSE))*$F436*(VLOOKUP($Q436,'Workforce distribution'!$C$8:$AD$30,AM$7,FALSE)),IF($Q436="n/a",(IF($P436=AM$6,$X436*$F436,0)),$X436*$F436*(VLOOKUP($Q436,'Workforce distribution'!$C$8:$AD$30,AM$7,FALSE)))),0)</f>
        <v>0</v>
      </c>
      <c r="AN436" s="30">
        <f>_xlfn.IFNA(IF($O436="days",$Y436*(VLOOKUP($K436,'Bed parameters'!$A$9:$I$12,9,FALSE))*$F436*(VLOOKUP($Q436,'Workforce distribution'!$C$8:$AD$30,AN$7,FALSE)),IF($Q436="n/a",(IF($P436=AN$6,$X436*$F436,0)),$X436*$F436*(VLOOKUP($Q436,'Workforce distribution'!$C$8:$AD$30,AN$7,FALSE)))),0)</f>
        <v>0</v>
      </c>
      <c r="AO436" s="30">
        <f>_xlfn.IFNA(IF($O436="days",$Y436*(VLOOKUP($K436,'Bed parameters'!$A$9:$I$12,9,FALSE))*$F436*(VLOOKUP($Q436,'Workforce distribution'!$C$8:$AD$30,AO$7,FALSE)),IF($Q436="n/a",(IF($P436=AO$6,$X436*$F436,0)),$X436*$F436*(VLOOKUP($Q436,'Workforce distribution'!$C$8:$AD$30,AO$7,FALSE)))),0)</f>
        <v>0</v>
      </c>
      <c r="AP436" s="30">
        <f>_xlfn.IFNA(IF($O436="days",$Y436*(VLOOKUP($K436,'Bed parameters'!$A$9:$I$12,9,FALSE))*$F436*(VLOOKUP($Q436,'Workforce distribution'!$C$8:$AD$30,AP$7,FALSE)),IF($Q436="n/a",(IF($P436=AP$6,$X436*$F436,0)),$X436*$F436*(VLOOKUP($Q436,'Workforce distribution'!$C$8:$AD$30,AP$7,FALSE)))),0)</f>
        <v>0</v>
      </c>
      <c r="AQ436" s="30">
        <f>_xlfn.IFNA(IF($O436="days",$Y436*(VLOOKUP($K436,'Bed parameters'!$A$9:$I$12,9,FALSE))*$F436*(VLOOKUP($Q436,'Workforce distribution'!$C$8:$AD$30,AQ$7,FALSE)),IF($Q436="n/a",(IF($P436=AQ$6,$X436*$F436,0)),$X436*$F436*(VLOOKUP($Q436,'Workforce distribution'!$C$8:$AD$30,AQ$7,FALSE)))),0)</f>
        <v>0</v>
      </c>
      <c r="AR436" s="30">
        <f>_xlfn.IFNA(IF($O436="days",$Y436*(VLOOKUP($K436,'Bed parameters'!$A$9:$I$12,9,FALSE))*$F436*(VLOOKUP($Q436,'Workforce distribution'!$C$8:$AD$30,AR$7,FALSE)),IF($Q436="n/a",(IF($P436=AR$6,$X436*$F436,0)),$X436*$F436*(VLOOKUP($Q436,'Workforce distribution'!$C$8:$AD$30,AR$7,FALSE)))),0)</f>
        <v>0</v>
      </c>
      <c r="AS436" s="30">
        <f>_xlfn.IFNA(IF($O436="days",$Y436*(VLOOKUP($K436,'Bed parameters'!$A$9:$I$12,9,FALSE))*$F436*(VLOOKUP($Q436,'Workforce distribution'!$C$8:$AD$30,AS$7,FALSE)),IF($Q436="n/a",(IF($P436=AS$6,$X436*$F436,0)),$X436*$F436*(VLOOKUP($Q436,'Workforce distribution'!$C$8:$AD$30,AS$7,FALSE)))),0)</f>
        <v>0</v>
      </c>
      <c r="AT436" s="30">
        <f>_xlfn.IFNA(IF($O436="days",$Y436*(VLOOKUP($K436,'Bed parameters'!$A$9:$I$12,9,FALSE))*$F436*(VLOOKUP($Q436,'Workforce distribution'!$C$8:$AD$30,AT$7,FALSE)),IF($Q436="n/a",(IF($P436=AT$6,$X436*$F436,0)),$X436*$F436*(VLOOKUP($Q436,'Workforce distribution'!$C$8:$AD$30,AT$7,FALSE)))),0)</f>
        <v>10486.5602</v>
      </c>
      <c r="AU436" s="30">
        <f>_xlfn.IFNA(IF($O436="days",$Y436*(VLOOKUP($K436,'Bed parameters'!$A$9:$I$12,9,FALSE))*$F436*(VLOOKUP($Q436,'Workforce distribution'!$C$8:$AD$30,AU$7,FALSE)),IF($Q436="n/a",(IF($P436=AU$6,$X436*$F436,0)),$X436*$F436*(VLOOKUP($Q436,'Workforce distribution'!$C$8:$AD$30,AU$7,FALSE)))),0)</f>
        <v>0</v>
      </c>
      <c r="AV436" s="30">
        <f>_xlfn.IFNA(IF($O436="days",$Y436*(VLOOKUP($K436,'Bed parameters'!$A$9:$I$12,9,FALSE))*$F436*(VLOOKUP($Q436,'Workforce distribution'!$C$8:$AD$30,AV$7,FALSE)),IF($Q436="n/a",(IF($P436=AV$6,$X436*$F436,0)),$X436*$F436*(VLOOKUP($Q436,'Workforce distribution'!$C$8:$AD$30,AV$7,FALSE)))),0)</f>
        <v>0</v>
      </c>
      <c r="AW436" s="30">
        <f>_xlfn.IFNA(IF($O436="days",$Y436*(VLOOKUP($K436,'Bed parameters'!$A$9:$I$12,9,FALSE))*$F436*(VLOOKUP($Q436,'Workforce distribution'!$C$8:$AD$30,AW$7,FALSE)),IF($Q436="n/a",(IF($P436=AW$6,$X436*$F436,0)),$X436*$F436*(VLOOKUP($Q436,'Workforce distribution'!$C$8:$AD$30,AW$7,FALSE)))),0)</f>
        <v>0</v>
      </c>
      <c r="AX436" s="30">
        <f>_xlfn.IFNA(IF($O436="days",$Y436*(VLOOKUP($K436,'Bed parameters'!$A$9:$I$12,9,FALSE))*$F436*(VLOOKUP($Q436,'Workforce distribution'!$C$8:$AD$30,AX$7,FALSE)),IF($Q436="n/a",(IF($P436=AX$6,$X436*$F436,0)),$X436*$F436*(VLOOKUP($Q436,'Workforce distribution'!$C$8:$AD$30,AX$7,FALSE)))),0)</f>
        <v>0</v>
      </c>
      <c r="AY436" s="30">
        <f>_xlfn.IFNA(IF($O436="days",$Y436*(VLOOKUP($K436,'Bed parameters'!$A$9:$I$12,9,FALSE))*$F436*(VLOOKUP($Q436,'Workforce distribution'!$C$8:$AD$30,AY$7,FALSE)),IF($Q436="n/a",(IF($P436=AY$6,$X436*$F436,0)),$X436*$F436*(VLOOKUP($Q436,'Workforce distribution'!$C$8:$AD$30,AY$7,FALSE)))),0)</f>
        <v>0</v>
      </c>
      <c r="AZ436" s="30">
        <f>_xlfn.IFNA(IF($O436="days",$Y436*(VLOOKUP($K436,'Bed parameters'!$A$9:$I$12,9,FALSE))*$F436*(VLOOKUP($Q436,'Workforce distribution'!$C$8:$AD$30,AZ$7,FALSE)),IF($Q436="n/a",(IF($P436=AZ$6,$X436*$F436,0)),$X436*$F436*(VLOOKUP($Q436,'Workforce distribution'!$C$8:$AD$30,AZ$7,FALSE)))),0)</f>
        <v>0</v>
      </c>
      <c r="BA436" s="30">
        <f>_xlfn.IFNA(IF($O436="days",$Y436*(VLOOKUP($K436,'Bed parameters'!$A$9:$I$12,9,FALSE))*$F436*(VLOOKUP($Q436,'Workforce distribution'!$C$8:$AD$30,BA$7,FALSE)),IF($Q436="n/a",(IF($P436=BA$6,$X436*$F436,0)),$X436*$F436*(VLOOKUP($Q436,'Workforce distribution'!$C$8:$AD$30,BA$7,FALSE)))),0)</f>
        <v>0</v>
      </c>
      <c r="BB436" s="30">
        <f>_xlfn.IFNA(IF($O436="days",$Y436*(VLOOKUP($K436,'Bed parameters'!$A$9:$I$12,9,FALSE))*$F436*(VLOOKUP($Q436,'Workforce distribution'!$C$8:$AD$30,BB$7,FALSE)),IF($Q436="n/a",(IF($P436=BB$6,$X436*$F436,0)),$X436*$F436*(VLOOKUP($Q436,'Workforce distribution'!$C$8:$AD$30,BB$7,FALSE)))),0)</f>
        <v>0</v>
      </c>
      <c r="BC436" s="149">
        <f t="shared" si="57"/>
        <v>6.3554139949818778</v>
      </c>
      <c r="BD436" s="288">
        <f>IF($Q436="n/a",(IF('Workforce hours'!D$30=0,0,(AB436/'Workforce hours'!D$30))),(IF(VLOOKUP($Q436,'Workforce hours'!$C$8:$AD$30,BD$7,FALSE)=0,0,(AB436/(VLOOKUP($Q436,'Workforce hours'!$C$8:$AD$30,BD$7,FALSE))))))</f>
        <v>0</v>
      </c>
      <c r="BE436" s="288">
        <f>IF($Q436="n/a",(IF('Workforce hours'!E$30=0,0,(AC436/'Workforce hours'!E$30))),(IF(VLOOKUP($Q436,'Workforce hours'!$C$8:$AD$30,BE$7,FALSE)=0,0,(AC436/(VLOOKUP($Q436,'Workforce hours'!$C$8:$AD$30,BE$7,FALSE))))))</f>
        <v>0</v>
      </c>
      <c r="BF436" s="288">
        <f>IF($Q436="n/a",(IF('Workforce hours'!F$30=0,0,(AD436/'Workforce hours'!F$30))),(IF(VLOOKUP($Q436,'Workforce hours'!$C$8:$AD$30,BF$7,FALSE)=0,0,(AD436/(VLOOKUP($Q436,'Workforce hours'!$C$8:$AD$30,BF$7,FALSE))))))</f>
        <v>0</v>
      </c>
      <c r="BG436" s="288">
        <f>IF($Q436="n/a",(IF('Workforce hours'!G$30=0,0,(AE436/'Workforce hours'!G$30))),(IF(VLOOKUP($Q436,'Workforce hours'!$C$8:$AD$30,BG$7,FALSE)=0,0,(AE436/(VLOOKUP($Q436,'Workforce hours'!$C$8:$AD$30,BG$7,FALSE))))))</f>
        <v>0</v>
      </c>
      <c r="BH436" s="288">
        <f>IF($Q436="n/a",(IF('Workforce hours'!H$30=0,0,(AF436/'Workforce hours'!H$30))),(IF(VLOOKUP($Q436,'Workforce hours'!$C$8:$AD$30,BH$7,FALSE)=0,0,(AF436/(VLOOKUP($Q436,'Workforce hours'!$C$8:$AD$30,BH$7,FALSE))))))</f>
        <v>0</v>
      </c>
      <c r="BI436" s="288">
        <f>IF($Q436="n/a",(IF('Workforce hours'!I$30=0,0,(AG436/'Workforce hours'!I$30))),(IF(VLOOKUP($Q436,'Workforce hours'!$C$8:$AD$30,BI$7,FALSE)=0,0,(AG436/(VLOOKUP($Q436,'Workforce hours'!$C$8:$AD$30,BI$7,FALSE))))))</f>
        <v>0</v>
      </c>
      <c r="BJ436" s="288">
        <f>IF($Q436="n/a",(IF('Workforce hours'!J$30=0,0,(AH436/'Workforce hours'!J$30))),(IF(VLOOKUP($Q436,'Workforce hours'!$C$8:$AD$30,BJ$7,FALSE)=0,0,(AH436/(VLOOKUP($Q436,'Workforce hours'!$C$8:$AD$30,BJ$7,FALSE))))))</f>
        <v>0</v>
      </c>
      <c r="BK436" s="288">
        <f>IF($Q436="n/a",(IF('Workforce hours'!K$30=0,0,(AI436/'Workforce hours'!K$30))),(IF(VLOOKUP($Q436,'Workforce hours'!$C$8:$AD$30,BK$7,FALSE)=0,0,(AI436/(VLOOKUP($Q436,'Workforce hours'!$C$8:$AD$30,BK$7,FALSE))))))</f>
        <v>0</v>
      </c>
      <c r="BL436" s="288">
        <f>IF($Q436="n/a",(IF('Workforce hours'!L$30=0,0,(AJ436/'Workforce hours'!L$30))),(IF(VLOOKUP($Q436,'Workforce hours'!$C$8:$AD$30,BL$7,FALSE)=0,0,(AJ436/(VLOOKUP($Q436,'Workforce hours'!$C$8:$AD$30,BL$7,FALSE))))))</f>
        <v>0</v>
      </c>
      <c r="BM436" s="288">
        <f>IF($Q436="n/a",(IF('Workforce hours'!M$30=0,0,(AK436/'Workforce hours'!M$30))),(IF(VLOOKUP($Q436,'Workforce hours'!$C$8:$AD$30,BM$7,FALSE)=0,0,(AK436/(VLOOKUP($Q436,'Workforce hours'!$C$8:$AD$30,BM$7,FALSE))))))</f>
        <v>0</v>
      </c>
      <c r="BN436" s="288">
        <f>IF($Q436="n/a",(IF('Workforce hours'!N$30=0,0,(AL436/'Workforce hours'!N$30))),(IF(VLOOKUP($Q436,'Workforce hours'!$C$8:$AD$30,BN$7,FALSE)=0,0,(AL436/(VLOOKUP($Q436,'Workforce hours'!$C$8:$AD$30,BN$7,FALSE))))))</f>
        <v>0</v>
      </c>
      <c r="BO436" s="288">
        <f>IF($Q436="n/a",(IF('Workforce hours'!O$30=0,0,(AM436/'Workforce hours'!O$30))),(IF(VLOOKUP($Q436,'Workforce hours'!$C$8:$AD$30,BO$7,FALSE)=0,0,(AM436/(VLOOKUP($Q436,'Workforce hours'!$C$8:$AD$30,BO$7,FALSE))))))</f>
        <v>0</v>
      </c>
      <c r="BP436" s="288">
        <f>IF($Q436="n/a",(IF('Workforce hours'!P$30=0,0,(AN436/'Workforce hours'!P$30))),(IF(VLOOKUP($Q436,'Workforce hours'!$C$8:$AD$30,BP$7,FALSE)=0,0,(AN436/(VLOOKUP($Q436,'Workforce hours'!$C$8:$AD$30,BP$7,FALSE))))))</f>
        <v>0</v>
      </c>
      <c r="BQ436" s="288">
        <f>IF($Q436="n/a",(IF('Workforce hours'!Q$30=0,0,(AO436/'Workforce hours'!Q$30))),(IF(VLOOKUP($Q436,'Workforce hours'!$C$8:$AD$30,BQ$7,FALSE)=0,0,(AO436/(VLOOKUP($Q436,'Workforce hours'!$C$8:$AD$30,BQ$7,FALSE))))))</f>
        <v>0</v>
      </c>
      <c r="BR436" s="288">
        <f>IF($Q436="n/a",(IF('Workforce hours'!R$30=0,0,(AP436/'Workforce hours'!R$30))),(IF(VLOOKUP($Q436,'Workforce hours'!$C$8:$AD$30,BR$7,FALSE)=0,0,(AP436/(VLOOKUP($Q436,'Workforce hours'!$C$8:$AD$30,BR$7,FALSE))))))</f>
        <v>0</v>
      </c>
      <c r="BS436" s="288">
        <f>IF($Q436="n/a",(IF('Workforce hours'!S$30=0,0,(AQ436/'Workforce hours'!S$30))),(IF(VLOOKUP($Q436,'Workforce hours'!$C$8:$AD$30,BS$7,FALSE)=0,0,(AQ436/(VLOOKUP($Q436,'Workforce hours'!$C$8:$AD$30,BS$7,FALSE))))))</f>
        <v>0</v>
      </c>
      <c r="BT436" s="288">
        <f>IF($Q436="n/a",(IF('Workforce hours'!T$30=0,0,(AR436/'Workforce hours'!T$30))),(IF(VLOOKUP($Q436,'Workforce hours'!$C$8:$AD$30,BT$7,FALSE)=0,0,(AR436/(VLOOKUP($Q436,'Workforce hours'!$C$8:$AD$30,BT$7,FALSE))))))</f>
        <v>0</v>
      </c>
      <c r="BU436" s="288">
        <f>IF($Q436="n/a",(IF('Workforce hours'!U$30=0,0,(AS436/'Workforce hours'!U$30))),(IF(VLOOKUP($Q436,'Workforce hours'!$C$8:$AD$30,BU$7,FALSE)=0,0,(AS436/(VLOOKUP($Q436,'Workforce hours'!$C$8:$AD$30,BU$7,FALSE))))))</f>
        <v>0</v>
      </c>
      <c r="BV436" s="288">
        <f>IF($Q436="n/a",(IF('Workforce hours'!V$30=0,0,(AT436/'Workforce hours'!V$30))),(IF(VLOOKUP($Q436,'Workforce hours'!$C$8:$AD$30,BV$7,FALSE)=0,0,(AT436/(VLOOKUP($Q436,'Workforce hours'!$C$8:$AD$30,BV$7,FALSE))))))</f>
        <v>6.3554139949818778</v>
      </c>
      <c r="BW436" s="288">
        <f>IF($Q436="n/a",(IF('Workforce hours'!W$30=0,0,(AU436/'Workforce hours'!W$30))),(IF(VLOOKUP($Q436,'Workforce hours'!$C$8:$AD$30,BW$7,FALSE)=0,0,(AU436/(VLOOKUP($Q436,'Workforce hours'!$C$8:$AD$30,BW$7,FALSE))))))</f>
        <v>0</v>
      </c>
      <c r="BX436" s="288">
        <f>IF($Q436="n/a",(IF('Workforce hours'!X$30=0,0,(AV436/'Workforce hours'!X$30))),(IF(VLOOKUP($Q436,'Workforce hours'!$C$8:$AD$30,BX$7,FALSE)=0,0,(AV436/(VLOOKUP($Q436,'Workforce hours'!$C$8:$AD$30,BX$7,FALSE))))))</f>
        <v>0</v>
      </c>
      <c r="BY436" s="288">
        <f>IF($Q436="n/a",(IF('Workforce hours'!Y$30=0,0,(AW436/'Workforce hours'!Y$30))),(IF(VLOOKUP($Q436,'Workforce hours'!$C$8:$AD$30,BY$7,FALSE)=0,0,(AW436/(VLOOKUP($Q436,'Workforce hours'!$C$8:$AD$30,BY$7,FALSE))))))</f>
        <v>0</v>
      </c>
      <c r="BZ436" s="288">
        <f>IF($Q436="n/a",(IF('Workforce hours'!Z$30=0,0,(AX436/'Workforce hours'!Z$30))),(IF(VLOOKUP($Q436,'Workforce hours'!$C$8:$AD$30,BZ$7,FALSE)=0,0,(AX436/(VLOOKUP($Q436,'Workforce hours'!$C$8:$AD$30,BZ$7,FALSE))))))</f>
        <v>0</v>
      </c>
      <c r="CA436" s="288">
        <f>IF($Q436="n/a",(IF('Workforce hours'!AA$30=0,0,(AY436/'Workforce hours'!AA$30))),(IF(VLOOKUP($Q436,'Workforce hours'!$C$8:$AD$30,CA$7,FALSE)=0,0,(AY436/(VLOOKUP($Q436,'Workforce hours'!$C$8:$AD$30,CA$7,FALSE))))))</f>
        <v>0</v>
      </c>
      <c r="CB436" s="288">
        <f>IF($Q436="n/a",(IF('Workforce hours'!AB$30=0,0,(AZ436/'Workforce hours'!AB$30))),(IF(VLOOKUP($Q436,'Workforce hours'!$C$8:$AD$30,CB$7,FALSE)=0,0,(AZ436/(VLOOKUP($Q436,'Workforce hours'!$C$8:$AD$30,CB$7,FALSE))))))</f>
        <v>0</v>
      </c>
      <c r="CC436" s="288">
        <f>IF($Q436="n/a",(IF('Workforce hours'!AC$30=0,0,(BA436/'Workforce hours'!AC$30))),(IF(VLOOKUP($Q436,'Workforce hours'!$C$8:$AD$30,CC$7,FALSE)=0,0,(BA436/(VLOOKUP($Q436,'Workforce hours'!$C$8:$AD$30,CC$7,FALSE))))))</f>
        <v>0</v>
      </c>
      <c r="CD436" s="288">
        <f>IF($Q436="n/a",(IF('Workforce hours'!AD$30=0,0,(BB436/'Workforce hours'!AD$30))),(IF(VLOOKUP($Q436,'Workforce hours'!$C$8:$AD$30,CD$7,FALSE)=0,0,(BB436/(VLOOKUP($Q436,'Workforce hours'!$C$8:$AD$30,CD$7,FALSE))))))</f>
        <v>0</v>
      </c>
      <c r="CE436" s="289">
        <f t="shared" si="58"/>
        <v>0</v>
      </c>
      <c r="CF436" s="290">
        <f>BD436*'Workforce costs'!B$9*(1+'Workforce costs'!B$10)*(1+'Workforce costs'!B$11)</f>
        <v>0</v>
      </c>
      <c r="CG436" s="290">
        <f>BE436*'Workforce costs'!C$9*(1+'Workforce costs'!C$10)*(1+'Workforce costs'!C$11)</f>
        <v>0</v>
      </c>
      <c r="CH436" s="290">
        <f>BF436*'Workforce costs'!D$9*(1+'Workforce costs'!D$10)*(1+'Workforce costs'!D$11)</f>
        <v>0</v>
      </c>
      <c r="CI436" s="290">
        <f>BG436*'Workforce costs'!E$9*(1+'Workforce costs'!E$10)*(1+'Workforce costs'!E$11)</f>
        <v>0</v>
      </c>
      <c r="CJ436" s="290">
        <f>BH436*'Workforce costs'!F$9*(1+'Workforce costs'!F$10)*(1+'Workforce costs'!F$11)</f>
        <v>0</v>
      </c>
      <c r="CK436" s="290">
        <f>BI436*'Workforce costs'!G$9*(1+'Workforce costs'!G$10)*(1+'Workforce costs'!G$11)</f>
        <v>0</v>
      </c>
      <c r="CL436" s="290">
        <f>BJ436*'Workforce costs'!H$9*(1+'Workforce costs'!H$10)*(1+'Workforce costs'!H$11)</f>
        <v>0</v>
      </c>
      <c r="CM436" s="290">
        <f>BK436*'Workforce costs'!I$9*(1+'Workforce costs'!I$10)*(1+'Workforce costs'!I$11)</f>
        <v>0</v>
      </c>
      <c r="CN436" s="290">
        <f>BL436*'Workforce costs'!J$9*(1+'Workforce costs'!J$10)*(1+'Workforce costs'!J$11)</f>
        <v>0</v>
      </c>
      <c r="CO436" s="290">
        <f>BM436*'Workforce costs'!K$9*(1+'Workforce costs'!K$10)*(1+'Workforce costs'!K$11)</f>
        <v>0</v>
      </c>
      <c r="CP436" s="290">
        <f>BN436*'Workforce costs'!L$9*(1+'Workforce costs'!L$10)*(1+'Workforce costs'!L$11)</f>
        <v>0</v>
      </c>
      <c r="CQ436" s="290">
        <f>BO436*'Workforce costs'!M$9*(1+'Workforce costs'!M$10)*(1+'Workforce costs'!M$11)</f>
        <v>0</v>
      </c>
      <c r="CR436" s="290">
        <f>BP436*'Workforce costs'!N$9*(1+'Workforce costs'!N$10)*(1+'Workforce costs'!N$11)</f>
        <v>0</v>
      </c>
      <c r="CS436" s="290">
        <f>BQ436*'Workforce costs'!O$9*(1+'Workforce costs'!O$10)*(1+'Workforce costs'!O$11)</f>
        <v>0</v>
      </c>
      <c r="CT436" s="290">
        <f>BR436*'Workforce costs'!P$9*(1+'Workforce costs'!P$10)*(1+'Workforce costs'!P$11)</f>
        <v>0</v>
      </c>
      <c r="CU436" s="290">
        <f>BS436*'Workforce costs'!Q$9*(1+'Workforce costs'!Q$10)*(1+'Workforce costs'!Q$11)</f>
        <v>0</v>
      </c>
      <c r="CV436" s="290">
        <f>BT436*'Workforce costs'!R$9*(1+'Workforce costs'!R$10)*(1+'Workforce costs'!R$11)</f>
        <v>0</v>
      </c>
      <c r="CW436" s="290">
        <f>BU436*'Workforce costs'!S$9*(1+'Workforce costs'!S$10)*(1+'Workforce costs'!S$11)</f>
        <v>0</v>
      </c>
      <c r="CX436" s="290">
        <f>BV436*'Workforce costs'!T$9*(1+'Workforce costs'!T$10)*(1+'Workforce costs'!T$11)</f>
        <v>0</v>
      </c>
      <c r="CY436" s="290">
        <f>BW436*'Workforce costs'!U$9*(1+'Workforce costs'!U$10)*(1+'Workforce costs'!U$11)</f>
        <v>0</v>
      </c>
      <c r="CZ436" s="290">
        <f>BX436*'Workforce costs'!V$9*(1+'Workforce costs'!V$10)*(1+'Workforce costs'!V$11)</f>
        <v>0</v>
      </c>
      <c r="DA436" s="290">
        <f>BY436*'Workforce costs'!W$9*(1+'Workforce costs'!W$10)*(1+'Workforce costs'!W$11)</f>
        <v>0</v>
      </c>
      <c r="DB436" s="290">
        <f>BZ436*'Workforce costs'!X$9*(1+'Workforce costs'!X$10)*(1+'Workforce costs'!X$11)</f>
        <v>0</v>
      </c>
      <c r="DC436" s="290">
        <f>CA436*'Workforce costs'!Y$9*(1+'Workforce costs'!Y$10)*(1+'Workforce costs'!Y$11)</f>
        <v>0</v>
      </c>
      <c r="DD436" s="290">
        <f>CB436*'Workforce costs'!Z$9*(1+'Workforce costs'!Z$10)*(1+'Workforce costs'!Z$11)</f>
        <v>0</v>
      </c>
      <c r="DE436" s="290">
        <f>CC436*'Workforce costs'!AA$9*(1+'Workforce costs'!AA$10)*(1+'Workforce costs'!AA$11)</f>
        <v>0</v>
      </c>
      <c r="DF436" s="290">
        <f>CD436*'Workforce costs'!AB$9*(1+'Workforce costs'!AB$10)*(1+'Workforce costs'!AB$11)</f>
        <v>0</v>
      </c>
    </row>
    <row r="437" spans="1:110" x14ac:dyDescent="0.3">
      <c r="A437" s="2" t="str">
        <f>Outputs!$A$4</f>
        <v>Australia</v>
      </c>
      <c r="B437" s="2" t="str">
        <f t="shared" si="51"/>
        <v>Australia 65+</v>
      </c>
      <c r="C437" s="30">
        <f>VLOOKUP($B437,Populations!$D$15:$H$1920,3,FALSE)</f>
        <v>4559374</v>
      </c>
      <c r="D437" s="255">
        <f>IF(OR($H437="General pop",$H437="Schools",$H437="Workplace",$H437="Skills Training",$H437="Digital Supports"),1,VLOOKUP($B437,Populations!$D$15:$H$1920,5,FALSE))</f>
        <v>1</v>
      </c>
      <c r="E437" s="88">
        <f>VLOOKUP(I437,Epidemiology!$C$10:$H$47,6,FALSE)</f>
        <v>460</v>
      </c>
      <c r="F437" s="102">
        <f>'Care profiles'!R438</f>
        <v>1</v>
      </c>
      <c r="G437" s="15" t="str">
        <f>'Care profiles'!A438</f>
        <v>65+</v>
      </c>
      <c r="H437" s="15" t="str">
        <f>'Care profiles'!B438</f>
        <v>Persistent</v>
      </c>
      <c r="I437" s="15" t="str">
        <f>'Care profiles'!C438</f>
        <v>Persistent_65+yrs</v>
      </c>
      <c r="J437" s="15" t="str">
        <f>'Care profiles'!D438</f>
        <v>Care profile</v>
      </c>
      <c r="K437" s="15" t="str">
        <f>'Care profiles'!E438</f>
        <v>Review +/- Ongoing Management</v>
      </c>
      <c r="L437" s="104">
        <f>'Care profiles'!F438</f>
        <v>1</v>
      </c>
      <c r="M437" s="15">
        <f>'Care profiles'!G438</f>
        <v>12</v>
      </c>
      <c r="N437" s="15">
        <f>'Care profiles'!H438</f>
        <v>20</v>
      </c>
      <c r="O437" s="15" t="str">
        <f>'Care profiles'!I438</f>
        <v>min</v>
      </c>
      <c r="P437" s="15" t="str">
        <f>'Care profiles'!J438</f>
        <v>General Practitioner</v>
      </c>
      <c r="Q437" s="15" t="str">
        <f>'Care profiles'!K438</f>
        <v>n/a</v>
      </c>
      <c r="R437" s="15" t="str">
        <f>'Care profiles'!M438</f>
        <v>Y</v>
      </c>
      <c r="S437" s="15" t="str">
        <f>'Care profiles'!O438</f>
        <v>N</v>
      </c>
      <c r="T437" s="15" t="str">
        <f>'Care profiles'!Q438</f>
        <v>N</v>
      </c>
      <c r="U437" s="30">
        <f t="shared" si="52"/>
        <v>20973.1204</v>
      </c>
      <c r="V437" s="30">
        <f t="shared" si="53"/>
        <v>20973.1204</v>
      </c>
      <c r="W437" s="30">
        <f>IF(M437="n/a",0,IF(O437="days",V437*M437*(1+(VLOOKUP(K437,'Bed parameters'!$A$9:$G$12,7,FALSE))),V437*M437))</f>
        <v>251677.4448</v>
      </c>
      <c r="X437" s="30">
        <f t="shared" si="54"/>
        <v>83892.481599999999</v>
      </c>
      <c r="Y437" s="30">
        <f t="shared" si="55"/>
        <v>0</v>
      </c>
      <c r="Z437" s="113">
        <f>_xlfn.IFNA(Y437/((VLOOKUP(K437,'Bed parameters'!$A$9:$G$12,3,FALSE))*(VLOOKUP(K437,'Bed parameters'!$A$9:$G$12,5,FALSE))),0)</f>
        <v>0</v>
      </c>
      <c r="AA437" s="30">
        <f t="shared" si="56"/>
        <v>83892.481599999999</v>
      </c>
      <c r="AB437" s="30">
        <f>_xlfn.IFNA(IF($O437="days",$Y437*(VLOOKUP($K437,'Bed parameters'!$A$9:$I$12,9,FALSE))*$F437*(VLOOKUP($Q437,'Workforce distribution'!$C$8:$AD$30,AB$7,FALSE)),IF($Q437="n/a",(IF($P437=AB$6,$X437*$F437,0)),$X437*$F437*(VLOOKUP($Q437,'Workforce distribution'!$C$8:$AD$30,AB$7,FALSE)))),0)</f>
        <v>0</v>
      </c>
      <c r="AC437" s="30">
        <f>_xlfn.IFNA(IF($O437="days",$Y437*(VLOOKUP($K437,'Bed parameters'!$A$9:$I$12,9,FALSE))*$F437*(VLOOKUP($Q437,'Workforce distribution'!$C$8:$AD$30,AC$7,FALSE)),IF($Q437="n/a",(IF($P437=AC$6,$X437*$F437,0)),$X437*$F437*(VLOOKUP($Q437,'Workforce distribution'!$C$8:$AD$30,AC$7,FALSE)))),0)</f>
        <v>0</v>
      </c>
      <c r="AD437" s="30">
        <f>_xlfn.IFNA(IF($O437="days",$Y437*(VLOOKUP($K437,'Bed parameters'!$A$9:$I$12,9,FALSE))*$F437*(VLOOKUP($Q437,'Workforce distribution'!$C$8:$AD$30,AD$7,FALSE)),IF($Q437="n/a",(IF($P437=AD$6,$X437*$F437,0)),$X437*$F437*(VLOOKUP($Q437,'Workforce distribution'!$C$8:$AD$30,AD$7,FALSE)))),0)</f>
        <v>0</v>
      </c>
      <c r="AE437" s="30">
        <f>_xlfn.IFNA(IF($O437="days",$Y437*(VLOOKUP($K437,'Bed parameters'!$A$9:$I$12,9,FALSE))*$F437*(VLOOKUP($Q437,'Workforce distribution'!$C$8:$AD$30,AE$7,FALSE)),IF($Q437="n/a",(IF($P437=AE$6,$X437*$F437,0)),$X437*$F437*(VLOOKUP($Q437,'Workforce distribution'!$C$8:$AD$30,AE$7,FALSE)))),0)</f>
        <v>0</v>
      </c>
      <c r="AF437" s="30">
        <f>_xlfn.IFNA(IF($O437="days",$Y437*(VLOOKUP($K437,'Bed parameters'!$A$9:$I$12,9,FALSE))*$F437*(VLOOKUP($Q437,'Workforce distribution'!$C$8:$AD$30,AF$7,FALSE)),IF($Q437="n/a",(IF($P437=AF$6,$X437*$F437,0)),$X437*$F437*(VLOOKUP($Q437,'Workforce distribution'!$C$8:$AD$30,AF$7,FALSE)))),0)</f>
        <v>0</v>
      </c>
      <c r="AG437" s="30">
        <f>_xlfn.IFNA(IF($O437="days",$Y437*(VLOOKUP($K437,'Bed parameters'!$A$9:$I$12,9,FALSE))*$F437*(VLOOKUP($Q437,'Workforce distribution'!$C$8:$AD$30,AG$7,FALSE)),IF($Q437="n/a",(IF($P437=AG$6,$X437*$F437,0)),$X437*$F437*(VLOOKUP($Q437,'Workforce distribution'!$C$8:$AD$30,AG$7,FALSE)))),0)</f>
        <v>0</v>
      </c>
      <c r="AH437" s="30">
        <f>_xlfn.IFNA(IF($O437="days",$Y437*(VLOOKUP($K437,'Bed parameters'!$A$9:$I$12,9,FALSE))*$F437*(VLOOKUP($Q437,'Workforce distribution'!$C$8:$AD$30,AH$7,FALSE)),IF($Q437="n/a",(IF($P437=AH$6,$X437*$F437,0)),$X437*$F437*(VLOOKUP($Q437,'Workforce distribution'!$C$8:$AD$30,AH$7,FALSE)))),0)</f>
        <v>0</v>
      </c>
      <c r="AI437" s="30">
        <f>_xlfn.IFNA(IF($O437="days",$Y437*(VLOOKUP($K437,'Bed parameters'!$A$9:$I$12,9,FALSE))*$F437*(VLOOKUP($Q437,'Workforce distribution'!$C$8:$AD$30,AI$7,FALSE)),IF($Q437="n/a",(IF($P437=AI$6,$X437*$F437,0)),$X437*$F437*(VLOOKUP($Q437,'Workforce distribution'!$C$8:$AD$30,AI$7,FALSE)))),0)</f>
        <v>0</v>
      </c>
      <c r="AJ437" s="30">
        <f>_xlfn.IFNA(IF($O437="days",$Y437*(VLOOKUP($K437,'Bed parameters'!$A$9:$I$12,9,FALSE))*$F437*(VLOOKUP($Q437,'Workforce distribution'!$C$8:$AD$30,AJ$7,FALSE)),IF($Q437="n/a",(IF($P437=AJ$6,$X437*$F437,0)),$X437*$F437*(VLOOKUP($Q437,'Workforce distribution'!$C$8:$AD$30,AJ$7,FALSE)))),0)</f>
        <v>0</v>
      </c>
      <c r="AK437" s="30">
        <f>_xlfn.IFNA(IF($O437="days",$Y437*(VLOOKUP($K437,'Bed parameters'!$A$9:$I$12,9,FALSE))*$F437*(VLOOKUP($Q437,'Workforce distribution'!$C$8:$AD$30,AK$7,FALSE)),IF($Q437="n/a",(IF($P437=AK$6,$X437*$F437,0)),$X437*$F437*(VLOOKUP($Q437,'Workforce distribution'!$C$8:$AD$30,AK$7,FALSE)))),0)</f>
        <v>0</v>
      </c>
      <c r="AL437" s="30">
        <f>_xlfn.IFNA(IF($O437="days",$Y437*(VLOOKUP($K437,'Bed parameters'!$A$9:$I$12,9,FALSE))*$F437*(VLOOKUP($Q437,'Workforce distribution'!$C$8:$AD$30,AL$7,FALSE)),IF($Q437="n/a",(IF($P437=AL$6,$X437*$F437,0)),$X437*$F437*(VLOOKUP($Q437,'Workforce distribution'!$C$8:$AD$30,AL$7,FALSE)))),0)</f>
        <v>0</v>
      </c>
      <c r="AM437" s="30">
        <f>_xlfn.IFNA(IF($O437="days",$Y437*(VLOOKUP($K437,'Bed parameters'!$A$9:$I$12,9,FALSE))*$F437*(VLOOKUP($Q437,'Workforce distribution'!$C$8:$AD$30,AM$7,FALSE)),IF($Q437="n/a",(IF($P437=AM$6,$X437*$F437,0)),$X437*$F437*(VLOOKUP($Q437,'Workforce distribution'!$C$8:$AD$30,AM$7,FALSE)))),0)</f>
        <v>0</v>
      </c>
      <c r="AN437" s="30">
        <f>_xlfn.IFNA(IF($O437="days",$Y437*(VLOOKUP($K437,'Bed parameters'!$A$9:$I$12,9,FALSE))*$F437*(VLOOKUP($Q437,'Workforce distribution'!$C$8:$AD$30,AN$7,FALSE)),IF($Q437="n/a",(IF($P437=AN$6,$X437*$F437,0)),$X437*$F437*(VLOOKUP($Q437,'Workforce distribution'!$C$8:$AD$30,AN$7,FALSE)))),0)</f>
        <v>0</v>
      </c>
      <c r="AO437" s="30">
        <f>_xlfn.IFNA(IF($O437="days",$Y437*(VLOOKUP($K437,'Bed parameters'!$A$9:$I$12,9,FALSE))*$F437*(VLOOKUP($Q437,'Workforce distribution'!$C$8:$AD$30,AO$7,FALSE)),IF($Q437="n/a",(IF($P437=AO$6,$X437*$F437,0)),$X437*$F437*(VLOOKUP($Q437,'Workforce distribution'!$C$8:$AD$30,AO$7,FALSE)))),0)</f>
        <v>0</v>
      </c>
      <c r="AP437" s="30">
        <f>_xlfn.IFNA(IF($O437="days",$Y437*(VLOOKUP($K437,'Bed parameters'!$A$9:$I$12,9,FALSE))*$F437*(VLOOKUP($Q437,'Workforce distribution'!$C$8:$AD$30,AP$7,FALSE)),IF($Q437="n/a",(IF($P437=AP$6,$X437*$F437,0)),$X437*$F437*(VLOOKUP($Q437,'Workforce distribution'!$C$8:$AD$30,AP$7,FALSE)))),0)</f>
        <v>0</v>
      </c>
      <c r="AQ437" s="30">
        <f>_xlfn.IFNA(IF($O437="days",$Y437*(VLOOKUP($K437,'Bed parameters'!$A$9:$I$12,9,FALSE))*$F437*(VLOOKUP($Q437,'Workforce distribution'!$C$8:$AD$30,AQ$7,FALSE)),IF($Q437="n/a",(IF($P437=AQ$6,$X437*$F437,0)),$X437*$F437*(VLOOKUP($Q437,'Workforce distribution'!$C$8:$AD$30,AQ$7,FALSE)))),0)</f>
        <v>0</v>
      </c>
      <c r="AR437" s="30">
        <f>_xlfn.IFNA(IF($O437="days",$Y437*(VLOOKUP($K437,'Bed parameters'!$A$9:$I$12,9,FALSE))*$F437*(VLOOKUP($Q437,'Workforce distribution'!$C$8:$AD$30,AR$7,FALSE)),IF($Q437="n/a",(IF($P437=AR$6,$X437*$F437,0)),$X437*$F437*(VLOOKUP($Q437,'Workforce distribution'!$C$8:$AD$30,AR$7,FALSE)))),0)</f>
        <v>0</v>
      </c>
      <c r="AS437" s="30">
        <f>_xlfn.IFNA(IF($O437="days",$Y437*(VLOOKUP($K437,'Bed parameters'!$A$9:$I$12,9,FALSE))*$F437*(VLOOKUP($Q437,'Workforce distribution'!$C$8:$AD$30,AS$7,FALSE)),IF($Q437="n/a",(IF($P437=AS$6,$X437*$F437,0)),$X437*$F437*(VLOOKUP($Q437,'Workforce distribution'!$C$8:$AD$30,AS$7,FALSE)))),0)</f>
        <v>0</v>
      </c>
      <c r="AT437" s="30">
        <f>_xlfn.IFNA(IF($O437="days",$Y437*(VLOOKUP($K437,'Bed parameters'!$A$9:$I$12,9,FALSE))*$F437*(VLOOKUP($Q437,'Workforce distribution'!$C$8:$AD$30,AT$7,FALSE)),IF($Q437="n/a",(IF($P437=AT$6,$X437*$F437,0)),$X437*$F437*(VLOOKUP($Q437,'Workforce distribution'!$C$8:$AD$30,AT$7,FALSE)))),0)</f>
        <v>83892.481599999999</v>
      </c>
      <c r="AU437" s="30">
        <f>_xlfn.IFNA(IF($O437="days",$Y437*(VLOOKUP($K437,'Bed parameters'!$A$9:$I$12,9,FALSE))*$F437*(VLOOKUP($Q437,'Workforce distribution'!$C$8:$AD$30,AU$7,FALSE)),IF($Q437="n/a",(IF($P437=AU$6,$X437*$F437,0)),$X437*$F437*(VLOOKUP($Q437,'Workforce distribution'!$C$8:$AD$30,AU$7,FALSE)))),0)</f>
        <v>0</v>
      </c>
      <c r="AV437" s="30">
        <f>_xlfn.IFNA(IF($O437="days",$Y437*(VLOOKUP($K437,'Bed parameters'!$A$9:$I$12,9,FALSE))*$F437*(VLOOKUP($Q437,'Workforce distribution'!$C$8:$AD$30,AV$7,FALSE)),IF($Q437="n/a",(IF($P437=AV$6,$X437*$F437,0)),$X437*$F437*(VLOOKUP($Q437,'Workforce distribution'!$C$8:$AD$30,AV$7,FALSE)))),0)</f>
        <v>0</v>
      </c>
      <c r="AW437" s="30">
        <f>_xlfn.IFNA(IF($O437="days",$Y437*(VLOOKUP($K437,'Bed parameters'!$A$9:$I$12,9,FALSE))*$F437*(VLOOKUP($Q437,'Workforce distribution'!$C$8:$AD$30,AW$7,FALSE)),IF($Q437="n/a",(IF($P437=AW$6,$X437*$F437,0)),$X437*$F437*(VLOOKUP($Q437,'Workforce distribution'!$C$8:$AD$30,AW$7,FALSE)))),0)</f>
        <v>0</v>
      </c>
      <c r="AX437" s="30">
        <f>_xlfn.IFNA(IF($O437="days",$Y437*(VLOOKUP($K437,'Bed parameters'!$A$9:$I$12,9,FALSE))*$F437*(VLOOKUP($Q437,'Workforce distribution'!$C$8:$AD$30,AX$7,FALSE)),IF($Q437="n/a",(IF($P437=AX$6,$X437*$F437,0)),$X437*$F437*(VLOOKUP($Q437,'Workforce distribution'!$C$8:$AD$30,AX$7,FALSE)))),0)</f>
        <v>0</v>
      </c>
      <c r="AY437" s="30">
        <f>_xlfn.IFNA(IF($O437="days",$Y437*(VLOOKUP($K437,'Bed parameters'!$A$9:$I$12,9,FALSE))*$F437*(VLOOKUP($Q437,'Workforce distribution'!$C$8:$AD$30,AY$7,FALSE)),IF($Q437="n/a",(IF($P437=AY$6,$X437*$F437,0)),$X437*$F437*(VLOOKUP($Q437,'Workforce distribution'!$C$8:$AD$30,AY$7,FALSE)))),0)</f>
        <v>0</v>
      </c>
      <c r="AZ437" s="30">
        <f>_xlfn.IFNA(IF($O437="days",$Y437*(VLOOKUP($K437,'Bed parameters'!$A$9:$I$12,9,FALSE))*$F437*(VLOOKUP($Q437,'Workforce distribution'!$C$8:$AD$30,AZ$7,FALSE)),IF($Q437="n/a",(IF($P437=AZ$6,$X437*$F437,0)),$X437*$F437*(VLOOKUP($Q437,'Workforce distribution'!$C$8:$AD$30,AZ$7,FALSE)))),0)</f>
        <v>0</v>
      </c>
      <c r="BA437" s="30">
        <f>_xlfn.IFNA(IF($O437="days",$Y437*(VLOOKUP($K437,'Bed parameters'!$A$9:$I$12,9,FALSE))*$F437*(VLOOKUP($Q437,'Workforce distribution'!$C$8:$AD$30,BA$7,FALSE)),IF($Q437="n/a",(IF($P437=BA$6,$X437*$F437,0)),$X437*$F437*(VLOOKUP($Q437,'Workforce distribution'!$C$8:$AD$30,BA$7,FALSE)))),0)</f>
        <v>0</v>
      </c>
      <c r="BB437" s="30">
        <f>_xlfn.IFNA(IF($O437="days",$Y437*(VLOOKUP($K437,'Bed parameters'!$A$9:$I$12,9,FALSE))*$F437*(VLOOKUP($Q437,'Workforce distribution'!$C$8:$AD$30,BB$7,FALSE)),IF($Q437="n/a",(IF($P437=BB$6,$X437*$F437,0)),$X437*$F437*(VLOOKUP($Q437,'Workforce distribution'!$C$8:$AD$30,BB$7,FALSE)))),0)</f>
        <v>0</v>
      </c>
      <c r="BC437" s="149">
        <f t="shared" si="57"/>
        <v>50.843311959855022</v>
      </c>
      <c r="BD437" s="288">
        <f>IF($Q437="n/a",(IF('Workforce hours'!D$30=0,0,(AB437/'Workforce hours'!D$30))),(IF(VLOOKUP($Q437,'Workforce hours'!$C$8:$AD$30,BD$7,FALSE)=0,0,(AB437/(VLOOKUP($Q437,'Workforce hours'!$C$8:$AD$30,BD$7,FALSE))))))</f>
        <v>0</v>
      </c>
      <c r="BE437" s="288">
        <f>IF($Q437="n/a",(IF('Workforce hours'!E$30=0,0,(AC437/'Workforce hours'!E$30))),(IF(VLOOKUP($Q437,'Workforce hours'!$C$8:$AD$30,BE$7,FALSE)=0,0,(AC437/(VLOOKUP($Q437,'Workforce hours'!$C$8:$AD$30,BE$7,FALSE))))))</f>
        <v>0</v>
      </c>
      <c r="BF437" s="288">
        <f>IF($Q437="n/a",(IF('Workforce hours'!F$30=0,0,(AD437/'Workforce hours'!F$30))),(IF(VLOOKUP($Q437,'Workforce hours'!$C$8:$AD$30,BF$7,FALSE)=0,0,(AD437/(VLOOKUP($Q437,'Workforce hours'!$C$8:$AD$30,BF$7,FALSE))))))</f>
        <v>0</v>
      </c>
      <c r="BG437" s="288">
        <f>IF($Q437="n/a",(IF('Workforce hours'!G$30=0,0,(AE437/'Workforce hours'!G$30))),(IF(VLOOKUP($Q437,'Workforce hours'!$C$8:$AD$30,BG$7,FALSE)=0,0,(AE437/(VLOOKUP($Q437,'Workforce hours'!$C$8:$AD$30,BG$7,FALSE))))))</f>
        <v>0</v>
      </c>
      <c r="BH437" s="288">
        <f>IF($Q437="n/a",(IF('Workforce hours'!H$30=0,0,(AF437/'Workforce hours'!H$30))),(IF(VLOOKUP($Q437,'Workforce hours'!$C$8:$AD$30,BH$7,FALSE)=0,0,(AF437/(VLOOKUP($Q437,'Workforce hours'!$C$8:$AD$30,BH$7,FALSE))))))</f>
        <v>0</v>
      </c>
      <c r="BI437" s="288">
        <f>IF($Q437="n/a",(IF('Workforce hours'!I$30=0,0,(AG437/'Workforce hours'!I$30))),(IF(VLOOKUP($Q437,'Workforce hours'!$C$8:$AD$30,BI$7,FALSE)=0,0,(AG437/(VLOOKUP($Q437,'Workforce hours'!$C$8:$AD$30,BI$7,FALSE))))))</f>
        <v>0</v>
      </c>
      <c r="BJ437" s="288">
        <f>IF($Q437="n/a",(IF('Workforce hours'!J$30=0,0,(AH437/'Workforce hours'!J$30))),(IF(VLOOKUP($Q437,'Workforce hours'!$C$8:$AD$30,BJ$7,FALSE)=0,0,(AH437/(VLOOKUP($Q437,'Workforce hours'!$C$8:$AD$30,BJ$7,FALSE))))))</f>
        <v>0</v>
      </c>
      <c r="BK437" s="288">
        <f>IF($Q437="n/a",(IF('Workforce hours'!K$30=0,0,(AI437/'Workforce hours'!K$30))),(IF(VLOOKUP($Q437,'Workforce hours'!$C$8:$AD$30,BK$7,FALSE)=0,0,(AI437/(VLOOKUP($Q437,'Workforce hours'!$C$8:$AD$30,BK$7,FALSE))))))</f>
        <v>0</v>
      </c>
      <c r="BL437" s="288">
        <f>IF($Q437="n/a",(IF('Workforce hours'!L$30=0,0,(AJ437/'Workforce hours'!L$30))),(IF(VLOOKUP($Q437,'Workforce hours'!$C$8:$AD$30,BL$7,FALSE)=0,0,(AJ437/(VLOOKUP($Q437,'Workforce hours'!$C$8:$AD$30,BL$7,FALSE))))))</f>
        <v>0</v>
      </c>
      <c r="BM437" s="288">
        <f>IF($Q437="n/a",(IF('Workforce hours'!M$30=0,0,(AK437/'Workforce hours'!M$30))),(IF(VLOOKUP($Q437,'Workforce hours'!$C$8:$AD$30,BM$7,FALSE)=0,0,(AK437/(VLOOKUP($Q437,'Workforce hours'!$C$8:$AD$30,BM$7,FALSE))))))</f>
        <v>0</v>
      </c>
      <c r="BN437" s="288">
        <f>IF($Q437="n/a",(IF('Workforce hours'!N$30=0,0,(AL437/'Workforce hours'!N$30))),(IF(VLOOKUP($Q437,'Workforce hours'!$C$8:$AD$30,BN$7,FALSE)=0,0,(AL437/(VLOOKUP($Q437,'Workforce hours'!$C$8:$AD$30,BN$7,FALSE))))))</f>
        <v>0</v>
      </c>
      <c r="BO437" s="288">
        <f>IF($Q437="n/a",(IF('Workforce hours'!O$30=0,0,(AM437/'Workforce hours'!O$30))),(IF(VLOOKUP($Q437,'Workforce hours'!$C$8:$AD$30,BO$7,FALSE)=0,0,(AM437/(VLOOKUP($Q437,'Workforce hours'!$C$8:$AD$30,BO$7,FALSE))))))</f>
        <v>0</v>
      </c>
      <c r="BP437" s="288">
        <f>IF($Q437="n/a",(IF('Workforce hours'!P$30=0,0,(AN437/'Workforce hours'!P$30))),(IF(VLOOKUP($Q437,'Workforce hours'!$C$8:$AD$30,BP$7,FALSE)=0,0,(AN437/(VLOOKUP($Q437,'Workforce hours'!$C$8:$AD$30,BP$7,FALSE))))))</f>
        <v>0</v>
      </c>
      <c r="BQ437" s="288">
        <f>IF($Q437="n/a",(IF('Workforce hours'!Q$30=0,0,(AO437/'Workforce hours'!Q$30))),(IF(VLOOKUP($Q437,'Workforce hours'!$C$8:$AD$30,BQ$7,FALSE)=0,0,(AO437/(VLOOKUP($Q437,'Workforce hours'!$C$8:$AD$30,BQ$7,FALSE))))))</f>
        <v>0</v>
      </c>
      <c r="BR437" s="288">
        <f>IF($Q437="n/a",(IF('Workforce hours'!R$30=0,0,(AP437/'Workforce hours'!R$30))),(IF(VLOOKUP($Q437,'Workforce hours'!$C$8:$AD$30,BR$7,FALSE)=0,0,(AP437/(VLOOKUP($Q437,'Workforce hours'!$C$8:$AD$30,BR$7,FALSE))))))</f>
        <v>0</v>
      </c>
      <c r="BS437" s="288">
        <f>IF($Q437="n/a",(IF('Workforce hours'!S$30=0,0,(AQ437/'Workforce hours'!S$30))),(IF(VLOOKUP($Q437,'Workforce hours'!$C$8:$AD$30,BS$7,FALSE)=0,0,(AQ437/(VLOOKUP($Q437,'Workforce hours'!$C$8:$AD$30,BS$7,FALSE))))))</f>
        <v>0</v>
      </c>
      <c r="BT437" s="288">
        <f>IF($Q437="n/a",(IF('Workforce hours'!T$30=0,0,(AR437/'Workforce hours'!T$30))),(IF(VLOOKUP($Q437,'Workforce hours'!$C$8:$AD$30,BT$7,FALSE)=0,0,(AR437/(VLOOKUP($Q437,'Workforce hours'!$C$8:$AD$30,BT$7,FALSE))))))</f>
        <v>0</v>
      </c>
      <c r="BU437" s="288">
        <f>IF($Q437="n/a",(IF('Workforce hours'!U$30=0,0,(AS437/'Workforce hours'!U$30))),(IF(VLOOKUP($Q437,'Workforce hours'!$C$8:$AD$30,BU$7,FALSE)=0,0,(AS437/(VLOOKUP($Q437,'Workforce hours'!$C$8:$AD$30,BU$7,FALSE))))))</f>
        <v>0</v>
      </c>
      <c r="BV437" s="288">
        <f>IF($Q437="n/a",(IF('Workforce hours'!V$30=0,0,(AT437/'Workforce hours'!V$30))),(IF(VLOOKUP($Q437,'Workforce hours'!$C$8:$AD$30,BV$7,FALSE)=0,0,(AT437/(VLOOKUP($Q437,'Workforce hours'!$C$8:$AD$30,BV$7,FALSE))))))</f>
        <v>50.843311959855022</v>
      </c>
      <c r="BW437" s="288">
        <f>IF($Q437="n/a",(IF('Workforce hours'!W$30=0,0,(AU437/'Workforce hours'!W$30))),(IF(VLOOKUP($Q437,'Workforce hours'!$C$8:$AD$30,BW$7,FALSE)=0,0,(AU437/(VLOOKUP($Q437,'Workforce hours'!$C$8:$AD$30,BW$7,FALSE))))))</f>
        <v>0</v>
      </c>
      <c r="BX437" s="288">
        <f>IF($Q437="n/a",(IF('Workforce hours'!X$30=0,0,(AV437/'Workforce hours'!X$30))),(IF(VLOOKUP($Q437,'Workforce hours'!$C$8:$AD$30,BX$7,FALSE)=0,0,(AV437/(VLOOKUP($Q437,'Workforce hours'!$C$8:$AD$30,BX$7,FALSE))))))</f>
        <v>0</v>
      </c>
      <c r="BY437" s="288">
        <f>IF($Q437="n/a",(IF('Workforce hours'!Y$30=0,0,(AW437/'Workforce hours'!Y$30))),(IF(VLOOKUP($Q437,'Workforce hours'!$C$8:$AD$30,BY$7,FALSE)=0,0,(AW437/(VLOOKUP($Q437,'Workforce hours'!$C$8:$AD$30,BY$7,FALSE))))))</f>
        <v>0</v>
      </c>
      <c r="BZ437" s="288">
        <f>IF($Q437="n/a",(IF('Workforce hours'!Z$30=0,0,(AX437/'Workforce hours'!Z$30))),(IF(VLOOKUP($Q437,'Workforce hours'!$C$8:$AD$30,BZ$7,FALSE)=0,0,(AX437/(VLOOKUP($Q437,'Workforce hours'!$C$8:$AD$30,BZ$7,FALSE))))))</f>
        <v>0</v>
      </c>
      <c r="CA437" s="288">
        <f>IF($Q437="n/a",(IF('Workforce hours'!AA$30=0,0,(AY437/'Workforce hours'!AA$30))),(IF(VLOOKUP($Q437,'Workforce hours'!$C$8:$AD$30,CA$7,FALSE)=0,0,(AY437/(VLOOKUP($Q437,'Workforce hours'!$C$8:$AD$30,CA$7,FALSE))))))</f>
        <v>0</v>
      </c>
      <c r="CB437" s="288">
        <f>IF($Q437="n/a",(IF('Workforce hours'!AB$30=0,0,(AZ437/'Workforce hours'!AB$30))),(IF(VLOOKUP($Q437,'Workforce hours'!$C$8:$AD$30,CB$7,FALSE)=0,0,(AZ437/(VLOOKUP($Q437,'Workforce hours'!$C$8:$AD$30,CB$7,FALSE))))))</f>
        <v>0</v>
      </c>
      <c r="CC437" s="288">
        <f>IF($Q437="n/a",(IF('Workforce hours'!AC$30=0,0,(BA437/'Workforce hours'!AC$30))),(IF(VLOOKUP($Q437,'Workforce hours'!$C$8:$AD$30,CC$7,FALSE)=0,0,(BA437/(VLOOKUP($Q437,'Workforce hours'!$C$8:$AD$30,CC$7,FALSE))))))</f>
        <v>0</v>
      </c>
      <c r="CD437" s="288">
        <f>IF($Q437="n/a",(IF('Workforce hours'!AD$30=0,0,(BB437/'Workforce hours'!AD$30))),(IF(VLOOKUP($Q437,'Workforce hours'!$C$8:$AD$30,CD$7,FALSE)=0,0,(BB437/(VLOOKUP($Q437,'Workforce hours'!$C$8:$AD$30,CD$7,FALSE))))))</f>
        <v>0</v>
      </c>
      <c r="CE437" s="289">
        <f t="shared" si="58"/>
        <v>0</v>
      </c>
      <c r="CF437" s="290">
        <f>BD437*'Workforce costs'!B$9*(1+'Workforce costs'!B$10)*(1+'Workforce costs'!B$11)</f>
        <v>0</v>
      </c>
      <c r="CG437" s="290">
        <f>BE437*'Workforce costs'!C$9*(1+'Workforce costs'!C$10)*(1+'Workforce costs'!C$11)</f>
        <v>0</v>
      </c>
      <c r="CH437" s="290">
        <f>BF437*'Workforce costs'!D$9*(1+'Workforce costs'!D$10)*(1+'Workforce costs'!D$11)</f>
        <v>0</v>
      </c>
      <c r="CI437" s="290">
        <f>BG437*'Workforce costs'!E$9*(1+'Workforce costs'!E$10)*(1+'Workforce costs'!E$11)</f>
        <v>0</v>
      </c>
      <c r="CJ437" s="290">
        <f>BH437*'Workforce costs'!F$9*(1+'Workforce costs'!F$10)*(1+'Workforce costs'!F$11)</f>
        <v>0</v>
      </c>
      <c r="CK437" s="290">
        <f>BI437*'Workforce costs'!G$9*(1+'Workforce costs'!G$10)*(1+'Workforce costs'!G$11)</f>
        <v>0</v>
      </c>
      <c r="CL437" s="290">
        <f>BJ437*'Workforce costs'!H$9*(1+'Workforce costs'!H$10)*(1+'Workforce costs'!H$11)</f>
        <v>0</v>
      </c>
      <c r="CM437" s="290">
        <f>BK437*'Workforce costs'!I$9*(1+'Workforce costs'!I$10)*(1+'Workforce costs'!I$11)</f>
        <v>0</v>
      </c>
      <c r="CN437" s="290">
        <f>BL437*'Workforce costs'!J$9*(1+'Workforce costs'!J$10)*(1+'Workforce costs'!J$11)</f>
        <v>0</v>
      </c>
      <c r="CO437" s="290">
        <f>BM437*'Workforce costs'!K$9*(1+'Workforce costs'!K$10)*(1+'Workforce costs'!K$11)</f>
        <v>0</v>
      </c>
      <c r="CP437" s="290">
        <f>BN437*'Workforce costs'!L$9*(1+'Workforce costs'!L$10)*(1+'Workforce costs'!L$11)</f>
        <v>0</v>
      </c>
      <c r="CQ437" s="290">
        <f>BO437*'Workforce costs'!M$9*(1+'Workforce costs'!M$10)*(1+'Workforce costs'!M$11)</f>
        <v>0</v>
      </c>
      <c r="CR437" s="290">
        <f>BP437*'Workforce costs'!N$9*(1+'Workforce costs'!N$10)*(1+'Workforce costs'!N$11)</f>
        <v>0</v>
      </c>
      <c r="CS437" s="290">
        <f>BQ437*'Workforce costs'!O$9*(1+'Workforce costs'!O$10)*(1+'Workforce costs'!O$11)</f>
        <v>0</v>
      </c>
      <c r="CT437" s="290">
        <f>BR437*'Workforce costs'!P$9*(1+'Workforce costs'!P$10)*(1+'Workforce costs'!P$11)</f>
        <v>0</v>
      </c>
      <c r="CU437" s="290">
        <f>BS437*'Workforce costs'!Q$9*(1+'Workforce costs'!Q$10)*(1+'Workforce costs'!Q$11)</f>
        <v>0</v>
      </c>
      <c r="CV437" s="290">
        <f>BT437*'Workforce costs'!R$9*(1+'Workforce costs'!R$10)*(1+'Workforce costs'!R$11)</f>
        <v>0</v>
      </c>
      <c r="CW437" s="290">
        <f>BU437*'Workforce costs'!S$9*(1+'Workforce costs'!S$10)*(1+'Workforce costs'!S$11)</f>
        <v>0</v>
      </c>
      <c r="CX437" s="290">
        <f>BV437*'Workforce costs'!T$9*(1+'Workforce costs'!T$10)*(1+'Workforce costs'!T$11)</f>
        <v>0</v>
      </c>
      <c r="CY437" s="290">
        <f>BW437*'Workforce costs'!U$9*(1+'Workforce costs'!U$10)*(1+'Workforce costs'!U$11)</f>
        <v>0</v>
      </c>
      <c r="CZ437" s="290">
        <f>BX437*'Workforce costs'!V$9*(1+'Workforce costs'!V$10)*(1+'Workforce costs'!V$11)</f>
        <v>0</v>
      </c>
      <c r="DA437" s="290">
        <f>BY437*'Workforce costs'!W$9*(1+'Workforce costs'!W$10)*(1+'Workforce costs'!W$11)</f>
        <v>0</v>
      </c>
      <c r="DB437" s="290">
        <f>BZ437*'Workforce costs'!X$9*(1+'Workforce costs'!X$10)*(1+'Workforce costs'!X$11)</f>
        <v>0</v>
      </c>
      <c r="DC437" s="290">
        <f>CA437*'Workforce costs'!Y$9*(1+'Workforce costs'!Y$10)*(1+'Workforce costs'!Y$11)</f>
        <v>0</v>
      </c>
      <c r="DD437" s="290">
        <f>CB437*'Workforce costs'!Z$9*(1+'Workforce costs'!Z$10)*(1+'Workforce costs'!Z$11)</f>
        <v>0</v>
      </c>
      <c r="DE437" s="290">
        <f>CC437*'Workforce costs'!AA$9*(1+'Workforce costs'!AA$10)*(1+'Workforce costs'!AA$11)</f>
        <v>0</v>
      </c>
      <c r="DF437" s="290">
        <f>CD437*'Workforce costs'!AB$9*(1+'Workforce costs'!AB$10)*(1+'Workforce costs'!AB$11)</f>
        <v>0</v>
      </c>
    </row>
    <row r="438" spans="1:110" x14ac:dyDescent="0.3">
      <c r="A438" s="2" t="str">
        <f>Outputs!$A$4</f>
        <v>Australia</v>
      </c>
      <c r="B438" s="2" t="str">
        <f t="shared" si="51"/>
        <v>Australia 65+</v>
      </c>
      <c r="C438" s="30">
        <f>VLOOKUP($B438,Populations!$D$15:$H$1920,3,FALSE)</f>
        <v>4559374</v>
      </c>
      <c r="D438" s="255">
        <f>IF(OR($H438="General pop",$H438="Schools",$H438="Workplace",$H438="Skills Training",$H438="Digital Supports"),1,VLOOKUP($B438,Populations!$D$15:$H$1920,5,FALSE))</f>
        <v>1</v>
      </c>
      <c r="E438" s="88">
        <f>VLOOKUP(I438,Epidemiology!$C$10:$H$47,6,FALSE)</f>
        <v>460</v>
      </c>
      <c r="F438" s="102">
        <f>'Care profiles'!R439</f>
        <v>1</v>
      </c>
      <c r="G438" s="15" t="str">
        <f>'Care profiles'!A439</f>
        <v>65+</v>
      </c>
      <c r="H438" s="15" t="str">
        <f>'Care profiles'!B439</f>
        <v>Persistent</v>
      </c>
      <c r="I438" s="15" t="str">
        <f>'Care profiles'!C439</f>
        <v>Persistent_65+yrs</v>
      </c>
      <c r="J438" s="15" t="str">
        <f>'Care profiles'!D439</f>
        <v>Care profile</v>
      </c>
      <c r="K438" s="15" t="str">
        <f>'Care profiles'!E439</f>
        <v>Structured Psychological Therapies – Individual</v>
      </c>
      <c r="L438" s="104">
        <f>'Care profiles'!F439</f>
        <v>0.8</v>
      </c>
      <c r="M438" s="15">
        <f>'Care profiles'!G439</f>
        <v>26</v>
      </c>
      <c r="N438" s="15">
        <f>'Care profiles'!H439</f>
        <v>60</v>
      </c>
      <c r="O438" s="15" t="str">
        <f>'Care profiles'!I439</f>
        <v>min</v>
      </c>
      <c r="P438" s="15" t="str">
        <f>'Care profiles'!J439</f>
        <v>Tertiary Qualified - Unspecified</v>
      </c>
      <c r="Q438" s="15" t="str">
        <f>'Care profiles'!K439</f>
        <v>n/a</v>
      </c>
      <c r="R438" s="15" t="str">
        <f>'Care profiles'!M439</f>
        <v>Y</v>
      </c>
      <c r="S438" s="15" t="str">
        <f>'Care profiles'!O439</f>
        <v>N</v>
      </c>
      <c r="T438" s="15" t="str">
        <f>'Care profiles'!Q439</f>
        <v>N</v>
      </c>
      <c r="U438" s="30">
        <f t="shared" si="52"/>
        <v>20973.1204</v>
      </c>
      <c r="V438" s="30">
        <f t="shared" si="53"/>
        <v>16778.496320000002</v>
      </c>
      <c r="W438" s="30">
        <f>IF(M438="n/a",0,IF(O438="days",V438*M438*(1+(VLOOKUP(K438,'Bed parameters'!$A$9:$G$12,7,FALSE))),V438*M438))</f>
        <v>436240.90432000003</v>
      </c>
      <c r="X438" s="30">
        <f t="shared" si="54"/>
        <v>436240.90432000003</v>
      </c>
      <c r="Y438" s="30">
        <f t="shared" si="55"/>
        <v>0</v>
      </c>
      <c r="Z438" s="113">
        <f>_xlfn.IFNA(Y438/((VLOOKUP(K438,'Bed parameters'!$A$9:$G$12,3,FALSE))*(VLOOKUP(K438,'Bed parameters'!$A$9:$G$12,5,FALSE))),0)</f>
        <v>0</v>
      </c>
      <c r="AA438" s="30">
        <f t="shared" si="56"/>
        <v>436240.90432000003</v>
      </c>
      <c r="AB438" s="30">
        <f>_xlfn.IFNA(IF($O438="days",$Y438*(VLOOKUP($K438,'Bed parameters'!$A$9:$I$12,9,FALSE))*$F438*(VLOOKUP($Q438,'Workforce distribution'!$C$8:$AD$30,AB$7,FALSE)),IF($Q438="n/a",(IF($P438=AB$6,$X438*$F438,0)),$X438*$F438*(VLOOKUP($Q438,'Workforce distribution'!$C$8:$AD$30,AB$7,FALSE)))),0)</f>
        <v>0</v>
      </c>
      <c r="AC438" s="30">
        <f>_xlfn.IFNA(IF($O438="days",$Y438*(VLOOKUP($K438,'Bed parameters'!$A$9:$I$12,9,FALSE))*$F438*(VLOOKUP($Q438,'Workforce distribution'!$C$8:$AD$30,AC$7,FALSE)),IF($Q438="n/a",(IF($P438=AC$6,$X438*$F438,0)),$X438*$F438*(VLOOKUP($Q438,'Workforce distribution'!$C$8:$AD$30,AC$7,FALSE)))),0)</f>
        <v>0</v>
      </c>
      <c r="AD438" s="30">
        <f>_xlfn.IFNA(IF($O438="days",$Y438*(VLOOKUP($K438,'Bed parameters'!$A$9:$I$12,9,FALSE))*$F438*(VLOOKUP($Q438,'Workforce distribution'!$C$8:$AD$30,AD$7,FALSE)),IF($Q438="n/a",(IF($P438=AD$6,$X438*$F438,0)),$X438*$F438*(VLOOKUP($Q438,'Workforce distribution'!$C$8:$AD$30,AD$7,FALSE)))),0)</f>
        <v>0</v>
      </c>
      <c r="AE438" s="30">
        <f>_xlfn.IFNA(IF($O438="days",$Y438*(VLOOKUP($K438,'Bed parameters'!$A$9:$I$12,9,FALSE))*$F438*(VLOOKUP($Q438,'Workforce distribution'!$C$8:$AD$30,AE$7,FALSE)),IF($Q438="n/a",(IF($P438=AE$6,$X438*$F438,0)),$X438*$F438*(VLOOKUP($Q438,'Workforce distribution'!$C$8:$AD$30,AE$7,FALSE)))),0)</f>
        <v>0</v>
      </c>
      <c r="AF438" s="30">
        <f>_xlfn.IFNA(IF($O438="days",$Y438*(VLOOKUP($K438,'Bed parameters'!$A$9:$I$12,9,FALSE))*$F438*(VLOOKUP($Q438,'Workforce distribution'!$C$8:$AD$30,AF$7,FALSE)),IF($Q438="n/a",(IF($P438=AF$6,$X438*$F438,0)),$X438*$F438*(VLOOKUP($Q438,'Workforce distribution'!$C$8:$AD$30,AF$7,FALSE)))),0)</f>
        <v>0</v>
      </c>
      <c r="AG438" s="30">
        <f>_xlfn.IFNA(IF($O438="days",$Y438*(VLOOKUP($K438,'Bed parameters'!$A$9:$I$12,9,FALSE))*$F438*(VLOOKUP($Q438,'Workforce distribution'!$C$8:$AD$30,AG$7,FALSE)),IF($Q438="n/a",(IF($P438=AG$6,$X438*$F438,0)),$X438*$F438*(VLOOKUP($Q438,'Workforce distribution'!$C$8:$AD$30,AG$7,FALSE)))),0)</f>
        <v>0</v>
      </c>
      <c r="AH438" s="30">
        <f>_xlfn.IFNA(IF($O438="days",$Y438*(VLOOKUP($K438,'Bed parameters'!$A$9:$I$12,9,FALSE))*$F438*(VLOOKUP($Q438,'Workforce distribution'!$C$8:$AD$30,AH$7,FALSE)),IF($Q438="n/a",(IF($P438=AH$6,$X438*$F438,0)),$X438*$F438*(VLOOKUP($Q438,'Workforce distribution'!$C$8:$AD$30,AH$7,FALSE)))),0)</f>
        <v>0</v>
      </c>
      <c r="AI438" s="30">
        <f>_xlfn.IFNA(IF($O438="days",$Y438*(VLOOKUP($K438,'Bed parameters'!$A$9:$I$12,9,FALSE))*$F438*(VLOOKUP($Q438,'Workforce distribution'!$C$8:$AD$30,AI$7,FALSE)),IF($Q438="n/a",(IF($P438=AI$6,$X438*$F438,0)),$X438*$F438*(VLOOKUP($Q438,'Workforce distribution'!$C$8:$AD$30,AI$7,FALSE)))),0)</f>
        <v>0</v>
      </c>
      <c r="AJ438" s="30">
        <f>_xlfn.IFNA(IF($O438="days",$Y438*(VLOOKUP($K438,'Bed parameters'!$A$9:$I$12,9,FALSE))*$F438*(VLOOKUP($Q438,'Workforce distribution'!$C$8:$AD$30,AJ$7,FALSE)),IF($Q438="n/a",(IF($P438=AJ$6,$X438*$F438,0)),$X438*$F438*(VLOOKUP($Q438,'Workforce distribution'!$C$8:$AD$30,AJ$7,FALSE)))),0)</f>
        <v>0</v>
      </c>
      <c r="AK438" s="30">
        <f>_xlfn.IFNA(IF($O438="days",$Y438*(VLOOKUP($K438,'Bed parameters'!$A$9:$I$12,9,FALSE))*$F438*(VLOOKUP($Q438,'Workforce distribution'!$C$8:$AD$30,AK$7,FALSE)),IF($Q438="n/a",(IF($P438=AK$6,$X438*$F438,0)),$X438*$F438*(VLOOKUP($Q438,'Workforce distribution'!$C$8:$AD$30,AK$7,FALSE)))),0)</f>
        <v>0</v>
      </c>
      <c r="AL438" s="30">
        <f>_xlfn.IFNA(IF($O438="days",$Y438*(VLOOKUP($K438,'Bed parameters'!$A$9:$I$12,9,FALSE))*$F438*(VLOOKUP($Q438,'Workforce distribution'!$C$8:$AD$30,AL$7,FALSE)),IF($Q438="n/a",(IF($P438=AL$6,$X438*$F438,0)),$X438*$F438*(VLOOKUP($Q438,'Workforce distribution'!$C$8:$AD$30,AL$7,FALSE)))),0)</f>
        <v>0</v>
      </c>
      <c r="AM438" s="30">
        <f>_xlfn.IFNA(IF($O438="days",$Y438*(VLOOKUP($K438,'Bed parameters'!$A$9:$I$12,9,FALSE))*$F438*(VLOOKUP($Q438,'Workforce distribution'!$C$8:$AD$30,AM$7,FALSE)),IF($Q438="n/a",(IF($P438=AM$6,$X438*$F438,0)),$X438*$F438*(VLOOKUP($Q438,'Workforce distribution'!$C$8:$AD$30,AM$7,FALSE)))),0)</f>
        <v>0</v>
      </c>
      <c r="AN438" s="30">
        <f>_xlfn.IFNA(IF($O438="days",$Y438*(VLOOKUP($K438,'Bed parameters'!$A$9:$I$12,9,FALSE))*$F438*(VLOOKUP($Q438,'Workforce distribution'!$C$8:$AD$30,AN$7,FALSE)),IF($Q438="n/a",(IF($P438=AN$6,$X438*$F438,0)),$X438*$F438*(VLOOKUP($Q438,'Workforce distribution'!$C$8:$AD$30,AN$7,FALSE)))),0)</f>
        <v>0</v>
      </c>
      <c r="AO438" s="30">
        <f>_xlfn.IFNA(IF($O438="days",$Y438*(VLOOKUP($K438,'Bed parameters'!$A$9:$I$12,9,FALSE))*$F438*(VLOOKUP($Q438,'Workforce distribution'!$C$8:$AD$30,AO$7,FALSE)),IF($Q438="n/a",(IF($P438=AO$6,$X438*$F438,0)),$X438*$F438*(VLOOKUP($Q438,'Workforce distribution'!$C$8:$AD$30,AO$7,FALSE)))),0)</f>
        <v>0</v>
      </c>
      <c r="AP438" s="30">
        <f>_xlfn.IFNA(IF($O438="days",$Y438*(VLOOKUP($K438,'Bed parameters'!$A$9:$I$12,9,FALSE))*$F438*(VLOOKUP($Q438,'Workforce distribution'!$C$8:$AD$30,AP$7,FALSE)),IF($Q438="n/a",(IF($P438=AP$6,$X438*$F438,0)),$X438*$F438*(VLOOKUP($Q438,'Workforce distribution'!$C$8:$AD$30,AP$7,FALSE)))),0)</f>
        <v>0</v>
      </c>
      <c r="AQ438" s="30">
        <f>_xlfn.IFNA(IF($O438="days",$Y438*(VLOOKUP($K438,'Bed parameters'!$A$9:$I$12,9,FALSE))*$F438*(VLOOKUP($Q438,'Workforce distribution'!$C$8:$AD$30,AQ$7,FALSE)),IF($Q438="n/a",(IF($P438=AQ$6,$X438*$F438,0)),$X438*$F438*(VLOOKUP($Q438,'Workforce distribution'!$C$8:$AD$30,AQ$7,FALSE)))),0)</f>
        <v>0</v>
      </c>
      <c r="AR438" s="30">
        <f>_xlfn.IFNA(IF($O438="days",$Y438*(VLOOKUP($K438,'Bed parameters'!$A$9:$I$12,9,FALSE))*$F438*(VLOOKUP($Q438,'Workforce distribution'!$C$8:$AD$30,AR$7,FALSE)),IF($Q438="n/a",(IF($P438=AR$6,$X438*$F438,0)),$X438*$F438*(VLOOKUP($Q438,'Workforce distribution'!$C$8:$AD$30,AR$7,FALSE)))),0)</f>
        <v>0</v>
      </c>
      <c r="AS438" s="30">
        <f>_xlfn.IFNA(IF($O438="days",$Y438*(VLOOKUP($K438,'Bed parameters'!$A$9:$I$12,9,FALSE))*$F438*(VLOOKUP($Q438,'Workforce distribution'!$C$8:$AD$30,AS$7,FALSE)),IF($Q438="n/a",(IF($P438=AS$6,$X438*$F438,0)),$X438*$F438*(VLOOKUP($Q438,'Workforce distribution'!$C$8:$AD$30,AS$7,FALSE)))),0)</f>
        <v>436240.90432000003</v>
      </c>
      <c r="AT438" s="30">
        <f>_xlfn.IFNA(IF($O438="days",$Y438*(VLOOKUP($K438,'Bed parameters'!$A$9:$I$12,9,FALSE))*$F438*(VLOOKUP($Q438,'Workforce distribution'!$C$8:$AD$30,AT$7,FALSE)),IF($Q438="n/a",(IF($P438=AT$6,$X438*$F438,0)),$X438*$F438*(VLOOKUP($Q438,'Workforce distribution'!$C$8:$AD$30,AT$7,FALSE)))),0)</f>
        <v>0</v>
      </c>
      <c r="AU438" s="30">
        <f>_xlfn.IFNA(IF($O438="days",$Y438*(VLOOKUP($K438,'Bed parameters'!$A$9:$I$12,9,FALSE))*$F438*(VLOOKUP($Q438,'Workforce distribution'!$C$8:$AD$30,AU$7,FALSE)),IF($Q438="n/a",(IF($P438=AU$6,$X438*$F438,0)),$X438*$F438*(VLOOKUP($Q438,'Workforce distribution'!$C$8:$AD$30,AU$7,FALSE)))),0)</f>
        <v>0</v>
      </c>
      <c r="AV438" s="30">
        <f>_xlfn.IFNA(IF($O438="days",$Y438*(VLOOKUP($K438,'Bed parameters'!$A$9:$I$12,9,FALSE))*$F438*(VLOOKUP($Q438,'Workforce distribution'!$C$8:$AD$30,AV$7,FALSE)),IF($Q438="n/a",(IF($P438=AV$6,$X438*$F438,0)),$X438*$F438*(VLOOKUP($Q438,'Workforce distribution'!$C$8:$AD$30,AV$7,FALSE)))),0)</f>
        <v>0</v>
      </c>
      <c r="AW438" s="30">
        <f>_xlfn.IFNA(IF($O438="days",$Y438*(VLOOKUP($K438,'Bed parameters'!$A$9:$I$12,9,FALSE))*$F438*(VLOOKUP($Q438,'Workforce distribution'!$C$8:$AD$30,AW$7,FALSE)),IF($Q438="n/a",(IF($P438=AW$6,$X438*$F438,0)),$X438*$F438*(VLOOKUP($Q438,'Workforce distribution'!$C$8:$AD$30,AW$7,FALSE)))),0)</f>
        <v>0</v>
      </c>
      <c r="AX438" s="30">
        <f>_xlfn.IFNA(IF($O438="days",$Y438*(VLOOKUP($K438,'Bed parameters'!$A$9:$I$12,9,FALSE))*$F438*(VLOOKUP($Q438,'Workforce distribution'!$C$8:$AD$30,AX$7,FALSE)),IF($Q438="n/a",(IF($P438=AX$6,$X438*$F438,0)),$X438*$F438*(VLOOKUP($Q438,'Workforce distribution'!$C$8:$AD$30,AX$7,FALSE)))),0)</f>
        <v>0</v>
      </c>
      <c r="AY438" s="30">
        <f>_xlfn.IFNA(IF($O438="days",$Y438*(VLOOKUP($K438,'Bed parameters'!$A$9:$I$12,9,FALSE))*$F438*(VLOOKUP($Q438,'Workforce distribution'!$C$8:$AD$30,AY$7,FALSE)),IF($Q438="n/a",(IF($P438=AY$6,$X438*$F438,0)),$X438*$F438*(VLOOKUP($Q438,'Workforce distribution'!$C$8:$AD$30,AY$7,FALSE)))),0)</f>
        <v>0</v>
      </c>
      <c r="AZ438" s="30">
        <f>_xlfn.IFNA(IF($O438="days",$Y438*(VLOOKUP($K438,'Bed parameters'!$A$9:$I$12,9,FALSE))*$F438*(VLOOKUP($Q438,'Workforce distribution'!$C$8:$AD$30,AZ$7,FALSE)),IF($Q438="n/a",(IF($P438=AZ$6,$X438*$F438,0)),$X438*$F438*(VLOOKUP($Q438,'Workforce distribution'!$C$8:$AD$30,AZ$7,FALSE)))),0)</f>
        <v>0</v>
      </c>
      <c r="BA438" s="30">
        <f>_xlfn.IFNA(IF($O438="days",$Y438*(VLOOKUP($K438,'Bed parameters'!$A$9:$I$12,9,FALSE))*$F438*(VLOOKUP($Q438,'Workforce distribution'!$C$8:$AD$30,BA$7,FALSE)),IF($Q438="n/a",(IF($P438=BA$6,$X438*$F438,0)),$X438*$F438*(VLOOKUP($Q438,'Workforce distribution'!$C$8:$AD$30,BA$7,FALSE)))),0)</f>
        <v>0</v>
      </c>
      <c r="BB438" s="30">
        <f>_xlfn.IFNA(IF($O438="days",$Y438*(VLOOKUP($K438,'Bed parameters'!$A$9:$I$12,9,FALSE))*$F438*(VLOOKUP($Q438,'Workforce distribution'!$C$8:$AD$30,BB$7,FALSE)),IF($Q438="n/a",(IF($P438=BB$6,$X438*$F438,0)),$X438*$F438*(VLOOKUP($Q438,'Workforce distribution'!$C$8:$AD$30,BB$7,FALSE)))),0)</f>
        <v>0</v>
      </c>
      <c r="BC438" s="149">
        <f t="shared" si="57"/>
        <v>379.58271771056349</v>
      </c>
      <c r="BD438" s="288">
        <f>IF($Q438="n/a",(IF('Workforce hours'!D$30=0,0,(AB438/'Workforce hours'!D$30))),(IF(VLOOKUP($Q438,'Workforce hours'!$C$8:$AD$30,BD$7,FALSE)=0,0,(AB438/(VLOOKUP($Q438,'Workforce hours'!$C$8:$AD$30,BD$7,FALSE))))))</f>
        <v>0</v>
      </c>
      <c r="BE438" s="288">
        <f>IF($Q438="n/a",(IF('Workforce hours'!E$30=0,0,(AC438/'Workforce hours'!E$30))),(IF(VLOOKUP($Q438,'Workforce hours'!$C$8:$AD$30,BE$7,FALSE)=0,0,(AC438/(VLOOKUP($Q438,'Workforce hours'!$C$8:$AD$30,BE$7,FALSE))))))</f>
        <v>0</v>
      </c>
      <c r="BF438" s="288">
        <f>IF($Q438="n/a",(IF('Workforce hours'!F$30=0,0,(AD438/'Workforce hours'!F$30))),(IF(VLOOKUP($Q438,'Workforce hours'!$C$8:$AD$30,BF$7,FALSE)=0,0,(AD438/(VLOOKUP($Q438,'Workforce hours'!$C$8:$AD$30,BF$7,FALSE))))))</f>
        <v>0</v>
      </c>
      <c r="BG438" s="288">
        <f>IF($Q438="n/a",(IF('Workforce hours'!G$30=0,0,(AE438/'Workforce hours'!G$30))),(IF(VLOOKUP($Q438,'Workforce hours'!$C$8:$AD$30,BG$7,FALSE)=0,0,(AE438/(VLOOKUP($Q438,'Workforce hours'!$C$8:$AD$30,BG$7,FALSE))))))</f>
        <v>0</v>
      </c>
      <c r="BH438" s="288">
        <f>IF($Q438="n/a",(IF('Workforce hours'!H$30=0,0,(AF438/'Workforce hours'!H$30))),(IF(VLOOKUP($Q438,'Workforce hours'!$C$8:$AD$30,BH$7,FALSE)=0,0,(AF438/(VLOOKUP($Q438,'Workforce hours'!$C$8:$AD$30,BH$7,FALSE))))))</f>
        <v>0</v>
      </c>
      <c r="BI438" s="288">
        <f>IF($Q438="n/a",(IF('Workforce hours'!I$30=0,0,(AG438/'Workforce hours'!I$30))),(IF(VLOOKUP($Q438,'Workforce hours'!$C$8:$AD$30,BI$7,FALSE)=0,0,(AG438/(VLOOKUP($Q438,'Workforce hours'!$C$8:$AD$30,BI$7,FALSE))))))</f>
        <v>0</v>
      </c>
      <c r="BJ438" s="288">
        <f>IF($Q438="n/a",(IF('Workforce hours'!J$30=0,0,(AH438/'Workforce hours'!J$30))),(IF(VLOOKUP($Q438,'Workforce hours'!$C$8:$AD$30,BJ$7,FALSE)=0,0,(AH438/(VLOOKUP($Q438,'Workforce hours'!$C$8:$AD$30,BJ$7,FALSE))))))</f>
        <v>0</v>
      </c>
      <c r="BK438" s="288">
        <f>IF($Q438="n/a",(IF('Workforce hours'!K$30=0,0,(AI438/'Workforce hours'!K$30))),(IF(VLOOKUP($Q438,'Workforce hours'!$C$8:$AD$30,BK$7,FALSE)=0,0,(AI438/(VLOOKUP($Q438,'Workforce hours'!$C$8:$AD$30,BK$7,FALSE))))))</f>
        <v>0</v>
      </c>
      <c r="BL438" s="288">
        <f>IF($Q438="n/a",(IF('Workforce hours'!L$30=0,0,(AJ438/'Workforce hours'!L$30))),(IF(VLOOKUP($Q438,'Workforce hours'!$C$8:$AD$30,BL$7,FALSE)=0,0,(AJ438/(VLOOKUP($Q438,'Workforce hours'!$C$8:$AD$30,BL$7,FALSE))))))</f>
        <v>0</v>
      </c>
      <c r="BM438" s="288">
        <f>IF($Q438="n/a",(IF('Workforce hours'!M$30=0,0,(AK438/'Workforce hours'!M$30))),(IF(VLOOKUP($Q438,'Workforce hours'!$C$8:$AD$30,BM$7,FALSE)=0,0,(AK438/(VLOOKUP($Q438,'Workforce hours'!$C$8:$AD$30,BM$7,FALSE))))))</f>
        <v>0</v>
      </c>
      <c r="BN438" s="288">
        <f>IF($Q438="n/a",(IF('Workforce hours'!N$30=0,0,(AL438/'Workforce hours'!N$30))),(IF(VLOOKUP($Q438,'Workforce hours'!$C$8:$AD$30,BN$7,FALSE)=0,0,(AL438/(VLOOKUP($Q438,'Workforce hours'!$C$8:$AD$30,BN$7,FALSE))))))</f>
        <v>0</v>
      </c>
      <c r="BO438" s="288">
        <f>IF($Q438="n/a",(IF('Workforce hours'!O$30=0,0,(AM438/'Workforce hours'!O$30))),(IF(VLOOKUP($Q438,'Workforce hours'!$C$8:$AD$30,BO$7,FALSE)=0,0,(AM438/(VLOOKUP($Q438,'Workforce hours'!$C$8:$AD$30,BO$7,FALSE))))))</f>
        <v>0</v>
      </c>
      <c r="BP438" s="288">
        <f>IF($Q438="n/a",(IF('Workforce hours'!P$30=0,0,(AN438/'Workforce hours'!P$30))),(IF(VLOOKUP($Q438,'Workforce hours'!$C$8:$AD$30,BP$7,FALSE)=0,0,(AN438/(VLOOKUP($Q438,'Workforce hours'!$C$8:$AD$30,BP$7,FALSE))))))</f>
        <v>0</v>
      </c>
      <c r="BQ438" s="288">
        <f>IF($Q438="n/a",(IF('Workforce hours'!Q$30=0,0,(AO438/'Workforce hours'!Q$30))),(IF(VLOOKUP($Q438,'Workforce hours'!$C$8:$AD$30,BQ$7,FALSE)=0,0,(AO438/(VLOOKUP($Q438,'Workforce hours'!$C$8:$AD$30,BQ$7,FALSE))))))</f>
        <v>0</v>
      </c>
      <c r="BR438" s="288">
        <f>IF($Q438="n/a",(IF('Workforce hours'!R$30=0,0,(AP438/'Workforce hours'!R$30))),(IF(VLOOKUP($Q438,'Workforce hours'!$C$8:$AD$30,BR$7,FALSE)=0,0,(AP438/(VLOOKUP($Q438,'Workforce hours'!$C$8:$AD$30,BR$7,FALSE))))))</f>
        <v>0</v>
      </c>
      <c r="BS438" s="288">
        <f>IF($Q438="n/a",(IF('Workforce hours'!S$30=0,0,(AQ438/'Workforce hours'!S$30))),(IF(VLOOKUP($Q438,'Workforce hours'!$C$8:$AD$30,BS$7,FALSE)=0,0,(AQ438/(VLOOKUP($Q438,'Workforce hours'!$C$8:$AD$30,BS$7,FALSE))))))</f>
        <v>0</v>
      </c>
      <c r="BT438" s="288">
        <f>IF($Q438="n/a",(IF('Workforce hours'!T$30=0,0,(AR438/'Workforce hours'!T$30))),(IF(VLOOKUP($Q438,'Workforce hours'!$C$8:$AD$30,BT$7,FALSE)=0,0,(AR438/(VLOOKUP($Q438,'Workforce hours'!$C$8:$AD$30,BT$7,FALSE))))))</f>
        <v>0</v>
      </c>
      <c r="BU438" s="288">
        <f>IF($Q438="n/a",(IF('Workforce hours'!U$30=0,0,(AS438/'Workforce hours'!U$30))),(IF(VLOOKUP($Q438,'Workforce hours'!$C$8:$AD$30,BU$7,FALSE)=0,0,(AS438/(VLOOKUP($Q438,'Workforce hours'!$C$8:$AD$30,BU$7,FALSE))))))</f>
        <v>379.58271771056349</v>
      </c>
      <c r="BV438" s="288">
        <f>IF($Q438="n/a",(IF('Workforce hours'!V$30=0,0,(AT438/'Workforce hours'!V$30))),(IF(VLOOKUP($Q438,'Workforce hours'!$C$8:$AD$30,BV$7,FALSE)=0,0,(AT438/(VLOOKUP($Q438,'Workforce hours'!$C$8:$AD$30,BV$7,FALSE))))))</f>
        <v>0</v>
      </c>
      <c r="BW438" s="288">
        <f>IF($Q438="n/a",(IF('Workforce hours'!W$30=0,0,(AU438/'Workforce hours'!W$30))),(IF(VLOOKUP($Q438,'Workforce hours'!$C$8:$AD$30,BW$7,FALSE)=0,0,(AU438/(VLOOKUP($Q438,'Workforce hours'!$C$8:$AD$30,BW$7,FALSE))))))</f>
        <v>0</v>
      </c>
      <c r="BX438" s="288">
        <f>IF($Q438="n/a",(IF('Workforce hours'!X$30=0,0,(AV438/'Workforce hours'!X$30))),(IF(VLOOKUP($Q438,'Workforce hours'!$C$8:$AD$30,BX$7,FALSE)=0,0,(AV438/(VLOOKUP($Q438,'Workforce hours'!$C$8:$AD$30,BX$7,FALSE))))))</f>
        <v>0</v>
      </c>
      <c r="BY438" s="288">
        <f>IF($Q438="n/a",(IF('Workforce hours'!Y$30=0,0,(AW438/'Workforce hours'!Y$30))),(IF(VLOOKUP($Q438,'Workforce hours'!$C$8:$AD$30,BY$7,FALSE)=0,0,(AW438/(VLOOKUP($Q438,'Workforce hours'!$C$8:$AD$30,BY$7,FALSE))))))</f>
        <v>0</v>
      </c>
      <c r="BZ438" s="288">
        <f>IF($Q438="n/a",(IF('Workforce hours'!Z$30=0,0,(AX438/'Workforce hours'!Z$30))),(IF(VLOOKUP($Q438,'Workforce hours'!$C$8:$AD$30,BZ$7,FALSE)=0,0,(AX438/(VLOOKUP($Q438,'Workforce hours'!$C$8:$AD$30,BZ$7,FALSE))))))</f>
        <v>0</v>
      </c>
      <c r="CA438" s="288">
        <f>IF($Q438="n/a",(IF('Workforce hours'!AA$30=0,0,(AY438/'Workforce hours'!AA$30))),(IF(VLOOKUP($Q438,'Workforce hours'!$C$8:$AD$30,CA$7,FALSE)=0,0,(AY438/(VLOOKUP($Q438,'Workforce hours'!$C$8:$AD$30,CA$7,FALSE))))))</f>
        <v>0</v>
      </c>
      <c r="CB438" s="288">
        <f>IF($Q438="n/a",(IF('Workforce hours'!AB$30=0,0,(AZ438/'Workforce hours'!AB$30))),(IF(VLOOKUP($Q438,'Workforce hours'!$C$8:$AD$30,CB$7,FALSE)=0,0,(AZ438/(VLOOKUP($Q438,'Workforce hours'!$C$8:$AD$30,CB$7,FALSE))))))</f>
        <v>0</v>
      </c>
      <c r="CC438" s="288">
        <f>IF($Q438="n/a",(IF('Workforce hours'!AC$30=0,0,(BA438/'Workforce hours'!AC$30))),(IF(VLOOKUP($Q438,'Workforce hours'!$C$8:$AD$30,CC$7,FALSE)=0,0,(BA438/(VLOOKUP($Q438,'Workforce hours'!$C$8:$AD$30,CC$7,FALSE))))))</f>
        <v>0</v>
      </c>
      <c r="CD438" s="288">
        <f>IF($Q438="n/a",(IF('Workforce hours'!AD$30=0,0,(BB438/'Workforce hours'!AD$30))),(IF(VLOOKUP($Q438,'Workforce hours'!$C$8:$AD$30,CD$7,FALSE)=0,0,(BB438/(VLOOKUP($Q438,'Workforce hours'!$C$8:$AD$30,CD$7,FALSE))))))</f>
        <v>0</v>
      </c>
      <c r="CE438" s="289">
        <f t="shared" si="58"/>
        <v>0</v>
      </c>
      <c r="CF438" s="290">
        <f>BD438*'Workforce costs'!B$9*(1+'Workforce costs'!B$10)*(1+'Workforce costs'!B$11)</f>
        <v>0</v>
      </c>
      <c r="CG438" s="290">
        <f>BE438*'Workforce costs'!C$9*(1+'Workforce costs'!C$10)*(1+'Workforce costs'!C$11)</f>
        <v>0</v>
      </c>
      <c r="CH438" s="290">
        <f>BF438*'Workforce costs'!D$9*(1+'Workforce costs'!D$10)*(1+'Workforce costs'!D$11)</f>
        <v>0</v>
      </c>
      <c r="CI438" s="290">
        <f>BG438*'Workforce costs'!E$9*(1+'Workforce costs'!E$10)*(1+'Workforce costs'!E$11)</f>
        <v>0</v>
      </c>
      <c r="CJ438" s="290">
        <f>BH438*'Workforce costs'!F$9*(1+'Workforce costs'!F$10)*(1+'Workforce costs'!F$11)</f>
        <v>0</v>
      </c>
      <c r="CK438" s="290">
        <f>BI438*'Workforce costs'!G$9*(1+'Workforce costs'!G$10)*(1+'Workforce costs'!G$11)</f>
        <v>0</v>
      </c>
      <c r="CL438" s="290">
        <f>BJ438*'Workforce costs'!H$9*(1+'Workforce costs'!H$10)*(1+'Workforce costs'!H$11)</f>
        <v>0</v>
      </c>
      <c r="CM438" s="290">
        <f>BK438*'Workforce costs'!I$9*(1+'Workforce costs'!I$10)*(1+'Workforce costs'!I$11)</f>
        <v>0</v>
      </c>
      <c r="CN438" s="290">
        <f>BL438*'Workforce costs'!J$9*(1+'Workforce costs'!J$10)*(1+'Workforce costs'!J$11)</f>
        <v>0</v>
      </c>
      <c r="CO438" s="290">
        <f>BM438*'Workforce costs'!K$9*(1+'Workforce costs'!K$10)*(1+'Workforce costs'!K$11)</f>
        <v>0</v>
      </c>
      <c r="CP438" s="290">
        <f>BN438*'Workforce costs'!L$9*(1+'Workforce costs'!L$10)*(1+'Workforce costs'!L$11)</f>
        <v>0</v>
      </c>
      <c r="CQ438" s="290">
        <f>BO438*'Workforce costs'!M$9*(1+'Workforce costs'!M$10)*(1+'Workforce costs'!M$11)</f>
        <v>0</v>
      </c>
      <c r="CR438" s="290">
        <f>BP438*'Workforce costs'!N$9*(1+'Workforce costs'!N$10)*(1+'Workforce costs'!N$11)</f>
        <v>0</v>
      </c>
      <c r="CS438" s="290">
        <f>BQ438*'Workforce costs'!O$9*(1+'Workforce costs'!O$10)*(1+'Workforce costs'!O$11)</f>
        <v>0</v>
      </c>
      <c r="CT438" s="290">
        <f>BR438*'Workforce costs'!P$9*(1+'Workforce costs'!P$10)*(1+'Workforce costs'!P$11)</f>
        <v>0</v>
      </c>
      <c r="CU438" s="290">
        <f>BS438*'Workforce costs'!Q$9*(1+'Workforce costs'!Q$10)*(1+'Workforce costs'!Q$11)</f>
        <v>0</v>
      </c>
      <c r="CV438" s="290">
        <f>BT438*'Workforce costs'!R$9*(1+'Workforce costs'!R$10)*(1+'Workforce costs'!R$11)</f>
        <v>0</v>
      </c>
      <c r="CW438" s="290">
        <f>BU438*'Workforce costs'!S$9*(1+'Workforce costs'!S$10)*(1+'Workforce costs'!S$11)</f>
        <v>0</v>
      </c>
      <c r="CX438" s="290">
        <f>BV438*'Workforce costs'!T$9*(1+'Workforce costs'!T$10)*(1+'Workforce costs'!T$11)</f>
        <v>0</v>
      </c>
      <c r="CY438" s="290">
        <f>BW438*'Workforce costs'!U$9*(1+'Workforce costs'!U$10)*(1+'Workforce costs'!U$11)</f>
        <v>0</v>
      </c>
      <c r="CZ438" s="290">
        <f>BX438*'Workforce costs'!V$9*(1+'Workforce costs'!V$10)*(1+'Workforce costs'!V$11)</f>
        <v>0</v>
      </c>
      <c r="DA438" s="290">
        <f>BY438*'Workforce costs'!W$9*(1+'Workforce costs'!W$10)*(1+'Workforce costs'!W$11)</f>
        <v>0</v>
      </c>
      <c r="DB438" s="290">
        <f>BZ438*'Workforce costs'!X$9*(1+'Workforce costs'!X$10)*(1+'Workforce costs'!X$11)</f>
        <v>0</v>
      </c>
      <c r="DC438" s="290">
        <f>CA438*'Workforce costs'!Y$9*(1+'Workforce costs'!Y$10)*(1+'Workforce costs'!Y$11)</f>
        <v>0</v>
      </c>
      <c r="DD438" s="290">
        <f>CB438*'Workforce costs'!Z$9*(1+'Workforce costs'!Z$10)*(1+'Workforce costs'!Z$11)</f>
        <v>0</v>
      </c>
      <c r="DE438" s="290">
        <f>CC438*'Workforce costs'!AA$9*(1+'Workforce costs'!AA$10)*(1+'Workforce costs'!AA$11)</f>
        <v>0</v>
      </c>
      <c r="DF438" s="290">
        <f>CD438*'Workforce costs'!AB$9*(1+'Workforce costs'!AB$10)*(1+'Workforce costs'!AB$11)</f>
        <v>0</v>
      </c>
    </row>
    <row r="439" spans="1:110" x14ac:dyDescent="0.3">
      <c r="A439" s="2" t="str">
        <f>Outputs!$A$4</f>
        <v>Australia</v>
      </c>
      <c r="B439" s="2" t="str">
        <f t="shared" si="51"/>
        <v>Australia 65+</v>
      </c>
      <c r="C439" s="30">
        <f>VLOOKUP($B439,Populations!$D$15:$H$1920,3,FALSE)</f>
        <v>4559374</v>
      </c>
      <c r="D439" s="255">
        <f>IF(OR($H439="General pop",$H439="Schools",$H439="Workplace",$H439="Skills Training",$H439="Digital Supports"),1,VLOOKUP($B439,Populations!$D$15:$H$1920,5,FALSE))</f>
        <v>1</v>
      </c>
      <c r="E439" s="88">
        <f>VLOOKUP(I439,Epidemiology!$C$10:$H$47,6,FALSE)</f>
        <v>460</v>
      </c>
      <c r="F439" s="102">
        <f>'Care profiles'!R440</f>
        <v>1</v>
      </c>
      <c r="G439" s="15" t="str">
        <f>'Care profiles'!A440</f>
        <v>65+</v>
      </c>
      <c r="H439" s="15" t="str">
        <f>'Care profiles'!B440</f>
        <v>Persistent</v>
      </c>
      <c r="I439" s="15" t="str">
        <f>'Care profiles'!C440</f>
        <v>Persistent_65+yrs</v>
      </c>
      <c r="J439" s="15" t="str">
        <f>'Care profiles'!D440</f>
        <v>Care profile</v>
      </c>
      <c r="K439" s="15" t="str">
        <f>'Care profiles'!E440</f>
        <v>Individual Suicide Prevention Support Services</v>
      </c>
      <c r="L439" s="104">
        <f>'Care profiles'!F440</f>
        <v>0.5</v>
      </c>
      <c r="M439" s="15">
        <f>'Care profiles'!G440</f>
        <v>12</v>
      </c>
      <c r="N439" s="15">
        <f>'Care profiles'!H440</f>
        <v>60</v>
      </c>
      <c r="O439" s="15" t="str">
        <f>'Care profiles'!I440</f>
        <v>min</v>
      </c>
      <c r="P439" s="15" t="str">
        <f>'Care profiles'!J440</f>
        <v>Peer Worker</v>
      </c>
      <c r="Q439" s="15" t="str">
        <f>'Care profiles'!K440</f>
        <v>n/a</v>
      </c>
      <c r="R439" s="15" t="str">
        <f>'Care profiles'!M440</f>
        <v>N</v>
      </c>
      <c r="S439" s="15" t="str">
        <f>'Care profiles'!O440</f>
        <v>N</v>
      </c>
      <c r="T439" s="15" t="str">
        <f>'Care profiles'!Q440</f>
        <v>Y</v>
      </c>
      <c r="U439" s="30">
        <f t="shared" si="52"/>
        <v>20973.1204</v>
      </c>
      <c r="V439" s="30">
        <f t="shared" si="53"/>
        <v>10486.5602</v>
      </c>
      <c r="W439" s="30">
        <f>IF(M439="n/a",0,IF(O439="days",V439*M439*(1+(VLOOKUP(K439,'Bed parameters'!$A$9:$G$12,7,FALSE))),V439*M439))</f>
        <v>125838.7224</v>
      </c>
      <c r="X439" s="30">
        <f t="shared" si="54"/>
        <v>125838.7224</v>
      </c>
      <c r="Y439" s="30">
        <f t="shared" si="55"/>
        <v>0</v>
      </c>
      <c r="Z439" s="113">
        <f>_xlfn.IFNA(Y439/((VLOOKUP(K439,'Bed parameters'!$A$9:$G$12,3,FALSE))*(VLOOKUP(K439,'Bed parameters'!$A$9:$G$12,5,FALSE))),0)</f>
        <v>0</v>
      </c>
      <c r="AA439" s="30">
        <f t="shared" si="56"/>
        <v>125838.7224</v>
      </c>
      <c r="AB439" s="30">
        <f>_xlfn.IFNA(IF($O439="days",$Y439*(VLOOKUP($K439,'Bed parameters'!$A$9:$I$12,9,FALSE))*$F439*(VLOOKUP($Q439,'Workforce distribution'!$C$8:$AD$30,AB$7,FALSE)),IF($Q439="n/a",(IF($P439=AB$6,$X439*$F439,0)),$X439*$F439*(VLOOKUP($Q439,'Workforce distribution'!$C$8:$AD$30,AB$7,FALSE)))),0)</f>
        <v>0</v>
      </c>
      <c r="AC439" s="30">
        <f>_xlfn.IFNA(IF($O439="days",$Y439*(VLOOKUP($K439,'Bed parameters'!$A$9:$I$12,9,FALSE))*$F439*(VLOOKUP($Q439,'Workforce distribution'!$C$8:$AD$30,AC$7,FALSE)),IF($Q439="n/a",(IF($P439=AC$6,$X439*$F439,0)),$X439*$F439*(VLOOKUP($Q439,'Workforce distribution'!$C$8:$AD$30,AC$7,FALSE)))),0)</f>
        <v>0</v>
      </c>
      <c r="AD439" s="30">
        <f>_xlfn.IFNA(IF($O439="days",$Y439*(VLOOKUP($K439,'Bed parameters'!$A$9:$I$12,9,FALSE))*$F439*(VLOOKUP($Q439,'Workforce distribution'!$C$8:$AD$30,AD$7,FALSE)),IF($Q439="n/a",(IF($P439=AD$6,$X439*$F439,0)),$X439*$F439*(VLOOKUP($Q439,'Workforce distribution'!$C$8:$AD$30,AD$7,FALSE)))),0)</f>
        <v>0</v>
      </c>
      <c r="AE439" s="30">
        <f>_xlfn.IFNA(IF($O439="days",$Y439*(VLOOKUP($K439,'Bed parameters'!$A$9:$I$12,9,FALSE))*$F439*(VLOOKUP($Q439,'Workforce distribution'!$C$8:$AD$30,AE$7,FALSE)),IF($Q439="n/a",(IF($P439=AE$6,$X439*$F439,0)),$X439*$F439*(VLOOKUP($Q439,'Workforce distribution'!$C$8:$AD$30,AE$7,FALSE)))),0)</f>
        <v>125838.7224</v>
      </c>
      <c r="AF439" s="30">
        <f>_xlfn.IFNA(IF($O439="days",$Y439*(VLOOKUP($K439,'Bed parameters'!$A$9:$I$12,9,FALSE))*$F439*(VLOOKUP($Q439,'Workforce distribution'!$C$8:$AD$30,AF$7,FALSE)),IF($Q439="n/a",(IF($P439=AF$6,$X439*$F439,0)),$X439*$F439*(VLOOKUP($Q439,'Workforce distribution'!$C$8:$AD$30,AF$7,FALSE)))),0)</f>
        <v>0</v>
      </c>
      <c r="AG439" s="30">
        <f>_xlfn.IFNA(IF($O439="days",$Y439*(VLOOKUP($K439,'Bed parameters'!$A$9:$I$12,9,FALSE))*$F439*(VLOOKUP($Q439,'Workforce distribution'!$C$8:$AD$30,AG$7,FALSE)),IF($Q439="n/a",(IF($P439=AG$6,$X439*$F439,0)),$X439*$F439*(VLOOKUP($Q439,'Workforce distribution'!$C$8:$AD$30,AG$7,FALSE)))),0)</f>
        <v>0</v>
      </c>
      <c r="AH439" s="30">
        <f>_xlfn.IFNA(IF($O439="days",$Y439*(VLOOKUP($K439,'Bed parameters'!$A$9:$I$12,9,FALSE))*$F439*(VLOOKUP($Q439,'Workforce distribution'!$C$8:$AD$30,AH$7,FALSE)),IF($Q439="n/a",(IF($P439=AH$6,$X439*$F439,0)),$X439*$F439*(VLOOKUP($Q439,'Workforce distribution'!$C$8:$AD$30,AH$7,FALSE)))),0)</f>
        <v>0</v>
      </c>
      <c r="AI439" s="30">
        <f>_xlfn.IFNA(IF($O439="days",$Y439*(VLOOKUP($K439,'Bed parameters'!$A$9:$I$12,9,FALSE))*$F439*(VLOOKUP($Q439,'Workforce distribution'!$C$8:$AD$30,AI$7,FALSE)),IF($Q439="n/a",(IF($P439=AI$6,$X439*$F439,0)),$X439*$F439*(VLOOKUP($Q439,'Workforce distribution'!$C$8:$AD$30,AI$7,FALSE)))),0)</f>
        <v>0</v>
      </c>
      <c r="AJ439" s="30">
        <f>_xlfn.IFNA(IF($O439="days",$Y439*(VLOOKUP($K439,'Bed parameters'!$A$9:$I$12,9,FALSE))*$F439*(VLOOKUP($Q439,'Workforce distribution'!$C$8:$AD$30,AJ$7,FALSE)),IF($Q439="n/a",(IF($P439=AJ$6,$X439*$F439,0)),$X439*$F439*(VLOOKUP($Q439,'Workforce distribution'!$C$8:$AD$30,AJ$7,FALSE)))),0)</f>
        <v>0</v>
      </c>
      <c r="AK439" s="30">
        <f>_xlfn.IFNA(IF($O439="days",$Y439*(VLOOKUP($K439,'Bed parameters'!$A$9:$I$12,9,FALSE))*$F439*(VLOOKUP($Q439,'Workforce distribution'!$C$8:$AD$30,AK$7,FALSE)),IF($Q439="n/a",(IF($P439=AK$6,$X439*$F439,0)),$X439*$F439*(VLOOKUP($Q439,'Workforce distribution'!$C$8:$AD$30,AK$7,FALSE)))),0)</f>
        <v>0</v>
      </c>
      <c r="AL439" s="30">
        <f>_xlfn.IFNA(IF($O439="days",$Y439*(VLOOKUP($K439,'Bed parameters'!$A$9:$I$12,9,FALSE))*$F439*(VLOOKUP($Q439,'Workforce distribution'!$C$8:$AD$30,AL$7,FALSE)),IF($Q439="n/a",(IF($P439=AL$6,$X439*$F439,0)),$X439*$F439*(VLOOKUP($Q439,'Workforce distribution'!$C$8:$AD$30,AL$7,FALSE)))),0)</f>
        <v>0</v>
      </c>
      <c r="AM439" s="30">
        <f>_xlfn.IFNA(IF($O439="days",$Y439*(VLOOKUP($K439,'Bed parameters'!$A$9:$I$12,9,FALSE))*$F439*(VLOOKUP($Q439,'Workforce distribution'!$C$8:$AD$30,AM$7,FALSE)),IF($Q439="n/a",(IF($P439=AM$6,$X439*$F439,0)),$X439*$F439*(VLOOKUP($Q439,'Workforce distribution'!$C$8:$AD$30,AM$7,FALSE)))),0)</f>
        <v>0</v>
      </c>
      <c r="AN439" s="30">
        <f>_xlfn.IFNA(IF($O439="days",$Y439*(VLOOKUP($K439,'Bed parameters'!$A$9:$I$12,9,FALSE))*$F439*(VLOOKUP($Q439,'Workforce distribution'!$C$8:$AD$30,AN$7,FALSE)),IF($Q439="n/a",(IF($P439=AN$6,$X439*$F439,0)),$X439*$F439*(VLOOKUP($Q439,'Workforce distribution'!$C$8:$AD$30,AN$7,FALSE)))),0)</f>
        <v>0</v>
      </c>
      <c r="AO439" s="30">
        <f>_xlfn.IFNA(IF($O439="days",$Y439*(VLOOKUP($K439,'Bed parameters'!$A$9:$I$12,9,FALSE))*$F439*(VLOOKUP($Q439,'Workforce distribution'!$C$8:$AD$30,AO$7,FALSE)),IF($Q439="n/a",(IF($P439=AO$6,$X439*$F439,0)),$X439*$F439*(VLOOKUP($Q439,'Workforce distribution'!$C$8:$AD$30,AO$7,FALSE)))),0)</f>
        <v>0</v>
      </c>
      <c r="AP439" s="30">
        <f>_xlfn.IFNA(IF($O439="days",$Y439*(VLOOKUP($K439,'Bed parameters'!$A$9:$I$12,9,FALSE))*$F439*(VLOOKUP($Q439,'Workforce distribution'!$C$8:$AD$30,AP$7,FALSE)),IF($Q439="n/a",(IF($P439=AP$6,$X439*$F439,0)),$X439*$F439*(VLOOKUP($Q439,'Workforce distribution'!$C$8:$AD$30,AP$7,FALSE)))),0)</f>
        <v>0</v>
      </c>
      <c r="AQ439" s="30">
        <f>_xlfn.IFNA(IF($O439="days",$Y439*(VLOOKUP($K439,'Bed parameters'!$A$9:$I$12,9,FALSE))*$F439*(VLOOKUP($Q439,'Workforce distribution'!$C$8:$AD$30,AQ$7,FALSE)),IF($Q439="n/a",(IF($P439=AQ$6,$X439*$F439,0)),$X439*$F439*(VLOOKUP($Q439,'Workforce distribution'!$C$8:$AD$30,AQ$7,FALSE)))),0)</f>
        <v>0</v>
      </c>
      <c r="AR439" s="30">
        <f>_xlfn.IFNA(IF($O439="days",$Y439*(VLOOKUP($K439,'Bed parameters'!$A$9:$I$12,9,FALSE))*$F439*(VLOOKUP($Q439,'Workforce distribution'!$C$8:$AD$30,AR$7,FALSE)),IF($Q439="n/a",(IF($P439=AR$6,$X439*$F439,0)),$X439*$F439*(VLOOKUP($Q439,'Workforce distribution'!$C$8:$AD$30,AR$7,FALSE)))),0)</f>
        <v>0</v>
      </c>
      <c r="AS439" s="30">
        <f>_xlfn.IFNA(IF($O439="days",$Y439*(VLOOKUP($K439,'Bed parameters'!$A$9:$I$12,9,FALSE))*$F439*(VLOOKUP($Q439,'Workforce distribution'!$C$8:$AD$30,AS$7,FALSE)),IF($Q439="n/a",(IF($P439=AS$6,$X439*$F439,0)),$X439*$F439*(VLOOKUP($Q439,'Workforce distribution'!$C$8:$AD$30,AS$7,FALSE)))),0)</f>
        <v>0</v>
      </c>
      <c r="AT439" s="30">
        <f>_xlfn.IFNA(IF($O439="days",$Y439*(VLOOKUP($K439,'Bed parameters'!$A$9:$I$12,9,FALSE))*$F439*(VLOOKUP($Q439,'Workforce distribution'!$C$8:$AD$30,AT$7,FALSE)),IF($Q439="n/a",(IF($P439=AT$6,$X439*$F439,0)),$X439*$F439*(VLOOKUP($Q439,'Workforce distribution'!$C$8:$AD$30,AT$7,FALSE)))),0)</f>
        <v>0</v>
      </c>
      <c r="AU439" s="30">
        <f>_xlfn.IFNA(IF($O439="days",$Y439*(VLOOKUP($K439,'Bed parameters'!$A$9:$I$12,9,FALSE))*$F439*(VLOOKUP($Q439,'Workforce distribution'!$C$8:$AD$30,AU$7,FALSE)),IF($Q439="n/a",(IF($P439=AU$6,$X439*$F439,0)),$X439*$F439*(VLOOKUP($Q439,'Workforce distribution'!$C$8:$AD$30,AU$7,FALSE)))),0)</f>
        <v>0</v>
      </c>
      <c r="AV439" s="30">
        <f>_xlfn.IFNA(IF($O439="days",$Y439*(VLOOKUP($K439,'Bed parameters'!$A$9:$I$12,9,FALSE))*$F439*(VLOOKUP($Q439,'Workforce distribution'!$C$8:$AD$30,AV$7,FALSE)),IF($Q439="n/a",(IF($P439=AV$6,$X439*$F439,0)),$X439*$F439*(VLOOKUP($Q439,'Workforce distribution'!$C$8:$AD$30,AV$7,FALSE)))),0)</f>
        <v>0</v>
      </c>
      <c r="AW439" s="30">
        <f>_xlfn.IFNA(IF($O439="days",$Y439*(VLOOKUP($K439,'Bed parameters'!$A$9:$I$12,9,FALSE))*$F439*(VLOOKUP($Q439,'Workforce distribution'!$C$8:$AD$30,AW$7,FALSE)),IF($Q439="n/a",(IF($P439=AW$6,$X439*$F439,0)),$X439*$F439*(VLOOKUP($Q439,'Workforce distribution'!$C$8:$AD$30,AW$7,FALSE)))),0)</f>
        <v>0</v>
      </c>
      <c r="AX439" s="30">
        <f>_xlfn.IFNA(IF($O439="days",$Y439*(VLOOKUP($K439,'Bed parameters'!$A$9:$I$12,9,FALSE))*$F439*(VLOOKUP($Q439,'Workforce distribution'!$C$8:$AD$30,AX$7,FALSE)),IF($Q439="n/a",(IF($P439=AX$6,$X439*$F439,0)),$X439*$F439*(VLOOKUP($Q439,'Workforce distribution'!$C$8:$AD$30,AX$7,FALSE)))),0)</f>
        <v>0</v>
      </c>
      <c r="AY439" s="30">
        <f>_xlfn.IFNA(IF($O439="days",$Y439*(VLOOKUP($K439,'Bed parameters'!$A$9:$I$12,9,FALSE))*$F439*(VLOOKUP($Q439,'Workforce distribution'!$C$8:$AD$30,AY$7,FALSE)),IF($Q439="n/a",(IF($P439=AY$6,$X439*$F439,0)),$X439*$F439*(VLOOKUP($Q439,'Workforce distribution'!$C$8:$AD$30,AY$7,FALSE)))),0)</f>
        <v>0</v>
      </c>
      <c r="AZ439" s="30">
        <f>_xlfn.IFNA(IF($O439="days",$Y439*(VLOOKUP($K439,'Bed parameters'!$A$9:$I$12,9,FALSE))*$F439*(VLOOKUP($Q439,'Workforce distribution'!$C$8:$AD$30,AZ$7,FALSE)),IF($Q439="n/a",(IF($P439=AZ$6,$X439*$F439,0)),$X439*$F439*(VLOOKUP($Q439,'Workforce distribution'!$C$8:$AD$30,AZ$7,FALSE)))),0)</f>
        <v>0</v>
      </c>
      <c r="BA439" s="30">
        <f>_xlfn.IFNA(IF($O439="days",$Y439*(VLOOKUP($K439,'Bed parameters'!$A$9:$I$12,9,FALSE))*$F439*(VLOOKUP($Q439,'Workforce distribution'!$C$8:$AD$30,BA$7,FALSE)),IF($Q439="n/a",(IF($P439=BA$6,$X439*$F439,0)),$X439*$F439*(VLOOKUP($Q439,'Workforce distribution'!$C$8:$AD$30,BA$7,FALSE)))),0)</f>
        <v>0</v>
      </c>
      <c r="BB439" s="30">
        <f>_xlfn.IFNA(IF($O439="days",$Y439*(VLOOKUP($K439,'Bed parameters'!$A$9:$I$12,9,FALSE))*$F439*(VLOOKUP($Q439,'Workforce distribution'!$C$8:$AD$30,BB$7,FALSE)),IF($Q439="n/a",(IF($P439=BB$6,$X439*$F439,0)),$X439*$F439*(VLOOKUP($Q439,'Workforce distribution'!$C$8:$AD$30,BB$7,FALSE)))),0)</f>
        <v>0</v>
      </c>
      <c r="BC439" s="149">
        <f t="shared" si="57"/>
        <v>109.495014724201</v>
      </c>
      <c r="BD439" s="288">
        <f>IF($Q439="n/a",(IF('Workforce hours'!D$30=0,0,(AB439/'Workforce hours'!D$30))),(IF(VLOOKUP($Q439,'Workforce hours'!$C$8:$AD$30,BD$7,FALSE)=0,0,(AB439/(VLOOKUP($Q439,'Workforce hours'!$C$8:$AD$30,BD$7,FALSE))))))</f>
        <v>0</v>
      </c>
      <c r="BE439" s="288">
        <f>IF($Q439="n/a",(IF('Workforce hours'!E$30=0,0,(AC439/'Workforce hours'!E$30))),(IF(VLOOKUP($Q439,'Workforce hours'!$C$8:$AD$30,BE$7,FALSE)=0,0,(AC439/(VLOOKUP($Q439,'Workforce hours'!$C$8:$AD$30,BE$7,FALSE))))))</f>
        <v>0</v>
      </c>
      <c r="BF439" s="288">
        <f>IF($Q439="n/a",(IF('Workforce hours'!F$30=0,0,(AD439/'Workforce hours'!F$30))),(IF(VLOOKUP($Q439,'Workforce hours'!$C$8:$AD$30,BF$7,FALSE)=0,0,(AD439/(VLOOKUP($Q439,'Workforce hours'!$C$8:$AD$30,BF$7,FALSE))))))</f>
        <v>0</v>
      </c>
      <c r="BG439" s="288">
        <f>IF($Q439="n/a",(IF('Workforce hours'!G$30=0,0,(AE439/'Workforce hours'!G$30))),(IF(VLOOKUP($Q439,'Workforce hours'!$C$8:$AD$30,BG$7,FALSE)=0,0,(AE439/(VLOOKUP($Q439,'Workforce hours'!$C$8:$AD$30,BG$7,FALSE))))))</f>
        <v>109.495014724201</v>
      </c>
      <c r="BH439" s="288">
        <f>IF($Q439="n/a",(IF('Workforce hours'!H$30=0,0,(AF439/'Workforce hours'!H$30))),(IF(VLOOKUP($Q439,'Workforce hours'!$C$8:$AD$30,BH$7,FALSE)=0,0,(AF439/(VLOOKUP($Q439,'Workforce hours'!$C$8:$AD$30,BH$7,FALSE))))))</f>
        <v>0</v>
      </c>
      <c r="BI439" s="288">
        <f>IF($Q439="n/a",(IF('Workforce hours'!I$30=0,0,(AG439/'Workforce hours'!I$30))),(IF(VLOOKUP($Q439,'Workforce hours'!$C$8:$AD$30,BI$7,FALSE)=0,0,(AG439/(VLOOKUP($Q439,'Workforce hours'!$C$8:$AD$30,BI$7,FALSE))))))</f>
        <v>0</v>
      </c>
      <c r="BJ439" s="288">
        <f>IF($Q439="n/a",(IF('Workforce hours'!J$30=0,0,(AH439/'Workforce hours'!J$30))),(IF(VLOOKUP($Q439,'Workforce hours'!$C$8:$AD$30,BJ$7,FALSE)=0,0,(AH439/(VLOOKUP($Q439,'Workforce hours'!$C$8:$AD$30,BJ$7,FALSE))))))</f>
        <v>0</v>
      </c>
      <c r="BK439" s="288">
        <f>IF($Q439="n/a",(IF('Workforce hours'!K$30=0,0,(AI439/'Workforce hours'!K$30))),(IF(VLOOKUP($Q439,'Workforce hours'!$C$8:$AD$30,BK$7,FALSE)=0,0,(AI439/(VLOOKUP($Q439,'Workforce hours'!$C$8:$AD$30,BK$7,FALSE))))))</f>
        <v>0</v>
      </c>
      <c r="BL439" s="288">
        <f>IF($Q439="n/a",(IF('Workforce hours'!L$30=0,0,(AJ439/'Workforce hours'!L$30))),(IF(VLOOKUP($Q439,'Workforce hours'!$C$8:$AD$30,BL$7,FALSE)=0,0,(AJ439/(VLOOKUP($Q439,'Workforce hours'!$C$8:$AD$30,BL$7,FALSE))))))</f>
        <v>0</v>
      </c>
      <c r="BM439" s="288">
        <f>IF($Q439="n/a",(IF('Workforce hours'!M$30=0,0,(AK439/'Workforce hours'!M$30))),(IF(VLOOKUP($Q439,'Workforce hours'!$C$8:$AD$30,BM$7,FALSE)=0,0,(AK439/(VLOOKUP($Q439,'Workforce hours'!$C$8:$AD$30,BM$7,FALSE))))))</f>
        <v>0</v>
      </c>
      <c r="BN439" s="288">
        <f>IF($Q439="n/a",(IF('Workforce hours'!N$30=0,0,(AL439/'Workforce hours'!N$30))),(IF(VLOOKUP($Q439,'Workforce hours'!$C$8:$AD$30,BN$7,FALSE)=0,0,(AL439/(VLOOKUP($Q439,'Workforce hours'!$C$8:$AD$30,BN$7,FALSE))))))</f>
        <v>0</v>
      </c>
      <c r="BO439" s="288">
        <f>IF($Q439="n/a",(IF('Workforce hours'!O$30=0,0,(AM439/'Workforce hours'!O$30))),(IF(VLOOKUP($Q439,'Workforce hours'!$C$8:$AD$30,BO$7,FALSE)=0,0,(AM439/(VLOOKUP($Q439,'Workforce hours'!$C$8:$AD$30,BO$7,FALSE))))))</f>
        <v>0</v>
      </c>
      <c r="BP439" s="288">
        <f>IF($Q439="n/a",(IF('Workforce hours'!P$30=0,0,(AN439/'Workforce hours'!P$30))),(IF(VLOOKUP($Q439,'Workforce hours'!$C$8:$AD$30,BP$7,FALSE)=0,0,(AN439/(VLOOKUP($Q439,'Workforce hours'!$C$8:$AD$30,BP$7,FALSE))))))</f>
        <v>0</v>
      </c>
      <c r="BQ439" s="288">
        <f>IF($Q439="n/a",(IF('Workforce hours'!Q$30=0,0,(AO439/'Workforce hours'!Q$30))),(IF(VLOOKUP($Q439,'Workforce hours'!$C$8:$AD$30,BQ$7,FALSE)=0,0,(AO439/(VLOOKUP($Q439,'Workforce hours'!$C$8:$AD$30,BQ$7,FALSE))))))</f>
        <v>0</v>
      </c>
      <c r="BR439" s="288">
        <f>IF($Q439="n/a",(IF('Workforce hours'!R$30=0,0,(AP439/'Workforce hours'!R$30))),(IF(VLOOKUP($Q439,'Workforce hours'!$C$8:$AD$30,BR$7,FALSE)=0,0,(AP439/(VLOOKUP($Q439,'Workforce hours'!$C$8:$AD$30,BR$7,FALSE))))))</f>
        <v>0</v>
      </c>
      <c r="BS439" s="288">
        <f>IF($Q439="n/a",(IF('Workforce hours'!S$30=0,0,(AQ439/'Workforce hours'!S$30))),(IF(VLOOKUP($Q439,'Workforce hours'!$C$8:$AD$30,BS$7,FALSE)=0,0,(AQ439/(VLOOKUP($Q439,'Workforce hours'!$C$8:$AD$30,BS$7,FALSE))))))</f>
        <v>0</v>
      </c>
      <c r="BT439" s="288">
        <f>IF($Q439="n/a",(IF('Workforce hours'!T$30=0,0,(AR439/'Workforce hours'!T$30))),(IF(VLOOKUP($Q439,'Workforce hours'!$C$8:$AD$30,BT$7,FALSE)=0,0,(AR439/(VLOOKUP($Q439,'Workforce hours'!$C$8:$AD$30,BT$7,FALSE))))))</f>
        <v>0</v>
      </c>
      <c r="BU439" s="288">
        <f>IF($Q439="n/a",(IF('Workforce hours'!U$30=0,0,(AS439/'Workforce hours'!U$30))),(IF(VLOOKUP($Q439,'Workforce hours'!$C$8:$AD$30,BU$7,FALSE)=0,0,(AS439/(VLOOKUP($Q439,'Workforce hours'!$C$8:$AD$30,BU$7,FALSE))))))</f>
        <v>0</v>
      </c>
      <c r="BV439" s="288">
        <f>IF($Q439="n/a",(IF('Workforce hours'!V$30=0,0,(AT439/'Workforce hours'!V$30))),(IF(VLOOKUP($Q439,'Workforce hours'!$C$8:$AD$30,BV$7,FALSE)=0,0,(AT439/(VLOOKUP($Q439,'Workforce hours'!$C$8:$AD$30,BV$7,FALSE))))))</f>
        <v>0</v>
      </c>
      <c r="BW439" s="288">
        <f>IF($Q439="n/a",(IF('Workforce hours'!W$30=0,0,(AU439/'Workforce hours'!W$30))),(IF(VLOOKUP($Q439,'Workforce hours'!$C$8:$AD$30,BW$7,FALSE)=0,0,(AU439/(VLOOKUP($Q439,'Workforce hours'!$C$8:$AD$30,BW$7,FALSE))))))</f>
        <v>0</v>
      </c>
      <c r="BX439" s="288">
        <f>IF($Q439="n/a",(IF('Workforce hours'!X$30=0,0,(AV439/'Workforce hours'!X$30))),(IF(VLOOKUP($Q439,'Workforce hours'!$C$8:$AD$30,BX$7,FALSE)=0,0,(AV439/(VLOOKUP($Q439,'Workforce hours'!$C$8:$AD$30,BX$7,FALSE))))))</f>
        <v>0</v>
      </c>
      <c r="BY439" s="288">
        <f>IF($Q439="n/a",(IF('Workforce hours'!Y$30=0,0,(AW439/'Workforce hours'!Y$30))),(IF(VLOOKUP($Q439,'Workforce hours'!$C$8:$AD$30,BY$7,FALSE)=0,0,(AW439/(VLOOKUP($Q439,'Workforce hours'!$C$8:$AD$30,BY$7,FALSE))))))</f>
        <v>0</v>
      </c>
      <c r="BZ439" s="288">
        <f>IF($Q439="n/a",(IF('Workforce hours'!Z$30=0,0,(AX439/'Workforce hours'!Z$30))),(IF(VLOOKUP($Q439,'Workforce hours'!$C$8:$AD$30,BZ$7,FALSE)=0,0,(AX439/(VLOOKUP($Q439,'Workforce hours'!$C$8:$AD$30,BZ$7,FALSE))))))</f>
        <v>0</v>
      </c>
      <c r="CA439" s="288">
        <f>IF($Q439="n/a",(IF('Workforce hours'!AA$30=0,0,(AY439/'Workforce hours'!AA$30))),(IF(VLOOKUP($Q439,'Workforce hours'!$C$8:$AD$30,CA$7,FALSE)=0,0,(AY439/(VLOOKUP($Q439,'Workforce hours'!$C$8:$AD$30,CA$7,FALSE))))))</f>
        <v>0</v>
      </c>
      <c r="CB439" s="288">
        <f>IF($Q439="n/a",(IF('Workforce hours'!AB$30=0,0,(AZ439/'Workforce hours'!AB$30))),(IF(VLOOKUP($Q439,'Workforce hours'!$C$8:$AD$30,CB$7,FALSE)=0,0,(AZ439/(VLOOKUP($Q439,'Workforce hours'!$C$8:$AD$30,CB$7,FALSE))))))</f>
        <v>0</v>
      </c>
      <c r="CC439" s="288">
        <f>IF($Q439="n/a",(IF('Workforce hours'!AC$30=0,0,(BA439/'Workforce hours'!AC$30))),(IF(VLOOKUP($Q439,'Workforce hours'!$C$8:$AD$30,CC$7,FALSE)=0,0,(BA439/(VLOOKUP($Q439,'Workforce hours'!$C$8:$AD$30,CC$7,FALSE))))))</f>
        <v>0</v>
      </c>
      <c r="CD439" s="288">
        <f>IF($Q439="n/a",(IF('Workforce hours'!AD$30=0,0,(BB439/'Workforce hours'!AD$30))),(IF(VLOOKUP($Q439,'Workforce hours'!$C$8:$AD$30,CD$7,FALSE)=0,0,(BB439/(VLOOKUP($Q439,'Workforce hours'!$C$8:$AD$30,CD$7,FALSE))))))</f>
        <v>0</v>
      </c>
      <c r="CE439" s="289">
        <f t="shared" si="58"/>
        <v>0</v>
      </c>
      <c r="CF439" s="290">
        <f>BD439*'Workforce costs'!B$9*(1+'Workforce costs'!B$10)*(1+'Workforce costs'!B$11)</f>
        <v>0</v>
      </c>
      <c r="CG439" s="290">
        <f>BE439*'Workforce costs'!C$9*(1+'Workforce costs'!C$10)*(1+'Workforce costs'!C$11)</f>
        <v>0</v>
      </c>
      <c r="CH439" s="290">
        <f>BF439*'Workforce costs'!D$9*(1+'Workforce costs'!D$10)*(1+'Workforce costs'!D$11)</f>
        <v>0</v>
      </c>
      <c r="CI439" s="290">
        <f>BG439*'Workforce costs'!E$9*(1+'Workforce costs'!E$10)*(1+'Workforce costs'!E$11)</f>
        <v>0</v>
      </c>
      <c r="CJ439" s="290">
        <f>BH439*'Workforce costs'!F$9*(1+'Workforce costs'!F$10)*(1+'Workforce costs'!F$11)</f>
        <v>0</v>
      </c>
      <c r="CK439" s="290">
        <f>BI439*'Workforce costs'!G$9*(1+'Workforce costs'!G$10)*(1+'Workforce costs'!G$11)</f>
        <v>0</v>
      </c>
      <c r="CL439" s="290">
        <f>BJ439*'Workforce costs'!H$9*(1+'Workforce costs'!H$10)*(1+'Workforce costs'!H$11)</f>
        <v>0</v>
      </c>
      <c r="CM439" s="290">
        <f>BK439*'Workforce costs'!I$9*(1+'Workforce costs'!I$10)*(1+'Workforce costs'!I$11)</f>
        <v>0</v>
      </c>
      <c r="CN439" s="290">
        <f>BL439*'Workforce costs'!J$9*(1+'Workforce costs'!J$10)*(1+'Workforce costs'!J$11)</f>
        <v>0</v>
      </c>
      <c r="CO439" s="290">
        <f>BM439*'Workforce costs'!K$9*(1+'Workforce costs'!K$10)*(1+'Workforce costs'!K$11)</f>
        <v>0</v>
      </c>
      <c r="CP439" s="290">
        <f>BN439*'Workforce costs'!L$9*(1+'Workforce costs'!L$10)*(1+'Workforce costs'!L$11)</f>
        <v>0</v>
      </c>
      <c r="CQ439" s="290">
        <f>BO439*'Workforce costs'!M$9*(1+'Workforce costs'!M$10)*(1+'Workforce costs'!M$11)</f>
        <v>0</v>
      </c>
      <c r="CR439" s="290">
        <f>BP439*'Workforce costs'!N$9*(1+'Workforce costs'!N$10)*(1+'Workforce costs'!N$11)</f>
        <v>0</v>
      </c>
      <c r="CS439" s="290">
        <f>BQ439*'Workforce costs'!O$9*(1+'Workforce costs'!O$10)*(1+'Workforce costs'!O$11)</f>
        <v>0</v>
      </c>
      <c r="CT439" s="290">
        <f>BR439*'Workforce costs'!P$9*(1+'Workforce costs'!P$10)*(1+'Workforce costs'!P$11)</f>
        <v>0</v>
      </c>
      <c r="CU439" s="290">
        <f>BS439*'Workforce costs'!Q$9*(1+'Workforce costs'!Q$10)*(1+'Workforce costs'!Q$11)</f>
        <v>0</v>
      </c>
      <c r="CV439" s="290">
        <f>BT439*'Workforce costs'!R$9*(1+'Workforce costs'!R$10)*(1+'Workforce costs'!R$11)</f>
        <v>0</v>
      </c>
      <c r="CW439" s="290">
        <f>BU439*'Workforce costs'!S$9*(1+'Workforce costs'!S$10)*(1+'Workforce costs'!S$11)</f>
        <v>0</v>
      </c>
      <c r="CX439" s="290">
        <f>BV439*'Workforce costs'!T$9*(1+'Workforce costs'!T$10)*(1+'Workforce costs'!T$11)</f>
        <v>0</v>
      </c>
      <c r="CY439" s="290">
        <f>BW439*'Workforce costs'!U$9*(1+'Workforce costs'!U$10)*(1+'Workforce costs'!U$11)</f>
        <v>0</v>
      </c>
      <c r="CZ439" s="290">
        <f>BX439*'Workforce costs'!V$9*(1+'Workforce costs'!V$10)*(1+'Workforce costs'!V$11)</f>
        <v>0</v>
      </c>
      <c r="DA439" s="290">
        <f>BY439*'Workforce costs'!W$9*(1+'Workforce costs'!W$10)*(1+'Workforce costs'!W$11)</f>
        <v>0</v>
      </c>
      <c r="DB439" s="290">
        <f>BZ439*'Workforce costs'!X$9*(1+'Workforce costs'!X$10)*(1+'Workforce costs'!X$11)</f>
        <v>0</v>
      </c>
      <c r="DC439" s="290">
        <f>CA439*'Workforce costs'!Y$9*(1+'Workforce costs'!Y$10)*(1+'Workforce costs'!Y$11)</f>
        <v>0</v>
      </c>
      <c r="DD439" s="290">
        <f>CB439*'Workforce costs'!Z$9*(1+'Workforce costs'!Z$10)*(1+'Workforce costs'!Z$11)</f>
        <v>0</v>
      </c>
      <c r="DE439" s="290">
        <f>CC439*'Workforce costs'!AA$9*(1+'Workforce costs'!AA$10)*(1+'Workforce costs'!AA$11)</f>
        <v>0</v>
      </c>
      <c r="DF439" s="290">
        <f>CD439*'Workforce costs'!AB$9*(1+'Workforce costs'!AB$10)*(1+'Workforce costs'!AB$11)</f>
        <v>0</v>
      </c>
    </row>
    <row r="440" spans="1:110" x14ac:dyDescent="0.3">
      <c r="A440" s="2" t="str">
        <f>Outputs!$A$4</f>
        <v>Australia</v>
      </c>
      <c r="B440" s="2" t="str">
        <f t="shared" si="51"/>
        <v>Australia 65+</v>
      </c>
      <c r="C440" s="30">
        <f>VLOOKUP($B440,Populations!$D$15:$H$1920,3,FALSE)</f>
        <v>4559374</v>
      </c>
      <c r="D440" s="255">
        <f>IF(OR($H440="General pop",$H440="Schools",$H440="Workplace",$H440="Skills Training",$H440="Digital Supports"),1,VLOOKUP($B440,Populations!$D$15:$H$1920,5,FALSE))</f>
        <v>1</v>
      </c>
      <c r="E440" s="88">
        <f>VLOOKUP(I440,Epidemiology!$C$10:$H$47,6,FALSE)</f>
        <v>460</v>
      </c>
      <c r="F440" s="102">
        <f>'Care profiles'!R441</f>
        <v>0.2</v>
      </c>
      <c r="G440" s="15" t="str">
        <f>'Care profiles'!A441</f>
        <v>65+</v>
      </c>
      <c r="H440" s="15" t="str">
        <f>'Care profiles'!B441</f>
        <v>Persistent</v>
      </c>
      <c r="I440" s="15" t="str">
        <f>'Care profiles'!C441</f>
        <v>Persistent_65+yrs</v>
      </c>
      <c r="J440" s="15" t="str">
        <f>'Care profiles'!D441</f>
        <v>Care profile</v>
      </c>
      <c r="K440" s="15" t="str">
        <f>'Care profiles'!E441</f>
        <v>Group Suicide Prevention Support Services</v>
      </c>
      <c r="L440" s="104">
        <f>'Care profiles'!F441</f>
        <v>0.5</v>
      </c>
      <c r="M440" s="15">
        <f>'Care profiles'!G441</f>
        <v>50</v>
      </c>
      <c r="N440" s="15">
        <f>'Care profiles'!H441</f>
        <v>60</v>
      </c>
      <c r="O440" s="15" t="str">
        <f>'Care profiles'!I441</f>
        <v>min</v>
      </c>
      <c r="P440" s="15" t="str">
        <f>'Care profiles'!J441</f>
        <v>Peer Worker</v>
      </c>
      <c r="Q440" s="15" t="str">
        <f>'Care profiles'!K441</f>
        <v>n/a</v>
      </c>
      <c r="R440" s="15" t="str">
        <f>'Care profiles'!M441</f>
        <v>N</v>
      </c>
      <c r="S440" s="15" t="str">
        <f>'Care profiles'!O441</f>
        <v>N</v>
      </c>
      <c r="T440" s="15" t="str">
        <f>'Care profiles'!Q441</f>
        <v>Y</v>
      </c>
      <c r="U440" s="30">
        <f t="shared" si="52"/>
        <v>20973.1204</v>
      </c>
      <c r="V440" s="30">
        <f t="shared" si="53"/>
        <v>10486.5602</v>
      </c>
      <c r="W440" s="30">
        <f>IF(M440="n/a",0,IF(O440="days",V440*M440*(1+(VLOOKUP(K440,'Bed parameters'!$A$9:$G$12,7,FALSE))),V440*M440))</f>
        <v>524328.01</v>
      </c>
      <c r="X440" s="30">
        <f t="shared" si="54"/>
        <v>524328.01</v>
      </c>
      <c r="Y440" s="30">
        <f t="shared" si="55"/>
        <v>0</v>
      </c>
      <c r="Z440" s="113">
        <f>_xlfn.IFNA(Y440/((VLOOKUP(K440,'Bed parameters'!$A$9:$G$12,3,FALSE))*(VLOOKUP(K440,'Bed parameters'!$A$9:$G$12,5,FALSE))),0)</f>
        <v>0</v>
      </c>
      <c r="AA440" s="30">
        <f t="shared" si="56"/>
        <v>104865.60200000001</v>
      </c>
      <c r="AB440" s="30">
        <f>_xlfn.IFNA(IF($O440="days",$Y440*(VLOOKUP($K440,'Bed parameters'!$A$9:$I$12,9,FALSE))*$F440*(VLOOKUP($Q440,'Workforce distribution'!$C$8:$AD$30,AB$7,FALSE)),IF($Q440="n/a",(IF($P440=AB$6,$X440*$F440,0)),$X440*$F440*(VLOOKUP($Q440,'Workforce distribution'!$C$8:$AD$30,AB$7,FALSE)))),0)</f>
        <v>0</v>
      </c>
      <c r="AC440" s="30">
        <f>_xlfn.IFNA(IF($O440="days",$Y440*(VLOOKUP($K440,'Bed parameters'!$A$9:$I$12,9,FALSE))*$F440*(VLOOKUP($Q440,'Workforce distribution'!$C$8:$AD$30,AC$7,FALSE)),IF($Q440="n/a",(IF($P440=AC$6,$X440*$F440,0)),$X440*$F440*(VLOOKUP($Q440,'Workforce distribution'!$C$8:$AD$30,AC$7,FALSE)))),0)</f>
        <v>0</v>
      </c>
      <c r="AD440" s="30">
        <f>_xlfn.IFNA(IF($O440="days",$Y440*(VLOOKUP($K440,'Bed parameters'!$A$9:$I$12,9,FALSE))*$F440*(VLOOKUP($Q440,'Workforce distribution'!$C$8:$AD$30,AD$7,FALSE)),IF($Q440="n/a",(IF($P440=AD$6,$X440*$F440,0)),$X440*$F440*(VLOOKUP($Q440,'Workforce distribution'!$C$8:$AD$30,AD$7,FALSE)))),0)</f>
        <v>0</v>
      </c>
      <c r="AE440" s="30">
        <f>_xlfn.IFNA(IF($O440="days",$Y440*(VLOOKUP($K440,'Bed parameters'!$A$9:$I$12,9,FALSE))*$F440*(VLOOKUP($Q440,'Workforce distribution'!$C$8:$AD$30,AE$7,FALSE)),IF($Q440="n/a",(IF($P440=AE$6,$X440*$F440,0)),$X440*$F440*(VLOOKUP($Q440,'Workforce distribution'!$C$8:$AD$30,AE$7,FALSE)))),0)</f>
        <v>104865.60200000001</v>
      </c>
      <c r="AF440" s="30">
        <f>_xlfn.IFNA(IF($O440="days",$Y440*(VLOOKUP($K440,'Bed parameters'!$A$9:$I$12,9,FALSE))*$F440*(VLOOKUP($Q440,'Workforce distribution'!$C$8:$AD$30,AF$7,FALSE)),IF($Q440="n/a",(IF($P440=AF$6,$X440*$F440,0)),$X440*$F440*(VLOOKUP($Q440,'Workforce distribution'!$C$8:$AD$30,AF$7,FALSE)))),0)</f>
        <v>0</v>
      </c>
      <c r="AG440" s="30">
        <f>_xlfn.IFNA(IF($O440="days",$Y440*(VLOOKUP($K440,'Bed parameters'!$A$9:$I$12,9,FALSE))*$F440*(VLOOKUP($Q440,'Workforce distribution'!$C$8:$AD$30,AG$7,FALSE)),IF($Q440="n/a",(IF($P440=AG$6,$X440*$F440,0)),$X440*$F440*(VLOOKUP($Q440,'Workforce distribution'!$C$8:$AD$30,AG$7,FALSE)))),0)</f>
        <v>0</v>
      </c>
      <c r="AH440" s="30">
        <f>_xlfn.IFNA(IF($O440="days",$Y440*(VLOOKUP($K440,'Bed parameters'!$A$9:$I$12,9,FALSE))*$F440*(VLOOKUP($Q440,'Workforce distribution'!$C$8:$AD$30,AH$7,FALSE)),IF($Q440="n/a",(IF($P440=AH$6,$X440*$F440,0)),$X440*$F440*(VLOOKUP($Q440,'Workforce distribution'!$C$8:$AD$30,AH$7,FALSE)))),0)</f>
        <v>0</v>
      </c>
      <c r="AI440" s="30">
        <f>_xlfn.IFNA(IF($O440="days",$Y440*(VLOOKUP($K440,'Bed parameters'!$A$9:$I$12,9,FALSE))*$F440*(VLOOKUP($Q440,'Workforce distribution'!$C$8:$AD$30,AI$7,FALSE)),IF($Q440="n/a",(IF($P440=AI$6,$X440*$F440,0)),$X440*$F440*(VLOOKUP($Q440,'Workforce distribution'!$C$8:$AD$30,AI$7,FALSE)))),0)</f>
        <v>0</v>
      </c>
      <c r="AJ440" s="30">
        <f>_xlfn.IFNA(IF($O440="days",$Y440*(VLOOKUP($K440,'Bed parameters'!$A$9:$I$12,9,FALSE))*$F440*(VLOOKUP($Q440,'Workforce distribution'!$C$8:$AD$30,AJ$7,FALSE)),IF($Q440="n/a",(IF($P440=AJ$6,$X440*$F440,0)),$X440*$F440*(VLOOKUP($Q440,'Workforce distribution'!$C$8:$AD$30,AJ$7,FALSE)))),0)</f>
        <v>0</v>
      </c>
      <c r="AK440" s="30">
        <f>_xlfn.IFNA(IF($O440="days",$Y440*(VLOOKUP($K440,'Bed parameters'!$A$9:$I$12,9,FALSE))*$F440*(VLOOKUP($Q440,'Workforce distribution'!$C$8:$AD$30,AK$7,FALSE)),IF($Q440="n/a",(IF($P440=AK$6,$X440*$F440,0)),$X440*$F440*(VLOOKUP($Q440,'Workforce distribution'!$C$8:$AD$30,AK$7,FALSE)))),0)</f>
        <v>0</v>
      </c>
      <c r="AL440" s="30">
        <f>_xlfn.IFNA(IF($O440="days",$Y440*(VLOOKUP($K440,'Bed parameters'!$A$9:$I$12,9,FALSE))*$F440*(VLOOKUP($Q440,'Workforce distribution'!$C$8:$AD$30,AL$7,FALSE)),IF($Q440="n/a",(IF($P440=AL$6,$X440*$F440,0)),$X440*$F440*(VLOOKUP($Q440,'Workforce distribution'!$C$8:$AD$30,AL$7,FALSE)))),0)</f>
        <v>0</v>
      </c>
      <c r="AM440" s="30">
        <f>_xlfn.IFNA(IF($O440="days",$Y440*(VLOOKUP($K440,'Bed parameters'!$A$9:$I$12,9,FALSE))*$F440*(VLOOKUP($Q440,'Workforce distribution'!$C$8:$AD$30,AM$7,FALSE)),IF($Q440="n/a",(IF($P440=AM$6,$X440*$F440,0)),$X440*$F440*(VLOOKUP($Q440,'Workforce distribution'!$C$8:$AD$30,AM$7,FALSE)))),0)</f>
        <v>0</v>
      </c>
      <c r="AN440" s="30">
        <f>_xlfn.IFNA(IF($O440="days",$Y440*(VLOOKUP($K440,'Bed parameters'!$A$9:$I$12,9,FALSE))*$F440*(VLOOKUP($Q440,'Workforce distribution'!$C$8:$AD$30,AN$7,FALSE)),IF($Q440="n/a",(IF($P440=AN$6,$X440*$F440,0)),$X440*$F440*(VLOOKUP($Q440,'Workforce distribution'!$C$8:$AD$30,AN$7,FALSE)))),0)</f>
        <v>0</v>
      </c>
      <c r="AO440" s="30">
        <f>_xlfn.IFNA(IF($O440="days",$Y440*(VLOOKUP($K440,'Bed parameters'!$A$9:$I$12,9,FALSE))*$F440*(VLOOKUP($Q440,'Workforce distribution'!$C$8:$AD$30,AO$7,FALSE)),IF($Q440="n/a",(IF($P440=AO$6,$X440*$F440,0)),$X440*$F440*(VLOOKUP($Q440,'Workforce distribution'!$C$8:$AD$30,AO$7,FALSE)))),0)</f>
        <v>0</v>
      </c>
      <c r="AP440" s="30">
        <f>_xlfn.IFNA(IF($O440="days",$Y440*(VLOOKUP($K440,'Bed parameters'!$A$9:$I$12,9,FALSE))*$F440*(VLOOKUP($Q440,'Workforce distribution'!$C$8:$AD$30,AP$7,FALSE)),IF($Q440="n/a",(IF($P440=AP$6,$X440*$F440,0)),$X440*$F440*(VLOOKUP($Q440,'Workforce distribution'!$C$8:$AD$30,AP$7,FALSE)))),0)</f>
        <v>0</v>
      </c>
      <c r="AQ440" s="30">
        <f>_xlfn.IFNA(IF($O440="days",$Y440*(VLOOKUP($K440,'Bed parameters'!$A$9:$I$12,9,FALSE))*$F440*(VLOOKUP($Q440,'Workforce distribution'!$C$8:$AD$30,AQ$7,FALSE)),IF($Q440="n/a",(IF($P440=AQ$6,$X440*$F440,0)),$X440*$F440*(VLOOKUP($Q440,'Workforce distribution'!$C$8:$AD$30,AQ$7,FALSE)))),0)</f>
        <v>0</v>
      </c>
      <c r="AR440" s="30">
        <f>_xlfn.IFNA(IF($O440="days",$Y440*(VLOOKUP($K440,'Bed parameters'!$A$9:$I$12,9,FALSE))*$F440*(VLOOKUP($Q440,'Workforce distribution'!$C$8:$AD$30,AR$7,FALSE)),IF($Q440="n/a",(IF($P440=AR$6,$X440*$F440,0)),$X440*$F440*(VLOOKUP($Q440,'Workforce distribution'!$C$8:$AD$30,AR$7,FALSE)))),0)</f>
        <v>0</v>
      </c>
      <c r="AS440" s="30">
        <f>_xlfn.IFNA(IF($O440="days",$Y440*(VLOOKUP($K440,'Bed parameters'!$A$9:$I$12,9,FALSE))*$F440*(VLOOKUP($Q440,'Workforce distribution'!$C$8:$AD$30,AS$7,FALSE)),IF($Q440="n/a",(IF($P440=AS$6,$X440*$F440,0)),$X440*$F440*(VLOOKUP($Q440,'Workforce distribution'!$C$8:$AD$30,AS$7,FALSE)))),0)</f>
        <v>0</v>
      </c>
      <c r="AT440" s="30">
        <f>_xlfn.IFNA(IF($O440="days",$Y440*(VLOOKUP($K440,'Bed parameters'!$A$9:$I$12,9,FALSE))*$F440*(VLOOKUP($Q440,'Workforce distribution'!$C$8:$AD$30,AT$7,FALSE)),IF($Q440="n/a",(IF($P440=AT$6,$X440*$F440,0)),$X440*$F440*(VLOOKUP($Q440,'Workforce distribution'!$C$8:$AD$30,AT$7,FALSE)))),0)</f>
        <v>0</v>
      </c>
      <c r="AU440" s="30">
        <f>_xlfn.IFNA(IF($O440="days",$Y440*(VLOOKUP($K440,'Bed parameters'!$A$9:$I$12,9,FALSE))*$F440*(VLOOKUP($Q440,'Workforce distribution'!$C$8:$AD$30,AU$7,FALSE)),IF($Q440="n/a",(IF($P440=AU$6,$X440*$F440,0)),$X440*$F440*(VLOOKUP($Q440,'Workforce distribution'!$C$8:$AD$30,AU$7,FALSE)))),0)</f>
        <v>0</v>
      </c>
      <c r="AV440" s="30">
        <f>_xlfn.IFNA(IF($O440="days",$Y440*(VLOOKUP($K440,'Bed parameters'!$A$9:$I$12,9,FALSE))*$F440*(VLOOKUP($Q440,'Workforce distribution'!$C$8:$AD$30,AV$7,FALSE)),IF($Q440="n/a",(IF($P440=AV$6,$X440*$F440,0)),$X440*$F440*(VLOOKUP($Q440,'Workforce distribution'!$C$8:$AD$30,AV$7,FALSE)))),0)</f>
        <v>0</v>
      </c>
      <c r="AW440" s="30">
        <f>_xlfn.IFNA(IF($O440="days",$Y440*(VLOOKUP($K440,'Bed parameters'!$A$9:$I$12,9,FALSE))*$F440*(VLOOKUP($Q440,'Workforce distribution'!$C$8:$AD$30,AW$7,FALSE)),IF($Q440="n/a",(IF($P440=AW$6,$X440*$F440,0)),$X440*$F440*(VLOOKUP($Q440,'Workforce distribution'!$C$8:$AD$30,AW$7,FALSE)))),0)</f>
        <v>0</v>
      </c>
      <c r="AX440" s="30">
        <f>_xlfn.IFNA(IF($O440="days",$Y440*(VLOOKUP($K440,'Bed parameters'!$A$9:$I$12,9,FALSE))*$F440*(VLOOKUP($Q440,'Workforce distribution'!$C$8:$AD$30,AX$7,FALSE)),IF($Q440="n/a",(IF($P440=AX$6,$X440*$F440,0)),$X440*$F440*(VLOOKUP($Q440,'Workforce distribution'!$C$8:$AD$30,AX$7,FALSE)))),0)</f>
        <v>0</v>
      </c>
      <c r="AY440" s="30">
        <f>_xlfn.IFNA(IF($O440="days",$Y440*(VLOOKUP($K440,'Bed parameters'!$A$9:$I$12,9,FALSE))*$F440*(VLOOKUP($Q440,'Workforce distribution'!$C$8:$AD$30,AY$7,FALSE)),IF($Q440="n/a",(IF($P440=AY$6,$X440*$F440,0)),$X440*$F440*(VLOOKUP($Q440,'Workforce distribution'!$C$8:$AD$30,AY$7,FALSE)))),0)</f>
        <v>0</v>
      </c>
      <c r="AZ440" s="30">
        <f>_xlfn.IFNA(IF($O440="days",$Y440*(VLOOKUP($K440,'Bed parameters'!$A$9:$I$12,9,FALSE))*$F440*(VLOOKUP($Q440,'Workforce distribution'!$C$8:$AD$30,AZ$7,FALSE)),IF($Q440="n/a",(IF($P440=AZ$6,$X440*$F440,0)),$X440*$F440*(VLOOKUP($Q440,'Workforce distribution'!$C$8:$AD$30,AZ$7,FALSE)))),0)</f>
        <v>0</v>
      </c>
      <c r="BA440" s="30">
        <f>_xlfn.IFNA(IF($O440="days",$Y440*(VLOOKUP($K440,'Bed parameters'!$A$9:$I$12,9,FALSE))*$F440*(VLOOKUP($Q440,'Workforce distribution'!$C$8:$AD$30,BA$7,FALSE)),IF($Q440="n/a",(IF($P440=BA$6,$X440*$F440,0)),$X440*$F440*(VLOOKUP($Q440,'Workforce distribution'!$C$8:$AD$30,BA$7,FALSE)))),0)</f>
        <v>0</v>
      </c>
      <c r="BB440" s="30">
        <f>_xlfn.IFNA(IF($O440="days",$Y440*(VLOOKUP($K440,'Bed parameters'!$A$9:$I$12,9,FALSE))*$F440*(VLOOKUP($Q440,'Workforce distribution'!$C$8:$AD$30,BB$7,FALSE)),IF($Q440="n/a",(IF($P440=BB$6,$X440*$F440,0)),$X440*$F440*(VLOOKUP($Q440,'Workforce distribution'!$C$8:$AD$30,BB$7,FALSE)))),0)</f>
        <v>0</v>
      </c>
      <c r="BC440" s="149">
        <f t="shared" si="57"/>
        <v>91.24584560350084</v>
      </c>
      <c r="BD440" s="288">
        <f>IF($Q440="n/a",(IF('Workforce hours'!D$30=0,0,(AB440/'Workforce hours'!D$30))),(IF(VLOOKUP($Q440,'Workforce hours'!$C$8:$AD$30,BD$7,FALSE)=0,0,(AB440/(VLOOKUP($Q440,'Workforce hours'!$C$8:$AD$30,BD$7,FALSE))))))</f>
        <v>0</v>
      </c>
      <c r="BE440" s="288">
        <f>IF($Q440="n/a",(IF('Workforce hours'!E$30=0,0,(AC440/'Workforce hours'!E$30))),(IF(VLOOKUP($Q440,'Workforce hours'!$C$8:$AD$30,BE$7,FALSE)=0,0,(AC440/(VLOOKUP($Q440,'Workforce hours'!$C$8:$AD$30,BE$7,FALSE))))))</f>
        <v>0</v>
      </c>
      <c r="BF440" s="288">
        <f>IF($Q440="n/a",(IF('Workforce hours'!F$30=0,0,(AD440/'Workforce hours'!F$30))),(IF(VLOOKUP($Q440,'Workforce hours'!$C$8:$AD$30,BF$7,FALSE)=0,0,(AD440/(VLOOKUP($Q440,'Workforce hours'!$C$8:$AD$30,BF$7,FALSE))))))</f>
        <v>0</v>
      </c>
      <c r="BG440" s="288">
        <f>IF($Q440="n/a",(IF('Workforce hours'!G$30=0,0,(AE440/'Workforce hours'!G$30))),(IF(VLOOKUP($Q440,'Workforce hours'!$C$8:$AD$30,BG$7,FALSE)=0,0,(AE440/(VLOOKUP($Q440,'Workforce hours'!$C$8:$AD$30,BG$7,FALSE))))))</f>
        <v>91.24584560350084</v>
      </c>
      <c r="BH440" s="288">
        <f>IF($Q440="n/a",(IF('Workforce hours'!H$30=0,0,(AF440/'Workforce hours'!H$30))),(IF(VLOOKUP($Q440,'Workforce hours'!$C$8:$AD$30,BH$7,FALSE)=0,0,(AF440/(VLOOKUP($Q440,'Workforce hours'!$C$8:$AD$30,BH$7,FALSE))))))</f>
        <v>0</v>
      </c>
      <c r="BI440" s="288">
        <f>IF($Q440="n/a",(IF('Workforce hours'!I$30=0,0,(AG440/'Workforce hours'!I$30))),(IF(VLOOKUP($Q440,'Workforce hours'!$C$8:$AD$30,BI$7,FALSE)=0,0,(AG440/(VLOOKUP($Q440,'Workforce hours'!$C$8:$AD$30,BI$7,FALSE))))))</f>
        <v>0</v>
      </c>
      <c r="BJ440" s="288">
        <f>IF($Q440="n/a",(IF('Workforce hours'!J$30=0,0,(AH440/'Workforce hours'!J$30))),(IF(VLOOKUP($Q440,'Workforce hours'!$C$8:$AD$30,BJ$7,FALSE)=0,0,(AH440/(VLOOKUP($Q440,'Workforce hours'!$C$8:$AD$30,BJ$7,FALSE))))))</f>
        <v>0</v>
      </c>
      <c r="BK440" s="288">
        <f>IF($Q440="n/a",(IF('Workforce hours'!K$30=0,0,(AI440/'Workforce hours'!K$30))),(IF(VLOOKUP($Q440,'Workforce hours'!$C$8:$AD$30,BK$7,FALSE)=0,0,(AI440/(VLOOKUP($Q440,'Workforce hours'!$C$8:$AD$30,BK$7,FALSE))))))</f>
        <v>0</v>
      </c>
      <c r="BL440" s="288">
        <f>IF($Q440="n/a",(IF('Workforce hours'!L$30=0,0,(AJ440/'Workforce hours'!L$30))),(IF(VLOOKUP($Q440,'Workforce hours'!$C$8:$AD$30,BL$7,FALSE)=0,0,(AJ440/(VLOOKUP($Q440,'Workforce hours'!$C$8:$AD$30,BL$7,FALSE))))))</f>
        <v>0</v>
      </c>
      <c r="BM440" s="288">
        <f>IF($Q440="n/a",(IF('Workforce hours'!M$30=0,0,(AK440/'Workforce hours'!M$30))),(IF(VLOOKUP($Q440,'Workforce hours'!$C$8:$AD$30,BM$7,FALSE)=0,0,(AK440/(VLOOKUP($Q440,'Workforce hours'!$C$8:$AD$30,BM$7,FALSE))))))</f>
        <v>0</v>
      </c>
      <c r="BN440" s="288">
        <f>IF($Q440="n/a",(IF('Workforce hours'!N$30=0,0,(AL440/'Workforce hours'!N$30))),(IF(VLOOKUP($Q440,'Workforce hours'!$C$8:$AD$30,BN$7,FALSE)=0,0,(AL440/(VLOOKUP($Q440,'Workforce hours'!$C$8:$AD$30,BN$7,FALSE))))))</f>
        <v>0</v>
      </c>
      <c r="BO440" s="288">
        <f>IF($Q440="n/a",(IF('Workforce hours'!O$30=0,0,(AM440/'Workforce hours'!O$30))),(IF(VLOOKUP($Q440,'Workforce hours'!$C$8:$AD$30,BO$7,FALSE)=0,0,(AM440/(VLOOKUP($Q440,'Workforce hours'!$C$8:$AD$30,BO$7,FALSE))))))</f>
        <v>0</v>
      </c>
      <c r="BP440" s="288">
        <f>IF($Q440="n/a",(IF('Workforce hours'!P$30=0,0,(AN440/'Workforce hours'!P$30))),(IF(VLOOKUP($Q440,'Workforce hours'!$C$8:$AD$30,BP$7,FALSE)=0,0,(AN440/(VLOOKUP($Q440,'Workforce hours'!$C$8:$AD$30,BP$7,FALSE))))))</f>
        <v>0</v>
      </c>
      <c r="BQ440" s="288">
        <f>IF($Q440="n/a",(IF('Workforce hours'!Q$30=0,0,(AO440/'Workforce hours'!Q$30))),(IF(VLOOKUP($Q440,'Workforce hours'!$C$8:$AD$30,BQ$7,FALSE)=0,0,(AO440/(VLOOKUP($Q440,'Workforce hours'!$C$8:$AD$30,BQ$7,FALSE))))))</f>
        <v>0</v>
      </c>
      <c r="BR440" s="288">
        <f>IF($Q440="n/a",(IF('Workforce hours'!R$30=0,0,(AP440/'Workforce hours'!R$30))),(IF(VLOOKUP($Q440,'Workforce hours'!$C$8:$AD$30,BR$7,FALSE)=0,0,(AP440/(VLOOKUP($Q440,'Workforce hours'!$C$8:$AD$30,BR$7,FALSE))))))</f>
        <v>0</v>
      </c>
      <c r="BS440" s="288">
        <f>IF($Q440="n/a",(IF('Workforce hours'!S$30=0,0,(AQ440/'Workforce hours'!S$30))),(IF(VLOOKUP($Q440,'Workforce hours'!$C$8:$AD$30,BS$7,FALSE)=0,0,(AQ440/(VLOOKUP($Q440,'Workforce hours'!$C$8:$AD$30,BS$7,FALSE))))))</f>
        <v>0</v>
      </c>
      <c r="BT440" s="288">
        <f>IF($Q440="n/a",(IF('Workforce hours'!T$30=0,0,(AR440/'Workforce hours'!T$30))),(IF(VLOOKUP($Q440,'Workforce hours'!$C$8:$AD$30,BT$7,FALSE)=0,0,(AR440/(VLOOKUP($Q440,'Workforce hours'!$C$8:$AD$30,BT$7,FALSE))))))</f>
        <v>0</v>
      </c>
      <c r="BU440" s="288">
        <f>IF($Q440="n/a",(IF('Workforce hours'!U$30=0,0,(AS440/'Workforce hours'!U$30))),(IF(VLOOKUP($Q440,'Workforce hours'!$C$8:$AD$30,BU$7,FALSE)=0,0,(AS440/(VLOOKUP($Q440,'Workforce hours'!$C$8:$AD$30,BU$7,FALSE))))))</f>
        <v>0</v>
      </c>
      <c r="BV440" s="288">
        <f>IF($Q440="n/a",(IF('Workforce hours'!V$30=0,0,(AT440/'Workforce hours'!V$30))),(IF(VLOOKUP($Q440,'Workforce hours'!$C$8:$AD$30,BV$7,FALSE)=0,0,(AT440/(VLOOKUP($Q440,'Workforce hours'!$C$8:$AD$30,BV$7,FALSE))))))</f>
        <v>0</v>
      </c>
      <c r="BW440" s="288">
        <f>IF($Q440="n/a",(IF('Workforce hours'!W$30=0,0,(AU440/'Workforce hours'!W$30))),(IF(VLOOKUP($Q440,'Workforce hours'!$C$8:$AD$30,BW$7,FALSE)=0,0,(AU440/(VLOOKUP($Q440,'Workforce hours'!$C$8:$AD$30,BW$7,FALSE))))))</f>
        <v>0</v>
      </c>
      <c r="BX440" s="288">
        <f>IF($Q440="n/a",(IF('Workforce hours'!X$30=0,0,(AV440/'Workforce hours'!X$30))),(IF(VLOOKUP($Q440,'Workforce hours'!$C$8:$AD$30,BX$7,FALSE)=0,0,(AV440/(VLOOKUP($Q440,'Workforce hours'!$C$8:$AD$30,BX$7,FALSE))))))</f>
        <v>0</v>
      </c>
      <c r="BY440" s="288">
        <f>IF($Q440="n/a",(IF('Workforce hours'!Y$30=0,0,(AW440/'Workforce hours'!Y$30))),(IF(VLOOKUP($Q440,'Workforce hours'!$C$8:$AD$30,BY$7,FALSE)=0,0,(AW440/(VLOOKUP($Q440,'Workforce hours'!$C$8:$AD$30,BY$7,FALSE))))))</f>
        <v>0</v>
      </c>
      <c r="BZ440" s="288">
        <f>IF($Q440="n/a",(IF('Workforce hours'!Z$30=0,0,(AX440/'Workforce hours'!Z$30))),(IF(VLOOKUP($Q440,'Workforce hours'!$C$8:$AD$30,BZ$7,FALSE)=0,0,(AX440/(VLOOKUP($Q440,'Workforce hours'!$C$8:$AD$30,BZ$7,FALSE))))))</f>
        <v>0</v>
      </c>
      <c r="CA440" s="288">
        <f>IF($Q440="n/a",(IF('Workforce hours'!AA$30=0,0,(AY440/'Workforce hours'!AA$30))),(IF(VLOOKUP($Q440,'Workforce hours'!$C$8:$AD$30,CA$7,FALSE)=0,0,(AY440/(VLOOKUP($Q440,'Workforce hours'!$C$8:$AD$30,CA$7,FALSE))))))</f>
        <v>0</v>
      </c>
      <c r="CB440" s="288">
        <f>IF($Q440="n/a",(IF('Workforce hours'!AB$30=0,0,(AZ440/'Workforce hours'!AB$30))),(IF(VLOOKUP($Q440,'Workforce hours'!$C$8:$AD$30,CB$7,FALSE)=0,0,(AZ440/(VLOOKUP($Q440,'Workforce hours'!$C$8:$AD$30,CB$7,FALSE))))))</f>
        <v>0</v>
      </c>
      <c r="CC440" s="288">
        <f>IF($Q440="n/a",(IF('Workforce hours'!AC$30=0,0,(BA440/'Workforce hours'!AC$30))),(IF(VLOOKUP($Q440,'Workforce hours'!$C$8:$AD$30,CC$7,FALSE)=0,0,(BA440/(VLOOKUP($Q440,'Workforce hours'!$C$8:$AD$30,CC$7,FALSE))))))</f>
        <v>0</v>
      </c>
      <c r="CD440" s="288">
        <f>IF($Q440="n/a",(IF('Workforce hours'!AD$30=0,0,(BB440/'Workforce hours'!AD$30))),(IF(VLOOKUP($Q440,'Workforce hours'!$C$8:$AD$30,CD$7,FALSE)=0,0,(BB440/(VLOOKUP($Q440,'Workforce hours'!$C$8:$AD$30,CD$7,FALSE))))))</f>
        <v>0</v>
      </c>
      <c r="CE440" s="289">
        <f t="shared" si="58"/>
        <v>0</v>
      </c>
      <c r="CF440" s="290">
        <f>BD440*'Workforce costs'!B$9*(1+'Workforce costs'!B$10)*(1+'Workforce costs'!B$11)</f>
        <v>0</v>
      </c>
      <c r="CG440" s="290">
        <f>BE440*'Workforce costs'!C$9*(1+'Workforce costs'!C$10)*(1+'Workforce costs'!C$11)</f>
        <v>0</v>
      </c>
      <c r="CH440" s="290">
        <f>BF440*'Workforce costs'!D$9*(1+'Workforce costs'!D$10)*(1+'Workforce costs'!D$11)</f>
        <v>0</v>
      </c>
      <c r="CI440" s="290">
        <f>BG440*'Workforce costs'!E$9*(1+'Workforce costs'!E$10)*(1+'Workforce costs'!E$11)</f>
        <v>0</v>
      </c>
      <c r="CJ440" s="290">
        <f>BH440*'Workforce costs'!F$9*(1+'Workforce costs'!F$10)*(1+'Workforce costs'!F$11)</f>
        <v>0</v>
      </c>
      <c r="CK440" s="290">
        <f>BI440*'Workforce costs'!G$9*(1+'Workforce costs'!G$10)*(1+'Workforce costs'!G$11)</f>
        <v>0</v>
      </c>
      <c r="CL440" s="290">
        <f>BJ440*'Workforce costs'!H$9*(1+'Workforce costs'!H$10)*(1+'Workforce costs'!H$11)</f>
        <v>0</v>
      </c>
      <c r="CM440" s="290">
        <f>BK440*'Workforce costs'!I$9*(1+'Workforce costs'!I$10)*(1+'Workforce costs'!I$11)</f>
        <v>0</v>
      </c>
      <c r="CN440" s="290">
        <f>BL440*'Workforce costs'!J$9*(1+'Workforce costs'!J$10)*(1+'Workforce costs'!J$11)</f>
        <v>0</v>
      </c>
      <c r="CO440" s="290">
        <f>BM440*'Workforce costs'!K$9*(1+'Workforce costs'!K$10)*(1+'Workforce costs'!K$11)</f>
        <v>0</v>
      </c>
      <c r="CP440" s="290">
        <f>BN440*'Workforce costs'!L$9*(1+'Workforce costs'!L$10)*(1+'Workforce costs'!L$11)</f>
        <v>0</v>
      </c>
      <c r="CQ440" s="290">
        <f>BO440*'Workforce costs'!M$9*(1+'Workforce costs'!M$10)*(1+'Workforce costs'!M$11)</f>
        <v>0</v>
      </c>
      <c r="CR440" s="290">
        <f>BP440*'Workforce costs'!N$9*(1+'Workforce costs'!N$10)*(1+'Workforce costs'!N$11)</f>
        <v>0</v>
      </c>
      <c r="CS440" s="290">
        <f>BQ440*'Workforce costs'!O$9*(1+'Workforce costs'!O$10)*(1+'Workforce costs'!O$11)</f>
        <v>0</v>
      </c>
      <c r="CT440" s="290">
        <f>BR440*'Workforce costs'!P$9*(1+'Workforce costs'!P$10)*(1+'Workforce costs'!P$11)</f>
        <v>0</v>
      </c>
      <c r="CU440" s="290">
        <f>BS440*'Workforce costs'!Q$9*(1+'Workforce costs'!Q$10)*(1+'Workforce costs'!Q$11)</f>
        <v>0</v>
      </c>
      <c r="CV440" s="290">
        <f>BT440*'Workforce costs'!R$9*(1+'Workforce costs'!R$10)*(1+'Workforce costs'!R$11)</f>
        <v>0</v>
      </c>
      <c r="CW440" s="290">
        <f>BU440*'Workforce costs'!S$9*(1+'Workforce costs'!S$10)*(1+'Workforce costs'!S$11)</f>
        <v>0</v>
      </c>
      <c r="CX440" s="290">
        <f>BV440*'Workforce costs'!T$9*(1+'Workforce costs'!T$10)*(1+'Workforce costs'!T$11)</f>
        <v>0</v>
      </c>
      <c r="CY440" s="290">
        <f>BW440*'Workforce costs'!U$9*(1+'Workforce costs'!U$10)*(1+'Workforce costs'!U$11)</f>
        <v>0</v>
      </c>
      <c r="CZ440" s="290">
        <f>BX440*'Workforce costs'!V$9*(1+'Workforce costs'!V$10)*(1+'Workforce costs'!V$11)</f>
        <v>0</v>
      </c>
      <c r="DA440" s="290">
        <f>BY440*'Workforce costs'!W$9*(1+'Workforce costs'!W$10)*(1+'Workforce costs'!W$11)</f>
        <v>0</v>
      </c>
      <c r="DB440" s="290">
        <f>BZ440*'Workforce costs'!X$9*(1+'Workforce costs'!X$10)*(1+'Workforce costs'!X$11)</f>
        <v>0</v>
      </c>
      <c r="DC440" s="290">
        <f>CA440*'Workforce costs'!Y$9*(1+'Workforce costs'!Y$10)*(1+'Workforce costs'!Y$11)</f>
        <v>0</v>
      </c>
      <c r="DD440" s="290">
        <f>CB440*'Workforce costs'!Z$9*(1+'Workforce costs'!Z$10)*(1+'Workforce costs'!Z$11)</f>
        <v>0</v>
      </c>
      <c r="DE440" s="290">
        <f>CC440*'Workforce costs'!AA$9*(1+'Workforce costs'!AA$10)*(1+'Workforce costs'!AA$11)</f>
        <v>0</v>
      </c>
      <c r="DF440" s="290">
        <f>CD440*'Workforce costs'!AB$9*(1+'Workforce costs'!AB$10)*(1+'Workforce costs'!AB$11)</f>
        <v>0</v>
      </c>
    </row>
    <row r="441" spans="1:110" x14ac:dyDescent="0.3">
      <c r="A441" s="2" t="str">
        <f>Outputs!$A$4</f>
        <v>Australia</v>
      </c>
      <c r="B441" s="2" t="str">
        <f t="shared" si="51"/>
        <v>Australia 65+</v>
      </c>
      <c r="C441" s="30">
        <f>VLOOKUP($B441,Populations!$D$15:$H$1920,3,FALSE)</f>
        <v>4559374</v>
      </c>
      <c r="D441" s="255">
        <f>IF(OR($H441="General pop",$H441="Schools",$H441="Workplace",$H441="Skills Training",$H441="Digital Supports"),1,VLOOKUP($B441,Populations!$D$15:$H$1920,5,FALSE))</f>
        <v>1</v>
      </c>
      <c r="E441" s="88">
        <f>VLOOKUP(I441,Epidemiology!$C$10:$H$47,6,FALSE)</f>
        <v>460</v>
      </c>
      <c r="F441" s="102">
        <f>'Care profiles'!R442</f>
        <v>1</v>
      </c>
      <c r="G441" s="15" t="str">
        <f>'Care profiles'!A442</f>
        <v>65+</v>
      </c>
      <c r="H441" s="15" t="str">
        <f>'Care profiles'!B442</f>
        <v>Persistent</v>
      </c>
      <c r="I441" s="15" t="str">
        <f>'Care profiles'!C442</f>
        <v>Persistent_65+yrs</v>
      </c>
      <c r="J441" s="15" t="str">
        <f>'Care profiles'!D442</f>
        <v>Care profile</v>
      </c>
      <c r="K441" s="15" t="str">
        <f>'Care profiles'!E442</f>
        <v>Community-Based Support – Safe Spaces for Crisis</v>
      </c>
      <c r="L441" s="104">
        <f>'Care profiles'!F442</f>
        <v>0.4</v>
      </c>
      <c r="M441" s="15">
        <f>'Care profiles'!G442</f>
        <v>6</v>
      </c>
      <c r="N441" s="15">
        <f>'Care profiles'!H442</f>
        <v>150</v>
      </c>
      <c r="O441" s="15" t="str">
        <f>'Care profiles'!I442</f>
        <v>min</v>
      </c>
      <c r="P441" s="15" t="str">
        <f>'Care profiles'!J442</f>
        <v>Team</v>
      </c>
      <c r="Q441" s="15" t="str">
        <f>'Care profiles'!K442</f>
        <v>Community-Based Support – Safe Spaces for Crisis</v>
      </c>
      <c r="R441" s="15" t="str">
        <f>'Care profiles'!M442</f>
        <v>N</v>
      </c>
      <c r="S441" s="15" t="str">
        <f>'Care profiles'!O442</f>
        <v>Y</v>
      </c>
      <c r="T441" s="15" t="str">
        <f>'Care profiles'!Q442</f>
        <v>Y</v>
      </c>
      <c r="U441" s="30">
        <f t="shared" si="52"/>
        <v>20973.1204</v>
      </c>
      <c r="V441" s="30">
        <f t="shared" si="53"/>
        <v>8389.248160000001</v>
      </c>
      <c r="W441" s="30">
        <f>IF(M441="n/a",0,IF(O441="days",V441*M441*(1+(VLOOKUP(K441,'Bed parameters'!$A$9:$G$12,7,FALSE))),V441*M441))</f>
        <v>50335.488960000002</v>
      </c>
      <c r="X441" s="30">
        <f t="shared" si="54"/>
        <v>125838.72240000001</v>
      </c>
      <c r="Y441" s="30">
        <f t="shared" si="55"/>
        <v>0</v>
      </c>
      <c r="Z441" s="113">
        <f>_xlfn.IFNA(Y441/((VLOOKUP(K441,'Bed parameters'!$A$9:$G$12,3,FALSE))*(VLOOKUP(K441,'Bed parameters'!$A$9:$G$12,5,FALSE))),0)</f>
        <v>0</v>
      </c>
      <c r="AA441" s="30">
        <f t="shared" si="56"/>
        <v>125838.72240000001</v>
      </c>
      <c r="AB441" s="30">
        <f>_xlfn.IFNA(IF($O441="days",$Y441*(VLOOKUP($K441,'Bed parameters'!$A$9:$I$12,9,FALSE))*$F441*(VLOOKUP($Q441,'Workforce distribution'!$C$8:$AD$30,AB$7,FALSE)),IF($Q441="n/a",(IF($P441=AB$6,$X441*$F441,0)),$X441*$F441*(VLOOKUP($Q441,'Workforce distribution'!$C$8:$AD$30,AB$7,FALSE)))),0)</f>
        <v>0</v>
      </c>
      <c r="AC441" s="30">
        <f>_xlfn.IFNA(IF($O441="days",$Y441*(VLOOKUP($K441,'Bed parameters'!$A$9:$I$12,9,FALSE))*$F441*(VLOOKUP($Q441,'Workforce distribution'!$C$8:$AD$30,AC$7,FALSE)),IF($Q441="n/a",(IF($P441=AC$6,$X441*$F441,0)),$X441*$F441*(VLOOKUP($Q441,'Workforce distribution'!$C$8:$AD$30,AC$7,FALSE)))),0)</f>
        <v>0</v>
      </c>
      <c r="AD441" s="30">
        <f>_xlfn.IFNA(IF($O441="days",$Y441*(VLOOKUP($K441,'Bed parameters'!$A$9:$I$12,9,FALSE))*$F441*(VLOOKUP($Q441,'Workforce distribution'!$C$8:$AD$30,AD$7,FALSE)),IF($Q441="n/a",(IF($P441=AD$6,$X441*$F441,0)),$X441*$F441*(VLOOKUP($Q441,'Workforce distribution'!$C$8:$AD$30,AD$7,FALSE)))),0)</f>
        <v>0</v>
      </c>
      <c r="AE441" s="30">
        <f>_xlfn.IFNA(IF($O441="days",$Y441*(VLOOKUP($K441,'Bed parameters'!$A$9:$I$12,9,FALSE))*$F441*(VLOOKUP($Q441,'Workforce distribution'!$C$8:$AD$30,AE$7,FALSE)),IF($Q441="n/a",(IF($P441=AE$6,$X441*$F441,0)),$X441*$F441*(VLOOKUP($Q441,'Workforce distribution'!$C$8:$AD$30,AE$7,FALSE)))),0)</f>
        <v>113254.85016000002</v>
      </c>
      <c r="AF441" s="30">
        <f>_xlfn.IFNA(IF($O441="days",$Y441*(VLOOKUP($K441,'Bed parameters'!$A$9:$I$12,9,FALSE))*$F441*(VLOOKUP($Q441,'Workforce distribution'!$C$8:$AD$30,AF$7,FALSE)),IF($Q441="n/a",(IF($P441=AF$6,$X441*$F441,0)),$X441*$F441*(VLOOKUP($Q441,'Workforce distribution'!$C$8:$AD$30,AF$7,FALSE)))),0)</f>
        <v>0</v>
      </c>
      <c r="AG441" s="30">
        <f>_xlfn.IFNA(IF($O441="days",$Y441*(VLOOKUP($K441,'Bed parameters'!$A$9:$I$12,9,FALSE))*$F441*(VLOOKUP($Q441,'Workforce distribution'!$C$8:$AD$30,AG$7,FALSE)),IF($Q441="n/a",(IF($P441=AG$6,$X441*$F441,0)),$X441*$F441*(VLOOKUP($Q441,'Workforce distribution'!$C$8:$AD$30,AG$7,FALSE)))),0)</f>
        <v>0</v>
      </c>
      <c r="AH441" s="30">
        <f>_xlfn.IFNA(IF($O441="days",$Y441*(VLOOKUP($K441,'Bed parameters'!$A$9:$I$12,9,FALSE))*$F441*(VLOOKUP($Q441,'Workforce distribution'!$C$8:$AD$30,AH$7,FALSE)),IF($Q441="n/a",(IF($P441=AH$6,$X441*$F441,0)),$X441*$F441*(VLOOKUP($Q441,'Workforce distribution'!$C$8:$AD$30,AH$7,FALSE)))),0)</f>
        <v>0</v>
      </c>
      <c r="AI441" s="30">
        <f>_xlfn.IFNA(IF($O441="days",$Y441*(VLOOKUP($K441,'Bed parameters'!$A$9:$I$12,9,FALSE))*$F441*(VLOOKUP($Q441,'Workforce distribution'!$C$8:$AD$30,AI$7,FALSE)),IF($Q441="n/a",(IF($P441=AI$6,$X441*$F441,0)),$X441*$F441*(VLOOKUP($Q441,'Workforce distribution'!$C$8:$AD$30,AI$7,FALSE)))),0)</f>
        <v>0</v>
      </c>
      <c r="AJ441" s="30">
        <f>_xlfn.IFNA(IF($O441="days",$Y441*(VLOOKUP($K441,'Bed parameters'!$A$9:$I$12,9,FALSE))*$F441*(VLOOKUP($Q441,'Workforce distribution'!$C$8:$AD$30,AJ$7,FALSE)),IF($Q441="n/a",(IF($P441=AJ$6,$X441*$F441,0)),$X441*$F441*(VLOOKUP($Q441,'Workforce distribution'!$C$8:$AD$30,AJ$7,FALSE)))),0)</f>
        <v>0</v>
      </c>
      <c r="AK441" s="30">
        <f>_xlfn.IFNA(IF($O441="days",$Y441*(VLOOKUP($K441,'Bed parameters'!$A$9:$I$12,9,FALSE))*$F441*(VLOOKUP($Q441,'Workforce distribution'!$C$8:$AD$30,AK$7,FALSE)),IF($Q441="n/a",(IF($P441=AK$6,$X441*$F441,0)),$X441*$F441*(VLOOKUP($Q441,'Workforce distribution'!$C$8:$AD$30,AK$7,FALSE)))),0)</f>
        <v>0</v>
      </c>
      <c r="AL441" s="30">
        <f>_xlfn.IFNA(IF($O441="days",$Y441*(VLOOKUP($K441,'Bed parameters'!$A$9:$I$12,9,FALSE))*$F441*(VLOOKUP($Q441,'Workforce distribution'!$C$8:$AD$30,AL$7,FALSE)),IF($Q441="n/a",(IF($P441=AL$6,$X441*$F441,0)),$X441*$F441*(VLOOKUP($Q441,'Workforce distribution'!$C$8:$AD$30,AL$7,FALSE)))),0)</f>
        <v>0</v>
      </c>
      <c r="AM441" s="30">
        <f>_xlfn.IFNA(IF($O441="days",$Y441*(VLOOKUP($K441,'Bed parameters'!$A$9:$I$12,9,FALSE))*$F441*(VLOOKUP($Q441,'Workforce distribution'!$C$8:$AD$30,AM$7,FALSE)),IF($Q441="n/a",(IF($P441=AM$6,$X441*$F441,0)),$X441*$F441*(VLOOKUP($Q441,'Workforce distribution'!$C$8:$AD$30,AM$7,FALSE)))),0)</f>
        <v>0</v>
      </c>
      <c r="AN441" s="30">
        <f>_xlfn.IFNA(IF($O441="days",$Y441*(VLOOKUP($K441,'Bed parameters'!$A$9:$I$12,9,FALSE))*$F441*(VLOOKUP($Q441,'Workforce distribution'!$C$8:$AD$30,AN$7,FALSE)),IF($Q441="n/a",(IF($P441=AN$6,$X441*$F441,0)),$X441*$F441*(VLOOKUP($Q441,'Workforce distribution'!$C$8:$AD$30,AN$7,FALSE)))),0)</f>
        <v>0</v>
      </c>
      <c r="AO441" s="30">
        <f>_xlfn.IFNA(IF($O441="days",$Y441*(VLOOKUP($K441,'Bed parameters'!$A$9:$I$12,9,FALSE))*$F441*(VLOOKUP($Q441,'Workforce distribution'!$C$8:$AD$30,AO$7,FALSE)),IF($Q441="n/a",(IF($P441=AO$6,$X441*$F441,0)),$X441*$F441*(VLOOKUP($Q441,'Workforce distribution'!$C$8:$AD$30,AO$7,FALSE)))),0)</f>
        <v>0</v>
      </c>
      <c r="AP441" s="30">
        <f>_xlfn.IFNA(IF($O441="days",$Y441*(VLOOKUP($K441,'Bed parameters'!$A$9:$I$12,9,FALSE))*$F441*(VLOOKUP($Q441,'Workforce distribution'!$C$8:$AD$30,AP$7,FALSE)),IF($Q441="n/a",(IF($P441=AP$6,$X441*$F441,0)),$X441*$F441*(VLOOKUP($Q441,'Workforce distribution'!$C$8:$AD$30,AP$7,FALSE)))),0)</f>
        <v>0</v>
      </c>
      <c r="AQ441" s="30">
        <f>_xlfn.IFNA(IF($O441="days",$Y441*(VLOOKUP($K441,'Bed parameters'!$A$9:$I$12,9,FALSE))*$F441*(VLOOKUP($Q441,'Workforce distribution'!$C$8:$AD$30,AQ$7,FALSE)),IF($Q441="n/a",(IF($P441=AQ$6,$X441*$F441,0)),$X441*$F441*(VLOOKUP($Q441,'Workforce distribution'!$C$8:$AD$30,AQ$7,FALSE)))),0)</f>
        <v>0</v>
      </c>
      <c r="AR441" s="30">
        <f>_xlfn.IFNA(IF($O441="days",$Y441*(VLOOKUP($K441,'Bed parameters'!$A$9:$I$12,9,FALSE))*$F441*(VLOOKUP($Q441,'Workforce distribution'!$C$8:$AD$30,AR$7,FALSE)),IF($Q441="n/a",(IF($P441=AR$6,$X441*$F441,0)),$X441*$F441*(VLOOKUP($Q441,'Workforce distribution'!$C$8:$AD$30,AR$7,FALSE)))),0)</f>
        <v>0</v>
      </c>
      <c r="AS441" s="30">
        <f>_xlfn.IFNA(IF($O441="days",$Y441*(VLOOKUP($K441,'Bed parameters'!$A$9:$I$12,9,FALSE))*$F441*(VLOOKUP($Q441,'Workforce distribution'!$C$8:$AD$30,AS$7,FALSE)),IF($Q441="n/a",(IF($P441=AS$6,$X441*$F441,0)),$X441*$F441*(VLOOKUP($Q441,'Workforce distribution'!$C$8:$AD$30,AS$7,FALSE)))),0)</f>
        <v>12583.872240000002</v>
      </c>
      <c r="AT441" s="30">
        <f>_xlfn.IFNA(IF($O441="days",$Y441*(VLOOKUP($K441,'Bed parameters'!$A$9:$I$12,9,FALSE))*$F441*(VLOOKUP($Q441,'Workforce distribution'!$C$8:$AD$30,AT$7,FALSE)),IF($Q441="n/a",(IF($P441=AT$6,$X441*$F441,0)),$X441*$F441*(VLOOKUP($Q441,'Workforce distribution'!$C$8:$AD$30,AT$7,FALSE)))),0)</f>
        <v>0</v>
      </c>
      <c r="AU441" s="30">
        <f>_xlfn.IFNA(IF($O441="days",$Y441*(VLOOKUP($K441,'Bed parameters'!$A$9:$I$12,9,FALSE))*$F441*(VLOOKUP($Q441,'Workforce distribution'!$C$8:$AD$30,AU$7,FALSE)),IF($Q441="n/a",(IF($P441=AU$6,$X441*$F441,0)),$X441*$F441*(VLOOKUP($Q441,'Workforce distribution'!$C$8:$AD$30,AU$7,FALSE)))),0)</f>
        <v>0</v>
      </c>
      <c r="AV441" s="30">
        <f>_xlfn.IFNA(IF($O441="days",$Y441*(VLOOKUP($K441,'Bed parameters'!$A$9:$I$12,9,FALSE))*$F441*(VLOOKUP($Q441,'Workforce distribution'!$C$8:$AD$30,AV$7,FALSE)),IF($Q441="n/a",(IF($P441=AV$6,$X441*$F441,0)),$X441*$F441*(VLOOKUP($Q441,'Workforce distribution'!$C$8:$AD$30,AV$7,FALSE)))),0)</f>
        <v>0</v>
      </c>
      <c r="AW441" s="30">
        <f>_xlfn.IFNA(IF($O441="days",$Y441*(VLOOKUP($K441,'Bed parameters'!$A$9:$I$12,9,FALSE))*$F441*(VLOOKUP($Q441,'Workforce distribution'!$C$8:$AD$30,AW$7,FALSE)),IF($Q441="n/a",(IF($P441=AW$6,$X441*$F441,0)),$X441*$F441*(VLOOKUP($Q441,'Workforce distribution'!$C$8:$AD$30,AW$7,FALSE)))),0)</f>
        <v>0</v>
      </c>
      <c r="AX441" s="30">
        <f>_xlfn.IFNA(IF($O441="days",$Y441*(VLOOKUP($K441,'Bed parameters'!$A$9:$I$12,9,FALSE))*$F441*(VLOOKUP($Q441,'Workforce distribution'!$C$8:$AD$30,AX$7,FALSE)),IF($Q441="n/a",(IF($P441=AX$6,$X441*$F441,0)),$X441*$F441*(VLOOKUP($Q441,'Workforce distribution'!$C$8:$AD$30,AX$7,FALSE)))),0)</f>
        <v>0</v>
      </c>
      <c r="AY441" s="30">
        <f>_xlfn.IFNA(IF($O441="days",$Y441*(VLOOKUP($K441,'Bed parameters'!$A$9:$I$12,9,FALSE))*$F441*(VLOOKUP($Q441,'Workforce distribution'!$C$8:$AD$30,AY$7,FALSE)),IF($Q441="n/a",(IF($P441=AY$6,$X441*$F441,0)),$X441*$F441*(VLOOKUP($Q441,'Workforce distribution'!$C$8:$AD$30,AY$7,FALSE)))),0)</f>
        <v>0</v>
      </c>
      <c r="AZ441" s="30">
        <f>_xlfn.IFNA(IF($O441="days",$Y441*(VLOOKUP($K441,'Bed parameters'!$A$9:$I$12,9,FALSE))*$F441*(VLOOKUP($Q441,'Workforce distribution'!$C$8:$AD$30,AZ$7,FALSE)),IF($Q441="n/a",(IF($P441=AZ$6,$X441*$F441,0)),$X441*$F441*(VLOOKUP($Q441,'Workforce distribution'!$C$8:$AD$30,AZ$7,FALSE)))),0)</f>
        <v>0</v>
      </c>
      <c r="BA441" s="30">
        <f>_xlfn.IFNA(IF($O441="days",$Y441*(VLOOKUP($K441,'Bed parameters'!$A$9:$I$12,9,FALSE))*$F441*(VLOOKUP($Q441,'Workforce distribution'!$C$8:$AD$30,BA$7,FALSE)),IF($Q441="n/a",(IF($P441=BA$6,$X441*$F441,0)),$X441*$F441*(VLOOKUP($Q441,'Workforce distribution'!$C$8:$AD$30,BA$7,FALSE)))),0)</f>
        <v>0</v>
      </c>
      <c r="BB441" s="30">
        <f>_xlfn.IFNA(IF($O441="days",$Y441*(VLOOKUP($K441,'Bed parameters'!$A$9:$I$12,9,FALSE))*$F441*(VLOOKUP($Q441,'Workforce distribution'!$C$8:$AD$30,BB$7,FALSE)),IF($Q441="n/a",(IF($P441=BB$6,$X441*$F441,0)),$X441*$F441*(VLOOKUP($Q441,'Workforce distribution'!$C$8:$AD$30,BB$7,FALSE)))),0)</f>
        <v>0</v>
      </c>
      <c r="BC441" s="149">
        <f t="shared" si="57"/>
        <v>75.113546572510089</v>
      </c>
      <c r="BD441" s="288">
        <f>IF($Q441="n/a",(IF('Workforce hours'!D$30=0,0,(AB441/'Workforce hours'!D$30))),(IF(VLOOKUP($Q441,'Workforce hours'!$C$8:$AD$30,BD$7,FALSE)=0,0,(AB441/(VLOOKUP($Q441,'Workforce hours'!$C$8:$AD$30,BD$7,FALSE))))))</f>
        <v>0</v>
      </c>
      <c r="BE441" s="288">
        <f>IF($Q441="n/a",(IF('Workforce hours'!E$30=0,0,(AC441/'Workforce hours'!E$30))),(IF(VLOOKUP($Q441,'Workforce hours'!$C$8:$AD$30,BE$7,FALSE)=0,0,(AC441/(VLOOKUP($Q441,'Workforce hours'!$C$8:$AD$30,BE$7,FALSE))))))</f>
        <v>0</v>
      </c>
      <c r="BF441" s="288">
        <f>IF($Q441="n/a",(IF('Workforce hours'!F$30=0,0,(AD441/'Workforce hours'!F$30))),(IF(VLOOKUP($Q441,'Workforce hours'!$C$8:$AD$30,BF$7,FALSE)=0,0,(AD441/(VLOOKUP($Q441,'Workforce hours'!$C$8:$AD$30,BF$7,FALSE))))))</f>
        <v>0</v>
      </c>
      <c r="BG441" s="288">
        <f>IF($Q441="n/a",(IF('Workforce hours'!G$30=0,0,(AE441/'Workforce hours'!G$30))),(IF(VLOOKUP($Q441,'Workforce hours'!$C$8:$AD$30,BG$7,FALSE)=0,0,(AE441/(VLOOKUP($Q441,'Workforce hours'!$C$8:$AD$30,BG$7,FALSE))))))</f>
        <v>67.413601285714293</v>
      </c>
      <c r="BH441" s="288">
        <f>IF($Q441="n/a",(IF('Workforce hours'!H$30=0,0,(AF441/'Workforce hours'!H$30))),(IF(VLOOKUP($Q441,'Workforce hours'!$C$8:$AD$30,BH$7,FALSE)=0,0,(AF441/(VLOOKUP($Q441,'Workforce hours'!$C$8:$AD$30,BH$7,FALSE))))))</f>
        <v>0</v>
      </c>
      <c r="BI441" s="288">
        <f>IF($Q441="n/a",(IF('Workforce hours'!I$30=0,0,(AG441/'Workforce hours'!I$30))),(IF(VLOOKUP($Q441,'Workforce hours'!$C$8:$AD$30,BI$7,FALSE)=0,0,(AG441/(VLOOKUP($Q441,'Workforce hours'!$C$8:$AD$30,BI$7,FALSE))))))</f>
        <v>0</v>
      </c>
      <c r="BJ441" s="288">
        <f>IF($Q441="n/a",(IF('Workforce hours'!J$30=0,0,(AH441/'Workforce hours'!J$30))),(IF(VLOOKUP($Q441,'Workforce hours'!$C$8:$AD$30,BJ$7,FALSE)=0,0,(AH441/(VLOOKUP($Q441,'Workforce hours'!$C$8:$AD$30,BJ$7,FALSE))))))</f>
        <v>0</v>
      </c>
      <c r="BK441" s="288">
        <f>IF($Q441="n/a",(IF('Workforce hours'!K$30=0,0,(AI441/'Workforce hours'!K$30))),(IF(VLOOKUP($Q441,'Workforce hours'!$C$8:$AD$30,BK$7,FALSE)=0,0,(AI441/(VLOOKUP($Q441,'Workforce hours'!$C$8:$AD$30,BK$7,FALSE))))))</f>
        <v>0</v>
      </c>
      <c r="BL441" s="288">
        <f>IF($Q441="n/a",(IF('Workforce hours'!L$30=0,0,(AJ441/'Workforce hours'!L$30))),(IF(VLOOKUP($Q441,'Workforce hours'!$C$8:$AD$30,BL$7,FALSE)=0,0,(AJ441/(VLOOKUP($Q441,'Workforce hours'!$C$8:$AD$30,BL$7,FALSE))))))</f>
        <v>0</v>
      </c>
      <c r="BM441" s="288">
        <f>IF($Q441="n/a",(IF('Workforce hours'!M$30=0,0,(AK441/'Workforce hours'!M$30))),(IF(VLOOKUP($Q441,'Workforce hours'!$C$8:$AD$30,BM$7,FALSE)=0,0,(AK441/(VLOOKUP($Q441,'Workforce hours'!$C$8:$AD$30,BM$7,FALSE))))))</f>
        <v>0</v>
      </c>
      <c r="BN441" s="288">
        <f>IF($Q441="n/a",(IF('Workforce hours'!N$30=0,0,(AL441/'Workforce hours'!N$30))),(IF(VLOOKUP($Q441,'Workforce hours'!$C$8:$AD$30,BN$7,FALSE)=0,0,(AL441/(VLOOKUP($Q441,'Workforce hours'!$C$8:$AD$30,BN$7,FALSE))))))</f>
        <v>0</v>
      </c>
      <c r="BO441" s="288">
        <f>IF($Q441="n/a",(IF('Workforce hours'!O$30=0,0,(AM441/'Workforce hours'!O$30))),(IF(VLOOKUP($Q441,'Workforce hours'!$C$8:$AD$30,BO$7,FALSE)=0,0,(AM441/(VLOOKUP($Q441,'Workforce hours'!$C$8:$AD$30,BO$7,FALSE))))))</f>
        <v>0</v>
      </c>
      <c r="BP441" s="288">
        <f>IF($Q441="n/a",(IF('Workforce hours'!P$30=0,0,(AN441/'Workforce hours'!P$30))),(IF(VLOOKUP($Q441,'Workforce hours'!$C$8:$AD$30,BP$7,FALSE)=0,0,(AN441/(VLOOKUP($Q441,'Workforce hours'!$C$8:$AD$30,BP$7,FALSE))))))</f>
        <v>0</v>
      </c>
      <c r="BQ441" s="288">
        <f>IF($Q441="n/a",(IF('Workforce hours'!Q$30=0,0,(AO441/'Workforce hours'!Q$30))),(IF(VLOOKUP($Q441,'Workforce hours'!$C$8:$AD$30,BQ$7,FALSE)=0,0,(AO441/(VLOOKUP($Q441,'Workforce hours'!$C$8:$AD$30,BQ$7,FALSE))))))</f>
        <v>0</v>
      </c>
      <c r="BR441" s="288">
        <f>IF($Q441="n/a",(IF('Workforce hours'!R$30=0,0,(AP441/'Workforce hours'!R$30))),(IF(VLOOKUP($Q441,'Workforce hours'!$C$8:$AD$30,BR$7,FALSE)=0,0,(AP441/(VLOOKUP($Q441,'Workforce hours'!$C$8:$AD$30,BR$7,FALSE))))))</f>
        <v>0</v>
      </c>
      <c r="BS441" s="288">
        <f>IF($Q441="n/a",(IF('Workforce hours'!S$30=0,0,(AQ441/'Workforce hours'!S$30))),(IF(VLOOKUP($Q441,'Workforce hours'!$C$8:$AD$30,BS$7,FALSE)=0,0,(AQ441/(VLOOKUP($Q441,'Workforce hours'!$C$8:$AD$30,BS$7,FALSE))))))</f>
        <v>0</v>
      </c>
      <c r="BT441" s="288">
        <f>IF($Q441="n/a",(IF('Workforce hours'!T$30=0,0,(AR441/'Workforce hours'!T$30))),(IF(VLOOKUP($Q441,'Workforce hours'!$C$8:$AD$30,BT$7,FALSE)=0,0,(AR441/(VLOOKUP($Q441,'Workforce hours'!$C$8:$AD$30,BT$7,FALSE))))))</f>
        <v>0</v>
      </c>
      <c r="BU441" s="288">
        <f>IF($Q441="n/a",(IF('Workforce hours'!U$30=0,0,(AS441/'Workforce hours'!U$30))),(IF(VLOOKUP($Q441,'Workforce hours'!$C$8:$AD$30,BU$7,FALSE)=0,0,(AS441/(VLOOKUP($Q441,'Workforce hours'!$C$8:$AD$30,BU$7,FALSE))))))</f>
        <v>7.6999452867957983</v>
      </c>
      <c r="BV441" s="288">
        <f>IF($Q441="n/a",(IF('Workforce hours'!V$30=0,0,(AT441/'Workforce hours'!V$30))),(IF(VLOOKUP($Q441,'Workforce hours'!$C$8:$AD$30,BV$7,FALSE)=0,0,(AT441/(VLOOKUP($Q441,'Workforce hours'!$C$8:$AD$30,BV$7,FALSE))))))</f>
        <v>0</v>
      </c>
      <c r="BW441" s="288">
        <f>IF($Q441="n/a",(IF('Workforce hours'!W$30=0,0,(AU441/'Workforce hours'!W$30))),(IF(VLOOKUP($Q441,'Workforce hours'!$C$8:$AD$30,BW$7,FALSE)=0,0,(AU441/(VLOOKUP($Q441,'Workforce hours'!$C$8:$AD$30,BW$7,FALSE))))))</f>
        <v>0</v>
      </c>
      <c r="BX441" s="288">
        <f>IF($Q441="n/a",(IF('Workforce hours'!X$30=0,0,(AV441/'Workforce hours'!X$30))),(IF(VLOOKUP($Q441,'Workforce hours'!$C$8:$AD$30,BX$7,FALSE)=0,0,(AV441/(VLOOKUP($Q441,'Workforce hours'!$C$8:$AD$30,BX$7,FALSE))))))</f>
        <v>0</v>
      </c>
      <c r="BY441" s="288">
        <f>IF($Q441="n/a",(IF('Workforce hours'!Y$30=0,0,(AW441/'Workforce hours'!Y$30))),(IF(VLOOKUP($Q441,'Workforce hours'!$C$8:$AD$30,BY$7,FALSE)=0,0,(AW441/(VLOOKUP($Q441,'Workforce hours'!$C$8:$AD$30,BY$7,FALSE))))))</f>
        <v>0</v>
      </c>
      <c r="BZ441" s="288">
        <f>IF($Q441="n/a",(IF('Workforce hours'!Z$30=0,0,(AX441/'Workforce hours'!Z$30))),(IF(VLOOKUP($Q441,'Workforce hours'!$C$8:$AD$30,BZ$7,FALSE)=0,0,(AX441/(VLOOKUP($Q441,'Workforce hours'!$C$8:$AD$30,BZ$7,FALSE))))))</f>
        <v>0</v>
      </c>
      <c r="CA441" s="288">
        <f>IF($Q441="n/a",(IF('Workforce hours'!AA$30=0,0,(AY441/'Workforce hours'!AA$30))),(IF(VLOOKUP($Q441,'Workforce hours'!$C$8:$AD$30,CA$7,FALSE)=0,0,(AY441/(VLOOKUP($Q441,'Workforce hours'!$C$8:$AD$30,CA$7,FALSE))))))</f>
        <v>0</v>
      </c>
      <c r="CB441" s="288">
        <f>IF($Q441="n/a",(IF('Workforce hours'!AB$30=0,0,(AZ441/'Workforce hours'!AB$30))),(IF(VLOOKUP($Q441,'Workforce hours'!$C$8:$AD$30,CB$7,FALSE)=0,0,(AZ441/(VLOOKUP($Q441,'Workforce hours'!$C$8:$AD$30,CB$7,FALSE))))))</f>
        <v>0</v>
      </c>
      <c r="CC441" s="288">
        <f>IF($Q441="n/a",(IF('Workforce hours'!AC$30=0,0,(BA441/'Workforce hours'!AC$30))),(IF(VLOOKUP($Q441,'Workforce hours'!$C$8:$AD$30,CC$7,FALSE)=0,0,(BA441/(VLOOKUP($Q441,'Workforce hours'!$C$8:$AD$30,CC$7,FALSE))))))</f>
        <v>0</v>
      </c>
      <c r="CD441" s="288">
        <f>IF($Q441="n/a",(IF('Workforce hours'!AD$30=0,0,(BB441/'Workforce hours'!AD$30))),(IF(VLOOKUP($Q441,'Workforce hours'!$C$8:$AD$30,CD$7,FALSE)=0,0,(BB441/(VLOOKUP($Q441,'Workforce hours'!$C$8:$AD$30,CD$7,FALSE))))))</f>
        <v>0</v>
      </c>
      <c r="CE441" s="289">
        <f t="shared" si="58"/>
        <v>0</v>
      </c>
      <c r="CF441" s="290">
        <f>BD441*'Workforce costs'!B$9*(1+'Workforce costs'!B$10)*(1+'Workforce costs'!B$11)</f>
        <v>0</v>
      </c>
      <c r="CG441" s="290">
        <f>BE441*'Workforce costs'!C$9*(1+'Workforce costs'!C$10)*(1+'Workforce costs'!C$11)</f>
        <v>0</v>
      </c>
      <c r="CH441" s="290">
        <f>BF441*'Workforce costs'!D$9*(1+'Workforce costs'!D$10)*(1+'Workforce costs'!D$11)</f>
        <v>0</v>
      </c>
      <c r="CI441" s="290">
        <f>BG441*'Workforce costs'!E$9*(1+'Workforce costs'!E$10)*(1+'Workforce costs'!E$11)</f>
        <v>0</v>
      </c>
      <c r="CJ441" s="290">
        <f>BH441*'Workforce costs'!F$9*(1+'Workforce costs'!F$10)*(1+'Workforce costs'!F$11)</f>
        <v>0</v>
      </c>
      <c r="CK441" s="290">
        <f>BI441*'Workforce costs'!G$9*(1+'Workforce costs'!G$10)*(1+'Workforce costs'!G$11)</f>
        <v>0</v>
      </c>
      <c r="CL441" s="290">
        <f>BJ441*'Workforce costs'!H$9*(1+'Workforce costs'!H$10)*(1+'Workforce costs'!H$11)</f>
        <v>0</v>
      </c>
      <c r="CM441" s="290">
        <f>BK441*'Workforce costs'!I$9*(1+'Workforce costs'!I$10)*(1+'Workforce costs'!I$11)</f>
        <v>0</v>
      </c>
      <c r="CN441" s="290">
        <f>BL441*'Workforce costs'!J$9*(1+'Workforce costs'!J$10)*(1+'Workforce costs'!J$11)</f>
        <v>0</v>
      </c>
      <c r="CO441" s="290">
        <f>BM441*'Workforce costs'!K$9*(1+'Workforce costs'!K$10)*(1+'Workforce costs'!K$11)</f>
        <v>0</v>
      </c>
      <c r="CP441" s="290">
        <f>BN441*'Workforce costs'!L$9*(1+'Workforce costs'!L$10)*(1+'Workforce costs'!L$11)</f>
        <v>0</v>
      </c>
      <c r="CQ441" s="290">
        <f>BO441*'Workforce costs'!M$9*(1+'Workforce costs'!M$10)*(1+'Workforce costs'!M$11)</f>
        <v>0</v>
      </c>
      <c r="CR441" s="290">
        <f>BP441*'Workforce costs'!N$9*(1+'Workforce costs'!N$10)*(1+'Workforce costs'!N$11)</f>
        <v>0</v>
      </c>
      <c r="CS441" s="290">
        <f>BQ441*'Workforce costs'!O$9*(1+'Workforce costs'!O$10)*(1+'Workforce costs'!O$11)</f>
        <v>0</v>
      </c>
      <c r="CT441" s="290">
        <f>BR441*'Workforce costs'!P$9*(1+'Workforce costs'!P$10)*(1+'Workforce costs'!P$11)</f>
        <v>0</v>
      </c>
      <c r="CU441" s="290">
        <f>BS441*'Workforce costs'!Q$9*(1+'Workforce costs'!Q$10)*(1+'Workforce costs'!Q$11)</f>
        <v>0</v>
      </c>
      <c r="CV441" s="290">
        <f>BT441*'Workforce costs'!R$9*(1+'Workforce costs'!R$10)*(1+'Workforce costs'!R$11)</f>
        <v>0</v>
      </c>
      <c r="CW441" s="290">
        <f>BU441*'Workforce costs'!S$9*(1+'Workforce costs'!S$10)*(1+'Workforce costs'!S$11)</f>
        <v>0</v>
      </c>
      <c r="CX441" s="290">
        <f>BV441*'Workforce costs'!T$9*(1+'Workforce costs'!T$10)*(1+'Workforce costs'!T$11)</f>
        <v>0</v>
      </c>
      <c r="CY441" s="290">
        <f>BW441*'Workforce costs'!U$9*(1+'Workforce costs'!U$10)*(1+'Workforce costs'!U$11)</f>
        <v>0</v>
      </c>
      <c r="CZ441" s="290">
        <f>BX441*'Workforce costs'!V$9*(1+'Workforce costs'!V$10)*(1+'Workforce costs'!V$11)</f>
        <v>0</v>
      </c>
      <c r="DA441" s="290">
        <f>BY441*'Workforce costs'!W$9*(1+'Workforce costs'!W$10)*(1+'Workforce costs'!W$11)</f>
        <v>0</v>
      </c>
      <c r="DB441" s="290">
        <f>BZ441*'Workforce costs'!X$9*(1+'Workforce costs'!X$10)*(1+'Workforce costs'!X$11)</f>
        <v>0</v>
      </c>
      <c r="DC441" s="290">
        <f>CA441*'Workforce costs'!Y$9*(1+'Workforce costs'!Y$10)*(1+'Workforce costs'!Y$11)</f>
        <v>0</v>
      </c>
      <c r="DD441" s="290">
        <f>CB441*'Workforce costs'!Z$9*(1+'Workforce costs'!Z$10)*(1+'Workforce costs'!Z$11)</f>
        <v>0</v>
      </c>
      <c r="DE441" s="290">
        <f>CC441*'Workforce costs'!AA$9*(1+'Workforce costs'!AA$10)*(1+'Workforce costs'!AA$11)</f>
        <v>0</v>
      </c>
      <c r="DF441" s="290">
        <f>CD441*'Workforce costs'!AB$9*(1+'Workforce costs'!AB$10)*(1+'Workforce costs'!AB$11)</f>
        <v>0</v>
      </c>
    </row>
    <row r="442" spans="1:110" x14ac:dyDescent="0.3">
      <c r="A442" s="2" t="str">
        <f>Outputs!$A$4</f>
        <v>Australia</v>
      </c>
      <c r="B442" s="2" t="str">
        <f t="shared" si="51"/>
        <v>Australia 65+</v>
      </c>
      <c r="C442" s="30">
        <f>VLOOKUP($B442,Populations!$D$15:$H$1920,3,FALSE)</f>
        <v>4559374</v>
      </c>
      <c r="D442" s="255">
        <f>IF(OR($H442="General pop",$H442="Schools",$H442="Workplace",$H442="Skills Training",$H442="Digital Supports"),1,VLOOKUP($B442,Populations!$D$15:$H$1920,5,FALSE))</f>
        <v>1</v>
      </c>
      <c r="E442" s="88">
        <f>VLOOKUP(I442,Epidemiology!$C$10:$H$47,6,FALSE)</f>
        <v>460</v>
      </c>
      <c r="F442" s="102">
        <f>'Care profiles'!R443</f>
        <v>1</v>
      </c>
      <c r="G442" s="15" t="str">
        <f>'Care profiles'!A443</f>
        <v>65+</v>
      </c>
      <c r="H442" s="15" t="str">
        <f>'Care profiles'!B443</f>
        <v>Persistent</v>
      </c>
      <c r="I442" s="15" t="str">
        <f>'Care profiles'!C443</f>
        <v>Persistent_65+yrs</v>
      </c>
      <c r="J442" s="15" t="str">
        <f>'Care profiles'!D443</f>
        <v>Care profile</v>
      </c>
      <c r="K442" s="15" t="str">
        <f>'Care profiles'!E443</f>
        <v>Co-Response Teams</v>
      </c>
      <c r="L442" s="104">
        <f>'Care profiles'!F443</f>
        <v>0.05</v>
      </c>
      <c r="M442" s="15">
        <f>'Care profiles'!G443</f>
        <v>1</v>
      </c>
      <c r="N442" s="15">
        <f>'Care profiles'!H443</f>
        <v>120</v>
      </c>
      <c r="O442" s="15" t="str">
        <f>'Care profiles'!I443</f>
        <v>min</v>
      </c>
      <c r="P442" s="15" t="str">
        <f>'Care profiles'!J443</f>
        <v>Team</v>
      </c>
      <c r="Q442" s="15" t="str">
        <f>'Care profiles'!K443</f>
        <v>Co-Response Team</v>
      </c>
      <c r="R442" s="15" t="str">
        <f>'Care profiles'!M443</f>
        <v>N</v>
      </c>
      <c r="S442" s="15" t="str">
        <f>'Care profiles'!O443</f>
        <v>Y</v>
      </c>
      <c r="T442" s="15" t="str">
        <f>'Care profiles'!Q443</f>
        <v>N</v>
      </c>
      <c r="U442" s="30">
        <f t="shared" si="52"/>
        <v>20973.1204</v>
      </c>
      <c r="V442" s="30">
        <f t="shared" si="53"/>
        <v>1048.6560200000001</v>
      </c>
      <c r="W442" s="30">
        <f>IF(M442="n/a",0,IF(O442="days",V442*M442*(1+(VLOOKUP(K442,'Bed parameters'!$A$9:$G$12,7,FALSE))),V442*M442))</f>
        <v>1048.6560200000001</v>
      </c>
      <c r="X442" s="30">
        <f t="shared" si="54"/>
        <v>2097.3120400000003</v>
      </c>
      <c r="Y442" s="30">
        <f t="shared" si="55"/>
        <v>0</v>
      </c>
      <c r="Z442" s="113">
        <f>_xlfn.IFNA(Y442/((VLOOKUP(K442,'Bed parameters'!$A$9:$G$12,3,FALSE))*(VLOOKUP(K442,'Bed parameters'!$A$9:$G$12,5,FALSE))),0)</f>
        <v>0</v>
      </c>
      <c r="AA442" s="30">
        <f t="shared" si="56"/>
        <v>2097.3120400000003</v>
      </c>
      <c r="AB442" s="30">
        <f>_xlfn.IFNA(IF($O442="days",$Y442*(VLOOKUP($K442,'Bed parameters'!$A$9:$I$12,9,FALSE))*$F442*(VLOOKUP($Q442,'Workforce distribution'!$C$8:$AD$30,AB$7,FALSE)),IF($Q442="n/a",(IF($P442=AB$6,$X442*$F442,0)),$X442*$F442*(VLOOKUP($Q442,'Workforce distribution'!$C$8:$AD$30,AB$7,FALSE)))),0)</f>
        <v>0</v>
      </c>
      <c r="AC442" s="30">
        <f>_xlfn.IFNA(IF($O442="days",$Y442*(VLOOKUP($K442,'Bed parameters'!$A$9:$I$12,9,FALSE))*$F442*(VLOOKUP($Q442,'Workforce distribution'!$C$8:$AD$30,AC$7,FALSE)),IF($Q442="n/a",(IF($P442=AC$6,$X442*$F442,0)),$X442*$F442*(VLOOKUP($Q442,'Workforce distribution'!$C$8:$AD$30,AC$7,FALSE)))),0)</f>
        <v>0</v>
      </c>
      <c r="AD442" s="30">
        <f>_xlfn.IFNA(IF($O442="days",$Y442*(VLOOKUP($K442,'Bed parameters'!$A$9:$I$12,9,FALSE))*$F442*(VLOOKUP($Q442,'Workforce distribution'!$C$8:$AD$30,AD$7,FALSE)),IF($Q442="n/a",(IF($P442=AD$6,$X442*$F442,0)),$X442*$F442*(VLOOKUP($Q442,'Workforce distribution'!$C$8:$AD$30,AD$7,FALSE)))),0)</f>
        <v>0</v>
      </c>
      <c r="AE442" s="30">
        <f>_xlfn.IFNA(IF($O442="days",$Y442*(VLOOKUP($K442,'Bed parameters'!$A$9:$I$12,9,FALSE))*$F442*(VLOOKUP($Q442,'Workforce distribution'!$C$8:$AD$30,AE$7,FALSE)),IF($Q442="n/a",(IF($P442=AE$6,$X442*$F442,0)),$X442*$F442*(VLOOKUP($Q442,'Workforce distribution'!$C$8:$AD$30,AE$7,FALSE)))),0)</f>
        <v>1048.6560200000001</v>
      </c>
      <c r="AF442" s="30">
        <f>_xlfn.IFNA(IF($O442="days",$Y442*(VLOOKUP($K442,'Bed parameters'!$A$9:$I$12,9,FALSE))*$F442*(VLOOKUP($Q442,'Workforce distribution'!$C$8:$AD$30,AF$7,FALSE)),IF($Q442="n/a",(IF($P442=AF$6,$X442*$F442,0)),$X442*$F442*(VLOOKUP($Q442,'Workforce distribution'!$C$8:$AD$30,AF$7,FALSE)))),0)</f>
        <v>0</v>
      </c>
      <c r="AG442" s="30">
        <f>_xlfn.IFNA(IF($O442="days",$Y442*(VLOOKUP($K442,'Bed parameters'!$A$9:$I$12,9,FALSE))*$F442*(VLOOKUP($Q442,'Workforce distribution'!$C$8:$AD$30,AG$7,FALSE)),IF($Q442="n/a",(IF($P442=AG$6,$X442*$F442,0)),$X442*$F442*(VLOOKUP($Q442,'Workforce distribution'!$C$8:$AD$30,AG$7,FALSE)))),0)</f>
        <v>0</v>
      </c>
      <c r="AH442" s="30">
        <f>_xlfn.IFNA(IF($O442="days",$Y442*(VLOOKUP($K442,'Bed parameters'!$A$9:$I$12,9,FALSE))*$F442*(VLOOKUP($Q442,'Workforce distribution'!$C$8:$AD$30,AH$7,FALSE)),IF($Q442="n/a",(IF($P442=AH$6,$X442*$F442,0)),$X442*$F442*(VLOOKUP($Q442,'Workforce distribution'!$C$8:$AD$30,AH$7,FALSE)))),0)</f>
        <v>0</v>
      </c>
      <c r="AI442" s="30">
        <f>_xlfn.IFNA(IF($O442="days",$Y442*(VLOOKUP($K442,'Bed parameters'!$A$9:$I$12,9,FALSE))*$F442*(VLOOKUP($Q442,'Workforce distribution'!$C$8:$AD$30,AI$7,FALSE)),IF($Q442="n/a",(IF($P442=AI$6,$X442*$F442,0)),$X442*$F442*(VLOOKUP($Q442,'Workforce distribution'!$C$8:$AD$30,AI$7,FALSE)))),0)</f>
        <v>0</v>
      </c>
      <c r="AJ442" s="30">
        <f>_xlfn.IFNA(IF($O442="days",$Y442*(VLOOKUP($K442,'Bed parameters'!$A$9:$I$12,9,FALSE))*$F442*(VLOOKUP($Q442,'Workforce distribution'!$C$8:$AD$30,AJ$7,FALSE)),IF($Q442="n/a",(IF($P442=AJ$6,$X442*$F442,0)),$X442*$F442*(VLOOKUP($Q442,'Workforce distribution'!$C$8:$AD$30,AJ$7,FALSE)))),0)</f>
        <v>0</v>
      </c>
      <c r="AK442" s="30">
        <f>_xlfn.IFNA(IF($O442="days",$Y442*(VLOOKUP($K442,'Bed parameters'!$A$9:$I$12,9,FALSE))*$F442*(VLOOKUP($Q442,'Workforce distribution'!$C$8:$AD$30,AK$7,FALSE)),IF($Q442="n/a",(IF($P442=AK$6,$X442*$F442,0)),$X442*$F442*(VLOOKUP($Q442,'Workforce distribution'!$C$8:$AD$30,AK$7,FALSE)))),0)</f>
        <v>0</v>
      </c>
      <c r="AL442" s="30">
        <f>_xlfn.IFNA(IF($O442="days",$Y442*(VLOOKUP($K442,'Bed parameters'!$A$9:$I$12,9,FALSE))*$F442*(VLOOKUP($Q442,'Workforce distribution'!$C$8:$AD$30,AL$7,FALSE)),IF($Q442="n/a",(IF($P442=AL$6,$X442*$F442,0)),$X442*$F442*(VLOOKUP($Q442,'Workforce distribution'!$C$8:$AD$30,AL$7,FALSE)))),0)</f>
        <v>0</v>
      </c>
      <c r="AM442" s="30">
        <f>_xlfn.IFNA(IF($O442="days",$Y442*(VLOOKUP($K442,'Bed parameters'!$A$9:$I$12,9,FALSE))*$F442*(VLOOKUP($Q442,'Workforce distribution'!$C$8:$AD$30,AM$7,FALSE)),IF($Q442="n/a",(IF($P442=AM$6,$X442*$F442,0)),$X442*$F442*(VLOOKUP($Q442,'Workforce distribution'!$C$8:$AD$30,AM$7,FALSE)))),0)</f>
        <v>0</v>
      </c>
      <c r="AN442" s="30">
        <f>_xlfn.IFNA(IF($O442="days",$Y442*(VLOOKUP($K442,'Bed parameters'!$A$9:$I$12,9,FALSE))*$F442*(VLOOKUP($Q442,'Workforce distribution'!$C$8:$AD$30,AN$7,FALSE)),IF($Q442="n/a",(IF($P442=AN$6,$X442*$F442,0)),$X442*$F442*(VLOOKUP($Q442,'Workforce distribution'!$C$8:$AD$30,AN$7,FALSE)))),0)</f>
        <v>0</v>
      </c>
      <c r="AO442" s="30">
        <f>_xlfn.IFNA(IF($O442="days",$Y442*(VLOOKUP($K442,'Bed parameters'!$A$9:$I$12,9,FALSE))*$F442*(VLOOKUP($Q442,'Workforce distribution'!$C$8:$AD$30,AO$7,FALSE)),IF($Q442="n/a",(IF($P442=AO$6,$X442*$F442,0)),$X442*$F442*(VLOOKUP($Q442,'Workforce distribution'!$C$8:$AD$30,AO$7,FALSE)))),0)</f>
        <v>0</v>
      </c>
      <c r="AP442" s="30">
        <f>_xlfn.IFNA(IF($O442="days",$Y442*(VLOOKUP($K442,'Bed parameters'!$A$9:$I$12,9,FALSE))*$F442*(VLOOKUP($Q442,'Workforce distribution'!$C$8:$AD$30,AP$7,FALSE)),IF($Q442="n/a",(IF($P442=AP$6,$X442*$F442,0)),$X442*$F442*(VLOOKUP($Q442,'Workforce distribution'!$C$8:$AD$30,AP$7,FALSE)))),0)</f>
        <v>0</v>
      </c>
      <c r="AQ442" s="30">
        <f>_xlfn.IFNA(IF($O442="days",$Y442*(VLOOKUP($K442,'Bed parameters'!$A$9:$I$12,9,FALSE))*$F442*(VLOOKUP($Q442,'Workforce distribution'!$C$8:$AD$30,AQ$7,FALSE)),IF($Q442="n/a",(IF($P442=AQ$6,$X442*$F442,0)),$X442*$F442*(VLOOKUP($Q442,'Workforce distribution'!$C$8:$AD$30,AQ$7,FALSE)))),0)</f>
        <v>0</v>
      </c>
      <c r="AR442" s="30">
        <f>_xlfn.IFNA(IF($O442="days",$Y442*(VLOOKUP($K442,'Bed parameters'!$A$9:$I$12,9,FALSE))*$F442*(VLOOKUP($Q442,'Workforce distribution'!$C$8:$AD$30,AR$7,FALSE)),IF($Q442="n/a",(IF($P442=AR$6,$X442*$F442,0)),$X442*$F442*(VLOOKUP($Q442,'Workforce distribution'!$C$8:$AD$30,AR$7,FALSE)))),0)</f>
        <v>0</v>
      </c>
      <c r="AS442" s="30">
        <f>_xlfn.IFNA(IF($O442="days",$Y442*(VLOOKUP($K442,'Bed parameters'!$A$9:$I$12,9,FALSE))*$F442*(VLOOKUP($Q442,'Workforce distribution'!$C$8:$AD$30,AS$7,FALSE)),IF($Q442="n/a",(IF($P442=AS$6,$X442*$F442,0)),$X442*$F442*(VLOOKUP($Q442,'Workforce distribution'!$C$8:$AD$30,AS$7,FALSE)))),0)</f>
        <v>1048.6560200000001</v>
      </c>
      <c r="AT442" s="30">
        <f>_xlfn.IFNA(IF($O442="days",$Y442*(VLOOKUP($K442,'Bed parameters'!$A$9:$I$12,9,FALSE))*$F442*(VLOOKUP($Q442,'Workforce distribution'!$C$8:$AD$30,AT$7,FALSE)),IF($Q442="n/a",(IF($P442=AT$6,$X442*$F442,0)),$X442*$F442*(VLOOKUP($Q442,'Workforce distribution'!$C$8:$AD$30,AT$7,FALSE)))),0)</f>
        <v>0</v>
      </c>
      <c r="AU442" s="30">
        <f>_xlfn.IFNA(IF($O442="days",$Y442*(VLOOKUP($K442,'Bed parameters'!$A$9:$I$12,9,FALSE))*$F442*(VLOOKUP($Q442,'Workforce distribution'!$C$8:$AD$30,AU$7,FALSE)),IF($Q442="n/a",(IF($P442=AU$6,$X442*$F442,0)),$X442*$F442*(VLOOKUP($Q442,'Workforce distribution'!$C$8:$AD$30,AU$7,FALSE)))),0)</f>
        <v>0</v>
      </c>
      <c r="AV442" s="30">
        <f>_xlfn.IFNA(IF($O442="days",$Y442*(VLOOKUP($K442,'Bed parameters'!$A$9:$I$12,9,FALSE))*$F442*(VLOOKUP($Q442,'Workforce distribution'!$C$8:$AD$30,AV$7,FALSE)),IF($Q442="n/a",(IF($P442=AV$6,$X442*$F442,0)),$X442*$F442*(VLOOKUP($Q442,'Workforce distribution'!$C$8:$AD$30,AV$7,FALSE)))),0)</f>
        <v>0</v>
      </c>
      <c r="AW442" s="30">
        <f>_xlfn.IFNA(IF($O442="days",$Y442*(VLOOKUP($K442,'Bed parameters'!$A$9:$I$12,9,FALSE))*$F442*(VLOOKUP($Q442,'Workforce distribution'!$C$8:$AD$30,AW$7,FALSE)),IF($Q442="n/a",(IF($P442=AW$6,$X442*$F442,0)),$X442*$F442*(VLOOKUP($Q442,'Workforce distribution'!$C$8:$AD$30,AW$7,FALSE)))),0)</f>
        <v>0</v>
      </c>
      <c r="AX442" s="30">
        <f>_xlfn.IFNA(IF($O442="days",$Y442*(VLOOKUP($K442,'Bed parameters'!$A$9:$I$12,9,FALSE))*$F442*(VLOOKUP($Q442,'Workforce distribution'!$C$8:$AD$30,AX$7,FALSE)),IF($Q442="n/a",(IF($P442=AX$6,$X442*$F442,0)),$X442*$F442*(VLOOKUP($Q442,'Workforce distribution'!$C$8:$AD$30,AX$7,FALSE)))),0)</f>
        <v>0</v>
      </c>
      <c r="AY442" s="30">
        <f>_xlfn.IFNA(IF($O442="days",$Y442*(VLOOKUP($K442,'Bed parameters'!$A$9:$I$12,9,FALSE))*$F442*(VLOOKUP($Q442,'Workforce distribution'!$C$8:$AD$30,AY$7,FALSE)),IF($Q442="n/a",(IF($P442=AY$6,$X442*$F442,0)),$X442*$F442*(VLOOKUP($Q442,'Workforce distribution'!$C$8:$AD$30,AY$7,FALSE)))),0)</f>
        <v>0</v>
      </c>
      <c r="AZ442" s="30">
        <f>_xlfn.IFNA(IF($O442="days",$Y442*(VLOOKUP($K442,'Bed parameters'!$A$9:$I$12,9,FALSE))*$F442*(VLOOKUP($Q442,'Workforce distribution'!$C$8:$AD$30,AZ$7,FALSE)),IF($Q442="n/a",(IF($P442=AZ$6,$X442*$F442,0)),$X442*$F442*(VLOOKUP($Q442,'Workforce distribution'!$C$8:$AD$30,AZ$7,FALSE)))),0)</f>
        <v>0</v>
      </c>
      <c r="BA442" s="30">
        <f>_xlfn.IFNA(IF($O442="days",$Y442*(VLOOKUP($K442,'Bed parameters'!$A$9:$I$12,9,FALSE))*$F442*(VLOOKUP($Q442,'Workforce distribution'!$C$8:$AD$30,BA$7,FALSE)),IF($Q442="n/a",(IF($P442=BA$6,$X442*$F442,0)),$X442*$F442*(VLOOKUP($Q442,'Workforce distribution'!$C$8:$AD$30,BA$7,FALSE)))),0)</f>
        <v>0</v>
      </c>
      <c r="BB442" s="30">
        <f>_xlfn.IFNA(IF($O442="days",$Y442*(VLOOKUP($K442,'Bed parameters'!$A$9:$I$12,9,FALSE))*$F442*(VLOOKUP($Q442,'Workforce distribution'!$C$8:$AD$30,BB$7,FALSE)),IF($Q442="n/a",(IF($P442=BB$6,$X442*$F442,0)),$X442*$F442*(VLOOKUP($Q442,'Workforce distribution'!$C$8:$AD$30,BB$7,FALSE)))),0)</f>
        <v>0</v>
      </c>
      <c r="BC442" s="149">
        <f t="shared" si="57"/>
        <v>1.2531233433845865</v>
      </c>
      <c r="BD442" s="288">
        <f>IF($Q442="n/a",(IF('Workforce hours'!D$30=0,0,(AB442/'Workforce hours'!D$30))),(IF(VLOOKUP($Q442,'Workforce hours'!$C$8:$AD$30,BD$7,FALSE)=0,0,(AB442/(VLOOKUP($Q442,'Workforce hours'!$C$8:$AD$30,BD$7,FALSE))))))</f>
        <v>0</v>
      </c>
      <c r="BE442" s="288">
        <f>IF($Q442="n/a",(IF('Workforce hours'!E$30=0,0,(AC442/'Workforce hours'!E$30))),(IF(VLOOKUP($Q442,'Workforce hours'!$C$8:$AD$30,BE$7,FALSE)=0,0,(AC442/(VLOOKUP($Q442,'Workforce hours'!$C$8:$AD$30,BE$7,FALSE))))))</f>
        <v>0</v>
      </c>
      <c r="BF442" s="288">
        <f>IF($Q442="n/a",(IF('Workforce hours'!F$30=0,0,(AD442/'Workforce hours'!F$30))),(IF(VLOOKUP($Q442,'Workforce hours'!$C$8:$AD$30,BF$7,FALSE)=0,0,(AD442/(VLOOKUP($Q442,'Workforce hours'!$C$8:$AD$30,BF$7,FALSE))))))</f>
        <v>0</v>
      </c>
      <c r="BG442" s="288">
        <f>IF($Q442="n/a",(IF('Workforce hours'!G$30=0,0,(AE442/'Workforce hours'!G$30))),(IF(VLOOKUP($Q442,'Workforce hours'!$C$8:$AD$30,BG$7,FALSE)=0,0,(AE442/(VLOOKUP($Q442,'Workforce hours'!$C$8:$AD$30,BG$7,FALSE))))))</f>
        <v>0.61146123615160353</v>
      </c>
      <c r="BH442" s="288">
        <f>IF($Q442="n/a",(IF('Workforce hours'!H$30=0,0,(AF442/'Workforce hours'!H$30))),(IF(VLOOKUP($Q442,'Workforce hours'!$C$8:$AD$30,BH$7,FALSE)=0,0,(AF442/(VLOOKUP($Q442,'Workforce hours'!$C$8:$AD$30,BH$7,FALSE))))))</f>
        <v>0</v>
      </c>
      <c r="BI442" s="288">
        <f>IF($Q442="n/a",(IF('Workforce hours'!I$30=0,0,(AG442/'Workforce hours'!I$30))),(IF(VLOOKUP($Q442,'Workforce hours'!$C$8:$AD$30,BI$7,FALSE)=0,0,(AG442/(VLOOKUP($Q442,'Workforce hours'!$C$8:$AD$30,BI$7,FALSE))))))</f>
        <v>0</v>
      </c>
      <c r="BJ442" s="288">
        <f>IF($Q442="n/a",(IF('Workforce hours'!J$30=0,0,(AH442/'Workforce hours'!J$30))),(IF(VLOOKUP($Q442,'Workforce hours'!$C$8:$AD$30,BJ$7,FALSE)=0,0,(AH442/(VLOOKUP($Q442,'Workforce hours'!$C$8:$AD$30,BJ$7,FALSE))))))</f>
        <v>0</v>
      </c>
      <c r="BK442" s="288">
        <f>IF($Q442="n/a",(IF('Workforce hours'!K$30=0,0,(AI442/'Workforce hours'!K$30))),(IF(VLOOKUP($Q442,'Workforce hours'!$C$8:$AD$30,BK$7,FALSE)=0,0,(AI442/(VLOOKUP($Q442,'Workforce hours'!$C$8:$AD$30,BK$7,FALSE))))))</f>
        <v>0</v>
      </c>
      <c r="BL442" s="288">
        <f>IF($Q442="n/a",(IF('Workforce hours'!L$30=0,0,(AJ442/'Workforce hours'!L$30))),(IF(VLOOKUP($Q442,'Workforce hours'!$C$8:$AD$30,BL$7,FALSE)=0,0,(AJ442/(VLOOKUP($Q442,'Workforce hours'!$C$8:$AD$30,BL$7,FALSE))))))</f>
        <v>0</v>
      </c>
      <c r="BM442" s="288">
        <f>IF($Q442="n/a",(IF('Workforce hours'!M$30=0,0,(AK442/'Workforce hours'!M$30))),(IF(VLOOKUP($Q442,'Workforce hours'!$C$8:$AD$30,BM$7,FALSE)=0,0,(AK442/(VLOOKUP($Q442,'Workforce hours'!$C$8:$AD$30,BM$7,FALSE))))))</f>
        <v>0</v>
      </c>
      <c r="BN442" s="288">
        <f>IF($Q442="n/a",(IF('Workforce hours'!N$30=0,0,(AL442/'Workforce hours'!N$30))),(IF(VLOOKUP($Q442,'Workforce hours'!$C$8:$AD$30,BN$7,FALSE)=0,0,(AL442/(VLOOKUP($Q442,'Workforce hours'!$C$8:$AD$30,BN$7,FALSE))))))</f>
        <v>0</v>
      </c>
      <c r="BO442" s="288">
        <f>IF($Q442="n/a",(IF('Workforce hours'!O$30=0,0,(AM442/'Workforce hours'!O$30))),(IF(VLOOKUP($Q442,'Workforce hours'!$C$8:$AD$30,BO$7,FALSE)=0,0,(AM442/(VLOOKUP($Q442,'Workforce hours'!$C$8:$AD$30,BO$7,FALSE))))))</f>
        <v>0</v>
      </c>
      <c r="BP442" s="288">
        <f>IF($Q442="n/a",(IF('Workforce hours'!P$30=0,0,(AN442/'Workforce hours'!P$30))),(IF(VLOOKUP($Q442,'Workforce hours'!$C$8:$AD$30,BP$7,FALSE)=0,0,(AN442/(VLOOKUP($Q442,'Workforce hours'!$C$8:$AD$30,BP$7,FALSE))))))</f>
        <v>0</v>
      </c>
      <c r="BQ442" s="288">
        <f>IF($Q442="n/a",(IF('Workforce hours'!Q$30=0,0,(AO442/'Workforce hours'!Q$30))),(IF(VLOOKUP($Q442,'Workforce hours'!$C$8:$AD$30,BQ$7,FALSE)=0,0,(AO442/(VLOOKUP($Q442,'Workforce hours'!$C$8:$AD$30,BQ$7,FALSE))))))</f>
        <v>0</v>
      </c>
      <c r="BR442" s="288">
        <f>IF($Q442="n/a",(IF('Workforce hours'!R$30=0,0,(AP442/'Workforce hours'!R$30))),(IF(VLOOKUP($Q442,'Workforce hours'!$C$8:$AD$30,BR$7,FALSE)=0,0,(AP442/(VLOOKUP($Q442,'Workforce hours'!$C$8:$AD$30,BR$7,FALSE))))))</f>
        <v>0</v>
      </c>
      <c r="BS442" s="288">
        <f>IF($Q442="n/a",(IF('Workforce hours'!S$30=0,0,(AQ442/'Workforce hours'!S$30))),(IF(VLOOKUP($Q442,'Workforce hours'!$C$8:$AD$30,BS$7,FALSE)=0,0,(AQ442/(VLOOKUP($Q442,'Workforce hours'!$C$8:$AD$30,BS$7,FALSE))))))</f>
        <v>0</v>
      </c>
      <c r="BT442" s="288">
        <f>IF($Q442="n/a",(IF('Workforce hours'!T$30=0,0,(AR442/'Workforce hours'!T$30))),(IF(VLOOKUP($Q442,'Workforce hours'!$C$8:$AD$30,BT$7,FALSE)=0,0,(AR442/(VLOOKUP($Q442,'Workforce hours'!$C$8:$AD$30,BT$7,FALSE))))))</f>
        <v>0</v>
      </c>
      <c r="BU442" s="288">
        <f>IF($Q442="n/a",(IF('Workforce hours'!U$30=0,0,(AS442/'Workforce hours'!U$30))),(IF(VLOOKUP($Q442,'Workforce hours'!$C$8:$AD$30,BU$7,FALSE)=0,0,(AS442/(VLOOKUP($Q442,'Workforce hours'!$C$8:$AD$30,BU$7,FALSE))))))</f>
        <v>0.64166210723298311</v>
      </c>
      <c r="BV442" s="288">
        <f>IF($Q442="n/a",(IF('Workforce hours'!V$30=0,0,(AT442/'Workforce hours'!V$30))),(IF(VLOOKUP($Q442,'Workforce hours'!$C$8:$AD$30,BV$7,FALSE)=0,0,(AT442/(VLOOKUP($Q442,'Workforce hours'!$C$8:$AD$30,BV$7,FALSE))))))</f>
        <v>0</v>
      </c>
      <c r="BW442" s="288">
        <f>IF($Q442="n/a",(IF('Workforce hours'!W$30=0,0,(AU442/'Workforce hours'!W$30))),(IF(VLOOKUP($Q442,'Workforce hours'!$C$8:$AD$30,BW$7,FALSE)=0,0,(AU442/(VLOOKUP($Q442,'Workforce hours'!$C$8:$AD$30,BW$7,FALSE))))))</f>
        <v>0</v>
      </c>
      <c r="BX442" s="288">
        <f>IF($Q442="n/a",(IF('Workforce hours'!X$30=0,0,(AV442/'Workforce hours'!X$30))),(IF(VLOOKUP($Q442,'Workforce hours'!$C$8:$AD$30,BX$7,FALSE)=0,0,(AV442/(VLOOKUP($Q442,'Workforce hours'!$C$8:$AD$30,BX$7,FALSE))))))</f>
        <v>0</v>
      </c>
      <c r="BY442" s="288">
        <f>IF($Q442="n/a",(IF('Workforce hours'!Y$30=0,0,(AW442/'Workforce hours'!Y$30))),(IF(VLOOKUP($Q442,'Workforce hours'!$C$8:$AD$30,BY$7,FALSE)=0,0,(AW442/(VLOOKUP($Q442,'Workforce hours'!$C$8:$AD$30,BY$7,FALSE))))))</f>
        <v>0</v>
      </c>
      <c r="BZ442" s="288">
        <f>IF($Q442="n/a",(IF('Workforce hours'!Z$30=0,0,(AX442/'Workforce hours'!Z$30))),(IF(VLOOKUP($Q442,'Workforce hours'!$C$8:$AD$30,BZ$7,FALSE)=0,0,(AX442/(VLOOKUP($Q442,'Workforce hours'!$C$8:$AD$30,BZ$7,FALSE))))))</f>
        <v>0</v>
      </c>
      <c r="CA442" s="288">
        <f>IF($Q442="n/a",(IF('Workforce hours'!AA$30=0,0,(AY442/'Workforce hours'!AA$30))),(IF(VLOOKUP($Q442,'Workforce hours'!$C$8:$AD$30,CA$7,FALSE)=0,0,(AY442/(VLOOKUP($Q442,'Workforce hours'!$C$8:$AD$30,CA$7,FALSE))))))</f>
        <v>0</v>
      </c>
      <c r="CB442" s="288">
        <f>IF($Q442="n/a",(IF('Workforce hours'!AB$30=0,0,(AZ442/'Workforce hours'!AB$30))),(IF(VLOOKUP($Q442,'Workforce hours'!$C$8:$AD$30,CB$7,FALSE)=0,0,(AZ442/(VLOOKUP($Q442,'Workforce hours'!$C$8:$AD$30,CB$7,FALSE))))))</f>
        <v>0</v>
      </c>
      <c r="CC442" s="288">
        <f>IF($Q442="n/a",(IF('Workforce hours'!AC$30=0,0,(BA442/'Workforce hours'!AC$30))),(IF(VLOOKUP($Q442,'Workforce hours'!$C$8:$AD$30,CC$7,FALSE)=0,0,(BA442/(VLOOKUP($Q442,'Workforce hours'!$C$8:$AD$30,CC$7,FALSE))))))</f>
        <v>0</v>
      </c>
      <c r="CD442" s="288">
        <f>IF($Q442="n/a",(IF('Workforce hours'!AD$30=0,0,(BB442/'Workforce hours'!AD$30))),(IF(VLOOKUP($Q442,'Workforce hours'!$C$8:$AD$30,CD$7,FALSE)=0,0,(BB442/(VLOOKUP($Q442,'Workforce hours'!$C$8:$AD$30,CD$7,FALSE))))))</f>
        <v>0</v>
      </c>
      <c r="CE442" s="289">
        <f t="shared" si="58"/>
        <v>0</v>
      </c>
      <c r="CF442" s="290">
        <f>BD442*'Workforce costs'!B$9*(1+'Workforce costs'!B$10)*(1+'Workforce costs'!B$11)</f>
        <v>0</v>
      </c>
      <c r="CG442" s="290">
        <f>BE442*'Workforce costs'!C$9*(1+'Workforce costs'!C$10)*(1+'Workforce costs'!C$11)</f>
        <v>0</v>
      </c>
      <c r="CH442" s="290">
        <f>BF442*'Workforce costs'!D$9*(1+'Workforce costs'!D$10)*(1+'Workforce costs'!D$11)</f>
        <v>0</v>
      </c>
      <c r="CI442" s="290">
        <f>BG442*'Workforce costs'!E$9*(1+'Workforce costs'!E$10)*(1+'Workforce costs'!E$11)</f>
        <v>0</v>
      </c>
      <c r="CJ442" s="290">
        <f>BH442*'Workforce costs'!F$9*(1+'Workforce costs'!F$10)*(1+'Workforce costs'!F$11)</f>
        <v>0</v>
      </c>
      <c r="CK442" s="290">
        <f>BI442*'Workforce costs'!G$9*(1+'Workforce costs'!G$10)*(1+'Workforce costs'!G$11)</f>
        <v>0</v>
      </c>
      <c r="CL442" s="290">
        <f>BJ442*'Workforce costs'!H$9*(1+'Workforce costs'!H$10)*(1+'Workforce costs'!H$11)</f>
        <v>0</v>
      </c>
      <c r="CM442" s="290">
        <f>BK442*'Workforce costs'!I$9*(1+'Workforce costs'!I$10)*(1+'Workforce costs'!I$11)</f>
        <v>0</v>
      </c>
      <c r="CN442" s="290">
        <f>BL442*'Workforce costs'!J$9*(1+'Workforce costs'!J$10)*(1+'Workforce costs'!J$11)</f>
        <v>0</v>
      </c>
      <c r="CO442" s="290">
        <f>BM442*'Workforce costs'!K$9*(1+'Workforce costs'!K$10)*(1+'Workforce costs'!K$11)</f>
        <v>0</v>
      </c>
      <c r="CP442" s="290">
        <f>BN442*'Workforce costs'!L$9*(1+'Workforce costs'!L$10)*(1+'Workforce costs'!L$11)</f>
        <v>0</v>
      </c>
      <c r="CQ442" s="290">
        <f>BO442*'Workforce costs'!M$9*(1+'Workforce costs'!M$10)*(1+'Workforce costs'!M$11)</f>
        <v>0</v>
      </c>
      <c r="CR442" s="290">
        <f>BP442*'Workforce costs'!N$9*(1+'Workforce costs'!N$10)*(1+'Workforce costs'!N$11)</f>
        <v>0</v>
      </c>
      <c r="CS442" s="290">
        <f>BQ442*'Workforce costs'!O$9*(1+'Workforce costs'!O$10)*(1+'Workforce costs'!O$11)</f>
        <v>0</v>
      </c>
      <c r="CT442" s="290">
        <f>BR442*'Workforce costs'!P$9*(1+'Workforce costs'!P$10)*(1+'Workforce costs'!P$11)</f>
        <v>0</v>
      </c>
      <c r="CU442" s="290">
        <f>BS442*'Workforce costs'!Q$9*(1+'Workforce costs'!Q$10)*(1+'Workforce costs'!Q$11)</f>
        <v>0</v>
      </c>
      <c r="CV442" s="290">
        <f>BT442*'Workforce costs'!R$9*(1+'Workforce costs'!R$10)*(1+'Workforce costs'!R$11)</f>
        <v>0</v>
      </c>
      <c r="CW442" s="290">
        <f>BU442*'Workforce costs'!S$9*(1+'Workforce costs'!S$10)*(1+'Workforce costs'!S$11)</f>
        <v>0</v>
      </c>
      <c r="CX442" s="290">
        <f>BV442*'Workforce costs'!T$9*(1+'Workforce costs'!T$10)*(1+'Workforce costs'!T$11)</f>
        <v>0</v>
      </c>
      <c r="CY442" s="290">
        <f>BW442*'Workforce costs'!U$9*(1+'Workforce costs'!U$10)*(1+'Workforce costs'!U$11)</f>
        <v>0</v>
      </c>
      <c r="CZ442" s="290">
        <f>BX442*'Workforce costs'!V$9*(1+'Workforce costs'!V$10)*(1+'Workforce costs'!V$11)</f>
        <v>0</v>
      </c>
      <c r="DA442" s="290">
        <f>BY442*'Workforce costs'!W$9*(1+'Workforce costs'!W$10)*(1+'Workforce costs'!W$11)</f>
        <v>0</v>
      </c>
      <c r="DB442" s="290">
        <f>BZ442*'Workforce costs'!X$9*(1+'Workforce costs'!X$10)*(1+'Workforce costs'!X$11)</f>
        <v>0</v>
      </c>
      <c r="DC442" s="290">
        <f>CA442*'Workforce costs'!Y$9*(1+'Workforce costs'!Y$10)*(1+'Workforce costs'!Y$11)</f>
        <v>0</v>
      </c>
      <c r="DD442" s="290">
        <f>CB442*'Workforce costs'!Z$9*(1+'Workforce costs'!Z$10)*(1+'Workforce costs'!Z$11)</f>
        <v>0</v>
      </c>
      <c r="DE442" s="290">
        <f>CC442*'Workforce costs'!AA$9*(1+'Workforce costs'!AA$10)*(1+'Workforce costs'!AA$11)</f>
        <v>0</v>
      </c>
      <c r="DF442" s="290">
        <f>CD442*'Workforce costs'!AB$9*(1+'Workforce costs'!AB$10)*(1+'Workforce costs'!AB$11)</f>
        <v>0</v>
      </c>
    </row>
    <row r="443" spans="1:110" x14ac:dyDescent="0.3">
      <c r="A443" s="2" t="str">
        <f>Outputs!$A$4</f>
        <v>Australia</v>
      </c>
      <c r="B443" s="2" t="str">
        <f t="shared" si="51"/>
        <v>Australia 65+</v>
      </c>
      <c r="C443" s="30">
        <f>VLOOKUP($B443,Populations!$D$15:$H$1920,3,FALSE)</f>
        <v>4559374</v>
      </c>
      <c r="D443" s="255">
        <f>IF(OR($H443="General pop",$H443="Schools",$H443="Workplace",$H443="Skills Training",$H443="Digital Supports"),1,VLOOKUP($B443,Populations!$D$15:$H$1920,5,FALSE))</f>
        <v>1</v>
      </c>
      <c r="E443" s="88">
        <f>VLOOKUP(I443,Epidemiology!$C$10:$H$47,6,FALSE)</f>
        <v>460</v>
      </c>
      <c r="F443" s="102">
        <f>'Care profiles'!R444</f>
        <v>1</v>
      </c>
      <c r="G443" s="15" t="str">
        <f>'Care profiles'!A444</f>
        <v>65+</v>
      </c>
      <c r="H443" s="15" t="str">
        <f>'Care profiles'!B444</f>
        <v>Persistent</v>
      </c>
      <c r="I443" s="15" t="str">
        <f>'Care profiles'!C444</f>
        <v>Persistent_65+yrs</v>
      </c>
      <c r="J443" s="15" t="str">
        <f>'Care profiles'!D444</f>
        <v>Care profile</v>
      </c>
      <c r="K443" s="15" t="str">
        <f>'Care profiles'!E444</f>
        <v>Consultation Liaison – Emergency Department (Hospital)</v>
      </c>
      <c r="L443" s="104">
        <f>'Care profiles'!F444</f>
        <v>0.2</v>
      </c>
      <c r="M443" s="15">
        <f>'Care profiles'!G444</f>
        <v>1</v>
      </c>
      <c r="N443" s="15">
        <f>'Care profiles'!H444</f>
        <v>45</v>
      </c>
      <c r="O443" s="15" t="str">
        <f>'Care profiles'!I444</f>
        <v>min</v>
      </c>
      <c r="P443" s="15" t="str">
        <f>'Care profiles'!J444</f>
        <v>Team</v>
      </c>
      <c r="Q443" s="15" t="str">
        <f>'Care profiles'!K444</f>
        <v>Consultation Liaison – Emergency Department (Hospital)</v>
      </c>
      <c r="R443" s="15" t="str">
        <f>'Care profiles'!M444</f>
        <v>N</v>
      </c>
      <c r="S443" s="15" t="str">
        <f>'Care profiles'!O444</f>
        <v>Y</v>
      </c>
      <c r="T443" s="15" t="str">
        <f>'Care profiles'!Q444</f>
        <v>N</v>
      </c>
      <c r="U443" s="30">
        <f t="shared" si="52"/>
        <v>20973.1204</v>
      </c>
      <c r="V443" s="30">
        <f t="shared" si="53"/>
        <v>4194.6240800000005</v>
      </c>
      <c r="W443" s="30">
        <f>IF(M443="n/a",0,IF(O443="days",V443*M443*(1+(VLOOKUP(K443,'Bed parameters'!$A$9:$G$12,7,FALSE))),V443*M443))</f>
        <v>4194.6240800000005</v>
      </c>
      <c r="X443" s="30">
        <f t="shared" si="54"/>
        <v>3145.9680600000002</v>
      </c>
      <c r="Y443" s="30">
        <f t="shared" si="55"/>
        <v>0</v>
      </c>
      <c r="Z443" s="113">
        <f>_xlfn.IFNA(Y443/((VLOOKUP(K443,'Bed parameters'!$A$9:$G$12,3,FALSE))*(VLOOKUP(K443,'Bed parameters'!$A$9:$G$12,5,FALSE))),0)</f>
        <v>0</v>
      </c>
      <c r="AA443" s="30">
        <f t="shared" si="56"/>
        <v>3145.9680600000002</v>
      </c>
      <c r="AB443" s="30">
        <f>_xlfn.IFNA(IF($O443="days",$Y443*(VLOOKUP($K443,'Bed parameters'!$A$9:$I$12,9,FALSE))*$F443*(VLOOKUP($Q443,'Workforce distribution'!$C$8:$AD$30,AB$7,FALSE)),IF($Q443="n/a",(IF($P443=AB$6,$X443*$F443,0)),$X443*$F443*(VLOOKUP($Q443,'Workforce distribution'!$C$8:$AD$30,AB$7,FALSE)))),0)</f>
        <v>0</v>
      </c>
      <c r="AC443" s="30">
        <f>_xlfn.IFNA(IF($O443="days",$Y443*(VLOOKUP($K443,'Bed parameters'!$A$9:$I$12,9,FALSE))*$F443*(VLOOKUP($Q443,'Workforce distribution'!$C$8:$AD$30,AC$7,FALSE)),IF($Q443="n/a",(IF($P443=AC$6,$X443*$F443,0)),$X443*$F443*(VLOOKUP($Q443,'Workforce distribution'!$C$8:$AD$30,AC$7,FALSE)))),0)</f>
        <v>0</v>
      </c>
      <c r="AD443" s="30">
        <f>_xlfn.IFNA(IF($O443="days",$Y443*(VLOOKUP($K443,'Bed parameters'!$A$9:$I$12,9,FALSE))*$F443*(VLOOKUP($Q443,'Workforce distribution'!$C$8:$AD$30,AD$7,FALSE)),IF($Q443="n/a",(IF($P443=AD$6,$X443*$F443,0)),$X443*$F443*(VLOOKUP($Q443,'Workforce distribution'!$C$8:$AD$30,AD$7,FALSE)))),0)</f>
        <v>0</v>
      </c>
      <c r="AE443" s="30">
        <f>_xlfn.IFNA(IF($O443="days",$Y443*(VLOOKUP($K443,'Bed parameters'!$A$9:$I$12,9,FALSE))*$F443*(VLOOKUP($Q443,'Workforce distribution'!$C$8:$AD$30,AE$7,FALSE)),IF($Q443="n/a",(IF($P443=AE$6,$X443*$F443,0)),$X443*$F443*(VLOOKUP($Q443,'Workforce distribution'!$C$8:$AD$30,AE$7,FALSE)))),0)</f>
        <v>0</v>
      </c>
      <c r="AF443" s="30">
        <f>_xlfn.IFNA(IF($O443="days",$Y443*(VLOOKUP($K443,'Bed parameters'!$A$9:$I$12,9,FALSE))*$F443*(VLOOKUP($Q443,'Workforce distribution'!$C$8:$AD$30,AF$7,FALSE)),IF($Q443="n/a",(IF($P443=AF$6,$X443*$F443,0)),$X443*$F443*(VLOOKUP($Q443,'Workforce distribution'!$C$8:$AD$30,AF$7,FALSE)))),0)</f>
        <v>0</v>
      </c>
      <c r="AG443" s="30">
        <f>_xlfn.IFNA(IF($O443="days",$Y443*(VLOOKUP($K443,'Bed parameters'!$A$9:$I$12,9,FALSE))*$F443*(VLOOKUP($Q443,'Workforce distribution'!$C$8:$AD$30,AG$7,FALSE)),IF($Q443="n/a",(IF($P443=AG$6,$X443*$F443,0)),$X443*$F443*(VLOOKUP($Q443,'Workforce distribution'!$C$8:$AD$30,AG$7,FALSE)))),0)</f>
        <v>0</v>
      </c>
      <c r="AH443" s="30">
        <f>_xlfn.IFNA(IF($O443="days",$Y443*(VLOOKUP($K443,'Bed parameters'!$A$9:$I$12,9,FALSE))*$F443*(VLOOKUP($Q443,'Workforce distribution'!$C$8:$AD$30,AH$7,FALSE)),IF($Q443="n/a",(IF($P443=AH$6,$X443*$F443,0)),$X443*$F443*(VLOOKUP($Q443,'Workforce distribution'!$C$8:$AD$30,AH$7,FALSE)))),0)</f>
        <v>0</v>
      </c>
      <c r="AI443" s="30">
        <f>_xlfn.IFNA(IF($O443="days",$Y443*(VLOOKUP($K443,'Bed parameters'!$A$9:$I$12,9,FALSE))*$F443*(VLOOKUP($Q443,'Workforce distribution'!$C$8:$AD$30,AI$7,FALSE)),IF($Q443="n/a",(IF($P443=AI$6,$X443*$F443,0)),$X443*$F443*(VLOOKUP($Q443,'Workforce distribution'!$C$8:$AD$30,AI$7,FALSE)))),0)</f>
        <v>0</v>
      </c>
      <c r="AJ443" s="30">
        <f>_xlfn.IFNA(IF($O443="days",$Y443*(VLOOKUP($K443,'Bed parameters'!$A$9:$I$12,9,FALSE))*$F443*(VLOOKUP($Q443,'Workforce distribution'!$C$8:$AD$30,AJ$7,FALSE)),IF($Q443="n/a",(IF($P443=AJ$6,$X443*$F443,0)),$X443*$F443*(VLOOKUP($Q443,'Workforce distribution'!$C$8:$AD$30,AJ$7,FALSE)))),0)</f>
        <v>0</v>
      </c>
      <c r="AK443" s="30">
        <f>_xlfn.IFNA(IF($O443="days",$Y443*(VLOOKUP($K443,'Bed parameters'!$A$9:$I$12,9,FALSE))*$F443*(VLOOKUP($Q443,'Workforce distribution'!$C$8:$AD$30,AK$7,FALSE)),IF($Q443="n/a",(IF($P443=AK$6,$X443*$F443,0)),$X443*$F443*(VLOOKUP($Q443,'Workforce distribution'!$C$8:$AD$30,AK$7,FALSE)))),0)</f>
        <v>0</v>
      </c>
      <c r="AL443" s="30">
        <f>_xlfn.IFNA(IF($O443="days",$Y443*(VLOOKUP($K443,'Bed parameters'!$A$9:$I$12,9,FALSE))*$F443*(VLOOKUP($Q443,'Workforce distribution'!$C$8:$AD$30,AL$7,FALSE)),IF($Q443="n/a",(IF($P443=AL$6,$X443*$F443,0)),$X443*$F443*(VLOOKUP($Q443,'Workforce distribution'!$C$8:$AD$30,AL$7,FALSE)))),0)</f>
        <v>294.01570654205608</v>
      </c>
      <c r="AM443" s="30">
        <f>_xlfn.IFNA(IF($O443="days",$Y443*(VLOOKUP($K443,'Bed parameters'!$A$9:$I$12,9,FALSE))*$F443*(VLOOKUP($Q443,'Workforce distribution'!$C$8:$AD$30,AM$7,FALSE)),IF($Q443="n/a",(IF($P443=AM$6,$X443*$F443,0)),$X443*$F443*(VLOOKUP($Q443,'Workforce distribution'!$C$8:$AD$30,AM$7,FALSE)))),0)</f>
        <v>1323.0706794392524</v>
      </c>
      <c r="AN443" s="30">
        <f>_xlfn.IFNA(IF($O443="days",$Y443*(VLOOKUP($K443,'Bed parameters'!$A$9:$I$12,9,FALSE))*$F443*(VLOOKUP($Q443,'Workforce distribution'!$C$8:$AD$30,AN$7,FALSE)),IF($Q443="n/a",(IF($P443=AN$6,$X443*$F443,0)),$X443*$F443*(VLOOKUP($Q443,'Workforce distribution'!$C$8:$AD$30,AN$7,FALSE)))),0)</f>
        <v>558.62984242990649</v>
      </c>
      <c r="AO443" s="30">
        <f>_xlfn.IFNA(IF($O443="days",$Y443*(VLOOKUP($K443,'Bed parameters'!$A$9:$I$12,9,FALSE))*$F443*(VLOOKUP($Q443,'Workforce distribution'!$C$8:$AD$30,AO$7,FALSE)),IF($Q443="n/a",(IF($P443=AO$6,$X443*$F443,0)),$X443*$F443*(VLOOKUP($Q443,'Workforce distribution'!$C$8:$AD$30,AO$7,FALSE)))),0)</f>
        <v>0</v>
      </c>
      <c r="AP443" s="30">
        <f>_xlfn.IFNA(IF($O443="days",$Y443*(VLOOKUP($K443,'Bed parameters'!$A$9:$I$12,9,FALSE))*$F443*(VLOOKUP($Q443,'Workforce distribution'!$C$8:$AD$30,AP$7,FALSE)),IF($Q443="n/a",(IF($P443=AP$6,$X443*$F443,0)),$X443*$F443*(VLOOKUP($Q443,'Workforce distribution'!$C$8:$AD$30,AP$7,FALSE)))),0)</f>
        <v>0</v>
      </c>
      <c r="AQ443" s="30">
        <f>_xlfn.IFNA(IF($O443="days",$Y443*(VLOOKUP($K443,'Bed parameters'!$A$9:$I$12,9,FALSE))*$F443*(VLOOKUP($Q443,'Workforce distribution'!$C$8:$AD$30,AQ$7,FALSE)),IF($Q443="n/a",(IF($P443=AQ$6,$X443*$F443,0)),$X443*$F443*(VLOOKUP($Q443,'Workforce distribution'!$C$8:$AD$30,AQ$7,FALSE)))),0)</f>
        <v>0</v>
      </c>
      <c r="AR443" s="30">
        <f>_xlfn.IFNA(IF($O443="days",$Y443*(VLOOKUP($K443,'Bed parameters'!$A$9:$I$12,9,FALSE))*$F443*(VLOOKUP($Q443,'Workforce distribution'!$C$8:$AD$30,AR$7,FALSE)),IF($Q443="n/a",(IF($P443=AR$6,$X443*$F443,0)),$X443*$F443*(VLOOKUP($Q443,'Workforce distribution'!$C$8:$AD$30,AR$7,FALSE)))),0)</f>
        <v>0</v>
      </c>
      <c r="AS443" s="30">
        <f>_xlfn.IFNA(IF($O443="days",$Y443*(VLOOKUP($K443,'Bed parameters'!$A$9:$I$12,9,FALSE))*$F443*(VLOOKUP($Q443,'Workforce distribution'!$C$8:$AD$30,AS$7,FALSE)),IF($Q443="n/a",(IF($P443=AS$6,$X443*$F443,0)),$X443*$F443*(VLOOKUP($Q443,'Workforce distribution'!$C$8:$AD$30,AS$7,FALSE)))),0)</f>
        <v>0</v>
      </c>
      <c r="AT443" s="30">
        <f>_xlfn.IFNA(IF($O443="days",$Y443*(VLOOKUP($K443,'Bed parameters'!$A$9:$I$12,9,FALSE))*$F443*(VLOOKUP($Q443,'Workforce distribution'!$C$8:$AD$30,AT$7,FALSE)),IF($Q443="n/a",(IF($P443=AT$6,$X443*$F443,0)),$X443*$F443*(VLOOKUP($Q443,'Workforce distribution'!$C$8:$AD$30,AT$7,FALSE)))),0)</f>
        <v>0</v>
      </c>
      <c r="AU443" s="30">
        <f>_xlfn.IFNA(IF($O443="days",$Y443*(VLOOKUP($K443,'Bed parameters'!$A$9:$I$12,9,FALSE))*$F443*(VLOOKUP($Q443,'Workforce distribution'!$C$8:$AD$30,AU$7,FALSE)),IF($Q443="n/a",(IF($P443=AU$6,$X443*$F443,0)),$X443*$F443*(VLOOKUP($Q443,'Workforce distribution'!$C$8:$AD$30,AU$7,FALSE)))),0)</f>
        <v>294.01570654205608</v>
      </c>
      <c r="AV443" s="30">
        <f>_xlfn.IFNA(IF($O443="days",$Y443*(VLOOKUP($K443,'Bed parameters'!$A$9:$I$12,9,FALSE))*$F443*(VLOOKUP($Q443,'Workforce distribution'!$C$8:$AD$30,AV$7,FALSE)),IF($Q443="n/a",(IF($P443=AV$6,$X443*$F443,0)),$X443*$F443*(VLOOKUP($Q443,'Workforce distribution'!$C$8:$AD$30,AV$7,FALSE)))),0)</f>
        <v>0</v>
      </c>
      <c r="AW443" s="30">
        <f>_xlfn.IFNA(IF($O443="days",$Y443*(VLOOKUP($K443,'Bed parameters'!$A$9:$I$12,9,FALSE))*$F443*(VLOOKUP($Q443,'Workforce distribution'!$C$8:$AD$30,AW$7,FALSE)),IF($Q443="n/a",(IF($P443=AW$6,$X443*$F443,0)),$X443*$F443*(VLOOKUP($Q443,'Workforce distribution'!$C$8:$AD$30,AW$7,FALSE)))),0)</f>
        <v>676.23612504672894</v>
      </c>
      <c r="AX443" s="30">
        <f>_xlfn.IFNA(IF($O443="days",$Y443*(VLOOKUP($K443,'Bed parameters'!$A$9:$I$12,9,FALSE))*$F443*(VLOOKUP($Q443,'Workforce distribution'!$C$8:$AD$30,AX$7,FALSE)),IF($Q443="n/a",(IF($P443=AX$6,$X443*$F443,0)),$X443*$F443*(VLOOKUP($Q443,'Workforce distribution'!$C$8:$AD$30,AX$7,FALSE)))),0)</f>
        <v>0</v>
      </c>
      <c r="AY443" s="30">
        <f>_xlfn.IFNA(IF($O443="days",$Y443*(VLOOKUP($K443,'Bed parameters'!$A$9:$I$12,9,FALSE))*$F443*(VLOOKUP($Q443,'Workforce distribution'!$C$8:$AD$30,AY$7,FALSE)),IF($Q443="n/a",(IF($P443=AY$6,$X443*$F443,0)),$X443*$F443*(VLOOKUP($Q443,'Workforce distribution'!$C$8:$AD$30,AY$7,FALSE)))),0)</f>
        <v>0</v>
      </c>
      <c r="AZ443" s="30">
        <f>_xlfn.IFNA(IF($O443="days",$Y443*(VLOOKUP($K443,'Bed parameters'!$A$9:$I$12,9,FALSE))*$F443*(VLOOKUP($Q443,'Workforce distribution'!$C$8:$AD$30,AZ$7,FALSE)),IF($Q443="n/a",(IF($P443=AZ$6,$X443*$F443,0)),$X443*$F443*(VLOOKUP($Q443,'Workforce distribution'!$C$8:$AD$30,AZ$7,FALSE)))),0)</f>
        <v>0</v>
      </c>
      <c r="BA443" s="30">
        <f>_xlfn.IFNA(IF($O443="days",$Y443*(VLOOKUP($K443,'Bed parameters'!$A$9:$I$12,9,FALSE))*$F443*(VLOOKUP($Q443,'Workforce distribution'!$C$8:$AD$30,BA$7,FALSE)),IF($Q443="n/a",(IF($P443=BA$6,$X443*$F443,0)),$X443*$F443*(VLOOKUP($Q443,'Workforce distribution'!$C$8:$AD$30,BA$7,FALSE)))),0)</f>
        <v>0</v>
      </c>
      <c r="BB443" s="30">
        <f>_xlfn.IFNA(IF($O443="days",$Y443*(VLOOKUP($K443,'Bed parameters'!$A$9:$I$12,9,FALSE))*$F443*(VLOOKUP($Q443,'Workforce distribution'!$C$8:$AD$30,BB$7,FALSE)),IF($Q443="n/a",(IF($P443=BB$6,$X443*$F443,0)),$X443*$F443*(VLOOKUP($Q443,'Workforce distribution'!$C$8:$AD$30,BB$7,FALSE)))),0)</f>
        <v>0</v>
      </c>
      <c r="BC443" s="149">
        <f t="shared" si="57"/>
        <v>2.0355976103988809</v>
      </c>
      <c r="BD443" s="288">
        <f>IF($Q443="n/a",(IF('Workforce hours'!D$30=0,0,(AB443/'Workforce hours'!D$30))),(IF(VLOOKUP($Q443,'Workforce hours'!$C$8:$AD$30,BD$7,FALSE)=0,0,(AB443/(VLOOKUP($Q443,'Workforce hours'!$C$8:$AD$30,BD$7,FALSE))))))</f>
        <v>0</v>
      </c>
      <c r="BE443" s="288">
        <f>IF($Q443="n/a",(IF('Workforce hours'!E$30=0,0,(AC443/'Workforce hours'!E$30))),(IF(VLOOKUP($Q443,'Workforce hours'!$C$8:$AD$30,BE$7,FALSE)=0,0,(AC443/(VLOOKUP($Q443,'Workforce hours'!$C$8:$AD$30,BE$7,FALSE))))))</f>
        <v>0</v>
      </c>
      <c r="BF443" s="288">
        <f>IF($Q443="n/a",(IF('Workforce hours'!F$30=0,0,(AD443/'Workforce hours'!F$30))),(IF(VLOOKUP($Q443,'Workforce hours'!$C$8:$AD$30,BF$7,FALSE)=0,0,(AD443/(VLOOKUP($Q443,'Workforce hours'!$C$8:$AD$30,BF$7,FALSE))))))</f>
        <v>0</v>
      </c>
      <c r="BG443" s="288">
        <f>IF($Q443="n/a",(IF('Workforce hours'!G$30=0,0,(AE443/'Workforce hours'!G$30))),(IF(VLOOKUP($Q443,'Workforce hours'!$C$8:$AD$30,BG$7,FALSE)=0,0,(AE443/(VLOOKUP($Q443,'Workforce hours'!$C$8:$AD$30,BG$7,FALSE))))))</f>
        <v>0</v>
      </c>
      <c r="BH443" s="288">
        <f>IF($Q443="n/a",(IF('Workforce hours'!H$30=0,0,(AF443/'Workforce hours'!H$30))),(IF(VLOOKUP($Q443,'Workforce hours'!$C$8:$AD$30,BH$7,FALSE)=0,0,(AF443/(VLOOKUP($Q443,'Workforce hours'!$C$8:$AD$30,BH$7,FALSE))))))</f>
        <v>0</v>
      </c>
      <c r="BI443" s="288">
        <f>IF($Q443="n/a",(IF('Workforce hours'!I$30=0,0,(AG443/'Workforce hours'!I$30))),(IF(VLOOKUP($Q443,'Workforce hours'!$C$8:$AD$30,BI$7,FALSE)=0,0,(AG443/(VLOOKUP($Q443,'Workforce hours'!$C$8:$AD$30,BI$7,FALSE))))))</f>
        <v>0</v>
      </c>
      <c r="BJ443" s="288">
        <f>IF($Q443="n/a",(IF('Workforce hours'!J$30=0,0,(AH443/'Workforce hours'!J$30))),(IF(VLOOKUP($Q443,'Workforce hours'!$C$8:$AD$30,BJ$7,FALSE)=0,0,(AH443/(VLOOKUP($Q443,'Workforce hours'!$C$8:$AD$30,BJ$7,FALSE))))))</f>
        <v>0</v>
      </c>
      <c r="BK443" s="288">
        <f>IF($Q443="n/a",(IF('Workforce hours'!K$30=0,0,(AI443/'Workforce hours'!K$30))),(IF(VLOOKUP($Q443,'Workforce hours'!$C$8:$AD$30,BK$7,FALSE)=0,0,(AI443/(VLOOKUP($Q443,'Workforce hours'!$C$8:$AD$30,BK$7,FALSE))))))</f>
        <v>0</v>
      </c>
      <c r="BL443" s="288">
        <f>IF($Q443="n/a",(IF('Workforce hours'!L$30=0,0,(AJ443/'Workforce hours'!L$30))),(IF(VLOOKUP($Q443,'Workforce hours'!$C$8:$AD$30,BL$7,FALSE)=0,0,(AJ443/(VLOOKUP($Q443,'Workforce hours'!$C$8:$AD$30,BL$7,FALSE))))))</f>
        <v>0</v>
      </c>
      <c r="BM443" s="288">
        <f>IF($Q443="n/a",(IF('Workforce hours'!M$30=0,0,(AK443/'Workforce hours'!M$30))),(IF(VLOOKUP($Q443,'Workforce hours'!$C$8:$AD$30,BM$7,FALSE)=0,0,(AK443/(VLOOKUP($Q443,'Workforce hours'!$C$8:$AD$30,BM$7,FALSE))))))</f>
        <v>0</v>
      </c>
      <c r="BN443" s="288">
        <f>IF($Q443="n/a",(IF('Workforce hours'!N$30=0,0,(AL443/'Workforce hours'!N$30))),(IF(VLOOKUP($Q443,'Workforce hours'!$C$8:$AD$30,BN$7,FALSE)=0,0,(AL443/(VLOOKUP($Q443,'Workforce hours'!$C$8:$AD$30,BN$7,FALSE))))))</f>
        <v>0.17934240788399</v>
      </c>
      <c r="BO443" s="288">
        <f>IF($Q443="n/a",(IF('Workforce hours'!O$30=0,0,(AM443/'Workforce hours'!O$30))),(IF(VLOOKUP($Q443,'Workforce hours'!$C$8:$AD$30,BO$7,FALSE)=0,0,(AM443/(VLOOKUP($Q443,'Workforce hours'!$C$8:$AD$30,BO$7,FALSE))))))</f>
        <v>0.98110129659599188</v>
      </c>
      <c r="BP443" s="288">
        <f>IF($Q443="n/a",(IF('Workforce hours'!P$30=0,0,(AN443/'Workforce hours'!P$30))),(IF(VLOOKUP($Q443,'Workforce hours'!$C$8:$AD$30,BP$7,FALSE)=0,0,(AN443/(VLOOKUP($Q443,'Workforce hours'!$C$8:$AD$30,BP$7,FALSE))))))</f>
        <v>0.32565307498048573</v>
      </c>
      <c r="BQ443" s="288">
        <f>IF($Q443="n/a",(IF('Workforce hours'!Q$30=0,0,(AO443/'Workforce hours'!Q$30))),(IF(VLOOKUP($Q443,'Workforce hours'!$C$8:$AD$30,BQ$7,FALSE)=0,0,(AO443/(VLOOKUP($Q443,'Workforce hours'!$C$8:$AD$30,BQ$7,FALSE))))))</f>
        <v>0</v>
      </c>
      <c r="BR443" s="288">
        <f>IF($Q443="n/a",(IF('Workforce hours'!R$30=0,0,(AP443/'Workforce hours'!R$30))),(IF(VLOOKUP($Q443,'Workforce hours'!$C$8:$AD$30,BR$7,FALSE)=0,0,(AP443/(VLOOKUP($Q443,'Workforce hours'!$C$8:$AD$30,BR$7,FALSE))))))</f>
        <v>0</v>
      </c>
      <c r="BS443" s="288">
        <f>IF($Q443="n/a",(IF('Workforce hours'!S$30=0,0,(AQ443/'Workforce hours'!S$30))),(IF(VLOOKUP($Q443,'Workforce hours'!$C$8:$AD$30,BS$7,FALSE)=0,0,(AQ443/(VLOOKUP($Q443,'Workforce hours'!$C$8:$AD$30,BS$7,FALSE))))))</f>
        <v>0</v>
      </c>
      <c r="BT443" s="288">
        <f>IF($Q443="n/a",(IF('Workforce hours'!T$30=0,0,(AR443/'Workforce hours'!T$30))),(IF(VLOOKUP($Q443,'Workforce hours'!$C$8:$AD$30,BT$7,FALSE)=0,0,(AR443/(VLOOKUP($Q443,'Workforce hours'!$C$8:$AD$30,BT$7,FALSE))))))</f>
        <v>0</v>
      </c>
      <c r="BU443" s="288">
        <f>IF($Q443="n/a",(IF('Workforce hours'!U$30=0,0,(AS443/'Workforce hours'!U$30))),(IF(VLOOKUP($Q443,'Workforce hours'!$C$8:$AD$30,BU$7,FALSE)=0,0,(AS443/(VLOOKUP($Q443,'Workforce hours'!$C$8:$AD$30,BU$7,FALSE))))))</f>
        <v>0</v>
      </c>
      <c r="BV443" s="288">
        <f>IF($Q443="n/a",(IF('Workforce hours'!V$30=0,0,(AT443/'Workforce hours'!V$30))),(IF(VLOOKUP($Q443,'Workforce hours'!$C$8:$AD$30,BV$7,FALSE)=0,0,(AT443/(VLOOKUP($Q443,'Workforce hours'!$C$8:$AD$30,BV$7,FALSE))))))</f>
        <v>0</v>
      </c>
      <c r="BW443" s="288">
        <f>IF($Q443="n/a",(IF('Workforce hours'!W$30=0,0,(AU443/'Workforce hours'!W$30))),(IF(VLOOKUP($Q443,'Workforce hours'!$C$8:$AD$30,BW$7,FALSE)=0,0,(AU443/(VLOOKUP($Q443,'Workforce hours'!$C$8:$AD$30,BW$7,FALSE))))))</f>
        <v>0.16651540331467066</v>
      </c>
      <c r="BX443" s="288">
        <f>IF($Q443="n/a",(IF('Workforce hours'!X$30=0,0,(AV443/'Workforce hours'!X$30))),(IF(VLOOKUP($Q443,'Workforce hours'!$C$8:$AD$30,BX$7,FALSE)=0,0,(AV443/(VLOOKUP($Q443,'Workforce hours'!$C$8:$AD$30,BX$7,FALSE))))))</f>
        <v>0</v>
      </c>
      <c r="BY443" s="288">
        <f>IF($Q443="n/a",(IF('Workforce hours'!Y$30=0,0,(AW443/'Workforce hours'!Y$30))),(IF(VLOOKUP($Q443,'Workforce hours'!$C$8:$AD$30,BY$7,FALSE)=0,0,(AW443/(VLOOKUP($Q443,'Workforce hours'!$C$8:$AD$30,BY$7,FALSE))))))</f>
        <v>0.38298542762374249</v>
      </c>
      <c r="BZ443" s="288">
        <f>IF($Q443="n/a",(IF('Workforce hours'!Z$30=0,0,(AX443/'Workforce hours'!Z$30))),(IF(VLOOKUP($Q443,'Workforce hours'!$C$8:$AD$30,BZ$7,FALSE)=0,0,(AX443/(VLOOKUP($Q443,'Workforce hours'!$C$8:$AD$30,BZ$7,FALSE))))))</f>
        <v>0</v>
      </c>
      <c r="CA443" s="288">
        <f>IF($Q443="n/a",(IF('Workforce hours'!AA$30=0,0,(AY443/'Workforce hours'!AA$30))),(IF(VLOOKUP($Q443,'Workforce hours'!$C$8:$AD$30,CA$7,FALSE)=0,0,(AY443/(VLOOKUP($Q443,'Workforce hours'!$C$8:$AD$30,CA$7,FALSE))))))</f>
        <v>0</v>
      </c>
      <c r="CB443" s="288">
        <f>IF($Q443="n/a",(IF('Workforce hours'!AB$30=0,0,(AZ443/'Workforce hours'!AB$30))),(IF(VLOOKUP($Q443,'Workforce hours'!$C$8:$AD$30,CB$7,FALSE)=0,0,(AZ443/(VLOOKUP($Q443,'Workforce hours'!$C$8:$AD$30,CB$7,FALSE))))))</f>
        <v>0</v>
      </c>
      <c r="CC443" s="288">
        <f>IF($Q443="n/a",(IF('Workforce hours'!AC$30=0,0,(BA443/'Workforce hours'!AC$30))),(IF(VLOOKUP($Q443,'Workforce hours'!$C$8:$AD$30,CC$7,FALSE)=0,0,(BA443/(VLOOKUP($Q443,'Workforce hours'!$C$8:$AD$30,CC$7,FALSE))))))</f>
        <v>0</v>
      </c>
      <c r="CD443" s="288">
        <f>IF($Q443="n/a",(IF('Workforce hours'!AD$30=0,0,(BB443/'Workforce hours'!AD$30))),(IF(VLOOKUP($Q443,'Workforce hours'!$C$8:$AD$30,CD$7,FALSE)=0,0,(BB443/(VLOOKUP($Q443,'Workforce hours'!$C$8:$AD$30,CD$7,FALSE))))))</f>
        <v>0</v>
      </c>
      <c r="CE443" s="289">
        <f t="shared" si="58"/>
        <v>0</v>
      </c>
      <c r="CF443" s="290">
        <f>BD443*'Workforce costs'!B$9*(1+'Workforce costs'!B$10)*(1+'Workforce costs'!B$11)</f>
        <v>0</v>
      </c>
      <c r="CG443" s="290">
        <f>BE443*'Workforce costs'!C$9*(1+'Workforce costs'!C$10)*(1+'Workforce costs'!C$11)</f>
        <v>0</v>
      </c>
      <c r="CH443" s="290">
        <f>BF443*'Workforce costs'!D$9*(1+'Workforce costs'!D$10)*(1+'Workforce costs'!D$11)</f>
        <v>0</v>
      </c>
      <c r="CI443" s="290">
        <f>BG443*'Workforce costs'!E$9*(1+'Workforce costs'!E$10)*(1+'Workforce costs'!E$11)</f>
        <v>0</v>
      </c>
      <c r="CJ443" s="290">
        <f>BH443*'Workforce costs'!F$9*(1+'Workforce costs'!F$10)*(1+'Workforce costs'!F$11)</f>
        <v>0</v>
      </c>
      <c r="CK443" s="290">
        <f>BI443*'Workforce costs'!G$9*(1+'Workforce costs'!G$10)*(1+'Workforce costs'!G$11)</f>
        <v>0</v>
      </c>
      <c r="CL443" s="290">
        <f>BJ443*'Workforce costs'!H$9*(1+'Workforce costs'!H$10)*(1+'Workforce costs'!H$11)</f>
        <v>0</v>
      </c>
      <c r="CM443" s="290">
        <f>BK443*'Workforce costs'!I$9*(1+'Workforce costs'!I$10)*(1+'Workforce costs'!I$11)</f>
        <v>0</v>
      </c>
      <c r="CN443" s="290">
        <f>BL443*'Workforce costs'!J$9*(1+'Workforce costs'!J$10)*(1+'Workforce costs'!J$11)</f>
        <v>0</v>
      </c>
      <c r="CO443" s="290">
        <f>BM443*'Workforce costs'!K$9*(1+'Workforce costs'!K$10)*(1+'Workforce costs'!K$11)</f>
        <v>0</v>
      </c>
      <c r="CP443" s="290">
        <f>BN443*'Workforce costs'!L$9*(1+'Workforce costs'!L$10)*(1+'Workforce costs'!L$11)</f>
        <v>0</v>
      </c>
      <c r="CQ443" s="290">
        <f>BO443*'Workforce costs'!M$9*(1+'Workforce costs'!M$10)*(1+'Workforce costs'!M$11)</f>
        <v>0</v>
      </c>
      <c r="CR443" s="290">
        <f>BP443*'Workforce costs'!N$9*(1+'Workforce costs'!N$10)*(1+'Workforce costs'!N$11)</f>
        <v>0</v>
      </c>
      <c r="CS443" s="290">
        <f>BQ443*'Workforce costs'!O$9*(1+'Workforce costs'!O$10)*(1+'Workforce costs'!O$11)</f>
        <v>0</v>
      </c>
      <c r="CT443" s="290">
        <f>BR443*'Workforce costs'!P$9*(1+'Workforce costs'!P$10)*(1+'Workforce costs'!P$11)</f>
        <v>0</v>
      </c>
      <c r="CU443" s="290">
        <f>BS443*'Workforce costs'!Q$9*(1+'Workforce costs'!Q$10)*(1+'Workforce costs'!Q$11)</f>
        <v>0</v>
      </c>
      <c r="CV443" s="290">
        <f>BT443*'Workforce costs'!R$9*(1+'Workforce costs'!R$10)*(1+'Workforce costs'!R$11)</f>
        <v>0</v>
      </c>
      <c r="CW443" s="290">
        <f>BU443*'Workforce costs'!S$9*(1+'Workforce costs'!S$10)*(1+'Workforce costs'!S$11)</f>
        <v>0</v>
      </c>
      <c r="CX443" s="290">
        <f>BV443*'Workforce costs'!T$9*(1+'Workforce costs'!T$10)*(1+'Workforce costs'!T$11)</f>
        <v>0</v>
      </c>
      <c r="CY443" s="290">
        <f>BW443*'Workforce costs'!U$9*(1+'Workforce costs'!U$10)*(1+'Workforce costs'!U$11)</f>
        <v>0</v>
      </c>
      <c r="CZ443" s="290">
        <f>BX443*'Workforce costs'!V$9*(1+'Workforce costs'!V$10)*(1+'Workforce costs'!V$11)</f>
        <v>0</v>
      </c>
      <c r="DA443" s="290">
        <f>BY443*'Workforce costs'!W$9*(1+'Workforce costs'!W$10)*(1+'Workforce costs'!W$11)</f>
        <v>0</v>
      </c>
      <c r="DB443" s="290">
        <f>BZ443*'Workforce costs'!X$9*(1+'Workforce costs'!X$10)*(1+'Workforce costs'!X$11)</f>
        <v>0</v>
      </c>
      <c r="DC443" s="290">
        <f>CA443*'Workforce costs'!Y$9*(1+'Workforce costs'!Y$10)*(1+'Workforce costs'!Y$11)</f>
        <v>0</v>
      </c>
      <c r="DD443" s="290">
        <f>CB443*'Workforce costs'!Z$9*(1+'Workforce costs'!Z$10)*(1+'Workforce costs'!Z$11)</f>
        <v>0</v>
      </c>
      <c r="DE443" s="290">
        <f>CC443*'Workforce costs'!AA$9*(1+'Workforce costs'!AA$10)*(1+'Workforce costs'!AA$11)</f>
        <v>0</v>
      </c>
      <c r="DF443" s="290">
        <f>CD443*'Workforce costs'!AB$9*(1+'Workforce costs'!AB$10)*(1+'Workforce costs'!AB$11)</f>
        <v>0</v>
      </c>
    </row>
    <row r="444" spans="1:110" x14ac:dyDescent="0.3">
      <c r="A444" s="2" t="str">
        <f>Outputs!$A$4</f>
        <v>Australia</v>
      </c>
      <c r="B444" s="2" t="str">
        <f t="shared" si="51"/>
        <v>Australia 65+</v>
      </c>
      <c r="C444" s="30">
        <f>VLOOKUP($B444,Populations!$D$15:$H$1920,3,FALSE)</f>
        <v>4559374</v>
      </c>
      <c r="D444" s="255">
        <f>IF(OR($H444="General pop",$H444="Schools",$H444="Workplace",$H444="Skills Training",$H444="Digital Supports"),1,VLOOKUP($B444,Populations!$D$15:$H$1920,5,FALSE))</f>
        <v>1</v>
      </c>
      <c r="E444" s="88">
        <f>VLOOKUP(I444,Epidemiology!$C$10:$H$47,6,FALSE)</f>
        <v>460</v>
      </c>
      <c r="F444" s="102">
        <f>'Care profiles'!R445</f>
        <v>1</v>
      </c>
      <c r="G444" s="15" t="str">
        <f>'Care profiles'!A445</f>
        <v>65+</v>
      </c>
      <c r="H444" s="15" t="str">
        <f>'Care profiles'!B445</f>
        <v>Persistent</v>
      </c>
      <c r="I444" s="15" t="str">
        <f>'Care profiles'!C445</f>
        <v>Persistent_65+yrs</v>
      </c>
      <c r="J444" s="15" t="str">
        <f>'Care profiles'!D445</f>
        <v>Care profile</v>
      </c>
      <c r="K444" s="15" t="str">
        <f>'Care profiles'!E445</f>
        <v>Consultation Liaison – General (Hospital)</v>
      </c>
      <c r="L444" s="104">
        <f>'Care profiles'!F445</f>
        <v>0.05</v>
      </c>
      <c r="M444" s="15">
        <f>'Care profiles'!G445</f>
        <v>1</v>
      </c>
      <c r="N444" s="15">
        <f>'Care profiles'!H445</f>
        <v>45</v>
      </c>
      <c r="O444" s="15" t="str">
        <f>'Care profiles'!I445</f>
        <v>min</v>
      </c>
      <c r="P444" s="15" t="str">
        <f>'Care profiles'!J445</f>
        <v>Team</v>
      </c>
      <c r="Q444" s="15" t="str">
        <f>'Care profiles'!K445</f>
        <v>Consultation Liaison – General (Hospital)</v>
      </c>
      <c r="R444" s="15" t="str">
        <f>'Care profiles'!M445</f>
        <v>N</v>
      </c>
      <c r="S444" s="15" t="str">
        <f>'Care profiles'!O445</f>
        <v>Y</v>
      </c>
      <c r="T444" s="15" t="str">
        <f>'Care profiles'!Q445</f>
        <v>N</v>
      </c>
      <c r="U444" s="30">
        <f t="shared" si="52"/>
        <v>20973.1204</v>
      </c>
      <c r="V444" s="30">
        <f t="shared" si="53"/>
        <v>1048.6560200000001</v>
      </c>
      <c r="W444" s="30">
        <f>IF(M444="n/a",0,IF(O444="days",V444*M444*(1+(VLOOKUP(K444,'Bed parameters'!$A$9:$G$12,7,FALSE))),V444*M444))</f>
        <v>1048.6560200000001</v>
      </c>
      <c r="X444" s="30">
        <f t="shared" si="54"/>
        <v>786.49201500000004</v>
      </c>
      <c r="Y444" s="30">
        <f t="shared" si="55"/>
        <v>0</v>
      </c>
      <c r="Z444" s="113">
        <f>_xlfn.IFNA(Y444/((VLOOKUP(K444,'Bed parameters'!$A$9:$G$12,3,FALSE))*(VLOOKUP(K444,'Bed parameters'!$A$9:$G$12,5,FALSE))),0)</f>
        <v>0</v>
      </c>
      <c r="AA444" s="30">
        <f t="shared" si="56"/>
        <v>786.49201499999992</v>
      </c>
      <c r="AB444" s="30">
        <f>_xlfn.IFNA(IF($O444="days",$Y444*(VLOOKUP($K444,'Bed parameters'!$A$9:$I$12,9,FALSE))*$F444*(VLOOKUP($Q444,'Workforce distribution'!$C$8:$AD$30,AB$7,FALSE)),IF($Q444="n/a",(IF($P444=AB$6,$X444*$F444,0)),$X444*$F444*(VLOOKUP($Q444,'Workforce distribution'!$C$8:$AD$30,AB$7,FALSE)))),0)</f>
        <v>0</v>
      </c>
      <c r="AC444" s="30">
        <f>_xlfn.IFNA(IF($O444="days",$Y444*(VLOOKUP($K444,'Bed parameters'!$A$9:$I$12,9,FALSE))*$F444*(VLOOKUP($Q444,'Workforce distribution'!$C$8:$AD$30,AC$7,FALSE)),IF($Q444="n/a",(IF($P444=AC$6,$X444*$F444,0)),$X444*$F444*(VLOOKUP($Q444,'Workforce distribution'!$C$8:$AD$30,AC$7,FALSE)))),0)</f>
        <v>0</v>
      </c>
      <c r="AD444" s="30">
        <f>_xlfn.IFNA(IF($O444="days",$Y444*(VLOOKUP($K444,'Bed parameters'!$A$9:$I$12,9,FALSE))*$F444*(VLOOKUP($Q444,'Workforce distribution'!$C$8:$AD$30,AD$7,FALSE)),IF($Q444="n/a",(IF($P444=AD$6,$X444*$F444,0)),$X444*$F444*(VLOOKUP($Q444,'Workforce distribution'!$C$8:$AD$30,AD$7,FALSE)))),0)</f>
        <v>0</v>
      </c>
      <c r="AE444" s="30">
        <f>_xlfn.IFNA(IF($O444="days",$Y444*(VLOOKUP($K444,'Bed parameters'!$A$9:$I$12,9,FALSE))*$F444*(VLOOKUP($Q444,'Workforce distribution'!$C$8:$AD$30,AE$7,FALSE)),IF($Q444="n/a",(IF($P444=AE$6,$X444*$F444,0)),$X444*$F444*(VLOOKUP($Q444,'Workforce distribution'!$C$8:$AD$30,AE$7,FALSE)))),0)</f>
        <v>0</v>
      </c>
      <c r="AF444" s="30">
        <f>_xlfn.IFNA(IF($O444="days",$Y444*(VLOOKUP($K444,'Bed parameters'!$A$9:$I$12,9,FALSE))*$F444*(VLOOKUP($Q444,'Workforce distribution'!$C$8:$AD$30,AF$7,FALSE)),IF($Q444="n/a",(IF($P444=AF$6,$X444*$F444,0)),$X444*$F444*(VLOOKUP($Q444,'Workforce distribution'!$C$8:$AD$30,AF$7,FALSE)))),0)</f>
        <v>0</v>
      </c>
      <c r="AG444" s="30">
        <f>_xlfn.IFNA(IF($O444="days",$Y444*(VLOOKUP($K444,'Bed parameters'!$A$9:$I$12,9,FALSE))*$F444*(VLOOKUP($Q444,'Workforce distribution'!$C$8:$AD$30,AG$7,FALSE)),IF($Q444="n/a",(IF($P444=AG$6,$X444*$F444,0)),$X444*$F444*(VLOOKUP($Q444,'Workforce distribution'!$C$8:$AD$30,AG$7,FALSE)))),0)</f>
        <v>0</v>
      </c>
      <c r="AH444" s="30">
        <f>_xlfn.IFNA(IF($O444="days",$Y444*(VLOOKUP($K444,'Bed parameters'!$A$9:$I$12,9,FALSE))*$F444*(VLOOKUP($Q444,'Workforce distribution'!$C$8:$AD$30,AH$7,FALSE)),IF($Q444="n/a",(IF($P444=AH$6,$X444*$F444,0)),$X444*$F444*(VLOOKUP($Q444,'Workforce distribution'!$C$8:$AD$30,AH$7,FALSE)))),0)</f>
        <v>0</v>
      </c>
      <c r="AI444" s="30">
        <f>_xlfn.IFNA(IF($O444="days",$Y444*(VLOOKUP($K444,'Bed parameters'!$A$9:$I$12,9,FALSE))*$F444*(VLOOKUP($Q444,'Workforce distribution'!$C$8:$AD$30,AI$7,FALSE)),IF($Q444="n/a",(IF($P444=AI$6,$X444*$F444,0)),$X444*$F444*(VLOOKUP($Q444,'Workforce distribution'!$C$8:$AD$30,AI$7,FALSE)))),0)</f>
        <v>0</v>
      </c>
      <c r="AJ444" s="30">
        <f>_xlfn.IFNA(IF($O444="days",$Y444*(VLOOKUP($K444,'Bed parameters'!$A$9:$I$12,9,FALSE))*$F444*(VLOOKUP($Q444,'Workforce distribution'!$C$8:$AD$30,AJ$7,FALSE)),IF($Q444="n/a",(IF($P444=AJ$6,$X444*$F444,0)),$X444*$F444*(VLOOKUP($Q444,'Workforce distribution'!$C$8:$AD$30,AJ$7,FALSE)))),0)</f>
        <v>0</v>
      </c>
      <c r="AK444" s="30">
        <f>_xlfn.IFNA(IF($O444="days",$Y444*(VLOOKUP($K444,'Bed parameters'!$A$9:$I$12,9,FALSE))*$F444*(VLOOKUP($Q444,'Workforce distribution'!$C$8:$AD$30,AK$7,FALSE)),IF($Q444="n/a",(IF($P444=AK$6,$X444*$F444,0)),$X444*$F444*(VLOOKUP($Q444,'Workforce distribution'!$C$8:$AD$30,AK$7,FALSE)))),0)</f>
        <v>0</v>
      </c>
      <c r="AL444" s="30">
        <f>_xlfn.IFNA(IF($O444="days",$Y444*(VLOOKUP($K444,'Bed parameters'!$A$9:$I$12,9,FALSE))*$F444*(VLOOKUP($Q444,'Workforce distribution'!$C$8:$AD$30,AL$7,FALSE)),IF($Q444="n/a",(IF($P444=AL$6,$X444*$F444,0)),$X444*$F444*(VLOOKUP($Q444,'Workforce distribution'!$C$8:$AD$30,AL$7,FALSE)))),0)</f>
        <v>75.624232211538455</v>
      </c>
      <c r="AM444" s="30">
        <f>_xlfn.IFNA(IF($O444="days",$Y444*(VLOOKUP($K444,'Bed parameters'!$A$9:$I$12,9,FALSE))*$F444*(VLOOKUP($Q444,'Workforce distribution'!$C$8:$AD$30,AM$7,FALSE)),IF($Q444="n/a",(IF($P444=AM$6,$X444*$F444,0)),$X444*$F444*(VLOOKUP($Q444,'Workforce distribution'!$C$8:$AD$30,AM$7,FALSE)))),0)</f>
        <v>310.05935206730766</v>
      </c>
      <c r="AN444" s="30">
        <f>_xlfn.IFNA(IF($O444="days",$Y444*(VLOOKUP($K444,'Bed parameters'!$A$9:$I$12,9,FALSE))*$F444*(VLOOKUP($Q444,'Workforce distribution'!$C$8:$AD$30,AN$7,FALSE)),IF($Q444="n/a",(IF($P444=AN$6,$X444*$F444,0)),$X444*$F444*(VLOOKUP($Q444,'Workforce distribution'!$C$8:$AD$30,AN$7,FALSE)))),0)</f>
        <v>143.6860412019231</v>
      </c>
      <c r="AO444" s="30">
        <f>_xlfn.IFNA(IF($O444="days",$Y444*(VLOOKUP($K444,'Bed parameters'!$A$9:$I$12,9,FALSE))*$F444*(VLOOKUP($Q444,'Workforce distribution'!$C$8:$AD$30,AO$7,FALSE)),IF($Q444="n/a",(IF($P444=AO$6,$X444*$F444,0)),$X444*$F444*(VLOOKUP($Q444,'Workforce distribution'!$C$8:$AD$30,AO$7,FALSE)))),0)</f>
        <v>0</v>
      </c>
      <c r="AP444" s="30">
        <f>_xlfn.IFNA(IF($O444="days",$Y444*(VLOOKUP($K444,'Bed parameters'!$A$9:$I$12,9,FALSE))*$F444*(VLOOKUP($Q444,'Workforce distribution'!$C$8:$AD$30,AP$7,FALSE)),IF($Q444="n/a",(IF($P444=AP$6,$X444*$F444,0)),$X444*$F444*(VLOOKUP($Q444,'Workforce distribution'!$C$8:$AD$30,AP$7,FALSE)))),0)</f>
        <v>0</v>
      </c>
      <c r="AQ444" s="30">
        <f>_xlfn.IFNA(IF($O444="days",$Y444*(VLOOKUP($K444,'Bed parameters'!$A$9:$I$12,9,FALSE))*$F444*(VLOOKUP($Q444,'Workforce distribution'!$C$8:$AD$30,AQ$7,FALSE)),IF($Q444="n/a",(IF($P444=AQ$6,$X444*$F444,0)),$X444*$F444*(VLOOKUP($Q444,'Workforce distribution'!$C$8:$AD$30,AQ$7,FALSE)))),0)</f>
        <v>0</v>
      </c>
      <c r="AR444" s="30">
        <f>_xlfn.IFNA(IF($O444="days",$Y444*(VLOOKUP($K444,'Bed parameters'!$A$9:$I$12,9,FALSE))*$F444*(VLOOKUP($Q444,'Workforce distribution'!$C$8:$AD$30,AR$7,FALSE)),IF($Q444="n/a",(IF($P444=AR$6,$X444*$F444,0)),$X444*$F444*(VLOOKUP($Q444,'Workforce distribution'!$C$8:$AD$30,AR$7,FALSE)))),0)</f>
        <v>0</v>
      </c>
      <c r="AS444" s="30">
        <f>_xlfn.IFNA(IF($O444="days",$Y444*(VLOOKUP($K444,'Bed parameters'!$A$9:$I$12,9,FALSE))*$F444*(VLOOKUP($Q444,'Workforce distribution'!$C$8:$AD$30,AS$7,FALSE)),IF($Q444="n/a",(IF($P444=AS$6,$X444*$F444,0)),$X444*$F444*(VLOOKUP($Q444,'Workforce distribution'!$C$8:$AD$30,AS$7,FALSE)))),0)</f>
        <v>0</v>
      </c>
      <c r="AT444" s="30">
        <f>_xlfn.IFNA(IF($O444="days",$Y444*(VLOOKUP($K444,'Bed parameters'!$A$9:$I$12,9,FALSE))*$F444*(VLOOKUP($Q444,'Workforce distribution'!$C$8:$AD$30,AT$7,FALSE)),IF($Q444="n/a",(IF($P444=AT$6,$X444*$F444,0)),$X444*$F444*(VLOOKUP($Q444,'Workforce distribution'!$C$8:$AD$30,AT$7,FALSE)))),0)</f>
        <v>0</v>
      </c>
      <c r="AU444" s="30">
        <f>_xlfn.IFNA(IF($O444="days",$Y444*(VLOOKUP($K444,'Bed parameters'!$A$9:$I$12,9,FALSE))*$F444*(VLOOKUP($Q444,'Workforce distribution'!$C$8:$AD$30,AU$7,FALSE)),IF($Q444="n/a",(IF($P444=AU$6,$X444*$F444,0)),$X444*$F444*(VLOOKUP($Q444,'Workforce distribution'!$C$8:$AD$30,AU$7,FALSE)))),0)</f>
        <v>75.624232211538455</v>
      </c>
      <c r="AV444" s="30">
        <f>_xlfn.IFNA(IF($O444="days",$Y444*(VLOOKUP($K444,'Bed parameters'!$A$9:$I$12,9,FALSE))*$F444*(VLOOKUP($Q444,'Workforce distribution'!$C$8:$AD$30,AV$7,FALSE)),IF($Q444="n/a",(IF($P444=AV$6,$X444*$F444,0)),$X444*$F444*(VLOOKUP($Q444,'Workforce distribution'!$C$8:$AD$30,AV$7,FALSE)))),0)</f>
        <v>75.624232211538455</v>
      </c>
      <c r="AW444" s="30">
        <f>_xlfn.IFNA(IF($O444="days",$Y444*(VLOOKUP($K444,'Bed parameters'!$A$9:$I$12,9,FALSE))*$F444*(VLOOKUP($Q444,'Workforce distribution'!$C$8:$AD$30,AW$7,FALSE)),IF($Q444="n/a",(IF($P444=AW$6,$X444*$F444,0)),$X444*$F444*(VLOOKUP($Q444,'Workforce distribution'!$C$8:$AD$30,AW$7,FALSE)))),0)</f>
        <v>105.87392509615384</v>
      </c>
      <c r="AX444" s="30">
        <f>_xlfn.IFNA(IF($O444="days",$Y444*(VLOOKUP($K444,'Bed parameters'!$A$9:$I$12,9,FALSE))*$F444*(VLOOKUP($Q444,'Workforce distribution'!$C$8:$AD$30,AX$7,FALSE)),IF($Q444="n/a",(IF($P444=AX$6,$X444*$F444,0)),$X444*$F444*(VLOOKUP($Q444,'Workforce distribution'!$C$8:$AD$30,AX$7,FALSE)))),0)</f>
        <v>0</v>
      </c>
      <c r="AY444" s="30">
        <f>_xlfn.IFNA(IF($O444="days",$Y444*(VLOOKUP($K444,'Bed parameters'!$A$9:$I$12,9,FALSE))*$F444*(VLOOKUP($Q444,'Workforce distribution'!$C$8:$AD$30,AY$7,FALSE)),IF($Q444="n/a",(IF($P444=AY$6,$X444*$F444,0)),$X444*$F444*(VLOOKUP($Q444,'Workforce distribution'!$C$8:$AD$30,AY$7,FALSE)))),0)</f>
        <v>0</v>
      </c>
      <c r="AZ444" s="30">
        <f>_xlfn.IFNA(IF($O444="days",$Y444*(VLOOKUP($K444,'Bed parameters'!$A$9:$I$12,9,FALSE))*$F444*(VLOOKUP($Q444,'Workforce distribution'!$C$8:$AD$30,AZ$7,FALSE)),IF($Q444="n/a",(IF($P444=AZ$6,$X444*$F444,0)),$X444*$F444*(VLOOKUP($Q444,'Workforce distribution'!$C$8:$AD$30,AZ$7,FALSE)))),0)</f>
        <v>0</v>
      </c>
      <c r="BA444" s="30">
        <f>_xlfn.IFNA(IF($O444="days",$Y444*(VLOOKUP($K444,'Bed parameters'!$A$9:$I$12,9,FALSE))*$F444*(VLOOKUP($Q444,'Workforce distribution'!$C$8:$AD$30,BA$7,FALSE)),IF($Q444="n/a",(IF($P444=BA$6,$X444*$F444,0)),$X444*$F444*(VLOOKUP($Q444,'Workforce distribution'!$C$8:$AD$30,BA$7,FALSE)))),0)</f>
        <v>0</v>
      </c>
      <c r="BB444" s="30">
        <f>_xlfn.IFNA(IF($O444="days",$Y444*(VLOOKUP($K444,'Bed parameters'!$A$9:$I$12,9,FALSE))*$F444*(VLOOKUP($Q444,'Workforce distribution'!$C$8:$AD$30,BB$7,FALSE)),IF($Q444="n/a",(IF($P444=BB$6,$X444*$F444,0)),$X444*$F444*(VLOOKUP($Q444,'Workforce distribution'!$C$8:$AD$30,BB$7,FALSE)))),0)</f>
        <v>0</v>
      </c>
      <c r="BC444" s="149">
        <f t="shared" si="57"/>
        <v>0.4632816500652055</v>
      </c>
      <c r="BD444" s="288">
        <f>IF($Q444="n/a",(IF('Workforce hours'!D$30=0,0,(AB444/'Workforce hours'!D$30))),(IF(VLOOKUP($Q444,'Workforce hours'!$C$8:$AD$30,BD$7,FALSE)=0,0,(AB444/(VLOOKUP($Q444,'Workforce hours'!$C$8:$AD$30,BD$7,FALSE))))))</f>
        <v>0</v>
      </c>
      <c r="BE444" s="288">
        <f>IF($Q444="n/a",(IF('Workforce hours'!E$30=0,0,(AC444/'Workforce hours'!E$30))),(IF(VLOOKUP($Q444,'Workforce hours'!$C$8:$AD$30,BE$7,FALSE)=0,0,(AC444/(VLOOKUP($Q444,'Workforce hours'!$C$8:$AD$30,BE$7,FALSE))))))</f>
        <v>0</v>
      </c>
      <c r="BF444" s="288">
        <f>IF($Q444="n/a",(IF('Workforce hours'!F$30=0,0,(AD444/'Workforce hours'!F$30))),(IF(VLOOKUP($Q444,'Workforce hours'!$C$8:$AD$30,BF$7,FALSE)=0,0,(AD444/(VLOOKUP($Q444,'Workforce hours'!$C$8:$AD$30,BF$7,FALSE))))))</f>
        <v>0</v>
      </c>
      <c r="BG444" s="288">
        <f>IF($Q444="n/a",(IF('Workforce hours'!G$30=0,0,(AE444/'Workforce hours'!G$30))),(IF(VLOOKUP($Q444,'Workforce hours'!$C$8:$AD$30,BG$7,FALSE)=0,0,(AE444/(VLOOKUP($Q444,'Workforce hours'!$C$8:$AD$30,BG$7,FALSE))))))</f>
        <v>0</v>
      </c>
      <c r="BH444" s="288">
        <f>IF($Q444="n/a",(IF('Workforce hours'!H$30=0,0,(AF444/'Workforce hours'!H$30))),(IF(VLOOKUP($Q444,'Workforce hours'!$C$8:$AD$30,BH$7,FALSE)=0,0,(AF444/(VLOOKUP($Q444,'Workforce hours'!$C$8:$AD$30,BH$7,FALSE))))))</f>
        <v>0</v>
      </c>
      <c r="BI444" s="288">
        <f>IF($Q444="n/a",(IF('Workforce hours'!I$30=0,0,(AG444/'Workforce hours'!I$30))),(IF(VLOOKUP($Q444,'Workforce hours'!$C$8:$AD$30,BI$7,FALSE)=0,0,(AG444/(VLOOKUP($Q444,'Workforce hours'!$C$8:$AD$30,BI$7,FALSE))))))</f>
        <v>0</v>
      </c>
      <c r="BJ444" s="288">
        <f>IF($Q444="n/a",(IF('Workforce hours'!J$30=0,0,(AH444/'Workforce hours'!J$30))),(IF(VLOOKUP($Q444,'Workforce hours'!$C$8:$AD$30,BJ$7,FALSE)=0,0,(AH444/(VLOOKUP($Q444,'Workforce hours'!$C$8:$AD$30,BJ$7,FALSE))))))</f>
        <v>0</v>
      </c>
      <c r="BK444" s="288">
        <f>IF($Q444="n/a",(IF('Workforce hours'!K$30=0,0,(AI444/'Workforce hours'!K$30))),(IF(VLOOKUP($Q444,'Workforce hours'!$C$8:$AD$30,BK$7,FALSE)=0,0,(AI444/(VLOOKUP($Q444,'Workforce hours'!$C$8:$AD$30,BK$7,FALSE))))))</f>
        <v>0</v>
      </c>
      <c r="BL444" s="288">
        <f>IF($Q444="n/a",(IF('Workforce hours'!L$30=0,0,(AJ444/'Workforce hours'!L$30))),(IF(VLOOKUP($Q444,'Workforce hours'!$C$8:$AD$30,BL$7,FALSE)=0,0,(AJ444/(VLOOKUP($Q444,'Workforce hours'!$C$8:$AD$30,BL$7,FALSE))))))</f>
        <v>0</v>
      </c>
      <c r="BM444" s="288">
        <f>IF($Q444="n/a",(IF('Workforce hours'!M$30=0,0,(AK444/'Workforce hours'!M$30))),(IF(VLOOKUP($Q444,'Workforce hours'!$C$8:$AD$30,BM$7,FALSE)=0,0,(AK444/(VLOOKUP($Q444,'Workforce hours'!$C$8:$AD$30,BM$7,FALSE))))))</f>
        <v>0</v>
      </c>
      <c r="BN444" s="288">
        <f>IF($Q444="n/a",(IF('Workforce hours'!N$30=0,0,(AL444/'Workforce hours'!N$30))),(IF(VLOOKUP($Q444,'Workforce hours'!$C$8:$AD$30,BN$7,FALSE)=0,0,(AL444/(VLOOKUP($Q444,'Workforce hours'!$C$8:$AD$30,BN$7,FALSE))))))</f>
        <v>4.6128936643237813E-2</v>
      </c>
      <c r="BO444" s="288">
        <f>IF($Q444="n/a",(IF('Workforce hours'!O$30=0,0,(AM444/'Workforce hours'!O$30))),(IF(VLOOKUP($Q444,'Workforce hours'!$C$8:$AD$30,BO$7,FALSE)=0,0,(AM444/(VLOOKUP($Q444,'Workforce hours'!$C$8:$AD$30,BO$7,FALSE))))))</f>
        <v>0.18777006258353221</v>
      </c>
      <c r="BP444" s="288">
        <f>IF($Q444="n/a",(IF('Workforce hours'!P$30=0,0,(AN444/'Workforce hours'!P$30))),(IF(VLOOKUP($Q444,'Workforce hours'!$C$8:$AD$30,BP$7,FALSE)=0,0,(AN444/(VLOOKUP($Q444,'Workforce hours'!$C$8:$AD$30,BP$7,FALSE))))))</f>
        <v>8.3761728420461493E-2</v>
      </c>
      <c r="BQ444" s="288">
        <f>IF($Q444="n/a",(IF('Workforce hours'!Q$30=0,0,(AO444/'Workforce hours'!Q$30))),(IF(VLOOKUP($Q444,'Workforce hours'!$C$8:$AD$30,BQ$7,FALSE)=0,0,(AO444/(VLOOKUP($Q444,'Workforce hours'!$C$8:$AD$30,BQ$7,FALSE))))))</f>
        <v>0</v>
      </c>
      <c r="BR444" s="288">
        <f>IF($Q444="n/a",(IF('Workforce hours'!R$30=0,0,(AP444/'Workforce hours'!R$30))),(IF(VLOOKUP($Q444,'Workforce hours'!$C$8:$AD$30,BR$7,FALSE)=0,0,(AP444/(VLOOKUP($Q444,'Workforce hours'!$C$8:$AD$30,BR$7,FALSE))))))</f>
        <v>0</v>
      </c>
      <c r="BS444" s="288">
        <f>IF($Q444="n/a",(IF('Workforce hours'!S$30=0,0,(AQ444/'Workforce hours'!S$30))),(IF(VLOOKUP($Q444,'Workforce hours'!$C$8:$AD$30,BS$7,FALSE)=0,0,(AQ444/(VLOOKUP($Q444,'Workforce hours'!$C$8:$AD$30,BS$7,FALSE))))))</f>
        <v>0</v>
      </c>
      <c r="BT444" s="288">
        <f>IF($Q444="n/a",(IF('Workforce hours'!T$30=0,0,(AR444/'Workforce hours'!T$30))),(IF(VLOOKUP($Q444,'Workforce hours'!$C$8:$AD$30,BT$7,FALSE)=0,0,(AR444/(VLOOKUP($Q444,'Workforce hours'!$C$8:$AD$30,BT$7,FALSE))))))</f>
        <v>0</v>
      </c>
      <c r="BU444" s="288">
        <f>IF($Q444="n/a",(IF('Workforce hours'!U$30=0,0,(AS444/'Workforce hours'!U$30))),(IF(VLOOKUP($Q444,'Workforce hours'!$C$8:$AD$30,BU$7,FALSE)=0,0,(AS444/(VLOOKUP($Q444,'Workforce hours'!$C$8:$AD$30,BU$7,FALSE))))))</f>
        <v>0</v>
      </c>
      <c r="BV444" s="288">
        <f>IF($Q444="n/a",(IF('Workforce hours'!V$30=0,0,(AT444/'Workforce hours'!V$30))),(IF(VLOOKUP($Q444,'Workforce hours'!$C$8:$AD$30,BV$7,FALSE)=0,0,(AT444/(VLOOKUP($Q444,'Workforce hours'!$C$8:$AD$30,BV$7,FALSE))))))</f>
        <v>0</v>
      </c>
      <c r="BW444" s="288">
        <f>IF($Q444="n/a",(IF('Workforce hours'!W$30=0,0,(AU444/'Workforce hours'!W$30))),(IF(VLOOKUP($Q444,'Workforce hours'!$C$8:$AD$30,BW$7,FALSE)=0,0,(AU444/(VLOOKUP($Q444,'Workforce hours'!$C$8:$AD$30,BW$7,FALSE))))))</f>
        <v>4.2829683064110002E-2</v>
      </c>
      <c r="BX444" s="288">
        <f>IF($Q444="n/a",(IF('Workforce hours'!X$30=0,0,(AV444/'Workforce hours'!X$30))),(IF(VLOOKUP($Q444,'Workforce hours'!$C$8:$AD$30,BX$7,FALSE)=0,0,(AV444/(VLOOKUP($Q444,'Workforce hours'!$C$8:$AD$30,BX$7,FALSE))))))</f>
        <v>4.2829683064110002E-2</v>
      </c>
      <c r="BY444" s="288">
        <f>IF($Q444="n/a",(IF('Workforce hours'!Y$30=0,0,(AW444/'Workforce hours'!Y$30))),(IF(VLOOKUP($Q444,'Workforce hours'!$C$8:$AD$30,BY$7,FALSE)=0,0,(AW444/(VLOOKUP($Q444,'Workforce hours'!$C$8:$AD$30,BY$7,FALSE))))))</f>
        <v>5.9961556289753998E-2</v>
      </c>
      <c r="BZ444" s="288">
        <f>IF($Q444="n/a",(IF('Workforce hours'!Z$30=0,0,(AX444/'Workforce hours'!Z$30))),(IF(VLOOKUP($Q444,'Workforce hours'!$C$8:$AD$30,BZ$7,FALSE)=0,0,(AX444/(VLOOKUP($Q444,'Workforce hours'!$C$8:$AD$30,BZ$7,FALSE))))))</f>
        <v>0</v>
      </c>
      <c r="CA444" s="288">
        <f>IF($Q444="n/a",(IF('Workforce hours'!AA$30=0,0,(AY444/'Workforce hours'!AA$30))),(IF(VLOOKUP($Q444,'Workforce hours'!$C$8:$AD$30,CA$7,FALSE)=0,0,(AY444/(VLOOKUP($Q444,'Workforce hours'!$C$8:$AD$30,CA$7,FALSE))))))</f>
        <v>0</v>
      </c>
      <c r="CB444" s="288">
        <f>IF($Q444="n/a",(IF('Workforce hours'!AB$30=0,0,(AZ444/'Workforce hours'!AB$30))),(IF(VLOOKUP($Q444,'Workforce hours'!$C$8:$AD$30,CB$7,FALSE)=0,0,(AZ444/(VLOOKUP($Q444,'Workforce hours'!$C$8:$AD$30,CB$7,FALSE))))))</f>
        <v>0</v>
      </c>
      <c r="CC444" s="288">
        <f>IF($Q444="n/a",(IF('Workforce hours'!AC$30=0,0,(BA444/'Workforce hours'!AC$30))),(IF(VLOOKUP($Q444,'Workforce hours'!$C$8:$AD$30,CC$7,FALSE)=0,0,(BA444/(VLOOKUP($Q444,'Workforce hours'!$C$8:$AD$30,CC$7,FALSE))))))</f>
        <v>0</v>
      </c>
      <c r="CD444" s="288">
        <f>IF($Q444="n/a",(IF('Workforce hours'!AD$30=0,0,(BB444/'Workforce hours'!AD$30))),(IF(VLOOKUP($Q444,'Workforce hours'!$C$8:$AD$30,CD$7,FALSE)=0,0,(BB444/(VLOOKUP($Q444,'Workforce hours'!$C$8:$AD$30,CD$7,FALSE))))))</f>
        <v>0</v>
      </c>
      <c r="CE444" s="289">
        <f t="shared" si="58"/>
        <v>0</v>
      </c>
      <c r="CF444" s="290">
        <f>BD444*'Workforce costs'!B$9*(1+'Workforce costs'!B$10)*(1+'Workforce costs'!B$11)</f>
        <v>0</v>
      </c>
      <c r="CG444" s="290">
        <f>BE444*'Workforce costs'!C$9*(1+'Workforce costs'!C$10)*(1+'Workforce costs'!C$11)</f>
        <v>0</v>
      </c>
      <c r="CH444" s="290">
        <f>BF444*'Workforce costs'!D$9*(1+'Workforce costs'!D$10)*(1+'Workforce costs'!D$11)</f>
        <v>0</v>
      </c>
      <c r="CI444" s="290">
        <f>BG444*'Workforce costs'!E$9*(1+'Workforce costs'!E$10)*(1+'Workforce costs'!E$11)</f>
        <v>0</v>
      </c>
      <c r="CJ444" s="290">
        <f>BH444*'Workforce costs'!F$9*(1+'Workforce costs'!F$10)*(1+'Workforce costs'!F$11)</f>
        <v>0</v>
      </c>
      <c r="CK444" s="290">
        <f>BI444*'Workforce costs'!G$9*(1+'Workforce costs'!G$10)*(1+'Workforce costs'!G$11)</f>
        <v>0</v>
      </c>
      <c r="CL444" s="290">
        <f>BJ444*'Workforce costs'!H$9*(1+'Workforce costs'!H$10)*(1+'Workforce costs'!H$11)</f>
        <v>0</v>
      </c>
      <c r="CM444" s="290">
        <f>BK444*'Workforce costs'!I$9*(1+'Workforce costs'!I$10)*(1+'Workforce costs'!I$11)</f>
        <v>0</v>
      </c>
      <c r="CN444" s="290">
        <f>BL444*'Workforce costs'!J$9*(1+'Workforce costs'!J$10)*(1+'Workforce costs'!J$11)</f>
        <v>0</v>
      </c>
      <c r="CO444" s="290">
        <f>BM444*'Workforce costs'!K$9*(1+'Workforce costs'!K$10)*(1+'Workforce costs'!K$11)</f>
        <v>0</v>
      </c>
      <c r="CP444" s="290">
        <f>BN444*'Workforce costs'!L$9*(1+'Workforce costs'!L$10)*(1+'Workforce costs'!L$11)</f>
        <v>0</v>
      </c>
      <c r="CQ444" s="290">
        <f>BO444*'Workforce costs'!M$9*(1+'Workforce costs'!M$10)*(1+'Workforce costs'!M$11)</f>
        <v>0</v>
      </c>
      <c r="CR444" s="290">
        <f>BP444*'Workforce costs'!N$9*(1+'Workforce costs'!N$10)*(1+'Workforce costs'!N$11)</f>
        <v>0</v>
      </c>
      <c r="CS444" s="290">
        <f>BQ444*'Workforce costs'!O$9*(1+'Workforce costs'!O$10)*(1+'Workforce costs'!O$11)</f>
        <v>0</v>
      </c>
      <c r="CT444" s="290">
        <f>BR444*'Workforce costs'!P$9*(1+'Workforce costs'!P$10)*(1+'Workforce costs'!P$11)</f>
        <v>0</v>
      </c>
      <c r="CU444" s="290">
        <f>BS444*'Workforce costs'!Q$9*(1+'Workforce costs'!Q$10)*(1+'Workforce costs'!Q$11)</f>
        <v>0</v>
      </c>
      <c r="CV444" s="290">
        <f>BT444*'Workforce costs'!R$9*(1+'Workforce costs'!R$10)*(1+'Workforce costs'!R$11)</f>
        <v>0</v>
      </c>
      <c r="CW444" s="290">
        <f>BU444*'Workforce costs'!S$9*(1+'Workforce costs'!S$10)*(1+'Workforce costs'!S$11)</f>
        <v>0</v>
      </c>
      <c r="CX444" s="290">
        <f>BV444*'Workforce costs'!T$9*(1+'Workforce costs'!T$10)*(1+'Workforce costs'!T$11)</f>
        <v>0</v>
      </c>
      <c r="CY444" s="290">
        <f>BW444*'Workforce costs'!U$9*(1+'Workforce costs'!U$10)*(1+'Workforce costs'!U$11)</f>
        <v>0</v>
      </c>
      <c r="CZ444" s="290">
        <f>BX444*'Workforce costs'!V$9*(1+'Workforce costs'!V$10)*(1+'Workforce costs'!V$11)</f>
        <v>0</v>
      </c>
      <c r="DA444" s="290">
        <f>BY444*'Workforce costs'!W$9*(1+'Workforce costs'!W$10)*(1+'Workforce costs'!W$11)</f>
        <v>0</v>
      </c>
      <c r="DB444" s="290">
        <f>BZ444*'Workforce costs'!X$9*(1+'Workforce costs'!X$10)*(1+'Workforce costs'!X$11)</f>
        <v>0</v>
      </c>
      <c r="DC444" s="290">
        <f>CA444*'Workforce costs'!Y$9*(1+'Workforce costs'!Y$10)*(1+'Workforce costs'!Y$11)</f>
        <v>0</v>
      </c>
      <c r="DD444" s="290">
        <f>CB444*'Workforce costs'!Z$9*(1+'Workforce costs'!Z$10)*(1+'Workforce costs'!Z$11)</f>
        <v>0</v>
      </c>
      <c r="DE444" s="290">
        <f>CC444*'Workforce costs'!AA$9*(1+'Workforce costs'!AA$10)*(1+'Workforce costs'!AA$11)</f>
        <v>0</v>
      </c>
      <c r="DF444" s="290">
        <f>CD444*'Workforce costs'!AB$9*(1+'Workforce costs'!AB$10)*(1+'Workforce costs'!AB$11)</f>
        <v>0</v>
      </c>
    </row>
    <row r="445" spans="1:110" x14ac:dyDescent="0.3">
      <c r="A445" s="2" t="str">
        <f>Outputs!$A$4</f>
        <v>Australia</v>
      </c>
      <c r="B445" s="2" t="str">
        <f t="shared" si="51"/>
        <v>Australia 65+</v>
      </c>
      <c r="C445" s="30">
        <f>VLOOKUP($B445,Populations!$D$15:$H$1920,3,FALSE)</f>
        <v>4559374</v>
      </c>
      <c r="D445" s="255">
        <f>IF(OR($H445="General pop",$H445="Schools",$H445="Workplace",$H445="Skills Training",$H445="Digital Supports"),1,VLOOKUP($B445,Populations!$D$15:$H$1920,5,FALSE))</f>
        <v>1</v>
      </c>
      <c r="E445" s="88">
        <f>VLOOKUP(I445,Epidemiology!$C$10:$H$47,6,FALSE)</f>
        <v>460</v>
      </c>
      <c r="F445" s="102">
        <f>'Care profiles'!R446</f>
        <v>1</v>
      </c>
      <c r="G445" s="15" t="str">
        <f>'Care profiles'!A446</f>
        <v>65+</v>
      </c>
      <c r="H445" s="15" t="str">
        <f>'Care profiles'!B446</f>
        <v>Persistent</v>
      </c>
      <c r="I445" s="15" t="str">
        <f>'Care profiles'!C446</f>
        <v>Persistent_65+yrs</v>
      </c>
      <c r="J445" s="15" t="str">
        <f>'Care profiles'!D446</f>
        <v>Care profile</v>
      </c>
      <c r="K445" s="15" t="str">
        <f>'Care profiles'!E446</f>
        <v>Service navigation</v>
      </c>
      <c r="L445" s="104">
        <f>'Care profiles'!F446</f>
        <v>0.2</v>
      </c>
      <c r="M445" s="15">
        <f>'Care profiles'!G446</f>
        <v>1</v>
      </c>
      <c r="N445" s="15">
        <f>'Care profiles'!H446</f>
        <v>45</v>
      </c>
      <c r="O445" s="15" t="str">
        <f>'Care profiles'!I446</f>
        <v>min</v>
      </c>
      <c r="P445" s="15" t="str">
        <f>'Care profiles'!J446</f>
        <v>Social Worker</v>
      </c>
      <c r="Q445" s="15" t="str">
        <f>'Care profiles'!K446</f>
        <v>n/a</v>
      </c>
      <c r="R445" s="15" t="str">
        <f>'Care profiles'!M446</f>
        <v>N</v>
      </c>
      <c r="S445" s="15" t="str">
        <f>'Care profiles'!O446</f>
        <v>Y</v>
      </c>
      <c r="T445" s="15" t="str">
        <f>'Care profiles'!Q446</f>
        <v>N</v>
      </c>
      <c r="U445" s="30">
        <f t="shared" si="52"/>
        <v>20973.1204</v>
      </c>
      <c r="V445" s="30">
        <f t="shared" si="53"/>
        <v>4194.6240800000005</v>
      </c>
      <c r="W445" s="30">
        <f>IF(M445="n/a",0,IF(O445="days",V445*M445*(1+(VLOOKUP(K445,'Bed parameters'!$A$9:$G$12,7,FALSE))),V445*M445))</f>
        <v>4194.6240800000005</v>
      </c>
      <c r="X445" s="30">
        <f t="shared" si="54"/>
        <v>3145.9680600000002</v>
      </c>
      <c r="Y445" s="30">
        <f t="shared" si="55"/>
        <v>0</v>
      </c>
      <c r="Z445" s="113">
        <f>_xlfn.IFNA(Y445/((VLOOKUP(K445,'Bed parameters'!$A$9:$G$12,3,FALSE))*(VLOOKUP(K445,'Bed parameters'!$A$9:$G$12,5,FALSE))),0)</f>
        <v>0</v>
      </c>
      <c r="AA445" s="30">
        <f t="shared" si="56"/>
        <v>3145.9680600000002</v>
      </c>
      <c r="AB445" s="30">
        <f>_xlfn.IFNA(IF($O445="days",$Y445*(VLOOKUP($K445,'Bed parameters'!$A$9:$I$12,9,FALSE))*$F445*(VLOOKUP($Q445,'Workforce distribution'!$C$8:$AD$30,AB$7,FALSE)),IF($Q445="n/a",(IF($P445=AB$6,$X445*$F445,0)),$X445*$F445*(VLOOKUP($Q445,'Workforce distribution'!$C$8:$AD$30,AB$7,FALSE)))),0)</f>
        <v>0</v>
      </c>
      <c r="AC445" s="30">
        <f>_xlfn.IFNA(IF($O445="days",$Y445*(VLOOKUP($K445,'Bed parameters'!$A$9:$I$12,9,FALSE))*$F445*(VLOOKUP($Q445,'Workforce distribution'!$C$8:$AD$30,AC$7,FALSE)),IF($Q445="n/a",(IF($P445=AC$6,$X445*$F445,0)),$X445*$F445*(VLOOKUP($Q445,'Workforce distribution'!$C$8:$AD$30,AC$7,FALSE)))),0)</f>
        <v>0</v>
      </c>
      <c r="AD445" s="30">
        <f>_xlfn.IFNA(IF($O445="days",$Y445*(VLOOKUP($K445,'Bed parameters'!$A$9:$I$12,9,FALSE))*$F445*(VLOOKUP($Q445,'Workforce distribution'!$C$8:$AD$30,AD$7,FALSE)),IF($Q445="n/a",(IF($P445=AD$6,$X445*$F445,0)),$X445*$F445*(VLOOKUP($Q445,'Workforce distribution'!$C$8:$AD$30,AD$7,FALSE)))),0)</f>
        <v>0</v>
      </c>
      <c r="AE445" s="30">
        <f>_xlfn.IFNA(IF($O445="days",$Y445*(VLOOKUP($K445,'Bed parameters'!$A$9:$I$12,9,FALSE))*$F445*(VLOOKUP($Q445,'Workforce distribution'!$C$8:$AD$30,AE$7,FALSE)),IF($Q445="n/a",(IF($P445=AE$6,$X445*$F445,0)),$X445*$F445*(VLOOKUP($Q445,'Workforce distribution'!$C$8:$AD$30,AE$7,FALSE)))),0)</f>
        <v>0</v>
      </c>
      <c r="AF445" s="30">
        <f>_xlfn.IFNA(IF($O445="days",$Y445*(VLOOKUP($K445,'Bed parameters'!$A$9:$I$12,9,FALSE))*$F445*(VLOOKUP($Q445,'Workforce distribution'!$C$8:$AD$30,AF$7,FALSE)),IF($Q445="n/a",(IF($P445=AF$6,$X445*$F445,0)),$X445*$F445*(VLOOKUP($Q445,'Workforce distribution'!$C$8:$AD$30,AF$7,FALSE)))),0)</f>
        <v>0</v>
      </c>
      <c r="AG445" s="30">
        <f>_xlfn.IFNA(IF($O445="days",$Y445*(VLOOKUP($K445,'Bed parameters'!$A$9:$I$12,9,FALSE))*$F445*(VLOOKUP($Q445,'Workforce distribution'!$C$8:$AD$30,AG$7,FALSE)),IF($Q445="n/a",(IF($P445=AG$6,$X445*$F445,0)),$X445*$F445*(VLOOKUP($Q445,'Workforce distribution'!$C$8:$AD$30,AG$7,FALSE)))),0)</f>
        <v>0</v>
      </c>
      <c r="AH445" s="30">
        <f>_xlfn.IFNA(IF($O445="days",$Y445*(VLOOKUP($K445,'Bed parameters'!$A$9:$I$12,9,FALSE))*$F445*(VLOOKUP($Q445,'Workforce distribution'!$C$8:$AD$30,AH$7,FALSE)),IF($Q445="n/a",(IF($P445=AH$6,$X445*$F445,0)),$X445*$F445*(VLOOKUP($Q445,'Workforce distribution'!$C$8:$AD$30,AH$7,FALSE)))),0)</f>
        <v>0</v>
      </c>
      <c r="AI445" s="30">
        <f>_xlfn.IFNA(IF($O445="days",$Y445*(VLOOKUP($K445,'Bed parameters'!$A$9:$I$12,9,FALSE))*$F445*(VLOOKUP($Q445,'Workforce distribution'!$C$8:$AD$30,AI$7,FALSE)),IF($Q445="n/a",(IF($P445=AI$6,$X445*$F445,0)),$X445*$F445*(VLOOKUP($Q445,'Workforce distribution'!$C$8:$AD$30,AI$7,FALSE)))),0)</f>
        <v>0</v>
      </c>
      <c r="AJ445" s="30">
        <f>_xlfn.IFNA(IF($O445="days",$Y445*(VLOOKUP($K445,'Bed parameters'!$A$9:$I$12,9,FALSE))*$F445*(VLOOKUP($Q445,'Workforce distribution'!$C$8:$AD$30,AJ$7,FALSE)),IF($Q445="n/a",(IF($P445=AJ$6,$X445*$F445,0)),$X445*$F445*(VLOOKUP($Q445,'Workforce distribution'!$C$8:$AD$30,AJ$7,FALSE)))),0)</f>
        <v>0</v>
      </c>
      <c r="AK445" s="30">
        <f>_xlfn.IFNA(IF($O445="days",$Y445*(VLOOKUP($K445,'Bed parameters'!$A$9:$I$12,9,FALSE))*$F445*(VLOOKUP($Q445,'Workforce distribution'!$C$8:$AD$30,AK$7,FALSE)),IF($Q445="n/a",(IF($P445=AK$6,$X445*$F445,0)),$X445*$F445*(VLOOKUP($Q445,'Workforce distribution'!$C$8:$AD$30,AK$7,FALSE)))),0)</f>
        <v>0</v>
      </c>
      <c r="AL445" s="30">
        <f>_xlfn.IFNA(IF($O445="days",$Y445*(VLOOKUP($K445,'Bed parameters'!$A$9:$I$12,9,FALSE))*$F445*(VLOOKUP($Q445,'Workforce distribution'!$C$8:$AD$30,AL$7,FALSE)),IF($Q445="n/a",(IF($P445=AL$6,$X445*$F445,0)),$X445*$F445*(VLOOKUP($Q445,'Workforce distribution'!$C$8:$AD$30,AL$7,FALSE)))),0)</f>
        <v>0</v>
      </c>
      <c r="AM445" s="30">
        <f>_xlfn.IFNA(IF($O445="days",$Y445*(VLOOKUP($K445,'Bed parameters'!$A$9:$I$12,9,FALSE))*$F445*(VLOOKUP($Q445,'Workforce distribution'!$C$8:$AD$30,AM$7,FALSE)),IF($Q445="n/a",(IF($P445=AM$6,$X445*$F445,0)),$X445*$F445*(VLOOKUP($Q445,'Workforce distribution'!$C$8:$AD$30,AM$7,FALSE)))),0)</f>
        <v>0</v>
      </c>
      <c r="AN445" s="30">
        <f>_xlfn.IFNA(IF($O445="days",$Y445*(VLOOKUP($K445,'Bed parameters'!$A$9:$I$12,9,FALSE))*$F445*(VLOOKUP($Q445,'Workforce distribution'!$C$8:$AD$30,AN$7,FALSE)),IF($Q445="n/a",(IF($P445=AN$6,$X445*$F445,0)),$X445*$F445*(VLOOKUP($Q445,'Workforce distribution'!$C$8:$AD$30,AN$7,FALSE)))),0)</f>
        <v>0</v>
      </c>
      <c r="AO445" s="30">
        <f>_xlfn.IFNA(IF($O445="days",$Y445*(VLOOKUP($K445,'Bed parameters'!$A$9:$I$12,9,FALSE))*$F445*(VLOOKUP($Q445,'Workforce distribution'!$C$8:$AD$30,AO$7,FALSE)),IF($Q445="n/a",(IF($P445=AO$6,$X445*$F445,0)),$X445*$F445*(VLOOKUP($Q445,'Workforce distribution'!$C$8:$AD$30,AO$7,FALSE)))),0)</f>
        <v>0</v>
      </c>
      <c r="AP445" s="30">
        <f>_xlfn.IFNA(IF($O445="days",$Y445*(VLOOKUP($K445,'Bed parameters'!$A$9:$I$12,9,FALSE))*$F445*(VLOOKUP($Q445,'Workforce distribution'!$C$8:$AD$30,AP$7,FALSE)),IF($Q445="n/a",(IF($P445=AP$6,$X445*$F445,0)),$X445*$F445*(VLOOKUP($Q445,'Workforce distribution'!$C$8:$AD$30,AP$7,FALSE)))),0)</f>
        <v>3145.9680600000002</v>
      </c>
      <c r="AQ445" s="30">
        <f>_xlfn.IFNA(IF($O445="days",$Y445*(VLOOKUP($K445,'Bed parameters'!$A$9:$I$12,9,FALSE))*$F445*(VLOOKUP($Q445,'Workforce distribution'!$C$8:$AD$30,AQ$7,FALSE)),IF($Q445="n/a",(IF($P445=AQ$6,$X445*$F445,0)),$X445*$F445*(VLOOKUP($Q445,'Workforce distribution'!$C$8:$AD$30,AQ$7,FALSE)))),0)</f>
        <v>0</v>
      </c>
      <c r="AR445" s="30">
        <f>_xlfn.IFNA(IF($O445="days",$Y445*(VLOOKUP($K445,'Bed parameters'!$A$9:$I$12,9,FALSE))*$F445*(VLOOKUP($Q445,'Workforce distribution'!$C$8:$AD$30,AR$7,FALSE)),IF($Q445="n/a",(IF($P445=AR$6,$X445*$F445,0)),$X445*$F445*(VLOOKUP($Q445,'Workforce distribution'!$C$8:$AD$30,AR$7,FALSE)))),0)</f>
        <v>0</v>
      </c>
      <c r="AS445" s="30">
        <f>_xlfn.IFNA(IF($O445="days",$Y445*(VLOOKUP($K445,'Bed parameters'!$A$9:$I$12,9,FALSE))*$F445*(VLOOKUP($Q445,'Workforce distribution'!$C$8:$AD$30,AS$7,FALSE)),IF($Q445="n/a",(IF($P445=AS$6,$X445*$F445,0)),$X445*$F445*(VLOOKUP($Q445,'Workforce distribution'!$C$8:$AD$30,AS$7,FALSE)))),0)</f>
        <v>0</v>
      </c>
      <c r="AT445" s="30">
        <f>_xlfn.IFNA(IF($O445="days",$Y445*(VLOOKUP($K445,'Bed parameters'!$A$9:$I$12,9,FALSE))*$F445*(VLOOKUP($Q445,'Workforce distribution'!$C$8:$AD$30,AT$7,FALSE)),IF($Q445="n/a",(IF($P445=AT$6,$X445*$F445,0)),$X445*$F445*(VLOOKUP($Q445,'Workforce distribution'!$C$8:$AD$30,AT$7,FALSE)))),0)</f>
        <v>0</v>
      </c>
      <c r="AU445" s="30">
        <f>_xlfn.IFNA(IF($O445="days",$Y445*(VLOOKUP($K445,'Bed parameters'!$A$9:$I$12,9,FALSE))*$F445*(VLOOKUP($Q445,'Workforce distribution'!$C$8:$AD$30,AU$7,FALSE)),IF($Q445="n/a",(IF($P445=AU$6,$X445*$F445,0)),$X445*$F445*(VLOOKUP($Q445,'Workforce distribution'!$C$8:$AD$30,AU$7,FALSE)))),0)</f>
        <v>0</v>
      </c>
      <c r="AV445" s="30">
        <f>_xlfn.IFNA(IF($O445="days",$Y445*(VLOOKUP($K445,'Bed parameters'!$A$9:$I$12,9,FALSE))*$F445*(VLOOKUP($Q445,'Workforce distribution'!$C$8:$AD$30,AV$7,FALSE)),IF($Q445="n/a",(IF($P445=AV$6,$X445*$F445,0)),$X445*$F445*(VLOOKUP($Q445,'Workforce distribution'!$C$8:$AD$30,AV$7,FALSE)))),0)</f>
        <v>0</v>
      </c>
      <c r="AW445" s="30">
        <f>_xlfn.IFNA(IF($O445="days",$Y445*(VLOOKUP($K445,'Bed parameters'!$A$9:$I$12,9,FALSE))*$F445*(VLOOKUP($Q445,'Workforce distribution'!$C$8:$AD$30,AW$7,FALSE)),IF($Q445="n/a",(IF($P445=AW$6,$X445*$F445,0)),$X445*$F445*(VLOOKUP($Q445,'Workforce distribution'!$C$8:$AD$30,AW$7,FALSE)))),0)</f>
        <v>0</v>
      </c>
      <c r="AX445" s="30">
        <f>_xlfn.IFNA(IF($O445="days",$Y445*(VLOOKUP($K445,'Bed parameters'!$A$9:$I$12,9,FALSE))*$F445*(VLOOKUP($Q445,'Workforce distribution'!$C$8:$AD$30,AX$7,FALSE)),IF($Q445="n/a",(IF($P445=AX$6,$X445*$F445,0)),$X445*$F445*(VLOOKUP($Q445,'Workforce distribution'!$C$8:$AD$30,AX$7,FALSE)))),0)</f>
        <v>0</v>
      </c>
      <c r="AY445" s="30">
        <f>_xlfn.IFNA(IF($O445="days",$Y445*(VLOOKUP($K445,'Bed parameters'!$A$9:$I$12,9,FALSE))*$F445*(VLOOKUP($Q445,'Workforce distribution'!$C$8:$AD$30,AY$7,FALSE)),IF($Q445="n/a",(IF($P445=AY$6,$X445*$F445,0)),$X445*$F445*(VLOOKUP($Q445,'Workforce distribution'!$C$8:$AD$30,AY$7,FALSE)))),0)</f>
        <v>0</v>
      </c>
      <c r="AZ445" s="30">
        <f>_xlfn.IFNA(IF($O445="days",$Y445*(VLOOKUP($K445,'Bed parameters'!$A$9:$I$12,9,FALSE))*$F445*(VLOOKUP($Q445,'Workforce distribution'!$C$8:$AD$30,AZ$7,FALSE)),IF($Q445="n/a",(IF($P445=AZ$6,$X445*$F445,0)),$X445*$F445*(VLOOKUP($Q445,'Workforce distribution'!$C$8:$AD$30,AZ$7,FALSE)))),0)</f>
        <v>0</v>
      </c>
      <c r="BA445" s="30">
        <f>_xlfn.IFNA(IF($O445="days",$Y445*(VLOOKUP($K445,'Bed parameters'!$A$9:$I$12,9,FALSE))*$F445*(VLOOKUP($Q445,'Workforce distribution'!$C$8:$AD$30,BA$7,FALSE)),IF($Q445="n/a",(IF($P445=BA$6,$X445*$F445,0)),$X445*$F445*(VLOOKUP($Q445,'Workforce distribution'!$C$8:$AD$30,BA$7,FALSE)))),0)</f>
        <v>0</v>
      </c>
      <c r="BB445" s="30">
        <f>_xlfn.IFNA(IF($O445="days",$Y445*(VLOOKUP($K445,'Bed parameters'!$A$9:$I$12,9,FALSE))*$F445*(VLOOKUP($Q445,'Workforce distribution'!$C$8:$AD$30,BB$7,FALSE)),IF($Q445="n/a",(IF($P445=BB$6,$X445*$F445,0)),$X445*$F445*(VLOOKUP($Q445,'Workforce distribution'!$C$8:$AD$30,BB$7,FALSE)))),0)</f>
        <v>0</v>
      </c>
      <c r="BC445" s="149">
        <f t="shared" si="57"/>
        <v>2.7373753681050248</v>
      </c>
      <c r="BD445" s="288">
        <f>IF($Q445="n/a",(IF('Workforce hours'!D$30=0,0,(AB445/'Workforce hours'!D$30))),(IF(VLOOKUP($Q445,'Workforce hours'!$C$8:$AD$30,BD$7,FALSE)=0,0,(AB445/(VLOOKUP($Q445,'Workforce hours'!$C$8:$AD$30,BD$7,FALSE))))))</f>
        <v>0</v>
      </c>
      <c r="BE445" s="288">
        <f>IF($Q445="n/a",(IF('Workforce hours'!E$30=0,0,(AC445/'Workforce hours'!E$30))),(IF(VLOOKUP($Q445,'Workforce hours'!$C$8:$AD$30,BE$7,FALSE)=0,0,(AC445/(VLOOKUP($Q445,'Workforce hours'!$C$8:$AD$30,BE$7,FALSE))))))</f>
        <v>0</v>
      </c>
      <c r="BF445" s="288">
        <f>IF($Q445="n/a",(IF('Workforce hours'!F$30=0,0,(AD445/'Workforce hours'!F$30))),(IF(VLOOKUP($Q445,'Workforce hours'!$C$8:$AD$30,BF$7,FALSE)=0,0,(AD445/(VLOOKUP($Q445,'Workforce hours'!$C$8:$AD$30,BF$7,FALSE))))))</f>
        <v>0</v>
      </c>
      <c r="BG445" s="288">
        <f>IF($Q445="n/a",(IF('Workforce hours'!G$30=0,0,(AE445/'Workforce hours'!G$30))),(IF(VLOOKUP($Q445,'Workforce hours'!$C$8:$AD$30,BG$7,FALSE)=0,0,(AE445/(VLOOKUP($Q445,'Workforce hours'!$C$8:$AD$30,BG$7,FALSE))))))</f>
        <v>0</v>
      </c>
      <c r="BH445" s="288">
        <f>IF($Q445="n/a",(IF('Workforce hours'!H$30=0,0,(AF445/'Workforce hours'!H$30))),(IF(VLOOKUP($Q445,'Workforce hours'!$C$8:$AD$30,BH$7,FALSE)=0,0,(AF445/(VLOOKUP($Q445,'Workforce hours'!$C$8:$AD$30,BH$7,FALSE))))))</f>
        <v>0</v>
      </c>
      <c r="BI445" s="288">
        <f>IF($Q445="n/a",(IF('Workforce hours'!I$30=0,0,(AG445/'Workforce hours'!I$30))),(IF(VLOOKUP($Q445,'Workforce hours'!$C$8:$AD$30,BI$7,FALSE)=0,0,(AG445/(VLOOKUP($Q445,'Workforce hours'!$C$8:$AD$30,BI$7,FALSE))))))</f>
        <v>0</v>
      </c>
      <c r="BJ445" s="288">
        <f>IF($Q445="n/a",(IF('Workforce hours'!J$30=0,0,(AH445/'Workforce hours'!J$30))),(IF(VLOOKUP($Q445,'Workforce hours'!$C$8:$AD$30,BJ$7,FALSE)=0,0,(AH445/(VLOOKUP($Q445,'Workforce hours'!$C$8:$AD$30,BJ$7,FALSE))))))</f>
        <v>0</v>
      </c>
      <c r="BK445" s="288">
        <f>IF($Q445="n/a",(IF('Workforce hours'!K$30=0,0,(AI445/'Workforce hours'!K$30))),(IF(VLOOKUP($Q445,'Workforce hours'!$C$8:$AD$30,BK$7,FALSE)=0,0,(AI445/(VLOOKUP($Q445,'Workforce hours'!$C$8:$AD$30,BK$7,FALSE))))))</f>
        <v>0</v>
      </c>
      <c r="BL445" s="288">
        <f>IF($Q445="n/a",(IF('Workforce hours'!L$30=0,0,(AJ445/'Workforce hours'!L$30))),(IF(VLOOKUP($Q445,'Workforce hours'!$C$8:$AD$30,BL$7,FALSE)=0,0,(AJ445/(VLOOKUP($Q445,'Workforce hours'!$C$8:$AD$30,BL$7,FALSE))))))</f>
        <v>0</v>
      </c>
      <c r="BM445" s="288">
        <f>IF($Q445="n/a",(IF('Workforce hours'!M$30=0,0,(AK445/'Workforce hours'!M$30))),(IF(VLOOKUP($Q445,'Workforce hours'!$C$8:$AD$30,BM$7,FALSE)=0,0,(AK445/(VLOOKUP($Q445,'Workforce hours'!$C$8:$AD$30,BM$7,FALSE))))))</f>
        <v>0</v>
      </c>
      <c r="BN445" s="288">
        <f>IF($Q445="n/a",(IF('Workforce hours'!N$30=0,0,(AL445/'Workforce hours'!N$30))),(IF(VLOOKUP($Q445,'Workforce hours'!$C$8:$AD$30,BN$7,FALSE)=0,0,(AL445/(VLOOKUP($Q445,'Workforce hours'!$C$8:$AD$30,BN$7,FALSE))))))</f>
        <v>0</v>
      </c>
      <c r="BO445" s="288">
        <f>IF($Q445="n/a",(IF('Workforce hours'!O$30=0,0,(AM445/'Workforce hours'!O$30))),(IF(VLOOKUP($Q445,'Workforce hours'!$C$8:$AD$30,BO$7,FALSE)=0,0,(AM445/(VLOOKUP($Q445,'Workforce hours'!$C$8:$AD$30,BO$7,FALSE))))))</f>
        <v>0</v>
      </c>
      <c r="BP445" s="288">
        <f>IF($Q445="n/a",(IF('Workforce hours'!P$30=0,0,(AN445/'Workforce hours'!P$30))),(IF(VLOOKUP($Q445,'Workforce hours'!$C$8:$AD$30,BP$7,FALSE)=0,0,(AN445/(VLOOKUP($Q445,'Workforce hours'!$C$8:$AD$30,BP$7,FALSE))))))</f>
        <v>0</v>
      </c>
      <c r="BQ445" s="288">
        <f>IF($Q445="n/a",(IF('Workforce hours'!Q$30=0,0,(AO445/'Workforce hours'!Q$30))),(IF(VLOOKUP($Q445,'Workforce hours'!$C$8:$AD$30,BQ$7,FALSE)=0,0,(AO445/(VLOOKUP($Q445,'Workforce hours'!$C$8:$AD$30,BQ$7,FALSE))))))</f>
        <v>0</v>
      </c>
      <c r="BR445" s="288">
        <f>IF($Q445="n/a",(IF('Workforce hours'!R$30=0,0,(AP445/'Workforce hours'!R$30))),(IF(VLOOKUP($Q445,'Workforce hours'!$C$8:$AD$30,BR$7,FALSE)=0,0,(AP445/(VLOOKUP($Q445,'Workforce hours'!$C$8:$AD$30,BR$7,FALSE))))))</f>
        <v>2.7373753681050248</v>
      </c>
      <c r="BS445" s="288">
        <f>IF($Q445="n/a",(IF('Workforce hours'!S$30=0,0,(AQ445/'Workforce hours'!S$30))),(IF(VLOOKUP($Q445,'Workforce hours'!$C$8:$AD$30,BS$7,FALSE)=0,0,(AQ445/(VLOOKUP($Q445,'Workforce hours'!$C$8:$AD$30,BS$7,FALSE))))))</f>
        <v>0</v>
      </c>
      <c r="BT445" s="288">
        <f>IF($Q445="n/a",(IF('Workforce hours'!T$30=0,0,(AR445/'Workforce hours'!T$30))),(IF(VLOOKUP($Q445,'Workforce hours'!$C$8:$AD$30,BT$7,FALSE)=0,0,(AR445/(VLOOKUP($Q445,'Workforce hours'!$C$8:$AD$30,BT$7,FALSE))))))</f>
        <v>0</v>
      </c>
      <c r="BU445" s="288">
        <f>IF($Q445="n/a",(IF('Workforce hours'!U$30=0,0,(AS445/'Workforce hours'!U$30))),(IF(VLOOKUP($Q445,'Workforce hours'!$C$8:$AD$30,BU$7,FALSE)=0,0,(AS445/(VLOOKUP($Q445,'Workforce hours'!$C$8:$AD$30,BU$7,FALSE))))))</f>
        <v>0</v>
      </c>
      <c r="BV445" s="288">
        <f>IF($Q445="n/a",(IF('Workforce hours'!V$30=0,0,(AT445/'Workforce hours'!V$30))),(IF(VLOOKUP($Q445,'Workforce hours'!$C$8:$AD$30,BV$7,FALSE)=0,0,(AT445/(VLOOKUP($Q445,'Workforce hours'!$C$8:$AD$30,BV$7,FALSE))))))</f>
        <v>0</v>
      </c>
      <c r="BW445" s="288">
        <f>IF($Q445="n/a",(IF('Workforce hours'!W$30=0,0,(AU445/'Workforce hours'!W$30))),(IF(VLOOKUP($Q445,'Workforce hours'!$C$8:$AD$30,BW$7,FALSE)=0,0,(AU445/(VLOOKUP($Q445,'Workforce hours'!$C$8:$AD$30,BW$7,FALSE))))))</f>
        <v>0</v>
      </c>
      <c r="BX445" s="288">
        <f>IF($Q445="n/a",(IF('Workforce hours'!X$30=0,0,(AV445/'Workforce hours'!X$30))),(IF(VLOOKUP($Q445,'Workforce hours'!$C$8:$AD$30,BX$7,FALSE)=0,0,(AV445/(VLOOKUP($Q445,'Workforce hours'!$C$8:$AD$30,BX$7,FALSE))))))</f>
        <v>0</v>
      </c>
      <c r="BY445" s="288">
        <f>IF($Q445="n/a",(IF('Workforce hours'!Y$30=0,0,(AW445/'Workforce hours'!Y$30))),(IF(VLOOKUP($Q445,'Workforce hours'!$C$8:$AD$30,BY$7,FALSE)=0,0,(AW445/(VLOOKUP($Q445,'Workforce hours'!$C$8:$AD$30,BY$7,FALSE))))))</f>
        <v>0</v>
      </c>
      <c r="BZ445" s="288">
        <f>IF($Q445="n/a",(IF('Workforce hours'!Z$30=0,0,(AX445/'Workforce hours'!Z$30))),(IF(VLOOKUP($Q445,'Workforce hours'!$C$8:$AD$30,BZ$7,FALSE)=0,0,(AX445/(VLOOKUP($Q445,'Workforce hours'!$C$8:$AD$30,BZ$7,FALSE))))))</f>
        <v>0</v>
      </c>
      <c r="CA445" s="288">
        <f>IF($Q445="n/a",(IF('Workforce hours'!AA$30=0,0,(AY445/'Workforce hours'!AA$30))),(IF(VLOOKUP($Q445,'Workforce hours'!$C$8:$AD$30,CA$7,FALSE)=0,0,(AY445/(VLOOKUP($Q445,'Workforce hours'!$C$8:$AD$30,CA$7,FALSE))))))</f>
        <v>0</v>
      </c>
      <c r="CB445" s="288">
        <f>IF($Q445="n/a",(IF('Workforce hours'!AB$30=0,0,(AZ445/'Workforce hours'!AB$30))),(IF(VLOOKUP($Q445,'Workforce hours'!$C$8:$AD$30,CB$7,FALSE)=0,0,(AZ445/(VLOOKUP($Q445,'Workforce hours'!$C$8:$AD$30,CB$7,FALSE))))))</f>
        <v>0</v>
      </c>
      <c r="CC445" s="288">
        <f>IF($Q445="n/a",(IF('Workforce hours'!AC$30=0,0,(BA445/'Workforce hours'!AC$30))),(IF(VLOOKUP($Q445,'Workforce hours'!$C$8:$AD$30,CC$7,FALSE)=0,0,(BA445/(VLOOKUP($Q445,'Workforce hours'!$C$8:$AD$30,CC$7,FALSE))))))</f>
        <v>0</v>
      </c>
      <c r="CD445" s="288">
        <f>IF($Q445="n/a",(IF('Workforce hours'!AD$30=0,0,(BB445/'Workforce hours'!AD$30))),(IF(VLOOKUP($Q445,'Workforce hours'!$C$8:$AD$30,CD$7,FALSE)=0,0,(BB445/(VLOOKUP($Q445,'Workforce hours'!$C$8:$AD$30,CD$7,FALSE))))))</f>
        <v>0</v>
      </c>
      <c r="CE445" s="289">
        <f t="shared" si="58"/>
        <v>0</v>
      </c>
      <c r="CF445" s="290">
        <f>BD445*'Workforce costs'!B$9*(1+'Workforce costs'!B$10)*(1+'Workforce costs'!B$11)</f>
        <v>0</v>
      </c>
      <c r="CG445" s="290">
        <f>BE445*'Workforce costs'!C$9*(1+'Workforce costs'!C$10)*(1+'Workforce costs'!C$11)</f>
        <v>0</v>
      </c>
      <c r="CH445" s="290">
        <f>BF445*'Workforce costs'!D$9*(1+'Workforce costs'!D$10)*(1+'Workforce costs'!D$11)</f>
        <v>0</v>
      </c>
      <c r="CI445" s="290">
        <f>BG445*'Workforce costs'!E$9*(1+'Workforce costs'!E$10)*(1+'Workforce costs'!E$11)</f>
        <v>0</v>
      </c>
      <c r="CJ445" s="290">
        <f>BH445*'Workforce costs'!F$9*(1+'Workforce costs'!F$10)*(1+'Workforce costs'!F$11)</f>
        <v>0</v>
      </c>
      <c r="CK445" s="290">
        <f>BI445*'Workforce costs'!G$9*(1+'Workforce costs'!G$10)*(1+'Workforce costs'!G$11)</f>
        <v>0</v>
      </c>
      <c r="CL445" s="290">
        <f>BJ445*'Workforce costs'!H$9*(1+'Workforce costs'!H$10)*(1+'Workforce costs'!H$11)</f>
        <v>0</v>
      </c>
      <c r="CM445" s="290">
        <f>BK445*'Workforce costs'!I$9*(1+'Workforce costs'!I$10)*(1+'Workforce costs'!I$11)</f>
        <v>0</v>
      </c>
      <c r="CN445" s="290">
        <f>BL445*'Workforce costs'!J$9*(1+'Workforce costs'!J$10)*(1+'Workforce costs'!J$11)</f>
        <v>0</v>
      </c>
      <c r="CO445" s="290">
        <f>BM445*'Workforce costs'!K$9*(1+'Workforce costs'!K$10)*(1+'Workforce costs'!K$11)</f>
        <v>0</v>
      </c>
      <c r="CP445" s="290">
        <f>BN445*'Workforce costs'!L$9*(1+'Workforce costs'!L$10)*(1+'Workforce costs'!L$11)</f>
        <v>0</v>
      </c>
      <c r="CQ445" s="290">
        <f>BO445*'Workforce costs'!M$9*(1+'Workforce costs'!M$10)*(1+'Workforce costs'!M$11)</f>
        <v>0</v>
      </c>
      <c r="CR445" s="290">
        <f>BP445*'Workforce costs'!N$9*(1+'Workforce costs'!N$10)*(1+'Workforce costs'!N$11)</f>
        <v>0</v>
      </c>
      <c r="CS445" s="290">
        <f>BQ445*'Workforce costs'!O$9*(1+'Workforce costs'!O$10)*(1+'Workforce costs'!O$11)</f>
        <v>0</v>
      </c>
      <c r="CT445" s="290">
        <f>BR445*'Workforce costs'!P$9*(1+'Workforce costs'!P$10)*(1+'Workforce costs'!P$11)</f>
        <v>0</v>
      </c>
      <c r="CU445" s="290">
        <f>BS445*'Workforce costs'!Q$9*(1+'Workforce costs'!Q$10)*(1+'Workforce costs'!Q$11)</f>
        <v>0</v>
      </c>
      <c r="CV445" s="290">
        <f>BT445*'Workforce costs'!R$9*(1+'Workforce costs'!R$10)*(1+'Workforce costs'!R$11)</f>
        <v>0</v>
      </c>
      <c r="CW445" s="290">
        <f>BU445*'Workforce costs'!S$9*(1+'Workforce costs'!S$10)*(1+'Workforce costs'!S$11)</f>
        <v>0</v>
      </c>
      <c r="CX445" s="290">
        <f>BV445*'Workforce costs'!T$9*(1+'Workforce costs'!T$10)*(1+'Workforce costs'!T$11)</f>
        <v>0</v>
      </c>
      <c r="CY445" s="290">
        <f>BW445*'Workforce costs'!U$9*(1+'Workforce costs'!U$10)*(1+'Workforce costs'!U$11)</f>
        <v>0</v>
      </c>
      <c r="CZ445" s="290">
        <f>BX445*'Workforce costs'!V$9*(1+'Workforce costs'!V$10)*(1+'Workforce costs'!V$11)</f>
        <v>0</v>
      </c>
      <c r="DA445" s="290">
        <f>BY445*'Workforce costs'!W$9*(1+'Workforce costs'!W$10)*(1+'Workforce costs'!W$11)</f>
        <v>0</v>
      </c>
      <c r="DB445" s="290">
        <f>BZ445*'Workforce costs'!X$9*(1+'Workforce costs'!X$10)*(1+'Workforce costs'!X$11)</f>
        <v>0</v>
      </c>
      <c r="DC445" s="290">
        <f>CA445*'Workforce costs'!Y$9*(1+'Workforce costs'!Y$10)*(1+'Workforce costs'!Y$11)</f>
        <v>0</v>
      </c>
      <c r="DD445" s="290">
        <f>CB445*'Workforce costs'!Z$9*(1+'Workforce costs'!Z$10)*(1+'Workforce costs'!Z$11)</f>
        <v>0</v>
      </c>
      <c r="DE445" s="290">
        <f>CC445*'Workforce costs'!AA$9*(1+'Workforce costs'!AA$10)*(1+'Workforce costs'!AA$11)</f>
        <v>0</v>
      </c>
      <c r="DF445" s="290">
        <f>CD445*'Workforce costs'!AB$9*(1+'Workforce costs'!AB$10)*(1+'Workforce costs'!AB$11)</f>
        <v>0</v>
      </c>
    </row>
    <row r="446" spans="1:110" x14ac:dyDescent="0.3">
      <c r="A446" s="2" t="str">
        <f>Outputs!$A$4</f>
        <v>Australia</v>
      </c>
      <c r="B446" s="2" t="str">
        <f t="shared" si="51"/>
        <v>Australia 65+</v>
      </c>
      <c r="C446" s="30">
        <f>VLOOKUP($B446,Populations!$D$15:$H$1920,3,FALSE)</f>
        <v>4559374</v>
      </c>
      <c r="D446" s="255">
        <f>IF(OR($H446="General pop",$H446="Schools",$H446="Workplace",$H446="Skills Training",$H446="Digital Supports"),1,VLOOKUP($B446,Populations!$D$15:$H$1920,5,FALSE))</f>
        <v>1</v>
      </c>
      <c r="E446" s="88">
        <f>VLOOKUP(I446,Epidemiology!$C$10:$H$47,6,FALSE)</f>
        <v>460</v>
      </c>
      <c r="F446" s="102">
        <f>'Care profiles'!R447</f>
        <v>1</v>
      </c>
      <c r="G446" s="15" t="str">
        <f>'Care profiles'!A447</f>
        <v>65+</v>
      </c>
      <c r="H446" s="15" t="str">
        <f>'Care profiles'!B447</f>
        <v>Persistent</v>
      </c>
      <c r="I446" s="15" t="str">
        <f>'Care profiles'!C447</f>
        <v>Persistent_65+yrs</v>
      </c>
      <c r="J446" s="15" t="str">
        <f>'Care profiles'!D447</f>
        <v>Care profile</v>
      </c>
      <c r="K446" s="15" t="str">
        <f>'Care profiles'!E447</f>
        <v>Acute Inpatient Services – Older Adult (65+ years)</v>
      </c>
      <c r="L446" s="104">
        <f>'Care profiles'!F447</f>
        <v>0.15</v>
      </c>
      <c r="M446" s="15">
        <f>'Care profiles'!G447</f>
        <v>1</v>
      </c>
      <c r="N446" s="15">
        <f>'Care profiles'!H447</f>
        <v>9</v>
      </c>
      <c r="O446" s="15" t="str">
        <f>'Care profiles'!I447</f>
        <v>days</v>
      </c>
      <c r="P446" s="15" t="str">
        <f>'Care profiles'!J447</f>
        <v>Team</v>
      </c>
      <c r="Q446" s="15" t="str">
        <f>'Care profiles'!K447</f>
        <v>Acute Inpatient Services – Older Adult (65+ years)</v>
      </c>
      <c r="R446" s="15" t="str">
        <f>'Care profiles'!M447</f>
        <v>N</v>
      </c>
      <c r="S446" s="15" t="str">
        <f>'Care profiles'!O447</f>
        <v>Y</v>
      </c>
      <c r="T446" s="15" t="str">
        <f>'Care profiles'!Q447</f>
        <v>N</v>
      </c>
      <c r="U446" s="30">
        <f t="shared" si="52"/>
        <v>20973.1204</v>
      </c>
      <c r="V446" s="30">
        <f t="shared" si="53"/>
        <v>3145.9680599999997</v>
      </c>
      <c r="W446" s="30">
        <f>IF(M446="n/a",0,IF(O446="days",V446*M446*(1+(VLOOKUP(K446,'Bed parameters'!$A$9:$G$12,7,FALSE))),V446*M446))</f>
        <v>3145.9680599999997</v>
      </c>
      <c r="X446" s="30">
        <f t="shared" si="54"/>
        <v>679529.10095999995</v>
      </c>
      <c r="Y446" s="30">
        <f t="shared" si="55"/>
        <v>28313.712539999997</v>
      </c>
      <c r="Z446" s="113">
        <f>_xlfn.IFNA(Y446/((VLOOKUP(K446,'Bed parameters'!$A$9:$G$12,3,FALSE))*(VLOOKUP(K446,'Bed parameters'!$A$9:$G$12,5,FALSE))),0)</f>
        <v>91.260959033037864</v>
      </c>
      <c r="AA446" s="30">
        <f t="shared" si="56"/>
        <v>326173.96846079989</v>
      </c>
      <c r="AB446" s="30">
        <f>_xlfn.IFNA(IF($O446="days",$Y446*(VLOOKUP($K446,'Bed parameters'!$A$9:$I$12,9,FALSE))*$F446*(VLOOKUP($Q446,'Workforce distribution'!$C$8:$AD$30,AB$7,FALSE)),IF($Q446="n/a",(IF($P446=AB$6,$X446*$F446,0)),$X446*$F446*(VLOOKUP($Q446,'Workforce distribution'!$C$8:$AD$30,AB$7,FALSE)))),0)</f>
        <v>0</v>
      </c>
      <c r="AC446" s="30">
        <f>_xlfn.IFNA(IF($O446="days",$Y446*(VLOOKUP($K446,'Bed parameters'!$A$9:$I$12,9,FALSE))*$F446*(VLOOKUP($Q446,'Workforce distribution'!$C$8:$AD$30,AC$7,FALSE)),IF($Q446="n/a",(IF($P446=AC$6,$X446*$F446,0)),$X446*$F446*(VLOOKUP($Q446,'Workforce distribution'!$C$8:$AD$30,AC$7,FALSE)))),0)</f>
        <v>0</v>
      </c>
      <c r="AD446" s="30">
        <f>_xlfn.IFNA(IF($O446="days",$Y446*(VLOOKUP($K446,'Bed parameters'!$A$9:$I$12,9,FALSE))*$F446*(VLOOKUP($Q446,'Workforce distribution'!$C$8:$AD$30,AD$7,FALSE)),IF($Q446="n/a",(IF($P446=AD$6,$X446*$F446,0)),$X446*$F446*(VLOOKUP($Q446,'Workforce distribution'!$C$8:$AD$30,AD$7,FALSE)))),0)</f>
        <v>0</v>
      </c>
      <c r="AE446" s="30">
        <f>_xlfn.IFNA(IF($O446="days",$Y446*(VLOOKUP($K446,'Bed parameters'!$A$9:$I$12,9,FALSE))*$F446*(VLOOKUP($Q446,'Workforce distribution'!$C$8:$AD$30,AE$7,FALSE)),IF($Q446="n/a",(IF($P446=AE$6,$X446*$F446,0)),$X446*$F446*(VLOOKUP($Q446,'Workforce distribution'!$C$8:$AD$30,AE$7,FALSE)))),0)</f>
        <v>20145.649413263534</v>
      </c>
      <c r="AF446" s="30">
        <f>_xlfn.IFNA(IF($O446="days",$Y446*(VLOOKUP($K446,'Bed parameters'!$A$9:$I$12,9,FALSE))*$F446*(VLOOKUP($Q446,'Workforce distribution'!$C$8:$AD$30,AF$7,FALSE)),IF($Q446="n/a",(IF($P446=AF$6,$X446*$F446,0)),$X446*$F446*(VLOOKUP($Q446,'Workforce distribution'!$C$8:$AD$30,AF$7,FALSE)))),0)</f>
        <v>37110.406813906535</v>
      </c>
      <c r="AG446" s="30">
        <f>_xlfn.IFNA(IF($O446="days",$Y446*(VLOOKUP($K446,'Bed parameters'!$A$9:$I$12,9,FALSE))*$F446*(VLOOKUP($Q446,'Workforce distribution'!$C$8:$AD$30,AG$7,FALSE)),IF($Q446="n/a",(IF($P446=AG$6,$X446*$F446,0)),$X446*$F446*(VLOOKUP($Q446,'Workforce distribution'!$C$8:$AD$30,AG$7,FALSE)))),0)</f>
        <v>0</v>
      </c>
      <c r="AH446" s="30">
        <f>_xlfn.IFNA(IF($O446="days",$Y446*(VLOOKUP($K446,'Bed parameters'!$A$9:$I$12,9,FALSE))*$F446*(VLOOKUP($Q446,'Workforce distribution'!$C$8:$AD$30,AH$7,FALSE)),IF($Q446="n/a",(IF($P446=AH$6,$X446*$F446,0)),$X446*$F446*(VLOOKUP($Q446,'Workforce distribution'!$C$8:$AD$30,AH$7,FALSE)))),0)</f>
        <v>0</v>
      </c>
      <c r="AI446" s="30">
        <f>_xlfn.IFNA(IF($O446="days",$Y446*(VLOOKUP($K446,'Bed parameters'!$A$9:$I$12,9,FALSE))*$F446*(VLOOKUP($Q446,'Workforce distribution'!$C$8:$AD$30,AI$7,FALSE)),IF($Q446="n/a",(IF($P446=AI$6,$X446*$F446,0)),$X446*$F446*(VLOOKUP($Q446,'Workforce distribution'!$C$8:$AD$30,AI$7,FALSE)))),0)</f>
        <v>0</v>
      </c>
      <c r="AJ446" s="30">
        <f>_xlfn.IFNA(IF($O446="days",$Y446*(VLOOKUP($K446,'Bed parameters'!$A$9:$I$12,9,FALSE))*$F446*(VLOOKUP($Q446,'Workforce distribution'!$C$8:$AD$30,AJ$7,FALSE)),IF($Q446="n/a",(IF($P446=AJ$6,$X446*$F446,0)),$X446*$F446*(VLOOKUP($Q446,'Workforce distribution'!$C$8:$AD$30,AJ$7,FALSE)))),0)</f>
        <v>0</v>
      </c>
      <c r="AK446" s="30">
        <f>_xlfn.IFNA(IF($O446="days",$Y446*(VLOOKUP($K446,'Bed parameters'!$A$9:$I$12,9,FALSE))*$F446*(VLOOKUP($Q446,'Workforce distribution'!$C$8:$AD$30,AK$7,FALSE)),IF($Q446="n/a",(IF($P446=AK$6,$X446*$F446,0)),$X446*$F446*(VLOOKUP($Q446,'Workforce distribution'!$C$8:$AD$30,AK$7,FALSE)))),0)</f>
        <v>0</v>
      </c>
      <c r="AL446" s="30">
        <f>_xlfn.IFNA(IF($O446="days",$Y446*(VLOOKUP($K446,'Bed parameters'!$A$9:$I$12,9,FALSE))*$F446*(VLOOKUP($Q446,'Workforce distribution'!$C$8:$AD$30,AL$7,FALSE)),IF($Q446="n/a",(IF($P446=AL$6,$X446*$F446,0)),$X446*$F446*(VLOOKUP($Q446,'Workforce distribution'!$C$8:$AD$30,AL$7,FALSE)))),0)</f>
        <v>0</v>
      </c>
      <c r="AM446" s="30">
        <f>_xlfn.IFNA(IF($O446="days",$Y446*(VLOOKUP($K446,'Bed parameters'!$A$9:$I$12,9,FALSE))*$F446*(VLOOKUP($Q446,'Workforce distribution'!$C$8:$AD$30,AM$7,FALSE)),IF($Q446="n/a",(IF($P446=AM$6,$X446*$F446,0)),$X446*$F446*(VLOOKUP($Q446,'Workforce distribution'!$C$8:$AD$30,AM$7,FALSE)))),0)</f>
        <v>184889.34823357005</v>
      </c>
      <c r="AN446" s="30">
        <f>_xlfn.IFNA(IF($O446="days",$Y446*(VLOOKUP($K446,'Bed parameters'!$A$9:$I$12,9,FALSE))*$F446*(VLOOKUP($Q446,'Workforce distribution'!$C$8:$AD$30,AN$7,FALSE)),IF($Q446="n/a",(IF($P446=AN$6,$X446*$F446,0)),$X446*$F446*(VLOOKUP($Q446,'Workforce distribution'!$C$8:$AD$30,AN$7,FALSE)))),0)</f>
        <v>3777.309264986915</v>
      </c>
      <c r="AO446" s="30">
        <f>_xlfn.IFNA(IF($O446="days",$Y446*(VLOOKUP($K446,'Bed parameters'!$A$9:$I$12,9,FALSE))*$F446*(VLOOKUP($Q446,'Workforce distribution'!$C$8:$AD$30,AO$7,FALSE)),IF($Q446="n/a",(IF($P446=AO$6,$X446*$F446,0)),$X446*$F446*(VLOOKUP($Q446,'Workforce distribution'!$C$8:$AD$30,AO$7,FALSE)))),0)</f>
        <v>6295.5154416448595</v>
      </c>
      <c r="AP446" s="30">
        <f>_xlfn.IFNA(IF($O446="days",$Y446*(VLOOKUP($K446,'Bed parameters'!$A$9:$I$12,9,FALSE))*$F446*(VLOOKUP($Q446,'Workforce distribution'!$C$8:$AD$30,AP$7,FALSE)),IF($Q446="n/a",(IF($P446=AP$6,$X446*$F446,0)),$X446*$F446*(VLOOKUP($Q446,'Workforce distribution'!$C$8:$AD$30,AP$7,FALSE)))),0)</f>
        <v>12591.030883289719</v>
      </c>
      <c r="AQ446" s="30">
        <f>_xlfn.IFNA(IF($O446="days",$Y446*(VLOOKUP($K446,'Bed parameters'!$A$9:$I$12,9,FALSE))*$F446*(VLOOKUP($Q446,'Workforce distribution'!$C$8:$AD$30,AQ$7,FALSE)),IF($Q446="n/a",(IF($P446=AQ$6,$X446*$F446,0)),$X446*$F446*(VLOOKUP($Q446,'Workforce distribution'!$C$8:$AD$30,AQ$7,FALSE)))),0)</f>
        <v>17627.443236605606</v>
      </c>
      <c r="AR446" s="30">
        <f>_xlfn.IFNA(IF($O446="days",$Y446*(VLOOKUP($K446,'Bed parameters'!$A$9:$I$12,9,FALSE))*$F446*(VLOOKUP($Q446,'Workforce distribution'!$C$8:$AD$30,AR$7,FALSE)),IF($Q446="n/a",(IF($P446=AR$6,$X446*$F446,0)),$X446*$F446*(VLOOKUP($Q446,'Workforce distribution'!$C$8:$AD$30,AR$7,FALSE)))),0)</f>
        <v>0</v>
      </c>
      <c r="AS446" s="30">
        <f>_xlfn.IFNA(IF($O446="days",$Y446*(VLOOKUP($K446,'Bed parameters'!$A$9:$I$12,9,FALSE))*$F446*(VLOOKUP($Q446,'Workforce distribution'!$C$8:$AD$30,AS$7,FALSE)),IF($Q446="n/a",(IF($P446=AS$6,$X446*$F446,0)),$X446*$F446*(VLOOKUP($Q446,'Workforce distribution'!$C$8:$AD$30,AS$7,FALSE)))),0)</f>
        <v>0</v>
      </c>
      <c r="AT446" s="30">
        <f>_xlfn.IFNA(IF($O446="days",$Y446*(VLOOKUP($K446,'Bed parameters'!$A$9:$I$12,9,FALSE))*$F446*(VLOOKUP($Q446,'Workforce distribution'!$C$8:$AD$30,AT$7,FALSE)),IF($Q446="n/a",(IF($P446=AT$6,$X446*$F446,0)),$X446*$F446*(VLOOKUP($Q446,'Workforce distribution'!$C$8:$AD$30,AT$7,FALSE)))),0)</f>
        <v>0</v>
      </c>
      <c r="AU446" s="30">
        <f>_xlfn.IFNA(IF($O446="days",$Y446*(VLOOKUP($K446,'Bed parameters'!$A$9:$I$12,9,FALSE))*$F446*(VLOOKUP($Q446,'Workforce distribution'!$C$8:$AD$30,AU$7,FALSE)),IF($Q446="n/a",(IF($P446=AU$6,$X446*$F446,0)),$X446*$F446*(VLOOKUP($Q446,'Workforce distribution'!$C$8:$AD$30,AU$7,FALSE)))),0)</f>
        <v>18555.203406953267</v>
      </c>
      <c r="AV446" s="30">
        <f>_xlfn.IFNA(IF($O446="days",$Y446*(VLOOKUP($K446,'Bed parameters'!$A$9:$I$12,9,FALSE))*$F446*(VLOOKUP($Q446,'Workforce distribution'!$C$8:$AD$30,AV$7,FALSE)),IF($Q446="n/a",(IF($P446=AV$6,$X446*$F446,0)),$X446*$F446*(VLOOKUP($Q446,'Workforce distribution'!$C$8:$AD$30,AV$7,FALSE)))),0)</f>
        <v>6626.8583596261678</v>
      </c>
      <c r="AW446" s="30">
        <f>_xlfn.IFNA(IF($O446="days",$Y446*(VLOOKUP($K446,'Bed parameters'!$A$9:$I$12,9,FALSE))*$F446*(VLOOKUP($Q446,'Workforce distribution'!$C$8:$AD$30,AW$7,FALSE)),IF($Q446="n/a",(IF($P446=AW$6,$X446*$F446,0)),$X446*$F446*(VLOOKUP($Q446,'Workforce distribution'!$C$8:$AD$30,AW$7,FALSE)))),0)</f>
        <v>18555.203406953267</v>
      </c>
      <c r="AX446" s="30">
        <f>_xlfn.IFNA(IF($O446="days",$Y446*(VLOOKUP($K446,'Bed parameters'!$A$9:$I$12,9,FALSE))*$F446*(VLOOKUP($Q446,'Workforce distribution'!$C$8:$AD$30,AX$7,FALSE)),IF($Q446="n/a",(IF($P446=AX$6,$X446*$F446,0)),$X446*$F446*(VLOOKUP($Q446,'Workforce distribution'!$C$8:$AD$30,AX$7,FALSE)))),0)</f>
        <v>0</v>
      </c>
      <c r="AY446" s="30">
        <f>_xlfn.IFNA(IF($O446="days",$Y446*(VLOOKUP($K446,'Bed parameters'!$A$9:$I$12,9,FALSE))*$F446*(VLOOKUP($Q446,'Workforce distribution'!$C$8:$AD$30,AY$7,FALSE)),IF($Q446="n/a",(IF($P446=AY$6,$X446*$F446,0)),$X446*$F446*(VLOOKUP($Q446,'Workforce distribution'!$C$8:$AD$30,AY$7,FALSE)))),0)</f>
        <v>0</v>
      </c>
      <c r="AZ446" s="30">
        <f>_xlfn.IFNA(IF($O446="days",$Y446*(VLOOKUP($K446,'Bed parameters'!$A$9:$I$12,9,FALSE))*$F446*(VLOOKUP($Q446,'Workforce distribution'!$C$8:$AD$30,AZ$7,FALSE)),IF($Q446="n/a",(IF($P446=AZ$6,$X446*$F446,0)),$X446*$F446*(VLOOKUP($Q446,'Workforce distribution'!$C$8:$AD$30,AZ$7,FALSE)))),0)</f>
        <v>0</v>
      </c>
      <c r="BA446" s="30">
        <f>_xlfn.IFNA(IF($O446="days",$Y446*(VLOOKUP($K446,'Bed parameters'!$A$9:$I$12,9,FALSE))*$F446*(VLOOKUP($Q446,'Workforce distribution'!$C$8:$AD$30,BA$7,FALSE)),IF($Q446="n/a",(IF($P446=BA$6,$X446*$F446,0)),$X446*$F446*(VLOOKUP($Q446,'Workforce distribution'!$C$8:$AD$30,BA$7,FALSE)))),0)</f>
        <v>0</v>
      </c>
      <c r="BB446" s="30">
        <f>_xlfn.IFNA(IF($O446="days",$Y446*(VLOOKUP($K446,'Bed parameters'!$A$9:$I$12,9,FALSE))*$F446*(VLOOKUP($Q446,'Workforce distribution'!$C$8:$AD$30,BB$7,FALSE)),IF($Q446="n/a",(IF($P446=BB$6,$X446*$F446,0)),$X446*$F446*(VLOOKUP($Q446,'Workforce distribution'!$C$8:$AD$30,BB$7,FALSE)))),0)</f>
        <v>0</v>
      </c>
      <c r="BC446" s="149">
        <f t="shared" si="57"/>
        <v>196.93666478644948</v>
      </c>
      <c r="BD446" s="288">
        <f>IF($Q446="n/a",(IF('Workforce hours'!D$30=0,0,(AB446/'Workforce hours'!D$30))),(IF(VLOOKUP($Q446,'Workforce hours'!$C$8:$AD$30,BD$7,FALSE)=0,0,(AB446/(VLOOKUP($Q446,'Workforce hours'!$C$8:$AD$30,BD$7,FALSE))))))</f>
        <v>0</v>
      </c>
      <c r="BE446" s="288">
        <f>IF($Q446="n/a",(IF('Workforce hours'!E$30=0,0,(AC446/'Workforce hours'!E$30))),(IF(VLOOKUP($Q446,'Workforce hours'!$C$8:$AD$30,BE$7,FALSE)=0,0,(AC446/(VLOOKUP($Q446,'Workforce hours'!$C$8:$AD$30,BE$7,FALSE))))))</f>
        <v>0</v>
      </c>
      <c r="BF446" s="288">
        <f>IF($Q446="n/a",(IF('Workforce hours'!F$30=0,0,(AD446/'Workforce hours'!F$30))),(IF(VLOOKUP($Q446,'Workforce hours'!$C$8:$AD$30,BF$7,FALSE)=0,0,(AD446/(VLOOKUP($Q446,'Workforce hours'!$C$8:$AD$30,BF$7,FALSE))))))</f>
        <v>0</v>
      </c>
      <c r="BG446" s="288">
        <f>IF($Q446="n/a",(IF('Workforce hours'!G$30=0,0,(AE446/'Workforce hours'!G$30))),(IF(VLOOKUP($Q446,'Workforce hours'!$C$8:$AD$30,BG$7,FALSE)=0,0,(AE446/(VLOOKUP($Q446,'Workforce hours'!$C$8:$AD$30,BG$7,FALSE))))))</f>
        <v>11.743899413557124</v>
      </c>
      <c r="BH446" s="288">
        <f>IF($Q446="n/a",(IF('Workforce hours'!H$30=0,0,(AF446/'Workforce hours'!H$30))),(IF(VLOOKUP($Q446,'Workforce hours'!$C$8:$AD$30,BH$7,FALSE)=0,0,(AF446/(VLOOKUP($Q446,'Workforce hours'!$C$8:$AD$30,BH$7,FALSE))))))</f>
        <v>22.636442773197317</v>
      </c>
      <c r="BI446" s="288">
        <f>IF($Q446="n/a",(IF('Workforce hours'!I$30=0,0,(AG446/'Workforce hours'!I$30))),(IF(VLOOKUP($Q446,'Workforce hours'!$C$8:$AD$30,BI$7,FALSE)=0,0,(AG446/(VLOOKUP($Q446,'Workforce hours'!$C$8:$AD$30,BI$7,FALSE))))))</f>
        <v>0</v>
      </c>
      <c r="BJ446" s="288">
        <f>IF($Q446="n/a",(IF('Workforce hours'!J$30=0,0,(AH446/'Workforce hours'!J$30))),(IF(VLOOKUP($Q446,'Workforce hours'!$C$8:$AD$30,BJ$7,FALSE)=0,0,(AH446/(VLOOKUP($Q446,'Workforce hours'!$C$8:$AD$30,BJ$7,FALSE))))))</f>
        <v>0</v>
      </c>
      <c r="BK446" s="288">
        <f>IF($Q446="n/a",(IF('Workforce hours'!K$30=0,0,(AI446/'Workforce hours'!K$30))),(IF(VLOOKUP($Q446,'Workforce hours'!$C$8:$AD$30,BK$7,FALSE)=0,0,(AI446/(VLOOKUP($Q446,'Workforce hours'!$C$8:$AD$30,BK$7,FALSE))))))</f>
        <v>0</v>
      </c>
      <c r="BL446" s="288">
        <f>IF($Q446="n/a",(IF('Workforce hours'!L$30=0,0,(AJ446/'Workforce hours'!L$30))),(IF(VLOOKUP($Q446,'Workforce hours'!$C$8:$AD$30,BL$7,FALSE)=0,0,(AJ446/(VLOOKUP($Q446,'Workforce hours'!$C$8:$AD$30,BL$7,FALSE))))))</f>
        <v>0</v>
      </c>
      <c r="BM446" s="288">
        <f>IF($Q446="n/a",(IF('Workforce hours'!M$30=0,0,(AK446/'Workforce hours'!M$30))),(IF(VLOOKUP($Q446,'Workforce hours'!$C$8:$AD$30,BM$7,FALSE)=0,0,(AK446/(VLOOKUP($Q446,'Workforce hours'!$C$8:$AD$30,BM$7,FALSE))))))</f>
        <v>0</v>
      </c>
      <c r="BN446" s="288">
        <f>IF($Q446="n/a",(IF('Workforce hours'!N$30=0,0,(AL446/'Workforce hours'!N$30))),(IF(VLOOKUP($Q446,'Workforce hours'!$C$8:$AD$30,BN$7,FALSE)=0,0,(AL446/(VLOOKUP($Q446,'Workforce hours'!$C$8:$AD$30,BN$7,FALSE))))))</f>
        <v>0</v>
      </c>
      <c r="BO446" s="288">
        <f>IF($Q446="n/a",(IF('Workforce hours'!O$30=0,0,(AM446/'Workforce hours'!O$30))),(IF(VLOOKUP($Q446,'Workforce hours'!$C$8:$AD$30,BO$7,FALSE)=0,0,(AM446/(VLOOKUP($Q446,'Workforce hours'!$C$8:$AD$30,BO$7,FALSE))))))</f>
        <v>114.29798196749613</v>
      </c>
      <c r="BP446" s="288">
        <f>IF($Q446="n/a",(IF('Workforce hours'!P$30=0,0,(AN446/'Workforce hours'!P$30))),(IF(VLOOKUP($Q446,'Workforce hours'!$C$8:$AD$30,BP$7,FALSE)=0,0,(AN446/(VLOOKUP($Q446,'Workforce hours'!$C$8:$AD$30,BP$7,FALSE))))))</f>
        <v>2.2019811400419624</v>
      </c>
      <c r="BQ446" s="288">
        <f>IF($Q446="n/a",(IF('Workforce hours'!Q$30=0,0,(AO446/'Workforce hours'!Q$30))),(IF(VLOOKUP($Q446,'Workforce hours'!$C$8:$AD$30,BQ$7,FALSE)=0,0,(AO446/(VLOOKUP($Q446,'Workforce hours'!$C$8:$AD$30,BQ$7,FALSE))))))</f>
        <v>3.6699685667366047</v>
      </c>
      <c r="BR446" s="288">
        <f>IF($Q446="n/a",(IF('Workforce hours'!R$30=0,0,(AP446/'Workforce hours'!R$30))),(IF(VLOOKUP($Q446,'Workforce hours'!$C$8:$AD$30,BR$7,FALSE)=0,0,(AP446/(VLOOKUP($Q446,'Workforce hours'!$C$8:$AD$30,BR$7,FALSE))))))</f>
        <v>7.3399371334732093</v>
      </c>
      <c r="BS446" s="288">
        <f>IF($Q446="n/a",(IF('Workforce hours'!S$30=0,0,(AQ446/'Workforce hours'!S$30))),(IF(VLOOKUP($Q446,'Workforce hours'!$C$8:$AD$30,BS$7,FALSE)=0,0,(AQ446/(VLOOKUP($Q446,'Workforce hours'!$C$8:$AD$30,BS$7,FALSE))))))</f>
        <v>10.275911986862495</v>
      </c>
      <c r="BT446" s="288">
        <f>IF($Q446="n/a",(IF('Workforce hours'!T$30=0,0,(AR446/'Workforce hours'!T$30))),(IF(VLOOKUP($Q446,'Workforce hours'!$C$8:$AD$30,BT$7,FALSE)=0,0,(AR446/(VLOOKUP($Q446,'Workforce hours'!$C$8:$AD$30,BT$7,FALSE))))))</f>
        <v>0</v>
      </c>
      <c r="BU446" s="288">
        <f>IF($Q446="n/a",(IF('Workforce hours'!U$30=0,0,(AS446/'Workforce hours'!U$30))),(IF(VLOOKUP($Q446,'Workforce hours'!$C$8:$AD$30,BU$7,FALSE)=0,0,(AS446/(VLOOKUP($Q446,'Workforce hours'!$C$8:$AD$30,BU$7,FALSE))))))</f>
        <v>0</v>
      </c>
      <c r="BV446" s="288">
        <f>IF($Q446="n/a",(IF('Workforce hours'!V$30=0,0,(AT446/'Workforce hours'!V$30))),(IF(VLOOKUP($Q446,'Workforce hours'!$C$8:$AD$30,BV$7,FALSE)=0,0,(AT446/(VLOOKUP($Q446,'Workforce hours'!$C$8:$AD$30,BV$7,FALSE))))))</f>
        <v>0</v>
      </c>
      <c r="BW446" s="288">
        <f>IF($Q446="n/a",(IF('Workforce hours'!W$30=0,0,(AU446/'Workforce hours'!W$30))),(IF(VLOOKUP($Q446,'Workforce hours'!$C$8:$AD$30,BW$7,FALSE)=0,0,(AU446/(VLOOKUP($Q446,'Workforce hours'!$C$8:$AD$30,BW$7,FALSE))))))</f>
        <v>10.508714705187424</v>
      </c>
      <c r="BX446" s="288">
        <f>IF($Q446="n/a",(IF('Workforce hours'!X$30=0,0,(AV446/'Workforce hours'!X$30))),(IF(VLOOKUP($Q446,'Workforce hours'!$C$8:$AD$30,BX$7,FALSE)=0,0,(AV446/(VLOOKUP($Q446,'Workforce hours'!$C$8:$AD$30,BX$7,FALSE))))))</f>
        <v>3.7531123947097949</v>
      </c>
      <c r="BY446" s="288">
        <f>IF($Q446="n/a",(IF('Workforce hours'!Y$30=0,0,(AW446/'Workforce hours'!Y$30))),(IF(VLOOKUP($Q446,'Workforce hours'!$C$8:$AD$30,BY$7,FALSE)=0,0,(AW446/(VLOOKUP($Q446,'Workforce hours'!$C$8:$AD$30,BY$7,FALSE))))))</f>
        <v>10.508714705187424</v>
      </c>
      <c r="BZ446" s="288">
        <f>IF($Q446="n/a",(IF('Workforce hours'!Z$30=0,0,(AX446/'Workforce hours'!Z$30))),(IF(VLOOKUP($Q446,'Workforce hours'!$C$8:$AD$30,BZ$7,FALSE)=0,0,(AX446/(VLOOKUP($Q446,'Workforce hours'!$C$8:$AD$30,BZ$7,FALSE))))))</f>
        <v>0</v>
      </c>
      <c r="CA446" s="288">
        <f>IF($Q446="n/a",(IF('Workforce hours'!AA$30=0,0,(AY446/'Workforce hours'!AA$30))),(IF(VLOOKUP($Q446,'Workforce hours'!$C$8:$AD$30,CA$7,FALSE)=0,0,(AY446/(VLOOKUP($Q446,'Workforce hours'!$C$8:$AD$30,CA$7,FALSE))))))</f>
        <v>0</v>
      </c>
      <c r="CB446" s="288">
        <f>IF($Q446="n/a",(IF('Workforce hours'!AB$30=0,0,(AZ446/'Workforce hours'!AB$30))),(IF(VLOOKUP($Q446,'Workforce hours'!$C$8:$AD$30,CB$7,FALSE)=0,0,(AZ446/(VLOOKUP($Q446,'Workforce hours'!$C$8:$AD$30,CB$7,FALSE))))))</f>
        <v>0</v>
      </c>
      <c r="CC446" s="288">
        <f>IF($Q446="n/a",(IF('Workforce hours'!AC$30=0,0,(BA446/'Workforce hours'!AC$30))),(IF(VLOOKUP($Q446,'Workforce hours'!$C$8:$AD$30,CC$7,FALSE)=0,0,(BA446/(VLOOKUP($Q446,'Workforce hours'!$C$8:$AD$30,CC$7,FALSE))))))</f>
        <v>0</v>
      </c>
      <c r="CD446" s="288">
        <f>IF($Q446="n/a",(IF('Workforce hours'!AD$30=0,0,(BB446/'Workforce hours'!AD$30))),(IF(VLOOKUP($Q446,'Workforce hours'!$C$8:$AD$30,CD$7,FALSE)=0,0,(BB446/(VLOOKUP($Q446,'Workforce hours'!$C$8:$AD$30,CD$7,FALSE))))))</f>
        <v>0</v>
      </c>
      <c r="CE446" s="289">
        <f t="shared" si="58"/>
        <v>0</v>
      </c>
      <c r="CF446" s="290">
        <f>BD446*'Workforce costs'!B$9*(1+'Workforce costs'!B$10)*(1+'Workforce costs'!B$11)</f>
        <v>0</v>
      </c>
      <c r="CG446" s="290">
        <f>BE446*'Workforce costs'!C$9*(1+'Workforce costs'!C$10)*(1+'Workforce costs'!C$11)</f>
        <v>0</v>
      </c>
      <c r="CH446" s="290">
        <f>BF446*'Workforce costs'!D$9*(1+'Workforce costs'!D$10)*(1+'Workforce costs'!D$11)</f>
        <v>0</v>
      </c>
      <c r="CI446" s="290">
        <f>BG446*'Workforce costs'!E$9*(1+'Workforce costs'!E$10)*(1+'Workforce costs'!E$11)</f>
        <v>0</v>
      </c>
      <c r="CJ446" s="290">
        <f>BH446*'Workforce costs'!F$9*(1+'Workforce costs'!F$10)*(1+'Workforce costs'!F$11)</f>
        <v>0</v>
      </c>
      <c r="CK446" s="290">
        <f>BI446*'Workforce costs'!G$9*(1+'Workforce costs'!G$10)*(1+'Workforce costs'!G$11)</f>
        <v>0</v>
      </c>
      <c r="CL446" s="290">
        <f>BJ446*'Workforce costs'!H$9*(1+'Workforce costs'!H$10)*(1+'Workforce costs'!H$11)</f>
        <v>0</v>
      </c>
      <c r="CM446" s="290">
        <f>BK446*'Workforce costs'!I$9*(1+'Workforce costs'!I$10)*(1+'Workforce costs'!I$11)</f>
        <v>0</v>
      </c>
      <c r="CN446" s="290">
        <f>BL446*'Workforce costs'!J$9*(1+'Workforce costs'!J$10)*(1+'Workforce costs'!J$11)</f>
        <v>0</v>
      </c>
      <c r="CO446" s="290">
        <f>BM446*'Workforce costs'!K$9*(1+'Workforce costs'!K$10)*(1+'Workforce costs'!K$11)</f>
        <v>0</v>
      </c>
      <c r="CP446" s="290">
        <f>BN446*'Workforce costs'!L$9*(1+'Workforce costs'!L$10)*(1+'Workforce costs'!L$11)</f>
        <v>0</v>
      </c>
      <c r="CQ446" s="290">
        <f>BO446*'Workforce costs'!M$9*(1+'Workforce costs'!M$10)*(1+'Workforce costs'!M$11)</f>
        <v>0</v>
      </c>
      <c r="CR446" s="290">
        <f>BP446*'Workforce costs'!N$9*(1+'Workforce costs'!N$10)*(1+'Workforce costs'!N$11)</f>
        <v>0</v>
      </c>
      <c r="CS446" s="290">
        <f>BQ446*'Workforce costs'!O$9*(1+'Workforce costs'!O$10)*(1+'Workforce costs'!O$11)</f>
        <v>0</v>
      </c>
      <c r="CT446" s="290">
        <f>BR446*'Workforce costs'!P$9*(1+'Workforce costs'!P$10)*(1+'Workforce costs'!P$11)</f>
        <v>0</v>
      </c>
      <c r="CU446" s="290">
        <f>BS446*'Workforce costs'!Q$9*(1+'Workforce costs'!Q$10)*(1+'Workforce costs'!Q$11)</f>
        <v>0</v>
      </c>
      <c r="CV446" s="290">
        <f>BT446*'Workforce costs'!R$9*(1+'Workforce costs'!R$10)*(1+'Workforce costs'!R$11)</f>
        <v>0</v>
      </c>
      <c r="CW446" s="290">
        <f>BU446*'Workforce costs'!S$9*(1+'Workforce costs'!S$10)*(1+'Workforce costs'!S$11)</f>
        <v>0</v>
      </c>
      <c r="CX446" s="290">
        <f>BV446*'Workforce costs'!T$9*(1+'Workforce costs'!T$10)*(1+'Workforce costs'!T$11)</f>
        <v>0</v>
      </c>
      <c r="CY446" s="290">
        <f>BW446*'Workforce costs'!U$9*(1+'Workforce costs'!U$10)*(1+'Workforce costs'!U$11)</f>
        <v>0</v>
      </c>
      <c r="CZ446" s="290">
        <f>BX446*'Workforce costs'!V$9*(1+'Workforce costs'!V$10)*(1+'Workforce costs'!V$11)</f>
        <v>0</v>
      </c>
      <c r="DA446" s="290">
        <f>BY446*'Workforce costs'!W$9*(1+'Workforce costs'!W$10)*(1+'Workforce costs'!W$11)</f>
        <v>0</v>
      </c>
      <c r="DB446" s="290">
        <f>BZ446*'Workforce costs'!X$9*(1+'Workforce costs'!X$10)*(1+'Workforce costs'!X$11)</f>
        <v>0</v>
      </c>
      <c r="DC446" s="290">
        <f>CA446*'Workforce costs'!Y$9*(1+'Workforce costs'!Y$10)*(1+'Workforce costs'!Y$11)</f>
        <v>0</v>
      </c>
      <c r="DD446" s="290">
        <f>CB446*'Workforce costs'!Z$9*(1+'Workforce costs'!Z$10)*(1+'Workforce costs'!Z$11)</f>
        <v>0</v>
      </c>
      <c r="DE446" s="290">
        <f>CC446*'Workforce costs'!AA$9*(1+'Workforce costs'!AA$10)*(1+'Workforce costs'!AA$11)</f>
        <v>0</v>
      </c>
      <c r="DF446" s="290">
        <f>CD446*'Workforce costs'!AB$9*(1+'Workforce costs'!AB$10)*(1+'Workforce costs'!AB$11)</f>
        <v>0</v>
      </c>
    </row>
    <row r="447" spans="1:110" x14ac:dyDescent="0.3">
      <c r="A447" s="2" t="str">
        <f>Outputs!$A$4</f>
        <v>Australia</v>
      </c>
      <c r="B447" s="2" t="str">
        <f t="shared" si="51"/>
        <v>Australia 65+</v>
      </c>
      <c r="C447" s="30">
        <f>VLOOKUP($B447,Populations!$D$15:$H$1920,3,FALSE)</f>
        <v>4559374</v>
      </c>
      <c r="D447" s="255">
        <f>IF(OR($H447="General pop",$H447="Schools",$H447="Workplace",$H447="Skills Training",$H447="Digital Supports"),1,VLOOKUP($B447,Populations!$D$15:$H$1920,5,FALSE))</f>
        <v>1</v>
      </c>
      <c r="E447" s="88">
        <f>VLOOKUP(I447,Epidemiology!$C$10:$H$47,6,FALSE)</f>
        <v>460</v>
      </c>
      <c r="F447" s="102">
        <f>'Care profiles'!R448</f>
        <v>1</v>
      </c>
      <c r="G447" s="15" t="str">
        <f>'Care profiles'!A448</f>
        <v>65+</v>
      </c>
      <c r="H447" s="15" t="str">
        <f>'Care profiles'!B448</f>
        <v>Persistent</v>
      </c>
      <c r="I447" s="15" t="str">
        <f>'Care profiles'!C448</f>
        <v>Persistent_65+yrs</v>
      </c>
      <c r="J447" s="15" t="str">
        <f>'Care profiles'!D448</f>
        <v>Care profile</v>
      </c>
      <c r="K447" s="15" t="str">
        <f>'Care profiles'!E448</f>
        <v>Acute Care Services</v>
      </c>
      <c r="L447" s="104">
        <f>'Care profiles'!F448</f>
        <v>0.2</v>
      </c>
      <c r="M447" s="15">
        <f>'Care profiles'!G448</f>
        <v>1</v>
      </c>
      <c r="N447" s="15">
        <f>'Care profiles'!H448</f>
        <v>90</v>
      </c>
      <c r="O447" s="15" t="str">
        <f>'Care profiles'!I448</f>
        <v>min</v>
      </c>
      <c r="P447" s="15" t="str">
        <f>'Care profiles'!J448</f>
        <v>Team</v>
      </c>
      <c r="Q447" s="15" t="str">
        <f>'Care profiles'!K448</f>
        <v>Acute Care Team</v>
      </c>
      <c r="R447" s="15" t="str">
        <f>'Care profiles'!M448</f>
        <v>N</v>
      </c>
      <c r="S447" s="15" t="str">
        <f>'Care profiles'!O448</f>
        <v>Y</v>
      </c>
      <c r="T447" s="15" t="str">
        <f>'Care profiles'!Q448</f>
        <v>N</v>
      </c>
      <c r="U447" s="30">
        <f t="shared" si="52"/>
        <v>20973.1204</v>
      </c>
      <c r="V447" s="30">
        <f t="shared" si="53"/>
        <v>4194.6240800000005</v>
      </c>
      <c r="W447" s="30">
        <f>IF(M447="n/a",0,IF(O447="days",V447*M447*(1+(VLOOKUP(K447,'Bed parameters'!$A$9:$G$12,7,FALSE))),V447*M447))</f>
        <v>4194.6240800000005</v>
      </c>
      <c r="X447" s="30">
        <f t="shared" si="54"/>
        <v>6291.9361200000003</v>
      </c>
      <c r="Y447" s="30">
        <f t="shared" si="55"/>
        <v>0</v>
      </c>
      <c r="Z447" s="113">
        <f>_xlfn.IFNA(Y447/((VLOOKUP(K447,'Bed parameters'!$A$9:$G$12,3,FALSE))*(VLOOKUP(K447,'Bed parameters'!$A$9:$G$12,5,FALSE))),0)</f>
        <v>0</v>
      </c>
      <c r="AA447" s="30">
        <f t="shared" si="56"/>
        <v>6291.9361200000012</v>
      </c>
      <c r="AB447" s="30">
        <f>_xlfn.IFNA(IF($O447="days",$Y447*(VLOOKUP($K447,'Bed parameters'!$A$9:$I$12,9,FALSE))*$F447*(VLOOKUP($Q447,'Workforce distribution'!$C$8:$AD$30,AB$7,FALSE)),IF($Q447="n/a",(IF($P447=AB$6,$X447*$F447,0)),$X447*$F447*(VLOOKUP($Q447,'Workforce distribution'!$C$8:$AD$30,AB$7,FALSE)))),0)</f>
        <v>0</v>
      </c>
      <c r="AC447" s="30">
        <f>_xlfn.IFNA(IF($O447="days",$Y447*(VLOOKUP($K447,'Bed parameters'!$A$9:$I$12,9,FALSE))*$F447*(VLOOKUP($Q447,'Workforce distribution'!$C$8:$AD$30,AC$7,FALSE)),IF($Q447="n/a",(IF($P447=AC$6,$X447*$F447,0)),$X447*$F447*(VLOOKUP($Q447,'Workforce distribution'!$C$8:$AD$30,AC$7,FALSE)))),0)</f>
        <v>0</v>
      </c>
      <c r="AD447" s="30">
        <f>_xlfn.IFNA(IF($O447="days",$Y447*(VLOOKUP($K447,'Bed parameters'!$A$9:$I$12,9,FALSE))*$F447*(VLOOKUP($Q447,'Workforce distribution'!$C$8:$AD$30,AD$7,FALSE)),IF($Q447="n/a",(IF($P447=AD$6,$X447*$F447,0)),$X447*$F447*(VLOOKUP($Q447,'Workforce distribution'!$C$8:$AD$30,AD$7,FALSE)))),0)</f>
        <v>0</v>
      </c>
      <c r="AE447" s="30">
        <f>_xlfn.IFNA(IF($O447="days",$Y447*(VLOOKUP($K447,'Bed parameters'!$A$9:$I$12,9,FALSE))*$F447*(VLOOKUP($Q447,'Workforce distribution'!$C$8:$AD$30,AE$7,FALSE)),IF($Q447="n/a",(IF($P447=AE$6,$X447*$F447,0)),$X447*$F447*(VLOOKUP($Q447,'Workforce distribution'!$C$8:$AD$30,AE$7,FALSE)))),0)</f>
        <v>330.6056273893588</v>
      </c>
      <c r="AF447" s="30">
        <f>_xlfn.IFNA(IF($O447="days",$Y447*(VLOOKUP($K447,'Bed parameters'!$A$9:$I$12,9,FALSE))*$F447*(VLOOKUP($Q447,'Workforce distribution'!$C$8:$AD$30,AF$7,FALSE)),IF($Q447="n/a",(IF($P447=AF$6,$X447*$F447,0)),$X447*$F447*(VLOOKUP($Q447,'Workforce distribution'!$C$8:$AD$30,AF$7,FALSE)))),0)</f>
        <v>0</v>
      </c>
      <c r="AG447" s="30">
        <f>_xlfn.IFNA(IF($O447="days",$Y447*(VLOOKUP($K447,'Bed parameters'!$A$9:$I$12,9,FALSE))*$F447*(VLOOKUP($Q447,'Workforce distribution'!$C$8:$AD$30,AG$7,FALSE)),IF($Q447="n/a",(IF($P447=AG$6,$X447*$F447,0)),$X447*$F447*(VLOOKUP($Q447,'Workforce distribution'!$C$8:$AD$30,AG$7,FALSE)))),0)</f>
        <v>0</v>
      </c>
      <c r="AH447" s="30">
        <f>_xlfn.IFNA(IF($O447="days",$Y447*(VLOOKUP($K447,'Bed parameters'!$A$9:$I$12,9,FALSE))*$F447*(VLOOKUP($Q447,'Workforce distribution'!$C$8:$AD$30,AH$7,FALSE)),IF($Q447="n/a",(IF($P447=AH$6,$X447*$F447,0)),$X447*$F447*(VLOOKUP($Q447,'Workforce distribution'!$C$8:$AD$30,AH$7,FALSE)))),0)</f>
        <v>0</v>
      </c>
      <c r="AI447" s="30">
        <f>_xlfn.IFNA(IF($O447="days",$Y447*(VLOOKUP($K447,'Bed parameters'!$A$9:$I$12,9,FALSE))*$F447*(VLOOKUP($Q447,'Workforce distribution'!$C$8:$AD$30,AI$7,FALSE)),IF($Q447="n/a",(IF($P447=AI$6,$X447*$F447,0)),$X447*$F447*(VLOOKUP($Q447,'Workforce distribution'!$C$8:$AD$30,AI$7,FALSE)))),0)</f>
        <v>0</v>
      </c>
      <c r="AJ447" s="30">
        <f>_xlfn.IFNA(IF($O447="days",$Y447*(VLOOKUP($K447,'Bed parameters'!$A$9:$I$12,9,FALSE))*$F447*(VLOOKUP($Q447,'Workforce distribution'!$C$8:$AD$30,AJ$7,FALSE)),IF($Q447="n/a",(IF($P447=AJ$6,$X447*$F447,0)),$X447*$F447*(VLOOKUP($Q447,'Workforce distribution'!$C$8:$AD$30,AJ$7,FALSE)))),0)</f>
        <v>0</v>
      </c>
      <c r="AK447" s="30">
        <f>_xlfn.IFNA(IF($O447="days",$Y447*(VLOOKUP($K447,'Bed parameters'!$A$9:$I$12,9,FALSE))*$F447*(VLOOKUP($Q447,'Workforce distribution'!$C$8:$AD$30,AK$7,FALSE)),IF($Q447="n/a",(IF($P447=AK$6,$X447*$F447,0)),$X447*$F447*(VLOOKUP($Q447,'Workforce distribution'!$C$8:$AD$30,AK$7,FALSE)))),0)</f>
        <v>0</v>
      </c>
      <c r="AL447" s="30">
        <f>_xlfn.IFNA(IF($O447="days",$Y447*(VLOOKUP($K447,'Bed parameters'!$A$9:$I$12,9,FALSE))*$F447*(VLOOKUP($Q447,'Workforce distribution'!$C$8:$AD$30,AL$7,FALSE)),IF($Q447="n/a",(IF($P447=AL$6,$X447*$F447,0)),$X447*$F447*(VLOOKUP($Q447,'Workforce distribution'!$C$8:$AD$30,AL$7,FALSE)))),0)</f>
        <v>556.22397878335823</v>
      </c>
      <c r="AM447" s="30">
        <f>_xlfn.IFNA(IF($O447="days",$Y447*(VLOOKUP($K447,'Bed parameters'!$A$9:$I$12,9,FALSE))*$F447*(VLOOKUP($Q447,'Workforce distribution'!$C$8:$AD$30,AM$7,FALSE)),IF($Q447="n/a",(IF($P447=AM$6,$X447*$F447,0)),$X447*$F447*(VLOOKUP($Q447,'Workforce distribution'!$C$8:$AD$30,AM$7,FALSE)))),0)</f>
        <v>3782.3230557268362</v>
      </c>
      <c r="AN447" s="30">
        <f>_xlfn.IFNA(IF($O447="days",$Y447*(VLOOKUP($K447,'Bed parameters'!$A$9:$I$12,9,FALSE))*$F447*(VLOOKUP($Q447,'Workforce distribution'!$C$8:$AD$30,AN$7,FALSE)),IF($Q447="n/a",(IF($P447=AN$6,$X447*$F447,0)),$X447*$F447*(VLOOKUP($Q447,'Workforce distribution'!$C$8:$AD$30,AN$7,FALSE)))),0)</f>
        <v>132.10319496104759</v>
      </c>
      <c r="AO447" s="30">
        <f>_xlfn.IFNA(IF($O447="days",$Y447*(VLOOKUP($K447,'Bed parameters'!$A$9:$I$12,9,FALSE))*$F447*(VLOOKUP($Q447,'Workforce distribution'!$C$8:$AD$30,AO$7,FALSE)),IF($Q447="n/a",(IF($P447=AO$6,$X447*$F447,0)),$X447*$F447*(VLOOKUP($Q447,'Workforce distribution'!$C$8:$AD$30,AO$7,FALSE)))),0)</f>
        <v>369.88894589093326</v>
      </c>
      <c r="AP447" s="30">
        <f>_xlfn.IFNA(IF($O447="days",$Y447*(VLOOKUP($K447,'Bed parameters'!$A$9:$I$12,9,FALSE))*$F447*(VLOOKUP($Q447,'Workforce distribution'!$C$8:$AD$30,AP$7,FALSE)),IF($Q447="n/a",(IF($P447=AP$6,$X447*$F447,0)),$X447*$F447*(VLOOKUP($Q447,'Workforce distribution'!$C$8:$AD$30,AP$7,FALSE)))),0)</f>
        <v>369.88894589093326</v>
      </c>
      <c r="AQ447" s="30">
        <f>_xlfn.IFNA(IF($O447="days",$Y447*(VLOOKUP($K447,'Bed parameters'!$A$9:$I$12,9,FALSE))*$F447*(VLOOKUP($Q447,'Workforce distribution'!$C$8:$AD$30,AQ$7,FALSE)),IF($Q447="n/a",(IF($P447=AQ$6,$X447*$F447,0)),$X447*$F447*(VLOOKUP($Q447,'Workforce distribution'!$C$8:$AD$30,AQ$7,FALSE)))),0)</f>
        <v>0</v>
      </c>
      <c r="AR447" s="30">
        <f>_xlfn.IFNA(IF($O447="days",$Y447*(VLOOKUP($K447,'Bed parameters'!$A$9:$I$12,9,FALSE))*$F447*(VLOOKUP($Q447,'Workforce distribution'!$C$8:$AD$30,AR$7,FALSE)),IF($Q447="n/a",(IF($P447=AR$6,$X447*$F447,0)),$X447*$F447*(VLOOKUP($Q447,'Workforce distribution'!$C$8:$AD$30,AR$7,FALSE)))),0)</f>
        <v>0</v>
      </c>
      <c r="AS447" s="30">
        <f>_xlfn.IFNA(IF($O447="days",$Y447*(VLOOKUP($K447,'Bed parameters'!$A$9:$I$12,9,FALSE))*$F447*(VLOOKUP($Q447,'Workforce distribution'!$C$8:$AD$30,AS$7,FALSE)),IF($Q447="n/a",(IF($P447=AS$6,$X447*$F447,0)),$X447*$F447*(VLOOKUP($Q447,'Workforce distribution'!$C$8:$AD$30,AS$7,FALSE)))),0)</f>
        <v>0</v>
      </c>
      <c r="AT447" s="30">
        <f>_xlfn.IFNA(IF($O447="days",$Y447*(VLOOKUP($K447,'Bed parameters'!$A$9:$I$12,9,FALSE))*$F447*(VLOOKUP($Q447,'Workforce distribution'!$C$8:$AD$30,AT$7,FALSE)),IF($Q447="n/a",(IF($P447=AT$6,$X447*$F447,0)),$X447*$F447*(VLOOKUP($Q447,'Workforce distribution'!$C$8:$AD$30,AT$7,FALSE)))),0)</f>
        <v>0</v>
      </c>
      <c r="AU447" s="30">
        <f>_xlfn.IFNA(IF($O447="days",$Y447*(VLOOKUP($K447,'Bed parameters'!$A$9:$I$12,9,FALSE))*$F447*(VLOOKUP($Q447,'Workforce distribution'!$C$8:$AD$30,AU$7,FALSE)),IF($Q447="n/a",(IF($P447=AU$6,$X447*$F447,0)),$X447*$F447*(VLOOKUP($Q447,'Workforce distribution'!$C$8:$AD$30,AU$7,FALSE)))),0)</f>
        <v>361.54558620918283</v>
      </c>
      <c r="AV447" s="30">
        <f>_xlfn.IFNA(IF($O447="days",$Y447*(VLOOKUP($K447,'Bed parameters'!$A$9:$I$12,9,FALSE))*$F447*(VLOOKUP($Q447,'Workforce distribution'!$C$8:$AD$30,AV$7,FALSE)),IF($Q447="n/a",(IF($P447=AV$6,$X447*$F447,0)),$X447*$F447*(VLOOKUP($Q447,'Workforce distribution'!$C$8:$AD$30,AV$7,FALSE)))),0)</f>
        <v>0</v>
      </c>
      <c r="AW447" s="30">
        <f>_xlfn.IFNA(IF($O447="days",$Y447*(VLOOKUP($K447,'Bed parameters'!$A$9:$I$12,9,FALSE))*$F447*(VLOOKUP($Q447,'Workforce distribution'!$C$8:$AD$30,AW$7,FALSE)),IF($Q447="n/a",(IF($P447=AW$6,$X447*$F447,0)),$X447*$F447*(VLOOKUP($Q447,'Workforce distribution'!$C$8:$AD$30,AW$7,FALSE)))),0)</f>
        <v>389.35678514835075</v>
      </c>
      <c r="AX447" s="30">
        <f>_xlfn.IFNA(IF($O447="days",$Y447*(VLOOKUP($K447,'Bed parameters'!$A$9:$I$12,9,FALSE))*$F447*(VLOOKUP($Q447,'Workforce distribution'!$C$8:$AD$30,AX$7,FALSE)),IF($Q447="n/a",(IF($P447=AX$6,$X447*$F447,0)),$X447*$F447*(VLOOKUP($Q447,'Workforce distribution'!$C$8:$AD$30,AX$7,FALSE)))),0)</f>
        <v>0</v>
      </c>
      <c r="AY447" s="30">
        <f>_xlfn.IFNA(IF($O447="days",$Y447*(VLOOKUP($K447,'Bed parameters'!$A$9:$I$12,9,FALSE))*$F447*(VLOOKUP($Q447,'Workforce distribution'!$C$8:$AD$30,AY$7,FALSE)),IF($Q447="n/a",(IF($P447=AY$6,$X447*$F447,0)),$X447*$F447*(VLOOKUP($Q447,'Workforce distribution'!$C$8:$AD$30,AY$7,FALSE)))),0)</f>
        <v>0</v>
      </c>
      <c r="AZ447" s="30">
        <f>_xlfn.IFNA(IF($O447="days",$Y447*(VLOOKUP($K447,'Bed parameters'!$A$9:$I$12,9,FALSE))*$F447*(VLOOKUP($Q447,'Workforce distribution'!$C$8:$AD$30,AZ$7,FALSE)),IF($Q447="n/a",(IF($P447=AZ$6,$X447*$F447,0)),$X447*$F447*(VLOOKUP($Q447,'Workforce distribution'!$C$8:$AD$30,AZ$7,FALSE)))),0)</f>
        <v>0</v>
      </c>
      <c r="BA447" s="30">
        <f>_xlfn.IFNA(IF($O447="days",$Y447*(VLOOKUP($K447,'Bed parameters'!$A$9:$I$12,9,FALSE))*$F447*(VLOOKUP($Q447,'Workforce distribution'!$C$8:$AD$30,BA$7,FALSE)),IF($Q447="n/a",(IF($P447=BA$6,$X447*$F447,0)),$X447*$F447*(VLOOKUP($Q447,'Workforce distribution'!$C$8:$AD$30,BA$7,FALSE)))),0)</f>
        <v>0</v>
      </c>
      <c r="BB447" s="30">
        <f>_xlfn.IFNA(IF($O447="days",$Y447*(VLOOKUP($K447,'Bed parameters'!$A$9:$I$12,9,FALSE))*$F447*(VLOOKUP($Q447,'Workforce distribution'!$C$8:$AD$30,BB$7,FALSE)),IF($Q447="n/a",(IF($P447=BB$6,$X447*$F447,0)),$X447*$F447*(VLOOKUP($Q447,'Workforce distribution'!$C$8:$AD$30,BB$7,FALSE)))),0)</f>
        <v>0</v>
      </c>
      <c r="BC447" s="149">
        <f t="shared" si="57"/>
        <v>5.7624312785192133</v>
      </c>
      <c r="BD447" s="288">
        <f>IF($Q447="n/a",(IF('Workforce hours'!D$30=0,0,(AB447/'Workforce hours'!D$30))),(IF(VLOOKUP($Q447,'Workforce hours'!$C$8:$AD$30,BD$7,FALSE)=0,0,(AB447/(VLOOKUP($Q447,'Workforce hours'!$C$8:$AD$30,BD$7,FALSE))))))</f>
        <v>0</v>
      </c>
      <c r="BE447" s="288">
        <f>IF($Q447="n/a",(IF('Workforce hours'!E$30=0,0,(AC447/'Workforce hours'!E$30))),(IF(VLOOKUP($Q447,'Workforce hours'!$C$8:$AD$30,BE$7,FALSE)=0,0,(AC447/(VLOOKUP($Q447,'Workforce hours'!$C$8:$AD$30,BE$7,FALSE))))))</f>
        <v>0</v>
      </c>
      <c r="BF447" s="288">
        <f>IF($Q447="n/a",(IF('Workforce hours'!F$30=0,0,(AD447/'Workforce hours'!F$30))),(IF(VLOOKUP($Q447,'Workforce hours'!$C$8:$AD$30,BF$7,FALSE)=0,0,(AD447/(VLOOKUP($Q447,'Workforce hours'!$C$8:$AD$30,BF$7,FALSE))))))</f>
        <v>0</v>
      </c>
      <c r="BG447" s="288">
        <f>IF($Q447="n/a",(IF('Workforce hours'!G$30=0,0,(AE447/'Workforce hours'!G$30))),(IF(VLOOKUP($Q447,'Workforce hours'!$C$8:$AD$30,BG$7,FALSE)=0,0,(AE447/(VLOOKUP($Q447,'Workforce hours'!$C$8:$AD$30,BG$7,FALSE))))))</f>
        <v>0.28765139859245237</v>
      </c>
      <c r="BH447" s="288">
        <f>IF($Q447="n/a",(IF('Workforce hours'!H$30=0,0,(AF447/'Workforce hours'!H$30))),(IF(VLOOKUP($Q447,'Workforce hours'!$C$8:$AD$30,BH$7,FALSE)=0,0,(AF447/(VLOOKUP($Q447,'Workforce hours'!$C$8:$AD$30,BH$7,FALSE))))))</f>
        <v>0</v>
      </c>
      <c r="BI447" s="288">
        <f>IF($Q447="n/a",(IF('Workforce hours'!I$30=0,0,(AG447/'Workforce hours'!I$30))),(IF(VLOOKUP($Q447,'Workforce hours'!$C$8:$AD$30,BI$7,FALSE)=0,0,(AG447/(VLOOKUP($Q447,'Workforce hours'!$C$8:$AD$30,BI$7,FALSE))))))</f>
        <v>0</v>
      </c>
      <c r="BJ447" s="288">
        <f>IF($Q447="n/a",(IF('Workforce hours'!J$30=0,0,(AH447/'Workforce hours'!J$30))),(IF(VLOOKUP($Q447,'Workforce hours'!$C$8:$AD$30,BJ$7,FALSE)=0,0,(AH447/(VLOOKUP($Q447,'Workforce hours'!$C$8:$AD$30,BJ$7,FALSE))))))</f>
        <v>0</v>
      </c>
      <c r="BK447" s="288">
        <f>IF($Q447="n/a",(IF('Workforce hours'!K$30=0,0,(AI447/'Workforce hours'!K$30))),(IF(VLOOKUP($Q447,'Workforce hours'!$C$8:$AD$30,BK$7,FALSE)=0,0,(AI447/(VLOOKUP($Q447,'Workforce hours'!$C$8:$AD$30,BK$7,FALSE))))))</f>
        <v>0</v>
      </c>
      <c r="BL447" s="288">
        <f>IF($Q447="n/a",(IF('Workforce hours'!L$30=0,0,(AJ447/'Workforce hours'!L$30))),(IF(VLOOKUP($Q447,'Workforce hours'!$C$8:$AD$30,BL$7,FALSE)=0,0,(AJ447/(VLOOKUP($Q447,'Workforce hours'!$C$8:$AD$30,BL$7,FALSE))))))</f>
        <v>0</v>
      </c>
      <c r="BM447" s="288">
        <f>IF($Q447="n/a",(IF('Workforce hours'!M$30=0,0,(AK447/'Workforce hours'!M$30))),(IF(VLOOKUP($Q447,'Workforce hours'!$C$8:$AD$30,BM$7,FALSE)=0,0,(AK447/(VLOOKUP($Q447,'Workforce hours'!$C$8:$AD$30,BM$7,FALSE))))))</f>
        <v>0</v>
      </c>
      <c r="BN447" s="288">
        <f>IF($Q447="n/a",(IF('Workforce hours'!N$30=0,0,(AL447/'Workforce hours'!N$30))),(IF(VLOOKUP($Q447,'Workforce hours'!$C$8:$AD$30,BN$7,FALSE)=0,0,(AL447/(VLOOKUP($Q447,'Workforce hours'!$C$8:$AD$30,BN$7,FALSE))))))</f>
        <v>0.50639262216580105</v>
      </c>
      <c r="BO447" s="288">
        <f>IF($Q447="n/a",(IF('Workforce hours'!O$30=0,0,(AM447/'Workforce hours'!O$30))),(IF(VLOOKUP($Q447,'Workforce hours'!$C$8:$AD$30,BO$7,FALSE)=0,0,(AM447/(VLOOKUP($Q447,'Workforce hours'!$C$8:$AD$30,BO$7,FALSE))))))</f>
        <v>3.5750509338388747</v>
      </c>
      <c r="BP447" s="288">
        <f>IF($Q447="n/a",(IF('Workforce hours'!P$30=0,0,(AN447/'Workforce hours'!P$30))),(IF(VLOOKUP($Q447,'Workforce hours'!$C$8:$AD$30,BP$7,FALSE)=0,0,(AN447/(VLOOKUP($Q447,'Workforce hours'!$C$8:$AD$30,BP$7,FALSE))))))</f>
        <v>0.11493957041549087</v>
      </c>
      <c r="BQ447" s="288">
        <f>IF($Q447="n/a",(IF('Workforce hours'!Q$30=0,0,(AO447/'Workforce hours'!Q$30))),(IF(VLOOKUP($Q447,'Workforce hours'!$C$8:$AD$30,BQ$7,FALSE)=0,0,(AO447/(VLOOKUP($Q447,'Workforce hours'!$C$8:$AD$30,BQ$7,FALSE))))))</f>
        <v>0.32183079716337437</v>
      </c>
      <c r="BR447" s="288">
        <f>IF($Q447="n/a",(IF('Workforce hours'!R$30=0,0,(AP447/'Workforce hours'!R$30))),(IF(VLOOKUP($Q447,'Workforce hours'!$C$8:$AD$30,BR$7,FALSE)=0,0,(AP447/(VLOOKUP($Q447,'Workforce hours'!$C$8:$AD$30,BR$7,FALSE))))))</f>
        <v>0.32183079716337437</v>
      </c>
      <c r="BS447" s="288">
        <f>IF($Q447="n/a",(IF('Workforce hours'!S$30=0,0,(AQ447/'Workforce hours'!S$30))),(IF(VLOOKUP($Q447,'Workforce hours'!$C$8:$AD$30,BS$7,FALSE)=0,0,(AQ447/(VLOOKUP($Q447,'Workforce hours'!$C$8:$AD$30,BS$7,FALSE))))))</f>
        <v>0</v>
      </c>
      <c r="BT447" s="288">
        <f>IF($Q447="n/a",(IF('Workforce hours'!T$30=0,0,(AR447/'Workforce hours'!T$30))),(IF(VLOOKUP($Q447,'Workforce hours'!$C$8:$AD$30,BT$7,FALSE)=0,0,(AR447/(VLOOKUP($Q447,'Workforce hours'!$C$8:$AD$30,BT$7,FALSE))))))</f>
        <v>0</v>
      </c>
      <c r="BU447" s="288">
        <f>IF($Q447="n/a",(IF('Workforce hours'!U$30=0,0,(AS447/'Workforce hours'!U$30))),(IF(VLOOKUP($Q447,'Workforce hours'!$C$8:$AD$30,BU$7,FALSE)=0,0,(AS447/(VLOOKUP($Q447,'Workforce hours'!$C$8:$AD$30,BU$7,FALSE))))))</f>
        <v>0</v>
      </c>
      <c r="BV447" s="288">
        <f>IF($Q447="n/a",(IF('Workforce hours'!V$30=0,0,(AT447/'Workforce hours'!V$30))),(IF(VLOOKUP($Q447,'Workforce hours'!$C$8:$AD$30,BV$7,FALSE)=0,0,(AT447/(VLOOKUP($Q447,'Workforce hours'!$C$8:$AD$30,BV$7,FALSE))))))</f>
        <v>0</v>
      </c>
      <c r="BW447" s="288">
        <f>IF($Q447="n/a",(IF('Workforce hours'!W$30=0,0,(AU447/'Workforce hours'!W$30))),(IF(VLOOKUP($Q447,'Workforce hours'!$C$8:$AD$30,BW$7,FALSE)=0,0,(AU447/(VLOOKUP($Q447,'Workforce hours'!$C$8:$AD$30,BW$7,FALSE))))))</f>
        <v>0.30561322479029607</v>
      </c>
      <c r="BX447" s="288">
        <f>IF($Q447="n/a",(IF('Workforce hours'!X$30=0,0,(AV447/'Workforce hours'!X$30))),(IF(VLOOKUP($Q447,'Workforce hours'!$C$8:$AD$30,BX$7,FALSE)=0,0,(AV447/(VLOOKUP($Q447,'Workforce hours'!$C$8:$AD$30,BX$7,FALSE))))))</f>
        <v>0</v>
      </c>
      <c r="BY447" s="288">
        <f>IF($Q447="n/a",(IF('Workforce hours'!Y$30=0,0,(AW447/'Workforce hours'!Y$30))),(IF(VLOOKUP($Q447,'Workforce hours'!$C$8:$AD$30,BY$7,FALSE)=0,0,(AW447/(VLOOKUP($Q447,'Workforce hours'!$C$8:$AD$30,BY$7,FALSE))))))</f>
        <v>0.32912193438954962</v>
      </c>
      <c r="BZ447" s="288">
        <f>IF($Q447="n/a",(IF('Workforce hours'!Z$30=0,0,(AX447/'Workforce hours'!Z$30))),(IF(VLOOKUP($Q447,'Workforce hours'!$C$8:$AD$30,BZ$7,FALSE)=0,0,(AX447/(VLOOKUP($Q447,'Workforce hours'!$C$8:$AD$30,BZ$7,FALSE))))))</f>
        <v>0</v>
      </c>
      <c r="CA447" s="288">
        <f>IF($Q447="n/a",(IF('Workforce hours'!AA$30=0,0,(AY447/'Workforce hours'!AA$30))),(IF(VLOOKUP($Q447,'Workforce hours'!$C$8:$AD$30,CA$7,FALSE)=0,0,(AY447/(VLOOKUP($Q447,'Workforce hours'!$C$8:$AD$30,CA$7,FALSE))))))</f>
        <v>0</v>
      </c>
      <c r="CB447" s="288">
        <f>IF($Q447="n/a",(IF('Workforce hours'!AB$30=0,0,(AZ447/'Workforce hours'!AB$30))),(IF(VLOOKUP($Q447,'Workforce hours'!$C$8:$AD$30,CB$7,FALSE)=0,0,(AZ447/(VLOOKUP($Q447,'Workforce hours'!$C$8:$AD$30,CB$7,FALSE))))))</f>
        <v>0</v>
      </c>
      <c r="CC447" s="288">
        <f>IF($Q447="n/a",(IF('Workforce hours'!AC$30=0,0,(BA447/'Workforce hours'!AC$30))),(IF(VLOOKUP($Q447,'Workforce hours'!$C$8:$AD$30,CC$7,FALSE)=0,0,(BA447/(VLOOKUP($Q447,'Workforce hours'!$C$8:$AD$30,CC$7,FALSE))))))</f>
        <v>0</v>
      </c>
      <c r="CD447" s="288">
        <f>IF($Q447="n/a",(IF('Workforce hours'!AD$30=0,0,(BB447/'Workforce hours'!AD$30))),(IF(VLOOKUP($Q447,'Workforce hours'!$C$8:$AD$30,CD$7,FALSE)=0,0,(BB447/(VLOOKUP($Q447,'Workforce hours'!$C$8:$AD$30,CD$7,FALSE))))))</f>
        <v>0</v>
      </c>
      <c r="CE447" s="289">
        <f t="shared" si="58"/>
        <v>0</v>
      </c>
      <c r="CF447" s="290">
        <f>BD447*'Workforce costs'!B$9*(1+'Workforce costs'!B$10)*(1+'Workforce costs'!B$11)</f>
        <v>0</v>
      </c>
      <c r="CG447" s="290">
        <f>BE447*'Workforce costs'!C$9*(1+'Workforce costs'!C$10)*(1+'Workforce costs'!C$11)</f>
        <v>0</v>
      </c>
      <c r="CH447" s="290">
        <f>BF447*'Workforce costs'!D$9*(1+'Workforce costs'!D$10)*(1+'Workforce costs'!D$11)</f>
        <v>0</v>
      </c>
      <c r="CI447" s="290">
        <f>BG447*'Workforce costs'!E$9*(1+'Workforce costs'!E$10)*(1+'Workforce costs'!E$11)</f>
        <v>0</v>
      </c>
      <c r="CJ447" s="290">
        <f>BH447*'Workforce costs'!F$9*(1+'Workforce costs'!F$10)*(1+'Workforce costs'!F$11)</f>
        <v>0</v>
      </c>
      <c r="CK447" s="290">
        <f>BI447*'Workforce costs'!G$9*(1+'Workforce costs'!G$10)*(1+'Workforce costs'!G$11)</f>
        <v>0</v>
      </c>
      <c r="CL447" s="290">
        <f>BJ447*'Workforce costs'!H$9*(1+'Workforce costs'!H$10)*(1+'Workforce costs'!H$11)</f>
        <v>0</v>
      </c>
      <c r="CM447" s="290">
        <f>BK447*'Workforce costs'!I$9*(1+'Workforce costs'!I$10)*(1+'Workforce costs'!I$11)</f>
        <v>0</v>
      </c>
      <c r="CN447" s="290">
        <f>BL447*'Workforce costs'!J$9*(1+'Workforce costs'!J$10)*(1+'Workforce costs'!J$11)</f>
        <v>0</v>
      </c>
      <c r="CO447" s="290">
        <f>BM447*'Workforce costs'!K$9*(1+'Workforce costs'!K$10)*(1+'Workforce costs'!K$11)</f>
        <v>0</v>
      </c>
      <c r="CP447" s="290">
        <f>BN447*'Workforce costs'!L$9*(1+'Workforce costs'!L$10)*(1+'Workforce costs'!L$11)</f>
        <v>0</v>
      </c>
      <c r="CQ447" s="290">
        <f>BO447*'Workforce costs'!M$9*(1+'Workforce costs'!M$10)*(1+'Workforce costs'!M$11)</f>
        <v>0</v>
      </c>
      <c r="CR447" s="290">
        <f>BP447*'Workforce costs'!N$9*(1+'Workforce costs'!N$10)*(1+'Workforce costs'!N$11)</f>
        <v>0</v>
      </c>
      <c r="CS447" s="290">
        <f>BQ447*'Workforce costs'!O$9*(1+'Workforce costs'!O$10)*(1+'Workforce costs'!O$11)</f>
        <v>0</v>
      </c>
      <c r="CT447" s="290">
        <f>BR447*'Workforce costs'!P$9*(1+'Workforce costs'!P$10)*(1+'Workforce costs'!P$11)</f>
        <v>0</v>
      </c>
      <c r="CU447" s="290">
        <f>BS447*'Workforce costs'!Q$9*(1+'Workforce costs'!Q$10)*(1+'Workforce costs'!Q$11)</f>
        <v>0</v>
      </c>
      <c r="CV447" s="290">
        <f>BT447*'Workforce costs'!R$9*(1+'Workforce costs'!R$10)*(1+'Workforce costs'!R$11)</f>
        <v>0</v>
      </c>
      <c r="CW447" s="290">
        <f>BU447*'Workforce costs'!S$9*(1+'Workforce costs'!S$10)*(1+'Workforce costs'!S$11)</f>
        <v>0</v>
      </c>
      <c r="CX447" s="290">
        <f>BV447*'Workforce costs'!T$9*(1+'Workforce costs'!T$10)*(1+'Workforce costs'!T$11)</f>
        <v>0</v>
      </c>
      <c r="CY447" s="290">
        <f>BW447*'Workforce costs'!U$9*(1+'Workforce costs'!U$10)*(1+'Workforce costs'!U$11)</f>
        <v>0</v>
      </c>
      <c r="CZ447" s="290">
        <f>BX447*'Workforce costs'!V$9*(1+'Workforce costs'!V$10)*(1+'Workforce costs'!V$11)</f>
        <v>0</v>
      </c>
      <c r="DA447" s="290">
        <f>BY447*'Workforce costs'!W$9*(1+'Workforce costs'!W$10)*(1+'Workforce costs'!W$11)</f>
        <v>0</v>
      </c>
      <c r="DB447" s="290">
        <f>BZ447*'Workforce costs'!X$9*(1+'Workforce costs'!X$10)*(1+'Workforce costs'!X$11)</f>
        <v>0</v>
      </c>
      <c r="DC447" s="290">
        <f>CA447*'Workforce costs'!Y$9*(1+'Workforce costs'!Y$10)*(1+'Workforce costs'!Y$11)</f>
        <v>0</v>
      </c>
      <c r="DD447" s="290">
        <f>CB447*'Workforce costs'!Z$9*(1+'Workforce costs'!Z$10)*(1+'Workforce costs'!Z$11)</f>
        <v>0</v>
      </c>
      <c r="DE447" s="290">
        <f>CC447*'Workforce costs'!AA$9*(1+'Workforce costs'!AA$10)*(1+'Workforce costs'!AA$11)</f>
        <v>0</v>
      </c>
      <c r="DF447" s="290">
        <f>CD447*'Workforce costs'!AB$9*(1+'Workforce costs'!AB$10)*(1+'Workforce costs'!AB$11)</f>
        <v>0</v>
      </c>
    </row>
    <row r="448" spans="1:110" x14ac:dyDescent="0.3">
      <c r="A448" s="2" t="str">
        <f>Outputs!$A$4</f>
        <v>Australia</v>
      </c>
      <c r="B448" s="2" t="str">
        <f t="shared" si="51"/>
        <v>Australia 65+</v>
      </c>
      <c r="C448" s="30">
        <f>VLOOKUP($B448,Populations!$D$15:$H$1920,3,FALSE)</f>
        <v>4559374</v>
      </c>
      <c r="D448" s="255">
        <f>IF(OR($H448="General pop",$H448="Schools",$H448="Workplace",$H448="Skills Training",$H448="Digital Supports"),1,VLOOKUP($B448,Populations!$D$15:$H$1920,5,FALSE))</f>
        <v>1</v>
      </c>
      <c r="E448" s="88">
        <f>VLOOKUP(I448,Epidemiology!$C$10:$H$47,6,FALSE)</f>
        <v>460</v>
      </c>
      <c r="F448" s="102">
        <f>'Care profiles'!R449</f>
        <v>1</v>
      </c>
      <c r="G448" s="15" t="str">
        <f>'Care profiles'!A449</f>
        <v>65+</v>
      </c>
      <c r="H448" s="15" t="str">
        <f>'Care profiles'!B449</f>
        <v>Persistent</v>
      </c>
      <c r="I448" s="15" t="str">
        <f>'Care profiles'!C449</f>
        <v>Persistent_65+yrs</v>
      </c>
      <c r="J448" s="15" t="str">
        <f>'Care profiles'!D449</f>
        <v>Care profile</v>
      </c>
      <c r="K448" s="15" t="str">
        <f>'Care profiles'!E449</f>
        <v>Acute Care Services</v>
      </c>
      <c r="L448" s="104">
        <f>'Care profiles'!F449</f>
        <v>0.02</v>
      </c>
      <c r="M448" s="15">
        <f>'Care profiles'!G449</f>
        <v>8</v>
      </c>
      <c r="N448" s="15">
        <f>'Care profiles'!H449</f>
        <v>90</v>
      </c>
      <c r="O448" s="15" t="str">
        <f>'Care profiles'!I449</f>
        <v>min</v>
      </c>
      <c r="P448" s="15" t="str">
        <f>'Care profiles'!J449</f>
        <v>Team</v>
      </c>
      <c r="Q448" s="15" t="str">
        <f>'Care profiles'!K449</f>
        <v>Acute Care Team</v>
      </c>
      <c r="R448" s="15" t="str">
        <f>'Care profiles'!M449</f>
        <v>N</v>
      </c>
      <c r="S448" s="15" t="str">
        <f>'Care profiles'!O449</f>
        <v>Y</v>
      </c>
      <c r="T448" s="15" t="str">
        <f>'Care profiles'!Q449</f>
        <v>N</v>
      </c>
      <c r="U448" s="30">
        <f t="shared" si="52"/>
        <v>20973.1204</v>
      </c>
      <c r="V448" s="30">
        <f t="shared" si="53"/>
        <v>419.46240799999998</v>
      </c>
      <c r="W448" s="30">
        <f>IF(M448="n/a",0,IF(O448="days",V448*M448*(1+(VLOOKUP(K448,'Bed parameters'!$A$9:$G$12,7,FALSE))),V448*M448))</f>
        <v>3355.6992639999999</v>
      </c>
      <c r="X448" s="30">
        <f t="shared" si="54"/>
        <v>5033.5488959999993</v>
      </c>
      <c r="Y448" s="30">
        <f t="shared" si="55"/>
        <v>0</v>
      </c>
      <c r="Z448" s="113">
        <f>_xlfn.IFNA(Y448/((VLOOKUP(K448,'Bed parameters'!$A$9:$G$12,3,FALSE))*(VLOOKUP(K448,'Bed parameters'!$A$9:$G$12,5,FALSE))),0)</f>
        <v>0</v>
      </c>
      <c r="AA448" s="30">
        <f t="shared" si="56"/>
        <v>5033.5488959999993</v>
      </c>
      <c r="AB448" s="30">
        <f>_xlfn.IFNA(IF($O448="days",$Y448*(VLOOKUP($K448,'Bed parameters'!$A$9:$I$12,9,FALSE))*$F448*(VLOOKUP($Q448,'Workforce distribution'!$C$8:$AD$30,AB$7,FALSE)),IF($Q448="n/a",(IF($P448=AB$6,$X448*$F448,0)),$X448*$F448*(VLOOKUP($Q448,'Workforce distribution'!$C$8:$AD$30,AB$7,FALSE)))),0)</f>
        <v>0</v>
      </c>
      <c r="AC448" s="30">
        <f>_xlfn.IFNA(IF($O448="days",$Y448*(VLOOKUP($K448,'Bed parameters'!$A$9:$I$12,9,FALSE))*$F448*(VLOOKUP($Q448,'Workforce distribution'!$C$8:$AD$30,AC$7,FALSE)),IF($Q448="n/a",(IF($P448=AC$6,$X448*$F448,0)),$X448*$F448*(VLOOKUP($Q448,'Workforce distribution'!$C$8:$AD$30,AC$7,FALSE)))),0)</f>
        <v>0</v>
      </c>
      <c r="AD448" s="30">
        <f>_xlfn.IFNA(IF($O448="days",$Y448*(VLOOKUP($K448,'Bed parameters'!$A$9:$I$12,9,FALSE))*$F448*(VLOOKUP($Q448,'Workforce distribution'!$C$8:$AD$30,AD$7,FALSE)),IF($Q448="n/a",(IF($P448=AD$6,$X448*$F448,0)),$X448*$F448*(VLOOKUP($Q448,'Workforce distribution'!$C$8:$AD$30,AD$7,FALSE)))),0)</f>
        <v>0</v>
      </c>
      <c r="AE448" s="30">
        <f>_xlfn.IFNA(IF($O448="days",$Y448*(VLOOKUP($K448,'Bed parameters'!$A$9:$I$12,9,FALSE))*$F448*(VLOOKUP($Q448,'Workforce distribution'!$C$8:$AD$30,AE$7,FALSE)),IF($Q448="n/a",(IF($P448=AE$6,$X448*$F448,0)),$X448*$F448*(VLOOKUP($Q448,'Workforce distribution'!$C$8:$AD$30,AE$7,FALSE)))),0)</f>
        <v>264.48450191148697</v>
      </c>
      <c r="AF448" s="30">
        <f>_xlfn.IFNA(IF($O448="days",$Y448*(VLOOKUP($K448,'Bed parameters'!$A$9:$I$12,9,FALSE))*$F448*(VLOOKUP($Q448,'Workforce distribution'!$C$8:$AD$30,AF$7,FALSE)),IF($Q448="n/a",(IF($P448=AF$6,$X448*$F448,0)),$X448*$F448*(VLOOKUP($Q448,'Workforce distribution'!$C$8:$AD$30,AF$7,FALSE)))),0)</f>
        <v>0</v>
      </c>
      <c r="AG448" s="30">
        <f>_xlfn.IFNA(IF($O448="days",$Y448*(VLOOKUP($K448,'Bed parameters'!$A$9:$I$12,9,FALSE))*$F448*(VLOOKUP($Q448,'Workforce distribution'!$C$8:$AD$30,AG$7,FALSE)),IF($Q448="n/a",(IF($P448=AG$6,$X448*$F448,0)),$X448*$F448*(VLOOKUP($Q448,'Workforce distribution'!$C$8:$AD$30,AG$7,FALSE)))),0)</f>
        <v>0</v>
      </c>
      <c r="AH448" s="30">
        <f>_xlfn.IFNA(IF($O448="days",$Y448*(VLOOKUP($K448,'Bed parameters'!$A$9:$I$12,9,FALSE))*$F448*(VLOOKUP($Q448,'Workforce distribution'!$C$8:$AD$30,AH$7,FALSE)),IF($Q448="n/a",(IF($P448=AH$6,$X448*$F448,0)),$X448*$F448*(VLOOKUP($Q448,'Workforce distribution'!$C$8:$AD$30,AH$7,FALSE)))),0)</f>
        <v>0</v>
      </c>
      <c r="AI448" s="30">
        <f>_xlfn.IFNA(IF($O448="days",$Y448*(VLOOKUP($K448,'Bed parameters'!$A$9:$I$12,9,FALSE))*$F448*(VLOOKUP($Q448,'Workforce distribution'!$C$8:$AD$30,AI$7,FALSE)),IF($Q448="n/a",(IF($P448=AI$6,$X448*$F448,0)),$X448*$F448*(VLOOKUP($Q448,'Workforce distribution'!$C$8:$AD$30,AI$7,FALSE)))),0)</f>
        <v>0</v>
      </c>
      <c r="AJ448" s="30">
        <f>_xlfn.IFNA(IF($O448="days",$Y448*(VLOOKUP($K448,'Bed parameters'!$A$9:$I$12,9,FALSE))*$F448*(VLOOKUP($Q448,'Workforce distribution'!$C$8:$AD$30,AJ$7,FALSE)),IF($Q448="n/a",(IF($P448=AJ$6,$X448*$F448,0)),$X448*$F448*(VLOOKUP($Q448,'Workforce distribution'!$C$8:$AD$30,AJ$7,FALSE)))),0)</f>
        <v>0</v>
      </c>
      <c r="AK448" s="30">
        <f>_xlfn.IFNA(IF($O448="days",$Y448*(VLOOKUP($K448,'Bed parameters'!$A$9:$I$12,9,FALSE))*$F448*(VLOOKUP($Q448,'Workforce distribution'!$C$8:$AD$30,AK$7,FALSE)),IF($Q448="n/a",(IF($P448=AK$6,$X448*$F448,0)),$X448*$F448*(VLOOKUP($Q448,'Workforce distribution'!$C$8:$AD$30,AK$7,FALSE)))),0)</f>
        <v>0</v>
      </c>
      <c r="AL448" s="30">
        <f>_xlfn.IFNA(IF($O448="days",$Y448*(VLOOKUP($K448,'Bed parameters'!$A$9:$I$12,9,FALSE))*$F448*(VLOOKUP($Q448,'Workforce distribution'!$C$8:$AD$30,AL$7,FALSE)),IF($Q448="n/a",(IF($P448=AL$6,$X448*$F448,0)),$X448*$F448*(VLOOKUP($Q448,'Workforce distribution'!$C$8:$AD$30,AL$7,FALSE)))),0)</f>
        <v>444.97918302668648</v>
      </c>
      <c r="AM448" s="30">
        <f>_xlfn.IFNA(IF($O448="days",$Y448*(VLOOKUP($K448,'Bed parameters'!$A$9:$I$12,9,FALSE))*$F448*(VLOOKUP($Q448,'Workforce distribution'!$C$8:$AD$30,AM$7,FALSE)),IF($Q448="n/a",(IF($P448=AM$6,$X448*$F448,0)),$X448*$F448*(VLOOKUP($Q448,'Workforce distribution'!$C$8:$AD$30,AM$7,FALSE)))),0)</f>
        <v>3025.8584445814686</v>
      </c>
      <c r="AN448" s="30">
        <f>_xlfn.IFNA(IF($O448="days",$Y448*(VLOOKUP($K448,'Bed parameters'!$A$9:$I$12,9,FALSE))*$F448*(VLOOKUP($Q448,'Workforce distribution'!$C$8:$AD$30,AN$7,FALSE)),IF($Q448="n/a",(IF($P448=AN$6,$X448*$F448,0)),$X448*$F448*(VLOOKUP($Q448,'Workforce distribution'!$C$8:$AD$30,AN$7,FALSE)))),0)</f>
        <v>105.68255596883805</v>
      </c>
      <c r="AO448" s="30">
        <f>_xlfn.IFNA(IF($O448="days",$Y448*(VLOOKUP($K448,'Bed parameters'!$A$9:$I$12,9,FALSE))*$F448*(VLOOKUP($Q448,'Workforce distribution'!$C$8:$AD$30,AO$7,FALSE)),IF($Q448="n/a",(IF($P448=AO$6,$X448*$F448,0)),$X448*$F448*(VLOOKUP($Q448,'Workforce distribution'!$C$8:$AD$30,AO$7,FALSE)))),0)</f>
        <v>295.91115671274656</v>
      </c>
      <c r="AP448" s="30">
        <f>_xlfn.IFNA(IF($O448="days",$Y448*(VLOOKUP($K448,'Bed parameters'!$A$9:$I$12,9,FALSE))*$F448*(VLOOKUP($Q448,'Workforce distribution'!$C$8:$AD$30,AP$7,FALSE)),IF($Q448="n/a",(IF($P448=AP$6,$X448*$F448,0)),$X448*$F448*(VLOOKUP($Q448,'Workforce distribution'!$C$8:$AD$30,AP$7,FALSE)))),0)</f>
        <v>295.91115671274656</v>
      </c>
      <c r="AQ448" s="30">
        <f>_xlfn.IFNA(IF($O448="days",$Y448*(VLOOKUP($K448,'Bed parameters'!$A$9:$I$12,9,FALSE))*$F448*(VLOOKUP($Q448,'Workforce distribution'!$C$8:$AD$30,AQ$7,FALSE)),IF($Q448="n/a",(IF($P448=AQ$6,$X448*$F448,0)),$X448*$F448*(VLOOKUP($Q448,'Workforce distribution'!$C$8:$AD$30,AQ$7,FALSE)))),0)</f>
        <v>0</v>
      </c>
      <c r="AR448" s="30">
        <f>_xlfn.IFNA(IF($O448="days",$Y448*(VLOOKUP($K448,'Bed parameters'!$A$9:$I$12,9,FALSE))*$F448*(VLOOKUP($Q448,'Workforce distribution'!$C$8:$AD$30,AR$7,FALSE)),IF($Q448="n/a",(IF($P448=AR$6,$X448*$F448,0)),$X448*$F448*(VLOOKUP($Q448,'Workforce distribution'!$C$8:$AD$30,AR$7,FALSE)))),0)</f>
        <v>0</v>
      </c>
      <c r="AS448" s="30">
        <f>_xlfn.IFNA(IF($O448="days",$Y448*(VLOOKUP($K448,'Bed parameters'!$A$9:$I$12,9,FALSE))*$F448*(VLOOKUP($Q448,'Workforce distribution'!$C$8:$AD$30,AS$7,FALSE)),IF($Q448="n/a",(IF($P448=AS$6,$X448*$F448,0)),$X448*$F448*(VLOOKUP($Q448,'Workforce distribution'!$C$8:$AD$30,AS$7,FALSE)))),0)</f>
        <v>0</v>
      </c>
      <c r="AT448" s="30">
        <f>_xlfn.IFNA(IF($O448="days",$Y448*(VLOOKUP($K448,'Bed parameters'!$A$9:$I$12,9,FALSE))*$F448*(VLOOKUP($Q448,'Workforce distribution'!$C$8:$AD$30,AT$7,FALSE)),IF($Q448="n/a",(IF($P448=AT$6,$X448*$F448,0)),$X448*$F448*(VLOOKUP($Q448,'Workforce distribution'!$C$8:$AD$30,AT$7,FALSE)))),0)</f>
        <v>0</v>
      </c>
      <c r="AU448" s="30">
        <f>_xlfn.IFNA(IF($O448="days",$Y448*(VLOOKUP($K448,'Bed parameters'!$A$9:$I$12,9,FALSE))*$F448*(VLOOKUP($Q448,'Workforce distribution'!$C$8:$AD$30,AU$7,FALSE)),IF($Q448="n/a",(IF($P448=AU$6,$X448*$F448,0)),$X448*$F448*(VLOOKUP($Q448,'Workforce distribution'!$C$8:$AD$30,AU$7,FALSE)))),0)</f>
        <v>289.23646896734624</v>
      </c>
      <c r="AV448" s="30">
        <f>_xlfn.IFNA(IF($O448="days",$Y448*(VLOOKUP($K448,'Bed parameters'!$A$9:$I$12,9,FALSE))*$F448*(VLOOKUP($Q448,'Workforce distribution'!$C$8:$AD$30,AV$7,FALSE)),IF($Q448="n/a",(IF($P448=AV$6,$X448*$F448,0)),$X448*$F448*(VLOOKUP($Q448,'Workforce distribution'!$C$8:$AD$30,AV$7,FALSE)))),0)</f>
        <v>0</v>
      </c>
      <c r="AW448" s="30">
        <f>_xlfn.IFNA(IF($O448="days",$Y448*(VLOOKUP($K448,'Bed parameters'!$A$9:$I$12,9,FALSE))*$F448*(VLOOKUP($Q448,'Workforce distribution'!$C$8:$AD$30,AW$7,FALSE)),IF($Q448="n/a",(IF($P448=AW$6,$X448*$F448,0)),$X448*$F448*(VLOOKUP($Q448,'Workforce distribution'!$C$8:$AD$30,AW$7,FALSE)))),0)</f>
        <v>311.48542811868055</v>
      </c>
      <c r="AX448" s="30">
        <f>_xlfn.IFNA(IF($O448="days",$Y448*(VLOOKUP($K448,'Bed parameters'!$A$9:$I$12,9,FALSE))*$F448*(VLOOKUP($Q448,'Workforce distribution'!$C$8:$AD$30,AX$7,FALSE)),IF($Q448="n/a",(IF($P448=AX$6,$X448*$F448,0)),$X448*$F448*(VLOOKUP($Q448,'Workforce distribution'!$C$8:$AD$30,AX$7,FALSE)))),0)</f>
        <v>0</v>
      </c>
      <c r="AY448" s="30">
        <f>_xlfn.IFNA(IF($O448="days",$Y448*(VLOOKUP($K448,'Bed parameters'!$A$9:$I$12,9,FALSE))*$F448*(VLOOKUP($Q448,'Workforce distribution'!$C$8:$AD$30,AY$7,FALSE)),IF($Q448="n/a",(IF($P448=AY$6,$X448*$F448,0)),$X448*$F448*(VLOOKUP($Q448,'Workforce distribution'!$C$8:$AD$30,AY$7,FALSE)))),0)</f>
        <v>0</v>
      </c>
      <c r="AZ448" s="30">
        <f>_xlfn.IFNA(IF($O448="days",$Y448*(VLOOKUP($K448,'Bed parameters'!$A$9:$I$12,9,FALSE))*$F448*(VLOOKUP($Q448,'Workforce distribution'!$C$8:$AD$30,AZ$7,FALSE)),IF($Q448="n/a",(IF($P448=AZ$6,$X448*$F448,0)),$X448*$F448*(VLOOKUP($Q448,'Workforce distribution'!$C$8:$AD$30,AZ$7,FALSE)))),0)</f>
        <v>0</v>
      </c>
      <c r="BA448" s="30">
        <f>_xlfn.IFNA(IF($O448="days",$Y448*(VLOOKUP($K448,'Bed parameters'!$A$9:$I$12,9,FALSE))*$F448*(VLOOKUP($Q448,'Workforce distribution'!$C$8:$AD$30,BA$7,FALSE)),IF($Q448="n/a",(IF($P448=BA$6,$X448*$F448,0)),$X448*$F448*(VLOOKUP($Q448,'Workforce distribution'!$C$8:$AD$30,BA$7,FALSE)))),0)</f>
        <v>0</v>
      </c>
      <c r="BB448" s="30">
        <f>_xlfn.IFNA(IF($O448="days",$Y448*(VLOOKUP($K448,'Bed parameters'!$A$9:$I$12,9,FALSE))*$F448*(VLOOKUP($Q448,'Workforce distribution'!$C$8:$AD$30,BB$7,FALSE)),IF($Q448="n/a",(IF($P448=BB$6,$X448*$F448,0)),$X448*$F448*(VLOOKUP($Q448,'Workforce distribution'!$C$8:$AD$30,BB$7,FALSE)))),0)</f>
        <v>0</v>
      </c>
      <c r="BC448" s="149">
        <f t="shared" si="57"/>
        <v>4.6099450228153698</v>
      </c>
      <c r="BD448" s="288">
        <f>IF($Q448="n/a",(IF('Workforce hours'!D$30=0,0,(AB448/'Workforce hours'!D$30))),(IF(VLOOKUP($Q448,'Workforce hours'!$C$8:$AD$30,BD$7,FALSE)=0,0,(AB448/(VLOOKUP($Q448,'Workforce hours'!$C$8:$AD$30,BD$7,FALSE))))))</f>
        <v>0</v>
      </c>
      <c r="BE448" s="288">
        <f>IF($Q448="n/a",(IF('Workforce hours'!E$30=0,0,(AC448/'Workforce hours'!E$30))),(IF(VLOOKUP($Q448,'Workforce hours'!$C$8:$AD$30,BE$7,FALSE)=0,0,(AC448/(VLOOKUP($Q448,'Workforce hours'!$C$8:$AD$30,BE$7,FALSE))))))</f>
        <v>0</v>
      </c>
      <c r="BF448" s="288">
        <f>IF($Q448="n/a",(IF('Workforce hours'!F$30=0,0,(AD448/'Workforce hours'!F$30))),(IF(VLOOKUP($Q448,'Workforce hours'!$C$8:$AD$30,BF$7,FALSE)=0,0,(AD448/(VLOOKUP($Q448,'Workforce hours'!$C$8:$AD$30,BF$7,FALSE))))))</f>
        <v>0</v>
      </c>
      <c r="BG448" s="288">
        <f>IF($Q448="n/a",(IF('Workforce hours'!G$30=0,0,(AE448/'Workforce hours'!G$30))),(IF(VLOOKUP($Q448,'Workforce hours'!$C$8:$AD$30,BG$7,FALSE)=0,0,(AE448/(VLOOKUP($Q448,'Workforce hours'!$C$8:$AD$30,BG$7,FALSE))))))</f>
        <v>0.23012111887396183</v>
      </c>
      <c r="BH448" s="288">
        <f>IF($Q448="n/a",(IF('Workforce hours'!H$30=0,0,(AF448/'Workforce hours'!H$30))),(IF(VLOOKUP($Q448,'Workforce hours'!$C$8:$AD$30,BH$7,FALSE)=0,0,(AF448/(VLOOKUP($Q448,'Workforce hours'!$C$8:$AD$30,BH$7,FALSE))))))</f>
        <v>0</v>
      </c>
      <c r="BI448" s="288">
        <f>IF($Q448="n/a",(IF('Workforce hours'!I$30=0,0,(AG448/'Workforce hours'!I$30))),(IF(VLOOKUP($Q448,'Workforce hours'!$C$8:$AD$30,BI$7,FALSE)=0,0,(AG448/(VLOOKUP($Q448,'Workforce hours'!$C$8:$AD$30,BI$7,FALSE))))))</f>
        <v>0</v>
      </c>
      <c r="BJ448" s="288">
        <f>IF($Q448="n/a",(IF('Workforce hours'!J$30=0,0,(AH448/'Workforce hours'!J$30))),(IF(VLOOKUP($Q448,'Workforce hours'!$C$8:$AD$30,BJ$7,FALSE)=0,0,(AH448/(VLOOKUP($Q448,'Workforce hours'!$C$8:$AD$30,BJ$7,FALSE))))))</f>
        <v>0</v>
      </c>
      <c r="BK448" s="288">
        <f>IF($Q448="n/a",(IF('Workforce hours'!K$30=0,0,(AI448/'Workforce hours'!K$30))),(IF(VLOOKUP($Q448,'Workforce hours'!$C$8:$AD$30,BK$7,FALSE)=0,0,(AI448/(VLOOKUP($Q448,'Workforce hours'!$C$8:$AD$30,BK$7,FALSE))))))</f>
        <v>0</v>
      </c>
      <c r="BL448" s="288">
        <f>IF($Q448="n/a",(IF('Workforce hours'!L$30=0,0,(AJ448/'Workforce hours'!L$30))),(IF(VLOOKUP($Q448,'Workforce hours'!$C$8:$AD$30,BL$7,FALSE)=0,0,(AJ448/(VLOOKUP($Q448,'Workforce hours'!$C$8:$AD$30,BL$7,FALSE))))))</f>
        <v>0</v>
      </c>
      <c r="BM448" s="288">
        <f>IF($Q448="n/a",(IF('Workforce hours'!M$30=0,0,(AK448/'Workforce hours'!M$30))),(IF(VLOOKUP($Q448,'Workforce hours'!$C$8:$AD$30,BM$7,FALSE)=0,0,(AK448/(VLOOKUP($Q448,'Workforce hours'!$C$8:$AD$30,BM$7,FALSE))))))</f>
        <v>0</v>
      </c>
      <c r="BN448" s="288">
        <f>IF($Q448="n/a",(IF('Workforce hours'!N$30=0,0,(AL448/'Workforce hours'!N$30))),(IF(VLOOKUP($Q448,'Workforce hours'!$C$8:$AD$30,BN$7,FALSE)=0,0,(AL448/(VLOOKUP($Q448,'Workforce hours'!$C$8:$AD$30,BN$7,FALSE))))))</f>
        <v>0.40511409773264073</v>
      </c>
      <c r="BO448" s="288">
        <f>IF($Q448="n/a",(IF('Workforce hours'!O$30=0,0,(AM448/'Workforce hours'!O$30))),(IF(VLOOKUP($Q448,'Workforce hours'!$C$8:$AD$30,BO$7,FALSE)=0,0,(AM448/(VLOOKUP($Q448,'Workforce hours'!$C$8:$AD$30,BO$7,FALSE))))))</f>
        <v>2.8600407470710993</v>
      </c>
      <c r="BP448" s="288">
        <f>IF($Q448="n/a",(IF('Workforce hours'!P$30=0,0,(AN448/'Workforce hours'!P$30))),(IF(VLOOKUP($Q448,'Workforce hours'!$C$8:$AD$30,BP$7,FALSE)=0,0,(AN448/(VLOOKUP($Q448,'Workforce hours'!$C$8:$AD$30,BP$7,FALSE))))))</f>
        <v>9.1951656332392676E-2</v>
      </c>
      <c r="BQ448" s="288">
        <f>IF($Q448="n/a",(IF('Workforce hours'!Q$30=0,0,(AO448/'Workforce hours'!Q$30))),(IF(VLOOKUP($Q448,'Workforce hours'!$C$8:$AD$30,BQ$7,FALSE)=0,0,(AO448/(VLOOKUP($Q448,'Workforce hours'!$C$8:$AD$30,BQ$7,FALSE))))))</f>
        <v>0.25746463773069944</v>
      </c>
      <c r="BR448" s="288">
        <f>IF($Q448="n/a",(IF('Workforce hours'!R$30=0,0,(AP448/'Workforce hours'!R$30))),(IF(VLOOKUP($Q448,'Workforce hours'!$C$8:$AD$30,BR$7,FALSE)=0,0,(AP448/(VLOOKUP($Q448,'Workforce hours'!$C$8:$AD$30,BR$7,FALSE))))))</f>
        <v>0.25746463773069944</v>
      </c>
      <c r="BS448" s="288">
        <f>IF($Q448="n/a",(IF('Workforce hours'!S$30=0,0,(AQ448/'Workforce hours'!S$30))),(IF(VLOOKUP($Q448,'Workforce hours'!$C$8:$AD$30,BS$7,FALSE)=0,0,(AQ448/(VLOOKUP($Q448,'Workforce hours'!$C$8:$AD$30,BS$7,FALSE))))))</f>
        <v>0</v>
      </c>
      <c r="BT448" s="288">
        <f>IF($Q448="n/a",(IF('Workforce hours'!T$30=0,0,(AR448/'Workforce hours'!T$30))),(IF(VLOOKUP($Q448,'Workforce hours'!$C$8:$AD$30,BT$7,FALSE)=0,0,(AR448/(VLOOKUP($Q448,'Workforce hours'!$C$8:$AD$30,BT$7,FALSE))))))</f>
        <v>0</v>
      </c>
      <c r="BU448" s="288">
        <f>IF($Q448="n/a",(IF('Workforce hours'!U$30=0,0,(AS448/'Workforce hours'!U$30))),(IF(VLOOKUP($Q448,'Workforce hours'!$C$8:$AD$30,BU$7,FALSE)=0,0,(AS448/(VLOOKUP($Q448,'Workforce hours'!$C$8:$AD$30,BU$7,FALSE))))))</f>
        <v>0</v>
      </c>
      <c r="BV448" s="288">
        <f>IF($Q448="n/a",(IF('Workforce hours'!V$30=0,0,(AT448/'Workforce hours'!V$30))),(IF(VLOOKUP($Q448,'Workforce hours'!$C$8:$AD$30,BV$7,FALSE)=0,0,(AT448/(VLOOKUP($Q448,'Workforce hours'!$C$8:$AD$30,BV$7,FALSE))))))</f>
        <v>0</v>
      </c>
      <c r="BW448" s="288">
        <f>IF($Q448="n/a",(IF('Workforce hours'!W$30=0,0,(AU448/'Workforce hours'!W$30))),(IF(VLOOKUP($Q448,'Workforce hours'!$C$8:$AD$30,BW$7,FALSE)=0,0,(AU448/(VLOOKUP($Q448,'Workforce hours'!$C$8:$AD$30,BW$7,FALSE))))))</f>
        <v>0.24449057983223682</v>
      </c>
      <c r="BX448" s="288">
        <f>IF($Q448="n/a",(IF('Workforce hours'!X$30=0,0,(AV448/'Workforce hours'!X$30))),(IF(VLOOKUP($Q448,'Workforce hours'!$C$8:$AD$30,BX$7,FALSE)=0,0,(AV448/(VLOOKUP($Q448,'Workforce hours'!$C$8:$AD$30,BX$7,FALSE))))))</f>
        <v>0</v>
      </c>
      <c r="BY448" s="288">
        <f>IF($Q448="n/a",(IF('Workforce hours'!Y$30=0,0,(AW448/'Workforce hours'!Y$30))),(IF(VLOOKUP($Q448,'Workforce hours'!$C$8:$AD$30,BY$7,FALSE)=0,0,(AW448/(VLOOKUP($Q448,'Workforce hours'!$C$8:$AD$30,BY$7,FALSE))))))</f>
        <v>0.26329754751163964</v>
      </c>
      <c r="BZ448" s="288">
        <f>IF($Q448="n/a",(IF('Workforce hours'!Z$30=0,0,(AX448/'Workforce hours'!Z$30))),(IF(VLOOKUP($Q448,'Workforce hours'!$C$8:$AD$30,BZ$7,FALSE)=0,0,(AX448/(VLOOKUP($Q448,'Workforce hours'!$C$8:$AD$30,BZ$7,FALSE))))))</f>
        <v>0</v>
      </c>
      <c r="CA448" s="288">
        <f>IF($Q448="n/a",(IF('Workforce hours'!AA$30=0,0,(AY448/'Workforce hours'!AA$30))),(IF(VLOOKUP($Q448,'Workforce hours'!$C$8:$AD$30,CA$7,FALSE)=0,0,(AY448/(VLOOKUP($Q448,'Workforce hours'!$C$8:$AD$30,CA$7,FALSE))))))</f>
        <v>0</v>
      </c>
      <c r="CB448" s="288">
        <f>IF($Q448="n/a",(IF('Workforce hours'!AB$30=0,0,(AZ448/'Workforce hours'!AB$30))),(IF(VLOOKUP($Q448,'Workforce hours'!$C$8:$AD$30,CB$7,FALSE)=0,0,(AZ448/(VLOOKUP($Q448,'Workforce hours'!$C$8:$AD$30,CB$7,FALSE))))))</f>
        <v>0</v>
      </c>
      <c r="CC448" s="288">
        <f>IF($Q448="n/a",(IF('Workforce hours'!AC$30=0,0,(BA448/'Workforce hours'!AC$30))),(IF(VLOOKUP($Q448,'Workforce hours'!$C$8:$AD$30,CC$7,FALSE)=0,0,(BA448/(VLOOKUP($Q448,'Workforce hours'!$C$8:$AD$30,CC$7,FALSE))))))</f>
        <v>0</v>
      </c>
      <c r="CD448" s="288">
        <f>IF($Q448="n/a",(IF('Workforce hours'!AD$30=0,0,(BB448/'Workforce hours'!AD$30))),(IF(VLOOKUP($Q448,'Workforce hours'!$C$8:$AD$30,CD$7,FALSE)=0,0,(BB448/(VLOOKUP($Q448,'Workforce hours'!$C$8:$AD$30,CD$7,FALSE))))))</f>
        <v>0</v>
      </c>
      <c r="CE448" s="289">
        <f t="shared" si="58"/>
        <v>0</v>
      </c>
      <c r="CF448" s="290">
        <f>BD448*'Workforce costs'!B$9*(1+'Workforce costs'!B$10)*(1+'Workforce costs'!B$11)</f>
        <v>0</v>
      </c>
      <c r="CG448" s="290">
        <f>BE448*'Workforce costs'!C$9*(1+'Workforce costs'!C$10)*(1+'Workforce costs'!C$11)</f>
        <v>0</v>
      </c>
      <c r="CH448" s="290">
        <f>BF448*'Workforce costs'!D$9*(1+'Workforce costs'!D$10)*(1+'Workforce costs'!D$11)</f>
        <v>0</v>
      </c>
      <c r="CI448" s="290">
        <f>BG448*'Workforce costs'!E$9*(1+'Workforce costs'!E$10)*(1+'Workforce costs'!E$11)</f>
        <v>0</v>
      </c>
      <c r="CJ448" s="290">
        <f>BH448*'Workforce costs'!F$9*(1+'Workforce costs'!F$10)*(1+'Workforce costs'!F$11)</f>
        <v>0</v>
      </c>
      <c r="CK448" s="290">
        <f>BI448*'Workforce costs'!G$9*(1+'Workforce costs'!G$10)*(1+'Workforce costs'!G$11)</f>
        <v>0</v>
      </c>
      <c r="CL448" s="290">
        <f>BJ448*'Workforce costs'!H$9*(1+'Workforce costs'!H$10)*(1+'Workforce costs'!H$11)</f>
        <v>0</v>
      </c>
      <c r="CM448" s="290">
        <f>BK448*'Workforce costs'!I$9*(1+'Workforce costs'!I$10)*(1+'Workforce costs'!I$11)</f>
        <v>0</v>
      </c>
      <c r="CN448" s="290">
        <f>BL448*'Workforce costs'!J$9*(1+'Workforce costs'!J$10)*(1+'Workforce costs'!J$11)</f>
        <v>0</v>
      </c>
      <c r="CO448" s="290">
        <f>BM448*'Workforce costs'!K$9*(1+'Workforce costs'!K$10)*(1+'Workforce costs'!K$11)</f>
        <v>0</v>
      </c>
      <c r="CP448" s="290">
        <f>BN448*'Workforce costs'!L$9*(1+'Workforce costs'!L$10)*(1+'Workforce costs'!L$11)</f>
        <v>0</v>
      </c>
      <c r="CQ448" s="290">
        <f>BO448*'Workforce costs'!M$9*(1+'Workforce costs'!M$10)*(1+'Workforce costs'!M$11)</f>
        <v>0</v>
      </c>
      <c r="CR448" s="290">
        <f>BP448*'Workforce costs'!N$9*(1+'Workforce costs'!N$10)*(1+'Workforce costs'!N$11)</f>
        <v>0</v>
      </c>
      <c r="CS448" s="290">
        <f>BQ448*'Workforce costs'!O$9*(1+'Workforce costs'!O$10)*(1+'Workforce costs'!O$11)</f>
        <v>0</v>
      </c>
      <c r="CT448" s="290">
        <f>BR448*'Workforce costs'!P$9*(1+'Workforce costs'!P$10)*(1+'Workforce costs'!P$11)</f>
        <v>0</v>
      </c>
      <c r="CU448" s="290">
        <f>BS448*'Workforce costs'!Q$9*(1+'Workforce costs'!Q$10)*(1+'Workforce costs'!Q$11)</f>
        <v>0</v>
      </c>
      <c r="CV448" s="290">
        <f>BT448*'Workforce costs'!R$9*(1+'Workforce costs'!R$10)*(1+'Workforce costs'!R$11)</f>
        <v>0</v>
      </c>
      <c r="CW448" s="290">
        <f>BU448*'Workforce costs'!S$9*(1+'Workforce costs'!S$10)*(1+'Workforce costs'!S$11)</f>
        <v>0</v>
      </c>
      <c r="CX448" s="290">
        <f>BV448*'Workforce costs'!T$9*(1+'Workforce costs'!T$10)*(1+'Workforce costs'!T$11)</f>
        <v>0</v>
      </c>
      <c r="CY448" s="290">
        <f>BW448*'Workforce costs'!U$9*(1+'Workforce costs'!U$10)*(1+'Workforce costs'!U$11)</f>
        <v>0</v>
      </c>
      <c r="CZ448" s="290">
        <f>BX448*'Workforce costs'!V$9*(1+'Workforce costs'!V$10)*(1+'Workforce costs'!V$11)</f>
        <v>0</v>
      </c>
      <c r="DA448" s="290">
        <f>BY448*'Workforce costs'!W$9*(1+'Workforce costs'!W$10)*(1+'Workforce costs'!W$11)</f>
        <v>0</v>
      </c>
      <c r="DB448" s="290">
        <f>BZ448*'Workforce costs'!X$9*(1+'Workforce costs'!X$10)*(1+'Workforce costs'!X$11)</f>
        <v>0</v>
      </c>
      <c r="DC448" s="290">
        <f>CA448*'Workforce costs'!Y$9*(1+'Workforce costs'!Y$10)*(1+'Workforce costs'!Y$11)</f>
        <v>0</v>
      </c>
      <c r="DD448" s="290">
        <f>CB448*'Workforce costs'!Z$9*(1+'Workforce costs'!Z$10)*(1+'Workforce costs'!Z$11)</f>
        <v>0</v>
      </c>
      <c r="DE448" s="290">
        <f>CC448*'Workforce costs'!AA$9*(1+'Workforce costs'!AA$10)*(1+'Workforce costs'!AA$11)</f>
        <v>0</v>
      </c>
      <c r="DF448" s="290">
        <f>CD448*'Workforce costs'!AB$9*(1+'Workforce costs'!AB$10)*(1+'Workforce costs'!AB$11)</f>
        <v>0</v>
      </c>
    </row>
    <row r="449" spans="1:110" x14ac:dyDescent="0.3">
      <c r="A449" s="2" t="str">
        <f>Outputs!$A$4</f>
        <v>Australia</v>
      </c>
      <c r="B449" s="2" t="str">
        <f t="shared" si="51"/>
        <v>Australia 65+</v>
      </c>
      <c r="C449" s="30">
        <f>VLOOKUP($B449,Populations!$D$15:$H$1920,3,FALSE)</f>
        <v>4559374</v>
      </c>
      <c r="D449" s="255">
        <f>IF(OR($H449="General pop",$H449="Schools",$H449="Workplace",$H449="Skills Training",$H449="Digital Supports"),1,VLOOKUP($B449,Populations!$D$15:$H$1920,5,FALSE))</f>
        <v>1</v>
      </c>
      <c r="E449" s="88">
        <f>VLOOKUP(I449,Epidemiology!$C$10:$H$47,6,FALSE)</f>
        <v>460</v>
      </c>
      <c r="F449" s="102">
        <f>'Care profiles'!R450</f>
        <v>1</v>
      </c>
      <c r="G449" s="15" t="str">
        <f>'Care profiles'!A450</f>
        <v>65+</v>
      </c>
      <c r="H449" s="15" t="str">
        <f>'Care profiles'!B450</f>
        <v>Persistent</v>
      </c>
      <c r="I449" s="15" t="str">
        <f>'Care profiles'!C450</f>
        <v>Persistent_65+yrs</v>
      </c>
      <c r="J449" s="15" t="str">
        <f>'Care profiles'!D450</f>
        <v>Care profile</v>
      </c>
      <c r="K449" s="15" t="str">
        <f>'Care profiles'!E450</f>
        <v>Discharge Follow-Up and Support – Outpatient Based</v>
      </c>
      <c r="L449" s="104">
        <f>'Care profiles'!F450</f>
        <v>0.1</v>
      </c>
      <c r="M449" s="15">
        <f>'Care profiles'!G450</f>
        <v>3</v>
      </c>
      <c r="N449" s="15">
        <f>'Care profiles'!H450</f>
        <v>60</v>
      </c>
      <c r="O449" s="15" t="str">
        <f>'Care profiles'!I450</f>
        <v>min</v>
      </c>
      <c r="P449" s="15" t="str">
        <f>'Care profiles'!J450</f>
        <v>Team</v>
      </c>
      <c r="Q449" s="15" t="str">
        <f>'Care profiles'!K450</f>
        <v>Clinical Community Treatment Team – Older Adult (65+ years)</v>
      </c>
      <c r="R449" s="15" t="str">
        <f>'Care profiles'!M450</f>
        <v>N</v>
      </c>
      <c r="S449" s="15" t="str">
        <f>'Care profiles'!O450</f>
        <v>Y</v>
      </c>
      <c r="T449" s="15" t="str">
        <f>'Care profiles'!Q450</f>
        <v>N</v>
      </c>
      <c r="U449" s="30">
        <f t="shared" si="52"/>
        <v>20973.1204</v>
      </c>
      <c r="V449" s="30">
        <f t="shared" si="53"/>
        <v>2097.3120400000003</v>
      </c>
      <c r="W449" s="30">
        <f>IF(M449="n/a",0,IF(O449="days",V449*M449*(1+(VLOOKUP(K449,'Bed parameters'!$A$9:$G$12,7,FALSE))),V449*M449))</f>
        <v>6291.9361200000003</v>
      </c>
      <c r="X449" s="30">
        <f t="shared" si="54"/>
        <v>6291.9361200000003</v>
      </c>
      <c r="Y449" s="30">
        <f t="shared" si="55"/>
        <v>0</v>
      </c>
      <c r="Z449" s="113">
        <f>_xlfn.IFNA(Y449/((VLOOKUP(K449,'Bed parameters'!$A$9:$G$12,3,FALSE))*(VLOOKUP(K449,'Bed parameters'!$A$9:$G$12,5,FALSE))),0)</f>
        <v>0</v>
      </c>
      <c r="AA449" s="30">
        <f t="shared" si="56"/>
        <v>6291.9361200000003</v>
      </c>
      <c r="AB449" s="30">
        <f>_xlfn.IFNA(IF($O449="days",$Y449*(VLOOKUP($K449,'Bed parameters'!$A$9:$I$12,9,FALSE))*$F449*(VLOOKUP($Q449,'Workforce distribution'!$C$8:$AD$30,AB$7,FALSE)),IF($Q449="n/a",(IF($P449=AB$6,$X449*$F449,0)),$X449*$F449*(VLOOKUP($Q449,'Workforce distribution'!$C$8:$AD$30,AB$7,FALSE)))),0)</f>
        <v>0</v>
      </c>
      <c r="AC449" s="30">
        <f>_xlfn.IFNA(IF($O449="days",$Y449*(VLOOKUP($K449,'Bed parameters'!$A$9:$I$12,9,FALSE))*$F449*(VLOOKUP($Q449,'Workforce distribution'!$C$8:$AD$30,AC$7,FALSE)),IF($Q449="n/a",(IF($P449=AC$6,$X449*$F449,0)),$X449*$F449*(VLOOKUP($Q449,'Workforce distribution'!$C$8:$AD$30,AC$7,FALSE)))),0)</f>
        <v>0</v>
      </c>
      <c r="AD449" s="30">
        <f>_xlfn.IFNA(IF($O449="days",$Y449*(VLOOKUP($K449,'Bed parameters'!$A$9:$I$12,9,FALSE))*$F449*(VLOOKUP($Q449,'Workforce distribution'!$C$8:$AD$30,AD$7,FALSE)),IF($Q449="n/a",(IF($P449=AD$6,$X449*$F449,0)),$X449*$F449*(VLOOKUP($Q449,'Workforce distribution'!$C$8:$AD$30,AD$7,FALSE)))),0)</f>
        <v>0</v>
      </c>
      <c r="AE449" s="30">
        <f>_xlfn.IFNA(IF($O449="days",$Y449*(VLOOKUP($K449,'Bed parameters'!$A$9:$I$12,9,FALSE))*$F449*(VLOOKUP($Q449,'Workforce distribution'!$C$8:$AD$30,AE$7,FALSE)),IF($Q449="n/a",(IF($P449=AE$6,$X449*$F449,0)),$X449*$F449*(VLOOKUP($Q449,'Workforce distribution'!$C$8:$AD$30,AE$7,FALSE)))),0)</f>
        <v>305.40428884810404</v>
      </c>
      <c r="AF449" s="30">
        <f>_xlfn.IFNA(IF($O449="days",$Y449*(VLOOKUP($K449,'Bed parameters'!$A$9:$I$12,9,FALSE))*$F449*(VLOOKUP($Q449,'Workforce distribution'!$C$8:$AD$30,AF$7,FALSE)),IF($Q449="n/a",(IF($P449=AF$6,$X449*$F449,0)),$X449*$F449*(VLOOKUP($Q449,'Workforce distribution'!$C$8:$AD$30,AF$7,FALSE)))),0)</f>
        <v>0</v>
      </c>
      <c r="AG449" s="30">
        <f>_xlfn.IFNA(IF($O449="days",$Y449*(VLOOKUP($K449,'Bed parameters'!$A$9:$I$12,9,FALSE))*$F449*(VLOOKUP($Q449,'Workforce distribution'!$C$8:$AD$30,AG$7,FALSE)),IF($Q449="n/a",(IF($P449=AG$6,$X449*$F449,0)),$X449*$F449*(VLOOKUP($Q449,'Workforce distribution'!$C$8:$AD$30,AG$7,FALSE)))),0)</f>
        <v>0</v>
      </c>
      <c r="AH449" s="30">
        <f>_xlfn.IFNA(IF($O449="days",$Y449*(VLOOKUP($K449,'Bed parameters'!$A$9:$I$12,9,FALSE))*$F449*(VLOOKUP($Q449,'Workforce distribution'!$C$8:$AD$30,AH$7,FALSE)),IF($Q449="n/a",(IF($P449=AH$6,$X449*$F449,0)),$X449*$F449*(VLOOKUP($Q449,'Workforce distribution'!$C$8:$AD$30,AH$7,FALSE)))),0)</f>
        <v>0</v>
      </c>
      <c r="AI449" s="30">
        <f>_xlfn.IFNA(IF($O449="days",$Y449*(VLOOKUP($K449,'Bed parameters'!$A$9:$I$12,9,FALSE))*$F449*(VLOOKUP($Q449,'Workforce distribution'!$C$8:$AD$30,AI$7,FALSE)),IF($Q449="n/a",(IF($P449=AI$6,$X449*$F449,0)),$X449*$F449*(VLOOKUP($Q449,'Workforce distribution'!$C$8:$AD$30,AI$7,FALSE)))),0)</f>
        <v>0</v>
      </c>
      <c r="AJ449" s="30">
        <f>_xlfn.IFNA(IF($O449="days",$Y449*(VLOOKUP($K449,'Bed parameters'!$A$9:$I$12,9,FALSE))*$F449*(VLOOKUP($Q449,'Workforce distribution'!$C$8:$AD$30,AJ$7,FALSE)),IF($Q449="n/a",(IF($P449=AJ$6,$X449*$F449,0)),$X449*$F449*(VLOOKUP($Q449,'Workforce distribution'!$C$8:$AD$30,AJ$7,FALSE)))),0)</f>
        <v>0</v>
      </c>
      <c r="AK449" s="30">
        <f>_xlfn.IFNA(IF($O449="days",$Y449*(VLOOKUP($K449,'Bed parameters'!$A$9:$I$12,9,FALSE))*$F449*(VLOOKUP($Q449,'Workforce distribution'!$C$8:$AD$30,AK$7,FALSE)),IF($Q449="n/a",(IF($P449=AK$6,$X449*$F449,0)),$X449*$F449*(VLOOKUP($Q449,'Workforce distribution'!$C$8:$AD$30,AK$7,FALSE)))),0)</f>
        <v>0</v>
      </c>
      <c r="AL449" s="30">
        <f>_xlfn.IFNA(IF($O449="days",$Y449*(VLOOKUP($K449,'Bed parameters'!$A$9:$I$12,9,FALSE))*$F449*(VLOOKUP($Q449,'Workforce distribution'!$C$8:$AD$30,AL$7,FALSE)),IF($Q449="n/a",(IF($P449=AL$6,$X449*$F449,0)),$X449*$F449*(VLOOKUP($Q449,'Workforce distribution'!$C$8:$AD$30,AL$7,FALSE)))),0)</f>
        <v>607.76972905095397</v>
      </c>
      <c r="AM449" s="30">
        <f>_xlfn.IFNA(IF($O449="days",$Y449*(VLOOKUP($K449,'Bed parameters'!$A$9:$I$12,9,FALSE))*$F449*(VLOOKUP($Q449,'Workforce distribution'!$C$8:$AD$30,AM$7,FALSE)),IF($Q449="n/a",(IF($P449=AM$6,$X449*$F449,0)),$X449*$F449*(VLOOKUP($Q449,'Workforce distribution'!$C$8:$AD$30,AM$7,FALSE)))),0)</f>
        <v>2431.0789162038159</v>
      </c>
      <c r="AN449" s="30">
        <f>_xlfn.IFNA(IF($O449="days",$Y449*(VLOOKUP($K449,'Bed parameters'!$A$9:$I$12,9,FALSE))*$F449*(VLOOKUP($Q449,'Workforce distribution'!$C$8:$AD$30,AN$7,FALSE)),IF($Q449="n/a",(IF($P449=AN$6,$X449*$F449,0)),$X449*$F449*(VLOOKUP($Q449,'Workforce distribution'!$C$8:$AD$30,AN$7,FALSE)))),0)</f>
        <v>577.38124259840617</v>
      </c>
      <c r="AO449" s="30">
        <f>_xlfn.IFNA(IF($O449="days",$Y449*(VLOOKUP($K449,'Bed parameters'!$A$9:$I$12,9,FALSE))*$F449*(VLOOKUP($Q449,'Workforce distribution'!$C$8:$AD$30,AO$7,FALSE)),IF($Q449="n/a",(IF($P449=AO$6,$X449*$F449,0)),$X449*$F449*(VLOOKUP($Q449,'Workforce distribution'!$C$8:$AD$30,AO$7,FALSE)))),0)</f>
        <v>577.38124259840617</v>
      </c>
      <c r="AP449" s="30">
        <f>_xlfn.IFNA(IF($O449="days",$Y449*(VLOOKUP($K449,'Bed parameters'!$A$9:$I$12,9,FALSE))*$F449*(VLOOKUP($Q449,'Workforce distribution'!$C$8:$AD$30,AP$7,FALSE)),IF($Q449="n/a",(IF($P449=AP$6,$X449*$F449,0)),$X449*$F449*(VLOOKUP($Q449,'Workforce distribution'!$C$8:$AD$30,AP$7,FALSE)))),0)</f>
        <v>577.38124259840617</v>
      </c>
      <c r="AQ449" s="30">
        <f>_xlfn.IFNA(IF($O449="days",$Y449*(VLOOKUP($K449,'Bed parameters'!$A$9:$I$12,9,FALSE))*$F449*(VLOOKUP($Q449,'Workforce distribution'!$C$8:$AD$30,AQ$7,FALSE)),IF($Q449="n/a",(IF($P449=AQ$6,$X449*$F449,0)),$X449*$F449*(VLOOKUP($Q449,'Workforce distribution'!$C$8:$AD$30,AQ$7,FALSE)))),0)</f>
        <v>0</v>
      </c>
      <c r="AR449" s="30">
        <f>_xlfn.IFNA(IF($O449="days",$Y449*(VLOOKUP($K449,'Bed parameters'!$A$9:$I$12,9,FALSE))*$F449*(VLOOKUP($Q449,'Workforce distribution'!$C$8:$AD$30,AR$7,FALSE)),IF($Q449="n/a",(IF($P449=AR$6,$X449*$F449,0)),$X449*$F449*(VLOOKUP($Q449,'Workforce distribution'!$C$8:$AD$30,AR$7,FALSE)))),0)</f>
        <v>0</v>
      </c>
      <c r="AS449" s="30">
        <f>_xlfn.IFNA(IF($O449="days",$Y449*(VLOOKUP($K449,'Bed parameters'!$A$9:$I$12,9,FALSE))*$F449*(VLOOKUP($Q449,'Workforce distribution'!$C$8:$AD$30,AS$7,FALSE)),IF($Q449="n/a",(IF($P449=AS$6,$X449*$F449,0)),$X449*$F449*(VLOOKUP($Q449,'Workforce distribution'!$C$8:$AD$30,AS$7,FALSE)))),0)</f>
        <v>0</v>
      </c>
      <c r="AT449" s="30">
        <f>_xlfn.IFNA(IF($O449="days",$Y449*(VLOOKUP($K449,'Bed parameters'!$A$9:$I$12,9,FALSE))*$F449*(VLOOKUP($Q449,'Workforce distribution'!$C$8:$AD$30,AT$7,FALSE)),IF($Q449="n/a",(IF($P449=AT$6,$X449*$F449,0)),$X449*$F449*(VLOOKUP($Q449,'Workforce distribution'!$C$8:$AD$30,AT$7,FALSE)))),0)</f>
        <v>0</v>
      </c>
      <c r="AU449" s="30">
        <f>_xlfn.IFNA(IF($O449="days",$Y449*(VLOOKUP($K449,'Bed parameters'!$A$9:$I$12,9,FALSE))*$F449*(VLOOKUP($Q449,'Workforce distribution'!$C$8:$AD$30,AU$7,FALSE)),IF($Q449="n/a",(IF($P449=AU$6,$X449*$F449,0)),$X449*$F449*(VLOOKUP($Q449,'Workforce distribution'!$C$8:$AD$30,AU$7,FALSE)))),0)</f>
        <v>607.76972905095397</v>
      </c>
      <c r="AV449" s="30">
        <f>_xlfn.IFNA(IF($O449="days",$Y449*(VLOOKUP($K449,'Bed parameters'!$A$9:$I$12,9,FALSE))*$F449*(VLOOKUP($Q449,'Workforce distribution'!$C$8:$AD$30,AV$7,FALSE)),IF($Q449="n/a",(IF($P449=AV$6,$X449*$F449,0)),$X449*$F449*(VLOOKUP($Q449,'Workforce distribution'!$C$8:$AD$30,AV$7,FALSE)))),0)</f>
        <v>0</v>
      </c>
      <c r="AW449" s="30">
        <f>_xlfn.IFNA(IF($O449="days",$Y449*(VLOOKUP($K449,'Bed parameters'!$A$9:$I$12,9,FALSE))*$F449*(VLOOKUP($Q449,'Workforce distribution'!$C$8:$AD$30,AW$7,FALSE)),IF($Q449="n/a",(IF($P449=AW$6,$X449*$F449,0)),$X449*$F449*(VLOOKUP($Q449,'Workforce distribution'!$C$8:$AD$30,AW$7,FALSE)))),0)</f>
        <v>607.76972905095397</v>
      </c>
      <c r="AX449" s="30">
        <f>_xlfn.IFNA(IF($O449="days",$Y449*(VLOOKUP($K449,'Bed parameters'!$A$9:$I$12,9,FALSE))*$F449*(VLOOKUP($Q449,'Workforce distribution'!$C$8:$AD$30,AX$7,FALSE)),IF($Q449="n/a",(IF($P449=AX$6,$X449*$F449,0)),$X449*$F449*(VLOOKUP($Q449,'Workforce distribution'!$C$8:$AD$30,AX$7,FALSE)))),0)</f>
        <v>0</v>
      </c>
      <c r="AY449" s="30">
        <f>_xlfn.IFNA(IF($O449="days",$Y449*(VLOOKUP($K449,'Bed parameters'!$A$9:$I$12,9,FALSE))*$F449*(VLOOKUP($Q449,'Workforce distribution'!$C$8:$AD$30,AY$7,FALSE)),IF($Q449="n/a",(IF($P449=AY$6,$X449*$F449,0)),$X449*$F449*(VLOOKUP($Q449,'Workforce distribution'!$C$8:$AD$30,AY$7,FALSE)))),0)</f>
        <v>0</v>
      </c>
      <c r="AZ449" s="30">
        <f>_xlfn.IFNA(IF($O449="days",$Y449*(VLOOKUP($K449,'Bed parameters'!$A$9:$I$12,9,FALSE))*$F449*(VLOOKUP($Q449,'Workforce distribution'!$C$8:$AD$30,AZ$7,FALSE)),IF($Q449="n/a",(IF($P449=AZ$6,$X449*$F449,0)),$X449*$F449*(VLOOKUP($Q449,'Workforce distribution'!$C$8:$AD$30,AZ$7,FALSE)))),0)</f>
        <v>0</v>
      </c>
      <c r="BA449" s="30">
        <f>_xlfn.IFNA(IF($O449="days",$Y449*(VLOOKUP($K449,'Bed parameters'!$A$9:$I$12,9,FALSE))*$F449*(VLOOKUP($Q449,'Workforce distribution'!$C$8:$AD$30,BA$7,FALSE)),IF($Q449="n/a",(IF($P449=BA$6,$X449*$F449,0)),$X449*$F449*(VLOOKUP($Q449,'Workforce distribution'!$C$8:$AD$30,BA$7,FALSE)))),0)</f>
        <v>0</v>
      </c>
      <c r="BB449" s="30">
        <f>_xlfn.IFNA(IF($O449="days",$Y449*(VLOOKUP($K449,'Bed parameters'!$A$9:$I$12,9,FALSE))*$F449*(VLOOKUP($Q449,'Workforce distribution'!$C$8:$AD$30,BB$7,FALSE)),IF($Q449="n/a",(IF($P449=BB$6,$X449*$F449,0)),$X449*$F449*(VLOOKUP($Q449,'Workforce distribution'!$C$8:$AD$30,BB$7,FALSE)))),0)</f>
        <v>0</v>
      </c>
      <c r="BC449" s="149">
        <f t="shared" si="57"/>
        <v>5.5481079793662991</v>
      </c>
      <c r="BD449" s="288">
        <f>IF($Q449="n/a",(IF('Workforce hours'!D$30=0,0,(AB449/'Workforce hours'!D$30))),(IF(VLOOKUP($Q449,'Workforce hours'!$C$8:$AD$30,BD$7,FALSE)=0,0,(AB449/(VLOOKUP($Q449,'Workforce hours'!$C$8:$AD$30,BD$7,FALSE))))))</f>
        <v>0</v>
      </c>
      <c r="BE449" s="288">
        <f>IF($Q449="n/a",(IF('Workforce hours'!E$30=0,0,(AC449/'Workforce hours'!E$30))),(IF(VLOOKUP($Q449,'Workforce hours'!$C$8:$AD$30,BE$7,FALSE)=0,0,(AC449/(VLOOKUP($Q449,'Workforce hours'!$C$8:$AD$30,BE$7,FALSE))))))</f>
        <v>0</v>
      </c>
      <c r="BF449" s="288">
        <f>IF($Q449="n/a",(IF('Workforce hours'!F$30=0,0,(AD449/'Workforce hours'!F$30))),(IF(VLOOKUP($Q449,'Workforce hours'!$C$8:$AD$30,BF$7,FALSE)=0,0,(AD449/(VLOOKUP($Q449,'Workforce hours'!$C$8:$AD$30,BF$7,FALSE))))))</f>
        <v>0</v>
      </c>
      <c r="BG449" s="288">
        <f>IF($Q449="n/a",(IF('Workforce hours'!G$30=0,0,(AE449/'Workforce hours'!G$30))),(IF(VLOOKUP($Q449,'Workforce hours'!$C$8:$AD$30,BG$7,FALSE)=0,0,(AE449/(VLOOKUP($Q449,'Workforce hours'!$C$8:$AD$30,BG$7,FALSE))))))</f>
        <v>0.26572436626987084</v>
      </c>
      <c r="BH449" s="288">
        <f>IF($Q449="n/a",(IF('Workforce hours'!H$30=0,0,(AF449/'Workforce hours'!H$30))),(IF(VLOOKUP($Q449,'Workforce hours'!$C$8:$AD$30,BH$7,FALSE)=0,0,(AF449/(VLOOKUP($Q449,'Workforce hours'!$C$8:$AD$30,BH$7,FALSE))))))</f>
        <v>0</v>
      </c>
      <c r="BI449" s="288">
        <f>IF($Q449="n/a",(IF('Workforce hours'!I$30=0,0,(AG449/'Workforce hours'!I$30))),(IF(VLOOKUP($Q449,'Workforce hours'!$C$8:$AD$30,BI$7,FALSE)=0,0,(AG449/(VLOOKUP($Q449,'Workforce hours'!$C$8:$AD$30,BI$7,FALSE))))))</f>
        <v>0</v>
      </c>
      <c r="BJ449" s="288">
        <f>IF($Q449="n/a",(IF('Workforce hours'!J$30=0,0,(AH449/'Workforce hours'!J$30))),(IF(VLOOKUP($Q449,'Workforce hours'!$C$8:$AD$30,BJ$7,FALSE)=0,0,(AH449/(VLOOKUP($Q449,'Workforce hours'!$C$8:$AD$30,BJ$7,FALSE))))))</f>
        <v>0</v>
      </c>
      <c r="BK449" s="288">
        <f>IF($Q449="n/a",(IF('Workforce hours'!K$30=0,0,(AI449/'Workforce hours'!K$30))),(IF(VLOOKUP($Q449,'Workforce hours'!$C$8:$AD$30,BK$7,FALSE)=0,0,(AI449/(VLOOKUP($Q449,'Workforce hours'!$C$8:$AD$30,BK$7,FALSE))))))</f>
        <v>0</v>
      </c>
      <c r="BL449" s="288">
        <f>IF($Q449="n/a",(IF('Workforce hours'!L$30=0,0,(AJ449/'Workforce hours'!L$30))),(IF(VLOOKUP($Q449,'Workforce hours'!$C$8:$AD$30,BL$7,FALSE)=0,0,(AJ449/(VLOOKUP($Q449,'Workforce hours'!$C$8:$AD$30,BL$7,FALSE))))))</f>
        <v>0</v>
      </c>
      <c r="BM449" s="288">
        <f>IF($Q449="n/a",(IF('Workforce hours'!M$30=0,0,(AK449/'Workforce hours'!M$30))),(IF(VLOOKUP($Q449,'Workforce hours'!$C$8:$AD$30,BM$7,FALSE)=0,0,(AK449/(VLOOKUP($Q449,'Workforce hours'!$C$8:$AD$30,BM$7,FALSE))))))</f>
        <v>0</v>
      </c>
      <c r="BN449" s="288">
        <f>IF($Q449="n/a",(IF('Workforce hours'!N$30=0,0,(AL449/'Workforce hours'!N$30))),(IF(VLOOKUP($Q449,'Workforce hours'!$C$8:$AD$30,BN$7,FALSE)=0,0,(AL449/(VLOOKUP($Q449,'Workforce hours'!$C$8:$AD$30,BN$7,FALSE))))))</f>
        <v>0.55332045813685304</v>
      </c>
      <c r="BO449" s="288">
        <f>IF($Q449="n/a",(IF('Workforce hours'!O$30=0,0,(AM449/'Workforce hours'!O$30))),(IF(VLOOKUP($Q449,'Workforce hours'!$C$8:$AD$30,BO$7,FALSE)=0,0,(AM449/(VLOOKUP($Q449,'Workforce hours'!$C$8:$AD$30,BO$7,FALSE))))))</f>
        <v>2.1944784640108179</v>
      </c>
      <c r="BP449" s="288">
        <f>IF($Q449="n/a",(IF('Workforce hours'!P$30=0,0,(AN449/'Workforce hours'!P$30))),(IF(VLOOKUP($Q449,'Workforce hours'!$C$8:$AD$30,BP$7,FALSE)=0,0,(AN449/(VLOOKUP($Q449,'Workforce hours'!$C$8:$AD$30,BP$7,FALSE))))))</f>
        <v>0.50236447354502989</v>
      </c>
      <c r="BQ449" s="288">
        <f>IF($Q449="n/a",(IF('Workforce hours'!Q$30=0,0,(AO449/'Workforce hours'!Q$30))),(IF(VLOOKUP($Q449,'Workforce hours'!$C$8:$AD$30,BQ$7,FALSE)=0,0,(AO449/(VLOOKUP($Q449,'Workforce hours'!$C$8:$AD$30,BQ$7,FALSE))))))</f>
        <v>0.50236447354502989</v>
      </c>
      <c r="BR449" s="288">
        <f>IF($Q449="n/a",(IF('Workforce hours'!R$30=0,0,(AP449/'Workforce hours'!R$30))),(IF(VLOOKUP($Q449,'Workforce hours'!$C$8:$AD$30,BR$7,FALSE)=0,0,(AP449/(VLOOKUP($Q449,'Workforce hours'!$C$8:$AD$30,BR$7,FALSE))))))</f>
        <v>0.50236447354502989</v>
      </c>
      <c r="BS449" s="288">
        <f>IF($Q449="n/a",(IF('Workforce hours'!S$30=0,0,(AQ449/'Workforce hours'!S$30))),(IF(VLOOKUP($Q449,'Workforce hours'!$C$8:$AD$30,BS$7,FALSE)=0,0,(AQ449/(VLOOKUP($Q449,'Workforce hours'!$C$8:$AD$30,BS$7,FALSE))))))</f>
        <v>0</v>
      </c>
      <c r="BT449" s="288">
        <f>IF($Q449="n/a",(IF('Workforce hours'!T$30=0,0,(AR449/'Workforce hours'!T$30))),(IF(VLOOKUP($Q449,'Workforce hours'!$C$8:$AD$30,BT$7,FALSE)=0,0,(AR449/(VLOOKUP($Q449,'Workforce hours'!$C$8:$AD$30,BT$7,FALSE))))))</f>
        <v>0</v>
      </c>
      <c r="BU449" s="288">
        <f>IF($Q449="n/a",(IF('Workforce hours'!U$30=0,0,(AS449/'Workforce hours'!U$30))),(IF(VLOOKUP($Q449,'Workforce hours'!$C$8:$AD$30,BU$7,FALSE)=0,0,(AS449/(VLOOKUP($Q449,'Workforce hours'!$C$8:$AD$30,BU$7,FALSE))))))</f>
        <v>0</v>
      </c>
      <c r="BV449" s="288">
        <f>IF($Q449="n/a",(IF('Workforce hours'!V$30=0,0,(AT449/'Workforce hours'!V$30))),(IF(VLOOKUP($Q449,'Workforce hours'!$C$8:$AD$30,BV$7,FALSE)=0,0,(AT449/(VLOOKUP($Q449,'Workforce hours'!$C$8:$AD$30,BV$7,FALSE))))))</f>
        <v>0</v>
      </c>
      <c r="BW449" s="288">
        <f>IF($Q449="n/a",(IF('Workforce hours'!W$30=0,0,(AU449/'Workforce hours'!W$30))),(IF(VLOOKUP($Q449,'Workforce hours'!$C$8:$AD$30,BW$7,FALSE)=0,0,(AU449/(VLOOKUP($Q449,'Workforce hours'!$C$8:$AD$30,BW$7,FALSE))))))</f>
        <v>0.51374563515683402</v>
      </c>
      <c r="BX449" s="288">
        <f>IF($Q449="n/a",(IF('Workforce hours'!X$30=0,0,(AV449/'Workforce hours'!X$30))),(IF(VLOOKUP($Q449,'Workforce hours'!$C$8:$AD$30,BX$7,FALSE)=0,0,(AV449/(VLOOKUP($Q449,'Workforce hours'!$C$8:$AD$30,BX$7,FALSE))))))</f>
        <v>0</v>
      </c>
      <c r="BY449" s="288">
        <f>IF($Q449="n/a",(IF('Workforce hours'!Y$30=0,0,(AW449/'Workforce hours'!Y$30))),(IF(VLOOKUP($Q449,'Workforce hours'!$C$8:$AD$30,BY$7,FALSE)=0,0,(AW449/(VLOOKUP($Q449,'Workforce hours'!$C$8:$AD$30,BY$7,FALSE))))))</f>
        <v>0.51374563515683402</v>
      </c>
      <c r="BZ449" s="288">
        <f>IF($Q449="n/a",(IF('Workforce hours'!Z$30=0,0,(AX449/'Workforce hours'!Z$30))),(IF(VLOOKUP($Q449,'Workforce hours'!$C$8:$AD$30,BZ$7,FALSE)=0,0,(AX449/(VLOOKUP($Q449,'Workforce hours'!$C$8:$AD$30,BZ$7,FALSE))))))</f>
        <v>0</v>
      </c>
      <c r="CA449" s="288">
        <f>IF($Q449="n/a",(IF('Workforce hours'!AA$30=0,0,(AY449/'Workforce hours'!AA$30))),(IF(VLOOKUP($Q449,'Workforce hours'!$C$8:$AD$30,CA$7,FALSE)=0,0,(AY449/(VLOOKUP($Q449,'Workforce hours'!$C$8:$AD$30,CA$7,FALSE))))))</f>
        <v>0</v>
      </c>
      <c r="CB449" s="288">
        <f>IF($Q449="n/a",(IF('Workforce hours'!AB$30=0,0,(AZ449/'Workforce hours'!AB$30))),(IF(VLOOKUP($Q449,'Workforce hours'!$C$8:$AD$30,CB$7,FALSE)=0,0,(AZ449/(VLOOKUP($Q449,'Workforce hours'!$C$8:$AD$30,CB$7,FALSE))))))</f>
        <v>0</v>
      </c>
      <c r="CC449" s="288">
        <f>IF($Q449="n/a",(IF('Workforce hours'!AC$30=0,0,(BA449/'Workforce hours'!AC$30))),(IF(VLOOKUP($Q449,'Workforce hours'!$C$8:$AD$30,CC$7,FALSE)=0,0,(BA449/(VLOOKUP($Q449,'Workforce hours'!$C$8:$AD$30,CC$7,FALSE))))))</f>
        <v>0</v>
      </c>
      <c r="CD449" s="288">
        <f>IF($Q449="n/a",(IF('Workforce hours'!AD$30=0,0,(BB449/'Workforce hours'!AD$30))),(IF(VLOOKUP($Q449,'Workforce hours'!$C$8:$AD$30,CD$7,FALSE)=0,0,(BB449/(VLOOKUP($Q449,'Workforce hours'!$C$8:$AD$30,CD$7,FALSE))))))</f>
        <v>0</v>
      </c>
      <c r="CE449" s="289">
        <f t="shared" si="58"/>
        <v>0</v>
      </c>
      <c r="CF449" s="290">
        <f>BD449*'Workforce costs'!B$9*(1+'Workforce costs'!B$10)*(1+'Workforce costs'!B$11)</f>
        <v>0</v>
      </c>
      <c r="CG449" s="290">
        <f>BE449*'Workforce costs'!C$9*(1+'Workforce costs'!C$10)*(1+'Workforce costs'!C$11)</f>
        <v>0</v>
      </c>
      <c r="CH449" s="290">
        <f>BF449*'Workforce costs'!D$9*(1+'Workforce costs'!D$10)*(1+'Workforce costs'!D$11)</f>
        <v>0</v>
      </c>
      <c r="CI449" s="290">
        <f>BG449*'Workforce costs'!E$9*(1+'Workforce costs'!E$10)*(1+'Workforce costs'!E$11)</f>
        <v>0</v>
      </c>
      <c r="CJ449" s="290">
        <f>BH449*'Workforce costs'!F$9*(1+'Workforce costs'!F$10)*(1+'Workforce costs'!F$11)</f>
        <v>0</v>
      </c>
      <c r="CK449" s="290">
        <f>BI449*'Workforce costs'!G$9*(1+'Workforce costs'!G$10)*(1+'Workforce costs'!G$11)</f>
        <v>0</v>
      </c>
      <c r="CL449" s="290">
        <f>BJ449*'Workforce costs'!H$9*(1+'Workforce costs'!H$10)*(1+'Workforce costs'!H$11)</f>
        <v>0</v>
      </c>
      <c r="CM449" s="290">
        <f>BK449*'Workforce costs'!I$9*(1+'Workforce costs'!I$10)*(1+'Workforce costs'!I$11)</f>
        <v>0</v>
      </c>
      <c r="CN449" s="290">
        <f>BL449*'Workforce costs'!J$9*(1+'Workforce costs'!J$10)*(1+'Workforce costs'!J$11)</f>
        <v>0</v>
      </c>
      <c r="CO449" s="290">
        <f>BM449*'Workforce costs'!K$9*(1+'Workforce costs'!K$10)*(1+'Workforce costs'!K$11)</f>
        <v>0</v>
      </c>
      <c r="CP449" s="290">
        <f>BN449*'Workforce costs'!L$9*(1+'Workforce costs'!L$10)*(1+'Workforce costs'!L$11)</f>
        <v>0</v>
      </c>
      <c r="CQ449" s="290">
        <f>BO449*'Workforce costs'!M$9*(1+'Workforce costs'!M$10)*(1+'Workforce costs'!M$11)</f>
        <v>0</v>
      </c>
      <c r="CR449" s="290">
        <f>BP449*'Workforce costs'!N$9*(1+'Workforce costs'!N$10)*(1+'Workforce costs'!N$11)</f>
        <v>0</v>
      </c>
      <c r="CS449" s="290">
        <f>BQ449*'Workforce costs'!O$9*(1+'Workforce costs'!O$10)*(1+'Workforce costs'!O$11)</f>
        <v>0</v>
      </c>
      <c r="CT449" s="290">
        <f>BR449*'Workforce costs'!P$9*(1+'Workforce costs'!P$10)*(1+'Workforce costs'!P$11)</f>
        <v>0</v>
      </c>
      <c r="CU449" s="290">
        <f>BS449*'Workforce costs'!Q$9*(1+'Workforce costs'!Q$10)*(1+'Workforce costs'!Q$11)</f>
        <v>0</v>
      </c>
      <c r="CV449" s="290">
        <f>BT449*'Workforce costs'!R$9*(1+'Workforce costs'!R$10)*(1+'Workforce costs'!R$11)</f>
        <v>0</v>
      </c>
      <c r="CW449" s="290">
        <f>BU449*'Workforce costs'!S$9*(1+'Workforce costs'!S$10)*(1+'Workforce costs'!S$11)</f>
        <v>0</v>
      </c>
      <c r="CX449" s="290">
        <f>BV449*'Workforce costs'!T$9*(1+'Workforce costs'!T$10)*(1+'Workforce costs'!T$11)</f>
        <v>0</v>
      </c>
      <c r="CY449" s="290">
        <f>BW449*'Workforce costs'!U$9*(1+'Workforce costs'!U$10)*(1+'Workforce costs'!U$11)</f>
        <v>0</v>
      </c>
      <c r="CZ449" s="290">
        <f>BX449*'Workforce costs'!V$9*(1+'Workforce costs'!V$10)*(1+'Workforce costs'!V$11)</f>
        <v>0</v>
      </c>
      <c r="DA449" s="290">
        <f>BY449*'Workforce costs'!W$9*(1+'Workforce costs'!W$10)*(1+'Workforce costs'!W$11)</f>
        <v>0</v>
      </c>
      <c r="DB449" s="290">
        <f>BZ449*'Workforce costs'!X$9*(1+'Workforce costs'!X$10)*(1+'Workforce costs'!X$11)</f>
        <v>0</v>
      </c>
      <c r="DC449" s="290">
        <f>CA449*'Workforce costs'!Y$9*(1+'Workforce costs'!Y$10)*(1+'Workforce costs'!Y$11)</f>
        <v>0</v>
      </c>
      <c r="DD449" s="290">
        <f>CB449*'Workforce costs'!Z$9*(1+'Workforce costs'!Z$10)*(1+'Workforce costs'!Z$11)</f>
        <v>0</v>
      </c>
      <c r="DE449" s="290">
        <f>CC449*'Workforce costs'!AA$9*(1+'Workforce costs'!AA$10)*(1+'Workforce costs'!AA$11)</f>
        <v>0</v>
      </c>
      <c r="DF449" s="290">
        <f>CD449*'Workforce costs'!AB$9*(1+'Workforce costs'!AB$10)*(1+'Workforce costs'!AB$11)</f>
        <v>0</v>
      </c>
    </row>
    <row r="450" spans="1:110" x14ac:dyDescent="0.3">
      <c r="A450" s="2" t="str">
        <f>Outputs!$A$4</f>
        <v>Australia</v>
      </c>
      <c r="B450" s="2" t="str">
        <f t="shared" si="51"/>
        <v>Australia 65+</v>
      </c>
      <c r="C450" s="30">
        <f>VLOOKUP($B450,Populations!$D$15:$H$1920,3,FALSE)</f>
        <v>4559374</v>
      </c>
      <c r="D450" s="255">
        <f>IF(OR($H450="General pop",$H450="Schools",$H450="Workplace",$H450="Skills Training",$H450="Digital Supports"),1,VLOOKUP($B450,Populations!$D$15:$H$1920,5,FALSE))</f>
        <v>1</v>
      </c>
      <c r="E450" s="88">
        <f>VLOOKUP(I450,Epidemiology!$C$10:$H$47,6,FALSE)</f>
        <v>460</v>
      </c>
      <c r="F450" s="102">
        <f>'Care profiles'!R451</f>
        <v>1</v>
      </c>
      <c r="G450" s="15" t="str">
        <f>'Care profiles'!A451</f>
        <v>65+</v>
      </c>
      <c r="H450" s="15" t="str">
        <f>'Care profiles'!B451</f>
        <v>Persistent</v>
      </c>
      <c r="I450" s="15" t="str">
        <f>'Care profiles'!C451</f>
        <v>Persistent_65+yrs</v>
      </c>
      <c r="J450" s="15" t="str">
        <f>'Care profiles'!D451</f>
        <v>Care profile</v>
      </c>
      <c r="K450" s="15" t="str">
        <f>'Care profiles'!E451</f>
        <v>Aftercare Services</v>
      </c>
      <c r="L450" s="104">
        <f>'Care profiles'!F451</f>
        <v>0.15</v>
      </c>
      <c r="M450" s="15">
        <f>'Care profiles'!G451</f>
        <v>12</v>
      </c>
      <c r="N450" s="15">
        <f>'Care profiles'!H451</f>
        <v>60</v>
      </c>
      <c r="O450" s="15" t="str">
        <f>'Care profiles'!I451</f>
        <v>min</v>
      </c>
      <c r="P450" s="15" t="str">
        <f>'Care profiles'!J451</f>
        <v>Team</v>
      </c>
      <c r="Q450" s="15" t="str">
        <f>'Care profiles'!K451</f>
        <v>Aftercare Services</v>
      </c>
      <c r="R450" s="15" t="str">
        <f>'Care profiles'!M451</f>
        <v>N</v>
      </c>
      <c r="S450" s="15" t="str">
        <f>'Care profiles'!O451</f>
        <v>N</v>
      </c>
      <c r="T450" s="15" t="str">
        <f>'Care profiles'!Q451</f>
        <v>Y</v>
      </c>
      <c r="U450" s="30">
        <f t="shared" si="52"/>
        <v>20973.1204</v>
      </c>
      <c r="V450" s="30">
        <f t="shared" si="53"/>
        <v>3145.9680599999997</v>
      </c>
      <c r="W450" s="30">
        <f>IF(M450="n/a",0,IF(O450="days",V450*M450*(1+(VLOOKUP(K450,'Bed parameters'!$A$9:$G$12,7,FALSE))),V450*M450))</f>
        <v>37751.616719999998</v>
      </c>
      <c r="X450" s="30">
        <f t="shared" si="54"/>
        <v>37751.616719999998</v>
      </c>
      <c r="Y450" s="30">
        <f t="shared" si="55"/>
        <v>0</v>
      </c>
      <c r="Z450" s="113">
        <f>_xlfn.IFNA(Y450/((VLOOKUP(K450,'Bed parameters'!$A$9:$G$12,3,FALSE))*(VLOOKUP(K450,'Bed parameters'!$A$9:$G$12,5,FALSE))),0)</f>
        <v>0</v>
      </c>
      <c r="AA450" s="30">
        <f t="shared" si="56"/>
        <v>37751.616719999991</v>
      </c>
      <c r="AB450" s="30">
        <f>_xlfn.IFNA(IF($O450="days",$Y450*(VLOOKUP($K450,'Bed parameters'!$A$9:$I$12,9,FALSE))*$F450*(VLOOKUP($Q450,'Workforce distribution'!$C$8:$AD$30,AB$7,FALSE)),IF($Q450="n/a",(IF($P450=AB$6,$X450*$F450,0)),$X450*$F450*(VLOOKUP($Q450,'Workforce distribution'!$C$8:$AD$30,AB$7,FALSE)))),0)</f>
        <v>0</v>
      </c>
      <c r="AC450" s="30">
        <f>_xlfn.IFNA(IF($O450="days",$Y450*(VLOOKUP($K450,'Bed parameters'!$A$9:$I$12,9,FALSE))*$F450*(VLOOKUP($Q450,'Workforce distribution'!$C$8:$AD$30,AC$7,FALSE)),IF($Q450="n/a",(IF($P450=AC$6,$X450*$F450,0)),$X450*$F450*(VLOOKUP($Q450,'Workforce distribution'!$C$8:$AD$30,AC$7,FALSE)))),0)</f>
        <v>0</v>
      </c>
      <c r="AD450" s="30">
        <f>_xlfn.IFNA(IF($O450="days",$Y450*(VLOOKUP($K450,'Bed parameters'!$A$9:$I$12,9,FALSE))*$F450*(VLOOKUP($Q450,'Workforce distribution'!$C$8:$AD$30,AD$7,FALSE)),IF($Q450="n/a",(IF($P450=AD$6,$X450*$F450,0)),$X450*$F450*(VLOOKUP($Q450,'Workforce distribution'!$C$8:$AD$30,AD$7,FALSE)))),0)</f>
        <v>0</v>
      </c>
      <c r="AE450" s="30">
        <f>_xlfn.IFNA(IF($O450="days",$Y450*(VLOOKUP($K450,'Bed parameters'!$A$9:$I$12,9,FALSE))*$F450*(VLOOKUP($Q450,'Workforce distribution'!$C$8:$AD$30,AE$7,FALSE)),IF($Q450="n/a",(IF($P450=AE$6,$X450*$F450,0)),$X450*$F450*(VLOOKUP($Q450,'Workforce distribution'!$C$8:$AD$30,AE$7,FALSE)))),0)</f>
        <v>3775.1616720000002</v>
      </c>
      <c r="AF450" s="30">
        <f>_xlfn.IFNA(IF($O450="days",$Y450*(VLOOKUP($K450,'Bed parameters'!$A$9:$I$12,9,FALSE))*$F450*(VLOOKUP($Q450,'Workforce distribution'!$C$8:$AD$30,AF$7,FALSE)),IF($Q450="n/a",(IF($P450=AF$6,$X450*$F450,0)),$X450*$F450*(VLOOKUP($Q450,'Workforce distribution'!$C$8:$AD$30,AF$7,FALSE)))),0)</f>
        <v>0</v>
      </c>
      <c r="AG450" s="30">
        <f>_xlfn.IFNA(IF($O450="days",$Y450*(VLOOKUP($K450,'Bed parameters'!$A$9:$I$12,9,FALSE))*$F450*(VLOOKUP($Q450,'Workforce distribution'!$C$8:$AD$30,AG$7,FALSE)),IF($Q450="n/a",(IF($P450=AG$6,$X450*$F450,0)),$X450*$F450*(VLOOKUP($Q450,'Workforce distribution'!$C$8:$AD$30,AG$7,FALSE)))),0)</f>
        <v>0</v>
      </c>
      <c r="AH450" s="30">
        <f>_xlfn.IFNA(IF($O450="days",$Y450*(VLOOKUP($K450,'Bed parameters'!$A$9:$I$12,9,FALSE))*$F450*(VLOOKUP($Q450,'Workforce distribution'!$C$8:$AD$30,AH$7,FALSE)),IF($Q450="n/a",(IF($P450=AH$6,$X450*$F450,0)),$X450*$F450*(VLOOKUP($Q450,'Workforce distribution'!$C$8:$AD$30,AH$7,FALSE)))),0)</f>
        <v>0</v>
      </c>
      <c r="AI450" s="30">
        <f>_xlfn.IFNA(IF($O450="days",$Y450*(VLOOKUP($K450,'Bed parameters'!$A$9:$I$12,9,FALSE))*$F450*(VLOOKUP($Q450,'Workforce distribution'!$C$8:$AD$30,AI$7,FALSE)),IF($Q450="n/a",(IF($P450=AI$6,$X450*$F450,0)),$X450*$F450*(VLOOKUP($Q450,'Workforce distribution'!$C$8:$AD$30,AI$7,FALSE)))),0)</f>
        <v>0</v>
      </c>
      <c r="AJ450" s="30">
        <f>_xlfn.IFNA(IF($O450="days",$Y450*(VLOOKUP($K450,'Bed parameters'!$A$9:$I$12,9,FALSE))*$F450*(VLOOKUP($Q450,'Workforce distribution'!$C$8:$AD$30,AJ$7,FALSE)),IF($Q450="n/a",(IF($P450=AJ$6,$X450*$F450,0)),$X450*$F450*(VLOOKUP($Q450,'Workforce distribution'!$C$8:$AD$30,AJ$7,FALSE)))),0)</f>
        <v>0</v>
      </c>
      <c r="AK450" s="30">
        <f>_xlfn.IFNA(IF($O450="days",$Y450*(VLOOKUP($K450,'Bed parameters'!$A$9:$I$12,9,FALSE))*$F450*(VLOOKUP($Q450,'Workforce distribution'!$C$8:$AD$30,AK$7,FALSE)),IF($Q450="n/a",(IF($P450=AK$6,$X450*$F450,0)),$X450*$F450*(VLOOKUP($Q450,'Workforce distribution'!$C$8:$AD$30,AK$7,FALSE)))),0)</f>
        <v>26426.131703999996</v>
      </c>
      <c r="AL450" s="30">
        <f>_xlfn.IFNA(IF($O450="days",$Y450*(VLOOKUP($K450,'Bed parameters'!$A$9:$I$12,9,FALSE))*$F450*(VLOOKUP($Q450,'Workforce distribution'!$C$8:$AD$30,AL$7,FALSE)),IF($Q450="n/a",(IF($P450=AL$6,$X450*$F450,0)),$X450*$F450*(VLOOKUP($Q450,'Workforce distribution'!$C$8:$AD$30,AL$7,FALSE)))),0)</f>
        <v>0</v>
      </c>
      <c r="AM450" s="30">
        <f>_xlfn.IFNA(IF($O450="days",$Y450*(VLOOKUP($K450,'Bed parameters'!$A$9:$I$12,9,FALSE))*$F450*(VLOOKUP($Q450,'Workforce distribution'!$C$8:$AD$30,AM$7,FALSE)),IF($Q450="n/a",(IF($P450=AM$6,$X450*$F450,0)),$X450*$F450*(VLOOKUP($Q450,'Workforce distribution'!$C$8:$AD$30,AM$7,FALSE)))),0)</f>
        <v>0</v>
      </c>
      <c r="AN450" s="30">
        <f>_xlfn.IFNA(IF($O450="days",$Y450*(VLOOKUP($K450,'Bed parameters'!$A$9:$I$12,9,FALSE))*$F450*(VLOOKUP($Q450,'Workforce distribution'!$C$8:$AD$30,AN$7,FALSE)),IF($Q450="n/a",(IF($P450=AN$6,$X450*$F450,0)),$X450*$F450*(VLOOKUP($Q450,'Workforce distribution'!$C$8:$AD$30,AN$7,FALSE)))),0)</f>
        <v>0</v>
      </c>
      <c r="AO450" s="30">
        <f>_xlfn.IFNA(IF($O450="days",$Y450*(VLOOKUP($K450,'Bed parameters'!$A$9:$I$12,9,FALSE))*$F450*(VLOOKUP($Q450,'Workforce distribution'!$C$8:$AD$30,AO$7,FALSE)),IF($Q450="n/a",(IF($P450=AO$6,$X450*$F450,0)),$X450*$F450*(VLOOKUP($Q450,'Workforce distribution'!$C$8:$AD$30,AO$7,FALSE)))),0)</f>
        <v>0</v>
      </c>
      <c r="AP450" s="30">
        <f>_xlfn.IFNA(IF($O450="days",$Y450*(VLOOKUP($K450,'Bed parameters'!$A$9:$I$12,9,FALSE))*$F450*(VLOOKUP($Q450,'Workforce distribution'!$C$8:$AD$30,AP$7,FALSE)),IF($Q450="n/a",(IF($P450=AP$6,$X450*$F450,0)),$X450*$F450*(VLOOKUP($Q450,'Workforce distribution'!$C$8:$AD$30,AP$7,FALSE)))),0)</f>
        <v>0</v>
      </c>
      <c r="AQ450" s="30">
        <f>_xlfn.IFNA(IF($O450="days",$Y450*(VLOOKUP($K450,'Bed parameters'!$A$9:$I$12,9,FALSE))*$F450*(VLOOKUP($Q450,'Workforce distribution'!$C$8:$AD$30,AQ$7,FALSE)),IF($Q450="n/a",(IF($P450=AQ$6,$X450*$F450,0)),$X450*$F450*(VLOOKUP($Q450,'Workforce distribution'!$C$8:$AD$30,AQ$7,FALSE)))),0)</f>
        <v>0</v>
      </c>
      <c r="AR450" s="30">
        <f>_xlfn.IFNA(IF($O450="days",$Y450*(VLOOKUP($K450,'Bed parameters'!$A$9:$I$12,9,FALSE))*$F450*(VLOOKUP($Q450,'Workforce distribution'!$C$8:$AD$30,AR$7,FALSE)),IF($Q450="n/a",(IF($P450=AR$6,$X450*$F450,0)),$X450*$F450*(VLOOKUP($Q450,'Workforce distribution'!$C$8:$AD$30,AR$7,FALSE)))),0)</f>
        <v>0</v>
      </c>
      <c r="AS450" s="30">
        <f>_xlfn.IFNA(IF($O450="days",$Y450*(VLOOKUP($K450,'Bed parameters'!$A$9:$I$12,9,FALSE))*$F450*(VLOOKUP($Q450,'Workforce distribution'!$C$8:$AD$30,AS$7,FALSE)),IF($Q450="n/a",(IF($P450=AS$6,$X450*$F450,0)),$X450*$F450*(VLOOKUP($Q450,'Workforce distribution'!$C$8:$AD$30,AS$7,FALSE)))),0)</f>
        <v>7550.3233440000004</v>
      </c>
      <c r="AT450" s="30">
        <f>_xlfn.IFNA(IF($O450="days",$Y450*(VLOOKUP($K450,'Bed parameters'!$A$9:$I$12,9,FALSE))*$F450*(VLOOKUP($Q450,'Workforce distribution'!$C$8:$AD$30,AT$7,FALSE)),IF($Q450="n/a",(IF($P450=AT$6,$X450*$F450,0)),$X450*$F450*(VLOOKUP($Q450,'Workforce distribution'!$C$8:$AD$30,AT$7,FALSE)))),0)</f>
        <v>0</v>
      </c>
      <c r="AU450" s="30">
        <f>_xlfn.IFNA(IF($O450="days",$Y450*(VLOOKUP($K450,'Bed parameters'!$A$9:$I$12,9,FALSE))*$F450*(VLOOKUP($Q450,'Workforce distribution'!$C$8:$AD$30,AU$7,FALSE)),IF($Q450="n/a",(IF($P450=AU$6,$X450*$F450,0)),$X450*$F450*(VLOOKUP($Q450,'Workforce distribution'!$C$8:$AD$30,AU$7,FALSE)))),0)</f>
        <v>0</v>
      </c>
      <c r="AV450" s="30">
        <f>_xlfn.IFNA(IF($O450="days",$Y450*(VLOOKUP($K450,'Bed parameters'!$A$9:$I$12,9,FALSE))*$F450*(VLOOKUP($Q450,'Workforce distribution'!$C$8:$AD$30,AV$7,FALSE)),IF($Q450="n/a",(IF($P450=AV$6,$X450*$F450,0)),$X450*$F450*(VLOOKUP($Q450,'Workforce distribution'!$C$8:$AD$30,AV$7,FALSE)))),0)</f>
        <v>0</v>
      </c>
      <c r="AW450" s="30">
        <f>_xlfn.IFNA(IF($O450="days",$Y450*(VLOOKUP($K450,'Bed parameters'!$A$9:$I$12,9,FALSE))*$F450*(VLOOKUP($Q450,'Workforce distribution'!$C$8:$AD$30,AW$7,FALSE)),IF($Q450="n/a",(IF($P450=AW$6,$X450*$F450,0)),$X450*$F450*(VLOOKUP($Q450,'Workforce distribution'!$C$8:$AD$30,AW$7,FALSE)))),0)</f>
        <v>0</v>
      </c>
      <c r="AX450" s="30">
        <f>_xlfn.IFNA(IF($O450="days",$Y450*(VLOOKUP($K450,'Bed parameters'!$A$9:$I$12,9,FALSE))*$F450*(VLOOKUP($Q450,'Workforce distribution'!$C$8:$AD$30,AX$7,FALSE)),IF($Q450="n/a",(IF($P450=AX$6,$X450*$F450,0)),$X450*$F450*(VLOOKUP($Q450,'Workforce distribution'!$C$8:$AD$30,AX$7,FALSE)))),0)</f>
        <v>0</v>
      </c>
      <c r="AY450" s="30">
        <f>_xlfn.IFNA(IF($O450="days",$Y450*(VLOOKUP($K450,'Bed parameters'!$A$9:$I$12,9,FALSE))*$F450*(VLOOKUP($Q450,'Workforce distribution'!$C$8:$AD$30,AY$7,FALSE)),IF($Q450="n/a",(IF($P450=AY$6,$X450*$F450,0)),$X450*$F450*(VLOOKUP($Q450,'Workforce distribution'!$C$8:$AD$30,AY$7,FALSE)))),0)</f>
        <v>0</v>
      </c>
      <c r="AZ450" s="30">
        <f>_xlfn.IFNA(IF($O450="days",$Y450*(VLOOKUP($K450,'Bed parameters'!$A$9:$I$12,9,FALSE))*$F450*(VLOOKUP($Q450,'Workforce distribution'!$C$8:$AD$30,AZ$7,FALSE)),IF($Q450="n/a",(IF($P450=AZ$6,$X450*$F450,0)),$X450*$F450*(VLOOKUP($Q450,'Workforce distribution'!$C$8:$AD$30,AZ$7,FALSE)))),0)</f>
        <v>0</v>
      </c>
      <c r="BA450" s="30">
        <f>_xlfn.IFNA(IF($O450="days",$Y450*(VLOOKUP($K450,'Bed parameters'!$A$9:$I$12,9,FALSE))*$F450*(VLOOKUP($Q450,'Workforce distribution'!$C$8:$AD$30,BA$7,FALSE)),IF($Q450="n/a",(IF($P450=BA$6,$X450*$F450,0)),$X450*$F450*(VLOOKUP($Q450,'Workforce distribution'!$C$8:$AD$30,BA$7,FALSE)))),0)</f>
        <v>0</v>
      </c>
      <c r="BB450" s="30">
        <f>_xlfn.IFNA(IF($O450="days",$Y450*(VLOOKUP($K450,'Bed parameters'!$A$9:$I$12,9,FALSE))*$F450*(VLOOKUP($Q450,'Workforce distribution'!$C$8:$AD$30,BB$7,FALSE)),IF($Q450="n/a",(IF($P450=BB$6,$X450*$F450,0)),$X450*$F450*(VLOOKUP($Q450,'Workforce distribution'!$C$8:$AD$30,BB$7,FALSE)))),0)</f>
        <v>0</v>
      </c>
      <c r="BC450" s="149">
        <f t="shared" si="57"/>
        <v>32.503760513283055</v>
      </c>
      <c r="BD450" s="288">
        <f>IF($Q450="n/a",(IF('Workforce hours'!D$30=0,0,(AB450/'Workforce hours'!D$30))),(IF(VLOOKUP($Q450,'Workforce hours'!$C$8:$AD$30,BD$7,FALSE)=0,0,(AB450/(VLOOKUP($Q450,'Workforce hours'!$C$8:$AD$30,BD$7,FALSE))))))</f>
        <v>0</v>
      </c>
      <c r="BE450" s="288">
        <f>IF($Q450="n/a",(IF('Workforce hours'!E$30=0,0,(AC450/'Workforce hours'!E$30))),(IF(VLOOKUP($Q450,'Workforce hours'!$C$8:$AD$30,BE$7,FALSE)=0,0,(AC450/(VLOOKUP($Q450,'Workforce hours'!$C$8:$AD$30,BE$7,FALSE))))))</f>
        <v>0</v>
      </c>
      <c r="BF450" s="288">
        <f>IF($Q450="n/a",(IF('Workforce hours'!F$30=0,0,(AD450/'Workforce hours'!F$30))),(IF(VLOOKUP($Q450,'Workforce hours'!$C$8:$AD$30,BF$7,FALSE)=0,0,(AD450/(VLOOKUP($Q450,'Workforce hours'!$C$8:$AD$30,BF$7,FALSE))))))</f>
        <v>0</v>
      </c>
      <c r="BG450" s="288">
        <f>IF($Q450="n/a",(IF('Workforce hours'!G$30=0,0,(AE450/'Workforce hours'!G$30))),(IF(VLOOKUP($Q450,'Workforce hours'!$C$8:$AD$30,BG$7,FALSE)=0,0,(AE450/(VLOOKUP($Q450,'Workforce hours'!$C$8:$AD$30,BG$7,FALSE))))))</f>
        <v>2.9333035524475526</v>
      </c>
      <c r="BH450" s="288">
        <f>IF($Q450="n/a",(IF('Workforce hours'!H$30=0,0,(AF450/'Workforce hours'!H$30))),(IF(VLOOKUP($Q450,'Workforce hours'!$C$8:$AD$30,BH$7,FALSE)=0,0,(AF450/(VLOOKUP($Q450,'Workforce hours'!$C$8:$AD$30,BH$7,FALSE))))))</f>
        <v>0</v>
      </c>
      <c r="BI450" s="288">
        <f>IF($Q450="n/a",(IF('Workforce hours'!I$30=0,0,(AG450/'Workforce hours'!I$30))),(IF(VLOOKUP($Q450,'Workforce hours'!$C$8:$AD$30,BI$7,FALSE)=0,0,(AG450/(VLOOKUP($Q450,'Workforce hours'!$C$8:$AD$30,BI$7,FALSE))))))</f>
        <v>0</v>
      </c>
      <c r="BJ450" s="288">
        <f>IF($Q450="n/a",(IF('Workforce hours'!J$30=0,0,(AH450/'Workforce hours'!J$30))),(IF(VLOOKUP($Q450,'Workforce hours'!$C$8:$AD$30,BJ$7,FALSE)=0,0,(AH450/(VLOOKUP($Q450,'Workforce hours'!$C$8:$AD$30,BJ$7,FALSE))))))</f>
        <v>0</v>
      </c>
      <c r="BK450" s="288">
        <f>IF($Q450="n/a",(IF('Workforce hours'!K$30=0,0,(AI450/'Workforce hours'!K$30))),(IF(VLOOKUP($Q450,'Workforce hours'!$C$8:$AD$30,BK$7,FALSE)=0,0,(AI450/(VLOOKUP($Q450,'Workforce hours'!$C$8:$AD$30,BK$7,FALSE))))))</f>
        <v>0</v>
      </c>
      <c r="BL450" s="288">
        <f>IF($Q450="n/a",(IF('Workforce hours'!L$30=0,0,(AJ450/'Workforce hours'!L$30))),(IF(VLOOKUP($Q450,'Workforce hours'!$C$8:$AD$30,BL$7,FALSE)=0,0,(AJ450/(VLOOKUP($Q450,'Workforce hours'!$C$8:$AD$30,BL$7,FALSE))))))</f>
        <v>0</v>
      </c>
      <c r="BM450" s="288">
        <f>IF($Q450="n/a",(IF('Workforce hours'!M$30=0,0,(AK450/'Workforce hours'!M$30))),(IF(VLOOKUP($Q450,'Workforce hours'!$C$8:$AD$30,BM$7,FALSE)=0,0,(AK450/(VLOOKUP($Q450,'Workforce hours'!$C$8:$AD$30,BM$7,FALSE))))))</f>
        <v>22.999244302872061</v>
      </c>
      <c r="BN450" s="288">
        <f>IF($Q450="n/a",(IF('Workforce hours'!N$30=0,0,(AL450/'Workforce hours'!N$30))),(IF(VLOOKUP($Q450,'Workforce hours'!$C$8:$AD$30,BN$7,FALSE)=0,0,(AL450/(VLOOKUP($Q450,'Workforce hours'!$C$8:$AD$30,BN$7,FALSE))))))</f>
        <v>0</v>
      </c>
      <c r="BO450" s="288">
        <f>IF($Q450="n/a",(IF('Workforce hours'!O$30=0,0,(AM450/'Workforce hours'!O$30))),(IF(VLOOKUP($Q450,'Workforce hours'!$C$8:$AD$30,BO$7,FALSE)=0,0,(AM450/(VLOOKUP($Q450,'Workforce hours'!$C$8:$AD$30,BO$7,FALSE))))))</f>
        <v>0</v>
      </c>
      <c r="BP450" s="288">
        <f>IF($Q450="n/a",(IF('Workforce hours'!P$30=0,0,(AN450/'Workforce hours'!P$30))),(IF(VLOOKUP($Q450,'Workforce hours'!$C$8:$AD$30,BP$7,FALSE)=0,0,(AN450/(VLOOKUP($Q450,'Workforce hours'!$C$8:$AD$30,BP$7,FALSE))))))</f>
        <v>0</v>
      </c>
      <c r="BQ450" s="288">
        <f>IF($Q450="n/a",(IF('Workforce hours'!Q$30=0,0,(AO450/'Workforce hours'!Q$30))),(IF(VLOOKUP($Q450,'Workforce hours'!$C$8:$AD$30,BQ$7,FALSE)=0,0,(AO450/(VLOOKUP($Q450,'Workforce hours'!$C$8:$AD$30,BQ$7,FALSE))))))</f>
        <v>0</v>
      </c>
      <c r="BR450" s="288">
        <f>IF($Q450="n/a",(IF('Workforce hours'!R$30=0,0,(AP450/'Workforce hours'!R$30))),(IF(VLOOKUP($Q450,'Workforce hours'!$C$8:$AD$30,BR$7,FALSE)=0,0,(AP450/(VLOOKUP($Q450,'Workforce hours'!$C$8:$AD$30,BR$7,FALSE))))))</f>
        <v>0</v>
      </c>
      <c r="BS450" s="288">
        <f>IF($Q450="n/a",(IF('Workforce hours'!S$30=0,0,(AQ450/'Workforce hours'!S$30))),(IF(VLOOKUP($Q450,'Workforce hours'!$C$8:$AD$30,BS$7,FALSE)=0,0,(AQ450/(VLOOKUP($Q450,'Workforce hours'!$C$8:$AD$30,BS$7,FALSE))))))</f>
        <v>0</v>
      </c>
      <c r="BT450" s="288">
        <f>IF($Q450="n/a",(IF('Workforce hours'!T$30=0,0,(AR450/'Workforce hours'!T$30))),(IF(VLOOKUP($Q450,'Workforce hours'!$C$8:$AD$30,BT$7,FALSE)=0,0,(AR450/(VLOOKUP($Q450,'Workforce hours'!$C$8:$AD$30,BT$7,FALSE))))))</f>
        <v>0</v>
      </c>
      <c r="BU450" s="288">
        <f>IF($Q450="n/a",(IF('Workforce hours'!U$30=0,0,(AS450/'Workforce hours'!U$30))),(IF(VLOOKUP($Q450,'Workforce hours'!$C$8:$AD$30,BU$7,FALSE)=0,0,(AS450/(VLOOKUP($Q450,'Workforce hours'!$C$8:$AD$30,BU$7,FALSE))))))</f>
        <v>6.5712126579634464</v>
      </c>
      <c r="BV450" s="288">
        <f>IF($Q450="n/a",(IF('Workforce hours'!V$30=0,0,(AT450/'Workforce hours'!V$30))),(IF(VLOOKUP($Q450,'Workforce hours'!$C$8:$AD$30,BV$7,FALSE)=0,0,(AT450/(VLOOKUP($Q450,'Workforce hours'!$C$8:$AD$30,BV$7,FALSE))))))</f>
        <v>0</v>
      </c>
      <c r="BW450" s="288">
        <f>IF($Q450="n/a",(IF('Workforce hours'!W$30=0,0,(AU450/'Workforce hours'!W$30))),(IF(VLOOKUP($Q450,'Workforce hours'!$C$8:$AD$30,BW$7,FALSE)=0,0,(AU450/(VLOOKUP($Q450,'Workforce hours'!$C$8:$AD$30,BW$7,FALSE))))))</f>
        <v>0</v>
      </c>
      <c r="BX450" s="288">
        <f>IF($Q450="n/a",(IF('Workforce hours'!X$30=0,0,(AV450/'Workforce hours'!X$30))),(IF(VLOOKUP($Q450,'Workforce hours'!$C$8:$AD$30,BX$7,FALSE)=0,0,(AV450/(VLOOKUP($Q450,'Workforce hours'!$C$8:$AD$30,BX$7,FALSE))))))</f>
        <v>0</v>
      </c>
      <c r="BY450" s="288">
        <f>IF($Q450="n/a",(IF('Workforce hours'!Y$30=0,0,(AW450/'Workforce hours'!Y$30))),(IF(VLOOKUP($Q450,'Workforce hours'!$C$8:$AD$30,BY$7,FALSE)=0,0,(AW450/(VLOOKUP($Q450,'Workforce hours'!$C$8:$AD$30,BY$7,FALSE))))))</f>
        <v>0</v>
      </c>
      <c r="BZ450" s="288">
        <f>IF($Q450="n/a",(IF('Workforce hours'!Z$30=0,0,(AX450/'Workforce hours'!Z$30))),(IF(VLOOKUP($Q450,'Workforce hours'!$C$8:$AD$30,BZ$7,FALSE)=0,0,(AX450/(VLOOKUP($Q450,'Workforce hours'!$C$8:$AD$30,BZ$7,FALSE))))))</f>
        <v>0</v>
      </c>
      <c r="CA450" s="288">
        <f>IF($Q450="n/a",(IF('Workforce hours'!AA$30=0,0,(AY450/'Workforce hours'!AA$30))),(IF(VLOOKUP($Q450,'Workforce hours'!$C$8:$AD$30,CA$7,FALSE)=0,0,(AY450/(VLOOKUP($Q450,'Workforce hours'!$C$8:$AD$30,CA$7,FALSE))))))</f>
        <v>0</v>
      </c>
      <c r="CB450" s="288">
        <f>IF($Q450="n/a",(IF('Workforce hours'!AB$30=0,0,(AZ450/'Workforce hours'!AB$30))),(IF(VLOOKUP($Q450,'Workforce hours'!$C$8:$AD$30,CB$7,FALSE)=0,0,(AZ450/(VLOOKUP($Q450,'Workforce hours'!$C$8:$AD$30,CB$7,FALSE))))))</f>
        <v>0</v>
      </c>
      <c r="CC450" s="288">
        <f>IF($Q450="n/a",(IF('Workforce hours'!AC$30=0,0,(BA450/'Workforce hours'!AC$30))),(IF(VLOOKUP($Q450,'Workforce hours'!$C$8:$AD$30,CC$7,FALSE)=0,0,(BA450/(VLOOKUP($Q450,'Workforce hours'!$C$8:$AD$30,CC$7,FALSE))))))</f>
        <v>0</v>
      </c>
      <c r="CD450" s="288">
        <f>IF($Q450="n/a",(IF('Workforce hours'!AD$30=0,0,(BB450/'Workforce hours'!AD$30))),(IF(VLOOKUP($Q450,'Workforce hours'!$C$8:$AD$30,CD$7,FALSE)=0,0,(BB450/(VLOOKUP($Q450,'Workforce hours'!$C$8:$AD$30,CD$7,FALSE))))))</f>
        <v>0</v>
      </c>
      <c r="CE450" s="289">
        <f t="shared" si="58"/>
        <v>0</v>
      </c>
      <c r="CF450" s="290">
        <f>BD450*'Workforce costs'!B$9*(1+'Workforce costs'!B$10)*(1+'Workforce costs'!B$11)</f>
        <v>0</v>
      </c>
      <c r="CG450" s="290">
        <f>BE450*'Workforce costs'!C$9*(1+'Workforce costs'!C$10)*(1+'Workforce costs'!C$11)</f>
        <v>0</v>
      </c>
      <c r="CH450" s="290">
        <f>BF450*'Workforce costs'!D$9*(1+'Workforce costs'!D$10)*(1+'Workforce costs'!D$11)</f>
        <v>0</v>
      </c>
      <c r="CI450" s="290">
        <f>BG450*'Workforce costs'!E$9*(1+'Workforce costs'!E$10)*(1+'Workforce costs'!E$11)</f>
        <v>0</v>
      </c>
      <c r="CJ450" s="290">
        <f>BH450*'Workforce costs'!F$9*(1+'Workforce costs'!F$10)*(1+'Workforce costs'!F$11)</f>
        <v>0</v>
      </c>
      <c r="CK450" s="290">
        <f>BI450*'Workforce costs'!G$9*(1+'Workforce costs'!G$10)*(1+'Workforce costs'!G$11)</f>
        <v>0</v>
      </c>
      <c r="CL450" s="290">
        <f>BJ450*'Workforce costs'!H$9*(1+'Workforce costs'!H$10)*(1+'Workforce costs'!H$11)</f>
        <v>0</v>
      </c>
      <c r="CM450" s="290">
        <f>BK450*'Workforce costs'!I$9*(1+'Workforce costs'!I$10)*(1+'Workforce costs'!I$11)</f>
        <v>0</v>
      </c>
      <c r="CN450" s="290">
        <f>BL450*'Workforce costs'!J$9*(1+'Workforce costs'!J$10)*(1+'Workforce costs'!J$11)</f>
        <v>0</v>
      </c>
      <c r="CO450" s="290">
        <f>BM450*'Workforce costs'!K$9*(1+'Workforce costs'!K$10)*(1+'Workforce costs'!K$11)</f>
        <v>0</v>
      </c>
      <c r="CP450" s="290">
        <f>BN450*'Workforce costs'!L$9*(1+'Workforce costs'!L$10)*(1+'Workforce costs'!L$11)</f>
        <v>0</v>
      </c>
      <c r="CQ450" s="290">
        <f>BO450*'Workforce costs'!M$9*(1+'Workforce costs'!M$10)*(1+'Workforce costs'!M$11)</f>
        <v>0</v>
      </c>
      <c r="CR450" s="290">
        <f>BP450*'Workforce costs'!N$9*(1+'Workforce costs'!N$10)*(1+'Workforce costs'!N$11)</f>
        <v>0</v>
      </c>
      <c r="CS450" s="290">
        <f>BQ450*'Workforce costs'!O$9*(1+'Workforce costs'!O$10)*(1+'Workforce costs'!O$11)</f>
        <v>0</v>
      </c>
      <c r="CT450" s="290">
        <f>BR450*'Workforce costs'!P$9*(1+'Workforce costs'!P$10)*(1+'Workforce costs'!P$11)</f>
        <v>0</v>
      </c>
      <c r="CU450" s="290">
        <f>BS450*'Workforce costs'!Q$9*(1+'Workforce costs'!Q$10)*(1+'Workforce costs'!Q$11)</f>
        <v>0</v>
      </c>
      <c r="CV450" s="290">
        <f>BT450*'Workforce costs'!R$9*(1+'Workforce costs'!R$10)*(1+'Workforce costs'!R$11)</f>
        <v>0</v>
      </c>
      <c r="CW450" s="290">
        <f>BU450*'Workforce costs'!S$9*(1+'Workforce costs'!S$10)*(1+'Workforce costs'!S$11)</f>
        <v>0</v>
      </c>
      <c r="CX450" s="290">
        <f>BV450*'Workforce costs'!T$9*(1+'Workforce costs'!T$10)*(1+'Workforce costs'!T$11)</f>
        <v>0</v>
      </c>
      <c r="CY450" s="290">
        <f>BW450*'Workforce costs'!U$9*(1+'Workforce costs'!U$10)*(1+'Workforce costs'!U$11)</f>
        <v>0</v>
      </c>
      <c r="CZ450" s="290">
        <f>BX450*'Workforce costs'!V$9*(1+'Workforce costs'!V$10)*(1+'Workforce costs'!V$11)</f>
        <v>0</v>
      </c>
      <c r="DA450" s="290">
        <f>BY450*'Workforce costs'!W$9*(1+'Workforce costs'!W$10)*(1+'Workforce costs'!W$11)</f>
        <v>0</v>
      </c>
      <c r="DB450" s="290">
        <f>BZ450*'Workforce costs'!X$9*(1+'Workforce costs'!X$10)*(1+'Workforce costs'!X$11)</f>
        <v>0</v>
      </c>
      <c r="DC450" s="290">
        <f>CA450*'Workforce costs'!Y$9*(1+'Workforce costs'!Y$10)*(1+'Workforce costs'!Y$11)</f>
        <v>0</v>
      </c>
      <c r="DD450" s="290">
        <f>CB450*'Workforce costs'!Z$9*(1+'Workforce costs'!Z$10)*(1+'Workforce costs'!Z$11)</f>
        <v>0</v>
      </c>
      <c r="DE450" s="290">
        <f>CC450*'Workforce costs'!AA$9*(1+'Workforce costs'!AA$10)*(1+'Workforce costs'!AA$11)</f>
        <v>0</v>
      </c>
      <c r="DF450" s="290">
        <f>CD450*'Workforce costs'!AB$9*(1+'Workforce costs'!AB$10)*(1+'Workforce costs'!AB$11)</f>
        <v>0</v>
      </c>
    </row>
    <row r="451" spans="1:110" x14ac:dyDescent="0.3">
      <c r="A451" s="2" t="str">
        <f>Outputs!$A$4</f>
        <v>Australia</v>
      </c>
      <c r="B451" s="2" t="str">
        <f t="shared" si="51"/>
        <v>Australia 65+</v>
      </c>
      <c r="C451" s="30">
        <f>VLOOKUP($B451,Populations!$D$15:$H$1920,3,FALSE)</f>
        <v>4559374</v>
      </c>
      <c r="D451" s="255">
        <f>IF(OR($H451="General pop",$H451="Schools",$H451="Workplace",$H451="Skills Training",$H451="Digital Supports"),1,VLOOKUP($B451,Populations!$D$15:$H$1920,5,FALSE))</f>
        <v>1</v>
      </c>
      <c r="E451" s="88">
        <f>VLOOKUP(I451,Epidemiology!$C$10:$H$47,6,FALSE)</f>
        <v>460</v>
      </c>
      <c r="F451" s="102">
        <f>'Care profiles'!R452</f>
        <v>1</v>
      </c>
      <c r="G451" s="15" t="str">
        <f>'Care profiles'!A452</f>
        <v>65+</v>
      </c>
      <c r="H451" s="15" t="str">
        <f>'Care profiles'!B452</f>
        <v>Persistent</v>
      </c>
      <c r="I451" s="15" t="str">
        <f>'Care profiles'!C452</f>
        <v>Persistent_65+yrs</v>
      </c>
      <c r="J451" s="15" t="str">
        <f>'Care profiles'!D452</f>
        <v>Care profile</v>
      </c>
      <c r="K451" s="15" t="str">
        <f>'Care profiles'!E452</f>
        <v>Individual Psychosocial Support Services</v>
      </c>
      <c r="L451" s="104">
        <f>'Care profiles'!F452</f>
        <v>0.75</v>
      </c>
      <c r="M451" s="15">
        <f>'Care profiles'!G452</f>
        <v>14</v>
      </c>
      <c r="N451" s="15">
        <f>'Care profiles'!H452</f>
        <v>60</v>
      </c>
      <c r="O451" s="15" t="str">
        <f>'Care profiles'!I452</f>
        <v>min</v>
      </c>
      <c r="P451" s="15" t="str">
        <f>'Care profiles'!J452</f>
        <v>Peer Worker/Vocationally Qualified</v>
      </c>
      <c r="Q451" s="15" t="str">
        <f>'Care profiles'!K452</f>
        <v>n/a</v>
      </c>
      <c r="R451" s="15" t="str">
        <f>'Care profiles'!M452</f>
        <v>Y</v>
      </c>
      <c r="S451" s="15" t="str">
        <f>'Care profiles'!O452</f>
        <v>Y</v>
      </c>
      <c r="T451" s="15" t="str">
        <f>'Care profiles'!Q452</f>
        <v>N</v>
      </c>
      <c r="U451" s="30">
        <f t="shared" si="52"/>
        <v>20973.1204</v>
      </c>
      <c r="V451" s="30">
        <f t="shared" si="53"/>
        <v>15729.8403</v>
      </c>
      <c r="W451" s="30">
        <f>IF(M451="n/a",0,IF(O451="days",V451*M451*(1+(VLOOKUP(K451,'Bed parameters'!$A$9:$G$12,7,FALSE))),V451*M451))</f>
        <v>220217.76420000001</v>
      </c>
      <c r="X451" s="30">
        <f t="shared" si="54"/>
        <v>220217.76420000001</v>
      </c>
      <c r="Y451" s="30">
        <f t="shared" si="55"/>
        <v>0</v>
      </c>
      <c r="Z451" s="113">
        <f>_xlfn.IFNA(Y451/((VLOOKUP(K451,'Bed parameters'!$A$9:$G$12,3,FALSE))*(VLOOKUP(K451,'Bed parameters'!$A$9:$G$12,5,FALSE))),0)</f>
        <v>0</v>
      </c>
      <c r="AA451" s="30">
        <f t="shared" si="56"/>
        <v>220217.76420000001</v>
      </c>
      <c r="AB451" s="30">
        <f>_xlfn.IFNA(IF($O451="days",$Y451*(VLOOKUP($K451,'Bed parameters'!$A$9:$I$12,9,FALSE))*$F451*(VLOOKUP($Q451,'Workforce distribution'!$C$8:$AD$30,AB$7,FALSE)),IF($Q451="n/a",(IF($P451=AB$6,$X451*$F451,0)),$X451*$F451*(VLOOKUP($Q451,'Workforce distribution'!$C$8:$AD$30,AB$7,FALSE)))),0)</f>
        <v>0</v>
      </c>
      <c r="AC451" s="30">
        <f>_xlfn.IFNA(IF($O451="days",$Y451*(VLOOKUP($K451,'Bed parameters'!$A$9:$I$12,9,FALSE))*$F451*(VLOOKUP($Q451,'Workforce distribution'!$C$8:$AD$30,AC$7,FALSE)),IF($Q451="n/a",(IF($P451=AC$6,$X451*$F451,0)),$X451*$F451*(VLOOKUP($Q451,'Workforce distribution'!$C$8:$AD$30,AC$7,FALSE)))),0)</f>
        <v>0</v>
      </c>
      <c r="AD451" s="30">
        <f>_xlfn.IFNA(IF($O451="days",$Y451*(VLOOKUP($K451,'Bed parameters'!$A$9:$I$12,9,FALSE))*$F451*(VLOOKUP($Q451,'Workforce distribution'!$C$8:$AD$30,AD$7,FALSE)),IF($Q451="n/a",(IF($P451=AD$6,$X451*$F451,0)),$X451*$F451*(VLOOKUP($Q451,'Workforce distribution'!$C$8:$AD$30,AD$7,FALSE)))),0)</f>
        <v>0</v>
      </c>
      <c r="AE451" s="30">
        <f>_xlfn.IFNA(IF($O451="days",$Y451*(VLOOKUP($K451,'Bed parameters'!$A$9:$I$12,9,FALSE))*$F451*(VLOOKUP($Q451,'Workforce distribution'!$C$8:$AD$30,AE$7,FALSE)),IF($Q451="n/a",(IF($P451=AE$6,$X451*$F451,0)),$X451*$F451*(VLOOKUP($Q451,'Workforce distribution'!$C$8:$AD$30,AE$7,FALSE)))),0)</f>
        <v>0</v>
      </c>
      <c r="AF451" s="30">
        <f>_xlfn.IFNA(IF($O451="days",$Y451*(VLOOKUP($K451,'Bed parameters'!$A$9:$I$12,9,FALSE))*$F451*(VLOOKUP($Q451,'Workforce distribution'!$C$8:$AD$30,AF$7,FALSE)),IF($Q451="n/a",(IF($P451=AF$6,$X451*$F451,0)),$X451*$F451*(VLOOKUP($Q451,'Workforce distribution'!$C$8:$AD$30,AF$7,FALSE)))),0)</f>
        <v>0</v>
      </c>
      <c r="AG451" s="30">
        <f>_xlfn.IFNA(IF($O451="days",$Y451*(VLOOKUP($K451,'Bed parameters'!$A$9:$I$12,9,FALSE))*$F451*(VLOOKUP($Q451,'Workforce distribution'!$C$8:$AD$30,AG$7,FALSE)),IF($Q451="n/a",(IF($P451=AG$6,$X451*$F451,0)),$X451*$F451*(VLOOKUP($Q451,'Workforce distribution'!$C$8:$AD$30,AG$7,FALSE)))),0)</f>
        <v>0</v>
      </c>
      <c r="AH451" s="30">
        <f>_xlfn.IFNA(IF($O451="days",$Y451*(VLOOKUP($K451,'Bed parameters'!$A$9:$I$12,9,FALSE))*$F451*(VLOOKUP($Q451,'Workforce distribution'!$C$8:$AD$30,AH$7,FALSE)),IF($Q451="n/a",(IF($P451=AH$6,$X451*$F451,0)),$X451*$F451*(VLOOKUP($Q451,'Workforce distribution'!$C$8:$AD$30,AH$7,FALSE)))),0)</f>
        <v>0</v>
      </c>
      <c r="AI451" s="30">
        <f>_xlfn.IFNA(IF($O451="days",$Y451*(VLOOKUP($K451,'Bed parameters'!$A$9:$I$12,9,FALSE))*$F451*(VLOOKUP($Q451,'Workforce distribution'!$C$8:$AD$30,AI$7,FALSE)),IF($Q451="n/a",(IF($P451=AI$6,$X451*$F451,0)),$X451*$F451*(VLOOKUP($Q451,'Workforce distribution'!$C$8:$AD$30,AI$7,FALSE)))),0)</f>
        <v>0</v>
      </c>
      <c r="AJ451" s="30">
        <f>_xlfn.IFNA(IF($O451="days",$Y451*(VLOOKUP($K451,'Bed parameters'!$A$9:$I$12,9,FALSE))*$F451*(VLOOKUP($Q451,'Workforce distribution'!$C$8:$AD$30,AJ$7,FALSE)),IF($Q451="n/a",(IF($P451=AJ$6,$X451*$F451,0)),$X451*$F451*(VLOOKUP($Q451,'Workforce distribution'!$C$8:$AD$30,AJ$7,FALSE)))),0)</f>
        <v>0</v>
      </c>
      <c r="AK451" s="30">
        <f>_xlfn.IFNA(IF($O451="days",$Y451*(VLOOKUP($K451,'Bed parameters'!$A$9:$I$12,9,FALSE))*$F451*(VLOOKUP($Q451,'Workforce distribution'!$C$8:$AD$30,AK$7,FALSE)),IF($Q451="n/a",(IF($P451=AK$6,$X451*$F451,0)),$X451*$F451*(VLOOKUP($Q451,'Workforce distribution'!$C$8:$AD$30,AK$7,FALSE)))),0)</f>
        <v>0</v>
      </c>
      <c r="AL451" s="30">
        <f>_xlfn.IFNA(IF($O451="days",$Y451*(VLOOKUP($K451,'Bed parameters'!$A$9:$I$12,9,FALSE))*$F451*(VLOOKUP($Q451,'Workforce distribution'!$C$8:$AD$30,AL$7,FALSE)),IF($Q451="n/a",(IF($P451=AL$6,$X451*$F451,0)),$X451*$F451*(VLOOKUP($Q451,'Workforce distribution'!$C$8:$AD$30,AL$7,FALSE)))),0)</f>
        <v>0</v>
      </c>
      <c r="AM451" s="30">
        <f>_xlfn.IFNA(IF($O451="days",$Y451*(VLOOKUP($K451,'Bed parameters'!$A$9:$I$12,9,FALSE))*$F451*(VLOOKUP($Q451,'Workforce distribution'!$C$8:$AD$30,AM$7,FALSE)),IF($Q451="n/a",(IF($P451=AM$6,$X451*$F451,0)),$X451*$F451*(VLOOKUP($Q451,'Workforce distribution'!$C$8:$AD$30,AM$7,FALSE)))),0)</f>
        <v>0</v>
      </c>
      <c r="AN451" s="30">
        <f>_xlfn.IFNA(IF($O451="days",$Y451*(VLOOKUP($K451,'Bed parameters'!$A$9:$I$12,9,FALSE))*$F451*(VLOOKUP($Q451,'Workforce distribution'!$C$8:$AD$30,AN$7,FALSE)),IF($Q451="n/a",(IF($P451=AN$6,$X451*$F451,0)),$X451*$F451*(VLOOKUP($Q451,'Workforce distribution'!$C$8:$AD$30,AN$7,FALSE)))),0)</f>
        <v>0</v>
      </c>
      <c r="AO451" s="30">
        <f>_xlfn.IFNA(IF($O451="days",$Y451*(VLOOKUP($K451,'Bed parameters'!$A$9:$I$12,9,FALSE))*$F451*(VLOOKUP($Q451,'Workforce distribution'!$C$8:$AD$30,AO$7,FALSE)),IF($Q451="n/a",(IF($P451=AO$6,$X451*$F451,0)),$X451*$F451*(VLOOKUP($Q451,'Workforce distribution'!$C$8:$AD$30,AO$7,FALSE)))),0)</f>
        <v>0</v>
      </c>
      <c r="AP451" s="30">
        <f>_xlfn.IFNA(IF($O451="days",$Y451*(VLOOKUP($K451,'Bed parameters'!$A$9:$I$12,9,FALSE))*$F451*(VLOOKUP($Q451,'Workforce distribution'!$C$8:$AD$30,AP$7,FALSE)),IF($Q451="n/a",(IF($P451=AP$6,$X451*$F451,0)),$X451*$F451*(VLOOKUP($Q451,'Workforce distribution'!$C$8:$AD$30,AP$7,FALSE)))),0)</f>
        <v>0</v>
      </c>
      <c r="AQ451" s="30">
        <f>_xlfn.IFNA(IF($O451="days",$Y451*(VLOOKUP($K451,'Bed parameters'!$A$9:$I$12,9,FALSE))*$F451*(VLOOKUP($Q451,'Workforce distribution'!$C$8:$AD$30,AQ$7,FALSE)),IF($Q451="n/a",(IF($P451=AQ$6,$X451*$F451,0)),$X451*$F451*(VLOOKUP($Q451,'Workforce distribution'!$C$8:$AD$30,AQ$7,FALSE)))),0)</f>
        <v>0</v>
      </c>
      <c r="AR451" s="30">
        <f>_xlfn.IFNA(IF($O451="days",$Y451*(VLOOKUP($K451,'Bed parameters'!$A$9:$I$12,9,FALSE))*$F451*(VLOOKUP($Q451,'Workforce distribution'!$C$8:$AD$30,AR$7,FALSE)),IF($Q451="n/a",(IF($P451=AR$6,$X451*$F451,0)),$X451*$F451*(VLOOKUP($Q451,'Workforce distribution'!$C$8:$AD$30,AR$7,FALSE)))),0)</f>
        <v>0</v>
      </c>
      <c r="AS451" s="30">
        <f>_xlfn.IFNA(IF($O451="days",$Y451*(VLOOKUP($K451,'Bed parameters'!$A$9:$I$12,9,FALSE))*$F451*(VLOOKUP($Q451,'Workforce distribution'!$C$8:$AD$30,AS$7,FALSE)),IF($Q451="n/a",(IF($P451=AS$6,$X451*$F451,0)),$X451*$F451*(VLOOKUP($Q451,'Workforce distribution'!$C$8:$AD$30,AS$7,FALSE)))),0)</f>
        <v>0</v>
      </c>
      <c r="AT451" s="30">
        <f>_xlfn.IFNA(IF($O451="days",$Y451*(VLOOKUP($K451,'Bed parameters'!$A$9:$I$12,9,FALSE))*$F451*(VLOOKUP($Q451,'Workforce distribution'!$C$8:$AD$30,AT$7,FALSE)),IF($Q451="n/a",(IF($P451=AT$6,$X451*$F451,0)),$X451*$F451*(VLOOKUP($Q451,'Workforce distribution'!$C$8:$AD$30,AT$7,FALSE)))),0)</f>
        <v>0</v>
      </c>
      <c r="AU451" s="30">
        <f>_xlfn.IFNA(IF($O451="days",$Y451*(VLOOKUP($K451,'Bed parameters'!$A$9:$I$12,9,FALSE))*$F451*(VLOOKUP($Q451,'Workforce distribution'!$C$8:$AD$30,AU$7,FALSE)),IF($Q451="n/a",(IF($P451=AU$6,$X451*$F451,0)),$X451*$F451*(VLOOKUP($Q451,'Workforce distribution'!$C$8:$AD$30,AU$7,FALSE)))),0)</f>
        <v>0</v>
      </c>
      <c r="AV451" s="30">
        <f>_xlfn.IFNA(IF($O451="days",$Y451*(VLOOKUP($K451,'Bed parameters'!$A$9:$I$12,9,FALSE))*$F451*(VLOOKUP($Q451,'Workforce distribution'!$C$8:$AD$30,AV$7,FALSE)),IF($Q451="n/a",(IF($P451=AV$6,$X451*$F451,0)),$X451*$F451*(VLOOKUP($Q451,'Workforce distribution'!$C$8:$AD$30,AV$7,FALSE)))),0)</f>
        <v>0</v>
      </c>
      <c r="AW451" s="30">
        <f>_xlfn.IFNA(IF($O451="days",$Y451*(VLOOKUP($K451,'Bed parameters'!$A$9:$I$12,9,FALSE))*$F451*(VLOOKUP($Q451,'Workforce distribution'!$C$8:$AD$30,AW$7,FALSE)),IF($Q451="n/a",(IF($P451=AW$6,$X451*$F451,0)),$X451*$F451*(VLOOKUP($Q451,'Workforce distribution'!$C$8:$AD$30,AW$7,FALSE)))),0)</f>
        <v>0</v>
      </c>
      <c r="AX451" s="30">
        <f>_xlfn.IFNA(IF($O451="days",$Y451*(VLOOKUP($K451,'Bed parameters'!$A$9:$I$12,9,FALSE))*$F451*(VLOOKUP($Q451,'Workforce distribution'!$C$8:$AD$30,AX$7,FALSE)),IF($Q451="n/a",(IF($P451=AX$6,$X451*$F451,0)),$X451*$F451*(VLOOKUP($Q451,'Workforce distribution'!$C$8:$AD$30,AX$7,FALSE)))),0)</f>
        <v>0</v>
      </c>
      <c r="AY451" s="30">
        <f>_xlfn.IFNA(IF($O451="days",$Y451*(VLOOKUP($K451,'Bed parameters'!$A$9:$I$12,9,FALSE))*$F451*(VLOOKUP($Q451,'Workforce distribution'!$C$8:$AD$30,AY$7,FALSE)),IF($Q451="n/a",(IF($P451=AY$6,$X451*$F451,0)),$X451*$F451*(VLOOKUP($Q451,'Workforce distribution'!$C$8:$AD$30,AY$7,FALSE)))),0)</f>
        <v>0</v>
      </c>
      <c r="AZ451" s="30">
        <f>_xlfn.IFNA(IF($O451="days",$Y451*(VLOOKUP($K451,'Bed parameters'!$A$9:$I$12,9,FALSE))*$F451*(VLOOKUP($Q451,'Workforce distribution'!$C$8:$AD$30,AZ$7,FALSE)),IF($Q451="n/a",(IF($P451=AZ$6,$X451*$F451,0)),$X451*$F451*(VLOOKUP($Q451,'Workforce distribution'!$C$8:$AD$30,AZ$7,FALSE)))),0)</f>
        <v>220217.76420000001</v>
      </c>
      <c r="BA451" s="30">
        <f>_xlfn.IFNA(IF($O451="days",$Y451*(VLOOKUP($K451,'Bed parameters'!$A$9:$I$12,9,FALSE))*$F451*(VLOOKUP($Q451,'Workforce distribution'!$C$8:$AD$30,BA$7,FALSE)),IF($Q451="n/a",(IF($P451=BA$6,$X451*$F451,0)),$X451*$F451*(VLOOKUP($Q451,'Workforce distribution'!$C$8:$AD$30,BA$7,FALSE)))),0)</f>
        <v>0</v>
      </c>
      <c r="BB451" s="30">
        <f>_xlfn.IFNA(IF($O451="days",$Y451*(VLOOKUP($K451,'Bed parameters'!$A$9:$I$12,9,FALSE))*$F451*(VLOOKUP($Q451,'Workforce distribution'!$C$8:$AD$30,BB$7,FALSE)),IF($Q451="n/a",(IF($P451=BB$6,$X451*$F451,0)),$X451*$F451*(VLOOKUP($Q451,'Workforce distribution'!$C$8:$AD$30,BB$7,FALSE)))),0)</f>
        <v>0</v>
      </c>
      <c r="BC451" s="149">
        <f t="shared" si="57"/>
        <v>191.61627576735174</v>
      </c>
      <c r="BD451" s="288">
        <f>IF($Q451="n/a",(IF('Workforce hours'!D$30=0,0,(AB451/'Workforce hours'!D$30))),(IF(VLOOKUP($Q451,'Workforce hours'!$C$8:$AD$30,BD$7,FALSE)=0,0,(AB451/(VLOOKUP($Q451,'Workforce hours'!$C$8:$AD$30,BD$7,FALSE))))))</f>
        <v>0</v>
      </c>
      <c r="BE451" s="288">
        <f>IF($Q451="n/a",(IF('Workforce hours'!E$30=0,0,(AC451/'Workforce hours'!E$30))),(IF(VLOOKUP($Q451,'Workforce hours'!$C$8:$AD$30,BE$7,FALSE)=0,0,(AC451/(VLOOKUP($Q451,'Workforce hours'!$C$8:$AD$30,BE$7,FALSE))))))</f>
        <v>0</v>
      </c>
      <c r="BF451" s="288">
        <f>IF($Q451="n/a",(IF('Workforce hours'!F$30=0,0,(AD451/'Workforce hours'!F$30))),(IF(VLOOKUP($Q451,'Workforce hours'!$C$8:$AD$30,BF$7,FALSE)=0,0,(AD451/(VLOOKUP($Q451,'Workforce hours'!$C$8:$AD$30,BF$7,FALSE))))))</f>
        <v>0</v>
      </c>
      <c r="BG451" s="288">
        <f>IF($Q451="n/a",(IF('Workforce hours'!G$30=0,0,(AE451/'Workforce hours'!G$30))),(IF(VLOOKUP($Q451,'Workforce hours'!$C$8:$AD$30,BG$7,FALSE)=0,0,(AE451/(VLOOKUP($Q451,'Workforce hours'!$C$8:$AD$30,BG$7,FALSE))))))</f>
        <v>0</v>
      </c>
      <c r="BH451" s="288">
        <f>IF($Q451="n/a",(IF('Workforce hours'!H$30=0,0,(AF451/'Workforce hours'!H$30))),(IF(VLOOKUP($Q451,'Workforce hours'!$C$8:$AD$30,BH$7,FALSE)=0,0,(AF451/(VLOOKUP($Q451,'Workforce hours'!$C$8:$AD$30,BH$7,FALSE))))))</f>
        <v>0</v>
      </c>
      <c r="BI451" s="288">
        <f>IF($Q451="n/a",(IF('Workforce hours'!I$30=0,0,(AG451/'Workforce hours'!I$30))),(IF(VLOOKUP($Q451,'Workforce hours'!$C$8:$AD$30,BI$7,FALSE)=0,0,(AG451/(VLOOKUP($Q451,'Workforce hours'!$C$8:$AD$30,BI$7,FALSE))))))</f>
        <v>0</v>
      </c>
      <c r="BJ451" s="288">
        <f>IF($Q451="n/a",(IF('Workforce hours'!J$30=0,0,(AH451/'Workforce hours'!J$30))),(IF(VLOOKUP($Q451,'Workforce hours'!$C$8:$AD$30,BJ$7,FALSE)=0,0,(AH451/(VLOOKUP($Q451,'Workforce hours'!$C$8:$AD$30,BJ$7,FALSE))))))</f>
        <v>0</v>
      </c>
      <c r="BK451" s="288">
        <f>IF($Q451="n/a",(IF('Workforce hours'!K$30=0,0,(AI451/'Workforce hours'!K$30))),(IF(VLOOKUP($Q451,'Workforce hours'!$C$8:$AD$30,BK$7,FALSE)=0,0,(AI451/(VLOOKUP($Q451,'Workforce hours'!$C$8:$AD$30,BK$7,FALSE))))))</f>
        <v>0</v>
      </c>
      <c r="BL451" s="288">
        <f>IF($Q451="n/a",(IF('Workforce hours'!L$30=0,0,(AJ451/'Workforce hours'!L$30))),(IF(VLOOKUP($Q451,'Workforce hours'!$C$8:$AD$30,BL$7,FALSE)=0,0,(AJ451/(VLOOKUP($Q451,'Workforce hours'!$C$8:$AD$30,BL$7,FALSE))))))</f>
        <v>0</v>
      </c>
      <c r="BM451" s="288">
        <f>IF($Q451="n/a",(IF('Workforce hours'!M$30=0,0,(AK451/'Workforce hours'!M$30))),(IF(VLOOKUP($Q451,'Workforce hours'!$C$8:$AD$30,BM$7,FALSE)=0,0,(AK451/(VLOOKUP($Q451,'Workforce hours'!$C$8:$AD$30,BM$7,FALSE))))))</f>
        <v>0</v>
      </c>
      <c r="BN451" s="288">
        <f>IF($Q451="n/a",(IF('Workforce hours'!N$30=0,0,(AL451/'Workforce hours'!N$30))),(IF(VLOOKUP($Q451,'Workforce hours'!$C$8:$AD$30,BN$7,FALSE)=0,0,(AL451/(VLOOKUP($Q451,'Workforce hours'!$C$8:$AD$30,BN$7,FALSE))))))</f>
        <v>0</v>
      </c>
      <c r="BO451" s="288">
        <f>IF($Q451="n/a",(IF('Workforce hours'!O$30=0,0,(AM451/'Workforce hours'!O$30))),(IF(VLOOKUP($Q451,'Workforce hours'!$C$8:$AD$30,BO$7,FALSE)=0,0,(AM451/(VLOOKUP($Q451,'Workforce hours'!$C$8:$AD$30,BO$7,FALSE))))))</f>
        <v>0</v>
      </c>
      <c r="BP451" s="288">
        <f>IF($Q451="n/a",(IF('Workforce hours'!P$30=0,0,(AN451/'Workforce hours'!P$30))),(IF(VLOOKUP($Q451,'Workforce hours'!$C$8:$AD$30,BP$7,FALSE)=0,0,(AN451/(VLOOKUP($Q451,'Workforce hours'!$C$8:$AD$30,BP$7,FALSE))))))</f>
        <v>0</v>
      </c>
      <c r="BQ451" s="288">
        <f>IF($Q451="n/a",(IF('Workforce hours'!Q$30=0,0,(AO451/'Workforce hours'!Q$30))),(IF(VLOOKUP($Q451,'Workforce hours'!$C$8:$AD$30,BQ$7,FALSE)=0,0,(AO451/(VLOOKUP($Q451,'Workforce hours'!$C$8:$AD$30,BQ$7,FALSE))))))</f>
        <v>0</v>
      </c>
      <c r="BR451" s="288">
        <f>IF($Q451="n/a",(IF('Workforce hours'!R$30=0,0,(AP451/'Workforce hours'!R$30))),(IF(VLOOKUP($Q451,'Workforce hours'!$C$8:$AD$30,BR$7,FALSE)=0,0,(AP451/(VLOOKUP($Q451,'Workforce hours'!$C$8:$AD$30,BR$7,FALSE))))))</f>
        <v>0</v>
      </c>
      <c r="BS451" s="288">
        <f>IF($Q451="n/a",(IF('Workforce hours'!S$30=0,0,(AQ451/'Workforce hours'!S$30))),(IF(VLOOKUP($Q451,'Workforce hours'!$C$8:$AD$30,BS$7,FALSE)=0,0,(AQ451/(VLOOKUP($Q451,'Workforce hours'!$C$8:$AD$30,BS$7,FALSE))))))</f>
        <v>0</v>
      </c>
      <c r="BT451" s="288">
        <f>IF($Q451="n/a",(IF('Workforce hours'!T$30=0,0,(AR451/'Workforce hours'!T$30))),(IF(VLOOKUP($Q451,'Workforce hours'!$C$8:$AD$30,BT$7,FALSE)=0,0,(AR451/(VLOOKUP($Q451,'Workforce hours'!$C$8:$AD$30,BT$7,FALSE))))))</f>
        <v>0</v>
      </c>
      <c r="BU451" s="288">
        <f>IF($Q451="n/a",(IF('Workforce hours'!U$30=0,0,(AS451/'Workforce hours'!U$30))),(IF(VLOOKUP($Q451,'Workforce hours'!$C$8:$AD$30,BU$7,FALSE)=0,0,(AS451/(VLOOKUP($Q451,'Workforce hours'!$C$8:$AD$30,BU$7,FALSE))))))</f>
        <v>0</v>
      </c>
      <c r="BV451" s="288">
        <f>IF($Q451="n/a",(IF('Workforce hours'!V$30=0,0,(AT451/'Workforce hours'!V$30))),(IF(VLOOKUP($Q451,'Workforce hours'!$C$8:$AD$30,BV$7,FALSE)=0,0,(AT451/(VLOOKUP($Q451,'Workforce hours'!$C$8:$AD$30,BV$7,FALSE))))))</f>
        <v>0</v>
      </c>
      <c r="BW451" s="288">
        <f>IF($Q451="n/a",(IF('Workforce hours'!W$30=0,0,(AU451/'Workforce hours'!W$30))),(IF(VLOOKUP($Q451,'Workforce hours'!$C$8:$AD$30,BW$7,FALSE)=0,0,(AU451/(VLOOKUP($Q451,'Workforce hours'!$C$8:$AD$30,BW$7,FALSE))))))</f>
        <v>0</v>
      </c>
      <c r="BX451" s="288">
        <f>IF($Q451="n/a",(IF('Workforce hours'!X$30=0,0,(AV451/'Workforce hours'!X$30))),(IF(VLOOKUP($Q451,'Workforce hours'!$C$8:$AD$30,BX$7,FALSE)=0,0,(AV451/(VLOOKUP($Q451,'Workforce hours'!$C$8:$AD$30,BX$7,FALSE))))))</f>
        <v>0</v>
      </c>
      <c r="BY451" s="288">
        <f>IF($Q451="n/a",(IF('Workforce hours'!Y$30=0,0,(AW451/'Workforce hours'!Y$30))),(IF(VLOOKUP($Q451,'Workforce hours'!$C$8:$AD$30,BY$7,FALSE)=0,0,(AW451/(VLOOKUP($Q451,'Workforce hours'!$C$8:$AD$30,BY$7,FALSE))))))</f>
        <v>0</v>
      </c>
      <c r="BZ451" s="288">
        <f>IF($Q451="n/a",(IF('Workforce hours'!Z$30=0,0,(AX451/'Workforce hours'!Z$30))),(IF(VLOOKUP($Q451,'Workforce hours'!$C$8:$AD$30,BZ$7,FALSE)=0,0,(AX451/(VLOOKUP($Q451,'Workforce hours'!$C$8:$AD$30,BZ$7,FALSE))))))</f>
        <v>0</v>
      </c>
      <c r="CA451" s="288">
        <f>IF($Q451="n/a",(IF('Workforce hours'!AA$30=0,0,(AY451/'Workforce hours'!AA$30))),(IF(VLOOKUP($Q451,'Workforce hours'!$C$8:$AD$30,CA$7,FALSE)=0,0,(AY451/(VLOOKUP($Q451,'Workforce hours'!$C$8:$AD$30,CA$7,FALSE))))))</f>
        <v>0</v>
      </c>
      <c r="CB451" s="288">
        <f>IF($Q451="n/a",(IF('Workforce hours'!AB$30=0,0,(AZ451/'Workforce hours'!AB$30))),(IF(VLOOKUP($Q451,'Workforce hours'!$C$8:$AD$30,CB$7,FALSE)=0,0,(AZ451/(VLOOKUP($Q451,'Workforce hours'!$C$8:$AD$30,CB$7,FALSE))))))</f>
        <v>191.61627576735174</v>
      </c>
      <c r="CC451" s="288">
        <f>IF($Q451="n/a",(IF('Workforce hours'!AC$30=0,0,(BA451/'Workforce hours'!AC$30))),(IF(VLOOKUP($Q451,'Workforce hours'!$C$8:$AD$30,CC$7,FALSE)=0,0,(BA451/(VLOOKUP($Q451,'Workforce hours'!$C$8:$AD$30,CC$7,FALSE))))))</f>
        <v>0</v>
      </c>
      <c r="CD451" s="288">
        <f>IF($Q451="n/a",(IF('Workforce hours'!AD$30=0,0,(BB451/'Workforce hours'!AD$30))),(IF(VLOOKUP($Q451,'Workforce hours'!$C$8:$AD$30,CD$7,FALSE)=0,0,(BB451/(VLOOKUP($Q451,'Workforce hours'!$C$8:$AD$30,CD$7,FALSE))))))</f>
        <v>0</v>
      </c>
      <c r="CE451" s="289">
        <f t="shared" si="58"/>
        <v>0</v>
      </c>
      <c r="CF451" s="290">
        <f>BD451*'Workforce costs'!B$9*(1+'Workforce costs'!B$10)*(1+'Workforce costs'!B$11)</f>
        <v>0</v>
      </c>
      <c r="CG451" s="290">
        <f>BE451*'Workforce costs'!C$9*(1+'Workforce costs'!C$10)*(1+'Workforce costs'!C$11)</f>
        <v>0</v>
      </c>
      <c r="CH451" s="290">
        <f>BF451*'Workforce costs'!D$9*(1+'Workforce costs'!D$10)*(1+'Workforce costs'!D$11)</f>
        <v>0</v>
      </c>
      <c r="CI451" s="290">
        <f>BG451*'Workforce costs'!E$9*(1+'Workforce costs'!E$10)*(1+'Workforce costs'!E$11)</f>
        <v>0</v>
      </c>
      <c r="CJ451" s="290">
        <f>BH451*'Workforce costs'!F$9*(1+'Workforce costs'!F$10)*(1+'Workforce costs'!F$11)</f>
        <v>0</v>
      </c>
      <c r="CK451" s="290">
        <f>BI451*'Workforce costs'!G$9*(1+'Workforce costs'!G$10)*(1+'Workforce costs'!G$11)</f>
        <v>0</v>
      </c>
      <c r="CL451" s="290">
        <f>BJ451*'Workforce costs'!H$9*(1+'Workforce costs'!H$10)*(1+'Workforce costs'!H$11)</f>
        <v>0</v>
      </c>
      <c r="CM451" s="290">
        <f>BK451*'Workforce costs'!I$9*(1+'Workforce costs'!I$10)*(1+'Workforce costs'!I$11)</f>
        <v>0</v>
      </c>
      <c r="CN451" s="290">
        <f>BL451*'Workforce costs'!J$9*(1+'Workforce costs'!J$10)*(1+'Workforce costs'!J$11)</f>
        <v>0</v>
      </c>
      <c r="CO451" s="290">
        <f>BM451*'Workforce costs'!K$9*(1+'Workforce costs'!K$10)*(1+'Workforce costs'!K$11)</f>
        <v>0</v>
      </c>
      <c r="CP451" s="290">
        <f>BN451*'Workforce costs'!L$9*(1+'Workforce costs'!L$10)*(1+'Workforce costs'!L$11)</f>
        <v>0</v>
      </c>
      <c r="CQ451" s="290">
        <f>BO451*'Workforce costs'!M$9*(1+'Workforce costs'!M$10)*(1+'Workforce costs'!M$11)</f>
        <v>0</v>
      </c>
      <c r="CR451" s="290">
        <f>BP451*'Workforce costs'!N$9*(1+'Workforce costs'!N$10)*(1+'Workforce costs'!N$11)</f>
        <v>0</v>
      </c>
      <c r="CS451" s="290">
        <f>BQ451*'Workforce costs'!O$9*(1+'Workforce costs'!O$10)*(1+'Workforce costs'!O$11)</f>
        <v>0</v>
      </c>
      <c r="CT451" s="290">
        <f>BR451*'Workforce costs'!P$9*(1+'Workforce costs'!P$10)*(1+'Workforce costs'!P$11)</f>
        <v>0</v>
      </c>
      <c r="CU451" s="290">
        <f>BS451*'Workforce costs'!Q$9*(1+'Workforce costs'!Q$10)*(1+'Workforce costs'!Q$11)</f>
        <v>0</v>
      </c>
      <c r="CV451" s="290">
        <f>BT451*'Workforce costs'!R$9*(1+'Workforce costs'!R$10)*(1+'Workforce costs'!R$11)</f>
        <v>0</v>
      </c>
      <c r="CW451" s="290">
        <f>BU451*'Workforce costs'!S$9*(1+'Workforce costs'!S$10)*(1+'Workforce costs'!S$11)</f>
        <v>0</v>
      </c>
      <c r="CX451" s="290">
        <f>BV451*'Workforce costs'!T$9*(1+'Workforce costs'!T$10)*(1+'Workforce costs'!T$11)</f>
        <v>0</v>
      </c>
      <c r="CY451" s="290">
        <f>BW451*'Workforce costs'!U$9*(1+'Workforce costs'!U$10)*(1+'Workforce costs'!U$11)</f>
        <v>0</v>
      </c>
      <c r="CZ451" s="290">
        <f>BX451*'Workforce costs'!V$9*(1+'Workforce costs'!V$10)*(1+'Workforce costs'!V$11)</f>
        <v>0</v>
      </c>
      <c r="DA451" s="290">
        <f>BY451*'Workforce costs'!W$9*(1+'Workforce costs'!W$10)*(1+'Workforce costs'!W$11)</f>
        <v>0</v>
      </c>
      <c r="DB451" s="290">
        <f>BZ451*'Workforce costs'!X$9*(1+'Workforce costs'!X$10)*(1+'Workforce costs'!X$11)</f>
        <v>0</v>
      </c>
      <c r="DC451" s="290">
        <f>CA451*'Workforce costs'!Y$9*(1+'Workforce costs'!Y$10)*(1+'Workforce costs'!Y$11)</f>
        <v>0</v>
      </c>
      <c r="DD451" s="290">
        <f>CB451*'Workforce costs'!Z$9*(1+'Workforce costs'!Z$10)*(1+'Workforce costs'!Z$11)</f>
        <v>0</v>
      </c>
      <c r="DE451" s="290">
        <f>CC451*'Workforce costs'!AA$9*(1+'Workforce costs'!AA$10)*(1+'Workforce costs'!AA$11)</f>
        <v>0</v>
      </c>
      <c r="DF451" s="290">
        <f>CD451*'Workforce costs'!AB$9*(1+'Workforce costs'!AB$10)*(1+'Workforce costs'!AB$11)</f>
        <v>0</v>
      </c>
    </row>
    <row r="452" spans="1:110" x14ac:dyDescent="0.3">
      <c r="A452" s="2" t="str">
        <f>Outputs!$A$4</f>
        <v>Australia</v>
      </c>
      <c r="B452" s="2" t="str">
        <f t="shared" si="51"/>
        <v>Australia 65+</v>
      </c>
      <c r="C452" s="30">
        <f>VLOOKUP($B452,Populations!$D$15:$H$1920,3,FALSE)</f>
        <v>4559374</v>
      </c>
      <c r="D452" s="255">
        <f>IF(OR($H452="General pop",$H452="Schools",$H452="Workplace",$H452="Skills Training",$H452="Digital Supports"),1,VLOOKUP($B452,Populations!$D$15:$H$1920,5,FALSE))</f>
        <v>1</v>
      </c>
      <c r="E452" s="88">
        <f>VLOOKUP(I452,Epidemiology!$C$10:$H$47,6,FALSE)</f>
        <v>460</v>
      </c>
      <c r="F452" s="102">
        <f>'Care profiles'!R453</f>
        <v>1</v>
      </c>
      <c r="G452" s="15" t="str">
        <f>'Care profiles'!A453</f>
        <v>65+</v>
      </c>
      <c r="H452" s="15" t="str">
        <f>'Care profiles'!B453</f>
        <v>Persistent</v>
      </c>
      <c r="I452" s="15" t="str">
        <f>'Care profiles'!C453</f>
        <v>Persistent_65+yrs</v>
      </c>
      <c r="J452" s="15" t="str">
        <f>'Care profiles'!D453</f>
        <v>Care profile</v>
      </c>
      <c r="K452" s="15" t="str">
        <f>'Care profiles'!E453</f>
        <v>Individual Carer Peer Support – Service Navigation</v>
      </c>
      <c r="L452" s="104">
        <f>'Care profiles'!F453</f>
        <v>0.1</v>
      </c>
      <c r="M452" s="15">
        <f>'Care profiles'!G453</f>
        <v>1</v>
      </c>
      <c r="N452" s="15">
        <f>'Care profiles'!H453</f>
        <v>15</v>
      </c>
      <c r="O452" s="15" t="str">
        <f>'Care profiles'!I453</f>
        <v>min</v>
      </c>
      <c r="P452" s="15" t="str">
        <f>'Care profiles'!J453</f>
        <v>Peer Worker</v>
      </c>
      <c r="Q452" s="15" t="str">
        <f>'Care profiles'!K453</f>
        <v>n/a</v>
      </c>
      <c r="R452" s="15" t="str">
        <f>'Care profiles'!M453</f>
        <v>N</v>
      </c>
      <c r="S452" s="15" t="str">
        <f>'Care profiles'!O453</f>
        <v>Y</v>
      </c>
      <c r="T452" s="15" t="str">
        <f>'Care profiles'!Q453</f>
        <v>N</v>
      </c>
      <c r="U452" s="30">
        <f t="shared" si="52"/>
        <v>20973.1204</v>
      </c>
      <c r="V452" s="30">
        <f t="shared" si="53"/>
        <v>2097.3120400000003</v>
      </c>
      <c r="W452" s="30">
        <f>IF(M452="n/a",0,IF(O452="days",V452*M452*(1+(VLOOKUP(K452,'Bed parameters'!$A$9:$G$12,7,FALSE))),V452*M452))</f>
        <v>2097.3120400000003</v>
      </c>
      <c r="X452" s="30">
        <f t="shared" si="54"/>
        <v>524.32801000000006</v>
      </c>
      <c r="Y452" s="30">
        <f t="shared" si="55"/>
        <v>0</v>
      </c>
      <c r="Z452" s="113">
        <f>_xlfn.IFNA(Y452/((VLOOKUP(K452,'Bed parameters'!$A$9:$G$12,3,FALSE))*(VLOOKUP(K452,'Bed parameters'!$A$9:$G$12,5,FALSE))),0)</f>
        <v>0</v>
      </c>
      <c r="AA452" s="30">
        <f t="shared" si="56"/>
        <v>524.32801000000006</v>
      </c>
      <c r="AB452" s="30">
        <f>_xlfn.IFNA(IF($O452="days",$Y452*(VLOOKUP($K452,'Bed parameters'!$A$9:$I$12,9,FALSE))*$F452*(VLOOKUP($Q452,'Workforce distribution'!$C$8:$AD$30,AB$7,FALSE)),IF($Q452="n/a",(IF($P452=AB$6,$X452*$F452,0)),$X452*$F452*(VLOOKUP($Q452,'Workforce distribution'!$C$8:$AD$30,AB$7,FALSE)))),0)</f>
        <v>0</v>
      </c>
      <c r="AC452" s="30">
        <f>_xlfn.IFNA(IF($O452="days",$Y452*(VLOOKUP($K452,'Bed parameters'!$A$9:$I$12,9,FALSE))*$F452*(VLOOKUP($Q452,'Workforce distribution'!$C$8:$AD$30,AC$7,FALSE)),IF($Q452="n/a",(IF($P452=AC$6,$X452*$F452,0)),$X452*$F452*(VLOOKUP($Q452,'Workforce distribution'!$C$8:$AD$30,AC$7,FALSE)))),0)</f>
        <v>0</v>
      </c>
      <c r="AD452" s="30">
        <f>_xlfn.IFNA(IF($O452="days",$Y452*(VLOOKUP($K452,'Bed parameters'!$A$9:$I$12,9,FALSE))*$F452*(VLOOKUP($Q452,'Workforce distribution'!$C$8:$AD$30,AD$7,FALSE)),IF($Q452="n/a",(IF($P452=AD$6,$X452*$F452,0)),$X452*$F452*(VLOOKUP($Q452,'Workforce distribution'!$C$8:$AD$30,AD$7,FALSE)))),0)</f>
        <v>0</v>
      </c>
      <c r="AE452" s="30">
        <f>_xlfn.IFNA(IF($O452="days",$Y452*(VLOOKUP($K452,'Bed parameters'!$A$9:$I$12,9,FALSE))*$F452*(VLOOKUP($Q452,'Workforce distribution'!$C$8:$AD$30,AE$7,FALSE)),IF($Q452="n/a",(IF($P452=AE$6,$X452*$F452,0)),$X452*$F452*(VLOOKUP($Q452,'Workforce distribution'!$C$8:$AD$30,AE$7,FALSE)))),0)</f>
        <v>524.32801000000006</v>
      </c>
      <c r="AF452" s="30">
        <f>_xlfn.IFNA(IF($O452="days",$Y452*(VLOOKUP($K452,'Bed parameters'!$A$9:$I$12,9,FALSE))*$F452*(VLOOKUP($Q452,'Workforce distribution'!$C$8:$AD$30,AF$7,FALSE)),IF($Q452="n/a",(IF($P452=AF$6,$X452*$F452,0)),$X452*$F452*(VLOOKUP($Q452,'Workforce distribution'!$C$8:$AD$30,AF$7,FALSE)))),0)</f>
        <v>0</v>
      </c>
      <c r="AG452" s="30">
        <f>_xlfn.IFNA(IF($O452="days",$Y452*(VLOOKUP($K452,'Bed parameters'!$A$9:$I$12,9,FALSE))*$F452*(VLOOKUP($Q452,'Workforce distribution'!$C$8:$AD$30,AG$7,FALSE)),IF($Q452="n/a",(IF($P452=AG$6,$X452*$F452,0)),$X452*$F452*(VLOOKUP($Q452,'Workforce distribution'!$C$8:$AD$30,AG$7,FALSE)))),0)</f>
        <v>0</v>
      </c>
      <c r="AH452" s="30">
        <f>_xlfn.IFNA(IF($O452="days",$Y452*(VLOOKUP($K452,'Bed parameters'!$A$9:$I$12,9,FALSE))*$F452*(VLOOKUP($Q452,'Workforce distribution'!$C$8:$AD$30,AH$7,FALSE)),IF($Q452="n/a",(IF($P452=AH$6,$X452*$F452,0)),$X452*$F452*(VLOOKUP($Q452,'Workforce distribution'!$C$8:$AD$30,AH$7,FALSE)))),0)</f>
        <v>0</v>
      </c>
      <c r="AI452" s="30">
        <f>_xlfn.IFNA(IF($O452="days",$Y452*(VLOOKUP($K452,'Bed parameters'!$A$9:$I$12,9,FALSE))*$F452*(VLOOKUP($Q452,'Workforce distribution'!$C$8:$AD$30,AI$7,FALSE)),IF($Q452="n/a",(IF($P452=AI$6,$X452*$F452,0)),$X452*$F452*(VLOOKUP($Q452,'Workforce distribution'!$C$8:$AD$30,AI$7,FALSE)))),0)</f>
        <v>0</v>
      </c>
      <c r="AJ452" s="30">
        <f>_xlfn.IFNA(IF($O452="days",$Y452*(VLOOKUP($K452,'Bed parameters'!$A$9:$I$12,9,FALSE))*$F452*(VLOOKUP($Q452,'Workforce distribution'!$C$8:$AD$30,AJ$7,FALSE)),IF($Q452="n/a",(IF($P452=AJ$6,$X452*$F452,0)),$X452*$F452*(VLOOKUP($Q452,'Workforce distribution'!$C$8:$AD$30,AJ$7,FALSE)))),0)</f>
        <v>0</v>
      </c>
      <c r="AK452" s="30">
        <f>_xlfn.IFNA(IF($O452="days",$Y452*(VLOOKUP($K452,'Bed parameters'!$A$9:$I$12,9,FALSE))*$F452*(VLOOKUP($Q452,'Workforce distribution'!$C$8:$AD$30,AK$7,FALSE)),IF($Q452="n/a",(IF($P452=AK$6,$X452*$F452,0)),$X452*$F452*(VLOOKUP($Q452,'Workforce distribution'!$C$8:$AD$30,AK$7,FALSE)))),0)</f>
        <v>0</v>
      </c>
      <c r="AL452" s="30">
        <f>_xlfn.IFNA(IF($O452="days",$Y452*(VLOOKUP($K452,'Bed parameters'!$A$9:$I$12,9,FALSE))*$F452*(VLOOKUP($Q452,'Workforce distribution'!$C$8:$AD$30,AL$7,FALSE)),IF($Q452="n/a",(IF($P452=AL$6,$X452*$F452,0)),$X452*$F452*(VLOOKUP($Q452,'Workforce distribution'!$C$8:$AD$30,AL$7,FALSE)))),0)</f>
        <v>0</v>
      </c>
      <c r="AM452" s="30">
        <f>_xlfn.IFNA(IF($O452="days",$Y452*(VLOOKUP($K452,'Bed parameters'!$A$9:$I$12,9,FALSE))*$F452*(VLOOKUP($Q452,'Workforce distribution'!$C$8:$AD$30,AM$7,FALSE)),IF($Q452="n/a",(IF($P452=AM$6,$X452*$F452,0)),$X452*$F452*(VLOOKUP($Q452,'Workforce distribution'!$C$8:$AD$30,AM$7,FALSE)))),0)</f>
        <v>0</v>
      </c>
      <c r="AN452" s="30">
        <f>_xlfn.IFNA(IF($O452="days",$Y452*(VLOOKUP($K452,'Bed parameters'!$A$9:$I$12,9,FALSE))*$F452*(VLOOKUP($Q452,'Workforce distribution'!$C$8:$AD$30,AN$7,FALSE)),IF($Q452="n/a",(IF($P452=AN$6,$X452*$F452,0)),$X452*$F452*(VLOOKUP($Q452,'Workforce distribution'!$C$8:$AD$30,AN$7,FALSE)))),0)</f>
        <v>0</v>
      </c>
      <c r="AO452" s="30">
        <f>_xlfn.IFNA(IF($O452="days",$Y452*(VLOOKUP($K452,'Bed parameters'!$A$9:$I$12,9,FALSE))*$F452*(VLOOKUP($Q452,'Workforce distribution'!$C$8:$AD$30,AO$7,FALSE)),IF($Q452="n/a",(IF($P452=AO$6,$X452*$F452,0)),$X452*$F452*(VLOOKUP($Q452,'Workforce distribution'!$C$8:$AD$30,AO$7,FALSE)))),0)</f>
        <v>0</v>
      </c>
      <c r="AP452" s="30">
        <f>_xlfn.IFNA(IF($O452="days",$Y452*(VLOOKUP($K452,'Bed parameters'!$A$9:$I$12,9,FALSE))*$F452*(VLOOKUP($Q452,'Workforce distribution'!$C$8:$AD$30,AP$7,FALSE)),IF($Q452="n/a",(IF($P452=AP$6,$X452*$F452,0)),$X452*$F452*(VLOOKUP($Q452,'Workforce distribution'!$C$8:$AD$30,AP$7,FALSE)))),0)</f>
        <v>0</v>
      </c>
      <c r="AQ452" s="30">
        <f>_xlfn.IFNA(IF($O452="days",$Y452*(VLOOKUP($K452,'Bed parameters'!$A$9:$I$12,9,FALSE))*$F452*(VLOOKUP($Q452,'Workforce distribution'!$C$8:$AD$30,AQ$7,FALSE)),IF($Q452="n/a",(IF($P452=AQ$6,$X452*$F452,0)),$X452*$F452*(VLOOKUP($Q452,'Workforce distribution'!$C$8:$AD$30,AQ$7,FALSE)))),0)</f>
        <v>0</v>
      </c>
      <c r="AR452" s="30">
        <f>_xlfn.IFNA(IF($O452="days",$Y452*(VLOOKUP($K452,'Bed parameters'!$A$9:$I$12,9,FALSE))*$F452*(VLOOKUP($Q452,'Workforce distribution'!$C$8:$AD$30,AR$7,FALSE)),IF($Q452="n/a",(IF($P452=AR$6,$X452*$F452,0)),$X452*$F452*(VLOOKUP($Q452,'Workforce distribution'!$C$8:$AD$30,AR$7,FALSE)))),0)</f>
        <v>0</v>
      </c>
      <c r="AS452" s="30">
        <f>_xlfn.IFNA(IF($O452="days",$Y452*(VLOOKUP($K452,'Bed parameters'!$A$9:$I$12,9,FALSE))*$F452*(VLOOKUP($Q452,'Workforce distribution'!$C$8:$AD$30,AS$7,FALSE)),IF($Q452="n/a",(IF($P452=AS$6,$X452*$F452,0)),$X452*$F452*(VLOOKUP($Q452,'Workforce distribution'!$C$8:$AD$30,AS$7,FALSE)))),0)</f>
        <v>0</v>
      </c>
      <c r="AT452" s="30">
        <f>_xlfn.IFNA(IF($O452="days",$Y452*(VLOOKUP($K452,'Bed parameters'!$A$9:$I$12,9,FALSE))*$F452*(VLOOKUP($Q452,'Workforce distribution'!$C$8:$AD$30,AT$7,FALSE)),IF($Q452="n/a",(IF($P452=AT$6,$X452*$F452,0)),$X452*$F452*(VLOOKUP($Q452,'Workforce distribution'!$C$8:$AD$30,AT$7,FALSE)))),0)</f>
        <v>0</v>
      </c>
      <c r="AU452" s="30">
        <f>_xlfn.IFNA(IF($O452="days",$Y452*(VLOOKUP($K452,'Bed parameters'!$A$9:$I$12,9,FALSE))*$F452*(VLOOKUP($Q452,'Workforce distribution'!$C$8:$AD$30,AU$7,FALSE)),IF($Q452="n/a",(IF($P452=AU$6,$X452*$F452,0)),$X452*$F452*(VLOOKUP($Q452,'Workforce distribution'!$C$8:$AD$30,AU$7,FALSE)))),0)</f>
        <v>0</v>
      </c>
      <c r="AV452" s="30">
        <f>_xlfn.IFNA(IF($O452="days",$Y452*(VLOOKUP($K452,'Bed parameters'!$A$9:$I$12,9,FALSE))*$F452*(VLOOKUP($Q452,'Workforce distribution'!$C$8:$AD$30,AV$7,FALSE)),IF($Q452="n/a",(IF($P452=AV$6,$X452*$F452,0)),$X452*$F452*(VLOOKUP($Q452,'Workforce distribution'!$C$8:$AD$30,AV$7,FALSE)))),0)</f>
        <v>0</v>
      </c>
      <c r="AW452" s="30">
        <f>_xlfn.IFNA(IF($O452="days",$Y452*(VLOOKUP($K452,'Bed parameters'!$A$9:$I$12,9,FALSE))*$F452*(VLOOKUP($Q452,'Workforce distribution'!$C$8:$AD$30,AW$7,FALSE)),IF($Q452="n/a",(IF($P452=AW$6,$X452*$F452,0)),$X452*$F452*(VLOOKUP($Q452,'Workforce distribution'!$C$8:$AD$30,AW$7,FALSE)))),0)</f>
        <v>0</v>
      </c>
      <c r="AX452" s="30">
        <f>_xlfn.IFNA(IF($O452="days",$Y452*(VLOOKUP($K452,'Bed parameters'!$A$9:$I$12,9,FALSE))*$F452*(VLOOKUP($Q452,'Workforce distribution'!$C$8:$AD$30,AX$7,FALSE)),IF($Q452="n/a",(IF($P452=AX$6,$X452*$F452,0)),$X452*$F452*(VLOOKUP($Q452,'Workforce distribution'!$C$8:$AD$30,AX$7,FALSE)))),0)</f>
        <v>0</v>
      </c>
      <c r="AY452" s="30">
        <f>_xlfn.IFNA(IF($O452="days",$Y452*(VLOOKUP($K452,'Bed parameters'!$A$9:$I$12,9,FALSE))*$F452*(VLOOKUP($Q452,'Workforce distribution'!$C$8:$AD$30,AY$7,FALSE)),IF($Q452="n/a",(IF($P452=AY$6,$X452*$F452,0)),$X452*$F452*(VLOOKUP($Q452,'Workforce distribution'!$C$8:$AD$30,AY$7,FALSE)))),0)</f>
        <v>0</v>
      </c>
      <c r="AZ452" s="30">
        <f>_xlfn.IFNA(IF($O452="days",$Y452*(VLOOKUP($K452,'Bed parameters'!$A$9:$I$12,9,FALSE))*$F452*(VLOOKUP($Q452,'Workforce distribution'!$C$8:$AD$30,AZ$7,FALSE)),IF($Q452="n/a",(IF($P452=AZ$6,$X452*$F452,0)),$X452*$F452*(VLOOKUP($Q452,'Workforce distribution'!$C$8:$AD$30,AZ$7,FALSE)))),0)</f>
        <v>0</v>
      </c>
      <c r="BA452" s="30">
        <f>_xlfn.IFNA(IF($O452="days",$Y452*(VLOOKUP($K452,'Bed parameters'!$A$9:$I$12,9,FALSE))*$F452*(VLOOKUP($Q452,'Workforce distribution'!$C$8:$AD$30,BA$7,FALSE)),IF($Q452="n/a",(IF($P452=BA$6,$X452*$F452,0)),$X452*$F452*(VLOOKUP($Q452,'Workforce distribution'!$C$8:$AD$30,BA$7,FALSE)))),0)</f>
        <v>0</v>
      </c>
      <c r="BB452" s="30">
        <f>_xlfn.IFNA(IF($O452="days",$Y452*(VLOOKUP($K452,'Bed parameters'!$A$9:$I$12,9,FALSE))*$F452*(VLOOKUP($Q452,'Workforce distribution'!$C$8:$AD$30,BB$7,FALSE)),IF($Q452="n/a",(IF($P452=BB$6,$X452*$F452,0)),$X452*$F452*(VLOOKUP($Q452,'Workforce distribution'!$C$8:$AD$30,BB$7,FALSE)))),0)</f>
        <v>0</v>
      </c>
      <c r="BC452" s="149">
        <f t="shared" si="57"/>
        <v>0.45622922801750421</v>
      </c>
      <c r="BD452" s="288">
        <f>IF($Q452="n/a",(IF('Workforce hours'!D$30=0,0,(AB452/'Workforce hours'!D$30))),(IF(VLOOKUP($Q452,'Workforce hours'!$C$8:$AD$30,BD$7,FALSE)=0,0,(AB452/(VLOOKUP($Q452,'Workforce hours'!$C$8:$AD$30,BD$7,FALSE))))))</f>
        <v>0</v>
      </c>
      <c r="BE452" s="288">
        <f>IF($Q452="n/a",(IF('Workforce hours'!E$30=0,0,(AC452/'Workforce hours'!E$30))),(IF(VLOOKUP($Q452,'Workforce hours'!$C$8:$AD$30,BE$7,FALSE)=0,0,(AC452/(VLOOKUP($Q452,'Workforce hours'!$C$8:$AD$30,BE$7,FALSE))))))</f>
        <v>0</v>
      </c>
      <c r="BF452" s="288">
        <f>IF($Q452="n/a",(IF('Workforce hours'!F$30=0,0,(AD452/'Workforce hours'!F$30))),(IF(VLOOKUP($Q452,'Workforce hours'!$C$8:$AD$30,BF$7,FALSE)=0,0,(AD452/(VLOOKUP($Q452,'Workforce hours'!$C$8:$AD$30,BF$7,FALSE))))))</f>
        <v>0</v>
      </c>
      <c r="BG452" s="288">
        <f>IF($Q452="n/a",(IF('Workforce hours'!G$30=0,0,(AE452/'Workforce hours'!G$30))),(IF(VLOOKUP($Q452,'Workforce hours'!$C$8:$AD$30,BG$7,FALSE)=0,0,(AE452/(VLOOKUP($Q452,'Workforce hours'!$C$8:$AD$30,BG$7,FALSE))))))</f>
        <v>0.45622922801750421</v>
      </c>
      <c r="BH452" s="288">
        <f>IF($Q452="n/a",(IF('Workforce hours'!H$30=0,0,(AF452/'Workforce hours'!H$30))),(IF(VLOOKUP($Q452,'Workforce hours'!$C$8:$AD$30,BH$7,FALSE)=0,0,(AF452/(VLOOKUP($Q452,'Workforce hours'!$C$8:$AD$30,BH$7,FALSE))))))</f>
        <v>0</v>
      </c>
      <c r="BI452" s="288">
        <f>IF($Q452="n/a",(IF('Workforce hours'!I$30=0,0,(AG452/'Workforce hours'!I$30))),(IF(VLOOKUP($Q452,'Workforce hours'!$C$8:$AD$30,BI$7,FALSE)=0,0,(AG452/(VLOOKUP($Q452,'Workforce hours'!$C$8:$AD$30,BI$7,FALSE))))))</f>
        <v>0</v>
      </c>
      <c r="BJ452" s="288">
        <f>IF($Q452="n/a",(IF('Workforce hours'!J$30=0,0,(AH452/'Workforce hours'!J$30))),(IF(VLOOKUP($Q452,'Workforce hours'!$C$8:$AD$30,BJ$7,FALSE)=0,0,(AH452/(VLOOKUP($Q452,'Workforce hours'!$C$8:$AD$30,BJ$7,FALSE))))))</f>
        <v>0</v>
      </c>
      <c r="BK452" s="288">
        <f>IF($Q452="n/a",(IF('Workforce hours'!K$30=0,0,(AI452/'Workforce hours'!K$30))),(IF(VLOOKUP($Q452,'Workforce hours'!$C$8:$AD$30,BK$7,FALSE)=0,0,(AI452/(VLOOKUP($Q452,'Workforce hours'!$C$8:$AD$30,BK$7,FALSE))))))</f>
        <v>0</v>
      </c>
      <c r="BL452" s="288">
        <f>IF($Q452="n/a",(IF('Workforce hours'!L$30=0,0,(AJ452/'Workforce hours'!L$30))),(IF(VLOOKUP($Q452,'Workforce hours'!$C$8:$AD$30,BL$7,FALSE)=0,0,(AJ452/(VLOOKUP($Q452,'Workforce hours'!$C$8:$AD$30,BL$7,FALSE))))))</f>
        <v>0</v>
      </c>
      <c r="BM452" s="288">
        <f>IF($Q452="n/a",(IF('Workforce hours'!M$30=0,0,(AK452/'Workforce hours'!M$30))),(IF(VLOOKUP($Q452,'Workforce hours'!$C$8:$AD$30,BM$7,FALSE)=0,0,(AK452/(VLOOKUP($Q452,'Workforce hours'!$C$8:$AD$30,BM$7,FALSE))))))</f>
        <v>0</v>
      </c>
      <c r="BN452" s="288">
        <f>IF($Q452="n/a",(IF('Workforce hours'!N$30=0,0,(AL452/'Workforce hours'!N$30))),(IF(VLOOKUP($Q452,'Workforce hours'!$C$8:$AD$30,BN$7,FALSE)=0,0,(AL452/(VLOOKUP($Q452,'Workforce hours'!$C$8:$AD$30,BN$7,FALSE))))))</f>
        <v>0</v>
      </c>
      <c r="BO452" s="288">
        <f>IF($Q452="n/a",(IF('Workforce hours'!O$30=0,0,(AM452/'Workforce hours'!O$30))),(IF(VLOOKUP($Q452,'Workforce hours'!$C$8:$AD$30,BO$7,FALSE)=0,0,(AM452/(VLOOKUP($Q452,'Workforce hours'!$C$8:$AD$30,BO$7,FALSE))))))</f>
        <v>0</v>
      </c>
      <c r="BP452" s="288">
        <f>IF($Q452="n/a",(IF('Workforce hours'!P$30=0,0,(AN452/'Workforce hours'!P$30))),(IF(VLOOKUP($Q452,'Workforce hours'!$C$8:$AD$30,BP$7,FALSE)=0,0,(AN452/(VLOOKUP($Q452,'Workforce hours'!$C$8:$AD$30,BP$7,FALSE))))))</f>
        <v>0</v>
      </c>
      <c r="BQ452" s="288">
        <f>IF($Q452="n/a",(IF('Workforce hours'!Q$30=0,0,(AO452/'Workforce hours'!Q$30))),(IF(VLOOKUP($Q452,'Workforce hours'!$C$8:$AD$30,BQ$7,FALSE)=0,0,(AO452/(VLOOKUP($Q452,'Workforce hours'!$C$8:$AD$30,BQ$7,FALSE))))))</f>
        <v>0</v>
      </c>
      <c r="BR452" s="288">
        <f>IF($Q452="n/a",(IF('Workforce hours'!R$30=0,0,(AP452/'Workforce hours'!R$30))),(IF(VLOOKUP($Q452,'Workforce hours'!$C$8:$AD$30,BR$7,FALSE)=0,0,(AP452/(VLOOKUP($Q452,'Workforce hours'!$C$8:$AD$30,BR$7,FALSE))))))</f>
        <v>0</v>
      </c>
      <c r="BS452" s="288">
        <f>IF($Q452="n/a",(IF('Workforce hours'!S$30=0,0,(AQ452/'Workforce hours'!S$30))),(IF(VLOOKUP($Q452,'Workforce hours'!$C$8:$AD$30,BS$7,FALSE)=0,0,(AQ452/(VLOOKUP($Q452,'Workforce hours'!$C$8:$AD$30,BS$7,FALSE))))))</f>
        <v>0</v>
      </c>
      <c r="BT452" s="288">
        <f>IF($Q452="n/a",(IF('Workforce hours'!T$30=0,0,(AR452/'Workforce hours'!T$30))),(IF(VLOOKUP($Q452,'Workforce hours'!$C$8:$AD$30,BT$7,FALSE)=0,0,(AR452/(VLOOKUP($Q452,'Workforce hours'!$C$8:$AD$30,BT$7,FALSE))))))</f>
        <v>0</v>
      </c>
      <c r="BU452" s="288">
        <f>IF($Q452="n/a",(IF('Workforce hours'!U$30=0,0,(AS452/'Workforce hours'!U$30))),(IF(VLOOKUP($Q452,'Workforce hours'!$C$8:$AD$30,BU$7,FALSE)=0,0,(AS452/(VLOOKUP($Q452,'Workforce hours'!$C$8:$AD$30,BU$7,FALSE))))))</f>
        <v>0</v>
      </c>
      <c r="BV452" s="288">
        <f>IF($Q452="n/a",(IF('Workforce hours'!V$30=0,0,(AT452/'Workforce hours'!V$30))),(IF(VLOOKUP($Q452,'Workforce hours'!$C$8:$AD$30,BV$7,FALSE)=0,0,(AT452/(VLOOKUP($Q452,'Workforce hours'!$C$8:$AD$30,BV$7,FALSE))))))</f>
        <v>0</v>
      </c>
      <c r="BW452" s="288">
        <f>IF($Q452="n/a",(IF('Workforce hours'!W$30=0,0,(AU452/'Workforce hours'!W$30))),(IF(VLOOKUP($Q452,'Workforce hours'!$C$8:$AD$30,BW$7,FALSE)=0,0,(AU452/(VLOOKUP($Q452,'Workforce hours'!$C$8:$AD$30,BW$7,FALSE))))))</f>
        <v>0</v>
      </c>
      <c r="BX452" s="288">
        <f>IF($Q452="n/a",(IF('Workforce hours'!X$30=0,0,(AV452/'Workforce hours'!X$30))),(IF(VLOOKUP($Q452,'Workforce hours'!$C$8:$AD$30,BX$7,FALSE)=0,0,(AV452/(VLOOKUP($Q452,'Workforce hours'!$C$8:$AD$30,BX$7,FALSE))))))</f>
        <v>0</v>
      </c>
      <c r="BY452" s="288">
        <f>IF($Q452="n/a",(IF('Workforce hours'!Y$30=0,0,(AW452/'Workforce hours'!Y$30))),(IF(VLOOKUP($Q452,'Workforce hours'!$C$8:$AD$30,BY$7,FALSE)=0,0,(AW452/(VLOOKUP($Q452,'Workforce hours'!$C$8:$AD$30,BY$7,FALSE))))))</f>
        <v>0</v>
      </c>
      <c r="BZ452" s="288">
        <f>IF($Q452="n/a",(IF('Workforce hours'!Z$30=0,0,(AX452/'Workforce hours'!Z$30))),(IF(VLOOKUP($Q452,'Workforce hours'!$C$8:$AD$30,BZ$7,FALSE)=0,0,(AX452/(VLOOKUP($Q452,'Workforce hours'!$C$8:$AD$30,BZ$7,FALSE))))))</f>
        <v>0</v>
      </c>
      <c r="CA452" s="288">
        <f>IF($Q452="n/a",(IF('Workforce hours'!AA$30=0,0,(AY452/'Workforce hours'!AA$30))),(IF(VLOOKUP($Q452,'Workforce hours'!$C$8:$AD$30,CA$7,FALSE)=0,0,(AY452/(VLOOKUP($Q452,'Workforce hours'!$C$8:$AD$30,CA$7,FALSE))))))</f>
        <v>0</v>
      </c>
      <c r="CB452" s="288">
        <f>IF($Q452="n/a",(IF('Workforce hours'!AB$30=0,0,(AZ452/'Workforce hours'!AB$30))),(IF(VLOOKUP($Q452,'Workforce hours'!$C$8:$AD$30,CB$7,FALSE)=0,0,(AZ452/(VLOOKUP($Q452,'Workforce hours'!$C$8:$AD$30,CB$7,FALSE))))))</f>
        <v>0</v>
      </c>
      <c r="CC452" s="288">
        <f>IF($Q452="n/a",(IF('Workforce hours'!AC$30=0,0,(BA452/'Workforce hours'!AC$30))),(IF(VLOOKUP($Q452,'Workforce hours'!$C$8:$AD$30,CC$7,FALSE)=0,0,(BA452/(VLOOKUP($Q452,'Workforce hours'!$C$8:$AD$30,CC$7,FALSE))))))</f>
        <v>0</v>
      </c>
      <c r="CD452" s="288">
        <f>IF($Q452="n/a",(IF('Workforce hours'!AD$30=0,0,(BB452/'Workforce hours'!AD$30))),(IF(VLOOKUP($Q452,'Workforce hours'!$C$8:$AD$30,CD$7,FALSE)=0,0,(BB452/(VLOOKUP($Q452,'Workforce hours'!$C$8:$AD$30,CD$7,FALSE))))))</f>
        <v>0</v>
      </c>
      <c r="CE452" s="289">
        <f t="shared" si="58"/>
        <v>0</v>
      </c>
      <c r="CF452" s="290">
        <f>BD452*'Workforce costs'!B$9*(1+'Workforce costs'!B$10)*(1+'Workforce costs'!B$11)</f>
        <v>0</v>
      </c>
      <c r="CG452" s="290">
        <f>BE452*'Workforce costs'!C$9*(1+'Workforce costs'!C$10)*(1+'Workforce costs'!C$11)</f>
        <v>0</v>
      </c>
      <c r="CH452" s="290">
        <f>BF452*'Workforce costs'!D$9*(1+'Workforce costs'!D$10)*(1+'Workforce costs'!D$11)</f>
        <v>0</v>
      </c>
      <c r="CI452" s="290">
        <f>BG452*'Workforce costs'!E$9*(1+'Workforce costs'!E$10)*(1+'Workforce costs'!E$11)</f>
        <v>0</v>
      </c>
      <c r="CJ452" s="290">
        <f>BH452*'Workforce costs'!F$9*(1+'Workforce costs'!F$10)*(1+'Workforce costs'!F$11)</f>
        <v>0</v>
      </c>
      <c r="CK452" s="290">
        <f>BI452*'Workforce costs'!G$9*(1+'Workforce costs'!G$10)*(1+'Workforce costs'!G$11)</f>
        <v>0</v>
      </c>
      <c r="CL452" s="290">
        <f>BJ452*'Workforce costs'!H$9*(1+'Workforce costs'!H$10)*(1+'Workforce costs'!H$11)</f>
        <v>0</v>
      </c>
      <c r="CM452" s="290">
        <f>BK452*'Workforce costs'!I$9*(1+'Workforce costs'!I$10)*(1+'Workforce costs'!I$11)</f>
        <v>0</v>
      </c>
      <c r="CN452" s="290">
        <f>BL452*'Workforce costs'!J$9*(1+'Workforce costs'!J$10)*(1+'Workforce costs'!J$11)</f>
        <v>0</v>
      </c>
      <c r="CO452" s="290">
        <f>BM452*'Workforce costs'!K$9*(1+'Workforce costs'!K$10)*(1+'Workforce costs'!K$11)</f>
        <v>0</v>
      </c>
      <c r="CP452" s="290">
        <f>BN452*'Workforce costs'!L$9*(1+'Workforce costs'!L$10)*(1+'Workforce costs'!L$11)</f>
        <v>0</v>
      </c>
      <c r="CQ452" s="290">
        <f>BO452*'Workforce costs'!M$9*(1+'Workforce costs'!M$10)*(1+'Workforce costs'!M$11)</f>
        <v>0</v>
      </c>
      <c r="CR452" s="290">
        <f>BP452*'Workforce costs'!N$9*(1+'Workforce costs'!N$10)*(1+'Workforce costs'!N$11)</f>
        <v>0</v>
      </c>
      <c r="CS452" s="290">
        <f>BQ452*'Workforce costs'!O$9*(1+'Workforce costs'!O$10)*(1+'Workforce costs'!O$11)</f>
        <v>0</v>
      </c>
      <c r="CT452" s="290">
        <f>BR452*'Workforce costs'!P$9*(1+'Workforce costs'!P$10)*(1+'Workforce costs'!P$11)</f>
        <v>0</v>
      </c>
      <c r="CU452" s="290">
        <f>BS452*'Workforce costs'!Q$9*(1+'Workforce costs'!Q$10)*(1+'Workforce costs'!Q$11)</f>
        <v>0</v>
      </c>
      <c r="CV452" s="290">
        <f>BT452*'Workforce costs'!R$9*(1+'Workforce costs'!R$10)*(1+'Workforce costs'!R$11)</f>
        <v>0</v>
      </c>
      <c r="CW452" s="290">
        <f>BU452*'Workforce costs'!S$9*(1+'Workforce costs'!S$10)*(1+'Workforce costs'!S$11)</f>
        <v>0</v>
      </c>
      <c r="CX452" s="290">
        <f>BV452*'Workforce costs'!T$9*(1+'Workforce costs'!T$10)*(1+'Workforce costs'!T$11)</f>
        <v>0</v>
      </c>
      <c r="CY452" s="290">
        <f>BW452*'Workforce costs'!U$9*(1+'Workforce costs'!U$10)*(1+'Workforce costs'!U$11)</f>
        <v>0</v>
      </c>
      <c r="CZ452" s="290">
        <f>BX452*'Workforce costs'!V$9*(1+'Workforce costs'!V$10)*(1+'Workforce costs'!V$11)</f>
        <v>0</v>
      </c>
      <c r="DA452" s="290">
        <f>BY452*'Workforce costs'!W$9*(1+'Workforce costs'!W$10)*(1+'Workforce costs'!W$11)</f>
        <v>0</v>
      </c>
      <c r="DB452" s="290">
        <f>BZ452*'Workforce costs'!X$9*(1+'Workforce costs'!X$10)*(1+'Workforce costs'!X$11)</f>
        <v>0</v>
      </c>
      <c r="DC452" s="290">
        <f>CA452*'Workforce costs'!Y$9*(1+'Workforce costs'!Y$10)*(1+'Workforce costs'!Y$11)</f>
        <v>0</v>
      </c>
      <c r="DD452" s="290">
        <f>CB452*'Workforce costs'!Z$9*(1+'Workforce costs'!Z$10)*(1+'Workforce costs'!Z$11)</f>
        <v>0</v>
      </c>
      <c r="DE452" s="290">
        <f>CC452*'Workforce costs'!AA$9*(1+'Workforce costs'!AA$10)*(1+'Workforce costs'!AA$11)</f>
        <v>0</v>
      </c>
      <c r="DF452" s="290">
        <f>CD452*'Workforce costs'!AB$9*(1+'Workforce costs'!AB$10)*(1+'Workforce costs'!AB$11)</f>
        <v>0</v>
      </c>
    </row>
    <row r="453" spans="1:110" x14ac:dyDescent="0.3">
      <c r="A453" s="2" t="str">
        <f>Outputs!$A$4</f>
        <v>Australia</v>
      </c>
      <c r="B453" s="2" t="str">
        <f t="shared" si="51"/>
        <v>Australia 65+</v>
      </c>
      <c r="C453" s="30">
        <f>VLOOKUP($B453,Populations!$D$15:$H$1920,3,FALSE)</f>
        <v>4559374</v>
      </c>
      <c r="D453" s="255">
        <f>IF(OR($H453="General pop",$H453="Schools",$H453="Workplace",$H453="Skills Training",$H453="Digital Supports"),1,VLOOKUP($B453,Populations!$D$15:$H$1920,5,FALSE))</f>
        <v>1</v>
      </c>
      <c r="E453" s="88">
        <f>VLOOKUP(I453,Epidemiology!$C$10:$H$47,6,FALSE)</f>
        <v>460</v>
      </c>
      <c r="F453" s="102">
        <f>'Care profiles'!R454</f>
        <v>1</v>
      </c>
      <c r="G453" s="15" t="str">
        <f>'Care profiles'!A454</f>
        <v>65+</v>
      </c>
      <c r="H453" s="15" t="str">
        <f>'Care profiles'!B454</f>
        <v>Persistent</v>
      </c>
      <c r="I453" s="15" t="str">
        <f>'Care profiles'!C454</f>
        <v>Persistent_65+yrs</v>
      </c>
      <c r="J453" s="15" t="str">
        <f>'Care profiles'!D454</f>
        <v>Care profile</v>
      </c>
      <c r="K453" s="15" t="str">
        <f>'Care profiles'!E454</f>
        <v>Individual Carer Peer Support – Service Navigation</v>
      </c>
      <c r="L453" s="104">
        <f>'Care profiles'!F454</f>
        <v>0.03</v>
      </c>
      <c r="M453" s="15">
        <f>'Care profiles'!G454</f>
        <v>3</v>
      </c>
      <c r="N453" s="15">
        <f>'Care profiles'!H454</f>
        <v>15</v>
      </c>
      <c r="O453" s="15" t="str">
        <f>'Care profiles'!I454</f>
        <v>min</v>
      </c>
      <c r="P453" s="15" t="str">
        <f>'Care profiles'!J454</f>
        <v>Peer Worker</v>
      </c>
      <c r="Q453" s="15" t="str">
        <f>'Care profiles'!K454</f>
        <v>n/a</v>
      </c>
      <c r="R453" s="15" t="str">
        <f>'Care profiles'!M454</f>
        <v>N</v>
      </c>
      <c r="S453" s="15" t="str">
        <f>'Care profiles'!O454</f>
        <v>Y</v>
      </c>
      <c r="T453" s="15" t="str">
        <f>'Care profiles'!Q454</f>
        <v>N</v>
      </c>
      <c r="U453" s="30">
        <f t="shared" si="52"/>
        <v>20973.1204</v>
      </c>
      <c r="V453" s="30">
        <f t="shared" si="53"/>
        <v>629.19361199999992</v>
      </c>
      <c r="W453" s="30">
        <f>IF(M453="n/a",0,IF(O453="days",V453*M453*(1+(VLOOKUP(K453,'Bed parameters'!$A$9:$G$12,7,FALSE))),V453*M453))</f>
        <v>1887.5808359999996</v>
      </c>
      <c r="X453" s="30">
        <f t="shared" si="54"/>
        <v>471.89520899999991</v>
      </c>
      <c r="Y453" s="30">
        <f t="shared" si="55"/>
        <v>0</v>
      </c>
      <c r="Z453" s="113">
        <f>_xlfn.IFNA(Y453/((VLOOKUP(K453,'Bed parameters'!$A$9:$G$12,3,FALSE))*(VLOOKUP(K453,'Bed parameters'!$A$9:$G$12,5,FALSE))),0)</f>
        <v>0</v>
      </c>
      <c r="AA453" s="30">
        <f t="shared" si="56"/>
        <v>471.89520899999991</v>
      </c>
      <c r="AB453" s="30">
        <f>_xlfn.IFNA(IF($O453="days",$Y453*(VLOOKUP($K453,'Bed parameters'!$A$9:$I$12,9,FALSE))*$F453*(VLOOKUP($Q453,'Workforce distribution'!$C$8:$AD$30,AB$7,FALSE)),IF($Q453="n/a",(IF($P453=AB$6,$X453*$F453,0)),$X453*$F453*(VLOOKUP($Q453,'Workforce distribution'!$C$8:$AD$30,AB$7,FALSE)))),0)</f>
        <v>0</v>
      </c>
      <c r="AC453" s="30">
        <f>_xlfn.IFNA(IF($O453="days",$Y453*(VLOOKUP($K453,'Bed parameters'!$A$9:$I$12,9,FALSE))*$F453*(VLOOKUP($Q453,'Workforce distribution'!$C$8:$AD$30,AC$7,FALSE)),IF($Q453="n/a",(IF($P453=AC$6,$X453*$F453,0)),$X453*$F453*(VLOOKUP($Q453,'Workforce distribution'!$C$8:$AD$30,AC$7,FALSE)))),0)</f>
        <v>0</v>
      </c>
      <c r="AD453" s="30">
        <f>_xlfn.IFNA(IF($O453="days",$Y453*(VLOOKUP($K453,'Bed parameters'!$A$9:$I$12,9,FALSE))*$F453*(VLOOKUP($Q453,'Workforce distribution'!$C$8:$AD$30,AD$7,FALSE)),IF($Q453="n/a",(IF($P453=AD$6,$X453*$F453,0)),$X453*$F453*(VLOOKUP($Q453,'Workforce distribution'!$C$8:$AD$30,AD$7,FALSE)))),0)</f>
        <v>0</v>
      </c>
      <c r="AE453" s="30">
        <f>_xlfn.IFNA(IF($O453="days",$Y453*(VLOOKUP($K453,'Bed parameters'!$A$9:$I$12,9,FALSE))*$F453*(VLOOKUP($Q453,'Workforce distribution'!$C$8:$AD$30,AE$7,FALSE)),IF($Q453="n/a",(IF($P453=AE$6,$X453*$F453,0)),$X453*$F453*(VLOOKUP($Q453,'Workforce distribution'!$C$8:$AD$30,AE$7,FALSE)))),0)</f>
        <v>471.89520899999991</v>
      </c>
      <c r="AF453" s="30">
        <f>_xlfn.IFNA(IF($O453="days",$Y453*(VLOOKUP($K453,'Bed parameters'!$A$9:$I$12,9,FALSE))*$F453*(VLOOKUP($Q453,'Workforce distribution'!$C$8:$AD$30,AF$7,FALSE)),IF($Q453="n/a",(IF($P453=AF$6,$X453*$F453,0)),$X453*$F453*(VLOOKUP($Q453,'Workforce distribution'!$C$8:$AD$30,AF$7,FALSE)))),0)</f>
        <v>0</v>
      </c>
      <c r="AG453" s="30">
        <f>_xlfn.IFNA(IF($O453="days",$Y453*(VLOOKUP($K453,'Bed parameters'!$A$9:$I$12,9,FALSE))*$F453*(VLOOKUP($Q453,'Workforce distribution'!$C$8:$AD$30,AG$7,FALSE)),IF($Q453="n/a",(IF($P453=AG$6,$X453*$F453,0)),$X453*$F453*(VLOOKUP($Q453,'Workforce distribution'!$C$8:$AD$30,AG$7,FALSE)))),0)</f>
        <v>0</v>
      </c>
      <c r="AH453" s="30">
        <f>_xlfn.IFNA(IF($O453="days",$Y453*(VLOOKUP($K453,'Bed parameters'!$A$9:$I$12,9,FALSE))*$F453*(VLOOKUP($Q453,'Workforce distribution'!$C$8:$AD$30,AH$7,FALSE)),IF($Q453="n/a",(IF($P453=AH$6,$X453*$F453,0)),$X453*$F453*(VLOOKUP($Q453,'Workforce distribution'!$C$8:$AD$30,AH$7,FALSE)))),0)</f>
        <v>0</v>
      </c>
      <c r="AI453" s="30">
        <f>_xlfn.IFNA(IF($O453="days",$Y453*(VLOOKUP($K453,'Bed parameters'!$A$9:$I$12,9,FALSE))*$F453*(VLOOKUP($Q453,'Workforce distribution'!$C$8:$AD$30,AI$7,FALSE)),IF($Q453="n/a",(IF($P453=AI$6,$X453*$F453,0)),$X453*$F453*(VLOOKUP($Q453,'Workforce distribution'!$C$8:$AD$30,AI$7,FALSE)))),0)</f>
        <v>0</v>
      </c>
      <c r="AJ453" s="30">
        <f>_xlfn.IFNA(IF($O453="days",$Y453*(VLOOKUP($K453,'Bed parameters'!$A$9:$I$12,9,FALSE))*$F453*(VLOOKUP($Q453,'Workforce distribution'!$C$8:$AD$30,AJ$7,FALSE)),IF($Q453="n/a",(IF($P453=AJ$6,$X453*$F453,0)),$X453*$F453*(VLOOKUP($Q453,'Workforce distribution'!$C$8:$AD$30,AJ$7,FALSE)))),0)</f>
        <v>0</v>
      </c>
      <c r="AK453" s="30">
        <f>_xlfn.IFNA(IF($O453="days",$Y453*(VLOOKUP($K453,'Bed parameters'!$A$9:$I$12,9,FALSE))*$F453*(VLOOKUP($Q453,'Workforce distribution'!$C$8:$AD$30,AK$7,FALSE)),IF($Q453="n/a",(IF($P453=AK$6,$X453*$F453,0)),$X453*$F453*(VLOOKUP($Q453,'Workforce distribution'!$C$8:$AD$30,AK$7,FALSE)))),0)</f>
        <v>0</v>
      </c>
      <c r="AL453" s="30">
        <f>_xlfn.IFNA(IF($O453="days",$Y453*(VLOOKUP($K453,'Bed parameters'!$A$9:$I$12,9,FALSE))*$F453*(VLOOKUP($Q453,'Workforce distribution'!$C$8:$AD$30,AL$7,FALSE)),IF($Q453="n/a",(IF($P453=AL$6,$X453*$F453,0)),$X453*$F453*(VLOOKUP($Q453,'Workforce distribution'!$C$8:$AD$30,AL$7,FALSE)))),0)</f>
        <v>0</v>
      </c>
      <c r="AM453" s="30">
        <f>_xlfn.IFNA(IF($O453="days",$Y453*(VLOOKUP($K453,'Bed parameters'!$A$9:$I$12,9,FALSE))*$F453*(VLOOKUP($Q453,'Workforce distribution'!$C$8:$AD$30,AM$7,FALSE)),IF($Q453="n/a",(IF($P453=AM$6,$X453*$F453,0)),$X453*$F453*(VLOOKUP($Q453,'Workforce distribution'!$C$8:$AD$30,AM$7,FALSE)))),0)</f>
        <v>0</v>
      </c>
      <c r="AN453" s="30">
        <f>_xlfn.IFNA(IF($O453="days",$Y453*(VLOOKUP($K453,'Bed parameters'!$A$9:$I$12,9,FALSE))*$F453*(VLOOKUP($Q453,'Workforce distribution'!$C$8:$AD$30,AN$7,FALSE)),IF($Q453="n/a",(IF($P453=AN$6,$X453*$F453,0)),$X453*$F453*(VLOOKUP($Q453,'Workforce distribution'!$C$8:$AD$30,AN$7,FALSE)))),0)</f>
        <v>0</v>
      </c>
      <c r="AO453" s="30">
        <f>_xlfn.IFNA(IF($O453="days",$Y453*(VLOOKUP($K453,'Bed parameters'!$A$9:$I$12,9,FALSE))*$F453*(VLOOKUP($Q453,'Workforce distribution'!$C$8:$AD$30,AO$7,FALSE)),IF($Q453="n/a",(IF($P453=AO$6,$X453*$F453,0)),$X453*$F453*(VLOOKUP($Q453,'Workforce distribution'!$C$8:$AD$30,AO$7,FALSE)))),0)</f>
        <v>0</v>
      </c>
      <c r="AP453" s="30">
        <f>_xlfn.IFNA(IF($O453="days",$Y453*(VLOOKUP($K453,'Bed parameters'!$A$9:$I$12,9,FALSE))*$F453*(VLOOKUP($Q453,'Workforce distribution'!$C$8:$AD$30,AP$7,FALSE)),IF($Q453="n/a",(IF($P453=AP$6,$X453*$F453,0)),$X453*$F453*(VLOOKUP($Q453,'Workforce distribution'!$C$8:$AD$30,AP$7,FALSE)))),0)</f>
        <v>0</v>
      </c>
      <c r="AQ453" s="30">
        <f>_xlfn.IFNA(IF($O453="days",$Y453*(VLOOKUP($K453,'Bed parameters'!$A$9:$I$12,9,FALSE))*$F453*(VLOOKUP($Q453,'Workforce distribution'!$C$8:$AD$30,AQ$7,FALSE)),IF($Q453="n/a",(IF($P453=AQ$6,$X453*$F453,0)),$X453*$F453*(VLOOKUP($Q453,'Workforce distribution'!$C$8:$AD$30,AQ$7,FALSE)))),0)</f>
        <v>0</v>
      </c>
      <c r="AR453" s="30">
        <f>_xlfn.IFNA(IF($O453="days",$Y453*(VLOOKUP($K453,'Bed parameters'!$A$9:$I$12,9,FALSE))*$F453*(VLOOKUP($Q453,'Workforce distribution'!$C$8:$AD$30,AR$7,FALSE)),IF($Q453="n/a",(IF($P453=AR$6,$X453*$F453,0)),$X453*$F453*(VLOOKUP($Q453,'Workforce distribution'!$C$8:$AD$30,AR$7,FALSE)))),0)</f>
        <v>0</v>
      </c>
      <c r="AS453" s="30">
        <f>_xlfn.IFNA(IF($O453="days",$Y453*(VLOOKUP($K453,'Bed parameters'!$A$9:$I$12,9,FALSE))*$F453*(VLOOKUP($Q453,'Workforce distribution'!$C$8:$AD$30,AS$7,FALSE)),IF($Q453="n/a",(IF($P453=AS$6,$X453*$F453,0)),$X453*$F453*(VLOOKUP($Q453,'Workforce distribution'!$C$8:$AD$30,AS$7,FALSE)))),0)</f>
        <v>0</v>
      </c>
      <c r="AT453" s="30">
        <f>_xlfn.IFNA(IF($O453="days",$Y453*(VLOOKUP($K453,'Bed parameters'!$A$9:$I$12,9,FALSE))*$F453*(VLOOKUP($Q453,'Workforce distribution'!$C$8:$AD$30,AT$7,FALSE)),IF($Q453="n/a",(IF($P453=AT$6,$X453*$F453,0)),$X453*$F453*(VLOOKUP($Q453,'Workforce distribution'!$C$8:$AD$30,AT$7,FALSE)))),0)</f>
        <v>0</v>
      </c>
      <c r="AU453" s="30">
        <f>_xlfn.IFNA(IF($O453="days",$Y453*(VLOOKUP($K453,'Bed parameters'!$A$9:$I$12,9,FALSE))*$F453*(VLOOKUP($Q453,'Workforce distribution'!$C$8:$AD$30,AU$7,FALSE)),IF($Q453="n/a",(IF($P453=AU$6,$X453*$F453,0)),$X453*$F453*(VLOOKUP($Q453,'Workforce distribution'!$C$8:$AD$30,AU$7,FALSE)))),0)</f>
        <v>0</v>
      </c>
      <c r="AV453" s="30">
        <f>_xlfn.IFNA(IF($O453="days",$Y453*(VLOOKUP($K453,'Bed parameters'!$A$9:$I$12,9,FALSE))*$F453*(VLOOKUP($Q453,'Workforce distribution'!$C$8:$AD$30,AV$7,FALSE)),IF($Q453="n/a",(IF($P453=AV$6,$X453*$F453,0)),$X453*$F453*(VLOOKUP($Q453,'Workforce distribution'!$C$8:$AD$30,AV$7,FALSE)))),0)</f>
        <v>0</v>
      </c>
      <c r="AW453" s="30">
        <f>_xlfn.IFNA(IF($O453="days",$Y453*(VLOOKUP($K453,'Bed parameters'!$A$9:$I$12,9,FALSE))*$F453*(VLOOKUP($Q453,'Workforce distribution'!$C$8:$AD$30,AW$7,FALSE)),IF($Q453="n/a",(IF($P453=AW$6,$X453*$F453,0)),$X453*$F453*(VLOOKUP($Q453,'Workforce distribution'!$C$8:$AD$30,AW$7,FALSE)))),0)</f>
        <v>0</v>
      </c>
      <c r="AX453" s="30">
        <f>_xlfn.IFNA(IF($O453="days",$Y453*(VLOOKUP($K453,'Bed parameters'!$A$9:$I$12,9,FALSE))*$F453*(VLOOKUP($Q453,'Workforce distribution'!$C$8:$AD$30,AX$7,FALSE)),IF($Q453="n/a",(IF($P453=AX$6,$X453*$F453,0)),$X453*$F453*(VLOOKUP($Q453,'Workforce distribution'!$C$8:$AD$30,AX$7,FALSE)))),0)</f>
        <v>0</v>
      </c>
      <c r="AY453" s="30">
        <f>_xlfn.IFNA(IF($O453="days",$Y453*(VLOOKUP($K453,'Bed parameters'!$A$9:$I$12,9,FALSE))*$F453*(VLOOKUP($Q453,'Workforce distribution'!$C$8:$AD$30,AY$7,FALSE)),IF($Q453="n/a",(IF($P453=AY$6,$X453*$F453,0)),$X453*$F453*(VLOOKUP($Q453,'Workforce distribution'!$C$8:$AD$30,AY$7,FALSE)))),0)</f>
        <v>0</v>
      </c>
      <c r="AZ453" s="30">
        <f>_xlfn.IFNA(IF($O453="days",$Y453*(VLOOKUP($K453,'Bed parameters'!$A$9:$I$12,9,FALSE))*$F453*(VLOOKUP($Q453,'Workforce distribution'!$C$8:$AD$30,AZ$7,FALSE)),IF($Q453="n/a",(IF($P453=AZ$6,$X453*$F453,0)),$X453*$F453*(VLOOKUP($Q453,'Workforce distribution'!$C$8:$AD$30,AZ$7,FALSE)))),0)</f>
        <v>0</v>
      </c>
      <c r="BA453" s="30">
        <f>_xlfn.IFNA(IF($O453="days",$Y453*(VLOOKUP($K453,'Bed parameters'!$A$9:$I$12,9,FALSE))*$F453*(VLOOKUP($Q453,'Workforce distribution'!$C$8:$AD$30,BA$7,FALSE)),IF($Q453="n/a",(IF($P453=BA$6,$X453*$F453,0)),$X453*$F453*(VLOOKUP($Q453,'Workforce distribution'!$C$8:$AD$30,BA$7,FALSE)))),0)</f>
        <v>0</v>
      </c>
      <c r="BB453" s="30">
        <f>_xlfn.IFNA(IF($O453="days",$Y453*(VLOOKUP($K453,'Bed parameters'!$A$9:$I$12,9,FALSE))*$F453*(VLOOKUP($Q453,'Workforce distribution'!$C$8:$AD$30,BB$7,FALSE)),IF($Q453="n/a",(IF($P453=BB$6,$X453*$F453,0)),$X453*$F453*(VLOOKUP($Q453,'Workforce distribution'!$C$8:$AD$30,BB$7,FALSE)))),0)</f>
        <v>0</v>
      </c>
      <c r="BC453" s="149">
        <f t="shared" si="57"/>
        <v>0.41060630521575364</v>
      </c>
      <c r="BD453" s="288">
        <f>IF($Q453="n/a",(IF('Workforce hours'!D$30=0,0,(AB453/'Workforce hours'!D$30))),(IF(VLOOKUP($Q453,'Workforce hours'!$C$8:$AD$30,BD$7,FALSE)=0,0,(AB453/(VLOOKUP($Q453,'Workforce hours'!$C$8:$AD$30,BD$7,FALSE))))))</f>
        <v>0</v>
      </c>
      <c r="BE453" s="288">
        <f>IF($Q453="n/a",(IF('Workforce hours'!E$30=0,0,(AC453/'Workforce hours'!E$30))),(IF(VLOOKUP($Q453,'Workforce hours'!$C$8:$AD$30,BE$7,FALSE)=0,0,(AC453/(VLOOKUP($Q453,'Workforce hours'!$C$8:$AD$30,BE$7,FALSE))))))</f>
        <v>0</v>
      </c>
      <c r="BF453" s="288">
        <f>IF($Q453="n/a",(IF('Workforce hours'!F$30=0,0,(AD453/'Workforce hours'!F$30))),(IF(VLOOKUP($Q453,'Workforce hours'!$C$8:$AD$30,BF$7,FALSE)=0,0,(AD453/(VLOOKUP($Q453,'Workforce hours'!$C$8:$AD$30,BF$7,FALSE))))))</f>
        <v>0</v>
      </c>
      <c r="BG453" s="288">
        <f>IF($Q453="n/a",(IF('Workforce hours'!G$30=0,0,(AE453/'Workforce hours'!G$30))),(IF(VLOOKUP($Q453,'Workforce hours'!$C$8:$AD$30,BG$7,FALSE)=0,0,(AE453/(VLOOKUP($Q453,'Workforce hours'!$C$8:$AD$30,BG$7,FALSE))))))</f>
        <v>0.41060630521575364</v>
      </c>
      <c r="BH453" s="288">
        <f>IF($Q453="n/a",(IF('Workforce hours'!H$30=0,0,(AF453/'Workforce hours'!H$30))),(IF(VLOOKUP($Q453,'Workforce hours'!$C$8:$AD$30,BH$7,FALSE)=0,0,(AF453/(VLOOKUP($Q453,'Workforce hours'!$C$8:$AD$30,BH$7,FALSE))))))</f>
        <v>0</v>
      </c>
      <c r="BI453" s="288">
        <f>IF($Q453="n/a",(IF('Workforce hours'!I$30=0,0,(AG453/'Workforce hours'!I$30))),(IF(VLOOKUP($Q453,'Workforce hours'!$C$8:$AD$30,BI$7,FALSE)=0,0,(AG453/(VLOOKUP($Q453,'Workforce hours'!$C$8:$AD$30,BI$7,FALSE))))))</f>
        <v>0</v>
      </c>
      <c r="BJ453" s="288">
        <f>IF($Q453="n/a",(IF('Workforce hours'!J$30=0,0,(AH453/'Workforce hours'!J$30))),(IF(VLOOKUP($Q453,'Workforce hours'!$C$8:$AD$30,BJ$7,FALSE)=0,0,(AH453/(VLOOKUP($Q453,'Workforce hours'!$C$8:$AD$30,BJ$7,FALSE))))))</f>
        <v>0</v>
      </c>
      <c r="BK453" s="288">
        <f>IF($Q453="n/a",(IF('Workforce hours'!K$30=0,0,(AI453/'Workforce hours'!K$30))),(IF(VLOOKUP($Q453,'Workforce hours'!$C$8:$AD$30,BK$7,FALSE)=0,0,(AI453/(VLOOKUP($Q453,'Workforce hours'!$C$8:$AD$30,BK$7,FALSE))))))</f>
        <v>0</v>
      </c>
      <c r="BL453" s="288">
        <f>IF($Q453="n/a",(IF('Workforce hours'!L$30=0,0,(AJ453/'Workforce hours'!L$30))),(IF(VLOOKUP($Q453,'Workforce hours'!$C$8:$AD$30,BL$7,FALSE)=0,0,(AJ453/(VLOOKUP($Q453,'Workforce hours'!$C$8:$AD$30,BL$7,FALSE))))))</f>
        <v>0</v>
      </c>
      <c r="BM453" s="288">
        <f>IF($Q453="n/a",(IF('Workforce hours'!M$30=0,0,(AK453/'Workforce hours'!M$30))),(IF(VLOOKUP($Q453,'Workforce hours'!$C$8:$AD$30,BM$7,FALSE)=0,0,(AK453/(VLOOKUP($Q453,'Workforce hours'!$C$8:$AD$30,BM$7,FALSE))))))</f>
        <v>0</v>
      </c>
      <c r="BN453" s="288">
        <f>IF($Q453="n/a",(IF('Workforce hours'!N$30=0,0,(AL453/'Workforce hours'!N$30))),(IF(VLOOKUP($Q453,'Workforce hours'!$C$8:$AD$30,BN$7,FALSE)=0,0,(AL453/(VLOOKUP($Q453,'Workforce hours'!$C$8:$AD$30,BN$7,FALSE))))))</f>
        <v>0</v>
      </c>
      <c r="BO453" s="288">
        <f>IF($Q453="n/a",(IF('Workforce hours'!O$30=0,0,(AM453/'Workforce hours'!O$30))),(IF(VLOOKUP($Q453,'Workforce hours'!$C$8:$AD$30,BO$7,FALSE)=0,0,(AM453/(VLOOKUP($Q453,'Workforce hours'!$C$8:$AD$30,BO$7,FALSE))))))</f>
        <v>0</v>
      </c>
      <c r="BP453" s="288">
        <f>IF($Q453="n/a",(IF('Workforce hours'!P$30=0,0,(AN453/'Workforce hours'!P$30))),(IF(VLOOKUP($Q453,'Workforce hours'!$C$8:$AD$30,BP$7,FALSE)=0,0,(AN453/(VLOOKUP($Q453,'Workforce hours'!$C$8:$AD$30,BP$7,FALSE))))))</f>
        <v>0</v>
      </c>
      <c r="BQ453" s="288">
        <f>IF($Q453="n/a",(IF('Workforce hours'!Q$30=0,0,(AO453/'Workforce hours'!Q$30))),(IF(VLOOKUP($Q453,'Workforce hours'!$C$8:$AD$30,BQ$7,FALSE)=0,0,(AO453/(VLOOKUP($Q453,'Workforce hours'!$C$8:$AD$30,BQ$7,FALSE))))))</f>
        <v>0</v>
      </c>
      <c r="BR453" s="288">
        <f>IF($Q453="n/a",(IF('Workforce hours'!R$30=0,0,(AP453/'Workforce hours'!R$30))),(IF(VLOOKUP($Q453,'Workforce hours'!$C$8:$AD$30,BR$7,FALSE)=0,0,(AP453/(VLOOKUP($Q453,'Workforce hours'!$C$8:$AD$30,BR$7,FALSE))))))</f>
        <v>0</v>
      </c>
      <c r="BS453" s="288">
        <f>IF($Q453="n/a",(IF('Workforce hours'!S$30=0,0,(AQ453/'Workforce hours'!S$30))),(IF(VLOOKUP($Q453,'Workforce hours'!$C$8:$AD$30,BS$7,FALSE)=0,0,(AQ453/(VLOOKUP($Q453,'Workforce hours'!$C$8:$AD$30,BS$7,FALSE))))))</f>
        <v>0</v>
      </c>
      <c r="BT453" s="288">
        <f>IF($Q453="n/a",(IF('Workforce hours'!T$30=0,0,(AR453/'Workforce hours'!T$30))),(IF(VLOOKUP($Q453,'Workforce hours'!$C$8:$AD$30,BT$7,FALSE)=0,0,(AR453/(VLOOKUP($Q453,'Workforce hours'!$C$8:$AD$30,BT$7,FALSE))))))</f>
        <v>0</v>
      </c>
      <c r="BU453" s="288">
        <f>IF($Q453="n/a",(IF('Workforce hours'!U$30=0,0,(AS453/'Workforce hours'!U$30))),(IF(VLOOKUP($Q453,'Workforce hours'!$C$8:$AD$30,BU$7,FALSE)=0,0,(AS453/(VLOOKUP($Q453,'Workforce hours'!$C$8:$AD$30,BU$7,FALSE))))))</f>
        <v>0</v>
      </c>
      <c r="BV453" s="288">
        <f>IF($Q453="n/a",(IF('Workforce hours'!V$30=0,0,(AT453/'Workforce hours'!V$30))),(IF(VLOOKUP($Q453,'Workforce hours'!$C$8:$AD$30,BV$7,FALSE)=0,0,(AT453/(VLOOKUP($Q453,'Workforce hours'!$C$8:$AD$30,BV$7,FALSE))))))</f>
        <v>0</v>
      </c>
      <c r="BW453" s="288">
        <f>IF($Q453="n/a",(IF('Workforce hours'!W$30=0,0,(AU453/'Workforce hours'!W$30))),(IF(VLOOKUP($Q453,'Workforce hours'!$C$8:$AD$30,BW$7,FALSE)=0,0,(AU453/(VLOOKUP($Q453,'Workforce hours'!$C$8:$AD$30,BW$7,FALSE))))))</f>
        <v>0</v>
      </c>
      <c r="BX453" s="288">
        <f>IF($Q453="n/a",(IF('Workforce hours'!X$30=0,0,(AV453/'Workforce hours'!X$30))),(IF(VLOOKUP($Q453,'Workforce hours'!$C$8:$AD$30,BX$7,FALSE)=0,0,(AV453/(VLOOKUP($Q453,'Workforce hours'!$C$8:$AD$30,BX$7,FALSE))))))</f>
        <v>0</v>
      </c>
      <c r="BY453" s="288">
        <f>IF($Q453="n/a",(IF('Workforce hours'!Y$30=0,0,(AW453/'Workforce hours'!Y$30))),(IF(VLOOKUP($Q453,'Workforce hours'!$C$8:$AD$30,BY$7,FALSE)=0,0,(AW453/(VLOOKUP($Q453,'Workforce hours'!$C$8:$AD$30,BY$7,FALSE))))))</f>
        <v>0</v>
      </c>
      <c r="BZ453" s="288">
        <f>IF($Q453="n/a",(IF('Workforce hours'!Z$30=0,0,(AX453/'Workforce hours'!Z$30))),(IF(VLOOKUP($Q453,'Workforce hours'!$C$8:$AD$30,BZ$7,FALSE)=0,0,(AX453/(VLOOKUP($Q453,'Workforce hours'!$C$8:$AD$30,BZ$7,FALSE))))))</f>
        <v>0</v>
      </c>
      <c r="CA453" s="288">
        <f>IF($Q453="n/a",(IF('Workforce hours'!AA$30=0,0,(AY453/'Workforce hours'!AA$30))),(IF(VLOOKUP($Q453,'Workforce hours'!$C$8:$AD$30,CA$7,FALSE)=0,0,(AY453/(VLOOKUP($Q453,'Workforce hours'!$C$8:$AD$30,CA$7,FALSE))))))</f>
        <v>0</v>
      </c>
      <c r="CB453" s="288">
        <f>IF($Q453="n/a",(IF('Workforce hours'!AB$30=0,0,(AZ453/'Workforce hours'!AB$30))),(IF(VLOOKUP($Q453,'Workforce hours'!$C$8:$AD$30,CB$7,FALSE)=0,0,(AZ453/(VLOOKUP($Q453,'Workforce hours'!$C$8:$AD$30,CB$7,FALSE))))))</f>
        <v>0</v>
      </c>
      <c r="CC453" s="288">
        <f>IF($Q453="n/a",(IF('Workforce hours'!AC$30=0,0,(BA453/'Workforce hours'!AC$30))),(IF(VLOOKUP($Q453,'Workforce hours'!$C$8:$AD$30,CC$7,FALSE)=0,0,(BA453/(VLOOKUP($Q453,'Workforce hours'!$C$8:$AD$30,CC$7,FALSE))))))</f>
        <v>0</v>
      </c>
      <c r="CD453" s="288">
        <f>IF($Q453="n/a",(IF('Workforce hours'!AD$30=0,0,(BB453/'Workforce hours'!AD$30))),(IF(VLOOKUP($Q453,'Workforce hours'!$C$8:$AD$30,CD$7,FALSE)=0,0,(BB453/(VLOOKUP($Q453,'Workforce hours'!$C$8:$AD$30,CD$7,FALSE))))))</f>
        <v>0</v>
      </c>
      <c r="CE453" s="289">
        <f t="shared" si="58"/>
        <v>0</v>
      </c>
      <c r="CF453" s="290">
        <f>BD453*'Workforce costs'!B$9*(1+'Workforce costs'!B$10)*(1+'Workforce costs'!B$11)</f>
        <v>0</v>
      </c>
      <c r="CG453" s="290">
        <f>BE453*'Workforce costs'!C$9*(1+'Workforce costs'!C$10)*(1+'Workforce costs'!C$11)</f>
        <v>0</v>
      </c>
      <c r="CH453" s="290">
        <f>BF453*'Workforce costs'!D$9*(1+'Workforce costs'!D$10)*(1+'Workforce costs'!D$11)</f>
        <v>0</v>
      </c>
      <c r="CI453" s="290">
        <f>BG453*'Workforce costs'!E$9*(1+'Workforce costs'!E$10)*(1+'Workforce costs'!E$11)</f>
        <v>0</v>
      </c>
      <c r="CJ453" s="290">
        <f>BH453*'Workforce costs'!F$9*(1+'Workforce costs'!F$10)*(1+'Workforce costs'!F$11)</f>
        <v>0</v>
      </c>
      <c r="CK453" s="290">
        <f>BI453*'Workforce costs'!G$9*(1+'Workforce costs'!G$10)*(1+'Workforce costs'!G$11)</f>
        <v>0</v>
      </c>
      <c r="CL453" s="290">
        <f>BJ453*'Workforce costs'!H$9*(1+'Workforce costs'!H$10)*(1+'Workforce costs'!H$11)</f>
        <v>0</v>
      </c>
      <c r="CM453" s="290">
        <f>BK453*'Workforce costs'!I$9*(1+'Workforce costs'!I$10)*(1+'Workforce costs'!I$11)</f>
        <v>0</v>
      </c>
      <c r="CN453" s="290">
        <f>BL453*'Workforce costs'!J$9*(1+'Workforce costs'!J$10)*(1+'Workforce costs'!J$11)</f>
        <v>0</v>
      </c>
      <c r="CO453" s="290">
        <f>BM453*'Workforce costs'!K$9*(1+'Workforce costs'!K$10)*(1+'Workforce costs'!K$11)</f>
        <v>0</v>
      </c>
      <c r="CP453" s="290">
        <f>BN453*'Workforce costs'!L$9*(1+'Workforce costs'!L$10)*(1+'Workforce costs'!L$11)</f>
        <v>0</v>
      </c>
      <c r="CQ453" s="290">
        <f>BO453*'Workforce costs'!M$9*(1+'Workforce costs'!M$10)*(1+'Workforce costs'!M$11)</f>
        <v>0</v>
      </c>
      <c r="CR453" s="290">
        <f>BP453*'Workforce costs'!N$9*(1+'Workforce costs'!N$10)*(1+'Workforce costs'!N$11)</f>
        <v>0</v>
      </c>
      <c r="CS453" s="290">
        <f>BQ453*'Workforce costs'!O$9*(1+'Workforce costs'!O$10)*(1+'Workforce costs'!O$11)</f>
        <v>0</v>
      </c>
      <c r="CT453" s="290">
        <f>BR453*'Workforce costs'!P$9*(1+'Workforce costs'!P$10)*(1+'Workforce costs'!P$11)</f>
        <v>0</v>
      </c>
      <c r="CU453" s="290">
        <f>BS453*'Workforce costs'!Q$9*(1+'Workforce costs'!Q$10)*(1+'Workforce costs'!Q$11)</f>
        <v>0</v>
      </c>
      <c r="CV453" s="290">
        <f>BT453*'Workforce costs'!R$9*(1+'Workforce costs'!R$10)*(1+'Workforce costs'!R$11)</f>
        <v>0</v>
      </c>
      <c r="CW453" s="290">
        <f>BU453*'Workforce costs'!S$9*(1+'Workforce costs'!S$10)*(1+'Workforce costs'!S$11)</f>
        <v>0</v>
      </c>
      <c r="CX453" s="290">
        <f>BV453*'Workforce costs'!T$9*(1+'Workforce costs'!T$10)*(1+'Workforce costs'!T$11)</f>
        <v>0</v>
      </c>
      <c r="CY453" s="290">
        <f>BW453*'Workforce costs'!U$9*(1+'Workforce costs'!U$10)*(1+'Workforce costs'!U$11)</f>
        <v>0</v>
      </c>
      <c r="CZ453" s="290">
        <f>BX453*'Workforce costs'!V$9*(1+'Workforce costs'!V$10)*(1+'Workforce costs'!V$11)</f>
        <v>0</v>
      </c>
      <c r="DA453" s="290">
        <f>BY453*'Workforce costs'!W$9*(1+'Workforce costs'!W$10)*(1+'Workforce costs'!W$11)</f>
        <v>0</v>
      </c>
      <c r="DB453" s="290">
        <f>BZ453*'Workforce costs'!X$9*(1+'Workforce costs'!X$10)*(1+'Workforce costs'!X$11)</f>
        <v>0</v>
      </c>
      <c r="DC453" s="290">
        <f>CA453*'Workforce costs'!Y$9*(1+'Workforce costs'!Y$10)*(1+'Workforce costs'!Y$11)</f>
        <v>0</v>
      </c>
      <c r="DD453" s="290">
        <f>CB453*'Workforce costs'!Z$9*(1+'Workforce costs'!Z$10)*(1+'Workforce costs'!Z$11)</f>
        <v>0</v>
      </c>
      <c r="DE453" s="290">
        <f>CC453*'Workforce costs'!AA$9*(1+'Workforce costs'!AA$10)*(1+'Workforce costs'!AA$11)</f>
        <v>0</v>
      </c>
      <c r="DF453" s="290">
        <f>CD453*'Workforce costs'!AB$9*(1+'Workforce costs'!AB$10)*(1+'Workforce costs'!AB$11)</f>
        <v>0</v>
      </c>
    </row>
    <row r="454" spans="1:110" x14ac:dyDescent="0.3">
      <c r="A454" s="2" t="str">
        <f>Outputs!$A$4</f>
        <v>Australia</v>
      </c>
      <c r="B454" s="2" t="str">
        <f t="shared" si="51"/>
        <v>Australia 65+</v>
      </c>
      <c r="C454" s="30">
        <f>VLOOKUP($B454,Populations!$D$15:$H$1920,3,FALSE)</f>
        <v>4559374</v>
      </c>
      <c r="D454" s="255">
        <f>IF(OR($H454="General pop",$H454="Schools",$H454="Workplace",$H454="Skills Training",$H454="Digital Supports"),1,VLOOKUP($B454,Populations!$D$15:$H$1920,5,FALSE))</f>
        <v>1</v>
      </c>
      <c r="E454" s="88">
        <f>VLOOKUP(I454,Epidemiology!$C$10:$H$47,6,FALSE)</f>
        <v>460</v>
      </c>
      <c r="F454" s="102">
        <f>'Care profiles'!R455</f>
        <v>1</v>
      </c>
      <c r="G454" s="15" t="str">
        <f>'Care profiles'!A455</f>
        <v>65+</v>
      </c>
      <c r="H454" s="15" t="str">
        <f>'Care profiles'!B455</f>
        <v>Persistent</v>
      </c>
      <c r="I454" s="15" t="str">
        <f>'Care profiles'!C455</f>
        <v>Persistent_65+yrs</v>
      </c>
      <c r="J454" s="15" t="str">
        <f>'Care profiles'!D455</f>
        <v>Care profile</v>
      </c>
      <c r="K454" s="15" t="str">
        <f>'Care profiles'!E455</f>
        <v>Individual Carer Peer Support</v>
      </c>
      <c r="L454" s="104">
        <f>'Care profiles'!F455</f>
        <v>0.8</v>
      </c>
      <c r="M454" s="15">
        <f>'Care profiles'!G455</f>
        <v>10</v>
      </c>
      <c r="N454" s="15">
        <f>'Care profiles'!H455</f>
        <v>60</v>
      </c>
      <c r="O454" s="15" t="str">
        <f>'Care profiles'!I455</f>
        <v>min</v>
      </c>
      <c r="P454" s="15" t="str">
        <f>'Care profiles'!J455</f>
        <v>Peer Worker</v>
      </c>
      <c r="Q454" s="15" t="str">
        <f>'Care profiles'!K455</f>
        <v>n/a</v>
      </c>
      <c r="R454" s="15" t="str">
        <f>'Care profiles'!M455</f>
        <v>Y</v>
      </c>
      <c r="S454" s="15" t="str">
        <f>'Care profiles'!O455</f>
        <v>Y</v>
      </c>
      <c r="T454" s="15" t="str">
        <f>'Care profiles'!Q455</f>
        <v>N</v>
      </c>
      <c r="U454" s="30">
        <f t="shared" si="52"/>
        <v>20973.1204</v>
      </c>
      <c r="V454" s="30">
        <f t="shared" si="53"/>
        <v>16778.496320000002</v>
      </c>
      <c r="W454" s="30">
        <f>IF(M454="n/a",0,IF(O454="days",V454*M454*(1+(VLOOKUP(K454,'Bed parameters'!$A$9:$G$12,7,FALSE))),V454*M454))</f>
        <v>167784.96320000003</v>
      </c>
      <c r="X454" s="30">
        <f t="shared" si="54"/>
        <v>167784.96320000003</v>
      </c>
      <c r="Y454" s="30">
        <f t="shared" si="55"/>
        <v>0</v>
      </c>
      <c r="Z454" s="113">
        <f>_xlfn.IFNA(Y454/((VLOOKUP(K454,'Bed parameters'!$A$9:$G$12,3,FALSE))*(VLOOKUP(K454,'Bed parameters'!$A$9:$G$12,5,FALSE))),0)</f>
        <v>0</v>
      </c>
      <c r="AA454" s="30">
        <f t="shared" si="56"/>
        <v>167784.96320000003</v>
      </c>
      <c r="AB454" s="30">
        <f>_xlfn.IFNA(IF($O454="days",$Y454*(VLOOKUP($K454,'Bed parameters'!$A$9:$I$12,9,FALSE))*$F454*(VLOOKUP($Q454,'Workforce distribution'!$C$8:$AD$30,AB$7,FALSE)),IF($Q454="n/a",(IF($P454=AB$6,$X454*$F454,0)),$X454*$F454*(VLOOKUP($Q454,'Workforce distribution'!$C$8:$AD$30,AB$7,FALSE)))),0)</f>
        <v>0</v>
      </c>
      <c r="AC454" s="30">
        <f>_xlfn.IFNA(IF($O454="days",$Y454*(VLOOKUP($K454,'Bed parameters'!$A$9:$I$12,9,FALSE))*$F454*(VLOOKUP($Q454,'Workforce distribution'!$C$8:$AD$30,AC$7,FALSE)),IF($Q454="n/a",(IF($P454=AC$6,$X454*$F454,0)),$X454*$F454*(VLOOKUP($Q454,'Workforce distribution'!$C$8:$AD$30,AC$7,FALSE)))),0)</f>
        <v>0</v>
      </c>
      <c r="AD454" s="30">
        <f>_xlfn.IFNA(IF($O454="days",$Y454*(VLOOKUP($K454,'Bed parameters'!$A$9:$I$12,9,FALSE))*$F454*(VLOOKUP($Q454,'Workforce distribution'!$C$8:$AD$30,AD$7,FALSE)),IF($Q454="n/a",(IF($P454=AD$6,$X454*$F454,0)),$X454*$F454*(VLOOKUP($Q454,'Workforce distribution'!$C$8:$AD$30,AD$7,FALSE)))),0)</f>
        <v>0</v>
      </c>
      <c r="AE454" s="30">
        <f>_xlfn.IFNA(IF($O454="days",$Y454*(VLOOKUP($K454,'Bed parameters'!$A$9:$I$12,9,FALSE))*$F454*(VLOOKUP($Q454,'Workforce distribution'!$C$8:$AD$30,AE$7,FALSE)),IF($Q454="n/a",(IF($P454=AE$6,$X454*$F454,0)),$X454*$F454*(VLOOKUP($Q454,'Workforce distribution'!$C$8:$AD$30,AE$7,FALSE)))),0)</f>
        <v>167784.96320000003</v>
      </c>
      <c r="AF454" s="30">
        <f>_xlfn.IFNA(IF($O454="days",$Y454*(VLOOKUP($K454,'Bed parameters'!$A$9:$I$12,9,FALSE))*$F454*(VLOOKUP($Q454,'Workforce distribution'!$C$8:$AD$30,AF$7,FALSE)),IF($Q454="n/a",(IF($P454=AF$6,$X454*$F454,0)),$X454*$F454*(VLOOKUP($Q454,'Workforce distribution'!$C$8:$AD$30,AF$7,FALSE)))),0)</f>
        <v>0</v>
      </c>
      <c r="AG454" s="30">
        <f>_xlfn.IFNA(IF($O454="days",$Y454*(VLOOKUP($K454,'Bed parameters'!$A$9:$I$12,9,FALSE))*$F454*(VLOOKUP($Q454,'Workforce distribution'!$C$8:$AD$30,AG$7,FALSE)),IF($Q454="n/a",(IF($P454=AG$6,$X454*$F454,0)),$X454*$F454*(VLOOKUP($Q454,'Workforce distribution'!$C$8:$AD$30,AG$7,FALSE)))),0)</f>
        <v>0</v>
      </c>
      <c r="AH454" s="30">
        <f>_xlfn.IFNA(IF($O454="days",$Y454*(VLOOKUP($K454,'Bed parameters'!$A$9:$I$12,9,FALSE))*$F454*(VLOOKUP($Q454,'Workforce distribution'!$C$8:$AD$30,AH$7,FALSE)),IF($Q454="n/a",(IF($P454=AH$6,$X454*$F454,0)),$X454*$F454*(VLOOKUP($Q454,'Workforce distribution'!$C$8:$AD$30,AH$7,FALSE)))),0)</f>
        <v>0</v>
      </c>
      <c r="AI454" s="30">
        <f>_xlfn.IFNA(IF($O454="days",$Y454*(VLOOKUP($K454,'Bed parameters'!$A$9:$I$12,9,FALSE))*$F454*(VLOOKUP($Q454,'Workforce distribution'!$C$8:$AD$30,AI$7,FALSE)),IF($Q454="n/a",(IF($P454=AI$6,$X454*$F454,0)),$X454*$F454*(VLOOKUP($Q454,'Workforce distribution'!$C$8:$AD$30,AI$7,FALSE)))),0)</f>
        <v>0</v>
      </c>
      <c r="AJ454" s="30">
        <f>_xlfn.IFNA(IF($O454="days",$Y454*(VLOOKUP($K454,'Bed parameters'!$A$9:$I$12,9,FALSE))*$F454*(VLOOKUP($Q454,'Workforce distribution'!$C$8:$AD$30,AJ$7,FALSE)),IF($Q454="n/a",(IF($P454=AJ$6,$X454*$F454,0)),$X454*$F454*(VLOOKUP($Q454,'Workforce distribution'!$C$8:$AD$30,AJ$7,FALSE)))),0)</f>
        <v>0</v>
      </c>
      <c r="AK454" s="30">
        <f>_xlfn.IFNA(IF($O454="days",$Y454*(VLOOKUP($K454,'Bed parameters'!$A$9:$I$12,9,FALSE))*$F454*(VLOOKUP($Q454,'Workforce distribution'!$C$8:$AD$30,AK$7,FALSE)),IF($Q454="n/a",(IF($P454=AK$6,$X454*$F454,0)),$X454*$F454*(VLOOKUP($Q454,'Workforce distribution'!$C$8:$AD$30,AK$7,FALSE)))),0)</f>
        <v>0</v>
      </c>
      <c r="AL454" s="30">
        <f>_xlfn.IFNA(IF($O454="days",$Y454*(VLOOKUP($K454,'Bed parameters'!$A$9:$I$12,9,FALSE))*$F454*(VLOOKUP($Q454,'Workforce distribution'!$C$8:$AD$30,AL$7,FALSE)),IF($Q454="n/a",(IF($P454=AL$6,$X454*$F454,0)),$X454*$F454*(VLOOKUP($Q454,'Workforce distribution'!$C$8:$AD$30,AL$7,FALSE)))),0)</f>
        <v>0</v>
      </c>
      <c r="AM454" s="30">
        <f>_xlfn.IFNA(IF($O454="days",$Y454*(VLOOKUP($K454,'Bed parameters'!$A$9:$I$12,9,FALSE))*$F454*(VLOOKUP($Q454,'Workforce distribution'!$C$8:$AD$30,AM$7,FALSE)),IF($Q454="n/a",(IF($P454=AM$6,$X454*$F454,0)),$X454*$F454*(VLOOKUP($Q454,'Workforce distribution'!$C$8:$AD$30,AM$7,FALSE)))),0)</f>
        <v>0</v>
      </c>
      <c r="AN454" s="30">
        <f>_xlfn.IFNA(IF($O454="days",$Y454*(VLOOKUP($K454,'Bed parameters'!$A$9:$I$12,9,FALSE))*$F454*(VLOOKUP($Q454,'Workforce distribution'!$C$8:$AD$30,AN$7,FALSE)),IF($Q454="n/a",(IF($P454=AN$6,$X454*$F454,0)),$X454*$F454*(VLOOKUP($Q454,'Workforce distribution'!$C$8:$AD$30,AN$7,FALSE)))),0)</f>
        <v>0</v>
      </c>
      <c r="AO454" s="30">
        <f>_xlfn.IFNA(IF($O454="days",$Y454*(VLOOKUP($K454,'Bed parameters'!$A$9:$I$12,9,FALSE))*$F454*(VLOOKUP($Q454,'Workforce distribution'!$C$8:$AD$30,AO$7,FALSE)),IF($Q454="n/a",(IF($P454=AO$6,$X454*$F454,0)),$X454*$F454*(VLOOKUP($Q454,'Workforce distribution'!$C$8:$AD$30,AO$7,FALSE)))),0)</f>
        <v>0</v>
      </c>
      <c r="AP454" s="30">
        <f>_xlfn.IFNA(IF($O454="days",$Y454*(VLOOKUP($K454,'Bed parameters'!$A$9:$I$12,9,FALSE))*$F454*(VLOOKUP($Q454,'Workforce distribution'!$C$8:$AD$30,AP$7,FALSE)),IF($Q454="n/a",(IF($P454=AP$6,$X454*$F454,0)),$X454*$F454*(VLOOKUP($Q454,'Workforce distribution'!$C$8:$AD$30,AP$7,FALSE)))),0)</f>
        <v>0</v>
      </c>
      <c r="AQ454" s="30">
        <f>_xlfn.IFNA(IF($O454="days",$Y454*(VLOOKUP($K454,'Bed parameters'!$A$9:$I$12,9,FALSE))*$F454*(VLOOKUP($Q454,'Workforce distribution'!$C$8:$AD$30,AQ$7,FALSE)),IF($Q454="n/a",(IF($P454=AQ$6,$X454*$F454,0)),$X454*$F454*(VLOOKUP($Q454,'Workforce distribution'!$C$8:$AD$30,AQ$7,FALSE)))),0)</f>
        <v>0</v>
      </c>
      <c r="AR454" s="30">
        <f>_xlfn.IFNA(IF($O454="days",$Y454*(VLOOKUP($K454,'Bed parameters'!$A$9:$I$12,9,FALSE))*$F454*(VLOOKUP($Q454,'Workforce distribution'!$C$8:$AD$30,AR$7,FALSE)),IF($Q454="n/a",(IF($P454=AR$6,$X454*$F454,0)),$X454*$F454*(VLOOKUP($Q454,'Workforce distribution'!$C$8:$AD$30,AR$7,FALSE)))),0)</f>
        <v>0</v>
      </c>
      <c r="AS454" s="30">
        <f>_xlfn.IFNA(IF($O454="days",$Y454*(VLOOKUP($K454,'Bed parameters'!$A$9:$I$12,9,FALSE))*$F454*(VLOOKUP($Q454,'Workforce distribution'!$C$8:$AD$30,AS$7,FALSE)),IF($Q454="n/a",(IF($P454=AS$6,$X454*$F454,0)),$X454*$F454*(VLOOKUP($Q454,'Workforce distribution'!$C$8:$AD$30,AS$7,FALSE)))),0)</f>
        <v>0</v>
      </c>
      <c r="AT454" s="30">
        <f>_xlfn.IFNA(IF($O454="days",$Y454*(VLOOKUP($K454,'Bed parameters'!$A$9:$I$12,9,FALSE))*$F454*(VLOOKUP($Q454,'Workforce distribution'!$C$8:$AD$30,AT$7,FALSE)),IF($Q454="n/a",(IF($P454=AT$6,$X454*$F454,0)),$X454*$F454*(VLOOKUP($Q454,'Workforce distribution'!$C$8:$AD$30,AT$7,FALSE)))),0)</f>
        <v>0</v>
      </c>
      <c r="AU454" s="30">
        <f>_xlfn.IFNA(IF($O454="days",$Y454*(VLOOKUP($K454,'Bed parameters'!$A$9:$I$12,9,FALSE))*$F454*(VLOOKUP($Q454,'Workforce distribution'!$C$8:$AD$30,AU$7,FALSE)),IF($Q454="n/a",(IF($P454=AU$6,$X454*$F454,0)),$X454*$F454*(VLOOKUP($Q454,'Workforce distribution'!$C$8:$AD$30,AU$7,FALSE)))),0)</f>
        <v>0</v>
      </c>
      <c r="AV454" s="30">
        <f>_xlfn.IFNA(IF($O454="days",$Y454*(VLOOKUP($K454,'Bed parameters'!$A$9:$I$12,9,FALSE))*$F454*(VLOOKUP($Q454,'Workforce distribution'!$C$8:$AD$30,AV$7,FALSE)),IF($Q454="n/a",(IF($P454=AV$6,$X454*$F454,0)),$X454*$F454*(VLOOKUP($Q454,'Workforce distribution'!$C$8:$AD$30,AV$7,FALSE)))),0)</f>
        <v>0</v>
      </c>
      <c r="AW454" s="30">
        <f>_xlfn.IFNA(IF($O454="days",$Y454*(VLOOKUP($K454,'Bed parameters'!$A$9:$I$12,9,FALSE))*$F454*(VLOOKUP($Q454,'Workforce distribution'!$C$8:$AD$30,AW$7,FALSE)),IF($Q454="n/a",(IF($P454=AW$6,$X454*$F454,0)),$X454*$F454*(VLOOKUP($Q454,'Workforce distribution'!$C$8:$AD$30,AW$7,FALSE)))),0)</f>
        <v>0</v>
      </c>
      <c r="AX454" s="30">
        <f>_xlfn.IFNA(IF($O454="days",$Y454*(VLOOKUP($K454,'Bed parameters'!$A$9:$I$12,9,FALSE))*$F454*(VLOOKUP($Q454,'Workforce distribution'!$C$8:$AD$30,AX$7,FALSE)),IF($Q454="n/a",(IF($P454=AX$6,$X454*$F454,0)),$X454*$F454*(VLOOKUP($Q454,'Workforce distribution'!$C$8:$AD$30,AX$7,FALSE)))),0)</f>
        <v>0</v>
      </c>
      <c r="AY454" s="30">
        <f>_xlfn.IFNA(IF($O454="days",$Y454*(VLOOKUP($K454,'Bed parameters'!$A$9:$I$12,9,FALSE))*$F454*(VLOOKUP($Q454,'Workforce distribution'!$C$8:$AD$30,AY$7,FALSE)),IF($Q454="n/a",(IF($P454=AY$6,$X454*$F454,0)),$X454*$F454*(VLOOKUP($Q454,'Workforce distribution'!$C$8:$AD$30,AY$7,FALSE)))),0)</f>
        <v>0</v>
      </c>
      <c r="AZ454" s="30">
        <f>_xlfn.IFNA(IF($O454="days",$Y454*(VLOOKUP($K454,'Bed parameters'!$A$9:$I$12,9,FALSE))*$F454*(VLOOKUP($Q454,'Workforce distribution'!$C$8:$AD$30,AZ$7,FALSE)),IF($Q454="n/a",(IF($P454=AZ$6,$X454*$F454,0)),$X454*$F454*(VLOOKUP($Q454,'Workforce distribution'!$C$8:$AD$30,AZ$7,FALSE)))),0)</f>
        <v>0</v>
      </c>
      <c r="BA454" s="30">
        <f>_xlfn.IFNA(IF($O454="days",$Y454*(VLOOKUP($K454,'Bed parameters'!$A$9:$I$12,9,FALSE))*$F454*(VLOOKUP($Q454,'Workforce distribution'!$C$8:$AD$30,BA$7,FALSE)),IF($Q454="n/a",(IF($P454=BA$6,$X454*$F454,0)),$X454*$F454*(VLOOKUP($Q454,'Workforce distribution'!$C$8:$AD$30,BA$7,FALSE)))),0)</f>
        <v>0</v>
      </c>
      <c r="BB454" s="30">
        <f>_xlfn.IFNA(IF($O454="days",$Y454*(VLOOKUP($K454,'Bed parameters'!$A$9:$I$12,9,FALSE))*$F454*(VLOOKUP($Q454,'Workforce distribution'!$C$8:$AD$30,BB$7,FALSE)),IF($Q454="n/a",(IF($P454=BB$6,$X454*$F454,0)),$X454*$F454*(VLOOKUP($Q454,'Workforce distribution'!$C$8:$AD$30,BB$7,FALSE)))),0)</f>
        <v>0</v>
      </c>
      <c r="BC454" s="149">
        <f t="shared" si="57"/>
        <v>145.99335296560136</v>
      </c>
      <c r="BD454" s="288">
        <f>IF($Q454="n/a",(IF('Workforce hours'!D$30=0,0,(AB454/'Workforce hours'!D$30))),(IF(VLOOKUP($Q454,'Workforce hours'!$C$8:$AD$30,BD$7,FALSE)=0,0,(AB454/(VLOOKUP($Q454,'Workforce hours'!$C$8:$AD$30,BD$7,FALSE))))))</f>
        <v>0</v>
      </c>
      <c r="BE454" s="288">
        <f>IF($Q454="n/a",(IF('Workforce hours'!E$30=0,0,(AC454/'Workforce hours'!E$30))),(IF(VLOOKUP($Q454,'Workforce hours'!$C$8:$AD$30,BE$7,FALSE)=0,0,(AC454/(VLOOKUP($Q454,'Workforce hours'!$C$8:$AD$30,BE$7,FALSE))))))</f>
        <v>0</v>
      </c>
      <c r="BF454" s="288">
        <f>IF($Q454="n/a",(IF('Workforce hours'!F$30=0,0,(AD454/'Workforce hours'!F$30))),(IF(VLOOKUP($Q454,'Workforce hours'!$C$8:$AD$30,BF$7,FALSE)=0,0,(AD454/(VLOOKUP($Q454,'Workforce hours'!$C$8:$AD$30,BF$7,FALSE))))))</f>
        <v>0</v>
      </c>
      <c r="BG454" s="288">
        <f>IF($Q454="n/a",(IF('Workforce hours'!G$30=0,0,(AE454/'Workforce hours'!G$30))),(IF(VLOOKUP($Q454,'Workforce hours'!$C$8:$AD$30,BG$7,FALSE)=0,0,(AE454/(VLOOKUP($Q454,'Workforce hours'!$C$8:$AD$30,BG$7,FALSE))))))</f>
        <v>145.99335296560136</v>
      </c>
      <c r="BH454" s="288">
        <f>IF($Q454="n/a",(IF('Workforce hours'!H$30=0,0,(AF454/'Workforce hours'!H$30))),(IF(VLOOKUP($Q454,'Workforce hours'!$C$8:$AD$30,BH$7,FALSE)=0,0,(AF454/(VLOOKUP($Q454,'Workforce hours'!$C$8:$AD$30,BH$7,FALSE))))))</f>
        <v>0</v>
      </c>
      <c r="BI454" s="288">
        <f>IF($Q454="n/a",(IF('Workforce hours'!I$30=0,0,(AG454/'Workforce hours'!I$30))),(IF(VLOOKUP($Q454,'Workforce hours'!$C$8:$AD$30,BI$7,FALSE)=0,0,(AG454/(VLOOKUP($Q454,'Workforce hours'!$C$8:$AD$30,BI$7,FALSE))))))</f>
        <v>0</v>
      </c>
      <c r="BJ454" s="288">
        <f>IF($Q454="n/a",(IF('Workforce hours'!J$30=0,0,(AH454/'Workforce hours'!J$30))),(IF(VLOOKUP($Q454,'Workforce hours'!$C$8:$AD$30,BJ$7,FALSE)=0,0,(AH454/(VLOOKUP($Q454,'Workforce hours'!$C$8:$AD$30,BJ$7,FALSE))))))</f>
        <v>0</v>
      </c>
      <c r="BK454" s="288">
        <f>IF($Q454="n/a",(IF('Workforce hours'!K$30=0,0,(AI454/'Workforce hours'!K$30))),(IF(VLOOKUP($Q454,'Workforce hours'!$C$8:$AD$30,BK$7,FALSE)=0,0,(AI454/(VLOOKUP($Q454,'Workforce hours'!$C$8:$AD$30,BK$7,FALSE))))))</f>
        <v>0</v>
      </c>
      <c r="BL454" s="288">
        <f>IF($Q454="n/a",(IF('Workforce hours'!L$30=0,0,(AJ454/'Workforce hours'!L$30))),(IF(VLOOKUP($Q454,'Workforce hours'!$C$8:$AD$30,BL$7,FALSE)=0,0,(AJ454/(VLOOKUP($Q454,'Workforce hours'!$C$8:$AD$30,BL$7,FALSE))))))</f>
        <v>0</v>
      </c>
      <c r="BM454" s="288">
        <f>IF($Q454="n/a",(IF('Workforce hours'!M$30=0,0,(AK454/'Workforce hours'!M$30))),(IF(VLOOKUP($Q454,'Workforce hours'!$C$8:$AD$30,BM$7,FALSE)=0,0,(AK454/(VLOOKUP($Q454,'Workforce hours'!$C$8:$AD$30,BM$7,FALSE))))))</f>
        <v>0</v>
      </c>
      <c r="BN454" s="288">
        <f>IF($Q454="n/a",(IF('Workforce hours'!N$30=0,0,(AL454/'Workforce hours'!N$30))),(IF(VLOOKUP($Q454,'Workforce hours'!$C$8:$AD$30,BN$7,FALSE)=0,0,(AL454/(VLOOKUP($Q454,'Workforce hours'!$C$8:$AD$30,BN$7,FALSE))))))</f>
        <v>0</v>
      </c>
      <c r="BO454" s="288">
        <f>IF($Q454="n/a",(IF('Workforce hours'!O$30=0,0,(AM454/'Workforce hours'!O$30))),(IF(VLOOKUP($Q454,'Workforce hours'!$C$8:$AD$30,BO$7,FALSE)=0,0,(AM454/(VLOOKUP($Q454,'Workforce hours'!$C$8:$AD$30,BO$7,FALSE))))))</f>
        <v>0</v>
      </c>
      <c r="BP454" s="288">
        <f>IF($Q454="n/a",(IF('Workforce hours'!P$30=0,0,(AN454/'Workforce hours'!P$30))),(IF(VLOOKUP($Q454,'Workforce hours'!$C$8:$AD$30,BP$7,FALSE)=0,0,(AN454/(VLOOKUP($Q454,'Workforce hours'!$C$8:$AD$30,BP$7,FALSE))))))</f>
        <v>0</v>
      </c>
      <c r="BQ454" s="288">
        <f>IF($Q454="n/a",(IF('Workforce hours'!Q$30=0,0,(AO454/'Workforce hours'!Q$30))),(IF(VLOOKUP($Q454,'Workforce hours'!$C$8:$AD$30,BQ$7,FALSE)=0,0,(AO454/(VLOOKUP($Q454,'Workforce hours'!$C$8:$AD$30,BQ$7,FALSE))))))</f>
        <v>0</v>
      </c>
      <c r="BR454" s="288">
        <f>IF($Q454="n/a",(IF('Workforce hours'!R$30=0,0,(AP454/'Workforce hours'!R$30))),(IF(VLOOKUP($Q454,'Workforce hours'!$C$8:$AD$30,BR$7,FALSE)=0,0,(AP454/(VLOOKUP($Q454,'Workforce hours'!$C$8:$AD$30,BR$7,FALSE))))))</f>
        <v>0</v>
      </c>
      <c r="BS454" s="288">
        <f>IF($Q454="n/a",(IF('Workforce hours'!S$30=0,0,(AQ454/'Workforce hours'!S$30))),(IF(VLOOKUP($Q454,'Workforce hours'!$C$8:$AD$30,BS$7,FALSE)=0,0,(AQ454/(VLOOKUP($Q454,'Workforce hours'!$C$8:$AD$30,BS$7,FALSE))))))</f>
        <v>0</v>
      </c>
      <c r="BT454" s="288">
        <f>IF($Q454="n/a",(IF('Workforce hours'!T$30=0,0,(AR454/'Workforce hours'!T$30))),(IF(VLOOKUP($Q454,'Workforce hours'!$C$8:$AD$30,BT$7,FALSE)=0,0,(AR454/(VLOOKUP($Q454,'Workforce hours'!$C$8:$AD$30,BT$7,FALSE))))))</f>
        <v>0</v>
      </c>
      <c r="BU454" s="288">
        <f>IF($Q454="n/a",(IF('Workforce hours'!U$30=0,0,(AS454/'Workforce hours'!U$30))),(IF(VLOOKUP($Q454,'Workforce hours'!$C$8:$AD$30,BU$7,FALSE)=0,0,(AS454/(VLOOKUP($Q454,'Workforce hours'!$C$8:$AD$30,BU$7,FALSE))))))</f>
        <v>0</v>
      </c>
      <c r="BV454" s="288">
        <f>IF($Q454="n/a",(IF('Workforce hours'!V$30=0,0,(AT454/'Workforce hours'!V$30))),(IF(VLOOKUP($Q454,'Workforce hours'!$C$8:$AD$30,BV$7,FALSE)=0,0,(AT454/(VLOOKUP($Q454,'Workforce hours'!$C$8:$AD$30,BV$7,FALSE))))))</f>
        <v>0</v>
      </c>
      <c r="BW454" s="288">
        <f>IF($Q454="n/a",(IF('Workforce hours'!W$30=0,0,(AU454/'Workforce hours'!W$30))),(IF(VLOOKUP($Q454,'Workforce hours'!$C$8:$AD$30,BW$7,FALSE)=0,0,(AU454/(VLOOKUP($Q454,'Workforce hours'!$C$8:$AD$30,BW$7,FALSE))))))</f>
        <v>0</v>
      </c>
      <c r="BX454" s="288">
        <f>IF($Q454="n/a",(IF('Workforce hours'!X$30=0,0,(AV454/'Workforce hours'!X$30))),(IF(VLOOKUP($Q454,'Workforce hours'!$C$8:$AD$30,BX$7,FALSE)=0,0,(AV454/(VLOOKUP($Q454,'Workforce hours'!$C$8:$AD$30,BX$7,FALSE))))))</f>
        <v>0</v>
      </c>
      <c r="BY454" s="288">
        <f>IF($Q454="n/a",(IF('Workforce hours'!Y$30=0,0,(AW454/'Workforce hours'!Y$30))),(IF(VLOOKUP($Q454,'Workforce hours'!$C$8:$AD$30,BY$7,FALSE)=0,0,(AW454/(VLOOKUP($Q454,'Workforce hours'!$C$8:$AD$30,BY$7,FALSE))))))</f>
        <v>0</v>
      </c>
      <c r="BZ454" s="288">
        <f>IF($Q454="n/a",(IF('Workforce hours'!Z$30=0,0,(AX454/'Workforce hours'!Z$30))),(IF(VLOOKUP($Q454,'Workforce hours'!$C$8:$AD$30,BZ$7,FALSE)=0,0,(AX454/(VLOOKUP($Q454,'Workforce hours'!$C$8:$AD$30,BZ$7,FALSE))))))</f>
        <v>0</v>
      </c>
      <c r="CA454" s="288">
        <f>IF($Q454="n/a",(IF('Workforce hours'!AA$30=0,0,(AY454/'Workforce hours'!AA$30))),(IF(VLOOKUP($Q454,'Workforce hours'!$C$8:$AD$30,CA$7,FALSE)=0,0,(AY454/(VLOOKUP($Q454,'Workforce hours'!$C$8:$AD$30,CA$7,FALSE))))))</f>
        <v>0</v>
      </c>
      <c r="CB454" s="288">
        <f>IF($Q454="n/a",(IF('Workforce hours'!AB$30=0,0,(AZ454/'Workforce hours'!AB$30))),(IF(VLOOKUP($Q454,'Workforce hours'!$C$8:$AD$30,CB$7,FALSE)=0,0,(AZ454/(VLOOKUP($Q454,'Workforce hours'!$C$8:$AD$30,CB$7,FALSE))))))</f>
        <v>0</v>
      </c>
      <c r="CC454" s="288">
        <f>IF($Q454="n/a",(IF('Workforce hours'!AC$30=0,0,(BA454/'Workforce hours'!AC$30))),(IF(VLOOKUP($Q454,'Workforce hours'!$C$8:$AD$30,CC$7,FALSE)=0,0,(BA454/(VLOOKUP($Q454,'Workforce hours'!$C$8:$AD$30,CC$7,FALSE))))))</f>
        <v>0</v>
      </c>
      <c r="CD454" s="288">
        <f>IF($Q454="n/a",(IF('Workforce hours'!AD$30=0,0,(BB454/'Workforce hours'!AD$30))),(IF(VLOOKUP($Q454,'Workforce hours'!$C$8:$AD$30,CD$7,FALSE)=0,0,(BB454/(VLOOKUP($Q454,'Workforce hours'!$C$8:$AD$30,CD$7,FALSE))))))</f>
        <v>0</v>
      </c>
      <c r="CE454" s="289">
        <f t="shared" si="58"/>
        <v>0</v>
      </c>
      <c r="CF454" s="290">
        <f>BD454*'Workforce costs'!B$9*(1+'Workforce costs'!B$10)*(1+'Workforce costs'!B$11)</f>
        <v>0</v>
      </c>
      <c r="CG454" s="290">
        <f>BE454*'Workforce costs'!C$9*(1+'Workforce costs'!C$10)*(1+'Workforce costs'!C$11)</f>
        <v>0</v>
      </c>
      <c r="CH454" s="290">
        <f>BF454*'Workforce costs'!D$9*(1+'Workforce costs'!D$10)*(1+'Workforce costs'!D$11)</f>
        <v>0</v>
      </c>
      <c r="CI454" s="290">
        <f>BG454*'Workforce costs'!E$9*(1+'Workforce costs'!E$10)*(1+'Workforce costs'!E$11)</f>
        <v>0</v>
      </c>
      <c r="CJ454" s="290">
        <f>BH454*'Workforce costs'!F$9*(1+'Workforce costs'!F$10)*(1+'Workforce costs'!F$11)</f>
        <v>0</v>
      </c>
      <c r="CK454" s="290">
        <f>BI454*'Workforce costs'!G$9*(1+'Workforce costs'!G$10)*(1+'Workforce costs'!G$11)</f>
        <v>0</v>
      </c>
      <c r="CL454" s="290">
        <f>BJ454*'Workforce costs'!H$9*(1+'Workforce costs'!H$10)*(1+'Workforce costs'!H$11)</f>
        <v>0</v>
      </c>
      <c r="CM454" s="290">
        <f>BK454*'Workforce costs'!I$9*(1+'Workforce costs'!I$10)*(1+'Workforce costs'!I$11)</f>
        <v>0</v>
      </c>
      <c r="CN454" s="290">
        <f>BL454*'Workforce costs'!J$9*(1+'Workforce costs'!J$10)*(1+'Workforce costs'!J$11)</f>
        <v>0</v>
      </c>
      <c r="CO454" s="290">
        <f>BM454*'Workforce costs'!K$9*(1+'Workforce costs'!K$10)*(1+'Workforce costs'!K$11)</f>
        <v>0</v>
      </c>
      <c r="CP454" s="290">
        <f>BN454*'Workforce costs'!L$9*(1+'Workforce costs'!L$10)*(1+'Workforce costs'!L$11)</f>
        <v>0</v>
      </c>
      <c r="CQ454" s="290">
        <f>BO454*'Workforce costs'!M$9*(1+'Workforce costs'!M$10)*(1+'Workforce costs'!M$11)</f>
        <v>0</v>
      </c>
      <c r="CR454" s="290">
        <f>BP454*'Workforce costs'!N$9*(1+'Workforce costs'!N$10)*(1+'Workforce costs'!N$11)</f>
        <v>0</v>
      </c>
      <c r="CS454" s="290">
        <f>BQ454*'Workforce costs'!O$9*(1+'Workforce costs'!O$10)*(1+'Workforce costs'!O$11)</f>
        <v>0</v>
      </c>
      <c r="CT454" s="290">
        <f>BR454*'Workforce costs'!P$9*(1+'Workforce costs'!P$10)*(1+'Workforce costs'!P$11)</f>
        <v>0</v>
      </c>
      <c r="CU454" s="290">
        <f>BS454*'Workforce costs'!Q$9*(1+'Workforce costs'!Q$10)*(1+'Workforce costs'!Q$11)</f>
        <v>0</v>
      </c>
      <c r="CV454" s="290">
        <f>BT454*'Workforce costs'!R$9*(1+'Workforce costs'!R$10)*(1+'Workforce costs'!R$11)</f>
        <v>0</v>
      </c>
      <c r="CW454" s="290">
        <f>BU454*'Workforce costs'!S$9*(1+'Workforce costs'!S$10)*(1+'Workforce costs'!S$11)</f>
        <v>0</v>
      </c>
      <c r="CX454" s="290">
        <f>BV454*'Workforce costs'!T$9*(1+'Workforce costs'!T$10)*(1+'Workforce costs'!T$11)</f>
        <v>0</v>
      </c>
      <c r="CY454" s="290">
        <f>BW454*'Workforce costs'!U$9*(1+'Workforce costs'!U$10)*(1+'Workforce costs'!U$11)</f>
        <v>0</v>
      </c>
      <c r="CZ454" s="290">
        <f>BX454*'Workforce costs'!V$9*(1+'Workforce costs'!V$10)*(1+'Workforce costs'!V$11)</f>
        <v>0</v>
      </c>
      <c r="DA454" s="290">
        <f>BY454*'Workforce costs'!W$9*(1+'Workforce costs'!W$10)*(1+'Workforce costs'!W$11)</f>
        <v>0</v>
      </c>
      <c r="DB454" s="290">
        <f>BZ454*'Workforce costs'!X$9*(1+'Workforce costs'!X$10)*(1+'Workforce costs'!X$11)</f>
        <v>0</v>
      </c>
      <c r="DC454" s="290">
        <f>CA454*'Workforce costs'!Y$9*(1+'Workforce costs'!Y$10)*(1+'Workforce costs'!Y$11)</f>
        <v>0</v>
      </c>
      <c r="DD454" s="290">
        <f>CB454*'Workforce costs'!Z$9*(1+'Workforce costs'!Z$10)*(1+'Workforce costs'!Z$11)</f>
        <v>0</v>
      </c>
      <c r="DE454" s="290">
        <f>CC454*'Workforce costs'!AA$9*(1+'Workforce costs'!AA$10)*(1+'Workforce costs'!AA$11)</f>
        <v>0</v>
      </c>
      <c r="DF454" s="290">
        <f>CD454*'Workforce costs'!AB$9*(1+'Workforce costs'!AB$10)*(1+'Workforce costs'!AB$11)</f>
        <v>0</v>
      </c>
    </row>
    <row r="455" spans="1:110" x14ac:dyDescent="0.3">
      <c r="A455" s="2" t="str">
        <f>Outputs!$A$4</f>
        <v>Australia</v>
      </c>
      <c r="B455" s="2" t="str">
        <f t="shared" si="51"/>
        <v>Australia 65+</v>
      </c>
      <c r="C455" s="30">
        <f>VLOOKUP($B455,Populations!$D$15:$H$1920,3,FALSE)</f>
        <v>4559374</v>
      </c>
      <c r="D455" s="255">
        <f>IF(OR($H455="General pop",$H455="Schools",$H455="Workplace",$H455="Skills Training",$H455="Digital Supports"),1,VLOOKUP($B455,Populations!$D$15:$H$1920,5,FALSE))</f>
        <v>1</v>
      </c>
      <c r="E455" s="88">
        <f>VLOOKUP(I455,Epidemiology!$C$10:$H$47,6,FALSE)</f>
        <v>460</v>
      </c>
      <c r="F455" s="102">
        <f>'Care profiles'!R456</f>
        <v>0.33333333333333331</v>
      </c>
      <c r="G455" s="15" t="str">
        <f>'Care profiles'!A456</f>
        <v>65+</v>
      </c>
      <c r="H455" s="15" t="str">
        <f>'Care profiles'!B456</f>
        <v>Persistent</v>
      </c>
      <c r="I455" s="15" t="str">
        <f>'Care profiles'!C456</f>
        <v>Persistent_65+yrs</v>
      </c>
      <c r="J455" s="15" t="str">
        <f>'Care profiles'!D456</f>
        <v>Care profile</v>
      </c>
      <c r="K455" s="15" t="str">
        <f>'Care profiles'!E456</f>
        <v>Group Carer Peer Support</v>
      </c>
      <c r="L455" s="104">
        <f>'Care profiles'!F456</f>
        <v>0.6</v>
      </c>
      <c r="M455" s="15">
        <f>'Care profiles'!G456</f>
        <v>10</v>
      </c>
      <c r="N455" s="15">
        <f>'Care profiles'!H456</f>
        <v>60</v>
      </c>
      <c r="O455" s="15" t="str">
        <f>'Care profiles'!I456</f>
        <v>min</v>
      </c>
      <c r="P455" s="15" t="str">
        <f>'Care profiles'!J456</f>
        <v>Team</v>
      </c>
      <c r="Q455" s="15" t="str">
        <f>'Care profiles'!K456</f>
        <v>Group Carer Peer Support</v>
      </c>
      <c r="R455" s="15" t="str">
        <f>'Care profiles'!M456</f>
        <v>Y</v>
      </c>
      <c r="S455" s="15" t="str">
        <f>'Care profiles'!O456</f>
        <v>Y</v>
      </c>
      <c r="T455" s="15" t="str">
        <f>'Care profiles'!Q456</f>
        <v>N</v>
      </c>
      <c r="U455" s="30">
        <f t="shared" si="52"/>
        <v>20973.1204</v>
      </c>
      <c r="V455" s="30">
        <f t="shared" si="53"/>
        <v>12583.872239999999</v>
      </c>
      <c r="W455" s="30">
        <f>IF(M455="n/a",0,IF(O455="days",V455*M455*(1+(VLOOKUP(K455,'Bed parameters'!$A$9:$G$12,7,FALSE))),V455*M455))</f>
        <v>125838.72239999998</v>
      </c>
      <c r="X455" s="30">
        <f t="shared" si="54"/>
        <v>125838.72239999998</v>
      </c>
      <c r="Y455" s="30">
        <f t="shared" si="55"/>
        <v>0</v>
      </c>
      <c r="Z455" s="113">
        <f>_xlfn.IFNA(Y455/((VLOOKUP(K455,'Bed parameters'!$A$9:$G$12,3,FALSE))*(VLOOKUP(K455,'Bed parameters'!$A$9:$G$12,5,FALSE))),0)</f>
        <v>0</v>
      </c>
      <c r="AA455" s="30">
        <f t="shared" si="56"/>
        <v>41946.240799999992</v>
      </c>
      <c r="AB455" s="30">
        <f>_xlfn.IFNA(IF($O455="days",$Y455*(VLOOKUP($K455,'Bed parameters'!$A$9:$I$12,9,FALSE))*$F455*(VLOOKUP($Q455,'Workforce distribution'!$C$8:$AD$30,AB$7,FALSE)),IF($Q455="n/a",(IF($P455=AB$6,$X455*$F455,0)),$X455*$F455*(VLOOKUP($Q455,'Workforce distribution'!$C$8:$AD$30,AB$7,FALSE)))),0)</f>
        <v>0</v>
      </c>
      <c r="AC455" s="30">
        <f>_xlfn.IFNA(IF($O455="days",$Y455*(VLOOKUP($K455,'Bed parameters'!$A$9:$I$12,9,FALSE))*$F455*(VLOOKUP($Q455,'Workforce distribution'!$C$8:$AD$30,AC$7,FALSE)),IF($Q455="n/a",(IF($P455=AC$6,$X455*$F455,0)),$X455*$F455*(VLOOKUP($Q455,'Workforce distribution'!$C$8:$AD$30,AC$7,FALSE)))),0)</f>
        <v>0</v>
      </c>
      <c r="AD455" s="30">
        <f>_xlfn.IFNA(IF($O455="days",$Y455*(VLOOKUP($K455,'Bed parameters'!$A$9:$I$12,9,FALSE))*$F455*(VLOOKUP($Q455,'Workforce distribution'!$C$8:$AD$30,AD$7,FALSE)),IF($Q455="n/a",(IF($P455=AD$6,$X455*$F455,0)),$X455*$F455*(VLOOKUP($Q455,'Workforce distribution'!$C$8:$AD$30,AD$7,FALSE)))),0)</f>
        <v>0</v>
      </c>
      <c r="AE455" s="30">
        <f>_xlfn.IFNA(IF($O455="days",$Y455*(VLOOKUP($K455,'Bed parameters'!$A$9:$I$12,9,FALSE))*$F455*(VLOOKUP($Q455,'Workforce distribution'!$C$8:$AD$30,AE$7,FALSE)),IF($Q455="n/a",(IF($P455=AE$6,$X455*$F455,0)),$X455*$F455*(VLOOKUP($Q455,'Workforce distribution'!$C$8:$AD$30,AE$7,FALSE)))),0)</f>
        <v>41946.240799999992</v>
      </c>
      <c r="AF455" s="30">
        <f>_xlfn.IFNA(IF($O455="days",$Y455*(VLOOKUP($K455,'Bed parameters'!$A$9:$I$12,9,FALSE))*$F455*(VLOOKUP($Q455,'Workforce distribution'!$C$8:$AD$30,AF$7,FALSE)),IF($Q455="n/a",(IF($P455=AF$6,$X455*$F455,0)),$X455*$F455*(VLOOKUP($Q455,'Workforce distribution'!$C$8:$AD$30,AF$7,FALSE)))),0)</f>
        <v>0</v>
      </c>
      <c r="AG455" s="30">
        <f>_xlfn.IFNA(IF($O455="days",$Y455*(VLOOKUP($K455,'Bed parameters'!$A$9:$I$12,9,FALSE))*$F455*(VLOOKUP($Q455,'Workforce distribution'!$C$8:$AD$30,AG$7,FALSE)),IF($Q455="n/a",(IF($P455=AG$6,$X455*$F455,0)),$X455*$F455*(VLOOKUP($Q455,'Workforce distribution'!$C$8:$AD$30,AG$7,FALSE)))),0)</f>
        <v>0</v>
      </c>
      <c r="AH455" s="30">
        <f>_xlfn.IFNA(IF($O455="days",$Y455*(VLOOKUP($K455,'Bed parameters'!$A$9:$I$12,9,FALSE))*$F455*(VLOOKUP($Q455,'Workforce distribution'!$C$8:$AD$30,AH$7,FALSE)),IF($Q455="n/a",(IF($P455=AH$6,$X455*$F455,0)),$X455*$F455*(VLOOKUP($Q455,'Workforce distribution'!$C$8:$AD$30,AH$7,FALSE)))),0)</f>
        <v>0</v>
      </c>
      <c r="AI455" s="30">
        <f>_xlfn.IFNA(IF($O455="days",$Y455*(VLOOKUP($K455,'Bed parameters'!$A$9:$I$12,9,FALSE))*$F455*(VLOOKUP($Q455,'Workforce distribution'!$C$8:$AD$30,AI$7,FALSE)),IF($Q455="n/a",(IF($P455=AI$6,$X455*$F455,0)),$X455*$F455*(VLOOKUP($Q455,'Workforce distribution'!$C$8:$AD$30,AI$7,FALSE)))),0)</f>
        <v>0</v>
      </c>
      <c r="AJ455" s="30">
        <f>_xlfn.IFNA(IF($O455="days",$Y455*(VLOOKUP($K455,'Bed parameters'!$A$9:$I$12,9,FALSE))*$F455*(VLOOKUP($Q455,'Workforce distribution'!$C$8:$AD$30,AJ$7,FALSE)),IF($Q455="n/a",(IF($P455=AJ$6,$X455*$F455,0)),$X455*$F455*(VLOOKUP($Q455,'Workforce distribution'!$C$8:$AD$30,AJ$7,FALSE)))),0)</f>
        <v>0</v>
      </c>
      <c r="AK455" s="30">
        <f>_xlfn.IFNA(IF($O455="days",$Y455*(VLOOKUP($K455,'Bed parameters'!$A$9:$I$12,9,FALSE))*$F455*(VLOOKUP($Q455,'Workforce distribution'!$C$8:$AD$30,AK$7,FALSE)),IF($Q455="n/a",(IF($P455=AK$6,$X455*$F455,0)),$X455*$F455*(VLOOKUP($Q455,'Workforce distribution'!$C$8:$AD$30,AK$7,FALSE)))),0)</f>
        <v>0</v>
      </c>
      <c r="AL455" s="30">
        <f>_xlfn.IFNA(IF($O455="days",$Y455*(VLOOKUP($K455,'Bed parameters'!$A$9:$I$12,9,FALSE))*$F455*(VLOOKUP($Q455,'Workforce distribution'!$C$8:$AD$30,AL$7,FALSE)),IF($Q455="n/a",(IF($P455=AL$6,$X455*$F455,0)),$X455*$F455*(VLOOKUP($Q455,'Workforce distribution'!$C$8:$AD$30,AL$7,FALSE)))),0)</f>
        <v>0</v>
      </c>
      <c r="AM455" s="30">
        <f>_xlfn.IFNA(IF($O455="days",$Y455*(VLOOKUP($K455,'Bed parameters'!$A$9:$I$12,9,FALSE))*$F455*(VLOOKUP($Q455,'Workforce distribution'!$C$8:$AD$30,AM$7,FALSE)),IF($Q455="n/a",(IF($P455=AM$6,$X455*$F455,0)),$X455*$F455*(VLOOKUP($Q455,'Workforce distribution'!$C$8:$AD$30,AM$7,FALSE)))),0)</f>
        <v>0</v>
      </c>
      <c r="AN455" s="30">
        <f>_xlfn.IFNA(IF($O455="days",$Y455*(VLOOKUP($K455,'Bed parameters'!$A$9:$I$12,9,FALSE))*$F455*(VLOOKUP($Q455,'Workforce distribution'!$C$8:$AD$30,AN$7,FALSE)),IF($Q455="n/a",(IF($P455=AN$6,$X455*$F455,0)),$X455*$F455*(VLOOKUP($Q455,'Workforce distribution'!$C$8:$AD$30,AN$7,FALSE)))),0)</f>
        <v>0</v>
      </c>
      <c r="AO455" s="30">
        <f>_xlfn.IFNA(IF($O455="days",$Y455*(VLOOKUP($K455,'Bed parameters'!$A$9:$I$12,9,FALSE))*$F455*(VLOOKUP($Q455,'Workforce distribution'!$C$8:$AD$30,AO$7,FALSE)),IF($Q455="n/a",(IF($P455=AO$6,$X455*$F455,0)),$X455*$F455*(VLOOKUP($Q455,'Workforce distribution'!$C$8:$AD$30,AO$7,FALSE)))),0)</f>
        <v>0</v>
      </c>
      <c r="AP455" s="30">
        <f>_xlfn.IFNA(IF($O455="days",$Y455*(VLOOKUP($K455,'Bed parameters'!$A$9:$I$12,9,FALSE))*$F455*(VLOOKUP($Q455,'Workforce distribution'!$C$8:$AD$30,AP$7,FALSE)),IF($Q455="n/a",(IF($P455=AP$6,$X455*$F455,0)),$X455*$F455*(VLOOKUP($Q455,'Workforce distribution'!$C$8:$AD$30,AP$7,FALSE)))),0)</f>
        <v>0</v>
      </c>
      <c r="AQ455" s="30">
        <f>_xlfn.IFNA(IF($O455="days",$Y455*(VLOOKUP($K455,'Bed parameters'!$A$9:$I$12,9,FALSE))*$F455*(VLOOKUP($Q455,'Workforce distribution'!$C$8:$AD$30,AQ$7,FALSE)),IF($Q455="n/a",(IF($P455=AQ$6,$X455*$F455,0)),$X455*$F455*(VLOOKUP($Q455,'Workforce distribution'!$C$8:$AD$30,AQ$7,FALSE)))),0)</f>
        <v>0</v>
      </c>
      <c r="AR455" s="30">
        <f>_xlfn.IFNA(IF($O455="days",$Y455*(VLOOKUP($K455,'Bed parameters'!$A$9:$I$12,9,FALSE))*$F455*(VLOOKUP($Q455,'Workforce distribution'!$C$8:$AD$30,AR$7,FALSE)),IF($Q455="n/a",(IF($P455=AR$6,$X455*$F455,0)),$X455*$F455*(VLOOKUP($Q455,'Workforce distribution'!$C$8:$AD$30,AR$7,FALSE)))),0)</f>
        <v>0</v>
      </c>
      <c r="AS455" s="30">
        <f>_xlfn.IFNA(IF($O455="days",$Y455*(VLOOKUP($K455,'Bed parameters'!$A$9:$I$12,9,FALSE))*$F455*(VLOOKUP($Q455,'Workforce distribution'!$C$8:$AD$30,AS$7,FALSE)),IF($Q455="n/a",(IF($P455=AS$6,$X455*$F455,0)),$X455*$F455*(VLOOKUP($Q455,'Workforce distribution'!$C$8:$AD$30,AS$7,FALSE)))),0)</f>
        <v>0</v>
      </c>
      <c r="AT455" s="30">
        <f>_xlfn.IFNA(IF($O455="days",$Y455*(VLOOKUP($K455,'Bed parameters'!$A$9:$I$12,9,FALSE))*$F455*(VLOOKUP($Q455,'Workforce distribution'!$C$8:$AD$30,AT$7,FALSE)),IF($Q455="n/a",(IF($P455=AT$6,$X455*$F455,0)),$X455*$F455*(VLOOKUP($Q455,'Workforce distribution'!$C$8:$AD$30,AT$7,FALSE)))),0)</f>
        <v>0</v>
      </c>
      <c r="AU455" s="30">
        <f>_xlfn.IFNA(IF($O455="days",$Y455*(VLOOKUP($K455,'Bed parameters'!$A$9:$I$12,9,FALSE))*$F455*(VLOOKUP($Q455,'Workforce distribution'!$C$8:$AD$30,AU$7,FALSE)),IF($Q455="n/a",(IF($P455=AU$6,$X455*$F455,0)),$X455*$F455*(VLOOKUP($Q455,'Workforce distribution'!$C$8:$AD$30,AU$7,FALSE)))),0)</f>
        <v>0</v>
      </c>
      <c r="AV455" s="30">
        <f>_xlfn.IFNA(IF($O455="days",$Y455*(VLOOKUP($K455,'Bed parameters'!$A$9:$I$12,9,FALSE))*$F455*(VLOOKUP($Q455,'Workforce distribution'!$C$8:$AD$30,AV$7,FALSE)),IF($Q455="n/a",(IF($P455=AV$6,$X455*$F455,0)),$X455*$F455*(VLOOKUP($Q455,'Workforce distribution'!$C$8:$AD$30,AV$7,FALSE)))),0)</f>
        <v>0</v>
      </c>
      <c r="AW455" s="30">
        <f>_xlfn.IFNA(IF($O455="days",$Y455*(VLOOKUP($K455,'Bed parameters'!$A$9:$I$12,9,FALSE))*$F455*(VLOOKUP($Q455,'Workforce distribution'!$C$8:$AD$30,AW$7,FALSE)),IF($Q455="n/a",(IF($P455=AW$6,$X455*$F455,0)),$X455*$F455*(VLOOKUP($Q455,'Workforce distribution'!$C$8:$AD$30,AW$7,FALSE)))),0)</f>
        <v>0</v>
      </c>
      <c r="AX455" s="30">
        <f>_xlfn.IFNA(IF($O455="days",$Y455*(VLOOKUP($K455,'Bed parameters'!$A$9:$I$12,9,FALSE))*$F455*(VLOOKUP($Q455,'Workforce distribution'!$C$8:$AD$30,AX$7,FALSE)),IF($Q455="n/a",(IF($P455=AX$6,$X455*$F455,0)),$X455*$F455*(VLOOKUP($Q455,'Workforce distribution'!$C$8:$AD$30,AX$7,FALSE)))),0)</f>
        <v>0</v>
      </c>
      <c r="AY455" s="30">
        <f>_xlfn.IFNA(IF($O455="days",$Y455*(VLOOKUP($K455,'Bed parameters'!$A$9:$I$12,9,FALSE))*$F455*(VLOOKUP($Q455,'Workforce distribution'!$C$8:$AD$30,AY$7,FALSE)),IF($Q455="n/a",(IF($P455=AY$6,$X455*$F455,0)),$X455*$F455*(VLOOKUP($Q455,'Workforce distribution'!$C$8:$AD$30,AY$7,FALSE)))),0)</f>
        <v>0</v>
      </c>
      <c r="AZ455" s="30">
        <f>_xlfn.IFNA(IF($O455="days",$Y455*(VLOOKUP($K455,'Bed parameters'!$A$9:$I$12,9,FALSE))*$F455*(VLOOKUP($Q455,'Workforce distribution'!$C$8:$AD$30,AZ$7,FALSE)),IF($Q455="n/a",(IF($P455=AZ$6,$X455*$F455,0)),$X455*$F455*(VLOOKUP($Q455,'Workforce distribution'!$C$8:$AD$30,AZ$7,FALSE)))),0)</f>
        <v>0</v>
      </c>
      <c r="BA455" s="30">
        <f>_xlfn.IFNA(IF($O455="days",$Y455*(VLOOKUP($K455,'Bed parameters'!$A$9:$I$12,9,FALSE))*$F455*(VLOOKUP($Q455,'Workforce distribution'!$C$8:$AD$30,BA$7,FALSE)),IF($Q455="n/a",(IF($P455=BA$6,$X455*$F455,0)),$X455*$F455*(VLOOKUP($Q455,'Workforce distribution'!$C$8:$AD$30,BA$7,FALSE)))),0)</f>
        <v>0</v>
      </c>
      <c r="BB455" s="30">
        <f>_xlfn.IFNA(IF($O455="days",$Y455*(VLOOKUP($K455,'Bed parameters'!$A$9:$I$12,9,FALSE))*$F455*(VLOOKUP($Q455,'Workforce distribution'!$C$8:$AD$30,BB$7,FALSE)),IF($Q455="n/a",(IF($P455=BB$6,$X455*$F455,0)),$X455*$F455*(VLOOKUP($Q455,'Workforce distribution'!$C$8:$AD$30,BB$7,FALSE)))),0)</f>
        <v>0</v>
      </c>
      <c r="BC455" s="149">
        <f t="shared" si="57"/>
        <v>32.603395576993663</v>
      </c>
      <c r="BD455" s="288">
        <f>IF($Q455="n/a",(IF('Workforce hours'!D$30=0,0,(AB455/'Workforce hours'!D$30))),(IF(VLOOKUP($Q455,'Workforce hours'!$C$8:$AD$30,BD$7,FALSE)=0,0,(AB455/(VLOOKUP($Q455,'Workforce hours'!$C$8:$AD$30,BD$7,FALSE))))))</f>
        <v>0</v>
      </c>
      <c r="BE455" s="288">
        <f>IF($Q455="n/a",(IF('Workforce hours'!E$30=0,0,(AC455/'Workforce hours'!E$30))),(IF(VLOOKUP($Q455,'Workforce hours'!$C$8:$AD$30,BE$7,FALSE)=0,0,(AC455/(VLOOKUP($Q455,'Workforce hours'!$C$8:$AD$30,BE$7,FALSE))))))</f>
        <v>0</v>
      </c>
      <c r="BF455" s="288">
        <f>IF($Q455="n/a",(IF('Workforce hours'!F$30=0,0,(AD455/'Workforce hours'!F$30))),(IF(VLOOKUP($Q455,'Workforce hours'!$C$8:$AD$30,BF$7,FALSE)=0,0,(AD455/(VLOOKUP($Q455,'Workforce hours'!$C$8:$AD$30,BF$7,FALSE))))))</f>
        <v>0</v>
      </c>
      <c r="BG455" s="288">
        <f>IF($Q455="n/a",(IF('Workforce hours'!G$30=0,0,(AE455/'Workforce hours'!G$30))),(IF(VLOOKUP($Q455,'Workforce hours'!$C$8:$AD$30,BG$7,FALSE)=0,0,(AE455/(VLOOKUP($Q455,'Workforce hours'!$C$8:$AD$30,BG$7,FALSE))))))</f>
        <v>32.603395576993663</v>
      </c>
      <c r="BH455" s="288">
        <f>IF($Q455="n/a",(IF('Workforce hours'!H$30=0,0,(AF455/'Workforce hours'!H$30))),(IF(VLOOKUP($Q455,'Workforce hours'!$C$8:$AD$30,BH$7,FALSE)=0,0,(AF455/(VLOOKUP($Q455,'Workforce hours'!$C$8:$AD$30,BH$7,FALSE))))))</f>
        <v>0</v>
      </c>
      <c r="BI455" s="288">
        <f>IF($Q455="n/a",(IF('Workforce hours'!I$30=0,0,(AG455/'Workforce hours'!I$30))),(IF(VLOOKUP($Q455,'Workforce hours'!$C$8:$AD$30,BI$7,FALSE)=0,0,(AG455/(VLOOKUP($Q455,'Workforce hours'!$C$8:$AD$30,BI$7,FALSE))))))</f>
        <v>0</v>
      </c>
      <c r="BJ455" s="288">
        <f>IF($Q455="n/a",(IF('Workforce hours'!J$30=0,0,(AH455/'Workforce hours'!J$30))),(IF(VLOOKUP($Q455,'Workforce hours'!$C$8:$AD$30,BJ$7,FALSE)=0,0,(AH455/(VLOOKUP($Q455,'Workforce hours'!$C$8:$AD$30,BJ$7,FALSE))))))</f>
        <v>0</v>
      </c>
      <c r="BK455" s="288">
        <f>IF($Q455="n/a",(IF('Workforce hours'!K$30=0,0,(AI455/'Workforce hours'!K$30))),(IF(VLOOKUP($Q455,'Workforce hours'!$C$8:$AD$30,BK$7,FALSE)=0,0,(AI455/(VLOOKUP($Q455,'Workforce hours'!$C$8:$AD$30,BK$7,FALSE))))))</f>
        <v>0</v>
      </c>
      <c r="BL455" s="288">
        <f>IF($Q455="n/a",(IF('Workforce hours'!L$30=0,0,(AJ455/'Workforce hours'!L$30))),(IF(VLOOKUP($Q455,'Workforce hours'!$C$8:$AD$30,BL$7,FALSE)=0,0,(AJ455/(VLOOKUP($Q455,'Workforce hours'!$C$8:$AD$30,BL$7,FALSE))))))</f>
        <v>0</v>
      </c>
      <c r="BM455" s="288">
        <f>IF($Q455="n/a",(IF('Workforce hours'!M$30=0,0,(AK455/'Workforce hours'!M$30))),(IF(VLOOKUP($Q455,'Workforce hours'!$C$8:$AD$30,BM$7,FALSE)=0,0,(AK455/(VLOOKUP($Q455,'Workforce hours'!$C$8:$AD$30,BM$7,FALSE))))))</f>
        <v>0</v>
      </c>
      <c r="BN455" s="288">
        <f>IF($Q455="n/a",(IF('Workforce hours'!N$30=0,0,(AL455/'Workforce hours'!N$30))),(IF(VLOOKUP($Q455,'Workforce hours'!$C$8:$AD$30,BN$7,FALSE)=0,0,(AL455/(VLOOKUP($Q455,'Workforce hours'!$C$8:$AD$30,BN$7,FALSE))))))</f>
        <v>0</v>
      </c>
      <c r="BO455" s="288">
        <f>IF($Q455="n/a",(IF('Workforce hours'!O$30=0,0,(AM455/'Workforce hours'!O$30))),(IF(VLOOKUP($Q455,'Workforce hours'!$C$8:$AD$30,BO$7,FALSE)=0,0,(AM455/(VLOOKUP($Q455,'Workforce hours'!$C$8:$AD$30,BO$7,FALSE))))))</f>
        <v>0</v>
      </c>
      <c r="BP455" s="288">
        <f>IF($Q455="n/a",(IF('Workforce hours'!P$30=0,0,(AN455/'Workforce hours'!P$30))),(IF(VLOOKUP($Q455,'Workforce hours'!$C$8:$AD$30,BP$7,FALSE)=0,0,(AN455/(VLOOKUP($Q455,'Workforce hours'!$C$8:$AD$30,BP$7,FALSE))))))</f>
        <v>0</v>
      </c>
      <c r="BQ455" s="288">
        <f>IF($Q455="n/a",(IF('Workforce hours'!Q$30=0,0,(AO455/'Workforce hours'!Q$30))),(IF(VLOOKUP($Q455,'Workforce hours'!$C$8:$AD$30,BQ$7,FALSE)=0,0,(AO455/(VLOOKUP($Q455,'Workforce hours'!$C$8:$AD$30,BQ$7,FALSE))))))</f>
        <v>0</v>
      </c>
      <c r="BR455" s="288">
        <f>IF($Q455="n/a",(IF('Workforce hours'!R$30=0,0,(AP455/'Workforce hours'!R$30))),(IF(VLOOKUP($Q455,'Workforce hours'!$C$8:$AD$30,BR$7,FALSE)=0,0,(AP455/(VLOOKUP($Q455,'Workforce hours'!$C$8:$AD$30,BR$7,FALSE))))))</f>
        <v>0</v>
      </c>
      <c r="BS455" s="288">
        <f>IF($Q455="n/a",(IF('Workforce hours'!S$30=0,0,(AQ455/'Workforce hours'!S$30))),(IF(VLOOKUP($Q455,'Workforce hours'!$C$8:$AD$30,BS$7,FALSE)=0,0,(AQ455/(VLOOKUP($Q455,'Workforce hours'!$C$8:$AD$30,BS$7,FALSE))))))</f>
        <v>0</v>
      </c>
      <c r="BT455" s="288">
        <f>IF($Q455="n/a",(IF('Workforce hours'!T$30=0,0,(AR455/'Workforce hours'!T$30))),(IF(VLOOKUP($Q455,'Workforce hours'!$C$8:$AD$30,BT$7,FALSE)=0,0,(AR455/(VLOOKUP($Q455,'Workforce hours'!$C$8:$AD$30,BT$7,FALSE))))))</f>
        <v>0</v>
      </c>
      <c r="BU455" s="288">
        <f>IF($Q455="n/a",(IF('Workforce hours'!U$30=0,0,(AS455/'Workforce hours'!U$30))),(IF(VLOOKUP($Q455,'Workforce hours'!$C$8:$AD$30,BU$7,FALSE)=0,0,(AS455/(VLOOKUP($Q455,'Workforce hours'!$C$8:$AD$30,BU$7,FALSE))))))</f>
        <v>0</v>
      </c>
      <c r="BV455" s="288">
        <f>IF($Q455="n/a",(IF('Workforce hours'!V$30=0,0,(AT455/'Workforce hours'!V$30))),(IF(VLOOKUP($Q455,'Workforce hours'!$C$8:$AD$30,BV$7,FALSE)=0,0,(AT455/(VLOOKUP($Q455,'Workforce hours'!$C$8:$AD$30,BV$7,FALSE))))))</f>
        <v>0</v>
      </c>
      <c r="BW455" s="288">
        <f>IF($Q455="n/a",(IF('Workforce hours'!W$30=0,0,(AU455/'Workforce hours'!W$30))),(IF(VLOOKUP($Q455,'Workforce hours'!$C$8:$AD$30,BW$7,FALSE)=0,0,(AU455/(VLOOKUP($Q455,'Workforce hours'!$C$8:$AD$30,BW$7,FALSE))))))</f>
        <v>0</v>
      </c>
      <c r="BX455" s="288">
        <f>IF($Q455="n/a",(IF('Workforce hours'!X$30=0,0,(AV455/'Workforce hours'!X$30))),(IF(VLOOKUP($Q455,'Workforce hours'!$C$8:$AD$30,BX$7,FALSE)=0,0,(AV455/(VLOOKUP($Q455,'Workforce hours'!$C$8:$AD$30,BX$7,FALSE))))))</f>
        <v>0</v>
      </c>
      <c r="BY455" s="288">
        <f>IF($Q455="n/a",(IF('Workforce hours'!Y$30=0,0,(AW455/'Workforce hours'!Y$30))),(IF(VLOOKUP($Q455,'Workforce hours'!$C$8:$AD$30,BY$7,FALSE)=0,0,(AW455/(VLOOKUP($Q455,'Workforce hours'!$C$8:$AD$30,BY$7,FALSE))))))</f>
        <v>0</v>
      </c>
      <c r="BZ455" s="288">
        <f>IF($Q455="n/a",(IF('Workforce hours'!Z$30=0,0,(AX455/'Workforce hours'!Z$30))),(IF(VLOOKUP($Q455,'Workforce hours'!$C$8:$AD$30,BZ$7,FALSE)=0,0,(AX455/(VLOOKUP($Q455,'Workforce hours'!$C$8:$AD$30,BZ$7,FALSE))))))</f>
        <v>0</v>
      </c>
      <c r="CA455" s="288">
        <f>IF($Q455="n/a",(IF('Workforce hours'!AA$30=0,0,(AY455/'Workforce hours'!AA$30))),(IF(VLOOKUP($Q455,'Workforce hours'!$C$8:$AD$30,CA$7,FALSE)=0,0,(AY455/(VLOOKUP($Q455,'Workforce hours'!$C$8:$AD$30,CA$7,FALSE))))))</f>
        <v>0</v>
      </c>
      <c r="CB455" s="288">
        <f>IF($Q455="n/a",(IF('Workforce hours'!AB$30=0,0,(AZ455/'Workforce hours'!AB$30))),(IF(VLOOKUP($Q455,'Workforce hours'!$C$8:$AD$30,CB$7,FALSE)=0,0,(AZ455/(VLOOKUP($Q455,'Workforce hours'!$C$8:$AD$30,CB$7,FALSE))))))</f>
        <v>0</v>
      </c>
      <c r="CC455" s="288">
        <f>IF($Q455="n/a",(IF('Workforce hours'!AC$30=0,0,(BA455/'Workforce hours'!AC$30))),(IF(VLOOKUP($Q455,'Workforce hours'!$C$8:$AD$30,CC$7,FALSE)=0,0,(BA455/(VLOOKUP($Q455,'Workforce hours'!$C$8:$AD$30,CC$7,FALSE))))))</f>
        <v>0</v>
      </c>
      <c r="CD455" s="288">
        <f>IF($Q455="n/a",(IF('Workforce hours'!AD$30=0,0,(BB455/'Workforce hours'!AD$30))),(IF(VLOOKUP($Q455,'Workforce hours'!$C$8:$AD$30,CD$7,FALSE)=0,0,(BB455/(VLOOKUP($Q455,'Workforce hours'!$C$8:$AD$30,CD$7,FALSE))))))</f>
        <v>0</v>
      </c>
      <c r="CE455" s="289">
        <f t="shared" si="58"/>
        <v>0</v>
      </c>
      <c r="CF455" s="290">
        <f>BD455*'Workforce costs'!B$9*(1+'Workforce costs'!B$10)*(1+'Workforce costs'!B$11)</f>
        <v>0</v>
      </c>
      <c r="CG455" s="290">
        <f>BE455*'Workforce costs'!C$9*(1+'Workforce costs'!C$10)*(1+'Workforce costs'!C$11)</f>
        <v>0</v>
      </c>
      <c r="CH455" s="290">
        <f>BF455*'Workforce costs'!D$9*(1+'Workforce costs'!D$10)*(1+'Workforce costs'!D$11)</f>
        <v>0</v>
      </c>
      <c r="CI455" s="290">
        <f>BG455*'Workforce costs'!E$9*(1+'Workforce costs'!E$10)*(1+'Workforce costs'!E$11)</f>
        <v>0</v>
      </c>
      <c r="CJ455" s="290">
        <f>BH455*'Workforce costs'!F$9*(1+'Workforce costs'!F$10)*(1+'Workforce costs'!F$11)</f>
        <v>0</v>
      </c>
      <c r="CK455" s="290">
        <f>BI455*'Workforce costs'!G$9*(1+'Workforce costs'!G$10)*(1+'Workforce costs'!G$11)</f>
        <v>0</v>
      </c>
      <c r="CL455" s="290">
        <f>BJ455*'Workforce costs'!H$9*(1+'Workforce costs'!H$10)*(1+'Workforce costs'!H$11)</f>
        <v>0</v>
      </c>
      <c r="CM455" s="290">
        <f>BK455*'Workforce costs'!I$9*(1+'Workforce costs'!I$10)*(1+'Workforce costs'!I$11)</f>
        <v>0</v>
      </c>
      <c r="CN455" s="290">
        <f>BL455*'Workforce costs'!J$9*(1+'Workforce costs'!J$10)*(1+'Workforce costs'!J$11)</f>
        <v>0</v>
      </c>
      <c r="CO455" s="290">
        <f>BM455*'Workforce costs'!K$9*(1+'Workforce costs'!K$10)*(1+'Workforce costs'!K$11)</f>
        <v>0</v>
      </c>
      <c r="CP455" s="290">
        <f>BN455*'Workforce costs'!L$9*(1+'Workforce costs'!L$10)*(1+'Workforce costs'!L$11)</f>
        <v>0</v>
      </c>
      <c r="CQ455" s="290">
        <f>BO455*'Workforce costs'!M$9*(1+'Workforce costs'!M$10)*(1+'Workforce costs'!M$11)</f>
        <v>0</v>
      </c>
      <c r="CR455" s="290">
        <f>BP455*'Workforce costs'!N$9*(1+'Workforce costs'!N$10)*(1+'Workforce costs'!N$11)</f>
        <v>0</v>
      </c>
      <c r="CS455" s="290">
        <f>BQ455*'Workforce costs'!O$9*(1+'Workforce costs'!O$10)*(1+'Workforce costs'!O$11)</f>
        <v>0</v>
      </c>
      <c r="CT455" s="290">
        <f>BR455*'Workforce costs'!P$9*(1+'Workforce costs'!P$10)*(1+'Workforce costs'!P$11)</f>
        <v>0</v>
      </c>
      <c r="CU455" s="290">
        <f>BS455*'Workforce costs'!Q$9*(1+'Workforce costs'!Q$10)*(1+'Workforce costs'!Q$11)</f>
        <v>0</v>
      </c>
      <c r="CV455" s="290">
        <f>BT455*'Workforce costs'!R$9*(1+'Workforce costs'!R$10)*(1+'Workforce costs'!R$11)</f>
        <v>0</v>
      </c>
      <c r="CW455" s="290">
        <f>BU455*'Workforce costs'!S$9*(1+'Workforce costs'!S$10)*(1+'Workforce costs'!S$11)</f>
        <v>0</v>
      </c>
      <c r="CX455" s="290">
        <f>BV455*'Workforce costs'!T$9*(1+'Workforce costs'!T$10)*(1+'Workforce costs'!T$11)</f>
        <v>0</v>
      </c>
      <c r="CY455" s="290">
        <f>BW455*'Workforce costs'!U$9*(1+'Workforce costs'!U$10)*(1+'Workforce costs'!U$11)</f>
        <v>0</v>
      </c>
      <c r="CZ455" s="290">
        <f>BX455*'Workforce costs'!V$9*(1+'Workforce costs'!V$10)*(1+'Workforce costs'!V$11)</f>
        <v>0</v>
      </c>
      <c r="DA455" s="290">
        <f>BY455*'Workforce costs'!W$9*(1+'Workforce costs'!W$10)*(1+'Workforce costs'!W$11)</f>
        <v>0</v>
      </c>
      <c r="DB455" s="290">
        <f>BZ455*'Workforce costs'!X$9*(1+'Workforce costs'!X$10)*(1+'Workforce costs'!X$11)</f>
        <v>0</v>
      </c>
      <c r="DC455" s="290">
        <f>CA455*'Workforce costs'!Y$9*(1+'Workforce costs'!Y$10)*(1+'Workforce costs'!Y$11)</f>
        <v>0</v>
      </c>
      <c r="DD455" s="290">
        <f>CB455*'Workforce costs'!Z$9*(1+'Workforce costs'!Z$10)*(1+'Workforce costs'!Z$11)</f>
        <v>0</v>
      </c>
      <c r="DE455" s="290">
        <f>CC455*'Workforce costs'!AA$9*(1+'Workforce costs'!AA$10)*(1+'Workforce costs'!AA$11)</f>
        <v>0</v>
      </c>
      <c r="DF455" s="290">
        <f>CD455*'Workforce costs'!AB$9*(1+'Workforce costs'!AB$10)*(1+'Workforce costs'!AB$11)</f>
        <v>0</v>
      </c>
    </row>
    <row r="456" spans="1:110" x14ac:dyDescent="0.3">
      <c r="A456" s="2" t="str">
        <f>Outputs!$A$4</f>
        <v>Australia</v>
      </c>
      <c r="B456" s="2" t="str">
        <f t="shared" si="51"/>
        <v>Australia 65+</v>
      </c>
      <c r="C456" s="30">
        <f>VLOOKUP($B456,Populations!$D$15:$H$1920,3,FALSE)</f>
        <v>4559374</v>
      </c>
      <c r="D456" s="255">
        <f>IF(OR($H456="General pop",$H456="Schools",$H456="Workplace",$H456="Skills Training",$H456="Digital Supports"),1,VLOOKUP($B456,Populations!$D$15:$H$1920,5,FALSE))</f>
        <v>1</v>
      </c>
      <c r="E456" s="88">
        <f>VLOOKUP(I456,Epidemiology!$C$10:$H$47,6,FALSE)</f>
        <v>460</v>
      </c>
      <c r="F456" s="102">
        <f>'Care profiles'!R457</f>
        <v>0.16666666666666666</v>
      </c>
      <c r="G456" s="15" t="str">
        <f>'Care profiles'!A457</f>
        <v>65+</v>
      </c>
      <c r="H456" s="15" t="str">
        <f>'Care profiles'!B457</f>
        <v>Persistent</v>
      </c>
      <c r="I456" s="15" t="str">
        <f>'Care profiles'!C457</f>
        <v>Persistent_65+yrs</v>
      </c>
      <c r="J456" s="15" t="str">
        <f>'Care profiles'!D457</f>
        <v>Care profile</v>
      </c>
      <c r="K456" s="15" t="str">
        <f>'Care profiles'!E457</f>
        <v>Group Carer Support</v>
      </c>
      <c r="L456" s="104">
        <f>'Care profiles'!F457</f>
        <v>0.5</v>
      </c>
      <c r="M456" s="15">
        <f>'Care profiles'!G457</f>
        <v>10</v>
      </c>
      <c r="N456" s="15">
        <f>'Care profiles'!H457</f>
        <v>60</v>
      </c>
      <c r="O456" s="15" t="str">
        <f>'Care profiles'!I457</f>
        <v>min</v>
      </c>
      <c r="P456" s="15" t="str">
        <f>'Care profiles'!J457</f>
        <v>Team</v>
      </c>
      <c r="Q456" s="15" t="str">
        <f>'Care profiles'!K457</f>
        <v>Group Carer Support</v>
      </c>
      <c r="R456" s="15" t="str">
        <f>'Care profiles'!M457</f>
        <v>Y</v>
      </c>
      <c r="S456" s="15" t="str">
        <f>'Care profiles'!O457</f>
        <v>Y</v>
      </c>
      <c r="T456" s="15" t="str">
        <f>'Care profiles'!Q457</f>
        <v>N</v>
      </c>
      <c r="U456" s="30">
        <f t="shared" si="52"/>
        <v>20973.1204</v>
      </c>
      <c r="V456" s="30">
        <f t="shared" si="53"/>
        <v>10486.5602</v>
      </c>
      <c r="W456" s="30">
        <f>IF(M456="n/a",0,IF(O456="days",V456*M456*(1+(VLOOKUP(K456,'Bed parameters'!$A$9:$G$12,7,FALSE))),V456*M456))</f>
        <v>104865.602</v>
      </c>
      <c r="X456" s="30">
        <f t="shared" si="54"/>
        <v>104865.602</v>
      </c>
      <c r="Y456" s="30">
        <f t="shared" si="55"/>
        <v>0</v>
      </c>
      <c r="Z456" s="113">
        <f>_xlfn.IFNA(Y456/((VLOOKUP(K456,'Bed parameters'!$A$9:$G$12,3,FALSE))*(VLOOKUP(K456,'Bed parameters'!$A$9:$G$12,5,FALSE))),0)</f>
        <v>0</v>
      </c>
      <c r="AA456" s="30">
        <f t="shared" si="56"/>
        <v>17477.600333333332</v>
      </c>
      <c r="AB456" s="30">
        <f>_xlfn.IFNA(IF($O456="days",$Y456*(VLOOKUP($K456,'Bed parameters'!$A$9:$I$12,9,FALSE))*$F456*(VLOOKUP($Q456,'Workforce distribution'!$C$8:$AD$30,AB$7,FALSE)),IF($Q456="n/a",(IF($P456=AB$6,$X456*$F456,0)),$X456*$F456*(VLOOKUP($Q456,'Workforce distribution'!$C$8:$AD$30,AB$7,FALSE)))),0)</f>
        <v>0</v>
      </c>
      <c r="AC456" s="30">
        <f>_xlfn.IFNA(IF($O456="days",$Y456*(VLOOKUP($K456,'Bed parameters'!$A$9:$I$12,9,FALSE))*$F456*(VLOOKUP($Q456,'Workforce distribution'!$C$8:$AD$30,AC$7,FALSE)),IF($Q456="n/a",(IF($P456=AC$6,$X456*$F456,0)),$X456*$F456*(VLOOKUP($Q456,'Workforce distribution'!$C$8:$AD$30,AC$7,FALSE)))),0)</f>
        <v>0</v>
      </c>
      <c r="AD456" s="30">
        <f>_xlfn.IFNA(IF($O456="days",$Y456*(VLOOKUP($K456,'Bed parameters'!$A$9:$I$12,9,FALSE))*$F456*(VLOOKUP($Q456,'Workforce distribution'!$C$8:$AD$30,AD$7,FALSE)),IF($Q456="n/a",(IF($P456=AD$6,$X456*$F456,0)),$X456*$F456*(VLOOKUP($Q456,'Workforce distribution'!$C$8:$AD$30,AD$7,FALSE)))),0)</f>
        <v>0</v>
      </c>
      <c r="AE456" s="30">
        <f>_xlfn.IFNA(IF($O456="days",$Y456*(VLOOKUP($K456,'Bed parameters'!$A$9:$I$12,9,FALSE))*$F456*(VLOOKUP($Q456,'Workforce distribution'!$C$8:$AD$30,AE$7,FALSE)),IF($Q456="n/a",(IF($P456=AE$6,$X456*$F456,0)),$X456*$F456*(VLOOKUP($Q456,'Workforce distribution'!$C$8:$AD$30,AE$7,FALSE)))),0)</f>
        <v>8738.800166666666</v>
      </c>
      <c r="AF456" s="30">
        <f>_xlfn.IFNA(IF($O456="days",$Y456*(VLOOKUP($K456,'Bed parameters'!$A$9:$I$12,9,FALSE))*$F456*(VLOOKUP($Q456,'Workforce distribution'!$C$8:$AD$30,AF$7,FALSE)),IF($Q456="n/a",(IF($P456=AF$6,$X456*$F456,0)),$X456*$F456*(VLOOKUP($Q456,'Workforce distribution'!$C$8:$AD$30,AF$7,FALSE)))),0)</f>
        <v>0</v>
      </c>
      <c r="AG456" s="30">
        <f>_xlfn.IFNA(IF($O456="days",$Y456*(VLOOKUP($K456,'Bed parameters'!$A$9:$I$12,9,FALSE))*$F456*(VLOOKUP($Q456,'Workforce distribution'!$C$8:$AD$30,AG$7,FALSE)),IF($Q456="n/a",(IF($P456=AG$6,$X456*$F456,0)),$X456*$F456*(VLOOKUP($Q456,'Workforce distribution'!$C$8:$AD$30,AG$7,FALSE)))),0)</f>
        <v>0</v>
      </c>
      <c r="AH456" s="30">
        <f>_xlfn.IFNA(IF($O456="days",$Y456*(VLOOKUP($K456,'Bed parameters'!$A$9:$I$12,9,FALSE))*$F456*(VLOOKUP($Q456,'Workforce distribution'!$C$8:$AD$30,AH$7,FALSE)),IF($Q456="n/a",(IF($P456=AH$6,$X456*$F456,0)),$X456*$F456*(VLOOKUP($Q456,'Workforce distribution'!$C$8:$AD$30,AH$7,FALSE)))),0)</f>
        <v>0</v>
      </c>
      <c r="AI456" s="30">
        <f>_xlfn.IFNA(IF($O456="days",$Y456*(VLOOKUP($K456,'Bed parameters'!$A$9:$I$12,9,FALSE))*$F456*(VLOOKUP($Q456,'Workforce distribution'!$C$8:$AD$30,AI$7,FALSE)),IF($Q456="n/a",(IF($P456=AI$6,$X456*$F456,0)),$X456*$F456*(VLOOKUP($Q456,'Workforce distribution'!$C$8:$AD$30,AI$7,FALSE)))),0)</f>
        <v>0</v>
      </c>
      <c r="AJ456" s="30">
        <f>_xlfn.IFNA(IF($O456="days",$Y456*(VLOOKUP($K456,'Bed parameters'!$A$9:$I$12,9,FALSE))*$F456*(VLOOKUP($Q456,'Workforce distribution'!$C$8:$AD$30,AJ$7,FALSE)),IF($Q456="n/a",(IF($P456=AJ$6,$X456*$F456,0)),$X456*$F456*(VLOOKUP($Q456,'Workforce distribution'!$C$8:$AD$30,AJ$7,FALSE)))),0)</f>
        <v>0</v>
      </c>
      <c r="AK456" s="30">
        <f>_xlfn.IFNA(IF($O456="days",$Y456*(VLOOKUP($K456,'Bed parameters'!$A$9:$I$12,9,FALSE))*$F456*(VLOOKUP($Q456,'Workforce distribution'!$C$8:$AD$30,AK$7,FALSE)),IF($Q456="n/a",(IF($P456=AK$6,$X456*$F456,0)),$X456*$F456*(VLOOKUP($Q456,'Workforce distribution'!$C$8:$AD$30,AK$7,FALSE)))),0)</f>
        <v>0</v>
      </c>
      <c r="AL456" s="30">
        <f>_xlfn.IFNA(IF($O456="days",$Y456*(VLOOKUP($K456,'Bed parameters'!$A$9:$I$12,9,FALSE))*$F456*(VLOOKUP($Q456,'Workforce distribution'!$C$8:$AD$30,AL$7,FALSE)),IF($Q456="n/a",(IF($P456=AL$6,$X456*$F456,0)),$X456*$F456*(VLOOKUP($Q456,'Workforce distribution'!$C$8:$AD$30,AL$7,FALSE)))),0)</f>
        <v>0</v>
      </c>
      <c r="AM456" s="30">
        <f>_xlfn.IFNA(IF($O456="days",$Y456*(VLOOKUP($K456,'Bed parameters'!$A$9:$I$12,9,FALSE))*$F456*(VLOOKUP($Q456,'Workforce distribution'!$C$8:$AD$30,AM$7,FALSE)),IF($Q456="n/a",(IF($P456=AM$6,$X456*$F456,0)),$X456*$F456*(VLOOKUP($Q456,'Workforce distribution'!$C$8:$AD$30,AM$7,FALSE)))),0)</f>
        <v>0</v>
      </c>
      <c r="AN456" s="30">
        <f>_xlfn.IFNA(IF($O456="days",$Y456*(VLOOKUP($K456,'Bed parameters'!$A$9:$I$12,9,FALSE))*$F456*(VLOOKUP($Q456,'Workforce distribution'!$C$8:$AD$30,AN$7,FALSE)),IF($Q456="n/a",(IF($P456=AN$6,$X456*$F456,0)),$X456*$F456*(VLOOKUP($Q456,'Workforce distribution'!$C$8:$AD$30,AN$7,FALSE)))),0)</f>
        <v>0</v>
      </c>
      <c r="AO456" s="30">
        <f>_xlfn.IFNA(IF($O456="days",$Y456*(VLOOKUP($K456,'Bed parameters'!$A$9:$I$12,9,FALSE))*$F456*(VLOOKUP($Q456,'Workforce distribution'!$C$8:$AD$30,AO$7,FALSE)),IF($Q456="n/a",(IF($P456=AO$6,$X456*$F456,0)),$X456*$F456*(VLOOKUP($Q456,'Workforce distribution'!$C$8:$AD$30,AO$7,FALSE)))),0)</f>
        <v>0</v>
      </c>
      <c r="AP456" s="30">
        <f>_xlfn.IFNA(IF($O456="days",$Y456*(VLOOKUP($K456,'Bed parameters'!$A$9:$I$12,9,FALSE))*$F456*(VLOOKUP($Q456,'Workforce distribution'!$C$8:$AD$30,AP$7,FALSE)),IF($Q456="n/a",(IF($P456=AP$6,$X456*$F456,0)),$X456*$F456*(VLOOKUP($Q456,'Workforce distribution'!$C$8:$AD$30,AP$7,FALSE)))),0)</f>
        <v>0</v>
      </c>
      <c r="AQ456" s="30">
        <f>_xlfn.IFNA(IF($O456="days",$Y456*(VLOOKUP($K456,'Bed parameters'!$A$9:$I$12,9,FALSE))*$F456*(VLOOKUP($Q456,'Workforce distribution'!$C$8:$AD$30,AQ$7,FALSE)),IF($Q456="n/a",(IF($P456=AQ$6,$X456*$F456,0)),$X456*$F456*(VLOOKUP($Q456,'Workforce distribution'!$C$8:$AD$30,AQ$7,FALSE)))),0)</f>
        <v>0</v>
      </c>
      <c r="AR456" s="30">
        <f>_xlfn.IFNA(IF($O456="days",$Y456*(VLOOKUP($K456,'Bed parameters'!$A$9:$I$12,9,FALSE))*$F456*(VLOOKUP($Q456,'Workforce distribution'!$C$8:$AD$30,AR$7,FALSE)),IF($Q456="n/a",(IF($P456=AR$6,$X456*$F456,0)),$X456*$F456*(VLOOKUP($Q456,'Workforce distribution'!$C$8:$AD$30,AR$7,FALSE)))),0)</f>
        <v>0</v>
      </c>
      <c r="AS456" s="30">
        <f>_xlfn.IFNA(IF($O456="days",$Y456*(VLOOKUP($K456,'Bed parameters'!$A$9:$I$12,9,FALSE))*$F456*(VLOOKUP($Q456,'Workforce distribution'!$C$8:$AD$30,AS$7,FALSE)),IF($Q456="n/a",(IF($P456=AS$6,$X456*$F456,0)),$X456*$F456*(VLOOKUP($Q456,'Workforce distribution'!$C$8:$AD$30,AS$7,FALSE)))),0)</f>
        <v>8738.800166666666</v>
      </c>
      <c r="AT456" s="30">
        <f>_xlfn.IFNA(IF($O456="days",$Y456*(VLOOKUP($K456,'Bed parameters'!$A$9:$I$12,9,FALSE))*$F456*(VLOOKUP($Q456,'Workforce distribution'!$C$8:$AD$30,AT$7,FALSE)),IF($Q456="n/a",(IF($P456=AT$6,$X456*$F456,0)),$X456*$F456*(VLOOKUP($Q456,'Workforce distribution'!$C$8:$AD$30,AT$7,FALSE)))),0)</f>
        <v>0</v>
      </c>
      <c r="AU456" s="30">
        <f>_xlfn.IFNA(IF($O456="days",$Y456*(VLOOKUP($K456,'Bed parameters'!$A$9:$I$12,9,FALSE))*$F456*(VLOOKUP($Q456,'Workforce distribution'!$C$8:$AD$30,AU$7,FALSE)),IF($Q456="n/a",(IF($P456=AU$6,$X456*$F456,0)),$X456*$F456*(VLOOKUP($Q456,'Workforce distribution'!$C$8:$AD$30,AU$7,FALSE)))),0)</f>
        <v>0</v>
      </c>
      <c r="AV456" s="30">
        <f>_xlfn.IFNA(IF($O456="days",$Y456*(VLOOKUP($K456,'Bed parameters'!$A$9:$I$12,9,FALSE))*$F456*(VLOOKUP($Q456,'Workforce distribution'!$C$8:$AD$30,AV$7,FALSE)),IF($Q456="n/a",(IF($P456=AV$6,$X456*$F456,0)),$X456*$F456*(VLOOKUP($Q456,'Workforce distribution'!$C$8:$AD$30,AV$7,FALSE)))),0)</f>
        <v>0</v>
      </c>
      <c r="AW456" s="30">
        <f>_xlfn.IFNA(IF($O456="days",$Y456*(VLOOKUP($K456,'Bed parameters'!$A$9:$I$12,9,FALSE))*$F456*(VLOOKUP($Q456,'Workforce distribution'!$C$8:$AD$30,AW$7,FALSE)),IF($Q456="n/a",(IF($P456=AW$6,$X456*$F456,0)),$X456*$F456*(VLOOKUP($Q456,'Workforce distribution'!$C$8:$AD$30,AW$7,FALSE)))),0)</f>
        <v>0</v>
      </c>
      <c r="AX456" s="30">
        <f>_xlfn.IFNA(IF($O456="days",$Y456*(VLOOKUP($K456,'Bed parameters'!$A$9:$I$12,9,FALSE))*$F456*(VLOOKUP($Q456,'Workforce distribution'!$C$8:$AD$30,AX$7,FALSE)),IF($Q456="n/a",(IF($P456=AX$6,$X456*$F456,0)),$X456*$F456*(VLOOKUP($Q456,'Workforce distribution'!$C$8:$AD$30,AX$7,FALSE)))),0)</f>
        <v>0</v>
      </c>
      <c r="AY456" s="30">
        <f>_xlfn.IFNA(IF($O456="days",$Y456*(VLOOKUP($K456,'Bed parameters'!$A$9:$I$12,9,FALSE))*$F456*(VLOOKUP($Q456,'Workforce distribution'!$C$8:$AD$30,AY$7,FALSE)),IF($Q456="n/a",(IF($P456=AY$6,$X456*$F456,0)),$X456*$F456*(VLOOKUP($Q456,'Workforce distribution'!$C$8:$AD$30,AY$7,FALSE)))),0)</f>
        <v>0</v>
      </c>
      <c r="AZ456" s="30">
        <f>_xlfn.IFNA(IF($O456="days",$Y456*(VLOOKUP($K456,'Bed parameters'!$A$9:$I$12,9,FALSE))*$F456*(VLOOKUP($Q456,'Workforce distribution'!$C$8:$AD$30,AZ$7,FALSE)),IF($Q456="n/a",(IF($P456=AZ$6,$X456*$F456,0)),$X456*$F456*(VLOOKUP($Q456,'Workforce distribution'!$C$8:$AD$30,AZ$7,FALSE)))),0)</f>
        <v>0</v>
      </c>
      <c r="BA456" s="30">
        <f>_xlfn.IFNA(IF($O456="days",$Y456*(VLOOKUP($K456,'Bed parameters'!$A$9:$I$12,9,FALSE))*$F456*(VLOOKUP($Q456,'Workforce distribution'!$C$8:$AD$30,BA$7,FALSE)),IF($Q456="n/a",(IF($P456=BA$6,$X456*$F456,0)),$X456*$F456*(VLOOKUP($Q456,'Workforce distribution'!$C$8:$AD$30,BA$7,FALSE)))),0)</f>
        <v>0</v>
      </c>
      <c r="BB456" s="30">
        <f>_xlfn.IFNA(IF($O456="days",$Y456*(VLOOKUP($K456,'Bed parameters'!$A$9:$I$12,9,FALSE))*$F456*(VLOOKUP($Q456,'Workforce distribution'!$C$8:$AD$30,BB$7,FALSE)),IF($Q456="n/a",(IF($P456=BB$6,$X456*$F456,0)),$X456*$F456*(VLOOKUP($Q456,'Workforce distribution'!$C$8:$AD$30,BB$7,FALSE)))),0)</f>
        <v>0</v>
      </c>
      <c r="BC456" s="149">
        <f t="shared" si="57"/>
        <v>13.582428598094866</v>
      </c>
      <c r="BD456" s="288">
        <f>IF($Q456="n/a",(IF('Workforce hours'!D$30=0,0,(AB456/'Workforce hours'!D$30))),(IF(VLOOKUP($Q456,'Workforce hours'!$C$8:$AD$30,BD$7,FALSE)=0,0,(AB456/(VLOOKUP($Q456,'Workforce hours'!$C$8:$AD$30,BD$7,FALSE))))))</f>
        <v>0</v>
      </c>
      <c r="BE456" s="288">
        <f>IF($Q456="n/a",(IF('Workforce hours'!E$30=0,0,(AC456/'Workforce hours'!E$30))),(IF(VLOOKUP($Q456,'Workforce hours'!$C$8:$AD$30,BE$7,FALSE)=0,0,(AC456/(VLOOKUP($Q456,'Workforce hours'!$C$8:$AD$30,BE$7,FALSE))))))</f>
        <v>0</v>
      </c>
      <c r="BF456" s="288">
        <f>IF($Q456="n/a",(IF('Workforce hours'!F$30=0,0,(AD456/'Workforce hours'!F$30))),(IF(VLOOKUP($Q456,'Workforce hours'!$C$8:$AD$30,BF$7,FALSE)=0,0,(AD456/(VLOOKUP($Q456,'Workforce hours'!$C$8:$AD$30,BF$7,FALSE))))))</f>
        <v>0</v>
      </c>
      <c r="BG456" s="288">
        <f>IF($Q456="n/a",(IF('Workforce hours'!G$30=0,0,(AE456/'Workforce hours'!G$30))),(IF(VLOOKUP($Q456,'Workforce hours'!$C$8:$AD$30,BG$7,FALSE)=0,0,(AE456/(VLOOKUP($Q456,'Workforce hours'!$C$8:$AD$30,BG$7,FALSE))))))</f>
        <v>6.7923740785403472</v>
      </c>
      <c r="BH456" s="288">
        <f>IF($Q456="n/a",(IF('Workforce hours'!H$30=0,0,(AF456/'Workforce hours'!H$30))),(IF(VLOOKUP($Q456,'Workforce hours'!$C$8:$AD$30,BH$7,FALSE)=0,0,(AF456/(VLOOKUP($Q456,'Workforce hours'!$C$8:$AD$30,BH$7,FALSE))))))</f>
        <v>0</v>
      </c>
      <c r="BI456" s="288">
        <f>IF($Q456="n/a",(IF('Workforce hours'!I$30=0,0,(AG456/'Workforce hours'!I$30))),(IF(VLOOKUP($Q456,'Workforce hours'!$C$8:$AD$30,BI$7,FALSE)=0,0,(AG456/(VLOOKUP($Q456,'Workforce hours'!$C$8:$AD$30,BI$7,FALSE))))))</f>
        <v>0</v>
      </c>
      <c r="BJ456" s="288">
        <f>IF($Q456="n/a",(IF('Workforce hours'!J$30=0,0,(AH456/'Workforce hours'!J$30))),(IF(VLOOKUP($Q456,'Workforce hours'!$C$8:$AD$30,BJ$7,FALSE)=0,0,(AH456/(VLOOKUP($Q456,'Workforce hours'!$C$8:$AD$30,BJ$7,FALSE))))))</f>
        <v>0</v>
      </c>
      <c r="BK456" s="288">
        <f>IF($Q456="n/a",(IF('Workforce hours'!K$30=0,0,(AI456/'Workforce hours'!K$30))),(IF(VLOOKUP($Q456,'Workforce hours'!$C$8:$AD$30,BK$7,FALSE)=0,0,(AI456/(VLOOKUP($Q456,'Workforce hours'!$C$8:$AD$30,BK$7,FALSE))))))</f>
        <v>0</v>
      </c>
      <c r="BL456" s="288">
        <f>IF($Q456="n/a",(IF('Workforce hours'!L$30=0,0,(AJ456/'Workforce hours'!L$30))),(IF(VLOOKUP($Q456,'Workforce hours'!$C$8:$AD$30,BL$7,FALSE)=0,0,(AJ456/(VLOOKUP($Q456,'Workforce hours'!$C$8:$AD$30,BL$7,FALSE))))))</f>
        <v>0</v>
      </c>
      <c r="BM456" s="288">
        <f>IF($Q456="n/a",(IF('Workforce hours'!M$30=0,0,(AK456/'Workforce hours'!M$30))),(IF(VLOOKUP($Q456,'Workforce hours'!$C$8:$AD$30,BM$7,FALSE)=0,0,(AK456/(VLOOKUP($Q456,'Workforce hours'!$C$8:$AD$30,BM$7,FALSE))))))</f>
        <v>0</v>
      </c>
      <c r="BN456" s="288">
        <f>IF($Q456="n/a",(IF('Workforce hours'!N$30=0,0,(AL456/'Workforce hours'!N$30))),(IF(VLOOKUP($Q456,'Workforce hours'!$C$8:$AD$30,BN$7,FALSE)=0,0,(AL456/(VLOOKUP($Q456,'Workforce hours'!$C$8:$AD$30,BN$7,FALSE))))))</f>
        <v>0</v>
      </c>
      <c r="BO456" s="288">
        <f>IF($Q456="n/a",(IF('Workforce hours'!O$30=0,0,(AM456/'Workforce hours'!O$30))),(IF(VLOOKUP($Q456,'Workforce hours'!$C$8:$AD$30,BO$7,FALSE)=0,0,(AM456/(VLOOKUP($Q456,'Workforce hours'!$C$8:$AD$30,BO$7,FALSE))))))</f>
        <v>0</v>
      </c>
      <c r="BP456" s="288">
        <f>IF($Q456="n/a",(IF('Workforce hours'!P$30=0,0,(AN456/'Workforce hours'!P$30))),(IF(VLOOKUP($Q456,'Workforce hours'!$C$8:$AD$30,BP$7,FALSE)=0,0,(AN456/(VLOOKUP($Q456,'Workforce hours'!$C$8:$AD$30,BP$7,FALSE))))))</f>
        <v>0</v>
      </c>
      <c r="BQ456" s="288">
        <f>IF($Q456="n/a",(IF('Workforce hours'!Q$30=0,0,(AO456/'Workforce hours'!Q$30))),(IF(VLOOKUP($Q456,'Workforce hours'!$C$8:$AD$30,BQ$7,FALSE)=0,0,(AO456/(VLOOKUP($Q456,'Workforce hours'!$C$8:$AD$30,BQ$7,FALSE))))))</f>
        <v>0</v>
      </c>
      <c r="BR456" s="288">
        <f>IF($Q456="n/a",(IF('Workforce hours'!R$30=0,0,(AP456/'Workforce hours'!R$30))),(IF(VLOOKUP($Q456,'Workforce hours'!$C$8:$AD$30,BR$7,FALSE)=0,0,(AP456/(VLOOKUP($Q456,'Workforce hours'!$C$8:$AD$30,BR$7,FALSE))))))</f>
        <v>0</v>
      </c>
      <c r="BS456" s="288">
        <f>IF($Q456="n/a",(IF('Workforce hours'!S$30=0,0,(AQ456/'Workforce hours'!S$30))),(IF(VLOOKUP($Q456,'Workforce hours'!$C$8:$AD$30,BS$7,FALSE)=0,0,(AQ456/(VLOOKUP($Q456,'Workforce hours'!$C$8:$AD$30,BS$7,FALSE))))))</f>
        <v>0</v>
      </c>
      <c r="BT456" s="288">
        <f>IF($Q456="n/a",(IF('Workforce hours'!T$30=0,0,(AR456/'Workforce hours'!T$30))),(IF(VLOOKUP($Q456,'Workforce hours'!$C$8:$AD$30,BT$7,FALSE)=0,0,(AR456/(VLOOKUP($Q456,'Workforce hours'!$C$8:$AD$30,BT$7,FALSE))))))</f>
        <v>0</v>
      </c>
      <c r="BU456" s="288">
        <f>IF($Q456="n/a",(IF('Workforce hours'!U$30=0,0,(AS456/'Workforce hours'!U$30))),(IF(VLOOKUP($Q456,'Workforce hours'!$C$8:$AD$30,BU$7,FALSE)=0,0,(AS456/(VLOOKUP($Q456,'Workforce hours'!$C$8:$AD$30,BU$7,FALSE))))))</f>
        <v>6.790054519554519</v>
      </c>
      <c r="BV456" s="288">
        <f>IF($Q456="n/a",(IF('Workforce hours'!V$30=0,0,(AT456/'Workforce hours'!V$30))),(IF(VLOOKUP($Q456,'Workforce hours'!$C$8:$AD$30,BV$7,FALSE)=0,0,(AT456/(VLOOKUP($Q456,'Workforce hours'!$C$8:$AD$30,BV$7,FALSE))))))</f>
        <v>0</v>
      </c>
      <c r="BW456" s="288">
        <f>IF($Q456="n/a",(IF('Workforce hours'!W$30=0,0,(AU456/'Workforce hours'!W$30))),(IF(VLOOKUP($Q456,'Workforce hours'!$C$8:$AD$30,BW$7,FALSE)=0,0,(AU456/(VLOOKUP($Q456,'Workforce hours'!$C$8:$AD$30,BW$7,FALSE))))))</f>
        <v>0</v>
      </c>
      <c r="BX456" s="288">
        <f>IF($Q456="n/a",(IF('Workforce hours'!X$30=0,0,(AV456/'Workforce hours'!X$30))),(IF(VLOOKUP($Q456,'Workforce hours'!$C$8:$AD$30,BX$7,FALSE)=0,0,(AV456/(VLOOKUP($Q456,'Workforce hours'!$C$8:$AD$30,BX$7,FALSE))))))</f>
        <v>0</v>
      </c>
      <c r="BY456" s="288">
        <f>IF($Q456="n/a",(IF('Workforce hours'!Y$30=0,0,(AW456/'Workforce hours'!Y$30))),(IF(VLOOKUP($Q456,'Workforce hours'!$C$8:$AD$30,BY$7,FALSE)=0,0,(AW456/(VLOOKUP($Q456,'Workforce hours'!$C$8:$AD$30,BY$7,FALSE))))))</f>
        <v>0</v>
      </c>
      <c r="BZ456" s="288">
        <f>IF($Q456="n/a",(IF('Workforce hours'!Z$30=0,0,(AX456/'Workforce hours'!Z$30))),(IF(VLOOKUP($Q456,'Workforce hours'!$C$8:$AD$30,BZ$7,FALSE)=0,0,(AX456/(VLOOKUP($Q456,'Workforce hours'!$C$8:$AD$30,BZ$7,FALSE))))))</f>
        <v>0</v>
      </c>
      <c r="CA456" s="288">
        <f>IF($Q456="n/a",(IF('Workforce hours'!AA$30=0,0,(AY456/'Workforce hours'!AA$30))),(IF(VLOOKUP($Q456,'Workforce hours'!$C$8:$AD$30,CA$7,FALSE)=0,0,(AY456/(VLOOKUP($Q456,'Workforce hours'!$C$8:$AD$30,CA$7,FALSE))))))</f>
        <v>0</v>
      </c>
      <c r="CB456" s="288">
        <f>IF($Q456="n/a",(IF('Workforce hours'!AB$30=0,0,(AZ456/'Workforce hours'!AB$30))),(IF(VLOOKUP($Q456,'Workforce hours'!$C$8:$AD$30,CB$7,FALSE)=0,0,(AZ456/(VLOOKUP($Q456,'Workforce hours'!$C$8:$AD$30,CB$7,FALSE))))))</f>
        <v>0</v>
      </c>
      <c r="CC456" s="288">
        <f>IF($Q456="n/a",(IF('Workforce hours'!AC$30=0,0,(BA456/'Workforce hours'!AC$30))),(IF(VLOOKUP($Q456,'Workforce hours'!$C$8:$AD$30,CC$7,FALSE)=0,0,(BA456/(VLOOKUP($Q456,'Workforce hours'!$C$8:$AD$30,CC$7,FALSE))))))</f>
        <v>0</v>
      </c>
      <c r="CD456" s="288">
        <f>IF($Q456="n/a",(IF('Workforce hours'!AD$30=0,0,(BB456/'Workforce hours'!AD$30))),(IF(VLOOKUP($Q456,'Workforce hours'!$C$8:$AD$30,CD$7,FALSE)=0,0,(BB456/(VLOOKUP($Q456,'Workforce hours'!$C$8:$AD$30,CD$7,FALSE))))))</f>
        <v>0</v>
      </c>
      <c r="CE456" s="289">
        <f t="shared" si="58"/>
        <v>0</v>
      </c>
      <c r="CF456" s="290">
        <f>BD456*'Workforce costs'!B$9*(1+'Workforce costs'!B$10)*(1+'Workforce costs'!B$11)</f>
        <v>0</v>
      </c>
      <c r="CG456" s="290">
        <f>BE456*'Workforce costs'!C$9*(1+'Workforce costs'!C$10)*(1+'Workforce costs'!C$11)</f>
        <v>0</v>
      </c>
      <c r="CH456" s="290">
        <f>BF456*'Workforce costs'!D$9*(1+'Workforce costs'!D$10)*(1+'Workforce costs'!D$11)</f>
        <v>0</v>
      </c>
      <c r="CI456" s="290">
        <f>BG456*'Workforce costs'!E$9*(1+'Workforce costs'!E$10)*(1+'Workforce costs'!E$11)</f>
        <v>0</v>
      </c>
      <c r="CJ456" s="290">
        <f>BH456*'Workforce costs'!F$9*(1+'Workforce costs'!F$10)*(1+'Workforce costs'!F$11)</f>
        <v>0</v>
      </c>
      <c r="CK456" s="290">
        <f>BI456*'Workforce costs'!G$9*(1+'Workforce costs'!G$10)*(1+'Workforce costs'!G$11)</f>
        <v>0</v>
      </c>
      <c r="CL456" s="290">
        <f>BJ456*'Workforce costs'!H$9*(1+'Workforce costs'!H$10)*(1+'Workforce costs'!H$11)</f>
        <v>0</v>
      </c>
      <c r="CM456" s="290">
        <f>BK456*'Workforce costs'!I$9*(1+'Workforce costs'!I$10)*(1+'Workforce costs'!I$11)</f>
        <v>0</v>
      </c>
      <c r="CN456" s="290">
        <f>BL456*'Workforce costs'!J$9*(1+'Workforce costs'!J$10)*(1+'Workforce costs'!J$11)</f>
        <v>0</v>
      </c>
      <c r="CO456" s="290">
        <f>BM456*'Workforce costs'!K$9*(1+'Workforce costs'!K$10)*(1+'Workforce costs'!K$11)</f>
        <v>0</v>
      </c>
      <c r="CP456" s="290">
        <f>BN456*'Workforce costs'!L$9*(1+'Workforce costs'!L$10)*(1+'Workforce costs'!L$11)</f>
        <v>0</v>
      </c>
      <c r="CQ456" s="290">
        <f>BO456*'Workforce costs'!M$9*(1+'Workforce costs'!M$10)*(1+'Workforce costs'!M$11)</f>
        <v>0</v>
      </c>
      <c r="CR456" s="290">
        <f>BP456*'Workforce costs'!N$9*(1+'Workforce costs'!N$10)*(1+'Workforce costs'!N$11)</f>
        <v>0</v>
      </c>
      <c r="CS456" s="290">
        <f>BQ456*'Workforce costs'!O$9*(1+'Workforce costs'!O$10)*(1+'Workforce costs'!O$11)</f>
        <v>0</v>
      </c>
      <c r="CT456" s="290">
        <f>BR456*'Workforce costs'!P$9*(1+'Workforce costs'!P$10)*(1+'Workforce costs'!P$11)</f>
        <v>0</v>
      </c>
      <c r="CU456" s="290">
        <f>BS456*'Workforce costs'!Q$9*(1+'Workforce costs'!Q$10)*(1+'Workforce costs'!Q$11)</f>
        <v>0</v>
      </c>
      <c r="CV456" s="290">
        <f>BT456*'Workforce costs'!R$9*(1+'Workforce costs'!R$10)*(1+'Workforce costs'!R$11)</f>
        <v>0</v>
      </c>
      <c r="CW456" s="290">
        <f>BU456*'Workforce costs'!S$9*(1+'Workforce costs'!S$10)*(1+'Workforce costs'!S$11)</f>
        <v>0</v>
      </c>
      <c r="CX456" s="290">
        <f>BV456*'Workforce costs'!T$9*(1+'Workforce costs'!T$10)*(1+'Workforce costs'!T$11)</f>
        <v>0</v>
      </c>
      <c r="CY456" s="290">
        <f>BW456*'Workforce costs'!U$9*(1+'Workforce costs'!U$10)*(1+'Workforce costs'!U$11)</f>
        <v>0</v>
      </c>
      <c r="CZ456" s="290">
        <f>BX456*'Workforce costs'!V$9*(1+'Workforce costs'!V$10)*(1+'Workforce costs'!V$11)</f>
        <v>0</v>
      </c>
      <c r="DA456" s="290">
        <f>BY456*'Workforce costs'!W$9*(1+'Workforce costs'!W$10)*(1+'Workforce costs'!W$11)</f>
        <v>0</v>
      </c>
      <c r="DB456" s="290">
        <f>BZ456*'Workforce costs'!X$9*(1+'Workforce costs'!X$10)*(1+'Workforce costs'!X$11)</f>
        <v>0</v>
      </c>
      <c r="DC456" s="290">
        <f>CA456*'Workforce costs'!Y$9*(1+'Workforce costs'!Y$10)*(1+'Workforce costs'!Y$11)</f>
        <v>0</v>
      </c>
      <c r="DD456" s="290">
        <f>CB456*'Workforce costs'!Z$9*(1+'Workforce costs'!Z$10)*(1+'Workforce costs'!Z$11)</f>
        <v>0</v>
      </c>
      <c r="DE456" s="290">
        <f>CC456*'Workforce costs'!AA$9*(1+'Workforce costs'!AA$10)*(1+'Workforce costs'!AA$11)</f>
        <v>0</v>
      </c>
      <c r="DF456" s="290">
        <f>CD456*'Workforce costs'!AB$9*(1+'Workforce costs'!AB$10)*(1+'Workforce costs'!AB$11)</f>
        <v>0</v>
      </c>
    </row>
    <row r="457" spans="1:110" x14ac:dyDescent="0.3">
      <c r="A457" s="2" t="str">
        <f>Outputs!$A$4</f>
        <v>Australia</v>
      </c>
      <c r="B457" s="2" t="str">
        <f t="shared" si="51"/>
        <v>Australia 65+</v>
      </c>
      <c r="C457" s="30">
        <f>VLOOKUP($B457,Populations!$D$15:$H$1920,3,FALSE)</f>
        <v>4559374</v>
      </c>
      <c r="D457" s="255">
        <f>IF(OR($H457="General pop",$H457="Schools",$H457="Workplace",$H457="Skills Training",$H457="Digital Supports"),1,VLOOKUP($B457,Populations!$D$15:$H$1920,5,FALSE))</f>
        <v>1</v>
      </c>
      <c r="E457" s="88">
        <f>VLOOKUP(I457,Epidemiology!$C$10:$H$47,6,FALSE)</f>
        <v>460</v>
      </c>
      <c r="F457" s="102">
        <f>'Care profiles'!R458</f>
        <v>1</v>
      </c>
      <c r="G457" s="15" t="str">
        <f>'Care profiles'!A458</f>
        <v>65+</v>
      </c>
      <c r="H457" s="15" t="str">
        <f>'Care profiles'!B458</f>
        <v>Persistent</v>
      </c>
      <c r="I457" s="15" t="str">
        <f>'Care profiles'!C458</f>
        <v>Persistent_65+yrs</v>
      </c>
      <c r="J457" s="15" t="str">
        <f>'Care profiles'!D458</f>
        <v>Care profile</v>
      </c>
      <c r="K457" s="15" t="str">
        <f>'Care profiles'!E458</f>
        <v>Structured Psychological Therapies – Family</v>
      </c>
      <c r="L457" s="104">
        <f>'Care profiles'!F458</f>
        <v>0.5</v>
      </c>
      <c r="M457" s="15">
        <f>'Care profiles'!G458</f>
        <v>10</v>
      </c>
      <c r="N457" s="15">
        <f>'Care profiles'!H458</f>
        <v>60</v>
      </c>
      <c r="O457" s="15" t="str">
        <f>'Care profiles'!I458</f>
        <v>min</v>
      </c>
      <c r="P457" s="15" t="str">
        <f>'Care profiles'!J458</f>
        <v>Tertiary Qualified - Unspecified</v>
      </c>
      <c r="Q457" s="15" t="str">
        <f>'Care profiles'!K458</f>
        <v>n/a</v>
      </c>
      <c r="R457" s="15" t="str">
        <f>'Care profiles'!M458</f>
        <v>Y</v>
      </c>
      <c r="S457" s="15" t="str">
        <f>'Care profiles'!O458</f>
        <v>N</v>
      </c>
      <c r="T457" s="15" t="str">
        <f>'Care profiles'!Q458</f>
        <v>N</v>
      </c>
      <c r="U457" s="30">
        <f t="shared" si="52"/>
        <v>20973.1204</v>
      </c>
      <c r="V457" s="30">
        <f t="shared" si="53"/>
        <v>10486.5602</v>
      </c>
      <c r="W457" s="30">
        <f>IF(M457="n/a",0,IF(O457="days",V457*M457*(1+(VLOOKUP(K457,'Bed parameters'!$A$9:$G$12,7,FALSE))),V457*M457))</f>
        <v>104865.602</v>
      </c>
      <c r="X457" s="30">
        <f t="shared" si="54"/>
        <v>104865.602</v>
      </c>
      <c r="Y457" s="30">
        <f t="shared" si="55"/>
        <v>0</v>
      </c>
      <c r="Z457" s="113">
        <f>_xlfn.IFNA(Y457/((VLOOKUP(K457,'Bed parameters'!$A$9:$G$12,3,FALSE))*(VLOOKUP(K457,'Bed parameters'!$A$9:$G$12,5,FALSE))),0)</f>
        <v>0</v>
      </c>
      <c r="AA457" s="30">
        <f t="shared" si="56"/>
        <v>104865.602</v>
      </c>
      <c r="AB457" s="30">
        <f>_xlfn.IFNA(IF($O457="days",$Y457*(VLOOKUP($K457,'Bed parameters'!$A$9:$I$12,9,FALSE))*$F457*(VLOOKUP($Q457,'Workforce distribution'!$C$8:$AD$30,AB$7,FALSE)),IF($Q457="n/a",(IF($P457=AB$6,$X457*$F457,0)),$X457*$F457*(VLOOKUP($Q457,'Workforce distribution'!$C$8:$AD$30,AB$7,FALSE)))),0)</f>
        <v>0</v>
      </c>
      <c r="AC457" s="30">
        <f>_xlfn.IFNA(IF($O457="days",$Y457*(VLOOKUP($K457,'Bed parameters'!$A$9:$I$12,9,FALSE))*$F457*(VLOOKUP($Q457,'Workforce distribution'!$C$8:$AD$30,AC$7,FALSE)),IF($Q457="n/a",(IF($P457=AC$6,$X457*$F457,0)),$X457*$F457*(VLOOKUP($Q457,'Workforce distribution'!$C$8:$AD$30,AC$7,FALSE)))),0)</f>
        <v>0</v>
      </c>
      <c r="AD457" s="30">
        <f>_xlfn.IFNA(IF($O457="days",$Y457*(VLOOKUP($K457,'Bed parameters'!$A$9:$I$12,9,FALSE))*$F457*(VLOOKUP($Q457,'Workforce distribution'!$C$8:$AD$30,AD$7,FALSE)),IF($Q457="n/a",(IF($P457=AD$6,$X457*$F457,0)),$X457*$F457*(VLOOKUP($Q457,'Workforce distribution'!$C$8:$AD$30,AD$7,FALSE)))),0)</f>
        <v>0</v>
      </c>
      <c r="AE457" s="30">
        <f>_xlfn.IFNA(IF($O457="days",$Y457*(VLOOKUP($K457,'Bed parameters'!$A$9:$I$12,9,FALSE))*$F457*(VLOOKUP($Q457,'Workforce distribution'!$C$8:$AD$30,AE$7,FALSE)),IF($Q457="n/a",(IF($P457=AE$6,$X457*$F457,0)),$X457*$F457*(VLOOKUP($Q457,'Workforce distribution'!$C$8:$AD$30,AE$7,FALSE)))),0)</f>
        <v>0</v>
      </c>
      <c r="AF457" s="30">
        <f>_xlfn.IFNA(IF($O457="days",$Y457*(VLOOKUP($K457,'Bed parameters'!$A$9:$I$12,9,FALSE))*$F457*(VLOOKUP($Q457,'Workforce distribution'!$C$8:$AD$30,AF$7,FALSE)),IF($Q457="n/a",(IF($P457=AF$6,$X457*$F457,0)),$X457*$F457*(VLOOKUP($Q457,'Workforce distribution'!$C$8:$AD$30,AF$7,FALSE)))),0)</f>
        <v>0</v>
      </c>
      <c r="AG457" s="30">
        <f>_xlfn.IFNA(IF($O457="days",$Y457*(VLOOKUP($K457,'Bed parameters'!$A$9:$I$12,9,FALSE))*$F457*(VLOOKUP($Q457,'Workforce distribution'!$C$8:$AD$30,AG$7,FALSE)),IF($Q457="n/a",(IF($P457=AG$6,$X457*$F457,0)),$X457*$F457*(VLOOKUP($Q457,'Workforce distribution'!$C$8:$AD$30,AG$7,FALSE)))),0)</f>
        <v>0</v>
      </c>
      <c r="AH457" s="30">
        <f>_xlfn.IFNA(IF($O457="days",$Y457*(VLOOKUP($K457,'Bed parameters'!$A$9:$I$12,9,FALSE))*$F457*(VLOOKUP($Q457,'Workforce distribution'!$C$8:$AD$30,AH$7,FALSE)),IF($Q457="n/a",(IF($P457=AH$6,$X457*$F457,0)),$X457*$F457*(VLOOKUP($Q457,'Workforce distribution'!$C$8:$AD$30,AH$7,FALSE)))),0)</f>
        <v>0</v>
      </c>
      <c r="AI457" s="30">
        <f>_xlfn.IFNA(IF($O457="days",$Y457*(VLOOKUP($K457,'Bed parameters'!$A$9:$I$12,9,FALSE))*$F457*(VLOOKUP($Q457,'Workforce distribution'!$C$8:$AD$30,AI$7,FALSE)),IF($Q457="n/a",(IF($P457=AI$6,$X457*$F457,0)),$X457*$F457*(VLOOKUP($Q457,'Workforce distribution'!$C$8:$AD$30,AI$7,FALSE)))),0)</f>
        <v>0</v>
      </c>
      <c r="AJ457" s="30">
        <f>_xlfn.IFNA(IF($O457="days",$Y457*(VLOOKUP($K457,'Bed parameters'!$A$9:$I$12,9,FALSE))*$F457*(VLOOKUP($Q457,'Workforce distribution'!$C$8:$AD$30,AJ$7,FALSE)),IF($Q457="n/a",(IF($P457=AJ$6,$X457*$F457,0)),$X457*$F457*(VLOOKUP($Q457,'Workforce distribution'!$C$8:$AD$30,AJ$7,FALSE)))),0)</f>
        <v>0</v>
      </c>
      <c r="AK457" s="30">
        <f>_xlfn.IFNA(IF($O457="days",$Y457*(VLOOKUP($K457,'Bed parameters'!$A$9:$I$12,9,FALSE))*$F457*(VLOOKUP($Q457,'Workforce distribution'!$C$8:$AD$30,AK$7,FALSE)),IF($Q457="n/a",(IF($P457=AK$6,$X457*$F457,0)),$X457*$F457*(VLOOKUP($Q457,'Workforce distribution'!$C$8:$AD$30,AK$7,FALSE)))),0)</f>
        <v>0</v>
      </c>
      <c r="AL457" s="30">
        <f>_xlfn.IFNA(IF($O457="days",$Y457*(VLOOKUP($K457,'Bed parameters'!$A$9:$I$12,9,FALSE))*$F457*(VLOOKUP($Q457,'Workforce distribution'!$C$8:$AD$30,AL$7,FALSE)),IF($Q457="n/a",(IF($P457=AL$6,$X457*$F457,0)),$X457*$F457*(VLOOKUP($Q457,'Workforce distribution'!$C$8:$AD$30,AL$7,FALSE)))),0)</f>
        <v>0</v>
      </c>
      <c r="AM457" s="30">
        <f>_xlfn.IFNA(IF($O457="days",$Y457*(VLOOKUP($K457,'Bed parameters'!$A$9:$I$12,9,FALSE))*$F457*(VLOOKUP($Q457,'Workforce distribution'!$C$8:$AD$30,AM$7,FALSE)),IF($Q457="n/a",(IF($P457=AM$6,$X457*$F457,0)),$X457*$F457*(VLOOKUP($Q457,'Workforce distribution'!$C$8:$AD$30,AM$7,FALSE)))),0)</f>
        <v>0</v>
      </c>
      <c r="AN457" s="30">
        <f>_xlfn.IFNA(IF($O457="days",$Y457*(VLOOKUP($K457,'Bed parameters'!$A$9:$I$12,9,FALSE))*$F457*(VLOOKUP($Q457,'Workforce distribution'!$C$8:$AD$30,AN$7,FALSE)),IF($Q457="n/a",(IF($P457=AN$6,$X457*$F457,0)),$X457*$F457*(VLOOKUP($Q457,'Workforce distribution'!$C$8:$AD$30,AN$7,FALSE)))),0)</f>
        <v>0</v>
      </c>
      <c r="AO457" s="30">
        <f>_xlfn.IFNA(IF($O457="days",$Y457*(VLOOKUP($K457,'Bed parameters'!$A$9:$I$12,9,FALSE))*$F457*(VLOOKUP($Q457,'Workforce distribution'!$C$8:$AD$30,AO$7,FALSE)),IF($Q457="n/a",(IF($P457=AO$6,$X457*$F457,0)),$X457*$F457*(VLOOKUP($Q457,'Workforce distribution'!$C$8:$AD$30,AO$7,FALSE)))),0)</f>
        <v>0</v>
      </c>
      <c r="AP457" s="30">
        <f>_xlfn.IFNA(IF($O457="days",$Y457*(VLOOKUP($K457,'Bed parameters'!$A$9:$I$12,9,FALSE))*$F457*(VLOOKUP($Q457,'Workforce distribution'!$C$8:$AD$30,AP$7,FALSE)),IF($Q457="n/a",(IF($P457=AP$6,$X457*$F457,0)),$X457*$F457*(VLOOKUP($Q457,'Workforce distribution'!$C$8:$AD$30,AP$7,FALSE)))),0)</f>
        <v>0</v>
      </c>
      <c r="AQ457" s="30">
        <f>_xlfn.IFNA(IF($O457="days",$Y457*(VLOOKUP($K457,'Bed parameters'!$A$9:$I$12,9,FALSE))*$F457*(VLOOKUP($Q457,'Workforce distribution'!$C$8:$AD$30,AQ$7,FALSE)),IF($Q457="n/a",(IF($P457=AQ$6,$X457*$F457,0)),$X457*$F457*(VLOOKUP($Q457,'Workforce distribution'!$C$8:$AD$30,AQ$7,FALSE)))),0)</f>
        <v>0</v>
      </c>
      <c r="AR457" s="30">
        <f>_xlfn.IFNA(IF($O457="days",$Y457*(VLOOKUP($K457,'Bed parameters'!$A$9:$I$12,9,FALSE))*$F457*(VLOOKUP($Q457,'Workforce distribution'!$C$8:$AD$30,AR$7,FALSE)),IF($Q457="n/a",(IF($P457=AR$6,$X457*$F457,0)),$X457*$F457*(VLOOKUP($Q457,'Workforce distribution'!$C$8:$AD$30,AR$7,FALSE)))),0)</f>
        <v>0</v>
      </c>
      <c r="AS457" s="30">
        <f>_xlfn.IFNA(IF($O457="days",$Y457*(VLOOKUP($K457,'Bed parameters'!$A$9:$I$12,9,FALSE))*$F457*(VLOOKUP($Q457,'Workforce distribution'!$C$8:$AD$30,AS$7,FALSE)),IF($Q457="n/a",(IF($P457=AS$6,$X457*$F457,0)),$X457*$F457*(VLOOKUP($Q457,'Workforce distribution'!$C$8:$AD$30,AS$7,FALSE)))),0)</f>
        <v>104865.602</v>
      </c>
      <c r="AT457" s="30">
        <f>_xlfn.IFNA(IF($O457="days",$Y457*(VLOOKUP($K457,'Bed parameters'!$A$9:$I$12,9,FALSE))*$F457*(VLOOKUP($Q457,'Workforce distribution'!$C$8:$AD$30,AT$7,FALSE)),IF($Q457="n/a",(IF($P457=AT$6,$X457*$F457,0)),$X457*$F457*(VLOOKUP($Q457,'Workforce distribution'!$C$8:$AD$30,AT$7,FALSE)))),0)</f>
        <v>0</v>
      </c>
      <c r="AU457" s="30">
        <f>_xlfn.IFNA(IF($O457="days",$Y457*(VLOOKUP($K457,'Bed parameters'!$A$9:$I$12,9,FALSE))*$F457*(VLOOKUP($Q457,'Workforce distribution'!$C$8:$AD$30,AU$7,FALSE)),IF($Q457="n/a",(IF($P457=AU$6,$X457*$F457,0)),$X457*$F457*(VLOOKUP($Q457,'Workforce distribution'!$C$8:$AD$30,AU$7,FALSE)))),0)</f>
        <v>0</v>
      </c>
      <c r="AV457" s="30">
        <f>_xlfn.IFNA(IF($O457="days",$Y457*(VLOOKUP($K457,'Bed parameters'!$A$9:$I$12,9,FALSE))*$F457*(VLOOKUP($Q457,'Workforce distribution'!$C$8:$AD$30,AV$7,FALSE)),IF($Q457="n/a",(IF($P457=AV$6,$X457*$F457,0)),$X457*$F457*(VLOOKUP($Q457,'Workforce distribution'!$C$8:$AD$30,AV$7,FALSE)))),0)</f>
        <v>0</v>
      </c>
      <c r="AW457" s="30">
        <f>_xlfn.IFNA(IF($O457="days",$Y457*(VLOOKUP($K457,'Bed parameters'!$A$9:$I$12,9,FALSE))*$F457*(VLOOKUP($Q457,'Workforce distribution'!$C$8:$AD$30,AW$7,FALSE)),IF($Q457="n/a",(IF($P457=AW$6,$X457*$F457,0)),$X457*$F457*(VLOOKUP($Q457,'Workforce distribution'!$C$8:$AD$30,AW$7,FALSE)))),0)</f>
        <v>0</v>
      </c>
      <c r="AX457" s="30">
        <f>_xlfn.IFNA(IF($O457="days",$Y457*(VLOOKUP($K457,'Bed parameters'!$A$9:$I$12,9,FALSE))*$F457*(VLOOKUP($Q457,'Workforce distribution'!$C$8:$AD$30,AX$7,FALSE)),IF($Q457="n/a",(IF($P457=AX$6,$X457*$F457,0)),$X457*$F457*(VLOOKUP($Q457,'Workforce distribution'!$C$8:$AD$30,AX$7,FALSE)))),0)</f>
        <v>0</v>
      </c>
      <c r="AY457" s="30">
        <f>_xlfn.IFNA(IF($O457="days",$Y457*(VLOOKUP($K457,'Bed parameters'!$A$9:$I$12,9,FALSE))*$F457*(VLOOKUP($Q457,'Workforce distribution'!$C$8:$AD$30,AY$7,FALSE)),IF($Q457="n/a",(IF($P457=AY$6,$X457*$F457,0)),$X457*$F457*(VLOOKUP($Q457,'Workforce distribution'!$C$8:$AD$30,AY$7,FALSE)))),0)</f>
        <v>0</v>
      </c>
      <c r="AZ457" s="30">
        <f>_xlfn.IFNA(IF($O457="days",$Y457*(VLOOKUP($K457,'Bed parameters'!$A$9:$I$12,9,FALSE))*$F457*(VLOOKUP($Q457,'Workforce distribution'!$C$8:$AD$30,AZ$7,FALSE)),IF($Q457="n/a",(IF($P457=AZ$6,$X457*$F457,0)),$X457*$F457*(VLOOKUP($Q457,'Workforce distribution'!$C$8:$AD$30,AZ$7,FALSE)))),0)</f>
        <v>0</v>
      </c>
      <c r="BA457" s="30">
        <f>_xlfn.IFNA(IF($O457="days",$Y457*(VLOOKUP($K457,'Bed parameters'!$A$9:$I$12,9,FALSE))*$F457*(VLOOKUP($Q457,'Workforce distribution'!$C$8:$AD$30,BA$7,FALSE)),IF($Q457="n/a",(IF($P457=BA$6,$X457*$F457,0)),$X457*$F457*(VLOOKUP($Q457,'Workforce distribution'!$C$8:$AD$30,BA$7,FALSE)))),0)</f>
        <v>0</v>
      </c>
      <c r="BB457" s="30">
        <f>_xlfn.IFNA(IF($O457="days",$Y457*(VLOOKUP($K457,'Bed parameters'!$A$9:$I$12,9,FALSE))*$F457*(VLOOKUP($Q457,'Workforce distribution'!$C$8:$AD$30,BB$7,FALSE)),IF($Q457="n/a",(IF($P457=BB$6,$X457*$F457,0)),$X457*$F457*(VLOOKUP($Q457,'Workforce distribution'!$C$8:$AD$30,BB$7,FALSE)))),0)</f>
        <v>0</v>
      </c>
      <c r="BC457" s="149">
        <f t="shared" si="57"/>
        <v>91.245845603500825</v>
      </c>
      <c r="BD457" s="288">
        <f>IF($Q457="n/a",(IF('Workforce hours'!D$30=0,0,(AB457/'Workforce hours'!D$30))),(IF(VLOOKUP($Q457,'Workforce hours'!$C$8:$AD$30,BD$7,FALSE)=0,0,(AB457/(VLOOKUP($Q457,'Workforce hours'!$C$8:$AD$30,BD$7,FALSE))))))</f>
        <v>0</v>
      </c>
      <c r="BE457" s="288">
        <f>IF($Q457="n/a",(IF('Workforce hours'!E$30=0,0,(AC457/'Workforce hours'!E$30))),(IF(VLOOKUP($Q457,'Workforce hours'!$C$8:$AD$30,BE$7,FALSE)=0,0,(AC457/(VLOOKUP($Q457,'Workforce hours'!$C$8:$AD$30,BE$7,FALSE))))))</f>
        <v>0</v>
      </c>
      <c r="BF457" s="288">
        <f>IF($Q457="n/a",(IF('Workforce hours'!F$30=0,0,(AD457/'Workforce hours'!F$30))),(IF(VLOOKUP($Q457,'Workforce hours'!$C$8:$AD$30,BF$7,FALSE)=0,0,(AD457/(VLOOKUP($Q457,'Workforce hours'!$C$8:$AD$30,BF$7,FALSE))))))</f>
        <v>0</v>
      </c>
      <c r="BG457" s="288">
        <f>IF($Q457="n/a",(IF('Workforce hours'!G$30=0,0,(AE457/'Workforce hours'!G$30))),(IF(VLOOKUP($Q457,'Workforce hours'!$C$8:$AD$30,BG$7,FALSE)=0,0,(AE457/(VLOOKUP($Q457,'Workforce hours'!$C$8:$AD$30,BG$7,FALSE))))))</f>
        <v>0</v>
      </c>
      <c r="BH457" s="288">
        <f>IF($Q457="n/a",(IF('Workforce hours'!H$30=0,0,(AF457/'Workforce hours'!H$30))),(IF(VLOOKUP($Q457,'Workforce hours'!$C$8:$AD$30,BH$7,FALSE)=0,0,(AF457/(VLOOKUP($Q457,'Workforce hours'!$C$8:$AD$30,BH$7,FALSE))))))</f>
        <v>0</v>
      </c>
      <c r="BI457" s="288">
        <f>IF($Q457="n/a",(IF('Workforce hours'!I$30=0,0,(AG457/'Workforce hours'!I$30))),(IF(VLOOKUP($Q457,'Workforce hours'!$C$8:$AD$30,BI$7,FALSE)=0,0,(AG457/(VLOOKUP($Q457,'Workforce hours'!$C$8:$AD$30,BI$7,FALSE))))))</f>
        <v>0</v>
      </c>
      <c r="BJ457" s="288">
        <f>IF($Q457="n/a",(IF('Workforce hours'!J$30=0,0,(AH457/'Workforce hours'!J$30))),(IF(VLOOKUP($Q457,'Workforce hours'!$C$8:$AD$30,BJ$7,FALSE)=0,0,(AH457/(VLOOKUP($Q457,'Workforce hours'!$C$8:$AD$30,BJ$7,FALSE))))))</f>
        <v>0</v>
      </c>
      <c r="BK457" s="288">
        <f>IF($Q457="n/a",(IF('Workforce hours'!K$30=0,0,(AI457/'Workforce hours'!K$30))),(IF(VLOOKUP($Q457,'Workforce hours'!$C$8:$AD$30,BK$7,FALSE)=0,0,(AI457/(VLOOKUP($Q457,'Workforce hours'!$C$8:$AD$30,BK$7,FALSE))))))</f>
        <v>0</v>
      </c>
      <c r="BL457" s="288">
        <f>IF($Q457="n/a",(IF('Workforce hours'!L$30=0,0,(AJ457/'Workforce hours'!L$30))),(IF(VLOOKUP($Q457,'Workforce hours'!$C$8:$AD$30,BL$7,FALSE)=0,0,(AJ457/(VLOOKUP($Q457,'Workforce hours'!$C$8:$AD$30,BL$7,FALSE))))))</f>
        <v>0</v>
      </c>
      <c r="BM457" s="288">
        <f>IF($Q457="n/a",(IF('Workforce hours'!M$30=0,0,(AK457/'Workforce hours'!M$30))),(IF(VLOOKUP($Q457,'Workforce hours'!$C$8:$AD$30,BM$7,FALSE)=0,0,(AK457/(VLOOKUP($Q457,'Workforce hours'!$C$8:$AD$30,BM$7,FALSE))))))</f>
        <v>0</v>
      </c>
      <c r="BN457" s="288">
        <f>IF($Q457="n/a",(IF('Workforce hours'!N$30=0,0,(AL457/'Workforce hours'!N$30))),(IF(VLOOKUP($Q457,'Workforce hours'!$C$8:$AD$30,BN$7,FALSE)=0,0,(AL457/(VLOOKUP($Q457,'Workforce hours'!$C$8:$AD$30,BN$7,FALSE))))))</f>
        <v>0</v>
      </c>
      <c r="BO457" s="288">
        <f>IF($Q457="n/a",(IF('Workforce hours'!O$30=0,0,(AM457/'Workforce hours'!O$30))),(IF(VLOOKUP($Q457,'Workforce hours'!$C$8:$AD$30,BO$7,FALSE)=0,0,(AM457/(VLOOKUP($Q457,'Workforce hours'!$C$8:$AD$30,BO$7,FALSE))))))</f>
        <v>0</v>
      </c>
      <c r="BP457" s="288">
        <f>IF($Q457="n/a",(IF('Workforce hours'!P$30=0,0,(AN457/'Workforce hours'!P$30))),(IF(VLOOKUP($Q457,'Workforce hours'!$C$8:$AD$30,BP$7,FALSE)=0,0,(AN457/(VLOOKUP($Q457,'Workforce hours'!$C$8:$AD$30,BP$7,FALSE))))))</f>
        <v>0</v>
      </c>
      <c r="BQ457" s="288">
        <f>IF($Q457="n/a",(IF('Workforce hours'!Q$30=0,0,(AO457/'Workforce hours'!Q$30))),(IF(VLOOKUP($Q457,'Workforce hours'!$C$8:$AD$30,BQ$7,FALSE)=0,0,(AO457/(VLOOKUP($Q457,'Workforce hours'!$C$8:$AD$30,BQ$7,FALSE))))))</f>
        <v>0</v>
      </c>
      <c r="BR457" s="288">
        <f>IF($Q457="n/a",(IF('Workforce hours'!R$30=0,0,(AP457/'Workforce hours'!R$30))),(IF(VLOOKUP($Q457,'Workforce hours'!$C$8:$AD$30,BR$7,FALSE)=0,0,(AP457/(VLOOKUP($Q457,'Workforce hours'!$C$8:$AD$30,BR$7,FALSE))))))</f>
        <v>0</v>
      </c>
      <c r="BS457" s="288">
        <f>IF($Q457="n/a",(IF('Workforce hours'!S$30=0,0,(AQ457/'Workforce hours'!S$30))),(IF(VLOOKUP($Q457,'Workforce hours'!$C$8:$AD$30,BS$7,FALSE)=0,0,(AQ457/(VLOOKUP($Q457,'Workforce hours'!$C$8:$AD$30,BS$7,FALSE))))))</f>
        <v>0</v>
      </c>
      <c r="BT457" s="288">
        <f>IF($Q457="n/a",(IF('Workforce hours'!T$30=0,0,(AR457/'Workforce hours'!T$30))),(IF(VLOOKUP($Q457,'Workforce hours'!$C$8:$AD$30,BT$7,FALSE)=0,0,(AR457/(VLOOKUP($Q457,'Workforce hours'!$C$8:$AD$30,BT$7,FALSE))))))</f>
        <v>0</v>
      </c>
      <c r="BU457" s="288">
        <f>IF($Q457="n/a",(IF('Workforce hours'!U$30=0,0,(AS457/'Workforce hours'!U$30))),(IF(VLOOKUP($Q457,'Workforce hours'!$C$8:$AD$30,BU$7,FALSE)=0,0,(AS457/(VLOOKUP($Q457,'Workforce hours'!$C$8:$AD$30,BU$7,FALSE))))))</f>
        <v>91.245845603500825</v>
      </c>
      <c r="BV457" s="288">
        <f>IF($Q457="n/a",(IF('Workforce hours'!V$30=0,0,(AT457/'Workforce hours'!V$30))),(IF(VLOOKUP($Q457,'Workforce hours'!$C$8:$AD$30,BV$7,FALSE)=0,0,(AT457/(VLOOKUP($Q457,'Workforce hours'!$C$8:$AD$30,BV$7,FALSE))))))</f>
        <v>0</v>
      </c>
      <c r="BW457" s="288">
        <f>IF($Q457="n/a",(IF('Workforce hours'!W$30=0,0,(AU457/'Workforce hours'!W$30))),(IF(VLOOKUP($Q457,'Workforce hours'!$C$8:$AD$30,BW$7,FALSE)=0,0,(AU457/(VLOOKUP($Q457,'Workforce hours'!$C$8:$AD$30,BW$7,FALSE))))))</f>
        <v>0</v>
      </c>
      <c r="BX457" s="288">
        <f>IF($Q457="n/a",(IF('Workforce hours'!X$30=0,0,(AV457/'Workforce hours'!X$30))),(IF(VLOOKUP($Q457,'Workforce hours'!$C$8:$AD$30,BX$7,FALSE)=0,0,(AV457/(VLOOKUP($Q457,'Workforce hours'!$C$8:$AD$30,BX$7,FALSE))))))</f>
        <v>0</v>
      </c>
      <c r="BY457" s="288">
        <f>IF($Q457="n/a",(IF('Workforce hours'!Y$30=0,0,(AW457/'Workforce hours'!Y$30))),(IF(VLOOKUP($Q457,'Workforce hours'!$C$8:$AD$30,BY$7,FALSE)=0,0,(AW457/(VLOOKUP($Q457,'Workforce hours'!$C$8:$AD$30,BY$7,FALSE))))))</f>
        <v>0</v>
      </c>
      <c r="BZ457" s="288">
        <f>IF($Q457="n/a",(IF('Workforce hours'!Z$30=0,0,(AX457/'Workforce hours'!Z$30))),(IF(VLOOKUP($Q457,'Workforce hours'!$C$8:$AD$30,BZ$7,FALSE)=0,0,(AX457/(VLOOKUP($Q457,'Workforce hours'!$C$8:$AD$30,BZ$7,FALSE))))))</f>
        <v>0</v>
      </c>
      <c r="CA457" s="288">
        <f>IF($Q457="n/a",(IF('Workforce hours'!AA$30=0,0,(AY457/'Workforce hours'!AA$30))),(IF(VLOOKUP($Q457,'Workforce hours'!$C$8:$AD$30,CA$7,FALSE)=0,0,(AY457/(VLOOKUP($Q457,'Workforce hours'!$C$8:$AD$30,CA$7,FALSE))))))</f>
        <v>0</v>
      </c>
      <c r="CB457" s="288">
        <f>IF($Q457="n/a",(IF('Workforce hours'!AB$30=0,0,(AZ457/'Workforce hours'!AB$30))),(IF(VLOOKUP($Q457,'Workforce hours'!$C$8:$AD$30,CB$7,FALSE)=0,0,(AZ457/(VLOOKUP($Q457,'Workforce hours'!$C$8:$AD$30,CB$7,FALSE))))))</f>
        <v>0</v>
      </c>
      <c r="CC457" s="288">
        <f>IF($Q457="n/a",(IF('Workforce hours'!AC$30=0,0,(BA457/'Workforce hours'!AC$30))),(IF(VLOOKUP($Q457,'Workforce hours'!$C$8:$AD$30,CC$7,FALSE)=0,0,(BA457/(VLOOKUP($Q457,'Workforce hours'!$C$8:$AD$30,CC$7,FALSE))))))</f>
        <v>0</v>
      </c>
      <c r="CD457" s="288">
        <f>IF($Q457="n/a",(IF('Workforce hours'!AD$30=0,0,(BB457/'Workforce hours'!AD$30))),(IF(VLOOKUP($Q457,'Workforce hours'!$C$8:$AD$30,CD$7,FALSE)=0,0,(BB457/(VLOOKUP($Q457,'Workforce hours'!$C$8:$AD$30,CD$7,FALSE))))))</f>
        <v>0</v>
      </c>
      <c r="CE457" s="289">
        <f t="shared" si="58"/>
        <v>0</v>
      </c>
      <c r="CF457" s="290">
        <f>BD457*'Workforce costs'!B$9*(1+'Workforce costs'!B$10)*(1+'Workforce costs'!B$11)</f>
        <v>0</v>
      </c>
      <c r="CG457" s="290">
        <f>BE457*'Workforce costs'!C$9*(1+'Workforce costs'!C$10)*(1+'Workforce costs'!C$11)</f>
        <v>0</v>
      </c>
      <c r="CH457" s="290">
        <f>BF457*'Workforce costs'!D$9*(1+'Workforce costs'!D$10)*(1+'Workforce costs'!D$11)</f>
        <v>0</v>
      </c>
      <c r="CI457" s="290">
        <f>BG457*'Workforce costs'!E$9*(1+'Workforce costs'!E$10)*(1+'Workforce costs'!E$11)</f>
        <v>0</v>
      </c>
      <c r="CJ457" s="290">
        <f>BH457*'Workforce costs'!F$9*(1+'Workforce costs'!F$10)*(1+'Workforce costs'!F$11)</f>
        <v>0</v>
      </c>
      <c r="CK457" s="290">
        <f>BI457*'Workforce costs'!G$9*(1+'Workforce costs'!G$10)*(1+'Workforce costs'!G$11)</f>
        <v>0</v>
      </c>
      <c r="CL457" s="290">
        <f>BJ457*'Workforce costs'!H$9*(1+'Workforce costs'!H$10)*(1+'Workforce costs'!H$11)</f>
        <v>0</v>
      </c>
      <c r="CM457" s="290">
        <f>BK457*'Workforce costs'!I$9*(1+'Workforce costs'!I$10)*(1+'Workforce costs'!I$11)</f>
        <v>0</v>
      </c>
      <c r="CN457" s="290">
        <f>BL457*'Workforce costs'!J$9*(1+'Workforce costs'!J$10)*(1+'Workforce costs'!J$11)</f>
        <v>0</v>
      </c>
      <c r="CO457" s="290">
        <f>BM457*'Workforce costs'!K$9*(1+'Workforce costs'!K$10)*(1+'Workforce costs'!K$11)</f>
        <v>0</v>
      </c>
      <c r="CP457" s="290">
        <f>BN457*'Workforce costs'!L$9*(1+'Workforce costs'!L$10)*(1+'Workforce costs'!L$11)</f>
        <v>0</v>
      </c>
      <c r="CQ457" s="290">
        <f>BO457*'Workforce costs'!M$9*(1+'Workforce costs'!M$10)*(1+'Workforce costs'!M$11)</f>
        <v>0</v>
      </c>
      <c r="CR457" s="290">
        <f>BP457*'Workforce costs'!N$9*(1+'Workforce costs'!N$10)*(1+'Workforce costs'!N$11)</f>
        <v>0</v>
      </c>
      <c r="CS457" s="290">
        <f>BQ457*'Workforce costs'!O$9*(1+'Workforce costs'!O$10)*(1+'Workforce costs'!O$11)</f>
        <v>0</v>
      </c>
      <c r="CT457" s="290">
        <f>BR457*'Workforce costs'!P$9*(1+'Workforce costs'!P$10)*(1+'Workforce costs'!P$11)</f>
        <v>0</v>
      </c>
      <c r="CU457" s="290">
        <f>BS457*'Workforce costs'!Q$9*(1+'Workforce costs'!Q$10)*(1+'Workforce costs'!Q$11)</f>
        <v>0</v>
      </c>
      <c r="CV457" s="290">
        <f>BT457*'Workforce costs'!R$9*(1+'Workforce costs'!R$10)*(1+'Workforce costs'!R$11)</f>
        <v>0</v>
      </c>
      <c r="CW457" s="290">
        <f>BU457*'Workforce costs'!S$9*(1+'Workforce costs'!S$10)*(1+'Workforce costs'!S$11)</f>
        <v>0</v>
      </c>
      <c r="CX457" s="290">
        <f>BV457*'Workforce costs'!T$9*(1+'Workforce costs'!T$10)*(1+'Workforce costs'!T$11)</f>
        <v>0</v>
      </c>
      <c r="CY457" s="290">
        <f>BW457*'Workforce costs'!U$9*(1+'Workforce costs'!U$10)*(1+'Workforce costs'!U$11)</f>
        <v>0</v>
      </c>
      <c r="CZ457" s="290">
        <f>BX457*'Workforce costs'!V$9*(1+'Workforce costs'!V$10)*(1+'Workforce costs'!V$11)</f>
        <v>0</v>
      </c>
      <c r="DA457" s="290">
        <f>BY457*'Workforce costs'!W$9*(1+'Workforce costs'!W$10)*(1+'Workforce costs'!W$11)</f>
        <v>0</v>
      </c>
      <c r="DB457" s="290">
        <f>BZ457*'Workforce costs'!X$9*(1+'Workforce costs'!X$10)*(1+'Workforce costs'!X$11)</f>
        <v>0</v>
      </c>
      <c r="DC457" s="290">
        <f>CA457*'Workforce costs'!Y$9*(1+'Workforce costs'!Y$10)*(1+'Workforce costs'!Y$11)</f>
        <v>0</v>
      </c>
      <c r="DD457" s="290">
        <f>CB457*'Workforce costs'!Z$9*(1+'Workforce costs'!Z$10)*(1+'Workforce costs'!Z$11)</f>
        <v>0</v>
      </c>
      <c r="DE457" s="290">
        <f>CC457*'Workforce costs'!AA$9*(1+'Workforce costs'!AA$10)*(1+'Workforce costs'!AA$11)</f>
        <v>0</v>
      </c>
      <c r="DF457" s="290">
        <f>CD457*'Workforce costs'!AB$9*(1+'Workforce costs'!AB$10)*(1+'Workforce costs'!AB$11)</f>
        <v>0</v>
      </c>
    </row>
    <row r="458" spans="1:110" x14ac:dyDescent="0.3">
      <c r="A458" s="2" t="str">
        <f>Outputs!$A$4</f>
        <v>Australia</v>
      </c>
      <c r="B458" s="2" t="str">
        <f t="shared" ref="B458:B521" si="59">A458&amp;" "&amp;G458</f>
        <v>Australia 12to17</v>
      </c>
      <c r="C458" s="30">
        <f>VLOOKUP($B458,Populations!$D$15:$H$1920,3,FALSE)</f>
        <v>1959472</v>
      </c>
      <c r="D458" s="255">
        <f>IF(OR($H458="General pop",$H458="Schools",$H458="Workplace",$H458="Skills Training",$H458="Digital Supports"),1,VLOOKUP($B458,Populations!$D$15:$H$1920,5,FALSE))</f>
        <v>1</v>
      </c>
      <c r="E458" s="88">
        <f>VLOOKUP(I458,Epidemiology!$C$10:$H$47,6,FALSE)</f>
        <v>847.8</v>
      </c>
      <c r="F458" s="102" t="str">
        <f>'Care profiles'!R459</f>
        <v>n/a</v>
      </c>
      <c r="G458" s="15" t="str">
        <f>'Care profiles'!A459</f>
        <v>12to17</v>
      </c>
      <c r="H458" s="15" t="str">
        <f>'Care profiles'!B459</f>
        <v>Bereaved_Year1</v>
      </c>
      <c r="I458" s="15" t="str">
        <f>'Care profiles'!C459</f>
        <v>Bereaved_Year1_12-17yrs</v>
      </c>
      <c r="J458" s="15" t="str">
        <f>'Care profiles'!D459</f>
        <v>Care profile</v>
      </c>
      <c r="K458" s="15" t="str">
        <f>'Care profiles'!E459</f>
        <v>Telephone and Web-Based Support Services – Self-Guided (Postvention)</v>
      </c>
      <c r="L458" s="104">
        <f>'Care profiles'!F459</f>
        <v>1</v>
      </c>
      <c r="M458" s="15">
        <f>'Care profiles'!G459</f>
        <v>1</v>
      </c>
      <c r="N458" s="15" t="str">
        <f>'Care profiles'!H459</f>
        <v>n/a</v>
      </c>
      <c r="O458" s="15" t="str">
        <f>'Care profiles'!I459</f>
        <v>n/a</v>
      </c>
      <c r="P458" s="15" t="str">
        <f>'Care profiles'!J459</f>
        <v>n/a</v>
      </c>
      <c r="Q458" s="15" t="str">
        <f>'Care profiles'!K459</f>
        <v>n/a</v>
      </c>
      <c r="R458" s="15" t="str">
        <f>'Care profiles'!M459</f>
        <v>Y</v>
      </c>
      <c r="S458" s="15" t="str">
        <f>'Care profiles'!O459</f>
        <v>N</v>
      </c>
      <c r="T458" s="15" t="str">
        <f>'Care profiles'!Q459</f>
        <v>N</v>
      </c>
      <c r="U458" s="30">
        <f t="shared" ref="U458:U521" si="60">C458*D458*E458/100000</f>
        <v>16612.403616</v>
      </c>
      <c r="V458" s="30">
        <f t="shared" ref="V458:V521" si="61">U458*L458</f>
        <v>16612.403616</v>
      </c>
      <c r="W458" s="30">
        <f>IF(M458="n/a",0,IF(O458="days",V458*M458*(1+(VLOOKUP(K458,'Bed parameters'!$A$9:$G$12,7,FALSE))),V458*M458))</f>
        <v>16612.403616</v>
      </c>
      <c r="X458" s="30">
        <f t="shared" ref="X458:X521" si="62">IF(N458="n/a",0,IF(O458="min",W458*N458/60,W458*N458*24))</f>
        <v>0</v>
      </c>
      <c r="Y458" s="30">
        <f t="shared" ref="Y458:Y521" si="63">IF(O458="days",W458*N458,0)</f>
        <v>0</v>
      </c>
      <c r="Z458" s="113">
        <f>_xlfn.IFNA(Y458/((VLOOKUP(K458,'Bed parameters'!$A$9:$G$12,3,FALSE))*(VLOOKUP(K458,'Bed parameters'!$A$9:$G$12,5,FALSE))),0)</f>
        <v>0</v>
      </c>
      <c r="AA458" s="30">
        <f t="shared" ref="AA458:AA521" si="64">SUM(AB458:BB458)</f>
        <v>0</v>
      </c>
      <c r="AB458" s="30">
        <f>_xlfn.IFNA(IF($O458="days",$Y458*(VLOOKUP($K458,'Bed parameters'!$A$9:$I$12,9,FALSE))*$F458*(VLOOKUP($Q458,'Workforce distribution'!$C$8:$AD$30,AB$7,FALSE)),IF($Q458="n/a",(IF($P458=AB$6,$X458*$F458,0)),$X458*$F458*(VLOOKUP($Q458,'Workforce distribution'!$C$8:$AD$30,AB$7,FALSE)))),0)</f>
        <v>0</v>
      </c>
      <c r="AC458" s="30">
        <f>_xlfn.IFNA(IF($O458="days",$Y458*(VLOOKUP($K458,'Bed parameters'!$A$9:$I$12,9,FALSE))*$F458*(VLOOKUP($Q458,'Workforce distribution'!$C$8:$AD$30,AC$7,FALSE)),IF($Q458="n/a",(IF($P458=AC$6,$X458*$F458,0)),$X458*$F458*(VLOOKUP($Q458,'Workforce distribution'!$C$8:$AD$30,AC$7,FALSE)))),0)</f>
        <v>0</v>
      </c>
      <c r="AD458" s="30">
        <f>_xlfn.IFNA(IF($O458="days",$Y458*(VLOOKUP($K458,'Bed parameters'!$A$9:$I$12,9,FALSE))*$F458*(VLOOKUP($Q458,'Workforce distribution'!$C$8:$AD$30,AD$7,FALSE)),IF($Q458="n/a",(IF($P458=AD$6,$X458*$F458,0)),$X458*$F458*(VLOOKUP($Q458,'Workforce distribution'!$C$8:$AD$30,AD$7,FALSE)))),0)</f>
        <v>0</v>
      </c>
      <c r="AE458" s="30">
        <f>_xlfn.IFNA(IF($O458="days",$Y458*(VLOOKUP($K458,'Bed parameters'!$A$9:$I$12,9,FALSE))*$F458*(VLOOKUP($Q458,'Workforce distribution'!$C$8:$AD$30,AE$7,FALSE)),IF($Q458="n/a",(IF($P458=AE$6,$X458*$F458,0)),$X458*$F458*(VLOOKUP($Q458,'Workforce distribution'!$C$8:$AD$30,AE$7,FALSE)))),0)</f>
        <v>0</v>
      </c>
      <c r="AF458" s="30">
        <f>_xlfn.IFNA(IF($O458="days",$Y458*(VLOOKUP($K458,'Bed parameters'!$A$9:$I$12,9,FALSE))*$F458*(VLOOKUP($Q458,'Workforce distribution'!$C$8:$AD$30,AF$7,FALSE)),IF($Q458="n/a",(IF($P458=AF$6,$X458*$F458,0)),$X458*$F458*(VLOOKUP($Q458,'Workforce distribution'!$C$8:$AD$30,AF$7,FALSE)))),0)</f>
        <v>0</v>
      </c>
      <c r="AG458" s="30">
        <f>_xlfn.IFNA(IF($O458="days",$Y458*(VLOOKUP($K458,'Bed parameters'!$A$9:$I$12,9,FALSE))*$F458*(VLOOKUP($Q458,'Workforce distribution'!$C$8:$AD$30,AG$7,FALSE)),IF($Q458="n/a",(IF($P458=AG$6,$X458*$F458,0)),$X458*$F458*(VLOOKUP($Q458,'Workforce distribution'!$C$8:$AD$30,AG$7,FALSE)))),0)</f>
        <v>0</v>
      </c>
      <c r="AH458" s="30">
        <f>_xlfn.IFNA(IF($O458="days",$Y458*(VLOOKUP($K458,'Bed parameters'!$A$9:$I$12,9,FALSE))*$F458*(VLOOKUP($Q458,'Workforce distribution'!$C$8:$AD$30,AH$7,FALSE)),IF($Q458="n/a",(IF($P458=AH$6,$X458*$F458,0)),$X458*$F458*(VLOOKUP($Q458,'Workforce distribution'!$C$8:$AD$30,AH$7,FALSE)))),0)</f>
        <v>0</v>
      </c>
      <c r="AI458" s="30">
        <f>_xlfn.IFNA(IF($O458="days",$Y458*(VLOOKUP($K458,'Bed parameters'!$A$9:$I$12,9,FALSE))*$F458*(VLOOKUP($Q458,'Workforce distribution'!$C$8:$AD$30,AI$7,FALSE)),IF($Q458="n/a",(IF($P458=AI$6,$X458*$F458,0)),$X458*$F458*(VLOOKUP($Q458,'Workforce distribution'!$C$8:$AD$30,AI$7,FALSE)))),0)</f>
        <v>0</v>
      </c>
      <c r="AJ458" s="30">
        <f>_xlfn.IFNA(IF($O458="days",$Y458*(VLOOKUP($K458,'Bed parameters'!$A$9:$I$12,9,FALSE))*$F458*(VLOOKUP($Q458,'Workforce distribution'!$C$8:$AD$30,AJ$7,FALSE)),IF($Q458="n/a",(IF($P458=AJ$6,$X458*$F458,0)),$X458*$F458*(VLOOKUP($Q458,'Workforce distribution'!$C$8:$AD$30,AJ$7,FALSE)))),0)</f>
        <v>0</v>
      </c>
      <c r="AK458" s="30">
        <f>_xlfn.IFNA(IF($O458="days",$Y458*(VLOOKUP($K458,'Bed parameters'!$A$9:$I$12,9,FALSE))*$F458*(VLOOKUP($Q458,'Workforce distribution'!$C$8:$AD$30,AK$7,FALSE)),IF($Q458="n/a",(IF($P458=AK$6,$X458*$F458,0)),$X458*$F458*(VLOOKUP($Q458,'Workforce distribution'!$C$8:$AD$30,AK$7,FALSE)))),0)</f>
        <v>0</v>
      </c>
      <c r="AL458" s="30">
        <f>_xlfn.IFNA(IF($O458="days",$Y458*(VLOOKUP($K458,'Bed parameters'!$A$9:$I$12,9,FALSE))*$F458*(VLOOKUP($Q458,'Workforce distribution'!$C$8:$AD$30,AL$7,FALSE)),IF($Q458="n/a",(IF($P458=AL$6,$X458*$F458,0)),$X458*$F458*(VLOOKUP($Q458,'Workforce distribution'!$C$8:$AD$30,AL$7,FALSE)))),0)</f>
        <v>0</v>
      </c>
      <c r="AM458" s="30">
        <f>_xlfn.IFNA(IF($O458="days",$Y458*(VLOOKUP($K458,'Bed parameters'!$A$9:$I$12,9,FALSE))*$F458*(VLOOKUP($Q458,'Workforce distribution'!$C$8:$AD$30,AM$7,FALSE)),IF($Q458="n/a",(IF($P458=AM$6,$X458*$F458,0)),$X458*$F458*(VLOOKUP($Q458,'Workforce distribution'!$C$8:$AD$30,AM$7,FALSE)))),0)</f>
        <v>0</v>
      </c>
      <c r="AN458" s="30">
        <f>_xlfn.IFNA(IF($O458="days",$Y458*(VLOOKUP($K458,'Bed parameters'!$A$9:$I$12,9,FALSE))*$F458*(VLOOKUP($Q458,'Workforce distribution'!$C$8:$AD$30,AN$7,FALSE)),IF($Q458="n/a",(IF($P458=AN$6,$X458*$F458,0)),$X458*$F458*(VLOOKUP($Q458,'Workforce distribution'!$C$8:$AD$30,AN$7,FALSE)))),0)</f>
        <v>0</v>
      </c>
      <c r="AO458" s="30">
        <f>_xlfn.IFNA(IF($O458="days",$Y458*(VLOOKUP($K458,'Bed parameters'!$A$9:$I$12,9,FALSE))*$F458*(VLOOKUP($Q458,'Workforce distribution'!$C$8:$AD$30,AO$7,FALSE)),IF($Q458="n/a",(IF($P458=AO$6,$X458*$F458,0)),$X458*$F458*(VLOOKUP($Q458,'Workforce distribution'!$C$8:$AD$30,AO$7,FALSE)))),0)</f>
        <v>0</v>
      </c>
      <c r="AP458" s="30">
        <f>_xlfn.IFNA(IF($O458="days",$Y458*(VLOOKUP($K458,'Bed parameters'!$A$9:$I$12,9,FALSE))*$F458*(VLOOKUP($Q458,'Workforce distribution'!$C$8:$AD$30,AP$7,FALSE)),IF($Q458="n/a",(IF($P458=AP$6,$X458*$F458,0)),$X458*$F458*(VLOOKUP($Q458,'Workforce distribution'!$C$8:$AD$30,AP$7,FALSE)))),0)</f>
        <v>0</v>
      </c>
      <c r="AQ458" s="30">
        <f>_xlfn.IFNA(IF($O458="days",$Y458*(VLOOKUP($K458,'Bed parameters'!$A$9:$I$12,9,FALSE))*$F458*(VLOOKUP($Q458,'Workforce distribution'!$C$8:$AD$30,AQ$7,FALSE)),IF($Q458="n/a",(IF($P458=AQ$6,$X458*$F458,0)),$X458*$F458*(VLOOKUP($Q458,'Workforce distribution'!$C$8:$AD$30,AQ$7,FALSE)))),0)</f>
        <v>0</v>
      </c>
      <c r="AR458" s="30">
        <f>_xlfn.IFNA(IF($O458="days",$Y458*(VLOOKUP($K458,'Bed parameters'!$A$9:$I$12,9,FALSE))*$F458*(VLOOKUP($Q458,'Workforce distribution'!$C$8:$AD$30,AR$7,FALSE)),IF($Q458="n/a",(IF($P458=AR$6,$X458*$F458,0)),$X458*$F458*(VLOOKUP($Q458,'Workforce distribution'!$C$8:$AD$30,AR$7,FALSE)))),0)</f>
        <v>0</v>
      </c>
      <c r="AS458" s="30">
        <f>_xlfn.IFNA(IF($O458="days",$Y458*(VLOOKUP($K458,'Bed parameters'!$A$9:$I$12,9,FALSE))*$F458*(VLOOKUP($Q458,'Workforce distribution'!$C$8:$AD$30,AS$7,FALSE)),IF($Q458="n/a",(IF($P458=AS$6,$X458*$F458,0)),$X458*$F458*(VLOOKUP($Q458,'Workforce distribution'!$C$8:$AD$30,AS$7,FALSE)))),0)</f>
        <v>0</v>
      </c>
      <c r="AT458" s="30">
        <f>_xlfn.IFNA(IF($O458="days",$Y458*(VLOOKUP($K458,'Bed parameters'!$A$9:$I$12,9,FALSE))*$F458*(VLOOKUP($Q458,'Workforce distribution'!$C$8:$AD$30,AT$7,FALSE)),IF($Q458="n/a",(IF($P458=AT$6,$X458*$F458,0)),$X458*$F458*(VLOOKUP($Q458,'Workforce distribution'!$C$8:$AD$30,AT$7,FALSE)))),0)</f>
        <v>0</v>
      </c>
      <c r="AU458" s="30">
        <f>_xlfn.IFNA(IF($O458="days",$Y458*(VLOOKUP($K458,'Bed parameters'!$A$9:$I$12,9,FALSE))*$F458*(VLOOKUP($Q458,'Workforce distribution'!$C$8:$AD$30,AU$7,FALSE)),IF($Q458="n/a",(IF($P458=AU$6,$X458*$F458,0)),$X458*$F458*(VLOOKUP($Q458,'Workforce distribution'!$C$8:$AD$30,AU$7,FALSE)))),0)</f>
        <v>0</v>
      </c>
      <c r="AV458" s="30">
        <f>_xlfn.IFNA(IF($O458="days",$Y458*(VLOOKUP($K458,'Bed parameters'!$A$9:$I$12,9,FALSE))*$F458*(VLOOKUP($Q458,'Workforce distribution'!$C$8:$AD$30,AV$7,FALSE)),IF($Q458="n/a",(IF($P458=AV$6,$X458*$F458,0)),$X458*$F458*(VLOOKUP($Q458,'Workforce distribution'!$C$8:$AD$30,AV$7,FALSE)))),0)</f>
        <v>0</v>
      </c>
      <c r="AW458" s="30">
        <f>_xlfn.IFNA(IF($O458="days",$Y458*(VLOOKUP($K458,'Bed parameters'!$A$9:$I$12,9,FALSE))*$F458*(VLOOKUP($Q458,'Workforce distribution'!$C$8:$AD$30,AW$7,FALSE)),IF($Q458="n/a",(IF($P458=AW$6,$X458*$F458,0)),$X458*$F458*(VLOOKUP($Q458,'Workforce distribution'!$C$8:$AD$30,AW$7,FALSE)))),0)</f>
        <v>0</v>
      </c>
      <c r="AX458" s="30">
        <f>_xlfn.IFNA(IF($O458="days",$Y458*(VLOOKUP($K458,'Bed parameters'!$A$9:$I$12,9,FALSE))*$F458*(VLOOKUP($Q458,'Workforce distribution'!$C$8:$AD$30,AX$7,FALSE)),IF($Q458="n/a",(IF($P458=AX$6,$X458*$F458,0)),$X458*$F458*(VLOOKUP($Q458,'Workforce distribution'!$C$8:$AD$30,AX$7,FALSE)))),0)</f>
        <v>0</v>
      </c>
      <c r="AY458" s="30">
        <f>_xlfn.IFNA(IF($O458="days",$Y458*(VLOOKUP($K458,'Bed parameters'!$A$9:$I$12,9,FALSE))*$F458*(VLOOKUP($Q458,'Workforce distribution'!$C$8:$AD$30,AY$7,FALSE)),IF($Q458="n/a",(IF($P458=AY$6,$X458*$F458,0)),$X458*$F458*(VLOOKUP($Q458,'Workforce distribution'!$C$8:$AD$30,AY$7,FALSE)))),0)</f>
        <v>0</v>
      </c>
      <c r="AZ458" s="30">
        <f>_xlfn.IFNA(IF($O458="days",$Y458*(VLOOKUP($K458,'Bed parameters'!$A$9:$I$12,9,FALSE))*$F458*(VLOOKUP($Q458,'Workforce distribution'!$C$8:$AD$30,AZ$7,FALSE)),IF($Q458="n/a",(IF($P458=AZ$6,$X458*$F458,0)),$X458*$F458*(VLOOKUP($Q458,'Workforce distribution'!$C$8:$AD$30,AZ$7,FALSE)))),0)</f>
        <v>0</v>
      </c>
      <c r="BA458" s="30">
        <f>_xlfn.IFNA(IF($O458="days",$Y458*(VLOOKUP($K458,'Bed parameters'!$A$9:$I$12,9,FALSE))*$F458*(VLOOKUP($Q458,'Workforce distribution'!$C$8:$AD$30,BA$7,FALSE)),IF($Q458="n/a",(IF($P458=BA$6,$X458*$F458,0)),$X458*$F458*(VLOOKUP($Q458,'Workforce distribution'!$C$8:$AD$30,BA$7,FALSE)))),0)</f>
        <v>0</v>
      </c>
      <c r="BB458" s="30">
        <f>_xlfn.IFNA(IF($O458="days",$Y458*(VLOOKUP($K458,'Bed parameters'!$A$9:$I$12,9,FALSE))*$F458*(VLOOKUP($Q458,'Workforce distribution'!$C$8:$AD$30,BB$7,FALSE)),IF($Q458="n/a",(IF($P458=BB$6,$X458*$F458,0)),$X458*$F458*(VLOOKUP($Q458,'Workforce distribution'!$C$8:$AD$30,BB$7,FALSE)))),0)</f>
        <v>0</v>
      </c>
      <c r="BC458" s="149">
        <f t="shared" ref="BC458:BC521" si="65">SUM(BD458:CD458)</f>
        <v>0</v>
      </c>
      <c r="BD458" s="288">
        <f>IF($Q458="n/a",(IF('Workforce hours'!D$30=0,0,(AB458/'Workforce hours'!D$30))),(IF(VLOOKUP($Q458,'Workforce hours'!$C$8:$AD$30,BD$7,FALSE)=0,0,(AB458/(VLOOKUP($Q458,'Workforce hours'!$C$8:$AD$30,BD$7,FALSE))))))</f>
        <v>0</v>
      </c>
      <c r="BE458" s="288">
        <f>IF($Q458="n/a",(IF('Workforce hours'!E$30=0,0,(AC458/'Workforce hours'!E$30))),(IF(VLOOKUP($Q458,'Workforce hours'!$C$8:$AD$30,BE$7,FALSE)=0,0,(AC458/(VLOOKUP($Q458,'Workforce hours'!$C$8:$AD$30,BE$7,FALSE))))))</f>
        <v>0</v>
      </c>
      <c r="BF458" s="288">
        <f>IF($Q458="n/a",(IF('Workforce hours'!F$30=0,0,(AD458/'Workforce hours'!F$30))),(IF(VLOOKUP($Q458,'Workforce hours'!$C$8:$AD$30,BF$7,FALSE)=0,0,(AD458/(VLOOKUP($Q458,'Workforce hours'!$C$8:$AD$30,BF$7,FALSE))))))</f>
        <v>0</v>
      </c>
      <c r="BG458" s="288">
        <f>IF($Q458="n/a",(IF('Workforce hours'!G$30=0,0,(AE458/'Workforce hours'!G$30))),(IF(VLOOKUP($Q458,'Workforce hours'!$C$8:$AD$30,BG$7,FALSE)=0,0,(AE458/(VLOOKUP($Q458,'Workforce hours'!$C$8:$AD$30,BG$7,FALSE))))))</f>
        <v>0</v>
      </c>
      <c r="BH458" s="288">
        <f>IF($Q458="n/a",(IF('Workforce hours'!H$30=0,0,(AF458/'Workforce hours'!H$30))),(IF(VLOOKUP($Q458,'Workforce hours'!$C$8:$AD$30,BH$7,FALSE)=0,0,(AF458/(VLOOKUP($Q458,'Workforce hours'!$C$8:$AD$30,BH$7,FALSE))))))</f>
        <v>0</v>
      </c>
      <c r="BI458" s="288">
        <f>IF($Q458="n/a",(IF('Workforce hours'!I$30=0,0,(AG458/'Workforce hours'!I$30))),(IF(VLOOKUP($Q458,'Workforce hours'!$C$8:$AD$30,BI$7,FALSE)=0,0,(AG458/(VLOOKUP($Q458,'Workforce hours'!$C$8:$AD$30,BI$7,FALSE))))))</f>
        <v>0</v>
      </c>
      <c r="BJ458" s="288">
        <f>IF($Q458="n/a",(IF('Workforce hours'!J$30=0,0,(AH458/'Workforce hours'!J$30))),(IF(VLOOKUP($Q458,'Workforce hours'!$C$8:$AD$30,BJ$7,FALSE)=0,0,(AH458/(VLOOKUP($Q458,'Workforce hours'!$C$8:$AD$30,BJ$7,FALSE))))))</f>
        <v>0</v>
      </c>
      <c r="BK458" s="288">
        <f>IF($Q458="n/a",(IF('Workforce hours'!K$30=0,0,(AI458/'Workforce hours'!K$30))),(IF(VLOOKUP($Q458,'Workforce hours'!$C$8:$AD$30,BK$7,FALSE)=0,0,(AI458/(VLOOKUP($Q458,'Workforce hours'!$C$8:$AD$30,BK$7,FALSE))))))</f>
        <v>0</v>
      </c>
      <c r="BL458" s="288">
        <f>IF($Q458="n/a",(IF('Workforce hours'!L$30=0,0,(AJ458/'Workforce hours'!L$30))),(IF(VLOOKUP($Q458,'Workforce hours'!$C$8:$AD$30,BL$7,FALSE)=0,0,(AJ458/(VLOOKUP($Q458,'Workforce hours'!$C$8:$AD$30,BL$7,FALSE))))))</f>
        <v>0</v>
      </c>
      <c r="BM458" s="288">
        <f>IF($Q458="n/a",(IF('Workforce hours'!M$30=0,0,(AK458/'Workforce hours'!M$30))),(IF(VLOOKUP($Q458,'Workforce hours'!$C$8:$AD$30,BM$7,FALSE)=0,0,(AK458/(VLOOKUP($Q458,'Workforce hours'!$C$8:$AD$30,BM$7,FALSE))))))</f>
        <v>0</v>
      </c>
      <c r="BN458" s="288">
        <f>IF($Q458="n/a",(IF('Workforce hours'!N$30=0,0,(AL458/'Workforce hours'!N$30))),(IF(VLOOKUP($Q458,'Workforce hours'!$C$8:$AD$30,BN$7,FALSE)=0,0,(AL458/(VLOOKUP($Q458,'Workforce hours'!$C$8:$AD$30,BN$7,FALSE))))))</f>
        <v>0</v>
      </c>
      <c r="BO458" s="288">
        <f>IF($Q458="n/a",(IF('Workforce hours'!O$30=0,0,(AM458/'Workforce hours'!O$30))),(IF(VLOOKUP($Q458,'Workforce hours'!$C$8:$AD$30,BO$7,FALSE)=0,0,(AM458/(VLOOKUP($Q458,'Workforce hours'!$C$8:$AD$30,BO$7,FALSE))))))</f>
        <v>0</v>
      </c>
      <c r="BP458" s="288">
        <f>IF($Q458="n/a",(IF('Workforce hours'!P$30=0,0,(AN458/'Workforce hours'!P$30))),(IF(VLOOKUP($Q458,'Workforce hours'!$C$8:$AD$30,BP$7,FALSE)=0,0,(AN458/(VLOOKUP($Q458,'Workforce hours'!$C$8:$AD$30,BP$7,FALSE))))))</f>
        <v>0</v>
      </c>
      <c r="BQ458" s="288">
        <f>IF($Q458="n/a",(IF('Workforce hours'!Q$30=0,0,(AO458/'Workforce hours'!Q$30))),(IF(VLOOKUP($Q458,'Workforce hours'!$C$8:$AD$30,BQ$7,FALSE)=0,0,(AO458/(VLOOKUP($Q458,'Workforce hours'!$C$8:$AD$30,BQ$7,FALSE))))))</f>
        <v>0</v>
      </c>
      <c r="BR458" s="288">
        <f>IF($Q458="n/a",(IF('Workforce hours'!R$30=0,0,(AP458/'Workforce hours'!R$30))),(IF(VLOOKUP($Q458,'Workforce hours'!$C$8:$AD$30,BR$7,FALSE)=0,0,(AP458/(VLOOKUP($Q458,'Workforce hours'!$C$8:$AD$30,BR$7,FALSE))))))</f>
        <v>0</v>
      </c>
      <c r="BS458" s="288">
        <f>IF($Q458="n/a",(IF('Workforce hours'!S$30=0,0,(AQ458/'Workforce hours'!S$30))),(IF(VLOOKUP($Q458,'Workforce hours'!$C$8:$AD$30,BS$7,FALSE)=0,0,(AQ458/(VLOOKUP($Q458,'Workforce hours'!$C$8:$AD$30,BS$7,FALSE))))))</f>
        <v>0</v>
      </c>
      <c r="BT458" s="288">
        <f>IF($Q458="n/a",(IF('Workforce hours'!T$30=0,0,(AR458/'Workforce hours'!T$30))),(IF(VLOOKUP($Q458,'Workforce hours'!$C$8:$AD$30,BT$7,FALSE)=0,0,(AR458/(VLOOKUP($Q458,'Workforce hours'!$C$8:$AD$30,BT$7,FALSE))))))</f>
        <v>0</v>
      </c>
      <c r="BU458" s="288">
        <f>IF($Q458="n/a",(IF('Workforce hours'!U$30=0,0,(AS458/'Workforce hours'!U$30))),(IF(VLOOKUP($Q458,'Workforce hours'!$C$8:$AD$30,BU$7,FALSE)=0,0,(AS458/(VLOOKUP($Q458,'Workforce hours'!$C$8:$AD$30,BU$7,FALSE))))))</f>
        <v>0</v>
      </c>
      <c r="BV458" s="288">
        <f>IF($Q458="n/a",(IF('Workforce hours'!V$30=0,0,(AT458/'Workforce hours'!V$30))),(IF(VLOOKUP($Q458,'Workforce hours'!$C$8:$AD$30,BV$7,FALSE)=0,0,(AT458/(VLOOKUP($Q458,'Workforce hours'!$C$8:$AD$30,BV$7,FALSE))))))</f>
        <v>0</v>
      </c>
      <c r="BW458" s="288">
        <f>IF($Q458="n/a",(IF('Workforce hours'!W$30=0,0,(AU458/'Workforce hours'!W$30))),(IF(VLOOKUP($Q458,'Workforce hours'!$C$8:$AD$30,BW$7,FALSE)=0,0,(AU458/(VLOOKUP($Q458,'Workforce hours'!$C$8:$AD$30,BW$7,FALSE))))))</f>
        <v>0</v>
      </c>
      <c r="BX458" s="288">
        <f>IF($Q458="n/a",(IF('Workforce hours'!X$30=0,0,(AV458/'Workforce hours'!X$30))),(IF(VLOOKUP($Q458,'Workforce hours'!$C$8:$AD$30,BX$7,FALSE)=0,0,(AV458/(VLOOKUP($Q458,'Workforce hours'!$C$8:$AD$30,BX$7,FALSE))))))</f>
        <v>0</v>
      </c>
      <c r="BY458" s="288">
        <f>IF($Q458="n/a",(IF('Workforce hours'!Y$30=0,0,(AW458/'Workforce hours'!Y$30))),(IF(VLOOKUP($Q458,'Workforce hours'!$C$8:$AD$30,BY$7,FALSE)=0,0,(AW458/(VLOOKUP($Q458,'Workforce hours'!$C$8:$AD$30,BY$7,FALSE))))))</f>
        <v>0</v>
      </c>
      <c r="BZ458" s="288">
        <f>IF($Q458="n/a",(IF('Workforce hours'!Z$30=0,0,(AX458/'Workforce hours'!Z$30))),(IF(VLOOKUP($Q458,'Workforce hours'!$C$8:$AD$30,BZ$7,FALSE)=0,0,(AX458/(VLOOKUP($Q458,'Workforce hours'!$C$8:$AD$30,BZ$7,FALSE))))))</f>
        <v>0</v>
      </c>
      <c r="CA458" s="288">
        <f>IF($Q458="n/a",(IF('Workforce hours'!AA$30=0,0,(AY458/'Workforce hours'!AA$30))),(IF(VLOOKUP($Q458,'Workforce hours'!$C$8:$AD$30,CA$7,FALSE)=0,0,(AY458/(VLOOKUP($Q458,'Workforce hours'!$C$8:$AD$30,CA$7,FALSE))))))</f>
        <v>0</v>
      </c>
      <c r="CB458" s="288">
        <f>IF($Q458="n/a",(IF('Workforce hours'!AB$30=0,0,(AZ458/'Workforce hours'!AB$30))),(IF(VLOOKUP($Q458,'Workforce hours'!$C$8:$AD$30,CB$7,FALSE)=0,0,(AZ458/(VLOOKUP($Q458,'Workforce hours'!$C$8:$AD$30,CB$7,FALSE))))))</f>
        <v>0</v>
      </c>
      <c r="CC458" s="288">
        <f>IF($Q458="n/a",(IF('Workforce hours'!AC$30=0,0,(BA458/'Workforce hours'!AC$30))),(IF(VLOOKUP($Q458,'Workforce hours'!$C$8:$AD$30,CC$7,FALSE)=0,0,(BA458/(VLOOKUP($Q458,'Workforce hours'!$C$8:$AD$30,CC$7,FALSE))))))</f>
        <v>0</v>
      </c>
      <c r="CD458" s="288">
        <f>IF($Q458="n/a",(IF('Workforce hours'!AD$30=0,0,(BB458/'Workforce hours'!AD$30))),(IF(VLOOKUP($Q458,'Workforce hours'!$C$8:$AD$30,CD$7,FALSE)=0,0,(BB458/(VLOOKUP($Q458,'Workforce hours'!$C$8:$AD$30,CD$7,FALSE))))))</f>
        <v>0</v>
      </c>
      <c r="CE458" s="289">
        <f t="shared" ref="CE458:CE521" si="66">SUM(CF458:DF458)</f>
        <v>0</v>
      </c>
      <c r="CF458" s="290">
        <f>BD458*'Workforce costs'!B$9*(1+'Workforce costs'!B$10)*(1+'Workforce costs'!B$11)</f>
        <v>0</v>
      </c>
      <c r="CG458" s="290">
        <f>BE458*'Workforce costs'!C$9*(1+'Workforce costs'!C$10)*(1+'Workforce costs'!C$11)</f>
        <v>0</v>
      </c>
      <c r="CH458" s="290">
        <f>BF458*'Workforce costs'!D$9*(1+'Workforce costs'!D$10)*(1+'Workforce costs'!D$11)</f>
        <v>0</v>
      </c>
      <c r="CI458" s="290">
        <f>BG458*'Workforce costs'!E$9*(1+'Workforce costs'!E$10)*(1+'Workforce costs'!E$11)</f>
        <v>0</v>
      </c>
      <c r="CJ458" s="290">
        <f>BH458*'Workforce costs'!F$9*(1+'Workforce costs'!F$10)*(1+'Workforce costs'!F$11)</f>
        <v>0</v>
      </c>
      <c r="CK458" s="290">
        <f>BI458*'Workforce costs'!G$9*(1+'Workforce costs'!G$10)*(1+'Workforce costs'!G$11)</f>
        <v>0</v>
      </c>
      <c r="CL458" s="290">
        <f>BJ458*'Workforce costs'!H$9*(1+'Workforce costs'!H$10)*(1+'Workforce costs'!H$11)</f>
        <v>0</v>
      </c>
      <c r="CM458" s="290">
        <f>BK458*'Workforce costs'!I$9*(1+'Workforce costs'!I$10)*(1+'Workforce costs'!I$11)</f>
        <v>0</v>
      </c>
      <c r="CN458" s="290">
        <f>BL458*'Workforce costs'!J$9*(1+'Workforce costs'!J$10)*(1+'Workforce costs'!J$11)</f>
        <v>0</v>
      </c>
      <c r="CO458" s="290">
        <f>BM458*'Workforce costs'!K$9*(1+'Workforce costs'!K$10)*(1+'Workforce costs'!K$11)</f>
        <v>0</v>
      </c>
      <c r="CP458" s="290">
        <f>BN458*'Workforce costs'!L$9*(1+'Workforce costs'!L$10)*(1+'Workforce costs'!L$11)</f>
        <v>0</v>
      </c>
      <c r="CQ458" s="290">
        <f>BO458*'Workforce costs'!M$9*(1+'Workforce costs'!M$10)*(1+'Workforce costs'!M$11)</f>
        <v>0</v>
      </c>
      <c r="CR458" s="290">
        <f>BP458*'Workforce costs'!N$9*(1+'Workforce costs'!N$10)*(1+'Workforce costs'!N$11)</f>
        <v>0</v>
      </c>
      <c r="CS458" s="290">
        <f>BQ458*'Workforce costs'!O$9*(1+'Workforce costs'!O$10)*(1+'Workforce costs'!O$11)</f>
        <v>0</v>
      </c>
      <c r="CT458" s="290">
        <f>BR458*'Workforce costs'!P$9*(1+'Workforce costs'!P$10)*(1+'Workforce costs'!P$11)</f>
        <v>0</v>
      </c>
      <c r="CU458" s="290">
        <f>BS458*'Workforce costs'!Q$9*(1+'Workforce costs'!Q$10)*(1+'Workforce costs'!Q$11)</f>
        <v>0</v>
      </c>
      <c r="CV458" s="290">
        <f>BT458*'Workforce costs'!R$9*(1+'Workforce costs'!R$10)*(1+'Workforce costs'!R$11)</f>
        <v>0</v>
      </c>
      <c r="CW458" s="290">
        <f>BU458*'Workforce costs'!S$9*(1+'Workforce costs'!S$10)*(1+'Workforce costs'!S$11)</f>
        <v>0</v>
      </c>
      <c r="CX458" s="290">
        <f>BV458*'Workforce costs'!T$9*(1+'Workforce costs'!T$10)*(1+'Workforce costs'!T$11)</f>
        <v>0</v>
      </c>
      <c r="CY458" s="290">
        <f>BW458*'Workforce costs'!U$9*(1+'Workforce costs'!U$10)*(1+'Workforce costs'!U$11)</f>
        <v>0</v>
      </c>
      <c r="CZ458" s="290">
        <f>BX458*'Workforce costs'!V$9*(1+'Workforce costs'!V$10)*(1+'Workforce costs'!V$11)</f>
        <v>0</v>
      </c>
      <c r="DA458" s="290">
        <f>BY458*'Workforce costs'!W$9*(1+'Workforce costs'!W$10)*(1+'Workforce costs'!W$11)</f>
        <v>0</v>
      </c>
      <c r="DB458" s="290">
        <f>BZ458*'Workforce costs'!X$9*(1+'Workforce costs'!X$10)*(1+'Workforce costs'!X$11)</f>
        <v>0</v>
      </c>
      <c r="DC458" s="290">
        <f>CA458*'Workforce costs'!Y$9*(1+'Workforce costs'!Y$10)*(1+'Workforce costs'!Y$11)</f>
        <v>0</v>
      </c>
      <c r="DD458" s="290">
        <f>CB458*'Workforce costs'!Z$9*(1+'Workforce costs'!Z$10)*(1+'Workforce costs'!Z$11)</f>
        <v>0</v>
      </c>
      <c r="DE458" s="290">
        <f>CC458*'Workforce costs'!AA$9*(1+'Workforce costs'!AA$10)*(1+'Workforce costs'!AA$11)</f>
        <v>0</v>
      </c>
      <c r="DF458" s="290">
        <f>CD458*'Workforce costs'!AB$9*(1+'Workforce costs'!AB$10)*(1+'Workforce costs'!AB$11)</f>
        <v>0</v>
      </c>
    </row>
    <row r="459" spans="1:110" x14ac:dyDescent="0.3">
      <c r="A459" s="2" t="str">
        <f>Outputs!$A$4</f>
        <v>Australia</v>
      </c>
      <c r="B459" s="2" t="str">
        <f t="shared" si="59"/>
        <v>Australia 12to17</v>
      </c>
      <c r="C459" s="30">
        <f>VLOOKUP($B459,Populations!$D$15:$H$1920,3,FALSE)</f>
        <v>1959472</v>
      </c>
      <c r="D459" s="255">
        <f>IF(OR($H459="General pop",$H459="Schools",$H459="Workplace",$H459="Skills Training",$H459="Digital Supports"),1,VLOOKUP($B459,Populations!$D$15:$H$1920,5,FALSE))</f>
        <v>1</v>
      </c>
      <c r="E459" s="88">
        <f>VLOOKUP(I459,Epidemiology!$C$10:$H$47,6,FALSE)</f>
        <v>847.8</v>
      </c>
      <c r="F459" s="102">
        <f>'Care profiles'!R460</f>
        <v>1</v>
      </c>
      <c r="G459" s="15" t="str">
        <f>'Care profiles'!A460</f>
        <v>12to17</v>
      </c>
      <c r="H459" s="15" t="str">
        <f>'Care profiles'!B460</f>
        <v>Bereaved_Year1</v>
      </c>
      <c r="I459" s="15" t="str">
        <f>'Care profiles'!C460</f>
        <v>Bereaved_Year1_12-17yrs</v>
      </c>
      <c r="J459" s="15" t="str">
        <f>'Care profiles'!D460</f>
        <v>Care profile</v>
      </c>
      <c r="K459" s="15" t="str">
        <f>'Care profiles'!E460</f>
        <v>Postvention Family Support Services</v>
      </c>
      <c r="L459" s="104">
        <f>'Care profiles'!F460</f>
        <v>1</v>
      </c>
      <c r="M459" s="15">
        <f>'Care profiles'!G460</f>
        <v>4</v>
      </c>
      <c r="N459" s="15">
        <f>'Care profiles'!H460</f>
        <v>30</v>
      </c>
      <c r="O459" s="15" t="str">
        <f>'Care profiles'!I460</f>
        <v>min</v>
      </c>
      <c r="P459" s="15" t="str">
        <f>'Care profiles'!J460</f>
        <v>Team</v>
      </c>
      <c r="Q459" s="15" t="str">
        <f>'Care profiles'!K460</f>
        <v>Postvention Crisis Response Team</v>
      </c>
      <c r="R459" s="15" t="str">
        <f>'Care profiles'!M460</f>
        <v>Y</v>
      </c>
      <c r="S459" s="15" t="str">
        <f>'Care profiles'!O460</f>
        <v>Y</v>
      </c>
      <c r="T459" s="15" t="str">
        <f>'Care profiles'!Q460</f>
        <v>N</v>
      </c>
      <c r="U459" s="30">
        <f t="shared" si="60"/>
        <v>16612.403616</v>
      </c>
      <c r="V459" s="30">
        <f t="shared" si="61"/>
        <v>16612.403616</v>
      </c>
      <c r="W459" s="30">
        <f>IF(M459="n/a",0,IF(O459="days",V459*M459*(1+(VLOOKUP(K459,'Bed parameters'!$A$9:$G$12,7,FALSE))),V459*M459))</f>
        <v>66449.614463999998</v>
      </c>
      <c r="X459" s="30">
        <f t="shared" si="62"/>
        <v>33224.807231999999</v>
      </c>
      <c r="Y459" s="30">
        <f t="shared" si="63"/>
        <v>0</v>
      </c>
      <c r="Z459" s="113">
        <f>_xlfn.IFNA(Y459/((VLOOKUP(K459,'Bed parameters'!$A$9:$G$12,3,FALSE))*(VLOOKUP(K459,'Bed parameters'!$A$9:$G$12,5,FALSE))),0)</f>
        <v>0</v>
      </c>
      <c r="AA459" s="30">
        <f t="shared" si="64"/>
        <v>33224.807231999992</v>
      </c>
      <c r="AB459" s="30">
        <f>_xlfn.IFNA(IF($O459="days",$Y459*(VLOOKUP($K459,'Bed parameters'!$A$9:$I$12,9,FALSE))*$F459*(VLOOKUP($Q459,'Workforce distribution'!$C$8:$AD$30,AB$7,FALSE)),IF($Q459="n/a",(IF($P459=AB$6,$X459*$F459,0)),$X459*$F459*(VLOOKUP($Q459,'Workforce distribution'!$C$8:$AD$30,AB$7,FALSE)))),0)</f>
        <v>0</v>
      </c>
      <c r="AC459" s="30">
        <f>_xlfn.IFNA(IF($O459="days",$Y459*(VLOOKUP($K459,'Bed parameters'!$A$9:$I$12,9,FALSE))*$F459*(VLOOKUP($Q459,'Workforce distribution'!$C$8:$AD$30,AC$7,FALSE)),IF($Q459="n/a",(IF($P459=AC$6,$X459*$F459,0)),$X459*$F459*(VLOOKUP($Q459,'Workforce distribution'!$C$8:$AD$30,AC$7,FALSE)))),0)</f>
        <v>0</v>
      </c>
      <c r="AD459" s="30">
        <f>_xlfn.IFNA(IF($O459="days",$Y459*(VLOOKUP($K459,'Bed parameters'!$A$9:$I$12,9,FALSE))*$F459*(VLOOKUP($Q459,'Workforce distribution'!$C$8:$AD$30,AD$7,FALSE)),IF($Q459="n/a",(IF($P459=AD$6,$X459*$F459,0)),$X459*$F459*(VLOOKUP($Q459,'Workforce distribution'!$C$8:$AD$30,AD$7,FALSE)))),0)</f>
        <v>0</v>
      </c>
      <c r="AE459" s="30">
        <f>_xlfn.IFNA(IF($O459="days",$Y459*(VLOOKUP($K459,'Bed parameters'!$A$9:$I$12,9,FALSE))*$F459*(VLOOKUP($Q459,'Workforce distribution'!$C$8:$AD$30,AE$7,FALSE)),IF($Q459="n/a",(IF($P459=AE$6,$X459*$F459,0)),$X459*$F459*(VLOOKUP($Q459,'Workforce distribution'!$C$8:$AD$30,AE$7,FALSE)))),0)</f>
        <v>3322.4807232000003</v>
      </c>
      <c r="AF459" s="30">
        <f>_xlfn.IFNA(IF($O459="days",$Y459*(VLOOKUP($K459,'Bed parameters'!$A$9:$I$12,9,FALSE))*$F459*(VLOOKUP($Q459,'Workforce distribution'!$C$8:$AD$30,AF$7,FALSE)),IF($Q459="n/a",(IF($P459=AF$6,$X459*$F459,0)),$X459*$F459*(VLOOKUP($Q459,'Workforce distribution'!$C$8:$AD$30,AF$7,FALSE)))),0)</f>
        <v>0</v>
      </c>
      <c r="AG459" s="30">
        <f>_xlfn.IFNA(IF($O459="days",$Y459*(VLOOKUP($K459,'Bed parameters'!$A$9:$I$12,9,FALSE))*$F459*(VLOOKUP($Q459,'Workforce distribution'!$C$8:$AD$30,AG$7,FALSE)),IF($Q459="n/a",(IF($P459=AG$6,$X459*$F459,0)),$X459*$F459*(VLOOKUP($Q459,'Workforce distribution'!$C$8:$AD$30,AG$7,FALSE)))),0)</f>
        <v>0</v>
      </c>
      <c r="AH459" s="30">
        <f>_xlfn.IFNA(IF($O459="days",$Y459*(VLOOKUP($K459,'Bed parameters'!$A$9:$I$12,9,FALSE))*$F459*(VLOOKUP($Q459,'Workforce distribution'!$C$8:$AD$30,AH$7,FALSE)),IF($Q459="n/a",(IF($P459=AH$6,$X459*$F459,0)),$X459*$F459*(VLOOKUP($Q459,'Workforce distribution'!$C$8:$AD$30,AH$7,FALSE)))),0)</f>
        <v>0</v>
      </c>
      <c r="AI459" s="30">
        <f>_xlfn.IFNA(IF($O459="days",$Y459*(VLOOKUP($K459,'Bed parameters'!$A$9:$I$12,9,FALSE))*$F459*(VLOOKUP($Q459,'Workforce distribution'!$C$8:$AD$30,AI$7,FALSE)),IF($Q459="n/a",(IF($P459=AI$6,$X459*$F459,0)),$X459*$F459*(VLOOKUP($Q459,'Workforce distribution'!$C$8:$AD$30,AI$7,FALSE)))),0)</f>
        <v>0</v>
      </c>
      <c r="AJ459" s="30">
        <f>_xlfn.IFNA(IF($O459="days",$Y459*(VLOOKUP($K459,'Bed parameters'!$A$9:$I$12,9,FALSE))*$F459*(VLOOKUP($Q459,'Workforce distribution'!$C$8:$AD$30,AJ$7,FALSE)),IF($Q459="n/a",(IF($P459=AJ$6,$X459*$F459,0)),$X459*$F459*(VLOOKUP($Q459,'Workforce distribution'!$C$8:$AD$30,AJ$7,FALSE)))),0)</f>
        <v>0</v>
      </c>
      <c r="AK459" s="30">
        <f>_xlfn.IFNA(IF($O459="days",$Y459*(VLOOKUP($K459,'Bed parameters'!$A$9:$I$12,9,FALSE))*$F459*(VLOOKUP($Q459,'Workforce distribution'!$C$8:$AD$30,AK$7,FALSE)),IF($Q459="n/a",(IF($P459=AK$6,$X459*$F459,0)),$X459*$F459*(VLOOKUP($Q459,'Workforce distribution'!$C$8:$AD$30,AK$7,FALSE)))),0)</f>
        <v>23257.365062399997</v>
      </c>
      <c r="AL459" s="30">
        <f>_xlfn.IFNA(IF($O459="days",$Y459*(VLOOKUP($K459,'Bed parameters'!$A$9:$I$12,9,FALSE))*$F459*(VLOOKUP($Q459,'Workforce distribution'!$C$8:$AD$30,AL$7,FALSE)),IF($Q459="n/a",(IF($P459=AL$6,$X459*$F459,0)),$X459*$F459*(VLOOKUP($Q459,'Workforce distribution'!$C$8:$AD$30,AL$7,FALSE)))),0)</f>
        <v>0</v>
      </c>
      <c r="AM459" s="30">
        <f>_xlfn.IFNA(IF($O459="days",$Y459*(VLOOKUP($K459,'Bed parameters'!$A$9:$I$12,9,FALSE))*$F459*(VLOOKUP($Q459,'Workforce distribution'!$C$8:$AD$30,AM$7,FALSE)),IF($Q459="n/a",(IF($P459=AM$6,$X459*$F459,0)),$X459*$F459*(VLOOKUP($Q459,'Workforce distribution'!$C$8:$AD$30,AM$7,FALSE)))),0)</f>
        <v>0</v>
      </c>
      <c r="AN459" s="30">
        <f>_xlfn.IFNA(IF($O459="days",$Y459*(VLOOKUP($K459,'Bed parameters'!$A$9:$I$12,9,FALSE))*$F459*(VLOOKUP($Q459,'Workforce distribution'!$C$8:$AD$30,AN$7,FALSE)),IF($Q459="n/a",(IF($P459=AN$6,$X459*$F459,0)),$X459*$F459*(VLOOKUP($Q459,'Workforce distribution'!$C$8:$AD$30,AN$7,FALSE)))),0)</f>
        <v>0</v>
      </c>
      <c r="AO459" s="30">
        <f>_xlfn.IFNA(IF($O459="days",$Y459*(VLOOKUP($K459,'Bed parameters'!$A$9:$I$12,9,FALSE))*$F459*(VLOOKUP($Q459,'Workforce distribution'!$C$8:$AD$30,AO$7,FALSE)),IF($Q459="n/a",(IF($P459=AO$6,$X459*$F459,0)),$X459*$F459*(VLOOKUP($Q459,'Workforce distribution'!$C$8:$AD$30,AO$7,FALSE)))),0)</f>
        <v>0</v>
      </c>
      <c r="AP459" s="30">
        <f>_xlfn.IFNA(IF($O459="days",$Y459*(VLOOKUP($K459,'Bed parameters'!$A$9:$I$12,9,FALSE))*$F459*(VLOOKUP($Q459,'Workforce distribution'!$C$8:$AD$30,AP$7,FALSE)),IF($Q459="n/a",(IF($P459=AP$6,$X459*$F459,0)),$X459*$F459*(VLOOKUP($Q459,'Workforce distribution'!$C$8:$AD$30,AP$7,FALSE)))),0)</f>
        <v>0</v>
      </c>
      <c r="AQ459" s="30">
        <f>_xlfn.IFNA(IF($O459="days",$Y459*(VLOOKUP($K459,'Bed parameters'!$A$9:$I$12,9,FALSE))*$F459*(VLOOKUP($Q459,'Workforce distribution'!$C$8:$AD$30,AQ$7,FALSE)),IF($Q459="n/a",(IF($P459=AQ$6,$X459*$F459,0)),$X459*$F459*(VLOOKUP($Q459,'Workforce distribution'!$C$8:$AD$30,AQ$7,FALSE)))),0)</f>
        <v>0</v>
      </c>
      <c r="AR459" s="30">
        <f>_xlfn.IFNA(IF($O459="days",$Y459*(VLOOKUP($K459,'Bed parameters'!$A$9:$I$12,9,FALSE))*$F459*(VLOOKUP($Q459,'Workforce distribution'!$C$8:$AD$30,AR$7,FALSE)),IF($Q459="n/a",(IF($P459=AR$6,$X459*$F459,0)),$X459*$F459*(VLOOKUP($Q459,'Workforce distribution'!$C$8:$AD$30,AR$7,FALSE)))),0)</f>
        <v>0</v>
      </c>
      <c r="AS459" s="30">
        <f>_xlfn.IFNA(IF($O459="days",$Y459*(VLOOKUP($K459,'Bed parameters'!$A$9:$I$12,9,FALSE))*$F459*(VLOOKUP($Q459,'Workforce distribution'!$C$8:$AD$30,AS$7,FALSE)),IF($Q459="n/a",(IF($P459=AS$6,$X459*$F459,0)),$X459*$F459*(VLOOKUP($Q459,'Workforce distribution'!$C$8:$AD$30,AS$7,FALSE)))),0)</f>
        <v>6644.9614464000006</v>
      </c>
      <c r="AT459" s="30">
        <f>_xlfn.IFNA(IF($O459="days",$Y459*(VLOOKUP($K459,'Bed parameters'!$A$9:$I$12,9,FALSE))*$F459*(VLOOKUP($Q459,'Workforce distribution'!$C$8:$AD$30,AT$7,FALSE)),IF($Q459="n/a",(IF($P459=AT$6,$X459*$F459,0)),$X459*$F459*(VLOOKUP($Q459,'Workforce distribution'!$C$8:$AD$30,AT$7,FALSE)))),0)</f>
        <v>0</v>
      </c>
      <c r="AU459" s="30">
        <f>_xlfn.IFNA(IF($O459="days",$Y459*(VLOOKUP($K459,'Bed parameters'!$A$9:$I$12,9,FALSE))*$F459*(VLOOKUP($Q459,'Workforce distribution'!$C$8:$AD$30,AU$7,FALSE)),IF($Q459="n/a",(IF($P459=AU$6,$X459*$F459,0)),$X459*$F459*(VLOOKUP($Q459,'Workforce distribution'!$C$8:$AD$30,AU$7,FALSE)))),0)</f>
        <v>0</v>
      </c>
      <c r="AV459" s="30">
        <f>_xlfn.IFNA(IF($O459="days",$Y459*(VLOOKUP($K459,'Bed parameters'!$A$9:$I$12,9,FALSE))*$F459*(VLOOKUP($Q459,'Workforce distribution'!$C$8:$AD$30,AV$7,FALSE)),IF($Q459="n/a",(IF($P459=AV$6,$X459*$F459,0)),$X459*$F459*(VLOOKUP($Q459,'Workforce distribution'!$C$8:$AD$30,AV$7,FALSE)))),0)</f>
        <v>0</v>
      </c>
      <c r="AW459" s="30">
        <f>_xlfn.IFNA(IF($O459="days",$Y459*(VLOOKUP($K459,'Bed parameters'!$A$9:$I$12,9,FALSE))*$F459*(VLOOKUP($Q459,'Workforce distribution'!$C$8:$AD$30,AW$7,FALSE)),IF($Q459="n/a",(IF($P459=AW$6,$X459*$F459,0)),$X459*$F459*(VLOOKUP($Q459,'Workforce distribution'!$C$8:$AD$30,AW$7,FALSE)))),0)</f>
        <v>0</v>
      </c>
      <c r="AX459" s="30">
        <f>_xlfn.IFNA(IF($O459="days",$Y459*(VLOOKUP($K459,'Bed parameters'!$A$9:$I$12,9,FALSE))*$F459*(VLOOKUP($Q459,'Workforce distribution'!$C$8:$AD$30,AX$7,FALSE)),IF($Q459="n/a",(IF($P459=AX$6,$X459*$F459,0)),$X459*$F459*(VLOOKUP($Q459,'Workforce distribution'!$C$8:$AD$30,AX$7,FALSE)))),0)</f>
        <v>0</v>
      </c>
      <c r="AY459" s="30">
        <f>_xlfn.IFNA(IF($O459="days",$Y459*(VLOOKUP($K459,'Bed parameters'!$A$9:$I$12,9,FALSE))*$F459*(VLOOKUP($Q459,'Workforce distribution'!$C$8:$AD$30,AY$7,FALSE)),IF($Q459="n/a",(IF($P459=AY$6,$X459*$F459,0)),$X459*$F459*(VLOOKUP($Q459,'Workforce distribution'!$C$8:$AD$30,AY$7,FALSE)))),0)</f>
        <v>0</v>
      </c>
      <c r="AZ459" s="30">
        <f>_xlfn.IFNA(IF($O459="days",$Y459*(VLOOKUP($K459,'Bed parameters'!$A$9:$I$12,9,FALSE))*$F459*(VLOOKUP($Q459,'Workforce distribution'!$C$8:$AD$30,AZ$7,FALSE)),IF($Q459="n/a",(IF($P459=AZ$6,$X459*$F459,0)),$X459*$F459*(VLOOKUP($Q459,'Workforce distribution'!$C$8:$AD$30,AZ$7,FALSE)))),0)</f>
        <v>0</v>
      </c>
      <c r="BA459" s="30">
        <f>_xlfn.IFNA(IF($O459="days",$Y459*(VLOOKUP($K459,'Bed parameters'!$A$9:$I$12,9,FALSE))*$F459*(VLOOKUP($Q459,'Workforce distribution'!$C$8:$AD$30,BA$7,FALSE)),IF($Q459="n/a",(IF($P459=BA$6,$X459*$F459,0)),$X459*$F459*(VLOOKUP($Q459,'Workforce distribution'!$C$8:$AD$30,BA$7,FALSE)))),0)</f>
        <v>0</v>
      </c>
      <c r="BB459" s="30">
        <f>_xlfn.IFNA(IF($O459="days",$Y459*(VLOOKUP($K459,'Bed parameters'!$A$9:$I$12,9,FALSE))*$F459*(VLOOKUP($Q459,'Workforce distribution'!$C$8:$AD$30,BB$7,FALSE)),IF($Q459="n/a",(IF($P459=BB$6,$X459*$F459,0)),$X459*$F459*(VLOOKUP($Q459,'Workforce distribution'!$C$8:$AD$30,BB$7,FALSE)))),0)</f>
        <v>0</v>
      </c>
      <c r="BC459" s="149">
        <f t="shared" si="65"/>
        <v>20.189717123840587</v>
      </c>
      <c r="BD459" s="288">
        <f>IF($Q459="n/a",(IF('Workforce hours'!D$30=0,0,(AB459/'Workforce hours'!D$30))),(IF(VLOOKUP($Q459,'Workforce hours'!$C$8:$AD$30,BD$7,FALSE)=0,0,(AB459/(VLOOKUP($Q459,'Workforce hours'!$C$8:$AD$30,BD$7,FALSE))))))</f>
        <v>0</v>
      </c>
      <c r="BE459" s="288">
        <f>IF($Q459="n/a",(IF('Workforce hours'!E$30=0,0,(AC459/'Workforce hours'!E$30))),(IF(VLOOKUP($Q459,'Workforce hours'!$C$8:$AD$30,BE$7,FALSE)=0,0,(AC459/(VLOOKUP($Q459,'Workforce hours'!$C$8:$AD$30,BE$7,FALSE))))))</f>
        <v>0</v>
      </c>
      <c r="BF459" s="288">
        <f>IF($Q459="n/a",(IF('Workforce hours'!F$30=0,0,(AD459/'Workforce hours'!F$30))),(IF(VLOOKUP($Q459,'Workforce hours'!$C$8:$AD$30,BF$7,FALSE)=0,0,(AD459/(VLOOKUP($Q459,'Workforce hours'!$C$8:$AD$30,BF$7,FALSE))))))</f>
        <v>0</v>
      </c>
      <c r="BG459" s="288">
        <f>IF($Q459="n/a",(IF('Workforce hours'!G$30=0,0,(AE459/'Workforce hours'!G$30))),(IF(VLOOKUP($Q459,'Workforce hours'!$C$8:$AD$30,BG$7,FALSE)=0,0,(AE459/(VLOOKUP($Q459,'Workforce hours'!$C$8:$AD$30,BG$7,FALSE))))))</f>
        <v>1.937306544139942</v>
      </c>
      <c r="BH459" s="288">
        <f>IF($Q459="n/a",(IF('Workforce hours'!H$30=0,0,(AF459/'Workforce hours'!H$30))),(IF(VLOOKUP($Q459,'Workforce hours'!$C$8:$AD$30,BH$7,FALSE)=0,0,(AF459/(VLOOKUP($Q459,'Workforce hours'!$C$8:$AD$30,BH$7,FALSE))))))</f>
        <v>0</v>
      </c>
      <c r="BI459" s="288">
        <f>IF($Q459="n/a",(IF('Workforce hours'!I$30=0,0,(AG459/'Workforce hours'!I$30))),(IF(VLOOKUP($Q459,'Workforce hours'!$C$8:$AD$30,BI$7,FALSE)=0,0,(AG459/(VLOOKUP($Q459,'Workforce hours'!$C$8:$AD$30,BI$7,FALSE))))))</f>
        <v>0</v>
      </c>
      <c r="BJ459" s="288">
        <f>IF($Q459="n/a",(IF('Workforce hours'!J$30=0,0,(AH459/'Workforce hours'!J$30))),(IF(VLOOKUP($Q459,'Workforce hours'!$C$8:$AD$30,BJ$7,FALSE)=0,0,(AH459/(VLOOKUP($Q459,'Workforce hours'!$C$8:$AD$30,BJ$7,FALSE))))))</f>
        <v>0</v>
      </c>
      <c r="BK459" s="288">
        <f>IF($Q459="n/a",(IF('Workforce hours'!K$30=0,0,(AI459/'Workforce hours'!K$30))),(IF(VLOOKUP($Q459,'Workforce hours'!$C$8:$AD$30,BK$7,FALSE)=0,0,(AI459/(VLOOKUP($Q459,'Workforce hours'!$C$8:$AD$30,BK$7,FALSE))))))</f>
        <v>0</v>
      </c>
      <c r="BL459" s="288">
        <f>IF($Q459="n/a",(IF('Workforce hours'!L$30=0,0,(AJ459/'Workforce hours'!L$30))),(IF(VLOOKUP($Q459,'Workforce hours'!$C$8:$AD$30,BL$7,FALSE)=0,0,(AJ459/(VLOOKUP($Q459,'Workforce hours'!$C$8:$AD$30,BL$7,FALSE))))))</f>
        <v>0</v>
      </c>
      <c r="BM459" s="288">
        <f>IF($Q459="n/a",(IF('Workforce hours'!M$30=0,0,(AK459/'Workforce hours'!M$30))),(IF(VLOOKUP($Q459,'Workforce hours'!$C$8:$AD$30,BM$7,FALSE)=0,0,(AK459/(VLOOKUP($Q459,'Workforce hours'!$C$8:$AD$30,BM$7,FALSE))))))</f>
        <v>14.186425277695747</v>
      </c>
      <c r="BN459" s="288">
        <f>IF($Q459="n/a",(IF('Workforce hours'!N$30=0,0,(AL459/'Workforce hours'!N$30))),(IF(VLOOKUP($Q459,'Workforce hours'!$C$8:$AD$30,BN$7,FALSE)=0,0,(AL459/(VLOOKUP($Q459,'Workforce hours'!$C$8:$AD$30,BN$7,FALSE))))))</f>
        <v>0</v>
      </c>
      <c r="BO459" s="288">
        <f>IF($Q459="n/a",(IF('Workforce hours'!O$30=0,0,(AM459/'Workforce hours'!O$30))),(IF(VLOOKUP($Q459,'Workforce hours'!$C$8:$AD$30,BO$7,FALSE)=0,0,(AM459/(VLOOKUP($Q459,'Workforce hours'!$C$8:$AD$30,BO$7,FALSE))))))</f>
        <v>0</v>
      </c>
      <c r="BP459" s="288">
        <f>IF($Q459="n/a",(IF('Workforce hours'!P$30=0,0,(AN459/'Workforce hours'!P$30))),(IF(VLOOKUP($Q459,'Workforce hours'!$C$8:$AD$30,BP$7,FALSE)=0,0,(AN459/(VLOOKUP($Q459,'Workforce hours'!$C$8:$AD$30,BP$7,FALSE))))))</f>
        <v>0</v>
      </c>
      <c r="BQ459" s="288">
        <f>IF($Q459="n/a",(IF('Workforce hours'!Q$30=0,0,(AO459/'Workforce hours'!Q$30))),(IF(VLOOKUP($Q459,'Workforce hours'!$C$8:$AD$30,BQ$7,FALSE)=0,0,(AO459/(VLOOKUP($Q459,'Workforce hours'!$C$8:$AD$30,BQ$7,FALSE))))))</f>
        <v>0</v>
      </c>
      <c r="BR459" s="288">
        <f>IF($Q459="n/a",(IF('Workforce hours'!R$30=0,0,(AP459/'Workforce hours'!R$30))),(IF(VLOOKUP($Q459,'Workforce hours'!$C$8:$AD$30,BR$7,FALSE)=0,0,(AP459/(VLOOKUP($Q459,'Workforce hours'!$C$8:$AD$30,BR$7,FALSE))))))</f>
        <v>0</v>
      </c>
      <c r="BS459" s="288">
        <f>IF($Q459="n/a",(IF('Workforce hours'!S$30=0,0,(AQ459/'Workforce hours'!S$30))),(IF(VLOOKUP($Q459,'Workforce hours'!$C$8:$AD$30,BS$7,FALSE)=0,0,(AQ459/(VLOOKUP($Q459,'Workforce hours'!$C$8:$AD$30,BS$7,FALSE))))))</f>
        <v>0</v>
      </c>
      <c r="BT459" s="288">
        <f>IF($Q459="n/a",(IF('Workforce hours'!T$30=0,0,(AR459/'Workforce hours'!T$30))),(IF(VLOOKUP($Q459,'Workforce hours'!$C$8:$AD$30,BT$7,FALSE)=0,0,(AR459/(VLOOKUP($Q459,'Workforce hours'!$C$8:$AD$30,BT$7,FALSE))))))</f>
        <v>0</v>
      </c>
      <c r="BU459" s="288">
        <f>IF($Q459="n/a",(IF('Workforce hours'!U$30=0,0,(AS459/'Workforce hours'!U$30))),(IF(VLOOKUP($Q459,'Workforce hours'!$C$8:$AD$30,BU$7,FALSE)=0,0,(AS459/(VLOOKUP($Q459,'Workforce hours'!$C$8:$AD$30,BU$7,FALSE))))))</f>
        <v>4.0659853020048988</v>
      </c>
      <c r="BV459" s="288">
        <f>IF($Q459="n/a",(IF('Workforce hours'!V$30=0,0,(AT459/'Workforce hours'!V$30))),(IF(VLOOKUP($Q459,'Workforce hours'!$C$8:$AD$30,BV$7,FALSE)=0,0,(AT459/(VLOOKUP($Q459,'Workforce hours'!$C$8:$AD$30,BV$7,FALSE))))))</f>
        <v>0</v>
      </c>
      <c r="BW459" s="288">
        <f>IF($Q459="n/a",(IF('Workforce hours'!W$30=0,0,(AU459/'Workforce hours'!W$30))),(IF(VLOOKUP($Q459,'Workforce hours'!$C$8:$AD$30,BW$7,FALSE)=0,0,(AU459/(VLOOKUP($Q459,'Workforce hours'!$C$8:$AD$30,BW$7,FALSE))))))</f>
        <v>0</v>
      </c>
      <c r="BX459" s="288">
        <f>IF($Q459="n/a",(IF('Workforce hours'!X$30=0,0,(AV459/'Workforce hours'!X$30))),(IF(VLOOKUP($Q459,'Workforce hours'!$C$8:$AD$30,BX$7,FALSE)=0,0,(AV459/(VLOOKUP($Q459,'Workforce hours'!$C$8:$AD$30,BX$7,FALSE))))))</f>
        <v>0</v>
      </c>
      <c r="BY459" s="288">
        <f>IF($Q459="n/a",(IF('Workforce hours'!Y$30=0,0,(AW459/'Workforce hours'!Y$30))),(IF(VLOOKUP($Q459,'Workforce hours'!$C$8:$AD$30,BY$7,FALSE)=0,0,(AW459/(VLOOKUP($Q459,'Workforce hours'!$C$8:$AD$30,BY$7,FALSE))))))</f>
        <v>0</v>
      </c>
      <c r="BZ459" s="288">
        <f>IF($Q459="n/a",(IF('Workforce hours'!Z$30=0,0,(AX459/'Workforce hours'!Z$30))),(IF(VLOOKUP($Q459,'Workforce hours'!$C$8:$AD$30,BZ$7,FALSE)=0,0,(AX459/(VLOOKUP($Q459,'Workforce hours'!$C$8:$AD$30,BZ$7,FALSE))))))</f>
        <v>0</v>
      </c>
      <c r="CA459" s="288">
        <f>IF($Q459="n/a",(IF('Workforce hours'!AA$30=0,0,(AY459/'Workforce hours'!AA$30))),(IF(VLOOKUP($Q459,'Workforce hours'!$C$8:$AD$30,CA$7,FALSE)=0,0,(AY459/(VLOOKUP($Q459,'Workforce hours'!$C$8:$AD$30,CA$7,FALSE))))))</f>
        <v>0</v>
      </c>
      <c r="CB459" s="288">
        <f>IF($Q459="n/a",(IF('Workforce hours'!AB$30=0,0,(AZ459/'Workforce hours'!AB$30))),(IF(VLOOKUP($Q459,'Workforce hours'!$C$8:$AD$30,CB$7,FALSE)=0,0,(AZ459/(VLOOKUP($Q459,'Workforce hours'!$C$8:$AD$30,CB$7,FALSE))))))</f>
        <v>0</v>
      </c>
      <c r="CC459" s="288">
        <f>IF($Q459="n/a",(IF('Workforce hours'!AC$30=0,0,(BA459/'Workforce hours'!AC$30))),(IF(VLOOKUP($Q459,'Workforce hours'!$C$8:$AD$30,CC$7,FALSE)=0,0,(BA459/(VLOOKUP($Q459,'Workforce hours'!$C$8:$AD$30,CC$7,FALSE))))))</f>
        <v>0</v>
      </c>
      <c r="CD459" s="288">
        <f>IF($Q459="n/a",(IF('Workforce hours'!AD$30=0,0,(BB459/'Workforce hours'!AD$30))),(IF(VLOOKUP($Q459,'Workforce hours'!$C$8:$AD$30,CD$7,FALSE)=0,0,(BB459/(VLOOKUP($Q459,'Workforce hours'!$C$8:$AD$30,CD$7,FALSE))))))</f>
        <v>0</v>
      </c>
      <c r="CE459" s="289">
        <f t="shared" si="66"/>
        <v>0</v>
      </c>
      <c r="CF459" s="290">
        <f>BD459*'Workforce costs'!B$9*(1+'Workforce costs'!B$10)*(1+'Workforce costs'!B$11)</f>
        <v>0</v>
      </c>
      <c r="CG459" s="290">
        <f>BE459*'Workforce costs'!C$9*(1+'Workforce costs'!C$10)*(1+'Workforce costs'!C$11)</f>
        <v>0</v>
      </c>
      <c r="CH459" s="290">
        <f>BF459*'Workforce costs'!D$9*(1+'Workforce costs'!D$10)*(1+'Workforce costs'!D$11)</f>
        <v>0</v>
      </c>
      <c r="CI459" s="290">
        <f>BG459*'Workforce costs'!E$9*(1+'Workforce costs'!E$10)*(1+'Workforce costs'!E$11)</f>
        <v>0</v>
      </c>
      <c r="CJ459" s="290">
        <f>BH459*'Workforce costs'!F$9*(1+'Workforce costs'!F$10)*(1+'Workforce costs'!F$11)</f>
        <v>0</v>
      </c>
      <c r="CK459" s="290">
        <f>BI459*'Workforce costs'!G$9*(1+'Workforce costs'!G$10)*(1+'Workforce costs'!G$11)</f>
        <v>0</v>
      </c>
      <c r="CL459" s="290">
        <f>BJ459*'Workforce costs'!H$9*(1+'Workforce costs'!H$10)*(1+'Workforce costs'!H$11)</f>
        <v>0</v>
      </c>
      <c r="CM459" s="290">
        <f>BK459*'Workforce costs'!I$9*(1+'Workforce costs'!I$10)*(1+'Workforce costs'!I$11)</f>
        <v>0</v>
      </c>
      <c r="CN459" s="290">
        <f>BL459*'Workforce costs'!J$9*(1+'Workforce costs'!J$10)*(1+'Workforce costs'!J$11)</f>
        <v>0</v>
      </c>
      <c r="CO459" s="290">
        <f>BM459*'Workforce costs'!K$9*(1+'Workforce costs'!K$10)*(1+'Workforce costs'!K$11)</f>
        <v>0</v>
      </c>
      <c r="CP459" s="290">
        <f>BN459*'Workforce costs'!L$9*(1+'Workforce costs'!L$10)*(1+'Workforce costs'!L$11)</f>
        <v>0</v>
      </c>
      <c r="CQ459" s="290">
        <f>BO459*'Workforce costs'!M$9*(1+'Workforce costs'!M$10)*(1+'Workforce costs'!M$11)</f>
        <v>0</v>
      </c>
      <c r="CR459" s="290">
        <f>BP459*'Workforce costs'!N$9*(1+'Workforce costs'!N$10)*(1+'Workforce costs'!N$11)</f>
        <v>0</v>
      </c>
      <c r="CS459" s="290">
        <f>BQ459*'Workforce costs'!O$9*(1+'Workforce costs'!O$10)*(1+'Workforce costs'!O$11)</f>
        <v>0</v>
      </c>
      <c r="CT459" s="290">
        <f>BR459*'Workforce costs'!P$9*(1+'Workforce costs'!P$10)*(1+'Workforce costs'!P$11)</f>
        <v>0</v>
      </c>
      <c r="CU459" s="290">
        <f>BS459*'Workforce costs'!Q$9*(1+'Workforce costs'!Q$10)*(1+'Workforce costs'!Q$11)</f>
        <v>0</v>
      </c>
      <c r="CV459" s="290">
        <f>BT459*'Workforce costs'!R$9*(1+'Workforce costs'!R$10)*(1+'Workforce costs'!R$11)</f>
        <v>0</v>
      </c>
      <c r="CW459" s="290">
        <f>BU459*'Workforce costs'!S$9*(1+'Workforce costs'!S$10)*(1+'Workforce costs'!S$11)</f>
        <v>0</v>
      </c>
      <c r="CX459" s="290">
        <f>BV459*'Workforce costs'!T$9*(1+'Workforce costs'!T$10)*(1+'Workforce costs'!T$11)</f>
        <v>0</v>
      </c>
      <c r="CY459" s="290">
        <f>BW459*'Workforce costs'!U$9*(1+'Workforce costs'!U$10)*(1+'Workforce costs'!U$11)</f>
        <v>0</v>
      </c>
      <c r="CZ459" s="290">
        <f>BX459*'Workforce costs'!V$9*(1+'Workforce costs'!V$10)*(1+'Workforce costs'!V$11)</f>
        <v>0</v>
      </c>
      <c r="DA459" s="290">
        <f>BY459*'Workforce costs'!W$9*(1+'Workforce costs'!W$10)*(1+'Workforce costs'!W$11)</f>
        <v>0</v>
      </c>
      <c r="DB459" s="290">
        <f>BZ459*'Workforce costs'!X$9*(1+'Workforce costs'!X$10)*(1+'Workforce costs'!X$11)</f>
        <v>0</v>
      </c>
      <c r="DC459" s="290">
        <f>CA459*'Workforce costs'!Y$9*(1+'Workforce costs'!Y$10)*(1+'Workforce costs'!Y$11)</f>
        <v>0</v>
      </c>
      <c r="DD459" s="290">
        <f>CB459*'Workforce costs'!Z$9*(1+'Workforce costs'!Z$10)*(1+'Workforce costs'!Z$11)</f>
        <v>0</v>
      </c>
      <c r="DE459" s="290">
        <f>CC459*'Workforce costs'!AA$9*(1+'Workforce costs'!AA$10)*(1+'Workforce costs'!AA$11)</f>
        <v>0</v>
      </c>
      <c r="DF459" s="290">
        <f>CD459*'Workforce costs'!AB$9*(1+'Workforce costs'!AB$10)*(1+'Workforce costs'!AB$11)</f>
        <v>0</v>
      </c>
    </row>
    <row r="460" spans="1:110" x14ac:dyDescent="0.3">
      <c r="A460" s="2" t="str">
        <f>Outputs!$A$4</f>
        <v>Australia</v>
      </c>
      <c r="B460" s="2" t="str">
        <f t="shared" si="59"/>
        <v>Australia 12to17</v>
      </c>
      <c r="C460" s="30">
        <f>VLOOKUP($B460,Populations!$D$15:$H$1920,3,FALSE)</f>
        <v>1959472</v>
      </c>
      <c r="D460" s="255">
        <f>IF(OR($H460="General pop",$H460="Schools",$H460="Workplace",$H460="Skills Training",$H460="Digital Supports"),1,VLOOKUP($B460,Populations!$D$15:$H$1920,5,FALSE))</f>
        <v>1</v>
      </c>
      <c r="E460" s="88">
        <f>VLOOKUP(I460,Epidemiology!$C$10:$H$47,6,FALSE)</f>
        <v>847.8</v>
      </c>
      <c r="F460" s="102">
        <f>'Care profiles'!R461</f>
        <v>1</v>
      </c>
      <c r="G460" s="15" t="str">
        <f>'Care profiles'!A461</f>
        <v>12to17</v>
      </c>
      <c r="H460" s="15" t="str">
        <f>'Care profiles'!B461</f>
        <v>Bereaved_Year1</v>
      </c>
      <c r="I460" s="15" t="str">
        <f>'Care profiles'!C461</f>
        <v>Bereaved_Year1_12-17yrs</v>
      </c>
      <c r="J460" s="15" t="str">
        <f>'Care profiles'!D461</f>
        <v>Care profile</v>
      </c>
      <c r="K460" s="15" t="str">
        <f>'Care profiles'!E461</f>
        <v>Postvention Family Support Services</v>
      </c>
      <c r="L460" s="104">
        <f>'Care profiles'!F461</f>
        <v>0.8</v>
      </c>
      <c r="M460" s="15">
        <f>'Care profiles'!G461</f>
        <v>5</v>
      </c>
      <c r="N460" s="15">
        <f>'Care profiles'!H461</f>
        <v>30</v>
      </c>
      <c r="O460" s="15" t="str">
        <f>'Care profiles'!I461</f>
        <v>min</v>
      </c>
      <c r="P460" s="15" t="str">
        <f>'Care profiles'!J461</f>
        <v>Team</v>
      </c>
      <c r="Q460" s="15" t="str">
        <f>'Care profiles'!K461</f>
        <v>Postvention Crisis Response Team</v>
      </c>
      <c r="R460" s="15" t="str">
        <f>'Care profiles'!M461</f>
        <v>Y</v>
      </c>
      <c r="S460" s="15" t="str">
        <f>'Care profiles'!O461</f>
        <v>Y</v>
      </c>
      <c r="T460" s="15" t="str">
        <f>'Care profiles'!Q461</f>
        <v>N</v>
      </c>
      <c r="U460" s="30">
        <f t="shared" si="60"/>
        <v>16612.403616</v>
      </c>
      <c r="V460" s="30">
        <f t="shared" si="61"/>
        <v>13289.922892800001</v>
      </c>
      <c r="W460" s="30">
        <f>IF(M460="n/a",0,IF(O460="days",V460*M460*(1+(VLOOKUP(K460,'Bed parameters'!$A$9:$G$12,7,FALSE))),V460*M460))</f>
        <v>66449.614464000013</v>
      </c>
      <c r="X460" s="30">
        <f t="shared" si="62"/>
        <v>33224.807232000006</v>
      </c>
      <c r="Y460" s="30">
        <f t="shared" si="63"/>
        <v>0</v>
      </c>
      <c r="Z460" s="113">
        <f>_xlfn.IFNA(Y460/((VLOOKUP(K460,'Bed parameters'!$A$9:$G$12,3,FALSE))*(VLOOKUP(K460,'Bed parameters'!$A$9:$G$12,5,FALSE))),0)</f>
        <v>0</v>
      </c>
      <c r="AA460" s="30">
        <f t="shared" si="64"/>
        <v>33224.807232000006</v>
      </c>
      <c r="AB460" s="30">
        <f>_xlfn.IFNA(IF($O460="days",$Y460*(VLOOKUP($K460,'Bed parameters'!$A$9:$I$12,9,FALSE))*$F460*(VLOOKUP($Q460,'Workforce distribution'!$C$8:$AD$30,AB$7,FALSE)),IF($Q460="n/a",(IF($P460=AB$6,$X460*$F460,0)),$X460*$F460*(VLOOKUP($Q460,'Workforce distribution'!$C$8:$AD$30,AB$7,FALSE)))),0)</f>
        <v>0</v>
      </c>
      <c r="AC460" s="30">
        <f>_xlfn.IFNA(IF($O460="days",$Y460*(VLOOKUP($K460,'Bed parameters'!$A$9:$I$12,9,FALSE))*$F460*(VLOOKUP($Q460,'Workforce distribution'!$C$8:$AD$30,AC$7,FALSE)),IF($Q460="n/a",(IF($P460=AC$6,$X460*$F460,0)),$X460*$F460*(VLOOKUP($Q460,'Workforce distribution'!$C$8:$AD$30,AC$7,FALSE)))),0)</f>
        <v>0</v>
      </c>
      <c r="AD460" s="30">
        <f>_xlfn.IFNA(IF($O460="days",$Y460*(VLOOKUP($K460,'Bed parameters'!$A$9:$I$12,9,FALSE))*$F460*(VLOOKUP($Q460,'Workforce distribution'!$C$8:$AD$30,AD$7,FALSE)),IF($Q460="n/a",(IF($P460=AD$6,$X460*$F460,0)),$X460*$F460*(VLOOKUP($Q460,'Workforce distribution'!$C$8:$AD$30,AD$7,FALSE)))),0)</f>
        <v>0</v>
      </c>
      <c r="AE460" s="30">
        <f>_xlfn.IFNA(IF($O460="days",$Y460*(VLOOKUP($K460,'Bed parameters'!$A$9:$I$12,9,FALSE))*$F460*(VLOOKUP($Q460,'Workforce distribution'!$C$8:$AD$30,AE$7,FALSE)),IF($Q460="n/a",(IF($P460=AE$6,$X460*$F460,0)),$X460*$F460*(VLOOKUP($Q460,'Workforce distribution'!$C$8:$AD$30,AE$7,FALSE)))),0)</f>
        <v>3322.4807232000007</v>
      </c>
      <c r="AF460" s="30">
        <f>_xlfn.IFNA(IF($O460="days",$Y460*(VLOOKUP($K460,'Bed parameters'!$A$9:$I$12,9,FALSE))*$F460*(VLOOKUP($Q460,'Workforce distribution'!$C$8:$AD$30,AF$7,FALSE)),IF($Q460="n/a",(IF($P460=AF$6,$X460*$F460,0)),$X460*$F460*(VLOOKUP($Q460,'Workforce distribution'!$C$8:$AD$30,AF$7,FALSE)))),0)</f>
        <v>0</v>
      </c>
      <c r="AG460" s="30">
        <f>_xlfn.IFNA(IF($O460="days",$Y460*(VLOOKUP($K460,'Bed parameters'!$A$9:$I$12,9,FALSE))*$F460*(VLOOKUP($Q460,'Workforce distribution'!$C$8:$AD$30,AG$7,FALSE)),IF($Q460="n/a",(IF($P460=AG$6,$X460*$F460,0)),$X460*$F460*(VLOOKUP($Q460,'Workforce distribution'!$C$8:$AD$30,AG$7,FALSE)))),0)</f>
        <v>0</v>
      </c>
      <c r="AH460" s="30">
        <f>_xlfn.IFNA(IF($O460="days",$Y460*(VLOOKUP($K460,'Bed parameters'!$A$9:$I$12,9,FALSE))*$F460*(VLOOKUP($Q460,'Workforce distribution'!$C$8:$AD$30,AH$7,FALSE)),IF($Q460="n/a",(IF($P460=AH$6,$X460*$F460,0)),$X460*$F460*(VLOOKUP($Q460,'Workforce distribution'!$C$8:$AD$30,AH$7,FALSE)))),0)</f>
        <v>0</v>
      </c>
      <c r="AI460" s="30">
        <f>_xlfn.IFNA(IF($O460="days",$Y460*(VLOOKUP($K460,'Bed parameters'!$A$9:$I$12,9,FALSE))*$F460*(VLOOKUP($Q460,'Workforce distribution'!$C$8:$AD$30,AI$7,FALSE)),IF($Q460="n/a",(IF($P460=AI$6,$X460*$F460,0)),$X460*$F460*(VLOOKUP($Q460,'Workforce distribution'!$C$8:$AD$30,AI$7,FALSE)))),0)</f>
        <v>0</v>
      </c>
      <c r="AJ460" s="30">
        <f>_xlfn.IFNA(IF($O460="days",$Y460*(VLOOKUP($K460,'Bed parameters'!$A$9:$I$12,9,FALSE))*$F460*(VLOOKUP($Q460,'Workforce distribution'!$C$8:$AD$30,AJ$7,FALSE)),IF($Q460="n/a",(IF($P460=AJ$6,$X460*$F460,0)),$X460*$F460*(VLOOKUP($Q460,'Workforce distribution'!$C$8:$AD$30,AJ$7,FALSE)))),0)</f>
        <v>0</v>
      </c>
      <c r="AK460" s="30">
        <f>_xlfn.IFNA(IF($O460="days",$Y460*(VLOOKUP($K460,'Bed parameters'!$A$9:$I$12,9,FALSE))*$F460*(VLOOKUP($Q460,'Workforce distribution'!$C$8:$AD$30,AK$7,FALSE)),IF($Q460="n/a",(IF($P460=AK$6,$X460*$F460,0)),$X460*$F460*(VLOOKUP($Q460,'Workforce distribution'!$C$8:$AD$30,AK$7,FALSE)))),0)</f>
        <v>23257.365062400004</v>
      </c>
      <c r="AL460" s="30">
        <f>_xlfn.IFNA(IF($O460="days",$Y460*(VLOOKUP($K460,'Bed parameters'!$A$9:$I$12,9,FALSE))*$F460*(VLOOKUP($Q460,'Workforce distribution'!$C$8:$AD$30,AL$7,FALSE)),IF($Q460="n/a",(IF($P460=AL$6,$X460*$F460,0)),$X460*$F460*(VLOOKUP($Q460,'Workforce distribution'!$C$8:$AD$30,AL$7,FALSE)))),0)</f>
        <v>0</v>
      </c>
      <c r="AM460" s="30">
        <f>_xlfn.IFNA(IF($O460="days",$Y460*(VLOOKUP($K460,'Bed parameters'!$A$9:$I$12,9,FALSE))*$F460*(VLOOKUP($Q460,'Workforce distribution'!$C$8:$AD$30,AM$7,FALSE)),IF($Q460="n/a",(IF($P460=AM$6,$X460*$F460,0)),$X460*$F460*(VLOOKUP($Q460,'Workforce distribution'!$C$8:$AD$30,AM$7,FALSE)))),0)</f>
        <v>0</v>
      </c>
      <c r="AN460" s="30">
        <f>_xlfn.IFNA(IF($O460="days",$Y460*(VLOOKUP($K460,'Bed parameters'!$A$9:$I$12,9,FALSE))*$F460*(VLOOKUP($Q460,'Workforce distribution'!$C$8:$AD$30,AN$7,FALSE)),IF($Q460="n/a",(IF($P460=AN$6,$X460*$F460,0)),$X460*$F460*(VLOOKUP($Q460,'Workforce distribution'!$C$8:$AD$30,AN$7,FALSE)))),0)</f>
        <v>0</v>
      </c>
      <c r="AO460" s="30">
        <f>_xlfn.IFNA(IF($O460="days",$Y460*(VLOOKUP($K460,'Bed parameters'!$A$9:$I$12,9,FALSE))*$F460*(VLOOKUP($Q460,'Workforce distribution'!$C$8:$AD$30,AO$7,FALSE)),IF($Q460="n/a",(IF($P460=AO$6,$X460*$F460,0)),$X460*$F460*(VLOOKUP($Q460,'Workforce distribution'!$C$8:$AD$30,AO$7,FALSE)))),0)</f>
        <v>0</v>
      </c>
      <c r="AP460" s="30">
        <f>_xlfn.IFNA(IF($O460="days",$Y460*(VLOOKUP($K460,'Bed parameters'!$A$9:$I$12,9,FALSE))*$F460*(VLOOKUP($Q460,'Workforce distribution'!$C$8:$AD$30,AP$7,FALSE)),IF($Q460="n/a",(IF($P460=AP$6,$X460*$F460,0)),$X460*$F460*(VLOOKUP($Q460,'Workforce distribution'!$C$8:$AD$30,AP$7,FALSE)))),0)</f>
        <v>0</v>
      </c>
      <c r="AQ460" s="30">
        <f>_xlfn.IFNA(IF($O460="days",$Y460*(VLOOKUP($K460,'Bed parameters'!$A$9:$I$12,9,FALSE))*$F460*(VLOOKUP($Q460,'Workforce distribution'!$C$8:$AD$30,AQ$7,FALSE)),IF($Q460="n/a",(IF($P460=AQ$6,$X460*$F460,0)),$X460*$F460*(VLOOKUP($Q460,'Workforce distribution'!$C$8:$AD$30,AQ$7,FALSE)))),0)</f>
        <v>0</v>
      </c>
      <c r="AR460" s="30">
        <f>_xlfn.IFNA(IF($O460="days",$Y460*(VLOOKUP($K460,'Bed parameters'!$A$9:$I$12,9,FALSE))*$F460*(VLOOKUP($Q460,'Workforce distribution'!$C$8:$AD$30,AR$7,FALSE)),IF($Q460="n/a",(IF($P460=AR$6,$X460*$F460,0)),$X460*$F460*(VLOOKUP($Q460,'Workforce distribution'!$C$8:$AD$30,AR$7,FALSE)))),0)</f>
        <v>0</v>
      </c>
      <c r="AS460" s="30">
        <f>_xlfn.IFNA(IF($O460="days",$Y460*(VLOOKUP($K460,'Bed parameters'!$A$9:$I$12,9,FALSE))*$F460*(VLOOKUP($Q460,'Workforce distribution'!$C$8:$AD$30,AS$7,FALSE)),IF($Q460="n/a",(IF($P460=AS$6,$X460*$F460,0)),$X460*$F460*(VLOOKUP($Q460,'Workforce distribution'!$C$8:$AD$30,AS$7,FALSE)))),0)</f>
        <v>6644.9614464000015</v>
      </c>
      <c r="AT460" s="30">
        <f>_xlfn.IFNA(IF($O460="days",$Y460*(VLOOKUP($K460,'Bed parameters'!$A$9:$I$12,9,FALSE))*$F460*(VLOOKUP($Q460,'Workforce distribution'!$C$8:$AD$30,AT$7,FALSE)),IF($Q460="n/a",(IF($P460=AT$6,$X460*$F460,0)),$X460*$F460*(VLOOKUP($Q460,'Workforce distribution'!$C$8:$AD$30,AT$7,FALSE)))),0)</f>
        <v>0</v>
      </c>
      <c r="AU460" s="30">
        <f>_xlfn.IFNA(IF($O460="days",$Y460*(VLOOKUP($K460,'Bed parameters'!$A$9:$I$12,9,FALSE))*$F460*(VLOOKUP($Q460,'Workforce distribution'!$C$8:$AD$30,AU$7,FALSE)),IF($Q460="n/a",(IF($P460=AU$6,$X460*$F460,0)),$X460*$F460*(VLOOKUP($Q460,'Workforce distribution'!$C$8:$AD$30,AU$7,FALSE)))),0)</f>
        <v>0</v>
      </c>
      <c r="AV460" s="30">
        <f>_xlfn.IFNA(IF($O460="days",$Y460*(VLOOKUP($K460,'Bed parameters'!$A$9:$I$12,9,FALSE))*$F460*(VLOOKUP($Q460,'Workforce distribution'!$C$8:$AD$30,AV$7,FALSE)),IF($Q460="n/a",(IF($P460=AV$6,$X460*$F460,0)),$X460*$F460*(VLOOKUP($Q460,'Workforce distribution'!$C$8:$AD$30,AV$7,FALSE)))),0)</f>
        <v>0</v>
      </c>
      <c r="AW460" s="30">
        <f>_xlfn.IFNA(IF($O460="days",$Y460*(VLOOKUP($K460,'Bed parameters'!$A$9:$I$12,9,FALSE))*$F460*(VLOOKUP($Q460,'Workforce distribution'!$C$8:$AD$30,AW$7,FALSE)),IF($Q460="n/a",(IF($P460=AW$6,$X460*$F460,0)),$X460*$F460*(VLOOKUP($Q460,'Workforce distribution'!$C$8:$AD$30,AW$7,FALSE)))),0)</f>
        <v>0</v>
      </c>
      <c r="AX460" s="30">
        <f>_xlfn.IFNA(IF($O460="days",$Y460*(VLOOKUP($K460,'Bed parameters'!$A$9:$I$12,9,FALSE))*$F460*(VLOOKUP($Q460,'Workforce distribution'!$C$8:$AD$30,AX$7,FALSE)),IF($Q460="n/a",(IF($P460=AX$6,$X460*$F460,0)),$X460*$F460*(VLOOKUP($Q460,'Workforce distribution'!$C$8:$AD$30,AX$7,FALSE)))),0)</f>
        <v>0</v>
      </c>
      <c r="AY460" s="30">
        <f>_xlfn.IFNA(IF($O460="days",$Y460*(VLOOKUP($K460,'Bed parameters'!$A$9:$I$12,9,FALSE))*$F460*(VLOOKUP($Q460,'Workforce distribution'!$C$8:$AD$30,AY$7,FALSE)),IF($Q460="n/a",(IF($P460=AY$6,$X460*$F460,0)),$X460*$F460*(VLOOKUP($Q460,'Workforce distribution'!$C$8:$AD$30,AY$7,FALSE)))),0)</f>
        <v>0</v>
      </c>
      <c r="AZ460" s="30">
        <f>_xlfn.IFNA(IF($O460="days",$Y460*(VLOOKUP($K460,'Bed parameters'!$A$9:$I$12,9,FALSE))*$F460*(VLOOKUP($Q460,'Workforce distribution'!$C$8:$AD$30,AZ$7,FALSE)),IF($Q460="n/a",(IF($P460=AZ$6,$X460*$F460,0)),$X460*$F460*(VLOOKUP($Q460,'Workforce distribution'!$C$8:$AD$30,AZ$7,FALSE)))),0)</f>
        <v>0</v>
      </c>
      <c r="BA460" s="30">
        <f>_xlfn.IFNA(IF($O460="days",$Y460*(VLOOKUP($K460,'Bed parameters'!$A$9:$I$12,9,FALSE))*$F460*(VLOOKUP($Q460,'Workforce distribution'!$C$8:$AD$30,BA$7,FALSE)),IF($Q460="n/a",(IF($P460=BA$6,$X460*$F460,0)),$X460*$F460*(VLOOKUP($Q460,'Workforce distribution'!$C$8:$AD$30,BA$7,FALSE)))),0)</f>
        <v>0</v>
      </c>
      <c r="BB460" s="30">
        <f>_xlfn.IFNA(IF($O460="days",$Y460*(VLOOKUP($K460,'Bed parameters'!$A$9:$I$12,9,FALSE))*$F460*(VLOOKUP($Q460,'Workforce distribution'!$C$8:$AD$30,BB$7,FALSE)),IF($Q460="n/a",(IF($P460=BB$6,$X460*$F460,0)),$X460*$F460*(VLOOKUP($Q460,'Workforce distribution'!$C$8:$AD$30,BB$7,FALSE)))),0)</f>
        <v>0</v>
      </c>
      <c r="BC460" s="149">
        <f t="shared" si="65"/>
        <v>20.189717123840595</v>
      </c>
      <c r="BD460" s="288">
        <f>IF($Q460="n/a",(IF('Workforce hours'!D$30=0,0,(AB460/'Workforce hours'!D$30))),(IF(VLOOKUP($Q460,'Workforce hours'!$C$8:$AD$30,BD$7,FALSE)=0,0,(AB460/(VLOOKUP($Q460,'Workforce hours'!$C$8:$AD$30,BD$7,FALSE))))))</f>
        <v>0</v>
      </c>
      <c r="BE460" s="288">
        <f>IF($Q460="n/a",(IF('Workforce hours'!E$30=0,0,(AC460/'Workforce hours'!E$30))),(IF(VLOOKUP($Q460,'Workforce hours'!$C$8:$AD$30,BE$7,FALSE)=0,0,(AC460/(VLOOKUP($Q460,'Workforce hours'!$C$8:$AD$30,BE$7,FALSE))))))</f>
        <v>0</v>
      </c>
      <c r="BF460" s="288">
        <f>IF($Q460="n/a",(IF('Workforce hours'!F$30=0,0,(AD460/'Workforce hours'!F$30))),(IF(VLOOKUP($Q460,'Workforce hours'!$C$8:$AD$30,BF$7,FALSE)=0,0,(AD460/(VLOOKUP($Q460,'Workforce hours'!$C$8:$AD$30,BF$7,FALSE))))))</f>
        <v>0</v>
      </c>
      <c r="BG460" s="288">
        <f>IF($Q460="n/a",(IF('Workforce hours'!G$30=0,0,(AE460/'Workforce hours'!G$30))),(IF(VLOOKUP($Q460,'Workforce hours'!$C$8:$AD$30,BG$7,FALSE)=0,0,(AE460/(VLOOKUP($Q460,'Workforce hours'!$C$8:$AD$30,BG$7,FALSE))))))</f>
        <v>1.9373065441399422</v>
      </c>
      <c r="BH460" s="288">
        <f>IF($Q460="n/a",(IF('Workforce hours'!H$30=0,0,(AF460/'Workforce hours'!H$30))),(IF(VLOOKUP($Q460,'Workforce hours'!$C$8:$AD$30,BH$7,FALSE)=0,0,(AF460/(VLOOKUP($Q460,'Workforce hours'!$C$8:$AD$30,BH$7,FALSE))))))</f>
        <v>0</v>
      </c>
      <c r="BI460" s="288">
        <f>IF($Q460="n/a",(IF('Workforce hours'!I$30=0,0,(AG460/'Workforce hours'!I$30))),(IF(VLOOKUP($Q460,'Workforce hours'!$C$8:$AD$30,BI$7,FALSE)=0,0,(AG460/(VLOOKUP($Q460,'Workforce hours'!$C$8:$AD$30,BI$7,FALSE))))))</f>
        <v>0</v>
      </c>
      <c r="BJ460" s="288">
        <f>IF($Q460="n/a",(IF('Workforce hours'!J$30=0,0,(AH460/'Workforce hours'!J$30))),(IF(VLOOKUP($Q460,'Workforce hours'!$C$8:$AD$30,BJ$7,FALSE)=0,0,(AH460/(VLOOKUP($Q460,'Workforce hours'!$C$8:$AD$30,BJ$7,FALSE))))))</f>
        <v>0</v>
      </c>
      <c r="BK460" s="288">
        <f>IF($Q460="n/a",(IF('Workforce hours'!K$30=0,0,(AI460/'Workforce hours'!K$30))),(IF(VLOOKUP($Q460,'Workforce hours'!$C$8:$AD$30,BK$7,FALSE)=0,0,(AI460/(VLOOKUP($Q460,'Workforce hours'!$C$8:$AD$30,BK$7,FALSE))))))</f>
        <v>0</v>
      </c>
      <c r="BL460" s="288">
        <f>IF($Q460="n/a",(IF('Workforce hours'!L$30=0,0,(AJ460/'Workforce hours'!L$30))),(IF(VLOOKUP($Q460,'Workforce hours'!$C$8:$AD$30,BL$7,FALSE)=0,0,(AJ460/(VLOOKUP($Q460,'Workforce hours'!$C$8:$AD$30,BL$7,FALSE))))))</f>
        <v>0</v>
      </c>
      <c r="BM460" s="288">
        <f>IF($Q460="n/a",(IF('Workforce hours'!M$30=0,0,(AK460/'Workforce hours'!M$30))),(IF(VLOOKUP($Q460,'Workforce hours'!$C$8:$AD$30,BM$7,FALSE)=0,0,(AK460/(VLOOKUP($Q460,'Workforce hours'!$C$8:$AD$30,BM$7,FALSE))))))</f>
        <v>14.186425277695751</v>
      </c>
      <c r="BN460" s="288">
        <f>IF($Q460="n/a",(IF('Workforce hours'!N$30=0,0,(AL460/'Workforce hours'!N$30))),(IF(VLOOKUP($Q460,'Workforce hours'!$C$8:$AD$30,BN$7,FALSE)=0,0,(AL460/(VLOOKUP($Q460,'Workforce hours'!$C$8:$AD$30,BN$7,FALSE))))))</f>
        <v>0</v>
      </c>
      <c r="BO460" s="288">
        <f>IF($Q460="n/a",(IF('Workforce hours'!O$30=0,0,(AM460/'Workforce hours'!O$30))),(IF(VLOOKUP($Q460,'Workforce hours'!$C$8:$AD$30,BO$7,FALSE)=0,0,(AM460/(VLOOKUP($Q460,'Workforce hours'!$C$8:$AD$30,BO$7,FALSE))))))</f>
        <v>0</v>
      </c>
      <c r="BP460" s="288">
        <f>IF($Q460="n/a",(IF('Workforce hours'!P$30=0,0,(AN460/'Workforce hours'!P$30))),(IF(VLOOKUP($Q460,'Workforce hours'!$C$8:$AD$30,BP$7,FALSE)=0,0,(AN460/(VLOOKUP($Q460,'Workforce hours'!$C$8:$AD$30,BP$7,FALSE))))))</f>
        <v>0</v>
      </c>
      <c r="BQ460" s="288">
        <f>IF($Q460="n/a",(IF('Workforce hours'!Q$30=0,0,(AO460/'Workforce hours'!Q$30))),(IF(VLOOKUP($Q460,'Workforce hours'!$C$8:$AD$30,BQ$7,FALSE)=0,0,(AO460/(VLOOKUP($Q460,'Workforce hours'!$C$8:$AD$30,BQ$7,FALSE))))))</f>
        <v>0</v>
      </c>
      <c r="BR460" s="288">
        <f>IF($Q460="n/a",(IF('Workforce hours'!R$30=0,0,(AP460/'Workforce hours'!R$30))),(IF(VLOOKUP($Q460,'Workforce hours'!$C$8:$AD$30,BR$7,FALSE)=0,0,(AP460/(VLOOKUP($Q460,'Workforce hours'!$C$8:$AD$30,BR$7,FALSE))))))</f>
        <v>0</v>
      </c>
      <c r="BS460" s="288">
        <f>IF($Q460="n/a",(IF('Workforce hours'!S$30=0,0,(AQ460/'Workforce hours'!S$30))),(IF(VLOOKUP($Q460,'Workforce hours'!$C$8:$AD$30,BS$7,FALSE)=0,0,(AQ460/(VLOOKUP($Q460,'Workforce hours'!$C$8:$AD$30,BS$7,FALSE))))))</f>
        <v>0</v>
      </c>
      <c r="BT460" s="288">
        <f>IF($Q460="n/a",(IF('Workforce hours'!T$30=0,0,(AR460/'Workforce hours'!T$30))),(IF(VLOOKUP($Q460,'Workforce hours'!$C$8:$AD$30,BT$7,FALSE)=0,0,(AR460/(VLOOKUP($Q460,'Workforce hours'!$C$8:$AD$30,BT$7,FALSE))))))</f>
        <v>0</v>
      </c>
      <c r="BU460" s="288">
        <f>IF($Q460="n/a",(IF('Workforce hours'!U$30=0,0,(AS460/'Workforce hours'!U$30))),(IF(VLOOKUP($Q460,'Workforce hours'!$C$8:$AD$30,BU$7,FALSE)=0,0,(AS460/(VLOOKUP($Q460,'Workforce hours'!$C$8:$AD$30,BU$7,FALSE))))))</f>
        <v>4.0659853020048997</v>
      </c>
      <c r="BV460" s="288">
        <f>IF($Q460="n/a",(IF('Workforce hours'!V$30=0,0,(AT460/'Workforce hours'!V$30))),(IF(VLOOKUP($Q460,'Workforce hours'!$C$8:$AD$30,BV$7,FALSE)=0,0,(AT460/(VLOOKUP($Q460,'Workforce hours'!$C$8:$AD$30,BV$7,FALSE))))))</f>
        <v>0</v>
      </c>
      <c r="BW460" s="288">
        <f>IF($Q460="n/a",(IF('Workforce hours'!W$30=0,0,(AU460/'Workforce hours'!W$30))),(IF(VLOOKUP($Q460,'Workforce hours'!$C$8:$AD$30,BW$7,FALSE)=0,0,(AU460/(VLOOKUP($Q460,'Workforce hours'!$C$8:$AD$30,BW$7,FALSE))))))</f>
        <v>0</v>
      </c>
      <c r="BX460" s="288">
        <f>IF($Q460="n/a",(IF('Workforce hours'!X$30=0,0,(AV460/'Workforce hours'!X$30))),(IF(VLOOKUP($Q460,'Workforce hours'!$C$8:$AD$30,BX$7,FALSE)=0,0,(AV460/(VLOOKUP($Q460,'Workforce hours'!$C$8:$AD$30,BX$7,FALSE))))))</f>
        <v>0</v>
      </c>
      <c r="BY460" s="288">
        <f>IF($Q460="n/a",(IF('Workforce hours'!Y$30=0,0,(AW460/'Workforce hours'!Y$30))),(IF(VLOOKUP($Q460,'Workforce hours'!$C$8:$AD$30,BY$7,FALSE)=0,0,(AW460/(VLOOKUP($Q460,'Workforce hours'!$C$8:$AD$30,BY$7,FALSE))))))</f>
        <v>0</v>
      </c>
      <c r="BZ460" s="288">
        <f>IF($Q460="n/a",(IF('Workforce hours'!Z$30=0,0,(AX460/'Workforce hours'!Z$30))),(IF(VLOOKUP($Q460,'Workforce hours'!$C$8:$AD$30,BZ$7,FALSE)=0,0,(AX460/(VLOOKUP($Q460,'Workforce hours'!$C$8:$AD$30,BZ$7,FALSE))))))</f>
        <v>0</v>
      </c>
      <c r="CA460" s="288">
        <f>IF($Q460="n/a",(IF('Workforce hours'!AA$30=0,0,(AY460/'Workforce hours'!AA$30))),(IF(VLOOKUP($Q460,'Workforce hours'!$C$8:$AD$30,CA$7,FALSE)=0,0,(AY460/(VLOOKUP($Q460,'Workforce hours'!$C$8:$AD$30,CA$7,FALSE))))))</f>
        <v>0</v>
      </c>
      <c r="CB460" s="288">
        <f>IF($Q460="n/a",(IF('Workforce hours'!AB$30=0,0,(AZ460/'Workforce hours'!AB$30))),(IF(VLOOKUP($Q460,'Workforce hours'!$C$8:$AD$30,CB$7,FALSE)=0,0,(AZ460/(VLOOKUP($Q460,'Workforce hours'!$C$8:$AD$30,CB$7,FALSE))))))</f>
        <v>0</v>
      </c>
      <c r="CC460" s="288">
        <f>IF($Q460="n/a",(IF('Workforce hours'!AC$30=0,0,(BA460/'Workforce hours'!AC$30))),(IF(VLOOKUP($Q460,'Workforce hours'!$C$8:$AD$30,CC$7,FALSE)=0,0,(BA460/(VLOOKUP($Q460,'Workforce hours'!$C$8:$AD$30,CC$7,FALSE))))))</f>
        <v>0</v>
      </c>
      <c r="CD460" s="288">
        <f>IF($Q460="n/a",(IF('Workforce hours'!AD$30=0,0,(BB460/'Workforce hours'!AD$30))),(IF(VLOOKUP($Q460,'Workforce hours'!$C$8:$AD$30,CD$7,FALSE)=0,0,(BB460/(VLOOKUP($Q460,'Workforce hours'!$C$8:$AD$30,CD$7,FALSE))))))</f>
        <v>0</v>
      </c>
      <c r="CE460" s="289">
        <f t="shared" si="66"/>
        <v>0</v>
      </c>
      <c r="CF460" s="290">
        <f>BD460*'Workforce costs'!B$9*(1+'Workforce costs'!B$10)*(1+'Workforce costs'!B$11)</f>
        <v>0</v>
      </c>
      <c r="CG460" s="290">
        <f>BE460*'Workforce costs'!C$9*(1+'Workforce costs'!C$10)*(1+'Workforce costs'!C$11)</f>
        <v>0</v>
      </c>
      <c r="CH460" s="290">
        <f>BF460*'Workforce costs'!D$9*(1+'Workforce costs'!D$10)*(1+'Workforce costs'!D$11)</f>
        <v>0</v>
      </c>
      <c r="CI460" s="290">
        <f>BG460*'Workforce costs'!E$9*(1+'Workforce costs'!E$10)*(1+'Workforce costs'!E$11)</f>
        <v>0</v>
      </c>
      <c r="CJ460" s="290">
        <f>BH460*'Workforce costs'!F$9*(1+'Workforce costs'!F$10)*(1+'Workforce costs'!F$11)</f>
        <v>0</v>
      </c>
      <c r="CK460" s="290">
        <f>BI460*'Workforce costs'!G$9*(1+'Workforce costs'!G$10)*(1+'Workforce costs'!G$11)</f>
        <v>0</v>
      </c>
      <c r="CL460" s="290">
        <f>BJ460*'Workforce costs'!H$9*(1+'Workforce costs'!H$10)*(1+'Workforce costs'!H$11)</f>
        <v>0</v>
      </c>
      <c r="CM460" s="290">
        <f>BK460*'Workforce costs'!I$9*(1+'Workforce costs'!I$10)*(1+'Workforce costs'!I$11)</f>
        <v>0</v>
      </c>
      <c r="CN460" s="290">
        <f>BL460*'Workforce costs'!J$9*(1+'Workforce costs'!J$10)*(1+'Workforce costs'!J$11)</f>
        <v>0</v>
      </c>
      <c r="CO460" s="290">
        <f>BM460*'Workforce costs'!K$9*(1+'Workforce costs'!K$10)*(1+'Workforce costs'!K$11)</f>
        <v>0</v>
      </c>
      <c r="CP460" s="290">
        <f>BN460*'Workforce costs'!L$9*(1+'Workforce costs'!L$10)*(1+'Workforce costs'!L$11)</f>
        <v>0</v>
      </c>
      <c r="CQ460" s="290">
        <f>BO460*'Workforce costs'!M$9*(1+'Workforce costs'!M$10)*(1+'Workforce costs'!M$11)</f>
        <v>0</v>
      </c>
      <c r="CR460" s="290">
        <f>BP460*'Workforce costs'!N$9*(1+'Workforce costs'!N$10)*(1+'Workforce costs'!N$11)</f>
        <v>0</v>
      </c>
      <c r="CS460" s="290">
        <f>BQ460*'Workforce costs'!O$9*(1+'Workforce costs'!O$10)*(1+'Workforce costs'!O$11)</f>
        <v>0</v>
      </c>
      <c r="CT460" s="290">
        <f>BR460*'Workforce costs'!P$9*(1+'Workforce costs'!P$10)*(1+'Workforce costs'!P$11)</f>
        <v>0</v>
      </c>
      <c r="CU460" s="290">
        <f>BS460*'Workforce costs'!Q$9*(1+'Workforce costs'!Q$10)*(1+'Workforce costs'!Q$11)</f>
        <v>0</v>
      </c>
      <c r="CV460" s="290">
        <f>BT460*'Workforce costs'!R$9*(1+'Workforce costs'!R$10)*(1+'Workforce costs'!R$11)</f>
        <v>0</v>
      </c>
      <c r="CW460" s="290">
        <f>BU460*'Workforce costs'!S$9*(1+'Workforce costs'!S$10)*(1+'Workforce costs'!S$11)</f>
        <v>0</v>
      </c>
      <c r="CX460" s="290">
        <f>BV460*'Workforce costs'!T$9*(1+'Workforce costs'!T$10)*(1+'Workforce costs'!T$11)</f>
        <v>0</v>
      </c>
      <c r="CY460" s="290">
        <f>BW460*'Workforce costs'!U$9*(1+'Workforce costs'!U$10)*(1+'Workforce costs'!U$11)</f>
        <v>0</v>
      </c>
      <c r="CZ460" s="290">
        <f>BX460*'Workforce costs'!V$9*(1+'Workforce costs'!V$10)*(1+'Workforce costs'!V$11)</f>
        <v>0</v>
      </c>
      <c r="DA460" s="290">
        <f>BY460*'Workforce costs'!W$9*(1+'Workforce costs'!W$10)*(1+'Workforce costs'!W$11)</f>
        <v>0</v>
      </c>
      <c r="DB460" s="290">
        <f>BZ460*'Workforce costs'!X$9*(1+'Workforce costs'!X$10)*(1+'Workforce costs'!X$11)</f>
        <v>0</v>
      </c>
      <c r="DC460" s="290">
        <f>CA460*'Workforce costs'!Y$9*(1+'Workforce costs'!Y$10)*(1+'Workforce costs'!Y$11)</f>
        <v>0</v>
      </c>
      <c r="DD460" s="290">
        <f>CB460*'Workforce costs'!Z$9*(1+'Workforce costs'!Z$10)*(1+'Workforce costs'!Z$11)</f>
        <v>0</v>
      </c>
      <c r="DE460" s="290">
        <f>CC460*'Workforce costs'!AA$9*(1+'Workforce costs'!AA$10)*(1+'Workforce costs'!AA$11)</f>
        <v>0</v>
      </c>
      <c r="DF460" s="290">
        <f>CD460*'Workforce costs'!AB$9*(1+'Workforce costs'!AB$10)*(1+'Workforce costs'!AB$11)</f>
        <v>0</v>
      </c>
    </row>
    <row r="461" spans="1:110" x14ac:dyDescent="0.3">
      <c r="A461" s="2" t="str">
        <f>Outputs!$A$4</f>
        <v>Australia</v>
      </c>
      <c r="B461" s="2" t="str">
        <f t="shared" si="59"/>
        <v>Australia 12to17</v>
      </c>
      <c r="C461" s="30">
        <f>VLOOKUP($B461,Populations!$D$15:$H$1920,3,FALSE)</f>
        <v>1959472</v>
      </c>
      <c r="D461" s="255">
        <f>IF(OR($H461="General pop",$H461="Schools",$H461="Workplace",$H461="Skills Training",$H461="Digital Supports"),1,VLOOKUP($B461,Populations!$D$15:$H$1920,5,FALSE))</f>
        <v>1</v>
      </c>
      <c r="E461" s="88">
        <f>VLOOKUP(I461,Epidemiology!$C$10:$H$47,6,FALSE)</f>
        <v>847.8</v>
      </c>
      <c r="F461" s="102">
        <f>'Care profiles'!R462</f>
        <v>1</v>
      </c>
      <c r="G461" s="15" t="str">
        <f>'Care profiles'!A462</f>
        <v>12to17</v>
      </c>
      <c r="H461" s="15" t="str">
        <f>'Care profiles'!B462</f>
        <v>Bereaved_Year1</v>
      </c>
      <c r="I461" s="15" t="str">
        <f>'Care profiles'!C462</f>
        <v>Bereaved_Year1_12-17yrs</v>
      </c>
      <c r="J461" s="15" t="str">
        <f>'Care profiles'!D462</f>
        <v>Care profile</v>
      </c>
      <c r="K461" s="15" t="str">
        <f>'Care profiles'!E462</f>
        <v>Individual Psychosocial Support Services</v>
      </c>
      <c r="L461" s="104">
        <f>'Care profiles'!F462</f>
        <v>0.8</v>
      </c>
      <c r="M461" s="15">
        <f>'Care profiles'!G462</f>
        <v>12</v>
      </c>
      <c r="N461" s="15">
        <f>'Care profiles'!H462</f>
        <v>60</v>
      </c>
      <c r="O461" s="15" t="str">
        <f>'Care profiles'!I462</f>
        <v>min</v>
      </c>
      <c r="P461" s="15" t="str">
        <f>'Care profiles'!J462</f>
        <v>Vocationally Qualified - Unspecified</v>
      </c>
      <c r="Q461" s="15" t="str">
        <f>'Care profiles'!K462</f>
        <v>n/a</v>
      </c>
      <c r="R461" s="15" t="str">
        <f>'Care profiles'!M462</f>
        <v>Y</v>
      </c>
      <c r="S461" s="15" t="str">
        <f>'Care profiles'!O462</f>
        <v>Y</v>
      </c>
      <c r="T461" s="15" t="str">
        <f>'Care profiles'!Q462</f>
        <v>N</v>
      </c>
      <c r="U461" s="30">
        <f t="shared" si="60"/>
        <v>16612.403616</v>
      </c>
      <c r="V461" s="30">
        <f t="shared" si="61"/>
        <v>13289.922892800001</v>
      </c>
      <c r="W461" s="30">
        <f>IF(M461="n/a",0,IF(O461="days",V461*M461*(1+(VLOOKUP(K461,'Bed parameters'!$A$9:$G$12,7,FALSE))),V461*M461))</f>
        <v>159479.07471360001</v>
      </c>
      <c r="X461" s="30">
        <f t="shared" si="62"/>
        <v>159479.07471360001</v>
      </c>
      <c r="Y461" s="30">
        <f t="shared" si="63"/>
        <v>0</v>
      </c>
      <c r="Z461" s="113">
        <f>_xlfn.IFNA(Y461/((VLOOKUP(K461,'Bed parameters'!$A$9:$G$12,3,FALSE))*(VLOOKUP(K461,'Bed parameters'!$A$9:$G$12,5,FALSE))),0)</f>
        <v>0</v>
      </c>
      <c r="AA461" s="30">
        <f t="shared" si="64"/>
        <v>159479.07471360001</v>
      </c>
      <c r="AB461" s="30">
        <f>_xlfn.IFNA(IF($O461="days",$Y461*(VLOOKUP($K461,'Bed parameters'!$A$9:$I$12,9,FALSE))*$F461*(VLOOKUP($Q461,'Workforce distribution'!$C$8:$AD$30,AB$7,FALSE)),IF($Q461="n/a",(IF($P461=AB$6,$X461*$F461,0)),$X461*$F461*(VLOOKUP($Q461,'Workforce distribution'!$C$8:$AD$30,AB$7,FALSE)))),0)</f>
        <v>0</v>
      </c>
      <c r="AC461" s="30">
        <f>_xlfn.IFNA(IF($O461="days",$Y461*(VLOOKUP($K461,'Bed parameters'!$A$9:$I$12,9,FALSE))*$F461*(VLOOKUP($Q461,'Workforce distribution'!$C$8:$AD$30,AC$7,FALSE)),IF($Q461="n/a",(IF($P461=AC$6,$X461*$F461,0)),$X461*$F461*(VLOOKUP($Q461,'Workforce distribution'!$C$8:$AD$30,AC$7,FALSE)))),0)</f>
        <v>0</v>
      </c>
      <c r="AD461" s="30">
        <f>_xlfn.IFNA(IF($O461="days",$Y461*(VLOOKUP($K461,'Bed parameters'!$A$9:$I$12,9,FALSE))*$F461*(VLOOKUP($Q461,'Workforce distribution'!$C$8:$AD$30,AD$7,FALSE)),IF($Q461="n/a",(IF($P461=AD$6,$X461*$F461,0)),$X461*$F461*(VLOOKUP($Q461,'Workforce distribution'!$C$8:$AD$30,AD$7,FALSE)))),0)</f>
        <v>0</v>
      </c>
      <c r="AE461" s="30">
        <f>_xlfn.IFNA(IF($O461="days",$Y461*(VLOOKUP($K461,'Bed parameters'!$A$9:$I$12,9,FALSE))*$F461*(VLOOKUP($Q461,'Workforce distribution'!$C$8:$AD$30,AE$7,FALSE)),IF($Q461="n/a",(IF($P461=AE$6,$X461*$F461,0)),$X461*$F461*(VLOOKUP($Q461,'Workforce distribution'!$C$8:$AD$30,AE$7,FALSE)))),0)</f>
        <v>0</v>
      </c>
      <c r="AF461" s="30">
        <f>_xlfn.IFNA(IF($O461="days",$Y461*(VLOOKUP($K461,'Bed parameters'!$A$9:$I$12,9,FALSE))*$F461*(VLOOKUP($Q461,'Workforce distribution'!$C$8:$AD$30,AF$7,FALSE)),IF($Q461="n/a",(IF($P461=AF$6,$X461*$F461,0)),$X461*$F461*(VLOOKUP($Q461,'Workforce distribution'!$C$8:$AD$30,AF$7,FALSE)))),0)</f>
        <v>0</v>
      </c>
      <c r="AG461" s="30">
        <f>_xlfn.IFNA(IF($O461="days",$Y461*(VLOOKUP($K461,'Bed parameters'!$A$9:$I$12,9,FALSE))*$F461*(VLOOKUP($Q461,'Workforce distribution'!$C$8:$AD$30,AG$7,FALSE)),IF($Q461="n/a",(IF($P461=AG$6,$X461*$F461,0)),$X461*$F461*(VLOOKUP($Q461,'Workforce distribution'!$C$8:$AD$30,AG$7,FALSE)))),0)</f>
        <v>0</v>
      </c>
      <c r="AH461" s="30">
        <f>_xlfn.IFNA(IF($O461="days",$Y461*(VLOOKUP($K461,'Bed parameters'!$A$9:$I$12,9,FALSE))*$F461*(VLOOKUP($Q461,'Workforce distribution'!$C$8:$AD$30,AH$7,FALSE)),IF($Q461="n/a",(IF($P461=AH$6,$X461*$F461,0)),$X461*$F461*(VLOOKUP($Q461,'Workforce distribution'!$C$8:$AD$30,AH$7,FALSE)))),0)</f>
        <v>0</v>
      </c>
      <c r="AI461" s="30">
        <f>_xlfn.IFNA(IF($O461="days",$Y461*(VLOOKUP($K461,'Bed parameters'!$A$9:$I$12,9,FALSE))*$F461*(VLOOKUP($Q461,'Workforce distribution'!$C$8:$AD$30,AI$7,FALSE)),IF($Q461="n/a",(IF($P461=AI$6,$X461*$F461,0)),$X461*$F461*(VLOOKUP($Q461,'Workforce distribution'!$C$8:$AD$30,AI$7,FALSE)))),0)</f>
        <v>0</v>
      </c>
      <c r="AJ461" s="30">
        <f>_xlfn.IFNA(IF($O461="days",$Y461*(VLOOKUP($K461,'Bed parameters'!$A$9:$I$12,9,FALSE))*$F461*(VLOOKUP($Q461,'Workforce distribution'!$C$8:$AD$30,AJ$7,FALSE)),IF($Q461="n/a",(IF($P461=AJ$6,$X461*$F461,0)),$X461*$F461*(VLOOKUP($Q461,'Workforce distribution'!$C$8:$AD$30,AJ$7,FALSE)))),0)</f>
        <v>0</v>
      </c>
      <c r="AK461" s="30">
        <f>_xlfn.IFNA(IF($O461="days",$Y461*(VLOOKUP($K461,'Bed parameters'!$A$9:$I$12,9,FALSE))*$F461*(VLOOKUP($Q461,'Workforce distribution'!$C$8:$AD$30,AK$7,FALSE)),IF($Q461="n/a",(IF($P461=AK$6,$X461*$F461,0)),$X461*$F461*(VLOOKUP($Q461,'Workforce distribution'!$C$8:$AD$30,AK$7,FALSE)))),0)</f>
        <v>159479.07471360001</v>
      </c>
      <c r="AL461" s="30">
        <f>_xlfn.IFNA(IF($O461="days",$Y461*(VLOOKUP($K461,'Bed parameters'!$A$9:$I$12,9,FALSE))*$F461*(VLOOKUP($Q461,'Workforce distribution'!$C$8:$AD$30,AL$7,FALSE)),IF($Q461="n/a",(IF($P461=AL$6,$X461*$F461,0)),$X461*$F461*(VLOOKUP($Q461,'Workforce distribution'!$C$8:$AD$30,AL$7,FALSE)))),0)</f>
        <v>0</v>
      </c>
      <c r="AM461" s="30">
        <f>_xlfn.IFNA(IF($O461="days",$Y461*(VLOOKUP($K461,'Bed parameters'!$A$9:$I$12,9,FALSE))*$F461*(VLOOKUP($Q461,'Workforce distribution'!$C$8:$AD$30,AM$7,FALSE)),IF($Q461="n/a",(IF($P461=AM$6,$X461*$F461,0)),$X461*$F461*(VLOOKUP($Q461,'Workforce distribution'!$C$8:$AD$30,AM$7,FALSE)))),0)</f>
        <v>0</v>
      </c>
      <c r="AN461" s="30">
        <f>_xlfn.IFNA(IF($O461="days",$Y461*(VLOOKUP($K461,'Bed parameters'!$A$9:$I$12,9,FALSE))*$F461*(VLOOKUP($Q461,'Workforce distribution'!$C$8:$AD$30,AN$7,FALSE)),IF($Q461="n/a",(IF($P461=AN$6,$X461*$F461,0)),$X461*$F461*(VLOOKUP($Q461,'Workforce distribution'!$C$8:$AD$30,AN$7,FALSE)))),0)</f>
        <v>0</v>
      </c>
      <c r="AO461" s="30">
        <f>_xlfn.IFNA(IF($O461="days",$Y461*(VLOOKUP($K461,'Bed parameters'!$A$9:$I$12,9,FALSE))*$F461*(VLOOKUP($Q461,'Workforce distribution'!$C$8:$AD$30,AO$7,FALSE)),IF($Q461="n/a",(IF($P461=AO$6,$X461*$F461,0)),$X461*$F461*(VLOOKUP($Q461,'Workforce distribution'!$C$8:$AD$30,AO$7,FALSE)))),0)</f>
        <v>0</v>
      </c>
      <c r="AP461" s="30">
        <f>_xlfn.IFNA(IF($O461="days",$Y461*(VLOOKUP($K461,'Bed parameters'!$A$9:$I$12,9,FALSE))*$F461*(VLOOKUP($Q461,'Workforce distribution'!$C$8:$AD$30,AP$7,FALSE)),IF($Q461="n/a",(IF($P461=AP$6,$X461*$F461,0)),$X461*$F461*(VLOOKUP($Q461,'Workforce distribution'!$C$8:$AD$30,AP$7,FALSE)))),0)</f>
        <v>0</v>
      </c>
      <c r="AQ461" s="30">
        <f>_xlfn.IFNA(IF($O461="days",$Y461*(VLOOKUP($K461,'Bed parameters'!$A$9:$I$12,9,FALSE))*$F461*(VLOOKUP($Q461,'Workforce distribution'!$C$8:$AD$30,AQ$7,FALSE)),IF($Q461="n/a",(IF($P461=AQ$6,$X461*$F461,0)),$X461*$F461*(VLOOKUP($Q461,'Workforce distribution'!$C$8:$AD$30,AQ$7,FALSE)))),0)</f>
        <v>0</v>
      </c>
      <c r="AR461" s="30">
        <f>_xlfn.IFNA(IF($O461="days",$Y461*(VLOOKUP($K461,'Bed parameters'!$A$9:$I$12,9,FALSE))*$F461*(VLOOKUP($Q461,'Workforce distribution'!$C$8:$AD$30,AR$7,FALSE)),IF($Q461="n/a",(IF($P461=AR$6,$X461*$F461,0)),$X461*$F461*(VLOOKUP($Q461,'Workforce distribution'!$C$8:$AD$30,AR$7,FALSE)))),0)</f>
        <v>0</v>
      </c>
      <c r="AS461" s="30">
        <f>_xlfn.IFNA(IF($O461="days",$Y461*(VLOOKUP($K461,'Bed parameters'!$A$9:$I$12,9,FALSE))*$F461*(VLOOKUP($Q461,'Workforce distribution'!$C$8:$AD$30,AS$7,FALSE)),IF($Q461="n/a",(IF($P461=AS$6,$X461*$F461,0)),$X461*$F461*(VLOOKUP($Q461,'Workforce distribution'!$C$8:$AD$30,AS$7,FALSE)))),0)</f>
        <v>0</v>
      </c>
      <c r="AT461" s="30">
        <f>_xlfn.IFNA(IF($O461="days",$Y461*(VLOOKUP($K461,'Bed parameters'!$A$9:$I$12,9,FALSE))*$F461*(VLOOKUP($Q461,'Workforce distribution'!$C$8:$AD$30,AT$7,FALSE)),IF($Q461="n/a",(IF($P461=AT$6,$X461*$F461,0)),$X461*$F461*(VLOOKUP($Q461,'Workforce distribution'!$C$8:$AD$30,AT$7,FALSE)))),0)</f>
        <v>0</v>
      </c>
      <c r="AU461" s="30">
        <f>_xlfn.IFNA(IF($O461="days",$Y461*(VLOOKUP($K461,'Bed parameters'!$A$9:$I$12,9,FALSE))*$F461*(VLOOKUP($Q461,'Workforce distribution'!$C$8:$AD$30,AU$7,FALSE)),IF($Q461="n/a",(IF($P461=AU$6,$X461*$F461,0)),$X461*$F461*(VLOOKUP($Q461,'Workforce distribution'!$C$8:$AD$30,AU$7,FALSE)))),0)</f>
        <v>0</v>
      </c>
      <c r="AV461" s="30">
        <f>_xlfn.IFNA(IF($O461="days",$Y461*(VLOOKUP($K461,'Bed parameters'!$A$9:$I$12,9,FALSE))*$F461*(VLOOKUP($Q461,'Workforce distribution'!$C$8:$AD$30,AV$7,FALSE)),IF($Q461="n/a",(IF($P461=AV$6,$X461*$F461,0)),$X461*$F461*(VLOOKUP($Q461,'Workforce distribution'!$C$8:$AD$30,AV$7,FALSE)))),0)</f>
        <v>0</v>
      </c>
      <c r="AW461" s="30">
        <f>_xlfn.IFNA(IF($O461="days",$Y461*(VLOOKUP($K461,'Bed parameters'!$A$9:$I$12,9,FALSE))*$F461*(VLOOKUP($Q461,'Workforce distribution'!$C$8:$AD$30,AW$7,FALSE)),IF($Q461="n/a",(IF($P461=AW$6,$X461*$F461,0)),$X461*$F461*(VLOOKUP($Q461,'Workforce distribution'!$C$8:$AD$30,AW$7,FALSE)))),0)</f>
        <v>0</v>
      </c>
      <c r="AX461" s="30">
        <f>_xlfn.IFNA(IF($O461="days",$Y461*(VLOOKUP($K461,'Bed parameters'!$A$9:$I$12,9,FALSE))*$F461*(VLOOKUP($Q461,'Workforce distribution'!$C$8:$AD$30,AX$7,FALSE)),IF($Q461="n/a",(IF($P461=AX$6,$X461*$F461,0)),$X461*$F461*(VLOOKUP($Q461,'Workforce distribution'!$C$8:$AD$30,AX$7,FALSE)))),0)</f>
        <v>0</v>
      </c>
      <c r="AY461" s="30">
        <f>_xlfn.IFNA(IF($O461="days",$Y461*(VLOOKUP($K461,'Bed parameters'!$A$9:$I$12,9,FALSE))*$F461*(VLOOKUP($Q461,'Workforce distribution'!$C$8:$AD$30,AY$7,FALSE)),IF($Q461="n/a",(IF($P461=AY$6,$X461*$F461,0)),$X461*$F461*(VLOOKUP($Q461,'Workforce distribution'!$C$8:$AD$30,AY$7,FALSE)))),0)</f>
        <v>0</v>
      </c>
      <c r="AZ461" s="30">
        <f>_xlfn.IFNA(IF($O461="days",$Y461*(VLOOKUP($K461,'Bed parameters'!$A$9:$I$12,9,FALSE))*$F461*(VLOOKUP($Q461,'Workforce distribution'!$C$8:$AD$30,AZ$7,FALSE)),IF($Q461="n/a",(IF($P461=AZ$6,$X461*$F461,0)),$X461*$F461*(VLOOKUP($Q461,'Workforce distribution'!$C$8:$AD$30,AZ$7,FALSE)))),0)</f>
        <v>0</v>
      </c>
      <c r="BA461" s="30">
        <f>_xlfn.IFNA(IF($O461="days",$Y461*(VLOOKUP($K461,'Bed parameters'!$A$9:$I$12,9,FALSE))*$F461*(VLOOKUP($Q461,'Workforce distribution'!$C$8:$AD$30,BA$7,FALSE)),IF($Q461="n/a",(IF($P461=BA$6,$X461*$F461,0)),$X461*$F461*(VLOOKUP($Q461,'Workforce distribution'!$C$8:$AD$30,BA$7,FALSE)))),0)</f>
        <v>0</v>
      </c>
      <c r="BB461" s="30">
        <f>_xlfn.IFNA(IF($O461="days",$Y461*(VLOOKUP($K461,'Bed parameters'!$A$9:$I$12,9,FALSE))*$F461*(VLOOKUP($Q461,'Workforce distribution'!$C$8:$AD$30,BB$7,FALSE)),IF($Q461="n/a",(IF($P461=BB$6,$X461*$F461,0)),$X461*$F461*(VLOOKUP($Q461,'Workforce distribution'!$C$8:$AD$30,BB$7,FALSE)))),0)</f>
        <v>0</v>
      </c>
      <c r="BC461" s="149">
        <f t="shared" si="65"/>
        <v>138.76621838595196</v>
      </c>
      <c r="BD461" s="288">
        <f>IF($Q461="n/a",(IF('Workforce hours'!D$30=0,0,(AB461/'Workforce hours'!D$30))),(IF(VLOOKUP($Q461,'Workforce hours'!$C$8:$AD$30,BD$7,FALSE)=0,0,(AB461/(VLOOKUP($Q461,'Workforce hours'!$C$8:$AD$30,BD$7,FALSE))))))</f>
        <v>0</v>
      </c>
      <c r="BE461" s="288">
        <f>IF($Q461="n/a",(IF('Workforce hours'!E$30=0,0,(AC461/'Workforce hours'!E$30))),(IF(VLOOKUP($Q461,'Workforce hours'!$C$8:$AD$30,BE$7,FALSE)=0,0,(AC461/(VLOOKUP($Q461,'Workforce hours'!$C$8:$AD$30,BE$7,FALSE))))))</f>
        <v>0</v>
      </c>
      <c r="BF461" s="288">
        <f>IF($Q461="n/a",(IF('Workforce hours'!F$30=0,0,(AD461/'Workforce hours'!F$30))),(IF(VLOOKUP($Q461,'Workforce hours'!$C$8:$AD$30,BF$7,FALSE)=0,0,(AD461/(VLOOKUP($Q461,'Workforce hours'!$C$8:$AD$30,BF$7,FALSE))))))</f>
        <v>0</v>
      </c>
      <c r="BG461" s="288">
        <f>IF($Q461="n/a",(IF('Workforce hours'!G$30=0,0,(AE461/'Workforce hours'!G$30))),(IF(VLOOKUP($Q461,'Workforce hours'!$C$8:$AD$30,BG$7,FALSE)=0,0,(AE461/(VLOOKUP($Q461,'Workforce hours'!$C$8:$AD$30,BG$7,FALSE))))))</f>
        <v>0</v>
      </c>
      <c r="BH461" s="288">
        <f>IF($Q461="n/a",(IF('Workforce hours'!H$30=0,0,(AF461/'Workforce hours'!H$30))),(IF(VLOOKUP($Q461,'Workforce hours'!$C$8:$AD$30,BH$7,FALSE)=0,0,(AF461/(VLOOKUP($Q461,'Workforce hours'!$C$8:$AD$30,BH$7,FALSE))))))</f>
        <v>0</v>
      </c>
      <c r="BI461" s="288">
        <f>IF($Q461="n/a",(IF('Workforce hours'!I$30=0,0,(AG461/'Workforce hours'!I$30))),(IF(VLOOKUP($Q461,'Workforce hours'!$C$8:$AD$30,BI$7,FALSE)=0,0,(AG461/(VLOOKUP($Q461,'Workforce hours'!$C$8:$AD$30,BI$7,FALSE))))))</f>
        <v>0</v>
      </c>
      <c r="BJ461" s="288">
        <f>IF($Q461="n/a",(IF('Workforce hours'!J$30=0,0,(AH461/'Workforce hours'!J$30))),(IF(VLOOKUP($Q461,'Workforce hours'!$C$8:$AD$30,BJ$7,FALSE)=0,0,(AH461/(VLOOKUP($Q461,'Workforce hours'!$C$8:$AD$30,BJ$7,FALSE))))))</f>
        <v>0</v>
      </c>
      <c r="BK461" s="288">
        <f>IF($Q461="n/a",(IF('Workforce hours'!K$30=0,0,(AI461/'Workforce hours'!K$30))),(IF(VLOOKUP($Q461,'Workforce hours'!$C$8:$AD$30,BK$7,FALSE)=0,0,(AI461/(VLOOKUP($Q461,'Workforce hours'!$C$8:$AD$30,BK$7,FALSE))))))</f>
        <v>0</v>
      </c>
      <c r="BL461" s="288">
        <f>IF($Q461="n/a",(IF('Workforce hours'!L$30=0,0,(AJ461/'Workforce hours'!L$30))),(IF(VLOOKUP($Q461,'Workforce hours'!$C$8:$AD$30,BL$7,FALSE)=0,0,(AJ461/(VLOOKUP($Q461,'Workforce hours'!$C$8:$AD$30,BL$7,FALSE))))))</f>
        <v>0</v>
      </c>
      <c r="BM461" s="288">
        <f>IF($Q461="n/a",(IF('Workforce hours'!M$30=0,0,(AK461/'Workforce hours'!M$30))),(IF(VLOOKUP($Q461,'Workforce hours'!$C$8:$AD$30,BM$7,FALSE)=0,0,(AK461/(VLOOKUP($Q461,'Workforce hours'!$C$8:$AD$30,BM$7,FALSE))))))</f>
        <v>138.76621838595196</v>
      </c>
      <c r="BN461" s="288">
        <f>IF($Q461="n/a",(IF('Workforce hours'!N$30=0,0,(AL461/'Workforce hours'!N$30))),(IF(VLOOKUP($Q461,'Workforce hours'!$C$8:$AD$30,BN$7,FALSE)=0,0,(AL461/(VLOOKUP($Q461,'Workforce hours'!$C$8:$AD$30,BN$7,FALSE))))))</f>
        <v>0</v>
      </c>
      <c r="BO461" s="288">
        <f>IF($Q461="n/a",(IF('Workforce hours'!O$30=0,0,(AM461/'Workforce hours'!O$30))),(IF(VLOOKUP($Q461,'Workforce hours'!$C$8:$AD$30,BO$7,FALSE)=0,0,(AM461/(VLOOKUP($Q461,'Workforce hours'!$C$8:$AD$30,BO$7,FALSE))))))</f>
        <v>0</v>
      </c>
      <c r="BP461" s="288">
        <f>IF($Q461="n/a",(IF('Workforce hours'!P$30=0,0,(AN461/'Workforce hours'!P$30))),(IF(VLOOKUP($Q461,'Workforce hours'!$C$8:$AD$30,BP$7,FALSE)=0,0,(AN461/(VLOOKUP($Q461,'Workforce hours'!$C$8:$AD$30,BP$7,FALSE))))))</f>
        <v>0</v>
      </c>
      <c r="BQ461" s="288">
        <f>IF($Q461="n/a",(IF('Workforce hours'!Q$30=0,0,(AO461/'Workforce hours'!Q$30))),(IF(VLOOKUP($Q461,'Workforce hours'!$C$8:$AD$30,BQ$7,FALSE)=0,0,(AO461/(VLOOKUP($Q461,'Workforce hours'!$C$8:$AD$30,BQ$7,FALSE))))))</f>
        <v>0</v>
      </c>
      <c r="BR461" s="288">
        <f>IF($Q461="n/a",(IF('Workforce hours'!R$30=0,0,(AP461/'Workforce hours'!R$30))),(IF(VLOOKUP($Q461,'Workforce hours'!$C$8:$AD$30,BR$7,FALSE)=0,0,(AP461/(VLOOKUP($Q461,'Workforce hours'!$C$8:$AD$30,BR$7,FALSE))))))</f>
        <v>0</v>
      </c>
      <c r="BS461" s="288">
        <f>IF($Q461="n/a",(IF('Workforce hours'!S$30=0,0,(AQ461/'Workforce hours'!S$30))),(IF(VLOOKUP($Q461,'Workforce hours'!$C$8:$AD$30,BS$7,FALSE)=0,0,(AQ461/(VLOOKUP($Q461,'Workforce hours'!$C$8:$AD$30,BS$7,FALSE))))))</f>
        <v>0</v>
      </c>
      <c r="BT461" s="288">
        <f>IF($Q461="n/a",(IF('Workforce hours'!T$30=0,0,(AR461/'Workforce hours'!T$30))),(IF(VLOOKUP($Q461,'Workforce hours'!$C$8:$AD$30,BT$7,FALSE)=0,0,(AR461/(VLOOKUP($Q461,'Workforce hours'!$C$8:$AD$30,BT$7,FALSE))))))</f>
        <v>0</v>
      </c>
      <c r="BU461" s="288">
        <f>IF($Q461="n/a",(IF('Workforce hours'!U$30=0,0,(AS461/'Workforce hours'!U$30))),(IF(VLOOKUP($Q461,'Workforce hours'!$C$8:$AD$30,BU$7,FALSE)=0,0,(AS461/(VLOOKUP($Q461,'Workforce hours'!$C$8:$AD$30,BU$7,FALSE))))))</f>
        <v>0</v>
      </c>
      <c r="BV461" s="288">
        <f>IF($Q461="n/a",(IF('Workforce hours'!V$30=0,0,(AT461/'Workforce hours'!V$30))),(IF(VLOOKUP($Q461,'Workforce hours'!$C$8:$AD$30,BV$7,FALSE)=0,0,(AT461/(VLOOKUP($Q461,'Workforce hours'!$C$8:$AD$30,BV$7,FALSE))))))</f>
        <v>0</v>
      </c>
      <c r="BW461" s="288">
        <f>IF($Q461="n/a",(IF('Workforce hours'!W$30=0,0,(AU461/'Workforce hours'!W$30))),(IF(VLOOKUP($Q461,'Workforce hours'!$C$8:$AD$30,BW$7,FALSE)=0,0,(AU461/(VLOOKUP($Q461,'Workforce hours'!$C$8:$AD$30,BW$7,FALSE))))))</f>
        <v>0</v>
      </c>
      <c r="BX461" s="288">
        <f>IF($Q461="n/a",(IF('Workforce hours'!X$30=0,0,(AV461/'Workforce hours'!X$30))),(IF(VLOOKUP($Q461,'Workforce hours'!$C$8:$AD$30,BX$7,FALSE)=0,0,(AV461/(VLOOKUP($Q461,'Workforce hours'!$C$8:$AD$30,BX$7,FALSE))))))</f>
        <v>0</v>
      </c>
      <c r="BY461" s="288">
        <f>IF($Q461="n/a",(IF('Workforce hours'!Y$30=0,0,(AW461/'Workforce hours'!Y$30))),(IF(VLOOKUP($Q461,'Workforce hours'!$C$8:$AD$30,BY$7,FALSE)=0,0,(AW461/(VLOOKUP($Q461,'Workforce hours'!$C$8:$AD$30,BY$7,FALSE))))))</f>
        <v>0</v>
      </c>
      <c r="BZ461" s="288">
        <f>IF($Q461="n/a",(IF('Workforce hours'!Z$30=0,0,(AX461/'Workforce hours'!Z$30))),(IF(VLOOKUP($Q461,'Workforce hours'!$C$8:$AD$30,BZ$7,FALSE)=0,0,(AX461/(VLOOKUP($Q461,'Workforce hours'!$C$8:$AD$30,BZ$7,FALSE))))))</f>
        <v>0</v>
      </c>
      <c r="CA461" s="288">
        <f>IF($Q461="n/a",(IF('Workforce hours'!AA$30=0,0,(AY461/'Workforce hours'!AA$30))),(IF(VLOOKUP($Q461,'Workforce hours'!$C$8:$AD$30,CA$7,FALSE)=0,0,(AY461/(VLOOKUP($Q461,'Workforce hours'!$C$8:$AD$30,CA$7,FALSE))))))</f>
        <v>0</v>
      </c>
      <c r="CB461" s="288">
        <f>IF($Q461="n/a",(IF('Workforce hours'!AB$30=0,0,(AZ461/'Workforce hours'!AB$30))),(IF(VLOOKUP($Q461,'Workforce hours'!$C$8:$AD$30,CB$7,FALSE)=0,0,(AZ461/(VLOOKUP($Q461,'Workforce hours'!$C$8:$AD$30,CB$7,FALSE))))))</f>
        <v>0</v>
      </c>
      <c r="CC461" s="288">
        <f>IF($Q461="n/a",(IF('Workforce hours'!AC$30=0,0,(BA461/'Workforce hours'!AC$30))),(IF(VLOOKUP($Q461,'Workforce hours'!$C$8:$AD$30,CC$7,FALSE)=0,0,(BA461/(VLOOKUP($Q461,'Workforce hours'!$C$8:$AD$30,CC$7,FALSE))))))</f>
        <v>0</v>
      </c>
      <c r="CD461" s="288">
        <f>IF($Q461="n/a",(IF('Workforce hours'!AD$30=0,0,(BB461/'Workforce hours'!AD$30))),(IF(VLOOKUP($Q461,'Workforce hours'!$C$8:$AD$30,CD$7,FALSE)=0,0,(BB461/(VLOOKUP($Q461,'Workforce hours'!$C$8:$AD$30,CD$7,FALSE))))))</f>
        <v>0</v>
      </c>
      <c r="CE461" s="289">
        <f t="shared" si="66"/>
        <v>0</v>
      </c>
      <c r="CF461" s="290">
        <f>BD461*'Workforce costs'!B$9*(1+'Workforce costs'!B$10)*(1+'Workforce costs'!B$11)</f>
        <v>0</v>
      </c>
      <c r="CG461" s="290">
        <f>BE461*'Workforce costs'!C$9*(1+'Workforce costs'!C$10)*(1+'Workforce costs'!C$11)</f>
        <v>0</v>
      </c>
      <c r="CH461" s="290">
        <f>BF461*'Workforce costs'!D$9*(1+'Workforce costs'!D$10)*(1+'Workforce costs'!D$11)</f>
        <v>0</v>
      </c>
      <c r="CI461" s="290">
        <f>BG461*'Workforce costs'!E$9*(1+'Workforce costs'!E$10)*(1+'Workforce costs'!E$11)</f>
        <v>0</v>
      </c>
      <c r="CJ461" s="290">
        <f>BH461*'Workforce costs'!F$9*(1+'Workforce costs'!F$10)*(1+'Workforce costs'!F$11)</f>
        <v>0</v>
      </c>
      <c r="CK461" s="290">
        <f>BI461*'Workforce costs'!G$9*(1+'Workforce costs'!G$10)*(1+'Workforce costs'!G$11)</f>
        <v>0</v>
      </c>
      <c r="CL461" s="290">
        <f>BJ461*'Workforce costs'!H$9*(1+'Workforce costs'!H$10)*(1+'Workforce costs'!H$11)</f>
        <v>0</v>
      </c>
      <c r="CM461" s="290">
        <f>BK461*'Workforce costs'!I$9*(1+'Workforce costs'!I$10)*(1+'Workforce costs'!I$11)</f>
        <v>0</v>
      </c>
      <c r="CN461" s="290">
        <f>BL461*'Workforce costs'!J$9*(1+'Workforce costs'!J$10)*(1+'Workforce costs'!J$11)</f>
        <v>0</v>
      </c>
      <c r="CO461" s="290">
        <f>BM461*'Workforce costs'!K$9*(1+'Workforce costs'!K$10)*(1+'Workforce costs'!K$11)</f>
        <v>0</v>
      </c>
      <c r="CP461" s="290">
        <f>BN461*'Workforce costs'!L$9*(1+'Workforce costs'!L$10)*(1+'Workforce costs'!L$11)</f>
        <v>0</v>
      </c>
      <c r="CQ461" s="290">
        <f>BO461*'Workforce costs'!M$9*(1+'Workforce costs'!M$10)*(1+'Workforce costs'!M$11)</f>
        <v>0</v>
      </c>
      <c r="CR461" s="290">
        <f>BP461*'Workforce costs'!N$9*(1+'Workforce costs'!N$10)*(1+'Workforce costs'!N$11)</f>
        <v>0</v>
      </c>
      <c r="CS461" s="290">
        <f>BQ461*'Workforce costs'!O$9*(1+'Workforce costs'!O$10)*(1+'Workforce costs'!O$11)</f>
        <v>0</v>
      </c>
      <c r="CT461" s="290">
        <f>BR461*'Workforce costs'!P$9*(1+'Workforce costs'!P$10)*(1+'Workforce costs'!P$11)</f>
        <v>0</v>
      </c>
      <c r="CU461" s="290">
        <f>BS461*'Workforce costs'!Q$9*(1+'Workforce costs'!Q$10)*(1+'Workforce costs'!Q$11)</f>
        <v>0</v>
      </c>
      <c r="CV461" s="290">
        <f>BT461*'Workforce costs'!R$9*(1+'Workforce costs'!R$10)*(1+'Workforce costs'!R$11)</f>
        <v>0</v>
      </c>
      <c r="CW461" s="290">
        <f>BU461*'Workforce costs'!S$9*(1+'Workforce costs'!S$10)*(1+'Workforce costs'!S$11)</f>
        <v>0</v>
      </c>
      <c r="CX461" s="290">
        <f>BV461*'Workforce costs'!T$9*(1+'Workforce costs'!T$10)*(1+'Workforce costs'!T$11)</f>
        <v>0</v>
      </c>
      <c r="CY461" s="290">
        <f>BW461*'Workforce costs'!U$9*(1+'Workforce costs'!U$10)*(1+'Workforce costs'!U$11)</f>
        <v>0</v>
      </c>
      <c r="CZ461" s="290">
        <f>BX461*'Workforce costs'!V$9*(1+'Workforce costs'!V$10)*(1+'Workforce costs'!V$11)</f>
        <v>0</v>
      </c>
      <c r="DA461" s="290">
        <f>BY461*'Workforce costs'!W$9*(1+'Workforce costs'!W$10)*(1+'Workforce costs'!W$11)</f>
        <v>0</v>
      </c>
      <c r="DB461" s="290">
        <f>BZ461*'Workforce costs'!X$9*(1+'Workforce costs'!X$10)*(1+'Workforce costs'!X$11)</f>
        <v>0</v>
      </c>
      <c r="DC461" s="290">
        <f>CA461*'Workforce costs'!Y$9*(1+'Workforce costs'!Y$10)*(1+'Workforce costs'!Y$11)</f>
        <v>0</v>
      </c>
      <c r="DD461" s="290">
        <f>CB461*'Workforce costs'!Z$9*(1+'Workforce costs'!Z$10)*(1+'Workforce costs'!Z$11)</f>
        <v>0</v>
      </c>
      <c r="DE461" s="290">
        <f>CC461*'Workforce costs'!AA$9*(1+'Workforce costs'!AA$10)*(1+'Workforce costs'!AA$11)</f>
        <v>0</v>
      </c>
      <c r="DF461" s="290">
        <f>CD461*'Workforce costs'!AB$9*(1+'Workforce costs'!AB$10)*(1+'Workforce costs'!AB$11)</f>
        <v>0</v>
      </c>
    </row>
    <row r="462" spans="1:110" x14ac:dyDescent="0.3">
      <c r="A462" s="2" t="str">
        <f>Outputs!$A$4</f>
        <v>Australia</v>
      </c>
      <c r="B462" s="2" t="str">
        <f t="shared" si="59"/>
        <v>Australia 12to17</v>
      </c>
      <c r="C462" s="30">
        <f>VLOOKUP($B462,Populations!$D$15:$H$1920,3,FALSE)</f>
        <v>1959472</v>
      </c>
      <c r="D462" s="255">
        <f>IF(OR($H462="General pop",$H462="Schools",$H462="Workplace",$H462="Skills Training",$H462="Digital Supports"),1,VLOOKUP($B462,Populations!$D$15:$H$1920,5,FALSE))</f>
        <v>1</v>
      </c>
      <c r="E462" s="88">
        <f>VLOOKUP(I462,Epidemiology!$C$10:$H$47,6,FALSE)</f>
        <v>847.8</v>
      </c>
      <c r="F462" s="102">
        <f>'Care profiles'!R463</f>
        <v>1</v>
      </c>
      <c r="G462" s="15" t="str">
        <f>'Care profiles'!A463</f>
        <v>12to17</v>
      </c>
      <c r="H462" s="15" t="str">
        <f>'Care profiles'!B463</f>
        <v>Bereaved_Year1</v>
      </c>
      <c r="I462" s="15" t="str">
        <f>'Care profiles'!C463</f>
        <v>Bereaved_Year1_12-17yrs</v>
      </c>
      <c r="J462" s="15" t="str">
        <f>'Care profiles'!D463</f>
        <v>Care profile</v>
      </c>
      <c r="K462" s="15" t="str">
        <f>'Care profiles'!E463</f>
        <v>Care Coordination and Liaison</v>
      </c>
      <c r="L462" s="104">
        <f>'Care profiles'!F463</f>
        <v>1</v>
      </c>
      <c r="M462" s="15">
        <f>'Care profiles'!G463</f>
        <v>2</v>
      </c>
      <c r="N462" s="15">
        <f>'Care profiles'!H463</f>
        <v>45</v>
      </c>
      <c r="O462" s="15" t="str">
        <f>'Care profiles'!I463</f>
        <v>min</v>
      </c>
      <c r="P462" s="15" t="str">
        <f>'Care profiles'!J463</f>
        <v>Team</v>
      </c>
      <c r="Q462" s="15" t="str">
        <f>'Care profiles'!K463</f>
        <v>Postvention Crisis Response Team</v>
      </c>
      <c r="R462" s="15" t="str">
        <f>'Care profiles'!M463</f>
        <v>Y</v>
      </c>
      <c r="S462" s="15" t="str">
        <f>'Care profiles'!O463</f>
        <v>Y</v>
      </c>
      <c r="T462" s="15" t="str">
        <f>'Care profiles'!Q463</f>
        <v>N</v>
      </c>
      <c r="U462" s="30">
        <f t="shared" si="60"/>
        <v>16612.403616</v>
      </c>
      <c r="V462" s="30">
        <f t="shared" si="61"/>
        <v>16612.403616</v>
      </c>
      <c r="W462" s="30">
        <f>IF(M462="n/a",0,IF(O462="days",V462*M462*(1+(VLOOKUP(K462,'Bed parameters'!$A$9:$G$12,7,FALSE))),V462*M462))</f>
        <v>33224.807231999999</v>
      </c>
      <c r="X462" s="30">
        <f t="shared" si="62"/>
        <v>24918.605424000001</v>
      </c>
      <c r="Y462" s="30">
        <f t="shared" si="63"/>
        <v>0</v>
      </c>
      <c r="Z462" s="113">
        <f>_xlfn.IFNA(Y462/((VLOOKUP(K462,'Bed parameters'!$A$9:$G$12,3,FALSE))*(VLOOKUP(K462,'Bed parameters'!$A$9:$G$12,5,FALSE))),0)</f>
        <v>0</v>
      </c>
      <c r="AA462" s="30">
        <f t="shared" si="64"/>
        <v>24918.605424000001</v>
      </c>
      <c r="AB462" s="30">
        <f>_xlfn.IFNA(IF($O462="days",$Y462*(VLOOKUP($K462,'Bed parameters'!$A$9:$I$12,9,FALSE))*$F462*(VLOOKUP($Q462,'Workforce distribution'!$C$8:$AD$30,AB$7,FALSE)),IF($Q462="n/a",(IF($P462=AB$6,$X462*$F462,0)),$X462*$F462*(VLOOKUP($Q462,'Workforce distribution'!$C$8:$AD$30,AB$7,FALSE)))),0)</f>
        <v>0</v>
      </c>
      <c r="AC462" s="30">
        <f>_xlfn.IFNA(IF($O462="days",$Y462*(VLOOKUP($K462,'Bed parameters'!$A$9:$I$12,9,FALSE))*$F462*(VLOOKUP($Q462,'Workforce distribution'!$C$8:$AD$30,AC$7,FALSE)),IF($Q462="n/a",(IF($P462=AC$6,$X462*$F462,0)),$X462*$F462*(VLOOKUP($Q462,'Workforce distribution'!$C$8:$AD$30,AC$7,FALSE)))),0)</f>
        <v>0</v>
      </c>
      <c r="AD462" s="30">
        <f>_xlfn.IFNA(IF($O462="days",$Y462*(VLOOKUP($K462,'Bed parameters'!$A$9:$I$12,9,FALSE))*$F462*(VLOOKUP($Q462,'Workforce distribution'!$C$8:$AD$30,AD$7,FALSE)),IF($Q462="n/a",(IF($P462=AD$6,$X462*$F462,0)),$X462*$F462*(VLOOKUP($Q462,'Workforce distribution'!$C$8:$AD$30,AD$7,FALSE)))),0)</f>
        <v>0</v>
      </c>
      <c r="AE462" s="30">
        <f>_xlfn.IFNA(IF($O462="days",$Y462*(VLOOKUP($K462,'Bed parameters'!$A$9:$I$12,9,FALSE))*$F462*(VLOOKUP($Q462,'Workforce distribution'!$C$8:$AD$30,AE$7,FALSE)),IF($Q462="n/a",(IF($P462=AE$6,$X462*$F462,0)),$X462*$F462*(VLOOKUP($Q462,'Workforce distribution'!$C$8:$AD$30,AE$7,FALSE)))),0)</f>
        <v>2491.8605424000002</v>
      </c>
      <c r="AF462" s="30">
        <f>_xlfn.IFNA(IF($O462="days",$Y462*(VLOOKUP($K462,'Bed parameters'!$A$9:$I$12,9,FALSE))*$F462*(VLOOKUP($Q462,'Workforce distribution'!$C$8:$AD$30,AF$7,FALSE)),IF($Q462="n/a",(IF($P462=AF$6,$X462*$F462,0)),$X462*$F462*(VLOOKUP($Q462,'Workforce distribution'!$C$8:$AD$30,AF$7,FALSE)))),0)</f>
        <v>0</v>
      </c>
      <c r="AG462" s="30">
        <f>_xlfn.IFNA(IF($O462="days",$Y462*(VLOOKUP($K462,'Bed parameters'!$A$9:$I$12,9,FALSE))*$F462*(VLOOKUP($Q462,'Workforce distribution'!$C$8:$AD$30,AG$7,FALSE)),IF($Q462="n/a",(IF($P462=AG$6,$X462*$F462,0)),$X462*$F462*(VLOOKUP($Q462,'Workforce distribution'!$C$8:$AD$30,AG$7,FALSE)))),0)</f>
        <v>0</v>
      </c>
      <c r="AH462" s="30">
        <f>_xlfn.IFNA(IF($O462="days",$Y462*(VLOOKUP($K462,'Bed parameters'!$A$9:$I$12,9,FALSE))*$F462*(VLOOKUP($Q462,'Workforce distribution'!$C$8:$AD$30,AH$7,FALSE)),IF($Q462="n/a",(IF($P462=AH$6,$X462*$F462,0)),$X462*$F462*(VLOOKUP($Q462,'Workforce distribution'!$C$8:$AD$30,AH$7,FALSE)))),0)</f>
        <v>0</v>
      </c>
      <c r="AI462" s="30">
        <f>_xlfn.IFNA(IF($O462="days",$Y462*(VLOOKUP($K462,'Bed parameters'!$A$9:$I$12,9,FALSE))*$F462*(VLOOKUP($Q462,'Workforce distribution'!$C$8:$AD$30,AI$7,FALSE)),IF($Q462="n/a",(IF($P462=AI$6,$X462*$F462,0)),$X462*$F462*(VLOOKUP($Q462,'Workforce distribution'!$C$8:$AD$30,AI$7,FALSE)))),0)</f>
        <v>0</v>
      </c>
      <c r="AJ462" s="30">
        <f>_xlfn.IFNA(IF($O462="days",$Y462*(VLOOKUP($K462,'Bed parameters'!$A$9:$I$12,9,FALSE))*$F462*(VLOOKUP($Q462,'Workforce distribution'!$C$8:$AD$30,AJ$7,FALSE)),IF($Q462="n/a",(IF($P462=AJ$6,$X462*$F462,0)),$X462*$F462*(VLOOKUP($Q462,'Workforce distribution'!$C$8:$AD$30,AJ$7,FALSE)))),0)</f>
        <v>0</v>
      </c>
      <c r="AK462" s="30">
        <f>_xlfn.IFNA(IF($O462="days",$Y462*(VLOOKUP($K462,'Bed parameters'!$A$9:$I$12,9,FALSE))*$F462*(VLOOKUP($Q462,'Workforce distribution'!$C$8:$AD$30,AK$7,FALSE)),IF($Q462="n/a",(IF($P462=AK$6,$X462*$F462,0)),$X462*$F462*(VLOOKUP($Q462,'Workforce distribution'!$C$8:$AD$30,AK$7,FALSE)))),0)</f>
        <v>17443.0237968</v>
      </c>
      <c r="AL462" s="30">
        <f>_xlfn.IFNA(IF($O462="days",$Y462*(VLOOKUP($K462,'Bed parameters'!$A$9:$I$12,9,FALSE))*$F462*(VLOOKUP($Q462,'Workforce distribution'!$C$8:$AD$30,AL$7,FALSE)),IF($Q462="n/a",(IF($P462=AL$6,$X462*$F462,0)),$X462*$F462*(VLOOKUP($Q462,'Workforce distribution'!$C$8:$AD$30,AL$7,FALSE)))),0)</f>
        <v>0</v>
      </c>
      <c r="AM462" s="30">
        <f>_xlfn.IFNA(IF($O462="days",$Y462*(VLOOKUP($K462,'Bed parameters'!$A$9:$I$12,9,FALSE))*$F462*(VLOOKUP($Q462,'Workforce distribution'!$C$8:$AD$30,AM$7,FALSE)),IF($Q462="n/a",(IF($P462=AM$6,$X462*$F462,0)),$X462*$F462*(VLOOKUP($Q462,'Workforce distribution'!$C$8:$AD$30,AM$7,FALSE)))),0)</f>
        <v>0</v>
      </c>
      <c r="AN462" s="30">
        <f>_xlfn.IFNA(IF($O462="days",$Y462*(VLOOKUP($K462,'Bed parameters'!$A$9:$I$12,9,FALSE))*$F462*(VLOOKUP($Q462,'Workforce distribution'!$C$8:$AD$30,AN$7,FALSE)),IF($Q462="n/a",(IF($P462=AN$6,$X462*$F462,0)),$X462*$F462*(VLOOKUP($Q462,'Workforce distribution'!$C$8:$AD$30,AN$7,FALSE)))),0)</f>
        <v>0</v>
      </c>
      <c r="AO462" s="30">
        <f>_xlfn.IFNA(IF($O462="days",$Y462*(VLOOKUP($K462,'Bed parameters'!$A$9:$I$12,9,FALSE))*$F462*(VLOOKUP($Q462,'Workforce distribution'!$C$8:$AD$30,AO$7,FALSE)),IF($Q462="n/a",(IF($P462=AO$6,$X462*$F462,0)),$X462*$F462*(VLOOKUP($Q462,'Workforce distribution'!$C$8:$AD$30,AO$7,FALSE)))),0)</f>
        <v>0</v>
      </c>
      <c r="AP462" s="30">
        <f>_xlfn.IFNA(IF($O462="days",$Y462*(VLOOKUP($K462,'Bed parameters'!$A$9:$I$12,9,FALSE))*$F462*(VLOOKUP($Q462,'Workforce distribution'!$C$8:$AD$30,AP$7,FALSE)),IF($Q462="n/a",(IF($P462=AP$6,$X462*$F462,0)),$X462*$F462*(VLOOKUP($Q462,'Workforce distribution'!$C$8:$AD$30,AP$7,FALSE)))),0)</f>
        <v>0</v>
      </c>
      <c r="AQ462" s="30">
        <f>_xlfn.IFNA(IF($O462="days",$Y462*(VLOOKUP($K462,'Bed parameters'!$A$9:$I$12,9,FALSE))*$F462*(VLOOKUP($Q462,'Workforce distribution'!$C$8:$AD$30,AQ$7,FALSE)),IF($Q462="n/a",(IF($P462=AQ$6,$X462*$F462,0)),$X462*$F462*(VLOOKUP($Q462,'Workforce distribution'!$C$8:$AD$30,AQ$7,FALSE)))),0)</f>
        <v>0</v>
      </c>
      <c r="AR462" s="30">
        <f>_xlfn.IFNA(IF($O462="days",$Y462*(VLOOKUP($K462,'Bed parameters'!$A$9:$I$12,9,FALSE))*$F462*(VLOOKUP($Q462,'Workforce distribution'!$C$8:$AD$30,AR$7,FALSE)),IF($Q462="n/a",(IF($P462=AR$6,$X462*$F462,0)),$X462*$F462*(VLOOKUP($Q462,'Workforce distribution'!$C$8:$AD$30,AR$7,FALSE)))),0)</f>
        <v>0</v>
      </c>
      <c r="AS462" s="30">
        <f>_xlfn.IFNA(IF($O462="days",$Y462*(VLOOKUP($K462,'Bed parameters'!$A$9:$I$12,9,FALSE))*$F462*(VLOOKUP($Q462,'Workforce distribution'!$C$8:$AD$30,AS$7,FALSE)),IF($Q462="n/a",(IF($P462=AS$6,$X462*$F462,0)),$X462*$F462*(VLOOKUP($Q462,'Workforce distribution'!$C$8:$AD$30,AS$7,FALSE)))),0)</f>
        <v>4983.7210848000004</v>
      </c>
      <c r="AT462" s="30">
        <f>_xlfn.IFNA(IF($O462="days",$Y462*(VLOOKUP($K462,'Bed parameters'!$A$9:$I$12,9,FALSE))*$F462*(VLOOKUP($Q462,'Workforce distribution'!$C$8:$AD$30,AT$7,FALSE)),IF($Q462="n/a",(IF($P462=AT$6,$X462*$F462,0)),$X462*$F462*(VLOOKUP($Q462,'Workforce distribution'!$C$8:$AD$30,AT$7,FALSE)))),0)</f>
        <v>0</v>
      </c>
      <c r="AU462" s="30">
        <f>_xlfn.IFNA(IF($O462="days",$Y462*(VLOOKUP($K462,'Bed parameters'!$A$9:$I$12,9,FALSE))*$F462*(VLOOKUP($Q462,'Workforce distribution'!$C$8:$AD$30,AU$7,FALSE)),IF($Q462="n/a",(IF($P462=AU$6,$X462*$F462,0)),$X462*$F462*(VLOOKUP($Q462,'Workforce distribution'!$C$8:$AD$30,AU$7,FALSE)))),0)</f>
        <v>0</v>
      </c>
      <c r="AV462" s="30">
        <f>_xlfn.IFNA(IF($O462="days",$Y462*(VLOOKUP($K462,'Bed parameters'!$A$9:$I$12,9,FALSE))*$F462*(VLOOKUP($Q462,'Workforce distribution'!$C$8:$AD$30,AV$7,FALSE)),IF($Q462="n/a",(IF($P462=AV$6,$X462*$F462,0)),$X462*$F462*(VLOOKUP($Q462,'Workforce distribution'!$C$8:$AD$30,AV$7,FALSE)))),0)</f>
        <v>0</v>
      </c>
      <c r="AW462" s="30">
        <f>_xlfn.IFNA(IF($O462="days",$Y462*(VLOOKUP($K462,'Bed parameters'!$A$9:$I$12,9,FALSE))*$F462*(VLOOKUP($Q462,'Workforce distribution'!$C$8:$AD$30,AW$7,FALSE)),IF($Q462="n/a",(IF($P462=AW$6,$X462*$F462,0)),$X462*$F462*(VLOOKUP($Q462,'Workforce distribution'!$C$8:$AD$30,AW$7,FALSE)))),0)</f>
        <v>0</v>
      </c>
      <c r="AX462" s="30">
        <f>_xlfn.IFNA(IF($O462="days",$Y462*(VLOOKUP($K462,'Bed parameters'!$A$9:$I$12,9,FALSE))*$F462*(VLOOKUP($Q462,'Workforce distribution'!$C$8:$AD$30,AX$7,FALSE)),IF($Q462="n/a",(IF($P462=AX$6,$X462*$F462,0)),$X462*$F462*(VLOOKUP($Q462,'Workforce distribution'!$C$8:$AD$30,AX$7,FALSE)))),0)</f>
        <v>0</v>
      </c>
      <c r="AY462" s="30">
        <f>_xlfn.IFNA(IF($O462="days",$Y462*(VLOOKUP($K462,'Bed parameters'!$A$9:$I$12,9,FALSE))*$F462*(VLOOKUP($Q462,'Workforce distribution'!$C$8:$AD$30,AY$7,FALSE)),IF($Q462="n/a",(IF($P462=AY$6,$X462*$F462,0)),$X462*$F462*(VLOOKUP($Q462,'Workforce distribution'!$C$8:$AD$30,AY$7,FALSE)))),0)</f>
        <v>0</v>
      </c>
      <c r="AZ462" s="30">
        <f>_xlfn.IFNA(IF($O462="days",$Y462*(VLOOKUP($K462,'Bed parameters'!$A$9:$I$12,9,FALSE))*$F462*(VLOOKUP($Q462,'Workforce distribution'!$C$8:$AD$30,AZ$7,FALSE)),IF($Q462="n/a",(IF($P462=AZ$6,$X462*$F462,0)),$X462*$F462*(VLOOKUP($Q462,'Workforce distribution'!$C$8:$AD$30,AZ$7,FALSE)))),0)</f>
        <v>0</v>
      </c>
      <c r="BA462" s="30">
        <f>_xlfn.IFNA(IF($O462="days",$Y462*(VLOOKUP($K462,'Bed parameters'!$A$9:$I$12,9,FALSE))*$F462*(VLOOKUP($Q462,'Workforce distribution'!$C$8:$AD$30,BA$7,FALSE)),IF($Q462="n/a",(IF($P462=BA$6,$X462*$F462,0)),$X462*$F462*(VLOOKUP($Q462,'Workforce distribution'!$C$8:$AD$30,BA$7,FALSE)))),0)</f>
        <v>0</v>
      </c>
      <c r="BB462" s="30">
        <f>_xlfn.IFNA(IF($O462="days",$Y462*(VLOOKUP($K462,'Bed parameters'!$A$9:$I$12,9,FALSE))*$F462*(VLOOKUP($Q462,'Workforce distribution'!$C$8:$AD$30,BB$7,FALSE)),IF($Q462="n/a",(IF($P462=BB$6,$X462*$F462,0)),$X462*$F462*(VLOOKUP($Q462,'Workforce distribution'!$C$8:$AD$30,BB$7,FALSE)))),0)</f>
        <v>0</v>
      </c>
      <c r="BC462" s="149">
        <f t="shared" si="65"/>
        <v>15.142287842880442</v>
      </c>
      <c r="BD462" s="288">
        <f>IF($Q462="n/a",(IF('Workforce hours'!D$30=0,0,(AB462/'Workforce hours'!D$30))),(IF(VLOOKUP($Q462,'Workforce hours'!$C$8:$AD$30,BD$7,FALSE)=0,0,(AB462/(VLOOKUP($Q462,'Workforce hours'!$C$8:$AD$30,BD$7,FALSE))))))</f>
        <v>0</v>
      </c>
      <c r="BE462" s="288">
        <f>IF($Q462="n/a",(IF('Workforce hours'!E$30=0,0,(AC462/'Workforce hours'!E$30))),(IF(VLOOKUP($Q462,'Workforce hours'!$C$8:$AD$30,BE$7,FALSE)=0,0,(AC462/(VLOOKUP($Q462,'Workforce hours'!$C$8:$AD$30,BE$7,FALSE))))))</f>
        <v>0</v>
      </c>
      <c r="BF462" s="288">
        <f>IF($Q462="n/a",(IF('Workforce hours'!F$30=0,0,(AD462/'Workforce hours'!F$30))),(IF(VLOOKUP($Q462,'Workforce hours'!$C$8:$AD$30,BF$7,FALSE)=0,0,(AD462/(VLOOKUP($Q462,'Workforce hours'!$C$8:$AD$30,BF$7,FALSE))))))</f>
        <v>0</v>
      </c>
      <c r="BG462" s="288">
        <f>IF($Q462="n/a",(IF('Workforce hours'!G$30=0,0,(AE462/'Workforce hours'!G$30))),(IF(VLOOKUP($Q462,'Workforce hours'!$C$8:$AD$30,BG$7,FALSE)=0,0,(AE462/(VLOOKUP($Q462,'Workforce hours'!$C$8:$AD$30,BG$7,FALSE))))))</f>
        <v>1.4529799081049564</v>
      </c>
      <c r="BH462" s="288">
        <f>IF($Q462="n/a",(IF('Workforce hours'!H$30=0,0,(AF462/'Workforce hours'!H$30))),(IF(VLOOKUP($Q462,'Workforce hours'!$C$8:$AD$30,BH$7,FALSE)=0,0,(AF462/(VLOOKUP($Q462,'Workforce hours'!$C$8:$AD$30,BH$7,FALSE))))))</f>
        <v>0</v>
      </c>
      <c r="BI462" s="288">
        <f>IF($Q462="n/a",(IF('Workforce hours'!I$30=0,0,(AG462/'Workforce hours'!I$30))),(IF(VLOOKUP($Q462,'Workforce hours'!$C$8:$AD$30,BI$7,FALSE)=0,0,(AG462/(VLOOKUP($Q462,'Workforce hours'!$C$8:$AD$30,BI$7,FALSE))))))</f>
        <v>0</v>
      </c>
      <c r="BJ462" s="288">
        <f>IF($Q462="n/a",(IF('Workforce hours'!J$30=0,0,(AH462/'Workforce hours'!J$30))),(IF(VLOOKUP($Q462,'Workforce hours'!$C$8:$AD$30,BJ$7,FALSE)=0,0,(AH462/(VLOOKUP($Q462,'Workforce hours'!$C$8:$AD$30,BJ$7,FALSE))))))</f>
        <v>0</v>
      </c>
      <c r="BK462" s="288">
        <f>IF($Q462="n/a",(IF('Workforce hours'!K$30=0,0,(AI462/'Workforce hours'!K$30))),(IF(VLOOKUP($Q462,'Workforce hours'!$C$8:$AD$30,BK$7,FALSE)=0,0,(AI462/(VLOOKUP($Q462,'Workforce hours'!$C$8:$AD$30,BK$7,FALSE))))))</f>
        <v>0</v>
      </c>
      <c r="BL462" s="288">
        <f>IF($Q462="n/a",(IF('Workforce hours'!L$30=0,0,(AJ462/'Workforce hours'!L$30))),(IF(VLOOKUP($Q462,'Workforce hours'!$C$8:$AD$30,BL$7,FALSE)=0,0,(AJ462/(VLOOKUP($Q462,'Workforce hours'!$C$8:$AD$30,BL$7,FALSE))))))</f>
        <v>0</v>
      </c>
      <c r="BM462" s="288">
        <f>IF($Q462="n/a",(IF('Workforce hours'!M$30=0,0,(AK462/'Workforce hours'!M$30))),(IF(VLOOKUP($Q462,'Workforce hours'!$C$8:$AD$30,BM$7,FALSE)=0,0,(AK462/(VLOOKUP($Q462,'Workforce hours'!$C$8:$AD$30,BM$7,FALSE))))))</f>
        <v>10.639818958271812</v>
      </c>
      <c r="BN462" s="288">
        <f>IF($Q462="n/a",(IF('Workforce hours'!N$30=0,0,(AL462/'Workforce hours'!N$30))),(IF(VLOOKUP($Q462,'Workforce hours'!$C$8:$AD$30,BN$7,FALSE)=0,0,(AL462/(VLOOKUP($Q462,'Workforce hours'!$C$8:$AD$30,BN$7,FALSE))))))</f>
        <v>0</v>
      </c>
      <c r="BO462" s="288">
        <f>IF($Q462="n/a",(IF('Workforce hours'!O$30=0,0,(AM462/'Workforce hours'!O$30))),(IF(VLOOKUP($Q462,'Workforce hours'!$C$8:$AD$30,BO$7,FALSE)=0,0,(AM462/(VLOOKUP($Q462,'Workforce hours'!$C$8:$AD$30,BO$7,FALSE))))))</f>
        <v>0</v>
      </c>
      <c r="BP462" s="288">
        <f>IF($Q462="n/a",(IF('Workforce hours'!P$30=0,0,(AN462/'Workforce hours'!P$30))),(IF(VLOOKUP($Q462,'Workforce hours'!$C$8:$AD$30,BP$7,FALSE)=0,0,(AN462/(VLOOKUP($Q462,'Workforce hours'!$C$8:$AD$30,BP$7,FALSE))))))</f>
        <v>0</v>
      </c>
      <c r="BQ462" s="288">
        <f>IF($Q462="n/a",(IF('Workforce hours'!Q$30=0,0,(AO462/'Workforce hours'!Q$30))),(IF(VLOOKUP($Q462,'Workforce hours'!$C$8:$AD$30,BQ$7,FALSE)=0,0,(AO462/(VLOOKUP($Q462,'Workforce hours'!$C$8:$AD$30,BQ$7,FALSE))))))</f>
        <v>0</v>
      </c>
      <c r="BR462" s="288">
        <f>IF($Q462="n/a",(IF('Workforce hours'!R$30=0,0,(AP462/'Workforce hours'!R$30))),(IF(VLOOKUP($Q462,'Workforce hours'!$C$8:$AD$30,BR$7,FALSE)=0,0,(AP462/(VLOOKUP($Q462,'Workforce hours'!$C$8:$AD$30,BR$7,FALSE))))))</f>
        <v>0</v>
      </c>
      <c r="BS462" s="288">
        <f>IF($Q462="n/a",(IF('Workforce hours'!S$30=0,0,(AQ462/'Workforce hours'!S$30))),(IF(VLOOKUP($Q462,'Workforce hours'!$C$8:$AD$30,BS$7,FALSE)=0,0,(AQ462/(VLOOKUP($Q462,'Workforce hours'!$C$8:$AD$30,BS$7,FALSE))))))</f>
        <v>0</v>
      </c>
      <c r="BT462" s="288">
        <f>IF($Q462="n/a",(IF('Workforce hours'!T$30=0,0,(AR462/'Workforce hours'!T$30))),(IF(VLOOKUP($Q462,'Workforce hours'!$C$8:$AD$30,BT$7,FALSE)=0,0,(AR462/(VLOOKUP($Q462,'Workforce hours'!$C$8:$AD$30,BT$7,FALSE))))))</f>
        <v>0</v>
      </c>
      <c r="BU462" s="288">
        <f>IF($Q462="n/a",(IF('Workforce hours'!U$30=0,0,(AS462/'Workforce hours'!U$30))),(IF(VLOOKUP($Q462,'Workforce hours'!$C$8:$AD$30,BU$7,FALSE)=0,0,(AS462/(VLOOKUP($Q462,'Workforce hours'!$C$8:$AD$30,BU$7,FALSE))))))</f>
        <v>3.0494889765036741</v>
      </c>
      <c r="BV462" s="288">
        <f>IF($Q462="n/a",(IF('Workforce hours'!V$30=0,0,(AT462/'Workforce hours'!V$30))),(IF(VLOOKUP($Q462,'Workforce hours'!$C$8:$AD$30,BV$7,FALSE)=0,0,(AT462/(VLOOKUP($Q462,'Workforce hours'!$C$8:$AD$30,BV$7,FALSE))))))</f>
        <v>0</v>
      </c>
      <c r="BW462" s="288">
        <f>IF($Q462="n/a",(IF('Workforce hours'!W$30=0,0,(AU462/'Workforce hours'!W$30))),(IF(VLOOKUP($Q462,'Workforce hours'!$C$8:$AD$30,BW$7,FALSE)=0,0,(AU462/(VLOOKUP($Q462,'Workforce hours'!$C$8:$AD$30,BW$7,FALSE))))))</f>
        <v>0</v>
      </c>
      <c r="BX462" s="288">
        <f>IF($Q462="n/a",(IF('Workforce hours'!X$30=0,0,(AV462/'Workforce hours'!X$30))),(IF(VLOOKUP($Q462,'Workforce hours'!$C$8:$AD$30,BX$7,FALSE)=0,0,(AV462/(VLOOKUP($Q462,'Workforce hours'!$C$8:$AD$30,BX$7,FALSE))))))</f>
        <v>0</v>
      </c>
      <c r="BY462" s="288">
        <f>IF($Q462="n/a",(IF('Workforce hours'!Y$30=0,0,(AW462/'Workforce hours'!Y$30))),(IF(VLOOKUP($Q462,'Workforce hours'!$C$8:$AD$30,BY$7,FALSE)=0,0,(AW462/(VLOOKUP($Q462,'Workforce hours'!$C$8:$AD$30,BY$7,FALSE))))))</f>
        <v>0</v>
      </c>
      <c r="BZ462" s="288">
        <f>IF($Q462="n/a",(IF('Workforce hours'!Z$30=0,0,(AX462/'Workforce hours'!Z$30))),(IF(VLOOKUP($Q462,'Workforce hours'!$C$8:$AD$30,BZ$7,FALSE)=0,0,(AX462/(VLOOKUP($Q462,'Workforce hours'!$C$8:$AD$30,BZ$7,FALSE))))))</f>
        <v>0</v>
      </c>
      <c r="CA462" s="288">
        <f>IF($Q462="n/a",(IF('Workforce hours'!AA$30=0,0,(AY462/'Workforce hours'!AA$30))),(IF(VLOOKUP($Q462,'Workforce hours'!$C$8:$AD$30,CA$7,FALSE)=0,0,(AY462/(VLOOKUP($Q462,'Workforce hours'!$C$8:$AD$30,CA$7,FALSE))))))</f>
        <v>0</v>
      </c>
      <c r="CB462" s="288">
        <f>IF($Q462="n/a",(IF('Workforce hours'!AB$30=0,0,(AZ462/'Workforce hours'!AB$30))),(IF(VLOOKUP($Q462,'Workforce hours'!$C$8:$AD$30,CB$7,FALSE)=0,0,(AZ462/(VLOOKUP($Q462,'Workforce hours'!$C$8:$AD$30,CB$7,FALSE))))))</f>
        <v>0</v>
      </c>
      <c r="CC462" s="288">
        <f>IF($Q462="n/a",(IF('Workforce hours'!AC$30=0,0,(BA462/'Workforce hours'!AC$30))),(IF(VLOOKUP($Q462,'Workforce hours'!$C$8:$AD$30,CC$7,FALSE)=0,0,(BA462/(VLOOKUP($Q462,'Workforce hours'!$C$8:$AD$30,CC$7,FALSE))))))</f>
        <v>0</v>
      </c>
      <c r="CD462" s="288">
        <f>IF($Q462="n/a",(IF('Workforce hours'!AD$30=0,0,(BB462/'Workforce hours'!AD$30))),(IF(VLOOKUP($Q462,'Workforce hours'!$C$8:$AD$30,CD$7,FALSE)=0,0,(BB462/(VLOOKUP($Q462,'Workforce hours'!$C$8:$AD$30,CD$7,FALSE))))))</f>
        <v>0</v>
      </c>
      <c r="CE462" s="289">
        <f t="shared" si="66"/>
        <v>0</v>
      </c>
      <c r="CF462" s="290">
        <f>BD462*'Workforce costs'!B$9*(1+'Workforce costs'!B$10)*(1+'Workforce costs'!B$11)</f>
        <v>0</v>
      </c>
      <c r="CG462" s="290">
        <f>BE462*'Workforce costs'!C$9*(1+'Workforce costs'!C$10)*(1+'Workforce costs'!C$11)</f>
        <v>0</v>
      </c>
      <c r="CH462" s="290">
        <f>BF462*'Workforce costs'!D$9*(1+'Workforce costs'!D$10)*(1+'Workforce costs'!D$11)</f>
        <v>0</v>
      </c>
      <c r="CI462" s="290">
        <f>BG462*'Workforce costs'!E$9*(1+'Workforce costs'!E$10)*(1+'Workforce costs'!E$11)</f>
        <v>0</v>
      </c>
      <c r="CJ462" s="290">
        <f>BH462*'Workforce costs'!F$9*(1+'Workforce costs'!F$10)*(1+'Workforce costs'!F$11)</f>
        <v>0</v>
      </c>
      <c r="CK462" s="290">
        <f>BI462*'Workforce costs'!G$9*(1+'Workforce costs'!G$10)*(1+'Workforce costs'!G$11)</f>
        <v>0</v>
      </c>
      <c r="CL462" s="290">
        <f>BJ462*'Workforce costs'!H$9*(1+'Workforce costs'!H$10)*(1+'Workforce costs'!H$11)</f>
        <v>0</v>
      </c>
      <c r="CM462" s="290">
        <f>BK462*'Workforce costs'!I$9*(1+'Workforce costs'!I$10)*(1+'Workforce costs'!I$11)</f>
        <v>0</v>
      </c>
      <c r="CN462" s="290">
        <f>BL462*'Workforce costs'!J$9*(1+'Workforce costs'!J$10)*(1+'Workforce costs'!J$11)</f>
        <v>0</v>
      </c>
      <c r="CO462" s="290">
        <f>BM462*'Workforce costs'!K$9*(1+'Workforce costs'!K$10)*(1+'Workforce costs'!K$11)</f>
        <v>0</v>
      </c>
      <c r="CP462" s="290">
        <f>BN462*'Workforce costs'!L$9*(1+'Workforce costs'!L$10)*(1+'Workforce costs'!L$11)</f>
        <v>0</v>
      </c>
      <c r="CQ462" s="290">
        <f>BO462*'Workforce costs'!M$9*(1+'Workforce costs'!M$10)*(1+'Workforce costs'!M$11)</f>
        <v>0</v>
      </c>
      <c r="CR462" s="290">
        <f>BP462*'Workforce costs'!N$9*(1+'Workforce costs'!N$10)*(1+'Workforce costs'!N$11)</f>
        <v>0</v>
      </c>
      <c r="CS462" s="290">
        <f>BQ462*'Workforce costs'!O$9*(1+'Workforce costs'!O$10)*(1+'Workforce costs'!O$11)</f>
        <v>0</v>
      </c>
      <c r="CT462" s="290">
        <f>BR462*'Workforce costs'!P$9*(1+'Workforce costs'!P$10)*(1+'Workforce costs'!P$11)</f>
        <v>0</v>
      </c>
      <c r="CU462" s="290">
        <f>BS462*'Workforce costs'!Q$9*(1+'Workforce costs'!Q$10)*(1+'Workforce costs'!Q$11)</f>
        <v>0</v>
      </c>
      <c r="CV462" s="290">
        <f>BT462*'Workforce costs'!R$9*(1+'Workforce costs'!R$10)*(1+'Workforce costs'!R$11)</f>
        <v>0</v>
      </c>
      <c r="CW462" s="290">
        <f>BU462*'Workforce costs'!S$9*(1+'Workforce costs'!S$10)*(1+'Workforce costs'!S$11)</f>
        <v>0</v>
      </c>
      <c r="CX462" s="290">
        <f>BV462*'Workforce costs'!T$9*(1+'Workforce costs'!T$10)*(1+'Workforce costs'!T$11)</f>
        <v>0</v>
      </c>
      <c r="CY462" s="290">
        <f>BW462*'Workforce costs'!U$9*(1+'Workforce costs'!U$10)*(1+'Workforce costs'!U$11)</f>
        <v>0</v>
      </c>
      <c r="CZ462" s="290">
        <f>BX462*'Workforce costs'!V$9*(1+'Workforce costs'!V$10)*(1+'Workforce costs'!V$11)</f>
        <v>0</v>
      </c>
      <c r="DA462" s="290">
        <f>BY462*'Workforce costs'!W$9*(1+'Workforce costs'!W$10)*(1+'Workforce costs'!W$11)</f>
        <v>0</v>
      </c>
      <c r="DB462" s="290">
        <f>BZ462*'Workforce costs'!X$9*(1+'Workforce costs'!X$10)*(1+'Workforce costs'!X$11)</f>
        <v>0</v>
      </c>
      <c r="DC462" s="290">
        <f>CA462*'Workforce costs'!Y$9*(1+'Workforce costs'!Y$10)*(1+'Workforce costs'!Y$11)</f>
        <v>0</v>
      </c>
      <c r="DD462" s="290">
        <f>CB462*'Workforce costs'!Z$9*(1+'Workforce costs'!Z$10)*(1+'Workforce costs'!Z$11)</f>
        <v>0</v>
      </c>
      <c r="DE462" s="290">
        <f>CC462*'Workforce costs'!AA$9*(1+'Workforce costs'!AA$10)*(1+'Workforce costs'!AA$11)</f>
        <v>0</v>
      </c>
      <c r="DF462" s="290">
        <f>CD462*'Workforce costs'!AB$9*(1+'Workforce costs'!AB$10)*(1+'Workforce costs'!AB$11)</f>
        <v>0</v>
      </c>
    </row>
    <row r="463" spans="1:110" x14ac:dyDescent="0.3">
      <c r="A463" s="2" t="str">
        <f>Outputs!$A$4</f>
        <v>Australia</v>
      </c>
      <c r="B463" s="2" t="str">
        <f t="shared" si="59"/>
        <v>Australia 12to17</v>
      </c>
      <c r="C463" s="30">
        <f>VLOOKUP($B463,Populations!$D$15:$H$1920,3,FALSE)</f>
        <v>1959472</v>
      </c>
      <c r="D463" s="255">
        <f>IF(OR($H463="General pop",$H463="Schools",$H463="Workplace",$H463="Skills Training",$H463="Digital Supports"),1,VLOOKUP($B463,Populations!$D$15:$H$1920,5,FALSE))</f>
        <v>1</v>
      </c>
      <c r="E463" s="88">
        <f>VLOOKUP(I463,Epidemiology!$C$10:$H$47,6,FALSE)</f>
        <v>847.8</v>
      </c>
      <c r="F463" s="102">
        <f>'Care profiles'!R464</f>
        <v>1</v>
      </c>
      <c r="G463" s="15" t="str">
        <f>'Care profiles'!A464</f>
        <v>12to17</v>
      </c>
      <c r="H463" s="15" t="str">
        <f>'Care profiles'!B464</f>
        <v>Bereaved_Year1</v>
      </c>
      <c r="I463" s="15" t="str">
        <f>'Care profiles'!C464</f>
        <v>Bereaved_Year1_12-17yrs</v>
      </c>
      <c r="J463" s="15" t="str">
        <f>'Care profiles'!D464</f>
        <v>Care profile</v>
      </c>
      <c r="K463" s="15" t="str">
        <f>'Care profiles'!E464</f>
        <v>Postvention Individual Support Services</v>
      </c>
      <c r="L463" s="104">
        <f>'Care profiles'!F464</f>
        <v>0.2</v>
      </c>
      <c r="M463" s="15">
        <f>'Care profiles'!G464</f>
        <v>6</v>
      </c>
      <c r="N463" s="15">
        <f>'Care profiles'!H464</f>
        <v>60</v>
      </c>
      <c r="O463" s="15" t="str">
        <f>'Care profiles'!I464</f>
        <v>min</v>
      </c>
      <c r="P463" s="15" t="str">
        <f>'Care profiles'!J464</f>
        <v>Peer Worker/Vocationally Qualified</v>
      </c>
      <c r="Q463" s="15" t="str">
        <f>'Care profiles'!K464</f>
        <v>n/a</v>
      </c>
      <c r="R463" s="15" t="str">
        <f>'Care profiles'!M464</f>
        <v>Y</v>
      </c>
      <c r="S463" s="15" t="str">
        <f>'Care profiles'!O464</f>
        <v>Y</v>
      </c>
      <c r="T463" s="15" t="str">
        <f>'Care profiles'!Q464</f>
        <v>N</v>
      </c>
      <c r="U463" s="30">
        <f t="shared" si="60"/>
        <v>16612.403616</v>
      </c>
      <c r="V463" s="30">
        <f t="shared" si="61"/>
        <v>3322.4807232000003</v>
      </c>
      <c r="W463" s="30">
        <f>IF(M463="n/a",0,IF(O463="days",V463*M463*(1+(VLOOKUP(K463,'Bed parameters'!$A$9:$G$12,7,FALSE))),V463*M463))</f>
        <v>19934.884339200002</v>
      </c>
      <c r="X463" s="30">
        <f t="shared" si="62"/>
        <v>19934.884339200002</v>
      </c>
      <c r="Y463" s="30">
        <f t="shared" si="63"/>
        <v>0</v>
      </c>
      <c r="Z463" s="113">
        <f>_xlfn.IFNA(Y463/((VLOOKUP(K463,'Bed parameters'!$A$9:$G$12,3,FALSE))*(VLOOKUP(K463,'Bed parameters'!$A$9:$G$12,5,FALSE))),0)</f>
        <v>0</v>
      </c>
      <c r="AA463" s="30">
        <f t="shared" si="64"/>
        <v>19934.884339200002</v>
      </c>
      <c r="AB463" s="30">
        <f>_xlfn.IFNA(IF($O463="days",$Y463*(VLOOKUP($K463,'Bed parameters'!$A$9:$I$12,9,FALSE))*$F463*(VLOOKUP($Q463,'Workforce distribution'!$C$8:$AD$30,AB$7,FALSE)),IF($Q463="n/a",(IF($P463=AB$6,$X463*$F463,0)),$X463*$F463*(VLOOKUP($Q463,'Workforce distribution'!$C$8:$AD$30,AB$7,FALSE)))),0)</f>
        <v>0</v>
      </c>
      <c r="AC463" s="30">
        <f>_xlfn.IFNA(IF($O463="days",$Y463*(VLOOKUP($K463,'Bed parameters'!$A$9:$I$12,9,FALSE))*$F463*(VLOOKUP($Q463,'Workforce distribution'!$C$8:$AD$30,AC$7,FALSE)),IF($Q463="n/a",(IF($P463=AC$6,$X463*$F463,0)),$X463*$F463*(VLOOKUP($Q463,'Workforce distribution'!$C$8:$AD$30,AC$7,FALSE)))),0)</f>
        <v>0</v>
      </c>
      <c r="AD463" s="30">
        <f>_xlfn.IFNA(IF($O463="days",$Y463*(VLOOKUP($K463,'Bed parameters'!$A$9:$I$12,9,FALSE))*$F463*(VLOOKUP($Q463,'Workforce distribution'!$C$8:$AD$30,AD$7,FALSE)),IF($Q463="n/a",(IF($P463=AD$6,$X463*$F463,0)),$X463*$F463*(VLOOKUP($Q463,'Workforce distribution'!$C$8:$AD$30,AD$7,FALSE)))),0)</f>
        <v>0</v>
      </c>
      <c r="AE463" s="30">
        <f>_xlfn.IFNA(IF($O463="days",$Y463*(VLOOKUP($K463,'Bed parameters'!$A$9:$I$12,9,FALSE))*$F463*(VLOOKUP($Q463,'Workforce distribution'!$C$8:$AD$30,AE$7,FALSE)),IF($Q463="n/a",(IF($P463=AE$6,$X463*$F463,0)),$X463*$F463*(VLOOKUP($Q463,'Workforce distribution'!$C$8:$AD$30,AE$7,FALSE)))),0)</f>
        <v>0</v>
      </c>
      <c r="AF463" s="30">
        <f>_xlfn.IFNA(IF($O463="days",$Y463*(VLOOKUP($K463,'Bed parameters'!$A$9:$I$12,9,FALSE))*$F463*(VLOOKUP($Q463,'Workforce distribution'!$C$8:$AD$30,AF$7,FALSE)),IF($Q463="n/a",(IF($P463=AF$6,$X463*$F463,0)),$X463*$F463*(VLOOKUP($Q463,'Workforce distribution'!$C$8:$AD$30,AF$7,FALSE)))),0)</f>
        <v>0</v>
      </c>
      <c r="AG463" s="30">
        <f>_xlfn.IFNA(IF($O463="days",$Y463*(VLOOKUP($K463,'Bed parameters'!$A$9:$I$12,9,FALSE))*$F463*(VLOOKUP($Q463,'Workforce distribution'!$C$8:$AD$30,AG$7,FALSE)),IF($Q463="n/a",(IF($P463=AG$6,$X463*$F463,0)),$X463*$F463*(VLOOKUP($Q463,'Workforce distribution'!$C$8:$AD$30,AG$7,FALSE)))),0)</f>
        <v>0</v>
      </c>
      <c r="AH463" s="30">
        <f>_xlfn.IFNA(IF($O463="days",$Y463*(VLOOKUP($K463,'Bed parameters'!$A$9:$I$12,9,FALSE))*$F463*(VLOOKUP($Q463,'Workforce distribution'!$C$8:$AD$30,AH$7,FALSE)),IF($Q463="n/a",(IF($P463=AH$6,$X463*$F463,0)),$X463*$F463*(VLOOKUP($Q463,'Workforce distribution'!$C$8:$AD$30,AH$7,FALSE)))),0)</f>
        <v>0</v>
      </c>
      <c r="AI463" s="30">
        <f>_xlfn.IFNA(IF($O463="days",$Y463*(VLOOKUP($K463,'Bed parameters'!$A$9:$I$12,9,FALSE))*$F463*(VLOOKUP($Q463,'Workforce distribution'!$C$8:$AD$30,AI$7,FALSE)),IF($Q463="n/a",(IF($P463=AI$6,$X463*$F463,0)),$X463*$F463*(VLOOKUP($Q463,'Workforce distribution'!$C$8:$AD$30,AI$7,FALSE)))),0)</f>
        <v>0</v>
      </c>
      <c r="AJ463" s="30">
        <f>_xlfn.IFNA(IF($O463="days",$Y463*(VLOOKUP($K463,'Bed parameters'!$A$9:$I$12,9,FALSE))*$F463*(VLOOKUP($Q463,'Workforce distribution'!$C$8:$AD$30,AJ$7,FALSE)),IF($Q463="n/a",(IF($P463=AJ$6,$X463*$F463,0)),$X463*$F463*(VLOOKUP($Q463,'Workforce distribution'!$C$8:$AD$30,AJ$7,FALSE)))),0)</f>
        <v>0</v>
      </c>
      <c r="AK463" s="30">
        <f>_xlfn.IFNA(IF($O463="days",$Y463*(VLOOKUP($K463,'Bed parameters'!$A$9:$I$12,9,FALSE))*$F463*(VLOOKUP($Q463,'Workforce distribution'!$C$8:$AD$30,AK$7,FALSE)),IF($Q463="n/a",(IF($P463=AK$6,$X463*$F463,0)),$X463*$F463*(VLOOKUP($Q463,'Workforce distribution'!$C$8:$AD$30,AK$7,FALSE)))),0)</f>
        <v>0</v>
      </c>
      <c r="AL463" s="30">
        <f>_xlfn.IFNA(IF($O463="days",$Y463*(VLOOKUP($K463,'Bed parameters'!$A$9:$I$12,9,FALSE))*$F463*(VLOOKUP($Q463,'Workforce distribution'!$C$8:$AD$30,AL$7,FALSE)),IF($Q463="n/a",(IF($P463=AL$6,$X463*$F463,0)),$X463*$F463*(VLOOKUP($Q463,'Workforce distribution'!$C$8:$AD$30,AL$7,FALSE)))),0)</f>
        <v>0</v>
      </c>
      <c r="AM463" s="30">
        <f>_xlfn.IFNA(IF($O463="days",$Y463*(VLOOKUP($K463,'Bed parameters'!$A$9:$I$12,9,FALSE))*$F463*(VLOOKUP($Q463,'Workforce distribution'!$C$8:$AD$30,AM$7,FALSE)),IF($Q463="n/a",(IF($P463=AM$6,$X463*$F463,0)),$X463*$F463*(VLOOKUP($Q463,'Workforce distribution'!$C$8:$AD$30,AM$7,FALSE)))),0)</f>
        <v>0</v>
      </c>
      <c r="AN463" s="30">
        <f>_xlfn.IFNA(IF($O463="days",$Y463*(VLOOKUP($K463,'Bed parameters'!$A$9:$I$12,9,FALSE))*$F463*(VLOOKUP($Q463,'Workforce distribution'!$C$8:$AD$30,AN$7,FALSE)),IF($Q463="n/a",(IF($P463=AN$6,$X463*$F463,0)),$X463*$F463*(VLOOKUP($Q463,'Workforce distribution'!$C$8:$AD$30,AN$7,FALSE)))),0)</f>
        <v>0</v>
      </c>
      <c r="AO463" s="30">
        <f>_xlfn.IFNA(IF($O463="days",$Y463*(VLOOKUP($K463,'Bed parameters'!$A$9:$I$12,9,FALSE))*$F463*(VLOOKUP($Q463,'Workforce distribution'!$C$8:$AD$30,AO$7,FALSE)),IF($Q463="n/a",(IF($P463=AO$6,$X463*$F463,0)),$X463*$F463*(VLOOKUP($Q463,'Workforce distribution'!$C$8:$AD$30,AO$7,FALSE)))),0)</f>
        <v>0</v>
      </c>
      <c r="AP463" s="30">
        <f>_xlfn.IFNA(IF($O463="days",$Y463*(VLOOKUP($K463,'Bed parameters'!$A$9:$I$12,9,FALSE))*$F463*(VLOOKUP($Q463,'Workforce distribution'!$C$8:$AD$30,AP$7,FALSE)),IF($Q463="n/a",(IF($P463=AP$6,$X463*$F463,0)),$X463*$F463*(VLOOKUP($Q463,'Workforce distribution'!$C$8:$AD$30,AP$7,FALSE)))),0)</f>
        <v>0</v>
      </c>
      <c r="AQ463" s="30">
        <f>_xlfn.IFNA(IF($O463="days",$Y463*(VLOOKUP($K463,'Bed parameters'!$A$9:$I$12,9,FALSE))*$F463*(VLOOKUP($Q463,'Workforce distribution'!$C$8:$AD$30,AQ$7,FALSE)),IF($Q463="n/a",(IF($P463=AQ$6,$X463*$F463,0)),$X463*$F463*(VLOOKUP($Q463,'Workforce distribution'!$C$8:$AD$30,AQ$7,FALSE)))),0)</f>
        <v>0</v>
      </c>
      <c r="AR463" s="30">
        <f>_xlfn.IFNA(IF($O463="days",$Y463*(VLOOKUP($K463,'Bed parameters'!$A$9:$I$12,9,FALSE))*$F463*(VLOOKUP($Q463,'Workforce distribution'!$C$8:$AD$30,AR$7,FALSE)),IF($Q463="n/a",(IF($P463=AR$6,$X463*$F463,0)),$X463*$F463*(VLOOKUP($Q463,'Workforce distribution'!$C$8:$AD$30,AR$7,FALSE)))),0)</f>
        <v>0</v>
      </c>
      <c r="AS463" s="30">
        <f>_xlfn.IFNA(IF($O463="days",$Y463*(VLOOKUP($K463,'Bed parameters'!$A$9:$I$12,9,FALSE))*$F463*(VLOOKUP($Q463,'Workforce distribution'!$C$8:$AD$30,AS$7,FALSE)),IF($Q463="n/a",(IF($P463=AS$6,$X463*$F463,0)),$X463*$F463*(VLOOKUP($Q463,'Workforce distribution'!$C$8:$AD$30,AS$7,FALSE)))),0)</f>
        <v>0</v>
      </c>
      <c r="AT463" s="30">
        <f>_xlfn.IFNA(IF($O463="days",$Y463*(VLOOKUP($K463,'Bed parameters'!$A$9:$I$12,9,FALSE))*$F463*(VLOOKUP($Q463,'Workforce distribution'!$C$8:$AD$30,AT$7,FALSE)),IF($Q463="n/a",(IF($P463=AT$6,$X463*$F463,0)),$X463*$F463*(VLOOKUP($Q463,'Workforce distribution'!$C$8:$AD$30,AT$7,FALSE)))),0)</f>
        <v>0</v>
      </c>
      <c r="AU463" s="30">
        <f>_xlfn.IFNA(IF($O463="days",$Y463*(VLOOKUP($K463,'Bed parameters'!$A$9:$I$12,9,FALSE))*$F463*(VLOOKUP($Q463,'Workforce distribution'!$C$8:$AD$30,AU$7,FALSE)),IF($Q463="n/a",(IF($P463=AU$6,$X463*$F463,0)),$X463*$F463*(VLOOKUP($Q463,'Workforce distribution'!$C$8:$AD$30,AU$7,FALSE)))),0)</f>
        <v>0</v>
      </c>
      <c r="AV463" s="30">
        <f>_xlfn.IFNA(IF($O463="days",$Y463*(VLOOKUP($K463,'Bed parameters'!$A$9:$I$12,9,FALSE))*$F463*(VLOOKUP($Q463,'Workforce distribution'!$C$8:$AD$30,AV$7,FALSE)),IF($Q463="n/a",(IF($P463=AV$6,$X463*$F463,0)),$X463*$F463*(VLOOKUP($Q463,'Workforce distribution'!$C$8:$AD$30,AV$7,FALSE)))),0)</f>
        <v>0</v>
      </c>
      <c r="AW463" s="30">
        <f>_xlfn.IFNA(IF($O463="days",$Y463*(VLOOKUP($K463,'Bed parameters'!$A$9:$I$12,9,FALSE))*$F463*(VLOOKUP($Q463,'Workforce distribution'!$C$8:$AD$30,AW$7,FALSE)),IF($Q463="n/a",(IF($P463=AW$6,$X463*$F463,0)),$X463*$F463*(VLOOKUP($Q463,'Workforce distribution'!$C$8:$AD$30,AW$7,FALSE)))),0)</f>
        <v>0</v>
      </c>
      <c r="AX463" s="30">
        <f>_xlfn.IFNA(IF($O463="days",$Y463*(VLOOKUP($K463,'Bed parameters'!$A$9:$I$12,9,FALSE))*$F463*(VLOOKUP($Q463,'Workforce distribution'!$C$8:$AD$30,AX$7,FALSE)),IF($Q463="n/a",(IF($P463=AX$6,$X463*$F463,0)),$X463*$F463*(VLOOKUP($Q463,'Workforce distribution'!$C$8:$AD$30,AX$7,FALSE)))),0)</f>
        <v>0</v>
      </c>
      <c r="AY463" s="30">
        <f>_xlfn.IFNA(IF($O463="days",$Y463*(VLOOKUP($K463,'Bed parameters'!$A$9:$I$12,9,FALSE))*$F463*(VLOOKUP($Q463,'Workforce distribution'!$C$8:$AD$30,AY$7,FALSE)),IF($Q463="n/a",(IF($P463=AY$6,$X463*$F463,0)),$X463*$F463*(VLOOKUP($Q463,'Workforce distribution'!$C$8:$AD$30,AY$7,FALSE)))),0)</f>
        <v>0</v>
      </c>
      <c r="AZ463" s="30">
        <f>_xlfn.IFNA(IF($O463="days",$Y463*(VLOOKUP($K463,'Bed parameters'!$A$9:$I$12,9,FALSE))*$F463*(VLOOKUP($Q463,'Workforce distribution'!$C$8:$AD$30,AZ$7,FALSE)),IF($Q463="n/a",(IF($P463=AZ$6,$X463*$F463,0)),$X463*$F463*(VLOOKUP($Q463,'Workforce distribution'!$C$8:$AD$30,AZ$7,FALSE)))),0)</f>
        <v>19934.884339200002</v>
      </c>
      <c r="BA463" s="30">
        <f>_xlfn.IFNA(IF($O463="days",$Y463*(VLOOKUP($K463,'Bed parameters'!$A$9:$I$12,9,FALSE))*$F463*(VLOOKUP($Q463,'Workforce distribution'!$C$8:$AD$30,BA$7,FALSE)),IF($Q463="n/a",(IF($P463=BA$6,$X463*$F463,0)),$X463*$F463*(VLOOKUP($Q463,'Workforce distribution'!$C$8:$AD$30,BA$7,FALSE)))),0)</f>
        <v>0</v>
      </c>
      <c r="BB463" s="30">
        <f>_xlfn.IFNA(IF($O463="days",$Y463*(VLOOKUP($K463,'Bed parameters'!$A$9:$I$12,9,FALSE))*$F463*(VLOOKUP($Q463,'Workforce distribution'!$C$8:$AD$30,BB$7,FALSE)),IF($Q463="n/a",(IF($P463=BB$6,$X463*$F463,0)),$X463*$F463*(VLOOKUP($Q463,'Workforce distribution'!$C$8:$AD$30,BB$7,FALSE)))),0)</f>
        <v>0</v>
      </c>
      <c r="BC463" s="149">
        <f t="shared" si="65"/>
        <v>17.345777298243995</v>
      </c>
      <c r="BD463" s="288">
        <f>IF($Q463="n/a",(IF('Workforce hours'!D$30=0,0,(AB463/'Workforce hours'!D$30))),(IF(VLOOKUP($Q463,'Workforce hours'!$C$8:$AD$30,BD$7,FALSE)=0,0,(AB463/(VLOOKUP($Q463,'Workforce hours'!$C$8:$AD$30,BD$7,FALSE))))))</f>
        <v>0</v>
      </c>
      <c r="BE463" s="288">
        <f>IF($Q463="n/a",(IF('Workforce hours'!E$30=0,0,(AC463/'Workforce hours'!E$30))),(IF(VLOOKUP($Q463,'Workforce hours'!$C$8:$AD$30,BE$7,FALSE)=0,0,(AC463/(VLOOKUP($Q463,'Workforce hours'!$C$8:$AD$30,BE$7,FALSE))))))</f>
        <v>0</v>
      </c>
      <c r="BF463" s="288">
        <f>IF($Q463="n/a",(IF('Workforce hours'!F$30=0,0,(AD463/'Workforce hours'!F$30))),(IF(VLOOKUP($Q463,'Workforce hours'!$C$8:$AD$30,BF$7,FALSE)=0,0,(AD463/(VLOOKUP($Q463,'Workforce hours'!$C$8:$AD$30,BF$7,FALSE))))))</f>
        <v>0</v>
      </c>
      <c r="BG463" s="288">
        <f>IF($Q463="n/a",(IF('Workforce hours'!G$30=0,0,(AE463/'Workforce hours'!G$30))),(IF(VLOOKUP($Q463,'Workforce hours'!$C$8:$AD$30,BG$7,FALSE)=0,0,(AE463/(VLOOKUP($Q463,'Workforce hours'!$C$8:$AD$30,BG$7,FALSE))))))</f>
        <v>0</v>
      </c>
      <c r="BH463" s="288">
        <f>IF($Q463="n/a",(IF('Workforce hours'!H$30=0,0,(AF463/'Workforce hours'!H$30))),(IF(VLOOKUP($Q463,'Workforce hours'!$C$8:$AD$30,BH$7,FALSE)=0,0,(AF463/(VLOOKUP($Q463,'Workforce hours'!$C$8:$AD$30,BH$7,FALSE))))))</f>
        <v>0</v>
      </c>
      <c r="BI463" s="288">
        <f>IF($Q463="n/a",(IF('Workforce hours'!I$30=0,0,(AG463/'Workforce hours'!I$30))),(IF(VLOOKUP($Q463,'Workforce hours'!$C$8:$AD$30,BI$7,FALSE)=0,0,(AG463/(VLOOKUP($Q463,'Workforce hours'!$C$8:$AD$30,BI$7,FALSE))))))</f>
        <v>0</v>
      </c>
      <c r="BJ463" s="288">
        <f>IF($Q463="n/a",(IF('Workforce hours'!J$30=0,0,(AH463/'Workforce hours'!J$30))),(IF(VLOOKUP($Q463,'Workforce hours'!$C$8:$AD$30,BJ$7,FALSE)=0,0,(AH463/(VLOOKUP($Q463,'Workforce hours'!$C$8:$AD$30,BJ$7,FALSE))))))</f>
        <v>0</v>
      </c>
      <c r="BK463" s="288">
        <f>IF($Q463="n/a",(IF('Workforce hours'!K$30=0,0,(AI463/'Workforce hours'!K$30))),(IF(VLOOKUP($Q463,'Workforce hours'!$C$8:$AD$30,BK$7,FALSE)=0,0,(AI463/(VLOOKUP($Q463,'Workforce hours'!$C$8:$AD$30,BK$7,FALSE))))))</f>
        <v>0</v>
      </c>
      <c r="BL463" s="288">
        <f>IF($Q463="n/a",(IF('Workforce hours'!L$30=0,0,(AJ463/'Workforce hours'!L$30))),(IF(VLOOKUP($Q463,'Workforce hours'!$C$8:$AD$30,BL$7,FALSE)=0,0,(AJ463/(VLOOKUP($Q463,'Workforce hours'!$C$8:$AD$30,BL$7,FALSE))))))</f>
        <v>0</v>
      </c>
      <c r="BM463" s="288">
        <f>IF($Q463="n/a",(IF('Workforce hours'!M$30=0,0,(AK463/'Workforce hours'!M$30))),(IF(VLOOKUP($Q463,'Workforce hours'!$C$8:$AD$30,BM$7,FALSE)=0,0,(AK463/(VLOOKUP($Q463,'Workforce hours'!$C$8:$AD$30,BM$7,FALSE))))))</f>
        <v>0</v>
      </c>
      <c r="BN463" s="288">
        <f>IF($Q463="n/a",(IF('Workforce hours'!N$30=0,0,(AL463/'Workforce hours'!N$30))),(IF(VLOOKUP($Q463,'Workforce hours'!$C$8:$AD$30,BN$7,FALSE)=0,0,(AL463/(VLOOKUP($Q463,'Workforce hours'!$C$8:$AD$30,BN$7,FALSE))))))</f>
        <v>0</v>
      </c>
      <c r="BO463" s="288">
        <f>IF($Q463="n/a",(IF('Workforce hours'!O$30=0,0,(AM463/'Workforce hours'!O$30))),(IF(VLOOKUP($Q463,'Workforce hours'!$C$8:$AD$30,BO$7,FALSE)=0,0,(AM463/(VLOOKUP($Q463,'Workforce hours'!$C$8:$AD$30,BO$7,FALSE))))))</f>
        <v>0</v>
      </c>
      <c r="BP463" s="288">
        <f>IF($Q463="n/a",(IF('Workforce hours'!P$30=0,0,(AN463/'Workforce hours'!P$30))),(IF(VLOOKUP($Q463,'Workforce hours'!$C$8:$AD$30,BP$7,FALSE)=0,0,(AN463/(VLOOKUP($Q463,'Workforce hours'!$C$8:$AD$30,BP$7,FALSE))))))</f>
        <v>0</v>
      </c>
      <c r="BQ463" s="288">
        <f>IF($Q463="n/a",(IF('Workforce hours'!Q$30=0,0,(AO463/'Workforce hours'!Q$30))),(IF(VLOOKUP($Q463,'Workforce hours'!$C$8:$AD$30,BQ$7,FALSE)=0,0,(AO463/(VLOOKUP($Q463,'Workforce hours'!$C$8:$AD$30,BQ$7,FALSE))))))</f>
        <v>0</v>
      </c>
      <c r="BR463" s="288">
        <f>IF($Q463="n/a",(IF('Workforce hours'!R$30=0,0,(AP463/'Workforce hours'!R$30))),(IF(VLOOKUP($Q463,'Workforce hours'!$C$8:$AD$30,BR$7,FALSE)=0,0,(AP463/(VLOOKUP($Q463,'Workforce hours'!$C$8:$AD$30,BR$7,FALSE))))))</f>
        <v>0</v>
      </c>
      <c r="BS463" s="288">
        <f>IF($Q463="n/a",(IF('Workforce hours'!S$30=0,0,(AQ463/'Workforce hours'!S$30))),(IF(VLOOKUP($Q463,'Workforce hours'!$C$8:$AD$30,BS$7,FALSE)=0,0,(AQ463/(VLOOKUP($Q463,'Workforce hours'!$C$8:$AD$30,BS$7,FALSE))))))</f>
        <v>0</v>
      </c>
      <c r="BT463" s="288">
        <f>IF($Q463="n/a",(IF('Workforce hours'!T$30=0,0,(AR463/'Workforce hours'!T$30))),(IF(VLOOKUP($Q463,'Workforce hours'!$C$8:$AD$30,BT$7,FALSE)=0,0,(AR463/(VLOOKUP($Q463,'Workforce hours'!$C$8:$AD$30,BT$7,FALSE))))))</f>
        <v>0</v>
      </c>
      <c r="BU463" s="288">
        <f>IF($Q463="n/a",(IF('Workforce hours'!U$30=0,0,(AS463/'Workforce hours'!U$30))),(IF(VLOOKUP($Q463,'Workforce hours'!$C$8:$AD$30,BU$7,FALSE)=0,0,(AS463/(VLOOKUP($Q463,'Workforce hours'!$C$8:$AD$30,BU$7,FALSE))))))</f>
        <v>0</v>
      </c>
      <c r="BV463" s="288">
        <f>IF($Q463="n/a",(IF('Workforce hours'!V$30=0,0,(AT463/'Workforce hours'!V$30))),(IF(VLOOKUP($Q463,'Workforce hours'!$C$8:$AD$30,BV$7,FALSE)=0,0,(AT463/(VLOOKUP($Q463,'Workforce hours'!$C$8:$AD$30,BV$7,FALSE))))))</f>
        <v>0</v>
      </c>
      <c r="BW463" s="288">
        <f>IF($Q463="n/a",(IF('Workforce hours'!W$30=0,0,(AU463/'Workforce hours'!W$30))),(IF(VLOOKUP($Q463,'Workforce hours'!$C$8:$AD$30,BW$7,FALSE)=0,0,(AU463/(VLOOKUP($Q463,'Workforce hours'!$C$8:$AD$30,BW$7,FALSE))))))</f>
        <v>0</v>
      </c>
      <c r="BX463" s="288">
        <f>IF($Q463="n/a",(IF('Workforce hours'!X$30=0,0,(AV463/'Workforce hours'!X$30))),(IF(VLOOKUP($Q463,'Workforce hours'!$C$8:$AD$30,BX$7,FALSE)=0,0,(AV463/(VLOOKUP($Q463,'Workforce hours'!$C$8:$AD$30,BX$7,FALSE))))))</f>
        <v>0</v>
      </c>
      <c r="BY463" s="288">
        <f>IF($Q463="n/a",(IF('Workforce hours'!Y$30=0,0,(AW463/'Workforce hours'!Y$30))),(IF(VLOOKUP($Q463,'Workforce hours'!$C$8:$AD$30,BY$7,FALSE)=0,0,(AW463/(VLOOKUP($Q463,'Workforce hours'!$C$8:$AD$30,BY$7,FALSE))))))</f>
        <v>0</v>
      </c>
      <c r="BZ463" s="288">
        <f>IF($Q463="n/a",(IF('Workforce hours'!Z$30=0,0,(AX463/'Workforce hours'!Z$30))),(IF(VLOOKUP($Q463,'Workforce hours'!$C$8:$AD$30,BZ$7,FALSE)=0,0,(AX463/(VLOOKUP($Q463,'Workforce hours'!$C$8:$AD$30,BZ$7,FALSE))))))</f>
        <v>0</v>
      </c>
      <c r="CA463" s="288">
        <f>IF($Q463="n/a",(IF('Workforce hours'!AA$30=0,0,(AY463/'Workforce hours'!AA$30))),(IF(VLOOKUP($Q463,'Workforce hours'!$C$8:$AD$30,CA$7,FALSE)=0,0,(AY463/(VLOOKUP($Q463,'Workforce hours'!$C$8:$AD$30,CA$7,FALSE))))))</f>
        <v>0</v>
      </c>
      <c r="CB463" s="288">
        <f>IF($Q463="n/a",(IF('Workforce hours'!AB$30=0,0,(AZ463/'Workforce hours'!AB$30))),(IF(VLOOKUP($Q463,'Workforce hours'!$C$8:$AD$30,CB$7,FALSE)=0,0,(AZ463/(VLOOKUP($Q463,'Workforce hours'!$C$8:$AD$30,CB$7,FALSE))))))</f>
        <v>17.345777298243995</v>
      </c>
      <c r="CC463" s="288">
        <f>IF($Q463="n/a",(IF('Workforce hours'!AC$30=0,0,(BA463/'Workforce hours'!AC$30))),(IF(VLOOKUP($Q463,'Workforce hours'!$C$8:$AD$30,CC$7,FALSE)=0,0,(BA463/(VLOOKUP($Q463,'Workforce hours'!$C$8:$AD$30,CC$7,FALSE))))))</f>
        <v>0</v>
      </c>
      <c r="CD463" s="288">
        <f>IF($Q463="n/a",(IF('Workforce hours'!AD$30=0,0,(BB463/'Workforce hours'!AD$30))),(IF(VLOOKUP($Q463,'Workforce hours'!$C$8:$AD$30,CD$7,FALSE)=0,0,(BB463/(VLOOKUP($Q463,'Workforce hours'!$C$8:$AD$30,CD$7,FALSE))))))</f>
        <v>0</v>
      </c>
      <c r="CE463" s="289">
        <f t="shared" si="66"/>
        <v>0</v>
      </c>
      <c r="CF463" s="290">
        <f>BD463*'Workforce costs'!B$9*(1+'Workforce costs'!B$10)*(1+'Workforce costs'!B$11)</f>
        <v>0</v>
      </c>
      <c r="CG463" s="290">
        <f>BE463*'Workforce costs'!C$9*(1+'Workforce costs'!C$10)*(1+'Workforce costs'!C$11)</f>
        <v>0</v>
      </c>
      <c r="CH463" s="290">
        <f>BF463*'Workforce costs'!D$9*(1+'Workforce costs'!D$10)*(1+'Workforce costs'!D$11)</f>
        <v>0</v>
      </c>
      <c r="CI463" s="290">
        <f>BG463*'Workforce costs'!E$9*(1+'Workforce costs'!E$10)*(1+'Workforce costs'!E$11)</f>
        <v>0</v>
      </c>
      <c r="CJ463" s="290">
        <f>BH463*'Workforce costs'!F$9*(1+'Workforce costs'!F$10)*(1+'Workforce costs'!F$11)</f>
        <v>0</v>
      </c>
      <c r="CK463" s="290">
        <f>BI463*'Workforce costs'!G$9*(1+'Workforce costs'!G$10)*(1+'Workforce costs'!G$11)</f>
        <v>0</v>
      </c>
      <c r="CL463" s="290">
        <f>BJ463*'Workforce costs'!H$9*(1+'Workforce costs'!H$10)*(1+'Workforce costs'!H$11)</f>
        <v>0</v>
      </c>
      <c r="CM463" s="290">
        <f>BK463*'Workforce costs'!I$9*(1+'Workforce costs'!I$10)*(1+'Workforce costs'!I$11)</f>
        <v>0</v>
      </c>
      <c r="CN463" s="290">
        <f>BL463*'Workforce costs'!J$9*(1+'Workforce costs'!J$10)*(1+'Workforce costs'!J$11)</f>
        <v>0</v>
      </c>
      <c r="CO463" s="290">
        <f>BM463*'Workforce costs'!K$9*(1+'Workforce costs'!K$10)*(1+'Workforce costs'!K$11)</f>
        <v>0</v>
      </c>
      <c r="CP463" s="290">
        <f>BN463*'Workforce costs'!L$9*(1+'Workforce costs'!L$10)*(1+'Workforce costs'!L$11)</f>
        <v>0</v>
      </c>
      <c r="CQ463" s="290">
        <f>BO463*'Workforce costs'!M$9*(1+'Workforce costs'!M$10)*(1+'Workforce costs'!M$11)</f>
        <v>0</v>
      </c>
      <c r="CR463" s="290">
        <f>BP463*'Workforce costs'!N$9*(1+'Workforce costs'!N$10)*(1+'Workforce costs'!N$11)</f>
        <v>0</v>
      </c>
      <c r="CS463" s="290">
        <f>BQ463*'Workforce costs'!O$9*(1+'Workforce costs'!O$10)*(1+'Workforce costs'!O$11)</f>
        <v>0</v>
      </c>
      <c r="CT463" s="290">
        <f>BR463*'Workforce costs'!P$9*(1+'Workforce costs'!P$10)*(1+'Workforce costs'!P$11)</f>
        <v>0</v>
      </c>
      <c r="CU463" s="290">
        <f>BS463*'Workforce costs'!Q$9*(1+'Workforce costs'!Q$10)*(1+'Workforce costs'!Q$11)</f>
        <v>0</v>
      </c>
      <c r="CV463" s="290">
        <f>BT463*'Workforce costs'!R$9*(1+'Workforce costs'!R$10)*(1+'Workforce costs'!R$11)</f>
        <v>0</v>
      </c>
      <c r="CW463" s="290">
        <f>BU463*'Workforce costs'!S$9*(1+'Workforce costs'!S$10)*(1+'Workforce costs'!S$11)</f>
        <v>0</v>
      </c>
      <c r="CX463" s="290">
        <f>BV463*'Workforce costs'!T$9*(1+'Workforce costs'!T$10)*(1+'Workforce costs'!T$11)</f>
        <v>0</v>
      </c>
      <c r="CY463" s="290">
        <f>BW463*'Workforce costs'!U$9*(1+'Workforce costs'!U$10)*(1+'Workforce costs'!U$11)</f>
        <v>0</v>
      </c>
      <c r="CZ463" s="290">
        <f>BX463*'Workforce costs'!V$9*(1+'Workforce costs'!V$10)*(1+'Workforce costs'!V$11)</f>
        <v>0</v>
      </c>
      <c r="DA463" s="290">
        <f>BY463*'Workforce costs'!W$9*(1+'Workforce costs'!W$10)*(1+'Workforce costs'!W$11)</f>
        <v>0</v>
      </c>
      <c r="DB463" s="290">
        <f>BZ463*'Workforce costs'!X$9*(1+'Workforce costs'!X$10)*(1+'Workforce costs'!X$11)</f>
        <v>0</v>
      </c>
      <c r="DC463" s="290">
        <f>CA463*'Workforce costs'!Y$9*(1+'Workforce costs'!Y$10)*(1+'Workforce costs'!Y$11)</f>
        <v>0</v>
      </c>
      <c r="DD463" s="290">
        <f>CB463*'Workforce costs'!Z$9*(1+'Workforce costs'!Z$10)*(1+'Workforce costs'!Z$11)</f>
        <v>0</v>
      </c>
      <c r="DE463" s="290">
        <f>CC463*'Workforce costs'!AA$9*(1+'Workforce costs'!AA$10)*(1+'Workforce costs'!AA$11)</f>
        <v>0</v>
      </c>
      <c r="DF463" s="290">
        <f>CD463*'Workforce costs'!AB$9*(1+'Workforce costs'!AB$10)*(1+'Workforce costs'!AB$11)</f>
        <v>0</v>
      </c>
    </row>
    <row r="464" spans="1:110" x14ac:dyDescent="0.3">
      <c r="A464" s="2" t="str">
        <f>Outputs!$A$4</f>
        <v>Australia</v>
      </c>
      <c r="B464" s="2" t="str">
        <f t="shared" si="59"/>
        <v>Australia 12to17</v>
      </c>
      <c r="C464" s="30">
        <f>VLOOKUP($B464,Populations!$D$15:$H$1920,3,FALSE)</f>
        <v>1959472</v>
      </c>
      <c r="D464" s="255">
        <f>IF(OR($H464="General pop",$H464="Schools",$H464="Workplace",$H464="Skills Training",$H464="Digital Supports"),1,VLOOKUP($B464,Populations!$D$15:$H$1920,5,FALSE))</f>
        <v>1</v>
      </c>
      <c r="E464" s="88">
        <f>VLOOKUP(I464,Epidemiology!$C$10:$H$47,6,FALSE)</f>
        <v>847.8</v>
      </c>
      <c r="F464" s="102">
        <f>'Care profiles'!R465</f>
        <v>0.16666666666666666</v>
      </c>
      <c r="G464" s="15" t="str">
        <f>'Care profiles'!A465</f>
        <v>12to17</v>
      </c>
      <c r="H464" s="15" t="str">
        <f>'Care profiles'!B465</f>
        <v>Bereaved_Year1</v>
      </c>
      <c r="I464" s="15" t="str">
        <f>'Care profiles'!C465</f>
        <v>Bereaved_Year1_12-17yrs</v>
      </c>
      <c r="J464" s="15" t="str">
        <f>'Care profiles'!D465</f>
        <v>Care profile</v>
      </c>
      <c r="K464" s="15" t="str">
        <f>'Care profiles'!E465</f>
        <v>Postvention Group Peer Support Services</v>
      </c>
      <c r="L464" s="104">
        <f>'Care profiles'!F465</f>
        <v>0.25</v>
      </c>
      <c r="M464" s="15">
        <f>'Care profiles'!G465</f>
        <v>10</v>
      </c>
      <c r="N464" s="15">
        <f>'Care profiles'!H465</f>
        <v>90</v>
      </c>
      <c r="O464" s="15" t="str">
        <f>'Care profiles'!I465</f>
        <v>min</v>
      </c>
      <c r="P464" s="15" t="str">
        <f>'Care profiles'!J465</f>
        <v>Peer Worker</v>
      </c>
      <c r="Q464" s="15" t="str">
        <f>'Care profiles'!K465</f>
        <v>n/a</v>
      </c>
      <c r="R464" s="15" t="str">
        <f>'Care profiles'!M465</f>
        <v>Y</v>
      </c>
      <c r="S464" s="15" t="str">
        <f>'Care profiles'!O465</f>
        <v>Y</v>
      </c>
      <c r="T464" s="15" t="str">
        <f>'Care profiles'!Q465</f>
        <v>N</v>
      </c>
      <c r="U464" s="30">
        <f t="shared" si="60"/>
        <v>16612.403616</v>
      </c>
      <c r="V464" s="30">
        <f t="shared" si="61"/>
        <v>4153.1009039999999</v>
      </c>
      <c r="W464" s="30">
        <f>IF(M464="n/a",0,IF(O464="days",V464*M464*(1+(VLOOKUP(K464,'Bed parameters'!$A$9:$G$12,7,FALSE))),V464*M464))</f>
        <v>41531.009039999997</v>
      </c>
      <c r="X464" s="30">
        <f t="shared" si="62"/>
        <v>62296.513559999992</v>
      </c>
      <c r="Y464" s="30">
        <f t="shared" si="63"/>
        <v>0</v>
      </c>
      <c r="Z464" s="113">
        <f>_xlfn.IFNA(Y464/((VLOOKUP(K464,'Bed parameters'!$A$9:$G$12,3,FALSE))*(VLOOKUP(K464,'Bed parameters'!$A$9:$G$12,5,FALSE))),0)</f>
        <v>0</v>
      </c>
      <c r="AA464" s="30">
        <f t="shared" si="64"/>
        <v>10382.752259999997</v>
      </c>
      <c r="AB464" s="30">
        <f>_xlfn.IFNA(IF($O464="days",$Y464*(VLOOKUP($K464,'Bed parameters'!$A$9:$I$12,9,FALSE))*$F464*(VLOOKUP($Q464,'Workforce distribution'!$C$8:$AD$30,AB$7,FALSE)),IF($Q464="n/a",(IF($P464=AB$6,$X464*$F464,0)),$X464*$F464*(VLOOKUP($Q464,'Workforce distribution'!$C$8:$AD$30,AB$7,FALSE)))),0)</f>
        <v>0</v>
      </c>
      <c r="AC464" s="30">
        <f>_xlfn.IFNA(IF($O464="days",$Y464*(VLOOKUP($K464,'Bed parameters'!$A$9:$I$12,9,FALSE))*$F464*(VLOOKUP($Q464,'Workforce distribution'!$C$8:$AD$30,AC$7,FALSE)),IF($Q464="n/a",(IF($P464=AC$6,$X464*$F464,0)),$X464*$F464*(VLOOKUP($Q464,'Workforce distribution'!$C$8:$AD$30,AC$7,FALSE)))),0)</f>
        <v>0</v>
      </c>
      <c r="AD464" s="30">
        <f>_xlfn.IFNA(IF($O464="days",$Y464*(VLOOKUP($K464,'Bed parameters'!$A$9:$I$12,9,FALSE))*$F464*(VLOOKUP($Q464,'Workforce distribution'!$C$8:$AD$30,AD$7,FALSE)),IF($Q464="n/a",(IF($P464=AD$6,$X464*$F464,0)),$X464*$F464*(VLOOKUP($Q464,'Workforce distribution'!$C$8:$AD$30,AD$7,FALSE)))),0)</f>
        <v>0</v>
      </c>
      <c r="AE464" s="30">
        <f>_xlfn.IFNA(IF($O464="days",$Y464*(VLOOKUP($K464,'Bed parameters'!$A$9:$I$12,9,FALSE))*$F464*(VLOOKUP($Q464,'Workforce distribution'!$C$8:$AD$30,AE$7,FALSE)),IF($Q464="n/a",(IF($P464=AE$6,$X464*$F464,0)),$X464*$F464*(VLOOKUP($Q464,'Workforce distribution'!$C$8:$AD$30,AE$7,FALSE)))),0)</f>
        <v>10382.752259999997</v>
      </c>
      <c r="AF464" s="30">
        <f>_xlfn.IFNA(IF($O464="days",$Y464*(VLOOKUP($K464,'Bed parameters'!$A$9:$I$12,9,FALSE))*$F464*(VLOOKUP($Q464,'Workforce distribution'!$C$8:$AD$30,AF$7,FALSE)),IF($Q464="n/a",(IF($P464=AF$6,$X464*$F464,0)),$X464*$F464*(VLOOKUP($Q464,'Workforce distribution'!$C$8:$AD$30,AF$7,FALSE)))),0)</f>
        <v>0</v>
      </c>
      <c r="AG464" s="30">
        <f>_xlfn.IFNA(IF($O464="days",$Y464*(VLOOKUP($K464,'Bed parameters'!$A$9:$I$12,9,FALSE))*$F464*(VLOOKUP($Q464,'Workforce distribution'!$C$8:$AD$30,AG$7,FALSE)),IF($Q464="n/a",(IF($P464=AG$6,$X464*$F464,0)),$X464*$F464*(VLOOKUP($Q464,'Workforce distribution'!$C$8:$AD$30,AG$7,FALSE)))),0)</f>
        <v>0</v>
      </c>
      <c r="AH464" s="30">
        <f>_xlfn.IFNA(IF($O464="days",$Y464*(VLOOKUP($K464,'Bed parameters'!$A$9:$I$12,9,FALSE))*$F464*(VLOOKUP($Q464,'Workforce distribution'!$C$8:$AD$30,AH$7,FALSE)),IF($Q464="n/a",(IF($P464=AH$6,$X464*$F464,0)),$X464*$F464*(VLOOKUP($Q464,'Workforce distribution'!$C$8:$AD$30,AH$7,FALSE)))),0)</f>
        <v>0</v>
      </c>
      <c r="AI464" s="30">
        <f>_xlfn.IFNA(IF($O464="days",$Y464*(VLOOKUP($K464,'Bed parameters'!$A$9:$I$12,9,FALSE))*$F464*(VLOOKUP($Q464,'Workforce distribution'!$C$8:$AD$30,AI$7,FALSE)),IF($Q464="n/a",(IF($P464=AI$6,$X464*$F464,0)),$X464*$F464*(VLOOKUP($Q464,'Workforce distribution'!$C$8:$AD$30,AI$7,FALSE)))),0)</f>
        <v>0</v>
      </c>
      <c r="AJ464" s="30">
        <f>_xlfn.IFNA(IF($O464="days",$Y464*(VLOOKUP($K464,'Bed parameters'!$A$9:$I$12,9,FALSE))*$F464*(VLOOKUP($Q464,'Workforce distribution'!$C$8:$AD$30,AJ$7,FALSE)),IF($Q464="n/a",(IF($P464=AJ$6,$X464*$F464,0)),$X464*$F464*(VLOOKUP($Q464,'Workforce distribution'!$C$8:$AD$30,AJ$7,FALSE)))),0)</f>
        <v>0</v>
      </c>
      <c r="AK464" s="30">
        <f>_xlfn.IFNA(IF($O464="days",$Y464*(VLOOKUP($K464,'Bed parameters'!$A$9:$I$12,9,FALSE))*$F464*(VLOOKUP($Q464,'Workforce distribution'!$C$8:$AD$30,AK$7,FALSE)),IF($Q464="n/a",(IF($P464=AK$6,$X464*$F464,0)),$X464*$F464*(VLOOKUP($Q464,'Workforce distribution'!$C$8:$AD$30,AK$7,FALSE)))),0)</f>
        <v>0</v>
      </c>
      <c r="AL464" s="30">
        <f>_xlfn.IFNA(IF($O464="days",$Y464*(VLOOKUP($K464,'Bed parameters'!$A$9:$I$12,9,FALSE))*$F464*(VLOOKUP($Q464,'Workforce distribution'!$C$8:$AD$30,AL$7,FALSE)),IF($Q464="n/a",(IF($P464=AL$6,$X464*$F464,0)),$X464*$F464*(VLOOKUP($Q464,'Workforce distribution'!$C$8:$AD$30,AL$7,FALSE)))),0)</f>
        <v>0</v>
      </c>
      <c r="AM464" s="30">
        <f>_xlfn.IFNA(IF($O464="days",$Y464*(VLOOKUP($K464,'Bed parameters'!$A$9:$I$12,9,FALSE))*$F464*(VLOOKUP($Q464,'Workforce distribution'!$C$8:$AD$30,AM$7,FALSE)),IF($Q464="n/a",(IF($P464=AM$6,$X464*$F464,0)),$X464*$F464*(VLOOKUP($Q464,'Workforce distribution'!$C$8:$AD$30,AM$7,FALSE)))),0)</f>
        <v>0</v>
      </c>
      <c r="AN464" s="30">
        <f>_xlfn.IFNA(IF($O464="days",$Y464*(VLOOKUP($K464,'Bed parameters'!$A$9:$I$12,9,FALSE))*$F464*(VLOOKUP($Q464,'Workforce distribution'!$C$8:$AD$30,AN$7,FALSE)),IF($Q464="n/a",(IF($P464=AN$6,$X464*$F464,0)),$X464*$F464*(VLOOKUP($Q464,'Workforce distribution'!$C$8:$AD$30,AN$7,FALSE)))),0)</f>
        <v>0</v>
      </c>
      <c r="AO464" s="30">
        <f>_xlfn.IFNA(IF($O464="days",$Y464*(VLOOKUP($K464,'Bed parameters'!$A$9:$I$12,9,FALSE))*$F464*(VLOOKUP($Q464,'Workforce distribution'!$C$8:$AD$30,AO$7,FALSE)),IF($Q464="n/a",(IF($P464=AO$6,$X464*$F464,0)),$X464*$F464*(VLOOKUP($Q464,'Workforce distribution'!$C$8:$AD$30,AO$7,FALSE)))),0)</f>
        <v>0</v>
      </c>
      <c r="AP464" s="30">
        <f>_xlfn.IFNA(IF($O464="days",$Y464*(VLOOKUP($K464,'Bed parameters'!$A$9:$I$12,9,FALSE))*$F464*(VLOOKUP($Q464,'Workforce distribution'!$C$8:$AD$30,AP$7,FALSE)),IF($Q464="n/a",(IF($P464=AP$6,$X464*$F464,0)),$X464*$F464*(VLOOKUP($Q464,'Workforce distribution'!$C$8:$AD$30,AP$7,FALSE)))),0)</f>
        <v>0</v>
      </c>
      <c r="AQ464" s="30">
        <f>_xlfn.IFNA(IF($O464="days",$Y464*(VLOOKUP($K464,'Bed parameters'!$A$9:$I$12,9,FALSE))*$F464*(VLOOKUP($Q464,'Workforce distribution'!$C$8:$AD$30,AQ$7,FALSE)),IF($Q464="n/a",(IF($P464=AQ$6,$X464*$F464,0)),$X464*$F464*(VLOOKUP($Q464,'Workforce distribution'!$C$8:$AD$30,AQ$7,FALSE)))),0)</f>
        <v>0</v>
      </c>
      <c r="AR464" s="30">
        <f>_xlfn.IFNA(IF($O464="days",$Y464*(VLOOKUP($K464,'Bed parameters'!$A$9:$I$12,9,FALSE))*$F464*(VLOOKUP($Q464,'Workforce distribution'!$C$8:$AD$30,AR$7,FALSE)),IF($Q464="n/a",(IF($P464=AR$6,$X464*$F464,0)),$X464*$F464*(VLOOKUP($Q464,'Workforce distribution'!$C$8:$AD$30,AR$7,FALSE)))),0)</f>
        <v>0</v>
      </c>
      <c r="AS464" s="30">
        <f>_xlfn.IFNA(IF($O464="days",$Y464*(VLOOKUP($K464,'Bed parameters'!$A$9:$I$12,9,FALSE))*$F464*(VLOOKUP($Q464,'Workforce distribution'!$C$8:$AD$30,AS$7,FALSE)),IF($Q464="n/a",(IF($P464=AS$6,$X464*$F464,0)),$X464*$F464*(VLOOKUP($Q464,'Workforce distribution'!$C$8:$AD$30,AS$7,FALSE)))),0)</f>
        <v>0</v>
      </c>
      <c r="AT464" s="30">
        <f>_xlfn.IFNA(IF($O464="days",$Y464*(VLOOKUP($K464,'Bed parameters'!$A$9:$I$12,9,FALSE))*$F464*(VLOOKUP($Q464,'Workforce distribution'!$C$8:$AD$30,AT$7,FALSE)),IF($Q464="n/a",(IF($P464=AT$6,$X464*$F464,0)),$X464*$F464*(VLOOKUP($Q464,'Workforce distribution'!$C$8:$AD$30,AT$7,FALSE)))),0)</f>
        <v>0</v>
      </c>
      <c r="AU464" s="30">
        <f>_xlfn.IFNA(IF($O464="days",$Y464*(VLOOKUP($K464,'Bed parameters'!$A$9:$I$12,9,FALSE))*$F464*(VLOOKUP($Q464,'Workforce distribution'!$C$8:$AD$30,AU$7,FALSE)),IF($Q464="n/a",(IF($P464=AU$6,$X464*$F464,0)),$X464*$F464*(VLOOKUP($Q464,'Workforce distribution'!$C$8:$AD$30,AU$7,FALSE)))),0)</f>
        <v>0</v>
      </c>
      <c r="AV464" s="30">
        <f>_xlfn.IFNA(IF($O464="days",$Y464*(VLOOKUP($K464,'Bed parameters'!$A$9:$I$12,9,FALSE))*$F464*(VLOOKUP($Q464,'Workforce distribution'!$C$8:$AD$30,AV$7,FALSE)),IF($Q464="n/a",(IF($P464=AV$6,$X464*$F464,0)),$X464*$F464*(VLOOKUP($Q464,'Workforce distribution'!$C$8:$AD$30,AV$7,FALSE)))),0)</f>
        <v>0</v>
      </c>
      <c r="AW464" s="30">
        <f>_xlfn.IFNA(IF($O464="days",$Y464*(VLOOKUP($K464,'Bed parameters'!$A$9:$I$12,9,FALSE))*$F464*(VLOOKUP($Q464,'Workforce distribution'!$C$8:$AD$30,AW$7,FALSE)),IF($Q464="n/a",(IF($P464=AW$6,$X464*$F464,0)),$X464*$F464*(VLOOKUP($Q464,'Workforce distribution'!$C$8:$AD$30,AW$7,FALSE)))),0)</f>
        <v>0</v>
      </c>
      <c r="AX464" s="30">
        <f>_xlfn.IFNA(IF($O464="days",$Y464*(VLOOKUP($K464,'Bed parameters'!$A$9:$I$12,9,FALSE))*$F464*(VLOOKUP($Q464,'Workforce distribution'!$C$8:$AD$30,AX$7,FALSE)),IF($Q464="n/a",(IF($P464=AX$6,$X464*$F464,0)),$X464*$F464*(VLOOKUP($Q464,'Workforce distribution'!$C$8:$AD$30,AX$7,FALSE)))),0)</f>
        <v>0</v>
      </c>
      <c r="AY464" s="30">
        <f>_xlfn.IFNA(IF($O464="days",$Y464*(VLOOKUP($K464,'Bed parameters'!$A$9:$I$12,9,FALSE))*$F464*(VLOOKUP($Q464,'Workforce distribution'!$C$8:$AD$30,AY$7,FALSE)),IF($Q464="n/a",(IF($P464=AY$6,$X464*$F464,0)),$X464*$F464*(VLOOKUP($Q464,'Workforce distribution'!$C$8:$AD$30,AY$7,FALSE)))),0)</f>
        <v>0</v>
      </c>
      <c r="AZ464" s="30">
        <f>_xlfn.IFNA(IF($O464="days",$Y464*(VLOOKUP($K464,'Bed parameters'!$A$9:$I$12,9,FALSE))*$F464*(VLOOKUP($Q464,'Workforce distribution'!$C$8:$AD$30,AZ$7,FALSE)),IF($Q464="n/a",(IF($P464=AZ$6,$X464*$F464,0)),$X464*$F464*(VLOOKUP($Q464,'Workforce distribution'!$C$8:$AD$30,AZ$7,FALSE)))),0)</f>
        <v>0</v>
      </c>
      <c r="BA464" s="30">
        <f>_xlfn.IFNA(IF($O464="days",$Y464*(VLOOKUP($K464,'Bed parameters'!$A$9:$I$12,9,FALSE))*$F464*(VLOOKUP($Q464,'Workforce distribution'!$C$8:$AD$30,BA$7,FALSE)),IF($Q464="n/a",(IF($P464=BA$6,$X464*$F464,0)),$X464*$F464*(VLOOKUP($Q464,'Workforce distribution'!$C$8:$AD$30,BA$7,FALSE)))),0)</f>
        <v>0</v>
      </c>
      <c r="BB464" s="30">
        <f>_xlfn.IFNA(IF($O464="days",$Y464*(VLOOKUP($K464,'Bed parameters'!$A$9:$I$12,9,FALSE))*$F464*(VLOOKUP($Q464,'Workforce distribution'!$C$8:$AD$30,BB$7,FALSE)),IF($Q464="n/a",(IF($P464=BB$6,$X464*$F464,0)),$X464*$F464*(VLOOKUP($Q464,'Workforce distribution'!$C$8:$AD$30,BB$7,FALSE)))),0)</f>
        <v>0</v>
      </c>
      <c r="BC464" s="149">
        <f t="shared" si="65"/>
        <v>9.0342590095020778</v>
      </c>
      <c r="BD464" s="288">
        <f>IF($Q464="n/a",(IF('Workforce hours'!D$30=0,0,(AB464/'Workforce hours'!D$30))),(IF(VLOOKUP($Q464,'Workforce hours'!$C$8:$AD$30,BD$7,FALSE)=0,0,(AB464/(VLOOKUP($Q464,'Workforce hours'!$C$8:$AD$30,BD$7,FALSE))))))</f>
        <v>0</v>
      </c>
      <c r="BE464" s="288">
        <f>IF($Q464="n/a",(IF('Workforce hours'!E$30=0,0,(AC464/'Workforce hours'!E$30))),(IF(VLOOKUP($Q464,'Workforce hours'!$C$8:$AD$30,BE$7,FALSE)=0,0,(AC464/(VLOOKUP($Q464,'Workforce hours'!$C$8:$AD$30,BE$7,FALSE))))))</f>
        <v>0</v>
      </c>
      <c r="BF464" s="288">
        <f>IF($Q464="n/a",(IF('Workforce hours'!F$30=0,0,(AD464/'Workforce hours'!F$30))),(IF(VLOOKUP($Q464,'Workforce hours'!$C$8:$AD$30,BF$7,FALSE)=0,0,(AD464/(VLOOKUP($Q464,'Workforce hours'!$C$8:$AD$30,BF$7,FALSE))))))</f>
        <v>0</v>
      </c>
      <c r="BG464" s="288">
        <f>IF($Q464="n/a",(IF('Workforce hours'!G$30=0,0,(AE464/'Workforce hours'!G$30))),(IF(VLOOKUP($Q464,'Workforce hours'!$C$8:$AD$30,BG$7,FALSE)=0,0,(AE464/(VLOOKUP($Q464,'Workforce hours'!$C$8:$AD$30,BG$7,FALSE))))))</f>
        <v>9.0342590095020778</v>
      </c>
      <c r="BH464" s="288">
        <f>IF($Q464="n/a",(IF('Workforce hours'!H$30=0,0,(AF464/'Workforce hours'!H$30))),(IF(VLOOKUP($Q464,'Workforce hours'!$C$8:$AD$30,BH$7,FALSE)=0,0,(AF464/(VLOOKUP($Q464,'Workforce hours'!$C$8:$AD$30,BH$7,FALSE))))))</f>
        <v>0</v>
      </c>
      <c r="BI464" s="288">
        <f>IF($Q464="n/a",(IF('Workforce hours'!I$30=0,0,(AG464/'Workforce hours'!I$30))),(IF(VLOOKUP($Q464,'Workforce hours'!$C$8:$AD$30,BI$7,FALSE)=0,0,(AG464/(VLOOKUP($Q464,'Workforce hours'!$C$8:$AD$30,BI$7,FALSE))))))</f>
        <v>0</v>
      </c>
      <c r="BJ464" s="288">
        <f>IF($Q464="n/a",(IF('Workforce hours'!J$30=0,0,(AH464/'Workforce hours'!J$30))),(IF(VLOOKUP($Q464,'Workforce hours'!$C$8:$AD$30,BJ$7,FALSE)=0,0,(AH464/(VLOOKUP($Q464,'Workforce hours'!$C$8:$AD$30,BJ$7,FALSE))))))</f>
        <v>0</v>
      </c>
      <c r="BK464" s="288">
        <f>IF($Q464="n/a",(IF('Workforce hours'!K$30=0,0,(AI464/'Workforce hours'!K$30))),(IF(VLOOKUP($Q464,'Workforce hours'!$C$8:$AD$30,BK$7,FALSE)=0,0,(AI464/(VLOOKUP($Q464,'Workforce hours'!$C$8:$AD$30,BK$7,FALSE))))))</f>
        <v>0</v>
      </c>
      <c r="BL464" s="288">
        <f>IF($Q464="n/a",(IF('Workforce hours'!L$30=0,0,(AJ464/'Workforce hours'!L$30))),(IF(VLOOKUP($Q464,'Workforce hours'!$C$8:$AD$30,BL$7,FALSE)=0,0,(AJ464/(VLOOKUP($Q464,'Workforce hours'!$C$8:$AD$30,BL$7,FALSE))))))</f>
        <v>0</v>
      </c>
      <c r="BM464" s="288">
        <f>IF($Q464="n/a",(IF('Workforce hours'!M$30=0,0,(AK464/'Workforce hours'!M$30))),(IF(VLOOKUP($Q464,'Workforce hours'!$C$8:$AD$30,BM$7,FALSE)=0,0,(AK464/(VLOOKUP($Q464,'Workforce hours'!$C$8:$AD$30,BM$7,FALSE))))))</f>
        <v>0</v>
      </c>
      <c r="BN464" s="288">
        <f>IF($Q464="n/a",(IF('Workforce hours'!N$30=0,0,(AL464/'Workforce hours'!N$30))),(IF(VLOOKUP($Q464,'Workforce hours'!$C$8:$AD$30,BN$7,FALSE)=0,0,(AL464/(VLOOKUP($Q464,'Workforce hours'!$C$8:$AD$30,BN$7,FALSE))))))</f>
        <v>0</v>
      </c>
      <c r="BO464" s="288">
        <f>IF($Q464="n/a",(IF('Workforce hours'!O$30=0,0,(AM464/'Workforce hours'!O$30))),(IF(VLOOKUP($Q464,'Workforce hours'!$C$8:$AD$30,BO$7,FALSE)=0,0,(AM464/(VLOOKUP($Q464,'Workforce hours'!$C$8:$AD$30,BO$7,FALSE))))))</f>
        <v>0</v>
      </c>
      <c r="BP464" s="288">
        <f>IF($Q464="n/a",(IF('Workforce hours'!P$30=0,0,(AN464/'Workforce hours'!P$30))),(IF(VLOOKUP($Q464,'Workforce hours'!$C$8:$AD$30,BP$7,FALSE)=0,0,(AN464/(VLOOKUP($Q464,'Workforce hours'!$C$8:$AD$30,BP$7,FALSE))))))</f>
        <v>0</v>
      </c>
      <c r="BQ464" s="288">
        <f>IF($Q464="n/a",(IF('Workforce hours'!Q$30=0,0,(AO464/'Workforce hours'!Q$30))),(IF(VLOOKUP($Q464,'Workforce hours'!$C$8:$AD$30,BQ$7,FALSE)=0,0,(AO464/(VLOOKUP($Q464,'Workforce hours'!$C$8:$AD$30,BQ$7,FALSE))))))</f>
        <v>0</v>
      </c>
      <c r="BR464" s="288">
        <f>IF($Q464="n/a",(IF('Workforce hours'!R$30=0,0,(AP464/'Workforce hours'!R$30))),(IF(VLOOKUP($Q464,'Workforce hours'!$C$8:$AD$30,BR$7,FALSE)=0,0,(AP464/(VLOOKUP($Q464,'Workforce hours'!$C$8:$AD$30,BR$7,FALSE))))))</f>
        <v>0</v>
      </c>
      <c r="BS464" s="288">
        <f>IF($Q464="n/a",(IF('Workforce hours'!S$30=0,0,(AQ464/'Workforce hours'!S$30))),(IF(VLOOKUP($Q464,'Workforce hours'!$C$8:$AD$30,BS$7,FALSE)=0,0,(AQ464/(VLOOKUP($Q464,'Workforce hours'!$C$8:$AD$30,BS$7,FALSE))))))</f>
        <v>0</v>
      </c>
      <c r="BT464" s="288">
        <f>IF($Q464="n/a",(IF('Workforce hours'!T$30=0,0,(AR464/'Workforce hours'!T$30))),(IF(VLOOKUP($Q464,'Workforce hours'!$C$8:$AD$30,BT$7,FALSE)=0,0,(AR464/(VLOOKUP($Q464,'Workforce hours'!$C$8:$AD$30,BT$7,FALSE))))))</f>
        <v>0</v>
      </c>
      <c r="BU464" s="288">
        <f>IF($Q464="n/a",(IF('Workforce hours'!U$30=0,0,(AS464/'Workforce hours'!U$30))),(IF(VLOOKUP($Q464,'Workforce hours'!$C$8:$AD$30,BU$7,FALSE)=0,0,(AS464/(VLOOKUP($Q464,'Workforce hours'!$C$8:$AD$30,BU$7,FALSE))))))</f>
        <v>0</v>
      </c>
      <c r="BV464" s="288">
        <f>IF($Q464="n/a",(IF('Workforce hours'!V$30=0,0,(AT464/'Workforce hours'!V$30))),(IF(VLOOKUP($Q464,'Workforce hours'!$C$8:$AD$30,BV$7,FALSE)=0,0,(AT464/(VLOOKUP($Q464,'Workforce hours'!$C$8:$AD$30,BV$7,FALSE))))))</f>
        <v>0</v>
      </c>
      <c r="BW464" s="288">
        <f>IF($Q464="n/a",(IF('Workforce hours'!W$30=0,0,(AU464/'Workforce hours'!W$30))),(IF(VLOOKUP($Q464,'Workforce hours'!$C$8:$AD$30,BW$7,FALSE)=0,0,(AU464/(VLOOKUP($Q464,'Workforce hours'!$C$8:$AD$30,BW$7,FALSE))))))</f>
        <v>0</v>
      </c>
      <c r="BX464" s="288">
        <f>IF($Q464="n/a",(IF('Workforce hours'!X$30=0,0,(AV464/'Workforce hours'!X$30))),(IF(VLOOKUP($Q464,'Workforce hours'!$C$8:$AD$30,BX$7,FALSE)=0,0,(AV464/(VLOOKUP($Q464,'Workforce hours'!$C$8:$AD$30,BX$7,FALSE))))))</f>
        <v>0</v>
      </c>
      <c r="BY464" s="288">
        <f>IF($Q464="n/a",(IF('Workforce hours'!Y$30=0,0,(AW464/'Workforce hours'!Y$30))),(IF(VLOOKUP($Q464,'Workforce hours'!$C$8:$AD$30,BY$7,FALSE)=0,0,(AW464/(VLOOKUP($Q464,'Workforce hours'!$C$8:$AD$30,BY$7,FALSE))))))</f>
        <v>0</v>
      </c>
      <c r="BZ464" s="288">
        <f>IF($Q464="n/a",(IF('Workforce hours'!Z$30=0,0,(AX464/'Workforce hours'!Z$30))),(IF(VLOOKUP($Q464,'Workforce hours'!$C$8:$AD$30,BZ$7,FALSE)=0,0,(AX464/(VLOOKUP($Q464,'Workforce hours'!$C$8:$AD$30,BZ$7,FALSE))))))</f>
        <v>0</v>
      </c>
      <c r="CA464" s="288">
        <f>IF($Q464="n/a",(IF('Workforce hours'!AA$30=0,0,(AY464/'Workforce hours'!AA$30))),(IF(VLOOKUP($Q464,'Workforce hours'!$C$8:$AD$30,CA$7,FALSE)=0,0,(AY464/(VLOOKUP($Q464,'Workforce hours'!$C$8:$AD$30,CA$7,FALSE))))))</f>
        <v>0</v>
      </c>
      <c r="CB464" s="288">
        <f>IF($Q464="n/a",(IF('Workforce hours'!AB$30=0,0,(AZ464/'Workforce hours'!AB$30))),(IF(VLOOKUP($Q464,'Workforce hours'!$C$8:$AD$30,CB$7,FALSE)=0,0,(AZ464/(VLOOKUP($Q464,'Workforce hours'!$C$8:$AD$30,CB$7,FALSE))))))</f>
        <v>0</v>
      </c>
      <c r="CC464" s="288">
        <f>IF($Q464="n/a",(IF('Workforce hours'!AC$30=0,0,(BA464/'Workforce hours'!AC$30))),(IF(VLOOKUP($Q464,'Workforce hours'!$C$8:$AD$30,CC$7,FALSE)=0,0,(BA464/(VLOOKUP($Q464,'Workforce hours'!$C$8:$AD$30,CC$7,FALSE))))))</f>
        <v>0</v>
      </c>
      <c r="CD464" s="288">
        <f>IF($Q464="n/a",(IF('Workforce hours'!AD$30=0,0,(BB464/'Workforce hours'!AD$30))),(IF(VLOOKUP($Q464,'Workforce hours'!$C$8:$AD$30,CD$7,FALSE)=0,0,(BB464/(VLOOKUP($Q464,'Workforce hours'!$C$8:$AD$30,CD$7,FALSE))))))</f>
        <v>0</v>
      </c>
      <c r="CE464" s="289">
        <f t="shared" si="66"/>
        <v>0</v>
      </c>
      <c r="CF464" s="290">
        <f>BD464*'Workforce costs'!B$9*(1+'Workforce costs'!B$10)*(1+'Workforce costs'!B$11)</f>
        <v>0</v>
      </c>
      <c r="CG464" s="290">
        <f>BE464*'Workforce costs'!C$9*(1+'Workforce costs'!C$10)*(1+'Workforce costs'!C$11)</f>
        <v>0</v>
      </c>
      <c r="CH464" s="290">
        <f>BF464*'Workforce costs'!D$9*(1+'Workforce costs'!D$10)*(1+'Workforce costs'!D$11)</f>
        <v>0</v>
      </c>
      <c r="CI464" s="290">
        <f>BG464*'Workforce costs'!E$9*(1+'Workforce costs'!E$10)*(1+'Workforce costs'!E$11)</f>
        <v>0</v>
      </c>
      <c r="CJ464" s="290">
        <f>BH464*'Workforce costs'!F$9*(1+'Workforce costs'!F$10)*(1+'Workforce costs'!F$11)</f>
        <v>0</v>
      </c>
      <c r="CK464" s="290">
        <f>BI464*'Workforce costs'!G$9*(1+'Workforce costs'!G$10)*(1+'Workforce costs'!G$11)</f>
        <v>0</v>
      </c>
      <c r="CL464" s="290">
        <f>BJ464*'Workforce costs'!H$9*(1+'Workforce costs'!H$10)*(1+'Workforce costs'!H$11)</f>
        <v>0</v>
      </c>
      <c r="CM464" s="290">
        <f>BK464*'Workforce costs'!I$9*(1+'Workforce costs'!I$10)*(1+'Workforce costs'!I$11)</f>
        <v>0</v>
      </c>
      <c r="CN464" s="290">
        <f>BL464*'Workforce costs'!J$9*(1+'Workforce costs'!J$10)*(1+'Workforce costs'!J$11)</f>
        <v>0</v>
      </c>
      <c r="CO464" s="290">
        <f>BM464*'Workforce costs'!K$9*(1+'Workforce costs'!K$10)*(1+'Workforce costs'!K$11)</f>
        <v>0</v>
      </c>
      <c r="CP464" s="290">
        <f>BN464*'Workforce costs'!L$9*(1+'Workforce costs'!L$10)*(1+'Workforce costs'!L$11)</f>
        <v>0</v>
      </c>
      <c r="CQ464" s="290">
        <f>BO464*'Workforce costs'!M$9*(1+'Workforce costs'!M$10)*(1+'Workforce costs'!M$11)</f>
        <v>0</v>
      </c>
      <c r="CR464" s="290">
        <f>BP464*'Workforce costs'!N$9*(1+'Workforce costs'!N$10)*(1+'Workforce costs'!N$11)</f>
        <v>0</v>
      </c>
      <c r="CS464" s="290">
        <f>BQ464*'Workforce costs'!O$9*(1+'Workforce costs'!O$10)*(1+'Workforce costs'!O$11)</f>
        <v>0</v>
      </c>
      <c r="CT464" s="290">
        <f>BR464*'Workforce costs'!P$9*(1+'Workforce costs'!P$10)*(1+'Workforce costs'!P$11)</f>
        <v>0</v>
      </c>
      <c r="CU464" s="290">
        <f>BS464*'Workforce costs'!Q$9*(1+'Workforce costs'!Q$10)*(1+'Workforce costs'!Q$11)</f>
        <v>0</v>
      </c>
      <c r="CV464" s="290">
        <f>BT464*'Workforce costs'!R$9*(1+'Workforce costs'!R$10)*(1+'Workforce costs'!R$11)</f>
        <v>0</v>
      </c>
      <c r="CW464" s="290">
        <f>BU464*'Workforce costs'!S$9*(1+'Workforce costs'!S$10)*(1+'Workforce costs'!S$11)</f>
        <v>0</v>
      </c>
      <c r="CX464" s="290">
        <f>BV464*'Workforce costs'!T$9*(1+'Workforce costs'!T$10)*(1+'Workforce costs'!T$11)</f>
        <v>0</v>
      </c>
      <c r="CY464" s="290">
        <f>BW464*'Workforce costs'!U$9*(1+'Workforce costs'!U$10)*(1+'Workforce costs'!U$11)</f>
        <v>0</v>
      </c>
      <c r="CZ464" s="290">
        <f>BX464*'Workforce costs'!V$9*(1+'Workforce costs'!V$10)*(1+'Workforce costs'!V$11)</f>
        <v>0</v>
      </c>
      <c r="DA464" s="290">
        <f>BY464*'Workforce costs'!W$9*(1+'Workforce costs'!W$10)*(1+'Workforce costs'!W$11)</f>
        <v>0</v>
      </c>
      <c r="DB464" s="290">
        <f>BZ464*'Workforce costs'!X$9*(1+'Workforce costs'!X$10)*(1+'Workforce costs'!X$11)</f>
        <v>0</v>
      </c>
      <c r="DC464" s="290">
        <f>CA464*'Workforce costs'!Y$9*(1+'Workforce costs'!Y$10)*(1+'Workforce costs'!Y$11)</f>
        <v>0</v>
      </c>
      <c r="DD464" s="290">
        <f>CB464*'Workforce costs'!Z$9*(1+'Workforce costs'!Z$10)*(1+'Workforce costs'!Z$11)</f>
        <v>0</v>
      </c>
      <c r="DE464" s="290">
        <f>CC464*'Workforce costs'!AA$9*(1+'Workforce costs'!AA$10)*(1+'Workforce costs'!AA$11)</f>
        <v>0</v>
      </c>
      <c r="DF464" s="290">
        <f>CD464*'Workforce costs'!AB$9*(1+'Workforce costs'!AB$10)*(1+'Workforce costs'!AB$11)</f>
        <v>0</v>
      </c>
    </row>
    <row r="465" spans="1:110" x14ac:dyDescent="0.3">
      <c r="A465" s="2" t="str">
        <f>Outputs!$A$4</f>
        <v>Australia</v>
      </c>
      <c r="B465" s="2" t="str">
        <f t="shared" si="59"/>
        <v>Australia 12to17</v>
      </c>
      <c r="C465" s="30">
        <f>VLOOKUP($B465,Populations!$D$15:$H$1920,3,FALSE)</f>
        <v>1959472</v>
      </c>
      <c r="D465" s="255">
        <f>IF(OR($H465="General pop",$H465="Schools",$H465="Workplace",$H465="Skills Training",$H465="Digital Supports"),1,VLOOKUP($B465,Populations!$D$15:$H$1920,5,FALSE))</f>
        <v>1</v>
      </c>
      <c r="E465" s="88">
        <f>VLOOKUP(I465,Epidemiology!$C$10:$H$47,6,FALSE)</f>
        <v>847.8</v>
      </c>
      <c r="F465" s="102">
        <f>'Care profiles'!R466</f>
        <v>0.2</v>
      </c>
      <c r="G465" s="15" t="str">
        <f>'Care profiles'!A466</f>
        <v>12to17</v>
      </c>
      <c r="H465" s="15" t="str">
        <f>'Care profiles'!B466</f>
        <v>Bereaved_Year1</v>
      </c>
      <c r="I465" s="15" t="str">
        <f>'Care profiles'!C466</f>
        <v>Bereaved_Year1_12-17yrs</v>
      </c>
      <c r="J465" s="15" t="str">
        <f>'Care profiles'!D466</f>
        <v>Care profile</v>
      </c>
      <c r="K465" s="15" t="str">
        <f>'Care profiles'!E466</f>
        <v>Postvention Group Support Services</v>
      </c>
      <c r="L465" s="104">
        <f>'Care profiles'!F466</f>
        <v>0.4</v>
      </c>
      <c r="M465" s="15">
        <f>'Care profiles'!G466</f>
        <v>8</v>
      </c>
      <c r="N465" s="15">
        <f>'Care profiles'!H466</f>
        <v>120</v>
      </c>
      <c r="O465" s="15" t="str">
        <f>'Care profiles'!I466</f>
        <v>min</v>
      </c>
      <c r="P465" s="15" t="str">
        <f>'Care profiles'!J466</f>
        <v>Team</v>
      </c>
      <c r="Q465" s="15" t="str">
        <f>'Care profiles'!K466</f>
        <v>Postvention Group Support</v>
      </c>
      <c r="R465" s="15" t="str">
        <f>'Care profiles'!M466</f>
        <v>Y</v>
      </c>
      <c r="S465" s="15" t="str">
        <f>'Care profiles'!O466</f>
        <v>Y</v>
      </c>
      <c r="T465" s="15" t="str">
        <f>'Care profiles'!Q466</f>
        <v>N</v>
      </c>
      <c r="U465" s="30">
        <f t="shared" si="60"/>
        <v>16612.403616</v>
      </c>
      <c r="V465" s="30">
        <f t="shared" si="61"/>
        <v>6644.9614464000006</v>
      </c>
      <c r="W465" s="30">
        <f>IF(M465="n/a",0,IF(O465="days",V465*M465*(1+(VLOOKUP(K465,'Bed parameters'!$A$9:$G$12,7,FALSE))),V465*M465))</f>
        <v>53159.691571200005</v>
      </c>
      <c r="X465" s="30">
        <f t="shared" si="62"/>
        <v>106319.38314240001</v>
      </c>
      <c r="Y465" s="30">
        <f t="shared" si="63"/>
        <v>0</v>
      </c>
      <c r="Z465" s="113">
        <f>_xlfn.IFNA(Y465/((VLOOKUP(K465,'Bed parameters'!$A$9:$G$12,3,FALSE))*(VLOOKUP(K465,'Bed parameters'!$A$9:$G$12,5,FALSE))),0)</f>
        <v>0</v>
      </c>
      <c r="AA465" s="30">
        <f t="shared" si="64"/>
        <v>21263.876628480004</v>
      </c>
      <c r="AB465" s="30">
        <f>_xlfn.IFNA(IF($O465="days",$Y465*(VLOOKUP($K465,'Bed parameters'!$A$9:$I$12,9,FALSE))*$F465*(VLOOKUP($Q465,'Workforce distribution'!$C$8:$AD$30,AB$7,FALSE)),IF($Q465="n/a",(IF($P465=AB$6,$X465*$F465,0)),$X465*$F465*(VLOOKUP($Q465,'Workforce distribution'!$C$8:$AD$30,AB$7,FALSE)))),0)</f>
        <v>0</v>
      </c>
      <c r="AC465" s="30">
        <f>_xlfn.IFNA(IF($O465="days",$Y465*(VLOOKUP($K465,'Bed parameters'!$A$9:$I$12,9,FALSE))*$F465*(VLOOKUP($Q465,'Workforce distribution'!$C$8:$AD$30,AC$7,FALSE)),IF($Q465="n/a",(IF($P465=AC$6,$X465*$F465,0)),$X465*$F465*(VLOOKUP($Q465,'Workforce distribution'!$C$8:$AD$30,AC$7,FALSE)))),0)</f>
        <v>0</v>
      </c>
      <c r="AD465" s="30">
        <f>_xlfn.IFNA(IF($O465="days",$Y465*(VLOOKUP($K465,'Bed parameters'!$A$9:$I$12,9,FALSE))*$F465*(VLOOKUP($Q465,'Workforce distribution'!$C$8:$AD$30,AD$7,FALSE)),IF($Q465="n/a",(IF($P465=AD$6,$X465*$F465,0)),$X465*$F465*(VLOOKUP($Q465,'Workforce distribution'!$C$8:$AD$30,AD$7,FALSE)))),0)</f>
        <v>0</v>
      </c>
      <c r="AE465" s="30">
        <f>_xlfn.IFNA(IF($O465="days",$Y465*(VLOOKUP($K465,'Bed parameters'!$A$9:$I$12,9,FALSE))*$F465*(VLOOKUP($Q465,'Workforce distribution'!$C$8:$AD$30,AE$7,FALSE)),IF($Q465="n/a",(IF($P465=AE$6,$X465*$F465,0)),$X465*$F465*(VLOOKUP($Q465,'Workforce distribution'!$C$8:$AD$30,AE$7,FALSE)))),0)</f>
        <v>10631.938314240002</v>
      </c>
      <c r="AF465" s="30">
        <f>_xlfn.IFNA(IF($O465="days",$Y465*(VLOOKUP($K465,'Bed parameters'!$A$9:$I$12,9,FALSE))*$F465*(VLOOKUP($Q465,'Workforce distribution'!$C$8:$AD$30,AF$7,FALSE)),IF($Q465="n/a",(IF($P465=AF$6,$X465*$F465,0)),$X465*$F465*(VLOOKUP($Q465,'Workforce distribution'!$C$8:$AD$30,AF$7,FALSE)))),0)</f>
        <v>0</v>
      </c>
      <c r="AG465" s="30">
        <f>_xlfn.IFNA(IF($O465="days",$Y465*(VLOOKUP($K465,'Bed parameters'!$A$9:$I$12,9,FALSE))*$F465*(VLOOKUP($Q465,'Workforce distribution'!$C$8:$AD$30,AG$7,FALSE)),IF($Q465="n/a",(IF($P465=AG$6,$X465*$F465,0)),$X465*$F465*(VLOOKUP($Q465,'Workforce distribution'!$C$8:$AD$30,AG$7,FALSE)))),0)</f>
        <v>0</v>
      </c>
      <c r="AH465" s="30">
        <f>_xlfn.IFNA(IF($O465="days",$Y465*(VLOOKUP($K465,'Bed parameters'!$A$9:$I$12,9,FALSE))*$F465*(VLOOKUP($Q465,'Workforce distribution'!$C$8:$AD$30,AH$7,FALSE)),IF($Q465="n/a",(IF($P465=AH$6,$X465*$F465,0)),$X465*$F465*(VLOOKUP($Q465,'Workforce distribution'!$C$8:$AD$30,AH$7,FALSE)))),0)</f>
        <v>0</v>
      </c>
      <c r="AI465" s="30">
        <f>_xlfn.IFNA(IF($O465="days",$Y465*(VLOOKUP($K465,'Bed parameters'!$A$9:$I$12,9,FALSE))*$F465*(VLOOKUP($Q465,'Workforce distribution'!$C$8:$AD$30,AI$7,FALSE)),IF($Q465="n/a",(IF($P465=AI$6,$X465*$F465,0)),$X465*$F465*(VLOOKUP($Q465,'Workforce distribution'!$C$8:$AD$30,AI$7,FALSE)))),0)</f>
        <v>0</v>
      </c>
      <c r="AJ465" s="30">
        <f>_xlfn.IFNA(IF($O465="days",$Y465*(VLOOKUP($K465,'Bed parameters'!$A$9:$I$12,9,FALSE))*$F465*(VLOOKUP($Q465,'Workforce distribution'!$C$8:$AD$30,AJ$7,FALSE)),IF($Q465="n/a",(IF($P465=AJ$6,$X465*$F465,0)),$X465*$F465*(VLOOKUP($Q465,'Workforce distribution'!$C$8:$AD$30,AJ$7,FALSE)))),0)</f>
        <v>0</v>
      </c>
      <c r="AK465" s="30">
        <f>_xlfn.IFNA(IF($O465="days",$Y465*(VLOOKUP($K465,'Bed parameters'!$A$9:$I$12,9,FALSE))*$F465*(VLOOKUP($Q465,'Workforce distribution'!$C$8:$AD$30,AK$7,FALSE)),IF($Q465="n/a",(IF($P465=AK$6,$X465*$F465,0)),$X465*$F465*(VLOOKUP($Q465,'Workforce distribution'!$C$8:$AD$30,AK$7,FALSE)))),0)</f>
        <v>0</v>
      </c>
      <c r="AL465" s="30">
        <f>_xlfn.IFNA(IF($O465="days",$Y465*(VLOOKUP($K465,'Bed parameters'!$A$9:$I$12,9,FALSE))*$F465*(VLOOKUP($Q465,'Workforce distribution'!$C$8:$AD$30,AL$7,FALSE)),IF($Q465="n/a",(IF($P465=AL$6,$X465*$F465,0)),$X465*$F465*(VLOOKUP($Q465,'Workforce distribution'!$C$8:$AD$30,AL$7,FALSE)))),0)</f>
        <v>0</v>
      </c>
      <c r="AM465" s="30">
        <f>_xlfn.IFNA(IF($O465="days",$Y465*(VLOOKUP($K465,'Bed parameters'!$A$9:$I$12,9,FALSE))*$F465*(VLOOKUP($Q465,'Workforce distribution'!$C$8:$AD$30,AM$7,FALSE)),IF($Q465="n/a",(IF($P465=AM$6,$X465*$F465,0)),$X465*$F465*(VLOOKUP($Q465,'Workforce distribution'!$C$8:$AD$30,AM$7,FALSE)))),0)</f>
        <v>0</v>
      </c>
      <c r="AN465" s="30">
        <f>_xlfn.IFNA(IF($O465="days",$Y465*(VLOOKUP($K465,'Bed parameters'!$A$9:$I$12,9,FALSE))*$F465*(VLOOKUP($Q465,'Workforce distribution'!$C$8:$AD$30,AN$7,FALSE)),IF($Q465="n/a",(IF($P465=AN$6,$X465*$F465,0)),$X465*$F465*(VLOOKUP($Q465,'Workforce distribution'!$C$8:$AD$30,AN$7,FALSE)))),0)</f>
        <v>0</v>
      </c>
      <c r="AO465" s="30">
        <f>_xlfn.IFNA(IF($O465="days",$Y465*(VLOOKUP($K465,'Bed parameters'!$A$9:$I$12,9,FALSE))*$F465*(VLOOKUP($Q465,'Workforce distribution'!$C$8:$AD$30,AO$7,FALSE)),IF($Q465="n/a",(IF($P465=AO$6,$X465*$F465,0)),$X465*$F465*(VLOOKUP($Q465,'Workforce distribution'!$C$8:$AD$30,AO$7,FALSE)))),0)</f>
        <v>0</v>
      </c>
      <c r="AP465" s="30">
        <f>_xlfn.IFNA(IF($O465="days",$Y465*(VLOOKUP($K465,'Bed parameters'!$A$9:$I$12,9,FALSE))*$F465*(VLOOKUP($Q465,'Workforce distribution'!$C$8:$AD$30,AP$7,FALSE)),IF($Q465="n/a",(IF($P465=AP$6,$X465*$F465,0)),$X465*$F465*(VLOOKUP($Q465,'Workforce distribution'!$C$8:$AD$30,AP$7,FALSE)))),0)</f>
        <v>0</v>
      </c>
      <c r="AQ465" s="30">
        <f>_xlfn.IFNA(IF($O465="days",$Y465*(VLOOKUP($K465,'Bed parameters'!$A$9:$I$12,9,FALSE))*$F465*(VLOOKUP($Q465,'Workforce distribution'!$C$8:$AD$30,AQ$7,FALSE)),IF($Q465="n/a",(IF($P465=AQ$6,$X465*$F465,0)),$X465*$F465*(VLOOKUP($Q465,'Workforce distribution'!$C$8:$AD$30,AQ$7,FALSE)))),0)</f>
        <v>0</v>
      </c>
      <c r="AR465" s="30">
        <f>_xlfn.IFNA(IF($O465="days",$Y465*(VLOOKUP($K465,'Bed parameters'!$A$9:$I$12,9,FALSE))*$F465*(VLOOKUP($Q465,'Workforce distribution'!$C$8:$AD$30,AR$7,FALSE)),IF($Q465="n/a",(IF($P465=AR$6,$X465*$F465,0)),$X465*$F465*(VLOOKUP($Q465,'Workforce distribution'!$C$8:$AD$30,AR$7,FALSE)))),0)</f>
        <v>0</v>
      </c>
      <c r="AS465" s="30">
        <f>_xlfn.IFNA(IF($O465="days",$Y465*(VLOOKUP($K465,'Bed parameters'!$A$9:$I$12,9,FALSE))*$F465*(VLOOKUP($Q465,'Workforce distribution'!$C$8:$AD$30,AS$7,FALSE)),IF($Q465="n/a",(IF($P465=AS$6,$X465*$F465,0)),$X465*$F465*(VLOOKUP($Q465,'Workforce distribution'!$C$8:$AD$30,AS$7,FALSE)))),0)</f>
        <v>10631.938314240002</v>
      </c>
      <c r="AT465" s="30">
        <f>_xlfn.IFNA(IF($O465="days",$Y465*(VLOOKUP($K465,'Bed parameters'!$A$9:$I$12,9,FALSE))*$F465*(VLOOKUP($Q465,'Workforce distribution'!$C$8:$AD$30,AT$7,FALSE)),IF($Q465="n/a",(IF($P465=AT$6,$X465*$F465,0)),$X465*$F465*(VLOOKUP($Q465,'Workforce distribution'!$C$8:$AD$30,AT$7,FALSE)))),0)</f>
        <v>0</v>
      </c>
      <c r="AU465" s="30">
        <f>_xlfn.IFNA(IF($O465="days",$Y465*(VLOOKUP($K465,'Bed parameters'!$A$9:$I$12,9,FALSE))*$F465*(VLOOKUP($Q465,'Workforce distribution'!$C$8:$AD$30,AU$7,FALSE)),IF($Q465="n/a",(IF($P465=AU$6,$X465*$F465,0)),$X465*$F465*(VLOOKUP($Q465,'Workforce distribution'!$C$8:$AD$30,AU$7,FALSE)))),0)</f>
        <v>0</v>
      </c>
      <c r="AV465" s="30">
        <f>_xlfn.IFNA(IF($O465="days",$Y465*(VLOOKUP($K465,'Bed parameters'!$A$9:$I$12,9,FALSE))*$F465*(VLOOKUP($Q465,'Workforce distribution'!$C$8:$AD$30,AV$7,FALSE)),IF($Q465="n/a",(IF($P465=AV$6,$X465*$F465,0)),$X465*$F465*(VLOOKUP($Q465,'Workforce distribution'!$C$8:$AD$30,AV$7,FALSE)))),0)</f>
        <v>0</v>
      </c>
      <c r="AW465" s="30">
        <f>_xlfn.IFNA(IF($O465="days",$Y465*(VLOOKUP($K465,'Bed parameters'!$A$9:$I$12,9,FALSE))*$F465*(VLOOKUP($Q465,'Workforce distribution'!$C$8:$AD$30,AW$7,FALSE)),IF($Q465="n/a",(IF($P465=AW$6,$X465*$F465,0)),$X465*$F465*(VLOOKUP($Q465,'Workforce distribution'!$C$8:$AD$30,AW$7,FALSE)))),0)</f>
        <v>0</v>
      </c>
      <c r="AX465" s="30">
        <f>_xlfn.IFNA(IF($O465="days",$Y465*(VLOOKUP($K465,'Bed parameters'!$A$9:$I$12,9,FALSE))*$F465*(VLOOKUP($Q465,'Workforce distribution'!$C$8:$AD$30,AX$7,FALSE)),IF($Q465="n/a",(IF($P465=AX$6,$X465*$F465,0)),$X465*$F465*(VLOOKUP($Q465,'Workforce distribution'!$C$8:$AD$30,AX$7,FALSE)))),0)</f>
        <v>0</v>
      </c>
      <c r="AY465" s="30">
        <f>_xlfn.IFNA(IF($O465="days",$Y465*(VLOOKUP($K465,'Bed parameters'!$A$9:$I$12,9,FALSE))*$F465*(VLOOKUP($Q465,'Workforce distribution'!$C$8:$AD$30,AY$7,FALSE)),IF($Q465="n/a",(IF($P465=AY$6,$X465*$F465,0)),$X465*$F465*(VLOOKUP($Q465,'Workforce distribution'!$C$8:$AD$30,AY$7,FALSE)))),0)</f>
        <v>0</v>
      </c>
      <c r="AZ465" s="30">
        <f>_xlfn.IFNA(IF($O465="days",$Y465*(VLOOKUP($K465,'Bed parameters'!$A$9:$I$12,9,FALSE))*$F465*(VLOOKUP($Q465,'Workforce distribution'!$C$8:$AD$30,AZ$7,FALSE)),IF($Q465="n/a",(IF($P465=AZ$6,$X465*$F465,0)),$X465*$F465*(VLOOKUP($Q465,'Workforce distribution'!$C$8:$AD$30,AZ$7,FALSE)))),0)</f>
        <v>0</v>
      </c>
      <c r="BA465" s="30">
        <f>_xlfn.IFNA(IF($O465="days",$Y465*(VLOOKUP($K465,'Bed parameters'!$A$9:$I$12,9,FALSE))*$F465*(VLOOKUP($Q465,'Workforce distribution'!$C$8:$AD$30,BA$7,FALSE)),IF($Q465="n/a",(IF($P465=BA$6,$X465*$F465,0)),$X465*$F465*(VLOOKUP($Q465,'Workforce distribution'!$C$8:$AD$30,BA$7,FALSE)))),0)</f>
        <v>0</v>
      </c>
      <c r="BB465" s="30">
        <f>_xlfn.IFNA(IF($O465="days",$Y465*(VLOOKUP($K465,'Bed parameters'!$A$9:$I$12,9,FALSE))*$F465*(VLOOKUP($Q465,'Workforce distribution'!$C$8:$AD$30,BB$7,FALSE)),IF($Q465="n/a",(IF($P465=BB$6,$X465*$F465,0)),$X465*$F465*(VLOOKUP($Q465,'Workforce distribution'!$C$8:$AD$30,BB$7,FALSE)))),0)</f>
        <v>0</v>
      </c>
      <c r="BC465" s="149">
        <f t="shared" si="65"/>
        <v>16.522048662377625</v>
      </c>
      <c r="BD465" s="288">
        <f>IF($Q465="n/a",(IF('Workforce hours'!D$30=0,0,(AB465/'Workforce hours'!D$30))),(IF(VLOOKUP($Q465,'Workforce hours'!$C$8:$AD$30,BD$7,FALSE)=0,0,(AB465/(VLOOKUP($Q465,'Workforce hours'!$C$8:$AD$30,BD$7,FALSE))))))</f>
        <v>0</v>
      </c>
      <c r="BE465" s="288">
        <f>IF($Q465="n/a",(IF('Workforce hours'!E$30=0,0,(AC465/'Workforce hours'!E$30))),(IF(VLOOKUP($Q465,'Workforce hours'!$C$8:$AD$30,BE$7,FALSE)=0,0,(AC465/(VLOOKUP($Q465,'Workforce hours'!$C$8:$AD$30,BE$7,FALSE))))))</f>
        <v>0</v>
      </c>
      <c r="BF465" s="288">
        <f>IF($Q465="n/a",(IF('Workforce hours'!F$30=0,0,(AD465/'Workforce hours'!F$30))),(IF(VLOOKUP($Q465,'Workforce hours'!$C$8:$AD$30,BF$7,FALSE)=0,0,(AD465/(VLOOKUP($Q465,'Workforce hours'!$C$8:$AD$30,BF$7,FALSE))))))</f>
        <v>0</v>
      </c>
      <c r="BG465" s="288">
        <f>IF($Q465="n/a",(IF('Workforce hours'!G$30=0,0,(AE465/'Workforce hours'!G$30))),(IF(VLOOKUP($Q465,'Workforce hours'!$C$8:$AD$30,BG$7,FALSE)=0,0,(AE465/(VLOOKUP($Q465,'Workforce hours'!$C$8:$AD$30,BG$7,FALSE))))))</f>
        <v>8.2610243311888123</v>
      </c>
      <c r="BH465" s="288">
        <f>IF($Q465="n/a",(IF('Workforce hours'!H$30=0,0,(AF465/'Workforce hours'!H$30))),(IF(VLOOKUP($Q465,'Workforce hours'!$C$8:$AD$30,BH$7,FALSE)=0,0,(AF465/(VLOOKUP($Q465,'Workforce hours'!$C$8:$AD$30,BH$7,FALSE))))))</f>
        <v>0</v>
      </c>
      <c r="BI465" s="288">
        <f>IF($Q465="n/a",(IF('Workforce hours'!I$30=0,0,(AG465/'Workforce hours'!I$30))),(IF(VLOOKUP($Q465,'Workforce hours'!$C$8:$AD$30,BI$7,FALSE)=0,0,(AG465/(VLOOKUP($Q465,'Workforce hours'!$C$8:$AD$30,BI$7,FALSE))))))</f>
        <v>0</v>
      </c>
      <c r="BJ465" s="288">
        <f>IF($Q465="n/a",(IF('Workforce hours'!J$30=0,0,(AH465/'Workforce hours'!J$30))),(IF(VLOOKUP($Q465,'Workforce hours'!$C$8:$AD$30,BJ$7,FALSE)=0,0,(AH465/(VLOOKUP($Q465,'Workforce hours'!$C$8:$AD$30,BJ$7,FALSE))))))</f>
        <v>0</v>
      </c>
      <c r="BK465" s="288">
        <f>IF($Q465="n/a",(IF('Workforce hours'!K$30=0,0,(AI465/'Workforce hours'!K$30))),(IF(VLOOKUP($Q465,'Workforce hours'!$C$8:$AD$30,BK$7,FALSE)=0,0,(AI465/(VLOOKUP($Q465,'Workforce hours'!$C$8:$AD$30,BK$7,FALSE))))))</f>
        <v>0</v>
      </c>
      <c r="BL465" s="288">
        <f>IF($Q465="n/a",(IF('Workforce hours'!L$30=0,0,(AJ465/'Workforce hours'!L$30))),(IF(VLOOKUP($Q465,'Workforce hours'!$C$8:$AD$30,BL$7,FALSE)=0,0,(AJ465/(VLOOKUP($Q465,'Workforce hours'!$C$8:$AD$30,BL$7,FALSE))))))</f>
        <v>0</v>
      </c>
      <c r="BM465" s="288">
        <f>IF($Q465="n/a",(IF('Workforce hours'!M$30=0,0,(AK465/'Workforce hours'!M$30))),(IF(VLOOKUP($Q465,'Workforce hours'!$C$8:$AD$30,BM$7,FALSE)=0,0,(AK465/(VLOOKUP($Q465,'Workforce hours'!$C$8:$AD$30,BM$7,FALSE))))))</f>
        <v>0</v>
      </c>
      <c r="BN465" s="288">
        <f>IF($Q465="n/a",(IF('Workforce hours'!N$30=0,0,(AL465/'Workforce hours'!N$30))),(IF(VLOOKUP($Q465,'Workforce hours'!$C$8:$AD$30,BN$7,FALSE)=0,0,(AL465/(VLOOKUP($Q465,'Workforce hours'!$C$8:$AD$30,BN$7,FALSE))))))</f>
        <v>0</v>
      </c>
      <c r="BO465" s="288">
        <f>IF($Q465="n/a",(IF('Workforce hours'!O$30=0,0,(AM465/'Workforce hours'!O$30))),(IF(VLOOKUP($Q465,'Workforce hours'!$C$8:$AD$30,BO$7,FALSE)=0,0,(AM465/(VLOOKUP($Q465,'Workforce hours'!$C$8:$AD$30,BO$7,FALSE))))))</f>
        <v>0</v>
      </c>
      <c r="BP465" s="288">
        <f>IF($Q465="n/a",(IF('Workforce hours'!P$30=0,0,(AN465/'Workforce hours'!P$30))),(IF(VLOOKUP($Q465,'Workforce hours'!$C$8:$AD$30,BP$7,FALSE)=0,0,(AN465/(VLOOKUP($Q465,'Workforce hours'!$C$8:$AD$30,BP$7,FALSE))))))</f>
        <v>0</v>
      </c>
      <c r="BQ465" s="288">
        <f>IF($Q465="n/a",(IF('Workforce hours'!Q$30=0,0,(AO465/'Workforce hours'!Q$30))),(IF(VLOOKUP($Q465,'Workforce hours'!$C$8:$AD$30,BQ$7,FALSE)=0,0,(AO465/(VLOOKUP($Q465,'Workforce hours'!$C$8:$AD$30,BQ$7,FALSE))))))</f>
        <v>0</v>
      </c>
      <c r="BR465" s="288">
        <f>IF($Q465="n/a",(IF('Workforce hours'!R$30=0,0,(AP465/'Workforce hours'!R$30))),(IF(VLOOKUP($Q465,'Workforce hours'!$C$8:$AD$30,BR$7,FALSE)=0,0,(AP465/(VLOOKUP($Q465,'Workforce hours'!$C$8:$AD$30,BR$7,FALSE))))))</f>
        <v>0</v>
      </c>
      <c r="BS465" s="288">
        <f>IF($Q465="n/a",(IF('Workforce hours'!S$30=0,0,(AQ465/'Workforce hours'!S$30))),(IF(VLOOKUP($Q465,'Workforce hours'!$C$8:$AD$30,BS$7,FALSE)=0,0,(AQ465/(VLOOKUP($Q465,'Workforce hours'!$C$8:$AD$30,BS$7,FALSE))))))</f>
        <v>0</v>
      </c>
      <c r="BT465" s="288">
        <f>IF($Q465="n/a",(IF('Workforce hours'!T$30=0,0,(AR465/'Workforce hours'!T$30))),(IF(VLOOKUP($Q465,'Workforce hours'!$C$8:$AD$30,BT$7,FALSE)=0,0,(AR465/(VLOOKUP($Q465,'Workforce hours'!$C$8:$AD$30,BT$7,FALSE))))))</f>
        <v>0</v>
      </c>
      <c r="BU465" s="288">
        <f>IF($Q465="n/a",(IF('Workforce hours'!U$30=0,0,(AS465/'Workforce hours'!U$30))),(IF(VLOOKUP($Q465,'Workforce hours'!$C$8:$AD$30,BU$7,FALSE)=0,0,(AS465/(VLOOKUP($Q465,'Workforce hours'!$C$8:$AD$30,BU$7,FALSE))))))</f>
        <v>8.2610243311888123</v>
      </c>
      <c r="BV465" s="288">
        <f>IF($Q465="n/a",(IF('Workforce hours'!V$30=0,0,(AT465/'Workforce hours'!V$30))),(IF(VLOOKUP($Q465,'Workforce hours'!$C$8:$AD$30,BV$7,FALSE)=0,0,(AT465/(VLOOKUP($Q465,'Workforce hours'!$C$8:$AD$30,BV$7,FALSE))))))</f>
        <v>0</v>
      </c>
      <c r="BW465" s="288">
        <f>IF($Q465="n/a",(IF('Workforce hours'!W$30=0,0,(AU465/'Workforce hours'!W$30))),(IF(VLOOKUP($Q465,'Workforce hours'!$C$8:$AD$30,BW$7,FALSE)=0,0,(AU465/(VLOOKUP($Q465,'Workforce hours'!$C$8:$AD$30,BW$7,FALSE))))))</f>
        <v>0</v>
      </c>
      <c r="BX465" s="288">
        <f>IF($Q465="n/a",(IF('Workforce hours'!X$30=0,0,(AV465/'Workforce hours'!X$30))),(IF(VLOOKUP($Q465,'Workforce hours'!$C$8:$AD$30,BX$7,FALSE)=0,0,(AV465/(VLOOKUP($Q465,'Workforce hours'!$C$8:$AD$30,BX$7,FALSE))))))</f>
        <v>0</v>
      </c>
      <c r="BY465" s="288">
        <f>IF($Q465="n/a",(IF('Workforce hours'!Y$30=0,0,(AW465/'Workforce hours'!Y$30))),(IF(VLOOKUP($Q465,'Workforce hours'!$C$8:$AD$30,BY$7,FALSE)=0,0,(AW465/(VLOOKUP($Q465,'Workforce hours'!$C$8:$AD$30,BY$7,FALSE))))))</f>
        <v>0</v>
      </c>
      <c r="BZ465" s="288">
        <f>IF($Q465="n/a",(IF('Workforce hours'!Z$30=0,0,(AX465/'Workforce hours'!Z$30))),(IF(VLOOKUP($Q465,'Workforce hours'!$C$8:$AD$30,BZ$7,FALSE)=0,0,(AX465/(VLOOKUP($Q465,'Workforce hours'!$C$8:$AD$30,BZ$7,FALSE))))))</f>
        <v>0</v>
      </c>
      <c r="CA465" s="288">
        <f>IF($Q465="n/a",(IF('Workforce hours'!AA$30=0,0,(AY465/'Workforce hours'!AA$30))),(IF(VLOOKUP($Q465,'Workforce hours'!$C$8:$AD$30,CA$7,FALSE)=0,0,(AY465/(VLOOKUP($Q465,'Workforce hours'!$C$8:$AD$30,CA$7,FALSE))))))</f>
        <v>0</v>
      </c>
      <c r="CB465" s="288">
        <f>IF($Q465="n/a",(IF('Workforce hours'!AB$30=0,0,(AZ465/'Workforce hours'!AB$30))),(IF(VLOOKUP($Q465,'Workforce hours'!$C$8:$AD$30,CB$7,FALSE)=0,0,(AZ465/(VLOOKUP($Q465,'Workforce hours'!$C$8:$AD$30,CB$7,FALSE))))))</f>
        <v>0</v>
      </c>
      <c r="CC465" s="288">
        <f>IF($Q465="n/a",(IF('Workforce hours'!AC$30=0,0,(BA465/'Workforce hours'!AC$30))),(IF(VLOOKUP($Q465,'Workforce hours'!$C$8:$AD$30,CC$7,FALSE)=0,0,(BA465/(VLOOKUP($Q465,'Workforce hours'!$C$8:$AD$30,CC$7,FALSE))))))</f>
        <v>0</v>
      </c>
      <c r="CD465" s="288">
        <f>IF($Q465="n/a",(IF('Workforce hours'!AD$30=0,0,(BB465/'Workforce hours'!AD$30))),(IF(VLOOKUP($Q465,'Workforce hours'!$C$8:$AD$30,CD$7,FALSE)=0,0,(BB465/(VLOOKUP($Q465,'Workforce hours'!$C$8:$AD$30,CD$7,FALSE))))))</f>
        <v>0</v>
      </c>
      <c r="CE465" s="289">
        <f t="shared" si="66"/>
        <v>0</v>
      </c>
      <c r="CF465" s="290">
        <f>BD465*'Workforce costs'!B$9*(1+'Workforce costs'!B$10)*(1+'Workforce costs'!B$11)</f>
        <v>0</v>
      </c>
      <c r="CG465" s="290">
        <f>BE465*'Workforce costs'!C$9*(1+'Workforce costs'!C$10)*(1+'Workforce costs'!C$11)</f>
        <v>0</v>
      </c>
      <c r="CH465" s="290">
        <f>BF465*'Workforce costs'!D$9*(1+'Workforce costs'!D$10)*(1+'Workforce costs'!D$11)</f>
        <v>0</v>
      </c>
      <c r="CI465" s="290">
        <f>BG465*'Workforce costs'!E$9*(1+'Workforce costs'!E$10)*(1+'Workforce costs'!E$11)</f>
        <v>0</v>
      </c>
      <c r="CJ465" s="290">
        <f>BH465*'Workforce costs'!F$9*(1+'Workforce costs'!F$10)*(1+'Workforce costs'!F$11)</f>
        <v>0</v>
      </c>
      <c r="CK465" s="290">
        <f>BI465*'Workforce costs'!G$9*(1+'Workforce costs'!G$10)*(1+'Workforce costs'!G$11)</f>
        <v>0</v>
      </c>
      <c r="CL465" s="290">
        <f>BJ465*'Workforce costs'!H$9*(1+'Workforce costs'!H$10)*(1+'Workforce costs'!H$11)</f>
        <v>0</v>
      </c>
      <c r="CM465" s="290">
        <f>BK465*'Workforce costs'!I$9*(1+'Workforce costs'!I$10)*(1+'Workforce costs'!I$11)</f>
        <v>0</v>
      </c>
      <c r="CN465" s="290">
        <f>BL465*'Workforce costs'!J$9*(1+'Workforce costs'!J$10)*(1+'Workforce costs'!J$11)</f>
        <v>0</v>
      </c>
      <c r="CO465" s="290">
        <f>BM465*'Workforce costs'!K$9*(1+'Workforce costs'!K$10)*(1+'Workforce costs'!K$11)</f>
        <v>0</v>
      </c>
      <c r="CP465" s="290">
        <f>BN465*'Workforce costs'!L$9*(1+'Workforce costs'!L$10)*(1+'Workforce costs'!L$11)</f>
        <v>0</v>
      </c>
      <c r="CQ465" s="290">
        <f>BO465*'Workforce costs'!M$9*(1+'Workforce costs'!M$10)*(1+'Workforce costs'!M$11)</f>
        <v>0</v>
      </c>
      <c r="CR465" s="290">
        <f>BP465*'Workforce costs'!N$9*(1+'Workforce costs'!N$10)*(1+'Workforce costs'!N$11)</f>
        <v>0</v>
      </c>
      <c r="CS465" s="290">
        <f>BQ465*'Workforce costs'!O$9*(1+'Workforce costs'!O$10)*(1+'Workforce costs'!O$11)</f>
        <v>0</v>
      </c>
      <c r="CT465" s="290">
        <f>BR465*'Workforce costs'!P$9*(1+'Workforce costs'!P$10)*(1+'Workforce costs'!P$11)</f>
        <v>0</v>
      </c>
      <c r="CU465" s="290">
        <f>BS465*'Workforce costs'!Q$9*(1+'Workforce costs'!Q$10)*(1+'Workforce costs'!Q$11)</f>
        <v>0</v>
      </c>
      <c r="CV465" s="290">
        <f>BT465*'Workforce costs'!R$9*(1+'Workforce costs'!R$10)*(1+'Workforce costs'!R$11)</f>
        <v>0</v>
      </c>
      <c r="CW465" s="290">
        <f>BU465*'Workforce costs'!S$9*(1+'Workforce costs'!S$10)*(1+'Workforce costs'!S$11)</f>
        <v>0</v>
      </c>
      <c r="CX465" s="290">
        <f>BV465*'Workforce costs'!T$9*(1+'Workforce costs'!T$10)*(1+'Workforce costs'!T$11)</f>
        <v>0</v>
      </c>
      <c r="CY465" s="290">
        <f>BW465*'Workforce costs'!U$9*(1+'Workforce costs'!U$10)*(1+'Workforce costs'!U$11)</f>
        <v>0</v>
      </c>
      <c r="CZ465" s="290">
        <f>BX465*'Workforce costs'!V$9*(1+'Workforce costs'!V$10)*(1+'Workforce costs'!V$11)</f>
        <v>0</v>
      </c>
      <c r="DA465" s="290">
        <f>BY465*'Workforce costs'!W$9*(1+'Workforce costs'!W$10)*(1+'Workforce costs'!W$11)</f>
        <v>0</v>
      </c>
      <c r="DB465" s="290">
        <f>BZ465*'Workforce costs'!X$9*(1+'Workforce costs'!X$10)*(1+'Workforce costs'!X$11)</f>
        <v>0</v>
      </c>
      <c r="DC465" s="290">
        <f>CA465*'Workforce costs'!Y$9*(1+'Workforce costs'!Y$10)*(1+'Workforce costs'!Y$11)</f>
        <v>0</v>
      </c>
      <c r="DD465" s="290">
        <f>CB465*'Workforce costs'!Z$9*(1+'Workforce costs'!Z$10)*(1+'Workforce costs'!Z$11)</f>
        <v>0</v>
      </c>
      <c r="DE465" s="290">
        <f>CC465*'Workforce costs'!AA$9*(1+'Workforce costs'!AA$10)*(1+'Workforce costs'!AA$11)</f>
        <v>0</v>
      </c>
      <c r="DF465" s="290">
        <f>CD465*'Workforce costs'!AB$9*(1+'Workforce costs'!AB$10)*(1+'Workforce costs'!AB$11)</f>
        <v>0</v>
      </c>
    </row>
    <row r="466" spans="1:110" x14ac:dyDescent="0.3">
      <c r="A466" s="2" t="str">
        <f>Outputs!$A$4</f>
        <v>Australia</v>
      </c>
      <c r="B466" s="2" t="str">
        <f t="shared" si="59"/>
        <v>Australia 12to17</v>
      </c>
      <c r="C466" s="30">
        <f>VLOOKUP($B466,Populations!$D$15:$H$1920,3,FALSE)</f>
        <v>1959472</v>
      </c>
      <c r="D466" s="255">
        <f>IF(OR($H466="General pop",$H466="Schools",$H466="Workplace",$H466="Skills Training",$H466="Digital Supports"),1,VLOOKUP($B466,Populations!$D$15:$H$1920,5,FALSE))</f>
        <v>1</v>
      </c>
      <c r="E466" s="88">
        <f>VLOOKUP(I466,Epidemiology!$C$10:$H$47,6,FALSE)</f>
        <v>847.8</v>
      </c>
      <c r="F466" s="102">
        <f>'Care profiles'!R467</f>
        <v>1</v>
      </c>
      <c r="G466" s="15" t="str">
        <f>'Care profiles'!A467</f>
        <v>12to17</v>
      </c>
      <c r="H466" s="15" t="str">
        <f>'Care profiles'!B467</f>
        <v>Bereaved_Year1</v>
      </c>
      <c r="I466" s="15" t="str">
        <f>'Care profiles'!C467</f>
        <v>Bereaved_Year1_12-17yrs</v>
      </c>
      <c r="J466" s="15" t="str">
        <f>'Care profiles'!D467</f>
        <v>Care profile</v>
      </c>
      <c r="K466" s="15" t="str">
        <f>'Care profiles'!E467</f>
        <v>Structured Psychological Therapies – Family</v>
      </c>
      <c r="L466" s="104">
        <f>'Care profiles'!F467</f>
        <v>1</v>
      </c>
      <c r="M466" s="15">
        <f>'Care profiles'!G467</f>
        <v>15</v>
      </c>
      <c r="N466" s="15">
        <f>'Care profiles'!H467</f>
        <v>60</v>
      </c>
      <c r="O466" s="15" t="str">
        <f>'Care profiles'!I467</f>
        <v>min</v>
      </c>
      <c r="P466" s="15" t="str">
        <f>'Care profiles'!J467</f>
        <v>Tertiary Qualified - Unspecified</v>
      </c>
      <c r="Q466" s="15" t="str">
        <f>'Care profiles'!K467</f>
        <v>n/a</v>
      </c>
      <c r="R466" s="15" t="str">
        <f>'Care profiles'!M467</f>
        <v>Y</v>
      </c>
      <c r="S466" s="15" t="str">
        <f>'Care profiles'!O467</f>
        <v>N</v>
      </c>
      <c r="T466" s="15" t="str">
        <f>'Care profiles'!Q467</f>
        <v>N</v>
      </c>
      <c r="U466" s="30">
        <f t="shared" si="60"/>
        <v>16612.403616</v>
      </c>
      <c r="V466" s="30">
        <f t="shared" si="61"/>
        <v>16612.403616</v>
      </c>
      <c r="W466" s="30">
        <f>IF(M466="n/a",0,IF(O466="days",V466*M466*(1+(VLOOKUP(K466,'Bed parameters'!$A$9:$G$12,7,FALSE))),V466*M466))</f>
        <v>249186.05424</v>
      </c>
      <c r="X466" s="30">
        <f t="shared" si="62"/>
        <v>249186.05424</v>
      </c>
      <c r="Y466" s="30">
        <f t="shared" si="63"/>
        <v>0</v>
      </c>
      <c r="Z466" s="113">
        <f>_xlfn.IFNA(Y466/((VLOOKUP(K466,'Bed parameters'!$A$9:$G$12,3,FALSE))*(VLOOKUP(K466,'Bed parameters'!$A$9:$G$12,5,FALSE))),0)</f>
        <v>0</v>
      </c>
      <c r="AA466" s="30">
        <f t="shared" si="64"/>
        <v>249186.05424</v>
      </c>
      <c r="AB466" s="30">
        <f>_xlfn.IFNA(IF($O466="days",$Y466*(VLOOKUP($K466,'Bed parameters'!$A$9:$I$12,9,FALSE))*$F466*(VLOOKUP($Q466,'Workforce distribution'!$C$8:$AD$30,AB$7,FALSE)),IF($Q466="n/a",(IF($P466=AB$6,$X466*$F466,0)),$X466*$F466*(VLOOKUP($Q466,'Workforce distribution'!$C$8:$AD$30,AB$7,FALSE)))),0)</f>
        <v>0</v>
      </c>
      <c r="AC466" s="30">
        <f>_xlfn.IFNA(IF($O466="days",$Y466*(VLOOKUP($K466,'Bed parameters'!$A$9:$I$12,9,FALSE))*$F466*(VLOOKUP($Q466,'Workforce distribution'!$C$8:$AD$30,AC$7,FALSE)),IF($Q466="n/a",(IF($P466=AC$6,$X466*$F466,0)),$X466*$F466*(VLOOKUP($Q466,'Workforce distribution'!$C$8:$AD$30,AC$7,FALSE)))),0)</f>
        <v>0</v>
      </c>
      <c r="AD466" s="30">
        <f>_xlfn.IFNA(IF($O466="days",$Y466*(VLOOKUP($K466,'Bed parameters'!$A$9:$I$12,9,FALSE))*$F466*(VLOOKUP($Q466,'Workforce distribution'!$C$8:$AD$30,AD$7,FALSE)),IF($Q466="n/a",(IF($P466=AD$6,$X466*$F466,0)),$X466*$F466*(VLOOKUP($Q466,'Workforce distribution'!$C$8:$AD$30,AD$7,FALSE)))),0)</f>
        <v>0</v>
      </c>
      <c r="AE466" s="30">
        <f>_xlfn.IFNA(IF($O466="days",$Y466*(VLOOKUP($K466,'Bed parameters'!$A$9:$I$12,9,FALSE))*$F466*(VLOOKUP($Q466,'Workforce distribution'!$C$8:$AD$30,AE$7,FALSE)),IF($Q466="n/a",(IF($P466=AE$6,$X466*$F466,0)),$X466*$F466*(VLOOKUP($Q466,'Workforce distribution'!$C$8:$AD$30,AE$7,FALSE)))),0)</f>
        <v>0</v>
      </c>
      <c r="AF466" s="30">
        <f>_xlfn.IFNA(IF($O466="days",$Y466*(VLOOKUP($K466,'Bed parameters'!$A$9:$I$12,9,FALSE))*$F466*(VLOOKUP($Q466,'Workforce distribution'!$C$8:$AD$30,AF$7,FALSE)),IF($Q466="n/a",(IF($P466=AF$6,$X466*$F466,0)),$X466*$F466*(VLOOKUP($Q466,'Workforce distribution'!$C$8:$AD$30,AF$7,FALSE)))),0)</f>
        <v>0</v>
      </c>
      <c r="AG466" s="30">
        <f>_xlfn.IFNA(IF($O466="days",$Y466*(VLOOKUP($K466,'Bed parameters'!$A$9:$I$12,9,FALSE))*$F466*(VLOOKUP($Q466,'Workforce distribution'!$C$8:$AD$30,AG$7,FALSE)),IF($Q466="n/a",(IF($P466=AG$6,$X466*$F466,0)),$X466*$F466*(VLOOKUP($Q466,'Workforce distribution'!$C$8:$AD$30,AG$7,FALSE)))),0)</f>
        <v>0</v>
      </c>
      <c r="AH466" s="30">
        <f>_xlfn.IFNA(IF($O466="days",$Y466*(VLOOKUP($K466,'Bed parameters'!$A$9:$I$12,9,FALSE))*$F466*(VLOOKUP($Q466,'Workforce distribution'!$C$8:$AD$30,AH$7,FALSE)),IF($Q466="n/a",(IF($P466=AH$6,$X466*$F466,0)),$X466*$F466*(VLOOKUP($Q466,'Workforce distribution'!$C$8:$AD$30,AH$7,FALSE)))),0)</f>
        <v>0</v>
      </c>
      <c r="AI466" s="30">
        <f>_xlfn.IFNA(IF($O466="days",$Y466*(VLOOKUP($K466,'Bed parameters'!$A$9:$I$12,9,FALSE))*$F466*(VLOOKUP($Q466,'Workforce distribution'!$C$8:$AD$30,AI$7,FALSE)),IF($Q466="n/a",(IF($P466=AI$6,$X466*$F466,0)),$X466*$F466*(VLOOKUP($Q466,'Workforce distribution'!$C$8:$AD$30,AI$7,FALSE)))),0)</f>
        <v>0</v>
      </c>
      <c r="AJ466" s="30">
        <f>_xlfn.IFNA(IF($O466="days",$Y466*(VLOOKUP($K466,'Bed parameters'!$A$9:$I$12,9,FALSE))*$F466*(VLOOKUP($Q466,'Workforce distribution'!$C$8:$AD$30,AJ$7,FALSE)),IF($Q466="n/a",(IF($P466=AJ$6,$X466*$F466,0)),$X466*$F466*(VLOOKUP($Q466,'Workforce distribution'!$C$8:$AD$30,AJ$7,FALSE)))),0)</f>
        <v>0</v>
      </c>
      <c r="AK466" s="30">
        <f>_xlfn.IFNA(IF($O466="days",$Y466*(VLOOKUP($K466,'Bed parameters'!$A$9:$I$12,9,FALSE))*$F466*(VLOOKUP($Q466,'Workforce distribution'!$C$8:$AD$30,AK$7,FALSE)),IF($Q466="n/a",(IF($P466=AK$6,$X466*$F466,0)),$X466*$F466*(VLOOKUP($Q466,'Workforce distribution'!$C$8:$AD$30,AK$7,FALSE)))),0)</f>
        <v>0</v>
      </c>
      <c r="AL466" s="30">
        <f>_xlfn.IFNA(IF($O466="days",$Y466*(VLOOKUP($K466,'Bed parameters'!$A$9:$I$12,9,FALSE))*$F466*(VLOOKUP($Q466,'Workforce distribution'!$C$8:$AD$30,AL$7,FALSE)),IF($Q466="n/a",(IF($P466=AL$6,$X466*$F466,0)),$X466*$F466*(VLOOKUP($Q466,'Workforce distribution'!$C$8:$AD$30,AL$7,FALSE)))),0)</f>
        <v>0</v>
      </c>
      <c r="AM466" s="30">
        <f>_xlfn.IFNA(IF($O466="days",$Y466*(VLOOKUP($K466,'Bed parameters'!$A$9:$I$12,9,FALSE))*$F466*(VLOOKUP($Q466,'Workforce distribution'!$C$8:$AD$30,AM$7,FALSE)),IF($Q466="n/a",(IF($P466=AM$6,$X466*$F466,0)),$X466*$F466*(VLOOKUP($Q466,'Workforce distribution'!$C$8:$AD$30,AM$7,FALSE)))),0)</f>
        <v>0</v>
      </c>
      <c r="AN466" s="30">
        <f>_xlfn.IFNA(IF($O466="days",$Y466*(VLOOKUP($K466,'Bed parameters'!$A$9:$I$12,9,FALSE))*$F466*(VLOOKUP($Q466,'Workforce distribution'!$C$8:$AD$30,AN$7,FALSE)),IF($Q466="n/a",(IF($P466=AN$6,$X466*$F466,0)),$X466*$F466*(VLOOKUP($Q466,'Workforce distribution'!$C$8:$AD$30,AN$7,FALSE)))),0)</f>
        <v>0</v>
      </c>
      <c r="AO466" s="30">
        <f>_xlfn.IFNA(IF($O466="days",$Y466*(VLOOKUP($K466,'Bed parameters'!$A$9:$I$12,9,FALSE))*$F466*(VLOOKUP($Q466,'Workforce distribution'!$C$8:$AD$30,AO$7,FALSE)),IF($Q466="n/a",(IF($P466=AO$6,$X466*$F466,0)),$X466*$F466*(VLOOKUP($Q466,'Workforce distribution'!$C$8:$AD$30,AO$7,FALSE)))),0)</f>
        <v>0</v>
      </c>
      <c r="AP466" s="30">
        <f>_xlfn.IFNA(IF($O466="days",$Y466*(VLOOKUP($K466,'Bed parameters'!$A$9:$I$12,9,FALSE))*$F466*(VLOOKUP($Q466,'Workforce distribution'!$C$8:$AD$30,AP$7,FALSE)),IF($Q466="n/a",(IF($P466=AP$6,$X466*$F466,0)),$X466*$F466*(VLOOKUP($Q466,'Workforce distribution'!$C$8:$AD$30,AP$7,FALSE)))),0)</f>
        <v>0</v>
      </c>
      <c r="AQ466" s="30">
        <f>_xlfn.IFNA(IF($O466="days",$Y466*(VLOOKUP($K466,'Bed parameters'!$A$9:$I$12,9,FALSE))*$F466*(VLOOKUP($Q466,'Workforce distribution'!$C$8:$AD$30,AQ$7,FALSE)),IF($Q466="n/a",(IF($P466=AQ$6,$X466*$F466,0)),$X466*$F466*(VLOOKUP($Q466,'Workforce distribution'!$C$8:$AD$30,AQ$7,FALSE)))),0)</f>
        <v>0</v>
      </c>
      <c r="AR466" s="30">
        <f>_xlfn.IFNA(IF($O466="days",$Y466*(VLOOKUP($K466,'Bed parameters'!$A$9:$I$12,9,FALSE))*$F466*(VLOOKUP($Q466,'Workforce distribution'!$C$8:$AD$30,AR$7,FALSE)),IF($Q466="n/a",(IF($P466=AR$6,$X466*$F466,0)),$X466*$F466*(VLOOKUP($Q466,'Workforce distribution'!$C$8:$AD$30,AR$7,FALSE)))),0)</f>
        <v>0</v>
      </c>
      <c r="AS466" s="30">
        <f>_xlfn.IFNA(IF($O466="days",$Y466*(VLOOKUP($K466,'Bed parameters'!$A$9:$I$12,9,FALSE))*$F466*(VLOOKUP($Q466,'Workforce distribution'!$C$8:$AD$30,AS$7,FALSE)),IF($Q466="n/a",(IF($P466=AS$6,$X466*$F466,0)),$X466*$F466*(VLOOKUP($Q466,'Workforce distribution'!$C$8:$AD$30,AS$7,FALSE)))),0)</f>
        <v>249186.05424</v>
      </c>
      <c r="AT466" s="30">
        <f>_xlfn.IFNA(IF($O466="days",$Y466*(VLOOKUP($K466,'Bed parameters'!$A$9:$I$12,9,FALSE))*$F466*(VLOOKUP($Q466,'Workforce distribution'!$C$8:$AD$30,AT$7,FALSE)),IF($Q466="n/a",(IF($P466=AT$6,$X466*$F466,0)),$X466*$F466*(VLOOKUP($Q466,'Workforce distribution'!$C$8:$AD$30,AT$7,FALSE)))),0)</f>
        <v>0</v>
      </c>
      <c r="AU466" s="30">
        <f>_xlfn.IFNA(IF($O466="days",$Y466*(VLOOKUP($K466,'Bed parameters'!$A$9:$I$12,9,FALSE))*$F466*(VLOOKUP($Q466,'Workforce distribution'!$C$8:$AD$30,AU$7,FALSE)),IF($Q466="n/a",(IF($P466=AU$6,$X466*$F466,0)),$X466*$F466*(VLOOKUP($Q466,'Workforce distribution'!$C$8:$AD$30,AU$7,FALSE)))),0)</f>
        <v>0</v>
      </c>
      <c r="AV466" s="30">
        <f>_xlfn.IFNA(IF($O466="days",$Y466*(VLOOKUP($K466,'Bed parameters'!$A$9:$I$12,9,FALSE))*$F466*(VLOOKUP($Q466,'Workforce distribution'!$C$8:$AD$30,AV$7,FALSE)),IF($Q466="n/a",(IF($P466=AV$6,$X466*$F466,0)),$X466*$F466*(VLOOKUP($Q466,'Workforce distribution'!$C$8:$AD$30,AV$7,FALSE)))),0)</f>
        <v>0</v>
      </c>
      <c r="AW466" s="30">
        <f>_xlfn.IFNA(IF($O466="days",$Y466*(VLOOKUP($K466,'Bed parameters'!$A$9:$I$12,9,FALSE))*$F466*(VLOOKUP($Q466,'Workforce distribution'!$C$8:$AD$30,AW$7,FALSE)),IF($Q466="n/a",(IF($P466=AW$6,$X466*$F466,0)),$X466*$F466*(VLOOKUP($Q466,'Workforce distribution'!$C$8:$AD$30,AW$7,FALSE)))),0)</f>
        <v>0</v>
      </c>
      <c r="AX466" s="30">
        <f>_xlfn.IFNA(IF($O466="days",$Y466*(VLOOKUP($K466,'Bed parameters'!$A$9:$I$12,9,FALSE))*$F466*(VLOOKUP($Q466,'Workforce distribution'!$C$8:$AD$30,AX$7,FALSE)),IF($Q466="n/a",(IF($P466=AX$6,$X466*$F466,0)),$X466*$F466*(VLOOKUP($Q466,'Workforce distribution'!$C$8:$AD$30,AX$7,FALSE)))),0)</f>
        <v>0</v>
      </c>
      <c r="AY466" s="30">
        <f>_xlfn.IFNA(IF($O466="days",$Y466*(VLOOKUP($K466,'Bed parameters'!$A$9:$I$12,9,FALSE))*$F466*(VLOOKUP($Q466,'Workforce distribution'!$C$8:$AD$30,AY$7,FALSE)),IF($Q466="n/a",(IF($P466=AY$6,$X466*$F466,0)),$X466*$F466*(VLOOKUP($Q466,'Workforce distribution'!$C$8:$AD$30,AY$7,FALSE)))),0)</f>
        <v>0</v>
      </c>
      <c r="AZ466" s="30">
        <f>_xlfn.IFNA(IF($O466="days",$Y466*(VLOOKUP($K466,'Bed parameters'!$A$9:$I$12,9,FALSE))*$F466*(VLOOKUP($Q466,'Workforce distribution'!$C$8:$AD$30,AZ$7,FALSE)),IF($Q466="n/a",(IF($P466=AZ$6,$X466*$F466,0)),$X466*$F466*(VLOOKUP($Q466,'Workforce distribution'!$C$8:$AD$30,AZ$7,FALSE)))),0)</f>
        <v>0</v>
      </c>
      <c r="BA466" s="30">
        <f>_xlfn.IFNA(IF($O466="days",$Y466*(VLOOKUP($K466,'Bed parameters'!$A$9:$I$12,9,FALSE))*$F466*(VLOOKUP($Q466,'Workforce distribution'!$C$8:$AD$30,BA$7,FALSE)),IF($Q466="n/a",(IF($P466=BA$6,$X466*$F466,0)),$X466*$F466*(VLOOKUP($Q466,'Workforce distribution'!$C$8:$AD$30,BA$7,FALSE)))),0)</f>
        <v>0</v>
      </c>
      <c r="BB466" s="30">
        <f>_xlfn.IFNA(IF($O466="days",$Y466*(VLOOKUP($K466,'Bed parameters'!$A$9:$I$12,9,FALSE))*$F466*(VLOOKUP($Q466,'Workforce distribution'!$C$8:$AD$30,BB$7,FALSE)),IF($Q466="n/a",(IF($P466=BB$6,$X466*$F466,0)),$X466*$F466*(VLOOKUP($Q466,'Workforce distribution'!$C$8:$AD$30,BB$7,FALSE)))),0)</f>
        <v>0</v>
      </c>
      <c r="BC466" s="149">
        <f t="shared" si="65"/>
        <v>216.82221622804991</v>
      </c>
      <c r="BD466" s="288">
        <f>IF($Q466="n/a",(IF('Workforce hours'!D$30=0,0,(AB466/'Workforce hours'!D$30))),(IF(VLOOKUP($Q466,'Workforce hours'!$C$8:$AD$30,BD$7,FALSE)=0,0,(AB466/(VLOOKUP($Q466,'Workforce hours'!$C$8:$AD$30,BD$7,FALSE))))))</f>
        <v>0</v>
      </c>
      <c r="BE466" s="288">
        <f>IF($Q466="n/a",(IF('Workforce hours'!E$30=0,0,(AC466/'Workforce hours'!E$30))),(IF(VLOOKUP($Q466,'Workforce hours'!$C$8:$AD$30,BE$7,FALSE)=0,0,(AC466/(VLOOKUP($Q466,'Workforce hours'!$C$8:$AD$30,BE$7,FALSE))))))</f>
        <v>0</v>
      </c>
      <c r="BF466" s="288">
        <f>IF($Q466="n/a",(IF('Workforce hours'!F$30=0,0,(AD466/'Workforce hours'!F$30))),(IF(VLOOKUP($Q466,'Workforce hours'!$C$8:$AD$30,BF$7,FALSE)=0,0,(AD466/(VLOOKUP($Q466,'Workforce hours'!$C$8:$AD$30,BF$7,FALSE))))))</f>
        <v>0</v>
      </c>
      <c r="BG466" s="288">
        <f>IF($Q466="n/a",(IF('Workforce hours'!G$30=0,0,(AE466/'Workforce hours'!G$30))),(IF(VLOOKUP($Q466,'Workforce hours'!$C$8:$AD$30,BG$7,FALSE)=0,0,(AE466/(VLOOKUP($Q466,'Workforce hours'!$C$8:$AD$30,BG$7,FALSE))))))</f>
        <v>0</v>
      </c>
      <c r="BH466" s="288">
        <f>IF($Q466="n/a",(IF('Workforce hours'!H$30=0,0,(AF466/'Workforce hours'!H$30))),(IF(VLOOKUP($Q466,'Workforce hours'!$C$8:$AD$30,BH$7,FALSE)=0,0,(AF466/(VLOOKUP($Q466,'Workforce hours'!$C$8:$AD$30,BH$7,FALSE))))))</f>
        <v>0</v>
      </c>
      <c r="BI466" s="288">
        <f>IF($Q466="n/a",(IF('Workforce hours'!I$30=0,0,(AG466/'Workforce hours'!I$30))),(IF(VLOOKUP($Q466,'Workforce hours'!$C$8:$AD$30,BI$7,FALSE)=0,0,(AG466/(VLOOKUP($Q466,'Workforce hours'!$C$8:$AD$30,BI$7,FALSE))))))</f>
        <v>0</v>
      </c>
      <c r="BJ466" s="288">
        <f>IF($Q466="n/a",(IF('Workforce hours'!J$30=0,0,(AH466/'Workforce hours'!J$30))),(IF(VLOOKUP($Q466,'Workforce hours'!$C$8:$AD$30,BJ$7,FALSE)=0,0,(AH466/(VLOOKUP($Q466,'Workforce hours'!$C$8:$AD$30,BJ$7,FALSE))))))</f>
        <v>0</v>
      </c>
      <c r="BK466" s="288">
        <f>IF($Q466="n/a",(IF('Workforce hours'!K$30=0,0,(AI466/'Workforce hours'!K$30))),(IF(VLOOKUP($Q466,'Workforce hours'!$C$8:$AD$30,BK$7,FALSE)=0,0,(AI466/(VLOOKUP($Q466,'Workforce hours'!$C$8:$AD$30,BK$7,FALSE))))))</f>
        <v>0</v>
      </c>
      <c r="BL466" s="288">
        <f>IF($Q466="n/a",(IF('Workforce hours'!L$30=0,0,(AJ466/'Workforce hours'!L$30))),(IF(VLOOKUP($Q466,'Workforce hours'!$C$8:$AD$30,BL$7,FALSE)=0,0,(AJ466/(VLOOKUP($Q466,'Workforce hours'!$C$8:$AD$30,BL$7,FALSE))))))</f>
        <v>0</v>
      </c>
      <c r="BM466" s="288">
        <f>IF($Q466="n/a",(IF('Workforce hours'!M$30=0,0,(AK466/'Workforce hours'!M$30))),(IF(VLOOKUP($Q466,'Workforce hours'!$C$8:$AD$30,BM$7,FALSE)=0,0,(AK466/(VLOOKUP($Q466,'Workforce hours'!$C$8:$AD$30,BM$7,FALSE))))))</f>
        <v>0</v>
      </c>
      <c r="BN466" s="288">
        <f>IF($Q466="n/a",(IF('Workforce hours'!N$30=0,0,(AL466/'Workforce hours'!N$30))),(IF(VLOOKUP($Q466,'Workforce hours'!$C$8:$AD$30,BN$7,FALSE)=0,0,(AL466/(VLOOKUP($Q466,'Workforce hours'!$C$8:$AD$30,BN$7,FALSE))))))</f>
        <v>0</v>
      </c>
      <c r="BO466" s="288">
        <f>IF($Q466="n/a",(IF('Workforce hours'!O$30=0,0,(AM466/'Workforce hours'!O$30))),(IF(VLOOKUP($Q466,'Workforce hours'!$C$8:$AD$30,BO$7,FALSE)=0,0,(AM466/(VLOOKUP($Q466,'Workforce hours'!$C$8:$AD$30,BO$7,FALSE))))))</f>
        <v>0</v>
      </c>
      <c r="BP466" s="288">
        <f>IF($Q466="n/a",(IF('Workforce hours'!P$30=0,0,(AN466/'Workforce hours'!P$30))),(IF(VLOOKUP($Q466,'Workforce hours'!$C$8:$AD$30,BP$7,FALSE)=0,0,(AN466/(VLOOKUP($Q466,'Workforce hours'!$C$8:$AD$30,BP$7,FALSE))))))</f>
        <v>0</v>
      </c>
      <c r="BQ466" s="288">
        <f>IF($Q466="n/a",(IF('Workforce hours'!Q$30=0,0,(AO466/'Workforce hours'!Q$30))),(IF(VLOOKUP($Q466,'Workforce hours'!$C$8:$AD$30,BQ$7,FALSE)=0,0,(AO466/(VLOOKUP($Q466,'Workforce hours'!$C$8:$AD$30,BQ$7,FALSE))))))</f>
        <v>0</v>
      </c>
      <c r="BR466" s="288">
        <f>IF($Q466="n/a",(IF('Workforce hours'!R$30=0,0,(AP466/'Workforce hours'!R$30))),(IF(VLOOKUP($Q466,'Workforce hours'!$C$8:$AD$30,BR$7,FALSE)=0,0,(AP466/(VLOOKUP($Q466,'Workforce hours'!$C$8:$AD$30,BR$7,FALSE))))))</f>
        <v>0</v>
      </c>
      <c r="BS466" s="288">
        <f>IF($Q466="n/a",(IF('Workforce hours'!S$30=0,0,(AQ466/'Workforce hours'!S$30))),(IF(VLOOKUP($Q466,'Workforce hours'!$C$8:$AD$30,BS$7,FALSE)=0,0,(AQ466/(VLOOKUP($Q466,'Workforce hours'!$C$8:$AD$30,BS$7,FALSE))))))</f>
        <v>0</v>
      </c>
      <c r="BT466" s="288">
        <f>IF($Q466="n/a",(IF('Workforce hours'!T$30=0,0,(AR466/'Workforce hours'!T$30))),(IF(VLOOKUP($Q466,'Workforce hours'!$C$8:$AD$30,BT$7,FALSE)=0,0,(AR466/(VLOOKUP($Q466,'Workforce hours'!$C$8:$AD$30,BT$7,FALSE))))))</f>
        <v>0</v>
      </c>
      <c r="BU466" s="288">
        <f>IF($Q466="n/a",(IF('Workforce hours'!U$30=0,0,(AS466/'Workforce hours'!U$30))),(IF(VLOOKUP($Q466,'Workforce hours'!$C$8:$AD$30,BU$7,FALSE)=0,0,(AS466/(VLOOKUP($Q466,'Workforce hours'!$C$8:$AD$30,BU$7,FALSE))))))</f>
        <v>216.82221622804991</v>
      </c>
      <c r="BV466" s="288">
        <f>IF($Q466="n/a",(IF('Workforce hours'!V$30=0,0,(AT466/'Workforce hours'!V$30))),(IF(VLOOKUP($Q466,'Workforce hours'!$C$8:$AD$30,BV$7,FALSE)=0,0,(AT466/(VLOOKUP($Q466,'Workforce hours'!$C$8:$AD$30,BV$7,FALSE))))))</f>
        <v>0</v>
      </c>
      <c r="BW466" s="288">
        <f>IF($Q466="n/a",(IF('Workforce hours'!W$30=0,0,(AU466/'Workforce hours'!W$30))),(IF(VLOOKUP($Q466,'Workforce hours'!$C$8:$AD$30,BW$7,FALSE)=0,0,(AU466/(VLOOKUP($Q466,'Workforce hours'!$C$8:$AD$30,BW$7,FALSE))))))</f>
        <v>0</v>
      </c>
      <c r="BX466" s="288">
        <f>IF($Q466="n/a",(IF('Workforce hours'!X$30=0,0,(AV466/'Workforce hours'!X$30))),(IF(VLOOKUP($Q466,'Workforce hours'!$C$8:$AD$30,BX$7,FALSE)=0,0,(AV466/(VLOOKUP($Q466,'Workforce hours'!$C$8:$AD$30,BX$7,FALSE))))))</f>
        <v>0</v>
      </c>
      <c r="BY466" s="288">
        <f>IF($Q466="n/a",(IF('Workforce hours'!Y$30=0,0,(AW466/'Workforce hours'!Y$30))),(IF(VLOOKUP($Q466,'Workforce hours'!$C$8:$AD$30,BY$7,FALSE)=0,0,(AW466/(VLOOKUP($Q466,'Workforce hours'!$C$8:$AD$30,BY$7,FALSE))))))</f>
        <v>0</v>
      </c>
      <c r="BZ466" s="288">
        <f>IF($Q466="n/a",(IF('Workforce hours'!Z$30=0,0,(AX466/'Workforce hours'!Z$30))),(IF(VLOOKUP($Q466,'Workforce hours'!$C$8:$AD$30,BZ$7,FALSE)=0,0,(AX466/(VLOOKUP($Q466,'Workforce hours'!$C$8:$AD$30,BZ$7,FALSE))))))</f>
        <v>0</v>
      </c>
      <c r="CA466" s="288">
        <f>IF($Q466="n/a",(IF('Workforce hours'!AA$30=0,0,(AY466/'Workforce hours'!AA$30))),(IF(VLOOKUP($Q466,'Workforce hours'!$C$8:$AD$30,CA$7,FALSE)=0,0,(AY466/(VLOOKUP($Q466,'Workforce hours'!$C$8:$AD$30,CA$7,FALSE))))))</f>
        <v>0</v>
      </c>
      <c r="CB466" s="288">
        <f>IF($Q466="n/a",(IF('Workforce hours'!AB$30=0,0,(AZ466/'Workforce hours'!AB$30))),(IF(VLOOKUP($Q466,'Workforce hours'!$C$8:$AD$30,CB$7,FALSE)=0,0,(AZ466/(VLOOKUP($Q466,'Workforce hours'!$C$8:$AD$30,CB$7,FALSE))))))</f>
        <v>0</v>
      </c>
      <c r="CC466" s="288">
        <f>IF($Q466="n/a",(IF('Workforce hours'!AC$30=0,0,(BA466/'Workforce hours'!AC$30))),(IF(VLOOKUP($Q466,'Workforce hours'!$C$8:$AD$30,CC$7,FALSE)=0,0,(BA466/(VLOOKUP($Q466,'Workforce hours'!$C$8:$AD$30,CC$7,FALSE))))))</f>
        <v>0</v>
      </c>
      <c r="CD466" s="288">
        <f>IF($Q466="n/a",(IF('Workforce hours'!AD$30=0,0,(BB466/'Workforce hours'!AD$30))),(IF(VLOOKUP($Q466,'Workforce hours'!$C$8:$AD$30,CD$7,FALSE)=0,0,(BB466/(VLOOKUP($Q466,'Workforce hours'!$C$8:$AD$30,CD$7,FALSE))))))</f>
        <v>0</v>
      </c>
      <c r="CE466" s="289">
        <f t="shared" si="66"/>
        <v>0</v>
      </c>
      <c r="CF466" s="290">
        <f>BD466*'Workforce costs'!B$9*(1+'Workforce costs'!B$10)*(1+'Workforce costs'!B$11)</f>
        <v>0</v>
      </c>
      <c r="CG466" s="290">
        <f>BE466*'Workforce costs'!C$9*(1+'Workforce costs'!C$10)*(1+'Workforce costs'!C$11)</f>
        <v>0</v>
      </c>
      <c r="CH466" s="290">
        <f>BF466*'Workforce costs'!D$9*(1+'Workforce costs'!D$10)*(1+'Workforce costs'!D$11)</f>
        <v>0</v>
      </c>
      <c r="CI466" s="290">
        <f>BG466*'Workforce costs'!E$9*(1+'Workforce costs'!E$10)*(1+'Workforce costs'!E$11)</f>
        <v>0</v>
      </c>
      <c r="CJ466" s="290">
        <f>BH466*'Workforce costs'!F$9*(1+'Workforce costs'!F$10)*(1+'Workforce costs'!F$11)</f>
        <v>0</v>
      </c>
      <c r="CK466" s="290">
        <f>BI466*'Workforce costs'!G$9*(1+'Workforce costs'!G$10)*(1+'Workforce costs'!G$11)</f>
        <v>0</v>
      </c>
      <c r="CL466" s="290">
        <f>BJ466*'Workforce costs'!H$9*(1+'Workforce costs'!H$10)*(1+'Workforce costs'!H$11)</f>
        <v>0</v>
      </c>
      <c r="CM466" s="290">
        <f>BK466*'Workforce costs'!I$9*(1+'Workforce costs'!I$10)*(1+'Workforce costs'!I$11)</f>
        <v>0</v>
      </c>
      <c r="CN466" s="290">
        <f>BL466*'Workforce costs'!J$9*(1+'Workforce costs'!J$10)*(1+'Workforce costs'!J$11)</f>
        <v>0</v>
      </c>
      <c r="CO466" s="290">
        <f>BM466*'Workforce costs'!K$9*(1+'Workforce costs'!K$10)*(1+'Workforce costs'!K$11)</f>
        <v>0</v>
      </c>
      <c r="CP466" s="290">
        <f>BN466*'Workforce costs'!L$9*(1+'Workforce costs'!L$10)*(1+'Workforce costs'!L$11)</f>
        <v>0</v>
      </c>
      <c r="CQ466" s="290">
        <f>BO466*'Workforce costs'!M$9*(1+'Workforce costs'!M$10)*(1+'Workforce costs'!M$11)</f>
        <v>0</v>
      </c>
      <c r="CR466" s="290">
        <f>BP466*'Workforce costs'!N$9*(1+'Workforce costs'!N$10)*(1+'Workforce costs'!N$11)</f>
        <v>0</v>
      </c>
      <c r="CS466" s="290">
        <f>BQ466*'Workforce costs'!O$9*(1+'Workforce costs'!O$10)*(1+'Workforce costs'!O$11)</f>
        <v>0</v>
      </c>
      <c r="CT466" s="290">
        <f>BR466*'Workforce costs'!P$9*(1+'Workforce costs'!P$10)*(1+'Workforce costs'!P$11)</f>
        <v>0</v>
      </c>
      <c r="CU466" s="290">
        <f>BS466*'Workforce costs'!Q$9*(1+'Workforce costs'!Q$10)*(1+'Workforce costs'!Q$11)</f>
        <v>0</v>
      </c>
      <c r="CV466" s="290">
        <f>BT466*'Workforce costs'!R$9*(1+'Workforce costs'!R$10)*(1+'Workforce costs'!R$11)</f>
        <v>0</v>
      </c>
      <c r="CW466" s="290">
        <f>BU466*'Workforce costs'!S$9*(1+'Workforce costs'!S$10)*(1+'Workforce costs'!S$11)</f>
        <v>0</v>
      </c>
      <c r="CX466" s="290">
        <f>BV466*'Workforce costs'!T$9*(1+'Workforce costs'!T$10)*(1+'Workforce costs'!T$11)</f>
        <v>0</v>
      </c>
      <c r="CY466" s="290">
        <f>BW466*'Workforce costs'!U$9*(1+'Workforce costs'!U$10)*(1+'Workforce costs'!U$11)</f>
        <v>0</v>
      </c>
      <c r="CZ466" s="290">
        <f>BX466*'Workforce costs'!V$9*(1+'Workforce costs'!V$10)*(1+'Workforce costs'!V$11)</f>
        <v>0</v>
      </c>
      <c r="DA466" s="290">
        <f>BY466*'Workforce costs'!W$9*(1+'Workforce costs'!W$10)*(1+'Workforce costs'!W$11)</f>
        <v>0</v>
      </c>
      <c r="DB466" s="290">
        <f>BZ466*'Workforce costs'!X$9*(1+'Workforce costs'!X$10)*(1+'Workforce costs'!X$11)</f>
        <v>0</v>
      </c>
      <c r="DC466" s="290">
        <f>CA466*'Workforce costs'!Y$9*(1+'Workforce costs'!Y$10)*(1+'Workforce costs'!Y$11)</f>
        <v>0</v>
      </c>
      <c r="DD466" s="290">
        <f>CB466*'Workforce costs'!Z$9*(1+'Workforce costs'!Z$10)*(1+'Workforce costs'!Z$11)</f>
        <v>0</v>
      </c>
      <c r="DE466" s="290">
        <f>CC466*'Workforce costs'!AA$9*(1+'Workforce costs'!AA$10)*(1+'Workforce costs'!AA$11)</f>
        <v>0</v>
      </c>
      <c r="DF466" s="290">
        <f>CD466*'Workforce costs'!AB$9*(1+'Workforce costs'!AB$10)*(1+'Workforce costs'!AB$11)</f>
        <v>0</v>
      </c>
    </row>
    <row r="467" spans="1:110" x14ac:dyDescent="0.3">
      <c r="A467" s="2" t="str">
        <f>Outputs!$A$4</f>
        <v>Australia</v>
      </c>
      <c r="B467" s="2" t="str">
        <f t="shared" si="59"/>
        <v>Australia 18to24</v>
      </c>
      <c r="C467" s="30">
        <f>VLOOKUP($B467,Populations!$D$15:$H$1920,3,FALSE)</f>
        <v>2374194</v>
      </c>
      <c r="D467" s="255">
        <f>IF(OR($H467="General pop",$H467="Schools",$H467="Workplace",$H467="Skills Training",$H467="Digital Supports"),1,VLOOKUP($B467,Populations!$D$15:$H$1920,5,FALSE))</f>
        <v>1</v>
      </c>
      <c r="E467" s="88">
        <f>VLOOKUP(I467,Epidemiology!$C$10:$H$47,6,FALSE)</f>
        <v>1533.6</v>
      </c>
      <c r="F467" s="102" t="str">
        <f>'Care profiles'!R468</f>
        <v>n/a</v>
      </c>
      <c r="G467" s="15" t="str">
        <f>'Care profiles'!A468</f>
        <v>18to24</v>
      </c>
      <c r="H467" s="15" t="str">
        <f>'Care profiles'!B468</f>
        <v>Bereaved_Year1</v>
      </c>
      <c r="I467" s="15" t="str">
        <f>'Care profiles'!C468</f>
        <v>Bereaved_Year1_18-24yrs</v>
      </c>
      <c r="J467" s="15" t="str">
        <f>'Care profiles'!D468</f>
        <v>Care profile</v>
      </c>
      <c r="K467" s="15" t="str">
        <f>'Care profiles'!E468</f>
        <v>Telephone and Web-Based Support Services – Self-Guided (Postvention)</v>
      </c>
      <c r="L467" s="104">
        <f>'Care profiles'!F468</f>
        <v>1</v>
      </c>
      <c r="M467" s="15">
        <f>'Care profiles'!G468</f>
        <v>1</v>
      </c>
      <c r="N467" s="15" t="str">
        <f>'Care profiles'!H468</f>
        <v>n/a</v>
      </c>
      <c r="O467" s="15" t="str">
        <f>'Care profiles'!I468</f>
        <v>n/a</v>
      </c>
      <c r="P467" s="15" t="str">
        <f>'Care profiles'!J468</f>
        <v>n/a</v>
      </c>
      <c r="Q467" s="15" t="str">
        <f>'Care profiles'!K468</f>
        <v>n/a</v>
      </c>
      <c r="R467" s="15" t="str">
        <f>'Care profiles'!M468</f>
        <v>Y</v>
      </c>
      <c r="S467" s="15" t="str">
        <f>'Care profiles'!O468</f>
        <v>N</v>
      </c>
      <c r="T467" s="15" t="str">
        <f>'Care profiles'!Q468</f>
        <v>N</v>
      </c>
      <c r="U467" s="30">
        <f t="shared" si="60"/>
        <v>36410.639184</v>
      </c>
      <c r="V467" s="30">
        <f t="shared" si="61"/>
        <v>36410.639184</v>
      </c>
      <c r="W467" s="30">
        <f>IF(M467="n/a",0,IF(O467="days",V467*M467*(1+(VLOOKUP(K467,'Bed parameters'!$A$9:$G$12,7,FALSE))),V467*M467))</f>
        <v>36410.639184</v>
      </c>
      <c r="X467" s="30">
        <f t="shared" si="62"/>
        <v>0</v>
      </c>
      <c r="Y467" s="30">
        <f t="shared" si="63"/>
        <v>0</v>
      </c>
      <c r="Z467" s="113">
        <f>_xlfn.IFNA(Y467/((VLOOKUP(K467,'Bed parameters'!$A$9:$G$12,3,FALSE))*(VLOOKUP(K467,'Bed parameters'!$A$9:$G$12,5,FALSE))),0)</f>
        <v>0</v>
      </c>
      <c r="AA467" s="30">
        <f t="shared" si="64"/>
        <v>0</v>
      </c>
      <c r="AB467" s="30">
        <f>_xlfn.IFNA(IF($O467="days",$Y467*(VLOOKUP($K467,'Bed parameters'!$A$9:$I$12,9,FALSE))*$F467*(VLOOKUP($Q467,'Workforce distribution'!$C$8:$AD$30,AB$7,FALSE)),IF($Q467="n/a",(IF($P467=AB$6,$X467*$F467,0)),$X467*$F467*(VLOOKUP($Q467,'Workforce distribution'!$C$8:$AD$30,AB$7,FALSE)))),0)</f>
        <v>0</v>
      </c>
      <c r="AC467" s="30">
        <f>_xlfn.IFNA(IF($O467="days",$Y467*(VLOOKUP($K467,'Bed parameters'!$A$9:$I$12,9,FALSE))*$F467*(VLOOKUP($Q467,'Workforce distribution'!$C$8:$AD$30,AC$7,FALSE)),IF($Q467="n/a",(IF($P467=AC$6,$X467*$F467,0)),$X467*$F467*(VLOOKUP($Q467,'Workforce distribution'!$C$8:$AD$30,AC$7,FALSE)))),0)</f>
        <v>0</v>
      </c>
      <c r="AD467" s="30">
        <f>_xlfn.IFNA(IF($O467="days",$Y467*(VLOOKUP($K467,'Bed parameters'!$A$9:$I$12,9,FALSE))*$F467*(VLOOKUP($Q467,'Workforce distribution'!$C$8:$AD$30,AD$7,FALSE)),IF($Q467="n/a",(IF($P467=AD$6,$X467*$F467,0)),$X467*$F467*(VLOOKUP($Q467,'Workforce distribution'!$C$8:$AD$30,AD$7,FALSE)))),0)</f>
        <v>0</v>
      </c>
      <c r="AE467" s="30">
        <f>_xlfn.IFNA(IF($O467="days",$Y467*(VLOOKUP($K467,'Bed parameters'!$A$9:$I$12,9,FALSE))*$F467*(VLOOKUP($Q467,'Workforce distribution'!$C$8:$AD$30,AE$7,FALSE)),IF($Q467="n/a",(IF($P467=AE$6,$X467*$F467,0)),$X467*$F467*(VLOOKUP($Q467,'Workforce distribution'!$C$8:$AD$30,AE$7,FALSE)))),0)</f>
        <v>0</v>
      </c>
      <c r="AF467" s="30">
        <f>_xlfn.IFNA(IF($O467="days",$Y467*(VLOOKUP($K467,'Bed parameters'!$A$9:$I$12,9,FALSE))*$F467*(VLOOKUP($Q467,'Workforce distribution'!$C$8:$AD$30,AF$7,FALSE)),IF($Q467="n/a",(IF($P467=AF$6,$X467*$F467,0)),$X467*$F467*(VLOOKUP($Q467,'Workforce distribution'!$C$8:$AD$30,AF$7,FALSE)))),0)</f>
        <v>0</v>
      </c>
      <c r="AG467" s="30">
        <f>_xlfn.IFNA(IF($O467="days",$Y467*(VLOOKUP($K467,'Bed parameters'!$A$9:$I$12,9,FALSE))*$F467*(VLOOKUP($Q467,'Workforce distribution'!$C$8:$AD$30,AG$7,FALSE)),IF($Q467="n/a",(IF($P467=AG$6,$X467*$F467,0)),$X467*$F467*(VLOOKUP($Q467,'Workforce distribution'!$C$8:$AD$30,AG$7,FALSE)))),0)</f>
        <v>0</v>
      </c>
      <c r="AH467" s="30">
        <f>_xlfn.IFNA(IF($O467="days",$Y467*(VLOOKUP($K467,'Bed parameters'!$A$9:$I$12,9,FALSE))*$F467*(VLOOKUP($Q467,'Workforce distribution'!$C$8:$AD$30,AH$7,FALSE)),IF($Q467="n/a",(IF($P467=AH$6,$X467*$F467,0)),$X467*$F467*(VLOOKUP($Q467,'Workforce distribution'!$C$8:$AD$30,AH$7,FALSE)))),0)</f>
        <v>0</v>
      </c>
      <c r="AI467" s="30">
        <f>_xlfn.IFNA(IF($O467="days",$Y467*(VLOOKUP($K467,'Bed parameters'!$A$9:$I$12,9,FALSE))*$F467*(VLOOKUP($Q467,'Workforce distribution'!$C$8:$AD$30,AI$7,FALSE)),IF($Q467="n/a",(IF($P467=AI$6,$X467*$F467,0)),$X467*$F467*(VLOOKUP($Q467,'Workforce distribution'!$C$8:$AD$30,AI$7,FALSE)))),0)</f>
        <v>0</v>
      </c>
      <c r="AJ467" s="30">
        <f>_xlfn.IFNA(IF($O467="days",$Y467*(VLOOKUP($K467,'Bed parameters'!$A$9:$I$12,9,FALSE))*$F467*(VLOOKUP($Q467,'Workforce distribution'!$C$8:$AD$30,AJ$7,FALSE)),IF($Q467="n/a",(IF($P467=AJ$6,$X467*$F467,0)),$X467*$F467*(VLOOKUP($Q467,'Workforce distribution'!$C$8:$AD$30,AJ$7,FALSE)))),0)</f>
        <v>0</v>
      </c>
      <c r="AK467" s="30">
        <f>_xlfn.IFNA(IF($O467="days",$Y467*(VLOOKUP($K467,'Bed parameters'!$A$9:$I$12,9,FALSE))*$F467*(VLOOKUP($Q467,'Workforce distribution'!$C$8:$AD$30,AK$7,FALSE)),IF($Q467="n/a",(IF($P467=AK$6,$X467*$F467,0)),$X467*$F467*(VLOOKUP($Q467,'Workforce distribution'!$C$8:$AD$30,AK$7,FALSE)))),0)</f>
        <v>0</v>
      </c>
      <c r="AL467" s="30">
        <f>_xlfn.IFNA(IF($O467="days",$Y467*(VLOOKUP($K467,'Bed parameters'!$A$9:$I$12,9,FALSE))*$F467*(VLOOKUP($Q467,'Workforce distribution'!$C$8:$AD$30,AL$7,FALSE)),IF($Q467="n/a",(IF($P467=AL$6,$X467*$F467,0)),$X467*$F467*(VLOOKUP($Q467,'Workforce distribution'!$C$8:$AD$30,AL$7,FALSE)))),0)</f>
        <v>0</v>
      </c>
      <c r="AM467" s="30">
        <f>_xlfn.IFNA(IF($O467="days",$Y467*(VLOOKUP($K467,'Bed parameters'!$A$9:$I$12,9,FALSE))*$F467*(VLOOKUP($Q467,'Workforce distribution'!$C$8:$AD$30,AM$7,FALSE)),IF($Q467="n/a",(IF($P467=AM$6,$X467*$F467,0)),$X467*$F467*(VLOOKUP($Q467,'Workforce distribution'!$C$8:$AD$30,AM$7,FALSE)))),0)</f>
        <v>0</v>
      </c>
      <c r="AN467" s="30">
        <f>_xlfn.IFNA(IF($O467="days",$Y467*(VLOOKUP($K467,'Bed parameters'!$A$9:$I$12,9,FALSE))*$F467*(VLOOKUP($Q467,'Workforce distribution'!$C$8:$AD$30,AN$7,FALSE)),IF($Q467="n/a",(IF($P467=AN$6,$X467*$F467,0)),$X467*$F467*(VLOOKUP($Q467,'Workforce distribution'!$C$8:$AD$30,AN$7,FALSE)))),0)</f>
        <v>0</v>
      </c>
      <c r="AO467" s="30">
        <f>_xlfn.IFNA(IF($O467="days",$Y467*(VLOOKUP($K467,'Bed parameters'!$A$9:$I$12,9,FALSE))*$F467*(VLOOKUP($Q467,'Workforce distribution'!$C$8:$AD$30,AO$7,FALSE)),IF($Q467="n/a",(IF($P467=AO$6,$X467*$F467,0)),$X467*$F467*(VLOOKUP($Q467,'Workforce distribution'!$C$8:$AD$30,AO$7,FALSE)))),0)</f>
        <v>0</v>
      </c>
      <c r="AP467" s="30">
        <f>_xlfn.IFNA(IF($O467="days",$Y467*(VLOOKUP($K467,'Bed parameters'!$A$9:$I$12,9,FALSE))*$F467*(VLOOKUP($Q467,'Workforce distribution'!$C$8:$AD$30,AP$7,FALSE)),IF($Q467="n/a",(IF($P467=AP$6,$X467*$F467,0)),$X467*$F467*(VLOOKUP($Q467,'Workforce distribution'!$C$8:$AD$30,AP$7,FALSE)))),0)</f>
        <v>0</v>
      </c>
      <c r="AQ467" s="30">
        <f>_xlfn.IFNA(IF($O467="days",$Y467*(VLOOKUP($K467,'Bed parameters'!$A$9:$I$12,9,FALSE))*$F467*(VLOOKUP($Q467,'Workforce distribution'!$C$8:$AD$30,AQ$7,FALSE)),IF($Q467="n/a",(IF($P467=AQ$6,$X467*$F467,0)),$X467*$F467*(VLOOKUP($Q467,'Workforce distribution'!$C$8:$AD$30,AQ$7,FALSE)))),0)</f>
        <v>0</v>
      </c>
      <c r="AR467" s="30">
        <f>_xlfn.IFNA(IF($O467="days",$Y467*(VLOOKUP($K467,'Bed parameters'!$A$9:$I$12,9,FALSE))*$F467*(VLOOKUP($Q467,'Workforce distribution'!$C$8:$AD$30,AR$7,FALSE)),IF($Q467="n/a",(IF($P467=AR$6,$X467*$F467,0)),$X467*$F467*(VLOOKUP($Q467,'Workforce distribution'!$C$8:$AD$30,AR$7,FALSE)))),0)</f>
        <v>0</v>
      </c>
      <c r="AS467" s="30">
        <f>_xlfn.IFNA(IF($O467="days",$Y467*(VLOOKUP($K467,'Bed parameters'!$A$9:$I$12,9,FALSE))*$F467*(VLOOKUP($Q467,'Workforce distribution'!$C$8:$AD$30,AS$7,FALSE)),IF($Q467="n/a",(IF($P467=AS$6,$X467*$F467,0)),$X467*$F467*(VLOOKUP($Q467,'Workforce distribution'!$C$8:$AD$30,AS$7,FALSE)))),0)</f>
        <v>0</v>
      </c>
      <c r="AT467" s="30">
        <f>_xlfn.IFNA(IF($O467="days",$Y467*(VLOOKUP($K467,'Bed parameters'!$A$9:$I$12,9,FALSE))*$F467*(VLOOKUP($Q467,'Workforce distribution'!$C$8:$AD$30,AT$7,FALSE)),IF($Q467="n/a",(IF($P467=AT$6,$X467*$F467,0)),$X467*$F467*(VLOOKUP($Q467,'Workforce distribution'!$C$8:$AD$30,AT$7,FALSE)))),0)</f>
        <v>0</v>
      </c>
      <c r="AU467" s="30">
        <f>_xlfn.IFNA(IF($O467="days",$Y467*(VLOOKUP($K467,'Bed parameters'!$A$9:$I$12,9,FALSE))*$F467*(VLOOKUP($Q467,'Workforce distribution'!$C$8:$AD$30,AU$7,FALSE)),IF($Q467="n/a",(IF($P467=AU$6,$X467*$F467,0)),$X467*$F467*(VLOOKUP($Q467,'Workforce distribution'!$C$8:$AD$30,AU$7,FALSE)))),0)</f>
        <v>0</v>
      </c>
      <c r="AV467" s="30">
        <f>_xlfn.IFNA(IF($O467="days",$Y467*(VLOOKUP($K467,'Bed parameters'!$A$9:$I$12,9,FALSE))*$F467*(VLOOKUP($Q467,'Workforce distribution'!$C$8:$AD$30,AV$7,FALSE)),IF($Q467="n/a",(IF($P467=AV$6,$X467*$F467,0)),$X467*$F467*(VLOOKUP($Q467,'Workforce distribution'!$C$8:$AD$30,AV$7,FALSE)))),0)</f>
        <v>0</v>
      </c>
      <c r="AW467" s="30">
        <f>_xlfn.IFNA(IF($O467="days",$Y467*(VLOOKUP($K467,'Bed parameters'!$A$9:$I$12,9,FALSE))*$F467*(VLOOKUP($Q467,'Workforce distribution'!$C$8:$AD$30,AW$7,FALSE)),IF($Q467="n/a",(IF($P467=AW$6,$X467*$F467,0)),$X467*$F467*(VLOOKUP($Q467,'Workforce distribution'!$C$8:$AD$30,AW$7,FALSE)))),0)</f>
        <v>0</v>
      </c>
      <c r="AX467" s="30">
        <f>_xlfn.IFNA(IF($O467="days",$Y467*(VLOOKUP($K467,'Bed parameters'!$A$9:$I$12,9,FALSE))*$F467*(VLOOKUP($Q467,'Workforce distribution'!$C$8:$AD$30,AX$7,FALSE)),IF($Q467="n/a",(IF($P467=AX$6,$X467*$F467,0)),$X467*$F467*(VLOOKUP($Q467,'Workforce distribution'!$C$8:$AD$30,AX$7,FALSE)))),0)</f>
        <v>0</v>
      </c>
      <c r="AY467" s="30">
        <f>_xlfn.IFNA(IF($O467="days",$Y467*(VLOOKUP($K467,'Bed parameters'!$A$9:$I$12,9,FALSE))*$F467*(VLOOKUP($Q467,'Workforce distribution'!$C$8:$AD$30,AY$7,FALSE)),IF($Q467="n/a",(IF($P467=AY$6,$X467*$F467,0)),$X467*$F467*(VLOOKUP($Q467,'Workforce distribution'!$C$8:$AD$30,AY$7,FALSE)))),0)</f>
        <v>0</v>
      </c>
      <c r="AZ467" s="30">
        <f>_xlfn.IFNA(IF($O467="days",$Y467*(VLOOKUP($K467,'Bed parameters'!$A$9:$I$12,9,FALSE))*$F467*(VLOOKUP($Q467,'Workforce distribution'!$C$8:$AD$30,AZ$7,FALSE)),IF($Q467="n/a",(IF($P467=AZ$6,$X467*$F467,0)),$X467*$F467*(VLOOKUP($Q467,'Workforce distribution'!$C$8:$AD$30,AZ$7,FALSE)))),0)</f>
        <v>0</v>
      </c>
      <c r="BA467" s="30">
        <f>_xlfn.IFNA(IF($O467="days",$Y467*(VLOOKUP($K467,'Bed parameters'!$A$9:$I$12,9,FALSE))*$F467*(VLOOKUP($Q467,'Workforce distribution'!$C$8:$AD$30,BA$7,FALSE)),IF($Q467="n/a",(IF($P467=BA$6,$X467*$F467,0)),$X467*$F467*(VLOOKUP($Q467,'Workforce distribution'!$C$8:$AD$30,BA$7,FALSE)))),0)</f>
        <v>0</v>
      </c>
      <c r="BB467" s="30">
        <f>_xlfn.IFNA(IF($O467="days",$Y467*(VLOOKUP($K467,'Bed parameters'!$A$9:$I$12,9,FALSE))*$F467*(VLOOKUP($Q467,'Workforce distribution'!$C$8:$AD$30,BB$7,FALSE)),IF($Q467="n/a",(IF($P467=BB$6,$X467*$F467,0)),$X467*$F467*(VLOOKUP($Q467,'Workforce distribution'!$C$8:$AD$30,BB$7,FALSE)))),0)</f>
        <v>0</v>
      </c>
      <c r="BC467" s="149">
        <f t="shared" si="65"/>
        <v>0</v>
      </c>
      <c r="BD467" s="288">
        <f>IF($Q467="n/a",(IF('Workforce hours'!D$30=0,0,(AB467/'Workforce hours'!D$30))),(IF(VLOOKUP($Q467,'Workforce hours'!$C$8:$AD$30,BD$7,FALSE)=0,0,(AB467/(VLOOKUP($Q467,'Workforce hours'!$C$8:$AD$30,BD$7,FALSE))))))</f>
        <v>0</v>
      </c>
      <c r="BE467" s="288">
        <f>IF($Q467="n/a",(IF('Workforce hours'!E$30=0,0,(AC467/'Workforce hours'!E$30))),(IF(VLOOKUP($Q467,'Workforce hours'!$C$8:$AD$30,BE$7,FALSE)=0,0,(AC467/(VLOOKUP($Q467,'Workforce hours'!$C$8:$AD$30,BE$7,FALSE))))))</f>
        <v>0</v>
      </c>
      <c r="BF467" s="288">
        <f>IF($Q467="n/a",(IF('Workforce hours'!F$30=0,0,(AD467/'Workforce hours'!F$30))),(IF(VLOOKUP($Q467,'Workforce hours'!$C$8:$AD$30,BF$7,FALSE)=0,0,(AD467/(VLOOKUP($Q467,'Workforce hours'!$C$8:$AD$30,BF$7,FALSE))))))</f>
        <v>0</v>
      </c>
      <c r="BG467" s="288">
        <f>IF($Q467="n/a",(IF('Workforce hours'!G$30=0,0,(AE467/'Workforce hours'!G$30))),(IF(VLOOKUP($Q467,'Workforce hours'!$C$8:$AD$30,BG$7,FALSE)=0,0,(AE467/(VLOOKUP($Q467,'Workforce hours'!$C$8:$AD$30,BG$7,FALSE))))))</f>
        <v>0</v>
      </c>
      <c r="BH467" s="288">
        <f>IF($Q467="n/a",(IF('Workforce hours'!H$30=0,0,(AF467/'Workforce hours'!H$30))),(IF(VLOOKUP($Q467,'Workforce hours'!$C$8:$AD$30,BH$7,FALSE)=0,0,(AF467/(VLOOKUP($Q467,'Workforce hours'!$C$8:$AD$30,BH$7,FALSE))))))</f>
        <v>0</v>
      </c>
      <c r="BI467" s="288">
        <f>IF($Q467="n/a",(IF('Workforce hours'!I$30=0,0,(AG467/'Workforce hours'!I$30))),(IF(VLOOKUP($Q467,'Workforce hours'!$C$8:$AD$30,BI$7,FALSE)=0,0,(AG467/(VLOOKUP($Q467,'Workforce hours'!$C$8:$AD$30,BI$7,FALSE))))))</f>
        <v>0</v>
      </c>
      <c r="BJ467" s="288">
        <f>IF($Q467="n/a",(IF('Workforce hours'!J$30=0,0,(AH467/'Workforce hours'!J$30))),(IF(VLOOKUP($Q467,'Workforce hours'!$C$8:$AD$30,BJ$7,FALSE)=0,0,(AH467/(VLOOKUP($Q467,'Workforce hours'!$C$8:$AD$30,BJ$7,FALSE))))))</f>
        <v>0</v>
      </c>
      <c r="BK467" s="288">
        <f>IF($Q467="n/a",(IF('Workforce hours'!K$30=0,0,(AI467/'Workforce hours'!K$30))),(IF(VLOOKUP($Q467,'Workforce hours'!$C$8:$AD$30,BK$7,FALSE)=0,0,(AI467/(VLOOKUP($Q467,'Workforce hours'!$C$8:$AD$30,BK$7,FALSE))))))</f>
        <v>0</v>
      </c>
      <c r="BL467" s="288">
        <f>IF($Q467="n/a",(IF('Workforce hours'!L$30=0,0,(AJ467/'Workforce hours'!L$30))),(IF(VLOOKUP($Q467,'Workforce hours'!$C$8:$AD$30,BL$7,FALSE)=0,0,(AJ467/(VLOOKUP($Q467,'Workforce hours'!$C$8:$AD$30,BL$7,FALSE))))))</f>
        <v>0</v>
      </c>
      <c r="BM467" s="288">
        <f>IF($Q467="n/a",(IF('Workforce hours'!M$30=0,0,(AK467/'Workforce hours'!M$30))),(IF(VLOOKUP($Q467,'Workforce hours'!$C$8:$AD$30,BM$7,FALSE)=0,0,(AK467/(VLOOKUP($Q467,'Workforce hours'!$C$8:$AD$30,BM$7,FALSE))))))</f>
        <v>0</v>
      </c>
      <c r="BN467" s="288">
        <f>IF($Q467="n/a",(IF('Workforce hours'!N$30=0,0,(AL467/'Workforce hours'!N$30))),(IF(VLOOKUP($Q467,'Workforce hours'!$C$8:$AD$30,BN$7,FALSE)=0,0,(AL467/(VLOOKUP($Q467,'Workforce hours'!$C$8:$AD$30,BN$7,FALSE))))))</f>
        <v>0</v>
      </c>
      <c r="BO467" s="288">
        <f>IF($Q467="n/a",(IF('Workforce hours'!O$30=0,0,(AM467/'Workforce hours'!O$30))),(IF(VLOOKUP($Q467,'Workforce hours'!$C$8:$AD$30,BO$7,FALSE)=0,0,(AM467/(VLOOKUP($Q467,'Workforce hours'!$C$8:$AD$30,BO$7,FALSE))))))</f>
        <v>0</v>
      </c>
      <c r="BP467" s="288">
        <f>IF($Q467="n/a",(IF('Workforce hours'!P$30=0,0,(AN467/'Workforce hours'!P$30))),(IF(VLOOKUP($Q467,'Workforce hours'!$C$8:$AD$30,BP$7,FALSE)=0,0,(AN467/(VLOOKUP($Q467,'Workforce hours'!$C$8:$AD$30,BP$7,FALSE))))))</f>
        <v>0</v>
      </c>
      <c r="BQ467" s="288">
        <f>IF($Q467="n/a",(IF('Workforce hours'!Q$30=0,0,(AO467/'Workforce hours'!Q$30))),(IF(VLOOKUP($Q467,'Workforce hours'!$C$8:$AD$30,BQ$7,FALSE)=0,0,(AO467/(VLOOKUP($Q467,'Workforce hours'!$C$8:$AD$30,BQ$7,FALSE))))))</f>
        <v>0</v>
      </c>
      <c r="BR467" s="288">
        <f>IF($Q467="n/a",(IF('Workforce hours'!R$30=0,0,(AP467/'Workforce hours'!R$30))),(IF(VLOOKUP($Q467,'Workforce hours'!$C$8:$AD$30,BR$7,FALSE)=0,0,(AP467/(VLOOKUP($Q467,'Workforce hours'!$C$8:$AD$30,BR$7,FALSE))))))</f>
        <v>0</v>
      </c>
      <c r="BS467" s="288">
        <f>IF($Q467="n/a",(IF('Workforce hours'!S$30=0,0,(AQ467/'Workforce hours'!S$30))),(IF(VLOOKUP($Q467,'Workforce hours'!$C$8:$AD$30,BS$7,FALSE)=0,0,(AQ467/(VLOOKUP($Q467,'Workforce hours'!$C$8:$AD$30,BS$7,FALSE))))))</f>
        <v>0</v>
      </c>
      <c r="BT467" s="288">
        <f>IF($Q467="n/a",(IF('Workforce hours'!T$30=0,0,(AR467/'Workforce hours'!T$30))),(IF(VLOOKUP($Q467,'Workforce hours'!$C$8:$AD$30,BT$7,FALSE)=0,0,(AR467/(VLOOKUP($Q467,'Workforce hours'!$C$8:$AD$30,BT$7,FALSE))))))</f>
        <v>0</v>
      </c>
      <c r="BU467" s="288">
        <f>IF($Q467="n/a",(IF('Workforce hours'!U$30=0,0,(AS467/'Workforce hours'!U$30))),(IF(VLOOKUP($Q467,'Workforce hours'!$C$8:$AD$30,BU$7,FALSE)=0,0,(AS467/(VLOOKUP($Q467,'Workforce hours'!$C$8:$AD$30,BU$7,FALSE))))))</f>
        <v>0</v>
      </c>
      <c r="BV467" s="288">
        <f>IF($Q467="n/a",(IF('Workforce hours'!V$30=0,0,(AT467/'Workforce hours'!V$30))),(IF(VLOOKUP($Q467,'Workforce hours'!$C$8:$AD$30,BV$7,FALSE)=0,0,(AT467/(VLOOKUP($Q467,'Workforce hours'!$C$8:$AD$30,BV$7,FALSE))))))</f>
        <v>0</v>
      </c>
      <c r="BW467" s="288">
        <f>IF($Q467="n/a",(IF('Workforce hours'!W$30=0,0,(AU467/'Workforce hours'!W$30))),(IF(VLOOKUP($Q467,'Workforce hours'!$C$8:$AD$30,BW$7,FALSE)=0,0,(AU467/(VLOOKUP($Q467,'Workforce hours'!$C$8:$AD$30,BW$7,FALSE))))))</f>
        <v>0</v>
      </c>
      <c r="BX467" s="288">
        <f>IF($Q467="n/a",(IF('Workforce hours'!X$30=0,0,(AV467/'Workforce hours'!X$30))),(IF(VLOOKUP($Q467,'Workforce hours'!$C$8:$AD$30,BX$7,FALSE)=0,0,(AV467/(VLOOKUP($Q467,'Workforce hours'!$C$8:$AD$30,BX$7,FALSE))))))</f>
        <v>0</v>
      </c>
      <c r="BY467" s="288">
        <f>IF($Q467="n/a",(IF('Workforce hours'!Y$30=0,0,(AW467/'Workforce hours'!Y$30))),(IF(VLOOKUP($Q467,'Workforce hours'!$C$8:$AD$30,BY$7,FALSE)=0,0,(AW467/(VLOOKUP($Q467,'Workforce hours'!$C$8:$AD$30,BY$7,FALSE))))))</f>
        <v>0</v>
      </c>
      <c r="BZ467" s="288">
        <f>IF($Q467="n/a",(IF('Workforce hours'!Z$30=0,0,(AX467/'Workforce hours'!Z$30))),(IF(VLOOKUP($Q467,'Workforce hours'!$C$8:$AD$30,BZ$7,FALSE)=0,0,(AX467/(VLOOKUP($Q467,'Workforce hours'!$C$8:$AD$30,BZ$7,FALSE))))))</f>
        <v>0</v>
      </c>
      <c r="CA467" s="288">
        <f>IF($Q467="n/a",(IF('Workforce hours'!AA$30=0,0,(AY467/'Workforce hours'!AA$30))),(IF(VLOOKUP($Q467,'Workforce hours'!$C$8:$AD$30,CA$7,FALSE)=0,0,(AY467/(VLOOKUP($Q467,'Workforce hours'!$C$8:$AD$30,CA$7,FALSE))))))</f>
        <v>0</v>
      </c>
      <c r="CB467" s="288">
        <f>IF($Q467="n/a",(IF('Workforce hours'!AB$30=0,0,(AZ467/'Workforce hours'!AB$30))),(IF(VLOOKUP($Q467,'Workforce hours'!$C$8:$AD$30,CB$7,FALSE)=0,0,(AZ467/(VLOOKUP($Q467,'Workforce hours'!$C$8:$AD$30,CB$7,FALSE))))))</f>
        <v>0</v>
      </c>
      <c r="CC467" s="288">
        <f>IF($Q467="n/a",(IF('Workforce hours'!AC$30=0,0,(BA467/'Workforce hours'!AC$30))),(IF(VLOOKUP($Q467,'Workforce hours'!$C$8:$AD$30,CC$7,FALSE)=0,0,(BA467/(VLOOKUP($Q467,'Workforce hours'!$C$8:$AD$30,CC$7,FALSE))))))</f>
        <v>0</v>
      </c>
      <c r="CD467" s="288">
        <f>IF($Q467="n/a",(IF('Workforce hours'!AD$30=0,0,(BB467/'Workforce hours'!AD$30))),(IF(VLOOKUP($Q467,'Workforce hours'!$C$8:$AD$30,CD$7,FALSE)=0,0,(BB467/(VLOOKUP($Q467,'Workforce hours'!$C$8:$AD$30,CD$7,FALSE))))))</f>
        <v>0</v>
      </c>
      <c r="CE467" s="289">
        <f t="shared" si="66"/>
        <v>0</v>
      </c>
      <c r="CF467" s="290">
        <f>BD467*'Workforce costs'!B$9*(1+'Workforce costs'!B$10)*(1+'Workforce costs'!B$11)</f>
        <v>0</v>
      </c>
      <c r="CG467" s="290">
        <f>BE467*'Workforce costs'!C$9*(1+'Workforce costs'!C$10)*(1+'Workforce costs'!C$11)</f>
        <v>0</v>
      </c>
      <c r="CH467" s="290">
        <f>BF467*'Workforce costs'!D$9*(1+'Workforce costs'!D$10)*(1+'Workforce costs'!D$11)</f>
        <v>0</v>
      </c>
      <c r="CI467" s="290">
        <f>BG467*'Workforce costs'!E$9*(1+'Workforce costs'!E$10)*(1+'Workforce costs'!E$11)</f>
        <v>0</v>
      </c>
      <c r="CJ467" s="290">
        <f>BH467*'Workforce costs'!F$9*(1+'Workforce costs'!F$10)*(1+'Workforce costs'!F$11)</f>
        <v>0</v>
      </c>
      <c r="CK467" s="290">
        <f>BI467*'Workforce costs'!G$9*(1+'Workforce costs'!G$10)*(1+'Workforce costs'!G$11)</f>
        <v>0</v>
      </c>
      <c r="CL467" s="290">
        <f>BJ467*'Workforce costs'!H$9*(1+'Workforce costs'!H$10)*(1+'Workforce costs'!H$11)</f>
        <v>0</v>
      </c>
      <c r="CM467" s="290">
        <f>BK467*'Workforce costs'!I$9*(1+'Workforce costs'!I$10)*(1+'Workforce costs'!I$11)</f>
        <v>0</v>
      </c>
      <c r="CN467" s="290">
        <f>BL467*'Workforce costs'!J$9*(1+'Workforce costs'!J$10)*(1+'Workforce costs'!J$11)</f>
        <v>0</v>
      </c>
      <c r="CO467" s="290">
        <f>BM467*'Workforce costs'!K$9*(1+'Workforce costs'!K$10)*(1+'Workforce costs'!K$11)</f>
        <v>0</v>
      </c>
      <c r="CP467" s="290">
        <f>BN467*'Workforce costs'!L$9*(1+'Workforce costs'!L$10)*(1+'Workforce costs'!L$11)</f>
        <v>0</v>
      </c>
      <c r="CQ467" s="290">
        <f>BO467*'Workforce costs'!M$9*(1+'Workforce costs'!M$10)*(1+'Workforce costs'!M$11)</f>
        <v>0</v>
      </c>
      <c r="CR467" s="290">
        <f>BP467*'Workforce costs'!N$9*(1+'Workforce costs'!N$10)*(1+'Workforce costs'!N$11)</f>
        <v>0</v>
      </c>
      <c r="CS467" s="290">
        <f>BQ467*'Workforce costs'!O$9*(1+'Workforce costs'!O$10)*(1+'Workforce costs'!O$11)</f>
        <v>0</v>
      </c>
      <c r="CT467" s="290">
        <f>BR467*'Workforce costs'!P$9*(1+'Workforce costs'!P$10)*(1+'Workforce costs'!P$11)</f>
        <v>0</v>
      </c>
      <c r="CU467" s="290">
        <f>BS467*'Workforce costs'!Q$9*(1+'Workforce costs'!Q$10)*(1+'Workforce costs'!Q$11)</f>
        <v>0</v>
      </c>
      <c r="CV467" s="290">
        <f>BT467*'Workforce costs'!R$9*(1+'Workforce costs'!R$10)*(1+'Workforce costs'!R$11)</f>
        <v>0</v>
      </c>
      <c r="CW467" s="290">
        <f>BU467*'Workforce costs'!S$9*(1+'Workforce costs'!S$10)*(1+'Workforce costs'!S$11)</f>
        <v>0</v>
      </c>
      <c r="CX467" s="290">
        <f>BV467*'Workforce costs'!T$9*(1+'Workforce costs'!T$10)*(1+'Workforce costs'!T$11)</f>
        <v>0</v>
      </c>
      <c r="CY467" s="290">
        <f>BW467*'Workforce costs'!U$9*(1+'Workforce costs'!U$10)*(1+'Workforce costs'!U$11)</f>
        <v>0</v>
      </c>
      <c r="CZ467" s="290">
        <f>BX467*'Workforce costs'!V$9*(1+'Workforce costs'!V$10)*(1+'Workforce costs'!V$11)</f>
        <v>0</v>
      </c>
      <c r="DA467" s="290">
        <f>BY467*'Workforce costs'!W$9*(1+'Workforce costs'!W$10)*(1+'Workforce costs'!W$11)</f>
        <v>0</v>
      </c>
      <c r="DB467" s="290">
        <f>BZ467*'Workforce costs'!X$9*(1+'Workforce costs'!X$10)*(1+'Workforce costs'!X$11)</f>
        <v>0</v>
      </c>
      <c r="DC467" s="290">
        <f>CA467*'Workforce costs'!Y$9*(1+'Workforce costs'!Y$10)*(1+'Workforce costs'!Y$11)</f>
        <v>0</v>
      </c>
      <c r="DD467" s="290">
        <f>CB467*'Workforce costs'!Z$9*(1+'Workforce costs'!Z$10)*(1+'Workforce costs'!Z$11)</f>
        <v>0</v>
      </c>
      <c r="DE467" s="290">
        <f>CC467*'Workforce costs'!AA$9*(1+'Workforce costs'!AA$10)*(1+'Workforce costs'!AA$11)</f>
        <v>0</v>
      </c>
      <c r="DF467" s="290">
        <f>CD467*'Workforce costs'!AB$9*(1+'Workforce costs'!AB$10)*(1+'Workforce costs'!AB$11)</f>
        <v>0</v>
      </c>
    </row>
    <row r="468" spans="1:110" x14ac:dyDescent="0.3">
      <c r="A468" s="2" t="str">
        <f>Outputs!$A$4</f>
        <v>Australia</v>
      </c>
      <c r="B468" s="2" t="str">
        <f t="shared" si="59"/>
        <v>Australia 18to24</v>
      </c>
      <c r="C468" s="30">
        <f>VLOOKUP($B468,Populations!$D$15:$H$1920,3,FALSE)</f>
        <v>2374194</v>
      </c>
      <c r="D468" s="255">
        <f>IF(OR($H468="General pop",$H468="Schools",$H468="Workplace",$H468="Skills Training",$H468="Digital Supports"),1,VLOOKUP($B468,Populations!$D$15:$H$1920,5,FALSE))</f>
        <v>1</v>
      </c>
      <c r="E468" s="88">
        <f>VLOOKUP(I468,Epidemiology!$C$10:$H$47,6,FALSE)</f>
        <v>1533.6</v>
      </c>
      <c r="F468" s="102">
        <f>'Care profiles'!R469</f>
        <v>1</v>
      </c>
      <c r="G468" s="15" t="str">
        <f>'Care profiles'!A469</f>
        <v>18to24</v>
      </c>
      <c r="H468" s="15" t="str">
        <f>'Care profiles'!B469</f>
        <v>Bereaved_Year1</v>
      </c>
      <c r="I468" s="15" t="str">
        <f>'Care profiles'!C469</f>
        <v>Bereaved_Year1_18-24yrs</v>
      </c>
      <c r="J468" s="15" t="str">
        <f>'Care profiles'!D469</f>
        <v>Care profile</v>
      </c>
      <c r="K468" s="15" t="str">
        <f>'Care profiles'!E469</f>
        <v>Postvention Individual Support Services</v>
      </c>
      <c r="L468" s="104">
        <f>'Care profiles'!F469</f>
        <v>1</v>
      </c>
      <c r="M468" s="15">
        <f>'Care profiles'!G469</f>
        <v>4</v>
      </c>
      <c r="N468" s="15">
        <f>'Care profiles'!H469</f>
        <v>30</v>
      </c>
      <c r="O468" s="15" t="str">
        <f>'Care profiles'!I469</f>
        <v>min</v>
      </c>
      <c r="P468" s="15" t="str">
        <f>'Care profiles'!J469</f>
        <v>Team</v>
      </c>
      <c r="Q468" s="15" t="str">
        <f>'Care profiles'!K469</f>
        <v>Postvention Crisis Response Team</v>
      </c>
      <c r="R468" s="15" t="str">
        <f>'Care profiles'!M469</f>
        <v>Y</v>
      </c>
      <c r="S468" s="15" t="str">
        <f>'Care profiles'!O469</f>
        <v>Y</v>
      </c>
      <c r="T468" s="15" t="str">
        <f>'Care profiles'!Q469</f>
        <v>N</v>
      </c>
      <c r="U468" s="30">
        <f t="shared" si="60"/>
        <v>36410.639184</v>
      </c>
      <c r="V468" s="30">
        <f t="shared" si="61"/>
        <v>36410.639184</v>
      </c>
      <c r="W468" s="30">
        <f>IF(M468="n/a",0,IF(O468="days",V468*M468*(1+(VLOOKUP(K468,'Bed parameters'!$A$9:$G$12,7,FALSE))),V468*M468))</f>
        <v>145642.556736</v>
      </c>
      <c r="X468" s="30">
        <f t="shared" si="62"/>
        <v>72821.278367999999</v>
      </c>
      <c r="Y468" s="30">
        <f t="shared" si="63"/>
        <v>0</v>
      </c>
      <c r="Z468" s="113">
        <f>_xlfn.IFNA(Y468/((VLOOKUP(K468,'Bed parameters'!$A$9:$G$12,3,FALSE))*(VLOOKUP(K468,'Bed parameters'!$A$9:$G$12,5,FALSE))),0)</f>
        <v>0</v>
      </c>
      <c r="AA468" s="30">
        <f t="shared" si="64"/>
        <v>72821.278367999999</v>
      </c>
      <c r="AB468" s="30">
        <f>_xlfn.IFNA(IF($O468="days",$Y468*(VLOOKUP($K468,'Bed parameters'!$A$9:$I$12,9,FALSE))*$F468*(VLOOKUP($Q468,'Workforce distribution'!$C$8:$AD$30,AB$7,FALSE)),IF($Q468="n/a",(IF($P468=AB$6,$X468*$F468,0)),$X468*$F468*(VLOOKUP($Q468,'Workforce distribution'!$C$8:$AD$30,AB$7,FALSE)))),0)</f>
        <v>0</v>
      </c>
      <c r="AC468" s="30">
        <f>_xlfn.IFNA(IF($O468="days",$Y468*(VLOOKUP($K468,'Bed parameters'!$A$9:$I$12,9,FALSE))*$F468*(VLOOKUP($Q468,'Workforce distribution'!$C$8:$AD$30,AC$7,FALSE)),IF($Q468="n/a",(IF($P468=AC$6,$X468*$F468,0)),$X468*$F468*(VLOOKUP($Q468,'Workforce distribution'!$C$8:$AD$30,AC$7,FALSE)))),0)</f>
        <v>0</v>
      </c>
      <c r="AD468" s="30">
        <f>_xlfn.IFNA(IF($O468="days",$Y468*(VLOOKUP($K468,'Bed parameters'!$A$9:$I$12,9,FALSE))*$F468*(VLOOKUP($Q468,'Workforce distribution'!$C$8:$AD$30,AD$7,FALSE)),IF($Q468="n/a",(IF($P468=AD$6,$X468*$F468,0)),$X468*$F468*(VLOOKUP($Q468,'Workforce distribution'!$C$8:$AD$30,AD$7,FALSE)))),0)</f>
        <v>0</v>
      </c>
      <c r="AE468" s="30">
        <f>_xlfn.IFNA(IF($O468="days",$Y468*(VLOOKUP($K468,'Bed parameters'!$A$9:$I$12,9,FALSE))*$F468*(VLOOKUP($Q468,'Workforce distribution'!$C$8:$AD$30,AE$7,FALSE)),IF($Q468="n/a",(IF($P468=AE$6,$X468*$F468,0)),$X468*$F468*(VLOOKUP($Q468,'Workforce distribution'!$C$8:$AD$30,AE$7,FALSE)))),0)</f>
        <v>7282.1278368000003</v>
      </c>
      <c r="AF468" s="30">
        <f>_xlfn.IFNA(IF($O468="days",$Y468*(VLOOKUP($K468,'Bed parameters'!$A$9:$I$12,9,FALSE))*$F468*(VLOOKUP($Q468,'Workforce distribution'!$C$8:$AD$30,AF$7,FALSE)),IF($Q468="n/a",(IF($P468=AF$6,$X468*$F468,0)),$X468*$F468*(VLOOKUP($Q468,'Workforce distribution'!$C$8:$AD$30,AF$7,FALSE)))),0)</f>
        <v>0</v>
      </c>
      <c r="AG468" s="30">
        <f>_xlfn.IFNA(IF($O468="days",$Y468*(VLOOKUP($K468,'Bed parameters'!$A$9:$I$12,9,FALSE))*$F468*(VLOOKUP($Q468,'Workforce distribution'!$C$8:$AD$30,AG$7,FALSE)),IF($Q468="n/a",(IF($P468=AG$6,$X468*$F468,0)),$X468*$F468*(VLOOKUP($Q468,'Workforce distribution'!$C$8:$AD$30,AG$7,FALSE)))),0)</f>
        <v>0</v>
      </c>
      <c r="AH468" s="30">
        <f>_xlfn.IFNA(IF($O468="days",$Y468*(VLOOKUP($K468,'Bed parameters'!$A$9:$I$12,9,FALSE))*$F468*(VLOOKUP($Q468,'Workforce distribution'!$C$8:$AD$30,AH$7,FALSE)),IF($Q468="n/a",(IF($P468=AH$6,$X468*$F468,0)),$X468*$F468*(VLOOKUP($Q468,'Workforce distribution'!$C$8:$AD$30,AH$7,FALSE)))),0)</f>
        <v>0</v>
      </c>
      <c r="AI468" s="30">
        <f>_xlfn.IFNA(IF($O468="days",$Y468*(VLOOKUP($K468,'Bed parameters'!$A$9:$I$12,9,FALSE))*$F468*(VLOOKUP($Q468,'Workforce distribution'!$C$8:$AD$30,AI$7,FALSE)),IF($Q468="n/a",(IF($P468=AI$6,$X468*$F468,0)),$X468*$F468*(VLOOKUP($Q468,'Workforce distribution'!$C$8:$AD$30,AI$7,FALSE)))),0)</f>
        <v>0</v>
      </c>
      <c r="AJ468" s="30">
        <f>_xlfn.IFNA(IF($O468="days",$Y468*(VLOOKUP($K468,'Bed parameters'!$A$9:$I$12,9,FALSE))*$F468*(VLOOKUP($Q468,'Workforce distribution'!$C$8:$AD$30,AJ$7,FALSE)),IF($Q468="n/a",(IF($P468=AJ$6,$X468*$F468,0)),$X468*$F468*(VLOOKUP($Q468,'Workforce distribution'!$C$8:$AD$30,AJ$7,FALSE)))),0)</f>
        <v>0</v>
      </c>
      <c r="AK468" s="30">
        <f>_xlfn.IFNA(IF($O468="days",$Y468*(VLOOKUP($K468,'Bed parameters'!$A$9:$I$12,9,FALSE))*$F468*(VLOOKUP($Q468,'Workforce distribution'!$C$8:$AD$30,AK$7,FALSE)),IF($Q468="n/a",(IF($P468=AK$6,$X468*$F468,0)),$X468*$F468*(VLOOKUP($Q468,'Workforce distribution'!$C$8:$AD$30,AK$7,FALSE)))),0)</f>
        <v>50974.894857599997</v>
      </c>
      <c r="AL468" s="30">
        <f>_xlfn.IFNA(IF($O468="days",$Y468*(VLOOKUP($K468,'Bed parameters'!$A$9:$I$12,9,FALSE))*$F468*(VLOOKUP($Q468,'Workforce distribution'!$C$8:$AD$30,AL$7,FALSE)),IF($Q468="n/a",(IF($P468=AL$6,$X468*$F468,0)),$X468*$F468*(VLOOKUP($Q468,'Workforce distribution'!$C$8:$AD$30,AL$7,FALSE)))),0)</f>
        <v>0</v>
      </c>
      <c r="AM468" s="30">
        <f>_xlfn.IFNA(IF($O468="days",$Y468*(VLOOKUP($K468,'Bed parameters'!$A$9:$I$12,9,FALSE))*$F468*(VLOOKUP($Q468,'Workforce distribution'!$C$8:$AD$30,AM$7,FALSE)),IF($Q468="n/a",(IF($P468=AM$6,$X468*$F468,0)),$X468*$F468*(VLOOKUP($Q468,'Workforce distribution'!$C$8:$AD$30,AM$7,FALSE)))),0)</f>
        <v>0</v>
      </c>
      <c r="AN468" s="30">
        <f>_xlfn.IFNA(IF($O468="days",$Y468*(VLOOKUP($K468,'Bed parameters'!$A$9:$I$12,9,FALSE))*$F468*(VLOOKUP($Q468,'Workforce distribution'!$C$8:$AD$30,AN$7,FALSE)),IF($Q468="n/a",(IF($P468=AN$6,$X468*$F468,0)),$X468*$F468*(VLOOKUP($Q468,'Workforce distribution'!$C$8:$AD$30,AN$7,FALSE)))),0)</f>
        <v>0</v>
      </c>
      <c r="AO468" s="30">
        <f>_xlfn.IFNA(IF($O468="days",$Y468*(VLOOKUP($K468,'Bed parameters'!$A$9:$I$12,9,FALSE))*$F468*(VLOOKUP($Q468,'Workforce distribution'!$C$8:$AD$30,AO$7,FALSE)),IF($Q468="n/a",(IF($P468=AO$6,$X468*$F468,0)),$X468*$F468*(VLOOKUP($Q468,'Workforce distribution'!$C$8:$AD$30,AO$7,FALSE)))),0)</f>
        <v>0</v>
      </c>
      <c r="AP468" s="30">
        <f>_xlfn.IFNA(IF($O468="days",$Y468*(VLOOKUP($K468,'Bed parameters'!$A$9:$I$12,9,FALSE))*$F468*(VLOOKUP($Q468,'Workforce distribution'!$C$8:$AD$30,AP$7,FALSE)),IF($Q468="n/a",(IF($P468=AP$6,$X468*$F468,0)),$X468*$F468*(VLOOKUP($Q468,'Workforce distribution'!$C$8:$AD$30,AP$7,FALSE)))),0)</f>
        <v>0</v>
      </c>
      <c r="AQ468" s="30">
        <f>_xlfn.IFNA(IF($O468="days",$Y468*(VLOOKUP($K468,'Bed parameters'!$A$9:$I$12,9,FALSE))*$F468*(VLOOKUP($Q468,'Workforce distribution'!$C$8:$AD$30,AQ$7,FALSE)),IF($Q468="n/a",(IF($P468=AQ$6,$X468*$F468,0)),$X468*$F468*(VLOOKUP($Q468,'Workforce distribution'!$C$8:$AD$30,AQ$7,FALSE)))),0)</f>
        <v>0</v>
      </c>
      <c r="AR468" s="30">
        <f>_xlfn.IFNA(IF($O468="days",$Y468*(VLOOKUP($K468,'Bed parameters'!$A$9:$I$12,9,FALSE))*$F468*(VLOOKUP($Q468,'Workforce distribution'!$C$8:$AD$30,AR$7,FALSE)),IF($Q468="n/a",(IF($P468=AR$6,$X468*$F468,0)),$X468*$F468*(VLOOKUP($Q468,'Workforce distribution'!$C$8:$AD$30,AR$7,FALSE)))),0)</f>
        <v>0</v>
      </c>
      <c r="AS468" s="30">
        <f>_xlfn.IFNA(IF($O468="days",$Y468*(VLOOKUP($K468,'Bed parameters'!$A$9:$I$12,9,FALSE))*$F468*(VLOOKUP($Q468,'Workforce distribution'!$C$8:$AD$30,AS$7,FALSE)),IF($Q468="n/a",(IF($P468=AS$6,$X468*$F468,0)),$X468*$F468*(VLOOKUP($Q468,'Workforce distribution'!$C$8:$AD$30,AS$7,FALSE)))),0)</f>
        <v>14564.255673600001</v>
      </c>
      <c r="AT468" s="30">
        <f>_xlfn.IFNA(IF($O468="days",$Y468*(VLOOKUP($K468,'Bed parameters'!$A$9:$I$12,9,FALSE))*$F468*(VLOOKUP($Q468,'Workforce distribution'!$C$8:$AD$30,AT$7,FALSE)),IF($Q468="n/a",(IF($P468=AT$6,$X468*$F468,0)),$X468*$F468*(VLOOKUP($Q468,'Workforce distribution'!$C$8:$AD$30,AT$7,FALSE)))),0)</f>
        <v>0</v>
      </c>
      <c r="AU468" s="30">
        <f>_xlfn.IFNA(IF($O468="days",$Y468*(VLOOKUP($K468,'Bed parameters'!$A$9:$I$12,9,FALSE))*$F468*(VLOOKUP($Q468,'Workforce distribution'!$C$8:$AD$30,AU$7,FALSE)),IF($Q468="n/a",(IF($P468=AU$6,$X468*$F468,0)),$X468*$F468*(VLOOKUP($Q468,'Workforce distribution'!$C$8:$AD$30,AU$7,FALSE)))),0)</f>
        <v>0</v>
      </c>
      <c r="AV468" s="30">
        <f>_xlfn.IFNA(IF($O468="days",$Y468*(VLOOKUP($K468,'Bed parameters'!$A$9:$I$12,9,FALSE))*$F468*(VLOOKUP($Q468,'Workforce distribution'!$C$8:$AD$30,AV$7,FALSE)),IF($Q468="n/a",(IF($P468=AV$6,$X468*$F468,0)),$X468*$F468*(VLOOKUP($Q468,'Workforce distribution'!$C$8:$AD$30,AV$7,FALSE)))),0)</f>
        <v>0</v>
      </c>
      <c r="AW468" s="30">
        <f>_xlfn.IFNA(IF($O468="days",$Y468*(VLOOKUP($K468,'Bed parameters'!$A$9:$I$12,9,FALSE))*$F468*(VLOOKUP($Q468,'Workforce distribution'!$C$8:$AD$30,AW$7,FALSE)),IF($Q468="n/a",(IF($P468=AW$6,$X468*$F468,0)),$X468*$F468*(VLOOKUP($Q468,'Workforce distribution'!$C$8:$AD$30,AW$7,FALSE)))),0)</f>
        <v>0</v>
      </c>
      <c r="AX468" s="30">
        <f>_xlfn.IFNA(IF($O468="days",$Y468*(VLOOKUP($K468,'Bed parameters'!$A$9:$I$12,9,FALSE))*$F468*(VLOOKUP($Q468,'Workforce distribution'!$C$8:$AD$30,AX$7,FALSE)),IF($Q468="n/a",(IF($P468=AX$6,$X468*$F468,0)),$X468*$F468*(VLOOKUP($Q468,'Workforce distribution'!$C$8:$AD$30,AX$7,FALSE)))),0)</f>
        <v>0</v>
      </c>
      <c r="AY468" s="30">
        <f>_xlfn.IFNA(IF($O468="days",$Y468*(VLOOKUP($K468,'Bed parameters'!$A$9:$I$12,9,FALSE))*$F468*(VLOOKUP($Q468,'Workforce distribution'!$C$8:$AD$30,AY$7,FALSE)),IF($Q468="n/a",(IF($P468=AY$6,$X468*$F468,0)),$X468*$F468*(VLOOKUP($Q468,'Workforce distribution'!$C$8:$AD$30,AY$7,FALSE)))),0)</f>
        <v>0</v>
      </c>
      <c r="AZ468" s="30">
        <f>_xlfn.IFNA(IF($O468="days",$Y468*(VLOOKUP($K468,'Bed parameters'!$A$9:$I$12,9,FALSE))*$F468*(VLOOKUP($Q468,'Workforce distribution'!$C$8:$AD$30,AZ$7,FALSE)),IF($Q468="n/a",(IF($P468=AZ$6,$X468*$F468,0)),$X468*$F468*(VLOOKUP($Q468,'Workforce distribution'!$C$8:$AD$30,AZ$7,FALSE)))),0)</f>
        <v>0</v>
      </c>
      <c r="BA468" s="30">
        <f>_xlfn.IFNA(IF($O468="days",$Y468*(VLOOKUP($K468,'Bed parameters'!$A$9:$I$12,9,FALSE))*$F468*(VLOOKUP($Q468,'Workforce distribution'!$C$8:$AD$30,BA$7,FALSE)),IF($Q468="n/a",(IF($P468=BA$6,$X468*$F468,0)),$X468*$F468*(VLOOKUP($Q468,'Workforce distribution'!$C$8:$AD$30,BA$7,FALSE)))),0)</f>
        <v>0</v>
      </c>
      <c r="BB468" s="30">
        <f>_xlfn.IFNA(IF($O468="days",$Y468*(VLOOKUP($K468,'Bed parameters'!$A$9:$I$12,9,FALSE))*$F468*(VLOOKUP($Q468,'Workforce distribution'!$C$8:$AD$30,BB$7,FALSE)),IF($Q468="n/a",(IF($P468=BB$6,$X468*$F468,0)),$X468*$F468*(VLOOKUP($Q468,'Workforce distribution'!$C$8:$AD$30,BB$7,FALSE)))),0)</f>
        <v>0</v>
      </c>
      <c r="BC468" s="149">
        <f t="shared" si="65"/>
        <v>44.251302967089302</v>
      </c>
      <c r="BD468" s="288">
        <f>IF($Q468="n/a",(IF('Workforce hours'!D$30=0,0,(AB468/'Workforce hours'!D$30))),(IF(VLOOKUP($Q468,'Workforce hours'!$C$8:$AD$30,BD$7,FALSE)=0,0,(AB468/(VLOOKUP($Q468,'Workforce hours'!$C$8:$AD$30,BD$7,FALSE))))))</f>
        <v>0</v>
      </c>
      <c r="BE468" s="288">
        <f>IF($Q468="n/a",(IF('Workforce hours'!E$30=0,0,(AC468/'Workforce hours'!E$30))),(IF(VLOOKUP($Q468,'Workforce hours'!$C$8:$AD$30,BE$7,FALSE)=0,0,(AC468/(VLOOKUP($Q468,'Workforce hours'!$C$8:$AD$30,BE$7,FALSE))))))</f>
        <v>0</v>
      </c>
      <c r="BF468" s="288">
        <f>IF($Q468="n/a",(IF('Workforce hours'!F$30=0,0,(AD468/'Workforce hours'!F$30))),(IF(VLOOKUP($Q468,'Workforce hours'!$C$8:$AD$30,BF$7,FALSE)=0,0,(AD468/(VLOOKUP($Q468,'Workforce hours'!$C$8:$AD$30,BF$7,FALSE))))))</f>
        <v>0</v>
      </c>
      <c r="BG468" s="288">
        <f>IF($Q468="n/a",(IF('Workforce hours'!G$30=0,0,(AE468/'Workforce hours'!G$30))),(IF(VLOOKUP($Q468,'Workforce hours'!$C$8:$AD$30,BG$7,FALSE)=0,0,(AE468/(VLOOKUP($Q468,'Workforce hours'!$C$8:$AD$30,BG$7,FALSE))))))</f>
        <v>4.246138680349854</v>
      </c>
      <c r="BH468" s="288">
        <f>IF($Q468="n/a",(IF('Workforce hours'!H$30=0,0,(AF468/'Workforce hours'!H$30))),(IF(VLOOKUP($Q468,'Workforce hours'!$C$8:$AD$30,BH$7,FALSE)=0,0,(AF468/(VLOOKUP($Q468,'Workforce hours'!$C$8:$AD$30,BH$7,FALSE))))))</f>
        <v>0</v>
      </c>
      <c r="BI468" s="288">
        <f>IF($Q468="n/a",(IF('Workforce hours'!I$30=0,0,(AG468/'Workforce hours'!I$30))),(IF(VLOOKUP($Q468,'Workforce hours'!$C$8:$AD$30,BI$7,FALSE)=0,0,(AG468/(VLOOKUP($Q468,'Workforce hours'!$C$8:$AD$30,BI$7,FALSE))))))</f>
        <v>0</v>
      </c>
      <c r="BJ468" s="288">
        <f>IF($Q468="n/a",(IF('Workforce hours'!J$30=0,0,(AH468/'Workforce hours'!J$30))),(IF(VLOOKUP($Q468,'Workforce hours'!$C$8:$AD$30,BJ$7,FALSE)=0,0,(AH468/(VLOOKUP($Q468,'Workforce hours'!$C$8:$AD$30,BJ$7,FALSE))))))</f>
        <v>0</v>
      </c>
      <c r="BK468" s="288">
        <f>IF($Q468="n/a",(IF('Workforce hours'!K$30=0,0,(AI468/'Workforce hours'!K$30))),(IF(VLOOKUP($Q468,'Workforce hours'!$C$8:$AD$30,BK$7,FALSE)=0,0,(AI468/(VLOOKUP($Q468,'Workforce hours'!$C$8:$AD$30,BK$7,FALSE))))))</f>
        <v>0</v>
      </c>
      <c r="BL468" s="288">
        <f>IF($Q468="n/a",(IF('Workforce hours'!L$30=0,0,(AJ468/'Workforce hours'!L$30))),(IF(VLOOKUP($Q468,'Workforce hours'!$C$8:$AD$30,BL$7,FALSE)=0,0,(AJ468/(VLOOKUP($Q468,'Workforce hours'!$C$8:$AD$30,BL$7,FALSE))))))</f>
        <v>0</v>
      </c>
      <c r="BM468" s="288">
        <f>IF($Q468="n/a",(IF('Workforce hours'!M$30=0,0,(AK468/'Workforce hours'!M$30))),(IF(VLOOKUP($Q468,'Workforce hours'!$C$8:$AD$30,BM$7,FALSE)=0,0,(AK468/(VLOOKUP($Q468,'Workforce hours'!$C$8:$AD$30,BM$7,FALSE))))))</f>
        <v>31.093442227677503</v>
      </c>
      <c r="BN468" s="288">
        <f>IF($Q468="n/a",(IF('Workforce hours'!N$30=0,0,(AL468/'Workforce hours'!N$30))),(IF(VLOOKUP($Q468,'Workforce hours'!$C$8:$AD$30,BN$7,FALSE)=0,0,(AL468/(VLOOKUP($Q468,'Workforce hours'!$C$8:$AD$30,BN$7,FALSE))))))</f>
        <v>0</v>
      </c>
      <c r="BO468" s="288">
        <f>IF($Q468="n/a",(IF('Workforce hours'!O$30=0,0,(AM468/'Workforce hours'!O$30))),(IF(VLOOKUP($Q468,'Workforce hours'!$C$8:$AD$30,BO$7,FALSE)=0,0,(AM468/(VLOOKUP($Q468,'Workforce hours'!$C$8:$AD$30,BO$7,FALSE))))))</f>
        <v>0</v>
      </c>
      <c r="BP468" s="288">
        <f>IF($Q468="n/a",(IF('Workforce hours'!P$30=0,0,(AN468/'Workforce hours'!P$30))),(IF(VLOOKUP($Q468,'Workforce hours'!$C$8:$AD$30,BP$7,FALSE)=0,0,(AN468/(VLOOKUP($Q468,'Workforce hours'!$C$8:$AD$30,BP$7,FALSE))))))</f>
        <v>0</v>
      </c>
      <c r="BQ468" s="288">
        <f>IF($Q468="n/a",(IF('Workforce hours'!Q$30=0,0,(AO468/'Workforce hours'!Q$30))),(IF(VLOOKUP($Q468,'Workforce hours'!$C$8:$AD$30,BQ$7,FALSE)=0,0,(AO468/(VLOOKUP($Q468,'Workforce hours'!$C$8:$AD$30,BQ$7,FALSE))))))</f>
        <v>0</v>
      </c>
      <c r="BR468" s="288">
        <f>IF($Q468="n/a",(IF('Workforce hours'!R$30=0,0,(AP468/'Workforce hours'!R$30))),(IF(VLOOKUP($Q468,'Workforce hours'!$C$8:$AD$30,BR$7,FALSE)=0,0,(AP468/(VLOOKUP($Q468,'Workforce hours'!$C$8:$AD$30,BR$7,FALSE))))))</f>
        <v>0</v>
      </c>
      <c r="BS468" s="288">
        <f>IF($Q468="n/a",(IF('Workforce hours'!S$30=0,0,(AQ468/'Workforce hours'!S$30))),(IF(VLOOKUP($Q468,'Workforce hours'!$C$8:$AD$30,BS$7,FALSE)=0,0,(AQ468/(VLOOKUP($Q468,'Workforce hours'!$C$8:$AD$30,BS$7,FALSE))))))</f>
        <v>0</v>
      </c>
      <c r="BT468" s="288">
        <f>IF($Q468="n/a",(IF('Workforce hours'!T$30=0,0,(AR468/'Workforce hours'!T$30))),(IF(VLOOKUP($Q468,'Workforce hours'!$C$8:$AD$30,BT$7,FALSE)=0,0,(AR468/(VLOOKUP($Q468,'Workforce hours'!$C$8:$AD$30,BT$7,FALSE))))))</f>
        <v>0</v>
      </c>
      <c r="BU468" s="288">
        <f>IF($Q468="n/a",(IF('Workforce hours'!U$30=0,0,(AS468/'Workforce hours'!U$30))),(IF(VLOOKUP($Q468,'Workforce hours'!$C$8:$AD$30,BU$7,FALSE)=0,0,(AS468/(VLOOKUP($Q468,'Workforce hours'!$C$8:$AD$30,BU$7,FALSE))))))</f>
        <v>8.9117220590619457</v>
      </c>
      <c r="BV468" s="288">
        <f>IF($Q468="n/a",(IF('Workforce hours'!V$30=0,0,(AT468/'Workforce hours'!V$30))),(IF(VLOOKUP($Q468,'Workforce hours'!$C$8:$AD$30,BV$7,FALSE)=0,0,(AT468/(VLOOKUP($Q468,'Workforce hours'!$C$8:$AD$30,BV$7,FALSE))))))</f>
        <v>0</v>
      </c>
      <c r="BW468" s="288">
        <f>IF($Q468="n/a",(IF('Workforce hours'!W$30=0,0,(AU468/'Workforce hours'!W$30))),(IF(VLOOKUP($Q468,'Workforce hours'!$C$8:$AD$30,BW$7,FALSE)=0,0,(AU468/(VLOOKUP($Q468,'Workforce hours'!$C$8:$AD$30,BW$7,FALSE))))))</f>
        <v>0</v>
      </c>
      <c r="BX468" s="288">
        <f>IF($Q468="n/a",(IF('Workforce hours'!X$30=0,0,(AV468/'Workforce hours'!X$30))),(IF(VLOOKUP($Q468,'Workforce hours'!$C$8:$AD$30,BX$7,FALSE)=0,0,(AV468/(VLOOKUP($Q468,'Workforce hours'!$C$8:$AD$30,BX$7,FALSE))))))</f>
        <v>0</v>
      </c>
      <c r="BY468" s="288">
        <f>IF($Q468="n/a",(IF('Workforce hours'!Y$30=0,0,(AW468/'Workforce hours'!Y$30))),(IF(VLOOKUP($Q468,'Workforce hours'!$C$8:$AD$30,BY$7,FALSE)=0,0,(AW468/(VLOOKUP($Q468,'Workforce hours'!$C$8:$AD$30,BY$7,FALSE))))))</f>
        <v>0</v>
      </c>
      <c r="BZ468" s="288">
        <f>IF($Q468="n/a",(IF('Workforce hours'!Z$30=0,0,(AX468/'Workforce hours'!Z$30))),(IF(VLOOKUP($Q468,'Workforce hours'!$C$8:$AD$30,BZ$7,FALSE)=0,0,(AX468/(VLOOKUP($Q468,'Workforce hours'!$C$8:$AD$30,BZ$7,FALSE))))))</f>
        <v>0</v>
      </c>
      <c r="CA468" s="288">
        <f>IF($Q468="n/a",(IF('Workforce hours'!AA$30=0,0,(AY468/'Workforce hours'!AA$30))),(IF(VLOOKUP($Q468,'Workforce hours'!$C$8:$AD$30,CA$7,FALSE)=0,0,(AY468/(VLOOKUP($Q468,'Workforce hours'!$C$8:$AD$30,CA$7,FALSE))))))</f>
        <v>0</v>
      </c>
      <c r="CB468" s="288">
        <f>IF($Q468="n/a",(IF('Workforce hours'!AB$30=0,0,(AZ468/'Workforce hours'!AB$30))),(IF(VLOOKUP($Q468,'Workforce hours'!$C$8:$AD$30,CB$7,FALSE)=0,0,(AZ468/(VLOOKUP($Q468,'Workforce hours'!$C$8:$AD$30,CB$7,FALSE))))))</f>
        <v>0</v>
      </c>
      <c r="CC468" s="288">
        <f>IF($Q468="n/a",(IF('Workforce hours'!AC$30=0,0,(BA468/'Workforce hours'!AC$30))),(IF(VLOOKUP($Q468,'Workforce hours'!$C$8:$AD$30,CC$7,FALSE)=0,0,(BA468/(VLOOKUP($Q468,'Workforce hours'!$C$8:$AD$30,CC$7,FALSE))))))</f>
        <v>0</v>
      </c>
      <c r="CD468" s="288">
        <f>IF($Q468="n/a",(IF('Workforce hours'!AD$30=0,0,(BB468/'Workforce hours'!AD$30))),(IF(VLOOKUP($Q468,'Workforce hours'!$C$8:$AD$30,CD$7,FALSE)=0,0,(BB468/(VLOOKUP($Q468,'Workforce hours'!$C$8:$AD$30,CD$7,FALSE))))))</f>
        <v>0</v>
      </c>
      <c r="CE468" s="289">
        <f t="shared" si="66"/>
        <v>0</v>
      </c>
      <c r="CF468" s="290">
        <f>BD468*'Workforce costs'!B$9*(1+'Workforce costs'!B$10)*(1+'Workforce costs'!B$11)</f>
        <v>0</v>
      </c>
      <c r="CG468" s="290">
        <f>BE468*'Workforce costs'!C$9*(1+'Workforce costs'!C$10)*(1+'Workforce costs'!C$11)</f>
        <v>0</v>
      </c>
      <c r="CH468" s="290">
        <f>BF468*'Workforce costs'!D$9*(1+'Workforce costs'!D$10)*(1+'Workforce costs'!D$11)</f>
        <v>0</v>
      </c>
      <c r="CI468" s="290">
        <f>BG468*'Workforce costs'!E$9*(1+'Workforce costs'!E$10)*(1+'Workforce costs'!E$11)</f>
        <v>0</v>
      </c>
      <c r="CJ468" s="290">
        <f>BH468*'Workforce costs'!F$9*(1+'Workforce costs'!F$10)*(1+'Workforce costs'!F$11)</f>
        <v>0</v>
      </c>
      <c r="CK468" s="290">
        <f>BI468*'Workforce costs'!G$9*(1+'Workforce costs'!G$10)*(1+'Workforce costs'!G$11)</f>
        <v>0</v>
      </c>
      <c r="CL468" s="290">
        <f>BJ468*'Workforce costs'!H$9*(1+'Workforce costs'!H$10)*(1+'Workforce costs'!H$11)</f>
        <v>0</v>
      </c>
      <c r="CM468" s="290">
        <f>BK468*'Workforce costs'!I$9*(1+'Workforce costs'!I$10)*(1+'Workforce costs'!I$11)</f>
        <v>0</v>
      </c>
      <c r="CN468" s="290">
        <f>BL468*'Workforce costs'!J$9*(1+'Workforce costs'!J$10)*(1+'Workforce costs'!J$11)</f>
        <v>0</v>
      </c>
      <c r="CO468" s="290">
        <f>BM468*'Workforce costs'!K$9*(1+'Workforce costs'!K$10)*(1+'Workforce costs'!K$11)</f>
        <v>0</v>
      </c>
      <c r="CP468" s="290">
        <f>BN468*'Workforce costs'!L$9*(1+'Workforce costs'!L$10)*(1+'Workforce costs'!L$11)</f>
        <v>0</v>
      </c>
      <c r="CQ468" s="290">
        <f>BO468*'Workforce costs'!M$9*(1+'Workforce costs'!M$10)*(1+'Workforce costs'!M$11)</f>
        <v>0</v>
      </c>
      <c r="CR468" s="290">
        <f>BP468*'Workforce costs'!N$9*(1+'Workforce costs'!N$10)*(1+'Workforce costs'!N$11)</f>
        <v>0</v>
      </c>
      <c r="CS468" s="290">
        <f>BQ468*'Workforce costs'!O$9*(1+'Workforce costs'!O$10)*(1+'Workforce costs'!O$11)</f>
        <v>0</v>
      </c>
      <c r="CT468" s="290">
        <f>BR468*'Workforce costs'!P$9*(1+'Workforce costs'!P$10)*(1+'Workforce costs'!P$11)</f>
        <v>0</v>
      </c>
      <c r="CU468" s="290">
        <f>BS468*'Workforce costs'!Q$9*(1+'Workforce costs'!Q$10)*(1+'Workforce costs'!Q$11)</f>
        <v>0</v>
      </c>
      <c r="CV468" s="290">
        <f>BT468*'Workforce costs'!R$9*(1+'Workforce costs'!R$10)*(1+'Workforce costs'!R$11)</f>
        <v>0</v>
      </c>
      <c r="CW468" s="290">
        <f>BU468*'Workforce costs'!S$9*(1+'Workforce costs'!S$10)*(1+'Workforce costs'!S$11)</f>
        <v>0</v>
      </c>
      <c r="CX468" s="290">
        <f>BV468*'Workforce costs'!T$9*(1+'Workforce costs'!T$10)*(1+'Workforce costs'!T$11)</f>
        <v>0</v>
      </c>
      <c r="CY468" s="290">
        <f>BW468*'Workforce costs'!U$9*(1+'Workforce costs'!U$10)*(1+'Workforce costs'!U$11)</f>
        <v>0</v>
      </c>
      <c r="CZ468" s="290">
        <f>BX468*'Workforce costs'!V$9*(1+'Workforce costs'!V$10)*(1+'Workforce costs'!V$11)</f>
        <v>0</v>
      </c>
      <c r="DA468" s="290">
        <f>BY468*'Workforce costs'!W$9*(1+'Workforce costs'!W$10)*(1+'Workforce costs'!W$11)</f>
        <v>0</v>
      </c>
      <c r="DB468" s="290">
        <f>BZ468*'Workforce costs'!X$9*(1+'Workforce costs'!X$10)*(1+'Workforce costs'!X$11)</f>
        <v>0</v>
      </c>
      <c r="DC468" s="290">
        <f>CA468*'Workforce costs'!Y$9*(1+'Workforce costs'!Y$10)*(1+'Workforce costs'!Y$11)</f>
        <v>0</v>
      </c>
      <c r="DD468" s="290">
        <f>CB468*'Workforce costs'!Z$9*(1+'Workforce costs'!Z$10)*(1+'Workforce costs'!Z$11)</f>
        <v>0</v>
      </c>
      <c r="DE468" s="290">
        <f>CC468*'Workforce costs'!AA$9*(1+'Workforce costs'!AA$10)*(1+'Workforce costs'!AA$11)</f>
        <v>0</v>
      </c>
      <c r="DF468" s="290">
        <f>CD468*'Workforce costs'!AB$9*(1+'Workforce costs'!AB$10)*(1+'Workforce costs'!AB$11)</f>
        <v>0</v>
      </c>
    </row>
    <row r="469" spans="1:110" x14ac:dyDescent="0.3">
      <c r="A469" s="2" t="str">
        <f>Outputs!$A$4</f>
        <v>Australia</v>
      </c>
      <c r="B469" s="2" t="str">
        <f t="shared" si="59"/>
        <v>Australia 18to24</v>
      </c>
      <c r="C469" s="30">
        <f>VLOOKUP($B469,Populations!$D$15:$H$1920,3,FALSE)</f>
        <v>2374194</v>
      </c>
      <c r="D469" s="255">
        <f>IF(OR($H469="General pop",$H469="Schools",$H469="Workplace",$H469="Skills Training",$H469="Digital Supports"),1,VLOOKUP($B469,Populations!$D$15:$H$1920,5,FALSE))</f>
        <v>1</v>
      </c>
      <c r="E469" s="88">
        <f>VLOOKUP(I469,Epidemiology!$C$10:$H$47,6,FALSE)</f>
        <v>1533.6</v>
      </c>
      <c r="F469" s="102">
        <f>'Care profiles'!R470</f>
        <v>1</v>
      </c>
      <c r="G469" s="15" t="str">
        <f>'Care profiles'!A470</f>
        <v>18to24</v>
      </c>
      <c r="H469" s="15" t="str">
        <f>'Care profiles'!B470</f>
        <v>Bereaved_Year1</v>
      </c>
      <c r="I469" s="15" t="str">
        <f>'Care profiles'!C470</f>
        <v>Bereaved_Year1_18-24yrs</v>
      </c>
      <c r="J469" s="15" t="str">
        <f>'Care profiles'!D470</f>
        <v>Care profile</v>
      </c>
      <c r="K469" s="15" t="str">
        <f>'Care profiles'!E470</f>
        <v>Postvention Individual Support Services</v>
      </c>
      <c r="L469" s="104">
        <f>'Care profiles'!F470</f>
        <v>0.8</v>
      </c>
      <c r="M469" s="15">
        <f>'Care profiles'!G470</f>
        <v>5</v>
      </c>
      <c r="N469" s="15">
        <f>'Care profiles'!H470</f>
        <v>30</v>
      </c>
      <c r="O469" s="15" t="str">
        <f>'Care profiles'!I470</f>
        <v>min</v>
      </c>
      <c r="P469" s="15" t="str">
        <f>'Care profiles'!J470</f>
        <v>Team</v>
      </c>
      <c r="Q469" s="15" t="str">
        <f>'Care profiles'!K470</f>
        <v>Postvention Crisis Response Team</v>
      </c>
      <c r="R469" s="15" t="str">
        <f>'Care profiles'!M470</f>
        <v>Y</v>
      </c>
      <c r="S469" s="15" t="str">
        <f>'Care profiles'!O470</f>
        <v>Y</v>
      </c>
      <c r="T469" s="15" t="str">
        <f>'Care profiles'!Q470</f>
        <v>N</v>
      </c>
      <c r="U469" s="30">
        <f t="shared" si="60"/>
        <v>36410.639184</v>
      </c>
      <c r="V469" s="30">
        <f t="shared" si="61"/>
        <v>29128.511347200001</v>
      </c>
      <c r="W469" s="30">
        <f>IF(M469="n/a",0,IF(O469="days",V469*M469*(1+(VLOOKUP(K469,'Bed parameters'!$A$9:$G$12,7,FALSE))),V469*M469))</f>
        <v>145642.556736</v>
      </c>
      <c r="X469" s="30">
        <f t="shared" si="62"/>
        <v>72821.278367999999</v>
      </c>
      <c r="Y469" s="30">
        <f t="shared" si="63"/>
        <v>0</v>
      </c>
      <c r="Z469" s="113">
        <f>_xlfn.IFNA(Y469/((VLOOKUP(K469,'Bed parameters'!$A$9:$G$12,3,FALSE))*(VLOOKUP(K469,'Bed parameters'!$A$9:$G$12,5,FALSE))),0)</f>
        <v>0</v>
      </c>
      <c r="AA469" s="30">
        <f t="shared" si="64"/>
        <v>72821.278367999999</v>
      </c>
      <c r="AB469" s="30">
        <f>_xlfn.IFNA(IF($O469="days",$Y469*(VLOOKUP($K469,'Bed parameters'!$A$9:$I$12,9,FALSE))*$F469*(VLOOKUP($Q469,'Workforce distribution'!$C$8:$AD$30,AB$7,FALSE)),IF($Q469="n/a",(IF($P469=AB$6,$X469*$F469,0)),$X469*$F469*(VLOOKUP($Q469,'Workforce distribution'!$C$8:$AD$30,AB$7,FALSE)))),0)</f>
        <v>0</v>
      </c>
      <c r="AC469" s="30">
        <f>_xlfn.IFNA(IF($O469="days",$Y469*(VLOOKUP($K469,'Bed parameters'!$A$9:$I$12,9,FALSE))*$F469*(VLOOKUP($Q469,'Workforce distribution'!$C$8:$AD$30,AC$7,FALSE)),IF($Q469="n/a",(IF($P469=AC$6,$X469*$F469,0)),$X469*$F469*(VLOOKUP($Q469,'Workforce distribution'!$C$8:$AD$30,AC$7,FALSE)))),0)</f>
        <v>0</v>
      </c>
      <c r="AD469" s="30">
        <f>_xlfn.IFNA(IF($O469="days",$Y469*(VLOOKUP($K469,'Bed parameters'!$A$9:$I$12,9,FALSE))*$F469*(VLOOKUP($Q469,'Workforce distribution'!$C$8:$AD$30,AD$7,FALSE)),IF($Q469="n/a",(IF($P469=AD$6,$X469*$F469,0)),$X469*$F469*(VLOOKUP($Q469,'Workforce distribution'!$C$8:$AD$30,AD$7,FALSE)))),0)</f>
        <v>0</v>
      </c>
      <c r="AE469" s="30">
        <f>_xlfn.IFNA(IF($O469="days",$Y469*(VLOOKUP($K469,'Bed parameters'!$A$9:$I$12,9,FALSE))*$F469*(VLOOKUP($Q469,'Workforce distribution'!$C$8:$AD$30,AE$7,FALSE)),IF($Q469="n/a",(IF($P469=AE$6,$X469*$F469,0)),$X469*$F469*(VLOOKUP($Q469,'Workforce distribution'!$C$8:$AD$30,AE$7,FALSE)))),0)</f>
        <v>7282.1278368000003</v>
      </c>
      <c r="AF469" s="30">
        <f>_xlfn.IFNA(IF($O469="days",$Y469*(VLOOKUP($K469,'Bed parameters'!$A$9:$I$12,9,FALSE))*$F469*(VLOOKUP($Q469,'Workforce distribution'!$C$8:$AD$30,AF$7,FALSE)),IF($Q469="n/a",(IF($P469=AF$6,$X469*$F469,0)),$X469*$F469*(VLOOKUP($Q469,'Workforce distribution'!$C$8:$AD$30,AF$7,FALSE)))),0)</f>
        <v>0</v>
      </c>
      <c r="AG469" s="30">
        <f>_xlfn.IFNA(IF($O469="days",$Y469*(VLOOKUP($K469,'Bed parameters'!$A$9:$I$12,9,FALSE))*$F469*(VLOOKUP($Q469,'Workforce distribution'!$C$8:$AD$30,AG$7,FALSE)),IF($Q469="n/a",(IF($P469=AG$6,$X469*$F469,0)),$X469*$F469*(VLOOKUP($Q469,'Workforce distribution'!$C$8:$AD$30,AG$7,FALSE)))),0)</f>
        <v>0</v>
      </c>
      <c r="AH469" s="30">
        <f>_xlfn.IFNA(IF($O469="days",$Y469*(VLOOKUP($K469,'Bed parameters'!$A$9:$I$12,9,FALSE))*$F469*(VLOOKUP($Q469,'Workforce distribution'!$C$8:$AD$30,AH$7,FALSE)),IF($Q469="n/a",(IF($P469=AH$6,$X469*$F469,0)),$X469*$F469*(VLOOKUP($Q469,'Workforce distribution'!$C$8:$AD$30,AH$7,FALSE)))),0)</f>
        <v>0</v>
      </c>
      <c r="AI469" s="30">
        <f>_xlfn.IFNA(IF($O469="days",$Y469*(VLOOKUP($K469,'Bed parameters'!$A$9:$I$12,9,FALSE))*$F469*(VLOOKUP($Q469,'Workforce distribution'!$C$8:$AD$30,AI$7,FALSE)),IF($Q469="n/a",(IF($P469=AI$6,$X469*$F469,0)),$X469*$F469*(VLOOKUP($Q469,'Workforce distribution'!$C$8:$AD$30,AI$7,FALSE)))),0)</f>
        <v>0</v>
      </c>
      <c r="AJ469" s="30">
        <f>_xlfn.IFNA(IF($O469="days",$Y469*(VLOOKUP($K469,'Bed parameters'!$A$9:$I$12,9,FALSE))*$F469*(VLOOKUP($Q469,'Workforce distribution'!$C$8:$AD$30,AJ$7,FALSE)),IF($Q469="n/a",(IF($P469=AJ$6,$X469*$F469,0)),$X469*$F469*(VLOOKUP($Q469,'Workforce distribution'!$C$8:$AD$30,AJ$7,FALSE)))),0)</f>
        <v>0</v>
      </c>
      <c r="AK469" s="30">
        <f>_xlfn.IFNA(IF($O469="days",$Y469*(VLOOKUP($K469,'Bed parameters'!$A$9:$I$12,9,FALSE))*$F469*(VLOOKUP($Q469,'Workforce distribution'!$C$8:$AD$30,AK$7,FALSE)),IF($Q469="n/a",(IF($P469=AK$6,$X469*$F469,0)),$X469*$F469*(VLOOKUP($Q469,'Workforce distribution'!$C$8:$AD$30,AK$7,FALSE)))),0)</f>
        <v>50974.894857599997</v>
      </c>
      <c r="AL469" s="30">
        <f>_xlfn.IFNA(IF($O469="days",$Y469*(VLOOKUP($K469,'Bed parameters'!$A$9:$I$12,9,FALSE))*$F469*(VLOOKUP($Q469,'Workforce distribution'!$C$8:$AD$30,AL$7,FALSE)),IF($Q469="n/a",(IF($P469=AL$6,$X469*$F469,0)),$X469*$F469*(VLOOKUP($Q469,'Workforce distribution'!$C$8:$AD$30,AL$7,FALSE)))),0)</f>
        <v>0</v>
      </c>
      <c r="AM469" s="30">
        <f>_xlfn.IFNA(IF($O469="days",$Y469*(VLOOKUP($K469,'Bed parameters'!$A$9:$I$12,9,FALSE))*$F469*(VLOOKUP($Q469,'Workforce distribution'!$C$8:$AD$30,AM$7,FALSE)),IF($Q469="n/a",(IF($P469=AM$6,$X469*$F469,0)),$X469*$F469*(VLOOKUP($Q469,'Workforce distribution'!$C$8:$AD$30,AM$7,FALSE)))),0)</f>
        <v>0</v>
      </c>
      <c r="AN469" s="30">
        <f>_xlfn.IFNA(IF($O469="days",$Y469*(VLOOKUP($K469,'Bed parameters'!$A$9:$I$12,9,FALSE))*$F469*(VLOOKUP($Q469,'Workforce distribution'!$C$8:$AD$30,AN$7,FALSE)),IF($Q469="n/a",(IF($P469=AN$6,$X469*$F469,0)),$X469*$F469*(VLOOKUP($Q469,'Workforce distribution'!$C$8:$AD$30,AN$7,FALSE)))),0)</f>
        <v>0</v>
      </c>
      <c r="AO469" s="30">
        <f>_xlfn.IFNA(IF($O469="days",$Y469*(VLOOKUP($K469,'Bed parameters'!$A$9:$I$12,9,FALSE))*$F469*(VLOOKUP($Q469,'Workforce distribution'!$C$8:$AD$30,AO$7,FALSE)),IF($Q469="n/a",(IF($P469=AO$6,$X469*$F469,0)),$X469*$F469*(VLOOKUP($Q469,'Workforce distribution'!$C$8:$AD$30,AO$7,FALSE)))),0)</f>
        <v>0</v>
      </c>
      <c r="AP469" s="30">
        <f>_xlfn.IFNA(IF($O469="days",$Y469*(VLOOKUP($K469,'Bed parameters'!$A$9:$I$12,9,FALSE))*$F469*(VLOOKUP($Q469,'Workforce distribution'!$C$8:$AD$30,AP$7,FALSE)),IF($Q469="n/a",(IF($P469=AP$6,$X469*$F469,0)),$X469*$F469*(VLOOKUP($Q469,'Workforce distribution'!$C$8:$AD$30,AP$7,FALSE)))),0)</f>
        <v>0</v>
      </c>
      <c r="AQ469" s="30">
        <f>_xlfn.IFNA(IF($O469="days",$Y469*(VLOOKUP($K469,'Bed parameters'!$A$9:$I$12,9,FALSE))*$F469*(VLOOKUP($Q469,'Workforce distribution'!$C$8:$AD$30,AQ$7,FALSE)),IF($Q469="n/a",(IF($P469=AQ$6,$X469*$F469,0)),$X469*$F469*(VLOOKUP($Q469,'Workforce distribution'!$C$8:$AD$30,AQ$7,FALSE)))),0)</f>
        <v>0</v>
      </c>
      <c r="AR469" s="30">
        <f>_xlfn.IFNA(IF($O469="days",$Y469*(VLOOKUP($K469,'Bed parameters'!$A$9:$I$12,9,FALSE))*$F469*(VLOOKUP($Q469,'Workforce distribution'!$C$8:$AD$30,AR$7,FALSE)),IF($Q469="n/a",(IF($P469=AR$6,$X469*$F469,0)),$X469*$F469*(VLOOKUP($Q469,'Workforce distribution'!$C$8:$AD$30,AR$7,FALSE)))),0)</f>
        <v>0</v>
      </c>
      <c r="AS469" s="30">
        <f>_xlfn.IFNA(IF($O469="days",$Y469*(VLOOKUP($K469,'Bed parameters'!$A$9:$I$12,9,FALSE))*$F469*(VLOOKUP($Q469,'Workforce distribution'!$C$8:$AD$30,AS$7,FALSE)),IF($Q469="n/a",(IF($P469=AS$6,$X469*$F469,0)),$X469*$F469*(VLOOKUP($Q469,'Workforce distribution'!$C$8:$AD$30,AS$7,FALSE)))),0)</f>
        <v>14564.255673600001</v>
      </c>
      <c r="AT469" s="30">
        <f>_xlfn.IFNA(IF($O469="days",$Y469*(VLOOKUP($K469,'Bed parameters'!$A$9:$I$12,9,FALSE))*$F469*(VLOOKUP($Q469,'Workforce distribution'!$C$8:$AD$30,AT$7,FALSE)),IF($Q469="n/a",(IF($P469=AT$6,$X469*$F469,0)),$X469*$F469*(VLOOKUP($Q469,'Workforce distribution'!$C$8:$AD$30,AT$7,FALSE)))),0)</f>
        <v>0</v>
      </c>
      <c r="AU469" s="30">
        <f>_xlfn.IFNA(IF($O469="days",$Y469*(VLOOKUP($K469,'Bed parameters'!$A$9:$I$12,9,FALSE))*$F469*(VLOOKUP($Q469,'Workforce distribution'!$C$8:$AD$30,AU$7,FALSE)),IF($Q469="n/a",(IF($P469=AU$6,$X469*$F469,0)),$X469*$F469*(VLOOKUP($Q469,'Workforce distribution'!$C$8:$AD$30,AU$7,FALSE)))),0)</f>
        <v>0</v>
      </c>
      <c r="AV469" s="30">
        <f>_xlfn.IFNA(IF($O469="days",$Y469*(VLOOKUP($K469,'Bed parameters'!$A$9:$I$12,9,FALSE))*$F469*(VLOOKUP($Q469,'Workforce distribution'!$C$8:$AD$30,AV$7,FALSE)),IF($Q469="n/a",(IF($P469=AV$6,$X469*$F469,0)),$X469*$F469*(VLOOKUP($Q469,'Workforce distribution'!$C$8:$AD$30,AV$7,FALSE)))),0)</f>
        <v>0</v>
      </c>
      <c r="AW469" s="30">
        <f>_xlfn.IFNA(IF($O469="days",$Y469*(VLOOKUP($K469,'Bed parameters'!$A$9:$I$12,9,FALSE))*$F469*(VLOOKUP($Q469,'Workforce distribution'!$C$8:$AD$30,AW$7,FALSE)),IF($Q469="n/a",(IF($P469=AW$6,$X469*$F469,0)),$X469*$F469*(VLOOKUP($Q469,'Workforce distribution'!$C$8:$AD$30,AW$7,FALSE)))),0)</f>
        <v>0</v>
      </c>
      <c r="AX469" s="30">
        <f>_xlfn.IFNA(IF($O469="days",$Y469*(VLOOKUP($K469,'Bed parameters'!$A$9:$I$12,9,FALSE))*$F469*(VLOOKUP($Q469,'Workforce distribution'!$C$8:$AD$30,AX$7,FALSE)),IF($Q469="n/a",(IF($P469=AX$6,$X469*$F469,0)),$X469*$F469*(VLOOKUP($Q469,'Workforce distribution'!$C$8:$AD$30,AX$7,FALSE)))),0)</f>
        <v>0</v>
      </c>
      <c r="AY469" s="30">
        <f>_xlfn.IFNA(IF($O469="days",$Y469*(VLOOKUP($K469,'Bed parameters'!$A$9:$I$12,9,FALSE))*$F469*(VLOOKUP($Q469,'Workforce distribution'!$C$8:$AD$30,AY$7,FALSE)),IF($Q469="n/a",(IF($P469=AY$6,$X469*$F469,0)),$X469*$F469*(VLOOKUP($Q469,'Workforce distribution'!$C$8:$AD$30,AY$7,FALSE)))),0)</f>
        <v>0</v>
      </c>
      <c r="AZ469" s="30">
        <f>_xlfn.IFNA(IF($O469="days",$Y469*(VLOOKUP($K469,'Bed parameters'!$A$9:$I$12,9,FALSE))*$F469*(VLOOKUP($Q469,'Workforce distribution'!$C$8:$AD$30,AZ$7,FALSE)),IF($Q469="n/a",(IF($P469=AZ$6,$X469*$F469,0)),$X469*$F469*(VLOOKUP($Q469,'Workforce distribution'!$C$8:$AD$30,AZ$7,FALSE)))),0)</f>
        <v>0</v>
      </c>
      <c r="BA469" s="30">
        <f>_xlfn.IFNA(IF($O469="days",$Y469*(VLOOKUP($K469,'Bed parameters'!$A$9:$I$12,9,FALSE))*$F469*(VLOOKUP($Q469,'Workforce distribution'!$C$8:$AD$30,BA$7,FALSE)),IF($Q469="n/a",(IF($P469=BA$6,$X469*$F469,0)),$X469*$F469*(VLOOKUP($Q469,'Workforce distribution'!$C$8:$AD$30,BA$7,FALSE)))),0)</f>
        <v>0</v>
      </c>
      <c r="BB469" s="30">
        <f>_xlfn.IFNA(IF($O469="days",$Y469*(VLOOKUP($K469,'Bed parameters'!$A$9:$I$12,9,FALSE))*$F469*(VLOOKUP($Q469,'Workforce distribution'!$C$8:$AD$30,BB$7,FALSE)),IF($Q469="n/a",(IF($P469=BB$6,$X469*$F469,0)),$X469*$F469*(VLOOKUP($Q469,'Workforce distribution'!$C$8:$AD$30,BB$7,FALSE)))),0)</f>
        <v>0</v>
      </c>
      <c r="BC469" s="149">
        <f t="shared" si="65"/>
        <v>44.251302967089302</v>
      </c>
      <c r="BD469" s="288">
        <f>IF($Q469="n/a",(IF('Workforce hours'!D$30=0,0,(AB469/'Workforce hours'!D$30))),(IF(VLOOKUP($Q469,'Workforce hours'!$C$8:$AD$30,BD$7,FALSE)=0,0,(AB469/(VLOOKUP($Q469,'Workforce hours'!$C$8:$AD$30,BD$7,FALSE))))))</f>
        <v>0</v>
      </c>
      <c r="BE469" s="288">
        <f>IF($Q469="n/a",(IF('Workforce hours'!E$30=0,0,(AC469/'Workforce hours'!E$30))),(IF(VLOOKUP($Q469,'Workforce hours'!$C$8:$AD$30,BE$7,FALSE)=0,0,(AC469/(VLOOKUP($Q469,'Workforce hours'!$C$8:$AD$30,BE$7,FALSE))))))</f>
        <v>0</v>
      </c>
      <c r="BF469" s="288">
        <f>IF($Q469="n/a",(IF('Workforce hours'!F$30=0,0,(AD469/'Workforce hours'!F$30))),(IF(VLOOKUP($Q469,'Workforce hours'!$C$8:$AD$30,BF$7,FALSE)=0,0,(AD469/(VLOOKUP($Q469,'Workforce hours'!$C$8:$AD$30,BF$7,FALSE))))))</f>
        <v>0</v>
      </c>
      <c r="BG469" s="288">
        <f>IF($Q469="n/a",(IF('Workforce hours'!G$30=0,0,(AE469/'Workforce hours'!G$30))),(IF(VLOOKUP($Q469,'Workforce hours'!$C$8:$AD$30,BG$7,FALSE)=0,0,(AE469/(VLOOKUP($Q469,'Workforce hours'!$C$8:$AD$30,BG$7,FALSE))))))</f>
        <v>4.246138680349854</v>
      </c>
      <c r="BH469" s="288">
        <f>IF($Q469="n/a",(IF('Workforce hours'!H$30=0,0,(AF469/'Workforce hours'!H$30))),(IF(VLOOKUP($Q469,'Workforce hours'!$C$8:$AD$30,BH$7,FALSE)=0,0,(AF469/(VLOOKUP($Q469,'Workforce hours'!$C$8:$AD$30,BH$7,FALSE))))))</f>
        <v>0</v>
      </c>
      <c r="BI469" s="288">
        <f>IF($Q469="n/a",(IF('Workforce hours'!I$30=0,0,(AG469/'Workforce hours'!I$30))),(IF(VLOOKUP($Q469,'Workforce hours'!$C$8:$AD$30,BI$7,FALSE)=0,0,(AG469/(VLOOKUP($Q469,'Workforce hours'!$C$8:$AD$30,BI$7,FALSE))))))</f>
        <v>0</v>
      </c>
      <c r="BJ469" s="288">
        <f>IF($Q469="n/a",(IF('Workforce hours'!J$30=0,0,(AH469/'Workforce hours'!J$30))),(IF(VLOOKUP($Q469,'Workforce hours'!$C$8:$AD$30,BJ$7,FALSE)=0,0,(AH469/(VLOOKUP($Q469,'Workforce hours'!$C$8:$AD$30,BJ$7,FALSE))))))</f>
        <v>0</v>
      </c>
      <c r="BK469" s="288">
        <f>IF($Q469="n/a",(IF('Workforce hours'!K$30=0,0,(AI469/'Workforce hours'!K$30))),(IF(VLOOKUP($Q469,'Workforce hours'!$C$8:$AD$30,BK$7,FALSE)=0,0,(AI469/(VLOOKUP($Q469,'Workforce hours'!$C$8:$AD$30,BK$7,FALSE))))))</f>
        <v>0</v>
      </c>
      <c r="BL469" s="288">
        <f>IF($Q469="n/a",(IF('Workforce hours'!L$30=0,0,(AJ469/'Workforce hours'!L$30))),(IF(VLOOKUP($Q469,'Workforce hours'!$C$8:$AD$30,BL$7,FALSE)=0,0,(AJ469/(VLOOKUP($Q469,'Workforce hours'!$C$8:$AD$30,BL$7,FALSE))))))</f>
        <v>0</v>
      </c>
      <c r="BM469" s="288">
        <f>IF($Q469="n/a",(IF('Workforce hours'!M$30=0,0,(AK469/'Workforce hours'!M$30))),(IF(VLOOKUP($Q469,'Workforce hours'!$C$8:$AD$30,BM$7,FALSE)=0,0,(AK469/(VLOOKUP($Q469,'Workforce hours'!$C$8:$AD$30,BM$7,FALSE))))))</f>
        <v>31.093442227677503</v>
      </c>
      <c r="BN469" s="288">
        <f>IF($Q469="n/a",(IF('Workforce hours'!N$30=0,0,(AL469/'Workforce hours'!N$30))),(IF(VLOOKUP($Q469,'Workforce hours'!$C$8:$AD$30,BN$7,FALSE)=0,0,(AL469/(VLOOKUP($Q469,'Workforce hours'!$C$8:$AD$30,BN$7,FALSE))))))</f>
        <v>0</v>
      </c>
      <c r="BO469" s="288">
        <f>IF($Q469="n/a",(IF('Workforce hours'!O$30=0,0,(AM469/'Workforce hours'!O$30))),(IF(VLOOKUP($Q469,'Workforce hours'!$C$8:$AD$30,BO$7,FALSE)=0,0,(AM469/(VLOOKUP($Q469,'Workforce hours'!$C$8:$AD$30,BO$7,FALSE))))))</f>
        <v>0</v>
      </c>
      <c r="BP469" s="288">
        <f>IF($Q469="n/a",(IF('Workforce hours'!P$30=0,0,(AN469/'Workforce hours'!P$30))),(IF(VLOOKUP($Q469,'Workforce hours'!$C$8:$AD$30,BP$7,FALSE)=0,0,(AN469/(VLOOKUP($Q469,'Workforce hours'!$C$8:$AD$30,BP$7,FALSE))))))</f>
        <v>0</v>
      </c>
      <c r="BQ469" s="288">
        <f>IF($Q469="n/a",(IF('Workforce hours'!Q$30=0,0,(AO469/'Workforce hours'!Q$30))),(IF(VLOOKUP($Q469,'Workforce hours'!$C$8:$AD$30,BQ$7,FALSE)=0,0,(AO469/(VLOOKUP($Q469,'Workforce hours'!$C$8:$AD$30,BQ$7,FALSE))))))</f>
        <v>0</v>
      </c>
      <c r="BR469" s="288">
        <f>IF($Q469="n/a",(IF('Workforce hours'!R$30=0,0,(AP469/'Workforce hours'!R$30))),(IF(VLOOKUP($Q469,'Workforce hours'!$C$8:$AD$30,BR$7,FALSE)=0,0,(AP469/(VLOOKUP($Q469,'Workforce hours'!$C$8:$AD$30,BR$7,FALSE))))))</f>
        <v>0</v>
      </c>
      <c r="BS469" s="288">
        <f>IF($Q469="n/a",(IF('Workforce hours'!S$30=0,0,(AQ469/'Workforce hours'!S$30))),(IF(VLOOKUP($Q469,'Workforce hours'!$C$8:$AD$30,BS$7,FALSE)=0,0,(AQ469/(VLOOKUP($Q469,'Workforce hours'!$C$8:$AD$30,BS$7,FALSE))))))</f>
        <v>0</v>
      </c>
      <c r="BT469" s="288">
        <f>IF($Q469="n/a",(IF('Workforce hours'!T$30=0,0,(AR469/'Workforce hours'!T$30))),(IF(VLOOKUP($Q469,'Workforce hours'!$C$8:$AD$30,BT$7,FALSE)=0,0,(AR469/(VLOOKUP($Q469,'Workforce hours'!$C$8:$AD$30,BT$7,FALSE))))))</f>
        <v>0</v>
      </c>
      <c r="BU469" s="288">
        <f>IF($Q469="n/a",(IF('Workforce hours'!U$30=0,0,(AS469/'Workforce hours'!U$30))),(IF(VLOOKUP($Q469,'Workforce hours'!$C$8:$AD$30,BU$7,FALSE)=0,0,(AS469/(VLOOKUP($Q469,'Workforce hours'!$C$8:$AD$30,BU$7,FALSE))))))</f>
        <v>8.9117220590619457</v>
      </c>
      <c r="BV469" s="288">
        <f>IF($Q469="n/a",(IF('Workforce hours'!V$30=0,0,(AT469/'Workforce hours'!V$30))),(IF(VLOOKUP($Q469,'Workforce hours'!$C$8:$AD$30,BV$7,FALSE)=0,0,(AT469/(VLOOKUP($Q469,'Workforce hours'!$C$8:$AD$30,BV$7,FALSE))))))</f>
        <v>0</v>
      </c>
      <c r="BW469" s="288">
        <f>IF($Q469="n/a",(IF('Workforce hours'!W$30=0,0,(AU469/'Workforce hours'!W$30))),(IF(VLOOKUP($Q469,'Workforce hours'!$C$8:$AD$30,BW$7,FALSE)=0,0,(AU469/(VLOOKUP($Q469,'Workforce hours'!$C$8:$AD$30,BW$7,FALSE))))))</f>
        <v>0</v>
      </c>
      <c r="BX469" s="288">
        <f>IF($Q469="n/a",(IF('Workforce hours'!X$30=0,0,(AV469/'Workforce hours'!X$30))),(IF(VLOOKUP($Q469,'Workforce hours'!$C$8:$AD$30,BX$7,FALSE)=0,0,(AV469/(VLOOKUP($Q469,'Workforce hours'!$C$8:$AD$30,BX$7,FALSE))))))</f>
        <v>0</v>
      </c>
      <c r="BY469" s="288">
        <f>IF($Q469="n/a",(IF('Workforce hours'!Y$30=0,0,(AW469/'Workforce hours'!Y$30))),(IF(VLOOKUP($Q469,'Workforce hours'!$C$8:$AD$30,BY$7,FALSE)=0,0,(AW469/(VLOOKUP($Q469,'Workforce hours'!$C$8:$AD$30,BY$7,FALSE))))))</f>
        <v>0</v>
      </c>
      <c r="BZ469" s="288">
        <f>IF($Q469="n/a",(IF('Workforce hours'!Z$30=0,0,(AX469/'Workforce hours'!Z$30))),(IF(VLOOKUP($Q469,'Workforce hours'!$C$8:$AD$30,BZ$7,FALSE)=0,0,(AX469/(VLOOKUP($Q469,'Workforce hours'!$C$8:$AD$30,BZ$7,FALSE))))))</f>
        <v>0</v>
      </c>
      <c r="CA469" s="288">
        <f>IF($Q469="n/a",(IF('Workforce hours'!AA$30=0,0,(AY469/'Workforce hours'!AA$30))),(IF(VLOOKUP($Q469,'Workforce hours'!$C$8:$AD$30,CA$7,FALSE)=0,0,(AY469/(VLOOKUP($Q469,'Workforce hours'!$C$8:$AD$30,CA$7,FALSE))))))</f>
        <v>0</v>
      </c>
      <c r="CB469" s="288">
        <f>IF($Q469="n/a",(IF('Workforce hours'!AB$30=0,0,(AZ469/'Workforce hours'!AB$30))),(IF(VLOOKUP($Q469,'Workforce hours'!$C$8:$AD$30,CB$7,FALSE)=0,0,(AZ469/(VLOOKUP($Q469,'Workforce hours'!$C$8:$AD$30,CB$7,FALSE))))))</f>
        <v>0</v>
      </c>
      <c r="CC469" s="288">
        <f>IF($Q469="n/a",(IF('Workforce hours'!AC$30=0,0,(BA469/'Workforce hours'!AC$30))),(IF(VLOOKUP($Q469,'Workforce hours'!$C$8:$AD$30,CC$7,FALSE)=0,0,(BA469/(VLOOKUP($Q469,'Workforce hours'!$C$8:$AD$30,CC$7,FALSE))))))</f>
        <v>0</v>
      </c>
      <c r="CD469" s="288">
        <f>IF($Q469="n/a",(IF('Workforce hours'!AD$30=0,0,(BB469/'Workforce hours'!AD$30))),(IF(VLOOKUP($Q469,'Workforce hours'!$C$8:$AD$30,CD$7,FALSE)=0,0,(BB469/(VLOOKUP($Q469,'Workforce hours'!$C$8:$AD$30,CD$7,FALSE))))))</f>
        <v>0</v>
      </c>
      <c r="CE469" s="289">
        <f t="shared" si="66"/>
        <v>0</v>
      </c>
      <c r="CF469" s="290">
        <f>BD469*'Workforce costs'!B$9*(1+'Workforce costs'!B$10)*(1+'Workforce costs'!B$11)</f>
        <v>0</v>
      </c>
      <c r="CG469" s="290">
        <f>BE469*'Workforce costs'!C$9*(1+'Workforce costs'!C$10)*(1+'Workforce costs'!C$11)</f>
        <v>0</v>
      </c>
      <c r="CH469" s="290">
        <f>BF469*'Workforce costs'!D$9*(1+'Workforce costs'!D$10)*(1+'Workforce costs'!D$11)</f>
        <v>0</v>
      </c>
      <c r="CI469" s="290">
        <f>BG469*'Workforce costs'!E$9*(1+'Workforce costs'!E$10)*(1+'Workforce costs'!E$11)</f>
        <v>0</v>
      </c>
      <c r="CJ469" s="290">
        <f>BH469*'Workforce costs'!F$9*(1+'Workforce costs'!F$10)*(1+'Workforce costs'!F$11)</f>
        <v>0</v>
      </c>
      <c r="CK469" s="290">
        <f>BI469*'Workforce costs'!G$9*(1+'Workforce costs'!G$10)*(1+'Workforce costs'!G$11)</f>
        <v>0</v>
      </c>
      <c r="CL469" s="290">
        <f>BJ469*'Workforce costs'!H$9*(1+'Workforce costs'!H$10)*(1+'Workforce costs'!H$11)</f>
        <v>0</v>
      </c>
      <c r="CM469" s="290">
        <f>BK469*'Workforce costs'!I$9*(1+'Workforce costs'!I$10)*(1+'Workforce costs'!I$11)</f>
        <v>0</v>
      </c>
      <c r="CN469" s="290">
        <f>BL469*'Workforce costs'!J$9*(1+'Workforce costs'!J$10)*(1+'Workforce costs'!J$11)</f>
        <v>0</v>
      </c>
      <c r="CO469" s="290">
        <f>BM469*'Workforce costs'!K$9*(1+'Workforce costs'!K$10)*(1+'Workforce costs'!K$11)</f>
        <v>0</v>
      </c>
      <c r="CP469" s="290">
        <f>BN469*'Workforce costs'!L$9*(1+'Workforce costs'!L$10)*(1+'Workforce costs'!L$11)</f>
        <v>0</v>
      </c>
      <c r="CQ469" s="290">
        <f>BO469*'Workforce costs'!M$9*(1+'Workforce costs'!M$10)*(1+'Workforce costs'!M$11)</f>
        <v>0</v>
      </c>
      <c r="CR469" s="290">
        <f>BP469*'Workforce costs'!N$9*(1+'Workforce costs'!N$10)*(1+'Workforce costs'!N$11)</f>
        <v>0</v>
      </c>
      <c r="CS469" s="290">
        <f>BQ469*'Workforce costs'!O$9*(1+'Workforce costs'!O$10)*(1+'Workforce costs'!O$11)</f>
        <v>0</v>
      </c>
      <c r="CT469" s="290">
        <f>BR469*'Workforce costs'!P$9*(1+'Workforce costs'!P$10)*(1+'Workforce costs'!P$11)</f>
        <v>0</v>
      </c>
      <c r="CU469" s="290">
        <f>BS469*'Workforce costs'!Q$9*(1+'Workforce costs'!Q$10)*(1+'Workforce costs'!Q$11)</f>
        <v>0</v>
      </c>
      <c r="CV469" s="290">
        <f>BT469*'Workforce costs'!R$9*(1+'Workforce costs'!R$10)*(1+'Workforce costs'!R$11)</f>
        <v>0</v>
      </c>
      <c r="CW469" s="290">
        <f>BU469*'Workforce costs'!S$9*(1+'Workforce costs'!S$10)*(1+'Workforce costs'!S$11)</f>
        <v>0</v>
      </c>
      <c r="CX469" s="290">
        <f>BV469*'Workforce costs'!T$9*(1+'Workforce costs'!T$10)*(1+'Workforce costs'!T$11)</f>
        <v>0</v>
      </c>
      <c r="CY469" s="290">
        <f>BW469*'Workforce costs'!U$9*(1+'Workforce costs'!U$10)*(1+'Workforce costs'!U$11)</f>
        <v>0</v>
      </c>
      <c r="CZ469" s="290">
        <f>BX469*'Workforce costs'!V$9*(1+'Workforce costs'!V$10)*(1+'Workforce costs'!V$11)</f>
        <v>0</v>
      </c>
      <c r="DA469" s="290">
        <f>BY469*'Workforce costs'!W$9*(1+'Workforce costs'!W$10)*(1+'Workforce costs'!W$11)</f>
        <v>0</v>
      </c>
      <c r="DB469" s="290">
        <f>BZ469*'Workforce costs'!X$9*(1+'Workforce costs'!X$10)*(1+'Workforce costs'!X$11)</f>
        <v>0</v>
      </c>
      <c r="DC469" s="290">
        <f>CA469*'Workforce costs'!Y$9*(1+'Workforce costs'!Y$10)*(1+'Workforce costs'!Y$11)</f>
        <v>0</v>
      </c>
      <c r="DD469" s="290">
        <f>CB469*'Workforce costs'!Z$9*(1+'Workforce costs'!Z$10)*(1+'Workforce costs'!Z$11)</f>
        <v>0</v>
      </c>
      <c r="DE469" s="290">
        <f>CC469*'Workforce costs'!AA$9*(1+'Workforce costs'!AA$10)*(1+'Workforce costs'!AA$11)</f>
        <v>0</v>
      </c>
      <c r="DF469" s="290">
        <f>CD469*'Workforce costs'!AB$9*(1+'Workforce costs'!AB$10)*(1+'Workforce costs'!AB$11)</f>
        <v>0</v>
      </c>
    </row>
    <row r="470" spans="1:110" x14ac:dyDescent="0.3">
      <c r="A470" s="2" t="str">
        <f>Outputs!$A$4</f>
        <v>Australia</v>
      </c>
      <c r="B470" s="2" t="str">
        <f t="shared" si="59"/>
        <v>Australia 18to24</v>
      </c>
      <c r="C470" s="30">
        <f>VLOOKUP($B470,Populations!$D$15:$H$1920,3,FALSE)</f>
        <v>2374194</v>
      </c>
      <c r="D470" s="255">
        <f>IF(OR($H470="General pop",$H470="Schools",$H470="Workplace",$H470="Skills Training",$H470="Digital Supports"),1,VLOOKUP($B470,Populations!$D$15:$H$1920,5,FALSE))</f>
        <v>1</v>
      </c>
      <c r="E470" s="88">
        <f>VLOOKUP(I470,Epidemiology!$C$10:$H$47,6,FALSE)</f>
        <v>1533.6</v>
      </c>
      <c r="F470" s="102">
        <f>'Care profiles'!R471</f>
        <v>1</v>
      </c>
      <c r="G470" s="15" t="str">
        <f>'Care profiles'!A471</f>
        <v>18to24</v>
      </c>
      <c r="H470" s="15" t="str">
        <f>'Care profiles'!B471</f>
        <v>Bereaved_Year1</v>
      </c>
      <c r="I470" s="15" t="str">
        <f>'Care profiles'!C471</f>
        <v>Bereaved_Year1_18-24yrs</v>
      </c>
      <c r="J470" s="15" t="str">
        <f>'Care profiles'!D471</f>
        <v>Care profile</v>
      </c>
      <c r="K470" s="15" t="str">
        <f>'Care profiles'!E471</f>
        <v>Individual Psychosocial Support Services</v>
      </c>
      <c r="L470" s="104">
        <f>'Care profiles'!F471</f>
        <v>0.8</v>
      </c>
      <c r="M470" s="15">
        <f>'Care profiles'!G471</f>
        <v>12</v>
      </c>
      <c r="N470" s="15">
        <f>'Care profiles'!H471</f>
        <v>60</v>
      </c>
      <c r="O470" s="15" t="str">
        <f>'Care profiles'!I471</f>
        <v>min</v>
      </c>
      <c r="P470" s="15" t="str">
        <f>'Care profiles'!J471</f>
        <v>Vocationally Qualified - Unspecified</v>
      </c>
      <c r="Q470" s="15" t="str">
        <f>'Care profiles'!K471</f>
        <v>n/a</v>
      </c>
      <c r="R470" s="15" t="str">
        <f>'Care profiles'!M471</f>
        <v>Y</v>
      </c>
      <c r="S470" s="15" t="str">
        <f>'Care profiles'!O471</f>
        <v>Y</v>
      </c>
      <c r="T470" s="15" t="str">
        <f>'Care profiles'!Q471</f>
        <v>N</v>
      </c>
      <c r="U470" s="30">
        <f t="shared" si="60"/>
        <v>36410.639184</v>
      </c>
      <c r="V470" s="30">
        <f t="shared" si="61"/>
        <v>29128.511347200001</v>
      </c>
      <c r="W470" s="30">
        <f>IF(M470="n/a",0,IF(O470="days",V470*M470*(1+(VLOOKUP(K470,'Bed parameters'!$A$9:$G$12,7,FALSE))),V470*M470))</f>
        <v>349542.13616640004</v>
      </c>
      <c r="X470" s="30">
        <f t="shared" si="62"/>
        <v>349542.13616640004</v>
      </c>
      <c r="Y470" s="30">
        <f t="shared" si="63"/>
        <v>0</v>
      </c>
      <c r="Z470" s="113">
        <f>_xlfn.IFNA(Y470/((VLOOKUP(K470,'Bed parameters'!$A$9:$G$12,3,FALSE))*(VLOOKUP(K470,'Bed parameters'!$A$9:$G$12,5,FALSE))),0)</f>
        <v>0</v>
      </c>
      <c r="AA470" s="30">
        <f t="shared" si="64"/>
        <v>349542.13616640004</v>
      </c>
      <c r="AB470" s="30">
        <f>_xlfn.IFNA(IF($O470="days",$Y470*(VLOOKUP($K470,'Bed parameters'!$A$9:$I$12,9,FALSE))*$F470*(VLOOKUP($Q470,'Workforce distribution'!$C$8:$AD$30,AB$7,FALSE)),IF($Q470="n/a",(IF($P470=AB$6,$X470*$F470,0)),$X470*$F470*(VLOOKUP($Q470,'Workforce distribution'!$C$8:$AD$30,AB$7,FALSE)))),0)</f>
        <v>0</v>
      </c>
      <c r="AC470" s="30">
        <f>_xlfn.IFNA(IF($O470="days",$Y470*(VLOOKUP($K470,'Bed parameters'!$A$9:$I$12,9,FALSE))*$F470*(VLOOKUP($Q470,'Workforce distribution'!$C$8:$AD$30,AC$7,FALSE)),IF($Q470="n/a",(IF($P470=AC$6,$X470*$F470,0)),$X470*$F470*(VLOOKUP($Q470,'Workforce distribution'!$C$8:$AD$30,AC$7,FALSE)))),0)</f>
        <v>0</v>
      </c>
      <c r="AD470" s="30">
        <f>_xlfn.IFNA(IF($O470="days",$Y470*(VLOOKUP($K470,'Bed parameters'!$A$9:$I$12,9,FALSE))*$F470*(VLOOKUP($Q470,'Workforce distribution'!$C$8:$AD$30,AD$7,FALSE)),IF($Q470="n/a",(IF($P470=AD$6,$X470*$F470,0)),$X470*$F470*(VLOOKUP($Q470,'Workforce distribution'!$C$8:$AD$30,AD$7,FALSE)))),0)</f>
        <v>0</v>
      </c>
      <c r="AE470" s="30">
        <f>_xlfn.IFNA(IF($O470="days",$Y470*(VLOOKUP($K470,'Bed parameters'!$A$9:$I$12,9,FALSE))*$F470*(VLOOKUP($Q470,'Workforce distribution'!$C$8:$AD$30,AE$7,FALSE)),IF($Q470="n/a",(IF($P470=AE$6,$X470*$F470,0)),$X470*$F470*(VLOOKUP($Q470,'Workforce distribution'!$C$8:$AD$30,AE$7,FALSE)))),0)</f>
        <v>0</v>
      </c>
      <c r="AF470" s="30">
        <f>_xlfn.IFNA(IF($O470="days",$Y470*(VLOOKUP($K470,'Bed parameters'!$A$9:$I$12,9,FALSE))*$F470*(VLOOKUP($Q470,'Workforce distribution'!$C$8:$AD$30,AF$7,FALSE)),IF($Q470="n/a",(IF($P470=AF$6,$X470*$F470,0)),$X470*$F470*(VLOOKUP($Q470,'Workforce distribution'!$C$8:$AD$30,AF$7,FALSE)))),0)</f>
        <v>0</v>
      </c>
      <c r="AG470" s="30">
        <f>_xlfn.IFNA(IF($O470="days",$Y470*(VLOOKUP($K470,'Bed parameters'!$A$9:$I$12,9,FALSE))*$F470*(VLOOKUP($Q470,'Workforce distribution'!$C$8:$AD$30,AG$7,FALSE)),IF($Q470="n/a",(IF($P470=AG$6,$X470*$F470,0)),$X470*$F470*(VLOOKUP($Q470,'Workforce distribution'!$C$8:$AD$30,AG$7,FALSE)))),0)</f>
        <v>0</v>
      </c>
      <c r="AH470" s="30">
        <f>_xlfn.IFNA(IF($O470="days",$Y470*(VLOOKUP($K470,'Bed parameters'!$A$9:$I$12,9,FALSE))*$F470*(VLOOKUP($Q470,'Workforce distribution'!$C$8:$AD$30,AH$7,FALSE)),IF($Q470="n/a",(IF($P470=AH$6,$X470*$F470,0)),$X470*$F470*(VLOOKUP($Q470,'Workforce distribution'!$C$8:$AD$30,AH$7,FALSE)))),0)</f>
        <v>0</v>
      </c>
      <c r="AI470" s="30">
        <f>_xlfn.IFNA(IF($O470="days",$Y470*(VLOOKUP($K470,'Bed parameters'!$A$9:$I$12,9,FALSE))*$F470*(VLOOKUP($Q470,'Workforce distribution'!$C$8:$AD$30,AI$7,FALSE)),IF($Q470="n/a",(IF($P470=AI$6,$X470*$F470,0)),$X470*$F470*(VLOOKUP($Q470,'Workforce distribution'!$C$8:$AD$30,AI$7,FALSE)))),0)</f>
        <v>0</v>
      </c>
      <c r="AJ470" s="30">
        <f>_xlfn.IFNA(IF($O470="days",$Y470*(VLOOKUP($K470,'Bed parameters'!$A$9:$I$12,9,FALSE))*$F470*(VLOOKUP($Q470,'Workforce distribution'!$C$8:$AD$30,AJ$7,FALSE)),IF($Q470="n/a",(IF($P470=AJ$6,$X470*$F470,0)),$X470*$F470*(VLOOKUP($Q470,'Workforce distribution'!$C$8:$AD$30,AJ$7,FALSE)))),0)</f>
        <v>0</v>
      </c>
      <c r="AK470" s="30">
        <f>_xlfn.IFNA(IF($O470="days",$Y470*(VLOOKUP($K470,'Bed parameters'!$A$9:$I$12,9,FALSE))*$F470*(VLOOKUP($Q470,'Workforce distribution'!$C$8:$AD$30,AK$7,FALSE)),IF($Q470="n/a",(IF($P470=AK$6,$X470*$F470,0)),$X470*$F470*(VLOOKUP($Q470,'Workforce distribution'!$C$8:$AD$30,AK$7,FALSE)))),0)</f>
        <v>349542.13616640004</v>
      </c>
      <c r="AL470" s="30">
        <f>_xlfn.IFNA(IF($O470="days",$Y470*(VLOOKUP($K470,'Bed parameters'!$A$9:$I$12,9,FALSE))*$F470*(VLOOKUP($Q470,'Workforce distribution'!$C$8:$AD$30,AL$7,FALSE)),IF($Q470="n/a",(IF($P470=AL$6,$X470*$F470,0)),$X470*$F470*(VLOOKUP($Q470,'Workforce distribution'!$C$8:$AD$30,AL$7,FALSE)))),0)</f>
        <v>0</v>
      </c>
      <c r="AM470" s="30">
        <f>_xlfn.IFNA(IF($O470="days",$Y470*(VLOOKUP($K470,'Bed parameters'!$A$9:$I$12,9,FALSE))*$F470*(VLOOKUP($Q470,'Workforce distribution'!$C$8:$AD$30,AM$7,FALSE)),IF($Q470="n/a",(IF($P470=AM$6,$X470*$F470,0)),$X470*$F470*(VLOOKUP($Q470,'Workforce distribution'!$C$8:$AD$30,AM$7,FALSE)))),0)</f>
        <v>0</v>
      </c>
      <c r="AN470" s="30">
        <f>_xlfn.IFNA(IF($O470="days",$Y470*(VLOOKUP($K470,'Bed parameters'!$A$9:$I$12,9,FALSE))*$F470*(VLOOKUP($Q470,'Workforce distribution'!$C$8:$AD$30,AN$7,FALSE)),IF($Q470="n/a",(IF($P470=AN$6,$X470*$F470,0)),$X470*$F470*(VLOOKUP($Q470,'Workforce distribution'!$C$8:$AD$30,AN$7,FALSE)))),0)</f>
        <v>0</v>
      </c>
      <c r="AO470" s="30">
        <f>_xlfn.IFNA(IF($O470="days",$Y470*(VLOOKUP($K470,'Bed parameters'!$A$9:$I$12,9,FALSE))*$F470*(VLOOKUP($Q470,'Workforce distribution'!$C$8:$AD$30,AO$7,FALSE)),IF($Q470="n/a",(IF($P470=AO$6,$X470*$F470,0)),$X470*$F470*(VLOOKUP($Q470,'Workforce distribution'!$C$8:$AD$30,AO$7,FALSE)))),0)</f>
        <v>0</v>
      </c>
      <c r="AP470" s="30">
        <f>_xlfn.IFNA(IF($O470="days",$Y470*(VLOOKUP($K470,'Bed parameters'!$A$9:$I$12,9,FALSE))*$F470*(VLOOKUP($Q470,'Workforce distribution'!$C$8:$AD$30,AP$7,FALSE)),IF($Q470="n/a",(IF($P470=AP$6,$X470*$F470,0)),$X470*$F470*(VLOOKUP($Q470,'Workforce distribution'!$C$8:$AD$30,AP$7,FALSE)))),0)</f>
        <v>0</v>
      </c>
      <c r="AQ470" s="30">
        <f>_xlfn.IFNA(IF($O470="days",$Y470*(VLOOKUP($K470,'Bed parameters'!$A$9:$I$12,9,FALSE))*$F470*(VLOOKUP($Q470,'Workforce distribution'!$C$8:$AD$30,AQ$7,FALSE)),IF($Q470="n/a",(IF($P470=AQ$6,$X470*$F470,0)),$X470*$F470*(VLOOKUP($Q470,'Workforce distribution'!$C$8:$AD$30,AQ$7,FALSE)))),0)</f>
        <v>0</v>
      </c>
      <c r="AR470" s="30">
        <f>_xlfn.IFNA(IF($O470="days",$Y470*(VLOOKUP($K470,'Bed parameters'!$A$9:$I$12,9,FALSE))*$F470*(VLOOKUP($Q470,'Workforce distribution'!$C$8:$AD$30,AR$7,FALSE)),IF($Q470="n/a",(IF($P470=AR$6,$X470*$F470,0)),$X470*$F470*(VLOOKUP($Q470,'Workforce distribution'!$C$8:$AD$30,AR$7,FALSE)))),0)</f>
        <v>0</v>
      </c>
      <c r="AS470" s="30">
        <f>_xlfn.IFNA(IF($O470="days",$Y470*(VLOOKUP($K470,'Bed parameters'!$A$9:$I$12,9,FALSE))*$F470*(VLOOKUP($Q470,'Workforce distribution'!$C$8:$AD$30,AS$7,FALSE)),IF($Q470="n/a",(IF($P470=AS$6,$X470*$F470,0)),$X470*$F470*(VLOOKUP($Q470,'Workforce distribution'!$C$8:$AD$30,AS$7,FALSE)))),0)</f>
        <v>0</v>
      </c>
      <c r="AT470" s="30">
        <f>_xlfn.IFNA(IF($O470="days",$Y470*(VLOOKUP($K470,'Bed parameters'!$A$9:$I$12,9,FALSE))*$F470*(VLOOKUP($Q470,'Workforce distribution'!$C$8:$AD$30,AT$7,FALSE)),IF($Q470="n/a",(IF($P470=AT$6,$X470*$F470,0)),$X470*$F470*(VLOOKUP($Q470,'Workforce distribution'!$C$8:$AD$30,AT$7,FALSE)))),0)</f>
        <v>0</v>
      </c>
      <c r="AU470" s="30">
        <f>_xlfn.IFNA(IF($O470="days",$Y470*(VLOOKUP($K470,'Bed parameters'!$A$9:$I$12,9,FALSE))*$F470*(VLOOKUP($Q470,'Workforce distribution'!$C$8:$AD$30,AU$7,FALSE)),IF($Q470="n/a",(IF($P470=AU$6,$X470*$F470,0)),$X470*$F470*(VLOOKUP($Q470,'Workforce distribution'!$C$8:$AD$30,AU$7,FALSE)))),0)</f>
        <v>0</v>
      </c>
      <c r="AV470" s="30">
        <f>_xlfn.IFNA(IF($O470="days",$Y470*(VLOOKUP($K470,'Bed parameters'!$A$9:$I$12,9,FALSE))*$F470*(VLOOKUP($Q470,'Workforce distribution'!$C$8:$AD$30,AV$7,FALSE)),IF($Q470="n/a",(IF($P470=AV$6,$X470*$F470,0)),$X470*$F470*(VLOOKUP($Q470,'Workforce distribution'!$C$8:$AD$30,AV$7,FALSE)))),0)</f>
        <v>0</v>
      </c>
      <c r="AW470" s="30">
        <f>_xlfn.IFNA(IF($O470="days",$Y470*(VLOOKUP($K470,'Bed parameters'!$A$9:$I$12,9,FALSE))*$F470*(VLOOKUP($Q470,'Workforce distribution'!$C$8:$AD$30,AW$7,FALSE)),IF($Q470="n/a",(IF($P470=AW$6,$X470*$F470,0)),$X470*$F470*(VLOOKUP($Q470,'Workforce distribution'!$C$8:$AD$30,AW$7,FALSE)))),0)</f>
        <v>0</v>
      </c>
      <c r="AX470" s="30">
        <f>_xlfn.IFNA(IF($O470="days",$Y470*(VLOOKUP($K470,'Bed parameters'!$A$9:$I$12,9,FALSE))*$F470*(VLOOKUP($Q470,'Workforce distribution'!$C$8:$AD$30,AX$7,FALSE)),IF($Q470="n/a",(IF($P470=AX$6,$X470*$F470,0)),$X470*$F470*(VLOOKUP($Q470,'Workforce distribution'!$C$8:$AD$30,AX$7,FALSE)))),0)</f>
        <v>0</v>
      </c>
      <c r="AY470" s="30">
        <f>_xlfn.IFNA(IF($O470="days",$Y470*(VLOOKUP($K470,'Bed parameters'!$A$9:$I$12,9,FALSE))*$F470*(VLOOKUP($Q470,'Workforce distribution'!$C$8:$AD$30,AY$7,FALSE)),IF($Q470="n/a",(IF($P470=AY$6,$X470*$F470,0)),$X470*$F470*(VLOOKUP($Q470,'Workforce distribution'!$C$8:$AD$30,AY$7,FALSE)))),0)</f>
        <v>0</v>
      </c>
      <c r="AZ470" s="30">
        <f>_xlfn.IFNA(IF($O470="days",$Y470*(VLOOKUP($K470,'Bed parameters'!$A$9:$I$12,9,FALSE))*$F470*(VLOOKUP($Q470,'Workforce distribution'!$C$8:$AD$30,AZ$7,FALSE)),IF($Q470="n/a",(IF($P470=AZ$6,$X470*$F470,0)),$X470*$F470*(VLOOKUP($Q470,'Workforce distribution'!$C$8:$AD$30,AZ$7,FALSE)))),0)</f>
        <v>0</v>
      </c>
      <c r="BA470" s="30">
        <f>_xlfn.IFNA(IF($O470="days",$Y470*(VLOOKUP($K470,'Bed parameters'!$A$9:$I$12,9,FALSE))*$F470*(VLOOKUP($Q470,'Workforce distribution'!$C$8:$AD$30,BA$7,FALSE)),IF($Q470="n/a",(IF($P470=BA$6,$X470*$F470,0)),$X470*$F470*(VLOOKUP($Q470,'Workforce distribution'!$C$8:$AD$30,BA$7,FALSE)))),0)</f>
        <v>0</v>
      </c>
      <c r="BB470" s="30">
        <f>_xlfn.IFNA(IF($O470="days",$Y470*(VLOOKUP($K470,'Bed parameters'!$A$9:$I$12,9,FALSE))*$F470*(VLOOKUP($Q470,'Workforce distribution'!$C$8:$AD$30,BB$7,FALSE)),IF($Q470="n/a",(IF($P470=BB$6,$X470*$F470,0)),$X470*$F470*(VLOOKUP($Q470,'Workforce distribution'!$C$8:$AD$30,BB$7,FALSE)))),0)</f>
        <v>0</v>
      </c>
      <c r="BC470" s="149">
        <f t="shared" si="65"/>
        <v>304.14423014094939</v>
      </c>
      <c r="BD470" s="288">
        <f>IF($Q470="n/a",(IF('Workforce hours'!D$30=0,0,(AB470/'Workforce hours'!D$30))),(IF(VLOOKUP($Q470,'Workforce hours'!$C$8:$AD$30,BD$7,FALSE)=0,0,(AB470/(VLOOKUP($Q470,'Workforce hours'!$C$8:$AD$30,BD$7,FALSE))))))</f>
        <v>0</v>
      </c>
      <c r="BE470" s="288">
        <f>IF($Q470="n/a",(IF('Workforce hours'!E$30=0,0,(AC470/'Workforce hours'!E$30))),(IF(VLOOKUP($Q470,'Workforce hours'!$C$8:$AD$30,BE$7,FALSE)=0,0,(AC470/(VLOOKUP($Q470,'Workforce hours'!$C$8:$AD$30,BE$7,FALSE))))))</f>
        <v>0</v>
      </c>
      <c r="BF470" s="288">
        <f>IF($Q470="n/a",(IF('Workforce hours'!F$30=0,0,(AD470/'Workforce hours'!F$30))),(IF(VLOOKUP($Q470,'Workforce hours'!$C$8:$AD$30,BF$7,FALSE)=0,0,(AD470/(VLOOKUP($Q470,'Workforce hours'!$C$8:$AD$30,BF$7,FALSE))))))</f>
        <v>0</v>
      </c>
      <c r="BG470" s="288">
        <f>IF($Q470="n/a",(IF('Workforce hours'!G$30=0,0,(AE470/'Workforce hours'!G$30))),(IF(VLOOKUP($Q470,'Workforce hours'!$C$8:$AD$30,BG$7,FALSE)=0,0,(AE470/(VLOOKUP($Q470,'Workforce hours'!$C$8:$AD$30,BG$7,FALSE))))))</f>
        <v>0</v>
      </c>
      <c r="BH470" s="288">
        <f>IF($Q470="n/a",(IF('Workforce hours'!H$30=0,0,(AF470/'Workforce hours'!H$30))),(IF(VLOOKUP($Q470,'Workforce hours'!$C$8:$AD$30,BH$7,FALSE)=0,0,(AF470/(VLOOKUP($Q470,'Workforce hours'!$C$8:$AD$30,BH$7,FALSE))))))</f>
        <v>0</v>
      </c>
      <c r="BI470" s="288">
        <f>IF($Q470="n/a",(IF('Workforce hours'!I$30=0,0,(AG470/'Workforce hours'!I$30))),(IF(VLOOKUP($Q470,'Workforce hours'!$C$8:$AD$30,BI$7,FALSE)=0,0,(AG470/(VLOOKUP($Q470,'Workforce hours'!$C$8:$AD$30,BI$7,FALSE))))))</f>
        <v>0</v>
      </c>
      <c r="BJ470" s="288">
        <f>IF($Q470="n/a",(IF('Workforce hours'!J$30=0,0,(AH470/'Workforce hours'!J$30))),(IF(VLOOKUP($Q470,'Workforce hours'!$C$8:$AD$30,BJ$7,FALSE)=0,0,(AH470/(VLOOKUP($Q470,'Workforce hours'!$C$8:$AD$30,BJ$7,FALSE))))))</f>
        <v>0</v>
      </c>
      <c r="BK470" s="288">
        <f>IF($Q470="n/a",(IF('Workforce hours'!K$30=0,0,(AI470/'Workforce hours'!K$30))),(IF(VLOOKUP($Q470,'Workforce hours'!$C$8:$AD$30,BK$7,FALSE)=0,0,(AI470/(VLOOKUP($Q470,'Workforce hours'!$C$8:$AD$30,BK$7,FALSE))))))</f>
        <v>0</v>
      </c>
      <c r="BL470" s="288">
        <f>IF($Q470="n/a",(IF('Workforce hours'!L$30=0,0,(AJ470/'Workforce hours'!L$30))),(IF(VLOOKUP($Q470,'Workforce hours'!$C$8:$AD$30,BL$7,FALSE)=0,0,(AJ470/(VLOOKUP($Q470,'Workforce hours'!$C$8:$AD$30,BL$7,FALSE))))))</f>
        <v>0</v>
      </c>
      <c r="BM470" s="288">
        <f>IF($Q470="n/a",(IF('Workforce hours'!M$30=0,0,(AK470/'Workforce hours'!M$30))),(IF(VLOOKUP($Q470,'Workforce hours'!$C$8:$AD$30,BM$7,FALSE)=0,0,(AK470/(VLOOKUP($Q470,'Workforce hours'!$C$8:$AD$30,BM$7,FALSE))))))</f>
        <v>304.14423014094939</v>
      </c>
      <c r="BN470" s="288">
        <f>IF($Q470="n/a",(IF('Workforce hours'!N$30=0,0,(AL470/'Workforce hours'!N$30))),(IF(VLOOKUP($Q470,'Workforce hours'!$C$8:$AD$30,BN$7,FALSE)=0,0,(AL470/(VLOOKUP($Q470,'Workforce hours'!$C$8:$AD$30,BN$7,FALSE))))))</f>
        <v>0</v>
      </c>
      <c r="BO470" s="288">
        <f>IF($Q470="n/a",(IF('Workforce hours'!O$30=0,0,(AM470/'Workforce hours'!O$30))),(IF(VLOOKUP($Q470,'Workforce hours'!$C$8:$AD$30,BO$7,FALSE)=0,0,(AM470/(VLOOKUP($Q470,'Workforce hours'!$C$8:$AD$30,BO$7,FALSE))))))</f>
        <v>0</v>
      </c>
      <c r="BP470" s="288">
        <f>IF($Q470="n/a",(IF('Workforce hours'!P$30=0,0,(AN470/'Workforce hours'!P$30))),(IF(VLOOKUP($Q470,'Workforce hours'!$C$8:$AD$30,BP$7,FALSE)=0,0,(AN470/(VLOOKUP($Q470,'Workforce hours'!$C$8:$AD$30,BP$7,FALSE))))))</f>
        <v>0</v>
      </c>
      <c r="BQ470" s="288">
        <f>IF($Q470="n/a",(IF('Workforce hours'!Q$30=0,0,(AO470/'Workforce hours'!Q$30))),(IF(VLOOKUP($Q470,'Workforce hours'!$C$8:$AD$30,BQ$7,FALSE)=0,0,(AO470/(VLOOKUP($Q470,'Workforce hours'!$C$8:$AD$30,BQ$7,FALSE))))))</f>
        <v>0</v>
      </c>
      <c r="BR470" s="288">
        <f>IF($Q470="n/a",(IF('Workforce hours'!R$30=0,0,(AP470/'Workforce hours'!R$30))),(IF(VLOOKUP($Q470,'Workforce hours'!$C$8:$AD$30,BR$7,FALSE)=0,0,(AP470/(VLOOKUP($Q470,'Workforce hours'!$C$8:$AD$30,BR$7,FALSE))))))</f>
        <v>0</v>
      </c>
      <c r="BS470" s="288">
        <f>IF($Q470="n/a",(IF('Workforce hours'!S$30=0,0,(AQ470/'Workforce hours'!S$30))),(IF(VLOOKUP($Q470,'Workforce hours'!$C$8:$AD$30,BS$7,FALSE)=0,0,(AQ470/(VLOOKUP($Q470,'Workforce hours'!$C$8:$AD$30,BS$7,FALSE))))))</f>
        <v>0</v>
      </c>
      <c r="BT470" s="288">
        <f>IF($Q470="n/a",(IF('Workforce hours'!T$30=0,0,(AR470/'Workforce hours'!T$30))),(IF(VLOOKUP($Q470,'Workforce hours'!$C$8:$AD$30,BT$7,FALSE)=0,0,(AR470/(VLOOKUP($Q470,'Workforce hours'!$C$8:$AD$30,BT$7,FALSE))))))</f>
        <v>0</v>
      </c>
      <c r="BU470" s="288">
        <f>IF($Q470="n/a",(IF('Workforce hours'!U$30=0,0,(AS470/'Workforce hours'!U$30))),(IF(VLOOKUP($Q470,'Workforce hours'!$C$8:$AD$30,BU$7,FALSE)=0,0,(AS470/(VLOOKUP($Q470,'Workforce hours'!$C$8:$AD$30,BU$7,FALSE))))))</f>
        <v>0</v>
      </c>
      <c r="BV470" s="288">
        <f>IF($Q470="n/a",(IF('Workforce hours'!V$30=0,0,(AT470/'Workforce hours'!V$30))),(IF(VLOOKUP($Q470,'Workforce hours'!$C$8:$AD$30,BV$7,FALSE)=0,0,(AT470/(VLOOKUP($Q470,'Workforce hours'!$C$8:$AD$30,BV$7,FALSE))))))</f>
        <v>0</v>
      </c>
      <c r="BW470" s="288">
        <f>IF($Q470="n/a",(IF('Workforce hours'!W$30=0,0,(AU470/'Workforce hours'!W$30))),(IF(VLOOKUP($Q470,'Workforce hours'!$C$8:$AD$30,BW$7,FALSE)=0,0,(AU470/(VLOOKUP($Q470,'Workforce hours'!$C$8:$AD$30,BW$7,FALSE))))))</f>
        <v>0</v>
      </c>
      <c r="BX470" s="288">
        <f>IF($Q470="n/a",(IF('Workforce hours'!X$30=0,0,(AV470/'Workforce hours'!X$30))),(IF(VLOOKUP($Q470,'Workforce hours'!$C$8:$AD$30,BX$7,FALSE)=0,0,(AV470/(VLOOKUP($Q470,'Workforce hours'!$C$8:$AD$30,BX$7,FALSE))))))</f>
        <v>0</v>
      </c>
      <c r="BY470" s="288">
        <f>IF($Q470="n/a",(IF('Workforce hours'!Y$30=0,0,(AW470/'Workforce hours'!Y$30))),(IF(VLOOKUP($Q470,'Workforce hours'!$C$8:$AD$30,BY$7,FALSE)=0,0,(AW470/(VLOOKUP($Q470,'Workforce hours'!$C$8:$AD$30,BY$7,FALSE))))))</f>
        <v>0</v>
      </c>
      <c r="BZ470" s="288">
        <f>IF($Q470="n/a",(IF('Workforce hours'!Z$30=0,0,(AX470/'Workforce hours'!Z$30))),(IF(VLOOKUP($Q470,'Workforce hours'!$C$8:$AD$30,BZ$7,FALSE)=0,0,(AX470/(VLOOKUP($Q470,'Workforce hours'!$C$8:$AD$30,BZ$7,FALSE))))))</f>
        <v>0</v>
      </c>
      <c r="CA470" s="288">
        <f>IF($Q470="n/a",(IF('Workforce hours'!AA$30=0,0,(AY470/'Workforce hours'!AA$30))),(IF(VLOOKUP($Q470,'Workforce hours'!$C$8:$AD$30,CA$7,FALSE)=0,0,(AY470/(VLOOKUP($Q470,'Workforce hours'!$C$8:$AD$30,CA$7,FALSE))))))</f>
        <v>0</v>
      </c>
      <c r="CB470" s="288">
        <f>IF($Q470="n/a",(IF('Workforce hours'!AB$30=0,0,(AZ470/'Workforce hours'!AB$30))),(IF(VLOOKUP($Q470,'Workforce hours'!$C$8:$AD$30,CB$7,FALSE)=0,0,(AZ470/(VLOOKUP($Q470,'Workforce hours'!$C$8:$AD$30,CB$7,FALSE))))))</f>
        <v>0</v>
      </c>
      <c r="CC470" s="288">
        <f>IF($Q470="n/a",(IF('Workforce hours'!AC$30=0,0,(BA470/'Workforce hours'!AC$30))),(IF(VLOOKUP($Q470,'Workforce hours'!$C$8:$AD$30,CC$7,FALSE)=0,0,(BA470/(VLOOKUP($Q470,'Workforce hours'!$C$8:$AD$30,CC$7,FALSE))))))</f>
        <v>0</v>
      </c>
      <c r="CD470" s="288">
        <f>IF($Q470="n/a",(IF('Workforce hours'!AD$30=0,0,(BB470/'Workforce hours'!AD$30))),(IF(VLOOKUP($Q470,'Workforce hours'!$C$8:$AD$30,CD$7,FALSE)=0,0,(BB470/(VLOOKUP($Q470,'Workforce hours'!$C$8:$AD$30,CD$7,FALSE))))))</f>
        <v>0</v>
      </c>
      <c r="CE470" s="289">
        <f t="shared" si="66"/>
        <v>0</v>
      </c>
      <c r="CF470" s="290">
        <f>BD470*'Workforce costs'!B$9*(1+'Workforce costs'!B$10)*(1+'Workforce costs'!B$11)</f>
        <v>0</v>
      </c>
      <c r="CG470" s="290">
        <f>BE470*'Workforce costs'!C$9*(1+'Workforce costs'!C$10)*(1+'Workforce costs'!C$11)</f>
        <v>0</v>
      </c>
      <c r="CH470" s="290">
        <f>BF470*'Workforce costs'!D$9*(1+'Workforce costs'!D$10)*(1+'Workforce costs'!D$11)</f>
        <v>0</v>
      </c>
      <c r="CI470" s="290">
        <f>BG470*'Workforce costs'!E$9*(1+'Workforce costs'!E$10)*(1+'Workforce costs'!E$11)</f>
        <v>0</v>
      </c>
      <c r="CJ470" s="290">
        <f>BH470*'Workforce costs'!F$9*(1+'Workforce costs'!F$10)*(1+'Workforce costs'!F$11)</f>
        <v>0</v>
      </c>
      <c r="CK470" s="290">
        <f>BI470*'Workforce costs'!G$9*(1+'Workforce costs'!G$10)*(1+'Workforce costs'!G$11)</f>
        <v>0</v>
      </c>
      <c r="CL470" s="290">
        <f>BJ470*'Workforce costs'!H$9*(1+'Workforce costs'!H$10)*(1+'Workforce costs'!H$11)</f>
        <v>0</v>
      </c>
      <c r="CM470" s="290">
        <f>BK470*'Workforce costs'!I$9*(1+'Workforce costs'!I$10)*(1+'Workforce costs'!I$11)</f>
        <v>0</v>
      </c>
      <c r="CN470" s="290">
        <f>BL470*'Workforce costs'!J$9*(1+'Workforce costs'!J$10)*(1+'Workforce costs'!J$11)</f>
        <v>0</v>
      </c>
      <c r="CO470" s="290">
        <f>BM470*'Workforce costs'!K$9*(1+'Workforce costs'!K$10)*(1+'Workforce costs'!K$11)</f>
        <v>0</v>
      </c>
      <c r="CP470" s="290">
        <f>BN470*'Workforce costs'!L$9*(1+'Workforce costs'!L$10)*(1+'Workforce costs'!L$11)</f>
        <v>0</v>
      </c>
      <c r="CQ470" s="290">
        <f>BO470*'Workforce costs'!M$9*(1+'Workforce costs'!M$10)*(1+'Workforce costs'!M$11)</f>
        <v>0</v>
      </c>
      <c r="CR470" s="290">
        <f>BP470*'Workforce costs'!N$9*(1+'Workforce costs'!N$10)*(1+'Workforce costs'!N$11)</f>
        <v>0</v>
      </c>
      <c r="CS470" s="290">
        <f>BQ470*'Workforce costs'!O$9*(1+'Workforce costs'!O$10)*(1+'Workforce costs'!O$11)</f>
        <v>0</v>
      </c>
      <c r="CT470" s="290">
        <f>BR470*'Workforce costs'!P$9*(1+'Workforce costs'!P$10)*(1+'Workforce costs'!P$11)</f>
        <v>0</v>
      </c>
      <c r="CU470" s="290">
        <f>BS470*'Workforce costs'!Q$9*(1+'Workforce costs'!Q$10)*(1+'Workforce costs'!Q$11)</f>
        <v>0</v>
      </c>
      <c r="CV470" s="290">
        <f>BT470*'Workforce costs'!R$9*(1+'Workforce costs'!R$10)*(1+'Workforce costs'!R$11)</f>
        <v>0</v>
      </c>
      <c r="CW470" s="290">
        <f>BU470*'Workforce costs'!S$9*(1+'Workforce costs'!S$10)*(1+'Workforce costs'!S$11)</f>
        <v>0</v>
      </c>
      <c r="CX470" s="290">
        <f>BV470*'Workforce costs'!T$9*(1+'Workforce costs'!T$10)*(1+'Workforce costs'!T$11)</f>
        <v>0</v>
      </c>
      <c r="CY470" s="290">
        <f>BW470*'Workforce costs'!U$9*(1+'Workforce costs'!U$10)*(1+'Workforce costs'!U$11)</f>
        <v>0</v>
      </c>
      <c r="CZ470" s="290">
        <f>BX470*'Workforce costs'!V$9*(1+'Workforce costs'!V$10)*(1+'Workforce costs'!V$11)</f>
        <v>0</v>
      </c>
      <c r="DA470" s="290">
        <f>BY470*'Workforce costs'!W$9*(1+'Workforce costs'!W$10)*(1+'Workforce costs'!W$11)</f>
        <v>0</v>
      </c>
      <c r="DB470" s="290">
        <f>BZ470*'Workforce costs'!X$9*(1+'Workforce costs'!X$10)*(1+'Workforce costs'!X$11)</f>
        <v>0</v>
      </c>
      <c r="DC470" s="290">
        <f>CA470*'Workforce costs'!Y$9*(1+'Workforce costs'!Y$10)*(1+'Workforce costs'!Y$11)</f>
        <v>0</v>
      </c>
      <c r="DD470" s="290">
        <f>CB470*'Workforce costs'!Z$9*(1+'Workforce costs'!Z$10)*(1+'Workforce costs'!Z$11)</f>
        <v>0</v>
      </c>
      <c r="DE470" s="290">
        <f>CC470*'Workforce costs'!AA$9*(1+'Workforce costs'!AA$10)*(1+'Workforce costs'!AA$11)</f>
        <v>0</v>
      </c>
      <c r="DF470" s="290">
        <f>CD470*'Workforce costs'!AB$9*(1+'Workforce costs'!AB$10)*(1+'Workforce costs'!AB$11)</f>
        <v>0</v>
      </c>
    </row>
    <row r="471" spans="1:110" x14ac:dyDescent="0.3">
      <c r="A471" s="2" t="str">
        <f>Outputs!$A$4</f>
        <v>Australia</v>
      </c>
      <c r="B471" s="2" t="str">
        <f t="shared" si="59"/>
        <v>Australia 18to24</v>
      </c>
      <c r="C471" s="30">
        <f>VLOOKUP($B471,Populations!$D$15:$H$1920,3,FALSE)</f>
        <v>2374194</v>
      </c>
      <c r="D471" s="255">
        <f>IF(OR($H471="General pop",$H471="Schools",$H471="Workplace",$H471="Skills Training",$H471="Digital Supports"),1,VLOOKUP($B471,Populations!$D$15:$H$1920,5,FALSE))</f>
        <v>1</v>
      </c>
      <c r="E471" s="88">
        <f>VLOOKUP(I471,Epidemiology!$C$10:$H$47,6,FALSE)</f>
        <v>1533.6</v>
      </c>
      <c r="F471" s="102">
        <f>'Care profiles'!R472</f>
        <v>1</v>
      </c>
      <c r="G471" s="15" t="str">
        <f>'Care profiles'!A472</f>
        <v>18to24</v>
      </c>
      <c r="H471" s="15" t="str">
        <f>'Care profiles'!B472</f>
        <v>Bereaved_Year1</v>
      </c>
      <c r="I471" s="15" t="str">
        <f>'Care profiles'!C472</f>
        <v>Bereaved_Year1_18-24yrs</v>
      </c>
      <c r="J471" s="15" t="str">
        <f>'Care profiles'!D472</f>
        <v>Care profile</v>
      </c>
      <c r="K471" s="15" t="str">
        <f>'Care profiles'!E472</f>
        <v>Care Coordination and Liaison</v>
      </c>
      <c r="L471" s="104">
        <f>'Care profiles'!F472</f>
        <v>0.8</v>
      </c>
      <c r="M471" s="15">
        <f>'Care profiles'!G472</f>
        <v>2</v>
      </c>
      <c r="N471" s="15">
        <f>'Care profiles'!H472</f>
        <v>45</v>
      </c>
      <c r="O471" s="15" t="str">
        <f>'Care profiles'!I472</f>
        <v>min</v>
      </c>
      <c r="P471" s="15" t="str">
        <f>'Care profiles'!J472</f>
        <v>Team</v>
      </c>
      <c r="Q471" s="15" t="str">
        <f>'Care profiles'!K472</f>
        <v>Postvention Crisis Response Team</v>
      </c>
      <c r="R471" s="15" t="str">
        <f>'Care profiles'!M472</f>
        <v>Y</v>
      </c>
      <c r="S471" s="15" t="str">
        <f>'Care profiles'!O472</f>
        <v>Y</v>
      </c>
      <c r="T471" s="15" t="str">
        <f>'Care profiles'!Q472</f>
        <v>N</v>
      </c>
      <c r="U471" s="30">
        <f t="shared" si="60"/>
        <v>36410.639184</v>
      </c>
      <c r="V471" s="30">
        <f t="shared" si="61"/>
        <v>29128.511347200001</v>
      </c>
      <c r="W471" s="30">
        <f>IF(M471="n/a",0,IF(O471="days",V471*M471*(1+(VLOOKUP(K471,'Bed parameters'!$A$9:$G$12,7,FALSE))),V471*M471))</f>
        <v>58257.022694400002</v>
      </c>
      <c r="X471" s="30">
        <f t="shared" si="62"/>
        <v>43692.767020800005</v>
      </c>
      <c r="Y471" s="30">
        <f t="shared" si="63"/>
        <v>0</v>
      </c>
      <c r="Z471" s="113">
        <f>_xlfn.IFNA(Y471/((VLOOKUP(K471,'Bed parameters'!$A$9:$G$12,3,FALSE))*(VLOOKUP(K471,'Bed parameters'!$A$9:$G$12,5,FALSE))),0)</f>
        <v>0</v>
      </c>
      <c r="AA471" s="30">
        <f t="shared" si="64"/>
        <v>43692.767020800005</v>
      </c>
      <c r="AB471" s="30">
        <f>_xlfn.IFNA(IF($O471="days",$Y471*(VLOOKUP($K471,'Bed parameters'!$A$9:$I$12,9,FALSE))*$F471*(VLOOKUP($Q471,'Workforce distribution'!$C$8:$AD$30,AB$7,FALSE)),IF($Q471="n/a",(IF($P471=AB$6,$X471*$F471,0)),$X471*$F471*(VLOOKUP($Q471,'Workforce distribution'!$C$8:$AD$30,AB$7,FALSE)))),0)</f>
        <v>0</v>
      </c>
      <c r="AC471" s="30">
        <f>_xlfn.IFNA(IF($O471="days",$Y471*(VLOOKUP($K471,'Bed parameters'!$A$9:$I$12,9,FALSE))*$F471*(VLOOKUP($Q471,'Workforce distribution'!$C$8:$AD$30,AC$7,FALSE)),IF($Q471="n/a",(IF($P471=AC$6,$X471*$F471,0)),$X471*$F471*(VLOOKUP($Q471,'Workforce distribution'!$C$8:$AD$30,AC$7,FALSE)))),0)</f>
        <v>0</v>
      </c>
      <c r="AD471" s="30">
        <f>_xlfn.IFNA(IF($O471="days",$Y471*(VLOOKUP($K471,'Bed parameters'!$A$9:$I$12,9,FALSE))*$F471*(VLOOKUP($Q471,'Workforce distribution'!$C$8:$AD$30,AD$7,FALSE)),IF($Q471="n/a",(IF($P471=AD$6,$X471*$F471,0)),$X471*$F471*(VLOOKUP($Q471,'Workforce distribution'!$C$8:$AD$30,AD$7,FALSE)))),0)</f>
        <v>0</v>
      </c>
      <c r="AE471" s="30">
        <f>_xlfn.IFNA(IF($O471="days",$Y471*(VLOOKUP($K471,'Bed parameters'!$A$9:$I$12,9,FALSE))*$F471*(VLOOKUP($Q471,'Workforce distribution'!$C$8:$AD$30,AE$7,FALSE)),IF($Q471="n/a",(IF($P471=AE$6,$X471*$F471,0)),$X471*$F471*(VLOOKUP($Q471,'Workforce distribution'!$C$8:$AD$30,AE$7,FALSE)))),0)</f>
        <v>4369.2767020800011</v>
      </c>
      <c r="AF471" s="30">
        <f>_xlfn.IFNA(IF($O471="days",$Y471*(VLOOKUP($K471,'Bed parameters'!$A$9:$I$12,9,FALSE))*$F471*(VLOOKUP($Q471,'Workforce distribution'!$C$8:$AD$30,AF$7,FALSE)),IF($Q471="n/a",(IF($P471=AF$6,$X471*$F471,0)),$X471*$F471*(VLOOKUP($Q471,'Workforce distribution'!$C$8:$AD$30,AF$7,FALSE)))),0)</f>
        <v>0</v>
      </c>
      <c r="AG471" s="30">
        <f>_xlfn.IFNA(IF($O471="days",$Y471*(VLOOKUP($K471,'Bed parameters'!$A$9:$I$12,9,FALSE))*$F471*(VLOOKUP($Q471,'Workforce distribution'!$C$8:$AD$30,AG$7,FALSE)),IF($Q471="n/a",(IF($P471=AG$6,$X471*$F471,0)),$X471*$F471*(VLOOKUP($Q471,'Workforce distribution'!$C$8:$AD$30,AG$7,FALSE)))),0)</f>
        <v>0</v>
      </c>
      <c r="AH471" s="30">
        <f>_xlfn.IFNA(IF($O471="days",$Y471*(VLOOKUP($K471,'Bed parameters'!$A$9:$I$12,9,FALSE))*$F471*(VLOOKUP($Q471,'Workforce distribution'!$C$8:$AD$30,AH$7,FALSE)),IF($Q471="n/a",(IF($P471=AH$6,$X471*$F471,0)),$X471*$F471*(VLOOKUP($Q471,'Workforce distribution'!$C$8:$AD$30,AH$7,FALSE)))),0)</f>
        <v>0</v>
      </c>
      <c r="AI471" s="30">
        <f>_xlfn.IFNA(IF($O471="days",$Y471*(VLOOKUP($K471,'Bed parameters'!$A$9:$I$12,9,FALSE))*$F471*(VLOOKUP($Q471,'Workforce distribution'!$C$8:$AD$30,AI$7,FALSE)),IF($Q471="n/a",(IF($P471=AI$6,$X471*$F471,0)),$X471*$F471*(VLOOKUP($Q471,'Workforce distribution'!$C$8:$AD$30,AI$7,FALSE)))),0)</f>
        <v>0</v>
      </c>
      <c r="AJ471" s="30">
        <f>_xlfn.IFNA(IF($O471="days",$Y471*(VLOOKUP($K471,'Bed parameters'!$A$9:$I$12,9,FALSE))*$F471*(VLOOKUP($Q471,'Workforce distribution'!$C$8:$AD$30,AJ$7,FALSE)),IF($Q471="n/a",(IF($P471=AJ$6,$X471*$F471,0)),$X471*$F471*(VLOOKUP($Q471,'Workforce distribution'!$C$8:$AD$30,AJ$7,FALSE)))),0)</f>
        <v>0</v>
      </c>
      <c r="AK471" s="30">
        <f>_xlfn.IFNA(IF($O471="days",$Y471*(VLOOKUP($K471,'Bed parameters'!$A$9:$I$12,9,FALSE))*$F471*(VLOOKUP($Q471,'Workforce distribution'!$C$8:$AD$30,AK$7,FALSE)),IF($Q471="n/a",(IF($P471=AK$6,$X471*$F471,0)),$X471*$F471*(VLOOKUP($Q471,'Workforce distribution'!$C$8:$AD$30,AK$7,FALSE)))),0)</f>
        <v>30584.936914560003</v>
      </c>
      <c r="AL471" s="30">
        <f>_xlfn.IFNA(IF($O471="days",$Y471*(VLOOKUP($K471,'Bed parameters'!$A$9:$I$12,9,FALSE))*$F471*(VLOOKUP($Q471,'Workforce distribution'!$C$8:$AD$30,AL$7,FALSE)),IF($Q471="n/a",(IF($P471=AL$6,$X471*$F471,0)),$X471*$F471*(VLOOKUP($Q471,'Workforce distribution'!$C$8:$AD$30,AL$7,FALSE)))),0)</f>
        <v>0</v>
      </c>
      <c r="AM471" s="30">
        <f>_xlfn.IFNA(IF($O471="days",$Y471*(VLOOKUP($K471,'Bed parameters'!$A$9:$I$12,9,FALSE))*$F471*(VLOOKUP($Q471,'Workforce distribution'!$C$8:$AD$30,AM$7,FALSE)),IF($Q471="n/a",(IF($P471=AM$6,$X471*$F471,0)),$X471*$F471*(VLOOKUP($Q471,'Workforce distribution'!$C$8:$AD$30,AM$7,FALSE)))),0)</f>
        <v>0</v>
      </c>
      <c r="AN471" s="30">
        <f>_xlfn.IFNA(IF($O471="days",$Y471*(VLOOKUP($K471,'Bed parameters'!$A$9:$I$12,9,FALSE))*$F471*(VLOOKUP($Q471,'Workforce distribution'!$C$8:$AD$30,AN$7,FALSE)),IF($Q471="n/a",(IF($P471=AN$6,$X471*$F471,0)),$X471*$F471*(VLOOKUP($Q471,'Workforce distribution'!$C$8:$AD$30,AN$7,FALSE)))),0)</f>
        <v>0</v>
      </c>
      <c r="AO471" s="30">
        <f>_xlfn.IFNA(IF($O471="days",$Y471*(VLOOKUP($K471,'Bed parameters'!$A$9:$I$12,9,FALSE))*$F471*(VLOOKUP($Q471,'Workforce distribution'!$C$8:$AD$30,AO$7,FALSE)),IF($Q471="n/a",(IF($P471=AO$6,$X471*$F471,0)),$X471*$F471*(VLOOKUP($Q471,'Workforce distribution'!$C$8:$AD$30,AO$7,FALSE)))),0)</f>
        <v>0</v>
      </c>
      <c r="AP471" s="30">
        <f>_xlfn.IFNA(IF($O471="days",$Y471*(VLOOKUP($K471,'Bed parameters'!$A$9:$I$12,9,FALSE))*$F471*(VLOOKUP($Q471,'Workforce distribution'!$C$8:$AD$30,AP$7,FALSE)),IF($Q471="n/a",(IF($P471=AP$6,$X471*$F471,0)),$X471*$F471*(VLOOKUP($Q471,'Workforce distribution'!$C$8:$AD$30,AP$7,FALSE)))),0)</f>
        <v>0</v>
      </c>
      <c r="AQ471" s="30">
        <f>_xlfn.IFNA(IF($O471="days",$Y471*(VLOOKUP($K471,'Bed parameters'!$A$9:$I$12,9,FALSE))*$F471*(VLOOKUP($Q471,'Workforce distribution'!$C$8:$AD$30,AQ$7,FALSE)),IF($Q471="n/a",(IF($P471=AQ$6,$X471*$F471,0)),$X471*$F471*(VLOOKUP($Q471,'Workforce distribution'!$C$8:$AD$30,AQ$7,FALSE)))),0)</f>
        <v>0</v>
      </c>
      <c r="AR471" s="30">
        <f>_xlfn.IFNA(IF($O471="days",$Y471*(VLOOKUP($K471,'Bed parameters'!$A$9:$I$12,9,FALSE))*$F471*(VLOOKUP($Q471,'Workforce distribution'!$C$8:$AD$30,AR$7,FALSE)),IF($Q471="n/a",(IF($P471=AR$6,$X471*$F471,0)),$X471*$F471*(VLOOKUP($Q471,'Workforce distribution'!$C$8:$AD$30,AR$7,FALSE)))),0)</f>
        <v>0</v>
      </c>
      <c r="AS471" s="30">
        <f>_xlfn.IFNA(IF($O471="days",$Y471*(VLOOKUP($K471,'Bed parameters'!$A$9:$I$12,9,FALSE))*$F471*(VLOOKUP($Q471,'Workforce distribution'!$C$8:$AD$30,AS$7,FALSE)),IF($Q471="n/a",(IF($P471=AS$6,$X471*$F471,0)),$X471*$F471*(VLOOKUP($Q471,'Workforce distribution'!$C$8:$AD$30,AS$7,FALSE)))),0)</f>
        <v>8738.5534041600022</v>
      </c>
      <c r="AT471" s="30">
        <f>_xlfn.IFNA(IF($O471="days",$Y471*(VLOOKUP($K471,'Bed parameters'!$A$9:$I$12,9,FALSE))*$F471*(VLOOKUP($Q471,'Workforce distribution'!$C$8:$AD$30,AT$7,FALSE)),IF($Q471="n/a",(IF($P471=AT$6,$X471*$F471,0)),$X471*$F471*(VLOOKUP($Q471,'Workforce distribution'!$C$8:$AD$30,AT$7,FALSE)))),0)</f>
        <v>0</v>
      </c>
      <c r="AU471" s="30">
        <f>_xlfn.IFNA(IF($O471="days",$Y471*(VLOOKUP($K471,'Bed parameters'!$A$9:$I$12,9,FALSE))*$F471*(VLOOKUP($Q471,'Workforce distribution'!$C$8:$AD$30,AU$7,FALSE)),IF($Q471="n/a",(IF($P471=AU$6,$X471*$F471,0)),$X471*$F471*(VLOOKUP($Q471,'Workforce distribution'!$C$8:$AD$30,AU$7,FALSE)))),0)</f>
        <v>0</v>
      </c>
      <c r="AV471" s="30">
        <f>_xlfn.IFNA(IF($O471="days",$Y471*(VLOOKUP($K471,'Bed parameters'!$A$9:$I$12,9,FALSE))*$F471*(VLOOKUP($Q471,'Workforce distribution'!$C$8:$AD$30,AV$7,FALSE)),IF($Q471="n/a",(IF($P471=AV$6,$X471*$F471,0)),$X471*$F471*(VLOOKUP($Q471,'Workforce distribution'!$C$8:$AD$30,AV$7,FALSE)))),0)</f>
        <v>0</v>
      </c>
      <c r="AW471" s="30">
        <f>_xlfn.IFNA(IF($O471="days",$Y471*(VLOOKUP($K471,'Bed parameters'!$A$9:$I$12,9,FALSE))*$F471*(VLOOKUP($Q471,'Workforce distribution'!$C$8:$AD$30,AW$7,FALSE)),IF($Q471="n/a",(IF($P471=AW$6,$X471*$F471,0)),$X471*$F471*(VLOOKUP($Q471,'Workforce distribution'!$C$8:$AD$30,AW$7,FALSE)))),0)</f>
        <v>0</v>
      </c>
      <c r="AX471" s="30">
        <f>_xlfn.IFNA(IF($O471="days",$Y471*(VLOOKUP($K471,'Bed parameters'!$A$9:$I$12,9,FALSE))*$F471*(VLOOKUP($Q471,'Workforce distribution'!$C$8:$AD$30,AX$7,FALSE)),IF($Q471="n/a",(IF($P471=AX$6,$X471*$F471,0)),$X471*$F471*(VLOOKUP($Q471,'Workforce distribution'!$C$8:$AD$30,AX$7,FALSE)))),0)</f>
        <v>0</v>
      </c>
      <c r="AY471" s="30">
        <f>_xlfn.IFNA(IF($O471="days",$Y471*(VLOOKUP($K471,'Bed parameters'!$A$9:$I$12,9,FALSE))*$F471*(VLOOKUP($Q471,'Workforce distribution'!$C$8:$AD$30,AY$7,FALSE)),IF($Q471="n/a",(IF($P471=AY$6,$X471*$F471,0)),$X471*$F471*(VLOOKUP($Q471,'Workforce distribution'!$C$8:$AD$30,AY$7,FALSE)))),0)</f>
        <v>0</v>
      </c>
      <c r="AZ471" s="30">
        <f>_xlfn.IFNA(IF($O471="days",$Y471*(VLOOKUP($K471,'Bed parameters'!$A$9:$I$12,9,FALSE))*$F471*(VLOOKUP($Q471,'Workforce distribution'!$C$8:$AD$30,AZ$7,FALSE)),IF($Q471="n/a",(IF($P471=AZ$6,$X471*$F471,0)),$X471*$F471*(VLOOKUP($Q471,'Workforce distribution'!$C$8:$AD$30,AZ$7,FALSE)))),0)</f>
        <v>0</v>
      </c>
      <c r="BA471" s="30">
        <f>_xlfn.IFNA(IF($O471="days",$Y471*(VLOOKUP($K471,'Bed parameters'!$A$9:$I$12,9,FALSE))*$F471*(VLOOKUP($Q471,'Workforce distribution'!$C$8:$AD$30,BA$7,FALSE)),IF($Q471="n/a",(IF($P471=BA$6,$X471*$F471,0)),$X471*$F471*(VLOOKUP($Q471,'Workforce distribution'!$C$8:$AD$30,BA$7,FALSE)))),0)</f>
        <v>0</v>
      </c>
      <c r="BB471" s="30">
        <f>_xlfn.IFNA(IF($O471="days",$Y471*(VLOOKUP($K471,'Bed parameters'!$A$9:$I$12,9,FALSE))*$F471*(VLOOKUP($Q471,'Workforce distribution'!$C$8:$AD$30,BB$7,FALSE)),IF($Q471="n/a",(IF($P471=BB$6,$X471*$F471,0)),$X471*$F471*(VLOOKUP($Q471,'Workforce distribution'!$C$8:$AD$30,BB$7,FALSE)))),0)</f>
        <v>0</v>
      </c>
      <c r="BC471" s="149">
        <f t="shared" si="65"/>
        <v>26.55078178025359</v>
      </c>
      <c r="BD471" s="288">
        <f>IF($Q471="n/a",(IF('Workforce hours'!D$30=0,0,(AB471/'Workforce hours'!D$30))),(IF(VLOOKUP($Q471,'Workforce hours'!$C$8:$AD$30,BD$7,FALSE)=0,0,(AB471/(VLOOKUP($Q471,'Workforce hours'!$C$8:$AD$30,BD$7,FALSE))))))</f>
        <v>0</v>
      </c>
      <c r="BE471" s="288">
        <f>IF($Q471="n/a",(IF('Workforce hours'!E$30=0,0,(AC471/'Workforce hours'!E$30))),(IF(VLOOKUP($Q471,'Workforce hours'!$C$8:$AD$30,BE$7,FALSE)=0,0,(AC471/(VLOOKUP($Q471,'Workforce hours'!$C$8:$AD$30,BE$7,FALSE))))))</f>
        <v>0</v>
      </c>
      <c r="BF471" s="288">
        <f>IF($Q471="n/a",(IF('Workforce hours'!F$30=0,0,(AD471/'Workforce hours'!F$30))),(IF(VLOOKUP($Q471,'Workforce hours'!$C$8:$AD$30,BF$7,FALSE)=0,0,(AD471/(VLOOKUP($Q471,'Workforce hours'!$C$8:$AD$30,BF$7,FALSE))))))</f>
        <v>0</v>
      </c>
      <c r="BG471" s="288">
        <f>IF($Q471="n/a",(IF('Workforce hours'!G$30=0,0,(AE471/'Workforce hours'!G$30))),(IF(VLOOKUP($Q471,'Workforce hours'!$C$8:$AD$30,BG$7,FALSE)=0,0,(AE471/(VLOOKUP($Q471,'Workforce hours'!$C$8:$AD$30,BG$7,FALSE))))))</f>
        <v>2.547683208209913</v>
      </c>
      <c r="BH471" s="288">
        <f>IF($Q471="n/a",(IF('Workforce hours'!H$30=0,0,(AF471/'Workforce hours'!H$30))),(IF(VLOOKUP($Q471,'Workforce hours'!$C$8:$AD$30,BH$7,FALSE)=0,0,(AF471/(VLOOKUP($Q471,'Workforce hours'!$C$8:$AD$30,BH$7,FALSE))))))</f>
        <v>0</v>
      </c>
      <c r="BI471" s="288">
        <f>IF($Q471="n/a",(IF('Workforce hours'!I$30=0,0,(AG471/'Workforce hours'!I$30))),(IF(VLOOKUP($Q471,'Workforce hours'!$C$8:$AD$30,BI$7,FALSE)=0,0,(AG471/(VLOOKUP($Q471,'Workforce hours'!$C$8:$AD$30,BI$7,FALSE))))))</f>
        <v>0</v>
      </c>
      <c r="BJ471" s="288">
        <f>IF($Q471="n/a",(IF('Workforce hours'!J$30=0,0,(AH471/'Workforce hours'!J$30))),(IF(VLOOKUP($Q471,'Workforce hours'!$C$8:$AD$30,BJ$7,FALSE)=0,0,(AH471/(VLOOKUP($Q471,'Workforce hours'!$C$8:$AD$30,BJ$7,FALSE))))))</f>
        <v>0</v>
      </c>
      <c r="BK471" s="288">
        <f>IF($Q471="n/a",(IF('Workforce hours'!K$30=0,0,(AI471/'Workforce hours'!K$30))),(IF(VLOOKUP($Q471,'Workforce hours'!$C$8:$AD$30,BK$7,FALSE)=0,0,(AI471/(VLOOKUP($Q471,'Workforce hours'!$C$8:$AD$30,BK$7,FALSE))))))</f>
        <v>0</v>
      </c>
      <c r="BL471" s="288">
        <f>IF($Q471="n/a",(IF('Workforce hours'!L$30=0,0,(AJ471/'Workforce hours'!L$30))),(IF(VLOOKUP($Q471,'Workforce hours'!$C$8:$AD$30,BL$7,FALSE)=0,0,(AJ471/(VLOOKUP($Q471,'Workforce hours'!$C$8:$AD$30,BL$7,FALSE))))))</f>
        <v>0</v>
      </c>
      <c r="BM471" s="288">
        <f>IF($Q471="n/a",(IF('Workforce hours'!M$30=0,0,(AK471/'Workforce hours'!M$30))),(IF(VLOOKUP($Q471,'Workforce hours'!$C$8:$AD$30,BM$7,FALSE)=0,0,(AK471/(VLOOKUP($Q471,'Workforce hours'!$C$8:$AD$30,BM$7,FALSE))))))</f>
        <v>18.656065336606506</v>
      </c>
      <c r="BN471" s="288">
        <f>IF($Q471="n/a",(IF('Workforce hours'!N$30=0,0,(AL471/'Workforce hours'!N$30))),(IF(VLOOKUP($Q471,'Workforce hours'!$C$8:$AD$30,BN$7,FALSE)=0,0,(AL471/(VLOOKUP($Q471,'Workforce hours'!$C$8:$AD$30,BN$7,FALSE))))))</f>
        <v>0</v>
      </c>
      <c r="BO471" s="288">
        <f>IF($Q471="n/a",(IF('Workforce hours'!O$30=0,0,(AM471/'Workforce hours'!O$30))),(IF(VLOOKUP($Q471,'Workforce hours'!$C$8:$AD$30,BO$7,FALSE)=0,0,(AM471/(VLOOKUP($Q471,'Workforce hours'!$C$8:$AD$30,BO$7,FALSE))))))</f>
        <v>0</v>
      </c>
      <c r="BP471" s="288">
        <f>IF($Q471="n/a",(IF('Workforce hours'!P$30=0,0,(AN471/'Workforce hours'!P$30))),(IF(VLOOKUP($Q471,'Workforce hours'!$C$8:$AD$30,BP$7,FALSE)=0,0,(AN471/(VLOOKUP($Q471,'Workforce hours'!$C$8:$AD$30,BP$7,FALSE))))))</f>
        <v>0</v>
      </c>
      <c r="BQ471" s="288">
        <f>IF($Q471="n/a",(IF('Workforce hours'!Q$30=0,0,(AO471/'Workforce hours'!Q$30))),(IF(VLOOKUP($Q471,'Workforce hours'!$C$8:$AD$30,BQ$7,FALSE)=0,0,(AO471/(VLOOKUP($Q471,'Workforce hours'!$C$8:$AD$30,BQ$7,FALSE))))))</f>
        <v>0</v>
      </c>
      <c r="BR471" s="288">
        <f>IF($Q471="n/a",(IF('Workforce hours'!R$30=0,0,(AP471/'Workforce hours'!R$30))),(IF(VLOOKUP($Q471,'Workforce hours'!$C$8:$AD$30,BR$7,FALSE)=0,0,(AP471/(VLOOKUP($Q471,'Workforce hours'!$C$8:$AD$30,BR$7,FALSE))))))</f>
        <v>0</v>
      </c>
      <c r="BS471" s="288">
        <f>IF($Q471="n/a",(IF('Workforce hours'!S$30=0,0,(AQ471/'Workforce hours'!S$30))),(IF(VLOOKUP($Q471,'Workforce hours'!$C$8:$AD$30,BS$7,FALSE)=0,0,(AQ471/(VLOOKUP($Q471,'Workforce hours'!$C$8:$AD$30,BS$7,FALSE))))))</f>
        <v>0</v>
      </c>
      <c r="BT471" s="288">
        <f>IF($Q471="n/a",(IF('Workforce hours'!T$30=0,0,(AR471/'Workforce hours'!T$30))),(IF(VLOOKUP($Q471,'Workforce hours'!$C$8:$AD$30,BT$7,FALSE)=0,0,(AR471/(VLOOKUP($Q471,'Workforce hours'!$C$8:$AD$30,BT$7,FALSE))))))</f>
        <v>0</v>
      </c>
      <c r="BU471" s="288">
        <f>IF($Q471="n/a",(IF('Workforce hours'!U$30=0,0,(AS471/'Workforce hours'!U$30))),(IF(VLOOKUP($Q471,'Workforce hours'!$C$8:$AD$30,BU$7,FALSE)=0,0,(AS471/(VLOOKUP($Q471,'Workforce hours'!$C$8:$AD$30,BU$7,FALSE))))))</f>
        <v>5.347033235437169</v>
      </c>
      <c r="BV471" s="288">
        <f>IF($Q471="n/a",(IF('Workforce hours'!V$30=0,0,(AT471/'Workforce hours'!V$30))),(IF(VLOOKUP($Q471,'Workforce hours'!$C$8:$AD$30,BV$7,FALSE)=0,0,(AT471/(VLOOKUP($Q471,'Workforce hours'!$C$8:$AD$30,BV$7,FALSE))))))</f>
        <v>0</v>
      </c>
      <c r="BW471" s="288">
        <f>IF($Q471="n/a",(IF('Workforce hours'!W$30=0,0,(AU471/'Workforce hours'!W$30))),(IF(VLOOKUP($Q471,'Workforce hours'!$C$8:$AD$30,BW$7,FALSE)=0,0,(AU471/(VLOOKUP($Q471,'Workforce hours'!$C$8:$AD$30,BW$7,FALSE))))))</f>
        <v>0</v>
      </c>
      <c r="BX471" s="288">
        <f>IF($Q471="n/a",(IF('Workforce hours'!X$30=0,0,(AV471/'Workforce hours'!X$30))),(IF(VLOOKUP($Q471,'Workforce hours'!$C$8:$AD$30,BX$7,FALSE)=0,0,(AV471/(VLOOKUP($Q471,'Workforce hours'!$C$8:$AD$30,BX$7,FALSE))))))</f>
        <v>0</v>
      </c>
      <c r="BY471" s="288">
        <f>IF($Q471="n/a",(IF('Workforce hours'!Y$30=0,0,(AW471/'Workforce hours'!Y$30))),(IF(VLOOKUP($Q471,'Workforce hours'!$C$8:$AD$30,BY$7,FALSE)=0,0,(AW471/(VLOOKUP($Q471,'Workforce hours'!$C$8:$AD$30,BY$7,FALSE))))))</f>
        <v>0</v>
      </c>
      <c r="BZ471" s="288">
        <f>IF($Q471="n/a",(IF('Workforce hours'!Z$30=0,0,(AX471/'Workforce hours'!Z$30))),(IF(VLOOKUP($Q471,'Workforce hours'!$C$8:$AD$30,BZ$7,FALSE)=0,0,(AX471/(VLOOKUP($Q471,'Workforce hours'!$C$8:$AD$30,BZ$7,FALSE))))))</f>
        <v>0</v>
      </c>
      <c r="CA471" s="288">
        <f>IF($Q471="n/a",(IF('Workforce hours'!AA$30=0,0,(AY471/'Workforce hours'!AA$30))),(IF(VLOOKUP($Q471,'Workforce hours'!$C$8:$AD$30,CA$7,FALSE)=0,0,(AY471/(VLOOKUP($Q471,'Workforce hours'!$C$8:$AD$30,CA$7,FALSE))))))</f>
        <v>0</v>
      </c>
      <c r="CB471" s="288">
        <f>IF($Q471="n/a",(IF('Workforce hours'!AB$30=0,0,(AZ471/'Workforce hours'!AB$30))),(IF(VLOOKUP($Q471,'Workforce hours'!$C$8:$AD$30,CB$7,FALSE)=0,0,(AZ471/(VLOOKUP($Q471,'Workforce hours'!$C$8:$AD$30,CB$7,FALSE))))))</f>
        <v>0</v>
      </c>
      <c r="CC471" s="288">
        <f>IF($Q471="n/a",(IF('Workforce hours'!AC$30=0,0,(BA471/'Workforce hours'!AC$30))),(IF(VLOOKUP($Q471,'Workforce hours'!$C$8:$AD$30,CC$7,FALSE)=0,0,(BA471/(VLOOKUP($Q471,'Workforce hours'!$C$8:$AD$30,CC$7,FALSE))))))</f>
        <v>0</v>
      </c>
      <c r="CD471" s="288">
        <f>IF($Q471="n/a",(IF('Workforce hours'!AD$30=0,0,(BB471/'Workforce hours'!AD$30))),(IF(VLOOKUP($Q471,'Workforce hours'!$C$8:$AD$30,CD$7,FALSE)=0,0,(BB471/(VLOOKUP($Q471,'Workforce hours'!$C$8:$AD$30,CD$7,FALSE))))))</f>
        <v>0</v>
      </c>
      <c r="CE471" s="289">
        <f t="shared" si="66"/>
        <v>0</v>
      </c>
      <c r="CF471" s="290">
        <f>BD471*'Workforce costs'!B$9*(1+'Workforce costs'!B$10)*(1+'Workforce costs'!B$11)</f>
        <v>0</v>
      </c>
      <c r="CG471" s="290">
        <f>BE471*'Workforce costs'!C$9*(1+'Workforce costs'!C$10)*(1+'Workforce costs'!C$11)</f>
        <v>0</v>
      </c>
      <c r="CH471" s="290">
        <f>BF471*'Workforce costs'!D$9*(1+'Workforce costs'!D$10)*(1+'Workforce costs'!D$11)</f>
        <v>0</v>
      </c>
      <c r="CI471" s="290">
        <f>BG471*'Workforce costs'!E$9*(1+'Workforce costs'!E$10)*(1+'Workforce costs'!E$11)</f>
        <v>0</v>
      </c>
      <c r="CJ471" s="290">
        <f>BH471*'Workforce costs'!F$9*(1+'Workforce costs'!F$10)*(1+'Workforce costs'!F$11)</f>
        <v>0</v>
      </c>
      <c r="CK471" s="290">
        <f>BI471*'Workforce costs'!G$9*(1+'Workforce costs'!G$10)*(1+'Workforce costs'!G$11)</f>
        <v>0</v>
      </c>
      <c r="CL471" s="290">
        <f>BJ471*'Workforce costs'!H$9*(1+'Workforce costs'!H$10)*(1+'Workforce costs'!H$11)</f>
        <v>0</v>
      </c>
      <c r="CM471" s="290">
        <f>BK471*'Workforce costs'!I$9*(1+'Workforce costs'!I$10)*(1+'Workforce costs'!I$11)</f>
        <v>0</v>
      </c>
      <c r="CN471" s="290">
        <f>BL471*'Workforce costs'!J$9*(1+'Workforce costs'!J$10)*(1+'Workforce costs'!J$11)</f>
        <v>0</v>
      </c>
      <c r="CO471" s="290">
        <f>BM471*'Workforce costs'!K$9*(1+'Workforce costs'!K$10)*(1+'Workforce costs'!K$11)</f>
        <v>0</v>
      </c>
      <c r="CP471" s="290">
        <f>BN471*'Workforce costs'!L$9*(1+'Workforce costs'!L$10)*(1+'Workforce costs'!L$11)</f>
        <v>0</v>
      </c>
      <c r="CQ471" s="290">
        <f>BO471*'Workforce costs'!M$9*(1+'Workforce costs'!M$10)*(1+'Workforce costs'!M$11)</f>
        <v>0</v>
      </c>
      <c r="CR471" s="290">
        <f>BP471*'Workforce costs'!N$9*(1+'Workforce costs'!N$10)*(1+'Workforce costs'!N$11)</f>
        <v>0</v>
      </c>
      <c r="CS471" s="290">
        <f>BQ471*'Workforce costs'!O$9*(1+'Workforce costs'!O$10)*(1+'Workforce costs'!O$11)</f>
        <v>0</v>
      </c>
      <c r="CT471" s="290">
        <f>BR471*'Workforce costs'!P$9*(1+'Workforce costs'!P$10)*(1+'Workforce costs'!P$11)</f>
        <v>0</v>
      </c>
      <c r="CU471" s="290">
        <f>BS471*'Workforce costs'!Q$9*(1+'Workforce costs'!Q$10)*(1+'Workforce costs'!Q$11)</f>
        <v>0</v>
      </c>
      <c r="CV471" s="290">
        <f>BT471*'Workforce costs'!R$9*(1+'Workforce costs'!R$10)*(1+'Workforce costs'!R$11)</f>
        <v>0</v>
      </c>
      <c r="CW471" s="290">
        <f>BU471*'Workforce costs'!S$9*(1+'Workforce costs'!S$10)*(1+'Workforce costs'!S$11)</f>
        <v>0</v>
      </c>
      <c r="CX471" s="290">
        <f>BV471*'Workforce costs'!T$9*(1+'Workforce costs'!T$10)*(1+'Workforce costs'!T$11)</f>
        <v>0</v>
      </c>
      <c r="CY471" s="290">
        <f>BW471*'Workforce costs'!U$9*(1+'Workforce costs'!U$10)*(1+'Workforce costs'!U$11)</f>
        <v>0</v>
      </c>
      <c r="CZ471" s="290">
        <f>BX471*'Workforce costs'!V$9*(1+'Workforce costs'!V$10)*(1+'Workforce costs'!V$11)</f>
        <v>0</v>
      </c>
      <c r="DA471" s="290">
        <f>BY471*'Workforce costs'!W$9*(1+'Workforce costs'!W$10)*(1+'Workforce costs'!W$11)</f>
        <v>0</v>
      </c>
      <c r="DB471" s="290">
        <f>BZ471*'Workforce costs'!X$9*(1+'Workforce costs'!X$10)*(1+'Workforce costs'!X$11)</f>
        <v>0</v>
      </c>
      <c r="DC471" s="290">
        <f>CA471*'Workforce costs'!Y$9*(1+'Workforce costs'!Y$10)*(1+'Workforce costs'!Y$11)</f>
        <v>0</v>
      </c>
      <c r="DD471" s="290">
        <f>CB471*'Workforce costs'!Z$9*(1+'Workforce costs'!Z$10)*(1+'Workforce costs'!Z$11)</f>
        <v>0</v>
      </c>
      <c r="DE471" s="290">
        <f>CC471*'Workforce costs'!AA$9*(1+'Workforce costs'!AA$10)*(1+'Workforce costs'!AA$11)</f>
        <v>0</v>
      </c>
      <c r="DF471" s="290">
        <f>CD471*'Workforce costs'!AB$9*(1+'Workforce costs'!AB$10)*(1+'Workforce costs'!AB$11)</f>
        <v>0</v>
      </c>
    </row>
    <row r="472" spans="1:110" x14ac:dyDescent="0.3">
      <c r="A472" s="2" t="str">
        <f>Outputs!$A$4</f>
        <v>Australia</v>
      </c>
      <c r="B472" s="2" t="str">
        <f t="shared" si="59"/>
        <v>Australia 18to24</v>
      </c>
      <c r="C472" s="30">
        <f>VLOOKUP($B472,Populations!$D$15:$H$1920,3,FALSE)</f>
        <v>2374194</v>
      </c>
      <c r="D472" s="255">
        <f>IF(OR($H472="General pop",$H472="Schools",$H472="Workplace",$H472="Skills Training",$H472="Digital Supports"),1,VLOOKUP($B472,Populations!$D$15:$H$1920,5,FALSE))</f>
        <v>1</v>
      </c>
      <c r="E472" s="88">
        <f>VLOOKUP(I472,Epidemiology!$C$10:$H$47,6,FALSE)</f>
        <v>1533.6</v>
      </c>
      <c r="F472" s="102">
        <f>'Care profiles'!R473</f>
        <v>1</v>
      </c>
      <c r="G472" s="15" t="str">
        <f>'Care profiles'!A473</f>
        <v>18to24</v>
      </c>
      <c r="H472" s="15" t="str">
        <f>'Care profiles'!B473</f>
        <v>Bereaved_Year1</v>
      </c>
      <c r="I472" s="15" t="str">
        <f>'Care profiles'!C473</f>
        <v>Bereaved_Year1_18-24yrs</v>
      </c>
      <c r="J472" s="15" t="str">
        <f>'Care profiles'!D473</f>
        <v>Care profile</v>
      </c>
      <c r="K472" s="15" t="str">
        <f>'Care profiles'!E473</f>
        <v>Postvention Individual Support Services</v>
      </c>
      <c r="L472" s="104">
        <f>'Care profiles'!F473</f>
        <v>0.2</v>
      </c>
      <c r="M472" s="15">
        <f>'Care profiles'!G473</f>
        <v>6</v>
      </c>
      <c r="N472" s="15">
        <f>'Care profiles'!H473</f>
        <v>60</v>
      </c>
      <c r="O472" s="15" t="str">
        <f>'Care profiles'!I473</f>
        <v>min</v>
      </c>
      <c r="P472" s="15" t="str">
        <f>'Care profiles'!J473</f>
        <v>Peer Worker</v>
      </c>
      <c r="Q472" s="15" t="str">
        <f>'Care profiles'!K473</f>
        <v>n/a</v>
      </c>
      <c r="R472" s="15" t="str">
        <f>'Care profiles'!M473</f>
        <v>Y</v>
      </c>
      <c r="S472" s="15" t="str">
        <f>'Care profiles'!O473</f>
        <v>Y</v>
      </c>
      <c r="T472" s="15" t="str">
        <f>'Care profiles'!Q473</f>
        <v>N</v>
      </c>
      <c r="U472" s="30">
        <f t="shared" si="60"/>
        <v>36410.639184</v>
      </c>
      <c r="V472" s="30">
        <f t="shared" si="61"/>
        <v>7282.1278368000003</v>
      </c>
      <c r="W472" s="30">
        <f>IF(M472="n/a",0,IF(O472="days",V472*M472*(1+(VLOOKUP(K472,'Bed parameters'!$A$9:$G$12,7,FALSE))),V472*M472))</f>
        <v>43692.767020800005</v>
      </c>
      <c r="X472" s="30">
        <f t="shared" si="62"/>
        <v>43692.767020800005</v>
      </c>
      <c r="Y472" s="30">
        <f t="shared" si="63"/>
        <v>0</v>
      </c>
      <c r="Z472" s="113">
        <f>_xlfn.IFNA(Y472/((VLOOKUP(K472,'Bed parameters'!$A$9:$G$12,3,FALSE))*(VLOOKUP(K472,'Bed parameters'!$A$9:$G$12,5,FALSE))),0)</f>
        <v>0</v>
      </c>
      <c r="AA472" s="30">
        <f t="shared" si="64"/>
        <v>43692.767020800005</v>
      </c>
      <c r="AB472" s="30">
        <f>_xlfn.IFNA(IF($O472="days",$Y472*(VLOOKUP($K472,'Bed parameters'!$A$9:$I$12,9,FALSE))*$F472*(VLOOKUP($Q472,'Workforce distribution'!$C$8:$AD$30,AB$7,FALSE)),IF($Q472="n/a",(IF($P472=AB$6,$X472*$F472,0)),$X472*$F472*(VLOOKUP($Q472,'Workforce distribution'!$C$8:$AD$30,AB$7,FALSE)))),0)</f>
        <v>0</v>
      </c>
      <c r="AC472" s="30">
        <f>_xlfn.IFNA(IF($O472="days",$Y472*(VLOOKUP($K472,'Bed parameters'!$A$9:$I$12,9,FALSE))*$F472*(VLOOKUP($Q472,'Workforce distribution'!$C$8:$AD$30,AC$7,FALSE)),IF($Q472="n/a",(IF($P472=AC$6,$X472*$F472,0)),$X472*$F472*(VLOOKUP($Q472,'Workforce distribution'!$C$8:$AD$30,AC$7,FALSE)))),0)</f>
        <v>0</v>
      </c>
      <c r="AD472" s="30">
        <f>_xlfn.IFNA(IF($O472="days",$Y472*(VLOOKUP($K472,'Bed parameters'!$A$9:$I$12,9,FALSE))*$F472*(VLOOKUP($Q472,'Workforce distribution'!$C$8:$AD$30,AD$7,FALSE)),IF($Q472="n/a",(IF($P472=AD$6,$X472*$F472,0)),$X472*$F472*(VLOOKUP($Q472,'Workforce distribution'!$C$8:$AD$30,AD$7,FALSE)))),0)</f>
        <v>0</v>
      </c>
      <c r="AE472" s="30">
        <f>_xlfn.IFNA(IF($O472="days",$Y472*(VLOOKUP($K472,'Bed parameters'!$A$9:$I$12,9,FALSE))*$F472*(VLOOKUP($Q472,'Workforce distribution'!$C$8:$AD$30,AE$7,FALSE)),IF($Q472="n/a",(IF($P472=AE$6,$X472*$F472,0)),$X472*$F472*(VLOOKUP($Q472,'Workforce distribution'!$C$8:$AD$30,AE$7,FALSE)))),0)</f>
        <v>43692.767020800005</v>
      </c>
      <c r="AF472" s="30">
        <f>_xlfn.IFNA(IF($O472="days",$Y472*(VLOOKUP($K472,'Bed parameters'!$A$9:$I$12,9,FALSE))*$F472*(VLOOKUP($Q472,'Workforce distribution'!$C$8:$AD$30,AF$7,FALSE)),IF($Q472="n/a",(IF($P472=AF$6,$X472*$F472,0)),$X472*$F472*(VLOOKUP($Q472,'Workforce distribution'!$C$8:$AD$30,AF$7,FALSE)))),0)</f>
        <v>0</v>
      </c>
      <c r="AG472" s="30">
        <f>_xlfn.IFNA(IF($O472="days",$Y472*(VLOOKUP($K472,'Bed parameters'!$A$9:$I$12,9,FALSE))*$F472*(VLOOKUP($Q472,'Workforce distribution'!$C$8:$AD$30,AG$7,FALSE)),IF($Q472="n/a",(IF($P472=AG$6,$X472*$F472,0)),$X472*$F472*(VLOOKUP($Q472,'Workforce distribution'!$C$8:$AD$30,AG$7,FALSE)))),0)</f>
        <v>0</v>
      </c>
      <c r="AH472" s="30">
        <f>_xlfn.IFNA(IF($O472="days",$Y472*(VLOOKUP($K472,'Bed parameters'!$A$9:$I$12,9,FALSE))*$F472*(VLOOKUP($Q472,'Workforce distribution'!$C$8:$AD$30,AH$7,FALSE)),IF($Q472="n/a",(IF($P472=AH$6,$X472*$F472,0)),$X472*$F472*(VLOOKUP($Q472,'Workforce distribution'!$C$8:$AD$30,AH$7,FALSE)))),0)</f>
        <v>0</v>
      </c>
      <c r="AI472" s="30">
        <f>_xlfn.IFNA(IF($O472="days",$Y472*(VLOOKUP($K472,'Bed parameters'!$A$9:$I$12,9,FALSE))*$F472*(VLOOKUP($Q472,'Workforce distribution'!$C$8:$AD$30,AI$7,FALSE)),IF($Q472="n/a",(IF($P472=AI$6,$X472*$F472,0)),$X472*$F472*(VLOOKUP($Q472,'Workforce distribution'!$C$8:$AD$30,AI$7,FALSE)))),0)</f>
        <v>0</v>
      </c>
      <c r="AJ472" s="30">
        <f>_xlfn.IFNA(IF($O472="days",$Y472*(VLOOKUP($K472,'Bed parameters'!$A$9:$I$12,9,FALSE))*$F472*(VLOOKUP($Q472,'Workforce distribution'!$C$8:$AD$30,AJ$7,FALSE)),IF($Q472="n/a",(IF($P472=AJ$6,$X472*$F472,0)),$X472*$F472*(VLOOKUP($Q472,'Workforce distribution'!$C$8:$AD$30,AJ$7,FALSE)))),0)</f>
        <v>0</v>
      </c>
      <c r="AK472" s="30">
        <f>_xlfn.IFNA(IF($O472="days",$Y472*(VLOOKUP($K472,'Bed parameters'!$A$9:$I$12,9,FALSE))*$F472*(VLOOKUP($Q472,'Workforce distribution'!$C$8:$AD$30,AK$7,FALSE)),IF($Q472="n/a",(IF($P472=AK$6,$X472*$F472,0)),$X472*$F472*(VLOOKUP($Q472,'Workforce distribution'!$C$8:$AD$30,AK$7,FALSE)))),0)</f>
        <v>0</v>
      </c>
      <c r="AL472" s="30">
        <f>_xlfn.IFNA(IF($O472="days",$Y472*(VLOOKUP($K472,'Bed parameters'!$A$9:$I$12,9,FALSE))*$F472*(VLOOKUP($Q472,'Workforce distribution'!$C$8:$AD$30,AL$7,FALSE)),IF($Q472="n/a",(IF($P472=AL$6,$X472*$F472,0)),$X472*$F472*(VLOOKUP($Q472,'Workforce distribution'!$C$8:$AD$30,AL$7,FALSE)))),0)</f>
        <v>0</v>
      </c>
      <c r="AM472" s="30">
        <f>_xlfn.IFNA(IF($O472="days",$Y472*(VLOOKUP($K472,'Bed parameters'!$A$9:$I$12,9,FALSE))*$F472*(VLOOKUP($Q472,'Workforce distribution'!$C$8:$AD$30,AM$7,FALSE)),IF($Q472="n/a",(IF($P472=AM$6,$X472*$F472,0)),$X472*$F472*(VLOOKUP($Q472,'Workforce distribution'!$C$8:$AD$30,AM$7,FALSE)))),0)</f>
        <v>0</v>
      </c>
      <c r="AN472" s="30">
        <f>_xlfn.IFNA(IF($O472="days",$Y472*(VLOOKUP($K472,'Bed parameters'!$A$9:$I$12,9,FALSE))*$F472*(VLOOKUP($Q472,'Workforce distribution'!$C$8:$AD$30,AN$7,FALSE)),IF($Q472="n/a",(IF($P472=AN$6,$X472*$F472,0)),$X472*$F472*(VLOOKUP($Q472,'Workforce distribution'!$C$8:$AD$30,AN$7,FALSE)))),0)</f>
        <v>0</v>
      </c>
      <c r="AO472" s="30">
        <f>_xlfn.IFNA(IF($O472="days",$Y472*(VLOOKUP($K472,'Bed parameters'!$A$9:$I$12,9,FALSE))*$F472*(VLOOKUP($Q472,'Workforce distribution'!$C$8:$AD$30,AO$7,FALSE)),IF($Q472="n/a",(IF($P472=AO$6,$X472*$F472,0)),$X472*$F472*(VLOOKUP($Q472,'Workforce distribution'!$C$8:$AD$30,AO$7,FALSE)))),0)</f>
        <v>0</v>
      </c>
      <c r="AP472" s="30">
        <f>_xlfn.IFNA(IF($O472="days",$Y472*(VLOOKUP($K472,'Bed parameters'!$A$9:$I$12,9,FALSE))*$F472*(VLOOKUP($Q472,'Workforce distribution'!$C$8:$AD$30,AP$7,FALSE)),IF($Q472="n/a",(IF($P472=AP$6,$X472*$F472,0)),$X472*$F472*(VLOOKUP($Q472,'Workforce distribution'!$C$8:$AD$30,AP$7,FALSE)))),0)</f>
        <v>0</v>
      </c>
      <c r="AQ472" s="30">
        <f>_xlfn.IFNA(IF($O472="days",$Y472*(VLOOKUP($K472,'Bed parameters'!$A$9:$I$12,9,FALSE))*$F472*(VLOOKUP($Q472,'Workforce distribution'!$C$8:$AD$30,AQ$7,FALSE)),IF($Q472="n/a",(IF($P472=AQ$6,$X472*$F472,0)),$X472*$F472*(VLOOKUP($Q472,'Workforce distribution'!$C$8:$AD$30,AQ$7,FALSE)))),0)</f>
        <v>0</v>
      </c>
      <c r="AR472" s="30">
        <f>_xlfn.IFNA(IF($O472="days",$Y472*(VLOOKUP($K472,'Bed parameters'!$A$9:$I$12,9,FALSE))*$F472*(VLOOKUP($Q472,'Workforce distribution'!$C$8:$AD$30,AR$7,FALSE)),IF($Q472="n/a",(IF($P472=AR$6,$X472*$F472,0)),$X472*$F472*(VLOOKUP($Q472,'Workforce distribution'!$C$8:$AD$30,AR$7,FALSE)))),0)</f>
        <v>0</v>
      </c>
      <c r="AS472" s="30">
        <f>_xlfn.IFNA(IF($O472="days",$Y472*(VLOOKUP($K472,'Bed parameters'!$A$9:$I$12,9,FALSE))*$F472*(VLOOKUP($Q472,'Workforce distribution'!$C$8:$AD$30,AS$7,FALSE)),IF($Q472="n/a",(IF($P472=AS$6,$X472*$F472,0)),$X472*$F472*(VLOOKUP($Q472,'Workforce distribution'!$C$8:$AD$30,AS$7,FALSE)))),0)</f>
        <v>0</v>
      </c>
      <c r="AT472" s="30">
        <f>_xlfn.IFNA(IF($O472="days",$Y472*(VLOOKUP($K472,'Bed parameters'!$A$9:$I$12,9,FALSE))*$F472*(VLOOKUP($Q472,'Workforce distribution'!$C$8:$AD$30,AT$7,FALSE)),IF($Q472="n/a",(IF($P472=AT$6,$X472*$F472,0)),$X472*$F472*(VLOOKUP($Q472,'Workforce distribution'!$C$8:$AD$30,AT$7,FALSE)))),0)</f>
        <v>0</v>
      </c>
      <c r="AU472" s="30">
        <f>_xlfn.IFNA(IF($O472="days",$Y472*(VLOOKUP($K472,'Bed parameters'!$A$9:$I$12,9,FALSE))*$F472*(VLOOKUP($Q472,'Workforce distribution'!$C$8:$AD$30,AU$7,FALSE)),IF($Q472="n/a",(IF($P472=AU$6,$X472*$F472,0)),$X472*$F472*(VLOOKUP($Q472,'Workforce distribution'!$C$8:$AD$30,AU$7,FALSE)))),0)</f>
        <v>0</v>
      </c>
      <c r="AV472" s="30">
        <f>_xlfn.IFNA(IF($O472="days",$Y472*(VLOOKUP($K472,'Bed parameters'!$A$9:$I$12,9,FALSE))*$F472*(VLOOKUP($Q472,'Workforce distribution'!$C$8:$AD$30,AV$7,FALSE)),IF($Q472="n/a",(IF($P472=AV$6,$X472*$F472,0)),$X472*$F472*(VLOOKUP($Q472,'Workforce distribution'!$C$8:$AD$30,AV$7,FALSE)))),0)</f>
        <v>0</v>
      </c>
      <c r="AW472" s="30">
        <f>_xlfn.IFNA(IF($O472="days",$Y472*(VLOOKUP($K472,'Bed parameters'!$A$9:$I$12,9,FALSE))*$F472*(VLOOKUP($Q472,'Workforce distribution'!$C$8:$AD$30,AW$7,FALSE)),IF($Q472="n/a",(IF($P472=AW$6,$X472*$F472,0)),$X472*$F472*(VLOOKUP($Q472,'Workforce distribution'!$C$8:$AD$30,AW$7,FALSE)))),0)</f>
        <v>0</v>
      </c>
      <c r="AX472" s="30">
        <f>_xlfn.IFNA(IF($O472="days",$Y472*(VLOOKUP($K472,'Bed parameters'!$A$9:$I$12,9,FALSE))*$F472*(VLOOKUP($Q472,'Workforce distribution'!$C$8:$AD$30,AX$7,FALSE)),IF($Q472="n/a",(IF($P472=AX$6,$X472*$F472,0)),$X472*$F472*(VLOOKUP($Q472,'Workforce distribution'!$C$8:$AD$30,AX$7,FALSE)))),0)</f>
        <v>0</v>
      </c>
      <c r="AY472" s="30">
        <f>_xlfn.IFNA(IF($O472="days",$Y472*(VLOOKUP($K472,'Bed parameters'!$A$9:$I$12,9,FALSE))*$F472*(VLOOKUP($Q472,'Workforce distribution'!$C$8:$AD$30,AY$7,FALSE)),IF($Q472="n/a",(IF($P472=AY$6,$X472*$F472,0)),$X472*$F472*(VLOOKUP($Q472,'Workforce distribution'!$C$8:$AD$30,AY$7,FALSE)))),0)</f>
        <v>0</v>
      </c>
      <c r="AZ472" s="30">
        <f>_xlfn.IFNA(IF($O472="days",$Y472*(VLOOKUP($K472,'Bed parameters'!$A$9:$I$12,9,FALSE))*$F472*(VLOOKUP($Q472,'Workforce distribution'!$C$8:$AD$30,AZ$7,FALSE)),IF($Q472="n/a",(IF($P472=AZ$6,$X472*$F472,0)),$X472*$F472*(VLOOKUP($Q472,'Workforce distribution'!$C$8:$AD$30,AZ$7,FALSE)))),0)</f>
        <v>0</v>
      </c>
      <c r="BA472" s="30">
        <f>_xlfn.IFNA(IF($O472="days",$Y472*(VLOOKUP($K472,'Bed parameters'!$A$9:$I$12,9,FALSE))*$F472*(VLOOKUP($Q472,'Workforce distribution'!$C$8:$AD$30,BA$7,FALSE)),IF($Q472="n/a",(IF($P472=BA$6,$X472*$F472,0)),$X472*$F472*(VLOOKUP($Q472,'Workforce distribution'!$C$8:$AD$30,BA$7,FALSE)))),0)</f>
        <v>0</v>
      </c>
      <c r="BB472" s="30">
        <f>_xlfn.IFNA(IF($O472="days",$Y472*(VLOOKUP($K472,'Bed parameters'!$A$9:$I$12,9,FALSE))*$F472*(VLOOKUP($Q472,'Workforce distribution'!$C$8:$AD$30,BB$7,FALSE)),IF($Q472="n/a",(IF($P472=BB$6,$X472*$F472,0)),$X472*$F472*(VLOOKUP($Q472,'Workforce distribution'!$C$8:$AD$30,BB$7,FALSE)))),0)</f>
        <v>0</v>
      </c>
      <c r="BC472" s="149">
        <f t="shared" si="65"/>
        <v>38.018028767618674</v>
      </c>
      <c r="BD472" s="288">
        <f>IF($Q472="n/a",(IF('Workforce hours'!D$30=0,0,(AB472/'Workforce hours'!D$30))),(IF(VLOOKUP($Q472,'Workforce hours'!$C$8:$AD$30,BD$7,FALSE)=0,0,(AB472/(VLOOKUP($Q472,'Workforce hours'!$C$8:$AD$30,BD$7,FALSE))))))</f>
        <v>0</v>
      </c>
      <c r="BE472" s="288">
        <f>IF($Q472="n/a",(IF('Workforce hours'!E$30=0,0,(AC472/'Workforce hours'!E$30))),(IF(VLOOKUP($Q472,'Workforce hours'!$C$8:$AD$30,BE$7,FALSE)=0,0,(AC472/(VLOOKUP($Q472,'Workforce hours'!$C$8:$AD$30,BE$7,FALSE))))))</f>
        <v>0</v>
      </c>
      <c r="BF472" s="288">
        <f>IF($Q472="n/a",(IF('Workforce hours'!F$30=0,0,(AD472/'Workforce hours'!F$30))),(IF(VLOOKUP($Q472,'Workforce hours'!$C$8:$AD$30,BF$7,FALSE)=0,0,(AD472/(VLOOKUP($Q472,'Workforce hours'!$C$8:$AD$30,BF$7,FALSE))))))</f>
        <v>0</v>
      </c>
      <c r="BG472" s="288">
        <f>IF($Q472="n/a",(IF('Workforce hours'!G$30=0,0,(AE472/'Workforce hours'!G$30))),(IF(VLOOKUP($Q472,'Workforce hours'!$C$8:$AD$30,BG$7,FALSE)=0,0,(AE472/(VLOOKUP($Q472,'Workforce hours'!$C$8:$AD$30,BG$7,FALSE))))))</f>
        <v>38.018028767618674</v>
      </c>
      <c r="BH472" s="288">
        <f>IF($Q472="n/a",(IF('Workforce hours'!H$30=0,0,(AF472/'Workforce hours'!H$30))),(IF(VLOOKUP($Q472,'Workforce hours'!$C$8:$AD$30,BH$7,FALSE)=0,0,(AF472/(VLOOKUP($Q472,'Workforce hours'!$C$8:$AD$30,BH$7,FALSE))))))</f>
        <v>0</v>
      </c>
      <c r="BI472" s="288">
        <f>IF($Q472="n/a",(IF('Workforce hours'!I$30=0,0,(AG472/'Workforce hours'!I$30))),(IF(VLOOKUP($Q472,'Workforce hours'!$C$8:$AD$30,BI$7,FALSE)=0,0,(AG472/(VLOOKUP($Q472,'Workforce hours'!$C$8:$AD$30,BI$7,FALSE))))))</f>
        <v>0</v>
      </c>
      <c r="BJ472" s="288">
        <f>IF($Q472="n/a",(IF('Workforce hours'!J$30=0,0,(AH472/'Workforce hours'!J$30))),(IF(VLOOKUP($Q472,'Workforce hours'!$C$8:$AD$30,BJ$7,FALSE)=0,0,(AH472/(VLOOKUP($Q472,'Workforce hours'!$C$8:$AD$30,BJ$7,FALSE))))))</f>
        <v>0</v>
      </c>
      <c r="BK472" s="288">
        <f>IF($Q472="n/a",(IF('Workforce hours'!K$30=0,0,(AI472/'Workforce hours'!K$30))),(IF(VLOOKUP($Q472,'Workforce hours'!$C$8:$AD$30,BK$7,FALSE)=0,0,(AI472/(VLOOKUP($Q472,'Workforce hours'!$C$8:$AD$30,BK$7,FALSE))))))</f>
        <v>0</v>
      </c>
      <c r="BL472" s="288">
        <f>IF($Q472="n/a",(IF('Workforce hours'!L$30=0,0,(AJ472/'Workforce hours'!L$30))),(IF(VLOOKUP($Q472,'Workforce hours'!$C$8:$AD$30,BL$7,FALSE)=0,0,(AJ472/(VLOOKUP($Q472,'Workforce hours'!$C$8:$AD$30,BL$7,FALSE))))))</f>
        <v>0</v>
      </c>
      <c r="BM472" s="288">
        <f>IF($Q472="n/a",(IF('Workforce hours'!M$30=0,0,(AK472/'Workforce hours'!M$30))),(IF(VLOOKUP($Q472,'Workforce hours'!$C$8:$AD$30,BM$7,FALSE)=0,0,(AK472/(VLOOKUP($Q472,'Workforce hours'!$C$8:$AD$30,BM$7,FALSE))))))</f>
        <v>0</v>
      </c>
      <c r="BN472" s="288">
        <f>IF($Q472="n/a",(IF('Workforce hours'!N$30=0,0,(AL472/'Workforce hours'!N$30))),(IF(VLOOKUP($Q472,'Workforce hours'!$C$8:$AD$30,BN$7,FALSE)=0,0,(AL472/(VLOOKUP($Q472,'Workforce hours'!$C$8:$AD$30,BN$7,FALSE))))))</f>
        <v>0</v>
      </c>
      <c r="BO472" s="288">
        <f>IF($Q472="n/a",(IF('Workforce hours'!O$30=0,0,(AM472/'Workforce hours'!O$30))),(IF(VLOOKUP($Q472,'Workforce hours'!$C$8:$AD$30,BO$7,FALSE)=0,0,(AM472/(VLOOKUP($Q472,'Workforce hours'!$C$8:$AD$30,BO$7,FALSE))))))</f>
        <v>0</v>
      </c>
      <c r="BP472" s="288">
        <f>IF($Q472="n/a",(IF('Workforce hours'!P$30=0,0,(AN472/'Workforce hours'!P$30))),(IF(VLOOKUP($Q472,'Workforce hours'!$C$8:$AD$30,BP$7,FALSE)=0,0,(AN472/(VLOOKUP($Q472,'Workforce hours'!$C$8:$AD$30,BP$7,FALSE))))))</f>
        <v>0</v>
      </c>
      <c r="BQ472" s="288">
        <f>IF($Q472="n/a",(IF('Workforce hours'!Q$30=0,0,(AO472/'Workforce hours'!Q$30))),(IF(VLOOKUP($Q472,'Workforce hours'!$C$8:$AD$30,BQ$7,FALSE)=0,0,(AO472/(VLOOKUP($Q472,'Workforce hours'!$C$8:$AD$30,BQ$7,FALSE))))))</f>
        <v>0</v>
      </c>
      <c r="BR472" s="288">
        <f>IF($Q472="n/a",(IF('Workforce hours'!R$30=0,0,(AP472/'Workforce hours'!R$30))),(IF(VLOOKUP($Q472,'Workforce hours'!$C$8:$AD$30,BR$7,FALSE)=0,0,(AP472/(VLOOKUP($Q472,'Workforce hours'!$C$8:$AD$30,BR$7,FALSE))))))</f>
        <v>0</v>
      </c>
      <c r="BS472" s="288">
        <f>IF($Q472="n/a",(IF('Workforce hours'!S$30=0,0,(AQ472/'Workforce hours'!S$30))),(IF(VLOOKUP($Q472,'Workforce hours'!$C$8:$AD$30,BS$7,FALSE)=0,0,(AQ472/(VLOOKUP($Q472,'Workforce hours'!$C$8:$AD$30,BS$7,FALSE))))))</f>
        <v>0</v>
      </c>
      <c r="BT472" s="288">
        <f>IF($Q472="n/a",(IF('Workforce hours'!T$30=0,0,(AR472/'Workforce hours'!T$30))),(IF(VLOOKUP($Q472,'Workforce hours'!$C$8:$AD$30,BT$7,FALSE)=0,0,(AR472/(VLOOKUP($Q472,'Workforce hours'!$C$8:$AD$30,BT$7,FALSE))))))</f>
        <v>0</v>
      </c>
      <c r="BU472" s="288">
        <f>IF($Q472="n/a",(IF('Workforce hours'!U$30=0,0,(AS472/'Workforce hours'!U$30))),(IF(VLOOKUP($Q472,'Workforce hours'!$C$8:$AD$30,BU$7,FALSE)=0,0,(AS472/(VLOOKUP($Q472,'Workforce hours'!$C$8:$AD$30,BU$7,FALSE))))))</f>
        <v>0</v>
      </c>
      <c r="BV472" s="288">
        <f>IF($Q472="n/a",(IF('Workforce hours'!V$30=0,0,(AT472/'Workforce hours'!V$30))),(IF(VLOOKUP($Q472,'Workforce hours'!$C$8:$AD$30,BV$7,FALSE)=0,0,(AT472/(VLOOKUP($Q472,'Workforce hours'!$C$8:$AD$30,BV$7,FALSE))))))</f>
        <v>0</v>
      </c>
      <c r="BW472" s="288">
        <f>IF($Q472="n/a",(IF('Workforce hours'!W$30=0,0,(AU472/'Workforce hours'!W$30))),(IF(VLOOKUP($Q472,'Workforce hours'!$C$8:$AD$30,BW$7,FALSE)=0,0,(AU472/(VLOOKUP($Q472,'Workforce hours'!$C$8:$AD$30,BW$7,FALSE))))))</f>
        <v>0</v>
      </c>
      <c r="BX472" s="288">
        <f>IF($Q472="n/a",(IF('Workforce hours'!X$30=0,0,(AV472/'Workforce hours'!X$30))),(IF(VLOOKUP($Q472,'Workforce hours'!$C$8:$AD$30,BX$7,FALSE)=0,0,(AV472/(VLOOKUP($Q472,'Workforce hours'!$C$8:$AD$30,BX$7,FALSE))))))</f>
        <v>0</v>
      </c>
      <c r="BY472" s="288">
        <f>IF($Q472="n/a",(IF('Workforce hours'!Y$30=0,0,(AW472/'Workforce hours'!Y$30))),(IF(VLOOKUP($Q472,'Workforce hours'!$C$8:$AD$30,BY$7,FALSE)=0,0,(AW472/(VLOOKUP($Q472,'Workforce hours'!$C$8:$AD$30,BY$7,FALSE))))))</f>
        <v>0</v>
      </c>
      <c r="BZ472" s="288">
        <f>IF($Q472="n/a",(IF('Workforce hours'!Z$30=0,0,(AX472/'Workforce hours'!Z$30))),(IF(VLOOKUP($Q472,'Workforce hours'!$C$8:$AD$30,BZ$7,FALSE)=0,0,(AX472/(VLOOKUP($Q472,'Workforce hours'!$C$8:$AD$30,BZ$7,FALSE))))))</f>
        <v>0</v>
      </c>
      <c r="CA472" s="288">
        <f>IF($Q472="n/a",(IF('Workforce hours'!AA$30=0,0,(AY472/'Workforce hours'!AA$30))),(IF(VLOOKUP($Q472,'Workforce hours'!$C$8:$AD$30,CA$7,FALSE)=0,0,(AY472/(VLOOKUP($Q472,'Workforce hours'!$C$8:$AD$30,CA$7,FALSE))))))</f>
        <v>0</v>
      </c>
      <c r="CB472" s="288">
        <f>IF($Q472="n/a",(IF('Workforce hours'!AB$30=0,0,(AZ472/'Workforce hours'!AB$30))),(IF(VLOOKUP($Q472,'Workforce hours'!$C$8:$AD$30,CB$7,FALSE)=0,0,(AZ472/(VLOOKUP($Q472,'Workforce hours'!$C$8:$AD$30,CB$7,FALSE))))))</f>
        <v>0</v>
      </c>
      <c r="CC472" s="288">
        <f>IF($Q472="n/a",(IF('Workforce hours'!AC$30=0,0,(BA472/'Workforce hours'!AC$30))),(IF(VLOOKUP($Q472,'Workforce hours'!$C$8:$AD$30,CC$7,FALSE)=0,0,(BA472/(VLOOKUP($Q472,'Workforce hours'!$C$8:$AD$30,CC$7,FALSE))))))</f>
        <v>0</v>
      </c>
      <c r="CD472" s="288">
        <f>IF($Q472="n/a",(IF('Workforce hours'!AD$30=0,0,(BB472/'Workforce hours'!AD$30))),(IF(VLOOKUP($Q472,'Workforce hours'!$C$8:$AD$30,CD$7,FALSE)=0,0,(BB472/(VLOOKUP($Q472,'Workforce hours'!$C$8:$AD$30,CD$7,FALSE))))))</f>
        <v>0</v>
      </c>
      <c r="CE472" s="289">
        <f t="shared" si="66"/>
        <v>0</v>
      </c>
      <c r="CF472" s="290">
        <f>BD472*'Workforce costs'!B$9*(1+'Workforce costs'!B$10)*(1+'Workforce costs'!B$11)</f>
        <v>0</v>
      </c>
      <c r="CG472" s="290">
        <f>BE472*'Workforce costs'!C$9*(1+'Workforce costs'!C$10)*(1+'Workforce costs'!C$11)</f>
        <v>0</v>
      </c>
      <c r="CH472" s="290">
        <f>BF472*'Workforce costs'!D$9*(1+'Workforce costs'!D$10)*(1+'Workforce costs'!D$11)</f>
        <v>0</v>
      </c>
      <c r="CI472" s="290">
        <f>BG472*'Workforce costs'!E$9*(1+'Workforce costs'!E$10)*(1+'Workforce costs'!E$11)</f>
        <v>0</v>
      </c>
      <c r="CJ472" s="290">
        <f>BH472*'Workforce costs'!F$9*(1+'Workforce costs'!F$10)*(1+'Workforce costs'!F$11)</f>
        <v>0</v>
      </c>
      <c r="CK472" s="290">
        <f>BI472*'Workforce costs'!G$9*(1+'Workforce costs'!G$10)*(1+'Workforce costs'!G$11)</f>
        <v>0</v>
      </c>
      <c r="CL472" s="290">
        <f>BJ472*'Workforce costs'!H$9*(1+'Workforce costs'!H$10)*(1+'Workforce costs'!H$11)</f>
        <v>0</v>
      </c>
      <c r="CM472" s="290">
        <f>BK472*'Workforce costs'!I$9*(1+'Workforce costs'!I$10)*(1+'Workforce costs'!I$11)</f>
        <v>0</v>
      </c>
      <c r="CN472" s="290">
        <f>BL472*'Workforce costs'!J$9*(1+'Workforce costs'!J$10)*(1+'Workforce costs'!J$11)</f>
        <v>0</v>
      </c>
      <c r="CO472" s="290">
        <f>BM472*'Workforce costs'!K$9*(1+'Workforce costs'!K$10)*(1+'Workforce costs'!K$11)</f>
        <v>0</v>
      </c>
      <c r="CP472" s="290">
        <f>BN472*'Workforce costs'!L$9*(1+'Workforce costs'!L$10)*(1+'Workforce costs'!L$11)</f>
        <v>0</v>
      </c>
      <c r="CQ472" s="290">
        <f>BO472*'Workforce costs'!M$9*(1+'Workforce costs'!M$10)*(1+'Workforce costs'!M$11)</f>
        <v>0</v>
      </c>
      <c r="CR472" s="290">
        <f>BP472*'Workforce costs'!N$9*(1+'Workforce costs'!N$10)*(1+'Workforce costs'!N$11)</f>
        <v>0</v>
      </c>
      <c r="CS472" s="290">
        <f>BQ472*'Workforce costs'!O$9*(1+'Workforce costs'!O$10)*(1+'Workforce costs'!O$11)</f>
        <v>0</v>
      </c>
      <c r="CT472" s="290">
        <f>BR472*'Workforce costs'!P$9*(1+'Workforce costs'!P$10)*(1+'Workforce costs'!P$11)</f>
        <v>0</v>
      </c>
      <c r="CU472" s="290">
        <f>BS472*'Workforce costs'!Q$9*(1+'Workforce costs'!Q$10)*(1+'Workforce costs'!Q$11)</f>
        <v>0</v>
      </c>
      <c r="CV472" s="290">
        <f>BT472*'Workforce costs'!R$9*(1+'Workforce costs'!R$10)*(1+'Workforce costs'!R$11)</f>
        <v>0</v>
      </c>
      <c r="CW472" s="290">
        <f>BU472*'Workforce costs'!S$9*(1+'Workforce costs'!S$10)*(1+'Workforce costs'!S$11)</f>
        <v>0</v>
      </c>
      <c r="CX472" s="290">
        <f>BV472*'Workforce costs'!T$9*(1+'Workforce costs'!T$10)*(1+'Workforce costs'!T$11)</f>
        <v>0</v>
      </c>
      <c r="CY472" s="290">
        <f>BW472*'Workforce costs'!U$9*(1+'Workforce costs'!U$10)*(1+'Workforce costs'!U$11)</f>
        <v>0</v>
      </c>
      <c r="CZ472" s="290">
        <f>BX472*'Workforce costs'!V$9*(1+'Workforce costs'!V$10)*(1+'Workforce costs'!V$11)</f>
        <v>0</v>
      </c>
      <c r="DA472" s="290">
        <f>BY472*'Workforce costs'!W$9*(1+'Workforce costs'!W$10)*(1+'Workforce costs'!W$11)</f>
        <v>0</v>
      </c>
      <c r="DB472" s="290">
        <f>BZ472*'Workforce costs'!X$9*(1+'Workforce costs'!X$10)*(1+'Workforce costs'!X$11)</f>
        <v>0</v>
      </c>
      <c r="DC472" s="290">
        <f>CA472*'Workforce costs'!Y$9*(1+'Workforce costs'!Y$10)*(1+'Workforce costs'!Y$11)</f>
        <v>0</v>
      </c>
      <c r="DD472" s="290">
        <f>CB472*'Workforce costs'!Z$9*(1+'Workforce costs'!Z$10)*(1+'Workforce costs'!Z$11)</f>
        <v>0</v>
      </c>
      <c r="DE472" s="290">
        <f>CC472*'Workforce costs'!AA$9*(1+'Workforce costs'!AA$10)*(1+'Workforce costs'!AA$11)</f>
        <v>0</v>
      </c>
      <c r="DF472" s="290">
        <f>CD472*'Workforce costs'!AB$9*(1+'Workforce costs'!AB$10)*(1+'Workforce costs'!AB$11)</f>
        <v>0</v>
      </c>
    </row>
    <row r="473" spans="1:110" x14ac:dyDescent="0.3">
      <c r="A473" s="2" t="str">
        <f>Outputs!$A$4</f>
        <v>Australia</v>
      </c>
      <c r="B473" s="2" t="str">
        <f t="shared" si="59"/>
        <v>Australia 18to24</v>
      </c>
      <c r="C473" s="30">
        <f>VLOOKUP($B473,Populations!$D$15:$H$1920,3,FALSE)</f>
        <v>2374194</v>
      </c>
      <c r="D473" s="255">
        <f>IF(OR($H473="General pop",$H473="Schools",$H473="Workplace",$H473="Skills Training",$H473="Digital Supports"),1,VLOOKUP($B473,Populations!$D$15:$H$1920,5,FALSE))</f>
        <v>1</v>
      </c>
      <c r="E473" s="88">
        <f>VLOOKUP(I473,Epidemiology!$C$10:$H$47,6,FALSE)</f>
        <v>1533.6</v>
      </c>
      <c r="F473" s="102">
        <f>'Care profiles'!R474</f>
        <v>0.16666666666666666</v>
      </c>
      <c r="G473" s="15" t="str">
        <f>'Care profiles'!A474</f>
        <v>18to24</v>
      </c>
      <c r="H473" s="15" t="str">
        <f>'Care profiles'!B474</f>
        <v>Bereaved_Year1</v>
      </c>
      <c r="I473" s="15" t="str">
        <f>'Care profiles'!C474</f>
        <v>Bereaved_Year1_18-24yrs</v>
      </c>
      <c r="J473" s="15" t="str">
        <f>'Care profiles'!D474</f>
        <v>Care profile</v>
      </c>
      <c r="K473" s="15" t="str">
        <f>'Care profiles'!E474</f>
        <v>Postvention Group Peer Support Services</v>
      </c>
      <c r="L473" s="104">
        <f>'Care profiles'!F474</f>
        <v>0.25</v>
      </c>
      <c r="M473" s="15">
        <f>'Care profiles'!G474</f>
        <v>10</v>
      </c>
      <c r="N473" s="15">
        <f>'Care profiles'!H474</f>
        <v>90</v>
      </c>
      <c r="O473" s="15" t="str">
        <f>'Care profiles'!I474</f>
        <v>min</v>
      </c>
      <c r="P473" s="15" t="str">
        <f>'Care profiles'!J474</f>
        <v>Peer Worker</v>
      </c>
      <c r="Q473" s="15" t="str">
        <f>'Care profiles'!K474</f>
        <v>n/a</v>
      </c>
      <c r="R473" s="15" t="str">
        <f>'Care profiles'!M474</f>
        <v>Y</v>
      </c>
      <c r="S473" s="15" t="str">
        <f>'Care profiles'!O474</f>
        <v>Y</v>
      </c>
      <c r="T473" s="15" t="str">
        <f>'Care profiles'!Q474</f>
        <v>N</v>
      </c>
      <c r="U473" s="30">
        <f t="shared" si="60"/>
        <v>36410.639184</v>
      </c>
      <c r="V473" s="30">
        <f t="shared" si="61"/>
        <v>9102.6597959999999</v>
      </c>
      <c r="W473" s="30">
        <f>IF(M473="n/a",0,IF(O473="days",V473*M473*(1+(VLOOKUP(K473,'Bed parameters'!$A$9:$G$12,7,FALSE))),V473*M473))</f>
        <v>91026.597959999999</v>
      </c>
      <c r="X473" s="30">
        <f t="shared" si="62"/>
        <v>136539.89694000001</v>
      </c>
      <c r="Y473" s="30">
        <f t="shared" si="63"/>
        <v>0</v>
      </c>
      <c r="Z473" s="113">
        <f>_xlfn.IFNA(Y473/((VLOOKUP(K473,'Bed parameters'!$A$9:$G$12,3,FALSE))*(VLOOKUP(K473,'Bed parameters'!$A$9:$G$12,5,FALSE))),0)</f>
        <v>0</v>
      </c>
      <c r="AA473" s="30">
        <f t="shared" si="64"/>
        <v>22756.64949</v>
      </c>
      <c r="AB473" s="30">
        <f>_xlfn.IFNA(IF($O473="days",$Y473*(VLOOKUP($K473,'Bed parameters'!$A$9:$I$12,9,FALSE))*$F473*(VLOOKUP($Q473,'Workforce distribution'!$C$8:$AD$30,AB$7,FALSE)),IF($Q473="n/a",(IF($P473=AB$6,$X473*$F473,0)),$X473*$F473*(VLOOKUP($Q473,'Workforce distribution'!$C$8:$AD$30,AB$7,FALSE)))),0)</f>
        <v>0</v>
      </c>
      <c r="AC473" s="30">
        <f>_xlfn.IFNA(IF($O473="days",$Y473*(VLOOKUP($K473,'Bed parameters'!$A$9:$I$12,9,FALSE))*$F473*(VLOOKUP($Q473,'Workforce distribution'!$C$8:$AD$30,AC$7,FALSE)),IF($Q473="n/a",(IF($P473=AC$6,$X473*$F473,0)),$X473*$F473*(VLOOKUP($Q473,'Workforce distribution'!$C$8:$AD$30,AC$7,FALSE)))),0)</f>
        <v>0</v>
      </c>
      <c r="AD473" s="30">
        <f>_xlfn.IFNA(IF($O473="days",$Y473*(VLOOKUP($K473,'Bed parameters'!$A$9:$I$12,9,FALSE))*$F473*(VLOOKUP($Q473,'Workforce distribution'!$C$8:$AD$30,AD$7,FALSE)),IF($Q473="n/a",(IF($P473=AD$6,$X473*$F473,0)),$X473*$F473*(VLOOKUP($Q473,'Workforce distribution'!$C$8:$AD$30,AD$7,FALSE)))),0)</f>
        <v>0</v>
      </c>
      <c r="AE473" s="30">
        <f>_xlfn.IFNA(IF($O473="days",$Y473*(VLOOKUP($K473,'Bed parameters'!$A$9:$I$12,9,FALSE))*$F473*(VLOOKUP($Q473,'Workforce distribution'!$C$8:$AD$30,AE$7,FALSE)),IF($Q473="n/a",(IF($P473=AE$6,$X473*$F473,0)),$X473*$F473*(VLOOKUP($Q473,'Workforce distribution'!$C$8:$AD$30,AE$7,FALSE)))),0)</f>
        <v>22756.64949</v>
      </c>
      <c r="AF473" s="30">
        <f>_xlfn.IFNA(IF($O473="days",$Y473*(VLOOKUP($K473,'Bed parameters'!$A$9:$I$12,9,FALSE))*$F473*(VLOOKUP($Q473,'Workforce distribution'!$C$8:$AD$30,AF$7,FALSE)),IF($Q473="n/a",(IF($P473=AF$6,$X473*$F473,0)),$X473*$F473*(VLOOKUP($Q473,'Workforce distribution'!$C$8:$AD$30,AF$7,FALSE)))),0)</f>
        <v>0</v>
      </c>
      <c r="AG473" s="30">
        <f>_xlfn.IFNA(IF($O473="days",$Y473*(VLOOKUP($K473,'Bed parameters'!$A$9:$I$12,9,FALSE))*$F473*(VLOOKUP($Q473,'Workforce distribution'!$C$8:$AD$30,AG$7,FALSE)),IF($Q473="n/a",(IF($P473=AG$6,$X473*$F473,0)),$X473*$F473*(VLOOKUP($Q473,'Workforce distribution'!$C$8:$AD$30,AG$7,FALSE)))),0)</f>
        <v>0</v>
      </c>
      <c r="AH473" s="30">
        <f>_xlfn.IFNA(IF($O473="days",$Y473*(VLOOKUP($K473,'Bed parameters'!$A$9:$I$12,9,FALSE))*$F473*(VLOOKUP($Q473,'Workforce distribution'!$C$8:$AD$30,AH$7,FALSE)),IF($Q473="n/a",(IF($P473=AH$6,$X473*$F473,0)),$X473*$F473*(VLOOKUP($Q473,'Workforce distribution'!$C$8:$AD$30,AH$7,FALSE)))),0)</f>
        <v>0</v>
      </c>
      <c r="AI473" s="30">
        <f>_xlfn.IFNA(IF($O473="days",$Y473*(VLOOKUP($K473,'Bed parameters'!$A$9:$I$12,9,FALSE))*$F473*(VLOOKUP($Q473,'Workforce distribution'!$C$8:$AD$30,AI$7,FALSE)),IF($Q473="n/a",(IF($P473=AI$6,$X473*$F473,0)),$X473*$F473*(VLOOKUP($Q473,'Workforce distribution'!$C$8:$AD$30,AI$7,FALSE)))),0)</f>
        <v>0</v>
      </c>
      <c r="AJ473" s="30">
        <f>_xlfn.IFNA(IF($O473="days",$Y473*(VLOOKUP($K473,'Bed parameters'!$A$9:$I$12,9,FALSE))*$F473*(VLOOKUP($Q473,'Workforce distribution'!$C$8:$AD$30,AJ$7,FALSE)),IF($Q473="n/a",(IF($P473=AJ$6,$X473*$F473,0)),$X473*$F473*(VLOOKUP($Q473,'Workforce distribution'!$C$8:$AD$30,AJ$7,FALSE)))),0)</f>
        <v>0</v>
      </c>
      <c r="AK473" s="30">
        <f>_xlfn.IFNA(IF($O473="days",$Y473*(VLOOKUP($K473,'Bed parameters'!$A$9:$I$12,9,FALSE))*$F473*(VLOOKUP($Q473,'Workforce distribution'!$C$8:$AD$30,AK$7,FALSE)),IF($Q473="n/a",(IF($P473=AK$6,$X473*$F473,0)),$X473*$F473*(VLOOKUP($Q473,'Workforce distribution'!$C$8:$AD$30,AK$7,FALSE)))),0)</f>
        <v>0</v>
      </c>
      <c r="AL473" s="30">
        <f>_xlfn.IFNA(IF($O473="days",$Y473*(VLOOKUP($K473,'Bed parameters'!$A$9:$I$12,9,FALSE))*$F473*(VLOOKUP($Q473,'Workforce distribution'!$C$8:$AD$30,AL$7,FALSE)),IF($Q473="n/a",(IF($P473=AL$6,$X473*$F473,0)),$X473*$F473*(VLOOKUP($Q473,'Workforce distribution'!$C$8:$AD$30,AL$7,FALSE)))),0)</f>
        <v>0</v>
      </c>
      <c r="AM473" s="30">
        <f>_xlfn.IFNA(IF($O473="days",$Y473*(VLOOKUP($K473,'Bed parameters'!$A$9:$I$12,9,FALSE))*$F473*(VLOOKUP($Q473,'Workforce distribution'!$C$8:$AD$30,AM$7,FALSE)),IF($Q473="n/a",(IF($P473=AM$6,$X473*$F473,0)),$X473*$F473*(VLOOKUP($Q473,'Workforce distribution'!$C$8:$AD$30,AM$7,FALSE)))),0)</f>
        <v>0</v>
      </c>
      <c r="AN473" s="30">
        <f>_xlfn.IFNA(IF($O473="days",$Y473*(VLOOKUP($K473,'Bed parameters'!$A$9:$I$12,9,FALSE))*$F473*(VLOOKUP($Q473,'Workforce distribution'!$C$8:$AD$30,AN$7,FALSE)),IF($Q473="n/a",(IF($P473=AN$6,$X473*$F473,0)),$X473*$F473*(VLOOKUP($Q473,'Workforce distribution'!$C$8:$AD$30,AN$7,FALSE)))),0)</f>
        <v>0</v>
      </c>
      <c r="AO473" s="30">
        <f>_xlfn.IFNA(IF($O473="days",$Y473*(VLOOKUP($K473,'Bed parameters'!$A$9:$I$12,9,FALSE))*$F473*(VLOOKUP($Q473,'Workforce distribution'!$C$8:$AD$30,AO$7,FALSE)),IF($Q473="n/a",(IF($P473=AO$6,$X473*$F473,0)),$X473*$F473*(VLOOKUP($Q473,'Workforce distribution'!$C$8:$AD$30,AO$7,FALSE)))),0)</f>
        <v>0</v>
      </c>
      <c r="AP473" s="30">
        <f>_xlfn.IFNA(IF($O473="days",$Y473*(VLOOKUP($K473,'Bed parameters'!$A$9:$I$12,9,FALSE))*$F473*(VLOOKUP($Q473,'Workforce distribution'!$C$8:$AD$30,AP$7,FALSE)),IF($Q473="n/a",(IF($P473=AP$6,$X473*$F473,0)),$X473*$F473*(VLOOKUP($Q473,'Workforce distribution'!$C$8:$AD$30,AP$7,FALSE)))),0)</f>
        <v>0</v>
      </c>
      <c r="AQ473" s="30">
        <f>_xlfn.IFNA(IF($O473="days",$Y473*(VLOOKUP($K473,'Bed parameters'!$A$9:$I$12,9,FALSE))*$F473*(VLOOKUP($Q473,'Workforce distribution'!$C$8:$AD$30,AQ$7,FALSE)),IF($Q473="n/a",(IF($P473=AQ$6,$X473*$F473,0)),$X473*$F473*(VLOOKUP($Q473,'Workforce distribution'!$C$8:$AD$30,AQ$7,FALSE)))),0)</f>
        <v>0</v>
      </c>
      <c r="AR473" s="30">
        <f>_xlfn.IFNA(IF($O473="days",$Y473*(VLOOKUP($K473,'Bed parameters'!$A$9:$I$12,9,FALSE))*$F473*(VLOOKUP($Q473,'Workforce distribution'!$C$8:$AD$30,AR$7,FALSE)),IF($Q473="n/a",(IF($P473=AR$6,$X473*$F473,0)),$X473*$F473*(VLOOKUP($Q473,'Workforce distribution'!$C$8:$AD$30,AR$7,FALSE)))),0)</f>
        <v>0</v>
      </c>
      <c r="AS473" s="30">
        <f>_xlfn.IFNA(IF($O473="days",$Y473*(VLOOKUP($K473,'Bed parameters'!$A$9:$I$12,9,FALSE))*$F473*(VLOOKUP($Q473,'Workforce distribution'!$C$8:$AD$30,AS$7,FALSE)),IF($Q473="n/a",(IF($P473=AS$6,$X473*$F473,0)),$X473*$F473*(VLOOKUP($Q473,'Workforce distribution'!$C$8:$AD$30,AS$7,FALSE)))),0)</f>
        <v>0</v>
      </c>
      <c r="AT473" s="30">
        <f>_xlfn.IFNA(IF($O473="days",$Y473*(VLOOKUP($K473,'Bed parameters'!$A$9:$I$12,9,FALSE))*$F473*(VLOOKUP($Q473,'Workforce distribution'!$C$8:$AD$30,AT$7,FALSE)),IF($Q473="n/a",(IF($P473=AT$6,$X473*$F473,0)),$X473*$F473*(VLOOKUP($Q473,'Workforce distribution'!$C$8:$AD$30,AT$7,FALSE)))),0)</f>
        <v>0</v>
      </c>
      <c r="AU473" s="30">
        <f>_xlfn.IFNA(IF($O473="days",$Y473*(VLOOKUP($K473,'Bed parameters'!$A$9:$I$12,9,FALSE))*$F473*(VLOOKUP($Q473,'Workforce distribution'!$C$8:$AD$30,AU$7,FALSE)),IF($Q473="n/a",(IF($P473=AU$6,$X473*$F473,0)),$X473*$F473*(VLOOKUP($Q473,'Workforce distribution'!$C$8:$AD$30,AU$7,FALSE)))),0)</f>
        <v>0</v>
      </c>
      <c r="AV473" s="30">
        <f>_xlfn.IFNA(IF($O473="days",$Y473*(VLOOKUP($K473,'Bed parameters'!$A$9:$I$12,9,FALSE))*$F473*(VLOOKUP($Q473,'Workforce distribution'!$C$8:$AD$30,AV$7,FALSE)),IF($Q473="n/a",(IF($P473=AV$6,$X473*$F473,0)),$X473*$F473*(VLOOKUP($Q473,'Workforce distribution'!$C$8:$AD$30,AV$7,FALSE)))),0)</f>
        <v>0</v>
      </c>
      <c r="AW473" s="30">
        <f>_xlfn.IFNA(IF($O473="days",$Y473*(VLOOKUP($K473,'Bed parameters'!$A$9:$I$12,9,FALSE))*$F473*(VLOOKUP($Q473,'Workforce distribution'!$C$8:$AD$30,AW$7,FALSE)),IF($Q473="n/a",(IF($P473=AW$6,$X473*$F473,0)),$X473*$F473*(VLOOKUP($Q473,'Workforce distribution'!$C$8:$AD$30,AW$7,FALSE)))),0)</f>
        <v>0</v>
      </c>
      <c r="AX473" s="30">
        <f>_xlfn.IFNA(IF($O473="days",$Y473*(VLOOKUP($K473,'Bed parameters'!$A$9:$I$12,9,FALSE))*$F473*(VLOOKUP($Q473,'Workforce distribution'!$C$8:$AD$30,AX$7,FALSE)),IF($Q473="n/a",(IF($P473=AX$6,$X473*$F473,0)),$X473*$F473*(VLOOKUP($Q473,'Workforce distribution'!$C$8:$AD$30,AX$7,FALSE)))),0)</f>
        <v>0</v>
      </c>
      <c r="AY473" s="30">
        <f>_xlfn.IFNA(IF($O473="days",$Y473*(VLOOKUP($K473,'Bed parameters'!$A$9:$I$12,9,FALSE))*$F473*(VLOOKUP($Q473,'Workforce distribution'!$C$8:$AD$30,AY$7,FALSE)),IF($Q473="n/a",(IF($P473=AY$6,$X473*$F473,0)),$X473*$F473*(VLOOKUP($Q473,'Workforce distribution'!$C$8:$AD$30,AY$7,FALSE)))),0)</f>
        <v>0</v>
      </c>
      <c r="AZ473" s="30">
        <f>_xlfn.IFNA(IF($O473="days",$Y473*(VLOOKUP($K473,'Bed parameters'!$A$9:$I$12,9,FALSE))*$F473*(VLOOKUP($Q473,'Workforce distribution'!$C$8:$AD$30,AZ$7,FALSE)),IF($Q473="n/a",(IF($P473=AZ$6,$X473*$F473,0)),$X473*$F473*(VLOOKUP($Q473,'Workforce distribution'!$C$8:$AD$30,AZ$7,FALSE)))),0)</f>
        <v>0</v>
      </c>
      <c r="BA473" s="30">
        <f>_xlfn.IFNA(IF($O473="days",$Y473*(VLOOKUP($K473,'Bed parameters'!$A$9:$I$12,9,FALSE))*$F473*(VLOOKUP($Q473,'Workforce distribution'!$C$8:$AD$30,BA$7,FALSE)),IF($Q473="n/a",(IF($P473=BA$6,$X473*$F473,0)),$X473*$F473*(VLOOKUP($Q473,'Workforce distribution'!$C$8:$AD$30,BA$7,FALSE)))),0)</f>
        <v>0</v>
      </c>
      <c r="BB473" s="30">
        <f>_xlfn.IFNA(IF($O473="days",$Y473*(VLOOKUP($K473,'Bed parameters'!$A$9:$I$12,9,FALSE))*$F473*(VLOOKUP($Q473,'Workforce distribution'!$C$8:$AD$30,BB$7,FALSE)),IF($Q473="n/a",(IF($P473=BB$6,$X473*$F473,0)),$X473*$F473*(VLOOKUP($Q473,'Workforce distribution'!$C$8:$AD$30,BB$7,FALSE)))),0)</f>
        <v>0</v>
      </c>
      <c r="BC473" s="149">
        <f t="shared" si="65"/>
        <v>19.801056649801389</v>
      </c>
      <c r="BD473" s="288">
        <f>IF($Q473="n/a",(IF('Workforce hours'!D$30=0,0,(AB473/'Workforce hours'!D$30))),(IF(VLOOKUP($Q473,'Workforce hours'!$C$8:$AD$30,BD$7,FALSE)=0,0,(AB473/(VLOOKUP($Q473,'Workforce hours'!$C$8:$AD$30,BD$7,FALSE))))))</f>
        <v>0</v>
      </c>
      <c r="BE473" s="288">
        <f>IF($Q473="n/a",(IF('Workforce hours'!E$30=0,0,(AC473/'Workforce hours'!E$30))),(IF(VLOOKUP($Q473,'Workforce hours'!$C$8:$AD$30,BE$7,FALSE)=0,0,(AC473/(VLOOKUP($Q473,'Workforce hours'!$C$8:$AD$30,BE$7,FALSE))))))</f>
        <v>0</v>
      </c>
      <c r="BF473" s="288">
        <f>IF($Q473="n/a",(IF('Workforce hours'!F$30=0,0,(AD473/'Workforce hours'!F$30))),(IF(VLOOKUP($Q473,'Workforce hours'!$C$8:$AD$30,BF$7,FALSE)=0,0,(AD473/(VLOOKUP($Q473,'Workforce hours'!$C$8:$AD$30,BF$7,FALSE))))))</f>
        <v>0</v>
      </c>
      <c r="BG473" s="288">
        <f>IF($Q473="n/a",(IF('Workforce hours'!G$30=0,0,(AE473/'Workforce hours'!G$30))),(IF(VLOOKUP($Q473,'Workforce hours'!$C$8:$AD$30,BG$7,FALSE)=0,0,(AE473/(VLOOKUP($Q473,'Workforce hours'!$C$8:$AD$30,BG$7,FALSE))))))</f>
        <v>19.801056649801389</v>
      </c>
      <c r="BH473" s="288">
        <f>IF($Q473="n/a",(IF('Workforce hours'!H$30=0,0,(AF473/'Workforce hours'!H$30))),(IF(VLOOKUP($Q473,'Workforce hours'!$C$8:$AD$30,BH$7,FALSE)=0,0,(AF473/(VLOOKUP($Q473,'Workforce hours'!$C$8:$AD$30,BH$7,FALSE))))))</f>
        <v>0</v>
      </c>
      <c r="BI473" s="288">
        <f>IF($Q473="n/a",(IF('Workforce hours'!I$30=0,0,(AG473/'Workforce hours'!I$30))),(IF(VLOOKUP($Q473,'Workforce hours'!$C$8:$AD$30,BI$7,FALSE)=0,0,(AG473/(VLOOKUP($Q473,'Workforce hours'!$C$8:$AD$30,BI$7,FALSE))))))</f>
        <v>0</v>
      </c>
      <c r="BJ473" s="288">
        <f>IF($Q473="n/a",(IF('Workforce hours'!J$30=0,0,(AH473/'Workforce hours'!J$30))),(IF(VLOOKUP($Q473,'Workforce hours'!$C$8:$AD$30,BJ$7,FALSE)=0,0,(AH473/(VLOOKUP($Q473,'Workforce hours'!$C$8:$AD$30,BJ$7,FALSE))))))</f>
        <v>0</v>
      </c>
      <c r="BK473" s="288">
        <f>IF($Q473="n/a",(IF('Workforce hours'!K$30=0,0,(AI473/'Workforce hours'!K$30))),(IF(VLOOKUP($Q473,'Workforce hours'!$C$8:$AD$30,BK$7,FALSE)=0,0,(AI473/(VLOOKUP($Q473,'Workforce hours'!$C$8:$AD$30,BK$7,FALSE))))))</f>
        <v>0</v>
      </c>
      <c r="BL473" s="288">
        <f>IF($Q473="n/a",(IF('Workforce hours'!L$30=0,0,(AJ473/'Workforce hours'!L$30))),(IF(VLOOKUP($Q473,'Workforce hours'!$C$8:$AD$30,BL$7,FALSE)=0,0,(AJ473/(VLOOKUP($Q473,'Workforce hours'!$C$8:$AD$30,BL$7,FALSE))))))</f>
        <v>0</v>
      </c>
      <c r="BM473" s="288">
        <f>IF($Q473="n/a",(IF('Workforce hours'!M$30=0,0,(AK473/'Workforce hours'!M$30))),(IF(VLOOKUP($Q473,'Workforce hours'!$C$8:$AD$30,BM$7,FALSE)=0,0,(AK473/(VLOOKUP($Q473,'Workforce hours'!$C$8:$AD$30,BM$7,FALSE))))))</f>
        <v>0</v>
      </c>
      <c r="BN473" s="288">
        <f>IF($Q473="n/a",(IF('Workforce hours'!N$30=0,0,(AL473/'Workforce hours'!N$30))),(IF(VLOOKUP($Q473,'Workforce hours'!$C$8:$AD$30,BN$7,FALSE)=0,0,(AL473/(VLOOKUP($Q473,'Workforce hours'!$C$8:$AD$30,BN$7,FALSE))))))</f>
        <v>0</v>
      </c>
      <c r="BO473" s="288">
        <f>IF($Q473="n/a",(IF('Workforce hours'!O$30=0,0,(AM473/'Workforce hours'!O$30))),(IF(VLOOKUP($Q473,'Workforce hours'!$C$8:$AD$30,BO$7,FALSE)=0,0,(AM473/(VLOOKUP($Q473,'Workforce hours'!$C$8:$AD$30,BO$7,FALSE))))))</f>
        <v>0</v>
      </c>
      <c r="BP473" s="288">
        <f>IF($Q473="n/a",(IF('Workforce hours'!P$30=0,0,(AN473/'Workforce hours'!P$30))),(IF(VLOOKUP($Q473,'Workforce hours'!$C$8:$AD$30,BP$7,FALSE)=0,0,(AN473/(VLOOKUP($Q473,'Workforce hours'!$C$8:$AD$30,BP$7,FALSE))))))</f>
        <v>0</v>
      </c>
      <c r="BQ473" s="288">
        <f>IF($Q473="n/a",(IF('Workforce hours'!Q$30=0,0,(AO473/'Workforce hours'!Q$30))),(IF(VLOOKUP($Q473,'Workforce hours'!$C$8:$AD$30,BQ$7,FALSE)=0,0,(AO473/(VLOOKUP($Q473,'Workforce hours'!$C$8:$AD$30,BQ$7,FALSE))))))</f>
        <v>0</v>
      </c>
      <c r="BR473" s="288">
        <f>IF($Q473="n/a",(IF('Workforce hours'!R$30=0,0,(AP473/'Workforce hours'!R$30))),(IF(VLOOKUP($Q473,'Workforce hours'!$C$8:$AD$30,BR$7,FALSE)=0,0,(AP473/(VLOOKUP($Q473,'Workforce hours'!$C$8:$AD$30,BR$7,FALSE))))))</f>
        <v>0</v>
      </c>
      <c r="BS473" s="288">
        <f>IF($Q473="n/a",(IF('Workforce hours'!S$30=0,0,(AQ473/'Workforce hours'!S$30))),(IF(VLOOKUP($Q473,'Workforce hours'!$C$8:$AD$30,BS$7,FALSE)=0,0,(AQ473/(VLOOKUP($Q473,'Workforce hours'!$C$8:$AD$30,BS$7,FALSE))))))</f>
        <v>0</v>
      </c>
      <c r="BT473" s="288">
        <f>IF($Q473="n/a",(IF('Workforce hours'!T$30=0,0,(AR473/'Workforce hours'!T$30))),(IF(VLOOKUP($Q473,'Workforce hours'!$C$8:$AD$30,BT$7,FALSE)=0,0,(AR473/(VLOOKUP($Q473,'Workforce hours'!$C$8:$AD$30,BT$7,FALSE))))))</f>
        <v>0</v>
      </c>
      <c r="BU473" s="288">
        <f>IF($Q473="n/a",(IF('Workforce hours'!U$30=0,0,(AS473/'Workforce hours'!U$30))),(IF(VLOOKUP($Q473,'Workforce hours'!$C$8:$AD$30,BU$7,FALSE)=0,0,(AS473/(VLOOKUP($Q473,'Workforce hours'!$C$8:$AD$30,BU$7,FALSE))))))</f>
        <v>0</v>
      </c>
      <c r="BV473" s="288">
        <f>IF($Q473="n/a",(IF('Workforce hours'!V$30=0,0,(AT473/'Workforce hours'!V$30))),(IF(VLOOKUP($Q473,'Workforce hours'!$C$8:$AD$30,BV$7,FALSE)=0,0,(AT473/(VLOOKUP($Q473,'Workforce hours'!$C$8:$AD$30,BV$7,FALSE))))))</f>
        <v>0</v>
      </c>
      <c r="BW473" s="288">
        <f>IF($Q473="n/a",(IF('Workforce hours'!W$30=0,0,(AU473/'Workforce hours'!W$30))),(IF(VLOOKUP($Q473,'Workforce hours'!$C$8:$AD$30,BW$7,FALSE)=0,0,(AU473/(VLOOKUP($Q473,'Workforce hours'!$C$8:$AD$30,BW$7,FALSE))))))</f>
        <v>0</v>
      </c>
      <c r="BX473" s="288">
        <f>IF($Q473="n/a",(IF('Workforce hours'!X$30=0,0,(AV473/'Workforce hours'!X$30))),(IF(VLOOKUP($Q473,'Workforce hours'!$C$8:$AD$30,BX$7,FALSE)=0,0,(AV473/(VLOOKUP($Q473,'Workforce hours'!$C$8:$AD$30,BX$7,FALSE))))))</f>
        <v>0</v>
      </c>
      <c r="BY473" s="288">
        <f>IF($Q473="n/a",(IF('Workforce hours'!Y$30=0,0,(AW473/'Workforce hours'!Y$30))),(IF(VLOOKUP($Q473,'Workforce hours'!$C$8:$AD$30,BY$7,FALSE)=0,0,(AW473/(VLOOKUP($Q473,'Workforce hours'!$C$8:$AD$30,BY$7,FALSE))))))</f>
        <v>0</v>
      </c>
      <c r="BZ473" s="288">
        <f>IF($Q473="n/a",(IF('Workforce hours'!Z$30=0,0,(AX473/'Workforce hours'!Z$30))),(IF(VLOOKUP($Q473,'Workforce hours'!$C$8:$AD$30,BZ$7,FALSE)=0,0,(AX473/(VLOOKUP($Q473,'Workforce hours'!$C$8:$AD$30,BZ$7,FALSE))))))</f>
        <v>0</v>
      </c>
      <c r="CA473" s="288">
        <f>IF($Q473="n/a",(IF('Workforce hours'!AA$30=0,0,(AY473/'Workforce hours'!AA$30))),(IF(VLOOKUP($Q473,'Workforce hours'!$C$8:$AD$30,CA$7,FALSE)=0,0,(AY473/(VLOOKUP($Q473,'Workforce hours'!$C$8:$AD$30,CA$7,FALSE))))))</f>
        <v>0</v>
      </c>
      <c r="CB473" s="288">
        <f>IF($Q473="n/a",(IF('Workforce hours'!AB$30=0,0,(AZ473/'Workforce hours'!AB$30))),(IF(VLOOKUP($Q473,'Workforce hours'!$C$8:$AD$30,CB$7,FALSE)=0,0,(AZ473/(VLOOKUP($Q473,'Workforce hours'!$C$8:$AD$30,CB$7,FALSE))))))</f>
        <v>0</v>
      </c>
      <c r="CC473" s="288">
        <f>IF($Q473="n/a",(IF('Workforce hours'!AC$30=0,0,(BA473/'Workforce hours'!AC$30))),(IF(VLOOKUP($Q473,'Workforce hours'!$C$8:$AD$30,CC$7,FALSE)=0,0,(BA473/(VLOOKUP($Q473,'Workforce hours'!$C$8:$AD$30,CC$7,FALSE))))))</f>
        <v>0</v>
      </c>
      <c r="CD473" s="288">
        <f>IF($Q473="n/a",(IF('Workforce hours'!AD$30=0,0,(BB473/'Workforce hours'!AD$30))),(IF(VLOOKUP($Q473,'Workforce hours'!$C$8:$AD$30,CD$7,FALSE)=0,0,(BB473/(VLOOKUP($Q473,'Workforce hours'!$C$8:$AD$30,CD$7,FALSE))))))</f>
        <v>0</v>
      </c>
      <c r="CE473" s="289">
        <f t="shared" si="66"/>
        <v>0</v>
      </c>
      <c r="CF473" s="290">
        <f>BD473*'Workforce costs'!B$9*(1+'Workforce costs'!B$10)*(1+'Workforce costs'!B$11)</f>
        <v>0</v>
      </c>
      <c r="CG473" s="290">
        <f>BE473*'Workforce costs'!C$9*(1+'Workforce costs'!C$10)*(1+'Workforce costs'!C$11)</f>
        <v>0</v>
      </c>
      <c r="CH473" s="290">
        <f>BF473*'Workforce costs'!D$9*(1+'Workforce costs'!D$10)*(1+'Workforce costs'!D$11)</f>
        <v>0</v>
      </c>
      <c r="CI473" s="290">
        <f>BG473*'Workforce costs'!E$9*(1+'Workforce costs'!E$10)*(1+'Workforce costs'!E$11)</f>
        <v>0</v>
      </c>
      <c r="CJ473" s="290">
        <f>BH473*'Workforce costs'!F$9*(1+'Workforce costs'!F$10)*(1+'Workforce costs'!F$11)</f>
        <v>0</v>
      </c>
      <c r="CK473" s="290">
        <f>BI473*'Workforce costs'!G$9*(1+'Workforce costs'!G$10)*(1+'Workforce costs'!G$11)</f>
        <v>0</v>
      </c>
      <c r="CL473" s="290">
        <f>BJ473*'Workforce costs'!H$9*(1+'Workforce costs'!H$10)*(1+'Workforce costs'!H$11)</f>
        <v>0</v>
      </c>
      <c r="CM473" s="290">
        <f>BK473*'Workforce costs'!I$9*(1+'Workforce costs'!I$10)*(1+'Workforce costs'!I$11)</f>
        <v>0</v>
      </c>
      <c r="CN473" s="290">
        <f>BL473*'Workforce costs'!J$9*(1+'Workforce costs'!J$10)*(1+'Workforce costs'!J$11)</f>
        <v>0</v>
      </c>
      <c r="CO473" s="290">
        <f>BM473*'Workforce costs'!K$9*(1+'Workforce costs'!K$10)*(1+'Workforce costs'!K$11)</f>
        <v>0</v>
      </c>
      <c r="CP473" s="290">
        <f>BN473*'Workforce costs'!L$9*(1+'Workforce costs'!L$10)*(1+'Workforce costs'!L$11)</f>
        <v>0</v>
      </c>
      <c r="CQ473" s="290">
        <f>BO473*'Workforce costs'!M$9*(1+'Workforce costs'!M$10)*(1+'Workforce costs'!M$11)</f>
        <v>0</v>
      </c>
      <c r="CR473" s="290">
        <f>BP473*'Workforce costs'!N$9*(1+'Workforce costs'!N$10)*(1+'Workforce costs'!N$11)</f>
        <v>0</v>
      </c>
      <c r="CS473" s="290">
        <f>BQ473*'Workforce costs'!O$9*(1+'Workforce costs'!O$10)*(1+'Workforce costs'!O$11)</f>
        <v>0</v>
      </c>
      <c r="CT473" s="290">
        <f>BR473*'Workforce costs'!P$9*(1+'Workforce costs'!P$10)*(1+'Workforce costs'!P$11)</f>
        <v>0</v>
      </c>
      <c r="CU473" s="290">
        <f>BS473*'Workforce costs'!Q$9*(1+'Workforce costs'!Q$10)*(1+'Workforce costs'!Q$11)</f>
        <v>0</v>
      </c>
      <c r="CV473" s="290">
        <f>BT473*'Workforce costs'!R$9*(1+'Workforce costs'!R$10)*(1+'Workforce costs'!R$11)</f>
        <v>0</v>
      </c>
      <c r="CW473" s="290">
        <f>BU473*'Workforce costs'!S$9*(1+'Workforce costs'!S$10)*(1+'Workforce costs'!S$11)</f>
        <v>0</v>
      </c>
      <c r="CX473" s="290">
        <f>BV473*'Workforce costs'!T$9*(1+'Workforce costs'!T$10)*(1+'Workforce costs'!T$11)</f>
        <v>0</v>
      </c>
      <c r="CY473" s="290">
        <f>BW473*'Workforce costs'!U$9*(1+'Workforce costs'!U$10)*(1+'Workforce costs'!U$11)</f>
        <v>0</v>
      </c>
      <c r="CZ473" s="290">
        <f>BX473*'Workforce costs'!V$9*(1+'Workforce costs'!V$10)*(1+'Workforce costs'!V$11)</f>
        <v>0</v>
      </c>
      <c r="DA473" s="290">
        <f>BY473*'Workforce costs'!W$9*(1+'Workforce costs'!W$10)*(1+'Workforce costs'!W$11)</f>
        <v>0</v>
      </c>
      <c r="DB473" s="290">
        <f>BZ473*'Workforce costs'!X$9*(1+'Workforce costs'!X$10)*(1+'Workforce costs'!X$11)</f>
        <v>0</v>
      </c>
      <c r="DC473" s="290">
        <f>CA473*'Workforce costs'!Y$9*(1+'Workforce costs'!Y$10)*(1+'Workforce costs'!Y$11)</f>
        <v>0</v>
      </c>
      <c r="DD473" s="290">
        <f>CB473*'Workforce costs'!Z$9*(1+'Workforce costs'!Z$10)*(1+'Workforce costs'!Z$11)</f>
        <v>0</v>
      </c>
      <c r="DE473" s="290">
        <f>CC473*'Workforce costs'!AA$9*(1+'Workforce costs'!AA$10)*(1+'Workforce costs'!AA$11)</f>
        <v>0</v>
      </c>
      <c r="DF473" s="290">
        <f>CD473*'Workforce costs'!AB$9*(1+'Workforce costs'!AB$10)*(1+'Workforce costs'!AB$11)</f>
        <v>0</v>
      </c>
    </row>
    <row r="474" spans="1:110" x14ac:dyDescent="0.3">
      <c r="A474" s="2" t="str">
        <f>Outputs!$A$4</f>
        <v>Australia</v>
      </c>
      <c r="B474" s="2" t="str">
        <f t="shared" si="59"/>
        <v>Australia 18to24</v>
      </c>
      <c r="C474" s="30">
        <f>VLOOKUP($B474,Populations!$D$15:$H$1920,3,FALSE)</f>
        <v>2374194</v>
      </c>
      <c r="D474" s="255">
        <f>IF(OR($H474="General pop",$H474="Schools",$H474="Workplace",$H474="Skills Training",$H474="Digital Supports"),1,VLOOKUP($B474,Populations!$D$15:$H$1920,5,FALSE))</f>
        <v>1</v>
      </c>
      <c r="E474" s="88">
        <f>VLOOKUP(I474,Epidemiology!$C$10:$H$47,6,FALSE)</f>
        <v>1533.6</v>
      </c>
      <c r="F474" s="102">
        <f>'Care profiles'!R475</f>
        <v>0.2</v>
      </c>
      <c r="G474" s="15" t="str">
        <f>'Care profiles'!A475</f>
        <v>18to24</v>
      </c>
      <c r="H474" s="15" t="str">
        <f>'Care profiles'!B475</f>
        <v>Bereaved_Year1</v>
      </c>
      <c r="I474" s="15" t="str">
        <f>'Care profiles'!C475</f>
        <v>Bereaved_Year1_18-24yrs</v>
      </c>
      <c r="J474" s="15" t="str">
        <f>'Care profiles'!D475</f>
        <v>Care profile</v>
      </c>
      <c r="K474" s="15" t="str">
        <f>'Care profiles'!E475</f>
        <v>Postvention Group Support Services</v>
      </c>
      <c r="L474" s="104">
        <f>'Care profiles'!F475</f>
        <v>0.25</v>
      </c>
      <c r="M474" s="15">
        <f>'Care profiles'!G475</f>
        <v>8</v>
      </c>
      <c r="N474" s="15">
        <f>'Care profiles'!H475</f>
        <v>120</v>
      </c>
      <c r="O474" s="15" t="str">
        <f>'Care profiles'!I475</f>
        <v>min</v>
      </c>
      <c r="P474" s="15" t="str">
        <f>'Care profiles'!J475</f>
        <v>Team</v>
      </c>
      <c r="Q474" s="15" t="str">
        <f>'Care profiles'!K475</f>
        <v>Postvention Group Support</v>
      </c>
      <c r="R474" s="15" t="str">
        <f>'Care profiles'!M475</f>
        <v>Y</v>
      </c>
      <c r="S474" s="15" t="str">
        <f>'Care profiles'!O475</f>
        <v>Y</v>
      </c>
      <c r="T474" s="15" t="str">
        <f>'Care profiles'!Q475</f>
        <v>N</v>
      </c>
      <c r="U474" s="30">
        <f t="shared" si="60"/>
        <v>36410.639184</v>
      </c>
      <c r="V474" s="30">
        <f t="shared" si="61"/>
        <v>9102.6597959999999</v>
      </c>
      <c r="W474" s="30">
        <f>IF(M474="n/a",0,IF(O474="days",V474*M474*(1+(VLOOKUP(K474,'Bed parameters'!$A$9:$G$12,7,FALSE))),V474*M474))</f>
        <v>72821.278367999999</v>
      </c>
      <c r="X474" s="30">
        <f t="shared" si="62"/>
        <v>145642.556736</v>
      </c>
      <c r="Y474" s="30">
        <f t="shared" si="63"/>
        <v>0</v>
      </c>
      <c r="Z474" s="113">
        <f>_xlfn.IFNA(Y474/((VLOOKUP(K474,'Bed parameters'!$A$9:$G$12,3,FALSE))*(VLOOKUP(K474,'Bed parameters'!$A$9:$G$12,5,FALSE))),0)</f>
        <v>0</v>
      </c>
      <c r="AA474" s="30">
        <f t="shared" si="64"/>
        <v>29128.511347200001</v>
      </c>
      <c r="AB474" s="30">
        <f>_xlfn.IFNA(IF($O474="days",$Y474*(VLOOKUP($K474,'Bed parameters'!$A$9:$I$12,9,FALSE))*$F474*(VLOOKUP($Q474,'Workforce distribution'!$C$8:$AD$30,AB$7,FALSE)),IF($Q474="n/a",(IF($P474=AB$6,$X474*$F474,0)),$X474*$F474*(VLOOKUP($Q474,'Workforce distribution'!$C$8:$AD$30,AB$7,FALSE)))),0)</f>
        <v>0</v>
      </c>
      <c r="AC474" s="30">
        <f>_xlfn.IFNA(IF($O474="days",$Y474*(VLOOKUP($K474,'Bed parameters'!$A$9:$I$12,9,FALSE))*$F474*(VLOOKUP($Q474,'Workforce distribution'!$C$8:$AD$30,AC$7,FALSE)),IF($Q474="n/a",(IF($P474=AC$6,$X474*$F474,0)),$X474*$F474*(VLOOKUP($Q474,'Workforce distribution'!$C$8:$AD$30,AC$7,FALSE)))),0)</f>
        <v>0</v>
      </c>
      <c r="AD474" s="30">
        <f>_xlfn.IFNA(IF($O474="days",$Y474*(VLOOKUP($K474,'Bed parameters'!$A$9:$I$12,9,FALSE))*$F474*(VLOOKUP($Q474,'Workforce distribution'!$C$8:$AD$30,AD$7,FALSE)),IF($Q474="n/a",(IF($P474=AD$6,$X474*$F474,0)),$X474*$F474*(VLOOKUP($Q474,'Workforce distribution'!$C$8:$AD$30,AD$7,FALSE)))),0)</f>
        <v>0</v>
      </c>
      <c r="AE474" s="30">
        <f>_xlfn.IFNA(IF($O474="days",$Y474*(VLOOKUP($K474,'Bed parameters'!$A$9:$I$12,9,FALSE))*$F474*(VLOOKUP($Q474,'Workforce distribution'!$C$8:$AD$30,AE$7,FALSE)),IF($Q474="n/a",(IF($P474=AE$6,$X474*$F474,0)),$X474*$F474*(VLOOKUP($Q474,'Workforce distribution'!$C$8:$AD$30,AE$7,FALSE)))),0)</f>
        <v>14564.255673600001</v>
      </c>
      <c r="AF474" s="30">
        <f>_xlfn.IFNA(IF($O474="days",$Y474*(VLOOKUP($K474,'Bed parameters'!$A$9:$I$12,9,FALSE))*$F474*(VLOOKUP($Q474,'Workforce distribution'!$C$8:$AD$30,AF$7,FALSE)),IF($Q474="n/a",(IF($P474=AF$6,$X474*$F474,0)),$X474*$F474*(VLOOKUP($Q474,'Workforce distribution'!$C$8:$AD$30,AF$7,FALSE)))),0)</f>
        <v>0</v>
      </c>
      <c r="AG474" s="30">
        <f>_xlfn.IFNA(IF($O474="days",$Y474*(VLOOKUP($K474,'Bed parameters'!$A$9:$I$12,9,FALSE))*$F474*(VLOOKUP($Q474,'Workforce distribution'!$C$8:$AD$30,AG$7,FALSE)),IF($Q474="n/a",(IF($P474=AG$6,$X474*$F474,0)),$X474*$F474*(VLOOKUP($Q474,'Workforce distribution'!$C$8:$AD$30,AG$7,FALSE)))),0)</f>
        <v>0</v>
      </c>
      <c r="AH474" s="30">
        <f>_xlfn.IFNA(IF($O474="days",$Y474*(VLOOKUP($K474,'Bed parameters'!$A$9:$I$12,9,FALSE))*$F474*(VLOOKUP($Q474,'Workforce distribution'!$C$8:$AD$30,AH$7,FALSE)),IF($Q474="n/a",(IF($P474=AH$6,$X474*$F474,0)),$X474*$F474*(VLOOKUP($Q474,'Workforce distribution'!$C$8:$AD$30,AH$7,FALSE)))),0)</f>
        <v>0</v>
      </c>
      <c r="AI474" s="30">
        <f>_xlfn.IFNA(IF($O474="days",$Y474*(VLOOKUP($K474,'Bed parameters'!$A$9:$I$12,9,FALSE))*$F474*(VLOOKUP($Q474,'Workforce distribution'!$C$8:$AD$30,AI$7,FALSE)),IF($Q474="n/a",(IF($P474=AI$6,$X474*$F474,0)),$X474*$F474*(VLOOKUP($Q474,'Workforce distribution'!$C$8:$AD$30,AI$7,FALSE)))),0)</f>
        <v>0</v>
      </c>
      <c r="AJ474" s="30">
        <f>_xlfn.IFNA(IF($O474="days",$Y474*(VLOOKUP($K474,'Bed parameters'!$A$9:$I$12,9,FALSE))*$F474*(VLOOKUP($Q474,'Workforce distribution'!$C$8:$AD$30,AJ$7,FALSE)),IF($Q474="n/a",(IF($P474=AJ$6,$X474*$F474,0)),$X474*$F474*(VLOOKUP($Q474,'Workforce distribution'!$C$8:$AD$30,AJ$7,FALSE)))),0)</f>
        <v>0</v>
      </c>
      <c r="AK474" s="30">
        <f>_xlfn.IFNA(IF($O474="days",$Y474*(VLOOKUP($K474,'Bed parameters'!$A$9:$I$12,9,FALSE))*$F474*(VLOOKUP($Q474,'Workforce distribution'!$C$8:$AD$30,AK$7,FALSE)),IF($Q474="n/a",(IF($P474=AK$6,$X474*$F474,0)),$X474*$F474*(VLOOKUP($Q474,'Workforce distribution'!$C$8:$AD$30,AK$7,FALSE)))),0)</f>
        <v>0</v>
      </c>
      <c r="AL474" s="30">
        <f>_xlfn.IFNA(IF($O474="days",$Y474*(VLOOKUP($K474,'Bed parameters'!$A$9:$I$12,9,FALSE))*$F474*(VLOOKUP($Q474,'Workforce distribution'!$C$8:$AD$30,AL$7,FALSE)),IF($Q474="n/a",(IF($P474=AL$6,$X474*$F474,0)),$X474*$F474*(VLOOKUP($Q474,'Workforce distribution'!$C$8:$AD$30,AL$7,FALSE)))),0)</f>
        <v>0</v>
      </c>
      <c r="AM474" s="30">
        <f>_xlfn.IFNA(IF($O474="days",$Y474*(VLOOKUP($K474,'Bed parameters'!$A$9:$I$12,9,FALSE))*$F474*(VLOOKUP($Q474,'Workforce distribution'!$C$8:$AD$30,AM$7,FALSE)),IF($Q474="n/a",(IF($P474=AM$6,$X474*$F474,0)),$X474*$F474*(VLOOKUP($Q474,'Workforce distribution'!$C$8:$AD$30,AM$7,FALSE)))),0)</f>
        <v>0</v>
      </c>
      <c r="AN474" s="30">
        <f>_xlfn.IFNA(IF($O474="days",$Y474*(VLOOKUP($K474,'Bed parameters'!$A$9:$I$12,9,FALSE))*$F474*(VLOOKUP($Q474,'Workforce distribution'!$C$8:$AD$30,AN$7,FALSE)),IF($Q474="n/a",(IF($P474=AN$6,$X474*$F474,0)),$X474*$F474*(VLOOKUP($Q474,'Workforce distribution'!$C$8:$AD$30,AN$7,FALSE)))),0)</f>
        <v>0</v>
      </c>
      <c r="AO474" s="30">
        <f>_xlfn.IFNA(IF($O474="days",$Y474*(VLOOKUP($K474,'Bed parameters'!$A$9:$I$12,9,FALSE))*$F474*(VLOOKUP($Q474,'Workforce distribution'!$C$8:$AD$30,AO$7,FALSE)),IF($Q474="n/a",(IF($P474=AO$6,$X474*$F474,0)),$X474*$F474*(VLOOKUP($Q474,'Workforce distribution'!$C$8:$AD$30,AO$7,FALSE)))),0)</f>
        <v>0</v>
      </c>
      <c r="AP474" s="30">
        <f>_xlfn.IFNA(IF($O474="days",$Y474*(VLOOKUP($K474,'Bed parameters'!$A$9:$I$12,9,FALSE))*$F474*(VLOOKUP($Q474,'Workforce distribution'!$C$8:$AD$30,AP$7,FALSE)),IF($Q474="n/a",(IF($P474=AP$6,$X474*$F474,0)),$X474*$F474*(VLOOKUP($Q474,'Workforce distribution'!$C$8:$AD$30,AP$7,FALSE)))),0)</f>
        <v>0</v>
      </c>
      <c r="AQ474" s="30">
        <f>_xlfn.IFNA(IF($O474="days",$Y474*(VLOOKUP($K474,'Bed parameters'!$A$9:$I$12,9,FALSE))*$F474*(VLOOKUP($Q474,'Workforce distribution'!$C$8:$AD$30,AQ$7,FALSE)),IF($Q474="n/a",(IF($P474=AQ$6,$X474*$F474,0)),$X474*$F474*(VLOOKUP($Q474,'Workforce distribution'!$C$8:$AD$30,AQ$7,FALSE)))),0)</f>
        <v>0</v>
      </c>
      <c r="AR474" s="30">
        <f>_xlfn.IFNA(IF($O474="days",$Y474*(VLOOKUP($K474,'Bed parameters'!$A$9:$I$12,9,FALSE))*$F474*(VLOOKUP($Q474,'Workforce distribution'!$C$8:$AD$30,AR$7,FALSE)),IF($Q474="n/a",(IF($P474=AR$6,$X474*$F474,0)),$X474*$F474*(VLOOKUP($Q474,'Workforce distribution'!$C$8:$AD$30,AR$7,FALSE)))),0)</f>
        <v>0</v>
      </c>
      <c r="AS474" s="30">
        <f>_xlfn.IFNA(IF($O474="days",$Y474*(VLOOKUP($K474,'Bed parameters'!$A$9:$I$12,9,FALSE))*$F474*(VLOOKUP($Q474,'Workforce distribution'!$C$8:$AD$30,AS$7,FALSE)),IF($Q474="n/a",(IF($P474=AS$6,$X474*$F474,0)),$X474*$F474*(VLOOKUP($Q474,'Workforce distribution'!$C$8:$AD$30,AS$7,FALSE)))),0)</f>
        <v>14564.255673600001</v>
      </c>
      <c r="AT474" s="30">
        <f>_xlfn.IFNA(IF($O474="days",$Y474*(VLOOKUP($K474,'Bed parameters'!$A$9:$I$12,9,FALSE))*$F474*(VLOOKUP($Q474,'Workforce distribution'!$C$8:$AD$30,AT$7,FALSE)),IF($Q474="n/a",(IF($P474=AT$6,$X474*$F474,0)),$X474*$F474*(VLOOKUP($Q474,'Workforce distribution'!$C$8:$AD$30,AT$7,FALSE)))),0)</f>
        <v>0</v>
      </c>
      <c r="AU474" s="30">
        <f>_xlfn.IFNA(IF($O474="days",$Y474*(VLOOKUP($K474,'Bed parameters'!$A$9:$I$12,9,FALSE))*$F474*(VLOOKUP($Q474,'Workforce distribution'!$C$8:$AD$30,AU$7,FALSE)),IF($Q474="n/a",(IF($P474=AU$6,$X474*$F474,0)),$X474*$F474*(VLOOKUP($Q474,'Workforce distribution'!$C$8:$AD$30,AU$7,FALSE)))),0)</f>
        <v>0</v>
      </c>
      <c r="AV474" s="30">
        <f>_xlfn.IFNA(IF($O474="days",$Y474*(VLOOKUP($K474,'Bed parameters'!$A$9:$I$12,9,FALSE))*$F474*(VLOOKUP($Q474,'Workforce distribution'!$C$8:$AD$30,AV$7,FALSE)),IF($Q474="n/a",(IF($P474=AV$6,$X474*$F474,0)),$X474*$F474*(VLOOKUP($Q474,'Workforce distribution'!$C$8:$AD$30,AV$7,FALSE)))),0)</f>
        <v>0</v>
      </c>
      <c r="AW474" s="30">
        <f>_xlfn.IFNA(IF($O474="days",$Y474*(VLOOKUP($K474,'Bed parameters'!$A$9:$I$12,9,FALSE))*$F474*(VLOOKUP($Q474,'Workforce distribution'!$C$8:$AD$30,AW$7,FALSE)),IF($Q474="n/a",(IF($P474=AW$6,$X474*$F474,0)),$X474*$F474*(VLOOKUP($Q474,'Workforce distribution'!$C$8:$AD$30,AW$7,FALSE)))),0)</f>
        <v>0</v>
      </c>
      <c r="AX474" s="30">
        <f>_xlfn.IFNA(IF($O474="days",$Y474*(VLOOKUP($K474,'Bed parameters'!$A$9:$I$12,9,FALSE))*$F474*(VLOOKUP($Q474,'Workforce distribution'!$C$8:$AD$30,AX$7,FALSE)),IF($Q474="n/a",(IF($P474=AX$6,$X474*$F474,0)),$X474*$F474*(VLOOKUP($Q474,'Workforce distribution'!$C$8:$AD$30,AX$7,FALSE)))),0)</f>
        <v>0</v>
      </c>
      <c r="AY474" s="30">
        <f>_xlfn.IFNA(IF($O474="days",$Y474*(VLOOKUP($K474,'Bed parameters'!$A$9:$I$12,9,FALSE))*$F474*(VLOOKUP($Q474,'Workforce distribution'!$C$8:$AD$30,AY$7,FALSE)),IF($Q474="n/a",(IF($P474=AY$6,$X474*$F474,0)),$X474*$F474*(VLOOKUP($Q474,'Workforce distribution'!$C$8:$AD$30,AY$7,FALSE)))),0)</f>
        <v>0</v>
      </c>
      <c r="AZ474" s="30">
        <f>_xlfn.IFNA(IF($O474="days",$Y474*(VLOOKUP($K474,'Bed parameters'!$A$9:$I$12,9,FALSE))*$F474*(VLOOKUP($Q474,'Workforce distribution'!$C$8:$AD$30,AZ$7,FALSE)),IF($Q474="n/a",(IF($P474=AZ$6,$X474*$F474,0)),$X474*$F474*(VLOOKUP($Q474,'Workforce distribution'!$C$8:$AD$30,AZ$7,FALSE)))),0)</f>
        <v>0</v>
      </c>
      <c r="BA474" s="30">
        <f>_xlfn.IFNA(IF($O474="days",$Y474*(VLOOKUP($K474,'Bed parameters'!$A$9:$I$12,9,FALSE))*$F474*(VLOOKUP($Q474,'Workforce distribution'!$C$8:$AD$30,BA$7,FALSE)),IF($Q474="n/a",(IF($P474=BA$6,$X474*$F474,0)),$X474*$F474*(VLOOKUP($Q474,'Workforce distribution'!$C$8:$AD$30,BA$7,FALSE)))),0)</f>
        <v>0</v>
      </c>
      <c r="BB474" s="30">
        <f>_xlfn.IFNA(IF($O474="days",$Y474*(VLOOKUP($K474,'Bed parameters'!$A$9:$I$12,9,FALSE))*$F474*(VLOOKUP($Q474,'Workforce distribution'!$C$8:$AD$30,BB$7,FALSE)),IF($Q474="n/a",(IF($P474=BB$6,$X474*$F474,0)),$X474*$F474*(VLOOKUP($Q474,'Workforce distribution'!$C$8:$AD$30,BB$7,FALSE)))),0)</f>
        <v>0</v>
      </c>
      <c r="BC474" s="149">
        <f t="shared" si="65"/>
        <v>22.632875949650352</v>
      </c>
      <c r="BD474" s="288">
        <f>IF($Q474="n/a",(IF('Workforce hours'!D$30=0,0,(AB474/'Workforce hours'!D$30))),(IF(VLOOKUP($Q474,'Workforce hours'!$C$8:$AD$30,BD$7,FALSE)=0,0,(AB474/(VLOOKUP($Q474,'Workforce hours'!$C$8:$AD$30,BD$7,FALSE))))))</f>
        <v>0</v>
      </c>
      <c r="BE474" s="288">
        <f>IF($Q474="n/a",(IF('Workforce hours'!E$30=0,0,(AC474/'Workforce hours'!E$30))),(IF(VLOOKUP($Q474,'Workforce hours'!$C$8:$AD$30,BE$7,FALSE)=0,0,(AC474/(VLOOKUP($Q474,'Workforce hours'!$C$8:$AD$30,BE$7,FALSE))))))</f>
        <v>0</v>
      </c>
      <c r="BF474" s="288">
        <f>IF($Q474="n/a",(IF('Workforce hours'!F$30=0,0,(AD474/'Workforce hours'!F$30))),(IF(VLOOKUP($Q474,'Workforce hours'!$C$8:$AD$30,BF$7,FALSE)=0,0,(AD474/(VLOOKUP($Q474,'Workforce hours'!$C$8:$AD$30,BF$7,FALSE))))))</f>
        <v>0</v>
      </c>
      <c r="BG474" s="288">
        <f>IF($Q474="n/a",(IF('Workforce hours'!G$30=0,0,(AE474/'Workforce hours'!G$30))),(IF(VLOOKUP($Q474,'Workforce hours'!$C$8:$AD$30,BG$7,FALSE)=0,0,(AE474/(VLOOKUP($Q474,'Workforce hours'!$C$8:$AD$30,BG$7,FALSE))))))</f>
        <v>11.316437974825176</v>
      </c>
      <c r="BH474" s="288">
        <f>IF($Q474="n/a",(IF('Workforce hours'!H$30=0,0,(AF474/'Workforce hours'!H$30))),(IF(VLOOKUP($Q474,'Workforce hours'!$C$8:$AD$30,BH$7,FALSE)=0,0,(AF474/(VLOOKUP($Q474,'Workforce hours'!$C$8:$AD$30,BH$7,FALSE))))))</f>
        <v>0</v>
      </c>
      <c r="BI474" s="288">
        <f>IF($Q474="n/a",(IF('Workforce hours'!I$30=0,0,(AG474/'Workforce hours'!I$30))),(IF(VLOOKUP($Q474,'Workforce hours'!$C$8:$AD$30,BI$7,FALSE)=0,0,(AG474/(VLOOKUP($Q474,'Workforce hours'!$C$8:$AD$30,BI$7,FALSE))))))</f>
        <v>0</v>
      </c>
      <c r="BJ474" s="288">
        <f>IF($Q474="n/a",(IF('Workforce hours'!J$30=0,0,(AH474/'Workforce hours'!J$30))),(IF(VLOOKUP($Q474,'Workforce hours'!$C$8:$AD$30,BJ$7,FALSE)=0,0,(AH474/(VLOOKUP($Q474,'Workforce hours'!$C$8:$AD$30,BJ$7,FALSE))))))</f>
        <v>0</v>
      </c>
      <c r="BK474" s="288">
        <f>IF($Q474="n/a",(IF('Workforce hours'!K$30=0,0,(AI474/'Workforce hours'!K$30))),(IF(VLOOKUP($Q474,'Workforce hours'!$C$8:$AD$30,BK$7,FALSE)=0,0,(AI474/(VLOOKUP($Q474,'Workforce hours'!$C$8:$AD$30,BK$7,FALSE))))))</f>
        <v>0</v>
      </c>
      <c r="BL474" s="288">
        <f>IF($Q474="n/a",(IF('Workforce hours'!L$30=0,0,(AJ474/'Workforce hours'!L$30))),(IF(VLOOKUP($Q474,'Workforce hours'!$C$8:$AD$30,BL$7,FALSE)=0,0,(AJ474/(VLOOKUP($Q474,'Workforce hours'!$C$8:$AD$30,BL$7,FALSE))))))</f>
        <v>0</v>
      </c>
      <c r="BM474" s="288">
        <f>IF($Q474="n/a",(IF('Workforce hours'!M$30=0,0,(AK474/'Workforce hours'!M$30))),(IF(VLOOKUP($Q474,'Workforce hours'!$C$8:$AD$30,BM$7,FALSE)=0,0,(AK474/(VLOOKUP($Q474,'Workforce hours'!$C$8:$AD$30,BM$7,FALSE))))))</f>
        <v>0</v>
      </c>
      <c r="BN474" s="288">
        <f>IF($Q474="n/a",(IF('Workforce hours'!N$30=0,0,(AL474/'Workforce hours'!N$30))),(IF(VLOOKUP($Q474,'Workforce hours'!$C$8:$AD$30,BN$7,FALSE)=0,0,(AL474/(VLOOKUP($Q474,'Workforce hours'!$C$8:$AD$30,BN$7,FALSE))))))</f>
        <v>0</v>
      </c>
      <c r="BO474" s="288">
        <f>IF($Q474="n/a",(IF('Workforce hours'!O$30=0,0,(AM474/'Workforce hours'!O$30))),(IF(VLOOKUP($Q474,'Workforce hours'!$C$8:$AD$30,BO$7,FALSE)=0,0,(AM474/(VLOOKUP($Q474,'Workforce hours'!$C$8:$AD$30,BO$7,FALSE))))))</f>
        <v>0</v>
      </c>
      <c r="BP474" s="288">
        <f>IF($Q474="n/a",(IF('Workforce hours'!P$30=0,0,(AN474/'Workforce hours'!P$30))),(IF(VLOOKUP($Q474,'Workforce hours'!$C$8:$AD$30,BP$7,FALSE)=0,0,(AN474/(VLOOKUP($Q474,'Workforce hours'!$C$8:$AD$30,BP$7,FALSE))))))</f>
        <v>0</v>
      </c>
      <c r="BQ474" s="288">
        <f>IF($Q474="n/a",(IF('Workforce hours'!Q$30=0,0,(AO474/'Workforce hours'!Q$30))),(IF(VLOOKUP($Q474,'Workforce hours'!$C$8:$AD$30,BQ$7,FALSE)=0,0,(AO474/(VLOOKUP($Q474,'Workforce hours'!$C$8:$AD$30,BQ$7,FALSE))))))</f>
        <v>0</v>
      </c>
      <c r="BR474" s="288">
        <f>IF($Q474="n/a",(IF('Workforce hours'!R$30=0,0,(AP474/'Workforce hours'!R$30))),(IF(VLOOKUP($Q474,'Workforce hours'!$C$8:$AD$30,BR$7,FALSE)=0,0,(AP474/(VLOOKUP($Q474,'Workforce hours'!$C$8:$AD$30,BR$7,FALSE))))))</f>
        <v>0</v>
      </c>
      <c r="BS474" s="288">
        <f>IF($Q474="n/a",(IF('Workforce hours'!S$30=0,0,(AQ474/'Workforce hours'!S$30))),(IF(VLOOKUP($Q474,'Workforce hours'!$C$8:$AD$30,BS$7,FALSE)=0,0,(AQ474/(VLOOKUP($Q474,'Workforce hours'!$C$8:$AD$30,BS$7,FALSE))))))</f>
        <v>0</v>
      </c>
      <c r="BT474" s="288">
        <f>IF($Q474="n/a",(IF('Workforce hours'!T$30=0,0,(AR474/'Workforce hours'!T$30))),(IF(VLOOKUP($Q474,'Workforce hours'!$C$8:$AD$30,BT$7,FALSE)=0,0,(AR474/(VLOOKUP($Q474,'Workforce hours'!$C$8:$AD$30,BT$7,FALSE))))))</f>
        <v>0</v>
      </c>
      <c r="BU474" s="288">
        <f>IF($Q474="n/a",(IF('Workforce hours'!U$30=0,0,(AS474/'Workforce hours'!U$30))),(IF(VLOOKUP($Q474,'Workforce hours'!$C$8:$AD$30,BU$7,FALSE)=0,0,(AS474/(VLOOKUP($Q474,'Workforce hours'!$C$8:$AD$30,BU$7,FALSE))))))</f>
        <v>11.316437974825176</v>
      </c>
      <c r="BV474" s="288">
        <f>IF($Q474="n/a",(IF('Workforce hours'!V$30=0,0,(AT474/'Workforce hours'!V$30))),(IF(VLOOKUP($Q474,'Workforce hours'!$C$8:$AD$30,BV$7,FALSE)=0,0,(AT474/(VLOOKUP($Q474,'Workforce hours'!$C$8:$AD$30,BV$7,FALSE))))))</f>
        <v>0</v>
      </c>
      <c r="BW474" s="288">
        <f>IF($Q474="n/a",(IF('Workforce hours'!W$30=0,0,(AU474/'Workforce hours'!W$30))),(IF(VLOOKUP($Q474,'Workforce hours'!$C$8:$AD$30,BW$7,FALSE)=0,0,(AU474/(VLOOKUP($Q474,'Workforce hours'!$C$8:$AD$30,BW$7,FALSE))))))</f>
        <v>0</v>
      </c>
      <c r="BX474" s="288">
        <f>IF($Q474="n/a",(IF('Workforce hours'!X$30=0,0,(AV474/'Workforce hours'!X$30))),(IF(VLOOKUP($Q474,'Workforce hours'!$C$8:$AD$30,BX$7,FALSE)=0,0,(AV474/(VLOOKUP($Q474,'Workforce hours'!$C$8:$AD$30,BX$7,FALSE))))))</f>
        <v>0</v>
      </c>
      <c r="BY474" s="288">
        <f>IF($Q474="n/a",(IF('Workforce hours'!Y$30=0,0,(AW474/'Workforce hours'!Y$30))),(IF(VLOOKUP($Q474,'Workforce hours'!$C$8:$AD$30,BY$7,FALSE)=0,0,(AW474/(VLOOKUP($Q474,'Workforce hours'!$C$8:$AD$30,BY$7,FALSE))))))</f>
        <v>0</v>
      </c>
      <c r="BZ474" s="288">
        <f>IF($Q474="n/a",(IF('Workforce hours'!Z$30=0,0,(AX474/'Workforce hours'!Z$30))),(IF(VLOOKUP($Q474,'Workforce hours'!$C$8:$AD$30,BZ$7,FALSE)=0,0,(AX474/(VLOOKUP($Q474,'Workforce hours'!$C$8:$AD$30,BZ$7,FALSE))))))</f>
        <v>0</v>
      </c>
      <c r="CA474" s="288">
        <f>IF($Q474="n/a",(IF('Workforce hours'!AA$30=0,0,(AY474/'Workforce hours'!AA$30))),(IF(VLOOKUP($Q474,'Workforce hours'!$C$8:$AD$30,CA$7,FALSE)=0,0,(AY474/(VLOOKUP($Q474,'Workforce hours'!$C$8:$AD$30,CA$7,FALSE))))))</f>
        <v>0</v>
      </c>
      <c r="CB474" s="288">
        <f>IF($Q474="n/a",(IF('Workforce hours'!AB$30=0,0,(AZ474/'Workforce hours'!AB$30))),(IF(VLOOKUP($Q474,'Workforce hours'!$C$8:$AD$30,CB$7,FALSE)=0,0,(AZ474/(VLOOKUP($Q474,'Workforce hours'!$C$8:$AD$30,CB$7,FALSE))))))</f>
        <v>0</v>
      </c>
      <c r="CC474" s="288">
        <f>IF($Q474="n/a",(IF('Workforce hours'!AC$30=0,0,(BA474/'Workforce hours'!AC$30))),(IF(VLOOKUP($Q474,'Workforce hours'!$C$8:$AD$30,CC$7,FALSE)=0,0,(BA474/(VLOOKUP($Q474,'Workforce hours'!$C$8:$AD$30,CC$7,FALSE))))))</f>
        <v>0</v>
      </c>
      <c r="CD474" s="288">
        <f>IF($Q474="n/a",(IF('Workforce hours'!AD$30=0,0,(BB474/'Workforce hours'!AD$30))),(IF(VLOOKUP($Q474,'Workforce hours'!$C$8:$AD$30,CD$7,FALSE)=0,0,(BB474/(VLOOKUP($Q474,'Workforce hours'!$C$8:$AD$30,CD$7,FALSE))))))</f>
        <v>0</v>
      </c>
      <c r="CE474" s="289">
        <f t="shared" si="66"/>
        <v>0</v>
      </c>
      <c r="CF474" s="290">
        <f>BD474*'Workforce costs'!B$9*(1+'Workforce costs'!B$10)*(1+'Workforce costs'!B$11)</f>
        <v>0</v>
      </c>
      <c r="CG474" s="290">
        <f>BE474*'Workforce costs'!C$9*(1+'Workforce costs'!C$10)*(1+'Workforce costs'!C$11)</f>
        <v>0</v>
      </c>
      <c r="CH474" s="290">
        <f>BF474*'Workforce costs'!D$9*(1+'Workforce costs'!D$10)*(1+'Workforce costs'!D$11)</f>
        <v>0</v>
      </c>
      <c r="CI474" s="290">
        <f>BG474*'Workforce costs'!E$9*(1+'Workforce costs'!E$10)*(1+'Workforce costs'!E$11)</f>
        <v>0</v>
      </c>
      <c r="CJ474" s="290">
        <f>BH474*'Workforce costs'!F$9*(1+'Workforce costs'!F$10)*(1+'Workforce costs'!F$11)</f>
        <v>0</v>
      </c>
      <c r="CK474" s="290">
        <f>BI474*'Workforce costs'!G$9*(1+'Workforce costs'!G$10)*(1+'Workforce costs'!G$11)</f>
        <v>0</v>
      </c>
      <c r="CL474" s="290">
        <f>BJ474*'Workforce costs'!H$9*(1+'Workforce costs'!H$10)*(1+'Workforce costs'!H$11)</f>
        <v>0</v>
      </c>
      <c r="CM474" s="290">
        <f>BK474*'Workforce costs'!I$9*(1+'Workforce costs'!I$10)*(1+'Workforce costs'!I$11)</f>
        <v>0</v>
      </c>
      <c r="CN474" s="290">
        <f>BL474*'Workforce costs'!J$9*(1+'Workforce costs'!J$10)*(1+'Workforce costs'!J$11)</f>
        <v>0</v>
      </c>
      <c r="CO474" s="290">
        <f>BM474*'Workforce costs'!K$9*(1+'Workforce costs'!K$10)*(1+'Workforce costs'!K$11)</f>
        <v>0</v>
      </c>
      <c r="CP474" s="290">
        <f>BN474*'Workforce costs'!L$9*(1+'Workforce costs'!L$10)*(1+'Workforce costs'!L$11)</f>
        <v>0</v>
      </c>
      <c r="CQ474" s="290">
        <f>BO474*'Workforce costs'!M$9*(1+'Workforce costs'!M$10)*(1+'Workforce costs'!M$11)</f>
        <v>0</v>
      </c>
      <c r="CR474" s="290">
        <f>BP474*'Workforce costs'!N$9*(1+'Workforce costs'!N$10)*(1+'Workforce costs'!N$11)</f>
        <v>0</v>
      </c>
      <c r="CS474" s="290">
        <f>BQ474*'Workforce costs'!O$9*(1+'Workforce costs'!O$10)*(1+'Workforce costs'!O$11)</f>
        <v>0</v>
      </c>
      <c r="CT474" s="290">
        <f>BR474*'Workforce costs'!P$9*(1+'Workforce costs'!P$10)*(1+'Workforce costs'!P$11)</f>
        <v>0</v>
      </c>
      <c r="CU474" s="290">
        <f>BS474*'Workforce costs'!Q$9*(1+'Workforce costs'!Q$10)*(1+'Workforce costs'!Q$11)</f>
        <v>0</v>
      </c>
      <c r="CV474" s="290">
        <f>BT474*'Workforce costs'!R$9*(1+'Workforce costs'!R$10)*(1+'Workforce costs'!R$11)</f>
        <v>0</v>
      </c>
      <c r="CW474" s="290">
        <f>BU474*'Workforce costs'!S$9*(1+'Workforce costs'!S$10)*(1+'Workforce costs'!S$11)</f>
        <v>0</v>
      </c>
      <c r="CX474" s="290">
        <f>BV474*'Workforce costs'!T$9*(1+'Workforce costs'!T$10)*(1+'Workforce costs'!T$11)</f>
        <v>0</v>
      </c>
      <c r="CY474" s="290">
        <f>BW474*'Workforce costs'!U$9*(1+'Workforce costs'!U$10)*(1+'Workforce costs'!U$11)</f>
        <v>0</v>
      </c>
      <c r="CZ474" s="290">
        <f>BX474*'Workforce costs'!V$9*(1+'Workforce costs'!V$10)*(1+'Workforce costs'!V$11)</f>
        <v>0</v>
      </c>
      <c r="DA474" s="290">
        <f>BY474*'Workforce costs'!W$9*(1+'Workforce costs'!W$10)*(1+'Workforce costs'!W$11)</f>
        <v>0</v>
      </c>
      <c r="DB474" s="290">
        <f>BZ474*'Workforce costs'!X$9*(1+'Workforce costs'!X$10)*(1+'Workforce costs'!X$11)</f>
        <v>0</v>
      </c>
      <c r="DC474" s="290">
        <f>CA474*'Workforce costs'!Y$9*(1+'Workforce costs'!Y$10)*(1+'Workforce costs'!Y$11)</f>
        <v>0</v>
      </c>
      <c r="DD474" s="290">
        <f>CB474*'Workforce costs'!Z$9*(1+'Workforce costs'!Z$10)*(1+'Workforce costs'!Z$11)</f>
        <v>0</v>
      </c>
      <c r="DE474" s="290">
        <f>CC474*'Workforce costs'!AA$9*(1+'Workforce costs'!AA$10)*(1+'Workforce costs'!AA$11)</f>
        <v>0</v>
      </c>
      <c r="DF474" s="290">
        <f>CD474*'Workforce costs'!AB$9*(1+'Workforce costs'!AB$10)*(1+'Workforce costs'!AB$11)</f>
        <v>0</v>
      </c>
    </row>
    <row r="475" spans="1:110" x14ac:dyDescent="0.3">
      <c r="A475" s="2" t="str">
        <f>Outputs!$A$4</f>
        <v>Australia</v>
      </c>
      <c r="B475" s="2" t="str">
        <f t="shared" si="59"/>
        <v>Australia 18to24</v>
      </c>
      <c r="C475" s="30">
        <f>VLOOKUP($B475,Populations!$D$15:$H$1920,3,FALSE)</f>
        <v>2374194</v>
      </c>
      <c r="D475" s="255">
        <f>IF(OR($H475="General pop",$H475="Schools",$H475="Workplace",$H475="Skills Training",$H475="Digital Supports"),1,VLOOKUP($B475,Populations!$D$15:$H$1920,5,FALSE))</f>
        <v>1</v>
      </c>
      <c r="E475" s="88">
        <f>VLOOKUP(I475,Epidemiology!$C$10:$H$47,6,FALSE)</f>
        <v>1533.6</v>
      </c>
      <c r="F475" s="102">
        <f>'Care profiles'!R476</f>
        <v>1</v>
      </c>
      <c r="G475" s="15" t="str">
        <f>'Care profiles'!A476</f>
        <v>18to24</v>
      </c>
      <c r="H475" s="15" t="str">
        <f>'Care profiles'!B476</f>
        <v>Bereaved_Year1</v>
      </c>
      <c r="I475" s="15" t="str">
        <f>'Care profiles'!C476</f>
        <v>Bereaved_Year1_18-24yrs</v>
      </c>
      <c r="J475" s="15" t="str">
        <f>'Care profiles'!D476</f>
        <v>Care profile</v>
      </c>
      <c r="K475" s="15" t="str">
        <f>'Care profiles'!E476</f>
        <v>Structured Psychological Therapies – Family</v>
      </c>
      <c r="L475" s="104">
        <f>'Care profiles'!F476</f>
        <v>0.15</v>
      </c>
      <c r="M475" s="15">
        <f>'Care profiles'!G476</f>
        <v>15</v>
      </c>
      <c r="N475" s="15">
        <f>'Care profiles'!H476</f>
        <v>60</v>
      </c>
      <c r="O475" s="15" t="str">
        <f>'Care profiles'!I476</f>
        <v>min</v>
      </c>
      <c r="P475" s="15" t="str">
        <f>'Care profiles'!J476</f>
        <v>Tertiary Qualified - Unspecified</v>
      </c>
      <c r="Q475" s="15" t="str">
        <f>'Care profiles'!K476</f>
        <v>n/a</v>
      </c>
      <c r="R475" s="15" t="str">
        <f>'Care profiles'!M476</f>
        <v>Y</v>
      </c>
      <c r="S475" s="15" t="str">
        <f>'Care profiles'!O476</f>
        <v>N</v>
      </c>
      <c r="T475" s="15" t="str">
        <f>'Care profiles'!Q476</f>
        <v>N</v>
      </c>
      <c r="U475" s="30">
        <f t="shared" si="60"/>
        <v>36410.639184</v>
      </c>
      <c r="V475" s="30">
        <f t="shared" si="61"/>
        <v>5461.5958775999998</v>
      </c>
      <c r="W475" s="30">
        <f>IF(M475="n/a",0,IF(O475="days",V475*M475*(1+(VLOOKUP(K475,'Bed parameters'!$A$9:$G$12,7,FALSE))),V475*M475))</f>
        <v>81923.938163999992</v>
      </c>
      <c r="X475" s="30">
        <f t="shared" si="62"/>
        <v>81923.938163999992</v>
      </c>
      <c r="Y475" s="30">
        <f t="shared" si="63"/>
        <v>0</v>
      </c>
      <c r="Z475" s="113">
        <f>_xlfn.IFNA(Y475/((VLOOKUP(K475,'Bed parameters'!$A$9:$G$12,3,FALSE))*(VLOOKUP(K475,'Bed parameters'!$A$9:$G$12,5,FALSE))),0)</f>
        <v>0</v>
      </c>
      <c r="AA475" s="30">
        <f t="shared" si="64"/>
        <v>81923.938163999992</v>
      </c>
      <c r="AB475" s="30">
        <f>_xlfn.IFNA(IF($O475="days",$Y475*(VLOOKUP($K475,'Bed parameters'!$A$9:$I$12,9,FALSE))*$F475*(VLOOKUP($Q475,'Workforce distribution'!$C$8:$AD$30,AB$7,FALSE)),IF($Q475="n/a",(IF($P475=AB$6,$X475*$F475,0)),$X475*$F475*(VLOOKUP($Q475,'Workforce distribution'!$C$8:$AD$30,AB$7,FALSE)))),0)</f>
        <v>0</v>
      </c>
      <c r="AC475" s="30">
        <f>_xlfn.IFNA(IF($O475="days",$Y475*(VLOOKUP($K475,'Bed parameters'!$A$9:$I$12,9,FALSE))*$F475*(VLOOKUP($Q475,'Workforce distribution'!$C$8:$AD$30,AC$7,FALSE)),IF($Q475="n/a",(IF($P475=AC$6,$X475*$F475,0)),$X475*$F475*(VLOOKUP($Q475,'Workforce distribution'!$C$8:$AD$30,AC$7,FALSE)))),0)</f>
        <v>0</v>
      </c>
      <c r="AD475" s="30">
        <f>_xlfn.IFNA(IF($O475="days",$Y475*(VLOOKUP($K475,'Bed parameters'!$A$9:$I$12,9,FALSE))*$F475*(VLOOKUP($Q475,'Workforce distribution'!$C$8:$AD$30,AD$7,FALSE)),IF($Q475="n/a",(IF($P475=AD$6,$X475*$F475,0)),$X475*$F475*(VLOOKUP($Q475,'Workforce distribution'!$C$8:$AD$30,AD$7,FALSE)))),0)</f>
        <v>0</v>
      </c>
      <c r="AE475" s="30">
        <f>_xlfn.IFNA(IF($O475="days",$Y475*(VLOOKUP($K475,'Bed parameters'!$A$9:$I$12,9,FALSE))*$F475*(VLOOKUP($Q475,'Workforce distribution'!$C$8:$AD$30,AE$7,FALSE)),IF($Q475="n/a",(IF($P475=AE$6,$X475*$F475,0)),$X475*$F475*(VLOOKUP($Q475,'Workforce distribution'!$C$8:$AD$30,AE$7,FALSE)))),0)</f>
        <v>0</v>
      </c>
      <c r="AF475" s="30">
        <f>_xlfn.IFNA(IF($O475="days",$Y475*(VLOOKUP($K475,'Bed parameters'!$A$9:$I$12,9,FALSE))*$F475*(VLOOKUP($Q475,'Workforce distribution'!$C$8:$AD$30,AF$7,FALSE)),IF($Q475="n/a",(IF($P475=AF$6,$X475*$F475,0)),$X475*$F475*(VLOOKUP($Q475,'Workforce distribution'!$C$8:$AD$30,AF$7,FALSE)))),0)</f>
        <v>0</v>
      </c>
      <c r="AG475" s="30">
        <f>_xlfn.IFNA(IF($O475="days",$Y475*(VLOOKUP($K475,'Bed parameters'!$A$9:$I$12,9,FALSE))*$F475*(VLOOKUP($Q475,'Workforce distribution'!$C$8:$AD$30,AG$7,FALSE)),IF($Q475="n/a",(IF($P475=AG$6,$X475*$F475,0)),$X475*$F475*(VLOOKUP($Q475,'Workforce distribution'!$C$8:$AD$30,AG$7,FALSE)))),0)</f>
        <v>0</v>
      </c>
      <c r="AH475" s="30">
        <f>_xlfn.IFNA(IF($O475="days",$Y475*(VLOOKUP($K475,'Bed parameters'!$A$9:$I$12,9,FALSE))*$F475*(VLOOKUP($Q475,'Workforce distribution'!$C$8:$AD$30,AH$7,FALSE)),IF($Q475="n/a",(IF($P475=AH$6,$X475*$F475,0)),$X475*$F475*(VLOOKUP($Q475,'Workforce distribution'!$C$8:$AD$30,AH$7,FALSE)))),0)</f>
        <v>0</v>
      </c>
      <c r="AI475" s="30">
        <f>_xlfn.IFNA(IF($O475="days",$Y475*(VLOOKUP($K475,'Bed parameters'!$A$9:$I$12,9,FALSE))*$F475*(VLOOKUP($Q475,'Workforce distribution'!$C$8:$AD$30,AI$7,FALSE)),IF($Q475="n/a",(IF($P475=AI$6,$X475*$F475,0)),$X475*$F475*(VLOOKUP($Q475,'Workforce distribution'!$C$8:$AD$30,AI$7,FALSE)))),0)</f>
        <v>0</v>
      </c>
      <c r="AJ475" s="30">
        <f>_xlfn.IFNA(IF($O475="days",$Y475*(VLOOKUP($K475,'Bed parameters'!$A$9:$I$12,9,FALSE))*$F475*(VLOOKUP($Q475,'Workforce distribution'!$C$8:$AD$30,AJ$7,FALSE)),IF($Q475="n/a",(IF($P475=AJ$6,$X475*$F475,0)),$X475*$F475*(VLOOKUP($Q475,'Workforce distribution'!$C$8:$AD$30,AJ$7,FALSE)))),0)</f>
        <v>0</v>
      </c>
      <c r="AK475" s="30">
        <f>_xlfn.IFNA(IF($O475="days",$Y475*(VLOOKUP($K475,'Bed parameters'!$A$9:$I$12,9,FALSE))*$F475*(VLOOKUP($Q475,'Workforce distribution'!$C$8:$AD$30,AK$7,FALSE)),IF($Q475="n/a",(IF($P475=AK$6,$X475*$F475,0)),$X475*$F475*(VLOOKUP($Q475,'Workforce distribution'!$C$8:$AD$30,AK$7,FALSE)))),0)</f>
        <v>0</v>
      </c>
      <c r="AL475" s="30">
        <f>_xlfn.IFNA(IF($O475="days",$Y475*(VLOOKUP($K475,'Bed parameters'!$A$9:$I$12,9,FALSE))*$F475*(VLOOKUP($Q475,'Workforce distribution'!$C$8:$AD$30,AL$7,FALSE)),IF($Q475="n/a",(IF($P475=AL$6,$X475*$F475,0)),$X475*$F475*(VLOOKUP($Q475,'Workforce distribution'!$C$8:$AD$30,AL$7,FALSE)))),0)</f>
        <v>0</v>
      </c>
      <c r="AM475" s="30">
        <f>_xlfn.IFNA(IF($O475="days",$Y475*(VLOOKUP($K475,'Bed parameters'!$A$9:$I$12,9,FALSE))*$F475*(VLOOKUP($Q475,'Workforce distribution'!$C$8:$AD$30,AM$7,FALSE)),IF($Q475="n/a",(IF($P475=AM$6,$X475*$F475,0)),$X475*$F475*(VLOOKUP($Q475,'Workforce distribution'!$C$8:$AD$30,AM$7,FALSE)))),0)</f>
        <v>0</v>
      </c>
      <c r="AN475" s="30">
        <f>_xlfn.IFNA(IF($O475="days",$Y475*(VLOOKUP($K475,'Bed parameters'!$A$9:$I$12,9,FALSE))*$F475*(VLOOKUP($Q475,'Workforce distribution'!$C$8:$AD$30,AN$7,FALSE)),IF($Q475="n/a",(IF($P475=AN$6,$X475*$F475,0)),$X475*$F475*(VLOOKUP($Q475,'Workforce distribution'!$C$8:$AD$30,AN$7,FALSE)))),0)</f>
        <v>0</v>
      </c>
      <c r="AO475" s="30">
        <f>_xlfn.IFNA(IF($O475="days",$Y475*(VLOOKUP($K475,'Bed parameters'!$A$9:$I$12,9,FALSE))*$F475*(VLOOKUP($Q475,'Workforce distribution'!$C$8:$AD$30,AO$7,FALSE)),IF($Q475="n/a",(IF($P475=AO$6,$X475*$F475,0)),$X475*$F475*(VLOOKUP($Q475,'Workforce distribution'!$C$8:$AD$30,AO$7,FALSE)))),0)</f>
        <v>0</v>
      </c>
      <c r="AP475" s="30">
        <f>_xlfn.IFNA(IF($O475="days",$Y475*(VLOOKUP($K475,'Bed parameters'!$A$9:$I$12,9,FALSE))*$F475*(VLOOKUP($Q475,'Workforce distribution'!$C$8:$AD$30,AP$7,FALSE)),IF($Q475="n/a",(IF($P475=AP$6,$X475*$F475,0)),$X475*$F475*(VLOOKUP($Q475,'Workforce distribution'!$C$8:$AD$30,AP$7,FALSE)))),0)</f>
        <v>0</v>
      </c>
      <c r="AQ475" s="30">
        <f>_xlfn.IFNA(IF($O475="days",$Y475*(VLOOKUP($K475,'Bed parameters'!$A$9:$I$12,9,FALSE))*$F475*(VLOOKUP($Q475,'Workforce distribution'!$C$8:$AD$30,AQ$7,FALSE)),IF($Q475="n/a",(IF($P475=AQ$6,$X475*$F475,0)),$X475*$F475*(VLOOKUP($Q475,'Workforce distribution'!$C$8:$AD$30,AQ$7,FALSE)))),0)</f>
        <v>0</v>
      </c>
      <c r="AR475" s="30">
        <f>_xlfn.IFNA(IF($O475="days",$Y475*(VLOOKUP($K475,'Bed parameters'!$A$9:$I$12,9,FALSE))*$F475*(VLOOKUP($Q475,'Workforce distribution'!$C$8:$AD$30,AR$7,FALSE)),IF($Q475="n/a",(IF($P475=AR$6,$X475*$F475,0)),$X475*$F475*(VLOOKUP($Q475,'Workforce distribution'!$C$8:$AD$30,AR$7,FALSE)))),0)</f>
        <v>0</v>
      </c>
      <c r="AS475" s="30">
        <f>_xlfn.IFNA(IF($O475="days",$Y475*(VLOOKUP($K475,'Bed parameters'!$A$9:$I$12,9,FALSE))*$F475*(VLOOKUP($Q475,'Workforce distribution'!$C$8:$AD$30,AS$7,FALSE)),IF($Q475="n/a",(IF($P475=AS$6,$X475*$F475,0)),$X475*$F475*(VLOOKUP($Q475,'Workforce distribution'!$C$8:$AD$30,AS$7,FALSE)))),0)</f>
        <v>81923.938163999992</v>
      </c>
      <c r="AT475" s="30">
        <f>_xlfn.IFNA(IF($O475="days",$Y475*(VLOOKUP($K475,'Bed parameters'!$A$9:$I$12,9,FALSE))*$F475*(VLOOKUP($Q475,'Workforce distribution'!$C$8:$AD$30,AT$7,FALSE)),IF($Q475="n/a",(IF($P475=AT$6,$X475*$F475,0)),$X475*$F475*(VLOOKUP($Q475,'Workforce distribution'!$C$8:$AD$30,AT$7,FALSE)))),0)</f>
        <v>0</v>
      </c>
      <c r="AU475" s="30">
        <f>_xlfn.IFNA(IF($O475="days",$Y475*(VLOOKUP($K475,'Bed parameters'!$A$9:$I$12,9,FALSE))*$F475*(VLOOKUP($Q475,'Workforce distribution'!$C$8:$AD$30,AU$7,FALSE)),IF($Q475="n/a",(IF($P475=AU$6,$X475*$F475,0)),$X475*$F475*(VLOOKUP($Q475,'Workforce distribution'!$C$8:$AD$30,AU$7,FALSE)))),0)</f>
        <v>0</v>
      </c>
      <c r="AV475" s="30">
        <f>_xlfn.IFNA(IF($O475="days",$Y475*(VLOOKUP($K475,'Bed parameters'!$A$9:$I$12,9,FALSE))*$F475*(VLOOKUP($Q475,'Workforce distribution'!$C$8:$AD$30,AV$7,FALSE)),IF($Q475="n/a",(IF($P475=AV$6,$X475*$F475,0)),$X475*$F475*(VLOOKUP($Q475,'Workforce distribution'!$C$8:$AD$30,AV$7,FALSE)))),0)</f>
        <v>0</v>
      </c>
      <c r="AW475" s="30">
        <f>_xlfn.IFNA(IF($O475="days",$Y475*(VLOOKUP($K475,'Bed parameters'!$A$9:$I$12,9,FALSE))*$F475*(VLOOKUP($Q475,'Workforce distribution'!$C$8:$AD$30,AW$7,FALSE)),IF($Q475="n/a",(IF($P475=AW$6,$X475*$F475,0)),$X475*$F475*(VLOOKUP($Q475,'Workforce distribution'!$C$8:$AD$30,AW$7,FALSE)))),0)</f>
        <v>0</v>
      </c>
      <c r="AX475" s="30">
        <f>_xlfn.IFNA(IF($O475="days",$Y475*(VLOOKUP($K475,'Bed parameters'!$A$9:$I$12,9,FALSE))*$F475*(VLOOKUP($Q475,'Workforce distribution'!$C$8:$AD$30,AX$7,FALSE)),IF($Q475="n/a",(IF($P475=AX$6,$X475*$F475,0)),$X475*$F475*(VLOOKUP($Q475,'Workforce distribution'!$C$8:$AD$30,AX$7,FALSE)))),0)</f>
        <v>0</v>
      </c>
      <c r="AY475" s="30">
        <f>_xlfn.IFNA(IF($O475="days",$Y475*(VLOOKUP($K475,'Bed parameters'!$A$9:$I$12,9,FALSE))*$F475*(VLOOKUP($Q475,'Workforce distribution'!$C$8:$AD$30,AY$7,FALSE)),IF($Q475="n/a",(IF($P475=AY$6,$X475*$F475,0)),$X475*$F475*(VLOOKUP($Q475,'Workforce distribution'!$C$8:$AD$30,AY$7,FALSE)))),0)</f>
        <v>0</v>
      </c>
      <c r="AZ475" s="30">
        <f>_xlfn.IFNA(IF($O475="days",$Y475*(VLOOKUP($K475,'Bed parameters'!$A$9:$I$12,9,FALSE))*$F475*(VLOOKUP($Q475,'Workforce distribution'!$C$8:$AD$30,AZ$7,FALSE)),IF($Q475="n/a",(IF($P475=AZ$6,$X475*$F475,0)),$X475*$F475*(VLOOKUP($Q475,'Workforce distribution'!$C$8:$AD$30,AZ$7,FALSE)))),0)</f>
        <v>0</v>
      </c>
      <c r="BA475" s="30">
        <f>_xlfn.IFNA(IF($O475="days",$Y475*(VLOOKUP($K475,'Bed parameters'!$A$9:$I$12,9,FALSE))*$F475*(VLOOKUP($Q475,'Workforce distribution'!$C$8:$AD$30,BA$7,FALSE)),IF($Q475="n/a",(IF($P475=BA$6,$X475*$F475,0)),$X475*$F475*(VLOOKUP($Q475,'Workforce distribution'!$C$8:$AD$30,BA$7,FALSE)))),0)</f>
        <v>0</v>
      </c>
      <c r="BB475" s="30">
        <f>_xlfn.IFNA(IF($O475="days",$Y475*(VLOOKUP($K475,'Bed parameters'!$A$9:$I$12,9,FALSE))*$F475*(VLOOKUP($Q475,'Workforce distribution'!$C$8:$AD$30,BB$7,FALSE)),IF($Q475="n/a",(IF($P475=BB$6,$X475*$F475,0)),$X475*$F475*(VLOOKUP($Q475,'Workforce distribution'!$C$8:$AD$30,BB$7,FALSE)))),0)</f>
        <v>0</v>
      </c>
      <c r="BC475" s="149">
        <f t="shared" si="65"/>
        <v>71.283803939284994</v>
      </c>
      <c r="BD475" s="288">
        <f>IF($Q475="n/a",(IF('Workforce hours'!D$30=0,0,(AB475/'Workforce hours'!D$30))),(IF(VLOOKUP($Q475,'Workforce hours'!$C$8:$AD$30,BD$7,FALSE)=0,0,(AB475/(VLOOKUP($Q475,'Workforce hours'!$C$8:$AD$30,BD$7,FALSE))))))</f>
        <v>0</v>
      </c>
      <c r="BE475" s="288">
        <f>IF($Q475="n/a",(IF('Workforce hours'!E$30=0,0,(AC475/'Workforce hours'!E$30))),(IF(VLOOKUP($Q475,'Workforce hours'!$C$8:$AD$30,BE$7,FALSE)=0,0,(AC475/(VLOOKUP($Q475,'Workforce hours'!$C$8:$AD$30,BE$7,FALSE))))))</f>
        <v>0</v>
      </c>
      <c r="BF475" s="288">
        <f>IF($Q475="n/a",(IF('Workforce hours'!F$30=0,0,(AD475/'Workforce hours'!F$30))),(IF(VLOOKUP($Q475,'Workforce hours'!$C$8:$AD$30,BF$7,FALSE)=0,0,(AD475/(VLOOKUP($Q475,'Workforce hours'!$C$8:$AD$30,BF$7,FALSE))))))</f>
        <v>0</v>
      </c>
      <c r="BG475" s="288">
        <f>IF($Q475="n/a",(IF('Workforce hours'!G$30=0,0,(AE475/'Workforce hours'!G$30))),(IF(VLOOKUP($Q475,'Workforce hours'!$C$8:$AD$30,BG$7,FALSE)=0,0,(AE475/(VLOOKUP($Q475,'Workforce hours'!$C$8:$AD$30,BG$7,FALSE))))))</f>
        <v>0</v>
      </c>
      <c r="BH475" s="288">
        <f>IF($Q475="n/a",(IF('Workforce hours'!H$30=0,0,(AF475/'Workforce hours'!H$30))),(IF(VLOOKUP($Q475,'Workforce hours'!$C$8:$AD$30,BH$7,FALSE)=0,0,(AF475/(VLOOKUP($Q475,'Workforce hours'!$C$8:$AD$30,BH$7,FALSE))))))</f>
        <v>0</v>
      </c>
      <c r="BI475" s="288">
        <f>IF($Q475="n/a",(IF('Workforce hours'!I$30=0,0,(AG475/'Workforce hours'!I$30))),(IF(VLOOKUP($Q475,'Workforce hours'!$C$8:$AD$30,BI$7,FALSE)=0,0,(AG475/(VLOOKUP($Q475,'Workforce hours'!$C$8:$AD$30,BI$7,FALSE))))))</f>
        <v>0</v>
      </c>
      <c r="BJ475" s="288">
        <f>IF($Q475="n/a",(IF('Workforce hours'!J$30=0,0,(AH475/'Workforce hours'!J$30))),(IF(VLOOKUP($Q475,'Workforce hours'!$C$8:$AD$30,BJ$7,FALSE)=0,0,(AH475/(VLOOKUP($Q475,'Workforce hours'!$C$8:$AD$30,BJ$7,FALSE))))))</f>
        <v>0</v>
      </c>
      <c r="BK475" s="288">
        <f>IF($Q475="n/a",(IF('Workforce hours'!K$30=0,0,(AI475/'Workforce hours'!K$30))),(IF(VLOOKUP($Q475,'Workforce hours'!$C$8:$AD$30,BK$7,FALSE)=0,0,(AI475/(VLOOKUP($Q475,'Workforce hours'!$C$8:$AD$30,BK$7,FALSE))))))</f>
        <v>0</v>
      </c>
      <c r="BL475" s="288">
        <f>IF($Q475="n/a",(IF('Workforce hours'!L$30=0,0,(AJ475/'Workforce hours'!L$30))),(IF(VLOOKUP($Q475,'Workforce hours'!$C$8:$AD$30,BL$7,FALSE)=0,0,(AJ475/(VLOOKUP($Q475,'Workforce hours'!$C$8:$AD$30,BL$7,FALSE))))))</f>
        <v>0</v>
      </c>
      <c r="BM475" s="288">
        <f>IF($Q475="n/a",(IF('Workforce hours'!M$30=0,0,(AK475/'Workforce hours'!M$30))),(IF(VLOOKUP($Q475,'Workforce hours'!$C$8:$AD$30,BM$7,FALSE)=0,0,(AK475/(VLOOKUP($Q475,'Workforce hours'!$C$8:$AD$30,BM$7,FALSE))))))</f>
        <v>0</v>
      </c>
      <c r="BN475" s="288">
        <f>IF($Q475="n/a",(IF('Workforce hours'!N$30=0,0,(AL475/'Workforce hours'!N$30))),(IF(VLOOKUP($Q475,'Workforce hours'!$C$8:$AD$30,BN$7,FALSE)=0,0,(AL475/(VLOOKUP($Q475,'Workforce hours'!$C$8:$AD$30,BN$7,FALSE))))))</f>
        <v>0</v>
      </c>
      <c r="BO475" s="288">
        <f>IF($Q475="n/a",(IF('Workforce hours'!O$30=0,0,(AM475/'Workforce hours'!O$30))),(IF(VLOOKUP($Q475,'Workforce hours'!$C$8:$AD$30,BO$7,FALSE)=0,0,(AM475/(VLOOKUP($Q475,'Workforce hours'!$C$8:$AD$30,BO$7,FALSE))))))</f>
        <v>0</v>
      </c>
      <c r="BP475" s="288">
        <f>IF($Q475="n/a",(IF('Workforce hours'!P$30=0,0,(AN475/'Workforce hours'!P$30))),(IF(VLOOKUP($Q475,'Workforce hours'!$C$8:$AD$30,BP$7,FALSE)=0,0,(AN475/(VLOOKUP($Q475,'Workforce hours'!$C$8:$AD$30,BP$7,FALSE))))))</f>
        <v>0</v>
      </c>
      <c r="BQ475" s="288">
        <f>IF($Q475="n/a",(IF('Workforce hours'!Q$30=0,0,(AO475/'Workforce hours'!Q$30))),(IF(VLOOKUP($Q475,'Workforce hours'!$C$8:$AD$30,BQ$7,FALSE)=0,0,(AO475/(VLOOKUP($Q475,'Workforce hours'!$C$8:$AD$30,BQ$7,FALSE))))))</f>
        <v>0</v>
      </c>
      <c r="BR475" s="288">
        <f>IF($Q475="n/a",(IF('Workforce hours'!R$30=0,0,(AP475/'Workforce hours'!R$30))),(IF(VLOOKUP($Q475,'Workforce hours'!$C$8:$AD$30,BR$7,FALSE)=0,0,(AP475/(VLOOKUP($Q475,'Workforce hours'!$C$8:$AD$30,BR$7,FALSE))))))</f>
        <v>0</v>
      </c>
      <c r="BS475" s="288">
        <f>IF($Q475="n/a",(IF('Workforce hours'!S$30=0,0,(AQ475/'Workforce hours'!S$30))),(IF(VLOOKUP($Q475,'Workforce hours'!$C$8:$AD$30,BS$7,FALSE)=0,0,(AQ475/(VLOOKUP($Q475,'Workforce hours'!$C$8:$AD$30,BS$7,FALSE))))))</f>
        <v>0</v>
      </c>
      <c r="BT475" s="288">
        <f>IF($Q475="n/a",(IF('Workforce hours'!T$30=0,0,(AR475/'Workforce hours'!T$30))),(IF(VLOOKUP($Q475,'Workforce hours'!$C$8:$AD$30,BT$7,FALSE)=0,0,(AR475/(VLOOKUP($Q475,'Workforce hours'!$C$8:$AD$30,BT$7,FALSE))))))</f>
        <v>0</v>
      </c>
      <c r="BU475" s="288">
        <f>IF($Q475="n/a",(IF('Workforce hours'!U$30=0,0,(AS475/'Workforce hours'!U$30))),(IF(VLOOKUP($Q475,'Workforce hours'!$C$8:$AD$30,BU$7,FALSE)=0,0,(AS475/(VLOOKUP($Q475,'Workforce hours'!$C$8:$AD$30,BU$7,FALSE))))))</f>
        <v>71.283803939284994</v>
      </c>
      <c r="BV475" s="288">
        <f>IF($Q475="n/a",(IF('Workforce hours'!V$30=0,0,(AT475/'Workforce hours'!V$30))),(IF(VLOOKUP($Q475,'Workforce hours'!$C$8:$AD$30,BV$7,FALSE)=0,0,(AT475/(VLOOKUP($Q475,'Workforce hours'!$C$8:$AD$30,BV$7,FALSE))))))</f>
        <v>0</v>
      </c>
      <c r="BW475" s="288">
        <f>IF($Q475="n/a",(IF('Workforce hours'!W$30=0,0,(AU475/'Workforce hours'!W$30))),(IF(VLOOKUP($Q475,'Workforce hours'!$C$8:$AD$30,BW$7,FALSE)=0,0,(AU475/(VLOOKUP($Q475,'Workforce hours'!$C$8:$AD$30,BW$7,FALSE))))))</f>
        <v>0</v>
      </c>
      <c r="BX475" s="288">
        <f>IF($Q475="n/a",(IF('Workforce hours'!X$30=0,0,(AV475/'Workforce hours'!X$30))),(IF(VLOOKUP($Q475,'Workforce hours'!$C$8:$AD$30,BX$7,FALSE)=0,0,(AV475/(VLOOKUP($Q475,'Workforce hours'!$C$8:$AD$30,BX$7,FALSE))))))</f>
        <v>0</v>
      </c>
      <c r="BY475" s="288">
        <f>IF($Q475="n/a",(IF('Workforce hours'!Y$30=0,0,(AW475/'Workforce hours'!Y$30))),(IF(VLOOKUP($Q475,'Workforce hours'!$C$8:$AD$30,BY$7,FALSE)=0,0,(AW475/(VLOOKUP($Q475,'Workforce hours'!$C$8:$AD$30,BY$7,FALSE))))))</f>
        <v>0</v>
      </c>
      <c r="BZ475" s="288">
        <f>IF($Q475="n/a",(IF('Workforce hours'!Z$30=0,0,(AX475/'Workforce hours'!Z$30))),(IF(VLOOKUP($Q475,'Workforce hours'!$C$8:$AD$30,BZ$7,FALSE)=0,0,(AX475/(VLOOKUP($Q475,'Workforce hours'!$C$8:$AD$30,BZ$7,FALSE))))))</f>
        <v>0</v>
      </c>
      <c r="CA475" s="288">
        <f>IF($Q475="n/a",(IF('Workforce hours'!AA$30=0,0,(AY475/'Workforce hours'!AA$30))),(IF(VLOOKUP($Q475,'Workforce hours'!$C$8:$AD$30,CA$7,FALSE)=0,0,(AY475/(VLOOKUP($Q475,'Workforce hours'!$C$8:$AD$30,CA$7,FALSE))))))</f>
        <v>0</v>
      </c>
      <c r="CB475" s="288">
        <f>IF($Q475="n/a",(IF('Workforce hours'!AB$30=0,0,(AZ475/'Workforce hours'!AB$30))),(IF(VLOOKUP($Q475,'Workforce hours'!$C$8:$AD$30,CB$7,FALSE)=0,0,(AZ475/(VLOOKUP($Q475,'Workforce hours'!$C$8:$AD$30,CB$7,FALSE))))))</f>
        <v>0</v>
      </c>
      <c r="CC475" s="288">
        <f>IF($Q475="n/a",(IF('Workforce hours'!AC$30=0,0,(BA475/'Workforce hours'!AC$30))),(IF(VLOOKUP($Q475,'Workforce hours'!$C$8:$AD$30,CC$7,FALSE)=0,0,(BA475/(VLOOKUP($Q475,'Workforce hours'!$C$8:$AD$30,CC$7,FALSE))))))</f>
        <v>0</v>
      </c>
      <c r="CD475" s="288">
        <f>IF($Q475="n/a",(IF('Workforce hours'!AD$30=0,0,(BB475/'Workforce hours'!AD$30))),(IF(VLOOKUP($Q475,'Workforce hours'!$C$8:$AD$30,CD$7,FALSE)=0,0,(BB475/(VLOOKUP($Q475,'Workforce hours'!$C$8:$AD$30,CD$7,FALSE))))))</f>
        <v>0</v>
      </c>
      <c r="CE475" s="289">
        <f t="shared" si="66"/>
        <v>0</v>
      </c>
      <c r="CF475" s="290">
        <f>BD475*'Workforce costs'!B$9*(1+'Workforce costs'!B$10)*(1+'Workforce costs'!B$11)</f>
        <v>0</v>
      </c>
      <c r="CG475" s="290">
        <f>BE475*'Workforce costs'!C$9*(1+'Workforce costs'!C$10)*(1+'Workforce costs'!C$11)</f>
        <v>0</v>
      </c>
      <c r="CH475" s="290">
        <f>BF475*'Workforce costs'!D$9*(1+'Workforce costs'!D$10)*(1+'Workforce costs'!D$11)</f>
        <v>0</v>
      </c>
      <c r="CI475" s="290">
        <f>BG475*'Workforce costs'!E$9*(1+'Workforce costs'!E$10)*(1+'Workforce costs'!E$11)</f>
        <v>0</v>
      </c>
      <c r="CJ475" s="290">
        <f>BH475*'Workforce costs'!F$9*(1+'Workforce costs'!F$10)*(1+'Workforce costs'!F$11)</f>
        <v>0</v>
      </c>
      <c r="CK475" s="290">
        <f>BI475*'Workforce costs'!G$9*(1+'Workforce costs'!G$10)*(1+'Workforce costs'!G$11)</f>
        <v>0</v>
      </c>
      <c r="CL475" s="290">
        <f>BJ475*'Workforce costs'!H$9*(1+'Workforce costs'!H$10)*(1+'Workforce costs'!H$11)</f>
        <v>0</v>
      </c>
      <c r="CM475" s="290">
        <f>BK475*'Workforce costs'!I$9*(1+'Workforce costs'!I$10)*(1+'Workforce costs'!I$11)</f>
        <v>0</v>
      </c>
      <c r="CN475" s="290">
        <f>BL475*'Workforce costs'!J$9*(1+'Workforce costs'!J$10)*(1+'Workforce costs'!J$11)</f>
        <v>0</v>
      </c>
      <c r="CO475" s="290">
        <f>BM475*'Workforce costs'!K$9*(1+'Workforce costs'!K$10)*(1+'Workforce costs'!K$11)</f>
        <v>0</v>
      </c>
      <c r="CP475" s="290">
        <f>BN475*'Workforce costs'!L$9*(1+'Workforce costs'!L$10)*(1+'Workforce costs'!L$11)</f>
        <v>0</v>
      </c>
      <c r="CQ475" s="290">
        <f>BO475*'Workforce costs'!M$9*(1+'Workforce costs'!M$10)*(1+'Workforce costs'!M$11)</f>
        <v>0</v>
      </c>
      <c r="CR475" s="290">
        <f>BP475*'Workforce costs'!N$9*(1+'Workforce costs'!N$10)*(1+'Workforce costs'!N$11)</f>
        <v>0</v>
      </c>
      <c r="CS475" s="290">
        <f>BQ475*'Workforce costs'!O$9*(1+'Workforce costs'!O$10)*(1+'Workforce costs'!O$11)</f>
        <v>0</v>
      </c>
      <c r="CT475" s="290">
        <f>BR475*'Workforce costs'!P$9*(1+'Workforce costs'!P$10)*(1+'Workforce costs'!P$11)</f>
        <v>0</v>
      </c>
      <c r="CU475" s="290">
        <f>BS475*'Workforce costs'!Q$9*(1+'Workforce costs'!Q$10)*(1+'Workforce costs'!Q$11)</f>
        <v>0</v>
      </c>
      <c r="CV475" s="290">
        <f>BT475*'Workforce costs'!R$9*(1+'Workforce costs'!R$10)*(1+'Workforce costs'!R$11)</f>
        <v>0</v>
      </c>
      <c r="CW475" s="290">
        <f>BU475*'Workforce costs'!S$9*(1+'Workforce costs'!S$10)*(1+'Workforce costs'!S$11)</f>
        <v>0</v>
      </c>
      <c r="CX475" s="290">
        <f>BV475*'Workforce costs'!T$9*(1+'Workforce costs'!T$10)*(1+'Workforce costs'!T$11)</f>
        <v>0</v>
      </c>
      <c r="CY475" s="290">
        <f>BW475*'Workforce costs'!U$9*(1+'Workforce costs'!U$10)*(1+'Workforce costs'!U$11)</f>
        <v>0</v>
      </c>
      <c r="CZ475" s="290">
        <f>BX475*'Workforce costs'!V$9*(1+'Workforce costs'!V$10)*(1+'Workforce costs'!V$11)</f>
        <v>0</v>
      </c>
      <c r="DA475" s="290">
        <f>BY475*'Workforce costs'!W$9*(1+'Workforce costs'!W$10)*(1+'Workforce costs'!W$11)</f>
        <v>0</v>
      </c>
      <c r="DB475" s="290">
        <f>BZ475*'Workforce costs'!X$9*(1+'Workforce costs'!X$10)*(1+'Workforce costs'!X$11)</f>
        <v>0</v>
      </c>
      <c r="DC475" s="290">
        <f>CA475*'Workforce costs'!Y$9*(1+'Workforce costs'!Y$10)*(1+'Workforce costs'!Y$11)</f>
        <v>0</v>
      </c>
      <c r="DD475" s="290">
        <f>CB475*'Workforce costs'!Z$9*(1+'Workforce costs'!Z$10)*(1+'Workforce costs'!Z$11)</f>
        <v>0</v>
      </c>
      <c r="DE475" s="290">
        <f>CC475*'Workforce costs'!AA$9*(1+'Workforce costs'!AA$10)*(1+'Workforce costs'!AA$11)</f>
        <v>0</v>
      </c>
      <c r="DF475" s="290">
        <f>CD475*'Workforce costs'!AB$9*(1+'Workforce costs'!AB$10)*(1+'Workforce costs'!AB$11)</f>
        <v>0</v>
      </c>
    </row>
    <row r="476" spans="1:110" x14ac:dyDescent="0.3">
      <c r="A476" s="2" t="str">
        <f>Outputs!$A$4</f>
        <v>Australia</v>
      </c>
      <c r="B476" s="2" t="str">
        <f t="shared" si="59"/>
        <v>Australia 25to64</v>
      </c>
      <c r="C476" s="30">
        <f>VLOOKUP($B476,Populations!$D$15:$H$1920,3,FALSE)</f>
        <v>13966174</v>
      </c>
      <c r="D476" s="255">
        <f>IF(OR($H476="General pop",$H476="Schools",$H476="Workplace",$H476="Skills Training",$H476="Digital Supports"),1,VLOOKUP($B476,Populations!$D$15:$H$1920,5,FALSE))</f>
        <v>1</v>
      </c>
      <c r="E476" s="88">
        <f>VLOOKUP(I476,Epidemiology!$C$10:$H$47,6,FALSE)</f>
        <v>833.4</v>
      </c>
      <c r="F476" s="102" t="str">
        <f>'Care profiles'!R477</f>
        <v>n/a</v>
      </c>
      <c r="G476" s="15" t="str">
        <f>'Care profiles'!A477</f>
        <v>25to64</v>
      </c>
      <c r="H476" s="15" t="str">
        <f>'Care profiles'!B477</f>
        <v>Bereaved_Year1</v>
      </c>
      <c r="I476" s="15" t="str">
        <f>'Care profiles'!C477</f>
        <v>Bereaved_Year1_25-64yrs</v>
      </c>
      <c r="J476" s="15" t="str">
        <f>'Care profiles'!D477</f>
        <v>Care profile</v>
      </c>
      <c r="K476" s="15" t="str">
        <f>'Care profiles'!E477</f>
        <v>Telephone and Web-Based Support Services – Self-Guided (Postvention)</v>
      </c>
      <c r="L476" s="104">
        <f>'Care profiles'!F477</f>
        <v>1</v>
      </c>
      <c r="M476" s="15">
        <f>'Care profiles'!G477</f>
        <v>1</v>
      </c>
      <c r="N476" s="15" t="str">
        <f>'Care profiles'!H477</f>
        <v>n/a</v>
      </c>
      <c r="O476" s="15" t="str">
        <f>'Care profiles'!I477</f>
        <v>n/a</v>
      </c>
      <c r="P476" s="15" t="str">
        <f>'Care profiles'!J477</f>
        <v>n/a</v>
      </c>
      <c r="Q476" s="15" t="str">
        <f>'Care profiles'!K477</f>
        <v>n/a</v>
      </c>
      <c r="R476" s="15" t="str">
        <f>'Care profiles'!M477</f>
        <v>Y</v>
      </c>
      <c r="S476" s="15" t="str">
        <f>'Care profiles'!O477</f>
        <v>N</v>
      </c>
      <c r="T476" s="15" t="str">
        <f>'Care profiles'!Q477</f>
        <v>N</v>
      </c>
      <c r="U476" s="30">
        <f t="shared" si="60"/>
        <v>116394.09411600001</v>
      </c>
      <c r="V476" s="30">
        <f t="shared" si="61"/>
        <v>116394.09411600001</v>
      </c>
      <c r="W476" s="30">
        <f>IF(M476="n/a",0,IF(O476="days",V476*M476*(1+(VLOOKUP(K476,'Bed parameters'!$A$9:$G$12,7,FALSE))),V476*M476))</f>
        <v>116394.09411600001</v>
      </c>
      <c r="X476" s="30">
        <f t="shared" si="62"/>
        <v>0</v>
      </c>
      <c r="Y476" s="30">
        <f t="shared" si="63"/>
        <v>0</v>
      </c>
      <c r="Z476" s="113">
        <f>_xlfn.IFNA(Y476/((VLOOKUP(K476,'Bed parameters'!$A$9:$G$12,3,FALSE))*(VLOOKUP(K476,'Bed parameters'!$A$9:$G$12,5,FALSE))),0)</f>
        <v>0</v>
      </c>
      <c r="AA476" s="30">
        <f t="shared" si="64"/>
        <v>0</v>
      </c>
      <c r="AB476" s="30">
        <f>_xlfn.IFNA(IF($O476="days",$Y476*(VLOOKUP($K476,'Bed parameters'!$A$9:$I$12,9,FALSE))*$F476*(VLOOKUP($Q476,'Workforce distribution'!$C$8:$AD$30,AB$7,FALSE)),IF($Q476="n/a",(IF($P476=AB$6,$X476*$F476,0)),$X476*$F476*(VLOOKUP($Q476,'Workforce distribution'!$C$8:$AD$30,AB$7,FALSE)))),0)</f>
        <v>0</v>
      </c>
      <c r="AC476" s="30">
        <f>_xlfn.IFNA(IF($O476="days",$Y476*(VLOOKUP($K476,'Bed parameters'!$A$9:$I$12,9,FALSE))*$F476*(VLOOKUP($Q476,'Workforce distribution'!$C$8:$AD$30,AC$7,FALSE)),IF($Q476="n/a",(IF($P476=AC$6,$X476*$F476,0)),$X476*$F476*(VLOOKUP($Q476,'Workforce distribution'!$C$8:$AD$30,AC$7,FALSE)))),0)</f>
        <v>0</v>
      </c>
      <c r="AD476" s="30">
        <f>_xlfn.IFNA(IF($O476="days",$Y476*(VLOOKUP($K476,'Bed parameters'!$A$9:$I$12,9,FALSE))*$F476*(VLOOKUP($Q476,'Workforce distribution'!$C$8:$AD$30,AD$7,FALSE)),IF($Q476="n/a",(IF($P476=AD$6,$X476*$F476,0)),$X476*$F476*(VLOOKUP($Q476,'Workforce distribution'!$C$8:$AD$30,AD$7,FALSE)))),0)</f>
        <v>0</v>
      </c>
      <c r="AE476" s="30">
        <f>_xlfn.IFNA(IF($O476="days",$Y476*(VLOOKUP($K476,'Bed parameters'!$A$9:$I$12,9,FALSE))*$F476*(VLOOKUP($Q476,'Workforce distribution'!$C$8:$AD$30,AE$7,FALSE)),IF($Q476="n/a",(IF($P476=AE$6,$X476*$F476,0)),$X476*$F476*(VLOOKUP($Q476,'Workforce distribution'!$C$8:$AD$30,AE$7,FALSE)))),0)</f>
        <v>0</v>
      </c>
      <c r="AF476" s="30">
        <f>_xlfn.IFNA(IF($O476="days",$Y476*(VLOOKUP($K476,'Bed parameters'!$A$9:$I$12,9,FALSE))*$F476*(VLOOKUP($Q476,'Workforce distribution'!$C$8:$AD$30,AF$7,FALSE)),IF($Q476="n/a",(IF($P476=AF$6,$X476*$F476,0)),$X476*$F476*(VLOOKUP($Q476,'Workforce distribution'!$C$8:$AD$30,AF$7,FALSE)))),0)</f>
        <v>0</v>
      </c>
      <c r="AG476" s="30">
        <f>_xlfn.IFNA(IF($O476="days",$Y476*(VLOOKUP($K476,'Bed parameters'!$A$9:$I$12,9,FALSE))*$F476*(VLOOKUP($Q476,'Workforce distribution'!$C$8:$AD$30,AG$7,FALSE)),IF($Q476="n/a",(IF($P476=AG$6,$X476*$F476,0)),$X476*$F476*(VLOOKUP($Q476,'Workforce distribution'!$C$8:$AD$30,AG$7,FALSE)))),0)</f>
        <v>0</v>
      </c>
      <c r="AH476" s="30">
        <f>_xlfn.IFNA(IF($O476="days",$Y476*(VLOOKUP($K476,'Bed parameters'!$A$9:$I$12,9,FALSE))*$F476*(VLOOKUP($Q476,'Workforce distribution'!$C$8:$AD$30,AH$7,FALSE)),IF($Q476="n/a",(IF($P476=AH$6,$X476*$F476,0)),$X476*$F476*(VLOOKUP($Q476,'Workforce distribution'!$C$8:$AD$30,AH$7,FALSE)))),0)</f>
        <v>0</v>
      </c>
      <c r="AI476" s="30">
        <f>_xlfn.IFNA(IF($O476="days",$Y476*(VLOOKUP($K476,'Bed parameters'!$A$9:$I$12,9,FALSE))*$F476*(VLOOKUP($Q476,'Workforce distribution'!$C$8:$AD$30,AI$7,FALSE)),IF($Q476="n/a",(IF($P476=AI$6,$X476*$F476,0)),$X476*$F476*(VLOOKUP($Q476,'Workforce distribution'!$C$8:$AD$30,AI$7,FALSE)))),0)</f>
        <v>0</v>
      </c>
      <c r="AJ476" s="30">
        <f>_xlfn.IFNA(IF($O476="days",$Y476*(VLOOKUP($K476,'Bed parameters'!$A$9:$I$12,9,FALSE))*$F476*(VLOOKUP($Q476,'Workforce distribution'!$C$8:$AD$30,AJ$7,FALSE)),IF($Q476="n/a",(IF($P476=AJ$6,$X476*$F476,0)),$X476*$F476*(VLOOKUP($Q476,'Workforce distribution'!$C$8:$AD$30,AJ$7,FALSE)))),0)</f>
        <v>0</v>
      </c>
      <c r="AK476" s="30">
        <f>_xlfn.IFNA(IF($O476="days",$Y476*(VLOOKUP($K476,'Bed parameters'!$A$9:$I$12,9,FALSE))*$F476*(VLOOKUP($Q476,'Workforce distribution'!$C$8:$AD$30,AK$7,FALSE)),IF($Q476="n/a",(IF($P476=AK$6,$X476*$F476,0)),$X476*$F476*(VLOOKUP($Q476,'Workforce distribution'!$C$8:$AD$30,AK$7,FALSE)))),0)</f>
        <v>0</v>
      </c>
      <c r="AL476" s="30">
        <f>_xlfn.IFNA(IF($O476="days",$Y476*(VLOOKUP($K476,'Bed parameters'!$A$9:$I$12,9,FALSE))*$F476*(VLOOKUP($Q476,'Workforce distribution'!$C$8:$AD$30,AL$7,FALSE)),IF($Q476="n/a",(IF($P476=AL$6,$X476*$F476,0)),$X476*$F476*(VLOOKUP($Q476,'Workforce distribution'!$C$8:$AD$30,AL$7,FALSE)))),0)</f>
        <v>0</v>
      </c>
      <c r="AM476" s="30">
        <f>_xlfn.IFNA(IF($O476="days",$Y476*(VLOOKUP($K476,'Bed parameters'!$A$9:$I$12,9,FALSE))*$F476*(VLOOKUP($Q476,'Workforce distribution'!$C$8:$AD$30,AM$7,FALSE)),IF($Q476="n/a",(IF($P476=AM$6,$X476*$F476,0)),$X476*$F476*(VLOOKUP($Q476,'Workforce distribution'!$C$8:$AD$30,AM$7,FALSE)))),0)</f>
        <v>0</v>
      </c>
      <c r="AN476" s="30">
        <f>_xlfn.IFNA(IF($O476="days",$Y476*(VLOOKUP($K476,'Bed parameters'!$A$9:$I$12,9,FALSE))*$F476*(VLOOKUP($Q476,'Workforce distribution'!$C$8:$AD$30,AN$7,FALSE)),IF($Q476="n/a",(IF($P476=AN$6,$X476*$F476,0)),$X476*$F476*(VLOOKUP($Q476,'Workforce distribution'!$C$8:$AD$30,AN$7,FALSE)))),0)</f>
        <v>0</v>
      </c>
      <c r="AO476" s="30">
        <f>_xlfn.IFNA(IF($O476="days",$Y476*(VLOOKUP($K476,'Bed parameters'!$A$9:$I$12,9,FALSE))*$F476*(VLOOKUP($Q476,'Workforce distribution'!$C$8:$AD$30,AO$7,FALSE)),IF($Q476="n/a",(IF($P476=AO$6,$X476*$F476,0)),$X476*$F476*(VLOOKUP($Q476,'Workforce distribution'!$C$8:$AD$30,AO$7,FALSE)))),0)</f>
        <v>0</v>
      </c>
      <c r="AP476" s="30">
        <f>_xlfn.IFNA(IF($O476="days",$Y476*(VLOOKUP($K476,'Bed parameters'!$A$9:$I$12,9,FALSE))*$F476*(VLOOKUP($Q476,'Workforce distribution'!$C$8:$AD$30,AP$7,FALSE)),IF($Q476="n/a",(IF($P476=AP$6,$X476*$F476,0)),$X476*$F476*(VLOOKUP($Q476,'Workforce distribution'!$C$8:$AD$30,AP$7,FALSE)))),0)</f>
        <v>0</v>
      </c>
      <c r="AQ476" s="30">
        <f>_xlfn.IFNA(IF($O476="days",$Y476*(VLOOKUP($K476,'Bed parameters'!$A$9:$I$12,9,FALSE))*$F476*(VLOOKUP($Q476,'Workforce distribution'!$C$8:$AD$30,AQ$7,FALSE)),IF($Q476="n/a",(IF($P476=AQ$6,$X476*$F476,0)),$X476*$F476*(VLOOKUP($Q476,'Workforce distribution'!$C$8:$AD$30,AQ$7,FALSE)))),0)</f>
        <v>0</v>
      </c>
      <c r="AR476" s="30">
        <f>_xlfn.IFNA(IF($O476="days",$Y476*(VLOOKUP($K476,'Bed parameters'!$A$9:$I$12,9,FALSE))*$F476*(VLOOKUP($Q476,'Workforce distribution'!$C$8:$AD$30,AR$7,FALSE)),IF($Q476="n/a",(IF($P476=AR$6,$X476*$F476,0)),$X476*$F476*(VLOOKUP($Q476,'Workforce distribution'!$C$8:$AD$30,AR$7,FALSE)))),0)</f>
        <v>0</v>
      </c>
      <c r="AS476" s="30">
        <f>_xlfn.IFNA(IF($O476="days",$Y476*(VLOOKUP($K476,'Bed parameters'!$A$9:$I$12,9,FALSE))*$F476*(VLOOKUP($Q476,'Workforce distribution'!$C$8:$AD$30,AS$7,FALSE)),IF($Q476="n/a",(IF($P476=AS$6,$X476*$F476,0)),$X476*$F476*(VLOOKUP($Q476,'Workforce distribution'!$C$8:$AD$30,AS$7,FALSE)))),0)</f>
        <v>0</v>
      </c>
      <c r="AT476" s="30">
        <f>_xlfn.IFNA(IF($O476="days",$Y476*(VLOOKUP($K476,'Bed parameters'!$A$9:$I$12,9,FALSE))*$F476*(VLOOKUP($Q476,'Workforce distribution'!$C$8:$AD$30,AT$7,FALSE)),IF($Q476="n/a",(IF($P476=AT$6,$X476*$F476,0)),$X476*$F476*(VLOOKUP($Q476,'Workforce distribution'!$C$8:$AD$30,AT$7,FALSE)))),0)</f>
        <v>0</v>
      </c>
      <c r="AU476" s="30">
        <f>_xlfn.IFNA(IF($O476="days",$Y476*(VLOOKUP($K476,'Bed parameters'!$A$9:$I$12,9,FALSE))*$F476*(VLOOKUP($Q476,'Workforce distribution'!$C$8:$AD$30,AU$7,FALSE)),IF($Q476="n/a",(IF($P476=AU$6,$X476*$F476,0)),$X476*$F476*(VLOOKUP($Q476,'Workforce distribution'!$C$8:$AD$30,AU$7,FALSE)))),0)</f>
        <v>0</v>
      </c>
      <c r="AV476" s="30">
        <f>_xlfn.IFNA(IF($O476="days",$Y476*(VLOOKUP($K476,'Bed parameters'!$A$9:$I$12,9,FALSE))*$F476*(VLOOKUP($Q476,'Workforce distribution'!$C$8:$AD$30,AV$7,FALSE)),IF($Q476="n/a",(IF($P476=AV$6,$X476*$F476,0)),$X476*$F476*(VLOOKUP($Q476,'Workforce distribution'!$C$8:$AD$30,AV$7,FALSE)))),0)</f>
        <v>0</v>
      </c>
      <c r="AW476" s="30">
        <f>_xlfn.IFNA(IF($O476="days",$Y476*(VLOOKUP($K476,'Bed parameters'!$A$9:$I$12,9,FALSE))*$F476*(VLOOKUP($Q476,'Workforce distribution'!$C$8:$AD$30,AW$7,FALSE)),IF($Q476="n/a",(IF($P476=AW$6,$X476*$F476,0)),$X476*$F476*(VLOOKUP($Q476,'Workforce distribution'!$C$8:$AD$30,AW$7,FALSE)))),0)</f>
        <v>0</v>
      </c>
      <c r="AX476" s="30">
        <f>_xlfn.IFNA(IF($O476="days",$Y476*(VLOOKUP($K476,'Bed parameters'!$A$9:$I$12,9,FALSE))*$F476*(VLOOKUP($Q476,'Workforce distribution'!$C$8:$AD$30,AX$7,FALSE)),IF($Q476="n/a",(IF($P476=AX$6,$X476*$F476,0)),$X476*$F476*(VLOOKUP($Q476,'Workforce distribution'!$C$8:$AD$30,AX$7,FALSE)))),0)</f>
        <v>0</v>
      </c>
      <c r="AY476" s="30">
        <f>_xlfn.IFNA(IF($O476="days",$Y476*(VLOOKUP($K476,'Bed parameters'!$A$9:$I$12,9,FALSE))*$F476*(VLOOKUP($Q476,'Workforce distribution'!$C$8:$AD$30,AY$7,FALSE)),IF($Q476="n/a",(IF($P476=AY$6,$X476*$F476,0)),$X476*$F476*(VLOOKUP($Q476,'Workforce distribution'!$C$8:$AD$30,AY$7,FALSE)))),0)</f>
        <v>0</v>
      </c>
      <c r="AZ476" s="30">
        <f>_xlfn.IFNA(IF($O476="days",$Y476*(VLOOKUP($K476,'Bed parameters'!$A$9:$I$12,9,FALSE))*$F476*(VLOOKUP($Q476,'Workforce distribution'!$C$8:$AD$30,AZ$7,FALSE)),IF($Q476="n/a",(IF($P476=AZ$6,$X476*$F476,0)),$X476*$F476*(VLOOKUP($Q476,'Workforce distribution'!$C$8:$AD$30,AZ$7,FALSE)))),0)</f>
        <v>0</v>
      </c>
      <c r="BA476" s="30">
        <f>_xlfn.IFNA(IF($O476="days",$Y476*(VLOOKUP($K476,'Bed parameters'!$A$9:$I$12,9,FALSE))*$F476*(VLOOKUP($Q476,'Workforce distribution'!$C$8:$AD$30,BA$7,FALSE)),IF($Q476="n/a",(IF($P476=BA$6,$X476*$F476,0)),$X476*$F476*(VLOOKUP($Q476,'Workforce distribution'!$C$8:$AD$30,BA$7,FALSE)))),0)</f>
        <v>0</v>
      </c>
      <c r="BB476" s="30">
        <f>_xlfn.IFNA(IF($O476="days",$Y476*(VLOOKUP($K476,'Bed parameters'!$A$9:$I$12,9,FALSE))*$F476*(VLOOKUP($Q476,'Workforce distribution'!$C$8:$AD$30,BB$7,FALSE)),IF($Q476="n/a",(IF($P476=BB$6,$X476*$F476,0)),$X476*$F476*(VLOOKUP($Q476,'Workforce distribution'!$C$8:$AD$30,BB$7,FALSE)))),0)</f>
        <v>0</v>
      </c>
      <c r="BC476" s="149">
        <f t="shared" si="65"/>
        <v>0</v>
      </c>
      <c r="BD476" s="288">
        <f>IF($Q476="n/a",(IF('Workforce hours'!D$30=0,0,(AB476/'Workforce hours'!D$30))),(IF(VLOOKUP($Q476,'Workforce hours'!$C$8:$AD$30,BD$7,FALSE)=0,0,(AB476/(VLOOKUP($Q476,'Workforce hours'!$C$8:$AD$30,BD$7,FALSE))))))</f>
        <v>0</v>
      </c>
      <c r="BE476" s="288">
        <f>IF($Q476="n/a",(IF('Workforce hours'!E$30=0,0,(AC476/'Workforce hours'!E$30))),(IF(VLOOKUP($Q476,'Workforce hours'!$C$8:$AD$30,BE$7,FALSE)=0,0,(AC476/(VLOOKUP($Q476,'Workforce hours'!$C$8:$AD$30,BE$7,FALSE))))))</f>
        <v>0</v>
      </c>
      <c r="BF476" s="288">
        <f>IF($Q476="n/a",(IF('Workforce hours'!F$30=0,0,(AD476/'Workforce hours'!F$30))),(IF(VLOOKUP($Q476,'Workforce hours'!$C$8:$AD$30,BF$7,FALSE)=0,0,(AD476/(VLOOKUP($Q476,'Workforce hours'!$C$8:$AD$30,BF$7,FALSE))))))</f>
        <v>0</v>
      </c>
      <c r="BG476" s="288">
        <f>IF($Q476="n/a",(IF('Workforce hours'!G$30=0,0,(AE476/'Workforce hours'!G$30))),(IF(VLOOKUP($Q476,'Workforce hours'!$C$8:$AD$30,BG$7,FALSE)=0,0,(AE476/(VLOOKUP($Q476,'Workforce hours'!$C$8:$AD$30,BG$7,FALSE))))))</f>
        <v>0</v>
      </c>
      <c r="BH476" s="288">
        <f>IF($Q476="n/a",(IF('Workforce hours'!H$30=0,0,(AF476/'Workforce hours'!H$30))),(IF(VLOOKUP($Q476,'Workforce hours'!$C$8:$AD$30,BH$7,FALSE)=0,0,(AF476/(VLOOKUP($Q476,'Workforce hours'!$C$8:$AD$30,BH$7,FALSE))))))</f>
        <v>0</v>
      </c>
      <c r="BI476" s="288">
        <f>IF($Q476="n/a",(IF('Workforce hours'!I$30=0,0,(AG476/'Workforce hours'!I$30))),(IF(VLOOKUP($Q476,'Workforce hours'!$C$8:$AD$30,BI$7,FALSE)=0,0,(AG476/(VLOOKUP($Q476,'Workforce hours'!$C$8:$AD$30,BI$7,FALSE))))))</f>
        <v>0</v>
      </c>
      <c r="BJ476" s="288">
        <f>IF($Q476="n/a",(IF('Workforce hours'!J$30=0,0,(AH476/'Workforce hours'!J$30))),(IF(VLOOKUP($Q476,'Workforce hours'!$C$8:$AD$30,BJ$7,FALSE)=0,0,(AH476/(VLOOKUP($Q476,'Workforce hours'!$C$8:$AD$30,BJ$7,FALSE))))))</f>
        <v>0</v>
      </c>
      <c r="BK476" s="288">
        <f>IF($Q476="n/a",(IF('Workforce hours'!K$30=0,0,(AI476/'Workforce hours'!K$30))),(IF(VLOOKUP($Q476,'Workforce hours'!$C$8:$AD$30,BK$7,FALSE)=0,0,(AI476/(VLOOKUP($Q476,'Workforce hours'!$C$8:$AD$30,BK$7,FALSE))))))</f>
        <v>0</v>
      </c>
      <c r="BL476" s="288">
        <f>IF($Q476="n/a",(IF('Workforce hours'!L$30=0,0,(AJ476/'Workforce hours'!L$30))),(IF(VLOOKUP($Q476,'Workforce hours'!$C$8:$AD$30,BL$7,FALSE)=0,0,(AJ476/(VLOOKUP($Q476,'Workforce hours'!$C$8:$AD$30,BL$7,FALSE))))))</f>
        <v>0</v>
      </c>
      <c r="BM476" s="288">
        <f>IF($Q476="n/a",(IF('Workforce hours'!M$30=0,0,(AK476/'Workforce hours'!M$30))),(IF(VLOOKUP($Q476,'Workforce hours'!$C$8:$AD$30,BM$7,FALSE)=0,0,(AK476/(VLOOKUP($Q476,'Workforce hours'!$C$8:$AD$30,BM$7,FALSE))))))</f>
        <v>0</v>
      </c>
      <c r="BN476" s="288">
        <f>IF($Q476="n/a",(IF('Workforce hours'!N$30=0,0,(AL476/'Workforce hours'!N$30))),(IF(VLOOKUP($Q476,'Workforce hours'!$C$8:$AD$30,BN$7,FALSE)=0,0,(AL476/(VLOOKUP($Q476,'Workforce hours'!$C$8:$AD$30,BN$7,FALSE))))))</f>
        <v>0</v>
      </c>
      <c r="BO476" s="288">
        <f>IF($Q476="n/a",(IF('Workforce hours'!O$30=0,0,(AM476/'Workforce hours'!O$30))),(IF(VLOOKUP($Q476,'Workforce hours'!$C$8:$AD$30,BO$7,FALSE)=0,0,(AM476/(VLOOKUP($Q476,'Workforce hours'!$C$8:$AD$30,BO$7,FALSE))))))</f>
        <v>0</v>
      </c>
      <c r="BP476" s="288">
        <f>IF($Q476="n/a",(IF('Workforce hours'!P$30=0,0,(AN476/'Workforce hours'!P$30))),(IF(VLOOKUP($Q476,'Workforce hours'!$C$8:$AD$30,BP$7,FALSE)=0,0,(AN476/(VLOOKUP($Q476,'Workforce hours'!$C$8:$AD$30,BP$7,FALSE))))))</f>
        <v>0</v>
      </c>
      <c r="BQ476" s="288">
        <f>IF($Q476="n/a",(IF('Workforce hours'!Q$30=0,0,(AO476/'Workforce hours'!Q$30))),(IF(VLOOKUP($Q476,'Workforce hours'!$C$8:$AD$30,BQ$7,FALSE)=0,0,(AO476/(VLOOKUP($Q476,'Workforce hours'!$C$8:$AD$30,BQ$7,FALSE))))))</f>
        <v>0</v>
      </c>
      <c r="BR476" s="288">
        <f>IF($Q476="n/a",(IF('Workforce hours'!R$30=0,0,(AP476/'Workforce hours'!R$30))),(IF(VLOOKUP($Q476,'Workforce hours'!$C$8:$AD$30,BR$7,FALSE)=0,0,(AP476/(VLOOKUP($Q476,'Workforce hours'!$C$8:$AD$30,BR$7,FALSE))))))</f>
        <v>0</v>
      </c>
      <c r="BS476" s="288">
        <f>IF($Q476="n/a",(IF('Workforce hours'!S$30=0,0,(AQ476/'Workforce hours'!S$30))),(IF(VLOOKUP($Q476,'Workforce hours'!$C$8:$AD$30,BS$7,FALSE)=0,0,(AQ476/(VLOOKUP($Q476,'Workforce hours'!$C$8:$AD$30,BS$7,FALSE))))))</f>
        <v>0</v>
      </c>
      <c r="BT476" s="288">
        <f>IF($Q476="n/a",(IF('Workforce hours'!T$30=0,0,(AR476/'Workforce hours'!T$30))),(IF(VLOOKUP($Q476,'Workforce hours'!$C$8:$AD$30,BT$7,FALSE)=0,0,(AR476/(VLOOKUP($Q476,'Workforce hours'!$C$8:$AD$30,BT$7,FALSE))))))</f>
        <v>0</v>
      </c>
      <c r="BU476" s="288">
        <f>IF($Q476="n/a",(IF('Workforce hours'!U$30=0,0,(AS476/'Workforce hours'!U$30))),(IF(VLOOKUP($Q476,'Workforce hours'!$C$8:$AD$30,BU$7,FALSE)=0,0,(AS476/(VLOOKUP($Q476,'Workforce hours'!$C$8:$AD$30,BU$7,FALSE))))))</f>
        <v>0</v>
      </c>
      <c r="BV476" s="288">
        <f>IF($Q476="n/a",(IF('Workforce hours'!V$30=0,0,(AT476/'Workforce hours'!V$30))),(IF(VLOOKUP($Q476,'Workforce hours'!$C$8:$AD$30,BV$7,FALSE)=0,0,(AT476/(VLOOKUP($Q476,'Workforce hours'!$C$8:$AD$30,BV$7,FALSE))))))</f>
        <v>0</v>
      </c>
      <c r="BW476" s="288">
        <f>IF($Q476="n/a",(IF('Workforce hours'!W$30=0,0,(AU476/'Workforce hours'!W$30))),(IF(VLOOKUP($Q476,'Workforce hours'!$C$8:$AD$30,BW$7,FALSE)=0,0,(AU476/(VLOOKUP($Q476,'Workforce hours'!$C$8:$AD$30,BW$7,FALSE))))))</f>
        <v>0</v>
      </c>
      <c r="BX476" s="288">
        <f>IF($Q476="n/a",(IF('Workforce hours'!X$30=0,0,(AV476/'Workforce hours'!X$30))),(IF(VLOOKUP($Q476,'Workforce hours'!$C$8:$AD$30,BX$7,FALSE)=0,0,(AV476/(VLOOKUP($Q476,'Workforce hours'!$C$8:$AD$30,BX$7,FALSE))))))</f>
        <v>0</v>
      </c>
      <c r="BY476" s="288">
        <f>IF($Q476="n/a",(IF('Workforce hours'!Y$30=0,0,(AW476/'Workforce hours'!Y$30))),(IF(VLOOKUP($Q476,'Workforce hours'!$C$8:$AD$30,BY$7,FALSE)=0,0,(AW476/(VLOOKUP($Q476,'Workforce hours'!$C$8:$AD$30,BY$7,FALSE))))))</f>
        <v>0</v>
      </c>
      <c r="BZ476" s="288">
        <f>IF($Q476="n/a",(IF('Workforce hours'!Z$30=0,0,(AX476/'Workforce hours'!Z$30))),(IF(VLOOKUP($Q476,'Workforce hours'!$C$8:$AD$30,BZ$7,FALSE)=0,0,(AX476/(VLOOKUP($Q476,'Workforce hours'!$C$8:$AD$30,BZ$7,FALSE))))))</f>
        <v>0</v>
      </c>
      <c r="CA476" s="288">
        <f>IF($Q476="n/a",(IF('Workforce hours'!AA$30=0,0,(AY476/'Workforce hours'!AA$30))),(IF(VLOOKUP($Q476,'Workforce hours'!$C$8:$AD$30,CA$7,FALSE)=0,0,(AY476/(VLOOKUP($Q476,'Workforce hours'!$C$8:$AD$30,CA$7,FALSE))))))</f>
        <v>0</v>
      </c>
      <c r="CB476" s="288">
        <f>IF($Q476="n/a",(IF('Workforce hours'!AB$30=0,0,(AZ476/'Workforce hours'!AB$30))),(IF(VLOOKUP($Q476,'Workforce hours'!$C$8:$AD$30,CB$7,FALSE)=0,0,(AZ476/(VLOOKUP($Q476,'Workforce hours'!$C$8:$AD$30,CB$7,FALSE))))))</f>
        <v>0</v>
      </c>
      <c r="CC476" s="288">
        <f>IF($Q476="n/a",(IF('Workforce hours'!AC$30=0,0,(BA476/'Workforce hours'!AC$30))),(IF(VLOOKUP($Q476,'Workforce hours'!$C$8:$AD$30,CC$7,FALSE)=0,0,(BA476/(VLOOKUP($Q476,'Workforce hours'!$C$8:$AD$30,CC$7,FALSE))))))</f>
        <v>0</v>
      </c>
      <c r="CD476" s="288">
        <f>IF($Q476="n/a",(IF('Workforce hours'!AD$30=0,0,(BB476/'Workforce hours'!AD$30))),(IF(VLOOKUP($Q476,'Workforce hours'!$C$8:$AD$30,CD$7,FALSE)=0,0,(BB476/(VLOOKUP($Q476,'Workforce hours'!$C$8:$AD$30,CD$7,FALSE))))))</f>
        <v>0</v>
      </c>
      <c r="CE476" s="289">
        <f t="shared" si="66"/>
        <v>0</v>
      </c>
      <c r="CF476" s="290">
        <f>BD476*'Workforce costs'!B$9*(1+'Workforce costs'!B$10)*(1+'Workforce costs'!B$11)</f>
        <v>0</v>
      </c>
      <c r="CG476" s="290">
        <f>BE476*'Workforce costs'!C$9*(1+'Workforce costs'!C$10)*(1+'Workforce costs'!C$11)</f>
        <v>0</v>
      </c>
      <c r="CH476" s="290">
        <f>BF476*'Workforce costs'!D$9*(1+'Workforce costs'!D$10)*(1+'Workforce costs'!D$11)</f>
        <v>0</v>
      </c>
      <c r="CI476" s="290">
        <f>BG476*'Workforce costs'!E$9*(1+'Workforce costs'!E$10)*(1+'Workforce costs'!E$11)</f>
        <v>0</v>
      </c>
      <c r="CJ476" s="290">
        <f>BH476*'Workforce costs'!F$9*(1+'Workforce costs'!F$10)*(1+'Workforce costs'!F$11)</f>
        <v>0</v>
      </c>
      <c r="CK476" s="290">
        <f>BI476*'Workforce costs'!G$9*(1+'Workforce costs'!G$10)*(1+'Workforce costs'!G$11)</f>
        <v>0</v>
      </c>
      <c r="CL476" s="290">
        <f>BJ476*'Workforce costs'!H$9*(1+'Workforce costs'!H$10)*(1+'Workforce costs'!H$11)</f>
        <v>0</v>
      </c>
      <c r="CM476" s="290">
        <f>BK476*'Workforce costs'!I$9*(1+'Workforce costs'!I$10)*(1+'Workforce costs'!I$11)</f>
        <v>0</v>
      </c>
      <c r="CN476" s="290">
        <f>BL476*'Workforce costs'!J$9*(1+'Workforce costs'!J$10)*(1+'Workforce costs'!J$11)</f>
        <v>0</v>
      </c>
      <c r="CO476" s="290">
        <f>BM476*'Workforce costs'!K$9*(1+'Workforce costs'!K$10)*(1+'Workforce costs'!K$11)</f>
        <v>0</v>
      </c>
      <c r="CP476" s="290">
        <f>BN476*'Workforce costs'!L$9*(1+'Workforce costs'!L$10)*(1+'Workforce costs'!L$11)</f>
        <v>0</v>
      </c>
      <c r="CQ476" s="290">
        <f>BO476*'Workforce costs'!M$9*(1+'Workforce costs'!M$10)*(1+'Workforce costs'!M$11)</f>
        <v>0</v>
      </c>
      <c r="CR476" s="290">
        <f>BP476*'Workforce costs'!N$9*(1+'Workforce costs'!N$10)*(1+'Workforce costs'!N$11)</f>
        <v>0</v>
      </c>
      <c r="CS476" s="290">
        <f>BQ476*'Workforce costs'!O$9*(1+'Workforce costs'!O$10)*(1+'Workforce costs'!O$11)</f>
        <v>0</v>
      </c>
      <c r="CT476" s="290">
        <f>BR476*'Workforce costs'!P$9*(1+'Workforce costs'!P$10)*(1+'Workforce costs'!P$11)</f>
        <v>0</v>
      </c>
      <c r="CU476" s="290">
        <f>BS476*'Workforce costs'!Q$9*(1+'Workforce costs'!Q$10)*(1+'Workforce costs'!Q$11)</f>
        <v>0</v>
      </c>
      <c r="CV476" s="290">
        <f>BT476*'Workforce costs'!R$9*(1+'Workforce costs'!R$10)*(1+'Workforce costs'!R$11)</f>
        <v>0</v>
      </c>
      <c r="CW476" s="290">
        <f>BU476*'Workforce costs'!S$9*(1+'Workforce costs'!S$10)*(1+'Workforce costs'!S$11)</f>
        <v>0</v>
      </c>
      <c r="CX476" s="290">
        <f>BV476*'Workforce costs'!T$9*(1+'Workforce costs'!T$10)*(1+'Workforce costs'!T$11)</f>
        <v>0</v>
      </c>
      <c r="CY476" s="290">
        <f>BW476*'Workforce costs'!U$9*(1+'Workforce costs'!U$10)*(1+'Workforce costs'!U$11)</f>
        <v>0</v>
      </c>
      <c r="CZ476" s="290">
        <f>BX476*'Workforce costs'!V$9*(1+'Workforce costs'!V$10)*(1+'Workforce costs'!V$11)</f>
        <v>0</v>
      </c>
      <c r="DA476" s="290">
        <f>BY476*'Workforce costs'!W$9*(1+'Workforce costs'!W$10)*(1+'Workforce costs'!W$11)</f>
        <v>0</v>
      </c>
      <c r="DB476" s="290">
        <f>BZ476*'Workforce costs'!X$9*(1+'Workforce costs'!X$10)*(1+'Workforce costs'!X$11)</f>
        <v>0</v>
      </c>
      <c r="DC476" s="290">
        <f>CA476*'Workforce costs'!Y$9*(1+'Workforce costs'!Y$10)*(1+'Workforce costs'!Y$11)</f>
        <v>0</v>
      </c>
      <c r="DD476" s="290">
        <f>CB476*'Workforce costs'!Z$9*(1+'Workforce costs'!Z$10)*(1+'Workforce costs'!Z$11)</f>
        <v>0</v>
      </c>
      <c r="DE476" s="290">
        <f>CC476*'Workforce costs'!AA$9*(1+'Workforce costs'!AA$10)*(1+'Workforce costs'!AA$11)</f>
        <v>0</v>
      </c>
      <c r="DF476" s="290">
        <f>CD476*'Workforce costs'!AB$9*(1+'Workforce costs'!AB$10)*(1+'Workforce costs'!AB$11)</f>
        <v>0</v>
      </c>
    </row>
    <row r="477" spans="1:110" x14ac:dyDescent="0.3">
      <c r="A477" s="2" t="str">
        <f>Outputs!$A$4</f>
        <v>Australia</v>
      </c>
      <c r="B477" s="2" t="str">
        <f t="shared" si="59"/>
        <v>Australia 25to64</v>
      </c>
      <c r="C477" s="30">
        <f>VLOOKUP($B477,Populations!$D$15:$H$1920,3,FALSE)</f>
        <v>13966174</v>
      </c>
      <c r="D477" s="255">
        <f>IF(OR($H477="General pop",$H477="Schools",$H477="Workplace",$H477="Skills Training",$H477="Digital Supports"),1,VLOOKUP($B477,Populations!$D$15:$H$1920,5,FALSE))</f>
        <v>1</v>
      </c>
      <c r="E477" s="88">
        <f>VLOOKUP(I477,Epidemiology!$C$10:$H$47,6,FALSE)</f>
        <v>833.4</v>
      </c>
      <c r="F477" s="102">
        <f>'Care profiles'!R478</f>
        <v>1</v>
      </c>
      <c r="G477" s="15" t="str">
        <f>'Care profiles'!A478</f>
        <v>25to64</v>
      </c>
      <c r="H477" s="15" t="str">
        <f>'Care profiles'!B478</f>
        <v>Bereaved_Year1</v>
      </c>
      <c r="I477" s="15" t="str">
        <f>'Care profiles'!C478</f>
        <v>Bereaved_Year1_25-64yrs</v>
      </c>
      <c r="J477" s="15" t="str">
        <f>'Care profiles'!D478</f>
        <v>Care profile</v>
      </c>
      <c r="K477" s="15" t="str">
        <f>'Care profiles'!E478</f>
        <v>Postvention Individual Support Services</v>
      </c>
      <c r="L477" s="104">
        <f>'Care profiles'!F478</f>
        <v>1</v>
      </c>
      <c r="M477" s="15">
        <f>'Care profiles'!G478</f>
        <v>4</v>
      </c>
      <c r="N477" s="15">
        <f>'Care profiles'!H478</f>
        <v>30</v>
      </c>
      <c r="O477" s="15" t="str">
        <f>'Care profiles'!I478</f>
        <v>min</v>
      </c>
      <c r="P477" s="15" t="str">
        <f>'Care profiles'!J478</f>
        <v>Team</v>
      </c>
      <c r="Q477" s="15" t="str">
        <f>'Care profiles'!K478</f>
        <v>Postvention Crisis Response Team</v>
      </c>
      <c r="R477" s="15" t="str">
        <f>'Care profiles'!M478</f>
        <v>Y</v>
      </c>
      <c r="S477" s="15" t="str">
        <f>'Care profiles'!O478</f>
        <v>Y</v>
      </c>
      <c r="T477" s="15" t="str">
        <f>'Care profiles'!Q478</f>
        <v>N</v>
      </c>
      <c r="U477" s="30">
        <f t="shared" si="60"/>
        <v>116394.09411600001</v>
      </c>
      <c r="V477" s="30">
        <f t="shared" si="61"/>
        <v>116394.09411600001</v>
      </c>
      <c r="W477" s="30">
        <f>IF(M477="n/a",0,IF(O477="days",V477*M477*(1+(VLOOKUP(K477,'Bed parameters'!$A$9:$G$12,7,FALSE))),V477*M477))</f>
        <v>465576.37646400003</v>
      </c>
      <c r="X477" s="30">
        <f t="shared" si="62"/>
        <v>232788.18823200001</v>
      </c>
      <c r="Y477" s="30">
        <f t="shared" si="63"/>
        <v>0</v>
      </c>
      <c r="Z477" s="113">
        <f>_xlfn.IFNA(Y477/((VLOOKUP(K477,'Bed parameters'!$A$9:$G$12,3,FALSE))*(VLOOKUP(K477,'Bed parameters'!$A$9:$G$12,5,FALSE))),0)</f>
        <v>0</v>
      </c>
      <c r="AA477" s="30">
        <f t="shared" si="64"/>
        <v>232788.18823200004</v>
      </c>
      <c r="AB477" s="30">
        <f>_xlfn.IFNA(IF($O477="days",$Y477*(VLOOKUP($K477,'Bed parameters'!$A$9:$I$12,9,FALSE))*$F477*(VLOOKUP($Q477,'Workforce distribution'!$C$8:$AD$30,AB$7,FALSE)),IF($Q477="n/a",(IF($P477=AB$6,$X477*$F477,0)),$X477*$F477*(VLOOKUP($Q477,'Workforce distribution'!$C$8:$AD$30,AB$7,FALSE)))),0)</f>
        <v>0</v>
      </c>
      <c r="AC477" s="30">
        <f>_xlfn.IFNA(IF($O477="days",$Y477*(VLOOKUP($K477,'Bed parameters'!$A$9:$I$12,9,FALSE))*$F477*(VLOOKUP($Q477,'Workforce distribution'!$C$8:$AD$30,AC$7,FALSE)),IF($Q477="n/a",(IF($P477=AC$6,$X477*$F477,0)),$X477*$F477*(VLOOKUP($Q477,'Workforce distribution'!$C$8:$AD$30,AC$7,FALSE)))),0)</f>
        <v>0</v>
      </c>
      <c r="AD477" s="30">
        <f>_xlfn.IFNA(IF($O477="days",$Y477*(VLOOKUP($K477,'Bed parameters'!$A$9:$I$12,9,FALSE))*$F477*(VLOOKUP($Q477,'Workforce distribution'!$C$8:$AD$30,AD$7,FALSE)),IF($Q477="n/a",(IF($P477=AD$6,$X477*$F477,0)),$X477*$F477*(VLOOKUP($Q477,'Workforce distribution'!$C$8:$AD$30,AD$7,FALSE)))),0)</f>
        <v>0</v>
      </c>
      <c r="AE477" s="30">
        <f>_xlfn.IFNA(IF($O477="days",$Y477*(VLOOKUP($K477,'Bed parameters'!$A$9:$I$12,9,FALSE))*$F477*(VLOOKUP($Q477,'Workforce distribution'!$C$8:$AD$30,AE$7,FALSE)),IF($Q477="n/a",(IF($P477=AE$6,$X477*$F477,0)),$X477*$F477*(VLOOKUP($Q477,'Workforce distribution'!$C$8:$AD$30,AE$7,FALSE)))),0)</f>
        <v>23278.818823200003</v>
      </c>
      <c r="AF477" s="30">
        <f>_xlfn.IFNA(IF($O477="days",$Y477*(VLOOKUP($K477,'Bed parameters'!$A$9:$I$12,9,FALSE))*$F477*(VLOOKUP($Q477,'Workforce distribution'!$C$8:$AD$30,AF$7,FALSE)),IF($Q477="n/a",(IF($P477=AF$6,$X477*$F477,0)),$X477*$F477*(VLOOKUP($Q477,'Workforce distribution'!$C$8:$AD$30,AF$7,FALSE)))),0)</f>
        <v>0</v>
      </c>
      <c r="AG477" s="30">
        <f>_xlfn.IFNA(IF($O477="days",$Y477*(VLOOKUP($K477,'Bed parameters'!$A$9:$I$12,9,FALSE))*$F477*(VLOOKUP($Q477,'Workforce distribution'!$C$8:$AD$30,AG$7,FALSE)),IF($Q477="n/a",(IF($P477=AG$6,$X477*$F477,0)),$X477*$F477*(VLOOKUP($Q477,'Workforce distribution'!$C$8:$AD$30,AG$7,FALSE)))),0)</f>
        <v>0</v>
      </c>
      <c r="AH477" s="30">
        <f>_xlfn.IFNA(IF($O477="days",$Y477*(VLOOKUP($K477,'Bed parameters'!$A$9:$I$12,9,FALSE))*$F477*(VLOOKUP($Q477,'Workforce distribution'!$C$8:$AD$30,AH$7,FALSE)),IF($Q477="n/a",(IF($P477=AH$6,$X477*$F477,0)),$X477*$F477*(VLOOKUP($Q477,'Workforce distribution'!$C$8:$AD$30,AH$7,FALSE)))),0)</f>
        <v>0</v>
      </c>
      <c r="AI477" s="30">
        <f>_xlfn.IFNA(IF($O477="days",$Y477*(VLOOKUP($K477,'Bed parameters'!$A$9:$I$12,9,FALSE))*$F477*(VLOOKUP($Q477,'Workforce distribution'!$C$8:$AD$30,AI$7,FALSE)),IF($Q477="n/a",(IF($P477=AI$6,$X477*$F477,0)),$X477*$F477*(VLOOKUP($Q477,'Workforce distribution'!$C$8:$AD$30,AI$7,FALSE)))),0)</f>
        <v>0</v>
      </c>
      <c r="AJ477" s="30">
        <f>_xlfn.IFNA(IF($O477="days",$Y477*(VLOOKUP($K477,'Bed parameters'!$A$9:$I$12,9,FALSE))*$F477*(VLOOKUP($Q477,'Workforce distribution'!$C$8:$AD$30,AJ$7,FALSE)),IF($Q477="n/a",(IF($P477=AJ$6,$X477*$F477,0)),$X477*$F477*(VLOOKUP($Q477,'Workforce distribution'!$C$8:$AD$30,AJ$7,FALSE)))),0)</f>
        <v>0</v>
      </c>
      <c r="AK477" s="30">
        <f>_xlfn.IFNA(IF($O477="days",$Y477*(VLOOKUP($K477,'Bed parameters'!$A$9:$I$12,9,FALSE))*$F477*(VLOOKUP($Q477,'Workforce distribution'!$C$8:$AD$30,AK$7,FALSE)),IF($Q477="n/a",(IF($P477=AK$6,$X477*$F477,0)),$X477*$F477*(VLOOKUP($Q477,'Workforce distribution'!$C$8:$AD$30,AK$7,FALSE)))),0)</f>
        <v>162951.73176240001</v>
      </c>
      <c r="AL477" s="30">
        <f>_xlfn.IFNA(IF($O477="days",$Y477*(VLOOKUP($K477,'Bed parameters'!$A$9:$I$12,9,FALSE))*$F477*(VLOOKUP($Q477,'Workforce distribution'!$C$8:$AD$30,AL$7,FALSE)),IF($Q477="n/a",(IF($P477=AL$6,$X477*$F477,0)),$X477*$F477*(VLOOKUP($Q477,'Workforce distribution'!$C$8:$AD$30,AL$7,FALSE)))),0)</f>
        <v>0</v>
      </c>
      <c r="AM477" s="30">
        <f>_xlfn.IFNA(IF($O477="days",$Y477*(VLOOKUP($K477,'Bed parameters'!$A$9:$I$12,9,FALSE))*$F477*(VLOOKUP($Q477,'Workforce distribution'!$C$8:$AD$30,AM$7,FALSE)),IF($Q477="n/a",(IF($P477=AM$6,$X477*$F477,0)),$X477*$F477*(VLOOKUP($Q477,'Workforce distribution'!$C$8:$AD$30,AM$7,FALSE)))),0)</f>
        <v>0</v>
      </c>
      <c r="AN477" s="30">
        <f>_xlfn.IFNA(IF($O477="days",$Y477*(VLOOKUP($K477,'Bed parameters'!$A$9:$I$12,9,FALSE))*$F477*(VLOOKUP($Q477,'Workforce distribution'!$C$8:$AD$30,AN$7,FALSE)),IF($Q477="n/a",(IF($P477=AN$6,$X477*$F477,0)),$X477*$F477*(VLOOKUP($Q477,'Workforce distribution'!$C$8:$AD$30,AN$7,FALSE)))),0)</f>
        <v>0</v>
      </c>
      <c r="AO477" s="30">
        <f>_xlfn.IFNA(IF($O477="days",$Y477*(VLOOKUP($K477,'Bed parameters'!$A$9:$I$12,9,FALSE))*$F477*(VLOOKUP($Q477,'Workforce distribution'!$C$8:$AD$30,AO$7,FALSE)),IF($Q477="n/a",(IF($P477=AO$6,$X477*$F477,0)),$X477*$F477*(VLOOKUP($Q477,'Workforce distribution'!$C$8:$AD$30,AO$7,FALSE)))),0)</f>
        <v>0</v>
      </c>
      <c r="AP477" s="30">
        <f>_xlfn.IFNA(IF($O477="days",$Y477*(VLOOKUP($K477,'Bed parameters'!$A$9:$I$12,9,FALSE))*$F477*(VLOOKUP($Q477,'Workforce distribution'!$C$8:$AD$30,AP$7,FALSE)),IF($Q477="n/a",(IF($P477=AP$6,$X477*$F477,0)),$X477*$F477*(VLOOKUP($Q477,'Workforce distribution'!$C$8:$AD$30,AP$7,FALSE)))),0)</f>
        <v>0</v>
      </c>
      <c r="AQ477" s="30">
        <f>_xlfn.IFNA(IF($O477="days",$Y477*(VLOOKUP($K477,'Bed parameters'!$A$9:$I$12,9,FALSE))*$F477*(VLOOKUP($Q477,'Workforce distribution'!$C$8:$AD$30,AQ$7,FALSE)),IF($Q477="n/a",(IF($P477=AQ$6,$X477*$F477,0)),$X477*$F477*(VLOOKUP($Q477,'Workforce distribution'!$C$8:$AD$30,AQ$7,FALSE)))),0)</f>
        <v>0</v>
      </c>
      <c r="AR477" s="30">
        <f>_xlfn.IFNA(IF($O477="days",$Y477*(VLOOKUP($K477,'Bed parameters'!$A$9:$I$12,9,FALSE))*$F477*(VLOOKUP($Q477,'Workforce distribution'!$C$8:$AD$30,AR$7,FALSE)),IF($Q477="n/a",(IF($P477=AR$6,$X477*$F477,0)),$X477*$F477*(VLOOKUP($Q477,'Workforce distribution'!$C$8:$AD$30,AR$7,FALSE)))),0)</f>
        <v>0</v>
      </c>
      <c r="AS477" s="30">
        <f>_xlfn.IFNA(IF($O477="days",$Y477*(VLOOKUP($K477,'Bed parameters'!$A$9:$I$12,9,FALSE))*$F477*(VLOOKUP($Q477,'Workforce distribution'!$C$8:$AD$30,AS$7,FALSE)),IF($Q477="n/a",(IF($P477=AS$6,$X477*$F477,0)),$X477*$F477*(VLOOKUP($Q477,'Workforce distribution'!$C$8:$AD$30,AS$7,FALSE)))),0)</f>
        <v>46557.637646400006</v>
      </c>
      <c r="AT477" s="30">
        <f>_xlfn.IFNA(IF($O477="days",$Y477*(VLOOKUP($K477,'Bed parameters'!$A$9:$I$12,9,FALSE))*$F477*(VLOOKUP($Q477,'Workforce distribution'!$C$8:$AD$30,AT$7,FALSE)),IF($Q477="n/a",(IF($P477=AT$6,$X477*$F477,0)),$X477*$F477*(VLOOKUP($Q477,'Workforce distribution'!$C$8:$AD$30,AT$7,FALSE)))),0)</f>
        <v>0</v>
      </c>
      <c r="AU477" s="30">
        <f>_xlfn.IFNA(IF($O477="days",$Y477*(VLOOKUP($K477,'Bed parameters'!$A$9:$I$12,9,FALSE))*$F477*(VLOOKUP($Q477,'Workforce distribution'!$C$8:$AD$30,AU$7,FALSE)),IF($Q477="n/a",(IF($P477=AU$6,$X477*$F477,0)),$X477*$F477*(VLOOKUP($Q477,'Workforce distribution'!$C$8:$AD$30,AU$7,FALSE)))),0)</f>
        <v>0</v>
      </c>
      <c r="AV477" s="30">
        <f>_xlfn.IFNA(IF($O477="days",$Y477*(VLOOKUP($K477,'Bed parameters'!$A$9:$I$12,9,FALSE))*$F477*(VLOOKUP($Q477,'Workforce distribution'!$C$8:$AD$30,AV$7,FALSE)),IF($Q477="n/a",(IF($P477=AV$6,$X477*$F477,0)),$X477*$F477*(VLOOKUP($Q477,'Workforce distribution'!$C$8:$AD$30,AV$7,FALSE)))),0)</f>
        <v>0</v>
      </c>
      <c r="AW477" s="30">
        <f>_xlfn.IFNA(IF($O477="days",$Y477*(VLOOKUP($K477,'Bed parameters'!$A$9:$I$12,9,FALSE))*$F477*(VLOOKUP($Q477,'Workforce distribution'!$C$8:$AD$30,AW$7,FALSE)),IF($Q477="n/a",(IF($P477=AW$6,$X477*$F477,0)),$X477*$F477*(VLOOKUP($Q477,'Workforce distribution'!$C$8:$AD$30,AW$7,FALSE)))),0)</f>
        <v>0</v>
      </c>
      <c r="AX477" s="30">
        <f>_xlfn.IFNA(IF($O477="days",$Y477*(VLOOKUP($K477,'Bed parameters'!$A$9:$I$12,9,FALSE))*$F477*(VLOOKUP($Q477,'Workforce distribution'!$C$8:$AD$30,AX$7,FALSE)),IF($Q477="n/a",(IF($P477=AX$6,$X477*$F477,0)),$X477*$F477*(VLOOKUP($Q477,'Workforce distribution'!$C$8:$AD$30,AX$7,FALSE)))),0)</f>
        <v>0</v>
      </c>
      <c r="AY477" s="30">
        <f>_xlfn.IFNA(IF($O477="days",$Y477*(VLOOKUP($K477,'Bed parameters'!$A$9:$I$12,9,FALSE))*$F477*(VLOOKUP($Q477,'Workforce distribution'!$C$8:$AD$30,AY$7,FALSE)),IF($Q477="n/a",(IF($P477=AY$6,$X477*$F477,0)),$X477*$F477*(VLOOKUP($Q477,'Workforce distribution'!$C$8:$AD$30,AY$7,FALSE)))),0)</f>
        <v>0</v>
      </c>
      <c r="AZ477" s="30">
        <f>_xlfn.IFNA(IF($O477="days",$Y477*(VLOOKUP($K477,'Bed parameters'!$A$9:$I$12,9,FALSE))*$F477*(VLOOKUP($Q477,'Workforce distribution'!$C$8:$AD$30,AZ$7,FALSE)),IF($Q477="n/a",(IF($P477=AZ$6,$X477*$F477,0)),$X477*$F477*(VLOOKUP($Q477,'Workforce distribution'!$C$8:$AD$30,AZ$7,FALSE)))),0)</f>
        <v>0</v>
      </c>
      <c r="BA477" s="30">
        <f>_xlfn.IFNA(IF($O477="days",$Y477*(VLOOKUP($K477,'Bed parameters'!$A$9:$I$12,9,FALSE))*$F477*(VLOOKUP($Q477,'Workforce distribution'!$C$8:$AD$30,BA$7,FALSE)),IF($Q477="n/a",(IF($P477=BA$6,$X477*$F477,0)),$X477*$F477*(VLOOKUP($Q477,'Workforce distribution'!$C$8:$AD$30,BA$7,FALSE)))),0)</f>
        <v>0</v>
      </c>
      <c r="BB477" s="30">
        <f>_xlfn.IFNA(IF($O477="days",$Y477*(VLOOKUP($K477,'Bed parameters'!$A$9:$I$12,9,FALSE))*$F477*(VLOOKUP($Q477,'Workforce distribution'!$C$8:$AD$30,BB$7,FALSE)),IF($Q477="n/a",(IF($P477=BB$6,$X477*$F477,0)),$X477*$F477*(VLOOKUP($Q477,'Workforce distribution'!$C$8:$AD$30,BB$7,FALSE)))),0)</f>
        <v>0</v>
      </c>
      <c r="BC477" s="149">
        <f t="shared" si="65"/>
        <v>141.45838792553681</v>
      </c>
      <c r="BD477" s="288">
        <f>IF($Q477="n/a",(IF('Workforce hours'!D$30=0,0,(AB477/'Workforce hours'!D$30))),(IF(VLOOKUP($Q477,'Workforce hours'!$C$8:$AD$30,BD$7,FALSE)=0,0,(AB477/(VLOOKUP($Q477,'Workforce hours'!$C$8:$AD$30,BD$7,FALSE))))))</f>
        <v>0</v>
      </c>
      <c r="BE477" s="288">
        <f>IF($Q477="n/a",(IF('Workforce hours'!E$30=0,0,(AC477/'Workforce hours'!E$30))),(IF(VLOOKUP($Q477,'Workforce hours'!$C$8:$AD$30,BE$7,FALSE)=0,0,(AC477/(VLOOKUP($Q477,'Workforce hours'!$C$8:$AD$30,BE$7,FALSE))))))</f>
        <v>0</v>
      </c>
      <c r="BF477" s="288">
        <f>IF($Q477="n/a",(IF('Workforce hours'!F$30=0,0,(AD477/'Workforce hours'!F$30))),(IF(VLOOKUP($Q477,'Workforce hours'!$C$8:$AD$30,BF$7,FALSE)=0,0,(AD477/(VLOOKUP($Q477,'Workforce hours'!$C$8:$AD$30,BF$7,FALSE))))))</f>
        <v>0</v>
      </c>
      <c r="BG477" s="288">
        <f>IF($Q477="n/a",(IF('Workforce hours'!G$30=0,0,(AE477/'Workforce hours'!G$30))),(IF(VLOOKUP($Q477,'Workforce hours'!$C$8:$AD$30,BG$7,FALSE)=0,0,(AE477/(VLOOKUP($Q477,'Workforce hours'!$C$8:$AD$30,BG$7,FALSE))))))</f>
        <v>13.573655290495628</v>
      </c>
      <c r="BH477" s="288">
        <f>IF($Q477="n/a",(IF('Workforce hours'!H$30=0,0,(AF477/'Workforce hours'!H$30))),(IF(VLOOKUP($Q477,'Workforce hours'!$C$8:$AD$30,BH$7,FALSE)=0,0,(AF477/(VLOOKUP($Q477,'Workforce hours'!$C$8:$AD$30,BH$7,FALSE))))))</f>
        <v>0</v>
      </c>
      <c r="BI477" s="288">
        <f>IF($Q477="n/a",(IF('Workforce hours'!I$30=0,0,(AG477/'Workforce hours'!I$30))),(IF(VLOOKUP($Q477,'Workforce hours'!$C$8:$AD$30,BI$7,FALSE)=0,0,(AG477/(VLOOKUP($Q477,'Workforce hours'!$C$8:$AD$30,BI$7,FALSE))))))</f>
        <v>0</v>
      </c>
      <c r="BJ477" s="288">
        <f>IF($Q477="n/a",(IF('Workforce hours'!J$30=0,0,(AH477/'Workforce hours'!J$30))),(IF(VLOOKUP($Q477,'Workforce hours'!$C$8:$AD$30,BJ$7,FALSE)=0,0,(AH477/(VLOOKUP($Q477,'Workforce hours'!$C$8:$AD$30,BJ$7,FALSE))))))</f>
        <v>0</v>
      </c>
      <c r="BK477" s="288">
        <f>IF($Q477="n/a",(IF('Workforce hours'!K$30=0,0,(AI477/'Workforce hours'!K$30))),(IF(VLOOKUP($Q477,'Workforce hours'!$C$8:$AD$30,BK$7,FALSE)=0,0,(AI477/(VLOOKUP($Q477,'Workforce hours'!$C$8:$AD$30,BK$7,FALSE))))))</f>
        <v>0</v>
      </c>
      <c r="BL477" s="288">
        <f>IF($Q477="n/a",(IF('Workforce hours'!L$30=0,0,(AJ477/'Workforce hours'!L$30))),(IF(VLOOKUP($Q477,'Workforce hours'!$C$8:$AD$30,BL$7,FALSE)=0,0,(AJ477/(VLOOKUP($Q477,'Workforce hours'!$C$8:$AD$30,BL$7,FALSE))))))</f>
        <v>0</v>
      </c>
      <c r="BM477" s="288">
        <f>IF($Q477="n/a",(IF('Workforce hours'!M$30=0,0,(AK477/'Workforce hours'!M$30))),(IF(VLOOKUP($Q477,'Workforce hours'!$C$8:$AD$30,BM$7,FALSE)=0,0,(AK477/(VLOOKUP($Q477,'Workforce hours'!$C$8:$AD$30,BM$7,FALSE))))))</f>
        <v>99.396580838631635</v>
      </c>
      <c r="BN477" s="288">
        <f>IF($Q477="n/a",(IF('Workforce hours'!N$30=0,0,(AL477/'Workforce hours'!N$30))),(IF(VLOOKUP($Q477,'Workforce hours'!$C$8:$AD$30,BN$7,FALSE)=0,0,(AL477/(VLOOKUP($Q477,'Workforce hours'!$C$8:$AD$30,BN$7,FALSE))))))</f>
        <v>0</v>
      </c>
      <c r="BO477" s="288">
        <f>IF($Q477="n/a",(IF('Workforce hours'!O$30=0,0,(AM477/'Workforce hours'!O$30))),(IF(VLOOKUP($Q477,'Workforce hours'!$C$8:$AD$30,BO$7,FALSE)=0,0,(AM477/(VLOOKUP($Q477,'Workforce hours'!$C$8:$AD$30,BO$7,FALSE))))))</f>
        <v>0</v>
      </c>
      <c r="BP477" s="288">
        <f>IF($Q477="n/a",(IF('Workforce hours'!P$30=0,0,(AN477/'Workforce hours'!P$30))),(IF(VLOOKUP($Q477,'Workforce hours'!$C$8:$AD$30,BP$7,FALSE)=0,0,(AN477/(VLOOKUP($Q477,'Workforce hours'!$C$8:$AD$30,BP$7,FALSE))))))</f>
        <v>0</v>
      </c>
      <c r="BQ477" s="288">
        <f>IF($Q477="n/a",(IF('Workforce hours'!Q$30=0,0,(AO477/'Workforce hours'!Q$30))),(IF(VLOOKUP($Q477,'Workforce hours'!$C$8:$AD$30,BQ$7,FALSE)=0,0,(AO477/(VLOOKUP($Q477,'Workforce hours'!$C$8:$AD$30,BQ$7,FALSE))))))</f>
        <v>0</v>
      </c>
      <c r="BR477" s="288">
        <f>IF($Q477="n/a",(IF('Workforce hours'!R$30=0,0,(AP477/'Workforce hours'!R$30))),(IF(VLOOKUP($Q477,'Workforce hours'!$C$8:$AD$30,BR$7,FALSE)=0,0,(AP477/(VLOOKUP($Q477,'Workforce hours'!$C$8:$AD$30,BR$7,FALSE))))))</f>
        <v>0</v>
      </c>
      <c r="BS477" s="288">
        <f>IF($Q477="n/a",(IF('Workforce hours'!S$30=0,0,(AQ477/'Workforce hours'!S$30))),(IF(VLOOKUP($Q477,'Workforce hours'!$C$8:$AD$30,BS$7,FALSE)=0,0,(AQ477/(VLOOKUP($Q477,'Workforce hours'!$C$8:$AD$30,BS$7,FALSE))))))</f>
        <v>0</v>
      </c>
      <c r="BT477" s="288">
        <f>IF($Q477="n/a",(IF('Workforce hours'!T$30=0,0,(AR477/'Workforce hours'!T$30))),(IF(VLOOKUP($Q477,'Workforce hours'!$C$8:$AD$30,BT$7,FALSE)=0,0,(AR477/(VLOOKUP($Q477,'Workforce hours'!$C$8:$AD$30,BT$7,FALSE))))))</f>
        <v>0</v>
      </c>
      <c r="BU477" s="288">
        <f>IF($Q477="n/a",(IF('Workforce hours'!U$30=0,0,(AS477/'Workforce hours'!U$30))),(IF(VLOOKUP($Q477,'Workforce hours'!$C$8:$AD$30,BU$7,FALSE)=0,0,(AS477/(VLOOKUP($Q477,'Workforce hours'!$C$8:$AD$30,BU$7,FALSE))))))</f>
        <v>28.48815179640955</v>
      </c>
      <c r="BV477" s="288">
        <f>IF($Q477="n/a",(IF('Workforce hours'!V$30=0,0,(AT477/'Workforce hours'!V$30))),(IF(VLOOKUP($Q477,'Workforce hours'!$C$8:$AD$30,BV$7,FALSE)=0,0,(AT477/(VLOOKUP($Q477,'Workforce hours'!$C$8:$AD$30,BV$7,FALSE))))))</f>
        <v>0</v>
      </c>
      <c r="BW477" s="288">
        <f>IF($Q477="n/a",(IF('Workforce hours'!W$30=0,0,(AU477/'Workforce hours'!W$30))),(IF(VLOOKUP($Q477,'Workforce hours'!$C$8:$AD$30,BW$7,FALSE)=0,0,(AU477/(VLOOKUP($Q477,'Workforce hours'!$C$8:$AD$30,BW$7,FALSE))))))</f>
        <v>0</v>
      </c>
      <c r="BX477" s="288">
        <f>IF($Q477="n/a",(IF('Workforce hours'!X$30=0,0,(AV477/'Workforce hours'!X$30))),(IF(VLOOKUP($Q477,'Workforce hours'!$C$8:$AD$30,BX$7,FALSE)=0,0,(AV477/(VLOOKUP($Q477,'Workforce hours'!$C$8:$AD$30,BX$7,FALSE))))))</f>
        <v>0</v>
      </c>
      <c r="BY477" s="288">
        <f>IF($Q477="n/a",(IF('Workforce hours'!Y$30=0,0,(AW477/'Workforce hours'!Y$30))),(IF(VLOOKUP($Q477,'Workforce hours'!$C$8:$AD$30,BY$7,FALSE)=0,0,(AW477/(VLOOKUP($Q477,'Workforce hours'!$C$8:$AD$30,BY$7,FALSE))))))</f>
        <v>0</v>
      </c>
      <c r="BZ477" s="288">
        <f>IF($Q477="n/a",(IF('Workforce hours'!Z$30=0,0,(AX477/'Workforce hours'!Z$30))),(IF(VLOOKUP($Q477,'Workforce hours'!$C$8:$AD$30,BZ$7,FALSE)=0,0,(AX477/(VLOOKUP($Q477,'Workforce hours'!$C$8:$AD$30,BZ$7,FALSE))))))</f>
        <v>0</v>
      </c>
      <c r="CA477" s="288">
        <f>IF($Q477="n/a",(IF('Workforce hours'!AA$30=0,0,(AY477/'Workforce hours'!AA$30))),(IF(VLOOKUP($Q477,'Workforce hours'!$C$8:$AD$30,CA$7,FALSE)=0,0,(AY477/(VLOOKUP($Q477,'Workforce hours'!$C$8:$AD$30,CA$7,FALSE))))))</f>
        <v>0</v>
      </c>
      <c r="CB477" s="288">
        <f>IF($Q477="n/a",(IF('Workforce hours'!AB$30=0,0,(AZ477/'Workforce hours'!AB$30))),(IF(VLOOKUP($Q477,'Workforce hours'!$C$8:$AD$30,CB$7,FALSE)=0,0,(AZ477/(VLOOKUP($Q477,'Workforce hours'!$C$8:$AD$30,CB$7,FALSE))))))</f>
        <v>0</v>
      </c>
      <c r="CC477" s="288">
        <f>IF($Q477="n/a",(IF('Workforce hours'!AC$30=0,0,(BA477/'Workforce hours'!AC$30))),(IF(VLOOKUP($Q477,'Workforce hours'!$C$8:$AD$30,CC$7,FALSE)=0,0,(BA477/(VLOOKUP($Q477,'Workforce hours'!$C$8:$AD$30,CC$7,FALSE))))))</f>
        <v>0</v>
      </c>
      <c r="CD477" s="288">
        <f>IF($Q477="n/a",(IF('Workforce hours'!AD$30=0,0,(BB477/'Workforce hours'!AD$30))),(IF(VLOOKUP($Q477,'Workforce hours'!$C$8:$AD$30,CD$7,FALSE)=0,0,(BB477/(VLOOKUP($Q477,'Workforce hours'!$C$8:$AD$30,CD$7,FALSE))))))</f>
        <v>0</v>
      </c>
      <c r="CE477" s="289">
        <f t="shared" si="66"/>
        <v>0</v>
      </c>
      <c r="CF477" s="290">
        <f>BD477*'Workforce costs'!B$9*(1+'Workforce costs'!B$10)*(1+'Workforce costs'!B$11)</f>
        <v>0</v>
      </c>
      <c r="CG477" s="290">
        <f>BE477*'Workforce costs'!C$9*(1+'Workforce costs'!C$10)*(1+'Workforce costs'!C$11)</f>
        <v>0</v>
      </c>
      <c r="CH477" s="290">
        <f>BF477*'Workforce costs'!D$9*(1+'Workforce costs'!D$10)*(1+'Workforce costs'!D$11)</f>
        <v>0</v>
      </c>
      <c r="CI477" s="290">
        <f>BG477*'Workforce costs'!E$9*(1+'Workforce costs'!E$10)*(1+'Workforce costs'!E$11)</f>
        <v>0</v>
      </c>
      <c r="CJ477" s="290">
        <f>BH477*'Workforce costs'!F$9*(1+'Workforce costs'!F$10)*(1+'Workforce costs'!F$11)</f>
        <v>0</v>
      </c>
      <c r="CK477" s="290">
        <f>BI477*'Workforce costs'!G$9*(1+'Workforce costs'!G$10)*(1+'Workforce costs'!G$11)</f>
        <v>0</v>
      </c>
      <c r="CL477" s="290">
        <f>BJ477*'Workforce costs'!H$9*(1+'Workforce costs'!H$10)*(1+'Workforce costs'!H$11)</f>
        <v>0</v>
      </c>
      <c r="CM477" s="290">
        <f>BK477*'Workforce costs'!I$9*(1+'Workforce costs'!I$10)*(1+'Workforce costs'!I$11)</f>
        <v>0</v>
      </c>
      <c r="CN477" s="290">
        <f>BL477*'Workforce costs'!J$9*(1+'Workforce costs'!J$10)*(1+'Workforce costs'!J$11)</f>
        <v>0</v>
      </c>
      <c r="CO477" s="290">
        <f>BM477*'Workforce costs'!K$9*(1+'Workforce costs'!K$10)*(1+'Workforce costs'!K$11)</f>
        <v>0</v>
      </c>
      <c r="CP477" s="290">
        <f>BN477*'Workforce costs'!L$9*(1+'Workforce costs'!L$10)*(1+'Workforce costs'!L$11)</f>
        <v>0</v>
      </c>
      <c r="CQ477" s="290">
        <f>BO477*'Workforce costs'!M$9*(1+'Workforce costs'!M$10)*(1+'Workforce costs'!M$11)</f>
        <v>0</v>
      </c>
      <c r="CR477" s="290">
        <f>BP477*'Workforce costs'!N$9*(1+'Workforce costs'!N$10)*(1+'Workforce costs'!N$11)</f>
        <v>0</v>
      </c>
      <c r="CS477" s="290">
        <f>BQ477*'Workforce costs'!O$9*(1+'Workforce costs'!O$10)*(1+'Workforce costs'!O$11)</f>
        <v>0</v>
      </c>
      <c r="CT477" s="290">
        <f>BR477*'Workforce costs'!P$9*(1+'Workforce costs'!P$10)*(1+'Workforce costs'!P$11)</f>
        <v>0</v>
      </c>
      <c r="CU477" s="290">
        <f>BS477*'Workforce costs'!Q$9*(1+'Workforce costs'!Q$10)*(1+'Workforce costs'!Q$11)</f>
        <v>0</v>
      </c>
      <c r="CV477" s="290">
        <f>BT477*'Workforce costs'!R$9*(1+'Workforce costs'!R$10)*(1+'Workforce costs'!R$11)</f>
        <v>0</v>
      </c>
      <c r="CW477" s="290">
        <f>BU477*'Workforce costs'!S$9*(1+'Workforce costs'!S$10)*(1+'Workforce costs'!S$11)</f>
        <v>0</v>
      </c>
      <c r="CX477" s="290">
        <f>BV477*'Workforce costs'!T$9*(1+'Workforce costs'!T$10)*(1+'Workforce costs'!T$11)</f>
        <v>0</v>
      </c>
      <c r="CY477" s="290">
        <f>BW477*'Workforce costs'!U$9*(1+'Workforce costs'!U$10)*(1+'Workforce costs'!U$11)</f>
        <v>0</v>
      </c>
      <c r="CZ477" s="290">
        <f>BX477*'Workforce costs'!V$9*(1+'Workforce costs'!V$10)*(1+'Workforce costs'!V$11)</f>
        <v>0</v>
      </c>
      <c r="DA477" s="290">
        <f>BY477*'Workforce costs'!W$9*(1+'Workforce costs'!W$10)*(1+'Workforce costs'!W$11)</f>
        <v>0</v>
      </c>
      <c r="DB477" s="290">
        <f>BZ477*'Workforce costs'!X$9*(1+'Workforce costs'!X$10)*(1+'Workforce costs'!X$11)</f>
        <v>0</v>
      </c>
      <c r="DC477" s="290">
        <f>CA477*'Workforce costs'!Y$9*(1+'Workforce costs'!Y$10)*(1+'Workforce costs'!Y$11)</f>
        <v>0</v>
      </c>
      <c r="DD477" s="290">
        <f>CB477*'Workforce costs'!Z$9*(1+'Workforce costs'!Z$10)*(1+'Workforce costs'!Z$11)</f>
        <v>0</v>
      </c>
      <c r="DE477" s="290">
        <f>CC477*'Workforce costs'!AA$9*(1+'Workforce costs'!AA$10)*(1+'Workforce costs'!AA$11)</f>
        <v>0</v>
      </c>
      <c r="DF477" s="290">
        <f>CD477*'Workforce costs'!AB$9*(1+'Workforce costs'!AB$10)*(1+'Workforce costs'!AB$11)</f>
        <v>0</v>
      </c>
    </row>
    <row r="478" spans="1:110" x14ac:dyDescent="0.3">
      <c r="A478" s="2" t="str">
        <f>Outputs!$A$4</f>
        <v>Australia</v>
      </c>
      <c r="B478" s="2" t="str">
        <f t="shared" si="59"/>
        <v>Australia 25to64</v>
      </c>
      <c r="C478" s="30">
        <f>VLOOKUP($B478,Populations!$D$15:$H$1920,3,FALSE)</f>
        <v>13966174</v>
      </c>
      <c r="D478" s="255">
        <f>IF(OR($H478="General pop",$H478="Schools",$H478="Workplace",$H478="Skills Training",$H478="Digital Supports"),1,VLOOKUP($B478,Populations!$D$15:$H$1920,5,FALSE))</f>
        <v>1</v>
      </c>
      <c r="E478" s="88">
        <f>VLOOKUP(I478,Epidemiology!$C$10:$H$47,6,FALSE)</f>
        <v>833.4</v>
      </c>
      <c r="F478" s="102">
        <f>'Care profiles'!R479</f>
        <v>1</v>
      </c>
      <c r="G478" s="15" t="str">
        <f>'Care profiles'!A479</f>
        <v>25to64</v>
      </c>
      <c r="H478" s="15" t="str">
        <f>'Care profiles'!B479</f>
        <v>Bereaved_Year1</v>
      </c>
      <c r="I478" s="15" t="str">
        <f>'Care profiles'!C479</f>
        <v>Bereaved_Year1_25-64yrs</v>
      </c>
      <c r="J478" s="15" t="str">
        <f>'Care profiles'!D479</f>
        <v>Care profile</v>
      </c>
      <c r="K478" s="15" t="str">
        <f>'Care profiles'!E479</f>
        <v>Postvention Individual Support Services</v>
      </c>
      <c r="L478" s="104">
        <f>'Care profiles'!F479</f>
        <v>0.8</v>
      </c>
      <c r="M478" s="15">
        <f>'Care profiles'!G479</f>
        <v>5</v>
      </c>
      <c r="N478" s="15">
        <f>'Care profiles'!H479</f>
        <v>30</v>
      </c>
      <c r="O478" s="15" t="str">
        <f>'Care profiles'!I479</f>
        <v>min</v>
      </c>
      <c r="P478" s="15" t="str">
        <f>'Care profiles'!J479</f>
        <v>Team</v>
      </c>
      <c r="Q478" s="15" t="str">
        <f>'Care profiles'!K479</f>
        <v>Postvention Crisis Response Team</v>
      </c>
      <c r="R478" s="15" t="str">
        <f>'Care profiles'!M479</f>
        <v>Y</v>
      </c>
      <c r="S478" s="15" t="str">
        <f>'Care profiles'!O479</f>
        <v>Y</v>
      </c>
      <c r="T478" s="15" t="str">
        <f>'Care profiles'!Q479</f>
        <v>N</v>
      </c>
      <c r="U478" s="30">
        <f t="shared" si="60"/>
        <v>116394.09411600001</v>
      </c>
      <c r="V478" s="30">
        <f t="shared" si="61"/>
        <v>93115.275292800012</v>
      </c>
      <c r="W478" s="30">
        <f>IF(M478="n/a",0,IF(O478="days",V478*M478*(1+(VLOOKUP(K478,'Bed parameters'!$A$9:$G$12,7,FALSE))),V478*M478))</f>
        <v>465576.37646400009</v>
      </c>
      <c r="X478" s="30">
        <f t="shared" si="62"/>
        <v>232788.18823200004</v>
      </c>
      <c r="Y478" s="30">
        <f t="shared" si="63"/>
        <v>0</v>
      </c>
      <c r="Z478" s="113">
        <f>_xlfn.IFNA(Y478/((VLOOKUP(K478,'Bed parameters'!$A$9:$G$12,3,FALSE))*(VLOOKUP(K478,'Bed parameters'!$A$9:$G$12,5,FALSE))),0)</f>
        <v>0</v>
      </c>
      <c r="AA478" s="30">
        <f t="shared" si="64"/>
        <v>232788.18823200004</v>
      </c>
      <c r="AB478" s="30">
        <f>_xlfn.IFNA(IF($O478="days",$Y478*(VLOOKUP($K478,'Bed parameters'!$A$9:$I$12,9,FALSE))*$F478*(VLOOKUP($Q478,'Workforce distribution'!$C$8:$AD$30,AB$7,FALSE)),IF($Q478="n/a",(IF($P478=AB$6,$X478*$F478,0)),$X478*$F478*(VLOOKUP($Q478,'Workforce distribution'!$C$8:$AD$30,AB$7,FALSE)))),0)</f>
        <v>0</v>
      </c>
      <c r="AC478" s="30">
        <f>_xlfn.IFNA(IF($O478="days",$Y478*(VLOOKUP($K478,'Bed parameters'!$A$9:$I$12,9,FALSE))*$F478*(VLOOKUP($Q478,'Workforce distribution'!$C$8:$AD$30,AC$7,FALSE)),IF($Q478="n/a",(IF($P478=AC$6,$X478*$F478,0)),$X478*$F478*(VLOOKUP($Q478,'Workforce distribution'!$C$8:$AD$30,AC$7,FALSE)))),0)</f>
        <v>0</v>
      </c>
      <c r="AD478" s="30">
        <f>_xlfn.IFNA(IF($O478="days",$Y478*(VLOOKUP($K478,'Bed parameters'!$A$9:$I$12,9,FALSE))*$F478*(VLOOKUP($Q478,'Workforce distribution'!$C$8:$AD$30,AD$7,FALSE)),IF($Q478="n/a",(IF($P478=AD$6,$X478*$F478,0)),$X478*$F478*(VLOOKUP($Q478,'Workforce distribution'!$C$8:$AD$30,AD$7,FALSE)))),0)</f>
        <v>0</v>
      </c>
      <c r="AE478" s="30">
        <f>_xlfn.IFNA(IF($O478="days",$Y478*(VLOOKUP($K478,'Bed parameters'!$A$9:$I$12,9,FALSE))*$F478*(VLOOKUP($Q478,'Workforce distribution'!$C$8:$AD$30,AE$7,FALSE)),IF($Q478="n/a",(IF($P478=AE$6,$X478*$F478,0)),$X478*$F478*(VLOOKUP($Q478,'Workforce distribution'!$C$8:$AD$30,AE$7,FALSE)))),0)</f>
        <v>23278.818823200007</v>
      </c>
      <c r="AF478" s="30">
        <f>_xlfn.IFNA(IF($O478="days",$Y478*(VLOOKUP($K478,'Bed parameters'!$A$9:$I$12,9,FALSE))*$F478*(VLOOKUP($Q478,'Workforce distribution'!$C$8:$AD$30,AF$7,FALSE)),IF($Q478="n/a",(IF($P478=AF$6,$X478*$F478,0)),$X478*$F478*(VLOOKUP($Q478,'Workforce distribution'!$C$8:$AD$30,AF$7,FALSE)))),0)</f>
        <v>0</v>
      </c>
      <c r="AG478" s="30">
        <f>_xlfn.IFNA(IF($O478="days",$Y478*(VLOOKUP($K478,'Bed parameters'!$A$9:$I$12,9,FALSE))*$F478*(VLOOKUP($Q478,'Workforce distribution'!$C$8:$AD$30,AG$7,FALSE)),IF($Q478="n/a",(IF($P478=AG$6,$X478*$F478,0)),$X478*$F478*(VLOOKUP($Q478,'Workforce distribution'!$C$8:$AD$30,AG$7,FALSE)))),0)</f>
        <v>0</v>
      </c>
      <c r="AH478" s="30">
        <f>_xlfn.IFNA(IF($O478="days",$Y478*(VLOOKUP($K478,'Bed parameters'!$A$9:$I$12,9,FALSE))*$F478*(VLOOKUP($Q478,'Workforce distribution'!$C$8:$AD$30,AH$7,FALSE)),IF($Q478="n/a",(IF($P478=AH$6,$X478*$F478,0)),$X478*$F478*(VLOOKUP($Q478,'Workforce distribution'!$C$8:$AD$30,AH$7,FALSE)))),0)</f>
        <v>0</v>
      </c>
      <c r="AI478" s="30">
        <f>_xlfn.IFNA(IF($O478="days",$Y478*(VLOOKUP($K478,'Bed parameters'!$A$9:$I$12,9,FALSE))*$F478*(VLOOKUP($Q478,'Workforce distribution'!$C$8:$AD$30,AI$7,FALSE)),IF($Q478="n/a",(IF($P478=AI$6,$X478*$F478,0)),$X478*$F478*(VLOOKUP($Q478,'Workforce distribution'!$C$8:$AD$30,AI$7,FALSE)))),0)</f>
        <v>0</v>
      </c>
      <c r="AJ478" s="30">
        <f>_xlfn.IFNA(IF($O478="days",$Y478*(VLOOKUP($K478,'Bed parameters'!$A$9:$I$12,9,FALSE))*$F478*(VLOOKUP($Q478,'Workforce distribution'!$C$8:$AD$30,AJ$7,FALSE)),IF($Q478="n/a",(IF($P478=AJ$6,$X478*$F478,0)),$X478*$F478*(VLOOKUP($Q478,'Workforce distribution'!$C$8:$AD$30,AJ$7,FALSE)))),0)</f>
        <v>0</v>
      </c>
      <c r="AK478" s="30">
        <f>_xlfn.IFNA(IF($O478="days",$Y478*(VLOOKUP($K478,'Bed parameters'!$A$9:$I$12,9,FALSE))*$F478*(VLOOKUP($Q478,'Workforce distribution'!$C$8:$AD$30,AK$7,FALSE)),IF($Q478="n/a",(IF($P478=AK$6,$X478*$F478,0)),$X478*$F478*(VLOOKUP($Q478,'Workforce distribution'!$C$8:$AD$30,AK$7,FALSE)))),0)</f>
        <v>162951.73176240001</v>
      </c>
      <c r="AL478" s="30">
        <f>_xlfn.IFNA(IF($O478="days",$Y478*(VLOOKUP($K478,'Bed parameters'!$A$9:$I$12,9,FALSE))*$F478*(VLOOKUP($Q478,'Workforce distribution'!$C$8:$AD$30,AL$7,FALSE)),IF($Q478="n/a",(IF($P478=AL$6,$X478*$F478,0)),$X478*$F478*(VLOOKUP($Q478,'Workforce distribution'!$C$8:$AD$30,AL$7,FALSE)))),0)</f>
        <v>0</v>
      </c>
      <c r="AM478" s="30">
        <f>_xlfn.IFNA(IF($O478="days",$Y478*(VLOOKUP($K478,'Bed parameters'!$A$9:$I$12,9,FALSE))*$F478*(VLOOKUP($Q478,'Workforce distribution'!$C$8:$AD$30,AM$7,FALSE)),IF($Q478="n/a",(IF($P478=AM$6,$X478*$F478,0)),$X478*$F478*(VLOOKUP($Q478,'Workforce distribution'!$C$8:$AD$30,AM$7,FALSE)))),0)</f>
        <v>0</v>
      </c>
      <c r="AN478" s="30">
        <f>_xlfn.IFNA(IF($O478="days",$Y478*(VLOOKUP($K478,'Bed parameters'!$A$9:$I$12,9,FALSE))*$F478*(VLOOKUP($Q478,'Workforce distribution'!$C$8:$AD$30,AN$7,FALSE)),IF($Q478="n/a",(IF($P478=AN$6,$X478*$F478,0)),$X478*$F478*(VLOOKUP($Q478,'Workforce distribution'!$C$8:$AD$30,AN$7,FALSE)))),0)</f>
        <v>0</v>
      </c>
      <c r="AO478" s="30">
        <f>_xlfn.IFNA(IF($O478="days",$Y478*(VLOOKUP($K478,'Bed parameters'!$A$9:$I$12,9,FALSE))*$F478*(VLOOKUP($Q478,'Workforce distribution'!$C$8:$AD$30,AO$7,FALSE)),IF($Q478="n/a",(IF($P478=AO$6,$X478*$F478,0)),$X478*$F478*(VLOOKUP($Q478,'Workforce distribution'!$C$8:$AD$30,AO$7,FALSE)))),0)</f>
        <v>0</v>
      </c>
      <c r="AP478" s="30">
        <f>_xlfn.IFNA(IF($O478="days",$Y478*(VLOOKUP($K478,'Bed parameters'!$A$9:$I$12,9,FALSE))*$F478*(VLOOKUP($Q478,'Workforce distribution'!$C$8:$AD$30,AP$7,FALSE)),IF($Q478="n/a",(IF($P478=AP$6,$X478*$F478,0)),$X478*$F478*(VLOOKUP($Q478,'Workforce distribution'!$C$8:$AD$30,AP$7,FALSE)))),0)</f>
        <v>0</v>
      </c>
      <c r="AQ478" s="30">
        <f>_xlfn.IFNA(IF($O478="days",$Y478*(VLOOKUP($K478,'Bed parameters'!$A$9:$I$12,9,FALSE))*$F478*(VLOOKUP($Q478,'Workforce distribution'!$C$8:$AD$30,AQ$7,FALSE)),IF($Q478="n/a",(IF($P478=AQ$6,$X478*$F478,0)),$X478*$F478*(VLOOKUP($Q478,'Workforce distribution'!$C$8:$AD$30,AQ$7,FALSE)))),0)</f>
        <v>0</v>
      </c>
      <c r="AR478" s="30">
        <f>_xlfn.IFNA(IF($O478="days",$Y478*(VLOOKUP($K478,'Bed parameters'!$A$9:$I$12,9,FALSE))*$F478*(VLOOKUP($Q478,'Workforce distribution'!$C$8:$AD$30,AR$7,FALSE)),IF($Q478="n/a",(IF($P478=AR$6,$X478*$F478,0)),$X478*$F478*(VLOOKUP($Q478,'Workforce distribution'!$C$8:$AD$30,AR$7,FALSE)))),0)</f>
        <v>0</v>
      </c>
      <c r="AS478" s="30">
        <f>_xlfn.IFNA(IF($O478="days",$Y478*(VLOOKUP($K478,'Bed parameters'!$A$9:$I$12,9,FALSE))*$F478*(VLOOKUP($Q478,'Workforce distribution'!$C$8:$AD$30,AS$7,FALSE)),IF($Q478="n/a",(IF($P478=AS$6,$X478*$F478,0)),$X478*$F478*(VLOOKUP($Q478,'Workforce distribution'!$C$8:$AD$30,AS$7,FALSE)))),0)</f>
        <v>46557.637646400013</v>
      </c>
      <c r="AT478" s="30">
        <f>_xlfn.IFNA(IF($O478="days",$Y478*(VLOOKUP($K478,'Bed parameters'!$A$9:$I$12,9,FALSE))*$F478*(VLOOKUP($Q478,'Workforce distribution'!$C$8:$AD$30,AT$7,FALSE)),IF($Q478="n/a",(IF($P478=AT$6,$X478*$F478,0)),$X478*$F478*(VLOOKUP($Q478,'Workforce distribution'!$C$8:$AD$30,AT$7,FALSE)))),0)</f>
        <v>0</v>
      </c>
      <c r="AU478" s="30">
        <f>_xlfn.IFNA(IF($O478="days",$Y478*(VLOOKUP($K478,'Bed parameters'!$A$9:$I$12,9,FALSE))*$F478*(VLOOKUP($Q478,'Workforce distribution'!$C$8:$AD$30,AU$7,FALSE)),IF($Q478="n/a",(IF($P478=AU$6,$X478*$F478,0)),$X478*$F478*(VLOOKUP($Q478,'Workforce distribution'!$C$8:$AD$30,AU$7,FALSE)))),0)</f>
        <v>0</v>
      </c>
      <c r="AV478" s="30">
        <f>_xlfn.IFNA(IF($O478="days",$Y478*(VLOOKUP($K478,'Bed parameters'!$A$9:$I$12,9,FALSE))*$F478*(VLOOKUP($Q478,'Workforce distribution'!$C$8:$AD$30,AV$7,FALSE)),IF($Q478="n/a",(IF($P478=AV$6,$X478*$F478,0)),$X478*$F478*(VLOOKUP($Q478,'Workforce distribution'!$C$8:$AD$30,AV$7,FALSE)))),0)</f>
        <v>0</v>
      </c>
      <c r="AW478" s="30">
        <f>_xlfn.IFNA(IF($O478="days",$Y478*(VLOOKUP($K478,'Bed parameters'!$A$9:$I$12,9,FALSE))*$F478*(VLOOKUP($Q478,'Workforce distribution'!$C$8:$AD$30,AW$7,FALSE)),IF($Q478="n/a",(IF($P478=AW$6,$X478*$F478,0)),$X478*$F478*(VLOOKUP($Q478,'Workforce distribution'!$C$8:$AD$30,AW$7,FALSE)))),0)</f>
        <v>0</v>
      </c>
      <c r="AX478" s="30">
        <f>_xlfn.IFNA(IF($O478="days",$Y478*(VLOOKUP($K478,'Bed parameters'!$A$9:$I$12,9,FALSE))*$F478*(VLOOKUP($Q478,'Workforce distribution'!$C$8:$AD$30,AX$7,FALSE)),IF($Q478="n/a",(IF($P478=AX$6,$X478*$F478,0)),$X478*$F478*(VLOOKUP($Q478,'Workforce distribution'!$C$8:$AD$30,AX$7,FALSE)))),0)</f>
        <v>0</v>
      </c>
      <c r="AY478" s="30">
        <f>_xlfn.IFNA(IF($O478="days",$Y478*(VLOOKUP($K478,'Bed parameters'!$A$9:$I$12,9,FALSE))*$F478*(VLOOKUP($Q478,'Workforce distribution'!$C$8:$AD$30,AY$7,FALSE)),IF($Q478="n/a",(IF($P478=AY$6,$X478*$F478,0)),$X478*$F478*(VLOOKUP($Q478,'Workforce distribution'!$C$8:$AD$30,AY$7,FALSE)))),0)</f>
        <v>0</v>
      </c>
      <c r="AZ478" s="30">
        <f>_xlfn.IFNA(IF($O478="days",$Y478*(VLOOKUP($K478,'Bed parameters'!$A$9:$I$12,9,FALSE))*$F478*(VLOOKUP($Q478,'Workforce distribution'!$C$8:$AD$30,AZ$7,FALSE)),IF($Q478="n/a",(IF($P478=AZ$6,$X478*$F478,0)),$X478*$F478*(VLOOKUP($Q478,'Workforce distribution'!$C$8:$AD$30,AZ$7,FALSE)))),0)</f>
        <v>0</v>
      </c>
      <c r="BA478" s="30">
        <f>_xlfn.IFNA(IF($O478="days",$Y478*(VLOOKUP($K478,'Bed parameters'!$A$9:$I$12,9,FALSE))*$F478*(VLOOKUP($Q478,'Workforce distribution'!$C$8:$AD$30,BA$7,FALSE)),IF($Q478="n/a",(IF($P478=BA$6,$X478*$F478,0)),$X478*$F478*(VLOOKUP($Q478,'Workforce distribution'!$C$8:$AD$30,BA$7,FALSE)))),0)</f>
        <v>0</v>
      </c>
      <c r="BB478" s="30">
        <f>_xlfn.IFNA(IF($O478="days",$Y478*(VLOOKUP($K478,'Bed parameters'!$A$9:$I$12,9,FALSE))*$F478*(VLOOKUP($Q478,'Workforce distribution'!$C$8:$AD$30,BB$7,FALSE)),IF($Q478="n/a",(IF($P478=BB$6,$X478*$F478,0)),$X478*$F478*(VLOOKUP($Q478,'Workforce distribution'!$C$8:$AD$30,BB$7,FALSE)))),0)</f>
        <v>0</v>
      </c>
      <c r="BC478" s="149">
        <f t="shared" si="65"/>
        <v>141.45838792553684</v>
      </c>
      <c r="BD478" s="288">
        <f>IF($Q478="n/a",(IF('Workforce hours'!D$30=0,0,(AB478/'Workforce hours'!D$30))),(IF(VLOOKUP($Q478,'Workforce hours'!$C$8:$AD$30,BD$7,FALSE)=0,0,(AB478/(VLOOKUP($Q478,'Workforce hours'!$C$8:$AD$30,BD$7,FALSE))))))</f>
        <v>0</v>
      </c>
      <c r="BE478" s="288">
        <f>IF($Q478="n/a",(IF('Workforce hours'!E$30=0,0,(AC478/'Workforce hours'!E$30))),(IF(VLOOKUP($Q478,'Workforce hours'!$C$8:$AD$30,BE$7,FALSE)=0,0,(AC478/(VLOOKUP($Q478,'Workforce hours'!$C$8:$AD$30,BE$7,FALSE))))))</f>
        <v>0</v>
      </c>
      <c r="BF478" s="288">
        <f>IF($Q478="n/a",(IF('Workforce hours'!F$30=0,0,(AD478/'Workforce hours'!F$30))),(IF(VLOOKUP($Q478,'Workforce hours'!$C$8:$AD$30,BF$7,FALSE)=0,0,(AD478/(VLOOKUP($Q478,'Workforce hours'!$C$8:$AD$30,BF$7,FALSE))))))</f>
        <v>0</v>
      </c>
      <c r="BG478" s="288">
        <f>IF($Q478="n/a",(IF('Workforce hours'!G$30=0,0,(AE478/'Workforce hours'!G$30))),(IF(VLOOKUP($Q478,'Workforce hours'!$C$8:$AD$30,BG$7,FALSE)=0,0,(AE478/(VLOOKUP($Q478,'Workforce hours'!$C$8:$AD$30,BG$7,FALSE))))))</f>
        <v>13.57365529049563</v>
      </c>
      <c r="BH478" s="288">
        <f>IF($Q478="n/a",(IF('Workforce hours'!H$30=0,0,(AF478/'Workforce hours'!H$30))),(IF(VLOOKUP($Q478,'Workforce hours'!$C$8:$AD$30,BH$7,FALSE)=0,0,(AF478/(VLOOKUP($Q478,'Workforce hours'!$C$8:$AD$30,BH$7,FALSE))))))</f>
        <v>0</v>
      </c>
      <c r="BI478" s="288">
        <f>IF($Q478="n/a",(IF('Workforce hours'!I$30=0,0,(AG478/'Workforce hours'!I$30))),(IF(VLOOKUP($Q478,'Workforce hours'!$C$8:$AD$30,BI$7,FALSE)=0,0,(AG478/(VLOOKUP($Q478,'Workforce hours'!$C$8:$AD$30,BI$7,FALSE))))))</f>
        <v>0</v>
      </c>
      <c r="BJ478" s="288">
        <f>IF($Q478="n/a",(IF('Workforce hours'!J$30=0,0,(AH478/'Workforce hours'!J$30))),(IF(VLOOKUP($Q478,'Workforce hours'!$C$8:$AD$30,BJ$7,FALSE)=0,0,(AH478/(VLOOKUP($Q478,'Workforce hours'!$C$8:$AD$30,BJ$7,FALSE))))))</f>
        <v>0</v>
      </c>
      <c r="BK478" s="288">
        <f>IF($Q478="n/a",(IF('Workforce hours'!K$30=0,0,(AI478/'Workforce hours'!K$30))),(IF(VLOOKUP($Q478,'Workforce hours'!$C$8:$AD$30,BK$7,FALSE)=0,0,(AI478/(VLOOKUP($Q478,'Workforce hours'!$C$8:$AD$30,BK$7,FALSE))))))</f>
        <v>0</v>
      </c>
      <c r="BL478" s="288">
        <f>IF($Q478="n/a",(IF('Workforce hours'!L$30=0,0,(AJ478/'Workforce hours'!L$30))),(IF(VLOOKUP($Q478,'Workforce hours'!$C$8:$AD$30,BL$7,FALSE)=0,0,(AJ478/(VLOOKUP($Q478,'Workforce hours'!$C$8:$AD$30,BL$7,FALSE))))))</f>
        <v>0</v>
      </c>
      <c r="BM478" s="288">
        <f>IF($Q478="n/a",(IF('Workforce hours'!M$30=0,0,(AK478/'Workforce hours'!M$30))),(IF(VLOOKUP($Q478,'Workforce hours'!$C$8:$AD$30,BM$7,FALSE)=0,0,(AK478/(VLOOKUP($Q478,'Workforce hours'!$C$8:$AD$30,BM$7,FALSE))))))</f>
        <v>99.396580838631635</v>
      </c>
      <c r="BN478" s="288">
        <f>IF($Q478="n/a",(IF('Workforce hours'!N$30=0,0,(AL478/'Workforce hours'!N$30))),(IF(VLOOKUP($Q478,'Workforce hours'!$C$8:$AD$30,BN$7,FALSE)=0,0,(AL478/(VLOOKUP($Q478,'Workforce hours'!$C$8:$AD$30,BN$7,FALSE))))))</f>
        <v>0</v>
      </c>
      <c r="BO478" s="288">
        <f>IF($Q478="n/a",(IF('Workforce hours'!O$30=0,0,(AM478/'Workforce hours'!O$30))),(IF(VLOOKUP($Q478,'Workforce hours'!$C$8:$AD$30,BO$7,FALSE)=0,0,(AM478/(VLOOKUP($Q478,'Workforce hours'!$C$8:$AD$30,BO$7,FALSE))))))</f>
        <v>0</v>
      </c>
      <c r="BP478" s="288">
        <f>IF($Q478="n/a",(IF('Workforce hours'!P$30=0,0,(AN478/'Workforce hours'!P$30))),(IF(VLOOKUP($Q478,'Workforce hours'!$C$8:$AD$30,BP$7,FALSE)=0,0,(AN478/(VLOOKUP($Q478,'Workforce hours'!$C$8:$AD$30,BP$7,FALSE))))))</f>
        <v>0</v>
      </c>
      <c r="BQ478" s="288">
        <f>IF($Q478="n/a",(IF('Workforce hours'!Q$30=0,0,(AO478/'Workforce hours'!Q$30))),(IF(VLOOKUP($Q478,'Workforce hours'!$C$8:$AD$30,BQ$7,FALSE)=0,0,(AO478/(VLOOKUP($Q478,'Workforce hours'!$C$8:$AD$30,BQ$7,FALSE))))))</f>
        <v>0</v>
      </c>
      <c r="BR478" s="288">
        <f>IF($Q478="n/a",(IF('Workforce hours'!R$30=0,0,(AP478/'Workforce hours'!R$30))),(IF(VLOOKUP($Q478,'Workforce hours'!$C$8:$AD$30,BR$7,FALSE)=0,0,(AP478/(VLOOKUP($Q478,'Workforce hours'!$C$8:$AD$30,BR$7,FALSE))))))</f>
        <v>0</v>
      </c>
      <c r="BS478" s="288">
        <f>IF($Q478="n/a",(IF('Workforce hours'!S$30=0,0,(AQ478/'Workforce hours'!S$30))),(IF(VLOOKUP($Q478,'Workforce hours'!$C$8:$AD$30,BS$7,FALSE)=0,0,(AQ478/(VLOOKUP($Q478,'Workforce hours'!$C$8:$AD$30,BS$7,FALSE))))))</f>
        <v>0</v>
      </c>
      <c r="BT478" s="288">
        <f>IF($Q478="n/a",(IF('Workforce hours'!T$30=0,0,(AR478/'Workforce hours'!T$30))),(IF(VLOOKUP($Q478,'Workforce hours'!$C$8:$AD$30,BT$7,FALSE)=0,0,(AR478/(VLOOKUP($Q478,'Workforce hours'!$C$8:$AD$30,BT$7,FALSE))))))</f>
        <v>0</v>
      </c>
      <c r="BU478" s="288">
        <f>IF($Q478="n/a",(IF('Workforce hours'!U$30=0,0,(AS478/'Workforce hours'!U$30))),(IF(VLOOKUP($Q478,'Workforce hours'!$C$8:$AD$30,BU$7,FALSE)=0,0,(AS478/(VLOOKUP($Q478,'Workforce hours'!$C$8:$AD$30,BU$7,FALSE))))))</f>
        <v>28.488151796409554</v>
      </c>
      <c r="BV478" s="288">
        <f>IF($Q478="n/a",(IF('Workforce hours'!V$30=0,0,(AT478/'Workforce hours'!V$30))),(IF(VLOOKUP($Q478,'Workforce hours'!$C$8:$AD$30,BV$7,FALSE)=0,0,(AT478/(VLOOKUP($Q478,'Workforce hours'!$C$8:$AD$30,BV$7,FALSE))))))</f>
        <v>0</v>
      </c>
      <c r="BW478" s="288">
        <f>IF($Q478="n/a",(IF('Workforce hours'!W$30=0,0,(AU478/'Workforce hours'!W$30))),(IF(VLOOKUP($Q478,'Workforce hours'!$C$8:$AD$30,BW$7,FALSE)=0,0,(AU478/(VLOOKUP($Q478,'Workforce hours'!$C$8:$AD$30,BW$7,FALSE))))))</f>
        <v>0</v>
      </c>
      <c r="BX478" s="288">
        <f>IF($Q478="n/a",(IF('Workforce hours'!X$30=0,0,(AV478/'Workforce hours'!X$30))),(IF(VLOOKUP($Q478,'Workforce hours'!$C$8:$AD$30,BX$7,FALSE)=0,0,(AV478/(VLOOKUP($Q478,'Workforce hours'!$C$8:$AD$30,BX$7,FALSE))))))</f>
        <v>0</v>
      </c>
      <c r="BY478" s="288">
        <f>IF($Q478="n/a",(IF('Workforce hours'!Y$30=0,0,(AW478/'Workforce hours'!Y$30))),(IF(VLOOKUP($Q478,'Workforce hours'!$C$8:$AD$30,BY$7,FALSE)=0,0,(AW478/(VLOOKUP($Q478,'Workforce hours'!$C$8:$AD$30,BY$7,FALSE))))))</f>
        <v>0</v>
      </c>
      <c r="BZ478" s="288">
        <f>IF($Q478="n/a",(IF('Workforce hours'!Z$30=0,0,(AX478/'Workforce hours'!Z$30))),(IF(VLOOKUP($Q478,'Workforce hours'!$C$8:$AD$30,BZ$7,FALSE)=0,0,(AX478/(VLOOKUP($Q478,'Workforce hours'!$C$8:$AD$30,BZ$7,FALSE))))))</f>
        <v>0</v>
      </c>
      <c r="CA478" s="288">
        <f>IF($Q478="n/a",(IF('Workforce hours'!AA$30=0,0,(AY478/'Workforce hours'!AA$30))),(IF(VLOOKUP($Q478,'Workforce hours'!$C$8:$AD$30,CA$7,FALSE)=0,0,(AY478/(VLOOKUP($Q478,'Workforce hours'!$C$8:$AD$30,CA$7,FALSE))))))</f>
        <v>0</v>
      </c>
      <c r="CB478" s="288">
        <f>IF($Q478="n/a",(IF('Workforce hours'!AB$30=0,0,(AZ478/'Workforce hours'!AB$30))),(IF(VLOOKUP($Q478,'Workforce hours'!$C$8:$AD$30,CB$7,FALSE)=0,0,(AZ478/(VLOOKUP($Q478,'Workforce hours'!$C$8:$AD$30,CB$7,FALSE))))))</f>
        <v>0</v>
      </c>
      <c r="CC478" s="288">
        <f>IF($Q478="n/a",(IF('Workforce hours'!AC$30=0,0,(BA478/'Workforce hours'!AC$30))),(IF(VLOOKUP($Q478,'Workforce hours'!$C$8:$AD$30,CC$7,FALSE)=0,0,(BA478/(VLOOKUP($Q478,'Workforce hours'!$C$8:$AD$30,CC$7,FALSE))))))</f>
        <v>0</v>
      </c>
      <c r="CD478" s="288">
        <f>IF($Q478="n/a",(IF('Workforce hours'!AD$30=0,0,(BB478/'Workforce hours'!AD$30))),(IF(VLOOKUP($Q478,'Workforce hours'!$C$8:$AD$30,CD$7,FALSE)=0,0,(BB478/(VLOOKUP($Q478,'Workforce hours'!$C$8:$AD$30,CD$7,FALSE))))))</f>
        <v>0</v>
      </c>
      <c r="CE478" s="289">
        <f t="shared" si="66"/>
        <v>0</v>
      </c>
      <c r="CF478" s="290">
        <f>BD478*'Workforce costs'!B$9*(1+'Workforce costs'!B$10)*(1+'Workforce costs'!B$11)</f>
        <v>0</v>
      </c>
      <c r="CG478" s="290">
        <f>BE478*'Workforce costs'!C$9*(1+'Workforce costs'!C$10)*(1+'Workforce costs'!C$11)</f>
        <v>0</v>
      </c>
      <c r="CH478" s="290">
        <f>BF478*'Workforce costs'!D$9*(1+'Workforce costs'!D$10)*(1+'Workforce costs'!D$11)</f>
        <v>0</v>
      </c>
      <c r="CI478" s="290">
        <f>BG478*'Workforce costs'!E$9*(1+'Workforce costs'!E$10)*(1+'Workforce costs'!E$11)</f>
        <v>0</v>
      </c>
      <c r="CJ478" s="290">
        <f>BH478*'Workforce costs'!F$9*(1+'Workforce costs'!F$10)*(1+'Workforce costs'!F$11)</f>
        <v>0</v>
      </c>
      <c r="CK478" s="290">
        <f>BI478*'Workforce costs'!G$9*(1+'Workforce costs'!G$10)*(1+'Workforce costs'!G$11)</f>
        <v>0</v>
      </c>
      <c r="CL478" s="290">
        <f>BJ478*'Workforce costs'!H$9*(1+'Workforce costs'!H$10)*(1+'Workforce costs'!H$11)</f>
        <v>0</v>
      </c>
      <c r="CM478" s="290">
        <f>BK478*'Workforce costs'!I$9*(1+'Workforce costs'!I$10)*(1+'Workforce costs'!I$11)</f>
        <v>0</v>
      </c>
      <c r="CN478" s="290">
        <f>BL478*'Workforce costs'!J$9*(1+'Workforce costs'!J$10)*(1+'Workforce costs'!J$11)</f>
        <v>0</v>
      </c>
      <c r="CO478" s="290">
        <f>BM478*'Workforce costs'!K$9*(1+'Workforce costs'!K$10)*(1+'Workforce costs'!K$11)</f>
        <v>0</v>
      </c>
      <c r="CP478" s="290">
        <f>BN478*'Workforce costs'!L$9*(1+'Workforce costs'!L$10)*(1+'Workforce costs'!L$11)</f>
        <v>0</v>
      </c>
      <c r="CQ478" s="290">
        <f>BO478*'Workforce costs'!M$9*(1+'Workforce costs'!M$10)*(1+'Workforce costs'!M$11)</f>
        <v>0</v>
      </c>
      <c r="CR478" s="290">
        <f>BP478*'Workforce costs'!N$9*(1+'Workforce costs'!N$10)*(1+'Workforce costs'!N$11)</f>
        <v>0</v>
      </c>
      <c r="CS478" s="290">
        <f>BQ478*'Workforce costs'!O$9*(1+'Workforce costs'!O$10)*(1+'Workforce costs'!O$11)</f>
        <v>0</v>
      </c>
      <c r="CT478" s="290">
        <f>BR478*'Workforce costs'!P$9*(1+'Workforce costs'!P$10)*(1+'Workforce costs'!P$11)</f>
        <v>0</v>
      </c>
      <c r="CU478" s="290">
        <f>BS478*'Workforce costs'!Q$9*(1+'Workforce costs'!Q$10)*(1+'Workforce costs'!Q$11)</f>
        <v>0</v>
      </c>
      <c r="CV478" s="290">
        <f>BT478*'Workforce costs'!R$9*(1+'Workforce costs'!R$10)*(1+'Workforce costs'!R$11)</f>
        <v>0</v>
      </c>
      <c r="CW478" s="290">
        <f>BU478*'Workforce costs'!S$9*(1+'Workforce costs'!S$10)*(1+'Workforce costs'!S$11)</f>
        <v>0</v>
      </c>
      <c r="CX478" s="290">
        <f>BV478*'Workforce costs'!T$9*(1+'Workforce costs'!T$10)*(1+'Workforce costs'!T$11)</f>
        <v>0</v>
      </c>
      <c r="CY478" s="290">
        <f>BW478*'Workforce costs'!U$9*(1+'Workforce costs'!U$10)*(1+'Workforce costs'!U$11)</f>
        <v>0</v>
      </c>
      <c r="CZ478" s="290">
        <f>BX478*'Workforce costs'!V$9*(1+'Workforce costs'!V$10)*(1+'Workforce costs'!V$11)</f>
        <v>0</v>
      </c>
      <c r="DA478" s="290">
        <f>BY478*'Workforce costs'!W$9*(1+'Workforce costs'!W$10)*(1+'Workforce costs'!W$11)</f>
        <v>0</v>
      </c>
      <c r="DB478" s="290">
        <f>BZ478*'Workforce costs'!X$9*(1+'Workforce costs'!X$10)*(1+'Workforce costs'!X$11)</f>
        <v>0</v>
      </c>
      <c r="DC478" s="290">
        <f>CA478*'Workforce costs'!Y$9*(1+'Workforce costs'!Y$10)*(1+'Workforce costs'!Y$11)</f>
        <v>0</v>
      </c>
      <c r="DD478" s="290">
        <f>CB478*'Workforce costs'!Z$9*(1+'Workforce costs'!Z$10)*(1+'Workforce costs'!Z$11)</f>
        <v>0</v>
      </c>
      <c r="DE478" s="290">
        <f>CC478*'Workforce costs'!AA$9*(1+'Workforce costs'!AA$10)*(1+'Workforce costs'!AA$11)</f>
        <v>0</v>
      </c>
      <c r="DF478" s="290">
        <f>CD478*'Workforce costs'!AB$9*(1+'Workforce costs'!AB$10)*(1+'Workforce costs'!AB$11)</f>
        <v>0</v>
      </c>
    </row>
    <row r="479" spans="1:110" x14ac:dyDescent="0.3">
      <c r="A479" s="2" t="str">
        <f>Outputs!$A$4</f>
        <v>Australia</v>
      </c>
      <c r="B479" s="2" t="str">
        <f t="shared" si="59"/>
        <v>Australia 25to64</v>
      </c>
      <c r="C479" s="30">
        <f>VLOOKUP($B479,Populations!$D$15:$H$1920,3,FALSE)</f>
        <v>13966174</v>
      </c>
      <c r="D479" s="255">
        <f>IF(OR($H479="General pop",$H479="Schools",$H479="Workplace",$H479="Skills Training",$H479="Digital Supports"),1,VLOOKUP($B479,Populations!$D$15:$H$1920,5,FALSE))</f>
        <v>1</v>
      </c>
      <c r="E479" s="88">
        <f>VLOOKUP(I479,Epidemiology!$C$10:$H$47,6,FALSE)</f>
        <v>833.4</v>
      </c>
      <c r="F479" s="102">
        <f>'Care profiles'!R480</f>
        <v>1</v>
      </c>
      <c r="G479" s="15" t="str">
        <f>'Care profiles'!A480</f>
        <v>25to64</v>
      </c>
      <c r="H479" s="15" t="str">
        <f>'Care profiles'!B480</f>
        <v>Bereaved_Year1</v>
      </c>
      <c r="I479" s="15" t="str">
        <f>'Care profiles'!C480</f>
        <v>Bereaved_Year1_25-64yrs</v>
      </c>
      <c r="J479" s="15" t="str">
        <f>'Care profiles'!D480</f>
        <v>Care profile</v>
      </c>
      <c r="K479" s="15" t="str">
        <f>'Care profiles'!E480</f>
        <v>Care Coordination and Liaison</v>
      </c>
      <c r="L479" s="104">
        <f>'Care profiles'!F480</f>
        <v>0.8</v>
      </c>
      <c r="M479" s="15">
        <f>'Care profiles'!G480</f>
        <v>2</v>
      </c>
      <c r="N479" s="15">
        <f>'Care profiles'!H480</f>
        <v>45</v>
      </c>
      <c r="O479" s="15" t="str">
        <f>'Care profiles'!I480</f>
        <v>min</v>
      </c>
      <c r="P479" s="15" t="str">
        <f>'Care profiles'!J480</f>
        <v>Team</v>
      </c>
      <c r="Q479" s="15" t="str">
        <f>'Care profiles'!K480</f>
        <v>Postvention Crisis Response Team</v>
      </c>
      <c r="R479" s="15" t="str">
        <f>'Care profiles'!M480</f>
        <v>Y</v>
      </c>
      <c r="S479" s="15" t="str">
        <f>'Care profiles'!O480</f>
        <v>Y</v>
      </c>
      <c r="T479" s="15" t="str">
        <f>'Care profiles'!Q480</f>
        <v>N</v>
      </c>
      <c r="U479" s="30">
        <f t="shared" si="60"/>
        <v>116394.09411600001</v>
      </c>
      <c r="V479" s="30">
        <f t="shared" si="61"/>
        <v>93115.275292800012</v>
      </c>
      <c r="W479" s="30">
        <f>IF(M479="n/a",0,IF(O479="days",V479*M479*(1+(VLOOKUP(K479,'Bed parameters'!$A$9:$G$12,7,FALSE))),V479*M479))</f>
        <v>186230.55058560002</v>
      </c>
      <c r="X479" s="30">
        <f t="shared" si="62"/>
        <v>139672.91293920003</v>
      </c>
      <c r="Y479" s="30">
        <f t="shared" si="63"/>
        <v>0</v>
      </c>
      <c r="Z479" s="113">
        <f>_xlfn.IFNA(Y479/((VLOOKUP(K479,'Bed parameters'!$A$9:$G$12,3,FALSE))*(VLOOKUP(K479,'Bed parameters'!$A$9:$G$12,5,FALSE))),0)</f>
        <v>0</v>
      </c>
      <c r="AA479" s="30">
        <f t="shared" si="64"/>
        <v>139672.91293920003</v>
      </c>
      <c r="AB479" s="30">
        <f>_xlfn.IFNA(IF($O479="days",$Y479*(VLOOKUP($K479,'Bed parameters'!$A$9:$I$12,9,FALSE))*$F479*(VLOOKUP($Q479,'Workforce distribution'!$C$8:$AD$30,AB$7,FALSE)),IF($Q479="n/a",(IF($P479=AB$6,$X479*$F479,0)),$X479*$F479*(VLOOKUP($Q479,'Workforce distribution'!$C$8:$AD$30,AB$7,FALSE)))),0)</f>
        <v>0</v>
      </c>
      <c r="AC479" s="30">
        <f>_xlfn.IFNA(IF($O479="days",$Y479*(VLOOKUP($K479,'Bed parameters'!$A$9:$I$12,9,FALSE))*$F479*(VLOOKUP($Q479,'Workforce distribution'!$C$8:$AD$30,AC$7,FALSE)),IF($Q479="n/a",(IF($P479=AC$6,$X479*$F479,0)),$X479*$F479*(VLOOKUP($Q479,'Workforce distribution'!$C$8:$AD$30,AC$7,FALSE)))),0)</f>
        <v>0</v>
      </c>
      <c r="AD479" s="30">
        <f>_xlfn.IFNA(IF($O479="days",$Y479*(VLOOKUP($K479,'Bed parameters'!$A$9:$I$12,9,FALSE))*$F479*(VLOOKUP($Q479,'Workforce distribution'!$C$8:$AD$30,AD$7,FALSE)),IF($Q479="n/a",(IF($P479=AD$6,$X479*$F479,0)),$X479*$F479*(VLOOKUP($Q479,'Workforce distribution'!$C$8:$AD$30,AD$7,FALSE)))),0)</f>
        <v>0</v>
      </c>
      <c r="AE479" s="30">
        <f>_xlfn.IFNA(IF($O479="days",$Y479*(VLOOKUP($K479,'Bed parameters'!$A$9:$I$12,9,FALSE))*$F479*(VLOOKUP($Q479,'Workforce distribution'!$C$8:$AD$30,AE$7,FALSE)),IF($Q479="n/a",(IF($P479=AE$6,$X479*$F479,0)),$X479*$F479*(VLOOKUP($Q479,'Workforce distribution'!$C$8:$AD$30,AE$7,FALSE)))),0)</f>
        <v>13967.291293920003</v>
      </c>
      <c r="AF479" s="30">
        <f>_xlfn.IFNA(IF($O479="days",$Y479*(VLOOKUP($K479,'Bed parameters'!$A$9:$I$12,9,FALSE))*$F479*(VLOOKUP($Q479,'Workforce distribution'!$C$8:$AD$30,AF$7,FALSE)),IF($Q479="n/a",(IF($P479=AF$6,$X479*$F479,0)),$X479*$F479*(VLOOKUP($Q479,'Workforce distribution'!$C$8:$AD$30,AF$7,FALSE)))),0)</f>
        <v>0</v>
      </c>
      <c r="AG479" s="30">
        <f>_xlfn.IFNA(IF($O479="days",$Y479*(VLOOKUP($K479,'Bed parameters'!$A$9:$I$12,9,FALSE))*$F479*(VLOOKUP($Q479,'Workforce distribution'!$C$8:$AD$30,AG$7,FALSE)),IF($Q479="n/a",(IF($P479=AG$6,$X479*$F479,0)),$X479*$F479*(VLOOKUP($Q479,'Workforce distribution'!$C$8:$AD$30,AG$7,FALSE)))),0)</f>
        <v>0</v>
      </c>
      <c r="AH479" s="30">
        <f>_xlfn.IFNA(IF($O479="days",$Y479*(VLOOKUP($K479,'Bed parameters'!$A$9:$I$12,9,FALSE))*$F479*(VLOOKUP($Q479,'Workforce distribution'!$C$8:$AD$30,AH$7,FALSE)),IF($Q479="n/a",(IF($P479=AH$6,$X479*$F479,0)),$X479*$F479*(VLOOKUP($Q479,'Workforce distribution'!$C$8:$AD$30,AH$7,FALSE)))),0)</f>
        <v>0</v>
      </c>
      <c r="AI479" s="30">
        <f>_xlfn.IFNA(IF($O479="days",$Y479*(VLOOKUP($K479,'Bed parameters'!$A$9:$I$12,9,FALSE))*$F479*(VLOOKUP($Q479,'Workforce distribution'!$C$8:$AD$30,AI$7,FALSE)),IF($Q479="n/a",(IF($P479=AI$6,$X479*$F479,0)),$X479*$F479*(VLOOKUP($Q479,'Workforce distribution'!$C$8:$AD$30,AI$7,FALSE)))),0)</f>
        <v>0</v>
      </c>
      <c r="AJ479" s="30">
        <f>_xlfn.IFNA(IF($O479="days",$Y479*(VLOOKUP($K479,'Bed parameters'!$A$9:$I$12,9,FALSE))*$F479*(VLOOKUP($Q479,'Workforce distribution'!$C$8:$AD$30,AJ$7,FALSE)),IF($Q479="n/a",(IF($P479=AJ$6,$X479*$F479,0)),$X479*$F479*(VLOOKUP($Q479,'Workforce distribution'!$C$8:$AD$30,AJ$7,FALSE)))),0)</f>
        <v>0</v>
      </c>
      <c r="AK479" s="30">
        <f>_xlfn.IFNA(IF($O479="days",$Y479*(VLOOKUP($K479,'Bed parameters'!$A$9:$I$12,9,FALSE))*$F479*(VLOOKUP($Q479,'Workforce distribution'!$C$8:$AD$30,AK$7,FALSE)),IF($Q479="n/a",(IF($P479=AK$6,$X479*$F479,0)),$X479*$F479*(VLOOKUP($Q479,'Workforce distribution'!$C$8:$AD$30,AK$7,FALSE)))),0)</f>
        <v>97771.039057440023</v>
      </c>
      <c r="AL479" s="30">
        <f>_xlfn.IFNA(IF($O479="days",$Y479*(VLOOKUP($K479,'Bed parameters'!$A$9:$I$12,9,FALSE))*$F479*(VLOOKUP($Q479,'Workforce distribution'!$C$8:$AD$30,AL$7,FALSE)),IF($Q479="n/a",(IF($P479=AL$6,$X479*$F479,0)),$X479*$F479*(VLOOKUP($Q479,'Workforce distribution'!$C$8:$AD$30,AL$7,FALSE)))),0)</f>
        <v>0</v>
      </c>
      <c r="AM479" s="30">
        <f>_xlfn.IFNA(IF($O479="days",$Y479*(VLOOKUP($K479,'Bed parameters'!$A$9:$I$12,9,FALSE))*$F479*(VLOOKUP($Q479,'Workforce distribution'!$C$8:$AD$30,AM$7,FALSE)),IF($Q479="n/a",(IF($P479=AM$6,$X479*$F479,0)),$X479*$F479*(VLOOKUP($Q479,'Workforce distribution'!$C$8:$AD$30,AM$7,FALSE)))),0)</f>
        <v>0</v>
      </c>
      <c r="AN479" s="30">
        <f>_xlfn.IFNA(IF($O479="days",$Y479*(VLOOKUP($K479,'Bed parameters'!$A$9:$I$12,9,FALSE))*$F479*(VLOOKUP($Q479,'Workforce distribution'!$C$8:$AD$30,AN$7,FALSE)),IF($Q479="n/a",(IF($P479=AN$6,$X479*$F479,0)),$X479*$F479*(VLOOKUP($Q479,'Workforce distribution'!$C$8:$AD$30,AN$7,FALSE)))),0)</f>
        <v>0</v>
      </c>
      <c r="AO479" s="30">
        <f>_xlfn.IFNA(IF($O479="days",$Y479*(VLOOKUP($K479,'Bed parameters'!$A$9:$I$12,9,FALSE))*$F479*(VLOOKUP($Q479,'Workforce distribution'!$C$8:$AD$30,AO$7,FALSE)),IF($Q479="n/a",(IF($P479=AO$6,$X479*$F479,0)),$X479*$F479*(VLOOKUP($Q479,'Workforce distribution'!$C$8:$AD$30,AO$7,FALSE)))),0)</f>
        <v>0</v>
      </c>
      <c r="AP479" s="30">
        <f>_xlfn.IFNA(IF($O479="days",$Y479*(VLOOKUP($K479,'Bed parameters'!$A$9:$I$12,9,FALSE))*$F479*(VLOOKUP($Q479,'Workforce distribution'!$C$8:$AD$30,AP$7,FALSE)),IF($Q479="n/a",(IF($P479=AP$6,$X479*$F479,0)),$X479*$F479*(VLOOKUP($Q479,'Workforce distribution'!$C$8:$AD$30,AP$7,FALSE)))),0)</f>
        <v>0</v>
      </c>
      <c r="AQ479" s="30">
        <f>_xlfn.IFNA(IF($O479="days",$Y479*(VLOOKUP($K479,'Bed parameters'!$A$9:$I$12,9,FALSE))*$F479*(VLOOKUP($Q479,'Workforce distribution'!$C$8:$AD$30,AQ$7,FALSE)),IF($Q479="n/a",(IF($P479=AQ$6,$X479*$F479,0)),$X479*$F479*(VLOOKUP($Q479,'Workforce distribution'!$C$8:$AD$30,AQ$7,FALSE)))),0)</f>
        <v>0</v>
      </c>
      <c r="AR479" s="30">
        <f>_xlfn.IFNA(IF($O479="days",$Y479*(VLOOKUP($K479,'Bed parameters'!$A$9:$I$12,9,FALSE))*$F479*(VLOOKUP($Q479,'Workforce distribution'!$C$8:$AD$30,AR$7,FALSE)),IF($Q479="n/a",(IF($P479=AR$6,$X479*$F479,0)),$X479*$F479*(VLOOKUP($Q479,'Workforce distribution'!$C$8:$AD$30,AR$7,FALSE)))),0)</f>
        <v>0</v>
      </c>
      <c r="AS479" s="30">
        <f>_xlfn.IFNA(IF($O479="days",$Y479*(VLOOKUP($K479,'Bed parameters'!$A$9:$I$12,9,FALSE))*$F479*(VLOOKUP($Q479,'Workforce distribution'!$C$8:$AD$30,AS$7,FALSE)),IF($Q479="n/a",(IF($P479=AS$6,$X479*$F479,0)),$X479*$F479*(VLOOKUP($Q479,'Workforce distribution'!$C$8:$AD$30,AS$7,FALSE)))),0)</f>
        <v>27934.582587840006</v>
      </c>
      <c r="AT479" s="30">
        <f>_xlfn.IFNA(IF($O479="days",$Y479*(VLOOKUP($K479,'Bed parameters'!$A$9:$I$12,9,FALSE))*$F479*(VLOOKUP($Q479,'Workforce distribution'!$C$8:$AD$30,AT$7,FALSE)),IF($Q479="n/a",(IF($P479=AT$6,$X479*$F479,0)),$X479*$F479*(VLOOKUP($Q479,'Workforce distribution'!$C$8:$AD$30,AT$7,FALSE)))),0)</f>
        <v>0</v>
      </c>
      <c r="AU479" s="30">
        <f>_xlfn.IFNA(IF($O479="days",$Y479*(VLOOKUP($K479,'Bed parameters'!$A$9:$I$12,9,FALSE))*$F479*(VLOOKUP($Q479,'Workforce distribution'!$C$8:$AD$30,AU$7,FALSE)),IF($Q479="n/a",(IF($P479=AU$6,$X479*$F479,0)),$X479*$F479*(VLOOKUP($Q479,'Workforce distribution'!$C$8:$AD$30,AU$7,FALSE)))),0)</f>
        <v>0</v>
      </c>
      <c r="AV479" s="30">
        <f>_xlfn.IFNA(IF($O479="days",$Y479*(VLOOKUP($K479,'Bed parameters'!$A$9:$I$12,9,FALSE))*$F479*(VLOOKUP($Q479,'Workforce distribution'!$C$8:$AD$30,AV$7,FALSE)),IF($Q479="n/a",(IF($P479=AV$6,$X479*$F479,0)),$X479*$F479*(VLOOKUP($Q479,'Workforce distribution'!$C$8:$AD$30,AV$7,FALSE)))),0)</f>
        <v>0</v>
      </c>
      <c r="AW479" s="30">
        <f>_xlfn.IFNA(IF($O479="days",$Y479*(VLOOKUP($K479,'Bed parameters'!$A$9:$I$12,9,FALSE))*$F479*(VLOOKUP($Q479,'Workforce distribution'!$C$8:$AD$30,AW$7,FALSE)),IF($Q479="n/a",(IF($P479=AW$6,$X479*$F479,0)),$X479*$F479*(VLOOKUP($Q479,'Workforce distribution'!$C$8:$AD$30,AW$7,FALSE)))),0)</f>
        <v>0</v>
      </c>
      <c r="AX479" s="30">
        <f>_xlfn.IFNA(IF($O479="days",$Y479*(VLOOKUP($K479,'Bed parameters'!$A$9:$I$12,9,FALSE))*$F479*(VLOOKUP($Q479,'Workforce distribution'!$C$8:$AD$30,AX$7,FALSE)),IF($Q479="n/a",(IF($P479=AX$6,$X479*$F479,0)),$X479*$F479*(VLOOKUP($Q479,'Workforce distribution'!$C$8:$AD$30,AX$7,FALSE)))),0)</f>
        <v>0</v>
      </c>
      <c r="AY479" s="30">
        <f>_xlfn.IFNA(IF($O479="days",$Y479*(VLOOKUP($K479,'Bed parameters'!$A$9:$I$12,9,FALSE))*$F479*(VLOOKUP($Q479,'Workforce distribution'!$C$8:$AD$30,AY$7,FALSE)),IF($Q479="n/a",(IF($P479=AY$6,$X479*$F479,0)),$X479*$F479*(VLOOKUP($Q479,'Workforce distribution'!$C$8:$AD$30,AY$7,FALSE)))),0)</f>
        <v>0</v>
      </c>
      <c r="AZ479" s="30">
        <f>_xlfn.IFNA(IF($O479="days",$Y479*(VLOOKUP($K479,'Bed parameters'!$A$9:$I$12,9,FALSE))*$F479*(VLOOKUP($Q479,'Workforce distribution'!$C$8:$AD$30,AZ$7,FALSE)),IF($Q479="n/a",(IF($P479=AZ$6,$X479*$F479,0)),$X479*$F479*(VLOOKUP($Q479,'Workforce distribution'!$C$8:$AD$30,AZ$7,FALSE)))),0)</f>
        <v>0</v>
      </c>
      <c r="BA479" s="30">
        <f>_xlfn.IFNA(IF($O479="days",$Y479*(VLOOKUP($K479,'Bed parameters'!$A$9:$I$12,9,FALSE))*$F479*(VLOOKUP($Q479,'Workforce distribution'!$C$8:$AD$30,BA$7,FALSE)),IF($Q479="n/a",(IF($P479=BA$6,$X479*$F479,0)),$X479*$F479*(VLOOKUP($Q479,'Workforce distribution'!$C$8:$AD$30,BA$7,FALSE)))),0)</f>
        <v>0</v>
      </c>
      <c r="BB479" s="30">
        <f>_xlfn.IFNA(IF($O479="days",$Y479*(VLOOKUP($K479,'Bed parameters'!$A$9:$I$12,9,FALSE))*$F479*(VLOOKUP($Q479,'Workforce distribution'!$C$8:$AD$30,BB$7,FALSE)),IF($Q479="n/a",(IF($P479=BB$6,$X479*$F479,0)),$X479*$F479*(VLOOKUP($Q479,'Workforce distribution'!$C$8:$AD$30,BB$7,FALSE)))),0)</f>
        <v>0</v>
      </c>
      <c r="BC479" s="149">
        <f t="shared" si="65"/>
        <v>84.87503275532211</v>
      </c>
      <c r="BD479" s="288">
        <f>IF($Q479="n/a",(IF('Workforce hours'!D$30=0,0,(AB479/'Workforce hours'!D$30))),(IF(VLOOKUP($Q479,'Workforce hours'!$C$8:$AD$30,BD$7,FALSE)=0,0,(AB479/(VLOOKUP($Q479,'Workforce hours'!$C$8:$AD$30,BD$7,FALSE))))))</f>
        <v>0</v>
      </c>
      <c r="BE479" s="288">
        <f>IF($Q479="n/a",(IF('Workforce hours'!E$30=0,0,(AC479/'Workforce hours'!E$30))),(IF(VLOOKUP($Q479,'Workforce hours'!$C$8:$AD$30,BE$7,FALSE)=0,0,(AC479/(VLOOKUP($Q479,'Workforce hours'!$C$8:$AD$30,BE$7,FALSE))))))</f>
        <v>0</v>
      </c>
      <c r="BF479" s="288">
        <f>IF($Q479="n/a",(IF('Workforce hours'!F$30=0,0,(AD479/'Workforce hours'!F$30))),(IF(VLOOKUP($Q479,'Workforce hours'!$C$8:$AD$30,BF$7,FALSE)=0,0,(AD479/(VLOOKUP($Q479,'Workforce hours'!$C$8:$AD$30,BF$7,FALSE))))))</f>
        <v>0</v>
      </c>
      <c r="BG479" s="288">
        <f>IF($Q479="n/a",(IF('Workforce hours'!G$30=0,0,(AE479/'Workforce hours'!G$30))),(IF(VLOOKUP($Q479,'Workforce hours'!$C$8:$AD$30,BG$7,FALSE)=0,0,(AE479/(VLOOKUP($Q479,'Workforce hours'!$C$8:$AD$30,BG$7,FALSE))))))</f>
        <v>8.1441931742973779</v>
      </c>
      <c r="BH479" s="288">
        <f>IF($Q479="n/a",(IF('Workforce hours'!H$30=0,0,(AF479/'Workforce hours'!H$30))),(IF(VLOOKUP($Q479,'Workforce hours'!$C$8:$AD$30,BH$7,FALSE)=0,0,(AF479/(VLOOKUP($Q479,'Workforce hours'!$C$8:$AD$30,BH$7,FALSE))))))</f>
        <v>0</v>
      </c>
      <c r="BI479" s="288">
        <f>IF($Q479="n/a",(IF('Workforce hours'!I$30=0,0,(AG479/'Workforce hours'!I$30))),(IF(VLOOKUP($Q479,'Workforce hours'!$C$8:$AD$30,BI$7,FALSE)=0,0,(AG479/(VLOOKUP($Q479,'Workforce hours'!$C$8:$AD$30,BI$7,FALSE))))))</f>
        <v>0</v>
      </c>
      <c r="BJ479" s="288">
        <f>IF($Q479="n/a",(IF('Workforce hours'!J$30=0,0,(AH479/'Workforce hours'!J$30))),(IF(VLOOKUP($Q479,'Workforce hours'!$C$8:$AD$30,BJ$7,FALSE)=0,0,(AH479/(VLOOKUP($Q479,'Workforce hours'!$C$8:$AD$30,BJ$7,FALSE))))))</f>
        <v>0</v>
      </c>
      <c r="BK479" s="288">
        <f>IF($Q479="n/a",(IF('Workforce hours'!K$30=0,0,(AI479/'Workforce hours'!K$30))),(IF(VLOOKUP($Q479,'Workforce hours'!$C$8:$AD$30,BK$7,FALSE)=0,0,(AI479/(VLOOKUP($Q479,'Workforce hours'!$C$8:$AD$30,BK$7,FALSE))))))</f>
        <v>0</v>
      </c>
      <c r="BL479" s="288">
        <f>IF($Q479="n/a",(IF('Workforce hours'!L$30=0,0,(AJ479/'Workforce hours'!L$30))),(IF(VLOOKUP($Q479,'Workforce hours'!$C$8:$AD$30,BL$7,FALSE)=0,0,(AJ479/(VLOOKUP($Q479,'Workforce hours'!$C$8:$AD$30,BL$7,FALSE))))))</f>
        <v>0</v>
      </c>
      <c r="BM479" s="288">
        <f>IF($Q479="n/a",(IF('Workforce hours'!M$30=0,0,(AK479/'Workforce hours'!M$30))),(IF(VLOOKUP($Q479,'Workforce hours'!$C$8:$AD$30,BM$7,FALSE)=0,0,(AK479/(VLOOKUP($Q479,'Workforce hours'!$C$8:$AD$30,BM$7,FALSE))))))</f>
        <v>59.63794850317899</v>
      </c>
      <c r="BN479" s="288">
        <f>IF($Q479="n/a",(IF('Workforce hours'!N$30=0,0,(AL479/'Workforce hours'!N$30))),(IF(VLOOKUP($Q479,'Workforce hours'!$C$8:$AD$30,BN$7,FALSE)=0,0,(AL479/(VLOOKUP($Q479,'Workforce hours'!$C$8:$AD$30,BN$7,FALSE))))))</f>
        <v>0</v>
      </c>
      <c r="BO479" s="288">
        <f>IF($Q479="n/a",(IF('Workforce hours'!O$30=0,0,(AM479/'Workforce hours'!O$30))),(IF(VLOOKUP($Q479,'Workforce hours'!$C$8:$AD$30,BO$7,FALSE)=0,0,(AM479/(VLOOKUP($Q479,'Workforce hours'!$C$8:$AD$30,BO$7,FALSE))))))</f>
        <v>0</v>
      </c>
      <c r="BP479" s="288">
        <f>IF($Q479="n/a",(IF('Workforce hours'!P$30=0,0,(AN479/'Workforce hours'!P$30))),(IF(VLOOKUP($Q479,'Workforce hours'!$C$8:$AD$30,BP$7,FALSE)=0,0,(AN479/(VLOOKUP($Q479,'Workforce hours'!$C$8:$AD$30,BP$7,FALSE))))))</f>
        <v>0</v>
      </c>
      <c r="BQ479" s="288">
        <f>IF($Q479="n/a",(IF('Workforce hours'!Q$30=0,0,(AO479/'Workforce hours'!Q$30))),(IF(VLOOKUP($Q479,'Workforce hours'!$C$8:$AD$30,BQ$7,FALSE)=0,0,(AO479/(VLOOKUP($Q479,'Workforce hours'!$C$8:$AD$30,BQ$7,FALSE))))))</f>
        <v>0</v>
      </c>
      <c r="BR479" s="288">
        <f>IF($Q479="n/a",(IF('Workforce hours'!R$30=0,0,(AP479/'Workforce hours'!R$30))),(IF(VLOOKUP($Q479,'Workforce hours'!$C$8:$AD$30,BR$7,FALSE)=0,0,(AP479/(VLOOKUP($Q479,'Workforce hours'!$C$8:$AD$30,BR$7,FALSE))))))</f>
        <v>0</v>
      </c>
      <c r="BS479" s="288">
        <f>IF($Q479="n/a",(IF('Workforce hours'!S$30=0,0,(AQ479/'Workforce hours'!S$30))),(IF(VLOOKUP($Q479,'Workforce hours'!$C$8:$AD$30,BS$7,FALSE)=0,0,(AQ479/(VLOOKUP($Q479,'Workforce hours'!$C$8:$AD$30,BS$7,FALSE))))))</f>
        <v>0</v>
      </c>
      <c r="BT479" s="288">
        <f>IF($Q479="n/a",(IF('Workforce hours'!T$30=0,0,(AR479/'Workforce hours'!T$30))),(IF(VLOOKUP($Q479,'Workforce hours'!$C$8:$AD$30,BT$7,FALSE)=0,0,(AR479/(VLOOKUP($Q479,'Workforce hours'!$C$8:$AD$30,BT$7,FALSE))))))</f>
        <v>0</v>
      </c>
      <c r="BU479" s="288">
        <f>IF($Q479="n/a",(IF('Workforce hours'!U$30=0,0,(AS479/'Workforce hours'!U$30))),(IF(VLOOKUP($Q479,'Workforce hours'!$C$8:$AD$30,BU$7,FALSE)=0,0,(AS479/(VLOOKUP($Q479,'Workforce hours'!$C$8:$AD$30,BU$7,FALSE))))))</f>
        <v>17.092891077845731</v>
      </c>
      <c r="BV479" s="288">
        <f>IF($Q479="n/a",(IF('Workforce hours'!V$30=0,0,(AT479/'Workforce hours'!V$30))),(IF(VLOOKUP($Q479,'Workforce hours'!$C$8:$AD$30,BV$7,FALSE)=0,0,(AT479/(VLOOKUP($Q479,'Workforce hours'!$C$8:$AD$30,BV$7,FALSE))))))</f>
        <v>0</v>
      </c>
      <c r="BW479" s="288">
        <f>IF($Q479="n/a",(IF('Workforce hours'!W$30=0,0,(AU479/'Workforce hours'!W$30))),(IF(VLOOKUP($Q479,'Workforce hours'!$C$8:$AD$30,BW$7,FALSE)=0,0,(AU479/(VLOOKUP($Q479,'Workforce hours'!$C$8:$AD$30,BW$7,FALSE))))))</f>
        <v>0</v>
      </c>
      <c r="BX479" s="288">
        <f>IF($Q479="n/a",(IF('Workforce hours'!X$30=0,0,(AV479/'Workforce hours'!X$30))),(IF(VLOOKUP($Q479,'Workforce hours'!$C$8:$AD$30,BX$7,FALSE)=0,0,(AV479/(VLOOKUP($Q479,'Workforce hours'!$C$8:$AD$30,BX$7,FALSE))))))</f>
        <v>0</v>
      </c>
      <c r="BY479" s="288">
        <f>IF($Q479="n/a",(IF('Workforce hours'!Y$30=0,0,(AW479/'Workforce hours'!Y$30))),(IF(VLOOKUP($Q479,'Workforce hours'!$C$8:$AD$30,BY$7,FALSE)=0,0,(AW479/(VLOOKUP($Q479,'Workforce hours'!$C$8:$AD$30,BY$7,FALSE))))))</f>
        <v>0</v>
      </c>
      <c r="BZ479" s="288">
        <f>IF($Q479="n/a",(IF('Workforce hours'!Z$30=0,0,(AX479/'Workforce hours'!Z$30))),(IF(VLOOKUP($Q479,'Workforce hours'!$C$8:$AD$30,BZ$7,FALSE)=0,0,(AX479/(VLOOKUP($Q479,'Workforce hours'!$C$8:$AD$30,BZ$7,FALSE))))))</f>
        <v>0</v>
      </c>
      <c r="CA479" s="288">
        <f>IF($Q479="n/a",(IF('Workforce hours'!AA$30=0,0,(AY479/'Workforce hours'!AA$30))),(IF(VLOOKUP($Q479,'Workforce hours'!$C$8:$AD$30,CA$7,FALSE)=0,0,(AY479/(VLOOKUP($Q479,'Workforce hours'!$C$8:$AD$30,CA$7,FALSE))))))</f>
        <v>0</v>
      </c>
      <c r="CB479" s="288">
        <f>IF($Q479="n/a",(IF('Workforce hours'!AB$30=0,0,(AZ479/'Workforce hours'!AB$30))),(IF(VLOOKUP($Q479,'Workforce hours'!$C$8:$AD$30,CB$7,FALSE)=0,0,(AZ479/(VLOOKUP($Q479,'Workforce hours'!$C$8:$AD$30,CB$7,FALSE))))))</f>
        <v>0</v>
      </c>
      <c r="CC479" s="288">
        <f>IF($Q479="n/a",(IF('Workforce hours'!AC$30=0,0,(BA479/'Workforce hours'!AC$30))),(IF(VLOOKUP($Q479,'Workforce hours'!$C$8:$AD$30,CC$7,FALSE)=0,0,(BA479/(VLOOKUP($Q479,'Workforce hours'!$C$8:$AD$30,CC$7,FALSE))))))</f>
        <v>0</v>
      </c>
      <c r="CD479" s="288">
        <f>IF($Q479="n/a",(IF('Workforce hours'!AD$30=0,0,(BB479/'Workforce hours'!AD$30))),(IF(VLOOKUP($Q479,'Workforce hours'!$C$8:$AD$30,CD$7,FALSE)=0,0,(BB479/(VLOOKUP($Q479,'Workforce hours'!$C$8:$AD$30,CD$7,FALSE))))))</f>
        <v>0</v>
      </c>
      <c r="CE479" s="289">
        <f t="shared" si="66"/>
        <v>0</v>
      </c>
      <c r="CF479" s="290">
        <f>BD479*'Workforce costs'!B$9*(1+'Workforce costs'!B$10)*(1+'Workforce costs'!B$11)</f>
        <v>0</v>
      </c>
      <c r="CG479" s="290">
        <f>BE479*'Workforce costs'!C$9*(1+'Workforce costs'!C$10)*(1+'Workforce costs'!C$11)</f>
        <v>0</v>
      </c>
      <c r="CH479" s="290">
        <f>BF479*'Workforce costs'!D$9*(1+'Workforce costs'!D$10)*(1+'Workforce costs'!D$11)</f>
        <v>0</v>
      </c>
      <c r="CI479" s="290">
        <f>BG479*'Workforce costs'!E$9*(1+'Workforce costs'!E$10)*(1+'Workforce costs'!E$11)</f>
        <v>0</v>
      </c>
      <c r="CJ479" s="290">
        <f>BH479*'Workforce costs'!F$9*(1+'Workforce costs'!F$10)*(1+'Workforce costs'!F$11)</f>
        <v>0</v>
      </c>
      <c r="CK479" s="290">
        <f>BI479*'Workforce costs'!G$9*(1+'Workforce costs'!G$10)*(1+'Workforce costs'!G$11)</f>
        <v>0</v>
      </c>
      <c r="CL479" s="290">
        <f>BJ479*'Workforce costs'!H$9*(1+'Workforce costs'!H$10)*(1+'Workforce costs'!H$11)</f>
        <v>0</v>
      </c>
      <c r="CM479" s="290">
        <f>BK479*'Workforce costs'!I$9*(1+'Workforce costs'!I$10)*(1+'Workforce costs'!I$11)</f>
        <v>0</v>
      </c>
      <c r="CN479" s="290">
        <f>BL479*'Workforce costs'!J$9*(1+'Workforce costs'!J$10)*(1+'Workforce costs'!J$11)</f>
        <v>0</v>
      </c>
      <c r="CO479" s="290">
        <f>BM479*'Workforce costs'!K$9*(1+'Workforce costs'!K$10)*(1+'Workforce costs'!K$11)</f>
        <v>0</v>
      </c>
      <c r="CP479" s="290">
        <f>BN479*'Workforce costs'!L$9*(1+'Workforce costs'!L$10)*(1+'Workforce costs'!L$11)</f>
        <v>0</v>
      </c>
      <c r="CQ479" s="290">
        <f>BO479*'Workforce costs'!M$9*(1+'Workforce costs'!M$10)*(1+'Workforce costs'!M$11)</f>
        <v>0</v>
      </c>
      <c r="CR479" s="290">
        <f>BP479*'Workforce costs'!N$9*(1+'Workforce costs'!N$10)*(1+'Workforce costs'!N$11)</f>
        <v>0</v>
      </c>
      <c r="CS479" s="290">
        <f>BQ479*'Workforce costs'!O$9*(1+'Workforce costs'!O$10)*(1+'Workforce costs'!O$11)</f>
        <v>0</v>
      </c>
      <c r="CT479" s="290">
        <f>BR479*'Workforce costs'!P$9*(1+'Workforce costs'!P$10)*(1+'Workforce costs'!P$11)</f>
        <v>0</v>
      </c>
      <c r="CU479" s="290">
        <f>BS479*'Workforce costs'!Q$9*(1+'Workforce costs'!Q$10)*(1+'Workforce costs'!Q$11)</f>
        <v>0</v>
      </c>
      <c r="CV479" s="290">
        <f>BT479*'Workforce costs'!R$9*(1+'Workforce costs'!R$10)*(1+'Workforce costs'!R$11)</f>
        <v>0</v>
      </c>
      <c r="CW479" s="290">
        <f>BU479*'Workforce costs'!S$9*(1+'Workforce costs'!S$10)*(1+'Workforce costs'!S$11)</f>
        <v>0</v>
      </c>
      <c r="CX479" s="290">
        <f>BV479*'Workforce costs'!T$9*(1+'Workforce costs'!T$10)*(1+'Workforce costs'!T$11)</f>
        <v>0</v>
      </c>
      <c r="CY479" s="290">
        <f>BW479*'Workforce costs'!U$9*(1+'Workforce costs'!U$10)*(1+'Workforce costs'!U$11)</f>
        <v>0</v>
      </c>
      <c r="CZ479" s="290">
        <f>BX479*'Workforce costs'!V$9*(1+'Workforce costs'!V$10)*(1+'Workforce costs'!V$11)</f>
        <v>0</v>
      </c>
      <c r="DA479" s="290">
        <f>BY479*'Workforce costs'!W$9*(1+'Workforce costs'!W$10)*(1+'Workforce costs'!W$11)</f>
        <v>0</v>
      </c>
      <c r="DB479" s="290">
        <f>BZ479*'Workforce costs'!X$9*(1+'Workforce costs'!X$10)*(1+'Workforce costs'!X$11)</f>
        <v>0</v>
      </c>
      <c r="DC479" s="290">
        <f>CA479*'Workforce costs'!Y$9*(1+'Workforce costs'!Y$10)*(1+'Workforce costs'!Y$11)</f>
        <v>0</v>
      </c>
      <c r="DD479" s="290">
        <f>CB479*'Workforce costs'!Z$9*(1+'Workforce costs'!Z$10)*(1+'Workforce costs'!Z$11)</f>
        <v>0</v>
      </c>
      <c r="DE479" s="290">
        <f>CC479*'Workforce costs'!AA$9*(1+'Workforce costs'!AA$10)*(1+'Workforce costs'!AA$11)</f>
        <v>0</v>
      </c>
      <c r="DF479" s="290">
        <f>CD479*'Workforce costs'!AB$9*(1+'Workforce costs'!AB$10)*(1+'Workforce costs'!AB$11)</f>
        <v>0</v>
      </c>
    </row>
    <row r="480" spans="1:110" x14ac:dyDescent="0.3">
      <c r="A480" s="2" t="str">
        <f>Outputs!$A$4</f>
        <v>Australia</v>
      </c>
      <c r="B480" s="2" t="str">
        <f t="shared" si="59"/>
        <v>Australia 25to64</v>
      </c>
      <c r="C480" s="30">
        <f>VLOOKUP($B480,Populations!$D$15:$H$1920,3,FALSE)</f>
        <v>13966174</v>
      </c>
      <c r="D480" s="255">
        <f>IF(OR($H480="General pop",$H480="Schools",$H480="Workplace",$H480="Skills Training",$H480="Digital Supports"),1,VLOOKUP($B480,Populations!$D$15:$H$1920,5,FALSE))</f>
        <v>1</v>
      </c>
      <c r="E480" s="88">
        <f>VLOOKUP(I480,Epidemiology!$C$10:$H$47,6,FALSE)</f>
        <v>833.4</v>
      </c>
      <c r="F480" s="102">
        <f>'Care profiles'!R481</f>
        <v>1</v>
      </c>
      <c r="G480" s="15" t="str">
        <f>'Care profiles'!A481</f>
        <v>25to64</v>
      </c>
      <c r="H480" s="15" t="str">
        <f>'Care profiles'!B481</f>
        <v>Bereaved_Year1</v>
      </c>
      <c r="I480" s="15" t="str">
        <f>'Care profiles'!C481</f>
        <v>Bereaved_Year1_25-64yrs</v>
      </c>
      <c r="J480" s="15" t="str">
        <f>'Care profiles'!D481</f>
        <v>Care profile</v>
      </c>
      <c r="K480" s="15" t="str">
        <f>'Care profiles'!E481</f>
        <v>Individual Psychosocial Support Services</v>
      </c>
      <c r="L480" s="104">
        <f>'Care profiles'!F481</f>
        <v>0.15</v>
      </c>
      <c r="M480" s="15">
        <f>'Care profiles'!G481</f>
        <v>12</v>
      </c>
      <c r="N480" s="15">
        <f>'Care profiles'!H481</f>
        <v>60</v>
      </c>
      <c r="O480" s="15" t="str">
        <f>'Care profiles'!I481</f>
        <v>min</v>
      </c>
      <c r="P480" s="15" t="str">
        <f>'Care profiles'!J481</f>
        <v>Vocationally Qualified - Unspecified</v>
      </c>
      <c r="Q480" s="15" t="str">
        <f>'Care profiles'!K481</f>
        <v>n/a</v>
      </c>
      <c r="R480" s="15" t="str">
        <f>'Care profiles'!M481</f>
        <v>Y</v>
      </c>
      <c r="S480" s="15" t="str">
        <f>'Care profiles'!O481</f>
        <v>Y</v>
      </c>
      <c r="T480" s="15" t="str">
        <f>'Care profiles'!Q481</f>
        <v>N</v>
      </c>
      <c r="U480" s="30">
        <f t="shared" si="60"/>
        <v>116394.09411600001</v>
      </c>
      <c r="V480" s="30">
        <f t="shared" si="61"/>
        <v>17459.1141174</v>
      </c>
      <c r="W480" s="30">
        <f>IF(M480="n/a",0,IF(O480="days",V480*M480*(1+(VLOOKUP(K480,'Bed parameters'!$A$9:$G$12,7,FALSE))),V480*M480))</f>
        <v>209509.3694088</v>
      </c>
      <c r="X480" s="30">
        <f t="shared" si="62"/>
        <v>209509.3694088</v>
      </c>
      <c r="Y480" s="30">
        <f t="shared" si="63"/>
        <v>0</v>
      </c>
      <c r="Z480" s="113">
        <f>_xlfn.IFNA(Y480/((VLOOKUP(K480,'Bed parameters'!$A$9:$G$12,3,FALSE))*(VLOOKUP(K480,'Bed parameters'!$A$9:$G$12,5,FALSE))),0)</f>
        <v>0</v>
      </c>
      <c r="AA480" s="30">
        <f t="shared" si="64"/>
        <v>209509.3694088</v>
      </c>
      <c r="AB480" s="30">
        <f>_xlfn.IFNA(IF($O480="days",$Y480*(VLOOKUP($K480,'Bed parameters'!$A$9:$I$12,9,FALSE))*$F480*(VLOOKUP($Q480,'Workforce distribution'!$C$8:$AD$30,AB$7,FALSE)),IF($Q480="n/a",(IF($P480=AB$6,$X480*$F480,0)),$X480*$F480*(VLOOKUP($Q480,'Workforce distribution'!$C$8:$AD$30,AB$7,FALSE)))),0)</f>
        <v>0</v>
      </c>
      <c r="AC480" s="30">
        <f>_xlfn.IFNA(IF($O480="days",$Y480*(VLOOKUP($K480,'Bed parameters'!$A$9:$I$12,9,FALSE))*$F480*(VLOOKUP($Q480,'Workforce distribution'!$C$8:$AD$30,AC$7,FALSE)),IF($Q480="n/a",(IF($P480=AC$6,$X480*$F480,0)),$X480*$F480*(VLOOKUP($Q480,'Workforce distribution'!$C$8:$AD$30,AC$7,FALSE)))),0)</f>
        <v>0</v>
      </c>
      <c r="AD480" s="30">
        <f>_xlfn.IFNA(IF($O480="days",$Y480*(VLOOKUP($K480,'Bed parameters'!$A$9:$I$12,9,FALSE))*$F480*(VLOOKUP($Q480,'Workforce distribution'!$C$8:$AD$30,AD$7,FALSE)),IF($Q480="n/a",(IF($P480=AD$6,$X480*$F480,0)),$X480*$F480*(VLOOKUP($Q480,'Workforce distribution'!$C$8:$AD$30,AD$7,FALSE)))),0)</f>
        <v>0</v>
      </c>
      <c r="AE480" s="30">
        <f>_xlfn.IFNA(IF($O480="days",$Y480*(VLOOKUP($K480,'Bed parameters'!$A$9:$I$12,9,FALSE))*$F480*(VLOOKUP($Q480,'Workforce distribution'!$C$8:$AD$30,AE$7,FALSE)),IF($Q480="n/a",(IF($P480=AE$6,$X480*$F480,0)),$X480*$F480*(VLOOKUP($Q480,'Workforce distribution'!$C$8:$AD$30,AE$7,FALSE)))),0)</f>
        <v>0</v>
      </c>
      <c r="AF480" s="30">
        <f>_xlfn.IFNA(IF($O480="days",$Y480*(VLOOKUP($K480,'Bed parameters'!$A$9:$I$12,9,FALSE))*$F480*(VLOOKUP($Q480,'Workforce distribution'!$C$8:$AD$30,AF$7,FALSE)),IF($Q480="n/a",(IF($P480=AF$6,$X480*$F480,0)),$X480*$F480*(VLOOKUP($Q480,'Workforce distribution'!$C$8:$AD$30,AF$7,FALSE)))),0)</f>
        <v>0</v>
      </c>
      <c r="AG480" s="30">
        <f>_xlfn.IFNA(IF($O480="days",$Y480*(VLOOKUP($K480,'Bed parameters'!$A$9:$I$12,9,FALSE))*$F480*(VLOOKUP($Q480,'Workforce distribution'!$C$8:$AD$30,AG$7,FALSE)),IF($Q480="n/a",(IF($P480=AG$6,$X480*$F480,0)),$X480*$F480*(VLOOKUP($Q480,'Workforce distribution'!$C$8:$AD$30,AG$7,FALSE)))),0)</f>
        <v>0</v>
      </c>
      <c r="AH480" s="30">
        <f>_xlfn.IFNA(IF($O480="days",$Y480*(VLOOKUP($K480,'Bed parameters'!$A$9:$I$12,9,FALSE))*$F480*(VLOOKUP($Q480,'Workforce distribution'!$C$8:$AD$30,AH$7,FALSE)),IF($Q480="n/a",(IF($P480=AH$6,$X480*$F480,0)),$X480*$F480*(VLOOKUP($Q480,'Workforce distribution'!$C$8:$AD$30,AH$7,FALSE)))),0)</f>
        <v>0</v>
      </c>
      <c r="AI480" s="30">
        <f>_xlfn.IFNA(IF($O480="days",$Y480*(VLOOKUP($K480,'Bed parameters'!$A$9:$I$12,9,FALSE))*$F480*(VLOOKUP($Q480,'Workforce distribution'!$C$8:$AD$30,AI$7,FALSE)),IF($Q480="n/a",(IF($P480=AI$6,$X480*$F480,0)),$X480*$F480*(VLOOKUP($Q480,'Workforce distribution'!$C$8:$AD$30,AI$7,FALSE)))),0)</f>
        <v>0</v>
      </c>
      <c r="AJ480" s="30">
        <f>_xlfn.IFNA(IF($O480="days",$Y480*(VLOOKUP($K480,'Bed parameters'!$A$9:$I$12,9,FALSE))*$F480*(VLOOKUP($Q480,'Workforce distribution'!$C$8:$AD$30,AJ$7,FALSE)),IF($Q480="n/a",(IF($P480=AJ$6,$X480*$F480,0)),$X480*$F480*(VLOOKUP($Q480,'Workforce distribution'!$C$8:$AD$30,AJ$7,FALSE)))),0)</f>
        <v>0</v>
      </c>
      <c r="AK480" s="30">
        <f>_xlfn.IFNA(IF($O480="days",$Y480*(VLOOKUP($K480,'Bed parameters'!$A$9:$I$12,9,FALSE))*$F480*(VLOOKUP($Q480,'Workforce distribution'!$C$8:$AD$30,AK$7,FALSE)),IF($Q480="n/a",(IF($P480=AK$6,$X480*$F480,0)),$X480*$F480*(VLOOKUP($Q480,'Workforce distribution'!$C$8:$AD$30,AK$7,FALSE)))),0)</f>
        <v>209509.3694088</v>
      </c>
      <c r="AL480" s="30">
        <f>_xlfn.IFNA(IF($O480="days",$Y480*(VLOOKUP($K480,'Bed parameters'!$A$9:$I$12,9,FALSE))*$F480*(VLOOKUP($Q480,'Workforce distribution'!$C$8:$AD$30,AL$7,FALSE)),IF($Q480="n/a",(IF($P480=AL$6,$X480*$F480,0)),$X480*$F480*(VLOOKUP($Q480,'Workforce distribution'!$C$8:$AD$30,AL$7,FALSE)))),0)</f>
        <v>0</v>
      </c>
      <c r="AM480" s="30">
        <f>_xlfn.IFNA(IF($O480="days",$Y480*(VLOOKUP($K480,'Bed parameters'!$A$9:$I$12,9,FALSE))*$F480*(VLOOKUP($Q480,'Workforce distribution'!$C$8:$AD$30,AM$7,FALSE)),IF($Q480="n/a",(IF($P480=AM$6,$X480*$F480,0)),$X480*$F480*(VLOOKUP($Q480,'Workforce distribution'!$C$8:$AD$30,AM$7,FALSE)))),0)</f>
        <v>0</v>
      </c>
      <c r="AN480" s="30">
        <f>_xlfn.IFNA(IF($O480="days",$Y480*(VLOOKUP($K480,'Bed parameters'!$A$9:$I$12,9,FALSE))*$F480*(VLOOKUP($Q480,'Workforce distribution'!$C$8:$AD$30,AN$7,FALSE)),IF($Q480="n/a",(IF($P480=AN$6,$X480*$F480,0)),$X480*$F480*(VLOOKUP($Q480,'Workforce distribution'!$C$8:$AD$30,AN$7,FALSE)))),0)</f>
        <v>0</v>
      </c>
      <c r="AO480" s="30">
        <f>_xlfn.IFNA(IF($O480="days",$Y480*(VLOOKUP($K480,'Bed parameters'!$A$9:$I$12,9,FALSE))*$F480*(VLOOKUP($Q480,'Workforce distribution'!$C$8:$AD$30,AO$7,FALSE)),IF($Q480="n/a",(IF($P480=AO$6,$X480*$F480,0)),$X480*$F480*(VLOOKUP($Q480,'Workforce distribution'!$C$8:$AD$30,AO$7,FALSE)))),0)</f>
        <v>0</v>
      </c>
      <c r="AP480" s="30">
        <f>_xlfn.IFNA(IF($O480="days",$Y480*(VLOOKUP($K480,'Bed parameters'!$A$9:$I$12,9,FALSE))*$F480*(VLOOKUP($Q480,'Workforce distribution'!$C$8:$AD$30,AP$7,FALSE)),IF($Q480="n/a",(IF($P480=AP$6,$X480*$F480,0)),$X480*$F480*(VLOOKUP($Q480,'Workforce distribution'!$C$8:$AD$30,AP$7,FALSE)))),0)</f>
        <v>0</v>
      </c>
      <c r="AQ480" s="30">
        <f>_xlfn.IFNA(IF($O480="days",$Y480*(VLOOKUP($K480,'Bed parameters'!$A$9:$I$12,9,FALSE))*$F480*(VLOOKUP($Q480,'Workforce distribution'!$C$8:$AD$30,AQ$7,FALSE)),IF($Q480="n/a",(IF($P480=AQ$6,$X480*$F480,0)),$X480*$F480*(VLOOKUP($Q480,'Workforce distribution'!$C$8:$AD$30,AQ$7,FALSE)))),0)</f>
        <v>0</v>
      </c>
      <c r="AR480" s="30">
        <f>_xlfn.IFNA(IF($O480="days",$Y480*(VLOOKUP($K480,'Bed parameters'!$A$9:$I$12,9,FALSE))*$F480*(VLOOKUP($Q480,'Workforce distribution'!$C$8:$AD$30,AR$7,FALSE)),IF($Q480="n/a",(IF($P480=AR$6,$X480*$F480,0)),$X480*$F480*(VLOOKUP($Q480,'Workforce distribution'!$C$8:$AD$30,AR$7,FALSE)))),0)</f>
        <v>0</v>
      </c>
      <c r="AS480" s="30">
        <f>_xlfn.IFNA(IF($O480="days",$Y480*(VLOOKUP($K480,'Bed parameters'!$A$9:$I$12,9,FALSE))*$F480*(VLOOKUP($Q480,'Workforce distribution'!$C$8:$AD$30,AS$7,FALSE)),IF($Q480="n/a",(IF($P480=AS$6,$X480*$F480,0)),$X480*$F480*(VLOOKUP($Q480,'Workforce distribution'!$C$8:$AD$30,AS$7,FALSE)))),0)</f>
        <v>0</v>
      </c>
      <c r="AT480" s="30">
        <f>_xlfn.IFNA(IF($O480="days",$Y480*(VLOOKUP($K480,'Bed parameters'!$A$9:$I$12,9,FALSE))*$F480*(VLOOKUP($Q480,'Workforce distribution'!$C$8:$AD$30,AT$7,FALSE)),IF($Q480="n/a",(IF($P480=AT$6,$X480*$F480,0)),$X480*$F480*(VLOOKUP($Q480,'Workforce distribution'!$C$8:$AD$30,AT$7,FALSE)))),0)</f>
        <v>0</v>
      </c>
      <c r="AU480" s="30">
        <f>_xlfn.IFNA(IF($O480="days",$Y480*(VLOOKUP($K480,'Bed parameters'!$A$9:$I$12,9,FALSE))*$F480*(VLOOKUP($Q480,'Workforce distribution'!$C$8:$AD$30,AU$7,FALSE)),IF($Q480="n/a",(IF($P480=AU$6,$X480*$F480,0)),$X480*$F480*(VLOOKUP($Q480,'Workforce distribution'!$C$8:$AD$30,AU$7,FALSE)))),0)</f>
        <v>0</v>
      </c>
      <c r="AV480" s="30">
        <f>_xlfn.IFNA(IF($O480="days",$Y480*(VLOOKUP($K480,'Bed parameters'!$A$9:$I$12,9,FALSE))*$F480*(VLOOKUP($Q480,'Workforce distribution'!$C$8:$AD$30,AV$7,FALSE)),IF($Q480="n/a",(IF($P480=AV$6,$X480*$F480,0)),$X480*$F480*(VLOOKUP($Q480,'Workforce distribution'!$C$8:$AD$30,AV$7,FALSE)))),0)</f>
        <v>0</v>
      </c>
      <c r="AW480" s="30">
        <f>_xlfn.IFNA(IF($O480="days",$Y480*(VLOOKUP($K480,'Bed parameters'!$A$9:$I$12,9,FALSE))*$F480*(VLOOKUP($Q480,'Workforce distribution'!$C$8:$AD$30,AW$7,FALSE)),IF($Q480="n/a",(IF($P480=AW$6,$X480*$F480,0)),$X480*$F480*(VLOOKUP($Q480,'Workforce distribution'!$C$8:$AD$30,AW$7,FALSE)))),0)</f>
        <v>0</v>
      </c>
      <c r="AX480" s="30">
        <f>_xlfn.IFNA(IF($O480="days",$Y480*(VLOOKUP($K480,'Bed parameters'!$A$9:$I$12,9,FALSE))*$F480*(VLOOKUP($Q480,'Workforce distribution'!$C$8:$AD$30,AX$7,FALSE)),IF($Q480="n/a",(IF($P480=AX$6,$X480*$F480,0)),$X480*$F480*(VLOOKUP($Q480,'Workforce distribution'!$C$8:$AD$30,AX$7,FALSE)))),0)</f>
        <v>0</v>
      </c>
      <c r="AY480" s="30">
        <f>_xlfn.IFNA(IF($O480="days",$Y480*(VLOOKUP($K480,'Bed parameters'!$A$9:$I$12,9,FALSE))*$F480*(VLOOKUP($Q480,'Workforce distribution'!$C$8:$AD$30,AY$7,FALSE)),IF($Q480="n/a",(IF($P480=AY$6,$X480*$F480,0)),$X480*$F480*(VLOOKUP($Q480,'Workforce distribution'!$C$8:$AD$30,AY$7,FALSE)))),0)</f>
        <v>0</v>
      </c>
      <c r="AZ480" s="30">
        <f>_xlfn.IFNA(IF($O480="days",$Y480*(VLOOKUP($K480,'Bed parameters'!$A$9:$I$12,9,FALSE))*$F480*(VLOOKUP($Q480,'Workforce distribution'!$C$8:$AD$30,AZ$7,FALSE)),IF($Q480="n/a",(IF($P480=AZ$6,$X480*$F480,0)),$X480*$F480*(VLOOKUP($Q480,'Workforce distribution'!$C$8:$AD$30,AZ$7,FALSE)))),0)</f>
        <v>0</v>
      </c>
      <c r="BA480" s="30">
        <f>_xlfn.IFNA(IF($O480="days",$Y480*(VLOOKUP($K480,'Bed parameters'!$A$9:$I$12,9,FALSE))*$F480*(VLOOKUP($Q480,'Workforce distribution'!$C$8:$AD$30,BA$7,FALSE)),IF($Q480="n/a",(IF($P480=BA$6,$X480*$F480,0)),$X480*$F480*(VLOOKUP($Q480,'Workforce distribution'!$C$8:$AD$30,BA$7,FALSE)))),0)</f>
        <v>0</v>
      </c>
      <c r="BB480" s="30">
        <f>_xlfn.IFNA(IF($O480="days",$Y480*(VLOOKUP($K480,'Bed parameters'!$A$9:$I$12,9,FALSE))*$F480*(VLOOKUP($Q480,'Workforce distribution'!$C$8:$AD$30,BB$7,FALSE)),IF($Q480="n/a",(IF($P480=BB$6,$X480*$F480,0)),$X480*$F480*(VLOOKUP($Q480,'Workforce distribution'!$C$8:$AD$30,BB$7,FALSE)))),0)</f>
        <v>0</v>
      </c>
      <c r="BC480" s="149">
        <f t="shared" si="65"/>
        <v>182.29866809482661</v>
      </c>
      <c r="BD480" s="288">
        <f>IF($Q480="n/a",(IF('Workforce hours'!D$30=0,0,(AB480/'Workforce hours'!D$30))),(IF(VLOOKUP($Q480,'Workforce hours'!$C$8:$AD$30,BD$7,FALSE)=0,0,(AB480/(VLOOKUP($Q480,'Workforce hours'!$C$8:$AD$30,BD$7,FALSE))))))</f>
        <v>0</v>
      </c>
      <c r="BE480" s="288">
        <f>IF($Q480="n/a",(IF('Workforce hours'!E$30=0,0,(AC480/'Workforce hours'!E$30))),(IF(VLOOKUP($Q480,'Workforce hours'!$C$8:$AD$30,BE$7,FALSE)=0,0,(AC480/(VLOOKUP($Q480,'Workforce hours'!$C$8:$AD$30,BE$7,FALSE))))))</f>
        <v>0</v>
      </c>
      <c r="BF480" s="288">
        <f>IF($Q480="n/a",(IF('Workforce hours'!F$30=0,0,(AD480/'Workforce hours'!F$30))),(IF(VLOOKUP($Q480,'Workforce hours'!$C$8:$AD$30,BF$7,FALSE)=0,0,(AD480/(VLOOKUP($Q480,'Workforce hours'!$C$8:$AD$30,BF$7,FALSE))))))</f>
        <v>0</v>
      </c>
      <c r="BG480" s="288">
        <f>IF($Q480="n/a",(IF('Workforce hours'!G$30=0,0,(AE480/'Workforce hours'!G$30))),(IF(VLOOKUP($Q480,'Workforce hours'!$C$8:$AD$30,BG$7,FALSE)=0,0,(AE480/(VLOOKUP($Q480,'Workforce hours'!$C$8:$AD$30,BG$7,FALSE))))))</f>
        <v>0</v>
      </c>
      <c r="BH480" s="288">
        <f>IF($Q480="n/a",(IF('Workforce hours'!H$30=0,0,(AF480/'Workforce hours'!H$30))),(IF(VLOOKUP($Q480,'Workforce hours'!$C$8:$AD$30,BH$7,FALSE)=0,0,(AF480/(VLOOKUP($Q480,'Workforce hours'!$C$8:$AD$30,BH$7,FALSE))))))</f>
        <v>0</v>
      </c>
      <c r="BI480" s="288">
        <f>IF($Q480="n/a",(IF('Workforce hours'!I$30=0,0,(AG480/'Workforce hours'!I$30))),(IF(VLOOKUP($Q480,'Workforce hours'!$C$8:$AD$30,BI$7,FALSE)=0,0,(AG480/(VLOOKUP($Q480,'Workforce hours'!$C$8:$AD$30,BI$7,FALSE))))))</f>
        <v>0</v>
      </c>
      <c r="BJ480" s="288">
        <f>IF($Q480="n/a",(IF('Workforce hours'!J$30=0,0,(AH480/'Workforce hours'!J$30))),(IF(VLOOKUP($Q480,'Workforce hours'!$C$8:$AD$30,BJ$7,FALSE)=0,0,(AH480/(VLOOKUP($Q480,'Workforce hours'!$C$8:$AD$30,BJ$7,FALSE))))))</f>
        <v>0</v>
      </c>
      <c r="BK480" s="288">
        <f>IF($Q480="n/a",(IF('Workforce hours'!K$30=0,0,(AI480/'Workforce hours'!K$30))),(IF(VLOOKUP($Q480,'Workforce hours'!$C$8:$AD$30,BK$7,FALSE)=0,0,(AI480/(VLOOKUP($Q480,'Workforce hours'!$C$8:$AD$30,BK$7,FALSE))))))</f>
        <v>0</v>
      </c>
      <c r="BL480" s="288">
        <f>IF($Q480="n/a",(IF('Workforce hours'!L$30=0,0,(AJ480/'Workforce hours'!L$30))),(IF(VLOOKUP($Q480,'Workforce hours'!$C$8:$AD$30,BL$7,FALSE)=0,0,(AJ480/(VLOOKUP($Q480,'Workforce hours'!$C$8:$AD$30,BL$7,FALSE))))))</f>
        <v>0</v>
      </c>
      <c r="BM480" s="288">
        <f>IF($Q480="n/a",(IF('Workforce hours'!M$30=0,0,(AK480/'Workforce hours'!M$30))),(IF(VLOOKUP($Q480,'Workforce hours'!$C$8:$AD$30,BM$7,FALSE)=0,0,(AK480/(VLOOKUP($Q480,'Workforce hours'!$C$8:$AD$30,BM$7,FALSE))))))</f>
        <v>182.29866809482661</v>
      </c>
      <c r="BN480" s="288">
        <f>IF($Q480="n/a",(IF('Workforce hours'!N$30=0,0,(AL480/'Workforce hours'!N$30))),(IF(VLOOKUP($Q480,'Workforce hours'!$C$8:$AD$30,BN$7,FALSE)=0,0,(AL480/(VLOOKUP($Q480,'Workforce hours'!$C$8:$AD$30,BN$7,FALSE))))))</f>
        <v>0</v>
      </c>
      <c r="BO480" s="288">
        <f>IF($Q480="n/a",(IF('Workforce hours'!O$30=0,0,(AM480/'Workforce hours'!O$30))),(IF(VLOOKUP($Q480,'Workforce hours'!$C$8:$AD$30,BO$7,FALSE)=0,0,(AM480/(VLOOKUP($Q480,'Workforce hours'!$C$8:$AD$30,BO$7,FALSE))))))</f>
        <v>0</v>
      </c>
      <c r="BP480" s="288">
        <f>IF($Q480="n/a",(IF('Workforce hours'!P$30=0,0,(AN480/'Workforce hours'!P$30))),(IF(VLOOKUP($Q480,'Workforce hours'!$C$8:$AD$30,BP$7,FALSE)=0,0,(AN480/(VLOOKUP($Q480,'Workforce hours'!$C$8:$AD$30,BP$7,FALSE))))))</f>
        <v>0</v>
      </c>
      <c r="BQ480" s="288">
        <f>IF($Q480="n/a",(IF('Workforce hours'!Q$30=0,0,(AO480/'Workforce hours'!Q$30))),(IF(VLOOKUP($Q480,'Workforce hours'!$C$8:$AD$30,BQ$7,FALSE)=0,0,(AO480/(VLOOKUP($Q480,'Workforce hours'!$C$8:$AD$30,BQ$7,FALSE))))))</f>
        <v>0</v>
      </c>
      <c r="BR480" s="288">
        <f>IF($Q480="n/a",(IF('Workforce hours'!R$30=0,0,(AP480/'Workforce hours'!R$30))),(IF(VLOOKUP($Q480,'Workforce hours'!$C$8:$AD$30,BR$7,FALSE)=0,0,(AP480/(VLOOKUP($Q480,'Workforce hours'!$C$8:$AD$30,BR$7,FALSE))))))</f>
        <v>0</v>
      </c>
      <c r="BS480" s="288">
        <f>IF($Q480="n/a",(IF('Workforce hours'!S$30=0,0,(AQ480/'Workforce hours'!S$30))),(IF(VLOOKUP($Q480,'Workforce hours'!$C$8:$AD$30,BS$7,FALSE)=0,0,(AQ480/(VLOOKUP($Q480,'Workforce hours'!$C$8:$AD$30,BS$7,FALSE))))))</f>
        <v>0</v>
      </c>
      <c r="BT480" s="288">
        <f>IF($Q480="n/a",(IF('Workforce hours'!T$30=0,0,(AR480/'Workforce hours'!T$30))),(IF(VLOOKUP($Q480,'Workforce hours'!$C$8:$AD$30,BT$7,FALSE)=0,0,(AR480/(VLOOKUP($Q480,'Workforce hours'!$C$8:$AD$30,BT$7,FALSE))))))</f>
        <v>0</v>
      </c>
      <c r="BU480" s="288">
        <f>IF($Q480="n/a",(IF('Workforce hours'!U$30=0,0,(AS480/'Workforce hours'!U$30))),(IF(VLOOKUP($Q480,'Workforce hours'!$C$8:$AD$30,BU$7,FALSE)=0,0,(AS480/(VLOOKUP($Q480,'Workforce hours'!$C$8:$AD$30,BU$7,FALSE))))))</f>
        <v>0</v>
      </c>
      <c r="BV480" s="288">
        <f>IF($Q480="n/a",(IF('Workforce hours'!V$30=0,0,(AT480/'Workforce hours'!V$30))),(IF(VLOOKUP($Q480,'Workforce hours'!$C$8:$AD$30,BV$7,FALSE)=0,0,(AT480/(VLOOKUP($Q480,'Workforce hours'!$C$8:$AD$30,BV$7,FALSE))))))</f>
        <v>0</v>
      </c>
      <c r="BW480" s="288">
        <f>IF($Q480="n/a",(IF('Workforce hours'!W$30=0,0,(AU480/'Workforce hours'!W$30))),(IF(VLOOKUP($Q480,'Workforce hours'!$C$8:$AD$30,BW$7,FALSE)=0,0,(AU480/(VLOOKUP($Q480,'Workforce hours'!$C$8:$AD$30,BW$7,FALSE))))))</f>
        <v>0</v>
      </c>
      <c r="BX480" s="288">
        <f>IF($Q480="n/a",(IF('Workforce hours'!X$30=0,0,(AV480/'Workforce hours'!X$30))),(IF(VLOOKUP($Q480,'Workforce hours'!$C$8:$AD$30,BX$7,FALSE)=0,0,(AV480/(VLOOKUP($Q480,'Workforce hours'!$C$8:$AD$30,BX$7,FALSE))))))</f>
        <v>0</v>
      </c>
      <c r="BY480" s="288">
        <f>IF($Q480="n/a",(IF('Workforce hours'!Y$30=0,0,(AW480/'Workforce hours'!Y$30))),(IF(VLOOKUP($Q480,'Workforce hours'!$C$8:$AD$30,BY$7,FALSE)=0,0,(AW480/(VLOOKUP($Q480,'Workforce hours'!$C$8:$AD$30,BY$7,FALSE))))))</f>
        <v>0</v>
      </c>
      <c r="BZ480" s="288">
        <f>IF($Q480="n/a",(IF('Workforce hours'!Z$30=0,0,(AX480/'Workforce hours'!Z$30))),(IF(VLOOKUP($Q480,'Workforce hours'!$C$8:$AD$30,BZ$7,FALSE)=0,0,(AX480/(VLOOKUP($Q480,'Workforce hours'!$C$8:$AD$30,BZ$7,FALSE))))))</f>
        <v>0</v>
      </c>
      <c r="CA480" s="288">
        <f>IF($Q480="n/a",(IF('Workforce hours'!AA$30=0,0,(AY480/'Workforce hours'!AA$30))),(IF(VLOOKUP($Q480,'Workforce hours'!$C$8:$AD$30,CA$7,FALSE)=0,0,(AY480/(VLOOKUP($Q480,'Workforce hours'!$C$8:$AD$30,CA$7,FALSE))))))</f>
        <v>0</v>
      </c>
      <c r="CB480" s="288">
        <f>IF($Q480="n/a",(IF('Workforce hours'!AB$30=0,0,(AZ480/'Workforce hours'!AB$30))),(IF(VLOOKUP($Q480,'Workforce hours'!$C$8:$AD$30,CB$7,FALSE)=0,0,(AZ480/(VLOOKUP($Q480,'Workforce hours'!$C$8:$AD$30,CB$7,FALSE))))))</f>
        <v>0</v>
      </c>
      <c r="CC480" s="288">
        <f>IF($Q480="n/a",(IF('Workforce hours'!AC$30=0,0,(BA480/'Workforce hours'!AC$30))),(IF(VLOOKUP($Q480,'Workforce hours'!$C$8:$AD$30,CC$7,FALSE)=0,0,(BA480/(VLOOKUP($Q480,'Workforce hours'!$C$8:$AD$30,CC$7,FALSE))))))</f>
        <v>0</v>
      </c>
      <c r="CD480" s="288">
        <f>IF($Q480="n/a",(IF('Workforce hours'!AD$30=0,0,(BB480/'Workforce hours'!AD$30))),(IF(VLOOKUP($Q480,'Workforce hours'!$C$8:$AD$30,CD$7,FALSE)=0,0,(BB480/(VLOOKUP($Q480,'Workforce hours'!$C$8:$AD$30,CD$7,FALSE))))))</f>
        <v>0</v>
      </c>
      <c r="CE480" s="289">
        <f t="shared" si="66"/>
        <v>0</v>
      </c>
      <c r="CF480" s="290">
        <f>BD480*'Workforce costs'!B$9*(1+'Workforce costs'!B$10)*(1+'Workforce costs'!B$11)</f>
        <v>0</v>
      </c>
      <c r="CG480" s="290">
        <f>BE480*'Workforce costs'!C$9*(1+'Workforce costs'!C$10)*(1+'Workforce costs'!C$11)</f>
        <v>0</v>
      </c>
      <c r="CH480" s="290">
        <f>BF480*'Workforce costs'!D$9*(1+'Workforce costs'!D$10)*(1+'Workforce costs'!D$11)</f>
        <v>0</v>
      </c>
      <c r="CI480" s="290">
        <f>BG480*'Workforce costs'!E$9*(1+'Workforce costs'!E$10)*(1+'Workforce costs'!E$11)</f>
        <v>0</v>
      </c>
      <c r="CJ480" s="290">
        <f>BH480*'Workforce costs'!F$9*(1+'Workforce costs'!F$10)*(1+'Workforce costs'!F$11)</f>
        <v>0</v>
      </c>
      <c r="CK480" s="290">
        <f>BI480*'Workforce costs'!G$9*(1+'Workforce costs'!G$10)*(1+'Workforce costs'!G$11)</f>
        <v>0</v>
      </c>
      <c r="CL480" s="290">
        <f>BJ480*'Workforce costs'!H$9*(1+'Workforce costs'!H$10)*(1+'Workforce costs'!H$11)</f>
        <v>0</v>
      </c>
      <c r="CM480" s="290">
        <f>BK480*'Workforce costs'!I$9*(1+'Workforce costs'!I$10)*(1+'Workforce costs'!I$11)</f>
        <v>0</v>
      </c>
      <c r="CN480" s="290">
        <f>BL480*'Workforce costs'!J$9*(1+'Workforce costs'!J$10)*(1+'Workforce costs'!J$11)</f>
        <v>0</v>
      </c>
      <c r="CO480" s="290">
        <f>BM480*'Workforce costs'!K$9*(1+'Workforce costs'!K$10)*(1+'Workforce costs'!K$11)</f>
        <v>0</v>
      </c>
      <c r="CP480" s="290">
        <f>BN480*'Workforce costs'!L$9*(1+'Workforce costs'!L$10)*(1+'Workforce costs'!L$11)</f>
        <v>0</v>
      </c>
      <c r="CQ480" s="290">
        <f>BO480*'Workforce costs'!M$9*(1+'Workforce costs'!M$10)*(1+'Workforce costs'!M$11)</f>
        <v>0</v>
      </c>
      <c r="CR480" s="290">
        <f>BP480*'Workforce costs'!N$9*(1+'Workforce costs'!N$10)*(1+'Workforce costs'!N$11)</f>
        <v>0</v>
      </c>
      <c r="CS480" s="290">
        <f>BQ480*'Workforce costs'!O$9*(1+'Workforce costs'!O$10)*(1+'Workforce costs'!O$11)</f>
        <v>0</v>
      </c>
      <c r="CT480" s="290">
        <f>BR480*'Workforce costs'!P$9*(1+'Workforce costs'!P$10)*(1+'Workforce costs'!P$11)</f>
        <v>0</v>
      </c>
      <c r="CU480" s="290">
        <f>BS480*'Workforce costs'!Q$9*(1+'Workforce costs'!Q$10)*(1+'Workforce costs'!Q$11)</f>
        <v>0</v>
      </c>
      <c r="CV480" s="290">
        <f>BT480*'Workforce costs'!R$9*(1+'Workforce costs'!R$10)*(1+'Workforce costs'!R$11)</f>
        <v>0</v>
      </c>
      <c r="CW480" s="290">
        <f>BU480*'Workforce costs'!S$9*(1+'Workforce costs'!S$10)*(1+'Workforce costs'!S$11)</f>
        <v>0</v>
      </c>
      <c r="CX480" s="290">
        <f>BV480*'Workforce costs'!T$9*(1+'Workforce costs'!T$10)*(1+'Workforce costs'!T$11)</f>
        <v>0</v>
      </c>
      <c r="CY480" s="290">
        <f>BW480*'Workforce costs'!U$9*(1+'Workforce costs'!U$10)*(1+'Workforce costs'!U$11)</f>
        <v>0</v>
      </c>
      <c r="CZ480" s="290">
        <f>BX480*'Workforce costs'!V$9*(1+'Workforce costs'!V$10)*(1+'Workforce costs'!V$11)</f>
        <v>0</v>
      </c>
      <c r="DA480" s="290">
        <f>BY480*'Workforce costs'!W$9*(1+'Workforce costs'!W$10)*(1+'Workforce costs'!W$11)</f>
        <v>0</v>
      </c>
      <c r="DB480" s="290">
        <f>BZ480*'Workforce costs'!X$9*(1+'Workforce costs'!X$10)*(1+'Workforce costs'!X$11)</f>
        <v>0</v>
      </c>
      <c r="DC480" s="290">
        <f>CA480*'Workforce costs'!Y$9*(1+'Workforce costs'!Y$10)*(1+'Workforce costs'!Y$11)</f>
        <v>0</v>
      </c>
      <c r="DD480" s="290">
        <f>CB480*'Workforce costs'!Z$9*(1+'Workforce costs'!Z$10)*(1+'Workforce costs'!Z$11)</f>
        <v>0</v>
      </c>
      <c r="DE480" s="290">
        <f>CC480*'Workforce costs'!AA$9*(1+'Workforce costs'!AA$10)*(1+'Workforce costs'!AA$11)</f>
        <v>0</v>
      </c>
      <c r="DF480" s="290">
        <f>CD480*'Workforce costs'!AB$9*(1+'Workforce costs'!AB$10)*(1+'Workforce costs'!AB$11)</f>
        <v>0</v>
      </c>
    </row>
    <row r="481" spans="1:110" x14ac:dyDescent="0.3">
      <c r="A481" s="2" t="str">
        <f>Outputs!$A$4</f>
        <v>Australia</v>
      </c>
      <c r="B481" s="2" t="str">
        <f t="shared" si="59"/>
        <v>Australia 25to64</v>
      </c>
      <c r="C481" s="30">
        <f>VLOOKUP($B481,Populations!$D$15:$H$1920,3,FALSE)</f>
        <v>13966174</v>
      </c>
      <c r="D481" s="255">
        <f>IF(OR($H481="General pop",$H481="Schools",$H481="Workplace",$H481="Skills Training",$H481="Digital Supports"),1,VLOOKUP($B481,Populations!$D$15:$H$1920,5,FALSE))</f>
        <v>1</v>
      </c>
      <c r="E481" s="88">
        <f>VLOOKUP(I481,Epidemiology!$C$10:$H$47,6,FALSE)</f>
        <v>833.4</v>
      </c>
      <c r="F481" s="102">
        <f>'Care profiles'!R482</f>
        <v>1</v>
      </c>
      <c r="G481" s="15" t="str">
        <f>'Care profiles'!A482</f>
        <v>25to64</v>
      </c>
      <c r="H481" s="15" t="str">
        <f>'Care profiles'!B482</f>
        <v>Bereaved_Year1</v>
      </c>
      <c r="I481" s="15" t="str">
        <f>'Care profiles'!C482</f>
        <v>Bereaved_Year1_25-64yrs</v>
      </c>
      <c r="J481" s="15" t="str">
        <f>'Care profiles'!D482</f>
        <v>Care profile</v>
      </c>
      <c r="K481" s="15" t="str">
        <f>'Care profiles'!E482</f>
        <v>Postvention Individual Support Services</v>
      </c>
      <c r="L481" s="104">
        <f>'Care profiles'!F482</f>
        <v>0.2</v>
      </c>
      <c r="M481" s="15">
        <f>'Care profiles'!G482</f>
        <v>6</v>
      </c>
      <c r="N481" s="15">
        <f>'Care profiles'!H482</f>
        <v>60</v>
      </c>
      <c r="O481" s="15" t="str">
        <f>'Care profiles'!I482</f>
        <v>min</v>
      </c>
      <c r="P481" s="15" t="str">
        <f>'Care profiles'!J482</f>
        <v>Peer Worker</v>
      </c>
      <c r="Q481" s="15" t="str">
        <f>'Care profiles'!K482</f>
        <v>n/a</v>
      </c>
      <c r="R481" s="15" t="str">
        <f>'Care profiles'!M482</f>
        <v>Y</v>
      </c>
      <c r="S481" s="15" t="str">
        <f>'Care profiles'!O482</f>
        <v>Y</v>
      </c>
      <c r="T481" s="15" t="str">
        <f>'Care profiles'!Q482</f>
        <v>N</v>
      </c>
      <c r="U481" s="30">
        <f t="shared" si="60"/>
        <v>116394.09411600001</v>
      </c>
      <c r="V481" s="30">
        <f t="shared" si="61"/>
        <v>23278.818823200003</v>
      </c>
      <c r="W481" s="30">
        <f>IF(M481="n/a",0,IF(O481="days",V481*M481*(1+(VLOOKUP(K481,'Bed parameters'!$A$9:$G$12,7,FALSE))),V481*M481))</f>
        <v>139672.9129392</v>
      </c>
      <c r="X481" s="30">
        <f t="shared" si="62"/>
        <v>139672.9129392</v>
      </c>
      <c r="Y481" s="30">
        <f t="shared" si="63"/>
        <v>0</v>
      </c>
      <c r="Z481" s="113">
        <f>_xlfn.IFNA(Y481/((VLOOKUP(K481,'Bed parameters'!$A$9:$G$12,3,FALSE))*(VLOOKUP(K481,'Bed parameters'!$A$9:$G$12,5,FALSE))),0)</f>
        <v>0</v>
      </c>
      <c r="AA481" s="30">
        <f t="shared" si="64"/>
        <v>139672.9129392</v>
      </c>
      <c r="AB481" s="30">
        <f>_xlfn.IFNA(IF($O481="days",$Y481*(VLOOKUP($K481,'Bed parameters'!$A$9:$I$12,9,FALSE))*$F481*(VLOOKUP($Q481,'Workforce distribution'!$C$8:$AD$30,AB$7,FALSE)),IF($Q481="n/a",(IF($P481=AB$6,$X481*$F481,0)),$X481*$F481*(VLOOKUP($Q481,'Workforce distribution'!$C$8:$AD$30,AB$7,FALSE)))),0)</f>
        <v>0</v>
      </c>
      <c r="AC481" s="30">
        <f>_xlfn.IFNA(IF($O481="days",$Y481*(VLOOKUP($K481,'Bed parameters'!$A$9:$I$12,9,FALSE))*$F481*(VLOOKUP($Q481,'Workforce distribution'!$C$8:$AD$30,AC$7,FALSE)),IF($Q481="n/a",(IF($P481=AC$6,$X481*$F481,0)),$X481*$F481*(VLOOKUP($Q481,'Workforce distribution'!$C$8:$AD$30,AC$7,FALSE)))),0)</f>
        <v>0</v>
      </c>
      <c r="AD481" s="30">
        <f>_xlfn.IFNA(IF($O481="days",$Y481*(VLOOKUP($K481,'Bed parameters'!$A$9:$I$12,9,FALSE))*$F481*(VLOOKUP($Q481,'Workforce distribution'!$C$8:$AD$30,AD$7,FALSE)),IF($Q481="n/a",(IF($P481=AD$6,$X481*$F481,0)),$X481*$F481*(VLOOKUP($Q481,'Workforce distribution'!$C$8:$AD$30,AD$7,FALSE)))),0)</f>
        <v>0</v>
      </c>
      <c r="AE481" s="30">
        <f>_xlfn.IFNA(IF($O481="days",$Y481*(VLOOKUP($K481,'Bed parameters'!$A$9:$I$12,9,FALSE))*$F481*(VLOOKUP($Q481,'Workforce distribution'!$C$8:$AD$30,AE$7,FALSE)),IF($Q481="n/a",(IF($P481=AE$6,$X481*$F481,0)),$X481*$F481*(VLOOKUP($Q481,'Workforce distribution'!$C$8:$AD$30,AE$7,FALSE)))),0)</f>
        <v>139672.9129392</v>
      </c>
      <c r="AF481" s="30">
        <f>_xlfn.IFNA(IF($O481="days",$Y481*(VLOOKUP($K481,'Bed parameters'!$A$9:$I$12,9,FALSE))*$F481*(VLOOKUP($Q481,'Workforce distribution'!$C$8:$AD$30,AF$7,FALSE)),IF($Q481="n/a",(IF($P481=AF$6,$X481*$F481,0)),$X481*$F481*(VLOOKUP($Q481,'Workforce distribution'!$C$8:$AD$30,AF$7,FALSE)))),0)</f>
        <v>0</v>
      </c>
      <c r="AG481" s="30">
        <f>_xlfn.IFNA(IF($O481="days",$Y481*(VLOOKUP($K481,'Bed parameters'!$A$9:$I$12,9,FALSE))*$F481*(VLOOKUP($Q481,'Workforce distribution'!$C$8:$AD$30,AG$7,FALSE)),IF($Q481="n/a",(IF($P481=AG$6,$X481*$F481,0)),$X481*$F481*(VLOOKUP($Q481,'Workforce distribution'!$C$8:$AD$30,AG$7,FALSE)))),0)</f>
        <v>0</v>
      </c>
      <c r="AH481" s="30">
        <f>_xlfn.IFNA(IF($O481="days",$Y481*(VLOOKUP($K481,'Bed parameters'!$A$9:$I$12,9,FALSE))*$F481*(VLOOKUP($Q481,'Workforce distribution'!$C$8:$AD$30,AH$7,FALSE)),IF($Q481="n/a",(IF($P481=AH$6,$X481*$F481,0)),$X481*$F481*(VLOOKUP($Q481,'Workforce distribution'!$C$8:$AD$30,AH$7,FALSE)))),0)</f>
        <v>0</v>
      </c>
      <c r="AI481" s="30">
        <f>_xlfn.IFNA(IF($O481="days",$Y481*(VLOOKUP($K481,'Bed parameters'!$A$9:$I$12,9,FALSE))*$F481*(VLOOKUP($Q481,'Workforce distribution'!$C$8:$AD$30,AI$7,FALSE)),IF($Q481="n/a",(IF($P481=AI$6,$X481*$F481,0)),$X481*$F481*(VLOOKUP($Q481,'Workforce distribution'!$C$8:$AD$30,AI$7,FALSE)))),0)</f>
        <v>0</v>
      </c>
      <c r="AJ481" s="30">
        <f>_xlfn.IFNA(IF($O481="days",$Y481*(VLOOKUP($K481,'Bed parameters'!$A$9:$I$12,9,FALSE))*$F481*(VLOOKUP($Q481,'Workforce distribution'!$C$8:$AD$30,AJ$7,FALSE)),IF($Q481="n/a",(IF($P481=AJ$6,$X481*$F481,0)),$X481*$F481*(VLOOKUP($Q481,'Workforce distribution'!$C$8:$AD$30,AJ$7,FALSE)))),0)</f>
        <v>0</v>
      </c>
      <c r="AK481" s="30">
        <f>_xlfn.IFNA(IF($O481="days",$Y481*(VLOOKUP($K481,'Bed parameters'!$A$9:$I$12,9,FALSE))*$F481*(VLOOKUP($Q481,'Workforce distribution'!$C$8:$AD$30,AK$7,FALSE)),IF($Q481="n/a",(IF($P481=AK$6,$X481*$F481,0)),$X481*$F481*(VLOOKUP($Q481,'Workforce distribution'!$C$8:$AD$30,AK$7,FALSE)))),0)</f>
        <v>0</v>
      </c>
      <c r="AL481" s="30">
        <f>_xlfn.IFNA(IF($O481="days",$Y481*(VLOOKUP($K481,'Bed parameters'!$A$9:$I$12,9,FALSE))*$F481*(VLOOKUP($Q481,'Workforce distribution'!$C$8:$AD$30,AL$7,FALSE)),IF($Q481="n/a",(IF($P481=AL$6,$X481*$F481,0)),$X481*$F481*(VLOOKUP($Q481,'Workforce distribution'!$C$8:$AD$30,AL$7,FALSE)))),0)</f>
        <v>0</v>
      </c>
      <c r="AM481" s="30">
        <f>_xlfn.IFNA(IF($O481="days",$Y481*(VLOOKUP($K481,'Bed parameters'!$A$9:$I$12,9,FALSE))*$F481*(VLOOKUP($Q481,'Workforce distribution'!$C$8:$AD$30,AM$7,FALSE)),IF($Q481="n/a",(IF($P481=AM$6,$X481*$F481,0)),$X481*$F481*(VLOOKUP($Q481,'Workforce distribution'!$C$8:$AD$30,AM$7,FALSE)))),0)</f>
        <v>0</v>
      </c>
      <c r="AN481" s="30">
        <f>_xlfn.IFNA(IF($O481="days",$Y481*(VLOOKUP($K481,'Bed parameters'!$A$9:$I$12,9,FALSE))*$F481*(VLOOKUP($Q481,'Workforce distribution'!$C$8:$AD$30,AN$7,FALSE)),IF($Q481="n/a",(IF($P481=AN$6,$X481*$F481,0)),$X481*$F481*(VLOOKUP($Q481,'Workforce distribution'!$C$8:$AD$30,AN$7,FALSE)))),0)</f>
        <v>0</v>
      </c>
      <c r="AO481" s="30">
        <f>_xlfn.IFNA(IF($O481="days",$Y481*(VLOOKUP($K481,'Bed parameters'!$A$9:$I$12,9,FALSE))*$F481*(VLOOKUP($Q481,'Workforce distribution'!$C$8:$AD$30,AO$7,FALSE)),IF($Q481="n/a",(IF($P481=AO$6,$X481*$F481,0)),$X481*$F481*(VLOOKUP($Q481,'Workforce distribution'!$C$8:$AD$30,AO$7,FALSE)))),0)</f>
        <v>0</v>
      </c>
      <c r="AP481" s="30">
        <f>_xlfn.IFNA(IF($O481="days",$Y481*(VLOOKUP($K481,'Bed parameters'!$A$9:$I$12,9,FALSE))*$F481*(VLOOKUP($Q481,'Workforce distribution'!$C$8:$AD$30,AP$7,FALSE)),IF($Q481="n/a",(IF($P481=AP$6,$X481*$F481,0)),$X481*$F481*(VLOOKUP($Q481,'Workforce distribution'!$C$8:$AD$30,AP$7,FALSE)))),0)</f>
        <v>0</v>
      </c>
      <c r="AQ481" s="30">
        <f>_xlfn.IFNA(IF($O481="days",$Y481*(VLOOKUP($K481,'Bed parameters'!$A$9:$I$12,9,FALSE))*$F481*(VLOOKUP($Q481,'Workforce distribution'!$C$8:$AD$30,AQ$7,FALSE)),IF($Q481="n/a",(IF($P481=AQ$6,$X481*$F481,0)),$X481*$F481*(VLOOKUP($Q481,'Workforce distribution'!$C$8:$AD$30,AQ$7,FALSE)))),0)</f>
        <v>0</v>
      </c>
      <c r="AR481" s="30">
        <f>_xlfn.IFNA(IF($O481="days",$Y481*(VLOOKUP($K481,'Bed parameters'!$A$9:$I$12,9,FALSE))*$F481*(VLOOKUP($Q481,'Workforce distribution'!$C$8:$AD$30,AR$7,FALSE)),IF($Q481="n/a",(IF($P481=AR$6,$X481*$F481,0)),$X481*$F481*(VLOOKUP($Q481,'Workforce distribution'!$C$8:$AD$30,AR$7,FALSE)))),0)</f>
        <v>0</v>
      </c>
      <c r="AS481" s="30">
        <f>_xlfn.IFNA(IF($O481="days",$Y481*(VLOOKUP($K481,'Bed parameters'!$A$9:$I$12,9,FALSE))*$F481*(VLOOKUP($Q481,'Workforce distribution'!$C$8:$AD$30,AS$7,FALSE)),IF($Q481="n/a",(IF($P481=AS$6,$X481*$F481,0)),$X481*$F481*(VLOOKUP($Q481,'Workforce distribution'!$C$8:$AD$30,AS$7,FALSE)))),0)</f>
        <v>0</v>
      </c>
      <c r="AT481" s="30">
        <f>_xlfn.IFNA(IF($O481="days",$Y481*(VLOOKUP($K481,'Bed parameters'!$A$9:$I$12,9,FALSE))*$F481*(VLOOKUP($Q481,'Workforce distribution'!$C$8:$AD$30,AT$7,FALSE)),IF($Q481="n/a",(IF($P481=AT$6,$X481*$F481,0)),$X481*$F481*(VLOOKUP($Q481,'Workforce distribution'!$C$8:$AD$30,AT$7,FALSE)))),0)</f>
        <v>0</v>
      </c>
      <c r="AU481" s="30">
        <f>_xlfn.IFNA(IF($O481="days",$Y481*(VLOOKUP($K481,'Bed parameters'!$A$9:$I$12,9,FALSE))*$F481*(VLOOKUP($Q481,'Workforce distribution'!$C$8:$AD$30,AU$7,FALSE)),IF($Q481="n/a",(IF($P481=AU$6,$X481*$F481,0)),$X481*$F481*(VLOOKUP($Q481,'Workforce distribution'!$C$8:$AD$30,AU$7,FALSE)))),0)</f>
        <v>0</v>
      </c>
      <c r="AV481" s="30">
        <f>_xlfn.IFNA(IF($O481="days",$Y481*(VLOOKUP($K481,'Bed parameters'!$A$9:$I$12,9,FALSE))*$F481*(VLOOKUP($Q481,'Workforce distribution'!$C$8:$AD$30,AV$7,FALSE)),IF($Q481="n/a",(IF($P481=AV$6,$X481*$F481,0)),$X481*$F481*(VLOOKUP($Q481,'Workforce distribution'!$C$8:$AD$30,AV$7,FALSE)))),0)</f>
        <v>0</v>
      </c>
      <c r="AW481" s="30">
        <f>_xlfn.IFNA(IF($O481="days",$Y481*(VLOOKUP($K481,'Bed parameters'!$A$9:$I$12,9,FALSE))*$F481*(VLOOKUP($Q481,'Workforce distribution'!$C$8:$AD$30,AW$7,FALSE)),IF($Q481="n/a",(IF($P481=AW$6,$X481*$F481,0)),$X481*$F481*(VLOOKUP($Q481,'Workforce distribution'!$C$8:$AD$30,AW$7,FALSE)))),0)</f>
        <v>0</v>
      </c>
      <c r="AX481" s="30">
        <f>_xlfn.IFNA(IF($O481="days",$Y481*(VLOOKUP($K481,'Bed parameters'!$A$9:$I$12,9,FALSE))*$F481*(VLOOKUP($Q481,'Workforce distribution'!$C$8:$AD$30,AX$7,FALSE)),IF($Q481="n/a",(IF($P481=AX$6,$X481*$F481,0)),$X481*$F481*(VLOOKUP($Q481,'Workforce distribution'!$C$8:$AD$30,AX$7,FALSE)))),0)</f>
        <v>0</v>
      </c>
      <c r="AY481" s="30">
        <f>_xlfn.IFNA(IF($O481="days",$Y481*(VLOOKUP($K481,'Bed parameters'!$A$9:$I$12,9,FALSE))*$F481*(VLOOKUP($Q481,'Workforce distribution'!$C$8:$AD$30,AY$7,FALSE)),IF($Q481="n/a",(IF($P481=AY$6,$X481*$F481,0)),$X481*$F481*(VLOOKUP($Q481,'Workforce distribution'!$C$8:$AD$30,AY$7,FALSE)))),0)</f>
        <v>0</v>
      </c>
      <c r="AZ481" s="30">
        <f>_xlfn.IFNA(IF($O481="days",$Y481*(VLOOKUP($K481,'Bed parameters'!$A$9:$I$12,9,FALSE))*$F481*(VLOOKUP($Q481,'Workforce distribution'!$C$8:$AD$30,AZ$7,FALSE)),IF($Q481="n/a",(IF($P481=AZ$6,$X481*$F481,0)),$X481*$F481*(VLOOKUP($Q481,'Workforce distribution'!$C$8:$AD$30,AZ$7,FALSE)))),0)</f>
        <v>0</v>
      </c>
      <c r="BA481" s="30">
        <f>_xlfn.IFNA(IF($O481="days",$Y481*(VLOOKUP($K481,'Bed parameters'!$A$9:$I$12,9,FALSE))*$F481*(VLOOKUP($Q481,'Workforce distribution'!$C$8:$AD$30,BA$7,FALSE)),IF($Q481="n/a",(IF($P481=BA$6,$X481*$F481,0)),$X481*$F481*(VLOOKUP($Q481,'Workforce distribution'!$C$8:$AD$30,BA$7,FALSE)))),0)</f>
        <v>0</v>
      </c>
      <c r="BB481" s="30">
        <f>_xlfn.IFNA(IF($O481="days",$Y481*(VLOOKUP($K481,'Bed parameters'!$A$9:$I$12,9,FALSE))*$F481*(VLOOKUP($Q481,'Workforce distribution'!$C$8:$AD$30,BB$7,FALSE)),IF($Q481="n/a",(IF($P481=BB$6,$X481*$F481,0)),$X481*$F481*(VLOOKUP($Q481,'Workforce distribution'!$C$8:$AD$30,BB$7,FALSE)))),0)</f>
        <v>0</v>
      </c>
      <c r="BC481" s="149">
        <f t="shared" si="65"/>
        <v>121.53244539655107</v>
      </c>
      <c r="BD481" s="288">
        <f>IF($Q481="n/a",(IF('Workforce hours'!D$30=0,0,(AB481/'Workforce hours'!D$30))),(IF(VLOOKUP($Q481,'Workforce hours'!$C$8:$AD$30,BD$7,FALSE)=0,0,(AB481/(VLOOKUP($Q481,'Workforce hours'!$C$8:$AD$30,BD$7,FALSE))))))</f>
        <v>0</v>
      </c>
      <c r="BE481" s="288">
        <f>IF($Q481="n/a",(IF('Workforce hours'!E$30=0,0,(AC481/'Workforce hours'!E$30))),(IF(VLOOKUP($Q481,'Workforce hours'!$C$8:$AD$30,BE$7,FALSE)=0,0,(AC481/(VLOOKUP($Q481,'Workforce hours'!$C$8:$AD$30,BE$7,FALSE))))))</f>
        <v>0</v>
      </c>
      <c r="BF481" s="288">
        <f>IF($Q481="n/a",(IF('Workforce hours'!F$30=0,0,(AD481/'Workforce hours'!F$30))),(IF(VLOOKUP($Q481,'Workforce hours'!$C$8:$AD$30,BF$7,FALSE)=0,0,(AD481/(VLOOKUP($Q481,'Workforce hours'!$C$8:$AD$30,BF$7,FALSE))))))</f>
        <v>0</v>
      </c>
      <c r="BG481" s="288">
        <f>IF($Q481="n/a",(IF('Workforce hours'!G$30=0,0,(AE481/'Workforce hours'!G$30))),(IF(VLOOKUP($Q481,'Workforce hours'!$C$8:$AD$30,BG$7,FALSE)=0,0,(AE481/(VLOOKUP($Q481,'Workforce hours'!$C$8:$AD$30,BG$7,FALSE))))))</f>
        <v>121.53244539655107</v>
      </c>
      <c r="BH481" s="288">
        <f>IF($Q481="n/a",(IF('Workforce hours'!H$30=0,0,(AF481/'Workforce hours'!H$30))),(IF(VLOOKUP($Q481,'Workforce hours'!$C$8:$AD$30,BH$7,FALSE)=0,0,(AF481/(VLOOKUP($Q481,'Workforce hours'!$C$8:$AD$30,BH$7,FALSE))))))</f>
        <v>0</v>
      </c>
      <c r="BI481" s="288">
        <f>IF($Q481="n/a",(IF('Workforce hours'!I$30=0,0,(AG481/'Workforce hours'!I$30))),(IF(VLOOKUP($Q481,'Workforce hours'!$C$8:$AD$30,BI$7,FALSE)=0,0,(AG481/(VLOOKUP($Q481,'Workforce hours'!$C$8:$AD$30,BI$7,FALSE))))))</f>
        <v>0</v>
      </c>
      <c r="BJ481" s="288">
        <f>IF($Q481="n/a",(IF('Workforce hours'!J$30=0,0,(AH481/'Workforce hours'!J$30))),(IF(VLOOKUP($Q481,'Workforce hours'!$C$8:$AD$30,BJ$7,FALSE)=0,0,(AH481/(VLOOKUP($Q481,'Workforce hours'!$C$8:$AD$30,BJ$7,FALSE))))))</f>
        <v>0</v>
      </c>
      <c r="BK481" s="288">
        <f>IF($Q481="n/a",(IF('Workforce hours'!K$30=0,0,(AI481/'Workforce hours'!K$30))),(IF(VLOOKUP($Q481,'Workforce hours'!$C$8:$AD$30,BK$7,FALSE)=0,0,(AI481/(VLOOKUP($Q481,'Workforce hours'!$C$8:$AD$30,BK$7,FALSE))))))</f>
        <v>0</v>
      </c>
      <c r="BL481" s="288">
        <f>IF($Q481="n/a",(IF('Workforce hours'!L$30=0,0,(AJ481/'Workforce hours'!L$30))),(IF(VLOOKUP($Q481,'Workforce hours'!$C$8:$AD$30,BL$7,FALSE)=0,0,(AJ481/(VLOOKUP($Q481,'Workforce hours'!$C$8:$AD$30,BL$7,FALSE))))))</f>
        <v>0</v>
      </c>
      <c r="BM481" s="288">
        <f>IF($Q481="n/a",(IF('Workforce hours'!M$30=0,0,(AK481/'Workforce hours'!M$30))),(IF(VLOOKUP($Q481,'Workforce hours'!$C$8:$AD$30,BM$7,FALSE)=0,0,(AK481/(VLOOKUP($Q481,'Workforce hours'!$C$8:$AD$30,BM$7,FALSE))))))</f>
        <v>0</v>
      </c>
      <c r="BN481" s="288">
        <f>IF($Q481="n/a",(IF('Workforce hours'!N$30=0,0,(AL481/'Workforce hours'!N$30))),(IF(VLOOKUP($Q481,'Workforce hours'!$C$8:$AD$30,BN$7,FALSE)=0,0,(AL481/(VLOOKUP($Q481,'Workforce hours'!$C$8:$AD$30,BN$7,FALSE))))))</f>
        <v>0</v>
      </c>
      <c r="BO481" s="288">
        <f>IF($Q481="n/a",(IF('Workforce hours'!O$30=0,0,(AM481/'Workforce hours'!O$30))),(IF(VLOOKUP($Q481,'Workforce hours'!$C$8:$AD$30,BO$7,FALSE)=0,0,(AM481/(VLOOKUP($Q481,'Workforce hours'!$C$8:$AD$30,BO$7,FALSE))))))</f>
        <v>0</v>
      </c>
      <c r="BP481" s="288">
        <f>IF($Q481="n/a",(IF('Workforce hours'!P$30=0,0,(AN481/'Workforce hours'!P$30))),(IF(VLOOKUP($Q481,'Workforce hours'!$C$8:$AD$30,BP$7,FALSE)=0,0,(AN481/(VLOOKUP($Q481,'Workforce hours'!$C$8:$AD$30,BP$7,FALSE))))))</f>
        <v>0</v>
      </c>
      <c r="BQ481" s="288">
        <f>IF($Q481="n/a",(IF('Workforce hours'!Q$30=0,0,(AO481/'Workforce hours'!Q$30))),(IF(VLOOKUP($Q481,'Workforce hours'!$C$8:$AD$30,BQ$7,FALSE)=0,0,(AO481/(VLOOKUP($Q481,'Workforce hours'!$C$8:$AD$30,BQ$7,FALSE))))))</f>
        <v>0</v>
      </c>
      <c r="BR481" s="288">
        <f>IF($Q481="n/a",(IF('Workforce hours'!R$30=0,0,(AP481/'Workforce hours'!R$30))),(IF(VLOOKUP($Q481,'Workforce hours'!$C$8:$AD$30,BR$7,FALSE)=0,0,(AP481/(VLOOKUP($Q481,'Workforce hours'!$C$8:$AD$30,BR$7,FALSE))))))</f>
        <v>0</v>
      </c>
      <c r="BS481" s="288">
        <f>IF($Q481="n/a",(IF('Workforce hours'!S$30=0,0,(AQ481/'Workforce hours'!S$30))),(IF(VLOOKUP($Q481,'Workforce hours'!$C$8:$AD$30,BS$7,FALSE)=0,0,(AQ481/(VLOOKUP($Q481,'Workforce hours'!$C$8:$AD$30,BS$7,FALSE))))))</f>
        <v>0</v>
      </c>
      <c r="BT481" s="288">
        <f>IF($Q481="n/a",(IF('Workforce hours'!T$30=0,0,(AR481/'Workforce hours'!T$30))),(IF(VLOOKUP($Q481,'Workforce hours'!$C$8:$AD$30,BT$7,FALSE)=0,0,(AR481/(VLOOKUP($Q481,'Workforce hours'!$C$8:$AD$30,BT$7,FALSE))))))</f>
        <v>0</v>
      </c>
      <c r="BU481" s="288">
        <f>IF($Q481="n/a",(IF('Workforce hours'!U$30=0,0,(AS481/'Workforce hours'!U$30))),(IF(VLOOKUP($Q481,'Workforce hours'!$C$8:$AD$30,BU$7,FALSE)=0,0,(AS481/(VLOOKUP($Q481,'Workforce hours'!$C$8:$AD$30,BU$7,FALSE))))))</f>
        <v>0</v>
      </c>
      <c r="BV481" s="288">
        <f>IF($Q481="n/a",(IF('Workforce hours'!V$30=0,0,(AT481/'Workforce hours'!V$30))),(IF(VLOOKUP($Q481,'Workforce hours'!$C$8:$AD$30,BV$7,FALSE)=0,0,(AT481/(VLOOKUP($Q481,'Workforce hours'!$C$8:$AD$30,BV$7,FALSE))))))</f>
        <v>0</v>
      </c>
      <c r="BW481" s="288">
        <f>IF($Q481="n/a",(IF('Workforce hours'!W$30=0,0,(AU481/'Workforce hours'!W$30))),(IF(VLOOKUP($Q481,'Workforce hours'!$C$8:$AD$30,BW$7,FALSE)=0,0,(AU481/(VLOOKUP($Q481,'Workforce hours'!$C$8:$AD$30,BW$7,FALSE))))))</f>
        <v>0</v>
      </c>
      <c r="BX481" s="288">
        <f>IF($Q481="n/a",(IF('Workforce hours'!X$30=0,0,(AV481/'Workforce hours'!X$30))),(IF(VLOOKUP($Q481,'Workforce hours'!$C$8:$AD$30,BX$7,FALSE)=0,0,(AV481/(VLOOKUP($Q481,'Workforce hours'!$C$8:$AD$30,BX$7,FALSE))))))</f>
        <v>0</v>
      </c>
      <c r="BY481" s="288">
        <f>IF($Q481="n/a",(IF('Workforce hours'!Y$30=0,0,(AW481/'Workforce hours'!Y$30))),(IF(VLOOKUP($Q481,'Workforce hours'!$C$8:$AD$30,BY$7,FALSE)=0,0,(AW481/(VLOOKUP($Q481,'Workforce hours'!$C$8:$AD$30,BY$7,FALSE))))))</f>
        <v>0</v>
      </c>
      <c r="BZ481" s="288">
        <f>IF($Q481="n/a",(IF('Workforce hours'!Z$30=0,0,(AX481/'Workforce hours'!Z$30))),(IF(VLOOKUP($Q481,'Workforce hours'!$C$8:$AD$30,BZ$7,FALSE)=0,0,(AX481/(VLOOKUP($Q481,'Workforce hours'!$C$8:$AD$30,BZ$7,FALSE))))))</f>
        <v>0</v>
      </c>
      <c r="CA481" s="288">
        <f>IF($Q481="n/a",(IF('Workforce hours'!AA$30=0,0,(AY481/'Workforce hours'!AA$30))),(IF(VLOOKUP($Q481,'Workforce hours'!$C$8:$AD$30,CA$7,FALSE)=0,0,(AY481/(VLOOKUP($Q481,'Workforce hours'!$C$8:$AD$30,CA$7,FALSE))))))</f>
        <v>0</v>
      </c>
      <c r="CB481" s="288">
        <f>IF($Q481="n/a",(IF('Workforce hours'!AB$30=0,0,(AZ481/'Workforce hours'!AB$30))),(IF(VLOOKUP($Q481,'Workforce hours'!$C$8:$AD$30,CB$7,FALSE)=0,0,(AZ481/(VLOOKUP($Q481,'Workforce hours'!$C$8:$AD$30,CB$7,FALSE))))))</f>
        <v>0</v>
      </c>
      <c r="CC481" s="288">
        <f>IF($Q481="n/a",(IF('Workforce hours'!AC$30=0,0,(BA481/'Workforce hours'!AC$30))),(IF(VLOOKUP($Q481,'Workforce hours'!$C$8:$AD$30,CC$7,FALSE)=0,0,(BA481/(VLOOKUP($Q481,'Workforce hours'!$C$8:$AD$30,CC$7,FALSE))))))</f>
        <v>0</v>
      </c>
      <c r="CD481" s="288">
        <f>IF($Q481="n/a",(IF('Workforce hours'!AD$30=0,0,(BB481/'Workforce hours'!AD$30))),(IF(VLOOKUP($Q481,'Workforce hours'!$C$8:$AD$30,CD$7,FALSE)=0,0,(BB481/(VLOOKUP($Q481,'Workforce hours'!$C$8:$AD$30,CD$7,FALSE))))))</f>
        <v>0</v>
      </c>
      <c r="CE481" s="289">
        <f t="shared" si="66"/>
        <v>0</v>
      </c>
      <c r="CF481" s="290">
        <f>BD481*'Workforce costs'!B$9*(1+'Workforce costs'!B$10)*(1+'Workforce costs'!B$11)</f>
        <v>0</v>
      </c>
      <c r="CG481" s="290">
        <f>BE481*'Workforce costs'!C$9*(1+'Workforce costs'!C$10)*(1+'Workforce costs'!C$11)</f>
        <v>0</v>
      </c>
      <c r="CH481" s="290">
        <f>BF481*'Workforce costs'!D$9*(1+'Workforce costs'!D$10)*(1+'Workforce costs'!D$11)</f>
        <v>0</v>
      </c>
      <c r="CI481" s="290">
        <f>BG481*'Workforce costs'!E$9*(1+'Workforce costs'!E$10)*(1+'Workforce costs'!E$11)</f>
        <v>0</v>
      </c>
      <c r="CJ481" s="290">
        <f>BH481*'Workforce costs'!F$9*(1+'Workforce costs'!F$10)*(1+'Workforce costs'!F$11)</f>
        <v>0</v>
      </c>
      <c r="CK481" s="290">
        <f>BI481*'Workforce costs'!G$9*(1+'Workforce costs'!G$10)*(1+'Workforce costs'!G$11)</f>
        <v>0</v>
      </c>
      <c r="CL481" s="290">
        <f>BJ481*'Workforce costs'!H$9*(1+'Workforce costs'!H$10)*(1+'Workforce costs'!H$11)</f>
        <v>0</v>
      </c>
      <c r="CM481" s="290">
        <f>BK481*'Workforce costs'!I$9*(1+'Workforce costs'!I$10)*(1+'Workforce costs'!I$11)</f>
        <v>0</v>
      </c>
      <c r="CN481" s="290">
        <f>BL481*'Workforce costs'!J$9*(1+'Workforce costs'!J$10)*(1+'Workforce costs'!J$11)</f>
        <v>0</v>
      </c>
      <c r="CO481" s="290">
        <f>BM481*'Workforce costs'!K$9*(1+'Workforce costs'!K$10)*(1+'Workforce costs'!K$11)</f>
        <v>0</v>
      </c>
      <c r="CP481" s="290">
        <f>BN481*'Workforce costs'!L$9*(1+'Workforce costs'!L$10)*(1+'Workforce costs'!L$11)</f>
        <v>0</v>
      </c>
      <c r="CQ481" s="290">
        <f>BO481*'Workforce costs'!M$9*(1+'Workforce costs'!M$10)*(1+'Workforce costs'!M$11)</f>
        <v>0</v>
      </c>
      <c r="CR481" s="290">
        <f>BP481*'Workforce costs'!N$9*(1+'Workforce costs'!N$10)*(1+'Workforce costs'!N$11)</f>
        <v>0</v>
      </c>
      <c r="CS481" s="290">
        <f>BQ481*'Workforce costs'!O$9*(1+'Workforce costs'!O$10)*(1+'Workforce costs'!O$11)</f>
        <v>0</v>
      </c>
      <c r="CT481" s="290">
        <f>BR481*'Workforce costs'!P$9*(1+'Workforce costs'!P$10)*(1+'Workforce costs'!P$11)</f>
        <v>0</v>
      </c>
      <c r="CU481" s="290">
        <f>BS481*'Workforce costs'!Q$9*(1+'Workforce costs'!Q$10)*(1+'Workforce costs'!Q$11)</f>
        <v>0</v>
      </c>
      <c r="CV481" s="290">
        <f>BT481*'Workforce costs'!R$9*(1+'Workforce costs'!R$10)*(1+'Workforce costs'!R$11)</f>
        <v>0</v>
      </c>
      <c r="CW481" s="290">
        <f>BU481*'Workforce costs'!S$9*(1+'Workforce costs'!S$10)*(1+'Workforce costs'!S$11)</f>
        <v>0</v>
      </c>
      <c r="CX481" s="290">
        <f>BV481*'Workforce costs'!T$9*(1+'Workforce costs'!T$10)*(1+'Workforce costs'!T$11)</f>
        <v>0</v>
      </c>
      <c r="CY481" s="290">
        <f>BW481*'Workforce costs'!U$9*(1+'Workforce costs'!U$10)*(1+'Workforce costs'!U$11)</f>
        <v>0</v>
      </c>
      <c r="CZ481" s="290">
        <f>BX481*'Workforce costs'!V$9*(1+'Workforce costs'!V$10)*(1+'Workforce costs'!V$11)</f>
        <v>0</v>
      </c>
      <c r="DA481" s="290">
        <f>BY481*'Workforce costs'!W$9*(1+'Workforce costs'!W$10)*(1+'Workforce costs'!W$11)</f>
        <v>0</v>
      </c>
      <c r="DB481" s="290">
        <f>BZ481*'Workforce costs'!X$9*(1+'Workforce costs'!X$10)*(1+'Workforce costs'!X$11)</f>
        <v>0</v>
      </c>
      <c r="DC481" s="290">
        <f>CA481*'Workforce costs'!Y$9*(1+'Workforce costs'!Y$10)*(1+'Workforce costs'!Y$11)</f>
        <v>0</v>
      </c>
      <c r="DD481" s="290">
        <f>CB481*'Workforce costs'!Z$9*(1+'Workforce costs'!Z$10)*(1+'Workforce costs'!Z$11)</f>
        <v>0</v>
      </c>
      <c r="DE481" s="290">
        <f>CC481*'Workforce costs'!AA$9*(1+'Workforce costs'!AA$10)*(1+'Workforce costs'!AA$11)</f>
        <v>0</v>
      </c>
      <c r="DF481" s="290">
        <f>CD481*'Workforce costs'!AB$9*(1+'Workforce costs'!AB$10)*(1+'Workforce costs'!AB$11)</f>
        <v>0</v>
      </c>
    </row>
    <row r="482" spans="1:110" x14ac:dyDescent="0.3">
      <c r="A482" s="2" t="str">
        <f>Outputs!$A$4</f>
        <v>Australia</v>
      </c>
      <c r="B482" s="2" t="str">
        <f t="shared" si="59"/>
        <v>Australia 25to64</v>
      </c>
      <c r="C482" s="30">
        <f>VLOOKUP($B482,Populations!$D$15:$H$1920,3,FALSE)</f>
        <v>13966174</v>
      </c>
      <c r="D482" s="255">
        <f>IF(OR($H482="General pop",$H482="Schools",$H482="Workplace",$H482="Skills Training",$H482="Digital Supports"),1,VLOOKUP($B482,Populations!$D$15:$H$1920,5,FALSE))</f>
        <v>1</v>
      </c>
      <c r="E482" s="88">
        <f>VLOOKUP(I482,Epidemiology!$C$10:$H$47,6,FALSE)</f>
        <v>833.4</v>
      </c>
      <c r="F482" s="102">
        <f>'Care profiles'!R483</f>
        <v>0.16666666666666666</v>
      </c>
      <c r="G482" s="15" t="str">
        <f>'Care profiles'!A483</f>
        <v>25to64</v>
      </c>
      <c r="H482" s="15" t="str">
        <f>'Care profiles'!B483</f>
        <v>Bereaved_Year1</v>
      </c>
      <c r="I482" s="15" t="str">
        <f>'Care profiles'!C483</f>
        <v>Bereaved_Year1_25-64yrs</v>
      </c>
      <c r="J482" s="15" t="str">
        <f>'Care profiles'!D483</f>
        <v>Care profile</v>
      </c>
      <c r="K482" s="15" t="str">
        <f>'Care profiles'!E483</f>
        <v>Postvention Group Peer Support Services</v>
      </c>
      <c r="L482" s="104">
        <f>'Care profiles'!F483</f>
        <v>0.25</v>
      </c>
      <c r="M482" s="15">
        <f>'Care profiles'!G483</f>
        <v>10</v>
      </c>
      <c r="N482" s="15">
        <f>'Care profiles'!H483</f>
        <v>90</v>
      </c>
      <c r="O482" s="15" t="str">
        <f>'Care profiles'!I483</f>
        <v>min</v>
      </c>
      <c r="P482" s="15" t="str">
        <f>'Care profiles'!J483</f>
        <v>Peer Worker</v>
      </c>
      <c r="Q482" s="15" t="str">
        <f>'Care profiles'!K483</f>
        <v>n/a</v>
      </c>
      <c r="R482" s="15" t="str">
        <f>'Care profiles'!M483</f>
        <v>Y</v>
      </c>
      <c r="S482" s="15" t="str">
        <f>'Care profiles'!O483</f>
        <v>Y</v>
      </c>
      <c r="T482" s="15" t="str">
        <f>'Care profiles'!Q483</f>
        <v>N</v>
      </c>
      <c r="U482" s="30">
        <f t="shared" si="60"/>
        <v>116394.09411600001</v>
      </c>
      <c r="V482" s="30">
        <f t="shared" si="61"/>
        <v>29098.523529000002</v>
      </c>
      <c r="W482" s="30">
        <f>IF(M482="n/a",0,IF(O482="days",V482*M482*(1+(VLOOKUP(K482,'Bed parameters'!$A$9:$G$12,7,FALSE))),V482*M482))</f>
        <v>290985.23529000004</v>
      </c>
      <c r="X482" s="30">
        <f t="shared" si="62"/>
        <v>436477.85293500009</v>
      </c>
      <c r="Y482" s="30">
        <f t="shared" si="63"/>
        <v>0</v>
      </c>
      <c r="Z482" s="113">
        <f>_xlfn.IFNA(Y482/((VLOOKUP(K482,'Bed parameters'!$A$9:$G$12,3,FALSE))*(VLOOKUP(K482,'Bed parameters'!$A$9:$G$12,5,FALSE))),0)</f>
        <v>0</v>
      </c>
      <c r="AA482" s="30">
        <f t="shared" si="64"/>
        <v>72746.30882250001</v>
      </c>
      <c r="AB482" s="30">
        <f>_xlfn.IFNA(IF($O482="days",$Y482*(VLOOKUP($K482,'Bed parameters'!$A$9:$I$12,9,FALSE))*$F482*(VLOOKUP($Q482,'Workforce distribution'!$C$8:$AD$30,AB$7,FALSE)),IF($Q482="n/a",(IF($P482=AB$6,$X482*$F482,0)),$X482*$F482*(VLOOKUP($Q482,'Workforce distribution'!$C$8:$AD$30,AB$7,FALSE)))),0)</f>
        <v>0</v>
      </c>
      <c r="AC482" s="30">
        <f>_xlfn.IFNA(IF($O482="days",$Y482*(VLOOKUP($K482,'Bed parameters'!$A$9:$I$12,9,FALSE))*$F482*(VLOOKUP($Q482,'Workforce distribution'!$C$8:$AD$30,AC$7,FALSE)),IF($Q482="n/a",(IF($P482=AC$6,$X482*$F482,0)),$X482*$F482*(VLOOKUP($Q482,'Workforce distribution'!$C$8:$AD$30,AC$7,FALSE)))),0)</f>
        <v>0</v>
      </c>
      <c r="AD482" s="30">
        <f>_xlfn.IFNA(IF($O482="days",$Y482*(VLOOKUP($K482,'Bed parameters'!$A$9:$I$12,9,FALSE))*$F482*(VLOOKUP($Q482,'Workforce distribution'!$C$8:$AD$30,AD$7,FALSE)),IF($Q482="n/a",(IF($P482=AD$6,$X482*$F482,0)),$X482*$F482*(VLOOKUP($Q482,'Workforce distribution'!$C$8:$AD$30,AD$7,FALSE)))),0)</f>
        <v>0</v>
      </c>
      <c r="AE482" s="30">
        <f>_xlfn.IFNA(IF($O482="days",$Y482*(VLOOKUP($K482,'Bed parameters'!$A$9:$I$12,9,FALSE))*$F482*(VLOOKUP($Q482,'Workforce distribution'!$C$8:$AD$30,AE$7,FALSE)),IF($Q482="n/a",(IF($P482=AE$6,$X482*$F482,0)),$X482*$F482*(VLOOKUP($Q482,'Workforce distribution'!$C$8:$AD$30,AE$7,FALSE)))),0)</f>
        <v>72746.30882250001</v>
      </c>
      <c r="AF482" s="30">
        <f>_xlfn.IFNA(IF($O482="days",$Y482*(VLOOKUP($K482,'Bed parameters'!$A$9:$I$12,9,FALSE))*$F482*(VLOOKUP($Q482,'Workforce distribution'!$C$8:$AD$30,AF$7,FALSE)),IF($Q482="n/a",(IF($P482=AF$6,$X482*$F482,0)),$X482*$F482*(VLOOKUP($Q482,'Workforce distribution'!$C$8:$AD$30,AF$7,FALSE)))),0)</f>
        <v>0</v>
      </c>
      <c r="AG482" s="30">
        <f>_xlfn.IFNA(IF($O482="days",$Y482*(VLOOKUP($K482,'Bed parameters'!$A$9:$I$12,9,FALSE))*$F482*(VLOOKUP($Q482,'Workforce distribution'!$C$8:$AD$30,AG$7,FALSE)),IF($Q482="n/a",(IF($P482=AG$6,$X482*$F482,0)),$X482*$F482*(VLOOKUP($Q482,'Workforce distribution'!$C$8:$AD$30,AG$7,FALSE)))),0)</f>
        <v>0</v>
      </c>
      <c r="AH482" s="30">
        <f>_xlfn.IFNA(IF($O482="days",$Y482*(VLOOKUP($K482,'Bed parameters'!$A$9:$I$12,9,FALSE))*$F482*(VLOOKUP($Q482,'Workforce distribution'!$C$8:$AD$30,AH$7,FALSE)),IF($Q482="n/a",(IF($P482=AH$6,$X482*$F482,0)),$X482*$F482*(VLOOKUP($Q482,'Workforce distribution'!$C$8:$AD$30,AH$7,FALSE)))),0)</f>
        <v>0</v>
      </c>
      <c r="AI482" s="30">
        <f>_xlfn.IFNA(IF($O482="days",$Y482*(VLOOKUP($K482,'Bed parameters'!$A$9:$I$12,9,FALSE))*$F482*(VLOOKUP($Q482,'Workforce distribution'!$C$8:$AD$30,AI$7,FALSE)),IF($Q482="n/a",(IF($P482=AI$6,$X482*$F482,0)),$X482*$F482*(VLOOKUP($Q482,'Workforce distribution'!$C$8:$AD$30,AI$7,FALSE)))),0)</f>
        <v>0</v>
      </c>
      <c r="AJ482" s="30">
        <f>_xlfn.IFNA(IF($O482="days",$Y482*(VLOOKUP($K482,'Bed parameters'!$A$9:$I$12,9,FALSE))*$F482*(VLOOKUP($Q482,'Workforce distribution'!$C$8:$AD$30,AJ$7,FALSE)),IF($Q482="n/a",(IF($P482=AJ$6,$X482*$F482,0)),$X482*$F482*(VLOOKUP($Q482,'Workforce distribution'!$C$8:$AD$30,AJ$7,FALSE)))),0)</f>
        <v>0</v>
      </c>
      <c r="AK482" s="30">
        <f>_xlfn.IFNA(IF($O482="days",$Y482*(VLOOKUP($K482,'Bed parameters'!$A$9:$I$12,9,FALSE))*$F482*(VLOOKUP($Q482,'Workforce distribution'!$C$8:$AD$30,AK$7,FALSE)),IF($Q482="n/a",(IF($P482=AK$6,$X482*$F482,0)),$X482*$F482*(VLOOKUP($Q482,'Workforce distribution'!$C$8:$AD$30,AK$7,FALSE)))),0)</f>
        <v>0</v>
      </c>
      <c r="AL482" s="30">
        <f>_xlfn.IFNA(IF($O482="days",$Y482*(VLOOKUP($K482,'Bed parameters'!$A$9:$I$12,9,FALSE))*$F482*(VLOOKUP($Q482,'Workforce distribution'!$C$8:$AD$30,AL$7,FALSE)),IF($Q482="n/a",(IF($P482=AL$6,$X482*$F482,0)),$X482*$F482*(VLOOKUP($Q482,'Workforce distribution'!$C$8:$AD$30,AL$7,FALSE)))),0)</f>
        <v>0</v>
      </c>
      <c r="AM482" s="30">
        <f>_xlfn.IFNA(IF($O482="days",$Y482*(VLOOKUP($K482,'Bed parameters'!$A$9:$I$12,9,FALSE))*$F482*(VLOOKUP($Q482,'Workforce distribution'!$C$8:$AD$30,AM$7,FALSE)),IF($Q482="n/a",(IF($P482=AM$6,$X482*$F482,0)),$X482*$F482*(VLOOKUP($Q482,'Workforce distribution'!$C$8:$AD$30,AM$7,FALSE)))),0)</f>
        <v>0</v>
      </c>
      <c r="AN482" s="30">
        <f>_xlfn.IFNA(IF($O482="days",$Y482*(VLOOKUP($K482,'Bed parameters'!$A$9:$I$12,9,FALSE))*$F482*(VLOOKUP($Q482,'Workforce distribution'!$C$8:$AD$30,AN$7,FALSE)),IF($Q482="n/a",(IF($P482=AN$6,$X482*$F482,0)),$X482*$F482*(VLOOKUP($Q482,'Workforce distribution'!$C$8:$AD$30,AN$7,FALSE)))),0)</f>
        <v>0</v>
      </c>
      <c r="AO482" s="30">
        <f>_xlfn.IFNA(IF($O482="days",$Y482*(VLOOKUP($K482,'Bed parameters'!$A$9:$I$12,9,FALSE))*$F482*(VLOOKUP($Q482,'Workforce distribution'!$C$8:$AD$30,AO$7,FALSE)),IF($Q482="n/a",(IF($P482=AO$6,$X482*$F482,0)),$X482*$F482*(VLOOKUP($Q482,'Workforce distribution'!$C$8:$AD$30,AO$7,FALSE)))),0)</f>
        <v>0</v>
      </c>
      <c r="AP482" s="30">
        <f>_xlfn.IFNA(IF($O482="days",$Y482*(VLOOKUP($K482,'Bed parameters'!$A$9:$I$12,9,FALSE))*$F482*(VLOOKUP($Q482,'Workforce distribution'!$C$8:$AD$30,AP$7,FALSE)),IF($Q482="n/a",(IF($P482=AP$6,$X482*$F482,0)),$X482*$F482*(VLOOKUP($Q482,'Workforce distribution'!$C$8:$AD$30,AP$7,FALSE)))),0)</f>
        <v>0</v>
      </c>
      <c r="AQ482" s="30">
        <f>_xlfn.IFNA(IF($O482="days",$Y482*(VLOOKUP($K482,'Bed parameters'!$A$9:$I$12,9,FALSE))*$F482*(VLOOKUP($Q482,'Workforce distribution'!$C$8:$AD$30,AQ$7,FALSE)),IF($Q482="n/a",(IF($P482=AQ$6,$X482*$F482,0)),$X482*$F482*(VLOOKUP($Q482,'Workforce distribution'!$C$8:$AD$30,AQ$7,FALSE)))),0)</f>
        <v>0</v>
      </c>
      <c r="AR482" s="30">
        <f>_xlfn.IFNA(IF($O482="days",$Y482*(VLOOKUP($K482,'Bed parameters'!$A$9:$I$12,9,FALSE))*$F482*(VLOOKUP($Q482,'Workforce distribution'!$C$8:$AD$30,AR$7,FALSE)),IF($Q482="n/a",(IF($P482=AR$6,$X482*$F482,0)),$X482*$F482*(VLOOKUP($Q482,'Workforce distribution'!$C$8:$AD$30,AR$7,FALSE)))),0)</f>
        <v>0</v>
      </c>
      <c r="AS482" s="30">
        <f>_xlfn.IFNA(IF($O482="days",$Y482*(VLOOKUP($K482,'Bed parameters'!$A$9:$I$12,9,FALSE))*$F482*(VLOOKUP($Q482,'Workforce distribution'!$C$8:$AD$30,AS$7,FALSE)),IF($Q482="n/a",(IF($P482=AS$6,$X482*$F482,0)),$X482*$F482*(VLOOKUP($Q482,'Workforce distribution'!$C$8:$AD$30,AS$7,FALSE)))),0)</f>
        <v>0</v>
      </c>
      <c r="AT482" s="30">
        <f>_xlfn.IFNA(IF($O482="days",$Y482*(VLOOKUP($K482,'Bed parameters'!$A$9:$I$12,9,FALSE))*$F482*(VLOOKUP($Q482,'Workforce distribution'!$C$8:$AD$30,AT$7,FALSE)),IF($Q482="n/a",(IF($P482=AT$6,$X482*$F482,0)),$X482*$F482*(VLOOKUP($Q482,'Workforce distribution'!$C$8:$AD$30,AT$7,FALSE)))),0)</f>
        <v>0</v>
      </c>
      <c r="AU482" s="30">
        <f>_xlfn.IFNA(IF($O482="days",$Y482*(VLOOKUP($K482,'Bed parameters'!$A$9:$I$12,9,FALSE))*$F482*(VLOOKUP($Q482,'Workforce distribution'!$C$8:$AD$30,AU$7,FALSE)),IF($Q482="n/a",(IF($P482=AU$6,$X482*$F482,0)),$X482*$F482*(VLOOKUP($Q482,'Workforce distribution'!$C$8:$AD$30,AU$7,FALSE)))),0)</f>
        <v>0</v>
      </c>
      <c r="AV482" s="30">
        <f>_xlfn.IFNA(IF($O482="days",$Y482*(VLOOKUP($K482,'Bed parameters'!$A$9:$I$12,9,FALSE))*$F482*(VLOOKUP($Q482,'Workforce distribution'!$C$8:$AD$30,AV$7,FALSE)),IF($Q482="n/a",(IF($P482=AV$6,$X482*$F482,0)),$X482*$F482*(VLOOKUP($Q482,'Workforce distribution'!$C$8:$AD$30,AV$7,FALSE)))),0)</f>
        <v>0</v>
      </c>
      <c r="AW482" s="30">
        <f>_xlfn.IFNA(IF($O482="days",$Y482*(VLOOKUP($K482,'Bed parameters'!$A$9:$I$12,9,FALSE))*$F482*(VLOOKUP($Q482,'Workforce distribution'!$C$8:$AD$30,AW$7,FALSE)),IF($Q482="n/a",(IF($P482=AW$6,$X482*$F482,0)),$X482*$F482*(VLOOKUP($Q482,'Workforce distribution'!$C$8:$AD$30,AW$7,FALSE)))),0)</f>
        <v>0</v>
      </c>
      <c r="AX482" s="30">
        <f>_xlfn.IFNA(IF($O482="days",$Y482*(VLOOKUP($K482,'Bed parameters'!$A$9:$I$12,9,FALSE))*$F482*(VLOOKUP($Q482,'Workforce distribution'!$C$8:$AD$30,AX$7,FALSE)),IF($Q482="n/a",(IF($P482=AX$6,$X482*$F482,0)),$X482*$F482*(VLOOKUP($Q482,'Workforce distribution'!$C$8:$AD$30,AX$7,FALSE)))),0)</f>
        <v>0</v>
      </c>
      <c r="AY482" s="30">
        <f>_xlfn.IFNA(IF($O482="days",$Y482*(VLOOKUP($K482,'Bed parameters'!$A$9:$I$12,9,FALSE))*$F482*(VLOOKUP($Q482,'Workforce distribution'!$C$8:$AD$30,AY$7,FALSE)),IF($Q482="n/a",(IF($P482=AY$6,$X482*$F482,0)),$X482*$F482*(VLOOKUP($Q482,'Workforce distribution'!$C$8:$AD$30,AY$7,FALSE)))),0)</f>
        <v>0</v>
      </c>
      <c r="AZ482" s="30">
        <f>_xlfn.IFNA(IF($O482="days",$Y482*(VLOOKUP($K482,'Bed parameters'!$A$9:$I$12,9,FALSE))*$F482*(VLOOKUP($Q482,'Workforce distribution'!$C$8:$AD$30,AZ$7,FALSE)),IF($Q482="n/a",(IF($P482=AZ$6,$X482*$F482,0)),$X482*$F482*(VLOOKUP($Q482,'Workforce distribution'!$C$8:$AD$30,AZ$7,FALSE)))),0)</f>
        <v>0</v>
      </c>
      <c r="BA482" s="30">
        <f>_xlfn.IFNA(IF($O482="days",$Y482*(VLOOKUP($K482,'Bed parameters'!$A$9:$I$12,9,FALSE))*$F482*(VLOOKUP($Q482,'Workforce distribution'!$C$8:$AD$30,BA$7,FALSE)),IF($Q482="n/a",(IF($P482=BA$6,$X482*$F482,0)),$X482*$F482*(VLOOKUP($Q482,'Workforce distribution'!$C$8:$AD$30,BA$7,FALSE)))),0)</f>
        <v>0</v>
      </c>
      <c r="BB482" s="30">
        <f>_xlfn.IFNA(IF($O482="days",$Y482*(VLOOKUP($K482,'Bed parameters'!$A$9:$I$12,9,FALSE))*$F482*(VLOOKUP($Q482,'Workforce distribution'!$C$8:$AD$30,BB$7,FALSE)),IF($Q482="n/a",(IF($P482=BB$6,$X482*$F482,0)),$X482*$F482*(VLOOKUP($Q482,'Workforce distribution'!$C$8:$AD$30,BB$7,FALSE)))),0)</f>
        <v>0</v>
      </c>
      <c r="BC482" s="149">
        <f t="shared" si="65"/>
        <v>63.29814864403702</v>
      </c>
      <c r="BD482" s="288">
        <f>IF($Q482="n/a",(IF('Workforce hours'!D$30=0,0,(AB482/'Workforce hours'!D$30))),(IF(VLOOKUP($Q482,'Workforce hours'!$C$8:$AD$30,BD$7,FALSE)=0,0,(AB482/(VLOOKUP($Q482,'Workforce hours'!$C$8:$AD$30,BD$7,FALSE))))))</f>
        <v>0</v>
      </c>
      <c r="BE482" s="288">
        <f>IF($Q482="n/a",(IF('Workforce hours'!E$30=0,0,(AC482/'Workforce hours'!E$30))),(IF(VLOOKUP($Q482,'Workforce hours'!$C$8:$AD$30,BE$7,FALSE)=0,0,(AC482/(VLOOKUP($Q482,'Workforce hours'!$C$8:$AD$30,BE$7,FALSE))))))</f>
        <v>0</v>
      </c>
      <c r="BF482" s="288">
        <f>IF($Q482="n/a",(IF('Workforce hours'!F$30=0,0,(AD482/'Workforce hours'!F$30))),(IF(VLOOKUP($Q482,'Workforce hours'!$C$8:$AD$30,BF$7,FALSE)=0,0,(AD482/(VLOOKUP($Q482,'Workforce hours'!$C$8:$AD$30,BF$7,FALSE))))))</f>
        <v>0</v>
      </c>
      <c r="BG482" s="288">
        <f>IF($Q482="n/a",(IF('Workforce hours'!G$30=0,0,(AE482/'Workforce hours'!G$30))),(IF(VLOOKUP($Q482,'Workforce hours'!$C$8:$AD$30,BG$7,FALSE)=0,0,(AE482/(VLOOKUP($Q482,'Workforce hours'!$C$8:$AD$30,BG$7,FALSE))))))</f>
        <v>63.29814864403702</v>
      </c>
      <c r="BH482" s="288">
        <f>IF($Q482="n/a",(IF('Workforce hours'!H$30=0,0,(AF482/'Workforce hours'!H$30))),(IF(VLOOKUP($Q482,'Workforce hours'!$C$8:$AD$30,BH$7,FALSE)=0,0,(AF482/(VLOOKUP($Q482,'Workforce hours'!$C$8:$AD$30,BH$7,FALSE))))))</f>
        <v>0</v>
      </c>
      <c r="BI482" s="288">
        <f>IF($Q482="n/a",(IF('Workforce hours'!I$30=0,0,(AG482/'Workforce hours'!I$30))),(IF(VLOOKUP($Q482,'Workforce hours'!$C$8:$AD$30,BI$7,FALSE)=0,0,(AG482/(VLOOKUP($Q482,'Workforce hours'!$C$8:$AD$30,BI$7,FALSE))))))</f>
        <v>0</v>
      </c>
      <c r="BJ482" s="288">
        <f>IF($Q482="n/a",(IF('Workforce hours'!J$30=0,0,(AH482/'Workforce hours'!J$30))),(IF(VLOOKUP($Q482,'Workforce hours'!$C$8:$AD$30,BJ$7,FALSE)=0,0,(AH482/(VLOOKUP($Q482,'Workforce hours'!$C$8:$AD$30,BJ$7,FALSE))))))</f>
        <v>0</v>
      </c>
      <c r="BK482" s="288">
        <f>IF($Q482="n/a",(IF('Workforce hours'!K$30=0,0,(AI482/'Workforce hours'!K$30))),(IF(VLOOKUP($Q482,'Workforce hours'!$C$8:$AD$30,BK$7,FALSE)=0,0,(AI482/(VLOOKUP($Q482,'Workforce hours'!$C$8:$AD$30,BK$7,FALSE))))))</f>
        <v>0</v>
      </c>
      <c r="BL482" s="288">
        <f>IF($Q482="n/a",(IF('Workforce hours'!L$30=0,0,(AJ482/'Workforce hours'!L$30))),(IF(VLOOKUP($Q482,'Workforce hours'!$C$8:$AD$30,BL$7,FALSE)=0,0,(AJ482/(VLOOKUP($Q482,'Workforce hours'!$C$8:$AD$30,BL$7,FALSE))))))</f>
        <v>0</v>
      </c>
      <c r="BM482" s="288">
        <f>IF($Q482="n/a",(IF('Workforce hours'!M$30=0,0,(AK482/'Workforce hours'!M$30))),(IF(VLOOKUP($Q482,'Workforce hours'!$C$8:$AD$30,BM$7,FALSE)=0,0,(AK482/(VLOOKUP($Q482,'Workforce hours'!$C$8:$AD$30,BM$7,FALSE))))))</f>
        <v>0</v>
      </c>
      <c r="BN482" s="288">
        <f>IF($Q482="n/a",(IF('Workforce hours'!N$30=0,0,(AL482/'Workforce hours'!N$30))),(IF(VLOOKUP($Q482,'Workforce hours'!$C$8:$AD$30,BN$7,FALSE)=0,0,(AL482/(VLOOKUP($Q482,'Workforce hours'!$C$8:$AD$30,BN$7,FALSE))))))</f>
        <v>0</v>
      </c>
      <c r="BO482" s="288">
        <f>IF($Q482="n/a",(IF('Workforce hours'!O$30=0,0,(AM482/'Workforce hours'!O$30))),(IF(VLOOKUP($Q482,'Workforce hours'!$C$8:$AD$30,BO$7,FALSE)=0,0,(AM482/(VLOOKUP($Q482,'Workforce hours'!$C$8:$AD$30,BO$7,FALSE))))))</f>
        <v>0</v>
      </c>
      <c r="BP482" s="288">
        <f>IF($Q482="n/a",(IF('Workforce hours'!P$30=0,0,(AN482/'Workforce hours'!P$30))),(IF(VLOOKUP($Q482,'Workforce hours'!$C$8:$AD$30,BP$7,FALSE)=0,0,(AN482/(VLOOKUP($Q482,'Workforce hours'!$C$8:$AD$30,BP$7,FALSE))))))</f>
        <v>0</v>
      </c>
      <c r="BQ482" s="288">
        <f>IF($Q482="n/a",(IF('Workforce hours'!Q$30=0,0,(AO482/'Workforce hours'!Q$30))),(IF(VLOOKUP($Q482,'Workforce hours'!$C$8:$AD$30,BQ$7,FALSE)=0,0,(AO482/(VLOOKUP($Q482,'Workforce hours'!$C$8:$AD$30,BQ$7,FALSE))))))</f>
        <v>0</v>
      </c>
      <c r="BR482" s="288">
        <f>IF($Q482="n/a",(IF('Workforce hours'!R$30=0,0,(AP482/'Workforce hours'!R$30))),(IF(VLOOKUP($Q482,'Workforce hours'!$C$8:$AD$30,BR$7,FALSE)=0,0,(AP482/(VLOOKUP($Q482,'Workforce hours'!$C$8:$AD$30,BR$7,FALSE))))))</f>
        <v>0</v>
      </c>
      <c r="BS482" s="288">
        <f>IF($Q482="n/a",(IF('Workforce hours'!S$30=0,0,(AQ482/'Workforce hours'!S$30))),(IF(VLOOKUP($Q482,'Workforce hours'!$C$8:$AD$30,BS$7,FALSE)=0,0,(AQ482/(VLOOKUP($Q482,'Workforce hours'!$C$8:$AD$30,BS$7,FALSE))))))</f>
        <v>0</v>
      </c>
      <c r="BT482" s="288">
        <f>IF($Q482="n/a",(IF('Workforce hours'!T$30=0,0,(AR482/'Workforce hours'!T$30))),(IF(VLOOKUP($Q482,'Workforce hours'!$C$8:$AD$30,BT$7,FALSE)=0,0,(AR482/(VLOOKUP($Q482,'Workforce hours'!$C$8:$AD$30,BT$7,FALSE))))))</f>
        <v>0</v>
      </c>
      <c r="BU482" s="288">
        <f>IF($Q482="n/a",(IF('Workforce hours'!U$30=0,0,(AS482/'Workforce hours'!U$30))),(IF(VLOOKUP($Q482,'Workforce hours'!$C$8:$AD$30,BU$7,FALSE)=0,0,(AS482/(VLOOKUP($Q482,'Workforce hours'!$C$8:$AD$30,BU$7,FALSE))))))</f>
        <v>0</v>
      </c>
      <c r="BV482" s="288">
        <f>IF($Q482="n/a",(IF('Workforce hours'!V$30=0,0,(AT482/'Workforce hours'!V$30))),(IF(VLOOKUP($Q482,'Workforce hours'!$C$8:$AD$30,BV$7,FALSE)=0,0,(AT482/(VLOOKUP($Q482,'Workforce hours'!$C$8:$AD$30,BV$7,FALSE))))))</f>
        <v>0</v>
      </c>
      <c r="BW482" s="288">
        <f>IF($Q482="n/a",(IF('Workforce hours'!W$30=0,0,(AU482/'Workforce hours'!W$30))),(IF(VLOOKUP($Q482,'Workforce hours'!$C$8:$AD$30,BW$7,FALSE)=0,0,(AU482/(VLOOKUP($Q482,'Workforce hours'!$C$8:$AD$30,BW$7,FALSE))))))</f>
        <v>0</v>
      </c>
      <c r="BX482" s="288">
        <f>IF($Q482="n/a",(IF('Workforce hours'!X$30=0,0,(AV482/'Workforce hours'!X$30))),(IF(VLOOKUP($Q482,'Workforce hours'!$C$8:$AD$30,BX$7,FALSE)=0,0,(AV482/(VLOOKUP($Q482,'Workforce hours'!$C$8:$AD$30,BX$7,FALSE))))))</f>
        <v>0</v>
      </c>
      <c r="BY482" s="288">
        <f>IF($Q482="n/a",(IF('Workforce hours'!Y$30=0,0,(AW482/'Workforce hours'!Y$30))),(IF(VLOOKUP($Q482,'Workforce hours'!$C$8:$AD$30,BY$7,FALSE)=0,0,(AW482/(VLOOKUP($Q482,'Workforce hours'!$C$8:$AD$30,BY$7,FALSE))))))</f>
        <v>0</v>
      </c>
      <c r="BZ482" s="288">
        <f>IF($Q482="n/a",(IF('Workforce hours'!Z$30=0,0,(AX482/'Workforce hours'!Z$30))),(IF(VLOOKUP($Q482,'Workforce hours'!$C$8:$AD$30,BZ$7,FALSE)=0,0,(AX482/(VLOOKUP($Q482,'Workforce hours'!$C$8:$AD$30,BZ$7,FALSE))))))</f>
        <v>0</v>
      </c>
      <c r="CA482" s="288">
        <f>IF($Q482="n/a",(IF('Workforce hours'!AA$30=0,0,(AY482/'Workforce hours'!AA$30))),(IF(VLOOKUP($Q482,'Workforce hours'!$C$8:$AD$30,CA$7,FALSE)=0,0,(AY482/(VLOOKUP($Q482,'Workforce hours'!$C$8:$AD$30,CA$7,FALSE))))))</f>
        <v>0</v>
      </c>
      <c r="CB482" s="288">
        <f>IF($Q482="n/a",(IF('Workforce hours'!AB$30=0,0,(AZ482/'Workforce hours'!AB$30))),(IF(VLOOKUP($Q482,'Workforce hours'!$C$8:$AD$30,CB$7,FALSE)=0,0,(AZ482/(VLOOKUP($Q482,'Workforce hours'!$C$8:$AD$30,CB$7,FALSE))))))</f>
        <v>0</v>
      </c>
      <c r="CC482" s="288">
        <f>IF($Q482="n/a",(IF('Workforce hours'!AC$30=0,0,(BA482/'Workforce hours'!AC$30))),(IF(VLOOKUP($Q482,'Workforce hours'!$C$8:$AD$30,CC$7,FALSE)=0,0,(BA482/(VLOOKUP($Q482,'Workforce hours'!$C$8:$AD$30,CC$7,FALSE))))))</f>
        <v>0</v>
      </c>
      <c r="CD482" s="288">
        <f>IF($Q482="n/a",(IF('Workforce hours'!AD$30=0,0,(BB482/'Workforce hours'!AD$30))),(IF(VLOOKUP($Q482,'Workforce hours'!$C$8:$AD$30,CD$7,FALSE)=0,0,(BB482/(VLOOKUP($Q482,'Workforce hours'!$C$8:$AD$30,CD$7,FALSE))))))</f>
        <v>0</v>
      </c>
      <c r="CE482" s="289">
        <f t="shared" si="66"/>
        <v>0</v>
      </c>
      <c r="CF482" s="290">
        <f>BD482*'Workforce costs'!B$9*(1+'Workforce costs'!B$10)*(1+'Workforce costs'!B$11)</f>
        <v>0</v>
      </c>
      <c r="CG482" s="290">
        <f>BE482*'Workforce costs'!C$9*(1+'Workforce costs'!C$10)*(1+'Workforce costs'!C$11)</f>
        <v>0</v>
      </c>
      <c r="CH482" s="290">
        <f>BF482*'Workforce costs'!D$9*(1+'Workforce costs'!D$10)*(1+'Workforce costs'!D$11)</f>
        <v>0</v>
      </c>
      <c r="CI482" s="290">
        <f>BG482*'Workforce costs'!E$9*(1+'Workforce costs'!E$10)*(1+'Workforce costs'!E$11)</f>
        <v>0</v>
      </c>
      <c r="CJ482" s="290">
        <f>BH482*'Workforce costs'!F$9*(1+'Workforce costs'!F$10)*(1+'Workforce costs'!F$11)</f>
        <v>0</v>
      </c>
      <c r="CK482" s="290">
        <f>BI482*'Workforce costs'!G$9*(1+'Workforce costs'!G$10)*(1+'Workforce costs'!G$11)</f>
        <v>0</v>
      </c>
      <c r="CL482" s="290">
        <f>BJ482*'Workforce costs'!H$9*(1+'Workforce costs'!H$10)*(1+'Workforce costs'!H$11)</f>
        <v>0</v>
      </c>
      <c r="CM482" s="290">
        <f>BK482*'Workforce costs'!I$9*(1+'Workforce costs'!I$10)*(1+'Workforce costs'!I$11)</f>
        <v>0</v>
      </c>
      <c r="CN482" s="290">
        <f>BL482*'Workforce costs'!J$9*(1+'Workforce costs'!J$10)*(1+'Workforce costs'!J$11)</f>
        <v>0</v>
      </c>
      <c r="CO482" s="290">
        <f>BM482*'Workforce costs'!K$9*(1+'Workforce costs'!K$10)*(1+'Workforce costs'!K$11)</f>
        <v>0</v>
      </c>
      <c r="CP482" s="290">
        <f>BN482*'Workforce costs'!L$9*(1+'Workforce costs'!L$10)*(1+'Workforce costs'!L$11)</f>
        <v>0</v>
      </c>
      <c r="CQ482" s="290">
        <f>BO482*'Workforce costs'!M$9*(1+'Workforce costs'!M$10)*(1+'Workforce costs'!M$11)</f>
        <v>0</v>
      </c>
      <c r="CR482" s="290">
        <f>BP482*'Workforce costs'!N$9*(1+'Workforce costs'!N$10)*(1+'Workforce costs'!N$11)</f>
        <v>0</v>
      </c>
      <c r="CS482" s="290">
        <f>BQ482*'Workforce costs'!O$9*(1+'Workforce costs'!O$10)*(1+'Workforce costs'!O$11)</f>
        <v>0</v>
      </c>
      <c r="CT482" s="290">
        <f>BR482*'Workforce costs'!P$9*(1+'Workforce costs'!P$10)*(1+'Workforce costs'!P$11)</f>
        <v>0</v>
      </c>
      <c r="CU482" s="290">
        <f>BS482*'Workforce costs'!Q$9*(1+'Workforce costs'!Q$10)*(1+'Workforce costs'!Q$11)</f>
        <v>0</v>
      </c>
      <c r="CV482" s="290">
        <f>BT482*'Workforce costs'!R$9*(1+'Workforce costs'!R$10)*(1+'Workforce costs'!R$11)</f>
        <v>0</v>
      </c>
      <c r="CW482" s="290">
        <f>BU482*'Workforce costs'!S$9*(1+'Workforce costs'!S$10)*(1+'Workforce costs'!S$11)</f>
        <v>0</v>
      </c>
      <c r="CX482" s="290">
        <f>BV482*'Workforce costs'!T$9*(1+'Workforce costs'!T$10)*(1+'Workforce costs'!T$11)</f>
        <v>0</v>
      </c>
      <c r="CY482" s="290">
        <f>BW482*'Workforce costs'!U$9*(1+'Workforce costs'!U$10)*(1+'Workforce costs'!U$11)</f>
        <v>0</v>
      </c>
      <c r="CZ482" s="290">
        <f>BX482*'Workforce costs'!V$9*(1+'Workforce costs'!V$10)*(1+'Workforce costs'!V$11)</f>
        <v>0</v>
      </c>
      <c r="DA482" s="290">
        <f>BY482*'Workforce costs'!W$9*(1+'Workforce costs'!W$10)*(1+'Workforce costs'!W$11)</f>
        <v>0</v>
      </c>
      <c r="DB482" s="290">
        <f>BZ482*'Workforce costs'!X$9*(1+'Workforce costs'!X$10)*(1+'Workforce costs'!X$11)</f>
        <v>0</v>
      </c>
      <c r="DC482" s="290">
        <f>CA482*'Workforce costs'!Y$9*(1+'Workforce costs'!Y$10)*(1+'Workforce costs'!Y$11)</f>
        <v>0</v>
      </c>
      <c r="DD482" s="290">
        <f>CB482*'Workforce costs'!Z$9*(1+'Workforce costs'!Z$10)*(1+'Workforce costs'!Z$11)</f>
        <v>0</v>
      </c>
      <c r="DE482" s="290">
        <f>CC482*'Workforce costs'!AA$9*(1+'Workforce costs'!AA$10)*(1+'Workforce costs'!AA$11)</f>
        <v>0</v>
      </c>
      <c r="DF482" s="290">
        <f>CD482*'Workforce costs'!AB$9*(1+'Workforce costs'!AB$10)*(1+'Workforce costs'!AB$11)</f>
        <v>0</v>
      </c>
    </row>
    <row r="483" spans="1:110" x14ac:dyDescent="0.3">
      <c r="A483" s="2" t="str">
        <f>Outputs!$A$4</f>
        <v>Australia</v>
      </c>
      <c r="B483" s="2" t="str">
        <f t="shared" si="59"/>
        <v>Australia 25to64</v>
      </c>
      <c r="C483" s="30">
        <f>VLOOKUP($B483,Populations!$D$15:$H$1920,3,FALSE)</f>
        <v>13966174</v>
      </c>
      <c r="D483" s="255">
        <f>IF(OR($H483="General pop",$H483="Schools",$H483="Workplace",$H483="Skills Training",$H483="Digital Supports"),1,VLOOKUP($B483,Populations!$D$15:$H$1920,5,FALSE))</f>
        <v>1</v>
      </c>
      <c r="E483" s="88">
        <f>VLOOKUP(I483,Epidemiology!$C$10:$H$47,6,FALSE)</f>
        <v>833.4</v>
      </c>
      <c r="F483" s="102">
        <f>'Care profiles'!R484</f>
        <v>0.2</v>
      </c>
      <c r="G483" s="15" t="str">
        <f>'Care profiles'!A484</f>
        <v>25to64</v>
      </c>
      <c r="H483" s="15" t="str">
        <f>'Care profiles'!B484</f>
        <v>Bereaved_Year1</v>
      </c>
      <c r="I483" s="15" t="str">
        <f>'Care profiles'!C484</f>
        <v>Bereaved_Year1_25-64yrs</v>
      </c>
      <c r="J483" s="15" t="str">
        <f>'Care profiles'!D484</f>
        <v>Care profile</v>
      </c>
      <c r="K483" s="15" t="str">
        <f>'Care profiles'!E484</f>
        <v>Postvention Group Support Services</v>
      </c>
      <c r="L483" s="104">
        <f>'Care profiles'!F484</f>
        <v>0.25</v>
      </c>
      <c r="M483" s="15">
        <f>'Care profiles'!G484</f>
        <v>8</v>
      </c>
      <c r="N483" s="15">
        <f>'Care profiles'!H484</f>
        <v>120</v>
      </c>
      <c r="O483" s="15" t="str">
        <f>'Care profiles'!I484</f>
        <v>min</v>
      </c>
      <c r="P483" s="15" t="str">
        <f>'Care profiles'!J484</f>
        <v>Team</v>
      </c>
      <c r="Q483" s="15" t="str">
        <f>'Care profiles'!K484</f>
        <v>Postvention Group Support</v>
      </c>
      <c r="R483" s="15" t="str">
        <f>'Care profiles'!M484</f>
        <v>Y</v>
      </c>
      <c r="S483" s="15" t="str">
        <f>'Care profiles'!O484</f>
        <v>Y</v>
      </c>
      <c r="T483" s="15" t="str">
        <f>'Care profiles'!Q484</f>
        <v>N</v>
      </c>
      <c r="U483" s="30">
        <f t="shared" si="60"/>
        <v>116394.09411600001</v>
      </c>
      <c r="V483" s="30">
        <f t="shared" si="61"/>
        <v>29098.523529000002</v>
      </c>
      <c r="W483" s="30">
        <f>IF(M483="n/a",0,IF(O483="days",V483*M483*(1+(VLOOKUP(K483,'Bed parameters'!$A$9:$G$12,7,FALSE))),V483*M483))</f>
        <v>232788.18823200001</v>
      </c>
      <c r="X483" s="30">
        <f t="shared" si="62"/>
        <v>465576.37646400003</v>
      </c>
      <c r="Y483" s="30">
        <f t="shared" si="63"/>
        <v>0</v>
      </c>
      <c r="Z483" s="113">
        <f>_xlfn.IFNA(Y483/((VLOOKUP(K483,'Bed parameters'!$A$9:$G$12,3,FALSE))*(VLOOKUP(K483,'Bed parameters'!$A$9:$G$12,5,FALSE))),0)</f>
        <v>0</v>
      </c>
      <c r="AA483" s="30">
        <f t="shared" si="64"/>
        <v>93115.275292800012</v>
      </c>
      <c r="AB483" s="30">
        <f>_xlfn.IFNA(IF($O483="days",$Y483*(VLOOKUP($K483,'Bed parameters'!$A$9:$I$12,9,FALSE))*$F483*(VLOOKUP($Q483,'Workforce distribution'!$C$8:$AD$30,AB$7,FALSE)),IF($Q483="n/a",(IF($P483=AB$6,$X483*$F483,0)),$X483*$F483*(VLOOKUP($Q483,'Workforce distribution'!$C$8:$AD$30,AB$7,FALSE)))),0)</f>
        <v>0</v>
      </c>
      <c r="AC483" s="30">
        <f>_xlfn.IFNA(IF($O483="days",$Y483*(VLOOKUP($K483,'Bed parameters'!$A$9:$I$12,9,FALSE))*$F483*(VLOOKUP($Q483,'Workforce distribution'!$C$8:$AD$30,AC$7,FALSE)),IF($Q483="n/a",(IF($P483=AC$6,$X483*$F483,0)),$X483*$F483*(VLOOKUP($Q483,'Workforce distribution'!$C$8:$AD$30,AC$7,FALSE)))),0)</f>
        <v>0</v>
      </c>
      <c r="AD483" s="30">
        <f>_xlfn.IFNA(IF($O483="days",$Y483*(VLOOKUP($K483,'Bed parameters'!$A$9:$I$12,9,FALSE))*$F483*(VLOOKUP($Q483,'Workforce distribution'!$C$8:$AD$30,AD$7,FALSE)),IF($Q483="n/a",(IF($P483=AD$6,$X483*$F483,0)),$X483*$F483*(VLOOKUP($Q483,'Workforce distribution'!$C$8:$AD$30,AD$7,FALSE)))),0)</f>
        <v>0</v>
      </c>
      <c r="AE483" s="30">
        <f>_xlfn.IFNA(IF($O483="days",$Y483*(VLOOKUP($K483,'Bed parameters'!$A$9:$I$12,9,FALSE))*$F483*(VLOOKUP($Q483,'Workforce distribution'!$C$8:$AD$30,AE$7,FALSE)),IF($Q483="n/a",(IF($P483=AE$6,$X483*$F483,0)),$X483*$F483*(VLOOKUP($Q483,'Workforce distribution'!$C$8:$AD$30,AE$7,FALSE)))),0)</f>
        <v>46557.637646400006</v>
      </c>
      <c r="AF483" s="30">
        <f>_xlfn.IFNA(IF($O483="days",$Y483*(VLOOKUP($K483,'Bed parameters'!$A$9:$I$12,9,FALSE))*$F483*(VLOOKUP($Q483,'Workforce distribution'!$C$8:$AD$30,AF$7,FALSE)),IF($Q483="n/a",(IF($P483=AF$6,$X483*$F483,0)),$X483*$F483*(VLOOKUP($Q483,'Workforce distribution'!$C$8:$AD$30,AF$7,FALSE)))),0)</f>
        <v>0</v>
      </c>
      <c r="AG483" s="30">
        <f>_xlfn.IFNA(IF($O483="days",$Y483*(VLOOKUP($K483,'Bed parameters'!$A$9:$I$12,9,FALSE))*$F483*(VLOOKUP($Q483,'Workforce distribution'!$C$8:$AD$30,AG$7,FALSE)),IF($Q483="n/a",(IF($P483=AG$6,$X483*$F483,0)),$X483*$F483*(VLOOKUP($Q483,'Workforce distribution'!$C$8:$AD$30,AG$7,FALSE)))),0)</f>
        <v>0</v>
      </c>
      <c r="AH483" s="30">
        <f>_xlfn.IFNA(IF($O483="days",$Y483*(VLOOKUP($K483,'Bed parameters'!$A$9:$I$12,9,FALSE))*$F483*(VLOOKUP($Q483,'Workforce distribution'!$C$8:$AD$30,AH$7,FALSE)),IF($Q483="n/a",(IF($P483=AH$6,$X483*$F483,0)),$X483*$F483*(VLOOKUP($Q483,'Workforce distribution'!$C$8:$AD$30,AH$7,FALSE)))),0)</f>
        <v>0</v>
      </c>
      <c r="AI483" s="30">
        <f>_xlfn.IFNA(IF($O483="days",$Y483*(VLOOKUP($K483,'Bed parameters'!$A$9:$I$12,9,FALSE))*$F483*(VLOOKUP($Q483,'Workforce distribution'!$C$8:$AD$30,AI$7,FALSE)),IF($Q483="n/a",(IF($P483=AI$6,$X483*$F483,0)),$X483*$F483*(VLOOKUP($Q483,'Workforce distribution'!$C$8:$AD$30,AI$7,FALSE)))),0)</f>
        <v>0</v>
      </c>
      <c r="AJ483" s="30">
        <f>_xlfn.IFNA(IF($O483="days",$Y483*(VLOOKUP($K483,'Bed parameters'!$A$9:$I$12,9,FALSE))*$F483*(VLOOKUP($Q483,'Workforce distribution'!$C$8:$AD$30,AJ$7,FALSE)),IF($Q483="n/a",(IF($P483=AJ$6,$X483*$F483,0)),$X483*$F483*(VLOOKUP($Q483,'Workforce distribution'!$C$8:$AD$30,AJ$7,FALSE)))),0)</f>
        <v>0</v>
      </c>
      <c r="AK483" s="30">
        <f>_xlfn.IFNA(IF($O483="days",$Y483*(VLOOKUP($K483,'Bed parameters'!$A$9:$I$12,9,FALSE))*$F483*(VLOOKUP($Q483,'Workforce distribution'!$C$8:$AD$30,AK$7,FALSE)),IF($Q483="n/a",(IF($P483=AK$6,$X483*$F483,0)),$X483*$F483*(VLOOKUP($Q483,'Workforce distribution'!$C$8:$AD$30,AK$7,FALSE)))),0)</f>
        <v>0</v>
      </c>
      <c r="AL483" s="30">
        <f>_xlfn.IFNA(IF($O483="days",$Y483*(VLOOKUP($K483,'Bed parameters'!$A$9:$I$12,9,FALSE))*$F483*(VLOOKUP($Q483,'Workforce distribution'!$C$8:$AD$30,AL$7,FALSE)),IF($Q483="n/a",(IF($P483=AL$6,$X483*$F483,0)),$X483*$F483*(VLOOKUP($Q483,'Workforce distribution'!$C$8:$AD$30,AL$7,FALSE)))),0)</f>
        <v>0</v>
      </c>
      <c r="AM483" s="30">
        <f>_xlfn.IFNA(IF($O483="days",$Y483*(VLOOKUP($K483,'Bed parameters'!$A$9:$I$12,9,FALSE))*$F483*(VLOOKUP($Q483,'Workforce distribution'!$C$8:$AD$30,AM$7,FALSE)),IF($Q483="n/a",(IF($P483=AM$6,$X483*$F483,0)),$X483*$F483*(VLOOKUP($Q483,'Workforce distribution'!$C$8:$AD$30,AM$7,FALSE)))),0)</f>
        <v>0</v>
      </c>
      <c r="AN483" s="30">
        <f>_xlfn.IFNA(IF($O483="days",$Y483*(VLOOKUP($K483,'Bed parameters'!$A$9:$I$12,9,FALSE))*$F483*(VLOOKUP($Q483,'Workforce distribution'!$C$8:$AD$30,AN$7,FALSE)),IF($Q483="n/a",(IF($P483=AN$6,$X483*$F483,0)),$X483*$F483*(VLOOKUP($Q483,'Workforce distribution'!$C$8:$AD$30,AN$7,FALSE)))),0)</f>
        <v>0</v>
      </c>
      <c r="AO483" s="30">
        <f>_xlfn.IFNA(IF($O483="days",$Y483*(VLOOKUP($K483,'Bed parameters'!$A$9:$I$12,9,FALSE))*$F483*(VLOOKUP($Q483,'Workforce distribution'!$C$8:$AD$30,AO$7,FALSE)),IF($Q483="n/a",(IF($P483=AO$6,$X483*$F483,0)),$X483*$F483*(VLOOKUP($Q483,'Workforce distribution'!$C$8:$AD$30,AO$7,FALSE)))),0)</f>
        <v>0</v>
      </c>
      <c r="AP483" s="30">
        <f>_xlfn.IFNA(IF($O483="days",$Y483*(VLOOKUP($K483,'Bed parameters'!$A$9:$I$12,9,FALSE))*$F483*(VLOOKUP($Q483,'Workforce distribution'!$C$8:$AD$30,AP$7,FALSE)),IF($Q483="n/a",(IF($P483=AP$6,$X483*$F483,0)),$X483*$F483*(VLOOKUP($Q483,'Workforce distribution'!$C$8:$AD$30,AP$7,FALSE)))),0)</f>
        <v>0</v>
      </c>
      <c r="AQ483" s="30">
        <f>_xlfn.IFNA(IF($O483="days",$Y483*(VLOOKUP($K483,'Bed parameters'!$A$9:$I$12,9,FALSE))*$F483*(VLOOKUP($Q483,'Workforce distribution'!$C$8:$AD$30,AQ$7,FALSE)),IF($Q483="n/a",(IF($P483=AQ$6,$X483*$F483,0)),$X483*$F483*(VLOOKUP($Q483,'Workforce distribution'!$C$8:$AD$30,AQ$7,FALSE)))),0)</f>
        <v>0</v>
      </c>
      <c r="AR483" s="30">
        <f>_xlfn.IFNA(IF($O483="days",$Y483*(VLOOKUP($K483,'Bed parameters'!$A$9:$I$12,9,FALSE))*$F483*(VLOOKUP($Q483,'Workforce distribution'!$C$8:$AD$30,AR$7,FALSE)),IF($Q483="n/a",(IF($P483=AR$6,$X483*$F483,0)),$X483*$F483*(VLOOKUP($Q483,'Workforce distribution'!$C$8:$AD$30,AR$7,FALSE)))),0)</f>
        <v>0</v>
      </c>
      <c r="AS483" s="30">
        <f>_xlfn.IFNA(IF($O483="days",$Y483*(VLOOKUP($K483,'Bed parameters'!$A$9:$I$12,9,FALSE))*$F483*(VLOOKUP($Q483,'Workforce distribution'!$C$8:$AD$30,AS$7,FALSE)),IF($Q483="n/a",(IF($P483=AS$6,$X483*$F483,0)),$X483*$F483*(VLOOKUP($Q483,'Workforce distribution'!$C$8:$AD$30,AS$7,FALSE)))),0)</f>
        <v>46557.637646400006</v>
      </c>
      <c r="AT483" s="30">
        <f>_xlfn.IFNA(IF($O483="days",$Y483*(VLOOKUP($K483,'Bed parameters'!$A$9:$I$12,9,FALSE))*$F483*(VLOOKUP($Q483,'Workforce distribution'!$C$8:$AD$30,AT$7,FALSE)),IF($Q483="n/a",(IF($P483=AT$6,$X483*$F483,0)),$X483*$F483*(VLOOKUP($Q483,'Workforce distribution'!$C$8:$AD$30,AT$7,FALSE)))),0)</f>
        <v>0</v>
      </c>
      <c r="AU483" s="30">
        <f>_xlfn.IFNA(IF($O483="days",$Y483*(VLOOKUP($K483,'Bed parameters'!$A$9:$I$12,9,FALSE))*$F483*(VLOOKUP($Q483,'Workforce distribution'!$C$8:$AD$30,AU$7,FALSE)),IF($Q483="n/a",(IF($P483=AU$6,$X483*$F483,0)),$X483*$F483*(VLOOKUP($Q483,'Workforce distribution'!$C$8:$AD$30,AU$7,FALSE)))),0)</f>
        <v>0</v>
      </c>
      <c r="AV483" s="30">
        <f>_xlfn.IFNA(IF($O483="days",$Y483*(VLOOKUP($K483,'Bed parameters'!$A$9:$I$12,9,FALSE))*$F483*(VLOOKUP($Q483,'Workforce distribution'!$C$8:$AD$30,AV$7,FALSE)),IF($Q483="n/a",(IF($P483=AV$6,$X483*$F483,0)),$X483*$F483*(VLOOKUP($Q483,'Workforce distribution'!$C$8:$AD$30,AV$7,FALSE)))),0)</f>
        <v>0</v>
      </c>
      <c r="AW483" s="30">
        <f>_xlfn.IFNA(IF($O483="days",$Y483*(VLOOKUP($K483,'Bed parameters'!$A$9:$I$12,9,FALSE))*$F483*(VLOOKUP($Q483,'Workforce distribution'!$C$8:$AD$30,AW$7,FALSE)),IF($Q483="n/a",(IF($P483=AW$6,$X483*$F483,0)),$X483*$F483*(VLOOKUP($Q483,'Workforce distribution'!$C$8:$AD$30,AW$7,FALSE)))),0)</f>
        <v>0</v>
      </c>
      <c r="AX483" s="30">
        <f>_xlfn.IFNA(IF($O483="days",$Y483*(VLOOKUP($K483,'Bed parameters'!$A$9:$I$12,9,FALSE))*$F483*(VLOOKUP($Q483,'Workforce distribution'!$C$8:$AD$30,AX$7,FALSE)),IF($Q483="n/a",(IF($P483=AX$6,$X483*$F483,0)),$X483*$F483*(VLOOKUP($Q483,'Workforce distribution'!$C$8:$AD$30,AX$7,FALSE)))),0)</f>
        <v>0</v>
      </c>
      <c r="AY483" s="30">
        <f>_xlfn.IFNA(IF($O483="days",$Y483*(VLOOKUP($K483,'Bed parameters'!$A$9:$I$12,9,FALSE))*$F483*(VLOOKUP($Q483,'Workforce distribution'!$C$8:$AD$30,AY$7,FALSE)),IF($Q483="n/a",(IF($P483=AY$6,$X483*$F483,0)),$X483*$F483*(VLOOKUP($Q483,'Workforce distribution'!$C$8:$AD$30,AY$7,FALSE)))),0)</f>
        <v>0</v>
      </c>
      <c r="AZ483" s="30">
        <f>_xlfn.IFNA(IF($O483="days",$Y483*(VLOOKUP($K483,'Bed parameters'!$A$9:$I$12,9,FALSE))*$F483*(VLOOKUP($Q483,'Workforce distribution'!$C$8:$AD$30,AZ$7,FALSE)),IF($Q483="n/a",(IF($P483=AZ$6,$X483*$F483,0)),$X483*$F483*(VLOOKUP($Q483,'Workforce distribution'!$C$8:$AD$30,AZ$7,FALSE)))),0)</f>
        <v>0</v>
      </c>
      <c r="BA483" s="30">
        <f>_xlfn.IFNA(IF($O483="days",$Y483*(VLOOKUP($K483,'Bed parameters'!$A$9:$I$12,9,FALSE))*$F483*(VLOOKUP($Q483,'Workforce distribution'!$C$8:$AD$30,BA$7,FALSE)),IF($Q483="n/a",(IF($P483=BA$6,$X483*$F483,0)),$X483*$F483*(VLOOKUP($Q483,'Workforce distribution'!$C$8:$AD$30,BA$7,FALSE)))),0)</f>
        <v>0</v>
      </c>
      <c r="BB483" s="30">
        <f>_xlfn.IFNA(IF($O483="days",$Y483*(VLOOKUP($K483,'Bed parameters'!$A$9:$I$12,9,FALSE))*$F483*(VLOOKUP($Q483,'Workforce distribution'!$C$8:$AD$30,BB$7,FALSE)),IF($Q483="n/a",(IF($P483=BB$6,$X483*$F483,0)),$X483*$F483*(VLOOKUP($Q483,'Workforce distribution'!$C$8:$AD$30,BB$7,FALSE)))),0)</f>
        <v>0</v>
      </c>
      <c r="BC483" s="149">
        <f t="shared" si="65"/>
        <v>72.350641253146861</v>
      </c>
      <c r="BD483" s="288">
        <f>IF($Q483="n/a",(IF('Workforce hours'!D$30=0,0,(AB483/'Workforce hours'!D$30))),(IF(VLOOKUP($Q483,'Workforce hours'!$C$8:$AD$30,BD$7,FALSE)=0,0,(AB483/(VLOOKUP($Q483,'Workforce hours'!$C$8:$AD$30,BD$7,FALSE))))))</f>
        <v>0</v>
      </c>
      <c r="BE483" s="288">
        <f>IF($Q483="n/a",(IF('Workforce hours'!E$30=0,0,(AC483/'Workforce hours'!E$30))),(IF(VLOOKUP($Q483,'Workforce hours'!$C$8:$AD$30,BE$7,FALSE)=0,0,(AC483/(VLOOKUP($Q483,'Workforce hours'!$C$8:$AD$30,BE$7,FALSE))))))</f>
        <v>0</v>
      </c>
      <c r="BF483" s="288">
        <f>IF($Q483="n/a",(IF('Workforce hours'!F$30=0,0,(AD483/'Workforce hours'!F$30))),(IF(VLOOKUP($Q483,'Workforce hours'!$C$8:$AD$30,BF$7,FALSE)=0,0,(AD483/(VLOOKUP($Q483,'Workforce hours'!$C$8:$AD$30,BF$7,FALSE))))))</f>
        <v>0</v>
      </c>
      <c r="BG483" s="288">
        <f>IF($Q483="n/a",(IF('Workforce hours'!G$30=0,0,(AE483/'Workforce hours'!G$30))),(IF(VLOOKUP($Q483,'Workforce hours'!$C$8:$AD$30,BG$7,FALSE)=0,0,(AE483/(VLOOKUP($Q483,'Workforce hours'!$C$8:$AD$30,BG$7,FALSE))))))</f>
        <v>36.175320626573431</v>
      </c>
      <c r="BH483" s="288">
        <f>IF($Q483="n/a",(IF('Workforce hours'!H$30=0,0,(AF483/'Workforce hours'!H$30))),(IF(VLOOKUP($Q483,'Workforce hours'!$C$8:$AD$30,BH$7,FALSE)=0,0,(AF483/(VLOOKUP($Q483,'Workforce hours'!$C$8:$AD$30,BH$7,FALSE))))))</f>
        <v>0</v>
      </c>
      <c r="BI483" s="288">
        <f>IF($Q483="n/a",(IF('Workforce hours'!I$30=0,0,(AG483/'Workforce hours'!I$30))),(IF(VLOOKUP($Q483,'Workforce hours'!$C$8:$AD$30,BI$7,FALSE)=0,0,(AG483/(VLOOKUP($Q483,'Workforce hours'!$C$8:$AD$30,BI$7,FALSE))))))</f>
        <v>0</v>
      </c>
      <c r="BJ483" s="288">
        <f>IF($Q483="n/a",(IF('Workforce hours'!J$30=0,0,(AH483/'Workforce hours'!J$30))),(IF(VLOOKUP($Q483,'Workforce hours'!$C$8:$AD$30,BJ$7,FALSE)=0,0,(AH483/(VLOOKUP($Q483,'Workforce hours'!$C$8:$AD$30,BJ$7,FALSE))))))</f>
        <v>0</v>
      </c>
      <c r="BK483" s="288">
        <f>IF($Q483="n/a",(IF('Workforce hours'!K$30=0,0,(AI483/'Workforce hours'!K$30))),(IF(VLOOKUP($Q483,'Workforce hours'!$C$8:$AD$30,BK$7,FALSE)=0,0,(AI483/(VLOOKUP($Q483,'Workforce hours'!$C$8:$AD$30,BK$7,FALSE))))))</f>
        <v>0</v>
      </c>
      <c r="BL483" s="288">
        <f>IF($Q483="n/a",(IF('Workforce hours'!L$30=0,0,(AJ483/'Workforce hours'!L$30))),(IF(VLOOKUP($Q483,'Workforce hours'!$C$8:$AD$30,BL$7,FALSE)=0,0,(AJ483/(VLOOKUP($Q483,'Workforce hours'!$C$8:$AD$30,BL$7,FALSE))))))</f>
        <v>0</v>
      </c>
      <c r="BM483" s="288">
        <f>IF($Q483="n/a",(IF('Workforce hours'!M$30=0,0,(AK483/'Workforce hours'!M$30))),(IF(VLOOKUP($Q483,'Workforce hours'!$C$8:$AD$30,BM$7,FALSE)=0,0,(AK483/(VLOOKUP($Q483,'Workforce hours'!$C$8:$AD$30,BM$7,FALSE))))))</f>
        <v>0</v>
      </c>
      <c r="BN483" s="288">
        <f>IF($Q483="n/a",(IF('Workforce hours'!N$30=0,0,(AL483/'Workforce hours'!N$30))),(IF(VLOOKUP($Q483,'Workforce hours'!$C$8:$AD$30,BN$7,FALSE)=0,0,(AL483/(VLOOKUP($Q483,'Workforce hours'!$C$8:$AD$30,BN$7,FALSE))))))</f>
        <v>0</v>
      </c>
      <c r="BO483" s="288">
        <f>IF($Q483="n/a",(IF('Workforce hours'!O$30=0,0,(AM483/'Workforce hours'!O$30))),(IF(VLOOKUP($Q483,'Workforce hours'!$C$8:$AD$30,BO$7,FALSE)=0,0,(AM483/(VLOOKUP($Q483,'Workforce hours'!$C$8:$AD$30,BO$7,FALSE))))))</f>
        <v>0</v>
      </c>
      <c r="BP483" s="288">
        <f>IF($Q483="n/a",(IF('Workforce hours'!P$30=0,0,(AN483/'Workforce hours'!P$30))),(IF(VLOOKUP($Q483,'Workforce hours'!$C$8:$AD$30,BP$7,FALSE)=0,0,(AN483/(VLOOKUP($Q483,'Workforce hours'!$C$8:$AD$30,BP$7,FALSE))))))</f>
        <v>0</v>
      </c>
      <c r="BQ483" s="288">
        <f>IF($Q483="n/a",(IF('Workforce hours'!Q$30=0,0,(AO483/'Workforce hours'!Q$30))),(IF(VLOOKUP($Q483,'Workforce hours'!$C$8:$AD$30,BQ$7,FALSE)=0,0,(AO483/(VLOOKUP($Q483,'Workforce hours'!$C$8:$AD$30,BQ$7,FALSE))))))</f>
        <v>0</v>
      </c>
      <c r="BR483" s="288">
        <f>IF($Q483="n/a",(IF('Workforce hours'!R$30=0,0,(AP483/'Workforce hours'!R$30))),(IF(VLOOKUP($Q483,'Workforce hours'!$C$8:$AD$30,BR$7,FALSE)=0,0,(AP483/(VLOOKUP($Q483,'Workforce hours'!$C$8:$AD$30,BR$7,FALSE))))))</f>
        <v>0</v>
      </c>
      <c r="BS483" s="288">
        <f>IF($Q483="n/a",(IF('Workforce hours'!S$30=0,0,(AQ483/'Workforce hours'!S$30))),(IF(VLOOKUP($Q483,'Workforce hours'!$C$8:$AD$30,BS$7,FALSE)=0,0,(AQ483/(VLOOKUP($Q483,'Workforce hours'!$C$8:$AD$30,BS$7,FALSE))))))</f>
        <v>0</v>
      </c>
      <c r="BT483" s="288">
        <f>IF($Q483="n/a",(IF('Workforce hours'!T$30=0,0,(AR483/'Workforce hours'!T$30))),(IF(VLOOKUP($Q483,'Workforce hours'!$C$8:$AD$30,BT$7,FALSE)=0,0,(AR483/(VLOOKUP($Q483,'Workforce hours'!$C$8:$AD$30,BT$7,FALSE))))))</f>
        <v>0</v>
      </c>
      <c r="BU483" s="288">
        <f>IF($Q483="n/a",(IF('Workforce hours'!U$30=0,0,(AS483/'Workforce hours'!U$30))),(IF(VLOOKUP($Q483,'Workforce hours'!$C$8:$AD$30,BU$7,FALSE)=0,0,(AS483/(VLOOKUP($Q483,'Workforce hours'!$C$8:$AD$30,BU$7,FALSE))))))</f>
        <v>36.175320626573431</v>
      </c>
      <c r="BV483" s="288">
        <f>IF($Q483="n/a",(IF('Workforce hours'!V$30=0,0,(AT483/'Workforce hours'!V$30))),(IF(VLOOKUP($Q483,'Workforce hours'!$C$8:$AD$30,BV$7,FALSE)=0,0,(AT483/(VLOOKUP($Q483,'Workforce hours'!$C$8:$AD$30,BV$7,FALSE))))))</f>
        <v>0</v>
      </c>
      <c r="BW483" s="288">
        <f>IF($Q483="n/a",(IF('Workforce hours'!W$30=0,0,(AU483/'Workforce hours'!W$30))),(IF(VLOOKUP($Q483,'Workforce hours'!$C$8:$AD$30,BW$7,FALSE)=0,0,(AU483/(VLOOKUP($Q483,'Workforce hours'!$C$8:$AD$30,BW$7,FALSE))))))</f>
        <v>0</v>
      </c>
      <c r="BX483" s="288">
        <f>IF($Q483="n/a",(IF('Workforce hours'!X$30=0,0,(AV483/'Workforce hours'!X$30))),(IF(VLOOKUP($Q483,'Workforce hours'!$C$8:$AD$30,BX$7,FALSE)=0,0,(AV483/(VLOOKUP($Q483,'Workforce hours'!$C$8:$AD$30,BX$7,FALSE))))))</f>
        <v>0</v>
      </c>
      <c r="BY483" s="288">
        <f>IF($Q483="n/a",(IF('Workforce hours'!Y$30=0,0,(AW483/'Workforce hours'!Y$30))),(IF(VLOOKUP($Q483,'Workforce hours'!$C$8:$AD$30,BY$7,FALSE)=0,0,(AW483/(VLOOKUP($Q483,'Workforce hours'!$C$8:$AD$30,BY$7,FALSE))))))</f>
        <v>0</v>
      </c>
      <c r="BZ483" s="288">
        <f>IF($Q483="n/a",(IF('Workforce hours'!Z$30=0,0,(AX483/'Workforce hours'!Z$30))),(IF(VLOOKUP($Q483,'Workforce hours'!$C$8:$AD$30,BZ$7,FALSE)=0,0,(AX483/(VLOOKUP($Q483,'Workforce hours'!$C$8:$AD$30,BZ$7,FALSE))))))</f>
        <v>0</v>
      </c>
      <c r="CA483" s="288">
        <f>IF($Q483="n/a",(IF('Workforce hours'!AA$30=0,0,(AY483/'Workforce hours'!AA$30))),(IF(VLOOKUP($Q483,'Workforce hours'!$C$8:$AD$30,CA$7,FALSE)=0,0,(AY483/(VLOOKUP($Q483,'Workforce hours'!$C$8:$AD$30,CA$7,FALSE))))))</f>
        <v>0</v>
      </c>
      <c r="CB483" s="288">
        <f>IF($Q483="n/a",(IF('Workforce hours'!AB$30=0,0,(AZ483/'Workforce hours'!AB$30))),(IF(VLOOKUP($Q483,'Workforce hours'!$C$8:$AD$30,CB$7,FALSE)=0,0,(AZ483/(VLOOKUP($Q483,'Workforce hours'!$C$8:$AD$30,CB$7,FALSE))))))</f>
        <v>0</v>
      </c>
      <c r="CC483" s="288">
        <f>IF($Q483="n/a",(IF('Workforce hours'!AC$30=0,0,(BA483/'Workforce hours'!AC$30))),(IF(VLOOKUP($Q483,'Workforce hours'!$C$8:$AD$30,CC$7,FALSE)=0,0,(BA483/(VLOOKUP($Q483,'Workforce hours'!$C$8:$AD$30,CC$7,FALSE))))))</f>
        <v>0</v>
      </c>
      <c r="CD483" s="288">
        <f>IF($Q483="n/a",(IF('Workforce hours'!AD$30=0,0,(BB483/'Workforce hours'!AD$30))),(IF(VLOOKUP($Q483,'Workforce hours'!$C$8:$AD$30,CD$7,FALSE)=0,0,(BB483/(VLOOKUP($Q483,'Workforce hours'!$C$8:$AD$30,CD$7,FALSE))))))</f>
        <v>0</v>
      </c>
      <c r="CE483" s="289">
        <f t="shared" si="66"/>
        <v>0</v>
      </c>
      <c r="CF483" s="290">
        <f>BD483*'Workforce costs'!B$9*(1+'Workforce costs'!B$10)*(1+'Workforce costs'!B$11)</f>
        <v>0</v>
      </c>
      <c r="CG483" s="290">
        <f>BE483*'Workforce costs'!C$9*(1+'Workforce costs'!C$10)*(1+'Workforce costs'!C$11)</f>
        <v>0</v>
      </c>
      <c r="CH483" s="290">
        <f>BF483*'Workforce costs'!D$9*(1+'Workforce costs'!D$10)*(1+'Workforce costs'!D$11)</f>
        <v>0</v>
      </c>
      <c r="CI483" s="290">
        <f>BG483*'Workforce costs'!E$9*(1+'Workforce costs'!E$10)*(1+'Workforce costs'!E$11)</f>
        <v>0</v>
      </c>
      <c r="CJ483" s="290">
        <f>BH483*'Workforce costs'!F$9*(1+'Workforce costs'!F$10)*(1+'Workforce costs'!F$11)</f>
        <v>0</v>
      </c>
      <c r="CK483" s="290">
        <f>BI483*'Workforce costs'!G$9*(1+'Workforce costs'!G$10)*(1+'Workforce costs'!G$11)</f>
        <v>0</v>
      </c>
      <c r="CL483" s="290">
        <f>BJ483*'Workforce costs'!H$9*(1+'Workforce costs'!H$10)*(1+'Workforce costs'!H$11)</f>
        <v>0</v>
      </c>
      <c r="CM483" s="290">
        <f>BK483*'Workforce costs'!I$9*(1+'Workforce costs'!I$10)*(1+'Workforce costs'!I$11)</f>
        <v>0</v>
      </c>
      <c r="CN483" s="290">
        <f>BL483*'Workforce costs'!J$9*(1+'Workforce costs'!J$10)*(1+'Workforce costs'!J$11)</f>
        <v>0</v>
      </c>
      <c r="CO483" s="290">
        <f>BM483*'Workforce costs'!K$9*(1+'Workforce costs'!K$10)*(1+'Workforce costs'!K$11)</f>
        <v>0</v>
      </c>
      <c r="CP483" s="290">
        <f>BN483*'Workforce costs'!L$9*(1+'Workforce costs'!L$10)*(1+'Workforce costs'!L$11)</f>
        <v>0</v>
      </c>
      <c r="CQ483" s="290">
        <f>BO483*'Workforce costs'!M$9*(1+'Workforce costs'!M$10)*(1+'Workforce costs'!M$11)</f>
        <v>0</v>
      </c>
      <c r="CR483" s="290">
        <f>BP483*'Workforce costs'!N$9*(1+'Workforce costs'!N$10)*(1+'Workforce costs'!N$11)</f>
        <v>0</v>
      </c>
      <c r="CS483" s="290">
        <f>BQ483*'Workforce costs'!O$9*(1+'Workforce costs'!O$10)*(1+'Workforce costs'!O$11)</f>
        <v>0</v>
      </c>
      <c r="CT483" s="290">
        <f>BR483*'Workforce costs'!P$9*(1+'Workforce costs'!P$10)*(1+'Workforce costs'!P$11)</f>
        <v>0</v>
      </c>
      <c r="CU483" s="290">
        <f>BS483*'Workforce costs'!Q$9*(1+'Workforce costs'!Q$10)*(1+'Workforce costs'!Q$11)</f>
        <v>0</v>
      </c>
      <c r="CV483" s="290">
        <f>BT483*'Workforce costs'!R$9*(1+'Workforce costs'!R$10)*(1+'Workforce costs'!R$11)</f>
        <v>0</v>
      </c>
      <c r="CW483" s="290">
        <f>BU483*'Workforce costs'!S$9*(1+'Workforce costs'!S$10)*(1+'Workforce costs'!S$11)</f>
        <v>0</v>
      </c>
      <c r="CX483" s="290">
        <f>BV483*'Workforce costs'!T$9*(1+'Workforce costs'!T$10)*(1+'Workforce costs'!T$11)</f>
        <v>0</v>
      </c>
      <c r="CY483" s="290">
        <f>BW483*'Workforce costs'!U$9*(1+'Workforce costs'!U$10)*(1+'Workforce costs'!U$11)</f>
        <v>0</v>
      </c>
      <c r="CZ483" s="290">
        <f>BX483*'Workforce costs'!V$9*(1+'Workforce costs'!V$10)*(1+'Workforce costs'!V$11)</f>
        <v>0</v>
      </c>
      <c r="DA483" s="290">
        <f>BY483*'Workforce costs'!W$9*(1+'Workforce costs'!W$10)*(1+'Workforce costs'!W$11)</f>
        <v>0</v>
      </c>
      <c r="DB483" s="290">
        <f>BZ483*'Workforce costs'!X$9*(1+'Workforce costs'!X$10)*(1+'Workforce costs'!X$11)</f>
        <v>0</v>
      </c>
      <c r="DC483" s="290">
        <f>CA483*'Workforce costs'!Y$9*(1+'Workforce costs'!Y$10)*(1+'Workforce costs'!Y$11)</f>
        <v>0</v>
      </c>
      <c r="DD483" s="290">
        <f>CB483*'Workforce costs'!Z$9*(1+'Workforce costs'!Z$10)*(1+'Workforce costs'!Z$11)</f>
        <v>0</v>
      </c>
      <c r="DE483" s="290">
        <f>CC483*'Workforce costs'!AA$9*(1+'Workforce costs'!AA$10)*(1+'Workforce costs'!AA$11)</f>
        <v>0</v>
      </c>
      <c r="DF483" s="290">
        <f>CD483*'Workforce costs'!AB$9*(1+'Workforce costs'!AB$10)*(1+'Workforce costs'!AB$11)</f>
        <v>0</v>
      </c>
    </row>
    <row r="484" spans="1:110" x14ac:dyDescent="0.3">
      <c r="A484" s="2" t="str">
        <f>Outputs!$A$4</f>
        <v>Australia</v>
      </c>
      <c r="B484" s="2" t="str">
        <f t="shared" si="59"/>
        <v>Australia 25to64</v>
      </c>
      <c r="C484" s="30">
        <f>VLOOKUP($B484,Populations!$D$15:$H$1920,3,FALSE)</f>
        <v>13966174</v>
      </c>
      <c r="D484" s="255">
        <f>IF(OR($H484="General pop",$H484="Schools",$H484="Workplace",$H484="Skills Training",$H484="Digital Supports"),1,VLOOKUP($B484,Populations!$D$15:$H$1920,5,FALSE))</f>
        <v>1</v>
      </c>
      <c r="E484" s="88">
        <f>VLOOKUP(I484,Epidemiology!$C$10:$H$47,6,FALSE)</f>
        <v>833.4</v>
      </c>
      <c r="F484" s="102">
        <f>'Care profiles'!R485</f>
        <v>1</v>
      </c>
      <c r="G484" s="15" t="str">
        <f>'Care profiles'!A485</f>
        <v>25to64</v>
      </c>
      <c r="H484" s="15" t="str">
        <f>'Care profiles'!B485</f>
        <v>Bereaved_Year1</v>
      </c>
      <c r="I484" s="15" t="str">
        <f>'Care profiles'!C485</f>
        <v>Bereaved_Year1_25-64yrs</v>
      </c>
      <c r="J484" s="15" t="str">
        <f>'Care profiles'!D485</f>
        <v>Care profile</v>
      </c>
      <c r="K484" s="15" t="str">
        <f>'Care profiles'!E485</f>
        <v>Structured Psychological Therapies – Family</v>
      </c>
      <c r="L484" s="104">
        <f>'Care profiles'!F485</f>
        <v>0.15</v>
      </c>
      <c r="M484" s="15">
        <f>'Care profiles'!G485</f>
        <v>15</v>
      </c>
      <c r="N484" s="15">
        <f>'Care profiles'!H485</f>
        <v>60</v>
      </c>
      <c r="O484" s="15" t="str">
        <f>'Care profiles'!I485</f>
        <v>min</v>
      </c>
      <c r="P484" s="15" t="str">
        <f>'Care profiles'!J485</f>
        <v>Tertiary Qualified - Unspecified</v>
      </c>
      <c r="Q484" s="15" t="str">
        <f>'Care profiles'!K485</f>
        <v>n/a</v>
      </c>
      <c r="R484" s="15" t="str">
        <f>'Care profiles'!M485</f>
        <v>Y</v>
      </c>
      <c r="S484" s="15" t="str">
        <f>'Care profiles'!O485</f>
        <v>N</v>
      </c>
      <c r="T484" s="15" t="str">
        <f>'Care profiles'!Q485</f>
        <v>N</v>
      </c>
      <c r="U484" s="30">
        <f t="shared" si="60"/>
        <v>116394.09411600001</v>
      </c>
      <c r="V484" s="30">
        <f t="shared" si="61"/>
        <v>17459.1141174</v>
      </c>
      <c r="W484" s="30">
        <f>IF(M484="n/a",0,IF(O484="days",V484*M484*(1+(VLOOKUP(K484,'Bed parameters'!$A$9:$G$12,7,FALSE))),V484*M484))</f>
        <v>261886.71176100001</v>
      </c>
      <c r="X484" s="30">
        <f t="shared" si="62"/>
        <v>261886.71176100001</v>
      </c>
      <c r="Y484" s="30">
        <f t="shared" si="63"/>
        <v>0</v>
      </c>
      <c r="Z484" s="113">
        <f>_xlfn.IFNA(Y484/((VLOOKUP(K484,'Bed parameters'!$A$9:$G$12,3,FALSE))*(VLOOKUP(K484,'Bed parameters'!$A$9:$G$12,5,FALSE))),0)</f>
        <v>0</v>
      </c>
      <c r="AA484" s="30">
        <f t="shared" si="64"/>
        <v>261886.71176100001</v>
      </c>
      <c r="AB484" s="30">
        <f>_xlfn.IFNA(IF($O484="days",$Y484*(VLOOKUP($K484,'Bed parameters'!$A$9:$I$12,9,FALSE))*$F484*(VLOOKUP($Q484,'Workforce distribution'!$C$8:$AD$30,AB$7,FALSE)),IF($Q484="n/a",(IF($P484=AB$6,$X484*$F484,0)),$X484*$F484*(VLOOKUP($Q484,'Workforce distribution'!$C$8:$AD$30,AB$7,FALSE)))),0)</f>
        <v>0</v>
      </c>
      <c r="AC484" s="30">
        <f>_xlfn.IFNA(IF($O484="days",$Y484*(VLOOKUP($K484,'Bed parameters'!$A$9:$I$12,9,FALSE))*$F484*(VLOOKUP($Q484,'Workforce distribution'!$C$8:$AD$30,AC$7,FALSE)),IF($Q484="n/a",(IF($P484=AC$6,$X484*$F484,0)),$X484*$F484*(VLOOKUP($Q484,'Workforce distribution'!$C$8:$AD$30,AC$7,FALSE)))),0)</f>
        <v>0</v>
      </c>
      <c r="AD484" s="30">
        <f>_xlfn.IFNA(IF($O484="days",$Y484*(VLOOKUP($K484,'Bed parameters'!$A$9:$I$12,9,FALSE))*$F484*(VLOOKUP($Q484,'Workforce distribution'!$C$8:$AD$30,AD$7,FALSE)),IF($Q484="n/a",(IF($P484=AD$6,$X484*$F484,0)),$X484*$F484*(VLOOKUP($Q484,'Workforce distribution'!$C$8:$AD$30,AD$7,FALSE)))),0)</f>
        <v>0</v>
      </c>
      <c r="AE484" s="30">
        <f>_xlfn.IFNA(IF($O484="days",$Y484*(VLOOKUP($K484,'Bed parameters'!$A$9:$I$12,9,FALSE))*$F484*(VLOOKUP($Q484,'Workforce distribution'!$C$8:$AD$30,AE$7,FALSE)),IF($Q484="n/a",(IF($P484=AE$6,$X484*$F484,0)),$X484*$F484*(VLOOKUP($Q484,'Workforce distribution'!$C$8:$AD$30,AE$7,FALSE)))),0)</f>
        <v>0</v>
      </c>
      <c r="AF484" s="30">
        <f>_xlfn.IFNA(IF($O484="days",$Y484*(VLOOKUP($K484,'Bed parameters'!$A$9:$I$12,9,FALSE))*$F484*(VLOOKUP($Q484,'Workforce distribution'!$C$8:$AD$30,AF$7,FALSE)),IF($Q484="n/a",(IF($P484=AF$6,$X484*$F484,0)),$X484*$F484*(VLOOKUP($Q484,'Workforce distribution'!$C$8:$AD$30,AF$7,FALSE)))),0)</f>
        <v>0</v>
      </c>
      <c r="AG484" s="30">
        <f>_xlfn.IFNA(IF($O484="days",$Y484*(VLOOKUP($K484,'Bed parameters'!$A$9:$I$12,9,FALSE))*$F484*(VLOOKUP($Q484,'Workforce distribution'!$C$8:$AD$30,AG$7,FALSE)),IF($Q484="n/a",(IF($P484=AG$6,$X484*$F484,0)),$X484*$F484*(VLOOKUP($Q484,'Workforce distribution'!$C$8:$AD$30,AG$7,FALSE)))),0)</f>
        <v>0</v>
      </c>
      <c r="AH484" s="30">
        <f>_xlfn.IFNA(IF($O484="days",$Y484*(VLOOKUP($K484,'Bed parameters'!$A$9:$I$12,9,FALSE))*$F484*(VLOOKUP($Q484,'Workforce distribution'!$C$8:$AD$30,AH$7,FALSE)),IF($Q484="n/a",(IF($P484=AH$6,$X484*$F484,0)),$X484*$F484*(VLOOKUP($Q484,'Workforce distribution'!$C$8:$AD$30,AH$7,FALSE)))),0)</f>
        <v>0</v>
      </c>
      <c r="AI484" s="30">
        <f>_xlfn.IFNA(IF($O484="days",$Y484*(VLOOKUP($K484,'Bed parameters'!$A$9:$I$12,9,FALSE))*$F484*(VLOOKUP($Q484,'Workforce distribution'!$C$8:$AD$30,AI$7,FALSE)),IF($Q484="n/a",(IF($P484=AI$6,$X484*$F484,0)),$X484*$F484*(VLOOKUP($Q484,'Workforce distribution'!$C$8:$AD$30,AI$7,FALSE)))),0)</f>
        <v>0</v>
      </c>
      <c r="AJ484" s="30">
        <f>_xlfn.IFNA(IF($O484="days",$Y484*(VLOOKUP($K484,'Bed parameters'!$A$9:$I$12,9,FALSE))*$F484*(VLOOKUP($Q484,'Workforce distribution'!$C$8:$AD$30,AJ$7,FALSE)),IF($Q484="n/a",(IF($P484=AJ$6,$X484*$F484,0)),$X484*$F484*(VLOOKUP($Q484,'Workforce distribution'!$C$8:$AD$30,AJ$7,FALSE)))),0)</f>
        <v>0</v>
      </c>
      <c r="AK484" s="30">
        <f>_xlfn.IFNA(IF($O484="days",$Y484*(VLOOKUP($K484,'Bed parameters'!$A$9:$I$12,9,FALSE))*$F484*(VLOOKUP($Q484,'Workforce distribution'!$C$8:$AD$30,AK$7,FALSE)),IF($Q484="n/a",(IF($P484=AK$6,$X484*$F484,0)),$X484*$F484*(VLOOKUP($Q484,'Workforce distribution'!$C$8:$AD$30,AK$7,FALSE)))),0)</f>
        <v>0</v>
      </c>
      <c r="AL484" s="30">
        <f>_xlfn.IFNA(IF($O484="days",$Y484*(VLOOKUP($K484,'Bed parameters'!$A$9:$I$12,9,FALSE))*$F484*(VLOOKUP($Q484,'Workforce distribution'!$C$8:$AD$30,AL$7,FALSE)),IF($Q484="n/a",(IF($P484=AL$6,$X484*$F484,0)),$X484*$F484*(VLOOKUP($Q484,'Workforce distribution'!$C$8:$AD$30,AL$7,FALSE)))),0)</f>
        <v>0</v>
      </c>
      <c r="AM484" s="30">
        <f>_xlfn.IFNA(IF($O484="days",$Y484*(VLOOKUP($K484,'Bed parameters'!$A$9:$I$12,9,FALSE))*$F484*(VLOOKUP($Q484,'Workforce distribution'!$C$8:$AD$30,AM$7,FALSE)),IF($Q484="n/a",(IF($P484=AM$6,$X484*$F484,0)),$X484*$F484*(VLOOKUP($Q484,'Workforce distribution'!$C$8:$AD$30,AM$7,FALSE)))),0)</f>
        <v>0</v>
      </c>
      <c r="AN484" s="30">
        <f>_xlfn.IFNA(IF($O484="days",$Y484*(VLOOKUP($K484,'Bed parameters'!$A$9:$I$12,9,FALSE))*$F484*(VLOOKUP($Q484,'Workforce distribution'!$C$8:$AD$30,AN$7,FALSE)),IF($Q484="n/a",(IF($P484=AN$6,$X484*$F484,0)),$X484*$F484*(VLOOKUP($Q484,'Workforce distribution'!$C$8:$AD$30,AN$7,FALSE)))),0)</f>
        <v>0</v>
      </c>
      <c r="AO484" s="30">
        <f>_xlfn.IFNA(IF($O484="days",$Y484*(VLOOKUP($K484,'Bed parameters'!$A$9:$I$12,9,FALSE))*$F484*(VLOOKUP($Q484,'Workforce distribution'!$C$8:$AD$30,AO$7,FALSE)),IF($Q484="n/a",(IF($P484=AO$6,$X484*$F484,0)),$X484*$F484*(VLOOKUP($Q484,'Workforce distribution'!$C$8:$AD$30,AO$7,FALSE)))),0)</f>
        <v>0</v>
      </c>
      <c r="AP484" s="30">
        <f>_xlfn.IFNA(IF($O484="days",$Y484*(VLOOKUP($K484,'Bed parameters'!$A$9:$I$12,9,FALSE))*$F484*(VLOOKUP($Q484,'Workforce distribution'!$C$8:$AD$30,AP$7,FALSE)),IF($Q484="n/a",(IF($P484=AP$6,$X484*$F484,0)),$X484*$F484*(VLOOKUP($Q484,'Workforce distribution'!$C$8:$AD$30,AP$7,FALSE)))),0)</f>
        <v>0</v>
      </c>
      <c r="AQ484" s="30">
        <f>_xlfn.IFNA(IF($O484="days",$Y484*(VLOOKUP($K484,'Bed parameters'!$A$9:$I$12,9,FALSE))*$F484*(VLOOKUP($Q484,'Workforce distribution'!$C$8:$AD$30,AQ$7,FALSE)),IF($Q484="n/a",(IF($P484=AQ$6,$X484*$F484,0)),$X484*$F484*(VLOOKUP($Q484,'Workforce distribution'!$C$8:$AD$30,AQ$7,FALSE)))),0)</f>
        <v>0</v>
      </c>
      <c r="AR484" s="30">
        <f>_xlfn.IFNA(IF($O484="days",$Y484*(VLOOKUP($K484,'Bed parameters'!$A$9:$I$12,9,FALSE))*$F484*(VLOOKUP($Q484,'Workforce distribution'!$C$8:$AD$30,AR$7,FALSE)),IF($Q484="n/a",(IF($P484=AR$6,$X484*$F484,0)),$X484*$F484*(VLOOKUP($Q484,'Workforce distribution'!$C$8:$AD$30,AR$7,FALSE)))),0)</f>
        <v>0</v>
      </c>
      <c r="AS484" s="30">
        <f>_xlfn.IFNA(IF($O484="days",$Y484*(VLOOKUP($K484,'Bed parameters'!$A$9:$I$12,9,FALSE))*$F484*(VLOOKUP($Q484,'Workforce distribution'!$C$8:$AD$30,AS$7,FALSE)),IF($Q484="n/a",(IF($P484=AS$6,$X484*$F484,0)),$X484*$F484*(VLOOKUP($Q484,'Workforce distribution'!$C$8:$AD$30,AS$7,FALSE)))),0)</f>
        <v>261886.71176100001</v>
      </c>
      <c r="AT484" s="30">
        <f>_xlfn.IFNA(IF($O484="days",$Y484*(VLOOKUP($K484,'Bed parameters'!$A$9:$I$12,9,FALSE))*$F484*(VLOOKUP($Q484,'Workforce distribution'!$C$8:$AD$30,AT$7,FALSE)),IF($Q484="n/a",(IF($P484=AT$6,$X484*$F484,0)),$X484*$F484*(VLOOKUP($Q484,'Workforce distribution'!$C$8:$AD$30,AT$7,FALSE)))),0)</f>
        <v>0</v>
      </c>
      <c r="AU484" s="30">
        <f>_xlfn.IFNA(IF($O484="days",$Y484*(VLOOKUP($K484,'Bed parameters'!$A$9:$I$12,9,FALSE))*$F484*(VLOOKUP($Q484,'Workforce distribution'!$C$8:$AD$30,AU$7,FALSE)),IF($Q484="n/a",(IF($P484=AU$6,$X484*$F484,0)),$X484*$F484*(VLOOKUP($Q484,'Workforce distribution'!$C$8:$AD$30,AU$7,FALSE)))),0)</f>
        <v>0</v>
      </c>
      <c r="AV484" s="30">
        <f>_xlfn.IFNA(IF($O484="days",$Y484*(VLOOKUP($K484,'Bed parameters'!$A$9:$I$12,9,FALSE))*$F484*(VLOOKUP($Q484,'Workforce distribution'!$C$8:$AD$30,AV$7,FALSE)),IF($Q484="n/a",(IF($P484=AV$6,$X484*$F484,0)),$X484*$F484*(VLOOKUP($Q484,'Workforce distribution'!$C$8:$AD$30,AV$7,FALSE)))),0)</f>
        <v>0</v>
      </c>
      <c r="AW484" s="30">
        <f>_xlfn.IFNA(IF($O484="days",$Y484*(VLOOKUP($K484,'Bed parameters'!$A$9:$I$12,9,FALSE))*$F484*(VLOOKUP($Q484,'Workforce distribution'!$C$8:$AD$30,AW$7,FALSE)),IF($Q484="n/a",(IF($P484=AW$6,$X484*$F484,0)),$X484*$F484*(VLOOKUP($Q484,'Workforce distribution'!$C$8:$AD$30,AW$7,FALSE)))),0)</f>
        <v>0</v>
      </c>
      <c r="AX484" s="30">
        <f>_xlfn.IFNA(IF($O484="days",$Y484*(VLOOKUP($K484,'Bed parameters'!$A$9:$I$12,9,FALSE))*$F484*(VLOOKUP($Q484,'Workforce distribution'!$C$8:$AD$30,AX$7,FALSE)),IF($Q484="n/a",(IF($P484=AX$6,$X484*$F484,0)),$X484*$F484*(VLOOKUP($Q484,'Workforce distribution'!$C$8:$AD$30,AX$7,FALSE)))),0)</f>
        <v>0</v>
      </c>
      <c r="AY484" s="30">
        <f>_xlfn.IFNA(IF($O484="days",$Y484*(VLOOKUP($K484,'Bed parameters'!$A$9:$I$12,9,FALSE))*$F484*(VLOOKUP($Q484,'Workforce distribution'!$C$8:$AD$30,AY$7,FALSE)),IF($Q484="n/a",(IF($P484=AY$6,$X484*$F484,0)),$X484*$F484*(VLOOKUP($Q484,'Workforce distribution'!$C$8:$AD$30,AY$7,FALSE)))),0)</f>
        <v>0</v>
      </c>
      <c r="AZ484" s="30">
        <f>_xlfn.IFNA(IF($O484="days",$Y484*(VLOOKUP($K484,'Bed parameters'!$A$9:$I$12,9,FALSE))*$F484*(VLOOKUP($Q484,'Workforce distribution'!$C$8:$AD$30,AZ$7,FALSE)),IF($Q484="n/a",(IF($P484=AZ$6,$X484*$F484,0)),$X484*$F484*(VLOOKUP($Q484,'Workforce distribution'!$C$8:$AD$30,AZ$7,FALSE)))),0)</f>
        <v>0</v>
      </c>
      <c r="BA484" s="30">
        <f>_xlfn.IFNA(IF($O484="days",$Y484*(VLOOKUP($K484,'Bed parameters'!$A$9:$I$12,9,FALSE))*$F484*(VLOOKUP($Q484,'Workforce distribution'!$C$8:$AD$30,BA$7,FALSE)),IF($Q484="n/a",(IF($P484=BA$6,$X484*$F484,0)),$X484*$F484*(VLOOKUP($Q484,'Workforce distribution'!$C$8:$AD$30,BA$7,FALSE)))),0)</f>
        <v>0</v>
      </c>
      <c r="BB484" s="30">
        <f>_xlfn.IFNA(IF($O484="days",$Y484*(VLOOKUP($K484,'Bed parameters'!$A$9:$I$12,9,FALSE))*$F484*(VLOOKUP($Q484,'Workforce distribution'!$C$8:$AD$30,BB$7,FALSE)),IF($Q484="n/a",(IF($P484=BB$6,$X484*$F484,0)),$X484*$F484*(VLOOKUP($Q484,'Workforce distribution'!$C$8:$AD$30,BB$7,FALSE)))),0)</f>
        <v>0</v>
      </c>
      <c r="BC484" s="149">
        <f t="shared" si="65"/>
        <v>227.87333511853328</v>
      </c>
      <c r="BD484" s="288">
        <f>IF($Q484="n/a",(IF('Workforce hours'!D$30=0,0,(AB484/'Workforce hours'!D$30))),(IF(VLOOKUP($Q484,'Workforce hours'!$C$8:$AD$30,BD$7,FALSE)=0,0,(AB484/(VLOOKUP($Q484,'Workforce hours'!$C$8:$AD$30,BD$7,FALSE))))))</f>
        <v>0</v>
      </c>
      <c r="BE484" s="288">
        <f>IF($Q484="n/a",(IF('Workforce hours'!E$30=0,0,(AC484/'Workforce hours'!E$30))),(IF(VLOOKUP($Q484,'Workforce hours'!$C$8:$AD$30,BE$7,FALSE)=0,0,(AC484/(VLOOKUP($Q484,'Workforce hours'!$C$8:$AD$30,BE$7,FALSE))))))</f>
        <v>0</v>
      </c>
      <c r="BF484" s="288">
        <f>IF($Q484="n/a",(IF('Workforce hours'!F$30=0,0,(AD484/'Workforce hours'!F$30))),(IF(VLOOKUP($Q484,'Workforce hours'!$C$8:$AD$30,BF$7,FALSE)=0,0,(AD484/(VLOOKUP($Q484,'Workforce hours'!$C$8:$AD$30,BF$7,FALSE))))))</f>
        <v>0</v>
      </c>
      <c r="BG484" s="288">
        <f>IF($Q484="n/a",(IF('Workforce hours'!G$30=0,0,(AE484/'Workforce hours'!G$30))),(IF(VLOOKUP($Q484,'Workforce hours'!$C$8:$AD$30,BG$7,FALSE)=0,0,(AE484/(VLOOKUP($Q484,'Workforce hours'!$C$8:$AD$30,BG$7,FALSE))))))</f>
        <v>0</v>
      </c>
      <c r="BH484" s="288">
        <f>IF($Q484="n/a",(IF('Workforce hours'!H$30=0,0,(AF484/'Workforce hours'!H$30))),(IF(VLOOKUP($Q484,'Workforce hours'!$C$8:$AD$30,BH$7,FALSE)=0,0,(AF484/(VLOOKUP($Q484,'Workforce hours'!$C$8:$AD$30,BH$7,FALSE))))))</f>
        <v>0</v>
      </c>
      <c r="BI484" s="288">
        <f>IF($Q484="n/a",(IF('Workforce hours'!I$30=0,0,(AG484/'Workforce hours'!I$30))),(IF(VLOOKUP($Q484,'Workforce hours'!$C$8:$AD$30,BI$7,FALSE)=0,0,(AG484/(VLOOKUP($Q484,'Workforce hours'!$C$8:$AD$30,BI$7,FALSE))))))</f>
        <v>0</v>
      </c>
      <c r="BJ484" s="288">
        <f>IF($Q484="n/a",(IF('Workforce hours'!J$30=0,0,(AH484/'Workforce hours'!J$30))),(IF(VLOOKUP($Q484,'Workforce hours'!$C$8:$AD$30,BJ$7,FALSE)=0,0,(AH484/(VLOOKUP($Q484,'Workforce hours'!$C$8:$AD$30,BJ$7,FALSE))))))</f>
        <v>0</v>
      </c>
      <c r="BK484" s="288">
        <f>IF($Q484="n/a",(IF('Workforce hours'!K$30=0,0,(AI484/'Workforce hours'!K$30))),(IF(VLOOKUP($Q484,'Workforce hours'!$C$8:$AD$30,BK$7,FALSE)=0,0,(AI484/(VLOOKUP($Q484,'Workforce hours'!$C$8:$AD$30,BK$7,FALSE))))))</f>
        <v>0</v>
      </c>
      <c r="BL484" s="288">
        <f>IF($Q484="n/a",(IF('Workforce hours'!L$30=0,0,(AJ484/'Workforce hours'!L$30))),(IF(VLOOKUP($Q484,'Workforce hours'!$C$8:$AD$30,BL$7,FALSE)=0,0,(AJ484/(VLOOKUP($Q484,'Workforce hours'!$C$8:$AD$30,BL$7,FALSE))))))</f>
        <v>0</v>
      </c>
      <c r="BM484" s="288">
        <f>IF($Q484="n/a",(IF('Workforce hours'!M$30=0,0,(AK484/'Workforce hours'!M$30))),(IF(VLOOKUP($Q484,'Workforce hours'!$C$8:$AD$30,BM$7,FALSE)=0,0,(AK484/(VLOOKUP($Q484,'Workforce hours'!$C$8:$AD$30,BM$7,FALSE))))))</f>
        <v>0</v>
      </c>
      <c r="BN484" s="288">
        <f>IF($Q484="n/a",(IF('Workforce hours'!N$30=0,0,(AL484/'Workforce hours'!N$30))),(IF(VLOOKUP($Q484,'Workforce hours'!$C$8:$AD$30,BN$7,FALSE)=0,0,(AL484/(VLOOKUP($Q484,'Workforce hours'!$C$8:$AD$30,BN$7,FALSE))))))</f>
        <v>0</v>
      </c>
      <c r="BO484" s="288">
        <f>IF($Q484="n/a",(IF('Workforce hours'!O$30=0,0,(AM484/'Workforce hours'!O$30))),(IF(VLOOKUP($Q484,'Workforce hours'!$C$8:$AD$30,BO$7,FALSE)=0,0,(AM484/(VLOOKUP($Q484,'Workforce hours'!$C$8:$AD$30,BO$7,FALSE))))))</f>
        <v>0</v>
      </c>
      <c r="BP484" s="288">
        <f>IF($Q484="n/a",(IF('Workforce hours'!P$30=0,0,(AN484/'Workforce hours'!P$30))),(IF(VLOOKUP($Q484,'Workforce hours'!$C$8:$AD$30,BP$7,FALSE)=0,0,(AN484/(VLOOKUP($Q484,'Workforce hours'!$C$8:$AD$30,BP$7,FALSE))))))</f>
        <v>0</v>
      </c>
      <c r="BQ484" s="288">
        <f>IF($Q484="n/a",(IF('Workforce hours'!Q$30=0,0,(AO484/'Workforce hours'!Q$30))),(IF(VLOOKUP($Q484,'Workforce hours'!$C$8:$AD$30,BQ$7,FALSE)=0,0,(AO484/(VLOOKUP($Q484,'Workforce hours'!$C$8:$AD$30,BQ$7,FALSE))))))</f>
        <v>0</v>
      </c>
      <c r="BR484" s="288">
        <f>IF($Q484="n/a",(IF('Workforce hours'!R$30=0,0,(AP484/'Workforce hours'!R$30))),(IF(VLOOKUP($Q484,'Workforce hours'!$C$8:$AD$30,BR$7,FALSE)=0,0,(AP484/(VLOOKUP($Q484,'Workforce hours'!$C$8:$AD$30,BR$7,FALSE))))))</f>
        <v>0</v>
      </c>
      <c r="BS484" s="288">
        <f>IF($Q484="n/a",(IF('Workforce hours'!S$30=0,0,(AQ484/'Workforce hours'!S$30))),(IF(VLOOKUP($Q484,'Workforce hours'!$C$8:$AD$30,BS$7,FALSE)=0,0,(AQ484/(VLOOKUP($Q484,'Workforce hours'!$C$8:$AD$30,BS$7,FALSE))))))</f>
        <v>0</v>
      </c>
      <c r="BT484" s="288">
        <f>IF($Q484="n/a",(IF('Workforce hours'!T$30=0,0,(AR484/'Workforce hours'!T$30))),(IF(VLOOKUP($Q484,'Workforce hours'!$C$8:$AD$30,BT$7,FALSE)=0,0,(AR484/(VLOOKUP($Q484,'Workforce hours'!$C$8:$AD$30,BT$7,FALSE))))))</f>
        <v>0</v>
      </c>
      <c r="BU484" s="288">
        <f>IF($Q484="n/a",(IF('Workforce hours'!U$30=0,0,(AS484/'Workforce hours'!U$30))),(IF(VLOOKUP($Q484,'Workforce hours'!$C$8:$AD$30,BU$7,FALSE)=0,0,(AS484/(VLOOKUP($Q484,'Workforce hours'!$C$8:$AD$30,BU$7,FALSE))))))</f>
        <v>227.87333511853328</v>
      </c>
      <c r="BV484" s="288">
        <f>IF($Q484="n/a",(IF('Workforce hours'!V$30=0,0,(AT484/'Workforce hours'!V$30))),(IF(VLOOKUP($Q484,'Workforce hours'!$C$8:$AD$30,BV$7,FALSE)=0,0,(AT484/(VLOOKUP($Q484,'Workforce hours'!$C$8:$AD$30,BV$7,FALSE))))))</f>
        <v>0</v>
      </c>
      <c r="BW484" s="288">
        <f>IF($Q484="n/a",(IF('Workforce hours'!W$30=0,0,(AU484/'Workforce hours'!W$30))),(IF(VLOOKUP($Q484,'Workforce hours'!$C$8:$AD$30,BW$7,FALSE)=0,0,(AU484/(VLOOKUP($Q484,'Workforce hours'!$C$8:$AD$30,BW$7,FALSE))))))</f>
        <v>0</v>
      </c>
      <c r="BX484" s="288">
        <f>IF($Q484="n/a",(IF('Workforce hours'!X$30=0,0,(AV484/'Workforce hours'!X$30))),(IF(VLOOKUP($Q484,'Workforce hours'!$C$8:$AD$30,BX$7,FALSE)=0,0,(AV484/(VLOOKUP($Q484,'Workforce hours'!$C$8:$AD$30,BX$7,FALSE))))))</f>
        <v>0</v>
      </c>
      <c r="BY484" s="288">
        <f>IF($Q484="n/a",(IF('Workforce hours'!Y$30=0,0,(AW484/'Workforce hours'!Y$30))),(IF(VLOOKUP($Q484,'Workforce hours'!$C$8:$AD$30,BY$7,FALSE)=0,0,(AW484/(VLOOKUP($Q484,'Workforce hours'!$C$8:$AD$30,BY$7,FALSE))))))</f>
        <v>0</v>
      </c>
      <c r="BZ484" s="288">
        <f>IF($Q484="n/a",(IF('Workforce hours'!Z$30=0,0,(AX484/'Workforce hours'!Z$30))),(IF(VLOOKUP($Q484,'Workforce hours'!$C$8:$AD$30,BZ$7,FALSE)=0,0,(AX484/(VLOOKUP($Q484,'Workforce hours'!$C$8:$AD$30,BZ$7,FALSE))))))</f>
        <v>0</v>
      </c>
      <c r="CA484" s="288">
        <f>IF($Q484="n/a",(IF('Workforce hours'!AA$30=0,0,(AY484/'Workforce hours'!AA$30))),(IF(VLOOKUP($Q484,'Workforce hours'!$C$8:$AD$30,CA$7,FALSE)=0,0,(AY484/(VLOOKUP($Q484,'Workforce hours'!$C$8:$AD$30,CA$7,FALSE))))))</f>
        <v>0</v>
      </c>
      <c r="CB484" s="288">
        <f>IF($Q484="n/a",(IF('Workforce hours'!AB$30=0,0,(AZ484/'Workforce hours'!AB$30))),(IF(VLOOKUP($Q484,'Workforce hours'!$C$8:$AD$30,CB$7,FALSE)=0,0,(AZ484/(VLOOKUP($Q484,'Workforce hours'!$C$8:$AD$30,CB$7,FALSE))))))</f>
        <v>0</v>
      </c>
      <c r="CC484" s="288">
        <f>IF($Q484="n/a",(IF('Workforce hours'!AC$30=0,0,(BA484/'Workforce hours'!AC$30))),(IF(VLOOKUP($Q484,'Workforce hours'!$C$8:$AD$30,CC$7,FALSE)=0,0,(BA484/(VLOOKUP($Q484,'Workforce hours'!$C$8:$AD$30,CC$7,FALSE))))))</f>
        <v>0</v>
      </c>
      <c r="CD484" s="288">
        <f>IF($Q484="n/a",(IF('Workforce hours'!AD$30=0,0,(BB484/'Workforce hours'!AD$30))),(IF(VLOOKUP($Q484,'Workforce hours'!$C$8:$AD$30,CD$7,FALSE)=0,0,(BB484/(VLOOKUP($Q484,'Workforce hours'!$C$8:$AD$30,CD$7,FALSE))))))</f>
        <v>0</v>
      </c>
      <c r="CE484" s="289">
        <f t="shared" si="66"/>
        <v>0</v>
      </c>
      <c r="CF484" s="290">
        <f>BD484*'Workforce costs'!B$9*(1+'Workforce costs'!B$10)*(1+'Workforce costs'!B$11)</f>
        <v>0</v>
      </c>
      <c r="CG484" s="290">
        <f>BE484*'Workforce costs'!C$9*(1+'Workforce costs'!C$10)*(1+'Workforce costs'!C$11)</f>
        <v>0</v>
      </c>
      <c r="CH484" s="290">
        <f>BF484*'Workforce costs'!D$9*(1+'Workforce costs'!D$10)*(1+'Workforce costs'!D$11)</f>
        <v>0</v>
      </c>
      <c r="CI484" s="290">
        <f>BG484*'Workforce costs'!E$9*(1+'Workforce costs'!E$10)*(1+'Workforce costs'!E$11)</f>
        <v>0</v>
      </c>
      <c r="CJ484" s="290">
        <f>BH484*'Workforce costs'!F$9*(1+'Workforce costs'!F$10)*(1+'Workforce costs'!F$11)</f>
        <v>0</v>
      </c>
      <c r="CK484" s="290">
        <f>BI484*'Workforce costs'!G$9*(1+'Workforce costs'!G$10)*(1+'Workforce costs'!G$11)</f>
        <v>0</v>
      </c>
      <c r="CL484" s="290">
        <f>BJ484*'Workforce costs'!H$9*(1+'Workforce costs'!H$10)*(1+'Workforce costs'!H$11)</f>
        <v>0</v>
      </c>
      <c r="CM484" s="290">
        <f>BK484*'Workforce costs'!I$9*(1+'Workforce costs'!I$10)*(1+'Workforce costs'!I$11)</f>
        <v>0</v>
      </c>
      <c r="CN484" s="290">
        <f>BL484*'Workforce costs'!J$9*(1+'Workforce costs'!J$10)*(1+'Workforce costs'!J$11)</f>
        <v>0</v>
      </c>
      <c r="CO484" s="290">
        <f>BM484*'Workforce costs'!K$9*(1+'Workforce costs'!K$10)*(1+'Workforce costs'!K$11)</f>
        <v>0</v>
      </c>
      <c r="CP484" s="290">
        <f>BN484*'Workforce costs'!L$9*(1+'Workforce costs'!L$10)*(1+'Workforce costs'!L$11)</f>
        <v>0</v>
      </c>
      <c r="CQ484" s="290">
        <f>BO484*'Workforce costs'!M$9*(1+'Workforce costs'!M$10)*(1+'Workforce costs'!M$11)</f>
        <v>0</v>
      </c>
      <c r="CR484" s="290">
        <f>BP484*'Workforce costs'!N$9*(1+'Workforce costs'!N$10)*(1+'Workforce costs'!N$11)</f>
        <v>0</v>
      </c>
      <c r="CS484" s="290">
        <f>BQ484*'Workforce costs'!O$9*(1+'Workforce costs'!O$10)*(1+'Workforce costs'!O$11)</f>
        <v>0</v>
      </c>
      <c r="CT484" s="290">
        <f>BR484*'Workforce costs'!P$9*(1+'Workforce costs'!P$10)*(1+'Workforce costs'!P$11)</f>
        <v>0</v>
      </c>
      <c r="CU484" s="290">
        <f>BS484*'Workforce costs'!Q$9*(1+'Workforce costs'!Q$10)*(1+'Workforce costs'!Q$11)</f>
        <v>0</v>
      </c>
      <c r="CV484" s="290">
        <f>BT484*'Workforce costs'!R$9*(1+'Workforce costs'!R$10)*(1+'Workforce costs'!R$11)</f>
        <v>0</v>
      </c>
      <c r="CW484" s="290">
        <f>BU484*'Workforce costs'!S$9*(1+'Workforce costs'!S$10)*(1+'Workforce costs'!S$11)</f>
        <v>0</v>
      </c>
      <c r="CX484" s="290">
        <f>BV484*'Workforce costs'!T$9*(1+'Workforce costs'!T$10)*(1+'Workforce costs'!T$11)</f>
        <v>0</v>
      </c>
      <c r="CY484" s="290">
        <f>BW484*'Workforce costs'!U$9*(1+'Workforce costs'!U$10)*(1+'Workforce costs'!U$11)</f>
        <v>0</v>
      </c>
      <c r="CZ484" s="290">
        <f>BX484*'Workforce costs'!V$9*(1+'Workforce costs'!V$10)*(1+'Workforce costs'!V$11)</f>
        <v>0</v>
      </c>
      <c r="DA484" s="290">
        <f>BY484*'Workforce costs'!W$9*(1+'Workforce costs'!W$10)*(1+'Workforce costs'!W$11)</f>
        <v>0</v>
      </c>
      <c r="DB484" s="290">
        <f>BZ484*'Workforce costs'!X$9*(1+'Workforce costs'!X$10)*(1+'Workforce costs'!X$11)</f>
        <v>0</v>
      </c>
      <c r="DC484" s="290">
        <f>CA484*'Workforce costs'!Y$9*(1+'Workforce costs'!Y$10)*(1+'Workforce costs'!Y$11)</f>
        <v>0</v>
      </c>
      <c r="DD484" s="290">
        <f>CB484*'Workforce costs'!Z$9*(1+'Workforce costs'!Z$10)*(1+'Workforce costs'!Z$11)</f>
        <v>0</v>
      </c>
      <c r="DE484" s="290">
        <f>CC484*'Workforce costs'!AA$9*(1+'Workforce costs'!AA$10)*(1+'Workforce costs'!AA$11)</f>
        <v>0</v>
      </c>
      <c r="DF484" s="290">
        <f>CD484*'Workforce costs'!AB$9*(1+'Workforce costs'!AB$10)*(1+'Workforce costs'!AB$11)</f>
        <v>0</v>
      </c>
    </row>
    <row r="485" spans="1:110" x14ac:dyDescent="0.3">
      <c r="A485" s="2" t="str">
        <f>Outputs!$A$4</f>
        <v>Australia</v>
      </c>
      <c r="B485" s="2" t="str">
        <f t="shared" si="59"/>
        <v>Australia 65+</v>
      </c>
      <c r="C485" s="30">
        <f>VLOOKUP($B485,Populations!$D$15:$H$1920,3,FALSE)</f>
        <v>4559374</v>
      </c>
      <c r="D485" s="255">
        <f>IF(OR($H485="General pop",$H485="Schools",$H485="Workplace",$H485="Skills Training",$H485="Digital Supports"),1,VLOOKUP($B485,Populations!$D$15:$H$1920,5,FALSE))</f>
        <v>1</v>
      </c>
      <c r="E485" s="88">
        <f>VLOOKUP(I485,Epidemiology!$C$10:$H$47,6,FALSE)</f>
        <v>412.2</v>
      </c>
      <c r="F485" s="102" t="str">
        <f>'Care profiles'!R486</f>
        <v>n/a</v>
      </c>
      <c r="G485" s="15" t="str">
        <f>'Care profiles'!A486</f>
        <v>65+</v>
      </c>
      <c r="H485" s="15" t="str">
        <f>'Care profiles'!B486</f>
        <v>Bereaved_Year1</v>
      </c>
      <c r="I485" s="15" t="str">
        <f>'Care profiles'!C486</f>
        <v>Bereaved_Year1_65+yrs</v>
      </c>
      <c r="J485" s="15" t="str">
        <f>'Care profiles'!D486</f>
        <v>Care profile</v>
      </c>
      <c r="K485" s="15" t="str">
        <f>'Care profiles'!E486</f>
        <v>Telephone and Web-Based Support Services – Self-Guided (Postvention)</v>
      </c>
      <c r="L485" s="104">
        <f>'Care profiles'!F486</f>
        <v>0.4</v>
      </c>
      <c r="M485" s="15">
        <f>'Care profiles'!G486</f>
        <v>1</v>
      </c>
      <c r="N485" s="15" t="str">
        <f>'Care profiles'!H486</f>
        <v>n/a</v>
      </c>
      <c r="O485" s="15" t="str">
        <f>'Care profiles'!I486</f>
        <v>n/a</v>
      </c>
      <c r="P485" s="15" t="str">
        <f>'Care profiles'!J486</f>
        <v>n/a</v>
      </c>
      <c r="Q485" s="15" t="str">
        <f>'Care profiles'!K486</f>
        <v>n/a</v>
      </c>
      <c r="R485" s="15" t="str">
        <f>'Care profiles'!M486</f>
        <v>Y</v>
      </c>
      <c r="S485" s="15" t="str">
        <f>'Care profiles'!O486</f>
        <v>N</v>
      </c>
      <c r="T485" s="15" t="str">
        <f>'Care profiles'!Q486</f>
        <v>N</v>
      </c>
      <c r="U485" s="30">
        <f t="shared" si="60"/>
        <v>18793.739627999999</v>
      </c>
      <c r="V485" s="30">
        <f t="shared" si="61"/>
        <v>7517.4958512000003</v>
      </c>
      <c r="W485" s="30">
        <f>IF(M485="n/a",0,IF(O485="days",V485*M485*(1+(VLOOKUP(K485,'Bed parameters'!$A$9:$G$12,7,FALSE))),V485*M485))</f>
        <v>7517.4958512000003</v>
      </c>
      <c r="X485" s="30">
        <f t="shared" si="62"/>
        <v>0</v>
      </c>
      <c r="Y485" s="30">
        <f t="shared" si="63"/>
        <v>0</v>
      </c>
      <c r="Z485" s="113">
        <f>_xlfn.IFNA(Y485/((VLOOKUP(K485,'Bed parameters'!$A$9:$G$12,3,FALSE))*(VLOOKUP(K485,'Bed parameters'!$A$9:$G$12,5,FALSE))),0)</f>
        <v>0</v>
      </c>
      <c r="AA485" s="30">
        <f t="shared" si="64"/>
        <v>0</v>
      </c>
      <c r="AB485" s="30">
        <f>_xlfn.IFNA(IF($O485="days",$Y485*(VLOOKUP($K485,'Bed parameters'!$A$9:$I$12,9,FALSE))*$F485*(VLOOKUP($Q485,'Workforce distribution'!$C$8:$AD$30,AB$7,FALSE)),IF($Q485="n/a",(IF($P485=AB$6,$X485*$F485,0)),$X485*$F485*(VLOOKUP($Q485,'Workforce distribution'!$C$8:$AD$30,AB$7,FALSE)))),0)</f>
        <v>0</v>
      </c>
      <c r="AC485" s="30">
        <f>_xlfn.IFNA(IF($O485="days",$Y485*(VLOOKUP($K485,'Bed parameters'!$A$9:$I$12,9,FALSE))*$F485*(VLOOKUP($Q485,'Workforce distribution'!$C$8:$AD$30,AC$7,FALSE)),IF($Q485="n/a",(IF($P485=AC$6,$X485*$F485,0)),$X485*$F485*(VLOOKUP($Q485,'Workforce distribution'!$C$8:$AD$30,AC$7,FALSE)))),0)</f>
        <v>0</v>
      </c>
      <c r="AD485" s="30">
        <f>_xlfn.IFNA(IF($O485="days",$Y485*(VLOOKUP($K485,'Bed parameters'!$A$9:$I$12,9,FALSE))*$F485*(VLOOKUP($Q485,'Workforce distribution'!$C$8:$AD$30,AD$7,FALSE)),IF($Q485="n/a",(IF($P485=AD$6,$X485*$F485,0)),$X485*$F485*(VLOOKUP($Q485,'Workforce distribution'!$C$8:$AD$30,AD$7,FALSE)))),0)</f>
        <v>0</v>
      </c>
      <c r="AE485" s="30">
        <f>_xlfn.IFNA(IF($O485="days",$Y485*(VLOOKUP($K485,'Bed parameters'!$A$9:$I$12,9,FALSE))*$F485*(VLOOKUP($Q485,'Workforce distribution'!$C$8:$AD$30,AE$7,FALSE)),IF($Q485="n/a",(IF($P485=AE$6,$X485*$F485,0)),$X485*$F485*(VLOOKUP($Q485,'Workforce distribution'!$C$8:$AD$30,AE$7,FALSE)))),0)</f>
        <v>0</v>
      </c>
      <c r="AF485" s="30">
        <f>_xlfn.IFNA(IF($O485="days",$Y485*(VLOOKUP($K485,'Bed parameters'!$A$9:$I$12,9,FALSE))*$F485*(VLOOKUP($Q485,'Workforce distribution'!$C$8:$AD$30,AF$7,FALSE)),IF($Q485="n/a",(IF($P485=AF$6,$X485*$F485,0)),$X485*$F485*(VLOOKUP($Q485,'Workforce distribution'!$C$8:$AD$30,AF$7,FALSE)))),0)</f>
        <v>0</v>
      </c>
      <c r="AG485" s="30">
        <f>_xlfn.IFNA(IF($O485="days",$Y485*(VLOOKUP($K485,'Bed parameters'!$A$9:$I$12,9,FALSE))*$F485*(VLOOKUP($Q485,'Workforce distribution'!$C$8:$AD$30,AG$7,FALSE)),IF($Q485="n/a",(IF($P485=AG$6,$X485*$F485,0)),$X485*$F485*(VLOOKUP($Q485,'Workforce distribution'!$C$8:$AD$30,AG$7,FALSE)))),0)</f>
        <v>0</v>
      </c>
      <c r="AH485" s="30">
        <f>_xlfn.IFNA(IF($O485="days",$Y485*(VLOOKUP($K485,'Bed parameters'!$A$9:$I$12,9,FALSE))*$F485*(VLOOKUP($Q485,'Workforce distribution'!$C$8:$AD$30,AH$7,FALSE)),IF($Q485="n/a",(IF($P485=AH$6,$X485*$F485,0)),$X485*$F485*(VLOOKUP($Q485,'Workforce distribution'!$C$8:$AD$30,AH$7,FALSE)))),0)</f>
        <v>0</v>
      </c>
      <c r="AI485" s="30">
        <f>_xlfn.IFNA(IF($O485="days",$Y485*(VLOOKUP($K485,'Bed parameters'!$A$9:$I$12,9,FALSE))*$F485*(VLOOKUP($Q485,'Workforce distribution'!$C$8:$AD$30,AI$7,FALSE)),IF($Q485="n/a",(IF($P485=AI$6,$X485*$F485,0)),$X485*$F485*(VLOOKUP($Q485,'Workforce distribution'!$C$8:$AD$30,AI$7,FALSE)))),0)</f>
        <v>0</v>
      </c>
      <c r="AJ485" s="30">
        <f>_xlfn.IFNA(IF($O485="days",$Y485*(VLOOKUP($K485,'Bed parameters'!$A$9:$I$12,9,FALSE))*$F485*(VLOOKUP($Q485,'Workforce distribution'!$C$8:$AD$30,AJ$7,FALSE)),IF($Q485="n/a",(IF($P485=AJ$6,$X485*$F485,0)),$X485*$F485*(VLOOKUP($Q485,'Workforce distribution'!$C$8:$AD$30,AJ$7,FALSE)))),0)</f>
        <v>0</v>
      </c>
      <c r="AK485" s="30">
        <f>_xlfn.IFNA(IF($O485="days",$Y485*(VLOOKUP($K485,'Bed parameters'!$A$9:$I$12,9,FALSE))*$F485*(VLOOKUP($Q485,'Workforce distribution'!$C$8:$AD$30,AK$7,FALSE)),IF($Q485="n/a",(IF($P485=AK$6,$X485*$F485,0)),$X485*$F485*(VLOOKUP($Q485,'Workforce distribution'!$C$8:$AD$30,AK$7,FALSE)))),0)</f>
        <v>0</v>
      </c>
      <c r="AL485" s="30">
        <f>_xlfn.IFNA(IF($O485="days",$Y485*(VLOOKUP($K485,'Bed parameters'!$A$9:$I$12,9,FALSE))*$F485*(VLOOKUP($Q485,'Workforce distribution'!$C$8:$AD$30,AL$7,FALSE)),IF($Q485="n/a",(IF($P485=AL$6,$X485*$F485,0)),$X485*$F485*(VLOOKUP($Q485,'Workforce distribution'!$C$8:$AD$30,AL$7,FALSE)))),0)</f>
        <v>0</v>
      </c>
      <c r="AM485" s="30">
        <f>_xlfn.IFNA(IF($O485="days",$Y485*(VLOOKUP($K485,'Bed parameters'!$A$9:$I$12,9,FALSE))*$F485*(VLOOKUP($Q485,'Workforce distribution'!$C$8:$AD$30,AM$7,FALSE)),IF($Q485="n/a",(IF($P485=AM$6,$X485*$F485,0)),$X485*$F485*(VLOOKUP($Q485,'Workforce distribution'!$C$8:$AD$30,AM$7,FALSE)))),0)</f>
        <v>0</v>
      </c>
      <c r="AN485" s="30">
        <f>_xlfn.IFNA(IF($O485="days",$Y485*(VLOOKUP($K485,'Bed parameters'!$A$9:$I$12,9,FALSE))*$F485*(VLOOKUP($Q485,'Workforce distribution'!$C$8:$AD$30,AN$7,FALSE)),IF($Q485="n/a",(IF($P485=AN$6,$X485*$F485,0)),$X485*$F485*(VLOOKUP($Q485,'Workforce distribution'!$C$8:$AD$30,AN$7,FALSE)))),0)</f>
        <v>0</v>
      </c>
      <c r="AO485" s="30">
        <f>_xlfn.IFNA(IF($O485="days",$Y485*(VLOOKUP($K485,'Bed parameters'!$A$9:$I$12,9,FALSE))*$F485*(VLOOKUP($Q485,'Workforce distribution'!$C$8:$AD$30,AO$7,FALSE)),IF($Q485="n/a",(IF($P485=AO$6,$X485*$F485,0)),$X485*$F485*(VLOOKUP($Q485,'Workforce distribution'!$C$8:$AD$30,AO$7,FALSE)))),0)</f>
        <v>0</v>
      </c>
      <c r="AP485" s="30">
        <f>_xlfn.IFNA(IF($O485="days",$Y485*(VLOOKUP($K485,'Bed parameters'!$A$9:$I$12,9,FALSE))*$F485*(VLOOKUP($Q485,'Workforce distribution'!$C$8:$AD$30,AP$7,FALSE)),IF($Q485="n/a",(IF($P485=AP$6,$X485*$F485,0)),$X485*$F485*(VLOOKUP($Q485,'Workforce distribution'!$C$8:$AD$30,AP$7,FALSE)))),0)</f>
        <v>0</v>
      </c>
      <c r="AQ485" s="30">
        <f>_xlfn.IFNA(IF($O485="days",$Y485*(VLOOKUP($K485,'Bed parameters'!$A$9:$I$12,9,FALSE))*$F485*(VLOOKUP($Q485,'Workforce distribution'!$C$8:$AD$30,AQ$7,FALSE)),IF($Q485="n/a",(IF($P485=AQ$6,$X485*$F485,0)),$X485*$F485*(VLOOKUP($Q485,'Workforce distribution'!$C$8:$AD$30,AQ$7,FALSE)))),0)</f>
        <v>0</v>
      </c>
      <c r="AR485" s="30">
        <f>_xlfn.IFNA(IF($O485="days",$Y485*(VLOOKUP($K485,'Bed parameters'!$A$9:$I$12,9,FALSE))*$F485*(VLOOKUP($Q485,'Workforce distribution'!$C$8:$AD$30,AR$7,FALSE)),IF($Q485="n/a",(IF($P485=AR$6,$X485*$F485,0)),$X485*$F485*(VLOOKUP($Q485,'Workforce distribution'!$C$8:$AD$30,AR$7,FALSE)))),0)</f>
        <v>0</v>
      </c>
      <c r="AS485" s="30">
        <f>_xlfn.IFNA(IF($O485="days",$Y485*(VLOOKUP($K485,'Bed parameters'!$A$9:$I$12,9,FALSE))*$F485*(VLOOKUP($Q485,'Workforce distribution'!$C$8:$AD$30,AS$7,FALSE)),IF($Q485="n/a",(IF($P485=AS$6,$X485*$F485,0)),$X485*$F485*(VLOOKUP($Q485,'Workforce distribution'!$C$8:$AD$30,AS$7,FALSE)))),0)</f>
        <v>0</v>
      </c>
      <c r="AT485" s="30">
        <f>_xlfn.IFNA(IF($O485="days",$Y485*(VLOOKUP($K485,'Bed parameters'!$A$9:$I$12,9,FALSE))*$F485*(VLOOKUP($Q485,'Workforce distribution'!$C$8:$AD$30,AT$7,FALSE)),IF($Q485="n/a",(IF($P485=AT$6,$X485*$F485,0)),$X485*$F485*(VLOOKUP($Q485,'Workforce distribution'!$C$8:$AD$30,AT$7,FALSE)))),0)</f>
        <v>0</v>
      </c>
      <c r="AU485" s="30">
        <f>_xlfn.IFNA(IF($O485="days",$Y485*(VLOOKUP($K485,'Bed parameters'!$A$9:$I$12,9,FALSE))*$F485*(VLOOKUP($Q485,'Workforce distribution'!$C$8:$AD$30,AU$7,FALSE)),IF($Q485="n/a",(IF($P485=AU$6,$X485*$F485,0)),$X485*$F485*(VLOOKUP($Q485,'Workforce distribution'!$C$8:$AD$30,AU$7,FALSE)))),0)</f>
        <v>0</v>
      </c>
      <c r="AV485" s="30">
        <f>_xlfn.IFNA(IF($O485="days",$Y485*(VLOOKUP($K485,'Bed parameters'!$A$9:$I$12,9,FALSE))*$F485*(VLOOKUP($Q485,'Workforce distribution'!$C$8:$AD$30,AV$7,FALSE)),IF($Q485="n/a",(IF($P485=AV$6,$X485*$F485,0)),$X485*$F485*(VLOOKUP($Q485,'Workforce distribution'!$C$8:$AD$30,AV$7,FALSE)))),0)</f>
        <v>0</v>
      </c>
      <c r="AW485" s="30">
        <f>_xlfn.IFNA(IF($O485="days",$Y485*(VLOOKUP($K485,'Bed parameters'!$A$9:$I$12,9,FALSE))*$F485*(VLOOKUP($Q485,'Workforce distribution'!$C$8:$AD$30,AW$7,FALSE)),IF($Q485="n/a",(IF($P485=AW$6,$X485*$F485,0)),$X485*$F485*(VLOOKUP($Q485,'Workforce distribution'!$C$8:$AD$30,AW$7,FALSE)))),0)</f>
        <v>0</v>
      </c>
      <c r="AX485" s="30">
        <f>_xlfn.IFNA(IF($O485="days",$Y485*(VLOOKUP($K485,'Bed parameters'!$A$9:$I$12,9,FALSE))*$F485*(VLOOKUP($Q485,'Workforce distribution'!$C$8:$AD$30,AX$7,FALSE)),IF($Q485="n/a",(IF($P485=AX$6,$X485*$F485,0)),$X485*$F485*(VLOOKUP($Q485,'Workforce distribution'!$C$8:$AD$30,AX$7,FALSE)))),0)</f>
        <v>0</v>
      </c>
      <c r="AY485" s="30">
        <f>_xlfn.IFNA(IF($O485="days",$Y485*(VLOOKUP($K485,'Bed parameters'!$A$9:$I$12,9,FALSE))*$F485*(VLOOKUP($Q485,'Workforce distribution'!$C$8:$AD$30,AY$7,FALSE)),IF($Q485="n/a",(IF($P485=AY$6,$X485*$F485,0)),$X485*$F485*(VLOOKUP($Q485,'Workforce distribution'!$C$8:$AD$30,AY$7,FALSE)))),0)</f>
        <v>0</v>
      </c>
      <c r="AZ485" s="30">
        <f>_xlfn.IFNA(IF($O485="days",$Y485*(VLOOKUP($K485,'Bed parameters'!$A$9:$I$12,9,FALSE))*$F485*(VLOOKUP($Q485,'Workforce distribution'!$C$8:$AD$30,AZ$7,FALSE)),IF($Q485="n/a",(IF($P485=AZ$6,$X485*$F485,0)),$X485*$F485*(VLOOKUP($Q485,'Workforce distribution'!$C$8:$AD$30,AZ$7,FALSE)))),0)</f>
        <v>0</v>
      </c>
      <c r="BA485" s="30">
        <f>_xlfn.IFNA(IF($O485="days",$Y485*(VLOOKUP($K485,'Bed parameters'!$A$9:$I$12,9,FALSE))*$F485*(VLOOKUP($Q485,'Workforce distribution'!$C$8:$AD$30,BA$7,FALSE)),IF($Q485="n/a",(IF($P485=BA$6,$X485*$F485,0)),$X485*$F485*(VLOOKUP($Q485,'Workforce distribution'!$C$8:$AD$30,BA$7,FALSE)))),0)</f>
        <v>0</v>
      </c>
      <c r="BB485" s="30">
        <f>_xlfn.IFNA(IF($O485="days",$Y485*(VLOOKUP($K485,'Bed parameters'!$A$9:$I$12,9,FALSE))*$F485*(VLOOKUP($Q485,'Workforce distribution'!$C$8:$AD$30,BB$7,FALSE)),IF($Q485="n/a",(IF($P485=BB$6,$X485*$F485,0)),$X485*$F485*(VLOOKUP($Q485,'Workforce distribution'!$C$8:$AD$30,BB$7,FALSE)))),0)</f>
        <v>0</v>
      </c>
      <c r="BC485" s="149">
        <f t="shared" si="65"/>
        <v>0</v>
      </c>
      <c r="BD485" s="288">
        <f>IF($Q485="n/a",(IF('Workforce hours'!D$30=0,0,(AB485/'Workforce hours'!D$30))),(IF(VLOOKUP($Q485,'Workforce hours'!$C$8:$AD$30,BD$7,FALSE)=0,0,(AB485/(VLOOKUP($Q485,'Workforce hours'!$C$8:$AD$30,BD$7,FALSE))))))</f>
        <v>0</v>
      </c>
      <c r="BE485" s="288">
        <f>IF($Q485="n/a",(IF('Workforce hours'!E$30=0,0,(AC485/'Workforce hours'!E$30))),(IF(VLOOKUP($Q485,'Workforce hours'!$C$8:$AD$30,BE$7,FALSE)=0,0,(AC485/(VLOOKUP($Q485,'Workforce hours'!$C$8:$AD$30,BE$7,FALSE))))))</f>
        <v>0</v>
      </c>
      <c r="BF485" s="288">
        <f>IF($Q485="n/a",(IF('Workforce hours'!F$30=0,0,(AD485/'Workforce hours'!F$30))),(IF(VLOOKUP($Q485,'Workforce hours'!$C$8:$AD$30,BF$7,FALSE)=0,0,(AD485/(VLOOKUP($Q485,'Workforce hours'!$C$8:$AD$30,BF$7,FALSE))))))</f>
        <v>0</v>
      </c>
      <c r="BG485" s="288">
        <f>IF($Q485="n/a",(IF('Workforce hours'!G$30=0,0,(AE485/'Workforce hours'!G$30))),(IF(VLOOKUP($Q485,'Workforce hours'!$C$8:$AD$30,BG$7,FALSE)=0,0,(AE485/(VLOOKUP($Q485,'Workforce hours'!$C$8:$AD$30,BG$7,FALSE))))))</f>
        <v>0</v>
      </c>
      <c r="BH485" s="288">
        <f>IF($Q485="n/a",(IF('Workforce hours'!H$30=0,0,(AF485/'Workforce hours'!H$30))),(IF(VLOOKUP($Q485,'Workforce hours'!$C$8:$AD$30,BH$7,FALSE)=0,0,(AF485/(VLOOKUP($Q485,'Workforce hours'!$C$8:$AD$30,BH$7,FALSE))))))</f>
        <v>0</v>
      </c>
      <c r="BI485" s="288">
        <f>IF($Q485="n/a",(IF('Workforce hours'!I$30=0,0,(AG485/'Workforce hours'!I$30))),(IF(VLOOKUP($Q485,'Workforce hours'!$C$8:$AD$30,BI$7,FALSE)=0,0,(AG485/(VLOOKUP($Q485,'Workforce hours'!$C$8:$AD$30,BI$7,FALSE))))))</f>
        <v>0</v>
      </c>
      <c r="BJ485" s="288">
        <f>IF($Q485="n/a",(IF('Workforce hours'!J$30=0,0,(AH485/'Workforce hours'!J$30))),(IF(VLOOKUP($Q485,'Workforce hours'!$C$8:$AD$30,BJ$7,FALSE)=0,0,(AH485/(VLOOKUP($Q485,'Workforce hours'!$C$8:$AD$30,BJ$7,FALSE))))))</f>
        <v>0</v>
      </c>
      <c r="BK485" s="288">
        <f>IF($Q485="n/a",(IF('Workforce hours'!K$30=0,0,(AI485/'Workforce hours'!K$30))),(IF(VLOOKUP($Q485,'Workforce hours'!$C$8:$AD$30,BK$7,FALSE)=0,0,(AI485/(VLOOKUP($Q485,'Workforce hours'!$C$8:$AD$30,BK$7,FALSE))))))</f>
        <v>0</v>
      </c>
      <c r="BL485" s="288">
        <f>IF($Q485="n/a",(IF('Workforce hours'!L$30=0,0,(AJ485/'Workforce hours'!L$30))),(IF(VLOOKUP($Q485,'Workforce hours'!$C$8:$AD$30,BL$7,FALSE)=0,0,(AJ485/(VLOOKUP($Q485,'Workforce hours'!$C$8:$AD$30,BL$7,FALSE))))))</f>
        <v>0</v>
      </c>
      <c r="BM485" s="288">
        <f>IF($Q485="n/a",(IF('Workforce hours'!M$30=0,0,(AK485/'Workforce hours'!M$30))),(IF(VLOOKUP($Q485,'Workforce hours'!$C$8:$AD$30,BM$7,FALSE)=0,0,(AK485/(VLOOKUP($Q485,'Workforce hours'!$C$8:$AD$30,BM$7,FALSE))))))</f>
        <v>0</v>
      </c>
      <c r="BN485" s="288">
        <f>IF($Q485="n/a",(IF('Workforce hours'!N$30=0,0,(AL485/'Workforce hours'!N$30))),(IF(VLOOKUP($Q485,'Workforce hours'!$C$8:$AD$30,BN$7,FALSE)=0,0,(AL485/(VLOOKUP($Q485,'Workforce hours'!$C$8:$AD$30,BN$7,FALSE))))))</f>
        <v>0</v>
      </c>
      <c r="BO485" s="288">
        <f>IF($Q485="n/a",(IF('Workforce hours'!O$30=0,0,(AM485/'Workforce hours'!O$30))),(IF(VLOOKUP($Q485,'Workforce hours'!$C$8:$AD$30,BO$7,FALSE)=0,0,(AM485/(VLOOKUP($Q485,'Workforce hours'!$C$8:$AD$30,BO$7,FALSE))))))</f>
        <v>0</v>
      </c>
      <c r="BP485" s="288">
        <f>IF($Q485="n/a",(IF('Workforce hours'!P$30=0,0,(AN485/'Workforce hours'!P$30))),(IF(VLOOKUP($Q485,'Workforce hours'!$C$8:$AD$30,BP$7,FALSE)=0,0,(AN485/(VLOOKUP($Q485,'Workforce hours'!$C$8:$AD$30,BP$7,FALSE))))))</f>
        <v>0</v>
      </c>
      <c r="BQ485" s="288">
        <f>IF($Q485="n/a",(IF('Workforce hours'!Q$30=0,0,(AO485/'Workforce hours'!Q$30))),(IF(VLOOKUP($Q485,'Workforce hours'!$C$8:$AD$30,BQ$7,FALSE)=0,0,(AO485/(VLOOKUP($Q485,'Workforce hours'!$C$8:$AD$30,BQ$7,FALSE))))))</f>
        <v>0</v>
      </c>
      <c r="BR485" s="288">
        <f>IF($Q485="n/a",(IF('Workforce hours'!R$30=0,0,(AP485/'Workforce hours'!R$30))),(IF(VLOOKUP($Q485,'Workforce hours'!$C$8:$AD$30,BR$7,FALSE)=0,0,(AP485/(VLOOKUP($Q485,'Workforce hours'!$C$8:$AD$30,BR$7,FALSE))))))</f>
        <v>0</v>
      </c>
      <c r="BS485" s="288">
        <f>IF($Q485="n/a",(IF('Workforce hours'!S$30=0,0,(AQ485/'Workforce hours'!S$30))),(IF(VLOOKUP($Q485,'Workforce hours'!$C$8:$AD$30,BS$7,FALSE)=0,0,(AQ485/(VLOOKUP($Q485,'Workforce hours'!$C$8:$AD$30,BS$7,FALSE))))))</f>
        <v>0</v>
      </c>
      <c r="BT485" s="288">
        <f>IF($Q485="n/a",(IF('Workforce hours'!T$30=0,0,(AR485/'Workforce hours'!T$30))),(IF(VLOOKUP($Q485,'Workforce hours'!$C$8:$AD$30,BT$7,FALSE)=0,0,(AR485/(VLOOKUP($Q485,'Workforce hours'!$C$8:$AD$30,BT$7,FALSE))))))</f>
        <v>0</v>
      </c>
      <c r="BU485" s="288">
        <f>IF($Q485="n/a",(IF('Workforce hours'!U$30=0,0,(AS485/'Workforce hours'!U$30))),(IF(VLOOKUP($Q485,'Workforce hours'!$C$8:$AD$30,BU$7,FALSE)=0,0,(AS485/(VLOOKUP($Q485,'Workforce hours'!$C$8:$AD$30,BU$7,FALSE))))))</f>
        <v>0</v>
      </c>
      <c r="BV485" s="288">
        <f>IF($Q485="n/a",(IF('Workforce hours'!V$30=0,0,(AT485/'Workforce hours'!V$30))),(IF(VLOOKUP($Q485,'Workforce hours'!$C$8:$AD$30,BV$7,FALSE)=0,0,(AT485/(VLOOKUP($Q485,'Workforce hours'!$C$8:$AD$30,BV$7,FALSE))))))</f>
        <v>0</v>
      </c>
      <c r="BW485" s="288">
        <f>IF($Q485="n/a",(IF('Workforce hours'!W$30=0,0,(AU485/'Workforce hours'!W$30))),(IF(VLOOKUP($Q485,'Workforce hours'!$C$8:$AD$30,BW$7,FALSE)=0,0,(AU485/(VLOOKUP($Q485,'Workforce hours'!$C$8:$AD$30,BW$7,FALSE))))))</f>
        <v>0</v>
      </c>
      <c r="BX485" s="288">
        <f>IF($Q485="n/a",(IF('Workforce hours'!X$30=0,0,(AV485/'Workforce hours'!X$30))),(IF(VLOOKUP($Q485,'Workforce hours'!$C$8:$AD$30,BX$7,FALSE)=0,0,(AV485/(VLOOKUP($Q485,'Workforce hours'!$C$8:$AD$30,BX$7,FALSE))))))</f>
        <v>0</v>
      </c>
      <c r="BY485" s="288">
        <f>IF($Q485="n/a",(IF('Workforce hours'!Y$30=0,0,(AW485/'Workforce hours'!Y$30))),(IF(VLOOKUP($Q485,'Workforce hours'!$C$8:$AD$30,BY$7,FALSE)=0,0,(AW485/(VLOOKUP($Q485,'Workforce hours'!$C$8:$AD$30,BY$7,FALSE))))))</f>
        <v>0</v>
      </c>
      <c r="BZ485" s="288">
        <f>IF($Q485="n/a",(IF('Workforce hours'!Z$30=0,0,(AX485/'Workforce hours'!Z$30))),(IF(VLOOKUP($Q485,'Workforce hours'!$C$8:$AD$30,BZ$7,FALSE)=0,0,(AX485/(VLOOKUP($Q485,'Workforce hours'!$C$8:$AD$30,BZ$7,FALSE))))))</f>
        <v>0</v>
      </c>
      <c r="CA485" s="288">
        <f>IF($Q485="n/a",(IF('Workforce hours'!AA$30=0,0,(AY485/'Workforce hours'!AA$30))),(IF(VLOOKUP($Q485,'Workforce hours'!$C$8:$AD$30,CA$7,FALSE)=0,0,(AY485/(VLOOKUP($Q485,'Workforce hours'!$C$8:$AD$30,CA$7,FALSE))))))</f>
        <v>0</v>
      </c>
      <c r="CB485" s="288">
        <f>IF($Q485="n/a",(IF('Workforce hours'!AB$30=0,0,(AZ485/'Workforce hours'!AB$30))),(IF(VLOOKUP($Q485,'Workforce hours'!$C$8:$AD$30,CB$7,FALSE)=0,0,(AZ485/(VLOOKUP($Q485,'Workforce hours'!$C$8:$AD$30,CB$7,FALSE))))))</f>
        <v>0</v>
      </c>
      <c r="CC485" s="288">
        <f>IF($Q485="n/a",(IF('Workforce hours'!AC$30=0,0,(BA485/'Workforce hours'!AC$30))),(IF(VLOOKUP($Q485,'Workforce hours'!$C$8:$AD$30,CC$7,FALSE)=0,0,(BA485/(VLOOKUP($Q485,'Workforce hours'!$C$8:$AD$30,CC$7,FALSE))))))</f>
        <v>0</v>
      </c>
      <c r="CD485" s="288">
        <f>IF($Q485="n/a",(IF('Workforce hours'!AD$30=0,0,(BB485/'Workforce hours'!AD$30))),(IF(VLOOKUP($Q485,'Workforce hours'!$C$8:$AD$30,CD$7,FALSE)=0,0,(BB485/(VLOOKUP($Q485,'Workforce hours'!$C$8:$AD$30,CD$7,FALSE))))))</f>
        <v>0</v>
      </c>
      <c r="CE485" s="289">
        <f t="shared" si="66"/>
        <v>0</v>
      </c>
      <c r="CF485" s="290">
        <f>BD485*'Workforce costs'!B$9*(1+'Workforce costs'!B$10)*(1+'Workforce costs'!B$11)</f>
        <v>0</v>
      </c>
      <c r="CG485" s="290">
        <f>BE485*'Workforce costs'!C$9*(1+'Workforce costs'!C$10)*(1+'Workforce costs'!C$11)</f>
        <v>0</v>
      </c>
      <c r="CH485" s="290">
        <f>BF485*'Workforce costs'!D$9*(1+'Workforce costs'!D$10)*(1+'Workforce costs'!D$11)</f>
        <v>0</v>
      </c>
      <c r="CI485" s="290">
        <f>BG485*'Workforce costs'!E$9*(1+'Workforce costs'!E$10)*(1+'Workforce costs'!E$11)</f>
        <v>0</v>
      </c>
      <c r="CJ485" s="290">
        <f>BH485*'Workforce costs'!F$9*(1+'Workforce costs'!F$10)*(1+'Workforce costs'!F$11)</f>
        <v>0</v>
      </c>
      <c r="CK485" s="290">
        <f>BI485*'Workforce costs'!G$9*(1+'Workforce costs'!G$10)*(1+'Workforce costs'!G$11)</f>
        <v>0</v>
      </c>
      <c r="CL485" s="290">
        <f>BJ485*'Workforce costs'!H$9*(1+'Workforce costs'!H$10)*(1+'Workforce costs'!H$11)</f>
        <v>0</v>
      </c>
      <c r="CM485" s="290">
        <f>BK485*'Workforce costs'!I$9*(1+'Workforce costs'!I$10)*(1+'Workforce costs'!I$11)</f>
        <v>0</v>
      </c>
      <c r="CN485" s="290">
        <f>BL485*'Workforce costs'!J$9*(1+'Workforce costs'!J$10)*(1+'Workforce costs'!J$11)</f>
        <v>0</v>
      </c>
      <c r="CO485" s="290">
        <f>BM485*'Workforce costs'!K$9*(1+'Workforce costs'!K$10)*(1+'Workforce costs'!K$11)</f>
        <v>0</v>
      </c>
      <c r="CP485" s="290">
        <f>BN485*'Workforce costs'!L$9*(1+'Workforce costs'!L$10)*(1+'Workforce costs'!L$11)</f>
        <v>0</v>
      </c>
      <c r="CQ485" s="290">
        <f>BO485*'Workforce costs'!M$9*(1+'Workforce costs'!M$10)*(1+'Workforce costs'!M$11)</f>
        <v>0</v>
      </c>
      <c r="CR485" s="290">
        <f>BP485*'Workforce costs'!N$9*(1+'Workforce costs'!N$10)*(1+'Workforce costs'!N$11)</f>
        <v>0</v>
      </c>
      <c r="CS485" s="290">
        <f>BQ485*'Workforce costs'!O$9*(1+'Workforce costs'!O$10)*(1+'Workforce costs'!O$11)</f>
        <v>0</v>
      </c>
      <c r="CT485" s="290">
        <f>BR485*'Workforce costs'!P$9*(1+'Workforce costs'!P$10)*(1+'Workforce costs'!P$11)</f>
        <v>0</v>
      </c>
      <c r="CU485" s="290">
        <f>BS485*'Workforce costs'!Q$9*(1+'Workforce costs'!Q$10)*(1+'Workforce costs'!Q$11)</f>
        <v>0</v>
      </c>
      <c r="CV485" s="290">
        <f>BT485*'Workforce costs'!R$9*(1+'Workforce costs'!R$10)*(1+'Workforce costs'!R$11)</f>
        <v>0</v>
      </c>
      <c r="CW485" s="290">
        <f>BU485*'Workforce costs'!S$9*(1+'Workforce costs'!S$10)*(1+'Workforce costs'!S$11)</f>
        <v>0</v>
      </c>
      <c r="CX485" s="290">
        <f>BV485*'Workforce costs'!T$9*(1+'Workforce costs'!T$10)*(1+'Workforce costs'!T$11)</f>
        <v>0</v>
      </c>
      <c r="CY485" s="290">
        <f>BW485*'Workforce costs'!U$9*(1+'Workforce costs'!U$10)*(1+'Workforce costs'!U$11)</f>
        <v>0</v>
      </c>
      <c r="CZ485" s="290">
        <f>BX485*'Workforce costs'!V$9*(1+'Workforce costs'!V$10)*(1+'Workforce costs'!V$11)</f>
        <v>0</v>
      </c>
      <c r="DA485" s="290">
        <f>BY485*'Workforce costs'!W$9*(1+'Workforce costs'!W$10)*(1+'Workforce costs'!W$11)</f>
        <v>0</v>
      </c>
      <c r="DB485" s="290">
        <f>BZ485*'Workforce costs'!X$9*(1+'Workforce costs'!X$10)*(1+'Workforce costs'!X$11)</f>
        <v>0</v>
      </c>
      <c r="DC485" s="290">
        <f>CA485*'Workforce costs'!Y$9*(1+'Workforce costs'!Y$10)*(1+'Workforce costs'!Y$11)</f>
        <v>0</v>
      </c>
      <c r="DD485" s="290">
        <f>CB485*'Workforce costs'!Z$9*(1+'Workforce costs'!Z$10)*(1+'Workforce costs'!Z$11)</f>
        <v>0</v>
      </c>
      <c r="DE485" s="290">
        <f>CC485*'Workforce costs'!AA$9*(1+'Workforce costs'!AA$10)*(1+'Workforce costs'!AA$11)</f>
        <v>0</v>
      </c>
      <c r="DF485" s="290">
        <f>CD485*'Workforce costs'!AB$9*(1+'Workforce costs'!AB$10)*(1+'Workforce costs'!AB$11)</f>
        <v>0</v>
      </c>
    </row>
    <row r="486" spans="1:110" x14ac:dyDescent="0.3">
      <c r="A486" s="2" t="str">
        <f>Outputs!$A$4</f>
        <v>Australia</v>
      </c>
      <c r="B486" s="2" t="str">
        <f t="shared" si="59"/>
        <v>Australia 65+</v>
      </c>
      <c r="C486" s="30">
        <f>VLOOKUP($B486,Populations!$D$15:$H$1920,3,FALSE)</f>
        <v>4559374</v>
      </c>
      <c r="D486" s="255">
        <f>IF(OR($H486="General pop",$H486="Schools",$H486="Workplace",$H486="Skills Training",$H486="Digital Supports"),1,VLOOKUP($B486,Populations!$D$15:$H$1920,5,FALSE))</f>
        <v>1</v>
      </c>
      <c r="E486" s="88">
        <f>VLOOKUP(I486,Epidemiology!$C$10:$H$47,6,FALSE)</f>
        <v>412.2</v>
      </c>
      <c r="F486" s="102">
        <f>'Care profiles'!R487</f>
        <v>1</v>
      </c>
      <c r="G486" s="15" t="str">
        <f>'Care profiles'!A487</f>
        <v>65+</v>
      </c>
      <c r="H486" s="15" t="str">
        <f>'Care profiles'!B487</f>
        <v>Bereaved_Year1</v>
      </c>
      <c r="I486" s="15" t="str">
        <f>'Care profiles'!C487</f>
        <v>Bereaved_Year1_65+yrs</v>
      </c>
      <c r="J486" s="15" t="str">
        <f>'Care profiles'!D487</f>
        <v>Care profile</v>
      </c>
      <c r="K486" s="15" t="str">
        <f>'Care profiles'!E487</f>
        <v>Postvention Individual Support Services</v>
      </c>
      <c r="L486" s="104">
        <f>'Care profiles'!F487</f>
        <v>1</v>
      </c>
      <c r="M486" s="15">
        <f>'Care profiles'!G487</f>
        <v>4</v>
      </c>
      <c r="N486" s="15">
        <f>'Care profiles'!H487</f>
        <v>30</v>
      </c>
      <c r="O486" s="15" t="str">
        <f>'Care profiles'!I487</f>
        <v>min</v>
      </c>
      <c r="P486" s="15" t="str">
        <f>'Care profiles'!J487</f>
        <v>Team</v>
      </c>
      <c r="Q486" s="15" t="str">
        <f>'Care profiles'!K487</f>
        <v>Postvention Crisis Response Team</v>
      </c>
      <c r="R486" s="15" t="str">
        <f>'Care profiles'!M487</f>
        <v>Y</v>
      </c>
      <c r="S486" s="15" t="str">
        <f>'Care profiles'!O487</f>
        <v>Y</v>
      </c>
      <c r="T486" s="15" t="str">
        <f>'Care profiles'!Q487</f>
        <v>N</v>
      </c>
      <c r="U486" s="30">
        <f t="shared" si="60"/>
        <v>18793.739627999999</v>
      </c>
      <c r="V486" s="30">
        <f t="shared" si="61"/>
        <v>18793.739627999999</v>
      </c>
      <c r="W486" s="30">
        <f>IF(M486="n/a",0,IF(O486="days",V486*M486*(1+(VLOOKUP(K486,'Bed parameters'!$A$9:$G$12,7,FALSE))),V486*M486))</f>
        <v>75174.958511999997</v>
      </c>
      <c r="X486" s="30">
        <f t="shared" si="62"/>
        <v>37587.479255999999</v>
      </c>
      <c r="Y486" s="30">
        <f t="shared" si="63"/>
        <v>0</v>
      </c>
      <c r="Z486" s="113">
        <f>_xlfn.IFNA(Y486/((VLOOKUP(K486,'Bed parameters'!$A$9:$G$12,3,FALSE))*(VLOOKUP(K486,'Bed parameters'!$A$9:$G$12,5,FALSE))),0)</f>
        <v>0</v>
      </c>
      <c r="AA486" s="30">
        <f t="shared" si="64"/>
        <v>37587.479255999999</v>
      </c>
      <c r="AB486" s="30">
        <f>_xlfn.IFNA(IF($O486="days",$Y486*(VLOOKUP($K486,'Bed parameters'!$A$9:$I$12,9,FALSE))*$F486*(VLOOKUP($Q486,'Workforce distribution'!$C$8:$AD$30,AB$7,FALSE)),IF($Q486="n/a",(IF($P486=AB$6,$X486*$F486,0)),$X486*$F486*(VLOOKUP($Q486,'Workforce distribution'!$C$8:$AD$30,AB$7,FALSE)))),0)</f>
        <v>0</v>
      </c>
      <c r="AC486" s="30">
        <f>_xlfn.IFNA(IF($O486="days",$Y486*(VLOOKUP($K486,'Bed parameters'!$A$9:$I$12,9,FALSE))*$F486*(VLOOKUP($Q486,'Workforce distribution'!$C$8:$AD$30,AC$7,FALSE)),IF($Q486="n/a",(IF($P486=AC$6,$X486*$F486,0)),$X486*$F486*(VLOOKUP($Q486,'Workforce distribution'!$C$8:$AD$30,AC$7,FALSE)))),0)</f>
        <v>0</v>
      </c>
      <c r="AD486" s="30">
        <f>_xlfn.IFNA(IF($O486="days",$Y486*(VLOOKUP($K486,'Bed parameters'!$A$9:$I$12,9,FALSE))*$F486*(VLOOKUP($Q486,'Workforce distribution'!$C$8:$AD$30,AD$7,FALSE)),IF($Q486="n/a",(IF($P486=AD$6,$X486*$F486,0)),$X486*$F486*(VLOOKUP($Q486,'Workforce distribution'!$C$8:$AD$30,AD$7,FALSE)))),0)</f>
        <v>0</v>
      </c>
      <c r="AE486" s="30">
        <f>_xlfn.IFNA(IF($O486="days",$Y486*(VLOOKUP($K486,'Bed parameters'!$A$9:$I$12,9,FALSE))*$F486*(VLOOKUP($Q486,'Workforce distribution'!$C$8:$AD$30,AE$7,FALSE)),IF($Q486="n/a",(IF($P486=AE$6,$X486*$F486,0)),$X486*$F486*(VLOOKUP($Q486,'Workforce distribution'!$C$8:$AD$30,AE$7,FALSE)))),0)</f>
        <v>3758.7479256000001</v>
      </c>
      <c r="AF486" s="30">
        <f>_xlfn.IFNA(IF($O486="days",$Y486*(VLOOKUP($K486,'Bed parameters'!$A$9:$I$12,9,FALSE))*$F486*(VLOOKUP($Q486,'Workforce distribution'!$C$8:$AD$30,AF$7,FALSE)),IF($Q486="n/a",(IF($P486=AF$6,$X486*$F486,0)),$X486*$F486*(VLOOKUP($Q486,'Workforce distribution'!$C$8:$AD$30,AF$7,FALSE)))),0)</f>
        <v>0</v>
      </c>
      <c r="AG486" s="30">
        <f>_xlfn.IFNA(IF($O486="days",$Y486*(VLOOKUP($K486,'Bed parameters'!$A$9:$I$12,9,FALSE))*$F486*(VLOOKUP($Q486,'Workforce distribution'!$C$8:$AD$30,AG$7,FALSE)),IF($Q486="n/a",(IF($P486=AG$6,$X486*$F486,0)),$X486*$F486*(VLOOKUP($Q486,'Workforce distribution'!$C$8:$AD$30,AG$7,FALSE)))),0)</f>
        <v>0</v>
      </c>
      <c r="AH486" s="30">
        <f>_xlfn.IFNA(IF($O486="days",$Y486*(VLOOKUP($K486,'Bed parameters'!$A$9:$I$12,9,FALSE))*$F486*(VLOOKUP($Q486,'Workforce distribution'!$C$8:$AD$30,AH$7,FALSE)),IF($Q486="n/a",(IF($P486=AH$6,$X486*$F486,0)),$X486*$F486*(VLOOKUP($Q486,'Workforce distribution'!$C$8:$AD$30,AH$7,FALSE)))),0)</f>
        <v>0</v>
      </c>
      <c r="AI486" s="30">
        <f>_xlfn.IFNA(IF($O486="days",$Y486*(VLOOKUP($K486,'Bed parameters'!$A$9:$I$12,9,FALSE))*$F486*(VLOOKUP($Q486,'Workforce distribution'!$C$8:$AD$30,AI$7,FALSE)),IF($Q486="n/a",(IF($P486=AI$6,$X486*$F486,0)),$X486*$F486*(VLOOKUP($Q486,'Workforce distribution'!$C$8:$AD$30,AI$7,FALSE)))),0)</f>
        <v>0</v>
      </c>
      <c r="AJ486" s="30">
        <f>_xlfn.IFNA(IF($O486="days",$Y486*(VLOOKUP($K486,'Bed parameters'!$A$9:$I$12,9,FALSE))*$F486*(VLOOKUP($Q486,'Workforce distribution'!$C$8:$AD$30,AJ$7,FALSE)),IF($Q486="n/a",(IF($P486=AJ$6,$X486*$F486,0)),$X486*$F486*(VLOOKUP($Q486,'Workforce distribution'!$C$8:$AD$30,AJ$7,FALSE)))),0)</f>
        <v>0</v>
      </c>
      <c r="AK486" s="30">
        <f>_xlfn.IFNA(IF($O486="days",$Y486*(VLOOKUP($K486,'Bed parameters'!$A$9:$I$12,9,FALSE))*$F486*(VLOOKUP($Q486,'Workforce distribution'!$C$8:$AD$30,AK$7,FALSE)),IF($Q486="n/a",(IF($P486=AK$6,$X486*$F486,0)),$X486*$F486*(VLOOKUP($Q486,'Workforce distribution'!$C$8:$AD$30,AK$7,FALSE)))),0)</f>
        <v>26311.235479199997</v>
      </c>
      <c r="AL486" s="30">
        <f>_xlfn.IFNA(IF($O486="days",$Y486*(VLOOKUP($K486,'Bed parameters'!$A$9:$I$12,9,FALSE))*$F486*(VLOOKUP($Q486,'Workforce distribution'!$C$8:$AD$30,AL$7,FALSE)),IF($Q486="n/a",(IF($P486=AL$6,$X486*$F486,0)),$X486*$F486*(VLOOKUP($Q486,'Workforce distribution'!$C$8:$AD$30,AL$7,FALSE)))),0)</f>
        <v>0</v>
      </c>
      <c r="AM486" s="30">
        <f>_xlfn.IFNA(IF($O486="days",$Y486*(VLOOKUP($K486,'Bed parameters'!$A$9:$I$12,9,FALSE))*$F486*(VLOOKUP($Q486,'Workforce distribution'!$C$8:$AD$30,AM$7,FALSE)),IF($Q486="n/a",(IF($P486=AM$6,$X486*$F486,0)),$X486*$F486*(VLOOKUP($Q486,'Workforce distribution'!$C$8:$AD$30,AM$7,FALSE)))),0)</f>
        <v>0</v>
      </c>
      <c r="AN486" s="30">
        <f>_xlfn.IFNA(IF($O486="days",$Y486*(VLOOKUP($K486,'Bed parameters'!$A$9:$I$12,9,FALSE))*$F486*(VLOOKUP($Q486,'Workforce distribution'!$C$8:$AD$30,AN$7,FALSE)),IF($Q486="n/a",(IF($P486=AN$6,$X486*$F486,0)),$X486*$F486*(VLOOKUP($Q486,'Workforce distribution'!$C$8:$AD$30,AN$7,FALSE)))),0)</f>
        <v>0</v>
      </c>
      <c r="AO486" s="30">
        <f>_xlfn.IFNA(IF($O486="days",$Y486*(VLOOKUP($K486,'Bed parameters'!$A$9:$I$12,9,FALSE))*$F486*(VLOOKUP($Q486,'Workforce distribution'!$C$8:$AD$30,AO$7,FALSE)),IF($Q486="n/a",(IF($P486=AO$6,$X486*$F486,0)),$X486*$F486*(VLOOKUP($Q486,'Workforce distribution'!$C$8:$AD$30,AO$7,FALSE)))),0)</f>
        <v>0</v>
      </c>
      <c r="AP486" s="30">
        <f>_xlfn.IFNA(IF($O486="days",$Y486*(VLOOKUP($K486,'Bed parameters'!$A$9:$I$12,9,FALSE))*$F486*(VLOOKUP($Q486,'Workforce distribution'!$C$8:$AD$30,AP$7,FALSE)),IF($Q486="n/a",(IF($P486=AP$6,$X486*$F486,0)),$X486*$F486*(VLOOKUP($Q486,'Workforce distribution'!$C$8:$AD$30,AP$7,FALSE)))),0)</f>
        <v>0</v>
      </c>
      <c r="AQ486" s="30">
        <f>_xlfn.IFNA(IF($O486="days",$Y486*(VLOOKUP($K486,'Bed parameters'!$A$9:$I$12,9,FALSE))*$F486*(VLOOKUP($Q486,'Workforce distribution'!$C$8:$AD$30,AQ$7,FALSE)),IF($Q486="n/a",(IF($P486=AQ$6,$X486*$F486,0)),$X486*$F486*(VLOOKUP($Q486,'Workforce distribution'!$C$8:$AD$30,AQ$7,FALSE)))),0)</f>
        <v>0</v>
      </c>
      <c r="AR486" s="30">
        <f>_xlfn.IFNA(IF($O486="days",$Y486*(VLOOKUP($K486,'Bed parameters'!$A$9:$I$12,9,FALSE))*$F486*(VLOOKUP($Q486,'Workforce distribution'!$C$8:$AD$30,AR$7,FALSE)),IF($Q486="n/a",(IF($P486=AR$6,$X486*$F486,0)),$X486*$F486*(VLOOKUP($Q486,'Workforce distribution'!$C$8:$AD$30,AR$7,FALSE)))),0)</f>
        <v>0</v>
      </c>
      <c r="AS486" s="30">
        <f>_xlfn.IFNA(IF($O486="days",$Y486*(VLOOKUP($K486,'Bed parameters'!$A$9:$I$12,9,FALSE))*$F486*(VLOOKUP($Q486,'Workforce distribution'!$C$8:$AD$30,AS$7,FALSE)),IF($Q486="n/a",(IF($P486=AS$6,$X486*$F486,0)),$X486*$F486*(VLOOKUP($Q486,'Workforce distribution'!$C$8:$AD$30,AS$7,FALSE)))),0)</f>
        <v>7517.4958512000003</v>
      </c>
      <c r="AT486" s="30">
        <f>_xlfn.IFNA(IF($O486="days",$Y486*(VLOOKUP($K486,'Bed parameters'!$A$9:$I$12,9,FALSE))*$F486*(VLOOKUP($Q486,'Workforce distribution'!$C$8:$AD$30,AT$7,FALSE)),IF($Q486="n/a",(IF($P486=AT$6,$X486*$F486,0)),$X486*$F486*(VLOOKUP($Q486,'Workforce distribution'!$C$8:$AD$30,AT$7,FALSE)))),0)</f>
        <v>0</v>
      </c>
      <c r="AU486" s="30">
        <f>_xlfn.IFNA(IF($O486="days",$Y486*(VLOOKUP($K486,'Bed parameters'!$A$9:$I$12,9,FALSE))*$F486*(VLOOKUP($Q486,'Workforce distribution'!$C$8:$AD$30,AU$7,FALSE)),IF($Q486="n/a",(IF($P486=AU$6,$X486*$F486,0)),$X486*$F486*(VLOOKUP($Q486,'Workforce distribution'!$C$8:$AD$30,AU$7,FALSE)))),0)</f>
        <v>0</v>
      </c>
      <c r="AV486" s="30">
        <f>_xlfn.IFNA(IF($O486="days",$Y486*(VLOOKUP($K486,'Bed parameters'!$A$9:$I$12,9,FALSE))*$F486*(VLOOKUP($Q486,'Workforce distribution'!$C$8:$AD$30,AV$7,FALSE)),IF($Q486="n/a",(IF($P486=AV$6,$X486*$F486,0)),$X486*$F486*(VLOOKUP($Q486,'Workforce distribution'!$C$8:$AD$30,AV$7,FALSE)))),0)</f>
        <v>0</v>
      </c>
      <c r="AW486" s="30">
        <f>_xlfn.IFNA(IF($O486="days",$Y486*(VLOOKUP($K486,'Bed parameters'!$A$9:$I$12,9,FALSE))*$F486*(VLOOKUP($Q486,'Workforce distribution'!$C$8:$AD$30,AW$7,FALSE)),IF($Q486="n/a",(IF($P486=AW$6,$X486*$F486,0)),$X486*$F486*(VLOOKUP($Q486,'Workforce distribution'!$C$8:$AD$30,AW$7,FALSE)))),0)</f>
        <v>0</v>
      </c>
      <c r="AX486" s="30">
        <f>_xlfn.IFNA(IF($O486="days",$Y486*(VLOOKUP($K486,'Bed parameters'!$A$9:$I$12,9,FALSE))*$F486*(VLOOKUP($Q486,'Workforce distribution'!$C$8:$AD$30,AX$7,FALSE)),IF($Q486="n/a",(IF($P486=AX$6,$X486*$F486,0)),$X486*$F486*(VLOOKUP($Q486,'Workforce distribution'!$C$8:$AD$30,AX$7,FALSE)))),0)</f>
        <v>0</v>
      </c>
      <c r="AY486" s="30">
        <f>_xlfn.IFNA(IF($O486="days",$Y486*(VLOOKUP($K486,'Bed parameters'!$A$9:$I$12,9,FALSE))*$F486*(VLOOKUP($Q486,'Workforce distribution'!$C$8:$AD$30,AY$7,FALSE)),IF($Q486="n/a",(IF($P486=AY$6,$X486*$F486,0)),$X486*$F486*(VLOOKUP($Q486,'Workforce distribution'!$C$8:$AD$30,AY$7,FALSE)))),0)</f>
        <v>0</v>
      </c>
      <c r="AZ486" s="30">
        <f>_xlfn.IFNA(IF($O486="days",$Y486*(VLOOKUP($K486,'Bed parameters'!$A$9:$I$12,9,FALSE))*$F486*(VLOOKUP($Q486,'Workforce distribution'!$C$8:$AD$30,AZ$7,FALSE)),IF($Q486="n/a",(IF($P486=AZ$6,$X486*$F486,0)),$X486*$F486*(VLOOKUP($Q486,'Workforce distribution'!$C$8:$AD$30,AZ$7,FALSE)))),0)</f>
        <v>0</v>
      </c>
      <c r="BA486" s="30">
        <f>_xlfn.IFNA(IF($O486="days",$Y486*(VLOOKUP($K486,'Bed parameters'!$A$9:$I$12,9,FALSE))*$F486*(VLOOKUP($Q486,'Workforce distribution'!$C$8:$AD$30,BA$7,FALSE)),IF($Q486="n/a",(IF($P486=BA$6,$X486*$F486,0)),$X486*$F486*(VLOOKUP($Q486,'Workforce distribution'!$C$8:$AD$30,BA$7,FALSE)))),0)</f>
        <v>0</v>
      </c>
      <c r="BB486" s="30">
        <f>_xlfn.IFNA(IF($O486="days",$Y486*(VLOOKUP($K486,'Bed parameters'!$A$9:$I$12,9,FALSE))*$F486*(VLOOKUP($Q486,'Workforce distribution'!$C$8:$AD$30,BB$7,FALSE)),IF($Q486="n/a",(IF($P486=BB$6,$X486*$F486,0)),$X486*$F486*(VLOOKUP($Q486,'Workforce distribution'!$C$8:$AD$30,BB$7,FALSE)))),0)</f>
        <v>0</v>
      </c>
      <c r="BC486" s="149">
        <f t="shared" si="65"/>
        <v>22.840781837432637</v>
      </c>
      <c r="BD486" s="288">
        <f>IF($Q486="n/a",(IF('Workforce hours'!D$30=0,0,(AB486/'Workforce hours'!D$30))),(IF(VLOOKUP($Q486,'Workforce hours'!$C$8:$AD$30,BD$7,FALSE)=0,0,(AB486/(VLOOKUP($Q486,'Workforce hours'!$C$8:$AD$30,BD$7,FALSE))))))</f>
        <v>0</v>
      </c>
      <c r="BE486" s="288">
        <f>IF($Q486="n/a",(IF('Workforce hours'!E$30=0,0,(AC486/'Workforce hours'!E$30))),(IF(VLOOKUP($Q486,'Workforce hours'!$C$8:$AD$30,BE$7,FALSE)=0,0,(AC486/(VLOOKUP($Q486,'Workforce hours'!$C$8:$AD$30,BE$7,FALSE))))))</f>
        <v>0</v>
      </c>
      <c r="BF486" s="288">
        <f>IF($Q486="n/a",(IF('Workforce hours'!F$30=0,0,(AD486/'Workforce hours'!F$30))),(IF(VLOOKUP($Q486,'Workforce hours'!$C$8:$AD$30,BF$7,FALSE)=0,0,(AD486/(VLOOKUP($Q486,'Workforce hours'!$C$8:$AD$30,BF$7,FALSE))))))</f>
        <v>0</v>
      </c>
      <c r="BG486" s="288">
        <f>IF($Q486="n/a",(IF('Workforce hours'!G$30=0,0,(AE486/'Workforce hours'!G$30))),(IF(VLOOKUP($Q486,'Workforce hours'!$C$8:$AD$30,BG$7,FALSE)=0,0,(AE486/(VLOOKUP($Q486,'Workforce hours'!$C$8:$AD$30,BG$7,FALSE))))))</f>
        <v>2.1916897525364432</v>
      </c>
      <c r="BH486" s="288">
        <f>IF($Q486="n/a",(IF('Workforce hours'!H$30=0,0,(AF486/'Workforce hours'!H$30))),(IF(VLOOKUP($Q486,'Workforce hours'!$C$8:$AD$30,BH$7,FALSE)=0,0,(AF486/(VLOOKUP($Q486,'Workforce hours'!$C$8:$AD$30,BH$7,FALSE))))))</f>
        <v>0</v>
      </c>
      <c r="BI486" s="288">
        <f>IF($Q486="n/a",(IF('Workforce hours'!I$30=0,0,(AG486/'Workforce hours'!I$30))),(IF(VLOOKUP($Q486,'Workforce hours'!$C$8:$AD$30,BI$7,FALSE)=0,0,(AG486/(VLOOKUP($Q486,'Workforce hours'!$C$8:$AD$30,BI$7,FALSE))))))</f>
        <v>0</v>
      </c>
      <c r="BJ486" s="288">
        <f>IF($Q486="n/a",(IF('Workforce hours'!J$30=0,0,(AH486/'Workforce hours'!J$30))),(IF(VLOOKUP($Q486,'Workforce hours'!$C$8:$AD$30,BJ$7,FALSE)=0,0,(AH486/(VLOOKUP($Q486,'Workforce hours'!$C$8:$AD$30,BJ$7,FALSE))))))</f>
        <v>0</v>
      </c>
      <c r="BK486" s="288">
        <f>IF($Q486="n/a",(IF('Workforce hours'!K$30=0,0,(AI486/'Workforce hours'!K$30))),(IF(VLOOKUP($Q486,'Workforce hours'!$C$8:$AD$30,BK$7,FALSE)=0,0,(AI486/(VLOOKUP($Q486,'Workforce hours'!$C$8:$AD$30,BK$7,FALSE))))))</f>
        <v>0</v>
      </c>
      <c r="BL486" s="288">
        <f>IF($Q486="n/a",(IF('Workforce hours'!L$30=0,0,(AJ486/'Workforce hours'!L$30))),(IF(VLOOKUP($Q486,'Workforce hours'!$C$8:$AD$30,BL$7,FALSE)=0,0,(AJ486/(VLOOKUP($Q486,'Workforce hours'!$C$8:$AD$30,BL$7,FALSE))))))</f>
        <v>0</v>
      </c>
      <c r="BM486" s="288">
        <f>IF($Q486="n/a",(IF('Workforce hours'!M$30=0,0,(AK486/'Workforce hours'!M$30))),(IF(VLOOKUP($Q486,'Workforce hours'!$C$8:$AD$30,BM$7,FALSE)=0,0,(AK486/(VLOOKUP($Q486,'Workforce hours'!$C$8:$AD$30,BM$7,FALSE))))))</f>
        <v>16.049211726610356</v>
      </c>
      <c r="BN486" s="288">
        <f>IF($Q486="n/a",(IF('Workforce hours'!N$30=0,0,(AL486/'Workforce hours'!N$30))),(IF(VLOOKUP($Q486,'Workforce hours'!$C$8:$AD$30,BN$7,FALSE)=0,0,(AL486/(VLOOKUP($Q486,'Workforce hours'!$C$8:$AD$30,BN$7,FALSE))))))</f>
        <v>0</v>
      </c>
      <c r="BO486" s="288">
        <f>IF($Q486="n/a",(IF('Workforce hours'!O$30=0,0,(AM486/'Workforce hours'!O$30))),(IF(VLOOKUP($Q486,'Workforce hours'!$C$8:$AD$30,BO$7,FALSE)=0,0,(AM486/(VLOOKUP($Q486,'Workforce hours'!$C$8:$AD$30,BO$7,FALSE))))))</f>
        <v>0</v>
      </c>
      <c r="BP486" s="288">
        <f>IF($Q486="n/a",(IF('Workforce hours'!P$30=0,0,(AN486/'Workforce hours'!P$30))),(IF(VLOOKUP($Q486,'Workforce hours'!$C$8:$AD$30,BP$7,FALSE)=0,0,(AN486/(VLOOKUP($Q486,'Workforce hours'!$C$8:$AD$30,BP$7,FALSE))))))</f>
        <v>0</v>
      </c>
      <c r="BQ486" s="288">
        <f>IF($Q486="n/a",(IF('Workforce hours'!Q$30=0,0,(AO486/'Workforce hours'!Q$30))),(IF(VLOOKUP($Q486,'Workforce hours'!$C$8:$AD$30,BQ$7,FALSE)=0,0,(AO486/(VLOOKUP($Q486,'Workforce hours'!$C$8:$AD$30,BQ$7,FALSE))))))</f>
        <v>0</v>
      </c>
      <c r="BR486" s="288">
        <f>IF($Q486="n/a",(IF('Workforce hours'!R$30=0,0,(AP486/'Workforce hours'!R$30))),(IF(VLOOKUP($Q486,'Workforce hours'!$C$8:$AD$30,BR$7,FALSE)=0,0,(AP486/(VLOOKUP($Q486,'Workforce hours'!$C$8:$AD$30,BR$7,FALSE))))))</f>
        <v>0</v>
      </c>
      <c r="BS486" s="288">
        <f>IF($Q486="n/a",(IF('Workforce hours'!S$30=0,0,(AQ486/'Workforce hours'!S$30))),(IF(VLOOKUP($Q486,'Workforce hours'!$C$8:$AD$30,BS$7,FALSE)=0,0,(AQ486/(VLOOKUP($Q486,'Workforce hours'!$C$8:$AD$30,BS$7,FALSE))))))</f>
        <v>0</v>
      </c>
      <c r="BT486" s="288">
        <f>IF($Q486="n/a",(IF('Workforce hours'!T$30=0,0,(AR486/'Workforce hours'!T$30))),(IF(VLOOKUP($Q486,'Workforce hours'!$C$8:$AD$30,BT$7,FALSE)=0,0,(AR486/(VLOOKUP($Q486,'Workforce hours'!$C$8:$AD$30,BT$7,FALSE))))))</f>
        <v>0</v>
      </c>
      <c r="BU486" s="288">
        <f>IF($Q486="n/a",(IF('Workforce hours'!U$30=0,0,(AS486/'Workforce hours'!U$30))),(IF(VLOOKUP($Q486,'Workforce hours'!$C$8:$AD$30,BU$7,FALSE)=0,0,(AS486/(VLOOKUP($Q486,'Workforce hours'!$C$8:$AD$30,BU$7,FALSE))))))</f>
        <v>4.5998803582858372</v>
      </c>
      <c r="BV486" s="288">
        <f>IF($Q486="n/a",(IF('Workforce hours'!V$30=0,0,(AT486/'Workforce hours'!V$30))),(IF(VLOOKUP($Q486,'Workforce hours'!$C$8:$AD$30,BV$7,FALSE)=0,0,(AT486/(VLOOKUP($Q486,'Workforce hours'!$C$8:$AD$30,BV$7,FALSE))))))</f>
        <v>0</v>
      </c>
      <c r="BW486" s="288">
        <f>IF($Q486="n/a",(IF('Workforce hours'!W$30=0,0,(AU486/'Workforce hours'!W$30))),(IF(VLOOKUP($Q486,'Workforce hours'!$C$8:$AD$30,BW$7,FALSE)=0,0,(AU486/(VLOOKUP($Q486,'Workforce hours'!$C$8:$AD$30,BW$7,FALSE))))))</f>
        <v>0</v>
      </c>
      <c r="BX486" s="288">
        <f>IF($Q486="n/a",(IF('Workforce hours'!X$30=0,0,(AV486/'Workforce hours'!X$30))),(IF(VLOOKUP($Q486,'Workforce hours'!$C$8:$AD$30,BX$7,FALSE)=0,0,(AV486/(VLOOKUP($Q486,'Workforce hours'!$C$8:$AD$30,BX$7,FALSE))))))</f>
        <v>0</v>
      </c>
      <c r="BY486" s="288">
        <f>IF($Q486="n/a",(IF('Workforce hours'!Y$30=0,0,(AW486/'Workforce hours'!Y$30))),(IF(VLOOKUP($Q486,'Workforce hours'!$C$8:$AD$30,BY$7,FALSE)=0,0,(AW486/(VLOOKUP($Q486,'Workforce hours'!$C$8:$AD$30,BY$7,FALSE))))))</f>
        <v>0</v>
      </c>
      <c r="BZ486" s="288">
        <f>IF($Q486="n/a",(IF('Workforce hours'!Z$30=0,0,(AX486/'Workforce hours'!Z$30))),(IF(VLOOKUP($Q486,'Workforce hours'!$C$8:$AD$30,BZ$7,FALSE)=0,0,(AX486/(VLOOKUP($Q486,'Workforce hours'!$C$8:$AD$30,BZ$7,FALSE))))))</f>
        <v>0</v>
      </c>
      <c r="CA486" s="288">
        <f>IF($Q486="n/a",(IF('Workforce hours'!AA$30=0,0,(AY486/'Workforce hours'!AA$30))),(IF(VLOOKUP($Q486,'Workforce hours'!$C$8:$AD$30,CA$7,FALSE)=0,0,(AY486/(VLOOKUP($Q486,'Workforce hours'!$C$8:$AD$30,CA$7,FALSE))))))</f>
        <v>0</v>
      </c>
      <c r="CB486" s="288">
        <f>IF($Q486="n/a",(IF('Workforce hours'!AB$30=0,0,(AZ486/'Workforce hours'!AB$30))),(IF(VLOOKUP($Q486,'Workforce hours'!$C$8:$AD$30,CB$7,FALSE)=0,0,(AZ486/(VLOOKUP($Q486,'Workforce hours'!$C$8:$AD$30,CB$7,FALSE))))))</f>
        <v>0</v>
      </c>
      <c r="CC486" s="288">
        <f>IF($Q486="n/a",(IF('Workforce hours'!AC$30=0,0,(BA486/'Workforce hours'!AC$30))),(IF(VLOOKUP($Q486,'Workforce hours'!$C$8:$AD$30,CC$7,FALSE)=0,0,(BA486/(VLOOKUP($Q486,'Workforce hours'!$C$8:$AD$30,CC$7,FALSE))))))</f>
        <v>0</v>
      </c>
      <c r="CD486" s="288">
        <f>IF($Q486="n/a",(IF('Workforce hours'!AD$30=0,0,(BB486/'Workforce hours'!AD$30))),(IF(VLOOKUP($Q486,'Workforce hours'!$C$8:$AD$30,CD$7,FALSE)=0,0,(BB486/(VLOOKUP($Q486,'Workforce hours'!$C$8:$AD$30,CD$7,FALSE))))))</f>
        <v>0</v>
      </c>
      <c r="CE486" s="289">
        <f t="shared" si="66"/>
        <v>0</v>
      </c>
      <c r="CF486" s="290">
        <f>BD486*'Workforce costs'!B$9*(1+'Workforce costs'!B$10)*(1+'Workforce costs'!B$11)</f>
        <v>0</v>
      </c>
      <c r="CG486" s="290">
        <f>BE486*'Workforce costs'!C$9*(1+'Workforce costs'!C$10)*(1+'Workforce costs'!C$11)</f>
        <v>0</v>
      </c>
      <c r="CH486" s="290">
        <f>BF486*'Workforce costs'!D$9*(1+'Workforce costs'!D$10)*(1+'Workforce costs'!D$11)</f>
        <v>0</v>
      </c>
      <c r="CI486" s="290">
        <f>BG486*'Workforce costs'!E$9*(1+'Workforce costs'!E$10)*(1+'Workforce costs'!E$11)</f>
        <v>0</v>
      </c>
      <c r="CJ486" s="290">
        <f>BH486*'Workforce costs'!F$9*(1+'Workforce costs'!F$10)*(1+'Workforce costs'!F$11)</f>
        <v>0</v>
      </c>
      <c r="CK486" s="290">
        <f>BI486*'Workforce costs'!G$9*(1+'Workforce costs'!G$10)*(1+'Workforce costs'!G$11)</f>
        <v>0</v>
      </c>
      <c r="CL486" s="290">
        <f>BJ486*'Workforce costs'!H$9*(1+'Workforce costs'!H$10)*(1+'Workforce costs'!H$11)</f>
        <v>0</v>
      </c>
      <c r="CM486" s="290">
        <f>BK486*'Workforce costs'!I$9*(1+'Workforce costs'!I$10)*(1+'Workforce costs'!I$11)</f>
        <v>0</v>
      </c>
      <c r="CN486" s="290">
        <f>BL486*'Workforce costs'!J$9*(1+'Workforce costs'!J$10)*(1+'Workforce costs'!J$11)</f>
        <v>0</v>
      </c>
      <c r="CO486" s="290">
        <f>BM486*'Workforce costs'!K$9*(1+'Workforce costs'!K$10)*(1+'Workforce costs'!K$11)</f>
        <v>0</v>
      </c>
      <c r="CP486" s="290">
        <f>BN486*'Workforce costs'!L$9*(1+'Workforce costs'!L$10)*(1+'Workforce costs'!L$11)</f>
        <v>0</v>
      </c>
      <c r="CQ486" s="290">
        <f>BO486*'Workforce costs'!M$9*(1+'Workforce costs'!M$10)*(1+'Workforce costs'!M$11)</f>
        <v>0</v>
      </c>
      <c r="CR486" s="290">
        <f>BP486*'Workforce costs'!N$9*(1+'Workforce costs'!N$10)*(1+'Workforce costs'!N$11)</f>
        <v>0</v>
      </c>
      <c r="CS486" s="290">
        <f>BQ486*'Workforce costs'!O$9*(1+'Workforce costs'!O$10)*(1+'Workforce costs'!O$11)</f>
        <v>0</v>
      </c>
      <c r="CT486" s="290">
        <f>BR486*'Workforce costs'!P$9*(1+'Workforce costs'!P$10)*(1+'Workforce costs'!P$11)</f>
        <v>0</v>
      </c>
      <c r="CU486" s="290">
        <f>BS486*'Workforce costs'!Q$9*(1+'Workforce costs'!Q$10)*(1+'Workforce costs'!Q$11)</f>
        <v>0</v>
      </c>
      <c r="CV486" s="290">
        <f>BT486*'Workforce costs'!R$9*(1+'Workforce costs'!R$10)*(1+'Workforce costs'!R$11)</f>
        <v>0</v>
      </c>
      <c r="CW486" s="290">
        <f>BU486*'Workforce costs'!S$9*(1+'Workforce costs'!S$10)*(1+'Workforce costs'!S$11)</f>
        <v>0</v>
      </c>
      <c r="CX486" s="290">
        <f>BV486*'Workforce costs'!T$9*(1+'Workforce costs'!T$10)*(1+'Workforce costs'!T$11)</f>
        <v>0</v>
      </c>
      <c r="CY486" s="290">
        <f>BW486*'Workforce costs'!U$9*(1+'Workforce costs'!U$10)*(1+'Workforce costs'!U$11)</f>
        <v>0</v>
      </c>
      <c r="CZ486" s="290">
        <f>BX486*'Workforce costs'!V$9*(1+'Workforce costs'!V$10)*(1+'Workforce costs'!V$11)</f>
        <v>0</v>
      </c>
      <c r="DA486" s="290">
        <f>BY486*'Workforce costs'!W$9*(1+'Workforce costs'!W$10)*(1+'Workforce costs'!W$11)</f>
        <v>0</v>
      </c>
      <c r="DB486" s="290">
        <f>BZ486*'Workforce costs'!X$9*(1+'Workforce costs'!X$10)*(1+'Workforce costs'!X$11)</f>
        <v>0</v>
      </c>
      <c r="DC486" s="290">
        <f>CA486*'Workforce costs'!Y$9*(1+'Workforce costs'!Y$10)*(1+'Workforce costs'!Y$11)</f>
        <v>0</v>
      </c>
      <c r="DD486" s="290">
        <f>CB486*'Workforce costs'!Z$9*(1+'Workforce costs'!Z$10)*(1+'Workforce costs'!Z$11)</f>
        <v>0</v>
      </c>
      <c r="DE486" s="290">
        <f>CC486*'Workforce costs'!AA$9*(1+'Workforce costs'!AA$10)*(1+'Workforce costs'!AA$11)</f>
        <v>0</v>
      </c>
      <c r="DF486" s="290">
        <f>CD486*'Workforce costs'!AB$9*(1+'Workforce costs'!AB$10)*(1+'Workforce costs'!AB$11)</f>
        <v>0</v>
      </c>
    </row>
    <row r="487" spans="1:110" x14ac:dyDescent="0.3">
      <c r="A487" s="2" t="str">
        <f>Outputs!$A$4</f>
        <v>Australia</v>
      </c>
      <c r="B487" s="2" t="str">
        <f t="shared" si="59"/>
        <v>Australia 65+</v>
      </c>
      <c r="C487" s="30">
        <f>VLOOKUP($B487,Populations!$D$15:$H$1920,3,FALSE)</f>
        <v>4559374</v>
      </c>
      <c r="D487" s="255">
        <f>IF(OR($H487="General pop",$H487="Schools",$H487="Workplace",$H487="Skills Training",$H487="Digital Supports"),1,VLOOKUP($B487,Populations!$D$15:$H$1920,5,FALSE))</f>
        <v>1</v>
      </c>
      <c r="E487" s="88">
        <f>VLOOKUP(I487,Epidemiology!$C$10:$H$47,6,FALSE)</f>
        <v>412.2</v>
      </c>
      <c r="F487" s="102">
        <f>'Care profiles'!R488</f>
        <v>1</v>
      </c>
      <c r="G487" s="15" t="str">
        <f>'Care profiles'!A488</f>
        <v>65+</v>
      </c>
      <c r="H487" s="15" t="str">
        <f>'Care profiles'!B488</f>
        <v>Bereaved_Year1</v>
      </c>
      <c r="I487" s="15" t="str">
        <f>'Care profiles'!C488</f>
        <v>Bereaved_Year1_65+yrs</v>
      </c>
      <c r="J487" s="15" t="str">
        <f>'Care profiles'!D488</f>
        <v>Care profile</v>
      </c>
      <c r="K487" s="15" t="str">
        <f>'Care profiles'!E488</f>
        <v>Postvention Individual Support Services</v>
      </c>
      <c r="L487" s="104">
        <f>'Care profiles'!F488</f>
        <v>0.8</v>
      </c>
      <c r="M487" s="15">
        <f>'Care profiles'!G488</f>
        <v>5</v>
      </c>
      <c r="N487" s="15">
        <f>'Care profiles'!H488</f>
        <v>30</v>
      </c>
      <c r="O487" s="15" t="str">
        <f>'Care profiles'!I488</f>
        <v>min</v>
      </c>
      <c r="P487" s="15" t="str">
        <f>'Care profiles'!J488</f>
        <v>Team</v>
      </c>
      <c r="Q487" s="15" t="str">
        <f>'Care profiles'!K488</f>
        <v>Postvention Crisis Response Team</v>
      </c>
      <c r="R487" s="15" t="str">
        <f>'Care profiles'!M488</f>
        <v>Y</v>
      </c>
      <c r="S487" s="15" t="str">
        <f>'Care profiles'!O488</f>
        <v>Y</v>
      </c>
      <c r="T487" s="15" t="str">
        <f>'Care profiles'!Q488</f>
        <v>N</v>
      </c>
      <c r="U487" s="30">
        <f t="shared" si="60"/>
        <v>18793.739627999999</v>
      </c>
      <c r="V487" s="30">
        <f t="shared" si="61"/>
        <v>15034.991702400001</v>
      </c>
      <c r="W487" s="30">
        <f>IF(M487="n/a",0,IF(O487="days",V487*M487*(1+(VLOOKUP(K487,'Bed parameters'!$A$9:$G$12,7,FALSE))),V487*M487))</f>
        <v>75174.958511999997</v>
      </c>
      <c r="X487" s="30">
        <f t="shared" si="62"/>
        <v>37587.479255999999</v>
      </c>
      <c r="Y487" s="30">
        <f t="shared" si="63"/>
        <v>0</v>
      </c>
      <c r="Z487" s="113">
        <f>_xlfn.IFNA(Y487/((VLOOKUP(K487,'Bed parameters'!$A$9:$G$12,3,FALSE))*(VLOOKUP(K487,'Bed parameters'!$A$9:$G$12,5,FALSE))),0)</f>
        <v>0</v>
      </c>
      <c r="AA487" s="30">
        <f t="shared" si="64"/>
        <v>37587.479255999999</v>
      </c>
      <c r="AB487" s="30">
        <f>_xlfn.IFNA(IF($O487="days",$Y487*(VLOOKUP($K487,'Bed parameters'!$A$9:$I$12,9,FALSE))*$F487*(VLOOKUP($Q487,'Workforce distribution'!$C$8:$AD$30,AB$7,FALSE)),IF($Q487="n/a",(IF($P487=AB$6,$X487*$F487,0)),$X487*$F487*(VLOOKUP($Q487,'Workforce distribution'!$C$8:$AD$30,AB$7,FALSE)))),0)</f>
        <v>0</v>
      </c>
      <c r="AC487" s="30">
        <f>_xlfn.IFNA(IF($O487="days",$Y487*(VLOOKUP($K487,'Bed parameters'!$A$9:$I$12,9,FALSE))*$F487*(VLOOKUP($Q487,'Workforce distribution'!$C$8:$AD$30,AC$7,FALSE)),IF($Q487="n/a",(IF($P487=AC$6,$X487*$F487,0)),$X487*$F487*(VLOOKUP($Q487,'Workforce distribution'!$C$8:$AD$30,AC$7,FALSE)))),0)</f>
        <v>0</v>
      </c>
      <c r="AD487" s="30">
        <f>_xlfn.IFNA(IF($O487="days",$Y487*(VLOOKUP($K487,'Bed parameters'!$A$9:$I$12,9,FALSE))*$F487*(VLOOKUP($Q487,'Workforce distribution'!$C$8:$AD$30,AD$7,FALSE)),IF($Q487="n/a",(IF($P487=AD$6,$X487*$F487,0)),$X487*$F487*(VLOOKUP($Q487,'Workforce distribution'!$C$8:$AD$30,AD$7,FALSE)))),0)</f>
        <v>0</v>
      </c>
      <c r="AE487" s="30">
        <f>_xlfn.IFNA(IF($O487="days",$Y487*(VLOOKUP($K487,'Bed parameters'!$A$9:$I$12,9,FALSE))*$F487*(VLOOKUP($Q487,'Workforce distribution'!$C$8:$AD$30,AE$7,FALSE)),IF($Q487="n/a",(IF($P487=AE$6,$X487*$F487,0)),$X487*$F487*(VLOOKUP($Q487,'Workforce distribution'!$C$8:$AD$30,AE$7,FALSE)))),0)</f>
        <v>3758.7479256000001</v>
      </c>
      <c r="AF487" s="30">
        <f>_xlfn.IFNA(IF($O487="days",$Y487*(VLOOKUP($K487,'Bed parameters'!$A$9:$I$12,9,FALSE))*$F487*(VLOOKUP($Q487,'Workforce distribution'!$C$8:$AD$30,AF$7,FALSE)),IF($Q487="n/a",(IF($P487=AF$6,$X487*$F487,0)),$X487*$F487*(VLOOKUP($Q487,'Workforce distribution'!$C$8:$AD$30,AF$7,FALSE)))),0)</f>
        <v>0</v>
      </c>
      <c r="AG487" s="30">
        <f>_xlfn.IFNA(IF($O487="days",$Y487*(VLOOKUP($K487,'Bed parameters'!$A$9:$I$12,9,FALSE))*$F487*(VLOOKUP($Q487,'Workforce distribution'!$C$8:$AD$30,AG$7,FALSE)),IF($Q487="n/a",(IF($P487=AG$6,$X487*$F487,0)),$X487*$F487*(VLOOKUP($Q487,'Workforce distribution'!$C$8:$AD$30,AG$7,FALSE)))),0)</f>
        <v>0</v>
      </c>
      <c r="AH487" s="30">
        <f>_xlfn.IFNA(IF($O487="days",$Y487*(VLOOKUP($K487,'Bed parameters'!$A$9:$I$12,9,FALSE))*$F487*(VLOOKUP($Q487,'Workforce distribution'!$C$8:$AD$30,AH$7,FALSE)),IF($Q487="n/a",(IF($P487=AH$6,$X487*$F487,0)),$X487*$F487*(VLOOKUP($Q487,'Workforce distribution'!$C$8:$AD$30,AH$7,FALSE)))),0)</f>
        <v>0</v>
      </c>
      <c r="AI487" s="30">
        <f>_xlfn.IFNA(IF($O487="days",$Y487*(VLOOKUP($K487,'Bed parameters'!$A$9:$I$12,9,FALSE))*$F487*(VLOOKUP($Q487,'Workforce distribution'!$C$8:$AD$30,AI$7,FALSE)),IF($Q487="n/a",(IF($P487=AI$6,$X487*$F487,0)),$X487*$F487*(VLOOKUP($Q487,'Workforce distribution'!$C$8:$AD$30,AI$7,FALSE)))),0)</f>
        <v>0</v>
      </c>
      <c r="AJ487" s="30">
        <f>_xlfn.IFNA(IF($O487="days",$Y487*(VLOOKUP($K487,'Bed parameters'!$A$9:$I$12,9,FALSE))*$F487*(VLOOKUP($Q487,'Workforce distribution'!$C$8:$AD$30,AJ$7,FALSE)),IF($Q487="n/a",(IF($P487=AJ$6,$X487*$F487,0)),$X487*$F487*(VLOOKUP($Q487,'Workforce distribution'!$C$8:$AD$30,AJ$7,FALSE)))),0)</f>
        <v>0</v>
      </c>
      <c r="AK487" s="30">
        <f>_xlfn.IFNA(IF($O487="days",$Y487*(VLOOKUP($K487,'Bed parameters'!$A$9:$I$12,9,FALSE))*$F487*(VLOOKUP($Q487,'Workforce distribution'!$C$8:$AD$30,AK$7,FALSE)),IF($Q487="n/a",(IF($P487=AK$6,$X487*$F487,0)),$X487*$F487*(VLOOKUP($Q487,'Workforce distribution'!$C$8:$AD$30,AK$7,FALSE)))),0)</f>
        <v>26311.235479199997</v>
      </c>
      <c r="AL487" s="30">
        <f>_xlfn.IFNA(IF($O487="days",$Y487*(VLOOKUP($K487,'Bed parameters'!$A$9:$I$12,9,FALSE))*$F487*(VLOOKUP($Q487,'Workforce distribution'!$C$8:$AD$30,AL$7,FALSE)),IF($Q487="n/a",(IF($P487=AL$6,$X487*$F487,0)),$X487*$F487*(VLOOKUP($Q487,'Workforce distribution'!$C$8:$AD$30,AL$7,FALSE)))),0)</f>
        <v>0</v>
      </c>
      <c r="AM487" s="30">
        <f>_xlfn.IFNA(IF($O487="days",$Y487*(VLOOKUP($K487,'Bed parameters'!$A$9:$I$12,9,FALSE))*$F487*(VLOOKUP($Q487,'Workforce distribution'!$C$8:$AD$30,AM$7,FALSE)),IF($Q487="n/a",(IF($P487=AM$6,$X487*$F487,0)),$X487*$F487*(VLOOKUP($Q487,'Workforce distribution'!$C$8:$AD$30,AM$7,FALSE)))),0)</f>
        <v>0</v>
      </c>
      <c r="AN487" s="30">
        <f>_xlfn.IFNA(IF($O487="days",$Y487*(VLOOKUP($K487,'Bed parameters'!$A$9:$I$12,9,FALSE))*$F487*(VLOOKUP($Q487,'Workforce distribution'!$C$8:$AD$30,AN$7,FALSE)),IF($Q487="n/a",(IF($P487=AN$6,$X487*$F487,0)),$X487*$F487*(VLOOKUP($Q487,'Workforce distribution'!$C$8:$AD$30,AN$7,FALSE)))),0)</f>
        <v>0</v>
      </c>
      <c r="AO487" s="30">
        <f>_xlfn.IFNA(IF($O487="days",$Y487*(VLOOKUP($K487,'Bed parameters'!$A$9:$I$12,9,FALSE))*$F487*(VLOOKUP($Q487,'Workforce distribution'!$C$8:$AD$30,AO$7,FALSE)),IF($Q487="n/a",(IF($P487=AO$6,$X487*$F487,0)),$X487*$F487*(VLOOKUP($Q487,'Workforce distribution'!$C$8:$AD$30,AO$7,FALSE)))),0)</f>
        <v>0</v>
      </c>
      <c r="AP487" s="30">
        <f>_xlfn.IFNA(IF($O487="days",$Y487*(VLOOKUP($K487,'Bed parameters'!$A$9:$I$12,9,FALSE))*$F487*(VLOOKUP($Q487,'Workforce distribution'!$C$8:$AD$30,AP$7,FALSE)),IF($Q487="n/a",(IF($P487=AP$6,$X487*$F487,0)),$X487*$F487*(VLOOKUP($Q487,'Workforce distribution'!$C$8:$AD$30,AP$7,FALSE)))),0)</f>
        <v>0</v>
      </c>
      <c r="AQ487" s="30">
        <f>_xlfn.IFNA(IF($O487="days",$Y487*(VLOOKUP($K487,'Bed parameters'!$A$9:$I$12,9,FALSE))*$F487*(VLOOKUP($Q487,'Workforce distribution'!$C$8:$AD$30,AQ$7,FALSE)),IF($Q487="n/a",(IF($P487=AQ$6,$X487*$F487,0)),$X487*$F487*(VLOOKUP($Q487,'Workforce distribution'!$C$8:$AD$30,AQ$7,FALSE)))),0)</f>
        <v>0</v>
      </c>
      <c r="AR487" s="30">
        <f>_xlfn.IFNA(IF($O487="days",$Y487*(VLOOKUP($K487,'Bed parameters'!$A$9:$I$12,9,FALSE))*$F487*(VLOOKUP($Q487,'Workforce distribution'!$C$8:$AD$30,AR$7,FALSE)),IF($Q487="n/a",(IF($P487=AR$6,$X487*$F487,0)),$X487*$F487*(VLOOKUP($Q487,'Workforce distribution'!$C$8:$AD$30,AR$7,FALSE)))),0)</f>
        <v>0</v>
      </c>
      <c r="AS487" s="30">
        <f>_xlfn.IFNA(IF($O487="days",$Y487*(VLOOKUP($K487,'Bed parameters'!$A$9:$I$12,9,FALSE))*$F487*(VLOOKUP($Q487,'Workforce distribution'!$C$8:$AD$30,AS$7,FALSE)),IF($Q487="n/a",(IF($P487=AS$6,$X487*$F487,0)),$X487*$F487*(VLOOKUP($Q487,'Workforce distribution'!$C$8:$AD$30,AS$7,FALSE)))),0)</f>
        <v>7517.4958512000003</v>
      </c>
      <c r="AT487" s="30">
        <f>_xlfn.IFNA(IF($O487="days",$Y487*(VLOOKUP($K487,'Bed parameters'!$A$9:$I$12,9,FALSE))*$F487*(VLOOKUP($Q487,'Workforce distribution'!$C$8:$AD$30,AT$7,FALSE)),IF($Q487="n/a",(IF($P487=AT$6,$X487*$F487,0)),$X487*$F487*(VLOOKUP($Q487,'Workforce distribution'!$C$8:$AD$30,AT$7,FALSE)))),0)</f>
        <v>0</v>
      </c>
      <c r="AU487" s="30">
        <f>_xlfn.IFNA(IF($O487="days",$Y487*(VLOOKUP($K487,'Bed parameters'!$A$9:$I$12,9,FALSE))*$F487*(VLOOKUP($Q487,'Workforce distribution'!$C$8:$AD$30,AU$7,FALSE)),IF($Q487="n/a",(IF($P487=AU$6,$X487*$F487,0)),$X487*$F487*(VLOOKUP($Q487,'Workforce distribution'!$C$8:$AD$30,AU$7,FALSE)))),0)</f>
        <v>0</v>
      </c>
      <c r="AV487" s="30">
        <f>_xlfn.IFNA(IF($O487="days",$Y487*(VLOOKUP($K487,'Bed parameters'!$A$9:$I$12,9,FALSE))*$F487*(VLOOKUP($Q487,'Workforce distribution'!$C$8:$AD$30,AV$7,FALSE)),IF($Q487="n/a",(IF($P487=AV$6,$X487*$F487,0)),$X487*$F487*(VLOOKUP($Q487,'Workforce distribution'!$C$8:$AD$30,AV$7,FALSE)))),0)</f>
        <v>0</v>
      </c>
      <c r="AW487" s="30">
        <f>_xlfn.IFNA(IF($O487="days",$Y487*(VLOOKUP($K487,'Bed parameters'!$A$9:$I$12,9,FALSE))*$F487*(VLOOKUP($Q487,'Workforce distribution'!$C$8:$AD$30,AW$7,FALSE)),IF($Q487="n/a",(IF($P487=AW$6,$X487*$F487,0)),$X487*$F487*(VLOOKUP($Q487,'Workforce distribution'!$C$8:$AD$30,AW$7,FALSE)))),0)</f>
        <v>0</v>
      </c>
      <c r="AX487" s="30">
        <f>_xlfn.IFNA(IF($O487="days",$Y487*(VLOOKUP($K487,'Bed parameters'!$A$9:$I$12,9,FALSE))*$F487*(VLOOKUP($Q487,'Workforce distribution'!$C$8:$AD$30,AX$7,FALSE)),IF($Q487="n/a",(IF($P487=AX$6,$X487*$F487,0)),$X487*$F487*(VLOOKUP($Q487,'Workforce distribution'!$C$8:$AD$30,AX$7,FALSE)))),0)</f>
        <v>0</v>
      </c>
      <c r="AY487" s="30">
        <f>_xlfn.IFNA(IF($O487="days",$Y487*(VLOOKUP($K487,'Bed parameters'!$A$9:$I$12,9,FALSE))*$F487*(VLOOKUP($Q487,'Workforce distribution'!$C$8:$AD$30,AY$7,FALSE)),IF($Q487="n/a",(IF($P487=AY$6,$X487*$F487,0)),$X487*$F487*(VLOOKUP($Q487,'Workforce distribution'!$C$8:$AD$30,AY$7,FALSE)))),0)</f>
        <v>0</v>
      </c>
      <c r="AZ487" s="30">
        <f>_xlfn.IFNA(IF($O487="days",$Y487*(VLOOKUP($K487,'Bed parameters'!$A$9:$I$12,9,FALSE))*$F487*(VLOOKUP($Q487,'Workforce distribution'!$C$8:$AD$30,AZ$7,FALSE)),IF($Q487="n/a",(IF($P487=AZ$6,$X487*$F487,0)),$X487*$F487*(VLOOKUP($Q487,'Workforce distribution'!$C$8:$AD$30,AZ$7,FALSE)))),0)</f>
        <v>0</v>
      </c>
      <c r="BA487" s="30">
        <f>_xlfn.IFNA(IF($O487="days",$Y487*(VLOOKUP($K487,'Bed parameters'!$A$9:$I$12,9,FALSE))*$F487*(VLOOKUP($Q487,'Workforce distribution'!$C$8:$AD$30,BA$7,FALSE)),IF($Q487="n/a",(IF($P487=BA$6,$X487*$F487,0)),$X487*$F487*(VLOOKUP($Q487,'Workforce distribution'!$C$8:$AD$30,BA$7,FALSE)))),0)</f>
        <v>0</v>
      </c>
      <c r="BB487" s="30">
        <f>_xlfn.IFNA(IF($O487="days",$Y487*(VLOOKUP($K487,'Bed parameters'!$A$9:$I$12,9,FALSE))*$F487*(VLOOKUP($Q487,'Workforce distribution'!$C$8:$AD$30,BB$7,FALSE)),IF($Q487="n/a",(IF($P487=BB$6,$X487*$F487,0)),$X487*$F487*(VLOOKUP($Q487,'Workforce distribution'!$C$8:$AD$30,BB$7,FALSE)))),0)</f>
        <v>0</v>
      </c>
      <c r="BC487" s="149">
        <f t="shared" si="65"/>
        <v>22.840781837432637</v>
      </c>
      <c r="BD487" s="288">
        <f>IF($Q487="n/a",(IF('Workforce hours'!D$30=0,0,(AB487/'Workforce hours'!D$30))),(IF(VLOOKUP($Q487,'Workforce hours'!$C$8:$AD$30,BD$7,FALSE)=0,0,(AB487/(VLOOKUP($Q487,'Workforce hours'!$C$8:$AD$30,BD$7,FALSE))))))</f>
        <v>0</v>
      </c>
      <c r="BE487" s="288">
        <f>IF($Q487="n/a",(IF('Workforce hours'!E$30=0,0,(AC487/'Workforce hours'!E$30))),(IF(VLOOKUP($Q487,'Workforce hours'!$C$8:$AD$30,BE$7,FALSE)=0,0,(AC487/(VLOOKUP($Q487,'Workforce hours'!$C$8:$AD$30,BE$7,FALSE))))))</f>
        <v>0</v>
      </c>
      <c r="BF487" s="288">
        <f>IF($Q487="n/a",(IF('Workforce hours'!F$30=0,0,(AD487/'Workforce hours'!F$30))),(IF(VLOOKUP($Q487,'Workforce hours'!$C$8:$AD$30,BF$7,FALSE)=0,0,(AD487/(VLOOKUP($Q487,'Workforce hours'!$C$8:$AD$30,BF$7,FALSE))))))</f>
        <v>0</v>
      </c>
      <c r="BG487" s="288">
        <f>IF($Q487="n/a",(IF('Workforce hours'!G$30=0,0,(AE487/'Workforce hours'!G$30))),(IF(VLOOKUP($Q487,'Workforce hours'!$C$8:$AD$30,BG$7,FALSE)=0,0,(AE487/(VLOOKUP($Q487,'Workforce hours'!$C$8:$AD$30,BG$7,FALSE))))))</f>
        <v>2.1916897525364432</v>
      </c>
      <c r="BH487" s="288">
        <f>IF($Q487="n/a",(IF('Workforce hours'!H$30=0,0,(AF487/'Workforce hours'!H$30))),(IF(VLOOKUP($Q487,'Workforce hours'!$C$8:$AD$30,BH$7,FALSE)=0,0,(AF487/(VLOOKUP($Q487,'Workforce hours'!$C$8:$AD$30,BH$7,FALSE))))))</f>
        <v>0</v>
      </c>
      <c r="BI487" s="288">
        <f>IF($Q487="n/a",(IF('Workforce hours'!I$30=0,0,(AG487/'Workforce hours'!I$30))),(IF(VLOOKUP($Q487,'Workforce hours'!$C$8:$AD$30,BI$7,FALSE)=0,0,(AG487/(VLOOKUP($Q487,'Workforce hours'!$C$8:$AD$30,BI$7,FALSE))))))</f>
        <v>0</v>
      </c>
      <c r="BJ487" s="288">
        <f>IF($Q487="n/a",(IF('Workforce hours'!J$30=0,0,(AH487/'Workforce hours'!J$30))),(IF(VLOOKUP($Q487,'Workforce hours'!$C$8:$AD$30,BJ$7,FALSE)=0,0,(AH487/(VLOOKUP($Q487,'Workforce hours'!$C$8:$AD$30,BJ$7,FALSE))))))</f>
        <v>0</v>
      </c>
      <c r="BK487" s="288">
        <f>IF($Q487="n/a",(IF('Workforce hours'!K$30=0,0,(AI487/'Workforce hours'!K$30))),(IF(VLOOKUP($Q487,'Workforce hours'!$C$8:$AD$30,BK$7,FALSE)=0,0,(AI487/(VLOOKUP($Q487,'Workforce hours'!$C$8:$AD$30,BK$7,FALSE))))))</f>
        <v>0</v>
      </c>
      <c r="BL487" s="288">
        <f>IF($Q487="n/a",(IF('Workforce hours'!L$30=0,0,(AJ487/'Workforce hours'!L$30))),(IF(VLOOKUP($Q487,'Workforce hours'!$C$8:$AD$30,BL$7,FALSE)=0,0,(AJ487/(VLOOKUP($Q487,'Workforce hours'!$C$8:$AD$30,BL$7,FALSE))))))</f>
        <v>0</v>
      </c>
      <c r="BM487" s="288">
        <f>IF($Q487="n/a",(IF('Workforce hours'!M$30=0,0,(AK487/'Workforce hours'!M$30))),(IF(VLOOKUP($Q487,'Workforce hours'!$C$8:$AD$30,BM$7,FALSE)=0,0,(AK487/(VLOOKUP($Q487,'Workforce hours'!$C$8:$AD$30,BM$7,FALSE))))))</f>
        <v>16.049211726610356</v>
      </c>
      <c r="BN487" s="288">
        <f>IF($Q487="n/a",(IF('Workforce hours'!N$30=0,0,(AL487/'Workforce hours'!N$30))),(IF(VLOOKUP($Q487,'Workforce hours'!$C$8:$AD$30,BN$7,FALSE)=0,0,(AL487/(VLOOKUP($Q487,'Workforce hours'!$C$8:$AD$30,BN$7,FALSE))))))</f>
        <v>0</v>
      </c>
      <c r="BO487" s="288">
        <f>IF($Q487="n/a",(IF('Workforce hours'!O$30=0,0,(AM487/'Workforce hours'!O$30))),(IF(VLOOKUP($Q487,'Workforce hours'!$C$8:$AD$30,BO$7,FALSE)=0,0,(AM487/(VLOOKUP($Q487,'Workforce hours'!$C$8:$AD$30,BO$7,FALSE))))))</f>
        <v>0</v>
      </c>
      <c r="BP487" s="288">
        <f>IF($Q487="n/a",(IF('Workforce hours'!P$30=0,0,(AN487/'Workforce hours'!P$30))),(IF(VLOOKUP($Q487,'Workforce hours'!$C$8:$AD$30,BP$7,FALSE)=0,0,(AN487/(VLOOKUP($Q487,'Workforce hours'!$C$8:$AD$30,BP$7,FALSE))))))</f>
        <v>0</v>
      </c>
      <c r="BQ487" s="288">
        <f>IF($Q487="n/a",(IF('Workforce hours'!Q$30=0,0,(AO487/'Workforce hours'!Q$30))),(IF(VLOOKUP($Q487,'Workforce hours'!$C$8:$AD$30,BQ$7,FALSE)=0,0,(AO487/(VLOOKUP($Q487,'Workforce hours'!$C$8:$AD$30,BQ$7,FALSE))))))</f>
        <v>0</v>
      </c>
      <c r="BR487" s="288">
        <f>IF($Q487="n/a",(IF('Workforce hours'!R$30=0,0,(AP487/'Workforce hours'!R$30))),(IF(VLOOKUP($Q487,'Workforce hours'!$C$8:$AD$30,BR$7,FALSE)=0,0,(AP487/(VLOOKUP($Q487,'Workforce hours'!$C$8:$AD$30,BR$7,FALSE))))))</f>
        <v>0</v>
      </c>
      <c r="BS487" s="288">
        <f>IF($Q487="n/a",(IF('Workforce hours'!S$30=0,0,(AQ487/'Workforce hours'!S$30))),(IF(VLOOKUP($Q487,'Workforce hours'!$C$8:$AD$30,BS$7,FALSE)=0,0,(AQ487/(VLOOKUP($Q487,'Workforce hours'!$C$8:$AD$30,BS$7,FALSE))))))</f>
        <v>0</v>
      </c>
      <c r="BT487" s="288">
        <f>IF($Q487="n/a",(IF('Workforce hours'!T$30=0,0,(AR487/'Workforce hours'!T$30))),(IF(VLOOKUP($Q487,'Workforce hours'!$C$8:$AD$30,BT$7,FALSE)=0,0,(AR487/(VLOOKUP($Q487,'Workforce hours'!$C$8:$AD$30,BT$7,FALSE))))))</f>
        <v>0</v>
      </c>
      <c r="BU487" s="288">
        <f>IF($Q487="n/a",(IF('Workforce hours'!U$30=0,0,(AS487/'Workforce hours'!U$30))),(IF(VLOOKUP($Q487,'Workforce hours'!$C$8:$AD$30,BU$7,FALSE)=0,0,(AS487/(VLOOKUP($Q487,'Workforce hours'!$C$8:$AD$30,BU$7,FALSE))))))</f>
        <v>4.5998803582858372</v>
      </c>
      <c r="BV487" s="288">
        <f>IF($Q487="n/a",(IF('Workforce hours'!V$30=0,0,(AT487/'Workforce hours'!V$30))),(IF(VLOOKUP($Q487,'Workforce hours'!$C$8:$AD$30,BV$7,FALSE)=0,0,(AT487/(VLOOKUP($Q487,'Workforce hours'!$C$8:$AD$30,BV$7,FALSE))))))</f>
        <v>0</v>
      </c>
      <c r="BW487" s="288">
        <f>IF($Q487="n/a",(IF('Workforce hours'!W$30=0,0,(AU487/'Workforce hours'!W$30))),(IF(VLOOKUP($Q487,'Workforce hours'!$C$8:$AD$30,BW$7,FALSE)=0,0,(AU487/(VLOOKUP($Q487,'Workforce hours'!$C$8:$AD$30,BW$7,FALSE))))))</f>
        <v>0</v>
      </c>
      <c r="BX487" s="288">
        <f>IF($Q487="n/a",(IF('Workforce hours'!X$30=0,0,(AV487/'Workforce hours'!X$30))),(IF(VLOOKUP($Q487,'Workforce hours'!$C$8:$AD$30,BX$7,FALSE)=0,0,(AV487/(VLOOKUP($Q487,'Workforce hours'!$C$8:$AD$30,BX$7,FALSE))))))</f>
        <v>0</v>
      </c>
      <c r="BY487" s="288">
        <f>IF($Q487="n/a",(IF('Workforce hours'!Y$30=0,0,(AW487/'Workforce hours'!Y$30))),(IF(VLOOKUP($Q487,'Workforce hours'!$C$8:$AD$30,BY$7,FALSE)=0,0,(AW487/(VLOOKUP($Q487,'Workforce hours'!$C$8:$AD$30,BY$7,FALSE))))))</f>
        <v>0</v>
      </c>
      <c r="BZ487" s="288">
        <f>IF($Q487="n/a",(IF('Workforce hours'!Z$30=0,0,(AX487/'Workforce hours'!Z$30))),(IF(VLOOKUP($Q487,'Workforce hours'!$C$8:$AD$30,BZ$7,FALSE)=0,0,(AX487/(VLOOKUP($Q487,'Workforce hours'!$C$8:$AD$30,BZ$7,FALSE))))))</f>
        <v>0</v>
      </c>
      <c r="CA487" s="288">
        <f>IF($Q487="n/a",(IF('Workforce hours'!AA$30=0,0,(AY487/'Workforce hours'!AA$30))),(IF(VLOOKUP($Q487,'Workforce hours'!$C$8:$AD$30,CA$7,FALSE)=0,0,(AY487/(VLOOKUP($Q487,'Workforce hours'!$C$8:$AD$30,CA$7,FALSE))))))</f>
        <v>0</v>
      </c>
      <c r="CB487" s="288">
        <f>IF($Q487="n/a",(IF('Workforce hours'!AB$30=0,0,(AZ487/'Workforce hours'!AB$30))),(IF(VLOOKUP($Q487,'Workforce hours'!$C$8:$AD$30,CB$7,FALSE)=0,0,(AZ487/(VLOOKUP($Q487,'Workforce hours'!$C$8:$AD$30,CB$7,FALSE))))))</f>
        <v>0</v>
      </c>
      <c r="CC487" s="288">
        <f>IF($Q487="n/a",(IF('Workforce hours'!AC$30=0,0,(BA487/'Workforce hours'!AC$30))),(IF(VLOOKUP($Q487,'Workforce hours'!$C$8:$AD$30,CC$7,FALSE)=0,0,(BA487/(VLOOKUP($Q487,'Workforce hours'!$C$8:$AD$30,CC$7,FALSE))))))</f>
        <v>0</v>
      </c>
      <c r="CD487" s="288">
        <f>IF($Q487="n/a",(IF('Workforce hours'!AD$30=0,0,(BB487/'Workforce hours'!AD$30))),(IF(VLOOKUP($Q487,'Workforce hours'!$C$8:$AD$30,CD$7,FALSE)=0,0,(BB487/(VLOOKUP($Q487,'Workforce hours'!$C$8:$AD$30,CD$7,FALSE))))))</f>
        <v>0</v>
      </c>
      <c r="CE487" s="289">
        <f t="shared" si="66"/>
        <v>0</v>
      </c>
      <c r="CF487" s="290">
        <f>BD487*'Workforce costs'!B$9*(1+'Workforce costs'!B$10)*(1+'Workforce costs'!B$11)</f>
        <v>0</v>
      </c>
      <c r="CG487" s="290">
        <f>BE487*'Workforce costs'!C$9*(1+'Workforce costs'!C$10)*(1+'Workforce costs'!C$11)</f>
        <v>0</v>
      </c>
      <c r="CH487" s="290">
        <f>BF487*'Workforce costs'!D$9*(1+'Workforce costs'!D$10)*(1+'Workforce costs'!D$11)</f>
        <v>0</v>
      </c>
      <c r="CI487" s="290">
        <f>BG487*'Workforce costs'!E$9*(1+'Workforce costs'!E$10)*(1+'Workforce costs'!E$11)</f>
        <v>0</v>
      </c>
      <c r="CJ487" s="290">
        <f>BH487*'Workforce costs'!F$9*(1+'Workforce costs'!F$10)*(1+'Workforce costs'!F$11)</f>
        <v>0</v>
      </c>
      <c r="CK487" s="290">
        <f>BI487*'Workforce costs'!G$9*(1+'Workforce costs'!G$10)*(1+'Workforce costs'!G$11)</f>
        <v>0</v>
      </c>
      <c r="CL487" s="290">
        <f>BJ487*'Workforce costs'!H$9*(1+'Workforce costs'!H$10)*(1+'Workforce costs'!H$11)</f>
        <v>0</v>
      </c>
      <c r="CM487" s="290">
        <f>BK487*'Workforce costs'!I$9*(1+'Workforce costs'!I$10)*(1+'Workforce costs'!I$11)</f>
        <v>0</v>
      </c>
      <c r="CN487" s="290">
        <f>BL487*'Workforce costs'!J$9*(1+'Workforce costs'!J$10)*(1+'Workforce costs'!J$11)</f>
        <v>0</v>
      </c>
      <c r="CO487" s="290">
        <f>BM487*'Workforce costs'!K$9*(1+'Workforce costs'!K$10)*(1+'Workforce costs'!K$11)</f>
        <v>0</v>
      </c>
      <c r="CP487" s="290">
        <f>BN487*'Workforce costs'!L$9*(1+'Workforce costs'!L$10)*(1+'Workforce costs'!L$11)</f>
        <v>0</v>
      </c>
      <c r="CQ487" s="290">
        <f>BO487*'Workforce costs'!M$9*(1+'Workforce costs'!M$10)*(1+'Workforce costs'!M$11)</f>
        <v>0</v>
      </c>
      <c r="CR487" s="290">
        <f>BP487*'Workforce costs'!N$9*(1+'Workforce costs'!N$10)*(1+'Workforce costs'!N$11)</f>
        <v>0</v>
      </c>
      <c r="CS487" s="290">
        <f>BQ487*'Workforce costs'!O$9*(1+'Workforce costs'!O$10)*(1+'Workforce costs'!O$11)</f>
        <v>0</v>
      </c>
      <c r="CT487" s="290">
        <f>BR487*'Workforce costs'!P$9*(1+'Workforce costs'!P$10)*(1+'Workforce costs'!P$11)</f>
        <v>0</v>
      </c>
      <c r="CU487" s="290">
        <f>BS487*'Workforce costs'!Q$9*(1+'Workforce costs'!Q$10)*(1+'Workforce costs'!Q$11)</f>
        <v>0</v>
      </c>
      <c r="CV487" s="290">
        <f>BT487*'Workforce costs'!R$9*(1+'Workforce costs'!R$10)*(1+'Workforce costs'!R$11)</f>
        <v>0</v>
      </c>
      <c r="CW487" s="290">
        <f>BU487*'Workforce costs'!S$9*(1+'Workforce costs'!S$10)*(1+'Workforce costs'!S$11)</f>
        <v>0</v>
      </c>
      <c r="CX487" s="290">
        <f>BV487*'Workforce costs'!T$9*(1+'Workforce costs'!T$10)*(1+'Workforce costs'!T$11)</f>
        <v>0</v>
      </c>
      <c r="CY487" s="290">
        <f>BW487*'Workforce costs'!U$9*(1+'Workforce costs'!U$10)*(1+'Workforce costs'!U$11)</f>
        <v>0</v>
      </c>
      <c r="CZ487" s="290">
        <f>BX487*'Workforce costs'!V$9*(1+'Workforce costs'!V$10)*(1+'Workforce costs'!V$11)</f>
        <v>0</v>
      </c>
      <c r="DA487" s="290">
        <f>BY487*'Workforce costs'!W$9*(1+'Workforce costs'!W$10)*(1+'Workforce costs'!W$11)</f>
        <v>0</v>
      </c>
      <c r="DB487" s="290">
        <f>BZ487*'Workforce costs'!X$9*(1+'Workforce costs'!X$10)*(1+'Workforce costs'!X$11)</f>
        <v>0</v>
      </c>
      <c r="DC487" s="290">
        <f>CA487*'Workforce costs'!Y$9*(1+'Workforce costs'!Y$10)*(1+'Workforce costs'!Y$11)</f>
        <v>0</v>
      </c>
      <c r="DD487" s="290">
        <f>CB487*'Workforce costs'!Z$9*(1+'Workforce costs'!Z$10)*(1+'Workforce costs'!Z$11)</f>
        <v>0</v>
      </c>
      <c r="DE487" s="290">
        <f>CC487*'Workforce costs'!AA$9*(1+'Workforce costs'!AA$10)*(1+'Workforce costs'!AA$11)</f>
        <v>0</v>
      </c>
      <c r="DF487" s="290">
        <f>CD487*'Workforce costs'!AB$9*(1+'Workforce costs'!AB$10)*(1+'Workforce costs'!AB$11)</f>
        <v>0</v>
      </c>
    </row>
    <row r="488" spans="1:110" x14ac:dyDescent="0.3">
      <c r="A488" s="2" t="str">
        <f>Outputs!$A$4</f>
        <v>Australia</v>
      </c>
      <c r="B488" s="2" t="str">
        <f t="shared" si="59"/>
        <v>Australia 65+</v>
      </c>
      <c r="C488" s="30">
        <f>VLOOKUP($B488,Populations!$D$15:$H$1920,3,FALSE)</f>
        <v>4559374</v>
      </c>
      <c r="D488" s="255">
        <f>IF(OR($H488="General pop",$H488="Schools",$H488="Workplace",$H488="Skills Training",$H488="Digital Supports"),1,VLOOKUP($B488,Populations!$D$15:$H$1920,5,FALSE))</f>
        <v>1</v>
      </c>
      <c r="E488" s="88">
        <f>VLOOKUP(I488,Epidemiology!$C$10:$H$47,6,FALSE)</f>
        <v>412.2</v>
      </c>
      <c r="F488" s="102">
        <f>'Care profiles'!R489</f>
        <v>1</v>
      </c>
      <c r="G488" s="15" t="str">
        <f>'Care profiles'!A489</f>
        <v>65+</v>
      </c>
      <c r="H488" s="15" t="str">
        <f>'Care profiles'!B489</f>
        <v>Bereaved_Year1</v>
      </c>
      <c r="I488" s="15" t="str">
        <f>'Care profiles'!C489</f>
        <v>Bereaved_Year1_65+yrs</v>
      </c>
      <c r="J488" s="15" t="str">
        <f>'Care profiles'!D489</f>
        <v>Care profile</v>
      </c>
      <c r="K488" s="15" t="str">
        <f>'Care profiles'!E489</f>
        <v>Care Coordination and Liaison</v>
      </c>
      <c r="L488" s="104">
        <f>'Care profiles'!F489</f>
        <v>0.8</v>
      </c>
      <c r="M488" s="15">
        <f>'Care profiles'!G489</f>
        <v>2</v>
      </c>
      <c r="N488" s="15">
        <f>'Care profiles'!H489</f>
        <v>45</v>
      </c>
      <c r="O488" s="15" t="str">
        <f>'Care profiles'!I489</f>
        <v>min</v>
      </c>
      <c r="P488" s="15" t="str">
        <f>'Care profiles'!J489</f>
        <v>Team</v>
      </c>
      <c r="Q488" s="15" t="str">
        <f>'Care profiles'!K489</f>
        <v>Postvention Crisis Response Team</v>
      </c>
      <c r="R488" s="15" t="str">
        <f>'Care profiles'!M489</f>
        <v>Y</v>
      </c>
      <c r="S488" s="15" t="str">
        <f>'Care profiles'!O489</f>
        <v>Y</v>
      </c>
      <c r="T488" s="15" t="str">
        <f>'Care profiles'!Q489</f>
        <v>N</v>
      </c>
      <c r="U488" s="30">
        <f t="shared" si="60"/>
        <v>18793.739627999999</v>
      </c>
      <c r="V488" s="30">
        <f t="shared" si="61"/>
        <v>15034.991702400001</v>
      </c>
      <c r="W488" s="30">
        <f>IF(M488="n/a",0,IF(O488="days",V488*M488*(1+(VLOOKUP(K488,'Bed parameters'!$A$9:$G$12,7,FALSE))),V488*M488))</f>
        <v>30069.983404800001</v>
      </c>
      <c r="X488" s="30">
        <f t="shared" si="62"/>
        <v>22552.4875536</v>
      </c>
      <c r="Y488" s="30">
        <f t="shared" si="63"/>
        <v>0</v>
      </c>
      <c r="Z488" s="113">
        <f>_xlfn.IFNA(Y488/((VLOOKUP(K488,'Bed parameters'!$A$9:$G$12,3,FALSE))*(VLOOKUP(K488,'Bed parameters'!$A$9:$G$12,5,FALSE))),0)</f>
        <v>0</v>
      </c>
      <c r="AA488" s="30">
        <f t="shared" si="64"/>
        <v>22552.4875536</v>
      </c>
      <c r="AB488" s="30">
        <f>_xlfn.IFNA(IF($O488="days",$Y488*(VLOOKUP($K488,'Bed parameters'!$A$9:$I$12,9,FALSE))*$F488*(VLOOKUP($Q488,'Workforce distribution'!$C$8:$AD$30,AB$7,FALSE)),IF($Q488="n/a",(IF($P488=AB$6,$X488*$F488,0)),$X488*$F488*(VLOOKUP($Q488,'Workforce distribution'!$C$8:$AD$30,AB$7,FALSE)))),0)</f>
        <v>0</v>
      </c>
      <c r="AC488" s="30">
        <f>_xlfn.IFNA(IF($O488="days",$Y488*(VLOOKUP($K488,'Bed parameters'!$A$9:$I$12,9,FALSE))*$F488*(VLOOKUP($Q488,'Workforce distribution'!$C$8:$AD$30,AC$7,FALSE)),IF($Q488="n/a",(IF($P488=AC$6,$X488*$F488,0)),$X488*$F488*(VLOOKUP($Q488,'Workforce distribution'!$C$8:$AD$30,AC$7,FALSE)))),0)</f>
        <v>0</v>
      </c>
      <c r="AD488" s="30">
        <f>_xlfn.IFNA(IF($O488="days",$Y488*(VLOOKUP($K488,'Bed parameters'!$A$9:$I$12,9,FALSE))*$F488*(VLOOKUP($Q488,'Workforce distribution'!$C$8:$AD$30,AD$7,FALSE)),IF($Q488="n/a",(IF($P488=AD$6,$X488*$F488,0)),$X488*$F488*(VLOOKUP($Q488,'Workforce distribution'!$C$8:$AD$30,AD$7,FALSE)))),0)</f>
        <v>0</v>
      </c>
      <c r="AE488" s="30">
        <f>_xlfn.IFNA(IF($O488="days",$Y488*(VLOOKUP($K488,'Bed parameters'!$A$9:$I$12,9,FALSE))*$F488*(VLOOKUP($Q488,'Workforce distribution'!$C$8:$AD$30,AE$7,FALSE)),IF($Q488="n/a",(IF($P488=AE$6,$X488*$F488,0)),$X488*$F488*(VLOOKUP($Q488,'Workforce distribution'!$C$8:$AD$30,AE$7,FALSE)))),0)</f>
        <v>2255.2487553599999</v>
      </c>
      <c r="AF488" s="30">
        <f>_xlfn.IFNA(IF($O488="days",$Y488*(VLOOKUP($K488,'Bed parameters'!$A$9:$I$12,9,FALSE))*$F488*(VLOOKUP($Q488,'Workforce distribution'!$C$8:$AD$30,AF$7,FALSE)),IF($Q488="n/a",(IF($P488=AF$6,$X488*$F488,0)),$X488*$F488*(VLOOKUP($Q488,'Workforce distribution'!$C$8:$AD$30,AF$7,FALSE)))),0)</f>
        <v>0</v>
      </c>
      <c r="AG488" s="30">
        <f>_xlfn.IFNA(IF($O488="days",$Y488*(VLOOKUP($K488,'Bed parameters'!$A$9:$I$12,9,FALSE))*$F488*(VLOOKUP($Q488,'Workforce distribution'!$C$8:$AD$30,AG$7,FALSE)),IF($Q488="n/a",(IF($P488=AG$6,$X488*$F488,0)),$X488*$F488*(VLOOKUP($Q488,'Workforce distribution'!$C$8:$AD$30,AG$7,FALSE)))),0)</f>
        <v>0</v>
      </c>
      <c r="AH488" s="30">
        <f>_xlfn.IFNA(IF($O488="days",$Y488*(VLOOKUP($K488,'Bed parameters'!$A$9:$I$12,9,FALSE))*$F488*(VLOOKUP($Q488,'Workforce distribution'!$C$8:$AD$30,AH$7,FALSE)),IF($Q488="n/a",(IF($P488=AH$6,$X488*$F488,0)),$X488*$F488*(VLOOKUP($Q488,'Workforce distribution'!$C$8:$AD$30,AH$7,FALSE)))),0)</f>
        <v>0</v>
      </c>
      <c r="AI488" s="30">
        <f>_xlfn.IFNA(IF($O488="days",$Y488*(VLOOKUP($K488,'Bed parameters'!$A$9:$I$12,9,FALSE))*$F488*(VLOOKUP($Q488,'Workforce distribution'!$C$8:$AD$30,AI$7,FALSE)),IF($Q488="n/a",(IF($P488=AI$6,$X488*$F488,0)),$X488*$F488*(VLOOKUP($Q488,'Workforce distribution'!$C$8:$AD$30,AI$7,FALSE)))),0)</f>
        <v>0</v>
      </c>
      <c r="AJ488" s="30">
        <f>_xlfn.IFNA(IF($O488="days",$Y488*(VLOOKUP($K488,'Bed parameters'!$A$9:$I$12,9,FALSE))*$F488*(VLOOKUP($Q488,'Workforce distribution'!$C$8:$AD$30,AJ$7,FALSE)),IF($Q488="n/a",(IF($P488=AJ$6,$X488*$F488,0)),$X488*$F488*(VLOOKUP($Q488,'Workforce distribution'!$C$8:$AD$30,AJ$7,FALSE)))),0)</f>
        <v>0</v>
      </c>
      <c r="AK488" s="30">
        <f>_xlfn.IFNA(IF($O488="days",$Y488*(VLOOKUP($K488,'Bed parameters'!$A$9:$I$12,9,FALSE))*$F488*(VLOOKUP($Q488,'Workforce distribution'!$C$8:$AD$30,AK$7,FALSE)),IF($Q488="n/a",(IF($P488=AK$6,$X488*$F488,0)),$X488*$F488*(VLOOKUP($Q488,'Workforce distribution'!$C$8:$AD$30,AK$7,FALSE)))),0)</f>
        <v>15786.741287519999</v>
      </c>
      <c r="AL488" s="30">
        <f>_xlfn.IFNA(IF($O488="days",$Y488*(VLOOKUP($K488,'Bed parameters'!$A$9:$I$12,9,FALSE))*$F488*(VLOOKUP($Q488,'Workforce distribution'!$C$8:$AD$30,AL$7,FALSE)),IF($Q488="n/a",(IF($P488=AL$6,$X488*$F488,0)),$X488*$F488*(VLOOKUP($Q488,'Workforce distribution'!$C$8:$AD$30,AL$7,FALSE)))),0)</f>
        <v>0</v>
      </c>
      <c r="AM488" s="30">
        <f>_xlfn.IFNA(IF($O488="days",$Y488*(VLOOKUP($K488,'Bed parameters'!$A$9:$I$12,9,FALSE))*$F488*(VLOOKUP($Q488,'Workforce distribution'!$C$8:$AD$30,AM$7,FALSE)),IF($Q488="n/a",(IF($P488=AM$6,$X488*$F488,0)),$X488*$F488*(VLOOKUP($Q488,'Workforce distribution'!$C$8:$AD$30,AM$7,FALSE)))),0)</f>
        <v>0</v>
      </c>
      <c r="AN488" s="30">
        <f>_xlfn.IFNA(IF($O488="days",$Y488*(VLOOKUP($K488,'Bed parameters'!$A$9:$I$12,9,FALSE))*$F488*(VLOOKUP($Q488,'Workforce distribution'!$C$8:$AD$30,AN$7,FALSE)),IF($Q488="n/a",(IF($P488=AN$6,$X488*$F488,0)),$X488*$F488*(VLOOKUP($Q488,'Workforce distribution'!$C$8:$AD$30,AN$7,FALSE)))),0)</f>
        <v>0</v>
      </c>
      <c r="AO488" s="30">
        <f>_xlfn.IFNA(IF($O488="days",$Y488*(VLOOKUP($K488,'Bed parameters'!$A$9:$I$12,9,FALSE))*$F488*(VLOOKUP($Q488,'Workforce distribution'!$C$8:$AD$30,AO$7,FALSE)),IF($Q488="n/a",(IF($P488=AO$6,$X488*$F488,0)),$X488*$F488*(VLOOKUP($Q488,'Workforce distribution'!$C$8:$AD$30,AO$7,FALSE)))),0)</f>
        <v>0</v>
      </c>
      <c r="AP488" s="30">
        <f>_xlfn.IFNA(IF($O488="days",$Y488*(VLOOKUP($K488,'Bed parameters'!$A$9:$I$12,9,FALSE))*$F488*(VLOOKUP($Q488,'Workforce distribution'!$C$8:$AD$30,AP$7,FALSE)),IF($Q488="n/a",(IF($P488=AP$6,$X488*$F488,0)),$X488*$F488*(VLOOKUP($Q488,'Workforce distribution'!$C$8:$AD$30,AP$7,FALSE)))),0)</f>
        <v>0</v>
      </c>
      <c r="AQ488" s="30">
        <f>_xlfn.IFNA(IF($O488="days",$Y488*(VLOOKUP($K488,'Bed parameters'!$A$9:$I$12,9,FALSE))*$F488*(VLOOKUP($Q488,'Workforce distribution'!$C$8:$AD$30,AQ$7,FALSE)),IF($Q488="n/a",(IF($P488=AQ$6,$X488*$F488,0)),$X488*$F488*(VLOOKUP($Q488,'Workforce distribution'!$C$8:$AD$30,AQ$7,FALSE)))),0)</f>
        <v>0</v>
      </c>
      <c r="AR488" s="30">
        <f>_xlfn.IFNA(IF($O488="days",$Y488*(VLOOKUP($K488,'Bed parameters'!$A$9:$I$12,9,FALSE))*$F488*(VLOOKUP($Q488,'Workforce distribution'!$C$8:$AD$30,AR$7,FALSE)),IF($Q488="n/a",(IF($P488=AR$6,$X488*$F488,0)),$X488*$F488*(VLOOKUP($Q488,'Workforce distribution'!$C$8:$AD$30,AR$7,FALSE)))),0)</f>
        <v>0</v>
      </c>
      <c r="AS488" s="30">
        <f>_xlfn.IFNA(IF($O488="days",$Y488*(VLOOKUP($K488,'Bed parameters'!$A$9:$I$12,9,FALSE))*$F488*(VLOOKUP($Q488,'Workforce distribution'!$C$8:$AD$30,AS$7,FALSE)),IF($Q488="n/a",(IF($P488=AS$6,$X488*$F488,0)),$X488*$F488*(VLOOKUP($Q488,'Workforce distribution'!$C$8:$AD$30,AS$7,FALSE)))),0)</f>
        <v>4510.4975107199998</v>
      </c>
      <c r="AT488" s="30">
        <f>_xlfn.IFNA(IF($O488="days",$Y488*(VLOOKUP($K488,'Bed parameters'!$A$9:$I$12,9,FALSE))*$F488*(VLOOKUP($Q488,'Workforce distribution'!$C$8:$AD$30,AT$7,FALSE)),IF($Q488="n/a",(IF($P488=AT$6,$X488*$F488,0)),$X488*$F488*(VLOOKUP($Q488,'Workforce distribution'!$C$8:$AD$30,AT$7,FALSE)))),0)</f>
        <v>0</v>
      </c>
      <c r="AU488" s="30">
        <f>_xlfn.IFNA(IF($O488="days",$Y488*(VLOOKUP($K488,'Bed parameters'!$A$9:$I$12,9,FALSE))*$F488*(VLOOKUP($Q488,'Workforce distribution'!$C$8:$AD$30,AU$7,FALSE)),IF($Q488="n/a",(IF($P488=AU$6,$X488*$F488,0)),$X488*$F488*(VLOOKUP($Q488,'Workforce distribution'!$C$8:$AD$30,AU$7,FALSE)))),0)</f>
        <v>0</v>
      </c>
      <c r="AV488" s="30">
        <f>_xlfn.IFNA(IF($O488="days",$Y488*(VLOOKUP($K488,'Bed parameters'!$A$9:$I$12,9,FALSE))*$F488*(VLOOKUP($Q488,'Workforce distribution'!$C$8:$AD$30,AV$7,FALSE)),IF($Q488="n/a",(IF($P488=AV$6,$X488*$F488,0)),$X488*$F488*(VLOOKUP($Q488,'Workforce distribution'!$C$8:$AD$30,AV$7,FALSE)))),0)</f>
        <v>0</v>
      </c>
      <c r="AW488" s="30">
        <f>_xlfn.IFNA(IF($O488="days",$Y488*(VLOOKUP($K488,'Bed parameters'!$A$9:$I$12,9,FALSE))*$F488*(VLOOKUP($Q488,'Workforce distribution'!$C$8:$AD$30,AW$7,FALSE)),IF($Q488="n/a",(IF($P488=AW$6,$X488*$F488,0)),$X488*$F488*(VLOOKUP($Q488,'Workforce distribution'!$C$8:$AD$30,AW$7,FALSE)))),0)</f>
        <v>0</v>
      </c>
      <c r="AX488" s="30">
        <f>_xlfn.IFNA(IF($O488="days",$Y488*(VLOOKUP($K488,'Bed parameters'!$A$9:$I$12,9,FALSE))*$F488*(VLOOKUP($Q488,'Workforce distribution'!$C$8:$AD$30,AX$7,FALSE)),IF($Q488="n/a",(IF($P488=AX$6,$X488*$F488,0)),$X488*$F488*(VLOOKUP($Q488,'Workforce distribution'!$C$8:$AD$30,AX$7,FALSE)))),0)</f>
        <v>0</v>
      </c>
      <c r="AY488" s="30">
        <f>_xlfn.IFNA(IF($O488="days",$Y488*(VLOOKUP($K488,'Bed parameters'!$A$9:$I$12,9,FALSE))*$F488*(VLOOKUP($Q488,'Workforce distribution'!$C$8:$AD$30,AY$7,FALSE)),IF($Q488="n/a",(IF($P488=AY$6,$X488*$F488,0)),$X488*$F488*(VLOOKUP($Q488,'Workforce distribution'!$C$8:$AD$30,AY$7,FALSE)))),0)</f>
        <v>0</v>
      </c>
      <c r="AZ488" s="30">
        <f>_xlfn.IFNA(IF($O488="days",$Y488*(VLOOKUP($K488,'Bed parameters'!$A$9:$I$12,9,FALSE))*$F488*(VLOOKUP($Q488,'Workforce distribution'!$C$8:$AD$30,AZ$7,FALSE)),IF($Q488="n/a",(IF($P488=AZ$6,$X488*$F488,0)),$X488*$F488*(VLOOKUP($Q488,'Workforce distribution'!$C$8:$AD$30,AZ$7,FALSE)))),0)</f>
        <v>0</v>
      </c>
      <c r="BA488" s="30">
        <f>_xlfn.IFNA(IF($O488="days",$Y488*(VLOOKUP($K488,'Bed parameters'!$A$9:$I$12,9,FALSE))*$F488*(VLOOKUP($Q488,'Workforce distribution'!$C$8:$AD$30,BA$7,FALSE)),IF($Q488="n/a",(IF($P488=BA$6,$X488*$F488,0)),$X488*$F488*(VLOOKUP($Q488,'Workforce distribution'!$C$8:$AD$30,BA$7,FALSE)))),0)</f>
        <v>0</v>
      </c>
      <c r="BB488" s="30">
        <f>_xlfn.IFNA(IF($O488="days",$Y488*(VLOOKUP($K488,'Bed parameters'!$A$9:$I$12,9,FALSE))*$F488*(VLOOKUP($Q488,'Workforce distribution'!$C$8:$AD$30,BB$7,FALSE)),IF($Q488="n/a",(IF($P488=BB$6,$X488*$F488,0)),$X488*$F488*(VLOOKUP($Q488,'Workforce distribution'!$C$8:$AD$30,BB$7,FALSE)))),0)</f>
        <v>0</v>
      </c>
      <c r="BC488" s="149">
        <f t="shared" si="65"/>
        <v>13.70446910245958</v>
      </c>
      <c r="BD488" s="288">
        <f>IF($Q488="n/a",(IF('Workforce hours'!D$30=0,0,(AB488/'Workforce hours'!D$30))),(IF(VLOOKUP($Q488,'Workforce hours'!$C$8:$AD$30,BD$7,FALSE)=0,0,(AB488/(VLOOKUP($Q488,'Workforce hours'!$C$8:$AD$30,BD$7,FALSE))))))</f>
        <v>0</v>
      </c>
      <c r="BE488" s="288">
        <f>IF($Q488="n/a",(IF('Workforce hours'!E$30=0,0,(AC488/'Workforce hours'!E$30))),(IF(VLOOKUP($Q488,'Workforce hours'!$C$8:$AD$30,BE$7,FALSE)=0,0,(AC488/(VLOOKUP($Q488,'Workforce hours'!$C$8:$AD$30,BE$7,FALSE))))))</f>
        <v>0</v>
      </c>
      <c r="BF488" s="288">
        <f>IF($Q488="n/a",(IF('Workforce hours'!F$30=0,0,(AD488/'Workforce hours'!F$30))),(IF(VLOOKUP($Q488,'Workforce hours'!$C$8:$AD$30,BF$7,FALSE)=0,0,(AD488/(VLOOKUP($Q488,'Workforce hours'!$C$8:$AD$30,BF$7,FALSE))))))</f>
        <v>0</v>
      </c>
      <c r="BG488" s="288">
        <f>IF($Q488="n/a",(IF('Workforce hours'!G$30=0,0,(AE488/'Workforce hours'!G$30))),(IF(VLOOKUP($Q488,'Workforce hours'!$C$8:$AD$30,BG$7,FALSE)=0,0,(AE488/(VLOOKUP($Q488,'Workforce hours'!$C$8:$AD$30,BG$7,FALSE))))))</f>
        <v>1.3150138515218659</v>
      </c>
      <c r="BH488" s="288">
        <f>IF($Q488="n/a",(IF('Workforce hours'!H$30=0,0,(AF488/'Workforce hours'!H$30))),(IF(VLOOKUP($Q488,'Workforce hours'!$C$8:$AD$30,BH$7,FALSE)=0,0,(AF488/(VLOOKUP($Q488,'Workforce hours'!$C$8:$AD$30,BH$7,FALSE))))))</f>
        <v>0</v>
      </c>
      <c r="BI488" s="288">
        <f>IF($Q488="n/a",(IF('Workforce hours'!I$30=0,0,(AG488/'Workforce hours'!I$30))),(IF(VLOOKUP($Q488,'Workforce hours'!$C$8:$AD$30,BI$7,FALSE)=0,0,(AG488/(VLOOKUP($Q488,'Workforce hours'!$C$8:$AD$30,BI$7,FALSE))))))</f>
        <v>0</v>
      </c>
      <c r="BJ488" s="288">
        <f>IF($Q488="n/a",(IF('Workforce hours'!J$30=0,0,(AH488/'Workforce hours'!J$30))),(IF(VLOOKUP($Q488,'Workforce hours'!$C$8:$AD$30,BJ$7,FALSE)=0,0,(AH488/(VLOOKUP($Q488,'Workforce hours'!$C$8:$AD$30,BJ$7,FALSE))))))</f>
        <v>0</v>
      </c>
      <c r="BK488" s="288">
        <f>IF($Q488="n/a",(IF('Workforce hours'!K$30=0,0,(AI488/'Workforce hours'!K$30))),(IF(VLOOKUP($Q488,'Workforce hours'!$C$8:$AD$30,BK$7,FALSE)=0,0,(AI488/(VLOOKUP($Q488,'Workforce hours'!$C$8:$AD$30,BK$7,FALSE))))))</f>
        <v>0</v>
      </c>
      <c r="BL488" s="288">
        <f>IF($Q488="n/a",(IF('Workforce hours'!L$30=0,0,(AJ488/'Workforce hours'!L$30))),(IF(VLOOKUP($Q488,'Workforce hours'!$C$8:$AD$30,BL$7,FALSE)=0,0,(AJ488/(VLOOKUP($Q488,'Workforce hours'!$C$8:$AD$30,BL$7,FALSE))))))</f>
        <v>0</v>
      </c>
      <c r="BM488" s="288">
        <f>IF($Q488="n/a",(IF('Workforce hours'!M$30=0,0,(AK488/'Workforce hours'!M$30))),(IF(VLOOKUP($Q488,'Workforce hours'!$C$8:$AD$30,BM$7,FALSE)=0,0,(AK488/(VLOOKUP($Q488,'Workforce hours'!$C$8:$AD$30,BM$7,FALSE))))))</f>
        <v>9.6295270359662126</v>
      </c>
      <c r="BN488" s="288">
        <f>IF($Q488="n/a",(IF('Workforce hours'!N$30=0,0,(AL488/'Workforce hours'!N$30))),(IF(VLOOKUP($Q488,'Workforce hours'!$C$8:$AD$30,BN$7,FALSE)=0,0,(AL488/(VLOOKUP($Q488,'Workforce hours'!$C$8:$AD$30,BN$7,FALSE))))))</f>
        <v>0</v>
      </c>
      <c r="BO488" s="288">
        <f>IF($Q488="n/a",(IF('Workforce hours'!O$30=0,0,(AM488/'Workforce hours'!O$30))),(IF(VLOOKUP($Q488,'Workforce hours'!$C$8:$AD$30,BO$7,FALSE)=0,0,(AM488/(VLOOKUP($Q488,'Workforce hours'!$C$8:$AD$30,BO$7,FALSE))))))</f>
        <v>0</v>
      </c>
      <c r="BP488" s="288">
        <f>IF($Q488="n/a",(IF('Workforce hours'!P$30=0,0,(AN488/'Workforce hours'!P$30))),(IF(VLOOKUP($Q488,'Workforce hours'!$C$8:$AD$30,BP$7,FALSE)=0,0,(AN488/(VLOOKUP($Q488,'Workforce hours'!$C$8:$AD$30,BP$7,FALSE))))))</f>
        <v>0</v>
      </c>
      <c r="BQ488" s="288">
        <f>IF($Q488="n/a",(IF('Workforce hours'!Q$30=0,0,(AO488/'Workforce hours'!Q$30))),(IF(VLOOKUP($Q488,'Workforce hours'!$C$8:$AD$30,BQ$7,FALSE)=0,0,(AO488/(VLOOKUP($Q488,'Workforce hours'!$C$8:$AD$30,BQ$7,FALSE))))))</f>
        <v>0</v>
      </c>
      <c r="BR488" s="288">
        <f>IF($Q488="n/a",(IF('Workforce hours'!R$30=0,0,(AP488/'Workforce hours'!R$30))),(IF(VLOOKUP($Q488,'Workforce hours'!$C$8:$AD$30,BR$7,FALSE)=0,0,(AP488/(VLOOKUP($Q488,'Workforce hours'!$C$8:$AD$30,BR$7,FALSE))))))</f>
        <v>0</v>
      </c>
      <c r="BS488" s="288">
        <f>IF($Q488="n/a",(IF('Workforce hours'!S$30=0,0,(AQ488/'Workforce hours'!S$30))),(IF(VLOOKUP($Q488,'Workforce hours'!$C$8:$AD$30,BS$7,FALSE)=0,0,(AQ488/(VLOOKUP($Q488,'Workforce hours'!$C$8:$AD$30,BS$7,FALSE))))))</f>
        <v>0</v>
      </c>
      <c r="BT488" s="288">
        <f>IF($Q488="n/a",(IF('Workforce hours'!T$30=0,0,(AR488/'Workforce hours'!T$30))),(IF(VLOOKUP($Q488,'Workforce hours'!$C$8:$AD$30,BT$7,FALSE)=0,0,(AR488/(VLOOKUP($Q488,'Workforce hours'!$C$8:$AD$30,BT$7,FALSE))))))</f>
        <v>0</v>
      </c>
      <c r="BU488" s="288">
        <f>IF($Q488="n/a",(IF('Workforce hours'!U$30=0,0,(AS488/'Workforce hours'!U$30))),(IF(VLOOKUP($Q488,'Workforce hours'!$C$8:$AD$30,BU$7,FALSE)=0,0,(AS488/(VLOOKUP($Q488,'Workforce hours'!$C$8:$AD$30,BU$7,FALSE))))))</f>
        <v>2.7599282149715019</v>
      </c>
      <c r="BV488" s="288">
        <f>IF($Q488="n/a",(IF('Workforce hours'!V$30=0,0,(AT488/'Workforce hours'!V$30))),(IF(VLOOKUP($Q488,'Workforce hours'!$C$8:$AD$30,BV$7,FALSE)=0,0,(AT488/(VLOOKUP($Q488,'Workforce hours'!$C$8:$AD$30,BV$7,FALSE))))))</f>
        <v>0</v>
      </c>
      <c r="BW488" s="288">
        <f>IF($Q488="n/a",(IF('Workforce hours'!W$30=0,0,(AU488/'Workforce hours'!W$30))),(IF(VLOOKUP($Q488,'Workforce hours'!$C$8:$AD$30,BW$7,FALSE)=0,0,(AU488/(VLOOKUP($Q488,'Workforce hours'!$C$8:$AD$30,BW$7,FALSE))))))</f>
        <v>0</v>
      </c>
      <c r="BX488" s="288">
        <f>IF($Q488="n/a",(IF('Workforce hours'!X$30=0,0,(AV488/'Workforce hours'!X$30))),(IF(VLOOKUP($Q488,'Workforce hours'!$C$8:$AD$30,BX$7,FALSE)=0,0,(AV488/(VLOOKUP($Q488,'Workforce hours'!$C$8:$AD$30,BX$7,FALSE))))))</f>
        <v>0</v>
      </c>
      <c r="BY488" s="288">
        <f>IF($Q488="n/a",(IF('Workforce hours'!Y$30=0,0,(AW488/'Workforce hours'!Y$30))),(IF(VLOOKUP($Q488,'Workforce hours'!$C$8:$AD$30,BY$7,FALSE)=0,0,(AW488/(VLOOKUP($Q488,'Workforce hours'!$C$8:$AD$30,BY$7,FALSE))))))</f>
        <v>0</v>
      </c>
      <c r="BZ488" s="288">
        <f>IF($Q488="n/a",(IF('Workforce hours'!Z$30=0,0,(AX488/'Workforce hours'!Z$30))),(IF(VLOOKUP($Q488,'Workforce hours'!$C$8:$AD$30,BZ$7,FALSE)=0,0,(AX488/(VLOOKUP($Q488,'Workforce hours'!$C$8:$AD$30,BZ$7,FALSE))))))</f>
        <v>0</v>
      </c>
      <c r="CA488" s="288">
        <f>IF($Q488="n/a",(IF('Workforce hours'!AA$30=0,0,(AY488/'Workforce hours'!AA$30))),(IF(VLOOKUP($Q488,'Workforce hours'!$C$8:$AD$30,CA$7,FALSE)=0,0,(AY488/(VLOOKUP($Q488,'Workforce hours'!$C$8:$AD$30,CA$7,FALSE))))))</f>
        <v>0</v>
      </c>
      <c r="CB488" s="288">
        <f>IF($Q488="n/a",(IF('Workforce hours'!AB$30=0,0,(AZ488/'Workforce hours'!AB$30))),(IF(VLOOKUP($Q488,'Workforce hours'!$C$8:$AD$30,CB$7,FALSE)=0,0,(AZ488/(VLOOKUP($Q488,'Workforce hours'!$C$8:$AD$30,CB$7,FALSE))))))</f>
        <v>0</v>
      </c>
      <c r="CC488" s="288">
        <f>IF($Q488="n/a",(IF('Workforce hours'!AC$30=0,0,(BA488/'Workforce hours'!AC$30))),(IF(VLOOKUP($Q488,'Workforce hours'!$C$8:$AD$30,CC$7,FALSE)=0,0,(BA488/(VLOOKUP($Q488,'Workforce hours'!$C$8:$AD$30,CC$7,FALSE))))))</f>
        <v>0</v>
      </c>
      <c r="CD488" s="288">
        <f>IF($Q488="n/a",(IF('Workforce hours'!AD$30=0,0,(BB488/'Workforce hours'!AD$30))),(IF(VLOOKUP($Q488,'Workforce hours'!$C$8:$AD$30,CD$7,FALSE)=0,0,(BB488/(VLOOKUP($Q488,'Workforce hours'!$C$8:$AD$30,CD$7,FALSE))))))</f>
        <v>0</v>
      </c>
      <c r="CE488" s="289">
        <f t="shared" si="66"/>
        <v>0</v>
      </c>
      <c r="CF488" s="290">
        <f>BD488*'Workforce costs'!B$9*(1+'Workforce costs'!B$10)*(1+'Workforce costs'!B$11)</f>
        <v>0</v>
      </c>
      <c r="CG488" s="290">
        <f>BE488*'Workforce costs'!C$9*(1+'Workforce costs'!C$10)*(1+'Workforce costs'!C$11)</f>
        <v>0</v>
      </c>
      <c r="CH488" s="290">
        <f>BF488*'Workforce costs'!D$9*(1+'Workforce costs'!D$10)*(1+'Workforce costs'!D$11)</f>
        <v>0</v>
      </c>
      <c r="CI488" s="290">
        <f>BG488*'Workforce costs'!E$9*(1+'Workforce costs'!E$10)*(1+'Workforce costs'!E$11)</f>
        <v>0</v>
      </c>
      <c r="CJ488" s="290">
        <f>BH488*'Workforce costs'!F$9*(1+'Workforce costs'!F$10)*(1+'Workforce costs'!F$11)</f>
        <v>0</v>
      </c>
      <c r="CK488" s="290">
        <f>BI488*'Workforce costs'!G$9*(1+'Workforce costs'!G$10)*(1+'Workforce costs'!G$11)</f>
        <v>0</v>
      </c>
      <c r="CL488" s="290">
        <f>BJ488*'Workforce costs'!H$9*(1+'Workforce costs'!H$10)*(1+'Workforce costs'!H$11)</f>
        <v>0</v>
      </c>
      <c r="CM488" s="290">
        <f>BK488*'Workforce costs'!I$9*(1+'Workforce costs'!I$10)*(1+'Workforce costs'!I$11)</f>
        <v>0</v>
      </c>
      <c r="CN488" s="290">
        <f>BL488*'Workforce costs'!J$9*(1+'Workforce costs'!J$10)*(1+'Workforce costs'!J$11)</f>
        <v>0</v>
      </c>
      <c r="CO488" s="290">
        <f>BM488*'Workforce costs'!K$9*(1+'Workforce costs'!K$10)*(1+'Workforce costs'!K$11)</f>
        <v>0</v>
      </c>
      <c r="CP488" s="290">
        <f>BN488*'Workforce costs'!L$9*(1+'Workforce costs'!L$10)*(1+'Workforce costs'!L$11)</f>
        <v>0</v>
      </c>
      <c r="CQ488" s="290">
        <f>BO488*'Workforce costs'!M$9*(1+'Workforce costs'!M$10)*(1+'Workforce costs'!M$11)</f>
        <v>0</v>
      </c>
      <c r="CR488" s="290">
        <f>BP488*'Workforce costs'!N$9*(1+'Workforce costs'!N$10)*(1+'Workforce costs'!N$11)</f>
        <v>0</v>
      </c>
      <c r="CS488" s="290">
        <f>BQ488*'Workforce costs'!O$9*(1+'Workforce costs'!O$10)*(1+'Workforce costs'!O$11)</f>
        <v>0</v>
      </c>
      <c r="CT488" s="290">
        <f>BR488*'Workforce costs'!P$9*(1+'Workforce costs'!P$10)*(1+'Workforce costs'!P$11)</f>
        <v>0</v>
      </c>
      <c r="CU488" s="290">
        <f>BS488*'Workforce costs'!Q$9*(1+'Workforce costs'!Q$10)*(1+'Workforce costs'!Q$11)</f>
        <v>0</v>
      </c>
      <c r="CV488" s="290">
        <f>BT488*'Workforce costs'!R$9*(1+'Workforce costs'!R$10)*(1+'Workforce costs'!R$11)</f>
        <v>0</v>
      </c>
      <c r="CW488" s="290">
        <f>BU488*'Workforce costs'!S$9*(1+'Workforce costs'!S$10)*(1+'Workforce costs'!S$11)</f>
        <v>0</v>
      </c>
      <c r="CX488" s="290">
        <f>BV488*'Workforce costs'!T$9*(1+'Workforce costs'!T$10)*(1+'Workforce costs'!T$11)</f>
        <v>0</v>
      </c>
      <c r="CY488" s="290">
        <f>BW488*'Workforce costs'!U$9*(1+'Workforce costs'!U$10)*(1+'Workforce costs'!U$11)</f>
        <v>0</v>
      </c>
      <c r="CZ488" s="290">
        <f>BX488*'Workforce costs'!V$9*(1+'Workforce costs'!V$10)*(1+'Workforce costs'!V$11)</f>
        <v>0</v>
      </c>
      <c r="DA488" s="290">
        <f>BY488*'Workforce costs'!W$9*(1+'Workforce costs'!W$10)*(1+'Workforce costs'!W$11)</f>
        <v>0</v>
      </c>
      <c r="DB488" s="290">
        <f>BZ488*'Workforce costs'!X$9*(1+'Workforce costs'!X$10)*(1+'Workforce costs'!X$11)</f>
        <v>0</v>
      </c>
      <c r="DC488" s="290">
        <f>CA488*'Workforce costs'!Y$9*(1+'Workforce costs'!Y$10)*(1+'Workforce costs'!Y$11)</f>
        <v>0</v>
      </c>
      <c r="DD488" s="290">
        <f>CB488*'Workforce costs'!Z$9*(1+'Workforce costs'!Z$10)*(1+'Workforce costs'!Z$11)</f>
        <v>0</v>
      </c>
      <c r="DE488" s="290">
        <f>CC488*'Workforce costs'!AA$9*(1+'Workforce costs'!AA$10)*(1+'Workforce costs'!AA$11)</f>
        <v>0</v>
      </c>
      <c r="DF488" s="290">
        <f>CD488*'Workforce costs'!AB$9*(1+'Workforce costs'!AB$10)*(1+'Workforce costs'!AB$11)</f>
        <v>0</v>
      </c>
    </row>
    <row r="489" spans="1:110" x14ac:dyDescent="0.3">
      <c r="A489" s="2" t="str">
        <f>Outputs!$A$4</f>
        <v>Australia</v>
      </c>
      <c r="B489" s="2" t="str">
        <f t="shared" si="59"/>
        <v>Australia 65+</v>
      </c>
      <c r="C489" s="30">
        <f>VLOOKUP($B489,Populations!$D$15:$H$1920,3,FALSE)</f>
        <v>4559374</v>
      </c>
      <c r="D489" s="255">
        <f>IF(OR($H489="General pop",$H489="Schools",$H489="Workplace",$H489="Skills Training",$H489="Digital Supports"),1,VLOOKUP($B489,Populations!$D$15:$H$1920,5,FALSE))</f>
        <v>1</v>
      </c>
      <c r="E489" s="88">
        <f>VLOOKUP(I489,Epidemiology!$C$10:$H$47,6,FALSE)</f>
        <v>412.2</v>
      </c>
      <c r="F489" s="102">
        <f>'Care profiles'!R490</f>
        <v>1</v>
      </c>
      <c r="G489" s="15" t="str">
        <f>'Care profiles'!A490</f>
        <v>65+</v>
      </c>
      <c r="H489" s="15" t="str">
        <f>'Care profiles'!B490</f>
        <v>Bereaved_Year1</v>
      </c>
      <c r="I489" s="15" t="str">
        <f>'Care profiles'!C490</f>
        <v>Bereaved_Year1_65+yrs</v>
      </c>
      <c r="J489" s="15" t="str">
        <f>'Care profiles'!D490</f>
        <v>Care profile</v>
      </c>
      <c r="K489" s="15" t="str">
        <f>'Care profiles'!E490</f>
        <v>Postvention Individual Support Services</v>
      </c>
      <c r="L489" s="104">
        <f>'Care profiles'!F490</f>
        <v>0.35</v>
      </c>
      <c r="M489" s="15">
        <f>'Care profiles'!G490</f>
        <v>6</v>
      </c>
      <c r="N489" s="15">
        <f>'Care profiles'!H490</f>
        <v>60</v>
      </c>
      <c r="O489" s="15" t="str">
        <f>'Care profiles'!I490</f>
        <v>min</v>
      </c>
      <c r="P489" s="15" t="str">
        <f>'Care profiles'!J490</f>
        <v>Peer Worker</v>
      </c>
      <c r="Q489" s="15" t="str">
        <f>'Care profiles'!K490</f>
        <v>n/a</v>
      </c>
      <c r="R489" s="15" t="str">
        <f>'Care profiles'!M490</f>
        <v>Y</v>
      </c>
      <c r="S489" s="15" t="str">
        <f>'Care profiles'!O490</f>
        <v>Y</v>
      </c>
      <c r="T489" s="15" t="str">
        <f>'Care profiles'!Q490</f>
        <v>N</v>
      </c>
      <c r="U489" s="30">
        <f t="shared" si="60"/>
        <v>18793.739627999999</v>
      </c>
      <c r="V489" s="30">
        <f t="shared" si="61"/>
        <v>6577.8088697999992</v>
      </c>
      <c r="W489" s="30">
        <f>IF(M489="n/a",0,IF(O489="days",V489*M489*(1+(VLOOKUP(K489,'Bed parameters'!$A$9:$G$12,7,FALSE))),V489*M489))</f>
        <v>39466.853218799995</v>
      </c>
      <c r="X489" s="30">
        <f t="shared" si="62"/>
        <v>39466.853218799995</v>
      </c>
      <c r="Y489" s="30">
        <f t="shared" si="63"/>
        <v>0</v>
      </c>
      <c r="Z489" s="113">
        <f>_xlfn.IFNA(Y489/((VLOOKUP(K489,'Bed parameters'!$A$9:$G$12,3,FALSE))*(VLOOKUP(K489,'Bed parameters'!$A$9:$G$12,5,FALSE))),0)</f>
        <v>0</v>
      </c>
      <c r="AA489" s="30">
        <f t="shared" si="64"/>
        <v>39466.853218799995</v>
      </c>
      <c r="AB489" s="30">
        <f>_xlfn.IFNA(IF($O489="days",$Y489*(VLOOKUP($K489,'Bed parameters'!$A$9:$I$12,9,FALSE))*$F489*(VLOOKUP($Q489,'Workforce distribution'!$C$8:$AD$30,AB$7,FALSE)),IF($Q489="n/a",(IF($P489=AB$6,$X489*$F489,0)),$X489*$F489*(VLOOKUP($Q489,'Workforce distribution'!$C$8:$AD$30,AB$7,FALSE)))),0)</f>
        <v>0</v>
      </c>
      <c r="AC489" s="30">
        <f>_xlfn.IFNA(IF($O489="days",$Y489*(VLOOKUP($K489,'Bed parameters'!$A$9:$I$12,9,FALSE))*$F489*(VLOOKUP($Q489,'Workforce distribution'!$C$8:$AD$30,AC$7,FALSE)),IF($Q489="n/a",(IF($P489=AC$6,$X489*$F489,0)),$X489*$F489*(VLOOKUP($Q489,'Workforce distribution'!$C$8:$AD$30,AC$7,FALSE)))),0)</f>
        <v>0</v>
      </c>
      <c r="AD489" s="30">
        <f>_xlfn.IFNA(IF($O489="days",$Y489*(VLOOKUP($K489,'Bed parameters'!$A$9:$I$12,9,FALSE))*$F489*(VLOOKUP($Q489,'Workforce distribution'!$C$8:$AD$30,AD$7,FALSE)),IF($Q489="n/a",(IF($P489=AD$6,$X489*$F489,0)),$X489*$F489*(VLOOKUP($Q489,'Workforce distribution'!$C$8:$AD$30,AD$7,FALSE)))),0)</f>
        <v>0</v>
      </c>
      <c r="AE489" s="30">
        <f>_xlfn.IFNA(IF($O489="days",$Y489*(VLOOKUP($K489,'Bed parameters'!$A$9:$I$12,9,FALSE))*$F489*(VLOOKUP($Q489,'Workforce distribution'!$C$8:$AD$30,AE$7,FALSE)),IF($Q489="n/a",(IF($P489=AE$6,$X489*$F489,0)),$X489*$F489*(VLOOKUP($Q489,'Workforce distribution'!$C$8:$AD$30,AE$7,FALSE)))),0)</f>
        <v>39466.853218799995</v>
      </c>
      <c r="AF489" s="30">
        <f>_xlfn.IFNA(IF($O489="days",$Y489*(VLOOKUP($K489,'Bed parameters'!$A$9:$I$12,9,FALSE))*$F489*(VLOOKUP($Q489,'Workforce distribution'!$C$8:$AD$30,AF$7,FALSE)),IF($Q489="n/a",(IF($P489=AF$6,$X489*$F489,0)),$X489*$F489*(VLOOKUP($Q489,'Workforce distribution'!$C$8:$AD$30,AF$7,FALSE)))),0)</f>
        <v>0</v>
      </c>
      <c r="AG489" s="30">
        <f>_xlfn.IFNA(IF($O489="days",$Y489*(VLOOKUP($K489,'Bed parameters'!$A$9:$I$12,9,FALSE))*$F489*(VLOOKUP($Q489,'Workforce distribution'!$C$8:$AD$30,AG$7,FALSE)),IF($Q489="n/a",(IF($P489=AG$6,$X489*$F489,0)),$X489*$F489*(VLOOKUP($Q489,'Workforce distribution'!$C$8:$AD$30,AG$7,FALSE)))),0)</f>
        <v>0</v>
      </c>
      <c r="AH489" s="30">
        <f>_xlfn.IFNA(IF($O489="days",$Y489*(VLOOKUP($K489,'Bed parameters'!$A$9:$I$12,9,FALSE))*$F489*(VLOOKUP($Q489,'Workforce distribution'!$C$8:$AD$30,AH$7,FALSE)),IF($Q489="n/a",(IF($P489=AH$6,$X489*$F489,0)),$X489*$F489*(VLOOKUP($Q489,'Workforce distribution'!$C$8:$AD$30,AH$7,FALSE)))),0)</f>
        <v>0</v>
      </c>
      <c r="AI489" s="30">
        <f>_xlfn.IFNA(IF($O489="days",$Y489*(VLOOKUP($K489,'Bed parameters'!$A$9:$I$12,9,FALSE))*$F489*(VLOOKUP($Q489,'Workforce distribution'!$C$8:$AD$30,AI$7,FALSE)),IF($Q489="n/a",(IF($P489=AI$6,$X489*$F489,0)),$X489*$F489*(VLOOKUP($Q489,'Workforce distribution'!$C$8:$AD$30,AI$7,FALSE)))),0)</f>
        <v>0</v>
      </c>
      <c r="AJ489" s="30">
        <f>_xlfn.IFNA(IF($O489="days",$Y489*(VLOOKUP($K489,'Bed parameters'!$A$9:$I$12,9,FALSE))*$F489*(VLOOKUP($Q489,'Workforce distribution'!$C$8:$AD$30,AJ$7,FALSE)),IF($Q489="n/a",(IF($P489=AJ$6,$X489*$F489,0)),$X489*$F489*(VLOOKUP($Q489,'Workforce distribution'!$C$8:$AD$30,AJ$7,FALSE)))),0)</f>
        <v>0</v>
      </c>
      <c r="AK489" s="30">
        <f>_xlfn.IFNA(IF($O489="days",$Y489*(VLOOKUP($K489,'Bed parameters'!$A$9:$I$12,9,FALSE))*$F489*(VLOOKUP($Q489,'Workforce distribution'!$C$8:$AD$30,AK$7,FALSE)),IF($Q489="n/a",(IF($P489=AK$6,$X489*$F489,0)),$X489*$F489*(VLOOKUP($Q489,'Workforce distribution'!$C$8:$AD$30,AK$7,FALSE)))),0)</f>
        <v>0</v>
      </c>
      <c r="AL489" s="30">
        <f>_xlfn.IFNA(IF($O489="days",$Y489*(VLOOKUP($K489,'Bed parameters'!$A$9:$I$12,9,FALSE))*$F489*(VLOOKUP($Q489,'Workforce distribution'!$C$8:$AD$30,AL$7,FALSE)),IF($Q489="n/a",(IF($P489=AL$6,$X489*$F489,0)),$X489*$F489*(VLOOKUP($Q489,'Workforce distribution'!$C$8:$AD$30,AL$7,FALSE)))),0)</f>
        <v>0</v>
      </c>
      <c r="AM489" s="30">
        <f>_xlfn.IFNA(IF($O489="days",$Y489*(VLOOKUP($K489,'Bed parameters'!$A$9:$I$12,9,FALSE))*$F489*(VLOOKUP($Q489,'Workforce distribution'!$C$8:$AD$30,AM$7,FALSE)),IF($Q489="n/a",(IF($P489=AM$6,$X489*$F489,0)),$X489*$F489*(VLOOKUP($Q489,'Workforce distribution'!$C$8:$AD$30,AM$7,FALSE)))),0)</f>
        <v>0</v>
      </c>
      <c r="AN489" s="30">
        <f>_xlfn.IFNA(IF($O489="days",$Y489*(VLOOKUP($K489,'Bed parameters'!$A$9:$I$12,9,FALSE))*$F489*(VLOOKUP($Q489,'Workforce distribution'!$C$8:$AD$30,AN$7,FALSE)),IF($Q489="n/a",(IF($P489=AN$6,$X489*$F489,0)),$X489*$F489*(VLOOKUP($Q489,'Workforce distribution'!$C$8:$AD$30,AN$7,FALSE)))),0)</f>
        <v>0</v>
      </c>
      <c r="AO489" s="30">
        <f>_xlfn.IFNA(IF($O489="days",$Y489*(VLOOKUP($K489,'Bed parameters'!$A$9:$I$12,9,FALSE))*$F489*(VLOOKUP($Q489,'Workforce distribution'!$C$8:$AD$30,AO$7,FALSE)),IF($Q489="n/a",(IF($P489=AO$6,$X489*$F489,0)),$X489*$F489*(VLOOKUP($Q489,'Workforce distribution'!$C$8:$AD$30,AO$7,FALSE)))),0)</f>
        <v>0</v>
      </c>
      <c r="AP489" s="30">
        <f>_xlfn.IFNA(IF($O489="days",$Y489*(VLOOKUP($K489,'Bed parameters'!$A$9:$I$12,9,FALSE))*$F489*(VLOOKUP($Q489,'Workforce distribution'!$C$8:$AD$30,AP$7,FALSE)),IF($Q489="n/a",(IF($P489=AP$6,$X489*$F489,0)),$X489*$F489*(VLOOKUP($Q489,'Workforce distribution'!$C$8:$AD$30,AP$7,FALSE)))),0)</f>
        <v>0</v>
      </c>
      <c r="AQ489" s="30">
        <f>_xlfn.IFNA(IF($O489="days",$Y489*(VLOOKUP($K489,'Bed parameters'!$A$9:$I$12,9,FALSE))*$F489*(VLOOKUP($Q489,'Workforce distribution'!$C$8:$AD$30,AQ$7,FALSE)),IF($Q489="n/a",(IF($P489=AQ$6,$X489*$F489,0)),$X489*$F489*(VLOOKUP($Q489,'Workforce distribution'!$C$8:$AD$30,AQ$7,FALSE)))),0)</f>
        <v>0</v>
      </c>
      <c r="AR489" s="30">
        <f>_xlfn.IFNA(IF($O489="days",$Y489*(VLOOKUP($K489,'Bed parameters'!$A$9:$I$12,9,FALSE))*$F489*(VLOOKUP($Q489,'Workforce distribution'!$C$8:$AD$30,AR$7,FALSE)),IF($Q489="n/a",(IF($P489=AR$6,$X489*$F489,0)),$X489*$F489*(VLOOKUP($Q489,'Workforce distribution'!$C$8:$AD$30,AR$7,FALSE)))),0)</f>
        <v>0</v>
      </c>
      <c r="AS489" s="30">
        <f>_xlfn.IFNA(IF($O489="days",$Y489*(VLOOKUP($K489,'Bed parameters'!$A$9:$I$12,9,FALSE))*$F489*(VLOOKUP($Q489,'Workforce distribution'!$C$8:$AD$30,AS$7,FALSE)),IF($Q489="n/a",(IF($P489=AS$6,$X489*$F489,0)),$X489*$F489*(VLOOKUP($Q489,'Workforce distribution'!$C$8:$AD$30,AS$7,FALSE)))),0)</f>
        <v>0</v>
      </c>
      <c r="AT489" s="30">
        <f>_xlfn.IFNA(IF($O489="days",$Y489*(VLOOKUP($K489,'Bed parameters'!$A$9:$I$12,9,FALSE))*$F489*(VLOOKUP($Q489,'Workforce distribution'!$C$8:$AD$30,AT$7,FALSE)),IF($Q489="n/a",(IF($P489=AT$6,$X489*$F489,0)),$X489*$F489*(VLOOKUP($Q489,'Workforce distribution'!$C$8:$AD$30,AT$7,FALSE)))),0)</f>
        <v>0</v>
      </c>
      <c r="AU489" s="30">
        <f>_xlfn.IFNA(IF($O489="days",$Y489*(VLOOKUP($K489,'Bed parameters'!$A$9:$I$12,9,FALSE))*$F489*(VLOOKUP($Q489,'Workforce distribution'!$C$8:$AD$30,AU$7,FALSE)),IF($Q489="n/a",(IF($P489=AU$6,$X489*$F489,0)),$X489*$F489*(VLOOKUP($Q489,'Workforce distribution'!$C$8:$AD$30,AU$7,FALSE)))),0)</f>
        <v>0</v>
      </c>
      <c r="AV489" s="30">
        <f>_xlfn.IFNA(IF($O489="days",$Y489*(VLOOKUP($K489,'Bed parameters'!$A$9:$I$12,9,FALSE))*$F489*(VLOOKUP($Q489,'Workforce distribution'!$C$8:$AD$30,AV$7,FALSE)),IF($Q489="n/a",(IF($P489=AV$6,$X489*$F489,0)),$X489*$F489*(VLOOKUP($Q489,'Workforce distribution'!$C$8:$AD$30,AV$7,FALSE)))),0)</f>
        <v>0</v>
      </c>
      <c r="AW489" s="30">
        <f>_xlfn.IFNA(IF($O489="days",$Y489*(VLOOKUP($K489,'Bed parameters'!$A$9:$I$12,9,FALSE))*$F489*(VLOOKUP($Q489,'Workforce distribution'!$C$8:$AD$30,AW$7,FALSE)),IF($Q489="n/a",(IF($P489=AW$6,$X489*$F489,0)),$X489*$F489*(VLOOKUP($Q489,'Workforce distribution'!$C$8:$AD$30,AW$7,FALSE)))),0)</f>
        <v>0</v>
      </c>
      <c r="AX489" s="30">
        <f>_xlfn.IFNA(IF($O489="days",$Y489*(VLOOKUP($K489,'Bed parameters'!$A$9:$I$12,9,FALSE))*$F489*(VLOOKUP($Q489,'Workforce distribution'!$C$8:$AD$30,AX$7,FALSE)),IF($Q489="n/a",(IF($P489=AX$6,$X489*$F489,0)),$X489*$F489*(VLOOKUP($Q489,'Workforce distribution'!$C$8:$AD$30,AX$7,FALSE)))),0)</f>
        <v>0</v>
      </c>
      <c r="AY489" s="30">
        <f>_xlfn.IFNA(IF($O489="days",$Y489*(VLOOKUP($K489,'Bed parameters'!$A$9:$I$12,9,FALSE))*$F489*(VLOOKUP($Q489,'Workforce distribution'!$C$8:$AD$30,AY$7,FALSE)),IF($Q489="n/a",(IF($P489=AY$6,$X489*$F489,0)),$X489*$F489*(VLOOKUP($Q489,'Workforce distribution'!$C$8:$AD$30,AY$7,FALSE)))),0)</f>
        <v>0</v>
      </c>
      <c r="AZ489" s="30">
        <f>_xlfn.IFNA(IF($O489="days",$Y489*(VLOOKUP($K489,'Bed parameters'!$A$9:$I$12,9,FALSE))*$F489*(VLOOKUP($Q489,'Workforce distribution'!$C$8:$AD$30,AZ$7,FALSE)),IF($Q489="n/a",(IF($P489=AZ$6,$X489*$F489,0)),$X489*$F489*(VLOOKUP($Q489,'Workforce distribution'!$C$8:$AD$30,AZ$7,FALSE)))),0)</f>
        <v>0</v>
      </c>
      <c r="BA489" s="30">
        <f>_xlfn.IFNA(IF($O489="days",$Y489*(VLOOKUP($K489,'Bed parameters'!$A$9:$I$12,9,FALSE))*$F489*(VLOOKUP($Q489,'Workforce distribution'!$C$8:$AD$30,BA$7,FALSE)),IF($Q489="n/a",(IF($P489=BA$6,$X489*$F489,0)),$X489*$F489*(VLOOKUP($Q489,'Workforce distribution'!$C$8:$AD$30,BA$7,FALSE)))),0)</f>
        <v>0</v>
      </c>
      <c r="BB489" s="30">
        <f>_xlfn.IFNA(IF($O489="days",$Y489*(VLOOKUP($K489,'Bed parameters'!$A$9:$I$12,9,FALSE))*$F489*(VLOOKUP($Q489,'Workforce distribution'!$C$8:$AD$30,BB$7,FALSE)),IF($Q489="n/a",(IF($P489=BB$6,$X489*$F489,0)),$X489*$F489*(VLOOKUP($Q489,'Workforce distribution'!$C$8:$AD$30,BB$7,FALSE)))),0)</f>
        <v>0</v>
      </c>
      <c r="BC489" s="149">
        <f t="shared" si="65"/>
        <v>34.340969074479297</v>
      </c>
      <c r="BD489" s="288">
        <f>IF($Q489="n/a",(IF('Workforce hours'!D$30=0,0,(AB489/'Workforce hours'!D$30))),(IF(VLOOKUP($Q489,'Workforce hours'!$C$8:$AD$30,BD$7,FALSE)=0,0,(AB489/(VLOOKUP($Q489,'Workforce hours'!$C$8:$AD$30,BD$7,FALSE))))))</f>
        <v>0</v>
      </c>
      <c r="BE489" s="288">
        <f>IF($Q489="n/a",(IF('Workforce hours'!E$30=0,0,(AC489/'Workforce hours'!E$30))),(IF(VLOOKUP($Q489,'Workforce hours'!$C$8:$AD$30,BE$7,FALSE)=0,0,(AC489/(VLOOKUP($Q489,'Workforce hours'!$C$8:$AD$30,BE$7,FALSE))))))</f>
        <v>0</v>
      </c>
      <c r="BF489" s="288">
        <f>IF($Q489="n/a",(IF('Workforce hours'!F$30=0,0,(AD489/'Workforce hours'!F$30))),(IF(VLOOKUP($Q489,'Workforce hours'!$C$8:$AD$30,BF$7,FALSE)=0,0,(AD489/(VLOOKUP($Q489,'Workforce hours'!$C$8:$AD$30,BF$7,FALSE))))))</f>
        <v>0</v>
      </c>
      <c r="BG489" s="288">
        <f>IF($Q489="n/a",(IF('Workforce hours'!G$30=0,0,(AE489/'Workforce hours'!G$30))),(IF(VLOOKUP($Q489,'Workforce hours'!$C$8:$AD$30,BG$7,FALSE)=0,0,(AE489/(VLOOKUP($Q489,'Workforce hours'!$C$8:$AD$30,BG$7,FALSE))))))</f>
        <v>34.340969074479297</v>
      </c>
      <c r="BH489" s="288">
        <f>IF($Q489="n/a",(IF('Workforce hours'!H$30=0,0,(AF489/'Workforce hours'!H$30))),(IF(VLOOKUP($Q489,'Workforce hours'!$C$8:$AD$30,BH$7,FALSE)=0,0,(AF489/(VLOOKUP($Q489,'Workforce hours'!$C$8:$AD$30,BH$7,FALSE))))))</f>
        <v>0</v>
      </c>
      <c r="BI489" s="288">
        <f>IF($Q489="n/a",(IF('Workforce hours'!I$30=0,0,(AG489/'Workforce hours'!I$30))),(IF(VLOOKUP($Q489,'Workforce hours'!$C$8:$AD$30,BI$7,FALSE)=0,0,(AG489/(VLOOKUP($Q489,'Workforce hours'!$C$8:$AD$30,BI$7,FALSE))))))</f>
        <v>0</v>
      </c>
      <c r="BJ489" s="288">
        <f>IF($Q489="n/a",(IF('Workforce hours'!J$30=0,0,(AH489/'Workforce hours'!J$30))),(IF(VLOOKUP($Q489,'Workforce hours'!$C$8:$AD$30,BJ$7,FALSE)=0,0,(AH489/(VLOOKUP($Q489,'Workforce hours'!$C$8:$AD$30,BJ$7,FALSE))))))</f>
        <v>0</v>
      </c>
      <c r="BK489" s="288">
        <f>IF($Q489="n/a",(IF('Workforce hours'!K$30=0,0,(AI489/'Workforce hours'!K$30))),(IF(VLOOKUP($Q489,'Workforce hours'!$C$8:$AD$30,BK$7,FALSE)=0,0,(AI489/(VLOOKUP($Q489,'Workforce hours'!$C$8:$AD$30,BK$7,FALSE))))))</f>
        <v>0</v>
      </c>
      <c r="BL489" s="288">
        <f>IF($Q489="n/a",(IF('Workforce hours'!L$30=0,0,(AJ489/'Workforce hours'!L$30))),(IF(VLOOKUP($Q489,'Workforce hours'!$C$8:$AD$30,BL$7,FALSE)=0,0,(AJ489/(VLOOKUP($Q489,'Workforce hours'!$C$8:$AD$30,BL$7,FALSE))))))</f>
        <v>0</v>
      </c>
      <c r="BM489" s="288">
        <f>IF($Q489="n/a",(IF('Workforce hours'!M$30=0,0,(AK489/'Workforce hours'!M$30))),(IF(VLOOKUP($Q489,'Workforce hours'!$C$8:$AD$30,BM$7,FALSE)=0,0,(AK489/(VLOOKUP($Q489,'Workforce hours'!$C$8:$AD$30,BM$7,FALSE))))))</f>
        <v>0</v>
      </c>
      <c r="BN489" s="288">
        <f>IF($Q489="n/a",(IF('Workforce hours'!N$30=0,0,(AL489/'Workforce hours'!N$30))),(IF(VLOOKUP($Q489,'Workforce hours'!$C$8:$AD$30,BN$7,FALSE)=0,0,(AL489/(VLOOKUP($Q489,'Workforce hours'!$C$8:$AD$30,BN$7,FALSE))))))</f>
        <v>0</v>
      </c>
      <c r="BO489" s="288">
        <f>IF($Q489="n/a",(IF('Workforce hours'!O$30=0,0,(AM489/'Workforce hours'!O$30))),(IF(VLOOKUP($Q489,'Workforce hours'!$C$8:$AD$30,BO$7,FALSE)=0,0,(AM489/(VLOOKUP($Q489,'Workforce hours'!$C$8:$AD$30,BO$7,FALSE))))))</f>
        <v>0</v>
      </c>
      <c r="BP489" s="288">
        <f>IF($Q489="n/a",(IF('Workforce hours'!P$30=0,0,(AN489/'Workforce hours'!P$30))),(IF(VLOOKUP($Q489,'Workforce hours'!$C$8:$AD$30,BP$7,FALSE)=0,0,(AN489/(VLOOKUP($Q489,'Workforce hours'!$C$8:$AD$30,BP$7,FALSE))))))</f>
        <v>0</v>
      </c>
      <c r="BQ489" s="288">
        <f>IF($Q489="n/a",(IF('Workforce hours'!Q$30=0,0,(AO489/'Workforce hours'!Q$30))),(IF(VLOOKUP($Q489,'Workforce hours'!$C$8:$AD$30,BQ$7,FALSE)=0,0,(AO489/(VLOOKUP($Q489,'Workforce hours'!$C$8:$AD$30,BQ$7,FALSE))))))</f>
        <v>0</v>
      </c>
      <c r="BR489" s="288">
        <f>IF($Q489="n/a",(IF('Workforce hours'!R$30=0,0,(AP489/'Workforce hours'!R$30))),(IF(VLOOKUP($Q489,'Workforce hours'!$C$8:$AD$30,BR$7,FALSE)=0,0,(AP489/(VLOOKUP($Q489,'Workforce hours'!$C$8:$AD$30,BR$7,FALSE))))))</f>
        <v>0</v>
      </c>
      <c r="BS489" s="288">
        <f>IF($Q489="n/a",(IF('Workforce hours'!S$30=0,0,(AQ489/'Workforce hours'!S$30))),(IF(VLOOKUP($Q489,'Workforce hours'!$C$8:$AD$30,BS$7,FALSE)=0,0,(AQ489/(VLOOKUP($Q489,'Workforce hours'!$C$8:$AD$30,BS$7,FALSE))))))</f>
        <v>0</v>
      </c>
      <c r="BT489" s="288">
        <f>IF($Q489="n/a",(IF('Workforce hours'!T$30=0,0,(AR489/'Workforce hours'!T$30))),(IF(VLOOKUP($Q489,'Workforce hours'!$C$8:$AD$30,BT$7,FALSE)=0,0,(AR489/(VLOOKUP($Q489,'Workforce hours'!$C$8:$AD$30,BT$7,FALSE))))))</f>
        <v>0</v>
      </c>
      <c r="BU489" s="288">
        <f>IF($Q489="n/a",(IF('Workforce hours'!U$30=0,0,(AS489/'Workforce hours'!U$30))),(IF(VLOOKUP($Q489,'Workforce hours'!$C$8:$AD$30,BU$7,FALSE)=0,0,(AS489/(VLOOKUP($Q489,'Workforce hours'!$C$8:$AD$30,BU$7,FALSE))))))</f>
        <v>0</v>
      </c>
      <c r="BV489" s="288">
        <f>IF($Q489="n/a",(IF('Workforce hours'!V$30=0,0,(AT489/'Workforce hours'!V$30))),(IF(VLOOKUP($Q489,'Workforce hours'!$C$8:$AD$30,BV$7,FALSE)=0,0,(AT489/(VLOOKUP($Q489,'Workforce hours'!$C$8:$AD$30,BV$7,FALSE))))))</f>
        <v>0</v>
      </c>
      <c r="BW489" s="288">
        <f>IF($Q489="n/a",(IF('Workforce hours'!W$30=0,0,(AU489/'Workforce hours'!W$30))),(IF(VLOOKUP($Q489,'Workforce hours'!$C$8:$AD$30,BW$7,FALSE)=0,0,(AU489/(VLOOKUP($Q489,'Workforce hours'!$C$8:$AD$30,BW$7,FALSE))))))</f>
        <v>0</v>
      </c>
      <c r="BX489" s="288">
        <f>IF($Q489="n/a",(IF('Workforce hours'!X$30=0,0,(AV489/'Workforce hours'!X$30))),(IF(VLOOKUP($Q489,'Workforce hours'!$C$8:$AD$30,BX$7,FALSE)=0,0,(AV489/(VLOOKUP($Q489,'Workforce hours'!$C$8:$AD$30,BX$7,FALSE))))))</f>
        <v>0</v>
      </c>
      <c r="BY489" s="288">
        <f>IF($Q489="n/a",(IF('Workforce hours'!Y$30=0,0,(AW489/'Workforce hours'!Y$30))),(IF(VLOOKUP($Q489,'Workforce hours'!$C$8:$AD$30,BY$7,FALSE)=0,0,(AW489/(VLOOKUP($Q489,'Workforce hours'!$C$8:$AD$30,BY$7,FALSE))))))</f>
        <v>0</v>
      </c>
      <c r="BZ489" s="288">
        <f>IF($Q489="n/a",(IF('Workforce hours'!Z$30=0,0,(AX489/'Workforce hours'!Z$30))),(IF(VLOOKUP($Q489,'Workforce hours'!$C$8:$AD$30,BZ$7,FALSE)=0,0,(AX489/(VLOOKUP($Q489,'Workforce hours'!$C$8:$AD$30,BZ$7,FALSE))))))</f>
        <v>0</v>
      </c>
      <c r="CA489" s="288">
        <f>IF($Q489="n/a",(IF('Workforce hours'!AA$30=0,0,(AY489/'Workforce hours'!AA$30))),(IF(VLOOKUP($Q489,'Workforce hours'!$C$8:$AD$30,CA$7,FALSE)=0,0,(AY489/(VLOOKUP($Q489,'Workforce hours'!$C$8:$AD$30,CA$7,FALSE))))))</f>
        <v>0</v>
      </c>
      <c r="CB489" s="288">
        <f>IF($Q489="n/a",(IF('Workforce hours'!AB$30=0,0,(AZ489/'Workforce hours'!AB$30))),(IF(VLOOKUP($Q489,'Workforce hours'!$C$8:$AD$30,CB$7,FALSE)=0,0,(AZ489/(VLOOKUP($Q489,'Workforce hours'!$C$8:$AD$30,CB$7,FALSE))))))</f>
        <v>0</v>
      </c>
      <c r="CC489" s="288">
        <f>IF($Q489="n/a",(IF('Workforce hours'!AC$30=0,0,(BA489/'Workforce hours'!AC$30))),(IF(VLOOKUP($Q489,'Workforce hours'!$C$8:$AD$30,CC$7,FALSE)=0,0,(BA489/(VLOOKUP($Q489,'Workforce hours'!$C$8:$AD$30,CC$7,FALSE))))))</f>
        <v>0</v>
      </c>
      <c r="CD489" s="288">
        <f>IF($Q489="n/a",(IF('Workforce hours'!AD$30=0,0,(BB489/'Workforce hours'!AD$30))),(IF(VLOOKUP($Q489,'Workforce hours'!$C$8:$AD$30,CD$7,FALSE)=0,0,(BB489/(VLOOKUP($Q489,'Workforce hours'!$C$8:$AD$30,CD$7,FALSE))))))</f>
        <v>0</v>
      </c>
      <c r="CE489" s="289">
        <f t="shared" si="66"/>
        <v>0</v>
      </c>
      <c r="CF489" s="290">
        <f>BD489*'Workforce costs'!B$9*(1+'Workforce costs'!B$10)*(1+'Workforce costs'!B$11)</f>
        <v>0</v>
      </c>
      <c r="CG489" s="290">
        <f>BE489*'Workforce costs'!C$9*(1+'Workforce costs'!C$10)*(1+'Workforce costs'!C$11)</f>
        <v>0</v>
      </c>
      <c r="CH489" s="290">
        <f>BF489*'Workforce costs'!D$9*(1+'Workforce costs'!D$10)*(1+'Workforce costs'!D$11)</f>
        <v>0</v>
      </c>
      <c r="CI489" s="290">
        <f>BG489*'Workforce costs'!E$9*(1+'Workforce costs'!E$10)*(1+'Workforce costs'!E$11)</f>
        <v>0</v>
      </c>
      <c r="CJ489" s="290">
        <f>BH489*'Workforce costs'!F$9*(1+'Workforce costs'!F$10)*(1+'Workforce costs'!F$11)</f>
        <v>0</v>
      </c>
      <c r="CK489" s="290">
        <f>BI489*'Workforce costs'!G$9*(1+'Workforce costs'!G$10)*(1+'Workforce costs'!G$11)</f>
        <v>0</v>
      </c>
      <c r="CL489" s="290">
        <f>BJ489*'Workforce costs'!H$9*(1+'Workforce costs'!H$10)*(1+'Workforce costs'!H$11)</f>
        <v>0</v>
      </c>
      <c r="CM489" s="290">
        <f>BK489*'Workforce costs'!I$9*(1+'Workforce costs'!I$10)*(1+'Workforce costs'!I$11)</f>
        <v>0</v>
      </c>
      <c r="CN489" s="290">
        <f>BL489*'Workforce costs'!J$9*(1+'Workforce costs'!J$10)*(1+'Workforce costs'!J$11)</f>
        <v>0</v>
      </c>
      <c r="CO489" s="290">
        <f>BM489*'Workforce costs'!K$9*(1+'Workforce costs'!K$10)*(1+'Workforce costs'!K$11)</f>
        <v>0</v>
      </c>
      <c r="CP489" s="290">
        <f>BN489*'Workforce costs'!L$9*(1+'Workforce costs'!L$10)*(1+'Workforce costs'!L$11)</f>
        <v>0</v>
      </c>
      <c r="CQ489" s="290">
        <f>BO489*'Workforce costs'!M$9*(1+'Workforce costs'!M$10)*(1+'Workforce costs'!M$11)</f>
        <v>0</v>
      </c>
      <c r="CR489" s="290">
        <f>BP489*'Workforce costs'!N$9*(1+'Workforce costs'!N$10)*(1+'Workforce costs'!N$11)</f>
        <v>0</v>
      </c>
      <c r="CS489" s="290">
        <f>BQ489*'Workforce costs'!O$9*(1+'Workforce costs'!O$10)*(1+'Workforce costs'!O$11)</f>
        <v>0</v>
      </c>
      <c r="CT489" s="290">
        <f>BR489*'Workforce costs'!P$9*(1+'Workforce costs'!P$10)*(1+'Workforce costs'!P$11)</f>
        <v>0</v>
      </c>
      <c r="CU489" s="290">
        <f>BS489*'Workforce costs'!Q$9*(1+'Workforce costs'!Q$10)*(1+'Workforce costs'!Q$11)</f>
        <v>0</v>
      </c>
      <c r="CV489" s="290">
        <f>BT489*'Workforce costs'!R$9*(1+'Workforce costs'!R$10)*(1+'Workforce costs'!R$11)</f>
        <v>0</v>
      </c>
      <c r="CW489" s="290">
        <f>BU489*'Workforce costs'!S$9*(1+'Workforce costs'!S$10)*(1+'Workforce costs'!S$11)</f>
        <v>0</v>
      </c>
      <c r="CX489" s="290">
        <f>BV489*'Workforce costs'!T$9*(1+'Workforce costs'!T$10)*(1+'Workforce costs'!T$11)</f>
        <v>0</v>
      </c>
      <c r="CY489" s="290">
        <f>BW489*'Workforce costs'!U$9*(1+'Workforce costs'!U$10)*(1+'Workforce costs'!U$11)</f>
        <v>0</v>
      </c>
      <c r="CZ489" s="290">
        <f>BX489*'Workforce costs'!V$9*(1+'Workforce costs'!V$10)*(1+'Workforce costs'!V$11)</f>
        <v>0</v>
      </c>
      <c r="DA489" s="290">
        <f>BY489*'Workforce costs'!W$9*(1+'Workforce costs'!W$10)*(1+'Workforce costs'!W$11)</f>
        <v>0</v>
      </c>
      <c r="DB489" s="290">
        <f>BZ489*'Workforce costs'!X$9*(1+'Workforce costs'!X$10)*(1+'Workforce costs'!X$11)</f>
        <v>0</v>
      </c>
      <c r="DC489" s="290">
        <f>CA489*'Workforce costs'!Y$9*(1+'Workforce costs'!Y$10)*(1+'Workforce costs'!Y$11)</f>
        <v>0</v>
      </c>
      <c r="DD489" s="290">
        <f>CB489*'Workforce costs'!Z$9*(1+'Workforce costs'!Z$10)*(1+'Workforce costs'!Z$11)</f>
        <v>0</v>
      </c>
      <c r="DE489" s="290">
        <f>CC489*'Workforce costs'!AA$9*(1+'Workforce costs'!AA$10)*(1+'Workforce costs'!AA$11)</f>
        <v>0</v>
      </c>
      <c r="DF489" s="290">
        <f>CD489*'Workforce costs'!AB$9*(1+'Workforce costs'!AB$10)*(1+'Workforce costs'!AB$11)</f>
        <v>0</v>
      </c>
    </row>
    <row r="490" spans="1:110" x14ac:dyDescent="0.3">
      <c r="A490" s="2" t="str">
        <f>Outputs!$A$4</f>
        <v>Australia</v>
      </c>
      <c r="B490" s="2" t="str">
        <f t="shared" si="59"/>
        <v>Australia 65+</v>
      </c>
      <c r="C490" s="30">
        <f>VLOOKUP($B490,Populations!$D$15:$H$1920,3,FALSE)</f>
        <v>4559374</v>
      </c>
      <c r="D490" s="255">
        <f>IF(OR($H490="General pop",$H490="Schools",$H490="Workplace",$H490="Skills Training",$H490="Digital Supports"),1,VLOOKUP($B490,Populations!$D$15:$H$1920,5,FALSE))</f>
        <v>1</v>
      </c>
      <c r="E490" s="88">
        <f>VLOOKUP(I490,Epidemiology!$C$10:$H$47,6,FALSE)</f>
        <v>412.2</v>
      </c>
      <c r="F490" s="102">
        <f>'Care profiles'!R491</f>
        <v>1</v>
      </c>
      <c r="G490" s="15" t="str">
        <f>'Care profiles'!A491</f>
        <v>65+</v>
      </c>
      <c r="H490" s="15" t="str">
        <f>'Care profiles'!B491</f>
        <v>Bereaved_Year1</v>
      </c>
      <c r="I490" s="15" t="str">
        <f>'Care profiles'!C491</f>
        <v>Bereaved_Year1_65+yrs</v>
      </c>
      <c r="J490" s="15" t="str">
        <f>'Care profiles'!D491</f>
        <v>Care profile</v>
      </c>
      <c r="K490" s="15" t="str">
        <f>'Care profiles'!E491</f>
        <v>Individual Psychosocial Support Services</v>
      </c>
      <c r="L490" s="104">
        <f>'Care profiles'!F491</f>
        <v>1</v>
      </c>
      <c r="M490" s="15">
        <f>'Care profiles'!G491</f>
        <v>1</v>
      </c>
      <c r="N490" s="15">
        <f>'Care profiles'!H491</f>
        <v>60</v>
      </c>
      <c r="O490" s="15" t="str">
        <f>'Care profiles'!I491</f>
        <v>min</v>
      </c>
      <c r="P490" s="15" t="str">
        <f>'Care profiles'!J491</f>
        <v>Peer Worker/Vocationally Qualified</v>
      </c>
      <c r="Q490" s="15" t="str">
        <f>'Care profiles'!K491</f>
        <v>n/a</v>
      </c>
      <c r="R490" s="15" t="str">
        <f>'Care profiles'!M491</f>
        <v>Y</v>
      </c>
      <c r="S490" s="15" t="str">
        <f>'Care profiles'!O491</f>
        <v>Y</v>
      </c>
      <c r="T490" s="15" t="str">
        <f>'Care profiles'!Q491</f>
        <v>N</v>
      </c>
      <c r="U490" s="30">
        <f t="shared" si="60"/>
        <v>18793.739627999999</v>
      </c>
      <c r="V490" s="30">
        <f t="shared" si="61"/>
        <v>18793.739627999999</v>
      </c>
      <c r="W490" s="30">
        <f>IF(M490="n/a",0,IF(O490="days",V490*M490*(1+(VLOOKUP(K490,'Bed parameters'!$A$9:$G$12,7,FALSE))),V490*M490))</f>
        <v>18793.739627999999</v>
      </c>
      <c r="X490" s="30">
        <f t="shared" si="62"/>
        <v>18793.739627999999</v>
      </c>
      <c r="Y490" s="30">
        <f t="shared" si="63"/>
        <v>0</v>
      </c>
      <c r="Z490" s="113">
        <f>_xlfn.IFNA(Y490/((VLOOKUP(K490,'Bed parameters'!$A$9:$G$12,3,FALSE))*(VLOOKUP(K490,'Bed parameters'!$A$9:$G$12,5,FALSE))),0)</f>
        <v>0</v>
      </c>
      <c r="AA490" s="30">
        <f t="shared" si="64"/>
        <v>18793.739627999999</v>
      </c>
      <c r="AB490" s="30">
        <f>_xlfn.IFNA(IF($O490="days",$Y490*(VLOOKUP($K490,'Bed parameters'!$A$9:$I$12,9,FALSE))*$F490*(VLOOKUP($Q490,'Workforce distribution'!$C$8:$AD$30,AB$7,FALSE)),IF($Q490="n/a",(IF($P490=AB$6,$X490*$F490,0)),$X490*$F490*(VLOOKUP($Q490,'Workforce distribution'!$C$8:$AD$30,AB$7,FALSE)))),0)</f>
        <v>0</v>
      </c>
      <c r="AC490" s="30">
        <f>_xlfn.IFNA(IF($O490="days",$Y490*(VLOOKUP($K490,'Bed parameters'!$A$9:$I$12,9,FALSE))*$F490*(VLOOKUP($Q490,'Workforce distribution'!$C$8:$AD$30,AC$7,FALSE)),IF($Q490="n/a",(IF($P490=AC$6,$X490*$F490,0)),$X490*$F490*(VLOOKUP($Q490,'Workforce distribution'!$C$8:$AD$30,AC$7,FALSE)))),0)</f>
        <v>0</v>
      </c>
      <c r="AD490" s="30">
        <f>_xlfn.IFNA(IF($O490="days",$Y490*(VLOOKUP($K490,'Bed parameters'!$A$9:$I$12,9,FALSE))*$F490*(VLOOKUP($Q490,'Workforce distribution'!$C$8:$AD$30,AD$7,FALSE)),IF($Q490="n/a",(IF($P490=AD$6,$X490*$F490,0)),$X490*$F490*(VLOOKUP($Q490,'Workforce distribution'!$C$8:$AD$30,AD$7,FALSE)))),0)</f>
        <v>0</v>
      </c>
      <c r="AE490" s="30">
        <f>_xlfn.IFNA(IF($O490="days",$Y490*(VLOOKUP($K490,'Bed parameters'!$A$9:$I$12,9,FALSE))*$F490*(VLOOKUP($Q490,'Workforce distribution'!$C$8:$AD$30,AE$7,FALSE)),IF($Q490="n/a",(IF($P490=AE$6,$X490*$F490,0)),$X490*$F490*(VLOOKUP($Q490,'Workforce distribution'!$C$8:$AD$30,AE$7,FALSE)))),0)</f>
        <v>0</v>
      </c>
      <c r="AF490" s="30">
        <f>_xlfn.IFNA(IF($O490="days",$Y490*(VLOOKUP($K490,'Bed parameters'!$A$9:$I$12,9,FALSE))*$F490*(VLOOKUP($Q490,'Workforce distribution'!$C$8:$AD$30,AF$7,FALSE)),IF($Q490="n/a",(IF($P490=AF$6,$X490*$F490,0)),$X490*$F490*(VLOOKUP($Q490,'Workforce distribution'!$C$8:$AD$30,AF$7,FALSE)))),0)</f>
        <v>0</v>
      </c>
      <c r="AG490" s="30">
        <f>_xlfn.IFNA(IF($O490="days",$Y490*(VLOOKUP($K490,'Bed parameters'!$A$9:$I$12,9,FALSE))*$F490*(VLOOKUP($Q490,'Workforce distribution'!$C$8:$AD$30,AG$7,FALSE)),IF($Q490="n/a",(IF($P490=AG$6,$X490*$F490,0)),$X490*$F490*(VLOOKUP($Q490,'Workforce distribution'!$C$8:$AD$30,AG$7,FALSE)))),0)</f>
        <v>0</v>
      </c>
      <c r="AH490" s="30">
        <f>_xlfn.IFNA(IF($O490="days",$Y490*(VLOOKUP($K490,'Bed parameters'!$A$9:$I$12,9,FALSE))*$F490*(VLOOKUP($Q490,'Workforce distribution'!$C$8:$AD$30,AH$7,FALSE)),IF($Q490="n/a",(IF($P490=AH$6,$X490*$F490,0)),$X490*$F490*(VLOOKUP($Q490,'Workforce distribution'!$C$8:$AD$30,AH$7,FALSE)))),0)</f>
        <v>0</v>
      </c>
      <c r="AI490" s="30">
        <f>_xlfn.IFNA(IF($O490="days",$Y490*(VLOOKUP($K490,'Bed parameters'!$A$9:$I$12,9,FALSE))*$F490*(VLOOKUP($Q490,'Workforce distribution'!$C$8:$AD$30,AI$7,FALSE)),IF($Q490="n/a",(IF($P490=AI$6,$X490*$F490,0)),$X490*$F490*(VLOOKUP($Q490,'Workforce distribution'!$C$8:$AD$30,AI$7,FALSE)))),0)</f>
        <v>0</v>
      </c>
      <c r="AJ490" s="30">
        <f>_xlfn.IFNA(IF($O490="days",$Y490*(VLOOKUP($K490,'Bed parameters'!$A$9:$I$12,9,FALSE))*$F490*(VLOOKUP($Q490,'Workforce distribution'!$C$8:$AD$30,AJ$7,FALSE)),IF($Q490="n/a",(IF($P490=AJ$6,$X490*$F490,0)),$X490*$F490*(VLOOKUP($Q490,'Workforce distribution'!$C$8:$AD$30,AJ$7,FALSE)))),0)</f>
        <v>0</v>
      </c>
      <c r="AK490" s="30">
        <f>_xlfn.IFNA(IF($O490="days",$Y490*(VLOOKUP($K490,'Bed parameters'!$A$9:$I$12,9,FALSE))*$F490*(VLOOKUP($Q490,'Workforce distribution'!$C$8:$AD$30,AK$7,FALSE)),IF($Q490="n/a",(IF($P490=AK$6,$X490*$F490,0)),$X490*$F490*(VLOOKUP($Q490,'Workforce distribution'!$C$8:$AD$30,AK$7,FALSE)))),0)</f>
        <v>0</v>
      </c>
      <c r="AL490" s="30">
        <f>_xlfn.IFNA(IF($O490="days",$Y490*(VLOOKUP($K490,'Bed parameters'!$A$9:$I$12,9,FALSE))*$F490*(VLOOKUP($Q490,'Workforce distribution'!$C$8:$AD$30,AL$7,FALSE)),IF($Q490="n/a",(IF($P490=AL$6,$X490*$F490,0)),$X490*$F490*(VLOOKUP($Q490,'Workforce distribution'!$C$8:$AD$30,AL$7,FALSE)))),0)</f>
        <v>0</v>
      </c>
      <c r="AM490" s="30">
        <f>_xlfn.IFNA(IF($O490="days",$Y490*(VLOOKUP($K490,'Bed parameters'!$A$9:$I$12,9,FALSE))*$F490*(VLOOKUP($Q490,'Workforce distribution'!$C$8:$AD$30,AM$7,FALSE)),IF($Q490="n/a",(IF($P490=AM$6,$X490*$F490,0)),$X490*$F490*(VLOOKUP($Q490,'Workforce distribution'!$C$8:$AD$30,AM$7,FALSE)))),0)</f>
        <v>0</v>
      </c>
      <c r="AN490" s="30">
        <f>_xlfn.IFNA(IF($O490="days",$Y490*(VLOOKUP($K490,'Bed parameters'!$A$9:$I$12,9,FALSE))*$F490*(VLOOKUP($Q490,'Workforce distribution'!$C$8:$AD$30,AN$7,FALSE)),IF($Q490="n/a",(IF($P490=AN$6,$X490*$F490,0)),$X490*$F490*(VLOOKUP($Q490,'Workforce distribution'!$C$8:$AD$30,AN$7,FALSE)))),0)</f>
        <v>0</v>
      </c>
      <c r="AO490" s="30">
        <f>_xlfn.IFNA(IF($O490="days",$Y490*(VLOOKUP($K490,'Bed parameters'!$A$9:$I$12,9,FALSE))*$F490*(VLOOKUP($Q490,'Workforce distribution'!$C$8:$AD$30,AO$7,FALSE)),IF($Q490="n/a",(IF($P490=AO$6,$X490*$F490,0)),$X490*$F490*(VLOOKUP($Q490,'Workforce distribution'!$C$8:$AD$30,AO$7,FALSE)))),0)</f>
        <v>0</v>
      </c>
      <c r="AP490" s="30">
        <f>_xlfn.IFNA(IF($O490="days",$Y490*(VLOOKUP($K490,'Bed parameters'!$A$9:$I$12,9,FALSE))*$F490*(VLOOKUP($Q490,'Workforce distribution'!$C$8:$AD$30,AP$7,FALSE)),IF($Q490="n/a",(IF($P490=AP$6,$X490*$F490,0)),$X490*$F490*(VLOOKUP($Q490,'Workforce distribution'!$C$8:$AD$30,AP$7,FALSE)))),0)</f>
        <v>0</v>
      </c>
      <c r="AQ490" s="30">
        <f>_xlfn.IFNA(IF($O490="days",$Y490*(VLOOKUP($K490,'Bed parameters'!$A$9:$I$12,9,FALSE))*$F490*(VLOOKUP($Q490,'Workforce distribution'!$C$8:$AD$30,AQ$7,FALSE)),IF($Q490="n/a",(IF($P490=AQ$6,$X490*$F490,0)),$X490*$F490*(VLOOKUP($Q490,'Workforce distribution'!$C$8:$AD$30,AQ$7,FALSE)))),0)</f>
        <v>0</v>
      </c>
      <c r="AR490" s="30">
        <f>_xlfn.IFNA(IF($O490="days",$Y490*(VLOOKUP($K490,'Bed parameters'!$A$9:$I$12,9,FALSE))*$F490*(VLOOKUP($Q490,'Workforce distribution'!$C$8:$AD$30,AR$7,FALSE)),IF($Q490="n/a",(IF($P490=AR$6,$X490*$F490,0)),$X490*$F490*(VLOOKUP($Q490,'Workforce distribution'!$C$8:$AD$30,AR$7,FALSE)))),0)</f>
        <v>0</v>
      </c>
      <c r="AS490" s="30">
        <f>_xlfn.IFNA(IF($O490="days",$Y490*(VLOOKUP($K490,'Bed parameters'!$A$9:$I$12,9,FALSE))*$F490*(VLOOKUP($Q490,'Workforce distribution'!$C$8:$AD$30,AS$7,FALSE)),IF($Q490="n/a",(IF($P490=AS$6,$X490*$F490,0)),$X490*$F490*(VLOOKUP($Q490,'Workforce distribution'!$C$8:$AD$30,AS$7,FALSE)))),0)</f>
        <v>0</v>
      </c>
      <c r="AT490" s="30">
        <f>_xlfn.IFNA(IF($O490="days",$Y490*(VLOOKUP($K490,'Bed parameters'!$A$9:$I$12,9,FALSE))*$F490*(VLOOKUP($Q490,'Workforce distribution'!$C$8:$AD$30,AT$7,FALSE)),IF($Q490="n/a",(IF($P490=AT$6,$X490*$F490,0)),$X490*$F490*(VLOOKUP($Q490,'Workforce distribution'!$C$8:$AD$30,AT$7,FALSE)))),0)</f>
        <v>0</v>
      </c>
      <c r="AU490" s="30">
        <f>_xlfn.IFNA(IF($O490="days",$Y490*(VLOOKUP($K490,'Bed parameters'!$A$9:$I$12,9,FALSE))*$F490*(VLOOKUP($Q490,'Workforce distribution'!$C$8:$AD$30,AU$7,FALSE)),IF($Q490="n/a",(IF($P490=AU$6,$X490*$F490,0)),$X490*$F490*(VLOOKUP($Q490,'Workforce distribution'!$C$8:$AD$30,AU$7,FALSE)))),0)</f>
        <v>0</v>
      </c>
      <c r="AV490" s="30">
        <f>_xlfn.IFNA(IF($O490="days",$Y490*(VLOOKUP($K490,'Bed parameters'!$A$9:$I$12,9,FALSE))*$F490*(VLOOKUP($Q490,'Workforce distribution'!$C$8:$AD$30,AV$7,FALSE)),IF($Q490="n/a",(IF($P490=AV$6,$X490*$F490,0)),$X490*$F490*(VLOOKUP($Q490,'Workforce distribution'!$C$8:$AD$30,AV$7,FALSE)))),0)</f>
        <v>0</v>
      </c>
      <c r="AW490" s="30">
        <f>_xlfn.IFNA(IF($O490="days",$Y490*(VLOOKUP($K490,'Bed parameters'!$A$9:$I$12,9,FALSE))*$F490*(VLOOKUP($Q490,'Workforce distribution'!$C$8:$AD$30,AW$7,FALSE)),IF($Q490="n/a",(IF($P490=AW$6,$X490*$F490,0)),$X490*$F490*(VLOOKUP($Q490,'Workforce distribution'!$C$8:$AD$30,AW$7,FALSE)))),0)</f>
        <v>0</v>
      </c>
      <c r="AX490" s="30">
        <f>_xlfn.IFNA(IF($O490="days",$Y490*(VLOOKUP($K490,'Bed parameters'!$A$9:$I$12,9,FALSE))*$F490*(VLOOKUP($Q490,'Workforce distribution'!$C$8:$AD$30,AX$7,FALSE)),IF($Q490="n/a",(IF($P490=AX$6,$X490*$F490,0)),$X490*$F490*(VLOOKUP($Q490,'Workforce distribution'!$C$8:$AD$30,AX$7,FALSE)))),0)</f>
        <v>0</v>
      </c>
      <c r="AY490" s="30">
        <f>_xlfn.IFNA(IF($O490="days",$Y490*(VLOOKUP($K490,'Bed parameters'!$A$9:$I$12,9,FALSE))*$F490*(VLOOKUP($Q490,'Workforce distribution'!$C$8:$AD$30,AY$7,FALSE)),IF($Q490="n/a",(IF($P490=AY$6,$X490*$F490,0)),$X490*$F490*(VLOOKUP($Q490,'Workforce distribution'!$C$8:$AD$30,AY$7,FALSE)))),0)</f>
        <v>0</v>
      </c>
      <c r="AZ490" s="30">
        <f>_xlfn.IFNA(IF($O490="days",$Y490*(VLOOKUP($K490,'Bed parameters'!$A$9:$I$12,9,FALSE))*$F490*(VLOOKUP($Q490,'Workforce distribution'!$C$8:$AD$30,AZ$7,FALSE)),IF($Q490="n/a",(IF($P490=AZ$6,$X490*$F490,0)),$X490*$F490*(VLOOKUP($Q490,'Workforce distribution'!$C$8:$AD$30,AZ$7,FALSE)))),0)</f>
        <v>18793.739627999999</v>
      </c>
      <c r="BA490" s="30">
        <f>_xlfn.IFNA(IF($O490="days",$Y490*(VLOOKUP($K490,'Bed parameters'!$A$9:$I$12,9,FALSE))*$F490*(VLOOKUP($Q490,'Workforce distribution'!$C$8:$AD$30,BA$7,FALSE)),IF($Q490="n/a",(IF($P490=BA$6,$X490*$F490,0)),$X490*$F490*(VLOOKUP($Q490,'Workforce distribution'!$C$8:$AD$30,BA$7,FALSE)))),0)</f>
        <v>0</v>
      </c>
      <c r="BB490" s="30">
        <f>_xlfn.IFNA(IF($O490="days",$Y490*(VLOOKUP($K490,'Bed parameters'!$A$9:$I$12,9,FALSE))*$F490*(VLOOKUP($Q490,'Workforce distribution'!$C$8:$AD$30,BB$7,FALSE)),IF($Q490="n/a",(IF($P490=BB$6,$X490*$F490,0)),$X490*$F490*(VLOOKUP($Q490,'Workforce distribution'!$C$8:$AD$30,BB$7,FALSE)))),0)</f>
        <v>0</v>
      </c>
      <c r="BC490" s="149">
        <f t="shared" si="65"/>
        <v>16.352842416418714</v>
      </c>
      <c r="BD490" s="288">
        <f>IF($Q490="n/a",(IF('Workforce hours'!D$30=0,0,(AB490/'Workforce hours'!D$30))),(IF(VLOOKUP($Q490,'Workforce hours'!$C$8:$AD$30,BD$7,FALSE)=0,0,(AB490/(VLOOKUP($Q490,'Workforce hours'!$C$8:$AD$30,BD$7,FALSE))))))</f>
        <v>0</v>
      </c>
      <c r="BE490" s="288">
        <f>IF($Q490="n/a",(IF('Workforce hours'!E$30=0,0,(AC490/'Workforce hours'!E$30))),(IF(VLOOKUP($Q490,'Workforce hours'!$C$8:$AD$30,BE$7,FALSE)=0,0,(AC490/(VLOOKUP($Q490,'Workforce hours'!$C$8:$AD$30,BE$7,FALSE))))))</f>
        <v>0</v>
      </c>
      <c r="BF490" s="288">
        <f>IF($Q490="n/a",(IF('Workforce hours'!F$30=0,0,(AD490/'Workforce hours'!F$30))),(IF(VLOOKUP($Q490,'Workforce hours'!$C$8:$AD$30,BF$7,FALSE)=0,0,(AD490/(VLOOKUP($Q490,'Workforce hours'!$C$8:$AD$30,BF$7,FALSE))))))</f>
        <v>0</v>
      </c>
      <c r="BG490" s="288">
        <f>IF($Q490="n/a",(IF('Workforce hours'!G$30=0,0,(AE490/'Workforce hours'!G$30))),(IF(VLOOKUP($Q490,'Workforce hours'!$C$8:$AD$30,BG$7,FALSE)=0,0,(AE490/(VLOOKUP($Q490,'Workforce hours'!$C$8:$AD$30,BG$7,FALSE))))))</f>
        <v>0</v>
      </c>
      <c r="BH490" s="288">
        <f>IF($Q490="n/a",(IF('Workforce hours'!H$30=0,0,(AF490/'Workforce hours'!H$30))),(IF(VLOOKUP($Q490,'Workforce hours'!$C$8:$AD$30,BH$7,FALSE)=0,0,(AF490/(VLOOKUP($Q490,'Workforce hours'!$C$8:$AD$30,BH$7,FALSE))))))</f>
        <v>0</v>
      </c>
      <c r="BI490" s="288">
        <f>IF($Q490="n/a",(IF('Workforce hours'!I$30=0,0,(AG490/'Workforce hours'!I$30))),(IF(VLOOKUP($Q490,'Workforce hours'!$C$8:$AD$30,BI$7,FALSE)=0,0,(AG490/(VLOOKUP($Q490,'Workforce hours'!$C$8:$AD$30,BI$7,FALSE))))))</f>
        <v>0</v>
      </c>
      <c r="BJ490" s="288">
        <f>IF($Q490="n/a",(IF('Workforce hours'!J$30=0,0,(AH490/'Workforce hours'!J$30))),(IF(VLOOKUP($Q490,'Workforce hours'!$C$8:$AD$30,BJ$7,FALSE)=0,0,(AH490/(VLOOKUP($Q490,'Workforce hours'!$C$8:$AD$30,BJ$7,FALSE))))))</f>
        <v>0</v>
      </c>
      <c r="BK490" s="288">
        <f>IF($Q490="n/a",(IF('Workforce hours'!K$30=0,0,(AI490/'Workforce hours'!K$30))),(IF(VLOOKUP($Q490,'Workforce hours'!$C$8:$AD$30,BK$7,FALSE)=0,0,(AI490/(VLOOKUP($Q490,'Workforce hours'!$C$8:$AD$30,BK$7,FALSE))))))</f>
        <v>0</v>
      </c>
      <c r="BL490" s="288">
        <f>IF($Q490="n/a",(IF('Workforce hours'!L$30=0,0,(AJ490/'Workforce hours'!L$30))),(IF(VLOOKUP($Q490,'Workforce hours'!$C$8:$AD$30,BL$7,FALSE)=0,0,(AJ490/(VLOOKUP($Q490,'Workforce hours'!$C$8:$AD$30,BL$7,FALSE))))))</f>
        <v>0</v>
      </c>
      <c r="BM490" s="288">
        <f>IF($Q490="n/a",(IF('Workforce hours'!M$30=0,0,(AK490/'Workforce hours'!M$30))),(IF(VLOOKUP($Q490,'Workforce hours'!$C$8:$AD$30,BM$7,FALSE)=0,0,(AK490/(VLOOKUP($Q490,'Workforce hours'!$C$8:$AD$30,BM$7,FALSE))))))</f>
        <v>0</v>
      </c>
      <c r="BN490" s="288">
        <f>IF($Q490="n/a",(IF('Workforce hours'!N$30=0,0,(AL490/'Workforce hours'!N$30))),(IF(VLOOKUP($Q490,'Workforce hours'!$C$8:$AD$30,BN$7,FALSE)=0,0,(AL490/(VLOOKUP($Q490,'Workforce hours'!$C$8:$AD$30,BN$7,FALSE))))))</f>
        <v>0</v>
      </c>
      <c r="BO490" s="288">
        <f>IF($Q490="n/a",(IF('Workforce hours'!O$30=0,0,(AM490/'Workforce hours'!O$30))),(IF(VLOOKUP($Q490,'Workforce hours'!$C$8:$AD$30,BO$7,FALSE)=0,0,(AM490/(VLOOKUP($Q490,'Workforce hours'!$C$8:$AD$30,BO$7,FALSE))))))</f>
        <v>0</v>
      </c>
      <c r="BP490" s="288">
        <f>IF($Q490="n/a",(IF('Workforce hours'!P$30=0,0,(AN490/'Workforce hours'!P$30))),(IF(VLOOKUP($Q490,'Workforce hours'!$C$8:$AD$30,BP$7,FALSE)=0,0,(AN490/(VLOOKUP($Q490,'Workforce hours'!$C$8:$AD$30,BP$7,FALSE))))))</f>
        <v>0</v>
      </c>
      <c r="BQ490" s="288">
        <f>IF($Q490="n/a",(IF('Workforce hours'!Q$30=0,0,(AO490/'Workforce hours'!Q$30))),(IF(VLOOKUP($Q490,'Workforce hours'!$C$8:$AD$30,BQ$7,FALSE)=0,0,(AO490/(VLOOKUP($Q490,'Workforce hours'!$C$8:$AD$30,BQ$7,FALSE))))))</f>
        <v>0</v>
      </c>
      <c r="BR490" s="288">
        <f>IF($Q490="n/a",(IF('Workforce hours'!R$30=0,0,(AP490/'Workforce hours'!R$30))),(IF(VLOOKUP($Q490,'Workforce hours'!$C$8:$AD$30,BR$7,FALSE)=0,0,(AP490/(VLOOKUP($Q490,'Workforce hours'!$C$8:$AD$30,BR$7,FALSE))))))</f>
        <v>0</v>
      </c>
      <c r="BS490" s="288">
        <f>IF($Q490="n/a",(IF('Workforce hours'!S$30=0,0,(AQ490/'Workforce hours'!S$30))),(IF(VLOOKUP($Q490,'Workforce hours'!$C$8:$AD$30,BS$7,FALSE)=0,0,(AQ490/(VLOOKUP($Q490,'Workforce hours'!$C$8:$AD$30,BS$7,FALSE))))))</f>
        <v>0</v>
      </c>
      <c r="BT490" s="288">
        <f>IF($Q490="n/a",(IF('Workforce hours'!T$30=0,0,(AR490/'Workforce hours'!T$30))),(IF(VLOOKUP($Q490,'Workforce hours'!$C$8:$AD$30,BT$7,FALSE)=0,0,(AR490/(VLOOKUP($Q490,'Workforce hours'!$C$8:$AD$30,BT$7,FALSE))))))</f>
        <v>0</v>
      </c>
      <c r="BU490" s="288">
        <f>IF($Q490="n/a",(IF('Workforce hours'!U$30=0,0,(AS490/'Workforce hours'!U$30))),(IF(VLOOKUP($Q490,'Workforce hours'!$C$8:$AD$30,BU$7,FALSE)=0,0,(AS490/(VLOOKUP($Q490,'Workforce hours'!$C$8:$AD$30,BU$7,FALSE))))))</f>
        <v>0</v>
      </c>
      <c r="BV490" s="288">
        <f>IF($Q490="n/a",(IF('Workforce hours'!V$30=0,0,(AT490/'Workforce hours'!V$30))),(IF(VLOOKUP($Q490,'Workforce hours'!$C$8:$AD$30,BV$7,FALSE)=0,0,(AT490/(VLOOKUP($Q490,'Workforce hours'!$C$8:$AD$30,BV$7,FALSE))))))</f>
        <v>0</v>
      </c>
      <c r="BW490" s="288">
        <f>IF($Q490="n/a",(IF('Workforce hours'!W$30=0,0,(AU490/'Workforce hours'!W$30))),(IF(VLOOKUP($Q490,'Workforce hours'!$C$8:$AD$30,BW$7,FALSE)=0,0,(AU490/(VLOOKUP($Q490,'Workforce hours'!$C$8:$AD$30,BW$7,FALSE))))))</f>
        <v>0</v>
      </c>
      <c r="BX490" s="288">
        <f>IF($Q490="n/a",(IF('Workforce hours'!X$30=0,0,(AV490/'Workforce hours'!X$30))),(IF(VLOOKUP($Q490,'Workforce hours'!$C$8:$AD$30,BX$7,FALSE)=0,0,(AV490/(VLOOKUP($Q490,'Workforce hours'!$C$8:$AD$30,BX$7,FALSE))))))</f>
        <v>0</v>
      </c>
      <c r="BY490" s="288">
        <f>IF($Q490="n/a",(IF('Workforce hours'!Y$30=0,0,(AW490/'Workforce hours'!Y$30))),(IF(VLOOKUP($Q490,'Workforce hours'!$C$8:$AD$30,BY$7,FALSE)=0,0,(AW490/(VLOOKUP($Q490,'Workforce hours'!$C$8:$AD$30,BY$7,FALSE))))))</f>
        <v>0</v>
      </c>
      <c r="BZ490" s="288">
        <f>IF($Q490="n/a",(IF('Workforce hours'!Z$30=0,0,(AX490/'Workforce hours'!Z$30))),(IF(VLOOKUP($Q490,'Workforce hours'!$C$8:$AD$30,BZ$7,FALSE)=0,0,(AX490/(VLOOKUP($Q490,'Workforce hours'!$C$8:$AD$30,BZ$7,FALSE))))))</f>
        <v>0</v>
      </c>
      <c r="CA490" s="288">
        <f>IF($Q490="n/a",(IF('Workforce hours'!AA$30=0,0,(AY490/'Workforce hours'!AA$30))),(IF(VLOOKUP($Q490,'Workforce hours'!$C$8:$AD$30,CA$7,FALSE)=0,0,(AY490/(VLOOKUP($Q490,'Workforce hours'!$C$8:$AD$30,CA$7,FALSE))))))</f>
        <v>0</v>
      </c>
      <c r="CB490" s="288">
        <f>IF($Q490="n/a",(IF('Workforce hours'!AB$30=0,0,(AZ490/'Workforce hours'!AB$30))),(IF(VLOOKUP($Q490,'Workforce hours'!$C$8:$AD$30,CB$7,FALSE)=0,0,(AZ490/(VLOOKUP($Q490,'Workforce hours'!$C$8:$AD$30,CB$7,FALSE))))))</f>
        <v>16.352842416418714</v>
      </c>
      <c r="CC490" s="288">
        <f>IF($Q490="n/a",(IF('Workforce hours'!AC$30=0,0,(BA490/'Workforce hours'!AC$30))),(IF(VLOOKUP($Q490,'Workforce hours'!$C$8:$AD$30,CC$7,FALSE)=0,0,(BA490/(VLOOKUP($Q490,'Workforce hours'!$C$8:$AD$30,CC$7,FALSE))))))</f>
        <v>0</v>
      </c>
      <c r="CD490" s="288">
        <f>IF($Q490="n/a",(IF('Workforce hours'!AD$30=0,0,(BB490/'Workforce hours'!AD$30))),(IF(VLOOKUP($Q490,'Workforce hours'!$C$8:$AD$30,CD$7,FALSE)=0,0,(BB490/(VLOOKUP($Q490,'Workforce hours'!$C$8:$AD$30,CD$7,FALSE))))))</f>
        <v>0</v>
      </c>
      <c r="CE490" s="289">
        <f t="shared" si="66"/>
        <v>0</v>
      </c>
      <c r="CF490" s="290">
        <f>BD490*'Workforce costs'!B$9*(1+'Workforce costs'!B$10)*(1+'Workforce costs'!B$11)</f>
        <v>0</v>
      </c>
      <c r="CG490" s="290">
        <f>BE490*'Workforce costs'!C$9*(1+'Workforce costs'!C$10)*(1+'Workforce costs'!C$11)</f>
        <v>0</v>
      </c>
      <c r="CH490" s="290">
        <f>BF490*'Workforce costs'!D$9*(1+'Workforce costs'!D$10)*(1+'Workforce costs'!D$11)</f>
        <v>0</v>
      </c>
      <c r="CI490" s="290">
        <f>BG490*'Workforce costs'!E$9*(1+'Workforce costs'!E$10)*(1+'Workforce costs'!E$11)</f>
        <v>0</v>
      </c>
      <c r="CJ490" s="290">
        <f>BH490*'Workforce costs'!F$9*(1+'Workforce costs'!F$10)*(1+'Workforce costs'!F$11)</f>
        <v>0</v>
      </c>
      <c r="CK490" s="290">
        <f>BI490*'Workforce costs'!G$9*(1+'Workforce costs'!G$10)*(1+'Workforce costs'!G$11)</f>
        <v>0</v>
      </c>
      <c r="CL490" s="290">
        <f>BJ490*'Workforce costs'!H$9*(1+'Workforce costs'!H$10)*(1+'Workforce costs'!H$11)</f>
        <v>0</v>
      </c>
      <c r="CM490" s="290">
        <f>BK490*'Workforce costs'!I$9*(1+'Workforce costs'!I$10)*(1+'Workforce costs'!I$11)</f>
        <v>0</v>
      </c>
      <c r="CN490" s="290">
        <f>BL490*'Workforce costs'!J$9*(1+'Workforce costs'!J$10)*(1+'Workforce costs'!J$11)</f>
        <v>0</v>
      </c>
      <c r="CO490" s="290">
        <f>BM490*'Workforce costs'!K$9*(1+'Workforce costs'!K$10)*(1+'Workforce costs'!K$11)</f>
        <v>0</v>
      </c>
      <c r="CP490" s="290">
        <f>BN490*'Workforce costs'!L$9*(1+'Workforce costs'!L$10)*(1+'Workforce costs'!L$11)</f>
        <v>0</v>
      </c>
      <c r="CQ490" s="290">
        <f>BO490*'Workforce costs'!M$9*(1+'Workforce costs'!M$10)*(1+'Workforce costs'!M$11)</f>
        <v>0</v>
      </c>
      <c r="CR490" s="290">
        <f>BP490*'Workforce costs'!N$9*(1+'Workforce costs'!N$10)*(1+'Workforce costs'!N$11)</f>
        <v>0</v>
      </c>
      <c r="CS490" s="290">
        <f>BQ490*'Workforce costs'!O$9*(1+'Workforce costs'!O$10)*(1+'Workforce costs'!O$11)</f>
        <v>0</v>
      </c>
      <c r="CT490" s="290">
        <f>BR490*'Workforce costs'!P$9*(1+'Workforce costs'!P$10)*(1+'Workforce costs'!P$11)</f>
        <v>0</v>
      </c>
      <c r="CU490" s="290">
        <f>BS490*'Workforce costs'!Q$9*(1+'Workforce costs'!Q$10)*(1+'Workforce costs'!Q$11)</f>
        <v>0</v>
      </c>
      <c r="CV490" s="290">
        <f>BT490*'Workforce costs'!R$9*(1+'Workforce costs'!R$10)*(1+'Workforce costs'!R$11)</f>
        <v>0</v>
      </c>
      <c r="CW490" s="290">
        <f>BU490*'Workforce costs'!S$9*(1+'Workforce costs'!S$10)*(1+'Workforce costs'!S$11)</f>
        <v>0</v>
      </c>
      <c r="CX490" s="290">
        <f>BV490*'Workforce costs'!T$9*(1+'Workforce costs'!T$10)*(1+'Workforce costs'!T$11)</f>
        <v>0</v>
      </c>
      <c r="CY490" s="290">
        <f>BW490*'Workforce costs'!U$9*(1+'Workforce costs'!U$10)*(1+'Workforce costs'!U$11)</f>
        <v>0</v>
      </c>
      <c r="CZ490" s="290">
        <f>BX490*'Workforce costs'!V$9*(1+'Workforce costs'!V$10)*(1+'Workforce costs'!V$11)</f>
        <v>0</v>
      </c>
      <c r="DA490" s="290">
        <f>BY490*'Workforce costs'!W$9*(1+'Workforce costs'!W$10)*(1+'Workforce costs'!W$11)</f>
        <v>0</v>
      </c>
      <c r="DB490" s="290">
        <f>BZ490*'Workforce costs'!X$9*(1+'Workforce costs'!X$10)*(1+'Workforce costs'!X$11)</f>
        <v>0</v>
      </c>
      <c r="DC490" s="290">
        <f>CA490*'Workforce costs'!Y$9*(1+'Workforce costs'!Y$10)*(1+'Workforce costs'!Y$11)</f>
        <v>0</v>
      </c>
      <c r="DD490" s="290">
        <f>CB490*'Workforce costs'!Z$9*(1+'Workforce costs'!Z$10)*(1+'Workforce costs'!Z$11)</f>
        <v>0</v>
      </c>
      <c r="DE490" s="290">
        <f>CC490*'Workforce costs'!AA$9*(1+'Workforce costs'!AA$10)*(1+'Workforce costs'!AA$11)</f>
        <v>0</v>
      </c>
      <c r="DF490" s="290">
        <f>CD490*'Workforce costs'!AB$9*(1+'Workforce costs'!AB$10)*(1+'Workforce costs'!AB$11)</f>
        <v>0</v>
      </c>
    </row>
    <row r="491" spans="1:110" x14ac:dyDescent="0.3">
      <c r="A491" s="2" t="str">
        <f>Outputs!$A$4</f>
        <v>Australia</v>
      </c>
      <c r="B491" s="2" t="str">
        <f t="shared" si="59"/>
        <v>Australia 65+</v>
      </c>
      <c r="C491" s="30">
        <f>VLOOKUP($B491,Populations!$D$15:$H$1920,3,FALSE)</f>
        <v>4559374</v>
      </c>
      <c r="D491" s="255">
        <f>IF(OR($H491="General pop",$H491="Schools",$H491="Workplace",$H491="Skills Training",$H491="Digital Supports"),1,VLOOKUP($B491,Populations!$D$15:$H$1920,5,FALSE))</f>
        <v>1</v>
      </c>
      <c r="E491" s="88">
        <f>VLOOKUP(I491,Epidemiology!$C$10:$H$47,6,FALSE)</f>
        <v>412.2</v>
      </c>
      <c r="F491" s="102">
        <f>'Care profiles'!R492</f>
        <v>1</v>
      </c>
      <c r="G491" s="15" t="str">
        <f>'Care profiles'!A492</f>
        <v>65+</v>
      </c>
      <c r="H491" s="15" t="str">
        <f>'Care profiles'!B492</f>
        <v>Bereaved_Year1</v>
      </c>
      <c r="I491" s="15" t="str">
        <f>'Care profiles'!C492</f>
        <v>Bereaved_Year1_65+yrs</v>
      </c>
      <c r="J491" s="15" t="str">
        <f>'Care profiles'!D492</f>
        <v>Care profile</v>
      </c>
      <c r="K491" s="15" t="str">
        <f>'Care profiles'!E492</f>
        <v>Individual Psychosocial Support Services</v>
      </c>
      <c r="L491" s="104">
        <f>'Care profiles'!F492</f>
        <v>0.5</v>
      </c>
      <c r="M491" s="15">
        <f>'Care profiles'!G492</f>
        <v>14</v>
      </c>
      <c r="N491" s="15">
        <f>'Care profiles'!H492</f>
        <v>60</v>
      </c>
      <c r="O491" s="15" t="str">
        <f>'Care profiles'!I492</f>
        <v>min</v>
      </c>
      <c r="P491" s="15" t="str">
        <f>'Care profiles'!J492</f>
        <v>Peer Worker/Vocationally Qualified</v>
      </c>
      <c r="Q491" s="15" t="str">
        <f>'Care profiles'!K492</f>
        <v>n/a</v>
      </c>
      <c r="R491" s="15" t="str">
        <f>'Care profiles'!M492</f>
        <v>Y</v>
      </c>
      <c r="S491" s="15" t="str">
        <f>'Care profiles'!O492</f>
        <v>Y</v>
      </c>
      <c r="T491" s="15" t="str">
        <f>'Care profiles'!Q492</f>
        <v>N</v>
      </c>
      <c r="U491" s="30">
        <f t="shared" si="60"/>
        <v>18793.739627999999</v>
      </c>
      <c r="V491" s="30">
        <f t="shared" si="61"/>
        <v>9396.8698139999997</v>
      </c>
      <c r="W491" s="30">
        <f>IF(M491="n/a",0,IF(O491="days",V491*M491*(1+(VLOOKUP(K491,'Bed parameters'!$A$9:$G$12,7,FALSE))),V491*M491))</f>
        <v>131556.17739599998</v>
      </c>
      <c r="X491" s="30">
        <f t="shared" si="62"/>
        <v>131556.17739599998</v>
      </c>
      <c r="Y491" s="30">
        <f t="shared" si="63"/>
        <v>0</v>
      </c>
      <c r="Z491" s="113">
        <f>_xlfn.IFNA(Y491/((VLOOKUP(K491,'Bed parameters'!$A$9:$G$12,3,FALSE))*(VLOOKUP(K491,'Bed parameters'!$A$9:$G$12,5,FALSE))),0)</f>
        <v>0</v>
      </c>
      <c r="AA491" s="30">
        <f t="shared" si="64"/>
        <v>131556.17739599998</v>
      </c>
      <c r="AB491" s="30">
        <f>_xlfn.IFNA(IF($O491="days",$Y491*(VLOOKUP($K491,'Bed parameters'!$A$9:$I$12,9,FALSE))*$F491*(VLOOKUP($Q491,'Workforce distribution'!$C$8:$AD$30,AB$7,FALSE)),IF($Q491="n/a",(IF($P491=AB$6,$X491*$F491,0)),$X491*$F491*(VLOOKUP($Q491,'Workforce distribution'!$C$8:$AD$30,AB$7,FALSE)))),0)</f>
        <v>0</v>
      </c>
      <c r="AC491" s="30">
        <f>_xlfn.IFNA(IF($O491="days",$Y491*(VLOOKUP($K491,'Bed parameters'!$A$9:$I$12,9,FALSE))*$F491*(VLOOKUP($Q491,'Workforce distribution'!$C$8:$AD$30,AC$7,FALSE)),IF($Q491="n/a",(IF($P491=AC$6,$X491*$F491,0)),$X491*$F491*(VLOOKUP($Q491,'Workforce distribution'!$C$8:$AD$30,AC$7,FALSE)))),0)</f>
        <v>0</v>
      </c>
      <c r="AD491" s="30">
        <f>_xlfn.IFNA(IF($O491="days",$Y491*(VLOOKUP($K491,'Bed parameters'!$A$9:$I$12,9,FALSE))*$F491*(VLOOKUP($Q491,'Workforce distribution'!$C$8:$AD$30,AD$7,FALSE)),IF($Q491="n/a",(IF($P491=AD$6,$X491*$F491,0)),$X491*$F491*(VLOOKUP($Q491,'Workforce distribution'!$C$8:$AD$30,AD$7,FALSE)))),0)</f>
        <v>0</v>
      </c>
      <c r="AE491" s="30">
        <f>_xlfn.IFNA(IF($O491="days",$Y491*(VLOOKUP($K491,'Bed parameters'!$A$9:$I$12,9,FALSE))*$F491*(VLOOKUP($Q491,'Workforce distribution'!$C$8:$AD$30,AE$7,FALSE)),IF($Q491="n/a",(IF($P491=AE$6,$X491*$F491,0)),$X491*$F491*(VLOOKUP($Q491,'Workforce distribution'!$C$8:$AD$30,AE$7,FALSE)))),0)</f>
        <v>0</v>
      </c>
      <c r="AF491" s="30">
        <f>_xlfn.IFNA(IF($O491="days",$Y491*(VLOOKUP($K491,'Bed parameters'!$A$9:$I$12,9,FALSE))*$F491*(VLOOKUP($Q491,'Workforce distribution'!$C$8:$AD$30,AF$7,FALSE)),IF($Q491="n/a",(IF($P491=AF$6,$X491*$F491,0)),$X491*$F491*(VLOOKUP($Q491,'Workforce distribution'!$C$8:$AD$30,AF$7,FALSE)))),0)</f>
        <v>0</v>
      </c>
      <c r="AG491" s="30">
        <f>_xlfn.IFNA(IF($O491="days",$Y491*(VLOOKUP($K491,'Bed parameters'!$A$9:$I$12,9,FALSE))*$F491*(VLOOKUP($Q491,'Workforce distribution'!$C$8:$AD$30,AG$7,FALSE)),IF($Q491="n/a",(IF($P491=AG$6,$X491*$F491,0)),$X491*$F491*(VLOOKUP($Q491,'Workforce distribution'!$C$8:$AD$30,AG$7,FALSE)))),0)</f>
        <v>0</v>
      </c>
      <c r="AH491" s="30">
        <f>_xlfn.IFNA(IF($O491="days",$Y491*(VLOOKUP($K491,'Bed parameters'!$A$9:$I$12,9,FALSE))*$F491*(VLOOKUP($Q491,'Workforce distribution'!$C$8:$AD$30,AH$7,FALSE)),IF($Q491="n/a",(IF($P491=AH$6,$X491*$F491,0)),$X491*$F491*(VLOOKUP($Q491,'Workforce distribution'!$C$8:$AD$30,AH$7,FALSE)))),0)</f>
        <v>0</v>
      </c>
      <c r="AI491" s="30">
        <f>_xlfn.IFNA(IF($O491="days",$Y491*(VLOOKUP($K491,'Bed parameters'!$A$9:$I$12,9,FALSE))*$F491*(VLOOKUP($Q491,'Workforce distribution'!$C$8:$AD$30,AI$7,FALSE)),IF($Q491="n/a",(IF($P491=AI$6,$X491*$F491,0)),$X491*$F491*(VLOOKUP($Q491,'Workforce distribution'!$C$8:$AD$30,AI$7,FALSE)))),0)</f>
        <v>0</v>
      </c>
      <c r="AJ491" s="30">
        <f>_xlfn.IFNA(IF($O491="days",$Y491*(VLOOKUP($K491,'Bed parameters'!$A$9:$I$12,9,FALSE))*$F491*(VLOOKUP($Q491,'Workforce distribution'!$C$8:$AD$30,AJ$7,FALSE)),IF($Q491="n/a",(IF($P491=AJ$6,$X491*$F491,0)),$X491*$F491*(VLOOKUP($Q491,'Workforce distribution'!$C$8:$AD$30,AJ$7,FALSE)))),0)</f>
        <v>0</v>
      </c>
      <c r="AK491" s="30">
        <f>_xlfn.IFNA(IF($O491="days",$Y491*(VLOOKUP($K491,'Bed parameters'!$A$9:$I$12,9,FALSE))*$F491*(VLOOKUP($Q491,'Workforce distribution'!$C$8:$AD$30,AK$7,FALSE)),IF($Q491="n/a",(IF($P491=AK$6,$X491*$F491,0)),$X491*$F491*(VLOOKUP($Q491,'Workforce distribution'!$C$8:$AD$30,AK$7,FALSE)))),0)</f>
        <v>0</v>
      </c>
      <c r="AL491" s="30">
        <f>_xlfn.IFNA(IF($O491="days",$Y491*(VLOOKUP($K491,'Bed parameters'!$A$9:$I$12,9,FALSE))*$F491*(VLOOKUP($Q491,'Workforce distribution'!$C$8:$AD$30,AL$7,FALSE)),IF($Q491="n/a",(IF($P491=AL$6,$X491*$F491,0)),$X491*$F491*(VLOOKUP($Q491,'Workforce distribution'!$C$8:$AD$30,AL$7,FALSE)))),0)</f>
        <v>0</v>
      </c>
      <c r="AM491" s="30">
        <f>_xlfn.IFNA(IF($O491="days",$Y491*(VLOOKUP($K491,'Bed parameters'!$A$9:$I$12,9,FALSE))*$F491*(VLOOKUP($Q491,'Workforce distribution'!$C$8:$AD$30,AM$7,FALSE)),IF($Q491="n/a",(IF($P491=AM$6,$X491*$F491,0)),$X491*$F491*(VLOOKUP($Q491,'Workforce distribution'!$C$8:$AD$30,AM$7,FALSE)))),0)</f>
        <v>0</v>
      </c>
      <c r="AN491" s="30">
        <f>_xlfn.IFNA(IF($O491="days",$Y491*(VLOOKUP($K491,'Bed parameters'!$A$9:$I$12,9,FALSE))*$F491*(VLOOKUP($Q491,'Workforce distribution'!$C$8:$AD$30,AN$7,FALSE)),IF($Q491="n/a",(IF($P491=AN$6,$X491*$F491,0)),$X491*$F491*(VLOOKUP($Q491,'Workforce distribution'!$C$8:$AD$30,AN$7,FALSE)))),0)</f>
        <v>0</v>
      </c>
      <c r="AO491" s="30">
        <f>_xlfn.IFNA(IF($O491="days",$Y491*(VLOOKUP($K491,'Bed parameters'!$A$9:$I$12,9,FALSE))*$F491*(VLOOKUP($Q491,'Workforce distribution'!$C$8:$AD$30,AO$7,FALSE)),IF($Q491="n/a",(IF($P491=AO$6,$X491*$F491,0)),$X491*$F491*(VLOOKUP($Q491,'Workforce distribution'!$C$8:$AD$30,AO$7,FALSE)))),0)</f>
        <v>0</v>
      </c>
      <c r="AP491" s="30">
        <f>_xlfn.IFNA(IF($O491="days",$Y491*(VLOOKUP($K491,'Bed parameters'!$A$9:$I$12,9,FALSE))*$F491*(VLOOKUP($Q491,'Workforce distribution'!$C$8:$AD$30,AP$7,FALSE)),IF($Q491="n/a",(IF($P491=AP$6,$X491*$F491,0)),$X491*$F491*(VLOOKUP($Q491,'Workforce distribution'!$C$8:$AD$30,AP$7,FALSE)))),0)</f>
        <v>0</v>
      </c>
      <c r="AQ491" s="30">
        <f>_xlfn.IFNA(IF($O491="days",$Y491*(VLOOKUP($K491,'Bed parameters'!$A$9:$I$12,9,FALSE))*$F491*(VLOOKUP($Q491,'Workforce distribution'!$C$8:$AD$30,AQ$7,FALSE)),IF($Q491="n/a",(IF($P491=AQ$6,$X491*$F491,0)),$X491*$F491*(VLOOKUP($Q491,'Workforce distribution'!$C$8:$AD$30,AQ$7,FALSE)))),0)</f>
        <v>0</v>
      </c>
      <c r="AR491" s="30">
        <f>_xlfn.IFNA(IF($O491="days",$Y491*(VLOOKUP($K491,'Bed parameters'!$A$9:$I$12,9,FALSE))*$F491*(VLOOKUP($Q491,'Workforce distribution'!$C$8:$AD$30,AR$7,FALSE)),IF($Q491="n/a",(IF($P491=AR$6,$X491*$F491,0)),$X491*$F491*(VLOOKUP($Q491,'Workforce distribution'!$C$8:$AD$30,AR$7,FALSE)))),0)</f>
        <v>0</v>
      </c>
      <c r="AS491" s="30">
        <f>_xlfn.IFNA(IF($O491="days",$Y491*(VLOOKUP($K491,'Bed parameters'!$A$9:$I$12,9,FALSE))*$F491*(VLOOKUP($Q491,'Workforce distribution'!$C$8:$AD$30,AS$7,FALSE)),IF($Q491="n/a",(IF($P491=AS$6,$X491*$F491,0)),$X491*$F491*(VLOOKUP($Q491,'Workforce distribution'!$C$8:$AD$30,AS$7,FALSE)))),0)</f>
        <v>0</v>
      </c>
      <c r="AT491" s="30">
        <f>_xlfn.IFNA(IF($O491="days",$Y491*(VLOOKUP($K491,'Bed parameters'!$A$9:$I$12,9,FALSE))*$F491*(VLOOKUP($Q491,'Workforce distribution'!$C$8:$AD$30,AT$7,FALSE)),IF($Q491="n/a",(IF($P491=AT$6,$X491*$F491,0)),$X491*$F491*(VLOOKUP($Q491,'Workforce distribution'!$C$8:$AD$30,AT$7,FALSE)))),0)</f>
        <v>0</v>
      </c>
      <c r="AU491" s="30">
        <f>_xlfn.IFNA(IF($O491="days",$Y491*(VLOOKUP($K491,'Bed parameters'!$A$9:$I$12,9,FALSE))*$F491*(VLOOKUP($Q491,'Workforce distribution'!$C$8:$AD$30,AU$7,FALSE)),IF($Q491="n/a",(IF($P491=AU$6,$X491*$F491,0)),$X491*$F491*(VLOOKUP($Q491,'Workforce distribution'!$C$8:$AD$30,AU$7,FALSE)))),0)</f>
        <v>0</v>
      </c>
      <c r="AV491" s="30">
        <f>_xlfn.IFNA(IF($O491="days",$Y491*(VLOOKUP($K491,'Bed parameters'!$A$9:$I$12,9,FALSE))*$F491*(VLOOKUP($Q491,'Workforce distribution'!$C$8:$AD$30,AV$7,FALSE)),IF($Q491="n/a",(IF($P491=AV$6,$X491*$F491,0)),$X491*$F491*(VLOOKUP($Q491,'Workforce distribution'!$C$8:$AD$30,AV$7,FALSE)))),0)</f>
        <v>0</v>
      </c>
      <c r="AW491" s="30">
        <f>_xlfn.IFNA(IF($O491="days",$Y491*(VLOOKUP($K491,'Bed parameters'!$A$9:$I$12,9,FALSE))*$F491*(VLOOKUP($Q491,'Workforce distribution'!$C$8:$AD$30,AW$7,FALSE)),IF($Q491="n/a",(IF($P491=AW$6,$X491*$F491,0)),$X491*$F491*(VLOOKUP($Q491,'Workforce distribution'!$C$8:$AD$30,AW$7,FALSE)))),0)</f>
        <v>0</v>
      </c>
      <c r="AX491" s="30">
        <f>_xlfn.IFNA(IF($O491="days",$Y491*(VLOOKUP($K491,'Bed parameters'!$A$9:$I$12,9,FALSE))*$F491*(VLOOKUP($Q491,'Workforce distribution'!$C$8:$AD$30,AX$7,FALSE)),IF($Q491="n/a",(IF($P491=AX$6,$X491*$F491,0)),$X491*$F491*(VLOOKUP($Q491,'Workforce distribution'!$C$8:$AD$30,AX$7,FALSE)))),0)</f>
        <v>0</v>
      </c>
      <c r="AY491" s="30">
        <f>_xlfn.IFNA(IF($O491="days",$Y491*(VLOOKUP($K491,'Bed parameters'!$A$9:$I$12,9,FALSE))*$F491*(VLOOKUP($Q491,'Workforce distribution'!$C$8:$AD$30,AY$7,FALSE)),IF($Q491="n/a",(IF($P491=AY$6,$X491*$F491,0)),$X491*$F491*(VLOOKUP($Q491,'Workforce distribution'!$C$8:$AD$30,AY$7,FALSE)))),0)</f>
        <v>0</v>
      </c>
      <c r="AZ491" s="30">
        <f>_xlfn.IFNA(IF($O491="days",$Y491*(VLOOKUP($K491,'Bed parameters'!$A$9:$I$12,9,FALSE))*$F491*(VLOOKUP($Q491,'Workforce distribution'!$C$8:$AD$30,AZ$7,FALSE)),IF($Q491="n/a",(IF($P491=AZ$6,$X491*$F491,0)),$X491*$F491*(VLOOKUP($Q491,'Workforce distribution'!$C$8:$AD$30,AZ$7,FALSE)))),0)</f>
        <v>131556.17739599998</v>
      </c>
      <c r="BA491" s="30">
        <f>_xlfn.IFNA(IF($O491="days",$Y491*(VLOOKUP($K491,'Bed parameters'!$A$9:$I$12,9,FALSE))*$F491*(VLOOKUP($Q491,'Workforce distribution'!$C$8:$AD$30,BA$7,FALSE)),IF($Q491="n/a",(IF($P491=BA$6,$X491*$F491,0)),$X491*$F491*(VLOOKUP($Q491,'Workforce distribution'!$C$8:$AD$30,BA$7,FALSE)))),0)</f>
        <v>0</v>
      </c>
      <c r="BB491" s="30">
        <f>_xlfn.IFNA(IF($O491="days",$Y491*(VLOOKUP($K491,'Bed parameters'!$A$9:$I$12,9,FALSE))*$F491*(VLOOKUP($Q491,'Workforce distribution'!$C$8:$AD$30,BB$7,FALSE)),IF($Q491="n/a",(IF($P491=BB$6,$X491*$F491,0)),$X491*$F491*(VLOOKUP($Q491,'Workforce distribution'!$C$8:$AD$30,BB$7,FALSE)))),0)</f>
        <v>0</v>
      </c>
      <c r="BC491" s="149">
        <f t="shared" si="65"/>
        <v>114.46989691493098</v>
      </c>
      <c r="BD491" s="288">
        <f>IF($Q491="n/a",(IF('Workforce hours'!D$30=0,0,(AB491/'Workforce hours'!D$30))),(IF(VLOOKUP($Q491,'Workforce hours'!$C$8:$AD$30,BD$7,FALSE)=0,0,(AB491/(VLOOKUP($Q491,'Workforce hours'!$C$8:$AD$30,BD$7,FALSE))))))</f>
        <v>0</v>
      </c>
      <c r="BE491" s="288">
        <f>IF($Q491="n/a",(IF('Workforce hours'!E$30=0,0,(AC491/'Workforce hours'!E$30))),(IF(VLOOKUP($Q491,'Workforce hours'!$C$8:$AD$30,BE$7,FALSE)=0,0,(AC491/(VLOOKUP($Q491,'Workforce hours'!$C$8:$AD$30,BE$7,FALSE))))))</f>
        <v>0</v>
      </c>
      <c r="BF491" s="288">
        <f>IF($Q491="n/a",(IF('Workforce hours'!F$30=0,0,(AD491/'Workforce hours'!F$30))),(IF(VLOOKUP($Q491,'Workforce hours'!$C$8:$AD$30,BF$7,FALSE)=0,0,(AD491/(VLOOKUP($Q491,'Workforce hours'!$C$8:$AD$30,BF$7,FALSE))))))</f>
        <v>0</v>
      </c>
      <c r="BG491" s="288">
        <f>IF($Q491="n/a",(IF('Workforce hours'!G$30=0,0,(AE491/'Workforce hours'!G$30))),(IF(VLOOKUP($Q491,'Workforce hours'!$C$8:$AD$30,BG$7,FALSE)=0,0,(AE491/(VLOOKUP($Q491,'Workforce hours'!$C$8:$AD$30,BG$7,FALSE))))))</f>
        <v>0</v>
      </c>
      <c r="BH491" s="288">
        <f>IF($Q491="n/a",(IF('Workforce hours'!H$30=0,0,(AF491/'Workforce hours'!H$30))),(IF(VLOOKUP($Q491,'Workforce hours'!$C$8:$AD$30,BH$7,FALSE)=0,0,(AF491/(VLOOKUP($Q491,'Workforce hours'!$C$8:$AD$30,BH$7,FALSE))))))</f>
        <v>0</v>
      </c>
      <c r="BI491" s="288">
        <f>IF($Q491="n/a",(IF('Workforce hours'!I$30=0,0,(AG491/'Workforce hours'!I$30))),(IF(VLOOKUP($Q491,'Workforce hours'!$C$8:$AD$30,BI$7,FALSE)=0,0,(AG491/(VLOOKUP($Q491,'Workforce hours'!$C$8:$AD$30,BI$7,FALSE))))))</f>
        <v>0</v>
      </c>
      <c r="BJ491" s="288">
        <f>IF($Q491="n/a",(IF('Workforce hours'!J$30=0,0,(AH491/'Workforce hours'!J$30))),(IF(VLOOKUP($Q491,'Workforce hours'!$C$8:$AD$30,BJ$7,FALSE)=0,0,(AH491/(VLOOKUP($Q491,'Workforce hours'!$C$8:$AD$30,BJ$7,FALSE))))))</f>
        <v>0</v>
      </c>
      <c r="BK491" s="288">
        <f>IF($Q491="n/a",(IF('Workforce hours'!K$30=0,0,(AI491/'Workforce hours'!K$30))),(IF(VLOOKUP($Q491,'Workforce hours'!$C$8:$AD$30,BK$7,FALSE)=0,0,(AI491/(VLOOKUP($Q491,'Workforce hours'!$C$8:$AD$30,BK$7,FALSE))))))</f>
        <v>0</v>
      </c>
      <c r="BL491" s="288">
        <f>IF($Q491="n/a",(IF('Workforce hours'!L$30=0,0,(AJ491/'Workforce hours'!L$30))),(IF(VLOOKUP($Q491,'Workforce hours'!$C$8:$AD$30,BL$7,FALSE)=0,0,(AJ491/(VLOOKUP($Q491,'Workforce hours'!$C$8:$AD$30,BL$7,FALSE))))))</f>
        <v>0</v>
      </c>
      <c r="BM491" s="288">
        <f>IF($Q491="n/a",(IF('Workforce hours'!M$30=0,0,(AK491/'Workforce hours'!M$30))),(IF(VLOOKUP($Q491,'Workforce hours'!$C$8:$AD$30,BM$7,FALSE)=0,0,(AK491/(VLOOKUP($Q491,'Workforce hours'!$C$8:$AD$30,BM$7,FALSE))))))</f>
        <v>0</v>
      </c>
      <c r="BN491" s="288">
        <f>IF($Q491="n/a",(IF('Workforce hours'!N$30=0,0,(AL491/'Workforce hours'!N$30))),(IF(VLOOKUP($Q491,'Workforce hours'!$C$8:$AD$30,BN$7,FALSE)=0,0,(AL491/(VLOOKUP($Q491,'Workforce hours'!$C$8:$AD$30,BN$7,FALSE))))))</f>
        <v>0</v>
      </c>
      <c r="BO491" s="288">
        <f>IF($Q491="n/a",(IF('Workforce hours'!O$30=0,0,(AM491/'Workforce hours'!O$30))),(IF(VLOOKUP($Q491,'Workforce hours'!$C$8:$AD$30,BO$7,FALSE)=0,0,(AM491/(VLOOKUP($Q491,'Workforce hours'!$C$8:$AD$30,BO$7,FALSE))))))</f>
        <v>0</v>
      </c>
      <c r="BP491" s="288">
        <f>IF($Q491="n/a",(IF('Workforce hours'!P$30=0,0,(AN491/'Workforce hours'!P$30))),(IF(VLOOKUP($Q491,'Workforce hours'!$C$8:$AD$30,BP$7,FALSE)=0,0,(AN491/(VLOOKUP($Q491,'Workforce hours'!$C$8:$AD$30,BP$7,FALSE))))))</f>
        <v>0</v>
      </c>
      <c r="BQ491" s="288">
        <f>IF($Q491="n/a",(IF('Workforce hours'!Q$30=0,0,(AO491/'Workforce hours'!Q$30))),(IF(VLOOKUP($Q491,'Workforce hours'!$C$8:$AD$30,BQ$7,FALSE)=0,0,(AO491/(VLOOKUP($Q491,'Workforce hours'!$C$8:$AD$30,BQ$7,FALSE))))))</f>
        <v>0</v>
      </c>
      <c r="BR491" s="288">
        <f>IF($Q491="n/a",(IF('Workforce hours'!R$30=0,0,(AP491/'Workforce hours'!R$30))),(IF(VLOOKUP($Q491,'Workforce hours'!$C$8:$AD$30,BR$7,FALSE)=0,0,(AP491/(VLOOKUP($Q491,'Workforce hours'!$C$8:$AD$30,BR$7,FALSE))))))</f>
        <v>0</v>
      </c>
      <c r="BS491" s="288">
        <f>IF($Q491="n/a",(IF('Workforce hours'!S$30=0,0,(AQ491/'Workforce hours'!S$30))),(IF(VLOOKUP($Q491,'Workforce hours'!$C$8:$AD$30,BS$7,FALSE)=0,0,(AQ491/(VLOOKUP($Q491,'Workforce hours'!$C$8:$AD$30,BS$7,FALSE))))))</f>
        <v>0</v>
      </c>
      <c r="BT491" s="288">
        <f>IF($Q491="n/a",(IF('Workforce hours'!T$30=0,0,(AR491/'Workforce hours'!T$30))),(IF(VLOOKUP($Q491,'Workforce hours'!$C$8:$AD$30,BT$7,FALSE)=0,0,(AR491/(VLOOKUP($Q491,'Workforce hours'!$C$8:$AD$30,BT$7,FALSE))))))</f>
        <v>0</v>
      </c>
      <c r="BU491" s="288">
        <f>IF($Q491="n/a",(IF('Workforce hours'!U$30=0,0,(AS491/'Workforce hours'!U$30))),(IF(VLOOKUP($Q491,'Workforce hours'!$C$8:$AD$30,BU$7,FALSE)=0,0,(AS491/(VLOOKUP($Q491,'Workforce hours'!$C$8:$AD$30,BU$7,FALSE))))))</f>
        <v>0</v>
      </c>
      <c r="BV491" s="288">
        <f>IF($Q491="n/a",(IF('Workforce hours'!V$30=0,0,(AT491/'Workforce hours'!V$30))),(IF(VLOOKUP($Q491,'Workforce hours'!$C$8:$AD$30,BV$7,FALSE)=0,0,(AT491/(VLOOKUP($Q491,'Workforce hours'!$C$8:$AD$30,BV$7,FALSE))))))</f>
        <v>0</v>
      </c>
      <c r="BW491" s="288">
        <f>IF($Q491="n/a",(IF('Workforce hours'!W$30=0,0,(AU491/'Workforce hours'!W$30))),(IF(VLOOKUP($Q491,'Workforce hours'!$C$8:$AD$30,BW$7,FALSE)=0,0,(AU491/(VLOOKUP($Q491,'Workforce hours'!$C$8:$AD$30,BW$7,FALSE))))))</f>
        <v>0</v>
      </c>
      <c r="BX491" s="288">
        <f>IF($Q491="n/a",(IF('Workforce hours'!X$30=0,0,(AV491/'Workforce hours'!X$30))),(IF(VLOOKUP($Q491,'Workforce hours'!$C$8:$AD$30,BX$7,FALSE)=0,0,(AV491/(VLOOKUP($Q491,'Workforce hours'!$C$8:$AD$30,BX$7,FALSE))))))</f>
        <v>0</v>
      </c>
      <c r="BY491" s="288">
        <f>IF($Q491="n/a",(IF('Workforce hours'!Y$30=0,0,(AW491/'Workforce hours'!Y$30))),(IF(VLOOKUP($Q491,'Workforce hours'!$C$8:$AD$30,BY$7,FALSE)=0,0,(AW491/(VLOOKUP($Q491,'Workforce hours'!$C$8:$AD$30,BY$7,FALSE))))))</f>
        <v>0</v>
      </c>
      <c r="BZ491" s="288">
        <f>IF($Q491="n/a",(IF('Workforce hours'!Z$30=0,0,(AX491/'Workforce hours'!Z$30))),(IF(VLOOKUP($Q491,'Workforce hours'!$C$8:$AD$30,BZ$7,FALSE)=0,0,(AX491/(VLOOKUP($Q491,'Workforce hours'!$C$8:$AD$30,BZ$7,FALSE))))))</f>
        <v>0</v>
      </c>
      <c r="CA491" s="288">
        <f>IF($Q491="n/a",(IF('Workforce hours'!AA$30=0,0,(AY491/'Workforce hours'!AA$30))),(IF(VLOOKUP($Q491,'Workforce hours'!$C$8:$AD$30,CA$7,FALSE)=0,0,(AY491/(VLOOKUP($Q491,'Workforce hours'!$C$8:$AD$30,CA$7,FALSE))))))</f>
        <v>0</v>
      </c>
      <c r="CB491" s="288">
        <f>IF($Q491="n/a",(IF('Workforce hours'!AB$30=0,0,(AZ491/'Workforce hours'!AB$30))),(IF(VLOOKUP($Q491,'Workforce hours'!$C$8:$AD$30,CB$7,FALSE)=0,0,(AZ491/(VLOOKUP($Q491,'Workforce hours'!$C$8:$AD$30,CB$7,FALSE))))))</f>
        <v>114.46989691493098</v>
      </c>
      <c r="CC491" s="288">
        <f>IF($Q491="n/a",(IF('Workforce hours'!AC$30=0,0,(BA491/'Workforce hours'!AC$30))),(IF(VLOOKUP($Q491,'Workforce hours'!$C$8:$AD$30,CC$7,FALSE)=0,0,(BA491/(VLOOKUP($Q491,'Workforce hours'!$C$8:$AD$30,CC$7,FALSE))))))</f>
        <v>0</v>
      </c>
      <c r="CD491" s="288">
        <f>IF($Q491="n/a",(IF('Workforce hours'!AD$30=0,0,(BB491/'Workforce hours'!AD$30))),(IF(VLOOKUP($Q491,'Workforce hours'!$C$8:$AD$30,CD$7,FALSE)=0,0,(BB491/(VLOOKUP($Q491,'Workforce hours'!$C$8:$AD$30,CD$7,FALSE))))))</f>
        <v>0</v>
      </c>
      <c r="CE491" s="289">
        <f t="shared" si="66"/>
        <v>0</v>
      </c>
      <c r="CF491" s="290">
        <f>BD491*'Workforce costs'!B$9*(1+'Workforce costs'!B$10)*(1+'Workforce costs'!B$11)</f>
        <v>0</v>
      </c>
      <c r="CG491" s="290">
        <f>BE491*'Workforce costs'!C$9*(1+'Workforce costs'!C$10)*(1+'Workforce costs'!C$11)</f>
        <v>0</v>
      </c>
      <c r="CH491" s="290">
        <f>BF491*'Workforce costs'!D$9*(1+'Workforce costs'!D$10)*(1+'Workforce costs'!D$11)</f>
        <v>0</v>
      </c>
      <c r="CI491" s="290">
        <f>BG491*'Workforce costs'!E$9*(1+'Workforce costs'!E$10)*(1+'Workforce costs'!E$11)</f>
        <v>0</v>
      </c>
      <c r="CJ491" s="290">
        <f>BH491*'Workforce costs'!F$9*(1+'Workforce costs'!F$10)*(1+'Workforce costs'!F$11)</f>
        <v>0</v>
      </c>
      <c r="CK491" s="290">
        <f>BI491*'Workforce costs'!G$9*(1+'Workforce costs'!G$10)*(1+'Workforce costs'!G$11)</f>
        <v>0</v>
      </c>
      <c r="CL491" s="290">
        <f>BJ491*'Workforce costs'!H$9*(1+'Workforce costs'!H$10)*(1+'Workforce costs'!H$11)</f>
        <v>0</v>
      </c>
      <c r="CM491" s="290">
        <f>BK491*'Workforce costs'!I$9*(1+'Workforce costs'!I$10)*(1+'Workforce costs'!I$11)</f>
        <v>0</v>
      </c>
      <c r="CN491" s="290">
        <f>BL491*'Workforce costs'!J$9*(1+'Workforce costs'!J$10)*(1+'Workforce costs'!J$11)</f>
        <v>0</v>
      </c>
      <c r="CO491" s="290">
        <f>BM491*'Workforce costs'!K$9*(1+'Workforce costs'!K$10)*(1+'Workforce costs'!K$11)</f>
        <v>0</v>
      </c>
      <c r="CP491" s="290">
        <f>BN491*'Workforce costs'!L$9*(1+'Workforce costs'!L$10)*(1+'Workforce costs'!L$11)</f>
        <v>0</v>
      </c>
      <c r="CQ491" s="290">
        <f>BO491*'Workforce costs'!M$9*(1+'Workforce costs'!M$10)*(1+'Workforce costs'!M$11)</f>
        <v>0</v>
      </c>
      <c r="CR491" s="290">
        <f>BP491*'Workforce costs'!N$9*(1+'Workforce costs'!N$10)*(1+'Workforce costs'!N$11)</f>
        <v>0</v>
      </c>
      <c r="CS491" s="290">
        <f>BQ491*'Workforce costs'!O$9*(1+'Workforce costs'!O$10)*(1+'Workforce costs'!O$11)</f>
        <v>0</v>
      </c>
      <c r="CT491" s="290">
        <f>BR491*'Workforce costs'!P$9*(1+'Workforce costs'!P$10)*(1+'Workforce costs'!P$11)</f>
        <v>0</v>
      </c>
      <c r="CU491" s="290">
        <f>BS491*'Workforce costs'!Q$9*(1+'Workforce costs'!Q$10)*(1+'Workforce costs'!Q$11)</f>
        <v>0</v>
      </c>
      <c r="CV491" s="290">
        <f>BT491*'Workforce costs'!R$9*(1+'Workforce costs'!R$10)*(1+'Workforce costs'!R$11)</f>
        <v>0</v>
      </c>
      <c r="CW491" s="290">
        <f>BU491*'Workforce costs'!S$9*(1+'Workforce costs'!S$10)*(1+'Workforce costs'!S$11)</f>
        <v>0</v>
      </c>
      <c r="CX491" s="290">
        <f>BV491*'Workforce costs'!T$9*(1+'Workforce costs'!T$10)*(1+'Workforce costs'!T$11)</f>
        <v>0</v>
      </c>
      <c r="CY491" s="290">
        <f>BW491*'Workforce costs'!U$9*(1+'Workforce costs'!U$10)*(1+'Workforce costs'!U$11)</f>
        <v>0</v>
      </c>
      <c r="CZ491" s="290">
        <f>BX491*'Workforce costs'!V$9*(1+'Workforce costs'!V$10)*(1+'Workforce costs'!V$11)</f>
        <v>0</v>
      </c>
      <c r="DA491" s="290">
        <f>BY491*'Workforce costs'!W$9*(1+'Workforce costs'!W$10)*(1+'Workforce costs'!W$11)</f>
        <v>0</v>
      </c>
      <c r="DB491" s="290">
        <f>BZ491*'Workforce costs'!X$9*(1+'Workforce costs'!X$10)*(1+'Workforce costs'!X$11)</f>
        <v>0</v>
      </c>
      <c r="DC491" s="290">
        <f>CA491*'Workforce costs'!Y$9*(1+'Workforce costs'!Y$10)*(1+'Workforce costs'!Y$11)</f>
        <v>0</v>
      </c>
      <c r="DD491" s="290">
        <f>CB491*'Workforce costs'!Z$9*(1+'Workforce costs'!Z$10)*(1+'Workforce costs'!Z$11)</f>
        <v>0</v>
      </c>
      <c r="DE491" s="290">
        <f>CC491*'Workforce costs'!AA$9*(1+'Workforce costs'!AA$10)*(1+'Workforce costs'!AA$11)</f>
        <v>0</v>
      </c>
      <c r="DF491" s="290">
        <f>CD491*'Workforce costs'!AB$9*(1+'Workforce costs'!AB$10)*(1+'Workforce costs'!AB$11)</f>
        <v>0</v>
      </c>
    </row>
    <row r="492" spans="1:110" x14ac:dyDescent="0.3">
      <c r="A492" s="2" t="str">
        <f>Outputs!$A$4</f>
        <v>Australia</v>
      </c>
      <c r="B492" s="2" t="str">
        <f t="shared" si="59"/>
        <v>Australia 65+</v>
      </c>
      <c r="C492" s="30">
        <f>VLOOKUP($B492,Populations!$D$15:$H$1920,3,FALSE)</f>
        <v>4559374</v>
      </c>
      <c r="D492" s="255">
        <f>IF(OR($H492="General pop",$H492="Schools",$H492="Workplace",$H492="Skills Training",$H492="Digital Supports"),1,VLOOKUP($B492,Populations!$D$15:$H$1920,5,FALSE))</f>
        <v>1</v>
      </c>
      <c r="E492" s="88">
        <f>VLOOKUP(I492,Epidemiology!$C$10:$H$47,6,FALSE)</f>
        <v>412.2</v>
      </c>
      <c r="F492" s="102">
        <f>'Care profiles'!R493</f>
        <v>0.16666666666666666</v>
      </c>
      <c r="G492" s="15" t="str">
        <f>'Care profiles'!A493</f>
        <v>65+</v>
      </c>
      <c r="H492" s="15" t="str">
        <f>'Care profiles'!B493</f>
        <v>Bereaved_Year1</v>
      </c>
      <c r="I492" s="15" t="str">
        <f>'Care profiles'!C493</f>
        <v>Bereaved_Year1_65+yrs</v>
      </c>
      <c r="J492" s="15" t="str">
        <f>'Care profiles'!D493</f>
        <v>Care profile</v>
      </c>
      <c r="K492" s="15" t="str">
        <f>'Care profiles'!E493</f>
        <v>Postvention Group Peer Support Services</v>
      </c>
      <c r="L492" s="104">
        <f>'Care profiles'!F493</f>
        <v>0.75</v>
      </c>
      <c r="M492" s="15">
        <f>'Care profiles'!G493</f>
        <v>10</v>
      </c>
      <c r="N492" s="15">
        <f>'Care profiles'!H493</f>
        <v>90</v>
      </c>
      <c r="O492" s="15" t="str">
        <f>'Care profiles'!I493</f>
        <v>min</v>
      </c>
      <c r="P492" s="15" t="str">
        <f>'Care profiles'!J493</f>
        <v>Peer Worker</v>
      </c>
      <c r="Q492" s="15" t="str">
        <f>'Care profiles'!K493</f>
        <v>n/a</v>
      </c>
      <c r="R492" s="15" t="str">
        <f>'Care profiles'!M493</f>
        <v>Y</v>
      </c>
      <c r="S492" s="15" t="str">
        <f>'Care profiles'!O493</f>
        <v>Y</v>
      </c>
      <c r="T492" s="15" t="str">
        <f>'Care profiles'!Q493</f>
        <v>N</v>
      </c>
      <c r="U492" s="30">
        <f t="shared" si="60"/>
        <v>18793.739627999999</v>
      </c>
      <c r="V492" s="30">
        <f t="shared" si="61"/>
        <v>14095.304721</v>
      </c>
      <c r="W492" s="30">
        <f>IF(M492="n/a",0,IF(O492="days",V492*M492*(1+(VLOOKUP(K492,'Bed parameters'!$A$9:$G$12,7,FALSE))),V492*M492))</f>
        <v>140953.04720999999</v>
      </c>
      <c r="X492" s="30">
        <f t="shared" si="62"/>
        <v>211429.57081500001</v>
      </c>
      <c r="Y492" s="30">
        <f t="shared" si="63"/>
        <v>0</v>
      </c>
      <c r="Z492" s="113">
        <f>_xlfn.IFNA(Y492/((VLOOKUP(K492,'Bed parameters'!$A$9:$G$12,3,FALSE))*(VLOOKUP(K492,'Bed parameters'!$A$9:$G$12,5,FALSE))),0)</f>
        <v>0</v>
      </c>
      <c r="AA492" s="30">
        <f t="shared" si="64"/>
        <v>35238.261802499997</v>
      </c>
      <c r="AB492" s="30">
        <f>_xlfn.IFNA(IF($O492="days",$Y492*(VLOOKUP($K492,'Bed parameters'!$A$9:$I$12,9,FALSE))*$F492*(VLOOKUP($Q492,'Workforce distribution'!$C$8:$AD$30,AB$7,FALSE)),IF($Q492="n/a",(IF($P492=AB$6,$X492*$F492,0)),$X492*$F492*(VLOOKUP($Q492,'Workforce distribution'!$C$8:$AD$30,AB$7,FALSE)))),0)</f>
        <v>0</v>
      </c>
      <c r="AC492" s="30">
        <f>_xlfn.IFNA(IF($O492="days",$Y492*(VLOOKUP($K492,'Bed parameters'!$A$9:$I$12,9,FALSE))*$F492*(VLOOKUP($Q492,'Workforce distribution'!$C$8:$AD$30,AC$7,FALSE)),IF($Q492="n/a",(IF($P492=AC$6,$X492*$F492,0)),$X492*$F492*(VLOOKUP($Q492,'Workforce distribution'!$C$8:$AD$30,AC$7,FALSE)))),0)</f>
        <v>0</v>
      </c>
      <c r="AD492" s="30">
        <f>_xlfn.IFNA(IF($O492="days",$Y492*(VLOOKUP($K492,'Bed parameters'!$A$9:$I$12,9,FALSE))*$F492*(VLOOKUP($Q492,'Workforce distribution'!$C$8:$AD$30,AD$7,FALSE)),IF($Q492="n/a",(IF($P492=AD$6,$X492*$F492,0)),$X492*$F492*(VLOOKUP($Q492,'Workforce distribution'!$C$8:$AD$30,AD$7,FALSE)))),0)</f>
        <v>0</v>
      </c>
      <c r="AE492" s="30">
        <f>_xlfn.IFNA(IF($O492="days",$Y492*(VLOOKUP($K492,'Bed parameters'!$A$9:$I$12,9,FALSE))*$F492*(VLOOKUP($Q492,'Workforce distribution'!$C$8:$AD$30,AE$7,FALSE)),IF($Q492="n/a",(IF($P492=AE$6,$X492*$F492,0)),$X492*$F492*(VLOOKUP($Q492,'Workforce distribution'!$C$8:$AD$30,AE$7,FALSE)))),0)</f>
        <v>35238.261802499997</v>
      </c>
      <c r="AF492" s="30">
        <f>_xlfn.IFNA(IF($O492="days",$Y492*(VLOOKUP($K492,'Bed parameters'!$A$9:$I$12,9,FALSE))*$F492*(VLOOKUP($Q492,'Workforce distribution'!$C$8:$AD$30,AF$7,FALSE)),IF($Q492="n/a",(IF($P492=AF$6,$X492*$F492,0)),$X492*$F492*(VLOOKUP($Q492,'Workforce distribution'!$C$8:$AD$30,AF$7,FALSE)))),0)</f>
        <v>0</v>
      </c>
      <c r="AG492" s="30">
        <f>_xlfn.IFNA(IF($O492="days",$Y492*(VLOOKUP($K492,'Bed parameters'!$A$9:$I$12,9,FALSE))*$F492*(VLOOKUP($Q492,'Workforce distribution'!$C$8:$AD$30,AG$7,FALSE)),IF($Q492="n/a",(IF($P492=AG$6,$X492*$F492,0)),$X492*$F492*(VLOOKUP($Q492,'Workforce distribution'!$C$8:$AD$30,AG$7,FALSE)))),0)</f>
        <v>0</v>
      </c>
      <c r="AH492" s="30">
        <f>_xlfn.IFNA(IF($O492="days",$Y492*(VLOOKUP($K492,'Bed parameters'!$A$9:$I$12,9,FALSE))*$F492*(VLOOKUP($Q492,'Workforce distribution'!$C$8:$AD$30,AH$7,FALSE)),IF($Q492="n/a",(IF($P492=AH$6,$X492*$F492,0)),$X492*$F492*(VLOOKUP($Q492,'Workforce distribution'!$C$8:$AD$30,AH$7,FALSE)))),0)</f>
        <v>0</v>
      </c>
      <c r="AI492" s="30">
        <f>_xlfn.IFNA(IF($O492="days",$Y492*(VLOOKUP($K492,'Bed parameters'!$A$9:$I$12,9,FALSE))*$F492*(VLOOKUP($Q492,'Workforce distribution'!$C$8:$AD$30,AI$7,FALSE)),IF($Q492="n/a",(IF($P492=AI$6,$X492*$F492,0)),$X492*$F492*(VLOOKUP($Q492,'Workforce distribution'!$C$8:$AD$30,AI$7,FALSE)))),0)</f>
        <v>0</v>
      </c>
      <c r="AJ492" s="30">
        <f>_xlfn.IFNA(IF($O492="days",$Y492*(VLOOKUP($K492,'Bed parameters'!$A$9:$I$12,9,FALSE))*$F492*(VLOOKUP($Q492,'Workforce distribution'!$C$8:$AD$30,AJ$7,FALSE)),IF($Q492="n/a",(IF($P492=AJ$6,$X492*$F492,0)),$X492*$F492*(VLOOKUP($Q492,'Workforce distribution'!$C$8:$AD$30,AJ$7,FALSE)))),0)</f>
        <v>0</v>
      </c>
      <c r="AK492" s="30">
        <f>_xlfn.IFNA(IF($O492="days",$Y492*(VLOOKUP($K492,'Bed parameters'!$A$9:$I$12,9,FALSE))*$F492*(VLOOKUP($Q492,'Workforce distribution'!$C$8:$AD$30,AK$7,FALSE)),IF($Q492="n/a",(IF($P492=AK$6,$X492*$F492,0)),$X492*$F492*(VLOOKUP($Q492,'Workforce distribution'!$C$8:$AD$30,AK$7,FALSE)))),0)</f>
        <v>0</v>
      </c>
      <c r="AL492" s="30">
        <f>_xlfn.IFNA(IF($O492="days",$Y492*(VLOOKUP($K492,'Bed parameters'!$A$9:$I$12,9,FALSE))*$F492*(VLOOKUP($Q492,'Workforce distribution'!$C$8:$AD$30,AL$7,FALSE)),IF($Q492="n/a",(IF($P492=AL$6,$X492*$F492,0)),$X492*$F492*(VLOOKUP($Q492,'Workforce distribution'!$C$8:$AD$30,AL$7,FALSE)))),0)</f>
        <v>0</v>
      </c>
      <c r="AM492" s="30">
        <f>_xlfn.IFNA(IF($O492="days",$Y492*(VLOOKUP($K492,'Bed parameters'!$A$9:$I$12,9,FALSE))*$F492*(VLOOKUP($Q492,'Workforce distribution'!$C$8:$AD$30,AM$7,FALSE)),IF($Q492="n/a",(IF($P492=AM$6,$X492*$F492,0)),$X492*$F492*(VLOOKUP($Q492,'Workforce distribution'!$C$8:$AD$30,AM$7,FALSE)))),0)</f>
        <v>0</v>
      </c>
      <c r="AN492" s="30">
        <f>_xlfn.IFNA(IF($O492="days",$Y492*(VLOOKUP($K492,'Bed parameters'!$A$9:$I$12,9,FALSE))*$F492*(VLOOKUP($Q492,'Workforce distribution'!$C$8:$AD$30,AN$7,FALSE)),IF($Q492="n/a",(IF($P492=AN$6,$X492*$F492,0)),$X492*$F492*(VLOOKUP($Q492,'Workforce distribution'!$C$8:$AD$30,AN$7,FALSE)))),0)</f>
        <v>0</v>
      </c>
      <c r="AO492" s="30">
        <f>_xlfn.IFNA(IF($O492="days",$Y492*(VLOOKUP($K492,'Bed parameters'!$A$9:$I$12,9,FALSE))*$F492*(VLOOKUP($Q492,'Workforce distribution'!$C$8:$AD$30,AO$7,FALSE)),IF($Q492="n/a",(IF($P492=AO$6,$X492*$F492,0)),$X492*$F492*(VLOOKUP($Q492,'Workforce distribution'!$C$8:$AD$30,AO$7,FALSE)))),0)</f>
        <v>0</v>
      </c>
      <c r="AP492" s="30">
        <f>_xlfn.IFNA(IF($O492="days",$Y492*(VLOOKUP($K492,'Bed parameters'!$A$9:$I$12,9,FALSE))*$F492*(VLOOKUP($Q492,'Workforce distribution'!$C$8:$AD$30,AP$7,FALSE)),IF($Q492="n/a",(IF($P492=AP$6,$X492*$F492,0)),$X492*$F492*(VLOOKUP($Q492,'Workforce distribution'!$C$8:$AD$30,AP$7,FALSE)))),0)</f>
        <v>0</v>
      </c>
      <c r="AQ492" s="30">
        <f>_xlfn.IFNA(IF($O492="days",$Y492*(VLOOKUP($K492,'Bed parameters'!$A$9:$I$12,9,FALSE))*$F492*(VLOOKUP($Q492,'Workforce distribution'!$C$8:$AD$30,AQ$7,FALSE)),IF($Q492="n/a",(IF($P492=AQ$6,$X492*$F492,0)),$X492*$F492*(VLOOKUP($Q492,'Workforce distribution'!$C$8:$AD$30,AQ$7,FALSE)))),0)</f>
        <v>0</v>
      </c>
      <c r="AR492" s="30">
        <f>_xlfn.IFNA(IF($O492="days",$Y492*(VLOOKUP($K492,'Bed parameters'!$A$9:$I$12,9,FALSE))*$F492*(VLOOKUP($Q492,'Workforce distribution'!$C$8:$AD$30,AR$7,FALSE)),IF($Q492="n/a",(IF($P492=AR$6,$X492*$F492,0)),$X492*$F492*(VLOOKUP($Q492,'Workforce distribution'!$C$8:$AD$30,AR$7,FALSE)))),0)</f>
        <v>0</v>
      </c>
      <c r="AS492" s="30">
        <f>_xlfn.IFNA(IF($O492="days",$Y492*(VLOOKUP($K492,'Bed parameters'!$A$9:$I$12,9,FALSE))*$F492*(VLOOKUP($Q492,'Workforce distribution'!$C$8:$AD$30,AS$7,FALSE)),IF($Q492="n/a",(IF($P492=AS$6,$X492*$F492,0)),$X492*$F492*(VLOOKUP($Q492,'Workforce distribution'!$C$8:$AD$30,AS$7,FALSE)))),0)</f>
        <v>0</v>
      </c>
      <c r="AT492" s="30">
        <f>_xlfn.IFNA(IF($O492="days",$Y492*(VLOOKUP($K492,'Bed parameters'!$A$9:$I$12,9,FALSE))*$F492*(VLOOKUP($Q492,'Workforce distribution'!$C$8:$AD$30,AT$7,FALSE)),IF($Q492="n/a",(IF($P492=AT$6,$X492*$F492,0)),$X492*$F492*(VLOOKUP($Q492,'Workforce distribution'!$C$8:$AD$30,AT$7,FALSE)))),0)</f>
        <v>0</v>
      </c>
      <c r="AU492" s="30">
        <f>_xlfn.IFNA(IF($O492="days",$Y492*(VLOOKUP($K492,'Bed parameters'!$A$9:$I$12,9,FALSE))*$F492*(VLOOKUP($Q492,'Workforce distribution'!$C$8:$AD$30,AU$7,FALSE)),IF($Q492="n/a",(IF($P492=AU$6,$X492*$F492,0)),$X492*$F492*(VLOOKUP($Q492,'Workforce distribution'!$C$8:$AD$30,AU$7,FALSE)))),0)</f>
        <v>0</v>
      </c>
      <c r="AV492" s="30">
        <f>_xlfn.IFNA(IF($O492="days",$Y492*(VLOOKUP($K492,'Bed parameters'!$A$9:$I$12,9,FALSE))*$F492*(VLOOKUP($Q492,'Workforce distribution'!$C$8:$AD$30,AV$7,FALSE)),IF($Q492="n/a",(IF($P492=AV$6,$X492*$F492,0)),$X492*$F492*(VLOOKUP($Q492,'Workforce distribution'!$C$8:$AD$30,AV$7,FALSE)))),0)</f>
        <v>0</v>
      </c>
      <c r="AW492" s="30">
        <f>_xlfn.IFNA(IF($O492="days",$Y492*(VLOOKUP($K492,'Bed parameters'!$A$9:$I$12,9,FALSE))*$F492*(VLOOKUP($Q492,'Workforce distribution'!$C$8:$AD$30,AW$7,FALSE)),IF($Q492="n/a",(IF($P492=AW$6,$X492*$F492,0)),$X492*$F492*(VLOOKUP($Q492,'Workforce distribution'!$C$8:$AD$30,AW$7,FALSE)))),0)</f>
        <v>0</v>
      </c>
      <c r="AX492" s="30">
        <f>_xlfn.IFNA(IF($O492="days",$Y492*(VLOOKUP($K492,'Bed parameters'!$A$9:$I$12,9,FALSE))*$F492*(VLOOKUP($Q492,'Workforce distribution'!$C$8:$AD$30,AX$7,FALSE)),IF($Q492="n/a",(IF($P492=AX$6,$X492*$F492,0)),$X492*$F492*(VLOOKUP($Q492,'Workforce distribution'!$C$8:$AD$30,AX$7,FALSE)))),0)</f>
        <v>0</v>
      </c>
      <c r="AY492" s="30">
        <f>_xlfn.IFNA(IF($O492="days",$Y492*(VLOOKUP($K492,'Bed parameters'!$A$9:$I$12,9,FALSE))*$F492*(VLOOKUP($Q492,'Workforce distribution'!$C$8:$AD$30,AY$7,FALSE)),IF($Q492="n/a",(IF($P492=AY$6,$X492*$F492,0)),$X492*$F492*(VLOOKUP($Q492,'Workforce distribution'!$C$8:$AD$30,AY$7,FALSE)))),0)</f>
        <v>0</v>
      </c>
      <c r="AZ492" s="30">
        <f>_xlfn.IFNA(IF($O492="days",$Y492*(VLOOKUP($K492,'Bed parameters'!$A$9:$I$12,9,FALSE))*$F492*(VLOOKUP($Q492,'Workforce distribution'!$C$8:$AD$30,AZ$7,FALSE)),IF($Q492="n/a",(IF($P492=AZ$6,$X492*$F492,0)),$X492*$F492*(VLOOKUP($Q492,'Workforce distribution'!$C$8:$AD$30,AZ$7,FALSE)))),0)</f>
        <v>0</v>
      </c>
      <c r="BA492" s="30">
        <f>_xlfn.IFNA(IF($O492="days",$Y492*(VLOOKUP($K492,'Bed parameters'!$A$9:$I$12,9,FALSE))*$F492*(VLOOKUP($Q492,'Workforce distribution'!$C$8:$AD$30,BA$7,FALSE)),IF($Q492="n/a",(IF($P492=BA$6,$X492*$F492,0)),$X492*$F492*(VLOOKUP($Q492,'Workforce distribution'!$C$8:$AD$30,BA$7,FALSE)))),0)</f>
        <v>0</v>
      </c>
      <c r="BB492" s="30">
        <f>_xlfn.IFNA(IF($O492="days",$Y492*(VLOOKUP($K492,'Bed parameters'!$A$9:$I$12,9,FALSE))*$F492*(VLOOKUP($Q492,'Workforce distribution'!$C$8:$AD$30,BB$7,FALSE)),IF($Q492="n/a",(IF($P492=BB$6,$X492*$F492,0)),$X492*$F492*(VLOOKUP($Q492,'Workforce distribution'!$C$8:$AD$30,BB$7,FALSE)))),0)</f>
        <v>0</v>
      </c>
      <c r="BC492" s="149">
        <f t="shared" si="65"/>
        <v>30.661579530785087</v>
      </c>
      <c r="BD492" s="288">
        <f>IF($Q492="n/a",(IF('Workforce hours'!D$30=0,0,(AB492/'Workforce hours'!D$30))),(IF(VLOOKUP($Q492,'Workforce hours'!$C$8:$AD$30,BD$7,FALSE)=0,0,(AB492/(VLOOKUP($Q492,'Workforce hours'!$C$8:$AD$30,BD$7,FALSE))))))</f>
        <v>0</v>
      </c>
      <c r="BE492" s="288">
        <f>IF($Q492="n/a",(IF('Workforce hours'!E$30=0,0,(AC492/'Workforce hours'!E$30))),(IF(VLOOKUP($Q492,'Workforce hours'!$C$8:$AD$30,BE$7,FALSE)=0,0,(AC492/(VLOOKUP($Q492,'Workforce hours'!$C$8:$AD$30,BE$7,FALSE))))))</f>
        <v>0</v>
      </c>
      <c r="BF492" s="288">
        <f>IF($Q492="n/a",(IF('Workforce hours'!F$30=0,0,(AD492/'Workforce hours'!F$30))),(IF(VLOOKUP($Q492,'Workforce hours'!$C$8:$AD$30,BF$7,FALSE)=0,0,(AD492/(VLOOKUP($Q492,'Workforce hours'!$C$8:$AD$30,BF$7,FALSE))))))</f>
        <v>0</v>
      </c>
      <c r="BG492" s="288">
        <f>IF($Q492="n/a",(IF('Workforce hours'!G$30=0,0,(AE492/'Workforce hours'!G$30))),(IF(VLOOKUP($Q492,'Workforce hours'!$C$8:$AD$30,BG$7,FALSE)=0,0,(AE492/(VLOOKUP($Q492,'Workforce hours'!$C$8:$AD$30,BG$7,FALSE))))))</f>
        <v>30.661579530785087</v>
      </c>
      <c r="BH492" s="288">
        <f>IF($Q492="n/a",(IF('Workforce hours'!H$30=0,0,(AF492/'Workforce hours'!H$30))),(IF(VLOOKUP($Q492,'Workforce hours'!$C$8:$AD$30,BH$7,FALSE)=0,0,(AF492/(VLOOKUP($Q492,'Workforce hours'!$C$8:$AD$30,BH$7,FALSE))))))</f>
        <v>0</v>
      </c>
      <c r="BI492" s="288">
        <f>IF($Q492="n/a",(IF('Workforce hours'!I$30=0,0,(AG492/'Workforce hours'!I$30))),(IF(VLOOKUP($Q492,'Workforce hours'!$C$8:$AD$30,BI$7,FALSE)=0,0,(AG492/(VLOOKUP($Q492,'Workforce hours'!$C$8:$AD$30,BI$7,FALSE))))))</f>
        <v>0</v>
      </c>
      <c r="BJ492" s="288">
        <f>IF($Q492="n/a",(IF('Workforce hours'!J$30=0,0,(AH492/'Workforce hours'!J$30))),(IF(VLOOKUP($Q492,'Workforce hours'!$C$8:$AD$30,BJ$7,FALSE)=0,0,(AH492/(VLOOKUP($Q492,'Workforce hours'!$C$8:$AD$30,BJ$7,FALSE))))))</f>
        <v>0</v>
      </c>
      <c r="BK492" s="288">
        <f>IF($Q492="n/a",(IF('Workforce hours'!K$30=0,0,(AI492/'Workforce hours'!K$30))),(IF(VLOOKUP($Q492,'Workforce hours'!$C$8:$AD$30,BK$7,FALSE)=0,0,(AI492/(VLOOKUP($Q492,'Workforce hours'!$C$8:$AD$30,BK$7,FALSE))))))</f>
        <v>0</v>
      </c>
      <c r="BL492" s="288">
        <f>IF($Q492="n/a",(IF('Workforce hours'!L$30=0,0,(AJ492/'Workforce hours'!L$30))),(IF(VLOOKUP($Q492,'Workforce hours'!$C$8:$AD$30,BL$7,FALSE)=0,0,(AJ492/(VLOOKUP($Q492,'Workforce hours'!$C$8:$AD$30,BL$7,FALSE))))))</f>
        <v>0</v>
      </c>
      <c r="BM492" s="288">
        <f>IF($Q492="n/a",(IF('Workforce hours'!M$30=0,0,(AK492/'Workforce hours'!M$30))),(IF(VLOOKUP($Q492,'Workforce hours'!$C$8:$AD$30,BM$7,FALSE)=0,0,(AK492/(VLOOKUP($Q492,'Workforce hours'!$C$8:$AD$30,BM$7,FALSE))))))</f>
        <v>0</v>
      </c>
      <c r="BN492" s="288">
        <f>IF($Q492="n/a",(IF('Workforce hours'!N$30=0,0,(AL492/'Workforce hours'!N$30))),(IF(VLOOKUP($Q492,'Workforce hours'!$C$8:$AD$30,BN$7,FALSE)=0,0,(AL492/(VLOOKUP($Q492,'Workforce hours'!$C$8:$AD$30,BN$7,FALSE))))))</f>
        <v>0</v>
      </c>
      <c r="BO492" s="288">
        <f>IF($Q492="n/a",(IF('Workforce hours'!O$30=0,0,(AM492/'Workforce hours'!O$30))),(IF(VLOOKUP($Q492,'Workforce hours'!$C$8:$AD$30,BO$7,FALSE)=0,0,(AM492/(VLOOKUP($Q492,'Workforce hours'!$C$8:$AD$30,BO$7,FALSE))))))</f>
        <v>0</v>
      </c>
      <c r="BP492" s="288">
        <f>IF($Q492="n/a",(IF('Workforce hours'!P$30=0,0,(AN492/'Workforce hours'!P$30))),(IF(VLOOKUP($Q492,'Workforce hours'!$C$8:$AD$30,BP$7,FALSE)=0,0,(AN492/(VLOOKUP($Q492,'Workforce hours'!$C$8:$AD$30,BP$7,FALSE))))))</f>
        <v>0</v>
      </c>
      <c r="BQ492" s="288">
        <f>IF($Q492="n/a",(IF('Workforce hours'!Q$30=0,0,(AO492/'Workforce hours'!Q$30))),(IF(VLOOKUP($Q492,'Workforce hours'!$C$8:$AD$30,BQ$7,FALSE)=0,0,(AO492/(VLOOKUP($Q492,'Workforce hours'!$C$8:$AD$30,BQ$7,FALSE))))))</f>
        <v>0</v>
      </c>
      <c r="BR492" s="288">
        <f>IF($Q492="n/a",(IF('Workforce hours'!R$30=0,0,(AP492/'Workforce hours'!R$30))),(IF(VLOOKUP($Q492,'Workforce hours'!$C$8:$AD$30,BR$7,FALSE)=0,0,(AP492/(VLOOKUP($Q492,'Workforce hours'!$C$8:$AD$30,BR$7,FALSE))))))</f>
        <v>0</v>
      </c>
      <c r="BS492" s="288">
        <f>IF($Q492="n/a",(IF('Workforce hours'!S$30=0,0,(AQ492/'Workforce hours'!S$30))),(IF(VLOOKUP($Q492,'Workforce hours'!$C$8:$AD$30,BS$7,FALSE)=0,0,(AQ492/(VLOOKUP($Q492,'Workforce hours'!$C$8:$AD$30,BS$7,FALSE))))))</f>
        <v>0</v>
      </c>
      <c r="BT492" s="288">
        <f>IF($Q492="n/a",(IF('Workforce hours'!T$30=0,0,(AR492/'Workforce hours'!T$30))),(IF(VLOOKUP($Q492,'Workforce hours'!$C$8:$AD$30,BT$7,FALSE)=0,0,(AR492/(VLOOKUP($Q492,'Workforce hours'!$C$8:$AD$30,BT$7,FALSE))))))</f>
        <v>0</v>
      </c>
      <c r="BU492" s="288">
        <f>IF($Q492="n/a",(IF('Workforce hours'!U$30=0,0,(AS492/'Workforce hours'!U$30))),(IF(VLOOKUP($Q492,'Workforce hours'!$C$8:$AD$30,BU$7,FALSE)=0,0,(AS492/(VLOOKUP($Q492,'Workforce hours'!$C$8:$AD$30,BU$7,FALSE))))))</f>
        <v>0</v>
      </c>
      <c r="BV492" s="288">
        <f>IF($Q492="n/a",(IF('Workforce hours'!V$30=0,0,(AT492/'Workforce hours'!V$30))),(IF(VLOOKUP($Q492,'Workforce hours'!$C$8:$AD$30,BV$7,FALSE)=0,0,(AT492/(VLOOKUP($Q492,'Workforce hours'!$C$8:$AD$30,BV$7,FALSE))))))</f>
        <v>0</v>
      </c>
      <c r="BW492" s="288">
        <f>IF($Q492="n/a",(IF('Workforce hours'!W$30=0,0,(AU492/'Workforce hours'!W$30))),(IF(VLOOKUP($Q492,'Workforce hours'!$C$8:$AD$30,BW$7,FALSE)=0,0,(AU492/(VLOOKUP($Q492,'Workforce hours'!$C$8:$AD$30,BW$7,FALSE))))))</f>
        <v>0</v>
      </c>
      <c r="BX492" s="288">
        <f>IF($Q492="n/a",(IF('Workforce hours'!X$30=0,0,(AV492/'Workforce hours'!X$30))),(IF(VLOOKUP($Q492,'Workforce hours'!$C$8:$AD$30,BX$7,FALSE)=0,0,(AV492/(VLOOKUP($Q492,'Workforce hours'!$C$8:$AD$30,BX$7,FALSE))))))</f>
        <v>0</v>
      </c>
      <c r="BY492" s="288">
        <f>IF($Q492="n/a",(IF('Workforce hours'!Y$30=0,0,(AW492/'Workforce hours'!Y$30))),(IF(VLOOKUP($Q492,'Workforce hours'!$C$8:$AD$30,BY$7,FALSE)=0,0,(AW492/(VLOOKUP($Q492,'Workforce hours'!$C$8:$AD$30,BY$7,FALSE))))))</f>
        <v>0</v>
      </c>
      <c r="BZ492" s="288">
        <f>IF($Q492="n/a",(IF('Workforce hours'!Z$30=0,0,(AX492/'Workforce hours'!Z$30))),(IF(VLOOKUP($Q492,'Workforce hours'!$C$8:$AD$30,BZ$7,FALSE)=0,0,(AX492/(VLOOKUP($Q492,'Workforce hours'!$C$8:$AD$30,BZ$7,FALSE))))))</f>
        <v>0</v>
      </c>
      <c r="CA492" s="288">
        <f>IF($Q492="n/a",(IF('Workforce hours'!AA$30=0,0,(AY492/'Workforce hours'!AA$30))),(IF(VLOOKUP($Q492,'Workforce hours'!$C$8:$AD$30,CA$7,FALSE)=0,0,(AY492/(VLOOKUP($Q492,'Workforce hours'!$C$8:$AD$30,CA$7,FALSE))))))</f>
        <v>0</v>
      </c>
      <c r="CB492" s="288">
        <f>IF($Q492="n/a",(IF('Workforce hours'!AB$30=0,0,(AZ492/'Workforce hours'!AB$30))),(IF(VLOOKUP($Q492,'Workforce hours'!$C$8:$AD$30,CB$7,FALSE)=0,0,(AZ492/(VLOOKUP($Q492,'Workforce hours'!$C$8:$AD$30,CB$7,FALSE))))))</f>
        <v>0</v>
      </c>
      <c r="CC492" s="288">
        <f>IF($Q492="n/a",(IF('Workforce hours'!AC$30=0,0,(BA492/'Workforce hours'!AC$30))),(IF(VLOOKUP($Q492,'Workforce hours'!$C$8:$AD$30,CC$7,FALSE)=0,0,(BA492/(VLOOKUP($Q492,'Workforce hours'!$C$8:$AD$30,CC$7,FALSE))))))</f>
        <v>0</v>
      </c>
      <c r="CD492" s="288">
        <f>IF($Q492="n/a",(IF('Workforce hours'!AD$30=0,0,(BB492/'Workforce hours'!AD$30))),(IF(VLOOKUP($Q492,'Workforce hours'!$C$8:$AD$30,CD$7,FALSE)=0,0,(BB492/(VLOOKUP($Q492,'Workforce hours'!$C$8:$AD$30,CD$7,FALSE))))))</f>
        <v>0</v>
      </c>
      <c r="CE492" s="289">
        <f t="shared" si="66"/>
        <v>0</v>
      </c>
      <c r="CF492" s="290">
        <f>BD492*'Workforce costs'!B$9*(1+'Workforce costs'!B$10)*(1+'Workforce costs'!B$11)</f>
        <v>0</v>
      </c>
      <c r="CG492" s="290">
        <f>BE492*'Workforce costs'!C$9*(1+'Workforce costs'!C$10)*(1+'Workforce costs'!C$11)</f>
        <v>0</v>
      </c>
      <c r="CH492" s="290">
        <f>BF492*'Workforce costs'!D$9*(1+'Workforce costs'!D$10)*(1+'Workforce costs'!D$11)</f>
        <v>0</v>
      </c>
      <c r="CI492" s="290">
        <f>BG492*'Workforce costs'!E$9*(1+'Workforce costs'!E$10)*(1+'Workforce costs'!E$11)</f>
        <v>0</v>
      </c>
      <c r="CJ492" s="290">
        <f>BH492*'Workforce costs'!F$9*(1+'Workforce costs'!F$10)*(1+'Workforce costs'!F$11)</f>
        <v>0</v>
      </c>
      <c r="CK492" s="290">
        <f>BI492*'Workforce costs'!G$9*(1+'Workforce costs'!G$10)*(1+'Workforce costs'!G$11)</f>
        <v>0</v>
      </c>
      <c r="CL492" s="290">
        <f>BJ492*'Workforce costs'!H$9*(1+'Workforce costs'!H$10)*(1+'Workforce costs'!H$11)</f>
        <v>0</v>
      </c>
      <c r="CM492" s="290">
        <f>BK492*'Workforce costs'!I$9*(1+'Workforce costs'!I$10)*(1+'Workforce costs'!I$11)</f>
        <v>0</v>
      </c>
      <c r="CN492" s="290">
        <f>BL492*'Workforce costs'!J$9*(1+'Workforce costs'!J$10)*(1+'Workforce costs'!J$11)</f>
        <v>0</v>
      </c>
      <c r="CO492" s="290">
        <f>BM492*'Workforce costs'!K$9*(1+'Workforce costs'!K$10)*(1+'Workforce costs'!K$11)</f>
        <v>0</v>
      </c>
      <c r="CP492" s="290">
        <f>BN492*'Workforce costs'!L$9*(1+'Workforce costs'!L$10)*(1+'Workforce costs'!L$11)</f>
        <v>0</v>
      </c>
      <c r="CQ492" s="290">
        <f>BO492*'Workforce costs'!M$9*(1+'Workforce costs'!M$10)*(1+'Workforce costs'!M$11)</f>
        <v>0</v>
      </c>
      <c r="CR492" s="290">
        <f>BP492*'Workforce costs'!N$9*(1+'Workforce costs'!N$10)*(1+'Workforce costs'!N$11)</f>
        <v>0</v>
      </c>
      <c r="CS492" s="290">
        <f>BQ492*'Workforce costs'!O$9*(1+'Workforce costs'!O$10)*(1+'Workforce costs'!O$11)</f>
        <v>0</v>
      </c>
      <c r="CT492" s="290">
        <f>BR492*'Workforce costs'!P$9*(1+'Workforce costs'!P$10)*(1+'Workforce costs'!P$11)</f>
        <v>0</v>
      </c>
      <c r="CU492" s="290">
        <f>BS492*'Workforce costs'!Q$9*(1+'Workforce costs'!Q$10)*(1+'Workforce costs'!Q$11)</f>
        <v>0</v>
      </c>
      <c r="CV492" s="290">
        <f>BT492*'Workforce costs'!R$9*(1+'Workforce costs'!R$10)*(1+'Workforce costs'!R$11)</f>
        <v>0</v>
      </c>
      <c r="CW492" s="290">
        <f>BU492*'Workforce costs'!S$9*(1+'Workforce costs'!S$10)*(1+'Workforce costs'!S$11)</f>
        <v>0</v>
      </c>
      <c r="CX492" s="290">
        <f>BV492*'Workforce costs'!T$9*(1+'Workforce costs'!T$10)*(1+'Workforce costs'!T$11)</f>
        <v>0</v>
      </c>
      <c r="CY492" s="290">
        <f>BW492*'Workforce costs'!U$9*(1+'Workforce costs'!U$10)*(1+'Workforce costs'!U$11)</f>
        <v>0</v>
      </c>
      <c r="CZ492" s="290">
        <f>BX492*'Workforce costs'!V$9*(1+'Workforce costs'!V$10)*(1+'Workforce costs'!V$11)</f>
        <v>0</v>
      </c>
      <c r="DA492" s="290">
        <f>BY492*'Workforce costs'!W$9*(1+'Workforce costs'!W$10)*(1+'Workforce costs'!W$11)</f>
        <v>0</v>
      </c>
      <c r="DB492" s="290">
        <f>BZ492*'Workforce costs'!X$9*(1+'Workforce costs'!X$10)*(1+'Workforce costs'!X$11)</f>
        <v>0</v>
      </c>
      <c r="DC492" s="290">
        <f>CA492*'Workforce costs'!Y$9*(1+'Workforce costs'!Y$10)*(1+'Workforce costs'!Y$11)</f>
        <v>0</v>
      </c>
      <c r="DD492" s="290">
        <f>CB492*'Workforce costs'!Z$9*(1+'Workforce costs'!Z$10)*(1+'Workforce costs'!Z$11)</f>
        <v>0</v>
      </c>
      <c r="DE492" s="290">
        <f>CC492*'Workforce costs'!AA$9*(1+'Workforce costs'!AA$10)*(1+'Workforce costs'!AA$11)</f>
        <v>0</v>
      </c>
      <c r="DF492" s="290">
        <f>CD492*'Workforce costs'!AB$9*(1+'Workforce costs'!AB$10)*(1+'Workforce costs'!AB$11)</f>
        <v>0</v>
      </c>
    </row>
    <row r="493" spans="1:110" x14ac:dyDescent="0.3">
      <c r="A493" s="2" t="str">
        <f>Outputs!$A$4</f>
        <v>Australia</v>
      </c>
      <c r="B493" s="2" t="str">
        <f t="shared" si="59"/>
        <v>Australia 65+</v>
      </c>
      <c r="C493" s="30">
        <f>VLOOKUP($B493,Populations!$D$15:$H$1920,3,FALSE)</f>
        <v>4559374</v>
      </c>
      <c r="D493" s="255">
        <f>IF(OR($H493="General pop",$H493="Schools",$H493="Workplace",$H493="Skills Training",$H493="Digital Supports"),1,VLOOKUP($B493,Populations!$D$15:$H$1920,5,FALSE))</f>
        <v>1</v>
      </c>
      <c r="E493" s="88">
        <f>VLOOKUP(I493,Epidemiology!$C$10:$H$47,6,FALSE)</f>
        <v>412.2</v>
      </c>
      <c r="F493" s="102">
        <f>'Care profiles'!R494</f>
        <v>0.2</v>
      </c>
      <c r="G493" s="15" t="str">
        <f>'Care profiles'!A494</f>
        <v>65+</v>
      </c>
      <c r="H493" s="15" t="str">
        <f>'Care profiles'!B494</f>
        <v>Bereaved_Year1</v>
      </c>
      <c r="I493" s="15" t="str">
        <f>'Care profiles'!C494</f>
        <v>Bereaved_Year1_65+yrs</v>
      </c>
      <c r="J493" s="15" t="str">
        <f>'Care profiles'!D494</f>
        <v>Care profile</v>
      </c>
      <c r="K493" s="15" t="str">
        <f>'Care profiles'!E494</f>
        <v>Postvention Group Support Services</v>
      </c>
      <c r="L493" s="104">
        <f>'Care profiles'!F494</f>
        <v>0.5</v>
      </c>
      <c r="M493" s="15">
        <f>'Care profiles'!G494</f>
        <v>8</v>
      </c>
      <c r="N493" s="15">
        <f>'Care profiles'!H494</f>
        <v>120</v>
      </c>
      <c r="O493" s="15" t="str">
        <f>'Care profiles'!I494</f>
        <v>min</v>
      </c>
      <c r="P493" s="15" t="str">
        <f>'Care profiles'!J494</f>
        <v>Team</v>
      </c>
      <c r="Q493" s="15" t="str">
        <f>'Care profiles'!K494</f>
        <v>Postvention Group Support</v>
      </c>
      <c r="R493" s="15" t="str">
        <f>'Care profiles'!M494</f>
        <v>Y</v>
      </c>
      <c r="S493" s="15" t="str">
        <f>'Care profiles'!O494</f>
        <v>Y</v>
      </c>
      <c r="T493" s="15" t="str">
        <f>'Care profiles'!Q494</f>
        <v>N</v>
      </c>
      <c r="U493" s="30">
        <f t="shared" si="60"/>
        <v>18793.739627999999</v>
      </c>
      <c r="V493" s="30">
        <f t="shared" si="61"/>
        <v>9396.8698139999997</v>
      </c>
      <c r="W493" s="30">
        <f>IF(M493="n/a",0,IF(O493="days",V493*M493*(1+(VLOOKUP(K493,'Bed parameters'!$A$9:$G$12,7,FALSE))),V493*M493))</f>
        <v>75174.958511999997</v>
      </c>
      <c r="X493" s="30">
        <f t="shared" si="62"/>
        <v>150349.91702399999</v>
      </c>
      <c r="Y493" s="30">
        <f t="shared" si="63"/>
        <v>0</v>
      </c>
      <c r="Z493" s="113">
        <f>_xlfn.IFNA(Y493/((VLOOKUP(K493,'Bed parameters'!$A$9:$G$12,3,FALSE))*(VLOOKUP(K493,'Bed parameters'!$A$9:$G$12,5,FALSE))),0)</f>
        <v>0</v>
      </c>
      <c r="AA493" s="30">
        <f t="shared" si="64"/>
        <v>30069.983404800001</v>
      </c>
      <c r="AB493" s="30">
        <f>_xlfn.IFNA(IF($O493="days",$Y493*(VLOOKUP($K493,'Bed parameters'!$A$9:$I$12,9,FALSE))*$F493*(VLOOKUP($Q493,'Workforce distribution'!$C$8:$AD$30,AB$7,FALSE)),IF($Q493="n/a",(IF($P493=AB$6,$X493*$F493,0)),$X493*$F493*(VLOOKUP($Q493,'Workforce distribution'!$C$8:$AD$30,AB$7,FALSE)))),0)</f>
        <v>0</v>
      </c>
      <c r="AC493" s="30">
        <f>_xlfn.IFNA(IF($O493="days",$Y493*(VLOOKUP($K493,'Bed parameters'!$A$9:$I$12,9,FALSE))*$F493*(VLOOKUP($Q493,'Workforce distribution'!$C$8:$AD$30,AC$7,FALSE)),IF($Q493="n/a",(IF($P493=AC$6,$X493*$F493,0)),$X493*$F493*(VLOOKUP($Q493,'Workforce distribution'!$C$8:$AD$30,AC$7,FALSE)))),0)</f>
        <v>0</v>
      </c>
      <c r="AD493" s="30">
        <f>_xlfn.IFNA(IF($O493="days",$Y493*(VLOOKUP($K493,'Bed parameters'!$A$9:$I$12,9,FALSE))*$F493*(VLOOKUP($Q493,'Workforce distribution'!$C$8:$AD$30,AD$7,FALSE)),IF($Q493="n/a",(IF($P493=AD$6,$X493*$F493,0)),$X493*$F493*(VLOOKUP($Q493,'Workforce distribution'!$C$8:$AD$30,AD$7,FALSE)))),0)</f>
        <v>0</v>
      </c>
      <c r="AE493" s="30">
        <f>_xlfn.IFNA(IF($O493="days",$Y493*(VLOOKUP($K493,'Bed parameters'!$A$9:$I$12,9,FALSE))*$F493*(VLOOKUP($Q493,'Workforce distribution'!$C$8:$AD$30,AE$7,FALSE)),IF($Q493="n/a",(IF($P493=AE$6,$X493*$F493,0)),$X493*$F493*(VLOOKUP($Q493,'Workforce distribution'!$C$8:$AD$30,AE$7,FALSE)))),0)</f>
        <v>15034.991702400001</v>
      </c>
      <c r="AF493" s="30">
        <f>_xlfn.IFNA(IF($O493="days",$Y493*(VLOOKUP($K493,'Bed parameters'!$A$9:$I$12,9,FALSE))*$F493*(VLOOKUP($Q493,'Workforce distribution'!$C$8:$AD$30,AF$7,FALSE)),IF($Q493="n/a",(IF($P493=AF$6,$X493*$F493,0)),$X493*$F493*(VLOOKUP($Q493,'Workforce distribution'!$C$8:$AD$30,AF$7,FALSE)))),0)</f>
        <v>0</v>
      </c>
      <c r="AG493" s="30">
        <f>_xlfn.IFNA(IF($O493="days",$Y493*(VLOOKUP($K493,'Bed parameters'!$A$9:$I$12,9,FALSE))*$F493*(VLOOKUP($Q493,'Workforce distribution'!$C$8:$AD$30,AG$7,FALSE)),IF($Q493="n/a",(IF($P493=AG$6,$X493*$F493,0)),$X493*$F493*(VLOOKUP($Q493,'Workforce distribution'!$C$8:$AD$30,AG$7,FALSE)))),0)</f>
        <v>0</v>
      </c>
      <c r="AH493" s="30">
        <f>_xlfn.IFNA(IF($O493="days",$Y493*(VLOOKUP($K493,'Bed parameters'!$A$9:$I$12,9,FALSE))*$F493*(VLOOKUP($Q493,'Workforce distribution'!$C$8:$AD$30,AH$7,FALSE)),IF($Q493="n/a",(IF($P493=AH$6,$X493*$F493,0)),$X493*$F493*(VLOOKUP($Q493,'Workforce distribution'!$C$8:$AD$30,AH$7,FALSE)))),0)</f>
        <v>0</v>
      </c>
      <c r="AI493" s="30">
        <f>_xlfn.IFNA(IF($O493="days",$Y493*(VLOOKUP($K493,'Bed parameters'!$A$9:$I$12,9,FALSE))*$F493*(VLOOKUP($Q493,'Workforce distribution'!$C$8:$AD$30,AI$7,FALSE)),IF($Q493="n/a",(IF($P493=AI$6,$X493*$F493,0)),$X493*$F493*(VLOOKUP($Q493,'Workforce distribution'!$C$8:$AD$30,AI$7,FALSE)))),0)</f>
        <v>0</v>
      </c>
      <c r="AJ493" s="30">
        <f>_xlfn.IFNA(IF($O493="days",$Y493*(VLOOKUP($K493,'Bed parameters'!$A$9:$I$12,9,FALSE))*$F493*(VLOOKUP($Q493,'Workforce distribution'!$C$8:$AD$30,AJ$7,FALSE)),IF($Q493="n/a",(IF($P493=AJ$6,$X493*$F493,0)),$X493*$F493*(VLOOKUP($Q493,'Workforce distribution'!$C$8:$AD$30,AJ$7,FALSE)))),0)</f>
        <v>0</v>
      </c>
      <c r="AK493" s="30">
        <f>_xlfn.IFNA(IF($O493="days",$Y493*(VLOOKUP($K493,'Bed parameters'!$A$9:$I$12,9,FALSE))*$F493*(VLOOKUP($Q493,'Workforce distribution'!$C$8:$AD$30,AK$7,FALSE)),IF($Q493="n/a",(IF($P493=AK$6,$X493*$F493,0)),$X493*$F493*(VLOOKUP($Q493,'Workforce distribution'!$C$8:$AD$30,AK$7,FALSE)))),0)</f>
        <v>0</v>
      </c>
      <c r="AL493" s="30">
        <f>_xlfn.IFNA(IF($O493="days",$Y493*(VLOOKUP($K493,'Bed parameters'!$A$9:$I$12,9,FALSE))*$F493*(VLOOKUP($Q493,'Workforce distribution'!$C$8:$AD$30,AL$7,FALSE)),IF($Q493="n/a",(IF($P493=AL$6,$X493*$F493,0)),$X493*$F493*(VLOOKUP($Q493,'Workforce distribution'!$C$8:$AD$30,AL$7,FALSE)))),0)</f>
        <v>0</v>
      </c>
      <c r="AM493" s="30">
        <f>_xlfn.IFNA(IF($O493="days",$Y493*(VLOOKUP($K493,'Bed parameters'!$A$9:$I$12,9,FALSE))*$F493*(VLOOKUP($Q493,'Workforce distribution'!$C$8:$AD$30,AM$7,FALSE)),IF($Q493="n/a",(IF($P493=AM$6,$X493*$F493,0)),$X493*$F493*(VLOOKUP($Q493,'Workforce distribution'!$C$8:$AD$30,AM$7,FALSE)))),0)</f>
        <v>0</v>
      </c>
      <c r="AN493" s="30">
        <f>_xlfn.IFNA(IF($O493="days",$Y493*(VLOOKUP($K493,'Bed parameters'!$A$9:$I$12,9,FALSE))*$F493*(VLOOKUP($Q493,'Workforce distribution'!$C$8:$AD$30,AN$7,FALSE)),IF($Q493="n/a",(IF($P493=AN$6,$X493*$F493,0)),$X493*$F493*(VLOOKUP($Q493,'Workforce distribution'!$C$8:$AD$30,AN$7,FALSE)))),0)</f>
        <v>0</v>
      </c>
      <c r="AO493" s="30">
        <f>_xlfn.IFNA(IF($O493="days",$Y493*(VLOOKUP($K493,'Bed parameters'!$A$9:$I$12,9,FALSE))*$F493*(VLOOKUP($Q493,'Workforce distribution'!$C$8:$AD$30,AO$7,FALSE)),IF($Q493="n/a",(IF($P493=AO$6,$X493*$F493,0)),$X493*$F493*(VLOOKUP($Q493,'Workforce distribution'!$C$8:$AD$30,AO$7,FALSE)))),0)</f>
        <v>0</v>
      </c>
      <c r="AP493" s="30">
        <f>_xlfn.IFNA(IF($O493="days",$Y493*(VLOOKUP($K493,'Bed parameters'!$A$9:$I$12,9,FALSE))*$F493*(VLOOKUP($Q493,'Workforce distribution'!$C$8:$AD$30,AP$7,FALSE)),IF($Q493="n/a",(IF($P493=AP$6,$X493*$F493,0)),$X493*$F493*(VLOOKUP($Q493,'Workforce distribution'!$C$8:$AD$30,AP$7,FALSE)))),0)</f>
        <v>0</v>
      </c>
      <c r="AQ493" s="30">
        <f>_xlfn.IFNA(IF($O493="days",$Y493*(VLOOKUP($K493,'Bed parameters'!$A$9:$I$12,9,FALSE))*$F493*(VLOOKUP($Q493,'Workforce distribution'!$C$8:$AD$30,AQ$7,FALSE)),IF($Q493="n/a",(IF($P493=AQ$6,$X493*$F493,0)),$X493*$F493*(VLOOKUP($Q493,'Workforce distribution'!$C$8:$AD$30,AQ$7,FALSE)))),0)</f>
        <v>0</v>
      </c>
      <c r="AR493" s="30">
        <f>_xlfn.IFNA(IF($O493="days",$Y493*(VLOOKUP($K493,'Bed parameters'!$A$9:$I$12,9,FALSE))*$F493*(VLOOKUP($Q493,'Workforce distribution'!$C$8:$AD$30,AR$7,FALSE)),IF($Q493="n/a",(IF($P493=AR$6,$X493*$F493,0)),$X493*$F493*(VLOOKUP($Q493,'Workforce distribution'!$C$8:$AD$30,AR$7,FALSE)))),0)</f>
        <v>0</v>
      </c>
      <c r="AS493" s="30">
        <f>_xlfn.IFNA(IF($O493="days",$Y493*(VLOOKUP($K493,'Bed parameters'!$A$9:$I$12,9,FALSE))*$F493*(VLOOKUP($Q493,'Workforce distribution'!$C$8:$AD$30,AS$7,FALSE)),IF($Q493="n/a",(IF($P493=AS$6,$X493*$F493,0)),$X493*$F493*(VLOOKUP($Q493,'Workforce distribution'!$C$8:$AD$30,AS$7,FALSE)))),0)</f>
        <v>15034.991702400001</v>
      </c>
      <c r="AT493" s="30">
        <f>_xlfn.IFNA(IF($O493="days",$Y493*(VLOOKUP($K493,'Bed parameters'!$A$9:$I$12,9,FALSE))*$F493*(VLOOKUP($Q493,'Workforce distribution'!$C$8:$AD$30,AT$7,FALSE)),IF($Q493="n/a",(IF($P493=AT$6,$X493*$F493,0)),$X493*$F493*(VLOOKUP($Q493,'Workforce distribution'!$C$8:$AD$30,AT$7,FALSE)))),0)</f>
        <v>0</v>
      </c>
      <c r="AU493" s="30">
        <f>_xlfn.IFNA(IF($O493="days",$Y493*(VLOOKUP($K493,'Bed parameters'!$A$9:$I$12,9,FALSE))*$F493*(VLOOKUP($Q493,'Workforce distribution'!$C$8:$AD$30,AU$7,FALSE)),IF($Q493="n/a",(IF($P493=AU$6,$X493*$F493,0)),$X493*$F493*(VLOOKUP($Q493,'Workforce distribution'!$C$8:$AD$30,AU$7,FALSE)))),0)</f>
        <v>0</v>
      </c>
      <c r="AV493" s="30">
        <f>_xlfn.IFNA(IF($O493="days",$Y493*(VLOOKUP($K493,'Bed parameters'!$A$9:$I$12,9,FALSE))*$F493*(VLOOKUP($Q493,'Workforce distribution'!$C$8:$AD$30,AV$7,FALSE)),IF($Q493="n/a",(IF($P493=AV$6,$X493*$F493,0)),$X493*$F493*(VLOOKUP($Q493,'Workforce distribution'!$C$8:$AD$30,AV$7,FALSE)))),0)</f>
        <v>0</v>
      </c>
      <c r="AW493" s="30">
        <f>_xlfn.IFNA(IF($O493="days",$Y493*(VLOOKUP($K493,'Bed parameters'!$A$9:$I$12,9,FALSE))*$F493*(VLOOKUP($Q493,'Workforce distribution'!$C$8:$AD$30,AW$7,FALSE)),IF($Q493="n/a",(IF($P493=AW$6,$X493*$F493,0)),$X493*$F493*(VLOOKUP($Q493,'Workforce distribution'!$C$8:$AD$30,AW$7,FALSE)))),0)</f>
        <v>0</v>
      </c>
      <c r="AX493" s="30">
        <f>_xlfn.IFNA(IF($O493="days",$Y493*(VLOOKUP($K493,'Bed parameters'!$A$9:$I$12,9,FALSE))*$F493*(VLOOKUP($Q493,'Workforce distribution'!$C$8:$AD$30,AX$7,FALSE)),IF($Q493="n/a",(IF($P493=AX$6,$X493*$F493,0)),$X493*$F493*(VLOOKUP($Q493,'Workforce distribution'!$C$8:$AD$30,AX$7,FALSE)))),0)</f>
        <v>0</v>
      </c>
      <c r="AY493" s="30">
        <f>_xlfn.IFNA(IF($O493="days",$Y493*(VLOOKUP($K493,'Bed parameters'!$A$9:$I$12,9,FALSE))*$F493*(VLOOKUP($Q493,'Workforce distribution'!$C$8:$AD$30,AY$7,FALSE)),IF($Q493="n/a",(IF($P493=AY$6,$X493*$F493,0)),$X493*$F493*(VLOOKUP($Q493,'Workforce distribution'!$C$8:$AD$30,AY$7,FALSE)))),0)</f>
        <v>0</v>
      </c>
      <c r="AZ493" s="30">
        <f>_xlfn.IFNA(IF($O493="days",$Y493*(VLOOKUP($K493,'Bed parameters'!$A$9:$I$12,9,FALSE))*$F493*(VLOOKUP($Q493,'Workforce distribution'!$C$8:$AD$30,AZ$7,FALSE)),IF($Q493="n/a",(IF($P493=AZ$6,$X493*$F493,0)),$X493*$F493*(VLOOKUP($Q493,'Workforce distribution'!$C$8:$AD$30,AZ$7,FALSE)))),0)</f>
        <v>0</v>
      </c>
      <c r="BA493" s="30">
        <f>_xlfn.IFNA(IF($O493="days",$Y493*(VLOOKUP($K493,'Bed parameters'!$A$9:$I$12,9,FALSE))*$F493*(VLOOKUP($Q493,'Workforce distribution'!$C$8:$AD$30,BA$7,FALSE)),IF($Q493="n/a",(IF($P493=BA$6,$X493*$F493,0)),$X493*$F493*(VLOOKUP($Q493,'Workforce distribution'!$C$8:$AD$30,BA$7,FALSE)))),0)</f>
        <v>0</v>
      </c>
      <c r="BB493" s="30">
        <f>_xlfn.IFNA(IF($O493="days",$Y493*(VLOOKUP($K493,'Bed parameters'!$A$9:$I$12,9,FALSE))*$F493*(VLOOKUP($Q493,'Workforce distribution'!$C$8:$AD$30,BB$7,FALSE)),IF($Q493="n/a",(IF($P493=BB$6,$X493*$F493,0)),$X493*$F493*(VLOOKUP($Q493,'Workforce distribution'!$C$8:$AD$30,BB$7,FALSE)))),0)</f>
        <v>0</v>
      </c>
      <c r="BC493" s="149">
        <f t="shared" si="65"/>
        <v>23.364400469930072</v>
      </c>
      <c r="BD493" s="288">
        <f>IF($Q493="n/a",(IF('Workforce hours'!D$30=0,0,(AB493/'Workforce hours'!D$30))),(IF(VLOOKUP($Q493,'Workforce hours'!$C$8:$AD$30,BD$7,FALSE)=0,0,(AB493/(VLOOKUP($Q493,'Workforce hours'!$C$8:$AD$30,BD$7,FALSE))))))</f>
        <v>0</v>
      </c>
      <c r="BE493" s="288">
        <f>IF($Q493="n/a",(IF('Workforce hours'!E$30=0,0,(AC493/'Workforce hours'!E$30))),(IF(VLOOKUP($Q493,'Workforce hours'!$C$8:$AD$30,BE$7,FALSE)=0,0,(AC493/(VLOOKUP($Q493,'Workforce hours'!$C$8:$AD$30,BE$7,FALSE))))))</f>
        <v>0</v>
      </c>
      <c r="BF493" s="288">
        <f>IF($Q493="n/a",(IF('Workforce hours'!F$30=0,0,(AD493/'Workforce hours'!F$30))),(IF(VLOOKUP($Q493,'Workforce hours'!$C$8:$AD$30,BF$7,FALSE)=0,0,(AD493/(VLOOKUP($Q493,'Workforce hours'!$C$8:$AD$30,BF$7,FALSE))))))</f>
        <v>0</v>
      </c>
      <c r="BG493" s="288">
        <f>IF($Q493="n/a",(IF('Workforce hours'!G$30=0,0,(AE493/'Workforce hours'!G$30))),(IF(VLOOKUP($Q493,'Workforce hours'!$C$8:$AD$30,BG$7,FALSE)=0,0,(AE493/(VLOOKUP($Q493,'Workforce hours'!$C$8:$AD$30,BG$7,FALSE))))))</f>
        <v>11.682200234965036</v>
      </c>
      <c r="BH493" s="288">
        <f>IF($Q493="n/a",(IF('Workforce hours'!H$30=0,0,(AF493/'Workforce hours'!H$30))),(IF(VLOOKUP($Q493,'Workforce hours'!$C$8:$AD$30,BH$7,FALSE)=0,0,(AF493/(VLOOKUP($Q493,'Workforce hours'!$C$8:$AD$30,BH$7,FALSE))))))</f>
        <v>0</v>
      </c>
      <c r="BI493" s="288">
        <f>IF($Q493="n/a",(IF('Workforce hours'!I$30=0,0,(AG493/'Workforce hours'!I$30))),(IF(VLOOKUP($Q493,'Workforce hours'!$C$8:$AD$30,BI$7,FALSE)=0,0,(AG493/(VLOOKUP($Q493,'Workforce hours'!$C$8:$AD$30,BI$7,FALSE))))))</f>
        <v>0</v>
      </c>
      <c r="BJ493" s="288">
        <f>IF($Q493="n/a",(IF('Workforce hours'!J$30=0,0,(AH493/'Workforce hours'!J$30))),(IF(VLOOKUP($Q493,'Workforce hours'!$C$8:$AD$30,BJ$7,FALSE)=0,0,(AH493/(VLOOKUP($Q493,'Workforce hours'!$C$8:$AD$30,BJ$7,FALSE))))))</f>
        <v>0</v>
      </c>
      <c r="BK493" s="288">
        <f>IF($Q493="n/a",(IF('Workforce hours'!K$30=0,0,(AI493/'Workforce hours'!K$30))),(IF(VLOOKUP($Q493,'Workforce hours'!$C$8:$AD$30,BK$7,FALSE)=0,0,(AI493/(VLOOKUP($Q493,'Workforce hours'!$C$8:$AD$30,BK$7,FALSE))))))</f>
        <v>0</v>
      </c>
      <c r="BL493" s="288">
        <f>IF($Q493="n/a",(IF('Workforce hours'!L$30=0,0,(AJ493/'Workforce hours'!L$30))),(IF(VLOOKUP($Q493,'Workforce hours'!$C$8:$AD$30,BL$7,FALSE)=0,0,(AJ493/(VLOOKUP($Q493,'Workforce hours'!$C$8:$AD$30,BL$7,FALSE))))))</f>
        <v>0</v>
      </c>
      <c r="BM493" s="288">
        <f>IF($Q493="n/a",(IF('Workforce hours'!M$30=0,0,(AK493/'Workforce hours'!M$30))),(IF(VLOOKUP($Q493,'Workforce hours'!$C$8:$AD$30,BM$7,FALSE)=0,0,(AK493/(VLOOKUP($Q493,'Workforce hours'!$C$8:$AD$30,BM$7,FALSE))))))</f>
        <v>0</v>
      </c>
      <c r="BN493" s="288">
        <f>IF($Q493="n/a",(IF('Workforce hours'!N$30=0,0,(AL493/'Workforce hours'!N$30))),(IF(VLOOKUP($Q493,'Workforce hours'!$C$8:$AD$30,BN$7,FALSE)=0,0,(AL493/(VLOOKUP($Q493,'Workforce hours'!$C$8:$AD$30,BN$7,FALSE))))))</f>
        <v>0</v>
      </c>
      <c r="BO493" s="288">
        <f>IF($Q493="n/a",(IF('Workforce hours'!O$30=0,0,(AM493/'Workforce hours'!O$30))),(IF(VLOOKUP($Q493,'Workforce hours'!$C$8:$AD$30,BO$7,FALSE)=0,0,(AM493/(VLOOKUP($Q493,'Workforce hours'!$C$8:$AD$30,BO$7,FALSE))))))</f>
        <v>0</v>
      </c>
      <c r="BP493" s="288">
        <f>IF($Q493="n/a",(IF('Workforce hours'!P$30=0,0,(AN493/'Workforce hours'!P$30))),(IF(VLOOKUP($Q493,'Workforce hours'!$C$8:$AD$30,BP$7,FALSE)=0,0,(AN493/(VLOOKUP($Q493,'Workforce hours'!$C$8:$AD$30,BP$7,FALSE))))))</f>
        <v>0</v>
      </c>
      <c r="BQ493" s="288">
        <f>IF($Q493="n/a",(IF('Workforce hours'!Q$30=0,0,(AO493/'Workforce hours'!Q$30))),(IF(VLOOKUP($Q493,'Workforce hours'!$C$8:$AD$30,BQ$7,FALSE)=0,0,(AO493/(VLOOKUP($Q493,'Workforce hours'!$C$8:$AD$30,BQ$7,FALSE))))))</f>
        <v>0</v>
      </c>
      <c r="BR493" s="288">
        <f>IF($Q493="n/a",(IF('Workforce hours'!R$30=0,0,(AP493/'Workforce hours'!R$30))),(IF(VLOOKUP($Q493,'Workforce hours'!$C$8:$AD$30,BR$7,FALSE)=0,0,(AP493/(VLOOKUP($Q493,'Workforce hours'!$C$8:$AD$30,BR$7,FALSE))))))</f>
        <v>0</v>
      </c>
      <c r="BS493" s="288">
        <f>IF($Q493="n/a",(IF('Workforce hours'!S$30=0,0,(AQ493/'Workforce hours'!S$30))),(IF(VLOOKUP($Q493,'Workforce hours'!$C$8:$AD$30,BS$7,FALSE)=0,0,(AQ493/(VLOOKUP($Q493,'Workforce hours'!$C$8:$AD$30,BS$7,FALSE))))))</f>
        <v>0</v>
      </c>
      <c r="BT493" s="288">
        <f>IF($Q493="n/a",(IF('Workforce hours'!T$30=0,0,(AR493/'Workforce hours'!T$30))),(IF(VLOOKUP($Q493,'Workforce hours'!$C$8:$AD$30,BT$7,FALSE)=0,0,(AR493/(VLOOKUP($Q493,'Workforce hours'!$C$8:$AD$30,BT$7,FALSE))))))</f>
        <v>0</v>
      </c>
      <c r="BU493" s="288">
        <f>IF($Q493="n/a",(IF('Workforce hours'!U$30=0,0,(AS493/'Workforce hours'!U$30))),(IF(VLOOKUP($Q493,'Workforce hours'!$C$8:$AD$30,BU$7,FALSE)=0,0,(AS493/(VLOOKUP($Q493,'Workforce hours'!$C$8:$AD$30,BU$7,FALSE))))))</f>
        <v>11.682200234965036</v>
      </c>
      <c r="BV493" s="288">
        <f>IF($Q493="n/a",(IF('Workforce hours'!V$30=0,0,(AT493/'Workforce hours'!V$30))),(IF(VLOOKUP($Q493,'Workforce hours'!$C$8:$AD$30,BV$7,FALSE)=0,0,(AT493/(VLOOKUP($Q493,'Workforce hours'!$C$8:$AD$30,BV$7,FALSE))))))</f>
        <v>0</v>
      </c>
      <c r="BW493" s="288">
        <f>IF($Q493="n/a",(IF('Workforce hours'!W$30=0,0,(AU493/'Workforce hours'!W$30))),(IF(VLOOKUP($Q493,'Workforce hours'!$C$8:$AD$30,BW$7,FALSE)=0,0,(AU493/(VLOOKUP($Q493,'Workforce hours'!$C$8:$AD$30,BW$7,FALSE))))))</f>
        <v>0</v>
      </c>
      <c r="BX493" s="288">
        <f>IF($Q493="n/a",(IF('Workforce hours'!X$30=0,0,(AV493/'Workforce hours'!X$30))),(IF(VLOOKUP($Q493,'Workforce hours'!$C$8:$AD$30,BX$7,FALSE)=0,0,(AV493/(VLOOKUP($Q493,'Workforce hours'!$C$8:$AD$30,BX$7,FALSE))))))</f>
        <v>0</v>
      </c>
      <c r="BY493" s="288">
        <f>IF($Q493="n/a",(IF('Workforce hours'!Y$30=0,0,(AW493/'Workforce hours'!Y$30))),(IF(VLOOKUP($Q493,'Workforce hours'!$C$8:$AD$30,BY$7,FALSE)=0,0,(AW493/(VLOOKUP($Q493,'Workforce hours'!$C$8:$AD$30,BY$7,FALSE))))))</f>
        <v>0</v>
      </c>
      <c r="BZ493" s="288">
        <f>IF($Q493="n/a",(IF('Workforce hours'!Z$30=0,0,(AX493/'Workforce hours'!Z$30))),(IF(VLOOKUP($Q493,'Workforce hours'!$C$8:$AD$30,BZ$7,FALSE)=0,0,(AX493/(VLOOKUP($Q493,'Workforce hours'!$C$8:$AD$30,BZ$7,FALSE))))))</f>
        <v>0</v>
      </c>
      <c r="CA493" s="288">
        <f>IF($Q493="n/a",(IF('Workforce hours'!AA$30=0,0,(AY493/'Workforce hours'!AA$30))),(IF(VLOOKUP($Q493,'Workforce hours'!$C$8:$AD$30,CA$7,FALSE)=0,0,(AY493/(VLOOKUP($Q493,'Workforce hours'!$C$8:$AD$30,CA$7,FALSE))))))</f>
        <v>0</v>
      </c>
      <c r="CB493" s="288">
        <f>IF($Q493="n/a",(IF('Workforce hours'!AB$30=0,0,(AZ493/'Workforce hours'!AB$30))),(IF(VLOOKUP($Q493,'Workforce hours'!$C$8:$AD$30,CB$7,FALSE)=0,0,(AZ493/(VLOOKUP($Q493,'Workforce hours'!$C$8:$AD$30,CB$7,FALSE))))))</f>
        <v>0</v>
      </c>
      <c r="CC493" s="288">
        <f>IF($Q493="n/a",(IF('Workforce hours'!AC$30=0,0,(BA493/'Workforce hours'!AC$30))),(IF(VLOOKUP($Q493,'Workforce hours'!$C$8:$AD$30,CC$7,FALSE)=0,0,(BA493/(VLOOKUP($Q493,'Workforce hours'!$C$8:$AD$30,CC$7,FALSE))))))</f>
        <v>0</v>
      </c>
      <c r="CD493" s="288">
        <f>IF($Q493="n/a",(IF('Workforce hours'!AD$30=0,0,(BB493/'Workforce hours'!AD$30))),(IF(VLOOKUP($Q493,'Workforce hours'!$C$8:$AD$30,CD$7,FALSE)=0,0,(BB493/(VLOOKUP($Q493,'Workforce hours'!$C$8:$AD$30,CD$7,FALSE))))))</f>
        <v>0</v>
      </c>
      <c r="CE493" s="289">
        <f t="shared" si="66"/>
        <v>0</v>
      </c>
      <c r="CF493" s="290">
        <f>BD493*'Workforce costs'!B$9*(1+'Workforce costs'!B$10)*(1+'Workforce costs'!B$11)</f>
        <v>0</v>
      </c>
      <c r="CG493" s="290">
        <f>BE493*'Workforce costs'!C$9*(1+'Workforce costs'!C$10)*(1+'Workforce costs'!C$11)</f>
        <v>0</v>
      </c>
      <c r="CH493" s="290">
        <f>BF493*'Workforce costs'!D$9*(1+'Workforce costs'!D$10)*(1+'Workforce costs'!D$11)</f>
        <v>0</v>
      </c>
      <c r="CI493" s="290">
        <f>BG493*'Workforce costs'!E$9*(1+'Workforce costs'!E$10)*(1+'Workforce costs'!E$11)</f>
        <v>0</v>
      </c>
      <c r="CJ493" s="290">
        <f>BH493*'Workforce costs'!F$9*(1+'Workforce costs'!F$10)*(1+'Workforce costs'!F$11)</f>
        <v>0</v>
      </c>
      <c r="CK493" s="290">
        <f>BI493*'Workforce costs'!G$9*(1+'Workforce costs'!G$10)*(1+'Workforce costs'!G$11)</f>
        <v>0</v>
      </c>
      <c r="CL493" s="290">
        <f>BJ493*'Workforce costs'!H$9*(1+'Workforce costs'!H$10)*(1+'Workforce costs'!H$11)</f>
        <v>0</v>
      </c>
      <c r="CM493" s="290">
        <f>BK493*'Workforce costs'!I$9*(1+'Workforce costs'!I$10)*(1+'Workforce costs'!I$11)</f>
        <v>0</v>
      </c>
      <c r="CN493" s="290">
        <f>BL493*'Workforce costs'!J$9*(1+'Workforce costs'!J$10)*(1+'Workforce costs'!J$11)</f>
        <v>0</v>
      </c>
      <c r="CO493" s="290">
        <f>BM493*'Workforce costs'!K$9*(1+'Workforce costs'!K$10)*(1+'Workforce costs'!K$11)</f>
        <v>0</v>
      </c>
      <c r="CP493" s="290">
        <f>BN493*'Workforce costs'!L$9*(1+'Workforce costs'!L$10)*(1+'Workforce costs'!L$11)</f>
        <v>0</v>
      </c>
      <c r="CQ493" s="290">
        <f>BO493*'Workforce costs'!M$9*(1+'Workforce costs'!M$10)*(1+'Workforce costs'!M$11)</f>
        <v>0</v>
      </c>
      <c r="CR493" s="290">
        <f>BP493*'Workforce costs'!N$9*(1+'Workforce costs'!N$10)*(1+'Workforce costs'!N$11)</f>
        <v>0</v>
      </c>
      <c r="CS493" s="290">
        <f>BQ493*'Workforce costs'!O$9*(1+'Workforce costs'!O$10)*(1+'Workforce costs'!O$11)</f>
        <v>0</v>
      </c>
      <c r="CT493" s="290">
        <f>BR493*'Workforce costs'!P$9*(1+'Workforce costs'!P$10)*(1+'Workforce costs'!P$11)</f>
        <v>0</v>
      </c>
      <c r="CU493" s="290">
        <f>BS493*'Workforce costs'!Q$9*(1+'Workforce costs'!Q$10)*(1+'Workforce costs'!Q$11)</f>
        <v>0</v>
      </c>
      <c r="CV493" s="290">
        <f>BT493*'Workforce costs'!R$9*(1+'Workforce costs'!R$10)*(1+'Workforce costs'!R$11)</f>
        <v>0</v>
      </c>
      <c r="CW493" s="290">
        <f>BU493*'Workforce costs'!S$9*(1+'Workforce costs'!S$10)*(1+'Workforce costs'!S$11)</f>
        <v>0</v>
      </c>
      <c r="CX493" s="290">
        <f>BV493*'Workforce costs'!T$9*(1+'Workforce costs'!T$10)*(1+'Workforce costs'!T$11)</f>
        <v>0</v>
      </c>
      <c r="CY493" s="290">
        <f>BW493*'Workforce costs'!U$9*(1+'Workforce costs'!U$10)*(1+'Workforce costs'!U$11)</f>
        <v>0</v>
      </c>
      <c r="CZ493" s="290">
        <f>BX493*'Workforce costs'!V$9*(1+'Workforce costs'!V$10)*(1+'Workforce costs'!V$11)</f>
        <v>0</v>
      </c>
      <c r="DA493" s="290">
        <f>BY493*'Workforce costs'!W$9*(1+'Workforce costs'!W$10)*(1+'Workforce costs'!W$11)</f>
        <v>0</v>
      </c>
      <c r="DB493" s="290">
        <f>BZ493*'Workforce costs'!X$9*(1+'Workforce costs'!X$10)*(1+'Workforce costs'!X$11)</f>
        <v>0</v>
      </c>
      <c r="DC493" s="290">
        <f>CA493*'Workforce costs'!Y$9*(1+'Workforce costs'!Y$10)*(1+'Workforce costs'!Y$11)</f>
        <v>0</v>
      </c>
      <c r="DD493" s="290">
        <f>CB493*'Workforce costs'!Z$9*(1+'Workforce costs'!Z$10)*(1+'Workforce costs'!Z$11)</f>
        <v>0</v>
      </c>
      <c r="DE493" s="290">
        <f>CC493*'Workforce costs'!AA$9*(1+'Workforce costs'!AA$10)*(1+'Workforce costs'!AA$11)</f>
        <v>0</v>
      </c>
      <c r="DF493" s="290">
        <f>CD493*'Workforce costs'!AB$9*(1+'Workforce costs'!AB$10)*(1+'Workforce costs'!AB$11)</f>
        <v>0</v>
      </c>
    </row>
    <row r="494" spans="1:110" x14ac:dyDescent="0.3">
      <c r="A494" s="2" t="str">
        <f>Outputs!$A$4</f>
        <v>Australia</v>
      </c>
      <c r="B494" s="2" t="str">
        <f t="shared" si="59"/>
        <v>Australia 65+</v>
      </c>
      <c r="C494" s="30">
        <f>VLOOKUP($B494,Populations!$D$15:$H$1920,3,FALSE)</f>
        <v>4559374</v>
      </c>
      <c r="D494" s="255">
        <f>IF(OR($H494="General pop",$H494="Schools",$H494="Workplace",$H494="Skills Training",$H494="Digital Supports"),1,VLOOKUP($B494,Populations!$D$15:$H$1920,5,FALSE))</f>
        <v>1</v>
      </c>
      <c r="E494" s="88">
        <f>VLOOKUP(I494,Epidemiology!$C$10:$H$47,6,FALSE)</f>
        <v>412.2</v>
      </c>
      <c r="F494" s="102">
        <f>'Care profiles'!R495</f>
        <v>1</v>
      </c>
      <c r="G494" s="15" t="str">
        <f>'Care profiles'!A495</f>
        <v>65+</v>
      </c>
      <c r="H494" s="15" t="str">
        <f>'Care profiles'!B495</f>
        <v>Bereaved_Year1</v>
      </c>
      <c r="I494" s="15" t="str">
        <f>'Care profiles'!C495</f>
        <v>Bereaved_Year1_65+yrs</v>
      </c>
      <c r="J494" s="15" t="str">
        <f>'Care profiles'!D495</f>
        <v>Care profile</v>
      </c>
      <c r="K494" s="15" t="str">
        <f>'Care profiles'!E495</f>
        <v>Structured Psychological Therapies – Family</v>
      </c>
      <c r="L494" s="104">
        <f>'Care profiles'!F495</f>
        <v>0.5</v>
      </c>
      <c r="M494" s="15">
        <f>'Care profiles'!G495</f>
        <v>15</v>
      </c>
      <c r="N494" s="15">
        <f>'Care profiles'!H495</f>
        <v>60</v>
      </c>
      <c r="O494" s="15" t="str">
        <f>'Care profiles'!I495</f>
        <v>min</v>
      </c>
      <c r="P494" s="15" t="str">
        <f>'Care profiles'!J495</f>
        <v>Tertiary Qualified - Unspecified</v>
      </c>
      <c r="Q494" s="15" t="str">
        <f>'Care profiles'!K495</f>
        <v>n/a</v>
      </c>
      <c r="R494" s="15" t="str">
        <f>'Care profiles'!M495</f>
        <v>Y</v>
      </c>
      <c r="S494" s="15" t="str">
        <f>'Care profiles'!O495</f>
        <v>N</v>
      </c>
      <c r="T494" s="15" t="str">
        <f>'Care profiles'!Q495</f>
        <v>N</v>
      </c>
      <c r="U494" s="30">
        <f t="shared" si="60"/>
        <v>18793.739627999999</v>
      </c>
      <c r="V494" s="30">
        <f t="shared" si="61"/>
        <v>9396.8698139999997</v>
      </c>
      <c r="W494" s="30">
        <f>IF(M494="n/a",0,IF(O494="days",V494*M494*(1+(VLOOKUP(K494,'Bed parameters'!$A$9:$G$12,7,FALSE))),V494*M494))</f>
        <v>140953.04720999999</v>
      </c>
      <c r="X494" s="30">
        <f t="shared" si="62"/>
        <v>140953.04720999999</v>
      </c>
      <c r="Y494" s="30">
        <f t="shared" si="63"/>
        <v>0</v>
      </c>
      <c r="Z494" s="113">
        <f>_xlfn.IFNA(Y494/((VLOOKUP(K494,'Bed parameters'!$A$9:$G$12,3,FALSE))*(VLOOKUP(K494,'Bed parameters'!$A$9:$G$12,5,FALSE))),0)</f>
        <v>0</v>
      </c>
      <c r="AA494" s="30">
        <f t="shared" si="64"/>
        <v>140953.04720999999</v>
      </c>
      <c r="AB494" s="30">
        <f>_xlfn.IFNA(IF($O494="days",$Y494*(VLOOKUP($K494,'Bed parameters'!$A$9:$I$12,9,FALSE))*$F494*(VLOOKUP($Q494,'Workforce distribution'!$C$8:$AD$30,AB$7,FALSE)),IF($Q494="n/a",(IF($P494=AB$6,$X494*$F494,0)),$X494*$F494*(VLOOKUP($Q494,'Workforce distribution'!$C$8:$AD$30,AB$7,FALSE)))),0)</f>
        <v>0</v>
      </c>
      <c r="AC494" s="30">
        <f>_xlfn.IFNA(IF($O494="days",$Y494*(VLOOKUP($K494,'Bed parameters'!$A$9:$I$12,9,FALSE))*$F494*(VLOOKUP($Q494,'Workforce distribution'!$C$8:$AD$30,AC$7,FALSE)),IF($Q494="n/a",(IF($P494=AC$6,$X494*$F494,0)),$X494*$F494*(VLOOKUP($Q494,'Workforce distribution'!$C$8:$AD$30,AC$7,FALSE)))),0)</f>
        <v>0</v>
      </c>
      <c r="AD494" s="30">
        <f>_xlfn.IFNA(IF($O494="days",$Y494*(VLOOKUP($K494,'Bed parameters'!$A$9:$I$12,9,FALSE))*$F494*(VLOOKUP($Q494,'Workforce distribution'!$C$8:$AD$30,AD$7,FALSE)),IF($Q494="n/a",(IF($P494=AD$6,$X494*$F494,0)),$X494*$F494*(VLOOKUP($Q494,'Workforce distribution'!$C$8:$AD$30,AD$7,FALSE)))),0)</f>
        <v>0</v>
      </c>
      <c r="AE494" s="30">
        <f>_xlfn.IFNA(IF($O494="days",$Y494*(VLOOKUP($K494,'Bed parameters'!$A$9:$I$12,9,FALSE))*$F494*(VLOOKUP($Q494,'Workforce distribution'!$C$8:$AD$30,AE$7,FALSE)),IF($Q494="n/a",(IF($P494=AE$6,$X494*$F494,0)),$X494*$F494*(VLOOKUP($Q494,'Workforce distribution'!$C$8:$AD$30,AE$7,FALSE)))),0)</f>
        <v>0</v>
      </c>
      <c r="AF494" s="30">
        <f>_xlfn.IFNA(IF($O494="days",$Y494*(VLOOKUP($K494,'Bed parameters'!$A$9:$I$12,9,FALSE))*$F494*(VLOOKUP($Q494,'Workforce distribution'!$C$8:$AD$30,AF$7,FALSE)),IF($Q494="n/a",(IF($P494=AF$6,$X494*$F494,0)),$X494*$F494*(VLOOKUP($Q494,'Workforce distribution'!$C$8:$AD$30,AF$7,FALSE)))),0)</f>
        <v>0</v>
      </c>
      <c r="AG494" s="30">
        <f>_xlfn.IFNA(IF($O494="days",$Y494*(VLOOKUP($K494,'Bed parameters'!$A$9:$I$12,9,FALSE))*$F494*(VLOOKUP($Q494,'Workforce distribution'!$C$8:$AD$30,AG$7,FALSE)),IF($Q494="n/a",(IF($P494=AG$6,$X494*$F494,0)),$X494*$F494*(VLOOKUP($Q494,'Workforce distribution'!$C$8:$AD$30,AG$7,FALSE)))),0)</f>
        <v>0</v>
      </c>
      <c r="AH494" s="30">
        <f>_xlfn.IFNA(IF($O494="days",$Y494*(VLOOKUP($K494,'Bed parameters'!$A$9:$I$12,9,FALSE))*$F494*(VLOOKUP($Q494,'Workforce distribution'!$C$8:$AD$30,AH$7,FALSE)),IF($Q494="n/a",(IF($P494=AH$6,$X494*$F494,0)),$X494*$F494*(VLOOKUP($Q494,'Workforce distribution'!$C$8:$AD$30,AH$7,FALSE)))),0)</f>
        <v>0</v>
      </c>
      <c r="AI494" s="30">
        <f>_xlfn.IFNA(IF($O494="days",$Y494*(VLOOKUP($K494,'Bed parameters'!$A$9:$I$12,9,FALSE))*$F494*(VLOOKUP($Q494,'Workforce distribution'!$C$8:$AD$30,AI$7,FALSE)),IF($Q494="n/a",(IF($P494=AI$6,$X494*$F494,0)),$X494*$F494*(VLOOKUP($Q494,'Workforce distribution'!$C$8:$AD$30,AI$7,FALSE)))),0)</f>
        <v>0</v>
      </c>
      <c r="AJ494" s="30">
        <f>_xlfn.IFNA(IF($O494="days",$Y494*(VLOOKUP($K494,'Bed parameters'!$A$9:$I$12,9,FALSE))*$F494*(VLOOKUP($Q494,'Workforce distribution'!$C$8:$AD$30,AJ$7,FALSE)),IF($Q494="n/a",(IF($P494=AJ$6,$X494*$F494,0)),$X494*$F494*(VLOOKUP($Q494,'Workforce distribution'!$C$8:$AD$30,AJ$7,FALSE)))),0)</f>
        <v>0</v>
      </c>
      <c r="AK494" s="30">
        <f>_xlfn.IFNA(IF($O494="days",$Y494*(VLOOKUP($K494,'Bed parameters'!$A$9:$I$12,9,FALSE))*$F494*(VLOOKUP($Q494,'Workforce distribution'!$C$8:$AD$30,AK$7,FALSE)),IF($Q494="n/a",(IF($P494=AK$6,$X494*$F494,0)),$X494*$F494*(VLOOKUP($Q494,'Workforce distribution'!$C$8:$AD$30,AK$7,FALSE)))),0)</f>
        <v>0</v>
      </c>
      <c r="AL494" s="30">
        <f>_xlfn.IFNA(IF($O494="days",$Y494*(VLOOKUP($K494,'Bed parameters'!$A$9:$I$12,9,FALSE))*$F494*(VLOOKUP($Q494,'Workforce distribution'!$C$8:$AD$30,AL$7,FALSE)),IF($Q494="n/a",(IF($P494=AL$6,$X494*$F494,0)),$X494*$F494*(VLOOKUP($Q494,'Workforce distribution'!$C$8:$AD$30,AL$7,FALSE)))),0)</f>
        <v>0</v>
      </c>
      <c r="AM494" s="30">
        <f>_xlfn.IFNA(IF($O494="days",$Y494*(VLOOKUP($K494,'Bed parameters'!$A$9:$I$12,9,FALSE))*$F494*(VLOOKUP($Q494,'Workforce distribution'!$C$8:$AD$30,AM$7,FALSE)),IF($Q494="n/a",(IF($P494=AM$6,$X494*$F494,0)),$X494*$F494*(VLOOKUP($Q494,'Workforce distribution'!$C$8:$AD$30,AM$7,FALSE)))),0)</f>
        <v>0</v>
      </c>
      <c r="AN494" s="30">
        <f>_xlfn.IFNA(IF($O494="days",$Y494*(VLOOKUP($K494,'Bed parameters'!$A$9:$I$12,9,FALSE))*$F494*(VLOOKUP($Q494,'Workforce distribution'!$C$8:$AD$30,AN$7,FALSE)),IF($Q494="n/a",(IF($P494=AN$6,$X494*$F494,0)),$X494*$F494*(VLOOKUP($Q494,'Workforce distribution'!$C$8:$AD$30,AN$7,FALSE)))),0)</f>
        <v>0</v>
      </c>
      <c r="AO494" s="30">
        <f>_xlfn.IFNA(IF($O494="days",$Y494*(VLOOKUP($K494,'Bed parameters'!$A$9:$I$12,9,FALSE))*$F494*(VLOOKUP($Q494,'Workforce distribution'!$C$8:$AD$30,AO$7,FALSE)),IF($Q494="n/a",(IF($P494=AO$6,$X494*$F494,0)),$X494*$F494*(VLOOKUP($Q494,'Workforce distribution'!$C$8:$AD$30,AO$7,FALSE)))),0)</f>
        <v>0</v>
      </c>
      <c r="AP494" s="30">
        <f>_xlfn.IFNA(IF($O494="days",$Y494*(VLOOKUP($K494,'Bed parameters'!$A$9:$I$12,9,FALSE))*$F494*(VLOOKUP($Q494,'Workforce distribution'!$C$8:$AD$30,AP$7,FALSE)),IF($Q494="n/a",(IF($P494=AP$6,$X494*$F494,0)),$X494*$F494*(VLOOKUP($Q494,'Workforce distribution'!$C$8:$AD$30,AP$7,FALSE)))),0)</f>
        <v>0</v>
      </c>
      <c r="AQ494" s="30">
        <f>_xlfn.IFNA(IF($O494="days",$Y494*(VLOOKUP($K494,'Bed parameters'!$A$9:$I$12,9,FALSE))*$F494*(VLOOKUP($Q494,'Workforce distribution'!$C$8:$AD$30,AQ$7,FALSE)),IF($Q494="n/a",(IF($P494=AQ$6,$X494*$F494,0)),$X494*$F494*(VLOOKUP($Q494,'Workforce distribution'!$C$8:$AD$30,AQ$7,FALSE)))),0)</f>
        <v>0</v>
      </c>
      <c r="AR494" s="30">
        <f>_xlfn.IFNA(IF($O494="days",$Y494*(VLOOKUP($K494,'Bed parameters'!$A$9:$I$12,9,FALSE))*$F494*(VLOOKUP($Q494,'Workforce distribution'!$C$8:$AD$30,AR$7,FALSE)),IF($Q494="n/a",(IF($P494=AR$6,$X494*$F494,0)),$X494*$F494*(VLOOKUP($Q494,'Workforce distribution'!$C$8:$AD$30,AR$7,FALSE)))),0)</f>
        <v>0</v>
      </c>
      <c r="AS494" s="30">
        <f>_xlfn.IFNA(IF($O494="days",$Y494*(VLOOKUP($K494,'Bed parameters'!$A$9:$I$12,9,FALSE))*$F494*(VLOOKUP($Q494,'Workforce distribution'!$C$8:$AD$30,AS$7,FALSE)),IF($Q494="n/a",(IF($P494=AS$6,$X494*$F494,0)),$X494*$F494*(VLOOKUP($Q494,'Workforce distribution'!$C$8:$AD$30,AS$7,FALSE)))),0)</f>
        <v>140953.04720999999</v>
      </c>
      <c r="AT494" s="30">
        <f>_xlfn.IFNA(IF($O494="days",$Y494*(VLOOKUP($K494,'Bed parameters'!$A$9:$I$12,9,FALSE))*$F494*(VLOOKUP($Q494,'Workforce distribution'!$C$8:$AD$30,AT$7,FALSE)),IF($Q494="n/a",(IF($P494=AT$6,$X494*$F494,0)),$X494*$F494*(VLOOKUP($Q494,'Workforce distribution'!$C$8:$AD$30,AT$7,FALSE)))),0)</f>
        <v>0</v>
      </c>
      <c r="AU494" s="30">
        <f>_xlfn.IFNA(IF($O494="days",$Y494*(VLOOKUP($K494,'Bed parameters'!$A$9:$I$12,9,FALSE))*$F494*(VLOOKUP($Q494,'Workforce distribution'!$C$8:$AD$30,AU$7,FALSE)),IF($Q494="n/a",(IF($P494=AU$6,$X494*$F494,0)),$X494*$F494*(VLOOKUP($Q494,'Workforce distribution'!$C$8:$AD$30,AU$7,FALSE)))),0)</f>
        <v>0</v>
      </c>
      <c r="AV494" s="30">
        <f>_xlfn.IFNA(IF($O494="days",$Y494*(VLOOKUP($K494,'Bed parameters'!$A$9:$I$12,9,FALSE))*$F494*(VLOOKUP($Q494,'Workforce distribution'!$C$8:$AD$30,AV$7,FALSE)),IF($Q494="n/a",(IF($P494=AV$6,$X494*$F494,0)),$X494*$F494*(VLOOKUP($Q494,'Workforce distribution'!$C$8:$AD$30,AV$7,FALSE)))),0)</f>
        <v>0</v>
      </c>
      <c r="AW494" s="30">
        <f>_xlfn.IFNA(IF($O494="days",$Y494*(VLOOKUP($K494,'Bed parameters'!$A$9:$I$12,9,FALSE))*$F494*(VLOOKUP($Q494,'Workforce distribution'!$C$8:$AD$30,AW$7,FALSE)),IF($Q494="n/a",(IF($P494=AW$6,$X494*$F494,0)),$X494*$F494*(VLOOKUP($Q494,'Workforce distribution'!$C$8:$AD$30,AW$7,FALSE)))),0)</f>
        <v>0</v>
      </c>
      <c r="AX494" s="30">
        <f>_xlfn.IFNA(IF($O494="days",$Y494*(VLOOKUP($K494,'Bed parameters'!$A$9:$I$12,9,FALSE))*$F494*(VLOOKUP($Q494,'Workforce distribution'!$C$8:$AD$30,AX$7,FALSE)),IF($Q494="n/a",(IF($P494=AX$6,$X494*$F494,0)),$X494*$F494*(VLOOKUP($Q494,'Workforce distribution'!$C$8:$AD$30,AX$7,FALSE)))),0)</f>
        <v>0</v>
      </c>
      <c r="AY494" s="30">
        <f>_xlfn.IFNA(IF($O494="days",$Y494*(VLOOKUP($K494,'Bed parameters'!$A$9:$I$12,9,FALSE))*$F494*(VLOOKUP($Q494,'Workforce distribution'!$C$8:$AD$30,AY$7,FALSE)),IF($Q494="n/a",(IF($P494=AY$6,$X494*$F494,0)),$X494*$F494*(VLOOKUP($Q494,'Workforce distribution'!$C$8:$AD$30,AY$7,FALSE)))),0)</f>
        <v>0</v>
      </c>
      <c r="AZ494" s="30">
        <f>_xlfn.IFNA(IF($O494="days",$Y494*(VLOOKUP($K494,'Bed parameters'!$A$9:$I$12,9,FALSE))*$F494*(VLOOKUP($Q494,'Workforce distribution'!$C$8:$AD$30,AZ$7,FALSE)),IF($Q494="n/a",(IF($P494=AZ$6,$X494*$F494,0)),$X494*$F494*(VLOOKUP($Q494,'Workforce distribution'!$C$8:$AD$30,AZ$7,FALSE)))),0)</f>
        <v>0</v>
      </c>
      <c r="BA494" s="30">
        <f>_xlfn.IFNA(IF($O494="days",$Y494*(VLOOKUP($K494,'Bed parameters'!$A$9:$I$12,9,FALSE))*$F494*(VLOOKUP($Q494,'Workforce distribution'!$C$8:$AD$30,BA$7,FALSE)),IF($Q494="n/a",(IF($P494=BA$6,$X494*$F494,0)),$X494*$F494*(VLOOKUP($Q494,'Workforce distribution'!$C$8:$AD$30,BA$7,FALSE)))),0)</f>
        <v>0</v>
      </c>
      <c r="BB494" s="30">
        <f>_xlfn.IFNA(IF($O494="days",$Y494*(VLOOKUP($K494,'Bed parameters'!$A$9:$I$12,9,FALSE))*$F494*(VLOOKUP($Q494,'Workforce distribution'!$C$8:$AD$30,BB$7,FALSE)),IF($Q494="n/a",(IF($P494=BB$6,$X494*$F494,0)),$X494*$F494*(VLOOKUP($Q494,'Workforce distribution'!$C$8:$AD$30,BB$7,FALSE)))),0)</f>
        <v>0</v>
      </c>
      <c r="BC494" s="149">
        <f t="shared" si="65"/>
        <v>122.64631812314035</v>
      </c>
      <c r="BD494" s="288">
        <f>IF($Q494="n/a",(IF('Workforce hours'!D$30=0,0,(AB494/'Workforce hours'!D$30))),(IF(VLOOKUP($Q494,'Workforce hours'!$C$8:$AD$30,BD$7,FALSE)=0,0,(AB494/(VLOOKUP($Q494,'Workforce hours'!$C$8:$AD$30,BD$7,FALSE))))))</f>
        <v>0</v>
      </c>
      <c r="BE494" s="288">
        <f>IF($Q494="n/a",(IF('Workforce hours'!E$30=0,0,(AC494/'Workforce hours'!E$30))),(IF(VLOOKUP($Q494,'Workforce hours'!$C$8:$AD$30,BE$7,FALSE)=0,0,(AC494/(VLOOKUP($Q494,'Workforce hours'!$C$8:$AD$30,BE$7,FALSE))))))</f>
        <v>0</v>
      </c>
      <c r="BF494" s="288">
        <f>IF($Q494="n/a",(IF('Workforce hours'!F$30=0,0,(AD494/'Workforce hours'!F$30))),(IF(VLOOKUP($Q494,'Workforce hours'!$C$8:$AD$30,BF$7,FALSE)=0,0,(AD494/(VLOOKUP($Q494,'Workforce hours'!$C$8:$AD$30,BF$7,FALSE))))))</f>
        <v>0</v>
      </c>
      <c r="BG494" s="288">
        <f>IF($Q494="n/a",(IF('Workforce hours'!G$30=0,0,(AE494/'Workforce hours'!G$30))),(IF(VLOOKUP($Q494,'Workforce hours'!$C$8:$AD$30,BG$7,FALSE)=0,0,(AE494/(VLOOKUP($Q494,'Workforce hours'!$C$8:$AD$30,BG$7,FALSE))))))</f>
        <v>0</v>
      </c>
      <c r="BH494" s="288">
        <f>IF($Q494="n/a",(IF('Workforce hours'!H$30=0,0,(AF494/'Workforce hours'!H$30))),(IF(VLOOKUP($Q494,'Workforce hours'!$C$8:$AD$30,BH$7,FALSE)=0,0,(AF494/(VLOOKUP($Q494,'Workforce hours'!$C$8:$AD$30,BH$7,FALSE))))))</f>
        <v>0</v>
      </c>
      <c r="BI494" s="288">
        <f>IF($Q494="n/a",(IF('Workforce hours'!I$30=0,0,(AG494/'Workforce hours'!I$30))),(IF(VLOOKUP($Q494,'Workforce hours'!$C$8:$AD$30,BI$7,FALSE)=0,0,(AG494/(VLOOKUP($Q494,'Workforce hours'!$C$8:$AD$30,BI$7,FALSE))))))</f>
        <v>0</v>
      </c>
      <c r="BJ494" s="288">
        <f>IF($Q494="n/a",(IF('Workforce hours'!J$30=0,0,(AH494/'Workforce hours'!J$30))),(IF(VLOOKUP($Q494,'Workforce hours'!$C$8:$AD$30,BJ$7,FALSE)=0,0,(AH494/(VLOOKUP($Q494,'Workforce hours'!$C$8:$AD$30,BJ$7,FALSE))))))</f>
        <v>0</v>
      </c>
      <c r="BK494" s="288">
        <f>IF($Q494="n/a",(IF('Workforce hours'!K$30=0,0,(AI494/'Workforce hours'!K$30))),(IF(VLOOKUP($Q494,'Workforce hours'!$C$8:$AD$30,BK$7,FALSE)=0,0,(AI494/(VLOOKUP($Q494,'Workforce hours'!$C$8:$AD$30,BK$7,FALSE))))))</f>
        <v>0</v>
      </c>
      <c r="BL494" s="288">
        <f>IF($Q494="n/a",(IF('Workforce hours'!L$30=0,0,(AJ494/'Workforce hours'!L$30))),(IF(VLOOKUP($Q494,'Workforce hours'!$C$8:$AD$30,BL$7,FALSE)=0,0,(AJ494/(VLOOKUP($Q494,'Workforce hours'!$C$8:$AD$30,BL$7,FALSE))))))</f>
        <v>0</v>
      </c>
      <c r="BM494" s="288">
        <f>IF($Q494="n/a",(IF('Workforce hours'!M$30=0,0,(AK494/'Workforce hours'!M$30))),(IF(VLOOKUP($Q494,'Workforce hours'!$C$8:$AD$30,BM$7,FALSE)=0,0,(AK494/(VLOOKUP($Q494,'Workforce hours'!$C$8:$AD$30,BM$7,FALSE))))))</f>
        <v>0</v>
      </c>
      <c r="BN494" s="288">
        <f>IF($Q494="n/a",(IF('Workforce hours'!N$30=0,0,(AL494/'Workforce hours'!N$30))),(IF(VLOOKUP($Q494,'Workforce hours'!$C$8:$AD$30,BN$7,FALSE)=0,0,(AL494/(VLOOKUP($Q494,'Workforce hours'!$C$8:$AD$30,BN$7,FALSE))))))</f>
        <v>0</v>
      </c>
      <c r="BO494" s="288">
        <f>IF($Q494="n/a",(IF('Workforce hours'!O$30=0,0,(AM494/'Workforce hours'!O$30))),(IF(VLOOKUP($Q494,'Workforce hours'!$C$8:$AD$30,BO$7,FALSE)=0,0,(AM494/(VLOOKUP($Q494,'Workforce hours'!$C$8:$AD$30,BO$7,FALSE))))))</f>
        <v>0</v>
      </c>
      <c r="BP494" s="288">
        <f>IF($Q494="n/a",(IF('Workforce hours'!P$30=0,0,(AN494/'Workforce hours'!P$30))),(IF(VLOOKUP($Q494,'Workforce hours'!$C$8:$AD$30,BP$7,FALSE)=0,0,(AN494/(VLOOKUP($Q494,'Workforce hours'!$C$8:$AD$30,BP$7,FALSE))))))</f>
        <v>0</v>
      </c>
      <c r="BQ494" s="288">
        <f>IF($Q494="n/a",(IF('Workforce hours'!Q$30=0,0,(AO494/'Workforce hours'!Q$30))),(IF(VLOOKUP($Q494,'Workforce hours'!$C$8:$AD$30,BQ$7,FALSE)=0,0,(AO494/(VLOOKUP($Q494,'Workforce hours'!$C$8:$AD$30,BQ$7,FALSE))))))</f>
        <v>0</v>
      </c>
      <c r="BR494" s="288">
        <f>IF($Q494="n/a",(IF('Workforce hours'!R$30=0,0,(AP494/'Workforce hours'!R$30))),(IF(VLOOKUP($Q494,'Workforce hours'!$C$8:$AD$30,BR$7,FALSE)=0,0,(AP494/(VLOOKUP($Q494,'Workforce hours'!$C$8:$AD$30,BR$7,FALSE))))))</f>
        <v>0</v>
      </c>
      <c r="BS494" s="288">
        <f>IF($Q494="n/a",(IF('Workforce hours'!S$30=0,0,(AQ494/'Workforce hours'!S$30))),(IF(VLOOKUP($Q494,'Workforce hours'!$C$8:$AD$30,BS$7,FALSE)=0,0,(AQ494/(VLOOKUP($Q494,'Workforce hours'!$C$8:$AD$30,BS$7,FALSE))))))</f>
        <v>0</v>
      </c>
      <c r="BT494" s="288">
        <f>IF($Q494="n/a",(IF('Workforce hours'!T$30=0,0,(AR494/'Workforce hours'!T$30))),(IF(VLOOKUP($Q494,'Workforce hours'!$C$8:$AD$30,BT$7,FALSE)=0,0,(AR494/(VLOOKUP($Q494,'Workforce hours'!$C$8:$AD$30,BT$7,FALSE))))))</f>
        <v>0</v>
      </c>
      <c r="BU494" s="288">
        <f>IF($Q494="n/a",(IF('Workforce hours'!U$30=0,0,(AS494/'Workforce hours'!U$30))),(IF(VLOOKUP($Q494,'Workforce hours'!$C$8:$AD$30,BU$7,FALSE)=0,0,(AS494/(VLOOKUP($Q494,'Workforce hours'!$C$8:$AD$30,BU$7,FALSE))))))</f>
        <v>122.64631812314035</v>
      </c>
      <c r="BV494" s="288">
        <f>IF($Q494="n/a",(IF('Workforce hours'!V$30=0,0,(AT494/'Workforce hours'!V$30))),(IF(VLOOKUP($Q494,'Workforce hours'!$C$8:$AD$30,BV$7,FALSE)=0,0,(AT494/(VLOOKUP($Q494,'Workforce hours'!$C$8:$AD$30,BV$7,FALSE))))))</f>
        <v>0</v>
      </c>
      <c r="BW494" s="288">
        <f>IF($Q494="n/a",(IF('Workforce hours'!W$30=0,0,(AU494/'Workforce hours'!W$30))),(IF(VLOOKUP($Q494,'Workforce hours'!$C$8:$AD$30,BW$7,FALSE)=0,0,(AU494/(VLOOKUP($Q494,'Workforce hours'!$C$8:$AD$30,BW$7,FALSE))))))</f>
        <v>0</v>
      </c>
      <c r="BX494" s="288">
        <f>IF($Q494="n/a",(IF('Workforce hours'!X$30=0,0,(AV494/'Workforce hours'!X$30))),(IF(VLOOKUP($Q494,'Workforce hours'!$C$8:$AD$30,BX$7,FALSE)=0,0,(AV494/(VLOOKUP($Q494,'Workforce hours'!$C$8:$AD$30,BX$7,FALSE))))))</f>
        <v>0</v>
      </c>
      <c r="BY494" s="288">
        <f>IF($Q494="n/a",(IF('Workforce hours'!Y$30=0,0,(AW494/'Workforce hours'!Y$30))),(IF(VLOOKUP($Q494,'Workforce hours'!$C$8:$AD$30,BY$7,FALSE)=0,0,(AW494/(VLOOKUP($Q494,'Workforce hours'!$C$8:$AD$30,BY$7,FALSE))))))</f>
        <v>0</v>
      </c>
      <c r="BZ494" s="288">
        <f>IF($Q494="n/a",(IF('Workforce hours'!Z$30=0,0,(AX494/'Workforce hours'!Z$30))),(IF(VLOOKUP($Q494,'Workforce hours'!$C$8:$AD$30,BZ$7,FALSE)=0,0,(AX494/(VLOOKUP($Q494,'Workforce hours'!$C$8:$AD$30,BZ$7,FALSE))))))</f>
        <v>0</v>
      </c>
      <c r="CA494" s="288">
        <f>IF($Q494="n/a",(IF('Workforce hours'!AA$30=0,0,(AY494/'Workforce hours'!AA$30))),(IF(VLOOKUP($Q494,'Workforce hours'!$C$8:$AD$30,CA$7,FALSE)=0,0,(AY494/(VLOOKUP($Q494,'Workforce hours'!$C$8:$AD$30,CA$7,FALSE))))))</f>
        <v>0</v>
      </c>
      <c r="CB494" s="288">
        <f>IF($Q494="n/a",(IF('Workforce hours'!AB$30=0,0,(AZ494/'Workforce hours'!AB$30))),(IF(VLOOKUP($Q494,'Workforce hours'!$C$8:$AD$30,CB$7,FALSE)=0,0,(AZ494/(VLOOKUP($Q494,'Workforce hours'!$C$8:$AD$30,CB$7,FALSE))))))</f>
        <v>0</v>
      </c>
      <c r="CC494" s="288">
        <f>IF($Q494="n/a",(IF('Workforce hours'!AC$30=0,0,(BA494/'Workforce hours'!AC$30))),(IF(VLOOKUP($Q494,'Workforce hours'!$C$8:$AD$30,CC$7,FALSE)=0,0,(BA494/(VLOOKUP($Q494,'Workforce hours'!$C$8:$AD$30,CC$7,FALSE))))))</f>
        <v>0</v>
      </c>
      <c r="CD494" s="288">
        <f>IF($Q494="n/a",(IF('Workforce hours'!AD$30=0,0,(BB494/'Workforce hours'!AD$30))),(IF(VLOOKUP($Q494,'Workforce hours'!$C$8:$AD$30,CD$7,FALSE)=0,0,(BB494/(VLOOKUP($Q494,'Workforce hours'!$C$8:$AD$30,CD$7,FALSE))))))</f>
        <v>0</v>
      </c>
      <c r="CE494" s="289">
        <f t="shared" si="66"/>
        <v>0</v>
      </c>
      <c r="CF494" s="290">
        <f>BD494*'Workforce costs'!B$9*(1+'Workforce costs'!B$10)*(1+'Workforce costs'!B$11)</f>
        <v>0</v>
      </c>
      <c r="CG494" s="290">
        <f>BE494*'Workforce costs'!C$9*(1+'Workforce costs'!C$10)*(1+'Workforce costs'!C$11)</f>
        <v>0</v>
      </c>
      <c r="CH494" s="290">
        <f>BF494*'Workforce costs'!D$9*(1+'Workforce costs'!D$10)*(1+'Workforce costs'!D$11)</f>
        <v>0</v>
      </c>
      <c r="CI494" s="290">
        <f>BG494*'Workforce costs'!E$9*(1+'Workforce costs'!E$10)*(1+'Workforce costs'!E$11)</f>
        <v>0</v>
      </c>
      <c r="CJ494" s="290">
        <f>BH494*'Workforce costs'!F$9*(1+'Workforce costs'!F$10)*(1+'Workforce costs'!F$11)</f>
        <v>0</v>
      </c>
      <c r="CK494" s="290">
        <f>BI494*'Workforce costs'!G$9*(1+'Workforce costs'!G$10)*(1+'Workforce costs'!G$11)</f>
        <v>0</v>
      </c>
      <c r="CL494" s="290">
        <f>BJ494*'Workforce costs'!H$9*(1+'Workforce costs'!H$10)*(1+'Workforce costs'!H$11)</f>
        <v>0</v>
      </c>
      <c r="CM494" s="290">
        <f>BK494*'Workforce costs'!I$9*(1+'Workforce costs'!I$10)*(1+'Workforce costs'!I$11)</f>
        <v>0</v>
      </c>
      <c r="CN494" s="290">
        <f>BL494*'Workforce costs'!J$9*(1+'Workforce costs'!J$10)*(1+'Workforce costs'!J$11)</f>
        <v>0</v>
      </c>
      <c r="CO494" s="290">
        <f>BM494*'Workforce costs'!K$9*(1+'Workforce costs'!K$10)*(1+'Workforce costs'!K$11)</f>
        <v>0</v>
      </c>
      <c r="CP494" s="290">
        <f>BN494*'Workforce costs'!L$9*(1+'Workforce costs'!L$10)*(1+'Workforce costs'!L$11)</f>
        <v>0</v>
      </c>
      <c r="CQ494" s="290">
        <f>BO494*'Workforce costs'!M$9*(1+'Workforce costs'!M$10)*(1+'Workforce costs'!M$11)</f>
        <v>0</v>
      </c>
      <c r="CR494" s="290">
        <f>BP494*'Workforce costs'!N$9*(1+'Workforce costs'!N$10)*(1+'Workforce costs'!N$11)</f>
        <v>0</v>
      </c>
      <c r="CS494" s="290">
        <f>BQ494*'Workforce costs'!O$9*(1+'Workforce costs'!O$10)*(1+'Workforce costs'!O$11)</f>
        <v>0</v>
      </c>
      <c r="CT494" s="290">
        <f>BR494*'Workforce costs'!P$9*(1+'Workforce costs'!P$10)*(1+'Workforce costs'!P$11)</f>
        <v>0</v>
      </c>
      <c r="CU494" s="290">
        <f>BS494*'Workforce costs'!Q$9*(1+'Workforce costs'!Q$10)*(1+'Workforce costs'!Q$11)</f>
        <v>0</v>
      </c>
      <c r="CV494" s="290">
        <f>BT494*'Workforce costs'!R$9*(1+'Workforce costs'!R$10)*(1+'Workforce costs'!R$11)</f>
        <v>0</v>
      </c>
      <c r="CW494" s="290">
        <f>BU494*'Workforce costs'!S$9*(1+'Workforce costs'!S$10)*(1+'Workforce costs'!S$11)</f>
        <v>0</v>
      </c>
      <c r="CX494" s="290">
        <f>BV494*'Workforce costs'!T$9*(1+'Workforce costs'!T$10)*(1+'Workforce costs'!T$11)</f>
        <v>0</v>
      </c>
      <c r="CY494" s="290">
        <f>BW494*'Workforce costs'!U$9*(1+'Workforce costs'!U$10)*(1+'Workforce costs'!U$11)</f>
        <v>0</v>
      </c>
      <c r="CZ494" s="290">
        <f>BX494*'Workforce costs'!V$9*(1+'Workforce costs'!V$10)*(1+'Workforce costs'!V$11)</f>
        <v>0</v>
      </c>
      <c r="DA494" s="290">
        <f>BY494*'Workforce costs'!W$9*(1+'Workforce costs'!W$10)*(1+'Workforce costs'!W$11)</f>
        <v>0</v>
      </c>
      <c r="DB494" s="290">
        <f>BZ494*'Workforce costs'!X$9*(1+'Workforce costs'!X$10)*(1+'Workforce costs'!X$11)</f>
        <v>0</v>
      </c>
      <c r="DC494" s="290">
        <f>CA494*'Workforce costs'!Y$9*(1+'Workforce costs'!Y$10)*(1+'Workforce costs'!Y$11)</f>
        <v>0</v>
      </c>
      <c r="DD494" s="290">
        <f>CB494*'Workforce costs'!Z$9*(1+'Workforce costs'!Z$10)*(1+'Workforce costs'!Z$11)</f>
        <v>0</v>
      </c>
      <c r="DE494" s="290">
        <f>CC494*'Workforce costs'!AA$9*(1+'Workforce costs'!AA$10)*(1+'Workforce costs'!AA$11)</f>
        <v>0</v>
      </c>
      <c r="DF494" s="290">
        <f>CD494*'Workforce costs'!AB$9*(1+'Workforce costs'!AB$10)*(1+'Workforce costs'!AB$11)</f>
        <v>0</v>
      </c>
    </row>
    <row r="495" spans="1:110" x14ac:dyDescent="0.3">
      <c r="A495" s="2" t="str">
        <f>Outputs!$A$4</f>
        <v>Australia</v>
      </c>
      <c r="B495" s="2" t="str">
        <f t="shared" si="59"/>
        <v>Australia 12to17</v>
      </c>
      <c r="C495" s="30">
        <f>VLOOKUP($B495,Populations!$D$15:$H$1920,3,FALSE)</f>
        <v>1959472</v>
      </c>
      <c r="D495" s="255">
        <f>IF(OR($H495="General pop",$H495="Schools",$H495="Workplace",$H495="Skills Training",$H495="Digital Supports"),1,VLOOKUP($B495,Populations!$D$15:$H$1920,5,FALSE))</f>
        <v>1</v>
      </c>
      <c r="E495" s="88">
        <f>VLOOKUP(I495,Epidemiology!$C$10:$H$47,6,FALSE)</f>
        <v>339.12</v>
      </c>
      <c r="F495" s="102" t="str">
        <f>'Care profiles'!R496</f>
        <v>n/a</v>
      </c>
      <c r="G495" s="15" t="str">
        <f>'Care profiles'!A496</f>
        <v>12to17</v>
      </c>
      <c r="H495" s="15" t="str">
        <f>'Care profiles'!B496</f>
        <v>Bereaved_Subsequent</v>
      </c>
      <c r="I495" s="15" t="str">
        <f>'Care profiles'!C496</f>
        <v xml:space="preserve">Bereaved_Subsequent_12-17yrs </v>
      </c>
      <c r="J495" s="15" t="str">
        <f>'Care profiles'!D496</f>
        <v>Care profile</v>
      </c>
      <c r="K495" s="15" t="str">
        <f>'Care profiles'!E496</f>
        <v>Telephone and Web-Based Support Services – Self-Guided (Postvention)</v>
      </c>
      <c r="L495" s="104">
        <f>'Care profiles'!F496</f>
        <v>1</v>
      </c>
      <c r="M495" s="15">
        <f>'Care profiles'!G496</f>
        <v>1</v>
      </c>
      <c r="N495" s="15" t="str">
        <f>'Care profiles'!H496</f>
        <v>n/a</v>
      </c>
      <c r="O495" s="15" t="str">
        <f>'Care profiles'!I496</f>
        <v>n/a</v>
      </c>
      <c r="P495" s="15" t="str">
        <f>'Care profiles'!J496</f>
        <v>n/a</v>
      </c>
      <c r="Q495" s="15" t="str">
        <f>'Care profiles'!K496</f>
        <v>n/a</v>
      </c>
      <c r="R495" s="15" t="str">
        <f>'Care profiles'!M496</f>
        <v>Y</v>
      </c>
      <c r="S495" s="15" t="str">
        <f>'Care profiles'!O496</f>
        <v>N</v>
      </c>
      <c r="T495" s="15" t="str">
        <f>'Care profiles'!Q496</f>
        <v>N</v>
      </c>
      <c r="U495" s="30">
        <f t="shared" si="60"/>
        <v>6644.9614463999997</v>
      </c>
      <c r="V495" s="30">
        <f t="shared" si="61"/>
        <v>6644.9614463999997</v>
      </c>
      <c r="W495" s="30">
        <f>IF(M495="n/a",0,IF(O495="days",V495*M495*(1+(VLOOKUP(K495,'Bed parameters'!$A$9:$G$12,7,FALSE))),V495*M495))</f>
        <v>6644.9614463999997</v>
      </c>
      <c r="X495" s="30">
        <f t="shared" si="62"/>
        <v>0</v>
      </c>
      <c r="Y495" s="30">
        <f t="shared" si="63"/>
        <v>0</v>
      </c>
      <c r="Z495" s="113">
        <f>_xlfn.IFNA(Y495/((VLOOKUP(K495,'Bed parameters'!$A$9:$G$12,3,FALSE))*(VLOOKUP(K495,'Bed parameters'!$A$9:$G$12,5,FALSE))),0)</f>
        <v>0</v>
      </c>
      <c r="AA495" s="30">
        <f t="shared" si="64"/>
        <v>0</v>
      </c>
      <c r="AB495" s="30">
        <f>_xlfn.IFNA(IF($O495="days",$Y495*(VLOOKUP($K495,'Bed parameters'!$A$9:$I$12,9,FALSE))*$F495*(VLOOKUP($Q495,'Workforce distribution'!$C$8:$AD$30,AB$7,FALSE)),IF($Q495="n/a",(IF($P495=AB$6,$X495*$F495,0)),$X495*$F495*(VLOOKUP($Q495,'Workforce distribution'!$C$8:$AD$30,AB$7,FALSE)))),0)</f>
        <v>0</v>
      </c>
      <c r="AC495" s="30">
        <f>_xlfn.IFNA(IF($O495="days",$Y495*(VLOOKUP($K495,'Bed parameters'!$A$9:$I$12,9,FALSE))*$F495*(VLOOKUP($Q495,'Workforce distribution'!$C$8:$AD$30,AC$7,FALSE)),IF($Q495="n/a",(IF($P495=AC$6,$X495*$F495,0)),$X495*$F495*(VLOOKUP($Q495,'Workforce distribution'!$C$8:$AD$30,AC$7,FALSE)))),0)</f>
        <v>0</v>
      </c>
      <c r="AD495" s="30">
        <f>_xlfn.IFNA(IF($O495="days",$Y495*(VLOOKUP($K495,'Bed parameters'!$A$9:$I$12,9,FALSE))*$F495*(VLOOKUP($Q495,'Workforce distribution'!$C$8:$AD$30,AD$7,FALSE)),IF($Q495="n/a",(IF($P495=AD$6,$X495*$F495,0)),$X495*$F495*(VLOOKUP($Q495,'Workforce distribution'!$C$8:$AD$30,AD$7,FALSE)))),0)</f>
        <v>0</v>
      </c>
      <c r="AE495" s="30">
        <f>_xlfn.IFNA(IF($O495="days",$Y495*(VLOOKUP($K495,'Bed parameters'!$A$9:$I$12,9,FALSE))*$F495*(VLOOKUP($Q495,'Workforce distribution'!$C$8:$AD$30,AE$7,FALSE)),IF($Q495="n/a",(IF($P495=AE$6,$X495*$F495,0)),$X495*$F495*(VLOOKUP($Q495,'Workforce distribution'!$C$8:$AD$30,AE$7,FALSE)))),0)</f>
        <v>0</v>
      </c>
      <c r="AF495" s="30">
        <f>_xlfn.IFNA(IF($O495="days",$Y495*(VLOOKUP($K495,'Bed parameters'!$A$9:$I$12,9,FALSE))*$F495*(VLOOKUP($Q495,'Workforce distribution'!$C$8:$AD$30,AF$7,FALSE)),IF($Q495="n/a",(IF($P495=AF$6,$X495*$F495,0)),$X495*$F495*(VLOOKUP($Q495,'Workforce distribution'!$C$8:$AD$30,AF$7,FALSE)))),0)</f>
        <v>0</v>
      </c>
      <c r="AG495" s="30">
        <f>_xlfn.IFNA(IF($O495="days",$Y495*(VLOOKUP($K495,'Bed parameters'!$A$9:$I$12,9,FALSE))*$F495*(VLOOKUP($Q495,'Workforce distribution'!$C$8:$AD$30,AG$7,FALSE)),IF($Q495="n/a",(IF($P495=AG$6,$X495*$F495,0)),$X495*$F495*(VLOOKUP($Q495,'Workforce distribution'!$C$8:$AD$30,AG$7,FALSE)))),0)</f>
        <v>0</v>
      </c>
      <c r="AH495" s="30">
        <f>_xlfn.IFNA(IF($O495="days",$Y495*(VLOOKUP($K495,'Bed parameters'!$A$9:$I$12,9,FALSE))*$F495*(VLOOKUP($Q495,'Workforce distribution'!$C$8:$AD$30,AH$7,FALSE)),IF($Q495="n/a",(IF($P495=AH$6,$X495*$F495,0)),$X495*$F495*(VLOOKUP($Q495,'Workforce distribution'!$C$8:$AD$30,AH$7,FALSE)))),0)</f>
        <v>0</v>
      </c>
      <c r="AI495" s="30">
        <f>_xlfn.IFNA(IF($O495="days",$Y495*(VLOOKUP($K495,'Bed parameters'!$A$9:$I$12,9,FALSE))*$F495*(VLOOKUP($Q495,'Workforce distribution'!$C$8:$AD$30,AI$7,FALSE)),IF($Q495="n/a",(IF($P495=AI$6,$X495*$F495,0)),$X495*$F495*(VLOOKUP($Q495,'Workforce distribution'!$C$8:$AD$30,AI$7,FALSE)))),0)</f>
        <v>0</v>
      </c>
      <c r="AJ495" s="30">
        <f>_xlfn.IFNA(IF($O495="days",$Y495*(VLOOKUP($K495,'Bed parameters'!$A$9:$I$12,9,FALSE))*$F495*(VLOOKUP($Q495,'Workforce distribution'!$C$8:$AD$30,AJ$7,FALSE)),IF($Q495="n/a",(IF($P495=AJ$6,$X495*$F495,0)),$X495*$F495*(VLOOKUP($Q495,'Workforce distribution'!$C$8:$AD$30,AJ$7,FALSE)))),0)</f>
        <v>0</v>
      </c>
      <c r="AK495" s="30">
        <f>_xlfn.IFNA(IF($O495="days",$Y495*(VLOOKUP($K495,'Bed parameters'!$A$9:$I$12,9,FALSE))*$F495*(VLOOKUP($Q495,'Workforce distribution'!$C$8:$AD$30,AK$7,FALSE)),IF($Q495="n/a",(IF($P495=AK$6,$X495*$F495,0)),$X495*$F495*(VLOOKUP($Q495,'Workforce distribution'!$C$8:$AD$30,AK$7,FALSE)))),0)</f>
        <v>0</v>
      </c>
      <c r="AL495" s="30">
        <f>_xlfn.IFNA(IF($O495="days",$Y495*(VLOOKUP($K495,'Bed parameters'!$A$9:$I$12,9,FALSE))*$F495*(VLOOKUP($Q495,'Workforce distribution'!$C$8:$AD$30,AL$7,FALSE)),IF($Q495="n/a",(IF($P495=AL$6,$X495*$F495,0)),$X495*$F495*(VLOOKUP($Q495,'Workforce distribution'!$C$8:$AD$30,AL$7,FALSE)))),0)</f>
        <v>0</v>
      </c>
      <c r="AM495" s="30">
        <f>_xlfn.IFNA(IF($O495="days",$Y495*(VLOOKUP($K495,'Bed parameters'!$A$9:$I$12,9,FALSE))*$F495*(VLOOKUP($Q495,'Workforce distribution'!$C$8:$AD$30,AM$7,FALSE)),IF($Q495="n/a",(IF($P495=AM$6,$X495*$F495,0)),$X495*$F495*(VLOOKUP($Q495,'Workforce distribution'!$C$8:$AD$30,AM$7,FALSE)))),0)</f>
        <v>0</v>
      </c>
      <c r="AN495" s="30">
        <f>_xlfn.IFNA(IF($O495="days",$Y495*(VLOOKUP($K495,'Bed parameters'!$A$9:$I$12,9,FALSE))*$F495*(VLOOKUP($Q495,'Workforce distribution'!$C$8:$AD$30,AN$7,FALSE)),IF($Q495="n/a",(IF($P495=AN$6,$X495*$F495,0)),$X495*$F495*(VLOOKUP($Q495,'Workforce distribution'!$C$8:$AD$30,AN$7,FALSE)))),0)</f>
        <v>0</v>
      </c>
      <c r="AO495" s="30">
        <f>_xlfn.IFNA(IF($O495="days",$Y495*(VLOOKUP($K495,'Bed parameters'!$A$9:$I$12,9,FALSE))*$F495*(VLOOKUP($Q495,'Workforce distribution'!$C$8:$AD$30,AO$7,FALSE)),IF($Q495="n/a",(IF($P495=AO$6,$X495*$F495,0)),$X495*$F495*(VLOOKUP($Q495,'Workforce distribution'!$C$8:$AD$30,AO$7,FALSE)))),0)</f>
        <v>0</v>
      </c>
      <c r="AP495" s="30">
        <f>_xlfn.IFNA(IF($O495="days",$Y495*(VLOOKUP($K495,'Bed parameters'!$A$9:$I$12,9,FALSE))*$F495*(VLOOKUP($Q495,'Workforce distribution'!$C$8:$AD$30,AP$7,FALSE)),IF($Q495="n/a",(IF($P495=AP$6,$X495*$F495,0)),$X495*$F495*(VLOOKUP($Q495,'Workforce distribution'!$C$8:$AD$30,AP$7,FALSE)))),0)</f>
        <v>0</v>
      </c>
      <c r="AQ495" s="30">
        <f>_xlfn.IFNA(IF($O495="days",$Y495*(VLOOKUP($K495,'Bed parameters'!$A$9:$I$12,9,FALSE))*$F495*(VLOOKUP($Q495,'Workforce distribution'!$C$8:$AD$30,AQ$7,FALSE)),IF($Q495="n/a",(IF($P495=AQ$6,$X495*$F495,0)),$X495*$F495*(VLOOKUP($Q495,'Workforce distribution'!$C$8:$AD$30,AQ$7,FALSE)))),0)</f>
        <v>0</v>
      </c>
      <c r="AR495" s="30">
        <f>_xlfn.IFNA(IF($O495="days",$Y495*(VLOOKUP($K495,'Bed parameters'!$A$9:$I$12,9,FALSE))*$F495*(VLOOKUP($Q495,'Workforce distribution'!$C$8:$AD$30,AR$7,FALSE)),IF($Q495="n/a",(IF($P495=AR$6,$X495*$F495,0)),$X495*$F495*(VLOOKUP($Q495,'Workforce distribution'!$C$8:$AD$30,AR$7,FALSE)))),0)</f>
        <v>0</v>
      </c>
      <c r="AS495" s="30">
        <f>_xlfn.IFNA(IF($O495="days",$Y495*(VLOOKUP($K495,'Bed parameters'!$A$9:$I$12,9,FALSE))*$F495*(VLOOKUP($Q495,'Workforce distribution'!$C$8:$AD$30,AS$7,FALSE)),IF($Q495="n/a",(IF($P495=AS$6,$X495*$F495,0)),$X495*$F495*(VLOOKUP($Q495,'Workforce distribution'!$C$8:$AD$30,AS$7,FALSE)))),0)</f>
        <v>0</v>
      </c>
      <c r="AT495" s="30">
        <f>_xlfn.IFNA(IF($O495="days",$Y495*(VLOOKUP($K495,'Bed parameters'!$A$9:$I$12,9,FALSE))*$F495*(VLOOKUP($Q495,'Workforce distribution'!$C$8:$AD$30,AT$7,FALSE)),IF($Q495="n/a",(IF($P495=AT$6,$X495*$F495,0)),$X495*$F495*(VLOOKUP($Q495,'Workforce distribution'!$C$8:$AD$30,AT$7,FALSE)))),0)</f>
        <v>0</v>
      </c>
      <c r="AU495" s="30">
        <f>_xlfn.IFNA(IF($O495="days",$Y495*(VLOOKUP($K495,'Bed parameters'!$A$9:$I$12,9,FALSE))*$F495*(VLOOKUP($Q495,'Workforce distribution'!$C$8:$AD$30,AU$7,FALSE)),IF($Q495="n/a",(IF($P495=AU$6,$X495*$F495,0)),$X495*$F495*(VLOOKUP($Q495,'Workforce distribution'!$C$8:$AD$30,AU$7,FALSE)))),0)</f>
        <v>0</v>
      </c>
      <c r="AV495" s="30">
        <f>_xlfn.IFNA(IF($O495="days",$Y495*(VLOOKUP($K495,'Bed parameters'!$A$9:$I$12,9,FALSE))*$F495*(VLOOKUP($Q495,'Workforce distribution'!$C$8:$AD$30,AV$7,FALSE)),IF($Q495="n/a",(IF($P495=AV$6,$X495*$F495,0)),$X495*$F495*(VLOOKUP($Q495,'Workforce distribution'!$C$8:$AD$30,AV$7,FALSE)))),0)</f>
        <v>0</v>
      </c>
      <c r="AW495" s="30">
        <f>_xlfn.IFNA(IF($O495="days",$Y495*(VLOOKUP($K495,'Bed parameters'!$A$9:$I$12,9,FALSE))*$F495*(VLOOKUP($Q495,'Workforce distribution'!$C$8:$AD$30,AW$7,FALSE)),IF($Q495="n/a",(IF($P495=AW$6,$X495*$F495,0)),$X495*$F495*(VLOOKUP($Q495,'Workforce distribution'!$C$8:$AD$30,AW$7,FALSE)))),0)</f>
        <v>0</v>
      </c>
      <c r="AX495" s="30">
        <f>_xlfn.IFNA(IF($O495="days",$Y495*(VLOOKUP($K495,'Bed parameters'!$A$9:$I$12,9,FALSE))*$F495*(VLOOKUP($Q495,'Workforce distribution'!$C$8:$AD$30,AX$7,FALSE)),IF($Q495="n/a",(IF($P495=AX$6,$X495*$F495,0)),$X495*$F495*(VLOOKUP($Q495,'Workforce distribution'!$C$8:$AD$30,AX$7,FALSE)))),0)</f>
        <v>0</v>
      </c>
      <c r="AY495" s="30">
        <f>_xlfn.IFNA(IF($O495="days",$Y495*(VLOOKUP($K495,'Bed parameters'!$A$9:$I$12,9,FALSE))*$F495*(VLOOKUP($Q495,'Workforce distribution'!$C$8:$AD$30,AY$7,FALSE)),IF($Q495="n/a",(IF($P495=AY$6,$X495*$F495,0)),$X495*$F495*(VLOOKUP($Q495,'Workforce distribution'!$C$8:$AD$30,AY$7,FALSE)))),0)</f>
        <v>0</v>
      </c>
      <c r="AZ495" s="30">
        <f>_xlfn.IFNA(IF($O495="days",$Y495*(VLOOKUP($K495,'Bed parameters'!$A$9:$I$12,9,FALSE))*$F495*(VLOOKUP($Q495,'Workforce distribution'!$C$8:$AD$30,AZ$7,FALSE)),IF($Q495="n/a",(IF($P495=AZ$6,$X495*$F495,0)),$X495*$F495*(VLOOKUP($Q495,'Workforce distribution'!$C$8:$AD$30,AZ$7,FALSE)))),0)</f>
        <v>0</v>
      </c>
      <c r="BA495" s="30">
        <f>_xlfn.IFNA(IF($O495="days",$Y495*(VLOOKUP($K495,'Bed parameters'!$A$9:$I$12,9,FALSE))*$F495*(VLOOKUP($Q495,'Workforce distribution'!$C$8:$AD$30,BA$7,FALSE)),IF($Q495="n/a",(IF($P495=BA$6,$X495*$F495,0)),$X495*$F495*(VLOOKUP($Q495,'Workforce distribution'!$C$8:$AD$30,BA$7,FALSE)))),0)</f>
        <v>0</v>
      </c>
      <c r="BB495" s="30">
        <f>_xlfn.IFNA(IF($O495="days",$Y495*(VLOOKUP($K495,'Bed parameters'!$A$9:$I$12,9,FALSE))*$F495*(VLOOKUP($Q495,'Workforce distribution'!$C$8:$AD$30,BB$7,FALSE)),IF($Q495="n/a",(IF($P495=BB$6,$X495*$F495,0)),$X495*$F495*(VLOOKUP($Q495,'Workforce distribution'!$C$8:$AD$30,BB$7,FALSE)))),0)</f>
        <v>0</v>
      </c>
      <c r="BC495" s="149">
        <f t="shared" si="65"/>
        <v>0</v>
      </c>
      <c r="BD495" s="288">
        <f>IF($Q495="n/a",(IF('Workforce hours'!D$30=0,0,(AB495/'Workforce hours'!D$30))),(IF(VLOOKUP($Q495,'Workforce hours'!$C$8:$AD$30,BD$7,FALSE)=0,0,(AB495/(VLOOKUP($Q495,'Workforce hours'!$C$8:$AD$30,BD$7,FALSE))))))</f>
        <v>0</v>
      </c>
      <c r="BE495" s="288">
        <f>IF($Q495="n/a",(IF('Workforce hours'!E$30=0,0,(AC495/'Workforce hours'!E$30))),(IF(VLOOKUP($Q495,'Workforce hours'!$C$8:$AD$30,BE$7,FALSE)=0,0,(AC495/(VLOOKUP($Q495,'Workforce hours'!$C$8:$AD$30,BE$7,FALSE))))))</f>
        <v>0</v>
      </c>
      <c r="BF495" s="288">
        <f>IF($Q495="n/a",(IF('Workforce hours'!F$30=0,0,(AD495/'Workforce hours'!F$30))),(IF(VLOOKUP($Q495,'Workforce hours'!$C$8:$AD$30,BF$7,FALSE)=0,0,(AD495/(VLOOKUP($Q495,'Workforce hours'!$C$8:$AD$30,BF$7,FALSE))))))</f>
        <v>0</v>
      </c>
      <c r="BG495" s="288">
        <f>IF($Q495="n/a",(IF('Workforce hours'!G$30=0,0,(AE495/'Workforce hours'!G$30))),(IF(VLOOKUP($Q495,'Workforce hours'!$C$8:$AD$30,BG$7,FALSE)=0,0,(AE495/(VLOOKUP($Q495,'Workforce hours'!$C$8:$AD$30,BG$7,FALSE))))))</f>
        <v>0</v>
      </c>
      <c r="BH495" s="288">
        <f>IF($Q495="n/a",(IF('Workforce hours'!H$30=0,0,(AF495/'Workforce hours'!H$30))),(IF(VLOOKUP($Q495,'Workforce hours'!$C$8:$AD$30,BH$7,FALSE)=0,0,(AF495/(VLOOKUP($Q495,'Workforce hours'!$C$8:$AD$30,BH$7,FALSE))))))</f>
        <v>0</v>
      </c>
      <c r="BI495" s="288">
        <f>IF($Q495="n/a",(IF('Workforce hours'!I$30=0,0,(AG495/'Workforce hours'!I$30))),(IF(VLOOKUP($Q495,'Workforce hours'!$C$8:$AD$30,BI$7,FALSE)=0,0,(AG495/(VLOOKUP($Q495,'Workforce hours'!$C$8:$AD$30,BI$7,FALSE))))))</f>
        <v>0</v>
      </c>
      <c r="BJ495" s="288">
        <f>IF($Q495="n/a",(IF('Workforce hours'!J$30=0,0,(AH495/'Workforce hours'!J$30))),(IF(VLOOKUP($Q495,'Workforce hours'!$C$8:$AD$30,BJ$7,FALSE)=0,0,(AH495/(VLOOKUP($Q495,'Workforce hours'!$C$8:$AD$30,BJ$7,FALSE))))))</f>
        <v>0</v>
      </c>
      <c r="BK495" s="288">
        <f>IF($Q495="n/a",(IF('Workforce hours'!K$30=0,0,(AI495/'Workforce hours'!K$30))),(IF(VLOOKUP($Q495,'Workforce hours'!$C$8:$AD$30,BK$7,FALSE)=0,0,(AI495/(VLOOKUP($Q495,'Workforce hours'!$C$8:$AD$30,BK$7,FALSE))))))</f>
        <v>0</v>
      </c>
      <c r="BL495" s="288">
        <f>IF($Q495="n/a",(IF('Workforce hours'!L$30=0,0,(AJ495/'Workforce hours'!L$30))),(IF(VLOOKUP($Q495,'Workforce hours'!$C$8:$AD$30,BL$7,FALSE)=0,0,(AJ495/(VLOOKUP($Q495,'Workforce hours'!$C$8:$AD$30,BL$7,FALSE))))))</f>
        <v>0</v>
      </c>
      <c r="BM495" s="288">
        <f>IF($Q495="n/a",(IF('Workforce hours'!M$30=0,0,(AK495/'Workforce hours'!M$30))),(IF(VLOOKUP($Q495,'Workforce hours'!$C$8:$AD$30,BM$7,FALSE)=0,0,(AK495/(VLOOKUP($Q495,'Workforce hours'!$C$8:$AD$30,BM$7,FALSE))))))</f>
        <v>0</v>
      </c>
      <c r="BN495" s="288">
        <f>IF($Q495="n/a",(IF('Workforce hours'!N$30=0,0,(AL495/'Workforce hours'!N$30))),(IF(VLOOKUP($Q495,'Workforce hours'!$C$8:$AD$30,BN$7,FALSE)=0,0,(AL495/(VLOOKUP($Q495,'Workforce hours'!$C$8:$AD$30,BN$7,FALSE))))))</f>
        <v>0</v>
      </c>
      <c r="BO495" s="288">
        <f>IF($Q495="n/a",(IF('Workforce hours'!O$30=0,0,(AM495/'Workforce hours'!O$30))),(IF(VLOOKUP($Q495,'Workforce hours'!$C$8:$AD$30,BO$7,FALSE)=0,0,(AM495/(VLOOKUP($Q495,'Workforce hours'!$C$8:$AD$30,BO$7,FALSE))))))</f>
        <v>0</v>
      </c>
      <c r="BP495" s="288">
        <f>IF($Q495="n/a",(IF('Workforce hours'!P$30=0,0,(AN495/'Workforce hours'!P$30))),(IF(VLOOKUP($Q495,'Workforce hours'!$C$8:$AD$30,BP$7,FALSE)=0,0,(AN495/(VLOOKUP($Q495,'Workforce hours'!$C$8:$AD$30,BP$7,FALSE))))))</f>
        <v>0</v>
      </c>
      <c r="BQ495" s="288">
        <f>IF($Q495="n/a",(IF('Workforce hours'!Q$30=0,0,(AO495/'Workforce hours'!Q$30))),(IF(VLOOKUP($Q495,'Workforce hours'!$C$8:$AD$30,BQ$7,FALSE)=0,0,(AO495/(VLOOKUP($Q495,'Workforce hours'!$C$8:$AD$30,BQ$7,FALSE))))))</f>
        <v>0</v>
      </c>
      <c r="BR495" s="288">
        <f>IF($Q495="n/a",(IF('Workforce hours'!R$30=0,0,(AP495/'Workforce hours'!R$30))),(IF(VLOOKUP($Q495,'Workforce hours'!$C$8:$AD$30,BR$7,FALSE)=0,0,(AP495/(VLOOKUP($Q495,'Workforce hours'!$C$8:$AD$30,BR$7,FALSE))))))</f>
        <v>0</v>
      </c>
      <c r="BS495" s="288">
        <f>IF($Q495="n/a",(IF('Workforce hours'!S$30=0,0,(AQ495/'Workforce hours'!S$30))),(IF(VLOOKUP($Q495,'Workforce hours'!$C$8:$AD$30,BS$7,FALSE)=0,0,(AQ495/(VLOOKUP($Q495,'Workforce hours'!$C$8:$AD$30,BS$7,FALSE))))))</f>
        <v>0</v>
      </c>
      <c r="BT495" s="288">
        <f>IF($Q495="n/a",(IF('Workforce hours'!T$30=0,0,(AR495/'Workforce hours'!T$30))),(IF(VLOOKUP($Q495,'Workforce hours'!$C$8:$AD$30,BT$7,FALSE)=0,0,(AR495/(VLOOKUP($Q495,'Workforce hours'!$C$8:$AD$30,BT$7,FALSE))))))</f>
        <v>0</v>
      </c>
      <c r="BU495" s="288">
        <f>IF($Q495="n/a",(IF('Workforce hours'!U$30=0,0,(AS495/'Workforce hours'!U$30))),(IF(VLOOKUP($Q495,'Workforce hours'!$C$8:$AD$30,BU$7,FALSE)=0,0,(AS495/(VLOOKUP($Q495,'Workforce hours'!$C$8:$AD$30,BU$7,FALSE))))))</f>
        <v>0</v>
      </c>
      <c r="BV495" s="288">
        <f>IF($Q495="n/a",(IF('Workforce hours'!V$30=0,0,(AT495/'Workforce hours'!V$30))),(IF(VLOOKUP($Q495,'Workforce hours'!$C$8:$AD$30,BV$7,FALSE)=0,0,(AT495/(VLOOKUP($Q495,'Workforce hours'!$C$8:$AD$30,BV$7,FALSE))))))</f>
        <v>0</v>
      </c>
      <c r="BW495" s="288">
        <f>IF($Q495="n/a",(IF('Workforce hours'!W$30=0,0,(AU495/'Workforce hours'!W$30))),(IF(VLOOKUP($Q495,'Workforce hours'!$C$8:$AD$30,BW$7,FALSE)=0,0,(AU495/(VLOOKUP($Q495,'Workforce hours'!$C$8:$AD$30,BW$7,FALSE))))))</f>
        <v>0</v>
      </c>
      <c r="BX495" s="288">
        <f>IF($Q495="n/a",(IF('Workforce hours'!X$30=0,0,(AV495/'Workforce hours'!X$30))),(IF(VLOOKUP($Q495,'Workforce hours'!$C$8:$AD$30,BX$7,FALSE)=0,0,(AV495/(VLOOKUP($Q495,'Workforce hours'!$C$8:$AD$30,BX$7,FALSE))))))</f>
        <v>0</v>
      </c>
      <c r="BY495" s="288">
        <f>IF($Q495="n/a",(IF('Workforce hours'!Y$30=0,0,(AW495/'Workforce hours'!Y$30))),(IF(VLOOKUP($Q495,'Workforce hours'!$C$8:$AD$30,BY$7,FALSE)=0,0,(AW495/(VLOOKUP($Q495,'Workforce hours'!$C$8:$AD$30,BY$7,FALSE))))))</f>
        <v>0</v>
      </c>
      <c r="BZ495" s="288">
        <f>IF($Q495="n/a",(IF('Workforce hours'!Z$30=0,0,(AX495/'Workforce hours'!Z$30))),(IF(VLOOKUP($Q495,'Workforce hours'!$C$8:$AD$30,BZ$7,FALSE)=0,0,(AX495/(VLOOKUP($Q495,'Workforce hours'!$C$8:$AD$30,BZ$7,FALSE))))))</f>
        <v>0</v>
      </c>
      <c r="CA495" s="288">
        <f>IF($Q495="n/a",(IF('Workforce hours'!AA$30=0,0,(AY495/'Workforce hours'!AA$30))),(IF(VLOOKUP($Q495,'Workforce hours'!$C$8:$AD$30,CA$7,FALSE)=0,0,(AY495/(VLOOKUP($Q495,'Workforce hours'!$C$8:$AD$30,CA$7,FALSE))))))</f>
        <v>0</v>
      </c>
      <c r="CB495" s="288">
        <f>IF($Q495="n/a",(IF('Workforce hours'!AB$30=0,0,(AZ495/'Workforce hours'!AB$30))),(IF(VLOOKUP($Q495,'Workforce hours'!$C$8:$AD$30,CB$7,FALSE)=0,0,(AZ495/(VLOOKUP($Q495,'Workforce hours'!$C$8:$AD$30,CB$7,FALSE))))))</f>
        <v>0</v>
      </c>
      <c r="CC495" s="288">
        <f>IF($Q495="n/a",(IF('Workforce hours'!AC$30=0,0,(BA495/'Workforce hours'!AC$30))),(IF(VLOOKUP($Q495,'Workforce hours'!$C$8:$AD$30,CC$7,FALSE)=0,0,(BA495/(VLOOKUP($Q495,'Workforce hours'!$C$8:$AD$30,CC$7,FALSE))))))</f>
        <v>0</v>
      </c>
      <c r="CD495" s="288">
        <f>IF($Q495="n/a",(IF('Workforce hours'!AD$30=0,0,(BB495/'Workforce hours'!AD$30))),(IF(VLOOKUP($Q495,'Workforce hours'!$C$8:$AD$30,CD$7,FALSE)=0,0,(BB495/(VLOOKUP($Q495,'Workforce hours'!$C$8:$AD$30,CD$7,FALSE))))))</f>
        <v>0</v>
      </c>
      <c r="CE495" s="289">
        <f t="shared" si="66"/>
        <v>0</v>
      </c>
      <c r="CF495" s="290">
        <f>BD495*'Workforce costs'!B$9*(1+'Workforce costs'!B$10)*(1+'Workforce costs'!B$11)</f>
        <v>0</v>
      </c>
      <c r="CG495" s="290">
        <f>BE495*'Workforce costs'!C$9*(1+'Workforce costs'!C$10)*(1+'Workforce costs'!C$11)</f>
        <v>0</v>
      </c>
      <c r="CH495" s="290">
        <f>BF495*'Workforce costs'!D$9*(1+'Workforce costs'!D$10)*(1+'Workforce costs'!D$11)</f>
        <v>0</v>
      </c>
      <c r="CI495" s="290">
        <f>BG495*'Workforce costs'!E$9*(1+'Workforce costs'!E$10)*(1+'Workforce costs'!E$11)</f>
        <v>0</v>
      </c>
      <c r="CJ495" s="290">
        <f>BH495*'Workforce costs'!F$9*(1+'Workforce costs'!F$10)*(1+'Workforce costs'!F$11)</f>
        <v>0</v>
      </c>
      <c r="CK495" s="290">
        <f>BI495*'Workforce costs'!G$9*(1+'Workforce costs'!G$10)*(1+'Workforce costs'!G$11)</f>
        <v>0</v>
      </c>
      <c r="CL495" s="290">
        <f>BJ495*'Workforce costs'!H$9*(1+'Workforce costs'!H$10)*(1+'Workforce costs'!H$11)</f>
        <v>0</v>
      </c>
      <c r="CM495" s="290">
        <f>BK495*'Workforce costs'!I$9*(1+'Workforce costs'!I$10)*(1+'Workforce costs'!I$11)</f>
        <v>0</v>
      </c>
      <c r="CN495" s="290">
        <f>BL495*'Workforce costs'!J$9*(1+'Workforce costs'!J$10)*(1+'Workforce costs'!J$11)</f>
        <v>0</v>
      </c>
      <c r="CO495" s="290">
        <f>BM495*'Workforce costs'!K$9*(1+'Workforce costs'!K$10)*(1+'Workforce costs'!K$11)</f>
        <v>0</v>
      </c>
      <c r="CP495" s="290">
        <f>BN495*'Workforce costs'!L$9*(1+'Workforce costs'!L$10)*(1+'Workforce costs'!L$11)</f>
        <v>0</v>
      </c>
      <c r="CQ495" s="290">
        <f>BO495*'Workforce costs'!M$9*(1+'Workforce costs'!M$10)*(1+'Workforce costs'!M$11)</f>
        <v>0</v>
      </c>
      <c r="CR495" s="290">
        <f>BP495*'Workforce costs'!N$9*(1+'Workforce costs'!N$10)*(1+'Workforce costs'!N$11)</f>
        <v>0</v>
      </c>
      <c r="CS495" s="290">
        <f>BQ495*'Workforce costs'!O$9*(1+'Workforce costs'!O$10)*(1+'Workforce costs'!O$11)</f>
        <v>0</v>
      </c>
      <c r="CT495" s="290">
        <f>BR495*'Workforce costs'!P$9*(1+'Workforce costs'!P$10)*(1+'Workforce costs'!P$11)</f>
        <v>0</v>
      </c>
      <c r="CU495" s="290">
        <f>BS495*'Workforce costs'!Q$9*(1+'Workforce costs'!Q$10)*(1+'Workforce costs'!Q$11)</f>
        <v>0</v>
      </c>
      <c r="CV495" s="290">
        <f>BT495*'Workforce costs'!R$9*(1+'Workforce costs'!R$10)*(1+'Workforce costs'!R$11)</f>
        <v>0</v>
      </c>
      <c r="CW495" s="290">
        <f>BU495*'Workforce costs'!S$9*(1+'Workforce costs'!S$10)*(1+'Workforce costs'!S$11)</f>
        <v>0</v>
      </c>
      <c r="CX495" s="290">
        <f>BV495*'Workforce costs'!T$9*(1+'Workforce costs'!T$10)*(1+'Workforce costs'!T$11)</f>
        <v>0</v>
      </c>
      <c r="CY495" s="290">
        <f>BW495*'Workforce costs'!U$9*(1+'Workforce costs'!U$10)*(1+'Workforce costs'!U$11)</f>
        <v>0</v>
      </c>
      <c r="CZ495" s="290">
        <f>BX495*'Workforce costs'!V$9*(1+'Workforce costs'!V$10)*(1+'Workforce costs'!V$11)</f>
        <v>0</v>
      </c>
      <c r="DA495" s="290">
        <f>BY495*'Workforce costs'!W$9*(1+'Workforce costs'!W$10)*(1+'Workforce costs'!W$11)</f>
        <v>0</v>
      </c>
      <c r="DB495" s="290">
        <f>BZ495*'Workforce costs'!X$9*(1+'Workforce costs'!X$10)*(1+'Workforce costs'!X$11)</f>
        <v>0</v>
      </c>
      <c r="DC495" s="290">
        <f>CA495*'Workforce costs'!Y$9*(1+'Workforce costs'!Y$10)*(1+'Workforce costs'!Y$11)</f>
        <v>0</v>
      </c>
      <c r="DD495" s="290">
        <f>CB495*'Workforce costs'!Z$9*(1+'Workforce costs'!Z$10)*(1+'Workforce costs'!Z$11)</f>
        <v>0</v>
      </c>
      <c r="DE495" s="290">
        <f>CC495*'Workforce costs'!AA$9*(1+'Workforce costs'!AA$10)*(1+'Workforce costs'!AA$11)</f>
        <v>0</v>
      </c>
      <c r="DF495" s="290">
        <f>CD495*'Workforce costs'!AB$9*(1+'Workforce costs'!AB$10)*(1+'Workforce costs'!AB$11)</f>
        <v>0</v>
      </c>
    </row>
    <row r="496" spans="1:110" x14ac:dyDescent="0.3">
      <c r="A496" s="2" t="str">
        <f>Outputs!$A$4</f>
        <v>Australia</v>
      </c>
      <c r="B496" s="2" t="str">
        <f t="shared" si="59"/>
        <v>Australia 12to17</v>
      </c>
      <c r="C496" s="30">
        <f>VLOOKUP($B496,Populations!$D$15:$H$1920,3,FALSE)</f>
        <v>1959472</v>
      </c>
      <c r="D496" s="255">
        <f>IF(OR($H496="General pop",$H496="Schools",$H496="Workplace",$H496="Skills Training",$H496="Digital Supports"),1,VLOOKUP($B496,Populations!$D$15:$H$1920,5,FALSE))</f>
        <v>1</v>
      </c>
      <c r="E496" s="88">
        <f>VLOOKUP(I496,Epidemiology!$C$10:$H$47,6,FALSE)</f>
        <v>339.12</v>
      </c>
      <c r="F496" s="102">
        <f>'Care profiles'!R497</f>
        <v>1</v>
      </c>
      <c r="G496" s="15" t="str">
        <f>'Care profiles'!A497</f>
        <v>12to17</v>
      </c>
      <c r="H496" s="15" t="str">
        <f>'Care profiles'!B497</f>
        <v>Bereaved_Subsequent</v>
      </c>
      <c r="I496" s="15" t="str">
        <f>'Care profiles'!C497</f>
        <v xml:space="preserve">Bereaved_Subsequent_12-17yrs </v>
      </c>
      <c r="J496" s="15" t="str">
        <f>'Care profiles'!D497</f>
        <v>Care profile</v>
      </c>
      <c r="K496" s="15" t="str">
        <f>'Care profiles'!E497</f>
        <v>Postvention Family Support Services</v>
      </c>
      <c r="L496" s="104">
        <f>'Care profiles'!F497</f>
        <v>1</v>
      </c>
      <c r="M496" s="15">
        <f>'Care profiles'!G497</f>
        <v>3</v>
      </c>
      <c r="N496" s="15">
        <f>'Care profiles'!H497</f>
        <v>30</v>
      </c>
      <c r="O496" s="15" t="str">
        <f>'Care profiles'!I497</f>
        <v>min</v>
      </c>
      <c r="P496" s="15" t="str">
        <f>'Care profiles'!J497</f>
        <v>Team</v>
      </c>
      <c r="Q496" s="15" t="str">
        <f>'Care profiles'!K497</f>
        <v>Postvention Crisis Response Team</v>
      </c>
      <c r="R496" s="15" t="str">
        <f>'Care profiles'!M497</f>
        <v>Y</v>
      </c>
      <c r="S496" s="15" t="str">
        <f>'Care profiles'!O497</f>
        <v>Y</v>
      </c>
      <c r="T496" s="15" t="str">
        <f>'Care profiles'!Q497</f>
        <v>N</v>
      </c>
      <c r="U496" s="30">
        <f t="shared" si="60"/>
        <v>6644.9614463999997</v>
      </c>
      <c r="V496" s="30">
        <f t="shared" si="61"/>
        <v>6644.9614463999997</v>
      </c>
      <c r="W496" s="30">
        <f>IF(M496="n/a",0,IF(O496="days",V496*M496*(1+(VLOOKUP(K496,'Bed parameters'!$A$9:$G$12,7,FALSE))),V496*M496))</f>
        <v>19934.884339199998</v>
      </c>
      <c r="X496" s="30">
        <f t="shared" si="62"/>
        <v>9967.442169599999</v>
      </c>
      <c r="Y496" s="30">
        <f t="shared" si="63"/>
        <v>0</v>
      </c>
      <c r="Z496" s="113">
        <f>_xlfn.IFNA(Y496/((VLOOKUP(K496,'Bed parameters'!$A$9:$G$12,3,FALSE))*(VLOOKUP(K496,'Bed parameters'!$A$9:$G$12,5,FALSE))),0)</f>
        <v>0</v>
      </c>
      <c r="AA496" s="30">
        <f t="shared" si="64"/>
        <v>9967.442169599999</v>
      </c>
      <c r="AB496" s="30">
        <f>_xlfn.IFNA(IF($O496="days",$Y496*(VLOOKUP($K496,'Bed parameters'!$A$9:$I$12,9,FALSE))*$F496*(VLOOKUP($Q496,'Workforce distribution'!$C$8:$AD$30,AB$7,FALSE)),IF($Q496="n/a",(IF($P496=AB$6,$X496*$F496,0)),$X496*$F496*(VLOOKUP($Q496,'Workforce distribution'!$C$8:$AD$30,AB$7,FALSE)))),0)</f>
        <v>0</v>
      </c>
      <c r="AC496" s="30">
        <f>_xlfn.IFNA(IF($O496="days",$Y496*(VLOOKUP($K496,'Bed parameters'!$A$9:$I$12,9,FALSE))*$F496*(VLOOKUP($Q496,'Workforce distribution'!$C$8:$AD$30,AC$7,FALSE)),IF($Q496="n/a",(IF($P496=AC$6,$X496*$F496,0)),$X496*$F496*(VLOOKUP($Q496,'Workforce distribution'!$C$8:$AD$30,AC$7,FALSE)))),0)</f>
        <v>0</v>
      </c>
      <c r="AD496" s="30">
        <f>_xlfn.IFNA(IF($O496="days",$Y496*(VLOOKUP($K496,'Bed parameters'!$A$9:$I$12,9,FALSE))*$F496*(VLOOKUP($Q496,'Workforce distribution'!$C$8:$AD$30,AD$7,FALSE)),IF($Q496="n/a",(IF($P496=AD$6,$X496*$F496,0)),$X496*$F496*(VLOOKUP($Q496,'Workforce distribution'!$C$8:$AD$30,AD$7,FALSE)))),0)</f>
        <v>0</v>
      </c>
      <c r="AE496" s="30">
        <f>_xlfn.IFNA(IF($O496="days",$Y496*(VLOOKUP($K496,'Bed parameters'!$A$9:$I$12,9,FALSE))*$F496*(VLOOKUP($Q496,'Workforce distribution'!$C$8:$AD$30,AE$7,FALSE)),IF($Q496="n/a",(IF($P496=AE$6,$X496*$F496,0)),$X496*$F496*(VLOOKUP($Q496,'Workforce distribution'!$C$8:$AD$30,AE$7,FALSE)))),0)</f>
        <v>996.7442169599999</v>
      </c>
      <c r="AF496" s="30">
        <f>_xlfn.IFNA(IF($O496="days",$Y496*(VLOOKUP($K496,'Bed parameters'!$A$9:$I$12,9,FALSE))*$F496*(VLOOKUP($Q496,'Workforce distribution'!$C$8:$AD$30,AF$7,FALSE)),IF($Q496="n/a",(IF($P496=AF$6,$X496*$F496,0)),$X496*$F496*(VLOOKUP($Q496,'Workforce distribution'!$C$8:$AD$30,AF$7,FALSE)))),0)</f>
        <v>0</v>
      </c>
      <c r="AG496" s="30">
        <f>_xlfn.IFNA(IF($O496="days",$Y496*(VLOOKUP($K496,'Bed parameters'!$A$9:$I$12,9,FALSE))*$F496*(VLOOKUP($Q496,'Workforce distribution'!$C$8:$AD$30,AG$7,FALSE)),IF($Q496="n/a",(IF($P496=AG$6,$X496*$F496,0)),$X496*$F496*(VLOOKUP($Q496,'Workforce distribution'!$C$8:$AD$30,AG$7,FALSE)))),0)</f>
        <v>0</v>
      </c>
      <c r="AH496" s="30">
        <f>_xlfn.IFNA(IF($O496="days",$Y496*(VLOOKUP($K496,'Bed parameters'!$A$9:$I$12,9,FALSE))*$F496*(VLOOKUP($Q496,'Workforce distribution'!$C$8:$AD$30,AH$7,FALSE)),IF($Q496="n/a",(IF($P496=AH$6,$X496*$F496,0)),$X496*$F496*(VLOOKUP($Q496,'Workforce distribution'!$C$8:$AD$30,AH$7,FALSE)))),0)</f>
        <v>0</v>
      </c>
      <c r="AI496" s="30">
        <f>_xlfn.IFNA(IF($O496="days",$Y496*(VLOOKUP($K496,'Bed parameters'!$A$9:$I$12,9,FALSE))*$F496*(VLOOKUP($Q496,'Workforce distribution'!$C$8:$AD$30,AI$7,FALSE)),IF($Q496="n/a",(IF($P496=AI$6,$X496*$F496,0)),$X496*$F496*(VLOOKUP($Q496,'Workforce distribution'!$C$8:$AD$30,AI$7,FALSE)))),0)</f>
        <v>0</v>
      </c>
      <c r="AJ496" s="30">
        <f>_xlfn.IFNA(IF($O496="days",$Y496*(VLOOKUP($K496,'Bed parameters'!$A$9:$I$12,9,FALSE))*$F496*(VLOOKUP($Q496,'Workforce distribution'!$C$8:$AD$30,AJ$7,FALSE)),IF($Q496="n/a",(IF($P496=AJ$6,$X496*$F496,0)),$X496*$F496*(VLOOKUP($Q496,'Workforce distribution'!$C$8:$AD$30,AJ$7,FALSE)))),0)</f>
        <v>0</v>
      </c>
      <c r="AK496" s="30">
        <f>_xlfn.IFNA(IF($O496="days",$Y496*(VLOOKUP($K496,'Bed parameters'!$A$9:$I$12,9,FALSE))*$F496*(VLOOKUP($Q496,'Workforce distribution'!$C$8:$AD$30,AK$7,FALSE)),IF($Q496="n/a",(IF($P496=AK$6,$X496*$F496,0)),$X496*$F496*(VLOOKUP($Q496,'Workforce distribution'!$C$8:$AD$30,AK$7,FALSE)))),0)</f>
        <v>6977.2095187199993</v>
      </c>
      <c r="AL496" s="30">
        <f>_xlfn.IFNA(IF($O496="days",$Y496*(VLOOKUP($K496,'Bed parameters'!$A$9:$I$12,9,FALSE))*$F496*(VLOOKUP($Q496,'Workforce distribution'!$C$8:$AD$30,AL$7,FALSE)),IF($Q496="n/a",(IF($P496=AL$6,$X496*$F496,0)),$X496*$F496*(VLOOKUP($Q496,'Workforce distribution'!$C$8:$AD$30,AL$7,FALSE)))),0)</f>
        <v>0</v>
      </c>
      <c r="AM496" s="30">
        <f>_xlfn.IFNA(IF($O496="days",$Y496*(VLOOKUP($K496,'Bed parameters'!$A$9:$I$12,9,FALSE))*$F496*(VLOOKUP($Q496,'Workforce distribution'!$C$8:$AD$30,AM$7,FALSE)),IF($Q496="n/a",(IF($P496=AM$6,$X496*$F496,0)),$X496*$F496*(VLOOKUP($Q496,'Workforce distribution'!$C$8:$AD$30,AM$7,FALSE)))),0)</f>
        <v>0</v>
      </c>
      <c r="AN496" s="30">
        <f>_xlfn.IFNA(IF($O496="days",$Y496*(VLOOKUP($K496,'Bed parameters'!$A$9:$I$12,9,FALSE))*$F496*(VLOOKUP($Q496,'Workforce distribution'!$C$8:$AD$30,AN$7,FALSE)),IF($Q496="n/a",(IF($P496=AN$6,$X496*$F496,0)),$X496*$F496*(VLOOKUP($Q496,'Workforce distribution'!$C$8:$AD$30,AN$7,FALSE)))),0)</f>
        <v>0</v>
      </c>
      <c r="AO496" s="30">
        <f>_xlfn.IFNA(IF($O496="days",$Y496*(VLOOKUP($K496,'Bed parameters'!$A$9:$I$12,9,FALSE))*$F496*(VLOOKUP($Q496,'Workforce distribution'!$C$8:$AD$30,AO$7,FALSE)),IF($Q496="n/a",(IF($P496=AO$6,$X496*$F496,0)),$X496*$F496*(VLOOKUP($Q496,'Workforce distribution'!$C$8:$AD$30,AO$7,FALSE)))),0)</f>
        <v>0</v>
      </c>
      <c r="AP496" s="30">
        <f>_xlfn.IFNA(IF($O496="days",$Y496*(VLOOKUP($K496,'Bed parameters'!$A$9:$I$12,9,FALSE))*$F496*(VLOOKUP($Q496,'Workforce distribution'!$C$8:$AD$30,AP$7,FALSE)),IF($Q496="n/a",(IF($P496=AP$6,$X496*$F496,0)),$X496*$F496*(VLOOKUP($Q496,'Workforce distribution'!$C$8:$AD$30,AP$7,FALSE)))),0)</f>
        <v>0</v>
      </c>
      <c r="AQ496" s="30">
        <f>_xlfn.IFNA(IF($O496="days",$Y496*(VLOOKUP($K496,'Bed parameters'!$A$9:$I$12,9,FALSE))*$F496*(VLOOKUP($Q496,'Workforce distribution'!$C$8:$AD$30,AQ$7,FALSE)),IF($Q496="n/a",(IF($P496=AQ$6,$X496*$F496,0)),$X496*$F496*(VLOOKUP($Q496,'Workforce distribution'!$C$8:$AD$30,AQ$7,FALSE)))),0)</f>
        <v>0</v>
      </c>
      <c r="AR496" s="30">
        <f>_xlfn.IFNA(IF($O496="days",$Y496*(VLOOKUP($K496,'Bed parameters'!$A$9:$I$12,9,FALSE))*$F496*(VLOOKUP($Q496,'Workforce distribution'!$C$8:$AD$30,AR$7,FALSE)),IF($Q496="n/a",(IF($P496=AR$6,$X496*$F496,0)),$X496*$F496*(VLOOKUP($Q496,'Workforce distribution'!$C$8:$AD$30,AR$7,FALSE)))),0)</f>
        <v>0</v>
      </c>
      <c r="AS496" s="30">
        <f>_xlfn.IFNA(IF($O496="days",$Y496*(VLOOKUP($K496,'Bed parameters'!$A$9:$I$12,9,FALSE))*$F496*(VLOOKUP($Q496,'Workforce distribution'!$C$8:$AD$30,AS$7,FALSE)),IF($Q496="n/a",(IF($P496=AS$6,$X496*$F496,0)),$X496*$F496*(VLOOKUP($Q496,'Workforce distribution'!$C$8:$AD$30,AS$7,FALSE)))),0)</f>
        <v>1993.4884339199998</v>
      </c>
      <c r="AT496" s="30">
        <f>_xlfn.IFNA(IF($O496="days",$Y496*(VLOOKUP($K496,'Bed parameters'!$A$9:$I$12,9,FALSE))*$F496*(VLOOKUP($Q496,'Workforce distribution'!$C$8:$AD$30,AT$7,FALSE)),IF($Q496="n/a",(IF($P496=AT$6,$X496*$F496,0)),$X496*$F496*(VLOOKUP($Q496,'Workforce distribution'!$C$8:$AD$30,AT$7,FALSE)))),0)</f>
        <v>0</v>
      </c>
      <c r="AU496" s="30">
        <f>_xlfn.IFNA(IF($O496="days",$Y496*(VLOOKUP($K496,'Bed parameters'!$A$9:$I$12,9,FALSE))*$F496*(VLOOKUP($Q496,'Workforce distribution'!$C$8:$AD$30,AU$7,FALSE)),IF($Q496="n/a",(IF($P496=AU$6,$X496*$F496,0)),$X496*$F496*(VLOOKUP($Q496,'Workforce distribution'!$C$8:$AD$30,AU$7,FALSE)))),0)</f>
        <v>0</v>
      </c>
      <c r="AV496" s="30">
        <f>_xlfn.IFNA(IF($O496="days",$Y496*(VLOOKUP($K496,'Bed parameters'!$A$9:$I$12,9,FALSE))*$F496*(VLOOKUP($Q496,'Workforce distribution'!$C$8:$AD$30,AV$7,FALSE)),IF($Q496="n/a",(IF($P496=AV$6,$X496*$F496,0)),$X496*$F496*(VLOOKUP($Q496,'Workforce distribution'!$C$8:$AD$30,AV$7,FALSE)))),0)</f>
        <v>0</v>
      </c>
      <c r="AW496" s="30">
        <f>_xlfn.IFNA(IF($O496="days",$Y496*(VLOOKUP($K496,'Bed parameters'!$A$9:$I$12,9,FALSE))*$F496*(VLOOKUP($Q496,'Workforce distribution'!$C$8:$AD$30,AW$7,FALSE)),IF($Q496="n/a",(IF($P496=AW$6,$X496*$F496,0)),$X496*$F496*(VLOOKUP($Q496,'Workforce distribution'!$C$8:$AD$30,AW$7,FALSE)))),0)</f>
        <v>0</v>
      </c>
      <c r="AX496" s="30">
        <f>_xlfn.IFNA(IF($O496="days",$Y496*(VLOOKUP($K496,'Bed parameters'!$A$9:$I$12,9,FALSE))*$F496*(VLOOKUP($Q496,'Workforce distribution'!$C$8:$AD$30,AX$7,FALSE)),IF($Q496="n/a",(IF($P496=AX$6,$X496*$F496,0)),$X496*$F496*(VLOOKUP($Q496,'Workforce distribution'!$C$8:$AD$30,AX$7,FALSE)))),0)</f>
        <v>0</v>
      </c>
      <c r="AY496" s="30">
        <f>_xlfn.IFNA(IF($O496="days",$Y496*(VLOOKUP($K496,'Bed parameters'!$A$9:$I$12,9,FALSE))*$F496*(VLOOKUP($Q496,'Workforce distribution'!$C$8:$AD$30,AY$7,FALSE)),IF($Q496="n/a",(IF($P496=AY$6,$X496*$F496,0)),$X496*$F496*(VLOOKUP($Q496,'Workforce distribution'!$C$8:$AD$30,AY$7,FALSE)))),0)</f>
        <v>0</v>
      </c>
      <c r="AZ496" s="30">
        <f>_xlfn.IFNA(IF($O496="days",$Y496*(VLOOKUP($K496,'Bed parameters'!$A$9:$I$12,9,FALSE))*$F496*(VLOOKUP($Q496,'Workforce distribution'!$C$8:$AD$30,AZ$7,FALSE)),IF($Q496="n/a",(IF($P496=AZ$6,$X496*$F496,0)),$X496*$F496*(VLOOKUP($Q496,'Workforce distribution'!$C$8:$AD$30,AZ$7,FALSE)))),0)</f>
        <v>0</v>
      </c>
      <c r="BA496" s="30">
        <f>_xlfn.IFNA(IF($O496="days",$Y496*(VLOOKUP($K496,'Bed parameters'!$A$9:$I$12,9,FALSE))*$F496*(VLOOKUP($Q496,'Workforce distribution'!$C$8:$AD$30,BA$7,FALSE)),IF($Q496="n/a",(IF($P496=BA$6,$X496*$F496,0)),$X496*$F496*(VLOOKUP($Q496,'Workforce distribution'!$C$8:$AD$30,BA$7,FALSE)))),0)</f>
        <v>0</v>
      </c>
      <c r="BB496" s="30">
        <f>_xlfn.IFNA(IF($O496="days",$Y496*(VLOOKUP($K496,'Bed parameters'!$A$9:$I$12,9,FALSE))*$F496*(VLOOKUP($Q496,'Workforce distribution'!$C$8:$AD$30,BB$7,FALSE)),IF($Q496="n/a",(IF($P496=BB$6,$X496*$F496,0)),$X496*$F496*(VLOOKUP($Q496,'Workforce distribution'!$C$8:$AD$30,BB$7,FALSE)))),0)</f>
        <v>0</v>
      </c>
      <c r="BC496" s="149">
        <f t="shared" si="65"/>
        <v>6.0569151371521759</v>
      </c>
      <c r="BD496" s="288">
        <f>IF($Q496="n/a",(IF('Workforce hours'!D$30=0,0,(AB496/'Workforce hours'!D$30))),(IF(VLOOKUP($Q496,'Workforce hours'!$C$8:$AD$30,BD$7,FALSE)=0,0,(AB496/(VLOOKUP($Q496,'Workforce hours'!$C$8:$AD$30,BD$7,FALSE))))))</f>
        <v>0</v>
      </c>
      <c r="BE496" s="288">
        <f>IF($Q496="n/a",(IF('Workforce hours'!E$30=0,0,(AC496/'Workforce hours'!E$30))),(IF(VLOOKUP($Q496,'Workforce hours'!$C$8:$AD$30,BE$7,FALSE)=0,0,(AC496/(VLOOKUP($Q496,'Workforce hours'!$C$8:$AD$30,BE$7,FALSE))))))</f>
        <v>0</v>
      </c>
      <c r="BF496" s="288">
        <f>IF($Q496="n/a",(IF('Workforce hours'!F$30=0,0,(AD496/'Workforce hours'!F$30))),(IF(VLOOKUP($Q496,'Workforce hours'!$C$8:$AD$30,BF$7,FALSE)=0,0,(AD496/(VLOOKUP($Q496,'Workforce hours'!$C$8:$AD$30,BF$7,FALSE))))))</f>
        <v>0</v>
      </c>
      <c r="BG496" s="288">
        <f>IF($Q496="n/a",(IF('Workforce hours'!G$30=0,0,(AE496/'Workforce hours'!G$30))),(IF(VLOOKUP($Q496,'Workforce hours'!$C$8:$AD$30,BG$7,FALSE)=0,0,(AE496/(VLOOKUP($Q496,'Workforce hours'!$C$8:$AD$30,BG$7,FALSE))))))</f>
        <v>0.58119196324198241</v>
      </c>
      <c r="BH496" s="288">
        <f>IF($Q496="n/a",(IF('Workforce hours'!H$30=0,0,(AF496/'Workforce hours'!H$30))),(IF(VLOOKUP($Q496,'Workforce hours'!$C$8:$AD$30,BH$7,FALSE)=0,0,(AF496/(VLOOKUP($Q496,'Workforce hours'!$C$8:$AD$30,BH$7,FALSE))))))</f>
        <v>0</v>
      </c>
      <c r="BI496" s="288">
        <f>IF($Q496="n/a",(IF('Workforce hours'!I$30=0,0,(AG496/'Workforce hours'!I$30))),(IF(VLOOKUP($Q496,'Workforce hours'!$C$8:$AD$30,BI$7,FALSE)=0,0,(AG496/(VLOOKUP($Q496,'Workforce hours'!$C$8:$AD$30,BI$7,FALSE))))))</f>
        <v>0</v>
      </c>
      <c r="BJ496" s="288">
        <f>IF($Q496="n/a",(IF('Workforce hours'!J$30=0,0,(AH496/'Workforce hours'!J$30))),(IF(VLOOKUP($Q496,'Workforce hours'!$C$8:$AD$30,BJ$7,FALSE)=0,0,(AH496/(VLOOKUP($Q496,'Workforce hours'!$C$8:$AD$30,BJ$7,FALSE))))))</f>
        <v>0</v>
      </c>
      <c r="BK496" s="288">
        <f>IF($Q496="n/a",(IF('Workforce hours'!K$30=0,0,(AI496/'Workforce hours'!K$30))),(IF(VLOOKUP($Q496,'Workforce hours'!$C$8:$AD$30,BK$7,FALSE)=0,0,(AI496/(VLOOKUP($Q496,'Workforce hours'!$C$8:$AD$30,BK$7,FALSE))))))</f>
        <v>0</v>
      </c>
      <c r="BL496" s="288">
        <f>IF($Q496="n/a",(IF('Workforce hours'!L$30=0,0,(AJ496/'Workforce hours'!L$30))),(IF(VLOOKUP($Q496,'Workforce hours'!$C$8:$AD$30,BL$7,FALSE)=0,0,(AJ496/(VLOOKUP($Q496,'Workforce hours'!$C$8:$AD$30,BL$7,FALSE))))))</f>
        <v>0</v>
      </c>
      <c r="BM496" s="288">
        <f>IF($Q496="n/a",(IF('Workforce hours'!M$30=0,0,(AK496/'Workforce hours'!M$30))),(IF(VLOOKUP($Q496,'Workforce hours'!$C$8:$AD$30,BM$7,FALSE)=0,0,(AK496/(VLOOKUP($Q496,'Workforce hours'!$C$8:$AD$30,BM$7,FALSE))))))</f>
        <v>4.2559275833087238</v>
      </c>
      <c r="BN496" s="288">
        <f>IF($Q496="n/a",(IF('Workforce hours'!N$30=0,0,(AL496/'Workforce hours'!N$30))),(IF(VLOOKUP($Q496,'Workforce hours'!$C$8:$AD$30,BN$7,FALSE)=0,0,(AL496/(VLOOKUP($Q496,'Workforce hours'!$C$8:$AD$30,BN$7,FALSE))))))</f>
        <v>0</v>
      </c>
      <c r="BO496" s="288">
        <f>IF($Q496="n/a",(IF('Workforce hours'!O$30=0,0,(AM496/'Workforce hours'!O$30))),(IF(VLOOKUP($Q496,'Workforce hours'!$C$8:$AD$30,BO$7,FALSE)=0,0,(AM496/(VLOOKUP($Q496,'Workforce hours'!$C$8:$AD$30,BO$7,FALSE))))))</f>
        <v>0</v>
      </c>
      <c r="BP496" s="288">
        <f>IF($Q496="n/a",(IF('Workforce hours'!P$30=0,0,(AN496/'Workforce hours'!P$30))),(IF(VLOOKUP($Q496,'Workforce hours'!$C$8:$AD$30,BP$7,FALSE)=0,0,(AN496/(VLOOKUP($Q496,'Workforce hours'!$C$8:$AD$30,BP$7,FALSE))))))</f>
        <v>0</v>
      </c>
      <c r="BQ496" s="288">
        <f>IF($Q496="n/a",(IF('Workforce hours'!Q$30=0,0,(AO496/'Workforce hours'!Q$30))),(IF(VLOOKUP($Q496,'Workforce hours'!$C$8:$AD$30,BQ$7,FALSE)=0,0,(AO496/(VLOOKUP($Q496,'Workforce hours'!$C$8:$AD$30,BQ$7,FALSE))))))</f>
        <v>0</v>
      </c>
      <c r="BR496" s="288">
        <f>IF($Q496="n/a",(IF('Workforce hours'!R$30=0,0,(AP496/'Workforce hours'!R$30))),(IF(VLOOKUP($Q496,'Workforce hours'!$C$8:$AD$30,BR$7,FALSE)=0,0,(AP496/(VLOOKUP($Q496,'Workforce hours'!$C$8:$AD$30,BR$7,FALSE))))))</f>
        <v>0</v>
      </c>
      <c r="BS496" s="288">
        <f>IF($Q496="n/a",(IF('Workforce hours'!S$30=0,0,(AQ496/'Workforce hours'!S$30))),(IF(VLOOKUP($Q496,'Workforce hours'!$C$8:$AD$30,BS$7,FALSE)=0,0,(AQ496/(VLOOKUP($Q496,'Workforce hours'!$C$8:$AD$30,BS$7,FALSE))))))</f>
        <v>0</v>
      </c>
      <c r="BT496" s="288">
        <f>IF($Q496="n/a",(IF('Workforce hours'!T$30=0,0,(AR496/'Workforce hours'!T$30))),(IF(VLOOKUP($Q496,'Workforce hours'!$C$8:$AD$30,BT$7,FALSE)=0,0,(AR496/(VLOOKUP($Q496,'Workforce hours'!$C$8:$AD$30,BT$7,FALSE))))))</f>
        <v>0</v>
      </c>
      <c r="BU496" s="288">
        <f>IF($Q496="n/a",(IF('Workforce hours'!U$30=0,0,(AS496/'Workforce hours'!U$30))),(IF(VLOOKUP($Q496,'Workforce hours'!$C$8:$AD$30,BU$7,FALSE)=0,0,(AS496/(VLOOKUP($Q496,'Workforce hours'!$C$8:$AD$30,BU$7,FALSE))))))</f>
        <v>1.2197955906014695</v>
      </c>
      <c r="BV496" s="288">
        <f>IF($Q496="n/a",(IF('Workforce hours'!V$30=0,0,(AT496/'Workforce hours'!V$30))),(IF(VLOOKUP($Q496,'Workforce hours'!$C$8:$AD$30,BV$7,FALSE)=0,0,(AT496/(VLOOKUP($Q496,'Workforce hours'!$C$8:$AD$30,BV$7,FALSE))))))</f>
        <v>0</v>
      </c>
      <c r="BW496" s="288">
        <f>IF($Q496="n/a",(IF('Workforce hours'!W$30=0,0,(AU496/'Workforce hours'!W$30))),(IF(VLOOKUP($Q496,'Workforce hours'!$C$8:$AD$30,BW$7,FALSE)=0,0,(AU496/(VLOOKUP($Q496,'Workforce hours'!$C$8:$AD$30,BW$7,FALSE))))))</f>
        <v>0</v>
      </c>
      <c r="BX496" s="288">
        <f>IF($Q496="n/a",(IF('Workforce hours'!X$30=0,0,(AV496/'Workforce hours'!X$30))),(IF(VLOOKUP($Q496,'Workforce hours'!$C$8:$AD$30,BX$7,FALSE)=0,0,(AV496/(VLOOKUP($Q496,'Workforce hours'!$C$8:$AD$30,BX$7,FALSE))))))</f>
        <v>0</v>
      </c>
      <c r="BY496" s="288">
        <f>IF($Q496="n/a",(IF('Workforce hours'!Y$30=0,0,(AW496/'Workforce hours'!Y$30))),(IF(VLOOKUP($Q496,'Workforce hours'!$C$8:$AD$30,BY$7,FALSE)=0,0,(AW496/(VLOOKUP($Q496,'Workforce hours'!$C$8:$AD$30,BY$7,FALSE))))))</f>
        <v>0</v>
      </c>
      <c r="BZ496" s="288">
        <f>IF($Q496="n/a",(IF('Workforce hours'!Z$30=0,0,(AX496/'Workforce hours'!Z$30))),(IF(VLOOKUP($Q496,'Workforce hours'!$C$8:$AD$30,BZ$7,FALSE)=0,0,(AX496/(VLOOKUP($Q496,'Workforce hours'!$C$8:$AD$30,BZ$7,FALSE))))))</f>
        <v>0</v>
      </c>
      <c r="CA496" s="288">
        <f>IF($Q496="n/a",(IF('Workforce hours'!AA$30=0,0,(AY496/'Workforce hours'!AA$30))),(IF(VLOOKUP($Q496,'Workforce hours'!$C$8:$AD$30,CA$7,FALSE)=0,0,(AY496/(VLOOKUP($Q496,'Workforce hours'!$C$8:$AD$30,CA$7,FALSE))))))</f>
        <v>0</v>
      </c>
      <c r="CB496" s="288">
        <f>IF($Q496="n/a",(IF('Workforce hours'!AB$30=0,0,(AZ496/'Workforce hours'!AB$30))),(IF(VLOOKUP($Q496,'Workforce hours'!$C$8:$AD$30,CB$7,FALSE)=0,0,(AZ496/(VLOOKUP($Q496,'Workforce hours'!$C$8:$AD$30,CB$7,FALSE))))))</f>
        <v>0</v>
      </c>
      <c r="CC496" s="288">
        <f>IF($Q496="n/a",(IF('Workforce hours'!AC$30=0,0,(BA496/'Workforce hours'!AC$30))),(IF(VLOOKUP($Q496,'Workforce hours'!$C$8:$AD$30,CC$7,FALSE)=0,0,(BA496/(VLOOKUP($Q496,'Workforce hours'!$C$8:$AD$30,CC$7,FALSE))))))</f>
        <v>0</v>
      </c>
      <c r="CD496" s="288">
        <f>IF($Q496="n/a",(IF('Workforce hours'!AD$30=0,0,(BB496/'Workforce hours'!AD$30))),(IF(VLOOKUP($Q496,'Workforce hours'!$C$8:$AD$30,CD$7,FALSE)=0,0,(BB496/(VLOOKUP($Q496,'Workforce hours'!$C$8:$AD$30,CD$7,FALSE))))))</f>
        <v>0</v>
      </c>
      <c r="CE496" s="289">
        <f t="shared" si="66"/>
        <v>0</v>
      </c>
      <c r="CF496" s="290">
        <f>BD496*'Workforce costs'!B$9*(1+'Workforce costs'!B$10)*(1+'Workforce costs'!B$11)</f>
        <v>0</v>
      </c>
      <c r="CG496" s="290">
        <f>BE496*'Workforce costs'!C$9*(1+'Workforce costs'!C$10)*(1+'Workforce costs'!C$11)</f>
        <v>0</v>
      </c>
      <c r="CH496" s="290">
        <f>BF496*'Workforce costs'!D$9*(1+'Workforce costs'!D$10)*(1+'Workforce costs'!D$11)</f>
        <v>0</v>
      </c>
      <c r="CI496" s="290">
        <f>BG496*'Workforce costs'!E$9*(1+'Workforce costs'!E$10)*(1+'Workforce costs'!E$11)</f>
        <v>0</v>
      </c>
      <c r="CJ496" s="290">
        <f>BH496*'Workforce costs'!F$9*(1+'Workforce costs'!F$10)*(1+'Workforce costs'!F$11)</f>
        <v>0</v>
      </c>
      <c r="CK496" s="290">
        <f>BI496*'Workforce costs'!G$9*(1+'Workforce costs'!G$10)*(1+'Workforce costs'!G$11)</f>
        <v>0</v>
      </c>
      <c r="CL496" s="290">
        <f>BJ496*'Workforce costs'!H$9*(1+'Workforce costs'!H$10)*(1+'Workforce costs'!H$11)</f>
        <v>0</v>
      </c>
      <c r="CM496" s="290">
        <f>BK496*'Workforce costs'!I$9*(1+'Workforce costs'!I$10)*(1+'Workforce costs'!I$11)</f>
        <v>0</v>
      </c>
      <c r="CN496" s="290">
        <f>BL496*'Workforce costs'!J$9*(1+'Workforce costs'!J$10)*(1+'Workforce costs'!J$11)</f>
        <v>0</v>
      </c>
      <c r="CO496" s="290">
        <f>BM496*'Workforce costs'!K$9*(1+'Workforce costs'!K$10)*(1+'Workforce costs'!K$11)</f>
        <v>0</v>
      </c>
      <c r="CP496" s="290">
        <f>BN496*'Workforce costs'!L$9*(1+'Workforce costs'!L$10)*(1+'Workforce costs'!L$11)</f>
        <v>0</v>
      </c>
      <c r="CQ496" s="290">
        <f>BO496*'Workforce costs'!M$9*(1+'Workforce costs'!M$10)*(1+'Workforce costs'!M$11)</f>
        <v>0</v>
      </c>
      <c r="CR496" s="290">
        <f>BP496*'Workforce costs'!N$9*(1+'Workforce costs'!N$10)*(1+'Workforce costs'!N$11)</f>
        <v>0</v>
      </c>
      <c r="CS496" s="290">
        <f>BQ496*'Workforce costs'!O$9*(1+'Workforce costs'!O$10)*(1+'Workforce costs'!O$11)</f>
        <v>0</v>
      </c>
      <c r="CT496" s="290">
        <f>BR496*'Workforce costs'!P$9*(1+'Workforce costs'!P$10)*(1+'Workforce costs'!P$11)</f>
        <v>0</v>
      </c>
      <c r="CU496" s="290">
        <f>BS496*'Workforce costs'!Q$9*(1+'Workforce costs'!Q$10)*(1+'Workforce costs'!Q$11)</f>
        <v>0</v>
      </c>
      <c r="CV496" s="290">
        <f>BT496*'Workforce costs'!R$9*(1+'Workforce costs'!R$10)*(1+'Workforce costs'!R$11)</f>
        <v>0</v>
      </c>
      <c r="CW496" s="290">
        <f>BU496*'Workforce costs'!S$9*(1+'Workforce costs'!S$10)*(1+'Workforce costs'!S$11)</f>
        <v>0</v>
      </c>
      <c r="CX496" s="290">
        <f>BV496*'Workforce costs'!T$9*(1+'Workforce costs'!T$10)*(1+'Workforce costs'!T$11)</f>
        <v>0</v>
      </c>
      <c r="CY496" s="290">
        <f>BW496*'Workforce costs'!U$9*(1+'Workforce costs'!U$10)*(1+'Workforce costs'!U$11)</f>
        <v>0</v>
      </c>
      <c r="CZ496" s="290">
        <f>BX496*'Workforce costs'!V$9*(1+'Workforce costs'!V$10)*(1+'Workforce costs'!V$11)</f>
        <v>0</v>
      </c>
      <c r="DA496" s="290">
        <f>BY496*'Workforce costs'!W$9*(1+'Workforce costs'!W$10)*(1+'Workforce costs'!W$11)</f>
        <v>0</v>
      </c>
      <c r="DB496" s="290">
        <f>BZ496*'Workforce costs'!X$9*(1+'Workforce costs'!X$10)*(1+'Workforce costs'!X$11)</f>
        <v>0</v>
      </c>
      <c r="DC496" s="290">
        <f>CA496*'Workforce costs'!Y$9*(1+'Workforce costs'!Y$10)*(1+'Workforce costs'!Y$11)</f>
        <v>0</v>
      </c>
      <c r="DD496" s="290">
        <f>CB496*'Workforce costs'!Z$9*(1+'Workforce costs'!Z$10)*(1+'Workforce costs'!Z$11)</f>
        <v>0</v>
      </c>
      <c r="DE496" s="290">
        <f>CC496*'Workforce costs'!AA$9*(1+'Workforce costs'!AA$10)*(1+'Workforce costs'!AA$11)</f>
        <v>0</v>
      </c>
      <c r="DF496" s="290">
        <f>CD496*'Workforce costs'!AB$9*(1+'Workforce costs'!AB$10)*(1+'Workforce costs'!AB$11)</f>
        <v>0</v>
      </c>
    </row>
    <row r="497" spans="1:110" x14ac:dyDescent="0.3">
      <c r="A497" s="2" t="str">
        <f>Outputs!$A$4</f>
        <v>Australia</v>
      </c>
      <c r="B497" s="2" t="str">
        <f t="shared" si="59"/>
        <v>Australia 12to17</v>
      </c>
      <c r="C497" s="30">
        <f>VLOOKUP($B497,Populations!$D$15:$H$1920,3,FALSE)</f>
        <v>1959472</v>
      </c>
      <c r="D497" s="255">
        <f>IF(OR($H497="General pop",$H497="Schools",$H497="Workplace",$H497="Skills Training",$H497="Digital Supports"),1,VLOOKUP($B497,Populations!$D$15:$H$1920,5,FALSE))</f>
        <v>1</v>
      </c>
      <c r="E497" s="88">
        <f>VLOOKUP(I497,Epidemiology!$C$10:$H$47,6,FALSE)</f>
        <v>339.12</v>
      </c>
      <c r="F497" s="102">
        <f>'Care profiles'!R498</f>
        <v>1</v>
      </c>
      <c r="G497" s="15" t="str">
        <f>'Care profiles'!A498</f>
        <v>12to17</v>
      </c>
      <c r="H497" s="15" t="str">
        <f>'Care profiles'!B498</f>
        <v>Bereaved_Subsequent</v>
      </c>
      <c r="I497" s="15" t="str">
        <f>'Care profiles'!C498</f>
        <v xml:space="preserve">Bereaved_Subsequent_12-17yrs </v>
      </c>
      <c r="J497" s="15" t="str">
        <f>'Care profiles'!D498</f>
        <v>Care profile</v>
      </c>
      <c r="K497" s="15" t="str">
        <f>'Care profiles'!E498</f>
        <v>Care Coordination and Liaison</v>
      </c>
      <c r="L497" s="104">
        <f>'Care profiles'!F498</f>
        <v>0.1</v>
      </c>
      <c r="M497" s="15">
        <f>'Care profiles'!G498</f>
        <v>2</v>
      </c>
      <c r="N497" s="15">
        <f>'Care profiles'!H498</f>
        <v>45</v>
      </c>
      <c r="O497" s="15" t="str">
        <f>'Care profiles'!I498</f>
        <v>min</v>
      </c>
      <c r="P497" s="15" t="str">
        <f>'Care profiles'!J498</f>
        <v>Team</v>
      </c>
      <c r="Q497" s="15" t="str">
        <f>'Care profiles'!K498</f>
        <v>Postvention Crisis Response Team</v>
      </c>
      <c r="R497" s="15" t="str">
        <f>'Care profiles'!M498</f>
        <v>Y</v>
      </c>
      <c r="S497" s="15" t="str">
        <f>'Care profiles'!O498</f>
        <v>Y</v>
      </c>
      <c r="T497" s="15" t="str">
        <f>'Care profiles'!Q498</f>
        <v>N</v>
      </c>
      <c r="U497" s="30">
        <f t="shared" si="60"/>
        <v>6644.9614463999997</v>
      </c>
      <c r="V497" s="30">
        <f t="shared" si="61"/>
        <v>664.49614464000001</v>
      </c>
      <c r="W497" s="30">
        <f>IF(M497="n/a",0,IF(O497="days",V497*M497*(1+(VLOOKUP(K497,'Bed parameters'!$A$9:$G$12,7,FALSE))),V497*M497))</f>
        <v>1328.99228928</v>
      </c>
      <c r="X497" s="30">
        <f t="shared" si="62"/>
        <v>996.74421696000002</v>
      </c>
      <c r="Y497" s="30">
        <f t="shared" si="63"/>
        <v>0</v>
      </c>
      <c r="Z497" s="113">
        <f>_xlfn.IFNA(Y497/((VLOOKUP(K497,'Bed parameters'!$A$9:$G$12,3,FALSE))*(VLOOKUP(K497,'Bed parameters'!$A$9:$G$12,5,FALSE))),0)</f>
        <v>0</v>
      </c>
      <c r="AA497" s="30">
        <f t="shared" si="64"/>
        <v>996.74421696000002</v>
      </c>
      <c r="AB497" s="30">
        <f>_xlfn.IFNA(IF($O497="days",$Y497*(VLOOKUP($K497,'Bed parameters'!$A$9:$I$12,9,FALSE))*$F497*(VLOOKUP($Q497,'Workforce distribution'!$C$8:$AD$30,AB$7,FALSE)),IF($Q497="n/a",(IF($P497=AB$6,$X497*$F497,0)),$X497*$F497*(VLOOKUP($Q497,'Workforce distribution'!$C$8:$AD$30,AB$7,FALSE)))),0)</f>
        <v>0</v>
      </c>
      <c r="AC497" s="30">
        <f>_xlfn.IFNA(IF($O497="days",$Y497*(VLOOKUP($K497,'Bed parameters'!$A$9:$I$12,9,FALSE))*$F497*(VLOOKUP($Q497,'Workforce distribution'!$C$8:$AD$30,AC$7,FALSE)),IF($Q497="n/a",(IF($P497=AC$6,$X497*$F497,0)),$X497*$F497*(VLOOKUP($Q497,'Workforce distribution'!$C$8:$AD$30,AC$7,FALSE)))),0)</f>
        <v>0</v>
      </c>
      <c r="AD497" s="30">
        <f>_xlfn.IFNA(IF($O497="days",$Y497*(VLOOKUP($K497,'Bed parameters'!$A$9:$I$12,9,FALSE))*$F497*(VLOOKUP($Q497,'Workforce distribution'!$C$8:$AD$30,AD$7,FALSE)),IF($Q497="n/a",(IF($P497=AD$6,$X497*$F497,0)),$X497*$F497*(VLOOKUP($Q497,'Workforce distribution'!$C$8:$AD$30,AD$7,FALSE)))),0)</f>
        <v>0</v>
      </c>
      <c r="AE497" s="30">
        <f>_xlfn.IFNA(IF($O497="days",$Y497*(VLOOKUP($K497,'Bed parameters'!$A$9:$I$12,9,FALSE))*$F497*(VLOOKUP($Q497,'Workforce distribution'!$C$8:$AD$30,AE$7,FALSE)),IF($Q497="n/a",(IF($P497=AE$6,$X497*$F497,0)),$X497*$F497*(VLOOKUP($Q497,'Workforce distribution'!$C$8:$AD$30,AE$7,FALSE)))),0)</f>
        <v>99.67442169600001</v>
      </c>
      <c r="AF497" s="30">
        <f>_xlfn.IFNA(IF($O497="days",$Y497*(VLOOKUP($K497,'Bed parameters'!$A$9:$I$12,9,FALSE))*$F497*(VLOOKUP($Q497,'Workforce distribution'!$C$8:$AD$30,AF$7,FALSE)),IF($Q497="n/a",(IF($P497=AF$6,$X497*$F497,0)),$X497*$F497*(VLOOKUP($Q497,'Workforce distribution'!$C$8:$AD$30,AF$7,FALSE)))),0)</f>
        <v>0</v>
      </c>
      <c r="AG497" s="30">
        <f>_xlfn.IFNA(IF($O497="days",$Y497*(VLOOKUP($K497,'Bed parameters'!$A$9:$I$12,9,FALSE))*$F497*(VLOOKUP($Q497,'Workforce distribution'!$C$8:$AD$30,AG$7,FALSE)),IF($Q497="n/a",(IF($P497=AG$6,$X497*$F497,0)),$X497*$F497*(VLOOKUP($Q497,'Workforce distribution'!$C$8:$AD$30,AG$7,FALSE)))),0)</f>
        <v>0</v>
      </c>
      <c r="AH497" s="30">
        <f>_xlfn.IFNA(IF($O497="days",$Y497*(VLOOKUP($K497,'Bed parameters'!$A$9:$I$12,9,FALSE))*$F497*(VLOOKUP($Q497,'Workforce distribution'!$C$8:$AD$30,AH$7,FALSE)),IF($Q497="n/a",(IF($P497=AH$6,$X497*$F497,0)),$X497*$F497*(VLOOKUP($Q497,'Workforce distribution'!$C$8:$AD$30,AH$7,FALSE)))),0)</f>
        <v>0</v>
      </c>
      <c r="AI497" s="30">
        <f>_xlfn.IFNA(IF($O497="days",$Y497*(VLOOKUP($K497,'Bed parameters'!$A$9:$I$12,9,FALSE))*$F497*(VLOOKUP($Q497,'Workforce distribution'!$C$8:$AD$30,AI$7,FALSE)),IF($Q497="n/a",(IF($P497=AI$6,$X497*$F497,0)),$X497*$F497*(VLOOKUP($Q497,'Workforce distribution'!$C$8:$AD$30,AI$7,FALSE)))),0)</f>
        <v>0</v>
      </c>
      <c r="AJ497" s="30">
        <f>_xlfn.IFNA(IF($O497="days",$Y497*(VLOOKUP($K497,'Bed parameters'!$A$9:$I$12,9,FALSE))*$F497*(VLOOKUP($Q497,'Workforce distribution'!$C$8:$AD$30,AJ$7,FALSE)),IF($Q497="n/a",(IF($P497=AJ$6,$X497*$F497,0)),$X497*$F497*(VLOOKUP($Q497,'Workforce distribution'!$C$8:$AD$30,AJ$7,FALSE)))),0)</f>
        <v>0</v>
      </c>
      <c r="AK497" s="30">
        <f>_xlfn.IFNA(IF($O497="days",$Y497*(VLOOKUP($K497,'Bed parameters'!$A$9:$I$12,9,FALSE))*$F497*(VLOOKUP($Q497,'Workforce distribution'!$C$8:$AD$30,AK$7,FALSE)),IF($Q497="n/a",(IF($P497=AK$6,$X497*$F497,0)),$X497*$F497*(VLOOKUP($Q497,'Workforce distribution'!$C$8:$AD$30,AK$7,FALSE)))),0)</f>
        <v>697.720951872</v>
      </c>
      <c r="AL497" s="30">
        <f>_xlfn.IFNA(IF($O497="days",$Y497*(VLOOKUP($K497,'Bed parameters'!$A$9:$I$12,9,FALSE))*$F497*(VLOOKUP($Q497,'Workforce distribution'!$C$8:$AD$30,AL$7,FALSE)),IF($Q497="n/a",(IF($P497=AL$6,$X497*$F497,0)),$X497*$F497*(VLOOKUP($Q497,'Workforce distribution'!$C$8:$AD$30,AL$7,FALSE)))),0)</f>
        <v>0</v>
      </c>
      <c r="AM497" s="30">
        <f>_xlfn.IFNA(IF($O497="days",$Y497*(VLOOKUP($K497,'Bed parameters'!$A$9:$I$12,9,FALSE))*$F497*(VLOOKUP($Q497,'Workforce distribution'!$C$8:$AD$30,AM$7,FALSE)),IF($Q497="n/a",(IF($P497=AM$6,$X497*$F497,0)),$X497*$F497*(VLOOKUP($Q497,'Workforce distribution'!$C$8:$AD$30,AM$7,FALSE)))),0)</f>
        <v>0</v>
      </c>
      <c r="AN497" s="30">
        <f>_xlfn.IFNA(IF($O497="days",$Y497*(VLOOKUP($K497,'Bed parameters'!$A$9:$I$12,9,FALSE))*$F497*(VLOOKUP($Q497,'Workforce distribution'!$C$8:$AD$30,AN$7,FALSE)),IF($Q497="n/a",(IF($P497=AN$6,$X497*$F497,0)),$X497*$F497*(VLOOKUP($Q497,'Workforce distribution'!$C$8:$AD$30,AN$7,FALSE)))),0)</f>
        <v>0</v>
      </c>
      <c r="AO497" s="30">
        <f>_xlfn.IFNA(IF($O497="days",$Y497*(VLOOKUP($K497,'Bed parameters'!$A$9:$I$12,9,FALSE))*$F497*(VLOOKUP($Q497,'Workforce distribution'!$C$8:$AD$30,AO$7,FALSE)),IF($Q497="n/a",(IF($P497=AO$6,$X497*$F497,0)),$X497*$F497*(VLOOKUP($Q497,'Workforce distribution'!$C$8:$AD$30,AO$7,FALSE)))),0)</f>
        <v>0</v>
      </c>
      <c r="AP497" s="30">
        <f>_xlfn.IFNA(IF($O497="days",$Y497*(VLOOKUP($K497,'Bed parameters'!$A$9:$I$12,9,FALSE))*$F497*(VLOOKUP($Q497,'Workforce distribution'!$C$8:$AD$30,AP$7,FALSE)),IF($Q497="n/a",(IF($P497=AP$6,$X497*$F497,0)),$X497*$F497*(VLOOKUP($Q497,'Workforce distribution'!$C$8:$AD$30,AP$7,FALSE)))),0)</f>
        <v>0</v>
      </c>
      <c r="AQ497" s="30">
        <f>_xlfn.IFNA(IF($O497="days",$Y497*(VLOOKUP($K497,'Bed parameters'!$A$9:$I$12,9,FALSE))*$F497*(VLOOKUP($Q497,'Workforce distribution'!$C$8:$AD$30,AQ$7,FALSE)),IF($Q497="n/a",(IF($P497=AQ$6,$X497*$F497,0)),$X497*$F497*(VLOOKUP($Q497,'Workforce distribution'!$C$8:$AD$30,AQ$7,FALSE)))),0)</f>
        <v>0</v>
      </c>
      <c r="AR497" s="30">
        <f>_xlfn.IFNA(IF($O497="days",$Y497*(VLOOKUP($K497,'Bed parameters'!$A$9:$I$12,9,FALSE))*$F497*(VLOOKUP($Q497,'Workforce distribution'!$C$8:$AD$30,AR$7,FALSE)),IF($Q497="n/a",(IF($P497=AR$6,$X497*$F497,0)),$X497*$F497*(VLOOKUP($Q497,'Workforce distribution'!$C$8:$AD$30,AR$7,FALSE)))),0)</f>
        <v>0</v>
      </c>
      <c r="AS497" s="30">
        <f>_xlfn.IFNA(IF($O497="days",$Y497*(VLOOKUP($K497,'Bed parameters'!$A$9:$I$12,9,FALSE))*$F497*(VLOOKUP($Q497,'Workforce distribution'!$C$8:$AD$30,AS$7,FALSE)),IF($Q497="n/a",(IF($P497=AS$6,$X497*$F497,0)),$X497*$F497*(VLOOKUP($Q497,'Workforce distribution'!$C$8:$AD$30,AS$7,FALSE)))),0)</f>
        <v>199.34884339200002</v>
      </c>
      <c r="AT497" s="30">
        <f>_xlfn.IFNA(IF($O497="days",$Y497*(VLOOKUP($K497,'Bed parameters'!$A$9:$I$12,9,FALSE))*$F497*(VLOOKUP($Q497,'Workforce distribution'!$C$8:$AD$30,AT$7,FALSE)),IF($Q497="n/a",(IF($P497=AT$6,$X497*$F497,0)),$X497*$F497*(VLOOKUP($Q497,'Workforce distribution'!$C$8:$AD$30,AT$7,FALSE)))),0)</f>
        <v>0</v>
      </c>
      <c r="AU497" s="30">
        <f>_xlfn.IFNA(IF($O497="days",$Y497*(VLOOKUP($K497,'Bed parameters'!$A$9:$I$12,9,FALSE))*$F497*(VLOOKUP($Q497,'Workforce distribution'!$C$8:$AD$30,AU$7,FALSE)),IF($Q497="n/a",(IF($P497=AU$6,$X497*$F497,0)),$X497*$F497*(VLOOKUP($Q497,'Workforce distribution'!$C$8:$AD$30,AU$7,FALSE)))),0)</f>
        <v>0</v>
      </c>
      <c r="AV497" s="30">
        <f>_xlfn.IFNA(IF($O497="days",$Y497*(VLOOKUP($K497,'Bed parameters'!$A$9:$I$12,9,FALSE))*$F497*(VLOOKUP($Q497,'Workforce distribution'!$C$8:$AD$30,AV$7,FALSE)),IF($Q497="n/a",(IF($P497=AV$6,$X497*$F497,0)),$X497*$F497*(VLOOKUP($Q497,'Workforce distribution'!$C$8:$AD$30,AV$7,FALSE)))),0)</f>
        <v>0</v>
      </c>
      <c r="AW497" s="30">
        <f>_xlfn.IFNA(IF($O497="days",$Y497*(VLOOKUP($K497,'Bed parameters'!$A$9:$I$12,9,FALSE))*$F497*(VLOOKUP($Q497,'Workforce distribution'!$C$8:$AD$30,AW$7,FALSE)),IF($Q497="n/a",(IF($P497=AW$6,$X497*$F497,0)),$X497*$F497*(VLOOKUP($Q497,'Workforce distribution'!$C$8:$AD$30,AW$7,FALSE)))),0)</f>
        <v>0</v>
      </c>
      <c r="AX497" s="30">
        <f>_xlfn.IFNA(IF($O497="days",$Y497*(VLOOKUP($K497,'Bed parameters'!$A$9:$I$12,9,FALSE))*$F497*(VLOOKUP($Q497,'Workforce distribution'!$C$8:$AD$30,AX$7,FALSE)),IF($Q497="n/a",(IF($P497=AX$6,$X497*$F497,0)),$X497*$F497*(VLOOKUP($Q497,'Workforce distribution'!$C$8:$AD$30,AX$7,FALSE)))),0)</f>
        <v>0</v>
      </c>
      <c r="AY497" s="30">
        <f>_xlfn.IFNA(IF($O497="days",$Y497*(VLOOKUP($K497,'Bed parameters'!$A$9:$I$12,9,FALSE))*$F497*(VLOOKUP($Q497,'Workforce distribution'!$C$8:$AD$30,AY$7,FALSE)),IF($Q497="n/a",(IF($P497=AY$6,$X497*$F497,0)),$X497*$F497*(VLOOKUP($Q497,'Workforce distribution'!$C$8:$AD$30,AY$7,FALSE)))),0)</f>
        <v>0</v>
      </c>
      <c r="AZ497" s="30">
        <f>_xlfn.IFNA(IF($O497="days",$Y497*(VLOOKUP($K497,'Bed parameters'!$A$9:$I$12,9,FALSE))*$F497*(VLOOKUP($Q497,'Workforce distribution'!$C$8:$AD$30,AZ$7,FALSE)),IF($Q497="n/a",(IF($P497=AZ$6,$X497*$F497,0)),$X497*$F497*(VLOOKUP($Q497,'Workforce distribution'!$C$8:$AD$30,AZ$7,FALSE)))),0)</f>
        <v>0</v>
      </c>
      <c r="BA497" s="30">
        <f>_xlfn.IFNA(IF($O497="days",$Y497*(VLOOKUP($K497,'Bed parameters'!$A$9:$I$12,9,FALSE))*$F497*(VLOOKUP($Q497,'Workforce distribution'!$C$8:$AD$30,BA$7,FALSE)),IF($Q497="n/a",(IF($P497=BA$6,$X497*$F497,0)),$X497*$F497*(VLOOKUP($Q497,'Workforce distribution'!$C$8:$AD$30,BA$7,FALSE)))),0)</f>
        <v>0</v>
      </c>
      <c r="BB497" s="30">
        <f>_xlfn.IFNA(IF($O497="days",$Y497*(VLOOKUP($K497,'Bed parameters'!$A$9:$I$12,9,FALSE))*$F497*(VLOOKUP($Q497,'Workforce distribution'!$C$8:$AD$30,BB$7,FALSE)),IF($Q497="n/a",(IF($P497=BB$6,$X497*$F497,0)),$X497*$F497*(VLOOKUP($Q497,'Workforce distribution'!$C$8:$AD$30,BB$7,FALSE)))),0)</f>
        <v>0</v>
      </c>
      <c r="BC497" s="149">
        <f t="shared" si="65"/>
        <v>0.60569151371521768</v>
      </c>
      <c r="BD497" s="288">
        <f>IF($Q497="n/a",(IF('Workforce hours'!D$30=0,0,(AB497/'Workforce hours'!D$30))),(IF(VLOOKUP($Q497,'Workforce hours'!$C$8:$AD$30,BD$7,FALSE)=0,0,(AB497/(VLOOKUP($Q497,'Workforce hours'!$C$8:$AD$30,BD$7,FALSE))))))</f>
        <v>0</v>
      </c>
      <c r="BE497" s="288">
        <f>IF($Q497="n/a",(IF('Workforce hours'!E$30=0,0,(AC497/'Workforce hours'!E$30))),(IF(VLOOKUP($Q497,'Workforce hours'!$C$8:$AD$30,BE$7,FALSE)=0,0,(AC497/(VLOOKUP($Q497,'Workforce hours'!$C$8:$AD$30,BE$7,FALSE))))))</f>
        <v>0</v>
      </c>
      <c r="BF497" s="288">
        <f>IF($Q497="n/a",(IF('Workforce hours'!F$30=0,0,(AD497/'Workforce hours'!F$30))),(IF(VLOOKUP($Q497,'Workforce hours'!$C$8:$AD$30,BF$7,FALSE)=0,0,(AD497/(VLOOKUP($Q497,'Workforce hours'!$C$8:$AD$30,BF$7,FALSE))))))</f>
        <v>0</v>
      </c>
      <c r="BG497" s="288">
        <f>IF($Q497="n/a",(IF('Workforce hours'!G$30=0,0,(AE497/'Workforce hours'!G$30))),(IF(VLOOKUP($Q497,'Workforce hours'!$C$8:$AD$30,BG$7,FALSE)=0,0,(AE497/(VLOOKUP($Q497,'Workforce hours'!$C$8:$AD$30,BG$7,FALSE))))))</f>
        <v>5.8119196324198256E-2</v>
      </c>
      <c r="BH497" s="288">
        <f>IF($Q497="n/a",(IF('Workforce hours'!H$30=0,0,(AF497/'Workforce hours'!H$30))),(IF(VLOOKUP($Q497,'Workforce hours'!$C$8:$AD$30,BH$7,FALSE)=0,0,(AF497/(VLOOKUP($Q497,'Workforce hours'!$C$8:$AD$30,BH$7,FALSE))))))</f>
        <v>0</v>
      </c>
      <c r="BI497" s="288">
        <f>IF($Q497="n/a",(IF('Workforce hours'!I$30=0,0,(AG497/'Workforce hours'!I$30))),(IF(VLOOKUP($Q497,'Workforce hours'!$C$8:$AD$30,BI$7,FALSE)=0,0,(AG497/(VLOOKUP($Q497,'Workforce hours'!$C$8:$AD$30,BI$7,FALSE))))))</f>
        <v>0</v>
      </c>
      <c r="BJ497" s="288">
        <f>IF($Q497="n/a",(IF('Workforce hours'!J$30=0,0,(AH497/'Workforce hours'!J$30))),(IF(VLOOKUP($Q497,'Workforce hours'!$C$8:$AD$30,BJ$7,FALSE)=0,0,(AH497/(VLOOKUP($Q497,'Workforce hours'!$C$8:$AD$30,BJ$7,FALSE))))))</f>
        <v>0</v>
      </c>
      <c r="BK497" s="288">
        <f>IF($Q497="n/a",(IF('Workforce hours'!K$30=0,0,(AI497/'Workforce hours'!K$30))),(IF(VLOOKUP($Q497,'Workforce hours'!$C$8:$AD$30,BK$7,FALSE)=0,0,(AI497/(VLOOKUP($Q497,'Workforce hours'!$C$8:$AD$30,BK$7,FALSE))))))</f>
        <v>0</v>
      </c>
      <c r="BL497" s="288">
        <f>IF($Q497="n/a",(IF('Workforce hours'!L$30=0,0,(AJ497/'Workforce hours'!L$30))),(IF(VLOOKUP($Q497,'Workforce hours'!$C$8:$AD$30,BL$7,FALSE)=0,0,(AJ497/(VLOOKUP($Q497,'Workforce hours'!$C$8:$AD$30,BL$7,FALSE))))))</f>
        <v>0</v>
      </c>
      <c r="BM497" s="288">
        <f>IF($Q497="n/a",(IF('Workforce hours'!M$30=0,0,(AK497/'Workforce hours'!M$30))),(IF(VLOOKUP($Q497,'Workforce hours'!$C$8:$AD$30,BM$7,FALSE)=0,0,(AK497/(VLOOKUP($Q497,'Workforce hours'!$C$8:$AD$30,BM$7,FALSE))))))</f>
        <v>0.42559275833087246</v>
      </c>
      <c r="BN497" s="288">
        <f>IF($Q497="n/a",(IF('Workforce hours'!N$30=0,0,(AL497/'Workforce hours'!N$30))),(IF(VLOOKUP($Q497,'Workforce hours'!$C$8:$AD$30,BN$7,FALSE)=0,0,(AL497/(VLOOKUP($Q497,'Workforce hours'!$C$8:$AD$30,BN$7,FALSE))))))</f>
        <v>0</v>
      </c>
      <c r="BO497" s="288">
        <f>IF($Q497="n/a",(IF('Workforce hours'!O$30=0,0,(AM497/'Workforce hours'!O$30))),(IF(VLOOKUP($Q497,'Workforce hours'!$C$8:$AD$30,BO$7,FALSE)=0,0,(AM497/(VLOOKUP($Q497,'Workforce hours'!$C$8:$AD$30,BO$7,FALSE))))))</f>
        <v>0</v>
      </c>
      <c r="BP497" s="288">
        <f>IF($Q497="n/a",(IF('Workforce hours'!P$30=0,0,(AN497/'Workforce hours'!P$30))),(IF(VLOOKUP($Q497,'Workforce hours'!$C$8:$AD$30,BP$7,FALSE)=0,0,(AN497/(VLOOKUP($Q497,'Workforce hours'!$C$8:$AD$30,BP$7,FALSE))))))</f>
        <v>0</v>
      </c>
      <c r="BQ497" s="288">
        <f>IF($Q497="n/a",(IF('Workforce hours'!Q$30=0,0,(AO497/'Workforce hours'!Q$30))),(IF(VLOOKUP($Q497,'Workforce hours'!$C$8:$AD$30,BQ$7,FALSE)=0,0,(AO497/(VLOOKUP($Q497,'Workforce hours'!$C$8:$AD$30,BQ$7,FALSE))))))</f>
        <v>0</v>
      </c>
      <c r="BR497" s="288">
        <f>IF($Q497="n/a",(IF('Workforce hours'!R$30=0,0,(AP497/'Workforce hours'!R$30))),(IF(VLOOKUP($Q497,'Workforce hours'!$C$8:$AD$30,BR$7,FALSE)=0,0,(AP497/(VLOOKUP($Q497,'Workforce hours'!$C$8:$AD$30,BR$7,FALSE))))))</f>
        <v>0</v>
      </c>
      <c r="BS497" s="288">
        <f>IF($Q497="n/a",(IF('Workforce hours'!S$30=0,0,(AQ497/'Workforce hours'!S$30))),(IF(VLOOKUP($Q497,'Workforce hours'!$C$8:$AD$30,BS$7,FALSE)=0,0,(AQ497/(VLOOKUP($Q497,'Workforce hours'!$C$8:$AD$30,BS$7,FALSE))))))</f>
        <v>0</v>
      </c>
      <c r="BT497" s="288">
        <f>IF($Q497="n/a",(IF('Workforce hours'!T$30=0,0,(AR497/'Workforce hours'!T$30))),(IF(VLOOKUP($Q497,'Workforce hours'!$C$8:$AD$30,BT$7,FALSE)=0,0,(AR497/(VLOOKUP($Q497,'Workforce hours'!$C$8:$AD$30,BT$7,FALSE))))))</f>
        <v>0</v>
      </c>
      <c r="BU497" s="288">
        <f>IF($Q497="n/a",(IF('Workforce hours'!U$30=0,0,(AS497/'Workforce hours'!U$30))),(IF(VLOOKUP($Q497,'Workforce hours'!$C$8:$AD$30,BU$7,FALSE)=0,0,(AS497/(VLOOKUP($Q497,'Workforce hours'!$C$8:$AD$30,BU$7,FALSE))))))</f>
        <v>0.12197955906014697</v>
      </c>
      <c r="BV497" s="288">
        <f>IF($Q497="n/a",(IF('Workforce hours'!V$30=0,0,(AT497/'Workforce hours'!V$30))),(IF(VLOOKUP($Q497,'Workforce hours'!$C$8:$AD$30,BV$7,FALSE)=0,0,(AT497/(VLOOKUP($Q497,'Workforce hours'!$C$8:$AD$30,BV$7,FALSE))))))</f>
        <v>0</v>
      </c>
      <c r="BW497" s="288">
        <f>IF($Q497="n/a",(IF('Workforce hours'!W$30=0,0,(AU497/'Workforce hours'!W$30))),(IF(VLOOKUP($Q497,'Workforce hours'!$C$8:$AD$30,BW$7,FALSE)=0,0,(AU497/(VLOOKUP($Q497,'Workforce hours'!$C$8:$AD$30,BW$7,FALSE))))))</f>
        <v>0</v>
      </c>
      <c r="BX497" s="288">
        <f>IF($Q497="n/a",(IF('Workforce hours'!X$30=0,0,(AV497/'Workforce hours'!X$30))),(IF(VLOOKUP($Q497,'Workforce hours'!$C$8:$AD$30,BX$7,FALSE)=0,0,(AV497/(VLOOKUP($Q497,'Workforce hours'!$C$8:$AD$30,BX$7,FALSE))))))</f>
        <v>0</v>
      </c>
      <c r="BY497" s="288">
        <f>IF($Q497="n/a",(IF('Workforce hours'!Y$30=0,0,(AW497/'Workforce hours'!Y$30))),(IF(VLOOKUP($Q497,'Workforce hours'!$C$8:$AD$30,BY$7,FALSE)=0,0,(AW497/(VLOOKUP($Q497,'Workforce hours'!$C$8:$AD$30,BY$7,FALSE))))))</f>
        <v>0</v>
      </c>
      <c r="BZ497" s="288">
        <f>IF($Q497="n/a",(IF('Workforce hours'!Z$30=0,0,(AX497/'Workforce hours'!Z$30))),(IF(VLOOKUP($Q497,'Workforce hours'!$C$8:$AD$30,BZ$7,FALSE)=0,0,(AX497/(VLOOKUP($Q497,'Workforce hours'!$C$8:$AD$30,BZ$7,FALSE))))))</f>
        <v>0</v>
      </c>
      <c r="CA497" s="288">
        <f>IF($Q497="n/a",(IF('Workforce hours'!AA$30=0,0,(AY497/'Workforce hours'!AA$30))),(IF(VLOOKUP($Q497,'Workforce hours'!$C$8:$AD$30,CA$7,FALSE)=0,0,(AY497/(VLOOKUP($Q497,'Workforce hours'!$C$8:$AD$30,CA$7,FALSE))))))</f>
        <v>0</v>
      </c>
      <c r="CB497" s="288">
        <f>IF($Q497="n/a",(IF('Workforce hours'!AB$30=0,0,(AZ497/'Workforce hours'!AB$30))),(IF(VLOOKUP($Q497,'Workforce hours'!$C$8:$AD$30,CB$7,FALSE)=0,0,(AZ497/(VLOOKUP($Q497,'Workforce hours'!$C$8:$AD$30,CB$7,FALSE))))))</f>
        <v>0</v>
      </c>
      <c r="CC497" s="288">
        <f>IF($Q497="n/a",(IF('Workforce hours'!AC$30=0,0,(BA497/'Workforce hours'!AC$30))),(IF(VLOOKUP($Q497,'Workforce hours'!$C$8:$AD$30,CC$7,FALSE)=0,0,(BA497/(VLOOKUP($Q497,'Workforce hours'!$C$8:$AD$30,CC$7,FALSE))))))</f>
        <v>0</v>
      </c>
      <c r="CD497" s="288">
        <f>IF($Q497="n/a",(IF('Workforce hours'!AD$30=0,0,(BB497/'Workforce hours'!AD$30))),(IF(VLOOKUP($Q497,'Workforce hours'!$C$8:$AD$30,CD$7,FALSE)=0,0,(BB497/(VLOOKUP($Q497,'Workforce hours'!$C$8:$AD$30,CD$7,FALSE))))))</f>
        <v>0</v>
      </c>
      <c r="CE497" s="289">
        <f t="shared" si="66"/>
        <v>0</v>
      </c>
      <c r="CF497" s="290">
        <f>BD497*'Workforce costs'!B$9*(1+'Workforce costs'!B$10)*(1+'Workforce costs'!B$11)</f>
        <v>0</v>
      </c>
      <c r="CG497" s="290">
        <f>BE497*'Workforce costs'!C$9*(1+'Workforce costs'!C$10)*(1+'Workforce costs'!C$11)</f>
        <v>0</v>
      </c>
      <c r="CH497" s="290">
        <f>BF497*'Workforce costs'!D$9*(1+'Workforce costs'!D$10)*(1+'Workforce costs'!D$11)</f>
        <v>0</v>
      </c>
      <c r="CI497" s="290">
        <f>BG497*'Workforce costs'!E$9*(1+'Workforce costs'!E$10)*(1+'Workforce costs'!E$11)</f>
        <v>0</v>
      </c>
      <c r="CJ497" s="290">
        <f>BH497*'Workforce costs'!F$9*(1+'Workforce costs'!F$10)*(1+'Workforce costs'!F$11)</f>
        <v>0</v>
      </c>
      <c r="CK497" s="290">
        <f>BI497*'Workforce costs'!G$9*(1+'Workforce costs'!G$10)*(1+'Workforce costs'!G$11)</f>
        <v>0</v>
      </c>
      <c r="CL497" s="290">
        <f>BJ497*'Workforce costs'!H$9*(1+'Workforce costs'!H$10)*(1+'Workforce costs'!H$11)</f>
        <v>0</v>
      </c>
      <c r="CM497" s="290">
        <f>BK497*'Workforce costs'!I$9*(1+'Workforce costs'!I$10)*(1+'Workforce costs'!I$11)</f>
        <v>0</v>
      </c>
      <c r="CN497" s="290">
        <f>BL497*'Workforce costs'!J$9*(1+'Workforce costs'!J$10)*(1+'Workforce costs'!J$11)</f>
        <v>0</v>
      </c>
      <c r="CO497" s="290">
        <f>BM497*'Workforce costs'!K$9*(1+'Workforce costs'!K$10)*(1+'Workforce costs'!K$11)</f>
        <v>0</v>
      </c>
      <c r="CP497" s="290">
        <f>BN497*'Workforce costs'!L$9*(1+'Workforce costs'!L$10)*(1+'Workforce costs'!L$11)</f>
        <v>0</v>
      </c>
      <c r="CQ497" s="290">
        <f>BO497*'Workforce costs'!M$9*(1+'Workforce costs'!M$10)*(1+'Workforce costs'!M$11)</f>
        <v>0</v>
      </c>
      <c r="CR497" s="290">
        <f>BP497*'Workforce costs'!N$9*(1+'Workforce costs'!N$10)*(1+'Workforce costs'!N$11)</f>
        <v>0</v>
      </c>
      <c r="CS497" s="290">
        <f>BQ497*'Workforce costs'!O$9*(1+'Workforce costs'!O$10)*(1+'Workforce costs'!O$11)</f>
        <v>0</v>
      </c>
      <c r="CT497" s="290">
        <f>BR497*'Workforce costs'!P$9*(1+'Workforce costs'!P$10)*(1+'Workforce costs'!P$11)</f>
        <v>0</v>
      </c>
      <c r="CU497" s="290">
        <f>BS497*'Workforce costs'!Q$9*(1+'Workforce costs'!Q$10)*(1+'Workforce costs'!Q$11)</f>
        <v>0</v>
      </c>
      <c r="CV497" s="290">
        <f>BT497*'Workforce costs'!R$9*(1+'Workforce costs'!R$10)*(1+'Workforce costs'!R$11)</f>
        <v>0</v>
      </c>
      <c r="CW497" s="290">
        <f>BU497*'Workforce costs'!S$9*(1+'Workforce costs'!S$10)*(1+'Workforce costs'!S$11)</f>
        <v>0</v>
      </c>
      <c r="CX497" s="290">
        <f>BV497*'Workforce costs'!T$9*(1+'Workforce costs'!T$10)*(1+'Workforce costs'!T$11)</f>
        <v>0</v>
      </c>
      <c r="CY497" s="290">
        <f>BW497*'Workforce costs'!U$9*(1+'Workforce costs'!U$10)*(1+'Workforce costs'!U$11)</f>
        <v>0</v>
      </c>
      <c r="CZ497" s="290">
        <f>BX497*'Workforce costs'!V$9*(1+'Workforce costs'!V$10)*(1+'Workforce costs'!V$11)</f>
        <v>0</v>
      </c>
      <c r="DA497" s="290">
        <f>BY497*'Workforce costs'!W$9*(1+'Workforce costs'!W$10)*(1+'Workforce costs'!W$11)</f>
        <v>0</v>
      </c>
      <c r="DB497" s="290">
        <f>BZ497*'Workforce costs'!X$9*(1+'Workforce costs'!X$10)*(1+'Workforce costs'!X$11)</f>
        <v>0</v>
      </c>
      <c r="DC497" s="290">
        <f>CA497*'Workforce costs'!Y$9*(1+'Workforce costs'!Y$10)*(1+'Workforce costs'!Y$11)</f>
        <v>0</v>
      </c>
      <c r="DD497" s="290">
        <f>CB497*'Workforce costs'!Z$9*(1+'Workforce costs'!Z$10)*(1+'Workforce costs'!Z$11)</f>
        <v>0</v>
      </c>
      <c r="DE497" s="290">
        <f>CC497*'Workforce costs'!AA$9*(1+'Workforce costs'!AA$10)*(1+'Workforce costs'!AA$11)</f>
        <v>0</v>
      </c>
      <c r="DF497" s="290">
        <f>CD497*'Workforce costs'!AB$9*(1+'Workforce costs'!AB$10)*(1+'Workforce costs'!AB$11)</f>
        <v>0</v>
      </c>
    </row>
    <row r="498" spans="1:110" x14ac:dyDescent="0.3">
      <c r="A498" s="2" t="str">
        <f>Outputs!$A$4</f>
        <v>Australia</v>
      </c>
      <c r="B498" s="2" t="str">
        <f t="shared" si="59"/>
        <v>Australia 12to17</v>
      </c>
      <c r="C498" s="30">
        <f>VLOOKUP($B498,Populations!$D$15:$H$1920,3,FALSE)</f>
        <v>1959472</v>
      </c>
      <c r="D498" s="255">
        <f>IF(OR($H498="General pop",$H498="Schools",$H498="Workplace",$H498="Skills Training",$H498="Digital Supports"),1,VLOOKUP($B498,Populations!$D$15:$H$1920,5,FALSE))</f>
        <v>1</v>
      </c>
      <c r="E498" s="88">
        <f>VLOOKUP(I498,Epidemiology!$C$10:$H$47,6,FALSE)</f>
        <v>339.12</v>
      </c>
      <c r="F498" s="102">
        <f>'Care profiles'!R499</f>
        <v>1</v>
      </c>
      <c r="G498" s="15" t="str">
        <f>'Care profiles'!A499</f>
        <v>12to17</v>
      </c>
      <c r="H498" s="15" t="str">
        <f>'Care profiles'!B499</f>
        <v>Bereaved_Subsequent</v>
      </c>
      <c r="I498" s="15" t="str">
        <f>'Care profiles'!C499</f>
        <v xml:space="preserve">Bereaved_Subsequent_12-17yrs </v>
      </c>
      <c r="J498" s="15" t="str">
        <f>'Care profiles'!D499</f>
        <v>Care profile</v>
      </c>
      <c r="K498" s="15" t="str">
        <f>'Care profiles'!E499</f>
        <v>Individual Psychosocial Support Services</v>
      </c>
      <c r="L498" s="104">
        <f>'Care profiles'!F499</f>
        <v>0.6</v>
      </c>
      <c r="M498" s="15">
        <f>'Care profiles'!G499</f>
        <v>6</v>
      </c>
      <c r="N498" s="15">
        <f>'Care profiles'!H499</f>
        <v>60</v>
      </c>
      <c r="O498" s="15" t="str">
        <f>'Care profiles'!I499</f>
        <v>min</v>
      </c>
      <c r="P498" s="15" t="str">
        <f>'Care profiles'!J499</f>
        <v>Vocationally Qualified - Unspecified</v>
      </c>
      <c r="Q498" s="15" t="str">
        <f>'Care profiles'!K499</f>
        <v>n/a</v>
      </c>
      <c r="R498" s="15" t="str">
        <f>'Care profiles'!M499</f>
        <v>Y</v>
      </c>
      <c r="S498" s="15" t="str">
        <f>'Care profiles'!O499</f>
        <v>Y</v>
      </c>
      <c r="T498" s="15" t="str">
        <f>'Care profiles'!Q499</f>
        <v>N</v>
      </c>
      <c r="U498" s="30">
        <f t="shared" si="60"/>
        <v>6644.9614463999997</v>
      </c>
      <c r="V498" s="30">
        <f t="shared" si="61"/>
        <v>3986.9768678399996</v>
      </c>
      <c r="W498" s="30">
        <f>IF(M498="n/a",0,IF(O498="days",V498*M498*(1+(VLOOKUP(K498,'Bed parameters'!$A$9:$G$12,7,FALSE))),V498*M498))</f>
        <v>23921.861207039998</v>
      </c>
      <c r="X498" s="30">
        <f t="shared" si="62"/>
        <v>23921.861207039994</v>
      </c>
      <c r="Y498" s="30">
        <f t="shared" si="63"/>
        <v>0</v>
      </c>
      <c r="Z498" s="113">
        <f>_xlfn.IFNA(Y498/((VLOOKUP(K498,'Bed parameters'!$A$9:$G$12,3,FALSE))*(VLOOKUP(K498,'Bed parameters'!$A$9:$G$12,5,FALSE))),0)</f>
        <v>0</v>
      </c>
      <c r="AA498" s="30">
        <f t="shared" si="64"/>
        <v>23921.861207039994</v>
      </c>
      <c r="AB498" s="30">
        <f>_xlfn.IFNA(IF($O498="days",$Y498*(VLOOKUP($K498,'Bed parameters'!$A$9:$I$12,9,FALSE))*$F498*(VLOOKUP($Q498,'Workforce distribution'!$C$8:$AD$30,AB$7,FALSE)),IF($Q498="n/a",(IF($P498=AB$6,$X498*$F498,0)),$X498*$F498*(VLOOKUP($Q498,'Workforce distribution'!$C$8:$AD$30,AB$7,FALSE)))),0)</f>
        <v>0</v>
      </c>
      <c r="AC498" s="30">
        <f>_xlfn.IFNA(IF($O498="days",$Y498*(VLOOKUP($K498,'Bed parameters'!$A$9:$I$12,9,FALSE))*$F498*(VLOOKUP($Q498,'Workforce distribution'!$C$8:$AD$30,AC$7,FALSE)),IF($Q498="n/a",(IF($P498=AC$6,$X498*$F498,0)),$X498*$F498*(VLOOKUP($Q498,'Workforce distribution'!$C$8:$AD$30,AC$7,FALSE)))),0)</f>
        <v>0</v>
      </c>
      <c r="AD498" s="30">
        <f>_xlfn.IFNA(IF($O498="days",$Y498*(VLOOKUP($K498,'Bed parameters'!$A$9:$I$12,9,FALSE))*$F498*(VLOOKUP($Q498,'Workforce distribution'!$C$8:$AD$30,AD$7,FALSE)),IF($Q498="n/a",(IF($P498=AD$6,$X498*$F498,0)),$X498*$F498*(VLOOKUP($Q498,'Workforce distribution'!$C$8:$AD$30,AD$7,FALSE)))),0)</f>
        <v>0</v>
      </c>
      <c r="AE498" s="30">
        <f>_xlfn.IFNA(IF($O498="days",$Y498*(VLOOKUP($K498,'Bed parameters'!$A$9:$I$12,9,FALSE))*$F498*(VLOOKUP($Q498,'Workforce distribution'!$C$8:$AD$30,AE$7,FALSE)),IF($Q498="n/a",(IF($P498=AE$6,$X498*$F498,0)),$X498*$F498*(VLOOKUP($Q498,'Workforce distribution'!$C$8:$AD$30,AE$7,FALSE)))),0)</f>
        <v>0</v>
      </c>
      <c r="AF498" s="30">
        <f>_xlfn.IFNA(IF($O498="days",$Y498*(VLOOKUP($K498,'Bed parameters'!$A$9:$I$12,9,FALSE))*$F498*(VLOOKUP($Q498,'Workforce distribution'!$C$8:$AD$30,AF$7,FALSE)),IF($Q498="n/a",(IF($P498=AF$6,$X498*$F498,0)),$X498*$F498*(VLOOKUP($Q498,'Workforce distribution'!$C$8:$AD$30,AF$7,FALSE)))),0)</f>
        <v>0</v>
      </c>
      <c r="AG498" s="30">
        <f>_xlfn.IFNA(IF($O498="days",$Y498*(VLOOKUP($K498,'Bed parameters'!$A$9:$I$12,9,FALSE))*$F498*(VLOOKUP($Q498,'Workforce distribution'!$C$8:$AD$30,AG$7,FALSE)),IF($Q498="n/a",(IF($P498=AG$6,$X498*$F498,0)),$X498*$F498*(VLOOKUP($Q498,'Workforce distribution'!$C$8:$AD$30,AG$7,FALSE)))),0)</f>
        <v>0</v>
      </c>
      <c r="AH498" s="30">
        <f>_xlfn.IFNA(IF($O498="days",$Y498*(VLOOKUP($K498,'Bed parameters'!$A$9:$I$12,9,FALSE))*$F498*(VLOOKUP($Q498,'Workforce distribution'!$C$8:$AD$30,AH$7,FALSE)),IF($Q498="n/a",(IF($P498=AH$6,$X498*$F498,0)),$X498*$F498*(VLOOKUP($Q498,'Workforce distribution'!$C$8:$AD$30,AH$7,FALSE)))),0)</f>
        <v>0</v>
      </c>
      <c r="AI498" s="30">
        <f>_xlfn.IFNA(IF($O498="days",$Y498*(VLOOKUP($K498,'Bed parameters'!$A$9:$I$12,9,FALSE))*$F498*(VLOOKUP($Q498,'Workforce distribution'!$C$8:$AD$30,AI$7,FALSE)),IF($Q498="n/a",(IF($P498=AI$6,$X498*$F498,0)),$X498*$F498*(VLOOKUP($Q498,'Workforce distribution'!$C$8:$AD$30,AI$7,FALSE)))),0)</f>
        <v>0</v>
      </c>
      <c r="AJ498" s="30">
        <f>_xlfn.IFNA(IF($O498="days",$Y498*(VLOOKUP($K498,'Bed parameters'!$A$9:$I$12,9,FALSE))*$F498*(VLOOKUP($Q498,'Workforce distribution'!$C$8:$AD$30,AJ$7,FALSE)),IF($Q498="n/a",(IF($P498=AJ$6,$X498*$F498,0)),$X498*$F498*(VLOOKUP($Q498,'Workforce distribution'!$C$8:$AD$30,AJ$7,FALSE)))),0)</f>
        <v>0</v>
      </c>
      <c r="AK498" s="30">
        <f>_xlfn.IFNA(IF($O498="days",$Y498*(VLOOKUP($K498,'Bed parameters'!$A$9:$I$12,9,FALSE))*$F498*(VLOOKUP($Q498,'Workforce distribution'!$C$8:$AD$30,AK$7,FALSE)),IF($Q498="n/a",(IF($P498=AK$6,$X498*$F498,0)),$X498*$F498*(VLOOKUP($Q498,'Workforce distribution'!$C$8:$AD$30,AK$7,FALSE)))),0)</f>
        <v>23921.861207039994</v>
      </c>
      <c r="AL498" s="30">
        <f>_xlfn.IFNA(IF($O498="days",$Y498*(VLOOKUP($K498,'Bed parameters'!$A$9:$I$12,9,FALSE))*$F498*(VLOOKUP($Q498,'Workforce distribution'!$C$8:$AD$30,AL$7,FALSE)),IF($Q498="n/a",(IF($P498=AL$6,$X498*$F498,0)),$X498*$F498*(VLOOKUP($Q498,'Workforce distribution'!$C$8:$AD$30,AL$7,FALSE)))),0)</f>
        <v>0</v>
      </c>
      <c r="AM498" s="30">
        <f>_xlfn.IFNA(IF($O498="days",$Y498*(VLOOKUP($K498,'Bed parameters'!$A$9:$I$12,9,FALSE))*$F498*(VLOOKUP($Q498,'Workforce distribution'!$C$8:$AD$30,AM$7,FALSE)),IF($Q498="n/a",(IF($P498=AM$6,$X498*$F498,0)),$X498*$F498*(VLOOKUP($Q498,'Workforce distribution'!$C$8:$AD$30,AM$7,FALSE)))),0)</f>
        <v>0</v>
      </c>
      <c r="AN498" s="30">
        <f>_xlfn.IFNA(IF($O498="days",$Y498*(VLOOKUP($K498,'Bed parameters'!$A$9:$I$12,9,FALSE))*$F498*(VLOOKUP($Q498,'Workforce distribution'!$C$8:$AD$30,AN$7,FALSE)),IF($Q498="n/a",(IF($P498=AN$6,$X498*$F498,0)),$X498*$F498*(VLOOKUP($Q498,'Workforce distribution'!$C$8:$AD$30,AN$7,FALSE)))),0)</f>
        <v>0</v>
      </c>
      <c r="AO498" s="30">
        <f>_xlfn.IFNA(IF($O498="days",$Y498*(VLOOKUP($K498,'Bed parameters'!$A$9:$I$12,9,FALSE))*$F498*(VLOOKUP($Q498,'Workforce distribution'!$C$8:$AD$30,AO$7,FALSE)),IF($Q498="n/a",(IF($P498=AO$6,$X498*$F498,0)),$X498*$F498*(VLOOKUP($Q498,'Workforce distribution'!$C$8:$AD$30,AO$7,FALSE)))),0)</f>
        <v>0</v>
      </c>
      <c r="AP498" s="30">
        <f>_xlfn.IFNA(IF($O498="days",$Y498*(VLOOKUP($K498,'Bed parameters'!$A$9:$I$12,9,FALSE))*$F498*(VLOOKUP($Q498,'Workforce distribution'!$C$8:$AD$30,AP$7,FALSE)),IF($Q498="n/a",(IF($P498=AP$6,$X498*$F498,0)),$X498*$F498*(VLOOKUP($Q498,'Workforce distribution'!$C$8:$AD$30,AP$7,FALSE)))),0)</f>
        <v>0</v>
      </c>
      <c r="AQ498" s="30">
        <f>_xlfn.IFNA(IF($O498="days",$Y498*(VLOOKUP($K498,'Bed parameters'!$A$9:$I$12,9,FALSE))*$F498*(VLOOKUP($Q498,'Workforce distribution'!$C$8:$AD$30,AQ$7,FALSE)),IF($Q498="n/a",(IF($P498=AQ$6,$X498*$F498,0)),$X498*$F498*(VLOOKUP($Q498,'Workforce distribution'!$C$8:$AD$30,AQ$7,FALSE)))),0)</f>
        <v>0</v>
      </c>
      <c r="AR498" s="30">
        <f>_xlfn.IFNA(IF($O498="days",$Y498*(VLOOKUP($K498,'Bed parameters'!$A$9:$I$12,9,FALSE))*$F498*(VLOOKUP($Q498,'Workforce distribution'!$C$8:$AD$30,AR$7,FALSE)),IF($Q498="n/a",(IF($P498=AR$6,$X498*$F498,0)),$X498*$F498*(VLOOKUP($Q498,'Workforce distribution'!$C$8:$AD$30,AR$7,FALSE)))),0)</f>
        <v>0</v>
      </c>
      <c r="AS498" s="30">
        <f>_xlfn.IFNA(IF($O498="days",$Y498*(VLOOKUP($K498,'Bed parameters'!$A$9:$I$12,9,FALSE))*$F498*(VLOOKUP($Q498,'Workforce distribution'!$C$8:$AD$30,AS$7,FALSE)),IF($Q498="n/a",(IF($P498=AS$6,$X498*$F498,0)),$X498*$F498*(VLOOKUP($Q498,'Workforce distribution'!$C$8:$AD$30,AS$7,FALSE)))),0)</f>
        <v>0</v>
      </c>
      <c r="AT498" s="30">
        <f>_xlfn.IFNA(IF($O498="days",$Y498*(VLOOKUP($K498,'Bed parameters'!$A$9:$I$12,9,FALSE))*$F498*(VLOOKUP($Q498,'Workforce distribution'!$C$8:$AD$30,AT$7,FALSE)),IF($Q498="n/a",(IF($P498=AT$6,$X498*$F498,0)),$X498*$F498*(VLOOKUP($Q498,'Workforce distribution'!$C$8:$AD$30,AT$7,FALSE)))),0)</f>
        <v>0</v>
      </c>
      <c r="AU498" s="30">
        <f>_xlfn.IFNA(IF($O498="days",$Y498*(VLOOKUP($K498,'Bed parameters'!$A$9:$I$12,9,FALSE))*$F498*(VLOOKUP($Q498,'Workforce distribution'!$C$8:$AD$30,AU$7,FALSE)),IF($Q498="n/a",(IF($P498=AU$6,$X498*$F498,0)),$X498*$F498*(VLOOKUP($Q498,'Workforce distribution'!$C$8:$AD$30,AU$7,FALSE)))),0)</f>
        <v>0</v>
      </c>
      <c r="AV498" s="30">
        <f>_xlfn.IFNA(IF($O498="days",$Y498*(VLOOKUP($K498,'Bed parameters'!$A$9:$I$12,9,FALSE))*$F498*(VLOOKUP($Q498,'Workforce distribution'!$C$8:$AD$30,AV$7,FALSE)),IF($Q498="n/a",(IF($P498=AV$6,$X498*$F498,0)),$X498*$F498*(VLOOKUP($Q498,'Workforce distribution'!$C$8:$AD$30,AV$7,FALSE)))),0)</f>
        <v>0</v>
      </c>
      <c r="AW498" s="30">
        <f>_xlfn.IFNA(IF($O498="days",$Y498*(VLOOKUP($K498,'Bed parameters'!$A$9:$I$12,9,FALSE))*$F498*(VLOOKUP($Q498,'Workforce distribution'!$C$8:$AD$30,AW$7,FALSE)),IF($Q498="n/a",(IF($P498=AW$6,$X498*$F498,0)),$X498*$F498*(VLOOKUP($Q498,'Workforce distribution'!$C$8:$AD$30,AW$7,FALSE)))),0)</f>
        <v>0</v>
      </c>
      <c r="AX498" s="30">
        <f>_xlfn.IFNA(IF($O498="days",$Y498*(VLOOKUP($K498,'Bed parameters'!$A$9:$I$12,9,FALSE))*$F498*(VLOOKUP($Q498,'Workforce distribution'!$C$8:$AD$30,AX$7,FALSE)),IF($Q498="n/a",(IF($P498=AX$6,$X498*$F498,0)),$X498*$F498*(VLOOKUP($Q498,'Workforce distribution'!$C$8:$AD$30,AX$7,FALSE)))),0)</f>
        <v>0</v>
      </c>
      <c r="AY498" s="30">
        <f>_xlfn.IFNA(IF($O498="days",$Y498*(VLOOKUP($K498,'Bed parameters'!$A$9:$I$12,9,FALSE))*$F498*(VLOOKUP($Q498,'Workforce distribution'!$C$8:$AD$30,AY$7,FALSE)),IF($Q498="n/a",(IF($P498=AY$6,$X498*$F498,0)),$X498*$F498*(VLOOKUP($Q498,'Workforce distribution'!$C$8:$AD$30,AY$7,FALSE)))),0)</f>
        <v>0</v>
      </c>
      <c r="AZ498" s="30">
        <f>_xlfn.IFNA(IF($O498="days",$Y498*(VLOOKUP($K498,'Bed parameters'!$A$9:$I$12,9,FALSE))*$F498*(VLOOKUP($Q498,'Workforce distribution'!$C$8:$AD$30,AZ$7,FALSE)),IF($Q498="n/a",(IF($P498=AZ$6,$X498*$F498,0)),$X498*$F498*(VLOOKUP($Q498,'Workforce distribution'!$C$8:$AD$30,AZ$7,FALSE)))),0)</f>
        <v>0</v>
      </c>
      <c r="BA498" s="30">
        <f>_xlfn.IFNA(IF($O498="days",$Y498*(VLOOKUP($K498,'Bed parameters'!$A$9:$I$12,9,FALSE))*$F498*(VLOOKUP($Q498,'Workforce distribution'!$C$8:$AD$30,BA$7,FALSE)),IF($Q498="n/a",(IF($P498=BA$6,$X498*$F498,0)),$X498*$F498*(VLOOKUP($Q498,'Workforce distribution'!$C$8:$AD$30,BA$7,FALSE)))),0)</f>
        <v>0</v>
      </c>
      <c r="BB498" s="30">
        <f>_xlfn.IFNA(IF($O498="days",$Y498*(VLOOKUP($K498,'Bed parameters'!$A$9:$I$12,9,FALSE))*$F498*(VLOOKUP($Q498,'Workforce distribution'!$C$8:$AD$30,BB$7,FALSE)),IF($Q498="n/a",(IF($P498=BB$6,$X498*$F498,0)),$X498*$F498*(VLOOKUP($Q498,'Workforce distribution'!$C$8:$AD$30,BB$7,FALSE)))),0)</f>
        <v>0</v>
      </c>
      <c r="BC498" s="149">
        <f t="shared" si="65"/>
        <v>20.814932757892787</v>
      </c>
      <c r="BD498" s="288">
        <f>IF($Q498="n/a",(IF('Workforce hours'!D$30=0,0,(AB498/'Workforce hours'!D$30))),(IF(VLOOKUP($Q498,'Workforce hours'!$C$8:$AD$30,BD$7,FALSE)=0,0,(AB498/(VLOOKUP($Q498,'Workforce hours'!$C$8:$AD$30,BD$7,FALSE))))))</f>
        <v>0</v>
      </c>
      <c r="BE498" s="288">
        <f>IF($Q498="n/a",(IF('Workforce hours'!E$30=0,0,(AC498/'Workforce hours'!E$30))),(IF(VLOOKUP($Q498,'Workforce hours'!$C$8:$AD$30,BE$7,FALSE)=0,0,(AC498/(VLOOKUP($Q498,'Workforce hours'!$C$8:$AD$30,BE$7,FALSE))))))</f>
        <v>0</v>
      </c>
      <c r="BF498" s="288">
        <f>IF($Q498="n/a",(IF('Workforce hours'!F$30=0,0,(AD498/'Workforce hours'!F$30))),(IF(VLOOKUP($Q498,'Workforce hours'!$C$8:$AD$30,BF$7,FALSE)=0,0,(AD498/(VLOOKUP($Q498,'Workforce hours'!$C$8:$AD$30,BF$7,FALSE))))))</f>
        <v>0</v>
      </c>
      <c r="BG498" s="288">
        <f>IF($Q498="n/a",(IF('Workforce hours'!G$30=0,0,(AE498/'Workforce hours'!G$30))),(IF(VLOOKUP($Q498,'Workforce hours'!$C$8:$AD$30,BG$7,FALSE)=0,0,(AE498/(VLOOKUP($Q498,'Workforce hours'!$C$8:$AD$30,BG$7,FALSE))))))</f>
        <v>0</v>
      </c>
      <c r="BH498" s="288">
        <f>IF($Q498="n/a",(IF('Workforce hours'!H$30=0,0,(AF498/'Workforce hours'!H$30))),(IF(VLOOKUP($Q498,'Workforce hours'!$C$8:$AD$30,BH$7,FALSE)=0,0,(AF498/(VLOOKUP($Q498,'Workforce hours'!$C$8:$AD$30,BH$7,FALSE))))))</f>
        <v>0</v>
      </c>
      <c r="BI498" s="288">
        <f>IF($Q498="n/a",(IF('Workforce hours'!I$30=0,0,(AG498/'Workforce hours'!I$30))),(IF(VLOOKUP($Q498,'Workforce hours'!$C$8:$AD$30,BI$7,FALSE)=0,0,(AG498/(VLOOKUP($Q498,'Workforce hours'!$C$8:$AD$30,BI$7,FALSE))))))</f>
        <v>0</v>
      </c>
      <c r="BJ498" s="288">
        <f>IF($Q498="n/a",(IF('Workforce hours'!J$30=0,0,(AH498/'Workforce hours'!J$30))),(IF(VLOOKUP($Q498,'Workforce hours'!$C$8:$AD$30,BJ$7,FALSE)=0,0,(AH498/(VLOOKUP($Q498,'Workforce hours'!$C$8:$AD$30,BJ$7,FALSE))))))</f>
        <v>0</v>
      </c>
      <c r="BK498" s="288">
        <f>IF($Q498="n/a",(IF('Workforce hours'!K$30=0,0,(AI498/'Workforce hours'!K$30))),(IF(VLOOKUP($Q498,'Workforce hours'!$C$8:$AD$30,BK$7,FALSE)=0,0,(AI498/(VLOOKUP($Q498,'Workforce hours'!$C$8:$AD$30,BK$7,FALSE))))))</f>
        <v>0</v>
      </c>
      <c r="BL498" s="288">
        <f>IF($Q498="n/a",(IF('Workforce hours'!L$30=0,0,(AJ498/'Workforce hours'!L$30))),(IF(VLOOKUP($Q498,'Workforce hours'!$C$8:$AD$30,BL$7,FALSE)=0,0,(AJ498/(VLOOKUP($Q498,'Workforce hours'!$C$8:$AD$30,BL$7,FALSE))))))</f>
        <v>0</v>
      </c>
      <c r="BM498" s="288">
        <f>IF($Q498="n/a",(IF('Workforce hours'!M$30=0,0,(AK498/'Workforce hours'!M$30))),(IF(VLOOKUP($Q498,'Workforce hours'!$C$8:$AD$30,BM$7,FALSE)=0,0,(AK498/(VLOOKUP($Q498,'Workforce hours'!$C$8:$AD$30,BM$7,FALSE))))))</f>
        <v>20.814932757892787</v>
      </c>
      <c r="BN498" s="288">
        <f>IF($Q498="n/a",(IF('Workforce hours'!N$30=0,0,(AL498/'Workforce hours'!N$30))),(IF(VLOOKUP($Q498,'Workforce hours'!$C$8:$AD$30,BN$7,FALSE)=0,0,(AL498/(VLOOKUP($Q498,'Workforce hours'!$C$8:$AD$30,BN$7,FALSE))))))</f>
        <v>0</v>
      </c>
      <c r="BO498" s="288">
        <f>IF($Q498="n/a",(IF('Workforce hours'!O$30=0,0,(AM498/'Workforce hours'!O$30))),(IF(VLOOKUP($Q498,'Workforce hours'!$C$8:$AD$30,BO$7,FALSE)=0,0,(AM498/(VLOOKUP($Q498,'Workforce hours'!$C$8:$AD$30,BO$7,FALSE))))))</f>
        <v>0</v>
      </c>
      <c r="BP498" s="288">
        <f>IF($Q498="n/a",(IF('Workforce hours'!P$30=0,0,(AN498/'Workforce hours'!P$30))),(IF(VLOOKUP($Q498,'Workforce hours'!$C$8:$AD$30,BP$7,FALSE)=0,0,(AN498/(VLOOKUP($Q498,'Workforce hours'!$C$8:$AD$30,BP$7,FALSE))))))</f>
        <v>0</v>
      </c>
      <c r="BQ498" s="288">
        <f>IF($Q498="n/a",(IF('Workforce hours'!Q$30=0,0,(AO498/'Workforce hours'!Q$30))),(IF(VLOOKUP($Q498,'Workforce hours'!$C$8:$AD$30,BQ$7,FALSE)=0,0,(AO498/(VLOOKUP($Q498,'Workforce hours'!$C$8:$AD$30,BQ$7,FALSE))))))</f>
        <v>0</v>
      </c>
      <c r="BR498" s="288">
        <f>IF($Q498="n/a",(IF('Workforce hours'!R$30=0,0,(AP498/'Workforce hours'!R$30))),(IF(VLOOKUP($Q498,'Workforce hours'!$C$8:$AD$30,BR$7,FALSE)=0,0,(AP498/(VLOOKUP($Q498,'Workforce hours'!$C$8:$AD$30,BR$7,FALSE))))))</f>
        <v>0</v>
      </c>
      <c r="BS498" s="288">
        <f>IF($Q498="n/a",(IF('Workforce hours'!S$30=0,0,(AQ498/'Workforce hours'!S$30))),(IF(VLOOKUP($Q498,'Workforce hours'!$C$8:$AD$30,BS$7,FALSE)=0,0,(AQ498/(VLOOKUP($Q498,'Workforce hours'!$C$8:$AD$30,BS$7,FALSE))))))</f>
        <v>0</v>
      </c>
      <c r="BT498" s="288">
        <f>IF($Q498="n/a",(IF('Workforce hours'!T$30=0,0,(AR498/'Workforce hours'!T$30))),(IF(VLOOKUP($Q498,'Workforce hours'!$C$8:$AD$30,BT$7,FALSE)=0,0,(AR498/(VLOOKUP($Q498,'Workforce hours'!$C$8:$AD$30,BT$7,FALSE))))))</f>
        <v>0</v>
      </c>
      <c r="BU498" s="288">
        <f>IF($Q498="n/a",(IF('Workforce hours'!U$30=0,0,(AS498/'Workforce hours'!U$30))),(IF(VLOOKUP($Q498,'Workforce hours'!$C$8:$AD$30,BU$7,FALSE)=0,0,(AS498/(VLOOKUP($Q498,'Workforce hours'!$C$8:$AD$30,BU$7,FALSE))))))</f>
        <v>0</v>
      </c>
      <c r="BV498" s="288">
        <f>IF($Q498="n/a",(IF('Workforce hours'!V$30=0,0,(AT498/'Workforce hours'!V$30))),(IF(VLOOKUP($Q498,'Workforce hours'!$C$8:$AD$30,BV$7,FALSE)=0,0,(AT498/(VLOOKUP($Q498,'Workforce hours'!$C$8:$AD$30,BV$7,FALSE))))))</f>
        <v>0</v>
      </c>
      <c r="BW498" s="288">
        <f>IF($Q498="n/a",(IF('Workforce hours'!W$30=0,0,(AU498/'Workforce hours'!W$30))),(IF(VLOOKUP($Q498,'Workforce hours'!$C$8:$AD$30,BW$7,FALSE)=0,0,(AU498/(VLOOKUP($Q498,'Workforce hours'!$C$8:$AD$30,BW$7,FALSE))))))</f>
        <v>0</v>
      </c>
      <c r="BX498" s="288">
        <f>IF($Q498="n/a",(IF('Workforce hours'!X$30=0,0,(AV498/'Workforce hours'!X$30))),(IF(VLOOKUP($Q498,'Workforce hours'!$C$8:$AD$30,BX$7,FALSE)=0,0,(AV498/(VLOOKUP($Q498,'Workforce hours'!$C$8:$AD$30,BX$7,FALSE))))))</f>
        <v>0</v>
      </c>
      <c r="BY498" s="288">
        <f>IF($Q498="n/a",(IF('Workforce hours'!Y$30=0,0,(AW498/'Workforce hours'!Y$30))),(IF(VLOOKUP($Q498,'Workforce hours'!$C$8:$AD$30,BY$7,FALSE)=0,0,(AW498/(VLOOKUP($Q498,'Workforce hours'!$C$8:$AD$30,BY$7,FALSE))))))</f>
        <v>0</v>
      </c>
      <c r="BZ498" s="288">
        <f>IF($Q498="n/a",(IF('Workforce hours'!Z$30=0,0,(AX498/'Workforce hours'!Z$30))),(IF(VLOOKUP($Q498,'Workforce hours'!$C$8:$AD$30,BZ$7,FALSE)=0,0,(AX498/(VLOOKUP($Q498,'Workforce hours'!$C$8:$AD$30,BZ$7,FALSE))))))</f>
        <v>0</v>
      </c>
      <c r="CA498" s="288">
        <f>IF($Q498="n/a",(IF('Workforce hours'!AA$30=0,0,(AY498/'Workforce hours'!AA$30))),(IF(VLOOKUP($Q498,'Workforce hours'!$C$8:$AD$30,CA$7,FALSE)=0,0,(AY498/(VLOOKUP($Q498,'Workforce hours'!$C$8:$AD$30,CA$7,FALSE))))))</f>
        <v>0</v>
      </c>
      <c r="CB498" s="288">
        <f>IF($Q498="n/a",(IF('Workforce hours'!AB$30=0,0,(AZ498/'Workforce hours'!AB$30))),(IF(VLOOKUP($Q498,'Workforce hours'!$C$8:$AD$30,CB$7,FALSE)=0,0,(AZ498/(VLOOKUP($Q498,'Workforce hours'!$C$8:$AD$30,CB$7,FALSE))))))</f>
        <v>0</v>
      </c>
      <c r="CC498" s="288">
        <f>IF($Q498="n/a",(IF('Workforce hours'!AC$30=0,0,(BA498/'Workforce hours'!AC$30))),(IF(VLOOKUP($Q498,'Workforce hours'!$C$8:$AD$30,CC$7,FALSE)=0,0,(BA498/(VLOOKUP($Q498,'Workforce hours'!$C$8:$AD$30,CC$7,FALSE))))))</f>
        <v>0</v>
      </c>
      <c r="CD498" s="288">
        <f>IF($Q498="n/a",(IF('Workforce hours'!AD$30=0,0,(BB498/'Workforce hours'!AD$30))),(IF(VLOOKUP($Q498,'Workforce hours'!$C$8:$AD$30,CD$7,FALSE)=0,0,(BB498/(VLOOKUP($Q498,'Workforce hours'!$C$8:$AD$30,CD$7,FALSE))))))</f>
        <v>0</v>
      </c>
      <c r="CE498" s="289">
        <f t="shared" si="66"/>
        <v>0</v>
      </c>
      <c r="CF498" s="290">
        <f>BD498*'Workforce costs'!B$9*(1+'Workforce costs'!B$10)*(1+'Workforce costs'!B$11)</f>
        <v>0</v>
      </c>
      <c r="CG498" s="290">
        <f>BE498*'Workforce costs'!C$9*(1+'Workforce costs'!C$10)*(1+'Workforce costs'!C$11)</f>
        <v>0</v>
      </c>
      <c r="CH498" s="290">
        <f>BF498*'Workforce costs'!D$9*(1+'Workforce costs'!D$10)*(1+'Workforce costs'!D$11)</f>
        <v>0</v>
      </c>
      <c r="CI498" s="290">
        <f>BG498*'Workforce costs'!E$9*(1+'Workforce costs'!E$10)*(1+'Workforce costs'!E$11)</f>
        <v>0</v>
      </c>
      <c r="CJ498" s="290">
        <f>BH498*'Workforce costs'!F$9*(1+'Workforce costs'!F$10)*(1+'Workforce costs'!F$11)</f>
        <v>0</v>
      </c>
      <c r="CK498" s="290">
        <f>BI498*'Workforce costs'!G$9*(1+'Workforce costs'!G$10)*(1+'Workforce costs'!G$11)</f>
        <v>0</v>
      </c>
      <c r="CL498" s="290">
        <f>BJ498*'Workforce costs'!H$9*(1+'Workforce costs'!H$10)*(1+'Workforce costs'!H$11)</f>
        <v>0</v>
      </c>
      <c r="CM498" s="290">
        <f>BK498*'Workforce costs'!I$9*(1+'Workforce costs'!I$10)*(1+'Workforce costs'!I$11)</f>
        <v>0</v>
      </c>
      <c r="CN498" s="290">
        <f>BL498*'Workforce costs'!J$9*(1+'Workforce costs'!J$10)*(1+'Workforce costs'!J$11)</f>
        <v>0</v>
      </c>
      <c r="CO498" s="290">
        <f>BM498*'Workforce costs'!K$9*(1+'Workforce costs'!K$10)*(1+'Workforce costs'!K$11)</f>
        <v>0</v>
      </c>
      <c r="CP498" s="290">
        <f>BN498*'Workforce costs'!L$9*(1+'Workforce costs'!L$10)*(1+'Workforce costs'!L$11)</f>
        <v>0</v>
      </c>
      <c r="CQ498" s="290">
        <f>BO498*'Workforce costs'!M$9*(1+'Workforce costs'!M$10)*(1+'Workforce costs'!M$11)</f>
        <v>0</v>
      </c>
      <c r="CR498" s="290">
        <f>BP498*'Workforce costs'!N$9*(1+'Workforce costs'!N$10)*(1+'Workforce costs'!N$11)</f>
        <v>0</v>
      </c>
      <c r="CS498" s="290">
        <f>BQ498*'Workforce costs'!O$9*(1+'Workforce costs'!O$10)*(1+'Workforce costs'!O$11)</f>
        <v>0</v>
      </c>
      <c r="CT498" s="290">
        <f>BR498*'Workforce costs'!P$9*(1+'Workforce costs'!P$10)*(1+'Workforce costs'!P$11)</f>
        <v>0</v>
      </c>
      <c r="CU498" s="290">
        <f>BS498*'Workforce costs'!Q$9*(1+'Workforce costs'!Q$10)*(1+'Workforce costs'!Q$11)</f>
        <v>0</v>
      </c>
      <c r="CV498" s="290">
        <f>BT498*'Workforce costs'!R$9*(1+'Workforce costs'!R$10)*(1+'Workforce costs'!R$11)</f>
        <v>0</v>
      </c>
      <c r="CW498" s="290">
        <f>BU498*'Workforce costs'!S$9*(1+'Workforce costs'!S$10)*(1+'Workforce costs'!S$11)</f>
        <v>0</v>
      </c>
      <c r="CX498" s="290">
        <f>BV498*'Workforce costs'!T$9*(1+'Workforce costs'!T$10)*(1+'Workforce costs'!T$11)</f>
        <v>0</v>
      </c>
      <c r="CY498" s="290">
        <f>BW498*'Workforce costs'!U$9*(1+'Workforce costs'!U$10)*(1+'Workforce costs'!U$11)</f>
        <v>0</v>
      </c>
      <c r="CZ498" s="290">
        <f>BX498*'Workforce costs'!V$9*(1+'Workforce costs'!V$10)*(1+'Workforce costs'!V$11)</f>
        <v>0</v>
      </c>
      <c r="DA498" s="290">
        <f>BY498*'Workforce costs'!W$9*(1+'Workforce costs'!W$10)*(1+'Workforce costs'!W$11)</f>
        <v>0</v>
      </c>
      <c r="DB498" s="290">
        <f>BZ498*'Workforce costs'!X$9*(1+'Workforce costs'!X$10)*(1+'Workforce costs'!X$11)</f>
        <v>0</v>
      </c>
      <c r="DC498" s="290">
        <f>CA498*'Workforce costs'!Y$9*(1+'Workforce costs'!Y$10)*(1+'Workforce costs'!Y$11)</f>
        <v>0</v>
      </c>
      <c r="DD498" s="290">
        <f>CB498*'Workforce costs'!Z$9*(1+'Workforce costs'!Z$10)*(1+'Workforce costs'!Z$11)</f>
        <v>0</v>
      </c>
      <c r="DE498" s="290">
        <f>CC498*'Workforce costs'!AA$9*(1+'Workforce costs'!AA$10)*(1+'Workforce costs'!AA$11)</f>
        <v>0</v>
      </c>
      <c r="DF498" s="290">
        <f>CD498*'Workforce costs'!AB$9*(1+'Workforce costs'!AB$10)*(1+'Workforce costs'!AB$11)</f>
        <v>0</v>
      </c>
    </row>
    <row r="499" spans="1:110" x14ac:dyDescent="0.3">
      <c r="A499" s="2" t="str">
        <f>Outputs!$A$4</f>
        <v>Australia</v>
      </c>
      <c r="B499" s="2" t="str">
        <f t="shared" si="59"/>
        <v>Australia 12to17</v>
      </c>
      <c r="C499" s="30">
        <f>VLOOKUP($B499,Populations!$D$15:$H$1920,3,FALSE)</f>
        <v>1959472</v>
      </c>
      <c r="D499" s="255">
        <f>IF(OR($H499="General pop",$H499="Schools",$H499="Workplace",$H499="Skills Training",$H499="Digital Supports"),1,VLOOKUP($B499,Populations!$D$15:$H$1920,5,FALSE))</f>
        <v>1</v>
      </c>
      <c r="E499" s="88">
        <f>VLOOKUP(I499,Epidemiology!$C$10:$H$47,6,FALSE)</f>
        <v>339.12</v>
      </c>
      <c r="F499" s="102">
        <f>'Care profiles'!R500</f>
        <v>1</v>
      </c>
      <c r="G499" s="15" t="str">
        <f>'Care profiles'!A500</f>
        <v>12to17</v>
      </c>
      <c r="H499" s="15" t="str">
        <f>'Care profiles'!B500</f>
        <v>Bereaved_Subsequent</v>
      </c>
      <c r="I499" s="15" t="str">
        <f>'Care profiles'!C500</f>
        <v xml:space="preserve">Bereaved_Subsequent_12-17yrs </v>
      </c>
      <c r="J499" s="15" t="str">
        <f>'Care profiles'!D500</f>
        <v>Care profile</v>
      </c>
      <c r="K499" s="15" t="str">
        <f>'Care profiles'!E500</f>
        <v>Postvention Individual Support Services</v>
      </c>
      <c r="L499" s="104">
        <f>'Care profiles'!F500</f>
        <v>0.1</v>
      </c>
      <c r="M499" s="15">
        <f>'Care profiles'!G500</f>
        <v>6</v>
      </c>
      <c r="N499" s="15">
        <f>'Care profiles'!H500</f>
        <v>60</v>
      </c>
      <c r="O499" s="15" t="str">
        <f>'Care profiles'!I500</f>
        <v>min</v>
      </c>
      <c r="P499" s="15" t="str">
        <f>'Care profiles'!J500</f>
        <v>Vocationally Qualified - Unspecified</v>
      </c>
      <c r="Q499" s="15" t="str">
        <f>'Care profiles'!K500</f>
        <v>n/a</v>
      </c>
      <c r="R499" s="15" t="str">
        <f>'Care profiles'!M500</f>
        <v>Y</v>
      </c>
      <c r="S499" s="15" t="str">
        <f>'Care profiles'!O500</f>
        <v>Y</v>
      </c>
      <c r="T499" s="15" t="str">
        <f>'Care profiles'!Q500</f>
        <v>N</v>
      </c>
      <c r="U499" s="30">
        <f t="shared" si="60"/>
        <v>6644.9614463999997</v>
      </c>
      <c r="V499" s="30">
        <f t="shared" si="61"/>
        <v>664.49614464000001</v>
      </c>
      <c r="W499" s="30">
        <f>IF(M499="n/a",0,IF(O499="days",V499*M499*(1+(VLOOKUP(K499,'Bed parameters'!$A$9:$G$12,7,FALSE))),V499*M499))</f>
        <v>3986.9768678400001</v>
      </c>
      <c r="X499" s="30">
        <f t="shared" si="62"/>
        <v>3986.9768678400001</v>
      </c>
      <c r="Y499" s="30">
        <f t="shared" si="63"/>
        <v>0</v>
      </c>
      <c r="Z499" s="113">
        <f>_xlfn.IFNA(Y499/((VLOOKUP(K499,'Bed parameters'!$A$9:$G$12,3,FALSE))*(VLOOKUP(K499,'Bed parameters'!$A$9:$G$12,5,FALSE))),0)</f>
        <v>0</v>
      </c>
      <c r="AA499" s="30">
        <f t="shared" si="64"/>
        <v>3986.9768678400001</v>
      </c>
      <c r="AB499" s="30">
        <f>_xlfn.IFNA(IF($O499="days",$Y499*(VLOOKUP($K499,'Bed parameters'!$A$9:$I$12,9,FALSE))*$F499*(VLOOKUP($Q499,'Workforce distribution'!$C$8:$AD$30,AB$7,FALSE)),IF($Q499="n/a",(IF($P499=AB$6,$X499*$F499,0)),$X499*$F499*(VLOOKUP($Q499,'Workforce distribution'!$C$8:$AD$30,AB$7,FALSE)))),0)</f>
        <v>0</v>
      </c>
      <c r="AC499" s="30">
        <f>_xlfn.IFNA(IF($O499="days",$Y499*(VLOOKUP($K499,'Bed parameters'!$A$9:$I$12,9,FALSE))*$F499*(VLOOKUP($Q499,'Workforce distribution'!$C$8:$AD$30,AC$7,FALSE)),IF($Q499="n/a",(IF($P499=AC$6,$X499*$F499,0)),$X499*$F499*(VLOOKUP($Q499,'Workforce distribution'!$C$8:$AD$30,AC$7,FALSE)))),0)</f>
        <v>0</v>
      </c>
      <c r="AD499" s="30">
        <f>_xlfn.IFNA(IF($O499="days",$Y499*(VLOOKUP($K499,'Bed parameters'!$A$9:$I$12,9,FALSE))*$F499*(VLOOKUP($Q499,'Workforce distribution'!$C$8:$AD$30,AD$7,FALSE)),IF($Q499="n/a",(IF($P499=AD$6,$X499*$F499,0)),$X499*$F499*(VLOOKUP($Q499,'Workforce distribution'!$C$8:$AD$30,AD$7,FALSE)))),0)</f>
        <v>0</v>
      </c>
      <c r="AE499" s="30">
        <f>_xlfn.IFNA(IF($O499="days",$Y499*(VLOOKUP($K499,'Bed parameters'!$A$9:$I$12,9,FALSE))*$F499*(VLOOKUP($Q499,'Workforce distribution'!$C$8:$AD$30,AE$7,FALSE)),IF($Q499="n/a",(IF($P499=AE$6,$X499*$F499,0)),$X499*$F499*(VLOOKUP($Q499,'Workforce distribution'!$C$8:$AD$30,AE$7,FALSE)))),0)</f>
        <v>0</v>
      </c>
      <c r="AF499" s="30">
        <f>_xlfn.IFNA(IF($O499="days",$Y499*(VLOOKUP($K499,'Bed parameters'!$A$9:$I$12,9,FALSE))*$F499*(VLOOKUP($Q499,'Workforce distribution'!$C$8:$AD$30,AF$7,FALSE)),IF($Q499="n/a",(IF($P499=AF$6,$X499*$F499,0)),$X499*$F499*(VLOOKUP($Q499,'Workforce distribution'!$C$8:$AD$30,AF$7,FALSE)))),0)</f>
        <v>0</v>
      </c>
      <c r="AG499" s="30">
        <f>_xlfn.IFNA(IF($O499="days",$Y499*(VLOOKUP($K499,'Bed parameters'!$A$9:$I$12,9,FALSE))*$F499*(VLOOKUP($Q499,'Workforce distribution'!$C$8:$AD$30,AG$7,FALSE)),IF($Q499="n/a",(IF($P499=AG$6,$X499*$F499,0)),$X499*$F499*(VLOOKUP($Q499,'Workforce distribution'!$C$8:$AD$30,AG$7,FALSE)))),0)</f>
        <v>0</v>
      </c>
      <c r="AH499" s="30">
        <f>_xlfn.IFNA(IF($O499="days",$Y499*(VLOOKUP($K499,'Bed parameters'!$A$9:$I$12,9,FALSE))*$F499*(VLOOKUP($Q499,'Workforce distribution'!$C$8:$AD$30,AH$7,FALSE)),IF($Q499="n/a",(IF($P499=AH$6,$X499*$F499,0)),$X499*$F499*(VLOOKUP($Q499,'Workforce distribution'!$C$8:$AD$30,AH$7,FALSE)))),0)</f>
        <v>0</v>
      </c>
      <c r="AI499" s="30">
        <f>_xlfn.IFNA(IF($O499="days",$Y499*(VLOOKUP($K499,'Bed parameters'!$A$9:$I$12,9,FALSE))*$F499*(VLOOKUP($Q499,'Workforce distribution'!$C$8:$AD$30,AI$7,FALSE)),IF($Q499="n/a",(IF($P499=AI$6,$X499*$F499,0)),$X499*$F499*(VLOOKUP($Q499,'Workforce distribution'!$C$8:$AD$30,AI$7,FALSE)))),0)</f>
        <v>0</v>
      </c>
      <c r="AJ499" s="30">
        <f>_xlfn.IFNA(IF($O499="days",$Y499*(VLOOKUP($K499,'Bed parameters'!$A$9:$I$12,9,FALSE))*$F499*(VLOOKUP($Q499,'Workforce distribution'!$C$8:$AD$30,AJ$7,FALSE)),IF($Q499="n/a",(IF($P499=AJ$6,$X499*$F499,0)),$X499*$F499*(VLOOKUP($Q499,'Workforce distribution'!$C$8:$AD$30,AJ$7,FALSE)))),0)</f>
        <v>0</v>
      </c>
      <c r="AK499" s="30">
        <f>_xlfn.IFNA(IF($O499="days",$Y499*(VLOOKUP($K499,'Bed parameters'!$A$9:$I$12,9,FALSE))*$F499*(VLOOKUP($Q499,'Workforce distribution'!$C$8:$AD$30,AK$7,FALSE)),IF($Q499="n/a",(IF($P499=AK$6,$X499*$F499,0)),$X499*$F499*(VLOOKUP($Q499,'Workforce distribution'!$C$8:$AD$30,AK$7,FALSE)))),0)</f>
        <v>3986.9768678400001</v>
      </c>
      <c r="AL499" s="30">
        <f>_xlfn.IFNA(IF($O499="days",$Y499*(VLOOKUP($K499,'Bed parameters'!$A$9:$I$12,9,FALSE))*$F499*(VLOOKUP($Q499,'Workforce distribution'!$C$8:$AD$30,AL$7,FALSE)),IF($Q499="n/a",(IF($P499=AL$6,$X499*$F499,0)),$X499*$F499*(VLOOKUP($Q499,'Workforce distribution'!$C$8:$AD$30,AL$7,FALSE)))),0)</f>
        <v>0</v>
      </c>
      <c r="AM499" s="30">
        <f>_xlfn.IFNA(IF($O499="days",$Y499*(VLOOKUP($K499,'Bed parameters'!$A$9:$I$12,9,FALSE))*$F499*(VLOOKUP($Q499,'Workforce distribution'!$C$8:$AD$30,AM$7,FALSE)),IF($Q499="n/a",(IF($P499=AM$6,$X499*$F499,0)),$X499*$F499*(VLOOKUP($Q499,'Workforce distribution'!$C$8:$AD$30,AM$7,FALSE)))),0)</f>
        <v>0</v>
      </c>
      <c r="AN499" s="30">
        <f>_xlfn.IFNA(IF($O499="days",$Y499*(VLOOKUP($K499,'Bed parameters'!$A$9:$I$12,9,FALSE))*$F499*(VLOOKUP($Q499,'Workforce distribution'!$C$8:$AD$30,AN$7,FALSE)),IF($Q499="n/a",(IF($P499=AN$6,$X499*$F499,0)),$X499*$F499*(VLOOKUP($Q499,'Workforce distribution'!$C$8:$AD$30,AN$7,FALSE)))),0)</f>
        <v>0</v>
      </c>
      <c r="AO499" s="30">
        <f>_xlfn.IFNA(IF($O499="days",$Y499*(VLOOKUP($K499,'Bed parameters'!$A$9:$I$12,9,FALSE))*$F499*(VLOOKUP($Q499,'Workforce distribution'!$C$8:$AD$30,AO$7,FALSE)),IF($Q499="n/a",(IF($P499=AO$6,$X499*$F499,0)),$X499*$F499*(VLOOKUP($Q499,'Workforce distribution'!$C$8:$AD$30,AO$7,FALSE)))),0)</f>
        <v>0</v>
      </c>
      <c r="AP499" s="30">
        <f>_xlfn.IFNA(IF($O499="days",$Y499*(VLOOKUP($K499,'Bed parameters'!$A$9:$I$12,9,FALSE))*$F499*(VLOOKUP($Q499,'Workforce distribution'!$C$8:$AD$30,AP$7,FALSE)),IF($Q499="n/a",(IF($P499=AP$6,$X499*$F499,0)),$X499*$F499*(VLOOKUP($Q499,'Workforce distribution'!$C$8:$AD$30,AP$7,FALSE)))),0)</f>
        <v>0</v>
      </c>
      <c r="AQ499" s="30">
        <f>_xlfn.IFNA(IF($O499="days",$Y499*(VLOOKUP($K499,'Bed parameters'!$A$9:$I$12,9,FALSE))*$F499*(VLOOKUP($Q499,'Workforce distribution'!$C$8:$AD$30,AQ$7,FALSE)),IF($Q499="n/a",(IF($P499=AQ$6,$X499*$F499,0)),$X499*$F499*(VLOOKUP($Q499,'Workforce distribution'!$C$8:$AD$30,AQ$7,FALSE)))),0)</f>
        <v>0</v>
      </c>
      <c r="AR499" s="30">
        <f>_xlfn.IFNA(IF($O499="days",$Y499*(VLOOKUP($K499,'Bed parameters'!$A$9:$I$12,9,FALSE))*$F499*(VLOOKUP($Q499,'Workforce distribution'!$C$8:$AD$30,AR$7,FALSE)),IF($Q499="n/a",(IF($P499=AR$6,$X499*$F499,0)),$X499*$F499*(VLOOKUP($Q499,'Workforce distribution'!$C$8:$AD$30,AR$7,FALSE)))),0)</f>
        <v>0</v>
      </c>
      <c r="AS499" s="30">
        <f>_xlfn.IFNA(IF($O499="days",$Y499*(VLOOKUP($K499,'Bed parameters'!$A$9:$I$12,9,FALSE))*$F499*(VLOOKUP($Q499,'Workforce distribution'!$C$8:$AD$30,AS$7,FALSE)),IF($Q499="n/a",(IF($P499=AS$6,$X499*$F499,0)),$X499*$F499*(VLOOKUP($Q499,'Workforce distribution'!$C$8:$AD$30,AS$7,FALSE)))),0)</f>
        <v>0</v>
      </c>
      <c r="AT499" s="30">
        <f>_xlfn.IFNA(IF($O499="days",$Y499*(VLOOKUP($K499,'Bed parameters'!$A$9:$I$12,9,FALSE))*$F499*(VLOOKUP($Q499,'Workforce distribution'!$C$8:$AD$30,AT$7,FALSE)),IF($Q499="n/a",(IF($P499=AT$6,$X499*$F499,0)),$X499*$F499*(VLOOKUP($Q499,'Workforce distribution'!$C$8:$AD$30,AT$7,FALSE)))),0)</f>
        <v>0</v>
      </c>
      <c r="AU499" s="30">
        <f>_xlfn.IFNA(IF($O499="days",$Y499*(VLOOKUP($K499,'Bed parameters'!$A$9:$I$12,9,FALSE))*$F499*(VLOOKUP($Q499,'Workforce distribution'!$C$8:$AD$30,AU$7,FALSE)),IF($Q499="n/a",(IF($P499=AU$6,$X499*$F499,0)),$X499*$F499*(VLOOKUP($Q499,'Workforce distribution'!$C$8:$AD$30,AU$7,FALSE)))),0)</f>
        <v>0</v>
      </c>
      <c r="AV499" s="30">
        <f>_xlfn.IFNA(IF($O499="days",$Y499*(VLOOKUP($K499,'Bed parameters'!$A$9:$I$12,9,FALSE))*$F499*(VLOOKUP($Q499,'Workforce distribution'!$C$8:$AD$30,AV$7,FALSE)),IF($Q499="n/a",(IF($P499=AV$6,$X499*$F499,0)),$X499*$F499*(VLOOKUP($Q499,'Workforce distribution'!$C$8:$AD$30,AV$7,FALSE)))),0)</f>
        <v>0</v>
      </c>
      <c r="AW499" s="30">
        <f>_xlfn.IFNA(IF($O499="days",$Y499*(VLOOKUP($K499,'Bed parameters'!$A$9:$I$12,9,FALSE))*$F499*(VLOOKUP($Q499,'Workforce distribution'!$C$8:$AD$30,AW$7,FALSE)),IF($Q499="n/a",(IF($P499=AW$6,$X499*$F499,0)),$X499*$F499*(VLOOKUP($Q499,'Workforce distribution'!$C$8:$AD$30,AW$7,FALSE)))),0)</f>
        <v>0</v>
      </c>
      <c r="AX499" s="30">
        <f>_xlfn.IFNA(IF($O499="days",$Y499*(VLOOKUP($K499,'Bed parameters'!$A$9:$I$12,9,FALSE))*$F499*(VLOOKUP($Q499,'Workforce distribution'!$C$8:$AD$30,AX$7,FALSE)),IF($Q499="n/a",(IF($P499=AX$6,$X499*$F499,0)),$X499*$F499*(VLOOKUP($Q499,'Workforce distribution'!$C$8:$AD$30,AX$7,FALSE)))),0)</f>
        <v>0</v>
      </c>
      <c r="AY499" s="30">
        <f>_xlfn.IFNA(IF($O499="days",$Y499*(VLOOKUP($K499,'Bed parameters'!$A$9:$I$12,9,FALSE))*$F499*(VLOOKUP($Q499,'Workforce distribution'!$C$8:$AD$30,AY$7,FALSE)),IF($Q499="n/a",(IF($P499=AY$6,$X499*$F499,0)),$X499*$F499*(VLOOKUP($Q499,'Workforce distribution'!$C$8:$AD$30,AY$7,FALSE)))),0)</f>
        <v>0</v>
      </c>
      <c r="AZ499" s="30">
        <f>_xlfn.IFNA(IF($O499="days",$Y499*(VLOOKUP($K499,'Bed parameters'!$A$9:$I$12,9,FALSE))*$F499*(VLOOKUP($Q499,'Workforce distribution'!$C$8:$AD$30,AZ$7,FALSE)),IF($Q499="n/a",(IF($P499=AZ$6,$X499*$F499,0)),$X499*$F499*(VLOOKUP($Q499,'Workforce distribution'!$C$8:$AD$30,AZ$7,FALSE)))),0)</f>
        <v>0</v>
      </c>
      <c r="BA499" s="30">
        <f>_xlfn.IFNA(IF($O499="days",$Y499*(VLOOKUP($K499,'Bed parameters'!$A$9:$I$12,9,FALSE))*$F499*(VLOOKUP($Q499,'Workforce distribution'!$C$8:$AD$30,BA$7,FALSE)),IF($Q499="n/a",(IF($P499=BA$6,$X499*$F499,0)),$X499*$F499*(VLOOKUP($Q499,'Workforce distribution'!$C$8:$AD$30,BA$7,FALSE)))),0)</f>
        <v>0</v>
      </c>
      <c r="BB499" s="30">
        <f>_xlfn.IFNA(IF($O499="days",$Y499*(VLOOKUP($K499,'Bed parameters'!$A$9:$I$12,9,FALSE))*$F499*(VLOOKUP($Q499,'Workforce distribution'!$C$8:$AD$30,BB$7,FALSE)),IF($Q499="n/a",(IF($P499=BB$6,$X499*$F499,0)),$X499*$F499*(VLOOKUP($Q499,'Workforce distribution'!$C$8:$AD$30,BB$7,FALSE)))),0)</f>
        <v>0</v>
      </c>
      <c r="BC499" s="149">
        <f t="shared" si="65"/>
        <v>3.4691554596487988</v>
      </c>
      <c r="BD499" s="288">
        <f>IF($Q499="n/a",(IF('Workforce hours'!D$30=0,0,(AB499/'Workforce hours'!D$30))),(IF(VLOOKUP($Q499,'Workforce hours'!$C$8:$AD$30,BD$7,FALSE)=0,0,(AB499/(VLOOKUP($Q499,'Workforce hours'!$C$8:$AD$30,BD$7,FALSE))))))</f>
        <v>0</v>
      </c>
      <c r="BE499" s="288">
        <f>IF($Q499="n/a",(IF('Workforce hours'!E$30=0,0,(AC499/'Workforce hours'!E$30))),(IF(VLOOKUP($Q499,'Workforce hours'!$C$8:$AD$30,BE$7,FALSE)=0,0,(AC499/(VLOOKUP($Q499,'Workforce hours'!$C$8:$AD$30,BE$7,FALSE))))))</f>
        <v>0</v>
      </c>
      <c r="BF499" s="288">
        <f>IF($Q499="n/a",(IF('Workforce hours'!F$30=0,0,(AD499/'Workforce hours'!F$30))),(IF(VLOOKUP($Q499,'Workforce hours'!$C$8:$AD$30,BF$7,FALSE)=0,0,(AD499/(VLOOKUP($Q499,'Workforce hours'!$C$8:$AD$30,BF$7,FALSE))))))</f>
        <v>0</v>
      </c>
      <c r="BG499" s="288">
        <f>IF($Q499="n/a",(IF('Workforce hours'!G$30=0,0,(AE499/'Workforce hours'!G$30))),(IF(VLOOKUP($Q499,'Workforce hours'!$C$8:$AD$30,BG$7,FALSE)=0,0,(AE499/(VLOOKUP($Q499,'Workforce hours'!$C$8:$AD$30,BG$7,FALSE))))))</f>
        <v>0</v>
      </c>
      <c r="BH499" s="288">
        <f>IF($Q499="n/a",(IF('Workforce hours'!H$30=0,0,(AF499/'Workforce hours'!H$30))),(IF(VLOOKUP($Q499,'Workforce hours'!$C$8:$AD$30,BH$7,FALSE)=0,0,(AF499/(VLOOKUP($Q499,'Workforce hours'!$C$8:$AD$30,BH$7,FALSE))))))</f>
        <v>0</v>
      </c>
      <c r="BI499" s="288">
        <f>IF($Q499="n/a",(IF('Workforce hours'!I$30=0,0,(AG499/'Workforce hours'!I$30))),(IF(VLOOKUP($Q499,'Workforce hours'!$C$8:$AD$30,BI$7,FALSE)=0,0,(AG499/(VLOOKUP($Q499,'Workforce hours'!$C$8:$AD$30,BI$7,FALSE))))))</f>
        <v>0</v>
      </c>
      <c r="BJ499" s="288">
        <f>IF($Q499="n/a",(IF('Workforce hours'!J$30=0,0,(AH499/'Workforce hours'!J$30))),(IF(VLOOKUP($Q499,'Workforce hours'!$C$8:$AD$30,BJ$7,FALSE)=0,0,(AH499/(VLOOKUP($Q499,'Workforce hours'!$C$8:$AD$30,BJ$7,FALSE))))))</f>
        <v>0</v>
      </c>
      <c r="BK499" s="288">
        <f>IF($Q499="n/a",(IF('Workforce hours'!K$30=0,0,(AI499/'Workforce hours'!K$30))),(IF(VLOOKUP($Q499,'Workforce hours'!$C$8:$AD$30,BK$7,FALSE)=0,0,(AI499/(VLOOKUP($Q499,'Workforce hours'!$C$8:$AD$30,BK$7,FALSE))))))</f>
        <v>0</v>
      </c>
      <c r="BL499" s="288">
        <f>IF($Q499="n/a",(IF('Workforce hours'!L$30=0,0,(AJ499/'Workforce hours'!L$30))),(IF(VLOOKUP($Q499,'Workforce hours'!$C$8:$AD$30,BL$7,FALSE)=0,0,(AJ499/(VLOOKUP($Q499,'Workforce hours'!$C$8:$AD$30,BL$7,FALSE))))))</f>
        <v>0</v>
      </c>
      <c r="BM499" s="288">
        <f>IF($Q499="n/a",(IF('Workforce hours'!M$30=0,0,(AK499/'Workforce hours'!M$30))),(IF(VLOOKUP($Q499,'Workforce hours'!$C$8:$AD$30,BM$7,FALSE)=0,0,(AK499/(VLOOKUP($Q499,'Workforce hours'!$C$8:$AD$30,BM$7,FALSE))))))</f>
        <v>3.4691554596487988</v>
      </c>
      <c r="BN499" s="288">
        <f>IF($Q499="n/a",(IF('Workforce hours'!N$30=0,0,(AL499/'Workforce hours'!N$30))),(IF(VLOOKUP($Q499,'Workforce hours'!$C$8:$AD$30,BN$7,FALSE)=0,0,(AL499/(VLOOKUP($Q499,'Workforce hours'!$C$8:$AD$30,BN$7,FALSE))))))</f>
        <v>0</v>
      </c>
      <c r="BO499" s="288">
        <f>IF($Q499="n/a",(IF('Workforce hours'!O$30=0,0,(AM499/'Workforce hours'!O$30))),(IF(VLOOKUP($Q499,'Workforce hours'!$C$8:$AD$30,BO$7,FALSE)=0,0,(AM499/(VLOOKUP($Q499,'Workforce hours'!$C$8:$AD$30,BO$7,FALSE))))))</f>
        <v>0</v>
      </c>
      <c r="BP499" s="288">
        <f>IF($Q499="n/a",(IF('Workforce hours'!P$30=0,0,(AN499/'Workforce hours'!P$30))),(IF(VLOOKUP($Q499,'Workforce hours'!$C$8:$AD$30,BP$7,FALSE)=0,0,(AN499/(VLOOKUP($Q499,'Workforce hours'!$C$8:$AD$30,BP$7,FALSE))))))</f>
        <v>0</v>
      </c>
      <c r="BQ499" s="288">
        <f>IF($Q499="n/a",(IF('Workforce hours'!Q$30=0,0,(AO499/'Workforce hours'!Q$30))),(IF(VLOOKUP($Q499,'Workforce hours'!$C$8:$AD$30,BQ$7,FALSE)=0,0,(AO499/(VLOOKUP($Q499,'Workforce hours'!$C$8:$AD$30,BQ$7,FALSE))))))</f>
        <v>0</v>
      </c>
      <c r="BR499" s="288">
        <f>IF($Q499="n/a",(IF('Workforce hours'!R$30=0,0,(AP499/'Workforce hours'!R$30))),(IF(VLOOKUP($Q499,'Workforce hours'!$C$8:$AD$30,BR$7,FALSE)=0,0,(AP499/(VLOOKUP($Q499,'Workforce hours'!$C$8:$AD$30,BR$7,FALSE))))))</f>
        <v>0</v>
      </c>
      <c r="BS499" s="288">
        <f>IF($Q499="n/a",(IF('Workforce hours'!S$30=0,0,(AQ499/'Workforce hours'!S$30))),(IF(VLOOKUP($Q499,'Workforce hours'!$C$8:$AD$30,BS$7,FALSE)=0,0,(AQ499/(VLOOKUP($Q499,'Workforce hours'!$C$8:$AD$30,BS$7,FALSE))))))</f>
        <v>0</v>
      </c>
      <c r="BT499" s="288">
        <f>IF($Q499="n/a",(IF('Workforce hours'!T$30=0,0,(AR499/'Workforce hours'!T$30))),(IF(VLOOKUP($Q499,'Workforce hours'!$C$8:$AD$30,BT$7,FALSE)=0,0,(AR499/(VLOOKUP($Q499,'Workforce hours'!$C$8:$AD$30,BT$7,FALSE))))))</f>
        <v>0</v>
      </c>
      <c r="BU499" s="288">
        <f>IF($Q499="n/a",(IF('Workforce hours'!U$30=0,0,(AS499/'Workforce hours'!U$30))),(IF(VLOOKUP($Q499,'Workforce hours'!$C$8:$AD$30,BU$7,FALSE)=0,0,(AS499/(VLOOKUP($Q499,'Workforce hours'!$C$8:$AD$30,BU$7,FALSE))))))</f>
        <v>0</v>
      </c>
      <c r="BV499" s="288">
        <f>IF($Q499="n/a",(IF('Workforce hours'!V$30=0,0,(AT499/'Workforce hours'!V$30))),(IF(VLOOKUP($Q499,'Workforce hours'!$C$8:$AD$30,BV$7,FALSE)=0,0,(AT499/(VLOOKUP($Q499,'Workforce hours'!$C$8:$AD$30,BV$7,FALSE))))))</f>
        <v>0</v>
      </c>
      <c r="BW499" s="288">
        <f>IF($Q499="n/a",(IF('Workforce hours'!W$30=0,0,(AU499/'Workforce hours'!W$30))),(IF(VLOOKUP($Q499,'Workforce hours'!$C$8:$AD$30,BW$7,FALSE)=0,0,(AU499/(VLOOKUP($Q499,'Workforce hours'!$C$8:$AD$30,BW$7,FALSE))))))</f>
        <v>0</v>
      </c>
      <c r="BX499" s="288">
        <f>IF($Q499="n/a",(IF('Workforce hours'!X$30=0,0,(AV499/'Workforce hours'!X$30))),(IF(VLOOKUP($Q499,'Workforce hours'!$C$8:$AD$30,BX$7,FALSE)=0,0,(AV499/(VLOOKUP($Q499,'Workforce hours'!$C$8:$AD$30,BX$7,FALSE))))))</f>
        <v>0</v>
      </c>
      <c r="BY499" s="288">
        <f>IF($Q499="n/a",(IF('Workforce hours'!Y$30=0,0,(AW499/'Workforce hours'!Y$30))),(IF(VLOOKUP($Q499,'Workforce hours'!$C$8:$AD$30,BY$7,FALSE)=0,0,(AW499/(VLOOKUP($Q499,'Workforce hours'!$C$8:$AD$30,BY$7,FALSE))))))</f>
        <v>0</v>
      </c>
      <c r="BZ499" s="288">
        <f>IF($Q499="n/a",(IF('Workforce hours'!Z$30=0,0,(AX499/'Workforce hours'!Z$30))),(IF(VLOOKUP($Q499,'Workforce hours'!$C$8:$AD$30,BZ$7,FALSE)=0,0,(AX499/(VLOOKUP($Q499,'Workforce hours'!$C$8:$AD$30,BZ$7,FALSE))))))</f>
        <v>0</v>
      </c>
      <c r="CA499" s="288">
        <f>IF($Q499="n/a",(IF('Workforce hours'!AA$30=0,0,(AY499/'Workforce hours'!AA$30))),(IF(VLOOKUP($Q499,'Workforce hours'!$C$8:$AD$30,CA$7,FALSE)=0,0,(AY499/(VLOOKUP($Q499,'Workforce hours'!$C$8:$AD$30,CA$7,FALSE))))))</f>
        <v>0</v>
      </c>
      <c r="CB499" s="288">
        <f>IF($Q499="n/a",(IF('Workforce hours'!AB$30=0,0,(AZ499/'Workforce hours'!AB$30))),(IF(VLOOKUP($Q499,'Workforce hours'!$C$8:$AD$30,CB$7,FALSE)=0,0,(AZ499/(VLOOKUP($Q499,'Workforce hours'!$C$8:$AD$30,CB$7,FALSE))))))</f>
        <v>0</v>
      </c>
      <c r="CC499" s="288">
        <f>IF($Q499="n/a",(IF('Workforce hours'!AC$30=0,0,(BA499/'Workforce hours'!AC$30))),(IF(VLOOKUP($Q499,'Workforce hours'!$C$8:$AD$30,CC$7,FALSE)=0,0,(BA499/(VLOOKUP($Q499,'Workforce hours'!$C$8:$AD$30,CC$7,FALSE))))))</f>
        <v>0</v>
      </c>
      <c r="CD499" s="288">
        <f>IF($Q499="n/a",(IF('Workforce hours'!AD$30=0,0,(BB499/'Workforce hours'!AD$30))),(IF(VLOOKUP($Q499,'Workforce hours'!$C$8:$AD$30,CD$7,FALSE)=0,0,(BB499/(VLOOKUP($Q499,'Workforce hours'!$C$8:$AD$30,CD$7,FALSE))))))</f>
        <v>0</v>
      </c>
      <c r="CE499" s="289">
        <f t="shared" si="66"/>
        <v>0</v>
      </c>
      <c r="CF499" s="290">
        <f>BD499*'Workforce costs'!B$9*(1+'Workforce costs'!B$10)*(1+'Workforce costs'!B$11)</f>
        <v>0</v>
      </c>
      <c r="CG499" s="290">
        <f>BE499*'Workforce costs'!C$9*(1+'Workforce costs'!C$10)*(1+'Workforce costs'!C$11)</f>
        <v>0</v>
      </c>
      <c r="CH499" s="290">
        <f>BF499*'Workforce costs'!D$9*(1+'Workforce costs'!D$10)*(1+'Workforce costs'!D$11)</f>
        <v>0</v>
      </c>
      <c r="CI499" s="290">
        <f>BG499*'Workforce costs'!E$9*(1+'Workforce costs'!E$10)*(1+'Workforce costs'!E$11)</f>
        <v>0</v>
      </c>
      <c r="CJ499" s="290">
        <f>BH499*'Workforce costs'!F$9*(1+'Workforce costs'!F$10)*(1+'Workforce costs'!F$11)</f>
        <v>0</v>
      </c>
      <c r="CK499" s="290">
        <f>BI499*'Workforce costs'!G$9*(1+'Workforce costs'!G$10)*(1+'Workforce costs'!G$11)</f>
        <v>0</v>
      </c>
      <c r="CL499" s="290">
        <f>BJ499*'Workforce costs'!H$9*(1+'Workforce costs'!H$10)*(1+'Workforce costs'!H$11)</f>
        <v>0</v>
      </c>
      <c r="CM499" s="290">
        <f>BK499*'Workforce costs'!I$9*(1+'Workforce costs'!I$10)*(1+'Workforce costs'!I$11)</f>
        <v>0</v>
      </c>
      <c r="CN499" s="290">
        <f>BL499*'Workforce costs'!J$9*(1+'Workforce costs'!J$10)*(1+'Workforce costs'!J$11)</f>
        <v>0</v>
      </c>
      <c r="CO499" s="290">
        <f>BM499*'Workforce costs'!K$9*(1+'Workforce costs'!K$10)*(1+'Workforce costs'!K$11)</f>
        <v>0</v>
      </c>
      <c r="CP499" s="290">
        <f>BN499*'Workforce costs'!L$9*(1+'Workforce costs'!L$10)*(1+'Workforce costs'!L$11)</f>
        <v>0</v>
      </c>
      <c r="CQ499" s="290">
        <f>BO499*'Workforce costs'!M$9*(1+'Workforce costs'!M$10)*(1+'Workforce costs'!M$11)</f>
        <v>0</v>
      </c>
      <c r="CR499" s="290">
        <f>BP499*'Workforce costs'!N$9*(1+'Workforce costs'!N$10)*(1+'Workforce costs'!N$11)</f>
        <v>0</v>
      </c>
      <c r="CS499" s="290">
        <f>BQ499*'Workforce costs'!O$9*(1+'Workforce costs'!O$10)*(1+'Workforce costs'!O$11)</f>
        <v>0</v>
      </c>
      <c r="CT499" s="290">
        <f>BR499*'Workforce costs'!P$9*(1+'Workforce costs'!P$10)*(1+'Workforce costs'!P$11)</f>
        <v>0</v>
      </c>
      <c r="CU499" s="290">
        <f>BS499*'Workforce costs'!Q$9*(1+'Workforce costs'!Q$10)*(1+'Workforce costs'!Q$11)</f>
        <v>0</v>
      </c>
      <c r="CV499" s="290">
        <f>BT499*'Workforce costs'!R$9*(1+'Workforce costs'!R$10)*(1+'Workforce costs'!R$11)</f>
        <v>0</v>
      </c>
      <c r="CW499" s="290">
        <f>BU499*'Workforce costs'!S$9*(1+'Workforce costs'!S$10)*(1+'Workforce costs'!S$11)</f>
        <v>0</v>
      </c>
      <c r="CX499" s="290">
        <f>BV499*'Workforce costs'!T$9*(1+'Workforce costs'!T$10)*(1+'Workforce costs'!T$11)</f>
        <v>0</v>
      </c>
      <c r="CY499" s="290">
        <f>BW499*'Workforce costs'!U$9*(1+'Workforce costs'!U$10)*(1+'Workforce costs'!U$11)</f>
        <v>0</v>
      </c>
      <c r="CZ499" s="290">
        <f>BX499*'Workforce costs'!V$9*(1+'Workforce costs'!V$10)*(1+'Workforce costs'!V$11)</f>
        <v>0</v>
      </c>
      <c r="DA499" s="290">
        <f>BY499*'Workforce costs'!W$9*(1+'Workforce costs'!W$10)*(1+'Workforce costs'!W$11)</f>
        <v>0</v>
      </c>
      <c r="DB499" s="290">
        <f>BZ499*'Workforce costs'!X$9*(1+'Workforce costs'!X$10)*(1+'Workforce costs'!X$11)</f>
        <v>0</v>
      </c>
      <c r="DC499" s="290">
        <f>CA499*'Workforce costs'!Y$9*(1+'Workforce costs'!Y$10)*(1+'Workforce costs'!Y$11)</f>
        <v>0</v>
      </c>
      <c r="DD499" s="290">
        <f>CB499*'Workforce costs'!Z$9*(1+'Workforce costs'!Z$10)*(1+'Workforce costs'!Z$11)</f>
        <v>0</v>
      </c>
      <c r="DE499" s="290">
        <f>CC499*'Workforce costs'!AA$9*(1+'Workforce costs'!AA$10)*(1+'Workforce costs'!AA$11)</f>
        <v>0</v>
      </c>
      <c r="DF499" s="290">
        <f>CD499*'Workforce costs'!AB$9*(1+'Workforce costs'!AB$10)*(1+'Workforce costs'!AB$11)</f>
        <v>0</v>
      </c>
    </row>
    <row r="500" spans="1:110" x14ac:dyDescent="0.3">
      <c r="A500" s="2" t="str">
        <f>Outputs!$A$4</f>
        <v>Australia</v>
      </c>
      <c r="B500" s="2" t="str">
        <f t="shared" si="59"/>
        <v>Australia 12to17</v>
      </c>
      <c r="C500" s="30">
        <f>VLOOKUP($B500,Populations!$D$15:$H$1920,3,FALSE)</f>
        <v>1959472</v>
      </c>
      <c r="D500" s="255">
        <f>IF(OR($H500="General pop",$H500="Schools",$H500="Workplace",$H500="Skills Training",$H500="Digital Supports"),1,VLOOKUP($B500,Populations!$D$15:$H$1920,5,FALSE))</f>
        <v>1</v>
      </c>
      <c r="E500" s="88">
        <f>VLOOKUP(I500,Epidemiology!$C$10:$H$47,6,FALSE)</f>
        <v>339.12</v>
      </c>
      <c r="F500" s="102">
        <f>'Care profiles'!R501</f>
        <v>0.33333333333333331</v>
      </c>
      <c r="G500" s="15" t="str">
        <f>'Care profiles'!A501</f>
        <v>12to17</v>
      </c>
      <c r="H500" s="15" t="str">
        <f>'Care profiles'!B501</f>
        <v>Bereaved_Subsequent</v>
      </c>
      <c r="I500" s="15" t="str">
        <f>'Care profiles'!C501</f>
        <v xml:space="preserve">Bereaved_Subsequent_12-17yrs </v>
      </c>
      <c r="J500" s="15" t="str">
        <f>'Care profiles'!D501</f>
        <v>Care profile</v>
      </c>
      <c r="K500" s="15" t="str">
        <f>'Care profiles'!E501</f>
        <v>Postvention Group Peer Support Services</v>
      </c>
      <c r="L500" s="104">
        <f>'Care profiles'!F501</f>
        <v>0.75</v>
      </c>
      <c r="M500" s="15">
        <f>'Care profiles'!G501</f>
        <v>10</v>
      </c>
      <c r="N500" s="15">
        <f>'Care profiles'!H501</f>
        <v>90</v>
      </c>
      <c r="O500" s="15" t="str">
        <f>'Care profiles'!I501</f>
        <v>min</v>
      </c>
      <c r="P500" s="15" t="str">
        <f>'Care profiles'!J501</f>
        <v>Peer Worker</v>
      </c>
      <c r="Q500" s="15" t="str">
        <f>'Care profiles'!K501</f>
        <v>n/a</v>
      </c>
      <c r="R500" s="15" t="str">
        <f>'Care profiles'!M501</f>
        <v>Y</v>
      </c>
      <c r="S500" s="15" t="str">
        <f>'Care profiles'!O501</f>
        <v>Y</v>
      </c>
      <c r="T500" s="15" t="str">
        <f>'Care profiles'!Q501</f>
        <v>N</v>
      </c>
      <c r="U500" s="30">
        <f t="shared" si="60"/>
        <v>6644.9614463999997</v>
      </c>
      <c r="V500" s="30">
        <f t="shared" si="61"/>
        <v>4983.7210847999995</v>
      </c>
      <c r="W500" s="30">
        <f>IF(M500="n/a",0,IF(O500="days",V500*M500*(1+(VLOOKUP(K500,'Bed parameters'!$A$9:$G$12,7,FALSE))),V500*M500))</f>
        <v>49837.210847999995</v>
      </c>
      <c r="X500" s="30">
        <f t="shared" si="62"/>
        <v>74755.816271999996</v>
      </c>
      <c r="Y500" s="30">
        <f t="shared" si="63"/>
        <v>0</v>
      </c>
      <c r="Z500" s="113">
        <f>_xlfn.IFNA(Y500/((VLOOKUP(K500,'Bed parameters'!$A$9:$G$12,3,FALSE))*(VLOOKUP(K500,'Bed parameters'!$A$9:$G$12,5,FALSE))),0)</f>
        <v>0</v>
      </c>
      <c r="AA500" s="30">
        <f t="shared" si="64"/>
        <v>24918.605423999998</v>
      </c>
      <c r="AB500" s="30">
        <f>_xlfn.IFNA(IF($O500="days",$Y500*(VLOOKUP($K500,'Bed parameters'!$A$9:$I$12,9,FALSE))*$F500*(VLOOKUP($Q500,'Workforce distribution'!$C$8:$AD$30,AB$7,FALSE)),IF($Q500="n/a",(IF($P500=AB$6,$X500*$F500,0)),$X500*$F500*(VLOOKUP($Q500,'Workforce distribution'!$C$8:$AD$30,AB$7,FALSE)))),0)</f>
        <v>0</v>
      </c>
      <c r="AC500" s="30">
        <f>_xlfn.IFNA(IF($O500="days",$Y500*(VLOOKUP($K500,'Bed parameters'!$A$9:$I$12,9,FALSE))*$F500*(VLOOKUP($Q500,'Workforce distribution'!$C$8:$AD$30,AC$7,FALSE)),IF($Q500="n/a",(IF($P500=AC$6,$X500*$F500,0)),$X500*$F500*(VLOOKUP($Q500,'Workforce distribution'!$C$8:$AD$30,AC$7,FALSE)))),0)</f>
        <v>0</v>
      </c>
      <c r="AD500" s="30">
        <f>_xlfn.IFNA(IF($O500="days",$Y500*(VLOOKUP($K500,'Bed parameters'!$A$9:$I$12,9,FALSE))*$F500*(VLOOKUP($Q500,'Workforce distribution'!$C$8:$AD$30,AD$7,FALSE)),IF($Q500="n/a",(IF($P500=AD$6,$X500*$F500,0)),$X500*$F500*(VLOOKUP($Q500,'Workforce distribution'!$C$8:$AD$30,AD$7,FALSE)))),0)</f>
        <v>0</v>
      </c>
      <c r="AE500" s="30">
        <f>_xlfn.IFNA(IF($O500="days",$Y500*(VLOOKUP($K500,'Bed parameters'!$A$9:$I$12,9,FALSE))*$F500*(VLOOKUP($Q500,'Workforce distribution'!$C$8:$AD$30,AE$7,FALSE)),IF($Q500="n/a",(IF($P500=AE$6,$X500*$F500,0)),$X500*$F500*(VLOOKUP($Q500,'Workforce distribution'!$C$8:$AD$30,AE$7,FALSE)))),0)</f>
        <v>24918.605423999998</v>
      </c>
      <c r="AF500" s="30">
        <f>_xlfn.IFNA(IF($O500="days",$Y500*(VLOOKUP($K500,'Bed parameters'!$A$9:$I$12,9,FALSE))*$F500*(VLOOKUP($Q500,'Workforce distribution'!$C$8:$AD$30,AF$7,FALSE)),IF($Q500="n/a",(IF($P500=AF$6,$X500*$F500,0)),$X500*$F500*(VLOOKUP($Q500,'Workforce distribution'!$C$8:$AD$30,AF$7,FALSE)))),0)</f>
        <v>0</v>
      </c>
      <c r="AG500" s="30">
        <f>_xlfn.IFNA(IF($O500="days",$Y500*(VLOOKUP($K500,'Bed parameters'!$A$9:$I$12,9,FALSE))*$F500*(VLOOKUP($Q500,'Workforce distribution'!$C$8:$AD$30,AG$7,FALSE)),IF($Q500="n/a",(IF($P500=AG$6,$X500*$F500,0)),$X500*$F500*(VLOOKUP($Q500,'Workforce distribution'!$C$8:$AD$30,AG$7,FALSE)))),0)</f>
        <v>0</v>
      </c>
      <c r="AH500" s="30">
        <f>_xlfn.IFNA(IF($O500="days",$Y500*(VLOOKUP($K500,'Bed parameters'!$A$9:$I$12,9,FALSE))*$F500*(VLOOKUP($Q500,'Workforce distribution'!$C$8:$AD$30,AH$7,FALSE)),IF($Q500="n/a",(IF($P500=AH$6,$X500*$F500,0)),$X500*$F500*(VLOOKUP($Q500,'Workforce distribution'!$C$8:$AD$30,AH$7,FALSE)))),0)</f>
        <v>0</v>
      </c>
      <c r="AI500" s="30">
        <f>_xlfn.IFNA(IF($O500="days",$Y500*(VLOOKUP($K500,'Bed parameters'!$A$9:$I$12,9,FALSE))*$F500*(VLOOKUP($Q500,'Workforce distribution'!$C$8:$AD$30,AI$7,FALSE)),IF($Q500="n/a",(IF($P500=AI$6,$X500*$F500,0)),$X500*$F500*(VLOOKUP($Q500,'Workforce distribution'!$C$8:$AD$30,AI$7,FALSE)))),0)</f>
        <v>0</v>
      </c>
      <c r="AJ500" s="30">
        <f>_xlfn.IFNA(IF($O500="days",$Y500*(VLOOKUP($K500,'Bed parameters'!$A$9:$I$12,9,FALSE))*$F500*(VLOOKUP($Q500,'Workforce distribution'!$C$8:$AD$30,AJ$7,FALSE)),IF($Q500="n/a",(IF($P500=AJ$6,$X500*$F500,0)),$X500*$F500*(VLOOKUP($Q500,'Workforce distribution'!$C$8:$AD$30,AJ$7,FALSE)))),0)</f>
        <v>0</v>
      </c>
      <c r="AK500" s="30">
        <f>_xlfn.IFNA(IF($O500="days",$Y500*(VLOOKUP($K500,'Bed parameters'!$A$9:$I$12,9,FALSE))*$F500*(VLOOKUP($Q500,'Workforce distribution'!$C$8:$AD$30,AK$7,FALSE)),IF($Q500="n/a",(IF($P500=AK$6,$X500*$F500,0)),$X500*$F500*(VLOOKUP($Q500,'Workforce distribution'!$C$8:$AD$30,AK$7,FALSE)))),0)</f>
        <v>0</v>
      </c>
      <c r="AL500" s="30">
        <f>_xlfn.IFNA(IF($O500="days",$Y500*(VLOOKUP($K500,'Bed parameters'!$A$9:$I$12,9,FALSE))*$F500*(VLOOKUP($Q500,'Workforce distribution'!$C$8:$AD$30,AL$7,FALSE)),IF($Q500="n/a",(IF($P500=AL$6,$X500*$F500,0)),$X500*$F500*(VLOOKUP($Q500,'Workforce distribution'!$C$8:$AD$30,AL$7,FALSE)))),0)</f>
        <v>0</v>
      </c>
      <c r="AM500" s="30">
        <f>_xlfn.IFNA(IF($O500="days",$Y500*(VLOOKUP($K500,'Bed parameters'!$A$9:$I$12,9,FALSE))*$F500*(VLOOKUP($Q500,'Workforce distribution'!$C$8:$AD$30,AM$7,FALSE)),IF($Q500="n/a",(IF($P500=AM$6,$X500*$F500,0)),$X500*$F500*(VLOOKUP($Q500,'Workforce distribution'!$C$8:$AD$30,AM$7,FALSE)))),0)</f>
        <v>0</v>
      </c>
      <c r="AN500" s="30">
        <f>_xlfn.IFNA(IF($O500="days",$Y500*(VLOOKUP($K500,'Bed parameters'!$A$9:$I$12,9,FALSE))*$F500*(VLOOKUP($Q500,'Workforce distribution'!$C$8:$AD$30,AN$7,FALSE)),IF($Q500="n/a",(IF($P500=AN$6,$X500*$F500,0)),$X500*$F500*(VLOOKUP($Q500,'Workforce distribution'!$C$8:$AD$30,AN$7,FALSE)))),0)</f>
        <v>0</v>
      </c>
      <c r="AO500" s="30">
        <f>_xlfn.IFNA(IF($O500="days",$Y500*(VLOOKUP($K500,'Bed parameters'!$A$9:$I$12,9,FALSE))*$F500*(VLOOKUP($Q500,'Workforce distribution'!$C$8:$AD$30,AO$7,FALSE)),IF($Q500="n/a",(IF($P500=AO$6,$X500*$F500,0)),$X500*$F500*(VLOOKUP($Q500,'Workforce distribution'!$C$8:$AD$30,AO$7,FALSE)))),0)</f>
        <v>0</v>
      </c>
      <c r="AP500" s="30">
        <f>_xlfn.IFNA(IF($O500="days",$Y500*(VLOOKUP($K500,'Bed parameters'!$A$9:$I$12,9,FALSE))*$F500*(VLOOKUP($Q500,'Workforce distribution'!$C$8:$AD$30,AP$7,FALSE)),IF($Q500="n/a",(IF($P500=AP$6,$X500*$F500,0)),$X500*$F500*(VLOOKUP($Q500,'Workforce distribution'!$C$8:$AD$30,AP$7,FALSE)))),0)</f>
        <v>0</v>
      </c>
      <c r="AQ500" s="30">
        <f>_xlfn.IFNA(IF($O500="days",$Y500*(VLOOKUP($K500,'Bed parameters'!$A$9:$I$12,9,FALSE))*$F500*(VLOOKUP($Q500,'Workforce distribution'!$C$8:$AD$30,AQ$7,FALSE)),IF($Q500="n/a",(IF($P500=AQ$6,$X500*$F500,0)),$X500*$F500*(VLOOKUP($Q500,'Workforce distribution'!$C$8:$AD$30,AQ$7,FALSE)))),0)</f>
        <v>0</v>
      </c>
      <c r="AR500" s="30">
        <f>_xlfn.IFNA(IF($O500="days",$Y500*(VLOOKUP($K500,'Bed parameters'!$A$9:$I$12,9,FALSE))*$F500*(VLOOKUP($Q500,'Workforce distribution'!$C$8:$AD$30,AR$7,FALSE)),IF($Q500="n/a",(IF($P500=AR$6,$X500*$F500,0)),$X500*$F500*(VLOOKUP($Q500,'Workforce distribution'!$C$8:$AD$30,AR$7,FALSE)))),0)</f>
        <v>0</v>
      </c>
      <c r="AS500" s="30">
        <f>_xlfn.IFNA(IF($O500="days",$Y500*(VLOOKUP($K500,'Bed parameters'!$A$9:$I$12,9,FALSE))*$F500*(VLOOKUP($Q500,'Workforce distribution'!$C$8:$AD$30,AS$7,FALSE)),IF($Q500="n/a",(IF($P500=AS$6,$X500*$F500,0)),$X500*$F500*(VLOOKUP($Q500,'Workforce distribution'!$C$8:$AD$30,AS$7,FALSE)))),0)</f>
        <v>0</v>
      </c>
      <c r="AT500" s="30">
        <f>_xlfn.IFNA(IF($O500="days",$Y500*(VLOOKUP($K500,'Bed parameters'!$A$9:$I$12,9,FALSE))*$F500*(VLOOKUP($Q500,'Workforce distribution'!$C$8:$AD$30,AT$7,FALSE)),IF($Q500="n/a",(IF($P500=AT$6,$X500*$F500,0)),$X500*$F500*(VLOOKUP($Q500,'Workforce distribution'!$C$8:$AD$30,AT$7,FALSE)))),0)</f>
        <v>0</v>
      </c>
      <c r="AU500" s="30">
        <f>_xlfn.IFNA(IF($O500="days",$Y500*(VLOOKUP($K500,'Bed parameters'!$A$9:$I$12,9,FALSE))*$F500*(VLOOKUP($Q500,'Workforce distribution'!$C$8:$AD$30,AU$7,FALSE)),IF($Q500="n/a",(IF($P500=AU$6,$X500*$F500,0)),$X500*$F500*(VLOOKUP($Q500,'Workforce distribution'!$C$8:$AD$30,AU$7,FALSE)))),0)</f>
        <v>0</v>
      </c>
      <c r="AV500" s="30">
        <f>_xlfn.IFNA(IF($O500="days",$Y500*(VLOOKUP($K500,'Bed parameters'!$A$9:$I$12,9,FALSE))*$F500*(VLOOKUP($Q500,'Workforce distribution'!$C$8:$AD$30,AV$7,FALSE)),IF($Q500="n/a",(IF($P500=AV$6,$X500*$F500,0)),$X500*$F500*(VLOOKUP($Q500,'Workforce distribution'!$C$8:$AD$30,AV$7,FALSE)))),0)</f>
        <v>0</v>
      </c>
      <c r="AW500" s="30">
        <f>_xlfn.IFNA(IF($O500="days",$Y500*(VLOOKUP($K500,'Bed parameters'!$A$9:$I$12,9,FALSE))*$F500*(VLOOKUP($Q500,'Workforce distribution'!$C$8:$AD$30,AW$7,FALSE)),IF($Q500="n/a",(IF($P500=AW$6,$X500*$F500,0)),$X500*$F500*(VLOOKUP($Q500,'Workforce distribution'!$C$8:$AD$30,AW$7,FALSE)))),0)</f>
        <v>0</v>
      </c>
      <c r="AX500" s="30">
        <f>_xlfn.IFNA(IF($O500="days",$Y500*(VLOOKUP($K500,'Bed parameters'!$A$9:$I$12,9,FALSE))*$F500*(VLOOKUP($Q500,'Workforce distribution'!$C$8:$AD$30,AX$7,FALSE)),IF($Q500="n/a",(IF($P500=AX$6,$X500*$F500,0)),$X500*$F500*(VLOOKUP($Q500,'Workforce distribution'!$C$8:$AD$30,AX$7,FALSE)))),0)</f>
        <v>0</v>
      </c>
      <c r="AY500" s="30">
        <f>_xlfn.IFNA(IF($O500="days",$Y500*(VLOOKUP($K500,'Bed parameters'!$A$9:$I$12,9,FALSE))*$F500*(VLOOKUP($Q500,'Workforce distribution'!$C$8:$AD$30,AY$7,FALSE)),IF($Q500="n/a",(IF($P500=AY$6,$X500*$F500,0)),$X500*$F500*(VLOOKUP($Q500,'Workforce distribution'!$C$8:$AD$30,AY$7,FALSE)))),0)</f>
        <v>0</v>
      </c>
      <c r="AZ500" s="30">
        <f>_xlfn.IFNA(IF($O500="days",$Y500*(VLOOKUP($K500,'Bed parameters'!$A$9:$I$12,9,FALSE))*$F500*(VLOOKUP($Q500,'Workforce distribution'!$C$8:$AD$30,AZ$7,FALSE)),IF($Q500="n/a",(IF($P500=AZ$6,$X500*$F500,0)),$X500*$F500*(VLOOKUP($Q500,'Workforce distribution'!$C$8:$AD$30,AZ$7,FALSE)))),0)</f>
        <v>0</v>
      </c>
      <c r="BA500" s="30">
        <f>_xlfn.IFNA(IF($O500="days",$Y500*(VLOOKUP($K500,'Bed parameters'!$A$9:$I$12,9,FALSE))*$F500*(VLOOKUP($Q500,'Workforce distribution'!$C$8:$AD$30,BA$7,FALSE)),IF($Q500="n/a",(IF($P500=BA$6,$X500*$F500,0)),$X500*$F500*(VLOOKUP($Q500,'Workforce distribution'!$C$8:$AD$30,BA$7,FALSE)))),0)</f>
        <v>0</v>
      </c>
      <c r="BB500" s="30">
        <f>_xlfn.IFNA(IF($O500="days",$Y500*(VLOOKUP($K500,'Bed parameters'!$A$9:$I$12,9,FALSE))*$F500*(VLOOKUP($Q500,'Workforce distribution'!$C$8:$AD$30,BB$7,FALSE)),IF($Q500="n/a",(IF($P500=BB$6,$X500*$F500,0)),$X500*$F500*(VLOOKUP($Q500,'Workforce distribution'!$C$8:$AD$30,BB$7,FALSE)))),0)</f>
        <v>0</v>
      </c>
      <c r="BC500" s="149">
        <f t="shared" si="65"/>
        <v>21.682221622804988</v>
      </c>
      <c r="BD500" s="288">
        <f>IF($Q500="n/a",(IF('Workforce hours'!D$30=0,0,(AB500/'Workforce hours'!D$30))),(IF(VLOOKUP($Q500,'Workforce hours'!$C$8:$AD$30,BD$7,FALSE)=0,0,(AB500/(VLOOKUP($Q500,'Workforce hours'!$C$8:$AD$30,BD$7,FALSE))))))</f>
        <v>0</v>
      </c>
      <c r="BE500" s="288">
        <f>IF($Q500="n/a",(IF('Workforce hours'!E$30=0,0,(AC500/'Workforce hours'!E$30))),(IF(VLOOKUP($Q500,'Workforce hours'!$C$8:$AD$30,BE$7,FALSE)=0,0,(AC500/(VLOOKUP($Q500,'Workforce hours'!$C$8:$AD$30,BE$7,FALSE))))))</f>
        <v>0</v>
      </c>
      <c r="BF500" s="288">
        <f>IF($Q500="n/a",(IF('Workforce hours'!F$30=0,0,(AD500/'Workforce hours'!F$30))),(IF(VLOOKUP($Q500,'Workforce hours'!$C$8:$AD$30,BF$7,FALSE)=0,0,(AD500/(VLOOKUP($Q500,'Workforce hours'!$C$8:$AD$30,BF$7,FALSE))))))</f>
        <v>0</v>
      </c>
      <c r="BG500" s="288">
        <f>IF($Q500="n/a",(IF('Workforce hours'!G$30=0,0,(AE500/'Workforce hours'!G$30))),(IF(VLOOKUP($Q500,'Workforce hours'!$C$8:$AD$30,BG$7,FALSE)=0,0,(AE500/(VLOOKUP($Q500,'Workforce hours'!$C$8:$AD$30,BG$7,FALSE))))))</f>
        <v>21.682221622804988</v>
      </c>
      <c r="BH500" s="288">
        <f>IF($Q500="n/a",(IF('Workforce hours'!H$30=0,0,(AF500/'Workforce hours'!H$30))),(IF(VLOOKUP($Q500,'Workforce hours'!$C$8:$AD$30,BH$7,FALSE)=0,0,(AF500/(VLOOKUP($Q500,'Workforce hours'!$C$8:$AD$30,BH$7,FALSE))))))</f>
        <v>0</v>
      </c>
      <c r="BI500" s="288">
        <f>IF($Q500="n/a",(IF('Workforce hours'!I$30=0,0,(AG500/'Workforce hours'!I$30))),(IF(VLOOKUP($Q500,'Workforce hours'!$C$8:$AD$30,BI$7,FALSE)=0,0,(AG500/(VLOOKUP($Q500,'Workforce hours'!$C$8:$AD$30,BI$7,FALSE))))))</f>
        <v>0</v>
      </c>
      <c r="BJ500" s="288">
        <f>IF($Q500="n/a",(IF('Workforce hours'!J$30=0,0,(AH500/'Workforce hours'!J$30))),(IF(VLOOKUP($Q500,'Workforce hours'!$C$8:$AD$30,BJ$7,FALSE)=0,0,(AH500/(VLOOKUP($Q500,'Workforce hours'!$C$8:$AD$30,BJ$7,FALSE))))))</f>
        <v>0</v>
      </c>
      <c r="BK500" s="288">
        <f>IF($Q500="n/a",(IF('Workforce hours'!K$30=0,0,(AI500/'Workforce hours'!K$30))),(IF(VLOOKUP($Q500,'Workforce hours'!$C$8:$AD$30,BK$7,FALSE)=0,0,(AI500/(VLOOKUP($Q500,'Workforce hours'!$C$8:$AD$30,BK$7,FALSE))))))</f>
        <v>0</v>
      </c>
      <c r="BL500" s="288">
        <f>IF($Q500="n/a",(IF('Workforce hours'!L$30=0,0,(AJ500/'Workforce hours'!L$30))),(IF(VLOOKUP($Q500,'Workforce hours'!$C$8:$AD$30,BL$7,FALSE)=0,0,(AJ500/(VLOOKUP($Q500,'Workforce hours'!$C$8:$AD$30,BL$7,FALSE))))))</f>
        <v>0</v>
      </c>
      <c r="BM500" s="288">
        <f>IF($Q500="n/a",(IF('Workforce hours'!M$30=0,0,(AK500/'Workforce hours'!M$30))),(IF(VLOOKUP($Q500,'Workforce hours'!$C$8:$AD$30,BM$7,FALSE)=0,0,(AK500/(VLOOKUP($Q500,'Workforce hours'!$C$8:$AD$30,BM$7,FALSE))))))</f>
        <v>0</v>
      </c>
      <c r="BN500" s="288">
        <f>IF($Q500="n/a",(IF('Workforce hours'!N$30=0,0,(AL500/'Workforce hours'!N$30))),(IF(VLOOKUP($Q500,'Workforce hours'!$C$8:$AD$30,BN$7,FALSE)=0,0,(AL500/(VLOOKUP($Q500,'Workforce hours'!$C$8:$AD$30,BN$7,FALSE))))))</f>
        <v>0</v>
      </c>
      <c r="BO500" s="288">
        <f>IF($Q500="n/a",(IF('Workforce hours'!O$30=0,0,(AM500/'Workforce hours'!O$30))),(IF(VLOOKUP($Q500,'Workforce hours'!$C$8:$AD$30,BO$7,FALSE)=0,0,(AM500/(VLOOKUP($Q500,'Workforce hours'!$C$8:$AD$30,BO$7,FALSE))))))</f>
        <v>0</v>
      </c>
      <c r="BP500" s="288">
        <f>IF($Q500="n/a",(IF('Workforce hours'!P$30=0,0,(AN500/'Workforce hours'!P$30))),(IF(VLOOKUP($Q500,'Workforce hours'!$C$8:$AD$30,BP$7,FALSE)=0,0,(AN500/(VLOOKUP($Q500,'Workforce hours'!$C$8:$AD$30,BP$7,FALSE))))))</f>
        <v>0</v>
      </c>
      <c r="BQ500" s="288">
        <f>IF($Q500="n/a",(IF('Workforce hours'!Q$30=0,0,(AO500/'Workforce hours'!Q$30))),(IF(VLOOKUP($Q500,'Workforce hours'!$C$8:$AD$30,BQ$7,FALSE)=0,0,(AO500/(VLOOKUP($Q500,'Workforce hours'!$C$8:$AD$30,BQ$7,FALSE))))))</f>
        <v>0</v>
      </c>
      <c r="BR500" s="288">
        <f>IF($Q500="n/a",(IF('Workforce hours'!R$30=0,0,(AP500/'Workforce hours'!R$30))),(IF(VLOOKUP($Q500,'Workforce hours'!$C$8:$AD$30,BR$7,FALSE)=0,0,(AP500/(VLOOKUP($Q500,'Workforce hours'!$C$8:$AD$30,BR$7,FALSE))))))</f>
        <v>0</v>
      </c>
      <c r="BS500" s="288">
        <f>IF($Q500="n/a",(IF('Workforce hours'!S$30=0,0,(AQ500/'Workforce hours'!S$30))),(IF(VLOOKUP($Q500,'Workforce hours'!$C$8:$AD$30,BS$7,FALSE)=0,0,(AQ500/(VLOOKUP($Q500,'Workforce hours'!$C$8:$AD$30,BS$7,FALSE))))))</f>
        <v>0</v>
      </c>
      <c r="BT500" s="288">
        <f>IF($Q500="n/a",(IF('Workforce hours'!T$30=0,0,(AR500/'Workforce hours'!T$30))),(IF(VLOOKUP($Q500,'Workforce hours'!$C$8:$AD$30,BT$7,FALSE)=0,0,(AR500/(VLOOKUP($Q500,'Workforce hours'!$C$8:$AD$30,BT$7,FALSE))))))</f>
        <v>0</v>
      </c>
      <c r="BU500" s="288">
        <f>IF($Q500="n/a",(IF('Workforce hours'!U$30=0,0,(AS500/'Workforce hours'!U$30))),(IF(VLOOKUP($Q500,'Workforce hours'!$C$8:$AD$30,BU$7,FALSE)=0,0,(AS500/(VLOOKUP($Q500,'Workforce hours'!$C$8:$AD$30,BU$7,FALSE))))))</f>
        <v>0</v>
      </c>
      <c r="BV500" s="288">
        <f>IF($Q500="n/a",(IF('Workforce hours'!V$30=0,0,(AT500/'Workforce hours'!V$30))),(IF(VLOOKUP($Q500,'Workforce hours'!$C$8:$AD$30,BV$7,FALSE)=0,0,(AT500/(VLOOKUP($Q500,'Workforce hours'!$C$8:$AD$30,BV$7,FALSE))))))</f>
        <v>0</v>
      </c>
      <c r="BW500" s="288">
        <f>IF($Q500="n/a",(IF('Workforce hours'!W$30=0,0,(AU500/'Workforce hours'!W$30))),(IF(VLOOKUP($Q500,'Workforce hours'!$C$8:$AD$30,BW$7,FALSE)=0,0,(AU500/(VLOOKUP($Q500,'Workforce hours'!$C$8:$AD$30,BW$7,FALSE))))))</f>
        <v>0</v>
      </c>
      <c r="BX500" s="288">
        <f>IF($Q500="n/a",(IF('Workforce hours'!X$30=0,0,(AV500/'Workforce hours'!X$30))),(IF(VLOOKUP($Q500,'Workforce hours'!$C$8:$AD$30,BX$7,FALSE)=0,0,(AV500/(VLOOKUP($Q500,'Workforce hours'!$C$8:$AD$30,BX$7,FALSE))))))</f>
        <v>0</v>
      </c>
      <c r="BY500" s="288">
        <f>IF($Q500="n/a",(IF('Workforce hours'!Y$30=0,0,(AW500/'Workforce hours'!Y$30))),(IF(VLOOKUP($Q500,'Workforce hours'!$C$8:$AD$30,BY$7,FALSE)=0,0,(AW500/(VLOOKUP($Q500,'Workforce hours'!$C$8:$AD$30,BY$7,FALSE))))))</f>
        <v>0</v>
      </c>
      <c r="BZ500" s="288">
        <f>IF($Q500="n/a",(IF('Workforce hours'!Z$30=0,0,(AX500/'Workforce hours'!Z$30))),(IF(VLOOKUP($Q500,'Workforce hours'!$C$8:$AD$30,BZ$7,FALSE)=0,0,(AX500/(VLOOKUP($Q500,'Workforce hours'!$C$8:$AD$30,BZ$7,FALSE))))))</f>
        <v>0</v>
      </c>
      <c r="CA500" s="288">
        <f>IF($Q500="n/a",(IF('Workforce hours'!AA$30=0,0,(AY500/'Workforce hours'!AA$30))),(IF(VLOOKUP($Q500,'Workforce hours'!$C$8:$AD$30,CA$7,FALSE)=0,0,(AY500/(VLOOKUP($Q500,'Workforce hours'!$C$8:$AD$30,CA$7,FALSE))))))</f>
        <v>0</v>
      </c>
      <c r="CB500" s="288">
        <f>IF($Q500="n/a",(IF('Workforce hours'!AB$30=0,0,(AZ500/'Workforce hours'!AB$30))),(IF(VLOOKUP($Q500,'Workforce hours'!$C$8:$AD$30,CB$7,FALSE)=0,0,(AZ500/(VLOOKUP($Q500,'Workforce hours'!$C$8:$AD$30,CB$7,FALSE))))))</f>
        <v>0</v>
      </c>
      <c r="CC500" s="288">
        <f>IF($Q500="n/a",(IF('Workforce hours'!AC$30=0,0,(BA500/'Workforce hours'!AC$30))),(IF(VLOOKUP($Q500,'Workforce hours'!$C$8:$AD$30,CC$7,FALSE)=0,0,(BA500/(VLOOKUP($Q500,'Workforce hours'!$C$8:$AD$30,CC$7,FALSE))))))</f>
        <v>0</v>
      </c>
      <c r="CD500" s="288">
        <f>IF($Q500="n/a",(IF('Workforce hours'!AD$30=0,0,(BB500/'Workforce hours'!AD$30))),(IF(VLOOKUP($Q500,'Workforce hours'!$C$8:$AD$30,CD$7,FALSE)=0,0,(BB500/(VLOOKUP($Q500,'Workforce hours'!$C$8:$AD$30,CD$7,FALSE))))))</f>
        <v>0</v>
      </c>
      <c r="CE500" s="289">
        <f t="shared" si="66"/>
        <v>0</v>
      </c>
      <c r="CF500" s="290">
        <f>BD500*'Workforce costs'!B$9*(1+'Workforce costs'!B$10)*(1+'Workforce costs'!B$11)</f>
        <v>0</v>
      </c>
      <c r="CG500" s="290">
        <f>BE500*'Workforce costs'!C$9*(1+'Workforce costs'!C$10)*(1+'Workforce costs'!C$11)</f>
        <v>0</v>
      </c>
      <c r="CH500" s="290">
        <f>BF500*'Workforce costs'!D$9*(1+'Workforce costs'!D$10)*(1+'Workforce costs'!D$11)</f>
        <v>0</v>
      </c>
      <c r="CI500" s="290">
        <f>BG500*'Workforce costs'!E$9*(1+'Workforce costs'!E$10)*(1+'Workforce costs'!E$11)</f>
        <v>0</v>
      </c>
      <c r="CJ500" s="290">
        <f>BH500*'Workforce costs'!F$9*(1+'Workforce costs'!F$10)*(1+'Workforce costs'!F$11)</f>
        <v>0</v>
      </c>
      <c r="CK500" s="290">
        <f>BI500*'Workforce costs'!G$9*(1+'Workforce costs'!G$10)*(1+'Workforce costs'!G$11)</f>
        <v>0</v>
      </c>
      <c r="CL500" s="290">
        <f>BJ500*'Workforce costs'!H$9*(1+'Workforce costs'!H$10)*(1+'Workforce costs'!H$11)</f>
        <v>0</v>
      </c>
      <c r="CM500" s="290">
        <f>BK500*'Workforce costs'!I$9*(1+'Workforce costs'!I$10)*(1+'Workforce costs'!I$11)</f>
        <v>0</v>
      </c>
      <c r="CN500" s="290">
        <f>BL500*'Workforce costs'!J$9*(1+'Workforce costs'!J$10)*(1+'Workforce costs'!J$11)</f>
        <v>0</v>
      </c>
      <c r="CO500" s="290">
        <f>BM500*'Workforce costs'!K$9*(1+'Workforce costs'!K$10)*(1+'Workforce costs'!K$11)</f>
        <v>0</v>
      </c>
      <c r="CP500" s="290">
        <f>BN500*'Workforce costs'!L$9*(1+'Workforce costs'!L$10)*(1+'Workforce costs'!L$11)</f>
        <v>0</v>
      </c>
      <c r="CQ500" s="290">
        <f>BO500*'Workforce costs'!M$9*(1+'Workforce costs'!M$10)*(1+'Workforce costs'!M$11)</f>
        <v>0</v>
      </c>
      <c r="CR500" s="290">
        <f>BP500*'Workforce costs'!N$9*(1+'Workforce costs'!N$10)*(1+'Workforce costs'!N$11)</f>
        <v>0</v>
      </c>
      <c r="CS500" s="290">
        <f>BQ500*'Workforce costs'!O$9*(1+'Workforce costs'!O$10)*(1+'Workforce costs'!O$11)</f>
        <v>0</v>
      </c>
      <c r="CT500" s="290">
        <f>BR500*'Workforce costs'!P$9*(1+'Workforce costs'!P$10)*(1+'Workforce costs'!P$11)</f>
        <v>0</v>
      </c>
      <c r="CU500" s="290">
        <f>BS500*'Workforce costs'!Q$9*(1+'Workforce costs'!Q$10)*(1+'Workforce costs'!Q$11)</f>
        <v>0</v>
      </c>
      <c r="CV500" s="290">
        <f>BT500*'Workforce costs'!R$9*(1+'Workforce costs'!R$10)*(1+'Workforce costs'!R$11)</f>
        <v>0</v>
      </c>
      <c r="CW500" s="290">
        <f>BU500*'Workforce costs'!S$9*(1+'Workforce costs'!S$10)*(1+'Workforce costs'!S$11)</f>
        <v>0</v>
      </c>
      <c r="CX500" s="290">
        <f>BV500*'Workforce costs'!T$9*(1+'Workforce costs'!T$10)*(1+'Workforce costs'!T$11)</f>
        <v>0</v>
      </c>
      <c r="CY500" s="290">
        <f>BW500*'Workforce costs'!U$9*(1+'Workforce costs'!U$10)*(1+'Workforce costs'!U$11)</f>
        <v>0</v>
      </c>
      <c r="CZ500" s="290">
        <f>BX500*'Workforce costs'!V$9*(1+'Workforce costs'!V$10)*(1+'Workforce costs'!V$11)</f>
        <v>0</v>
      </c>
      <c r="DA500" s="290">
        <f>BY500*'Workforce costs'!W$9*(1+'Workforce costs'!W$10)*(1+'Workforce costs'!W$11)</f>
        <v>0</v>
      </c>
      <c r="DB500" s="290">
        <f>BZ500*'Workforce costs'!X$9*(1+'Workforce costs'!X$10)*(1+'Workforce costs'!X$11)</f>
        <v>0</v>
      </c>
      <c r="DC500" s="290">
        <f>CA500*'Workforce costs'!Y$9*(1+'Workforce costs'!Y$10)*(1+'Workforce costs'!Y$11)</f>
        <v>0</v>
      </c>
      <c r="DD500" s="290">
        <f>CB500*'Workforce costs'!Z$9*(1+'Workforce costs'!Z$10)*(1+'Workforce costs'!Z$11)</f>
        <v>0</v>
      </c>
      <c r="DE500" s="290">
        <f>CC500*'Workforce costs'!AA$9*(1+'Workforce costs'!AA$10)*(1+'Workforce costs'!AA$11)</f>
        <v>0</v>
      </c>
      <c r="DF500" s="290">
        <f>CD500*'Workforce costs'!AB$9*(1+'Workforce costs'!AB$10)*(1+'Workforce costs'!AB$11)</f>
        <v>0</v>
      </c>
    </row>
    <row r="501" spans="1:110" x14ac:dyDescent="0.3">
      <c r="A501" s="2" t="str">
        <f>Outputs!$A$4</f>
        <v>Australia</v>
      </c>
      <c r="B501" s="2" t="str">
        <f t="shared" si="59"/>
        <v>Australia 12to17</v>
      </c>
      <c r="C501" s="30">
        <f>VLOOKUP($B501,Populations!$D$15:$H$1920,3,FALSE)</f>
        <v>1959472</v>
      </c>
      <c r="D501" s="255">
        <f>IF(OR($H501="General pop",$H501="Schools",$H501="Workplace",$H501="Skills Training",$H501="Digital Supports"),1,VLOOKUP($B501,Populations!$D$15:$H$1920,5,FALSE))</f>
        <v>1</v>
      </c>
      <c r="E501" s="88">
        <f>VLOOKUP(I501,Epidemiology!$C$10:$H$47,6,FALSE)</f>
        <v>339.12</v>
      </c>
      <c r="F501" s="102">
        <f>'Care profiles'!R502</f>
        <v>0.16666666666666666</v>
      </c>
      <c r="G501" s="15" t="str">
        <f>'Care profiles'!A502</f>
        <v>12to17</v>
      </c>
      <c r="H501" s="15" t="str">
        <f>'Care profiles'!B502</f>
        <v>Bereaved_Subsequent</v>
      </c>
      <c r="I501" s="15" t="str">
        <f>'Care profiles'!C502</f>
        <v xml:space="preserve">Bereaved_Subsequent_12-17yrs </v>
      </c>
      <c r="J501" s="15" t="str">
        <f>'Care profiles'!D502</f>
        <v>Care profile</v>
      </c>
      <c r="K501" s="15" t="str">
        <f>'Care profiles'!E502</f>
        <v>Postvention Group Support Services</v>
      </c>
      <c r="L501" s="104">
        <f>'Care profiles'!F502</f>
        <v>0.1</v>
      </c>
      <c r="M501" s="15">
        <f>'Care profiles'!G502</f>
        <v>8</v>
      </c>
      <c r="N501" s="15">
        <f>'Care profiles'!H502</f>
        <v>120</v>
      </c>
      <c r="O501" s="15" t="str">
        <f>'Care profiles'!I502</f>
        <v>min</v>
      </c>
      <c r="P501" s="15" t="str">
        <f>'Care profiles'!J502</f>
        <v>Team</v>
      </c>
      <c r="Q501" s="15" t="str">
        <f>'Care profiles'!K502</f>
        <v>Postvention Group Support</v>
      </c>
      <c r="R501" s="15" t="str">
        <f>'Care profiles'!M502</f>
        <v>Y</v>
      </c>
      <c r="S501" s="15" t="str">
        <f>'Care profiles'!O502</f>
        <v>Y</v>
      </c>
      <c r="T501" s="15" t="str">
        <f>'Care profiles'!Q502</f>
        <v>N</v>
      </c>
      <c r="U501" s="30">
        <f t="shared" si="60"/>
        <v>6644.9614463999997</v>
      </c>
      <c r="V501" s="30">
        <f t="shared" si="61"/>
        <v>664.49614464000001</v>
      </c>
      <c r="W501" s="30">
        <f>IF(M501="n/a",0,IF(O501="days",V501*M501*(1+(VLOOKUP(K501,'Bed parameters'!$A$9:$G$12,7,FALSE))),V501*M501))</f>
        <v>5315.9691571200001</v>
      </c>
      <c r="X501" s="30">
        <f t="shared" si="62"/>
        <v>10631.93831424</v>
      </c>
      <c r="Y501" s="30">
        <f t="shared" si="63"/>
        <v>0</v>
      </c>
      <c r="Z501" s="113">
        <f>_xlfn.IFNA(Y501/((VLOOKUP(K501,'Bed parameters'!$A$9:$G$12,3,FALSE))*(VLOOKUP(K501,'Bed parameters'!$A$9:$G$12,5,FALSE))),0)</f>
        <v>0</v>
      </c>
      <c r="AA501" s="30">
        <f t="shared" si="64"/>
        <v>1771.98971904</v>
      </c>
      <c r="AB501" s="30">
        <f>_xlfn.IFNA(IF($O501="days",$Y501*(VLOOKUP($K501,'Bed parameters'!$A$9:$I$12,9,FALSE))*$F501*(VLOOKUP($Q501,'Workforce distribution'!$C$8:$AD$30,AB$7,FALSE)),IF($Q501="n/a",(IF($P501=AB$6,$X501*$F501,0)),$X501*$F501*(VLOOKUP($Q501,'Workforce distribution'!$C$8:$AD$30,AB$7,FALSE)))),0)</f>
        <v>0</v>
      </c>
      <c r="AC501" s="30">
        <f>_xlfn.IFNA(IF($O501="days",$Y501*(VLOOKUP($K501,'Bed parameters'!$A$9:$I$12,9,FALSE))*$F501*(VLOOKUP($Q501,'Workforce distribution'!$C$8:$AD$30,AC$7,FALSE)),IF($Q501="n/a",(IF($P501=AC$6,$X501*$F501,0)),$X501*$F501*(VLOOKUP($Q501,'Workforce distribution'!$C$8:$AD$30,AC$7,FALSE)))),0)</f>
        <v>0</v>
      </c>
      <c r="AD501" s="30">
        <f>_xlfn.IFNA(IF($O501="days",$Y501*(VLOOKUP($K501,'Bed parameters'!$A$9:$I$12,9,FALSE))*$F501*(VLOOKUP($Q501,'Workforce distribution'!$C$8:$AD$30,AD$7,FALSE)),IF($Q501="n/a",(IF($P501=AD$6,$X501*$F501,0)),$X501*$F501*(VLOOKUP($Q501,'Workforce distribution'!$C$8:$AD$30,AD$7,FALSE)))),0)</f>
        <v>0</v>
      </c>
      <c r="AE501" s="30">
        <f>_xlfn.IFNA(IF($O501="days",$Y501*(VLOOKUP($K501,'Bed parameters'!$A$9:$I$12,9,FALSE))*$F501*(VLOOKUP($Q501,'Workforce distribution'!$C$8:$AD$30,AE$7,FALSE)),IF($Q501="n/a",(IF($P501=AE$6,$X501*$F501,0)),$X501*$F501*(VLOOKUP($Q501,'Workforce distribution'!$C$8:$AD$30,AE$7,FALSE)))),0)</f>
        <v>885.99485951999998</v>
      </c>
      <c r="AF501" s="30">
        <f>_xlfn.IFNA(IF($O501="days",$Y501*(VLOOKUP($K501,'Bed parameters'!$A$9:$I$12,9,FALSE))*$F501*(VLOOKUP($Q501,'Workforce distribution'!$C$8:$AD$30,AF$7,FALSE)),IF($Q501="n/a",(IF($P501=AF$6,$X501*$F501,0)),$X501*$F501*(VLOOKUP($Q501,'Workforce distribution'!$C$8:$AD$30,AF$7,FALSE)))),0)</f>
        <v>0</v>
      </c>
      <c r="AG501" s="30">
        <f>_xlfn.IFNA(IF($O501="days",$Y501*(VLOOKUP($K501,'Bed parameters'!$A$9:$I$12,9,FALSE))*$F501*(VLOOKUP($Q501,'Workforce distribution'!$C$8:$AD$30,AG$7,FALSE)),IF($Q501="n/a",(IF($P501=AG$6,$X501*$F501,0)),$X501*$F501*(VLOOKUP($Q501,'Workforce distribution'!$C$8:$AD$30,AG$7,FALSE)))),0)</f>
        <v>0</v>
      </c>
      <c r="AH501" s="30">
        <f>_xlfn.IFNA(IF($O501="days",$Y501*(VLOOKUP($K501,'Bed parameters'!$A$9:$I$12,9,FALSE))*$F501*(VLOOKUP($Q501,'Workforce distribution'!$C$8:$AD$30,AH$7,FALSE)),IF($Q501="n/a",(IF($P501=AH$6,$X501*$F501,0)),$X501*$F501*(VLOOKUP($Q501,'Workforce distribution'!$C$8:$AD$30,AH$7,FALSE)))),0)</f>
        <v>0</v>
      </c>
      <c r="AI501" s="30">
        <f>_xlfn.IFNA(IF($O501="days",$Y501*(VLOOKUP($K501,'Bed parameters'!$A$9:$I$12,9,FALSE))*$F501*(VLOOKUP($Q501,'Workforce distribution'!$C$8:$AD$30,AI$7,FALSE)),IF($Q501="n/a",(IF($P501=AI$6,$X501*$F501,0)),$X501*$F501*(VLOOKUP($Q501,'Workforce distribution'!$C$8:$AD$30,AI$7,FALSE)))),0)</f>
        <v>0</v>
      </c>
      <c r="AJ501" s="30">
        <f>_xlfn.IFNA(IF($O501="days",$Y501*(VLOOKUP($K501,'Bed parameters'!$A$9:$I$12,9,FALSE))*$F501*(VLOOKUP($Q501,'Workforce distribution'!$C$8:$AD$30,AJ$7,FALSE)),IF($Q501="n/a",(IF($P501=AJ$6,$X501*$F501,0)),$X501*$F501*(VLOOKUP($Q501,'Workforce distribution'!$C$8:$AD$30,AJ$7,FALSE)))),0)</f>
        <v>0</v>
      </c>
      <c r="AK501" s="30">
        <f>_xlfn.IFNA(IF($O501="days",$Y501*(VLOOKUP($K501,'Bed parameters'!$A$9:$I$12,9,FALSE))*$F501*(VLOOKUP($Q501,'Workforce distribution'!$C$8:$AD$30,AK$7,FALSE)),IF($Q501="n/a",(IF($P501=AK$6,$X501*$F501,0)),$X501*$F501*(VLOOKUP($Q501,'Workforce distribution'!$C$8:$AD$30,AK$7,FALSE)))),0)</f>
        <v>0</v>
      </c>
      <c r="AL501" s="30">
        <f>_xlfn.IFNA(IF($O501="days",$Y501*(VLOOKUP($K501,'Bed parameters'!$A$9:$I$12,9,FALSE))*$F501*(VLOOKUP($Q501,'Workforce distribution'!$C$8:$AD$30,AL$7,FALSE)),IF($Q501="n/a",(IF($P501=AL$6,$X501*$F501,0)),$X501*$F501*(VLOOKUP($Q501,'Workforce distribution'!$C$8:$AD$30,AL$7,FALSE)))),0)</f>
        <v>0</v>
      </c>
      <c r="AM501" s="30">
        <f>_xlfn.IFNA(IF($O501="days",$Y501*(VLOOKUP($K501,'Bed parameters'!$A$9:$I$12,9,FALSE))*$F501*(VLOOKUP($Q501,'Workforce distribution'!$C$8:$AD$30,AM$7,FALSE)),IF($Q501="n/a",(IF($P501=AM$6,$X501*$F501,0)),$X501*$F501*(VLOOKUP($Q501,'Workforce distribution'!$C$8:$AD$30,AM$7,FALSE)))),0)</f>
        <v>0</v>
      </c>
      <c r="AN501" s="30">
        <f>_xlfn.IFNA(IF($O501="days",$Y501*(VLOOKUP($K501,'Bed parameters'!$A$9:$I$12,9,FALSE))*$F501*(VLOOKUP($Q501,'Workforce distribution'!$C$8:$AD$30,AN$7,FALSE)),IF($Q501="n/a",(IF($P501=AN$6,$X501*$F501,0)),$X501*$F501*(VLOOKUP($Q501,'Workforce distribution'!$C$8:$AD$30,AN$7,FALSE)))),0)</f>
        <v>0</v>
      </c>
      <c r="AO501" s="30">
        <f>_xlfn.IFNA(IF($O501="days",$Y501*(VLOOKUP($K501,'Bed parameters'!$A$9:$I$12,9,FALSE))*$F501*(VLOOKUP($Q501,'Workforce distribution'!$C$8:$AD$30,AO$7,FALSE)),IF($Q501="n/a",(IF($P501=AO$6,$X501*$F501,0)),$X501*$F501*(VLOOKUP($Q501,'Workforce distribution'!$C$8:$AD$30,AO$7,FALSE)))),0)</f>
        <v>0</v>
      </c>
      <c r="AP501" s="30">
        <f>_xlfn.IFNA(IF($O501="days",$Y501*(VLOOKUP($K501,'Bed parameters'!$A$9:$I$12,9,FALSE))*$F501*(VLOOKUP($Q501,'Workforce distribution'!$C$8:$AD$30,AP$7,FALSE)),IF($Q501="n/a",(IF($P501=AP$6,$X501*$F501,0)),$X501*$F501*(VLOOKUP($Q501,'Workforce distribution'!$C$8:$AD$30,AP$7,FALSE)))),0)</f>
        <v>0</v>
      </c>
      <c r="AQ501" s="30">
        <f>_xlfn.IFNA(IF($O501="days",$Y501*(VLOOKUP($K501,'Bed parameters'!$A$9:$I$12,9,FALSE))*$F501*(VLOOKUP($Q501,'Workforce distribution'!$C$8:$AD$30,AQ$7,FALSE)),IF($Q501="n/a",(IF($P501=AQ$6,$X501*$F501,0)),$X501*$F501*(VLOOKUP($Q501,'Workforce distribution'!$C$8:$AD$30,AQ$7,FALSE)))),0)</f>
        <v>0</v>
      </c>
      <c r="AR501" s="30">
        <f>_xlfn.IFNA(IF($O501="days",$Y501*(VLOOKUP($K501,'Bed parameters'!$A$9:$I$12,9,FALSE))*$F501*(VLOOKUP($Q501,'Workforce distribution'!$C$8:$AD$30,AR$7,FALSE)),IF($Q501="n/a",(IF($P501=AR$6,$X501*$F501,0)),$X501*$F501*(VLOOKUP($Q501,'Workforce distribution'!$C$8:$AD$30,AR$7,FALSE)))),0)</f>
        <v>0</v>
      </c>
      <c r="AS501" s="30">
        <f>_xlfn.IFNA(IF($O501="days",$Y501*(VLOOKUP($K501,'Bed parameters'!$A$9:$I$12,9,FALSE))*$F501*(VLOOKUP($Q501,'Workforce distribution'!$C$8:$AD$30,AS$7,FALSE)),IF($Q501="n/a",(IF($P501=AS$6,$X501*$F501,0)),$X501*$F501*(VLOOKUP($Q501,'Workforce distribution'!$C$8:$AD$30,AS$7,FALSE)))),0)</f>
        <v>885.99485951999998</v>
      </c>
      <c r="AT501" s="30">
        <f>_xlfn.IFNA(IF($O501="days",$Y501*(VLOOKUP($K501,'Bed parameters'!$A$9:$I$12,9,FALSE))*$F501*(VLOOKUP($Q501,'Workforce distribution'!$C$8:$AD$30,AT$7,FALSE)),IF($Q501="n/a",(IF($P501=AT$6,$X501*$F501,0)),$X501*$F501*(VLOOKUP($Q501,'Workforce distribution'!$C$8:$AD$30,AT$7,FALSE)))),0)</f>
        <v>0</v>
      </c>
      <c r="AU501" s="30">
        <f>_xlfn.IFNA(IF($O501="days",$Y501*(VLOOKUP($K501,'Bed parameters'!$A$9:$I$12,9,FALSE))*$F501*(VLOOKUP($Q501,'Workforce distribution'!$C$8:$AD$30,AU$7,FALSE)),IF($Q501="n/a",(IF($P501=AU$6,$X501*$F501,0)),$X501*$F501*(VLOOKUP($Q501,'Workforce distribution'!$C$8:$AD$30,AU$7,FALSE)))),0)</f>
        <v>0</v>
      </c>
      <c r="AV501" s="30">
        <f>_xlfn.IFNA(IF($O501="days",$Y501*(VLOOKUP($K501,'Bed parameters'!$A$9:$I$12,9,FALSE))*$F501*(VLOOKUP($Q501,'Workforce distribution'!$C$8:$AD$30,AV$7,FALSE)),IF($Q501="n/a",(IF($P501=AV$6,$X501*$F501,0)),$X501*$F501*(VLOOKUP($Q501,'Workforce distribution'!$C$8:$AD$30,AV$7,FALSE)))),0)</f>
        <v>0</v>
      </c>
      <c r="AW501" s="30">
        <f>_xlfn.IFNA(IF($O501="days",$Y501*(VLOOKUP($K501,'Bed parameters'!$A$9:$I$12,9,FALSE))*$F501*(VLOOKUP($Q501,'Workforce distribution'!$C$8:$AD$30,AW$7,FALSE)),IF($Q501="n/a",(IF($P501=AW$6,$X501*$F501,0)),$X501*$F501*(VLOOKUP($Q501,'Workforce distribution'!$C$8:$AD$30,AW$7,FALSE)))),0)</f>
        <v>0</v>
      </c>
      <c r="AX501" s="30">
        <f>_xlfn.IFNA(IF($O501="days",$Y501*(VLOOKUP($K501,'Bed parameters'!$A$9:$I$12,9,FALSE))*$F501*(VLOOKUP($Q501,'Workforce distribution'!$C$8:$AD$30,AX$7,FALSE)),IF($Q501="n/a",(IF($P501=AX$6,$X501*$F501,0)),$X501*$F501*(VLOOKUP($Q501,'Workforce distribution'!$C$8:$AD$30,AX$7,FALSE)))),0)</f>
        <v>0</v>
      </c>
      <c r="AY501" s="30">
        <f>_xlfn.IFNA(IF($O501="days",$Y501*(VLOOKUP($K501,'Bed parameters'!$A$9:$I$12,9,FALSE))*$F501*(VLOOKUP($Q501,'Workforce distribution'!$C$8:$AD$30,AY$7,FALSE)),IF($Q501="n/a",(IF($P501=AY$6,$X501*$F501,0)),$X501*$F501*(VLOOKUP($Q501,'Workforce distribution'!$C$8:$AD$30,AY$7,FALSE)))),0)</f>
        <v>0</v>
      </c>
      <c r="AZ501" s="30">
        <f>_xlfn.IFNA(IF($O501="days",$Y501*(VLOOKUP($K501,'Bed parameters'!$A$9:$I$12,9,FALSE))*$F501*(VLOOKUP($Q501,'Workforce distribution'!$C$8:$AD$30,AZ$7,FALSE)),IF($Q501="n/a",(IF($P501=AZ$6,$X501*$F501,0)),$X501*$F501*(VLOOKUP($Q501,'Workforce distribution'!$C$8:$AD$30,AZ$7,FALSE)))),0)</f>
        <v>0</v>
      </c>
      <c r="BA501" s="30">
        <f>_xlfn.IFNA(IF($O501="days",$Y501*(VLOOKUP($K501,'Bed parameters'!$A$9:$I$12,9,FALSE))*$F501*(VLOOKUP($Q501,'Workforce distribution'!$C$8:$AD$30,BA$7,FALSE)),IF($Q501="n/a",(IF($P501=BA$6,$X501*$F501,0)),$X501*$F501*(VLOOKUP($Q501,'Workforce distribution'!$C$8:$AD$30,BA$7,FALSE)))),0)</f>
        <v>0</v>
      </c>
      <c r="BB501" s="30">
        <f>_xlfn.IFNA(IF($O501="days",$Y501*(VLOOKUP($K501,'Bed parameters'!$A$9:$I$12,9,FALSE))*$F501*(VLOOKUP($Q501,'Workforce distribution'!$C$8:$AD$30,BB$7,FALSE)),IF($Q501="n/a",(IF($P501=BB$6,$X501*$F501,0)),$X501*$F501*(VLOOKUP($Q501,'Workforce distribution'!$C$8:$AD$30,BB$7,FALSE)))),0)</f>
        <v>0</v>
      </c>
      <c r="BC501" s="149">
        <f t="shared" si="65"/>
        <v>1.3768373885314684</v>
      </c>
      <c r="BD501" s="288">
        <f>IF($Q501="n/a",(IF('Workforce hours'!D$30=0,0,(AB501/'Workforce hours'!D$30))),(IF(VLOOKUP($Q501,'Workforce hours'!$C$8:$AD$30,BD$7,FALSE)=0,0,(AB501/(VLOOKUP($Q501,'Workforce hours'!$C$8:$AD$30,BD$7,FALSE))))))</f>
        <v>0</v>
      </c>
      <c r="BE501" s="288">
        <f>IF($Q501="n/a",(IF('Workforce hours'!E$30=0,0,(AC501/'Workforce hours'!E$30))),(IF(VLOOKUP($Q501,'Workforce hours'!$C$8:$AD$30,BE$7,FALSE)=0,0,(AC501/(VLOOKUP($Q501,'Workforce hours'!$C$8:$AD$30,BE$7,FALSE))))))</f>
        <v>0</v>
      </c>
      <c r="BF501" s="288">
        <f>IF($Q501="n/a",(IF('Workforce hours'!F$30=0,0,(AD501/'Workforce hours'!F$30))),(IF(VLOOKUP($Q501,'Workforce hours'!$C$8:$AD$30,BF$7,FALSE)=0,0,(AD501/(VLOOKUP($Q501,'Workforce hours'!$C$8:$AD$30,BF$7,FALSE))))))</f>
        <v>0</v>
      </c>
      <c r="BG501" s="288">
        <f>IF($Q501="n/a",(IF('Workforce hours'!G$30=0,0,(AE501/'Workforce hours'!G$30))),(IF(VLOOKUP($Q501,'Workforce hours'!$C$8:$AD$30,BG$7,FALSE)=0,0,(AE501/(VLOOKUP($Q501,'Workforce hours'!$C$8:$AD$30,BG$7,FALSE))))))</f>
        <v>0.68841869426573421</v>
      </c>
      <c r="BH501" s="288">
        <f>IF($Q501="n/a",(IF('Workforce hours'!H$30=0,0,(AF501/'Workforce hours'!H$30))),(IF(VLOOKUP($Q501,'Workforce hours'!$C$8:$AD$30,BH$7,FALSE)=0,0,(AF501/(VLOOKUP($Q501,'Workforce hours'!$C$8:$AD$30,BH$7,FALSE))))))</f>
        <v>0</v>
      </c>
      <c r="BI501" s="288">
        <f>IF($Q501="n/a",(IF('Workforce hours'!I$30=0,0,(AG501/'Workforce hours'!I$30))),(IF(VLOOKUP($Q501,'Workforce hours'!$C$8:$AD$30,BI$7,FALSE)=0,0,(AG501/(VLOOKUP($Q501,'Workforce hours'!$C$8:$AD$30,BI$7,FALSE))))))</f>
        <v>0</v>
      </c>
      <c r="BJ501" s="288">
        <f>IF($Q501="n/a",(IF('Workforce hours'!J$30=0,0,(AH501/'Workforce hours'!J$30))),(IF(VLOOKUP($Q501,'Workforce hours'!$C$8:$AD$30,BJ$7,FALSE)=0,0,(AH501/(VLOOKUP($Q501,'Workforce hours'!$C$8:$AD$30,BJ$7,FALSE))))))</f>
        <v>0</v>
      </c>
      <c r="BK501" s="288">
        <f>IF($Q501="n/a",(IF('Workforce hours'!K$30=0,0,(AI501/'Workforce hours'!K$30))),(IF(VLOOKUP($Q501,'Workforce hours'!$C$8:$AD$30,BK$7,FALSE)=0,0,(AI501/(VLOOKUP($Q501,'Workforce hours'!$C$8:$AD$30,BK$7,FALSE))))))</f>
        <v>0</v>
      </c>
      <c r="BL501" s="288">
        <f>IF($Q501="n/a",(IF('Workforce hours'!L$30=0,0,(AJ501/'Workforce hours'!L$30))),(IF(VLOOKUP($Q501,'Workforce hours'!$C$8:$AD$30,BL$7,FALSE)=0,0,(AJ501/(VLOOKUP($Q501,'Workforce hours'!$C$8:$AD$30,BL$7,FALSE))))))</f>
        <v>0</v>
      </c>
      <c r="BM501" s="288">
        <f>IF($Q501="n/a",(IF('Workforce hours'!M$30=0,0,(AK501/'Workforce hours'!M$30))),(IF(VLOOKUP($Q501,'Workforce hours'!$C$8:$AD$30,BM$7,FALSE)=0,0,(AK501/(VLOOKUP($Q501,'Workforce hours'!$C$8:$AD$30,BM$7,FALSE))))))</f>
        <v>0</v>
      </c>
      <c r="BN501" s="288">
        <f>IF($Q501="n/a",(IF('Workforce hours'!N$30=0,0,(AL501/'Workforce hours'!N$30))),(IF(VLOOKUP($Q501,'Workforce hours'!$C$8:$AD$30,BN$7,FALSE)=0,0,(AL501/(VLOOKUP($Q501,'Workforce hours'!$C$8:$AD$30,BN$7,FALSE))))))</f>
        <v>0</v>
      </c>
      <c r="BO501" s="288">
        <f>IF($Q501="n/a",(IF('Workforce hours'!O$30=0,0,(AM501/'Workforce hours'!O$30))),(IF(VLOOKUP($Q501,'Workforce hours'!$C$8:$AD$30,BO$7,FALSE)=0,0,(AM501/(VLOOKUP($Q501,'Workforce hours'!$C$8:$AD$30,BO$7,FALSE))))))</f>
        <v>0</v>
      </c>
      <c r="BP501" s="288">
        <f>IF($Q501="n/a",(IF('Workforce hours'!P$30=0,0,(AN501/'Workforce hours'!P$30))),(IF(VLOOKUP($Q501,'Workforce hours'!$C$8:$AD$30,BP$7,FALSE)=0,0,(AN501/(VLOOKUP($Q501,'Workforce hours'!$C$8:$AD$30,BP$7,FALSE))))))</f>
        <v>0</v>
      </c>
      <c r="BQ501" s="288">
        <f>IF($Q501="n/a",(IF('Workforce hours'!Q$30=0,0,(AO501/'Workforce hours'!Q$30))),(IF(VLOOKUP($Q501,'Workforce hours'!$C$8:$AD$30,BQ$7,FALSE)=0,0,(AO501/(VLOOKUP($Q501,'Workforce hours'!$C$8:$AD$30,BQ$7,FALSE))))))</f>
        <v>0</v>
      </c>
      <c r="BR501" s="288">
        <f>IF($Q501="n/a",(IF('Workforce hours'!R$30=0,0,(AP501/'Workforce hours'!R$30))),(IF(VLOOKUP($Q501,'Workforce hours'!$C$8:$AD$30,BR$7,FALSE)=0,0,(AP501/(VLOOKUP($Q501,'Workforce hours'!$C$8:$AD$30,BR$7,FALSE))))))</f>
        <v>0</v>
      </c>
      <c r="BS501" s="288">
        <f>IF($Q501="n/a",(IF('Workforce hours'!S$30=0,0,(AQ501/'Workforce hours'!S$30))),(IF(VLOOKUP($Q501,'Workforce hours'!$C$8:$AD$30,BS$7,FALSE)=0,0,(AQ501/(VLOOKUP($Q501,'Workforce hours'!$C$8:$AD$30,BS$7,FALSE))))))</f>
        <v>0</v>
      </c>
      <c r="BT501" s="288">
        <f>IF($Q501="n/a",(IF('Workforce hours'!T$30=0,0,(AR501/'Workforce hours'!T$30))),(IF(VLOOKUP($Q501,'Workforce hours'!$C$8:$AD$30,BT$7,FALSE)=0,0,(AR501/(VLOOKUP($Q501,'Workforce hours'!$C$8:$AD$30,BT$7,FALSE))))))</f>
        <v>0</v>
      </c>
      <c r="BU501" s="288">
        <f>IF($Q501="n/a",(IF('Workforce hours'!U$30=0,0,(AS501/'Workforce hours'!U$30))),(IF(VLOOKUP($Q501,'Workforce hours'!$C$8:$AD$30,BU$7,FALSE)=0,0,(AS501/(VLOOKUP($Q501,'Workforce hours'!$C$8:$AD$30,BU$7,FALSE))))))</f>
        <v>0.68841869426573421</v>
      </c>
      <c r="BV501" s="288">
        <f>IF($Q501="n/a",(IF('Workforce hours'!V$30=0,0,(AT501/'Workforce hours'!V$30))),(IF(VLOOKUP($Q501,'Workforce hours'!$C$8:$AD$30,BV$7,FALSE)=0,0,(AT501/(VLOOKUP($Q501,'Workforce hours'!$C$8:$AD$30,BV$7,FALSE))))))</f>
        <v>0</v>
      </c>
      <c r="BW501" s="288">
        <f>IF($Q501="n/a",(IF('Workforce hours'!W$30=0,0,(AU501/'Workforce hours'!W$30))),(IF(VLOOKUP($Q501,'Workforce hours'!$C$8:$AD$30,BW$7,FALSE)=0,0,(AU501/(VLOOKUP($Q501,'Workforce hours'!$C$8:$AD$30,BW$7,FALSE))))))</f>
        <v>0</v>
      </c>
      <c r="BX501" s="288">
        <f>IF($Q501="n/a",(IF('Workforce hours'!X$30=0,0,(AV501/'Workforce hours'!X$30))),(IF(VLOOKUP($Q501,'Workforce hours'!$C$8:$AD$30,BX$7,FALSE)=0,0,(AV501/(VLOOKUP($Q501,'Workforce hours'!$C$8:$AD$30,BX$7,FALSE))))))</f>
        <v>0</v>
      </c>
      <c r="BY501" s="288">
        <f>IF($Q501="n/a",(IF('Workforce hours'!Y$30=0,0,(AW501/'Workforce hours'!Y$30))),(IF(VLOOKUP($Q501,'Workforce hours'!$C$8:$AD$30,BY$7,FALSE)=0,0,(AW501/(VLOOKUP($Q501,'Workforce hours'!$C$8:$AD$30,BY$7,FALSE))))))</f>
        <v>0</v>
      </c>
      <c r="BZ501" s="288">
        <f>IF($Q501="n/a",(IF('Workforce hours'!Z$30=0,0,(AX501/'Workforce hours'!Z$30))),(IF(VLOOKUP($Q501,'Workforce hours'!$C$8:$AD$30,BZ$7,FALSE)=0,0,(AX501/(VLOOKUP($Q501,'Workforce hours'!$C$8:$AD$30,BZ$7,FALSE))))))</f>
        <v>0</v>
      </c>
      <c r="CA501" s="288">
        <f>IF($Q501="n/a",(IF('Workforce hours'!AA$30=0,0,(AY501/'Workforce hours'!AA$30))),(IF(VLOOKUP($Q501,'Workforce hours'!$C$8:$AD$30,CA$7,FALSE)=0,0,(AY501/(VLOOKUP($Q501,'Workforce hours'!$C$8:$AD$30,CA$7,FALSE))))))</f>
        <v>0</v>
      </c>
      <c r="CB501" s="288">
        <f>IF($Q501="n/a",(IF('Workforce hours'!AB$30=0,0,(AZ501/'Workforce hours'!AB$30))),(IF(VLOOKUP($Q501,'Workforce hours'!$C$8:$AD$30,CB$7,FALSE)=0,0,(AZ501/(VLOOKUP($Q501,'Workforce hours'!$C$8:$AD$30,CB$7,FALSE))))))</f>
        <v>0</v>
      </c>
      <c r="CC501" s="288">
        <f>IF($Q501="n/a",(IF('Workforce hours'!AC$30=0,0,(BA501/'Workforce hours'!AC$30))),(IF(VLOOKUP($Q501,'Workforce hours'!$C$8:$AD$30,CC$7,FALSE)=0,0,(BA501/(VLOOKUP($Q501,'Workforce hours'!$C$8:$AD$30,CC$7,FALSE))))))</f>
        <v>0</v>
      </c>
      <c r="CD501" s="288">
        <f>IF($Q501="n/a",(IF('Workforce hours'!AD$30=0,0,(BB501/'Workforce hours'!AD$30))),(IF(VLOOKUP($Q501,'Workforce hours'!$C$8:$AD$30,CD$7,FALSE)=0,0,(BB501/(VLOOKUP($Q501,'Workforce hours'!$C$8:$AD$30,CD$7,FALSE))))))</f>
        <v>0</v>
      </c>
      <c r="CE501" s="289">
        <f t="shared" si="66"/>
        <v>0</v>
      </c>
      <c r="CF501" s="290">
        <f>BD501*'Workforce costs'!B$9*(1+'Workforce costs'!B$10)*(1+'Workforce costs'!B$11)</f>
        <v>0</v>
      </c>
      <c r="CG501" s="290">
        <f>BE501*'Workforce costs'!C$9*(1+'Workforce costs'!C$10)*(1+'Workforce costs'!C$11)</f>
        <v>0</v>
      </c>
      <c r="CH501" s="290">
        <f>BF501*'Workforce costs'!D$9*(1+'Workforce costs'!D$10)*(1+'Workforce costs'!D$11)</f>
        <v>0</v>
      </c>
      <c r="CI501" s="290">
        <f>BG501*'Workforce costs'!E$9*(1+'Workforce costs'!E$10)*(1+'Workforce costs'!E$11)</f>
        <v>0</v>
      </c>
      <c r="CJ501" s="290">
        <f>BH501*'Workforce costs'!F$9*(1+'Workforce costs'!F$10)*(1+'Workforce costs'!F$11)</f>
        <v>0</v>
      </c>
      <c r="CK501" s="290">
        <f>BI501*'Workforce costs'!G$9*(1+'Workforce costs'!G$10)*(1+'Workforce costs'!G$11)</f>
        <v>0</v>
      </c>
      <c r="CL501" s="290">
        <f>BJ501*'Workforce costs'!H$9*(1+'Workforce costs'!H$10)*(1+'Workforce costs'!H$11)</f>
        <v>0</v>
      </c>
      <c r="CM501" s="290">
        <f>BK501*'Workforce costs'!I$9*(1+'Workforce costs'!I$10)*(1+'Workforce costs'!I$11)</f>
        <v>0</v>
      </c>
      <c r="CN501" s="290">
        <f>BL501*'Workforce costs'!J$9*(1+'Workforce costs'!J$10)*(1+'Workforce costs'!J$11)</f>
        <v>0</v>
      </c>
      <c r="CO501" s="290">
        <f>BM501*'Workforce costs'!K$9*(1+'Workforce costs'!K$10)*(1+'Workforce costs'!K$11)</f>
        <v>0</v>
      </c>
      <c r="CP501" s="290">
        <f>BN501*'Workforce costs'!L$9*(1+'Workforce costs'!L$10)*(1+'Workforce costs'!L$11)</f>
        <v>0</v>
      </c>
      <c r="CQ501" s="290">
        <f>BO501*'Workforce costs'!M$9*(1+'Workforce costs'!M$10)*(1+'Workforce costs'!M$11)</f>
        <v>0</v>
      </c>
      <c r="CR501" s="290">
        <f>BP501*'Workforce costs'!N$9*(1+'Workforce costs'!N$10)*(1+'Workforce costs'!N$11)</f>
        <v>0</v>
      </c>
      <c r="CS501" s="290">
        <f>BQ501*'Workforce costs'!O$9*(1+'Workforce costs'!O$10)*(1+'Workforce costs'!O$11)</f>
        <v>0</v>
      </c>
      <c r="CT501" s="290">
        <f>BR501*'Workforce costs'!P$9*(1+'Workforce costs'!P$10)*(1+'Workforce costs'!P$11)</f>
        <v>0</v>
      </c>
      <c r="CU501" s="290">
        <f>BS501*'Workforce costs'!Q$9*(1+'Workforce costs'!Q$10)*(1+'Workforce costs'!Q$11)</f>
        <v>0</v>
      </c>
      <c r="CV501" s="290">
        <f>BT501*'Workforce costs'!R$9*(1+'Workforce costs'!R$10)*(1+'Workforce costs'!R$11)</f>
        <v>0</v>
      </c>
      <c r="CW501" s="290">
        <f>BU501*'Workforce costs'!S$9*(1+'Workforce costs'!S$10)*(1+'Workforce costs'!S$11)</f>
        <v>0</v>
      </c>
      <c r="CX501" s="290">
        <f>BV501*'Workforce costs'!T$9*(1+'Workforce costs'!T$10)*(1+'Workforce costs'!T$11)</f>
        <v>0</v>
      </c>
      <c r="CY501" s="290">
        <f>BW501*'Workforce costs'!U$9*(1+'Workforce costs'!U$10)*(1+'Workforce costs'!U$11)</f>
        <v>0</v>
      </c>
      <c r="CZ501" s="290">
        <f>BX501*'Workforce costs'!V$9*(1+'Workforce costs'!V$10)*(1+'Workforce costs'!V$11)</f>
        <v>0</v>
      </c>
      <c r="DA501" s="290">
        <f>BY501*'Workforce costs'!W$9*(1+'Workforce costs'!W$10)*(1+'Workforce costs'!W$11)</f>
        <v>0</v>
      </c>
      <c r="DB501" s="290">
        <f>BZ501*'Workforce costs'!X$9*(1+'Workforce costs'!X$10)*(1+'Workforce costs'!X$11)</f>
        <v>0</v>
      </c>
      <c r="DC501" s="290">
        <f>CA501*'Workforce costs'!Y$9*(1+'Workforce costs'!Y$10)*(1+'Workforce costs'!Y$11)</f>
        <v>0</v>
      </c>
      <c r="DD501" s="290">
        <f>CB501*'Workforce costs'!Z$9*(1+'Workforce costs'!Z$10)*(1+'Workforce costs'!Z$11)</f>
        <v>0</v>
      </c>
      <c r="DE501" s="290">
        <f>CC501*'Workforce costs'!AA$9*(1+'Workforce costs'!AA$10)*(1+'Workforce costs'!AA$11)</f>
        <v>0</v>
      </c>
      <c r="DF501" s="290">
        <f>CD501*'Workforce costs'!AB$9*(1+'Workforce costs'!AB$10)*(1+'Workforce costs'!AB$11)</f>
        <v>0</v>
      </c>
    </row>
    <row r="502" spans="1:110" x14ac:dyDescent="0.3">
      <c r="A502" s="2" t="str">
        <f>Outputs!$A$4</f>
        <v>Australia</v>
      </c>
      <c r="B502" s="2" t="str">
        <f t="shared" si="59"/>
        <v>Australia 12to17</v>
      </c>
      <c r="C502" s="30">
        <f>VLOOKUP($B502,Populations!$D$15:$H$1920,3,FALSE)</f>
        <v>1959472</v>
      </c>
      <c r="D502" s="255">
        <f>IF(OR($H502="General pop",$H502="Schools",$H502="Workplace",$H502="Skills Training",$H502="Digital Supports"),1,VLOOKUP($B502,Populations!$D$15:$H$1920,5,FALSE))</f>
        <v>1</v>
      </c>
      <c r="E502" s="88">
        <f>VLOOKUP(I502,Epidemiology!$C$10:$H$47,6,FALSE)</f>
        <v>339.12</v>
      </c>
      <c r="F502" s="102">
        <f>'Care profiles'!R503</f>
        <v>1</v>
      </c>
      <c r="G502" s="15" t="str">
        <f>'Care profiles'!A503</f>
        <v>12to17</v>
      </c>
      <c r="H502" s="15" t="str">
        <f>'Care profiles'!B503</f>
        <v>Bereaved_Subsequent</v>
      </c>
      <c r="I502" s="15" t="str">
        <f>'Care profiles'!C503</f>
        <v xml:space="preserve">Bereaved_Subsequent_12-17yrs </v>
      </c>
      <c r="J502" s="15" t="str">
        <f>'Care profiles'!D503</f>
        <v>Care profile</v>
      </c>
      <c r="K502" s="15" t="str">
        <f>'Care profiles'!E503</f>
        <v>Structured Psychological Therapies – Family</v>
      </c>
      <c r="L502" s="104">
        <f>'Care profiles'!F503</f>
        <v>0.5</v>
      </c>
      <c r="M502" s="15">
        <f>'Care profiles'!G503</f>
        <v>15</v>
      </c>
      <c r="N502" s="15">
        <f>'Care profiles'!H503</f>
        <v>60</v>
      </c>
      <c r="O502" s="15" t="str">
        <f>'Care profiles'!I503</f>
        <v>min</v>
      </c>
      <c r="P502" s="15" t="str">
        <f>'Care profiles'!J503</f>
        <v>Tertiary Qualified - Unspecified</v>
      </c>
      <c r="Q502" s="15" t="str">
        <f>'Care profiles'!K503</f>
        <v>n/a</v>
      </c>
      <c r="R502" s="15" t="str">
        <f>'Care profiles'!M503</f>
        <v>Y</v>
      </c>
      <c r="S502" s="15" t="str">
        <f>'Care profiles'!O503</f>
        <v>N</v>
      </c>
      <c r="T502" s="15" t="str">
        <f>'Care profiles'!Q503</f>
        <v>N</v>
      </c>
      <c r="U502" s="30">
        <f t="shared" si="60"/>
        <v>6644.9614463999997</v>
      </c>
      <c r="V502" s="30">
        <f t="shared" si="61"/>
        <v>3322.4807231999998</v>
      </c>
      <c r="W502" s="30">
        <f>IF(M502="n/a",0,IF(O502="days",V502*M502*(1+(VLOOKUP(K502,'Bed parameters'!$A$9:$G$12,7,FALSE))),V502*M502))</f>
        <v>49837.210847999995</v>
      </c>
      <c r="X502" s="30">
        <f t="shared" si="62"/>
        <v>49837.210847999995</v>
      </c>
      <c r="Y502" s="30">
        <f t="shared" si="63"/>
        <v>0</v>
      </c>
      <c r="Z502" s="113">
        <f>_xlfn.IFNA(Y502/((VLOOKUP(K502,'Bed parameters'!$A$9:$G$12,3,FALSE))*(VLOOKUP(K502,'Bed parameters'!$A$9:$G$12,5,FALSE))),0)</f>
        <v>0</v>
      </c>
      <c r="AA502" s="30">
        <f t="shared" si="64"/>
        <v>49837.210847999995</v>
      </c>
      <c r="AB502" s="30">
        <f>_xlfn.IFNA(IF($O502="days",$Y502*(VLOOKUP($K502,'Bed parameters'!$A$9:$I$12,9,FALSE))*$F502*(VLOOKUP($Q502,'Workforce distribution'!$C$8:$AD$30,AB$7,FALSE)),IF($Q502="n/a",(IF($P502=AB$6,$X502*$F502,0)),$X502*$F502*(VLOOKUP($Q502,'Workforce distribution'!$C$8:$AD$30,AB$7,FALSE)))),0)</f>
        <v>0</v>
      </c>
      <c r="AC502" s="30">
        <f>_xlfn.IFNA(IF($O502="days",$Y502*(VLOOKUP($K502,'Bed parameters'!$A$9:$I$12,9,FALSE))*$F502*(VLOOKUP($Q502,'Workforce distribution'!$C$8:$AD$30,AC$7,FALSE)),IF($Q502="n/a",(IF($P502=AC$6,$X502*$F502,0)),$X502*$F502*(VLOOKUP($Q502,'Workforce distribution'!$C$8:$AD$30,AC$7,FALSE)))),0)</f>
        <v>0</v>
      </c>
      <c r="AD502" s="30">
        <f>_xlfn.IFNA(IF($O502="days",$Y502*(VLOOKUP($K502,'Bed parameters'!$A$9:$I$12,9,FALSE))*$F502*(VLOOKUP($Q502,'Workforce distribution'!$C$8:$AD$30,AD$7,FALSE)),IF($Q502="n/a",(IF($P502=AD$6,$X502*$F502,0)),$X502*$F502*(VLOOKUP($Q502,'Workforce distribution'!$C$8:$AD$30,AD$7,FALSE)))),0)</f>
        <v>0</v>
      </c>
      <c r="AE502" s="30">
        <f>_xlfn.IFNA(IF($O502="days",$Y502*(VLOOKUP($K502,'Bed parameters'!$A$9:$I$12,9,FALSE))*$F502*(VLOOKUP($Q502,'Workforce distribution'!$C$8:$AD$30,AE$7,FALSE)),IF($Q502="n/a",(IF($P502=AE$6,$X502*$F502,0)),$X502*$F502*(VLOOKUP($Q502,'Workforce distribution'!$C$8:$AD$30,AE$7,FALSE)))),0)</f>
        <v>0</v>
      </c>
      <c r="AF502" s="30">
        <f>_xlfn.IFNA(IF($O502="days",$Y502*(VLOOKUP($K502,'Bed parameters'!$A$9:$I$12,9,FALSE))*$F502*(VLOOKUP($Q502,'Workforce distribution'!$C$8:$AD$30,AF$7,FALSE)),IF($Q502="n/a",(IF($P502=AF$6,$X502*$F502,0)),$X502*$F502*(VLOOKUP($Q502,'Workforce distribution'!$C$8:$AD$30,AF$7,FALSE)))),0)</f>
        <v>0</v>
      </c>
      <c r="AG502" s="30">
        <f>_xlfn.IFNA(IF($O502="days",$Y502*(VLOOKUP($K502,'Bed parameters'!$A$9:$I$12,9,FALSE))*$F502*(VLOOKUP($Q502,'Workforce distribution'!$C$8:$AD$30,AG$7,FALSE)),IF($Q502="n/a",(IF($P502=AG$6,$X502*$F502,0)),$X502*$F502*(VLOOKUP($Q502,'Workforce distribution'!$C$8:$AD$30,AG$7,FALSE)))),0)</f>
        <v>0</v>
      </c>
      <c r="AH502" s="30">
        <f>_xlfn.IFNA(IF($O502="days",$Y502*(VLOOKUP($K502,'Bed parameters'!$A$9:$I$12,9,FALSE))*$F502*(VLOOKUP($Q502,'Workforce distribution'!$C$8:$AD$30,AH$7,FALSE)),IF($Q502="n/a",(IF($P502=AH$6,$X502*$F502,0)),$X502*$F502*(VLOOKUP($Q502,'Workforce distribution'!$C$8:$AD$30,AH$7,FALSE)))),0)</f>
        <v>0</v>
      </c>
      <c r="AI502" s="30">
        <f>_xlfn.IFNA(IF($O502="days",$Y502*(VLOOKUP($K502,'Bed parameters'!$A$9:$I$12,9,FALSE))*$F502*(VLOOKUP($Q502,'Workforce distribution'!$C$8:$AD$30,AI$7,FALSE)),IF($Q502="n/a",(IF($P502=AI$6,$X502*$F502,0)),$X502*$F502*(VLOOKUP($Q502,'Workforce distribution'!$C$8:$AD$30,AI$7,FALSE)))),0)</f>
        <v>0</v>
      </c>
      <c r="AJ502" s="30">
        <f>_xlfn.IFNA(IF($O502="days",$Y502*(VLOOKUP($K502,'Bed parameters'!$A$9:$I$12,9,FALSE))*$F502*(VLOOKUP($Q502,'Workforce distribution'!$C$8:$AD$30,AJ$7,FALSE)),IF($Q502="n/a",(IF($P502=AJ$6,$X502*$F502,0)),$X502*$F502*(VLOOKUP($Q502,'Workforce distribution'!$C$8:$AD$30,AJ$7,FALSE)))),0)</f>
        <v>0</v>
      </c>
      <c r="AK502" s="30">
        <f>_xlfn.IFNA(IF($O502="days",$Y502*(VLOOKUP($K502,'Bed parameters'!$A$9:$I$12,9,FALSE))*$F502*(VLOOKUP($Q502,'Workforce distribution'!$C$8:$AD$30,AK$7,FALSE)),IF($Q502="n/a",(IF($P502=AK$6,$X502*$F502,0)),$X502*$F502*(VLOOKUP($Q502,'Workforce distribution'!$C$8:$AD$30,AK$7,FALSE)))),0)</f>
        <v>0</v>
      </c>
      <c r="AL502" s="30">
        <f>_xlfn.IFNA(IF($O502="days",$Y502*(VLOOKUP($K502,'Bed parameters'!$A$9:$I$12,9,FALSE))*$F502*(VLOOKUP($Q502,'Workforce distribution'!$C$8:$AD$30,AL$7,FALSE)),IF($Q502="n/a",(IF($P502=AL$6,$X502*$F502,0)),$X502*$F502*(VLOOKUP($Q502,'Workforce distribution'!$C$8:$AD$30,AL$7,FALSE)))),0)</f>
        <v>0</v>
      </c>
      <c r="AM502" s="30">
        <f>_xlfn.IFNA(IF($O502="days",$Y502*(VLOOKUP($K502,'Bed parameters'!$A$9:$I$12,9,FALSE))*$F502*(VLOOKUP($Q502,'Workforce distribution'!$C$8:$AD$30,AM$7,FALSE)),IF($Q502="n/a",(IF($P502=AM$6,$X502*$F502,0)),$X502*$F502*(VLOOKUP($Q502,'Workforce distribution'!$C$8:$AD$30,AM$7,FALSE)))),0)</f>
        <v>0</v>
      </c>
      <c r="AN502" s="30">
        <f>_xlfn.IFNA(IF($O502="days",$Y502*(VLOOKUP($K502,'Bed parameters'!$A$9:$I$12,9,FALSE))*$F502*(VLOOKUP($Q502,'Workforce distribution'!$C$8:$AD$30,AN$7,FALSE)),IF($Q502="n/a",(IF($P502=AN$6,$X502*$F502,0)),$X502*$F502*(VLOOKUP($Q502,'Workforce distribution'!$C$8:$AD$30,AN$7,FALSE)))),0)</f>
        <v>0</v>
      </c>
      <c r="AO502" s="30">
        <f>_xlfn.IFNA(IF($O502="days",$Y502*(VLOOKUP($K502,'Bed parameters'!$A$9:$I$12,9,FALSE))*$F502*(VLOOKUP($Q502,'Workforce distribution'!$C$8:$AD$30,AO$7,FALSE)),IF($Q502="n/a",(IF($P502=AO$6,$X502*$F502,0)),$X502*$F502*(VLOOKUP($Q502,'Workforce distribution'!$C$8:$AD$30,AO$7,FALSE)))),0)</f>
        <v>0</v>
      </c>
      <c r="AP502" s="30">
        <f>_xlfn.IFNA(IF($O502="days",$Y502*(VLOOKUP($K502,'Bed parameters'!$A$9:$I$12,9,FALSE))*$F502*(VLOOKUP($Q502,'Workforce distribution'!$C$8:$AD$30,AP$7,FALSE)),IF($Q502="n/a",(IF($P502=AP$6,$X502*$F502,0)),$X502*$F502*(VLOOKUP($Q502,'Workforce distribution'!$C$8:$AD$30,AP$7,FALSE)))),0)</f>
        <v>0</v>
      </c>
      <c r="AQ502" s="30">
        <f>_xlfn.IFNA(IF($O502="days",$Y502*(VLOOKUP($K502,'Bed parameters'!$A$9:$I$12,9,FALSE))*$F502*(VLOOKUP($Q502,'Workforce distribution'!$C$8:$AD$30,AQ$7,FALSE)),IF($Q502="n/a",(IF($P502=AQ$6,$X502*$F502,0)),$X502*$F502*(VLOOKUP($Q502,'Workforce distribution'!$C$8:$AD$30,AQ$7,FALSE)))),0)</f>
        <v>0</v>
      </c>
      <c r="AR502" s="30">
        <f>_xlfn.IFNA(IF($O502="days",$Y502*(VLOOKUP($K502,'Bed parameters'!$A$9:$I$12,9,FALSE))*$F502*(VLOOKUP($Q502,'Workforce distribution'!$C$8:$AD$30,AR$7,FALSE)),IF($Q502="n/a",(IF($P502=AR$6,$X502*$F502,0)),$X502*$F502*(VLOOKUP($Q502,'Workforce distribution'!$C$8:$AD$30,AR$7,FALSE)))),0)</f>
        <v>0</v>
      </c>
      <c r="AS502" s="30">
        <f>_xlfn.IFNA(IF($O502="days",$Y502*(VLOOKUP($K502,'Bed parameters'!$A$9:$I$12,9,FALSE))*$F502*(VLOOKUP($Q502,'Workforce distribution'!$C$8:$AD$30,AS$7,FALSE)),IF($Q502="n/a",(IF($P502=AS$6,$X502*$F502,0)),$X502*$F502*(VLOOKUP($Q502,'Workforce distribution'!$C$8:$AD$30,AS$7,FALSE)))),0)</f>
        <v>49837.210847999995</v>
      </c>
      <c r="AT502" s="30">
        <f>_xlfn.IFNA(IF($O502="days",$Y502*(VLOOKUP($K502,'Bed parameters'!$A$9:$I$12,9,FALSE))*$F502*(VLOOKUP($Q502,'Workforce distribution'!$C$8:$AD$30,AT$7,FALSE)),IF($Q502="n/a",(IF($P502=AT$6,$X502*$F502,0)),$X502*$F502*(VLOOKUP($Q502,'Workforce distribution'!$C$8:$AD$30,AT$7,FALSE)))),0)</f>
        <v>0</v>
      </c>
      <c r="AU502" s="30">
        <f>_xlfn.IFNA(IF($O502="days",$Y502*(VLOOKUP($K502,'Bed parameters'!$A$9:$I$12,9,FALSE))*$F502*(VLOOKUP($Q502,'Workforce distribution'!$C$8:$AD$30,AU$7,FALSE)),IF($Q502="n/a",(IF($P502=AU$6,$X502*$F502,0)),$X502*$F502*(VLOOKUP($Q502,'Workforce distribution'!$C$8:$AD$30,AU$7,FALSE)))),0)</f>
        <v>0</v>
      </c>
      <c r="AV502" s="30">
        <f>_xlfn.IFNA(IF($O502="days",$Y502*(VLOOKUP($K502,'Bed parameters'!$A$9:$I$12,9,FALSE))*$F502*(VLOOKUP($Q502,'Workforce distribution'!$C$8:$AD$30,AV$7,FALSE)),IF($Q502="n/a",(IF($P502=AV$6,$X502*$F502,0)),$X502*$F502*(VLOOKUP($Q502,'Workforce distribution'!$C$8:$AD$30,AV$7,FALSE)))),0)</f>
        <v>0</v>
      </c>
      <c r="AW502" s="30">
        <f>_xlfn.IFNA(IF($O502="days",$Y502*(VLOOKUP($K502,'Bed parameters'!$A$9:$I$12,9,FALSE))*$F502*(VLOOKUP($Q502,'Workforce distribution'!$C$8:$AD$30,AW$7,FALSE)),IF($Q502="n/a",(IF($P502=AW$6,$X502*$F502,0)),$X502*$F502*(VLOOKUP($Q502,'Workforce distribution'!$C$8:$AD$30,AW$7,FALSE)))),0)</f>
        <v>0</v>
      </c>
      <c r="AX502" s="30">
        <f>_xlfn.IFNA(IF($O502="days",$Y502*(VLOOKUP($K502,'Bed parameters'!$A$9:$I$12,9,FALSE))*$F502*(VLOOKUP($Q502,'Workforce distribution'!$C$8:$AD$30,AX$7,FALSE)),IF($Q502="n/a",(IF($P502=AX$6,$X502*$F502,0)),$X502*$F502*(VLOOKUP($Q502,'Workforce distribution'!$C$8:$AD$30,AX$7,FALSE)))),0)</f>
        <v>0</v>
      </c>
      <c r="AY502" s="30">
        <f>_xlfn.IFNA(IF($O502="days",$Y502*(VLOOKUP($K502,'Bed parameters'!$A$9:$I$12,9,FALSE))*$F502*(VLOOKUP($Q502,'Workforce distribution'!$C$8:$AD$30,AY$7,FALSE)),IF($Q502="n/a",(IF($P502=AY$6,$X502*$F502,0)),$X502*$F502*(VLOOKUP($Q502,'Workforce distribution'!$C$8:$AD$30,AY$7,FALSE)))),0)</f>
        <v>0</v>
      </c>
      <c r="AZ502" s="30">
        <f>_xlfn.IFNA(IF($O502="days",$Y502*(VLOOKUP($K502,'Bed parameters'!$A$9:$I$12,9,FALSE))*$F502*(VLOOKUP($Q502,'Workforce distribution'!$C$8:$AD$30,AZ$7,FALSE)),IF($Q502="n/a",(IF($P502=AZ$6,$X502*$F502,0)),$X502*$F502*(VLOOKUP($Q502,'Workforce distribution'!$C$8:$AD$30,AZ$7,FALSE)))),0)</f>
        <v>0</v>
      </c>
      <c r="BA502" s="30">
        <f>_xlfn.IFNA(IF($O502="days",$Y502*(VLOOKUP($K502,'Bed parameters'!$A$9:$I$12,9,FALSE))*$F502*(VLOOKUP($Q502,'Workforce distribution'!$C$8:$AD$30,BA$7,FALSE)),IF($Q502="n/a",(IF($P502=BA$6,$X502*$F502,0)),$X502*$F502*(VLOOKUP($Q502,'Workforce distribution'!$C$8:$AD$30,BA$7,FALSE)))),0)</f>
        <v>0</v>
      </c>
      <c r="BB502" s="30">
        <f>_xlfn.IFNA(IF($O502="days",$Y502*(VLOOKUP($K502,'Bed parameters'!$A$9:$I$12,9,FALSE))*$F502*(VLOOKUP($Q502,'Workforce distribution'!$C$8:$AD$30,BB$7,FALSE)),IF($Q502="n/a",(IF($P502=BB$6,$X502*$F502,0)),$X502*$F502*(VLOOKUP($Q502,'Workforce distribution'!$C$8:$AD$30,BB$7,FALSE)))),0)</f>
        <v>0</v>
      </c>
      <c r="BC502" s="149">
        <f t="shared" si="65"/>
        <v>43.364443245609976</v>
      </c>
      <c r="BD502" s="288">
        <f>IF($Q502="n/a",(IF('Workforce hours'!D$30=0,0,(AB502/'Workforce hours'!D$30))),(IF(VLOOKUP($Q502,'Workforce hours'!$C$8:$AD$30,BD$7,FALSE)=0,0,(AB502/(VLOOKUP($Q502,'Workforce hours'!$C$8:$AD$30,BD$7,FALSE))))))</f>
        <v>0</v>
      </c>
      <c r="BE502" s="288">
        <f>IF($Q502="n/a",(IF('Workforce hours'!E$30=0,0,(AC502/'Workforce hours'!E$30))),(IF(VLOOKUP($Q502,'Workforce hours'!$C$8:$AD$30,BE$7,FALSE)=0,0,(AC502/(VLOOKUP($Q502,'Workforce hours'!$C$8:$AD$30,BE$7,FALSE))))))</f>
        <v>0</v>
      </c>
      <c r="BF502" s="288">
        <f>IF($Q502="n/a",(IF('Workforce hours'!F$30=0,0,(AD502/'Workforce hours'!F$30))),(IF(VLOOKUP($Q502,'Workforce hours'!$C$8:$AD$30,BF$7,FALSE)=0,0,(AD502/(VLOOKUP($Q502,'Workforce hours'!$C$8:$AD$30,BF$7,FALSE))))))</f>
        <v>0</v>
      </c>
      <c r="BG502" s="288">
        <f>IF($Q502="n/a",(IF('Workforce hours'!G$30=0,0,(AE502/'Workforce hours'!G$30))),(IF(VLOOKUP($Q502,'Workforce hours'!$C$8:$AD$30,BG$7,FALSE)=0,0,(AE502/(VLOOKUP($Q502,'Workforce hours'!$C$8:$AD$30,BG$7,FALSE))))))</f>
        <v>0</v>
      </c>
      <c r="BH502" s="288">
        <f>IF($Q502="n/a",(IF('Workforce hours'!H$30=0,0,(AF502/'Workforce hours'!H$30))),(IF(VLOOKUP($Q502,'Workforce hours'!$C$8:$AD$30,BH$7,FALSE)=0,0,(AF502/(VLOOKUP($Q502,'Workforce hours'!$C$8:$AD$30,BH$7,FALSE))))))</f>
        <v>0</v>
      </c>
      <c r="BI502" s="288">
        <f>IF($Q502="n/a",(IF('Workforce hours'!I$30=0,0,(AG502/'Workforce hours'!I$30))),(IF(VLOOKUP($Q502,'Workforce hours'!$C$8:$AD$30,BI$7,FALSE)=0,0,(AG502/(VLOOKUP($Q502,'Workforce hours'!$C$8:$AD$30,BI$7,FALSE))))))</f>
        <v>0</v>
      </c>
      <c r="BJ502" s="288">
        <f>IF($Q502="n/a",(IF('Workforce hours'!J$30=0,0,(AH502/'Workforce hours'!J$30))),(IF(VLOOKUP($Q502,'Workforce hours'!$C$8:$AD$30,BJ$7,FALSE)=0,0,(AH502/(VLOOKUP($Q502,'Workforce hours'!$C$8:$AD$30,BJ$7,FALSE))))))</f>
        <v>0</v>
      </c>
      <c r="BK502" s="288">
        <f>IF($Q502="n/a",(IF('Workforce hours'!K$30=0,0,(AI502/'Workforce hours'!K$30))),(IF(VLOOKUP($Q502,'Workforce hours'!$C$8:$AD$30,BK$7,FALSE)=0,0,(AI502/(VLOOKUP($Q502,'Workforce hours'!$C$8:$AD$30,BK$7,FALSE))))))</f>
        <v>0</v>
      </c>
      <c r="BL502" s="288">
        <f>IF($Q502="n/a",(IF('Workforce hours'!L$30=0,0,(AJ502/'Workforce hours'!L$30))),(IF(VLOOKUP($Q502,'Workforce hours'!$C$8:$AD$30,BL$7,FALSE)=0,0,(AJ502/(VLOOKUP($Q502,'Workforce hours'!$C$8:$AD$30,BL$7,FALSE))))))</f>
        <v>0</v>
      </c>
      <c r="BM502" s="288">
        <f>IF($Q502="n/a",(IF('Workforce hours'!M$30=0,0,(AK502/'Workforce hours'!M$30))),(IF(VLOOKUP($Q502,'Workforce hours'!$C$8:$AD$30,BM$7,FALSE)=0,0,(AK502/(VLOOKUP($Q502,'Workforce hours'!$C$8:$AD$30,BM$7,FALSE))))))</f>
        <v>0</v>
      </c>
      <c r="BN502" s="288">
        <f>IF($Q502="n/a",(IF('Workforce hours'!N$30=0,0,(AL502/'Workforce hours'!N$30))),(IF(VLOOKUP($Q502,'Workforce hours'!$C$8:$AD$30,BN$7,FALSE)=0,0,(AL502/(VLOOKUP($Q502,'Workforce hours'!$C$8:$AD$30,BN$7,FALSE))))))</f>
        <v>0</v>
      </c>
      <c r="BO502" s="288">
        <f>IF($Q502="n/a",(IF('Workforce hours'!O$30=0,0,(AM502/'Workforce hours'!O$30))),(IF(VLOOKUP($Q502,'Workforce hours'!$C$8:$AD$30,BO$7,FALSE)=0,0,(AM502/(VLOOKUP($Q502,'Workforce hours'!$C$8:$AD$30,BO$7,FALSE))))))</f>
        <v>0</v>
      </c>
      <c r="BP502" s="288">
        <f>IF($Q502="n/a",(IF('Workforce hours'!P$30=0,0,(AN502/'Workforce hours'!P$30))),(IF(VLOOKUP($Q502,'Workforce hours'!$C$8:$AD$30,BP$7,FALSE)=0,0,(AN502/(VLOOKUP($Q502,'Workforce hours'!$C$8:$AD$30,BP$7,FALSE))))))</f>
        <v>0</v>
      </c>
      <c r="BQ502" s="288">
        <f>IF($Q502="n/a",(IF('Workforce hours'!Q$30=0,0,(AO502/'Workforce hours'!Q$30))),(IF(VLOOKUP($Q502,'Workforce hours'!$C$8:$AD$30,BQ$7,FALSE)=0,0,(AO502/(VLOOKUP($Q502,'Workforce hours'!$C$8:$AD$30,BQ$7,FALSE))))))</f>
        <v>0</v>
      </c>
      <c r="BR502" s="288">
        <f>IF($Q502="n/a",(IF('Workforce hours'!R$30=0,0,(AP502/'Workforce hours'!R$30))),(IF(VLOOKUP($Q502,'Workforce hours'!$C$8:$AD$30,BR$7,FALSE)=0,0,(AP502/(VLOOKUP($Q502,'Workforce hours'!$C$8:$AD$30,BR$7,FALSE))))))</f>
        <v>0</v>
      </c>
      <c r="BS502" s="288">
        <f>IF($Q502="n/a",(IF('Workforce hours'!S$30=0,0,(AQ502/'Workforce hours'!S$30))),(IF(VLOOKUP($Q502,'Workforce hours'!$C$8:$AD$30,BS$7,FALSE)=0,0,(AQ502/(VLOOKUP($Q502,'Workforce hours'!$C$8:$AD$30,BS$7,FALSE))))))</f>
        <v>0</v>
      </c>
      <c r="BT502" s="288">
        <f>IF($Q502="n/a",(IF('Workforce hours'!T$30=0,0,(AR502/'Workforce hours'!T$30))),(IF(VLOOKUP($Q502,'Workforce hours'!$C$8:$AD$30,BT$7,FALSE)=0,0,(AR502/(VLOOKUP($Q502,'Workforce hours'!$C$8:$AD$30,BT$7,FALSE))))))</f>
        <v>0</v>
      </c>
      <c r="BU502" s="288">
        <f>IF($Q502="n/a",(IF('Workforce hours'!U$30=0,0,(AS502/'Workforce hours'!U$30))),(IF(VLOOKUP($Q502,'Workforce hours'!$C$8:$AD$30,BU$7,FALSE)=0,0,(AS502/(VLOOKUP($Q502,'Workforce hours'!$C$8:$AD$30,BU$7,FALSE))))))</f>
        <v>43.364443245609976</v>
      </c>
      <c r="BV502" s="288">
        <f>IF($Q502="n/a",(IF('Workforce hours'!V$30=0,0,(AT502/'Workforce hours'!V$30))),(IF(VLOOKUP($Q502,'Workforce hours'!$C$8:$AD$30,BV$7,FALSE)=0,0,(AT502/(VLOOKUP($Q502,'Workforce hours'!$C$8:$AD$30,BV$7,FALSE))))))</f>
        <v>0</v>
      </c>
      <c r="BW502" s="288">
        <f>IF($Q502="n/a",(IF('Workforce hours'!W$30=0,0,(AU502/'Workforce hours'!W$30))),(IF(VLOOKUP($Q502,'Workforce hours'!$C$8:$AD$30,BW$7,FALSE)=0,0,(AU502/(VLOOKUP($Q502,'Workforce hours'!$C$8:$AD$30,BW$7,FALSE))))))</f>
        <v>0</v>
      </c>
      <c r="BX502" s="288">
        <f>IF($Q502="n/a",(IF('Workforce hours'!X$30=0,0,(AV502/'Workforce hours'!X$30))),(IF(VLOOKUP($Q502,'Workforce hours'!$C$8:$AD$30,BX$7,FALSE)=0,0,(AV502/(VLOOKUP($Q502,'Workforce hours'!$C$8:$AD$30,BX$7,FALSE))))))</f>
        <v>0</v>
      </c>
      <c r="BY502" s="288">
        <f>IF($Q502="n/a",(IF('Workforce hours'!Y$30=0,0,(AW502/'Workforce hours'!Y$30))),(IF(VLOOKUP($Q502,'Workforce hours'!$C$8:$AD$30,BY$7,FALSE)=0,0,(AW502/(VLOOKUP($Q502,'Workforce hours'!$C$8:$AD$30,BY$7,FALSE))))))</f>
        <v>0</v>
      </c>
      <c r="BZ502" s="288">
        <f>IF($Q502="n/a",(IF('Workforce hours'!Z$30=0,0,(AX502/'Workforce hours'!Z$30))),(IF(VLOOKUP($Q502,'Workforce hours'!$C$8:$AD$30,BZ$7,FALSE)=0,0,(AX502/(VLOOKUP($Q502,'Workforce hours'!$C$8:$AD$30,BZ$7,FALSE))))))</f>
        <v>0</v>
      </c>
      <c r="CA502" s="288">
        <f>IF($Q502="n/a",(IF('Workforce hours'!AA$30=0,0,(AY502/'Workforce hours'!AA$30))),(IF(VLOOKUP($Q502,'Workforce hours'!$C$8:$AD$30,CA$7,FALSE)=0,0,(AY502/(VLOOKUP($Q502,'Workforce hours'!$C$8:$AD$30,CA$7,FALSE))))))</f>
        <v>0</v>
      </c>
      <c r="CB502" s="288">
        <f>IF($Q502="n/a",(IF('Workforce hours'!AB$30=0,0,(AZ502/'Workforce hours'!AB$30))),(IF(VLOOKUP($Q502,'Workforce hours'!$C$8:$AD$30,CB$7,FALSE)=0,0,(AZ502/(VLOOKUP($Q502,'Workforce hours'!$C$8:$AD$30,CB$7,FALSE))))))</f>
        <v>0</v>
      </c>
      <c r="CC502" s="288">
        <f>IF($Q502="n/a",(IF('Workforce hours'!AC$30=0,0,(BA502/'Workforce hours'!AC$30))),(IF(VLOOKUP($Q502,'Workforce hours'!$C$8:$AD$30,CC$7,FALSE)=0,0,(BA502/(VLOOKUP($Q502,'Workforce hours'!$C$8:$AD$30,CC$7,FALSE))))))</f>
        <v>0</v>
      </c>
      <c r="CD502" s="288">
        <f>IF($Q502="n/a",(IF('Workforce hours'!AD$30=0,0,(BB502/'Workforce hours'!AD$30))),(IF(VLOOKUP($Q502,'Workforce hours'!$C$8:$AD$30,CD$7,FALSE)=0,0,(BB502/(VLOOKUP($Q502,'Workforce hours'!$C$8:$AD$30,CD$7,FALSE))))))</f>
        <v>0</v>
      </c>
      <c r="CE502" s="289">
        <f t="shared" si="66"/>
        <v>0</v>
      </c>
      <c r="CF502" s="290">
        <f>BD502*'Workforce costs'!B$9*(1+'Workforce costs'!B$10)*(1+'Workforce costs'!B$11)</f>
        <v>0</v>
      </c>
      <c r="CG502" s="290">
        <f>BE502*'Workforce costs'!C$9*(1+'Workforce costs'!C$10)*(1+'Workforce costs'!C$11)</f>
        <v>0</v>
      </c>
      <c r="CH502" s="290">
        <f>BF502*'Workforce costs'!D$9*(1+'Workforce costs'!D$10)*(1+'Workforce costs'!D$11)</f>
        <v>0</v>
      </c>
      <c r="CI502" s="290">
        <f>BG502*'Workforce costs'!E$9*(1+'Workforce costs'!E$10)*(1+'Workforce costs'!E$11)</f>
        <v>0</v>
      </c>
      <c r="CJ502" s="290">
        <f>BH502*'Workforce costs'!F$9*(1+'Workforce costs'!F$10)*(1+'Workforce costs'!F$11)</f>
        <v>0</v>
      </c>
      <c r="CK502" s="290">
        <f>BI502*'Workforce costs'!G$9*(1+'Workforce costs'!G$10)*(1+'Workforce costs'!G$11)</f>
        <v>0</v>
      </c>
      <c r="CL502" s="290">
        <f>BJ502*'Workforce costs'!H$9*(1+'Workforce costs'!H$10)*(1+'Workforce costs'!H$11)</f>
        <v>0</v>
      </c>
      <c r="CM502" s="290">
        <f>BK502*'Workforce costs'!I$9*(1+'Workforce costs'!I$10)*(1+'Workforce costs'!I$11)</f>
        <v>0</v>
      </c>
      <c r="CN502" s="290">
        <f>BL502*'Workforce costs'!J$9*(1+'Workforce costs'!J$10)*(1+'Workforce costs'!J$11)</f>
        <v>0</v>
      </c>
      <c r="CO502" s="290">
        <f>BM502*'Workforce costs'!K$9*(1+'Workforce costs'!K$10)*(1+'Workforce costs'!K$11)</f>
        <v>0</v>
      </c>
      <c r="CP502" s="290">
        <f>BN502*'Workforce costs'!L$9*(1+'Workforce costs'!L$10)*(1+'Workforce costs'!L$11)</f>
        <v>0</v>
      </c>
      <c r="CQ502" s="290">
        <f>BO502*'Workforce costs'!M$9*(1+'Workforce costs'!M$10)*(1+'Workforce costs'!M$11)</f>
        <v>0</v>
      </c>
      <c r="CR502" s="290">
        <f>BP502*'Workforce costs'!N$9*(1+'Workforce costs'!N$10)*(1+'Workforce costs'!N$11)</f>
        <v>0</v>
      </c>
      <c r="CS502" s="290">
        <f>BQ502*'Workforce costs'!O$9*(1+'Workforce costs'!O$10)*(1+'Workforce costs'!O$11)</f>
        <v>0</v>
      </c>
      <c r="CT502" s="290">
        <f>BR502*'Workforce costs'!P$9*(1+'Workforce costs'!P$10)*(1+'Workforce costs'!P$11)</f>
        <v>0</v>
      </c>
      <c r="CU502" s="290">
        <f>BS502*'Workforce costs'!Q$9*(1+'Workforce costs'!Q$10)*(1+'Workforce costs'!Q$11)</f>
        <v>0</v>
      </c>
      <c r="CV502" s="290">
        <f>BT502*'Workforce costs'!R$9*(1+'Workforce costs'!R$10)*(1+'Workforce costs'!R$11)</f>
        <v>0</v>
      </c>
      <c r="CW502" s="290">
        <f>BU502*'Workforce costs'!S$9*(1+'Workforce costs'!S$10)*(1+'Workforce costs'!S$11)</f>
        <v>0</v>
      </c>
      <c r="CX502" s="290">
        <f>BV502*'Workforce costs'!T$9*(1+'Workforce costs'!T$10)*(1+'Workforce costs'!T$11)</f>
        <v>0</v>
      </c>
      <c r="CY502" s="290">
        <f>BW502*'Workforce costs'!U$9*(1+'Workforce costs'!U$10)*(1+'Workforce costs'!U$11)</f>
        <v>0</v>
      </c>
      <c r="CZ502" s="290">
        <f>BX502*'Workforce costs'!V$9*(1+'Workforce costs'!V$10)*(1+'Workforce costs'!V$11)</f>
        <v>0</v>
      </c>
      <c r="DA502" s="290">
        <f>BY502*'Workforce costs'!W$9*(1+'Workforce costs'!W$10)*(1+'Workforce costs'!W$11)</f>
        <v>0</v>
      </c>
      <c r="DB502" s="290">
        <f>BZ502*'Workforce costs'!X$9*(1+'Workforce costs'!X$10)*(1+'Workforce costs'!X$11)</f>
        <v>0</v>
      </c>
      <c r="DC502" s="290">
        <f>CA502*'Workforce costs'!Y$9*(1+'Workforce costs'!Y$10)*(1+'Workforce costs'!Y$11)</f>
        <v>0</v>
      </c>
      <c r="DD502" s="290">
        <f>CB502*'Workforce costs'!Z$9*(1+'Workforce costs'!Z$10)*(1+'Workforce costs'!Z$11)</f>
        <v>0</v>
      </c>
      <c r="DE502" s="290">
        <f>CC502*'Workforce costs'!AA$9*(1+'Workforce costs'!AA$10)*(1+'Workforce costs'!AA$11)</f>
        <v>0</v>
      </c>
      <c r="DF502" s="290">
        <f>CD502*'Workforce costs'!AB$9*(1+'Workforce costs'!AB$10)*(1+'Workforce costs'!AB$11)</f>
        <v>0</v>
      </c>
    </row>
    <row r="503" spans="1:110" x14ac:dyDescent="0.3">
      <c r="A503" s="2" t="str">
        <f>Outputs!$A$4</f>
        <v>Australia</v>
      </c>
      <c r="B503" s="2" t="str">
        <f t="shared" si="59"/>
        <v>Australia 18to24</v>
      </c>
      <c r="C503" s="30">
        <f>VLOOKUP($B503,Populations!$D$15:$H$1920,3,FALSE)</f>
        <v>2374194</v>
      </c>
      <c r="D503" s="255">
        <f>IF(OR($H503="General pop",$H503="Schools",$H503="Workplace",$H503="Skills Training",$H503="Digital Supports"),1,VLOOKUP($B503,Populations!$D$15:$H$1920,5,FALSE))</f>
        <v>1</v>
      </c>
      <c r="E503" s="88">
        <f>VLOOKUP(I503,Epidemiology!$C$10:$H$47,6,FALSE)</f>
        <v>613.43999999999994</v>
      </c>
      <c r="F503" s="102" t="str">
        <f>'Care profiles'!R504</f>
        <v>n/a</v>
      </c>
      <c r="G503" s="15" t="str">
        <f>'Care profiles'!A504</f>
        <v>18to24</v>
      </c>
      <c r="H503" s="15" t="str">
        <f>'Care profiles'!B504</f>
        <v>Bereaved_Subsequent</v>
      </c>
      <c r="I503" s="15" t="str">
        <f>'Care profiles'!C504</f>
        <v>Bereaved_Subsequent_18-24yrs</v>
      </c>
      <c r="J503" s="15" t="str">
        <f>'Care profiles'!D504</f>
        <v>Care profile</v>
      </c>
      <c r="K503" s="15" t="str">
        <f>'Care profiles'!E504</f>
        <v>Telephone and Web-Based Support Services – Self-Guided (Postvention)</v>
      </c>
      <c r="L503" s="104">
        <f>'Care profiles'!F504</f>
        <v>1</v>
      </c>
      <c r="M503" s="15">
        <f>'Care profiles'!G504</f>
        <v>1</v>
      </c>
      <c r="N503" s="15" t="str">
        <f>'Care profiles'!H504</f>
        <v>n/a</v>
      </c>
      <c r="O503" s="15" t="str">
        <f>'Care profiles'!I504</f>
        <v>n/a</v>
      </c>
      <c r="P503" s="15" t="str">
        <f>'Care profiles'!J504</f>
        <v>n/a</v>
      </c>
      <c r="Q503" s="15" t="str">
        <f>'Care profiles'!K504</f>
        <v>n/a</v>
      </c>
      <c r="R503" s="15" t="str">
        <f>'Care profiles'!M504</f>
        <v>Y</v>
      </c>
      <c r="S503" s="15" t="str">
        <f>'Care profiles'!O504</f>
        <v>N</v>
      </c>
      <c r="T503" s="15" t="str">
        <f>'Care profiles'!Q504</f>
        <v>N</v>
      </c>
      <c r="U503" s="30">
        <f t="shared" si="60"/>
        <v>14564.255673599999</v>
      </c>
      <c r="V503" s="30">
        <f t="shared" si="61"/>
        <v>14564.255673599999</v>
      </c>
      <c r="W503" s="30">
        <f>IF(M503="n/a",0,IF(O503="days",V503*M503*(1+(VLOOKUP(K503,'Bed parameters'!$A$9:$G$12,7,FALSE))),V503*M503))</f>
        <v>14564.255673599999</v>
      </c>
      <c r="X503" s="30">
        <f t="shared" si="62"/>
        <v>0</v>
      </c>
      <c r="Y503" s="30">
        <f t="shared" si="63"/>
        <v>0</v>
      </c>
      <c r="Z503" s="113">
        <f>_xlfn.IFNA(Y503/((VLOOKUP(K503,'Bed parameters'!$A$9:$G$12,3,FALSE))*(VLOOKUP(K503,'Bed parameters'!$A$9:$G$12,5,FALSE))),0)</f>
        <v>0</v>
      </c>
      <c r="AA503" s="30">
        <f t="shared" si="64"/>
        <v>0</v>
      </c>
      <c r="AB503" s="30">
        <f>_xlfn.IFNA(IF($O503="days",$Y503*(VLOOKUP($K503,'Bed parameters'!$A$9:$I$12,9,FALSE))*$F503*(VLOOKUP($Q503,'Workforce distribution'!$C$8:$AD$30,AB$7,FALSE)),IF($Q503="n/a",(IF($P503=AB$6,$X503*$F503,0)),$X503*$F503*(VLOOKUP($Q503,'Workforce distribution'!$C$8:$AD$30,AB$7,FALSE)))),0)</f>
        <v>0</v>
      </c>
      <c r="AC503" s="30">
        <f>_xlfn.IFNA(IF($O503="days",$Y503*(VLOOKUP($K503,'Bed parameters'!$A$9:$I$12,9,FALSE))*$F503*(VLOOKUP($Q503,'Workforce distribution'!$C$8:$AD$30,AC$7,FALSE)),IF($Q503="n/a",(IF($P503=AC$6,$X503*$F503,0)),$X503*$F503*(VLOOKUP($Q503,'Workforce distribution'!$C$8:$AD$30,AC$7,FALSE)))),0)</f>
        <v>0</v>
      </c>
      <c r="AD503" s="30">
        <f>_xlfn.IFNA(IF($O503="days",$Y503*(VLOOKUP($K503,'Bed parameters'!$A$9:$I$12,9,FALSE))*$F503*(VLOOKUP($Q503,'Workforce distribution'!$C$8:$AD$30,AD$7,FALSE)),IF($Q503="n/a",(IF($P503=AD$6,$X503*$F503,0)),$X503*$F503*(VLOOKUP($Q503,'Workforce distribution'!$C$8:$AD$30,AD$7,FALSE)))),0)</f>
        <v>0</v>
      </c>
      <c r="AE503" s="30">
        <f>_xlfn.IFNA(IF($O503="days",$Y503*(VLOOKUP($K503,'Bed parameters'!$A$9:$I$12,9,FALSE))*$F503*(VLOOKUP($Q503,'Workforce distribution'!$C$8:$AD$30,AE$7,FALSE)),IF($Q503="n/a",(IF($P503=AE$6,$X503*$F503,0)),$X503*$F503*(VLOOKUP($Q503,'Workforce distribution'!$C$8:$AD$30,AE$7,FALSE)))),0)</f>
        <v>0</v>
      </c>
      <c r="AF503" s="30">
        <f>_xlfn.IFNA(IF($O503="days",$Y503*(VLOOKUP($K503,'Bed parameters'!$A$9:$I$12,9,FALSE))*$F503*(VLOOKUP($Q503,'Workforce distribution'!$C$8:$AD$30,AF$7,FALSE)),IF($Q503="n/a",(IF($P503=AF$6,$X503*$F503,0)),$X503*$F503*(VLOOKUP($Q503,'Workforce distribution'!$C$8:$AD$30,AF$7,FALSE)))),0)</f>
        <v>0</v>
      </c>
      <c r="AG503" s="30">
        <f>_xlfn.IFNA(IF($O503="days",$Y503*(VLOOKUP($K503,'Bed parameters'!$A$9:$I$12,9,FALSE))*$F503*(VLOOKUP($Q503,'Workforce distribution'!$C$8:$AD$30,AG$7,FALSE)),IF($Q503="n/a",(IF($P503=AG$6,$X503*$F503,0)),$X503*$F503*(VLOOKUP($Q503,'Workforce distribution'!$C$8:$AD$30,AG$7,FALSE)))),0)</f>
        <v>0</v>
      </c>
      <c r="AH503" s="30">
        <f>_xlfn.IFNA(IF($O503="days",$Y503*(VLOOKUP($K503,'Bed parameters'!$A$9:$I$12,9,FALSE))*$F503*(VLOOKUP($Q503,'Workforce distribution'!$C$8:$AD$30,AH$7,FALSE)),IF($Q503="n/a",(IF($P503=AH$6,$X503*$F503,0)),$X503*$F503*(VLOOKUP($Q503,'Workforce distribution'!$C$8:$AD$30,AH$7,FALSE)))),0)</f>
        <v>0</v>
      </c>
      <c r="AI503" s="30">
        <f>_xlfn.IFNA(IF($O503="days",$Y503*(VLOOKUP($K503,'Bed parameters'!$A$9:$I$12,9,FALSE))*$F503*(VLOOKUP($Q503,'Workforce distribution'!$C$8:$AD$30,AI$7,FALSE)),IF($Q503="n/a",(IF($P503=AI$6,$X503*$F503,0)),$X503*$F503*(VLOOKUP($Q503,'Workforce distribution'!$C$8:$AD$30,AI$7,FALSE)))),0)</f>
        <v>0</v>
      </c>
      <c r="AJ503" s="30">
        <f>_xlfn.IFNA(IF($O503="days",$Y503*(VLOOKUP($K503,'Bed parameters'!$A$9:$I$12,9,FALSE))*$F503*(VLOOKUP($Q503,'Workforce distribution'!$C$8:$AD$30,AJ$7,FALSE)),IF($Q503="n/a",(IF($P503=AJ$6,$X503*$F503,0)),$X503*$F503*(VLOOKUP($Q503,'Workforce distribution'!$C$8:$AD$30,AJ$7,FALSE)))),0)</f>
        <v>0</v>
      </c>
      <c r="AK503" s="30">
        <f>_xlfn.IFNA(IF($O503="days",$Y503*(VLOOKUP($K503,'Bed parameters'!$A$9:$I$12,9,FALSE))*$F503*(VLOOKUP($Q503,'Workforce distribution'!$C$8:$AD$30,AK$7,FALSE)),IF($Q503="n/a",(IF($P503=AK$6,$X503*$F503,0)),$X503*$F503*(VLOOKUP($Q503,'Workforce distribution'!$C$8:$AD$30,AK$7,FALSE)))),0)</f>
        <v>0</v>
      </c>
      <c r="AL503" s="30">
        <f>_xlfn.IFNA(IF($O503="days",$Y503*(VLOOKUP($K503,'Bed parameters'!$A$9:$I$12,9,FALSE))*$F503*(VLOOKUP($Q503,'Workforce distribution'!$C$8:$AD$30,AL$7,FALSE)),IF($Q503="n/a",(IF($P503=AL$6,$X503*$F503,0)),$X503*$F503*(VLOOKUP($Q503,'Workforce distribution'!$C$8:$AD$30,AL$7,FALSE)))),0)</f>
        <v>0</v>
      </c>
      <c r="AM503" s="30">
        <f>_xlfn.IFNA(IF($O503="days",$Y503*(VLOOKUP($K503,'Bed parameters'!$A$9:$I$12,9,FALSE))*$F503*(VLOOKUP($Q503,'Workforce distribution'!$C$8:$AD$30,AM$7,FALSE)),IF($Q503="n/a",(IF($P503=AM$6,$X503*$F503,0)),$X503*$F503*(VLOOKUP($Q503,'Workforce distribution'!$C$8:$AD$30,AM$7,FALSE)))),0)</f>
        <v>0</v>
      </c>
      <c r="AN503" s="30">
        <f>_xlfn.IFNA(IF($O503="days",$Y503*(VLOOKUP($K503,'Bed parameters'!$A$9:$I$12,9,FALSE))*$F503*(VLOOKUP($Q503,'Workforce distribution'!$C$8:$AD$30,AN$7,FALSE)),IF($Q503="n/a",(IF($P503=AN$6,$X503*$F503,0)),$X503*$F503*(VLOOKUP($Q503,'Workforce distribution'!$C$8:$AD$30,AN$7,FALSE)))),0)</f>
        <v>0</v>
      </c>
      <c r="AO503" s="30">
        <f>_xlfn.IFNA(IF($O503="days",$Y503*(VLOOKUP($K503,'Bed parameters'!$A$9:$I$12,9,FALSE))*$F503*(VLOOKUP($Q503,'Workforce distribution'!$C$8:$AD$30,AO$7,FALSE)),IF($Q503="n/a",(IF($P503=AO$6,$X503*$F503,0)),$X503*$F503*(VLOOKUP($Q503,'Workforce distribution'!$C$8:$AD$30,AO$7,FALSE)))),0)</f>
        <v>0</v>
      </c>
      <c r="AP503" s="30">
        <f>_xlfn.IFNA(IF($O503="days",$Y503*(VLOOKUP($K503,'Bed parameters'!$A$9:$I$12,9,FALSE))*$F503*(VLOOKUP($Q503,'Workforce distribution'!$C$8:$AD$30,AP$7,FALSE)),IF($Q503="n/a",(IF($P503=AP$6,$X503*$F503,0)),$X503*$F503*(VLOOKUP($Q503,'Workforce distribution'!$C$8:$AD$30,AP$7,FALSE)))),0)</f>
        <v>0</v>
      </c>
      <c r="AQ503" s="30">
        <f>_xlfn.IFNA(IF($O503="days",$Y503*(VLOOKUP($K503,'Bed parameters'!$A$9:$I$12,9,FALSE))*$F503*(VLOOKUP($Q503,'Workforce distribution'!$C$8:$AD$30,AQ$7,FALSE)),IF($Q503="n/a",(IF($P503=AQ$6,$X503*$F503,0)),$X503*$F503*(VLOOKUP($Q503,'Workforce distribution'!$C$8:$AD$30,AQ$7,FALSE)))),0)</f>
        <v>0</v>
      </c>
      <c r="AR503" s="30">
        <f>_xlfn.IFNA(IF($O503="days",$Y503*(VLOOKUP($K503,'Bed parameters'!$A$9:$I$12,9,FALSE))*$F503*(VLOOKUP($Q503,'Workforce distribution'!$C$8:$AD$30,AR$7,FALSE)),IF($Q503="n/a",(IF($P503=AR$6,$X503*$F503,0)),$X503*$F503*(VLOOKUP($Q503,'Workforce distribution'!$C$8:$AD$30,AR$7,FALSE)))),0)</f>
        <v>0</v>
      </c>
      <c r="AS503" s="30">
        <f>_xlfn.IFNA(IF($O503="days",$Y503*(VLOOKUP($K503,'Bed parameters'!$A$9:$I$12,9,FALSE))*$F503*(VLOOKUP($Q503,'Workforce distribution'!$C$8:$AD$30,AS$7,FALSE)),IF($Q503="n/a",(IF($P503=AS$6,$X503*$F503,0)),$X503*$F503*(VLOOKUP($Q503,'Workforce distribution'!$C$8:$AD$30,AS$7,FALSE)))),0)</f>
        <v>0</v>
      </c>
      <c r="AT503" s="30">
        <f>_xlfn.IFNA(IF($O503="days",$Y503*(VLOOKUP($K503,'Bed parameters'!$A$9:$I$12,9,FALSE))*$F503*(VLOOKUP($Q503,'Workforce distribution'!$C$8:$AD$30,AT$7,FALSE)),IF($Q503="n/a",(IF($P503=AT$6,$X503*$F503,0)),$X503*$F503*(VLOOKUP($Q503,'Workforce distribution'!$C$8:$AD$30,AT$7,FALSE)))),0)</f>
        <v>0</v>
      </c>
      <c r="AU503" s="30">
        <f>_xlfn.IFNA(IF($O503="days",$Y503*(VLOOKUP($K503,'Bed parameters'!$A$9:$I$12,9,FALSE))*$F503*(VLOOKUP($Q503,'Workforce distribution'!$C$8:$AD$30,AU$7,FALSE)),IF($Q503="n/a",(IF($P503=AU$6,$X503*$F503,0)),$X503*$F503*(VLOOKUP($Q503,'Workforce distribution'!$C$8:$AD$30,AU$7,FALSE)))),0)</f>
        <v>0</v>
      </c>
      <c r="AV503" s="30">
        <f>_xlfn.IFNA(IF($O503="days",$Y503*(VLOOKUP($K503,'Bed parameters'!$A$9:$I$12,9,FALSE))*$F503*(VLOOKUP($Q503,'Workforce distribution'!$C$8:$AD$30,AV$7,FALSE)),IF($Q503="n/a",(IF($P503=AV$6,$X503*$F503,0)),$X503*$F503*(VLOOKUP($Q503,'Workforce distribution'!$C$8:$AD$30,AV$7,FALSE)))),0)</f>
        <v>0</v>
      </c>
      <c r="AW503" s="30">
        <f>_xlfn.IFNA(IF($O503="days",$Y503*(VLOOKUP($K503,'Bed parameters'!$A$9:$I$12,9,FALSE))*$F503*(VLOOKUP($Q503,'Workforce distribution'!$C$8:$AD$30,AW$7,FALSE)),IF($Q503="n/a",(IF($P503=AW$6,$X503*$F503,0)),$X503*$F503*(VLOOKUP($Q503,'Workforce distribution'!$C$8:$AD$30,AW$7,FALSE)))),0)</f>
        <v>0</v>
      </c>
      <c r="AX503" s="30">
        <f>_xlfn.IFNA(IF($O503="days",$Y503*(VLOOKUP($K503,'Bed parameters'!$A$9:$I$12,9,FALSE))*$F503*(VLOOKUP($Q503,'Workforce distribution'!$C$8:$AD$30,AX$7,FALSE)),IF($Q503="n/a",(IF($P503=AX$6,$X503*$F503,0)),$X503*$F503*(VLOOKUP($Q503,'Workforce distribution'!$C$8:$AD$30,AX$7,FALSE)))),0)</f>
        <v>0</v>
      </c>
      <c r="AY503" s="30">
        <f>_xlfn.IFNA(IF($O503="days",$Y503*(VLOOKUP($K503,'Bed parameters'!$A$9:$I$12,9,FALSE))*$F503*(VLOOKUP($Q503,'Workforce distribution'!$C$8:$AD$30,AY$7,FALSE)),IF($Q503="n/a",(IF($P503=AY$6,$X503*$F503,0)),$X503*$F503*(VLOOKUP($Q503,'Workforce distribution'!$C$8:$AD$30,AY$7,FALSE)))),0)</f>
        <v>0</v>
      </c>
      <c r="AZ503" s="30">
        <f>_xlfn.IFNA(IF($O503="days",$Y503*(VLOOKUP($K503,'Bed parameters'!$A$9:$I$12,9,FALSE))*$F503*(VLOOKUP($Q503,'Workforce distribution'!$C$8:$AD$30,AZ$7,FALSE)),IF($Q503="n/a",(IF($P503=AZ$6,$X503*$F503,0)),$X503*$F503*(VLOOKUP($Q503,'Workforce distribution'!$C$8:$AD$30,AZ$7,FALSE)))),0)</f>
        <v>0</v>
      </c>
      <c r="BA503" s="30">
        <f>_xlfn.IFNA(IF($O503="days",$Y503*(VLOOKUP($K503,'Bed parameters'!$A$9:$I$12,9,FALSE))*$F503*(VLOOKUP($Q503,'Workforce distribution'!$C$8:$AD$30,BA$7,FALSE)),IF($Q503="n/a",(IF($P503=BA$6,$X503*$F503,0)),$X503*$F503*(VLOOKUP($Q503,'Workforce distribution'!$C$8:$AD$30,BA$7,FALSE)))),0)</f>
        <v>0</v>
      </c>
      <c r="BB503" s="30">
        <f>_xlfn.IFNA(IF($O503="days",$Y503*(VLOOKUP($K503,'Bed parameters'!$A$9:$I$12,9,FALSE))*$F503*(VLOOKUP($Q503,'Workforce distribution'!$C$8:$AD$30,BB$7,FALSE)),IF($Q503="n/a",(IF($P503=BB$6,$X503*$F503,0)),$X503*$F503*(VLOOKUP($Q503,'Workforce distribution'!$C$8:$AD$30,BB$7,FALSE)))),0)</f>
        <v>0</v>
      </c>
      <c r="BC503" s="149">
        <f t="shared" si="65"/>
        <v>0</v>
      </c>
      <c r="BD503" s="288">
        <f>IF($Q503="n/a",(IF('Workforce hours'!D$30=0,0,(AB503/'Workforce hours'!D$30))),(IF(VLOOKUP($Q503,'Workforce hours'!$C$8:$AD$30,BD$7,FALSE)=0,0,(AB503/(VLOOKUP($Q503,'Workforce hours'!$C$8:$AD$30,BD$7,FALSE))))))</f>
        <v>0</v>
      </c>
      <c r="BE503" s="288">
        <f>IF($Q503="n/a",(IF('Workforce hours'!E$30=0,0,(AC503/'Workforce hours'!E$30))),(IF(VLOOKUP($Q503,'Workforce hours'!$C$8:$AD$30,BE$7,FALSE)=0,0,(AC503/(VLOOKUP($Q503,'Workforce hours'!$C$8:$AD$30,BE$7,FALSE))))))</f>
        <v>0</v>
      </c>
      <c r="BF503" s="288">
        <f>IF($Q503="n/a",(IF('Workforce hours'!F$30=0,0,(AD503/'Workforce hours'!F$30))),(IF(VLOOKUP($Q503,'Workforce hours'!$C$8:$AD$30,BF$7,FALSE)=0,0,(AD503/(VLOOKUP($Q503,'Workforce hours'!$C$8:$AD$30,BF$7,FALSE))))))</f>
        <v>0</v>
      </c>
      <c r="BG503" s="288">
        <f>IF($Q503="n/a",(IF('Workforce hours'!G$30=0,0,(AE503/'Workforce hours'!G$30))),(IF(VLOOKUP($Q503,'Workforce hours'!$C$8:$AD$30,BG$7,FALSE)=0,0,(AE503/(VLOOKUP($Q503,'Workforce hours'!$C$8:$AD$30,BG$7,FALSE))))))</f>
        <v>0</v>
      </c>
      <c r="BH503" s="288">
        <f>IF($Q503="n/a",(IF('Workforce hours'!H$30=0,0,(AF503/'Workforce hours'!H$30))),(IF(VLOOKUP($Q503,'Workforce hours'!$C$8:$AD$30,BH$7,FALSE)=0,0,(AF503/(VLOOKUP($Q503,'Workforce hours'!$C$8:$AD$30,BH$7,FALSE))))))</f>
        <v>0</v>
      </c>
      <c r="BI503" s="288">
        <f>IF($Q503="n/a",(IF('Workforce hours'!I$30=0,0,(AG503/'Workforce hours'!I$30))),(IF(VLOOKUP($Q503,'Workforce hours'!$C$8:$AD$30,BI$7,FALSE)=0,0,(AG503/(VLOOKUP($Q503,'Workforce hours'!$C$8:$AD$30,BI$7,FALSE))))))</f>
        <v>0</v>
      </c>
      <c r="BJ503" s="288">
        <f>IF($Q503="n/a",(IF('Workforce hours'!J$30=0,0,(AH503/'Workforce hours'!J$30))),(IF(VLOOKUP($Q503,'Workforce hours'!$C$8:$AD$30,BJ$7,FALSE)=0,0,(AH503/(VLOOKUP($Q503,'Workforce hours'!$C$8:$AD$30,BJ$7,FALSE))))))</f>
        <v>0</v>
      </c>
      <c r="BK503" s="288">
        <f>IF($Q503="n/a",(IF('Workforce hours'!K$30=0,0,(AI503/'Workforce hours'!K$30))),(IF(VLOOKUP($Q503,'Workforce hours'!$C$8:$AD$30,BK$7,FALSE)=0,0,(AI503/(VLOOKUP($Q503,'Workforce hours'!$C$8:$AD$30,BK$7,FALSE))))))</f>
        <v>0</v>
      </c>
      <c r="BL503" s="288">
        <f>IF($Q503="n/a",(IF('Workforce hours'!L$30=0,0,(AJ503/'Workforce hours'!L$30))),(IF(VLOOKUP($Q503,'Workforce hours'!$C$8:$AD$30,BL$7,FALSE)=0,0,(AJ503/(VLOOKUP($Q503,'Workforce hours'!$C$8:$AD$30,BL$7,FALSE))))))</f>
        <v>0</v>
      </c>
      <c r="BM503" s="288">
        <f>IF($Q503="n/a",(IF('Workforce hours'!M$30=0,0,(AK503/'Workforce hours'!M$30))),(IF(VLOOKUP($Q503,'Workforce hours'!$C$8:$AD$30,BM$7,FALSE)=0,0,(AK503/(VLOOKUP($Q503,'Workforce hours'!$C$8:$AD$30,BM$7,FALSE))))))</f>
        <v>0</v>
      </c>
      <c r="BN503" s="288">
        <f>IF($Q503="n/a",(IF('Workforce hours'!N$30=0,0,(AL503/'Workforce hours'!N$30))),(IF(VLOOKUP($Q503,'Workforce hours'!$C$8:$AD$30,BN$7,FALSE)=0,0,(AL503/(VLOOKUP($Q503,'Workforce hours'!$C$8:$AD$30,BN$7,FALSE))))))</f>
        <v>0</v>
      </c>
      <c r="BO503" s="288">
        <f>IF($Q503="n/a",(IF('Workforce hours'!O$30=0,0,(AM503/'Workforce hours'!O$30))),(IF(VLOOKUP($Q503,'Workforce hours'!$C$8:$AD$30,BO$7,FALSE)=0,0,(AM503/(VLOOKUP($Q503,'Workforce hours'!$C$8:$AD$30,BO$7,FALSE))))))</f>
        <v>0</v>
      </c>
      <c r="BP503" s="288">
        <f>IF($Q503="n/a",(IF('Workforce hours'!P$30=0,0,(AN503/'Workforce hours'!P$30))),(IF(VLOOKUP($Q503,'Workforce hours'!$C$8:$AD$30,BP$7,FALSE)=0,0,(AN503/(VLOOKUP($Q503,'Workforce hours'!$C$8:$AD$30,BP$7,FALSE))))))</f>
        <v>0</v>
      </c>
      <c r="BQ503" s="288">
        <f>IF($Q503="n/a",(IF('Workforce hours'!Q$30=0,0,(AO503/'Workforce hours'!Q$30))),(IF(VLOOKUP($Q503,'Workforce hours'!$C$8:$AD$30,BQ$7,FALSE)=0,0,(AO503/(VLOOKUP($Q503,'Workforce hours'!$C$8:$AD$30,BQ$7,FALSE))))))</f>
        <v>0</v>
      </c>
      <c r="BR503" s="288">
        <f>IF($Q503="n/a",(IF('Workforce hours'!R$30=0,0,(AP503/'Workforce hours'!R$30))),(IF(VLOOKUP($Q503,'Workforce hours'!$C$8:$AD$30,BR$7,FALSE)=0,0,(AP503/(VLOOKUP($Q503,'Workforce hours'!$C$8:$AD$30,BR$7,FALSE))))))</f>
        <v>0</v>
      </c>
      <c r="BS503" s="288">
        <f>IF($Q503="n/a",(IF('Workforce hours'!S$30=0,0,(AQ503/'Workforce hours'!S$30))),(IF(VLOOKUP($Q503,'Workforce hours'!$C$8:$AD$30,BS$7,FALSE)=0,0,(AQ503/(VLOOKUP($Q503,'Workforce hours'!$C$8:$AD$30,BS$7,FALSE))))))</f>
        <v>0</v>
      </c>
      <c r="BT503" s="288">
        <f>IF($Q503="n/a",(IF('Workforce hours'!T$30=0,0,(AR503/'Workforce hours'!T$30))),(IF(VLOOKUP($Q503,'Workforce hours'!$C$8:$AD$30,BT$7,FALSE)=0,0,(AR503/(VLOOKUP($Q503,'Workforce hours'!$C$8:$AD$30,BT$7,FALSE))))))</f>
        <v>0</v>
      </c>
      <c r="BU503" s="288">
        <f>IF($Q503="n/a",(IF('Workforce hours'!U$30=0,0,(AS503/'Workforce hours'!U$30))),(IF(VLOOKUP($Q503,'Workforce hours'!$C$8:$AD$30,BU$7,FALSE)=0,0,(AS503/(VLOOKUP($Q503,'Workforce hours'!$C$8:$AD$30,BU$7,FALSE))))))</f>
        <v>0</v>
      </c>
      <c r="BV503" s="288">
        <f>IF($Q503="n/a",(IF('Workforce hours'!V$30=0,0,(AT503/'Workforce hours'!V$30))),(IF(VLOOKUP($Q503,'Workforce hours'!$C$8:$AD$30,BV$7,FALSE)=0,0,(AT503/(VLOOKUP($Q503,'Workforce hours'!$C$8:$AD$30,BV$7,FALSE))))))</f>
        <v>0</v>
      </c>
      <c r="BW503" s="288">
        <f>IF($Q503="n/a",(IF('Workforce hours'!W$30=0,0,(AU503/'Workforce hours'!W$30))),(IF(VLOOKUP($Q503,'Workforce hours'!$C$8:$AD$30,BW$7,FALSE)=0,0,(AU503/(VLOOKUP($Q503,'Workforce hours'!$C$8:$AD$30,BW$7,FALSE))))))</f>
        <v>0</v>
      </c>
      <c r="BX503" s="288">
        <f>IF($Q503="n/a",(IF('Workforce hours'!X$30=0,0,(AV503/'Workforce hours'!X$30))),(IF(VLOOKUP($Q503,'Workforce hours'!$C$8:$AD$30,BX$7,FALSE)=0,0,(AV503/(VLOOKUP($Q503,'Workforce hours'!$C$8:$AD$30,BX$7,FALSE))))))</f>
        <v>0</v>
      </c>
      <c r="BY503" s="288">
        <f>IF($Q503="n/a",(IF('Workforce hours'!Y$30=0,0,(AW503/'Workforce hours'!Y$30))),(IF(VLOOKUP($Q503,'Workforce hours'!$C$8:$AD$30,BY$7,FALSE)=0,0,(AW503/(VLOOKUP($Q503,'Workforce hours'!$C$8:$AD$30,BY$7,FALSE))))))</f>
        <v>0</v>
      </c>
      <c r="BZ503" s="288">
        <f>IF($Q503="n/a",(IF('Workforce hours'!Z$30=0,0,(AX503/'Workforce hours'!Z$30))),(IF(VLOOKUP($Q503,'Workforce hours'!$C$8:$AD$30,BZ$7,FALSE)=0,0,(AX503/(VLOOKUP($Q503,'Workforce hours'!$C$8:$AD$30,BZ$7,FALSE))))))</f>
        <v>0</v>
      </c>
      <c r="CA503" s="288">
        <f>IF($Q503="n/a",(IF('Workforce hours'!AA$30=0,0,(AY503/'Workforce hours'!AA$30))),(IF(VLOOKUP($Q503,'Workforce hours'!$C$8:$AD$30,CA$7,FALSE)=0,0,(AY503/(VLOOKUP($Q503,'Workforce hours'!$C$8:$AD$30,CA$7,FALSE))))))</f>
        <v>0</v>
      </c>
      <c r="CB503" s="288">
        <f>IF($Q503="n/a",(IF('Workforce hours'!AB$30=0,0,(AZ503/'Workforce hours'!AB$30))),(IF(VLOOKUP($Q503,'Workforce hours'!$C$8:$AD$30,CB$7,FALSE)=0,0,(AZ503/(VLOOKUP($Q503,'Workforce hours'!$C$8:$AD$30,CB$7,FALSE))))))</f>
        <v>0</v>
      </c>
      <c r="CC503" s="288">
        <f>IF($Q503="n/a",(IF('Workforce hours'!AC$30=0,0,(BA503/'Workforce hours'!AC$30))),(IF(VLOOKUP($Q503,'Workforce hours'!$C$8:$AD$30,CC$7,FALSE)=0,0,(BA503/(VLOOKUP($Q503,'Workforce hours'!$C$8:$AD$30,CC$7,FALSE))))))</f>
        <v>0</v>
      </c>
      <c r="CD503" s="288">
        <f>IF($Q503="n/a",(IF('Workforce hours'!AD$30=0,0,(BB503/'Workforce hours'!AD$30))),(IF(VLOOKUP($Q503,'Workforce hours'!$C$8:$AD$30,CD$7,FALSE)=0,0,(BB503/(VLOOKUP($Q503,'Workforce hours'!$C$8:$AD$30,CD$7,FALSE))))))</f>
        <v>0</v>
      </c>
      <c r="CE503" s="289">
        <f t="shared" si="66"/>
        <v>0</v>
      </c>
      <c r="CF503" s="290">
        <f>BD503*'Workforce costs'!B$9*(1+'Workforce costs'!B$10)*(1+'Workforce costs'!B$11)</f>
        <v>0</v>
      </c>
      <c r="CG503" s="290">
        <f>BE503*'Workforce costs'!C$9*(1+'Workforce costs'!C$10)*(1+'Workforce costs'!C$11)</f>
        <v>0</v>
      </c>
      <c r="CH503" s="290">
        <f>BF503*'Workforce costs'!D$9*(1+'Workforce costs'!D$10)*(1+'Workforce costs'!D$11)</f>
        <v>0</v>
      </c>
      <c r="CI503" s="290">
        <f>BG503*'Workforce costs'!E$9*(1+'Workforce costs'!E$10)*(1+'Workforce costs'!E$11)</f>
        <v>0</v>
      </c>
      <c r="CJ503" s="290">
        <f>BH503*'Workforce costs'!F$9*(1+'Workforce costs'!F$10)*(1+'Workforce costs'!F$11)</f>
        <v>0</v>
      </c>
      <c r="CK503" s="290">
        <f>BI503*'Workforce costs'!G$9*(1+'Workforce costs'!G$10)*(1+'Workforce costs'!G$11)</f>
        <v>0</v>
      </c>
      <c r="CL503" s="290">
        <f>BJ503*'Workforce costs'!H$9*(1+'Workforce costs'!H$10)*(1+'Workforce costs'!H$11)</f>
        <v>0</v>
      </c>
      <c r="CM503" s="290">
        <f>BK503*'Workforce costs'!I$9*(1+'Workforce costs'!I$10)*(1+'Workforce costs'!I$11)</f>
        <v>0</v>
      </c>
      <c r="CN503" s="290">
        <f>BL503*'Workforce costs'!J$9*(1+'Workforce costs'!J$10)*(1+'Workforce costs'!J$11)</f>
        <v>0</v>
      </c>
      <c r="CO503" s="290">
        <f>BM503*'Workforce costs'!K$9*(1+'Workforce costs'!K$10)*(1+'Workforce costs'!K$11)</f>
        <v>0</v>
      </c>
      <c r="CP503" s="290">
        <f>BN503*'Workforce costs'!L$9*(1+'Workforce costs'!L$10)*(1+'Workforce costs'!L$11)</f>
        <v>0</v>
      </c>
      <c r="CQ503" s="290">
        <f>BO503*'Workforce costs'!M$9*(1+'Workforce costs'!M$10)*(1+'Workforce costs'!M$11)</f>
        <v>0</v>
      </c>
      <c r="CR503" s="290">
        <f>BP503*'Workforce costs'!N$9*(1+'Workforce costs'!N$10)*(1+'Workforce costs'!N$11)</f>
        <v>0</v>
      </c>
      <c r="CS503" s="290">
        <f>BQ503*'Workforce costs'!O$9*(1+'Workforce costs'!O$10)*(1+'Workforce costs'!O$11)</f>
        <v>0</v>
      </c>
      <c r="CT503" s="290">
        <f>BR503*'Workforce costs'!P$9*(1+'Workforce costs'!P$10)*(1+'Workforce costs'!P$11)</f>
        <v>0</v>
      </c>
      <c r="CU503" s="290">
        <f>BS503*'Workforce costs'!Q$9*(1+'Workforce costs'!Q$10)*(1+'Workforce costs'!Q$11)</f>
        <v>0</v>
      </c>
      <c r="CV503" s="290">
        <f>BT503*'Workforce costs'!R$9*(1+'Workforce costs'!R$10)*(1+'Workforce costs'!R$11)</f>
        <v>0</v>
      </c>
      <c r="CW503" s="290">
        <f>BU503*'Workforce costs'!S$9*(1+'Workforce costs'!S$10)*(1+'Workforce costs'!S$11)</f>
        <v>0</v>
      </c>
      <c r="CX503" s="290">
        <f>BV503*'Workforce costs'!T$9*(1+'Workforce costs'!T$10)*(1+'Workforce costs'!T$11)</f>
        <v>0</v>
      </c>
      <c r="CY503" s="290">
        <f>BW503*'Workforce costs'!U$9*(1+'Workforce costs'!U$10)*(1+'Workforce costs'!U$11)</f>
        <v>0</v>
      </c>
      <c r="CZ503" s="290">
        <f>BX503*'Workforce costs'!V$9*(1+'Workforce costs'!V$10)*(1+'Workforce costs'!V$11)</f>
        <v>0</v>
      </c>
      <c r="DA503" s="290">
        <f>BY503*'Workforce costs'!W$9*(1+'Workforce costs'!W$10)*(1+'Workforce costs'!W$11)</f>
        <v>0</v>
      </c>
      <c r="DB503" s="290">
        <f>BZ503*'Workforce costs'!X$9*(1+'Workforce costs'!X$10)*(1+'Workforce costs'!X$11)</f>
        <v>0</v>
      </c>
      <c r="DC503" s="290">
        <f>CA503*'Workforce costs'!Y$9*(1+'Workforce costs'!Y$10)*(1+'Workforce costs'!Y$11)</f>
        <v>0</v>
      </c>
      <c r="DD503" s="290">
        <f>CB503*'Workforce costs'!Z$9*(1+'Workforce costs'!Z$10)*(1+'Workforce costs'!Z$11)</f>
        <v>0</v>
      </c>
      <c r="DE503" s="290">
        <f>CC503*'Workforce costs'!AA$9*(1+'Workforce costs'!AA$10)*(1+'Workforce costs'!AA$11)</f>
        <v>0</v>
      </c>
      <c r="DF503" s="290">
        <f>CD503*'Workforce costs'!AB$9*(1+'Workforce costs'!AB$10)*(1+'Workforce costs'!AB$11)</f>
        <v>0</v>
      </c>
    </row>
    <row r="504" spans="1:110" x14ac:dyDescent="0.3">
      <c r="A504" s="2" t="str">
        <f>Outputs!$A$4</f>
        <v>Australia</v>
      </c>
      <c r="B504" s="2" t="str">
        <f t="shared" si="59"/>
        <v>Australia 18to24</v>
      </c>
      <c r="C504" s="30">
        <f>VLOOKUP($B504,Populations!$D$15:$H$1920,3,FALSE)</f>
        <v>2374194</v>
      </c>
      <c r="D504" s="255">
        <f>IF(OR($H504="General pop",$H504="Schools",$H504="Workplace",$H504="Skills Training",$H504="Digital Supports"),1,VLOOKUP($B504,Populations!$D$15:$H$1920,5,FALSE))</f>
        <v>1</v>
      </c>
      <c r="E504" s="88">
        <f>VLOOKUP(I504,Epidemiology!$C$10:$H$47,6,FALSE)</f>
        <v>613.43999999999994</v>
      </c>
      <c r="F504" s="102">
        <f>'Care profiles'!R505</f>
        <v>1</v>
      </c>
      <c r="G504" s="15" t="str">
        <f>'Care profiles'!A505</f>
        <v>18to24</v>
      </c>
      <c r="H504" s="15" t="str">
        <f>'Care profiles'!B505</f>
        <v>Bereaved_Subsequent</v>
      </c>
      <c r="I504" s="15" t="str">
        <f>'Care profiles'!C505</f>
        <v>Bereaved_Subsequent_18-24yrs</v>
      </c>
      <c r="J504" s="15" t="str">
        <f>'Care profiles'!D505</f>
        <v>Care profile</v>
      </c>
      <c r="K504" s="15" t="str">
        <f>'Care profiles'!E505</f>
        <v>Postvention Individual Support Services</v>
      </c>
      <c r="L504" s="104">
        <f>'Care profiles'!F505</f>
        <v>1</v>
      </c>
      <c r="M504" s="15">
        <f>'Care profiles'!G505</f>
        <v>3</v>
      </c>
      <c r="N504" s="15">
        <f>'Care profiles'!H505</f>
        <v>30</v>
      </c>
      <c r="O504" s="15" t="str">
        <f>'Care profiles'!I505</f>
        <v>min</v>
      </c>
      <c r="P504" s="15" t="str">
        <f>'Care profiles'!J505</f>
        <v>Team</v>
      </c>
      <c r="Q504" s="15" t="str">
        <f>'Care profiles'!K505</f>
        <v>Postvention Crisis Response Team</v>
      </c>
      <c r="R504" s="15" t="str">
        <f>'Care profiles'!M505</f>
        <v>Y</v>
      </c>
      <c r="S504" s="15" t="str">
        <f>'Care profiles'!O505</f>
        <v>Y</v>
      </c>
      <c r="T504" s="15" t="str">
        <f>'Care profiles'!Q505</f>
        <v>N</v>
      </c>
      <c r="U504" s="30">
        <f t="shared" si="60"/>
        <v>14564.255673599999</v>
      </c>
      <c r="V504" s="30">
        <f t="shared" si="61"/>
        <v>14564.255673599999</v>
      </c>
      <c r="W504" s="30">
        <f>IF(M504="n/a",0,IF(O504="days",V504*M504*(1+(VLOOKUP(K504,'Bed parameters'!$A$9:$G$12,7,FALSE))),V504*M504))</f>
        <v>43692.767020799998</v>
      </c>
      <c r="X504" s="30">
        <f t="shared" si="62"/>
        <v>21846.383510399999</v>
      </c>
      <c r="Y504" s="30">
        <f t="shared" si="63"/>
        <v>0</v>
      </c>
      <c r="Z504" s="113">
        <f>_xlfn.IFNA(Y504/((VLOOKUP(K504,'Bed parameters'!$A$9:$G$12,3,FALSE))*(VLOOKUP(K504,'Bed parameters'!$A$9:$G$12,5,FALSE))),0)</f>
        <v>0</v>
      </c>
      <c r="AA504" s="30">
        <f t="shared" si="64"/>
        <v>21846.383510399995</v>
      </c>
      <c r="AB504" s="30">
        <f>_xlfn.IFNA(IF($O504="days",$Y504*(VLOOKUP($K504,'Bed parameters'!$A$9:$I$12,9,FALSE))*$F504*(VLOOKUP($Q504,'Workforce distribution'!$C$8:$AD$30,AB$7,FALSE)),IF($Q504="n/a",(IF($P504=AB$6,$X504*$F504,0)),$X504*$F504*(VLOOKUP($Q504,'Workforce distribution'!$C$8:$AD$30,AB$7,FALSE)))),0)</f>
        <v>0</v>
      </c>
      <c r="AC504" s="30">
        <f>_xlfn.IFNA(IF($O504="days",$Y504*(VLOOKUP($K504,'Bed parameters'!$A$9:$I$12,9,FALSE))*$F504*(VLOOKUP($Q504,'Workforce distribution'!$C$8:$AD$30,AC$7,FALSE)),IF($Q504="n/a",(IF($P504=AC$6,$X504*$F504,0)),$X504*$F504*(VLOOKUP($Q504,'Workforce distribution'!$C$8:$AD$30,AC$7,FALSE)))),0)</f>
        <v>0</v>
      </c>
      <c r="AD504" s="30">
        <f>_xlfn.IFNA(IF($O504="days",$Y504*(VLOOKUP($K504,'Bed parameters'!$A$9:$I$12,9,FALSE))*$F504*(VLOOKUP($Q504,'Workforce distribution'!$C$8:$AD$30,AD$7,FALSE)),IF($Q504="n/a",(IF($P504=AD$6,$X504*$F504,0)),$X504*$F504*(VLOOKUP($Q504,'Workforce distribution'!$C$8:$AD$30,AD$7,FALSE)))),0)</f>
        <v>0</v>
      </c>
      <c r="AE504" s="30">
        <f>_xlfn.IFNA(IF($O504="days",$Y504*(VLOOKUP($K504,'Bed parameters'!$A$9:$I$12,9,FALSE))*$F504*(VLOOKUP($Q504,'Workforce distribution'!$C$8:$AD$30,AE$7,FALSE)),IF($Q504="n/a",(IF($P504=AE$6,$X504*$F504,0)),$X504*$F504*(VLOOKUP($Q504,'Workforce distribution'!$C$8:$AD$30,AE$7,FALSE)))),0)</f>
        <v>2184.6383510400001</v>
      </c>
      <c r="AF504" s="30">
        <f>_xlfn.IFNA(IF($O504="days",$Y504*(VLOOKUP($K504,'Bed parameters'!$A$9:$I$12,9,FALSE))*$F504*(VLOOKUP($Q504,'Workforce distribution'!$C$8:$AD$30,AF$7,FALSE)),IF($Q504="n/a",(IF($P504=AF$6,$X504*$F504,0)),$X504*$F504*(VLOOKUP($Q504,'Workforce distribution'!$C$8:$AD$30,AF$7,FALSE)))),0)</f>
        <v>0</v>
      </c>
      <c r="AG504" s="30">
        <f>_xlfn.IFNA(IF($O504="days",$Y504*(VLOOKUP($K504,'Bed parameters'!$A$9:$I$12,9,FALSE))*$F504*(VLOOKUP($Q504,'Workforce distribution'!$C$8:$AD$30,AG$7,FALSE)),IF($Q504="n/a",(IF($P504=AG$6,$X504*$F504,0)),$X504*$F504*(VLOOKUP($Q504,'Workforce distribution'!$C$8:$AD$30,AG$7,FALSE)))),0)</f>
        <v>0</v>
      </c>
      <c r="AH504" s="30">
        <f>_xlfn.IFNA(IF($O504="days",$Y504*(VLOOKUP($K504,'Bed parameters'!$A$9:$I$12,9,FALSE))*$F504*(VLOOKUP($Q504,'Workforce distribution'!$C$8:$AD$30,AH$7,FALSE)),IF($Q504="n/a",(IF($P504=AH$6,$X504*$F504,0)),$X504*$F504*(VLOOKUP($Q504,'Workforce distribution'!$C$8:$AD$30,AH$7,FALSE)))),0)</f>
        <v>0</v>
      </c>
      <c r="AI504" s="30">
        <f>_xlfn.IFNA(IF($O504="days",$Y504*(VLOOKUP($K504,'Bed parameters'!$A$9:$I$12,9,FALSE))*$F504*(VLOOKUP($Q504,'Workforce distribution'!$C$8:$AD$30,AI$7,FALSE)),IF($Q504="n/a",(IF($P504=AI$6,$X504*$F504,0)),$X504*$F504*(VLOOKUP($Q504,'Workforce distribution'!$C$8:$AD$30,AI$7,FALSE)))),0)</f>
        <v>0</v>
      </c>
      <c r="AJ504" s="30">
        <f>_xlfn.IFNA(IF($O504="days",$Y504*(VLOOKUP($K504,'Bed parameters'!$A$9:$I$12,9,FALSE))*$F504*(VLOOKUP($Q504,'Workforce distribution'!$C$8:$AD$30,AJ$7,FALSE)),IF($Q504="n/a",(IF($P504=AJ$6,$X504*$F504,0)),$X504*$F504*(VLOOKUP($Q504,'Workforce distribution'!$C$8:$AD$30,AJ$7,FALSE)))),0)</f>
        <v>0</v>
      </c>
      <c r="AK504" s="30">
        <f>_xlfn.IFNA(IF($O504="days",$Y504*(VLOOKUP($K504,'Bed parameters'!$A$9:$I$12,9,FALSE))*$F504*(VLOOKUP($Q504,'Workforce distribution'!$C$8:$AD$30,AK$7,FALSE)),IF($Q504="n/a",(IF($P504=AK$6,$X504*$F504,0)),$X504*$F504*(VLOOKUP($Q504,'Workforce distribution'!$C$8:$AD$30,AK$7,FALSE)))),0)</f>
        <v>15292.468457279998</v>
      </c>
      <c r="AL504" s="30">
        <f>_xlfn.IFNA(IF($O504="days",$Y504*(VLOOKUP($K504,'Bed parameters'!$A$9:$I$12,9,FALSE))*$F504*(VLOOKUP($Q504,'Workforce distribution'!$C$8:$AD$30,AL$7,FALSE)),IF($Q504="n/a",(IF($P504=AL$6,$X504*$F504,0)),$X504*$F504*(VLOOKUP($Q504,'Workforce distribution'!$C$8:$AD$30,AL$7,FALSE)))),0)</f>
        <v>0</v>
      </c>
      <c r="AM504" s="30">
        <f>_xlfn.IFNA(IF($O504="days",$Y504*(VLOOKUP($K504,'Bed parameters'!$A$9:$I$12,9,FALSE))*$F504*(VLOOKUP($Q504,'Workforce distribution'!$C$8:$AD$30,AM$7,FALSE)),IF($Q504="n/a",(IF($P504=AM$6,$X504*$F504,0)),$X504*$F504*(VLOOKUP($Q504,'Workforce distribution'!$C$8:$AD$30,AM$7,FALSE)))),0)</f>
        <v>0</v>
      </c>
      <c r="AN504" s="30">
        <f>_xlfn.IFNA(IF($O504="days",$Y504*(VLOOKUP($K504,'Bed parameters'!$A$9:$I$12,9,FALSE))*$F504*(VLOOKUP($Q504,'Workforce distribution'!$C$8:$AD$30,AN$7,FALSE)),IF($Q504="n/a",(IF($P504=AN$6,$X504*$F504,0)),$X504*$F504*(VLOOKUP($Q504,'Workforce distribution'!$C$8:$AD$30,AN$7,FALSE)))),0)</f>
        <v>0</v>
      </c>
      <c r="AO504" s="30">
        <f>_xlfn.IFNA(IF($O504="days",$Y504*(VLOOKUP($K504,'Bed parameters'!$A$9:$I$12,9,FALSE))*$F504*(VLOOKUP($Q504,'Workforce distribution'!$C$8:$AD$30,AO$7,FALSE)),IF($Q504="n/a",(IF($P504=AO$6,$X504*$F504,0)),$X504*$F504*(VLOOKUP($Q504,'Workforce distribution'!$C$8:$AD$30,AO$7,FALSE)))),0)</f>
        <v>0</v>
      </c>
      <c r="AP504" s="30">
        <f>_xlfn.IFNA(IF($O504="days",$Y504*(VLOOKUP($K504,'Bed parameters'!$A$9:$I$12,9,FALSE))*$F504*(VLOOKUP($Q504,'Workforce distribution'!$C$8:$AD$30,AP$7,FALSE)),IF($Q504="n/a",(IF($P504=AP$6,$X504*$F504,0)),$X504*$F504*(VLOOKUP($Q504,'Workforce distribution'!$C$8:$AD$30,AP$7,FALSE)))),0)</f>
        <v>0</v>
      </c>
      <c r="AQ504" s="30">
        <f>_xlfn.IFNA(IF($O504="days",$Y504*(VLOOKUP($K504,'Bed parameters'!$A$9:$I$12,9,FALSE))*$F504*(VLOOKUP($Q504,'Workforce distribution'!$C$8:$AD$30,AQ$7,FALSE)),IF($Q504="n/a",(IF($P504=AQ$6,$X504*$F504,0)),$X504*$F504*(VLOOKUP($Q504,'Workforce distribution'!$C$8:$AD$30,AQ$7,FALSE)))),0)</f>
        <v>0</v>
      </c>
      <c r="AR504" s="30">
        <f>_xlfn.IFNA(IF($O504="days",$Y504*(VLOOKUP($K504,'Bed parameters'!$A$9:$I$12,9,FALSE))*$F504*(VLOOKUP($Q504,'Workforce distribution'!$C$8:$AD$30,AR$7,FALSE)),IF($Q504="n/a",(IF($P504=AR$6,$X504*$F504,0)),$X504*$F504*(VLOOKUP($Q504,'Workforce distribution'!$C$8:$AD$30,AR$7,FALSE)))),0)</f>
        <v>0</v>
      </c>
      <c r="AS504" s="30">
        <f>_xlfn.IFNA(IF($O504="days",$Y504*(VLOOKUP($K504,'Bed parameters'!$A$9:$I$12,9,FALSE))*$F504*(VLOOKUP($Q504,'Workforce distribution'!$C$8:$AD$30,AS$7,FALSE)),IF($Q504="n/a",(IF($P504=AS$6,$X504*$F504,0)),$X504*$F504*(VLOOKUP($Q504,'Workforce distribution'!$C$8:$AD$30,AS$7,FALSE)))),0)</f>
        <v>4369.2767020800002</v>
      </c>
      <c r="AT504" s="30">
        <f>_xlfn.IFNA(IF($O504="days",$Y504*(VLOOKUP($K504,'Bed parameters'!$A$9:$I$12,9,FALSE))*$F504*(VLOOKUP($Q504,'Workforce distribution'!$C$8:$AD$30,AT$7,FALSE)),IF($Q504="n/a",(IF($P504=AT$6,$X504*$F504,0)),$X504*$F504*(VLOOKUP($Q504,'Workforce distribution'!$C$8:$AD$30,AT$7,FALSE)))),0)</f>
        <v>0</v>
      </c>
      <c r="AU504" s="30">
        <f>_xlfn.IFNA(IF($O504="days",$Y504*(VLOOKUP($K504,'Bed parameters'!$A$9:$I$12,9,FALSE))*$F504*(VLOOKUP($Q504,'Workforce distribution'!$C$8:$AD$30,AU$7,FALSE)),IF($Q504="n/a",(IF($P504=AU$6,$X504*$F504,0)),$X504*$F504*(VLOOKUP($Q504,'Workforce distribution'!$C$8:$AD$30,AU$7,FALSE)))),0)</f>
        <v>0</v>
      </c>
      <c r="AV504" s="30">
        <f>_xlfn.IFNA(IF($O504="days",$Y504*(VLOOKUP($K504,'Bed parameters'!$A$9:$I$12,9,FALSE))*$F504*(VLOOKUP($Q504,'Workforce distribution'!$C$8:$AD$30,AV$7,FALSE)),IF($Q504="n/a",(IF($P504=AV$6,$X504*$F504,0)),$X504*$F504*(VLOOKUP($Q504,'Workforce distribution'!$C$8:$AD$30,AV$7,FALSE)))),0)</f>
        <v>0</v>
      </c>
      <c r="AW504" s="30">
        <f>_xlfn.IFNA(IF($O504="days",$Y504*(VLOOKUP($K504,'Bed parameters'!$A$9:$I$12,9,FALSE))*$F504*(VLOOKUP($Q504,'Workforce distribution'!$C$8:$AD$30,AW$7,FALSE)),IF($Q504="n/a",(IF($P504=AW$6,$X504*$F504,0)),$X504*$F504*(VLOOKUP($Q504,'Workforce distribution'!$C$8:$AD$30,AW$7,FALSE)))),0)</f>
        <v>0</v>
      </c>
      <c r="AX504" s="30">
        <f>_xlfn.IFNA(IF($O504="days",$Y504*(VLOOKUP($K504,'Bed parameters'!$A$9:$I$12,9,FALSE))*$F504*(VLOOKUP($Q504,'Workforce distribution'!$C$8:$AD$30,AX$7,FALSE)),IF($Q504="n/a",(IF($P504=AX$6,$X504*$F504,0)),$X504*$F504*(VLOOKUP($Q504,'Workforce distribution'!$C$8:$AD$30,AX$7,FALSE)))),0)</f>
        <v>0</v>
      </c>
      <c r="AY504" s="30">
        <f>_xlfn.IFNA(IF($O504="days",$Y504*(VLOOKUP($K504,'Bed parameters'!$A$9:$I$12,9,FALSE))*$F504*(VLOOKUP($Q504,'Workforce distribution'!$C$8:$AD$30,AY$7,FALSE)),IF($Q504="n/a",(IF($P504=AY$6,$X504*$F504,0)),$X504*$F504*(VLOOKUP($Q504,'Workforce distribution'!$C$8:$AD$30,AY$7,FALSE)))),0)</f>
        <v>0</v>
      </c>
      <c r="AZ504" s="30">
        <f>_xlfn.IFNA(IF($O504="days",$Y504*(VLOOKUP($K504,'Bed parameters'!$A$9:$I$12,9,FALSE))*$F504*(VLOOKUP($Q504,'Workforce distribution'!$C$8:$AD$30,AZ$7,FALSE)),IF($Q504="n/a",(IF($P504=AZ$6,$X504*$F504,0)),$X504*$F504*(VLOOKUP($Q504,'Workforce distribution'!$C$8:$AD$30,AZ$7,FALSE)))),0)</f>
        <v>0</v>
      </c>
      <c r="BA504" s="30">
        <f>_xlfn.IFNA(IF($O504="days",$Y504*(VLOOKUP($K504,'Bed parameters'!$A$9:$I$12,9,FALSE))*$F504*(VLOOKUP($Q504,'Workforce distribution'!$C$8:$AD$30,BA$7,FALSE)),IF($Q504="n/a",(IF($P504=BA$6,$X504*$F504,0)),$X504*$F504*(VLOOKUP($Q504,'Workforce distribution'!$C$8:$AD$30,BA$7,FALSE)))),0)</f>
        <v>0</v>
      </c>
      <c r="BB504" s="30">
        <f>_xlfn.IFNA(IF($O504="days",$Y504*(VLOOKUP($K504,'Bed parameters'!$A$9:$I$12,9,FALSE))*$F504*(VLOOKUP($Q504,'Workforce distribution'!$C$8:$AD$30,BB$7,FALSE)),IF($Q504="n/a",(IF($P504=BB$6,$X504*$F504,0)),$X504*$F504*(VLOOKUP($Q504,'Workforce distribution'!$C$8:$AD$30,BB$7,FALSE)))),0)</f>
        <v>0</v>
      </c>
      <c r="BC504" s="149">
        <f t="shared" si="65"/>
        <v>13.27539089012679</v>
      </c>
      <c r="BD504" s="288">
        <f>IF($Q504="n/a",(IF('Workforce hours'!D$30=0,0,(AB504/'Workforce hours'!D$30))),(IF(VLOOKUP($Q504,'Workforce hours'!$C$8:$AD$30,BD$7,FALSE)=0,0,(AB504/(VLOOKUP($Q504,'Workforce hours'!$C$8:$AD$30,BD$7,FALSE))))))</f>
        <v>0</v>
      </c>
      <c r="BE504" s="288">
        <f>IF($Q504="n/a",(IF('Workforce hours'!E$30=0,0,(AC504/'Workforce hours'!E$30))),(IF(VLOOKUP($Q504,'Workforce hours'!$C$8:$AD$30,BE$7,FALSE)=0,0,(AC504/(VLOOKUP($Q504,'Workforce hours'!$C$8:$AD$30,BE$7,FALSE))))))</f>
        <v>0</v>
      </c>
      <c r="BF504" s="288">
        <f>IF($Q504="n/a",(IF('Workforce hours'!F$30=0,0,(AD504/'Workforce hours'!F$30))),(IF(VLOOKUP($Q504,'Workforce hours'!$C$8:$AD$30,BF$7,FALSE)=0,0,(AD504/(VLOOKUP($Q504,'Workforce hours'!$C$8:$AD$30,BF$7,FALSE))))))</f>
        <v>0</v>
      </c>
      <c r="BG504" s="288">
        <f>IF($Q504="n/a",(IF('Workforce hours'!G$30=0,0,(AE504/'Workforce hours'!G$30))),(IF(VLOOKUP($Q504,'Workforce hours'!$C$8:$AD$30,BG$7,FALSE)=0,0,(AE504/(VLOOKUP($Q504,'Workforce hours'!$C$8:$AD$30,BG$7,FALSE))))))</f>
        <v>1.2738416041049563</v>
      </c>
      <c r="BH504" s="288">
        <f>IF($Q504="n/a",(IF('Workforce hours'!H$30=0,0,(AF504/'Workforce hours'!H$30))),(IF(VLOOKUP($Q504,'Workforce hours'!$C$8:$AD$30,BH$7,FALSE)=0,0,(AF504/(VLOOKUP($Q504,'Workforce hours'!$C$8:$AD$30,BH$7,FALSE))))))</f>
        <v>0</v>
      </c>
      <c r="BI504" s="288">
        <f>IF($Q504="n/a",(IF('Workforce hours'!I$30=0,0,(AG504/'Workforce hours'!I$30))),(IF(VLOOKUP($Q504,'Workforce hours'!$C$8:$AD$30,BI$7,FALSE)=0,0,(AG504/(VLOOKUP($Q504,'Workforce hours'!$C$8:$AD$30,BI$7,FALSE))))))</f>
        <v>0</v>
      </c>
      <c r="BJ504" s="288">
        <f>IF($Q504="n/a",(IF('Workforce hours'!J$30=0,0,(AH504/'Workforce hours'!J$30))),(IF(VLOOKUP($Q504,'Workforce hours'!$C$8:$AD$30,BJ$7,FALSE)=0,0,(AH504/(VLOOKUP($Q504,'Workforce hours'!$C$8:$AD$30,BJ$7,FALSE))))))</f>
        <v>0</v>
      </c>
      <c r="BK504" s="288">
        <f>IF($Q504="n/a",(IF('Workforce hours'!K$30=0,0,(AI504/'Workforce hours'!K$30))),(IF(VLOOKUP($Q504,'Workforce hours'!$C$8:$AD$30,BK$7,FALSE)=0,0,(AI504/(VLOOKUP($Q504,'Workforce hours'!$C$8:$AD$30,BK$7,FALSE))))))</f>
        <v>0</v>
      </c>
      <c r="BL504" s="288">
        <f>IF($Q504="n/a",(IF('Workforce hours'!L$30=0,0,(AJ504/'Workforce hours'!L$30))),(IF(VLOOKUP($Q504,'Workforce hours'!$C$8:$AD$30,BL$7,FALSE)=0,0,(AJ504/(VLOOKUP($Q504,'Workforce hours'!$C$8:$AD$30,BL$7,FALSE))))))</f>
        <v>0</v>
      </c>
      <c r="BM504" s="288">
        <f>IF($Q504="n/a",(IF('Workforce hours'!M$30=0,0,(AK504/'Workforce hours'!M$30))),(IF(VLOOKUP($Q504,'Workforce hours'!$C$8:$AD$30,BM$7,FALSE)=0,0,(AK504/(VLOOKUP($Q504,'Workforce hours'!$C$8:$AD$30,BM$7,FALSE))))))</f>
        <v>9.3280326683032513</v>
      </c>
      <c r="BN504" s="288">
        <f>IF($Q504="n/a",(IF('Workforce hours'!N$30=0,0,(AL504/'Workforce hours'!N$30))),(IF(VLOOKUP($Q504,'Workforce hours'!$C$8:$AD$30,BN$7,FALSE)=0,0,(AL504/(VLOOKUP($Q504,'Workforce hours'!$C$8:$AD$30,BN$7,FALSE))))))</f>
        <v>0</v>
      </c>
      <c r="BO504" s="288">
        <f>IF($Q504="n/a",(IF('Workforce hours'!O$30=0,0,(AM504/'Workforce hours'!O$30))),(IF(VLOOKUP($Q504,'Workforce hours'!$C$8:$AD$30,BO$7,FALSE)=0,0,(AM504/(VLOOKUP($Q504,'Workforce hours'!$C$8:$AD$30,BO$7,FALSE))))))</f>
        <v>0</v>
      </c>
      <c r="BP504" s="288">
        <f>IF($Q504="n/a",(IF('Workforce hours'!P$30=0,0,(AN504/'Workforce hours'!P$30))),(IF(VLOOKUP($Q504,'Workforce hours'!$C$8:$AD$30,BP$7,FALSE)=0,0,(AN504/(VLOOKUP($Q504,'Workforce hours'!$C$8:$AD$30,BP$7,FALSE))))))</f>
        <v>0</v>
      </c>
      <c r="BQ504" s="288">
        <f>IF($Q504="n/a",(IF('Workforce hours'!Q$30=0,0,(AO504/'Workforce hours'!Q$30))),(IF(VLOOKUP($Q504,'Workforce hours'!$C$8:$AD$30,BQ$7,FALSE)=0,0,(AO504/(VLOOKUP($Q504,'Workforce hours'!$C$8:$AD$30,BQ$7,FALSE))))))</f>
        <v>0</v>
      </c>
      <c r="BR504" s="288">
        <f>IF($Q504="n/a",(IF('Workforce hours'!R$30=0,0,(AP504/'Workforce hours'!R$30))),(IF(VLOOKUP($Q504,'Workforce hours'!$C$8:$AD$30,BR$7,FALSE)=0,0,(AP504/(VLOOKUP($Q504,'Workforce hours'!$C$8:$AD$30,BR$7,FALSE))))))</f>
        <v>0</v>
      </c>
      <c r="BS504" s="288">
        <f>IF($Q504="n/a",(IF('Workforce hours'!S$30=0,0,(AQ504/'Workforce hours'!S$30))),(IF(VLOOKUP($Q504,'Workforce hours'!$C$8:$AD$30,BS$7,FALSE)=0,0,(AQ504/(VLOOKUP($Q504,'Workforce hours'!$C$8:$AD$30,BS$7,FALSE))))))</f>
        <v>0</v>
      </c>
      <c r="BT504" s="288">
        <f>IF($Q504="n/a",(IF('Workforce hours'!T$30=0,0,(AR504/'Workforce hours'!T$30))),(IF(VLOOKUP($Q504,'Workforce hours'!$C$8:$AD$30,BT$7,FALSE)=0,0,(AR504/(VLOOKUP($Q504,'Workforce hours'!$C$8:$AD$30,BT$7,FALSE))))))</f>
        <v>0</v>
      </c>
      <c r="BU504" s="288">
        <f>IF($Q504="n/a",(IF('Workforce hours'!U$30=0,0,(AS504/'Workforce hours'!U$30))),(IF(VLOOKUP($Q504,'Workforce hours'!$C$8:$AD$30,BU$7,FALSE)=0,0,(AS504/(VLOOKUP($Q504,'Workforce hours'!$C$8:$AD$30,BU$7,FALSE))))))</f>
        <v>2.6735166177185841</v>
      </c>
      <c r="BV504" s="288">
        <f>IF($Q504="n/a",(IF('Workforce hours'!V$30=0,0,(AT504/'Workforce hours'!V$30))),(IF(VLOOKUP($Q504,'Workforce hours'!$C$8:$AD$30,BV$7,FALSE)=0,0,(AT504/(VLOOKUP($Q504,'Workforce hours'!$C$8:$AD$30,BV$7,FALSE))))))</f>
        <v>0</v>
      </c>
      <c r="BW504" s="288">
        <f>IF($Q504="n/a",(IF('Workforce hours'!W$30=0,0,(AU504/'Workforce hours'!W$30))),(IF(VLOOKUP($Q504,'Workforce hours'!$C$8:$AD$30,BW$7,FALSE)=0,0,(AU504/(VLOOKUP($Q504,'Workforce hours'!$C$8:$AD$30,BW$7,FALSE))))))</f>
        <v>0</v>
      </c>
      <c r="BX504" s="288">
        <f>IF($Q504="n/a",(IF('Workforce hours'!X$30=0,0,(AV504/'Workforce hours'!X$30))),(IF(VLOOKUP($Q504,'Workforce hours'!$C$8:$AD$30,BX$7,FALSE)=0,0,(AV504/(VLOOKUP($Q504,'Workforce hours'!$C$8:$AD$30,BX$7,FALSE))))))</f>
        <v>0</v>
      </c>
      <c r="BY504" s="288">
        <f>IF($Q504="n/a",(IF('Workforce hours'!Y$30=0,0,(AW504/'Workforce hours'!Y$30))),(IF(VLOOKUP($Q504,'Workforce hours'!$C$8:$AD$30,BY$7,FALSE)=0,0,(AW504/(VLOOKUP($Q504,'Workforce hours'!$C$8:$AD$30,BY$7,FALSE))))))</f>
        <v>0</v>
      </c>
      <c r="BZ504" s="288">
        <f>IF($Q504="n/a",(IF('Workforce hours'!Z$30=0,0,(AX504/'Workforce hours'!Z$30))),(IF(VLOOKUP($Q504,'Workforce hours'!$C$8:$AD$30,BZ$7,FALSE)=0,0,(AX504/(VLOOKUP($Q504,'Workforce hours'!$C$8:$AD$30,BZ$7,FALSE))))))</f>
        <v>0</v>
      </c>
      <c r="CA504" s="288">
        <f>IF($Q504="n/a",(IF('Workforce hours'!AA$30=0,0,(AY504/'Workforce hours'!AA$30))),(IF(VLOOKUP($Q504,'Workforce hours'!$C$8:$AD$30,CA$7,FALSE)=0,0,(AY504/(VLOOKUP($Q504,'Workforce hours'!$C$8:$AD$30,CA$7,FALSE))))))</f>
        <v>0</v>
      </c>
      <c r="CB504" s="288">
        <f>IF($Q504="n/a",(IF('Workforce hours'!AB$30=0,0,(AZ504/'Workforce hours'!AB$30))),(IF(VLOOKUP($Q504,'Workforce hours'!$C$8:$AD$30,CB$7,FALSE)=0,0,(AZ504/(VLOOKUP($Q504,'Workforce hours'!$C$8:$AD$30,CB$7,FALSE))))))</f>
        <v>0</v>
      </c>
      <c r="CC504" s="288">
        <f>IF($Q504="n/a",(IF('Workforce hours'!AC$30=0,0,(BA504/'Workforce hours'!AC$30))),(IF(VLOOKUP($Q504,'Workforce hours'!$C$8:$AD$30,CC$7,FALSE)=0,0,(BA504/(VLOOKUP($Q504,'Workforce hours'!$C$8:$AD$30,CC$7,FALSE))))))</f>
        <v>0</v>
      </c>
      <c r="CD504" s="288">
        <f>IF($Q504="n/a",(IF('Workforce hours'!AD$30=0,0,(BB504/'Workforce hours'!AD$30))),(IF(VLOOKUP($Q504,'Workforce hours'!$C$8:$AD$30,CD$7,FALSE)=0,0,(BB504/(VLOOKUP($Q504,'Workforce hours'!$C$8:$AD$30,CD$7,FALSE))))))</f>
        <v>0</v>
      </c>
      <c r="CE504" s="289">
        <f t="shared" si="66"/>
        <v>0</v>
      </c>
      <c r="CF504" s="290">
        <f>BD504*'Workforce costs'!B$9*(1+'Workforce costs'!B$10)*(1+'Workforce costs'!B$11)</f>
        <v>0</v>
      </c>
      <c r="CG504" s="290">
        <f>BE504*'Workforce costs'!C$9*(1+'Workforce costs'!C$10)*(1+'Workforce costs'!C$11)</f>
        <v>0</v>
      </c>
      <c r="CH504" s="290">
        <f>BF504*'Workforce costs'!D$9*(1+'Workforce costs'!D$10)*(1+'Workforce costs'!D$11)</f>
        <v>0</v>
      </c>
      <c r="CI504" s="290">
        <f>BG504*'Workforce costs'!E$9*(1+'Workforce costs'!E$10)*(1+'Workforce costs'!E$11)</f>
        <v>0</v>
      </c>
      <c r="CJ504" s="290">
        <f>BH504*'Workforce costs'!F$9*(1+'Workforce costs'!F$10)*(1+'Workforce costs'!F$11)</f>
        <v>0</v>
      </c>
      <c r="CK504" s="290">
        <f>BI504*'Workforce costs'!G$9*(1+'Workforce costs'!G$10)*(1+'Workforce costs'!G$11)</f>
        <v>0</v>
      </c>
      <c r="CL504" s="290">
        <f>BJ504*'Workforce costs'!H$9*(1+'Workforce costs'!H$10)*(1+'Workforce costs'!H$11)</f>
        <v>0</v>
      </c>
      <c r="CM504" s="290">
        <f>BK504*'Workforce costs'!I$9*(1+'Workforce costs'!I$10)*(1+'Workforce costs'!I$11)</f>
        <v>0</v>
      </c>
      <c r="CN504" s="290">
        <f>BL504*'Workforce costs'!J$9*(1+'Workforce costs'!J$10)*(1+'Workforce costs'!J$11)</f>
        <v>0</v>
      </c>
      <c r="CO504" s="290">
        <f>BM504*'Workforce costs'!K$9*(1+'Workforce costs'!K$10)*(1+'Workforce costs'!K$11)</f>
        <v>0</v>
      </c>
      <c r="CP504" s="290">
        <f>BN504*'Workforce costs'!L$9*(1+'Workforce costs'!L$10)*(1+'Workforce costs'!L$11)</f>
        <v>0</v>
      </c>
      <c r="CQ504" s="290">
        <f>BO504*'Workforce costs'!M$9*(1+'Workforce costs'!M$10)*(1+'Workforce costs'!M$11)</f>
        <v>0</v>
      </c>
      <c r="CR504" s="290">
        <f>BP504*'Workforce costs'!N$9*(1+'Workforce costs'!N$10)*(1+'Workforce costs'!N$11)</f>
        <v>0</v>
      </c>
      <c r="CS504" s="290">
        <f>BQ504*'Workforce costs'!O$9*(1+'Workforce costs'!O$10)*(1+'Workforce costs'!O$11)</f>
        <v>0</v>
      </c>
      <c r="CT504" s="290">
        <f>BR504*'Workforce costs'!P$9*(1+'Workforce costs'!P$10)*(1+'Workforce costs'!P$11)</f>
        <v>0</v>
      </c>
      <c r="CU504" s="290">
        <f>BS504*'Workforce costs'!Q$9*(1+'Workforce costs'!Q$10)*(1+'Workforce costs'!Q$11)</f>
        <v>0</v>
      </c>
      <c r="CV504" s="290">
        <f>BT504*'Workforce costs'!R$9*(1+'Workforce costs'!R$10)*(1+'Workforce costs'!R$11)</f>
        <v>0</v>
      </c>
      <c r="CW504" s="290">
        <f>BU504*'Workforce costs'!S$9*(1+'Workforce costs'!S$10)*(1+'Workforce costs'!S$11)</f>
        <v>0</v>
      </c>
      <c r="CX504" s="290">
        <f>BV504*'Workforce costs'!T$9*(1+'Workforce costs'!T$10)*(1+'Workforce costs'!T$11)</f>
        <v>0</v>
      </c>
      <c r="CY504" s="290">
        <f>BW504*'Workforce costs'!U$9*(1+'Workforce costs'!U$10)*(1+'Workforce costs'!U$11)</f>
        <v>0</v>
      </c>
      <c r="CZ504" s="290">
        <f>BX504*'Workforce costs'!V$9*(1+'Workforce costs'!V$10)*(1+'Workforce costs'!V$11)</f>
        <v>0</v>
      </c>
      <c r="DA504" s="290">
        <f>BY504*'Workforce costs'!W$9*(1+'Workforce costs'!W$10)*(1+'Workforce costs'!W$11)</f>
        <v>0</v>
      </c>
      <c r="DB504" s="290">
        <f>BZ504*'Workforce costs'!X$9*(1+'Workforce costs'!X$10)*(1+'Workforce costs'!X$11)</f>
        <v>0</v>
      </c>
      <c r="DC504" s="290">
        <f>CA504*'Workforce costs'!Y$9*(1+'Workforce costs'!Y$10)*(1+'Workforce costs'!Y$11)</f>
        <v>0</v>
      </c>
      <c r="DD504" s="290">
        <f>CB504*'Workforce costs'!Z$9*(1+'Workforce costs'!Z$10)*(1+'Workforce costs'!Z$11)</f>
        <v>0</v>
      </c>
      <c r="DE504" s="290">
        <f>CC504*'Workforce costs'!AA$9*(1+'Workforce costs'!AA$10)*(1+'Workforce costs'!AA$11)</f>
        <v>0</v>
      </c>
      <c r="DF504" s="290">
        <f>CD504*'Workforce costs'!AB$9*(1+'Workforce costs'!AB$10)*(1+'Workforce costs'!AB$11)</f>
        <v>0</v>
      </c>
    </row>
    <row r="505" spans="1:110" x14ac:dyDescent="0.3">
      <c r="A505" s="2" t="str">
        <f>Outputs!$A$4</f>
        <v>Australia</v>
      </c>
      <c r="B505" s="2" t="str">
        <f t="shared" si="59"/>
        <v>Australia 18to24</v>
      </c>
      <c r="C505" s="30">
        <f>VLOOKUP($B505,Populations!$D$15:$H$1920,3,FALSE)</f>
        <v>2374194</v>
      </c>
      <c r="D505" s="255">
        <f>IF(OR($H505="General pop",$H505="Schools",$H505="Workplace",$H505="Skills Training",$H505="Digital Supports"),1,VLOOKUP($B505,Populations!$D$15:$H$1920,5,FALSE))</f>
        <v>1</v>
      </c>
      <c r="E505" s="88">
        <f>VLOOKUP(I505,Epidemiology!$C$10:$H$47,6,FALSE)</f>
        <v>613.43999999999994</v>
      </c>
      <c r="F505" s="102">
        <f>'Care profiles'!R506</f>
        <v>1</v>
      </c>
      <c r="G505" s="15" t="str">
        <f>'Care profiles'!A506</f>
        <v>18to24</v>
      </c>
      <c r="H505" s="15" t="str">
        <f>'Care profiles'!B506</f>
        <v>Bereaved_Subsequent</v>
      </c>
      <c r="I505" s="15" t="str">
        <f>'Care profiles'!C506</f>
        <v>Bereaved_Subsequent_18-24yrs</v>
      </c>
      <c r="J505" s="15" t="str">
        <f>'Care profiles'!D506</f>
        <v>Care profile</v>
      </c>
      <c r="K505" s="15" t="str">
        <f>'Care profiles'!E506</f>
        <v>Care Coordination and Liaison</v>
      </c>
      <c r="L505" s="104">
        <f>'Care profiles'!F506</f>
        <v>0.1</v>
      </c>
      <c r="M505" s="15">
        <f>'Care profiles'!G506</f>
        <v>2</v>
      </c>
      <c r="N505" s="15">
        <f>'Care profiles'!H506</f>
        <v>45</v>
      </c>
      <c r="O505" s="15" t="str">
        <f>'Care profiles'!I506</f>
        <v>min</v>
      </c>
      <c r="P505" s="15" t="str">
        <f>'Care profiles'!J506</f>
        <v>Team</v>
      </c>
      <c r="Q505" s="15" t="str">
        <f>'Care profiles'!K506</f>
        <v>Postvention Crisis Response Team</v>
      </c>
      <c r="R505" s="15" t="str">
        <f>'Care profiles'!M506</f>
        <v>Y</v>
      </c>
      <c r="S505" s="15" t="str">
        <f>'Care profiles'!O506</f>
        <v>Y</v>
      </c>
      <c r="T505" s="15" t="str">
        <f>'Care profiles'!Q506</f>
        <v>N</v>
      </c>
      <c r="U505" s="30">
        <f t="shared" si="60"/>
        <v>14564.255673599999</v>
      </c>
      <c r="V505" s="30">
        <f t="shared" si="61"/>
        <v>1456.4255673600001</v>
      </c>
      <c r="W505" s="30">
        <f>IF(M505="n/a",0,IF(O505="days",V505*M505*(1+(VLOOKUP(K505,'Bed parameters'!$A$9:$G$12,7,FALSE))),V505*M505))</f>
        <v>2912.8511347200001</v>
      </c>
      <c r="X505" s="30">
        <f t="shared" si="62"/>
        <v>2184.6383510400001</v>
      </c>
      <c r="Y505" s="30">
        <f t="shared" si="63"/>
        <v>0</v>
      </c>
      <c r="Z505" s="113">
        <f>_xlfn.IFNA(Y505/((VLOOKUP(K505,'Bed parameters'!$A$9:$G$12,3,FALSE))*(VLOOKUP(K505,'Bed parameters'!$A$9:$G$12,5,FALSE))),0)</f>
        <v>0</v>
      </c>
      <c r="AA505" s="30">
        <f t="shared" si="64"/>
        <v>2184.6383510400001</v>
      </c>
      <c r="AB505" s="30">
        <f>_xlfn.IFNA(IF($O505="days",$Y505*(VLOOKUP($K505,'Bed parameters'!$A$9:$I$12,9,FALSE))*$F505*(VLOOKUP($Q505,'Workforce distribution'!$C$8:$AD$30,AB$7,FALSE)),IF($Q505="n/a",(IF($P505=AB$6,$X505*$F505,0)),$X505*$F505*(VLOOKUP($Q505,'Workforce distribution'!$C$8:$AD$30,AB$7,FALSE)))),0)</f>
        <v>0</v>
      </c>
      <c r="AC505" s="30">
        <f>_xlfn.IFNA(IF($O505="days",$Y505*(VLOOKUP($K505,'Bed parameters'!$A$9:$I$12,9,FALSE))*$F505*(VLOOKUP($Q505,'Workforce distribution'!$C$8:$AD$30,AC$7,FALSE)),IF($Q505="n/a",(IF($P505=AC$6,$X505*$F505,0)),$X505*$F505*(VLOOKUP($Q505,'Workforce distribution'!$C$8:$AD$30,AC$7,FALSE)))),0)</f>
        <v>0</v>
      </c>
      <c r="AD505" s="30">
        <f>_xlfn.IFNA(IF($O505="days",$Y505*(VLOOKUP($K505,'Bed parameters'!$A$9:$I$12,9,FALSE))*$F505*(VLOOKUP($Q505,'Workforce distribution'!$C$8:$AD$30,AD$7,FALSE)),IF($Q505="n/a",(IF($P505=AD$6,$X505*$F505,0)),$X505*$F505*(VLOOKUP($Q505,'Workforce distribution'!$C$8:$AD$30,AD$7,FALSE)))),0)</f>
        <v>0</v>
      </c>
      <c r="AE505" s="30">
        <f>_xlfn.IFNA(IF($O505="days",$Y505*(VLOOKUP($K505,'Bed parameters'!$A$9:$I$12,9,FALSE))*$F505*(VLOOKUP($Q505,'Workforce distribution'!$C$8:$AD$30,AE$7,FALSE)),IF($Q505="n/a",(IF($P505=AE$6,$X505*$F505,0)),$X505*$F505*(VLOOKUP($Q505,'Workforce distribution'!$C$8:$AD$30,AE$7,FALSE)))),0)</f>
        <v>218.46383510400003</v>
      </c>
      <c r="AF505" s="30">
        <f>_xlfn.IFNA(IF($O505="days",$Y505*(VLOOKUP($K505,'Bed parameters'!$A$9:$I$12,9,FALSE))*$F505*(VLOOKUP($Q505,'Workforce distribution'!$C$8:$AD$30,AF$7,FALSE)),IF($Q505="n/a",(IF($P505=AF$6,$X505*$F505,0)),$X505*$F505*(VLOOKUP($Q505,'Workforce distribution'!$C$8:$AD$30,AF$7,FALSE)))),0)</f>
        <v>0</v>
      </c>
      <c r="AG505" s="30">
        <f>_xlfn.IFNA(IF($O505="days",$Y505*(VLOOKUP($K505,'Bed parameters'!$A$9:$I$12,9,FALSE))*$F505*(VLOOKUP($Q505,'Workforce distribution'!$C$8:$AD$30,AG$7,FALSE)),IF($Q505="n/a",(IF($P505=AG$6,$X505*$F505,0)),$X505*$F505*(VLOOKUP($Q505,'Workforce distribution'!$C$8:$AD$30,AG$7,FALSE)))),0)</f>
        <v>0</v>
      </c>
      <c r="AH505" s="30">
        <f>_xlfn.IFNA(IF($O505="days",$Y505*(VLOOKUP($K505,'Bed parameters'!$A$9:$I$12,9,FALSE))*$F505*(VLOOKUP($Q505,'Workforce distribution'!$C$8:$AD$30,AH$7,FALSE)),IF($Q505="n/a",(IF($P505=AH$6,$X505*$F505,0)),$X505*$F505*(VLOOKUP($Q505,'Workforce distribution'!$C$8:$AD$30,AH$7,FALSE)))),0)</f>
        <v>0</v>
      </c>
      <c r="AI505" s="30">
        <f>_xlfn.IFNA(IF($O505="days",$Y505*(VLOOKUP($K505,'Bed parameters'!$A$9:$I$12,9,FALSE))*$F505*(VLOOKUP($Q505,'Workforce distribution'!$C$8:$AD$30,AI$7,FALSE)),IF($Q505="n/a",(IF($P505=AI$6,$X505*$F505,0)),$X505*$F505*(VLOOKUP($Q505,'Workforce distribution'!$C$8:$AD$30,AI$7,FALSE)))),0)</f>
        <v>0</v>
      </c>
      <c r="AJ505" s="30">
        <f>_xlfn.IFNA(IF($O505="days",$Y505*(VLOOKUP($K505,'Bed parameters'!$A$9:$I$12,9,FALSE))*$F505*(VLOOKUP($Q505,'Workforce distribution'!$C$8:$AD$30,AJ$7,FALSE)),IF($Q505="n/a",(IF($P505=AJ$6,$X505*$F505,0)),$X505*$F505*(VLOOKUP($Q505,'Workforce distribution'!$C$8:$AD$30,AJ$7,FALSE)))),0)</f>
        <v>0</v>
      </c>
      <c r="AK505" s="30">
        <f>_xlfn.IFNA(IF($O505="days",$Y505*(VLOOKUP($K505,'Bed parameters'!$A$9:$I$12,9,FALSE))*$F505*(VLOOKUP($Q505,'Workforce distribution'!$C$8:$AD$30,AK$7,FALSE)),IF($Q505="n/a",(IF($P505=AK$6,$X505*$F505,0)),$X505*$F505*(VLOOKUP($Q505,'Workforce distribution'!$C$8:$AD$30,AK$7,FALSE)))),0)</f>
        <v>1529.2468457279999</v>
      </c>
      <c r="AL505" s="30">
        <f>_xlfn.IFNA(IF($O505="days",$Y505*(VLOOKUP($K505,'Bed parameters'!$A$9:$I$12,9,FALSE))*$F505*(VLOOKUP($Q505,'Workforce distribution'!$C$8:$AD$30,AL$7,FALSE)),IF($Q505="n/a",(IF($P505=AL$6,$X505*$F505,0)),$X505*$F505*(VLOOKUP($Q505,'Workforce distribution'!$C$8:$AD$30,AL$7,FALSE)))),0)</f>
        <v>0</v>
      </c>
      <c r="AM505" s="30">
        <f>_xlfn.IFNA(IF($O505="days",$Y505*(VLOOKUP($K505,'Bed parameters'!$A$9:$I$12,9,FALSE))*$F505*(VLOOKUP($Q505,'Workforce distribution'!$C$8:$AD$30,AM$7,FALSE)),IF($Q505="n/a",(IF($P505=AM$6,$X505*$F505,0)),$X505*$F505*(VLOOKUP($Q505,'Workforce distribution'!$C$8:$AD$30,AM$7,FALSE)))),0)</f>
        <v>0</v>
      </c>
      <c r="AN505" s="30">
        <f>_xlfn.IFNA(IF($O505="days",$Y505*(VLOOKUP($K505,'Bed parameters'!$A$9:$I$12,9,FALSE))*$F505*(VLOOKUP($Q505,'Workforce distribution'!$C$8:$AD$30,AN$7,FALSE)),IF($Q505="n/a",(IF($P505=AN$6,$X505*$F505,0)),$X505*$F505*(VLOOKUP($Q505,'Workforce distribution'!$C$8:$AD$30,AN$7,FALSE)))),0)</f>
        <v>0</v>
      </c>
      <c r="AO505" s="30">
        <f>_xlfn.IFNA(IF($O505="days",$Y505*(VLOOKUP($K505,'Bed parameters'!$A$9:$I$12,9,FALSE))*$F505*(VLOOKUP($Q505,'Workforce distribution'!$C$8:$AD$30,AO$7,FALSE)),IF($Q505="n/a",(IF($P505=AO$6,$X505*$F505,0)),$X505*$F505*(VLOOKUP($Q505,'Workforce distribution'!$C$8:$AD$30,AO$7,FALSE)))),0)</f>
        <v>0</v>
      </c>
      <c r="AP505" s="30">
        <f>_xlfn.IFNA(IF($O505="days",$Y505*(VLOOKUP($K505,'Bed parameters'!$A$9:$I$12,9,FALSE))*$F505*(VLOOKUP($Q505,'Workforce distribution'!$C$8:$AD$30,AP$7,FALSE)),IF($Q505="n/a",(IF($P505=AP$6,$X505*$F505,0)),$X505*$F505*(VLOOKUP($Q505,'Workforce distribution'!$C$8:$AD$30,AP$7,FALSE)))),0)</f>
        <v>0</v>
      </c>
      <c r="AQ505" s="30">
        <f>_xlfn.IFNA(IF($O505="days",$Y505*(VLOOKUP($K505,'Bed parameters'!$A$9:$I$12,9,FALSE))*$F505*(VLOOKUP($Q505,'Workforce distribution'!$C$8:$AD$30,AQ$7,FALSE)),IF($Q505="n/a",(IF($P505=AQ$6,$X505*$F505,0)),$X505*$F505*(VLOOKUP($Q505,'Workforce distribution'!$C$8:$AD$30,AQ$7,FALSE)))),0)</f>
        <v>0</v>
      </c>
      <c r="AR505" s="30">
        <f>_xlfn.IFNA(IF($O505="days",$Y505*(VLOOKUP($K505,'Bed parameters'!$A$9:$I$12,9,FALSE))*$F505*(VLOOKUP($Q505,'Workforce distribution'!$C$8:$AD$30,AR$7,FALSE)),IF($Q505="n/a",(IF($P505=AR$6,$X505*$F505,0)),$X505*$F505*(VLOOKUP($Q505,'Workforce distribution'!$C$8:$AD$30,AR$7,FALSE)))),0)</f>
        <v>0</v>
      </c>
      <c r="AS505" s="30">
        <f>_xlfn.IFNA(IF($O505="days",$Y505*(VLOOKUP($K505,'Bed parameters'!$A$9:$I$12,9,FALSE))*$F505*(VLOOKUP($Q505,'Workforce distribution'!$C$8:$AD$30,AS$7,FALSE)),IF($Q505="n/a",(IF($P505=AS$6,$X505*$F505,0)),$X505*$F505*(VLOOKUP($Q505,'Workforce distribution'!$C$8:$AD$30,AS$7,FALSE)))),0)</f>
        <v>436.92767020800005</v>
      </c>
      <c r="AT505" s="30">
        <f>_xlfn.IFNA(IF($O505="days",$Y505*(VLOOKUP($K505,'Bed parameters'!$A$9:$I$12,9,FALSE))*$F505*(VLOOKUP($Q505,'Workforce distribution'!$C$8:$AD$30,AT$7,FALSE)),IF($Q505="n/a",(IF($P505=AT$6,$X505*$F505,0)),$X505*$F505*(VLOOKUP($Q505,'Workforce distribution'!$C$8:$AD$30,AT$7,FALSE)))),0)</f>
        <v>0</v>
      </c>
      <c r="AU505" s="30">
        <f>_xlfn.IFNA(IF($O505="days",$Y505*(VLOOKUP($K505,'Bed parameters'!$A$9:$I$12,9,FALSE))*$F505*(VLOOKUP($Q505,'Workforce distribution'!$C$8:$AD$30,AU$7,FALSE)),IF($Q505="n/a",(IF($P505=AU$6,$X505*$F505,0)),$X505*$F505*(VLOOKUP($Q505,'Workforce distribution'!$C$8:$AD$30,AU$7,FALSE)))),0)</f>
        <v>0</v>
      </c>
      <c r="AV505" s="30">
        <f>_xlfn.IFNA(IF($O505="days",$Y505*(VLOOKUP($K505,'Bed parameters'!$A$9:$I$12,9,FALSE))*$F505*(VLOOKUP($Q505,'Workforce distribution'!$C$8:$AD$30,AV$7,FALSE)),IF($Q505="n/a",(IF($P505=AV$6,$X505*$F505,0)),$X505*$F505*(VLOOKUP($Q505,'Workforce distribution'!$C$8:$AD$30,AV$7,FALSE)))),0)</f>
        <v>0</v>
      </c>
      <c r="AW505" s="30">
        <f>_xlfn.IFNA(IF($O505="days",$Y505*(VLOOKUP($K505,'Bed parameters'!$A$9:$I$12,9,FALSE))*$F505*(VLOOKUP($Q505,'Workforce distribution'!$C$8:$AD$30,AW$7,FALSE)),IF($Q505="n/a",(IF($P505=AW$6,$X505*$F505,0)),$X505*$F505*(VLOOKUP($Q505,'Workforce distribution'!$C$8:$AD$30,AW$7,FALSE)))),0)</f>
        <v>0</v>
      </c>
      <c r="AX505" s="30">
        <f>_xlfn.IFNA(IF($O505="days",$Y505*(VLOOKUP($K505,'Bed parameters'!$A$9:$I$12,9,FALSE))*$F505*(VLOOKUP($Q505,'Workforce distribution'!$C$8:$AD$30,AX$7,FALSE)),IF($Q505="n/a",(IF($P505=AX$6,$X505*$F505,0)),$X505*$F505*(VLOOKUP($Q505,'Workforce distribution'!$C$8:$AD$30,AX$7,FALSE)))),0)</f>
        <v>0</v>
      </c>
      <c r="AY505" s="30">
        <f>_xlfn.IFNA(IF($O505="days",$Y505*(VLOOKUP($K505,'Bed parameters'!$A$9:$I$12,9,FALSE))*$F505*(VLOOKUP($Q505,'Workforce distribution'!$C$8:$AD$30,AY$7,FALSE)),IF($Q505="n/a",(IF($P505=AY$6,$X505*$F505,0)),$X505*$F505*(VLOOKUP($Q505,'Workforce distribution'!$C$8:$AD$30,AY$7,FALSE)))),0)</f>
        <v>0</v>
      </c>
      <c r="AZ505" s="30">
        <f>_xlfn.IFNA(IF($O505="days",$Y505*(VLOOKUP($K505,'Bed parameters'!$A$9:$I$12,9,FALSE))*$F505*(VLOOKUP($Q505,'Workforce distribution'!$C$8:$AD$30,AZ$7,FALSE)),IF($Q505="n/a",(IF($P505=AZ$6,$X505*$F505,0)),$X505*$F505*(VLOOKUP($Q505,'Workforce distribution'!$C$8:$AD$30,AZ$7,FALSE)))),0)</f>
        <v>0</v>
      </c>
      <c r="BA505" s="30">
        <f>_xlfn.IFNA(IF($O505="days",$Y505*(VLOOKUP($K505,'Bed parameters'!$A$9:$I$12,9,FALSE))*$F505*(VLOOKUP($Q505,'Workforce distribution'!$C$8:$AD$30,BA$7,FALSE)),IF($Q505="n/a",(IF($P505=BA$6,$X505*$F505,0)),$X505*$F505*(VLOOKUP($Q505,'Workforce distribution'!$C$8:$AD$30,BA$7,FALSE)))),0)</f>
        <v>0</v>
      </c>
      <c r="BB505" s="30">
        <f>_xlfn.IFNA(IF($O505="days",$Y505*(VLOOKUP($K505,'Bed parameters'!$A$9:$I$12,9,FALSE))*$F505*(VLOOKUP($Q505,'Workforce distribution'!$C$8:$AD$30,BB$7,FALSE)),IF($Q505="n/a",(IF($P505=BB$6,$X505*$F505,0)),$X505*$F505*(VLOOKUP($Q505,'Workforce distribution'!$C$8:$AD$30,BB$7,FALSE)))),0)</f>
        <v>0</v>
      </c>
      <c r="BC505" s="149">
        <f t="shared" si="65"/>
        <v>1.3275390890126793</v>
      </c>
      <c r="BD505" s="288">
        <f>IF($Q505="n/a",(IF('Workforce hours'!D$30=0,0,(AB505/'Workforce hours'!D$30))),(IF(VLOOKUP($Q505,'Workforce hours'!$C$8:$AD$30,BD$7,FALSE)=0,0,(AB505/(VLOOKUP($Q505,'Workforce hours'!$C$8:$AD$30,BD$7,FALSE))))))</f>
        <v>0</v>
      </c>
      <c r="BE505" s="288">
        <f>IF($Q505="n/a",(IF('Workforce hours'!E$30=0,0,(AC505/'Workforce hours'!E$30))),(IF(VLOOKUP($Q505,'Workforce hours'!$C$8:$AD$30,BE$7,FALSE)=0,0,(AC505/(VLOOKUP($Q505,'Workforce hours'!$C$8:$AD$30,BE$7,FALSE))))))</f>
        <v>0</v>
      </c>
      <c r="BF505" s="288">
        <f>IF($Q505="n/a",(IF('Workforce hours'!F$30=0,0,(AD505/'Workforce hours'!F$30))),(IF(VLOOKUP($Q505,'Workforce hours'!$C$8:$AD$30,BF$7,FALSE)=0,0,(AD505/(VLOOKUP($Q505,'Workforce hours'!$C$8:$AD$30,BF$7,FALSE))))))</f>
        <v>0</v>
      </c>
      <c r="BG505" s="288">
        <f>IF($Q505="n/a",(IF('Workforce hours'!G$30=0,0,(AE505/'Workforce hours'!G$30))),(IF(VLOOKUP($Q505,'Workforce hours'!$C$8:$AD$30,BG$7,FALSE)=0,0,(AE505/(VLOOKUP($Q505,'Workforce hours'!$C$8:$AD$30,BG$7,FALSE))))))</f>
        <v>0.12738416041049563</v>
      </c>
      <c r="BH505" s="288">
        <f>IF($Q505="n/a",(IF('Workforce hours'!H$30=0,0,(AF505/'Workforce hours'!H$30))),(IF(VLOOKUP($Q505,'Workforce hours'!$C$8:$AD$30,BH$7,FALSE)=0,0,(AF505/(VLOOKUP($Q505,'Workforce hours'!$C$8:$AD$30,BH$7,FALSE))))))</f>
        <v>0</v>
      </c>
      <c r="BI505" s="288">
        <f>IF($Q505="n/a",(IF('Workforce hours'!I$30=0,0,(AG505/'Workforce hours'!I$30))),(IF(VLOOKUP($Q505,'Workforce hours'!$C$8:$AD$30,BI$7,FALSE)=0,0,(AG505/(VLOOKUP($Q505,'Workforce hours'!$C$8:$AD$30,BI$7,FALSE))))))</f>
        <v>0</v>
      </c>
      <c r="BJ505" s="288">
        <f>IF($Q505="n/a",(IF('Workforce hours'!J$30=0,0,(AH505/'Workforce hours'!J$30))),(IF(VLOOKUP($Q505,'Workforce hours'!$C$8:$AD$30,BJ$7,FALSE)=0,0,(AH505/(VLOOKUP($Q505,'Workforce hours'!$C$8:$AD$30,BJ$7,FALSE))))))</f>
        <v>0</v>
      </c>
      <c r="BK505" s="288">
        <f>IF($Q505="n/a",(IF('Workforce hours'!K$30=0,0,(AI505/'Workforce hours'!K$30))),(IF(VLOOKUP($Q505,'Workforce hours'!$C$8:$AD$30,BK$7,FALSE)=0,0,(AI505/(VLOOKUP($Q505,'Workforce hours'!$C$8:$AD$30,BK$7,FALSE))))))</f>
        <v>0</v>
      </c>
      <c r="BL505" s="288">
        <f>IF($Q505="n/a",(IF('Workforce hours'!L$30=0,0,(AJ505/'Workforce hours'!L$30))),(IF(VLOOKUP($Q505,'Workforce hours'!$C$8:$AD$30,BL$7,FALSE)=0,0,(AJ505/(VLOOKUP($Q505,'Workforce hours'!$C$8:$AD$30,BL$7,FALSE))))))</f>
        <v>0</v>
      </c>
      <c r="BM505" s="288">
        <f>IF($Q505="n/a",(IF('Workforce hours'!M$30=0,0,(AK505/'Workforce hours'!M$30))),(IF(VLOOKUP($Q505,'Workforce hours'!$C$8:$AD$30,BM$7,FALSE)=0,0,(AK505/(VLOOKUP($Q505,'Workforce hours'!$C$8:$AD$30,BM$7,FALSE))))))</f>
        <v>0.93280326683032511</v>
      </c>
      <c r="BN505" s="288">
        <f>IF($Q505="n/a",(IF('Workforce hours'!N$30=0,0,(AL505/'Workforce hours'!N$30))),(IF(VLOOKUP($Q505,'Workforce hours'!$C$8:$AD$30,BN$7,FALSE)=0,0,(AL505/(VLOOKUP($Q505,'Workforce hours'!$C$8:$AD$30,BN$7,FALSE))))))</f>
        <v>0</v>
      </c>
      <c r="BO505" s="288">
        <f>IF($Q505="n/a",(IF('Workforce hours'!O$30=0,0,(AM505/'Workforce hours'!O$30))),(IF(VLOOKUP($Q505,'Workforce hours'!$C$8:$AD$30,BO$7,FALSE)=0,0,(AM505/(VLOOKUP($Q505,'Workforce hours'!$C$8:$AD$30,BO$7,FALSE))))))</f>
        <v>0</v>
      </c>
      <c r="BP505" s="288">
        <f>IF($Q505="n/a",(IF('Workforce hours'!P$30=0,0,(AN505/'Workforce hours'!P$30))),(IF(VLOOKUP($Q505,'Workforce hours'!$C$8:$AD$30,BP$7,FALSE)=0,0,(AN505/(VLOOKUP($Q505,'Workforce hours'!$C$8:$AD$30,BP$7,FALSE))))))</f>
        <v>0</v>
      </c>
      <c r="BQ505" s="288">
        <f>IF($Q505="n/a",(IF('Workforce hours'!Q$30=0,0,(AO505/'Workforce hours'!Q$30))),(IF(VLOOKUP($Q505,'Workforce hours'!$C$8:$AD$30,BQ$7,FALSE)=0,0,(AO505/(VLOOKUP($Q505,'Workforce hours'!$C$8:$AD$30,BQ$7,FALSE))))))</f>
        <v>0</v>
      </c>
      <c r="BR505" s="288">
        <f>IF($Q505="n/a",(IF('Workforce hours'!R$30=0,0,(AP505/'Workforce hours'!R$30))),(IF(VLOOKUP($Q505,'Workforce hours'!$C$8:$AD$30,BR$7,FALSE)=0,0,(AP505/(VLOOKUP($Q505,'Workforce hours'!$C$8:$AD$30,BR$7,FALSE))))))</f>
        <v>0</v>
      </c>
      <c r="BS505" s="288">
        <f>IF($Q505="n/a",(IF('Workforce hours'!S$30=0,0,(AQ505/'Workforce hours'!S$30))),(IF(VLOOKUP($Q505,'Workforce hours'!$C$8:$AD$30,BS$7,FALSE)=0,0,(AQ505/(VLOOKUP($Q505,'Workforce hours'!$C$8:$AD$30,BS$7,FALSE))))))</f>
        <v>0</v>
      </c>
      <c r="BT505" s="288">
        <f>IF($Q505="n/a",(IF('Workforce hours'!T$30=0,0,(AR505/'Workforce hours'!T$30))),(IF(VLOOKUP($Q505,'Workforce hours'!$C$8:$AD$30,BT$7,FALSE)=0,0,(AR505/(VLOOKUP($Q505,'Workforce hours'!$C$8:$AD$30,BT$7,FALSE))))))</f>
        <v>0</v>
      </c>
      <c r="BU505" s="288">
        <f>IF($Q505="n/a",(IF('Workforce hours'!U$30=0,0,(AS505/'Workforce hours'!U$30))),(IF(VLOOKUP($Q505,'Workforce hours'!$C$8:$AD$30,BU$7,FALSE)=0,0,(AS505/(VLOOKUP($Q505,'Workforce hours'!$C$8:$AD$30,BU$7,FALSE))))))</f>
        <v>0.26735166177185843</v>
      </c>
      <c r="BV505" s="288">
        <f>IF($Q505="n/a",(IF('Workforce hours'!V$30=0,0,(AT505/'Workforce hours'!V$30))),(IF(VLOOKUP($Q505,'Workforce hours'!$C$8:$AD$30,BV$7,FALSE)=0,0,(AT505/(VLOOKUP($Q505,'Workforce hours'!$C$8:$AD$30,BV$7,FALSE))))))</f>
        <v>0</v>
      </c>
      <c r="BW505" s="288">
        <f>IF($Q505="n/a",(IF('Workforce hours'!W$30=0,0,(AU505/'Workforce hours'!W$30))),(IF(VLOOKUP($Q505,'Workforce hours'!$C$8:$AD$30,BW$7,FALSE)=0,0,(AU505/(VLOOKUP($Q505,'Workforce hours'!$C$8:$AD$30,BW$7,FALSE))))))</f>
        <v>0</v>
      </c>
      <c r="BX505" s="288">
        <f>IF($Q505="n/a",(IF('Workforce hours'!X$30=0,0,(AV505/'Workforce hours'!X$30))),(IF(VLOOKUP($Q505,'Workforce hours'!$C$8:$AD$30,BX$7,FALSE)=0,0,(AV505/(VLOOKUP($Q505,'Workforce hours'!$C$8:$AD$30,BX$7,FALSE))))))</f>
        <v>0</v>
      </c>
      <c r="BY505" s="288">
        <f>IF($Q505="n/a",(IF('Workforce hours'!Y$30=0,0,(AW505/'Workforce hours'!Y$30))),(IF(VLOOKUP($Q505,'Workforce hours'!$C$8:$AD$30,BY$7,FALSE)=0,0,(AW505/(VLOOKUP($Q505,'Workforce hours'!$C$8:$AD$30,BY$7,FALSE))))))</f>
        <v>0</v>
      </c>
      <c r="BZ505" s="288">
        <f>IF($Q505="n/a",(IF('Workforce hours'!Z$30=0,0,(AX505/'Workforce hours'!Z$30))),(IF(VLOOKUP($Q505,'Workforce hours'!$C$8:$AD$30,BZ$7,FALSE)=0,0,(AX505/(VLOOKUP($Q505,'Workforce hours'!$C$8:$AD$30,BZ$7,FALSE))))))</f>
        <v>0</v>
      </c>
      <c r="CA505" s="288">
        <f>IF($Q505="n/a",(IF('Workforce hours'!AA$30=0,0,(AY505/'Workforce hours'!AA$30))),(IF(VLOOKUP($Q505,'Workforce hours'!$C$8:$AD$30,CA$7,FALSE)=0,0,(AY505/(VLOOKUP($Q505,'Workforce hours'!$C$8:$AD$30,CA$7,FALSE))))))</f>
        <v>0</v>
      </c>
      <c r="CB505" s="288">
        <f>IF($Q505="n/a",(IF('Workforce hours'!AB$30=0,0,(AZ505/'Workforce hours'!AB$30))),(IF(VLOOKUP($Q505,'Workforce hours'!$C$8:$AD$30,CB$7,FALSE)=0,0,(AZ505/(VLOOKUP($Q505,'Workforce hours'!$C$8:$AD$30,CB$7,FALSE))))))</f>
        <v>0</v>
      </c>
      <c r="CC505" s="288">
        <f>IF($Q505="n/a",(IF('Workforce hours'!AC$30=0,0,(BA505/'Workforce hours'!AC$30))),(IF(VLOOKUP($Q505,'Workforce hours'!$C$8:$AD$30,CC$7,FALSE)=0,0,(BA505/(VLOOKUP($Q505,'Workforce hours'!$C$8:$AD$30,CC$7,FALSE))))))</f>
        <v>0</v>
      </c>
      <c r="CD505" s="288">
        <f>IF($Q505="n/a",(IF('Workforce hours'!AD$30=0,0,(BB505/'Workforce hours'!AD$30))),(IF(VLOOKUP($Q505,'Workforce hours'!$C$8:$AD$30,CD$7,FALSE)=0,0,(BB505/(VLOOKUP($Q505,'Workforce hours'!$C$8:$AD$30,CD$7,FALSE))))))</f>
        <v>0</v>
      </c>
      <c r="CE505" s="289">
        <f t="shared" si="66"/>
        <v>0</v>
      </c>
      <c r="CF505" s="290">
        <f>BD505*'Workforce costs'!B$9*(1+'Workforce costs'!B$10)*(1+'Workforce costs'!B$11)</f>
        <v>0</v>
      </c>
      <c r="CG505" s="290">
        <f>BE505*'Workforce costs'!C$9*(1+'Workforce costs'!C$10)*(1+'Workforce costs'!C$11)</f>
        <v>0</v>
      </c>
      <c r="CH505" s="290">
        <f>BF505*'Workforce costs'!D$9*(1+'Workforce costs'!D$10)*(1+'Workforce costs'!D$11)</f>
        <v>0</v>
      </c>
      <c r="CI505" s="290">
        <f>BG505*'Workforce costs'!E$9*(1+'Workforce costs'!E$10)*(1+'Workforce costs'!E$11)</f>
        <v>0</v>
      </c>
      <c r="CJ505" s="290">
        <f>BH505*'Workforce costs'!F$9*(1+'Workforce costs'!F$10)*(1+'Workforce costs'!F$11)</f>
        <v>0</v>
      </c>
      <c r="CK505" s="290">
        <f>BI505*'Workforce costs'!G$9*(1+'Workforce costs'!G$10)*(1+'Workforce costs'!G$11)</f>
        <v>0</v>
      </c>
      <c r="CL505" s="290">
        <f>BJ505*'Workforce costs'!H$9*(1+'Workforce costs'!H$10)*(1+'Workforce costs'!H$11)</f>
        <v>0</v>
      </c>
      <c r="CM505" s="290">
        <f>BK505*'Workforce costs'!I$9*(1+'Workforce costs'!I$10)*(1+'Workforce costs'!I$11)</f>
        <v>0</v>
      </c>
      <c r="CN505" s="290">
        <f>BL505*'Workforce costs'!J$9*(1+'Workforce costs'!J$10)*(1+'Workforce costs'!J$11)</f>
        <v>0</v>
      </c>
      <c r="CO505" s="290">
        <f>BM505*'Workforce costs'!K$9*(1+'Workforce costs'!K$10)*(1+'Workforce costs'!K$11)</f>
        <v>0</v>
      </c>
      <c r="CP505" s="290">
        <f>BN505*'Workforce costs'!L$9*(1+'Workforce costs'!L$10)*(1+'Workforce costs'!L$11)</f>
        <v>0</v>
      </c>
      <c r="CQ505" s="290">
        <f>BO505*'Workforce costs'!M$9*(1+'Workforce costs'!M$10)*(1+'Workforce costs'!M$11)</f>
        <v>0</v>
      </c>
      <c r="CR505" s="290">
        <f>BP505*'Workforce costs'!N$9*(1+'Workforce costs'!N$10)*(1+'Workforce costs'!N$11)</f>
        <v>0</v>
      </c>
      <c r="CS505" s="290">
        <f>BQ505*'Workforce costs'!O$9*(1+'Workforce costs'!O$10)*(1+'Workforce costs'!O$11)</f>
        <v>0</v>
      </c>
      <c r="CT505" s="290">
        <f>BR505*'Workforce costs'!P$9*(1+'Workforce costs'!P$10)*(1+'Workforce costs'!P$11)</f>
        <v>0</v>
      </c>
      <c r="CU505" s="290">
        <f>BS505*'Workforce costs'!Q$9*(1+'Workforce costs'!Q$10)*(1+'Workforce costs'!Q$11)</f>
        <v>0</v>
      </c>
      <c r="CV505" s="290">
        <f>BT505*'Workforce costs'!R$9*(1+'Workforce costs'!R$10)*(1+'Workforce costs'!R$11)</f>
        <v>0</v>
      </c>
      <c r="CW505" s="290">
        <f>BU505*'Workforce costs'!S$9*(1+'Workforce costs'!S$10)*(1+'Workforce costs'!S$11)</f>
        <v>0</v>
      </c>
      <c r="CX505" s="290">
        <f>BV505*'Workforce costs'!T$9*(1+'Workforce costs'!T$10)*(1+'Workforce costs'!T$11)</f>
        <v>0</v>
      </c>
      <c r="CY505" s="290">
        <f>BW505*'Workforce costs'!U$9*(1+'Workforce costs'!U$10)*(1+'Workforce costs'!U$11)</f>
        <v>0</v>
      </c>
      <c r="CZ505" s="290">
        <f>BX505*'Workforce costs'!V$9*(1+'Workforce costs'!V$10)*(1+'Workforce costs'!V$11)</f>
        <v>0</v>
      </c>
      <c r="DA505" s="290">
        <f>BY505*'Workforce costs'!W$9*(1+'Workforce costs'!W$10)*(1+'Workforce costs'!W$11)</f>
        <v>0</v>
      </c>
      <c r="DB505" s="290">
        <f>BZ505*'Workforce costs'!X$9*(1+'Workforce costs'!X$10)*(1+'Workforce costs'!X$11)</f>
        <v>0</v>
      </c>
      <c r="DC505" s="290">
        <f>CA505*'Workforce costs'!Y$9*(1+'Workforce costs'!Y$10)*(1+'Workforce costs'!Y$11)</f>
        <v>0</v>
      </c>
      <c r="DD505" s="290">
        <f>CB505*'Workforce costs'!Z$9*(1+'Workforce costs'!Z$10)*(1+'Workforce costs'!Z$11)</f>
        <v>0</v>
      </c>
      <c r="DE505" s="290">
        <f>CC505*'Workforce costs'!AA$9*(1+'Workforce costs'!AA$10)*(1+'Workforce costs'!AA$11)</f>
        <v>0</v>
      </c>
      <c r="DF505" s="290">
        <f>CD505*'Workforce costs'!AB$9*(1+'Workforce costs'!AB$10)*(1+'Workforce costs'!AB$11)</f>
        <v>0</v>
      </c>
    </row>
    <row r="506" spans="1:110" x14ac:dyDescent="0.3">
      <c r="A506" s="2" t="str">
        <f>Outputs!$A$4</f>
        <v>Australia</v>
      </c>
      <c r="B506" s="2" t="str">
        <f t="shared" si="59"/>
        <v>Australia 18to24</v>
      </c>
      <c r="C506" s="30">
        <f>VLOOKUP($B506,Populations!$D$15:$H$1920,3,FALSE)</f>
        <v>2374194</v>
      </c>
      <c r="D506" s="255">
        <f>IF(OR($H506="General pop",$H506="Schools",$H506="Workplace",$H506="Skills Training",$H506="Digital Supports"),1,VLOOKUP($B506,Populations!$D$15:$H$1920,5,FALSE))</f>
        <v>1</v>
      </c>
      <c r="E506" s="88">
        <f>VLOOKUP(I506,Epidemiology!$C$10:$H$47,6,FALSE)</f>
        <v>613.43999999999994</v>
      </c>
      <c r="F506" s="102">
        <f>'Care profiles'!R507</f>
        <v>1</v>
      </c>
      <c r="G506" s="15" t="str">
        <f>'Care profiles'!A507</f>
        <v>18to24</v>
      </c>
      <c r="H506" s="15" t="str">
        <f>'Care profiles'!B507</f>
        <v>Bereaved_Subsequent</v>
      </c>
      <c r="I506" s="15" t="str">
        <f>'Care profiles'!C507</f>
        <v>Bereaved_Subsequent_18-24yrs</v>
      </c>
      <c r="J506" s="15" t="str">
        <f>'Care profiles'!D507</f>
        <v>Care profile</v>
      </c>
      <c r="K506" s="15" t="str">
        <f>'Care profiles'!E507</f>
        <v>Individual Psychosocial Support Services</v>
      </c>
      <c r="L506" s="104">
        <f>'Care profiles'!F507</f>
        <v>0.7</v>
      </c>
      <c r="M506" s="15">
        <f>'Care profiles'!G507</f>
        <v>6</v>
      </c>
      <c r="N506" s="15">
        <f>'Care profiles'!H507</f>
        <v>60</v>
      </c>
      <c r="O506" s="15" t="str">
        <f>'Care profiles'!I507</f>
        <v>min</v>
      </c>
      <c r="P506" s="15" t="str">
        <f>'Care profiles'!J507</f>
        <v>Vocationally Qualified - Unspecified</v>
      </c>
      <c r="Q506" s="15" t="str">
        <f>'Care profiles'!K507</f>
        <v>n/a</v>
      </c>
      <c r="R506" s="15" t="str">
        <f>'Care profiles'!M507</f>
        <v>Y</v>
      </c>
      <c r="S506" s="15" t="str">
        <f>'Care profiles'!O507</f>
        <v>Y</v>
      </c>
      <c r="T506" s="15" t="str">
        <f>'Care profiles'!Q507</f>
        <v>N</v>
      </c>
      <c r="U506" s="30">
        <f t="shared" si="60"/>
        <v>14564.255673599999</v>
      </c>
      <c r="V506" s="30">
        <f t="shared" si="61"/>
        <v>10194.978971519999</v>
      </c>
      <c r="W506" s="30">
        <f>IF(M506="n/a",0,IF(O506="days",V506*M506*(1+(VLOOKUP(K506,'Bed parameters'!$A$9:$G$12,7,FALSE))),V506*M506))</f>
        <v>61169.873829119992</v>
      </c>
      <c r="X506" s="30">
        <f t="shared" si="62"/>
        <v>61169.873829119992</v>
      </c>
      <c r="Y506" s="30">
        <f t="shared" si="63"/>
        <v>0</v>
      </c>
      <c r="Z506" s="113">
        <f>_xlfn.IFNA(Y506/((VLOOKUP(K506,'Bed parameters'!$A$9:$G$12,3,FALSE))*(VLOOKUP(K506,'Bed parameters'!$A$9:$G$12,5,FALSE))),0)</f>
        <v>0</v>
      </c>
      <c r="AA506" s="30">
        <f t="shared" si="64"/>
        <v>61169.873829119992</v>
      </c>
      <c r="AB506" s="30">
        <f>_xlfn.IFNA(IF($O506="days",$Y506*(VLOOKUP($K506,'Bed parameters'!$A$9:$I$12,9,FALSE))*$F506*(VLOOKUP($Q506,'Workforce distribution'!$C$8:$AD$30,AB$7,FALSE)),IF($Q506="n/a",(IF($P506=AB$6,$X506*$F506,0)),$X506*$F506*(VLOOKUP($Q506,'Workforce distribution'!$C$8:$AD$30,AB$7,FALSE)))),0)</f>
        <v>0</v>
      </c>
      <c r="AC506" s="30">
        <f>_xlfn.IFNA(IF($O506="days",$Y506*(VLOOKUP($K506,'Bed parameters'!$A$9:$I$12,9,FALSE))*$F506*(VLOOKUP($Q506,'Workforce distribution'!$C$8:$AD$30,AC$7,FALSE)),IF($Q506="n/a",(IF($P506=AC$6,$X506*$F506,0)),$X506*$F506*(VLOOKUP($Q506,'Workforce distribution'!$C$8:$AD$30,AC$7,FALSE)))),0)</f>
        <v>0</v>
      </c>
      <c r="AD506" s="30">
        <f>_xlfn.IFNA(IF($O506="days",$Y506*(VLOOKUP($K506,'Bed parameters'!$A$9:$I$12,9,FALSE))*$F506*(VLOOKUP($Q506,'Workforce distribution'!$C$8:$AD$30,AD$7,FALSE)),IF($Q506="n/a",(IF($P506=AD$6,$X506*$F506,0)),$X506*$F506*(VLOOKUP($Q506,'Workforce distribution'!$C$8:$AD$30,AD$7,FALSE)))),0)</f>
        <v>0</v>
      </c>
      <c r="AE506" s="30">
        <f>_xlfn.IFNA(IF($O506="days",$Y506*(VLOOKUP($K506,'Bed parameters'!$A$9:$I$12,9,FALSE))*$F506*(VLOOKUP($Q506,'Workforce distribution'!$C$8:$AD$30,AE$7,FALSE)),IF($Q506="n/a",(IF($P506=AE$6,$X506*$F506,0)),$X506*$F506*(VLOOKUP($Q506,'Workforce distribution'!$C$8:$AD$30,AE$7,FALSE)))),0)</f>
        <v>0</v>
      </c>
      <c r="AF506" s="30">
        <f>_xlfn.IFNA(IF($O506="days",$Y506*(VLOOKUP($K506,'Bed parameters'!$A$9:$I$12,9,FALSE))*$F506*(VLOOKUP($Q506,'Workforce distribution'!$C$8:$AD$30,AF$7,FALSE)),IF($Q506="n/a",(IF($P506=AF$6,$X506*$F506,0)),$X506*$F506*(VLOOKUP($Q506,'Workforce distribution'!$C$8:$AD$30,AF$7,FALSE)))),0)</f>
        <v>0</v>
      </c>
      <c r="AG506" s="30">
        <f>_xlfn.IFNA(IF($O506="days",$Y506*(VLOOKUP($K506,'Bed parameters'!$A$9:$I$12,9,FALSE))*$F506*(VLOOKUP($Q506,'Workforce distribution'!$C$8:$AD$30,AG$7,FALSE)),IF($Q506="n/a",(IF($P506=AG$6,$X506*$F506,0)),$X506*$F506*(VLOOKUP($Q506,'Workforce distribution'!$C$8:$AD$30,AG$7,FALSE)))),0)</f>
        <v>0</v>
      </c>
      <c r="AH506" s="30">
        <f>_xlfn.IFNA(IF($O506="days",$Y506*(VLOOKUP($K506,'Bed parameters'!$A$9:$I$12,9,FALSE))*$F506*(VLOOKUP($Q506,'Workforce distribution'!$C$8:$AD$30,AH$7,FALSE)),IF($Q506="n/a",(IF($P506=AH$6,$X506*$F506,0)),$X506*$F506*(VLOOKUP($Q506,'Workforce distribution'!$C$8:$AD$30,AH$7,FALSE)))),0)</f>
        <v>0</v>
      </c>
      <c r="AI506" s="30">
        <f>_xlfn.IFNA(IF($O506="days",$Y506*(VLOOKUP($K506,'Bed parameters'!$A$9:$I$12,9,FALSE))*$F506*(VLOOKUP($Q506,'Workforce distribution'!$C$8:$AD$30,AI$7,FALSE)),IF($Q506="n/a",(IF($P506=AI$6,$X506*$F506,0)),$X506*$F506*(VLOOKUP($Q506,'Workforce distribution'!$C$8:$AD$30,AI$7,FALSE)))),0)</f>
        <v>0</v>
      </c>
      <c r="AJ506" s="30">
        <f>_xlfn.IFNA(IF($O506="days",$Y506*(VLOOKUP($K506,'Bed parameters'!$A$9:$I$12,9,FALSE))*$F506*(VLOOKUP($Q506,'Workforce distribution'!$C$8:$AD$30,AJ$7,FALSE)),IF($Q506="n/a",(IF($P506=AJ$6,$X506*$F506,0)),$X506*$F506*(VLOOKUP($Q506,'Workforce distribution'!$C$8:$AD$30,AJ$7,FALSE)))),0)</f>
        <v>0</v>
      </c>
      <c r="AK506" s="30">
        <f>_xlfn.IFNA(IF($O506="days",$Y506*(VLOOKUP($K506,'Bed parameters'!$A$9:$I$12,9,FALSE))*$F506*(VLOOKUP($Q506,'Workforce distribution'!$C$8:$AD$30,AK$7,FALSE)),IF($Q506="n/a",(IF($P506=AK$6,$X506*$F506,0)),$X506*$F506*(VLOOKUP($Q506,'Workforce distribution'!$C$8:$AD$30,AK$7,FALSE)))),0)</f>
        <v>61169.873829119992</v>
      </c>
      <c r="AL506" s="30">
        <f>_xlfn.IFNA(IF($O506="days",$Y506*(VLOOKUP($K506,'Bed parameters'!$A$9:$I$12,9,FALSE))*$F506*(VLOOKUP($Q506,'Workforce distribution'!$C$8:$AD$30,AL$7,FALSE)),IF($Q506="n/a",(IF($P506=AL$6,$X506*$F506,0)),$X506*$F506*(VLOOKUP($Q506,'Workforce distribution'!$C$8:$AD$30,AL$7,FALSE)))),0)</f>
        <v>0</v>
      </c>
      <c r="AM506" s="30">
        <f>_xlfn.IFNA(IF($O506="days",$Y506*(VLOOKUP($K506,'Bed parameters'!$A$9:$I$12,9,FALSE))*$F506*(VLOOKUP($Q506,'Workforce distribution'!$C$8:$AD$30,AM$7,FALSE)),IF($Q506="n/a",(IF($P506=AM$6,$X506*$F506,0)),$X506*$F506*(VLOOKUP($Q506,'Workforce distribution'!$C$8:$AD$30,AM$7,FALSE)))),0)</f>
        <v>0</v>
      </c>
      <c r="AN506" s="30">
        <f>_xlfn.IFNA(IF($O506="days",$Y506*(VLOOKUP($K506,'Bed parameters'!$A$9:$I$12,9,FALSE))*$F506*(VLOOKUP($Q506,'Workforce distribution'!$C$8:$AD$30,AN$7,FALSE)),IF($Q506="n/a",(IF($P506=AN$6,$X506*$F506,0)),$X506*$F506*(VLOOKUP($Q506,'Workforce distribution'!$C$8:$AD$30,AN$7,FALSE)))),0)</f>
        <v>0</v>
      </c>
      <c r="AO506" s="30">
        <f>_xlfn.IFNA(IF($O506="days",$Y506*(VLOOKUP($K506,'Bed parameters'!$A$9:$I$12,9,FALSE))*$F506*(VLOOKUP($Q506,'Workforce distribution'!$C$8:$AD$30,AO$7,FALSE)),IF($Q506="n/a",(IF($P506=AO$6,$X506*$F506,0)),$X506*$F506*(VLOOKUP($Q506,'Workforce distribution'!$C$8:$AD$30,AO$7,FALSE)))),0)</f>
        <v>0</v>
      </c>
      <c r="AP506" s="30">
        <f>_xlfn.IFNA(IF($O506="days",$Y506*(VLOOKUP($K506,'Bed parameters'!$A$9:$I$12,9,FALSE))*$F506*(VLOOKUP($Q506,'Workforce distribution'!$C$8:$AD$30,AP$7,FALSE)),IF($Q506="n/a",(IF($P506=AP$6,$X506*$F506,0)),$X506*$F506*(VLOOKUP($Q506,'Workforce distribution'!$C$8:$AD$30,AP$7,FALSE)))),0)</f>
        <v>0</v>
      </c>
      <c r="AQ506" s="30">
        <f>_xlfn.IFNA(IF($O506="days",$Y506*(VLOOKUP($K506,'Bed parameters'!$A$9:$I$12,9,FALSE))*$F506*(VLOOKUP($Q506,'Workforce distribution'!$C$8:$AD$30,AQ$7,FALSE)),IF($Q506="n/a",(IF($P506=AQ$6,$X506*$F506,0)),$X506*$F506*(VLOOKUP($Q506,'Workforce distribution'!$C$8:$AD$30,AQ$7,FALSE)))),0)</f>
        <v>0</v>
      </c>
      <c r="AR506" s="30">
        <f>_xlfn.IFNA(IF($O506="days",$Y506*(VLOOKUP($K506,'Bed parameters'!$A$9:$I$12,9,FALSE))*$F506*(VLOOKUP($Q506,'Workforce distribution'!$C$8:$AD$30,AR$7,FALSE)),IF($Q506="n/a",(IF($P506=AR$6,$X506*$F506,0)),$X506*$F506*(VLOOKUP($Q506,'Workforce distribution'!$C$8:$AD$30,AR$7,FALSE)))),0)</f>
        <v>0</v>
      </c>
      <c r="AS506" s="30">
        <f>_xlfn.IFNA(IF($O506="days",$Y506*(VLOOKUP($K506,'Bed parameters'!$A$9:$I$12,9,FALSE))*$F506*(VLOOKUP($Q506,'Workforce distribution'!$C$8:$AD$30,AS$7,FALSE)),IF($Q506="n/a",(IF($P506=AS$6,$X506*$F506,0)),$X506*$F506*(VLOOKUP($Q506,'Workforce distribution'!$C$8:$AD$30,AS$7,FALSE)))),0)</f>
        <v>0</v>
      </c>
      <c r="AT506" s="30">
        <f>_xlfn.IFNA(IF($O506="days",$Y506*(VLOOKUP($K506,'Bed parameters'!$A$9:$I$12,9,FALSE))*$F506*(VLOOKUP($Q506,'Workforce distribution'!$C$8:$AD$30,AT$7,FALSE)),IF($Q506="n/a",(IF($P506=AT$6,$X506*$F506,0)),$X506*$F506*(VLOOKUP($Q506,'Workforce distribution'!$C$8:$AD$30,AT$7,FALSE)))),0)</f>
        <v>0</v>
      </c>
      <c r="AU506" s="30">
        <f>_xlfn.IFNA(IF($O506="days",$Y506*(VLOOKUP($K506,'Bed parameters'!$A$9:$I$12,9,FALSE))*$F506*(VLOOKUP($Q506,'Workforce distribution'!$C$8:$AD$30,AU$7,FALSE)),IF($Q506="n/a",(IF($P506=AU$6,$X506*$F506,0)),$X506*$F506*(VLOOKUP($Q506,'Workforce distribution'!$C$8:$AD$30,AU$7,FALSE)))),0)</f>
        <v>0</v>
      </c>
      <c r="AV506" s="30">
        <f>_xlfn.IFNA(IF($O506="days",$Y506*(VLOOKUP($K506,'Bed parameters'!$A$9:$I$12,9,FALSE))*$F506*(VLOOKUP($Q506,'Workforce distribution'!$C$8:$AD$30,AV$7,FALSE)),IF($Q506="n/a",(IF($P506=AV$6,$X506*$F506,0)),$X506*$F506*(VLOOKUP($Q506,'Workforce distribution'!$C$8:$AD$30,AV$7,FALSE)))),0)</f>
        <v>0</v>
      </c>
      <c r="AW506" s="30">
        <f>_xlfn.IFNA(IF($O506="days",$Y506*(VLOOKUP($K506,'Bed parameters'!$A$9:$I$12,9,FALSE))*$F506*(VLOOKUP($Q506,'Workforce distribution'!$C$8:$AD$30,AW$7,FALSE)),IF($Q506="n/a",(IF($P506=AW$6,$X506*$F506,0)),$X506*$F506*(VLOOKUP($Q506,'Workforce distribution'!$C$8:$AD$30,AW$7,FALSE)))),0)</f>
        <v>0</v>
      </c>
      <c r="AX506" s="30">
        <f>_xlfn.IFNA(IF($O506="days",$Y506*(VLOOKUP($K506,'Bed parameters'!$A$9:$I$12,9,FALSE))*$F506*(VLOOKUP($Q506,'Workforce distribution'!$C$8:$AD$30,AX$7,FALSE)),IF($Q506="n/a",(IF($P506=AX$6,$X506*$F506,0)),$X506*$F506*(VLOOKUP($Q506,'Workforce distribution'!$C$8:$AD$30,AX$7,FALSE)))),0)</f>
        <v>0</v>
      </c>
      <c r="AY506" s="30">
        <f>_xlfn.IFNA(IF($O506="days",$Y506*(VLOOKUP($K506,'Bed parameters'!$A$9:$I$12,9,FALSE))*$F506*(VLOOKUP($Q506,'Workforce distribution'!$C$8:$AD$30,AY$7,FALSE)),IF($Q506="n/a",(IF($P506=AY$6,$X506*$F506,0)),$X506*$F506*(VLOOKUP($Q506,'Workforce distribution'!$C$8:$AD$30,AY$7,FALSE)))),0)</f>
        <v>0</v>
      </c>
      <c r="AZ506" s="30">
        <f>_xlfn.IFNA(IF($O506="days",$Y506*(VLOOKUP($K506,'Bed parameters'!$A$9:$I$12,9,FALSE))*$F506*(VLOOKUP($Q506,'Workforce distribution'!$C$8:$AD$30,AZ$7,FALSE)),IF($Q506="n/a",(IF($P506=AZ$6,$X506*$F506,0)),$X506*$F506*(VLOOKUP($Q506,'Workforce distribution'!$C$8:$AD$30,AZ$7,FALSE)))),0)</f>
        <v>0</v>
      </c>
      <c r="BA506" s="30">
        <f>_xlfn.IFNA(IF($O506="days",$Y506*(VLOOKUP($K506,'Bed parameters'!$A$9:$I$12,9,FALSE))*$F506*(VLOOKUP($Q506,'Workforce distribution'!$C$8:$AD$30,BA$7,FALSE)),IF($Q506="n/a",(IF($P506=BA$6,$X506*$F506,0)),$X506*$F506*(VLOOKUP($Q506,'Workforce distribution'!$C$8:$AD$30,BA$7,FALSE)))),0)</f>
        <v>0</v>
      </c>
      <c r="BB506" s="30">
        <f>_xlfn.IFNA(IF($O506="days",$Y506*(VLOOKUP($K506,'Bed parameters'!$A$9:$I$12,9,FALSE))*$F506*(VLOOKUP($Q506,'Workforce distribution'!$C$8:$AD$30,BB$7,FALSE)),IF($Q506="n/a",(IF($P506=BB$6,$X506*$F506,0)),$X506*$F506*(VLOOKUP($Q506,'Workforce distribution'!$C$8:$AD$30,BB$7,FALSE)))),0)</f>
        <v>0</v>
      </c>
      <c r="BC506" s="149">
        <f t="shared" si="65"/>
        <v>53.225240274666128</v>
      </c>
      <c r="BD506" s="288">
        <f>IF($Q506="n/a",(IF('Workforce hours'!D$30=0,0,(AB506/'Workforce hours'!D$30))),(IF(VLOOKUP($Q506,'Workforce hours'!$C$8:$AD$30,BD$7,FALSE)=0,0,(AB506/(VLOOKUP($Q506,'Workforce hours'!$C$8:$AD$30,BD$7,FALSE))))))</f>
        <v>0</v>
      </c>
      <c r="BE506" s="288">
        <f>IF($Q506="n/a",(IF('Workforce hours'!E$30=0,0,(AC506/'Workforce hours'!E$30))),(IF(VLOOKUP($Q506,'Workforce hours'!$C$8:$AD$30,BE$7,FALSE)=0,0,(AC506/(VLOOKUP($Q506,'Workforce hours'!$C$8:$AD$30,BE$7,FALSE))))))</f>
        <v>0</v>
      </c>
      <c r="BF506" s="288">
        <f>IF($Q506="n/a",(IF('Workforce hours'!F$30=0,0,(AD506/'Workforce hours'!F$30))),(IF(VLOOKUP($Q506,'Workforce hours'!$C$8:$AD$30,BF$7,FALSE)=0,0,(AD506/(VLOOKUP($Q506,'Workforce hours'!$C$8:$AD$30,BF$7,FALSE))))))</f>
        <v>0</v>
      </c>
      <c r="BG506" s="288">
        <f>IF($Q506="n/a",(IF('Workforce hours'!G$30=0,0,(AE506/'Workforce hours'!G$30))),(IF(VLOOKUP($Q506,'Workforce hours'!$C$8:$AD$30,BG$7,FALSE)=0,0,(AE506/(VLOOKUP($Q506,'Workforce hours'!$C$8:$AD$30,BG$7,FALSE))))))</f>
        <v>0</v>
      </c>
      <c r="BH506" s="288">
        <f>IF($Q506="n/a",(IF('Workforce hours'!H$30=0,0,(AF506/'Workforce hours'!H$30))),(IF(VLOOKUP($Q506,'Workforce hours'!$C$8:$AD$30,BH$7,FALSE)=0,0,(AF506/(VLOOKUP($Q506,'Workforce hours'!$C$8:$AD$30,BH$7,FALSE))))))</f>
        <v>0</v>
      </c>
      <c r="BI506" s="288">
        <f>IF($Q506="n/a",(IF('Workforce hours'!I$30=0,0,(AG506/'Workforce hours'!I$30))),(IF(VLOOKUP($Q506,'Workforce hours'!$C$8:$AD$30,BI$7,FALSE)=0,0,(AG506/(VLOOKUP($Q506,'Workforce hours'!$C$8:$AD$30,BI$7,FALSE))))))</f>
        <v>0</v>
      </c>
      <c r="BJ506" s="288">
        <f>IF($Q506="n/a",(IF('Workforce hours'!J$30=0,0,(AH506/'Workforce hours'!J$30))),(IF(VLOOKUP($Q506,'Workforce hours'!$C$8:$AD$30,BJ$7,FALSE)=0,0,(AH506/(VLOOKUP($Q506,'Workforce hours'!$C$8:$AD$30,BJ$7,FALSE))))))</f>
        <v>0</v>
      </c>
      <c r="BK506" s="288">
        <f>IF($Q506="n/a",(IF('Workforce hours'!K$30=0,0,(AI506/'Workforce hours'!K$30))),(IF(VLOOKUP($Q506,'Workforce hours'!$C$8:$AD$30,BK$7,FALSE)=0,0,(AI506/(VLOOKUP($Q506,'Workforce hours'!$C$8:$AD$30,BK$7,FALSE))))))</f>
        <v>0</v>
      </c>
      <c r="BL506" s="288">
        <f>IF($Q506="n/a",(IF('Workforce hours'!L$30=0,0,(AJ506/'Workforce hours'!L$30))),(IF(VLOOKUP($Q506,'Workforce hours'!$C$8:$AD$30,BL$7,FALSE)=0,0,(AJ506/(VLOOKUP($Q506,'Workforce hours'!$C$8:$AD$30,BL$7,FALSE))))))</f>
        <v>0</v>
      </c>
      <c r="BM506" s="288">
        <f>IF($Q506="n/a",(IF('Workforce hours'!M$30=0,0,(AK506/'Workforce hours'!M$30))),(IF(VLOOKUP($Q506,'Workforce hours'!$C$8:$AD$30,BM$7,FALSE)=0,0,(AK506/(VLOOKUP($Q506,'Workforce hours'!$C$8:$AD$30,BM$7,FALSE))))))</f>
        <v>53.225240274666128</v>
      </c>
      <c r="BN506" s="288">
        <f>IF($Q506="n/a",(IF('Workforce hours'!N$30=0,0,(AL506/'Workforce hours'!N$30))),(IF(VLOOKUP($Q506,'Workforce hours'!$C$8:$AD$30,BN$7,FALSE)=0,0,(AL506/(VLOOKUP($Q506,'Workforce hours'!$C$8:$AD$30,BN$7,FALSE))))))</f>
        <v>0</v>
      </c>
      <c r="BO506" s="288">
        <f>IF($Q506="n/a",(IF('Workforce hours'!O$30=0,0,(AM506/'Workforce hours'!O$30))),(IF(VLOOKUP($Q506,'Workforce hours'!$C$8:$AD$30,BO$7,FALSE)=0,0,(AM506/(VLOOKUP($Q506,'Workforce hours'!$C$8:$AD$30,BO$7,FALSE))))))</f>
        <v>0</v>
      </c>
      <c r="BP506" s="288">
        <f>IF($Q506="n/a",(IF('Workforce hours'!P$30=0,0,(AN506/'Workforce hours'!P$30))),(IF(VLOOKUP($Q506,'Workforce hours'!$C$8:$AD$30,BP$7,FALSE)=0,0,(AN506/(VLOOKUP($Q506,'Workforce hours'!$C$8:$AD$30,BP$7,FALSE))))))</f>
        <v>0</v>
      </c>
      <c r="BQ506" s="288">
        <f>IF($Q506="n/a",(IF('Workforce hours'!Q$30=0,0,(AO506/'Workforce hours'!Q$30))),(IF(VLOOKUP($Q506,'Workforce hours'!$C$8:$AD$30,BQ$7,FALSE)=0,0,(AO506/(VLOOKUP($Q506,'Workforce hours'!$C$8:$AD$30,BQ$7,FALSE))))))</f>
        <v>0</v>
      </c>
      <c r="BR506" s="288">
        <f>IF($Q506="n/a",(IF('Workforce hours'!R$30=0,0,(AP506/'Workforce hours'!R$30))),(IF(VLOOKUP($Q506,'Workforce hours'!$C$8:$AD$30,BR$7,FALSE)=0,0,(AP506/(VLOOKUP($Q506,'Workforce hours'!$C$8:$AD$30,BR$7,FALSE))))))</f>
        <v>0</v>
      </c>
      <c r="BS506" s="288">
        <f>IF($Q506="n/a",(IF('Workforce hours'!S$30=0,0,(AQ506/'Workforce hours'!S$30))),(IF(VLOOKUP($Q506,'Workforce hours'!$C$8:$AD$30,BS$7,FALSE)=0,0,(AQ506/(VLOOKUP($Q506,'Workforce hours'!$C$8:$AD$30,BS$7,FALSE))))))</f>
        <v>0</v>
      </c>
      <c r="BT506" s="288">
        <f>IF($Q506="n/a",(IF('Workforce hours'!T$30=0,0,(AR506/'Workforce hours'!T$30))),(IF(VLOOKUP($Q506,'Workforce hours'!$C$8:$AD$30,BT$7,FALSE)=0,0,(AR506/(VLOOKUP($Q506,'Workforce hours'!$C$8:$AD$30,BT$7,FALSE))))))</f>
        <v>0</v>
      </c>
      <c r="BU506" s="288">
        <f>IF($Q506="n/a",(IF('Workforce hours'!U$30=0,0,(AS506/'Workforce hours'!U$30))),(IF(VLOOKUP($Q506,'Workforce hours'!$C$8:$AD$30,BU$7,FALSE)=0,0,(AS506/(VLOOKUP($Q506,'Workforce hours'!$C$8:$AD$30,BU$7,FALSE))))))</f>
        <v>0</v>
      </c>
      <c r="BV506" s="288">
        <f>IF($Q506="n/a",(IF('Workforce hours'!V$30=0,0,(AT506/'Workforce hours'!V$30))),(IF(VLOOKUP($Q506,'Workforce hours'!$C$8:$AD$30,BV$7,FALSE)=0,0,(AT506/(VLOOKUP($Q506,'Workforce hours'!$C$8:$AD$30,BV$7,FALSE))))))</f>
        <v>0</v>
      </c>
      <c r="BW506" s="288">
        <f>IF($Q506="n/a",(IF('Workforce hours'!W$30=0,0,(AU506/'Workforce hours'!W$30))),(IF(VLOOKUP($Q506,'Workforce hours'!$C$8:$AD$30,BW$7,FALSE)=0,0,(AU506/(VLOOKUP($Q506,'Workforce hours'!$C$8:$AD$30,BW$7,FALSE))))))</f>
        <v>0</v>
      </c>
      <c r="BX506" s="288">
        <f>IF($Q506="n/a",(IF('Workforce hours'!X$30=0,0,(AV506/'Workforce hours'!X$30))),(IF(VLOOKUP($Q506,'Workforce hours'!$C$8:$AD$30,BX$7,FALSE)=0,0,(AV506/(VLOOKUP($Q506,'Workforce hours'!$C$8:$AD$30,BX$7,FALSE))))))</f>
        <v>0</v>
      </c>
      <c r="BY506" s="288">
        <f>IF($Q506="n/a",(IF('Workforce hours'!Y$30=0,0,(AW506/'Workforce hours'!Y$30))),(IF(VLOOKUP($Q506,'Workforce hours'!$C$8:$AD$30,BY$7,FALSE)=0,0,(AW506/(VLOOKUP($Q506,'Workforce hours'!$C$8:$AD$30,BY$7,FALSE))))))</f>
        <v>0</v>
      </c>
      <c r="BZ506" s="288">
        <f>IF($Q506="n/a",(IF('Workforce hours'!Z$30=0,0,(AX506/'Workforce hours'!Z$30))),(IF(VLOOKUP($Q506,'Workforce hours'!$C$8:$AD$30,BZ$7,FALSE)=0,0,(AX506/(VLOOKUP($Q506,'Workforce hours'!$C$8:$AD$30,BZ$7,FALSE))))))</f>
        <v>0</v>
      </c>
      <c r="CA506" s="288">
        <f>IF($Q506="n/a",(IF('Workforce hours'!AA$30=0,0,(AY506/'Workforce hours'!AA$30))),(IF(VLOOKUP($Q506,'Workforce hours'!$C$8:$AD$30,CA$7,FALSE)=0,0,(AY506/(VLOOKUP($Q506,'Workforce hours'!$C$8:$AD$30,CA$7,FALSE))))))</f>
        <v>0</v>
      </c>
      <c r="CB506" s="288">
        <f>IF($Q506="n/a",(IF('Workforce hours'!AB$30=0,0,(AZ506/'Workforce hours'!AB$30))),(IF(VLOOKUP($Q506,'Workforce hours'!$C$8:$AD$30,CB$7,FALSE)=0,0,(AZ506/(VLOOKUP($Q506,'Workforce hours'!$C$8:$AD$30,CB$7,FALSE))))))</f>
        <v>0</v>
      </c>
      <c r="CC506" s="288">
        <f>IF($Q506="n/a",(IF('Workforce hours'!AC$30=0,0,(BA506/'Workforce hours'!AC$30))),(IF(VLOOKUP($Q506,'Workforce hours'!$C$8:$AD$30,CC$7,FALSE)=0,0,(BA506/(VLOOKUP($Q506,'Workforce hours'!$C$8:$AD$30,CC$7,FALSE))))))</f>
        <v>0</v>
      </c>
      <c r="CD506" s="288">
        <f>IF($Q506="n/a",(IF('Workforce hours'!AD$30=0,0,(BB506/'Workforce hours'!AD$30))),(IF(VLOOKUP($Q506,'Workforce hours'!$C$8:$AD$30,CD$7,FALSE)=0,0,(BB506/(VLOOKUP($Q506,'Workforce hours'!$C$8:$AD$30,CD$7,FALSE))))))</f>
        <v>0</v>
      </c>
      <c r="CE506" s="289">
        <f t="shared" si="66"/>
        <v>0</v>
      </c>
      <c r="CF506" s="290">
        <f>BD506*'Workforce costs'!B$9*(1+'Workforce costs'!B$10)*(1+'Workforce costs'!B$11)</f>
        <v>0</v>
      </c>
      <c r="CG506" s="290">
        <f>BE506*'Workforce costs'!C$9*(1+'Workforce costs'!C$10)*(1+'Workforce costs'!C$11)</f>
        <v>0</v>
      </c>
      <c r="CH506" s="290">
        <f>BF506*'Workforce costs'!D$9*(1+'Workforce costs'!D$10)*(1+'Workforce costs'!D$11)</f>
        <v>0</v>
      </c>
      <c r="CI506" s="290">
        <f>BG506*'Workforce costs'!E$9*(1+'Workforce costs'!E$10)*(1+'Workforce costs'!E$11)</f>
        <v>0</v>
      </c>
      <c r="CJ506" s="290">
        <f>BH506*'Workforce costs'!F$9*(1+'Workforce costs'!F$10)*(1+'Workforce costs'!F$11)</f>
        <v>0</v>
      </c>
      <c r="CK506" s="290">
        <f>BI506*'Workforce costs'!G$9*(1+'Workforce costs'!G$10)*(1+'Workforce costs'!G$11)</f>
        <v>0</v>
      </c>
      <c r="CL506" s="290">
        <f>BJ506*'Workforce costs'!H$9*(1+'Workforce costs'!H$10)*(1+'Workforce costs'!H$11)</f>
        <v>0</v>
      </c>
      <c r="CM506" s="290">
        <f>BK506*'Workforce costs'!I$9*(1+'Workforce costs'!I$10)*(1+'Workforce costs'!I$11)</f>
        <v>0</v>
      </c>
      <c r="CN506" s="290">
        <f>BL506*'Workforce costs'!J$9*(1+'Workforce costs'!J$10)*(1+'Workforce costs'!J$11)</f>
        <v>0</v>
      </c>
      <c r="CO506" s="290">
        <f>BM506*'Workforce costs'!K$9*(1+'Workforce costs'!K$10)*(1+'Workforce costs'!K$11)</f>
        <v>0</v>
      </c>
      <c r="CP506" s="290">
        <f>BN506*'Workforce costs'!L$9*(1+'Workforce costs'!L$10)*(1+'Workforce costs'!L$11)</f>
        <v>0</v>
      </c>
      <c r="CQ506" s="290">
        <f>BO506*'Workforce costs'!M$9*(1+'Workforce costs'!M$10)*(1+'Workforce costs'!M$11)</f>
        <v>0</v>
      </c>
      <c r="CR506" s="290">
        <f>BP506*'Workforce costs'!N$9*(1+'Workforce costs'!N$10)*(1+'Workforce costs'!N$11)</f>
        <v>0</v>
      </c>
      <c r="CS506" s="290">
        <f>BQ506*'Workforce costs'!O$9*(1+'Workforce costs'!O$10)*(1+'Workforce costs'!O$11)</f>
        <v>0</v>
      </c>
      <c r="CT506" s="290">
        <f>BR506*'Workforce costs'!P$9*(1+'Workforce costs'!P$10)*(1+'Workforce costs'!P$11)</f>
        <v>0</v>
      </c>
      <c r="CU506" s="290">
        <f>BS506*'Workforce costs'!Q$9*(1+'Workforce costs'!Q$10)*(1+'Workforce costs'!Q$11)</f>
        <v>0</v>
      </c>
      <c r="CV506" s="290">
        <f>BT506*'Workforce costs'!R$9*(1+'Workforce costs'!R$10)*(1+'Workforce costs'!R$11)</f>
        <v>0</v>
      </c>
      <c r="CW506" s="290">
        <f>BU506*'Workforce costs'!S$9*(1+'Workforce costs'!S$10)*(1+'Workforce costs'!S$11)</f>
        <v>0</v>
      </c>
      <c r="CX506" s="290">
        <f>BV506*'Workforce costs'!T$9*(1+'Workforce costs'!T$10)*(1+'Workforce costs'!T$11)</f>
        <v>0</v>
      </c>
      <c r="CY506" s="290">
        <f>BW506*'Workforce costs'!U$9*(1+'Workforce costs'!U$10)*(1+'Workforce costs'!U$11)</f>
        <v>0</v>
      </c>
      <c r="CZ506" s="290">
        <f>BX506*'Workforce costs'!V$9*(1+'Workforce costs'!V$10)*(1+'Workforce costs'!V$11)</f>
        <v>0</v>
      </c>
      <c r="DA506" s="290">
        <f>BY506*'Workforce costs'!W$9*(1+'Workforce costs'!W$10)*(1+'Workforce costs'!W$11)</f>
        <v>0</v>
      </c>
      <c r="DB506" s="290">
        <f>BZ506*'Workforce costs'!X$9*(1+'Workforce costs'!X$10)*(1+'Workforce costs'!X$11)</f>
        <v>0</v>
      </c>
      <c r="DC506" s="290">
        <f>CA506*'Workforce costs'!Y$9*(1+'Workforce costs'!Y$10)*(1+'Workforce costs'!Y$11)</f>
        <v>0</v>
      </c>
      <c r="DD506" s="290">
        <f>CB506*'Workforce costs'!Z$9*(1+'Workforce costs'!Z$10)*(1+'Workforce costs'!Z$11)</f>
        <v>0</v>
      </c>
      <c r="DE506" s="290">
        <f>CC506*'Workforce costs'!AA$9*(1+'Workforce costs'!AA$10)*(1+'Workforce costs'!AA$11)</f>
        <v>0</v>
      </c>
      <c r="DF506" s="290">
        <f>CD506*'Workforce costs'!AB$9*(1+'Workforce costs'!AB$10)*(1+'Workforce costs'!AB$11)</f>
        <v>0</v>
      </c>
    </row>
    <row r="507" spans="1:110" x14ac:dyDescent="0.3">
      <c r="A507" s="2" t="str">
        <f>Outputs!$A$4</f>
        <v>Australia</v>
      </c>
      <c r="B507" s="2" t="str">
        <f t="shared" si="59"/>
        <v>Australia 18to24</v>
      </c>
      <c r="C507" s="30">
        <f>VLOOKUP($B507,Populations!$D$15:$H$1920,3,FALSE)</f>
        <v>2374194</v>
      </c>
      <c r="D507" s="255">
        <f>IF(OR($H507="General pop",$H507="Schools",$H507="Workplace",$H507="Skills Training",$H507="Digital Supports"),1,VLOOKUP($B507,Populations!$D$15:$H$1920,5,FALSE))</f>
        <v>1</v>
      </c>
      <c r="E507" s="88">
        <f>VLOOKUP(I507,Epidemiology!$C$10:$H$47,6,FALSE)</f>
        <v>613.43999999999994</v>
      </c>
      <c r="F507" s="102">
        <f>'Care profiles'!R508</f>
        <v>1</v>
      </c>
      <c r="G507" s="15" t="str">
        <f>'Care profiles'!A508</f>
        <v>18to24</v>
      </c>
      <c r="H507" s="15" t="str">
        <f>'Care profiles'!B508</f>
        <v>Bereaved_Subsequent</v>
      </c>
      <c r="I507" s="15" t="str">
        <f>'Care profiles'!C508</f>
        <v>Bereaved_Subsequent_18-24yrs</v>
      </c>
      <c r="J507" s="15" t="str">
        <f>'Care profiles'!D508</f>
        <v>Care profile</v>
      </c>
      <c r="K507" s="15" t="str">
        <f>'Care profiles'!E508</f>
        <v>Postvention Individual Support Services</v>
      </c>
      <c r="L507" s="104">
        <f>'Care profiles'!F508</f>
        <v>0.1</v>
      </c>
      <c r="M507" s="15">
        <f>'Care profiles'!G508</f>
        <v>6</v>
      </c>
      <c r="N507" s="15">
        <f>'Care profiles'!H508</f>
        <v>60</v>
      </c>
      <c r="O507" s="15" t="str">
        <f>'Care profiles'!I508</f>
        <v>min</v>
      </c>
      <c r="P507" s="15" t="str">
        <f>'Care profiles'!J508</f>
        <v>Peer Worker</v>
      </c>
      <c r="Q507" s="15" t="str">
        <f>'Care profiles'!K508</f>
        <v>n/a</v>
      </c>
      <c r="R507" s="15" t="str">
        <f>'Care profiles'!M508</f>
        <v>Y</v>
      </c>
      <c r="S507" s="15" t="str">
        <f>'Care profiles'!O508</f>
        <v>Y</v>
      </c>
      <c r="T507" s="15" t="str">
        <f>'Care profiles'!Q508</f>
        <v>N</v>
      </c>
      <c r="U507" s="30">
        <f t="shared" si="60"/>
        <v>14564.255673599999</v>
      </c>
      <c r="V507" s="30">
        <f t="shared" si="61"/>
        <v>1456.4255673600001</v>
      </c>
      <c r="W507" s="30">
        <f>IF(M507="n/a",0,IF(O507="days",V507*M507*(1+(VLOOKUP(K507,'Bed parameters'!$A$9:$G$12,7,FALSE))),V507*M507))</f>
        <v>8738.5534041600004</v>
      </c>
      <c r="X507" s="30">
        <f t="shared" si="62"/>
        <v>8738.5534041600004</v>
      </c>
      <c r="Y507" s="30">
        <f t="shared" si="63"/>
        <v>0</v>
      </c>
      <c r="Z507" s="113">
        <f>_xlfn.IFNA(Y507/((VLOOKUP(K507,'Bed parameters'!$A$9:$G$12,3,FALSE))*(VLOOKUP(K507,'Bed parameters'!$A$9:$G$12,5,FALSE))),0)</f>
        <v>0</v>
      </c>
      <c r="AA507" s="30">
        <f t="shared" si="64"/>
        <v>8738.5534041600004</v>
      </c>
      <c r="AB507" s="30">
        <f>_xlfn.IFNA(IF($O507="days",$Y507*(VLOOKUP($K507,'Bed parameters'!$A$9:$I$12,9,FALSE))*$F507*(VLOOKUP($Q507,'Workforce distribution'!$C$8:$AD$30,AB$7,FALSE)),IF($Q507="n/a",(IF($P507=AB$6,$X507*$F507,0)),$X507*$F507*(VLOOKUP($Q507,'Workforce distribution'!$C$8:$AD$30,AB$7,FALSE)))),0)</f>
        <v>0</v>
      </c>
      <c r="AC507" s="30">
        <f>_xlfn.IFNA(IF($O507="days",$Y507*(VLOOKUP($K507,'Bed parameters'!$A$9:$I$12,9,FALSE))*$F507*(VLOOKUP($Q507,'Workforce distribution'!$C$8:$AD$30,AC$7,FALSE)),IF($Q507="n/a",(IF($P507=AC$6,$X507*$F507,0)),$X507*$F507*(VLOOKUP($Q507,'Workforce distribution'!$C$8:$AD$30,AC$7,FALSE)))),0)</f>
        <v>0</v>
      </c>
      <c r="AD507" s="30">
        <f>_xlfn.IFNA(IF($O507="days",$Y507*(VLOOKUP($K507,'Bed parameters'!$A$9:$I$12,9,FALSE))*$F507*(VLOOKUP($Q507,'Workforce distribution'!$C$8:$AD$30,AD$7,FALSE)),IF($Q507="n/a",(IF($P507=AD$6,$X507*$F507,0)),$X507*$F507*(VLOOKUP($Q507,'Workforce distribution'!$C$8:$AD$30,AD$7,FALSE)))),0)</f>
        <v>0</v>
      </c>
      <c r="AE507" s="30">
        <f>_xlfn.IFNA(IF($O507="days",$Y507*(VLOOKUP($K507,'Bed parameters'!$A$9:$I$12,9,FALSE))*$F507*(VLOOKUP($Q507,'Workforce distribution'!$C$8:$AD$30,AE$7,FALSE)),IF($Q507="n/a",(IF($P507=AE$6,$X507*$F507,0)),$X507*$F507*(VLOOKUP($Q507,'Workforce distribution'!$C$8:$AD$30,AE$7,FALSE)))),0)</f>
        <v>8738.5534041600004</v>
      </c>
      <c r="AF507" s="30">
        <f>_xlfn.IFNA(IF($O507="days",$Y507*(VLOOKUP($K507,'Bed parameters'!$A$9:$I$12,9,FALSE))*$F507*(VLOOKUP($Q507,'Workforce distribution'!$C$8:$AD$30,AF$7,FALSE)),IF($Q507="n/a",(IF($P507=AF$6,$X507*$F507,0)),$X507*$F507*(VLOOKUP($Q507,'Workforce distribution'!$C$8:$AD$30,AF$7,FALSE)))),0)</f>
        <v>0</v>
      </c>
      <c r="AG507" s="30">
        <f>_xlfn.IFNA(IF($O507="days",$Y507*(VLOOKUP($K507,'Bed parameters'!$A$9:$I$12,9,FALSE))*$F507*(VLOOKUP($Q507,'Workforce distribution'!$C$8:$AD$30,AG$7,FALSE)),IF($Q507="n/a",(IF($P507=AG$6,$X507*$F507,0)),$X507*$F507*(VLOOKUP($Q507,'Workforce distribution'!$C$8:$AD$30,AG$7,FALSE)))),0)</f>
        <v>0</v>
      </c>
      <c r="AH507" s="30">
        <f>_xlfn.IFNA(IF($O507="days",$Y507*(VLOOKUP($K507,'Bed parameters'!$A$9:$I$12,9,FALSE))*$F507*(VLOOKUP($Q507,'Workforce distribution'!$C$8:$AD$30,AH$7,FALSE)),IF($Q507="n/a",(IF($P507=AH$6,$X507*$F507,0)),$X507*$F507*(VLOOKUP($Q507,'Workforce distribution'!$C$8:$AD$30,AH$7,FALSE)))),0)</f>
        <v>0</v>
      </c>
      <c r="AI507" s="30">
        <f>_xlfn.IFNA(IF($O507="days",$Y507*(VLOOKUP($K507,'Bed parameters'!$A$9:$I$12,9,FALSE))*$F507*(VLOOKUP($Q507,'Workforce distribution'!$C$8:$AD$30,AI$7,FALSE)),IF($Q507="n/a",(IF($P507=AI$6,$X507*$F507,0)),$X507*$F507*(VLOOKUP($Q507,'Workforce distribution'!$C$8:$AD$30,AI$7,FALSE)))),0)</f>
        <v>0</v>
      </c>
      <c r="AJ507" s="30">
        <f>_xlfn.IFNA(IF($O507="days",$Y507*(VLOOKUP($K507,'Bed parameters'!$A$9:$I$12,9,FALSE))*$F507*(VLOOKUP($Q507,'Workforce distribution'!$C$8:$AD$30,AJ$7,FALSE)),IF($Q507="n/a",(IF($P507=AJ$6,$X507*$F507,0)),$X507*$F507*(VLOOKUP($Q507,'Workforce distribution'!$C$8:$AD$30,AJ$7,FALSE)))),0)</f>
        <v>0</v>
      </c>
      <c r="AK507" s="30">
        <f>_xlfn.IFNA(IF($O507="days",$Y507*(VLOOKUP($K507,'Bed parameters'!$A$9:$I$12,9,FALSE))*$F507*(VLOOKUP($Q507,'Workforce distribution'!$C$8:$AD$30,AK$7,FALSE)),IF($Q507="n/a",(IF($P507=AK$6,$X507*$F507,0)),$X507*$F507*(VLOOKUP($Q507,'Workforce distribution'!$C$8:$AD$30,AK$7,FALSE)))),0)</f>
        <v>0</v>
      </c>
      <c r="AL507" s="30">
        <f>_xlfn.IFNA(IF($O507="days",$Y507*(VLOOKUP($K507,'Bed parameters'!$A$9:$I$12,9,FALSE))*$F507*(VLOOKUP($Q507,'Workforce distribution'!$C$8:$AD$30,AL$7,FALSE)),IF($Q507="n/a",(IF($P507=AL$6,$X507*$F507,0)),$X507*$F507*(VLOOKUP($Q507,'Workforce distribution'!$C$8:$AD$30,AL$7,FALSE)))),0)</f>
        <v>0</v>
      </c>
      <c r="AM507" s="30">
        <f>_xlfn.IFNA(IF($O507="days",$Y507*(VLOOKUP($K507,'Bed parameters'!$A$9:$I$12,9,FALSE))*$F507*(VLOOKUP($Q507,'Workforce distribution'!$C$8:$AD$30,AM$7,FALSE)),IF($Q507="n/a",(IF($P507=AM$6,$X507*$F507,0)),$X507*$F507*(VLOOKUP($Q507,'Workforce distribution'!$C$8:$AD$30,AM$7,FALSE)))),0)</f>
        <v>0</v>
      </c>
      <c r="AN507" s="30">
        <f>_xlfn.IFNA(IF($O507="days",$Y507*(VLOOKUP($K507,'Bed parameters'!$A$9:$I$12,9,FALSE))*$F507*(VLOOKUP($Q507,'Workforce distribution'!$C$8:$AD$30,AN$7,FALSE)),IF($Q507="n/a",(IF($P507=AN$6,$X507*$F507,0)),$X507*$F507*(VLOOKUP($Q507,'Workforce distribution'!$C$8:$AD$30,AN$7,FALSE)))),0)</f>
        <v>0</v>
      </c>
      <c r="AO507" s="30">
        <f>_xlfn.IFNA(IF($O507="days",$Y507*(VLOOKUP($K507,'Bed parameters'!$A$9:$I$12,9,FALSE))*$F507*(VLOOKUP($Q507,'Workforce distribution'!$C$8:$AD$30,AO$7,FALSE)),IF($Q507="n/a",(IF($P507=AO$6,$X507*$F507,0)),$X507*$F507*(VLOOKUP($Q507,'Workforce distribution'!$C$8:$AD$30,AO$7,FALSE)))),0)</f>
        <v>0</v>
      </c>
      <c r="AP507" s="30">
        <f>_xlfn.IFNA(IF($O507="days",$Y507*(VLOOKUP($K507,'Bed parameters'!$A$9:$I$12,9,FALSE))*$F507*(VLOOKUP($Q507,'Workforce distribution'!$C$8:$AD$30,AP$7,FALSE)),IF($Q507="n/a",(IF($P507=AP$6,$X507*$F507,0)),$X507*$F507*(VLOOKUP($Q507,'Workforce distribution'!$C$8:$AD$30,AP$7,FALSE)))),0)</f>
        <v>0</v>
      </c>
      <c r="AQ507" s="30">
        <f>_xlfn.IFNA(IF($O507="days",$Y507*(VLOOKUP($K507,'Bed parameters'!$A$9:$I$12,9,FALSE))*$F507*(VLOOKUP($Q507,'Workforce distribution'!$C$8:$AD$30,AQ$7,FALSE)),IF($Q507="n/a",(IF($P507=AQ$6,$X507*$F507,0)),$X507*$F507*(VLOOKUP($Q507,'Workforce distribution'!$C$8:$AD$30,AQ$7,FALSE)))),0)</f>
        <v>0</v>
      </c>
      <c r="AR507" s="30">
        <f>_xlfn.IFNA(IF($O507="days",$Y507*(VLOOKUP($K507,'Bed parameters'!$A$9:$I$12,9,FALSE))*$F507*(VLOOKUP($Q507,'Workforce distribution'!$C$8:$AD$30,AR$7,FALSE)),IF($Q507="n/a",(IF($P507=AR$6,$X507*$F507,0)),$X507*$F507*(VLOOKUP($Q507,'Workforce distribution'!$C$8:$AD$30,AR$7,FALSE)))),0)</f>
        <v>0</v>
      </c>
      <c r="AS507" s="30">
        <f>_xlfn.IFNA(IF($O507="days",$Y507*(VLOOKUP($K507,'Bed parameters'!$A$9:$I$12,9,FALSE))*$F507*(VLOOKUP($Q507,'Workforce distribution'!$C$8:$AD$30,AS$7,FALSE)),IF($Q507="n/a",(IF($P507=AS$6,$X507*$F507,0)),$X507*$F507*(VLOOKUP($Q507,'Workforce distribution'!$C$8:$AD$30,AS$7,FALSE)))),0)</f>
        <v>0</v>
      </c>
      <c r="AT507" s="30">
        <f>_xlfn.IFNA(IF($O507="days",$Y507*(VLOOKUP($K507,'Bed parameters'!$A$9:$I$12,9,FALSE))*$F507*(VLOOKUP($Q507,'Workforce distribution'!$C$8:$AD$30,AT$7,FALSE)),IF($Q507="n/a",(IF($P507=AT$6,$X507*$F507,0)),$X507*$F507*(VLOOKUP($Q507,'Workforce distribution'!$C$8:$AD$30,AT$7,FALSE)))),0)</f>
        <v>0</v>
      </c>
      <c r="AU507" s="30">
        <f>_xlfn.IFNA(IF($O507="days",$Y507*(VLOOKUP($K507,'Bed parameters'!$A$9:$I$12,9,FALSE))*$F507*(VLOOKUP($Q507,'Workforce distribution'!$C$8:$AD$30,AU$7,FALSE)),IF($Q507="n/a",(IF($P507=AU$6,$X507*$F507,0)),$X507*$F507*(VLOOKUP($Q507,'Workforce distribution'!$C$8:$AD$30,AU$7,FALSE)))),0)</f>
        <v>0</v>
      </c>
      <c r="AV507" s="30">
        <f>_xlfn.IFNA(IF($O507="days",$Y507*(VLOOKUP($K507,'Bed parameters'!$A$9:$I$12,9,FALSE))*$F507*(VLOOKUP($Q507,'Workforce distribution'!$C$8:$AD$30,AV$7,FALSE)),IF($Q507="n/a",(IF($P507=AV$6,$X507*$F507,0)),$X507*$F507*(VLOOKUP($Q507,'Workforce distribution'!$C$8:$AD$30,AV$7,FALSE)))),0)</f>
        <v>0</v>
      </c>
      <c r="AW507" s="30">
        <f>_xlfn.IFNA(IF($O507="days",$Y507*(VLOOKUP($K507,'Bed parameters'!$A$9:$I$12,9,FALSE))*$F507*(VLOOKUP($Q507,'Workforce distribution'!$C$8:$AD$30,AW$7,FALSE)),IF($Q507="n/a",(IF($P507=AW$6,$X507*$F507,0)),$X507*$F507*(VLOOKUP($Q507,'Workforce distribution'!$C$8:$AD$30,AW$7,FALSE)))),0)</f>
        <v>0</v>
      </c>
      <c r="AX507" s="30">
        <f>_xlfn.IFNA(IF($O507="days",$Y507*(VLOOKUP($K507,'Bed parameters'!$A$9:$I$12,9,FALSE))*$F507*(VLOOKUP($Q507,'Workforce distribution'!$C$8:$AD$30,AX$7,FALSE)),IF($Q507="n/a",(IF($P507=AX$6,$X507*$F507,0)),$X507*$F507*(VLOOKUP($Q507,'Workforce distribution'!$C$8:$AD$30,AX$7,FALSE)))),0)</f>
        <v>0</v>
      </c>
      <c r="AY507" s="30">
        <f>_xlfn.IFNA(IF($O507="days",$Y507*(VLOOKUP($K507,'Bed parameters'!$A$9:$I$12,9,FALSE))*$F507*(VLOOKUP($Q507,'Workforce distribution'!$C$8:$AD$30,AY$7,FALSE)),IF($Q507="n/a",(IF($P507=AY$6,$X507*$F507,0)),$X507*$F507*(VLOOKUP($Q507,'Workforce distribution'!$C$8:$AD$30,AY$7,FALSE)))),0)</f>
        <v>0</v>
      </c>
      <c r="AZ507" s="30">
        <f>_xlfn.IFNA(IF($O507="days",$Y507*(VLOOKUP($K507,'Bed parameters'!$A$9:$I$12,9,FALSE))*$F507*(VLOOKUP($Q507,'Workforce distribution'!$C$8:$AD$30,AZ$7,FALSE)),IF($Q507="n/a",(IF($P507=AZ$6,$X507*$F507,0)),$X507*$F507*(VLOOKUP($Q507,'Workforce distribution'!$C$8:$AD$30,AZ$7,FALSE)))),0)</f>
        <v>0</v>
      </c>
      <c r="BA507" s="30">
        <f>_xlfn.IFNA(IF($O507="days",$Y507*(VLOOKUP($K507,'Bed parameters'!$A$9:$I$12,9,FALSE))*$F507*(VLOOKUP($Q507,'Workforce distribution'!$C$8:$AD$30,BA$7,FALSE)),IF($Q507="n/a",(IF($P507=BA$6,$X507*$F507,0)),$X507*$F507*(VLOOKUP($Q507,'Workforce distribution'!$C$8:$AD$30,BA$7,FALSE)))),0)</f>
        <v>0</v>
      </c>
      <c r="BB507" s="30">
        <f>_xlfn.IFNA(IF($O507="days",$Y507*(VLOOKUP($K507,'Bed parameters'!$A$9:$I$12,9,FALSE))*$F507*(VLOOKUP($Q507,'Workforce distribution'!$C$8:$AD$30,BB$7,FALSE)),IF($Q507="n/a",(IF($P507=BB$6,$X507*$F507,0)),$X507*$F507*(VLOOKUP($Q507,'Workforce distribution'!$C$8:$AD$30,BB$7,FALSE)))),0)</f>
        <v>0</v>
      </c>
      <c r="BC507" s="149">
        <f t="shared" si="65"/>
        <v>7.603605753523734</v>
      </c>
      <c r="BD507" s="288">
        <f>IF($Q507="n/a",(IF('Workforce hours'!D$30=0,0,(AB507/'Workforce hours'!D$30))),(IF(VLOOKUP($Q507,'Workforce hours'!$C$8:$AD$30,BD$7,FALSE)=0,0,(AB507/(VLOOKUP($Q507,'Workforce hours'!$C$8:$AD$30,BD$7,FALSE))))))</f>
        <v>0</v>
      </c>
      <c r="BE507" s="288">
        <f>IF($Q507="n/a",(IF('Workforce hours'!E$30=0,0,(AC507/'Workforce hours'!E$30))),(IF(VLOOKUP($Q507,'Workforce hours'!$C$8:$AD$30,BE$7,FALSE)=0,0,(AC507/(VLOOKUP($Q507,'Workforce hours'!$C$8:$AD$30,BE$7,FALSE))))))</f>
        <v>0</v>
      </c>
      <c r="BF507" s="288">
        <f>IF($Q507="n/a",(IF('Workforce hours'!F$30=0,0,(AD507/'Workforce hours'!F$30))),(IF(VLOOKUP($Q507,'Workforce hours'!$C$8:$AD$30,BF$7,FALSE)=0,0,(AD507/(VLOOKUP($Q507,'Workforce hours'!$C$8:$AD$30,BF$7,FALSE))))))</f>
        <v>0</v>
      </c>
      <c r="BG507" s="288">
        <f>IF($Q507="n/a",(IF('Workforce hours'!G$30=0,0,(AE507/'Workforce hours'!G$30))),(IF(VLOOKUP($Q507,'Workforce hours'!$C$8:$AD$30,BG$7,FALSE)=0,0,(AE507/(VLOOKUP($Q507,'Workforce hours'!$C$8:$AD$30,BG$7,FALSE))))))</f>
        <v>7.603605753523734</v>
      </c>
      <c r="BH507" s="288">
        <f>IF($Q507="n/a",(IF('Workforce hours'!H$30=0,0,(AF507/'Workforce hours'!H$30))),(IF(VLOOKUP($Q507,'Workforce hours'!$C$8:$AD$30,BH$7,FALSE)=0,0,(AF507/(VLOOKUP($Q507,'Workforce hours'!$C$8:$AD$30,BH$7,FALSE))))))</f>
        <v>0</v>
      </c>
      <c r="BI507" s="288">
        <f>IF($Q507="n/a",(IF('Workforce hours'!I$30=0,0,(AG507/'Workforce hours'!I$30))),(IF(VLOOKUP($Q507,'Workforce hours'!$C$8:$AD$30,BI$7,FALSE)=0,0,(AG507/(VLOOKUP($Q507,'Workforce hours'!$C$8:$AD$30,BI$7,FALSE))))))</f>
        <v>0</v>
      </c>
      <c r="BJ507" s="288">
        <f>IF($Q507="n/a",(IF('Workforce hours'!J$30=0,0,(AH507/'Workforce hours'!J$30))),(IF(VLOOKUP($Q507,'Workforce hours'!$C$8:$AD$30,BJ$7,FALSE)=0,0,(AH507/(VLOOKUP($Q507,'Workforce hours'!$C$8:$AD$30,BJ$7,FALSE))))))</f>
        <v>0</v>
      </c>
      <c r="BK507" s="288">
        <f>IF($Q507="n/a",(IF('Workforce hours'!K$30=0,0,(AI507/'Workforce hours'!K$30))),(IF(VLOOKUP($Q507,'Workforce hours'!$C$8:$AD$30,BK$7,FALSE)=0,0,(AI507/(VLOOKUP($Q507,'Workforce hours'!$C$8:$AD$30,BK$7,FALSE))))))</f>
        <v>0</v>
      </c>
      <c r="BL507" s="288">
        <f>IF($Q507="n/a",(IF('Workforce hours'!L$30=0,0,(AJ507/'Workforce hours'!L$30))),(IF(VLOOKUP($Q507,'Workforce hours'!$C$8:$AD$30,BL$7,FALSE)=0,0,(AJ507/(VLOOKUP($Q507,'Workforce hours'!$C$8:$AD$30,BL$7,FALSE))))))</f>
        <v>0</v>
      </c>
      <c r="BM507" s="288">
        <f>IF($Q507="n/a",(IF('Workforce hours'!M$30=0,0,(AK507/'Workforce hours'!M$30))),(IF(VLOOKUP($Q507,'Workforce hours'!$C$8:$AD$30,BM$7,FALSE)=0,0,(AK507/(VLOOKUP($Q507,'Workforce hours'!$C$8:$AD$30,BM$7,FALSE))))))</f>
        <v>0</v>
      </c>
      <c r="BN507" s="288">
        <f>IF($Q507="n/a",(IF('Workforce hours'!N$30=0,0,(AL507/'Workforce hours'!N$30))),(IF(VLOOKUP($Q507,'Workforce hours'!$C$8:$AD$30,BN$7,FALSE)=0,0,(AL507/(VLOOKUP($Q507,'Workforce hours'!$C$8:$AD$30,BN$7,FALSE))))))</f>
        <v>0</v>
      </c>
      <c r="BO507" s="288">
        <f>IF($Q507="n/a",(IF('Workforce hours'!O$30=0,0,(AM507/'Workforce hours'!O$30))),(IF(VLOOKUP($Q507,'Workforce hours'!$C$8:$AD$30,BO$7,FALSE)=0,0,(AM507/(VLOOKUP($Q507,'Workforce hours'!$C$8:$AD$30,BO$7,FALSE))))))</f>
        <v>0</v>
      </c>
      <c r="BP507" s="288">
        <f>IF($Q507="n/a",(IF('Workforce hours'!P$30=0,0,(AN507/'Workforce hours'!P$30))),(IF(VLOOKUP($Q507,'Workforce hours'!$C$8:$AD$30,BP$7,FALSE)=0,0,(AN507/(VLOOKUP($Q507,'Workforce hours'!$C$8:$AD$30,BP$7,FALSE))))))</f>
        <v>0</v>
      </c>
      <c r="BQ507" s="288">
        <f>IF($Q507="n/a",(IF('Workforce hours'!Q$30=0,0,(AO507/'Workforce hours'!Q$30))),(IF(VLOOKUP($Q507,'Workforce hours'!$C$8:$AD$30,BQ$7,FALSE)=0,0,(AO507/(VLOOKUP($Q507,'Workforce hours'!$C$8:$AD$30,BQ$7,FALSE))))))</f>
        <v>0</v>
      </c>
      <c r="BR507" s="288">
        <f>IF($Q507="n/a",(IF('Workforce hours'!R$30=0,0,(AP507/'Workforce hours'!R$30))),(IF(VLOOKUP($Q507,'Workforce hours'!$C$8:$AD$30,BR$7,FALSE)=0,0,(AP507/(VLOOKUP($Q507,'Workforce hours'!$C$8:$AD$30,BR$7,FALSE))))))</f>
        <v>0</v>
      </c>
      <c r="BS507" s="288">
        <f>IF($Q507="n/a",(IF('Workforce hours'!S$30=0,0,(AQ507/'Workforce hours'!S$30))),(IF(VLOOKUP($Q507,'Workforce hours'!$C$8:$AD$30,BS$7,FALSE)=0,0,(AQ507/(VLOOKUP($Q507,'Workforce hours'!$C$8:$AD$30,BS$7,FALSE))))))</f>
        <v>0</v>
      </c>
      <c r="BT507" s="288">
        <f>IF($Q507="n/a",(IF('Workforce hours'!T$30=0,0,(AR507/'Workforce hours'!T$30))),(IF(VLOOKUP($Q507,'Workforce hours'!$C$8:$AD$30,BT$7,FALSE)=0,0,(AR507/(VLOOKUP($Q507,'Workforce hours'!$C$8:$AD$30,BT$7,FALSE))))))</f>
        <v>0</v>
      </c>
      <c r="BU507" s="288">
        <f>IF($Q507="n/a",(IF('Workforce hours'!U$30=0,0,(AS507/'Workforce hours'!U$30))),(IF(VLOOKUP($Q507,'Workforce hours'!$C$8:$AD$30,BU$7,FALSE)=0,0,(AS507/(VLOOKUP($Q507,'Workforce hours'!$C$8:$AD$30,BU$7,FALSE))))))</f>
        <v>0</v>
      </c>
      <c r="BV507" s="288">
        <f>IF($Q507="n/a",(IF('Workforce hours'!V$30=0,0,(AT507/'Workforce hours'!V$30))),(IF(VLOOKUP($Q507,'Workforce hours'!$C$8:$AD$30,BV$7,FALSE)=0,0,(AT507/(VLOOKUP($Q507,'Workforce hours'!$C$8:$AD$30,BV$7,FALSE))))))</f>
        <v>0</v>
      </c>
      <c r="BW507" s="288">
        <f>IF($Q507="n/a",(IF('Workforce hours'!W$30=0,0,(AU507/'Workforce hours'!W$30))),(IF(VLOOKUP($Q507,'Workforce hours'!$C$8:$AD$30,BW$7,FALSE)=0,0,(AU507/(VLOOKUP($Q507,'Workforce hours'!$C$8:$AD$30,BW$7,FALSE))))))</f>
        <v>0</v>
      </c>
      <c r="BX507" s="288">
        <f>IF($Q507="n/a",(IF('Workforce hours'!X$30=0,0,(AV507/'Workforce hours'!X$30))),(IF(VLOOKUP($Q507,'Workforce hours'!$C$8:$AD$30,BX$7,FALSE)=0,0,(AV507/(VLOOKUP($Q507,'Workforce hours'!$C$8:$AD$30,BX$7,FALSE))))))</f>
        <v>0</v>
      </c>
      <c r="BY507" s="288">
        <f>IF($Q507="n/a",(IF('Workforce hours'!Y$30=0,0,(AW507/'Workforce hours'!Y$30))),(IF(VLOOKUP($Q507,'Workforce hours'!$C$8:$AD$30,BY$7,FALSE)=0,0,(AW507/(VLOOKUP($Q507,'Workforce hours'!$C$8:$AD$30,BY$7,FALSE))))))</f>
        <v>0</v>
      </c>
      <c r="BZ507" s="288">
        <f>IF($Q507="n/a",(IF('Workforce hours'!Z$30=0,0,(AX507/'Workforce hours'!Z$30))),(IF(VLOOKUP($Q507,'Workforce hours'!$C$8:$AD$30,BZ$7,FALSE)=0,0,(AX507/(VLOOKUP($Q507,'Workforce hours'!$C$8:$AD$30,BZ$7,FALSE))))))</f>
        <v>0</v>
      </c>
      <c r="CA507" s="288">
        <f>IF($Q507="n/a",(IF('Workforce hours'!AA$30=0,0,(AY507/'Workforce hours'!AA$30))),(IF(VLOOKUP($Q507,'Workforce hours'!$C$8:$AD$30,CA$7,FALSE)=0,0,(AY507/(VLOOKUP($Q507,'Workforce hours'!$C$8:$AD$30,CA$7,FALSE))))))</f>
        <v>0</v>
      </c>
      <c r="CB507" s="288">
        <f>IF($Q507="n/a",(IF('Workforce hours'!AB$30=0,0,(AZ507/'Workforce hours'!AB$30))),(IF(VLOOKUP($Q507,'Workforce hours'!$C$8:$AD$30,CB$7,FALSE)=0,0,(AZ507/(VLOOKUP($Q507,'Workforce hours'!$C$8:$AD$30,CB$7,FALSE))))))</f>
        <v>0</v>
      </c>
      <c r="CC507" s="288">
        <f>IF($Q507="n/a",(IF('Workforce hours'!AC$30=0,0,(BA507/'Workforce hours'!AC$30))),(IF(VLOOKUP($Q507,'Workforce hours'!$C$8:$AD$30,CC$7,FALSE)=0,0,(BA507/(VLOOKUP($Q507,'Workforce hours'!$C$8:$AD$30,CC$7,FALSE))))))</f>
        <v>0</v>
      </c>
      <c r="CD507" s="288">
        <f>IF($Q507="n/a",(IF('Workforce hours'!AD$30=0,0,(BB507/'Workforce hours'!AD$30))),(IF(VLOOKUP($Q507,'Workforce hours'!$C$8:$AD$30,CD$7,FALSE)=0,0,(BB507/(VLOOKUP($Q507,'Workforce hours'!$C$8:$AD$30,CD$7,FALSE))))))</f>
        <v>0</v>
      </c>
      <c r="CE507" s="289">
        <f t="shared" si="66"/>
        <v>0</v>
      </c>
      <c r="CF507" s="290">
        <f>BD507*'Workforce costs'!B$9*(1+'Workforce costs'!B$10)*(1+'Workforce costs'!B$11)</f>
        <v>0</v>
      </c>
      <c r="CG507" s="290">
        <f>BE507*'Workforce costs'!C$9*(1+'Workforce costs'!C$10)*(1+'Workforce costs'!C$11)</f>
        <v>0</v>
      </c>
      <c r="CH507" s="290">
        <f>BF507*'Workforce costs'!D$9*(1+'Workforce costs'!D$10)*(1+'Workforce costs'!D$11)</f>
        <v>0</v>
      </c>
      <c r="CI507" s="290">
        <f>BG507*'Workforce costs'!E$9*(1+'Workforce costs'!E$10)*(1+'Workforce costs'!E$11)</f>
        <v>0</v>
      </c>
      <c r="CJ507" s="290">
        <f>BH507*'Workforce costs'!F$9*(1+'Workforce costs'!F$10)*(1+'Workforce costs'!F$11)</f>
        <v>0</v>
      </c>
      <c r="CK507" s="290">
        <f>BI507*'Workforce costs'!G$9*(1+'Workforce costs'!G$10)*(1+'Workforce costs'!G$11)</f>
        <v>0</v>
      </c>
      <c r="CL507" s="290">
        <f>BJ507*'Workforce costs'!H$9*(1+'Workforce costs'!H$10)*(1+'Workforce costs'!H$11)</f>
        <v>0</v>
      </c>
      <c r="CM507" s="290">
        <f>BK507*'Workforce costs'!I$9*(1+'Workforce costs'!I$10)*(1+'Workforce costs'!I$11)</f>
        <v>0</v>
      </c>
      <c r="CN507" s="290">
        <f>BL507*'Workforce costs'!J$9*(1+'Workforce costs'!J$10)*(1+'Workforce costs'!J$11)</f>
        <v>0</v>
      </c>
      <c r="CO507" s="290">
        <f>BM507*'Workforce costs'!K$9*(1+'Workforce costs'!K$10)*(1+'Workforce costs'!K$11)</f>
        <v>0</v>
      </c>
      <c r="CP507" s="290">
        <f>BN507*'Workforce costs'!L$9*(1+'Workforce costs'!L$10)*(1+'Workforce costs'!L$11)</f>
        <v>0</v>
      </c>
      <c r="CQ507" s="290">
        <f>BO507*'Workforce costs'!M$9*(1+'Workforce costs'!M$10)*(1+'Workforce costs'!M$11)</f>
        <v>0</v>
      </c>
      <c r="CR507" s="290">
        <f>BP507*'Workforce costs'!N$9*(1+'Workforce costs'!N$10)*(1+'Workforce costs'!N$11)</f>
        <v>0</v>
      </c>
      <c r="CS507" s="290">
        <f>BQ507*'Workforce costs'!O$9*(1+'Workforce costs'!O$10)*(1+'Workforce costs'!O$11)</f>
        <v>0</v>
      </c>
      <c r="CT507" s="290">
        <f>BR507*'Workforce costs'!P$9*(1+'Workforce costs'!P$10)*(1+'Workforce costs'!P$11)</f>
        <v>0</v>
      </c>
      <c r="CU507" s="290">
        <f>BS507*'Workforce costs'!Q$9*(1+'Workforce costs'!Q$10)*(1+'Workforce costs'!Q$11)</f>
        <v>0</v>
      </c>
      <c r="CV507" s="290">
        <f>BT507*'Workforce costs'!R$9*(1+'Workforce costs'!R$10)*(1+'Workforce costs'!R$11)</f>
        <v>0</v>
      </c>
      <c r="CW507" s="290">
        <f>BU507*'Workforce costs'!S$9*(1+'Workforce costs'!S$10)*(1+'Workforce costs'!S$11)</f>
        <v>0</v>
      </c>
      <c r="CX507" s="290">
        <f>BV507*'Workforce costs'!T$9*(1+'Workforce costs'!T$10)*(1+'Workforce costs'!T$11)</f>
        <v>0</v>
      </c>
      <c r="CY507" s="290">
        <f>BW507*'Workforce costs'!U$9*(1+'Workforce costs'!U$10)*(1+'Workforce costs'!U$11)</f>
        <v>0</v>
      </c>
      <c r="CZ507" s="290">
        <f>BX507*'Workforce costs'!V$9*(1+'Workforce costs'!V$10)*(1+'Workforce costs'!V$11)</f>
        <v>0</v>
      </c>
      <c r="DA507" s="290">
        <f>BY507*'Workforce costs'!W$9*(1+'Workforce costs'!W$10)*(1+'Workforce costs'!W$11)</f>
        <v>0</v>
      </c>
      <c r="DB507" s="290">
        <f>BZ507*'Workforce costs'!X$9*(1+'Workforce costs'!X$10)*(1+'Workforce costs'!X$11)</f>
        <v>0</v>
      </c>
      <c r="DC507" s="290">
        <f>CA507*'Workforce costs'!Y$9*(1+'Workforce costs'!Y$10)*(1+'Workforce costs'!Y$11)</f>
        <v>0</v>
      </c>
      <c r="DD507" s="290">
        <f>CB507*'Workforce costs'!Z$9*(1+'Workforce costs'!Z$10)*(1+'Workforce costs'!Z$11)</f>
        <v>0</v>
      </c>
      <c r="DE507" s="290">
        <f>CC507*'Workforce costs'!AA$9*(1+'Workforce costs'!AA$10)*(1+'Workforce costs'!AA$11)</f>
        <v>0</v>
      </c>
      <c r="DF507" s="290">
        <f>CD507*'Workforce costs'!AB$9*(1+'Workforce costs'!AB$10)*(1+'Workforce costs'!AB$11)</f>
        <v>0</v>
      </c>
    </row>
    <row r="508" spans="1:110" x14ac:dyDescent="0.3">
      <c r="A508" s="2" t="str">
        <f>Outputs!$A$4</f>
        <v>Australia</v>
      </c>
      <c r="B508" s="2" t="str">
        <f t="shared" si="59"/>
        <v>Australia 18to24</v>
      </c>
      <c r="C508" s="30">
        <f>VLOOKUP($B508,Populations!$D$15:$H$1920,3,FALSE)</f>
        <v>2374194</v>
      </c>
      <c r="D508" s="255">
        <f>IF(OR($H508="General pop",$H508="Schools",$H508="Workplace",$H508="Skills Training",$H508="Digital Supports"),1,VLOOKUP($B508,Populations!$D$15:$H$1920,5,FALSE))</f>
        <v>1</v>
      </c>
      <c r="E508" s="88">
        <f>VLOOKUP(I508,Epidemiology!$C$10:$H$47,6,FALSE)</f>
        <v>613.43999999999994</v>
      </c>
      <c r="F508" s="102">
        <f>'Care profiles'!R509</f>
        <v>0.33333333333333331</v>
      </c>
      <c r="G508" s="15" t="str">
        <f>'Care profiles'!A509</f>
        <v>18to24</v>
      </c>
      <c r="H508" s="15" t="str">
        <f>'Care profiles'!B509</f>
        <v>Bereaved_Subsequent</v>
      </c>
      <c r="I508" s="15" t="str">
        <f>'Care profiles'!C509</f>
        <v>Bereaved_Subsequent_18-24yrs</v>
      </c>
      <c r="J508" s="15" t="str">
        <f>'Care profiles'!D509</f>
        <v>Care profile</v>
      </c>
      <c r="K508" s="15" t="str">
        <f>'Care profiles'!E509</f>
        <v>Postvention Group Peer Support Services</v>
      </c>
      <c r="L508" s="104">
        <f>'Care profiles'!F509</f>
        <v>0.75</v>
      </c>
      <c r="M508" s="15">
        <f>'Care profiles'!G509</f>
        <v>10</v>
      </c>
      <c r="N508" s="15">
        <f>'Care profiles'!H509</f>
        <v>90</v>
      </c>
      <c r="O508" s="15" t="str">
        <f>'Care profiles'!I509</f>
        <v>min</v>
      </c>
      <c r="P508" s="15" t="str">
        <f>'Care profiles'!J509</f>
        <v>Peer Worker</v>
      </c>
      <c r="Q508" s="15" t="str">
        <f>'Care profiles'!K509</f>
        <v>n/a</v>
      </c>
      <c r="R508" s="15" t="str">
        <f>'Care profiles'!M509</f>
        <v>Y</v>
      </c>
      <c r="S508" s="15" t="str">
        <f>'Care profiles'!O509</f>
        <v>Y</v>
      </c>
      <c r="T508" s="15" t="str">
        <f>'Care profiles'!Q509</f>
        <v>N</v>
      </c>
      <c r="U508" s="30">
        <f t="shared" si="60"/>
        <v>14564.255673599999</v>
      </c>
      <c r="V508" s="30">
        <f t="shared" si="61"/>
        <v>10923.1917552</v>
      </c>
      <c r="W508" s="30">
        <f>IF(M508="n/a",0,IF(O508="days",V508*M508*(1+(VLOOKUP(K508,'Bed parameters'!$A$9:$G$12,7,FALSE))),V508*M508))</f>
        <v>109231.917552</v>
      </c>
      <c r="X508" s="30">
        <f t="shared" si="62"/>
        <v>163847.87632799998</v>
      </c>
      <c r="Y508" s="30">
        <f t="shared" si="63"/>
        <v>0</v>
      </c>
      <c r="Z508" s="113">
        <f>_xlfn.IFNA(Y508/((VLOOKUP(K508,'Bed parameters'!$A$9:$G$12,3,FALSE))*(VLOOKUP(K508,'Bed parameters'!$A$9:$G$12,5,FALSE))),0)</f>
        <v>0</v>
      </c>
      <c r="AA508" s="30">
        <f t="shared" si="64"/>
        <v>54615.958775999992</v>
      </c>
      <c r="AB508" s="30">
        <f>_xlfn.IFNA(IF($O508="days",$Y508*(VLOOKUP($K508,'Bed parameters'!$A$9:$I$12,9,FALSE))*$F508*(VLOOKUP($Q508,'Workforce distribution'!$C$8:$AD$30,AB$7,FALSE)),IF($Q508="n/a",(IF($P508=AB$6,$X508*$F508,0)),$X508*$F508*(VLOOKUP($Q508,'Workforce distribution'!$C$8:$AD$30,AB$7,FALSE)))),0)</f>
        <v>0</v>
      </c>
      <c r="AC508" s="30">
        <f>_xlfn.IFNA(IF($O508="days",$Y508*(VLOOKUP($K508,'Bed parameters'!$A$9:$I$12,9,FALSE))*$F508*(VLOOKUP($Q508,'Workforce distribution'!$C$8:$AD$30,AC$7,FALSE)),IF($Q508="n/a",(IF($P508=AC$6,$X508*$F508,0)),$X508*$F508*(VLOOKUP($Q508,'Workforce distribution'!$C$8:$AD$30,AC$7,FALSE)))),0)</f>
        <v>0</v>
      </c>
      <c r="AD508" s="30">
        <f>_xlfn.IFNA(IF($O508="days",$Y508*(VLOOKUP($K508,'Bed parameters'!$A$9:$I$12,9,FALSE))*$F508*(VLOOKUP($Q508,'Workforce distribution'!$C$8:$AD$30,AD$7,FALSE)),IF($Q508="n/a",(IF($P508=AD$6,$X508*$F508,0)),$X508*$F508*(VLOOKUP($Q508,'Workforce distribution'!$C$8:$AD$30,AD$7,FALSE)))),0)</f>
        <v>0</v>
      </c>
      <c r="AE508" s="30">
        <f>_xlfn.IFNA(IF($O508="days",$Y508*(VLOOKUP($K508,'Bed parameters'!$A$9:$I$12,9,FALSE))*$F508*(VLOOKUP($Q508,'Workforce distribution'!$C$8:$AD$30,AE$7,FALSE)),IF($Q508="n/a",(IF($P508=AE$6,$X508*$F508,0)),$X508*$F508*(VLOOKUP($Q508,'Workforce distribution'!$C$8:$AD$30,AE$7,FALSE)))),0)</f>
        <v>54615.958775999992</v>
      </c>
      <c r="AF508" s="30">
        <f>_xlfn.IFNA(IF($O508="days",$Y508*(VLOOKUP($K508,'Bed parameters'!$A$9:$I$12,9,FALSE))*$F508*(VLOOKUP($Q508,'Workforce distribution'!$C$8:$AD$30,AF$7,FALSE)),IF($Q508="n/a",(IF($P508=AF$6,$X508*$F508,0)),$X508*$F508*(VLOOKUP($Q508,'Workforce distribution'!$C$8:$AD$30,AF$7,FALSE)))),0)</f>
        <v>0</v>
      </c>
      <c r="AG508" s="30">
        <f>_xlfn.IFNA(IF($O508="days",$Y508*(VLOOKUP($K508,'Bed parameters'!$A$9:$I$12,9,FALSE))*$F508*(VLOOKUP($Q508,'Workforce distribution'!$C$8:$AD$30,AG$7,FALSE)),IF($Q508="n/a",(IF($P508=AG$6,$X508*$F508,0)),$X508*$F508*(VLOOKUP($Q508,'Workforce distribution'!$C$8:$AD$30,AG$7,FALSE)))),0)</f>
        <v>0</v>
      </c>
      <c r="AH508" s="30">
        <f>_xlfn.IFNA(IF($O508="days",$Y508*(VLOOKUP($K508,'Bed parameters'!$A$9:$I$12,9,FALSE))*$F508*(VLOOKUP($Q508,'Workforce distribution'!$C$8:$AD$30,AH$7,FALSE)),IF($Q508="n/a",(IF($P508=AH$6,$X508*$F508,0)),$X508*$F508*(VLOOKUP($Q508,'Workforce distribution'!$C$8:$AD$30,AH$7,FALSE)))),0)</f>
        <v>0</v>
      </c>
      <c r="AI508" s="30">
        <f>_xlfn.IFNA(IF($O508="days",$Y508*(VLOOKUP($K508,'Bed parameters'!$A$9:$I$12,9,FALSE))*$F508*(VLOOKUP($Q508,'Workforce distribution'!$C$8:$AD$30,AI$7,FALSE)),IF($Q508="n/a",(IF($P508=AI$6,$X508*$F508,0)),$X508*$F508*(VLOOKUP($Q508,'Workforce distribution'!$C$8:$AD$30,AI$7,FALSE)))),0)</f>
        <v>0</v>
      </c>
      <c r="AJ508" s="30">
        <f>_xlfn.IFNA(IF($O508="days",$Y508*(VLOOKUP($K508,'Bed parameters'!$A$9:$I$12,9,FALSE))*$F508*(VLOOKUP($Q508,'Workforce distribution'!$C$8:$AD$30,AJ$7,FALSE)),IF($Q508="n/a",(IF($P508=AJ$6,$X508*$F508,0)),$X508*$F508*(VLOOKUP($Q508,'Workforce distribution'!$C$8:$AD$30,AJ$7,FALSE)))),0)</f>
        <v>0</v>
      </c>
      <c r="AK508" s="30">
        <f>_xlfn.IFNA(IF($O508="days",$Y508*(VLOOKUP($K508,'Bed parameters'!$A$9:$I$12,9,FALSE))*$F508*(VLOOKUP($Q508,'Workforce distribution'!$C$8:$AD$30,AK$7,FALSE)),IF($Q508="n/a",(IF($P508=AK$6,$X508*$F508,0)),$X508*$F508*(VLOOKUP($Q508,'Workforce distribution'!$C$8:$AD$30,AK$7,FALSE)))),0)</f>
        <v>0</v>
      </c>
      <c r="AL508" s="30">
        <f>_xlfn.IFNA(IF($O508="days",$Y508*(VLOOKUP($K508,'Bed parameters'!$A$9:$I$12,9,FALSE))*$F508*(VLOOKUP($Q508,'Workforce distribution'!$C$8:$AD$30,AL$7,FALSE)),IF($Q508="n/a",(IF($P508=AL$6,$X508*$F508,0)),$X508*$F508*(VLOOKUP($Q508,'Workforce distribution'!$C$8:$AD$30,AL$7,FALSE)))),0)</f>
        <v>0</v>
      </c>
      <c r="AM508" s="30">
        <f>_xlfn.IFNA(IF($O508="days",$Y508*(VLOOKUP($K508,'Bed parameters'!$A$9:$I$12,9,FALSE))*$F508*(VLOOKUP($Q508,'Workforce distribution'!$C$8:$AD$30,AM$7,FALSE)),IF($Q508="n/a",(IF($P508=AM$6,$X508*$F508,0)),$X508*$F508*(VLOOKUP($Q508,'Workforce distribution'!$C$8:$AD$30,AM$7,FALSE)))),0)</f>
        <v>0</v>
      </c>
      <c r="AN508" s="30">
        <f>_xlfn.IFNA(IF($O508="days",$Y508*(VLOOKUP($K508,'Bed parameters'!$A$9:$I$12,9,FALSE))*$F508*(VLOOKUP($Q508,'Workforce distribution'!$C$8:$AD$30,AN$7,FALSE)),IF($Q508="n/a",(IF($P508=AN$6,$X508*$F508,0)),$X508*$F508*(VLOOKUP($Q508,'Workforce distribution'!$C$8:$AD$30,AN$7,FALSE)))),0)</f>
        <v>0</v>
      </c>
      <c r="AO508" s="30">
        <f>_xlfn.IFNA(IF($O508="days",$Y508*(VLOOKUP($K508,'Bed parameters'!$A$9:$I$12,9,FALSE))*$F508*(VLOOKUP($Q508,'Workforce distribution'!$C$8:$AD$30,AO$7,FALSE)),IF($Q508="n/a",(IF($P508=AO$6,$X508*$F508,0)),$X508*$F508*(VLOOKUP($Q508,'Workforce distribution'!$C$8:$AD$30,AO$7,FALSE)))),0)</f>
        <v>0</v>
      </c>
      <c r="AP508" s="30">
        <f>_xlfn.IFNA(IF($O508="days",$Y508*(VLOOKUP($K508,'Bed parameters'!$A$9:$I$12,9,FALSE))*$F508*(VLOOKUP($Q508,'Workforce distribution'!$C$8:$AD$30,AP$7,FALSE)),IF($Q508="n/a",(IF($P508=AP$6,$X508*$F508,0)),$X508*$F508*(VLOOKUP($Q508,'Workforce distribution'!$C$8:$AD$30,AP$7,FALSE)))),0)</f>
        <v>0</v>
      </c>
      <c r="AQ508" s="30">
        <f>_xlfn.IFNA(IF($O508="days",$Y508*(VLOOKUP($K508,'Bed parameters'!$A$9:$I$12,9,FALSE))*$F508*(VLOOKUP($Q508,'Workforce distribution'!$C$8:$AD$30,AQ$7,FALSE)),IF($Q508="n/a",(IF($P508=AQ$6,$X508*$F508,0)),$X508*$F508*(VLOOKUP($Q508,'Workforce distribution'!$C$8:$AD$30,AQ$7,FALSE)))),0)</f>
        <v>0</v>
      </c>
      <c r="AR508" s="30">
        <f>_xlfn.IFNA(IF($O508="days",$Y508*(VLOOKUP($K508,'Bed parameters'!$A$9:$I$12,9,FALSE))*$F508*(VLOOKUP($Q508,'Workforce distribution'!$C$8:$AD$30,AR$7,FALSE)),IF($Q508="n/a",(IF($P508=AR$6,$X508*$F508,0)),$X508*$F508*(VLOOKUP($Q508,'Workforce distribution'!$C$8:$AD$30,AR$7,FALSE)))),0)</f>
        <v>0</v>
      </c>
      <c r="AS508" s="30">
        <f>_xlfn.IFNA(IF($O508="days",$Y508*(VLOOKUP($K508,'Bed parameters'!$A$9:$I$12,9,FALSE))*$F508*(VLOOKUP($Q508,'Workforce distribution'!$C$8:$AD$30,AS$7,FALSE)),IF($Q508="n/a",(IF($P508=AS$6,$X508*$F508,0)),$X508*$F508*(VLOOKUP($Q508,'Workforce distribution'!$C$8:$AD$30,AS$7,FALSE)))),0)</f>
        <v>0</v>
      </c>
      <c r="AT508" s="30">
        <f>_xlfn.IFNA(IF($O508="days",$Y508*(VLOOKUP($K508,'Bed parameters'!$A$9:$I$12,9,FALSE))*$F508*(VLOOKUP($Q508,'Workforce distribution'!$C$8:$AD$30,AT$7,FALSE)),IF($Q508="n/a",(IF($P508=AT$6,$X508*$F508,0)),$X508*$F508*(VLOOKUP($Q508,'Workforce distribution'!$C$8:$AD$30,AT$7,FALSE)))),0)</f>
        <v>0</v>
      </c>
      <c r="AU508" s="30">
        <f>_xlfn.IFNA(IF($O508="days",$Y508*(VLOOKUP($K508,'Bed parameters'!$A$9:$I$12,9,FALSE))*$F508*(VLOOKUP($Q508,'Workforce distribution'!$C$8:$AD$30,AU$7,FALSE)),IF($Q508="n/a",(IF($P508=AU$6,$X508*$F508,0)),$X508*$F508*(VLOOKUP($Q508,'Workforce distribution'!$C$8:$AD$30,AU$7,FALSE)))),0)</f>
        <v>0</v>
      </c>
      <c r="AV508" s="30">
        <f>_xlfn.IFNA(IF($O508="days",$Y508*(VLOOKUP($K508,'Bed parameters'!$A$9:$I$12,9,FALSE))*$F508*(VLOOKUP($Q508,'Workforce distribution'!$C$8:$AD$30,AV$7,FALSE)),IF($Q508="n/a",(IF($P508=AV$6,$X508*$F508,0)),$X508*$F508*(VLOOKUP($Q508,'Workforce distribution'!$C$8:$AD$30,AV$7,FALSE)))),0)</f>
        <v>0</v>
      </c>
      <c r="AW508" s="30">
        <f>_xlfn.IFNA(IF($O508="days",$Y508*(VLOOKUP($K508,'Bed parameters'!$A$9:$I$12,9,FALSE))*$F508*(VLOOKUP($Q508,'Workforce distribution'!$C$8:$AD$30,AW$7,FALSE)),IF($Q508="n/a",(IF($P508=AW$6,$X508*$F508,0)),$X508*$F508*(VLOOKUP($Q508,'Workforce distribution'!$C$8:$AD$30,AW$7,FALSE)))),0)</f>
        <v>0</v>
      </c>
      <c r="AX508" s="30">
        <f>_xlfn.IFNA(IF($O508="days",$Y508*(VLOOKUP($K508,'Bed parameters'!$A$9:$I$12,9,FALSE))*$F508*(VLOOKUP($Q508,'Workforce distribution'!$C$8:$AD$30,AX$7,FALSE)),IF($Q508="n/a",(IF($P508=AX$6,$X508*$F508,0)),$X508*$F508*(VLOOKUP($Q508,'Workforce distribution'!$C$8:$AD$30,AX$7,FALSE)))),0)</f>
        <v>0</v>
      </c>
      <c r="AY508" s="30">
        <f>_xlfn.IFNA(IF($O508="days",$Y508*(VLOOKUP($K508,'Bed parameters'!$A$9:$I$12,9,FALSE))*$F508*(VLOOKUP($Q508,'Workforce distribution'!$C$8:$AD$30,AY$7,FALSE)),IF($Q508="n/a",(IF($P508=AY$6,$X508*$F508,0)),$X508*$F508*(VLOOKUP($Q508,'Workforce distribution'!$C$8:$AD$30,AY$7,FALSE)))),0)</f>
        <v>0</v>
      </c>
      <c r="AZ508" s="30">
        <f>_xlfn.IFNA(IF($O508="days",$Y508*(VLOOKUP($K508,'Bed parameters'!$A$9:$I$12,9,FALSE))*$F508*(VLOOKUP($Q508,'Workforce distribution'!$C$8:$AD$30,AZ$7,FALSE)),IF($Q508="n/a",(IF($P508=AZ$6,$X508*$F508,0)),$X508*$F508*(VLOOKUP($Q508,'Workforce distribution'!$C$8:$AD$30,AZ$7,FALSE)))),0)</f>
        <v>0</v>
      </c>
      <c r="BA508" s="30">
        <f>_xlfn.IFNA(IF($O508="days",$Y508*(VLOOKUP($K508,'Bed parameters'!$A$9:$I$12,9,FALSE))*$F508*(VLOOKUP($Q508,'Workforce distribution'!$C$8:$AD$30,BA$7,FALSE)),IF($Q508="n/a",(IF($P508=BA$6,$X508*$F508,0)),$X508*$F508*(VLOOKUP($Q508,'Workforce distribution'!$C$8:$AD$30,BA$7,FALSE)))),0)</f>
        <v>0</v>
      </c>
      <c r="BB508" s="30">
        <f>_xlfn.IFNA(IF($O508="days",$Y508*(VLOOKUP($K508,'Bed parameters'!$A$9:$I$12,9,FALSE))*$F508*(VLOOKUP($Q508,'Workforce distribution'!$C$8:$AD$30,BB$7,FALSE)),IF($Q508="n/a",(IF($P508=BB$6,$X508*$F508,0)),$X508*$F508*(VLOOKUP($Q508,'Workforce distribution'!$C$8:$AD$30,BB$7,FALSE)))),0)</f>
        <v>0</v>
      </c>
      <c r="BC508" s="149">
        <f t="shared" si="65"/>
        <v>47.522535959523331</v>
      </c>
      <c r="BD508" s="288">
        <f>IF($Q508="n/a",(IF('Workforce hours'!D$30=0,0,(AB508/'Workforce hours'!D$30))),(IF(VLOOKUP($Q508,'Workforce hours'!$C$8:$AD$30,BD$7,FALSE)=0,0,(AB508/(VLOOKUP($Q508,'Workforce hours'!$C$8:$AD$30,BD$7,FALSE))))))</f>
        <v>0</v>
      </c>
      <c r="BE508" s="288">
        <f>IF($Q508="n/a",(IF('Workforce hours'!E$30=0,0,(AC508/'Workforce hours'!E$30))),(IF(VLOOKUP($Q508,'Workforce hours'!$C$8:$AD$30,BE$7,FALSE)=0,0,(AC508/(VLOOKUP($Q508,'Workforce hours'!$C$8:$AD$30,BE$7,FALSE))))))</f>
        <v>0</v>
      </c>
      <c r="BF508" s="288">
        <f>IF($Q508="n/a",(IF('Workforce hours'!F$30=0,0,(AD508/'Workforce hours'!F$30))),(IF(VLOOKUP($Q508,'Workforce hours'!$C$8:$AD$30,BF$7,FALSE)=0,0,(AD508/(VLOOKUP($Q508,'Workforce hours'!$C$8:$AD$30,BF$7,FALSE))))))</f>
        <v>0</v>
      </c>
      <c r="BG508" s="288">
        <f>IF($Q508="n/a",(IF('Workforce hours'!G$30=0,0,(AE508/'Workforce hours'!G$30))),(IF(VLOOKUP($Q508,'Workforce hours'!$C$8:$AD$30,BG$7,FALSE)=0,0,(AE508/(VLOOKUP($Q508,'Workforce hours'!$C$8:$AD$30,BG$7,FALSE))))))</f>
        <v>47.522535959523331</v>
      </c>
      <c r="BH508" s="288">
        <f>IF($Q508="n/a",(IF('Workforce hours'!H$30=0,0,(AF508/'Workforce hours'!H$30))),(IF(VLOOKUP($Q508,'Workforce hours'!$C$8:$AD$30,BH$7,FALSE)=0,0,(AF508/(VLOOKUP($Q508,'Workforce hours'!$C$8:$AD$30,BH$7,FALSE))))))</f>
        <v>0</v>
      </c>
      <c r="BI508" s="288">
        <f>IF($Q508="n/a",(IF('Workforce hours'!I$30=0,0,(AG508/'Workforce hours'!I$30))),(IF(VLOOKUP($Q508,'Workforce hours'!$C$8:$AD$30,BI$7,FALSE)=0,0,(AG508/(VLOOKUP($Q508,'Workforce hours'!$C$8:$AD$30,BI$7,FALSE))))))</f>
        <v>0</v>
      </c>
      <c r="BJ508" s="288">
        <f>IF($Q508="n/a",(IF('Workforce hours'!J$30=0,0,(AH508/'Workforce hours'!J$30))),(IF(VLOOKUP($Q508,'Workforce hours'!$C$8:$AD$30,BJ$7,FALSE)=0,0,(AH508/(VLOOKUP($Q508,'Workforce hours'!$C$8:$AD$30,BJ$7,FALSE))))))</f>
        <v>0</v>
      </c>
      <c r="BK508" s="288">
        <f>IF($Q508="n/a",(IF('Workforce hours'!K$30=0,0,(AI508/'Workforce hours'!K$30))),(IF(VLOOKUP($Q508,'Workforce hours'!$C$8:$AD$30,BK$7,FALSE)=0,0,(AI508/(VLOOKUP($Q508,'Workforce hours'!$C$8:$AD$30,BK$7,FALSE))))))</f>
        <v>0</v>
      </c>
      <c r="BL508" s="288">
        <f>IF($Q508="n/a",(IF('Workforce hours'!L$30=0,0,(AJ508/'Workforce hours'!L$30))),(IF(VLOOKUP($Q508,'Workforce hours'!$C$8:$AD$30,BL$7,FALSE)=0,0,(AJ508/(VLOOKUP($Q508,'Workforce hours'!$C$8:$AD$30,BL$7,FALSE))))))</f>
        <v>0</v>
      </c>
      <c r="BM508" s="288">
        <f>IF($Q508="n/a",(IF('Workforce hours'!M$30=0,0,(AK508/'Workforce hours'!M$30))),(IF(VLOOKUP($Q508,'Workforce hours'!$C$8:$AD$30,BM$7,FALSE)=0,0,(AK508/(VLOOKUP($Q508,'Workforce hours'!$C$8:$AD$30,BM$7,FALSE))))))</f>
        <v>0</v>
      </c>
      <c r="BN508" s="288">
        <f>IF($Q508="n/a",(IF('Workforce hours'!N$30=0,0,(AL508/'Workforce hours'!N$30))),(IF(VLOOKUP($Q508,'Workforce hours'!$C$8:$AD$30,BN$7,FALSE)=0,0,(AL508/(VLOOKUP($Q508,'Workforce hours'!$C$8:$AD$30,BN$7,FALSE))))))</f>
        <v>0</v>
      </c>
      <c r="BO508" s="288">
        <f>IF($Q508="n/a",(IF('Workforce hours'!O$30=0,0,(AM508/'Workforce hours'!O$30))),(IF(VLOOKUP($Q508,'Workforce hours'!$C$8:$AD$30,BO$7,FALSE)=0,0,(AM508/(VLOOKUP($Q508,'Workforce hours'!$C$8:$AD$30,BO$7,FALSE))))))</f>
        <v>0</v>
      </c>
      <c r="BP508" s="288">
        <f>IF($Q508="n/a",(IF('Workforce hours'!P$30=0,0,(AN508/'Workforce hours'!P$30))),(IF(VLOOKUP($Q508,'Workforce hours'!$C$8:$AD$30,BP$7,FALSE)=0,0,(AN508/(VLOOKUP($Q508,'Workforce hours'!$C$8:$AD$30,BP$7,FALSE))))))</f>
        <v>0</v>
      </c>
      <c r="BQ508" s="288">
        <f>IF($Q508="n/a",(IF('Workforce hours'!Q$30=0,0,(AO508/'Workforce hours'!Q$30))),(IF(VLOOKUP($Q508,'Workforce hours'!$C$8:$AD$30,BQ$7,FALSE)=0,0,(AO508/(VLOOKUP($Q508,'Workforce hours'!$C$8:$AD$30,BQ$7,FALSE))))))</f>
        <v>0</v>
      </c>
      <c r="BR508" s="288">
        <f>IF($Q508="n/a",(IF('Workforce hours'!R$30=0,0,(AP508/'Workforce hours'!R$30))),(IF(VLOOKUP($Q508,'Workforce hours'!$C$8:$AD$30,BR$7,FALSE)=0,0,(AP508/(VLOOKUP($Q508,'Workforce hours'!$C$8:$AD$30,BR$7,FALSE))))))</f>
        <v>0</v>
      </c>
      <c r="BS508" s="288">
        <f>IF($Q508="n/a",(IF('Workforce hours'!S$30=0,0,(AQ508/'Workforce hours'!S$30))),(IF(VLOOKUP($Q508,'Workforce hours'!$C$8:$AD$30,BS$7,FALSE)=0,0,(AQ508/(VLOOKUP($Q508,'Workforce hours'!$C$8:$AD$30,BS$7,FALSE))))))</f>
        <v>0</v>
      </c>
      <c r="BT508" s="288">
        <f>IF($Q508="n/a",(IF('Workforce hours'!T$30=0,0,(AR508/'Workforce hours'!T$30))),(IF(VLOOKUP($Q508,'Workforce hours'!$C$8:$AD$30,BT$7,FALSE)=0,0,(AR508/(VLOOKUP($Q508,'Workforce hours'!$C$8:$AD$30,BT$7,FALSE))))))</f>
        <v>0</v>
      </c>
      <c r="BU508" s="288">
        <f>IF($Q508="n/a",(IF('Workforce hours'!U$30=0,0,(AS508/'Workforce hours'!U$30))),(IF(VLOOKUP($Q508,'Workforce hours'!$C$8:$AD$30,BU$7,FALSE)=0,0,(AS508/(VLOOKUP($Q508,'Workforce hours'!$C$8:$AD$30,BU$7,FALSE))))))</f>
        <v>0</v>
      </c>
      <c r="BV508" s="288">
        <f>IF($Q508="n/a",(IF('Workforce hours'!V$30=0,0,(AT508/'Workforce hours'!V$30))),(IF(VLOOKUP($Q508,'Workforce hours'!$C$8:$AD$30,BV$7,FALSE)=0,0,(AT508/(VLOOKUP($Q508,'Workforce hours'!$C$8:$AD$30,BV$7,FALSE))))))</f>
        <v>0</v>
      </c>
      <c r="BW508" s="288">
        <f>IF($Q508="n/a",(IF('Workforce hours'!W$30=0,0,(AU508/'Workforce hours'!W$30))),(IF(VLOOKUP($Q508,'Workforce hours'!$C$8:$AD$30,BW$7,FALSE)=0,0,(AU508/(VLOOKUP($Q508,'Workforce hours'!$C$8:$AD$30,BW$7,FALSE))))))</f>
        <v>0</v>
      </c>
      <c r="BX508" s="288">
        <f>IF($Q508="n/a",(IF('Workforce hours'!X$30=0,0,(AV508/'Workforce hours'!X$30))),(IF(VLOOKUP($Q508,'Workforce hours'!$C$8:$AD$30,BX$7,FALSE)=0,0,(AV508/(VLOOKUP($Q508,'Workforce hours'!$C$8:$AD$30,BX$7,FALSE))))))</f>
        <v>0</v>
      </c>
      <c r="BY508" s="288">
        <f>IF($Q508="n/a",(IF('Workforce hours'!Y$30=0,0,(AW508/'Workforce hours'!Y$30))),(IF(VLOOKUP($Q508,'Workforce hours'!$C$8:$AD$30,BY$7,FALSE)=0,0,(AW508/(VLOOKUP($Q508,'Workforce hours'!$C$8:$AD$30,BY$7,FALSE))))))</f>
        <v>0</v>
      </c>
      <c r="BZ508" s="288">
        <f>IF($Q508="n/a",(IF('Workforce hours'!Z$30=0,0,(AX508/'Workforce hours'!Z$30))),(IF(VLOOKUP($Q508,'Workforce hours'!$C$8:$AD$30,BZ$7,FALSE)=0,0,(AX508/(VLOOKUP($Q508,'Workforce hours'!$C$8:$AD$30,BZ$7,FALSE))))))</f>
        <v>0</v>
      </c>
      <c r="CA508" s="288">
        <f>IF($Q508="n/a",(IF('Workforce hours'!AA$30=0,0,(AY508/'Workforce hours'!AA$30))),(IF(VLOOKUP($Q508,'Workforce hours'!$C$8:$AD$30,CA$7,FALSE)=0,0,(AY508/(VLOOKUP($Q508,'Workforce hours'!$C$8:$AD$30,CA$7,FALSE))))))</f>
        <v>0</v>
      </c>
      <c r="CB508" s="288">
        <f>IF($Q508="n/a",(IF('Workforce hours'!AB$30=0,0,(AZ508/'Workforce hours'!AB$30))),(IF(VLOOKUP($Q508,'Workforce hours'!$C$8:$AD$30,CB$7,FALSE)=0,0,(AZ508/(VLOOKUP($Q508,'Workforce hours'!$C$8:$AD$30,CB$7,FALSE))))))</f>
        <v>0</v>
      </c>
      <c r="CC508" s="288">
        <f>IF($Q508="n/a",(IF('Workforce hours'!AC$30=0,0,(BA508/'Workforce hours'!AC$30))),(IF(VLOOKUP($Q508,'Workforce hours'!$C$8:$AD$30,CC$7,FALSE)=0,0,(BA508/(VLOOKUP($Q508,'Workforce hours'!$C$8:$AD$30,CC$7,FALSE))))))</f>
        <v>0</v>
      </c>
      <c r="CD508" s="288">
        <f>IF($Q508="n/a",(IF('Workforce hours'!AD$30=0,0,(BB508/'Workforce hours'!AD$30))),(IF(VLOOKUP($Q508,'Workforce hours'!$C$8:$AD$30,CD$7,FALSE)=0,0,(BB508/(VLOOKUP($Q508,'Workforce hours'!$C$8:$AD$30,CD$7,FALSE))))))</f>
        <v>0</v>
      </c>
      <c r="CE508" s="289">
        <f t="shared" si="66"/>
        <v>0</v>
      </c>
      <c r="CF508" s="290">
        <f>BD508*'Workforce costs'!B$9*(1+'Workforce costs'!B$10)*(1+'Workforce costs'!B$11)</f>
        <v>0</v>
      </c>
      <c r="CG508" s="290">
        <f>BE508*'Workforce costs'!C$9*(1+'Workforce costs'!C$10)*(1+'Workforce costs'!C$11)</f>
        <v>0</v>
      </c>
      <c r="CH508" s="290">
        <f>BF508*'Workforce costs'!D$9*(1+'Workforce costs'!D$10)*(1+'Workforce costs'!D$11)</f>
        <v>0</v>
      </c>
      <c r="CI508" s="290">
        <f>BG508*'Workforce costs'!E$9*(1+'Workforce costs'!E$10)*(1+'Workforce costs'!E$11)</f>
        <v>0</v>
      </c>
      <c r="CJ508" s="290">
        <f>BH508*'Workforce costs'!F$9*(1+'Workforce costs'!F$10)*(1+'Workforce costs'!F$11)</f>
        <v>0</v>
      </c>
      <c r="CK508" s="290">
        <f>BI508*'Workforce costs'!G$9*(1+'Workforce costs'!G$10)*(1+'Workforce costs'!G$11)</f>
        <v>0</v>
      </c>
      <c r="CL508" s="290">
        <f>BJ508*'Workforce costs'!H$9*(1+'Workforce costs'!H$10)*(1+'Workforce costs'!H$11)</f>
        <v>0</v>
      </c>
      <c r="CM508" s="290">
        <f>BK508*'Workforce costs'!I$9*(1+'Workforce costs'!I$10)*(1+'Workforce costs'!I$11)</f>
        <v>0</v>
      </c>
      <c r="CN508" s="290">
        <f>BL508*'Workforce costs'!J$9*(1+'Workforce costs'!J$10)*(1+'Workforce costs'!J$11)</f>
        <v>0</v>
      </c>
      <c r="CO508" s="290">
        <f>BM508*'Workforce costs'!K$9*(1+'Workforce costs'!K$10)*(1+'Workforce costs'!K$11)</f>
        <v>0</v>
      </c>
      <c r="CP508" s="290">
        <f>BN508*'Workforce costs'!L$9*(1+'Workforce costs'!L$10)*(1+'Workforce costs'!L$11)</f>
        <v>0</v>
      </c>
      <c r="CQ508" s="290">
        <f>BO508*'Workforce costs'!M$9*(1+'Workforce costs'!M$10)*(1+'Workforce costs'!M$11)</f>
        <v>0</v>
      </c>
      <c r="CR508" s="290">
        <f>BP508*'Workforce costs'!N$9*(1+'Workforce costs'!N$10)*(1+'Workforce costs'!N$11)</f>
        <v>0</v>
      </c>
      <c r="CS508" s="290">
        <f>BQ508*'Workforce costs'!O$9*(1+'Workforce costs'!O$10)*(1+'Workforce costs'!O$11)</f>
        <v>0</v>
      </c>
      <c r="CT508" s="290">
        <f>BR508*'Workforce costs'!P$9*(1+'Workforce costs'!P$10)*(1+'Workforce costs'!P$11)</f>
        <v>0</v>
      </c>
      <c r="CU508" s="290">
        <f>BS508*'Workforce costs'!Q$9*(1+'Workforce costs'!Q$10)*(1+'Workforce costs'!Q$11)</f>
        <v>0</v>
      </c>
      <c r="CV508" s="290">
        <f>BT508*'Workforce costs'!R$9*(1+'Workforce costs'!R$10)*(1+'Workforce costs'!R$11)</f>
        <v>0</v>
      </c>
      <c r="CW508" s="290">
        <f>BU508*'Workforce costs'!S$9*(1+'Workforce costs'!S$10)*(1+'Workforce costs'!S$11)</f>
        <v>0</v>
      </c>
      <c r="CX508" s="290">
        <f>BV508*'Workforce costs'!T$9*(1+'Workforce costs'!T$10)*(1+'Workforce costs'!T$11)</f>
        <v>0</v>
      </c>
      <c r="CY508" s="290">
        <f>BW508*'Workforce costs'!U$9*(1+'Workforce costs'!U$10)*(1+'Workforce costs'!U$11)</f>
        <v>0</v>
      </c>
      <c r="CZ508" s="290">
        <f>BX508*'Workforce costs'!V$9*(1+'Workforce costs'!V$10)*(1+'Workforce costs'!V$11)</f>
        <v>0</v>
      </c>
      <c r="DA508" s="290">
        <f>BY508*'Workforce costs'!W$9*(1+'Workforce costs'!W$10)*(1+'Workforce costs'!W$11)</f>
        <v>0</v>
      </c>
      <c r="DB508" s="290">
        <f>BZ508*'Workforce costs'!X$9*(1+'Workforce costs'!X$10)*(1+'Workforce costs'!X$11)</f>
        <v>0</v>
      </c>
      <c r="DC508" s="290">
        <f>CA508*'Workforce costs'!Y$9*(1+'Workforce costs'!Y$10)*(1+'Workforce costs'!Y$11)</f>
        <v>0</v>
      </c>
      <c r="DD508" s="290">
        <f>CB508*'Workforce costs'!Z$9*(1+'Workforce costs'!Z$10)*(1+'Workforce costs'!Z$11)</f>
        <v>0</v>
      </c>
      <c r="DE508" s="290">
        <f>CC508*'Workforce costs'!AA$9*(1+'Workforce costs'!AA$10)*(1+'Workforce costs'!AA$11)</f>
        <v>0</v>
      </c>
      <c r="DF508" s="290">
        <f>CD508*'Workforce costs'!AB$9*(1+'Workforce costs'!AB$10)*(1+'Workforce costs'!AB$11)</f>
        <v>0</v>
      </c>
    </row>
    <row r="509" spans="1:110" x14ac:dyDescent="0.3">
      <c r="A509" s="2" t="str">
        <f>Outputs!$A$4</f>
        <v>Australia</v>
      </c>
      <c r="B509" s="2" t="str">
        <f t="shared" si="59"/>
        <v>Australia 18to24</v>
      </c>
      <c r="C509" s="30">
        <f>VLOOKUP($B509,Populations!$D$15:$H$1920,3,FALSE)</f>
        <v>2374194</v>
      </c>
      <c r="D509" s="255">
        <f>IF(OR($H509="General pop",$H509="Schools",$H509="Workplace",$H509="Skills Training",$H509="Digital Supports"),1,VLOOKUP($B509,Populations!$D$15:$H$1920,5,FALSE))</f>
        <v>1</v>
      </c>
      <c r="E509" s="88">
        <f>VLOOKUP(I509,Epidemiology!$C$10:$H$47,6,FALSE)</f>
        <v>613.43999999999994</v>
      </c>
      <c r="F509" s="102">
        <f>'Care profiles'!R510</f>
        <v>0.16666666666666666</v>
      </c>
      <c r="G509" s="15" t="str">
        <f>'Care profiles'!A510</f>
        <v>18to24</v>
      </c>
      <c r="H509" s="15" t="str">
        <f>'Care profiles'!B510</f>
        <v>Bereaved_Subsequent</v>
      </c>
      <c r="I509" s="15" t="str">
        <f>'Care profiles'!C510</f>
        <v>Bereaved_Subsequent_18-24yrs</v>
      </c>
      <c r="J509" s="15" t="str">
        <f>'Care profiles'!D510</f>
        <v>Care profile</v>
      </c>
      <c r="K509" s="15" t="str">
        <f>'Care profiles'!E510</f>
        <v>Postvention Group Support Services</v>
      </c>
      <c r="L509" s="104">
        <f>'Care profiles'!F510</f>
        <v>0.1</v>
      </c>
      <c r="M509" s="15">
        <f>'Care profiles'!G510</f>
        <v>8</v>
      </c>
      <c r="N509" s="15">
        <f>'Care profiles'!H510</f>
        <v>120</v>
      </c>
      <c r="O509" s="15" t="str">
        <f>'Care profiles'!I510</f>
        <v>min</v>
      </c>
      <c r="P509" s="15" t="str">
        <f>'Care profiles'!J510</f>
        <v>Team</v>
      </c>
      <c r="Q509" s="15" t="str">
        <f>'Care profiles'!K510</f>
        <v>Postvention Group Support</v>
      </c>
      <c r="R509" s="15" t="str">
        <f>'Care profiles'!M510</f>
        <v>Y</v>
      </c>
      <c r="S509" s="15" t="str">
        <f>'Care profiles'!O510</f>
        <v>Y</v>
      </c>
      <c r="T509" s="15" t="str">
        <f>'Care profiles'!Q510</f>
        <v>N</v>
      </c>
      <c r="U509" s="30">
        <f t="shared" si="60"/>
        <v>14564.255673599999</v>
      </c>
      <c r="V509" s="30">
        <f t="shared" si="61"/>
        <v>1456.4255673600001</v>
      </c>
      <c r="W509" s="30">
        <f>IF(M509="n/a",0,IF(O509="days",V509*M509*(1+(VLOOKUP(K509,'Bed parameters'!$A$9:$G$12,7,FALSE))),V509*M509))</f>
        <v>11651.40453888</v>
      </c>
      <c r="X509" s="30">
        <f t="shared" si="62"/>
        <v>23302.809077760005</v>
      </c>
      <c r="Y509" s="30">
        <f t="shared" si="63"/>
        <v>0</v>
      </c>
      <c r="Z509" s="113">
        <f>_xlfn.IFNA(Y509/((VLOOKUP(K509,'Bed parameters'!$A$9:$G$12,3,FALSE))*(VLOOKUP(K509,'Bed parameters'!$A$9:$G$12,5,FALSE))),0)</f>
        <v>0</v>
      </c>
      <c r="AA509" s="30">
        <f t="shared" si="64"/>
        <v>3883.8015129600008</v>
      </c>
      <c r="AB509" s="30">
        <f>_xlfn.IFNA(IF($O509="days",$Y509*(VLOOKUP($K509,'Bed parameters'!$A$9:$I$12,9,FALSE))*$F509*(VLOOKUP($Q509,'Workforce distribution'!$C$8:$AD$30,AB$7,FALSE)),IF($Q509="n/a",(IF($P509=AB$6,$X509*$F509,0)),$X509*$F509*(VLOOKUP($Q509,'Workforce distribution'!$C$8:$AD$30,AB$7,FALSE)))),0)</f>
        <v>0</v>
      </c>
      <c r="AC509" s="30">
        <f>_xlfn.IFNA(IF($O509="days",$Y509*(VLOOKUP($K509,'Bed parameters'!$A$9:$I$12,9,FALSE))*$F509*(VLOOKUP($Q509,'Workforce distribution'!$C$8:$AD$30,AC$7,FALSE)),IF($Q509="n/a",(IF($P509=AC$6,$X509*$F509,0)),$X509*$F509*(VLOOKUP($Q509,'Workforce distribution'!$C$8:$AD$30,AC$7,FALSE)))),0)</f>
        <v>0</v>
      </c>
      <c r="AD509" s="30">
        <f>_xlfn.IFNA(IF($O509="days",$Y509*(VLOOKUP($K509,'Bed parameters'!$A$9:$I$12,9,FALSE))*$F509*(VLOOKUP($Q509,'Workforce distribution'!$C$8:$AD$30,AD$7,FALSE)),IF($Q509="n/a",(IF($P509=AD$6,$X509*$F509,0)),$X509*$F509*(VLOOKUP($Q509,'Workforce distribution'!$C$8:$AD$30,AD$7,FALSE)))),0)</f>
        <v>0</v>
      </c>
      <c r="AE509" s="30">
        <f>_xlfn.IFNA(IF($O509="days",$Y509*(VLOOKUP($K509,'Bed parameters'!$A$9:$I$12,9,FALSE))*$F509*(VLOOKUP($Q509,'Workforce distribution'!$C$8:$AD$30,AE$7,FALSE)),IF($Q509="n/a",(IF($P509=AE$6,$X509*$F509,0)),$X509*$F509*(VLOOKUP($Q509,'Workforce distribution'!$C$8:$AD$30,AE$7,FALSE)))),0)</f>
        <v>1941.9007564800004</v>
      </c>
      <c r="AF509" s="30">
        <f>_xlfn.IFNA(IF($O509="days",$Y509*(VLOOKUP($K509,'Bed parameters'!$A$9:$I$12,9,FALSE))*$F509*(VLOOKUP($Q509,'Workforce distribution'!$C$8:$AD$30,AF$7,FALSE)),IF($Q509="n/a",(IF($P509=AF$6,$X509*$F509,0)),$X509*$F509*(VLOOKUP($Q509,'Workforce distribution'!$C$8:$AD$30,AF$7,FALSE)))),0)</f>
        <v>0</v>
      </c>
      <c r="AG509" s="30">
        <f>_xlfn.IFNA(IF($O509="days",$Y509*(VLOOKUP($K509,'Bed parameters'!$A$9:$I$12,9,FALSE))*$F509*(VLOOKUP($Q509,'Workforce distribution'!$C$8:$AD$30,AG$7,FALSE)),IF($Q509="n/a",(IF($P509=AG$6,$X509*$F509,0)),$X509*$F509*(VLOOKUP($Q509,'Workforce distribution'!$C$8:$AD$30,AG$7,FALSE)))),0)</f>
        <v>0</v>
      </c>
      <c r="AH509" s="30">
        <f>_xlfn.IFNA(IF($O509="days",$Y509*(VLOOKUP($K509,'Bed parameters'!$A$9:$I$12,9,FALSE))*$F509*(VLOOKUP($Q509,'Workforce distribution'!$C$8:$AD$30,AH$7,FALSE)),IF($Q509="n/a",(IF($P509=AH$6,$X509*$F509,0)),$X509*$F509*(VLOOKUP($Q509,'Workforce distribution'!$C$8:$AD$30,AH$7,FALSE)))),0)</f>
        <v>0</v>
      </c>
      <c r="AI509" s="30">
        <f>_xlfn.IFNA(IF($O509="days",$Y509*(VLOOKUP($K509,'Bed parameters'!$A$9:$I$12,9,FALSE))*$F509*(VLOOKUP($Q509,'Workforce distribution'!$C$8:$AD$30,AI$7,FALSE)),IF($Q509="n/a",(IF($P509=AI$6,$X509*$F509,0)),$X509*$F509*(VLOOKUP($Q509,'Workforce distribution'!$C$8:$AD$30,AI$7,FALSE)))),0)</f>
        <v>0</v>
      </c>
      <c r="AJ509" s="30">
        <f>_xlfn.IFNA(IF($O509="days",$Y509*(VLOOKUP($K509,'Bed parameters'!$A$9:$I$12,9,FALSE))*$F509*(VLOOKUP($Q509,'Workforce distribution'!$C$8:$AD$30,AJ$7,FALSE)),IF($Q509="n/a",(IF($P509=AJ$6,$X509*$F509,0)),$X509*$F509*(VLOOKUP($Q509,'Workforce distribution'!$C$8:$AD$30,AJ$7,FALSE)))),0)</f>
        <v>0</v>
      </c>
      <c r="AK509" s="30">
        <f>_xlfn.IFNA(IF($O509="days",$Y509*(VLOOKUP($K509,'Bed parameters'!$A$9:$I$12,9,FALSE))*$F509*(VLOOKUP($Q509,'Workforce distribution'!$C$8:$AD$30,AK$7,FALSE)),IF($Q509="n/a",(IF($P509=AK$6,$X509*$F509,0)),$X509*$F509*(VLOOKUP($Q509,'Workforce distribution'!$C$8:$AD$30,AK$7,FALSE)))),0)</f>
        <v>0</v>
      </c>
      <c r="AL509" s="30">
        <f>_xlfn.IFNA(IF($O509="days",$Y509*(VLOOKUP($K509,'Bed parameters'!$A$9:$I$12,9,FALSE))*$F509*(VLOOKUP($Q509,'Workforce distribution'!$C$8:$AD$30,AL$7,FALSE)),IF($Q509="n/a",(IF($P509=AL$6,$X509*$F509,0)),$X509*$F509*(VLOOKUP($Q509,'Workforce distribution'!$C$8:$AD$30,AL$7,FALSE)))),0)</f>
        <v>0</v>
      </c>
      <c r="AM509" s="30">
        <f>_xlfn.IFNA(IF($O509="days",$Y509*(VLOOKUP($K509,'Bed parameters'!$A$9:$I$12,9,FALSE))*$F509*(VLOOKUP($Q509,'Workforce distribution'!$C$8:$AD$30,AM$7,FALSE)),IF($Q509="n/a",(IF($P509=AM$6,$X509*$F509,0)),$X509*$F509*(VLOOKUP($Q509,'Workforce distribution'!$C$8:$AD$30,AM$7,FALSE)))),0)</f>
        <v>0</v>
      </c>
      <c r="AN509" s="30">
        <f>_xlfn.IFNA(IF($O509="days",$Y509*(VLOOKUP($K509,'Bed parameters'!$A$9:$I$12,9,FALSE))*$F509*(VLOOKUP($Q509,'Workforce distribution'!$C$8:$AD$30,AN$7,FALSE)),IF($Q509="n/a",(IF($P509=AN$6,$X509*$F509,0)),$X509*$F509*(VLOOKUP($Q509,'Workforce distribution'!$C$8:$AD$30,AN$7,FALSE)))),0)</f>
        <v>0</v>
      </c>
      <c r="AO509" s="30">
        <f>_xlfn.IFNA(IF($O509="days",$Y509*(VLOOKUP($K509,'Bed parameters'!$A$9:$I$12,9,FALSE))*$F509*(VLOOKUP($Q509,'Workforce distribution'!$C$8:$AD$30,AO$7,FALSE)),IF($Q509="n/a",(IF($P509=AO$6,$X509*$F509,0)),$X509*$F509*(VLOOKUP($Q509,'Workforce distribution'!$C$8:$AD$30,AO$7,FALSE)))),0)</f>
        <v>0</v>
      </c>
      <c r="AP509" s="30">
        <f>_xlfn.IFNA(IF($O509="days",$Y509*(VLOOKUP($K509,'Bed parameters'!$A$9:$I$12,9,FALSE))*$F509*(VLOOKUP($Q509,'Workforce distribution'!$C$8:$AD$30,AP$7,FALSE)),IF($Q509="n/a",(IF($P509=AP$6,$X509*$F509,0)),$X509*$F509*(VLOOKUP($Q509,'Workforce distribution'!$C$8:$AD$30,AP$7,FALSE)))),0)</f>
        <v>0</v>
      </c>
      <c r="AQ509" s="30">
        <f>_xlfn.IFNA(IF($O509="days",$Y509*(VLOOKUP($K509,'Bed parameters'!$A$9:$I$12,9,FALSE))*$F509*(VLOOKUP($Q509,'Workforce distribution'!$C$8:$AD$30,AQ$7,FALSE)),IF($Q509="n/a",(IF($P509=AQ$6,$X509*$F509,0)),$X509*$F509*(VLOOKUP($Q509,'Workforce distribution'!$C$8:$AD$30,AQ$7,FALSE)))),0)</f>
        <v>0</v>
      </c>
      <c r="AR509" s="30">
        <f>_xlfn.IFNA(IF($O509="days",$Y509*(VLOOKUP($K509,'Bed parameters'!$A$9:$I$12,9,FALSE))*$F509*(VLOOKUP($Q509,'Workforce distribution'!$C$8:$AD$30,AR$7,FALSE)),IF($Q509="n/a",(IF($P509=AR$6,$X509*$F509,0)),$X509*$F509*(VLOOKUP($Q509,'Workforce distribution'!$C$8:$AD$30,AR$7,FALSE)))),0)</f>
        <v>0</v>
      </c>
      <c r="AS509" s="30">
        <f>_xlfn.IFNA(IF($O509="days",$Y509*(VLOOKUP($K509,'Bed parameters'!$A$9:$I$12,9,FALSE))*$F509*(VLOOKUP($Q509,'Workforce distribution'!$C$8:$AD$30,AS$7,FALSE)),IF($Q509="n/a",(IF($P509=AS$6,$X509*$F509,0)),$X509*$F509*(VLOOKUP($Q509,'Workforce distribution'!$C$8:$AD$30,AS$7,FALSE)))),0)</f>
        <v>1941.9007564800004</v>
      </c>
      <c r="AT509" s="30">
        <f>_xlfn.IFNA(IF($O509="days",$Y509*(VLOOKUP($K509,'Bed parameters'!$A$9:$I$12,9,FALSE))*$F509*(VLOOKUP($Q509,'Workforce distribution'!$C$8:$AD$30,AT$7,FALSE)),IF($Q509="n/a",(IF($P509=AT$6,$X509*$F509,0)),$X509*$F509*(VLOOKUP($Q509,'Workforce distribution'!$C$8:$AD$30,AT$7,FALSE)))),0)</f>
        <v>0</v>
      </c>
      <c r="AU509" s="30">
        <f>_xlfn.IFNA(IF($O509="days",$Y509*(VLOOKUP($K509,'Bed parameters'!$A$9:$I$12,9,FALSE))*$F509*(VLOOKUP($Q509,'Workforce distribution'!$C$8:$AD$30,AU$7,FALSE)),IF($Q509="n/a",(IF($P509=AU$6,$X509*$F509,0)),$X509*$F509*(VLOOKUP($Q509,'Workforce distribution'!$C$8:$AD$30,AU$7,FALSE)))),0)</f>
        <v>0</v>
      </c>
      <c r="AV509" s="30">
        <f>_xlfn.IFNA(IF($O509="days",$Y509*(VLOOKUP($K509,'Bed parameters'!$A$9:$I$12,9,FALSE))*$F509*(VLOOKUP($Q509,'Workforce distribution'!$C$8:$AD$30,AV$7,FALSE)),IF($Q509="n/a",(IF($P509=AV$6,$X509*$F509,0)),$X509*$F509*(VLOOKUP($Q509,'Workforce distribution'!$C$8:$AD$30,AV$7,FALSE)))),0)</f>
        <v>0</v>
      </c>
      <c r="AW509" s="30">
        <f>_xlfn.IFNA(IF($O509="days",$Y509*(VLOOKUP($K509,'Bed parameters'!$A$9:$I$12,9,FALSE))*$F509*(VLOOKUP($Q509,'Workforce distribution'!$C$8:$AD$30,AW$7,FALSE)),IF($Q509="n/a",(IF($P509=AW$6,$X509*$F509,0)),$X509*$F509*(VLOOKUP($Q509,'Workforce distribution'!$C$8:$AD$30,AW$7,FALSE)))),0)</f>
        <v>0</v>
      </c>
      <c r="AX509" s="30">
        <f>_xlfn.IFNA(IF($O509="days",$Y509*(VLOOKUP($K509,'Bed parameters'!$A$9:$I$12,9,FALSE))*$F509*(VLOOKUP($Q509,'Workforce distribution'!$C$8:$AD$30,AX$7,FALSE)),IF($Q509="n/a",(IF($P509=AX$6,$X509*$F509,0)),$X509*$F509*(VLOOKUP($Q509,'Workforce distribution'!$C$8:$AD$30,AX$7,FALSE)))),0)</f>
        <v>0</v>
      </c>
      <c r="AY509" s="30">
        <f>_xlfn.IFNA(IF($O509="days",$Y509*(VLOOKUP($K509,'Bed parameters'!$A$9:$I$12,9,FALSE))*$F509*(VLOOKUP($Q509,'Workforce distribution'!$C$8:$AD$30,AY$7,FALSE)),IF($Q509="n/a",(IF($P509=AY$6,$X509*$F509,0)),$X509*$F509*(VLOOKUP($Q509,'Workforce distribution'!$C$8:$AD$30,AY$7,FALSE)))),0)</f>
        <v>0</v>
      </c>
      <c r="AZ509" s="30">
        <f>_xlfn.IFNA(IF($O509="days",$Y509*(VLOOKUP($K509,'Bed parameters'!$A$9:$I$12,9,FALSE))*$F509*(VLOOKUP($Q509,'Workforce distribution'!$C$8:$AD$30,AZ$7,FALSE)),IF($Q509="n/a",(IF($P509=AZ$6,$X509*$F509,0)),$X509*$F509*(VLOOKUP($Q509,'Workforce distribution'!$C$8:$AD$30,AZ$7,FALSE)))),0)</f>
        <v>0</v>
      </c>
      <c r="BA509" s="30">
        <f>_xlfn.IFNA(IF($O509="days",$Y509*(VLOOKUP($K509,'Bed parameters'!$A$9:$I$12,9,FALSE))*$F509*(VLOOKUP($Q509,'Workforce distribution'!$C$8:$AD$30,BA$7,FALSE)),IF($Q509="n/a",(IF($P509=BA$6,$X509*$F509,0)),$X509*$F509*(VLOOKUP($Q509,'Workforce distribution'!$C$8:$AD$30,BA$7,FALSE)))),0)</f>
        <v>0</v>
      </c>
      <c r="BB509" s="30">
        <f>_xlfn.IFNA(IF($O509="days",$Y509*(VLOOKUP($K509,'Bed parameters'!$A$9:$I$12,9,FALSE))*$F509*(VLOOKUP($Q509,'Workforce distribution'!$C$8:$AD$30,BB$7,FALSE)),IF($Q509="n/a",(IF($P509=BB$6,$X509*$F509,0)),$X509*$F509*(VLOOKUP($Q509,'Workforce distribution'!$C$8:$AD$30,BB$7,FALSE)))),0)</f>
        <v>0</v>
      </c>
      <c r="BC509" s="149">
        <f t="shared" si="65"/>
        <v>3.0177167932867137</v>
      </c>
      <c r="BD509" s="288">
        <f>IF($Q509="n/a",(IF('Workforce hours'!D$30=0,0,(AB509/'Workforce hours'!D$30))),(IF(VLOOKUP($Q509,'Workforce hours'!$C$8:$AD$30,BD$7,FALSE)=0,0,(AB509/(VLOOKUP($Q509,'Workforce hours'!$C$8:$AD$30,BD$7,FALSE))))))</f>
        <v>0</v>
      </c>
      <c r="BE509" s="288">
        <f>IF($Q509="n/a",(IF('Workforce hours'!E$30=0,0,(AC509/'Workforce hours'!E$30))),(IF(VLOOKUP($Q509,'Workforce hours'!$C$8:$AD$30,BE$7,FALSE)=0,0,(AC509/(VLOOKUP($Q509,'Workforce hours'!$C$8:$AD$30,BE$7,FALSE))))))</f>
        <v>0</v>
      </c>
      <c r="BF509" s="288">
        <f>IF($Q509="n/a",(IF('Workforce hours'!F$30=0,0,(AD509/'Workforce hours'!F$30))),(IF(VLOOKUP($Q509,'Workforce hours'!$C$8:$AD$30,BF$7,FALSE)=0,0,(AD509/(VLOOKUP($Q509,'Workforce hours'!$C$8:$AD$30,BF$7,FALSE))))))</f>
        <v>0</v>
      </c>
      <c r="BG509" s="288">
        <f>IF($Q509="n/a",(IF('Workforce hours'!G$30=0,0,(AE509/'Workforce hours'!G$30))),(IF(VLOOKUP($Q509,'Workforce hours'!$C$8:$AD$30,BG$7,FALSE)=0,0,(AE509/(VLOOKUP($Q509,'Workforce hours'!$C$8:$AD$30,BG$7,FALSE))))))</f>
        <v>1.5088583966433569</v>
      </c>
      <c r="BH509" s="288">
        <f>IF($Q509="n/a",(IF('Workforce hours'!H$30=0,0,(AF509/'Workforce hours'!H$30))),(IF(VLOOKUP($Q509,'Workforce hours'!$C$8:$AD$30,BH$7,FALSE)=0,0,(AF509/(VLOOKUP($Q509,'Workforce hours'!$C$8:$AD$30,BH$7,FALSE))))))</f>
        <v>0</v>
      </c>
      <c r="BI509" s="288">
        <f>IF($Q509="n/a",(IF('Workforce hours'!I$30=0,0,(AG509/'Workforce hours'!I$30))),(IF(VLOOKUP($Q509,'Workforce hours'!$C$8:$AD$30,BI$7,FALSE)=0,0,(AG509/(VLOOKUP($Q509,'Workforce hours'!$C$8:$AD$30,BI$7,FALSE))))))</f>
        <v>0</v>
      </c>
      <c r="BJ509" s="288">
        <f>IF($Q509="n/a",(IF('Workforce hours'!J$30=0,0,(AH509/'Workforce hours'!J$30))),(IF(VLOOKUP($Q509,'Workforce hours'!$C$8:$AD$30,BJ$7,FALSE)=0,0,(AH509/(VLOOKUP($Q509,'Workforce hours'!$C$8:$AD$30,BJ$7,FALSE))))))</f>
        <v>0</v>
      </c>
      <c r="BK509" s="288">
        <f>IF($Q509="n/a",(IF('Workforce hours'!K$30=0,0,(AI509/'Workforce hours'!K$30))),(IF(VLOOKUP($Q509,'Workforce hours'!$C$8:$AD$30,BK$7,FALSE)=0,0,(AI509/(VLOOKUP($Q509,'Workforce hours'!$C$8:$AD$30,BK$7,FALSE))))))</f>
        <v>0</v>
      </c>
      <c r="BL509" s="288">
        <f>IF($Q509="n/a",(IF('Workforce hours'!L$30=0,0,(AJ509/'Workforce hours'!L$30))),(IF(VLOOKUP($Q509,'Workforce hours'!$C$8:$AD$30,BL$7,FALSE)=0,0,(AJ509/(VLOOKUP($Q509,'Workforce hours'!$C$8:$AD$30,BL$7,FALSE))))))</f>
        <v>0</v>
      </c>
      <c r="BM509" s="288">
        <f>IF($Q509="n/a",(IF('Workforce hours'!M$30=0,0,(AK509/'Workforce hours'!M$30))),(IF(VLOOKUP($Q509,'Workforce hours'!$C$8:$AD$30,BM$7,FALSE)=0,0,(AK509/(VLOOKUP($Q509,'Workforce hours'!$C$8:$AD$30,BM$7,FALSE))))))</f>
        <v>0</v>
      </c>
      <c r="BN509" s="288">
        <f>IF($Q509="n/a",(IF('Workforce hours'!N$30=0,0,(AL509/'Workforce hours'!N$30))),(IF(VLOOKUP($Q509,'Workforce hours'!$C$8:$AD$30,BN$7,FALSE)=0,0,(AL509/(VLOOKUP($Q509,'Workforce hours'!$C$8:$AD$30,BN$7,FALSE))))))</f>
        <v>0</v>
      </c>
      <c r="BO509" s="288">
        <f>IF($Q509="n/a",(IF('Workforce hours'!O$30=0,0,(AM509/'Workforce hours'!O$30))),(IF(VLOOKUP($Q509,'Workforce hours'!$C$8:$AD$30,BO$7,FALSE)=0,0,(AM509/(VLOOKUP($Q509,'Workforce hours'!$C$8:$AD$30,BO$7,FALSE))))))</f>
        <v>0</v>
      </c>
      <c r="BP509" s="288">
        <f>IF($Q509="n/a",(IF('Workforce hours'!P$30=0,0,(AN509/'Workforce hours'!P$30))),(IF(VLOOKUP($Q509,'Workforce hours'!$C$8:$AD$30,BP$7,FALSE)=0,0,(AN509/(VLOOKUP($Q509,'Workforce hours'!$C$8:$AD$30,BP$7,FALSE))))))</f>
        <v>0</v>
      </c>
      <c r="BQ509" s="288">
        <f>IF($Q509="n/a",(IF('Workforce hours'!Q$30=0,0,(AO509/'Workforce hours'!Q$30))),(IF(VLOOKUP($Q509,'Workforce hours'!$C$8:$AD$30,BQ$7,FALSE)=0,0,(AO509/(VLOOKUP($Q509,'Workforce hours'!$C$8:$AD$30,BQ$7,FALSE))))))</f>
        <v>0</v>
      </c>
      <c r="BR509" s="288">
        <f>IF($Q509="n/a",(IF('Workforce hours'!R$30=0,0,(AP509/'Workforce hours'!R$30))),(IF(VLOOKUP($Q509,'Workforce hours'!$C$8:$AD$30,BR$7,FALSE)=0,0,(AP509/(VLOOKUP($Q509,'Workforce hours'!$C$8:$AD$30,BR$7,FALSE))))))</f>
        <v>0</v>
      </c>
      <c r="BS509" s="288">
        <f>IF($Q509="n/a",(IF('Workforce hours'!S$30=0,0,(AQ509/'Workforce hours'!S$30))),(IF(VLOOKUP($Q509,'Workforce hours'!$C$8:$AD$30,BS$7,FALSE)=0,0,(AQ509/(VLOOKUP($Q509,'Workforce hours'!$C$8:$AD$30,BS$7,FALSE))))))</f>
        <v>0</v>
      </c>
      <c r="BT509" s="288">
        <f>IF($Q509="n/a",(IF('Workforce hours'!T$30=0,0,(AR509/'Workforce hours'!T$30))),(IF(VLOOKUP($Q509,'Workforce hours'!$C$8:$AD$30,BT$7,FALSE)=0,0,(AR509/(VLOOKUP($Q509,'Workforce hours'!$C$8:$AD$30,BT$7,FALSE))))))</f>
        <v>0</v>
      </c>
      <c r="BU509" s="288">
        <f>IF($Q509="n/a",(IF('Workforce hours'!U$30=0,0,(AS509/'Workforce hours'!U$30))),(IF(VLOOKUP($Q509,'Workforce hours'!$C$8:$AD$30,BU$7,FALSE)=0,0,(AS509/(VLOOKUP($Q509,'Workforce hours'!$C$8:$AD$30,BU$7,FALSE))))))</f>
        <v>1.5088583966433569</v>
      </c>
      <c r="BV509" s="288">
        <f>IF($Q509="n/a",(IF('Workforce hours'!V$30=0,0,(AT509/'Workforce hours'!V$30))),(IF(VLOOKUP($Q509,'Workforce hours'!$C$8:$AD$30,BV$7,FALSE)=0,0,(AT509/(VLOOKUP($Q509,'Workforce hours'!$C$8:$AD$30,BV$7,FALSE))))))</f>
        <v>0</v>
      </c>
      <c r="BW509" s="288">
        <f>IF($Q509="n/a",(IF('Workforce hours'!W$30=0,0,(AU509/'Workforce hours'!W$30))),(IF(VLOOKUP($Q509,'Workforce hours'!$C$8:$AD$30,BW$7,FALSE)=0,0,(AU509/(VLOOKUP($Q509,'Workforce hours'!$C$8:$AD$30,BW$7,FALSE))))))</f>
        <v>0</v>
      </c>
      <c r="BX509" s="288">
        <f>IF($Q509="n/a",(IF('Workforce hours'!X$30=0,0,(AV509/'Workforce hours'!X$30))),(IF(VLOOKUP($Q509,'Workforce hours'!$C$8:$AD$30,BX$7,FALSE)=0,0,(AV509/(VLOOKUP($Q509,'Workforce hours'!$C$8:$AD$30,BX$7,FALSE))))))</f>
        <v>0</v>
      </c>
      <c r="BY509" s="288">
        <f>IF($Q509="n/a",(IF('Workforce hours'!Y$30=0,0,(AW509/'Workforce hours'!Y$30))),(IF(VLOOKUP($Q509,'Workforce hours'!$C$8:$AD$30,BY$7,FALSE)=0,0,(AW509/(VLOOKUP($Q509,'Workforce hours'!$C$8:$AD$30,BY$7,FALSE))))))</f>
        <v>0</v>
      </c>
      <c r="BZ509" s="288">
        <f>IF($Q509="n/a",(IF('Workforce hours'!Z$30=0,0,(AX509/'Workforce hours'!Z$30))),(IF(VLOOKUP($Q509,'Workforce hours'!$C$8:$AD$30,BZ$7,FALSE)=0,0,(AX509/(VLOOKUP($Q509,'Workforce hours'!$C$8:$AD$30,BZ$7,FALSE))))))</f>
        <v>0</v>
      </c>
      <c r="CA509" s="288">
        <f>IF($Q509="n/a",(IF('Workforce hours'!AA$30=0,0,(AY509/'Workforce hours'!AA$30))),(IF(VLOOKUP($Q509,'Workforce hours'!$C$8:$AD$30,CA$7,FALSE)=0,0,(AY509/(VLOOKUP($Q509,'Workforce hours'!$C$8:$AD$30,CA$7,FALSE))))))</f>
        <v>0</v>
      </c>
      <c r="CB509" s="288">
        <f>IF($Q509="n/a",(IF('Workforce hours'!AB$30=0,0,(AZ509/'Workforce hours'!AB$30))),(IF(VLOOKUP($Q509,'Workforce hours'!$C$8:$AD$30,CB$7,FALSE)=0,0,(AZ509/(VLOOKUP($Q509,'Workforce hours'!$C$8:$AD$30,CB$7,FALSE))))))</f>
        <v>0</v>
      </c>
      <c r="CC509" s="288">
        <f>IF($Q509="n/a",(IF('Workforce hours'!AC$30=0,0,(BA509/'Workforce hours'!AC$30))),(IF(VLOOKUP($Q509,'Workforce hours'!$C$8:$AD$30,CC$7,FALSE)=0,0,(BA509/(VLOOKUP($Q509,'Workforce hours'!$C$8:$AD$30,CC$7,FALSE))))))</f>
        <v>0</v>
      </c>
      <c r="CD509" s="288">
        <f>IF($Q509="n/a",(IF('Workforce hours'!AD$30=0,0,(BB509/'Workforce hours'!AD$30))),(IF(VLOOKUP($Q509,'Workforce hours'!$C$8:$AD$30,CD$7,FALSE)=0,0,(BB509/(VLOOKUP($Q509,'Workforce hours'!$C$8:$AD$30,CD$7,FALSE))))))</f>
        <v>0</v>
      </c>
      <c r="CE509" s="289">
        <f t="shared" si="66"/>
        <v>0</v>
      </c>
      <c r="CF509" s="290">
        <f>BD509*'Workforce costs'!B$9*(1+'Workforce costs'!B$10)*(1+'Workforce costs'!B$11)</f>
        <v>0</v>
      </c>
      <c r="CG509" s="290">
        <f>BE509*'Workforce costs'!C$9*(1+'Workforce costs'!C$10)*(1+'Workforce costs'!C$11)</f>
        <v>0</v>
      </c>
      <c r="CH509" s="290">
        <f>BF509*'Workforce costs'!D$9*(1+'Workforce costs'!D$10)*(1+'Workforce costs'!D$11)</f>
        <v>0</v>
      </c>
      <c r="CI509" s="290">
        <f>BG509*'Workforce costs'!E$9*(1+'Workforce costs'!E$10)*(1+'Workforce costs'!E$11)</f>
        <v>0</v>
      </c>
      <c r="CJ509" s="290">
        <f>BH509*'Workforce costs'!F$9*(1+'Workforce costs'!F$10)*(1+'Workforce costs'!F$11)</f>
        <v>0</v>
      </c>
      <c r="CK509" s="290">
        <f>BI509*'Workforce costs'!G$9*(1+'Workforce costs'!G$10)*(1+'Workforce costs'!G$11)</f>
        <v>0</v>
      </c>
      <c r="CL509" s="290">
        <f>BJ509*'Workforce costs'!H$9*(1+'Workforce costs'!H$10)*(1+'Workforce costs'!H$11)</f>
        <v>0</v>
      </c>
      <c r="CM509" s="290">
        <f>BK509*'Workforce costs'!I$9*(1+'Workforce costs'!I$10)*(1+'Workforce costs'!I$11)</f>
        <v>0</v>
      </c>
      <c r="CN509" s="290">
        <f>BL509*'Workforce costs'!J$9*(1+'Workforce costs'!J$10)*(1+'Workforce costs'!J$11)</f>
        <v>0</v>
      </c>
      <c r="CO509" s="290">
        <f>BM509*'Workforce costs'!K$9*(1+'Workforce costs'!K$10)*(1+'Workforce costs'!K$11)</f>
        <v>0</v>
      </c>
      <c r="CP509" s="290">
        <f>BN509*'Workforce costs'!L$9*(1+'Workforce costs'!L$10)*(1+'Workforce costs'!L$11)</f>
        <v>0</v>
      </c>
      <c r="CQ509" s="290">
        <f>BO509*'Workforce costs'!M$9*(1+'Workforce costs'!M$10)*(1+'Workforce costs'!M$11)</f>
        <v>0</v>
      </c>
      <c r="CR509" s="290">
        <f>BP509*'Workforce costs'!N$9*(1+'Workforce costs'!N$10)*(1+'Workforce costs'!N$11)</f>
        <v>0</v>
      </c>
      <c r="CS509" s="290">
        <f>BQ509*'Workforce costs'!O$9*(1+'Workforce costs'!O$10)*(1+'Workforce costs'!O$11)</f>
        <v>0</v>
      </c>
      <c r="CT509" s="290">
        <f>BR509*'Workforce costs'!P$9*(1+'Workforce costs'!P$10)*(1+'Workforce costs'!P$11)</f>
        <v>0</v>
      </c>
      <c r="CU509" s="290">
        <f>BS509*'Workforce costs'!Q$9*(1+'Workforce costs'!Q$10)*(1+'Workforce costs'!Q$11)</f>
        <v>0</v>
      </c>
      <c r="CV509" s="290">
        <f>BT509*'Workforce costs'!R$9*(1+'Workforce costs'!R$10)*(1+'Workforce costs'!R$11)</f>
        <v>0</v>
      </c>
      <c r="CW509" s="290">
        <f>BU509*'Workforce costs'!S$9*(1+'Workforce costs'!S$10)*(1+'Workforce costs'!S$11)</f>
        <v>0</v>
      </c>
      <c r="CX509" s="290">
        <f>BV509*'Workforce costs'!T$9*(1+'Workforce costs'!T$10)*(1+'Workforce costs'!T$11)</f>
        <v>0</v>
      </c>
      <c r="CY509" s="290">
        <f>BW509*'Workforce costs'!U$9*(1+'Workforce costs'!U$10)*(1+'Workforce costs'!U$11)</f>
        <v>0</v>
      </c>
      <c r="CZ509" s="290">
        <f>BX509*'Workforce costs'!V$9*(1+'Workforce costs'!V$10)*(1+'Workforce costs'!V$11)</f>
        <v>0</v>
      </c>
      <c r="DA509" s="290">
        <f>BY509*'Workforce costs'!W$9*(1+'Workforce costs'!W$10)*(1+'Workforce costs'!W$11)</f>
        <v>0</v>
      </c>
      <c r="DB509" s="290">
        <f>BZ509*'Workforce costs'!X$9*(1+'Workforce costs'!X$10)*(1+'Workforce costs'!X$11)</f>
        <v>0</v>
      </c>
      <c r="DC509" s="290">
        <f>CA509*'Workforce costs'!Y$9*(1+'Workforce costs'!Y$10)*(1+'Workforce costs'!Y$11)</f>
        <v>0</v>
      </c>
      <c r="DD509" s="290">
        <f>CB509*'Workforce costs'!Z$9*(1+'Workforce costs'!Z$10)*(1+'Workforce costs'!Z$11)</f>
        <v>0</v>
      </c>
      <c r="DE509" s="290">
        <f>CC509*'Workforce costs'!AA$9*(1+'Workforce costs'!AA$10)*(1+'Workforce costs'!AA$11)</f>
        <v>0</v>
      </c>
      <c r="DF509" s="290">
        <f>CD509*'Workforce costs'!AB$9*(1+'Workforce costs'!AB$10)*(1+'Workforce costs'!AB$11)</f>
        <v>0</v>
      </c>
    </row>
    <row r="510" spans="1:110" x14ac:dyDescent="0.3">
      <c r="A510" s="2" t="str">
        <f>Outputs!$A$4</f>
        <v>Australia</v>
      </c>
      <c r="B510" s="2" t="str">
        <f t="shared" si="59"/>
        <v>Australia 18to24</v>
      </c>
      <c r="C510" s="30">
        <f>VLOOKUP($B510,Populations!$D$15:$H$1920,3,FALSE)</f>
        <v>2374194</v>
      </c>
      <c r="D510" s="255">
        <f>IF(OR($H510="General pop",$H510="Schools",$H510="Workplace",$H510="Skills Training",$H510="Digital Supports"),1,VLOOKUP($B510,Populations!$D$15:$H$1920,5,FALSE))</f>
        <v>1</v>
      </c>
      <c r="E510" s="88">
        <f>VLOOKUP(I510,Epidemiology!$C$10:$H$47,6,FALSE)</f>
        <v>613.43999999999994</v>
      </c>
      <c r="F510" s="102">
        <f>'Care profiles'!R511</f>
        <v>1</v>
      </c>
      <c r="G510" s="15" t="str">
        <f>'Care profiles'!A511</f>
        <v>18to24</v>
      </c>
      <c r="H510" s="15" t="str">
        <f>'Care profiles'!B511</f>
        <v>Bereaved_Subsequent</v>
      </c>
      <c r="I510" s="15" t="str">
        <f>'Care profiles'!C511</f>
        <v>Bereaved_Subsequent_18-24yrs</v>
      </c>
      <c r="J510" s="15" t="str">
        <f>'Care profiles'!D511</f>
        <v>Care profile</v>
      </c>
      <c r="K510" s="15" t="str">
        <f>'Care profiles'!E511</f>
        <v>Structured Psychological Therapies – Family</v>
      </c>
      <c r="L510" s="104">
        <f>'Care profiles'!F511</f>
        <v>0.5</v>
      </c>
      <c r="M510" s="15">
        <f>'Care profiles'!G511</f>
        <v>15</v>
      </c>
      <c r="N510" s="15">
        <f>'Care profiles'!H511</f>
        <v>60</v>
      </c>
      <c r="O510" s="15" t="str">
        <f>'Care profiles'!I511</f>
        <v>min</v>
      </c>
      <c r="P510" s="15" t="str">
        <f>'Care profiles'!J511</f>
        <v>Tertiary Qualified - Unspecified</v>
      </c>
      <c r="Q510" s="15" t="str">
        <f>'Care profiles'!K511</f>
        <v>n/a</v>
      </c>
      <c r="R510" s="15" t="str">
        <f>'Care profiles'!M511</f>
        <v>Y</v>
      </c>
      <c r="S510" s="15" t="str">
        <f>'Care profiles'!O511</f>
        <v>N</v>
      </c>
      <c r="T510" s="15" t="str">
        <f>'Care profiles'!Q511</f>
        <v>N</v>
      </c>
      <c r="U510" s="30">
        <f t="shared" si="60"/>
        <v>14564.255673599999</v>
      </c>
      <c r="V510" s="30">
        <f t="shared" si="61"/>
        <v>7282.1278367999994</v>
      </c>
      <c r="W510" s="30">
        <f>IF(M510="n/a",0,IF(O510="days",V510*M510*(1+(VLOOKUP(K510,'Bed parameters'!$A$9:$G$12,7,FALSE))),V510*M510))</f>
        <v>109231.91755199998</v>
      </c>
      <c r="X510" s="30">
        <f t="shared" si="62"/>
        <v>109231.91755199998</v>
      </c>
      <c r="Y510" s="30">
        <f t="shared" si="63"/>
        <v>0</v>
      </c>
      <c r="Z510" s="113">
        <f>_xlfn.IFNA(Y510/((VLOOKUP(K510,'Bed parameters'!$A$9:$G$12,3,FALSE))*(VLOOKUP(K510,'Bed parameters'!$A$9:$G$12,5,FALSE))),0)</f>
        <v>0</v>
      </c>
      <c r="AA510" s="30">
        <f t="shared" si="64"/>
        <v>109231.91755199998</v>
      </c>
      <c r="AB510" s="30">
        <f>_xlfn.IFNA(IF($O510="days",$Y510*(VLOOKUP($K510,'Bed parameters'!$A$9:$I$12,9,FALSE))*$F510*(VLOOKUP($Q510,'Workforce distribution'!$C$8:$AD$30,AB$7,FALSE)),IF($Q510="n/a",(IF($P510=AB$6,$X510*$F510,0)),$X510*$F510*(VLOOKUP($Q510,'Workforce distribution'!$C$8:$AD$30,AB$7,FALSE)))),0)</f>
        <v>0</v>
      </c>
      <c r="AC510" s="30">
        <f>_xlfn.IFNA(IF($O510="days",$Y510*(VLOOKUP($K510,'Bed parameters'!$A$9:$I$12,9,FALSE))*$F510*(VLOOKUP($Q510,'Workforce distribution'!$C$8:$AD$30,AC$7,FALSE)),IF($Q510="n/a",(IF($P510=AC$6,$X510*$F510,0)),$X510*$F510*(VLOOKUP($Q510,'Workforce distribution'!$C$8:$AD$30,AC$7,FALSE)))),0)</f>
        <v>0</v>
      </c>
      <c r="AD510" s="30">
        <f>_xlfn.IFNA(IF($O510="days",$Y510*(VLOOKUP($K510,'Bed parameters'!$A$9:$I$12,9,FALSE))*$F510*(VLOOKUP($Q510,'Workforce distribution'!$C$8:$AD$30,AD$7,FALSE)),IF($Q510="n/a",(IF($P510=AD$6,$X510*$F510,0)),$X510*$F510*(VLOOKUP($Q510,'Workforce distribution'!$C$8:$AD$30,AD$7,FALSE)))),0)</f>
        <v>0</v>
      </c>
      <c r="AE510" s="30">
        <f>_xlfn.IFNA(IF($O510="days",$Y510*(VLOOKUP($K510,'Bed parameters'!$A$9:$I$12,9,FALSE))*$F510*(VLOOKUP($Q510,'Workforce distribution'!$C$8:$AD$30,AE$7,FALSE)),IF($Q510="n/a",(IF($P510=AE$6,$X510*$F510,0)),$X510*$F510*(VLOOKUP($Q510,'Workforce distribution'!$C$8:$AD$30,AE$7,FALSE)))),0)</f>
        <v>0</v>
      </c>
      <c r="AF510" s="30">
        <f>_xlfn.IFNA(IF($O510="days",$Y510*(VLOOKUP($K510,'Bed parameters'!$A$9:$I$12,9,FALSE))*$F510*(VLOOKUP($Q510,'Workforce distribution'!$C$8:$AD$30,AF$7,FALSE)),IF($Q510="n/a",(IF($P510=AF$6,$X510*$F510,0)),$X510*$F510*(VLOOKUP($Q510,'Workforce distribution'!$C$8:$AD$30,AF$7,FALSE)))),0)</f>
        <v>0</v>
      </c>
      <c r="AG510" s="30">
        <f>_xlfn.IFNA(IF($O510="days",$Y510*(VLOOKUP($K510,'Bed parameters'!$A$9:$I$12,9,FALSE))*$F510*(VLOOKUP($Q510,'Workforce distribution'!$C$8:$AD$30,AG$7,FALSE)),IF($Q510="n/a",(IF($P510=AG$6,$X510*$F510,0)),$X510*$F510*(VLOOKUP($Q510,'Workforce distribution'!$C$8:$AD$30,AG$7,FALSE)))),0)</f>
        <v>0</v>
      </c>
      <c r="AH510" s="30">
        <f>_xlfn.IFNA(IF($O510="days",$Y510*(VLOOKUP($K510,'Bed parameters'!$A$9:$I$12,9,FALSE))*$F510*(VLOOKUP($Q510,'Workforce distribution'!$C$8:$AD$30,AH$7,FALSE)),IF($Q510="n/a",(IF($P510=AH$6,$X510*$F510,0)),$X510*$F510*(VLOOKUP($Q510,'Workforce distribution'!$C$8:$AD$30,AH$7,FALSE)))),0)</f>
        <v>0</v>
      </c>
      <c r="AI510" s="30">
        <f>_xlfn.IFNA(IF($O510="days",$Y510*(VLOOKUP($K510,'Bed parameters'!$A$9:$I$12,9,FALSE))*$F510*(VLOOKUP($Q510,'Workforce distribution'!$C$8:$AD$30,AI$7,FALSE)),IF($Q510="n/a",(IF($P510=AI$6,$X510*$F510,0)),$X510*$F510*(VLOOKUP($Q510,'Workforce distribution'!$C$8:$AD$30,AI$7,FALSE)))),0)</f>
        <v>0</v>
      </c>
      <c r="AJ510" s="30">
        <f>_xlfn.IFNA(IF($O510="days",$Y510*(VLOOKUP($K510,'Bed parameters'!$A$9:$I$12,9,FALSE))*$F510*(VLOOKUP($Q510,'Workforce distribution'!$C$8:$AD$30,AJ$7,FALSE)),IF($Q510="n/a",(IF($P510=AJ$6,$X510*$F510,0)),$X510*$F510*(VLOOKUP($Q510,'Workforce distribution'!$C$8:$AD$30,AJ$7,FALSE)))),0)</f>
        <v>0</v>
      </c>
      <c r="AK510" s="30">
        <f>_xlfn.IFNA(IF($O510="days",$Y510*(VLOOKUP($K510,'Bed parameters'!$A$9:$I$12,9,FALSE))*$F510*(VLOOKUP($Q510,'Workforce distribution'!$C$8:$AD$30,AK$7,FALSE)),IF($Q510="n/a",(IF($P510=AK$6,$X510*$F510,0)),$X510*$F510*(VLOOKUP($Q510,'Workforce distribution'!$C$8:$AD$30,AK$7,FALSE)))),0)</f>
        <v>0</v>
      </c>
      <c r="AL510" s="30">
        <f>_xlfn.IFNA(IF($O510="days",$Y510*(VLOOKUP($K510,'Bed parameters'!$A$9:$I$12,9,FALSE))*$F510*(VLOOKUP($Q510,'Workforce distribution'!$C$8:$AD$30,AL$7,FALSE)),IF($Q510="n/a",(IF($P510=AL$6,$X510*$F510,0)),$X510*$F510*(VLOOKUP($Q510,'Workforce distribution'!$C$8:$AD$30,AL$7,FALSE)))),0)</f>
        <v>0</v>
      </c>
      <c r="AM510" s="30">
        <f>_xlfn.IFNA(IF($O510="days",$Y510*(VLOOKUP($K510,'Bed parameters'!$A$9:$I$12,9,FALSE))*$F510*(VLOOKUP($Q510,'Workforce distribution'!$C$8:$AD$30,AM$7,FALSE)),IF($Q510="n/a",(IF($P510=AM$6,$X510*$F510,0)),$X510*$F510*(VLOOKUP($Q510,'Workforce distribution'!$C$8:$AD$30,AM$7,FALSE)))),0)</f>
        <v>0</v>
      </c>
      <c r="AN510" s="30">
        <f>_xlfn.IFNA(IF($O510="days",$Y510*(VLOOKUP($K510,'Bed parameters'!$A$9:$I$12,9,FALSE))*$F510*(VLOOKUP($Q510,'Workforce distribution'!$C$8:$AD$30,AN$7,FALSE)),IF($Q510="n/a",(IF($P510=AN$6,$X510*$F510,0)),$X510*$F510*(VLOOKUP($Q510,'Workforce distribution'!$C$8:$AD$30,AN$7,FALSE)))),0)</f>
        <v>0</v>
      </c>
      <c r="AO510" s="30">
        <f>_xlfn.IFNA(IF($O510="days",$Y510*(VLOOKUP($K510,'Bed parameters'!$A$9:$I$12,9,FALSE))*$F510*(VLOOKUP($Q510,'Workforce distribution'!$C$8:$AD$30,AO$7,FALSE)),IF($Q510="n/a",(IF($P510=AO$6,$X510*$F510,0)),$X510*$F510*(VLOOKUP($Q510,'Workforce distribution'!$C$8:$AD$30,AO$7,FALSE)))),0)</f>
        <v>0</v>
      </c>
      <c r="AP510" s="30">
        <f>_xlfn.IFNA(IF($O510="days",$Y510*(VLOOKUP($K510,'Bed parameters'!$A$9:$I$12,9,FALSE))*$F510*(VLOOKUP($Q510,'Workforce distribution'!$C$8:$AD$30,AP$7,FALSE)),IF($Q510="n/a",(IF($P510=AP$6,$X510*$F510,0)),$X510*$F510*(VLOOKUP($Q510,'Workforce distribution'!$C$8:$AD$30,AP$7,FALSE)))),0)</f>
        <v>0</v>
      </c>
      <c r="AQ510" s="30">
        <f>_xlfn.IFNA(IF($O510="days",$Y510*(VLOOKUP($K510,'Bed parameters'!$A$9:$I$12,9,FALSE))*$F510*(VLOOKUP($Q510,'Workforce distribution'!$C$8:$AD$30,AQ$7,FALSE)),IF($Q510="n/a",(IF($P510=AQ$6,$X510*$F510,0)),$X510*$F510*(VLOOKUP($Q510,'Workforce distribution'!$C$8:$AD$30,AQ$7,FALSE)))),0)</f>
        <v>0</v>
      </c>
      <c r="AR510" s="30">
        <f>_xlfn.IFNA(IF($O510="days",$Y510*(VLOOKUP($K510,'Bed parameters'!$A$9:$I$12,9,FALSE))*$F510*(VLOOKUP($Q510,'Workforce distribution'!$C$8:$AD$30,AR$7,FALSE)),IF($Q510="n/a",(IF($P510=AR$6,$X510*$F510,0)),$X510*$F510*(VLOOKUP($Q510,'Workforce distribution'!$C$8:$AD$30,AR$7,FALSE)))),0)</f>
        <v>0</v>
      </c>
      <c r="AS510" s="30">
        <f>_xlfn.IFNA(IF($O510="days",$Y510*(VLOOKUP($K510,'Bed parameters'!$A$9:$I$12,9,FALSE))*$F510*(VLOOKUP($Q510,'Workforce distribution'!$C$8:$AD$30,AS$7,FALSE)),IF($Q510="n/a",(IF($P510=AS$6,$X510*$F510,0)),$X510*$F510*(VLOOKUP($Q510,'Workforce distribution'!$C$8:$AD$30,AS$7,FALSE)))),0)</f>
        <v>109231.91755199998</v>
      </c>
      <c r="AT510" s="30">
        <f>_xlfn.IFNA(IF($O510="days",$Y510*(VLOOKUP($K510,'Bed parameters'!$A$9:$I$12,9,FALSE))*$F510*(VLOOKUP($Q510,'Workforce distribution'!$C$8:$AD$30,AT$7,FALSE)),IF($Q510="n/a",(IF($P510=AT$6,$X510*$F510,0)),$X510*$F510*(VLOOKUP($Q510,'Workforce distribution'!$C$8:$AD$30,AT$7,FALSE)))),0)</f>
        <v>0</v>
      </c>
      <c r="AU510" s="30">
        <f>_xlfn.IFNA(IF($O510="days",$Y510*(VLOOKUP($K510,'Bed parameters'!$A$9:$I$12,9,FALSE))*$F510*(VLOOKUP($Q510,'Workforce distribution'!$C$8:$AD$30,AU$7,FALSE)),IF($Q510="n/a",(IF($P510=AU$6,$X510*$F510,0)),$X510*$F510*(VLOOKUP($Q510,'Workforce distribution'!$C$8:$AD$30,AU$7,FALSE)))),0)</f>
        <v>0</v>
      </c>
      <c r="AV510" s="30">
        <f>_xlfn.IFNA(IF($O510="days",$Y510*(VLOOKUP($K510,'Bed parameters'!$A$9:$I$12,9,FALSE))*$F510*(VLOOKUP($Q510,'Workforce distribution'!$C$8:$AD$30,AV$7,FALSE)),IF($Q510="n/a",(IF($P510=AV$6,$X510*$F510,0)),$X510*$F510*(VLOOKUP($Q510,'Workforce distribution'!$C$8:$AD$30,AV$7,FALSE)))),0)</f>
        <v>0</v>
      </c>
      <c r="AW510" s="30">
        <f>_xlfn.IFNA(IF($O510="days",$Y510*(VLOOKUP($K510,'Bed parameters'!$A$9:$I$12,9,FALSE))*$F510*(VLOOKUP($Q510,'Workforce distribution'!$C$8:$AD$30,AW$7,FALSE)),IF($Q510="n/a",(IF($P510=AW$6,$X510*$F510,0)),$X510*$F510*(VLOOKUP($Q510,'Workforce distribution'!$C$8:$AD$30,AW$7,FALSE)))),0)</f>
        <v>0</v>
      </c>
      <c r="AX510" s="30">
        <f>_xlfn.IFNA(IF($O510="days",$Y510*(VLOOKUP($K510,'Bed parameters'!$A$9:$I$12,9,FALSE))*$F510*(VLOOKUP($Q510,'Workforce distribution'!$C$8:$AD$30,AX$7,FALSE)),IF($Q510="n/a",(IF($P510=AX$6,$X510*$F510,0)),$X510*$F510*(VLOOKUP($Q510,'Workforce distribution'!$C$8:$AD$30,AX$7,FALSE)))),0)</f>
        <v>0</v>
      </c>
      <c r="AY510" s="30">
        <f>_xlfn.IFNA(IF($O510="days",$Y510*(VLOOKUP($K510,'Bed parameters'!$A$9:$I$12,9,FALSE))*$F510*(VLOOKUP($Q510,'Workforce distribution'!$C$8:$AD$30,AY$7,FALSE)),IF($Q510="n/a",(IF($P510=AY$6,$X510*$F510,0)),$X510*$F510*(VLOOKUP($Q510,'Workforce distribution'!$C$8:$AD$30,AY$7,FALSE)))),0)</f>
        <v>0</v>
      </c>
      <c r="AZ510" s="30">
        <f>_xlfn.IFNA(IF($O510="days",$Y510*(VLOOKUP($K510,'Bed parameters'!$A$9:$I$12,9,FALSE))*$F510*(VLOOKUP($Q510,'Workforce distribution'!$C$8:$AD$30,AZ$7,FALSE)),IF($Q510="n/a",(IF($P510=AZ$6,$X510*$F510,0)),$X510*$F510*(VLOOKUP($Q510,'Workforce distribution'!$C$8:$AD$30,AZ$7,FALSE)))),0)</f>
        <v>0</v>
      </c>
      <c r="BA510" s="30">
        <f>_xlfn.IFNA(IF($O510="days",$Y510*(VLOOKUP($K510,'Bed parameters'!$A$9:$I$12,9,FALSE))*$F510*(VLOOKUP($Q510,'Workforce distribution'!$C$8:$AD$30,BA$7,FALSE)),IF($Q510="n/a",(IF($P510=BA$6,$X510*$F510,0)),$X510*$F510*(VLOOKUP($Q510,'Workforce distribution'!$C$8:$AD$30,BA$7,FALSE)))),0)</f>
        <v>0</v>
      </c>
      <c r="BB510" s="30">
        <f>_xlfn.IFNA(IF($O510="days",$Y510*(VLOOKUP($K510,'Bed parameters'!$A$9:$I$12,9,FALSE))*$F510*(VLOOKUP($Q510,'Workforce distribution'!$C$8:$AD$30,BB$7,FALSE)),IF($Q510="n/a",(IF($P510=BB$6,$X510*$F510,0)),$X510*$F510*(VLOOKUP($Q510,'Workforce distribution'!$C$8:$AD$30,BB$7,FALSE)))),0)</f>
        <v>0</v>
      </c>
      <c r="BC510" s="149">
        <f t="shared" si="65"/>
        <v>95.045071919046663</v>
      </c>
      <c r="BD510" s="288">
        <f>IF($Q510="n/a",(IF('Workforce hours'!D$30=0,0,(AB510/'Workforce hours'!D$30))),(IF(VLOOKUP($Q510,'Workforce hours'!$C$8:$AD$30,BD$7,FALSE)=0,0,(AB510/(VLOOKUP($Q510,'Workforce hours'!$C$8:$AD$30,BD$7,FALSE))))))</f>
        <v>0</v>
      </c>
      <c r="BE510" s="288">
        <f>IF($Q510="n/a",(IF('Workforce hours'!E$30=0,0,(AC510/'Workforce hours'!E$30))),(IF(VLOOKUP($Q510,'Workforce hours'!$C$8:$AD$30,BE$7,FALSE)=0,0,(AC510/(VLOOKUP($Q510,'Workforce hours'!$C$8:$AD$30,BE$7,FALSE))))))</f>
        <v>0</v>
      </c>
      <c r="BF510" s="288">
        <f>IF($Q510="n/a",(IF('Workforce hours'!F$30=0,0,(AD510/'Workforce hours'!F$30))),(IF(VLOOKUP($Q510,'Workforce hours'!$C$8:$AD$30,BF$7,FALSE)=0,0,(AD510/(VLOOKUP($Q510,'Workforce hours'!$C$8:$AD$30,BF$7,FALSE))))))</f>
        <v>0</v>
      </c>
      <c r="BG510" s="288">
        <f>IF($Q510="n/a",(IF('Workforce hours'!G$30=0,0,(AE510/'Workforce hours'!G$30))),(IF(VLOOKUP($Q510,'Workforce hours'!$C$8:$AD$30,BG$7,FALSE)=0,0,(AE510/(VLOOKUP($Q510,'Workforce hours'!$C$8:$AD$30,BG$7,FALSE))))))</f>
        <v>0</v>
      </c>
      <c r="BH510" s="288">
        <f>IF($Q510="n/a",(IF('Workforce hours'!H$30=0,0,(AF510/'Workforce hours'!H$30))),(IF(VLOOKUP($Q510,'Workforce hours'!$C$8:$AD$30,BH$7,FALSE)=0,0,(AF510/(VLOOKUP($Q510,'Workforce hours'!$C$8:$AD$30,BH$7,FALSE))))))</f>
        <v>0</v>
      </c>
      <c r="BI510" s="288">
        <f>IF($Q510="n/a",(IF('Workforce hours'!I$30=0,0,(AG510/'Workforce hours'!I$30))),(IF(VLOOKUP($Q510,'Workforce hours'!$C$8:$AD$30,BI$7,FALSE)=0,0,(AG510/(VLOOKUP($Q510,'Workforce hours'!$C$8:$AD$30,BI$7,FALSE))))))</f>
        <v>0</v>
      </c>
      <c r="BJ510" s="288">
        <f>IF($Q510="n/a",(IF('Workforce hours'!J$30=0,0,(AH510/'Workforce hours'!J$30))),(IF(VLOOKUP($Q510,'Workforce hours'!$C$8:$AD$30,BJ$7,FALSE)=0,0,(AH510/(VLOOKUP($Q510,'Workforce hours'!$C$8:$AD$30,BJ$7,FALSE))))))</f>
        <v>0</v>
      </c>
      <c r="BK510" s="288">
        <f>IF($Q510="n/a",(IF('Workforce hours'!K$30=0,0,(AI510/'Workforce hours'!K$30))),(IF(VLOOKUP($Q510,'Workforce hours'!$C$8:$AD$30,BK$7,FALSE)=0,0,(AI510/(VLOOKUP($Q510,'Workforce hours'!$C$8:$AD$30,BK$7,FALSE))))))</f>
        <v>0</v>
      </c>
      <c r="BL510" s="288">
        <f>IF($Q510="n/a",(IF('Workforce hours'!L$30=0,0,(AJ510/'Workforce hours'!L$30))),(IF(VLOOKUP($Q510,'Workforce hours'!$C$8:$AD$30,BL$7,FALSE)=0,0,(AJ510/(VLOOKUP($Q510,'Workforce hours'!$C$8:$AD$30,BL$7,FALSE))))))</f>
        <v>0</v>
      </c>
      <c r="BM510" s="288">
        <f>IF($Q510="n/a",(IF('Workforce hours'!M$30=0,0,(AK510/'Workforce hours'!M$30))),(IF(VLOOKUP($Q510,'Workforce hours'!$C$8:$AD$30,BM$7,FALSE)=0,0,(AK510/(VLOOKUP($Q510,'Workforce hours'!$C$8:$AD$30,BM$7,FALSE))))))</f>
        <v>0</v>
      </c>
      <c r="BN510" s="288">
        <f>IF($Q510="n/a",(IF('Workforce hours'!N$30=0,0,(AL510/'Workforce hours'!N$30))),(IF(VLOOKUP($Q510,'Workforce hours'!$C$8:$AD$30,BN$7,FALSE)=0,0,(AL510/(VLOOKUP($Q510,'Workforce hours'!$C$8:$AD$30,BN$7,FALSE))))))</f>
        <v>0</v>
      </c>
      <c r="BO510" s="288">
        <f>IF($Q510="n/a",(IF('Workforce hours'!O$30=0,0,(AM510/'Workforce hours'!O$30))),(IF(VLOOKUP($Q510,'Workforce hours'!$C$8:$AD$30,BO$7,FALSE)=0,0,(AM510/(VLOOKUP($Q510,'Workforce hours'!$C$8:$AD$30,BO$7,FALSE))))))</f>
        <v>0</v>
      </c>
      <c r="BP510" s="288">
        <f>IF($Q510="n/a",(IF('Workforce hours'!P$30=0,0,(AN510/'Workforce hours'!P$30))),(IF(VLOOKUP($Q510,'Workforce hours'!$C$8:$AD$30,BP$7,FALSE)=0,0,(AN510/(VLOOKUP($Q510,'Workforce hours'!$C$8:$AD$30,BP$7,FALSE))))))</f>
        <v>0</v>
      </c>
      <c r="BQ510" s="288">
        <f>IF($Q510="n/a",(IF('Workforce hours'!Q$30=0,0,(AO510/'Workforce hours'!Q$30))),(IF(VLOOKUP($Q510,'Workforce hours'!$C$8:$AD$30,BQ$7,FALSE)=0,0,(AO510/(VLOOKUP($Q510,'Workforce hours'!$C$8:$AD$30,BQ$7,FALSE))))))</f>
        <v>0</v>
      </c>
      <c r="BR510" s="288">
        <f>IF($Q510="n/a",(IF('Workforce hours'!R$30=0,0,(AP510/'Workforce hours'!R$30))),(IF(VLOOKUP($Q510,'Workforce hours'!$C$8:$AD$30,BR$7,FALSE)=0,0,(AP510/(VLOOKUP($Q510,'Workforce hours'!$C$8:$AD$30,BR$7,FALSE))))))</f>
        <v>0</v>
      </c>
      <c r="BS510" s="288">
        <f>IF($Q510="n/a",(IF('Workforce hours'!S$30=0,0,(AQ510/'Workforce hours'!S$30))),(IF(VLOOKUP($Q510,'Workforce hours'!$C$8:$AD$30,BS$7,FALSE)=0,0,(AQ510/(VLOOKUP($Q510,'Workforce hours'!$C$8:$AD$30,BS$7,FALSE))))))</f>
        <v>0</v>
      </c>
      <c r="BT510" s="288">
        <f>IF($Q510="n/a",(IF('Workforce hours'!T$30=0,0,(AR510/'Workforce hours'!T$30))),(IF(VLOOKUP($Q510,'Workforce hours'!$C$8:$AD$30,BT$7,FALSE)=0,0,(AR510/(VLOOKUP($Q510,'Workforce hours'!$C$8:$AD$30,BT$7,FALSE))))))</f>
        <v>0</v>
      </c>
      <c r="BU510" s="288">
        <f>IF($Q510="n/a",(IF('Workforce hours'!U$30=0,0,(AS510/'Workforce hours'!U$30))),(IF(VLOOKUP($Q510,'Workforce hours'!$C$8:$AD$30,BU$7,FALSE)=0,0,(AS510/(VLOOKUP($Q510,'Workforce hours'!$C$8:$AD$30,BU$7,FALSE))))))</f>
        <v>95.045071919046663</v>
      </c>
      <c r="BV510" s="288">
        <f>IF($Q510="n/a",(IF('Workforce hours'!V$30=0,0,(AT510/'Workforce hours'!V$30))),(IF(VLOOKUP($Q510,'Workforce hours'!$C$8:$AD$30,BV$7,FALSE)=0,0,(AT510/(VLOOKUP($Q510,'Workforce hours'!$C$8:$AD$30,BV$7,FALSE))))))</f>
        <v>0</v>
      </c>
      <c r="BW510" s="288">
        <f>IF($Q510="n/a",(IF('Workforce hours'!W$30=0,0,(AU510/'Workforce hours'!W$30))),(IF(VLOOKUP($Q510,'Workforce hours'!$C$8:$AD$30,BW$7,FALSE)=0,0,(AU510/(VLOOKUP($Q510,'Workforce hours'!$C$8:$AD$30,BW$7,FALSE))))))</f>
        <v>0</v>
      </c>
      <c r="BX510" s="288">
        <f>IF($Q510="n/a",(IF('Workforce hours'!X$30=0,0,(AV510/'Workforce hours'!X$30))),(IF(VLOOKUP($Q510,'Workforce hours'!$C$8:$AD$30,BX$7,FALSE)=0,0,(AV510/(VLOOKUP($Q510,'Workforce hours'!$C$8:$AD$30,BX$7,FALSE))))))</f>
        <v>0</v>
      </c>
      <c r="BY510" s="288">
        <f>IF($Q510="n/a",(IF('Workforce hours'!Y$30=0,0,(AW510/'Workforce hours'!Y$30))),(IF(VLOOKUP($Q510,'Workforce hours'!$C$8:$AD$30,BY$7,FALSE)=0,0,(AW510/(VLOOKUP($Q510,'Workforce hours'!$C$8:$AD$30,BY$7,FALSE))))))</f>
        <v>0</v>
      </c>
      <c r="BZ510" s="288">
        <f>IF($Q510="n/a",(IF('Workforce hours'!Z$30=0,0,(AX510/'Workforce hours'!Z$30))),(IF(VLOOKUP($Q510,'Workforce hours'!$C$8:$AD$30,BZ$7,FALSE)=0,0,(AX510/(VLOOKUP($Q510,'Workforce hours'!$C$8:$AD$30,BZ$7,FALSE))))))</f>
        <v>0</v>
      </c>
      <c r="CA510" s="288">
        <f>IF($Q510="n/a",(IF('Workforce hours'!AA$30=0,0,(AY510/'Workforce hours'!AA$30))),(IF(VLOOKUP($Q510,'Workforce hours'!$C$8:$AD$30,CA$7,FALSE)=0,0,(AY510/(VLOOKUP($Q510,'Workforce hours'!$C$8:$AD$30,CA$7,FALSE))))))</f>
        <v>0</v>
      </c>
      <c r="CB510" s="288">
        <f>IF($Q510="n/a",(IF('Workforce hours'!AB$30=0,0,(AZ510/'Workforce hours'!AB$30))),(IF(VLOOKUP($Q510,'Workforce hours'!$C$8:$AD$30,CB$7,FALSE)=0,0,(AZ510/(VLOOKUP($Q510,'Workforce hours'!$C$8:$AD$30,CB$7,FALSE))))))</f>
        <v>0</v>
      </c>
      <c r="CC510" s="288">
        <f>IF($Q510="n/a",(IF('Workforce hours'!AC$30=0,0,(BA510/'Workforce hours'!AC$30))),(IF(VLOOKUP($Q510,'Workforce hours'!$C$8:$AD$30,CC$7,FALSE)=0,0,(BA510/(VLOOKUP($Q510,'Workforce hours'!$C$8:$AD$30,CC$7,FALSE))))))</f>
        <v>0</v>
      </c>
      <c r="CD510" s="288">
        <f>IF($Q510="n/a",(IF('Workforce hours'!AD$30=0,0,(BB510/'Workforce hours'!AD$30))),(IF(VLOOKUP($Q510,'Workforce hours'!$C$8:$AD$30,CD$7,FALSE)=0,0,(BB510/(VLOOKUP($Q510,'Workforce hours'!$C$8:$AD$30,CD$7,FALSE))))))</f>
        <v>0</v>
      </c>
      <c r="CE510" s="289">
        <f t="shared" si="66"/>
        <v>0</v>
      </c>
      <c r="CF510" s="290">
        <f>BD510*'Workforce costs'!B$9*(1+'Workforce costs'!B$10)*(1+'Workforce costs'!B$11)</f>
        <v>0</v>
      </c>
      <c r="CG510" s="290">
        <f>BE510*'Workforce costs'!C$9*(1+'Workforce costs'!C$10)*(1+'Workforce costs'!C$11)</f>
        <v>0</v>
      </c>
      <c r="CH510" s="290">
        <f>BF510*'Workforce costs'!D$9*(1+'Workforce costs'!D$10)*(1+'Workforce costs'!D$11)</f>
        <v>0</v>
      </c>
      <c r="CI510" s="290">
        <f>BG510*'Workforce costs'!E$9*(1+'Workforce costs'!E$10)*(1+'Workforce costs'!E$11)</f>
        <v>0</v>
      </c>
      <c r="CJ510" s="290">
        <f>BH510*'Workforce costs'!F$9*(1+'Workforce costs'!F$10)*(1+'Workforce costs'!F$11)</f>
        <v>0</v>
      </c>
      <c r="CK510" s="290">
        <f>BI510*'Workforce costs'!G$9*(1+'Workforce costs'!G$10)*(1+'Workforce costs'!G$11)</f>
        <v>0</v>
      </c>
      <c r="CL510" s="290">
        <f>BJ510*'Workforce costs'!H$9*(1+'Workforce costs'!H$10)*(1+'Workforce costs'!H$11)</f>
        <v>0</v>
      </c>
      <c r="CM510" s="290">
        <f>BK510*'Workforce costs'!I$9*(1+'Workforce costs'!I$10)*(1+'Workforce costs'!I$11)</f>
        <v>0</v>
      </c>
      <c r="CN510" s="290">
        <f>BL510*'Workforce costs'!J$9*(1+'Workforce costs'!J$10)*(1+'Workforce costs'!J$11)</f>
        <v>0</v>
      </c>
      <c r="CO510" s="290">
        <f>BM510*'Workforce costs'!K$9*(1+'Workforce costs'!K$10)*(1+'Workforce costs'!K$11)</f>
        <v>0</v>
      </c>
      <c r="CP510" s="290">
        <f>BN510*'Workforce costs'!L$9*(1+'Workforce costs'!L$10)*(1+'Workforce costs'!L$11)</f>
        <v>0</v>
      </c>
      <c r="CQ510" s="290">
        <f>BO510*'Workforce costs'!M$9*(1+'Workforce costs'!M$10)*(1+'Workforce costs'!M$11)</f>
        <v>0</v>
      </c>
      <c r="CR510" s="290">
        <f>BP510*'Workforce costs'!N$9*(1+'Workforce costs'!N$10)*(1+'Workforce costs'!N$11)</f>
        <v>0</v>
      </c>
      <c r="CS510" s="290">
        <f>BQ510*'Workforce costs'!O$9*(1+'Workforce costs'!O$10)*(1+'Workforce costs'!O$11)</f>
        <v>0</v>
      </c>
      <c r="CT510" s="290">
        <f>BR510*'Workforce costs'!P$9*(1+'Workforce costs'!P$10)*(1+'Workforce costs'!P$11)</f>
        <v>0</v>
      </c>
      <c r="CU510" s="290">
        <f>BS510*'Workforce costs'!Q$9*(1+'Workforce costs'!Q$10)*(1+'Workforce costs'!Q$11)</f>
        <v>0</v>
      </c>
      <c r="CV510" s="290">
        <f>BT510*'Workforce costs'!R$9*(1+'Workforce costs'!R$10)*(1+'Workforce costs'!R$11)</f>
        <v>0</v>
      </c>
      <c r="CW510" s="290">
        <f>BU510*'Workforce costs'!S$9*(1+'Workforce costs'!S$10)*(1+'Workforce costs'!S$11)</f>
        <v>0</v>
      </c>
      <c r="CX510" s="290">
        <f>BV510*'Workforce costs'!T$9*(1+'Workforce costs'!T$10)*(1+'Workforce costs'!T$11)</f>
        <v>0</v>
      </c>
      <c r="CY510" s="290">
        <f>BW510*'Workforce costs'!U$9*(1+'Workforce costs'!U$10)*(1+'Workforce costs'!U$11)</f>
        <v>0</v>
      </c>
      <c r="CZ510" s="290">
        <f>BX510*'Workforce costs'!V$9*(1+'Workforce costs'!V$10)*(1+'Workforce costs'!V$11)</f>
        <v>0</v>
      </c>
      <c r="DA510" s="290">
        <f>BY510*'Workforce costs'!W$9*(1+'Workforce costs'!W$10)*(1+'Workforce costs'!W$11)</f>
        <v>0</v>
      </c>
      <c r="DB510" s="290">
        <f>BZ510*'Workforce costs'!X$9*(1+'Workforce costs'!X$10)*(1+'Workforce costs'!X$11)</f>
        <v>0</v>
      </c>
      <c r="DC510" s="290">
        <f>CA510*'Workforce costs'!Y$9*(1+'Workforce costs'!Y$10)*(1+'Workforce costs'!Y$11)</f>
        <v>0</v>
      </c>
      <c r="DD510" s="290">
        <f>CB510*'Workforce costs'!Z$9*(1+'Workforce costs'!Z$10)*(1+'Workforce costs'!Z$11)</f>
        <v>0</v>
      </c>
      <c r="DE510" s="290">
        <f>CC510*'Workforce costs'!AA$9*(1+'Workforce costs'!AA$10)*(1+'Workforce costs'!AA$11)</f>
        <v>0</v>
      </c>
      <c r="DF510" s="290">
        <f>CD510*'Workforce costs'!AB$9*(1+'Workforce costs'!AB$10)*(1+'Workforce costs'!AB$11)</f>
        <v>0</v>
      </c>
    </row>
    <row r="511" spans="1:110" x14ac:dyDescent="0.3">
      <c r="A511" s="2" t="str">
        <f>Outputs!$A$4</f>
        <v>Australia</v>
      </c>
      <c r="B511" s="2" t="str">
        <f t="shared" si="59"/>
        <v>Australia 25to64</v>
      </c>
      <c r="C511" s="30">
        <f>VLOOKUP($B511,Populations!$D$15:$H$1920,3,FALSE)</f>
        <v>13966174</v>
      </c>
      <c r="D511" s="255">
        <f>IF(OR($H511="General pop",$H511="Schools",$H511="Workplace",$H511="Skills Training",$H511="Digital Supports"),1,VLOOKUP($B511,Populations!$D$15:$H$1920,5,FALSE))</f>
        <v>1</v>
      </c>
      <c r="E511" s="88">
        <f>VLOOKUP(I511,Epidemiology!$C$10:$H$47,6,FALSE)</f>
        <v>333.36</v>
      </c>
      <c r="F511" s="102" t="str">
        <f>'Care profiles'!R512</f>
        <v>n/a</v>
      </c>
      <c r="G511" s="15" t="str">
        <f>'Care profiles'!A512</f>
        <v>25to64</v>
      </c>
      <c r="H511" s="15" t="str">
        <f>'Care profiles'!B512</f>
        <v>Bereaved_Subsequent</v>
      </c>
      <c r="I511" s="15" t="str">
        <f>'Care profiles'!C512</f>
        <v>Bereaved_Subsequent_25-64yrs</v>
      </c>
      <c r="J511" s="15" t="str">
        <f>'Care profiles'!D512</f>
        <v>Care profile</v>
      </c>
      <c r="K511" s="15" t="str">
        <f>'Care profiles'!E512</f>
        <v>Telephone and Web-Based Support Services – Self-Guided (Postvention)</v>
      </c>
      <c r="L511" s="104">
        <f>'Care profiles'!F512</f>
        <v>1</v>
      </c>
      <c r="M511" s="15">
        <f>'Care profiles'!G512</f>
        <v>1</v>
      </c>
      <c r="N511" s="15" t="str">
        <f>'Care profiles'!H512</f>
        <v>n/a</v>
      </c>
      <c r="O511" s="15" t="str">
        <f>'Care profiles'!I512</f>
        <v>n/a</v>
      </c>
      <c r="P511" s="15" t="str">
        <f>'Care profiles'!J512</f>
        <v>n/a</v>
      </c>
      <c r="Q511" s="15" t="str">
        <f>'Care profiles'!K512</f>
        <v>n/a</v>
      </c>
      <c r="R511" s="15" t="str">
        <f>'Care profiles'!M512</f>
        <v>Y</v>
      </c>
      <c r="S511" s="15" t="str">
        <f>'Care profiles'!O512</f>
        <v>N</v>
      </c>
      <c r="T511" s="15" t="str">
        <f>'Care profiles'!Q512</f>
        <v>N</v>
      </c>
      <c r="U511" s="30">
        <f t="shared" si="60"/>
        <v>46557.637646400006</v>
      </c>
      <c r="V511" s="30">
        <f t="shared" si="61"/>
        <v>46557.637646400006</v>
      </c>
      <c r="W511" s="30">
        <f>IF(M511="n/a",0,IF(O511="days",V511*M511*(1+(VLOOKUP(K511,'Bed parameters'!$A$9:$G$12,7,FALSE))),V511*M511))</f>
        <v>46557.637646400006</v>
      </c>
      <c r="X511" s="30">
        <f t="shared" si="62"/>
        <v>0</v>
      </c>
      <c r="Y511" s="30">
        <f t="shared" si="63"/>
        <v>0</v>
      </c>
      <c r="Z511" s="113">
        <f>_xlfn.IFNA(Y511/((VLOOKUP(K511,'Bed parameters'!$A$9:$G$12,3,FALSE))*(VLOOKUP(K511,'Bed parameters'!$A$9:$G$12,5,FALSE))),0)</f>
        <v>0</v>
      </c>
      <c r="AA511" s="30">
        <f t="shared" si="64"/>
        <v>0</v>
      </c>
      <c r="AB511" s="30">
        <f>_xlfn.IFNA(IF($O511="days",$Y511*(VLOOKUP($K511,'Bed parameters'!$A$9:$I$12,9,FALSE))*$F511*(VLOOKUP($Q511,'Workforce distribution'!$C$8:$AD$30,AB$7,FALSE)),IF($Q511="n/a",(IF($P511=AB$6,$X511*$F511,0)),$X511*$F511*(VLOOKUP($Q511,'Workforce distribution'!$C$8:$AD$30,AB$7,FALSE)))),0)</f>
        <v>0</v>
      </c>
      <c r="AC511" s="30">
        <f>_xlfn.IFNA(IF($O511="days",$Y511*(VLOOKUP($K511,'Bed parameters'!$A$9:$I$12,9,FALSE))*$F511*(VLOOKUP($Q511,'Workforce distribution'!$C$8:$AD$30,AC$7,FALSE)),IF($Q511="n/a",(IF($P511=AC$6,$X511*$F511,0)),$X511*$F511*(VLOOKUP($Q511,'Workforce distribution'!$C$8:$AD$30,AC$7,FALSE)))),0)</f>
        <v>0</v>
      </c>
      <c r="AD511" s="30">
        <f>_xlfn.IFNA(IF($O511="days",$Y511*(VLOOKUP($K511,'Bed parameters'!$A$9:$I$12,9,FALSE))*$F511*(VLOOKUP($Q511,'Workforce distribution'!$C$8:$AD$30,AD$7,FALSE)),IF($Q511="n/a",(IF($P511=AD$6,$X511*$F511,0)),$X511*$F511*(VLOOKUP($Q511,'Workforce distribution'!$C$8:$AD$30,AD$7,FALSE)))),0)</f>
        <v>0</v>
      </c>
      <c r="AE511" s="30">
        <f>_xlfn.IFNA(IF($O511="days",$Y511*(VLOOKUP($K511,'Bed parameters'!$A$9:$I$12,9,FALSE))*$F511*(VLOOKUP($Q511,'Workforce distribution'!$C$8:$AD$30,AE$7,FALSE)),IF($Q511="n/a",(IF($P511=AE$6,$X511*$F511,0)),$X511*$F511*(VLOOKUP($Q511,'Workforce distribution'!$C$8:$AD$30,AE$7,FALSE)))),0)</f>
        <v>0</v>
      </c>
      <c r="AF511" s="30">
        <f>_xlfn.IFNA(IF($O511="days",$Y511*(VLOOKUP($K511,'Bed parameters'!$A$9:$I$12,9,FALSE))*$F511*(VLOOKUP($Q511,'Workforce distribution'!$C$8:$AD$30,AF$7,FALSE)),IF($Q511="n/a",(IF($P511=AF$6,$X511*$F511,0)),$X511*$F511*(VLOOKUP($Q511,'Workforce distribution'!$C$8:$AD$30,AF$7,FALSE)))),0)</f>
        <v>0</v>
      </c>
      <c r="AG511" s="30">
        <f>_xlfn.IFNA(IF($O511="days",$Y511*(VLOOKUP($K511,'Bed parameters'!$A$9:$I$12,9,FALSE))*$F511*(VLOOKUP($Q511,'Workforce distribution'!$C$8:$AD$30,AG$7,FALSE)),IF($Q511="n/a",(IF($P511=AG$6,$X511*$F511,0)),$X511*$F511*(VLOOKUP($Q511,'Workforce distribution'!$C$8:$AD$30,AG$7,FALSE)))),0)</f>
        <v>0</v>
      </c>
      <c r="AH511" s="30">
        <f>_xlfn.IFNA(IF($O511="days",$Y511*(VLOOKUP($K511,'Bed parameters'!$A$9:$I$12,9,FALSE))*$F511*(VLOOKUP($Q511,'Workforce distribution'!$C$8:$AD$30,AH$7,FALSE)),IF($Q511="n/a",(IF($P511=AH$6,$X511*$F511,0)),$X511*$F511*(VLOOKUP($Q511,'Workforce distribution'!$C$8:$AD$30,AH$7,FALSE)))),0)</f>
        <v>0</v>
      </c>
      <c r="AI511" s="30">
        <f>_xlfn.IFNA(IF($O511="days",$Y511*(VLOOKUP($K511,'Bed parameters'!$A$9:$I$12,9,FALSE))*$F511*(VLOOKUP($Q511,'Workforce distribution'!$C$8:$AD$30,AI$7,FALSE)),IF($Q511="n/a",(IF($P511=AI$6,$X511*$F511,0)),$X511*$F511*(VLOOKUP($Q511,'Workforce distribution'!$C$8:$AD$30,AI$7,FALSE)))),0)</f>
        <v>0</v>
      </c>
      <c r="AJ511" s="30">
        <f>_xlfn.IFNA(IF($O511="days",$Y511*(VLOOKUP($K511,'Bed parameters'!$A$9:$I$12,9,FALSE))*$F511*(VLOOKUP($Q511,'Workforce distribution'!$C$8:$AD$30,AJ$7,FALSE)),IF($Q511="n/a",(IF($P511=AJ$6,$X511*$F511,0)),$X511*$F511*(VLOOKUP($Q511,'Workforce distribution'!$C$8:$AD$30,AJ$7,FALSE)))),0)</f>
        <v>0</v>
      </c>
      <c r="AK511" s="30">
        <f>_xlfn.IFNA(IF($O511="days",$Y511*(VLOOKUP($K511,'Bed parameters'!$A$9:$I$12,9,FALSE))*$F511*(VLOOKUP($Q511,'Workforce distribution'!$C$8:$AD$30,AK$7,FALSE)),IF($Q511="n/a",(IF($P511=AK$6,$X511*$F511,0)),$X511*$F511*(VLOOKUP($Q511,'Workforce distribution'!$C$8:$AD$30,AK$7,FALSE)))),0)</f>
        <v>0</v>
      </c>
      <c r="AL511" s="30">
        <f>_xlfn.IFNA(IF($O511="days",$Y511*(VLOOKUP($K511,'Bed parameters'!$A$9:$I$12,9,FALSE))*$F511*(VLOOKUP($Q511,'Workforce distribution'!$C$8:$AD$30,AL$7,FALSE)),IF($Q511="n/a",(IF($P511=AL$6,$X511*$F511,0)),$X511*$F511*(VLOOKUP($Q511,'Workforce distribution'!$C$8:$AD$30,AL$7,FALSE)))),0)</f>
        <v>0</v>
      </c>
      <c r="AM511" s="30">
        <f>_xlfn.IFNA(IF($O511="days",$Y511*(VLOOKUP($K511,'Bed parameters'!$A$9:$I$12,9,FALSE))*$F511*(VLOOKUP($Q511,'Workforce distribution'!$C$8:$AD$30,AM$7,FALSE)),IF($Q511="n/a",(IF($P511=AM$6,$X511*$F511,0)),$X511*$F511*(VLOOKUP($Q511,'Workforce distribution'!$C$8:$AD$30,AM$7,FALSE)))),0)</f>
        <v>0</v>
      </c>
      <c r="AN511" s="30">
        <f>_xlfn.IFNA(IF($O511="days",$Y511*(VLOOKUP($K511,'Bed parameters'!$A$9:$I$12,9,FALSE))*$F511*(VLOOKUP($Q511,'Workforce distribution'!$C$8:$AD$30,AN$7,FALSE)),IF($Q511="n/a",(IF($P511=AN$6,$X511*$F511,0)),$X511*$F511*(VLOOKUP($Q511,'Workforce distribution'!$C$8:$AD$30,AN$7,FALSE)))),0)</f>
        <v>0</v>
      </c>
      <c r="AO511" s="30">
        <f>_xlfn.IFNA(IF($O511="days",$Y511*(VLOOKUP($K511,'Bed parameters'!$A$9:$I$12,9,FALSE))*$F511*(VLOOKUP($Q511,'Workforce distribution'!$C$8:$AD$30,AO$7,FALSE)),IF($Q511="n/a",(IF($P511=AO$6,$X511*$F511,0)),$X511*$F511*(VLOOKUP($Q511,'Workforce distribution'!$C$8:$AD$30,AO$7,FALSE)))),0)</f>
        <v>0</v>
      </c>
      <c r="AP511" s="30">
        <f>_xlfn.IFNA(IF($O511="days",$Y511*(VLOOKUP($K511,'Bed parameters'!$A$9:$I$12,9,FALSE))*$F511*(VLOOKUP($Q511,'Workforce distribution'!$C$8:$AD$30,AP$7,FALSE)),IF($Q511="n/a",(IF($P511=AP$6,$X511*$F511,0)),$X511*$F511*(VLOOKUP($Q511,'Workforce distribution'!$C$8:$AD$30,AP$7,FALSE)))),0)</f>
        <v>0</v>
      </c>
      <c r="AQ511" s="30">
        <f>_xlfn.IFNA(IF($O511="days",$Y511*(VLOOKUP($K511,'Bed parameters'!$A$9:$I$12,9,FALSE))*$F511*(VLOOKUP($Q511,'Workforce distribution'!$C$8:$AD$30,AQ$7,FALSE)),IF($Q511="n/a",(IF($P511=AQ$6,$X511*$F511,0)),$X511*$F511*(VLOOKUP($Q511,'Workforce distribution'!$C$8:$AD$30,AQ$7,FALSE)))),0)</f>
        <v>0</v>
      </c>
      <c r="AR511" s="30">
        <f>_xlfn.IFNA(IF($O511="days",$Y511*(VLOOKUP($K511,'Bed parameters'!$A$9:$I$12,9,FALSE))*$F511*(VLOOKUP($Q511,'Workforce distribution'!$C$8:$AD$30,AR$7,FALSE)),IF($Q511="n/a",(IF($P511=AR$6,$X511*$F511,0)),$X511*$F511*(VLOOKUP($Q511,'Workforce distribution'!$C$8:$AD$30,AR$7,FALSE)))),0)</f>
        <v>0</v>
      </c>
      <c r="AS511" s="30">
        <f>_xlfn.IFNA(IF($O511="days",$Y511*(VLOOKUP($K511,'Bed parameters'!$A$9:$I$12,9,FALSE))*$F511*(VLOOKUP($Q511,'Workforce distribution'!$C$8:$AD$30,AS$7,FALSE)),IF($Q511="n/a",(IF($P511=AS$6,$X511*$F511,0)),$X511*$F511*(VLOOKUP($Q511,'Workforce distribution'!$C$8:$AD$30,AS$7,FALSE)))),0)</f>
        <v>0</v>
      </c>
      <c r="AT511" s="30">
        <f>_xlfn.IFNA(IF($O511="days",$Y511*(VLOOKUP($K511,'Bed parameters'!$A$9:$I$12,9,FALSE))*$F511*(VLOOKUP($Q511,'Workforce distribution'!$C$8:$AD$30,AT$7,FALSE)),IF($Q511="n/a",(IF($P511=AT$6,$X511*$F511,0)),$X511*$F511*(VLOOKUP($Q511,'Workforce distribution'!$C$8:$AD$30,AT$7,FALSE)))),0)</f>
        <v>0</v>
      </c>
      <c r="AU511" s="30">
        <f>_xlfn.IFNA(IF($O511="days",$Y511*(VLOOKUP($K511,'Bed parameters'!$A$9:$I$12,9,FALSE))*$F511*(VLOOKUP($Q511,'Workforce distribution'!$C$8:$AD$30,AU$7,FALSE)),IF($Q511="n/a",(IF($P511=AU$6,$X511*$F511,0)),$X511*$F511*(VLOOKUP($Q511,'Workforce distribution'!$C$8:$AD$30,AU$7,FALSE)))),0)</f>
        <v>0</v>
      </c>
      <c r="AV511" s="30">
        <f>_xlfn.IFNA(IF($O511="days",$Y511*(VLOOKUP($K511,'Bed parameters'!$A$9:$I$12,9,FALSE))*$F511*(VLOOKUP($Q511,'Workforce distribution'!$C$8:$AD$30,AV$7,FALSE)),IF($Q511="n/a",(IF($P511=AV$6,$X511*$F511,0)),$X511*$F511*(VLOOKUP($Q511,'Workforce distribution'!$C$8:$AD$30,AV$7,FALSE)))),0)</f>
        <v>0</v>
      </c>
      <c r="AW511" s="30">
        <f>_xlfn.IFNA(IF($O511="days",$Y511*(VLOOKUP($K511,'Bed parameters'!$A$9:$I$12,9,FALSE))*$F511*(VLOOKUP($Q511,'Workforce distribution'!$C$8:$AD$30,AW$7,FALSE)),IF($Q511="n/a",(IF($P511=AW$6,$X511*$F511,0)),$X511*$F511*(VLOOKUP($Q511,'Workforce distribution'!$C$8:$AD$30,AW$7,FALSE)))),0)</f>
        <v>0</v>
      </c>
      <c r="AX511" s="30">
        <f>_xlfn.IFNA(IF($O511="days",$Y511*(VLOOKUP($K511,'Bed parameters'!$A$9:$I$12,9,FALSE))*$F511*(VLOOKUP($Q511,'Workforce distribution'!$C$8:$AD$30,AX$7,FALSE)),IF($Q511="n/a",(IF($P511=AX$6,$X511*$F511,0)),$X511*$F511*(VLOOKUP($Q511,'Workforce distribution'!$C$8:$AD$30,AX$7,FALSE)))),0)</f>
        <v>0</v>
      </c>
      <c r="AY511" s="30">
        <f>_xlfn.IFNA(IF($O511="days",$Y511*(VLOOKUP($K511,'Bed parameters'!$A$9:$I$12,9,FALSE))*$F511*(VLOOKUP($Q511,'Workforce distribution'!$C$8:$AD$30,AY$7,FALSE)),IF($Q511="n/a",(IF($P511=AY$6,$X511*$F511,0)),$X511*$F511*(VLOOKUP($Q511,'Workforce distribution'!$C$8:$AD$30,AY$7,FALSE)))),0)</f>
        <v>0</v>
      </c>
      <c r="AZ511" s="30">
        <f>_xlfn.IFNA(IF($O511="days",$Y511*(VLOOKUP($K511,'Bed parameters'!$A$9:$I$12,9,FALSE))*$F511*(VLOOKUP($Q511,'Workforce distribution'!$C$8:$AD$30,AZ$7,FALSE)),IF($Q511="n/a",(IF($P511=AZ$6,$X511*$F511,0)),$X511*$F511*(VLOOKUP($Q511,'Workforce distribution'!$C$8:$AD$30,AZ$7,FALSE)))),0)</f>
        <v>0</v>
      </c>
      <c r="BA511" s="30">
        <f>_xlfn.IFNA(IF($O511="days",$Y511*(VLOOKUP($K511,'Bed parameters'!$A$9:$I$12,9,FALSE))*$F511*(VLOOKUP($Q511,'Workforce distribution'!$C$8:$AD$30,BA$7,FALSE)),IF($Q511="n/a",(IF($P511=BA$6,$X511*$F511,0)),$X511*$F511*(VLOOKUP($Q511,'Workforce distribution'!$C$8:$AD$30,BA$7,FALSE)))),0)</f>
        <v>0</v>
      </c>
      <c r="BB511" s="30">
        <f>_xlfn.IFNA(IF($O511="days",$Y511*(VLOOKUP($K511,'Bed parameters'!$A$9:$I$12,9,FALSE))*$F511*(VLOOKUP($Q511,'Workforce distribution'!$C$8:$AD$30,BB$7,FALSE)),IF($Q511="n/a",(IF($P511=BB$6,$X511*$F511,0)),$X511*$F511*(VLOOKUP($Q511,'Workforce distribution'!$C$8:$AD$30,BB$7,FALSE)))),0)</f>
        <v>0</v>
      </c>
      <c r="BC511" s="149">
        <f t="shared" si="65"/>
        <v>0</v>
      </c>
      <c r="BD511" s="288">
        <f>IF($Q511="n/a",(IF('Workforce hours'!D$30=0,0,(AB511/'Workforce hours'!D$30))),(IF(VLOOKUP($Q511,'Workforce hours'!$C$8:$AD$30,BD$7,FALSE)=0,0,(AB511/(VLOOKUP($Q511,'Workforce hours'!$C$8:$AD$30,BD$7,FALSE))))))</f>
        <v>0</v>
      </c>
      <c r="BE511" s="288">
        <f>IF($Q511="n/a",(IF('Workforce hours'!E$30=0,0,(AC511/'Workforce hours'!E$30))),(IF(VLOOKUP($Q511,'Workforce hours'!$C$8:$AD$30,BE$7,FALSE)=0,0,(AC511/(VLOOKUP($Q511,'Workforce hours'!$C$8:$AD$30,BE$7,FALSE))))))</f>
        <v>0</v>
      </c>
      <c r="BF511" s="288">
        <f>IF($Q511="n/a",(IF('Workforce hours'!F$30=0,0,(AD511/'Workforce hours'!F$30))),(IF(VLOOKUP($Q511,'Workforce hours'!$C$8:$AD$30,BF$7,FALSE)=0,0,(AD511/(VLOOKUP($Q511,'Workforce hours'!$C$8:$AD$30,BF$7,FALSE))))))</f>
        <v>0</v>
      </c>
      <c r="BG511" s="288">
        <f>IF($Q511="n/a",(IF('Workforce hours'!G$30=0,0,(AE511/'Workforce hours'!G$30))),(IF(VLOOKUP($Q511,'Workforce hours'!$C$8:$AD$30,BG$7,FALSE)=0,0,(AE511/(VLOOKUP($Q511,'Workforce hours'!$C$8:$AD$30,BG$7,FALSE))))))</f>
        <v>0</v>
      </c>
      <c r="BH511" s="288">
        <f>IF($Q511="n/a",(IF('Workforce hours'!H$30=0,0,(AF511/'Workforce hours'!H$30))),(IF(VLOOKUP($Q511,'Workforce hours'!$C$8:$AD$30,BH$7,FALSE)=0,0,(AF511/(VLOOKUP($Q511,'Workforce hours'!$C$8:$AD$30,BH$7,FALSE))))))</f>
        <v>0</v>
      </c>
      <c r="BI511" s="288">
        <f>IF($Q511="n/a",(IF('Workforce hours'!I$30=0,0,(AG511/'Workforce hours'!I$30))),(IF(VLOOKUP($Q511,'Workforce hours'!$C$8:$AD$30,BI$7,FALSE)=0,0,(AG511/(VLOOKUP($Q511,'Workforce hours'!$C$8:$AD$30,BI$7,FALSE))))))</f>
        <v>0</v>
      </c>
      <c r="BJ511" s="288">
        <f>IF($Q511="n/a",(IF('Workforce hours'!J$30=0,0,(AH511/'Workforce hours'!J$30))),(IF(VLOOKUP($Q511,'Workforce hours'!$C$8:$AD$30,BJ$7,FALSE)=0,0,(AH511/(VLOOKUP($Q511,'Workforce hours'!$C$8:$AD$30,BJ$7,FALSE))))))</f>
        <v>0</v>
      </c>
      <c r="BK511" s="288">
        <f>IF($Q511="n/a",(IF('Workforce hours'!K$30=0,0,(AI511/'Workforce hours'!K$30))),(IF(VLOOKUP($Q511,'Workforce hours'!$C$8:$AD$30,BK$7,FALSE)=0,0,(AI511/(VLOOKUP($Q511,'Workforce hours'!$C$8:$AD$30,BK$7,FALSE))))))</f>
        <v>0</v>
      </c>
      <c r="BL511" s="288">
        <f>IF($Q511="n/a",(IF('Workforce hours'!L$30=0,0,(AJ511/'Workforce hours'!L$30))),(IF(VLOOKUP($Q511,'Workforce hours'!$C$8:$AD$30,BL$7,FALSE)=0,0,(AJ511/(VLOOKUP($Q511,'Workforce hours'!$C$8:$AD$30,BL$7,FALSE))))))</f>
        <v>0</v>
      </c>
      <c r="BM511" s="288">
        <f>IF($Q511="n/a",(IF('Workforce hours'!M$30=0,0,(AK511/'Workforce hours'!M$30))),(IF(VLOOKUP($Q511,'Workforce hours'!$C$8:$AD$30,BM$7,FALSE)=0,0,(AK511/(VLOOKUP($Q511,'Workforce hours'!$C$8:$AD$30,BM$7,FALSE))))))</f>
        <v>0</v>
      </c>
      <c r="BN511" s="288">
        <f>IF($Q511="n/a",(IF('Workforce hours'!N$30=0,0,(AL511/'Workforce hours'!N$30))),(IF(VLOOKUP($Q511,'Workforce hours'!$C$8:$AD$30,BN$7,FALSE)=0,0,(AL511/(VLOOKUP($Q511,'Workforce hours'!$C$8:$AD$30,BN$7,FALSE))))))</f>
        <v>0</v>
      </c>
      <c r="BO511" s="288">
        <f>IF($Q511="n/a",(IF('Workforce hours'!O$30=0,0,(AM511/'Workforce hours'!O$30))),(IF(VLOOKUP($Q511,'Workforce hours'!$C$8:$AD$30,BO$7,FALSE)=0,0,(AM511/(VLOOKUP($Q511,'Workforce hours'!$C$8:$AD$30,BO$7,FALSE))))))</f>
        <v>0</v>
      </c>
      <c r="BP511" s="288">
        <f>IF($Q511="n/a",(IF('Workforce hours'!P$30=0,0,(AN511/'Workforce hours'!P$30))),(IF(VLOOKUP($Q511,'Workforce hours'!$C$8:$AD$30,BP$7,FALSE)=0,0,(AN511/(VLOOKUP($Q511,'Workforce hours'!$C$8:$AD$30,BP$7,FALSE))))))</f>
        <v>0</v>
      </c>
      <c r="BQ511" s="288">
        <f>IF($Q511="n/a",(IF('Workforce hours'!Q$30=0,0,(AO511/'Workforce hours'!Q$30))),(IF(VLOOKUP($Q511,'Workforce hours'!$C$8:$AD$30,BQ$7,FALSE)=0,0,(AO511/(VLOOKUP($Q511,'Workforce hours'!$C$8:$AD$30,BQ$7,FALSE))))))</f>
        <v>0</v>
      </c>
      <c r="BR511" s="288">
        <f>IF($Q511="n/a",(IF('Workforce hours'!R$30=0,0,(AP511/'Workforce hours'!R$30))),(IF(VLOOKUP($Q511,'Workforce hours'!$C$8:$AD$30,BR$7,FALSE)=0,0,(AP511/(VLOOKUP($Q511,'Workforce hours'!$C$8:$AD$30,BR$7,FALSE))))))</f>
        <v>0</v>
      </c>
      <c r="BS511" s="288">
        <f>IF($Q511="n/a",(IF('Workforce hours'!S$30=0,0,(AQ511/'Workforce hours'!S$30))),(IF(VLOOKUP($Q511,'Workforce hours'!$C$8:$AD$30,BS$7,FALSE)=0,0,(AQ511/(VLOOKUP($Q511,'Workforce hours'!$C$8:$AD$30,BS$7,FALSE))))))</f>
        <v>0</v>
      </c>
      <c r="BT511" s="288">
        <f>IF($Q511="n/a",(IF('Workforce hours'!T$30=0,0,(AR511/'Workforce hours'!T$30))),(IF(VLOOKUP($Q511,'Workforce hours'!$C$8:$AD$30,BT$7,FALSE)=0,0,(AR511/(VLOOKUP($Q511,'Workforce hours'!$C$8:$AD$30,BT$7,FALSE))))))</f>
        <v>0</v>
      </c>
      <c r="BU511" s="288">
        <f>IF($Q511="n/a",(IF('Workforce hours'!U$30=0,0,(AS511/'Workforce hours'!U$30))),(IF(VLOOKUP($Q511,'Workforce hours'!$C$8:$AD$30,BU$7,FALSE)=0,0,(AS511/(VLOOKUP($Q511,'Workforce hours'!$C$8:$AD$30,BU$7,FALSE))))))</f>
        <v>0</v>
      </c>
      <c r="BV511" s="288">
        <f>IF($Q511="n/a",(IF('Workforce hours'!V$30=0,0,(AT511/'Workforce hours'!V$30))),(IF(VLOOKUP($Q511,'Workforce hours'!$C$8:$AD$30,BV$7,FALSE)=0,0,(AT511/(VLOOKUP($Q511,'Workforce hours'!$C$8:$AD$30,BV$7,FALSE))))))</f>
        <v>0</v>
      </c>
      <c r="BW511" s="288">
        <f>IF($Q511="n/a",(IF('Workforce hours'!W$30=0,0,(AU511/'Workforce hours'!W$30))),(IF(VLOOKUP($Q511,'Workforce hours'!$C$8:$AD$30,BW$7,FALSE)=0,0,(AU511/(VLOOKUP($Q511,'Workforce hours'!$C$8:$AD$30,BW$7,FALSE))))))</f>
        <v>0</v>
      </c>
      <c r="BX511" s="288">
        <f>IF($Q511="n/a",(IF('Workforce hours'!X$30=0,0,(AV511/'Workforce hours'!X$30))),(IF(VLOOKUP($Q511,'Workforce hours'!$C$8:$AD$30,BX$7,FALSE)=0,0,(AV511/(VLOOKUP($Q511,'Workforce hours'!$C$8:$AD$30,BX$7,FALSE))))))</f>
        <v>0</v>
      </c>
      <c r="BY511" s="288">
        <f>IF($Q511="n/a",(IF('Workforce hours'!Y$30=0,0,(AW511/'Workforce hours'!Y$30))),(IF(VLOOKUP($Q511,'Workforce hours'!$C$8:$AD$30,BY$7,FALSE)=0,0,(AW511/(VLOOKUP($Q511,'Workforce hours'!$C$8:$AD$30,BY$7,FALSE))))))</f>
        <v>0</v>
      </c>
      <c r="BZ511" s="288">
        <f>IF($Q511="n/a",(IF('Workforce hours'!Z$30=0,0,(AX511/'Workforce hours'!Z$30))),(IF(VLOOKUP($Q511,'Workforce hours'!$C$8:$AD$30,BZ$7,FALSE)=0,0,(AX511/(VLOOKUP($Q511,'Workforce hours'!$C$8:$AD$30,BZ$7,FALSE))))))</f>
        <v>0</v>
      </c>
      <c r="CA511" s="288">
        <f>IF($Q511="n/a",(IF('Workforce hours'!AA$30=0,0,(AY511/'Workforce hours'!AA$30))),(IF(VLOOKUP($Q511,'Workforce hours'!$C$8:$AD$30,CA$7,FALSE)=0,0,(AY511/(VLOOKUP($Q511,'Workforce hours'!$C$8:$AD$30,CA$7,FALSE))))))</f>
        <v>0</v>
      </c>
      <c r="CB511" s="288">
        <f>IF($Q511="n/a",(IF('Workforce hours'!AB$30=0,0,(AZ511/'Workforce hours'!AB$30))),(IF(VLOOKUP($Q511,'Workforce hours'!$C$8:$AD$30,CB$7,FALSE)=0,0,(AZ511/(VLOOKUP($Q511,'Workforce hours'!$C$8:$AD$30,CB$7,FALSE))))))</f>
        <v>0</v>
      </c>
      <c r="CC511" s="288">
        <f>IF($Q511="n/a",(IF('Workforce hours'!AC$30=0,0,(BA511/'Workforce hours'!AC$30))),(IF(VLOOKUP($Q511,'Workforce hours'!$C$8:$AD$30,CC$7,FALSE)=0,0,(BA511/(VLOOKUP($Q511,'Workforce hours'!$C$8:$AD$30,CC$7,FALSE))))))</f>
        <v>0</v>
      </c>
      <c r="CD511" s="288">
        <f>IF($Q511="n/a",(IF('Workforce hours'!AD$30=0,0,(BB511/'Workforce hours'!AD$30))),(IF(VLOOKUP($Q511,'Workforce hours'!$C$8:$AD$30,CD$7,FALSE)=0,0,(BB511/(VLOOKUP($Q511,'Workforce hours'!$C$8:$AD$30,CD$7,FALSE))))))</f>
        <v>0</v>
      </c>
      <c r="CE511" s="289">
        <f t="shared" si="66"/>
        <v>0</v>
      </c>
      <c r="CF511" s="290">
        <f>BD511*'Workforce costs'!B$9*(1+'Workforce costs'!B$10)*(1+'Workforce costs'!B$11)</f>
        <v>0</v>
      </c>
      <c r="CG511" s="290">
        <f>BE511*'Workforce costs'!C$9*(1+'Workforce costs'!C$10)*(1+'Workforce costs'!C$11)</f>
        <v>0</v>
      </c>
      <c r="CH511" s="290">
        <f>BF511*'Workforce costs'!D$9*(1+'Workforce costs'!D$10)*(1+'Workforce costs'!D$11)</f>
        <v>0</v>
      </c>
      <c r="CI511" s="290">
        <f>BG511*'Workforce costs'!E$9*(1+'Workforce costs'!E$10)*(1+'Workforce costs'!E$11)</f>
        <v>0</v>
      </c>
      <c r="CJ511" s="290">
        <f>BH511*'Workforce costs'!F$9*(1+'Workforce costs'!F$10)*(1+'Workforce costs'!F$11)</f>
        <v>0</v>
      </c>
      <c r="CK511" s="290">
        <f>BI511*'Workforce costs'!G$9*(1+'Workforce costs'!G$10)*(1+'Workforce costs'!G$11)</f>
        <v>0</v>
      </c>
      <c r="CL511" s="290">
        <f>BJ511*'Workforce costs'!H$9*(1+'Workforce costs'!H$10)*(1+'Workforce costs'!H$11)</f>
        <v>0</v>
      </c>
      <c r="CM511" s="290">
        <f>BK511*'Workforce costs'!I$9*(1+'Workforce costs'!I$10)*(1+'Workforce costs'!I$11)</f>
        <v>0</v>
      </c>
      <c r="CN511" s="290">
        <f>BL511*'Workforce costs'!J$9*(1+'Workforce costs'!J$10)*(1+'Workforce costs'!J$11)</f>
        <v>0</v>
      </c>
      <c r="CO511" s="290">
        <f>BM511*'Workforce costs'!K$9*(1+'Workforce costs'!K$10)*(1+'Workforce costs'!K$11)</f>
        <v>0</v>
      </c>
      <c r="CP511" s="290">
        <f>BN511*'Workforce costs'!L$9*(1+'Workforce costs'!L$10)*(1+'Workforce costs'!L$11)</f>
        <v>0</v>
      </c>
      <c r="CQ511" s="290">
        <f>BO511*'Workforce costs'!M$9*(1+'Workforce costs'!M$10)*(1+'Workforce costs'!M$11)</f>
        <v>0</v>
      </c>
      <c r="CR511" s="290">
        <f>BP511*'Workforce costs'!N$9*(1+'Workforce costs'!N$10)*(1+'Workforce costs'!N$11)</f>
        <v>0</v>
      </c>
      <c r="CS511" s="290">
        <f>BQ511*'Workforce costs'!O$9*(1+'Workforce costs'!O$10)*(1+'Workforce costs'!O$11)</f>
        <v>0</v>
      </c>
      <c r="CT511" s="290">
        <f>BR511*'Workforce costs'!P$9*(1+'Workforce costs'!P$10)*(1+'Workforce costs'!P$11)</f>
        <v>0</v>
      </c>
      <c r="CU511" s="290">
        <f>BS511*'Workforce costs'!Q$9*(1+'Workforce costs'!Q$10)*(1+'Workforce costs'!Q$11)</f>
        <v>0</v>
      </c>
      <c r="CV511" s="290">
        <f>BT511*'Workforce costs'!R$9*(1+'Workforce costs'!R$10)*(1+'Workforce costs'!R$11)</f>
        <v>0</v>
      </c>
      <c r="CW511" s="290">
        <f>BU511*'Workforce costs'!S$9*(1+'Workforce costs'!S$10)*(1+'Workforce costs'!S$11)</f>
        <v>0</v>
      </c>
      <c r="CX511" s="290">
        <f>BV511*'Workforce costs'!T$9*(1+'Workforce costs'!T$10)*(1+'Workforce costs'!T$11)</f>
        <v>0</v>
      </c>
      <c r="CY511" s="290">
        <f>BW511*'Workforce costs'!U$9*(1+'Workforce costs'!U$10)*(1+'Workforce costs'!U$11)</f>
        <v>0</v>
      </c>
      <c r="CZ511" s="290">
        <f>BX511*'Workforce costs'!V$9*(1+'Workforce costs'!V$10)*(1+'Workforce costs'!V$11)</f>
        <v>0</v>
      </c>
      <c r="DA511" s="290">
        <f>BY511*'Workforce costs'!W$9*(1+'Workforce costs'!W$10)*(1+'Workforce costs'!W$11)</f>
        <v>0</v>
      </c>
      <c r="DB511" s="290">
        <f>BZ511*'Workforce costs'!X$9*(1+'Workforce costs'!X$10)*(1+'Workforce costs'!X$11)</f>
        <v>0</v>
      </c>
      <c r="DC511" s="290">
        <f>CA511*'Workforce costs'!Y$9*(1+'Workforce costs'!Y$10)*(1+'Workforce costs'!Y$11)</f>
        <v>0</v>
      </c>
      <c r="DD511" s="290">
        <f>CB511*'Workforce costs'!Z$9*(1+'Workforce costs'!Z$10)*(1+'Workforce costs'!Z$11)</f>
        <v>0</v>
      </c>
      <c r="DE511" s="290">
        <f>CC511*'Workforce costs'!AA$9*(1+'Workforce costs'!AA$10)*(1+'Workforce costs'!AA$11)</f>
        <v>0</v>
      </c>
      <c r="DF511" s="290">
        <f>CD511*'Workforce costs'!AB$9*(1+'Workforce costs'!AB$10)*(1+'Workforce costs'!AB$11)</f>
        <v>0</v>
      </c>
    </row>
    <row r="512" spans="1:110" x14ac:dyDescent="0.3">
      <c r="A512" s="2" t="str">
        <f>Outputs!$A$4</f>
        <v>Australia</v>
      </c>
      <c r="B512" s="2" t="str">
        <f t="shared" si="59"/>
        <v>Australia 25to64</v>
      </c>
      <c r="C512" s="30">
        <f>VLOOKUP($B512,Populations!$D$15:$H$1920,3,FALSE)</f>
        <v>13966174</v>
      </c>
      <c r="D512" s="255">
        <f>IF(OR($H512="General pop",$H512="Schools",$H512="Workplace",$H512="Skills Training",$H512="Digital Supports"),1,VLOOKUP($B512,Populations!$D$15:$H$1920,5,FALSE))</f>
        <v>1</v>
      </c>
      <c r="E512" s="88">
        <f>VLOOKUP(I512,Epidemiology!$C$10:$H$47,6,FALSE)</f>
        <v>333.36</v>
      </c>
      <c r="F512" s="102">
        <f>'Care profiles'!R513</f>
        <v>1</v>
      </c>
      <c r="G512" s="15" t="str">
        <f>'Care profiles'!A513</f>
        <v>25to64</v>
      </c>
      <c r="H512" s="15" t="str">
        <f>'Care profiles'!B513</f>
        <v>Bereaved_Subsequent</v>
      </c>
      <c r="I512" s="15" t="str">
        <f>'Care profiles'!C513</f>
        <v>Bereaved_Subsequent_25-64yrs</v>
      </c>
      <c r="J512" s="15" t="str">
        <f>'Care profiles'!D513</f>
        <v>Care profile</v>
      </c>
      <c r="K512" s="15" t="str">
        <f>'Care profiles'!E513</f>
        <v>Postvention Individual Support Services</v>
      </c>
      <c r="L512" s="104">
        <f>'Care profiles'!F513</f>
        <v>1</v>
      </c>
      <c r="M512" s="15">
        <f>'Care profiles'!G513</f>
        <v>3</v>
      </c>
      <c r="N512" s="15">
        <f>'Care profiles'!H513</f>
        <v>30</v>
      </c>
      <c r="O512" s="15" t="str">
        <f>'Care profiles'!I513</f>
        <v>min</v>
      </c>
      <c r="P512" s="15" t="str">
        <f>'Care profiles'!J513</f>
        <v>Team</v>
      </c>
      <c r="Q512" s="15" t="str">
        <f>'Care profiles'!K513</f>
        <v>Postvention Crisis Response Team</v>
      </c>
      <c r="R512" s="15" t="str">
        <f>'Care profiles'!M513</f>
        <v>Y</v>
      </c>
      <c r="S512" s="15" t="str">
        <f>'Care profiles'!O513</f>
        <v>Y</v>
      </c>
      <c r="T512" s="15" t="str">
        <f>'Care profiles'!Q513</f>
        <v>N</v>
      </c>
      <c r="U512" s="30">
        <f t="shared" si="60"/>
        <v>46557.637646400006</v>
      </c>
      <c r="V512" s="30">
        <f t="shared" si="61"/>
        <v>46557.637646400006</v>
      </c>
      <c r="W512" s="30">
        <f>IF(M512="n/a",0,IF(O512="days",V512*M512*(1+(VLOOKUP(K512,'Bed parameters'!$A$9:$G$12,7,FALSE))),V512*M512))</f>
        <v>139672.9129392</v>
      </c>
      <c r="X512" s="30">
        <f t="shared" si="62"/>
        <v>69836.456469600002</v>
      </c>
      <c r="Y512" s="30">
        <f t="shared" si="63"/>
        <v>0</v>
      </c>
      <c r="Z512" s="113">
        <f>_xlfn.IFNA(Y512/((VLOOKUP(K512,'Bed parameters'!$A$9:$G$12,3,FALSE))*(VLOOKUP(K512,'Bed parameters'!$A$9:$G$12,5,FALSE))),0)</f>
        <v>0</v>
      </c>
      <c r="AA512" s="30">
        <f t="shared" si="64"/>
        <v>69836.456469600002</v>
      </c>
      <c r="AB512" s="30">
        <f>_xlfn.IFNA(IF($O512="days",$Y512*(VLOOKUP($K512,'Bed parameters'!$A$9:$I$12,9,FALSE))*$F512*(VLOOKUP($Q512,'Workforce distribution'!$C$8:$AD$30,AB$7,FALSE)),IF($Q512="n/a",(IF($P512=AB$6,$X512*$F512,0)),$X512*$F512*(VLOOKUP($Q512,'Workforce distribution'!$C$8:$AD$30,AB$7,FALSE)))),0)</f>
        <v>0</v>
      </c>
      <c r="AC512" s="30">
        <f>_xlfn.IFNA(IF($O512="days",$Y512*(VLOOKUP($K512,'Bed parameters'!$A$9:$I$12,9,FALSE))*$F512*(VLOOKUP($Q512,'Workforce distribution'!$C$8:$AD$30,AC$7,FALSE)),IF($Q512="n/a",(IF($P512=AC$6,$X512*$F512,0)),$X512*$F512*(VLOOKUP($Q512,'Workforce distribution'!$C$8:$AD$30,AC$7,FALSE)))),0)</f>
        <v>0</v>
      </c>
      <c r="AD512" s="30">
        <f>_xlfn.IFNA(IF($O512="days",$Y512*(VLOOKUP($K512,'Bed parameters'!$A$9:$I$12,9,FALSE))*$F512*(VLOOKUP($Q512,'Workforce distribution'!$C$8:$AD$30,AD$7,FALSE)),IF($Q512="n/a",(IF($P512=AD$6,$X512*$F512,0)),$X512*$F512*(VLOOKUP($Q512,'Workforce distribution'!$C$8:$AD$30,AD$7,FALSE)))),0)</f>
        <v>0</v>
      </c>
      <c r="AE512" s="30">
        <f>_xlfn.IFNA(IF($O512="days",$Y512*(VLOOKUP($K512,'Bed parameters'!$A$9:$I$12,9,FALSE))*$F512*(VLOOKUP($Q512,'Workforce distribution'!$C$8:$AD$30,AE$7,FALSE)),IF($Q512="n/a",(IF($P512=AE$6,$X512*$F512,0)),$X512*$F512*(VLOOKUP($Q512,'Workforce distribution'!$C$8:$AD$30,AE$7,FALSE)))),0)</f>
        <v>6983.6456469600007</v>
      </c>
      <c r="AF512" s="30">
        <f>_xlfn.IFNA(IF($O512="days",$Y512*(VLOOKUP($K512,'Bed parameters'!$A$9:$I$12,9,FALSE))*$F512*(VLOOKUP($Q512,'Workforce distribution'!$C$8:$AD$30,AF$7,FALSE)),IF($Q512="n/a",(IF($P512=AF$6,$X512*$F512,0)),$X512*$F512*(VLOOKUP($Q512,'Workforce distribution'!$C$8:$AD$30,AF$7,FALSE)))),0)</f>
        <v>0</v>
      </c>
      <c r="AG512" s="30">
        <f>_xlfn.IFNA(IF($O512="days",$Y512*(VLOOKUP($K512,'Bed parameters'!$A$9:$I$12,9,FALSE))*$F512*(VLOOKUP($Q512,'Workforce distribution'!$C$8:$AD$30,AG$7,FALSE)),IF($Q512="n/a",(IF($P512=AG$6,$X512*$F512,0)),$X512*$F512*(VLOOKUP($Q512,'Workforce distribution'!$C$8:$AD$30,AG$7,FALSE)))),0)</f>
        <v>0</v>
      </c>
      <c r="AH512" s="30">
        <f>_xlfn.IFNA(IF($O512="days",$Y512*(VLOOKUP($K512,'Bed parameters'!$A$9:$I$12,9,FALSE))*$F512*(VLOOKUP($Q512,'Workforce distribution'!$C$8:$AD$30,AH$7,FALSE)),IF($Q512="n/a",(IF($P512=AH$6,$X512*$F512,0)),$X512*$F512*(VLOOKUP($Q512,'Workforce distribution'!$C$8:$AD$30,AH$7,FALSE)))),0)</f>
        <v>0</v>
      </c>
      <c r="AI512" s="30">
        <f>_xlfn.IFNA(IF($O512="days",$Y512*(VLOOKUP($K512,'Bed parameters'!$A$9:$I$12,9,FALSE))*$F512*(VLOOKUP($Q512,'Workforce distribution'!$C$8:$AD$30,AI$7,FALSE)),IF($Q512="n/a",(IF($P512=AI$6,$X512*$F512,0)),$X512*$F512*(VLOOKUP($Q512,'Workforce distribution'!$C$8:$AD$30,AI$7,FALSE)))),0)</f>
        <v>0</v>
      </c>
      <c r="AJ512" s="30">
        <f>_xlfn.IFNA(IF($O512="days",$Y512*(VLOOKUP($K512,'Bed parameters'!$A$9:$I$12,9,FALSE))*$F512*(VLOOKUP($Q512,'Workforce distribution'!$C$8:$AD$30,AJ$7,FALSE)),IF($Q512="n/a",(IF($P512=AJ$6,$X512*$F512,0)),$X512*$F512*(VLOOKUP($Q512,'Workforce distribution'!$C$8:$AD$30,AJ$7,FALSE)))),0)</f>
        <v>0</v>
      </c>
      <c r="AK512" s="30">
        <f>_xlfn.IFNA(IF($O512="days",$Y512*(VLOOKUP($K512,'Bed parameters'!$A$9:$I$12,9,FALSE))*$F512*(VLOOKUP($Q512,'Workforce distribution'!$C$8:$AD$30,AK$7,FALSE)),IF($Q512="n/a",(IF($P512=AK$6,$X512*$F512,0)),$X512*$F512*(VLOOKUP($Q512,'Workforce distribution'!$C$8:$AD$30,AK$7,FALSE)))),0)</f>
        <v>48885.519528719997</v>
      </c>
      <c r="AL512" s="30">
        <f>_xlfn.IFNA(IF($O512="days",$Y512*(VLOOKUP($K512,'Bed parameters'!$A$9:$I$12,9,FALSE))*$F512*(VLOOKUP($Q512,'Workforce distribution'!$C$8:$AD$30,AL$7,FALSE)),IF($Q512="n/a",(IF($P512=AL$6,$X512*$F512,0)),$X512*$F512*(VLOOKUP($Q512,'Workforce distribution'!$C$8:$AD$30,AL$7,FALSE)))),0)</f>
        <v>0</v>
      </c>
      <c r="AM512" s="30">
        <f>_xlfn.IFNA(IF($O512="days",$Y512*(VLOOKUP($K512,'Bed parameters'!$A$9:$I$12,9,FALSE))*$F512*(VLOOKUP($Q512,'Workforce distribution'!$C$8:$AD$30,AM$7,FALSE)),IF($Q512="n/a",(IF($P512=AM$6,$X512*$F512,0)),$X512*$F512*(VLOOKUP($Q512,'Workforce distribution'!$C$8:$AD$30,AM$7,FALSE)))),0)</f>
        <v>0</v>
      </c>
      <c r="AN512" s="30">
        <f>_xlfn.IFNA(IF($O512="days",$Y512*(VLOOKUP($K512,'Bed parameters'!$A$9:$I$12,9,FALSE))*$F512*(VLOOKUP($Q512,'Workforce distribution'!$C$8:$AD$30,AN$7,FALSE)),IF($Q512="n/a",(IF($P512=AN$6,$X512*$F512,0)),$X512*$F512*(VLOOKUP($Q512,'Workforce distribution'!$C$8:$AD$30,AN$7,FALSE)))),0)</f>
        <v>0</v>
      </c>
      <c r="AO512" s="30">
        <f>_xlfn.IFNA(IF($O512="days",$Y512*(VLOOKUP($K512,'Bed parameters'!$A$9:$I$12,9,FALSE))*$F512*(VLOOKUP($Q512,'Workforce distribution'!$C$8:$AD$30,AO$7,FALSE)),IF($Q512="n/a",(IF($P512=AO$6,$X512*$F512,0)),$X512*$F512*(VLOOKUP($Q512,'Workforce distribution'!$C$8:$AD$30,AO$7,FALSE)))),0)</f>
        <v>0</v>
      </c>
      <c r="AP512" s="30">
        <f>_xlfn.IFNA(IF($O512="days",$Y512*(VLOOKUP($K512,'Bed parameters'!$A$9:$I$12,9,FALSE))*$F512*(VLOOKUP($Q512,'Workforce distribution'!$C$8:$AD$30,AP$7,FALSE)),IF($Q512="n/a",(IF($P512=AP$6,$X512*$F512,0)),$X512*$F512*(VLOOKUP($Q512,'Workforce distribution'!$C$8:$AD$30,AP$7,FALSE)))),0)</f>
        <v>0</v>
      </c>
      <c r="AQ512" s="30">
        <f>_xlfn.IFNA(IF($O512="days",$Y512*(VLOOKUP($K512,'Bed parameters'!$A$9:$I$12,9,FALSE))*$F512*(VLOOKUP($Q512,'Workforce distribution'!$C$8:$AD$30,AQ$7,FALSE)),IF($Q512="n/a",(IF($P512=AQ$6,$X512*$F512,0)),$X512*$F512*(VLOOKUP($Q512,'Workforce distribution'!$C$8:$AD$30,AQ$7,FALSE)))),0)</f>
        <v>0</v>
      </c>
      <c r="AR512" s="30">
        <f>_xlfn.IFNA(IF($O512="days",$Y512*(VLOOKUP($K512,'Bed parameters'!$A$9:$I$12,9,FALSE))*$F512*(VLOOKUP($Q512,'Workforce distribution'!$C$8:$AD$30,AR$7,FALSE)),IF($Q512="n/a",(IF($P512=AR$6,$X512*$F512,0)),$X512*$F512*(VLOOKUP($Q512,'Workforce distribution'!$C$8:$AD$30,AR$7,FALSE)))),0)</f>
        <v>0</v>
      </c>
      <c r="AS512" s="30">
        <f>_xlfn.IFNA(IF($O512="days",$Y512*(VLOOKUP($K512,'Bed parameters'!$A$9:$I$12,9,FALSE))*$F512*(VLOOKUP($Q512,'Workforce distribution'!$C$8:$AD$30,AS$7,FALSE)),IF($Q512="n/a",(IF($P512=AS$6,$X512*$F512,0)),$X512*$F512*(VLOOKUP($Q512,'Workforce distribution'!$C$8:$AD$30,AS$7,FALSE)))),0)</f>
        <v>13967.291293920001</v>
      </c>
      <c r="AT512" s="30">
        <f>_xlfn.IFNA(IF($O512="days",$Y512*(VLOOKUP($K512,'Bed parameters'!$A$9:$I$12,9,FALSE))*$F512*(VLOOKUP($Q512,'Workforce distribution'!$C$8:$AD$30,AT$7,FALSE)),IF($Q512="n/a",(IF($P512=AT$6,$X512*$F512,0)),$X512*$F512*(VLOOKUP($Q512,'Workforce distribution'!$C$8:$AD$30,AT$7,FALSE)))),0)</f>
        <v>0</v>
      </c>
      <c r="AU512" s="30">
        <f>_xlfn.IFNA(IF($O512="days",$Y512*(VLOOKUP($K512,'Bed parameters'!$A$9:$I$12,9,FALSE))*$F512*(VLOOKUP($Q512,'Workforce distribution'!$C$8:$AD$30,AU$7,FALSE)),IF($Q512="n/a",(IF($P512=AU$6,$X512*$F512,0)),$X512*$F512*(VLOOKUP($Q512,'Workforce distribution'!$C$8:$AD$30,AU$7,FALSE)))),0)</f>
        <v>0</v>
      </c>
      <c r="AV512" s="30">
        <f>_xlfn.IFNA(IF($O512="days",$Y512*(VLOOKUP($K512,'Bed parameters'!$A$9:$I$12,9,FALSE))*$F512*(VLOOKUP($Q512,'Workforce distribution'!$C$8:$AD$30,AV$7,FALSE)),IF($Q512="n/a",(IF($P512=AV$6,$X512*$F512,0)),$X512*$F512*(VLOOKUP($Q512,'Workforce distribution'!$C$8:$AD$30,AV$7,FALSE)))),0)</f>
        <v>0</v>
      </c>
      <c r="AW512" s="30">
        <f>_xlfn.IFNA(IF($O512="days",$Y512*(VLOOKUP($K512,'Bed parameters'!$A$9:$I$12,9,FALSE))*$F512*(VLOOKUP($Q512,'Workforce distribution'!$C$8:$AD$30,AW$7,FALSE)),IF($Q512="n/a",(IF($P512=AW$6,$X512*$F512,0)),$X512*$F512*(VLOOKUP($Q512,'Workforce distribution'!$C$8:$AD$30,AW$7,FALSE)))),0)</f>
        <v>0</v>
      </c>
      <c r="AX512" s="30">
        <f>_xlfn.IFNA(IF($O512="days",$Y512*(VLOOKUP($K512,'Bed parameters'!$A$9:$I$12,9,FALSE))*$F512*(VLOOKUP($Q512,'Workforce distribution'!$C$8:$AD$30,AX$7,FALSE)),IF($Q512="n/a",(IF($P512=AX$6,$X512*$F512,0)),$X512*$F512*(VLOOKUP($Q512,'Workforce distribution'!$C$8:$AD$30,AX$7,FALSE)))),0)</f>
        <v>0</v>
      </c>
      <c r="AY512" s="30">
        <f>_xlfn.IFNA(IF($O512="days",$Y512*(VLOOKUP($K512,'Bed parameters'!$A$9:$I$12,9,FALSE))*$F512*(VLOOKUP($Q512,'Workforce distribution'!$C$8:$AD$30,AY$7,FALSE)),IF($Q512="n/a",(IF($P512=AY$6,$X512*$F512,0)),$X512*$F512*(VLOOKUP($Q512,'Workforce distribution'!$C$8:$AD$30,AY$7,FALSE)))),0)</f>
        <v>0</v>
      </c>
      <c r="AZ512" s="30">
        <f>_xlfn.IFNA(IF($O512="days",$Y512*(VLOOKUP($K512,'Bed parameters'!$A$9:$I$12,9,FALSE))*$F512*(VLOOKUP($Q512,'Workforce distribution'!$C$8:$AD$30,AZ$7,FALSE)),IF($Q512="n/a",(IF($P512=AZ$6,$X512*$F512,0)),$X512*$F512*(VLOOKUP($Q512,'Workforce distribution'!$C$8:$AD$30,AZ$7,FALSE)))),0)</f>
        <v>0</v>
      </c>
      <c r="BA512" s="30">
        <f>_xlfn.IFNA(IF($O512="days",$Y512*(VLOOKUP($K512,'Bed parameters'!$A$9:$I$12,9,FALSE))*$F512*(VLOOKUP($Q512,'Workforce distribution'!$C$8:$AD$30,BA$7,FALSE)),IF($Q512="n/a",(IF($P512=BA$6,$X512*$F512,0)),$X512*$F512*(VLOOKUP($Q512,'Workforce distribution'!$C$8:$AD$30,BA$7,FALSE)))),0)</f>
        <v>0</v>
      </c>
      <c r="BB512" s="30">
        <f>_xlfn.IFNA(IF($O512="days",$Y512*(VLOOKUP($K512,'Bed parameters'!$A$9:$I$12,9,FALSE))*$F512*(VLOOKUP($Q512,'Workforce distribution'!$C$8:$AD$30,BB$7,FALSE)),IF($Q512="n/a",(IF($P512=BB$6,$X512*$F512,0)),$X512*$F512*(VLOOKUP($Q512,'Workforce distribution'!$C$8:$AD$30,BB$7,FALSE)))),0)</f>
        <v>0</v>
      </c>
      <c r="BC512" s="149">
        <f t="shared" si="65"/>
        <v>42.437516377661041</v>
      </c>
      <c r="BD512" s="288">
        <f>IF($Q512="n/a",(IF('Workforce hours'!D$30=0,0,(AB512/'Workforce hours'!D$30))),(IF(VLOOKUP($Q512,'Workforce hours'!$C$8:$AD$30,BD$7,FALSE)=0,0,(AB512/(VLOOKUP($Q512,'Workforce hours'!$C$8:$AD$30,BD$7,FALSE))))))</f>
        <v>0</v>
      </c>
      <c r="BE512" s="288">
        <f>IF($Q512="n/a",(IF('Workforce hours'!E$30=0,0,(AC512/'Workforce hours'!E$30))),(IF(VLOOKUP($Q512,'Workforce hours'!$C$8:$AD$30,BE$7,FALSE)=0,0,(AC512/(VLOOKUP($Q512,'Workforce hours'!$C$8:$AD$30,BE$7,FALSE))))))</f>
        <v>0</v>
      </c>
      <c r="BF512" s="288">
        <f>IF($Q512="n/a",(IF('Workforce hours'!F$30=0,0,(AD512/'Workforce hours'!F$30))),(IF(VLOOKUP($Q512,'Workforce hours'!$C$8:$AD$30,BF$7,FALSE)=0,0,(AD512/(VLOOKUP($Q512,'Workforce hours'!$C$8:$AD$30,BF$7,FALSE))))))</f>
        <v>0</v>
      </c>
      <c r="BG512" s="288">
        <f>IF($Q512="n/a",(IF('Workforce hours'!G$30=0,0,(AE512/'Workforce hours'!G$30))),(IF(VLOOKUP($Q512,'Workforce hours'!$C$8:$AD$30,BG$7,FALSE)=0,0,(AE512/(VLOOKUP($Q512,'Workforce hours'!$C$8:$AD$30,BG$7,FALSE))))))</f>
        <v>4.0720965871486881</v>
      </c>
      <c r="BH512" s="288">
        <f>IF($Q512="n/a",(IF('Workforce hours'!H$30=0,0,(AF512/'Workforce hours'!H$30))),(IF(VLOOKUP($Q512,'Workforce hours'!$C$8:$AD$30,BH$7,FALSE)=0,0,(AF512/(VLOOKUP($Q512,'Workforce hours'!$C$8:$AD$30,BH$7,FALSE))))))</f>
        <v>0</v>
      </c>
      <c r="BI512" s="288">
        <f>IF($Q512="n/a",(IF('Workforce hours'!I$30=0,0,(AG512/'Workforce hours'!I$30))),(IF(VLOOKUP($Q512,'Workforce hours'!$C$8:$AD$30,BI$7,FALSE)=0,0,(AG512/(VLOOKUP($Q512,'Workforce hours'!$C$8:$AD$30,BI$7,FALSE))))))</f>
        <v>0</v>
      </c>
      <c r="BJ512" s="288">
        <f>IF($Q512="n/a",(IF('Workforce hours'!J$30=0,0,(AH512/'Workforce hours'!J$30))),(IF(VLOOKUP($Q512,'Workforce hours'!$C$8:$AD$30,BJ$7,FALSE)=0,0,(AH512/(VLOOKUP($Q512,'Workforce hours'!$C$8:$AD$30,BJ$7,FALSE))))))</f>
        <v>0</v>
      </c>
      <c r="BK512" s="288">
        <f>IF($Q512="n/a",(IF('Workforce hours'!K$30=0,0,(AI512/'Workforce hours'!K$30))),(IF(VLOOKUP($Q512,'Workforce hours'!$C$8:$AD$30,BK$7,FALSE)=0,0,(AI512/(VLOOKUP($Q512,'Workforce hours'!$C$8:$AD$30,BK$7,FALSE))))))</f>
        <v>0</v>
      </c>
      <c r="BL512" s="288">
        <f>IF($Q512="n/a",(IF('Workforce hours'!L$30=0,0,(AJ512/'Workforce hours'!L$30))),(IF(VLOOKUP($Q512,'Workforce hours'!$C$8:$AD$30,BL$7,FALSE)=0,0,(AJ512/(VLOOKUP($Q512,'Workforce hours'!$C$8:$AD$30,BL$7,FALSE))))))</f>
        <v>0</v>
      </c>
      <c r="BM512" s="288">
        <f>IF($Q512="n/a",(IF('Workforce hours'!M$30=0,0,(AK512/'Workforce hours'!M$30))),(IF(VLOOKUP($Q512,'Workforce hours'!$C$8:$AD$30,BM$7,FALSE)=0,0,(AK512/(VLOOKUP($Q512,'Workforce hours'!$C$8:$AD$30,BM$7,FALSE))))))</f>
        <v>29.818974251589488</v>
      </c>
      <c r="BN512" s="288">
        <f>IF($Q512="n/a",(IF('Workforce hours'!N$30=0,0,(AL512/'Workforce hours'!N$30))),(IF(VLOOKUP($Q512,'Workforce hours'!$C$8:$AD$30,BN$7,FALSE)=0,0,(AL512/(VLOOKUP($Q512,'Workforce hours'!$C$8:$AD$30,BN$7,FALSE))))))</f>
        <v>0</v>
      </c>
      <c r="BO512" s="288">
        <f>IF($Q512="n/a",(IF('Workforce hours'!O$30=0,0,(AM512/'Workforce hours'!O$30))),(IF(VLOOKUP($Q512,'Workforce hours'!$C$8:$AD$30,BO$7,FALSE)=0,0,(AM512/(VLOOKUP($Q512,'Workforce hours'!$C$8:$AD$30,BO$7,FALSE))))))</f>
        <v>0</v>
      </c>
      <c r="BP512" s="288">
        <f>IF($Q512="n/a",(IF('Workforce hours'!P$30=0,0,(AN512/'Workforce hours'!P$30))),(IF(VLOOKUP($Q512,'Workforce hours'!$C$8:$AD$30,BP$7,FALSE)=0,0,(AN512/(VLOOKUP($Q512,'Workforce hours'!$C$8:$AD$30,BP$7,FALSE))))))</f>
        <v>0</v>
      </c>
      <c r="BQ512" s="288">
        <f>IF($Q512="n/a",(IF('Workforce hours'!Q$30=0,0,(AO512/'Workforce hours'!Q$30))),(IF(VLOOKUP($Q512,'Workforce hours'!$C$8:$AD$30,BQ$7,FALSE)=0,0,(AO512/(VLOOKUP($Q512,'Workforce hours'!$C$8:$AD$30,BQ$7,FALSE))))))</f>
        <v>0</v>
      </c>
      <c r="BR512" s="288">
        <f>IF($Q512="n/a",(IF('Workforce hours'!R$30=0,0,(AP512/'Workforce hours'!R$30))),(IF(VLOOKUP($Q512,'Workforce hours'!$C$8:$AD$30,BR$7,FALSE)=0,0,(AP512/(VLOOKUP($Q512,'Workforce hours'!$C$8:$AD$30,BR$7,FALSE))))))</f>
        <v>0</v>
      </c>
      <c r="BS512" s="288">
        <f>IF($Q512="n/a",(IF('Workforce hours'!S$30=0,0,(AQ512/'Workforce hours'!S$30))),(IF(VLOOKUP($Q512,'Workforce hours'!$C$8:$AD$30,BS$7,FALSE)=0,0,(AQ512/(VLOOKUP($Q512,'Workforce hours'!$C$8:$AD$30,BS$7,FALSE))))))</f>
        <v>0</v>
      </c>
      <c r="BT512" s="288">
        <f>IF($Q512="n/a",(IF('Workforce hours'!T$30=0,0,(AR512/'Workforce hours'!T$30))),(IF(VLOOKUP($Q512,'Workforce hours'!$C$8:$AD$30,BT$7,FALSE)=0,0,(AR512/(VLOOKUP($Q512,'Workforce hours'!$C$8:$AD$30,BT$7,FALSE))))))</f>
        <v>0</v>
      </c>
      <c r="BU512" s="288">
        <f>IF($Q512="n/a",(IF('Workforce hours'!U$30=0,0,(AS512/'Workforce hours'!U$30))),(IF(VLOOKUP($Q512,'Workforce hours'!$C$8:$AD$30,BU$7,FALSE)=0,0,(AS512/(VLOOKUP($Q512,'Workforce hours'!$C$8:$AD$30,BU$7,FALSE))))))</f>
        <v>8.5464455389228657</v>
      </c>
      <c r="BV512" s="288">
        <f>IF($Q512="n/a",(IF('Workforce hours'!V$30=0,0,(AT512/'Workforce hours'!V$30))),(IF(VLOOKUP($Q512,'Workforce hours'!$C$8:$AD$30,BV$7,FALSE)=0,0,(AT512/(VLOOKUP($Q512,'Workforce hours'!$C$8:$AD$30,BV$7,FALSE))))))</f>
        <v>0</v>
      </c>
      <c r="BW512" s="288">
        <f>IF($Q512="n/a",(IF('Workforce hours'!W$30=0,0,(AU512/'Workforce hours'!W$30))),(IF(VLOOKUP($Q512,'Workforce hours'!$C$8:$AD$30,BW$7,FALSE)=0,0,(AU512/(VLOOKUP($Q512,'Workforce hours'!$C$8:$AD$30,BW$7,FALSE))))))</f>
        <v>0</v>
      </c>
      <c r="BX512" s="288">
        <f>IF($Q512="n/a",(IF('Workforce hours'!X$30=0,0,(AV512/'Workforce hours'!X$30))),(IF(VLOOKUP($Q512,'Workforce hours'!$C$8:$AD$30,BX$7,FALSE)=0,0,(AV512/(VLOOKUP($Q512,'Workforce hours'!$C$8:$AD$30,BX$7,FALSE))))))</f>
        <v>0</v>
      </c>
      <c r="BY512" s="288">
        <f>IF($Q512="n/a",(IF('Workforce hours'!Y$30=0,0,(AW512/'Workforce hours'!Y$30))),(IF(VLOOKUP($Q512,'Workforce hours'!$C$8:$AD$30,BY$7,FALSE)=0,0,(AW512/(VLOOKUP($Q512,'Workforce hours'!$C$8:$AD$30,BY$7,FALSE))))))</f>
        <v>0</v>
      </c>
      <c r="BZ512" s="288">
        <f>IF($Q512="n/a",(IF('Workforce hours'!Z$30=0,0,(AX512/'Workforce hours'!Z$30))),(IF(VLOOKUP($Q512,'Workforce hours'!$C$8:$AD$30,BZ$7,FALSE)=0,0,(AX512/(VLOOKUP($Q512,'Workforce hours'!$C$8:$AD$30,BZ$7,FALSE))))))</f>
        <v>0</v>
      </c>
      <c r="CA512" s="288">
        <f>IF($Q512="n/a",(IF('Workforce hours'!AA$30=0,0,(AY512/'Workforce hours'!AA$30))),(IF(VLOOKUP($Q512,'Workforce hours'!$C$8:$AD$30,CA$7,FALSE)=0,0,(AY512/(VLOOKUP($Q512,'Workforce hours'!$C$8:$AD$30,CA$7,FALSE))))))</f>
        <v>0</v>
      </c>
      <c r="CB512" s="288">
        <f>IF($Q512="n/a",(IF('Workforce hours'!AB$30=0,0,(AZ512/'Workforce hours'!AB$30))),(IF(VLOOKUP($Q512,'Workforce hours'!$C$8:$AD$30,CB$7,FALSE)=0,0,(AZ512/(VLOOKUP($Q512,'Workforce hours'!$C$8:$AD$30,CB$7,FALSE))))))</f>
        <v>0</v>
      </c>
      <c r="CC512" s="288">
        <f>IF($Q512="n/a",(IF('Workforce hours'!AC$30=0,0,(BA512/'Workforce hours'!AC$30))),(IF(VLOOKUP($Q512,'Workforce hours'!$C$8:$AD$30,CC$7,FALSE)=0,0,(BA512/(VLOOKUP($Q512,'Workforce hours'!$C$8:$AD$30,CC$7,FALSE))))))</f>
        <v>0</v>
      </c>
      <c r="CD512" s="288">
        <f>IF($Q512="n/a",(IF('Workforce hours'!AD$30=0,0,(BB512/'Workforce hours'!AD$30))),(IF(VLOOKUP($Q512,'Workforce hours'!$C$8:$AD$30,CD$7,FALSE)=0,0,(BB512/(VLOOKUP($Q512,'Workforce hours'!$C$8:$AD$30,CD$7,FALSE))))))</f>
        <v>0</v>
      </c>
      <c r="CE512" s="289">
        <f t="shared" si="66"/>
        <v>0</v>
      </c>
      <c r="CF512" s="290">
        <f>BD512*'Workforce costs'!B$9*(1+'Workforce costs'!B$10)*(1+'Workforce costs'!B$11)</f>
        <v>0</v>
      </c>
      <c r="CG512" s="290">
        <f>BE512*'Workforce costs'!C$9*(1+'Workforce costs'!C$10)*(1+'Workforce costs'!C$11)</f>
        <v>0</v>
      </c>
      <c r="CH512" s="290">
        <f>BF512*'Workforce costs'!D$9*(1+'Workforce costs'!D$10)*(1+'Workforce costs'!D$11)</f>
        <v>0</v>
      </c>
      <c r="CI512" s="290">
        <f>BG512*'Workforce costs'!E$9*(1+'Workforce costs'!E$10)*(1+'Workforce costs'!E$11)</f>
        <v>0</v>
      </c>
      <c r="CJ512" s="290">
        <f>BH512*'Workforce costs'!F$9*(1+'Workforce costs'!F$10)*(1+'Workforce costs'!F$11)</f>
        <v>0</v>
      </c>
      <c r="CK512" s="290">
        <f>BI512*'Workforce costs'!G$9*(1+'Workforce costs'!G$10)*(1+'Workforce costs'!G$11)</f>
        <v>0</v>
      </c>
      <c r="CL512" s="290">
        <f>BJ512*'Workforce costs'!H$9*(1+'Workforce costs'!H$10)*(1+'Workforce costs'!H$11)</f>
        <v>0</v>
      </c>
      <c r="CM512" s="290">
        <f>BK512*'Workforce costs'!I$9*(1+'Workforce costs'!I$10)*(1+'Workforce costs'!I$11)</f>
        <v>0</v>
      </c>
      <c r="CN512" s="290">
        <f>BL512*'Workforce costs'!J$9*(1+'Workforce costs'!J$10)*(1+'Workforce costs'!J$11)</f>
        <v>0</v>
      </c>
      <c r="CO512" s="290">
        <f>BM512*'Workforce costs'!K$9*(1+'Workforce costs'!K$10)*(1+'Workforce costs'!K$11)</f>
        <v>0</v>
      </c>
      <c r="CP512" s="290">
        <f>BN512*'Workforce costs'!L$9*(1+'Workforce costs'!L$10)*(1+'Workforce costs'!L$11)</f>
        <v>0</v>
      </c>
      <c r="CQ512" s="290">
        <f>BO512*'Workforce costs'!M$9*(1+'Workforce costs'!M$10)*(1+'Workforce costs'!M$11)</f>
        <v>0</v>
      </c>
      <c r="CR512" s="290">
        <f>BP512*'Workforce costs'!N$9*(1+'Workforce costs'!N$10)*(1+'Workforce costs'!N$11)</f>
        <v>0</v>
      </c>
      <c r="CS512" s="290">
        <f>BQ512*'Workforce costs'!O$9*(1+'Workforce costs'!O$10)*(1+'Workforce costs'!O$11)</f>
        <v>0</v>
      </c>
      <c r="CT512" s="290">
        <f>BR512*'Workforce costs'!P$9*(1+'Workforce costs'!P$10)*(1+'Workforce costs'!P$11)</f>
        <v>0</v>
      </c>
      <c r="CU512" s="290">
        <f>BS512*'Workforce costs'!Q$9*(1+'Workforce costs'!Q$10)*(1+'Workforce costs'!Q$11)</f>
        <v>0</v>
      </c>
      <c r="CV512" s="290">
        <f>BT512*'Workforce costs'!R$9*(1+'Workforce costs'!R$10)*(1+'Workforce costs'!R$11)</f>
        <v>0</v>
      </c>
      <c r="CW512" s="290">
        <f>BU512*'Workforce costs'!S$9*(1+'Workforce costs'!S$10)*(1+'Workforce costs'!S$11)</f>
        <v>0</v>
      </c>
      <c r="CX512" s="290">
        <f>BV512*'Workforce costs'!T$9*(1+'Workforce costs'!T$10)*(1+'Workforce costs'!T$11)</f>
        <v>0</v>
      </c>
      <c r="CY512" s="290">
        <f>BW512*'Workforce costs'!U$9*(1+'Workforce costs'!U$10)*(1+'Workforce costs'!U$11)</f>
        <v>0</v>
      </c>
      <c r="CZ512" s="290">
        <f>BX512*'Workforce costs'!V$9*(1+'Workforce costs'!V$10)*(1+'Workforce costs'!V$11)</f>
        <v>0</v>
      </c>
      <c r="DA512" s="290">
        <f>BY512*'Workforce costs'!W$9*(1+'Workforce costs'!W$10)*(1+'Workforce costs'!W$11)</f>
        <v>0</v>
      </c>
      <c r="DB512" s="290">
        <f>BZ512*'Workforce costs'!X$9*(1+'Workforce costs'!X$10)*(1+'Workforce costs'!X$11)</f>
        <v>0</v>
      </c>
      <c r="DC512" s="290">
        <f>CA512*'Workforce costs'!Y$9*(1+'Workforce costs'!Y$10)*(1+'Workforce costs'!Y$11)</f>
        <v>0</v>
      </c>
      <c r="DD512" s="290">
        <f>CB512*'Workforce costs'!Z$9*(1+'Workforce costs'!Z$10)*(1+'Workforce costs'!Z$11)</f>
        <v>0</v>
      </c>
      <c r="DE512" s="290">
        <f>CC512*'Workforce costs'!AA$9*(1+'Workforce costs'!AA$10)*(1+'Workforce costs'!AA$11)</f>
        <v>0</v>
      </c>
      <c r="DF512" s="290">
        <f>CD512*'Workforce costs'!AB$9*(1+'Workforce costs'!AB$10)*(1+'Workforce costs'!AB$11)</f>
        <v>0</v>
      </c>
    </row>
    <row r="513" spans="1:110" x14ac:dyDescent="0.3">
      <c r="A513" s="2" t="str">
        <f>Outputs!$A$4</f>
        <v>Australia</v>
      </c>
      <c r="B513" s="2" t="str">
        <f t="shared" si="59"/>
        <v>Australia 25to64</v>
      </c>
      <c r="C513" s="30">
        <f>VLOOKUP($B513,Populations!$D$15:$H$1920,3,FALSE)</f>
        <v>13966174</v>
      </c>
      <c r="D513" s="255">
        <f>IF(OR($H513="General pop",$H513="Schools",$H513="Workplace",$H513="Skills Training",$H513="Digital Supports"),1,VLOOKUP($B513,Populations!$D$15:$H$1920,5,FALSE))</f>
        <v>1</v>
      </c>
      <c r="E513" s="88">
        <f>VLOOKUP(I513,Epidemiology!$C$10:$H$47,6,FALSE)</f>
        <v>333.36</v>
      </c>
      <c r="F513" s="102">
        <f>'Care profiles'!R514</f>
        <v>1</v>
      </c>
      <c r="G513" s="15" t="str">
        <f>'Care profiles'!A514</f>
        <v>25to64</v>
      </c>
      <c r="H513" s="15" t="str">
        <f>'Care profiles'!B514</f>
        <v>Bereaved_Subsequent</v>
      </c>
      <c r="I513" s="15" t="str">
        <f>'Care profiles'!C514</f>
        <v>Bereaved_Subsequent_25-64yrs</v>
      </c>
      <c r="J513" s="15" t="str">
        <f>'Care profiles'!D514</f>
        <v>Care profile</v>
      </c>
      <c r="K513" s="15" t="str">
        <f>'Care profiles'!E514</f>
        <v>Care Coordination and Liaison</v>
      </c>
      <c r="L513" s="104">
        <f>'Care profiles'!F514</f>
        <v>0.1</v>
      </c>
      <c r="M513" s="15">
        <f>'Care profiles'!G514</f>
        <v>2</v>
      </c>
      <c r="N513" s="15">
        <f>'Care profiles'!H514</f>
        <v>45</v>
      </c>
      <c r="O513" s="15" t="str">
        <f>'Care profiles'!I514</f>
        <v>min</v>
      </c>
      <c r="P513" s="15" t="str">
        <f>'Care profiles'!J514</f>
        <v>Team</v>
      </c>
      <c r="Q513" s="15" t="str">
        <f>'Care profiles'!K514</f>
        <v>Postvention Crisis Response Team</v>
      </c>
      <c r="R513" s="15" t="str">
        <f>'Care profiles'!M514</f>
        <v>Y</v>
      </c>
      <c r="S513" s="15" t="str">
        <f>'Care profiles'!O514</f>
        <v>Y</v>
      </c>
      <c r="T513" s="15" t="str">
        <f>'Care profiles'!Q514</f>
        <v>N</v>
      </c>
      <c r="U513" s="30">
        <f t="shared" si="60"/>
        <v>46557.637646400006</v>
      </c>
      <c r="V513" s="30">
        <f t="shared" si="61"/>
        <v>4655.7637646400008</v>
      </c>
      <c r="W513" s="30">
        <f>IF(M513="n/a",0,IF(O513="days",V513*M513*(1+(VLOOKUP(K513,'Bed parameters'!$A$9:$G$12,7,FALSE))),V513*M513))</f>
        <v>9311.5275292800015</v>
      </c>
      <c r="X513" s="30">
        <f t="shared" si="62"/>
        <v>6983.6456469600007</v>
      </c>
      <c r="Y513" s="30">
        <f t="shared" si="63"/>
        <v>0</v>
      </c>
      <c r="Z513" s="113">
        <f>_xlfn.IFNA(Y513/((VLOOKUP(K513,'Bed parameters'!$A$9:$G$12,3,FALSE))*(VLOOKUP(K513,'Bed parameters'!$A$9:$G$12,5,FALSE))),0)</f>
        <v>0</v>
      </c>
      <c r="AA513" s="30">
        <f t="shared" si="64"/>
        <v>6983.6456469600016</v>
      </c>
      <c r="AB513" s="30">
        <f>_xlfn.IFNA(IF($O513="days",$Y513*(VLOOKUP($K513,'Bed parameters'!$A$9:$I$12,9,FALSE))*$F513*(VLOOKUP($Q513,'Workforce distribution'!$C$8:$AD$30,AB$7,FALSE)),IF($Q513="n/a",(IF($P513=AB$6,$X513*$F513,0)),$X513*$F513*(VLOOKUP($Q513,'Workforce distribution'!$C$8:$AD$30,AB$7,FALSE)))),0)</f>
        <v>0</v>
      </c>
      <c r="AC513" s="30">
        <f>_xlfn.IFNA(IF($O513="days",$Y513*(VLOOKUP($K513,'Bed parameters'!$A$9:$I$12,9,FALSE))*$F513*(VLOOKUP($Q513,'Workforce distribution'!$C$8:$AD$30,AC$7,FALSE)),IF($Q513="n/a",(IF($P513=AC$6,$X513*$F513,0)),$X513*$F513*(VLOOKUP($Q513,'Workforce distribution'!$C$8:$AD$30,AC$7,FALSE)))),0)</f>
        <v>0</v>
      </c>
      <c r="AD513" s="30">
        <f>_xlfn.IFNA(IF($O513="days",$Y513*(VLOOKUP($K513,'Bed parameters'!$A$9:$I$12,9,FALSE))*$F513*(VLOOKUP($Q513,'Workforce distribution'!$C$8:$AD$30,AD$7,FALSE)),IF($Q513="n/a",(IF($P513=AD$6,$X513*$F513,0)),$X513*$F513*(VLOOKUP($Q513,'Workforce distribution'!$C$8:$AD$30,AD$7,FALSE)))),0)</f>
        <v>0</v>
      </c>
      <c r="AE513" s="30">
        <f>_xlfn.IFNA(IF($O513="days",$Y513*(VLOOKUP($K513,'Bed parameters'!$A$9:$I$12,9,FALSE))*$F513*(VLOOKUP($Q513,'Workforce distribution'!$C$8:$AD$30,AE$7,FALSE)),IF($Q513="n/a",(IF($P513=AE$6,$X513*$F513,0)),$X513*$F513*(VLOOKUP($Q513,'Workforce distribution'!$C$8:$AD$30,AE$7,FALSE)))),0)</f>
        <v>698.36456469600012</v>
      </c>
      <c r="AF513" s="30">
        <f>_xlfn.IFNA(IF($O513="days",$Y513*(VLOOKUP($K513,'Bed parameters'!$A$9:$I$12,9,FALSE))*$F513*(VLOOKUP($Q513,'Workforce distribution'!$C$8:$AD$30,AF$7,FALSE)),IF($Q513="n/a",(IF($P513=AF$6,$X513*$F513,0)),$X513*$F513*(VLOOKUP($Q513,'Workforce distribution'!$C$8:$AD$30,AF$7,FALSE)))),0)</f>
        <v>0</v>
      </c>
      <c r="AG513" s="30">
        <f>_xlfn.IFNA(IF($O513="days",$Y513*(VLOOKUP($K513,'Bed parameters'!$A$9:$I$12,9,FALSE))*$F513*(VLOOKUP($Q513,'Workforce distribution'!$C$8:$AD$30,AG$7,FALSE)),IF($Q513="n/a",(IF($P513=AG$6,$X513*$F513,0)),$X513*$F513*(VLOOKUP($Q513,'Workforce distribution'!$C$8:$AD$30,AG$7,FALSE)))),0)</f>
        <v>0</v>
      </c>
      <c r="AH513" s="30">
        <f>_xlfn.IFNA(IF($O513="days",$Y513*(VLOOKUP($K513,'Bed parameters'!$A$9:$I$12,9,FALSE))*$F513*(VLOOKUP($Q513,'Workforce distribution'!$C$8:$AD$30,AH$7,FALSE)),IF($Q513="n/a",(IF($P513=AH$6,$X513*$F513,0)),$X513*$F513*(VLOOKUP($Q513,'Workforce distribution'!$C$8:$AD$30,AH$7,FALSE)))),0)</f>
        <v>0</v>
      </c>
      <c r="AI513" s="30">
        <f>_xlfn.IFNA(IF($O513="days",$Y513*(VLOOKUP($K513,'Bed parameters'!$A$9:$I$12,9,FALSE))*$F513*(VLOOKUP($Q513,'Workforce distribution'!$C$8:$AD$30,AI$7,FALSE)),IF($Q513="n/a",(IF($P513=AI$6,$X513*$F513,0)),$X513*$F513*(VLOOKUP($Q513,'Workforce distribution'!$C$8:$AD$30,AI$7,FALSE)))),0)</f>
        <v>0</v>
      </c>
      <c r="AJ513" s="30">
        <f>_xlfn.IFNA(IF($O513="days",$Y513*(VLOOKUP($K513,'Bed parameters'!$A$9:$I$12,9,FALSE))*$F513*(VLOOKUP($Q513,'Workforce distribution'!$C$8:$AD$30,AJ$7,FALSE)),IF($Q513="n/a",(IF($P513=AJ$6,$X513*$F513,0)),$X513*$F513*(VLOOKUP($Q513,'Workforce distribution'!$C$8:$AD$30,AJ$7,FALSE)))),0)</f>
        <v>0</v>
      </c>
      <c r="AK513" s="30">
        <f>_xlfn.IFNA(IF($O513="days",$Y513*(VLOOKUP($K513,'Bed parameters'!$A$9:$I$12,9,FALSE))*$F513*(VLOOKUP($Q513,'Workforce distribution'!$C$8:$AD$30,AK$7,FALSE)),IF($Q513="n/a",(IF($P513=AK$6,$X513*$F513,0)),$X513*$F513*(VLOOKUP($Q513,'Workforce distribution'!$C$8:$AD$30,AK$7,FALSE)))),0)</f>
        <v>4888.5519528720006</v>
      </c>
      <c r="AL513" s="30">
        <f>_xlfn.IFNA(IF($O513="days",$Y513*(VLOOKUP($K513,'Bed parameters'!$A$9:$I$12,9,FALSE))*$F513*(VLOOKUP($Q513,'Workforce distribution'!$C$8:$AD$30,AL$7,FALSE)),IF($Q513="n/a",(IF($P513=AL$6,$X513*$F513,0)),$X513*$F513*(VLOOKUP($Q513,'Workforce distribution'!$C$8:$AD$30,AL$7,FALSE)))),0)</f>
        <v>0</v>
      </c>
      <c r="AM513" s="30">
        <f>_xlfn.IFNA(IF($O513="days",$Y513*(VLOOKUP($K513,'Bed parameters'!$A$9:$I$12,9,FALSE))*$F513*(VLOOKUP($Q513,'Workforce distribution'!$C$8:$AD$30,AM$7,FALSE)),IF($Q513="n/a",(IF($P513=AM$6,$X513*$F513,0)),$X513*$F513*(VLOOKUP($Q513,'Workforce distribution'!$C$8:$AD$30,AM$7,FALSE)))),0)</f>
        <v>0</v>
      </c>
      <c r="AN513" s="30">
        <f>_xlfn.IFNA(IF($O513="days",$Y513*(VLOOKUP($K513,'Bed parameters'!$A$9:$I$12,9,FALSE))*$F513*(VLOOKUP($Q513,'Workforce distribution'!$C$8:$AD$30,AN$7,FALSE)),IF($Q513="n/a",(IF($P513=AN$6,$X513*$F513,0)),$X513*$F513*(VLOOKUP($Q513,'Workforce distribution'!$C$8:$AD$30,AN$7,FALSE)))),0)</f>
        <v>0</v>
      </c>
      <c r="AO513" s="30">
        <f>_xlfn.IFNA(IF($O513="days",$Y513*(VLOOKUP($K513,'Bed parameters'!$A$9:$I$12,9,FALSE))*$F513*(VLOOKUP($Q513,'Workforce distribution'!$C$8:$AD$30,AO$7,FALSE)),IF($Q513="n/a",(IF($P513=AO$6,$X513*$F513,0)),$X513*$F513*(VLOOKUP($Q513,'Workforce distribution'!$C$8:$AD$30,AO$7,FALSE)))),0)</f>
        <v>0</v>
      </c>
      <c r="AP513" s="30">
        <f>_xlfn.IFNA(IF($O513="days",$Y513*(VLOOKUP($K513,'Bed parameters'!$A$9:$I$12,9,FALSE))*$F513*(VLOOKUP($Q513,'Workforce distribution'!$C$8:$AD$30,AP$7,FALSE)),IF($Q513="n/a",(IF($P513=AP$6,$X513*$F513,0)),$X513*$F513*(VLOOKUP($Q513,'Workforce distribution'!$C$8:$AD$30,AP$7,FALSE)))),0)</f>
        <v>0</v>
      </c>
      <c r="AQ513" s="30">
        <f>_xlfn.IFNA(IF($O513="days",$Y513*(VLOOKUP($K513,'Bed parameters'!$A$9:$I$12,9,FALSE))*$F513*(VLOOKUP($Q513,'Workforce distribution'!$C$8:$AD$30,AQ$7,FALSE)),IF($Q513="n/a",(IF($P513=AQ$6,$X513*$F513,0)),$X513*$F513*(VLOOKUP($Q513,'Workforce distribution'!$C$8:$AD$30,AQ$7,FALSE)))),0)</f>
        <v>0</v>
      </c>
      <c r="AR513" s="30">
        <f>_xlfn.IFNA(IF($O513="days",$Y513*(VLOOKUP($K513,'Bed parameters'!$A$9:$I$12,9,FALSE))*$F513*(VLOOKUP($Q513,'Workforce distribution'!$C$8:$AD$30,AR$7,FALSE)),IF($Q513="n/a",(IF($P513=AR$6,$X513*$F513,0)),$X513*$F513*(VLOOKUP($Q513,'Workforce distribution'!$C$8:$AD$30,AR$7,FALSE)))),0)</f>
        <v>0</v>
      </c>
      <c r="AS513" s="30">
        <f>_xlfn.IFNA(IF($O513="days",$Y513*(VLOOKUP($K513,'Bed parameters'!$A$9:$I$12,9,FALSE))*$F513*(VLOOKUP($Q513,'Workforce distribution'!$C$8:$AD$30,AS$7,FALSE)),IF($Q513="n/a",(IF($P513=AS$6,$X513*$F513,0)),$X513*$F513*(VLOOKUP($Q513,'Workforce distribution'!$C$8:$AD$30,AS$7,FALSE)))),0)</f>
        <v>1396.7291293920002</v>
      </c>
      <c r="AT513" s="30">
        <f>_xlfn.IFNA(IF($O513="days",$Y513*(VLOOKUP($K513,'Bed parameters'!$A$9:$I$12,9,FALSE))*$F513*(VLOOKUP($Q513,'Workforce distribution'!$C$8:$AD$30,AT$7,FALSE)),IF($Q513="n/a",(IF($P513=AT$6,$X513*$F513,0)),$X513*$F513*(VLOOKUP($Q513,'Workforce distribution'!$C$8:$AD$30,AT$7,FALSE)))),0)</f>
        <v>0</v>
      </c>
      <c r="AU513" s="30">
        <f>_xlfn.IFNA(IF($O513="days",$Y513*(VLOOKUP($K513,'Bed parameters'!$A$9:$I$12,9,FALSE))*$F513*(VLOOKUP($Q513,'Workforce distribution'!$C$8:$AD$30,AU$7,FALSE)),IF($Q513="n/a",(IF($P513=AU$6,$X513*$F513,0)),$X513*$F513*(VLOOKUP($Q513,'Workforce distribution'!$C$8:$AD$30,AU$7,FALSE)))),0)</f>
        <v>0</v>
      </c>
      <c r="AV513" s="30">
        <f>_xlfn.IFNA(IF($O513="days",$Y513*(VLOOKUP($K513,'Bed parameters'!$A$9:$I$12,9,FALSE))*$F513*(VLOOKUP($Q513,'Workforce distribution'!$C$8:$AD$30,AV$7,FALSE)),IF($Q513="n/a",(IF($P513=AV$6,$X513*$F513,0)),$X513*$F513*(VLOOKUP($Q513,'Workforce distribution'!$C$8:$AD$30,AV$7,FALSE)))),0)</f>
        <v>0</v>
      </c>
      <c r="AW513" s="30">
        <f>_xlfn.IFNA(IF($O513="days",$Y513*(VLOOKUP($K513,'Bed parameters'!$A$9:$I$12,9,FALSE))*$F513*(VLOOKUP($Q513,'Workforce distribution'!$C$8:$AD$30,AW$7,FALSE)),IF($Q513="n/a",(IF($P513=AW$6,$X513*$F513,0)),$X513*$F513*(VLOOKUP($Q513,'Workforce distribution'!$C$8:$AD$30,AW$7,FALSE)))),0)</f>
        <v>0</v>
      </c>
      <c r="AX513" s="30">
        <f>_xlfn.IFNA(IF($O513="days",$Y513*(VLOOKUP($K513,'Bed parameters'!$A$9:$I$12,9,FALSE))*$F513*(VLOOKUP($Q513,'Workforce distribution'!$C$8:$AD$30,AX$7,FALSE)),IF($Q513="n/a",(IF($P513=AX$6,$X513*$F513,0)),$X513*$F513*(VLOOKUP($Q513,'Workforce distribution'!$C$8:$AD$30,AX$7,FALSE)))),0)</f>
        <v>0</v>
      </c>
      <c r="AY513" s="30">
        <f>_xlfn.IFNA(IF($O513="days",$Y513*(VLOOKUP($K513,'Bed parameters'!$A$9:$I$12,9,FALSE))*$F513*(VLOOKUP($Q513,'Workforce distribution'!$C$8:$AD$30,AY$7,FALSE)),IF($Q513="n/a",(IF($P513=AY$6,$X513*$F513,0)),$X513*$F513*(VLOOKUP($Q513,'Workforce distribution'!$C$8:$AD$30,AY$7,FALSE)))),0)</f>
        <v>0</v>
      </c>
      <c r="AZ513" s="30">
        <f>_xlfn.IFNA(IF($O513="days",$Y513*(VLOOKUP($K513,'Bed parameters'!$A$9:$I$12,9,FALSE))*$F513*(VLOOKUP($Q513,'Workforce distribution'!$C$8:$AD$30,AZ$7,FALSE)),IF($Q513="n/a",(IF($P513=AZ$6,$X513*$F513,0)),$X513*$F513*(VLOOKUP($Q513,'Workforce distribution'!$C$8:$AD$30,AZ$7,FALSE)))),0)</f>
        <v>0</v>
      </c>
      <c r="BA513" s="30">
        <f>_xlfn.IFNA(IF($O513="days",$Y513*(VLOOKUP($K513,'Bed parameters'!$A$9:$I$12,9,FALSE))*$F513*(VLOOKUP($Q513,'Workforce distribution'!$C$8:$AD$30,BA$7,FALSE)),IF($Q513="n/a",(IF($P513=BA$6,$X513*$F513,0)),$X513*$F513*(VLOOKUP($Q513,'Workforce distribution'!$C$8:$AD$30,BA$7,FALSE)))),0)</f>
        <v>0</v>
      </c>
      <c r="BB513" s="30">
        <f>_xlfn.IFNA(IF($O513="days",$Y513*(VLOOKUP($K513,'Bed parameters'!$A$9:$I$12,9,FALSE))*$F513*(VLOOKUP($Q513,'Workforce distribution'!$C$8:$AD$30,BB$7,FALSE)),IF($Q513="n/a",(IF($P513=BB$6,$X513*$F513,0)),$X513*$F513*(VLOOKUP($Q513,'Workforce distribution'!$C$8:$AD$30,BB$7,FALSE)))),0)</f>
        <v>0</v>
      </c>
      <c r="BC513" s="149">
        <f t="shared" si="65"/>
        <v>4.2437516377661044</v>
      </c>
      <c r="BD513" s="288">
        <f>IF($Q513="n/a",(IF('Workforce hours'!D$30=0,0,(AB513/'Workforce hours'!D$30))),(IF(VLOOKUP($Q513,'Workforce hours'!$C$8:$AD$30,BD$7,FALSE)=0,0,(AB513/(VLOOKUP($Q513,'Workforce hours'!$C$8:$AD$30,BD$7,FALSE))))))</f>
        <v>0</v>
      </c>
      <c r="BE513" s="288">
        <f>IF($Q513="n/a",(IF('Workforce hours'!E$30=0,0,(AC513/'Workforce hours'!E$30))),(IF(VLOOKUP($Q513,'Workforce hours'!$C$8:$AD$30,BE$7,FALSE)=0,0,(AC513/(VLOOKUP($Q513,'Workforce hours'!$C$8:$AD$30,BE$7,FALSE))))))</f>
        <v>0</v>
      </c>
      <c r="BF513" s="288">
        <f>IF($Q513="n/a",(IF('Workforce hours'!F$30=0,0,(AD513/'Workforce hours'!F$30))),(IF(VLOOKUP($Q513,'Workforce hours'!$C$8:$AD$30,BF$7,FALSE)=0,0,(AD513/(VLOOKUP($Q513,'Workforce hours'!$C$8:$AD$30,BF$7,FALSE))))))</f>
        <v>0</v>
      </c>
      <c r="BG513" s="288">
        <f>IF($Q513="n/a",(IF('Workforce hours'!G$30=0,0,(AE513/'Workforce hours'!G$30))),(IF(VLOOKUP($Q513,'Workforce hours'!$C$8:$AD$30,BG$7,FALSE)=0,0,(AE513/(VLOOKUP($Q513,'Workforce hours'!$C$8:$AD$30,BG$7,FALSE))))))</f>
        <v>0.40720965871486886</v>
      </c>
      <c r="BH513" s="288">
        <f>IF($Q513="n/a",(IF('Workforce hours'!H$30=0,0,(AF513/'Workforce hours'!H$30))),(IF(VLOOKUP($Q513,'Workforce hours'!$C$8:$AD$30,BH$7,FALSE)=0,0,(AF513/(VLOOKUP($Q513,'Workforce hours'!$C$8:$AD$30,BH$7,FALSE))))))</f>
        <v>0</v>
      </c>
      <c r="BI513" s="288">
        <f>IF($Q513="n/a",(IF('Workforce hours'!I$30=0,0,(AG513/'Workforce hours'!I$30))),(IF(VLOOKUP($Q513,'Workforce hours'!$C$8:$AD$30,BI$7,FALSE)=0,0,(AG513/(VLOOKUP($Q513,'Workforce hours'!$C$8:$AD$30,BI$7,FALSE))))))</f>
        <v>0</v>
      </c>
      <c r="BJ513" s="288">
        <f>IF($Q513="n/a",(IF('Workforce hours'!J$30=0,0,(AH513/'Workforce hours'!J$30))),(IF(VLOOKUP($Q513,'Workforce hours'!$C$8:$AD$30,BJ$7,FALSE)=0,0,(AH513/(VLOOKUP($Q513,'Workforce hours'!$C$8:$AD$30,BJ$7,FALSE))))))</f>
        <v>0</v>
      </c>
      <c r="BK513" s="288">
        <f>IF($Q513="n/a",(IF('Workforce hours'!K$30=0,0,(AI513/'Workforce hours'!K$30))),(IF(VLOOKUP($Q513,'Workforce hours'!$C$8:$AD$30,BK$7,FALSE)=0,0,(AI513/(VLOOKUP($Q513,'Workforce hours'!$C$8:$AD$30,BK$7,FALSE))))))</f>
        <v>0</v>
      </c>
      <c r="BL513" s="288">
        <f>IF($Q513="n/a",(IF('Workforce hours'!L$30=0,0,(AJ513/'Workforce hours'!L$30))),(IF(VLOOKUP($Q513,'Workforce hours'!$C$8:$AD$30,BL$7,FALSE)=0,0,(AJ513/(VLOOKUP($Q513,'Workforce hours'!$C$8:$AD$30,BL$7,FALSE))))))</f>
        <v>0</v>
      </c>
      <c r="BM513" s="288">
        <f>IF($Q513="n/a",(IF('Workforce hours'!M$30=0,0,(AK513/'Workforce hours'!M$30))),(IF(VLOOKUP($Q513,'Workforce hours'!$C$8:$AD$30,BM$7,FALSE)=0,0,(AK513/(VLOOKUP($Q513,'Workforce hours'!$C$8:$AD$30,BM$7,FALSE))))))</f>
        <v>2.9818974251589494</v>
      </c>
      <c r="BN513" s="288">
        <f>IF($Q513="n/a",(IF('Workforce hours'!N$30=0,0,(AL513/'Workforce hours'!N$30))),(IF(VLOOKUP($Q513,'Workforce hours'!$C$8:$AD$30,BN$7,FALSE)=0,0,(AL513/(VLOOKUP($Q513,'Workforce hours'!$C$8:$AD$30,BN$7,FALSE))))))</f>
        <v>0</v>
      </c>
      <c r="BO513" s="288">
        <f>IF($Q513="n/a",(IF('Workforce hours'!O$30=0,0,(AM513/'Workforce hours'!O$30))),(IF(VLOOKUP($Q513,'Workforce hours'!$C$8:$AD$30,BO$7,FALSE)=0,0,(AM513/(VLOOKUP($Q513,'Workforce hours'!$C$8:$AD$30,BO$7,FALSE))))))</f>
        <v>0</v>
      </c>
      <c r="BP513" s="288">
        <f>IF($Q513="n/a",(IF('Workforce hours'!P$30=0,0,(AN513/'Workforce hours'!P$30))),(IF(VLOOKUP($Q513,'Workforce hours'!$C$8:$AD$30,BP$7,FALSE)=0,0,(AN513/(VLOOKUP($Q513,'Workforce hours'!$C$8:$AD$30,BP$7,FALSE))))))</f>
        <v>0</v>
      </c>
      <c r="BQ513" s="288">
        <f>IF($Q513="n/a",(IF('Workforce hours'!Q$30=0,0,(AO513/'Workforce hours'!Q$30))),(IF(VLOOKUP($Q513,'Workforce hours'!$C$8:$AD$30,BQ$7,FALSE)=0,0,(AO513/(VLOOKUP($Q513,'Workforce hours'!$C$8:$AD$30,BQ$7,FALSE))))))</f>
        <v>0</v>
      </c>
      <c r="BR513" s="288">
        <f>IF($Q513="n/a",(IF('Workforce hours'!R$30=0,0,(AP513/'Workforce hours'!R$30))),(IF(VLOOKUP($Q513,'Workforce hours'!$C$8:$AD$30,BR$7,FALSE)=0,0,(AP513/(VLOOKUP($Q513,'Workforce hours'!$C$8:$AD$30,BR$7,FALSE))))))</f>
        <v>0</v>
      </c>
      <c r="BS513" s="288">
        <f>IF($Q513="n/a",(IF('Workforce hours'!S$30=0,0,(AQ513/'Workforce hours'!S$30))),(IF(VLOOKUP($Q513,'Workforce hours'!$C$8:$AD$30,BS$7,FALSE)=0,0,(AQ513/(VLOOKUP($Q513,'Workforce hours'!$C$8:$AD$30,BS$7,FALSE))))))</f>
        <v>0</v>
      </c>
      <c r="BT513" s="288">
        <f>IF($Q513="n/a",(IF('Workforce hours'!T$30=0,0,(AR513/'Workforce hours'!T$30))),(IF(VLOOKUP($Q513,'Workforce hours'!$C$8:$AD$30,BT$7,FALSE)=0,0,(AR513/(VLOOKUP($Q513,'Workforce hours'!$C$8:$AD$30,BT$7,FALSE))))))</f>
        <v>0</v>
      </c>
      <c r="BU513" s="288">
        <f>IF($Q513="n/a",(IF('Workforce hours'!U$30=0,0,(AS513/'Workforce hours'!U$30))),(IF(VLOOKUP($Q513,'Workforce hours'!$C$8:$AD$30,BU$7,FALSE)=0,0,(AS513/(VLOOKUP($Q513,'Workforce hours'!$C$8:$AD$30,BU$7,FALSE))))))</f>
        <v>0.85464455389228655</v>
      </c>
      <c r="BV513" s="288">
        <f>IF($Q513="n/a",(IF('Workforce hours'!V$30=0,0,(AT513/'Workforce hours'!V$30))),(IF(VLOOKUP($Q513,'Workforce hours'!$C$8:$AD$30,BV$7,FALSE)=0,0,(AT513/(VLOOKUP($Q513,'Workforce hours'!$C$8:$AD$30,BV$7,FALSE))))))</f>
        <v>0</v>
      </c>
      <c r="BW513" s="288">
        <f>IF($Q513="n/a",(IF('Workforce hours'!W$30=0,0,(AU513/'Workforce hours'!W$30))),(IF(VLOOKUP($Q513,'Workforce hours'!$C$8:$AD$30,BW$7,FALSE)=0,0,(AU513/(VLOOKUP($Q513,'Workforce hours'!$C$8:$AD$30,BW$7,FALSE))))))</f>
        <v>0</v>
      </c>
      <c r="BX513" s="288">
        <f>IF($Q513="n/a",(IF('Workforce hours'!X$30=0,0,(AV513/'Workforce hours'!X$30))),(IF(VLOOKUP($Q513,'Workforce hours'!$C$8:$AD$30,BX$7,FALSE)=0,0,(AV513/(VLOOKUP($Q513,'Workforce hours'!$C$8:$AD$30,BX$7,FALSE))))))</f>
        <v>0</v>
      </c>
      <c r="BY513" s="288">
        <f>IF($Q513="n/a",(IF('Workforce hours'!Y$30=0,0,(AW513/'Workforce hours'!Y$30))),(IF(VLOOKUP($Q513,'Workforce hours'!$C$8:$AD$30,BY$7,FALSE)=0,0,(AW513/(VLOOKUP($Q513,'Workforce hours'!$C$8:$AD$30,BY$7,FALSE))))))</f>
        <v>0</v>
      </c>
      <c r="BZ513" s="288">
        <f>IF($Q513="n/a",(IF('Workforce hours'!Z$30=0,0,(AX513/'Workforce hours'!Z$30))),(IF(VLOOKUP($Q513,'Workforce hours'!$C$8:$AD$30,BZ$7,FALSE)=0,0,(AX513/(VLOOKUP($Q513,'Workforce hours'!$C$8:$AD$30,BZ$7,FALSE))))))</f>
        <v>0</v>
      </c>
      <c r="CA513" s="288">
        <f>IF($Q513="n/a",(IF('Workforce hours'!AA$30=0,0,(AY513/'Workforce hours'!AA$30))),(IF(VLOOKUP($Q513,'Workforce hours'!$C$8:$AD$30,CA$7,FALSE)=0,0,(AY513/(VLOOKUP($Q513,'Workforce hours'!$C$8:$AD$30,CA$7,FALSE))))))</f>
        <v>0</v>
      </c>
      <c r="CB513" s="288">
        <f>IF($Q513="n/a",(IF('Workforce hours'!AB$30=0,0,(AZ513/'Workforce hours'!AB$30))),(IF(VLOOKUP($Q513,'Workforce hours'!$C$8:$AD$30,CB$7,FALSE)=0,0,(AZ513/(VLOOKUP($Q513,'Workforce hours'!$C$8:$AD$30,CB$7,FALSE))))))</f>
        <v>0</v>
      </c>
      <c r="CC513" s="288">
        <f>IF($Q513="n/a",(IF('Workforce hours'!AC$30=0,0,(BA513/'Workforce hours'!AC$30))),(IF(VLOOKUP($Q513,'Workforce hours'!$C$8:$AD$30,CC$7,FALSE)=0,0,(BA513/(VLOOKUP($Q513,'Workforce hours'!$C$8:$AD$30,CC$7,FALSE))))))</f>
        <v>0</v>
      </c>
      <c r="CD513" s="288">
        <f>IF($Q513="n/a",(IF('Workforce hours'!AD$30=0,0,(BB513/'Workforce hours'!AD$30))),(IF(VLOOKUP($Q513,'Workforce hours'!$C$8:$AD$30,CD$7,FALSE)=0,0,(BB513/(VLOOKUP($Q513,'Workforce hours'!$C$8:$AD$30,CD$7,FALSE))))))</f>
        <v>0</v>
      </c>
      <c r="CE513" s="289">
        <f t="shared" si="66"/>
        <v>0</v>
      </c>
      <c r="CF513" s="290">
        <f>BD513*'Workforce costs'!B$9*(1+'Workforce costs'!B$10)*(1+'Workforce costs'!B$11)</f>
        <v>0</v>
      </c>
      <c r="CG513" s="290">
        <f>BE513*'Workforce costs'!C$9*(1+'Workforce costs'!C$10)*(1+'Workforce costs'!C$11)</f>
        <v>0</v>
      </c>
      <c r="CH513" s="290">
        <f>BF513*'Workforce costs'!D$9*(1+'Workforce costs'!D$10)*(1+'Workforce costs'!D$11)</f>
        <v>0</v>
      </c>
      <c r="CI513" s="290">
        <f>BG513*'Workforce costs'!E$9*(1+'Workforce costs'!E$10)*(1+'Workforce costs'!E$11)</f>
        <v>0</v>
      </c>
      <c r="CJ513" s="290">
        <f>BH513*'Workforce costs'!F$9*(1+'Workforce costs'!F$10)*(1+'Workforce costs'!F$11)</f>
        <v>0</v>
      </c>
      <c r="CK513" s="290">
        <f>BI513*'Workforce costs'!G$9*(1+'Workforce costs'!G$10)*(1+'Workforce costs'!G$11)</f>
        <v>0</v>
      </c>
      <c r="CL513" s="290">
        <f>BJ513*'Workforce costs'!H$9*(1+'Workforce costs'!H$10)*(1+'Workforce costs'!H$11)</f>
        <v>0</v>
      </c>
      <c r="CM513" s="290">
        <f>BK513*'Workforce costs'!I$9*(1+'Workforce costs'!I$10)*(1+'Workforce costs'!I$11)</f>
        <v>0</v>
      </c>
      <c r="CN513" s="290">
        <f>BL513*'Workforce costs'!J$9*(1+'Workforce costs'!J$10)*(1+'Workforce costs'!J$11)</f>
        <v>0</v>
      </c>
      <c r="CO513" s="290">
        <f>BM513*'Workforce costs'!K$9*(1+'Workforce costs'!K$10)*(1+'Workforce costs'!K$11)</f>
        <v>0</v>
      </c>
      <c r="CP513" s="290">
        <f>BN513*'Workforce costs'!L$9*(1+'Workforce costs'!L$10)*(1+'Workforce costs'!L$11)</f>
        <v>0</v>
      </c>
      <c r="CQ513" s="290">
        <f>BO513*'Workforce costs'!M$9*(1+'Workforce costs'!M$10)*(1+'Workforce costs'!M$11)</f>
        <v>0</v>
      </c>
      <c r="CR513" s="290">
        <f>BP513*'Workforce costs'!N$9*(1+'Workforce costs'!N$10)*(1+'Workforce costs'!N$11)</f>
        <v>0</v>
      </c>
      <c r="CS513" s="290">
        <f>BQ513*'Workforce costs'!O$9*(1+'Workforce costs'!O$10)*(1+'Workforce costs'!O$11)</f>
        <v>0</v>
      </c>
      <c r="CT513" s="290">
        <f>BR513*'Workforce costs'!P$9*(1+'Workforce costs'!P$10)*(1+'Workforce costs'!P$11)</f>
        <v>0</v>
      </c>
      <c r="CU513" s="290">
        <f>BS513*'Workforce costs'!Q$9*(1+'Workforce costs'!Q$10)*(1+'Workforce costs'!Q$11)</f>
        <v>0</v>
      </c>
      <c r="CV513" s="290">
        <f>BT513*'Workforce costs'!R$9*(1+'Workforce costs'!R$10)*(1+'Workforce costs'!R$11)</f>
        <v>0</v>
      </c>
      <c r="CW513" s="290">
        <f>BU513*'Workforce costs'!S$9*(1+'Workforce costs'!S$10)*(1+'Workforce costs'!S$11)</f>
        <v>0</v>
      </c>
      <c r="CX513" s="290">
        <f>BV513*'Workforce costs'!T$9*(1+'Workforce costs'!T$10)*(1+'Workforce costs'!T$11)</f>
        <v>0</v>
      </c>
      <c r="CY513" s="290">
        <f>BW513*'Workforce costs'!U$9*(1+'Workforce costs'!U$10)*(1+'Workforce costs'!U$11)</f>
        <v>0</v>
      </c>
      <c r="CZ513" s="290">
        <f>BX513*'Workforce costs'!V$9*(1+'Workforce costs'!V$10)*(1+'Workforce costs'!V$11)</f>
        <v>0</v>
      </c>
      <c r="DA513" s="290">
        <f>BY513*'Workforce costs'!W$9*(1+'Workforce costs'!W$10)*(1+'Workforce costs'!W$11)</f>
        <v>0</v>
      </c>
      <c r="DB513" s="290">
        <f>BZ513*'Workforce costs'!X$9*(1+'Workforce costs'!X$10)*(1+'Workforce costs'!X$11)</f>
        <v>0</v>
      </c>
      <c r="DC513" s="290">
        <f>CA513*'Workforce costs'!Y$9*(1+'Workforce costs'!Y$10)*(1+'Workforce costs'!Y$11)</f>
        <v>0</v>
      </c>
      <c r="DD513" s="290">
        <f>CB513*'Workforce costs'!Z$9*(1+'Workforce costs'!Z$10)*(1+'Workforce costs'!Z$11)</f>
        <v>0</v>
      </c>
      <c r="DE513" s="290">
        <f>CC513*'Workforce costs'!AA$9*(1+'Workforce costs'!AA$10)*(1+'Workforce costs'!AA$11)</f>
        <v>0</v>
      </c>
      <c r="DF513" s="290">
        <f>CD513*'Workforce costs'!AB$9*(1+'Workforce costs'!AB$10)*(1+'Workforce costs'!AB$11)</f>
        <v>0</v>
      </c>
    </row>
    <row r="514" spans="1:110" x14ac:dyDescent="0.3">
      <c r="A514" s="2" t="str">
        <f>Outputs!$A$4</f>
        <v>Australia</v>
      </c>
      <c r="B514" s="2" t="str">
        <f t="shared" si="59"/>
        <v>Australia 25to64</v>
      </c>
      <c r="C514" s="30">
        <f>VLOOKUP($B514,Populations!$D$15:$H$1920,3,FALSE)</f>
        <v>13966174</v>
      </c>
      <c r="D514" s="255">
        <f>IF(OR($H514="General pop",$H514="Schools",$H514="Workplace",$H514="Skills Training",$H514="Digital Supports"),1,VLOOKUP($B514,Populations!$D$15:$H$1920,5,FALSE))</f>
        <v>1</v>
      </c>
      <c r="E514" s="88">
        <f>VLOOKUP(I514,Epidemiology!$C$10:$H$47,6,FALSE)</f>
        <v>333.36</v>
      </c>
      <c r="F514" s="102">
        <f>'Care profiles'!R515</f>
        <v>1</v>
      </c>
      <c r="G514" s="15" t="str">
        <f>'Care profiles'!A515</f>
        <v>25to64</v>
      </c>
      <c r="H514" s="15" t="str">
        <f>'Care profiles'!B515</f>
        <v>Bereaved_Subsequent</v>
      </c>
      <c r="I514" s="15" t="str">
        <f>'Care profiles'!C515</f>
        <v>Bereaved_Subsequent_25-64yrs</v>
      </c>
      <c r="J514" s="15" t="str">
        <f>'Care profiles'!D515</f>
        <v>Care profile</v>
      </c>
      <c r="K514" s="15" t="str">
        <f>'Care profiles'!E515</f>
        <v>Individual Psychosocial Support Services</v>
      </c>
      <c r="L514" s="104">
        <f>'Care profiles'!F515</f>
        <v>0.05</v>
      </c>
      <c r="M514" s="15">
        <f>'Care profiles'!G515</f>
        <v>6</v>
      </c>
      <c r="N514" s="15">
        <f>'Care profiles'!H515</f>
        <v>60</v>
      </c>
      <c r="O514" s="15" t="str">
        <f>'Care profiles'!I515</f>
        <v>min</v>
      </c>
      <c r="P514" s="15" t="str">
        <f>'Care profiles'!J515</f>
        <v>Vocationally Qualified - Unspecified</v>
      </c>
      <c r="Q514" s="15" t="str">
        <f>'Care profiles'!K515</f>
        <v>n/a</v>
      </c>
      <c r="R514" s="15" t="str">
        <f>'Care profiles'!M515</f>
        <v>Y</v>
      </c>
      <c r="S514" s="15" t="str">
        <f>'Care profiles'!O515</f>
        <v>Y</v>
      </c>
      <c r="T514" s="15" t="str">
        <f>'Care profiles'!Q515</f>
        <v>N</v>
      </c>
      <c r="U514" s="30">
        <f t="shared" si="60"/>
        <v>46557.637646400006</v>
      </c>
      <c r="V514" s="30">
        <f t="shared" si="61"/>
        <v>2327.8818823200004</v>
      </c>
      <c r="W514" s="30">
        <f>IF(M514="n/a",0,IF(O514="days",V514*M514*(1+(VLOOKUP(K514,'Bed parameters'!$A$9:$G$12,7,FALSE))),V514*M514))</f>
        <v>13967.291293920003</v>
      </c>
      <c r="X514" s="30">
        <f t="shared" si="62"/>
        <v>13967.291293920001</v>
      </c>
      <c r="Y514" s="30">
        <f t="shared" si="63"/>
        <v>0</v>
      </c>
      <c r="Z514" s="113">
        <f>_xlfn.IFNA(Y514/((VLOOKUP(K514,'Bed parameters'!$A$9:$G$12,3,FALSE))*(VLOOKUP(K514,'Bed parameters'!$A$9:$G$12,5,FALSE))),0)</f>
        <v>0</v>
      </c>
      <c r="AA514" s="30">
        <f t="shared" si="64"/>
        <v>13967.291293920001</v>
      </c>
      <c r="AB514" s="30">
        <f>_xlfn.IFNA(IF($O514="days",$Y514*(VLOOKUP($K514,'Bed parameters'!$A$9:$I$12,9,FALSE))*$F514*(VLOOKUP($Q514,'Workforce distribution'!$C$8:$AD$30,AB$7,FALSE)),IF($Q514="n/a",(IF($P514=AB$6,$X514*$F514,0)),$X514*$F514*(VLOOKUP($Q514,'Workforce distribution'!$C$8:$AD$30,AB$7,FALSE)))),0)</f>
        <v>0</v>
      </c>
      <c r="AC514" s="30">
        <f>_xlfn.IFNA(IF($O514="days",$Y514*(VLOOKUP($K514,'Bed parameters'!$A$9:$I$12,9,FALSE))*$F514*(VLOOKUP($Q514,'Workforce distribution'!$C$8:$AD$30,AC$7,FALSE)),IF($Q514="n/a",(IF($P514=AC$6,$X514*$F514,0)),$X514*$F514*(VLOOKUP($Q514,'Workforce distribution'!$C$8:$AD$30,AC$7,FALSE)))),0)</f>
        <v>0</v>
      </c>
      <c r="AD514" s="30">
        <f>_xlfn.IFNA(IF($O514="days",$Y514*(VLOOKUP($K514,'Bed parameters'!$A$9:$I$12,9,FALSE))*$F514*(VLOOKUP($Q514,'Workforce distribution'!$C$8:$AD$30,AD$7,FALSE)),IF($Q514="n/a",(IF($P514=AD$6,$X514*$F514,0)),$X514*$F514*(VLOOKUP($Q514,'Workforce distribution'!$C$8:$AD$30,AD$7,FALSE)))),0)</f>
        <v>0</v>
      </c>
      <c r="AE514" s="30">
        <f>_xlfn.IFNA(IF($O514="days",$Y514*(VLOOKUP($K514,'Bed parameters'!$A$9:$I$12,9,FALSE))*$F514*(VLOOKUP($Q514,'Workforce distribution'!$C$8:$AD$30,AE$7,FALSE)),IF($Q514="n/a",(IF($P514=AE$6,$X514*$F514,0)),$X514*$F514*(VLOOKUP($Q514,'Workforce distribution'!$C$8:$AD$30,AE$7,FALSE)))),0)</f>
        <v>0</v>
      </c>
      <c r="AF514" s="30">
        <f>_xlfn.IFNA(IF($O514="days",$Y514*(VLOOKUP($K514,'Bed parameters'!$A$9:$I$12,9,FALSE))*$F514*(VLOOKUP($Q514,'Workforce distribution'!$C$8:$AD$30,AF$7,FALSE)),IF($Q514="n/a",(IF($P514=AF$6,$X514*$F514,0)),$X514*$F514*(VLOOKUP($Q514,'Workforce distribution'!$C$8:$AD$30,AF$7,FALSE)))),0)</f>
        <v>0</v>
      </c>
      <c r="AG514" s="30">
        <f>_xlfn.IFNA(IF($O514="days",$Y514*(VLOOKUP($K514,'Bed parameters'!$A$9:$I$12,9,FALSE))*$F514*(VLOOKUP($Q514,'Workforce distribution'!$C$8:$AD$30,AG$7,FALSE)),IF($Q514="n/a",(IF($P514=AG$6,$X514*$F514,0)),$X514*$F514*(VLOOKUP($Q514,'Workforce distribution'!$C$8:$AD$30,AG$7,FALSE)))),0)</f>
        <v>0</v>
      </c>
      <c r="AH514" s="30">
        <f>_xlfn.IFNA(IF($O514="days",$Y514*(VLOOKUP($K514,'Bed parameters'!$A$9:$I$12,9,FALSE))*$F514*(VLOOKUP($Q514,'Workforce distribution'!$C$8:$AD$30,AH$7,FALSE)),IF($Q514="n/a",(IF($P514=AH$6,$X514*$F514,0)),$X514*$F514*(VLOOKUP($Q514,'Workforce distribution'!$C$8:$AD$30,AH$7,FALSE)))),0)</f>
        <v>0</v>
      </c>
      <c r="AI514" s="30">
        <f>_xlfn.IFNA(IF($O514="days",$Y514*(VLOOKUP($K514,'Bed parameters'!$A$9:$I$12,9,FALSE))*$F514*(VLOOKUP($Q514,'Workforce distribution'!$C$8:$AD$30,AI$7,FALSE)),IF($Q514="n/a",(IF($P514=AI$6,$X514*$F514,0)),$X514*$F514*(VLOOKUP($Q514,'Workforce distribution'!$C$8:$AD$30,AI$7,FALSE)))),0)</f>
        <v>0</v>
      </c>
      <c r="AJ514" s="30">
        <f>_xlfn.IFNA(IF($O514="days",$Y514*(VLOOKUP($K514,'Bed parameters'!$A$9:$I$12,9,FALSE))*$F514*(VLOOKUP($Q514,'Workforce distribution'!$C$8:$AD$30,AJ$7,FALSE)),IF($Q514="n/a",(IF($P514=AJ$6,$X514*$F514,0)),$X514*$F514*(VLOOKUP($Q514,'Workforce distribution'!$C$8:$AD$30,AJ$7,FALSE)))),0)</f>
        <v>0</v>
      </c>
      <c r="AK514" s="30">
        <f>_xlfn.IFNA(IF($O514="days",$Y514*(VLOOKUP($K514,'Bed parameters'!$A$9:$I$12,9,FALSE))*$F514*(VLOOKUP($Q514,'Workforce distribution'!$C$8:$AD$30,AK$7,FALSE)),IF($Q514="n/a",(IF($P514=AK$6,$X514*$F514,0)),$X514*$F514*(VLOOKUP($Q514,'Workforce distribution'!$C$8:$AD$30,AK$7,FALSE)))),0)</f>
        <v>13967.291293920001</v>
      </c>
      <c r="AL514" s="30">
        <f>_xlfn.IFNA(IF($O514="days",$Y514*(VLOOKUP($K514,'Bed parameters'!$A$9:$I$12,9,FALSE))*$F514*(VLOOKUP($Q514,'Workforce distribution'!$C$8:$AD$30,AL$7,FALSE)),IF($Q514="n/a",(IF($P514=AL$6,$X514*$F514,0)),$X514*$F514*(VLOOKUP($Q514,'Workforce distribution'!$C$8:$AD$30,AL$7,FALSE)))),0)</f>
        <v>0</v>
      </c>
      <c r="AM514" s="30">
        <f>_xlfn.IFNA(IF($O514="days",$Y514*(VLOOKUP($K514,'Bed parameters'!$A$9:$I$12,9,FALSE))*$F514*(VLOOKUP($Q514,'Workforce distribution'!$C$8:$AD$30,AM$7,FALSE)),IF($Q514="n/a",(IF($P514=AM$6,$X514*$F514,0)),$X514*$F514*(VLOOKUP($Q514,'Workforce distribution'!$C$8:$AD$30,AM$7,FALSE)))),0)</f>
        <v>0</v>
      </c>
      <c r="AN514" s="30">
        <f>_xlfn.IFNA(IF($O514="days",$Y514*(VLOOKUP($K514,'Bed parameters'!$A$9:$I$12,9,FALSE))*$F514*(VLOOKUP($Q514,'Workforce distribution'!$C$8:$AD$30,AN$7,FALSE)),IF($Q514="n/a",(IF($P514=AN$6,$X514*$F514,0)),$X514*$F514*(VLOOKUP($Q514,'Workforce distribution'!$C$8:$AD$30,AN$7,FALSE)))),0)</f>
        <v>0</v>
      </c>
      <c r="AO514" s="30">
        <f>_xlfn.IFNA(IF($O514="days",$Y514*(VLOOKUP($K514,'Bed parameters'!$A$9:$I$12,9,FALSE))*$F514*(VLOOKUP($Q514,'Workforce distribution'!$C$8:$AD$30,AO$7,FALSE)),IF($Q514="n/a",(IF($P514=AO$6,$X514*$F514,0)),$X514*$F514*(VLOOKUP($Q514,'Workforce distribution'!$C$8:$AD$30,AO$7,FALSE)))),0)</f>
        <v>0</v>
      </c>
      <c r="AP514" s="30">
        <f>_xlfn.IFNA(IF($O514="days",$Y514*(VLOOKUP($K514,'Bed parameters'!$A$9:$I$12,9,FALSE))*$F514*(VLOOKUP($Q514,'Workforce distribution'!$C$8:$AD$30,AP$7,FALSE)),IF($Q514="n/a",(IF($P514=AP$6,$X514*$F514,0)),$X514*$F514*(VLOOKUP($Q514,'Workforce distribution'!$C$8:$AD$30,AP$7,FALSE)))),0)</f>
        <v>0</v>
      </c>
      <c r="AQ514" s="30">
        <f>_xlfn.IFNA(IF($O514="days",$Y514*(VLOOKUP($K514,'Bed parameters'!$A$9:$I$12,9,FALSE))*$F514*(VLOOKUP($Q514,'Workforce distribution'!$C$8:$AD$30,AQ$7,FALSE)),IF($Q514="n/a",(IF($P514=AQ$6,$X514*$F514,0)),$X514*$F514*(VLOOKUP($Q514,'Workforce distribution'!$C$8:$AD$30,AQ$7,FALSE)))),0)</f>
        <v>0</v>
      </c>
      <c r="AR514" s="30">
        <f>_xlfn.IFNA(IF($O514="days",$Y514*(VLOOKUP($K514,'Bed parameters'!$A$9:$I$12,9,FALSE))*$F514*(VLOOKUP($Q514,'Workforce distribution'!$C$8:$AD$30,AR$7,FALSE)),IF($Q514="n/a",(IF($P514=AR$6,$X514*$F514,0)),$X514*$F514*(VLOOKUP($Q514,'Workforce distribution'!$C$8:$AD$30,AR$7,FALSE)))),0)</f>
        <v>0</v>
      </c>
      <c r="AS514" s="30">
        <f>_xlfn.IFNA(IF($O514="days",$Y514*(VLOOKUP($K514,'Bed parameters'!$A$9:$I$12,9,FALSE))*$F514*(VLOOKUP($Q514,'Workforce distribution'!$C$8:$AD$30,AS$7,FALSE)),IF($Q514="n/a",(IF($P514=AS$6,$X514*$F514,0)),$X514*$F514*(VLOOKUP($Q514,'Workforce distribution'!$C$8:$AD$30,AS$7,FALSE)))),0)</f>
        <v>0</v>
      </c>
      <c r="AT514" s="30">
        <f>_xlfn.IFNA(IF($O514="days",$Y514*(VLOOKUP($K514,'Bed parameters'!$A$9:$I$12,9,FALSE))*$F514*(VLOOKUP($Q514,'Workforce distribution'!$C$8:$AD$30,AT$7,FALSE)),IF($Q514="n/a",(IF($P514=AT$6,$X514*$F514,0)),$X514*$F514*(VLOOKUP($Q514,'Workforce distribution'!$C$8:$AD$30,AT$7,FALSE)))),0)</f>
        <v>0</v>
      </c>
      <c r="AU514" s="30">
        <f>_xlfn.IFNA(IF($O514="days",$Y514*(VLOOKUP($K514,'Bed parameters'!$A$9:$I$12,9,FALSE))*$F514*(VLOOKUP($Q514,'Workforce distribution'!$C$8:$AD$30,AU$7,FALSE)),IF($Q514="n/a",(IF($P514=AU$6,$X514*$F514,0)),$X514*$F514*(VLOOKUP($Q514,'Workforce distribution'!$C$8:$AD$30,AU$7,FALSE)))),0)</f>
        <v>0</v>
      </c>
      <c r="AV514" s="30">
        <f>_xlfn.IFNA(IF($O514="days",$Y514*(VLOOKUP($K514,'Bed parameters'!$A$9:$I$12,9,FALSE))*$F514*(VLOOKUP($Q514,'Workforce distribution'!$C$8:$AD$30,AV$7,FALSE)),IF($Q514="n/a",(IF($P514=AV$6,$X514*$F514,0)),$X514*$F514*(VLOOKUP($Q514,'Workforce distribution'!$C$8:$AD$30,AV$7,FALSE)))),0)</f>
        <v>0</v>
      </c>
      <c r="AW514" s="30">
        <f>_xlfn.IFNA(IF($O514="days",$Y514*(VLOOKUP($K514,'Bed parameters'!$A$9:$I$12,9,FALSE))*$F514*(VLOOKUP($Q514,'Workforce distribution'!$C$8:$AD$30,AW$7,FALSE)),IF($Q514="n/a",(IF($P514=AW$6,$X514*$F514,0)),$X514*$F514*(VLOOKUP($Q514,'Workforce distribution'!$C$8:$AD$30,AW$7,FALSE)))),0)</f>
        <v>0</v>
      </c>
      <c r="AX514" s="30">
        <f>_xlfn.IFNA(IF($O514="days",$Y514*(VLOOKUP($K514,'Bed parameters'!$A$9:$I$12,9,FALSE))*$F514*(VLOOKUP($Q514,'Workforce distribution'!$C$8:$AD$30,AX$7,FALSE)),IF($Q514="n/a",(IF($P514=AX$6,$X514*$F514,0)),$X514*$F514*(VLOOKUP($Q514,'Workforce distribution'!$C$8:$AD$30,AX$7,FALSE)))),0)</f>
        <v>0</v>
      </c>
      <c r="AY514" s="30">
        <f>_xlfn.IFNA(IF($O514="days",$Y514*(VLOOKUP($K514,'Bed parameters'!$A$9:$I$12,9,FALSE))*$F514*(VLOOKUP($Q514,'Workforce distribution'!$C$8:$AD$30,AY$7,FALSE)),IF($Q514="n/a",(IF($P514=AY$6,$X514*$F514,0)),$X514*$F514*(VLOOKUP($Q514,'Workforce distribution'!$C$8:$AD$30,AY$7,FALSE)))),0)</f>
        <v>0</v>
      </c>
      <c r="AZ514" s="30">
        <f>_xlfn.IFNA(IF($O514="days",$Y514*(VLOOKUP($K514,'Bed parameters'!$A$9:$I$12,9,FALSE))*$F514*(VLOOKUP($Q514,'Workforce distribution'!$C$8:$AD$30,AZ$7,FALSE)),IF($Q514="n/a",(IF($P514=AZ$6,$X514*$F514,0)),$X514*$F514*(VLOOKUP($Q514,'Workforce distribution'!$C$8:$AD$30,AZ$7,FALSE)))),0)</f>
        <v>0</v>
      </c>
      <c r="BA514" s="30">
        <f>_xlfn.IFNA(IF($O514="days",$Y514*(VLOOKUP($K514,'Bed parameters'!$A$9:$I$12,9,FALSE))*$F514*(VLOOKUP($Q514,'Workforce distribution'!$C$8:$AD$30,BA$7,FALSE)),IF($Q514="n/a",(IF($P514=BA$6,$X514*$F514,0)),$X514*$F514*(VLOOKUP($Q514,'Workforce distribution'!$C$8:$AD$30,BA$7,FALSE)))),0)</f>
        <v>0</v>
      </c>
      <c r="BB514" s="30">
        <f>_xlfn.IFNA(IF($O514="days",$Y514*(VLOOKUP($K514,'Bed parameters'!$A$9:$I$12,9,FALSE))*$F514*(VLOOKUP($Q514,'Workforce distribution'!$C$8:$AD$30,BB$7,FALSE)),IF($Q514="n/a",(IF($P514=BB$6,$X514*$F514,0)),$X514*$F514*(VLOOKUP($Q514,'Workforce distribution'!$C$8:$AD$30,BB$7,FALSE)))),0)</f>
        <v>0</v>
      </c>
      <c r="BC514" s="149">
        <f t="shared" si="65"/>
        <v>12.153244539655107</v>
      </c>
      <c r="BD514" s="288">
        <f>IF($Q514="n/a",(IF('Workforce hours'!D$30=0,0,(AB514/'Workforce hours'!D$30))),(IF(VLOOKUP($Q514,'Workforce hours'!$C$8:$AD$30,BD$7,FALSE)=0,0,(AB514/(VLOOKUP($Q514,'Workforce hours'!$C$8:$AD$30,BD$7,FALSE))))))</f>
        <v>0</v>
      </c>
      <c r="BE514" s="288">
        <f>IF($Q514="n/a",(IF('Workforce hours'!E$30=0,0,(AC514/'Workforce hours'!E$30))),(IF(VLOOKUP($Q514,'Workforce hours'!$C$8:$AD$30,BE$7,FALSE)=0,0,(AC514/(VLOOKUP($Q514,'Workforce hours'!$C$8:$AD$30,BE$7,FALSE))))))</f>
        <v>0</v>
      </c>
      <c r="BF514" s="288">
        <f>IF($Q514="n/a",(IF('Workforce hours'!F$30=0,0,(AD514/'Workforce hours'!F$30))),(IF(VLOOKUP($Q514,'Workforce hours'!$C$8:$AD$30,BF$7,FALSE)=0,0,(AD514/(VLOOKUP($Q514,'Workforce hours'!$C$8:$AD$30,BF$7,FALSE))))))</f>
        <v>0</v>
      </c>
      <c r="BG514" s="288">
        <f>IF($Q514="n/a",(IF('Workforce hours'!G$30=0,0,(AE514/'Workforce hours'!G$30))),(IF(VLOOKUP($Q514,'Workforce hours'!$C$8:$AD$30,BG$7,FALSE)=0,0,(AE514/(VLOOKUP($Q514,'Workforce hours'!$C$8:$AD$30,BG$7,FALSE))))))</f>
        <v>0</v>
      </c>
      <c r="BH514" s="288">
        <f>IF($Q514="n/a",(IF('Workforce hours'!H$30=0,0,(AF514/'Workforce hours'!H$30))),(IF(VLOOKUP($Q514,'Workforce hours'!$C$8:$AD$30,BH$7,FALSE)=0,0,(AF514/(VLOOKUP($Q514,'Workforce hours'!$C$8:$AD$30,BH$7,FALSE))))))</f>
        <v>0</v>
      </c>
      <c r="BI514" s="288">
        <f>IF($Q514="n/a",(IF('Workforce hours'!I$30=0,0,(AG514/'Workforce hours'!I$30))),(IF(VLOOKUP($Q514,'Workforce hours'!$C$8:$AD$30,BI$7,FALSE)=0,0,(AG514/(VLOOKUP($Q514,'Workforce hours'!$C$8:$AD$30,BI$7,FALSE))))))</f>
        <v>0</v>
      </c>
      <c r="BJ514" s="288">
        <f>IF($Q514="n/a",(IF('Workforce hours'!J$30=0,0,(AH514/'Workforce hours'!J$30))),(IF(VLOOKUP($Q514,'Workforce hours'!$C$8:$AD$30,BJ$7,FALSE)=0,0,(AH514/(VLOOKUP($Q514,'Workforce hours'!$C$8:$AD$30,BJ$7,FALSE))))))</f>
        <v>0</v>
      </c>
      <c r="BK514" s="288">
        <f>IF($Q514="n/a",(IF('Workforce hours'!K$30=0,0,(AI514/'Workforce hours'!K$30))),(IF(VLOOKUP($Q514,'Workforce hours'!$C$8:$AD$30,BK$7,FALSE)=0,0,(AI514/(VLOOKUP($Q514,'Workforce hours'!$C$8:$AD$30,BK$7,FALSE))))))</f>
        <v>0</v>
      </c>
      <c r="BL514" s="288">
        <f>IF($Q514="n/a",(IF('Workforce hours'!L$30=0,0,(AJ514/'Workforce hours'!L$30))),(IF(VLOOKUP($Q514,'Workforce hours'!$C$8:$AD$30,BL$7,FALSE)=0,0,(AJ514/(VLOOKUP($Q514,'Workforce hours'!$C$8:$AD$30,BL$7,FALSE))))))</f>
        <v>0</v>
      </c>
      <c r="BM514" s="288">
        <f>IF($Q514="n/a",(IF('Workforce hours'!M$30=0,0,(AK514/'Workforce hours'!M$30))),(IF(VLOOKUP($Q514,'Workforce hours'!$C$8:$AD$30,BM$7,FALSE)=0,0,(AK514/(VLOOKUP($Q514,'Workforce hours'!$C$8:$AD$30,BM$7,FALSE))))))</f>
        <v>12.153244539655107</v>
      </c>
      <c r="BN514" s="288">
        <f>IF($Q514="n/a",(IF('Workforce hours'!N$30=0,0,(AL514/'Workforce hours'!N$30))),(IF(VLOOKUP($Q514,'Workforce hours'!$C$8:$AD$30,BN$7,FALSE)=0,0,(AL514/(VLOOKUP($Q514,'Workforce hours'!$C$8:$AD$30,BN$7,FALSE))))))</f>
        <v>0</v>
      </c>
      <c r="BO514" s="288">
        <f>IF($Q514="n/a",(IF('Workforce hours'!O$30=0,0,(AM514/'Workforce hours'!O$30))),(IF(VLOOKUP($Q514,'Workforce hours'!$C$8:$AD$30,BO$7,FALSE)=0,0,(AM514/(VLOOKUP($Q514,'Workforce hours'!$C$8:$AD$30,BO$7,FALSE))))))</f>
        <v>0</v>
      </c>
      <c r="BP514" s="288">
        <f>IF($Q514="n/a",(IF('Workforce hours'!P$30=0,0,(AN514/'Workforce hours'!P$30))),(IF(VLOOKUP($Q514,'Workforce hours'!$C$8:$AD$30,BP$7,FALSE)=0,0,(AN514/(VLOOKUP($Q514,'Workforce hours'!$C$8:$AD$30,BP$7,FALSE))))))</f>
        <v>0</v>
      </c>
      <c r="BQ514" s="288">
        <f>IF($Q514="n/a",(IF('Workforce hours'!Q$30=0,0,(AO514/'Workforce hours'!Q$30))),(IF(VLOOKUP($Q514,'Workforce hours'!$C$8:$AD$30,BQ$7,FALSE)=0,0,(AO514/(VLOOKUP($Q514,'Workforce hours'!$C$8:$AD$30,BQ$7,FALSE))))))</f>
        <v>0</v>
      </c>
      <c r="BR514" s="288">
        <f>IF($Q514="n/a",(IF('Workforce hours'!R$30=0,0,(AP514/'Workforce hours'!R$30))),(IF(VLOOKUP($Q514,'Workforce hours'!$C$8:$AD$30,BR$7,FALSE)=0,0,(AP514/(VLOOKUP($Q514,'Workforce hours'!$C$8:$AD$30,BR$7,FALSE))))))</f>
        <v>0</v>
      </c>
      <c r="BS514" s="288">
        <f>IF($Q514="n/a",(IF('Workforce hours'!S$30=0,0,(AQ514/'Workforce hours'!S$30))),(IF(VLOOKUP($Q514,'Workforce hours'!$C$8:$AD$30,BS$7,FALSE)=0,0,(AQ514/(VLOOKUP($Q514,'Workforce hours'!$C$8:$AD$30,BS$7,FALSE))))))</f>
        <v>0</v>
      </c>
      <c r="BT514" s="288">
        <f>IF($Q514="n/a",(IF('Workforce hours'!T$30=0,0,(AR514/'Workforce hours'!T$30))),(IF(VLOOKUP($Q514,'Workforce hours'!$C$8:$AD$30,BT$7,FALSE)=0,0,(AR514/(VLOOKUP($Q514,'Workforce hours'!$C$8:$AD$30,BT$7,FALSE))))))</f>
        <v>0</v>
      </c>
      <c r="BU514" s="288">
        <f>IF($Q514="n/a",(IF('Workforce hours'!U$30=0,0,(AS514/'Workforce hours'!U$30))),(IF(VLOOKUP($Q514,'Workforce hours'!$C$8:$AD$30,BU$7,FALSE)=0,0,(AS514/(VLOOKUP($Q514,'Workforce hours'!$C$8:$AD$30,BU$7,FALSE))))))</f>
        <v>0</v>
      </c>
      <c r="BV514" s="288">
        <f>IF($Q514="n/a",(IF('Workforce hours'!V$30=0,0,(AT514/'Workforce hours'!V$30))),(IF(VLOOKUP($Q514,'Workforce hours'!$C$8:$AD$30,BV$7,FALSE)=0,0,(AT514/(VLOOKUP($Q514,'Workforce hours'!$C$8:$AD$30,BV$7,FALSE))))))</f>
        <v>0</v>
      </c>
      <c r="BW514" s="288">
        <f>IF($Q514="n/a",(IF('Workforce hours'!W$30=0,0,(AU514/'Workforce hours'!W$30))),(IF(VLOOKUP($Q514,'Workforce hours'!$C$8:$AD$30,BW$7,FALSE)=0,0,(AU514/(VLOOKUP($Q514,'Workforce hours'!$C$8:$AD$30,BW$7,FALSE))))))</f>
        <v>0</v>
      </c>
      <c r="BX514" s="288">
        <f>IF($Q514="n/a",(IF('Workforce hours'!X$30=0,0,(AV514/'Workforce hours'!X$30))),(IF(VLOOKUP($Q514,'Workforce hours'!$C$8:$AD$30,BX$7,FALSE)=0,0,(AV514/(VLOOKUP($Q514,'Workforce hours'!$C$8:$AD$30,BX$7,FALSE))))))</f>
        <v>0</v>
      </c>
      <c r="BY514" s="288">
        <f>IF($Q514="n/a",(IF('Workforce hours'!Y$30=0,0,(AW514/'Workforce hours'!Y$30))),(IF(VLOOKUP($Q514,'Workforce hours'!$C$8:$AD$30,BY$7,FALSE)=0,0,(AW514/(VLOOKUP($Q514,'Workforce hours'!$C$8:$AD$30,BY$7,FALSE))))))</f>
        <v>0</v>
      </c>
      <c r="BZ514" s="288">
        <f>IF($Q514="n/a",(IF('Workforce hours'!Z$30=0,0,(AX514/'Workforce hours'!Z$30))),(IF(VLOOKUP($Q514,'Workforce hours'!$C$8:$AD$30,BZ$7,FALSE)=0,0,(AX514/(VLOOKUP($Q514,'Workforce hours'!$C$8:$AD$30,BZ$7,FALSE))))))</f>
        <v>0</v>
      </c>
      <c r="CA514" s="288">
        <f>IF($Q514="n/a",(IF('Workforce hours'!AA$30=0,0,(AY514/'Workforce hours'!AA$30))),(IF(VLOOKUP($Q514,'Workforce hours'!$C$8:$AD$30,CA$7,FALSE)=0,0,(AY514/(VLOOKUP($Q514,'Workforce hours'!$C$8:$AD$30,CA$7,FALSE))))))</f>
        <v>0</v>
      </c>
      <c r="CB514" s="288">
        <f>IF($Q514="n/a",(IF('Workforce hours'!AB$30=0,0,(AZ514/'Workforce hours'!AB$30))),(IF(VLOOKUP($Q514,'Workforce hours'!$C$8:$AD$30,CB$7,FALSE)=0,0,(AZ514/(VLOOKUP($Q514,'Workforce hours'!$C$8:$AD$30,CB$7,FALSE))))))</f>
        <v>0</v>
      </c>
      <c r="CC514" s="288">
        <f>IF($Q514="n/a",(IF('Workforce hours'!AC$30=0,0,(BA514/'Workforce hours'!AC$30))),(IF(VLOOKUP($Q514,'Workforce hours'!$C$8:$AD$30,CC$7,FALSE)=0,0,(BA514/(VLOOKUP($Q514,'Workforce hours'!$C$8:$AD$30,CC$7,FALSE))))))</f>
        <v>0</v>
      </c>
      <c r="CD514" s="288">
        <f>IF($Q514="n/a",(IF('Workforce hours'!AD$30=0,0,(BB514/'Workforce hours'!AD$30))),(IF(VLOOKUP($Q514,'Workforce hours'!$C$8:$AD$30,CD$7,FALSE)=0,0,(BB514/(VLOOKUP($Q514,'Workforce hours'!$C$8:$AD$30,CD$7,FALSE))))))</f>
        <v>0</v>
      </c>
      <c r="CE514" s="289">
        <f t="shared" si="66"/>
        <v>0</v>
      </c>
      <c r="CF514" s="290">
        <f>BD514*'Workforce costs'!B$9*(1+'Workforce costs'!B$10)*(1+'Workforce costs'!B$11)</f>
        <v>0</v>
      </c>
      <c r="CG514" s="290">
        <f>BE514*'Workforce costs'!C$9*(1+'Workforce costs'!C$10)*(1+'Workforce costs'!C$11)</f>
        <v>0</v>
      </c>
      <c r="CH514" s="290">
        <f>BF514*'Workforce costs'!D$9*(1+'Workforce costs'!D$10)*(1+'Workforce costs'!D$11)</f>
        <v>0</v>
      </c>
      <c r="CI514" s="290">
        <f>BG514*'Workforce costs'!E$9*(1+'Workforce costs'!E$10)*(1+'Workforce costs'!E$11)</f>
        <v>0</v>
      </c>
      <c r="CJ514" s="290">
        <f>BH514*'Workforce costs'!F$9*(1+'Workforce costs'!F$10)*(1+'Workforce costs'!F$11)</f>
        <v>0</v>
      </c>
      <c r="CK514" s="290">
        <f>BI514*'Workforce costs'!G$9*(1+'Workforce costs'!G$10)*(1+'Workforce costs'!G$11)</f>
        <v>0</v>
      </c>
      <c r="CL514" s="290">
        <f>BJ514*'Workforce costs'!H$9*(1+'Workforce costs'!H$10)*(1+'Workforce costs'!H$11)</f>
        <v>0</v>
      </c>
      <c r="CM514" s="290">
        <f>BK514*'Workforce costs'!I$9*(1+'Workforce costs'!I$10)*(1+'Workforce costs'!I$11)</f>
        <v>0</v>
      </c>
      <c r="CN514" s="290">
        <f>BL514*'Workforce costs'!J$9*(1+'Workforce costs'!J$10)*(1+'Workforce costs'!J$11)</f>
        <v>0</v>
      </c>
      <c r="CO514" s="290">
        <f>BM514*'Workforce costs'!K$9*(1+'Workforce costs'!K$10)*(1+'Workforce costs'!K$11)</f>
        <v>0</v>
      </c>
      <c r="CP514" s="290">
        <f>BN514*'Workforce costs'!L$9*(1+'Workforce costs'!L$10)*(1+'Workforce costs'!L$11)</f>
        <v>0</v>
      </c>
      <c r="CQ514" s="290">
        <f>BO514*'Workforce costs'!M$9*(1+'Workforce costs'!M$10)*(1+'Workforce costs'!M$11)</f>
        <v>0</v>
      </c>
      <c r="CR514" s="290">
        <f>BP514*'Workforce costs'!N$9*(1+'Workforce costs'!N$10)*(1+'Workforce costs'!N$11)</f>
        <v>0</v>
      </c>
      <c r="CS514" s="290">
        <f>BQ514*'Workforce costs'!O$9*(1+'Workforce costs'!O$10)*(1+'Workforce costs'!O$11)</f>
        <v>0</v>
      </c>
      <c r="CT514" s="290">
        <f>BR514*'Workforce costs'!P$9*(1+'Workforce costs'!P$10)*(1+'Workforce costs'!P$11)</f>
        <v>0</v>
      </c>
      <c r="CU514" s="290">
        <f>BS514*'Workforce costs'!Q$9*(1+'Workforce costs'!Q$10)*(1+'Workforce costs'!Q$11)</f>
        <v>0</v>
      </c>
      <c r="CV514" s="290">
        <f>BT514*'Workforce costs'!R$9*(1+'Workforce costs'!R$10)*(1+'Workforce costs'!R$11)</f>
        <v>0</v>
      </c>
      <c r="CW514" s="290">
        <f>BU514*'Workforce costs'!S$9*(1+'Workforce costs'!S$10)*(1+'Workforce costs'!S$11)</f>
        <v>0</v>
      </c>
      <c r="CX514" s="290">
        <f>BV514*'Workforce costs'!T$9*(1+'Workforce costs'!T$10)*(1+'Workforce costs'!T$11)</f>
        <v>0</v>
      </c>
      <c r="CY514" s="290">
        <f>BW514*'Workforce costs'!U$9*(1+'Workforce costs'!U$10)*(1+'Workforce costs'!U$11)</f>
        <v>0</v>
      </c>
      <c r="CZ514" s="290">
        <f>BX514*'Workforce costs'!V$9*(1+'Workforce costs'!V$10)*(1+'Workforce costs'!V$11)</f>
        <v>0</v>
      </c>
      <c r="DA514" s="290">
        <f>BY514*'Workforce costs'!W$9*(1+'Workforce costs'!W$10)*(1+'Workforce costs'!W$11)</f>
        <v>0</v>
      </c>
      <c r="DB514" s="290">
        <f>BZ514*'Workforce costs'!X$9*(1+'Workforce costs'!X$10)*(1+'Workforce costs'!X$11)</f>
        <v>0</v>
      </c>
      <c r="DC514" s="290">
        <f>CA514*'Workforce costs'!Y$9*(1+'Workforce costs'!Y$10)*(1+'Workforce costs'!Y$11)</f>
        <v>0</v>
      </c>
      <c r="DD514" s="290">
        <f>CB514*'Workforce costs'!Z$9*(1+'Workforce costs'!Z$10)*(1+'Workforce costs'!Z$11)</f>
        <v>0</v>
      </c>
      <c r="DE514" s="290">
        <f>CC514*'Workforce costs'!AA$9*(1+'Workforce costs'!AA$10)*(1+'Workforce costs'!AA$11)</f>
        <v>0</v>
      </c>
      <c r="DF514" s="290">
        <f>CD514*'Workforce costs'!AB$9*(1+'Workforce costs'!AB$10)*(1+'Workforce costs'!AB$11)</f>
        <v>0</v>
      </c>
    </row>
    <row r="515" spans="1:110" x14ac:dyDescent="0.3">
      <c r="A515" s="2" t="str">
        <f>Outputs!$A$4</f>
        <v>Australia</v>
      </c>
      <c r="B515" s="2" t="str">
        <f t="shared" si="59"/>
        <v>Australia 25to64</v>
      </c>
      <c r="C515" s="30">
        <f>VLOOKUP($B515,Populations!$D$15:$H$1920,3,FALSE)</f>
        <v>13966174</v>
      </c>
      <c r="D515" s="255">
        <f>IF(OR($H515="General pop",$H515="Schools",$H515="Workplace",$H515="Skills Training",$H515="Digital Supports"),1,VLOOKUP($B515,Populations!$D$15:$H$1920,5,FALSE))</f>
        <v>1</v>
      </c>
      <c r="E515" s="88">
        <f>VLOOKUP(I515,Epidemiology!$C$10:$H$47,6,FALSE)</f>
        <v>333.36</v>
      </c>
      <c r="F515" s="102">
        <f>'Care profiles'!R516</f>
        <v>1</v>
      </c>
      <c r="G515" s="15" t="str">
        <f>'Care profiles'!A516</f>
        <v>25to64</v>
      </c>
      <c r="H515" s="15" t="str">
        <f>'Care profiles'!B516</f>
        <v>Bereaved_Subsequent</v>
      </c>
      <c r="I515" s="15" t="str">
        <f>'Care profiles'!C516</f>
        <v>Bereaved_Subsequent_25-64yrs</v>
      </c>
      <c r="J515" s="15" t="str">
        <f>'Care profiles'!D516</f>
        <v>Care profile</v>
      </c>
      <c r="K515" s="15" t="str">
        <f>'Care profiles'!E516</f>
        <v>Postvention Individual Support Services</v>
      </c>
      <c r="L515" s="104">
        <f>'Care profiles'!F516</f>
        <v>0.1</v>
      </c>
      <c r="M515" s="15">
        <f>'Care profiles'!G516</f>
        <v>6</v>
      </c>
      <c r="N515" s="15">
        <f>'Care profiles'!H516</f>
        <v>60</v>
      </c>
      <c r="O515" s="15" t="str">
        <f>'Care profiles'!I516</f>
        <v>min</v>
      </c>
      <c r="P515" s="15" t="str">
        <f>'Care profiles'!J516</f>
        <v>Peer Worker</v>
      </c>
      <c r="Q515" s="15" t="str">
        <f>'Care profiles'!K516</f>
        <v>n/a</v>
      </c>
      <c r="R515" s="15" t="str">
        <f>'Care profiles'!M516</f>
        <v>Y</v>
      </c>
      <c r="S515" s="15" t="str">
        <f>'Care profiles'!O516</f>
        <v>Y</v>
      </c>
      <c r="T515" s="15" t="str">
        <f>'Care profiles'!Q516</f>
        <v>N</v>
      </c>
      <c r="U515" s="30">
        <f t="shared" si="60"/>
        <v>46557.637646400006</v>
      </c>
      <c r="V515" s="30">
        <f t="shared" si="61"/>
        <v>4655.7637646400008</v>
      </c>
      <c r="W515" s="30">
        <f>IF(M515="n/a",0,IF(O515="days",V515*M515*(1+(VLOOKUP(K515,'Bed parameters'!$A$9:$G$12,7,FALSE))),V515*M515))</f>
        <v>27934.582587840006</v>
      </c>
      <c r="X515" s="30">
        <f t="shared" si="62"/>
        <v>27934.582587840003</v>
      </c>
      <c r="Y515" s="30">
        <f t="shared" si="63"/>
        <v>0</v>
      </c>
      <c r="Z515" s="113">
        <f>_xlfn.IFNA(Y515/((VLOOKUP(K515,'Bed parameters'!$A$9:$G$12,3,FALSE))*(VLOOKUP(K515,'Bed parameters'!$A$9:$G$12,5,FALSE))),0)</f>
        <v>0</v>
      </c>
      <c r="AA515" s="30">
        <f t="shared" si="64"/>
        <v>27934.582587840003</v>
      </c>
      <c r="AB515" s="30">
        <f>_xlfn.IFNA(IF($O515="days",$Y515*(VLOOKUP($K515,'Bed parameters'!$A$9:$I$12,9,FALSE))*$F515*(VLOOKUP($Q515,'Workforce distribution'!$C$8:$AD$30,AB$7,FALSE)),IF($Q515="n/a",(IF($P515=AB$6,$X515*$F515,0)),$X515*$F515*(VLOOKUP($Q515,'Workforce distribution'!$C$8:$AD$30,AB$7,FALSE)))),0)</f>
        <v>0</v>
      </c>
      <c r="AC515" s="30">
        <f>_xlfn.IFNA(IF($O515="days",$Y515*(VLOOKUP($K515,'Bed parameters'!$A$9:$I$12,9,FALSE))*$F515*(VLOOKUP($Q515,'Workforce distribution'!$C$8:$AD$30,AC$7,FALSE)),IF($Q515="n/a",(IF($P515=AC$6,$X515*$F515,0)),$X515*$F515*(VLOOKUP($Q515,'Workforce distribution'!$C$8:$AD$30,AC$7,FALSE)))),0)</f>
        <v>0</v>
      </c>
      <c r="AD515" s="30">
        <f>_xlfn.IFNA(IF($O515="days",$Y515*(VLOOKUP($K515,'Bed parameters'!$A$9:$I$12,9,FALSE))*$F515*(VLOOKUP($Q515,'Workforce distribution'!$C$8:$AD$30,AD$7,FALSE)),IF($Q515="n/a",(IF($P515=AD$6,$X515*$F515,0)),$X515*$F515*(VLOOKUP($Q515,'Workforce distribution'!$C$8:$AD$30,AD$7,FALSE)))),0)</f>
        <v>0</v>
      </c>
      <c r="AE515" s="30">
        <f>_xlfn.IFNA(IF($O515="days",$Y515*(VLOOKUP($K515,'Bed parameters'!$A$9:$I$12,9,FALSE))*$F515*(VLOOKUP($Q515,'Workforce distribution'!$C$8:$AD$30,AE$7,FALSE)),IF($Q515="n/a",(IF($P515=AE$6,$X515*$F515,0)),$X515*$F515*(VLOOKUP($Q515,'Workforce distribution'!$C$8:$AD$30,AE$7,FALSE)))),0)</f>
        <v>27934.582587840003</v>
      </c>
      <c r="AF515" s="30">
        <f>_xlfn.IFNA(IF($O515="days",$Y515*(VLOOKUP($K515,'Bed parameters'!$A$9:$I$12,9,FALSE))*$F515*(VLOOKUP($Q515,'Workforce distribution'!$C$8:$AD$30,AF$7,FALSE)),IF($Q515="n/a",(IF($P515=AF$6,$X515*$F515,0)),$X515*$F515*(VLOOKUP($Q515,'Workforce distribution'!$C$8:$AD$30,AF$7,FALSE)))),0)</f>
        <v>0</v>
      </c>
      <c r="AG515" s="30">
        <f>_xlfn.IFNA(IF($O515="days",$Y515*(VLOOKUP($K515,'Bed parameters'!$A$9:$I$12,9,FALSE))*$F515*(VLOOKUP($Q515,'Workforce distribution'!$C$8:$AD$30,AG$7,FALSE)),IF($Q515="n/a",(IF($P515=AG$6,$X515*$F515,0)),$X515*$F515*(VLOOKUP($Q515,'Workforce distribution'!$C$8:$AD$30,AG$7,FALSE)))),0)</f>
        <v>0</v>
      </c>
      <c r="AH515" s="30">
        <f>_xlfn.IFNA(IF($O515="days",$Y515*(VLOOKUP($K515,'Bed parameters'!$A$9:$I$12,9,FALSE))*$F515*(VLOOKUP($Q515,'Workforce distribution'!$C$8:$AD$30,AH$7,FALSE)),IF($Q515="n/a",(IF($P515=AH$6,$X515*$F515,0)),$X515*$F515*(VLOOKUP($Q515,'Workforce distribution'!$C$8:$AD$30,AH$7,FALSE)))),0)</f>
        <v>0</v>
      </c>
      <c r="AI515" s="30">
        <f>_xlfn.IFNA(IF($O515="days",$Y515*(VLOOKUP($K515,'Bed parameters'!$A$9:$I$12,9,FALSE))*$F515*(VLOOKUP($Q515,'Workforce distribution'!$C$8:$AD$30,AI$7,FALSE)),IF($Q515="n/a",(IF($P515=AI$6,$X515*$F515,0)),$X515*$F515*(VLOOKUP($Q515,'Workforce distribution'!$C$8:$AD$30,AI$7,FALSE)))),0)</f>
        <v>0</v>
      </c>
      <c r="AJ515" s="30">
        <f>_xlfn.IFNA(IF($O515="days",$Y515*(VLOOKUP($K515,'Bed parameters'!$A$9:$I$12,9,FALSE))*$F515*(VLOOKUP($Q515,'Workforce distribution'!$C$8:$AD$30,AJ$7,FALSE)),IF($Q515="n/a",(IF($P515=AJ$6,$X515*$F515,0)),$X515*$F515*(VLOOKUP($Q515,'Workforce distribution'!$C$8:$AD$30,AJ$7,FALSE)))),0)</f>
        <v>0</v>
      </c>
      <c r="AK515" s="30">
        <f>_xlfn.IFNA(IF($O515="days",$Y515*(VLOOKUP($K515,'Bed parameters'!$A$9:$I$12,9,FALSE))*$F515*(VLOOKUP($Q515,'Workforce distribution'!$C$8:$AD$30,AK$7,FALSE)),IF($Q515="n/a",(IF($P515=AK$6,$X515*$F515,0)),$X515*$F515*(VLOOKUP($Q515,'Workforce distribution'!$C$8:$AD$30,AK$7,FALSE)))),0)</f>
        <v>0</v>
      </c>
      <c r="AL515" s="30">
        <f>_xlfn.IFNA(IF($O515="days",$Y515*(VLOOKUP($K515,'Bed parameters'!$A$9:$I$12,9,FALSE))*$F515*(VLOOKUP($Q515,'Workforce distribution'!$C$8:$AD$30,AL$7,FALSE)),IF($Q515="n/a",(IF($P515=AL$6,$X515*$F515,0)),$X515*$F515*(VLOOKUP($Q515,'Workforce distribution'!$C$8:$AD$30,AL$7,FALSE)))),0)</f>
        <v>0</v>
      </c>
      <c r="AM515" s="30">
        <f>_xlfn.IFNA(IF($O515="days",$Y515*(VLOOKUP($K515,'Bed parameters'!$A$9:$I$12,9,FALSE))*$F515*(VLOOKUP($Q515,'Workforce distribution'!$C$8:$AD$30,AM$7,FALSE)),IF($Q515="n/a",(IF($P515=AM$6,$X515*$F515,0)),$X515*$F515*(VLOOKUP($Q515,'Workforce distribution'!$C$8:$AD$30,AM$7,FALSE)))),0)</f>
        <v>0</v>
      </c>
      <c r="AN515" s="30">
        <f>_xlfn.IFNA(IF($O515="days",$Y515*(VLOOKUP($K515,'Bed parameters'!$A$9:$I$12,9,FALSE))*$F515*(VLOOKUP($Q515,'Workforce distribution'!$C$8:$AD$30,AN$7,FALSE)),IF($Q515="n/a",(IF($P515=AN$6,$X515*$F515,0)),$X515*$F515*(VLOOKUP($Q515,'Workforce distribution'!$C$8:$AD$30,AN$7,FALSE)))),0)</f>
        <v>0</v>
      </c>
      <c r="AO515" s="30">
        <f>_xlfn.IFNA(IF($O515="days",$Y515*(VLOOKUP($K515,'Bed parameters'!$A$9:$I$12,9,FALSE))*$F515*(VLOOKUP($Q515,'Workforce distribution'!$C$8:$AD$30,AO$7,FALSE)),IF($Q515="n/a",(IF($P515=AO$6,$X515*$F515,0)),$X515*$F515*(VLOOKUP($Q515,'Workforce distribution'!$C$8:$AD$30,AO$7,FALSE)))),0)</f>
        <v>0</v>
      </c>
      <c r="AP515" s="30">
        <f>_xlfn.IFNA(IF($O515="days",$Y515*(VLOOKUP($K515,'Bed parameters'!$A$9:$I$12,9,FALSE))*$F515*(VLOOKUP($Q515,'Workforce distribution'!$C$8:$AD$30,AP$7,FALSE)),IF($Q515="n/a",(IF($P515=AP$6,$X515*$F515,0)),$X515*$F515*(VLOOKUP($Q515,'Workforce distribution'!$C$8:$AD$30,AP$7,FALSE)))),0)</f>
        <v>0</v>
      </c>
      <c r="AQ515" s="30">
        <f>_xlfn.IFNA(IF($O515="days",$Y515*(VLOOKUP($K515,'Bed parameters'!$A$9:$I$12,9,FALSE))*$F515*(VLOOKUP($Q515,'Workforce distribution'!$C$8:$AD$30,AQ$7,FALSE)),IF($Q515="n/a",(IF($P515=AQ$6,$X515*$F515,0)),$X515*$F515*(VLOOKUP($Q515,'Workforce distribution'!$C$8:$AD$30,AQ$7,FALSE)))),0)</f>
        <v>0</v>
      </c>
      <c r="AR515" s="30">
        <f>_xlfn.IFNA(IF($O515="days",$Y515*(VLOOKUP($K515,'Bed parameters'!$A$9:$I$12,9,FALSE))*$F515*(VLOOKUP($Q515,'Workforce distribution'!$C$8:$AD$30,AR$7,FALSE)),IF($Q515="n/a",(IF($P515=AR$6,$X515*$F515,0)),$X515*$F515*(VLOOKUP($Q515,'Workforce distribution'!$C$8:$AD$30,AR$7,FALSE)))),0)</f>
        <v>0</v>
      </c>
      <c r="AS515" s="30">
        <f>_xlfn.IFNA(IF($O515="days",$Y515*(VLOOKUP($K515,'Bed parameters'!$A$9:$I$12,9,FALSE))*$F515*(VLOOKUP($Q515,'Workforce distribution'!$C$8:$AD$30,AS$7,FALSE)),IF($Q515="n/a",(IF($P515=AS$6,$X515*$F515,0)),$X515*$F515*(VLOOKUP($Q515,'Workforce distribution'!$C$8:$AD$30,AS$7,FALSE)))),0)</f>
        <v>0</v>
      </c>
      <c r="AT515" s="30">
        <f>_xlfn.IFNA(IF($O515="days",$Y515*(VLOOKUP($K515,'Bed parameters'!$A$9:$I$12,9,FALSE))*$F515*(VLOOKUP($Q515,'Workforce distribution'!$C$8:$AD$30,AT$7,FALSE)),IF($Q515="n/a",(IF($P515=AT$6,$X515*$F515,0)),$X515*$F515*(VLOOKUP($Q515,'Workforce distribution'!$C$8:$AD$30,AT$7,FALSE)))),0)</f>
        <v>0</v>
      </c>
      <c r="AU515" s="30">
        <f>_xlfn.IFNA(IF($O515="days",$Y515*(VLOOKUP($K515,'Bed parameters'!$A$9:$I$12,9,FALSE))*$F515*(VLOOKUP($Q515,'Workforce distribution'!$C$8:$AD$30,AU$7,FALSE)),IF($Q515="n/a",(IF($P515=AU$6,$X515*$F515,0)),$X515*$F515*(VLOOKUP($Q515,'Workforce distribution'!$C$8:$AD$30,AU$7,FALSE)))),0)</f>
        <v>0</v>
      </c>
      <c r="AV515" s="30">
        <f>_xlfn.IFNA(IF($O515="days",$Y515*(VLOOKUP($K515,'Bed parameters'!$A$9:$I$12,9,FALSE))*$F515*(VLOOKUP($Q515,'Workforce distribution'!$C$8:$AD$30,AV$7,FALSE)),IF($Q515="n/a",(IF($P515=AV$6,$X515*$F515,0)),$X515*$F515*(VLOOKUP($Q515,'Workforce distribution'!$C$8:$AD$30,AV$7,FALSE)))),0)</f>
        <v>0</v>
      </c>
      <c r="AW515" s="30">
        <f>_xlfn.IFNA(IF($O515="days",$Y515*(VLOOKUP($K515,'Bed parameters'!$A$9:$I$12,9,FALSE))*$F515*(VLOOKUP($Q515,'Workforce distribution'!$C$8:$AD$30,AW$7,FALSE)),IF($Q515="n/a",(IF($P515=AW$6,$X515*$F515,0)),$X515*$F515*(VLOOKUP($Q515,'Workforce distribution'!$C$8:$AD$30,AW$7,FALSE)))),0)</f>
        <v>0</v>
      </c>
      <c r="AX515" s="30">
        <f>_xlfn.IFNA(IF($O515="days",$Y515*(VLOOKUP($K515,'Bed parameters'!$A$9:$I$12,9,FALSE))*$F515*(VLOOKUP($Q515,'Workforce distribution'!$C$8:$AD$30,AX$7,FALSE)),IF($Q515="n/a",(IF($P515=AX$6,$X515*$F515,0)),$X515*$F515*(VLOOKUP($Q515,'Workforce distribution'!$C$8:$AD$30,AX$7,FALSE)))),0)</f>
        <v>0</v>
      </c>
      <c r="AY515" s="30">
        <f>_xlfn.IFNA(IF($O515="days",$Y515*(VLOOKUP($K515,'Bed parameters'!$A$9:$I$12,9,FALSE))*$F515*(VLOOKUP($Q515,'Workforce distribution'!$C$8:$AD$30,AY$7,FALSE)),IF($Q515="n/a",(IF($P515=AY$6,$X515*$F515,0)),$X515*$F515*(VLOOKUP($Q515,'Workforce distribution'!$C$8:$AD$30,AY$7,FALSE)))),0)</f>
        <v>0</v>
      </c>
      <c r="AZ515" s="30">
        <f>_xlfn.IFNA(IF($O515="days",$Y515*(VLOOKUP($K515,'Bed parameters'!$A$9:$I$12,9,FALSE))*$F515*(VLOOKUP($Q515,'Workforce distribution'!$C$8:$AD$30,AZ$7,FALSE)),IF($Q515="n/a",(IF($P515=AZ$6,$X515*$F515,0)),$X515*$F515*(VLOOKUP($Q515,'Workforce distribution'!$C$8:$AD$30,AZ$7,FALSE)))),0)</f>
        <v>0</v>
      </c>
      <c r="BA515" s="30">
        <f>_xlfn.IFNA(IF($O515="days",$Y515*(VLOOKUP($K515,'Bed parameters'!$A$9:$I$12,9,FALSE))*$F515*(VLOOKUP($Q515,'Workforce distribution'!$C$8:$AD$30,BA$7,FALSE)),IF($Q515="n/a",(IF($P515=BA$6,$X515*$F515,0)),$X515*$F515*(VLOOKUP($Q515,'Workforce distribution'!$C$8:$AD$30,BA$7,FALSE)))),0)</f>
        <v>0</v>
      </c>
      <c r="BB515" s="30">
        <f>_xlfn.IFNA(IF($O515="days",$Y515*(VLOOKUP($K515,'Bed parameters'!$A$9:$I$12,9,FALSE))*$F515*(VLOOKUP($Q515,'Workforce distribution'!$C$8:$AD$30,BB$7,FALSE)),IF($Q515="n/a",(IF($P515=BB$6,$X515*$F515,0)),$X515*$F515*(VLOOKUP($Q515,'Workforce distribution'!$C$8:$AD$30,BB$7,FALSE)))),0)</f>
        <v>0</v>
      </c>
      <c r="BC515" s="149">
        <f t="shared" si="65"/>
        <v>24.306489079310214</v>
      </c>
      <c r="BD515" s="288">
        <f>IF($Q515="n/a",(IF('Workforce hours'!D$30=0,0,(AB515/'Workforce hours'!D$30))),(IF(VLOOKUP($Q515,'Workforce hours'!$C$8:$AD$30,BD$7,FALSE)=0,0,(AB515/(VLOOKUP($Q515,'Workforce hours'!$C$8:$AD$30,BD$7,FALSE))))))</f>
        <v>0</v>
      </c>
      <c r="BE515" s="288">
        <f>IF($Q515="n/a",(IF('Workforce hours'!E$30=0,0,(AC515/'Workforce hours'!E$30))),(IF(VLOOKUP($Q515,'Workforce hours'!$C$8:$AD$30,BE$7,FALSE)=0,0,(AC515/(VLOOKUP($Q515,'Workforce hours'!$C$8:$AD$30,BE$7,FALSE))))))</f>
        <v>0</v>
      </c>
      <c r="BF515" s="288">
        <f>IF($Q515="n/a",(IF('Workforce hours'!F$30=0,0,(AD515/'Workforce hours'!F$30))),(IF(VLOOKUP($Q515,'Workforce hours'!$C$8:$AD$30,BF$7,FALSE)=0,0,(AD515/(VLOOKUP($Q515,'Workforce hours'!$C$8:$AD$30,BF$7,FALSE))))))</f>
        <v>0</v>
      </c>
      <c r="BG515" s="288">
        <f>IF($Q515="n/a",(IF('Workforce hours'!G$30=0,0,(AE515/'Workforce hours'!G$30))),(IF(VLOOKUP($Q515,'Workforce hours'!$C$8:$AD$30,BG$7,FALSE)=0,0,(AE515/(VLOOKUP($Q515,'Workforce hours'!$C$8:$AD$30,BG$7,FALSE))))))</f>
        <v>24.306489079310214</v>
      </c>
      <c r="BH515" s="288">
        <f>IF($Q515="n/a",(IF('Workforce hours'!H$30=0,0,(AF515/'Workforce hours'!H$30))),(IF(VLOOKUP($Q515,'Workforce hours'!$C$8:$AD$30,BH$7,FALSE)=0,0,(AF515/(VLOOKUP($Q515,'Workforce hours'!$C$8:$AD$30,BH$7,FALSE))))))</f>
        <v>0</v>
      </c>
      <c r="BI515" s="288">
        <f>IF($Q515="n/a",(IF('Workforce hours'!I$30=0,0,(AG515/'Workforce hours'!I$30))),(IF(VLOOKUP($Q515,'Workforce hours'!$C$8:$AD$30,BI$7,FALSE)=0,0,(AG515/(VLOOKUP($Q515,'Workforce hours'!$C$8:$AD$30,BI$7,FALSE))))))</f>
        <v>0</v>
      </c>
      <c r="BJ515" s="288">
        <f>IF($Q515="n/a",(IF('Workforce hours'!J$30=0,0,(AH515/'Workforce hours'!J$30))),(IF(VLOOKUP($Q515,'Workforce hours'!$C$8:$AD$30,BJ$7,FALSE)=0,0,(AH515/(VLOOKUP($Q515,'Workforce hours'!$C$8:$AD$30,BJ$7,FALSE))))))</f>
        <v>0</v>
      </c>
      <c r="BK515" s="288">
        <f>IF($Q515="n/a",(IF('Workforce hours'!K$30=0,0,(AI515/'Workforce hours'!K$30))),(IF(VLOOKUP($Q515,'Workforce hours'!$C$8:$AD$30,BK$7,FALSE)=0,0,(AI515/(VLOOKUP($Q515,'Workforce hours'!$C$8:$AD$30,BK$7,FALSE))))))</f>
        <v>0</v>
      </c>
      <c r="BL515" s="288">
        <f>IF($Q515="n/a",(IF('Workforce hours'!L$30=0,0,(AJ515/'Workforce hours'!L$30))),(IF(VLOOKUP($Q515,'Workforce hours'!$C$8:$AD$30,BL$7,FALSE)=0,0,(AJ515/(VLOOKUP($Q515,'Workforce hours'!$C$8:$AD$30,BL$7,FALSE))))))</f>
        <v>0</v>
      </c>
      <c r="BM515" s="288">
        <f>IF($Q515="n/a",(IF('Workforce hours'!M$30=0,0,(AK515/'Workforce hours'!M$30))),(IF(VLOOKUP($Q515,'Workforce hours'!$C$8:$AD$30,BM$7,FALSE)=0,0,(AK515/(VLOOKUP($Q515,'Workforce hours'!$C$8:$AD$30,BM$7,FALSE))))))</f>
        <v>0</v>
      </c>
      <c r="BN515" s="288">
        <f>IF($Q515="n/a",(IF('Workforce hours'!N$30=0,0,(AL515/'Workforce hours'!N$30))),(IF(VLOOKUP($Q515,'Workforce hours'!$C$8:$AD$30,BN$7,FALSE)=0,0,(AL515/(VLOOKUP($Q515,'Workforce hours'!$C$8:$AD$30,BN$7,FALSE))))))</f>
        <v>0</v>
      </c>
      <c r="BO515" s="288">
        <f>IF($Q515="n/a",(IF('Workforce hours'!O$30=0,0,(AM515/'Workforce hours'!O$30))),(IF(VLOOKUP($Q515,'Workforce hours'!$C$8:$AD$30,BO$7,FALSE)=0,0,(AM515/(VLOOKUP($Q515,'Workforce hours'!$C$8:$AD$30,BO$7,FALSE))))))</f>
        <v>0</v>
      </c>
      <c r="BP515" s="288">
        <f>IF($Q515="n/a",(IF('Workforce hours'!P$30=0,0,(AN515/'Workforce hours'!P$30))),(IF(VLOOKUP($Q515,'Workforce hours'!$C$8:$AD$30,BP$7,FALSE)=0,0,(AN515/(VLOOKUP($Q515,'Workforce hours'!$C$8:$AD$30,BP$7,FALSE))))))</f>
        <v>0</v>
      </c>
      <c r="BQ515" s="288">
        <f>IF($Q515="n/a",(IF('Workforce hours'!Q$30=0,0,(AO515/'Workforce hours'!Q$30))),(IF(VLOOKUP($Q515,'Workforce hours'!$C$8:$AD$30,BQ$7,FALSE)=0,0,(AO515/(VLOOKUP($Q515,'Workforce hours'!$C$8:$AD$30,BQ$7,FALSE))))))</f>
        <v>0</v>
      </c>
      <c r="BR515" s="288">
        <f>IF($Q515="n/a",(IF('Workforce hours'!R$30=0,0,(AP515/'Workforce hours'!R$30))),(IF(VLOOKUP($Q515,'Workforce hours'!$C$8:$AD$30,BR$7,FALSE)=0,0,(AP515/(VLOOKUP($Q515,'Workforce hours'!$C$8:$AD$30,BR$7,FALSE))))))</f>
        <v>0</v>
      </c>
      <c r="BS515" s="288">
        <f>IF($Q515="n/a",(IF('Workforce hours'!S$30=0,0,(AQ515/'Workforce hours'!S$30))),(IF(VLOOKUP($Q515,'Workforce hours'!$C$8:$AD$30,BS$7,FALSE)=0,0,(AQ515/(VLOOKUP($Q515,'Workforce hours'!$C$8:$AD$30,BS$7,FALSE))))))</f>
        <v>0</v>
      </c>
      <c r="BT515" s="288">
        <f>IF($Q515="n/a",(IF('Workforce hours'!T$30=0,0,(AR515/'Workforce hours'!T$30))),(IF(VLOOKUP($Q515,'Workforce hours'!$C$8:$AD$30,BT$7,FALSE)=0,0,(AR515/(VLOOKUP($Q515,'Workforce hours'!$C$8:$AD$30,BT$7,FALSE))))))</f>
        <v>0</v>
      </c>
      <c r="BU515" s="288">
        <f>IF($Q515="n/a",(IF('Workforce hours'!U$30=0,0,(AS515/'Workforce hours'!U$30))),(IF(VLOOKUP($Q515,'Workforce hours'!$C$8:$AD$30,BU$7,FALSE)=0,0,(AS515/(VLOOKUP($Q515,'Workforce hours'!$C$8:$AD$30,BU$7,FALSE))))))</f>
        <v>0</v>
      </c>
      <c r="BV515" s="288">
        <f>IF($Q515="n/a",(IF('Workforce hours'!V$30=0,0,(AT515/'Workforce hours'!V$30))),(IF(VLOOKUP($Q515,'Workforce hours'!$C$8:$AD$30,BV$7,FALSE)=0,0,(AT515/(VLOOKUP($Q515,'Workforce hours'!$C$8:$AD$30,BV$7,FALSE))))))</f>
        <v>0</v>
      </c>
      <c r="BW515" s="288">
        <f>IF($Q515="n/a",(IF('Workforce hours'!W$30=0,0,(AU515/'Workforce hours'!W$30))),(IF(VLOOKUP($Q515,'Workforce hours'!$C$8:$AD$30,BW$7,FALSE)=0,0,(AU515/(VLOOKUP($Q515,'Workforce hours'!$C$8:$AD$30,BW$7,FALSE))))))</f>
        <v>0</v>
      </c>
      <c r="BX515" s="288">
        <f>IF($Q515="n/a",(IF('Workforce hours'!X$30=0,0,(AV515/'Workforce hours'!X$30))),(IF(VLOOKUP($Q515,'Workforce hours'!$C$8:$AD$30,BX$7,FALSE)=0,0,(AV515/(VLOOKUP($Q515,'Workforce hours'!$C$8:$AD$30,BX$7,FALSE))))))</f>
        <v>0</v>
      </c>
      <c r="BY515" s="288">
        <f>IF($Q515="n/a",(IF('Workforce hours'!Y$30=0,0,(AW515/'Workforce hours'!Y$30))),(IF(VLOOKUP($Q515,'Workforce hours'!$C$8:$AD$30,BY$7,FALSE)=0,0,(AW515/(VLOOKUP($Q515,'Workforce hours'!$C$8:$AD$30,BY$7,FALSE))))))</f>
        <v>0</v>
      </c>
      <c r="BZ515" s="288">
        <f>IF($Q515="n/a",(IF('Workforce hours'!Z$30=0,0,(AX515/'Workforce hours'!Z$30))),(IF(VLOOKUP($Q515,'Workforce hours'!$C$8:$AD$30,BZ$7,FALSE)=0,0,(AX515/(VLOOKUP($Q515,'Workforce hours'!$C$8:$AD$30,BZ$7,FALSE))))))</f>
        <v>0</v>
      </c>
      <c r="CA515" s="288">
        <f>IF($Q515="n/a",(IF('Workforce hours'!AA$30=0,0,(AY515/'Workforce hours'!AA$30))),(IF(VLOOKUP($Q515,'Workforce hours'!$C$8:$AD$30,CA$7,FALSE)=0,0,(AY515/(VLOOKUP($Q515,'Workforce hours'!$C$8:$AD$30,CA$7,FALSE))))))</f>
        <v>0</v>
      </c>
      <c r="CB515" s="288">
        <f>IF($Q515="n/a",(IF('Workforce hours'!AB$30=0,0,(AZ515/'Workforce hours'!AB$30))),(IF(VLOOKUP($Q515,'Workforce hours'!$C$8:$AD$30,CB$7,FALSE)=0,0,(AZ515/(VLOOKUP($Q515,'Workforce hours'!$C$8:$AD$30,CB$7,FALSE))))))</f>
        <v>0</v>
      </c>
      <c r="CC515" s="288">
        <f>IF($Q515="n/a",(IF('Workforce hours'!AC$30=0,0,(BA515/'Workforce hours'!AC$30))),(IF(VLOOKUP($Q515,'Workforce hours'!$C$8:$AD$30,CC$7,FALSE)=0,0,(BA515/(VLOOKUP($Q515,'Workforce hours'!$C$8:$AD$30,CC$7,FALSE))))))</f>
        <v>0</v>
      </c>
      <c r="CD515" s="288">
        <f>IF($Q515="n/a",(IF('Workforce hours'!AD$30=0,0,(BB515/'Workforce hours'!AD$30))),(IF(VLOOKUP($Q515,'Workforce hours'!$C$8:$AD$30,CD$7,FALSE)=0,0,(BB515/(VLOOKUP($Q515,'Workforce hours'!$C$8:$AD$30,CD$7,FALSE))))))</f>
        <v>0</v>
      </c>
      <c r="CE515" s="289">
        <f t="shared" si="66"/>
        <v>0</v>
      </c>
      <c r="CF515" s="290">
        <f>BD515*'Workforce costs'!B$9*(1+'Workforce costs'!B$10)*(1+'Workforce costs'!B$11)</f>
        <v>0</v>
      </c>
      <c r="CG515" s="290">
        <f>BE515*'Workforce costs'!C$9*(1+'Workforce costs'!C$10)*(1+'Workforce costs'!C$11)</f>
        <v>0</v>
      </c>
      <c r="CH515" s="290">
        <f>BF515*'Workforce costs'!D$9*(1+'Workforce costs'!D$10)*(1+'Workforce costs'!D$11)</f>
        <v>0</v>
      </c>
      <c r="CI515" s="290">
        <f>BG515*'Workforce costs'!E$9*(1+'Workforce costs'!E$10)*(1+'Workforce costs'!E$11)</f>
        <v>0</v>
      </c>
      <c r="CJ515" s="290">
        <f>BH515*'Workforce costs'!F$9*(1+'Workforce costs'!F$10)*(1+'Workforce costs'!F$11)</f>
        <v>0</v>
      </c>
      <c r="CK515" s="290">
        <f>BI515*'Workforce costs'!G$9*(1+'Workforce costs'!G$10)*(1+'Workforce costs'!G$11)</f>
        <v>0</v>
      </c>
      <c r="CL515" s="290">
        <f>BJ515*'Workforce costs'!H$9*(1+'Workforce costs'!H$10)*(1+'Workforce costs'!H$11)</f>
        <v>0</v>
      </c>
      <c r="CM515" s="290">
        <f>BK515*'Workforce costs'!I$9*(1+'Workforce costs'!I$10)*(1+'Workforce costs'!I$11)</f>
        <v>0</v>
      </c>
      <c r="CN515" s="290">
        <f>BL515*'Workforce costs'!J$9*(1+'Workforce costs'!J$10)*(1+'Workforce costs'!J$11)</f>
        <v>0</v>
      </c>
      <c r="CO515" s="290">
        <f>BM515*'Workforce costs'!K$9*(1+'Workforce costs'!K$10)*(1+'Workforce costs'!K$11)</f>
        <v>0</v>
      </c>
      <c r="CP515" s="290">
        <f>BN515*'Workforce costs'!L$9*(1+'Workforce costs'!L$10)*(1+'Workforce costs'!L$11)</f>
        <v>0</v>
      </c>
      <c r="CQ515" s="290">
        <f>BO515*'Workforce costs'!M$9*(1+'Workforce costs'!M$10)*(1+'Workforce costs'!M$11)</f>
        <v>0</v>
      </c>
      <c r="CR515" s="290">
        <f>BP515*'Workforce costs'!N$9*(1+'Workforce costs'!N$10)*(1+'Workforce costs'!N$11)</f>
        <v>0</v>
      </c>
      <c r="CS515" s="290">
        <f>BQ515*'Workforce costs'!O$9*(1+'Workforce costs'!O$10)*(1+'Workforce costs'!O$11)</f>
        <v>0</v>
      </c>
      <c r="CT515" s="290">
        <f>BR515*'Workforce costs'!P$9*(1+'Workforce costs'!P$10)*(1+'Workforce costs'!P$11)</f>
        <v>0</v>
      </c>
      <c r="CU515" s="290">
        <f>BS515*'Workforce costs'!Q$9*(1+'Workforce costs'!Q$10)*(1+'Workforce costs'!Q$11)</f>
        <v>0</v>
      </c>
      <c r="CV515" s="290">
        <f>BT515*'Workforce costs'!R$9*(1+'Workforce costs'!R$10)*(1+'Workforce costs'!R$11)</f>
        <v>0</v>
      </c>
      <c r="CW515" s="290">
        <f>BU515*'Workforce costs'!S$9*(1+'Workforce costs'!S$10)*(1+'Workforce costs'!S$11)</f>
        <v>0</v>
      </c>
      <c r="CX515" s="290">
        <f>BV515*'Workforce costs'!T$9*(1+'Workforce costs'!T$10)*(1+'Workforce costs'!T$11)</f>
        <v>0</v>
      </c>
      <c r="CY515" s="290">
        <f>BW515*'Workforce costs'!U$9*(1+'Workforce costs'!U$10)*(1+'Workforce costs'!U$11)</f>
        <v>0</v>
      </c>
      <c r="CZ515" s="290">
        <f>BX515*'Workforce costs'!V$9*(1+'Workforce costs'!V$10)*(1+'Workforce costs'!V$11)</f>
        <v>0</v>
      </c>
      <c r="DA515" s="290">
        <f>BY515*'Workforce costs'!W$9*(1+'Workforce costs'!W$10)*(1+'Workforce costs'!W$11)</f>
        <v>0</v>
      </c>
      <c r="DB515" s="290">
        <f>BZ515*'Workforce costs'!X$9*(1+'Workforce costs'!X$10)*(1+'Workforce costs'!X$11)</f>
        <v>0</v>
      </c>
      <c r="DC515" s="290">
        <f>CA515*'Workforce costs'!Y$9*(1+'Workforce costs'!Y$10)*(1+'Workforce costs'!Y$11)</f>
        <v>0</v>
      </c>
      <c r="DD515" s="290">
        <f>CB515*'Workforce costs'!Z$9*(1+'Workforce costs'!Z$10)*(1+'Workforce costs'!Z$11)</f>
        <v>0</v>
      </c>
      <c r="DE515" s="290">
        <f>CC515*'Workforce costs'!AA$9*(1+'Workforce costs'!AA$10)*(1+'Workforce costs'!AA$11)</f>
        <v>0</v>
      </c>
      <c r="DF515" s="290">
        <f>CD515*'Workforce costs'!AB$9*(1+'Workforce costs'!AB$10)*(1+'Workforce costs'!AB$11)</f>
        <v>0</v>
      </c>
    </row>
    <row r="516" spans="1:110" x14ac:dyDescent="0.3">
      <c r="A516" s="2" t="str">
        <f>Outputs!$A$4</f>
        <v>Australia</v>
      </c>
      <c r="B516" s="2" t="str">
        <f t="shared" si="59"/>
        <v>Australia 25to64</v>
      </c>
      <c r="C516" s="30">
        <f>VLOOKUP($B516,Populations!$D$15:$H$1920,3,FALSE)</f>
        <v>13966174</v>
      </c>
      <c r="D516" s="255">
        <f>IF(OR($H516="General pop",$H516="Schools",$H516="Workplace",$H516="Skills Training",$H516="Digital Supports"),1,VLOOKUP($B516,Populations!$D$15:$H$1920,5,FALSE))</f>
        <v>1</v>
      </c>
      <c r="E516" s="88">
        <f>VLOOKUP(I516,Epidemiology!$C$10:$H$47,6,FALSE)</f>
        <v>333.36</v>
      </c>
      <c r="F516" s="102">
        <f>'Care profiles'!R517</f>
        <v>0.33333333333333331</v>
      </c>
      <c r="G516" s="15" t="str">
        <f>'Care profiles'!A517</f>
        <v>25to64</v>
      </c>
      <c r="H516" s="15" t="str">
        <f>'Care profiles'!B517</f>
        <v>Bereaved_Subsequent</v>
      </c>
      <c r="I516" s="15" t="str">
        <f>'Care profiles'!C517</f>
        <v>Bereaved_Subsequent_25-64yrs</v>
      </c>
      <c r="J516" s="15" t="str">
        <f>'Care profiles'!D517</f>
        <v>Care profile</v>
      </c>
      <c r="K516" s="15" t="str">
        <f>'Care profiles'!E517</f>
        <v>Postvention Group Peer Support Services</v>
      </c>
      <c r="L516" s="104">
        <f>'Care profiles'!F517</f>
        <v>0.75</v>
      </c>
      <c r="M516" s="15">
        <f>'Care profiles'!G517</f>
        <v>10</v>
      </c>
      <c r="N516" s="15">
        <f>'Care profiles'!H517</f>
        <v>90</v>
      </c>
      <c r="O516" s="15" t="str">
        <f>'Care profiles'!I517</f>
        <v>min</v>
      </c>
      <c r="P516" s="15" t="str">
        <f>'Care profiles'!J517</f>
        <v>Peer Worker</v>
      </c>
      <c r="Q516" s="15" t="str">
        <f>'Care profiles'!K517</f>
        <v>n/a</v>
      </c>
      <c r="R516" s="15" t="str">
        <f>'Care profiles'!M517</f>
        <v>Y</v>
      </c>
      <c r="S516" s="15" t="str">
        <f>'Care profiles'!O517</f>
        <v>Y</v>
      </c>
      <c r="T516" s="15" t="str">
        <f>'Care profiles'!Q517</f>
        <v>N</v>
      </c>
      <c r="U516" s="30">
        <f t="shared" si="60"/>
        <v>46557.637646400006</v>
      </c>
      <c r="V516" s="30">
        <f t="shared" si="61"/>
        <v>34918.228234800001</v>
      </c>
      <c r="W516" s="30">
        <f>IF(M516="n/a",0,IF(O516="days",V516*M516*(1+(VLOOKUP(K516,'Bed parameters'!$A$9:$G$12,7,FALSE))),V516*M516))</f>
        <v>349182.28234799998</v>
      </c>
      <c r="X516" s="30">
        <f t="shared" si="62"/>
        <v>523773.42352199997</v>
      </c>
      <c r="Y516" s="30">
        <f t="shared" si="63"/>
        <v>0</v>
      </c>
      <c r="Z516" s="113">
        <f>_xlfn.IFNA(Y516/((VLOOKUP(K516,'Bed parameters'!$A$9:$G$12,3,FALSE))*(VLOOKUP(K516,'Bed parameters'!$A$9:$G$12,5,FALSE))),0)</f>
        <v>0</v>
      </c>
      <c r="AA516" s="30">
        <f t="shared" si="64"/>
        <v>174591.14117399999</v>
      </c>
      <c r="AB516" s="30">
        <f>_xlfn.IFNA(IF($O516="days",$Y516*(VLOOKUP($K516,'Bed parameters'!$A$9:$I$12,9,FALSE))*$F516*(VLOOKUP($Q516,'Workforce distribution'!$C$8:$AD$30,AB$7,FALSE)),IF($Q516="n/a",(IF($P516=AB$6,$X516*$F516,0)),$X516*$F516*(VLOOKUP($Q516,'Workforce distribution'!$C$8:$AD$30,AB$7,FALSE)))),0)</f>
        <v>0</v>
      </c>
      <c r="AC516" s="30">
        <f>_xlfn.IFNA(IF($O516="days",$Y516*(VLOOKUP($K516,'Bed parameters'!$A$9:$I$12,9,FALSE))*$F516*(VLOOKUP($Q516,'Workforce distribution'!$C$8:$AD$30,AC$7,FALSE)),IF($Q516="n/a",(IF($P516=AC$6,$X516*$F516,0)),$X516*$F516*(VLOOKUP($Q516,'Workforce distribution'!$C$8:$AD$30,AC$7,FALSE)))),0)</f>
        <v>0</v>
      </c>
      <c r="AD516" s="30">
        <f>_xlfn.IFNA(IF($O516="days",$Y516*(VLOOKUP($K516,'Bed parameters'!$A$9:$I$12,9,FALSE))*$F516*(VLOOKUP($Q516,'Workforce distribution'!$C$8:$AD$30,AD$7,FALSE)),IF($Q516="n/a",(IF($P516=AD$6,$X516*$F516,0)),$X516*$F516*(VLOOKUP($Q516,'Workforce distribution'!$C$8:$AD$30,AD$7,FALSE)))),0)</f>
        <v>0</v>
      </c>
      <c r="AE516" s="30">
        <f>_xlfn.IFNA(IF($O516="days",$Y516*(VLOOKUP($K516,'Bed parameters'!$A$9:$I$12,9,FALSE))*$F516*(VLOOKUP($Q516,'Workforce distribution'!$C$8:$AD$30,AE$7,FALSE)),IF($Q516="n/a",(IF($P516=AE$6,$X516*$F516,0)),$X516*$F516*(VLOOKUP($Q516,'Workforce distribution'!$C$8:$AD$30,AE$7,FALSE)))),0)</f>
        <v>174591.14117399999</v>
      </c>
      <c r="AF516" s="30">
        <f>_xlfn.IFNA(IF($O516="days",$Y516*(VLOOKUP($K516,'Bed parameters'!$A$9:$I$12,9,FALSE))*$F516*(VLOOKUP($Q516,'Workforce distribution'!$C$8:$AD$30,AF$7,FALSE)),IF($Q516="n/a",(IF($P516=AF$6,$X516*$F516,0)),$X516*$F516*(VLOOKUP($Q516,'Workforce distribution'!$C$8:$AD$30,AF$7,FALSE)))),0)</f>
        <v>0</v>
      </c>
      <c r="AG516" s="30">
        <f>_xlfn.IFNA(IF($O516="days",$Y516*(VLOOKUP($K516,'Bed parameters'!$A$9:$I$12,9,FALSE))*$F516*(VLOOKUP($Q516,'Workforce distribution'!$C$8:$AD$30,AG$7,FALSE)),IF($Q516="n/a",(IF($P516=AG$6,$X516*$F516,0)),$X516*$F516*(VLOOKUP($Q516,'Workforce distribution'!$C$8:$AD$30,AG$7,FALSE)))),0)</f>
        <v>0</v>
      </c>
      <c r="AH516" s="30">
        <f>_xlfn.IFNA(IF($O516="days",$Y516*(VLOOKUP($K516,'Bed parameters'!$A$9:$I$12,9,FALSE))*$F516*(VLOOKUP($Q516,'Workforce distribution'!$C$8:$AD$30,AH$7,FALSE)),IF($Q516="n/a",(IF($P516=AH$6,$X516*$F516,0)),$X516*$F516*(VLOOKUP($Q516,'Workforce distribution'!$C$8:$AD$30,AH$7,FALSE)))),0)</f>
        <v>0</v>
      </c>
      <c r="AI516" s="30">
        <f>_xlfn.IFNA(IF($O516="days",$Y516*(VLOOKUP($K516,'Bed parameters'!$A$9:$I$12,9,FALSE))*$F516*(VLOOKUP($Q516,'Workforce distribution'!$C$8:$AD$30,AI$7,FALSE)),IF($Q516="n/a",(IF($P516=AI$6,$X516*$F516,0)),$X516*$F516*(VLOOKUP($Q516,'Workforce distribution'!$C$8:$AD$30,AI$7,FALSE)))),0)</f>
        <v>0</v>
      </c>
      <c r="AJ516" s="30">
        <f>_xlfn.IFNA(IF($O516="days",$Y516*(VLOOKUP($K516,'Bed parameters'!$A$9:$I$12,9,FALSE))*$F516*(VLOOKUP($Q516,'Workforce distribution'!$C$8:$AD$30,AJ$7,FALSE)),IF($Q516="n/a",(IF($P516=AJ$6,$X516*$F516,0)),$X516*$F516*(VLOOKUP($Q516,'Workforce distribution'!$C$8:$AD$30,AJ$7,FALSE)))),0)</f>
        <v>0</v>
      </c>
      <c r="AK516" s="30">
        <f>_xlfn.IFNA(IF($O516="days",$Y516*(VLOOKUP($K516,'Bed parameters'!$A$9:$I$12,9,FALSE))*$F516*(VLOOKUP($Q516,'Workforce distribution'!$C$8:$AD$30,AK$7,FALSE)),IF($Q516="n/a",(IF($P516=AK$6,$X516*$F516,0)),$X516*$F516*(VLOOKUP($Q516,'Workforce distribution'!$C$8:$AD$30,AK$7,FALSE)))),0)</f>
        <v>0</v>
      </c>
      <c r="AL516" s="30">
        <f>_xlfn.IFNA(IF($O516="days",$Y516*(VLOOKUP($K516,'Bed parameters'!$A$9:$I$12,9,FALSE))*$F516*(VLOOKUP($Q516,'Workforce distribution'!$C$8:$AD$30,AL$7,FALSE)),IF($Q516="n/a",(IF($P516=AL$6,$X516*$F516,0)),$X516*$F516*(VLOOKUP($Q516,'Workforce distribution'!$C$8:$AD$30,AL$7,FALSE)))),0)</f>
        <v>0</v>
      </c>
      <c r="AM516" s="30">
        <f>_xlfn.IFNA(IF($O516="days",$Y516*(VLOOKUP($K516,'Bed parameters'!$A$9:$I$12,9,FALSE))*$F516*(VLOOKUP($Q516,'Workforce distribution'!$C$8:$AD$30,AM$7,FALSE)),IF($Q516="n/a",(IF($P516=AM$6,$X516*$F516,0)),$X516*$F516*(VLOOKUP($Q516,'Workforce distribution'!$C$8:$AD$30,AM$7,FALSE)))),0)</f>
        <v>0</v>
      </c>
      <c r="AN516" s="30">
        <f>_xlfn.IFNA(IF($O516="days",$Y516*(VLOOKUP($K516,'Bed parameters'!$A$9:$I$12,9,FALSE))*$F516*(VLOOKUP($Q516,'Workforce distribution'!$C$8:$AD$30,AN$7,FALSE)),IF($Q516="n/a",(IF($P516=AN$6,$X516*$F516,0)),$X516*$F516*(VLOOKUP($Q516,'Workforce distribution'!$C$8:$AD$30,AN$7,FALSE)))),0)</f>
        <v>0</v>
      </c>
      <c r="AO516" s="30">
        <f>_xlfn.IFNA(IF($O516="days",$Y516*(VLOOKUP($K516,'Bed parameters'!$A$9:$I$12,9,FALSE))*$F516*(VLOOKUP($Q516,'Workforce distribution'!$C$8:$AD$30,AO$7,FALSE)),IF($Q516="n/a",(IF($P516=AO$6,$X516*$F516,0)),$X516*$F516*(VLOOKUP($Q516,'Workforce distribution'!$C$8:$AD$30,AO$7,FALSE)))),0)</f>
        <v>0</v>
      </c>
      <c r="AP516" s="30">
        <f>_xlfn.IFNA(IF($O516="days",$Y516*(VLOOKUP($K516,'Bed parameters'!$A$9:$I$12,9,FALSE))*$F516*(VLOOKUP($Q516,'Workforce distribution'!$C$8:$AD$30,AP$7,FALSE)),IF($Q516="n/a",(IF($P516=AP$6,$X516*$F516,0)),$X516*$F516*(VLOOKUP($Q516,'Workforce distribution'!$C$8:$AD$30,AP$7,FALSE)))),0)</f>
        <v>0</v>
      </c>
      <c r="AQ516" s="30">
        <f>_xlfn.IFNA(IF($O516="days",$Y516*(VLOOKUP($K516,'Bed parameters'!$A$9:$I$12,9,FALSE))*$F516*(VLOOKUP($Q516,'Workforce distribution'!$C$8:$AD$30,AQ$7,FALSE)),IF($Q516="n/a",(IF($P516=AQ$6,$X516*$F516,0)),$X516*$F516*(VLOOKUP($Q516,'Workforce distribution'!$C$8:$AD$30,AQ$7,FALSE)))),0)</f>
        <v>0</v>
      </c>
      <c r="AR516" s="30">
        <f>_xlfn.IFNA(IF($O516="days",$Y516*(VLOOKUP($K516,'Bed parameters'!$A$9:$I$12,9,FALSE))*$F516*(VLOOKUP($Q516,'Workforce distribution'!$C$8:$AD$30,AR$7,FALSE)),IF($Q516="n/a",(IF($P516=AR$6,$X516*$F516,0)),$X516*$F516*(VLOOKUP($Q516,'Workforce distribution'!$C$8:$AD$30,AR$7,FALSE)))),0)</f>
        <v>0</v>
      </c>
      <c r="AS516" s="30">
        <f>_xlfn.IFNA(IF($O516="days",$Y516*(VLOOKUP($K516,'Bed parameters'!$A$9:$I$12,9,FALSE))*$F516*(VLOOKUP($Q516,'Workforce distribution'!$C$8:$AD$30,AS$7,FALSE)),IF($Q516="n/a",(IF($P516=AS$6,$X516*$F516,0)),$X516*$F516*(VLOOKUP($Q516,'Workforce distribution'!$C$8:$AD$30,AS$7,FALSE)))),0)</f>
        <v>0</v>
      </c>
      <c r="AT516" s="30">
        <f>_xlfn.IFNA(IF($O516="days",$Y516*(VLOOKUP($K516,'Bed parameters'!$A$9:$I$12,9,FALSE))*$F516*(VLOOKUP($Q516,'Workforce distribution'!$C$8:$AD$30,AT$7,FALSE)),IF($Q516="n/a",(IF($P516=AT$6,$X516*$F516,0)),$X516*$F516*(VLOOKUP($Q516,'Workforce distribution'!$C$8:$AD$30,AT$7,FALSE)))),0)</f>
        <v>0</v>
      </c>
      <c r="AU516" s="30">
        <f>_xlfn.IFNA(IF($O516="days",$Y516*(VLOOKUP($K516,'Bed parameters'!$A$9:$I$12,9,FALSE))*$F516*(VLOOKUP($Q516,'Workforce distribution'!$C$8:$AD$30,AU$7,FALSE)),IF($Q516="n/a",(IF($P516=AU$6,$X516*$F516,0)),$X516*$F516*(VLOOKUP($Q516,'Workforce distribution'!$C$8:$AD$30,AU$7,FALSE)))),0)</f>
        <v>0</v>
      </c>
      <c r="AV516" s="30">
        <f>_xlfn.IFNA(IF($O516="days",$Y516*(VLOOKUP($K516,'Bed parameters'!$A$9:$I$12,9,FALSE))*$F516*(VLOOKUP($Q516,'Workforce distribution'!$C$8:$AD$30,AV$7,FALSE)),IF($Q516="n/a",(IF($P516=AV$6,$X516*$F516,0)),$X516*$F516*(VLOOKUP($Q516,'Workforce distribution'!$C$8:$AD$30,AV$7,FALSE)))),0)</f>
        <v>0</v>
      </c>
      <c r="AW516" s="30">
        <f>_xlfn.IFNA(IF($O516="days",$Y516*(VLOOKUP($K516,'Bed parameters'!$A$9:$I$12,9,FALSE))*$F516*(VLOOKUP($Q516,'Workforce distribution'!$C$8:$AD$30,AW$7,FALSE)),IF($Q516="n/a",(IF($P516=AW$6,$X516*$F516,0)),$X516*$F516*(VLOOKUP($Q516,'Workforce distribution'!$C$8:$AD$30,AW$7,FALSE)))),0)</f>
        <v>0</v>
      </c>
      <c r="AX516" s="30">
        <f>_xlfn.IFNA(IF($O516="days",$Y516*(VLOOKUP($K516,'Bed parameters'!$A$9:$I$12,9,FALSE))*$F516*(VLOOKUP($Q516,'Workforce distribution'!$C$8:$AD$30,AX$7,FALSE)),IF($Q516="n/a",(IF($P516=AX$6,$X516*$F516,0)),$X516*$F516*(VLOOKUP($Q516,'Workforce distribution'!$C$8:$AD$30,AX$7,FALSE)))),0)</f>
        <v>0</v>
      </c>
      <c r="AY516" s="30">
        <f>_xlfn.IFNA(IF($O516="days",$Y516*(VLOOKUP($K516,'Bed parameters'!$A$9:$I$12,9,FALSE))*$F516*(VLOOKUP($Q516,'Workforce distribution'!$C$8:$AD$30,AY$7,FALSE)),IF($Q516="n/a",(IF($P516=AY$6,$X516*$F516,0)),$X516*$F516*(VLOOKUP($Q516,'Workforce distribution'!$C$8:$AD$30,AY$7,FALSE)))),0)</f>
        <v>0</v>
      </c>
      <c r="AZ516" s="30">
        <f>_xlfn.IFNA(IF($O516="days",$Y516*(VLOOKUP($K516,'Bed parameters'!$A$9:$I$12,9,FALSE))*$F516*(VLOOKUP($Q516,'Workforce distribution'!$C$8:$AD$30,AZ$7,FALSE)),IF($Q516="n/a",(IF($P516=AZ$6,$X516*$F516,0)),$X516*$F516*(VLOOKUP($Q516,'Workforce distribution'!$C$8:$AD$30,AZ$7,FALSE)))),0)</f>
        <v>0</v>
      </c>
      <c r="BA516" s="30">
        <f>_xlfn.IFNA(IF($O516="days",$Y516*(VLOOKUP($K516,'Bed parameters'!$A$9:$I$12,9,FALSE))*$F516*(VLOOKUP($Q516,'Workforce distribution'!$C$8:$AD$30,BA$7,FALSE)),IF($Q516="n/a",(IF($P516=BA$6,$X516*$F516,0)),$X516*$F516*(VLOOKUP($Q516,'Workforce distribution'!$C$8:$AD$30,BA$7,FALSE)))),0)</f>
        <v>0</v>
      </c>
      <c r="BB516" s="30">
        <f>_xlfn.IFNA(IF($O516="days",$Y516*(VLOOKUP($K516,'Bed parameters'!$A$9:$I$12,9,FALSE))*$F516*(VLOOKUP($Q516,'Workforce distribution'!$C$8:$AD$30,BB$7,FALSE)),IF($Q516="n/a",(IF($P516=BB$6,$X516*$F516,0)),$X516*$F516*(VLOOKUP($Q516,'Workforce distribution'!$C$8:$AD$30,BB$7,FALSE)))),0)</f>
        <v>0</v>
      </c>
      <c r="BC516" s="149">
        <f t="shared" si="65"/>
        <v>151.91555674568883</v>
      </c>
      <c r="BD516" s="288">
        <f>IF($Q516="n/a",(IF('Workforce hours'!D$30=0,0,(AB516/'Workforce hours'!D$30))),(IF(VLOOKUP($Q516,'Workforce hours'!$C$8:$AD$30,BD$7,FALSE)=0,0,(AB516/(VLOOKUP($Q516,'Workforce hours'!$C$8:$AD$30,BD$7,FALSE))))))</f>
        <v>0</v>
      </c>
      <c r="BE516" s="288">
        <f>IF($Q516="n/a",(IF('Workforce hours'!E$30=0,0,(AC516/'Workforce hours'!E$30))),(IF(VLOOKUP($Q516,'Workforce hours'!$C$8:$AD$30,BE$7,FALSE)=0,0,(AC516/(VLOOKUP($Q516,'Workforce hours'!$C$8:$AD$30,BE$7,FALSE))))))</f>
        <v>0</v>
      </c>
      <c r="BF516" s="288">
        <f>IF($Q516="n/a",(IF('Workforce hours'!F$30=0,0,(AD516/'Workforce hours'!F$30))),(IF(VLOOKUP($Q516,'Workforce hours'!$C$8:$AD$30,BF$7,FALSE)=0,0,(AD516/(VLOOKUP($Q516,'Workforce hours'!$C$8:$AD$30,BF$7,FALSE))))))</f>
        <v>0</v>
      </c>
      <c r="BG516" s="288">
        <f>IF($Q516="n/a",(IF('Workforce hours'!G$30=0,0,(AE516/'Workforce hours'!G$30))),(IF(VLOOKUP($Q516,'Workforce hours'!$C$8:$AD$30,BG$7,FALSE)=0,0,(AE516/(VLOOKUP($Q516,'Workforce hours'!$C$8:$AD$30,BG$7,FALSE))))))</f>
        <v>151.91555674568883</v>
      </c>
      <c r="BH516" s="288">
        <f>IF($Q516="n/a",(IF('Workforce hours'!H$30=0,0,(AF516/'Workforce hours'!H$30))),(IF(VLOOKUP($Q516,'Workforce hours'!$C$8:$AD$30,BH$7,FALSE)=0,0,(AF516/(VLOOKUP($Q516,'Workforce hours'!$C$8:$AD$30,BH$7,FALSE))))))</f>
        <v>0</v>
      </c>
      <c r="BI516" s="288">
        <f>IF($Q516="n/a",(IF('Workforce hours'!I$30=0,0,(AG516/'Workforce hours'!I$30))),(IF(VLOOKUP($Q516,'Workforce hours'!$C$8:$AD$30,BI$7,FALSE)=0,0,(AG516/(VLOOKUP($Q516,'Workforce hours'!$C$8:$AD$30,BI$7,FALSE))))))</f>
        <v>0</v>
      </c>
      <c r="BJ516" s="288">
        <f>IF($Q516="n/a",(IF('Workforce hours'!J$30=0,0,(AH516/'Workforce hours'!J$30))),(IF(VLOOKUP($Q516,'Workforce hours'!$C$8:$AD$30,BJ$7,FALSE)=0,0,(AH516/(VLOOKUP($Q516,'Workforce hours'!$C$8:$AD$30,BJ$7,FALSE))))))</f>
        <v>0</v>
      </c>
      <c r="BK516" s="288">
        <f>IF($Q516="n/a",(IF('Workforce hours'!K$30=0,0,(AI516/'Workforce hours'!K$30))),(IF(VLOOKUP($Q516,'Workforce hours'!$C$8:$AD$30,BK$7,FALSE)=0,0,(AI516/(VLOOKUP($Q516,'Workforce hours'!$C$8:$AD$30,BK$7,FALSE))))))</f>
        <v>0</v>
      </c>
      <c r="BL516" s="288">
        <f>IF($Q516="n/a",(IF('Workforce hours'!L$30=0,0,(AJ516/'Workforce hours'!L$30))),(IF(VLOOKUP($Q516,'Workforce hours'!$C$8:$AD$30,BL$7,FALSE)=0,0,(AJ516/(VLOOKUP($Q516,'Workforce hours'!$C$8:$AD$30,BL$7,FALSE))))))</f>
        <v>0</v>
      </c>
      <c r="BM516" s="288">
        <f>IF($Q516="n/a",(IF('Workforce hours'!M$30=0,0,(AK516/'Workforce hours'!M$30))),(IF(VLOOKUP($Q516,'Workforce hours'!$C$8:$AD$30,BM$7,FALSE)=0,0,(AK516/(VLOOKUP($Q516,'Workforce hours'!$C$8:$AD$30,BM$7,FALSE))))))</f>
        <v>0</v>
      </c>
      <c r="BN516" s="288">
        <f>IF($Q516="n/a",(IF('Workforce hours'!N$30=0,0,(AL516/'Workforce hours'!N$30))),(IF(VLOOKUP($Q516,'Workforce hours'!$C$8:$AD$30,BN$7,FALSE)=0,0,(AL516/(VLOOKUP($Q516,'Workforce hours'!$C$8:$AD$30,BN$7,FALSE))))))</f>
        <v>0</v>
      </c>
      <c r="BO516" s="288">
        <f>IF($Q516="n/a",(IF('Workforce hours'!O$30=0,0,(AM516/'Workforce hours'!O$30))),(IF(VLOOKUP($Q516,'Workforce hours'!$C$8:$AD$30,BO$7,FALSE)=0,0,(AM516/(VLOOKUP($Q516,'Workforce hours'!$C$8:$AD$30,BO$7,FALSE))))))</f>
        <v>0</v>
      </c>
      <c r="BP516" s="288">
        <f>IF($Q516="n/a",(IF('Workforce hours'!P$30=0,0,(AN516/'Workforce hours'!P$30))),(IF(VLOOKUP($Q516,'Workforce hours'!$C$8:$AD$30,BP$7,FALSE)=0,0,(AN516/(VLOOKUP($Q516,'Workforce hours'!$C$8:$AD$30,BP$7,FALSE))))))</f>
        <v>0</v>
      </c>
      <c r="BQ516" s="288">
        <f>IF($Q516="n/a",(IF('Workforce hours'!Q$30=0,0,(AO516/'Workforce hours'!Q$30))),(IF(VLOOKUP($Q516,'Workforce hours'!$C$8:$AD$30,BQ$7,FALSE)=0,0,(AO516/(VLOOKUP($Q516,'Workforce hours'!$C$8:$AD$30,BQ$7,FALSE))))))</f>
        <v>0</v>
      </c>
      <c r="BR516" s="288">
        <f>IF($Q516="n/a",(IF('Workforce hours'!R$30=0,0,(AP516/'Workforce hours'!R$30))),(IF(VLOOKUP($Q516,'Workforce hours'!$C$8:$AD$30,BR$7,FALSE)=0,0,(AP516/(VLOOKUP($Q516,'Workforce hours'!$C$8:$AD$30,BR$7,FALSE))))))</f>
        <v>0</v>
      </c>
      <c r="BS516" s="288">
        <f>IF($Q516="n/a",(IF('Workforce hours'!S$30=0,0,(AQ516/'Workforce hours'!S$30))),(IF(VLOOKUP($Q516,'Workforce hours'!$C$8:$AD$30,BS$7,FALSE)=0,0,(AQ516/(VLOOKUP($Q516,'Workforce hours'!$C$8:$AD$30,BS$7,FALSE))))))</f>
        <v>0</v>
      </c>
      <c r="BT516" s="288">
        <f>IF($Q516="n/a",(IF('Workforce hours'!T$30=0,0,(AR516/'Workforce hours'!T$30))),(IF(VLOOKUP($Q516,'Workforce hours'!$C$8:$AD$30,BT$7,FALSE)=0,0,(AR516/(VLOOKUP($Q516,'Workforce hours'!$C$8:$AD$30,BT$7,FALSE))))))</f>
        <v>0</v>
      </c>
      <c r="BU516" s="288">
        <f>IF($Q516="n/a",(IF('Workforce hours'!U$30=0,0,(AS516/'Workforce hours'!U$30))),(IF(VLOOKUP($Q516,'Workforce hours'!$C$8:$AD$30,BU$7,FALSE)=0,0,(AS516/(VLOOKUP($Q516,'Workforce hours'!$C$8:$AD$30,BU$7,FALSE))))))</f>
        <v>0</v>
      </c>
      <c r="BV516" s="288">
        <f>IF($Q516="n/a",(IF('Workforce hours'!V$30=0,0,(AT516/'Workforce hours'!V$30))),(IF(VLOOKUP($Q516,'Workforce hours'!$C$8:$AD$30,BV$7,FALSE)=0,0,(AT516/(VLOOKUP($Q516,'Workforce hours'!$C$8:$AD$30,BV$7,FALSE))))))</f>
        <v>0</v>
      </c>
      <c r="BW516" s="288">
        <f>IF($Q516="n/a",(IF('Workforce hours'!W$30=0,0,(AU516/'Workforce hours'!W$30))),(IF(VLOOKUP($Q516,'Workforce hours'!$C$8:$AD$30,BW$7,FALSE)=0,0,(AU516/(VLOOKUP($Q516,'Workforce hours'!$C$8:$AD$30,BW$7,FALSE))))))</f>
        <v>0</v>
      </c>
      <c r="BX516" s="288">
        <f>IF($Q516="n/a",(IF('Workforce hours'!X$30=0,0,(AV516/'Workforce hours'!X$30))),(IF(VLOOKUP($Q516,'Workforce hours'!$C$8:$AD$30,BX$7,FALSE)=0,0,(AV516/(VLOOKUP($Q516,'Workforce hours'!$C$8:$AD$30,BX$7,FALSE))))))</f>
        <v>0</v>
      </c>
      <c r="BY516" s="288">
        <f>IF($Q516="n/a",(IF('Workforce hours'!Y$30=0,0,(AW516/'Workforce hours'!Y$30))),(IF(VLOOKUP($Q516,'Workforce hours'!$C$8:$AD$30,BY$7,FALSE)=0,0,(AW516/(VLOOKUP($Q516,'Workforce hours'!$C$8:$AD$30,BY$7,FALSE))))))</f>
        <v>0</v>
      </c>
      <c r="BZ516" s="288">
        <f>IF($Q516="n/a",(IF('Workforce hours'!Z$30=0,0,(AX516/'Workforce hours'!Z$30))),(IF(VLOOKUP($Q516,'Workforce hours'!$C$8:$AD$30,BZ$7,FALSE)=0,0,(AX516/(VLOOKUP($Q516,'Workforce hours'!$C$8:$AD$30,BZ$7,FALSE))))))</f>
        <v>0</v>
      </c>
      <c r="CA516" s="288">
        <f>IF($Q516="n/a",(IF('Workforce hours'!AA$30=0,0,(AY516/'Workforce hours'!AA$30))),(IF(VLOOKUP($Q516,'Workforce hours'!$C$8:$AD$30,CA$7,FALSE)=0,0,(AY516/(VLOOKUP($Q516,'Workforce hours'!$C$8:$AD$30,CA$7,FALSE))))))</f>
        <v>0</v>
      </c>
      <c r="CB516" s="288">
        <f>IF($Q516="n/a",(IF('Workforce hours'!AB$30=0,0,(AZ516/'Workforce hours'!AB$30))),(IF(VLOOKUP($Q516,'Workforce hours'!$C$8:$AD$30,CB$7,FALSE)=0,0,(AZ516/(VLOOKUP($Q516,'Workforce hours'!$C$8:$AD$30,CB$7,FALSE))))))</f>
        <v>0</v>
      </c>
      <c r="CC516" s="288">
        <f>IF($Q516="n/a",(IF('Workforce hours'!AC$30=0,0,(BA516/'Workforce hours'!AC$30))),(IF(VLOOKUP($Q516,'Workforce hours'!$C$8:$AD$30,CC$7,FALSE)=0,0,(BA516/(VLOOKUP($Q516,'Workforce hours'!$C$8:$AD$30,CC$7,FALSE))))))</f>
        <v>0</v>
      </c>
      <c r="CD516" s="288">
        <f>IF($Q516="n/a",(IF('Workforce hours'!AD$30=0,0,(BB516/'Workforce hours'!AD$30))),(IF(VLOOKUP($Q516,'Workforce hours'!$C$8:$AD$30,CD$7,FALSE)=0,0,(BB516/(VLOOKUP($Q516,'Workforce hours'!$C$8:$AD$30,CD$7,FALSE))))))</f>
        <v>0</v>
      </c>
      <c r="CE516" s="289">
        <f t="shared" si="66"/>
        <v>0</v>
      </c>
      <c r="CF516" s="290">
        <f>BD516*'Workforce costs'!B$9*(1+'Workforce costs'!B$10)*(1+'Workforce costs'!B$11)</f>
        <v>0</v>
      </c>
      <c r="CG516" s="290">
        <f>BE516*'Workforce costs'!C$9*(1+'Workforce costs'!C$10)*(1+'Workforce costs'!C$11)</f>
        <v>0</v>
      </c>
      <c r="CH516" s="290">
        <f>BF516*'Workforce costs'!D$9*(1+'Workforce costs'!D$10)*(1+'Workforce costs'!D$11)</f>
        <v>0</v>
      </c>
      <c r="CI516" s="290">
        <f>BG516*'Workforce costs'!E$9*(1+'Workforce costs'!E$10)*(1+'Workforce costs'!E$11)</f>
        <v>0</v>
      </c>
      <c r="CJ516" s="290">
        <f>BH516*'Workforce costs'!F$9*(1+'Workforce costs'!F$10)*(1+'Workforce costs'!F$11)</f>
        <v>0</v>
      </c>
      <c r="CK516" s="290">
        <f>BI516*'Workforce costs'!G$9*(1+'Workforce costs'!G$10)*(1+'Workforce costs'!G$11)</f>
        <v>0</v>
      </c>
      <c r="CL516" s="290">
        <f>BJ516*'Workforce costs'!H$9*(1+'Workforce costs'!H$10)*(1+'Workforce costs'!H$11)</f>
        <v>0</v>
      </c>
      <c r="CM516" s="290">
        <f>BK516*'Workforce costs'!I$9*(1+'Workforce costs'!I$10)*(1+'Workforce costs'!I$11)</f>
        <v>0</v>
      </c>
      <c r="CN516" s="290">
        <f>BL516*'Workforce costs'!J$9*(1+'Workforce costs'!J$10)*(1+'Workforce costs'!J$11)</f>
        <v>0</v>
      </c>
      <c r="CO516" s="290">
        <f>BM516*'Workforce costs'!K$9*(1+'Workforce costs'!K$10)*(1+'Workforce costs'!K$11)</f>
        <v>0</v>
      </c>
      <c r="CP516" s="290">
        <f>BN516*'Workforce costs'!L$9*(1+'Workforce costs'!L$10)*(1+'Workforce costs'!L$11)</f>
        <v>0</v>
      </c>
      <c r="CQ516" s="290">
        <f>BO516*'Workforce costs'!M$9*(1+'Workforce costs'!M$10)*(1+'Workforce costs'!M$11)</f>
        <v>0</v>
      </c>
      <c r="CR516" s="290">
        <f>BP516*'Workforce costs'!N$9*(1+'Workforce costs'!N$10)*(1+'Workforce costs'!N$11)</f>
        <v>0</v>
      </c>
      <c r="CS516" s="290">
        <f>BQ516*'Workforce costs'!O$9*(1+'Workforce costs'!O$10)*(1+'Workforce costs'!O$11)</f>
        <v>0</v>
      </c>
      <c r="CT516" s="290">
        <f>BR516*'Workforce costs'!P$9*(1+'Workforce costs'!P$10)*(1+'Workforce costs'!P$11)</f>
        <v>0</v>
      </c>
      <c r="CU516" s="290">
        <f>BS516*'Workforce costs'!Q$9*(1+'Workforce costs'!Q$10)*(1+'Workforce costs'!Q$11)</f>
        <v>0</v>
      </c>
      <c r="CV516" s="290">
        <f>BT516*'Workforce costs'!R$9*(1+'Workforce costs'!R$10)*(1+'Workforce costs'!R$11)</f>
        <v>0</v>
      </c>
      <c r="CW516" s="290">
        <f>BU516*'Workforce costs'!S$9*(1+'Workforce costs'!S$10)*(1+'Workforce costs'!S$11)</f>
        <v>0</v>
      </c>
      <c r="CX516" s="290">
        <f>BV516*'Workforce costs'!T$9*(1+'Workforce costs'!T$10)*(1+'Workforce costs'!T$11)</f>
        <v>0</v>
      </c>
      <c r="CY516" s="290">
        <f>BW516*'Workforce costs'!U$9*(1+'Workforce costs'!U$10)*(1+'Workforce costs'!U$11)</f>
        <v>0</v>
      </c>
      <c r="CZ516" s="290">
        <f>BX516*'Workforce costs'!V$9*(1+'Workforce costs'!V$10)*(1+'Workforce costs'!V$11)</f>
        <v>0</v>
      </c>
      <c r="DA516" s="290">
        <f>BY516*'Workforce costs'!W$9*(1+'Workforce costs'!W$10)*(1+'Workforce costs'!W$11)</f>
        <v>0</v>
      </c>
      <c r="DB516" s="290">
        <f>BZ516*'Workforce costs'!X$9*(1+'Workforce costs'!X$10)*(1+'Workforce costs'!X$11)</f>
        <v>0</v>
      </c>
      <c r="DC516" s="290">
        <f>CA516*'Workforce costs'!Y$9*(1+'Workforce costs'!Y$10)*(1+'Workforce costs'!Y$11)</f>
        <v>0</v>
      </c>
      <c r="DD516" s="290">
        <f>CB516*'Workforce costs'!Z$9*(1+'Workforce costs'!Z$10)*(1+'Workforce costs'!Z$11)</f>
        <v>0</v>
      </c>
      <c r="DE516" s="290">
        <f>CC516*'Workforce costs'!AA$9*(1+'Workforce costs'!AA$10)*(1+'Workforce costs'!AA$11)</f>
        <v>0</v>
      </c>
      <c r="DF516" s="290">
        <f>CD516*'Workforce costs'!AB$9*(1+'Workforce costs'!AB$10)*(1+'Workforce costs'!AB$11)</f>
        <v>0</v>
      </c>
    </row>
    <row r="517" spans="1:110" x14ac:dyDescent="0.3">
      <c r="A517" s="2" t="str">
        <f>Outputs!$A$4</f>
        <v>Australia</v>
      </c>
      <c r="B517" s="2" t="str">
        <f t="shared" si="59"/>
        <v>Australia 25to64</v>
      </c>
      <c r="C517" s="30">
        <f>VLOOKUP($B517,Populations!$D$15:$H$1920,3,FALSE)</f>
        <v>13966174</v>
      </c>
      <c r="D517" s="255">
        <f>IF(OR($H517="General pop",$H517="Schools",$H517="Workplace",$H517="Skills Training",$H517="Digital Supports"),1,VLOOKUP($B517,Populations!$D$15:$H$1920,5,FALSE))</f>
        <v>1</v>
      </c>
      <c r="E517" s="88">
        <f>VLOOKUP(I517,Epidemiology!$C$10:$H$47,6,FALSE)</f>
        <v>333.36</v>
      </c>
      <c r="F517" s="102">
        <f>'Care profiles'!R518</f>
        <v>0.16666666666666666</v>
      </c>
      <c r="G517" s="15" t="str">
        <f>'Care profiles'!A518</f>
        <v>25to64</v>
      </c>
      <c r="H517" s="15" t="str">
        <f>'Care profiles'!B518</f>
        <v>Bereaved_Subsequent</v>
      </c>
      <c r="I517" s="15" t="str">
        <f>'Care profiles'!C518</f>
        <v>Bereaved_Subsequent_25-64yrs</v>
      </c>
      <c r="J517" s="15" t="str">
        <f>'Care profiles'!D518</f>
        <v>Care profile</v>
      </c>
      <c r="K517" s="15" t="str">
        <f>'Care profiles'!E518</f>
        <v>Postvention Group Support Services</v>
      </c>
      <c r="L517" s="104">
        <f>'Care profiles'!F518</f>
        <v>0.1</v>
      </c>
      <c r="M517" s="15">
        <f>'Care profiles'!G518</f>
        <v>8</v>
      </c>
      <c r="N517" s="15">
        <f>'Care profiles'!H518</f>
        <v>120</v>
      </c>
      <c r="O517" s="15" t="str">
        <f>'Care profiles'!I518</f>
        <v>min</v>
      </c>
      <c r="P517" s="15" t="str">
        <f>'Care profiles'!J518</f>
        <v>Team</v>
      </c>
      <c r="Q517" s="15" t="str">
        <f>'Care profiles'!K518</f>
        <v>Postvention Group Support</v>
      </c>
      <c r="R517" s="15" t="str">
        <f>'Care profiles'!M518</f>
        <v>Y</v>
      </c>
      <c r="S517" s="15" t="str">
        <f>'Care profiles'!O518</f>
        <v>Y</v>
      </c>
      <c r="T517" s="15" t="str">
        <f>'Care profiles'!Q518</f>
        <v>N</v>
      </c>
      <c r="U517" s="30">
        <f t="shared" si="60"/>
        <v>46557.637646400006</v>
      </c>
      <c r="V517" s="30">
        <f t="shared" si="61"/>
        <v>4655.7637646400008</v>
      </c>
      <c r="W517" s="30">
        <f>IF(M517="n/a",0,IF(O517="days",V517*M517*(1+(VLOOKUP(K517,'Bed parameters'!$A$9:$G$12,7,FALSE))),V517*M517))</f>
        <v>37246.110117120006</v>
      </c>
      <c r="X517" s="30">
        <f t="shared" si="62"/>
        <v>74492.220234240012</v>
      </c>
      <c r="Y517" s="30">
        <f t="shared" si="63"/>
        <v>0</v>
      </c>
      <c r="Z517" s="113">
        <f>_xlfn.IFNA(Y517/((VLOOKUP(K517,'Bed parameters'!$A$9:$G$12,3,FALSE))*(VLOOKUP(K517,'Bed parameters'!$A$9:$G$12,5,FALSE))),0)</f>
        <v>0</v>
      </c>
      <c r="AA517" s="30">
        <f t="shared" si="64"/>
        <v>12415.370039040001</v>
      </c>
      <c r="AB517" s="30">
        <f>_xlfn.IFNA(IF($O517="days",$Y517*(VLOOKUP($K517,'Bed parameters'!$A$9:$I$12,9,FALSE))*$F517*(VLOOKUP($Q517,'Workforce distribution'!$C$8:$AD$30,AB$7,FALSE)),IF($Q517="n/a",(IF($P517=AB$6,$X517*$F517,0)),$X517*$F517*(VLOOKUP($Q517,'Workforce distribution'!$C$8:$AD$30,AB$7,FALSE)))),0)</f>
        <v>0</v>
      </c>
      <c r="AC517" s="30">
        <f>_xlfn.IFNA(IF($O517="days",$Y517*(VLOOKUP($K517,'Bed parameters'!$A$9:$I$12,9,FALSE))*$F517*(VLOOKUP($Q517,'Workforce distribution'!$C$8:$AD$30,AC$7,FALSE)),IF($Q517="n/a",(IF($P517=AC$6,$X517*$F517,0)),$X517*$F517*(VLOOKUP($Q517,'Workforce distribution'!$C$8:$AD$30,AC$7,FALSE)))),0)</f>
        <v>0</v>
      </c>
      <c r="AD517" s="30">
        <f>_xlfn.IFNA(IF($O517="days",$Y517*(VLOOKUP($K517,'Bed parameters'!$A$9:$I$12,9,FALSE))*$F517*(VLOOKUP($Q517,'Workforce distribution'!$C$8:$AD$30,AD$7,FALSE)),IF($Q517="n/a",(IF($P517=AD$6,$X517*$F517,0)),$X517*$F517*(VLOOKUP($Q517,'Workforce distribution'!$C$8:$AD$30,AD$7,FALSE)))),0)</f>
        <v>0</v>
      </c>
      <c r="AE517" s="30">
        <f>_xlfn.IFNA(IF($O517="days",$Y517*(VLOOKUP($K517,'Bed parameters'!$A$9:$I$12,9,FALSE))*$F517*(VLOOKUP($Q517,'Workforce distribution'!$C$8:$AD$30,AE$7,FALSE)),IF($Q517="n/a",(IF($P517=AE$6,$X517*$F517,0)),$X517*$F517*(VLOOKUP($Q517,'Workforce distribution'!$C$8:$AD$30,AE$7,FALSE)))),0)</f>
        <v>6207.6850195200004</v>
      </c>
      <c r="AF517" s="30">
        <f>_xlfn.IFNA(IF($O517="days",$Y517*(VLOOKUP($K517,'Bed parameters'!$A$9:$I$12,9,FALSE))*$F517*(VLOOKUP($Q517,'Workforce distribution'!$C$8:$AD$30,AF$7,FALSE)),IF($Q517="n/a",(IF($P517=AF$6,$X517*$F517,0)),$X517*$F517*(VLOOKUP($Q517,'Workforce distribution'!$C$8:$AD$30,AF$7,FALSE)))),0)</f>
        <v>0</v>
      </c>
      <c r="AG517" s="30">
        <f>_xlfn.IFNA(IF($O517="days",$Y517*(VLOOKUP($K517,'Bed parameters'!$A$9:$I$12,9,FALSE))*$F517*(VLOOKUP($Q517,'Workforce distribution'!$C$8:$AD$30,AG$7,FALSE)),IF($Q517="n/a",(IF($P517=AG$6,$X517*$F517,0)),$X517*$F517*(VLOOKUP($Q517,'Workforce distribution'!$C$8:$AD$30,AG$7,FALSE)))),0)</f>
        <v>0</v>
      </c>
      <c r="AH517" s="30">
        <f>_xlfn.IFNA(IF($O517="days",$Y517*(VLOOKUP($K517,'Bed parameters'!$A$9:$I$12,9,FALSE))*$F517*(VLOOKUP($Q517,'Workforce distribution'!$C$8:$AD$30,AH$7,FALSE)),IF($Q517="n/a",(IF($P517=AH$6,$X517*$F517,0)),$X517*$F517*(VLOOKUP($Q517,'Workforce distribution'!$C$8:$AD$30,AH$7,FALSE)))),0)</f>
        <v>0</v>
      </c>
      <c r="AI517" s="30">
        <f>_xlfn.IFNA(IF($O517="days",$Y517*(VLOOKUP($K517,'Bed parameters'!$A$9:$I$12,9,FALSE))*$F517*(VLOOKUP($Q517,'Workforce distribution'!$C$8:$AD$30,AI$7,FALSE)),IF($Q517="n/a",(IF($P517=AI$6,$X517*$F517,0)),$X517*$F517*(VLOOKUP($Q517,'Workforce distribution'!$C$8:$AD$30,AI$7,FALSE)))),0)</f>
        <v>0</v>
      </c>
      <c r="AJ517" s="30">
        <f>_xlfn.IFNA(IF($O517="days",$Y517*(VLOOKUP($K517,'Bed parameters'!$A$9:$I$12,9,FALSE))*$F517*(VLOOKUP($Q517,'Workforce distribution'!$C$8:$AD$30,AJ$7,FALSE)),IF($Q517="n/a",(IF($P517=AJ$6,$X517*$F517,0)),$X517*$F517*(VLOOKUP($Q517,'Workforce distribution'!$C$8:$AD$30,AJ$7,FALSE)))),0)</f>
        <v>0</v>
      </c>
      <c r="AK517" s="30">
        <f>_xlfn.IFNA(IF($O517="days",$Y517*(VLOOKUP($K517,'Bed parameters'!$A$9:$I$12,9,FALSE))*$F517*(VLOOKUP($Q517,'Workforce distribution'!$C$8:$AD$30,AK$7,FALSE)),IF($Q517="n/a",(IF($P517=AK$6,$X517*$F517,0)),$X517*$F517*(VLOOKUP($Q517,'Workforce distribution'!$C$8:$AD$30,AK$7,FALSE)))),0)</f>
        <v>0</v>
      </c>
      <c r="AL517" s="30">
        <f>_xlfn.IFNA(IF($O517="days",$Y517*(VLOOKUP($K517,'Bed parameters'!$A$9:$I$12,9,FALSE))*$F517*(VLOOKUP($Q517,'Workforce distribution'!$C$8:$AD$30,AL$7,FALSE)),IF($Q517="n/a",(IF($P517=AL$6,$X517*$F517,0)),$X517*$F517*(VLOOKUP($Q517,'Workforce distribution'!$C$8:$AD$30,AL$7,FALSE)))),0)</f>
        <v>0</v>
      </c>
      <c r="AM517" s="30">
        <f>_xlfn.IFNA(IF($O517="days",$Y517*(VLOOKUP($K517,'Bed parameters'!$A$9:$I$12,9,FALSE))*$F517*(VLOOKUP($Q517,'Workforce distribution'!$C$8:$AD$30,AM$7,FALSE)),IF($Q517="n/a",(IF($P517=AM$6,$X517*$F517,0)),$X517*$F517*(VLOOKUP($Q517,'Workforce distribution'!$C$8:$AD$30,AM$7,FALSE)))),0)</f>
        <v>0</v>
      </c>
      <c r="AN517" s="30">
        <f>_xlfn.IFNA(IF($O517="days",$Y517*(VLOOKUP($K517,'Bed parameters'!$A$9:$I$12,9,FALSE))*$F517*(VLOOKUP($Q517,'Workforce distribution'!$C$8:$AD$30,AN$7,FALSE)),IF($Q517="n/a",(IF($P517=AN$6,$X517*$F517,0)),$X517*$F517*(VLOOKUP($Q517,'Workforce distribution'!$C$8:$AD$30,AN$7,FALSE)))),0)</f>
        <v>0</v>
      </c>
      <c r="AO517" s="30">
        <f>_xlfn.IFNA(IF($O517="days",$Y517*(VLOOKUP($K517,'Bed parameters'!$A$9:$I$12,9,FALSE))*$F517*(VLOOKUP($Q517,'Workforce distribution'!$C$8:$AD$30,AO$7,FALSE)),IF($Q517="n/a",(IF($P517=AO$6,$X517*$F517,0)),$X517*$F517*(VLOOKUP($Q517,'Workforce distribution'!$C$8:$AD$30,AO$7,FALSE)))),0)</f>
        <v>0</v>
      </c>
      <c r="AP517" s="30">
        <f>_xlfn.IFNA(IF($O517="days",$Y517*(VLOOKUP($K517,'Bed parameters'!$A$9:$I$12,9,FALSE))*$F517*(VLOOKUP($Q517,'Workforce distribution'!$C$8:$AD$30,AP$7,FALSE)),IF($Q517="n/a",(IF($P517=AP$6,$X517*$F517,0)),$X517*$F517*(VLOOKUP($Q517,'Workforce distribution'!$C$8:$AD$30,AP$7,FALSE)))),0)</f>
        <v>0</v>
      </c>
      <c r="AQ517" s="30">
        <f>_xlfn.IFNA(IF($O517="days",$Y517*(VLOOKUP($K517,'Bed parameters'!$A$9:$I$12,9,FALSE))*$F517*(VLOOKUP($Q517,'Workforce distribution'!$C$8:$AD$30,AQ$7,FALSE)),IF($Q517="n/a",(IF($P517=AQ$6,$X517*$F517,0)),$X517*$F517*(VLOOKUP($Q517,'Workforce distribution'!$C$8:$AD$30,AQ$7,FALSE)))),0)</f>
        <v>0</v>
      </c>
      <c r="AR517" s="30">
        <f>_xlfn.IFNA(IF($O517="days",$Y517*(VLOOKUP($K517,'Bed parameters'!$A$9:$I$12,9,FALSE))*$F517*(VLOOKUP($Q517,'Workforce distribution'!$C$8:$AD$30,AR$7,FALSE)),IF($Q517="n/a",(IF($P517=AR$6,$X517*$F517,0)),$X517*$F517*(VLOOKUP($Q517,'Workforce distribution'!$C$8:$AD$30,AR$7,FALSE)))),0)</f>
        <v>0</v>
      </c>
      <c r="AS517" s="30">
        <f>_xlfn.IFNA(IF($O517="days",$Y517*(VLOOKUP($K517,'Bed parameters'!$A$9:$I$12,9,FALSE))*$F517*(VLOOKUP($Q517,'Workforce distribution'!$C$8:$AD$30,AS$7,FALSE)),IF($Q517="n/a",(IF($P517=AS$6,$X517*$F517,0)),$X517*$F517*(VLOOKUP($Q517,'Workforce distribution'!$C$8:$AD$30,AS$7,FALSE)))),0)</f>
        <v>6207.6850195200004</v>
      </c>
      <c r="AT517" s="30">
        <f>_xlfn.IFNA(IF($O517="days",$Y517*(VLOOKUP($K517,'Bed parameters'!$A$9:$I$12,9,FALSE))*$F517*(VLOOKUP($Q517,'Workforce distribution'!$C$8:$AD$30,AT$7,FALSE)),IF($Q517="n/a",(IF($P517=AT$6,$X517*$F517,0)),$X517*$F517*(VLOOKUP($Q517,'Workforce distribution'!$C$8:$AD$30,AT$7,FALSE)))),0)</f>
        <v>0</v>
      </c>
      <c r="AU517" s="30">
        <f>_xlfn.IFNA(IF($O517="days",$Y517*(VLOOKUP($K517,'Bed parameters'!$A$9:$I$12,9,FALSE))*$F517*(VLOOKUP($Q517,'Workforce distribution'!$C$8:$AD$30,AU$7,FALSE)),IF($Q517="n/a",(IF($P517=AU$6,$X517*$F517,0)),$X517*$F517*(VLOOKUP($Q517,'Workforce distribution'!$C$8:$AD$30,AU$7,FALSE)))),0)</f>
        <v>0</v>
      </c>
      <c r="AV517" s="30">
        <f>_xlfn.IFNA(IF($O517="days",$Y517*(VLOOKUP($K517,'Bed parameters'!$A$9:$I$12,9,FALSE))*$F517*(VLOOKUP($Q517,'Workforce distribution'!$C$8:$AD$30,AV$7,FALSE)),IF($Q517="n/a",(IF($P517=AV$6,$X517*$F517,0)),$X517*$F517*(VLOOKUP($Q517,'Workforce distribution'!$C$8:$AD$30,AV$7,FALSE)))),0)</f>
        <v>0</v>
      </c>
      <c r="AW517" s="30">
        <f>_xlfn.IFNA(IF($O517="days",$Y517*(VLOOKUP($K517,'Bed parameters'!$A$9:$I$12,9,FALSE))*$F517*(VLOOKUP($Q517,'Workforce distribution'!$C$8:$AD$30,AW$7,FALSE)),IF($Q517="n/a",(IF($P517=AW$6,$X517*$F517,0)),$X517*$F517*(VLOOKUP($Q517,'Workforce distribution'!$C$8:$AD$30,AW$7,FALSE)))),0)</f>
        <v>0</v>
      </c>
      <c r="AX517" s="30">
        <f>_xlfn.IFNA(IF($O517="days",$Y517*(VLOOKUP($K517,'Bed parameters'!$A$9:$I$12,9,FALSE))*$F517*(VLOOKUP($Q517,'Workforce distribution'!$C$8:$AD$30,AX$7,FALSE)),IF($Q517="n/a",(IF($P517=AX$6,$X517*$F517,0)),$X517*$F517*(VLOOKUP($Q517,'Workforce distribution'!$C$8:$AD$30,AX$7,FALSE)))),0)</f>
        <v>0</v>
      </c>
      <c r="AY517" s="30">
        <f>_xlfn.IFNA(IF($O517="days",$Y517*(VLOOKUP($K517,'Bed parameters'!$A$9:$I$12,9,FALSE))*$F517*(VLOOKUP($Q517,'Workforce distribution'!$C$8:$AD$30,AY$7,FALSE)),IF($Q517="n/a",(IF($P517=AY$6,$X517*$F517,0)),$X517*$F517*(VLOOKUP($Q517,'Workforce distribution'!$C$8:$AD$30,AY$7,FALSE)))),0)</f>
        <v>0</v>
      </c>
      <c r="AZ517" s="30">
        <f>_xlfn.IFNA(IF($O517="days",$Y517*(VLOOKUP($K517,'Bed parameters'!$A$9:$I$12,9,FALSE))*$F517*(VLOOKUP($Q517,'Workforce distribution'!$C$8:$AD$30,AZ$7,FALSE)),IF($Q517="n/a",(IF($P517=AZ$6,$X517*$F517,0)),$X517*$F517*(VLOOKUP($Q517,'Workforce distribution'!$C$8:$AD$30,AZ$7,FALSE)))),0)</f>
        <v>0</v>
      </c>
      <c r="BA517" s="30">
        <f>_xlfn.IFNA(IF($O517="days",$Y517*(VLOOKUP($K517,'Bed parameters'!$A$9:$I$12,9,FALSE))*$F517*(VLOOKUP($Q517,'Workforce distribution'!$C$8:$AD$30,BA$7,FALSE)),IF($Q517="n/a",(IF($P517=BA$6,$X517*$F517,0)),$X517*$F517*(VLOOKUP($Q517,'Workforce distribution'!$C$8:$AD$30,BA$7,FALSE)))),0)</f>
        <v>0</v>
      </c>
      <c r="BB517" s="30">
        <f>_xlfn.IFNA(IF($O517="days",$Y517*(VLOOKUP($K517,'Bed parameters'!$A$9:$I$12,9,FALSE))*$F517*(VLOOKUP($Q517,'Workforce distribution'!$C$8:$AD$30,BB$7,FALSE)),IF($Q517="n/a",(IF($P517=BB$6,$X517*$F517,0)),$X517*$F517*(VLOOKUP($Q517,'Workforce distribution'!$C$8:$AD$30,BB$7,FALSE)))),0)</f>
        <v>0</v>
      </c>
      <c r="BC517" s="149">
        <f t="shared" si="65"/>
        <v>9.6467521670862482</v>
      </c>
      <c r="BD517" s="288">
        <f>IF($Q517="n/a",(IF('Workforce hours'!D$30=0,0,(AB517/'Workforce hours'!D$30))),(IF(VLOOKUP($Q517,'Workforce hours'!$C$8:$AD$30,BD$7,FALSE)=0,0,(AB517/(VLOOKUP($Q517,'Workforce hours'!$C$8:$AD$30,BD$7,FALSE))))))</f>
        <v>0</v>
      </c>
      <c r="BE517" s="288">
        <f>IF($Q517="n/a",(IF('Workforce hours'!E$30=0,0,(AC517/'Workforce hours'!E$30))),(IF(VLOOKUP($Q517,'Workforce hours'!$C$8:$AD$30,BE$7,FALSE)=0,0,(AC517/(VLOOKUP($Q517,'Workforce hours'!$C$8:$AD$30,BE$7,FALSE))))))</f>
        <v>0</v>
      </c>
      <c r="BF517" s="288">
        <f>IF($Q517="n/a",(IF('Workforce hours'!F$30=0,0,(AD517/'Workforce hours'!F$30))),(IF(VLOOKUP($Q517,'Workforce hours'!$C$8:$AD$30,BF$7,FALSE)=0,0,(AD517/(VLOOKUP($Q517,'Workforce hours'!$C$8:$AD$30,BF$7,FALSE))))))</f>
        <v>0</v>
      </c>
      <c r="BG517" s="288">
        <f>IF($Q517="n/a",(IF('Workforce hours'!G$30=0,0,(AE517/'Workforce hours'!G$30))),(IF(VLOOKUP($Q517,'Workforce hours'!$C$8:$AD$30,BG$7,FALSE)=0,0,(AE517/(VLOOKUP($Q517,'Workforce hours'!$C$8:$AD$30,BG$7,FALSE))))))</f>
        <v>4.8233760835431241</v>
      </c>
      <c r="BH517" s="288">
        <f>IF($Q517="n/a",(IF('Workforce hours'!H$30=0,0,(AF517/'Workforce hours'!H$30))),(IF(VLOOKUP($Q517,'Workforce hours'!$C$8:$AD$30,BH$7,FALSE)=0,0,(AF517/(VLOOKUP($Q517,'Workforce hours'!$C$8:$AD$30,BH$7,FALSE))))))</f>
        <v>0</v>
      </c>
      <c r="BI517" s="288">
        <f>IF($Q517="n/a",(IF('Workforce hours'!I$30=0,0,(AG517/'Workforce hours'!I$30))),(IF(VLOOKUP($Q517,'Workforce hours'!$C$8:$AD$30,BI$7,FALSE)=0,0,(AG517/(VLOOKUP($Q517,'Workforce hours'!$C$8:$AD$30,BI$7,FALSE))))))</f>
        <v>0</v>
      </c>
      <c r="BJ517" s="288">
        <f>IF($Q517="n/a",(IF('Workforce hours'!J$30=0,0,(AH517/'Workforce hours'!J$30))),(IF(VLOOKUP($Q517,'Workforce hours'!$C$8:$AD$30,BJ$7,FALSE)=0,0,(AH517/(VLOOKUP($Q517,'Workforce hours'!$C$8:$AD$30,BJ$7,FALSE))))))</f>
        <v>0</v>
      </c>
      <c r="BK517" s="288">
        <f>IF($Q517="n/a",(IF('Workforce hours'!K$30=0,0,(AI517/'Workforce hours'!K$30))),(IF(VLOOKUP($Q517,'Workforce hours'!$C$8:$AD$30,BK$7,FALSE)=0,0,(AI517/(VLOOKUP($Q517,'Workforce hours'!$C$8:$AD$30,BK$7,FALSE))))))</f>
        <v>0</v>
      </c>
      <c r="BL517" s="288">
        <f>IF($Q517="n/a",(IF('Workforce hours'!L$30=0,0,(AJ517/'Workforce hours'!L$30))),(IF(VLOOKUP($Q517,'Workforce hours'!$C$8:$AD$30,BL$7,FALSE)=0,0,(AJ517/(VLOOKUP($Q517,'Workforce hours'!$C$8:$AD$30,BL$7,FALSE))))))</f>
        <v>0</v>
      </c>
      <c r="BM517" s="288">
        <f>IF($Q517="n/a",(IF('Workforce hours'!M$30=0,0,(AK517/'Workforce hours'!M$30))),(IF(VLOOKUP($Q517,'Workforce hours'!$C$8:$AD$30,BM$7,FALSE)=0,0,(AK517/(VLOOKUP($Q517,'Workforce hours'!$C$8:$AD$30,BM$7,FALSE))))))</f>
        <v>0</v>
      </c>
      <c r="BN517" s="288">
        <f>IF($Q517="n/a",(IF('Workforce hours'!N$30=0,0,(AL517/'Workforce hours'!N$30))),(IF(VLOOKUP($Q517,'Workforce hours'!$C$8:$AD$30,BN$7,FALSE)=0,0,(AL517/(VLOOKUP($Q517,'Workforce hours'!$C$8:$AD$30,BN$7,FALSE))))))</f>
        <v>0</v>
      </c>
      <c r="BO517" s="288">
        <f>IF($Q517="n/a",(IF('Workforce hours'!O$30=0,0,(AM517/'Workforce hours'!O$30))),(IF(VLOOKUP($Q517,'Workforce hours'!$C$8:$AD$30,BO$7,FALSE)=0,0,(AM517/(VLOOKUP($Q517,'Workforce hours'!$C$8:$AD$30,BO$7,FALSE))))))</f>
        <v>0</v>
      </c>
      <c r="BP517" s="288">
        <f>IF($Q517="n/a",(IF('Workforce hours'!P$30=0,0,(AN517/'Workforce hours'!P$30))),(IF(VLOOKUP($Q517,'Workforce hours'!$C$8:$AD$30,BP$7,FALSE)=0,0,(AN517/(VLOOKUP($Q517,'Workforce hours'!$C$8:$AD$30,BP$7,FALSE))))))</f>
        <v>0</v>
      </c>
      <c r="BQ517" s="288">
        <f>IF($Q517="n/a",(IF('Workforce hours'!Q$30=0,0,(AO517/'Workforce hours'!Q$30))),(IF(VLOOKUP($Q517,'Workforce hours'!$C$8:$AD$30,BQ$7,FALSE)=0,0,(AO517/(VLOOKUP($Q517,'Workforce hours'!$C$8:$AD$30,BQ$7,FALSE))))))</f>
        <v>0</v>
      </c>
      <c r="BR517" s="288">
        <f>IF($Q517="n/a",(IF('Workforce hours'!R$30=0,0,(AP517/'Workforce hours'!R$30))),(IF(VLOOKUP($Q517,'Workforce hours'!$C$8:$AD$30,BR$7,FALSE)=0,0,(AP517/(VLOOKUP($Q517,'Workforce hours'!$C$8:$AD$30,BR$7,FALSE))))))</f>
        <v>0</v>
      </c>
      <c r="BS517" s="288">
        <f>IF($Q517="n/a",(IF('Workforce hours'!S$30=0,0,(AQ517/'Workforce hours'!S$30))),(IF(VLOOKUP($Q517,'Workforce hours'!$C$8:$AD$30,BS$7,FALSE)=0,0,(AQ517/(VLOOKUP($Q517,'Workforce hours'!$C$8:$AD$30,BS$7,FALSE))))))</f>
        <v>0</v>
      </c>
      <c r="BT517" s="288">
        <f>IF($Q517="n/a",(IF('Workforce hours'!T$30=0,0,(AR517/'Workforce hours'!T$30))),(IF(VLOOKUP($Q517,'Workforce hours'!$C$8:$AD$30,BT$7,FALSE)=0,0,(AR517/(VLOOKUP($Q517,'Workforce hours'!$C$8:$AD$30,BT$7,FALSE))))))</f>
        <v>0</v>
      </c>
      <c r="BU517" s="288">
        <f>IF($Q517="n/a",(IF('Workforce hours'!U$30=0,0,(AS517/'Workforce hours'!U$30))),(IF(VLOOKUP($Q517,'Workforce hours'!$C$8:$AD$30,BU$7,FALSE)=0,0,(AS517/(VLOOKUP($Q517,'Workforce hours'!$C$8:$AD$30,BU$7,FALSE))))))</f>
        <v>4.8233760835431241</v>
      </c>
      <c r="BV517" s="288">
        <f>IF($Q517="n/a",(IF('Workforce hours'!V$30=0,0,(AT517/'Workforce hours'!V$30))),(IF(VLOOKUP($Q517,'Workforce hours'!$C$8:$AD$30,BV$7,FALSE)=0,0,(AT517/(VLOOKUP($Q517,'Workforce hours'!$C$8:$AD$30,BV$7,FALSE))))))</f>
        <v>0</v>
      </c>
      <c r="BW517" s="288">
        <f>IF($Q517="n/a",(IF('Workforce hours'!W$30=0,0,(AU517/'Workforce hours'!W$30))),(IF(VLOOKUP($Q517,'Workforce hours'!$C$8:$AD$30,BW$7,FALSE)=0,0,(AU517/(VLOOKUP($Q517,'Workforce hours'!$C$8:$AD$30,BW$7,FALSE))))))</f>
        <v>0</v>
      </c>
      <c r="BX517" s="288">
        <f>IF($Q517="n/a",(IF('Workforce hours'!X$30=0,0,(AV517/'Workforce hours'!X$30))),(IF(VLOOKUP($Q517,'Workforce hours'!$C$8:$AD$30,BX$7,FALSE)=0,0,(AV517/(VLOOKUP($Q517,'Workforce hours'!$C$8:$AD$30,BX$7,FALSE))))))</f>
        <v>0</v>
      </c>
      <c r="BY517" s="288">
        <f>IF($Q517="n/a",(IF('Workforce hours'!Y$30=0,0,(AW517/'Workforce hours'!Y$30))),(IF(VLOOKUP($Q517,'Workforce hours'!$C$8:$AD$30,BY$7,FALSE)=0,0,(AW517/(VLOOKUP($Q517,'Workforce hours'!$C$8:$AD$30,BY$7,FALSE))))))</f>
        <v>0</v>
      </c>
      <c r="BZ517" s="288">
        <f>IF($Q517="n/a",(IF('Workforce hours'!Z$30=0,0,(AX517/'Workforce hours'!Z$30))),(IF(VLOOKUP($Q517,'Workforce hours'!$C$8:$AD$30,BZ$7,FALSE)=0,0,(AX517/(VLOOKUP($Q517,'Workforce hours'!$C$8:$AD$30,BZ$7,FALSE))))))</f>
        <v>0</v>
      </c>
      <c r="CA517" s="288">
        <f>IF($Q517="n/a",(IF('Workforce hours'!AA$30=0,0,(AY517/'Workforce hours'!AA$30))),(IF(VLOOKUP($Q517,'Workforce hours'!$C$8:$AD$30,CA$7,FALSE)=0,0,(AY517/(VLOOKUP($Q517,'Workforce hours'!$C$8:$AD$30,CA$7,FALSE))))))</f>
        <v>0</v>
      </c>
      <c r="CB517" s="288">
        <f>IF($Q517="n/a",(IF('Workforce hours'!AB$30=0,0,(AZ517/'Workforce hours'!AB$30))),(IF(VLOOKUP($Q517,'Workforce hours'!$C$8:$AD$30,CB$7,FALSE)=0,0,(AZ517/(VLOOKUP($Q517,'Workforce hours'!$C$8:$AD$30,CB$7,FALSE))))))</f>
        <v>0</v>
      </c>
      <c r="CC517" s="288">
        <f>IF($Q517="n/a",(IF('Workforce hours'!AC$30=0,0,(BA517/'Workforce hours'!AC$30))),(IF(VLOOKUP($Q517,'Workforce hours'!$C$8:$AD$30,CC$7,FALSE)=0,0,(BA517/(VLOOKUP($Q517,'Workforce hours'!$C$8:$AD$30,CC$7,FALSE))))))</f>
        <v>0</v>
      </c>
      <c r="CD517" s="288">
        <f>IF($Q517="n/a",(IF('Workforce hours'!AD$30=0,0,(BB517/'Workforce hours'!AD$30))),(IF(VLOOKUP($Q517,'Workforce hours'!$C$8:$AD$30,CD$7,FALSE)=0,0,(BB517/(VLOOKUP($Q517,'Workforce hours'!$C$8:$AD$30,CD$7,FALSE))))))</f>
        <v>0</v>
      </c>
      <c r="CE517" s="289">
        <f t="shared" si="66"/>
        <v>0</v>
      </c>
      <c r="CF517" s="290">
        <f>BD517*'Workforce costs'!B$9*(1+'Workforce costs'!B$10)*(1+'Workforce costs'!B$11)</f>
        <v>0</v>
      </c>
      <c r="CG517" s="290">
        <f>BE517*'Workforce costs'!C$9*(1+'Workforce costs'!C$10)*(1+'Workforce costs'!C$11)</f>
        <v>0</v>
      </c>
      <c r="CH517" s="290">
        <f>BF517*'Workforce costs'!D$9*(1+'Workforce costs'!D$10)*(1+'Workforce costs'!D$11)</f>
        <v>0</v>
      </c>
      <c r="CI517" s="290">
        <f>BG517*'Workforce costs'!E$9*(1+'Workforce costs'!E$10)*(1+'Workforce costs'!E$11)</f>
        <v>0</v>
      </c>
      <c r="CJ517" s="290">
        <f>BH517*'Workforce costs'!F$9*(1+'Workforce costs'!F$10)*(1+'Workforce costs'!F$11)</f>
        <v>0</v>
      </c>
      <c r="CK517" s="290">
        <f>BI517*'Workforce costs'!G$9*(1+'Workforce costs'!G$10)*(1+'Workforce costs'!G$11)</f>
        <v>0</v>
      </c>
      <c r="CL517" s="290">
        <f>BJ517*'Workforce costs'!H$9*(1+'Workforce costs'!H$10)*(1+'Workforce costs'!H$11)</f>
        <v>0</v>
      </c>
      <c r="CM517" s="290">
        <f>BK517*'Workforce costs'!I$9*(1+'Workforce costs'!I$10)*(1+'Workforce costs'!I$11)</f>
        <v>0</v>
      </c>
      <c r="CN517" s="290">
        <f>BL517*'Workforce costs'!J$9*(1+'Workforce costs'!J$10)*(1+'Workforce costs'!J$11)</f>
        <v>0</v>
      </c>
      <c r="CO517" s="290">
        <f>BM517*'Workforce costs'!K$9*(1+'Workforce costs'!K$10)*(1+'Workforce costs'!K$11)</f>
        <v>0</v>
      </c>
      <c r="CP517" s="290">
        <f>BN517*'Workforce costs'!L$9*(1+'Workforce costs'!L$10)*(1+'Workforce costs'!L$11)</f>
        <v>0</v>
      </c>
      <c r="CQ517" s="290">
        <f>BO517*'Workforce costs'!M$9*(1+'Workforce costs'!M$10)*(1+'Workforce costs'!M$11)</f>
        <v>0</v>
      </c>
      <c r="CR517" s="290">
        <f>BP517*'Workforce costs'!N$9*(1+'Workforce costs'!N$10)*(1+'Workforce costs'!N$11)</f>
        <v>0</v>
      </c>
      <c r="CS517" s="290">
        <f>BQ517*'Workforce costs'!O$9*(1+'Workforce costs'!O$10)*(1+'Workforce costs'!O$11)</f>
        <v>0</v>
      </c>
      <c r="CT517" s="290">
        <f>BR517*'Workforce costs'!P$9*(1+'Workforce costs'!P$10)*(1+'Workforce costs'!P$11)</f>
        <v>0</v>
      </c>
      <c r="CU517" s="290">
        <f>BS517*'Workforce costs'!Q$9*(1+'Workforce costs'!Q$10)*(1+'Workforce costs'!Q$11)</f>
        <v>0</v>
      </c>
      <c r="CV517" s="290">
        <f>BT517*'Workforce costs'!R$9*(1+'Workforce costs'!R$10)*(1+'Workforce costs'!R$11)</f>
        <v>0</v>
      </c>
      <c r="CW517" s="290">
        <f>BU517*'Workforce costs'!S$9*(1+'Workforce costs'!S$10)*(1+'Workforce costs'!S$11)</f>
        <v>0</v>
      </c>
      <c r="CX517" s="290">
        <f>BV517*'Workforce costs'!T$9*(1+'Workforce costs'!T$10)*(1+'Workforce costs'!T$11)</f>
        <v>0</v>
      </c>
      <c r="CY517" s="290">
        <f>BW517*'Workforce costs'!U$9*(1+'Workforce costs'!U$10)*(1+'Workforce costs'!U$11)</f>
        <v>0</v>
      </c>
      <c r="CZ517" s="290">
        <f>BX517*'Workforce costs'!V$9*(1+'Workforce costs'!V$10)*(1+'Workforce costs'!V$11)</f>
        <v>0</v>
      </c>
      <c r="DA517" s="290">
        <f>BY517*'Workforce costs'!W$9*(1+'Workforce costs'!W$10)*(1+'Workforce costs'!W$11)</f>
        <v>0</v>
      </c>
      <c r="DB517" s="290">
        <f>BZ517*'Workforce costs'!X$9*(1+'Workforce costs'!X$10)*(1+'Workforce costs'!X$11)</f>
        <v>0</v>
      </c>
      <c r="DC517" s="290">
        <f>CA517*'Workforce costs'!Y$9*(1+'Workforce costs'!Y$10)*(1+'Workforce costs'!Y$11)</f>
        <v>0</v>
      </c>
      <c r="DD517" s="290">
        <f>CB517*'Workforce costs'!Z$9*(1+'Workforce costs'!Z$10)*(1+'Workforce costs'!Z$11)</f>
        <v>0</v>
      </c>
      <c r="DE517" s="290">
        <f>CC517*'Workforce costs'!AA$9*(1+'Workforce costs'!AA$10)*(1+'Workforce costs'!AA$11)</f>
        <v>0</v>
      </c>
      <c r="DF517" s="290">
        <f>CD517*'Workforce costs'!AB$9*(1+'Workforce costs'!AB$10)*(1+'Workforce costs'!AB$11)</f>
        <v>0</v>
      </c>
    </row>
    <row r="518" spans="1:110" x14ac:dyDescent="0.3">
      <c r="A518" s="2" t="str">
        <f>Outputs!$A$4</f>
        <v>Australia</v>
      </c>
      <c r="B518" s="2" t="str">
        <f t="shared" si="59"/>
        <v>Australia 25to64</v>
      </c>
      <c r="C518" s="30">
        <f>VLOOKUP($B518,Populations!$D$15:$H$1920,3,FALSE)</f>
        <v>13966174</v>
      </c>
      <c r="D518" s="255">
        <f>IF(OR($H518="General pop",$H518="Schools",$H518="Workplace",$H518="Skills Training",$H518="Digital Supports"),1,VLOOKUP($B518,Populations!$D$15:$H$1920,5,FALSE))</f>
        <v>1</v>
      </c>
      <c r="E518" s="88">
        <f>VLOOKUP(I518,Epidemiology!$C$10:$H$47,6,FALSE)</f>
        <v>333.36</v>
      </c>
      <c r="F518" s="102">
        <f>'Care profiles'!R519</f>
        <v>1</v>
      </c>
      <c r="G518" s="15" t="str">
        <f>'Care profiles'!A519</f>
        <v>25to64</v>
      </c>
      <c r="H518" s="15" t="str">
        <f>'Care profiles'!B519</f>
        <v>Bereaved_Subsequent</v>
      </c>
      <c r="I518" s="15" t="str">
        <f>'Care profiles'!C519</f>
        <v>Bereaved_Subsequent_25-64yrs</v>
      </c>
      <c r="J518" s="15" t="str">
        <f>'Care profiles'!D519</f>
        <v>Care profile</v>
      </c>
      <c r="K518" s="15" t="str">
        <f>'Care profiles'!E519</f>
        <v>Structured Psychological Therapies – Family</v>
      </c>
      <c r="L518" s="104">
        <f>'Care profiles'!F519</f>
        <v>0.5</v>
      </c>
      <c r="M518" s="15">
        <f>'Care profiles'!G519</f>
        <v>15</v>
      </c>
      <c r="N518" s="15">
        <f>'Care profiles'!H519</f>
        <v>60</v>
      </c>
      <c r="O518" s="15" t="str">
        <f>'Care profiles'!I519</f>
        <v>min</v>
      </c>
      <c r="P518" s="15" t="str">
        <f>'Care profiles'!J519</f>
        <v>Tertiary Qualified - Unspecified</v>
      </c>
      <c r="Q518" s="15" t="str">
        <f>'Care profiles'!K519</f>
        <v>n/a</v>
      </c>
      <c r="R518" s="15" t="str">
        <f>'Care profiles'!M519</f>
        <v>Y</v>
      </c>
      <c r="S518" s="15" t="str">
        <f>'Care profiles'!O519</f>
        <v>N</v>
      </c>
      <c r="T518" s="15" t="str">
        <f>'Care profiles'!Q519</f>
        <v>N</v>
      </c>
      <c r="U518" s="30">
        <f t="shared" si="60"/>
        <v>46557.637646400006</v>
      </c>
      <c r="V518" s="30">
        <f t="shared" si="61"/>
        <v>23278.818823200003</v>
      </c>
      <c r="W518" s="30">
        <f>IF(M518="n/a",0,IF(O518="days",V518*M518*(1+(VLOOKUP(K518,'Bed parameters'!$A$9:$G$12,7,FALSE))),V518*M518))</f>
        <v>349182.28234800004</v>
      </c>
      <c r="X518" s="30">
        <f t="shared" si="62"/>
        <v>349182.28234800004</v>
      </c>
      <c r="Y518" s="30">
        <f t="shared" si="63"/>
        <v>0</v>
      </c>
      <c r="Z518" s="113">
        <f>_xlfn.IFNA(Y518/((VLOOKUP(K518,'Bed parameters'!$A$9:$G$12,3,FALSE))*(VLOOKUP(K518,'Bed parameters'!$A$9:$G$12,5,FALSE))),0)</f>
        <v>0</v>
      </c>
      <c r="AA518" s="30">
        <f t="shared" si="64"/>
        <v>349182.28234800004</v>
      </c>
      <c r="AB518" s="30">
        <f>_xlfn.IFNA(IF($O518="days",$Y518*(VLOOKUP($K518,'Bed parameters'!$A$9:$I$12,9,FALSE))*$F518*(VLOOKUP($Q518,'Workforce distribution'!$C$8:$AD$30,AB$7,FALSE)),IF($Q518="n/a",(IF($P518=AB$6,$X518*$F518,0)),$X518*$F518*(VLOOKUP($Q518,'Workforce distribution'!$C$8:$AD$30,AB$7,FALSE)))),0)</f>
        <v>0</v>
      </c>
      <c r="AC518" s="30">
        <f>_xlfn.IFNA(IF($O518="days",$Y518*(VLOOKUP($K518,'Bed parameters'!$A$9:$I$12,9,FALSE))*$F518*(VLOOKUP($Q518,'Workforce distribution'!$C$8:$AD$30,AC$7,FALSE)),IF($Q518="n/a",(IF($P518=AC$6,$X518*$F518,0)),$X518*$F518*(VLOOKUP($Q518,'Workforce distribution'!$C$8:$AD$30,AC$7,FALSE)))),0)</f>
        <v>0</v>
      </c>
      <c r="AD518" s="30">
        <f>_xlfn.IFNA(IF($O518="days",$Y518*(VLOOKUP($K518,'Bed parameters'!$A$9:$I$12,9,FALSE))*$F518*(VLOOKUP($Q518,'Workforce distribution'!$C$8:$AD$30,AD$7,FALSE)),IF($Q518="n/a",(IF($P518=AD$6,$X518*$F518,0)),$X518*$F518*(VLOOKUP($Q518,'Workforce distribution'!$C$8:$AD$30,AD$7,FALSE)))),0)</f>
        <v>0</v>
      </c>
      <c r="AE518" s="30">
        <f>_xlfn.IFNA(IF($O518="days",$Y518*(VLOOKUP($K518,'Bed parameters'!$A$9:$I$12,9,FALSE))*$F518*(VLOOKUP($Q518,'Workforce distribution'!$C$8:$AD$30,AE$7,FALSE)),IF($Q518="n/a",(IF($P518=AE$6,$X518*$F518,0)),$X518*$F518*(VLOOKUP($Q518,'Workforce distribution'!$C$8:$AD$30,AE$7,FALSE)))),0)</f>
        <v>0</v>
      </c>
      <c r="AF518" s="30">
        <f>_xlfn.IFNA(IF($O518="days",$Y518*(VLOOKUP($K518,'Bed parameters'!$A$9:$I$12,9,FALSE))*$F518*(VLOOKUP($Q518,'Workforce distribution'!$C$8:$AD$30,AF$7,FALSE)),IF($Q518="n/a",(IF($P518=AF$6,$X518*$F518,0)),$X518*$F518*(VLOOKUP($Q518,'Workforce distribution'!$C$8:$AD$30,AF$7,FALSE)))),0)</f>
        <v>0</v>
      </c>
      <c r="AG518" s="30">
        <f>_xlfn.IFNA(IF($O518="days",$Y518*(VLOOKUP($K518,'Bed parameters'!$A$9:$I$12,9,FALSE))*$F518*(VLOOKUP($Q518,'Workforce distribution'!$C$8:$AD$30,AG$7,FALSE)),IF($Q518="n/a",(IF($P518=AG$6,$X518*$F518,0)),$X518*$F518*(VLOOKUP($Q518,'Workforce distribution'!$C$8:$AD$30,AG$7,FALSE)))),0)</f>
        <v>0</v>
      </c>
      <c r="AH518" s="30">
        <f>_xlfn.IFNA(IF($O518="days",$Y518*(VLOOKUP($K518,'Bed parameters'!$A$9:$I$12,9,FALSE))*$F518*(VLOOKUP($Q518,'Workforce distribution'!$C$8:$AD$30,AH$7,FALSE)),IF($Q518="n/a",(IF($P518=AH$6,$X518*$F518,0)),$X518*$F518*(VLOOKUP($Q518,'Workforce distribution'!$C$8:$AD$30,AH$7,FALSE)))),0)</f>
        <v>0</v>
      </c>
      <c r="AI518" s="30">
        <f>_xlfn.IFNA(IF($O518="days",$Y518*(VLOOKUP($K518,'Bed parameters'!$A$9:$I$12,9,FALSE))*$F518*(VLOOKUP($Q518,'Workforce distribution'!$C$8:$AD$30,AI$7,FALSE)),IF($Q518="n/a",(IF($P518=AI$6,$X518*$F518,0)),$X518*$F518*(VLOOKUP($Q518,'Workforce distribution'!$C$8:$AD$30,AI$7,FALSE)))),0)</f>
        <v>0</v>
      </c>
      <c r="AJ518" s="30">
        <f>_xlfn.IFNA(IF($O518="days",$Y518*(VLOOKUP($K518,'Bed parameters'!$A$9:$I$12,9,FALSE))*$F518*(VLOOKUP($Q518,'Workforce distribution'!$C$8:$AD$30,AJ$7,FALSE)),IF($Q518="n/a",(IF($P518=AJ$6,$X518*$F518,0)),$X518*$F518*(VLOOKUP($Q518,'Workforce distribution'!$C$8:$AD$30,AJ$7,FALSE)))),0)</f>
        <v>0</v>
      </c>
      <c r="AK518" s="30">
        <f>_xlfn.IFNA(IF($O518="days",$Y518*(VLOOKUP($K518,'Bed parameters'!$A$9:$I$12,9,FALSE))*$F518*(VLOOKUP($Q518,'Workforce distribution'!$C$8:$AD$30,AK$7,FALSE)),IF($Q518="n/a",(IF($P518=AK$6,$X518*$F518,0)),$X518*$F518*(VLOOKUP($Q518,'Workforce distribution'!$C$8:$AD$30,AK$7,FALSE)))),0)</f>
        <v>0</v>
      </c>
      <c r="AL518" s="30">
        <f>_xlfn.IFNA(IF($O518="days",$Y518*(VLOOKUP($K518,'Bed parameters'!$A$9:$I$12,9,FALSE))*$F518*(VLOOKUP($Q518,'Workforce distribution'!$C$8:$AD$30,AL$7,FALSE)),IF($Q518="n/a",(IF($P518=AL$6,$X518*$F518,0)),$X518*$F518*(VLOOKUP($Q518,'Workforce distribution'!$C$8:$AD$30,AL$7,FALSE)))),0)</f>
        <v>0</v>
      </c>
      <c r="AM518" s="30">
        <f>_xlfn.IFNA(IF($O518="days",$Y518*(VLOOKUP($K518,'Bed parameters'!$A$9:$I$12,9,FALSE))*$F518*(VLOOKUP($Q518,'Workforce distribution'!$C$8:$AD$30,AM$7,FALSE)),IF($Q518="n/a",(IF($P518=AM$6,$X518*$F518,0)),$X518*$F518*(VLOOKUP($Q518,'Workforce distribution'!$C$8:$AD$30,AM$7,FALSE)))),0)</f>
        <v>0</v>
      </c>
      <c r="AN518" s="30">
        <f>_xlfn.IFNA(IF($O518="days",$Y518*(VLOOKUP($K518,'Bed parameters'!$A$9:$I$12,9,FALSE))*$F518*(VLOOKUP($Q518,'Workforce distribution'!$C$8:$AD$30,AN$7,FALSE)),IF($Q518="n/a",(IF($P518=AN$6,$X518*$F518,0)),$X518*$F518*(VLOOKUP($Q518,'Workforce distribution'!$C$8:$AD$30,AN$7,FALSE)))),0)</f>
        <v>0</v>
      </c>
      <c r="AO518" s="30">
        <f>_xlfn.IFNA(IF($O518="days",$Y518*(VLOOKUP($K518,'Bed parameters'!$A$9:$I$12,9,FALSE))*$F518*(VLOOKUP($Q518,'Workforce distribution'!$C$8:$AD$30,AO$7,FALSE)),IF($Q518="n/a",(IF($P518=AO$6,$X518*$F518,0)),$X518*$F518*(VLOOKUP($Q518,'Workforce distribution'!$C$8:$AD$30,AO$7,FALSE)))),0)</f>
        <v>0</v>
      </c>
      <c r="AP518" s="30">
        <f>_xlfn.IFNA(IF($O518="days",$Y518*(VLOOKUP($K518,'Bed parameters'!$A$9:$I$12,9,FALSE))*$F518*(VLOOKUP($Q518,'Workforce distribution'!$C$8:$AD$30,AP$7,FALSE)),IF($Q518="n/a",(IF($P518=AP$6,$X518*$F518,0)),$X518*$F518*(VLOOKUP($Q518,'Workforce distribution'!$C$8:$AD$30,AP$7,FALSE)))),0)</f>
        <v>0</v>
      </c>
      <c r="AQ518" s="30">
        <f>_xlfn.IFNA(IF($O518="days",$Y518*(VLOOKUP($K518,'Bed parameters'!$A$9:$I$12,9,FALSE))*$F518*(VLOOKUP($Q518,'Workforce distribution'!$C$8:$AD$30,AQ$7,FALSE)),IF($Q518="n/a",(IF($P518=AQ$6,$X518*$F518,0)),$X518*$F518*(VLOOKUP($Q518,'Workforce distribution'!$C$8:$AD$30,AQ$7,FALSE)))),0)</f>
        <v>0</v>
      </c>
      <c r="AR518" s="30">
        <f>_xlfn.IFNA(IF($O518="days",$Y518*(VLOOKUP($K518,'Bed parameters'!$A$9:$I$12,9,FALSE))*$F518*(VLOOKUP($Q518,'Workforce distribution'!$C$8:$AD$30,AR$7,FALSE)),IF($Q518="n/a",(IF($P518=AR$6,$X518*$F518,0)),$X518*$F518*(VLOOKUP($Q518,'Workforce distribution'!$C$8:$AD$30,AR$7,FALSE)))),0)</f>
        <v>0</v>
      </c>
      <c r="AS518" s="30">
        <f>_xlfn.IFNA(IF($O518="days",$Y518*(VLOOKUP($K518,'Bed parameters'!$A$9:$I$12,9,FALSE))*$F518*(VLOOKUP($Q518,'Workforce distribution'!$C$8:$AD$30,AS$7,FALSE)),IF($Q518="n/a",(IF($P518=AS$6,$X518*$F518,0)),$X518*$F518*(VLOOKUP($Q518,'Workforce distribution'!$C$8:$AD$30,AS$7,FALSE)))),0)</f>
        <v>349182.28234800004</v>
      </c>
      <c r="AT518" s="30">
        <f>_xlfn.IFNA(IF($O518="days",$Y518*(VLOOKUP($K518,'Bed parameters'!$A$9:$I$12,9,FALSE))*$F518*(VLOOKUP($Q518,'Workforce distribution'!$C$8:$AD$30,AT$7,FALSE)),IF($Q518="n/a",(IF($P518=AT$6,$X518*$F518,0)),$X518*$F518*(VLOOKUP($Q518,'Workforce distribution'!$C$8:$AD$30,AT$7,FALSE)))),0)</f>
        <v>0</v>
      </c>
      <c r="AU518" s="30">
        <f>_xlfn.IFNA(IF($O518="days",$Y518*(VLOOKUP($K518,'Bed parameters'!$A$9:$I$12,9,FALSE))*$F518*(VLOOKUP($Q518,'Workforce distribution'!$C$8:$AD$30,AU$7,FALSE)),IF($Q518="n/a",(IF($P518=AU$6,$X518*$F518,0)),$X518*$F518*(VLOOKUP($Q518,'Workforce distribution'!$C$8:$AD$30,AU$7,FALSE)))),0)</f>
        <v>0</v>
      </c>
      <c r="AV518" s="30">
        <f>_xlfn.IFNA(IF($O518="days",$Y518*(VLOOKUP($K518,'Bed parameters'!$A$9:$I$12,9,FALSE))*$F518*(VLOOKUP($Q518,'Workforce distribution'!$C$8:$AD$30,AV$7,FALSE)),IF($Q518="n/a",(IF($P518=AV$6,$X518*$F518,0)),$X518*$F518*(VLOOKUP($Q518,'Workforce distribution'!$C$8:$AD$30,AV$7,FALSE)))),0)</f>
        <v>0</v>
      </c>
      <c r="AW518" s="30">
        <f>_xlfn.IFNA(IF($O518="days",$Y518*(VLOOKUP($K518,'Bed parameters'!$A$9:$I$12,9,FALSE))*$F518*(VLOOKUP($Q518,'Workforce distribution'!$C$8:$AD$30,AW$7,FALSE)),IF($Q518="n/a",(IF($P518=AW$6,$X518*$F518,0)),$X518*$F518*(VLOOKUP($Q518,'Workforce distribution'!$C$8:$AD$30,AW$7,FALSE)))),0)</f>
        <v>0</v>
      </c>
      <c r="AX518" s="30">
        <f>_xlfn.IFNA(IF($O518="days",$Y518*(VLOOKUP($K518,'Bed parameters'!$A$9:$I$12,9,FALSE))*$F518*(VLOOKUP($Q518,'Workforce distribution'!$C$8:$AD$30,AX$7,FALSE)),IF($Q518="n/a",(IF($P518=AX$6,$X518*$F518,0)),$X518*$F518*(VLOOKUP($Q518,'Workforce distribution'!$C$8:$AD$30,AX$7,FALSE)))),0)</f>
        <v>0</v>
      </c>
      <c r="AY518" s="30">
        <f>_xlfn.IFNA(IF($O518="days",$Y518*(VLOOKUP($K518,'Bed parameters'!$A$9:$I$12,9,FALSE))*$F518*(VLOOKUP($Q518,'Workforce distribution'!$C$8:$AD$30,AY$7,FALSE)),IF($Q518="n/a",(IF($P518=AY$6,$X518*$F518,0)),$X518*$F518*(VLOOKUP($Q518,'Workforce distribution'!$C$8:$AD$30,AY$7,FALSE)))),0)</f>
        <v>0</v>
      </c>
      <c r="AZ518" s="30">
        <f>_xlfn.IFNA(IF($O518="days",$Y518*(VLOOKUP($K518,'Bed parameters'!$A$9:$I$12,9,FALSE))*$F518*(VLOOKUP($Q518,'Workforce distribution'!$C$8:$AD$30,AZ$7,FALSE)),IF($Q518="n/a",(IF($P518=AZ$6,$X518*$F518,0)),$X518*$F518*(VLOOKUP($Q518,'Workforce distribution'!$C$8:$AD$30,AZ$7,FALSE)))),0)</f>
        <v>0</v>
      </c>
      <c r="BA518" s="30">
        <f>_xlfn.IFNA(IF($O518="days",$Y518*(VLOOKUP($K518,'Bed parameters'!$A$9:$I$12,9,FALSE))*$F518*(VLOOKUP($Q518,'Workforce distribution'!$C$8:$AD$30,BA$7,FALSE)),IF($Q518="n/a",(IF($P518=BA$6,$X518*$F518,0)),$X518*$F518*(VLOOKUP($Q518,'Workforce distribution'!$C$8:$AD$30,BA$7,FALSE)))),0)</f>
        <v>0</v>
      </c>
      <c r="BB518" s="30">
        <f>_xlfn.IFNA(IF($O518="days",$Y518*(VLOOKUP($K518,'Bed parameters'!$A$9:$I$12,9,FALSE))*$F518*(VLOOKUP($Q518,'Workforce distribution'!$C$8:$AD$30,BB$7,FALSE)),IF($Q518="n/a",(IF($P518=BB$6,$X518*$F518,0)),$X518*$F518*(VLOOKUP($Q518,'Workforce distribution'!$C$8:$AD$30,BB$7,FALSE)))),0)</f>
        <v>0</v>
      </c>
      <c r="BC518" s="149">
        <f t="shared" si="65"/>
        <v>303.83111349137772</v>
      </c>
      <c r="BD518" s="288">
        <f>IF($Q518="n/a",(IF('Workforce hours'!D$30=0,0,(AB518/'Workforce hours'!D$30))),(IF(VLOOKUP($Q518,'Workforce hours'!$C$8:$AD$30,BD$7,FALSE)=0,0,(AB518/(VLOOKUP($Q518,'Workforce hours'!$C$8:$AD$30,BD$7,FALSE))))))</f>
        <v>0</v>
      </c>
      <c r="BE518" s="288">
        <f>IF($Q518="n/a",(IF('Workforce hours'!E$30=0,0,(AC518/'Workforce hours'!E$30))),(IF(VLOOKUP($Q518,'Workforce hours'!$C$8:$AD$30,BE$7,FALSE)=0,0,(AC518/(VLOOKUP($Q518,'Workforce hours'!$C$8:$AD$30,BE$7,FALSE))))))</f>
        <v>0</v>
      </c>
      <c r="BF518" s="288">
        <f>IF($Q518="n/a",(IF('Workforce hours'!F$30=0,0,(AD518/'Workforce hours'!F$30))),(IF(VLOOKUP($Q518,'Workforce hours'!$C$8:$AD$30,BF$7,FALSE)=0,0,(AD518/(VLOOKUP($Q518,'Workforce hours'!$C$8:$AD$30,BF$7,FALSE))))))</f>
        <v>0</v>
      </c>
      <c r="BG518" s="288">
        <f>IF($Q518="n/a",(IF('Workforce hours'!G$30=0,0,(AE518/'Workforce hours'!G$30))),(IF(VLOOKUP($Q518,'Workforce hours'!$C$8:$AD$30,BG$7,FALSE)=0,0,(AE518/(VLOOKUP($Q518,'Workforce hours'!$C$8:$AD$30,BG$7,FALSE))))))</f>
        <v>0</v>
      </c>
      <c r="BH518" s="288">
        <f>IF($Q518="n/a",(IF('Workforce hours'!H$30=0,0,(AF518/'Workforce hours'!H$30))),(IF(VLOOKUP($Q518,'Workforce hours'!$C$8:$AD$30,BH$7,FALSE)=0,0,(AF518/(VLOOKUP($Q518,'Workforce hours'!$C$8:$AD$30,BH$7,FALSE))))))</f>
        <v>0</v>
      </c>
      <c r="BI518" s="288">
        <f>IF($Q518="n/a",(IF('Workforce hours'!I$30=0,0,(AG518/'Workforce hours'!I$30))),(IF(VLOOKUP($Q518,'Workforce hours'!$C$8:$AD$30,BI$7,FALSE)=0,0,(AG518/(VLOOKUP($Q518,'Workforce hours'!$C$8:$AD$30,BI$7,FALSE))))))</f>
        <v>0</v>
      </c>
      <c r="BJ518" s="288">
        <f>IF($Q518="n/a",(IF('Workforce hours'!J$30=0,0,(AH518/'Workforce hours'!J$30))),(IF(VLOOKUP($Q518,'Workforce hours'!$C$8:$AD$30,BJ$7,FALSE)=0,0,(AH518/(VLOOKUP($Q518,'Workforce hours'!$C$8:$AD$30,BJ$7,FALSE))))))</f>
        <v>0</v>
      </c>
      <c r="BK518" s="288">
        <f>IF($Q518="n/a",(IF('Workforce hours'!K$30=0,0,(AI518/'Workforce hours'!K$30))),(IF(VLOOKUP($Q518,'Workforce hours'!$C$8:$AD$30,BK$7,FALSE)=0,0,(AI518/(VLOOKUP($Q518,'Workforce hours'!$C$8:$AD$30,BK$7,FALSE))))))</f>
        <v>0</v>
      </c>
      <c r="BL518" s="288">
        <f>IF($Q518="n/a",(IF('Workforce hours'!L$30=0,0,(AJ518/'Workforce hours'!L$30))),(IF(VLOOKUP($Q518,'Workforce hours'!$C$8:$AD$30,BL$7,FALSE)=0,0,(AJ518/(VLOOKUP($Q518,'Workforce hours'!$C$8:$AD$30,BL$7,FALSE))))))</f>
        <v>0</v>
      </c>
      <c r="BM518" s="288">
        <f>IF($Q518="n/a",(IF('Workforce hours'!M$30=0,0,(AK518/'Workforce hours'!M$30))),(IF(VLOOKUP($Q518,'Workforce hours'!$C$8:$AD$30,BM$7,FALSE)=0,0,(AK518/(VLOOKUP($Q518,'Workforce hours'!$C$8:$AD$30,BM$7,FALSE))))))</f>
        <v>0</v>
      </c>
      <c r="BN518" s="288">
        <f>IF($Q518="n/a",(IF('Workforce hours'!N$30=0,0,(AL518/'Workforce hours'!N$30))),(IF(VLOOKUP($Q518,'Workforce hours'!$C$8:$AD$30,BN$7,FALSE)=0,0,(AL518/(VLOOKUP($Q518,'Workforce hours'!$C$8:$AD$30,BN$7,FALSE))))))</f>
        <v>0</v>
      </c>
      <c r="BO518" s="288">
        <f>IF($Q518="n/a",(IF('Workforce hours'!O$30=0,0,(AM518/'Workforce hours'!O$30))),(IF(VLOOKUP($Q518,'Workforce hours'!$C$8:$AD$30,BO$7,FALSE)=0,0,(AM518/(VLOOKUP($Q518,'Workforce hours'!$C$8:$AD$30,BO$7,FALSE))))))</f>
        <v>0</v>
      </c>
      <c r="BP518" s="288">
        <f>IF($Q518="n/a",(IF('Workforce hours'!P$30=0,0,(AN518/'Workforce hours'!P$30))),(IF(VLOOKUP($Q518,'Workforce hours'!$C$8:$AD$30,BP$7,FALSE)=0,0,(AN518/(VLOOKUP($Q518,'Workforce hours'!$C$8:$AD$30,BP$7,FALSE))))))</f>
        <v>0</v>
      </c>
      <c r="BQ518" s="288">
        <f>IF($Q518="n/a",(IF('Workforce hours'!Q$30=0,0,(AO518/'Workforce hours'!Q$30))),(IF(VLOOKUP($Q518,'Workforce hours'!$C$8:$AD$30,BQ$7,FALSE)=0,0,(AO518/(VLOOKUP($Q518,'Workforce hours'!$C$8:$AD$30,BQ$7,FALSE))))))</f>
        <v>0</v>
      </c>
      <c r="BR518" s="288">
        <f>IF($Q518="n/a",(IF('Workforce hours'!R$30=0,0,(AP518/'Workforce hours'!R$30))),(IF(VLOOKUP($Q518,'Workforce hours'!$C$8:$AD$30,BR$7,FALSE)=0,0,(AP518/(VLOOKUP($Q518,'Workforce hours'!$C$8:$AD$30,BR$7,FALSE))))))</f>
        <v>0</v>
      </c>
      <c r="BS518" s="288">
        <f>IF($Q518="n/a",(IF('Workforce hours'!S$30=0,0,(AQ518/'Workforce hours'!S$30))),(IF(VLOOKUP($Q518,'Workforce hours'!$C$8:$AD$30,BS$7,FALSE)=0,0,(AQ518/(VLOOKUP($Q518,'Workforce hours'!$C$8:$AD$30,BS$7,FALSE))))))</f>
        <v>0</v>
      </c>
      <c r="BT518" s="288">
        <f>IF($Q518="n/a",(IF('Workforce hours'!T$30=0,0,(AR518/'Workforce hours'!T$30))),(IF(VLOOKUP($Q518,'Workforce hours'!$C$8:$AD$30,BT$7,FALSE)=0,0,(AR518/(VLOOKUP($Q518,'Workforce hours'!$C$8:$AD$30,BT$7,FALSE))))))</f>
        <v>0</v>
      </c>
      <c r="BU518" s="288">
        <f>IF($Q518="n/a",(IF('Workforce hours'!U$30=0,0,(AS518/'Workforce hours'!U$30))),(IF(VLOOKUP($Q518,'Workforce hours'!$C$8:$AD$30,BU$7,FALSE)=0,0,(AS518/(VLOOKUP($Q518,'Workforce hours'!$C$8:$AD$30,BU$7,FALSE))))))</f>
        <v>303.83111349137772</v>
      </c>
      <c r="BV518" s="288">
        <f>IF($Q518="n/a",(IF('Workforce hours'!V$30=0,0,(AT518/'Workforce hours'!V$30))),(IF(VLOOKUP($Q518,'Workforce hours'!$C$8:$AD$30,BV$7,FALSE)=0,0,(AT518/(VLOOKUP($Q518,'Workforce hours'!$C$8:$AD$30,BV$7,FALSE))))))</f>
        <v>0</v>
      </c>
      <c r="BW518" s="288">
        <f>IF($Q518="n/a",(IF('Workforce hours'!W$30=0,0,(AU518/'Workforce hours'!W$30))),(IF(VLOOKUP($Q518,'Workforce hours'!$C$8:$AD$30,BW$7,FALSE)=0,0,(AU518/(VLOOKUP($Q518,'Workforce hours'!$C$8:$AD$30,BW$7,FALSE))))))</f>
        <v>0</v>
      </c>
      <c r="BX518" s="288">
        <f>IF($Q518="n/a",(IF('Workforce hours'!X$30=0,0,(AV518/'Workforce hours'!X$30))),(IF(VLOOKUP($Q518,'Workforce hours'!$C$8:$AD$30,BX$7,FALSE)=0,0,(AV518/(VLOOKUP($Q518,'Workforce hours'!$C$8:$AD$30,BX$7,FALSE))))))</f>
        <v>0</v>
      </c>
      <c r="BY518" s="288">
        <f>IF($Q518="n/a",(IF('Workforce hours'!Y$30=0,0,(AW518/'Workforce hours'!Y$30))),(IF(VLOOKUP($Q518,'Workforce hours'!$C$8:$AD$30,BY$7,FALSE)=0,0,(AW518/(VLOOKUP($Q518,'Workforce hours'!$C$8:$AD$30,BY$7,FALSE))))))</f>
        <v>0</v>
      </c>
      <c r="BZ518" s="288">
        <f>IF($Q518="n/a",(IF('Workforce hours'!Z$30=0,0,(AX518/'Workforce hours'!Z$30))),(IF(VLOOKUP($Q518,'Workforce hours'!$C$8:$AD$30,BZ$7,FALSE)=0,0,(AX518/(VLOOKUP($Q518,'Workforce hours'!$C$8:$AD$30,BZ$7,FALSE))))))</f>
        <v>0</v>
      </c>
      <c r="CA518" s="288">
        <f>IF($Q518="n/a",(IF('Workforce hours'!AA$30=0,0,(AY518/'Workforce hours'!AA$30))),(IF(VLOOKUP($Q518,'Workforce hours'!$C$8:$AD$30,CA$7,FALSE)=0,0,(AY518/(VLOOKUP($Q518,'Workforce hours'!$C$8:$AD$30,CA$7,FALSE))))))</f>
        <v>0</v>
      </c>
      <c r="CB518" s="288">
        <f>IF($Q518="n/a",(IF('Workforce hours'!AB$30=0,0,(AZ518/'Workforce hours'!AB$30))),(IF(VLOOKUP($Q518,'Workforce hours'!$C$8:$AD$30,CB$7,FALSE)=0,0,(AZ518/(VLOOKUP($Q518,'Workforce hours'!$C$8:$AD$30,CB$7,FALSE))))))</f>
        <v>0</v>
      </c>
      <c r="CC518" s="288">
        <f>IF($Q518="n/a",(IF('Workforce hours'!AC$30=0,0,(BA518/'Workforce hours'!AC$30))),(IF(VLOOKUP($Q518,'Workforce hours'!$C$8:$AD$30,CC$7,FALSE)=0,0,(BA518/(VLOOKUP($Q518,'Workforce hours'!$C$8:$AD$30,CC$7,FALSE))))))</f>
        <v>0</v>
      </c>
      <c r="CD518" s="288">
        <f>IF($Q518="n/a",(IF('Workforce hours'!AD$30=0,0,(BB518/'Workforce hours'!AD$30))),(IF(VLOOKUP($Q518,'Workforce hours'!$C$8:$AD$30,CD$7,FALSE)=0,0,(BB518/(VLOOKUP($Q518,'Workforce hours'!$C$8:$AD$30,CD$7,FALSE))))))</f>
        <v>0</v>
      </c>
      <c r="CE518" s="289">
        <f t="shared" si="66"/>
        <v>0</v>
      </c>
      <c r="CF518" s="290">
        <f>BD518*'Workforce costs'!B$9*(1+'Workforce costs'!B$10)*(1+'Workforce costs'!B$11)</f>
        <v>0</v>
      </c>
      <c r="CG518" s="290">
        <f>BE518*'Workforce costs'!C$9*(1+'Workforce costs'!C$10)*(1+'Workforce costs'!C$11)</f>
        <v>0</v>
      </c>
      <c r="CH518" s="290">
        <f>BF518*'Workforce costs'!D$9*(1+'Workforce costs'!D$10)*(1+'Workforce costs'!D$11)</f>
        <v>0</v>
      </c>
      <c r="CI518" s="290">
        <f>BG518*'Workforce costs'!E$9*(1+'Workforce costs'!E$10)*(1+'Workforce costs'!E$11)</f>
        <v>0</v>
      </c>
      <c r="CJ518" s="290">
        <f>BH518*'Workforce costs'!F$9*(1+'Workforce costs'!F$10)*(1+'Workforce costs'!F$11)</f>
        <v>0</v>
      </c>
      <c r="CK518" s="290">
        <f>BI518*'Workforce costs'!G$9*(1+'Workforce costs'!G$10)*(1+'Workforce costs'!G$11)</f>
        <v>0</v>
      </c>
      <c r="CL518" s="290">
        <f>BJ518*'Workforce costs'!H$9*(1+'Workforce costs'!H$10)*(1+'Workforce costs'!H$11)</f>
        <v>0</v>
      </c>
      <c r="CM518" s="290">
        <f>BK518*'Workforce costs'!I$9*(1+'Workforce costs'!I$10)*(1+'Workforce costs'!I$11)</f>
        <v>0</v>
      </c>
      <c r="CN518" s="290">
        <f>BL518*'Workforce costs'!J$9*(1+'Workforce costs'!J$10)*(1+'Workforce costs'!J$11)</f>
        <v>0</v>
      </c>
      <c r="CO518" s="290">
        <f>BM518*'Workforce costs'!K$9*(1+'Workforce costs'!K$10)*(1+'Workforce costs'!K$11)</f>
        <v>0</v>
      </c>
      <c r="CP518" s="290">
        <f>BN518*'Workforce costs'!L$9*(1+'Workforce costs'!L$10)*(1+'Workforce costs'!L$11)</f>
        <v>0</v>
      </c>
      <c r="CQ518" s="290">
        <f>BO518*'Workforce costs'!M$9*(1+'Workforce costs'!M$10)*(1+'Workforce costs'!M$11)</f>
        <v>0</v>
      </c>
      <c r="CR518" s="290">
        <f>BP518*'Workforce costs'!N$9*(1+'Workforce costs'!N$10)*(1+'Workforce costs'!N$11)</f>
        <v>0</v>
      </c>
      <c r="CS518" s="290">
        <f>BQ518*'Workforce costs'!O$9*(1+'Workforce costs'!O$10)*(1+'Workforce costs'!O$11)</f>
        <v>0</v>
      </c>
      <c r="CT518" s="290">
        <f>BR518*'Workforce costs'!P$9*(1+'Workforce costs'!P$10)*(1+'Workforce costs'!P$11)</f>
        <v>0</v>
      </c>
      <c r="CU518" s="290">
        <f>BS518*'Workforce costs'!Q$9*(1+'Workforce costs'!Q$10)*(1+'Workforce costs'!Q$11)</f>
        <v>0</v>
      </c>
      <c r="CV518" s="290">
        <f>BT518*'Workforce costs'!R$9*(1+'Workforce costs'!R$10)*(1+'Workforce costs'!R$11)</f>
        <v>0</v>
      </c>
      <c r="CW518" s="290">
        <f>BU518*'Workforce costs'!S$9*(1+'Workforce costs'!S$10)*(1+'Workforce costs'!S$11)</f>
        <v>0</v>
      </c>
      <c r="CX518" s="290">
        <f>BV518*'Workforce costs'!T$9*(1+'Workforce costs'!T$10)*(1+'Workforce costs'!T$11)</f>
        <v>0</v>
      </c>
      <c r="CY518" s="290">
        <f>BW518*'Workforce costs'!U$9*(1+'Workforce costs'!U$10)*(1+'Workforce costs'!U$11)</f>
        <v>0</v>
      </c>
      <c r="CZ518" s="290">
        <f>BX518*'Workforce costs'!V$9*(1+'Workforce costs'!V$10)*(1+'Workforce costs'!V$11)</f>
        <v>0</v>
      </c>
      <c r="DA518" s="290">
        <f>BY518*'Workforce costs'!W$9*(1+'Workforce costs'!W$10)*(1+'Workforce costs'!W$11)</f>
        <v>0</v>
      </c>
      <c r="DB518" s="290">
        <f>BZ518*'Workforce costs'!X$9*(1+'Workforce costs'!X$10)*(1+'Workforce costs'!X$11)</f>
        <v>0</v>
      </c>
      <c r="DC518" s="290">
        <f>CA518*'Workforce costs'!Y$9*(1+'Workforce costs'!Y$10)*(1+'Workforce costs'!Y$11)</f>
        <v>0</v>
      </c>
      <c r="DD518" s="290">
        <f>CB518*'Workforce costs'!Z$9*(1+'Workforce costs'!Z$10)*(1+'Workforce costs'!Z$11)</f>
        <v>0</v>
      </c>
      <c r="DE518" s="290">
        <f>CC518*'Workforce costs'!AA$9*(1+'Workforce costs'!AA$10)*(1+'Workforce costs'!AA$11)</f>
        <v>0</v>
      </c>
      <c r="DF518" s="290">
        <f>CD518*'Workforce costs'!AB$9*(1+'Workforce costs'!AB$10)*(1+'Workforce costs'!AB$11)</f>
        <v>0</v>
      </c>
    </row>
    <row r="519" spans="1:110" x14ac:dyDescent="0.3">
      <c r="A519" s="2" t="str">
        <f>Outputs!$A$4</f>
        <v>Australia</v>
      </c>
      <c r="B519" s="2" t="str">
        <f t="shared" si="59"/>
        <v>Australia 65+</v>
      </c>
      <c r="C519" s="30">
        <f>VLOOKUP($B519,Populations!$D$15:$H$1920,3,FALSE)</f>
        <v>4559374</v>
      </c>
      <c r="D519" s="255">
        <f>IF(OR($H519="General pop",$H519="Schools",$H519="Workplace",$H519="Skills Training",$H519="Digital Supports"),1,VLOOKUP($B519,Populations!$D$15:$H$1920,5,FALSE))</f>
        <v>1</v>
      </c>
      <c r="E519" s="88">
        <f>VLOOKUP(I519,Epidemiology!$C$10:$H$47,6,FALSE)</f>
        <v>164.88</v>
      </c>
      <c r="F519" s="102" t="str">
        <f>'Care profiles'!R520</f>
        <v>n/a</v>
      </c>
      <c r="G519" s="15" t="str">
        <f>'Care profiles'!A520</f>
        <v>65+</v>
      </c>
      <c r="H519" s="15" t="str">
        <f>'Care profiles'!B520</f>
        <v>Bereaved_Subsequent</v>
      </c>
      <c r="I519" s="15" t="str">
        <f>'Care profiles'!C520</f>
        <v>Bereaved_Subsequent_65+yrs</v>
      </c>
      <c r="J519" s="15" t="str">
        <f>'Care profiles'!D520</f>
        <v>Care profile</v>
      </c>
      <c r="K519" s="15" t="str">
        <f>'Care profiles'!E520</f>
        <v>Telephone and Web-Based Support Services – Self-Guided (Postvention)</v>
      </c>
      <c r="L519" s="104">
        <f>'Care profiles'!F520</f>
        <v>0.2</v>
      </c>
      <c r="M519" s="15">
        <f>'Care profiles'!G520</f>
        <v>1</v>
      </c>
      <c r="N519" s="15" t="str">
        <f>'Care profiles'!H520</f>
        <v>n/a</v>
      </c>
      <c r="O519" s="15" t="str">
        <f>'Care profiles'!I520</f>
        <v>n/a</v>
      </c>
      <c r="P519" s="15" t="str">
        <f>'Care profiles'!J520</f>
        <v>n/a</v>
      </c>
      <c r="Q519" s="15" t="str">
        <f>'Care profiles'!K520</f>
        <v>n/a</v>
      </c>
      <c r="R519" s="15" t="str">
        <f>'Care profiles'!M520</f>
        <v>Y</v>
      </c>
      <c r="S519" s="15" t="str">
        <f>'Care profiles'!O520</f>
        <v>N</v>
      </c>
      <c r="T519" s="15" t="str">
        <f>'Care profiles'!Q520</f>
        <v>N</v>
      </c>
      <c r="U519" s="30">
        <f t="shared" si="60"/>
        <v>7517.4958512000003</v>
      </c>
      <c r="V519" s="30">
        <f t="shared" si="61"/>
        <v>1503.4991702400002</v>
      </c>
      <c r="W519" s="30">
        <f>IF(M519="n/a",0,IF(O519="days",V519*M519*(1+(VLOOKUP(K519,'Bed parameters'!$A$9:$G$12,7,FALSE))),V519*M519))</f>
        <v>1503.4991702400002</v>
      </c>
      <c r="X519" s="30">
        <f t="shared" si="62"/>
        <v>0</v>
      </c>
      <c r="Y519" s="30">
        <f t="shared" si="63"/>
        <v>0</v>
      </c>
      <c r="Z519" s="113">
        <f>_xlfn.IFNA(Y519/((VLOOKUP(K519,'Bed parameters'!$A$9:$G$12,3,FALSE))*(VLOOKUP(K519,'Bed parameters'!$A$9:$G$12,5,FALSE))),0)</f>
        <v>0</v>
      </c>
      <c r="AA519" s="30">
        <f t="shared" si="64"/>
        <v>0</v>
      </c>
      <c r="AB519" s="30">
        <f>_xlfn.IFNA(IF($O519="days",$Y519*(VLOOKUP($K519,'Bed parameters'!$A$9:$I$12,9,FALSE))*$F519*(VLOOKUP($Q519,'Workforce distribution'!$C$8:$AD$30,AB$7,FALSE)),IF($Q519="n/a",(IF($P519=AB$6,$X519*$F519,0)),$X519*$F519*(VLOOKUP($Q519,'Workforce distribution'!$C$8:$AD$30,AB$7,FALSE)))),0)</f>
        <v>0</v>
      </c>
      <c r="AC519" s="30">
        <f>_xlfn.IFNA(IF($O519="days",$Y519*(VLOOKUP($K519,'Bed parameters'!$A$9:$I$12,9,FALSE))*$F519*(VLOOKUP($Q519,'Workforce distribution'!$C$8:$AD$30,AC$7,FALSE)),IF($Q519="n/a",(IF($P519=AC$6,$X519*$F519,0)),$X519*$F519*(VLOOKUP($Q519,'Workforce distribution'!$C$8:$AD$30,AC$7,FALSE)))),0)</f>
        <v>0</v>
      </c>
      <c r="AD519" s="30">
        <f>_xlfn.IFNA(IF($O519="days",$Y519*(VLOOKUP($K519,'Bed parameters'!$A$9:$I$12,9,FALSE))*$F519*(VLOOKUP($Q519,'Workforce distribution'!$C$8:$AD$30,AD$7,FALSE)),IF($Q519="n/a",(IF($P519=AD$6,$X519*$F519,0)),$X519*$F519*(VLOOKUP($Q519,'Workforce distribution'!$C$8:$AD$30,AD$7,FALSE)))),0)</f>
        <v>0</v>
      </c>
      <c r="AE519" s="30">
        <f>_xlfn.IFNA(IF($O519="days",$Y519*(VLOOKUP($K519,'Bed parameters'!$A$9:$I$12,9,FALSE))*$F519*(VLOOKUP($Q519,'Workforce distribution'!$C$8:$AD$30,AE$7,FALSE)),IF($Q519="n/a",(IF($P519=AE$6,$X519*$F519,0)),$X519*$F519*(VLOOKUP($Q519,'Workforce distribution'!$C$8:$AD$30,AE$7,FALSE)))),0)</f>
        <v>0</v>
      </c>
      <c r="AF519" s="30">
        <f>_xlfn.IFNA(IF($O519="days",$Y519*(VLOOKUP($K519,'Bed parameters'!$A$9:$I$12,9,FALSE))*$F519*(VLOOKUP($Q519,'Workforce distribution'!$C$8:$AD$30,AF$7,FALSE)),IF($Q519="n/a",(IF($P519=AF$6,$X519*$F519,0)),$X519*$F519*(VLOOKUP($Q519,'Workforce distribution'!$C$8:$AD$30,AF$7,FALSE)))),0)</f>
        <v>0</v>
      </c>
      <c r="AG519" s="30">
        <f>_xlfn.IFNA(IF($O519="days",$Y519*(VLOOKUP($K519,'Bed parameters'!$A$9:$I$12,9,FALSE))*$F519*(VLOOKUP($Q519,'Workforce distribution'!$C$8:$AD$30,AG$7,FALSE)),IF($Q519="n/a",(IF($P519=AG$6,$X519*$F519,0)),$X519*$F519*(VLOOKUP($Q519,'Workforce distribution'!$C$8:$AD$30,AG$7,FALSE)))),0)</f>
        <v>0</v>
      </c>
      <c r="AH519" s="30">
        <f>_xlfn.IFNA(IF($O519="days",$Y519*(VLOOKUP($K519,'Bed parameters'!$A$9:$I$12,9,FALSE))*$F519*(VLOOKUP($Q519,'Workforce distribution'!$C$8:$AD$30,AH$7,FALSE)),IF($Q519="n/a",(IF($P519=AH$6,$X519*$F519,0)),$X519*$F519*(VLOOKUP($Q519,'Workforce distribution'!$C$8:$AD$30,AH$7,FALSE)))),0)</f>
        <v>0</v>
      </c>
      <c r="AI519" s="30">
        <f>_xlfn.IFNA(IF($O519="days",$Y519*(VLOOKUP($K519,'Bed parameters'!$A$9:$I$12,9,FALSE))*$F519*(VLOOKUP($Q519,'Workforce distribution'!$C$8:$AD$30,AI$7,FALSE)),IF($Q519="n/a",(IF($P519=AI$6,$X519*$F519,0)),$X519*$F519*(VLOOKUP($Q519,'Workforce distribution'!$C$8:$AD$30,AI$7,FALSE)))),0)</f>
        <v>0</v>
      </c>
      <c r="AJ519" s="30">
        <f>_xlfn.IFNA(IF($O519="days",$Y519*(VLOOKUP($K519,'Bed parameters'!$A$9:$I$12,9,FALSE))*$F519*(VLOOKUP($Q519,'Workforce distribution'!$C$8:$AD$30,AJ$7,FALSE)),IF($Q519="n/a",(IF($P519=AJ$6,$X519*$F519,0)),$X519*$F519*(VLOOKUP($Q519,'Workforce distribution'!$C$8:$AD$30,AJ$7,FALSE)))),0)</f>
        <v>0</v>
      </c>
      <c r="AK519" s="30">
        <f>_xlfn.IFNA(IF($O519="days",$Y519*(VLOOKUP($K519,'Bed parameters'!$A$9:$I$12,9,FALSE))*$F519*(VLOOKUP($Q519,'Workforce distribution'!$C$8:$AD$30,AK$7,FALSE)),IF($Q519="n/a",(IF($P519=AK$6,$X519*$F519,0)),$X519*$F519*(VLOOKUP($Q519,'Workforce distribution'!$C$8:$AD$30,AK$7,FALSE)))),0)</f>
        <v>0</v>
      </c>
      <c r="AL519" s="30">
        <f>_xlfn.IFNA(IF($O519="days",$Y519*(VLOOKUP($K519,'Bed parameters'!$A$9:$I$12,9,FALSE))*$F519*(VLOOKUP($Q519,'Workforce distribution'!$C$8:$AD$30,AL$7,FALSE)),IF($Q519="n/a",(IF($P519=AL$6,$X519*$F519,0)),$X519*$F519*(VLOOKUP($Q519,'Workforce distribution'!$C$8:$AD$30,AL$7,FALSE)))),0)</f>
        <v>0</v>
      </c>
      <c r="AM519" s="30">
        <f>_xlfn.IFNA(IF($O519="days",$Y519*(VLOOKUP($K519,'Bed parameters'!$A$9:$I$12,9,FALSE))*$F519*(VLOOKUP($Q519,'Workforce distribution'!$C$8:$AD$30,AM$7,FALSE)),IF($Q519="n/a",(IF($P519=AM$6,$X519*$F519,0)),$X519*$F519*(VLOOKUP($Q519,'Workforce distribution'!$C$8:$AD$30,AM$7,FALSE)))),0)</f>
        <v>0</v>
      </c>
      <c r="AN519" s="30">
        <f>_xlfn.IFNA(IF($O519="days",$Y519*(VLOOKUP($K519,'Bed parameters'!$A$9:$I$12,9,FALSE))*$F519*(VLOOKUP($Q519,'Workforce distribution'!$C$8:$AD$30,AN$7,FALSE)),IF($Q519="n/a",(IF($P519=AN$6,$X519*$F519,0)),$X519*$F519*(VLOOKUP($Q519,'Workforce distribution'!$C$8:$AD$30,AN$7,FALSE)))),0)</f>
        <v>0</v>
      </c>
      <c r="AO519" s="30">
        <f>_xlfn.IFNA(IF($O519="days",$Y519*(VLOOKUP($K519,'Bed parameters'!$A$9:$I$12,9,FALSE))*$F519*(VLOOKUP($Q519,'Workforce distribution'!$C$8:$AD$30,AO$7,FALSE)),IF($Q519="n/a",(IF($P519=AO$6,$X519*$F519,0)),$X519*$F519*(VLOOKUP($Q519,'Workforce distribution'!$C$8:$AD$30,AO$7,FALSE)))),0)</f>
        <v>0</v>
      </c>
      <c r="AP519" s="30">
        <f>_xlfn.IFNA(IF($O519="days",$Y519*(VLOOKUP($K519,'Bed parameters'!$A$9:$I$12,9,FALSE))*$F519*(VLOOKUP($Q519,'Workforce distribution'!$C$8:$AD$30,AP$7,FALSE)),IF($Q519="n/a",(IF($P519=AP$6,$X519*$F519,0)),$X519*$F519*(VLOOKUP($Q519,'Workforce distribution'!$C$8:$AD$30,AP$7,FALSE)))),0)</f>
        <v>0</v>
      </c>
      <c r="AQ519" s="30">
        <f>_xlfn.IFNA(IF($O519="days",$Y519*(VLOOKUP($K519,'Bed parameters'!$A$9:$I$12,9,FALSE))*$F519*(VLOOKUP($Q519,'Workforce distribution'!$C$8:$AD$30,AQ$7,FALSE)),IF($Q519="n/a",(IF($P519=AQ$6,$X519*$F519,0)),$X519*$F519*(VLOOKUP($Q519,'Workforce distribution'!$C$8:$AD$30,AQ$7,FALSE)))),0)</f>
        <v>0</v>
      </c>
      <c r="AR519" s="30">
        <f>_xlfn.IFNA(IF($O519="days",$Y519*(VLOOKUP($K519,'Bed parameters'!$A$9:$I$12,9,FALSE))*$F519*(VLOOKUP($Q519,'Workforce distribution'!$C$8:$AD$30,AR$7,FALSE)),IF($Q519="n/a",(IF($P519=AR$6,$X519*$F519,0)),$X519*$F519*(VLOOKUP($Q519,'Workforce distribution'!$C$8:$AD$30,AR$7,FALSE)))),0)</f>
        <v>0</v>
      </c>
      <c r="AS519" s="30">
        <f>_xlfn.IFNA(IF($O519="days",$Y519*(VLOOKUP($K519,'Bed parameters'!$A$9:$I$12,9,FALSE))*$F519*(VLOOKUP($Q519,'Workforce distribution'!$C$8:$AD$30,AS$7,FALSE)),IF($Q519="n/a",(IF($P519=AS$6,$X519*$F519,0)),$X519*$F519*(VLOOKUP($Q519,'Workforce distribution'!$C$8:$AD$30,AS$7,FALSE)))),0)</f>
        <v>0</v>
      </c>
      <c r="AT519" s="30">
        <f>_xlfn.IFNA(IF($O519="days",$Y519*(VLOOKUP($K519,'Bed parameters'!$A$9:$I$12,9,FALSE))*$F519*(VLOOKUP($Q519,'Workforce distribution'!$C$8:$AD$30,AT$7,FALSE)),IF($Q519="n/a",(IF($P519=AT$6,$X519*$F519,0)),$X519*$F519*(VLOOKUP($Q519,'Workforce distribution'!$C$8:$AD$30,AT$7,FALSE)))),0)</f>
        <v>0</v>
      </c>
      <c r="AU519" s="30">
        <f>_xlfn.IFNA(IF($O519="days",$Y519*(VLOOKUP($K519,'Bed parameters'!$A$9:$I$12,9,FALSE))*$F519*(VLOOKUP($Q519,'Workforce distribution'!$C$8:$AD$30,AU$7,FALSE)),IF($Q519="n/a",(IF($P519=AU$6,$X519*$F519,0)),$X519*$F519*(VLOOKUP($Q519,'Workforce distribution'!$C$8:$AD$30,AU$7,FALSE)))),0)</f>
        <v>0</v>
      </c>
      <c r="AV519" s="30">
        <f>_xlfn.IFNA(IF($O519="days",$Y519*(VLOOKUP($K519,'Bed parameters'!$A$9:$I$12,9,FALSE))*$F519*(VLOOKUP($Q519,'Workforce distribution'!$C$8:$AD$30,AV$7,FALSE)),IF($Q519="n/a",(IF($P519=AV$6,$X519*$F519,0)),$X519*$F519*(VLOOKUP($Q519,'Workforce distribution'!$C$8:$AD$30,AV$7,FALSE)))),0)</f>
        <v>0</v>
      </c>
      <c r="AW519" s="30">
        <f>_xlfn.IFNA(IF($O519="days",$Y519*(VLOOKUP($K519,'Bed parameters'!$A$9:$I$12,9,FALSE))*$F519*(VLOOKUP($Q519,'Workforce distribution'!$C$8:$AD$30,AW$7,FALSE)),IF($Q519="n/a",(IF($P519=AW$6,$X519*$F519,0)),$X519*$F519*(VLOOKUP($Q519,'Workforce distribution'!$C$8:$AD$30,AW$7,FALSE)))),0)</f>
        <v>0</v>
      </c>
      <c r="AX519" s="30">
        <f>_xlfn.IFNA(IF($O519="days",$Y519*(VLOOKUP($K519,'Bed parameters'!$A$9:$I$12,9,FALSE))*$F519*(VLOOKUP($Q519,'Workforce distribution'!$C$8:$AD$30,AX$7,FALSE)),IF($Q519="n/a",(IF($P519=AX$6,$X519*$F519,0)),$X519*$F519*(VLOOKUP($Q519,'Workforce distribution'!$C$8:$AD$30,AX$7,FALSE)))),0)</f>
        <v>0</v>
      </c>
      <c r="AY519" s="30">
        <f>_xlfn.IFNA(IF($O519="days",$Y519*(VLOOKUP($K519,'Bed parameters'!$A$9:$I$12,9,FALSE))*$F519*(VLOOKUP($Q519,'Workforce distribution'!$C$8:$AD$30,AY$7,FALSE)),IF($Q519="n/a",(IF($P519=AY$6,$X519*$F519,0)),$X519*$F519*(VLOOKUP($Q519,'Workforce distribution'!$C$8:$AD$30,AY$7,FALSE)))),0)</f>
        <v>0</v>
      </c>
      <c r="AZ519" s="30">
        <f>_xlfn.IFNA(IF($O519="days",$Y519*(VLOOKUP($K519,'Bed parameters'!$A$9:$I$12,9,FALSE))*$F519*(VLOOKUP($Q519,'Workforce distribution'!$C$8:$AD$30,AZ$7,FALSE)),IF($Q519="n/a",(IF($P519=AZ$6,$X519*$F519,0)),$X519*$F519*(VLOOKUP($Q519,'Workforce distribution'!$C$8:$AD$30,AZ$7,FALSE)))),0)</f>
        <v>0</v>
      </c>
      <c r="BA519" s="30">
        <f>_xlfn.IFNA(IF($O519="days",$Y519*(VLOOKUP($K519,'Bed parameters'!$A$9:$I$12,9,FALSE))*$F519*(VLOOKUP($Q519,'Workforce distribution'!$C$8:$AD$30,BA$7,FALSE)),IF($Q519="n/a",(IF($P519=BA$6,$X519*$F519,0)),$X519*$F519*(VLOOKUP($Q519,'Workforce distribution'!$C$8:$AD$30,BA$7,FALSE)))),0)</f>
        <v>0</v>
      </c>
      <c r="BB519" s="30">
        <f>_xlfn.IFNA(IF($O519="days",$Y519*(VLOOKUP($K519,'Bed parameters'!$A$9:$I$12,9,FALSE))*$F519*(VLOOKUP($Q519,'Workforce distribution'!$C$8:$AD$30,BB$7,FALSE)),IF($Q519="n/a",(IF($P519=BB$6,$X519*$F519,0)),$X519*$F519*(VLOOKUP($Q519,'Workforce distribution'!$C$8:$AD$30,BB$7,FALSE)))),0)</f>
        <v>0</v>
      </c>
      <c r="BC519" s="149">
        <f t="shared" si="65"/>
        <v>0</v>
      </c>
      <c r="BD519" s="288">
        <f>IF($Q519="n/a",(IF('Workforce hours'!D$30=0,0,(AB519/'Workforce hours'!D$30))),(IF(VLOOKUP($Q519,'Workforce hours'!$C$8:$AD$30,BD$7,FALSE)=0,0,(AB519/(VLOOKUP($Q519,'Workforce hours'!$C$8:$AD$30,BD$7,FALSE))))))</f>
        <v>0</v>
      </c>
      <c r="BE519" s="288">
        <f>IF($Q519="n/a",(IF('Workforce hours'!E$30=0,0,(AC519/'Workforce hours'!E$30))),(IF(VLOOKUP($Q519,'Workforce hours'!$C$8:$AD$30,BE$7,FALSE)=0,0,(AC519/(VLOOKUP($Q519,'Workforce hours'!$C$8:$AD$30,BE$7,FALSE))))))</f>
        <v>0</v>
      </c>
      <c r="BF519" s="288">
        <f>IF($Q519="n/a",(IF('Workforce hours'!F$30=0,0,(AD519/'Workforce hours'!F$30))),(IF(VLOOKUP($Q519,'Workforce hours'!$C$8:$AD$30,BF$7,FALSE)=0,0,(AD519/(VLOOKUP($Q519,'Workforce hours'!$C$8:$AD$30,BF$7,FALSE))))))</f>
        <v>0</v>
      </c>
      <c r="BG519" s="288">
        <f>IF($Q519="n/a",(IF('Workforce hours'!G$30=0,0,(AE519/'Workforce hours'!G$30))),(IF(VLOOKUP($Q519,'Workforce hours'!$C$8:$AD$30,BG$7,FALSE)=0,0,(AE519/(VLOOKUP($Q519,'Workforce hours'!$C$8:$AD$30,BG$7,FALSE))))))</f>
        <v>0</v>
      </c>
      <c r="BH519" s="288">
        <f>IF($Q519="n/a",(IF('Workforce hours'!H$30=0,0,(AF519/'Workforce hours'!H$30))),(IF(VLOOKUP($Q519,'Workforce hours'!$C$8:$AD$30,BH$7,FALSE)=0,0,(AF519/(VLOOKUP($Q519,'Workforce hours'!$C$8:$AD$30,BH$7,FALSE))))))</f>
        <v>0</v>
      </c>
      <c r="BI519" s="288">
        <f>IF($Q519="n/a",(IF('Workforce hours'!I$30=0,0,(AG519/'Workforce hours'!I$30))),(IF(VLOOKUP($Q519,'Workforce hours'!$C$8:$AD$30,BI$7,FALSE)=0,0,(AG519/(VLOOKUP($Q519,'Workforce hours'!$C$8:$AD$30,BI$7,FALSE))))))</f>
        <v>0</v>
      </c>
      <c r="BJ519" s="288">
        <f>IF($Q519="n/a",(IF('Workforce hours'!J$30=0,0,(AH519/'Workforce hours'!J$30))),(IF(VLOOKUP($Q519,'Workforce hours'!$C$8:$AD$30,BJ$7,FALSE)=0,0,(AH519/(VLOOKUP($Q519,'Workforce hours'!$C$8:$AD$30,BJ$7,FALSE))))))</f>
        <v>0</v>
      </c>
      <c r="BK519" s="288">
        <f>IF($Q519="n/a",(IF('Workforce hours'!K$30=0,0,(AI519/'Workforce hours'!K$30))),(IF(VLOOKUP($Q519,'Workforce hours'!$C$8:$AD$30,BK$7,FALSE)=0,0,(AI519/(VLOOKUP($Q519,'Workforce hours'!$C$8:$AD$30,BK$7,FALSE))))))</f>
        <v>0</v>
      </c>
      <c r="BL519" s="288">
        <f>IF($Q519="n/a",(IF('Workforce hours'!L$30=0,0,(AJ519/'Workforce hours'!L$30))),(IF(VLOOKUP($Q519,'Workforce hours'!$C$8:$AD$30,BL$7,FALSE)=0,0,(AJ519/(VLOOKUP($Q519,'Workforce hours'!$C$8:$AD$30,BL$7,FALSE))))))</f>
        <v>0</v>
      </c>
      <c r="BM519" s="288">
        <f>IF($Q519="n/a",(IF('Workforce hours'!M$30=0,0,(AK519/'Workforce hours'!M$30))),(IF(VLOOKUP($Q519,'Workforce hours'!$C$8:$AD$30,BM$7,FALSE)=0,0,(AK519/(VLOOKUP($Q519,'Workforce hours'!$C$8:$AD$30,BM$7,FALSE))))))</f>
        <v>0</v>
      </c>
      <c r="BN519" s="288">
        <f>IF($Q519="n/a",(IF('Workforce hours'!N$30=0,0,(AL519/'Workforce hours'!N$30))),(IF(VLOOKUP($Q519,'Workforce hours'!$C$8:$AD$30,BN$7,FALSE)=0,0,(AL519/(VLOOKUP($Q519,'Workforce hours'!$C$8:$AD$30,BN$7,FALSE))))))</f>
        <v>0</v>
      </c>
      <c r="BO519" s="288">
        <f>IF($Q519="n/a",(IF('Workforce hours'!O$30=0,0,(AM519/'Workforce hours'!O$30))),(IF(VLOOKUP($Q519,'Workforce hours'!$C$8:$AD$30,BO$7,FALSE)=0,0,(AM519/(VLOOKUP($Q519,'Workforce hours'!$C$8:$AD$30,BO$7,FALSE))))))</f>
        <v>0</v>
      </c>
      <c r="BP519" s="288">
        <f>IF($Q519="n/a",(IF('Workforce hours'!P$30=0,0,(AN519/'Workforce hours'!P$30))),(IF(VLOOKUP($Q519,'Workforce hours'!$C$8:$AD$30,BP$7,FALSE)=0,0,(AN519/(VLOOKUP($Q519,'Workforce hours'!$C$8:$AD$30,BP$7,FALSE))))))</f>
        <v>0</v>
      </c>
      <c r="BQ519" s="288">
        <f>IF($Q519="n/a",(IF('Workforce hours'!Q$30=0,0,(AO519/'Workforce hours'!Q$30))),(IF(VLOOKUP($Q519,'Workforce hours'!$C$8:$AD$30,BQ$7,FALSE)=0,0,(AO519/(VLOOKUP($Q519,'Workforce hours'!$C$8:$AD$30,BQ$7,FALSE))))))</f>
        <v>0</v>
      </c>
      <c r="BR519" s="288">
        <f>IF($Q519="n/a",(IF('Workforce hours'!R$30=0,0,(AP519/'Workforce hours'!R$30))),(IF(VLOOKUP($Q519,'Workforce hours'!$C$8:$AD$30,BR$7,FALSE)=0,0,(AP519/(VLOOKUP($Q519,'Workforce hours'!$C$8:$AD$30,BR$7,FALSE))))))</f>
        <v>0</v>
      </c>
      <c r="BS519" s="288">
        <f>IF($Q519="n/a",(IF('Workforce hours'!S$30=0,0,(AQ519/'Workforce hours'!S$30))),(IF(VLOOKUP($Q519,'Workforce hours'!$C$8:$AD$30,BS$7,FALSE)=0,0,(AQ519/(VLOOKUP($Q519,'Workforce hours'!$C$8:$AD$30,BS$7,FALSE))))))</f>
        <v>0</v>
      </c>
      <c r="BT519" s="288">
        <f>IF($Q519="n/a",(IF('Workforce hours'!T$30=0,0,(AR519/'Workforce hours'!T$30))),(IF(VLOOKUP($Q519,'Workforce hours'!$C$8:$AD$30,BT$7,FALSE)=0,0,(AR519/(VLOOKUP($Q519,'Workforce hours'!$C$8:$AD$30,BT$7,FALSE))))))</f>
        <v>0</v>
      </c>
      <c r="BU519" s="288">
        <f>IF($Q519="n/a",(IF('Workforce hours'!U$30=0,0,(AS519/'Workforce hours'!U$30))),(IF(VLOOKUP($Q519,'Workforce hours'!$C$8:$AD$30,BU$7,FALSE)=0,0,(AS519/(VLOOKUP($Q519,'Workforce hours'!$C$8:$AD$30,BU$7,FALSE))))))</f>
        <v>0</v>
      </c>
      <c r="BV519" s="288">
        <f>IF($Q519="n/a",(IF('Workforce hours'!V$30=0,0,(AT519/'Workforce hours'!V$30))),(IF(VLOOKUP($Q519,'Workforce hours'!$C$8:$AD$30,BV$7,FALSE)=0,0,(AT519/(VLOOKUP($Q519,'Workforce hours'!$C$8:$AD$30,BV$7,FALSE))))))</f>
        <v>0</v>
      </c>
      <c r="BW519" s="288">
        <f>IF($Q519="n/a",(IF('Workforce hours'!W$30=0,0,(AU519/'Workforce hours'!W$30))),(IF(VLOOKUP($Q519,'Workforce hours'!$C$8:$AD$30,BW$7,FALSE)=0,0,(AU519/(VLOOKUP($Q519,'Workforce hours'!$C$8:$AD$30,BW$7,FALSE))))))</f>
        <v>0</v>
      </c>
      <c r="BX519" s="288">
        <f>IF($Q519="n/a",(IF('Workforce hours'!X$30=0,0,(AV519/'Workforce hours'!X$30))),(IF(VLOOKUP($Q519,'Workforce hours'!$C$8:$AD$30,BX$7,FALSE)=0,0,(AV519/(VLOOKUP($Q519,'Workforce hours'!$C$8:$AD$30,BX$7,FALSE))))))</f>
        <v>0</v>
      </c>
      <c r="BY519" s="288">
        <f>IF($Q519="n/a",(IF('Workforce hours'!Y$30=0,0,(AW519/'Workforce hours'!Y$30))),(IF(VLOOKUP($Q519,'Workforce hours'!$C$8:$AD$30,BY$7,FALSE)=0,0,(AW519/(VLOOKUP($Q519,'Workforce hours'!$C$8:$AD$30,BY$7,FALSE))))))</f>
        <v>0</v>
      </c>
      <c r="BZ519" s="288">
        <f>IF($Q519="n/a",(IF('Workforce hours'!Z$30=0,0,(AX519/'Workforce hours'!Z$30))),(IF(VLOOKUP($Q519,'Workforce hours'!$C$8:$AD$30,BZ$7,FALSE)=0,0,(AX519/(VLOOKUP($Q519,'Workforce hours'!$C$8:$AD$30,BZ$7,FALSE))))))</f>
        <v>0</v>
      </c>
      <c r="CA519" s="288">
        <f>IF($Q519="n/a",(IF('Workforce hours'!AA$30=0,0,(AY519/'Workforce hours'!AA$30))),(IF(VLOOKUP($Q519,'Workforce hours'!$C$8:$AD$30,CA$7,FALSE)=0,0,(AY519/(VLOOKUP($Q519,'Workforce hours'!$C$8:$AD$30,CA$7,FALSE))))))</f>
        <v>0</v>
      </c>
      <c r="CB519" s="288">
        <f>IF($Q519="n/a",(IF('Workforce hours'!AB$30=0,0,(AZ519/'Workforce hours'!AB$30))),(IF(VLOOKUP($Q519,'Workforce hours'!$C$8:$AD$30,CB$7,FALSE)=0,0,(AZ519/(VLOOKUP($Q519,'Workforce hours'!$C$8:$AD$30,CB$7,FALSE))))))</f>
        <v>0</v>
      </c>
      <c r="CC519" s="288">
        <f>IF($Q519="n/a",(IF('Workforce hours'!AC$30=0,0,(BA519/'Workforce hours'!AC$30))),(IF(VLOOKUP($Q519,'Workforce hours'!$C$8:$AD$30,CC$7,FALSE)=0,0,(BA519/(VLOOKUP($Q519,'Workforce hours'!$C$8:$AD$30,CC$7,FALSE))))))</f>
        <v>0</v>
      </c>
      <c r="CD519" s="288">
        <f>IF($Q519="n/a",(IF('Workforce hours'!AD$30=0,0,(BB519/'Workforce hours'!AD$30))),(IF(VLOOKUP($Q519,'Workforce hours'!$C$8:$AD$30,CD$7,FALSE)=0,0,(BB519/(VLOOKUP($Q519,'Workforce hours'!$C$8:$AD$30,CD$7,FALSE))))))</f>
        <v>0</v>
      </c>
      <c r="CE519" s="289">
        <f t="shared" si="66"/>
        <v>0</v>
      </c>
      <c r="CF519" s="290">
        <f>BD519*'Workforce costs'!B$9*(1+'Workforce costs'!B$10)*(1+'Workforce costs'!B$11)</f>
        <v>0</v>
      </c>
      <c r="CG519" s="290">
        <f>BE519*'Workforce costs'!C$9*(1+'Workforce costs'!C$10)*(1+'Workforce costs'!C$11)</f>
        <v>0</v>
      </c>
      <c r="CH519" s="290">
        <f>BF519*'Workforce costs'!D$9*(1+'Workforce costs'!D$10)*(1+'Workforce costs'!D$11)</f>
        <v>0</v>
      </c>
      <c r="CI519" s="290">
        <f>BG519*'Workforce costs'!E$9*(1+'Workforce costs'!E$10)*(1+'Workforce costs'!E$11)</f>
        <v>0</v>
      </c>
      <c r="CJ519" s="290">
        <f>BH519*'Workforce costs'!F$9*(1+'Workforce costs'!F$10)*(1+'Workforce costs'!F$11)</f>
        <v>0</v>
      </c>
      <c r="CK519" s="290">
        <f>BI519*'Workforce costs'!G$9*(1+'Workforce costs'!G$10)*(1+'Workforce costs'!G$11)</f>
        <v>0</v>
      </c>
      <c r="CL519" s="290">
        <f>BJ519*'Workforce costs'!H$9*(1+'Workforce costs'!H$10)*(1+'Workforce costs'!H$11)</f>
        <v>0</v>
      </c>
      <c r="CM519" s="290">
        <f>BK519*'Workforce costs'!I$9*(1+'Workforce costs'!I$10)*(1+'Workforce costs'!I$11)</f>
        <v>0</v>
      </c>
      <c r="CN519" s="290">
        <f>BL519*'Workforce costs'!J$9*(1+'Workforce costs'!J$10)*(1+'Workforce costs'!J$11)</f>
        <v>0</v>
      </c>
      <c r="CO519" s="290">
        <f>BM519*'Workforce costs'!K$9*(1+'Workforce costs'!K$10)*(1+'Workforce costs'!K$11)</f>
        <v>0</v>
      </c>
      <c r="CP519" s="290">
        <f>BN519*'Workforce costs'!L$9*(1+'Workforce costs'!L$10)*(1+'Workforce costs'!L$11)</f>
        <v>0</v>
      </c>
      <c r="CQ519" s="290">
        <f>BO519*'Workforce costs'!M$9*(1+'Workforce costs'!M$10)*(1+'Workforce costs'!M$11)</f>
        <v>0</v>
      </c>
      <c r="CR519" s="290">
        <f>BP519*'Workforce costs'!N$9*(1+'Workforce costs'!N$10)*(1+'Workforce costs'!N$11)</f>
        <v>0</v>
      </c>
      <c r="CS519" s="290">
        <f>BQ519*'Workforce costs'!O$9*(1+'Workforce costs'!O$10)*(1+'Workforce costs'!O$11)</f>
        <v>0</v>
      </c>
      <c r="CT519" s="290">
        <f>BR519*'Workforce costs'!P$9*(1+'Workforce costs'!P$10)*(1+'Workforce costs'!P$11)</f>
        <v>0</v>
      </c>
      <c r="CU519" s="290">
        <f>BS519*'Workforce costs'!Q$9*(1+'Workforce costs'!Q$10)*(1+'Workforce costs'!Q$11)</f>
        <v>0</v>
      </c>
      <c r="CV519" s="290">
        <f>BT519*'Workforce costs'!R$9*(1+'Workforce costs'!R$10)*(1+'Workforce costs'!R$11)</f>
        <v>0</v>
      </c>
      <c r="CW519" s="290">
        <f>BU519*'Workforce costs'!S$9*(1+'Workforce costs'!S$10)*(1+'Workforce costs'!S$11)</f>
        <v>0</v>
      </c>
      <c r="CX519" s="290">
        <f>BV519*'Workforce costs'!T$9*(1+'Workforce costs'!T$10)*(1+'Workforce costs'!T$11)</f>
        <v>0</v>
      </c>
      <c r="CY519" s="290">
        <f>BW519*'Workforce costs'!U$9*(1+'Workforce costs'!U$10)*(1+'Workforce costs'!U$11)</f>
        <v>0</v>
      </c>
      <c r="CZ519" s="290">
        <f>BX519*'Workforce costs'!V$9*(1+'Workforce costs'!V$10)*(1+'Workforce costs'!V$11)</f>
        <v>0</v>
      </c>
      <c r="DA519" s="290">
        <f>BY519*'Workforce costs'!W$9*(1+'Workforce costs'!W$10)*(1+'Workforce costs'!W$11)</f>
        <v>0</v>
      </c>
      <c r="DB519" s="290">
        <f>BZ519*'Workforce costs'!X$9*(1+'Workforce costs'!X$10)*(1+'Workforce costs'!X$11)</f>
        <v>0</v>
      </c>
      <c r="DC519" s="290">
        <f>CA519*'Workforce costs'!Y$9*(1+'Workforce costs'!Y$10)*(1+'Workforce costs'!Y$11)</f>
        <v>0</v>
      </c>
      <c r="DD519" s="290">
        <f>CB519*'Workforce costs'!Z$9*(1+'Workforce costs'!Z$10)*(1+'Workforce costs'!Z$11)</f>
        <v>0</v>
      </c>
      <c r="DE519" s="290">
        <f>CC519*'Workforce costs'!AA$9*(1+'Workforce costs'!AA$10)*(1+'Workforce costs'!AA$11)</f>
        <v>0</v>
      </c>
      <c r="DF519" s="290">
        <f>CD519*'Workforce costs'!AB$9*(1+'Workforce costs'!AB$10)*(1+'Workforce costs'!AB$11)</f>
        <v>0</v>
      </c>
    </row>
    <row r="520" spans="1:110" x14ac:dyDescent="0.3">
      <c r="A520" s="2" t="str">
        <f>Outputs!$A$4</f>
        <v>Australia</v>
      </c>
      <c r="B520" s="2" t="str">
        <f t="shared" si="59"/>
        <v>Australia 65+</v>
      </c>
      <c r="C520" s="30">
        <f>VLOOKUP($B520,Populations!$D$15:$H$1920,3,FALSE)</f>
        <v>4559374</v>
      </c>
      <c r="D520" s="255">
        <f>IF(OR($H520="General pop",$H520="Schools",$H520="Workplace",$H520="Skills Training",$H520="Digital Supports"),1,VLOOKUP($B520,Populations!$D$15:$H$1920,5,FALSE))</f>
        <v>1</v>
      </c>
      <c r="E520" s="88">
        <f>VLOOKUP(I520,Epidemiology!$C$10:$H$47,6,FALSE)</f>
        <v>164.88</v>
      </c>
      <c r="F520" s="102">
        <f>'Care profiles'!R521</f>
        <v>1</v>
      </c>
      <c r="G520" s="15" t="str">
        <f>'Care profiles'!A521</f>
        <v>65+</v>
      </c>
      <c r="H520" s="15" t="str">
        <f>'Care profiles'!B521</f>
        <v>Bereaved_Subsequent</v>
      </c>
      <c r="I520" s="15" t="str">
        <f>'Care profiles'!C521</f>
        <v>Bereaved_Subsequent_65+yrs</v>
      </c>
      <c r="J520" s="15" t="str">
        <f>'Care profiles'!D521</f>
        <v>Care profile</v>
      </c>
      <c r="K520" s="15" t="str">
        <f>'Care profiles'!E521</f>
        <v>Postvention Individual Support Services</v>
      </c>
      <c r="L520" s="104">
        <f>'Care profiles'!F521</f>
        <v>1</v>
      </c>
      <c r="M520" s="15">
        <f>'Care profiles'!G521</f>
        <v>3</v>
      </c>
      <c r="N520" s="15">
        <f>'Care profiles'!H521</f>
        <v>30</v>
      </c>
      <c r="O520" s="15" t="str">
        <f>'Care profiles'!I521</f>
        <v>min</v>
      </c>
      <c r="P520" s="15" t="str">
        <f>'Care profiles'!J521</f>
        <v>Team</v>
      </c>
      <c r="Q520" s="15" t="str">
        <f>'Care profiles'!K521</f>
        <v>Postvention Crisis Response Team</v>
      </c>
      <c r="R520" s="15" t="str">
        <f>'Care profiles'!M521</f>
        <v>Y</v>
      </c>
      <c r="S520" s="15" t="str">
        <f>'Care profiles'!O521</f>
        <v>Y</v>
      </c>
      <c r="T520" s="15" t="str">
        <f>'Care profiles'!Q521</f>
        <v>N</v>
      </c>
      <c r="U520" s="30">
        <f t="shared" si="60"/>
        <v>7517.4958512000003</v>
      </c>
      <c r="V520" s="30">
        <f t="shared" si="61"/>
        <v>7517.4958512000003</v>
      </c>
      <c r="W520" s="30">
        <f>IF(M520="n/a",0,IF(O520="days",V520*M520*(1+(VLOOKUP(K520,'Bed parameters'!$A$9:$G$12,7,FALSE))),V520*M520))</f>
        <v>22552.4875536</v>
      </c>
      <c r="X520" s="30">
        <f t="shared" si="62"/>
        <v>11276.2437768</v>
      </c>
      <c r="Y520" s="30">
        <f t="shared" si="63"/>
        <v>0</v>
      </c>
      <c r="Z520" s="113">
        <f>_xlfn.IFNA(Y520/((VLOOKUP(K520,'Bed parameters'!$A$9:$G$12,3,FALSE))*(VLOOKUP(K520,'Bed parameters'!$A$9:$G$12,5,FALSE))),0)</f>
        <v>0</v>
      </c>
      <c r="AA520" s="30">
        <f t="shared" si="64"/>
        <v>11276.2437768</v>
      </c>
      <c r="AB520" s="30">
        <f>_xlfn.IFNA(IF($O520="days",$Y520*(VLOOKUP($K520,'Bed parameters'!$A$9:$I$12,9,FALSE))*$F520*(VLOOKUP($Q520,'Workforce distribution'!$C$8:$AD$30,AB$7,FALSE)),IF($Q520="n/a",(IF($P520=AB$6,$X520*$F520,0)),$X520*$F520*(VLOOKUP($Q520,'Workforce distribution'!$C$8:$AD$30,AB$7,FALSE)))),0)</f>
        <v>0</v>
      </c>
      <c r="AC520" s="30">
        <f>_xlfn.IFNA(IF($O520="days",$Y520*(VLOOKUP($K520,'Bed parameters'!$A$9:$I$12,9,FALSE))*$F520*(VLOOKUP($Q520,'Workforce distribution'!$C$8:$AD$30,AC$7,FALSE)),IF($Q520="n/a",(IF($P520=AC$6,$X520*$F520,0)),$X520*$F520*(VLOOKUP($Q520,'Workforce distribution'!$C$8:$AD$30,AC$7,FALSE)))),0)</f>
        <v>0</v>
      </c>
      <c r="AD520" s="30">
        <f>_xlfn.IFNA(IF($O520="days",$Y520*(VLOOKUP($K520,'Bed parameters'!$A$9:$I$12,9,FALSE))*$F520*(VLOOKUP($Q520,'Workforce distribution'!$C$8:$AD$30,AD$7,FALSE)),IF($Q520="n/a",(IF($P520=AD$6,$X520*$F520,0)),$X520*$F520*(VLOOKUP($Q520,'Workforce distribution'!$C$8:$AD$30,AD$7,FALSE)))),0)</f>
        <v>0</v>
      </c>
      <c r="AE520" s="30">
        <f>_xlfn.IFNA(IF($O520="days",$Y520*(VLOOKUP($K520,'Bed parameters'!$A$9:$I$12,9,FALSE))*$F520*(VLOOKUP($Q520,'Workforce distribution'!$C$8:$AD$30,AE$7,FALSE)),IF($Q520="n/a",(IF($P520=AE$6,$X520*$F520,0)),$X520*$F520*(VLOOKUP($Q520,'Workforce distribution'!$C$8:$AD$30,AE$7,FALSE)))),0)</f>
        <v>1127.62437768</v>
      </c>
      <c r="AF520" s="30">
        <f>_xlfn.IFNA(IF($O520="days",$Y520*(VLOOKUP($K520,'Bed parameters'!$A$9:$I$12,9,FALSE))*$F520*(VLOOKUP($Q520,'Workforce distribution'!$C$8:$AD$30,AF$7,FALSE)),IF($Q520="n/a",(IF($P520=AF$6,$X520*$F520,0)),$X520*$F520*(VLOOKUP($Q520,'Workforce distribution'!$C$8:$AD$30,AF$7,FALSE)))),0)</f>
        <v>0</v>
      </c>
      <c r="AG520" s="30">
        <f>_xlfn.IFNA(IF($O520="days",$Y520*(VLOOKUP($K520,'Bed parameters'!$A$9:$I$12,9,FALSE))*$F520*(VLOOKUP($Q520,'Workforce distribution'!$C$8:$AD$30,AG$7,FALSE)),IF($Q520="n/a",(IF($P520=AG$6,$X520*$F520,0)),$X520*$F520*(VLOOKUP($Q520,'Workforce distribution'!$C$8:$AD$30,AG$7,FALSE)))),0)</f>
        <v>0</v>
      </c>
      <c r="AH520" s="30">
        <f>_xlfn.IFNA(IF($O520="days",$Y520*(VLOOKUP($K520,'Bed parameters'!$A$9:$I$12,9,FALSE))*$F520*(VLOOKUP($Q520,'Workforce distribution'!$C$8:$AD$30,AH$7,FALSE)),IF($Q520="n/a",(IF($P520=AH$6,$X520*$F520,0)),$X520*$F520*(VLOOKUP($Q520,'Workforce distribution'!$C$8:$AD$30,AH$7,FALSE)))),0)</f>
        <v>0</v>
      </c>
      <c r="AI520" s="30">
        <f>_xlfn.IFNA(IF($O520="days",$Y520*(VLOOKUP($K520,'Bed parameters'!$A$9:$I$12,9,FALSE))*$F520*(VLOOKUP($Q520,'Workforce distribution'!$C$8:$AD$30,AI$7,FALSE)),IF($Q520="n/a",(IF($P520=AI$6,$X520*$F520,0)),$X520*$F520*(VLOOKUP($Q520,'Workforce distribution'!$C$8:$AD$30,AI$7,FALSE)))),0)</f>
        <v>0</v>
      </c>
      <c r="AJ520" s="30">
        <f>_xlfn.IFNA(IF($O520="days",$Y520*(VLOOKUP($K520,'Bed parameters'!$A$9:$I$12,9,FALSE))*$F520*(VLOOKUP($Q520,'Workforce distribution'!$C$8:$AD$30,AJ$7,FALSE)),IF($Q520="n/a",(IF($P520=AJ$6,$X520*$F520,0)),$X520*$F520*(VLOOKUP($Q520,'Workforce distribution'!$C$8:$AD$30,AJ$7,FALSE)))),0)</f>
        <v>0</v>
      </c>
      <c r="AK520" s="30">
        <f>_xlfn.IFNA(IF($O520="days",$Y520*(VLOOKUP($K520,'Bed parameters'!$A$9:$I$12,9,FALSE))*$F520*(VLOOKUP($Q520,'Workforce distribution'!$C$8:$AD$30,AK$7,FALSE)),IF($Q520="n/a",(IF($P520=AK$6,$X520*$F520,0)),$X520*$F520*(VLOOKUP($Q520,'Workforce distribution'!$C$8:$AD$30,AK$7,FALSE)))),0)</f>
        <v>7893.3706437599994</v>
      </c>
      <c r="AL520" s="30">
        <f>_xlfn.IFNA(IF($O520="days",$Y520*(VLOOKUP($K520,'Bed parameters'!$A$9:$I$12,9,FALSE))*$F520*(VLOOKUP($Q520,'Workforce distribution'!$C$8:$AD$30,AL$7,FALSE)),IF($Q520="n/a",(IF($P520=AL$6,$X520*$F520,0)),$X520*$F520*(VLOOKUP($Q520,'Workforce distribution'!$C$8:$AD$30,AL$7,FALSE)))),0)</f>
        <v>0</v>
      </c>
      <c r="AM520" s="30">
        <f>_xlfn.IFNA(IF($O520="days",$Y520*(VLOOKUP($K520,'Bed parameters'!$A$9:$I$12,9,FALSE))*$F520*(VLOOKUP($Q520,'Workforce distribution'!$C$8:$AD$30,AM$7,FALSE)),IF($Q520="n/a",(IF($P520=AM$6,$X520*$F520,0)),$X520*$F520*(VLOOKUP($Q520,'Workforce distribution'!$C$8:$AD$30,AM$7,FALSE)))),0)</f>
        <v>0</v>
      </c>
      <c r="AN520" s="30">
        <f>_xlfn.IFNA(IF($O520="days",$Y520*(VLOOKUP($K520,'Bed parameters'!$A$9:$I$12,9,FALSE))*$F520*(VLOOKUP($Q520,'Workforce distribution'!$C$8:$AD$30,AN$7,FALSE)),IF($Q520="n/a",(IF($P520=AN$6,$X520*$F520,0)),$X520*$F520*(VLOOKUP($Q520,'Workforce distribution'!$C$8:$AD$30,AN$7,FALSE)))),0)</f>
        <v>0</v>
      </c>
      <c r="AO520" s="30">
        <f>_xlfn.IFNA(IF($O520="days",$Y520*(VLOOKUP($K520,'Bed parameters'!$A$9:$I$12,9,FALSE))*$F520*(VLOOKUP($Q520,'Workforce distribution'!$C$8:$AD$30,AO$7,FALSE)),IF($Q520="n/a",(IF($P520=AO$6,$X520*$F520,0)),$X520*$F520*(VLOOKUP($Q520,'Workforce distribution'!$C$8:$AD$30,AO$7,FALSE)))),0)</f>
        <v>0</v>
      </c>
      <c r="AP520" s="30">
        <f>_xlfn.IFNA(IF($O520="days",$Y520*(VLOOKUP($K520,'Bed parameters'!$A$9:$I$12,9,FALSE))*$F520*(VLOOKUP($Q520,'Workforce distribution'!$C$8:$AD$30,AP$7,FALSE)),IF($Q520="n/a",(IF($P520=AP$6,$X520*$F520,0)),$X520*$F520*(VLOOKUP($Q520,'Workforce distribution'!$C$8:$AD$30,AP$7,FALSE)))),0)</f>
        <v>0</v>
      </c>
      <c r="AQ520" s="30">
        <f>_xlfn.IFNA(IF($O520="days",$Y520*(VLOOKUP($K520,'Bed parameters'!$A$9:$I$12,9,FALSE))*$F520*(VLOOKUP($Q520,'Workforce distribution'!$C$8:$AD$30,AQ$7,FALSE)),IF($Q520="n/a",(IF($P520=AQ$6,$X520*$F520,0)),$X520*$F520*(VLOOKUP($Q520,'Workforce distribution'!$C$8:$AD$30,AQ$7,FALSE)))),0)</f>
        <v>0</v>
      </c>
      <c r="AR520" s="30">
        <f>_xlfn.IFNA(IF($O520="days",$Y520*(VLOOKUP($K520,'Bed parameters'!$A$9:$I$12,9,FALSE))*$F520*(VLOOKUP($Q520,'Workforce distribution'!$C$8:$AD$30,AR$7,FALSE)),IF($Q520="n/a",(IF($P520=AR$6,$X520*$F520,0)),$X520*$F520*(VLOOKUP($Q520,'Workforce distribution'!$C$8:$AD$30,AR$7,FALSE)))),0)</f>
        <v>0</v>
      </c>
      <c r="AS520" s="30">
        <f>_xlfn.IFNA(IF($O520="days",$Y520*(VLOOKUP($K520,'Bed parameters'!$A$9:$I$12,9,FALSE))*$F520*(VLOOKUP($Q520,'Workforce distribution'!$C$8:$AD$30,AS$7,FALSE)),IF($Q520="n/a",(IF($P520=AS$6,$X520*$F520,0)),$X520*$F520*(VLOOKUP($Q520,'Workforce distribution'!$C$8:$AD$30,AS$7,FALSE)))),0)</f>
        <v>2255.2487553599999</v>
      </c>
      <c r="AT520" s="30">
        <f>_xlfn.IFNA(IF($O520="days",$Y520*(VLOOKUP($K520,'Bed parameters'!$A$9:$I$12,9,FALSE))*$F520*(VLOOKUP($Q520,'Workforce distribution'!$C$8:$AD$30,AT$7,FALSE)),IF($Q520="n/a",(IF($P520=AT$6,$X520*$F520,0)),$X520*$F520*(VLOOKUP($Q520,'Workforce distribution'!$C$8:$AD$30,AT$7,FALSE)))),0)</f>
        <v>0</v>
      </c>
      <c r="AU520" s="30">
        <f>_xlfn.IFNA(IF($O520="days",$Y520*(VLOOKUP($K520,'Bed parameters'!$A$9:$I$12,9,FALSE))*$F520*(VLOOKUP($Q520,'Workforce distribution'!$C$8:$AD$30,AU$7,FALSE)),IF($Q520="n/a",(IF($P520=AU$6,$X520*$F520,0)),$X520*$F520*(VLOOKUP($Q520,'Workforce distribution'!$C$8:$AD$30,AU$7,FALSE)))),0)</f>
        <v>0</v>
      </c>
      <c r="AV520" s="30">
        <f>_xlfn.IFNA(IF($O520="days",$Y520*(VLOOKUP($K520,'Bed parameters'!$A$9:$I$12,9,FALSE))*$F520*(VLOOKUP($Q520,'Workforce distribution'!$C$8:$AD$30,AV$7,FALSE)),IF($Q520="n/a",(IF($P520=AV$6,$X520*$F520,0)),$X520*$F520*(VLOOKUP($Q520,'Workforce distribution'!$C$8:$AD$30,AV$7,FALSE)))),0)</f>
        <v>0</v>
      </c>
      <c r="AW520" s="30">
        <f>_xlfn.IFNA(IF($O520="days",$Y520*(VLOOKUP($K520,'Bed parameters'!$A$9:$I$12,9,FALSE))*$F520*(VLOOKUP($Q520,'Workforce distribution'!$C$8:$AD$30,AW$7,FALSE)),IF($Q520="n/a",(IF($P520=AW$6,$X520*$F520,0)),$X520*$F520*(VLOOKUP($Q520,'Workforce distribution'!$C$8:$AD$30,AW$7,FALSE)))),0)</f>
        <v>0</v>
      </c>
      <c r="AX520" s="30">
        <f>_xlfn.IFNA(IF($O520="days",$Y520*(VLOOKUP($K520,'Bed parameters'!$A$9:$I$12,9,FALSE))*$F520*(VLOOKUP($Q520,'Workforce distribution'!$C$8:$AD$30,AX$7,FALSE)),IF($Q520="n/a",(IF($P520=AX$6,$X520*$F520,0)),$X520*$F520*(VLOOKUP($Q520,'Workforce distribution'!$C$8:$AD$30,AX$7,FALSE)))),0)</f>
        <v>0</v>
      </c>
      <c r="AY520" s="30">
        <f>_xlfn.IFNA(IF($O520="days",$Y520*(VLOOKUP($K520,'Bed parameters'!$A$9:$I$12,9,FALSE))*$F520*(VLOOKUP($Q520,'Workforce distribution'!$C$8:$AD$30,AY$7,FALSE)),IF($Q520="n/a",(IF($P520=AY$6,$X520*$F520,0)),$X520*$F520*(VLOOKUP($Q520,'Workforce distribution'!$C$8:$AD$30,AY$7,FALSE)))),0)</f>
        <v>0</v>
      </c>
      <c r="AZ520" s="30">
        <f>_xlfn.IFNA(IF($O520="days",$Y520*(VLOOKUP($K520,'Bed parameters'!$A$9:$I$12,9,FALSE))*$F520*(VLOOKUP($Q520,'Workforce distribution'!$C$8:$AD$30,AZ$7,FALSE)),IF($Q520="n/a",(IF($P520=AZ$6,$X520*$F520,0)),$X520*$F520*(VLOOKUP($Q520,'Workforce distribution'!$C$8:$AD$30,AZ$7,FALSE)))),0)</f>
        <v>0</v>
      </c>
      <c r="BA520" s="30">
        <f>_xlfn.IFNA(IF($O520="days",$Y520*(VLOOKUP($K520,'Bed parameters'!$A$9:$I$12,9,FALSE))*$F520*(VLOOKUP($Q520,'Workforce distribution'!$C$8:$AD$30,BA$7,FALSE)),IF($Q520="n/a",(IF($P520=BA$6,$X520*$F520,0)),$X520*$F520*(VLOOKUP($Q520,'Workforce distribution'!$C$8:$AD$30,BA$7,FALSE)))),0)</f>
        <v>0</v>
      </c>
      <c r="BB520" s="30">
        <f>_xlfn.IFNA(IF($O520="days",$Y520*(VLOOKUP($K520,'Bed parameters'!$A$9:$I$12,9,FALSE))*$F520*(VLOOKUP($Q520,'Workforce distribution'!$C$8:$AD$30,BB$7,FALSE)),IF($Q520="n/a",(IF($P520=BB$6,$X520*$F520,0)),$X520*$F520*(VLOOKUP($Q520,'Workforce distribution'!$C$8:$AD$30,BB$7,FALSE)))),0)</f>
        <v>0</v>
      </c>
      <c r="BC520" s="149">
        <f t="shared" si="65"/>
        <v>6.85223455122979</v>
      </c>
      <c r="BD520" s="288">
        <f>IF($Q520="n/a",(IF('Workforce hours'!D$30=0,0,(AB520/'Workforce hours'!D$30))),(IF(VLOOKUP($Q520,'Workforce hours'!$C$8:$AD$30,BD$7,FALSE)=0,0,(AB520/(VLOOKUP($Q520,'Workforce hours'!$C$8:$AD$30,BD$7,FALSE))))))</f>
        <v>0</v>
      </c>
      <c r="BE520" s="288">
        <f>IF($Q520="n/a",(IF('Workforce hours'!E$30=0,0,(AC520/'Workforce hours'!E$30))),(IF(VLOOKUP($Q520,'Workforce hours'!$C$8:$AD$30,BE$7,FALSE)=0,0,(AC520/(VLOOKUP($Q520,'Workforce hours'!$C$8:$AD$30,BE$7,FALSE))))))</f>
        <v>0</v>
      </c>
      <c r="BF520" s="288">
        <f>IF($Q520="n/a",(IF('Workforce hours'!F$30=0,0,(AD520/'Workforce hours'!F$30))),(IF(VLOOKUP($Q520,'Workforce hours'!$C$8:$AD$30,BF$7,FALSE)=0,0,(AD520/(VLOOKUP($Q520,'Workforce hours'!$C$8:$AD$30,BF$7,FALSE))))))</f>
        <v>0</v>
      </c>
      <c r="BG520" s="288">
        <f>IF($Q520="n/a",(IF('Workforce hours'!G$30=0,0,(AE520/'Workforce hours'!G$30))),(IF(VLOOKUP($Q520,'Workforce hours'!$C$8:$AD$30,BG$7,FALSE)=0,0,(AE520/(VLOOKUP($Q520,'Workforce hours'!$C$8:$AD$30,BG$7,FALSE))))))</f>
        <v>0.65750692576093295</v>
      </c>
      <c r="BH520" s="288">
        <f>IF($Q520="n/a",(IF('Workforce hours'!H$30=0,0,(AF520/'Workforce hours'!H$30))),(IF(VLOOKUP($Q520,'Workforce hours'!$C$8:$AD$30,BH$7,FALSE)=0,0,(AF520/(VLOOKUP($Q520,'Workforce hours'!$C$8:$AD$30,BH$7,FALSE))))))</f>
        <v>0</v>
      </c>
      <c r="BI520" s="288">
        <f>IF($Q520="n/a",(IF('Workforce hours'!I$30=0,0,(AG520/'Workforce hours'!I$30))),(IF(VLOOKUP($Q520,'Workforce hours'!$C$8:$AD$30,BI$7,FALSE)=0,0,(AG520/(VLOOKUP($Q520,'Workforce hours'!$C$8:$AD$30,BI$7,FALSE))))))</f>
        <v>0</v>
      </c>
      <c r="BJ520" s="288">
        <f>IF($Q520="n/a",(IF('Workforce hours'!J$30=0,0,(AH520/'Workforce hours'!J$30))),(IF(VLOOKUP($Q520,'Workforce hours'!$C$8:$AD$30,BJ$7,FALSE)=0,0,(AH520/(VLOOKUP($Q520,'Workforce hours'!$C$8:$AD$30,BJ$7,FALSE))))))</f>
        <v>0</v>
      </c>
      <c r="BK520" s="288">
        <f>IF($Q520="n/a",(IF('Workforce hours'!K$30=0,0,(AI520/'Workforce hours'!K$30))),(IF(VLOOKUP($Q520,'Workforce hours'!$C$8:$AD$30,BK$7,FALSE)=0,0,(AI520/(VLOOKUP($Q520,'Workforce hours'!$C$8:$AD$30,BK$7,FALSE))))))</f>
        <v>0</v>
      </c>
      <c r="BL520" s="288">
        <f>IF($Q520="n/a",(IF('Workforce hours'!L$30=0,0,(AJ520/'Workforce hours'!L$30))),(IF(VLOOKUP($Q520,'Workforce hours'!$C$8:$AD$30,BL$7,FALSE)=0,0,(AJ520/(VLOOKUP($Q520,'Workforce hours'!$C$8:$AD$30,BL$7,FALSE))))))</f>
        <v>0</v>
      </c>
      <c r="BM520" s="288">
        <f>IF($Q520="n/a",(IF('Workforce hours'!M$30=0,0,(AK520/'Workforce hours'!M$30))),(IF(VLOOKUP($Q520,'Workforce hours'!$C$8:$AD$30,BM$7,FALSE)=0,0,(AK520/(VLOOKUP($Q520,'Workforce hours'!$C$8:$AD$30,BM$7,FALSE))))))</f>
        <v>4.8147635179831063</v>
      </c>
      <c r="BN520" s="288">
        <f>IF($Q520="n/a",(IF('Workforce hours'!N$30=0,0,(AL520/'Workforce hours'!N$30))),(IF(VLOOKUP($Q520,'Workforce hours'!$C$8:$AD$30,BN$7,FALSE)=0,0,(AL520/(VLOOKUP($Q520,'Workforce hours'!$C$8:$AD$30,BN$7,FALSE))))))</f>
        <v>0</v>
      </c>
      <c r="BO520" s="288">
        <f>IF($Q520="n/a",(IF('Workforce hours'!O$30=0,0,(AM520/'Workforce hours'!O$30))),(IF(VLOOKUP($Q520,'Workforce hours'!$C$8:$AD$30,BO$7,FALSE)=0,0,(AM520/(VLOOKUP($Q520,'Workforce hours'!$C$8:$AD$30,BO$7,FALSE))))))</f>
        <v>0</v>
      </c>
      <c r="BP520" s="288">
        <f>IF($Q520="n/a",(IF('Workforce hours'!P$30=0,0,(AN520/'Workforce hours'!P$30))),(IF(VLOOKUP($Q520,'Workforce hours'!$C$8:$AD$30,BP$7,FALSE)=0,0,(AN520/(VLOOKUP($Q520,'Workforce hours'!$C$8:$AD$30,BP$7,FALSE))))))</f>
        <v>0</v>
      </c>
      <c r="BQ520" s="288">
        <f>IF($Q520="n/a",(IF('Workforce hours'!Q$30=0,0,(AO520/'Workforce hours'!Q$30))),(IF(VLOOKUP($Q520,'Workforce hours'!$C$8:$AD$30,BQ$7,FALSE)=0,0,(AO520/(VLOOKUP($Q520,'Workforce hours'!$C$8:$AD$30,BQ$7,FALSE))))))</f>
        <v>0</v>
      </c>
      <c r="BR520" s="288">
        <f>IF($Q520="n/a",(IF('Workforce hours'!R$30=0,0,(AP520/'Workforce hours'!R$30))),(IF(VLOOKUP($Q520,'Workforce hours'!$C$8:$AD$30,BR$7,FALSE)=0,0,(AP520/(VLOOKUP($Q520,'Workforce hours'!$C$8:$AD$30,BR$7,FALSE))))))</f>
        <v>0</v>
      </c>
      <c r="BS520" s="288">
        <f>IF($Q520="n/a",(IF('Workforce hours'!S$30=0,0,(AQ520/'Workforce hours'!S$30))),(IF(VLOOKUP($Q520,'Workforce hours'!$C$8:$AD$30,BS$7,FALSE)=0,0,(AQ520/(VLOOKUP($Q520,'Workforce hours'!$C$8:$AD$30,BS$7,FALSE))))))</f>
        <v>0</v>
      </c>
      <c r="BT520" s="288">
        <f>IF($Q520="n/a",(IF('Workforce hours'!T$30=0,0,(AR520/'Workforce hours'!T$30))),(IF(VLOOKUP($Q520,'Workforce hours'!$C$8:$AD$30,BT$7,FALSE)=0,0,(AR520/(VLOOKUP($Q520,'Workforce hours'!$C$8:$AD$30,BT$7,FALSE))))))</f>
        <v>0</v>
      </c>
      <c r="BU520" s="288">
        <f>IF($Q520="n/a",(IF('Workforce hours'!U$30=0,0,(AS520/'Workforce hours'!U$30))),(IF(VLOOKUP($Q520,'Workforce hours'!$C$8:$AD$30,BU$7,FALSE)=0,0,(AS520/(VLOOKUP($Q520,'Workforce hours'!$C$8:$AD$30,BU$7,FALSE))))))</f>
        <v>1.3799641074857509</v>
      </c>
      <c r="BV520" s="288">
        <f>IF($Q520="n/a",(IF('Workforce hours'!V$30=0,0,(AT520/'Workforce hours'!V$30))),(IF(VLOOKUP($Q520,'Workforce hours'!$C$8:$AD$30,BV$7,FALSE)=0,0,(AT520/(VLOOKUP($Q520,'Workforce hours'!$C$8:$AD$30,BV$7,FALSE))))))</f>
        <v>0</v>
      </c>
      <c r="BW520" s="288">
        <f>IF($Q520="n/a",(IF('Workforce hours'!W$30=0,0,(AU520/'Workforce hours'!W$30))),(IF(VLOOKUP($Q520,'Workforce hours'!$C$8:$AD$30,BW$7,FALSE)=0,0,(AU520/(VLOOKUP($Q520,'Workforce hours'!$C$8:$AD$30,BW$7,FALSE))))))</f>
        <v>0</v>
      </c>
      <c r="BX520" s="288">
        <f>IF($Q520="n/a",(IF('Workforce hours'!X$30=0,0,(AV520/'Workforce hours'!X$30))),(IF(VLOOKUP($Q520,'Workforce hours'!$C$8:$AD$30,BX$7,FALSE)=0,0,(AV520/(VLOOKUP($Q520,'Workforce hours'!$C$8:$AD$30,BX$7,FALSE))))))</f>
        <v>0</v>
      </c>
      <c r="BY520" s="288">
        <f>IF($Q520="n/a",(IF('Workforce hours'!Y$30=0,0,(AW520/'Workforce hours'!Y$30))),(IF(VLOOKUP($Q520,'Workforce hours'!$C$8:$AD$30,BY$7,FALSE)=0,0,(AW520/(VLOOKUP($Q520,'Workforce hours'!$C$8:$AD$30,BY$7,FALSE))))))</f>
        <v>0</v>
      </c>
      <c r="BZ520" s="288">
        <f>IF($Q520="n/a",(IF('Workforce hours'!Z$30=0,0,(AX520/'Workforce hours'!Z$30))),(IF(VLOOKUP($Q520,'Workforce hours'!$C$8:$AD$30,BZ$7,FALSE)=0,0,(AX520/(VLOOKUP($Q520,'Workforce hours'!$C$8:$AD$30,BZ$7,FALSE))))))</f>
        <v>0</v>
      </c>
      <c r="CA520" s="288">
        <f>IF($Q520="n/a",(IF('Workforce hours'!AA$30=0,0,(AY520/'Workforce hours'!AA$30))),(IF(VLOOKUP($Q520,'Workforce hours'!$C$8:$AD$30,CA$7,FALSE)=0,0,(AY520/(VLOOKUP($Q520,'Workforce hours'!$C$8:$AD$30,CA$7,FALSE))))))</f>
        <v>0</v>
      </c>
      <c r="CB520" s="288">
        <f>IF($Q520="n/a",(IF('Workforce hours'!AB$30=0,0,(AZ520/'Workforce hours'!AB$30))),(IF(VLOOKUP($Q520,'Workforce hours'!$C$8:$AD$30,CB$7,FALSE)=0,0,(AZ520/(VLOOKUP($Q520,'Workforce hours'!$C$8:$AD$30,CB$7,FALSE))))))</f>
        <v>0</v>
      </c>
      <c r="CC520" s="288">
        <f>IF($Q520="n/a",(IF('Workforce hours'!AC$30=0,0,(BA520/'Workforce hours'!AC$30))),(IF(VLOOKUP($Q520,'Workforce hours'!$C$8:$AD$30,CC$7,FALSE)=0,0,(BA520/(VLOOKUP($Q520,'Workforce hours'!$C$8:$AD$30,CC$7,FALSE))))))</f>
        <v>0</v>
      </c>
      <c r="CD520" s="288">
        <f>IF($Q520="n/a",(IF('Workforce hours'!AD$30=0,0,(BB520/'Workforce hours'!AD$30))),(IF(VLOOKUP($Q520,'Workforce hours'!$C$8:$AD$30,CD$7,FALSE)=0,0,(BB520/(VLOOKUP($Q520,'Workforce hours'!$C$8:$AD$30,CD$7,FALSE))))))</f>
        <v>0</v>
      </c>
      <c r="CE520" s="289">
        <f t="shared" si="66"/>
        <v>0</v>
      </c>
      <c r="CF520" s="290">
        <f>BD520*'Workforce costs'!B$9*(1+'Workforce costs'!B$10)*(1+'Workforce costs'!B$11)</f>
        <v>0</v>
      </c>
      <c r="CG520" s="290">
        <f>BE520*'Workforce costs'!C$9*(1+'Workforce costs'!C$10)*(1+'Workforce costs'!C$11)</f>
        <v>0</v>
      </c>
      <c r="CH520" s="290">
        <f>BF520*'Workforce costs'!D$9*(1+'Workforce costs'!D$10)*(1+'Workforce costs'!D$11)</f>
        <v>0</v>
      </c>
      <c r="CI520" s="290">
        <f>BG520*'Workforce costs'!E$9*(1+'Workforce costs'!E$10)*(1+'Workforce costs'!E$11)</f>
        <v>0</v>
      </c>
      <c r="CJ520" s="290">
        <f>BH520*'Workforce costs'!F$9*(1+'Workforce costs'!F$10)*(1+'Workforce costs'!F$11)</f>
        <v>0</v>
      </c>
      <c r="CK520" s="290">
        <f>BI520*'Workforce costs'!G$9*(1+'Workforce costs'!G$10)*(1+'Workforce costs'!G$11)</f>
        <v>0</v>
      </c>
      <c r="CL520" s="290">
        <f>BJ520*'Workforce costs'!H$9*(1+'Workforce costs'!H$10)*(1+'Workforce costs'!H$11)</f>
        <v>0</v>
      </c>
      <c r="CM520" s="290">
        <f>BK520*'Workforce costs'!I$9*(1+'Workforce costs'!I$10)*(1+'Workforce costs'!I$11)</f>
        <v>0</v>
      </c>
      <c r="CN520" s="290">
        <f>BL520*'Workforce costs'!J$9*(1+'Workforce costs'!J$10)*(1+'Workforce costs'!J$11)</f>
        <v>0</v>
      </c>
      <c r="CO520" s="290">
        <f>BM520*'Workforce costs'!K$9*(1+'Workforce costs'!K$10)*(1+'Workforce costs'!K$11)</f>
        <v>0</v>
      </c>
      <c r="CP520" s="290">
        <f>BN520*'Workforce costs'!L$9*(1+'Workforce costs'!L$10)*(1+'Workforce costs'!L$11)</f>
        <v>0</v>
      </c>
      <c r="CQ520" s="290">
        <f>BO520*'Workforce costs'!M$9*(1+'Workforce costs'!M$10)*(1+'Workforce costs'!M$11)</f>
        <v>0</v>
      </c>
      <c r="CR520" s="290">
        <f>BP520*'Workforce costs'!N$9*(1+'Workforce costs'!N$10)*(1+'Workforce costs'!N$11)</f>
        <v>0</v>
      </c>
      <c r="CS520" s="290">
        <f>BQ520*'Workforce costs'!O$9*(1+'Workforce costs'!O$10)*(1+'Workforce costs'!O$11)</f>
        <v>0</v>
      </c>
      <c r="CT520" s="290">
        <f>BR520*'Workforce costs'!P$9*(1+'Workforce costs'!P$10)*(1+'Workforce costs'!P$11)</f>
        <v>0</v>
      </c>
      <c r="CU520" s="290">
        <f>BS520*'Workforce costs'!Q$9*(1+'Workforce costs'!Q$10)*(1+'Workforce costs'!Q$11)</f>
        <v>0</v>
      </c>
      <c r="CV520" s="290">
        <f>BT520*'Workforce costs'!R$9*(1+'Workforce costs'!R$10)*(1+'Workforce costs'!R$11)</f>
        <v>0</v>
      </c>
      <c r="CW520" s="290">
        <f>BU520*'Workforce costs'!S$9*(1+'Workforce costs'!S$10)*(1+'Workforce costs'!S$11)</f>
        <v>0</v>
      </c>
      <c r="CX520" s="290">
        <f>BV520*'Workforce costs'!T$9*(1+'Workforce costs'!T$10)*(1+'Workforce costs'!T$11)</f>
        <v>0</v>
      </c>
      <c r="CY520" s="290">
        <f>BW520*'Workforce costs'!U$9*(1+'Workforce costs'!U$10)*(1+'Workforce costs'!U$11)</f>
        <v>0</v>
      </c>
      <c r="CZ520" s="290">
        <f>BX520*'Workforce costs'!V$9*(1+'Workforce costs'!V$10)*(1+'Workforce costs'!V$11)</f>
        <v>0</v>
      </c>
      <c r="DA520" s="290">
        <f>BY520*'Workforce costs'!W$9*(1+'Workforce costs'!W$10)*(1+'Workforce costs'!W$11)</f>
        <v>0</v>
      </c>
      <c r="DB520" s="290">
        <f>BZ520*'Workforce costs'!X$9*(1+'Workforce costs'!X$10)*(1+'Workforce costs'!X$11)</f>
        <v>0</v>
      </c>
      <c r="DC520" s="290">
        <f>CA520*'Workforce costs'!Y$9*(1+'Workforce costs'!Y$10)*(1+'Workforce costs'!Y$11)</f>
        <v>0</v>
      </c>
      <c r="DD520" s="290">
        <f>CB520*'Workforce costs'!Z$9*(1+'Workforce costs'!Z$10)*(1+'Workforce costs'!Z$11)</f>
        <v>0</v>
      </c>
      <c r="DE520" s="290">
        <f>CC520*'Workforce costs'!AA$9*(1+'Workforce costs'!AA$10)*(1+'Workforce costs'!AA$11)</f>
        <v>0</v>
      </c>
      <c r="DF520" s="290">
        <f>CD520*'Workforce costs'!AB$9*(1+'Workforce costs'!AB$10)*(1+'Workforce costs'!AB$11)</f>
        <v>0</v>
      </c>
    </row>
    <row r="521" spans="1:110" x14ac:dyDescent="0.3">
      <c r="A521" s="2" t="str">
        <f>Outputs!$A$4</f>
        <v>Australia</v>
      </c>
      <c r="B521" s="2" t="str">
        <f t="shared" si="59"/>
        <v>Australia 65+</v>
      </c>
      <c r="C521" s="30">
        <f>VLOOKUP($B521,Populations!$D$15:$H$1920,3,FALSE)</f>
        <v>4559374</v>
      </c>
      <c r="D521" s="255">
        <f>IF(OR($H521="General pop",$H521="Schools",$H521="Workplace",$H521="Skills Training",$H521="Digital Supports"),1,VLOOKUP($B521,Populations!$D$15:$H$1920,5,FALSE))</f>
        <v>1</v>
      </c>
      <c r="E521" s="88">
        <f>VLOOKUP(I521,Epidemiology!$C$10:$H$47,6,FALSE)</f>
        <v>164.88</v>
      </c>
      <c r="F521" s="102">
        <f>'Care profiles'!R522</f>
        <v>1</v>
      </c>
      <c r="G521" s="15" t="str">
        <f>'Care profiles'!A522</f>
        <v>65+</v>
      </c>
      <c r="H521" s="15" t="str">
        <f>'Care profiles'!B522</f>
        <v>Bereaved_Subsequent</v>
      </c>
      <c r="I521" s="15" t="str">
        <f>'Care profiles'!C522</f>
        <v>Bereaved_Subsequent_65+yrs</v>
      </c>
      <c r="J521" s="15" t="str">
        <f>'Care profiles'!D522</f>
        <v>Care profile</v>
      </c>
      <c r="K521" s="15" t="str">
        <f>'Care profiles'!E522</f>
        <v>Care Coordination and Liaison</v>
      </c>
      <c r="L521" s="104">
        <f>'Care profiles'!F522</f>
        <v>0.1</v>
      </c>
      <c r="M521" s="15">
        <f>'Care profiles'!G522</f>
        <v>2</v>
      </c>
      <c r="N521" s="15">
        <f>'Care profiles'!H522</f>
        <v>45</v>
      </c>
      <c r="O521" s="15" t="str">
        <f>'Care profiles'!I522</f>
        <v>min</v>
      </c>
      <c r="P521" s="15" t="str">
        <f>'Care profiles'!J522</f>
        <v>Team</v>
      </c>
      <c r="Q521" s="15" t="str">
        <f>'Care profiles'!K522</f>
        <v>Postvention Crisis Response Team</v>
      </c>
      <c r="R521" s="15" t="str">
        <f>'Care profiles'!M522</f>
        <v>Y</v>
      </c>
      <c r="S521" s="15" t="str">
        <f>'Care profiles'!O522</f>
        <v>Y</v>
      </c>
      <c r="T521" s="15" t="str">
        <f>'Care profiles'!Q522</f>
        <v>N</v>
      </c>
      <c r="U521" s="30">
        <f t="shared" si="60"/>
        <v>7517.4958512000003</v>
      </c>
      <c r="V521" s="30">
        <f t="shared" si="61"/>
        <v>751.74958512000012</v>
      </c>
      <c r="W521" s="30">
        <f>IF(M521="n/a",0,IF(O521="days",V521*M521*(1+(VLOOKUP(K521,'Bed parameters'!$A$9:$G$12,7,FALSE))),V521*M521))</f>
        <v>1503.4991702400002</v>
      </c>
      <c r="X521" s="30">
        <f t="shared" si="62"/>
        <v>1127.6243776800002</v>
      </c>
      <c r="Y521" s="30">
        <f t="shared" si="63"/>
        <v>0</v>
      </c>
      <c r="Z521" s="113">
        <f>_xlfn.IFNA(Y521/((VLOOKUP(K521,'Bed parameters'!$A$9:$G$12,3,FALSE))*(VLOOKUP(K521,'Bed parameters'!$A$9:$G$12,5,FALSE))),0)</f>
        <v>0</v>
      </c>
      <c r="AA521" s="30">
        <f t="shared" si="64"/>
        <v>1127.6243776800002</v>
      </c>
      <c r="AB521" s="30">
        <f>_xlfn.IFNA(IF($O521="days",$Y521*(VLOOKUP($K521,'Bed parameters'!$A$9:$I$12,9,FALSE))*$F521*(VLOOKUP($Q521,'Workforce distribution'!$C$8:$AD$30,AB$7,FALSE)),IF($Q521="n/a",(IF($P521=AB$6,$X521*$F521,0)),$X521*$F521*(VLOOKUP($Q521,'Workforce distribution'!$C$8:$AD$30,AB$7,FALSE)))),0)</f>
        <v>0</v>
      </c>
      <c r="AC521" s="30">
        <f>_xlfn.IFNA(IF($O521="days",$Y521*(VLOOKUP($K521,'Bed parameters'!$A$9:$I$12,9,FALSE))*$F521*(VLOOKUP($Q521,'Workforce distribution'!$C$8:$AD$30,AC$7,FALSE)),IF($Q521="n/a",(IF($P521=AC$6,$X521*$F521,0)),$X521*$F521*(VLOOKUP($Q521,'Workforce distribution'!$C$8:$AD$30,AC$7,FALSE)))),0)</f>
        <v>0</v>
      </c>
      <c r="AD521" s="30">
        <f>_xlfn.IFNA(IF($O521="days",$Y521*(VLOOKUP($K521,'Bed parameters'!$A$9:$I$12,9,FALSE))*$F521*(VLOOKUP($Q521,'Workforce distribution'!$C$8:$AD$30,AD$7,FALSE)),IF($Q521="n/a",(IF($P521=AD$6,$X521*$F521,0)),$X521*$F521*(VLOOKUP($Q521,'Workforce distribution'!$C$8:$AD$30,AD$7,FALSE)))),0)</f>
        <v>0</v>
      </c>
      <c r="AE521" s="30">
        <f>_xlfn.IFNA(IF($O521="days",$Y521*(VLOOKUP($K521,'Bed parameters'!$A$9:$I$12,9,FALSE))*$F521*(VLOOKUP($Q521,'Workforce distribution'!$C$8:$AD$30,AE$7,FALSE)),IF($Q521="n/a",(IF($P521=AE$6,$X521*$F521,0)),$X521*$F521*(VLOOKUP($Q521,'Workforce distribution'!$C$8:$AD$30,AE$7,FALSE)))),0)</f>
        <v>112.76243776800003</v>
      </c>
      <c r="AF521" s="30">
        <f>_xlfn.IFNA(IF($O521="days",$Y521*(VLOOKUP($K521,'Bed parameters'!$A$9:$I$12,9,FALSE))*$F521*(VLOOKUP($Q521,'Workforce distribution'!$C$8:$AD$30,AF$7,FALSE)),IF($Q521="n/a",(IF($P521=AF$6,$X521*$F521,0)),$X521*$F521*(VLOOKUP($Q521,'Workforce distribution'!$C$8:$AD$30,AF$7,FALSE)))),0)</f>
        <v>0</v>
      </c>
      <c r="AG521" s="30">
        <f>_xlfn.IFNA(IF($O521="days",$Y521*(VLOOKUP($K521,'Bed parameters'!$A$9:$I$12,9,FALSE))*$F521*(VLOOKUP($Q521,'Workforce distribution'!$C$8:$AD$30,AG$7,FALSE)),IF($Q521="n/a",(IF($P521=AG$6,$X521*$F521,0)),$X521*$F521*(VLOOKUP($Q521,'Workforce distribution'!$C$8:$AD$30,AG$7,FALSE)))),0)</f>
        <v>0</v>
      </c>
      <c r="AH521" s="30">
        <f>_xlfn.IFNA(IF($O521="days",$Y521*(VLOOKUP($K521,'Bed parameters'!$A$9:$I$12,9,FALSE))*$F521*(VLOOKUP($Q521,'Workforce distribution'!$C$8:$AD$30,AH$7,FALSE)),IF($Q521="n/a",(IF($P521=AH$6,$X521*$F521,0)),$X521*$F521*(VLOOKUP($Q521,'Workforce distribution'!$C$8:$AD$30,AH$7,FALSE)))),0)</f>
        <v>0</v>
      </c>
      <c r="AI521" s="30">
        <f>_xlfn.IFNA(IF($O521="days",$Y521*(VLOOKUP($K521,'Bed parameters'!$A$9:$I$12,9,FALSE))*$F521*(VLOOKUP($Q521,'Workforce distribution'!$C$8:$AD$30,AI$7,FALSE)),IF($Q521="n/a",(IF($P521=AI$6,$X521*$F521,0)),$X521*$F521*(VLOOKUP($Q521,'Workforce distribution'!$C$8:$AD$30,AI$7,FALSE)))),0)</f>
        <v>0</v>
      </c>
      <c r="AJ521" s="30">
        <f>_xlfn.IFNA(IF($O521="days",$Y521*(VLOOKUP($K521,'Bed parameters'!$A$9:$I$12,9,FALSE))*$F521*(VLOOKUP($Q521,'Workforce distribution'!$C$8:$AD$30,AJ$7,FALSE)),IF($Q521="n/a",(IF($P521=AJ$6,$X521*$F521,0)),$X521*$F521*(VLOOKUP($Q521,'Workforce distribution'!$C$8:$AD$30,AJ$7,FALSE)))),0)</f>
        <v>0</v>
      </c>
      <c r="AK521" s="30">
        <f>_xlfn.IFNA(IF($O521="days",$Y521*(VLOOKUP($K521,'Bed parameters'!$A$9:$I$12,9,FALSE))*$F521*(VLOOKUP($Q521,'Workforce distribution'!$C$8:$AD$30,AK$7,FALSE)),IF($Q521="n/a",(IF($P521=AK$6,$X521*$F521,0)),$X521*$F521*(VLOOKUP($Q521,'Workforce distribution'!$C$8:$AD$30,AK$7,FALSE)))),0)</f>
        <v>789.33706437600006</v>
      </c>
      <c r="AL521" s="30">
        <f>_xlfn.IFNA(IF($O521="days",$Y521*(VLOOKUP($K521,'Bed parameters'!$A$9:$I$12,9,FALSE))*$F521*(VLOOKUP($Q521,'Workforce distribution'!$C$8:$AD$30,AL$7,FALSE)),IF($Q521="n/a",(IF($P521=AL$6,$X521*$F521,0)),$X521*$F521*(VLOOKUP($Q521,'Workforce distribution'!$C$8:$AD$30,AL$7,FALSE)))),0)</f>
        <v>0</v>
      </c>
      <c r="AM521" s="30">
        <f>_xlfn.IFNA(IF($O521="days",$Y521*(VLOOKUP($K521,'Bed parameters'!$A$9:$I$12,9,FALSE))*$F521*(VLOOKUP($Q521,'Workforce distribution'!$C$8:$AD$30,AM$7,FALSE)),IF($Q521="n/a",(IF($P521=AM$6,$X521*$F521,0)),$X521*$F521*(VLOOKUP($Q521,'Workforce distribution'!$C$8:$AD$30,AM$7,FALSE)))),0)</f>
        <v>0</v>
      </c>
      <c r="AN521" s="30">
        <f>_xlfn.IFNA(IF($O521="days",$Y521*(VLOOKUP($K521,'Bed parameters'!$A$9:$I$12,9,FALSE))*$F521*(VLOOKUP($Q521,'Workforce distribution'!$C$8:$AD$30,AN$7,FALSE)),IF($Q521="n/a",(IF($P521=AN$6,$X521*$F521,0)),$X521*$F521*(VLOOKUP($Q521,'Workforce distribution'!$C$8:$AD$30,AN$7,FALSE)))),0)</f>
        <v>0</v>
      </c>
      <c r="AO521" s="30">
        <f>_xlfn.IFNA(IF($O521="days",$Y521*(VLOOKUP($K521,'Bed parameters'!$A$9:$I$12,9,FALSE))*$F521*(VLOOKUP($Q521,'Workforce distribution'!$C$8:$AD$30,AO$7,FALSE)),IF($Q521="n/a",(IF($P521=AO$6,$X521*$F521,0)),$X521*$F521*(VLOOKUP($Q521,'Workforce distribution'!$C$8:$AD$30,AO$7,FALSE)))),0)</f>
        <v>0</v>
      </c>
      <c r="AP521" s="30">
        <f>_xlfn.IFNA(IF($O521="days",$Y521*(VLOOKUP($K521,'Bed parameters'!$A$9:$I$12,9,FALSE))*$F521*(VLOOKUP($Q521,'Workforce distribution'!$C$8:$AD$30,AP$7,FALSE)),IF($Q521="n/a",(IF($P521=AP$6,$X521*$F521,0)),$X521*$F521*(VLOOKUP($Q521,'Workforce distribution'!$C$8:$AD$30,AP$7,FALSE)))),0)</f>
        <v>0</v>
      </c>
      <c r="AQ521" s="30">
        <f>_xlfn.IFNA(IF($O521="days",$Y521*(VLOOKUP($K521,'Bed parameters'!$A$9:$I$12,9,FALSE))*$F521*(VLOOKUP($Q521,'Workforce distribution'!$C$8:$AD$30,AQ$7,FALSE)),IF($Q521="n/a",(IF($P521=AQ$6,$X521*$F521,0)),$X521*$F521*(VLOOKUP($Q521,'Workforce distribution'!$C$8:$AD$30,AQ$7,FALSE)))),0)</f>
        <v>0</v>
      </c>
      <c r="AR521" s="30">
        <f>_xlfn.IFNA(IF($O521="days",$Y521*(VLOOKUP($K521,'Bed parameters'!$A$9:$I$12,9,FALSE))*$F521*(VLOOKUP($Q521,'Workforce distribution'!$C$8:$AD$30,AR$7,FALSE)),IF($Q521="n/a",(IF($P521=AR$6,$X521*$F521,0)),$X521*$F521*(VLOOKUP($Q521,'Workforce distribution'!$C$8:$AD$30,AR$7,FALSE)))),0)</f>
        <v>0</v>
      </c>
      <c r="AS521" s="30">
        <f>_xlfn.IFNA(IF($O521="days",$Y521*(VLOOKUP($K521,'Bed parameters'!$A$9:$I$12,9,FALSE))*$F521*(VLOOKUP($Q521,'Workforce distribution'!$C$8:$AD$30,AS$7,FALSE)),IF($Q521="n/a",(IF($P521=AS$6,$X521*$F521,0)),$X521*$F521*(VLOOKUP($Q521,'Workforce distribution'!$C$8:$AD$30,AS$7,FALSE)))),0)</f>
        <v>225.52487553600005</v>
      </c>
      <c r="AT521" s="30">
        <f>_xlfn.IFNA(IF($O521="days",$Y521*(VLOOKUP($K521,'Bed parameters'!$A$9:$I$12,9,FALSE))*$F521*(VLOOKUP($Q521,'Workforce distribution'!$C$8:$AD$30,AT$7,FALSE)),IF($Q521="n/a",(IF($P521=AT$6,$X521*$F521,0)),$X521*$F521*(VLOOKUP($Q521,'Workforce distribution'!$C$8:$AD$30,AT$7,FALSE)))),0)</f>
        <v>0</v>
      </c>
      <c r="AU521" s="30">
        <f>_xlfn.IFNA(IF($O521="days",$Y521*(VLOOKUP($K521,'Bed parameters'!$A$9:$I$12,9,FALSE))*$F521*(VLOOKUP($Q521,'Workforce distribution'!$C$8:$AD$30,AU$7,FALSE)),IF($Q521="n/a",(IF($P521=AU$6,$X521*$F521,0)),$X521*$F521*(VLOOKUP($Q521,'Workforce distribution'!$C$8:$AD$30,AU$7,FALSE)))),0)</f>
        <v>0</v>
      </c>
      <c r="AV521" s="30">
        <f>_xlfn.IFNA(IF($O521="days",$Y521*(VLOOKUP($K521,'Bed parameters'!$A$9:$I$12,9,FALSE))*$F521*(VLOOKUP($Q521,'Workforce distribution'!$C$8:$AD$30,AV$7,FALSE)),IF($Q521="n/a",(IF($P521=AV$6,$X521*$F521,0)),$X521*$F521*(VLOOKUP($Q521,'Workforce distribution'!$C$8:$AD$30,AV$7,FALSE)))),0)</f>
        <v>0</v>
      </c>
      <c r="AW521" s="30">
        <f>_xlfn.IFNA(IF($O521="days",$Y521*(VLOOKUP($K521,'Bed parameters'!$A$9:$I$12,9,FALSE))*$F521*(VLOOKUP($Q521,'Workforce distribution'!$C$8:$AD$30,AW$7,FALSE)),IF($Q521="n/a",(IF($P521=AW$6,$X521*$F521,0)),$X521*$F521*(VLOOKUP($Q521,'Workforce distribution'!$C$8:$AD$30,AW$7,FALSE)))),0)</f>
        <v>0</v>
      </c>
      <c r="AX521" s="30">
        <f>_xlfn.IFNA(IF($O521="days",$Y521*(VLOOKUP($K521,'Bed parameters'!$A$9:$I$12,9,FALSE))*$F521*(VLOOKUP($Q521,'Workforce distribution'!$C$8:$AD$30,AX$7,FALSE)),IF($Q521="n/a",(IF($P521=AX$6,$X521*$F521,0)),$X521*$F521*(VLOOKUP($Q521,'Workforce distribution'!$C$8:$AD$30,AX$7,FALSE)))),0)</f>
        <v>0</v>
      </c>
      <c r="AY521" s="30">
        <f>_xlfn.IFNA(IF($O521="days",$Y521*(VLOOKUP($K521,'Bed parameters'!$A$9:$I$12,9,FALSE))*$F521*(VLOOKUP($Q521,'Workforce distribution'!$C$8:$AD$30,AY$7,FALSE)),IF($Q521="n/a",(IF($P521=AY$6,$X521*$F521,0)),$X521*$F521*(VLOOKUP($Q521,'Workforce distribution'!$C$8:$AD$30,AY$7,FALSE)))),0)</f>
        <v>0</v>
      </c>
      <c r="AZ521" s="30">
        <f>_xlfn.IFNA(IF($O521="days",$Y521*(VLOOKUP($K521,'Bed parameters'!$A$9:$I$12,9,FALSE))*$F521*(VLOOKUP($Q521,'Workforce distribution'!$C$8:$AD$30,AZ$7,FALSE)),IF($Q521="n/a",(IF($P521=AZ$6,$X521*$F521,0)),$X521*$F521*(VLOOKUP($Q521,'Workforce distribution'!$C$8:$AD$30,AZ$7,FALSE)))),0)</f>
        <v>0</v>
      </c>
      <c r="BA521" s="30">
        <f>_xlfn.IFNA(IF($O521="days",$Y521*(VLOOKUP($K521,'Bed parameters'!$A$9:$I$12,9,FALSE))*$F521*(VLOOKUP($Q521,'Workforce distribution'!$C$8:$AD$30,BA$7,FALSE)),IF($Q521="n/a",(IF($P521=BA$6,$X521*$F521,0)),$X521*$F521*(VLOOKUP($Q521,'Workforce distribution'!$C$8:$AD$30,BA$7,FALSE)))),0)</f>
        <v>0</v>
      </c>
      <c r="BB521" s="30">
        <f>_xlfn.IFNA(IF($O521="days",$Y521*(VLOOKUP($K521,'Bed parameters'!$A$9:$I$12,9,FALSE))*$F521*(VLOOKUP($Q521,'Workforce distribution'!$C$8:$AD$30,BB$7,FALSE)),IF($Q521="n/a",(IF($P521=BB$6,$X521*$F521,0)),$X521*$F521*(VLOOKUP($Q521,'Workforce distribution'!$C$8:$AD$30,BB$7,FALSE)))),0)</f>
        <v>0</v>
      </c>
      <c r="BC521" s="149">
        <f t="shared" si="65"/>
        <v>0.68522345512297922</v>
      </c>
      <c r="BD521" s="288">
        <f>IF($Q521="n/a",(IF('Workforce hours'!D$30=0,0,(AB521/'Workforce hours'!D$30))),(IF(VLOOKUP($Q521,'Workforce hours'!$C$8:$AD$30,BD$7,FALSE)=0,0,(AB521/(VLOOKUP($Q521,'Workforce hours'!$C$8:$AD$30,BD$7,FALSE))))))</f>
        <v>0</v>
      </c>
      <c r="BE521" s="288">
        <f>IF($Q521="n/a",(IF('Workforce hours'!E$30=0,0,(AC521/'Workforce hours'!E$30))),(IF(VLOOKUP($Q521,'Workforce hours'!$C$8:$AD$30,BE$7,FALSE)=0,0,(AC521/(VLOOKUP($Q521,'Workforce hours'!$C$8:$AD$30,BE$7,FALSE))))))</f>
        <v>0</v>
      </c>
      <c r="BF521" s="288">
        <f>IF($Q521="n/a",(IF('Workforce hours'!F$30=0,0,(AD521/'Workforce hours'!F$30))),(IF(VLOOKUP($Q521,'Workforce hours'!$C$8:$AD$30,BF$7,FALSE)=0,0,(AD521/(VLOOKUP($Q521,'Workforce hours'!$C$8:$AD$30,BF$7,FALSE))))))</f>
        <v>0</v>
      </c>
      <c r="BG521" s="288">
        <f>IF($Q521="n/a",(IF('Workforce hours'!G$30=0,0,(AE521/'Workforce hours'!G$30))),(IF(VLOOKUP($Q521,'Workforce hours'!$C$8:$AD$30,BG$7,FALSE)=0,0,(AE521/(VLOOKUP($Q521,'Workforce hours'!$C$8:$AD$30,BG$7,FALSE))))))</f>
        <v>6.5750692576093311E-2</v>
      </c>
      <c r="BH521" s="288">
        <f>IF($Q521="n/a",(IF('Workforce hours'!H$30=0,0,(AF521/'Workforce hours'!H$30))),(IF(VLOOKUP($Q521,'Workforce hours'!$C$8:$AD$30,BH$7,FALSE)=0,0,(AF521/(VLOOKUP($Q521,'Workforce hours'!$C$8:$AD$30,BH$7,FALSE))))))</f>
        <v>0</v>
      </c>
      <c r="BI521" s="288">
        <f>IF($Q521="n/a",(IF('Workforce hours'!I$30=0,0,(AG521/'Workforce hours'!I$30))),(IF(VLOOKUP($Q521,'Workforce hours'!$C$8:$AD$30,BI$7,FALSE)=0,0,(AG521/(VLOOKUP($Q521,'Workforce hours'!$C$8:$AD$30,BI$7,FALSE))))))</f>
        <v>0</v>
      </c>
      <c r="BJ521" s="288">
        <f>IF($Q521="n/a",(IF('Workforce hours'!J$30=0,0,(AH521/'Workforce hours'!J$30))),(IF(VLOOKUP($Q521,'Workforce hours'!$C$8:$AD$30,BJ$7,FALSE)=0,0,(AH521/(VLOOKUP($Q521,'Workforce hours'!$C$8:$AD$30,BJ$7,FALSE))))))</f>
        <v>0</v>
      </c>
      <c r="BK521" s="288">
        <f>IF($Q521="n/a",(IF('Workforce hours'!K$30=0,0,(AI521/'Workforce hours'!K$30))),(IF(VLOOKUP($Q521,'Workforce hours'!$C$8:$AD$30,BK$7,FALSE)=0,0,(AI521/(VLOOKUP($Q521,'Workforce hours'!$C$8:$AD$30,BK$7,FALSE))))))</f>
        <v>0</v>
      </c>
      <c r="BL521" s="288">
        <f>IF($Q521="n/a",(IF('Workforce hours'!L$30=0,0,(AJ521/'Workforce hours'!L$30))),(IF(VLOOKUP($Q521,'Workforce hours'!$C$8:$AD$30,BL$7,FALSE)=0,0,(AJ521/(VLOOKUP($Q521,'Workforce hours'!$C$8:$AD$30,BL$7,FALSE))))))</f>
        <v>0</v>
      </c>
      <c r="BM521" s="288">
        <f>IF($Q521="n/a",(IF('Workforce hours'!M$30=0,0,(AK521/'Workforce hours'!M$30))),(IF(VLOOKUP($Q521,'Workforce hours'!$C$8:$AD$30,BM$7,FALSE)=0,0,(AK521/(VLOOKUP($Q521,'Workforce hours'!$C$8:$AD$30,BM$7,FALSE))))))</f>
        <v>0.48147635179831072</v>
      </c>
      <c r="BN521" s="288">
        <f>IF($Q521="n/a",(IF('Workforce hours'!N$30=0,0,(AL521/'Workforce hours'!N$30))),(IF(VLOOKUP($Q521,'Workforce hours'!$C$8:$AD$30,BN$7,FALSE)=0,0,(AL521/(VLOOKUP($Q521,'Workforce hours'!$C$8:$AD$30,BN$7,FALSE))))))</f>
        <v>0</v>
      </c>
      <c r="BO521" s="288">
        <f>IF($Q521="n/a",(IF('Workforce hours'!O$30=0,0,(AM521/'Workforce hours'!O$30))),(IF(VLOOKUP($Q521,'Workforce hours'!$C$8:$AD$30,BO$7,FALSE)=0,0,(AM521/(VLOOKUP($Q521,'Workforce hours'!$C$8:$AD$30,BO$7,FALSE))))))</f>
        <v>0</v>
      </c>
      <c r="BP521" s="288">
        <f>IF($Q521="n/a",(IF('Workforce hours'!P$30=0,0,(AN521/'Workforce hours'!P$30))),(IF(VLOOKUP($Q521,'Workforce hours'!$C$8:$AD$30,BP$7,FALSE)=0,0,(AN521/(VLOOKUP($Q521,'Workforce hours'!$C$8:$AD$30,BP$7,FALSE))))))</f>
        <v>0</v>
      </c>
      <c r="BQ521" s="288">
        <f>IF($Q521="n/a",(IF('Workforce hours'!Q$30=0,0,(AO521/'Workforce hours'!Q$30))),(IF(VLOOKUP($Q521,'Workforce hours'!$C$8:$AD$30,BQ$7,FALSE)=0,0,(AO521/(VLOOKUP($Q521,'Workforce hours'!$C$8:$AD$30,BQ$7,FALSE))))))</f>
        <v>0</v>
      </c>
      <c r="BR521" s="288">
        <f>IF($Q521="n/a",(IF('Workforce hours'!R$30=0,0,(AP521/'Workforce hours'!R$30))),(IF(VLOOKUP($Q521,'Workforce hours'!$C$8:$AD$30,BR$7,FALSE)=0,0,(AP521/(VLOOKUP($Q521,'Workforce hours'!$C$8:$AD$30,BR$7,FALSE))))))</f>
        <v>0</v>
      </c>
      <c r="BS521" s="288">
        <f>IF($Q521="n/a",(IF('Workforce hours'!S$30=0,0,(AQ521/'Workforce hours'!S$30))),(IF(VLOOKUP($Q521,'Workforce hours'!$C$8:$AD$30,BS$7,FALSE)=0,0,(AQ521/(VLOOKUP($Q521,'Workforce hours'!$C$8:$AD$30,BS$7,FALSE))))))</f>
        <v>0</v>
      </c>
      <c r="BT521" s="288">
        <f>IF($Q521="n/a",(IF('Workforce hours'!T$30=0,0,(AR521/'Workforce hours'!T$30))),(IF(VLOOKUP($Q521,'Workforce hours'!$C$8:$AD$30,BT$7,FALSE)=0,0,(AR521/(VLOOKUP($Q521,'Workforce hours'!$C$8:$AD$30,BT$7,FALSE))))))</f>
        <v>0</v>
      </c>
      <c r="BU521" s="288">
        <f>IF($Q521="n/a",(IF('Workforce hours'!U$30=0,0,(AS521/'Workforce hours'!U$30))),(IF(VLOOKUP($Q521,'Workforce hours'!$C$8:$AD$30,BU$7,FALSE)=0,0,(AS521/(VLOOKUP($Q521,'Workforce hours'!$C$8:$AD$30,BU$7,FALSE))))))</f>
        <v>0.13799641074857513</v>
      </c>
      <c r="BV521" s="288">
        <f>IF($Q521="n/a",(IF('Workforce hours'!V$30=0,0,(AT521/'Workforce hours'!V$30))),(IF(VLOOKUP($Q521,'Workforce hours'!$C$8:$AD$30,BV$7,FALSE)=0,0,(AT521/(VLOOKUP($Q521,'Workforce hours'!$C$8:$AD$30,BV$7,FALSE))))))</f>
        <v>0</v>
      </c>
      <c r="BW521" s="288">
        <f>IF($Q521="n/a",(IF('Workforce hours'!W$30=0,0,(AU521/'Workforce hours'!W$30))),(IF(VLOOKUP($Q521,'Workforce hours'!$C$8:$AD$30,BW$7,FALSE)=0,0,(AU521/(VLOOKUP($Q521,'Workforce hours'!$C$8:$AD$30,BW$7,FALSE))))))</f>
        <v>0</v>
      </c>
      <c r="BX521" s="288">
        <f>IF($Q521="n/a",(IF('Workforce hours'!X$30=0,0,(AV521/'Workforce hours'!X$30))),(IF(VLOOKUP($Q521,'Workforce hours'!$C$8:$AD$30,BX$7,FALSE)=0,0,(AV521/(VLOOKUP($Q521,'Workforce hours'!$C$8:$AD$30,BX$7,FALSE))))))</f>
        <v>0</v>
      </c>
      <c r="BY521" s="288">
        <f>IF($Q521="n/a",(IF('Workforce hours'!Y$30=0,0,(AW521/'Workforce hours'!Y$30))),(IF(VLOOKUP($Q521,'Workforce hours'!$C$8:$AD$30,BY$7,FALSE)=0,0,(AW521/(VLOOKUP($Q521,'Workforce hours'!$C$8:$AD$30,BY$7,FALSE))))))</f>
        <v>0</v>
      </c>
      <c r="BZ521" s="288">
        <f>IF($Q521="n/a",(IF('Workforce hours'!Z$30=0,0,(AX521/'Workforce hours'!Z$30))),(IF(VLOOKUP($Q521,'Workforce hours'!$C$8:$AD$30,BZ$7,FALSE)=0,0,(AX521/(VLOOKUP($Q521,'Workforce hours'!$C$8:$AD$30,BZ$7,FALSE))))))</f>
        <v>0</v>
      </c>
      <c r="CA521" s="288">
        <f>IF($Q521="n/a",(IF('Workforce hours'!AA$30=0,0,(AY521/'Workforce hours'!AA$30))),(IF(VLOOKUP($Q521,'Workforce hours'!$C$8:$AD$30,CA$7,FALSE)=0,0,(AY521/(VLOOKUP($Q521,'Workforce hours'!$C$8:$AD$30,CA$7,FALSE))))))</f>
        <v>0</v>
      </c>
      <c r="CB521" s="288">
        <f>IF($Q521="n/a",(IF('Workforce hours'!AB$30=0,0,(AZ521/'Workforce hours'!AB$30))),(IF(VLOOKUP($Q521,'Workforce hours'!$C$8:$AD$30,CB$7,FALSE)=0,0,(AZ521/(VLOOKUP($Q521,'Workforce hours'!$C$8:$AD$30,CB$7,FALSE))))))</f>
        <v>0</v>
      </c>
      <c r="CC521" s="288">
        <f>IF($Q521="n/a",(IF('Workforce hours'!AC$30=0,0,(BA521/'Workforce hours'!AC$30))),(IF(VLOOKUP($Q521,'Workforce hours'!$C$8:$AD$30,CC$7,FALSE)=0,0,(BA521/(VLOOKUP($Q521,'Workforce hours'!$C$8:$AD$30,CC$7,FALSE))))))</f>
        <v>0</v>
      </c>
      <c r="CD521" s="288">
        <f>IF($Q521="n/a",(IF('Workforce hours'!AD$30=0,0,(BB521/'Workforce hours'!AD$30))),(IF(VLOOKUP($Q521,'Workforce hours'!$C$8:$AD$30,CD$7,FALSE)=0,0,(BB521/(VLOOKUP($Q521,'Workforce hours'!$C$8:$AD$30,CD$7,FALSE))))))</f>
        <v>0</v>
      </c>
      <c r="CE521" s="289">
        <f t="shared" si="66"/>
        <v>0</v>
      </c>
      <c r="CF521" s="290">
        <f>BD521*'Workforce costs'!B$9*(1+'Workforce costs'!B$10)*(1+'Workforce costs'!B$11)</f>
        <v>0</v>
      </c>
      <c r="CG521" s="290">
        <f>BE521*'Workforce costs'!C$9*(1+'Workforce costs'!C$10)*(1+'Workforce costs'!C$11)</f>
        <v>0</v>
      </c>
      <c r="CH521" s="290">
        <f>BF521*'Workforce costs'!D$9*(1+'Workforce costs'!D$10)*(1+'Workforce costs'!D$11)</f>
        <v>0</v>
      </c>
      <c r="CI521" s="290">
        <f>BG521*'Workforce costs'!E$9*(1+'Workforce costs'!E$10)*(1+'Workforce costs'!E$11)</f>
        <v>0</v>
      </c>
      <c r="CJ521" s="290">
        <f>BH521*'Workforce costs'!F$9*(1+'Workforce costs'!F$10)*(1+'Workforce costs'!F$11)</f>
        <v>0</v>
      </c>
      <c r="CK521" s="290">
        <f>BI521*'Workforce costs'!G$9*(1+'Workforce costs'!G$10)*(1+'Workforce costs'!G$11)</f>
        <v>0</v>
      </c>
      <c r="CL521" s="290">
        <f>BJ521*'Workforce costs'!H$9*(1+'Workforce costs'!H$10)*(1+'Workforce costs'!H$11)</f>
        <v>0</v>
      </c>
      <c r="CM521" s="290">
        <f>BK521*'Workforce costs'!I$9*(1+'Workforce costs'!I$10)*(1+'Workforce costs'!I$11)</f>
        <v>0</v>
      </c>
      <c r="CN521" s="290">
        <f>BL521*'Workforce costs'!J$9*(1+'Workforce costs'!J$10)*(1+'Workforce costs'!J$11)</f>
        <v>0</v>
      </c>
      <c r="CO521" s="290">
        <f>BM521*'Workforce costs'!K$9*(1+'Workforce costs'!K$10)*(1+'Workforce costs'!K$11)</f>
        <v>0</v>
      </c>
      <c r="CP521" s="290">
        <f>BN521*'Workforce costs'!L$9*(1+'Workforce costs'!L$10)*(1+'Workforce costs'!L$11)</f>
        <v>0</v>
      </c>
      <c r="CQ521" s="290">
        <f>BO521*'Workforce costs'!M$9*(1+'Workforce costs'!M$10)*(1+'Workforce costs'!M$11)</f>
        <v>0</v>
      </c>
      <c r="CR521" s="290">
        <f>BP521*'Workforce costs'!N$9*(1+'Workforce costs'!N$10)*(1+'Workforce costs'!N$11)</f>
        <v>0</v>
      </c>
      <c r="CS521" s="290">
        <f>BQ521*'Workforce costs'!O$9*(1+'Workforce costs'!O$10)*(1+'Workforce costs'!O$11)</f>
        <v>0</v>
      </c>
      <c r="CT521" s="290">
        <f>BR521*'Workforce costs'!P$9*(1+'Workforce costs'!P$10)*(1+'Workforce costs'!P$11)</f>
        <v>0</v>
      </c>
      <c r="CU521" s="290">
        <f>BS521*'Workforce costs'!Q$9*(1+'Workforce costs'!Q$10)*(1+'Workforce costs'!Q$11)</f>
        <v>0</v>
      </c>
      <c r="CV521" s="290">
        <f>BT521*'Workforce costs'!R$9*(1+'Workforce costs'!R$10)*(1+'Workforce costs'!R$11)</f>
        <v>0</v>
      </c>
      <c r="CW521" s="290">
        <f>BU521*'Workforce costs'!S$9*(1+'Workforce costs'!S$10)*(1+'Workforce costs'!S$11)</f>
        <v>0</v>
      </c>
      <c r="CX521" s="290">
        <f>BV521*'Workforce costs'!T$9*(1+'Workforce costs'!T$10)*(1+'Workforce costs'!T$11)</f>
        <v>0</v>
      </c>
      <c r="CY521" s="290">
        <f>BW521*'Workforce costs'!U$9*(1+'Workforce costs'!U$10)*(1+'Workforce costs'!U$11)</f>
        <v>0</v>
      </c>
      <c r="CZ521" s="290">
        <f>BX521*'Workforce costs'!V$9*(1+'Workforce costs'!V$10)*(1+'Workforce costs'!V$11)</f>
        <v>0</v>
      </c>
      <c r="DA521" s="290">
        <f>BY521*'Workforce costs'!W$9*(1+'Workforce costs'!W$10)*(1+'Workforce costs'!W$11)</f>
        <v>0</v>
      </c>
      <c r="DB521" s="290">
        <f>BZ521*'Workforce costs'!X$9*(1+'Workforce costs'!X$10)*(1+'Workforce costs'!X$11)</f>
        <v>0</v>
      </c>
      <c r="DC521" s="290">
        <f>CA521*'Workforce costs'!Y$9*(1+'Workforce costs'!Y$10)*(1+'Workforce costs'!Y$11)</f>
        <v>0</v>
      </c>
      <c r="DD521" s="290">
        <f>CB521*'Workforce costs'!Z$9*(1+'Workforce costs'!Z$10)*(1+'Workforce costs'!Z$11)</f>
        <v>0</v>
      </c>
      <c r="DE521" s="290">
        <f>CC521*'Workforce costs'!AA$9*(1+'Workforce costs'!AA$10)*(1+'Workforce costs'!AA$11)</f>
        <v>0</v>
      </c>
      <c r="DF521" s="290">
        <f>CD521*'Workforce costs'!AB$9*(1+'Workforce costs'!AB$10)*(1+'Workforce costs'!AB$11)</f>
        <v>0</v>
      </c>
    </row>
    <row r="522" spans="1:110" x14ac:dyDescent="0.3">
      <c r="A522" s="2" t="str">
        <f>Outputs!$A$4</f>
        <v>Australia</v>
      </c>
      <c r="B522" s="2" t="str">
        <f t="shared" ref="B522:B548" si="67">A522&amp;" "&amp;G522</f>
        <v>Australia 65+</v>
      </c>
      <c r="C522" s="30">
        <f>VLOOKUP($B522,Populations!$D$15:$H$1920,3,FALSE)</f>
        <v>4559374</v>
      </c>
      <c r="D522" s="255">
        <f>IF(OR($H522="General pop",$H522="Schools",$H522="Workplace",$H522="Skills Training",$H522="Digital Supports"),1,VLOOKUP($B522,Populations!$D$15:$H$1920,5,FALSE))</f>
        <v>1</v>
      </c>
      <c r="E522" s="88">
        <f>VLOOKUP(I522,Epidemiology!$C$10:$H$47,6,FALSE)</f>
        <v>164.88</v>
      </c>
      <c r="F522" s="102">
        <f>'Care profiles'!R523</f>
        <v>1</v>
      </c>
      <c r="G522" s="15" t="str">
        <f>'Care profiles'!A523</f>
        <v>65+</v>
      </c>
      <c r="H522" s="15" t="str">
        <f>'Care profiles'!B523</f>
        <v>Bereaved_Subsequent</v>
      </c>
      <c r="I522" s="15" t="str">
        <f>'Care profiles'!C523</f>
        <v>Bereaved_Subsequent_65+yrs</v>
      </c>
      <c r="J522" s="15" t="str">
        <f>'Care profiles'!D523</f>
        <v>Care profile</v>
      </c>
      <c r="K522" s="15" t="str">
        <f>'Care profiles'!E523</f>
        <v>Individual Psychosocial Support Services</v>
      </c>
      <c r="L522" s="104">
        <f>'Care profiles'!F523</f>
        <v>0.3</v>
      </c>
      <c r="M522" s="15">
        <f>'Care profiles'!G523</f>
        <v>6</v>
      </c>
      <c r="N522" s="15">
        <f>'Care profiles'!H523</f>
        <v>60</v>
      </c>
      <c r="O522" s="15" t="str">
        <f>'Care profiles'!I523</f>
        <v>min</v>
      </c>
      <c r="P522" s="15" t="str">
        <f>'Care profiles'!J523</f>
        <v>Peer Worker/Vocationally Qualified</v>
      </c>
      <c r="Q522" s="15" t="str">
        <f>'Care profiles'!K523</f>
        <v>n/a</v>
      </c>
      <c r="R522" s="15" t="str">
        <f>'Care profiles'!M523</f>
        <v>Y</v>
      </c>
      <c r="S522" s="15" t="str">
        <f>'Care profiles'!O523</f>
        <v>Y</v>
      </c>
      <c r="T522" s="15" t="str">
        <f>'Care profiles'!Q523</f>
        <v>N</v>
      </c>
      <c r="U522" s="30">
        <f t="shared" ref="U522:U548" si="68">C522*D522*E522/100000</f>
        <v>7517.4958512000003</v>
      </c>
      <c r="V522" s="30">
        <f t="shared" ref="V522:V548" si="69">U522*L522</f>
        <v>2255.2487553599999</v>
      </c>
      <c r="W522" s="30">
        <f>IF(M522="n/a",0,IF(O522="days",V522*M522*(1+(VLOOKUP(K522,'Bed parameters'!$A$9:$G$12,7,FALSE))),V522*M522))</f>
        <v>13531.492532159999</v>
      </c>
      <c r="X522" s="30">
        <f t="shared" ref="X522:X548" si="70">IF(N522="n/a",0,IF(O522="min",W522*N522/60,W522*N522*24))</f>
        <v>13531.492532159999</v>
      </c>
      <c r="Y522" s="30">
        <f t="shared" ref="Y522:Y548" si="71">IF(O522="days",W522*N522,0)</f>
        <v>0</v>
      </c>
      <c r="Z522" s="113">
        <f>_xlfn.IFNA(Y522/((VLOOKUP(K522,'Bed parameters'!$A$9:$G$12,3,FALSE))*(VLOOKUP(K522,'Bed parameters'!$A$9:$G$12,5,FALSE))),0)</f>
        <v>0</v>
      </c>
      <c r="AA522" s="30">
        <f t="shared" ref="AA522:AA548" si="72">SUM(AB522:BB522)</f>
        <v>13531.492532159999</v>
      </c>
      <c r="AB522" s="30">
        <f>_xlfn.IFNA(IF($O522="days",$Y522*(VLOOKUP($K522,'Bed parameters'!$A$9:$I$12,9,FALSE))*$F522*(VLOOKUP($Q522,'Workforce distribution'!$C$8:$AD$30,AB$7,FALSE)),IF($Q522="n/a",(IF($P522=AB$6,$X522*$F522,0)),$X522*$F522*(VLOOKUP($Q522,'Workforce distribution'!$C$8:$AD$30,AB$7,FALSE)))),0)</f>
        <v>0</v>
      </c>
      <c r="AC522" s="30">
        <f>_xlfn.IFNA(IF($O522="days",$Y522*(VLOOKUP($K522,'Bed parameters'!$A$9:$I$12,9,FALSE))*$F522*(VLOOKUP($Q522,'Workforce distribution'!$C$8:$AD$30,AC$7,FALSE)),IF($Q522="n/a",(IF($P522=AC$6,$X522*$F522,0)),$X522*$F522*(VLOOKUP($Q522,'Workforce distribution'!$C$8:$AD$30,AC$7,FALSE)))),0)</f>
        <v>0</v>
      </c>
      <c r="AD522" s="30">
        <f>_xlfn.IFNA(IF($O522="days",$Y522*(VLOOKUP($K522,'Bed parameters'!$A$9:$I$12,9,FALSE))*$F522*(VLOOKUP($Q522,'Workforce distribution'!$C$8:$AD$30,AD$7,FALSE)),IF($Q522="n/a",(IF($P522=AD$6,$X522*$F522,0)),$X522*$F522*(VLOOKUP($Q522,'Workforce distribution'!$C$8:$AD$30,AD$7,FALSE)))),0)</f>
        <v>0</v>
      </c>
      <c r="AE522" s="30">
        <f>_xlfn.IFNA(IF($O522="days",$Y522*(VLOOKUP($K522,'Bed parameters'!$A$9:$I$12,9,FALSE))*$F522*(VLOOKUP($Q522,'Workforce distribution'!$C$8:$AD$30,AE$7,FALSE)),IF($Q522="n/a",(IF($P522=AE$6,$X522*$F522,0)),$X522*$F522*(VLOOKUP($Q522,'Workforce distribution'!$C$8:$AD$30,AE$7,FALSE)))),0)</f>
        <v>0</v>
      </c>
      <c r="AF522" s="30">
        <f>_xlfn.IFNA(IF($O522="days",$Y522*(VLOOKUP($K522,'Bed parameters'!$A$9:$I$12,9,FALSE))*$F522*(VLOOKUP($Q522,'Workforce distribution'!$C$8:$AD$30,AF$7,FALSE)),IF($Q522="n/a",(IF($P522=AF$6,$X522*$F522,0)),$X522*$F522*(VLOOKUP($Q522,'Workforce distribution'!$C$8:$AD$30,AF$7,FALSE)))),0)</f>
        <v>0</v>
      </c>
      <c r="AG522" s="30">
        <f>_xlfn.IFNA(IF($O522="days",$Y522*(VLOOKUP($K522,'Bed parameters'!$A$9:$I$12,9,FALSE))*$F522*(VLOOKUP($Q522,'Workforce distribution'!$C$8:$AD$30,AG$7,FALSE)),IF($Q522="n/a",(IF($P522=AG$6,$X522*$F522,0)),$X522*$F522*(VLOOKUP($Q522,'Workforce distribution'!$C$8:$AD$30,AG$7,FALSE)))),0)</f>
        <v>0</v>
      </c>
      <c r="AH522" s="30">
        <f>_xlfn.IFNA(IF($O522="days",$Y522*(VLOOKUP($K522,'Bed parameters'!$A$9:$I$12,9,FALSE))*$F522*(VLOOKUP($Q522,'Workforce distribution'!$C$8:$AD$30,AH$7,FALSE)),IF($Q522="n/a",(IF($P522=AH$6,$X522*$F522,0)),$X522*$F522*(VLOOKUP($Q522,'Workforce distribution'!$C$8:$AD$30,AH$7,FALSE)))),0)</f>
        <v>0</v>
      </c>
      <c r="AI522" s="30">
        <f>_xlfn.IFNA(IF($O522="days",$Y522*(VLOOKUP($K522,'Bed parameters'!$A$9:$I$12,9,FALSE))*$F522*(VLOOKUP($Q522,'Workforce distribution'!$C$8:$AD$30,AI$7,FALSE)),IF($Q522="n/a",(IF($P522=AI$6,$X522*$F522,0)),$X522*$F522*(VLOOKUP($Q522,'Workforce distribution'!$C$8:$AD$30,AI$7,FALSE)))),0)</f>
        <v>0</v>
      </c>
      <c r="AJ522" s="30">
        <f>_xlfn.IFNA(IF($O522="days",$Y522*(VLOOKUP($K522,'Bed parameters'!$A$9:$I$12,9,FALSE))*$F522*(VLOOKUP($Q522,'Workforce distribution'!$C$8:$AD$30,AJ$7,FALSE)),IF($Q522="n/a",(IF($P522=AJ$6,$X522*$F522,0)),$X522*$F522*(VLOOKUP($Q522,'Workforce distribution'!$C$8:$AD$30,AJ$7,FALSE)))),0)</f>
        <v>0</v>
      </c>
      <c r="AK522" s="30">
        <f>_xlfn.IFNA(IF($O522="days",$Y522*(VLOOKUP($K522,'Bed parameters'!$A$9:$I$12,9,FALSE))*$F522*(VLOOKUP($Q522,'Workforce distribution'!$C$8:$AD$30,AK$7,FALSE)),IF($Q522="n/a",(IF($P522=AK$6,$X522*$F522,0)),$X522*$F522*(VLOOKUP($Q522,'Workforce distribution'!$C$8:$AD$30,AK$7,FALSE)))),0)</f>
        <v>0</v>
      </c>
      <c r="AL522" s="30">
        <f>_xlfn.IFNA(IF($O522="days",$Y522*(VLOOKUP($K522,'Bed parameters'!$A$9:$I$12,9,FALSE))*$F522*(VLOOKUP($Q522,'Workforce distribution'!$C$8:$AD$30,AL$7,FALSE)),IF($Q522="n/a",(IF($P522=AL$6,$X522*$F522,0)),$X522*$F522*(VLOOKUP($Q522,'Workforce distribution'!$C$8:$AD$30,AL$7,FALSE)))),0)</f>
        <v>0</v>
      </c>
      <c r="AM522" s="30">
        <f>_xlfn.IFNA(IF($O522="days",$Y522*(VLOOKUP($K522,'Bed parameters'!$A$9:$I$12,9,FALSE))*$F522*(VLOOKUP($Q522,'Workforce distribution'!$C$8:$AD$30,AM$7,FALSE)),IF($Q522="n/a",(IF($P522=AM$6,$X522*$F522,0)),$X522*$F522*(VLOOKUP($Q522,'Workforce distribution'!$C$8:$AD$30,AM$7,FALSE)))),0)</f>
        <v>0</v>
      </c>
      <c r="AN522" s="30">
        <f>_xlfn.IFNA(IF($O522="days",$Y522*(VLOOKUP($K522,'Bed parameters'!$A$9:$I$12,9,FALSE))*$F522*(VLOOKUP($Q522,'Workforce distribution'!$C$8:$AD$30,AN$7,FALSE)),IF($Q522="n/a",(IF($P522=AN$6,$X522*$F522,0)),$X522*$F522*(VLOOKUP($Q522,'Workforce distribution'!$C$8:$AD$30,AN$7,FALSE)))),0)</f>
        <v>0</v>
      </c>
      <c r="AO522" s="30">
        <f>_xlfn.IFNA(IF($O522="days",$Y522*(VLOOKUP($K522,'Bed parameters'!$A$9:$I$12,9,FALSE))*$F522*(VLOOKUP($Q522,'Workforce distribution'!$C$8:$AD$30,AO$7,FALSE)),IF($Q522="n/a",(IF($P522=AO$6,$X522*$F522,0)),$X522*$F522*(VLOOKUP($Q522,'Workforce distribution'!$C$8:$AD$30,AO$7,FALSE)))),0)</f>
        <v>0</v>
      </c>
      <c r="AP522" s="30">
        <f>_xlfn.IFNA(IF($O522="days",$Y522*(VLOOKUP($K522,'Bed parameters'!$A$9:$I$12,9,FALSE))*$F522*(VLOOKUP($Q522,'Workforce distribution'!$C$8:$AD$30,AP$7,FALSE)),IF($Q522="n/a",(IF($P522=AP$6,$X522*$F522,0)),$X522*$F522*(VLOOKUP($Q522,'Workforce distribution'!$C$8:$AD$30,AP$7,FALSE)))),0)</f>
        <v>0</v>
      </c>
      <c r="AQ522" s="30">
        <f>_xlfn.IFNA(IF($O522="days",$Y522*(VLOOKUP($K522,'Bed parameters'!$A$9:$I$12,9,FALSE))*$F522*(VLOOKUP($Q522,'Workforce distribution'!$C$8:$AD$30,AQ$7,FALSE)),IF($Q522="n/a",(IF($P522=AQ$6,$X522*$F522,0)),$X522*$F522*(VLOOKUP($Q522,'Workforce distribution'!$C$8:$AD$30,AQ$7,FALSE)))),0)</f>
        <v>0</v>
      </c>
      <c r="AR522" s="30">
        <f>_xlfn.IFNA(IF($O522="days",$Y522*(VLOOKUP($K522,'Bed parameters'!$A$9:$I$12,9,FALSE))*$F522*(VLOOKUP($Q522,'Workforce distribution'!$C$8:$AD$30,AR$7,FALSE)),IF($Q522="n/a",(IF($P522=AR$6,$X522*$F522,0)),$X522*$F522*(VLOOKUP($Q522,'Workforce distribution'!$C$8:$AD$30,AR$7,FALSE)))),0)</f>
        <v>0</v>
      </c>
      <c r="AS522" s="30">
        <f>_xlfn.IFNA(IF($O522="days",$Y522*(VLOOKUP($K522,'Bed parameters'!$A$9:$I$12,9,FALSE))*$F522*(VLOOKUP($Q522,'Workforce distribution'!$C$8:$AD$30,AS$7,FALSE)),IF($Q522="n/a",(IF($P522=AS$6,$X522*$F522,0)),$X522*$F522*(VLOOKUP($Q522,'Workforce distribution'!$C$8:$AD$30,AS$7,FALSE)))),0)</f>
        <v>0</v>
      </c>
      <c r="AT522" s="30">
        <f>_xlfn.IFNA(IF($O522="days",$Y522*(VLOOKUP($K522,'Bed parameters'!$A$9:$I$12,9,FALSE))*$F522*(VLOOKUP($Q522,'Workforce distribution'!$C$8:$AD$30,AT$7,FALSE)),IF($Q522="n/a",(IF($P522=AT$6,$X522*$F522,0)),$X522*$F522*(VLOOKUP($Q522,'Workforce distribution'!$C$8:$AD$30,AT$7,FALSE)))),0)</f>
        <v>0</v>
      </c>
      <c r="AU522" s="30">
        <f>_xlfn.IFNA(IF($O522="days",$Y522*(VLOOKUP($K522,'Bed parameters'!$A$9:$I$12,9,FALSE))*$F522*(VLOOKUP($Q522,'Workforce distribution'!$C$8:$AD$30,AU$7,FALSE)),IF($Q522="n/a",(IF($P522=AU$6,$X522*$F522,0)),$X522*$F522*(VLOOKUP($Q522,'Workforce distribution'!$C$8:$AD$30,AU$7,FALSE)))),0)</f>
        <v>0</v>
      </c>
      <c r="AV522" s="30">
        <f>_xlfn.IFNA(IF($O522="days",$Y522*(VLOOKUP($K522,'Bed parameters'!$A$9:$I$12,9,FALSE))*$F522*(VLOOKUP($Q522,'Workforce distribution'!$C$8:$AD$30,AV$7,FALSE)),IF($Q522="n/a",(IF($P522=AV$6,$X522*$F522,0)),$X522*$F522*(VLOOKUP($Q522,'Workforce distribution'!$C$8:$AD$30,AV$7,FALSE)))),0)</f>
        <v>0</v>
      </c>
      <c r="AW522" s="30">
        <f>_xlfn.IFNA(IF($O522="days",$Y522*(VLOOKUP($K522,'Bed parameters'!$A$9:$I$12,9,FALSE))*$F522*(VLOOKUP($Q522,'Workforce distribution'!$C$8:$AD$30,AW$7,FALSE)),IF($Q522="n/a",(IF($P522=AW$6,$X522*$F522,0)),$X522*$F522*(VLOOKUP($Q522,'Workforce distribution'!$C$8:$AD$30,AW$7,FALSE)))),0)</f>
        <v>0</v>
      </c>
      <c r="AX522" s="30">
        <f>_xlfn.IFNA(IF($O522="days",$Y522*(VLOOKUP($K522,'Bed parameters'!$A$9:$I$12,9,FALSE))*$F522*(VLOOKUP($Q522,'Workforce distribution'!$C$8:$AD$30,AX$7,FALSE)),IF($Q522="n/a",(IF($P522=AX$6,$X522*$F522,0)),$X522*$F522*(VLOOKUP($Q522,'Workforce distribution'!$C$8:$AD$30,AX$7,FALSE)))),0)</f>
        <v>0</v>
      </c>
      <c r="AY522" s="30">
        <f>_xlfn.IFNA(IF($O522="days",$Y522*(VLOOKUP($K522,'Bed parameters'!$A$9:$I$12,9,FALSE))*$F522*(VLOOKUP($Q522,'Workforce distribution'!$C$8:$AD$30,AY$7,FALSE)),IF($Q522="n/a",(IF($P522=AY$6,$X522*$F522,0)),$X522*$F522*(VLOOKUP($Q522,'Workforce distribution'!$C$8:$AD$30,AY$7,FALSE)))),0)</f>
        <v>0</v>
      </c>
      <c r="AZ522" s="30">
        <f>_xlfn.IFNA(IF($O522="days",$Y522*(VLOOKUP($K522,'Bed parameters'!$A$9:$I$12,9,FALSE))*$F522*(VLOOKUP($Q522,'Workforce distribution'!$C$8:$AD$30,AZ$7,FALSE)),IF($Q522="n/a",(IF($P522=AZ$6,$X522*$F522,0)),$X522*$F522*(VLOOKUP($Q522,'Workforce distribution'!$C$8:$AD$30,AZ$7,FALSE)))),0)</f>
        <v>13531.492532159999</v>
      </c>
      <c r="BA522" s="30">
        <f>_xlfn.IFNA(IF($O522="days",$Y522*(VLOOKUP($K522,'Bed parameters'!$A$9:$I$12,9,FALSE))*$F522*(VLOOKUP($Q522,'Workforce distribution'!$C$8:$AD$30,BA$7,FALSE)),IF($Q522="n/a",(IF($P522=BA$6,$X522*$F522,0)),$X522*$F522*(VLOOKUP($Q522,'Workforce distribution'!$C$8:$AD$30,BA$7,FALSE)))),0)</f>
        <v>0</v>
      </c>
      <c r="BB522" s="30">
        <f>_xlfn.IFNA(IF($O522="days",$Y522*(VLOOKUP($K522,'Bed parameters'!$A$9:$I$12,9,FALSE))*$F522*(VLOOKUP($Q522,'Workforce distribution'!$C$8:$AD$30,BB$7,FALSE)),IF($Q522="n/a",(IF($P522=BB$6,$X522*$F522,0)),$X522*$F522*(VLOOKUP($Q522,'Workforce distribution'!$C$8:$AD$30,BB$7,FALSE)))),0)</f>
        <v>0</v>
      </c>
      <c r="BC522" s="149">
        <f t="shared" ref="BC522:BC548" si="73">SUM(BD522:CD522)</f>
        <v>11.774046539821473</v>
      </c>
      <c r="BD522" s="288">
        <f>IF($Q522="n/a",(IF('Workforce hours'!D$30=0,0,(AB522/'Workforce hours'!D$30))),(IF(VLOOKUP($Q522,'Workforce hours'!$C$8:$AD$30,BD$7,FALSE)=0,0,(AB522/(VLOOKUP($Q522,'Workforce hours'!$C$8:$AD$30,BD$7,FALSE))))))</f>
        <v>0</v>
      </c>
      <c r="BE522" s="288">
        <f>IF($Q522="n/a",(IF('Workforce hours'!E$30=0,0,(AC522/'Workforce hours'!E$30))),(IF(VLOOKUP($Q522,'Workforce hours'!$C$8:$AD$30,BE$7,FALSE)=0,0,(AC522/(VLOOKUP($Q522,'Workforce hours'!$C$8:$AD$30,BE$7,FALSE))))))</f>
        <v>0</v>
      </c>
      <c r="BF522" s="288">
        <f>IF($Q522="n/a",(IF('Workforce hours'!F$30=0,0,(AD522/'Workforce hours'!F$30))),(IF(VLOOKUP($Q522,'Workforce hours'!$C$8:$AD$30,BF$7,FALSE)=0,0,(AD522/(VLOOKUP($Q522,'Workforce hours'!$C$8:$AD$30,BF$7,FALSE))))))</f>
        <v>0</v>
      </c>
      <c r="BG522" s="288">
        <f>IF($Q522="n/a",(IF('Workforce hours'!G$30=0,0,(AE522/'Workforce hours'!G$30))),(IF(VLOOKUP($Q522,'Workforce hours'!$C$8:$AD$30,BG$7,FALSE)=0,0,(AE522/(VLOOKUP($Q522,'Workforce hours'!$C$8:$AD$30,BG$7,FALSE))))))</f>
        <v>0</v>
      </c>
      <c r="BH522" s="288">
        <f>IF($Q522="n/a",(IF('Workforce hours'!H$30=0,0,(AF522/'Workforce hours'!H$30))),(IF(VLOOKUP($Q522,'Workforce hours'!$C$8:$AD$30,BH$7,FALSE)=0,0,(AF522/(VLOOKUP($Q522,'Workforce hours'!$C$8:$AD$30,BH$7,FALSE))))))</f>
        <v>0</v>
      </c>
      <c r="BI522" s="288">
        <f>IF($Q522="n/a",(IF('Workforce hours'!I$30=0,0,(AG522/'Workforce hours'!I$30))),(IF(VLOOKUP($Q522,'Workforce hours'!$C$8:$AD$30,BI$7,FALSE)=0,0,(AG522/(VLOOKUP($Q522,'Workforce hours'!$C$8:$AD$30,BI$7,FALSE))))))</f>
        <v>0</v>
      </c>
      <c r="BJ522" s="288">
        <f>IF($Q522="n/a",(IF('Workforce hours'!J$30=0,0,(AH522/'Workforce hours'!J$30))),(IF(VLOOKUP($Q522,'Workforce hours'!$C$8:$AD$30,BJ$7,FALSE)=0,0,(AH522/(VLOOKUP($Q522,'Workforce hours'!$C$8:$AD$30,BJ$7,FALSE))))))</f>
        <v>0</v>
      </c>
      <c r="BK522" s="288">
        <f>IF($Q522="n/a",(IF('Workforce hours'!K$30=0,0,(AI522/'Workforce hours'!K$30))),(IF(VLOOKUP($Q522,'Workforce hours'!$C$8:$AD$30,BK$7,FALSE)=0,0,(AI522/(VLOOKUP($Q522,'Workforce hours'!$C$8:$AD$30,BK$7,FALSE))))))</f>
        <v>0</v>
      </c>
      <c r="BL522" s="288">
        <f>IF($Q522="n/a",(IF('Workforce hours'!L$30=0,0,(AJ522/'Workforce hours'!L$30))),(IF(VLOOKUP($Q522,'Workforce hours'!$C$8:$AD$30,BL$7,FALSE)=0,0,(AJ522/(VLOOKUP($Q522,'Workforce hours'!$C$8:$AD$30,BL$7,FALSE))))))</f>
        <v>0</v>
      </c>
      <c r="BM522" s="288">
        <f>IF($Q522="n/a",(IF('Workforce hours'!M$30=0,0,(AK522/'Workforce hours'!M$30))),(IF(VLOOKUP($Q522,'Workforce hours'!$C$8:$AD$30,BM$7,FALSE)=0,0,(AK522/(VLOOKUP($Q522,'Workforce hours'!$C$8:$AD$30,BM$7,FALSE))))))</f>
        <v>0</v>
      </c>
      <c r="BN522" s="288">
        <f>IF($Q522="n/a",(IF('Workforce hours'!N$30=0,0,(AL522/'Workforce hours'!N$30))),(IF(VLOOKUP($Q522,'Workforce hours'!$C$8:$AD$30,BN$7,FALSE)=0,0,(AL522/(VLOOKUP($Q522,'Workforce hours'!$C$8:$AD$30,BN$7,FALSE))))))</f>
        <v>0</v>
      </c>
      <c r="BO522" s="288">
        <f>IF($Q522="n/a",(IF('Workforce hours'!O$30=0,0,(AM522/'Workforce hours'!O$30))),(IF(VLOOKUP($Q522,'Workforce hours'!$C$8:$AD$30,BO$7,FALSE)=0,0,(AM522/(VLOOKUP($Q522,'Workforce hours'!$C$8:$AD$30,BO$7,FALSE))))))</f>
        <v>0</v>
      </c>
      <c r="BP522" s="288">
        <f>IF($Q522="n/a",(IF('Workforce hours'!P$30=0,0,(AN522/'Workforce hours'!P$30))),(IF(VLOOKUP($Q522,'Workforce hours'!$C$8:$AD$30,BP$7,FALSE)=0,0,(AN522/(VLOOKUP($Q522,'Workforce hours'!$C$8:$AD$30,BP$7,FALSE))))))</f>
        <v>0</v>
      </c>
      <c r="BQ522" s="288">
        <f>IF($Q522="n/a",(IF('Workforce hours'!Q$30=0,0,(AO522/'Workforce hours'!Q$30))),(IF(VLOOKUP($Q522,'Workforce hours'!$C$8:$AD$30,BQ$7,FALSE)=0,0,(AO522/(VLOOKUP($Q522,'Workforce hours'!$C$8:$AD$30,BQ$7,FALSE))))))</f>
        <v>0</v>
      </c>
      <c r="BR522" s="288">
        <f>IF($Q522="n/a",(IF('Workforce hours'!R$30=0,0,(AP522/'Workforce hours'!R$30))),(IF(VLOOKUP($Q522,'Workforce hours'!$C$8:$AD$30,BR$7,FALSE)=0,0,(AP522/(VLOOKUP($Q522,'Workforce hours'!$C$8:$AD$30,BR$7,FALSE))))))</f>
        <v>0</v>
      </c>
      <c r="BS522" s="288">
        <f>IF($Q522="n/a",(IF('Workforce hours'!S$30=0,0,(AQ522/'Workforce hours'!S$30))),(IF(VLOOKUP($Q522,'Workforce hours'!$C$8:$AD$30,BS$7,FALSE)=0,0,(AQ522/(VLOOKUP($Q522,'Workforce hours'!$C$8:$AD$30,BS$7,FALSE))))))</f>
        <v>0</v>
      </c>
      <c r="BT522" s="288">
        <f>IF($Q522="n/a",(IF('Workforce hours'!T$30=0,0,(AR522/'Workforce hours'!T$30))),(IF(VLOOKUP($Q522,'Workforce hours'!$C$8:$AD$30,BT$7,FALSE)=0,0,(AR522/(VLOOKUP($Q522,'Workforce hours'!$C$8:$AD$30,BT$7,FALSE))))))</f>
        <v>0</v>
      </c>
      <c r="BU522" s="288">
        <f>IF($Q522="n/a",(IF('Workforce hours'!U$30=0,0,(AS522/'Workforce hours'!U$30))),(IF(VLOOKUP($Q522,'Workforce hours'!$C$8:$AD$30,BU$7,FALSE)=0,0,(AS522/(VLOOKUP($Q522,'Workforce hours'!$C$8:$AD$30,BU$7,FALSE))))))</f>
        <v>0</v>
      </c>
      <c r="BV522" s="288">
        <f>IF($Q522="n/a",(IF('Workforce hours'!V$30=0,0,(AT522/'Workforce hours'!V$30))),(IF(VLOOKUP($Q522,'Workforce hours'!$C$8:$AD$30,BV$7,FALSE)=0,0,(AT522/(VLOOKUP($Q522,'Workforce hours'!$C$8:$AD$30,BV$7,FALSE))))))</f>
        <v>0</v>
      </c>
      <c r="BW522" s="288">
        <f>IF($Q522="n/a",(IF('Workforce hours'!W$30=0,0,(AU522/'Workforce hours'!W$30))),(IF(VLOOKUP($Q522,'Workforce hours'!$C$8:$AD$30,BW$7,FALSE)=0,0,(AU522/(VLOOKUP($Q522,'Workforce hours'!$C$8:$AD$30,BW$7,FALSE))))))</f>
        <v>0</v>
      </c>
      <c r="BX522" s="288">
        <f>IF($Q522="n/a",(IF('Workforce hours'!X$30=0,0,(AV522/'Workforce hours'!X$30))),(IF(VLOOKUP($Q522,'Workforce hours'!$C$8:$AD$30,BX$7,FALSE)=0,0,(AV522/(VLOOKUP($Q522,'Workforce hours'!$C$8:$AD$30,BX$7,FALSE))))))</f>
        <v>0</v>
      </c>
      <c r="BY522" s="288">
        <f>IF($Q522="n/a",(IF('Workforce hours'!Y$30=0,0,(AW522/'Workforce hours'!Y$30))),(IF(VLOOKUP($Q522,'Workforce hours'!$C$8:$AD$30,BY$7,FALSE)=0,0,(AW522/(VLOOKUP($Q522,'Workforce hours'!$C$8:$AD$30,BY$7,FALSE))))))</f>
        <v>0</v>
      </c>
      <c r="BZ522" s="288">
        <f>IF($Q522="n/a",(IF('Workforce hours'!Z$30=0,0,(AX522/'Workforce hours'!Z$30))),(IF(VLOOKUP($Q522,'Workforce hours'!$C$8:$AD$30,BZ$7,FALSE)=0,0,(AX522/(VLOOKUP($Q522,'Workforce hours'!$C$8:$AD$30,BZ$7,FALSE))))))</f>
        <v>0</v>
      </c>
      <c r="CA522" s="288">
        <f>IF($Q522="n/a",(IF('Workforce hours'!AA$30=0,0,(AY522/'Workforce hours'!AA$30))),(IF(VLOOKUP($Q522,'Workforce hours'!$C$8:$AD$30,CA$7,FALSE)=0,0,(AY522/(VLOOKUP($Q522,'Workforce hours'!$C$8:$AD$30,CA$7,FALSE))))))</f>
        <v>0</v>
      </c>
      <c r="CB522" s="288">
        <f>IF($Q522="n/a",(IF('Workforce hours'!AB$30=0,0,(AZ522/'Workforce hours'!AB$30))),(IF(VLOOKUP($Q522,'Workforce hours'!$C$8:$AD$30,CB$7,FALSE)=0,0,(AZ522/(VLOOKUP($Q522,'Workforce hours'!$C$8:$AD$30,CB$7,FALSE))))))</f>
        <v>11.774046539821473</v>
      </c>
      <c r="CC522" s="288">
        <f>IF($Q522="n/a",(IF('Workforce hours'!AC$30=0,0,(BA522/'Workforce hours'!AC$30))),(IF(VLOOKUP($Q522,'Workforce hours'!$C$8:$AD$30,CC$7,FALSE)=0,0,(BA522/(VLOOKUP($Q522,'Workforce hours'!$C$8:$AD$30,CC$7,FALSE))))))</f>
        <v>0</v>
      </c>
      <c r="CD522" s="288">
        <f>IF($Q522="n/a",(IF('Workforce hours'!AD$30=0,0,(BB522/'Workforce hours'!AD$30))),(IF(VLOOKUP($Q522,'Workforce hours'!$C$8:$AD$30,CD$7,FALSE)=0,0,(BB522/(VLOOKUP($Q522,'Workforce hours'!$C$8:$AD$30,CD$7,FALSE))))))</f>
        <v>0</v>
      </c>
      <c r="CE522" s="289">
        <f t="shared" ref="CE522:CE548" si="74">SUM(CF522:DF522)</f>
        <v>0</v>
      </c>
      <c r="CF522" s="290">
        <f>BD522*'Workforce costs'!B$9*(1+'Workforce costs'!B$10)*(1+'Workforce costs'!B$11)</f>
        <v>0</v>
      </c>
      <c r="CG522" s="290">
        <f>BE522*'Workforce costs'!C$9*(1+'Workforce costs'!C$10)*(1+'Workforce costs'!C$11)</f>
        <v>0</v>
      </c>
      <c r="CH522" s="290">
        <f>BF522*'Workforce costs'!D$9*(1+'Workforce costs'!D$10)*(1+'Workforce costs'!D$11)</f>
        <v>0</v>
      </c>
      <c r="CI522" s="290">
        <f>BG522*'Workforce costs'!E$9*(1+'Workforce costs'!E$10)*(1+'Workforce costs'!E$11)</f>
        <v>0</v>
      </c>
      <c r="CJ522" s="290">
        <f>BH522*'Workforce costs'!F$9*(1+'Workforce costs'!F$10)*(1+'Workforce costs'!F$11)</f>
        <v>0</v>
      </c>
      <c r="CK522" s="290">
        <f>BI522*'Workforce costs'!G$9*(1+'Workforce costs'!G$10)*(1+'Workforce costs'!G$11)</f>
        <v>0</v>
      </c>
      <c r="CL522" s="290">
        <f>BJ522*'Workforce costs'!H$9*(1+'Workforce costs'!H$10)*(1+'Workforce costs'!H$11)</f>
        <v>0</v>
      </c>
      <c r="CM522" s="290">
        <f>BK522*'Workforce costs'!I$9*(1+'Workforce costs'!I$10)*(1+'Workforce costs'!I$11)</f>
        <v>0</v>
      </c>
      <c r="CN522" s="290">
        <f>BL522*'Workforce costs'!J$9*(1+'Workforce costs'!J$10)*(1+'Workforce costs'!J$11)</f>
        <v>0</v>
      </c>
      <c r="CO522" s="290">
        <f>BM522*'Workforce costs'!K$9*(1+'Workforce costs'!K$10)*(1+'Workforce costs'!K$11)</f>
        <v>0</v>
      </c>
      <c r="CP522" s="290">
        <f>BN522*'Workforce costs'!L$9*(1+'Workforce costs'!L$10)*(1+'Workforce costs'!L$11)</f>
        <v>0</v>
      </c>
      <c r="CQ522" s="290">
        <f>BO522*'Workforce costs'!M$9*(1+'Workforce costs'!M$10)*(1+'Workforce costs'!M$11)</f>
        <v>0</v>
      </c>
      <c r="CR522" s="290">
        <f>BP522*'Workforce costs'!N$9*(1+'Workforce costs'!N$10)*(1+'Workforce costs'!N$11)</f>
        <v>0</v>
      </c>
      <c r="CS522" s="290">
        <f>BQ522*'Workforce costs'!O$9*(1+'Workforce costs'!O$10)*(1+'Workforce costs'!O$11)</f>
        <v>0</v>
      </c>
      <c r="CT522" s="290">
        <f>BR522*'Workforce costs'!P$9*(1+'Workforce costs'!P$10)*(1+'Workforce costs'!P$11)</f>
        <v>0</v>
      </c>
      <c r="CU522" s="290">
        <f>BS522*'Workforce costs'!Q$9*(1+'Workforce costs'!Q$10)*(1+'Workforce costs'!Q$11)</f>
        <v>0</v>
      </c>
      <c r="CV522" s="290">
        <f>BT522*'Workforce costs'!R$9*(1+'Workforce costs'!R$10)*(1+'Workforce costs'!R$11)</f>
        <v>0</v>
      </c>
      <c r="CW522" s="290">
        <f>BU522*'Workforce costs'!S$9*(1+'Workforce costs'!S$10)*(1+'Workforce costs'!S$11)</f>
        <v>0</v>
      </c>
      <c r="CX522" s="290">
        <f>BV522*'Workforce costs'!T$9*(1+'Workforce costs'!T$10)*(1+'Workforce costs'!T$11)</f>
        <v>0</v>
      </c>
      <c r="CY522" s="290">
        <f>BW522*'Workforce costs'!U$9*(1+'Workforce costs'!U$10)*(1+'Workforce costs'!U$11)</f>
        <v>0</v>
      </c>
      <c r="CZ522" s="290">
        <f>BX522*'Workforce costs'!V$9*(1+'Workforce costs'!V$10)*(1+'Workforce costs'!V$11)</f>
        <v>0</v>
      </c>
      <c r="DA522" s="290">
        <f>BY522*'Workforce costs'!W$9*(1+'Workforce costs'!W$10)*(1+'Workforce costs'!W$11)</f>
        <v>0</v>
      </c>
      <c r="DB522" s="290">
        <f>BZ522*'Workforce costs'!X$9*(1+'Workforce costs'!X$10)*(1+'Workforce costs'!X$11)</f>
        <v>0</v>
      </c>
      <c r="DC522" s="290">
        <f>CA522*'Workforce costs'!Y$9*(1+'Workforce costs'!Y$10)*(1+'Workforce costs'!Y$11)</f>
        <v>0</v>
      </c>
      <c r="DD522" s="290">
        <f>CB522*'Workforce costs'!Z$9*(1+'Workforce costs'!Z$10)*(1+'Workforce costs'!Z$11)</f>
        <v>0</v>
      </c>
      <c r="DE522" s="290">
        <f>CC522*'Workforce costs'!AA$9*(1+'Workforce costs'!AA$10)*(1+'Workforce costs'!AA$11)</f>
        <v>0</v>
      </c>
      <c r="DF522" s="290">
        <f>CD522*'Workforce costs'!AB$9*(1+'Workforce costs'!AB$10)*(1+'Workforce costs'!AB$11)</f>
        <v>0</v>
      </c>
    </row>
    <row r="523" spans="1:110" x14ac:dyDescent="0.3">
      <c r="A523" s="2" t="str">
        <f>Outputs!$A$4</f>
        <v>Australia</v>
      </c>
      <c r="B523" s="2" t="str">
        <f t="shared" si="67"/>
        <v>Australia 65+</v>
      </c>
      <c r="C523" s="30">
        <f>VLOOKUP($B523,Populations!$D$15:$H$1920,3,FALSE)</f>
        <v>4559374</v>
      </c>
      <c r="D523" s="255">
        <f>IF(OR($H523="General pop",$H523="Schools",$H523="Workplace",$H523="Skills Training",$H523="Digital Supports"),1,VLOOKUP($B523,Populations!$D$15:$H$1920,5,FALSE))</f>
        <v>1</v>
      </c>
      <c r="E523" s="88">
        <f>VLOOKUP(I523,Epidemiology!$C$10:$H$47,6,FALSE)</f>
        <v>164.88</v>
      </c>
      <c r="F523" s="102">
        <f>'Care profiles'!R524</f>
        <v>1</v>
      </c>
      <c r="G523" s="15" t="str">
        <f>'Care profiles'!A524</f>
        <v>65+</v>
      </c>
      <c r="H523" s="15" t="str">
        <f>'Care profiles'!B524</f>
        <v>Bereaved_Subsequent</v>
      </c>
      <c r="I523" s="15" t="str">
        <f>'Care profiles'!C524</f>
        <v>Bereaved_Subsequent_65+yrs</v>
      </c>
      <c r="J523" s="15" t="str">
        <f>'Care profiles'!D524</f>
        <v>Care profile</v>
      </c>
      <c r="K523" s="15" t="str">
        <f>'Care profiles'!E524</f>
        <v>Postvention Individual Support Services</v>
      </c>
      <c r="L523" s="104">
        <f>'Care profiles'!F524</f>
        <v>0.1</v>
      </c>
      <c r="M523" s="15">
        <f>'Care profiles'!G524</f>
        <v>6</v>
      </c>
      <c r="N523" s="15">
        <f>'Care profiles'!H524</f>
        <v>60</v>
      </c>
      <c r="O523" s="15" t="str">
        <f>'Care profiles'!I524</f>
        <v>min</v>
      </c>
      <c r="P523" s="15" t="str">
        <f>'Care profiles'!J524</f>
        <v>Peer Worker</v>
      </c>
      <c r="Q523" s="15" t="str">
        <f>'Care profiles'!K524</f>
        <v>n/a</v>
      </c>
      <c r="R523" s="15" t="str">
        <f>'Care profiles'!M524</f>
        <v>Y</v>
      </c>
      <c r="S523" s="15" t="str">
        <f>'Care profiles'!O524</f>
        <v>Y</v>
      </c>
      <c r="T523" s="15" t="str">
        <f>'Care profiles'!Q524</f>
        <v>N</v>
      </c>
      <c r="U523" s="30">
        <f t="shared" si="68"/>
        <v>7517.4958512000003</v>
      </c>
      <c r="V523" s="30">
        <f t="shared" si="69"/>
        <v>751.74958512000012</v>
      </c>
      <c r="W523" s="30">
        <f>IF(M523="n/a",0,IF(O523="days",V523*M523*(1+(VLOOKUP(K523,'Bed parameters'!$A$9:$G$12,7,FALSE))),V523*M523))</f>
        <v>4510.4975107200007</v>
      </c>
      <c r="X523" s="30">
        <f t="shared" si="70"/>
        <v>4510.4975107200007</v>
      </c>
      <c r="Y523" s="30">
        <f t="shared" si="71"/>
        <v>0</v>
      </c>
      <c r="Z523" s="113">
        <f>_xlfn.IFNA(Y523/((VLOOKUP(K523,'Bed parameters'!$A$9:$G$12,3,FALSE))*(VLOOKUP(K523,'Bed parameters'!$A$9:$G$12,5,FALSE))),0)</f>
        <v>0</v>
      </c>
      <c r="AA523" s="30">
        <f t="shared" si="72"/>
        <v>4510.4975107200007</v>
      </c>
      <c r="AB523" s="30">
        <f>_xlfn.IFNA(IF($O523="days",$Y523*(VLOOKUP($K523,'Bed parameters'!$A$9:$I$12,9,FALSE))*$F523*(VLOOKUP($Q523,'Workforce distribution'!$C$8:$AD$30,AB$7,FALSE)),IF($Q523="n/a",(IF($P523=AB$6,$X523*$F523,0)),$X523*$F523*(VLOOKUP($Q523,'Workforce distribution'!$C$8:$AD$30,AB$7,FALSE)))),0)</f>
        <v>0</v>
      </c>
      <c r="AC523" s="30">
        <f>_xlfn.IFNA(IF($O523="days",$Y523*(VLOOKUP($K523,'Bed parameters'!$A$9:$I$12,9,FALSE))*$F523*(VLOOKUP($Q523,'Workforce distribution'!$C$8:$AD$30,AC$7,FALSE)),IF($Q523="n/a",(IF($P523=AC$6,$X523*$F523,0)),$X523*$F523*(VLOOKUP($Q523,'Workforce distribution'!$C$8:$AD$30,AC$7,FALSE)))),0)</f>
        <v>0</v>
      </c>
      <c r="AD523" s="30">
        <f>_xlfn.IFNA(IF($O523="days",$Y523*(VLOOKUP($K523,'Bed parameters'!$A$9:$I$12,9,FALSE))*$F523*(VLOOKUP($Q523,'Workforce distribution'!$C$8:$AD$30,AD$7,FALSE)),IF($Q523="n/a",(IF($P523=AD$6,$X523*$F523,0)),$X523*$F523*(VLOOKUP($Q523,'Workforce distribution'!$C$8:$AD$30,AD$7,FALSE)))),0)</f>
        <v>0</v>
      </c>
      <c r="AE523" s="30">
        <f>_xlfn.IFNA(IF($O523="days",$Y523*(VLOOKUP($K523,'Bed parameters'!$A$9:$I$12,9,FALSE))*$F523*(VLOOKUP($Q523,'Workforce distribution'!$C$8:$AD$30,AE$7,FALSE)),IF($Q523="n/a",(IF($P523=AE$6,$X523*$F523,0)),$X523*$F523*(VLOOKUP($Q523,'Workforce distribution'!$C$8:$AD$30,AE$7,FALSE)))),0)</f>
        <v>4510.4975107200007</v>
      </c>
      <c r="AF523" s="30">
        <f>_xlfn.IFNA(IF($O523="days",$Y523*(VLOOKUP($K523,'Bed parameters'!$A$9:$I$12,9,FALSE))*$F523*(VLOOKUP($Q523,'Workforce distribution'!$C$8:$AD$30,AF$7,FALSE)),IF($Q523="n/a",(IF($P523=AF$6,$X523*$F523,0)),$X523*$F523*(VLOOKUP($Q523,'Workforce distribution'!$C$8:$AD$30,AF$7,FALSE)))),0)</f>
        <v>0</v>
      </c>
      <c r="AG523" s="30">
        <f>_xlfn.IFNA(IF($O523="days",$Y523*(VLOOKUP($K523,'Bed parameters'!$A$9:$I$12,9,FALSE))*$F523*(VLOOKUP($Q523,'Workforce distribution'!$C$8:$AD$30,AG$7,FALSE)),IF($Q523="n/a",(IF($P523=AG$6,$X523*$F523,0)),$X523*$F523*(VLOOKUP($Q523,'Workforce distribution'!$C$8:$AD$30,AG$7,FALSE)))),0)</f>
        <v>0</v>
      </c>
      <c r="AH523" s="30">
        <f>_xlfn.IFNA(IF($O523="days",$Y523*(VLOOKUP($K523,'Bed parameters'!$A$9:$I$12,9,FALSE))*$F523*(VLOOKUP($Q523,'Workforce distribution'!$C$8:$AD$30,AH$7,FALSE)),IF($Q523="n/a",(IF($P523=AH$6,$X523*$F523,0)),$X523*$F523*(VLOOKUP($Q523,'Workforce distribution'!$C$8:$AD$30,AH$7,FALSE)))),0)</f>
        <v>0</v>
      </c>
      <c r="AI523" s="30">
        <f>_xlfn.IFNA(IF($O523="days",$Y523*(VLOOKUP($K523,'Bed parameters'!$A$9:$I$12,9,FALSE))*$F523*(VLOOKUP($Q523,'Workforce distribution'!$C$8:$AD$30,AI$7,FALSE)),IF($Q523="n/a",(IF($P523=AI$6,$X523*$F523,0)),$X523*$F523*(VLOOKUP($Q523,'Workforce distribution'!$C$8:$AD$30,AI$7,FALSE)))),0)</f>
        <v>0</v>
      </c>
      <c r="AJ523" s="30">
        <f>_xlfn.IFNA(IF($O523="days",$Y523*(VLOOKUP($K523,'Bed parameters'!$A$9:$I$12,9,FALSE))*$F523*(VLOOKUP($Q523,'Workforce distribution'!$C$8:$AD$30,AJ$7,FALSE)),IF($Q523="n/a",(IF($P523=AJ$6,$X523*$F523,0)),$X523*$F523*(VLOOKUP($Q523,'Workforce distribution'!$C$8:$AD$30,AJ$7,FALSE)))),0)</f>
        <v>0</v>
      </c>
      <c r="AK523" s="30">
        <f>_xlfn.IFNA(IF($O523="days",$Y523*(VLOOKUP($K523,'Bed parameters'!$A$9:$I$12,9,FALSE))*$F523*(VLOOKUP($Q523,'Workforce distribution'!$C$8:$AD$30,AK$7,FALSE)),IF($Q523="n/a",(IF($P523=AK$6,$X523*$F523,0)),$X523*$F523*(VLOOKUP($Q523,'Workforce distribution'!$C$8:$AD$30,AK$7,FALSE)))),0)</f>
        <v>0</v>
      </c>
      <c r="AL523" s="30">
        <f>_xlfn.IFNA(IF($O523="days",$Y523*(VLOOKUP($K523,'Bed parameters'!$A$9:$I$12,9,FALSE))*$F523*(VLOOKUP($Q523,'Workforce distribution'!$C$8:$AD$30,AL$7,FALSE)),IF($Q523="n/a",(IF($P523=AL$6,$X523*$F523,0)),$X523*$F523*(VLOOKUP($Q523,'Workforce distribution'!$C$8:$AD$30,AL$7,FALSE)))),0)</f>
        <v>0</v>
      </c>
      <c r="AM523" s="30">
        <f>_xlfn.IFNA(IF($O523="days",$Y523*(VLOOKUP($K523,'Bed parameters'!$A$9:$I$12,9,FALSE))*$F523*(VLOOKUP($Q523,'Workforce distribution'!$C$8:$AD$30,AM$7,FALSE)),IF($Q523="n/a",(IF($P523=AM$6,$X523*$F523,0)),$X523*$F523*(VLOOKUP($Q523,'Workforce distribution'!$C$8:$AD$30,AM$7,FALSE)))),0)</f>
        <v>0</v>
      </c>
      <c r="AN523" s="30">
        <f>_xlfn.IFNA(IF($O523="days",$Y523*(VLOOKUP($K523,'Bed parameters'!$A$9:$I$12,9,FALSE))*$F523*(VLOOKUP($Q523,'Workforce distribution'!$C$8:$AD$30,AN$7,FALSE)),IF($Q523="n/a",(IF($P523=AN$6,$X523*$F523,0)),$X523*$F523*(VLOOKUP($Q523,'Workforce distribution'!$C$8:$AD$30,AN$7,FALSE)))),0)</f>
        <v>0</v>
      </c>
      <c r="AO523" s="30">
        <f>_xlfn.IFNA(IF($O523="days",$Y523*(VLOOKUP($K523,'Bed parameters'!$A$9:$I$12,9,FALSE))*$F523*(VLOOKUP($Q523,'Workforce distribution'!$C$8:$AD$30,AO$7,FALSE)),IF($Q523="n/a",(IF($P523=AO$6,$X523*$F523,0)),$X523*$F523*(VLOOKUP($Q523,'Workforce distribution'!$C$8:$AD$30,AO$7,FALSE)))),0)</f>
        <v>0</v>
      </c>
      <c r="AP523" s="30">
        <f>_xlfn.IFNA(IF($O523="days",$Y523*(VLOOKUP($K523,'Bed parameters'!$A$9:$I$12,9,FALSE))*$F523*(VLOOKUP($Q523,'Workforce distribution'!$C$8:$AD$30,AP$7,FALSE)),IF($Q523="n/a",(IF($P523=AP$6,$X523*$F523,0)),$X523*$F523*(VLOOKUP($Q523,'Workforce distribution'!$C$8:$AD$30,AP$7,FALSE)))),0)</f>
        <v>0</v>
      </c>
      <c r="AQ523" s="30">
        <f>_xlfn.IFNA(IF($O523="days",$Y523*(VLOOKUP($K523,'Bed parameters'!$A$9:$I$12,9,FALSE))*$F523*(VLOOKUP($Q523,'Workforce distribution'!$C$8:$AD$30,AQ$7,FALSE)),IF($Q523="n/a",(IF($P523=AQ$6,$X523*$F523,0)),$X523*$F523*(VLOOKUP($Q523,'Workforce distribution'!$C$8:$AD$30,AQ$7,FALSE)))),0)</f>
        <v>0</v>
      </c>
      <c r="AR523" s="30">
        <f>_xlfn.IFNA(IF($O523="days",$Y523*(VLOOKUP($K523,'Bed parameters'!$A$9:$I$12,9,FALSE))*$F523*(VLOOKUP($Q523,'Workforce distribution'!$C$8:$AD$30,AR$7,FALSE)),IF($Q523="n/a",(IF($P523=AR$6,$X523*$F523,0)),$X523*$F523*(VLOOKUP($Q523,'Workforce distribution'!$C$8:$AD$30,AR$7,FALSE)))),0)</f>
        <v>0</v>
      </c>
      <c r="AS523" s="30">
        <f>_xlfn.IFNA(IF($O523="days",$Y523*(VLOOKUP($K523,'Bed parameters'!$A$9:$I$12,9,FALSE))*$F523*(VLOOKUP($Q523,'Workforce distribution'!$C$8:$AD$30,AS$7,FALSE)),IF($Q523="n/a",(IF($P523=AS$6,$X523*$F523,0)),$X523*$F523*(VLOOKUP($Q523,'Workforce distribution'!$C$8:$AD$30,AS$7,FALSE)))),0)</f>
        <v>0</v>
      </c>
      <c r="AT523" s="30">
        <f>_xlfn.IFNA(IF($O523="days",$Y523*(VLOOKUP($K523,'Bed parameters'!$A$9:$I$12,9,FALSE))*$F523*(VLOOKUP($Q523,'Workforce distribution'!$C$8:$AD$30,AT$7,FALSE)),IF($Q523="n/a",(IF($P523=AT$6,$X523*$F523,0)),$X523*$F523*(VLOOKUP($Q523,'Workforce distribution'!$C$8:$AD$30,AT$7,FALSE)))),0)</f>
        <v>0</v>
      </c>
      <c r="AU523" s="30">
        <f>_xlfn.IFNA(IF($O523="days",$Y523*(VLOOKUP($K523,'Bed parameters'!$A$9:$I$12,9,FALSE))*$F523*(VLOOKUP($Q523,'Workforce distribution'!$C$8:$AD$30,AU$7,FALSE)),IF($Q523="n/a",(IF($P523=AU$6,$X523*$F523,0)),$X523*$F523*(VLOOKUP($Q523,'Workforce distribution'!$C$8:$AD$30,AU$7,FALSE)))),0)</f>
        <v>0</v>
      </c>
      <c r="AV523" s="30">
        <f>_xlfn.IFNA(IF($O523="days",$Y523*(VLOOKUP($K523,'Bed parameters'!$A$9:$I$12,9,FALSE))*$F523*(VLOOKUP($Q523,'Workforce distribution'!$C$8:$AD$30,AV$7,FALSE)),IF($Q523="n/a",(IF($P523=AV$6,$X523*$F523,0)),$X523*$F523*(VLOOKUP($Q523,'Workforce distribution'!$C$8:$AD$30,AV$7,FALSE)))),0)</f>
        <v>0</v>
      </c>
      <c r="AW523" s="30">
        <f>_xlfn.IFNA(IF($O523="days",$Y523*(VLOOKUP($K523,'Bed parameters'!$A$9:$I$12,9,FALSE))*$F523*(VLOOKUP($Q523,'Workforce distribution'!$C$8:$AD$30,AW$7,FALSE)),IF($Q523="n/a",(IF($P523=AW$6,$X523*$F523,0)),$X523*$F523*(VLOOKUP($Q523,'Workforce distribution'!$C$8:$AD$30,AW$7,FALSE)))),0)</f>
        <v>0</v>
      </c>
      <c r="AX523" s="30">
        <f>_xlfn.IFNA(IF($O523="days",$Y523*(VLOOKUP($K523,'Bed parameters'!$A$9:$I$12,9,FALSE))*$F523*(VLOOKUP($Q523,'Workforce distribution'!$C$8:$AD$30,AX$7,FALSE)),IF($Q523="n/a",(IF($P523=AX$6,$X523*$F523,0)),$X523*$F523*(VLOOKUP($Q523,'Workforce distribution'!$C$8:$AD$30,AX$7,FALSE)))),0)</f>
        <v>0</v>
      </c>
      <c r="AY523" s="30">
        <f>_xlfn.IFNA(IF($O523="days",$Y523*(VLOOKUP($K523,'Bed parameters'!$A$9:$I$12,9,FALSE))*$F523*(VLOOKUP($Q523,'Workforce distribution'!$C$8:$AD$30,AY$7,FALSE)),IF($Q523="n/a",(IF($P523=AY$6,$X523*$F523,0)),$X523*$F523*(VLOOKUP($Q523,'Workforce distribution'!$C$8:$AD$30,AY$7,FALSE)))),0)</f>
        <v>0</v>
      </c>
      <c r="AZ523" s="30">
        <f>_xlfn.IFNA(IF($O523="days",$Y523*(VLOOKUP($K523,'Bed parameters'!$A$9:$I$12,9,FALSE))*$F523*(VLOOKUP($Q523,'Workforce distribution'!$C$8:$AD$30,AZ$7,FALSE)),IF($Q523="n/a",(IF($P523=AZ$6,$X523*$F523,0)),$X523*$F523*(VLOOKUP($Q523,'Workforce distribution'!$C$8:$AD$30,AZ$7,FALSE)))),0)</f>
        <v>0</v>
      </c>
      <c r="BA523" s="30">
        <f>_xlfn.IFNA(IF($O523="days",$Y523*(VLOOKUP($K523,'Bed parameters'!$A$9:$I$12,9,FALSE))*$F523*(VLOOKUP($Q523,'Workforce distribution'!$C$8:$AD$30,BA$7,FALSE)),IF($Q523="n/a",(IF($P523=BA$6,$X523*$F523,0)),$X523*$F523*(VLOOKUP($Q523,'Workforce distribution'!$C$8:$AD$30,BA$7,FALSE)))),0)</f>
        <v>0</v>
      </c>
      <c r="BB523" s="30">
        <f>_xlfn.IFNA(IF($O523="days",$Y523*(VLOOKUP($K523,'Bed parameters'!$A$9:$I$12,9,FALSE))*$F523*(VLOOKUP($Q523,'Workforce distribution'!$C$8:$AD$30,BB$7,FALSE)),IF($Q523="n/a",(IF($P523=BB$6,$X523*$F523,0)),$X523*$F523*(VLOOKUP($Q523,'Workforce distribution'!$C$8:$AD$30,BB$7,FALSE)))),0)</f>
        <v>0</v>
      </c>
      <c r="BC523" s="149">
        <f t="shared" si="73"/>
        <v>3.9246821799404921</v>
      </c>
      <c r="BD523" s="288">
        <f>IF($Q523="n/a",(IF('Workforce hours'!D$30=0,0,(AB523/'Workforce hours'!D$30))),(IF(VLOOKUP($Q523,'Workforce hours'!$C$8:$AD$30,BD$7,FALSE)=0,0,(AB523/(VLOOKUP($Q523,'Workforce hours'!$C$8:$AD$30,BD$7,FALSE))))))</f>
        <v>0</v>
      </c>
      <c r="BE523" s="288">
        <f>IF($Q523="n/a",(IF('Workforce hours'!E$30=0,0,(AC523/'Workforce hours'!E$30))),(IF(VLOOKUP($Q523,'Workforce hours'!$C$8:$AD$30,BE$7,FALSE)=0,0,(AC523/(VLOOKUP($Q523,'Workforce hours'!$C$8:$AD$30,BE$7,FALSE))))))</f>
        <v>0</v>
      </c>
      <c r="BF523" s="288">
        <f>IF($Q523="n/a",(IF('Workforce hours'!F$30=0,0,(AD523/'Workforce hours'!F$30))),(IF(VLOOKUP($Q523,'Workforce hours'!$C$8:$AD$30,BF$7,FALSE)=0,0,(AD523/(VLOOKUP($Q523,'Workforce hours'!$C$8:$AD$30,BF$7,FALSE))))))</f>
        <v>0</v>
      </c>
      <c r="BG523" s="288">
        <f>IF($Q523="n/a",(IF('Workforce hours'!G$30=0,0,(AE523/'Workforce hours'!G$30))),(IF(VLOOKUP($Q523,'Workforce hours'!$C$8:$AD$30,BG$7,FALSE)=0,0,(AE523/(VLOOKUP($Q523,'Workforce hours'!$C$8:$AD$30,BG$7,FALSE))))))</f>
        <v>3.9246821799404921</v>
      </c>
      <c r="BH523" s="288">
        <f>IF($Q523="n/a",(IF('Workforce hours'!H$30=0,0,(AF523/'Workforce hours'!H$30))),(IF(VLOOKUP($Q523,'Workforce hours'!$C$8:$AD$30,BH$7,FALSE)=0,0,(AF523/(VLOOKUP($Q523,'Workforce hours'!$C$8:$AD$30,BH$7,FALSE))))))</f>
        <v>0</v>
      </c>
      <c r="BI523" s="288">
        <f>IF($Q523="n/a",(IF('Workforce hours'!I$30=0,0,(AG523/'Workforce hours'!I$30))),(IF(VLOOKUP($Q523,'Workforce hours'!$C$8:$AD$30,BI$7,FALSE)=0,0,(AG523/(VLOOKUP($Q523,'Workforce hours'!$C$8:$AD$30,BI$7,FALSE))))))</f>
        <v>0</v>
      </c>
      <c r="BJ523" s="288">
        <f>IF($Q523="n/a",(IF('Workforce hours'!J$30=0,0,(AH523/'Workforce hours'!J$30))),(IF(VLOOKUP($Q523,'Workforce hours'!$C$8:$AD$30,BJ$7,FALSE)=0,0,(AH523/(VLOOKUP($Q523,'Workforce hours'!$C$8:$AD$30,BJ$7,FALSE))))))</f>
        <v>0</v>
      </c>
      <c r="BK523" s="288">
        <f>IF($Q523="n/a",(IF('Workforce hours'!K$30=0,0,(AI523/'Workforce hours'!K$30))),(IF(VLOOKUP($Q523,'Workforce hours'!$C$8:$AD$30,BK$7,FALSE)=0,0,(AI523/(VLOOKUP($Q523,'Workforce hours'!$C$8:$AD$30,BK$7,FALSE))))))</f>
        <v>0</v>
      </c>
      <c r="BL523" s="288">
        <f>IF($Q523="n/a",(IF('Workforce hours'!L$30=0,0,(AJ523/'Workforce hours'!L$30))),(IF(VLOOKUP($Q523,'Workforce hours'!$C$8:$AD$30,BL$7,FALSE)=0,0,(AJ523/(VLOOKUP($Q523,'Workforce hours'!$C$8:$AD$30,BL$7,FALSE))))))</f>
        <v>0</v>
      </c>
      <c r="BM523" s="288">
        <f>IF($Q523="n/a",(IF('Workforce hours'!M$30=0,0,(AK523/'Workforce hours'!M$30))),(IF(VLOOKUP($Q523,'Workforce hours'!$C$8:$AD$30,BM$7,FALSE)=0,0,(AK523/(VLOOKUP($Q523,'Workforce hours'!$C$8:$AD$30,BM$7,FALSE))))))</f>
        <v>0</v>
      </c>
      <c r="BN523" s="288">
        <f>IF($Q523="n/a",(IF('Workforce hours'!N$30=0,0,(AL523/'Workforce hours'!N$30))),(IF(VLOOKUP($Q523,'Workforce hours'!$C$8:$AD$30,BN$7,FALSE)=0,0,(AL523/(VLOOKUP($Q523,'Workforce hours'!$C$8:$AD$30,BN$7,FALSE))))))</f>
        <v>0</v>
      </c>
      <c r="BO523" s="288">
        <f>IF($Q523="n/a",(IF('Workforce hours'!O$30=0,0,(AM523/'Workforce hours'!O$30))),(IF(VLOOKUP($Q523,'Workforce hours'!$C$8:$AD$30,BO$7,FALSE)=0,0,(AM523/(VLOOKUP($Q523,'Workforce hours'!$C$8:$AD$30,BO$7,FALSE))))))</f>
        <v>0</v>
      </c>
      <c r="BP523" s="288">
        <f>IF($Q523="n/a",(IF('Workforce hours'!P$30=0,0,(AN523/'Workforce hours'!P$30))),(IF(VLOOKUP($Q523,'Workforce hours'!$C$8:$AD$30,BP$7,FALSE)=0,0,(AN523/(VLOOKUP($Q523,'Workforce hours'!$C$8:$AD$30,BP$7,FALSE))))))</f>
        <v>0</v>
      </c>
      <c r="BQ523" s="288">
        <f>IF($Q523="n/a",(IF('Workforce hours'!Q$30=0,0,(AO523/'Workforce hours'!Q$30))),(IF(VLOOKUP($Q523,'Workforce hours'!$C$8:$AD$30,BQ$7,FALSE)=0,0,(AO523/(VLOOKUP($Q523,'Workforce hours'!$C$8:$AD$30,BQ$7,FALSE))))))</f>
        <v>0</v>
      </c>
      <c r="BR523" s="288">
        <f>IF($Q523="n/a",(IF('Workforce hours'!R$30=0,0,(AP523/'Workforce hours'!R$30))),(IF(VLOOKUP($Q523,'Workforce hours'!$C$8:$AD$30,BR$7,FALSE)=0,0,(AP523/(VLOOKUP($Q523,'Workforce hours'!$C$8:$AD$30,BR$7,FALSE))))))</f>
        <v>0</v>
      </c>
      <c r="BS523" s="288">
        <f>IF($Q523="n/a",(IF('Workforce hours'!S$30=0,0,(AQ523/'Workforce hours'!S$30))),(IF(VLOOKUP($Q523,'Workforce hours'!$C$8:$AD$30,BS$7,FALSE)=0,0,(AQ523/(VLOOKUP($Q523,'Workforce hours'!$C$8:$AD$30,BS$7,FALSE))))))</f>
        <v>0</v>
      </c>
      <c r="BT523" s="288">
        <f>IF($Q523="n/a",(IF('Workforce hours'!T$30=0,0,(AR523/'Workforce hours'!T$30))),(IF(VLOOKUP($Q523,'Workforce hours'!$C$8:$AD$30,BT$7,FALSE)=0,0,(AR523/(VLOOKUP($Q523,'Workforce hours'!$C$8:$AD$30,BT$7,FALSE))))))</f>
        <v>0</v>
      </c>
      <c r="BU523" s="288">
        <f>IF($Q523="n/a",(IF('Workforce hours'!U$30=0,0,(AS523/'Workforce hours'!U$30))),(IF(VLOOKUP($Q523,'Workforce hours'!$C$8:$AD$30,BU$7,FALSE)=0,0,(AS523/(VLOOKUP($Q523,'Workforce hours'!$C$8:$AD$30,BU$7,FALSE))))))</f>
        <v>0</v>
      </c>
      <c r="BV523" s="288">
        <f>IF($Q523="n/a",(IF('Workforce hours'!V$30=0,0,(AT523/'Workforce hours'!V$30))),(IF(VLOOKUP($Q523,'Workforce hours'!$C$8:$AD$30,BV$7,FALSE)=0,0,(AT523/(VLOOKUP($Q523,'Workforce hours'!$C$8:$AD$30,BV$7,FALSE))))))</f>
        <v>0</v>
      </c>
      <c r="BW523" s="288">
        <f>IF($Q523="n/a",(IF('Workforce hours'!W$30=0,0,(AU523/'Workforce hours'!W$30))),(IF(VLOOKUP($Q523,'Workforce hours'!$C$8:$AD$30,BW$7,FALSE)=0,0,(AU523/(VLOOKUP($Q523,'Workforce hours'!$C$8:$AD$30,BW$7,FALSE))))))</f>
        <v>0</v>
      </c>
      <c r="BX523" s="288">
        <f>IF($Q523="n/a",(IF('Workforce hours'!X$30=0,0,(AV523/'Workforce hours'!X$30))),(IF(VLOOKUP($Q523,'Workforce hours'!$C$8:$AD$30,BX$7,FALSE)=0,0,(AV523/(VLOOKUP($Q523,'Workforce hours'!$C$8:$AD$30,BX$7,FALSE))))))</f>
        <v>0</v>
      </c>
      <c r="BY523" s="288">
        <f>IF($Q523="n/a",(IF('Workforce hours'!Y$30=0,0,(AW523/'Workforce hours'!Y$30))),(IF(VLOOKUP($Q523,'Workforce hours'!$C$8:$AD$30,BY$7,FALSE)=0,0,(AW523/(VLOOKUP($Q523,'Workforce hours'!$C$8:$AD$30,BY$7,FALSE))))))</f>
        <v>0</v>
      </c>
      <c r="BZ523" s="288">
        <f>IF($Q523="n/a",(IF('Workforce hours'!Z$30=0,0,(AX523/'Workforce hours'!Z$30))),(IF(VLOOKUP($Q523,'Workforce hours'!$C$8:$AD$30,BZ$7,FALSE)=0,0,(AX523/(VLOOKUP($Q523,'Workforce hours'!$C$8:$AD$30,BZ$7,FALSE))))))</f>
        <v>0</v>
      </c>
      <c r="CA523" s="288">
        <f>IF($Q523="n/a",(IF('Workforce hours'!AA$30=0,0,(AY523/'Workforce hours'!AA$30))),(IF(VLOOKUP($Q523,'Workforce hours'!$C$8:$AD$30,CA$7,FALSE)=0,0,(AY523/(VLOOKUP($Q523,'Workforce hours'!$C$8:$AD$30,CA$7,FALSE))))))</f>
        <v>0</v>
      </c>
      <c r="CB523" s="288">
        <f>IF($Q523="n/a",(IF('Workforce hours'!AB$30=0,0,(AZ523/'Workforce hours'!AB$30))),(IF(VLOOKUP($Q523,'Workforce hours'!$C$8:$AD$30,CB$7,FALSE)=0,0,(AZ523/(VLOOKUP($Q523,'Workforce hours'!$C$8:$AD$30,CB$7,FALSE))))))</f>
        <v>0</v>
      </c>
      <c r="CC523" s="288">
        <f>IF($Q523="n/a",(IF('Workforce hours'!AC$30=0,0,(BA523/'Workforce hours'!AC$30))),(IF(VLOOKUP($Q523,'Workforce hours'!$C$8:$AD$30,CC$7,FALSE)=0,0,(BA523/(VLOOKUP($Q523,'Workforce hours'!$C$8:$AD$30,CC$7,FALSE))))))</f>
        <v>0</v>
      </c>
      <c r="CD523" s="288">
        <f>IF($Q523="n/a",(IF('Workforce hours'!AD$30=0,0,(BB523/'Workforce hours'!AD$30))),(IF(VLOOKUP($Q523,'Workforce hours'!$C$8:$AD$30,CD$7,FALSE)=0,0,(BB523/(VLOOKUP($Q523,'Workforce hours'!$C$8:$AD$30,CD$7,FALSE))))))</f>
        <v>0</v>
      </c>
      <c r="CE523" s="289">
        <f t="shared" si="74"/>
        <v>0</v>
      </c>
      <c r="CF523" s="290">
        <f>BD523*'Workforce costs'!B$9*(1+'Workforce costs'!B$10)*(1+'Workforce costs'!B$11)</f>
        <v>0</v>
      </c>
      <c r="CG523" s="290">
        <f>BE523*'Workforce costs'!C$9*(1+'Workforce costs'!C$10)*(1+'Workforce costs'!C$11)</f>
        <v>0</v>
      </c>
      <c r="CH523" s="290">
        <f>BF523*'Workforce costs'!D$9*(1+'Workforce costs'!D$10)*(1+'Workforce costs'!D$11)</f>
        <v>0</v>
      </c>
      <c r="CI523" s="290">
        <f>BG523*'Workforce costs'!E$9*(1+'Workforce costs'!E$10)*(1+'Workforce costs'!E$11)</f>
        <v>0</v>
      </c>
      <c r="CJ523" s="290">
        <f>BH523*'Workforce costs'!F$9*(1+'Workforce costs'!F$10)*(1+'Workforce costs'!F$11)</f>
        <v>0</v>
      </c>
      <c r="CK523" s="290">
        <f>BI523*'Workforce costs'!G$9*(1+'Workforce costs'!G$10)*(1+'Workforce costs'!G$11)</f>
        <v>0</v>
      </c>
      <c r="CL523" s="290">
        <f>BJ523*'Workforce costs'!H$9*(1+'Workforce costs'!H$10)*(1+'Workforce costs'!H$11)</f>
        <v>0</v>
      </c>
      <c r="CM523" s="290">
        <f>BK523*'Workforce costs'!I$9*(1+'Workforce costs'!I$10)*(1+'Workforce costs'!I$11)</f>
        <v>0</v>
      </c>
      <c r="CN523" s="290">
        <f>BL523*'Workforce costs'!J$9*(1+'Workforce costs'!J$10)*(1+'Workforce costs'!J$11)</f>
        <v>0</v>
      </c>
      <c r="CO523" s="290">
        <f>BM523*'Workforce costs'!K$9*(1+'Workforce costs'!K$10)*(1+'Workforce costs'!K$11)</f>
        <v>0</v>
      </c>
      <c r="CP523" s="290">
        <f>BN523*'Workforce costs'!L$9*(1+'Workforce costs'!L$10)*(1+'Workforce costs'!L$11)</f>
        <v>0</v>
      </c>
      <c r="CQ523" s="290">
        <f>BO523*'Workforce costs'!M$9*(1+'Workforce costs'!M$10)*(1+'Workforce costs'!M$11)</f>
        <v>0</v>
      </c>
      <c r="CR523" s="290">
        <f>BP523*'Workforce costs'!N$9*(1+'Workforce costs'!N$10)*(1+'Workforce costs'!N$11)</f>
        <v>0</v>
      </c>
      <c r="CS523" s="290">
        <f>BQ523*'Workforce costs'!O$9*(1+'Workforce costs'!O$10)*(1+'Workforce costs'!O$11)</f>
        <v>0</v>
      </c>
      <c r="CT523" s="290">
        <f>BR523*'Workforce costs'!P$9*(1+'Workforce costs'!P$10)*(1+'Workforce costs'!P$11)</f>
        <v>0</v>
      </c>
      <c r="CU523" s="290">
        <f>BS523*'Workforce costs'!Q$9*(1+'Workforce costs'!Q$10)*(1+'Workforce costs'!Q$11)</f>
        <v>0</v>
      </c>
      <c r="CV523" s="290">
        <f>BT523*'Workforce costs'!R$9*(1+'Workforce costs'!R$10)*(1+'Workforce costs'!R$11)</f>
        <v>0</v>
      </c>
      <c r="CW523" s="290">
        <f>BU523*'Workforce costs'!S$9*(1+'Workforce costs'!S$10)*(1+'Workforce costs'!S$11)</f>
        <v>0</v>
      </c>
      <c r="CX523" s="290">
        <f>BV523*'Workforce costs'!T$9*(1+'Workforce costs'!T$10)*(1+'Workforce costs'!T$11)</f>
        <v>0</v>
      </c>
      <c r="CY523" s="290">
        <f>BW523*'Workforce costs'!U$9*(1+'Workforce costs'!U$10)*(1+'Workforce costs'!U$11)</f>
        <v>0</v>
      </c>
      <c r="CZ523" s="290">
        <f>BX523*'Workforce costs'!V$9*(1+'Workforce costs'!V$10)*(1+'Workforce costs'!V$11)</f>
        <v>0</v>
      </c>
      <c r="DA523" s="290">
        <f>BY523*'Workforce costs'!W$9*(1+'Workforce costs'!W$10)*(1+'Workforce costs'!W$11)</f>
        <v>0</v>
      </c>
      <c r="DB523" s="290">
        <f>BZ523*'Workforce costs'!X$9*(1+'Workforce costs'!X$10)*(1+'Workforce costs'!X$11)</f>
        <v>0</v>
      </c>
      <c r="DC523" s="290">
        <f>CA523*'Workforce costs'!Y$9*(1+'Workforce costs'!Y$10)*(1+'Workforce costs'!Y$11)</f>
        <v>0</v>
      </c>
      <c r="DD523" s="290">
        <f>CB523*'Workforce costs'!Z$9*(1+'Workforce costs'!Z$10)*(1+'Workforce costs'!Z$11)</f>
        <v>0</v>
      </c>
      <c r="DE523" s="290">
        <f>CC523*'Workforce costs'!AA$9*(1+'Workforce costs'!AA$10)*(1+'Workforce costs'!AA$11)</f>
        <v>0</v>
      </c>
      <c r="DF523" s="290">
        <f>CD523*'Workforce costs'!AB$9*(1+'Workforce costs'!AB$10)*(1+'Workforce costs'!AB$11)</f>
        <v>0</v>
      </c>
    </row>
    <row r="524" spans="1:110" x14ac:dyDescent="0.3">
      <c r="A524" s="2" t="str">
        <f>Outputs!$A$4</f>
        <v>Australia</v>
      </c>
      <c r="B524" s="2" t="str">
        <f t="shared" si="67"/>
        <v>Australia 65+</v>
      </c>
      <c r="C524" s="30">
        <f>VLOOKUP($B524,Populations!$D$15:$H$1920,3,FALSE)</f>
        <v>4559374</v>
      </c>
      <c r="D524" s="255">
        <f>IF(OR($H524="General pop",$H524="Schools",$H524="Workplace",$H524="Skills Training",$H524="Digital Supports"),1,VLOOKUP($B524,Populations!$D$15:$H$1920,5,FALSE))</f>
        <v>1</v>
      </c>
      <c r="E524" s="88">
        <f>VLOOKUP(I524,Epidemiology!$C$10:$H$47,6,FALSE)</f>
        <v>164.88</v>
      </c>
      <c r="F524" s="102">
        <f>'Care profiles'!R525</f>
        <v>0.33333333333333331</v>
      </c>
      <c r="G524" s="15" t="str">
        <f>'Care profiles'!A525</f>
        <v>65+</v>
      </c>
      <c r="H524" s="15" t="str">
        <f>'Care profiles'!B525</f>
        <v>Bereaved_Subsequent</v>
      </c>
      <c r="I524" s="15" t="str">
        <f>'Care profiles'!C525</f>
        <v>Bereaved_Subsequent_65+yrs</v>
      </c>
      <c r="J524" s="15" t="str">
        <f>'Care profiles'!D525</f>
        <v>Care profile</v>
      </c>
      <c r="K524" s="15" t="str">
        <f>'Care profiles'!E525</f>
        <v>Postvention Group Peer Support Services</v>
      </c>
      <c r="L524" s="104">
        <f>'Care profiles'!F525</f>
        <v>0.5</v>
      </c>
      <c r="M524" s="15">
        <f>'Care profiles'!G525</f>
        <v>10</v>
      </c>
      <c r="N524" s="15">
        <f>'Care profiles'!H525</f>
        <v>90</v>
      </c>
      <c r="O524" s="15" t="str">
        <f>'Care profiles'!I525</f>
        <v>min</v>
      </c>
      <c r="P524" s="15" t="str">
        <f>'Care profiles'!J525</f>
        <v>Peer Worker</v>
      </c>
      <c r="Q524" s="15" t="str">
        <f>'Care profiles'!K525</f>
        <v>n/a</v>
      </c>
      <c r="R524" s="15" t="str">
        <f>'Care profiles'!M525</f>
        <v>Y</v>
      </c>
      <c r="S524" s="15" t="str">
        <f>'Care profiles'!O525</f>
        <v>Y</v>
      </c>
      <c r="T524" s="15" t="str">
        <f>'Care profiles'!Q525</f>
        <v>N</v>
      </c>
      <c r="U524" s="30">
        <f t="shared" si="68"/>
        <v>7517.4958512000003</v>
      </c>
      <c r="V524" s="30">
        <f t="shared" si="69"/>
        <v>3758.7479256000001</v>
      </c>
      <c r="W524" s="30">
        <f>IF(M524="n/a",0,IF(O524="days",V524*M524*(1+(VLOOKUP(K524,'Bed parameters'!$A$9:$G$12,7,FALSE))),V524*M524))</f>
        <v>37587.479255999999</v>
      </c>
      <c r="X524" s="30">
        <f t="shared" si="70"/>
        <v>56381.218883999994</v>
      </c>
      <c r="Y524" s="30">
        <f t="shared" si="71"/>
        <v>0</v>
      </c>
      <c r="Z524" s="113">
        <f>_xlfn.IFNA(Y524/((VLOOKUP(K524,'Bed parameters'!$A$9:$G$12,3,FALSE))*(VLOOKUP(K524,'Bed parameters'!$A$9:$G$12,5,FALSE))),0)</f>
        <v>0</v>
      </c>
      <c r="AA524" s="30">
        <f t="shared" si="72"/>
        <v>18793.739627999996</v>
      </c>
      <c r="AB524" s="30">
        <f>_xlfn.IFNA(IF($O524="days",$Y524*(VLOOKUP($K524,'Bed parameters'!$A$9:$I$12,9,FALSE))*$F524*(VLOOKUP($Q524,'Workforce distribution'!$C$8:$AD$30,AB$7,FALSE)),IF($Q524="n/a",(IF($P524=AB$6,$X524*$F524,0)),$X524*$F524*(VLOOKUP($Q524,'Workforce distribution'!$C$8:$AD$30,AB$7,FALSE)))),0)</f>
        <v>0</v>
      </c>
      <c r="AC524" s="30">
        <f>_xlfn.IFNA(IF($O524="days",$Y524*(VLOOKUP($K524,'Bed parameters'!$A$9:$I$12,9,FALSE))*$F524*(VLOOKUP($Q524,'Workforce distribution'!$C$8:$AD$30,AC$7,FALSE)),IF($Q524="n/a",(IF($P524=AC$6,$X524*$F524,0)),$X524*$F524*(VLOOKUP($Q524,'Workforce distribution'!$C$8:$AD$30,AC$7,FALSE)))),0)</f>
        <v>0</v>
      </c>
      <c r="AD524" s="30">
        <f>_xlfn.IFNA(IF($O524="days",$Y524*(VLOOKUP($K524,'Bed parameters'!$A$9:$I$12,9,FALSE))*$F524*(VLOOKUP($Q524,'Workforce distribution'!$C$8:$AD$30,AD$7,FALSE)),IF($Q524="n/a",(IF($P524=AD$6,$X524*$F524,0)),$X524*$F524*(VLOOKUP($Q524,'Workforce distribution'!$C$8:$AD$30,AD$7,FALSE)))),0)</f>
        <v>0</v>
      </c>
      <c r="AE524" s="30">
        <f>_xlfn.IFNA(IF($O524="days",$Y524*(VLOOKUP($K524,'Bed parameters'!$A$9:$I$12,9,FALSE))*$F524*(VLOOKUP($Q524,'Workforce distribution'!$C$8:$AD$30,AE$7,FALSE)),IF($Q524="n/a",(IF($P524=AE$6,$X524*$F524,0)),$X524*$F524*(VLOOKUP($Q524,'Workforce distribution'!$C$8:$AD$30,AE$7,FALSE)))),0)</f>
        <v>18793.739627999996</v>
      </c>
      <c r="AF524" s="30">
        <f>_xlfn.IFNA(IF($O524="days",$Y524*(VLOOKUP($K524,'Bed parameters'!$A$9:$I$12,9,FALSE))*$F524*(VLOOKUP($Q524,'Workforce distribution'!$C$8:$AD$30,AF$7,FALSE)),IF($Q524="n/a",(IF($P524=AF$6,$X524*$F524,0)),$X524*$F524*(VLOOKUP($Q524,'Workforce distribution'!$C$8:$AD$30,AF$7,FALSE)))),0)</f>
        <v>0</v>
      </c>
      <c r="AG524" s="30">
        <f>_xlfn.IFNA(IF($O524="days",$Y524*(VLOOKUP($K524,'Bed parameters'!$A$9:$I$12,9,FALSE))*$F524*(VLOOKUP($Q524,'Workforce distribution'!$C$8:$AD$30,AG$7,FALSE)),IF($Q524="n/a",(IF($P524=AG$6,$X524*$F524,0)),$X524*$F524*(VLOOKUP($Q524,'Workforce distribution'!$C$8:$AD$30,AG$7,FALSE)))),0)</f>
        <v>0</v>
      </c>
      <c r="AH524" s="30">
        <f>_xlfn.IFNA(IF($O524="days",$Y524*(VLOOKUP($K524,'Bed parameters'!$A$9:$I$12,9,FALSE))*$F524*(VLOOKUP($Q524,'Workforce distribution'!$C$8:$AD$30,AH$7,FALSE)),IF($Q524="n/a",(IF($P524=AH$6,$X524*$F524,0)),$X524*$F524*(VLOOKUP($Q524,'Workforce distribution'!$C$8:$AD$30,AH$7,FALSE)))),0)</f>
        <v>0</v>
      </c>
      <c r="AI524" s="30">
        <f>_xlfn.IFNA(IF($O524="days",$Y524*(VLOOKUP($K524,'Bed parameters'!$A$9:$I$12,9,FALSE))*$F524*(VLOOKUP($Q524,'Workforce distribution'!$C$8:$AD$30,AI$7,FALSE)),IF($Q524="n/a",(IF($P524=AI$6,$X524*$F524,0)),$X524*$F524*(VLOOKUP($Q524,'Workforce distribution'!$C$8:$AD$30,AI$7,FALSE)))),0)</f>
        <v>0</v>
      </c>
      <c r="AJ524" s="30">
        <f>_xlfn.IFNA(IF($O524="days",$Y524*(VLOOKUP($K524,'Bed parameters'!$A$9:$I$12,9,FALSE))*$F524*(VLOOKUP($Q524,'Workforce distribution'!$C$8:$AD$30,AJ$7,FALSE)),IF($Q524="n/a",(IF($P524=AJ$6,$X524*$F524,0)),$X524*$F524*(VLOOKUP($Q524,'Workforce distribution'!$C$8:$AD$30,AJ$7,FALSE)))),0)</f>
        <v>0</v>
      </c>
      <c r="AK524" s="30">
        <f>_xlfn.IFNA(IF($O524="days",$Y524*(VLOOKUP($K524,'Bed parameters'!$A$9:$I$12,9,FALSE))*$F524*(VLOOKUP($Q524,'Workforce distribution'!$C$8:$AD$30,AK$7,FALSE)),IF($Q524="n/a",(IF($P524=AK$6,$X524*$F524,0)),$X524*$F524*(VLOOKUP($Q524,'Workforce distribution'!$C$8:$AD$30,AK$7,FALSE)))),0)</f>
        <v>0</v>
      </c>
      <c r="AL524" s="30">
        <f>_xlfn.IFNA(IF($O524="days",$Y524*(VLOOKUP($K524,'Bed parameters'!$A$9:$I$12,9,FALSE))*$F524*(VLOOKUP($Q524,'Workforce distribution'!$C$8:$AD$30,AL$7,FALSE)),IF($Q524="n/a",(IF($P524=AL$6,$X524*$F524,0)),$X524*$F524*(VLOOKUP($Q524,'Workforce distribution'!$C$8:$AD$30,AL$7,FALSE)))),0)</f>
        <v>0</v>
      </c>
      <c r="AM524" s="30">
        <f>_xlfn.IFNA(IF($O524="days",$Y524*(VLOOKUP($K524,'Bed parameters'!$A$9:$I$12,9,FALSE))*$F524*(VLOOKUP($Q524,'Workforce distribution'!$C$8:$AD$30,AM$7,FALSE)),IF($Q524="n/a",(IF($P524=AM$6,$X524*$F524,0)),$X524*$F524*(VLOOKUP($Q524,'Workforce distribution'!$C$8:$AD$30,AM$7,FALSE)))),0)</f>
        <v>0</v>
      </c>
      <c r="AN524" s="30">
        <f>_xlfn.IFNA(IF($O524="days",$Y524*(VLOOKUP($K524,'Bed parameters'!$A$9:$I$12,9,FALSE))*$F524*(VLOOKUP($Q524,'Workforce distribution'!$C$8:$AD$30,AN$7,FALSE)),IF($Q524="n/a",(IF($P524=AN$6,$X524*$F524,0)),$X524*$F524*(VLOOKUP($Q524,'Workforce distribution'!$C$8:$AD$30,AN$7,FALSE)))),0)</f>
        <v>0</v>
      </c>
      <c r="AO524" s="30">
        <f>_xlfn.IFNA(IF($O524="days",$Y524*(VLOOKUP($K524,'Bed parameters'!$A$9:$I$12,9,FALSE))*$F524*(VLOOKUP($Q524,'Workforce distribution'!$C$8:$AD$30,AO$7,FALSE)),IF($Q524="n/a",(IF($P524=AO$6,$X524*$F524,0)),$X524*$F524*(VLOOKUP($Q524,'Workforce distribution'!$C$8:$AD$30,AO$7,FALSE)))),0)</f>
        <v>0</v>
      </c>
      <c r="AP524" s="30">
        <f>_xlfn.IFNA(IF($O524="days",$Y524*(VLOOKUP($K524,'Bed parameters'!$A$9:$I$12,9,FALSE))*$F524*(VLOOKUP($Q524,'Workforce distribution'!$C$8:$AD$30,AP$7,FALSE)),IF($Q524="n/a",(IF($P524=AP$6,$X524*$F524,0)),$X524*$F524*(VLOOKUP($Q524,'Workforce distribution'!$C$8:$AD$30,AP$7,FALSE)))),0)</f>
        <v>0</v>
      </c>
      <c r="AQ524" s="30">
        <f>_xlfn.IFNA(IF($O524="days",$Y524*(VLOOKUP($K524,'Bed parameters'!$A$9:$I$12,9,FALSE))*$F524*(VLOOKUP($Q524,'Workforce distribution'!$C$8:$AD$30,AQ$7,FALSE)),IF($Q524="n/a",(IF($P524=AQ$6,$X524*$F524,0)),$X524*$F524*(VLOOKUP($Q524,'Workforce distribution'!$C$8:$AD$30,AQ$7,FALSE)))),0)</f>
        <v>0</v>
      </c>
      <c r="AR524" s="30">
        <f>_xlfn.IFNA(IF($O524="days",$Y524*(VLOOKUP($K524,'Bed parameters'!$A$9:$I$12,9,FALSE))*$F524*(VLOOKUP($Q524,'Workforce distribution'!$C$8:$AD$30,AR$7,FALSE)),IF($Q524="n/a",(IF($P524=AR$6,$X524*$F524,0)),$X524*$F524*(VLOOKUP($Q524,'Workforce distribution'!$C$8:$AD$30,AR$7,FALSE)))),0)</f>
        <v>0</v>
      </c>
      <c r="AS524" s="30">
        <f>_xlfn.IFNA(IF($O524="days",$Y524*(VLOOKUP($K524,'Bed parameters'!$A$9:$I$12,9,FALSE))*$F524*(VLOOKUP($Q524,'Workforce distribution'!$C$8:$AD$30,AS$7,FALSE)),IF($Q524="n/a",(IF($P524=AS$6,$X524*$F524,0)),$X524*$F524*(VLOOKUP($Q524,'Workforce distribution'!$C$8:$AD$30,AS$7,FALSE)))),0)</f>
        <v>0</v>
      </c>
      <c r="AT524" s="30">
        <f>_xlfn.IFNA(IF($O524="days",$Y524*(VLOOKUP($K524,'Bed parameters'!$A$9:$I$12,9,FALSE))*$F524*(VLOOKUP($Q524,'Workforce distribution'!$C$8:$AD$30,AT$7,FALSE)),IF($Q524="n/a",(IF($P524=AT$6,$X524*$F524,0)),$X524*$F524*(VLOOKUP($Q524,'Workforce distribution'!$C$8:$AD$30,AT$7,FALSE)))),0)</f>
        <v>0</v>
      </c>
      <c r="AU524" s="30">
        <f>_xlfn.IFNA(IF($O524="days",$Y524*(VLOOKUP($K524,'Bed parameters'!$A$9:$I$12,9,FALSE))*$F524*(VLOOKUP($Q524,'Workforce distribution'!$C$8:$AD$30,AU$7,FALSE)),IF($Q524="n/a",(IF($P524=AU$6,$X524*$F524,0)),$X524*$F524*(VLOOKUP($Q524,'Workforce distribution'!$C$8:$AD$30,AU$7,FALSE)))),0)</f>
        <v>0</v>
      </c>
      <c r="AV524" s="30">
        <f>_xlfn.IFNA(IF($O524="days",$Y524*(VLOOKUP($K524,'Bed parameters'!$A$9:$I$12,9,FALSE))*$F524*(VLOOKUP($Q524,'Workforce distribution'!$C$8:$AD$30,AV$7,FALSE)),IF($Q524="n/a",(IF($P524=AV$6,$X524*$F524,0)),$X524*$F524*(VLOOKUP($Q524,'Workforce distribution'!$C$8:$AD$30,AV$7,FALSE)))),0)</f>
        <v>0</v>
      </c>
      <c r="AW524" s="30">
        <f>_xlfn.IFNA(IF($O524="days",$Y524*(VLOOKUP($K524,'Bed parameters'!$A$9:$I$12,9,FALSE))*$F524*(VLOOKUP($Q524,'Workforce distribution'!$C$8:$AD$30,AW$7,FALSE)),IF($Q524="n/a",(IF($P524=AW$6,$X524*$F524,0)),$X524*$F524*(VLOOKUP($Q524,'Workforce distribution'!$C$8:$AD$30,AW$7,FALSE)))),0)</f>
        <v>0</v>
      </c>
      <c r="AX524" s="30">
        <f>_xlfn.IFNA(IF($O524="days",$Y524*(VLOOKUP($K524,'Bed parameters'!$A$9:$I$12,9,FALSE))*$F524*(VLOOKUP($Q524,'Workforce distribution'!$C$8:$AD$30,AX$7,FALSE)),IF($Q524="n/a",(IF($P524=AX$6,$X524*$F524,0)),$X524*$F524*(VLOOKUP($Q524,'Workforce distribution'!$C$8:$AD$30,AX$7,FALSE)))),0)</f>
        <v>0</v>
      </c>
      <c r="AY524" s="30">
        <f>_xlfn.IFNA(IF($O524="days",$Y524*(VLOOKUP($K524,'Bed parameters'!$A$9:$I$12,9,FALSE))*$F524*(VLOOKUP($Q524,'Workforce distribution'!$C$8:$AD$30,AY$7,FALSE)),IF($Q524="n/a",(IF($P524=AY$6,$X524*$F524,0)),$X524*$F524*(VLOOKUP($Q524,'Workforce distribution'!$C$8:$AD$30,AY$7,FALSE)))),0)</f>
        <v>0</v>
      </c>
      <c r="AZ524" s="30">
        <f>_xlfn.IFNA(IF($O524="days",$Y524*(VLOOKUP($K524,'Bed parameters'!$A$9:$I$12,9,FALSE))*$F524*(VLOOKUP($Q524,'Workforce distribution'!$C$8:$AD$30,AZ$7,FALSE)),IF($Q524="n/a",(IF($P524=AZ$6,$X524*$F524,0)),$X524*$F524*(VLOOKUP($Q524,'Workforce distribution'!$C$8:$AD$30,AZ$7,FALSE)))),0)</f>
        <v>0</v>
      </c>
      <c r="BA524" s="30">
        <f>_xlfn.IFNA(IF($O524="days",$Y524*(VLOOKUP($K524,'Bed parameters'!$A$9:$I$12,9,FALSE))*$F524*(VLOOKUP($Q524,'Workforce distribution'!$C$8:$AD$30,BA$7,FALSE)),IF($Q524="n/a",(IF($P524=BA$6,$X524*$F524,0)),$X524*$F524*(VLOOKUP($Q524,'Workforce distribution'!$C$8:$AD$30,BA$7,FALSE)))),0)</f>
        <v>0</v>
      </c>
      <c r="BB524" s="30">
        <f>_xlfn.IFNA(IF($O524="days",$Y524*(VLOOKUP($K524,'Bed parameters'!$A$9:$I$12,9,FALSE))*$F524*(VLOOKUP($Q524,'Workforce distribution'!$C$8:$AD$30,BB$7,FALSE)),IF($Q524="n/a",(IF($P524=BB$6,$X524*$F524,0)),$X524*$F524*(VLOOKUP($Q524,'Workforce distribution'!$C$8:$AD$30,BB$7,FALSE)))),0)</f>
        <v>0</v>
      </c>
      <c r="BC524" s="149">
        <f t="shared" si="73"/>
        <v>16.35284241641871</v>
      </c>
      <c r="BD524" s="288">
        <f>IF($Q524="n/a",(IF('Workforce hours'!D$30=0,0,(AB524/'Workforce hours'!D$30))),(IF(VLOOKUP($Q524,'Workforce hours'!$C$8:$AD$30,BD$7,FALSE)=0,0,(AB524/(VLOOKUP($Q524,'Workforce hours'!$C$8:$AD$30,BD$7,FALSE))))))</f>
        <v>0</v>
      </c>
      <c r="BE524" s="288">
        <f>IF($Q524="n/a",(IF('Workforce hours'!E$30=0,0,(AC524/'Workforce hours'!E$30))),(IF(VLOOKUP($Q524,'Workforce hours'!$C$8:$AD$30,BE$7,FALSE)=0,0,(AC524/(VLOOKUP($Q524,'Workforce hours'!$C$8:$AD$30,BE$7,FALSE))))))</f>
        <v>0</v>
      </c>
      <c r="BF524" s="288">
        <f>IF($Q524="n/a",(IF('Workforce hours'!F$30=0,0,(AD524/'Workforce hours'!F$30))),(IF(VLOOKUP($Q524,'Workforce hours'!$C$8:$AD$30,BF$7,FALSE)=0,0,(AD524/(VLOOKUP($Q524,'Workforce hours'!$C$8:$AD$30,BF$7,FALSE))))))</f>
        <v>0</v>
      </c>
      <c r="BG524" s="288">
        <f>IF($Q524="n/a",(IF('Workforce hours'!G$30=0,0,(AE524/'Workforce hours'!G$30))),(IF(VLOOKUP($Q524,'Workforce hours'!$C$8:$AD$30,BG$7,FALSE)=0,0,(AE524/(VLOOKUP($Q524,'Workforce hours'!$C$8:$AD$30,BG$7,FALSE))))))</f>
        <v>16.35284241641871</v>
      </c>
      <c r="BH524" s="288">
        <f>IF($Q524="n/a",(IF('Workforce hours'!H$30=0,0,(AF524/'Workforce hours'!H$30))),(IF(VLOOKUP($Q524,'Workforce hours'!$C$8:$AD$30,BH$7,FALSE)=0,0,(AF524/(VLOOKUP($Q524,'Workforce hours'!$C$8:$AD$30,BH$7,FALSE))))))</f>
        <v>0</v>
      </c>
      <c r="BI524" s="288">
        <f>IF($Q524="n/a",(IF('Workforce hours'!I$30=0,0,(AG524/'Workforce hours'!I$30))),(IF(VLOOKUP($Q524,'Workforce hours'!$C$8:$AD$30,BI$7,FALSE)=0,0,(AG524/(VLOOKUP($Q524,'Workforce hours'!$C$8:$AD$30,BI$7,FALSE))))))</f>
        <v>0</v>
      </c>
      <c r="BJ524" s="288">
        <f>IF($Q524="n/a",(IF('Workforce hours'!J$30=0,0,(AH524/'Workforce hours'!J$30))),(IF(VLOOKUP($Q524,'Workforce hours'!$C$8:$AD$30,BJ$7,FALSE)=0,0,(AH524/(VLOOKUP($Q524,'Workforce hours'!$C$8:$AD$30,BJ$7,FALSE))))))</f>
        <v>0</v>
      </c>
      <c r="BK524" s="288">
        <f>IF($Q524="n/a",(IF('Workforce hours'!K$30=0,0,(AI524/'Workforce hours'!K$30))),(IF(VLOOKUP($Q524,'Workforce hours'!$C$8:$AD$30,BK$7,FALSE)=0,0,(AI524/(VLOOKUP($Q524,'Workforce hours'!$C$8:$AD$30,BK$7,FALSE))))))</f>
        <v>0</v>
      </c>
      <c r="BL524" s="288">
        <f>IF($Q524="n/a",(IF('Workforce hours'!L$30=0,0,(AJ524/'Workforce hours'!L$30))),(IF(VLOOKUP($Q524,'Workforce hours'!$C$8:$AD$30,BL$7,FALSE)=0,0,(AJ524/(VLOOKUP($Q524,'Workforce hours'!$C$8:$AD$30,BL$7,FALSE))))))</f>
        <v>0</v>
      </c>
      <c r="BM524" s="288">
        <f>IF($Q524="n/a",(IF('Workforce hours'!M$30=0,0,(AK524/'Workforce hours'!M$30))),(IF(VLOOKUP($Q524,'Workforce hours'!$C$8:$AD$30,BM$7,FALSE)=0,0,(AK524/(VLOOKUP($Q524,'Workforce hours'!$C$8:$AD$30,BM$7,FALSE))))))</f>
        <v>0</v>
      </c>
      <c r="BN524" s="288">
        <f>IF($Q524="n/a",(IF('Workforce hours'!N$30=0,0,(AL524/'Workforce hours'!N$30))),(IF(VLOOKUP($Q524,'Workforce hours'!$C$8:$AD$30,BN$7,FALSE)=0,0,(AL524/(VLOOKUP($Q524,'Workforce hours'!$C$8:$AD$30,BN$7,FALSE))))))</f>
        <v>0</v>
      </c>
      <c r="BO524" s="288">
        <f>IF($Q524="n/a",(IF('Workforce hours'!O$30=0,0,(AM524/'Workforce hours'!O$30))),(IF(VLOOKUP($Q524,'Workforce hours'!$C$8:$AD$30,BO$7,FALSE)=0,0,(AM524/(VLOOKUP($Q524,'Workforce hours'!$C$8:$AD$30,BO$7,FALSE))))))</f>
        <v>0</v>
      </c>
      <c r="BP524" s="288">
        <f>IF($Q524="n/a",(IF('Workforce hours'!P$30=0,0,(AN524/'Workforce hours'!P$30))),(IF(VLOOKUP($Q524,'Workforce hours'!$C$8:$AD$30,BP$7,FALSE)=0,0,(AN524/(VLOOKUP($Q524,'Workforce hours'!$C$8:$AD$30,BP$7,FALSE))))))</f>
        <v>0</v>
      </c>
      <c r="BQ524" s="288">
        <f>IF($Q524="n/a",(IF('Workforce hours'!Q$30=0,0,(AO524/'Workforce hours'!Q$30))),(IF(VLOOKUP($Q524,'Workforce hours'!$C$8:$AD$30,BQ$7,FALSE)=0,0,(AO524/(VLOOKUP($Q524,'Workforce hours'!$C$8:$AD$30,BQ$7,FALSE))))))</f>
        <v>0</v>
      </c>
      <c r="BR524" s="288">
        <f>IF($Q524="n/a",(IF('Workforce hours'!R$30=0,0,(AP524/'Workforce hours'!R$30))),(IF(VLOOKUP($Q524,'Workforce hours'!$C$8:$AD$30,BR$7,FALSE)=0,0,(AP524/(VLOOKUP($Q524,'Workforce hours'!$C$8:$AD$30,BR$7,FALSE))))))</f>
        <v>0</v>
      </c>
      <c r="BS524" s="288">
        <f>IF($Q524="n/a",(IF('Workforce hours'!S$30=0,0,(AQ524/'Workforce hours'!S$30))),(IF(VLOOKUP($Q524,'Workforce hours'!$C$8:$AD$30,BS$7,FALSE)=0,0,(AQ524/(VLOOKUP($Q524,'Workforce hours'!$C$8:$AD$30,BS$7,FALSE))))))</f>
        <v>0</v>
      </c>
      <c r="BT524" s="288">
        <f>IF($Q524="n/a",(IF('Workforce hours'!T$30=0,0,(AR524/'Workforce hours'!T$30))),(IF(VLOOKUP($Q524,'Workforce hours'!$C$8:$AD$30,BT$7,FALSE)=0,0,(AR524/(VLOOKUP($Q524,'Workforce hours'!$C$8:$AD$30,BT$7,FALSE))))))</f>
        <v>0</v>
      </c>
      <c r="BU524" s="288">
        <f>IF($Q524="n/a",(IF('Workforce hours'!U$30=0,0,(AS524/'Workforce hours'!U$30))),(IF(VLOOKUP($Q524,'Workforce hours'!$C$8:$AD$30,BU$7,FALSE)=0,0,(AS524/(VLOOKUP($Q524,'Workforce hours'!$C$8:$AD$30,BU$7,FALSE))))))</f>
        <v>0</v>
      </c>
      <c r="BV524" s="288">
        <f>IF($Q524="n/a",(IF('Workforce hours'!V$30=0,0,(AT524/'Workforce hours'!V$30))),(IF(VLOOKUP($Q524,'Workforce hours'!$C$8:$AD$30,BV$7,FALSE)=0,0,(AT524/(VLOOKUP($Q524,'Workforce hours'!$C$8:$AD$30,BV$7,FALSE))))))</f>
        <v>0</v>
      </c>
      <c r="BW524" s="288">
        <f>IF($Q524="n/a",(IF('Workforce hours'!W$30=0,0,(AU524/'Workforce hours'!W$30))),(IF(VLOOKUP($Q524,'Workforce hours'!$C$8:$AD$30,BW$7,FALSE)=0,0,(AU524/(VLOOKUP($Q524,'Workforce hours'!$C$8:$AD$30,BW$7,FALSE))))))</f>
        <v>0</v>
      </c>
      <c r="BX524" s="288">
        <f>IF($Q524="n/a",(IF('Workforce hours'!X$30=0,0,(AV524/'Workforce hours'!X$30))),(IF(VLOOKUP($Q524,'Workforce hours'!$C$8:$AD$30,BX$7,FALSE)=0,0,(AV524/(VLOOKUP($Q524,'Workforce hours'!$C$8:$AD$30,BX$7,FALSE))))))</f>
        <v>0</v>
      </c>
      <c r="BY524" s="288">
        <f>IF($Q524="n/a",(IF('Workforce hours'!Y$30=0,0,(AW524/'Workforce hours'!Y$30))),(IF(VLOOKUP($Q524,'Workforce hours'!$C$8:$AD$30,BY$7,FALSE)=0,0,(AW524/(VLOOKUP($Q524,'Workforce hours'!$C$8:$AD$30,BY$7,FALSE))))))</f>
        <v>0</v>
      </c>
      <c r="BZ524" s="288">
        <f>IF($Q524="n/a",(IF('Workforce hours'!Z$30=0,0,(AX524/'Workforce hours'!Z$30))),(IF(VLOOKUP($Q524,'Workforce hours'!$C$8:$AD$30,BZ$7,FALSE)=0,0,(AX524/(VLOOKUP($Q524,'Workforce hours'!$C$8:$AD$30,BZ$7,FALSE))))))</f>
        <v>0</v>
      </c>
      <c r="CA524" s="288">
        <f>IF($Q524="n/a",(IF('Workforce hours'!AA$30=0,0,(AY524/'Workforce hours'!AA$30))),(IF(VLOOKUP($Q524,'Workforce hours'!$C$8:$AD$30,CA$7,FALSE)=0,0,(AY524/(VLOOKUP($Q524,'Workforce hours'!$C$8:$AD$30,CA$7,FALSE))))))</f>
        <v>0</v>
      </c>
      <c r="CB524" s="288">
        <f>IF($Q524="n/a",(IF('Workforce hours'!AB$30=0,0,(AZ524/'Workforce hours'!AB$30))),(IF(VLOOKUP($Q524,'Workforce hours'!$C$8:$AD$30,CB$7,FALSE)=0,0,(AZ524/(VLOOKUP($Q524,'Workforce hours'!$C$8:$AD$30,CB$7,FALSE))))))</f>
        <v>0</v>
      </c>
      <c r="CC524" s="288">
        <f>IF($Q524="n/a",(IF('Workforce hours'!AC$30=0,0,(BA524/'Workforce hours'!AC$30))),(IF(VLOOKUP($Q524,'Workforce hours'!$C$8:$AD$30,CC$7,FALSE)=0,0,(BA524/(VLOOKUP($Q524,'Workforce hours'!$C$8:$AD$30,CC$7,FALSE))))))</f>
        <v>0</v>
      </c>
      <c r="CD524" s="288">
        <f>IF($Q524="n/a",(IF('Workforce hours'!AD$30=0,0,(BB524/'Workforce hours'!AD$30))),(IF(VLOOKUP($Q524,'Workforce hours'!$C$8:$AD$30,CD$7,FALSE)=0,0,(BB524/(VLOOKUP($Q524,'Workforce hours'!$C$8:$AD$30,CD$7,FALSE))))))</f>
        <v>0</v>
      </c>
      <c r="CE524" s="289">
        <f t="shared" si="74"/>
        <v>0</v>
      </c>
      <c r="CF524" s="290">
        <f>BD524*'Workforce costs'!B$9*(1+'Workforce costs'!B$10)*(1+'Workforce costs'!B$11)</f>
        <v>0</v>
      </c>
      <c r="CG524" s="290">
        <f>BE524*'Workforce costs'!C$9*(1+'Workforce costs'!C$10)*(1+'Workforce costs'!C$11)</f>
        <v>0</v>
      </c>
      <c r="CH524" s="290">
        <f>BF524*'Workforce costs'!D$9*(1+'Workforce costs'!D$10)*(1+'Workforce costs'!D$11)</f>
        <v>0</v>
      </c>
      <c r="CI524" s="290">
        <f>BG524*'Workforce costs'!E$9*(1+'Workforce costs'!E$10)*(1+'Workforce costs'!E$11)</f>
        <v>0</v>
      </c>
      <c r="CJ524" s="290">
        <f>BH524*'Workforce costs'!F$9*(1+'Workforce costs'!F$10)*(1+'Workforce costs'!F$11)</f>
        <v>0</v>
      </c>
      <c r="CK524" s="290">
        <f>BI524*'Workforce costs'!G$9*(1+'Workforce costs'!G$10)*(1+'Workforce costs'!G$11)</f>
        <v>0</v>
      </c>
      <c r="CL524" s="290">
        <f>BJ524*'Workforce costs'!H$9*(1+'Workforce costs'!H$10)*(1+'Workforce costs'!H$11)</f>
        <v>0</v>
      </c>
      <c r="CM524" s="290">
        <f>BK524*'Workforce costs'!I$9*(1+'Workforce costs'!I$10)*(1+'Workforce costs'!I$11)</f>
        <v>0</v>
      </c>
      <c r="CN524" s="290">
        <f>BL524*'Workforce costs'!J$9*(1+'Workforce costs'!J$10)*(1+'Workforce costs'!J$11)</f>
        <v>0</v>
      </c>
      <c r="CO524" s="290">
        <f>BM524*'Workforce costs'!K$9*(1+'Workforce costs'!K$10)*(1+'Workforce costs'!K$11)</f>
        <v>0</v>
      </c>
      <c r="CP524" s="290">
        <f>BN524*'Workforce costs'!L$9*(1+'Workforce costs'!L$10)*(1+'Workforce costs'!L$11)</f>
        <v>0</v>
      </c>
      <c r="CQ524" s="290">
        <f>BO524*'Workforce costs'!M$9*(1+'Workforce costs'!M$10)*(1+'Workforce costs'!M$11)</f>
        <v>0</v>
      </c>
      <c r="CR524" s="290">
        <f>BP524*'Workforce costs'!N$9*(1+'Workforce costs'!N$10)*(1+'Workforce costs'!N$11)</f>
        <v>0</v>
      </c>
      <c r="CS524" s="290">
        <f>BQ524*'Workforce costs'!O$9*(1+'Workforce costs'!O$10)*(1+'Workforce costs'!O$11)</f>
        <v>0</v>
      </c>
      <c r="CT524" s="290">
        <f>BR524*'Workforce costs'!P$9*(1+'Workforce costs'!P$10)*(1+'Workforce costs'!P$11)</f>
        <v>0</v>
      </c>
      <c r="CU524" s="290">
        <f>BS524*'Workforce costs'!Q$9*(1+'Workforce costs'!Q$10)*(1+'Workforce costs'!Q$11)</f>
        <v>0</v>
      </c>
      <c r="CV524" s="290">
        <f>BT524*'Workforce costs'!R$9*(1+'Workforce costs'!R$10)*(1+'Workforce costs'!R$11)</f>
        <v>0</v>
      </c>
      <c r="CW524" s="290">
        <f>BU524*'Workforce costs'!S$9*(1+'Workforce costs'!S$10)*(1+'Workforce costs'!S$11)</f>
        <v>0</v>
      </c>
      <c r="CX524" s="290">
        <f>BV524*'Workforce costs'!T$9*(1+'Workforce costs'!T$10)*(1+'Workforce costs'!T$11)</f>
        <v>0</v>
      </c>
      <c r="CY524" s="290">
        <f>BW524*'Workforce costs'!U$9*(1+'Workforce costs'!U$10)*(1+'Workforce costs'!U$11)</f>
        <v>0</v>
      </c>
      <c r="CZ524" s="290">
        <f>BX524*'Workforce costs'!V$9*(1+'Workforce costs'!V$10)*(1+'Workforce costs'!V$11)</f>
        <v>0</v>
      </c>
      <c r="DA524" s="290">
        <f>BY524*'Workforce costs'!W$9*(1+'Workforce costs'!W$10)*(1+'Workforce costs'!W$11)</f>
        <v>0</v>
      </c>
      <c r="DB524" s="290">
        <f>BZ524*'Workforce costs'!X$9*(1+'Workforce costs'!X$10)*(1+'Workforce costs'!X$11)</f>
        <v>0</v>
      </c>
      <c r="DC524" s="290">
        <f>CA524*'Workforce costs'!Y$9*(1+'Workforce costs'!Y$10)*(1+'Workforce costs'!Y$11)</f>
        <v>0</v>
      </c>
      <c r="DD524" s="290">
        <f>CB524*'Workforce costs'!Z$9*(1+'Workforce costs'!Z$10)*(1+'Workforce costs'!Z$11)</f>
        <v>0</v>
      </c>
      <c r="DE524" s="290">
        <f>CC524*'Workforce costs'!AA$9*(1+'Workforce costs'!AA$10)*(1+'Workforce costs'!AA$11)</f>
        <v>0</v>
      </c>
      <c r="DF524" s="290">
        <f>CD524*'Workforce costs'!AB$9*(1+'Workforce costs'!AB$10)*(1+'Workforce costs'!AB$11)</f>
        <v>0</v>
      </c>
    </row>
    <row r="525" spans="1:110" x14ac:dyDescent="0.3">
      <c r="A525" s="2" t="str">
        <f>Outputs!$A$4</f>
        <v>Australia</v>
      </c>
      <c r="B525" s="2" t="str">
        <f t="shared" si="67"/>
        <v>Australia 65+</v>
      </c>
      <c r="C525" s="30">
        <f>VLOOKUP($B525,Populations!$D$15:$H$1920,3,FALSE)</f>
        <v>4559374</v>
      </c>
      <c r="D525" s="255">
        <f>IF(OR($H525="General pop",$H525="Schools",$H525="Workplace",$H525="Skills Training",$H525="Digital Supports"),1,VLOOKUP($B525,Populations!$D$15:$H$1920,5,FALSE))</f>
        <v>1</v>
      </c>
      <c r="E525" s="88">
        <f>VLOOKUP(I525,Epidemiology!$C$10:$H$47,6,FALSE)</f>
        <v>164.88</v>
      </c>
      <c r="F525" s="102">
        <f>'Care profiles'!R526</f>
        <v>0.16666666666666666</v>
      </c>
      <c r="G525" s="15" t="str">
        <f>'Care profiles'!A526</f>
        <v>65+</v>
      </c>
      <c r="H525" s="15" t="str">
        <f>'Care profiles'!B526</f>
        <v>Bereaved_Subsequent</v>
      </c>
      <c r="I525" s="15" t="str">
        <f>'Care profiles'!C526</f>
        <v>Bereaved_Subsequent_65+yrs</v>
      </c>
      <c r="J525" s="15" t="str">
        <f>'Care profiles'!D526</f>
        <v>Care profile</v>
      </c>
      <c r="K525" s="15" t="str">
        <f>'Care profiles'!E526</f>
        <v>Postvention Group Support Services</v>
      </c>
      <c r="L525" s="104">
        <f>'Care profiles'!F526</f>
        <v>0.1</v>
      </c>
      <c r="M525" s="15">
        <f>'Care profiles'!G526</f>
        <v>8</v>
      </c>
      <c r="N525" s="15">
        <f>'Care profiles'!H526</f>
        <v>120</v>
      </c>
      <c r="O525" s="15" t="str">
        <f>'Care profiles'!I526</f>
        <v>min</v>
      </c>
      <c r="P525" s="15" t="str">
        <f>'Care profiles'!J526</f>
        <v>Team</v>
      </c>
      <c r="Q525" s="15" t="str">
        <f>'Care profiles'!K526</f>
        <v>Postvention Group Support</v>
      </c>
      <c r="R525" s="15" t="str">
        <f>'Care profiles'!M526</f>
        <v>Y</v>
      </c>
      <c r="S525" s="15" t="str">
        <f>'Care profiles'!O526</f>
        <v>Y</v>
      </c>
      <c r="T525" s="15" t="str">
        <f>'Care profiles'!Q526</f>
        <v>N</v>
      </c>
      <c r="U525" s="30">
        <f t="shared" si="68"/>
        <v>7517.4958512000003</v>
      </c>
      <c r="V525" s="30">
        <f t="shared" si="69"/>
        <v>751.74958512000012</v>
      </c>
      <c r="W525" s="30">
        <f>IF(M525="n/a",0,IF(O525="days",V525*M525*(1+(VLOOKUP(K525,'Bed parameters'!$A$9:$G$12,7,FALSE))),V525*M525))</f>
        <v>6013.996680960001</v>
      </c>
      <c r="X525" s="30">
        <f t="shared" si="70"/>
        <v>12027.993361920002</v>
      </c>
      <c r="Y525" s="30">
        <f t="shared" si="71"/>
        <v>0</v>
      </c>
      <c r="Z525" s="113">
        <f>_xlfn.IFNA(Y525/((VLOOKUP(K525,'Bed parameters'!$A$9:$G$12,3,FALSE))*(VLOOKUP(K525,'Bed parameters'!$A$9:$G$12,5,FALSE))),0)</f>
        <v>0</v>
      </c>
      <c r="AA525" s="30">
        <f t="shared" si="72"/>
        <v>2004.6655603200002</v>
      </c>
      <c r="AB525" s="30">
        <f>_xlfn.IFNA(IF($O525="days",$Y525*(VLOOKUP($K525,'Bed parameters'!$A$9:$I$12,9,FALSE))*$F525*(VLOOKUP($Q525,'Workforce distribution'!$C$8:$AD$30,AB$7,FALSE)),IF($Q525="n/a",(IF($P525=AB$6,$X525*$F525,0)),$X525*$F525*(VLOOKUP($Q525,'Workforce distribution'!$C$8:$AD$30,AB$7,FALSE)))),0)</f>
        <v>0</v>
      </c>
      <c r="AC525" s="30">
        <f>_xlfn.IFNA(IF($O525="days",$Y525*(VLOOKUP($K525,'Bed parameters'!$A$9:$I$12,9,FALSE))*$F525*(VLOOKUP($Q525,'Workforce distribution'!$C$8:$AD$30,AC$7,FALSE)),IF($Q525="n/a",(IF($P525=AC$6,$X525*$F525,0)),$X525*$F525*(VLOOKUP($Q525,'Workforce distribution'!$C$8:$AD$30,AC$7,FALSE)))),0)</f>
        <v>0</v>
      </c>
      <c r="AD525" s="30">
        <f>_xlfn.IFNA(IF($O525="days",$Y525*(VLOOKUP($K525,'Bed parameters'!$A$9:$I$12,9,FALSE))*$F525*(VLOOKUP($Q525,'Workforce distribution'!$C$8:$AD$30,AD$7,FALSE)),IF($Q525="n/a",(IF($P525=AD$6,$X525*$F525,0)),$X525*$F525*(VLOOKUP($Q525,'Workforce distribution'!$C$8:$AD$30,AD$7,FALSE)))),0)</f>
        <v>0</v>
      </c>
      <c r="AE525" s="30">
        <f>_xlfn.IFNA(IF($O525="days",$Y525*(VLOOKUP($K525,'Bed parameters'!$A$9:$I$12,9,FALSE))*$F525*(VLOOKUP($Q525,'Workforce distribution'!$C$8:$AD$30,AE$7,FALSE)),IF($Q525="n/a",(IF($P525=AE$6,$X525*$F525,0)),$X525*$F525*(VLOOKUP($Q525,'Workforce distribution'!$C$8:$AD$30,AE$7,FALSE)))),0)</f>
        <v>1002.3327801600001</v>
      </c>
      <c r="AF525" s="30">
        <f>_xlfn.IFNA(IF($O525="days",$Y525*(VLOOKUP($K525,'Bed parameters'!$A$9:$I$12,9,FALSE))*$F525*(VLOOKUP($Q525,'Workforce distribution'!$C$8:$AD$30,AF$7,FALSE)),IF($Q525="n/a",(IF($P525=AF$6,$X525*$F525,0)),$X525*$F525*(VLOOKUP($Q525,'Workforce distribution'!$C$8:$AD$30,AF$7,FALSE)))),0)</f>
        <v>0</v>
      </c>
      <c r="AG525" s="30">
        <f>_xlfn.IFNA(IF($O525="days",$Y525*(VLOOKUP($K525,'Bed parameters'!$A$9:$I$12,9,FALSE))*$F525*(VLOOKUP($Q525,'Workforce distribution'!$C$8:$AD$30,AG$7,FALSE)),IF($Q525="n/a",(IF($P525=AG$6,$X525*$F525,0)),$X525*$F525*(VLOOKUP($Q525,'Workforce distribution'!$C$8:$AD$30,AG$7,FALSE)))),0)</f>
        <v>0</v>
      </c>
      <c r="AH525" s="30">
        <f>_xlfn.IFNA(IF($O525="days",$Y525*(VLOOKUP($K525,'Bed parameters'!$A$9:$I$12,9,FALSE))*$F525*(VLOOKUP($Q525,'Workforce distribution'!$C$8:$AD$30,AH$7,FALSE)),IF($Q525="n/a",(IF($P525=AH$6,$X525*$F525,0)),$X525*$F525*(VLOOKUP($Q525,'Workforce distribution'!$C$8:$AD$30,AH$7,FALSE)))),0)</f>
        <v>0</v>
      </c>
      <c r="AI525" s="30">
        <f>_xlfn.IFNA(IF($O525="days",$Y525*(VLOOKUP($K525,'Bed parameters'!$A$9:$I$12,9,FALSE))*$F525*(VLOOKUP($Q525,'Workforce distribution'!$C$8:$AD$30,AI$7,FALSE)),IF($Q525="n/a",(IF($P525=AI$6,$X525*$F525,0)),$X525*$F525*(VLOOKUP($Q525,'Workforce distribution'!$C$8:$AD$30,AI$7,FALSE)))),0)</f>
        <v>0</v>
      </c>
      <c r="AJ525" s="30">
        <f>_xlfn.IFNA(IF($O525="days",$Y525*(VLOOKUP($K525,'Bed parameters'!$A$9:$I$12,9,FALSE))*$F525*(VLOOKUP($Q525,'Workforce distribution'!$C$8:$AD$30,AJ$7,FALSE)),IF($Q525="n/a",(IF($P525=AJ$6,$X525*$F525,0)),$X525*$F525*(VLOOKUP($Q525,'Workforce distribution'!$C$8:$AD$30,AJ$7,FALSE)))),0)</f>
        <v>0</v>
      </c>
      <c r="AK525" s="30">
        <f>_xlfn.IFNA(IF($O525="days",$Y525*(VLOOKUP($K525,'Bed parameters'!$A$9:$I$12,9,FALSE))*$F525*(VLOOKUP($Q525,'Workforce distribution'!$C$8:$AD$30,AK$7,FALSE)),IF($Q525="n/a",(IF($P525=AK$6,$X525*$F525,0)),$X525*$F525*(VLOOKUP($Q525,'Workforce distribution'!$C$8:$AD$30,AK$7,FALSE)))),0)</f>
        <v>0</v>
      </c>
      <c r="AL525" s="30">
        <f>_xlfn.IFNA(IF($O525="days",$Y525*(VLOOKUP($K525,'Bed parameters'!$A$9:$I$12,9,FALSE))*$F525*(VLOOKUP($Q525,'Workforce distribution'!$C$8:$AD$30,AL$7,FALSE)),IF($Q525="n/a",(IF($P525=AL$6,$X525*$F525,0)),$X525*$F525*(VLOOKUP($Q525,'Workforce distribution'!$C$8:$AD$30,AL$7,FALSE)))),0)</f>
        <v>0</v>
      </c>
      <c r="AM525" s="30">
        <f>_xlfn.IFNA(IF($O525="days",$Y525*(VLOOKUP($K525,'Bed parameters'!$A$9:$I$12,9,FALSE))*$F525*(VLOOKUP($Q525,'Workforce distribution'!$C$8:$AD$30,AM$7,FALSE)),IF($Q525="n/a",(IF($P525=AM$6,$X525*$F525,0)),$X525*$F525*(VLOOKUP($Q525,'Workforce distribution'!$C$8:$AD$30,AM$7,FALSE)))),0)</f>
        <v>0</v>
      </c>
      <c r="AN525" s="30">
        <f>_xlfn.IFNA(IF($O525="days",$Y525*(VLOOKUP($K525,'Bed parameters'!$A$9:$I$12,9,FALSE))*$F525*(VLOOKUP($Q525,'Workforce distribution'!$C$8:$AD$30,AN$7,FALSE)),IF($Q525="n/a",(IF($P525=AN$6,$X525*$F525,0)),$X525*$F525*(VLOOKUP($Q525,'Workforce distribution'!$C$8:$AD$30,AN$7,FALSE)))),0)</f>
        <v>0</v>
      </c>
      <c r="AO525" s="30">
        <f>_xlfn.IFNA(IF($O525="days",$Y525*(VLOOKUP($K525,'Bed parameters'!$A$9:$I$12,9,FALSE))*$F525*(VLOOKUP($Q525,'Workforce distribution'!$C$8:$AD$30,AO$7,FALSE)),IF($Q525="n/a",(IF($P525=AO$6,$X525*$F525,0)),$X525*$F525*(VLOOKUP($Q525,'Workforce distribution'!$C$8:$AD$30,AO$7,FALSE)))),0)</f>
        <v>0</v>
      </c>
      <c r="AP525" s="30">
        <f>_xlfn.IFNA(IF($O525="days",$Y525*(VLOOKUP($K525,'Bed parameters'!$A$9:$I$12,9,FALSE))*$F525*(VLOOKUP($Q525,'Workforce distribution'!$C$8:$AD$30,AP$7,FALSE)),IF($Q525="n/a",(IF($P525=AP$6,$X525*$F525,0)),$X525*$F525*(VLOOKUP($Q525,'Workforce distribution'!$C$8:$AD$30,AP$7,FALSE)))),0)</f>
        <v>0</v>
      </c>
      <c r="AQ525" s="30">
        <f>_xlfn.IFNA(IF($O525="days",$Y525*(VLOOKUP($K525,'Bed parameters'!$A$9:$I$12,9,FALSE))*$F525*(VLOOKUP($Q525,'Workforce distribution'!$C$8:$AD$30,AQ$7,FALSE)),IF($Q525="n/a",(IF($P525=AQ$6,$X525*$F525,0)),$X525*$F525*(VLOOKUP($Q525,'Workforce distribution'!$C$8:$AD$30,AQ$7,FALSE)))),0)</f>
        <v>0</v>
      </c>
      <c r="AR525" s="30">
        <f>_xlfn.IFNA(IF($O525="days",$Y525*(VLOOKUP($K525,'Bed parameters'!$A$9:$I$12,9,FALSE))*$F525*(VLOOKUP($Q525,'Workforce distribution'!$C$8:$AD$30,AR$7,FALSE)),IF($Q525="n/a",(IF($P525=AR$6,$X525*$F525,0)),$X525*$F525*(VLOOKUP($Q525,'Workforce distribution'!$C$8:$AD$30,AR$7,FALSE)))),0)</f>
        <v>0</v>
      </c>
      <c r="AS525" s="30">
        <f>_xlfn.IFNA(IF($O525="days",$Y525*(VLOOKUP($K525,'Bed parameters'!$A$9:$I$12,9,FALSE))*$F525*(VLOOKUP($Q525,'Workforce distribution'!$C$8:$AD$30,AS$7,FALSE)),IF($Q525="n/a",(IF($P525=AS$6,$X525*$F525,0)),$X525*$F525*(VLOOKUP($Q525,'Workforce distribution'!$C$8:$AD$30,AS$7,FALSE)))),0)</f>
        <v>1002.3327801600001</v>
      </c>
      <c r="AT525" s="30">
        <f>_xlfn.IFNA(IF($O525="days",$Y525*(VLOOKUP($K525,'Bed parameters'!$A$9:$I$12,9,FALSE))*$F525*(VLOOKUP($Q525,'Workforce distribution'!$C$8:$AD$30,AT$7,FALSE)),IF($Q525="n/a",(IF($P525=AT$6,$X525*$F525,0)),$X525*$F525*(VLOOKUP($Q525,'Workforce distribution'!$C$8:$AD$30,AT$7,FALSE)))),0)</f>
        <v>0</v>
      </c>
      <c r="AU525" s="30">
        <f>_xlfn.IFNA(IF($O525="days",$Y525*(VLOOKUP($K525,'Bed parameters'!$A$9:$I$12,9,FALSE))*$F525*(VLOOKUP($Q525,'Workforce distribution'!$C$8:$AD$30,AU$7,FALSE)),IF($Q525="n/a",(IF($P525=AU$6,$X525*$F525,0)),$X525*$F525*(VLOOKUP($Q525,'Workforce distribution'!$C$8:$AD$30,AU$7,FALSE)))),0)</f>
        <v>0</v>
      </c>
      <c r="AV525" s="30">
        <f>_xlfn.IFNA(IF($O525="days",$Y525*(VLOOKUP($K525,'Bed parameters'!$A$9:$I$12,9,FALSE))*$F525*(VLOOKUP($Q525,'Workforce distribution'!$C$8:$AD$30,AV$7,FALSE)),IF($Q525="n/a",(IF($P525=AV$6,$X525*$F525,0)),$X525*$F525*(VLOOKUP($Q525,'Workforce distribution'!$C$8:$AD$30,AV$7,FALSE)))),0)</f>
        <v>0</v>
      </c>
      <c r="AW525" s="30">
        <f>_xlfn.IFNA(IF($O525="days",$Y525*(VLOOKUP($K525,'Bed parameters'!$A$9:$I$12,9,FALSE))*$F525*(VLOOKUP($Q525,'Workforce distribution'!$C$8:$AD$30,AW$7,FALSE)),IF($Q525="n/a",(IF($P525=AW$6,$X525*$F525,0)),$X525*$F525*(VLOOKUP($Q525,'Workforce distribution'!$C$8:$AD$30,AW$7,FALSE)))),0)</f>
        <v>0</v>
      </c>
      <c r="AX525" s="30">
        <f>_xlfn.IFNA(IF($O525="days",$Y525*(VLOOKUP($K525,'Bed parameters'!$A$9:$I$12,9,FALSE))*$F525*(VLOOKUP($Q525,'Workforce distribution'!$C$8:$AD$30,AX$7,FALSE)),IF($Q525="n/a",(IF($P525=AX$6,$X525*$F525,0)),$X525*$F525*(VLOOKUP($Q525,'Workforce distribution'!$C$8:$AD$30,AX$7,FALSE)))),0)</f>
        <v>0</v>
      </c>
      <c r="AY525" s="30">
        <f>_xlfn.IFNA(IF($O525="days",$Y525*(VLOOKUP($K525,'Bed parameters'!$A$9:$I$12,9,FALSE))*$F525*(VLOOKUP($Q525,'Workforce distribution'!$C$8:$AD$30,AY$7,FALSE)),IF($Q525="n/a",(IF($P525=AY$6,$X525*$F525,0)),$X525*$F525*(VLOOKUP($Q525,'Workforce distribution'!$C$8:$AD$30,AY$7,FALSE)))),0)</f>
        <v>0</v>
      </c>
      <c r="AZ525" s="30">
        <f>_xlfn.IFNA(IF($O525="days",$Y525*(VLOOKUP($K525,'Bed parameters'!$A$9:$I$12,9,FALSE))*$F525*(VLOOKUP($Q525,'Workforce distribution'!$C$8:$AD$30,AZ$7,FALSE)),IF($Q525="n/a",(IF($P525=AZ$6,$X525*$F525,0)),$X525*$F525*(VLOOKUP($Q525,'Workforce distribution'!$C$8:$AD$30,AZ$7,FALSE)))),0)</f>
        <v>0</v>
      </c>
      <c r="BA525" s="30">
        <f>_xlfn.IFNA(IF($O525="days",$Y525*(VLOOKUP($K525,'Bed parameters'!$A$9:$I$12,9,FALSE))*$F525*(VLOOKUP($Q525,'Workforce distribution'!$C$8:$AD$30,BA$7,FALSE)),IF($Q525="n/a",(IF($P525=BA$6,$X525*$F525,0)),$X525*$F525*(VLOOKUP($Q525,'Workforce distribution'!$C$8:$AD$30,BA$7,FALSE)))),0)</f>
        <v>0</v>
      </c>
      <c r="BB525" s="30">
        <f>_xlfn.IFNA(IF($O525="days",$Y525*(VLOOKUP($K525,'Bed parameters'!$A$9:$I$12,9,FALSE))*$F525*(VLOOKUP($Q525,'Workforce distribution'!$C$8:$AD$30,BB$7,FALSE)),IF($Q525="n/a",(IF($P525=BB$6,$X525*$F525,0)),$X525*$F525*(VLOOKUP($Q525,'Workforce distribution'!$C$8:$AD$30,BB$7,FALSE)))),0)</f>
        <v>0</v>
      </c>
      <c r="BC525" s="149">
        <f t="shared" si="73"/>
        <v>1.5576266979953381</v>
      </c>
      <c r="BD525" s="288">
        <f>IF($Q525="n/a",(IF('Workforce hours'!D$30=0,0,(AB525/'Workforce hours'!D$30))),(IF(VLOOKUP($Q525,'Workforce hours'!$C$8:$AD$30,BD$7,FALSE)=0,0,(AB525/(VLOOKUP($Q525,'Workforce hours'!$C$8:$AD$30,BD$7,FALSE))))))</f>
        <v>0</v>
      </c>
      <c r="BE525" s="288">
        <f>IF($Q525="n/a",(IF('Workforce hours'!E$30=0,0,(AC525/'Workforce hours'!E$30))),(IF(VLOOKUP($Q525,'Workforce hours'!$C$8:$AD$30,BE$7,FALSE)=0,0,(AC525/(VLOOKUP($Q525,'Workforce hours'!$C$8:$AD$30,BE$7,FALSE))))))</f>
        <v>0</v>
      </c>
      <c r="BF525" s="288">
        <f>IF($Q525="n/a",(IF('Workforce hours'!F$30=0,0,(AD525/'Workforce hours'!F$30))),(IF(VLOOKUP($Q525,'Workforce hours'!$C$8:$AD$30,BF$7,FALSE)=0,0,(AD525/(VLOOKUP($Q525,'Workforce hours'!$C$8:$AD$30,BF$7,FALSE))))))</f>
        <v>0</v>
      </c>
      <c r="BG525" s="288">
        <f>IF($Q525="n/a",(IF('Workforce hours'!G$30=0,0,(AE525/'Workforce hours'!G$30))),(IF(VLOOKUP($Q525,'Workforce hours'!$C$8:$AD$30,BG$7,FALSE)=0,0,(AE525/(VLOOKUP($Q525,'Workforce hours'!$C$8:$AD$30,BG$7,FALSE))))))</f>
        <v>0.77881334899766907</v>
      </c>
      <c r="BH525" s="288">
        <f>IF($Q525="n/a",(IF('Workforce hours'!H$30=0,0,(AF525/'Workforce hours'!H$30))),(IF(VLOOKUP($Q525,'Workforce hours'!$C$8:$AD$30,BH$7,FALSE)=0,0,(AF525/(VLOOKUP($Q525,'Workforce hours'!$C$8:$AD$30,BH$7,FALSE))))))</f>
        <v>0</v>
      </c>
      <c r="BI525" s="288">
        <f>IF($Q525="n/a",(IF('Workforce hours'!I$30=0,0,(AG525/'Workforce hours'!I$30))),(IF(VLOOKUP($Q525,'Workforce hours'!$C$8:$AD$30,BI$7,FALSE)=0,0,(AG525/(VLOOKUP($Q525,'Workforce hours'!$C$8:$AD$30,BI$7,FALSE))))))</f>
        <v>0</v>
      </c>
      <c r="BJ525" s="288">
        <f>IF($Q525="n/a",(IF('Workforce hours'!J$30=0,0,(AH525/'Workforce hours'!J$30))),(IF(VLOOKUP($Q525,'Workforce hours'!$C$8:$AD$30,BJ$7,FALSE)=0,0,(AH525/(VLOOKUP($Q525,'Workforce hours'!$C$8:$AD$30,BJ$7,FALSE))))))</f>
        <v>0</v>
      </c>
      <c r="BK525" s="288">
        <f>IF($Q525="n/a",(IF('Workforce hours'!K$30=0,0,(AI525/'Workforce hours'!K$30))),(IF(VLOOKUP($Q525,'Workforce hours'!$C$8:$AD$30,BK$7,FALSE)=0,0,(AI525/(VLOOKUP($Q525,'Workforce hours'!$C$8:$AD$30,BK$7,FALSE))))))</f>
        <v>0</v>
      </c>
      <c r="BL525" s="288">
        <f>IF($Q525="n/a",(IF('Workforce hours'!L$30=0,0,(AJ525/'Workforce hours'!L$30))),(IF(VLOOKUP($Q525,'Workforce hours'!$C$8:$AD$30,BL$7,FALSE)=0,0,(AJ525/(VLOOKUP($Q525,'Workforce hours'!$C$8:$AD$30,BL$7,FALSE))))))</f>
        <v>0</v>
      </c>
      <c r="BM525" s="288">
        <f>IF($Q525="n/a",(IF('Workforce hours'!M$30=0,0,(AK525/'Workforce hours'!M$30))),(IF(VLOOKUP($Q525,'Workforce hours'!$C$8:$AD$30,BM$7,FALSE)=0,0,(AK525/(VLOOKUP($Q525,'Workforce hours'!$C$8:$AD$30,BM$7,FALSE))))))</f>
        <v>0</v>
      </c>
      <c r="BN525" s="288">
        <f>IF($Q525="n/a",(IF('Workforce hours'!N$30=0,0,(AL525/'Workforce hours'!N$30))),(IF(VLOOKUP($Q525,'Workforce hours'!$C$8:$AD$30,BN$7,FALSE)=0,0,(AL525/(VLOOKUP($Q525,'Workforce hours'!$C$8:$AD$30,BN$7,FALSE))))))</f>
        <v>0</v>
      </c>
      <c r="BO525" s="288">
        <f>IF($Q525="n/a",(IF('Workforce hours'!O$30=0,0,(AM525/'Workforce hours'!O$30))),(IF(VLOOKUP($Q525,'Workforce hours'!$C$8:$AD$30,BO$7,FALSE)=0,0,(AM525/(VLOOKUP($Q525,'Workforce hours'!$C$8:$AD$30,BO$7,FALSE))))))</f>
        <v>0</v>
      </c>
      <c r="BP525" s="288">
        <f>IF($Q525="n/a",(IF('Workforce hours'!P$30=0,0,(AN525/'Workforce hours'!P$30))),(IF(VLOOKUP($Q525,'Workforce hours'!$C$8:$AD$30,BP$7,FALSE)=0,0,(AN525/(VLOOKUP($Q525,'Workforce hours'!$C$8:$AD$30,BP$7,FALSE))))))</f>
        <v>0</v>
      </c>
      <c r="BQ525" s="288">
        <f>IF($Q525="n/a",(IF('Workforce hours'!Q$30=0,0,(AO525/'Workforce hours'!Q$30))),(IF(VLOOKUP($Q525,'Workforce hours'!$C$8:$AD$30,BQ$7,FALSE)=0,0,(AO525/(VLOOKUP($Q525,'Workforce hours'!$C$8:$AD$30,BQ$7,FALSE))))))</f>
        <v>0</v>
      </c>
      <c r="BR525" s="288">
        <f>IF($Q525="n/a",(IF('Workforce hours'!R$30=0,0,(AP525/'Workforce hours'!R$30))),(IF(VLOOKUP($Q525,'Workforce hours'!$C$8:$AD$30,BR$7,FALSE)=0,0,(AP525/(VLOOKUP($Q525,'Workforce hours'!$C$8:$AD$30,BR$7,FALSE))))))</f>
        <v>0</v>
      </c>
      <c r="BS525" s="288">
        <f>IF($Q525="n/a",(IF('Workforce hours'!S$30=0,0,(AQ525/'Workforce hours'!S$30))),(IF(VLOOKUP($Q525,'Workforce hours'!$C$8:$AD$30,BS$7,FALSE)=0,0,(AQ525/(VLOOKUP($Q525,'Workforce hours'!$C$8:$AD$30,BS$7,FALSE))))))</f>
        <v>0</v>
      </c>
      <c r="BT525" s="288">
        <f>IF($Q525="n/a",(IF('Workforce hours'!T$30=0,0,(AR525/'Workforce hours'!T$30))),(IF(VLOOKUP($Q525,'Workforce hours'!$C$8:$AD$30,BT$7,FALSE)=0,0,(AR525/(VLOOKUP($Q525,'Workforce hours'!$C$8:$AD$30,BT$7,FALSE))))))</f>
        <v>0</v>
      </c>
      <c r="BU525" s="288">
        <f>IF($Q525="n/a",(IF('Workforce hours'!U$30=0,0,(AS525/'Workforce hours'!U$30))),(IF(VLOOKUP($Q525,'Workforce hours'!$C$8:$AD$30,BU$7,FALSE)=0,0,(AS525/(VLOOKUP($Q525,'Workforce hours'!$C$8:$AD$30,BU$7,FALSE))))))</f>
        <v>0.77881334899766907</v>
      </c>
      <c r="BV525" s="288">
        <f>IF($Q525="n/a",(IF('Workforce hours'!V$30=0,0,(AT525/'Workforce hours'!V$30))),(IF(VLOOKUP($Q525,'Workforce hours'!$C$8:$AD$30,BV$7,FALSE)=0,0,(AT525/(VLOOKUP($Q525,'Workforce hours'!$C$8:$AD$30,BV$7,FALSE))))))</f>
        <v>0</v>
      </c>
      <c r="BW525" s="288">
        <f>IF($Q525="n/a",(IF('Workforce hours'!W$30=0,0,(AU525/'Workforce hours'!W$30))),(IF(VLOOKUP($Q525,'Workforce hours'!$C$8:$AD$30,BW$7,FALSE)=0,0,(AU525/(VLOOKUP($Q525,'Workforce hours'!$C$8:$AD$30,BW$7,FALSE))))))</f>
        <v>0</v>
      </c>
      <c r="BX525" s="288">
        <f>IF($Q525="n/a",(IF('Workforce hours'!X$30=0,0,(AV525/'Workforce hours'!X$30))),(IF(VLOOKUP($Q525,'Workforce hours'!$C$8:$AD$30,BX$7,FALSE)=0,0,(AV525/(VLOOKUP($Q525,'Workforce hours'!$C$8:$AD$30,BX$7,FALSE))))))</f>
        <v>0</v>
      </c>
      <c r="BY525" s="288">
        <f>IF($Q525="n/a",(IF('Workforce hours'!Y$30=0,0,(AW525/'Workforce hours'!Y$30))),(IF(VLOOKUP($Q525,'Workforce hours'!$C$8:$AD$30,BY$7,FALSE)=0,0,(AW525/(VLOOKUP($Q525,'Workforce hours'!$C$8:$AD$30,BY$7,FALSE))))))</f>
        <v>0</v>
      </c>
      <c r="BZ525" s="288">
        <f>IF($Q525="n/a",(IF('Workforce hours'!Z$30=0,0,(AX525/'Workforce hours'!Z$30))),(IF(VLOOKUP($Q525,'Workforce hours'!$C$8:$AD$30,BZ$7,FALSE)=0,0,(AX525/(VLOOKUP($Q525,'Workforce hours'!$C$8:$AD$30,BZ$7,FALSE))))))</f>
        <v>0</v>
      </c>
      <c r="CA525" s="288">
        <f>IF($Q525="n/a",(IF('Workforce hours'!AA$30=0,0,(AY525/'Workforce hours'!AA$30))),(IF(VLOOKUP($Q525,'Workforce hours'!$C$8:$AD$30,CA$7,FALSE)=0,0,(AY525/(VLOOKUP($Q525,'Workforce hours'!$C$8:$AD$30,CA$7,FALSE))))))</f>
        <v>0</v>
      </c>
      <c r="CB525" s="288">
        <f>IF($Q525="n/a",(IF('Workforce hours'!AB$30=0,0,(AZ525/'Workforce hours'!AB$30))),(IF(VLOOKUP($Q525,'Workforce hours'!$C$8:$AD$30,CB$7,FALSE)=0,0,(AZ525/(VLOOKUP($Q525,'Workforce hours'!$C$8:$AD$30,CB$7,FALSE))))))</f>
        <v>0</v>
      </c>
      <c r="CC525" s="288">
        <f>IF($Q525="n/a",(IF('Workforce hours'!AC$30=0,0,(BA525/'Workforce hours'!AC$30))),(IF(VLOOKUP($Q525,'Workforce hours'!$C$8:$AD$30,CC$7,FALSE)=0,0,(BA525/(VLOOKUP($Q525,'Workforce hours'!$C$8:$AD$30,CC$7,FALSE))))))</f>
        <v>0</v>
      </c>
      <c r="CD525" s="288">
        <f>IF($Q525="n/a",(IF('Workforce hours'!AD$30=0,0,(BB525/'Workforce hours'!AD$30))),(IF(VLOOKUP($Q525,'Workforce hours'!$C$8:$AD$30,CD$7,FALSE)=0,0,(BB525/(VLOOKUP($Q525,'Workforce hours'!$C$8:$AD$30,CD$7,FALSE))))))</f>
        <v>0</v>
      </c>
      <c r="CE525" s="289">
        <f t="shared" si="74"/>
        <v>0</v>
      </c>
      <c r="CF525" s="290">
        <f>BD525*'Workforce costs'!B$9*(1+'Workforce costs'!B$10)*(1+'Workforce costs'!B$11)</f>
        <v>0</v>
      </c>
      <c r="CG525" s="290">
        <f>BE525*'Workforce costs'!C$9*(1+'Workforce costs'!C$10)*(1+'Workforce costs'!C$11)</f>
        <v>0</v>
      </c>
      <c r="CH525" s="290">
        <f>BF525*'Workforce costs'!D$9*(1+'Workforce costs'!D$10)*(1+'Workforce costs'!D$11)</f>
        <v>0</v>
      </c>
      <c r="CI525" s="290">
        <f>BG525*'Workforce costs'!E$9*(1+'Workforce costs'!E$10)*(1+'Workforce costs'!E$11)</f>
        <v>0</v>
      </c>
      <c r="CJ525" s="290">
        <f>BH525*'Workforce costs'!F$9*(1+'Workforce costs'!F$10)*(1+'Workforce costs'!F$11)</f>
        <v>0</v>
      </c>
      <c r="CK525" s="290">
        <f>BI525*'Workforce costs'!G$9*(1+'Workforce costs'!G$10)*(1+'Workforce costs'!G$11)</f>
        <v>0</v>
      </c>
      <c r="CL525" s="290">
        <f>BJ525*'Workforce costs'!H$9*(1+'Workforce costs'!H$10)*(1+'Workforce costs'!H$11)</f>
        <v>0</v>
      </c>
      <c r="CM525" s="290">
        <f>BK525*'Workforce costs'!I$9*(1+'Workforce costs'!I$10)*(1+'Workforce costs'!I$11)</f>
        <v>0</v>
      </c>
      <c r="CN525" s="290">
        <f>BL525*'Workforce costs'!J$9*(1+'Workforce costs'!J$10)*(1+'Workforce costs'!J$11)</f>
        <v>0</v>
      </c>
      <c r="CO525" s="290">
        <f>BM525*'Workforce costs'!K$9*(1+'Workforce costs'!K$10)*(1+'Workforce costs'!K$11)</f>
        <v>0</v>
      </c>
      <c r="CP525" s="290">
        <f>BN525*'Workforce costs'!L$9*(1+'Workforce costs'!L$10)*(1+'Workforce costs'!L$11)</f>
        <v>0</v>
      </c>
      <c r="CQ525" s="290">
        <f>BO525*'Workforce costs'!M$9*(1+'Workforce costs'!M$10)*(1+'Workforce costs'!M$11)</f>
        <v>0</v>
      </c>
      <c r="CR525" s="290">
        <f>BP525*'Workforce costs'!N$9*(1+'Workforce costs'!N$10)*(1+'Workforce costs'!N$11)</f>
        <v>0</v>
      </c>
      <c r="CS525" s="290">
        <f>BQ525*'Workforce costs'!O$9*(1+'Workforce costs'!O$10)*(1+'Workforce costs'!O$11)</f>
        <v>0</v>
      </c>
      <c r="CT525" s="290">
        <f>BR525*'Workforce costs'!P$9*(1+'Workforce costs'!P$10)*(1+'Workforce costs'!P$11)</f>
        <v>0</v>
      </c>
      <c r="CU525" s="290">
        <f>BS525*'Workforce costs'!Q$9*(1+'Workforce costs'!Q$10)*(1+'Workforce costs'!Q$11)</f>
        <v>0</v>
      </c>
      <c r="CV525" s="290">
        <f>BT525*'Workforce costs'!R$9*(1+'Workforce costs'!R$10)*(1+'Workforce costs'!R$11)</f>
        <v>0</v>
      </c>
      <c r="CW525" s="290">
        <f>BU525*'Workforce costs'!S$9*(1+'Workforce costs'!S$10)*(1+'Workforce costs'!S$11)</f>
        <v>0</v>
      </c>
      <c r="CX525" s="290">
        <f>BV525*'Workforce costs'!T$9*(1+'Workforce costs'!T$10)*(1+'Workforce costs'!T$11)</f>
        <v>0</v>
      </c>
      <c r="CY525" s="290">
        <f>BW525*'Workforce costs'!U$9*(1+'Workforce costs'!U$10)*(1+'Workforce costs'!U$11)</f>
        <v>0</v>
      </c>
      <c r="CZ525" s="290">
        <f>BX525*'Workforce costs'!V$9*(1+'Workforce costs'!V$10)*(1+'Workforce costs'!V$11)</f>
        <v>0</v>
      </c>
      <c r="DA525" s="290">
        <f>BY525*'Workforce costs'!W$9*(1+'Workforce costs'!W$10)*(1+'Workforce costs'!W$11)</f>
        <v>0</v>
      </c>
      <c r="DB525" s="290">
        <f>BZ525*'Workforce costs'!X$9*(1+'Workforce costs'!X$10)*(1+'Workforce costs'!X$11)</f>
        <v>0</v>
      </c>
      <c r="DC525" s="290">
        <f>CA525*'Workforce costs'!Y$9*(1+'Workforce costs'!Y$10)*(1+'Workforce costs'!Y$11)</f>
        <v>0</v>
      </c>
      <c r="DD525" s="290">
        <f>CB525*'Workforce costs'!Z$9*(1+'Workforce costs'!Z$10)*(1+'Workforce costs'!Z$11)</f>
        <v>0</v>
      </c>
      <c r="DE525" s="290">
        <f>CC525*'Workforce costs'!AA$9*(1+'Workforce costs'!AA$10)*(1+'Workforce costs'!AA$11)</f>
        <v>0</v>
      </c>
      <c r="DF525" s="290">
        <f>CD525*'Workforce costs'!AB$9*(1+'Workforce costs'!AB$10)*(1+'Workforce costs'!AB$11)</f>
        <v>0</v>
      </c>
    </row>
    <row r="526" spans="1:110" x14ac:dyDescent="0.3">
      <c r="A526" s="2" t="str">
        <f>Outputs!$A$4</f>
        <v>Australia</v>
      </c>
      <c r="B526" s="2" t="str">
        <f t="shared" si="67"/>
        <v>Australia 65+</v>
      </c>
      <c r="C526" s="30">
        <f>VLOOKUP($B526,Populations!$D$15:$H$1920,3,FALSE)</f>
        <v>4559374</v>
      </c>
      <c r="D526" s="255">
        <f>IF(OR($H526="General pop",$H526="Schools",$H526="Workplace",$H526="Skills Training",$H526="Digital Supports"),1,VLOOKUP($B526,Populations!$D$15:$H$1920,5,FALSE))</f>
        <v>1</v>
      </c>
      <c r="E526" s="88">
        <f>VLOOKUP(I526,Epidemiology!$C$10:$H$47,6,FALSE)</f>
        <v>164.88</v>
      </c>
      <c r="F526" s="102">
        <f>'Care profiles'!R527</f>
        <v>1</v>
      </c>
      <c r="G526" s="15" t="str">
        <f>'Care profiles'!A527</f>
        <v>65+</v>
      </c>
      <c r="H526" s="15" t="str">
        <f>'Care profiles'!B527</f>
        <v>Bereaved_Subsequent</v>
      </c>
      <c r="I526" s="15" t="str">
        <f>'Care profiles'!C527</f>
        <v>Bereaved_Subsequent_65+yrs</v>
      </c>
      <c r="J526" s="15" t="str">
        <f>'Care profiles'!D527</f>
        <v>Care profile</v>
      </c>
      <c r="K526" s="15" t="str">
        <f>'Care profiles'!E527</f>
        <v>Structured Psychological Therapies – Family</v>
      </c>
      <c r="L526" s="104">
        <f>'Care profiles'!F527</f>
        <v>0.5</v>
      </c>
      <c r="M526" s="15">
        <f>'Care profiles'!G527</f>
        <v>15</v>
      </c>
      <c r="N526" s="15">
        <f>'Care profiles'!H527</f>
        <v>60</v>
      </c>
      <c r="O526" s="15" t="str">
        <f>'Care profiles'!I527</f>
        <v>min</v>
      </c>
      <c r="P526" s="15" t="str">
        <f>'Care profiles'!J527</f>
        <v>Tertiary Qualified - Unspecified</v>
      </c>
      <c r="Q526" s="15" t="str">
        <f>'Care profiles'!K527</f>
        <v>n/a</v>
      </c>
      <c r="R526" s="15" t="str">
        <f>'Care profiles'!M527</f>
        <v>Y</v>
      </c>
      <c r="S526" s="15" t="str">
        <f>'Care profiles'!O527</f>
        <v>N</v>
      </c>
      <c r="T526" s="15" t="str">
        <f>'Care profiles'!Q527</f>
        <v>N</v>
      </c>
      <c r="U526" s="30">
        <f t="shared" si="68"/>
        <v>7517.4958512000003</v>
      </c>
      <c r="V526" s="30">
        <f t="shared" si="69"/>
        <v>3758.7479256000001</v>
      </c>
      <c r="W526" s="30">
        <f>IF(M526="n/a",0,IF(O526="days",V526*M526*(1+(VLOOKUP(K526,'Bed parameters'!$A$9:$G$12,7,FALSE))),V526*M526))</f>
        <v>56381.218884000002</v>
      </c>
      <c r="X526" s="30">
        <f t="shared" si="70"/>
        <v>56381.218884000002</v>
      </c>
      <c r="Y526" s="30">
        <f t="shared" si="71"/>
        <v>0</v>
      </c>
      <c r="Z526" s="113">
        <f>_xlfn.IFNA(Y526/((VLOOKUP(K526,'Bed parameters'!$A$9:$G$12,3,FALSE))*(VLOOKUP(K526,'Bed parameters'!$A$9:$G$12,5,FALSE))),0)</f>
        <v>0</v>
      </c>
      <c r="AA526" s="30">
        <f t="shared" si="72"/>
        <v>56381.218884000002</v>
      </c>
      <c r="AB526" s="30">
        <f>_xlfn.IFNA(IF($O526="days",$Y526*(VLOOKUP($K526,'Bed parameters'!$A$9:$I$12,9,FALSE))*$F526*(VLOOKUP($Q526,'Workforce distribution'!$C$8:$AD$30,AB$7,FALSE)),IF($Q526="n/a",(IF($P526=AB$6,$X526*$F526,0)),$X526*$F526*(VLOOKUP($Q526,'Workforce distribution'!$C$8:$AD$30,AB$7,FALSE)))),0)</f>
        <v>0</v>
      </c>
      <c r="AC526" s="30">
        <f>_xlfn.IFNA(IF($O526="days",$Y526*(VLOOKUP($K526,'Bed parameters'!$A$9:$I$12,9,FALSE))*$F526*(VLOOKUP($Q526,'Workforce distribution'!$C$8:$AD$30,AC$7,FALSE)),IF($Q526="n/a",(IF($P526=AC$6,$X526*$F526,0)),$X526*$F526*(VLOOKUP($Q526,'Workforce distribution'!$C$8:$AD$30,AC$7,FALSE)))),0)</f>
        <v>0</v>
      </c>
      <c r="AD526" s="30">
        <f>_xlfn.IFNA(IF($O526="days",$Y526*(VLOOKUP($K526,'Bed parameters'!$A$9:$I$12,9,FALSE))*$F526*(VLOOKUP($Q526,'Workforce distribution'!$C$8:$AD$30,AD$7,FALSE)),IF($Q526="n/a",(IF($P526=AD$6,$X526*$F526,0)),$X526*$F526*(VLOOKUP($Q526,'Workforce distribution'!$C$8:$AD$30,AD$7,FALSE)))),0)</f>
        <v>0</v>
      </c>
      <c r="AE526" s="30">
        <f>_xlfn.IFNA(IF($O526="days",$Y526*(VLOOKUP($K526,'Bed parameters'!$A$9:$I$12,9,FALSE))*$F526*(VLOOKUP($Q526,'Workforce distribution'!$C$8:$AD$30,AE$7,FALSE)),IF($Q526="n/a",(IF($P526=AE$6,$X526*$F526,0)),$X526*$F526*(VLOOKUP($Q526,'Workforce distribution'!$C$8:$AD$30,AE$7,FALSE)))),0)</f>
        <v>0</v>
      </c>
      <c r="AF526" s="30">
        <f>_xlfn.IFNA(IF($O526="days",$Y526*(VLOOKUP($K526,'Bed parameters'!$A$9:$I$12,9,FALSE))*$F526*(VLOOKUP($Q526,'Workforce distribution'!$C$8:$AD$30,AF$7,FALSE)),IF($Q526="n/a",(IF($P526=AF$6,$X526*$F526,0)),$X526*$F526*(VLOOKUP($Q526,'Workforce distribution'!$C$8:$AD$30,AF$7,FALSE)))),0)</f>
        <v>0</v>
      </c>
      <c r="AG526" s="30">
        <f>_xlfn.IFNA(IF($O526="days",$Y526*(VLOOKUP($K526,'Bed parameters'!$A$9:$I$12,9,FALSE))*$F526*(VLOOKUP($Q526,'Workforce distribution'!$C$8:$AD$30,AG$7,FALSE)),IF($Q526="n/a",(IF($P526=AG$6,$X526*$F526,0)),$X526*$F526*(VLOOKUP($Q526,'Workforce distribution'!$C$8:$AD$30,AG$7,FALSE)))),0)</f>
        <v>0</v>
      </c>
      <c r="AH526" s="30">
        <f>_xlfn.IFNA(IF($O526="days",$Y526*(VLOOKUP($K526,'Bed parameters'!$A$9:$I$12,9,FALSE))*$F526*(VLOOKUP($Q526,'Workforce distribution'!$C$8:$AD$30,AH$7,FALSE)),IF($Q526="n/a",(IF($P526=AH$6,$X526*$F526,0)),$X526*$F526*(VLOOKUP($Q526,'Workforce distribution'!$C$8:$AD$30,AH$7,FALSE)))),0)</f>
        <v>0</v>
      </c>
      <c r="AI526" s="30">
        <f>_xlfn.IFNA(IF($O526="days",$Y526*(VLOOKUP($K526,'Bed parameters'!$A$9:$I$12,9,FALSE))*$F526*(VLOOKUP($Q526,'Workforce distribution'!$C$8:$AD$30,AI$7,FALSE)),IF($Q526="n/a",(IF($P526=AI$6,$X526*$F526,0)),$X526*$F526*(VLOOKUP($Q526,'Workforce distribution'!$C$8:$AD$30,AI$7,FALSE)))),0)</f>
        <v>0</v>
      </c>
      <c r="AJ526" s="30">
        <f>_xlfn.IFNA(IF($O526="days",$Y526*(VLOOKUP($K526,'Bed parameters'!$A$9:$I$12,9,FALSE))*$F526*(VLOOKUP($Q526,'Workforce distribution'!$C$8:$AD$30,AJ$7,FALSE)),IF($Q526="n/a",(IF($P526=AJ$6,$X526*$F526,0)),$X526*$F526*(VLOOKUP($Q526,'Workforce distribution'!$C$8:$AD$30,AJ$7,FALSE)))),0)</f>
        <v>0</v>
      </c>
      <c r="AK526" s="30">
        <f>_xlfn.IFNA(IF($O526="days",$Y526*(VLOOKUP($K526,'Bed parameters'!$A$9:$I$12,9,FALSE))*$F526*(VLOOKUP($Q526,'Workforce distribution'!$C$8:$AD$30,AK$7,FALSE)),IF($Q526="n/a",(IF($P526=AK$6,$X526*$F526,0)),$X526*$F526*(VLOOKUP($Q526,'Workforce distribution'!$C$8:$AD$30,AK$7,FALSE)))),0)</f>
        <v>0</v>
      </c>
      <c r="AL526" s="30">
        <f>_xlfn.IFNA(IF($O526="days",$Y526*(VLOOKUP($K526,'Bed parameters'!$A$9:$I$12,9,FALSE))*$F526*(VLOOKUP($Q526,'Workforce distribution'!$C$8:$AD$30,AL$7,FALSE)),IF($Q526="n/a",(IF($P526=AL$6,$X526*$F526,0)),$X526*$F526*(VLOOKUP($Q526,'Workforce distribution'!$C$8:$AD$30,AL$7,FALSE)))),0)</f>
        <v>0</v>
      </c>
      <c r="AM526" s="30">
        <f>_xlfn.IFNA(IF($O526="days",$Y526*(VLOOKUP($K526,'Bed parameters'!$A$9:$I$12,9,FALSE))*$F526*(VLOOKUP($Q526,'Workforce distribution'!$C$8:$AD$30,AM$7,FALSE)),IF($Q526="n/a",(IF($P526=AM$6,$X526*$F526,0)),$X526*$F526*(VLOOKUP($Q526,'Workforce distribution'!$C$8:$AD$30,AM$7,FALSE)))),0)</f>
        <v>0</v>
      </c>
      <c r="AN526" s="30">
        <f>_xlfn.IFNA(IF($O526="days",$Y526*(VLOOKUP($K526,'Bed parameters'!$A$9:$I$12,9,FALSE))*$F526*(VLOOKUP($Q526,'Workforce distribution'!$C$8:$AD$30,AN$7,FALSE)),IF($Q526="n/a",(IF($P526=AN$6,$X526*$F526,0)),$X526*$F526*(VLOOKUP($Q526,'Workforce distribution'!$C$8:$AD$30,AN$7,FALSE)))),0)</f>
        <v>0</v>
      </c>
      <c r="AO526" s="30">
        <f>_xlfn.IFNA(IF($O526="days",$Y526*(VLOOKUP($K526,'Bed parameters'!$A$9:$I$12,9,FALSE))*$F526*(VLOOKUP($Q526,'Workforce distribution'!$C$8:$AD$30,AO$7,FALSE)),IF($Q526="n/a",(IF($P526=AO$6,$X526*$F526,0)),$X526*$F526*(VLOOKUP($Q526,'Workforce distribution'!$C$8:$AD$30,AO$7,FALSE)))),0)</f>
        <v>0</v>
      </c>
      <c r="AP526" s="30">
        <f>_xlfn.IFNA(IF($O526="days",$Y526*(VLOOKUP($K526,'Bed parameters'!$A$9:$I$12,9,FALSE))*$F526*(VLOOKUP($Q526,'Workforce distribution'!$C$8:$AD$30,AP$7,FALSE)),IF($Q526="n/a",(IF($P526=AP$6,$X526*$F526,0)),$X526*$F526*(VLOOKUP($Q526,'Workforce distribution'!$C$8:$AD$30,AP$7,FALSE)))),0)</f>
        <v>0</v>
      </c>
      <c r="AQ526" s="30">
        <f>_xlfn.IFNA(IF($O526="days",$Y526*(VLOOKUP($K526,'Bed parameters'!$A$9:$I$12,9,FALSE))*$F526*(VLOOKUP($Q526,'Workforce distribution'!$C$8:$AD$30,AQ$7,FALSE)),IF($Q526="n/a",(IF($P526=AQ$6,$X526*$F526,0)),$X526*$F526*(VLOOKUP($Q526,'Workforce distribution'!$C$8:$AD$30,AQ$7,FALSE)))),0)</f>
        <v>0</v>
      </c>
      <c r="AR526" s="30">
        <f>_xlfn.IFNA(IF($O526="days",$Y526*(VLOOKUP($K526,'Bed parameters'!$A$9:$I$12,9,FALSE))*$F526*(VLOOKUP($Q526,'Workforce distribution'!$C$8:$AD$30,AR$7,FALSE)),IF($Q526="n/a",(IF($P526=AR$6,$X526*$F526,0)),$X526*$F526*(VLOOKUP($Q526,'Workforce distribution'!$C$8:$AD$30,AR$7,FALSE)))),0)</f>
        <v>0</v>
      </c>
      <c r="AS526" s="30">
        <f>_xlfn.IFNA(IF($O526="days",$Y526*(VLOOKUP($K526,'Bed parameters'!$A$9:$I$12,9,FALSE))*$F526*(VLOOKUP($Q526,'Workforce distribution'!$C$8:$AD$30,AS$7,FALSE)),IF($Q526="n/a",(IF($P526=AS$6,$X526*$F526,0)),$X526*$F526*(VLOOKUP($Q526,'Workforce distribution'!$C$8:$AD$30,AS$7,FALSE)))),0)</f>
        <v>56381.218884000002</v>
      </c>
      <c r="AT526" s="30">
        <f>_xlfn.IFNA(IF($O526="days",$Y526*(VLOOKUP($K526,'Bed parameters'!$A$9:$I$12,9,FALSE))*$F526*(VLOOKUP($Q526,'Workforce distribution'!$C$8:$AD$30,AT$7,FALSE)),IF($Q526="n/a",(IF($P526=AT$6,$X526*$F526,0)),$X526*$F526*(VLOOKUP($Q526,'Workforce distribution'!$C$8:$AD$30,AT$7,FALSE)))),0)</f>
        <v>0</v>
      </c>
      <c r="AU526" s="30">
        <f>_xlfn.IFNA(IF($O526="days",$Y526*(VLOOKUP($K526,'Bed parameters'!$A$9:$I$12,9,FALSE))*$F526*(VLOOKUP($Q526,'Workforce distribution'!$C$8:$AD$30,AU$7,FALSE)),IF($Q526="n/a",(IF($P526=AU$6,$X526*$F526,0)),$X526*$F526*(VLOOKUP($Q526,'Workforce distribution'!$C$8:$AD$30,AU$7,FALSE)))),0)</f>
        <v>0</v>
      </c>
      <c r="AV526" s="30">
        <f>_xlfn.IFNA(IF($O526="days",$Y526*(VLOOKUP($K526,'Bed parameters'!$A$9:$I$12,9,FALSE))*$F526*(VLOOKUP($Q526,'Workforce distribution'!$C$8:$AD$30,AV$7,FALSE)),IF($Q526="n/a",(IF($P526=AV$6,$X526*$F526,0)),$X526*$F526*(VLOOKUP($Q526,'Workforce distribution'!$C$8:$AD$30,AV$7,FALSE)))),0)</f>
        <v>0</v>
      </c>
      <c r="AW526" s="30">
        <f>_xlfn.IFNA(IF($O526="days",$Y526*(VLOOKUP($K526,'Bed parameters'!$A$9:$I$12,9,FALSE))*$F526*(VLOOKUP($Q526,'Workforce distribution'!$C$8:$AD$30,AW$7,FALSE)),IF($Q526="n/a",(IF($P526=AW$6,$X526*$F526,0)),$X526*$F526*(VLOOKUP($Q526,'Workforce distribution'!$C$8:$AD$30,AW$7,FALSE)))),0)</f>
        <v>0</v>
      </c>
      <c r="AX526" s="30">
        <f>_xlfn.IFNA(IF($O526="days",$Y526*(VLOOKUP($K526,'Bed parameters'!$A$9:$I$12,9,FALSE))*$F526*(VLOOKUP($Q526,'Workforce distribution'!$C$8:$AD$30,AX$7,FALSE)),IF($Q526="n/a",(IF($P526=AX$6,$X526*$F526,0)),$X526*$F526*(VLOOKUP($Q526,'Workforce distribution'!$C$8:$AD$30,AX$7,FALSE)))),0)</f>
        <v>0</v>
      </c>
      <c r="AY526" s="30">
        <f>_xlfn.IFNA(IF($O526="days",$Y526*(VLOOKUP($K526,'Bed parameters'!$A$9:$I$12,9,FALSE))*$F526*(VLOOKUP($Q526,'Workforce distribution'!$C$8:$AD$30,AY$7,FALSE)),IF($Q526="n/a",(IF($P526=AY$6,$X526*$F526,0)),$X526*$F526*(VLOOKUP($Q526,'Workforce distribution'!$C$8:$AD$30,AY$7,FALSE)))),0)</f>
        <v>0</v>
      </c>
      <c r="AZ526" s="30">
        <f>_xlfn.IFNA(IF($O526="days",$Y526*(VLOOKUP($K526,'Bed parameters'!$A$9:$I$12,9,FALSE))*$F526*(VLOOKUP($Q526,'Workforce distribution'!$C$8:$AD$30,AZ$7,FALSE)),IF($Q526="n/a",(IF($P526=AZ$6,$X526*$F526,0)),$X526*$F526*(VLOOKUP($Q526,'Workforce distribution'!$C$8:$AD$30,AZ$7,FALSE)))),0)</f>
        <v>0</v>
      </c>
      <c r="BA526" s="30">
        <f>_xlfn.IFNA(IF($O526="days",$Y526*(VLOOKUP($K526,'Bed parameters'!$A$9:$I$12,9,FALSE))*$F526*(VLOOKUP($Q526,'Workforce distribution'!$C$8:$AD$30,BA$7,FALSE)),IF($Q526="n/a",(IF($P526=BA$6,$X526*$F526,0)),$X526*$F526*(VLOOKUP($Q526,'Workforce distribution'!$C$8:$AD$30,BA$7,FALSE)))),0)</f>
        <v>0</v>
      </c>
      <c r="BB526" s="30">
        <f>_xlfn.IFNA(IF($O526="days",$Y526*(VLOOKUP($K526,'Bed parameters'!$A$9:$I$12,9,FALSE))*$F526*(VLOOKUP($Q526,'Workforce distribution'!$C$8:$AD$30,BB$7,FALSE)),IF($Q526="n/a",(IF($P526=BB$6,$X526*$F526,0)),$X526*$F526*(VLOOKUP($Q526,'Workforce distribution'!$C$8:$AD$30,BB$7,FALSE)))),0)</f>
        <v>0</v>
      </c>
      <c r="BC526" s="149">
        <f t="shared" si="73"/>
        <v>49.058527249256144</v>
      </c>
      <c r="BD526" s="288">
        <f>IF($Q526="n/a",(IF('Workforce hours'!D$30=0,0,(AB526/'Workforce hours'!D$30))),(IF(VLOOKUP($Q526,'Workforce hours'!$C$8:$AD$30,BD$7,FALSE)=0,0,(AB526/(VLOOKUP($Q526,'Workforce hours'!$C$8:$AD$30,BD$7,FALSE))))))</f>
        <v>0</v>
      </c>
      <c r="BE526" s="288">
        <f>IF($Q526="n/a",(IF('Workforce hours'!E$30=0,0,(AC526/'Workforce hours'!E$30))),(IF(VLOOKUP($Q526,'Workforce hours'!$C$8:$AD$30,BE$7,FALSE)=0,0,(AC526/(VLOOKUP($Q526,'Workforce hours'!$C$8:$AD$30,BE$7,FALSE))))))</f>
        <v>0</v>
      </c>
      <c r="BF526" s="288">
        <f>IF($Q526="n/a",(IF('Workforce hours'!F$30=0,0,(AD526/'Workforce hours'!F$30))),(IF(VLOOKUP($Q526,'Workforce hours'!$C$8:$AD$30,BF$7,FALSE)=0,0,(AD526/(VLOOKUP($Q526,'Workforce hours'!$C$8:$AD$30,BF$7,FALSE))))))</f>
        <v>0</v>
      </c>
      <c r="BG526" s="288">
        <f>IF($Q526="n/a",(IF('Workforce hours'!G$30=0,0,(AE526/'Workforce hours'!G$30))),(IF(VLOOKUP($Q526,'Workforce hours'!$C$8:$AD$30,BG$7,FALSE)=0,0,(AE526/(VLOOKUP($Q526,'Workforce hours'!$C$8:$AD$30,BG$7,FALSE))))))</f>
        <v>0</v>
      </c>
      <c r="BH526" s="288">
        <f>IF($Q526="n/a",(IF('Workforce hours'!H$30=0,0,(AF526/'Workforce hours'!H$30))),(IF(VLOOKUP($Q526,'Workforce hours'!$C$8:$AD$30,BH$7,FALSE)=0,0,(AF526/(VLOOKUP($Q526,'Workforce hours'!$C$8:$AD$30,BH$7,FALSE))))))</f>
        <v>0</v>
      </c>
      <c r="BI526" s="288">
        <f>IF($Q526="n/a",(IF('Workforce hours'!I$30=0,0,(AG526/'Workforce hours'!I$30))),(IF(VLOOKUP($Q526,'Workforce hours'!$C$8:$AD$30,BI$7,FALSE)=0,0,(AG526/(VLOOKUP($Q526,'Workforce hours'!$C$8:$AD$30,BI$7,FALSE))))))</f>
        <v>0</v>
      </c>
      <c r="BJ526" s="288">
        <f>IF($Q526="n/a",(IF('Workforce hours'!J$30=0,0,(AH526/'Workforce hours'!J$30))),(IF(VLOOKUP($Q526,'Workforce hours'!$C$8:$AD$30,BJ$7,FALSE)=0,0,(AH526/(VLOOKUP($Q526,'Workforce hours'!$C$8:$AD$30,BJ$7,FALSE))))))</f>
        <v>0</v>
      </c>
      <c r="BK526" s="288">
        <f>IF($Q526="n/a",(IF('Workforce hours'!K$30=0,0,(AI526/'Workforce hours'!K$30))),(IF(VLOOKUP($Q526,'Workforce hours'!$C$8:$AD$30,BK$7,FALSE)=0,0,(AI526/(VLOOKUP($Q526,'Workforce hours'!$C$8:$AD$30,BK$7,FALSE))))))</f>
        <v>0</v>
      </c>
      <c r="BL526" s="288">
        <f>IF($Q526="n/a",(IF('Workforce hours'!L$30=0,0,(AJ526/'Workforce hours'!L$30))),(IF(VLOOKUP($Q526,'Workforce hours'!$C$8:$AD$30,BL$7,FALSE)=0,0,(AJ526/(VLOOKUP($Q526,'Workforce hours'!$C$8:$AD$30,BL$7,FALSE))))))</f>
        <v>0</v>
      </c>
      <c r="BM526" s="288">
        <f>IF($Q526="n/a",(IF('Workforce hours'!M$30=0,0,(AK526/'Workforce hours'!M$30))),(IF(VLOOKUP($Q526,'Workforce hours'!$C$8:$AD$30,BM$7,FALSE)=0,0,(AK526/(VLOOKUP($Q526,'Workforce hours'!$C$8:$AD$30,BM$7,FALSE))))))</f>
        <v>0</v>
      </c>
      <c r="BN526" s="288">
        <f>IF($Q526="n/a",(IF('Workforce hours'!N$30=0,0,(AL526/'Workforce hours'!N$30))),(IF(VLOOKUP($Q526,'Workforce hours'!$C$8:$AD$30,BN$7,FALSE)=0,0,(AL526/(VLOOKUP($Q526,'Workforce hours'!$C$8:$AD$30,BN$7,FALSE))))))</f>
        <v>0</v>
      </c>
      <c r="BO526" s="288">
        <f>IF($Q526="n/a",(IF('Workforce hours'!O$30=0,0,(AM526/'Workforce hours'!O$30))),(IF(VLOOKUP($Q526,'Workforce hours'!$C$8:$AD$30,BO$7,FALSE)=0,0,(AM526/(VLOOKUP($Q526,'Workforce hours'!$C$8:$AD$30,BO$7,FALSE))))))</f>
        <v>0</v>
      </c>
      <c r="BP526" s="288">
        <f>IF($Q526="n/a",(IF('Workforce hours'!P$30=0,0,(AN526/'Workforce hours'!P$30))),(IF(VLOOKUP($Q526,'Workforce hours'!$C$8:$AD$30,BP$7,FALSE)=0,0,(AN526/(VLOOKUP($Q526,'Workforce hours'!$C$8:$AD$30,BP$7,FALSE))))))</f>
        <v>0</v>
      </c>
      <c r="BQ526" s="288">
        <f>IF($Q526="n/a",(IF('Workforce hours'!Q$30=0,0,(AO526/'Workforce hours'!Q$30))),(IF(VLOOKUP($Q526,'Workforce hours'!$C$8:$AD$30,BQ$7,FALSE)=0,0,(AO526/(VLOOKUP($Q526,'Workforce hours'!$C$8:$AD$30,BQ$7,FALSE))))))</f>
        <v>0</v>
      </c>
      <c r="BR526" s="288">
        <f>IF($Q526="n/a",(IF('Workforce hours'!R$30=0,0,(AP526/'Workforce hours'!R$30))),(IF(VLOOKUP($Q526,'Workforce hours'!$C$8:$AD$30,BR$7,FALSE)=0,0,(AP526/(VLOOKUP($Q526,'Workforce hours'!$C$8:$AD$30,BR$7,FALSE))))))</f>
        <v>0</v>
      </c>
      <c r="BS526" s="288">
        <f>IF($Q526="n/a",(IF('Workforce hours'!S$30=0,0,(AQ526/'Workforce hours'!S$30))),(IF(VLOOKUP($Q526,'Workforce hours'!$C$8:$AD$30,BS$7,FALSE)=0,0,(AQ526/(VLOOKUP($Q526,'Workforce hours'!$C$8:$AD$30,BS$7,FALSE))))))</f>
        <v>0</v>
      </c>
      <c r="BT526" s="288">
        <f>IF($Q526="n/a",(IF('Workforce hours'!T$30=0,0,(AR526/'Workforce hours'!T$30))),(IF(VLOOKUP($Q526,'Workforce hours'!$C$8:$AD$30,BT$7,FALSE)=0,0,(AR526/(VLOOKUP($Q526,'Workforce hours'!$C$8:$AD$30,BT$7,FALSE))))))</f>
        <v>0</v>
      </c>
      <c r="BU526" s="288">
        <f>IF($Q526="n/a",(IF('Workforce hours'!U$30=0,0,(AS526/'Workforce hours'!U$30))),(IF(VLOOKUP($Q526,'Workforce hours'!$C$8:$AD$30,BU$7,FALSE)=0,0,(AS526/(VLOOKUP($Q526,'Workforce hours'!$C$8:$AD$30,BU$7,FALSE))))))</f>
        <v>49.058527249256144</v>
      </c>
      <c r="BV526" s="288">
        <f>IF($Q526="n/a",(IF('Workforce hours'!V$30=0,0,(AT526/'Workforce hours'!V$30))),(IF(VLOOKUP($Q526,'Workforce hours'!$C$8:$AD$30,BV$7,FALSE)=0,0,(AT526/(VLOOKUP($Q526,'Workforce hours'!$C$8:$AD$30,BV$7,FALSE))))))</f>
        <v>0</v>
      </c>
      <c r="BW526" s="288">
        <f>IF($Q526="n/a",(IF('Workforce hours'!W$30=0,0,(AU526/'Workforce hours'!W$30))),(IF(VLOOKUP($Q526,'Workforce hours'!$C$8:$AD$30,BW$7,FALSE)=0,0,(AU526/(VLOOKUP($Q526,'Workforce hours'!$C$8:$AD$30,BW$7,FALSE))))))</f>
        <v>0</v>
      </c>
      <c r="BX526" s="288">
        <f>IF($Q526="n/a",(IF('Workforce hours'!X$30=0,0,(AV526/'Workforce hours'!X$30))),(IF(VLOOKUP($Q526,'Workforce hours'!$C$8:$AD$30,BX$7,FALSE)=0,0,(AV526/(VLOOKUP($Q526,'Workforce hours'!$C$8:$AD$30,BX$7,FALSE))))))</f>
        <v>0</v>
      </c>
      <c r="BY526" s="288">
        <f>IF($Q526="n/a",(IF('Workforce hours'!Y$30=0,0,(AW526/'Workforce hours'!Y$30))),(IF(VLOOKUP($Q526,'Workforce hours'!$C$8:$AD$30,BY$7,FALSE)=0,0,(AW526/(VLOOKUP($Q526,'Workforce hours'!$C$8:$AD$30,BY$7,FALSE))))))</f>
        <v>0</v>
      </c>
      <c r="BZ526" s="288">
        <f>IF($Q526="n/a",(IF('Workforce hours'!Z$30=0,0,(AX526/'Workforce hours'!Z$30))),(IF(VLOOKUP($Q526,'Workforce hours'!$C$8:$AD$30,BZ$7,FALSE)=0,0,(AX526/(VLOOKUP($Q526,'Workforce hours'!$C$8:$AD$30,BZ$7,FALSE))))))</f>
        <v>0</v>
      </c>
      <c r="CA526" s="288">
        <f>IF($Q526="n/a",(IF('Workforce hours'!AA$30=0,0,(AY526/'Workforce hours'!AA$30))),(IF(VLOOKUP($Q526,'Workforce hours'!$C$8:$AD$30,CA$7,FALSE)=0,0,(AY526/(VLOOKUP($Q526,'Workforce hours'!$C$8:$AD$30,CA$7,FALSE))))))</f>
        <v>0</v>
      </c>
      <c r="CB526" s="288">
        <f>IF($Q526="n/a",(IF('Workforce hours'!AB$30=0,0,(AZ526/'Workforce hours'!AB$30))),(IF(VLOOKUP($Q526,'Workforce hours'!$C$8:$AD$30,CB$7,FALSE)=0,0,(AZ526/(VLOOKUP($Q526,'Workforce hours'!$C$8:$AD$30,CB$7,FALSE))))))</f>
        <v>0</v>
      </c>
      <c r="CC526" s="288">
        <f>IF($Q526="n/a",(IF('Workforce hours'!AC$30=0,0,(BA526/'Workforce hours'!AC$30))),(IF(VLOOKUP($Q526,'Workforce hours'!$C$8:$AD$30,CC$7,FALSE)=0,0,(BA526/(VLOOKUP($Q526,'Workforce hours'!$C$8:$AD$30,CC$7,FALSE))))))</f>
        <v>0</v>
      </c>
      <c r="CD526" s="288">
        <f>IF($Q526="n/a",(IF('Workforce hours'!AD$30=0,0,(BB526/'Workforce hours'!AD$30))),(IF(VLOOKUP($Q526,'Workforce hours'!$C$8:$AD$30,CD$7,FALSE)=0,0,(BB526/(VLOOKUP($Q526,'Workforce hours'!$C$8:$AD$30,CD$7,FALSE))))))</f>
        <v>0</v>
      </c>
      <c r="CE526" s="289">
        <f t="shared" si="74"/>
        <v>0</v>
      </c>
      <c r="CF526" s="290">
        <f>BD526*'Workforce costs'!B$9*(1+'Workforce costs'!B$10)*(1+'Workforce costs'!B$11)</f>
        <v>0</v>
      </c>
      <c r="CG526" s="290">
        <f>BE526*'Workforce costs'!C$9*(1+'Workforce costs'!C$10)*(1+'Workforce costs'!C$11)</f>
        <v>0</v>
      </c>
      <c r="CH526" s="290">
        <f>BF526*'Workforce costs'!D$9*(1+'Workforce costs'!D$10)*(1+'Workforce costs'!D$11)</f>
        <v>0</v>
      </c>
      <c r="CI526" s="290">
        <f>BG526*'Workforce costs'!E$9*(1+'Workforce costs'!E$10)*(1+'Workforce costs'!E$11)</f>
        <v>0</v>
      </c>
      <c r="CJ526" s="290">
        <f>BH526*'Workforce costs'!F$9*(1+'Workforce costs'!F$10)*(1+'Workforce costs'!F$11)</f>
        <v>0</v>
      </c>
      <c r="CK526" s="290">
        <f>BI526*'Workforce costs'!G$9*(1+'Workforce costs'!G$10)*(1+'Workforce costs'!G$11)</f>
        <v>0</v>
      </c>
      <c r="CL526" s="290">
        <f>BJ526*'Workforce costs'!H$9*(1+'Workforce costs'!H$10)*(1+'Workforce costs'!H$11)</f>
        <v>0</v>
      </c>
      <c r="CM526" s="290">
        <f>BK526*'Workforce costs'!I$9*(1+'Workforce costs'!I$10)*(1+'Workforce costs'!I$11)</f>
        <v>0</v>
      </c>
      <c r="CN526" s="290">
        <f>BL526*'Workforce costs'!J$9*(1+'Workforce costs'!J$10)*(1+'Workforce costs'!J$11)</f>
        <v>0</v>
      </c>
      <c r="CO526" s="290">
        <f>BM526*'Workforce costs'!K$9*(1+'Workforce costs'!K$10)*(1+'Workforce costs'!K$11)</f>
        <v>0</v>
      </c>
      <c r="CP526" s="290">
        <f>BN526*'Workforce costs'!L$9*(1+'Workforce costs'!L$10)*(1+'Workforce costs'!L$11)</f>
        <v>0</v>
      </c>
      <c r="CQ526" s="290">
        <f>BO526*'Workforce costs'!M$9*(1+'Workforce costs'!M$10)*(1+'Workforce costs'!M$11)</f>
        <v>0</v>
      </c>
      <c r="CR526" s="290">
        <f>BP526*'Workforce costs'!N$9*(1+'Workforce costs'!N$10)*(1+'Workforce costs'!N$11)</f>
        <v>0</v>
      </c>
      <c r="CS526" s="290">
        <f>BQ526*'Workforce costs'!O$9*(1+'Workforce costs'!O$10)*(1+'Workforce costs'!O$11)</f>
        <v>0</v>
      </c>
      <c r="CT526" s="290">
        <f>BR526*'Workforce costs'!P$9*(1+'Workforce costs'!P$10)*(1+'Workforce costs'!P$11)</f>
        <v>0</v>
      </c>
      <c r="CU526" s="290">
        <f>BS526*'Workforce costs'!Q$9*(1+'Workforce costs'!Q$10)*(1+'Workforce costs'!Q$11)</f>
        <v>0</v>
      </c>
      <c r="CV526" s="290">
        <f>BT526*'Workforce costs'!R$9*(1+'Workforce costs'!R$10)*(1+'Workforce costs'!R$11)</f>
        <v>0</v>
      </c>
      <c r="CW526" s="290">
        <f>BU526*'Workforce costs'!S$9*(1+'Workforce costs'!S$10)*(1+'Workforce costs'!S$11)</f>
        <v>0</v>
      </c>
      <c r="CX526" s="290">
        <f>BV526*'Workforce costs'!T$9*(1+'Workforce costs'!T$10)*(1+'Workforce costs'!T$11)</f>
        <v>0</v>
      </c>
      <c r="CY526" s="290">
        <f>BW526*'Workforce costs'!U$9*(1+'Workforce costs'!U$10)*(1+'Workforce costs'!U$11)</f>
        <v>0</v>
      </c>
      <c r="CZ526" s="290">
        <f>BX526*'Workforce costs'!V$9*(1+'Workforce costs'!V$10)*(1+'Workforce costs'!V$11)</f>
        <v>0</v>
      </c>
      <c r="DA526" s="290">
        <f>BY526*'Workforce costs'!W$9*(1+'Workforce costs'!W$10)*(1+'Workforce costs'!W$11)</f>
        <v>0</v>
      </c>
      <c r="DB526" s="290">
        <f>BZ526*'Workforce costs'!X$9*(1+'Workforce costs'!X$10)*(1+'Workforce costs'!X$11)</f>
        <v>0</v>
      </c>
      <c r="DC526" s="290">
        <f>CA526*'Workforce costs'!Y$9*(1+'Workforce costs'!Y$10)*(1+'Workforce costs'!Y$11)</f>
        <v>0</v>
      </c>
      <c r="DD526" s="290">
        <f>CB526*'Workforce costs'!Z$9*(1+'Workforce costs'!Z$10)*(1+'Workforce costs'!Z$11)</f>
        <v>0</v>
      </c>
      <c r="DE526" s="290">
        <f>CC526*'Workforce costs'!AA$9*(1+'Workforce costs'!AA$10)*(1+'Workforce costs'!AA$11)</f>
        <v>0</v>
      </c>
      <c r="DF526" s="290">
        <f>CD526*'Workforce costs'!AB$9*(1+'Workforce costs'!AB$10)*(1+'Workforce costs'!AB$11)</f>
        <v>0</v>
      </c>
    </row>
    <row r="527" spans="1:110" x14ac:dyDescent="0.3">
      <c r="A527" s="2" t="str">
        <f>Outputs!$A$4</f>
        <v>Australia</v>
      </c>
      <c r="B527" s="2" t="str">
        <f t="shared" si="67"/>
        <v>Australia ALL</v>
      </c>
      <c r="C527" s="30">
        <f>VLOOKUP($B527,Populations!$D$15:$H$1920,3,FALSE)</f>
        <v>26648878</v>
      </c>
      <c r="D527" s="255">
        <f>IF(OR($H527="General pop",$H527="Schools",$H527="Workplace",$H527="Skills Training",$H527="Digital Supports"),1,VLOOKUP($B527,Populations!$D$15:$H$1920,5,FALSE))</f>
        <v>1</v>
      </c>
      <c r="E527" s="88">
        <f>VLOOKUP(I527,Epidemiology!$C$10:$H$47,6,FALSE)</f>
        <v>4710</v>
      </c>
      <c r="F527" s="102">
        <f>'Care profiles'!R528</f>
        <v>0.1</v>
      </c>
      <c r="G527" s="15" t="str">
        <f>'Care profiles'!A528</f>
        <v>ALL</v>
      </c>
      <c r="H527" s="15" t="str">
        <f>'Care profiles'!B528</f>
        <v>Impacted</v>
      </c>
      <c r="I527" s="15" t="str">
        <f>'Care profiles'!C528</f>
        <v>Impacted</v>
      </c>
      <c r="J527" s="15" t="str">
        <f>'Care profiles'!D528</f>
        <v>Care profile</v>
      </c>
      <c r="K527" s="15" t="str">
        <f>'Care profiles'!E528</f>
        <v>Postvention Protocol Response Groups</v>
      </c>
      <c r="L527" s="104">
        <f>'Care profiles'!F528</f>
        <v>1</v>
      </c>
      <c r="M527" s="15">
        <f>'Care profiles'!G528</f>
        <v>2</v>
      </c>
      <c r="N527" s="15">
        <f>'Care profiles'!H528</f>
        <v>60</v>
      </c>
      <c r="O527" s="15" t="str">
        <f>'Care profiles'!I528</f>
        <v>min</v>
      </c>
      <c r="P527" s="15" t="str">
        <f>'Care profiles'!J528</f>
        <v>Training Facilitator</v>
      </c>
      <c r="Q527" s="15" t="str">
        <f>'Care profiles'!K528</f>
        <v>n/a</v>
      </c>
      <c r="R527" s="15" t="str">
        <f>'Care profiles'!M528</f>
        <v>Y</v>
      </c>
      <c r="S527" s="15" t="str">
        <f>'Care profiles'!O528</f>
        <v>Y</v>
      </c>
      <c r="T527" s="15" t="str">
        <f>'Care profiles'!Q528</f>
        <v>N</v>
      </c>
      <c r="U527" s="30">
        <f t="shared" si="68"/>
        <v>1255162.1538</v>
      </c>
      <c r="V527" s="30">
        <f t="shared" si="69"/>
        <v>1255162.1538</v>
      </c>
      <c r="W527" s="30">
        <f>IF(M527="n/a",0,IF(O527="days",V527*M527*(1+(VLOOKUP(K527,'Bed parameters'!$A$9:$G$12,7,FALSE))),V527*M527))</f>
        <v>2510324.3075999999</v>
      </c>
      <c r="X527" s="30">
        <f t="shared" si="70"/>
        <v>2510324.3075999999</v>
      </c>
      <c r="Y527" s="30">
        <f t="shared" si="71"/>
        <v>0</v>
      </c>
      <c r="Z527" s="113">
        <f>_xlfn.IFNA(Y527/((VLOOKUP(K527,'Bed parameters'!$A$9:$G$12,3,FALSE))*(VLOOKUP(K527,'Bed parameters'!$A$9:$G$12,5,FALSE))),0)</f>
        <v>0</v>
      </c>
      <c r="AA527" s="30">
        <f t="shared" si="72"/>
        <v>251032.43076000002</v>
      </c>
      <c r="AB527" s="30">
        <f>_xlfn.IFNA(IF($O527="days",$Y527*(VLOOKUP($K527,'Bed parameters'!$A$9:$I$12,9,FALSE))*$F527*(VLOOKUP($Q527,'Workforce distribution'!$C$8:$AD$30,AB$7,FALSE)),IF($Q527="n/a",(IF($P527=AB$6,$X527*$F527,0)),$X527*$F527*(VLOOKUP($Q527,'Workforce distribution'!$C$8:$AD$30,AB$7,FALSE)))),0)</f>
        <v>0</v>
      </c>
      <c r="AC527" s="30">
        <f>_xlfn.IFNA(IF($O527="days",$Y527*(VLOOKUP($K527,'Bed parameters'!$A$9:$I$12,9,FALSE))*$F527*(VLOOKUP($Q527,'Workforce distribution'!$C$8:$AD$30,AC$7,FALSE)),IF($Q527="n/a",(IF($P527=AC$6,$X527*$F527,0)),$X527*$F527*(VLOOKUP($Q527,'Workforce distribution'!$C$8:$AD$30,AC$7,FALSE)))),0)</f>
        <v>0</v>
      </c>
      <c r="AD527" s="30">
        <f>_xlfn.IFNA(IF($O527="days",$Y527*(VLOOKUP($K527,'Bed parameters'!$A$9:$I$12,9,FALSE))*$F527*(VLOOKUP($Q527,'Workforce distribution'!$C$8:$AD$30,AD$7,FALSE)),IF($Q527="n/a",(IF($P527=AD$6,$X527*$F527,0)),$X527*$F527*(VLOOKUP($Q527,'Workforce distribution'!$C$8:$AD$30,AD$7,FALSE)))),0)</f>
        <v>251032.43076000002</v>
      </c>
      <c r="AE527" s="30">
        <f>_xlfn.IFNA(IF($O527="days",$Y527*(VLOOKUP($K527,'Bed parameters'!$A$9:$I$12,9,FALSE))*$F527*(VLOOKUP($Q527,'Workforce distribution'!$C$8:$AD$30,AE$7,FALSE)),IF($Q527="n/a",(IF($P527=AE$6,$X527*$F527,0)),$X527*$F527*(VLOOKUP($Q527,'Workforce distribution'!$C$8:$AD$30,AE$7,FALSE)))),0)</f>
        <v>0</v>
      </c>
      <c r="AF527" s="30">
        <f>_xlfn.IFNA(IF($O527="days",$Y527*(VLOOKUP($K527,'Bed parameters'!$A$9:$I$12,9,FALSE))*$F527*(VLOOKUP($Q527,'Workforce distribution'!$C$8:$AD$30,AF$7,FALSE)),IF($Q527="n/a",(IF($P527=AF$6,$X527*$F527,0)),$X527*$F527*(VLOOKUP($Q527,'Workforce distribution'!$C$8:$AD$30,AF$7,FALSE)))),0)</f>
        <v>0</v>
      </c>
      <c r="AG527" s="30">
        <f>_xlfn.IFNA(IF($O527="days",$Y527*(VLOOKUP($K527,'Bed parameters'!$A$9:$I$12,9,FALSE))*$F527*(VLOOKUP($Q527,'Workforce distribution'!$C$8:$AD$30,AG$7,FALSE)),IF($Q527="n/a",(IF($P527=AG$6,$X527*$F527,0)),$X527*$F527*(VLOOKUP($Q527,'Workforce distribution'!$C$8:$AD$30,AG$7,FALSE)))),0)</f>
        <v>0</v>
      </c>
      <c r="AH527" s="30">
        <f>_xlfn.IFNA(IF($O527="days",$Y527*(VLOOKUP($K527,'Bed parameters'!$A$9:$I$12,9,FALSE))*$F527*(VLOOKUP($Q527,'Workforce distribution'!$C$8:$AD$30,AH$7,FALSE)),IF($Q527="n/a",(IF($P527=AH$6,$X527*$F527,0)),$X527*$F527*(VLOOKUP($Q527,'Workforce distribution'!$C$8:$AD$30,AH$7,FALSE)))),0)</f>
        <v>0</v>
      </c>
      <c r="AI527" s="30">
        <f>_xlfn.IFNA(IF($O527="days",$Y527*(VLOOKUP($K527,'Bed parameters'!$A$9:$I$12,9,FALSE))*$F527*(VLOOKUP($Q527,'Workforce distribution'!$C$8:$AD$30,AI$7,FALSE)),IF($Q527="n/a",(IF($P527=AI$6,$X527*$F527,0)),$X527*$F527*(VLOOKUP($Q527,'Workforce distribution'!$C$8:$AD$30,AI$7,FALSE)))),0)</f>
        <v>0</v>
      </c>
      <c r="AJ527" s="30">
        <f>_xlfn.IFNA(IF($O527="days",$Y527*(VLOOKUP($K527,'Bed parameters'!$A$9:$I$12,9,FALSE))*$F527*(VLOOKUP($Q527,'Workforce distribution'!$C$8:$AD$30,AJ$7,FALSE)),IF($Q527="n/a",(IF($P527=AJ$6,$X527*$F527,0)),$X527*$F527*(VLOOKUP($Q527,'Workforce distribution'!$C$8:$AD$30,AJ$7,FALSE)))),0)</f>
        <v>0</v>
      </c>
      <c r="AK527" s="30">
        <f>_xlfn.IFNA(IF($O527="days",$Y527*(VLOOKUP($K527,'Bed parameters'!$A$9:$I$12,9,FALSE))*$F527*(VLOOKUP($Q527,'Workforce distribution'!$C$8:$AD$30,AK$7,FALSE)),IF($Q527="n/a",(IF($P527=AK$6,$X527*$F527,0)),$X527*$F527*(VLOOKUP($Q527,'Workforce distribution'!$C$8:$AD$30,AK$7,FALSE)))),0)</f>
        <v>0</v>
      </c>
      <c r="AL527" s="30">
        <f>_xlfn.IFNA(IF($O527="days",$Y527*(VLOOKUP($K527,'Bed parameters'!$A$9:$I$12,9,FALSE))*$F527*(VLOOKUP($Q527,'Workforce distribution'!$C$8:$AD$30,AL$7,FALSE)),IF($Q527="n/a",(IF($P527=AL$6,$X527*$F527,0)),$X527*$F527*(VLOOKUP($Q527,'Workforce distribution'!$C$8:$AD$30,AL$7,FALSE)))),0)</f>
        <v>0</v>
      </c>
      <c r="AM527" s="30">
        <f>_xlfn.IFNA(IF($O527="days",$Y527*(VLOOKUP($K527,'Bed parameters'!$A$9:$I$12,9,FALSE))*$F527*(VLOOKUP($Q527,'Workforce distribution'!$C$8:$AD$30,AM$7,FALSE)),IF($Q527="n/a",(IF($P527=AM$6,$X527*$F527,0)),$X527*$F527*(VLOOKUP($Q527,'Workforce distribution'!$C$8:$AD$30,AM$7,FALSE)))),0)</f>
        <v>0</v>
      </c>
      <c r="AN527" s="30">
        <f>_xlfn.IFNA(IF($O527="days",$Y527*(VLOOKUP($K527,'Bed parameters'!$A$9:$I$12,9,FALSE))*$F527*(VLOOKUP($Q527,'Workforce distribution'!$C$8:$AD$30,AN$7,FALSE)),IF($Q527="n/a",(IF($P527=AN$6,$X527*$F527,0)),$X527*$F527*(VLOOKUP($Q527,'Workforce distribution'!$C$8:$AD$30,AN$7,FALSE)))),0)</f>
        <v>0</v>
      </c>
      <c r="AO527" s="30">
        <f>_xlfn.IFNA(IF($O527="days",$Y527*(VLOOKUP($K527,'Bed parameters'!$A$9:$I$12,9,FALSE))*$F527*(VLOOKUP($Q527,'Workforce distribution'!$C$8:$AD$30,AO$7,FALSE)),IF($Q527="n/a",(IF($P527=AO$6,$X527*$F527,0)),$X527*$F527*(VLOOKUP($Q527,'Workforce distribution'!$C$8:$AD$30,AO$7,FALSE)))),0)</f>
        <v>0</v>
      </c>
      <c r="AP527" s="30">
        <f>_xlfn.IFNA(IF($O527="days",$Y527*(VLOOKUP($K527,'Bed parameters'!$A$9:$I$12,9,FALSE))*$F527*(VLOOKUP($Q527,'Workforce distribution'!$C$8:$AD$30,AP$7,FALSE)),IF($Q527="n/a",(IF($P527=AP$6,$X527*$F527,0)),$X527*$F527*(VLOOKUP($Q527,'Workforce distribution'!$C$8:$AD$30,AP$7,FALSE)))),0)</f>
        <v>0</v>
      </c>
      <c r="AQ527" s="30">
        <f>_xlfn.IFNA(IF($O527="days",$Y527*(VLOOKUP($K527,'Bed parameters'!$A$9:$I$12,9,FALSE))*$F527*(VLOOKUP($Q527,'Workforce distribution'!$C$8:$AD$30,AQ$7,FALSE)),IF($Q527="n/a",(IF($P527=AQ$6,$X527*$F527,0)),$X527*$F527*(VLOOKUP($Q527,'Workforce distribution'!$C$8:$AD$30,AQ$7,FALSE)))),0)</f>
        <v>0</v>
      </c>
      <c r="AR527" s="30">
        <f>_xlfn.IFNA(IF($O527="days",$Y527*(VLOOKUP($K527,'Bed parameters'!$A$9:$I$12,9,FALSE))*$F527*(VLOOKUP($Q527,'Workforce distribution'!$C$8:$AD$30,AR$7,FALSE)),IF($Q527="n/a",(IF($P527=AR$6,$X527*$F527,0)),$X527*$F527*(VLOOKUP($Q527,'Workforce distribution'!$C$8:$AD$30,AR$7,FALSE)))),0)</f>
        <v>0</v>
      </c>
      <c r="AS527" s="30">
        <f>_xlfn.IFNA(IF($O527="days",$Y527*(VLOOKUP($K527,'Bed parameters'!$A$9:$I$12,9,FALSE))*$F527*(VLOOKUP($Q527,'Workforce distribution'!$C$8:$AD$30,AS$7,FALSE)),IF($Q527="n/a",(IF($P527=AS$6,$X527*$F527,0)),$X527*$F527*(VLOOKUP($Q527,'Workforce distribution'!$C$8:$AD$30,AS$7,FALSE)))),0)</f>
        <v>0</v>
      </c>
      <c r="AT527" s="30">
        <f>_xlfn.IFNA(IF($O527="days",$Y527*(VLOOKUP($K527,'Bed parameters'!$A$9:$I$12,9,FALSE))*$F527*(VLOOKUP($Q527,'Workforce distribution'!$C$8:$AD$30,AT$7,FALSE)),IF($Q527="n/a",(IF($P527=AT$6,$X527*$F527,0)),$X527*$F527*(VLOOKUP($Q527,'Workforce distribution'!$C$8:$AD$30,AT$7,FALSE)))),0)</f>
        <v>0</v>
      </c>
      <c r="AU527" s="30">
        <f>_xlfn.IFNA(IF($O527="days",$Y527*(VLOOKUP($K527,'Bed parameters'!$A$9:$I$12,9,FALSE))*$F527*(VLOOKUP($Q527,'Workforce distribution'!$C$8:$AD$30,AU$7,FALSE)),IF($Q527="n/a",(IF($P527=AU$6,$X527*$F527,0)),$X527*$F527*(VLOOKUP($Q527,'Workforce distribution'!$C$8:$AD$30,AU$7,FALSE)))),0)</f>
        <v>0</v>
      </c>
      <c r="AV527" s="30">
        <f>_xlfn.IFNA(IF($O527="days",$Y527*(VLOOKUP($K527,'Bed parameters'!$A$9:$I$12,9,FALSE))*$F527*(VLOOKUP($Q527,'Workforce distribution'!$C$8:$AD$30,AV$7,FALSE)),IF($Q527="n/a",(IF($P527=AV$6,$X527*$F527,0)),$X527*$F527*(VLOOKUP($Q527,'Workforce distribution'!$C$8:$AD$30,AV$7,FALSE)))),0)</f>
        <v>0</v>
      </c>
      <c r="AW527" s="30">
        <f>_xlfn.IFNA(IF($O527="days",$Y527*(VLOOKUP($K527,'Bed parameters'!$A$9:$I$12,9,FALSE))*$F527*(VLOOKUP($Q527,'Workforce distribution'!$C$8:$AD$30,AW$7,FALSE)),IF($Q527="n/a",(IF($P527=AW$6,$X527*$F527,0)),$X527*$F527*(VLOOKUP($Q527,'Workforce distribution'!$C$8:$AD$30,AW$7,FALSE)))),0)</f>
        <v>0</v>
      </c>
      <c r="AX527" s="30">
        <f>_xlfn.IFNA(IF($O527="days",$Y527*(VLOOKUP($K527,'Bed parameters'!$A$9:$I$12,9,FALSE))*$F527*(VLOOKUP($Q527,'Workforce distribution'!$C$8:$AD$30,AX$7,FALSE)),IF($Q527="n/a",(IF($P527=AX$6,$X527*$F527,0)),$X527*$F527*(VLOOKUP($Q527,'Workforce distribution'!$C$8:$AD$30,AX$7,FALSE)))),0)</f>
        <v>0</v>
      </c>
      <c r="AY527" s="30">
        <f>_xlfn.IFNA(IF($O527="days",$Y527*(VLOOKUP($K527,'Bed parameters'!$A$9:$I$12,9,FALSE))*$F527*(VLOOKUP($Q527,'Workforce distribution'!$C$8:$AD$30,AY$7,FALSE)),IF($Q527="n/a",(IF($P527=AY$6,$X527*$F527,0)),$X527*$F527*(VLOOKUP($Q527,'Workforce distribution'!$C$8:$AD$30,AY$7,FALSE)))),0)</f>
        <v>0</v>
      </c>
      <c r="AZ527" s="30">
        <f>_xlfn.IFNA(IF($O527="days",$Y527*(VLOOKUP($K527,'Bed parameters'!$A$9:$I$12,9,FALSE))*$F527*(VLOOKUP($Q527,'Workforce distribution'!$C$8:$AD$30,AZ$7,FALSE)),IF($Q527="n/a",(IF($P527=AZ$6,$X527*$F527,0)),$X527*$F527*(VLOOKUP($Q527,'Workforce distribution'!$C$8:$AD$30,AZ$7,FALSE)))),0)</f>
        <v>0</v>
      </c>
      <c r="BA527" s="30">
        <f>_xlfn.IFNA(IF($O527="days",$Y527*(VLOOKUP($K527,'Bed parameters'!$A$9:$I$12,9,FALSE))*$F527*(VLOOKUP($Q527,'Workforce distribution'!$C$8:$AD$30,BA$7,FALSE)),IF($Q527="n/a",(IF($P527=BA$6,$X527*$F527,0)),$X527*$F527*(VLOOKUP($Q527,'Workforce distribution'!$C$8:$AD$30,BA$7,FALSE)))),0)</f>
        <v>0</v>
      </c>
      <c r="BB527" s="30">
        <f>_xlfn.IFNA(IF($O527="days",$Y527*(VLOOKUP($K527,'Bed parameters'!$A$9:$I$12,9,FALSE))*$F527*(VLOOKUP($Q527,'Workforce distribution'!$C$8:$AD$30,BB$7,FALSE)),IF($Q527="n/a",(IF($P527=BB$6,$X527*$F527,0)),$X527*$F527*(VLOOKUP($Q527,'Workforce distribution'!$C$8:$AD$30,BB$7,FALSE)))),0)</f>
        <v>0</v>
      </c>
      <c r="BC527" s="149">
        <f t="shared" si="73"/>
        <v>251.03243076000001</v>
      </c>
      <c r="BD527" s="288">
        <f>IF($Q527="n/a",(IF('Workforce hours'!D$30=0,0,(AB527/'Workforce hours'!D$30))),(IF(VLOOKUP($Q527,'Workforce hours'!$C$8:$AD$30,BD$7,FALSE)=0,0,(AB527/(VLOOKUP($Q527,'Workforce hours'!$C$8:$AD$30,BD$7,FALSE))))))</f>
        <v>0</v>
      </c>
      <c r="BE527" s="288">
        <f>IF($Q527="n/a",(IF('Workforce hours'!E$30=0,0,(AC527/'Workforce hours'!E$30))),(IF(VLOOKUP($Q527,'Workforce hours'!$C$8:$AD$30,BE$7,FALSE)=0,0,(AC527/(VLOOKUP($Q527,'Workforce hours'!$C$8:$AD$30,BE$7,FALSE))))))</f>
        <v>0</v>
      </c>
      <c r="BF527" s="288">
        <f>IF($Q527="n/a",(IF('Workforce hours'!F$30=0,0,(AD527/'Workforce hours'!F$30))),(IF(VLOOKUP($Q527,'Workforce hours'!$C$8:$AD$30,BF$7,FALSE)=0,0,(AD527/(VLOOKUP($Q527,'Workforce hours'!$C$8:$AD$30,BF$7,FALSE))))))</f>
        <v>251.03243076000001</v>
      </c>
      <c r="BG527" s="288">
        <f>IF($Q527="n/a",(IF('Workforce hours'!G$30=0,0,(AE527/'Workforce hours'!G$30))),(IF(VLOOKUP($Q527,'Workforce hours'!$C$8:$AD$30,BG$7,FALSE)=0,0,(AE527/(VLOOKUP($Q527,'Workforce hours'!$C$8:$AD$30,BG$7,FALSE))))))</f>
        <v>0</v>
      </c>
      <c r="BH527" s="288">
        <f>IF($Q527="n/a",(IF('Workforce hours'!H$30=0,0,(AF527/'Workforce hours'!H$30))),(IF(VLOOKUP($Q527,'Workforce hours'!$C$8:$AD$30,BH$7,FALSE)=0,0,(AF527/(VLOOKUP($Q527,'Workforce hours'!$C$8:$AD$30,BH$7,FALSE))))))</f>
        <v>0</v>
      </c>
      <c r="BI527" s="288">
        <f>IF($Q527="n/a",(IF('Workforce hours'!I$30=0,0,(AG527/'Workforce hours'!I$30))),(IF(VLOOKUP($Q527,'Workforce hours'!$C$8:$AD$30,BI$7,FALSE)=0,0,(AG527/(VLOOKUP($Q527,'Workforce hours'!$C$8:$AD$30,BI$7,FALSE))))))</f>
        <v>0</v>
      </c>
      <c r="BJ527" s="288">
        <f>IF($Q527="n/a",(IF('Workforce hours'!J$30=0,0,(AH527/'Workforce hours'!J$30))),(IF(VLOOKUP($Q527,'Workforce hours'!$C$8:$AD$30,BJ$7,FALSE)=0,0,(AH527/(VLOOKUP($Q527,'Workforce hours'!$C$8:$AD$30,BJ$7,FALSE))))))</f>
        <v>0</v>
      </c>
      <c r="BK527" s="288">
        <f>IF($Q527="n/a",(IF('Workforce hours'!K$30=0,0,(AI527/'Workforce hours'!K$30))),(IF(VLOOKUP($Q527,'Workforce hours'!$C$8:$AD$30,BK$7,FALSE)=0,0,(AI527/(VLOOKUP($Q527,'Workforce hours'!$C$8:$AD$30,BK$7,FALSE))))))</f>
        <v>0</v>
      </c>
      <c r="BL527" s="288">
        <f>IF($Q527="n/a",(IF('Workforce hours'!L$30=0,0,(AJ527/'Workforce hours'!L$30))),(IF(VLOOKUP($Q527,'Workforce hours'!$C$8:$AD$30,BL$7,FALSE)=0,0,(AJ527/(VLOOKUP($Q527,'Workforce hours'!$C$8:$AD$30,BL$7,FALSE))))))</f>
        <v>0</v>
      </c>
      <c r="BM527" s="288">
        <f>IF($Q527="n/a",(IF('Workforce hours'!M$30=0,0,(AK527/'Workforce hours'!M$30))),(IF(VLOOKUP($Q527,'Workforce hours'!$C$8:$AD$30,BM$7,FALSE)=0,0,(AK527/(VLOOKUP($Q527,'Workforce hours'!$C$8:$AD$30,BM$7,FALSE))))))</f>
        <v>0</v>
      </c>
      <c r="BN527" s="288">
        <f>IF($Q527="n/a",(IF('Workforce hours'!N$30=0,0,(AL527/'Workforce hours'!N$30))),(IF(VLOOKUP($Q527,'Workforce hours'!$C$8:$AD$30,BN$7,FALSE)=0,0,(AL527/(VLOOKUP($Q527,'Workforce hours'!$C$8:$AD$30,BN$7,FALSE))))))</f>
        <v>0</v>
      </c>
      <c r="BO527" s="288">
        <f>IF($Q527="n/a",(IF('Workforce hours'!O$30=0,0,(AM527/'Workforce hours'!O$30))),(IF(VLOOKUP($Q527,'Workforce hours'!$C$8:$AD$30,BO$7,FALSE)=0,0,(AM527/(VLOOKUP($Q527,'Workforce hours'!$C$8:$AD$30,BO$7,FALSE))))))</f>
        <v>0</v>
      </c>
      <c r="BP527" s="288">
        <f>IF($Q527="n/a",(IF('Workforce hours'!P$30=0,0,(AN527/'Workforce hours'!P$30))),(IF(VLOOKUP($Q527,'Workforce hours'!$C$8:$AD$30,BP$7,FALSE)=0,0,(AN527/(VLOOKUP($Q527,'Workforce hours'!$C$8:$AD$30,BP$7,FALSE))))))</f>
        <v>0</v>
      </c>
      <c r="BQ527" s="288">
        <f>IF($Q527="n/a",(IF('Workforce hours'!Q$30=0,0,(AO527/'Workforce hours'!Q$30))),(IF(VLOOKUP($Q527,'Workforce hours'!$C$8:$AD$30,BQ$7,FALSE)=0,0,(AO527/(VLOOKUP($Q527,'Workforce hours'!$C$8:$AD$30,BQ$7,FALSE))))))</f>
        <v>0</v>
      </c>
      <c r="BR527" s="288">
        <f>IF($Q527="n/a",(IF('Workforce hours'!R$30=0,0,(AP527/'Workforce hours'!R$30))),(IF(VLOOKUP($Q527,'Workforce hours'!$C$8:$AD$30,BR$7,FALSE)=0,0,(AP527/(VLOOKUP($Q527,'Workforce hours'!$C$8:$AD$30,BR$7,FALSE))))))</f>
        <v>0</v>
      </c>
      <c r="BS527" s="288">
        <f>IF($Q527="n/a",(IF('Workforce hours'!S$30=0,0,(AQ527/'Workforce hours'!S$30))),(IF(VLOOKUP($Q527,'Workforce hours'!$C$8:$AD$30,BS$7,FALSE)=0,0,(AQ527/(VLOOKUP($Q527,'Workforce hours'!$C$8:$AD$30,BS$7,FALSE))))))</f>
        <v>0</v>
      </c>
      <c r="BT527" s="288">
        <f>IF($Q527="n/a",(IF('Workforce hours'!T$30=0,0,(AR527/'Workforce hours'!T$30))),(IF(VLOOKUP($Q527,'Workforce hours'!$C$8:$AD$30,BT$7,FALSE)=0,0,(AR527/(VLOOKUP($Q527,'Workforce hours'!$C$8:$AD$30,BT$7,FALSE))))))</f>
        <v>0</v>
      </c>
      <c r="BU527" s="288">
        <f>IF($Q527="n/a",(IF('Workforce hours'!U$30=0,0,(AS527/'Workforce hours'!U$30))),(IF(VLOOKUP($Q527,'Workforce hours'!$C$8:$AD$30,BU$7,FALSE)=0,0,(AS527/(VLOOKUP($Q527,'Workforce hours'!$C$8:$AD$30,BU$7,FALSE))))))</f>
        <v>0</v>
      </c>
      <c r="BV527" s="288">
        <f>IF($Q527="n/a",(IF('Workforce hours'!V$30=0,0,(AT527/'Workforce hours'!V$30))),(IF(VLOOKUP($Q527,'Workforce hours'!$C$8:$AD$30,BV$7,FALSE)=0,0,(AT527/(VLOOKUP($Q527,'Workforce hours'!$C$8:$AD$30,BV$7,FALSE))))))</f>
        <v>0</v>
      </c>
      <c r="BW527" s="288">
        <f>IF($Q527="n/a",(IF('Workforce hours'!W$30=0,0,(AU527/'Workforce hours'!W$30))),(IF(VLOOKUP($Q527,'Workforce hours'!$C$8:$AD$30,BW$7,FALSE)=0,0,(AU527/(VLOOKUP($Q527,'Workforce hours'!$C$8:$AD$30,BW$7,FALSE))))))</f>
        <v>0</v>
      </c>
      <c r="BX527" s="288">
        <f>IF($Q527="n/a",(IF('Workforce hours'!X$30=0,0,(AV527/'Workforce hours'!X$30))),(IF(VLOOKUP($Q527,'Workforce hours'!$C$8:$AD$30,BX$7,FALSE)=0,0,(AV527/(VLOOKUP($Q527,'Workforce hours'!$C$8:$AD$30,BX$7,FALSE))))))</f>
        <v>0</v>
      </c>
      <c r="BY527" s="288">
        <f>IF($Q527="n/a",(IF('Workforce hours'!Y$30=0,0,(AW527/'Workforce hours'!Y$30))),(IF(VLOOKUP($Q527,'Workforce hours'!$C$8:$AD$30,BY$7,FALSE)=0,0,(AW527/(VLOOKUP($Q527,'Workforce hours'!$C$8:$AD$30,BY$7,FALSE))))))</f>
        <v>0</v>
      </c>
      <c r="BZ527" s="288">
        <f>IF($Q527="n/a",(IF('Workforce hours'!Z$30=0,0,(AX527/'Workforce hours'!Z$30))),(IF(VLOOKUP($Q527,'Workforce hours'!$C$8:$AD$30,BZ$7,FALSE)=0,0,(AX527/(VLOOKUP($Q527,'Workforce hours'!$C$8:$AD$30,BZ$7,FALSE))))))</f>
        <v>0</v>
      </c>
      <c r="CA527" s="288">
        <f>IF($Q527="n/a",(IF('Workforce hours'!AA$30=0,0,(AY527/'Workforce hours'!AA$30))),(IF(VLOOKUP($Q527,'Workforce hours'!$C$8:$AD$30,CA$7,FALSE)=0,0,(AY527/(VLOOKUP($Q527,'Workforce hours'!$C$8:$AD$30,CA$7,FALSE))))))</f>
        <v>0</v>
      </c>
      <c r="CB527" s="288">
        <f>IF($Q527="n/a",(IF('Workforce hours'!AB$30=0,0,(AZ527/'Workforce hours'!AB$30))),(IF(VLOOKUP($Q527,'Workforce hours'!$C$8:$AD$30,CB$7,FALSE)=0,0,(AZ527/(VLOOKUP($Q527,'Workforce hours'!$C$8:$AD$30,CB$7,FALSE))))))</f>
        <v>0</v>
      </c>
      <c r="CC527" s="288">
        <f>IF($Q527="n/a",(IF('Workforce hours'!AC$30=0,0,(BA527/'Workforce hours'!AC$30))),(IF(VLOOKUP($Q527,'Workforce hours'!$C$8:$AD$30,CC$7,FALSE)=0,0,(BA527/(VLOOKUP($Q527,'Workforce hours'!$C$8:$AD$30,CC$7,FALSE))))))</f>
        <v>0</v>
      </c>
      <c r="CD527" s="288">
        <f>IF($Q527="n/a",(IF('Workforce hours'!AD$30=0,0,(BB527/'Workforce hours'!AD$30))),(IF(VLOOKUP($Q527,'Workforce hours'!$C$8:$AD$30,CD$7,FALSE)=0,0,(BB527/(VLOOKUP($Q527,'Workforce hours'!$C$8:$AD$30,CD$7,FALSE))))))</f>
        <v>0</v>
      </c>
      <c r="CE527" s="289">
        <f t="shared" si="74"/>
        <v>0</v>
      </c>
      <c r="CF527" s="290">
        <f>BD527*'Workforce costs'!B$9*(1+'Workforce costs'!B$10)*(1+'Workforce costs'!B$11)</f>
        <v>0</v>
      </c>
      <c r="CG527" s="290">
        <f>BE527*'Workforce costs'!C$9*(1+'Workforce costs'!C$10)*(1+'Workforce costs'!C$11)</f>
        <v>0</v>
      </c>
      <c r="CH527" s="290">
        <f>BF527*'Workforce costs'!D$9*(1+'Workforce costs'!D$10)*(1+'Workforce costs'!D$11)</f>
        <v>0</v>
      </c>
      <c r="CI527" s="290">
        <f>BG527*'Workforce costs'!E$9*(1+'Workforce costs'!E$10)*(1+'Workforce costs'!E$11)</f>
        <v>0</v>
      </c>
      <c r="CJ527" s="290">
        <f>BH527*'Workforce costs'!F$9*(1+'Workforce costs'!F$10)*(1+'Workforce costs'!F$11)</f>
        <v>0</v>
      </c>
      <c r="CK527" s="290">
        <f>BI527*'Workforce costs'!G$9*(1+'Workforce costs'!G$10)*(1+'Workforce costs'!G$11)</f>
        <v>0</v>
      </c>
      <c r="CL527" s="290">
        <f>BJ527*'Workforce costs'!H$9*(1+'Workforce costs'!H$10)*(1+'Workforce costs'!H$11)</f>
        <v>0</v>
      </c>
      <c r="CM527" s="290">
        <f>BK527*'Workforce costs'!I$9*(1+'Workforce costs'!I$10)*(1+'Workforce costs'!I$11)</f>
        <v>0</v>
      </c>
      <c r="CN527" s="290">
        <f>BL527*'Workforce costs'!J$9*(1+'Workforce costs'!J$10)*(1+'Workforce costs'!J$11)</f>
        <v>0</v>
      </c>
      <c r="CO527" s="290">
        <f>BM527*'Workforce costs'!K$9*(1+'Workforce costs'!K$10)*(1+'Workforce costs'!K$11)</f>
        <v>0</v>
      </c>
      <c r="CP527" s="290">
        <f>BN527*'Workforce costs'!L$9*(1+'Workforce costs'!L$10)*(1+'Workforce costs'!L$11)</f>
        <v>0</v>
      </c>
      <c r="CQ527" s="290">
        <f>BO527*'Workforce costs'!M$9*(1+'Workforce costs'!M$10)*(1+'Workforce costs'!M$11)</f>
        <v>0</v>
      </c>
      <c r="CR527" s="290">
        <f>BP527*'Workforce costs'!N$9*(1+'Workforce costs'!N$10)*(1+'Workforce costs'!N$11)</f>
        <v>0</v>
      </c>
      <c r="CS527" s="290">
        <f>BQ527*'Workforce costs'!O$9*(1+'Workforce costs'!O$10)*(1+'Workforce costs'!O$11)</f>
        <v>0</v>
      </c>
      <c r="CT527" s="290">
        <f>BR527*'Workforce costs'!P$9*(1+'Workforce costs'!P$10)*(1+'Workforce costs'!P$11)</f>
        <v>0</v>
      </c>
      <c r="CU527" s="290">
        <f>BS527*'Workforce costs'!Q$9*(1+'Workforce costs'!Q$10)*(1+'Workforce costs'!Q$11)</f>
        <v>0</v>
      </c>
      <c r="CV527" s="290">
        <f>BT527*'Workforce costs'!R$9*(1+'Workforce costs'!R$10)*(1+'Workforce costs'!R$11)</f>
        <v>0</v>
      </c>
      <c r="CW527" s="290">
        <f>BU527*'Workforce costs'!S$9*(1+'Workforce costs'!S$10)*(1+'Workforce costs'!S$11)</f>
        <v>0</v>
      </c>
      <c r="CX527" s="290">
        <f>BV527*'Workforce costs'!T$9*(1+'Workforce costs'!T$10)*(1+'Workforce costs'!T$11)</f>
        <v>0</v>
      </c>
      <c r="CY527" s="290">
        <f>BW527*'Workforce costs'!U$9*(1+'Workforce costs'!U$10)*(1+'Workforce costs'!U$11)</f>
        <v>0</v>
      </c>
      <c r="CZ527" s="290">
        <f>BX527*'Workforce costs'!V$9*(1+'Workforce costs'!V$10)*(1+'Workforce costs'!V$11)</f>
        <v>0</v>
      </c>
      <c r="DA527" s="290">
        <f>BY527*'Workforce costs'!W$9*(1+'Workforce costs'!W$10)*(1+'Workforce costs'!W$11)</f>
        <v>0</v>
      </c>
      <c r="DB527" s="290">
        <f>BZ527*'Workforce costs'!X$9*(1+'Workforce costs'!X$10)*(1+'Workforce costs'!X$11)</f>
        <v>0</v>
      </c>
      <c r="DC527" s="290">
        <f>CA527*'Workforce costs'!Y$9*(1+'Workforce costs'!Y$10)*(1+'Workforce costs'!Y$11)</f>
        <v>0</v>
      </c>
      <c r="DD527" s="290">
        <f>CB527*'Workforce costs'!Z$9*(1+'Workforce costs'!Z$10)*(1+'Workforce costs'!Z$11)</f>
        <v>0</v>
      </c>
      <c r="DE527" s="290">
        <f>CC527*'Workforce costs'!AA$9*(1+'Workforce costs'!AA$10)*(1+'Workforce costs'!AA$11)</f>
        <v>0</v>
      </c>
      <c r="DF527" s="290">
        <f>CD527*'Workforce costs'!AB$9*(1+'Workforce costs'!AB$10)*(1+'Workforce costs'!AB$11)</f>
        <v>0</v>
      </c>
    </row>
    <row r="528" spans="1:110" x14ac:dyDescent="0.3">
      <c r="A528" s="2" t="str">
        <f>Outputs!$A$4</f>
        <v>Australia</v>
      </c>
      <c r="B528" s="2" t="str">
        <f t="shared" si="67"/>
        <v>Australia ALL</v>
      </c>
      <c r="C528" s="30">
        <f>VLOOKUP($B528,Populations!$D$15:$H$1920,3,FALSE)</f>
        <v>26648878</v>
      </c>
      <c r="D528" s="255">
        <f>IF(OR($H528="General pop",$H528="Schools",$H528="Workplace",$H528="Skills Training",$H528="Digital Supports"),1,VLOOKUP($B528,Populations!$D$15:$H$1920,5,FALSE))</f>
        <v>1</v>
      </c>
      <c r="E528" s="88">
        <f>VLOOKUP(I528,Epidemiology!$C$10:$H$47,6,FALSE)</f>
        <v>4710</v>
      </c>
      <c r="F528" s="102" t="str">
        <f>'Care profiles'!R529</f>
        <v>n/a</v>
      </c>
      <c r="G528" s="15" t="str">
        <f>'Care profiles'!A529</f>
        <v>ALL</v>
      </c>
      <c r="H528" s="15" t="str">
        <f>'Care profiles'!B529</f>
        <v>Impacted</v>
      </c>
      <c r="I528" s="15" t="str">
        <f>'Care profiles'!C529</f>
        <v>Impacted</v>
      </c>
      <c r="J528" s="15" t="str">
        <f>'Care profiles'!D529</f>
        <v>Care profile</v>
      </c>
      <c r="K528" s="15" t="str">
        <f>'Care profiles'!E529</f>
        <v>Telephone and Web-Based Support Services – Self-Guided (Postvention)</v>
      </c>
      <c r="L528" s="104">
        <f>'Care profiles'!F529</f>
        <v>0.1</v>
      </c>
      <c r="M528" s="15">
        <f>'Care profiles'!G529</f>
        <v>1</v>
      </c>
      <c r="N528" s="15" t="str">
        <f>'Care profiles'!H529</f>
        <v>n/a</v>
      </c>
      <c r="O528" s="15" t="str">
        <f>'Care profiles'!I529</f>
        <v>n/a</v>
      </c>
      <c r="P528" s="15" t="str">
        <f>'Care profiles'!J529</f>
        <v>n/a</v>
      </c>
      <c r="Q528" s="15" t="str">
        <f>'Care profiles'!K529</f>
        <v>n/a</v>
      </c>
      <c r="R528" s="15" t="str">
        <f>'Care profiles'!M529</f>
        <v>Y</v>
      </c>
      <c r="S528" s="15" t="str">
        <f>'Care profiles'!O529</f>
        <v>N</v>
      </c>
      <c r="T528" s="15" t="str">
        <f>'Care profiles'!Q529</f>
        <v>N</v>
      </c>
      <c r="U528" s="30">
        <f t="shared" si="68"/>
        <v>1255162.1538</v>
      </c>
      <c r="V528" s="30">
        <f t="shared" si="69"/>
        <v>125516.21538000001</v>
      </c>
      <c r="W528" s="30">
        <f>IF(M528="n/a",0,IF(O528="days",V528*M528*(1+(VLOOKUP(K528,'Bed parameters'!$A$9:$G$12,7,FALSE))),V528*M528))</f>
        <v>125516.21538000001</v>
      </c>
      <c r="X528" s="30">
        <f t="shared" si="70"/>
        <v>0</v>
      </c>
      <c r="Y528" s="30">
        <f t="shared" si="71"/>
        <v>0</v>
      </c>
      <c r="Z528" s="113">
        <f>_xlfn.IFNA(Y528/((VLOOKUP(K528,'Bed parameters'!$A$9:$G$12,3,FALSE))*(VLOOKUP(K528,'Bed parameters'!$A$9:$G$12,5,FALSE))),0)</f>
        <v>0</v>
      </c>
      <c r="AA528" s="30">
        <f t="shared" si="72"/>
        <v>0</v>
      </c>
      <c r="AB528" s="30">
        <f>_xlfn.IFNA(IF($O528="days",$Y528*(VLOOKUP($K528,'Bed parameters'!$A$9:$I$12,9,FALSE))*$F528*(VLOOKUP($Q528,'Workforce distribution'!$C$8:$AD$30,AB$7,FALSE)),IF($Q528="n/a",(IF($P528=AB$6,$X528*$F528,0)),$X528*$F528*(VLOOKUP($Q528,'Workforce distribution'!$C$8:$AD$30,AB$7,FALSE)))),0)</f>
        <v>0</v>
      </c>
      <c r="AC528" s="30">
        <f>_xlfn.IFNA(IF($O528="days",$Y528*(VLOOKUP($K528,'Bed parameters'!$A$9:$I$12,9,FALSE))*$F528*(VLOOKUP($Q528,'Workforce distribution'!$C$8:$AD$30,AC$7,FALSE)),IF($Q528="n/a",(IF($P528=AC$6,$X528*$F528,0)),$X528*$F528*(VLOOKUP($Q528,'Workforce distribution'!$C$8:$AD$30,AC$7,FALSE)))),0)</f>
        <v>0</v>
      </c>
      <c r="AD528" s="30">
        <f>_xlfn.IFNA(IF($O528="days",$Y528*(VLOOKUP($K528,'Bed parameters'!$A$9:$I$12,9,FALSE))*$F528*(VLOOKUP($Q528,'Workforce distribution'!$C$8:$AD$30,AD$7,FALSE)),IF($Q528="n/a",(IF($P528=AD$6,$X528*$F528,0)),$X528*$F528*(VLOOKUP($Q528,'Workforce distribution'!$C$8:$AD$30,AD$7,FALSE)))),0)</f>
        <v>0</v>
      </c>
      <c r="AE528" s="30">
        <f>_xlfn.IFNA(IF($O528="days",$Y528*(VLOOKUP($K528,'Bed parameters'!$A$9:$I$12,9,FALSE))*$F528*(VLOOKUP($Q528,'Workforce distribution'!$C$8:$AD$30,AE$7,FALSE)),IF($Q528="n/a",(IF($P528=AE$6,$X528*$F528,0)),$X528*$F528*(VLOOKUP($Q528,'Workforce distribution'!$C$8:$AD$30,AE$7,FALSE)))),0)</f>
        <v>0</v>
      </c>
      <c r="AF528" s="30">
        <f>_xlfn.IFNA(IF($O528="days",$Y528*(VLOOKUP($K528,'Bed parameters'!$A$9:$I$12,9,FALSE))*$F528*(VLOOKUP($Q528,'Workforce distribution'!$C$8:$AD$30,AF$7,FALSE)),IF($Q528="n/a",(IF($P528=AF$6,$X528*$F528,0)),$X528*$F528*(VLOOKUP($Q528,'Workforce distribution'!$C$8:$AD$30,AF$7,FALSE)))),0)</f>
        <v>0</v>
      </c>
      <c r="AG528" s="30">
        <f>_xlfn.IFNA(IF($O528="days",$Y528*(VLOOKUP($K528,'Bed parameters'!$A$9:$I$12,9,FALSE))*$F528*(VLOOKUP($Q528,'Workforce distribution'!$C$8:$AD$30,AG$7,FALSE)),IF($Q528="n/a",(IF($P528=AG$6,$X528*$F528,0)),$X528*$F528*(VLOOKUP($Q528,'Workforce distribution'!$C$8:$AD$30,AG$7,FALSE)))),0)</f>
        <v>0</v>
      </c>
      <c r="AH528" s="30">
        <f>_xlfn.IFNA(IF($O528="days",$Y528*(VLOOKUP($K528,'Bed parameters'!$A$9:$I$12,9,FALSE))*$F528*(VLOOKUP($Q528,'Workforce distribution'!$C$8:$AD$30,AH$7,FALSE)),IF($Q528="n/a",(IF($P528=AH$6,$X528*$F528,0)),$X528*$F528*(VLOOKUP($Q528,'Workforce distribution'!$C$8:$AD$30,AH$7,FALSE)))),0)</f>
        <v>0</v>
      </c>
      <c r="AI528" s="30">
        <f>_xlfn.IFNA(IF($O528="days",$Y528*(VLOOKUP($K528,'Bed parameters'!$A$9:$I$12,9,FALSE))*$F528*(VLOOKUP($Q528,'Workforce distribution'!$C$8:$AD$30,AI$7,FALSE)),IF($Q528="n/a",(IF($P528=AI$6,$X528*$F528,0)),$X528*$F528*(VLOOKUP($Q528,'Workforce distribution'!$C$8:$AD$30,AI$7,FALSE)))),0)</f>
        <v>0</v>
      </c>
      <c r="AJ528" s="30">
        <f>_xlfn.IFNA(IF($O528="days",$Y528*(VLOOKUP($K528,'Bed parameters'!$A$9:$I$12,9,FALSE))*$F528*(VLOOKUP($Q528,'Workforce distribution'!$C$8:$AD$30,AJ$7,FALSE)),IF($Q528="n/a",(IF($P528=AJ$6,$X528*$F528,0)),$X528*$F528*(VLOOKUP($Q528,'Workforce distribution'!$C$8:$AD$30,AJ$7,FALSE)))),0)</f>
        <v>0</v>
      </c>
      <c r="AK528" s="30">
        <f>_xlfn.IFNA(IF($O528="days",$Y528*(VLOOKUP($K528,'Bed parameters'!$A$9:$I$12,9,FALSE))*$F528*(VLOOKUP($Q528,'Workforce distribution'!$C$8:$AD$30,AK$7,FALSE)),IF($Q528="n/a",(IF($P528=AK$6,$X528*$F528,0)),$X528*$F528*(VLOOKUP($Q528,'Workforce distribution'!$C$8:$AD$30,AK$7,FALSE)))),0)</f>
        <v>0</v>
      </c>
      <c r="AL528" s="30">
        <f>_xlfn.IFNA(IF($O528="days",$Y528*(VLOOKUP($K528,'Bed parameters'!$A$9:$I$12,9,FALSE))*$F528*(VLOOKUP($Q528,'Workforce distribution'!$C$8:$AD$30,AL$7,FALSE)),IF($Q528="n/a",(IF($P528=AL$6,$X528*$F528,0)),$X528*$F528*(VLOOKUP($Q528,'Workforce distribution'!$C$8:$AD$30,AL$7,FALSE)))),0)</f>
        <v>0</v>
      </c>
      <c r="AM528" s="30">
        <f>_xlfn.IFNA(IF($O528="days",$Y528*(VLOOKUP($K528,'Bed parameters'!$A$9:$I$12,9,FALSE))*$F528*(VLOOKUP($Q528,'Workforce distribution'!$C$8:$AD$30,AM$7,FALSE)),IF($Q528="n/a",(IF($P528=AM$6,$X528*$F528,0)),$X528*$F528*(VLOOKUP($Q528,'Workforce distribution'!$C$8:$AD$30,AM$7,FALSE)))),0)</f>
        <v>0</v>
      </c>
      <c r="AN528" s="30">
        <f>_xlfn.IFNA(IF($O528="days",$Y528*(VLOOKUP($K528,'Bed parameters'!$A$9:$I$12,9,FALSE))*$F528*(VLOOKUP($Q528,'Workforce distribution'!$C$8:$AD$30,AN$7,FALSE)),IF($Q528="n/a",(IF($P528=AN$6,$X528*$F528,0)),$X528*$F528*(VLOOKUP($Q528,'Workforce distribution'!$C$8:$AD$30,AN$7,FALSE)))),0)</f>
        <v>0</v>
      </c>
      <c r="AO528" s="30">
        <f>_xlfn.IFNA(IF($O528="days",$Y528*(VLOOKUP($K528,'Bed parameters'!$A$9:$I$12,9,FALSE))*$F528*(VLOOKUP($Q528,'Workforce distribution'!$C$8:$AD$30,AO$7,FALSE)),IF($Q528="n/a",(IF($P528=AO$6,$X528*$F528,0)),$X528*$F528*(VLOOKUP($Q528,'Workforce distribution'!$C$8:$AD$30,AO$7,FALSE)))),0)</f>
        <v>0</v>
      </c>
      <c r="AP528" s="30">
        <f>_xlfn.IFNA(IF($O528="days",$Y528*(VLOOKUP($K528,'Bed parameters'!$A$9:$I$12,9,FALSE))*$F528*(VLOOKUP($Q528,'Workforce distribution'!$C$8:$AD$30,AP$7,FALSE)),IF($Q528="n/a",(IF($P528=AP$6,$X528*$F528,0)),$X528*$F528*(VLOOKUP($Q528,'Workforce distribution'!$C$8:$AD$30,AP$7,FALSE)))),0)</f>
        <v>0</v>
      </c>
      <c r="AQ528" s="30">
        <f>_xlfn.IFNA(IF($O528="days",$Y528*(VLOOKUP($K528,'Bed parameters'!$A$9:$I$12,9,FALSE))*$F528*(VLOOKUP($Q528,'Workforce distribution'!$C$8:$AD$30,AQ$7,FALSE)),IF($Q528="n/a",(IF($P528=AQ$6,$X528*$F528,0)),$X528*$F528*(VLOOKUP($Q528,'Workforce distribution'!$C$8:$AD$30,AQ$7,FALSE)))),0)</f>
        <v>0</v>
      </c>
      <c r="AR528" s="30">
        <f>_xlfn.IFNA(IF($O528="days",$Y528*(VLOOKUP($K528,'Bed parameters'!$A$9:$I$12,9,FALSE))*$F528*(VLOOKUP($Q528,'Workforce distribution'!$C$8:$AD$30,AR$7,FALSE)),IF($Q528="n/a",(IF($P528=AR$6,$X528*$F528,0)),$X528*$F528*(VLOOKUP($Q528,'Workforce distribution'!$C$8:$AD$30,AR$7,FALSE)))),0)</f>
        <v>0</v>
      </c>
      <c r="AS528" s="30">
        <f>_xlfn.IFNA(IF($O528="days",$Y528*(VLOOKUP($K528,'Bed parameters'!$A$9:$I$12,9,FALSE))*$F528*(VLOOKUP($Q528,'Workforce distribution'!$C$8:$AD$30,AS$7,FALSE)),IF($Q528="n/a",(IF($P528=AS$6,$X528*$F528,0)),$X528*$F528*(VLOOKUP($Q528,'Workforce distribution'!$C$8:$AD$30,AS$7,FALSE)))),0)</f>
        <v>0</v>
      </c>
      <c r="AT528" s="30">
        <f>_xlfn.IFNA(IF($O528="days",$Y528*(VLOOKUP($K528,'Bed parameters'!$A$9:$I$12,9,FALSE))*$F528*(VLOOKUP($Q528,'Workforce distribution'!$C$8:$AD$30,AT$7,FALSE)),IF($Q528="n/a",(IF($P528=AT$6,$X528*$F528,0)),$X528*$F528*(VLOOKUP($Q528,'Workforce distribution'!$C$8:$AD$30,AT$7,FALSE)))),0)</f>
        <v>0</v>
      </c>
      <c r="AU528" s="30">
        <f>_xlfn.IFNA(IF($O528="days",$Y528*(VLOOKUP($K528,'Bed parameters'!$A$9:$I$12,9,FALSE))*$F528*(VLOOKUP($Q528,'Workforce distribution'!$C$8:$AD$30,AU$7,FALSE)),IF($Q528="n/a",(IF($P528=AU$6,$X528*$F528,0)),$X528*$F528*(VLOOKUP($Q528,'Workforce distribution'!$C$8:$AD$30,AU$7,FALSE)))),0)</f>
        <v>0</v>
      </c>
      <c r="AV528" s="30">
        <f>_xlfn.IFNA(IF($O528="days",$Y528*(VLOOKUP($K528,'Bed parameters'!$A$9:$I$12,9,FALSE))*$F528*(VLOOKUP($Q528,'Workforce distribution'!$C$8:$AD$30,AV$7,FALSE)),IF($Q528="n/a",(IF($P528=AV$6,$X528*$F528,0)),$X528*$F528*(VLOOKUP($Q528,'Workforce distribution'!$C$8:$AD$30,AV$7,FALSE)))),0)</f>
        <v>0</v>
      </c>
      <c r="AW528" s="30">
        <f>_xlfn.IFNA(IF($O528="days",$Y528*(VLOOKUP($K528,'Bed parameters'!$A$9:$I$12,9,FALSE))*$F528*(VLOOKUP($Q528,'Workforce distribution'!$C$8:$AD$30,AW$7,FALSE)),IF($Q528="n/a",(IF($P528=AW$6,$X528*$F528,0)),$X528*$F528*(VLOOKUP($Q528,'Workforce distribution'!$C$8:$AD$30,AW$7,FALSE)))),0)</f>
        <v>0</v>
      </c>
      <c r="AX528" s="30">
        <f>_xlfn.IFNA(IF($O528="days",$Y528*(VLOOKUP($K528,'Bed parameters'!$A$9:$I$12,9,FALSE))*$F528*(VLOOKUP($Q528,'Workforce distribution'!$C$8:$AD$30,AX$7,FALSE)),IF($Q528="n/a",(IF($P528=AX$6,$X528*$F528,0)),$X528*$F528*(VLOOKUP($Q528,'Workforce distribution'!$C$8:$AD$30,AX$7,FALSE)))),0)</f>
        <v>0</v>
      </c>
      <c r="AY528" s="30">
        <f>_xlfn.IFNA(IF($O528="days",$Y528*(VLOOKUP($K528,'Bed parameters'!$A$9:$I$12,9,FALSE))*$F528*(VLOOKUP($Q528,'Workforce distribution'!$C$8:$AD$30,AY$7,FALSE)),IF($Q528="n/a",(IF($P528=AY$6,$X528*$F528,0)),$X528*$F528*(VLOOKUP($Q528,'Workforce distribution'!$C$8:$AD$30,AY$7,FALSE)))),0)</f>
        <v>0</v>
      </c>
      <c r="AZ528" s="30">
        <f>_xlfn.IFNA(IF($O528="days",$Y528*(VLOOKUP($K528,'Bed parameters'!$A$9:$I$12,9,FALSE))*$F528*(VLOOKUP($Q528,'Workforce distribution'!$C$8:$AD$30,AZ$7,FALSE)),IF($Q528="n/a",(IF($P528=AZ$6,$X528*$F528,0)),$X528*$F528*(VLOOKUP($Q528,'Workforce distribution'!$C$8:$AD$30,AZ$7,FALSE)))),0)</f>
        <v>0</v>
      </c>
      <c r="BA528" s="30">
        <f>_xlfn.IFNA(IF($O528="days",$Y528*(VLOOKUP($K528,'Bed parameters'!$A$9:$I$12,9,FALSE))*$F528*(VLOOKUP($Q528,'Workforce distribution'!$C$8:$AD$30,BA$7,FALSE)),IF($Q528="n/a",(IF($P528=BA$6,$X528*$F528,0)),$X528*$F528*(VLOOKUP($Q528,'Workforce distribution'!$C$8:$AD$30,BA$7,FALSE)))),0)</f>
        <v>0</v>
      </c>
      <c r="BB528" s="30">
        <f>_xlfn.IFNA(IF($O528="days",$Y528*(VLOOKUP($K528,'Bed parameters'!$A$9:$I$12,9,FALSE))*$F528*(VLOOKUP($Q528,'Workforce distribution'!$C$8:$AD$30,BB$7,FALSE)),IF($Q528="n/a",(IF($P528=BB$6,$X528*$F528,0)),$X528*$F528*(VLOOKUP($Q528,'Workforce distribution'!$C$8:$AD$30,BB$7,FALSE)))),0)</f>
        <v>0</v>
      </c>
      <c r="BC528" s="149">
        <f t="shared" si="73"/>
        <v>0</v>
      </c>
      <c r="BD528" s="288">
        <f>IF($Q528="n/a",(IF('Workforce hours'!D$30=0,0,(AB528/'Workforce hours'!D$30))),(IF(VLOOKUP($Q528,'Workforce hours'!$C$8:$AD$30,BD$7,FALSE)=0,0,(AB528/(VLOOKUP($Q528,'Workforce hours'!$C$8:$AD$30,BD$7,FALSE))))))</f>
        <v>0</v>
      </c>
      <c r="BE528" s="288">
        <f>IF($Q528="n/a",(IF('Workforce hours'!E$30=0,0,(AC528/'Workforce hours'!E$30))),(IF(VLOOKUP($Q528,'Workforce hours'!$C$8:$AD$30,BE$7,FALSE)=0,0,(AC528/(VLOOKUP($Q528,'Workforce hours'!$C$8:$AD$30,BE$7,FALSE))))))</f>
        <v>0</v>
      </c>
      <c r="BF528" s="288">
        <f>IF($Q528="n/a",(IF('Workforce hours'!F$30=0,0,(AD528/'Workforce hours'!F$30))),(IF(VLOOKUP($Q528,'Workforce hours'!$C$8:$AD$30,BF$7,FALSE)=0,0,(AD528/(VLOOKUP($Q528,'Workforce hours'!$C$8:$AD$30,BF$7,FALSE))))))</f>
        <v>0</v>
      </c>
      <c r="BG528" s="288">
        <f>IF($Q528="n/a",(IF('Workforce hours'!G$30=0,0,(AE528/'Workforce hours'!G$30))),(IF(VLOOKUP($Q528,'Workforce hours'!$C$8:$AD$30,BG$7,FALSE)=0,0,(AE528/(VLOOKUP($Q528,'Workforce hours'!$C$8:$AD$30,BG$7,FALSE))))))</f>
        <v>0</v>
      </c>
      <c r="BH528" s="288">
        <f>IF($Q528="n/a",(IF('Workforce hours'!H$30=0,0,(AF528/'Workforce hours'!H$30))),(IF(VLOOKUP($Q528,'Workforce hours'!$C$8:$AD$30,BH$7,FALSE)=0,0,(AF528/(VLOOKUP($Q528,'Workforce hours'!$C$8:$AD$30,BH$7,FALSE))))))</f>
        <v>0</v>
      </c>
      <c r="BI528" s="288">
        <f>IF($Q528="n/a",(IF('Workforce hours'!I$30=0,0,(AG528/'Workforce hours'!I$30))),(IF(VLOOKUP($Q528,'Workforce hours'!$C$8:$AD$30,BI$7,FALSE)=0,0,(AG528/(VLOOKUP($Q528,'Workforce hours'!$C$8:$AD$30,BI$7,FALSE))))))</f>
        <v>0</v>
      </c>
      <c r="BJ528" s="288">
        <f>IF($Q528="n/a",(IF('Workforce hours'!J$30=0,0,(AH528/'Workforce hours'!J$30))),(IF(VLOOKUP($Q528,'Workforce hours'!$C$8:$AD$30,BJ$7,FALSE)=0,0,(AH528/(VLOOKUP($Q528,'Workforce hours'!$C$8:$AD$30,BJ$7,FALSE))))))</f>
        <v>0</v>
      </c>
      <c r="BK528" s="288">
        <f>IF($Q528="n/a",(IF('Workforce hours'!K$30=0,0,(AI528/'Workforce hours'!K$30))),(IF(VLOOKUP($Q528,'Workforce hours'!$C$8:$AD$30,BK$7,FALSE)=0,0,(AI528/(VLOOKUP($Q528,'Workforce hours'!$C$8:$AD$30,BK$7,FALSE))))))</f>
        <v>0</v>
      </c>
      <c r="BL528" s="288">
        <f>IF($Q528="n/a",(IF('Workforce hours'!L$30=0,0,(AJ528/'Workforce hours'!L$30))),(IF(VLOOKUP($Q528,'Workforce hours'!$C$8:$AD$30,BL$7,FALSE)=0,0,(AJ528/(VLOOKUP($Q528,'Workforce hours'!$C$8:$AD$30,BL$7,FALSE))))))</f>
        <v>0</v>
      </c>
      <c r="BM528" s="288">
        <f>IF($Q528="n/a",(IF('Workforce hours'!M$30=0,0,(AK528/'Workforce hours'!M$30))),(IF(VLOOKUP($Q528,'Workforce hours'!$C$8:$AD$30,BM$7,FALSE)=0,0,(AK528/(VLOOKUP($Q528,'Workforce hours'!$C$8:$AD$30,BM$7,FALSE))))))</f>
        <v>0</v>
      </c>
      <c r="BN528" s="288">
        <f>IF($Q528="n/a",(IF('Workforce hours'!N$30=0,0,(AL528/'Workforce hours'!N$30))),(IF(VLOOKUP($Q528,'Workforce hours'!$C$8:$AD$30,BN$7,FALSE)=0,0,(AL528/(VLOOKUP($Q528,'Workforce hours'!$C$8:$AD$30,BN$7,FALSE))))))</f>
        <v>0</v>
      </c>
      <c r="BO528" s="288">
        <f>IF($Q528="n/a",(IF('Workforce hours'!O$30=0,0,(AM528/'Workforce hours'!O$30))),(IF(VLOOKUP($Q528,'Workforce hours'!$C$8:$AD$30,BO$7,FALSE)=0,0,(AM528/(VLOOKUP($Q528,'Workforce hours'!$C$8:$AD$30,BO$7,FALSE))))))</f>
        <v>0</v>
      </c>
      <c r="BP528" s="288">
        <f>IF($Q528="n/a",(IF('Workforce hours'!P$30=0,0,(AN528/'Workforce hours'!P$30))),(IF(VLOOKUP($Q528,'Workforce hours'!$C$8:$AD$30,BP$7,FALSE)=0,0,(AN528/(VLOOKUP($Q528,'Workforce hours'!$C$8:$AD$30,BP$7,FALSE))))))</f>
        <v>0</v>
      </c>
      <c r="BQ528" s="288">
        <f>IF($Q528="n/a",(IF('Workforce hours'!Q$30=0,0,(AO528/'Workforce hours'!Q$30))),(IF(VLOOKUP($Q528,'Workforce hours'!$C$8:$AD$30,BQ$7,FALSE)=0,0,(AO528/(VLOOKUP($Q528,'Workforce hours'!$C$8:$AD$30,BQ$7,FALSE))))))</f>
        <v>0</v>
      </c>
      <c r="BR528" s="288">
        <f>IF($Q528="n/a",(IF('Workforce hours'!R$30=0,0,(AP528/'Workforce hours'!R$30))),(IF(VLOOKUP($Q528,'Workforce hours'!$C$8:$AD$30,BR$7,FALSE)=0,0,(AP528/(VLOOKUP($Q528,'Workforce hours'!$C$8:$AD$30,BR$7,FALSE))))))</f>
        <v>0</v>
      </c>
      <c r="BS528" s="288">
        <f>IF($Q528="n/a",(IF('Workforce hours'!S$30=0,0,(AQ528/'Workforce hours'!S$30))),(IF(VLOOKUP($Q528,'Workforce hours'!$C$8:$AD$30,BS$7,FALSE)=0,0,(AQ528/(VLOOKUP($Q528,'Workforce hours'!$C$8:$AD$30,BS$7,FALSE))))))</f>
        <v>0</v>
      </c>
      <c r="BT528" s="288">
        <f>IF($Q528="n/a",(IF('Workforce hours'!T$30=0,0,(AR528/'Workforce hours'!T$30))),(IF(VLOOKUP($Q528,'Workforce hours'!$C$8:$AD$30,BT$7,FALSE)=0,0,(AR528/(VLOOKUP($Q528,'Workforce hours'!$C$8:$AD$30,BT$7,FALSE))))))</f>
        <v>0</v>
      </c>
      <c r="BU528" s="288">
        <f>IF($Q528="n/a",(IF('Workforce hours'!U$30=0,0,(AS528/'Workforce hours'!U$30))),(IF(VLOOKUP($Q528,'Workforce hours'!$C$8:$AD$30,BU$7,FALSE)=0,0,(AS528/(VLOOKUP($Q528,'Workforce hours'!$C$8:$AD$30,BU$7,FALSE))))))</f>
        <v>0</v>
      </c>
      <c r="BV528" s="288">
        <f>IF($Q528="n/a",(IF('Workforce hours'!V$30=0,0,(AT528/'Workforce hours'!V$30))),(IF(VLOOKUP($Q528,'Workforce hours'!$C$8:$AD$30,BV$7,FALSE)=0,0,(AT528/(VLOOKUP($Q528,'Workforce hours'!$C$8:$AD$30,BV$7,FALSE))))))</f>
        <v>0</v>
      </c>
      <c r="BW528" s="288">
        <f>IF($Q528="n/a",(IF('Workforce hours'!W$30=0,0,(AU528/'Workforce hours'!W$30))),(IF(VLOOKUP($Q528,'Workforce hours'!$C$8:$AD$30,BW$7,FALSE)=0,0,(AU528/(VLOOKUP($Q528,'Workforce hours'!$C$8:$AD$30,BW$7,FALSE))))))</f>
        <v>0</v>
      </c>
      <c r="BX528" s="288">
        <f>IF($Q528="n/a",(IF('Workforce hours'!X$30=0,0,(AV528/'Workforce hours'!X$30))),(IF(VLOOKUP($Q528,'Workforce hours'!$C$8:$AD$30,BX$7,FALSE)=0,0,(AV528/(VLOOKUP($Q528,'Workforce hours'!$C$8:$AD$30,BX$7,FALSE))))))</f>
        <v>0</v>
      </c>
      <c r="BY528" s="288">
        <f>IF($Q528="n/a",(IF('Workforce hours'!Y$30=0,0,(AW528/'Workforce hours'!Y$30))),(IF(VLOOKUP($Q528,'Workforce hours'!$C$8:$AD$30,BY$7,FALSE)=0,0,(AW528/(VLOOKUP($Q528,'Workforce hours'!$C$8:$AD$30,BY$7,FALSE))))))</f>
        <v>0</v>
      </c>
      <c r="BZ528" s="288">
        <f>IF($Q528="n/a",(IF('Workforce hours'!Z$30=0,0,(AX528/'Workforce hours'!Z$30))),(IF(VLOOKUP($Q528,'Workforce hours'!$C$8:$AD$30,BZ$7,FALSE)=0,0,(AX528/(VLOOKUP($Q528,'Workforce hours'!$C$8:$AD$30,BZ$7,FALSE))))))</f>
        <v>0</v>
      </c>
      <c r="CA528" s="288">
        <f>IF($Q528="n/a",(IF('Workforce hours'!AA$30=0,0,(AY528/'Workforce hours'!AA$30))),(IF(VLOOKUP($Q528,'Workforce hours'!$C$8:$AD$30,CA$7,FALSE)=0,0,(AY528/(VLOOKUP($Q528,'Workforce hours'!$C$8:$AD$30,CA$7,FALSE))))))</f>
        <v>0</v>
      </c>
      <c r="CB528" s="288">
        <f>IF($Q528="n/a",(IF('Workforce hours'!AB$30=0,0,(AZ528/'Workforce hours'!AB$30))),(IF(VLOOKUP($Q528,'Workforce hours'!$C$8:$AD$30,CB$7,FALSE)=0,0,(AZ528/(VLOOKUP($Q528,'Workforce hours'!$C$8:$AD$30,CB$7,FALSE))))))</f>
        <v>0</v>
      </c>
      <c r="CC528" s="288">
        <f>IF($Q528="n/a",(IF('Workforce hours'!AC$30=0,0,(BA528/'Workforce hours'!AC$30))),(IF(VLOOKUP($Q528,'Workforce hours'!$C$8:$AD$30,CC$7,FALSE)=0,0,(BA528/(VLOOKUP($Q528,'Workforce hours'!$C$8:$AD$30,CC$7,FALSE))))))</f>
        <v>0</v>
      </c>
      <c r="CD528" s="288">
        <f>IF($Q528="n/a",(IF('Workforce hours'!AD$30=0,0,(BB528/'Workforce hours'!AD$30))),(IF(VLOOKUP($Q528,'Workforce hours'!$C$8:$AD$30,CD$7,FALSE)=0,0,(BB528/(VLOOKUP($Q528,'Workforce hours'!$C$8:$AD$30,CD$7,FALSE))))))</f>
        <v>0</v>
      </c>
      <c r="CE528" s="289">
        <f t="shared" si="74"/>
        <v>0</v>
      </c>
      <c r="CF528" s="290">
        <f>BD528*'Workforce costs'!B$9*(1+'Workforce costs'!B$10)*(1+'Workforce costs'!B$11)</f>
        <v>0</v>
      </c>
      <c r="CG528" s="290">
        <f>BE528*'Workforce costs'!C$9*(1+'Workforce costs'!C$10)*(1+'Workforce costs'!C$11)</f>
        <v>0</v>
      </c>
      <c r="CH528" s="290">
        <f>BF528*'Workforce costs'!D$9*(1+'Workforce costs'!D$10)*(1+'Workforce costs'!D$11)</f>
        <v>0</v>
      </c>
      <c r="CI528" s="290">
        <f>BG528*'Workforce costs'!E$9*(1+'Workforce costs'!E$10)*(1+'Workforce costs'!E$11)</f>
        <v>0</v>
      </c>
      <c r="CJ528" s="290">
        <f>BH528*'Workforce costs'!F$9*(1+'Workforce costs'!F$10)*(1+'Workforce costs'!F$11)</f>
        <v>0</v>
      </c>
      <c r="CK528" s="290">
        <f>BI528*'Workforce costs'!G$9*(1+'Workforce costs'!G$10)*(1+'Workforce costs'!G$11)</f>
        <v>0</v>
      </c>
      <c r="CL528" s="290">
        <f>BJ528*'Workforce costs'!H$9*(1+'Workforce costs'!H$10)*(1+'Workforce costs'!H$11)</f>
        <v>0</v>
      </c>
      <c r="CM528" s="290">
        <f>BK528*'Workforce costs'!I$9*(1+'Workforce costs'!I$10)*(1+'Workforce costs'!I$11)</f>
        <v>0</v>
      </c>
      <c r="CN528" s="290">
        <f>BL528*'Workforce costs'!J$9*(1+'Workforce costs'!J$10)*(1+'Workforce costs'!J$11)</f>
        <v>0</v>
      </c>
      <c r="CO528" s="290">
        <f>BM528*'Workforce costs'!K$9*(1+'Workforce costs'!K$10)*(1+'Workforce costs'!K$11)</f>
        <v>0</v>
      </c>
      <c r="CP528" s="290">
        <f>BN528*'Workforce costs'!L$9*(1+'Workforce costs'!L$10)*(1+'Workforce costs'!L$11)</f>
        <v>0</v>
      </c>
      <c r="CQ528" s="290">
        <f>BO528*'Workforce costs'!M$9*(1+'Workforce costs'!M$10)*(1+'Workforce costs'!M$11)</f>
        <v>0</v>
      </c>
      <c r="CR528" s="290">
        <f>BP528*'Workforce costs'!N$9*(1+'Workforce costs'!N$10)*(1+'Workforce costs'!N$11)</f>
        <v>0</v>
      </c>
      <c r="CS528" s="290">
        <f>BQ528*'Workforce costs'!O$9*(1+'Workforce costs'!O$10)*(1+'Workforce costs'!O$11)</f>
        <v>0</v>
      </c>
      <c r="CT528" s="290">
        <f>BR528*'Workforce costs'!P$9*(1+'Workforce costs'!P$10)*(1+'Workforce costs'!P$11)</f>
        <v>0</v>
      </c>
      <c r="CU528" s="290">
        <f>BS528*'Workforce costs'!Q$9*(1+'Workforce costs'!Q$10)*(1+'Workforce costs'!Q$11)</f>
        <v>0</v>
      </c>
      <c r="CV528" s="290">
        <f>BT528*'Workforce costs'!R$9*(1+'Workforce costs'!R$10)*(1+'Workforce costs'!R$11)</f>
        <v>0</v>
      </c>
      <c r="CW528" s="290">
        <f>BU528*'Workforce costs'!S$9*(1+'Workforce costs'!S$10)*(1+'Workforce costs'!S$11)</f>
        <v>0</v>
      </c>
      <c r="CX528" s="290">
        <f>BV528*'Workforce costs'!T$9*(1+'Workforce costs'!T$10)*(1+'Workforce costs'!T$11)</f>
        <v>0</v>
      </c>
      <c r="CY528" s="290">
        <f>BW528*'Workforce costs'!U$9*(1+'Workforce costs'!U$10)*(1+'Workforce costs'!U$11)</f>
        <v>0</v>
      </c>
      <c r="CZ528" s="290">
        <f>BX528*'Workforce costs'!V$9*(1+'Workforce costs'!V$10)*(1+'Workforce costs'!V$11)</f>
        <v>0</v>
      </c>
      <c r="DA528" s="290">
        <f>BY528*'Workforce costs'!W$9*(1+'Workforce costs'!W$10)*(1+'Workforce costs'!W$11)</f>
        <v>0</v>
      </c>
      <c r="DB528" s="290">
        <f>BZ528*'Workforce costs'!X$9*(1+'Workforce costs'!X$10)*(1+'Workforce costs'!X$11)</f>
        <v>0</v>
      </c>
      <c r="DC528" s="290">
        <f>CA528*'Workforce costs'!Y$9*(1+'Workforce costs'!Y$10)*(1+'Workforce costs'!Y$11)</f>
        <v>0</v>
      </c>
      <c r="DD528" s="290">
        <f>CB528*'Workforce costs'!Z$9*(1+'Workforce costs'!Z$10)*(1+'Workforce costs'!Z$11)</f>
        <v>0</v>
      </c>
      <c r="DE528" s="290">
        <f>CC528*'Workforce costs'!AA$9*(1+'Workforce costs'!AA$10)*(1+'Workforce costs'!AA$11)</f>
        <v>0</v>
      </c>
      <c r="DF528" s="290">
        <f>CD528*'Workforce costs'!AB$9*(1+'Workforce costs'!AB$10)*(1+'Workforce costs'!AB$11)</f>
        <v>0</v>
      </c>
    </row>
    <row r="529" spans="1:110" x14ac:dyDescent="0.3">
      <c r="A529" s="2" t="str">
        <f>Outputs!$A$4</f>
        <v>Australia</v>
      </c>
      <c r="B529" s="2" t="str">
        <f t="shared" si="67"/>
        <v>Australia ALL</v>
      </c>
      <c r="C529" s="30">
        <f>VLOOKUP($B529,Populations!$D$15:$H$1920,3,FALSE)</f>
        <v>26648878</v>
      </c>
      <c r="D529" s="255">
        <f>IF(OR($H529="General pop",$H529="Schools",$H529="Workplace",$H529="Skills Training",$H529="Digital Supports"),1,VLOOKUP($B529,Populations!$D$15:$H$1920,5,FALSE))</f>
        <v>1</v>
      </c>
      <c r="E529" s="88">
        <f>VLOOKUP(I529,Epidemiology!$C$10:$H$47,6,FALSE)</f>
        <v>4710</v>
      </c>
      <c r="F529" s="102">
        <f>'Care profiles'!R530</f>
        <v>1</v>
      </c>
      <c r="G529" s="15" t="str">
        <f>'Care profiles'!A530</f>
        <v>ALL</v>
      </c>
      <c r="H529" s="15" t="str">
        <f>'Care profiles'!B530</f>
        <v>Impacted</v>
      </c>
      <c r="I529" s="15" t="str">
        <f>'Care profiles'!C530</f>
        <v>Impacted</v>
      </c>
      <c r="J529" s="15" t="str">
        <f>'Care profiles'!D530</f>
        <v>Care profile</v>
      </c>
      <c r="K529" s="15" t="str">
        <f>'Care profiles'!E530</f>
        <v>Postvention Individual Support Services</v>
      </c>
      <c r="L529" s="104">
        <f>'Care profiles'!F530</f>
        <v>0.05</v>
      </c>
      <c r="M529" s="15">
        <f>'Care profiles'!G530</f>
        <v>3</v>
      </c>
      <c r="N529" s="15">
        <f>'Care profiles'!H530</f>
        <v>60</v>
      </c>
      <c r="O529" s="15" t="str">
        <f>'Care profiles'!I530</f>
        <v>min</v>
      </c>
      <c r="P529" s="15" t="str">
        <f>'Care profiles'!J530</f>
        <v>Peer Worker</v>
      </c>
      <c r="Q529" s="15" t="str">
        <f>'Care profiles'!K530</f>
        <v>n/a</v>
      </c>
      <c r="R529" s="15" t="str">
        <f>'Care profiles'!M530</f>
        <v>Y</v>
      </c>
      <c r="S529" s="15" t="str">
        <f>'Care profiles'!O530</f>
        <v>Y</v>
      </c>
      <c r="T529" s="15" t="str">
        <f>'Care profiles'!Q530</f>
        <v>N</v>
      </c>
      <c r="U529" s="30">
        <f t="shared" si="68"/>
        <v>1255162.1538</v>
      </c>
      <c r="V529" s="30">
        <f t="shared" si="69"/>
        <v>62758.107690000004</v>
      </c>
      <c r="W529" s="30">
        <f>IF(M529="n/a",0,IF(O529="days",V529*M529*(1+(VLOOKUP(K529,'Bed parameters'!$A$9:$G$12,7,FALSE))),V529*M529))</f>
        <v>188274.32307000001</v>
      </c>
      <c r="X529" s="30">
        <f t="shared" si="70"/>
        <v>188274.32307000001</v>
      </c>
      <c r="Y529" s="30">
        <f t="shared" si="71"/>
        <v>0</v>
      </c>
      <c r="Z529" s="113">
        <f>_xlfn.IFNA(Y529/((VLOOKUP(K529,'Bed parameters'!$A$9:$G$12,3,FALSE))*(VLOOKUP(K529,'Bed parameters'!$A$9:$G$12,5,FALSE))),0)</f>
        <v>0</v>
      </c>
      <c r="AA529" s="30">
        <f t="shared" si="72"/>
        <v>188274.32307000001</v>
      </c>
      <c r="AB529" s="30">
        <f>_xlfn.IFNA(IF($O529="days",$Y529*(VLOOKUP($K529,'Bed parameters'!$A$9:$I$12,9,FALSE))*$F529*(VLOOKUP($Q529,'Workforce distribution'!$C$8:$AD$30,AB$7,FALSE)),IF($Q529="n/a",(IF($P529=AB$6,$X529*$F529,0)),$X529*$F529*(VLOOKUP($Q529,'Workforce distribution'!$C$8:$AD$30,AB$7,FALSE)))),0)</f>
        <v>0</v>
      </c>
      <c r="AC529" s="30">
        <f>_xlfn.IFNA(IF($O529="days",$Y529*(VLOOKUP($K529,'Bed parameters'!$A$9:$I$12,9,FALSE))*$F529*(VLOOKUP($Q529,'Workforce distribution'!$C$8:$AD$30,AC$7,FALSE)),IF($Q529="n/a",(IF($P529=AC$6,$X529*$F529,0)),$X529*$F529*(VLOOKUP($Q529,'Workforce distribution'!$C$8:$AD$30,AC$7,FALSE)))),0)</f>
        <v>0</v>
      </c>
      <c r="AD529" s="30">
        <f>_xlfn.IFNA(IF($O529="days",$Y529*(VLOOKUP($K529,'Bed parameters'!$A$9:$I$12,9,FALSE))*$F529*(VLOOKUP($Q529,'Workforce distribution'!$C$8:$AD$30,AD$7,FALSE)),IF($Q529="n/a",(IF($P529=AD$6,$X529*$F529,0)),$X529*$F529*(VLOOKUP($Q529,'Workforce distribution'!$C$8:$AD$30,AD$7,FALSE)))),0)</f>
        <v>0</v>
      </c>
      <c r="AE529" s="30">
        <f>_xlfn.IFNA(IF($O529="days",$Y529*(VLOOKUP($K529,'Bed parameters'!$A$9:$I$12,9,FALSE))*$F529*(VLOOKUP($Q529,'Workforce distribution'!$C$8:$AD$30,AE$7,FALSE)),IF($Q529="n/a",(IF($P529=AE$6,$X529*$F529,0)),$X529*$F529*(VLOOKUP($Q529,'Workforce distribution'!$C$8:$AD$30,AE$7,FALSE)))),0)</f>
        <v>188274.32307000001</v>
      </c>
      <c r="AF529" s="30">
        <f>_xlfn.IFNA(IF($O529="days",$Y529*(VLOOKUP($K529,'Bed parameters'!$A$9:$I$12,9,FALSE))*$F529*(VLOOKUP($Q529,'Workforce distribution'!$C$8:$AD$30,AF$7,FALSE)),IF($Q529="n/a",(IF($P529=AF$6,$X529*$F529,0)),$X529*$F529*(VLOOKUP($Q529,'Workforce distribution'!$C$8:$AD$30,AF$7,FALSE)))),0)</f>
        <v>0</v>
      </c>
      <c r="AG529" s="30">
        <f>_xlfn.IFNA(IF($O529="days",$Y529*(VLOOKUP($K529,'Bed parameters'!$A$9:$I$12,9,FALSE))*$F529*(VLOOKUP($Q529,'Workforce distribution'!$C$8:$AD$30,AG$7,FALSE)),IF($Q529="n/a",(IF($P529=AG$6,$X529*$F529,0)),$X529*$F529*(VLOOKUP($Q529,'Workforce distribution'!$C$8:$AD$30,AG$7,FALSE)))),0)</f>
        <v>0</v>
      </c>
      <c r="AH529" s="30">
        <f>_xlfn.IFNA(IF($O529="days",$Y529*(VLOOKUP($K529,'Bed parameters'!$A$9:$I$12,9,FALSE))*$F529*(VLOOKUP($Q529,'Workforce distribution'!$C$8:$AD$30,AH$7,FALSE)),IF($Q529="n/a",(IF($P529=AH$6,$X529*$F529,0)),$X529*$F529*(VLOOKUP($Q529,'Workforce distribution'!$C$8:$AD$30,AH$7,FALSE)))),0)</f>
        <v>0</v>
      </c>
      <c r="AI529" s="30">
        <f>_xlfn.IFNA(IF($O529="days",$Y529*(VLOOKUP($K529,'Bed parameters'!$A$9:$I$12,9,FALSE))*$F529*(VLOOKUP($Q529,'Workforce distribution'!$C$8:$AD$30,AI$7,FALSE)),IF($Q529="n/a",(IF($P529=AI$6,$X529*$F529,0)),$X529*$F529*(VLOOKUP($Q529,'Workforce distribution'!$C$8:$AD$30,AI$7,FALSE)))),0)</f>
        <v>0</v>
      </c>
      <c r="AJ529" s="30">
        <f>_xlfn.IFNA(IF($O529="days",$Y529*(VLOOKUP($K529,'Bed parameters'!$A$9:$I$12,9,FALSE))*$F529*(VLOOKUP($Q529,'Workforce distribution'!$C$8:$AD$30,AJ$7,FALSE)),IF($Q529="n/a",(IF($P529=AJ$6,$X529*$F529,0)),$X529*$F529*(VLOOKUP($Q529,'Workforce distribution'!$C$8:$AD$30,AJ$7,FALSE)))),0)</f>
        <v>0</v>
      </c>
      <c r="AK529" s="30">
        <f>_xlfn.IFNA(IF($O529="days",$Y529*(VLOOKUP($K529,'Bed parameters'!$A$9:$I$12,9,FALSE))*$F529*(VLOOKUP($Q529,'Workforce distribution'!$C$8:$AD$30,AK$7,FALSE)),IF($Q529="n/a",(IF($P529=AK$6,$X529*$F529,0)),$X529*$F529*(VLOOKUP($Q529,'Workforce distribution'!$C$8:$AD$30,AK$7,FALSE)))),0)</f>
        <v>0</v>
      </c>
      <c r="AL529" s="30">
        <f>_xlfn.IFNA(IF($O529="days",$Y529*(VLOOKUP($K529,'Bed parameters'!$A$9:$I$12,9,FALSE))*$F529*(VLOOKUP($Q529,'Workforce distribution'!$C$8:$AD$30,AL$7,FALSE)),IF($Q529="n/a",(IF($P529=AL$6,$X529*$F529,0)),$X529*$F529*(VLOOKUP($Q529,'Workforce distribution'!$C$8:$AD$30,AL$7,FALSE)))),0)</f>
        <v>0</v>
      </c>
      <c r="AM529" s="30">
        <f>_xlfn.IFNA(IF($O529="days",$Y529*(VLOOKUP($K529,'Bed parameters'!$A$9:$I$12,9,FALSE))*$F529*(VLOOKUP($Q529,'Workforce distribution'!$C$8:$AD$30,AM$7,FALSE)),IF($Q529="n/a",(IF($P529=AM$6,$X529*$F529,0)),$X529*$F529*(VLOOKUP($Q529,'Workforce distribution'!$C$8:$AD$30,AM$7,FALSE)))),0)</f>
        <v>0</v>
      </c>
      <c r="AN529" s="30">
        <f>_xlfn.IFNA(IF($O529="days",$Y529*(VLOOKUP($K529,'Bed parameters'!$A$9:$I$12,9,FALSE))*$F529*(VLOOKUP($Q529,'Workforce distribution'!$C$8:$AD$30,AN$7,FALSE)),IF($Q529="n/a",(IF($P529=AN$6,$X529*$F529,0)),$X529*$F529*(VLOOKUP($Q529,'Workforce distribution'!$C$8:$AD$30,AN$7,FALSE)))),0)</f>
        <v>0</v>
      </c>
      <c r="AO529" s="30">
        <f>_xlfn.IFNA(IF($O529="days",$Y529*(VLOOKUP($K529,'Bed parameters'!$A$9:$I$12,9,FALSE))*$F529*(VLOOKUP($Q529,'Workforce distribution'!$C$8:$AD$30,AO$7,FALSE)),IF($Q529="n/a",(IF($P529=AO$6,$X529*$F529,0)),$X529*$F529*(VLOOKUP($Q529,'Workforce distribution'!$C$8:$AD$30,AO$7,FALSE)))),0)</f>
        <v>0</v>
      </c>
      <c r="AP529" s="30">
        <f>_xlfn.IFNA(IF($O529="days",$Y529*(VLOOKUP($K529,'Bed parameters'!$A$9:$I$12,9,FALSE))*$F529*(VLOOKUP($Q529,'Workforce distribution'!$C$8:$AD$30,AP$7,FALSE)),IF($Q529="n/a",(IF($P529=AP$6,$X529*$F529,0)),$X529*$F529*(VLOOKUP($Q529,'Workforce distribution'!$C$8:$AD$30,AP$7,FALSE)))),0)</f>
        <v>0</v>
      </c>
      <c r="AQ529" s="30">
        <f>_xlfn.IFNA(IF($O529="days",$Y529*(VLOOKUP($K529,'Bed parameters'!$A$9:$I$12,9,FALSE))*$F529*(VLOOKUP($Q529,'Workforce distribution'!$C$8:$AD$30,AQ$7,FALSE)),IF($Q529="n/a",(IF($P529=AQ$6,$X529*$F529,0)),$X529*$F529*(VLOOKUP($Q529,'Workforce distribution'!$C$8:$AD$30,AQ$7,FALSE)))),0)</f>
        <v>0</v>
      </c>
      <c r="AR529" s="30">
        <f>_xlfn.IFNA(IF($O529="days",$Y529*(VLOOKUP($K529,'Bed parameters'!$A$9:$I$12,9,FALSE))*$F529*(VLOOKUP($Q529,'Workforce distribution'!$C$8:$AD$30,AR$7,FALSE)),IF($Q529="n/a",(IF($P529=AR$6,$X529*$F529,0)),$X529*$F529*(VLOOKUP($Q529,'Workforce distribution'!$C$8:$AD$30,AR$7,FALSE)))),0)</f>
        <v>0</v>
      </c>
      <c r="AS529" s="30">
        <f>_xlfn.IFNA(IF($O529="days",$Y529*(VLOOKUP($K529,'Bed parameters'!$A$9:$I$12,9,FALSE))*$F529*(VLOOKUP($Q529,'Workforce distribution'!$C$8:$AD$30,AS$7,FALSE)),IF($Q529="n/a",(IF($P529=AS$6,$X529*$F529,0)),$X529*$F529*(VLOOKUP($Q529,'Workforce distribution'!$C$8:$AD$30,AS$7,FALSE)))),0)</f>
        <v>0</v>
      </c>
      <c r="AT529" s="30">
        <f>_xlfn.IFNA(IF($O529="days",$Y529*(VLOOKUP($K529,'Bed parameters'!$A$9:$I$12,9,FALSE))*$F529*(VLOOKUP($Q529,'Workforce distribution'!$C$8:$AD$30,AT$7,FALSE)),IF($Q529="n/a",(IF($P529=AT$6,$X529*$F529,0)),$X529*$F529*(VLOOKUP($Q529,'Workforce distribution'!$C$8:$AD$30,AT$7,FALSE)))),0)</f>
        <v>0</v>
      </c>
      <c r="AU529" s="30">
        <f>_xlfn.IFNA(IF($O529="days",$Y529*(VLOOKUP($K529,'Bed parameters'!$A$9:$I$12,9,FALSE))*$F529*(VLOOKUP($Q529,'Workforce distribution'!$C$8:$AD$30,AU$7,FALSE)),IF($Q529="n/a",(IF($P529=AU$6,$X529*$F529,0)),$X529*$F529*(VLOOKUP($Q529,'Workforce distribution'!$C$8:$AD$30,AU$7,FALSE)))),0)</f>
        <v>0</v>
      </c>
      <c r="AV529" s="30">
        <f>_xlfn.IFNA(IF($O529="days",$Y529*(VLOOKUP($K529,'Bed parameters'!$A$9:$I$12,9,FALSE))*$F529*(VLOOKUP($Q529,'Workforce distribution'!$C$8:$AD$30,AV$7,FALSE)),IF($Q529="n/a",(IF($P529=AV$6,$X529*$F529,0)),$X529*$F529*(VLOOKUP($Q529,'Workforce distribution'!$C$8:$AD$30,AV$7,FALSE)))),0)</f>
        <v>0</v>
      </c>
      <c r="AW529" s="30">
        <f>_xlfn.IFNA(IF($O529="days",$Y529*(VLOOKUP($K529,'Bed parameters'!$A$9:$I$12,9,FALSE))*$F529*(VLOOKUP($Q529,'Workforce distribution'!$C$8:$AD$30,AW$7,FALSE)),IF($Q529="n/a",(IF($P529=AW$6,$X529*$F529,0)),$X529*$F529*(VLOOKUP($Q529,'Workforce distribution'!$C$8:$AD$30,AW$7,FALSE)))),0)</f>
        <v>0</v>
      </c>
      <c r="AX529" s="30">
        <f>_xlfn.IFNA(IF($O529="days",$Y529*(VLOOKUP($K529,'Bed parameters'!$A$9:$I$12,9,FALSE))*$F529*(VLOOKUP($Q529,'Workforce distribution'!$C$8:$AD$30,AX$7,FALSE)),IF($Q529="n/a",(IF($P529=AX$6,$X529*$F529,0)),$X529*$F529*(VLOOKUP($Q529,'Workforce distribution'!$C$8:$AD$30,AX$7,FALSE)))),0)</f>
        <v>0</v>
      </c>
      <c r="AY529" s="30">
        <f>_xlfn.IFNA(IF($O529="days",$Y529*(VLOOKUP($K529,'Bed parameters'!$A$9:$I$12,9,FALSE))*$F529*(VLOOKUP($Q529,'Workforce distribution'!$C$8:$AD$30,AY$7,FALSE)),IF($Q529="n/a",(IF($P529=AY$6,$X529*$F529,0)),$X529*$F529*(VLOOKUP($Q529,'Workforce distribution'!$C$8:$AD$30,AY$7,FALSE)))),0)</f>
        <v>0</v>
      </c>
      <c r="AZ529" s="30">
        <f>_xlfn.IFNA(IF($O529="days",$Y529*(VLOOKUP($K529,'Bed parameters'!$A$9:$I$12,9,FALSE))*$F529*(VLOOKUP($Q529,'Workforce distribution'!$C$8:$AD$30,AZ$7,FALSE)),IF($Q529="n/a",(IF($P529=AZ$6,$X529*$F529,0)),$X529*$F529*(VLOOKUP($Q529,'Workforce distribution'!$C$8:$AD$30,AZ$7,FALSE)))),0)</f>
        <v>0</v>
      </c>
      <c r="BA529" s="30">
        <f>_xlfn.IFNA(IF($O529="days",$Y529*(VLOOKUP($K529,'Bed parameters'!$A$9:$I$12,9,FALSE))*$F529*(VLOOKUP($Q529,'Workforce distribution'!$C$8:$AD$30,BA$7,FALSE)),IF($Q529="n/a",(IF($P529=BA$6,$X529*$F529,0)),$X529*$F529*(VLOOKUP($Q529,'Workforce distribution'!$C$8:$AD$30,BA$7,FALSE)))),0)</f>
        <v>0</v>
      </c>
      <c r="BB529" s="30">
        <f>_xlfn.IFNA(IF($O529="days",$Y529*(VLOOKUP($K529,'Bed parameters'!$A$9:$I$12,9,FALSE))*$F529*(VLOOKUP($Q529,'Workforce distribution'!$C$8:$AD$30,BB$7,FALSE)),IF($Q529="n/a",(IF($P529=BB$6,$X529*$F529,0)),$X529*$F529*(VLOOKUP($Q529,'Workforce distribution'!$C$8:$AD$30,BB$7,FALSE)))),0)</f>
        <v>0</v>
      </c>
      <c r="BC529" s="149">
        <f t="shared" si="73"/>
        <v>163.82159150670643</v>
      </c>
      <c r="BD529" s="288">
        <f>IF($Q529="n/a",(IF('Workforce hours'!D$30=0,0,(AB529/'Workforce hours'!D$30))),(IF(VLOOKUP($Q529,'Workforce hours'!$C$8:$AD$30,BD$7,FALSE)=0,0,(AB529/(VLOOKUP($Q529,'Workforce hours'!$C$8:$AD$30,BD$7,FALSE))))))</f>
        <v>0</v>
      </c>
      <c r="BE529" s="288">
        <f>IF($Q529="n/a",(IF('Workforce hours'!E$30=0,0,(AC529/'Workforce hours'!E$30))),(IF(VLOOKUP($Q529,'Workforce hours'!$C$8:$AD$30,BE$7,FALSE)=0,0,(AC529/(VLOOKUP($Q529,'Workforce hours'!$C$8:$AD$30,BE$7,FALSE))))))</f>
        <v>0</v>
      </c>
      <c r="BF529" s="288">
        <f>IF($Q529="n/a",(IF('Workforce hours'!F$30=0,0,(AD529/'Workforce hours'!F$30))),(IF(VLOOKUP($Q529,'Workforce hours'!$C$8:$AD$30,BF$7,FALSE)=0,0,(AD529/(VLOOKUP($Q529,'Workforce hours'!$C$8:$AD$30,BF$7,FALSE))))))</f>
        <v>0</v>
      </c>
      <c r="BG529" s="288">
        <f>IF($Q529="n/a",(IF('Workforce hours'!G$30=0,0,(AE529/'Workforce hours'!G$30))),(IF(VLOOKUP($Q529,'Workforce hours'!$C$8:$AD$30,BG$7,FALSE)=0,0,(AE529/(VLOOKUP($Q529,'Workforce hours'!$C$8:$AD$30,BG$7,FALSE))))))</f>
        <v>163.82159150670643</v>
      </c>
      <c r="BH529" s="288">
        <f>IF($Q529="n/a",(IF('Workforce hours'!H$30=0,0,(AF529/'Workforce hours'!H$30))),(IF(VLOOKUP($Q529,'Workforce hours'!$C$8:$AD$30,BH$7,FALSE)=0,0,(AF529/(VLOOKUP($Q529,'Workforce hours'!$C$8:$AD$30,BH$7,FALSE))))))</f>
        <v>0</v>
      </c>
      <c r="BI529" s="288">
        <f>IF($Q529="n/a",(IF('Workforce hours'!I$30=0,0,(AG529/'Workforce hours'!I$30))),(IF(VLOOKUP($Q529,'Workforce hours'!$C$8:$AD$30,BI$7,FALSE)=0,0,(AG529/(VLOOKUP($Q529,'Workforce hours'!$C$8:$AD$30,BI$7,FALSE))))))</f>
        <v>0</v>
      </c>
      <c r="BJ529" s="288">
        <f>IF($Q529="n/a",(IF('Workforce hours'!J$30=0,0,(AH529/'Workforce hours'!J$30))),(IF(VLOOKUP($Q529,'Workforce hours'!$C$8:$AD$30,BJ$7,FALSE)=0,0,(AH529/(VLOOKUP($Q529,'Workforce hours'!$C$8:$AD$30,BJ$7,FALSE))))))</f>
        <v>0</v>
      </c>
      <c r="BK529" s="288">
        <f>IF($Q529="n/a",(IF('Workforce hours'!K$30=0,0,(AI529/'Workforce hours'!K$30))),(IF(VLOOKUP($Q529,'Workforce hours'!$C$8:$AD$30,BK$7,FALSE)=0,0,(AI529/(VLOOKUP($Q529,'Workforce hours'!$C$8:$AD$30,BK$7,FALSE))))))</f>
        <v>0</v>
      </c>
      <c r="BL529" s="288">
        <f>IF($Q529="n/a",(IF('Workforce hours'!L$30=0,0,(AJ529/'Workforce hours'!L$30))),(IF(VLOOKUP($Q529,'Workforce hours'!$C$8:$AD$30,BL$7,FALSE)=0,0,(AJ529/(VLOOKUP($Q529,'Workforce hours'!$C$8:$AD$30,BL$7,FALSE))))))</f>
        <v>0</v>
      </c>
      <c r="BM529" s="288">
        <f>IF($Q529="n/a",(IF('Workforce hours'!M$30=0,0,(AK529/'Workforce hours'!M$30))),(IF(VLOOKUP($Q529,'Workforce hours'!$C$8:$AD$30,BM$7,FALSE)=0,0,(AK529/(VLOOKUP($Q529,'Workforce hours'!$C$8:$AD$30,BM$7,FALSE))))))</f>
        <v>0</v>
      </c>
      <c r="BN529" s="288">
        <f>IF($Q529="n/a",(IF('Workforce hours'!N$30=0,0,(AL529/'Workforce hours'!N$30))),(IF(VLOOKUP($Q529,'Workforce hours'!$C$8:$AD$30,BN$7,FALSE)=0,0,(AL529/(VLOOKUP($Q529,'Workforce hours'!$C$8:$AD$30,BN$7,FALSE))))))</f>
        <v>0</v>
      </c>
      <c r="BO529" s="288">
        <f>IF($Q529="n/a",(IF('Workforce hours'!O$30=0,0,(AM529/'Workforce hours'!O$30))),(IF(VLOOKUP($Q529,'Workforce hours'!$C$8:$AD$30,BO$7,FALSE)=0,0,(AM529/(VLOOKUP($Q529,'Workforce hours'!$C$8:$AD$30,BO$7,FALSE))))))</f>
        <v>0</v>
      </c>
      <c r="BP529" s="288">
        <f>IF($Q529="n/a",(IF('Workforce hours'!P$30=0,0,(AN529/'Workforce hours'!P$30))),(IF(VLOOKUP($Q529,'Workforce hours'!$C$8:$AD$30,BP$7,FALSE)=0,0,(AN529/(VLOOKUP($Q529,'Workforce hours'!$C$8:$AD$30,BP$7,FALSE))))))</f>
        <v>0</v>
      </c>
      <c r="BQ529" s="288">
        <f>IF($Q529="n/a",(IF('Workforce hours'!Q$30=0,0,(AO529/'Workforce hours'!Q$30))),(IF(VLOOKUP($Q529,'Workforce hours'!$C$8:$AD$30,BQ$7,FALSE)=0,0,(AO529/(VLOOKUP($Q529,'Workforce hours'!$C$8:$AD$30,BQ$7,FALSE))))))</f>
        <v>0</v>
      </c>
      <c r="BR529" s="288">
        <f>IF($Q529="n/a",(IF('Workforce hours'!R$30=0,0,(AP529/'Workforce hours'!R$30))),(IF(VLOOKUP($Q529,'Workforce hours'!$C$8:$AD$30,BR$7,FALSE)=0,0,(AP529/(VLOOKUP($Q529,'Workforce hours'!$C$8:$AD$30,BR$7,FALSE))))))</f>
        <v>0</v>
      </c>
      <c r="BS529" s="288">
        <f>IF($Q529="n/a",(IF('Workforce hours'!S$30=0,0,(AQ529/'Workforce hours'!S$30))),(IF(VLOOKUP($Q529,'Workforce hours'!$C$8:$AD$30,BS$7,FALSE)=0,0,(AQ529/(VLOOKUP($Q529,'Workforce hours'!$C$8:$AD$30,BS$7,FALSE))))))</f>
        <v>0</v>
      </c>
      <c r="BT529" s="288">
        <f>IF($Q529="n/a",(IF('Workforce hours'!T$30=0,0,(AR529/'Workforce hours'!T$30))),(IF(VLOOKUP($Q529,'Workforce hours'!$C$8:$AD$30,BT$7,FALSE)=0,0,(AR529/(VLOOKUP($Q529,'Workforce hours'!$C$8:$AD$30,BT$7,FALSE))))))</f>
        <v>0</v>
      </c>
      <c r="BU529" s="288">
        <f>IF($Q529="n/a",(IF('Workforce hours'!U$30=0,0,(AS529/'Workforce hours'!U$30))),(IF(VLOOKUP($Q529,'Workforce hours'!$C$8:$AD$30,BU$7,FALSE)=0,0,(AS529/(VLOOKUP($Q529,'Workforce hours'!$C$8:$AD$30,BU$7,FALSE))))))</f>
        <v>0</v>
      </c>
      <c r="BV529" s="288">
        <f>IF($Q529="n/a",(IF('Workforce hours'!V$30=0,0,(AT529/'Workforce hours'!V$30))),(IF(VLOOKUP($Q529,'Workforce hours'!$C$8:$AD$30,BV$7,FALSE)=0,0,(AT529/(VLOOKUP($Q529,'Workforce hours'!$C$8:$AD$30,BV$7,FALSE))))))</f>
        <v>0</v>
      </c>
      <c r="BW529" s="288">
        <f>IF($Q529="n/a",(IF('Workforce hours'!W$30=0,0,(AU529/'Workforce hours'!W$30))),(IF(VLOOKUP($Q529,'Workforce hours'!$C$8:$AD$30,BW$7,FALSE)=0,0,(AU529/(VLOOKUP($Q529,'Workforce hours'!$C$8:$AD$30,BW$7,FALSE))))))</f>
        <v>0</v>
      </c>
      <c r="BX529" s="288">
        <f>IF($Q529="n/a",(IF('Workforce hours'!X$30=0,0,(AV529/'Workforce hours'!X$30))),(IF(VLOOKUP($Q529,'Workforce hours'!$C$8:$AD$30,BX$7,FALSE)=0,0,(AV529/(VLOOKUP($Q529,'Workforce hours'!$C$8:$AD$30,BX$7,FALSE))))))</f>
        <v>0</v>
      </c>
      <c r="BY529" s="288">
        <f>IF($Q529="n/a",(IF('Workforce hours'!Y$30=0,0,(AW529/'Workforce hours'!Y$30))),(IF(VLOOKUP($Q529,'Workforce hours'!$C$8:$AD$30,BY$7,FALSE)=0,0,(AW529/(VLOOKUP($Q529,'Workforce hours'!$C$8:$AD$30,BY$7,FALSE))))))</f>
        <v>0</v>
      </c>
      <c r="BZ529" s="288">
        <f>IF($Q529="n/a",(IF('Workforce hours'!Z$30=0,0,(AX529/'Workforce hours'!Z$30))),(IF(VLOOKUP($Q529,'Workforce hours'!$C$8:$AD$30,BZ$7,FALSE)=0,0,(AX529/(VLOOKUP($Q529,'Workforce hours'!$C$8:$AD$30,BZ$7,FALSE))))))</f>
        <v>0</v>
      </c>
      <c r="CA529" s="288">
        <f>IF($Q529="n/a",(IF('Workforce hours'!AA$30=0,0,(AY529/'Workforce hours'!AA$30))),(IF(VLOOKUP($Q529,'Workforce hours'!$C$8:$AD$30,CA$7,FALSE)=0,0,(AY529/(VLOOKUP($Q529,'Workforce hours'!$C$8:$AD$30,CA$7,FALSE))))))</f>
        <v>0</v>
      </c>
      <c r="CB529" s="288">
        <f>IF($Q529="n/a",(IF('Workforce hours'!AB$30=0,0,(AZ529/'Workforce hours'!AB$30))),(IF(VLOOKUP($Q529,'Workforce hours'!$C$8:$AD$30,CB$7,FALSE)=0,0,(AZ529/(VLOOKUP($Q529,'Workforce hours'!$C$8:$AD$30,CB$7,FALSE))))))</f>
        <v>0</v>
      </c>
      <c r="CC529" s="288">
        <f>IF($Q529="n/a",(IF('Workforce hours'!AC$30=0,0,(BA529/'Workforce hours'!AC$30))),(IF(VLOOKUP($Q529,'Workforce hours'!$C$8:$AD$30,CC$7,FALSE)=0,0,(BA529/(VLOOKUP($Q529,'Workforce hours'!$C$8:$AD$30,CC$7,FALSE))))))</f>
        <v>0</v>
      </c>
      <c r="CD529" s="288">
        <f>IF($Q529="n/a",(IF('Workforce hours'!AD$30=0,0,(BB529/'Workforce hours'!AD$30))),(IF(VLOOKUP($Q529,'Workforce hours'!$C$8:$AD$30,CD$7,FALSE)=0,0,(BB529/(VLOOKUP($Q529,'Workforce hours'!$C$8:$AD$30,CD$7,FALSE))))))</f>
        <v>0</v>
      </c>
      <c r="CE529" s="289">
        <f t="shared" si="74"/>
        <v>0</v>
      </c>
      <c r="CF529" s="290">
        <f>BD529*'Workforce costs'!B$9*(1+'Workforce costs'!B$10)*(1+'Workforce costs'!B$11)</f>
        <v>0</v>
      </c>
      <c r="CG529" s="290">
        <f>BE529*'Workforce costs'!C$9*(1+'Workforce costs'!C$10)*(1+'Workforce costs'!C$11)</f>
        <v>0</v>
      </c>
      <c r="CH529" s="290">
        <f>BF529*'Workforce costs'!D$9*(1+'Workforce costs'!D$10)*(1+'Workforce costs'!D$11)</f>
        <v>0</v>
      </c>
      <c r="CI529" s="290">
        <f>BG529*'Workforce costs'!E$9*(1+'Workforce costs'!E$10)*(1+'Workforce costs'!E$11)</f>
        <v>0</v>
      </c>
      <c r="CJ529" s="290">
        <f>BH529*'Workforce costs'!F$9*(1+'Workforce costs'!F$10)*(1+'Workforce costs'!F$11)</f>
        <v>0</v>
      </c>
      <c r="CK529" s="290">
        <f>BI529*'Workforce costs'!G$9*(1+'Workforce costs'!G$10)*(1+'Workforce costs'!G$11)</f>
        <v>0</v>
      </c>
      <c r="CL529" s="290">
        <f>BJ529*'Workforce costs'!H$9*(1+'Workforce costs'!H$10)*(1+'Workforce costs'!H$11)</f>
        <v>0</v>
      </c>
      <c r="CM529" s="290">
        <f>BK529*'Workforce costs'!I$9*(1+'Workforce costs'!I$10)*(1+'Workforce costs'!I$11)</f>
        <v>0</v>
      </c>
      <c r="CN529" s="290">
        <f>BL529*'Workforce costs'!J$9*(1+'Workforce costs'!J$10)*(1+'Workforce costs'!J$11)</f>
        <v>0</v>
      </c>
      <c r="CO529" s="290">
        <f>BM529*'Workforce costs'!K$9*(1+'Workforce costs'!K$10)*(1+'Workforce costs'!K$11)</f>
        <v>0</v>
      </c>
      <c r="CP529" s="290">
        <f>BN529*'Workforce costs'!L$9*(1+'Workforce costs'!L$10)*(1+'Workforce costs'!L$11)</f>
        <v>0</v>
      </c>
      <c r="CQ529" s="290">
        <f>BO529*'Workforce costs'!M$9*(1+'Workforce costs'!M$10)*(1+'Workforce costs'!M$11)</f>
        <v>0</v>
      </c>
      <c r="CR529" s="290">
        <f>BP529*'Workforce costs'!N$9*(1+'Workforce costs'!N$10)*(1+'Workforce costs'!N$11)</f>
        <v>0</v>
      </c>
      <c r="CS529" s="290">
        <f>BQ529*'Workforce costs'!O$9*(1+'Workforce costs'!O$10)*(1+'Workforce costs'!O$11)</f>
        <v>0</v>
      </c>
      <c r="CT529" s="290">
        <f>BR529*'Workforce costs'!P$9*(1+'Workforce costs'!P$10)*(1+'Workforce costs'!P$11)</f>
        <v>0</v>
      </c>
      <c r="CU529" s="290">
        <f>BS529*'Workforce costs'!Q$9*(1+'Workforce costs'!Q$10)*(1+'Workforce costs'!Q$11)</f>
        <v>0</v>
      </c>
      <c r="CV529" s="290">
        <f>BT529*'Workforce costs'!R$9*(1+'Workforce costs'!R$10)*(1+'Workforce costs'!R$11)</f>
        <v>0</v>
      </c>
      <c r="CW529" s="290">
        <f>BU529*'Workforce costs'!S$9*(1+'Workforce costs'!S$10)*(1+'Workforce costs'!S$11)</f>
        <v>0</v>
      </c>
      <c r="CX529" s="290">
        <f>BV529*'Workforce costs'!T$9*(1+'Workforce costs'!T$10)*(1+'Workforce costs'!T$11)</f>
        <v>0</v>
      </c>
      <c r="CY529" s="290">
        <f>BW529*'Workforce costs'!U$9*(1+'Workforce costs'!U$10)*(1+'Workforce costs'!U$11)</f>
        <v>0</v>
      </c>
      <c r="CZ529" s="290">
        <f>BX529*'Workforce costs'!V$9*(1+'Workforce costs'!V$10)*(1+'Workforce costs'!V$11)</f>
        <v>0</v>
      </c>
      <c r="DA529" s="290">
        <f>BY529*'Workforce costs'!W$9*(1+'Workforce costs'!W$10)*(1+'Workforce costs'!W$11)</f>
        <v>0</v>
      </c>
      <c r="DB529" s="290">
        <f>BZ529*'Workforce costs'!X$9*(1+'Workforce costs'!X$10)*(1+'Workforce costs'!X$11)</f>
        <v>0</v>
      </c>
      <c r="DC529" s="290">
        <f>CA529*'Workforce costs'!Y$9*(1+'Workforce costs'!Y$10)*(1+'Workforce costs'!Y$11)</f>
        <v>0</v>
      </c>
      <c r="DD529" s="290">
        <f>CB529*'Workforce costs'!Z$9*(1+'Workforce costs'!Z$10)*(1+'Workforce costs'!Z$11)</f>
        <v>0</v>
      </c>
      <c r="DE529" s="290">
        <f>CC529*'Workforce costs'!AA$9*(1+'Workforce costs'!AA$10)*(1+'Workforce costs'!AA$11)</f>
        <v>0</v>
      </c>
      <c r="DF529" s="290">
        <f>CD529*'Workforce costs'!AB$9*(1+'Workforce costs'!AB$10)*(1+'Workforce costs'!AB$11)</f>
        <v>0</v>
      </c>
    </row>
    <row r="530" spans="1:110" x14ac:dyDescent="0.3">
      <c r="A530" s="2" t="str">
        <f>Outputs!$A$4</f>
        <v>Australia</v>
      </c>
      <c r="B530" s="2" t="str">
        <f t="shared" si="67"/>
        <v>Australia ALL</v>
      </c>
      <c r="C530" s="30">
        <f>VLOOKUP($B530,Populations!$D$15:$H$1920,3,FALSE)</f>
        <v>26648878</v>
      </c>
      <c r="D530" s="255">
        <f>IF(OR($H530="General pop",$H530="Schools",$H530="Workplace",$H530="Skills Training",$H530="Digital Supports"),1,VLOOKUP($B530,Populations!$D$15:$H$1920,5,FALSE))</f>
        <v>1</v>
      </c>
      <c r="E530" s="88">
        <f>VLOOKUP(I530,Epidemiology!$C$10:$H$47,6,FALSE)</f>
        <v>4710</v>
      </c>
      <c r="F530" s="102">
        <f>'Care profiles'!R531</f>
        <v>1</v>
      </c>
      <c r="G530" s="15" t="str">
        <f>'Care profiles'!A531</f>
        <v>ALL</v>
      </c>
      <c r="H530" s="15" t="str">
        <f>'Care profiles'!B531</f>
        <v>Impacted</v>
      </c>
      <c r="I530" s="15" t="str">
        <f>'Care profiles'!C531</f>
        <v>Impacted</v>
      </c>
      <c r="J530" s="15" t="str">
        <f>'Care profiles'!D531</f>
        <v>Care profile</v>
      </c>
      <c r="K530" s="15" t="str">
        <f>'Care profiles'!E531</f>
        <v>Structured Psychological Therapies – Individual</v>
      </c>
      <c r="L530" s="104">
        <f>'Care profiles'!F531</f>
        <v>0.05</v>
      </c>
      <c r="M530" s="15">
        <f>'Care profiles'!G531</f>
        <v>3</v>
      </c>
      <c r="N530" s="15">
        <f>'Care profiles'!H531</f>
        <v>60</v>
      </c>
      <c r="O530" s="15" t="str">
        <f>'Care profiles'!I531</f>
        <v>min</v>
      </c>
      <c r="P530" s="15" t="str">
        <f>'Care profiles'!J531</f>
        <v>Tertiary Qualified - Unspecified</v>
      </c>
      <c r="Q530" s="15" t="str">
        <f>'Care profiles'!K531</f>
        <v>n/a</v>
      </c>
      <c r="R530" s="15" t="str">
        <f>'Care profiles'!M531</f>
        <v>Y</v>
      </c>
      <c r="S530" s="15" t="str">
        <f>'Care profiles'!O531</f>
        <v>N</v>
      </c>
      <c r="T530" s="15" t="str">
        <f>'Care profiles'!Q531</f>
        <v>N</v>
      </c>
      <c r="U530" s="30">
        <f t="shared" si="68"/>
        <v>1255162.1538</v>
      </c>
      <c r="V530" s="30">
        <f t="shared" si="69"/>
        <v>62758.107690000004</v>
      </c>
      <c r="W530" s="30">
        <f>IF(M530="n/a",0,IF(O530="days",V530*M530*(1+(VLOOKUP(K530,'Bed parameters'!$A$9:$G$12,7,FALSE))),V530*M530))</f>
        <v>188274.32307000001</v>
      </c>
      <c r="X530" s="30">
        <f t="shared" si="70"/>
        <v>188274.32307000001</v>
      </c>
      <c r="Y530" s="30">
        <f t="shared" si="71"/>
        <v>0</v>
      </c>
      <c r="Z530" s="113">
        <f>_xlfn.IFNA(Y530/((VLOOKUP(K530,'Bed parameters'!$A$9:$G$12,3,FALSE))*(VLOOKUP(K530,'Bed parameters'!$A$9:$G$12,5,FALSE))),0)</f>
        <v>0</v>
      </c>
      <c r="AA530" s="30">
        <f t="shared" si="72"/>
        <v>188274.32307000001</v>
      </c>
      <c r="AB530" s="30">
        <f>_xlfn.IFNA(IF($O530="days",$Y530*(VLOOKUP($K530,'Bed parameters'!$A$9:$I$12,9,FALSE))*$F530*(VLOOKUP($Q530,'Workforce distribution'!$C$8:$AD$30,AB$7,FALSE)),IF($Q530="n/a",(IF($P530=AB$6,$X530*$F530,0)),$X530*$F530*(VLOOKUP($Q530,'Workforce distribution'!$C$8:$AD$30,AB$7,FALSE)))),0)</f>
        <v>0</v>
      </c>
      <c r="AC530" s="30">
        <f>_xlfn.IFNA(IF($O530="days",$Y530*(VLOOKUP($K530,'Bed parameters'!$A$9:$I$12,9,FALSE))*$F530*(VLOOKUP($Q530,'Workforce distribution'!$C$8:$AD$30,AC$7,FALSE)),IF($Q530="n/a",(IF($P530=AC$6,$X530*$F530,0)),$X530*$F530*(VLOOKUP($Q530,'Workforce distribution'!$C$8:$AD$30,AC$7,FALSE)))),0)</f>
        <v>0</v>
      </c>
      <c r="AD530" s="30">
        <f>_xlfn.IFNA(IF($O530="days",$Y530*(VLOOKUP($K530,'Bed parameters'!$A$9:$I$12,9,FALSE))*$F530*(VLOOKUP($Q530,'Workforce distribution'!$C$8:$AD$30,AD$7,FALSE)),IF($Q530="n/a",(IF($P530=AD$6,$X530*$F530,0)),$X530*$F530*(VLOOKUP($Q530,'Workforce distribution'!$C$8:$AD$30,AD$7,FALSE)))),0)</f>
        <v>0</v>
      </c>
      <c r="AE530" s="30">
        <f>_xlfn.IFNA(IF($O530="days",$Y530*(VLOOKUP($K530,'Bed parameters'!$A$9:$I$12,9,FALSE))*$F530*(VLOOKUP($Q530,'Workforce distribution'!$C$8:$AD$30,AE$7,FALSE)),IF($Q530="n/a",(IF($P530=AE$6,$X530*$F530,0)),$X530*$F530*(VLOOKUP($Q530,'Workforce distribution'!$C$8:$AD$30,AE$7,FALSE)))),0)</f>
        <v>0</v>
      </c>
      <c r="AF530" s="30">
        <f>_xlfn.IFNA(IF($O530="days",$Y530*(VLOOKUP($K530,'Bed parameters'!$A$9:$I$12,9,FALSE))*$F530*(VLOOKUP($Q530,'Workforce distribution'!$C$8:$AD$30,AF$7,FALSE)),IF($Q530="n/a",(IF($P530=AF$6,$X530*$F530,0)),$X530*$F530*(VLOOKUP($Q530,'Workforce distribution'!$C$8:$AD$30,AF$7,FALSE)))),0)</f>
        <v>0</v>
      </c>
      <c r="AG530" s="30">
        <f>_xlfn.IFNA(IF($O530="days",$Y530*(VLOOKUP($K530,'Bed parameters'!$A$9:$I$12,9,FALSE))*$F530*(VLOOKUP($Q530,'Workforce distribution'!$C$8:$AD$30,AG$7,FALSE)),IF($Q530="n/a",(IF($P530=AG$6,$X530*$F530,0)),$X530*$F530*(VLOOKUP($Q530,'Workforce distribution'!$C$8:$AD$30,AG$7,FALSE)))),0)</f>
        <v>0</v>
      </c>
      <c r="AH530" s="30">
        <f>_xlfn.IFNA(IF($O530="days",$Y530*(VLOOKUP($K530,'Bed parameters'!$A$9:$I$12,9,FALSE))*$F530*(VLOOKUP($Q530,'Workforce distribution'!$C$8:$AD$30,AH$7,FALSE)),IF($Q530="n/a",(IF($P530=AH$6,$X530*$F530,0)),$X530*$F530*(VLOOKUP($Q530,'Workforce distribution'!$C$8:$AD$30,AH$7,FALSE)))),0)</f>
        <v>0</v>
      </c>
      <c r="AI530" s="30">
        <f>_xlfn.IFNA(IF($O530="days",$Y530*(VLOOKUP($K530,'Bed parameters'!$A$9:$I$12,9,FALSE))*$F530*(VLOOKUP($Q530,'Workforce distribution'!$C$8:$AD$30,AI$7,FALSE)),IF($Q530="n/a",(IF($P530=AI$6,$X530*$F530,0)),$X530*$F530*(VLOOKUP($Q530,'Workforce distribution'!$C$8:$AD$30,AI$7,FALSE)))),0)</f>
        <v>0</v>
      </c>
      <c r="AJ530" s="30">
        <f>_xlfn.IFNA(IF($O530="days",$Y530*(VLOOKUP($K530,'Bed parameters'!$A$9:$I$12,9,FALSE))*$F530*(VLOOKUP($Q530,'Workforce distribution'!$C$8:$AD$30,AJ$7,FALSE)),IF($Q530="n/a",(IF($P530=AJ$6,$X530*$F530,0)),$X530*$F530*(VLOOKUP($Q530,'Workforce distribution'!$C$8:$AD$30,AJ$7,FALSE)))),0)</f>
        <v>0</v>
      </c>
      <c r="AK530" s="30">
        <f>_xlfn.IFNA(IF($O530="days",$Y530*(VLOOKUP($K530,'Bed parameters'!$A$9:$I$12,9,FALSE))*$F530*(VLOOKUP($Q530,'Workforce distribution'!$C$8:$AD$30,AK$7,FALSE)),IF($Q530="n/a",(IF($P530=AK$6,$X530*$F530,0)),$X530*$F530*(VLOOKUP($Q530,'Workforce distribution'!$C$8:$AD$30,AK$7,FALSE)))),0)</f>
        <v>0</v>
      </c>
      <c r="AL530" s="30">
        <f>_xlfn.IFNA(IF($O530="days",$Y530*(VLOOKUP($K530,'Bed parameters'!$A$9:$I$12,9,FALSE))*$F530*(VLOOKUP($Q530,'Workforce distribution'!$C$8:$AD$30,AL$7,FALSE)),IF($Q530="n/a",(IF($P530=AL$6,$X530*$F530,0)),$X530*$F530*(VLOOKUP($Q530,'Workforce distribution'!$C$8:$AD$30,AL$7,FALSE)))),0)</f>
        <v>0</v>
      </c>
      <c r="AM530" s="30">
        <f>_xlfn.IFNA(IF($O530="days",$Y530*(VLOOKUP($K530,'Bed parameters'!$A$9:$I$12,9,FALSE))*$F530*(VLOOKUP($Q530,'Workforce distribution'!$C$8:$AD$30,AM$7,FALSE)),IF($Q530="n/a",(IF($P530=AM$6,$X530*$F530,0)),$X530*$F530*(VLOOKUP($Q530,'Workforce distribution'!$C$8:$AD$30,AM$7,FALSE)))),0)</f>
        <v>0</v>
      </c>
      <c r="AN530" s="30">
        <f>_xlfn.IFNA(IF($O530="days",$Y530*(VLOOKUP($K530,'Bed parameters'!$A$9:$I$12,9,FALSE))*$F530*(VLOOKUP($Q530,'Workforce distribution'!$C$8:$AD$30,AN$7,FALSE)),IF($Q530="n/a",(IF($P530=AN$6,$X530*$F530,0)),$X530*$F530*(VLOOKUP($Q530,'Workforce distribution'!$C$8:$AD$30,AN$7,FALSE)))),0)</f>
        <v>0</v>
      </c>
      <c r="AO530" s="30">
        <f>_xlfn.IFNA(IF($O530="days",$Y530*(VLOOKUP($K530,'Bed parameters'!$A$9:$I$12,9,FALSE))*$F530*(VLOOKUP($Q530,'Workforce distribution'!$C$8:$AD$30,AO$7,FALSE)),IF($Q530="n/a",(IF($P530=AO$6,$X530*$F530,0)),$X530*$F530*(VLOOKUP($Q530,'Workforce distribution'!$C$8:$AD$30,AO$7,FALSE)))),0)</f>
        <v>0</v>
      </c>
      <c r="AP530" s="30">
        <f>_xlfn.IFNA(IF($O530="days",$Y530*(VLOOKUP($K530,'Bed parameters'!$A$9:$I$12,9,FALSE))*$F530*(VLOOKUP($Q530,'Workforce distribution'!$C$8:$AD$30,AP$7,FALSE)),IF($Q530="n/a",(IF($P530=AP$6,$X530*$F530,0)),$X530*$F530*(VLOOKUP($Q530,'Workforce distribution'!$C$8:$AD$30,AP$7,FALSE)))),0)</f>
        <v>0</v>
      </c>
      <c r="AQ530" s="30">
        <f>_xlfn.IFNA(IF($O530="days",$Y530*(VLOOKUP($K530,'Bed parameters'!$A$9:$I$12,9,FALSE))*$F530*(VLOOKUP($Q530,'Workforce distribution'!$C$8:$AD$30,AQ$7,FALSE)),IF($Q530="n/a",(IF($P530=AQ$6,$X530*$F530,0)),$X530*$F530*(VLOOKUP($Q530,'Workforce distribution'!$C$8:$AD$30,AQ$7,FALSE)))),0)</f>
        <v>0</v>
      </c>
      <c r="AR530" s="30">
        <f>_xlfn.IFNA(IF($O530="days",$Y530*(VLOOKUP($K530,'Bed parameters'!$A$9:$I$12,9,FALSE))*$F530*(VLOOKUP($Q530,'Workforce distribution'!$C$8:$AD$30,AR$7,FALSE)),IF($Q530="n/a",(IF($P530=AR$6,$X530*$F530,0)),$X530*$F530*(VLOOKUP($Q530,'Workforce distribution'!$C$8:$AD$30,AR$7,FALSE)))),0)</f>
        <v>0</v>
      </c>
      <c r="AS530" s="30">
        <f>_xlfn.IFNA(IF($O530="days",$Y530*(VLOOKUP($K530,'Bed parameters'!$A$9:$I$12,9,FALSE))*$F530*(VLOOKUP($Q530,'Workforce distribution'!$C$8:$AD$30,AS$7,FALSE)),IF($Q530="n/a",(IF($P530=AS$6,$X530*$F530,0)),$X530*$F530*(VLOOKUP($Q530,'Workforce distribution'!$C$8:$AD$30,AS$7,FALSE)))),0)</f>
        <v>188274.32307000001</v>
      </c>
      <c r="AT530" s="30">
        <f>_xlfn.IFNA(IF($O530="days",$Y530*(VLOOKUP($K530,'Bed parameters'!$A$9:$I$12,9,FALSE))*$F530*(VLOOKUP($Q530,'Workforce distribution'!$C$8:$AD$30,AT$7,FALSE)),IF($Q530="n/a",(IF($P530=AT$6,$X530*$F530,0)),$X530*$F530*(VLOOKUP($Q530,'Workforce distribution'!$C$8:$AD$30,AT$7,FALSE)))),0)</f>
        <v>0</v>
      </c>
      <c r="AU530" s="30">
        <f>_xlfn.IFNA(IF($O530="days",$Y530*(VLOOKUP($K530,'Bed parameters'!$A$9:$I$12,9,FALSE))*$F530*(VLOOKUP($Q530,'Workforce distribution'!$C$8:$AD$30,AU$7,FALSE)),IF($Q530="n/a",(IF($P530=AU$6,$X530*$F530,0)),$X530*$F530*(VLOOKUP($Q530,'Workforce distribution'!$C$8:$AD$30,AU$7,FALSE)))),0)</f>
        <v>0</v>
      </c>
      <c r="AV530" s="30">
        <f>_xlfn.IFNA(IF($O530="days",$Y530*(VLOOKUP($K530,'Bed parameters'!$A$9:$I$12,9,FALSE))*$F530*(VLOOKUP($Q530,'Workforce distribution'!$C$8:$AD$30,AV$7,FALSE)),IF($Q530="n/a",(IF($P530=AV$6,$X530*$F530,0)),$X530*$F530*(VLOOKUP($Q530,'Workforce distribution'!$C$8:$AD$30,AV$7,FALSE)))),0)</f>
        <v>0</v>
      </c>
      <c r="AW530" s="30">
        <f>_xlfn.IFNA(IF($O530="days",$Y530*(VLOOKUP($K530,'Bed parameters'!$A$9:$I$12,9,FALSE))*$F530*(VLOOKUP($Q530,'Workforce distribution'!$C$8:$AD$30,AW$7,FALSE)),IF($Q530="n/a",(IF($P530=AW$6,$X530*$F530,0)),$X530*$F530*(VLOOKUP($Q530,'Workforce distribution'!$C$8:$AD$30,AW$7,FALSE)))),0)</f>
        <v>0</v>
      </c>
      <c r="AX530" s="30">
        <f>_xlfn.IFNA(IF($O530="days",$Y530*(VLOOKUP($K530,'Bed parameters'!$A$9:$I$12,9,FALSE))*$F530*(VLOOKUP($Q530,'Workforce distribution'!$C$8:$AD$30,AX$7,FALSE)),IF($Q530="n/a",(IF($P530=AX$6,$X530*$F530,0)),$X530*$F530*(VLOOKUP($Q530,'Workforce distribution'!$C$8:$AD$30,AX$7,FALSE)))),0)</f>
        <v>0</v>
      </c>
      <c r="AY530" s="30">
        <f>_xlfn.IFNA(IF($O530="days",$Y530*(VLOOKUP($K530,'Bed parameters'!$A$9:$I$12,9,FALSE))*$F530*(VLOOKUP($Q530,'Workforce distribution'!$C$8:$AD$30,AY$7,FALSE)),IF($Q530="n/a",(IF($P530=AY$6,$X530*$F530,0)),$X530*$F530*(VLOOKUP($Q530,'Workforce distribution'!$C$8:$AD$30,AY$7,FALSE)))),0)</f>
        <v>0</v>
      </c>
      <c r="AZ530" s="30">
        <f>_xlfn.IFNA(IF($O530="days",$Y530*(VLOOKUP($K530,'Bed parameters'!$A$9:$I$12,9,FALSE))*$F530*(VLOOKUP($Q530,'Workforce distribution'!$C$8:$AD$30,AZ$7,FALSE)),IF($Q530="n/a",(IF($P530=AZ$6,$X530*$F530,0)),$X530*$F530*(VLOOKUP($Q530,'Workforce distribution'!$C$8:$AD$30,AZ$7,FALSE)))),0)</f>
        <v>0</v>
      </c>
      <c r="BA530" s="30">
        <f>_xlfn.IFNA(IF($O530="days",$Y530*(VLOOKUP($K530,'Bed parameters'!$A$9:$I$12,9,FALSE))*$F530*(VLOOKUP($Q530,'Workforce distribution'!$C$8:$AD$30,BA$7,FALSE)),IF($Q530="n/a",(IF($P530=BA$6,$X530*$F530,0)),$X530*$F530*(VLOOKUP($Q530,'Workforce distribution'!$C$8:$AD$30,BA$7,FALSE)))),0)</f>
        <v>0</v>
      </c>
      <c r="BB530" s="30">
        <f>_xlfn.IFNA(IF($O530="days",$Y530*(VLOOKUP($K530,'Bed parameters'!$A$9:$I$12,9,FALSE))*$F530*(VLOOKUP($Q530,'Workforce distribution'!$C$8:$AD$30,BB$7,FALSE)),IF($Q530="n/a",(IF($P530=BB$6,$X530*$F530,0)),$X530*$F530*(VLOOKUP($Q530,'Workforce distribution'!$C$8:$AD$30,BB$7,FALSE)))),0)</f>
        <v>0</v>
      </c>
      <c r="BC530" s="149">
        <f t="shared" si="73"/>
        <v>163.82159150670643</v>
      </c>
      <c r="BD530" s="288">
        <f>IF($Q530="n/a",(IF('Workforce hours'!D$30=0,0,(AB530/'Workforce hours'!D$30))),(IF(VLOOKUP($Q530,'Workforce hours'!$C$8:$AD$30,BD$7,FALSE)=0,0,(AB530/(VLOOKUP($Q530,'Workforce hours'!$C$8:$AD$30,BD$7,FALSE))))))</f>
        <v>0</v>
      </c>
      <c r="BE530" s="288">
        <f>IF($Q530="n/a",(IF('Workforce hours'!E$30=0,0,(AC530/'Workforce hours'!E$30))),(IF(VLOOKUP($Q530,'Workforce hours'!$C$8:$AD$30,BE$7,FALSE)=0,0,(AC530/(VLOOKUP($Q530,'Workforce hours'!$C$8:$AD$30,BE$7,FALSE))))))</f>
        <v>0</v>
      </c>
      <c r="BF530" s="288">
        <f>IF($Q530="n/a",(IF('Workforce hours'!F$30=0,0,(AD530/'Workforce hours'!F$30))),(IF(VLOOKUP($Q530,'Workforce hours'!$C$8:$AD$30,BF$7,FALSE)=0,0,(AD530/(VLOOKUP($Q530,'Workforce hours'!$C$8:$AD$30,BF$7,FALSE))))))</f>
        <v>0</v>
      </c>
      <c r="BG530" s="288">
        <f>IF($Q530="n/a",(IF('Workforce hours'!G$30=0,0,(AE530/'Workforce hours'!G$30))),(IF(VLOOKUP($Q530,'Workforce hours'!$C$8:$AD$30,BG$7,FALSE)=0,0,(AE530/(VLOOKUP($Q530,'Workforce hours'!$C$8:$AD$30,BG$7,FALSE))))))</f>
        <v>0</v>
      </c>
      <c r="BH530" s="288">
        <f>IF($Q530="n/a",(IF('Workforce hours'!H$30=0,0,(AF530/'Workforce hours'!H$30))),(IF(VLOOKUP($Q530,'Workforce hours'!$C$8:$AD$30,BH$7,FALSE)=0,0,(AF530/(VLOOKUP($Q530,'Workforce hours'!$C$8:$AD$30,BH$7,FALSE))))))</f>
        <v>0</v>
      </c>
      <c r="BI530" s="288">
        <f>IF($Q530="n/a",(IF('Workforce hours'!I$30=0,0,(AG530/'Workforce hours'!I$30))),(IF(VLOOKUP($Q530,'Workforce hours'!$C$8:$AD$30,BI$7,FALSE)=0,0,(AG530/(VLOOKUP($Q530,'Workforce hours'!$C$8:$AD$30,BI$7,FALSE))))))</f>
        <v>0</v>
      </c>
      <c r="BJ530" s="288">
        <f>IF($Q530="n/a",(IF('Workforce hours'!J$30=0,0,(AH530/'Workforce hours'!J$30))),(IF(VLOOKUP($Q530,'Workforce hours'!$C$8:$AD$30,BJ$7,FALSE)=0,0,(AH530/(VLOOKUP($Q530,'Workforce hours'!$C$8:$AD$30,BJ$7,FALSE))))))</f>
        <v>0</v>
      </c>
      <c r="BK530" s="288">
        <f>IF($Q530="n/a",(IF('Workforce hours'!K$30=0,0,(AI530/'Workforce hours'!K$30))),(IF(VLOOKUP($Q530,'Workforce hours'!$C$8:$AD$30,BK$7,FALSE)=0,0,(AI530/(VLOOKUP($Q530,'Workforce hours'!$C$8:$AD$30,BK$7,FALSE))))))</f>
        <v>0</v>
      </c>
      <c r="BL530" s="288">
        <f>IF($Q530="n/a",(IF('Workforce hours'!L$30=0,0,(AJ530/'Workforce hours'!L$30))),(IF(VLOOKUP($Q530,'Workforce hours'!$C$8:$AD$30,BL$7,FALSE)=0,0,(AJ530/(VLOOKUP($Q530,'Workforce hours'!$C$8:$AD$30,BL$7,FALSE))))))</f>
        <v>0</v>
      </c>
      <c r="BM530" s="288">
        <f>IF($Q530="n/a",(IF('Workforce hours'!M$30=0,0,(AK530/'Workforce hours'!M$30))),(IF(VLOOKUP($Q530,'Workforce hours'!$C$8:$AD$30,BM$7,FALSE)=0,0,(AK530/(VLOOKUP($Q530,'Workforce hours'!$C$8:$AD$30,BM$7,FALSE))))))</f>
        <v>0</v>
      </c>
      <c r="BN530" s="288">
        <f>IF($Q530="n/a",(IF('Workforce hours'!N$30=0,0,(AL530/'Workforce hours'!N$30))),(IF(VLOOKUP($Q530,'Workforce hours'!$C$8:$AD$30,BN$7,FALSE)=0,0,(AL530/(VLOOKUP($Q530,'Workforce hours'!$C$8:$AD$30,BN$7,FALSE))))))</f>
        <v>0</v>
      </c>
      <c r="BO530" s="288">
        <f>IF($Q530="n/a",(IF('Workforce hours'!O$30=0,0,(AM530/'Workforce hours'!O$30))),(IF(VLOOKUP($Q530,'Workforce hours'!$C$8:$AD$30,BO$7,FALSE)=0,0,(AM530/(VLOOKUP($Q530,'Workforce hours'!$C$8:$AD$30,BO$7,FALSE))))))</f>
        <v>0</v>
      </c>
      <c r="BP530" s="288">
        <f>IF($Q530="n/a",(IF('Workforce hours'!P$30=0,0,(AN530/'Workforce hours'!P$30))),(IF(VLOOKUP($Q530,'Workforce hours'!$C$8:$AD$30,BP$7,FALSE)=0,0,(AN530/(VLOOKUP($Q530,'Workforce hours'!$C$8:$AD$30,BP$7,FALSE))))))</f>
        <v>0</v>
      </c>
      <c r="BQ530" s="288">
        <f>IF($Q530="n/a",(IF('Workforce hours'!Q$30=0,0,(AO530/'Workforce hours'!Q$30))),(IF(VLOOKUP($Q530,'Workforce hours'!$C$8:$AD$30,BQ$7,FALSE)=0,0,(AO530/(VLOOKUP($Q530,'Workforce hours'!$C$8:$AD$30,BQ$7,FALSE))))))</f>
        <v>0</v>
      </c>
      <c r="BR530" s="288">
        <f>IF($Q530="n/a",(IF('Workforce hours'!R$30=0,0,(AP530/'Workforce hours'!R$30))),(IF(VLOOKUP($Q530,'Workforce hours'!$C$8:$AD$30,BR$7,FALSE)=0,0,(AP530/(VLOOKUP($Q530,'Workforce hours'!$C$8:$AD$30,BR$7,FALSE))))))</f>
        <v>0</v>
      </c>
      <c r="BS530" s="288">
        <f>IF($Q530="n/a",(IF('Workforce hours'!S$30=0,0,(AQ530/'Workforce hours'!S$30))),(IF(VLOOKUP($Q530,'Workforce hours'!$C$8:$AD$30,BS$7,FALSE)=0,0,(AQ530/(VLOOKUP($Q530,'Workforce hours'!$C$8:$AD$30,BS$7,FALSE))))))</f>
        <v>0</v>
      </c>
      <c r="BT530" s="288">
        <f>IF($Q530="n/a",(IF('Workforce hours'!T$30=0,0,(AR530/'Workforce hours'!T$30))),(IF(VLOOKUP($Q530,'Workforce hours'!$C$8:$AD$30,BT$7,FALSE)=0,0,(AR530/(VLOOKUP($Q530,'Workforce hours'!$C$8:$AD$30,BT$7,FALSE))))))</f>
        <v>0</v>
      </c>
      <c r="BU530" s="288">
        <f>IF($Q530="n/a",(IF('Workforce hours'!U$30=0,0,(AS530/'Workforce hours'!U$30))),(IF(VLOOKUP($Q530,'Workforce hours'!$C$8:$AD$30,BU$7,FALSE)=0,0,(AS530/(VLOOKUP($Q530,'Workforce hours'!$C$8:$AD$30,BU$7,FALSE))))))</f>
        <v>163.82159150670643</v>
      </c>
      <c r="BV530" s="288">
        <f>IF($Q530="n/a",(IF('Workforce hours'!V$30=0,0,(AT530/'Workforce hours'!V$30))),(IF(VLOOKUP($Q530,'Workforce hours'!$C$8:$AD$30,BV$7,FALSE)=0,0,(AT530/(VLOOKUP($Q530,'Workforce hours'!$C$8:$AD$30,BV$7,FALSE))))))</f>
        <v>0</v>
      </c>
      <c r="BW530" s="288">
        <f>IF($Q530="n/a",(IF('Workforce hours'!W$30=0,0,(AU530/'Workforce hours'!W$30))),(IF(VLOOKUP($Q530,'Workforce hours'!$C$8:$AD$30,BW$7,FALSE)=0,0,(AU530/(VLOOKUP($Q530,'Workforce hours'!$C$8:$AD$30,BW$7,FALSE))))))</f>
        <v>0</v>
      </c>
      <c r="BX530" s="288">
        <f>IF($Q530="n/a",(IF('Workforce hours'!X$30=0,0,(AV530/'Workforce hours'!X$30))),(IF(VLOOKUP($Q530,'Workforce hours'!$C$8:$AD$30,BX$7,FALSE)=0,0,(AV530/(VLOOKUP($Q530,'Workforce hours'!$C$8:$AD$30,BX$7,FALSE))))))</f>
        <v>0</v>
      </c>
      <c r="BY530" s="288">
        <f>IF($Q530="n/a",(IF('Workforce hours'!Y$30=0,0,(AW530/'Workforce hours'!Y$30))),(IF(VLOOKUP($Q530,'Workforce hours'!$C$8:$AD$30,BY$7,FALSE)=0,0,(AW530/(VLOOKUP($Q530,'Workforce hours'!$C$8:$AD$30,BY$7,FALSE))))))</f>
        <v>0</v>
      </c>
      <c r="BZ530" s="288">
        <f>IF($Q530="n/a",(IF('Workforce hours'!Z$30=0,0,(AX530/'Workforce hours'!Z$30))),(IF(VLOOKUP($Q530,'Workforce hours'!$C$8:$AD$30,BZ$7,FALSE)=0,0,(AX530/(VLOOKUP($Q530,'Workforce hours'!$C$8:$AD$30,BZ$7,FALSE))))))</f>
        <v>0</v>
      </c>
      <c r="CA530" s="288">
        <f>IF($Q530="n/a",(IF('Workforce hours'!AA$30=0,0,(AY530/'Workforce hours'!AA$30))),(IF(VLOOKUP($Q530,'Workforce hours'!$C$8:$AD$30,CA$7,FALSE)=0,0,(AY530/(VLOOKUP($Q530,'Workforce hours'!$C$8:$AD$30,CA$7,FALSE))))))</f>
        <v>0</v>
      </c>
      <c r="CB530" s="288">
        <f>IF($Q530="n/a",(IF('Workforce hours'!AB$30=0,0,(AZ530/'Workforce hours'!AB$30))),(IF(VLOOKUP($Q530,'Workforce hours'!$C$8:$AD$30,CB$7,FALSE)=0,0,(AZ530/(VLOOKUP($Q530,'Workforce hours'!$C$8:$AD$30,CB$7,FALSE))))))</f>
        <v>0</v>
      </c>
      <c r="CC530" s="288">
        <f>IF($Q530="n/a",(IF('Workforce hours'!AC$30=0,0,(BA530/'Workforce hours'!AC$30))),(IF(VLOOKUP($Q530,'Workforce hours'!$C$8:$AD$30,CC$7,FALSE)=0,0,(BA530/(VLOOKUP($Q530,'Workforce hours'!$C$8:$AD$30,CC$7,FALSE))))))</f>
        <v>0</v>
      </c>
      <c r="CD530" s="288">
        <f>IF($Q530="n/a",(IF('Workforce hours'!AD$30=0,0,(BB530/'Workforce hours'!AD$30))),(IF(VLOOKUP($Q530,'Workforce hours'!$C$8:$AD$30,CD$7,FALSE)=0,0,(BB530/(VLOOKUP($Q530,'Workforce hours'!$C$8:$AD$30,CD$7,FALSE))))))</f>
        <v>0</v>
      </c>
      <c r="CE530" s="289">
        <f t="shared" si="74"/>
        <v>0</v>
      </c>
      <c r="CF530" s="290">
        <f>BD530*'Workforce costs'!B$9*(1+'Workforce costs'!B$10)*(1+'Workforce costs'!B$11)</f>
        <v>0</v>
      </c>
      <c r="CG530" s="290">
        <f>BE530*'Workforce costs'!C$9*(1+'Workforce costs'!C$10)*(1+'Workforce costs'!C$11)</f>
        <v>0</v>
      </c>
      <c r="CH530" s="290">
        <f>BF530*'Workforce costs'!D$9*(1+'Workforce costs'!D$10)*(1+'Workforce costs'!D$11)</f>
        <v>0</v>
      </c>
      <c r="CI530" s="290">
        <f>BG530*'Workforce costs'!E$9*(1+'Workforce costs'!E$10)*(1+'Workforce costs'!E$11)</f>
        <v>0</v>
      </c>
      <c r="CJ530" s="290">
        <f>BH530*'Workforce costs'!F$9*(1+'Workforce costs'!F$10)*(1+'Workforce costs'!F$11)</f>
        <v>0</v>
      </c>
      <c r="CK530" s="290">
        <f>BI530*'Workforce costs'!G$9*(1+'Workforce costs'!G$10)*(1+'Workforce costs'!G$11)</f>
        <v>0</v>
      </c>
      <c r="CL530" s="290">
        <f>BJ530*'Workforce costs'!H$9*(1+'Workforce costs'!H$10)*(1+'Workforce costs'!H$11)</f>
        <v>0</v>
      </c>
      <c r="CM530" s="290">
        <f>BK530*'Workforce costs'!I$9*(1+'Workforce costs'!I$10)*(1+'Workforce costs'!I$11)</f>
        <v>0</v>
      </c>
      <c r="CN530" s="290">
        <f>BL530*'Workforce costs'!J$9*(1+'Workforce costs'!J$10)*(1+'Workforce costs'!J$11)</f>
        <v>0</v>
      </c>
      <c r="CO530" s="290">
        <f>BM530*'Workforce costs'!K$9*(1+'Workforce costs'!K$10)*(1+'Workforce costs'!K$11)</f>
        <v>0</v>
      </c>
      <c r="CP530" s="290">
        <f>BN530*'Workforce costs'!L$9*(1+'Workforce costs'!L$10)*(1+'Workforce costs'!L$11)</f>
        <v>0</v>
      </c>
      <c r="CQ530" s="290">
        <f>BO530*'Workforce costs'!M$9*(1+'Workforce costs'!M$10)*(1+'Workforce costs'!M$11)</f>
        <v>0</v>
      </c>
      <c r="CR530" s="290">
        <f>BP530*'Workforce costs'!N$9*(1+'Workforce costs'!N$10)*(1+'Workforce costs'!N$11)</f>
        <v>0</v>
      </c>
      <c r="CS530" s="290">
        <f>BQ530*'Workforce costs'!O$9*(1+'Workforce costs'!O$10)*(1+'Workforce costs'!O$11)</f>
        <v>0</v>
      </c>
      <c r="CT530" s="290">
        <f>BR530*'Workforce costs'!P$9*(1+'Workforce costs'!P$10)*(1+'Workforce costs'!P$11)</f>
        <v>0</v>
      </c>
      <c r="CU530" s="290">
        <f>BS530*'Workforce costs'!Q$9*(1+'Workforce costs'!Q$10)*(1+'Workforce costs'!Q$11)</f>
        <v>0</v>
      </c>
      <c r="CV530" s="290">
        <f>BT530*'Workforce costs'!R$9*(1+'Workforce costs'!R$10)*(1+'Workforce costs'!R$11)</f>
        <v>0</v>
      </c>
      <c r="CW530" s="290">
        <f>BU530*'Workforce costs'!S$9*(1+'Workforce costs'!S$10)*(1+'Workforce costs'!S$11)</f>
        <v>0</v>
      </c>
      <c r="CX530" s="290">
        <f>BV530*'Workforce costs'!T$9*(1+'Workforce costs'!T$10)*(1+'Workforce costs'!T$11)</f>
        <v>0</v>
      </c>
      <c r="CY530" s="290">
        <f>BW530*'Workforce costs'!U$9*(1+'Workforce costs'!U$10)*(1+'Workforce costs'!U$11)</f>
        <v>0</v>
      </c>
      <c r="CZ530" s="290">
        <f>BX530*'Workforce costs'!V$9*(1+'Workforce costs'!V$10)*(1+'Workforce costs'!V$11)</f>
        <v>0</v>
      </c>
      <c r="DA530" s="290">
        <f>BY530*'Workforce costs'!W$9*(1+'Workforce costs'!W$10)*(1+'Workforce costs'!W$11)</f>
        <v>0</v>
      </c>
      <c r="DB530" s="290">
        <f>BZ530*'Workforce costs'!X$9*(1+'Workforce costs'!X$10)*(1+'Workforce costs'!X$11)</f>
        <v>0</v>
      </c>
      <c r="DC530" s="290">
        <f>CA530*'Workforce costs'!Y$9*(1+'Workforce costs'!Y$10)*(1+'Workforce costs'!Y$11)</f>
        <v>0</v>
      </c>
      <c r="DD530" s="290">
        <f>CB530*'Workforce costs'!Z$9*(1+'Workforce costs'!Z$10)*(1+'Workforce costs'!Z$11)</f>
        <v>0</v>
      </c>
      <c r="DE530" s="290">
        <f>CC530*'Workforce costs'!AA$9*(1+'Workforce costs'!AA$10)*(1+'Workforce costs'!AA$11)</f>
        <v>0</v>
      </c>
      <c r="DF530" s="290">
        <f>CD530*'Workforce costs'!AB$9*(1+'Workforce costs'!AB$10)*(1+'Workforce costs'!AB$11)</f>
        <v>0</v>
      </c>
    </row>
    <row r="531" spans="1:110" x14ac:dyDescent="0.3">
      <c r="A531" s="2" t="str">
        <f>Outputs!$A$4</f>
        <v>Australia</v>
      </c>
      <c r="B531" s="2" t="str">
        <f t="shared" si="67"/>
        <v>Australia ALL</v>
      </c>
      <c r="C531" s="30">
        <f>VLOOKUP($B531,Populations!$D$15:$H$1920,3,FALSE)</f>
        <v>26648878</v>
      </c>
      <c r="D531" s="255">
        <f>IF(OR($H531="General pop",$H531="Schools",$H531="Workplace",$H531="Skills Training",$H531="Digital Supports"),1,VLOOKUP($B531,Populations!$D$15:$H$1920,5,FALSE))</f>
        <v>1</v>
      </c>
      <c r="E531" s="88">
        <f>VLOOKUP(I531,Epidemiology!$C$10:$H$47,6,FALSE)</f>
        <v>4710</v>
      </c>
      <c r="F531" s="102">
        <f>'Care profiles'!R532</f>
        <v>1</v>
      </c>
      <c r="G531" s="15" t="str">
        <f>'Care profiles'!A532</f>
        <v>ALL</v>
      </c>
      <c r="H531" s="15" t="str">
        <f>'Care profiles'!B532</f>
        <v>Impacted</v>
      </c>
      <c r="I531" s="15" t="str">
        <f>'Care profiles'!C532</f>
        <v>Impacted</v>
      </c>
      <c r="J531" s="15" t="str">
        <f>'Care profiles'!D532</f>
        <v>Care profile</v>
      </c>
      <c r="K531" s="15" t="str">
        <f>'Care profiles'!E532</f>
        <v>Structured Psychological Therapies – Individual</v>
      </c>
      <c r="L531" s="104">
        <f>'Care profiles'!F532</f>
        <v>5.0000000000000001E-3</v>
      </c>
      <c r="M531" s="15">
        <f>'Care profiles'!G532</f>
        <v>2</v>
      </c>
      <c r="N531" s="15">
        <f>'Care profiles'!H532</f>
        <v>60</v>
      </c>
      <c r="O531" s="15" t="str">
        <f>'Care profiles'!I532</f>
        <v>min</v>
      </c>
      <c r="P531" s="15" t="str">
        <f>'Care profiles'!J532</f>
        <v>Tertiary Qualified - Unspecified</v>
      </c>
      <c r="Q531" s="15" t="str">
        <f>'Care profiles'!K532</f>
        <v>n/a</v>
      </c>
      <c r="R531" s="15" t="str">
        <f>'Care profiles'!M532</f>
        <v>Y</v>
      </c>
      <c r="S531" s="15" t="str">
        <f>'Care profiles'!O532</f>
        <v>N</v>
      </c>
      <c r="T531" s="15" t="str">
        <f>'Care profiles'!Q532</f>
        <v>N</v>
      </c>
      <c r="U531" s="30">
        <f t="shared" si="68"/>
        <v>1255162.1538</v>
      </c>
      <c r="V531" s="30">
        <f t="shared" si="69"/>
        <v>6275.8107689999997</v>
      </c>
      <c r="W531" s="30">
        <f>IF(M531="n/a",0,IF(O531="days",V531*M531*(1+(VLOOKUP(K531,'Bed parameters'!$A$9:$G$12,7,FALSE))),V531*M531))</f>
        <v>12551.621537999999</v>
      </c>
      <c r="X531" s="30">
        <f t="shared" si="70"/>
        <v>12551.621537999999</v>
      </c>
      <c r="Y531" s="30">
        <f t="shared" si="71"/>
        <v>0</v>
      </c>
      <c r="Z531" s="113">
        <f>_xlfn.IFNA(Y531/((VLOOKUP(K531,'Bed parameters'!$A$9:$G$12,3,FALSE))*(VLOOKUP(K531,'Bed parameters'!$A$9:$G$12,5,FALSE))),0)</f>
        <v>0</v>
      </c>
      <c r="AA531" s="30">
        <f t="shared" si="72"/>
        <v>12551.621537999999</v>
      </c>
      <c r="AB531" s="30">
        <f>_xlfn.IFNA(IF($O531="days",$Y531*(VLOOKUP($K531,'Bed parameters'!$A$9:$I$12,9,FALSE))*$F531*(VLOOKUP($Q531,'Workforce distribution'!$C$8:$AD$30,AB$7,FALSE)),IF($Q531="n/a",(IF($P531=AB$6,$X531*$F531,0)),$X531*$F531*(VLOOKUP($Q531,'Workforce distribution'!$C$8:$AD$30,AB$7,FALSE)))),0)</f>
        <v>0</v>
      </c>
      <c r="AC531" s="30">
        <f>_xlfn.IFNA(IF($O531="days",$Y531*(VLOOKUP($K531,'Bed parameters'!$A$9:$I$12,9,FALSE))*$F531*(VLOOKUP($Q531,'Workforce distribution'!$C$8:$AD$30,AC$7,FALSE)),IF($Q531="n/a",(IF($P531=AC$6,$X531*$F531,0)),$X531*$F531*(VLOOKUP($Q531,'Workforce distribution'!$C$8:$AD$30,AC$7,FALSE)))),0)</f>
        <v>0</v>
      </c>
      <c r="AD531" s="30">
        <f>_xlfn.IFNA(IF($O531="days",$Y531*(VLOOKUP($K531,'Bed parameters'!$A$9:$I$12,9,FALSE))*$F531*(VLOOKUP($Q531,'Workforce distribution'!$C$8:$AD$30,AD$7,FALSE)),IF($Q531="n/a",(IF($P531=AD$6,$X531*$F531,0)),$X531*$F531*(VLOOKUP($Q531,'Workforce distribution'!$C$8:$AD$30,AD$7,FALSE)))),0)</f>
        <v>0</v>
      </c>
      <c r="AE531" s="30">
        <f>_xlfn.IFNA(IF($O531="days",$Y531*(VLOOKUP($K531,'Bed parameters'!$A$9:$I$12,9,FALSE))*$F531*(VLOOKUP($Q531,'Workforce distribution'!$C$8:$AD$30,AE$7,FALSE)),IF($Q531="n/a",(IF($P531=AE$6,$X531*$F531,0)),$X531*$F531*(VLOOKUP($Q531,'Workforce distribution'!$C$8:$AD$30,AE$7,FALSE)))),0)</f>
        <v>0</v>
      </c>
      <c r="AF531" s="30">
        <f>_xlfn.IFNA(IF($O531="days",$Y531*(VLOOKUP($K531,'Bed parameters'!$A$9:$I$12,9,FALSE))*$F531*(VLOOKUP($Q531,'Workforce distribution'!$C$8:$AD$30,AF$7,FALSE)),IF($Q531="n/a",(IF($P531=AF$6,$X531*$F531,0)),$X531*$F531*(VLOOKUP($Q531,'Workforce distribution'!$C$8:$AD$30,AF$7,FALSE)))),0)</f>
        <v>0</v>
      </c>
      <c r="AG531" s="30">
        <f>_xlfn.IFNA(IF($O531="days",$Y531*(VLOOKUP($K531,'Bed parameters'!$A$9:$I$12,9,FALSE))*$F531*(VLOOKUP($Q531,'Workforce distribution'!$C$8:$AD$30,AG$7,FALSE)),IF($Q531="n/a",(IF($P531=AG$6,$X531*$F531,0)),$X531*$F531*(VLOOKUP($Q531,'Workforce distribution'!$C$8:$AD$30,AG$7,FALSE)))),0)</f>
        <v>0</v>
      </c>
      <c r="AH531" s="30">
        <f>_xlfn.IFNA(IF($O531="days",$Y531*(VLOOKUP($K531,'Bed parameters'!$A$9:$I$12,9,FALSE))*$F531*(VLOOKUP($Q531,'Workforce distribution'!$C$8:$AD$30,AH$7,FALSE)),IF($Q531="n/a",(IF($P531=AH$6,$X531*$F531,0)),$X531*$F531*(VLOOKUP($Q531,'Workforce distribution'!$C$8:$AD$30,AH$7,FALSE)))),0)</f>
        <v>0</v>
      </c>
      <c r="AI531" s="30">
        <f>_xlfn.IFNA(IF($O531="days",$Y531*(VLOOKUP($K531,'Bed parameters'!$A$9:$I$12,9,FALSE))*$F531*(VLOOKUP($Q531,'Workforce distribution'!$C$8:$AD$30,AI$7,FALSE)),IF($Q531="n/a",(IF($P531=AI$6,$X531*$F531,0)),$X531*$F531*(VLOOKUP($Q531,'Workforce distribution'!$C$8:$AD$30,AI$7,FALSE)))),0)</f>
        <v>0</v>
      </c>
      <c r="AJ531" s="30">
        <f>_xlfn.IFNA(IF($O531="days",$Y531*(VLOOKUP($K531,'Bed parameters'!$A$9:$I$12,9,FALSE))*$F531*(VLOOKUP($Q531,'Workforce distribution'!$C$8:$AD$30,AJ$7,FALSE)),IF($Q531="n/a",(IF($P531=AJ$6,$X531*$F531,0)),$X531*$F531*(VLOOKUP($Q531,'Workforce distribution'!$C$8:$AD$30,AJ$7,FALSE)))),0)</f>
        <v>0</v>
      </c>
      <c r="AK531" s="30">
        <f>_xlfn.IFNA(IF($O531="days",$Y531*(VLOOKUP($K531,'Bed parameters'!$A$9:$I$12,9,FALSE))*$F531*(VLOOKUP($Q531,'Workforce distribution'!$C$8:$AD$30,AK$7,FALSE)),IF($Q531="n/a",(IF($P531=AK$6,$X531*$F531,0)),$X531*$F531*(VLOOKUP($Q531,'Workforce distribution'!$C$8:$AD$30,AK$7,FALSE)))),0)</f>
        <v>0</v>
      </c>
      <c r="AL531" s="30">
        <f>_xlfn.IFNA(IF($O531="days",$Y531*(VLOOKUP($K531,'Bed parameters'!$A$9:$I$12,9,FALSE))*$F531*(VLOOKUP($Q531,'Workforce distribution'!$C$8:$AD$30,AL$7,FALSE)),IF($Q531="n/a",(IF($P531=AL$6,$X531*$F531,0)),$X531*$F531*(VLOOKUP($Q531,'Workforce distribution'!$C$8:$AD$30,AL$7,FALSE)))),0)</f>
        <v>0</v>
      </c>
      <c r="AM531" s="30">
        <f>_xlfn.IFNA(IF($O531="days",$Y531*(VLOOKUP($K531,'Bed parameters'!$A$9:$I$12,9,FALSE))*$F531*(VLOOKUP($Q531,'Workforce distribution'!$C$8:$AD$30,AM$7,FALSE)),IF($Q531="n/a",(IF($P531=AM$6,$X531*$F531,0)),$X531*$F531*(VLOOKUP($Q531,'Workforce distribution'!$C$8:$AD$30,AM$7,FALSE)))),0)</f>
        <v>0</v>
      </c>
      <c r="AN531" s="30">
        <f>_xlfn.IFNA(IF($O531="days",$Y531*(VLOOKUP($K531,'Bed parameters'!$A$9:$I$12,9,FALSE))*$F531*(VLOOKUP($Q531,'Workforce distribution'!$C$8:$AD$30,AN$7,FALSE)),IF($Q531="n/a",(IF($P531=AN$6,$X531*$F531,0)),$X531*$F531*(VLOOKUP($Q531,'Workforce distribution'!$C$8:$AD$30,AN$7,FALSE)))),0)</f>
        <v>0</v>
      </c>
      <c r="AO531" s="30">
        <f>_xlfn.IFNA(IF($O531="days",$Y531*(VLOOKUP($K531,'Bed parameters'!$A$9:$I$12,9,FALSE))*$F531*(VLOOKUP($Q531,'Workforce distribution'!$C$8:$AD$30,AO$7,FALSE)),IF($Q531="n/a",(IF($P531=AO$6,$X531*$F531,0)),$X531*$F531*(VLOOKUP($Q531,'Workforce distribution'!$C$8:$AD$30,AO$7,FALSE)))),0)</f>
        <v>0</v>
      </c>
      <c r="AP531" s="30">
        <f>_xlfn.IFNA(IF($O531="days",$Y531*(VLOOKUP($K531,'Bed parameters'!$A$9:$I$12,9,FALSE))*$F531*(VLOOKUP($Q531,'Workforce distribution'!$C$8:$AD$30,AP$7,FALSE)),IF($Q531="n/a",(IF($P531=AP$6,$X531*$F531,0)),$X531*$F531*(VLOOKUP($Q531,'Workforce distribution'!$C$8:$AD$30,AP$7,FALSE)))),0)</f>
        <v>0</v>
      </c>
      <c r="AQ531" s="30">
        <f>_xlfn.IFNA(IF($O531="days",$Y531*(VLOOKUP($K531,'Bed parameters'!$A$9:$I$12,9,FALSE))*$F531*(VLOOKUP($Q531,'Workforce distribution'!$C$8:$AD$30,AQ$7,FALSE)),IF($Q531="n/a",(IF($P531=AQ$6,$X531*$F531,0)),$X531*$F531*(VLOOKUP($Q531,'Workforce distribution'!$C$8:$AD$30,AQ$7,FALSE)))),0)</f>
        <v>0</v>
      </c>
      <c r="AR531" s="30">
        <f>_xlfn.IFNA(IF($O531="days",$Y531*(VLOOKUP($K531,'Bed parameters'!$A$9:$I$12,9,FALSE))*$F531*(VLOOKUP($Q531,'Workforce distribution'!$C$8:$AD$30,AR$7,FALSE)),IF($Q531="n/a",(IF($P531=AR$6,$X531*$F531,0)),$X531*$F531*(VLOOKUP($Q531,'Workforce distribution'!$C$8:$AD$30,AR$7,FALSE)))),0)</f>
        <v>0</v>
      </c>
      <c r="AS531" s="30">
        <f>_xlfn.IFNA(IF($O531="days",$Y531*(VLOOKUP($K531,'Bed parameters'!$A$9:$I$12,9,FALSE))*$F531*(VLOOKUP($Q531,'Workforce distribution'!$C$8:$AD$30,AS$7,FALSE)),IF($Q531="n/a",(IF($P531=AS$6,$X531*$F531,0)),$X531*$F531*(VLOOKUP($Q531,'Workforce distribution'!$C$8:$AD$30,AS$7,FALSE)))),0)</f>
        <v>12551.621537999999</v>
      </c>
      <c r="AT531" s="30">
        <f>_xlfn.IFNA(IF($O531="days",$Y531*(VLOOKUP($K531,'Bed parameters'!$A$9:$I$12,9,FALSE))*$F531*(VLOOKUP($Q531,'Workforce distribution'!$C$8:$AD$30,AT$7,FALSE)),IF($Q531="n/a",(IF($P531=AT$6,$X531*$F531,0)),$X531*$F531*(VLOOKUP($Q531,'Workforce distribution'!$C$8:$AD$30,AT$7,FALSE)))),0)</f>
        <v>0</v>
      </c>
      <c r="AU531" s="30">
        <f>_xlfn.IFNA(IF($O531="days",$Y531*(VLOOKUP($K531,'Bed parameters'!$A$9:$I$12,9,FALSE))*$F531*(VLOOKUP($Q531,'Workforce distribution'!$C$8:$AD$30,AU$7,FALSE)),IF($Q531="n/a",(IF($P531=AU$6,$X531*$F531,0)),$X531*$F531*(VLOOKUP($Q531,'Workforce distribution'!$C$8:$AD$30,AU$7,FALSE)))),0)</f>
        <v>0</v>
      </c>
      <c r="AV531" s="30">
        <f>_xlfn.IFNA(IF($O531="days",$Y531*(VLOOKUP($K531,'Bed parameters'!$A$9:$I$12,9,FALSE))*$F531*(VLOOKUP($Q531,'Workforce distribution'!$C$8:$AD$30,AV$7,FALSE)),IF($Q531="n/a",(IF($P531=AV$6,$X531*$F531,0)),$X531*$F531*(VLOOKUP($Q531,'Workforce distribution'!$C$8:$AD$30,AV$7,FALSE)))),0)</f>
        <v>0</v>
      </c>
      <c r="AW531" s="30">
        <f>_xlfn.IFNA(IF($O531="days",$Y531*(VLOOKUP($K531,'Bed parameters'!$A$9:$I$12,9,FALSE))*$F531*(VLOOKUP($Q531,'Workforce distribution'!$C$8:$AD$30,AW$7,FALSE)),IF($Q531="n/a",(IF($P531=AW$6,$X531*$F531,0)),$X531*$F531*(VLOOKUP($Q531,'Workforce distribution'!$C$8:$AD$30,AW$7,FALSE)))),0)</f>
        <v>0</v>
      </c>
      <c r="AX531" s="30">
        <f>_xlfn.IFNA(IF($O531="days",$Y531*(VLOOKUP($K531,'Bed parameters'!$A$9:$I$12,9,FALSE))*$F531*(VLOOKUP($Q531,'Workforce distribution'!$C$8:$AD$30,AX$7,FALSE)),IF($Q531="n/a",(IF($P531=AX$6,$X531*$F531,0)),$X531*$F531*(VLOOKUP($Q531,'Workforce distribution'!$C$8:$AD$30,AX$7,FALSE)))),0)</f>
        <v>0</v>
      </c>
      <c r="AY531" s="30">
        <f>_xlfn.IFNA(IF($O531="days",$Y531*(VLOOKUP($K531,'Bed parameters'!$A$9:$I$12,9,FALSE))*$F531*(VLOOKUP($Q531,'Workforce distribution'!$C$8:$AD$30,AY$7,FALSE)),IF($Q531="n/a",(IF($P531=AY$6,$X531*$F531,0)),$X531*$F531*(VLOOKUP($Q531,'Workforce distribution'!$C$8:$AD$30,AY$7,FALSE)))),0)</f>
        <v>0</v>
      </c>
      <c r="AZ531" s="30">
        <f>_xlfn.IFNA(IF($O531="days",$Y531*(VLOOKUP($K531,'Bed parameters'!$A$9:$I$12,9,FALSE))*$F531*(VLOOKUP($Q531,'Workforce distribution'!$C$8:$AD$30,AZ$7,FALSE)),IF($Q531="n/a",(IF($P531=AZ$6,$X531*$F531,0)),$X531*$F531*(VLOOKUP($Q531,'Workforce distribution'!$C$8:$AD$30,AZ$7,FALSE)))),0)</f>
        <v>0</v>
      </c>
      <c r="BA531" s="30">
        <f>_xlfn.IFNA(IF($O531="days",$Y531*(VLOOKUP($K531,'Bed parameters'!$A$9:$I$12,9,FALSE))*$F531*(VLOOKUP($Q531,'Workforce distribution'!$C$8:$AD$30,BA$7,FALSE)),IF($Q531="n/a",(IF($P531=BA$6,$X531*$F531,0)),$X531*$F531*(VLOOKUP($Q531,'Workforce distribution'!$C$8:$AD$30,BA$7,FALSE)))),0)</f>
        <v>0</v>
      </c>
      <c r="BB531" s="30">
        <f>_xlfn.IFNA(IF($O531="days",$Y531*(VLOOKUP($K531,'Bed parameters'!$A$9:$I$12,9,FALSE))*$F531*(VLOOKUP($Q531,'Workforce distribution'!$C$8:$AD$30,BB$7,FALSE)),IF($Q531="n/a",(IF($P531=BB$6,$X531*$F531,0)),$X531*$F531*(VLOOKUP($Q531,'Workforce distribution'!$C$8:$AD$30,BB$7,FALSE)))),0)</f>
        <v>0</v>
      </c>
      <c r="BC531" s="149">
        <f t="shared" si="73"/>
        <v>10.921439433780426</v>
      </c>
      <c r="BD531" s="288">
        <f>IF($Q531="n/a",(IF('Workforce hours'!D$30=0,0,(AB531/'Workforce hours'!D$30))),(IF(VLOOKUP($Q531,'Workforce hours'!$C$8:$AD$30,BD$7,FALSE)=0,0,(AB531/(VLOOKUP($Q531,'Workforce hours'!$C$8:$AD$30,BD$7,FALSE))))))</f>
        <v>0</v>
      </c>
      <c r="BE531" s="288">
        <f>IF($Q531="n/a",(IF('Workforce hours'!E$30=0,0,(AC531/'Workforce hours'!E$30))),(IF(VLOOKUP($Q531,'Workforce hours'!$C$8:$AD$30,BE$7,FALSE)=0,0,(AC531/(VLOOKUP($Q531,'Workforce hours'!$C$8:$AD$30,BE$7,FALSE))))))</f>
        <v>0</v>
      </c>
      <c r="BF531" s="288">
        <f>IF($Q531="n/a",(IF('Workforce hours'!F$30=0,0,(AD531/'Workforce hours'!F$30))),(IF(VLOOKUP($Q531,'Workforce hours'!$C$8:$AD$30,BF$7,FALSE)=0,0,(AD531/(VLOOKUP($Q531,'Workforce hours'!$C$8:$AD$30,BF$7,FALSE))))))</f>
        <v>0</v>
      </c>
      <c r="BG531" s="288">
        <f>IF($Q531="n/a",(IF('Workforce hours'!G$30=0,0,(AE531/'Workforce hours'!G$30))),(IF(VLOOKUP($Q531,'Workforce hours'!$C$8:$AD$30,BG$7,FALSE)=0,0,(AE531/(VLOOKUP($Q531,'Workforce hours'!$C$8:$AD$30,BG$7,FALSE))))))</f>
        <v>0</v>
      </c>
      <c r="BH531" s="288">
        <f>IF($Q531="n/a",(IF('Workforce hours'!H$30=0,0,(AF531/'Workforce hours'!H$30))),(IF(VLOOKUP($Q531,'Workforce hours'!$C$8:$AD$30,BH$7,FALSE)=0,0,(AF531/(VLOOKUP($Q531,'Workforce hours'!$C$8:$AD$30,BH$7,FALSE))))))</f>
        <v>0</v>
      </c>
      <c r="BI531" s="288">
        <f>IF($Q531="n/a",(IF('Workforce hours'!I$30=0,0,(AG531/'Workforce hours'!I$30))),(IF(VLOOKUP($Q531,'Workforce hours'!$C$8:$AD$30,BI$7,FALSE)=0,0,(AG531/(VLOOKUP($Q531,'Workforce hours'!$C$8:$AD$30,BI$7,FALSE))))))</f>
        <v>0</v>
      </c>
      <c r="BJ531" s="288">
        <f>IF($Q531="n/a",(IF('Workforce hours'!J$30=0,0,(AH531/'Workforce hours'!J$30))),(IF(VLOOKUP($Q531,'Workforce hours'!$C$8:$AD$30,BJ$7,FALSE)=0,0,(AH531/(VLOOKUP($Q531,'Workforce hours'!$C$8:$AD$30,BJ$7,FALSE))))))</f>
        <v>0</v>
      </c>
      <c r="BK531" s="288">
        <f>IF($Q531="n/a",(IF('Workforce hours'!K$30=0,0,(AI531/'Workforce hours'!K$30))),(IF(VLOOKUP($Q531,'Workforce hours'!$C$8:$AD$30,BK$7,FALSE)=0,0,(AI531/(VLOOKUP($Q531,'Workforce hours'!$C$8:$AD$30,BK$7,FALSE))))))</f>
        <v>0</v>
      </c>
      <c r="BL531" s="288">
        <f>IF($Q531="n/a",(IF('Workforce hours'!L$30=0,0,(AJ531/'Workforce hours'!L$30))),(IF(VLOOKUP($Q531,'Workforce hours'!$C$8:$AD$30,BL$7,FALSE)=0,0,(AJ531/(VLOOKUP($Q531,'Workforce hours'!$C$8:$AD$30,BL$7,FALSE))))))</f>
        <v>0</v>
      </c>
      <c r="BM531" s="288">
        <f>IF($Q531="n/a",(IF('Workforce hours'!M$30=0,0,(AK531/'Workforce hours'!M$30))),(IF(VLOOKUP($Q531,'Workforce hours'!$C$8:$AD$30,BM$7,FALSE)=0,0,(AK531/(VLOOKUP($Q531,'Workforce hours'!$C$8:$AD$30,BM$7,FALSE))))))</f>
        <v>0</v>
      </c>
      <c r="BN531" s="288">
        <f>IF($Q531="n/a",(IF('Workforce hours'!N$30=0,0,(AL531/'Workforce hours'!N$30))),(IF(VLOOKUP($Q531,'Workforce hours'!$C$8:$AD$30,BN$7,FALSE)=0,0,(AL531/(VLOOKUP($Q531,'Workforce hours'!$C$8:$AD$30,BN$7,FALSE))))))</f>
        <v>0</v>
      </c>
      <c r="BO531" s="288">
        <f>IF($Q531="n/a",(IF('Workforce hours'!O$30=0,0,(AM531/'Workforce hours'!O$30))),(IF(VLOOKUP($Q531,'Workforce hours'!$C$8:$AD$30,BO$7,FALSE)=0,0,(AM531/(VLOOKUP($Q531,'Workforce hours'!$C$8:$AD$30,BO$7,FALSE))))))</f>
        <v>0</v>
      </c>
      <c r="BP531" s="288">
        <f>IF($Q531="n/a",(IF('Workforce hours'!P$30=0,0,(AN531/'Workforce hours'!P$30))),(IF(VLOOKUP($Q531,'Workforce hours'!$C$8:$AD$30,BP$7,FALSE)=0,0,(AN531/(VLOOKUP($Q531,'Workforce hours'!$C$8:$AD$30,BP$7,FALSE))))))</f>
        <v>0</v>
      </c>
      <c r="BQ531" s="288">
        <f>IF($Q531="n/a",(IF('Workforce hours'!Q$30=0,0,(AO531/'Workforce hours'!Q$30))),(IF(VLOOKUP($Q531,'Workforce hours'!$C$8:$AD$30,BQ$7,FALSE)=0,0,(AO531/(VLOOKUP($Q531,'Workforce hours'!$C$8:$AD$30,BQ$7,FALSE))))))</f>
        <v>0</v>
      </c>
      <c r="BR531" s="288">
        <f>IF($Q531="n/a",(IF('Workforce hours'!R$30=0,0,(AP531/'Workforce hours'!R$30))),(IF(VLOOKUP($Q531,'Workforce hours'!$C$8:$AD$30,BR$7,FALSE)=0,0,(AP531/(VLOOKUP($Q531,'Workforce hours'!$C$8:$AD$30,BR$7,FALSE))))))</f>
        <v>0</v>
      </c>
      <c r="BS531" s="288">
        <f>IF($Q531="n/a",(IF('Workforce hours'!S$30=0,0,(AQ531/'Workforce hours'!S$30))),(IF(VLOOKUP($Q531,'Workforce hours'!$C$8:$AD$30,BS$7,FALSE)=0,0,(AQ531/(VLOOKUP($Q531,'Workforce hours'!$C$8:$AD$30,BS$7,FALSE))))))</f>
        <v>0</v>
      </c>
      <c r="BT531" s="288">
        <f>IF($Q531="n/a",(IF('Workforce hours'!T$30=0,0,(AR531/'Workforce hours'!T$30))),(IF(VLOOKUP($Q531,'Workforce hours'!$C$8:$AD$30,BT$7,FALSE)=0,0,(AR531/(VLOOKUP($Q531,'Workforce hours'!$C$8:$AD$30,BT$7,FALSE))))))</f>
        <v>0</v>
      </c>
      <c r="BU531" s="288">
        <f>IF($Q531="n/a",(IF('Workforce hours'!U$30=0,0,(AS531/'Workforce hours'!U$30))),(IF(VLOOKUP($Q531,'Workforce hours'!$C$8:$AD$30,BU$7,FALSE)=0,0,(AS531/(VLOOKUP($Q531,'Workforce hours'!$C$8:$AD$30,BU$7,FALSE))))))</f>
        <v>10.921439433780426</v>
      </c>
      <c r="BV531" s="288">
        <f>IF($Q531="n/a",(IF('Workforce hours'!V$30=0,0,(AT531/'Workforce hours'!V$30))),(IF(VLOOKUP($Q531,'Workforce hours'!$C$8:$AD$30,BV$7,FALSE)=0,0,(AT531/(VLOOKUP($Q531,'Workforce hours'!$C$8:$AD$30,BV$7,FALSE))))))</f>
        <v>0</v>
      </c>
      <c r="BW531" s="288">
        <f>IF($Q531="n/a",(IF('Workforce hours'!W$30=0,0,(AU531/'Workforce hours'!W$30))),(IF(VLOOKUP($Q531,'Workforce hours'!$C$8:$AD$30,BW$7,FALSE)=0,0,(AU531/(VLOOKUP($Q531,'Workforce hours'!$C$8:$AD$30,BW$7,FALSE))))))</f>
        <v>0</v>
      </c>
      <c r="BX531" s="288">
        <f>IF($Q531="n/a",(IF('Workforce hours'!X$30=0,0,(AV531/'Workforce hours'!X$30))),(IF(VLOOKUP($Q531,'Workforce hours'!$C$8:$AD$30,BX$7,FALSE)=0,0,(AV531/(VLOOKUP($Q531,'Workforce hours'!$C$8:$AD$30,BX$7,FALSE))))))</f>
        <v>0</v>
      </c>
      <c r="BY531" s="288">
        <f>IF($Q531="n/a",(IF('Workforce hours'!Y$30=0,0,(AW531/'Workforce hours'!Y$30))),(IF(VLOOKUP($Q531,'Workforce hours'!$C$8:$AD$30,BY$7,FALSE)=0,0,(AW531/(VLOOKUP($Q531,'Workforce hours'!$C$8:$AD$30,BY$7,FALSE))))))</f>
        <v>0</v>
      </c>
      <c r="BZ531" s="288">
        <f>IF($Q531="n/a",(IF('Workforce hours'!Z$30=0,0,(AX531/'Workforce hours'!Z$30))),(IF(VLOOKUP($Q531,'Workforce hours'!$C$8:$AD$30,BZ$7,FALSE)=0,0,(AX531/(VLOOKUP($Q531,'Workforce hours'!$C$8:$AD$30,BZ$7,FALSE))))))</f>
        <v>0</v>
      </c>
      <c r="CA531" s="288">
        <f>IF($Q531="n/a",(IF('Workforce hours'!AA$30=0,0,(AY531/'Workforce hours'!AA$30))),(IF(VLOOKUP($Q531,'Workforce hours'!$C$8:$AD$30,CA$7,FALSE)=0,0,(AY531/(VLOOKUP($Q531,'Workforce hours'!$C$8:$AD$30,CA$7,FALSE))))))</f>
        <v>0</v>
      </c>
      <c r="CB531" s="288">
        <f>IF($Q531="n/a",(IF('Workforce hours'!AB$30=0,0,(AZ531/'Workforce hours'!AB$30))),(IF(VLOOKUP($Q531,'Workforce hours'!$C$8:$AD$30,CB$7,FALSE)=0,0,(AZ531/(VLOOKUP($Q531,'Workforce hours'!$C$8:$AD$30,CB$7,FALSE))))))</f>
        <v>0</v>
      </c>
      <c r="CC531" s="288">
        <f>IF($Q531="n/a",(IF('Workforce hours'!AC$30=0,0,(BA531/'Workforce hours'!AC$30))),(IF(VLOOKUP($Q531,'Workforce hours'!$C$8:$AD$30,CC$7,FALSE)=0,0,(BA531/(VLOOKUP($Q531,'Workforce hours'!$C$8:$AD$30,CC$7,FALSE))))))</f>
        <v>0</v>
      </c>
      <c r="CD531" s="288">
        <f>IF($Q531="n/a",(IF('Workforce hours'!AD$30=0,0,(BB531/'Workforce hours'!AD$30))),(IF(VLOOKUP($Q531,'Workforce hours'!$C$8:$AD$30,CD$7,FALSE)=0,0,(BB531/(VLOOKUP($Q531,'Workforce hours'!$C$8:$AD$30,CD$7,FALSE))))))</f>
        <v>0</v>
      </c>
      <c r="CE531" s="289">
        <f t="shared" si="74"/>
        <v>0</v>
      </c>
      <c r="CF531" s="290">
        <f>BD531*'Workforce costs'!B$9*(1+'Workforce costs'!B$10)*(1+'Workforce costs'!B$11)</f>
        <v>0</v>
      </c>
      <c r="CG531" s="290">
        <f>BE531*'Workforce costs'!C$9*(1+'Workforce costs'!C$10)*(1+'Workforce costs'!C$11)</f>
        <v>0</v>
      </c>
      <c r="CH531" s="290">
        <f>BF531*'Workforce costs'!D$9*(1+'Workforce costs'!D$10)*(1+'Workforce costs'!D$11)</f>
        <v>0</v>
      </c>
      <c r="CI531" s="290">
        <f>BG531*'Workforce costs'!E$9*(1+'Workforce costs'!E$10)*(1+'Workforce costs'!E$11)</f>
        <v>0</v>
      </c>
      <c r="CJ531" s="290">
        <f>BH531*'Workforce costs'!F$9*(1+'Workforce costs'!F$10)*(1+'Workforce costs'!F$11)</f>
        <v>0</v>
      </c>
      <c r="CK531" s="290">
        <f>BI531*'Workforce costs'!G$9*(1+'Workforce costs'!G$10)*(1+'Workforce costs'!G$11)</f>
        <v>0</v>
      </c>
      <c r="CL531" s="290">
        <f>BJ531*'Workforce costs'!H$9*(1+'Workforce costs'!H$10)*(1+'Workforce costs'!H$11)</f>
        <v>0</v>
      </c>
      <c r="CM531" s="290">
        <f>BK531*'Workforce costs'!I$9*(1+'Workforce costs'!I$10)*(1+'Workforce costs'!I$11)</f>
        <v>0</v>
      </c>
      <c r="CN531" s="290">
        <f>BL531*'Workforce costs'!J$9*(1+'Workforce costs'!J$10)*(1+'Workforce costs'!J$11)</f>
        <v>0</v>
      </c>
      <c r="CO531" s="290">
        <f>BM531*'Workforce costs'!K$9*(1+'Workforce costs'!K$10)*(1+'Workforce costs'!K$11)</f>
        <v>0</v>
      </c>
      <c r="CP531" s="290">
        <f>BN531*'Workforce costs'!L$9*(1+'Workforce costs'!L$10)*(1+'Workforce costs'!L$11)</f>
        <v>0</v>
      </c>
      <c r="CQ531" s="290">
        <f>BO531*'Workforce costs'!M$9*(1+'Workforce costs'!M$10)*(1+'Workforce costs'!M$11)</f>
        <v>0</v>
      </c>
      <c r="CR531" s="290">
        <f>BP531*'Workforce costs'!N$9*(1+'Workforce costs'!N$10)*(1+'Workforce costs'!N$11)</f>
        <v>0</v>
      </c>
      <c r="CS531" s="290">
        <f>BQ531*'Workforce costs'!O$9*(1+'Workforce costs'!O$10)*(1+'Workforce costs'!O$11)</f>
        <v>0</v>
      </c>
      <c r="CT531" s="290">
        <f>BR531*'Workforce costs'!P$9*(1+'Workforce costs'!P$10)*(1+'Workforce costs'!P$11)</f>
        <v>0</v>
      </c>
      <c r="CU531" s="290">
        <f>BS531*'Workforce costs'!Q$9*(1+'Workforce costs'!Q$10)*(1+'Workforce costs'!Q$11)</f>
        <v>0</v>
      </c>
      <c r="CV531" s="290">
        <f>BT531*'Workforce costs'!R$9*(1+'Workforce costs'!R$10)*(1+'Workforce costs'!R$11)</f>
        <v>0</v>
      </c>
      <c r="CW531" s="290">
        <f>BU531*'Workforce costs'!S$9*(1+'Workforce costs'!S$10)*(1+'Workforce costs'!S$11)</f>
        <v>0</v>
      </c>
      <c r="CX531" s="290">
        <f>BV531*'Workforce costs'!T$9*(1+'Workforce costs'!T$10)*(1+'Workforce costs'!T$11)</f>
        <v>0</v>
      </c>
      <c r="CY531" s="290">
        <f>BW531*'Workforce costs'!U$9*(1+'Workforce costs'!U$10)*(1+'Workforce costs'!U$11)</f>
        <v>0</v>
      </c>
      <c r="CZ531" s="290">
        <f>BX531*'Workforce costs'!V$9*(1+'Workforce costs'!V$10)*(1+'Workforce costs'!V$11)</f>
        <v>0</v>
      </c>
      <c r="DA531" s="290">
        <f>BY531*'Workforce costs'!W$9*(1+'Workforce costs'!W$10)*(1+'Workforce costs'!W$11)</f>
        <v>0</v>
      </c>
      <c r="DB531" s="290">
        <f>BZ531*'Workforce costs'!X$9*(1+'Workforce costs'!X$10)*(1+'Workforce costs'!X$11)</f>
        <v>0</v>
      </c>
      <c r="DC531" s="290">
        <f>CA531*'Workforce costs'!Y$9*(1+'Workforce costs'!Y$10)*(1+'Workforce costs'!Y$11)</f>
        <v>0</v>
      </c>
      <c r="DD531" s="290">
        <f>CB531*'Workforce costs'!Z$9*(1+'Workforce costs'!Z$10)*(1+'Workforce costs'!Z$11)</f>
        <v>0</v>
      </c>
      <c r="DE531" s="290">
        <f>CC531*'Workforce costs'!AA$9*(1+'Workforce costs'!AA$10)*(1+'Workforce costs'!AA$11)</f>
        <v>0</v>
      </c>
      <c r="DF531" s="290">
        <f>CD531*'Workforce costs'!AB$9*(1+'Workforce costs'!AB$10)*(1+'Workforce costs'!AB$11)</f>
        <v>0</v>
      </c>
    </row>
    <row r="532" spans="1:110" x14ac:dyDescent="0.3">
      <c r="A532" s="2" t="str">
        <f>Outputs!$A$4</f>
        <v>Australia</v>
      </c>
      <c r="B532" s="2" t="str">
        <f t="shared" si="67"/>
        <v>Australia ALL</v>
      </c>
      <c r="C532" s="30">
        <f>VLOOKUP($B532,Populations!$D$15:$H$1920,3,FALSE)</f>
        <v>26648878</v>
      </c>
      <c r="D532" s="255">
        <f>IF(OR($H532="General pop",$H532="Schools",$H532="Workplace",$H532="Skills Training",$H532="Digital Supports"),1,VLOOKUP($B532,Populations!$D$15:$H$1920,5,FALSE))</f>
        <v>1</v>
      </c>
      <c r="E532" s="88">
        <f>VLOOKUP(I532,Epidemiology!$C$10:$H$47,6,FALSE)</f>
        <v>2038.7706691876797</v>
      </c>
      <c r="F532" s="102">
        <f>'Care profiles'!R533</f>
        <v>0.1</v>
      </c>
      <c r="G532" s="15" t="str">
        <f>'Care profiles'!A533</f>
        <v>ALL</v>
      </c>
      <c r="H532" s="15" t="str">
        <f>'Care profiles'!B533</f>
        <v>Skills Training</v>
      </c>
      <c r="I532" s="15" t="str">
        <f>'Care profiles'!C533</f>
        <v>Skills Training - Health Professionals</v>
      </c>
      <c r="J532" s="15" t="str">
        <f>'Care profiles'!D533</f>
        <v>Top-up</v>
      </c>
      <c r="K532" s="15" t="str">
        <f>'Care profiles'!E533</f>
        <v>Skills Training – Health Professionals</v>
      </c>
      <c r="L532" s="104">
        <f>'Care profiles'!F533</f>
        <v>0.2</v>
      </c>
      <c r="M532" s="15">
        <f>'Care profiles'!G533</f>
        <v>1</v>
      </c>
      <c r="N532" s="15">
        <f>'Care profiles'!H533</f>
        <v>360</v>
      </c>
      <c r="O532" s="15" t="str">
        <f>'Care profiles'!I533</f>
        <v>min</v>
      </c>
      <c r="P532" s="15" t="str">
        <f>'Care profiles'!J533</f>
        <v>Training Facilitator</v>
      </c>
      <c r="Q532" s="15" t="str">
        <f>'Care profiles'!K533</f>
        <v>n/a</v>
      </c>
      <c r="R532" s="15" t="str">
        <f>'Care profiles'!M533</f>
        <v>N</v>
      </c>
      <c r="S532" s="15" t="str">
        <f>'Care profiles'!O533</f>
        <v>Y</v>
      </c>
      <c r="T532" s="15" t="str">
        <f>'Care profiles'!Q533</f>
        <v>N</v>
      </c>
      <c r="U532" s="30">
        <f t="shared" si="68"/>
        <v>543309.50833160838</v>
      </c>
      <c r="V532" s="30">
        <f t="shared" si="69"/>
        <v>108661.90166632168</v>
      </c>
      <c r="W532" s="30">
        <f>IF(M532="n/a",0,IF(O532="days",V532*M532*(1+(VLOOKUP(K532,'Bed parameters'!$A$9:$G$12,7,FALSE))),V532*M532))</f>
        <v>108661.90166632168</v>
      </c>
      <c r="X532" s="30">
        <f t="shared" si="70"/>
        <v>651971.40999793005</v>
      </c>
      <c r="Y532" s="30">
        <f t="shared" si="71"/>
        <v>0</v>
      </c>
      <c r="Z532" s="113">
        <f>_xlfn.IFNA(Y532/((VLOOKUP(K532,'Bed parameters'!$A$9:$G$12,3,FALSE))*(VLOOKUP(K532,'Bed parameters'!$A$9:$G$12,5,FALSE))),0)</f>
        <v>0</v>
      </c>
      <c r="AA532" s="30">
        <f t="shared" si="72"/>
        <v>65197.14099979301</v>
      </c>
      <c r="AB532" s="30">
        <f>_xlfn.IFNA(IF($O532="days",$Y532*(VLOOKUP($K532,'Bed parameters'!$A$9:$I$12,9,FALSE))*$F532*(VLOOKUP($Q532,'Workforce distribution'!$C$8:$AD$30,AB$7,FALSE)),IF($Q532="n/a",(IF($P532=AB$6,$X532*$F532,0)),$X532*$F532*(VLOOKUP($Q532,'Workforce distribution'!$C$8:$AD$30,AB$7,FALSE)))),0)</f>
        <v>0</v>
      </c>
      <c r="AC532" s="30">
        <f>_xlfn.IFNA(IF($O532="days",$Y532*(VLOOKUP($K532,'Bed parameters'!$A$9:$I$12,9,FALSE))*$F532*(VLOOKUP($Q532,'Workforce distribution'!$C$8:$AD$30,AC$7,FALSE)),IF($Q532="n/a",(IF($P532=AC$6,$X532*$F532,0)),$X532*$F532*(VLOOKUP($Q532,'Workforce distribution'!$C$8:$AD$30,AC$7,FALSE)))),0)</f>
        <v>0</v>
      </c>
      <c r="AD532" s="30">
        <f>_xlfn.IFNA(IF($O532="days",$Y532*(VLOOKUP($K532,'Bed parameters'!$A$9:$I$12,9,FALSE))*$F532*(VLOOKUP($Q532,'Workforce distribution'!$C$8:$AD$30,AD$7,FALSE)),IF($Q532="n/a",(IF($P532=AD$6,$X532*$F532,0)),$X532*$F532*(VLOOKUP($Q532,'Workforce distribution'!$C$8:$AD$30,AD$7,FALSE)))),0)</f>
        <v>65197.14099979301</v>
      </c>
      <c r="AE532" s="30">
        <f>_xlfn.IFNA(IF($O532="days",$Y532*(VLOOKUP($K532,'Bed parameters'!$A$9:$I$12,9,FALSE))*$F532*(VLOOKUP($Q532,'Workforce distribution'!$C$8:$AD$30,AE$7,FALSE)),IF($Q532="n/a",(IF($P532=AE$6,$X532*$F532,0)),$X532*$F532*(VLOOKUP($Q532,'Workforce distribution'!$C$8:$AD$30,AE$7,FALSE)))),0)</f>
        <v>0</v>
      </c>
      <c r="AF532" s="30">
        <f>_xlfn.IFNA(IF($O532="days",$Y532*(VLOOKUP($K532,'Bed parameters'!$A$9:$I$12,9,FALSE))*$F532*(VLOOKUP($Q532,'Workforce distribution'!$C$8:$AD$30,AF$7,FALSE)),IF($Q532="n/a",(IF($P532=AF$6,$X532*$F532,0)),$X532*$F532*(VLOOKUP($Q532,'Workforce distribution'!$C$8:$AD$30,AF$7,FALSE)))),0)</f>
        <v>0</v>
      </c>
      <c r="AG532" s="30">
        <f>_xlfn.IFNA(IF($O532="days",$Y532*(VLOOKUP($K532,'Bed parameters'!$A$9:$I$12,9,FALSE))*$F532*(VLOOKUP($Q532,'Workforce distribution'!$C$8:$AD$30,AG$7,FALSE)),IF($Q532="n/a",(IF($P532=AG$6,$X532*$F532,0)),$X532*$F532*(VLOOKUP($Q532,'Workforce distribution'!$C$8:$AD$30,AG$7,FALSE)))),0)</f>
        <v>0</v>
      </c>
      <c r="AH532" s="30">
        <f>_xlfn.IFNA(IF($O532="days",$Y532*(VLOOKUP($K532,'Bed parameters'!$A$9:$I$12,9,FALSE))*$F532*(VLOOKUP($Q532,'Workforce distribution'!$C$8:$AD$30,AH$7,FALSE)),IF($Q532="n/a",(IF($P532=AH$6,$X532*$F532,0)),$X532*$F532*(VLOOKUP($Q532,'Workforce distribution'!$C$8:$AD$30,AH$7,FALSE)))),0)</f>
        <v>0</v>
      </c>
      <c r="AI532" s="30">
        <f>_xlfn.IFNA(IF($O532="days",$Y532*(VLOOKUP($K532,'Bed parameters'!$A$9:$I$12,9,FALSE))*$F532*(VLOOKUP($Q532,'Workforce distribution'!$C$8:$AD$30,AI$7,FALSE)),IF($Q532="n/a",(IF($P532=AI$6,$X532*$F532,0)),$X532*$F532*(VLOOKUP($Q532,'Workforce distribution'!$C$8:$AD$30,AI$7,FALSE)))),0)</f>
        <v>0</v>
      </c>
      <c r="AJ532" s="30">
        <f>_xlfn.IFNA(IF($O532="days",$Y532*(VLOOKUP($K532,'Bed parameters'!$A$9:$I$12,9,FALSE))*$F532*(VLOOKUP($Q532,'Workforce distribution'!$C$8:$AD$30,AJ$7,FALSE)),IF($Q532="n/a",(IF($P532=AJ$6,$X532*$F532,0)),$X532*$F532*(VLOOKUP($Q532,'Workforce distribution'!$C$8:$AD$30,AJ$7,FALSE)))),0)</f>
        <v>0</v>
      </c>
      <c r="AK532" s="30">
        <f>_xlfn.IFNA(IF($O532="days",$Y532*(VLOOKUP($K532,'Bed parameters'!$A$9:$I$12,9,FALSE))*$F532*(VLOOKUP($Q532,'Workforce distribution'!$C$8:$AD$30,AK$7,FALSE)),IF($Q532="n/a",(IF($P532=AK$6,$X532*$F532,0)),$X532*$F532*(VLOOKUP($Q532,'Workforce distribution'!$C$8:$AD$30,AK$7,FALSE)))),0)</f>
        <v>0</v>
      </c>
      <c r="AL532" s="30">
        <f>_xlfn.IFNA(IF($O532="days",$Y532*(VLOOKUP($K532,'Bed parameters'!$A$9:$I$12,9,FALSE))*$F532*(VLOOKUP($Q532,'Workforce distribution'!$C$8:$AD$30,AL$7,FALSE)),IF($Q532="n/a",(IF($P532=AL$6,$X532*$F532,0)),$X532*$F532*(VLOOKUP($Q532,'Workforce distribution'!$C$8:$AD$30,AL$7,FALSE)))),0)</f>
        <v>0</v>
      </c>
      <c r="AM532" s="30">
        <f>_xlfn.IFNA(IF($O532="days",$Y532*(VLOOKUP($K532,'Bed parameters'!$A$9:$I$12,9,FALSE))*$F532*(VLOOKUP($Q532,'Workforce distribution'!$C$8:$AD$30,AM$7,FALSE)),IF($Q532="n/a",(IF($P532=AM$6,$X532*$F532,0)),$X532*$F532*(VLOOKUP($Q532,'Workforce distribution'!$C$8:$AD$30,AM$7,FALSE)))),0)</f>
        <v>0</v>
      </c>
      <c r="AN532" s="30">
        <f>_xlfn.IFNA(IF($O532="days",$Y532*(VLOOKUP($K532,'Bed parameters'!$A$9:$I$12,9,FALSE))*$F532*(VLOOKUP($Q532,'Workforce distribution'!$C$8:$AD$30,AN$7,FALSE)),IF($Q532="n/a",(IF($P532=AN$6,$X532*$F532,0)),$X532*$F532*(VLOOKUP($Q532,'Workforce distribution'!$C$8:$AD$30,AN$7,FALSE)))),0)</f>
        <v>0</v>
      </c>
      <c r="AO532" s="30">
        <f>_xlfn.IFNA(IF($O532="days",$Y532*(VLOOKUP($K532,'Bed parameters'!$A$9:$I$12,9,FALSE))*$F532*(VLOOKUP($Q532,'Workforce distribution'!$C$8:$AD$30,AO$7,FALSE)),IF($Q532="n/a",(IF($P532=AO$6,$X532*$F532,0)),$X532*$F532*(VLOOKUP($Q532,'Workforce distribution'!$C$8:$AD$30,AO$7,FALSE)))),0)</f>
        <v>0</v>
      </c>
      <c r="AP532" s="30">
        <f>_xlfn.IFNA(IF($O532="days",$Y532*(VLOOKUP($K532,'Bed parameters'!$A$9:$I$12,9,FALSE))*$F532*(VLOOKUP($Q532,'Workforce distribution'!$C$8:$AD$30,AP$7,FALSE)),IF($Q532="n/a",(IF($P532=AP$6,$X532*$F532,0)),$X532*$F532*(VLOOKUP($Q532,'Workforce distribution'!$C$8:$AD$30,AP$7,FALSE)))),0)</f>
        <v>0</v>
      </c>
      <c r="AQ532" s="30">
        <f>_xlfn.IFNA(IF($O532="days",$Y532*(VLOOKUP($K532,'Bed parameters'!$A$9:$I$12,9,FALSE))*$F532*(VLOOKUP($Q532,'Workforce distribution'!$C$8:$AD$30,AQ$7,FALSE)),IF($Q532="n/a",(IF($P532=AQ$6,$X532*$F532,0)),$X532*$F532*(VLOOKUP($Q532,'Workforce distribution'!$C$8:$AD$30,AQ$7,FALSE)))),0)</f>
        <v>0</v>
      </c>
      <c r="AR532" s="30">
        <f>_xlfn.IFNA(IF($O532="days",$Y532*(VLOOKUP($K532,'Bed parameters'!$A$9:$I$12,9,FALSE))*$F532*(VLOOKUP($Q532,'Workforce distribution'!$C$8:$AD$30,AR$7,FALSE)),IF($Q532="n/a",(IF($P532=AR$6,$X532*$F532,0)),$X532*$F532*(VLOOKUP($Q532,'Workforce distribution'!$C$8:$AD$30,AR$7,FALSE)))),0)</f>
        <v>0</v>
      </c>
      <c r="AS532" s="30">
        <f>_xlfn.IFNA(IF($O532="days",$Y532*(VLOOKUP($K532,'Bed parameters'!$A$9:$I$12,9,FALSE))*$F532*(VLOOKUP($Q532,'Workforce distribution'!$C$8:$AD$30,AS$7,FALSE)),IF($Q532="n/a",(IF($P532=AS$6,$X532*$F532,0)),$X532*$F532*(VLOOKUP($Q532,'Workforce distribution'!$C$8:$AD$30,AS$7,FALSE)))),0)</f>
        <v>0</v>
      </c>
      <c r="AT532" s="30">
        <f>_xlfn.IFNA(IF($O532="days",$Y532*(VLOOKUP($K532,'Bed parameters'!$A$9:$I$12,9,FALSE))*$F532*(VLOOKUP($Q532,'Workforce distribution'!$C$8:$AD$30,AT$7,FALSE)),IF($Q532="n/a",(IF($P532=AT$6,$X532*$F532,0)),$X532*$F532*(VLOOKUP($Q532,'Workforce distribution'!$C$8:$AD$30,AT$7,FALSE)))),0)</f>
        <v>0</v>
      </c>
      <c r="AU532" s="30">
        <f>_xlfn.IFNA(IF($O532="days",$Y532*(VLOOKUP($K532,'Bed parameters'!$A$9:$I$12,9,FALSE))*$F532*(VLOOKUP($Q532,'Workforce distribution'!$C$8:$AD$30,AU$7,FALSE)),IF($Q532="n/a",(IF($P532=AU$6,$X532*$F532,0)),$X532*$F532*(VLOOKUP($Q532,'Workforce distribution'!$C$8:$AD$30,AU$7,FALSE)))),0)</f>
        <v>0</v>
      </c>
      <c r="AV532" s="30">
        <f>_xlfn.IFNA(IF($O532="days",$Y532*(VLOOKUP($K532,'Bed parameters'!$A$9:$I$12,9,FALSE))*$F532*(VLOOKUP($Q532,'Workforce distribution'!$C$8:$AD$30,AV$7,FALSE)),IF($Q532="n/a",(IF($P532=AV$6,$X532*$F532,0)),$X532*$F532*(VLOOKUP($Q532,'Workforce distribution'!$C$8:$AD$30,AV$7,FALSE)))),0)</f>
        <v>0</v>
      </c>
      <c r="AW532" s="30">
        <f>_xlfn.IFNA(IF($O532="days",$Y532*(VLOOKUP($K532,'Bed parameters'!$A$9:$I$12,9,FALSE))*$F532*(VLOOKUP($Q532,'Workforce distribution'!$C$8:$AD$30,AW$7,FALSE)),IF($Q532="n/a",(IF($P532=AW$6,$X532*$F532,0)),$X532*$F532*(VLOOKUP($Q532,'Workforce distribution'!$C$8:$AD$30,AW$7,FALSE)))),0)</f>
        <v>0</v>
      </c>
      <c r="AX532" s="30">
        <f>_xlfn.IFNA(IF($O532="days",$Y532*(VLOOKUP($K532,'Bed parameters'!$A$9:$I$12,9,FALSE))*$F532*(VLOOKUP($Q532,'Workforce distribution'!$C$8:$AD$30,AX$7,FALSE)),IF($Q532="n/a",(IF($P532=AX$6,$X532*$F532,0)),$X532*$F532*(VLOOKUP($Q532,'Workforce distribution'!$C$8:$AD$30,AX$7,FALSE)))),0)</f>
        <v>0</v>
      </c>
      <c r="AY532" s="30">
        <f>_xlfn.IFNA(IF($O532="days",$Y532*(VLOOKUP($K532,'Bed parameters'!$A$9:$I$12,9,FALSE))*$F532*(VLOOKUP($Q532,'Workforce distribution'!$C$8:$AD$30,AY$7,FALSE)),IF($Q532="n/a",(IF($P532=AY$6,$X532*$F532,0)),$X532*$F532*(VLOOKUP($Q532,'Workforce distribution'!$C$8:$AD$30,AY$7,FALSE)))),0)</f>
        <v>0</v>
      </c>
      <c r="AZ532" s="30">
        <f>_xlfn.IFNA(IF($O532="days",$Y532*(VLOOKUP($K532,'Bed parameters'!$A$9:$I$12,9,FALSE))*$F532*(VLOOKUP($Q532,'Workforce distribution'!$C$8:$AD$30,AZ$7,FALSE)),IF($Q532="n/a",(IF($P532=AZ$6,$X532*$F532,0)),$X532*$F532*(VLOOKUP($Q532,'Workforce distribution'!$C$8:$AD$30,AZ$7,FALSE)))),0)</f>
        <v>0</v>
      </c>
      <c r="BA532" s="30">
        <f>_xlfn.IFNA(IF($O532="days",$Y532*(VLOOKUP($K532,'Bed parameters'!$A$9:$I$12,9,FALSE))*$F532*(VLOOKUP($Q532,'Workforce distribution'!$C$8:$AD$30,BA$7,FALSE)),IF($Q532="n/a",(IF($P532=BA$6,$X532*$F532,0)),$X532*$F532*(VLOOKUP($Q532,'Workforce distribution'!$C$8:$AD$30,BA$7,FALSE)))),0)</f>
        <v>0</v>
      </c>
      <c r="BB532" s="30">
        <f>_xlfn.IFNA(IF($O532="days",$Y532*(VLOOKUP($K532,'Bed parameters'!$A$9:$I$12,9,FALSE))*$F532*(VLOOKUP($Q532,'Workforce distribution'!$C$8:$AD$30,BB$7,FALSE)),IF($Q532="n/a",(IF($P532=BB$6,$X532*$F532,0)),$X532*$F532*(VLOOKUP($Q532,'Workforce distribution'!$C$8:$AD$30,BB$7,FALSE)))),0)</f>
        <v>0</v>
      </c>
      <c r="BC532" s="149">
        <f t="shared" si="73"/>
        <v>65.197140999793007</v>
      </c>
      <c r="BD532" s="288">
        <f>IF($Q532="n/a",(IF('Workforce hours'!D$30=0,0,(AB532/'Workforce hours'!D$30))),(IF(VLOOKUP($Q532,'Workforce hours'!$C$8:$AD$30,BD$7,FALSE)=0,0,(AB532/(VLOOKUP($Q532,'Workforce hours'!$C$8:$AD$30,BD$7,FALSE))))))</f>
        <v>0</v>
      </c>
      <c r="BE532" s="288">
        <f>IF($Q532="n/a",(IF('Workforce hours'!E$30=0,0,(AC532/'Workforce hours'!E$30))),(IF(VLOOKUP($Q532,'Workforce hours'!$C$8:$AD$30,BE$7,FALSE)=0,0,(AC532/(VLOOKUP($Q532,'Workforce hours'!$C$8:$AD$30,BE$7,FALSE))))))</f>
        <v>0</v>
      </c>
      <c r="BF532" s="288">
        <f>IF($Q532="n/a",(IF('Workforce hours'!F$30=0,0,(AD532/'Workforce hours'!F$30))),(IF(VLOOKUP($Q532,'Workforce hours'!$C$8:$AD$30,BF$7,FALSE)=0,0,(AD532/(VLOOKUP($Q532,'Workforce hours'!$C$8:$AD$30,BF$7,FALSE))))))</f>
        <v>65.197140999793007</v>
      </c>
      <c r="BG532" s="288">
        <f>IF($Q532="n/a",(IF('Workforce hours'!G$30=0,0,(AE532/'Workforce hours'!G$30))),(IF(VLOOKUP($Q532,'Workforce hours'!$C$8:$AD$30,BG$7,FALSE)=0,0,(AE532/(VLOOKUP($Q532,'Workforce hours'!$C$8:$AD$30,BG$7,FALSE))))))</f>
        <v>0</v>
      </c>
      <c r="BH532" s="288">
        <f>IF($Q532="n/a",(IF('Workforce hours'!H$30=0,0,(AF532/'Workforce hours'!H$30))),(IF(VLOOKUP($Q532,'Workforce hours'!$C$8:$AD$30,BH$7,FALSE)=0,0,(AF532/(VLOOKUP($Q532,'Workforce hours'!$C$8:$AD$30,BH$7,FALSE))))))</f>
        <v>0</v>
      </c>
      <c r="BI532" s="288">
        <f>IF($Q532="n/a",(IF('Workforce hours'!I$30=0,0,(AG532/'Workforce hours'!I$30))),(IF(VLOOKUP($Q532,'Workforce hours'!$C$8:$AD$30,BI$7,FALSE)=0,0,(AG532/(VLOOKUP($Q532,'Workforce hours'!$C$8:$AD$30,BI$7,FALSE))))))</f>
        <v>0</v>
      </c>
      <c r="BJ532" s="288">
        <f>IF($Q532="n/a",(IF('Workforce hours'!J$30=0,0,(AH532/'Workforce hours'!J$30))),(IF(VLOOKUP($Q532,'Workforce hours'!$C$8:$AD$30,BJ$7,FALSE)=0,0,(AH532/(VLOOKUP($Q532,'Workforce hours'!$C$8:$AD$30,BJ$7,FALSE))))))</f>
        <v>0</v>
      </c>
      <c r="BK532" s="288">
        <f>IF($Q532="n/a",(IF('Workforce hours'!K$30=0,0,(AI532/'Workforce hours'!K$30))),(IF(VLOOKUP($Q532,'Workforce hours'!$C$8:$AD$30,BK$7,FALSE)=0,0,(AI532/(VLOOKUP($Q532,'Workforce hours'!$C$8:$AD$30,BK$7,FALSE))))))</f>
        <v>0</v>
      </c>
      <c r="BL532" s="288">
        <f>IF($Q532="n/a",(IF('Workforce hours'!L$30=0,0,(AJ532/'Workforce hours'!L$30))),(IF(VLOOKUP($Q532,'Workforce hours'!$C$8:$AD$30,BL$7,FALSE)=0,0,(AJ532/(VLOOKUP($Q532,'Workforce hours'!$C$8:$AD$30,BL$7,FALSE))))))</f>
        <v>0</v>
      </c>
      <c r="BM532" s="288">
        <f>IF($Q532="n/a",(IF('Workforce hours'!M$30=0,0,(AK532/'Workforce hours'!M$30))),(IF(VLOOKUP($Q532,'Workforce hours'!$C$8:$AD$30,BM$7,FALSE)=0,0,(AK532/(VLOOKUP($Q532,'Workforce hours'!$C$8:$AD$30,BM$7,FALSE))))))</f>
        <v>0</v>
      </c>
      <c r="BN532" s="288">
        <f>IF($Q532="n/a",(IF('Workforce hours'!N$30=0,0,(AL532/'Workforce hours'!N$30))),(IF(VLOOKUP($Q532,'Workforce hours'!$C$8:$AD$30,BN$7,FALSE)=0,0,(AL532/(VLOOKUP($Q532,'Workforce hours'!$C$8:$AD$30,BN$7,FALSE))))))</f>
        <v>0</v>
      </c>
      <c r="BO532" s="288">
        <f>IF($Q532="n/a",(IF('Workforce hours'!O$30=0,0,(AM532/'Workforce hours'!O$30))),(IF(VLOOKUP($Q532,'Workforce hours'!$C$8:$AD$30,BO$7,FALSE)=0,0,(AM532/(VLOOKUP($Q532,'Workforce hours'!$C$8:$AD$30,BO$7,FALSE))))))</f>
        <v>0</v>
      </c>
      <c r="BP532" s="288">
        <f>IF($Q532="n/a",(IF('Workforce hours'!P$30=0,0,(AN532/'Workforce hours'!P$30))),(IF(VLOOKUP($Q532,'Workforce hours'!$C$8:$AD$30,BP$7,FALSE)=0,0,(AN532/(VLOOKUP($Q532,'Workforce hours'!$C$8:$AD$30,BP$7,FALSE))))))</f>
        <v>0</v>
      </c>
      <c r="BQ532" s="288">
        <f>IF($Q532="n/a",(IF('Workforce hours'!Q$30=0,0,(AO532/'Workforce hours'!Q$30))),(IF(VLOOKUP($Q532,'Workforce hours'!$C$8:$AD$30,BQ$7,FALSE)=0,0,(AO532/(VLOOKUP($Q532,'Workforce hours'!$C$8:$AD$30,BQ$7,FALSE))))))</f>
        <v>0</v>
      </c>
      <c r="BR532" s="288">
        <f>IF($Q532="n/a",(IF('Workforce hours'!R$30=0,0,(AP532/'Workforce hours'!R$30))),(IF(VLOOKUP($Q532,'Workforce hours'!$C$8:$AD$30,BR$7,FALSE)=0,0,(AP532/(VLOOKUP($Q532,'Workforce hours'!$C$8:$AD$30,BR$7,FALSE))))))</f>
        <v>0</v>
      </c>
      <c r="BS532" s="288">
        <f>IF($Q532="n/a",(IF('Workforce hours'!S$30=0,0,(AQ532/'Workforce hours'!S$30))),(IF(VLOOKUP($Q532,'Workforce hours'!$C$8:$AD$30,BS$7,FALSE)=0,0,(AQ532/(VLOOKUP($Q532,'Workforce hours'!$C$8:$AD$30,BS$7,FALSE))))))</f>
        <v>0</v>
      </c>
      <c r="BT532" s="288">
        <f>IF($Q532="n/a",(IF('Workforce hours'!T$30=0,0,(AR532/'Workforce hours'!T$30))),(IF(VLOOKUP($Q532,'Workforce hours'!$C$8:$AD$30,BT$7,FALSE)=0,0,(AR532/(VLOOKUP($Q532,'Workforce hours'!$C$8:$AD$30,BT$7,FALSE))))))</f>
        <v>0</v>
      </c>
      <c r="BU532" s="288">
        <f>IF($Q532="n/a",(IF('Workforce hours'!U$30=0,0,(AS532/'Workforce hours'!U$30))),(IF(VLOOKUP($Q532,'Workforce hours'!$C$8:$AD$30,BU$7,FALSE)=0,0,(AS532/(VLOOKUP($Q532,'Workforce hours'!$C$8:$AD$30,BU$7,FALSE))))))</f>
        <v>0</v>
      </c>
      <c r="BV532" s="288">
        <f>IF($Q532="n/a",(IF('Workforce hours'!V$30=0,0,(AT532/'Workforce hours'!V$30))),(IF(VLOOKUP($Q532,'Workforce hours'!$C$8:$AD$30,BV$7,FALSE)=0,0,(AT532/(VLOOKUP($Q532,'Workforce hours'!$C$8:$AD$30,BV$7,FALSE))))))</f>
        <v>0</v>
      </c>
      <c r="BW532" s="288">
        <f>IF($Q532="n/a",(IF('Workforce hours'!W$30=0,0,(AU532/'Workforce hours'!W$30))),(IF(VLOOKUP($Q532,'Workforce hours'!$C$8:$AD$30,BW$7,FALSE)=0,0,(AU532/(VLOOKUP($Q532,'Workforce hours'!$C$8:$AD$30,BW$7,FALSE))))))</f>
        <v>0</v>
      </c>
      <c r="BX532" s="288">
        <f>IF($Q532="n/a",(IF('Workforce hours'!X$30=0,0,(AV532/'Workforce hours'!X$30))),(IF(VLOOKUP($Q532,'Workforce hours'!$C$8:$AD$30,BX$7,FALSE)=0,0,(AV532/(VLOOKUP($Q532,'Workforce hours'!$C$8:$AD$30,BX$7,FALSE))))))</f>
        <v>0</v>
      </c>
      <c r="BY532" s="288">
        <f>IF($Q532="n/a",(IF('Workforce hours'!Y$30=0,0,(AW532/'Workforce hours'!Y$30))),(IF(VLOOKUP($Q532,'Workforce hours'!$C$8:$AD$30,BY$7,FALSE)=0,0,(AW532/(VLOOKUP($Q532,'Workforce hours'!$C$8:$AD$30,BY$7,FALSE))))))</f>
        <v>0</v>
      </c>
      <c r="BZ532" s="288">
        <f>IF($Q532="n/a",(IF('Workforce hours'!Z$30=0,0,(AX532/'Workforce hours'!Z$30))),(IF(VLOOKUP($Q532,'Workforce hours'!$C$8:$AD$30,BZ$7,FALSE)=0,0,(AX532/(VLOOKUP($Q532,'Workforce hours'!$C$8:$AD$30,BZ$7,FALSE))))))</f>
        <v>0</v>
      </c>
      <c r="CA532" s="288">
        <f>IF($Q532="n/a",(IF('Workforce hours'!AA$30=0,0,(AY532/'Workforce hours'!AA$30))),(IF(VLOOKUP($Q532,'Workforce hours'!$C$8:$AD$30,CA$7,FALSE)=0,0,(AY532/(VLOOKUP($Q532,'Workforce hours'!$C$8:$AD$30,CA$7,FALSE))))))</f>
        <v>0</v>
      </c>
      <c r="CB532" s="288">
        <f>IF($Q532="n/a",(IF('Workforce hours'!AB$30=0,0,(AZ532/'Workforce hours'!AB$30))),(IF(VLOOKUP($Q532,'Workforce hours'!$C$8:$AD$30,CB$7,FALSE)=0,0,(AZ532/(VLOOKUP($Q532,'Workforce hours'!$C$8:$AD$30,CB$7,FALSE))))))</f>
        <v>0</v>
      </c>
      <c r="CC532" s="288">
        <f>IF($Q532="n/a",(IF('Workforce hours'!AC$30=0,0,(BA532/'Workforce hours'!AC$30))),(IF(VLOOKUP($Q532,'Workforce hours'!$C$8:$AD$30,CC$7,FALSE)=0,0,(BA532/(VLOOKUP($Q532,'Workforce hours'!$C$8:$AD$30,CC$7,FALSE))))))</f>
        <v>0</v>
      </c>
      <c r="CD532" s="288">
        <f>IF($Q532="n/a",(IF('Workforce hours'!AD$30=0,0,(BB532/'Workforce hours'!AD$30))),(IF(VLOOKUP($Q532,'Workforce hours'!$C$8:$AD$30,CD$7,FALSE)=0,0,(BB532/(VLOOKUP($Q532,'Workforce hours'!$C$8:$AD$30,CD$7,FALSE))))))</f>
        <v>0</v>
      </c>
      <c r="CE532" s="289">
        <f t="shared" si="74"/>
        <v>0</v>
      </c>
      <c r="CF532" s="290">
        <f>BD532*'Workforce costs'!B$9*(1+'Workforce costs'!B$10)*(1+'Workforce costs'!B$11)</f>
        <v>0</v>
      </c>
      <c r="CG532" s="290">
        <f>BE532*'Workforce costs'!C$9*(1+'Workforce costs'!C$10)*(1+'Workforce costs'!C$11)</f>
        <v>0</v>
      </c>
      <c r="CH532" s="290">
        <f>BF532*'Workforce costs'!D$9*(1+'Workforce costs'!D$10)*(1+'Workforce costs'!D$11)</f>
        <v>0</v>
      </c>
      <c r="CI532" s="290">
        <f>BG532*'Workforce costs'!E$9*(1+'Workforce costs'!E$10)*(1+'Workforce costs'!E$11)</f>
        <v>0</v>
      </c>
      <c r="CJ532" s="290">
        <f>BH532*'Workforce costs'!F$9*(1+'Workforce costs'!F$10)*(1+'Workforce costs'!F$11)</f>
        <v>0</v>
      </c>
      <c r="CK532" s="290">
        <f>BI532*'Workforce costs'!G$9*(1+'Workforce costs'!G$10)*(1+'Workforce costs'!G$11)</f>
        <v>0</v>
      </c>
      <c r="CL532" s="290">
        <f>BJ532*'Workforce costs'!H$9*(1+'Workforce costs'!H$10)*(1+'Workforce costs'!H$11)</f>
        <v>0</v>
      </c>
      <c r="CM532" s="290">
        <f>BK532*'Workforce costs'!I$9*(1+'Workforce costs'!I$10)*(1+'Workforce costs'!I$11)</f>
        <v>0</v>
      </c>
      <c r="CN532" s="290">
        <f>BL532*'Workforce costs'!J$9*(1+'Workforce costs'!J$10)*(1+'Workforce costs'!J$11)</f>
        <v>0</v>
      </c>
      <c r="CO532" s="290">
        <f>BM532*'Workforce costs'!K$9*(1+'Workforce costs'!K$10)*(1+'Workforce costs'!K$11)</f>
        <v>0</v>
      </c>
      <c r="CP532" s="290">
        <f>BN532*'Workforce costs'!L$9*(1+'Workforce costs'!L$10)*(1+'Workforce costs'!L$11)</f>
        <v>0</v>
      </c>
      <c r="CQ532" s="290">
        <f>BO532*'Workforce costs'!M$9*(1+'Workforce costs'!M$10)*(1+'Workforce costs'!M$11)</f>
        <v>0</v>
      </c>
      <c r="CR532" s="290">
        <f>BP532*'Workforce costs'!N$9*(1+'Workforce costs'!N$10)*(1+'Workforce costs'!N$11)</f>
        <v>0</v>
      </c>
      <c r="CS532" s="290">
        <f>BQ532*'Workforce costs'!O$9*(1+'Workforce costs'!O$10)*(1+'Workforce costs'!O$11)</f>
        <v>0</v>
      </c>
      <c r="CT532" s="290">
        <f>BR532*'Workforce costs'!P$9*(1+'Workforce costs'!P$10)*(1+'Workforce costs'!P$11)</f>
        <v>0</v>
      </c>
      <c r="CU532" s="290">
        <f>BS532*'Workforce costs'!Q$9*(1+'Workforce costs'!Q$10)*(1+'Workforce costs'!Q$11)</f>
        <v>0</v>
      </c>
      <c r="CV532" s="290">
        <f>BT532*'Workforce costs'!R$9*(1+'Workforce costs'!R$10)*(1+'Workforce costs'!R$11)</f>
        <v>0</v>
      </c>
      <c r="CW532" s="290">
        <f>BU532*'Workforce costs'!S$9*(1+'Workforce costs'!S$10)*(1+'Workforce costs'!S$11)</f>
        <v>0</v>
      </c>
      <c r="CX532" s="290">
        <f>BV532*'Workforce costs'!T$9*(1+'Workforce costs'!T$10)*(1+'Workforce costs'!T$11)</f>
        <v>0</v>
      </c>
      <c r="CY532" s="290">
        <f>BW532*'Workforce costs'!U$9*(1+'Workforce costs'!U$10)*(1+'Workforce costs'!U$11)</f>
        <v>0</v>
      </c>
      <c r="CZ532" s="290">
        <f>BX532*'Workforce costs'!V$9*(1+'Workforce costs'!V$10)*(1+'Workforce costs'!V$11)</f>
        <v>0</v>
      </c>
      <c r="DA532" s="290">
        <f>BY532*'Workforce costs'!W$9*(1+'Workforce costs'!W$10)*(1+'Workforce costs'!W$11)</f>
        <v>0</v>
      </c>
      <c r="DB532" s="290">
        <f>BZ532*'Workforce costs'!X$9*(1+'Workforce costs'!X$10)*(1+'Workforce costs'!X$11)</f>
        <v>0</v>
      </c>
      <c r="DC532" s="290">
        <f>CA532*'Workforce costs'!Y$9*(1+'Workforce costs'!Y$10)*(1+'Workforce costs'!Y$11)</f>
        <v>0</v>
      </c>
      <c r="DD532" s="290">
        <f>CB532*'Workforce costs'!Z$9*(1+'Workforce costs'!Z$10)*(1+'Workforce costs'!Z$11)</f>
        <v>0</v>
      </c>
      <c r="DE532" s="290">
        <f>CC532*'Workforce costs'!AA$9*(1+'Workforce costs'!AA$10)*(1+'Workforce costs'!AA$11)</f>
        <v>0</v>
      </c>
      <c r="DF532" s="290">
        <f>CD532*'Workforce costs'!AB$9*(1+'Workforce costs'!AB$10)*(1+'Workforce costs'!AB$11)</f>
        <v>0</v>
      </c>
    </row>
    <row r="533" spans="1:110" x14ac:dyDescent="0.3">
      <c r="A533" s="2" t="str">
        <f>Outputs!$A$4</f>
        <v>Australia</v>
      </c>
      <c r="B533" s="2" t="str">
        <f t="shared" si="67"/>
        <v>Australia ALL</v>
      </c>
      <c r="C533" s="30">
        <f>VLOOKUP($B533,Populations!$D$15:$H$1920,3,FALSE)</f>
        <v>26648878</v>
      </c>
      <c r="D533" s="255">
        <f>IF(OR($H533="General pop",$H533="Schools",$H533="Workplace",$H533="Skills Training",$H533="Digital Supports"),1,VLOOKUP($B533,Populations!$D$15:$H$1920,5,FALSE))</f>
        <v>1</v>
      </c>
      <c r="E533" s="88">
        <f>VLOOKUP(I533,Epidemiology!$C$10:$H$47,6,FALSE)</f>
        <v>2038.7706691876797</v>
      </c>
      <c r="F533" s="102" t="str">
        <f>'Care profiles'!R534</f>
        <v>n/a</v>
      </c>
      <c r="G533" s="15" t="str">
        <f>'Care profiles'!A534</f>
        <v>ALL</v>
      </c>
      <c r="H533" s="15" t="str">
        <f>'Care profiles'!B534</f>
        <v>Skills Training</v>
      </c>
      <c r="I533" s="15" t="str">
        <f>'Care profiles'!C534</f>
        <v>Skills Training - Health Professionals</v>
      </c>
      <c r="J533" s="15" t="str">
        <f>'Care profiles'!D534</f>
        <v>Top-up</v>
      </c>
      <c r="K533" s="15" t="str">
        <f>'Care profiles'!E534</f>
        <v>Skills Training – Health Professionals</v>
      </c>
      <c r="L533" s="104">
        <f>'Care profiles'!F534</f>
        <v>0.67</v>
      </c>
      <c r="M533" s="15">
        <f>'Care profiles'!G534</f>
        <v>1</v>
      </c>
      <c r="N533" s="15" t="str">
        <f>'Care profiles'!H534</f>
        <v>n/a</v>
      </c>
      <c r="O533" s="15" t="str">
        <f>'Care profiles'!I534</f>
        <v>n/a</v>
      </c>
      <c r="P533" s="15" t="str">
        <f>'Care profiles'!J534</f>
        <v>n/a</v>
      </c>
      <c r="Q533" s="15" t="str">
        <f>'Care profiles'!K534</f>
        <v>n/a</v>
      </c>
      <c r="R533" s="15" t="str">
        <f>'Care profiles'!M534</f>
        <v>N</v>
      </c>
      <c r="S533" s="15" t="str">
        <f>'Care profiles'!O534</f>
        <v>Y</v>
      </c>
      <c r="T533" s="15" t="str">
        <f>'Care profiles'!Q534</f>
        <v>N</v>
      </c>
      <c r="U533" s="30">
        <f t="shared" si="68"/>
        <v>543309.50833160838</v>
      </c>
      <c r="V533" s="30">
        <f t="shared" si="69"/>
        <v>364017.37058217765</v>
      </c>
      <c r="W533" s="30">
        <f>IF(M533="n/a",0,IF(O533="days",V533*M533*(1+(VLOOKUP(K533,'Bed parameters'!$A$9:$G$12,7,FALSE))),V533*M533))</f>
        <v>364017.37058217765</v>
      </c>
      <c r="X533" s="30">
        <f t="shared" si="70"/>
        <v>0</v>
      </c>
      <c r="Y533" s="30">
        <f t="shared" si="71"/>
        <v>0</v>
      </c>
      <c r="Z533" s="113">
        <f>_xlfn.IFNA(Y533/((VLOOKUP(K533,'Bed parameters'!$A$9:$G$12,3,FALSE))*(VLOOKUP(K533,'Bed parameters'!$A$9:$G$12,5,FALSE))),0)</f>
        <v>0</v>
      </c>
      <c r="AA533" s="30">
        <f t="shared" si="72"/>
        <v>0</v>
      </c>
      <c r="AB533" s="30">
        <f>_xlfn.IFNA(IF($O533="days",$Y533*(VLOOKUP($K533,'Bed parameters'!$A$9:$I$12,9,FALSE))*$F533*(VLOOKUP($Q533,'Workforce distribution'!$C$8:$AD$30,AB$7,FALSE)),IF($Q533="n/a",(IF($P533=AB$6,$X533*$F533,0)),$X533*$F533*(VLOOKUP($Q533,'Workforce distribution'!$C$8:$AD$30,AB$7,FALSE)))),0)</f>
        <v>0</v>
      </c>
      <c r="AC533" s="30">
        <f>_xlfn.IFNA(IF($O533="days",$Y533*(VLOOKUP($K533,'Bed parameters'!$A$9:$I$12,9,FALSE))*$F533*(VLOOKUP($Q533,'Workforce distribution'!$C$8:$AD$30,AC$7,FALSE)),IF($Q533="n/a",(IF($P533=AC$6,$X533*$F533,0)),$X533*$F533*(VLOOKUP($Q533,'Workforce distribution'!$C$8:$AD$30,AC$7,FALSE)))),0)</f>
        <v>0</v>
      </c>
      <c r="AD533" s="30">
        <f>_xlfn.IFNA(IF($O533="days",$Y533*(VLOOKUP($K533,'Bed parameters'!$A$9:$I$12,9,FALSE))*$F533*(VLOOKUP($Q533,'Workforce distribution'!$C$8:$AD$30,AD$7,FALSE)),IF($Q533="n/a",(IF($P533=AD$6,$X533*$F533,0)),$X533*$F533*(VLOOKUP($Q533,'Workforce distribution'!$C$8:$AD$30,AD$7,FALSE)))),0)</f>
        <v>0</v>
      </c>
      <c r="AE533" s="30">
        <f>_xlfn.IFNA(IF($O533="days",$Y533*(VLOOKUP($K533,'Bed parameters'!$A$9:$I$12,9,FALSE))*$F533*(VLOOKUP($Q533,'Workforce distribution'!$C$8:$AD$30,AE$7,FALSE)),IF($Q533="n/a",(IF($P533=AE$6,$X533*$F533,0)),$X533*$F533*(VLOOKUP($Q533,'Workforce distribution'!$C$8:$AD$30,AE$7,FALSE)))),0)</f>
        <v>0</v>
      </c>
      <c r="AF533" s="30">
        <f>_xlfn.IFNA(IF($O533="days",$Y533*(VLOOKUP($K533,'Bed parameters'!$A$9:$I$12,9,FALSE))*$F533*(VLOOKUP($Q533,'Workforce distribution'!$C$8:$AD$30,AF$7,FALSE)),IF($Q533="n/a",(IF($P533=AF$6,$X533*$F533,0)),$X533*$F533*(VLOOKUP($Q533,'Workforce distribution'!$C$8:$AD$30,AF$7,FALSE)))),0)</f>
        <v>0</v>
      </c>
      <c r="AG533" s="30">
        <f>_xlfn.IFNA(IF($O533="days",$Y533*(VLOOKUP($K533,'Bed parameters'!$A$9:$I$12,9,FALSE))*$F533*(VLOOKUP($Q533,'Workforce distribution'!$C$8:$AD$30,AG$7,FALSE)),IF($Q533="n/a",(IF($P533=AG$6,$X533*$F533,0)),$X533*$F533*(VLOOKUP($Q533,'Workforce distribution'!$C$8:$AD$30,AG$7,FALSE)))),0)</f>
        <v>0</v>
      </c>
      <c r="AH533" s="30">
        <f>_xlfn.IFNA(IF($O533="days",$Y533*(VLOOKUP($K533,'Bed parameters'!$A$9:$I$12,9,FALSE))*$F533*(VLOOKUP($Q533,'Workforce distribution'!$C$8:$AD$30,AH$7,FALSE)),IF($Q533="n/a",(IF($P533=AH$6,$X533*$F533,0)),$X533*$F533*(VLOOKUP($Q533,'Workforce distribution'!$C$8:$AD$30,AH$7,FALSE)))),0)</f>
        <v>0</v>
      </c>
      <c r="AI533" s="30">
        <f>_xlfn.IFNA(IF($O533="days",$Y533*(VLOOKUP($K533,'Bed parameters'!$A$9:$I$12,9,FALSE))*$F533*(VLOOKUP($Q533,'Workforce distribution'!$C$8:$AD$30,AI$7,FALSE)),IF($Q533="n/a",(IF($P533=AI$6,$X533*$F533,0)),$X533*$F533*(VLOOKUP($Q533,'Workforce distribution'!$C$8:$AD$30,AI$7,FALSE)))),0)</f>
        <v>0</v>
      </c>
      <c r="AJ533" s="30">
        <f>_xlfn.IFNA(IF($O533="days",$Y533*(VLOOKUP($K533,'Bed parameters'!$A$9:$I$12,9,FALSE))*$F533*(VLOOKUP($Q533,'Workforce distribution'!$C$8:$AD$30,AJ$7,FALSE)),IF($Q533="n/a",(IF($P533=AJ$6,$X533*$F533,0)),$X533*$F533*(VLOOKUP($Q533,'Workforce distribution'!$C$8:$AD$30,AJ$7,FALSE)))),0)</f>
        <v>0</v>
      </c>
      <c r="AK533" s="30">
        <f>_xlfn.IFNA(IF($O533="days",$Y533*(VLOOKUP($K533,'Bed parameters'!$A$9:$I$12,9,FALSE))*$F533*(VLOOKUP($Q533,'Workforce distribution'!$C$8:$AD$30,AK$7,FALSE)),IF($Q533="n/a",(IF($P533=AK$6,$X533*$F533,0)),$X533*$F533*(VLOOKUP($Q533,'Workforce distribution'!$C$8:$AD$30,AK$7,FALSE)))),0)</f>
        <v>0</v>
      </c>
      <c r="AL533" s="30">
        <f>_xlfn.IFNA(IF($O533="days",$Y533*(VLOOKUP($K533,'Bed parameters'!$A$9:$I$12,9,FALSE))*$F533*(VLOOKUP($Q533,'Workforce distribution'!$C$8:$AD$30,AL$7,FALSE)),IF($Q533="n/a",(IF($P533=AL$6,$X533*$F533,0)),$X533*$F533*(VLOOKUP($Q533,'Workforce distribution'!$C$8:$AD$30,AL$7,FALSE)))),0)</f>
        <v>0</v>
      </c>
      <c r="AM533" s="30">
        <f>_xlfn.IFNA(IF($O533="days",$Y533*(VLOOKUP($K533,'Bed parameters'!$A$9:$I$12,9,FALSE))*$F533*(VLOOKUP($Q533,'Workforce distribution'!$C$8:$AD$30,AM$7,FALSE)),IF($Q533="n/a",(IF($P533=AM$6,$X533*$F533,0)),$X533*$F533*(VLOOKUP($Q533,'Workforce distribution'!$C$8:$AD$30,AM$7,FALSE)))),0)</f>
        <v>0</v>
      </c>
      <c r="AN533" s="30">
        <f>_xlfn.IFNA(IF($O533="days",$Y533*(VLOOKUP($K533,'Bed parameters'!$A$9:$I$12,9,FALSE))*$F533*(VLOOKUP($Q533,'Workforce distribution'!$C$8:$AD$30,AN$7,FALSE)),IF($Q533="n/a",(IF($P533=AN$6,$X533*$F533,0)),$X533*$F533*(VLOOKUP($Q533,'Workforce distribution'!$C$8:$AD$30,AN$7,FALSE)))),0)</f>
        <v>0</v>
      </c>
      <c r="AO533" s="30">
        <f>_xlfn.IFNA(IF($O533="days",$Y533*(VLOOKUP($K533,'Bed parameters'!$A$9:$I$12,9,FALSE))*$F533*(VLOOKUP($Q533,'Workforce distribution'!$C$8:$AD$30,AO$7,FALSE)),IF($Q533="n/a",(IF($P533=AO$6,$X533*$F533,0)),$X533*$F533*(VLOOKUP($Q533,'Workforce distribution'!$C$8:$AD$30,AO$7,FALSE)))),0)</f>
        <v>0</v>
      </c>
      <c r="AP533" s="30">
        <f>_xlfn.IFNA(IF($O533="days",$Y533*(VLOOKUP($K533,'Bed parameters'!$A$9:$I$12,9,FALSE))*$F533*(VLOOKUP($Q533,'Workforce distribution'!$C$8:$AD$30,AP$7,FALSE)),IF($Q533="n/a",(IF($P533=AP$6,$X533*$F533,0)),$X533*$F533*(VLOOKUP($Q533,'Workforce distribution'!$C$8:$AD$30,AP$7,FALSE)))),0)</f>
        <v>0</v>
      </c>
      <c r="AQ533" s="30">
        <f>_xlfn.IFNA(IF($O533="days",$Y533*(VLOOKUP($K533,'Bed parameters'!$A$9:$I$12,9,FALSE))*$F533*(VLOOKUP($Q533,'Workforce distribution'!$C$8:$AD$30,AQ$7,FALSE)),IF($Q533="n/a",(IF($P533=AQ$6,$X533*$F533,0)),$X533*$F533*(VLOOKUP($Q533,'Workforce distribution'!$C$8:$AD$30,AQ$7,FALSE)))),0)</f>
        <v>0</v>
      </c>
      <c r="AR533" s="30">
        <f>_xlfn.IFNA(IF($O533="days",$Y533*(VLOOKUP($K533,'Bed parameters'!$A$9:$I$12,9,FALSE))*$F533*(VLOOKUP($Q533,'Workforce distribution'!$C$8:$AD$30,AR$7,FALSE)),IF($Q533="n/a",(IF($P533=AR$6,$X533*$F533,0)),$X533*$F533*(VLOOKUP($Q533,'Workforce distribution'!$C$8:$AD$30,AR$7,FALSE)))),0)</f>
        <v>0</v>
      </c>
      <c r="AS533" s="30">
        <f>_xlfn.IFNA(IF($O533="days",$Y533*(VLOOKUP($K533,'Bed parameters'!$A$9:$I$12,9,FALSE))*$F533*(VLOOKUP($Q533,'Workforce distribution'!$C$8:$AD$30,AS$7,FALSE)),IF($Q533="n/a",(IF($P533=AS$6,$X533*$F533,0)),$X533*$F533*(VLOOKUP($Q533,'Workforce distribution'!$C$8:$AD$30,AS$7,FALSE)))),0)</f>
        <v>0</v>
      </c>
      <c r="AT533" s="30">
        <f>_xlfn.IFNA(IF($O533="days",$Y533*(VLOOKUP($K533,'Bed parameters'!$A$9:$I$12,9,FALSE))*$F533*(VLOOKUP($Q533,'Workforce distribution'!$C$8:$AD$30,AT$7,FALSE)),IF($Q533="n/a",(IF($P533=AT$6,$X533*$F533,0)),$X533*$F533*(VLOOKUP($Q533,'Workforce distribution'!$C$8:$AD$30,AT$7,FALSE)))),0)</f>
        <v>0</v>
      </c>
      <c r="AU533" s="30">
        <f>_xlfn.IFNA(IF($O533="days",$Y533*(VLOOKUP($K533,'Bed parameters'!$A$9:$I$12,9,FALSE))*$F533*(VLOOKUP($Q533,'Workforce distribution'!$C$8:$AD$30,AU$7,FALSE)),IF($Q533="n/a",(IF($P533=AU$6,$X533*$F533,0)),$X533*$F533*(VLOOKUP($Q533,'Workforce distribution'!$C$8:$AD$30,AU$7,FALSE)))),0)</f>
        <v>0</v>
      </c>
      <c r="AV533" s="30">
        <f>_xlfn.IFNA(IF($O533="days",$Y533*(VLOOKUP($K533,'Bed parameters'!$A$9:$I$12,9,FALSE))*$F533*(VLOOKUP($Q533,'Workforce distribution'!$C$8:$AD$30,AV$7,FALSE)),IF($Q533="n/a",(IF($P533=AV$6,$X533*$F533,0)),$X533*$F533*(VLOOKUP($Q533,'Workforce distribution'!$C$8:$AD$30,AV$7,FALSE)))),0)</f>
        <v>0</v>
      </c>
      <c r="AW533" s="30">
        <f>_xlfn.IFNA(IF($O533="days",$Y533*(VLOOKUP($K533,'Bed parameters'!$A$9:$I$12,9,FALSE))*$F533*(VLOOKUP($Q533,'Workforce distribution'!$C$8:$AD$30,AW$7,FALSE)),IF($Q533="n/a",(IF($P533=AW$6,$X533*$F533,0)),$X533*$F533*(VLOOKUP($Q533,'Workforce distribution'!$C$8:$AD$30,AW$7,FALSE)))),0)</f>
        <v>0</v>
      </c>
      <c r="AX533" s="30">
        <f>_xlfn.IFNA(IF($O533="days",$Y533*(VLOOKUP($K533,'Bed parameters'!$A$9:$I$12,9,FALSE))*$F533*(VLOOKUP($Q533,'Workforce distribution'!$C$8:$AD$30,AX$7,FALSE)),IF($Q533="n/a",(IF($P533=AX$6,$X533*$F533,0)),$X533*$F533*(VLOOKUP($Q533,'Workforce distribution'!$C$8:$AD$30,AX$7,FALSE)))),0)</f>
        <v>0</v>
      </c>
      <c r="AY533" s="30">
        <f>_xlfn.IFNA(IF($O533="days",$Y533*(VLOOKUP($K533,'Bed parameters'!$A$9:$I$12,9,FALSE))*$F533*(VLOOKUP($Q533,'Workforce distribution'!$C$8:$AD$30,AY$7,FALSE)),IF($Q533="n/a",(IF($P533=AY$6,$X533*$F533,0)),$X533*$F533*(VLOOKUP($Q533,'Workforce distribution'!$C$8:$AD$30,AY$7,FALSE)))),0)</f>
        <v>0</v>
      </c>
      <c r="AZ533" s="30">
        <f>_xlfn.IFNA(IF($O533="days",$Y533*(VLOOKUP($K533,'Bed parameters'!$A$9:$I$12,9,FALSE))*$F533*(VLOOKUP($Q533,'Workforce distribution'!$C$8:$AD$30,AZ$7,FALSE)),IF($Q533="n/a",(IF($P533=AZ$6,$X533*$F533,0)),$X533*$F533*(VLOOKUP($Q533,'Workforce distribution'!$C$8:$AD$30,AZ$7,FALSE)))),0)</f>
        <v>0</v>
      </c>
      <c r="BA533" s="30">
        <f>_xlfn.IFNA(IF($O533="days",$Y533*(VLOOKUP($K533,'Bed parameters'!$A$9:$I$12,9,FALSE))*$F533*(VLOOKUP($Q533,'Workforce distribution'!$C$8:$AD$30,BA$7,FALSE)),IF($Q533="n/a",(IF($P533=BA$6,$X533*$F533,0)),$X533*$F533*(VLOOKUP($Q533,'Workforce distribution'!$C$8:$AD$30,BA$7,FALSE)))),0)</f>
        <v>0</v>
      </c>
      <c r="BB533" s="30">
        <f>_xlfn.IFNA(IF($O533="days",$Y533*(VLOOKUP($K533,'Bed parameters'!$A$9:$I$12,9,FALSE))*$F533*(VLOOKUP($Q533,'Workforce distribution'!$C$8:$AD$30,BB$7,FALSE)),IF($Q533="n/a",(IF($P533=BB$6,$X533*$F533,0)),$X533*$F533*(VLOOKUP($Q533,'Workforce distribution'!$C$8:$AD$30,BB$7,FALSE)))),0)</f>
        <v>0</v>
      </c>
      <c r="BC533" s="149">
        <f t="shared" si="73"/>
        <v>0</v>
      </c>
      <c r="BD533" s="288">
        <f>IF($Q533="n/a",(IF('Workforce hours'!D$30=0,0,(AB533/'Workforce hours'!D$30))),(IF(VLOOKUP($Q533,'Workforce hours'!$C$8:$AD$30,BD$7,FALSE)=0,0,(AB533/(VLOOKUP($Q533,'Workforce hours'!$C$8:$AD$30,BD$7,FALSE))))))</f>
        <v>0</v>
      </c>
      <c r="BE533" s="288">
        <f>IF($Q533="n/a",(IF('Workforce hours'!E$30=0,0,(AC533/'Workforce hours'!E$30))),(IF(VLOOKUP($Q533,'Workforce hours'!$C$8:$AD$30,BE$7,FALSE)=0,0,(AC533/(VLOOKUP($Q533,'Workforce hours'!$C$8:$AD$30,BE$7,FALSE))))))</f>
        <v>0</v>
      </c>
      <c r="BF533" s="288">
        <f>IF($Q533="n/a",(IF('Workforce hours'!F$30=0,0,(AD533/'Workforce hours'!F$30))),(IF(VLOOKUP($Q533,'Workforce hours'!$C$8:$AD$30,BF$7,FALSE)=0,0,(AD533/(VLOOKUP($Q533,'Workforce hours'!$C$8:$AD$30,BF$7,FALSE))))))</f>
        <v>0</v>
      </c>
      <c r="BG533" s="288">
        <f>IF($Q533="n/a",(IF('Workforce hours'!G$30=0,0,(AE533/'Workforce hours'!G$30))),(IF(VLOOKUP($Q533,'Workforce hours'!$C$8:$AD$30,BG$7,FALSE)=0,0,(AE533/(VLOOKUP($Q533,'Workforce hours'!$C$8:$AD$30,BG$7,FALSE))))))</f>
        <v>0</v>
      </c>
      <c r="BH533" s="288">
        <f>IF($Q533="n/a",(IF('Workforce hours'!H$30=0,0,(AF533/'Workforce hours'!H$30))),(IF(VLOOKUP($Q533,'Workforce hours'!$C$8:$AD$30,BH$7,FALSE)=0,0,(AF533/(VLOOKUP($Q533,'Workforce hours'!$C$8:$AD$30,BH$7,FALSE))))))</f>
        <v>0</v>
      </c>
      <c r="BI533" s="288">
        <f>IF($Q533="n/a",(IF('Workforce hours'!I$30=0,0,(AG533/'Workforce hours'!I$30))),(IF(VLOOKUP($Q533,'Workforce hours'!$C$8:$AD$30,BI$7,FALSE)=0,0,(AG533/(VLOOKUP($Q533,'Workforce hours'!$C$8:$AD$30,BI$7,FALSE))))))</f>
        <v>0</v>
      </c>
      <c r="BJ533" s="288">
        <f>IF($Q533="n/a",(IF('Workforce hours'!J$30=0,0,(AH533/'Workforce hours'!J$30))),(IF(VLOOKUP($Q533,'Workforce hours'!$C$8:$AD$30,BJ$7,FALSE)=0,0,(AH533/(VLOOKUP($Q533,'Workforce hours'!$C$8:$AD$30,BJ$7,FALSE))))))</f>
        <v>0</v>
      </c>
      <c r="BK533" s="288">
        <f>IF($Q533="n/a",(IF('Workforce hours'!K$30=0,0,(AI533/'Workforce hours'!K$30))),(IF(VLOOKUP($Q533,'Workforce hours'!$C$8:$AD$30,BK$7,FALSE)=0,0,(AI533/(VLOOKUP($Q533,'Workforce hours'!$C$8:$AD$30,BK$7,FALSE))))))</f>
        <v>0</v>
      </c>
      <c r="BL533" s="288">
        <f>IF($Q533="n/a",(IF('Workforce hours'!L$30=0,0,(AJ533/'Workforce hours'!L$30))),(IF(VLOOKUP($Q533,'Workforce hours'!$C$8:$AD$30,BL$7,FALSE)=0,0,(AJ533/(VLOOKUP($Q533,'Workforce hours'!$C$8:$AD$30,BL$7,FALSE))))))</f>
        <v>0</v>
      </c>
      <c r="BM533" s="288">
        <f>IF($Q533="n/a",(IF('Workforce hours'!M$30=0,0,(AK533/'Workforce hours'!M$30))),(IF(VLOOKUP($Q533,'Workforce hours'!$C$8:$AD$30,BM$7,FALSE)=0,0,(AK533/(VLOOKUP($Q533,'Workforce hours'!$C$8:$AD$30,BM$7,FALSE))))))</f>
        <v>0</v>
      </c>
      <c r="BN533" s="288">
        <f>IF($Q533="n/a",(IF('Workforce hours'!N$30=0,0,(AL533/'Workforce hours'!N$30))),(IF(VLOOKUP($Q533,'Workforce hours'!$C$8:$AD$30,BN$7,FALSE)=0,0,(AL533/(VLOOKUP($Q533,'Workforce hours'!$C$8:$AD$30,BN$7,FALSE))))))</f>
        <v>0</v>
      </c>
      <c r="BO533" s="288">
        <f>IF($Q533="n/a",(IF('Workforce hours'!O$30=0,0,(AM533/'Workforce hours'!O$30))),(IF(VLOOKUP($Q533,'Workforce hours'!$C$8:$AD$30,BO$7,FALSE)=0,0,(AM533/(VLOOKUP($Q533,'Workforce hours'!$C$8:$AD$30,BO$7,FALSE))))))</f>
        <v>0</v>
      </c>
      <c r="BP533" s="288">
        <f>IF($Q533="n/a",(IF('Workforce hours'!P$30=0,0,(AN533/'Workforce hours'!P$30))),(IF(VLOOKUP($Q533,'Workforce hours'!$C$8:$AD$30,BP$7,FALSE)=0,0,(AN533/(VLOOKUP($Q533,'Workforce hours'!$C$8:$AD$30,BP$7,FALSE))))))</f>
        <v>0</v>
      </c>
      <c r="BQ533" s="288">
        <f>IF($Q533="n/a",(IF('Workforce hours'!Q$30=0,0,(AO533/'Workforce hours'!Q$30))),(IF(VLOOKUP($Q533,'Workforce hours'!$C$8:$AD$30,BQ$7,FALSE)=0,0,(AO533/(VLOOKUP($Q533,'Workforce hours'!$C$8:$AD$30,BQ$7,FALSE))))))</f>
        <v>0</v>
      </c>
      <c r="BR533" s="288">
        <f>IF($Q533="n/a",(IF('Workforce hours'!R$30=0,0,(AP533/'Workforce hours'!R$30))),(IF(VLOOKUP($Q533,'Workforce hours'!$C$8:$AD$30,BR$7,FALSE)=0,0,(AP533/(VLOOKUP($Q533,'Workforce hours'!$C$8:$AD$30,BR$7,FALSE))))))</f>
        <v>0</v>
      </c>
      <c r="BS533" s="288">
        <f>IF($Q533="n/a",(IF('Workforce hours'!S$30=0,0,(AQ533/'Workforce hours'!S$30))),(IF(VLOOKUP($Q533,'Workforce hours'!$C$8:$AD$30,BS$7,FALSE)=0,0,(AQ533/(VLOOKUP($Q533,'Workforce hours'!$C$8:$AD$30,BS$7,FALSE))))))</f>
        <v>0</v>
      </c>
      <c r="BT533" s="288">
        <f>IF($Q533="n/a",(IF('Workforce hours'!T$30=0,0,(AR533/'Workforce hours'!T$30))),(IF(VLOOKUP($Q533,'Workforce hours'!$C$8:$AD$30,BT$7,FALSE)=0,0,(AR533/(VLOOKUP($Q533,'Workforce hours'!$C$8:$AD$30,BT$7,FALSE))))))</f>
        <v>0</v>
      </c>
      <c r="BU533" s="288">
        <f>IF($Q533="n/a",(IF('Workforce hours'!U$30=0,0,(AS533/'Workforce hours'!U$30))),(IF(VLOOKUP($Q533,'Workforce hours'!$C$8:$AD$30,BU$7,FALSE)=0,0,(AS533/(VLOOKUP($Q533,'Workforce hours'!$C$8:$AD$30,BU$7,FALSE))))))</f>
        <v>0</v>
      </c>
      <c r="BV533" s="288">
        <f>IF($Q533="n/a",(IF('Workforce hours'!V$30=0,0,(AT533/'Workforce hours'!V$30))),(IF(VLOOKUP($Q533,'Workforce hours'!$C$8:$AD$30,BV$7,FALSE)=0,0,(AT533/(VLOOKUP($Q533,'Workforce hours'!$C$8:$AD$30,BV$7,FALSE))))))</f>
        <v>0</v>
      </c>
      <c r="BW533" s="288">
        <f>IF($Q533="n/a",(IF('Workforce hours'!W$30=0,0,(AU533/'Workforce hours'!W$30))),(IF(VLOOKUP($Q533,'Workforce hours'!$C$8:$AD$30,BW$7,FALSE)=0,0,(AU533/(VLOOKUP($Q533,'Workforce hours'!$C$8:$AD$30,BW$7,FALSE))))))</f>
        <v>0</v>
      </c>
      <c r="BX533" s="288">
        <f>IF($Q533="n/a",(IF('Workforce hours'!X$30=0,0,(AV533/'Workforce hours'!X$30))),(IF(VLOOKUP($Q533,'Workforce hours'!$C$8:$AD$30,BX$7,FALSE)=0,0,(AV533/(VLOOKUP($Q533,'Workforce hours'!$C$8:$AD$30,BX$7,FALSE))))))</f>
        <v>0</v>
      </c>
      <c r="BY533" s="288">
        <f>IF($Q533="n/a",(IF('Workforce hours'!Y$30=0,0,(AW533/'Workforce hours'!Y$30))),(IF(VLOOKUP($Q533,'Workforce hours'!$C$8:$AD$30,BY$7,FALSE)=0,0,(AW533/(VLOOKUP($Q533,'Workforce hours'!$C$8:$AD$30,BY$7,FALSE))))))</f>
        <v>0</v>
      </c>
      <c r="BZ533" s="288">
        <f>IF($Q533="n/a",(IF('Workforce hours'!Z$30=0,0,(AX533/'Workforce hours'!Z$30))),(IF(VLOOKUP($Q533,'Workforce hours'!$C$8:$AD$30,BZ$7,FALSE)=0,0,(AX533/(VLOOKUP($Q533,'Workforce hours'!$C$8:$AD$30,BZ$7,FALSE))))))</f>
        <v>0</v>
      </c>
      <c r="CA533" s="288">
        <f>IF($Q533="n/a",(IF('Workforce hours'!AA$30=0,0,(AY533/'Workforce hours'!AA$30))),(IF(VLOOKUP($Q533,'Workforce hours'!$C$8:$AD$30,CA$7,FALSE)=0,0,(AY533/(VLOOKUP($Q533,'Workforce hours'!$C$8:$AD$30,CA$7,FALSE))))))</f>
        <v>0</v>
      </c>
      <c r="CB533" s="288">
        <f>IF($Q533="n/a",(IF('Workforce hours'!AB$30=0,0,(AZ533/'Workforce hours'!AB$30))),(IF(VLOOKUP($Q533,'Workforce hours'!$C$8:$AD$30,CB$7,FALSE)=0,0,(AZ533/(VLOOKUP($Q533,'Workforce hours'!$C$8:$AD$30,CB$7,FALSE))))))</f>
        <v>0</v>
      </c>
      <c r="CC533" s="288">
        <f>IF($Q533="n/a",(IF('Workforce hours'!AC$30=0,0,(BA533/'Workforce hours'!AC$30))),(IF(VLOOKUP($Q533,'Workforce hours'!$C$8:$AD$30,CC$7,FALSE)=0,0,(BA533/(VLOOKUP($Q533,'Workforce hours'!$C$8:$AD$30,CC$7,FALSE))))))</f>
        <v>0</v>
      </c>
      <c r="CD533" s="288">
        <f>IF($Q533="n/a",(IF('Workforce hours'!AD$30=0,0,(BB533/'Workforce hours'!AD$30))),(IF(VLOOKUP($Q533,'Workforce hours'!$C$8:$AD$30,CD$7,FALSE)=0,0,(BB533/(VLOOKUP($Q533,'Workforce hours'!$C$8:$AD$30,CD$7,FALSE))))))</f>
        <v>0</v>
      </c>
      <c r="CE533" s="289">
        <f t="shared" si="74"/>
        <v>0</v>
      </c>
      <c r="CF533" s="290">
        <f>BD533*'Workforce costs'!B$9*(1+'Workforce costs'!B$10)*(1+'Workforce costs'!B$11)</f>
        <v>0</v>
      </c>
      <c r="CG533" s="290">
        <f>BE533*'Workforce costs'!C$9*(1+'Workforce costs'!C$10)*(1+'Workforce costs'!C$11)</f>
        <v>0</v>
      </c>
      <c r="CH533" s="290">
        <f>BF533*'Workforce costs'!D$9*(1+'Workforce costs'!D$10)*(1+'Workforce costs'!D$11)</f>
        <v>0</v>
      </c>
      <c r="CI533" s="290">
        <f>BG533*'Workforce costs'!E$9*(1+'Workforce costs'!E$10)*(1+'Workforce costs'!E$11)</f>
        <v>0</v>
      </c>
      <c r="CJ533" s="290">
        <f>BH533*'Workforce costs'!F$9*(1+'Workforce costs'!F$10)*(1+'Workforce costs'!F$11)</f>
        <v>0</v>
      </c>
      <c r="CK533" s="290">
        <f>BI533*'Workforce costs'!G$9*(1+'Workforce costs'!G$10)*(1+'Workforce costs'!G$11)</f>
        <v>0</v>
      </c>
      <c r="CL533" s="290">
        <f>BJ533*'Workforce costs'!H$9*(1+'Workforce costs'!H$10)*(1+'Workforce costs'!H$11)</f>
        <v>0</v>
      </c>
      <c r="CM533" s="290">
        <f>BK533*'Workforce costs'!I$9*(1+'Workforce costs'!I$10)*(1+'Workforce costs'!I$11)</f>
        <v>0</v>
      </c>
      <c r="CN533" s="290">
        <f>BL533*'Workforce costs'!J$9*(1+'Workforce costs'!J$10)*(1+'Workforce costs'!J$11)</f>
        <v>0</v>
      </c>
      <c r="CO533" s="290">
        <f>BM533*'Workforce costs'!K$9*(1+'Workforce costs'!K$10)*(1+'Workforce costs'!K$11)</f>
        <v>0</v>
      </c>
      <c r="CP533" s="290">
        <f>BN533*'Workforce costs'!L$9*(1+'Workforce costs'!L$10)*(1+'Workforce costs'!L$11)</f>
        <v>0</v>
      </c>
      <c r="CQ533" s="290">
        <f>BO533*'Workforce costs'!M$9*(1+'Workforce costs'!M$10)*(1+'Workforce costs'!M$11)</f>
        <v>0</v>
      </c>
      <c r="CR533" s="290">
        <f>BP533*'Workforce costs'!N$9*(1+'Workforce costs'!N$10)*(1+'Workforce costs'!N$11)</f>
        <v>0</v>
      </c>
      <c r="CS533" s="290">
        <f>BQ533*'Workforce costs'!O$9*(1+'Workforce costs'!O$10)*(1+'Workforce costs'!O$11)</f>
        <v>0</v>
      </c>
      <c r="CT533" s="290">
        <f>BR533*'Workforce costs'!P$9*(1+'Workforce costs'!P$10)*(1+'Workforce costs'!P$11)</f>
        <v>0</v>
      </c>
      <c r="CU533" s="290">
        <f>BS533*'Workforce costs'!Q$9*(1+'Workforce costs'!Q$10)*(1+'Workforce costs'!Q$11)</f>
        <v>0</v>
      </c>
      <c r="CV533" s="290">
        <f>BT533*'Workforce costs'!R$9*(1+'Workforce costs'!R$10)*(1+'Workforce costs'!R$11)</f>
        <v>0</v>
      </c>
      <c r="CW533" s="290">
        <f>BU533*'Workforce costs'!S$9*(1+'Workforce costs'!S$10)*(1+'Workforce costs'!S$11)</f>
        <v>0</v>
      </c>
      <c r="CX533" s="290">
        <f>BV533*'Workforce costs'!T$9*(1+'Workforce costs'!T$10)*(1+'Workforce costs'!T$11)</f>
        <v>0</v>
      </c>
      <c r="CY533" s="290">
        <f>BW533*'Workforce costs'!U$9*(1+'Workforce costs'!U$10)*(1+'Workforce costs'!U$11)</f>
        <v>0</v>
      </c>
      <c r="CZ533" s="290">
        <f>BX533*'Workforce costs'!V$9*(1+'Workforce costs'!V$10)*(1+'Workforce costs'!V$11)</f>
        <v>0</v>
      </c>
      <c r="DA533" s="290">
        <f>BY533*'Workforce costs'!W$9*(1+'Workforce costs'!W$10)*(1+'Workforce costs'!W$11)</f>
        <v>0</v>
      </c>
      <c r="DB533" s="290">
        <f>BZ533*'Workforce costs'!X$9*(1+'Workforce costs'!X$10)*(1+'Workforce costs'!X$11)</f>
        <v>0</v>
      </c>
      <c r="DC533" s="290">
        <f>CA533*'Workforce costs'!Y$9*(1+'Workforce costs'!Y$10)*(1+'Workforce costs'!Y$11)</f>
        <v>0</v>
      </c>
      <c r="DD533" s="290">
        <f>CB533*'Workforce costs'!Z$9*(1+'Workforce costs'!Z$10)*(1+'Workforce costs'!Z$11)</f>
        <v>0</v>
      </c>
      <c r="DE533" s="290">
        <f>CC533*'Workforce costs'!AA$9*(1+'Workforce costs'!AA$10)*(1+'Workforce costs'!AA$11)</f>
        <v>0</v>
      </c>
      <c r="DF533" s="290">
        <f>CD533*'Workforce costs'!AB$9*(1+'Workforce costs'!AB$10)*(1+'Workforce costs'!AB$11)</f>
        <v>0</v>
      </c>
    </row>
    <row r="534" spans="1:110" x14ac:dyDescent="0.3">
      <c r="A534" s="2" t="str">
        <f>Outputs!$A$4</f>
        <v>Australia</v>
      </c>
      <c r="B534" s="2" t="str">
        <f t="shared" si="67"/>
        <v>Australia ALL</v>
      </c>
      <c r="C534" s="30">
        <f>VLOOKUP($B534,Populations!$D$15:$H$1920,3,FALSE)</f>
        <v>26648878</v>
      </c>
      <c r="D534" s="255">
        <f>IF(OR($H534="General pop",$H534="Schools",$H534="Workplace",$H534="Skills Training",$H534="Digital Supports"),1,VLOOKUP($B534,Populations!$D$15:$H$1920,5,FALSE))</f>
        <v>1</v>
      </c>
      <c r="E534" s="88">
        <f>VLOOKUP(I534,Epidemiology!$C$10:$H$47,6,FALSE)</f>
        <v>2038.7706691876797</v>
      </c>
      <c r="F534" s="102">
        <f>'Care profiles'!R535</f>
        <v>0.1</v>
      </c>
      <c r="G534" s="15" t="str">
        <f>'Care profiles'!A535</f>
        <v>ALL</v>
      </c>
      <c r="H534" s="15" t="str">
        <f>'Care profiles'!B535</f>
        <v>Skills Training</v>
      </c>
      <c r="I534" s="15" t="str">
        <f>'Care profiles'!C535</f>
        <v>Skills Training - Health Professionals</v>
      </c>
      <c r="J534" s="15" t="str">
        <f>'Care profiles'!D535</f>
        <v>Top-up</v>
      </c>
      <c r="K534" s="15" t="str">
        <f>'Care profiles'!E535</f>
        <v>Refresher Skills Training – Health Professionals</v>
      </c>
      <c r="L534" s="104">
        <f>'Care profiles'!F535</f>
        <v>0.13</v>
      </c>
      <c r="M534" s="15">
        <f>'Care profiles'!G535</f>
        <v>1</v>
      </c>
      <c r="N534" s="15">
        <f>'Care profiles'!H535</f>
        <v>180</v>
      </c>
      <c r="O534" s="15" t="str">
        <f>'Care profiles'!I535</f>
        <v>min</v>
      </c>
      <c r="P534" s="15" t="str">
        <f>'Care profiles'!J535</f>
        <v>Training Facilitator</v>
      </c>
      <c r="Q534" s="15" t="str">
        <f>'Care profiles'!K535</f>
        <v>n/a</v>
      </c>
      <c r="R534" s="15" t="str">
        <f>'Care profiles'!M535</f>
        <v>N</v>
      </c>
      <c r="S534" s="15" t="str">
        <f>'Care profiles'!O535</f>
        <v>Y</v>
      </c>
      <c r="T534" s="15" t="str">
        <f>'Care profiles'!Q535</f>
        <v>N</v>
      </c>
      <c r="U534" s="30">
        <f t="shared" si="68"/>
        <v>543309.50833160838</v>
      </c>
      <c r="V534" s="30">
        <f t="shared" si="69"/>
        <v>70630.236083109092</v>
      </c>
      <c r="W534" s="30">
        <f>IF(M534="n/a",0,IF(O534="days",V534*M534*(1+(VLOOKUP(K534,'Bed parameters'!$A$9:$G$12,7,FALSE))),V534*M534))</f>
        <v>70630.236083109092</v>
      </c>
      <c r="X534" s="30">
        <f t="shared" si="70"/>
        <v>211890.70824932726</v>
      </c>
      <c r="Y534" s="30">
        <f t="shared" si="71"/>
        <v>0</v>
      </c>
      <c r="Z534" s="113">
        <f>_xlfn.IFNA(Y534/((VLOOKUP(K534,'Bed parameters'!$A$9:$G$12,3,FALSE))*(VLOOKUP(K534,'Bed parameters'!$A$9:$G$12,5,FALSE))),0)</f>
        <v>0</v>
      </c>
      <c r="AA534" s="30">
        <f t="shared" si="72"/>
        <v>21189.070824932729</v>
      </c>
      <c r="AB534" s="30">
        <f>_xlfn.IFNA(IF($O534="days",$Y534*(VLOOKUP($K534,'Bed parameters'!$A$9:$I$12,9,FALSE))*$F534*(VLOOKUP($Q534,'Workforce distribution'!$C$8:$AD$30,AB$7,FALSE)),IF($Q534="n/a",(IF($P534=AB$6,$X534*$F534,0)),$X534*$F534*(VLOOKUP($Q534,'Workforce distribution'!$C$8:$AD$30,AB$7,FALSE)))),0)</f>
        <v>0</v>
      </c>
      <c r="AC534" s="30">
        <f>_xlfn.IFNA(IF($O534="days",$Y534*(VLOOKUP($K534,'Bed parameters'!$A$9:$I$12,9,FALSE))*$F534*(VLOOKUP($Q534,'Workforce distribution'!$C$8:$AD$30,AC$7,FALSE)),IF($Q534="n/a",(IF($P534=AC$6,$X534*$F534,0)),$X534*$F534*(VLOOKUP($Q534,'Workforce distribution'!$C$8:$AD$30,AC$7,FALSE)))),0)</f>
        <v>0</v>
      </c>
      <c r="AD534" s="30">
        <f>_xlfn.IFNA(IF($O534="days",$Y534*(VLOOKUP($K534,'Bed parameters'!$A$9:$I$12,9,FALSE))*$F534*(VLOOKUP($Q534,'Workforce distribution'!$C$8:$AD$30,AD$7,FALSE)),IF($Q534="n/a",(IF($P534=AD$6,$X534*$F534,0)),$X534*$F534*(VLOOKUP($Q534,'Workforce distribution'!$C$8:$AD$30,AD$7,FALSE)))),0)</f>
        <v>21189.070824932729</v>
      </c>
      <c r="AE534" s="30">
        <f>_xlfn.IFNA(IF($O534="days",$Y534*(VLOOKUP($K534,'Bed parameters'!$A$9:$I$12,9,FALSE))*$F534*(VLOOKUP($Q534,'Workforce distribution'!$C$8:$AD$30,AE$7,FALSE)),IF($Q534="n/a",(IF($P534=AE$6,$X534*$F534,0)),$X534*$F534*(VLOOKUP($Q534,'Workforce distribution'!$C$8:$AD$30,AE$7,FALSE)))),0)</f>
        <v>0</v>
      </c>
      <c r="AF534" s="30">
        <f>_xlfn.IFNA(IF($O534="days",$Y534*(VLOOKUP($K534,'Bed parameters'!$A$9:$I$12,9,FALSE))*$F534*(VLOOKUP($Q534,'Workforce distribution'!$C$8:$AD$30,AF$7,FALSE)),IF($Q534="n/a",(IF($P534=AF$6,$X534*$F534,0)),$X534*$F534*(VLOOKUP($Q534,'Workforce distribution'!$C$8:$AD$30,AF$7,FALSE)))),0)</f>
        <v>0</v>
      </c>
      <c r="AG534" s="30">
        <f>_xlfn.IFNA(IF($O534="days",$Y534*(VLOOKUP($K534,'Bed parameters'!$A$9:$I$12,9,FALSE))*$F534*(VLOOKUP($Q534,'Workforce distribution'!$C$8:$AD$30,AG$7,FALSE)),IF($Q534="n/a",(IF($P534=AG$6,$X534*$F534,0)),$X534*$F534*(VLOOKUP($Q534,'Workforce distribution'!$C$8:$AD$30,AG$7,FALSE)))),0)</f>
        <v>0</v>
      </c>
      <c r="AH534" s="30">
        <f>_xlfn.IFNA(IF($O534="days",$Y534*(VLOOKUP($K534,'Bed parameters'!$A$9:$I$12,9,FALSE))*$F534*(VLOOKUP($Q534,'Workforce distribution'!$C$8:$AD$30,AH$7,FALSE)),IF($Q534="n/a",(IF($P534=AH$6,$X534*$F534,0)),$X534*$F534*(VLOOKUP($Q534,'Workforce distribution'!$C$8:$AD$30,AH$7,FALSE)))),0)</f>
        <v>0</v>
      </c>
      <c r="AI534" s="30">
        <f>_xlfn.IFNA(IF($O534="days",$Y534*(VLOOKUP($K534,'Bed parameters'!$A$9:$I$12,9,FALSE))*$F534*(VLOOKUP($Q534,'Workforce distribution'!$C$8:$AD$30,AI$7,FALSE)),IF($Q534="n/a",(IF($P534=AI$6,$X534*$F534,0)),$X534*$F534*(VLOOKUP($Q534,'Workforce distribution'!$C$8:$AD$30,AI$7,FALSE)))),0)</f>
        <v>0</v>
      </c>
      <c r="AJ534" s="30">
        <f>_xlfn.IFNA(IF($O534="days",$Y534*(VLOOKUP($K534,'Bed parameters'!$A$9:$I$12,9,FALSE))*$F534*(VLOOKUP($Q534,'Workforce distribution'!$C$8:$AD$30,AJ$7,FALSE)),IF($Q534="n/a",(IF($P534=AJ$6,$X534*$F534,0)),$X534*$F534*(VLOOKUP($Q534,'Workforce distribution'!$C$8:$AD$30,AJ$7,FALSE)))),0)</f>
        <v>0</v>
      </c>
      <c r="AK534" s="30">
        <f>_xlfn.IFNA(IF($O534="days",$Y534*(VLOOKUP($K534,'Bed parameters'!$A$9:$I$12,9,FALSE))*$F534*(VLOOKUP($Q534,'Workforce distribution'!$C$8:$AD$30,AK$7,FALSE)),IF($Q534="n/a",(IF($P534=AK$6,$X534*$F534,0)),$X534*$F534*(VLOOKUP($Q534,'Workforce distribution'!$C$8:$AD$30,AK$7,FALSE)))),0)</f>
        <v>0</v>
      </c>
      <c r="AL534" s="30">
        <f>_xlfn.IFNA(IF($O534="days",$Y534*(VLOOKUP($K534,'Bed parameters'!$A$9:$I$12,9,FALSE))*$F534*(VLOOKUP($Q534,'Workforce distribution'!$C$8:$AD$30,AL$7,FALSE)),IF($Q534="n/a",(IF($P534=AL$6,$X534*$F534,0)),$X534*$F534*(VLOOKUP($Q534,'Workforce distribution'!$C$8:$AD$30,AL$7,FALSE)))),0)</f>
        <v>0</v>
      </c>
      <c r="AM534" s="30">
        <f>_xlfn.IFNA(IF($O534="days",$Y534*(VLOOKUP($K534,'Bed parameters'!$A$9:$I$12,9,FALSE))*$F534*(VLOOKUP($Q534,'Workforce distribution'!$C$8:$AD$30,AM$7,FALSE)),IF($Q534="n/a",(IF($P534=AM$6,$X534*$F534,0)),$X534*$F534*(VLOOKUP($Q534,'Workforce distribution'!$C$8:$AD$30,AM$7,FALSE)))),0)</f>
        <v>0</v>
      </c>
      <c r="AN534" s="30">
        <f>_xlfn.IFNA(IF($O534="days",$Y534*(VLOOKUP($K534,'Bed parameters'!$A$9:$I$12,9,FALSE))*$F534*(VLOOKUP($Q534,'Workforce distribution'!$C$8:$AD$30,AN$7,FALSE)),IF($Q534="n/a",(IF($P534=AN$6,$X534*$F534,0)),$X534*$F534*(VLOOKUP($Q534,'Workforce distribution'!$C$8:$AD$30,AN$7,FALSE)))),0)</f>
        <v>0</v>
      </c>
      <c r="AO534" s="30">
        <f>_xlfn.IFNA(IF($O534="days",$Y534*(VLOOKUP($K534,'Bed parameters'!$A$9:$I$12,9,FALSE))*$F534*(VLOOKUP($Q534,'Workforce distribution'!$C$8:$AD$30,AO$7,FALSE)),IF($Q534="n/a",(IF($P534=AO$6,$X534*$F534,0)),$X534*$F534*(VLOOKUP($Q534,'Workforce distribution'!$C$8:$AD$30,AO$7,FALSE)))),0)</f>
        <v>0</v>
      </c>
      <c r="AP534" s="30">
        <f>_xlfn.IFNA(IF($O534="days",$Y534*(VLOOKUP($K534,'Bed parameters'!$A$9:$I$12,9,FALSE))*$F534*(VLOOKUP($Q534,'Workforce distribution'!$C$8:$AD$30,AP$7,FALSE)),IF($Q534="n/a",(IF($P534=AP$6,$X534*$F534,0)),$X534*$F534*(VLOOKUP($Q534,'Workforce distribution'!$C$8:$AD$30,AP$7,FALSE)))),0)</f>
        <v>0</v>
      </c>
      <c r="AQ534" s="30">
        <f>_xlfn.IFNA(IF($O534="days",$Y534*(VLOOKUP($K534,'Bed parameters'!$A$9:$I$12,9,FALSE))*$F534*(VLOOKUP($Q534,'Workforce distribution'!$C$8:$AD$30,AQ$7,FALSE)),IF($Q534="n/a",(IF($P534=AQ$6,$X534*$F534,0)),$X534*$F534*(VLOOKUP($Q534,'Workforce distribution'!$C$8:$AD$30,AQ$7,FALSE)))),0)</f>
        <v>0</v>
      </c>
      <c r="AR534" s="30">
        <f>_xlfn.IFNA(IF($O534="days",$Y534*(VLOOKUP($K534,'Bed parameters'!$A$9:$I$12,9,FALSE))*$F534*(VLOOKUP($Q534,'Workforce distribution'!$C$8:$AD$30,AR$7,FALSE)),IF($Q534="n/a",(IF($P534=AR$6,$X534*$F534,0)),$X534*$F534*(VLOOKUP($Q534,'Workforce distribution'!$C$8:$AD$30,AR$7,FALSE)))),0)</f>
        <v>0</v>
      </c>
      <c r="AS534" s="30">
        <f>_xlfn.IFNA(IF($O534="days",$Y534*(VLOOKUP($K534,'Bed parameters'!$A$9:$I$12,9,FALSE))*$F534*(VLOOKUP($Q534,'Workforce distribution'!$C$8:$AD$30,AS$7,FALSE)),IF($Q534="n/a",(IF($P534=AS$6,$X534*$F534,0)),$X534*$F534*(VLOOKUP($Q534,'Workforce distribution'!$C$8:$AD$30,AS$7,FALSE)))),0)</f>
        <v>0</v>
      </c>
      <c r="AT534" s="30">
        <f>_xlfn.IFNA(IF($O534="days",$Y534*(VLOOKUP($K534,'Bed parameters'!$A$9:$I$12,9,FALSE))*$F534*(VLOOKUP($Q534,'Workforce distribution'!$C$8:$AD$30,AT$7,FALSE)),IF($Q534="n/a",(IF($P534=AT$6,$X534*$F534,0)),$X534*$F534*(VLOOKUP($Q534,'Workforce distribution'!$C$8:$AD$30,AT$7,FALSE)))),0)</f>
        <v>0</v>
      </c>
      <c r="AU534" s="30">
        <f>_xlfn.IFNA(IF($O534="days",$Y534*(VLOOKUP($K534,'Bed parameters'!$A$9:$I$12,9,FALSE))*$F534*(VLOOKUP($Q534,'Workforce distribution'!$C$8:$AD$30,AU$7,FALSE)),IF($Q534="n/a",(IF($P534=AU$6,$X534*$F534,0)),$X534*$F534*(VLOOKUP($Q534,'Workforce distribution'!$C$8:$AD$30,AU$7,FALSE)))),0)</f>
        <v>0</v>
      </c>
      <c r="AV534" s="30">
        <f>_xlfn.IFNA(IF($O534="days",$Y534*(VLOOKUP($K534,'Bed parameters'!$A$9:$I$12,9,FALSE))*$F534*(VLOOKUP($Q534,'Workforce distribution'!$C$8:$AD$30,AV$7,FALSE)),IF($Q534="n/a",(IF($P534=AV$6,$X534*$F534,0)),$X534*$F534*(VLOOKUP($Q534,'Workforce distribution'!$C$8:$AD$30,AV$7,FALSE)))),0)</f>
        <v>0</v>
      </c>
      <c r="AW534" s="30">
        <f>_xlfn.IFNA(IF($O534="days",$Y534*(VLOOKUP($K534,'Bed parameters'!$A$9:$I$12,9,FALSE))*$F534*(VLOOKUP($Q534,'Workforce distribution'!$C$8:$AD$30,AW$7,FALSE)),IF($Q534="n/a",(IF($P534=AW$6,$X534*$F534,0)),$X534*$F534*(VLOOKUP($Q534,'Workforce distribution'!$C$8:$AD$30,AW$7,FALSE)))),0)</f>
        <v>0</v>
      </c>
      <c r="AX534" s="30">
        <f>_xlfn.IFNA(IF($O534="days",$Y534*(VLOOKUP($K534,'Bed parameters'!$A$9:$I$12,9,FALSE))*$F534*(VLOOKUP($Q534,'Workforce distribution'!$C$8:$AD$30,AX$7,FALSE)),IF($Q534="n/a",(IF($P534=AX$6,$X534*$F534,0)),$X534*$F534*(VLOOKUP($Q534,'Workforce distribution'!$C$8:$AD$30,AX$7,FALSE)))),0)</f>
        <v>0</v>
      </c>
      <c r="AY534" s="30">
        <f>_xlfn.IFNA(IF($O534="days",$Y534*(VLOOKUP($K534,'Bed parameters'!$A$9:$I$12,9,FALSE))*$F534*(VLOOKUP($Q534,'Workforce distribution'!$C$8:$AD$30,AY$7,FALSE)),IF($Q534="n/a",(IF($P534=AY$6,$X534*$F534,0)),$X534*$F534*(VLOOKUP($Q534,'Workforce distribution'!$C$8:$AD$30,AY$7,FALSE)))),0)</f>
        <v>0</v>
      </c>
      <c r="AZ534" s="30">
        <f>_xlfn.IFNA(IF($O534="days",$Y534*(VLOOKUP($K534,'Bed parameters'!$A$9:$I$12,9,FALSE))*$F534*(VLOOKUP($Q534,'Workforce distribution'!$C$8:$AD$30,AZ$7,FALSE)),IF($Q534="n/a",(IF($P534=AZ$6,$X534*$F534,0)),$X534*$F534*(VLOOKUP($Q534,'Workforce distribution'!$C$8:$AD$30,AZ$7,FALSE)))),0)</f>
        <v>0</v>
      </c>
      <c r="BA534" s="30">
        <f>_xlfn.IFNA(IF($O534="days",$Y534*(VLOOKUP($K534,'Bed parameters'!$A$9:$I$12,9,FALSE))*$F534*(VLOOKUP($Q534,'Workforce distribution'!$C$8:$AD$30,BA$7,FALSE)),IF($Q534="n/a",(IF($P534=BA$6,$X534*$F534,0)),$X534*$F534*(VLOOKUP($Q534,'Workforce distribution'!$C$8:$AD$30,BA$7,FALSE)))),0)</f>
        <v>0</v>
      </c>
      <c r="BB534" s="30">
        <f>_xlfn.IFNA(IF($O534="days",$Y534*(VLOOKUP($K534,'Bed parameters'!$A$9:$I$12,9,FALSE))*$F534*(VLOOKUP($Q534,'Workforce distribution'!$C$8:$AD$30,BB$7,FALSE)),IF($Q534="n/a",(IF($P534=BB$6,$X534*$F534,0)),$X534*$F534*(VLOOKUP($Q534,'Workforce distribution'!$C$8:$AD$30,BB$7,FALSE)))),0)</f>
        <v>0</v>
      </c>
      <c r="BC534" s="149">
        <f t="shared" si="73"/>
        <v>21.189070824932728</v>
      </c>
      <c r="BD534" s="288">
        <f>IF($Q534="n/a",(IF('Workforce hours'!D$30=0,0,(AB534/'Workforce hours'!D$30))),(IF(VLOOKUP($Q534,'Workforce hours'!$C$8:$AD$30,BD$7,FALSE)=0,0,(AB534/(VLOOKUP($Q534,'Workforce hours'!$C$8:$AD$30,BD$7,FALSE))))))</f>
        <v>0</v>
      </c>
      <c r="BE534" s="288">
        <f>IF($Q534="n/a",(IF('Workforce hours'!E$30=0,0,(AC534/'Workforce hours'!E$30))),(IF(VLOOKUP($Q534,'Workforce hours'!$C$8:$AD$30,BE$7,FALSE)=0,0,(AC534/(VLOOKUP($Q534,'Workforce hours'!$C$8:$AD$30,BE$7,FALSE))))))</f>
        <v>0</v>
      </c>
      <c r="BF534" s="288">
        <f>IF($Q534="n/a",(IF('Workforce hours'!F$30=0,0,(AD534/'Workforce hours'!F$30))),(IF(VLOOKUP($Q534,'Workforce hours'!$C$8:$AD$30,BF$7,FALSE)=0,0,(AD534/(VLOOKUP($Q534,'Workforce hours'!$C$8:$AD$30,BF$7,FALSE))))))</f>
        <v>21.189070824932728</v>
      </c>
      <c r="BG534" s="288">
        <f>IF($Q534="n/a",(IF('Workforce hours'!G$30=0,0,(AE534/'Workforce hours'!G$30))),(IF(VLOOKUP($Q534,'Workforce hours'!$C$8:$AD$30,BG$7,FALSE)=0,0,(AE534/(VLOOKUP($Q534,'Workforce hours'!$C$8:$AD$30,BG$7,FALSE))))))</f>
        <v>0</v>
      </c>
      <c r="BH534" s="288">
        <f>IF($Q534="n/a",(IF('Workforce hours'!H$30=0,0,(AF534/'Workforce hours'!H$30))),(IF(VLOOKUP($Q534,'Workforce hours'!$C$8:$AD$30,BH$7,FALSE)=0,0,(AF534/(VLOOKUP($Q534,'Workforce hours'!$C$8:$AD$30,BH$7,FALSE))))))</f>
        <v>0</v>
      </c>
      <c r="BI534" s="288">
        <f>IF($Q534="n/a",(IF('Workforce hours'!I$30=0,0,(AG534/'Workforce hours'!I$30))),(IF(VLOOKUP($Q534,'Workforce hours'!$C$8:$AD$30,BI$7,FALSE)=0,0,(AG534/(VLOOKUP($Q534,'Workforce hours'!$C$8:$AD$30,BI$7,FALSE))))))</f>
        <v>0</v>
      </c>
      <c r="BJ534" s="288">
        <f>IF($Q534="n/a",(IF('Workforce hours'!J$30=0,0,(AH534/'Workforce hours'!J$30))),(IF(VLOOKUP($Q534,'Workforce hours'!$C$8:$AD$30,BJ$7,FALSE)=0,0,(AH534/(VLOOKUP($Q534,'Workforce hours'!$C$8:$AD$30,BJ$7,FALSE))))))</f>
        <v>0</v>
      </c>
      <c r="BK534" s="288">
        <f>IF($Q534="n/a",(IF('Workforce hours'!K$30=0,0,(AI534/'Workforce hours'!K$30))),(IF(VLOOKUP($Q534,'Workforce hours'!$C$8:$AD$30,BK$7,FALSE)=0,0,(AI534/(VLOOKUP($Q534,'Workforce hours'!$C$8:$AD$30,BK$7,FALSE))))))</f>
        <v>0</v>
      </c>
      <c r="BL534" s="288">
        <f>IF($Q534="n/a",(IF('Workforce hours'!L$30=0,0,(AJ534/'Workforce hours'!L$30))),(IF(VLOOKUP($Q534,'Workforce hours'!$C$8:$AD$30,BL$7,FALSE)=0,0,(AJ534/(VLOOKUP($Q534,'Workforce hours'!$C$8:$AD$30,BL$7,FALSE))))))</f>
        <v>0</v>
      </c>
      <c r="BM534" s="288">
        <f>IF($Q534="n/a",(IF('Workforce hours'!M$30=0,0,(AK534/'Workforce hours'!M$30))),(IF(VLOOKUP($Q534,'Workforce hours'!$C$8:$AD$30,BM$7,FALSE)=0,0,(AK534/(VLOOKUP($Q534,'Workforce hours'!$C$8:$AD$30,BM$7,FALSE))))))</f>
        <v>0</v>
      </c>
      <c r="BN534" s="288">
        <f>IF($Q534="n/a",(IF('Workforce hours'!N$30=0,0,(AL534/'Workforce hours'!N$30))),(IF(VLOOKUP($Q534,'Workforce hours'!$C$8:$AD$30,BN$7,FALSE)=0,0,(AL534/(VLOOKUP($Q534,'Workforce hours'!$C$8:$AD$30,BN$7,FALSE))))))</f>
        <v>0</v>
      </c>
      <c r="BO534" s="288">
        <f>IF($Q534="n/a",(IF('Workforce hours'!O$30=0,0,(AM534/'Workforce hours'!O$30))),(IF(VLOOKUP($Q534,'Workforce hours'!$C$8:$AD$30,BO$7,FALSE)=0,0,(AM534/(VLOOKUP($Q534,'Workforce hours'!$C$8:$AD$30,BO$7,FALSE))))))</f>
        <v>0</v>
      </c>
      <c r="BP534" s="288">
        <f>IF($Q534="n/a",(IF('Workforce hours'!P$30=0,0,(AN534/'Workforce hours'!P$30))),(IF(VLOOKUP($Q534,'Workforce hours'!$C$8:$AD$30,BP$7,FALSE)=0,0,(AN534/(VLOOKUP($Q534,'Workforce hours'!$C$8:$AD$30,BP$7,FALSE))))))</f>
        <v>0</v>
      </c>
      <c r="BQ534" s="288">
        <f>IF($Q534="n/a",(IF('Workforce hours'!Q$30=0,0,(AO534/'Workforce hours'!Q$30))),(IF(VLOOKUP($Q534,'Workforce hours'!$C$8:$AD$30,BQ$7,FALSE)=0,0,(AO534/(VLOOKUP($Q534,'Workforce hours'!$C$8:$AD$30,BQ$7,FALSE))))))</f>
        <v>0</v>
      </c>
      <c r="BR534" s="288">
        <f>IF($Q534="n/a",(IF('Workforce hours'!R$30=0,0,(AP534/'Workforce hours'!R$30))),(IF(VLOOKUP($Q534,'Workforce hours'!$C$8:$AD$30,BR$7,FALSE)=0,0,(AP534/(VLOOKUP($Q534,'Workforce hours'!$C$8:$AD$30,BR$7,FALSE))))))</f>
        <v>0</v>
      </c>
      <c r="BS534" s="288">
        <f>IF($Q534="n/a",(IF('Workforce hours'!S$30=0,0,(AQ534/'Workforce hours'!S$30))),(IF(VLOOKUP($Q534,'Workforce hours'!$C$8:$AD$30,BS$7,FALSE)=0,0,(AQ534/(VLOOKUP($Q534,'Workforce hours'!$C$8:$AD$30,BS$7,FALSE))))))</f>
        <v>0</v>
      </c>
      <c r="BT534" s="288">
        <f>IF($Q534="n/a",(IF('Workforce hours'!T$30=0,0,(AR534/'Workforce hours'!T$30))),(IF(VLOOKUP($Q534,'Workforce hours'!$C$8:$AD$30,BT$7,FALSE)=0,0,(AR534/(VLOOKUP($Q534,'Workforce hours'!$C$8:$AD$30,BT$7,FALSE))))))</f>
        <v>0</v>
      </c>
      <c r="BU534" s="288">
        <f>IF($Q534="n/a",(IF('Workforce hours'!U$30=0,0,(AS534/'Workforce hours'!U$30))),(IF(VLOOKUP($Q534,'Workforce hours'!$C$8:$AD$30,BU$7,FALSE)=0,0,(AS534/(VLOOKUP($Q534,'Workforce hours'!$C$8:$AD$30,BU$7,FALSE))))))</f>
        <v>0</v>
      </c>
      <c r="BV534" s="288">
        <f>IF($Q534="n/a",(IF('Workforce hours'!V$30=0,0,(AT534/'Workforce hours'!V$30))),(IF(VLOOKUP($Q534,'Workforce hours'!$C$8:$AD$30,BV$7,FALSE)=0,0,(AT534/(VLOOKUP($Q534,'Workforce hours'!$C$8:$AD$30,BV$7,FALSE))))))</f>
        <v>0</v>
      </c>
      <c r="BW534" s="288">
        <f>IF($Q534="n/a",(IF('Workforce hours'!W$30=0,0,(AU534/'Workforce hours'!W$30))),(IF(VLOOKUP($Q534,'Workforce hours'!$C$8:$AD$30,BW$7,FALSE)=0,0,(AU534/(VLOOKUP($Q534,'Workforce hours'!$C$8:$AD$30,BW$7,FALSE))))))</f>
        <v>0</v>
      </c>
      <c r="BX534" s="288">
        <f>IF($Q534="n/a",(IF('Workforce hours'!X$30=0,0,(AV534/'Workforce hours'!X$30))),(IF(VLOOKUP($Q534,'Workforce hours'!$C$8:$AD$30,BX$7,FALSE)=0,0,(AV534/(VLOOKUP($Q534,'Workforce hours'!$C$8:$AD$30,BX$7,FALSE))))))</f>
        <v>0</v>
      </c>
      <c r="BY534" s="288">
        <f>IF($Q534="n/a",(IF('Workforce hours'!Y$30=0,0,(AW534/'Workforce hours'!Y$30))),(IF(VLOOKUP($Q534,'Workforce hours'!$C$8:$AD$30,BY$7,FALSE)=0,0,(AW534/(VLOOKUP($Q534,'Workforce hours'!$C$8:$AD$30,BY$7,FALSE))))))</f>
        <v>0</v>
      </c>
      <c r="BZ534" s="288">
        <f>IF($Q534="n/a",(IF('Workforce hours'!Z$30=0,0,(AX534/'Workforce hours'!Z$30))),(IF(VLOOKUP($Q534,'Workforce hours'!$C$8:$AD$30,BZ$7,FALSE)=0,0,(AX534/(VLOOKUP($Q534,'Workforce hours'!$C$8:$AD$30,BZ$7,FALSE))))))</f>
        <v>0</v>
      </c>
      <c r="CA534" s="288">
        <f>IF($Q534="n/a",(IF('Workforce hours'!AA$30=0,0,(AY534/'Workforce hours'!AA$30))),(IF(VLOOKUP($Q534,'Workforce hours'!$C$8:$AD$30,CA$7,FALSE)=0,0,(AY534/(VLOOKUP($Q534,'Workforce hours'!$C$8:$AD$30,CA$7,FALSE))))))</f>
        <v>0</v>
      </c>
      <c r="CB534" s="288">
        <f>IF($Q534="n/a",(IF('Workforce hours'!AB$30=0,0,(AZ534/'Workforce hours'!AB$30))),(IF(VLOOKUP($Q534,'Workforce hours'!$C$8:$AD$30,CB$7,FALSE)=0,0,(AZ534/(VLOOKUP($Q534,'Workforce hours'!$C$8:$AD$30,CB$7,FALSE))))))</f>
        <v>0</v>
      </c>
      <c r="CC534" s="288">
        <f>IF($Q534="n/a",(IF('Workforce hours'!AC$30=0,0,(BA534/'Workforce hours'!AC$30))),(IF(VLOOKUP($Q534,'Workforce hours'!$C$8:$AD$30,CC$7,FALSE)=0,0,(BA534/(VLOOKUP($Q534,'Workforce hours'!$C$8:$AD$30,CC$7,FALSE))))))</f>
        <v>0</v>
      </c>
      <c r="CD534" s="288">
        <f>IF($Q534="n/a",(IF('Workforce hours'!AD$30=0,0,(BB534/'Workforce hours'!AD$30))),(IF(VLOOKUP($Q534,'Workforce hours'!$C$8:$AD$30,CD$7,FALSE)=0,0,(BB534/(VLOOKUP($Q534,'Workforce hours'!$C$8:$AD$30,CD$7,FALSE))))))</f>
        <v>0</v>
      </c>
      <c r="CE534" s="289">
        <f t="shared" si="74"/>
        <v>0</v>
      </c>
      <c r="CF534" s="290">
        <f>BD534*'Workforce costs'!B$9*(1+'Workforce costs'!B$10)*(1+'Workforce costs'!B$11)</f>
        <v>0</v>
      </c>
      <c r="CG534" s="290">
        <f>BE534*'Workforce costs'!C$9*(1+'Workforce costs'!C$10)*(1+'Workforce costs'!C$11)</f>
        <v>0</v>
      </c>
      <c r="CH534" s="290">
        <f>BF534*'Workforce costs'!D$9*(1+'Workforce costs'!D$10)*(1+'Workforce costs'!D$11)</f>
        <v>0</v>
      </c>
      <c r="CI534" s="290">
        <f>BG534*'Workforce costs'!E$9*(1+'Workforce costs'!E$10)*(1+'Workforce costs'!E$11)</f>
        <v>0</v>
      </c>
      <c r="CJ534" s="290">
        <f>BH534*'Workforce costs'!F$9*(1+'Workforce costs'!F$10)*(1+'Workforce costs'!F$11)</f>
        <v>0</v>
      </c>
      <c r="CK534" s="290">
        <f>BI534*'Workforce costs'!G$9*(1+'Workforce costs'!G$10)*(1+'Workforce costs'!G$11)</f>
        <v>0</v>
      </c>
      <c r="CL534" s="290">
        <f>BJ534*'Workforce costs'!H$9*(1+'Workforce costs'!H$10)*(1+'Workforce costs'!H$11)</f>
        <v>0</v>
      </c>
      <c r="CM534" s="290">
        <f>BK534*'Workforce costs'!I$9*(1+'Workforce costs'!I$10)*(1+'Workforce costs'!I$11)</f>
        <v>0</v>
      </c>
      <c r="CN534" s="290">
        <f>BL534*'Workforce costs'!J$9*(1+'Workforce costs'!J$10)*(1+'Workforce costs'!J$11)</f>
        <v>0</v>
      </c>
      <c r="CO534" s="290">
        <f>BM534*'Workforce costs'!K$9*(1+'Workforce costs'!K$10)*(1+'Workforce costs'!K$11)</f>
        <v>0</v>
      </c>
      <c r="CP534" s="290">
        <f>BN534*'Workforce costs'!L$9*(1+'Workforce costs'!L$10)*(1+'Workforce costs'!L$11)</f>
        <v>0</v>
      </c>
      <c r="CQ534" s="290">
        <f>BO534*'Workforce costs'!M$9*(1+'Workforce costs'!M$10)*(1+'Workforce costs'!M$11)</f>
        <v>0</v>
      </c>
      <c r="CR534" s="290">
        <f>BP534*'Workforce costs'!N$9*(1+'Workforce costs'!N$10)*(1+'Workforce costs'!N$11)</f>
        <v>0</v>
      </c>
      <c r="CS534" s="290">
        <f>BQ534*'Workforce costs'!O$9*(1+'Workforce costs'!O$10)*(1+'Workforce costs'!O$11)</f>
        <v>0</v>
      </c>
      <c r="CT534" s="290">
        <f>BR534*'Workforce costs'!P$9*(1+'Workforce costs'!P$10)*(1+'Workforce costs'!P$11)</f>
        <v>0</v>
      </c>
      <c r="CU534" s="290">
        <f>BS534*'Workforce costs'!Q$9*(1+'Workforce costs'!Q$10)*(1+'Workforce costs'!Q$11)</f>
        <v>0</v>
      </c>
      <c r="CV534" s="290">
        <f>BT534*'Workforce costs'!R$9*(1+'Workforce costs'!R$10)*(1+'Workforce costs'!R$11)</f>
        <v>0</v>
      </c>
      <c r="CW534" s="290">
        <f>BU534*'Workforce costs'!S$9*(1+'Workforce costs'!S$10)*(1+'Workforce costs'!S$11)</f>
        <v>0</v>
      </c>
      <c r="CX534" s="290">
        <f>BV534*'Workforce costs'!T$9*(1+'Workforce costs'!T$10)*(1+'Workforce costs'!T$11)</f>
        <v>0</v>
      </c>
      <c r="CY534" s="290">
        <f>BW534*'Workforce costs'!U$9*(1+'Workforce costs'!U$10)*(1+'Workforce costs'!U$11)</f>
        <v>0</v>
      </c>
      <c r="CZ534" s="290">
        <f>BX534*'Workforce costs'!V$9*(1+'Workforce costs'!V$10)*(1+'Workforce costs'!V$11)</f>
        <v>0</v>
      </c>
      <c r="DA534" s="290">
        <f>BY534*'Workforce costs'!W$9*(1+'Workforce costs'!W$10)*(1+'Workforce costs'!W$11)</f>
        <v>0</v>
      </c>
      <c r="DB534" s="290">
        <f>BZ534*'Workforce costs'!X$9*(1+'Workforce costs'!X$10)*(1+'Workforce costs'!X$11)</f>
        <v>0</v>
      </c>
      <c r="DC534" s="290">
        <f>CA534*'Workforce costs'!Y$9*(1+'Workforce costs'!Y$10)*(1+'Workforce costs'!Y$11)</f>
        <v>0</v>
      </c>
      <c r="DD534" s="290">
        <f>CB534*'Workforce costs'!Z$9*(1+'Workforce costs'!Z$10)*(1+'Workforce costs'!Z$11)</f>
        <v>0</v>
      </c>
      <c r="DE534" s="290">
        <f>CC534*'Workforce costs'!AA$9*(1+'Workforce costs'!AA$10)*(1+'Workforce costs'!AA$11)</f>
        <v>0</v>
      </c>
      <c r="DF534" s="290">
        <f>CD534*'Workforce costs'!AB$9*(1+'Workforce costs'!AB$10)*(1+'Workforce costs'!AB$11)</f>
        <v>0</v>
      </c>
    </row>
    <row r="535" spans="1:110" x14ac:dyDescent="0.3">
      <c r="A535" s="2" t="str">
        <f>Outputs!$A$4</f>
        <v>Australia</v>
      </c>
      <c r="B535" s="2" t="str">
        <f t="shared" si="67"/>
        <v>Australia ALL</v>
      </c>
      <c r="C535" s="30">
        <f>VLOOKUP($B535,Populations!$D$15:$H$1920,3,FALSE)</f>
        <v>26648878</v>
      </c>
      <c r="D535" s="255">
        <f>IF(OR($H535="General pop",$H535="Schools",$H535="Workplace",$H535="Skills Training",$H535="Digital Supports"),1,VLOOKUP($B535,Populations!$D$15:$H$1920,5,FALSE))</f>
        <v>1</v>
      </c>
      <c r="E535" s="88">
        <f>VLOOKUP(I535,Epidemiology!$C$10:$H$47,6,FALSE)</f>
        <v>100000</v>
      </c>
      <c r="F535" s="102">
        <f>'Care profiles'!R536</f>
        <v>0.1</v>
      </c>
      <c r="G535" s="15" t="str">
        <f>'Care profiles'!A536</f>
        <v>ALL</v>
      </c>
      <c r="H535" s="15" t="str">
        <f>'Care profiles'!B536</f>
        <v>General pop</v>
      </c>
      <c r="I535" s="15" t="str">
        <f>'Care profiles'!C536</f>
        <v>General pop</v>
      </c>
      <c r="J535" s="15" t="str">
        <f>'Care profiles'!D536</f>
        <v>Care profile</v>
      </c>
      <c r="K535" s="15" t="str">
        <f>'Care profiles'!E536</f>
        <v>Skills Training – Peers (Community)</v>
      </c>
      <c r="L535" s="104">
        <f>'Care profiles'!F536</f>
        <v>4.0000000000000001E-3</v>
      </c>
      <c r="M535" s="15">
        <f>'Care profiles'!G536</f>
        <v>1</v>
      </c>
      <c r="N535" s="15">
        <f>'Care profiles'!H536</f>
        <v>240</v>
      </c>
      <c r="O535" s="15" t="str">
        <f>'Care profiles'!I536</f>
        <v>min</v>
      </c>
      <c r="P535" s="15" t="str">
        <f>'Care profiles'!J536</f>
        <v>Training Facilitator</v>
      </c>
      <c r="Q535" s="15" t="str">
        <f>'Care profiles'!K536</f>
        <v>n/a</v>
      </c>
      <c r="R535" s="15" t="str">
        <f>'Care profiles'!M536</f>
        <v>Y</v>
      </c>
      <c r="S535" s="15" t="str">
        <f>'Care profiles'!O536</f>
        <v>N</v>
      </c>
      <c r="T535" s="15" t="str">
        <f>'Care profiles'!Q536</f>
        <v>N</v>
      </c>
      <c r="U535" s="30">
        <f t="shared" si="68"/>
        <v>26648878</v>
      </c>
      <c r="V535" s="30">
        <f t="shared" si="69"/>
        <v>106595.512</v>
      </c>
      <c r="W535" s="30">
        <f>IF(M535="n/a",0,IF(O535="days",V535*M535*(1+(VLOOKUP(K535,'Bed parameters'!$A$9:$G$12,7,FALSE))),V535*M535))</f>
        <v>106595.512</v>
      </c>
      <c r="X535" s="30">
        <f t="shared" si="70"/>
        <v>426382.04800000001</v>
      </c>
      <c r="Y535" s="30">
        <f t="shared" si="71"/>
        <v>0</v>
      </c>
      <c r="Z535" s="113">
        <f>_xlfn.IFNA(Y535/((VLOOKUP(K535,'Bed parameters'!$A$9:$G$12,3,FALSE))*(VLOOKUP(K535,'Bed parameters'!$A$9:$G$12,5,FALSE))),0)</f>
        <v>0</v>
      </c>
      <c r="AA535" s="30">
        <f t="shared" si="72"/>
        <v>42638.204800000007</v>
      </c>
      <c r="AB535" s="30">
        <f>_xlfn.IFNA(IF($O535="days",$Y535*(VLOOKUP($K535,'Bed parameters'!$A$9:$I$12,9,FALSE))*$F535*(VLOOKUP($Q535,'Workforce distribution'!$C$8:$AD$30,AB$7,FALSE)),IF($Q535="n/a",(IF($P535=AB$6,$X535*$F535,0)),$X535*$F535*(VLOOKUP($Q535,'Workforce distribution'!$C$8:$AD$30,AB$7,FALSE)))),0)</f>
        <v>0</v>
      </c>
      <c r="AC535" s="30">
        <f>_xlfn.IFNA(IF($O535="days",$Y535*(VLOOKUP($K535,'Bed parameters'!$A$9:$I$12,9,FALSE))*$F535*(VLOOKUP($Q535,'Workforce distribution'!$C$8:$AD$30,AC$7,FALSE)),IF($Q535="n/a",(IF($P535=AC$6,$X535*$F535,0)),$X535*$F535*(VLOOKUP($Q535,'Workforce distribution'!$C$8:$AD$30,AC$7,FALSE)))),0)</f>
        <v>0</v>
      </c>
      <c r="AD535" s="30">
        <f>_xlfn.IFNA(IF($O535="days",$Y535*(VLOOKUP($K535,'Bed parameters'!$A$9:$I$12,9,FALSE))*$F535*(VLOOKUP($Q535,'Workforce distribution'!$C$8:$AD$30,AD$7,FALSE)),IF($Q535="n/a",(IF($P535=AD$6,$X535*$F535,0)),$X535*$F535*(VLOOKUP($Q535,'Workforce distribution'!$C$8:$AD$30,AD$7,FALSE)))),0)</f>
        <v>42638.204800000007</v>
      </c>
      <c r="AE535" s="30">
        <f>_xlfn.IFNA(IF($O535="days",$Y535*(VLOOKUP($K535,'Bed parameters'!$A$9:$I$12,9,FALSE))*$F535*(VLOOKUP($Q535,'Workforce distribution'!$C$8:$AD$30,AE$7,FALSE)),IF($Q535="n/a",(IF($P535=AE$6,$X535*$F535,0)),$X535*$F535*(VLOOKUP($Q535,'Workforce distribution'!$C$8:$AD$30,AE$7,FALSE)))),0)</f>
        <v>0</v>
      </c>
      <c r="AF535" s="30">
        <f>_xlfn.IFNA(IF($O535="days",$Y535*(VLOOKUP($K535,'Bed parameters'!$A$9:$I$12,9,FALSE))*$F535*(VLOOKUP($Q535,'Workforce distribution'!$C$8:$AD$30,AF$7,FALSE)),IF($Q535="n/a",(IF($P535=AF$6,$X535*$F535,0)),$X535*$F535*(VLOOKUP($Q535,'Workforce distribution'!$C$8:$AD$30,AF$7,FALSE)))),0)</f>
        <v>0</v>
      </c>
      <c r="AG535" s="30">
        <f>_xlfn.IFNA(IF($O535="days",$Y535*(VLOOKUP($K535,'Bed parameters'!$A$9:$I$12,9,FALSE))*$F535*(VLOOKUP($Q535,'Workforce distribution'!$C$8:$AD$30,AG$7,FALSE)),IF($Q535="n/a",(IF($P535=AG$6,$X535*$F535,0)),$X535*$F535*(VLOOKUP($Q535,'Workforce distribution'!$C$8:$AD$30,AG$7,FALSE)))),0)</f>
        <v>0</v>
      </c>
      <c r="AH535" s="30">
        <f>_xlfn.IFNA(IF($O535="days",$Y535*(VLOOKUP($K535,'Bed parameters'!$A$9:$I$12,9,FALSE))*$F535*(VLOOKUP($Q535,'Workforce distribution'!$C$8:$AD$30,AH$7,FALSE)),IF($Q535="n/a",(IF($P535=AH$6,$X535*$F535,0)),$X535*$F535*(VLOOKUP($Q535,'Workforce distribution'!$C$8:$AD$30,AH$7,FALSE)))),0)</f>
        <v>0</v>
      </c>
      <c r="AI535" s="30">
        <f>_xlfn.IFNA(IF($O535="days",$Y535*(VLOOKUP($K535,'Bed parameters'!$A$9:$I$12,9,FALSE))*$F535*(VLOOKUP($Q535,'Workforce distribution'!$C$8:$AD$30,AI$7,FALSE)),IF($Q535="n/a",(IF($P535=AI$6,$X535*$F535,0)),$X535*$F535*(VLOOKUP($Q535,'Workforce distribution'!$C$8:$AD$30,AI$7,FALSE)))),0)</f>
        <v>0</v>
      </c>
      <c r="AJ535" s="30">
        <f>_xlfn.IFNA(IF($O535="days",$Y535*(VLOOKUP($K535,'Bed parameters'!$A$9:$I$12,9,FALSE))*$F535*(VLOOKUP($Q535,'Workforce distribution'!$C$8:$AD$30,AJ$7,FALSE)),IF($Q535="n/a",(IF($P535=AJ$6,$X535*$F535,0)),$X535*$F535*(VLOOKUP($Q535,'Workforce distribution'!$C$8:$AD$30,AJ$7,FALSE)))),0)</f>
        <v>0</v>
      </c>
      <c r="AK535" s="30">
        <f>_xlfn.IFNA(IF($O535="days",$Y535*(VLOOKUP($K535,'Bed parameters'!$A$9:$I$12,9,FALSE))*$F535*(VLOOKUP($Q535,'Workforce distribution'!$C$8:$AD$30,AK$7,FALSE)),IF($Q535="n/a",(IF($P535=AK$6,$X535*$F535,0)),$X535*$F535*(VLOOKUP($Q535,'Workforce distribution'!$C$8:$AD$30,AK$7,FALSE)))),0)</f>
        <v>0</v>
      </c>
      <c r="AL535" s="30">
        <f>_xlfn.IFNA(IF($O535="days",$Y535*(VLOOKUP($K535,'Bed parameters'!$A$9:$I$12,9,FALSE))*$F535*(VLOOKUP($Q535,'Workforce distribution'!$C$8:$AD$30,AL$7,FALSE)),IF($Q535="n/a",(IF($P535=AL$6,$X535*$F535,0)),$X535*$F535*(VLOOKUP($Q535,'Workforce distribution'!$C$8:$AD$30,AL$7,FALSE)))),0)</f>
        <v>0</v>
      </c>
      <c r="AM535" s="30">
        <f>_xlfn.IFNA(IF($O535="days",$Y535*(VLOOKUP($K535,'Bed parameters'!$A$9:$I$12,9,FALSE))*$F535*(VLOOKUP($Q535,'Workforce distribution'!$C$8:$AD$30,AM$7,FALSE)),IF($Q535="n/a",(IF($P535=AM$6,$X535*$F535,0)),$X535*$F535*(VLOOKUP($Q535,'Workforce distribution'!$C$8:$AD$30,AM$7,FALSE)))),0)</f>
        <v>0</v>
      </c>
      <c r="AN535" s="30">
        <f>_xlfn.IFNA(IF($O535="days",$Y535*(VLOOKUP($K535,'Bed parameters'!$A$9:$I$12,9,FALSE))*$F535*(VLOOKUP($Q535,'Workforce distribution'!$C$8:$AD$30,AN$7,FALSE)),IF($Q535="n/a",(IF($P535=AN$6,$X535*$F535,0)),$X535*$F535*(VLOOKUP($Q535,'Workforce distribution'!$C$8:$AD$30,AN$7,FALSE)))),0)</f>
        <v>0</v>
      </c>
      <c r="AO535" s="30">
        <f>_xlfn.IFNA(IF($O535="days",$Y535*(VLOOKUP($K535,'Bed parameters'!$A$9:$I$12,9,FALSE))*$F535*(VLOOKUP($Q535,'Workforce distribution'!$C$8:$AD$30,AO$7,FALSE)),IF($Q535="n/a",(IF($P535=AO$6,$X535*$F535,0)),$X535*$F535*(VLOOKUP($Q535,'Workforce distribution'!$C$8:$AD$30,AO$7,FALSE)))),0)</f>
        <v>0</v>
      </c>
      <c r="AP535" s="30">
        <f>_xlfn.IFNA(IF($O535="days",$Y535*(VLOOKUP($K535,'Bed parameters'!$A$9:$I$12,9,FALSE))*$F535*(VLOOKUP($Q535,'Workforce distribution'!$C$8:$AD$30,AP$7,FALSE)),IF($Q535="n/a",(IF($P535=AP$6,$X535*$F535,0)),$X535*$F535*(VLOOKUP($Q535,'Workforce distribution'!$C$8:$AD$30,AP$7,FALSE)))),0)</f>
        <v>0</v>
      </c>
      <c r="AQ535" s="30">
        <f>_xlfn.IFNA(IF($O535="days",$Y535*(VLOOKUP($K535,'Bed parameters'!$A$9:$I$12,9,FALSE))*$F535*(VLOOKUP($Q535,'Workforce distribution'!$C$8:$AD$30,AQ$7,FALSE)),IF($Q535="n/a",(IF($P535=AQ$6,$X535*$F535,0)),$X535*$F535*(VLOOKUP($Q535,'Workforce distribution'!$C$8:$AD$30,AQ$7,FALSE)))),0)</f>
        <v>0</v>
      </c>
      <c r="AR535" s="30">
        <f>_xlfn.IFNA(IF($O535="days",$Y535*(VLOOKUP($K535,'Bed parameters'!$A$9:$I$12,9,FALSE))*$F535*(VLOOKUP($Q535,'Workforce distribution'!$C$8:$AD$30,AR$7,FALSE)),IF($Q535="n/a",(IF($P535=AR$6,$X535*$F535,0)),$X535*$F535*(VLOOKUP($Q535,'Workforce distribution'!$C$8:$AD$30,AR$7,FALSE)))),0)</f>
        <v>0</v>
      </c>
      <c r="AS535" s="30">
        <f>_xlfn.IFNA(IF($O535="days",$Y535*(VLOOKUP($K535,'Bed parameters'!$A$9:$I$12,9,FALSE))*$F535*(VLOOKUP($Q535,'Workforce distribution'!$C$8:$AD$30,AS$7,FALSE)),IF($Q535="n/a",(IF($P535=AS$6,$X535*$F535,0)),$X535*$F535*(VLOOKUP($Q535,'Workforce distribution'!$C$8:$AD$30,AS$7,FALSE)))),0)</f>
        <v>0</v>
      </c>
      <c r="AT535" s="30">
        <f>_xlfn.IFNA(IF($O535="days",$Y535*(VLOOKUP($K535,'Bed parameters'!$A$9:$I$12,9,FALSE))*$F535*(VLOOKUP($Q535,'Workforce distribution'!$C$8:$AD$30,AT$7,FALSE)),IF($Q535="n/a",(IF($P535=AT$6,$X535*$F535,0)),$X535*$F535*(VLOOKUP($Q535,'Workforce distribution'!$C$8:$AD$30,AT$7,FALSE)))),0)</f>
        <v>0</v>
      </c>
      <c r="AU535" s="30">
        <f>_xlfn.IFNA(IF($O535="days",$Y535*(VLOOKUP($K535,'Bed parameters'!$A$9:$I$12,9,FALSE))*$F535*(VLOOKUP($Q535,'Workforce distribution'!$C$8:$AD$30,AU$7,FALSE)),IF($Q535="n/a",(IF($P535=AU$6,$X535*$F535,0)),$X535*$F535*(VLOOKUP($Q535,'Workforce distribution'!$C$8:$AD$30,AU$7,FALSE)))),0)</f>
        <v>0</v>
      </c>
      <c r="AV535" s="30">
        <f>_xlfn.IFNA(IF($O535="days",$Y535*(VLOOKUP($K535,'Bed parameters'!$A$9:$I$12,9,FALSE))*$F535*(VLOOKUP($Q535,'Workforce distribution'!$C$8:$AD$30,AV$7,FALSE)),IF($Q535="n/a",(IF($P535=AV$6,$X535*$F535,0)),$X535*$F535*(VLOOKUP($Q535,'Workforce distribution'!$C$8:$AD$30,AV$7,FALSE)))),0)</f>
        <v>0</v>
      </c>
      <c r="AW535" s="30">
        <f>_xlfn.IFNA(IF($O535="days",$Y535*(VLOOKUP($K535,'Bed parameters'!$A$9:$I$12,9,FALSE))*$F535*(VLOOKUP($Q535,'Workforce distribution'!$C$8:$AD$30,AW$7,FALSE)),IF($Q535="n/a",(IF($P535=AW$6,$X535*$F535,0)),$X535*$F535*(VLOOKUP($Q535,'Workforce distribution'!$C$8:$AD$30,AW$7,FALSE)))),0)</f>
        <v>0</v>
      </c>
      <c r="AX535" s="30">
        <f>_xlfn.IFNA(IF($O535="days",$Y535*(VLOOKUP($K535,'Bed parameters'!$A$9:$I$12,9,FALSE))*$F535*(VLOOKUP($Q535,'Workforce distribution'!$C$8:$AD$30,AX$7,FALSE)),IF($Q535="n/a",(IF($P535=AX$6,$X535*$F535,0)),$X535*$F535*(VLOOKUP($Q535,'Workforce distribution'!$C$8:$AD$30,AX$7,FALSE)))),0)</f>
        <v>0</v>
      </c>
      <c r="AY535" s="30">
        <f>_xlfn.IFNA(IF($O535="days",$Y535*(VLOOKUP($K535,'Bed parameters'!$A$9:$I$12,9,FALSE))*$F535*(VLOOKUP($Q535,'Workforce distribution'!$C$8:$AD$30,AY$7,FALSE)),IF($Q535="n/a",(IF($P535=AY$6,$X535*$F535,0)),$X535*$F535*(VLOOKUP($Q535,'Workforce distribution'!$C$8:$AD$30,AY$7,FALSE)))),0)</f>
        <v>0</v>
      </c>
      <c r="AZ535" s="30">
        <f>_xlfn.IFNA(IF($O535="days",$Y535*(VLOOKUP($K535,'Bed parameters'!$A$9:$I$12,9,FALSE))*$F535*(VLOOKUP($Q535,'Workforce distribution'!$C$8:$AD$30,AZ$7,FALSE)),IF($Q535="n/a",(IF($P535=AZ$6,$X535*$F535,0)),$X535*$F535*(VLOOKUP($Q535,'Workforce distribution'!$C$8:$AD$30,AZ$7,FALSE)))),0)</f>
        <v>0</v>
      </c>
      <c r="BA535" s="30">
        <f>_xlfn.IFNA(IF($O535="days",$Y535*(VLOOKUP($K535,'Bed parameters'!$A$9:$I$12,9,FALSE))*$F535*(VLOOKUP($Q535,'Workforce distribution'!$C$8:$AD$30,BA$7,FALSE)),IF($Q535="n/a",(IF($P535=BA$6,$X535*$F535,0)),$X535*$F535*(VLOOKUP($Q535,'Workforce distribution'!$C$8:$AD$30,BA$7,FALSE)))),0)</f>
        <v>0</v>
      </c>
      <c r="BB535" s="30">
        <f>_xlfn.IFNA(IF($O535="days",$Y535*(VLOOKUP($K535,'Bed parameters'!$A$9:$I$12,9,FALSE))*$F535*(VLOOKUP($Q535,'Workforce distribution'!$C$8:$AD$30,BB$7,FALSE)),IF($Q535="n/a",(IF($P535=BB$6,$X535*$F535,0)),$X535*$F535*(VLOOKUP($Q535,'Workforce distribution'!$C$8:$AD$30,BB$7,FALSE)))),0)</f>
        <v>0</v>
      </c>
      <c r="BC535" s="149">
        <f t="shared" si="73"/>
        <v>42.638204800000004</v>
      </c>
      <c r="BD535" s="288">
        <f>IF($Q535="n/a",(IF('Workforce hours'!D$30=0,0,(AB535/'Workforce hours'!D$30))),(IF(VLOOKUP($Q535,'Workforce hours'!$C$8:$AD$30,BD$7,FALSE)=0,0,(AB535/(VLOOKUP($Q535,'Workforce hours'!$C$8:$AD$30,BD$7,FALSE))))))</f>
        <v>0</v>
      </c>
      <c r="BE535" s="288">
        <f>IF($Q535="n/a",(IF('Workforce hours'!E$30=0,0,(AC535/'Workforce hours'!E$30))),(IF(VLOOKUP($Q535,'Workforce hours'!$C$8:$AD$30,BE$7,FALSE)=0,0,(AC535/(VLOOKUP($Q535,'Workforce hours'!$C$8:$AD$30,BE$7,FALSE))))))</f>
        <v>0</v>
      </c>
      <c r="BF535" s="288">
        <f>IF($Q535="n/a",(IF('Workforce hours'!F$30=0,0,(AD535/'Workforce hours'!F$30))),(IF(VLOOKUP($Q535,'Workforce hours'!$C$8:$AD$30,BF$7,FALSE)=0,0,(AD535/(VLOOKUP($Q535,'Workforce hours'!$C$8:$AD$30,BF$7,FALSE))))))</f>
        <v>42.638204800000004</v>
      </c>
      <c r="BG535" s="288">
        <f>IF($Q535="n/a",(IF('Workforce hours'!G$30=0,0,(AE535/'Workforce hours'!G$30))),(IF(VLOOKUP($Q535,'Workforce hours'!$C$8:$AD$30,BG$7,FALSE)=0,0,(AE535/(VLOOKUP($Q535,'Workforce hours'!$C$8:$AD$30,BG$7,FALSE))))))</f>
        <v>0</v>
      </c>
      <c r="BH535" s="288">
        <f>IF($Q535="n/a",(IF('Workforce hours'!H$30=0,0,(AF535/'Workforce hours'!H$30))),(IF(VLOOKUP($Q535,'Workforce hours'!$C$8:$AD$30,BH$7,FALSE)=0,0,(AF535/(VLOOKUP($Q535,'Workforce hours'!$C$8:$AD$30,BH$7,FALSE))))))</f>
        <v>0</v>
      </c>
      <c r="BI535" s="288">
        <f>IF($Q535="n/a",(IF('Workforce hours'!I$30=0,0,(AG535/'Workforce hours'!I$30))),(IF(VLOOKUP($Q535,'Workforce hours'!$C$8:$AD$30,BI$7,FALSE)=0,0,(AG535/(VLOOKUP($Q535,'Workforce hours'!$C$8:$AD$30,BI$7,FALSE))))))</f>
        <v>0</v>
      </c>
      <c r="BJ535" s="288">
        <f>IF($Q535="n/a",(IF('Workforce hours'!J$30=0,0,(AH535/'Workforce hours'!J$30))),(IF(VLOOKUP($Q535,'Workforce hours'!$C$8:$AD$30,BJ$7,FALSE)=0,0,(AH535/(VLOOKUP($Q535,'Workforce hours'!$C$8:$AD$30,BJ$7,FALSE))))))</f>
        <v>0</v>
      </c>
      <c r="BK535" s="288">
        <f>IF($Q535="n/a",(IF('Workforce hours'!K$30=0,0,(AI535/'Workforce hours'!K$30))),(IF(VLOOKUP($Q535,'Workforce hours'!$C$8:$AD$30,BK$7,FALSE)=0,0,(AI535/(VLOOKUP($Q535,'Workforce hours'!$C$8:$AD$30,BK$7,FALSE))))))</f>
        <v>0</v>
      </c>
      <c r="BL535" s="288">
        <f>IF($Q535="n/a",(IF('Workforce hours'!L$30=0,0,(AJ535/'Workforce hours'!L$30))),(IF(VLOOKUP($Q535,'Workforce hours'!$C$8:$AD$30,BL$7,FALSE)=0,0,(AJ535/(VLOOKUP($Q535,'Workforce hours'!$C$8:$AD$30,BL$7,FALSE))))))</f>
        <v>0</v>
      </c>
      <c r="BM535" s="288">
        <f>IF($Q535="n/a",(IF('Workforce hours'!M$30=0,0,(AK535/'Workforce hours'!M$30))),(IF(VLOOKUP($Q535,'Workforce hours'!$C$8:$AD$30,BM$7,FALSE)=0,0,(AK535/(VLOOKUP($Q535,'Workforce hours'!$C$8:$AD$30,BM$7,FALSE))))))</f>
        <v>0</v>
      </c>
      <c r="BN535" s="288">
        <f>IF($Q535="n/a",(IF('Workforce hours'!N$30=0,0,(AL535/'Workforce hours'!N$30))),(IF(VLOOKUP($Q535,'Workforce hours'!$C$8:$AD$30,BN$7,FALSE)=0,0,(AL535/(VLOOKUP($Q535,'Workforce hours'!$C$8:$AD$30,BN$7,FALSE))))))</f>
        <v>0</v>
      </c>
      <c r="BO535" s="288">
        <f>IF($Q535="n/a",(IF('Workforce hours'!O$30=0,0,(AM535/'Workforce hours'!O$30))),(IF(VLOOKUP($Q535,'Workforce hours'!$C$8:$AD$30,BO$7,FALSE)=0,0,(AM535/(VLOOKUP($Q535,'Workforce hours'!$C$8:$AD$30,BO$7,FALSE))))))</f>
        <v>0</v>
      </c>
      <c r="BP535" s="288">
        <f>IF($Q535="n/a",(IF('Workforce hours'!P$30=0,0,(AN535/'Workforce hours'!P$30))),(IF(VLOOKUP($Q535,'Workforce hours'!$C$8:$AD$30,BP$7,FALSE)=0,0,(AN535/(VLOOKUP($Q535,'Workforce hours'!$C$8:$AD$30,BP$7,FALSE))))))</f>
        <v>0</v>
      </c>
      <c r="BQ535" s="288">
        <f>IF($Q535="n/a",(IF('Workforce hours'!Q$30=0,0,(AO535/'Workforce hours'!Q$30))),(IF(VLOOKUP($Q535,'Workforce hours'!$C$8:$AD$30,BQ$7,FALSE)=0,0,(AO535/(VLOOKUP($Q535,'Workforce hours'!$C$8:$AD$30,BQ$7,FALSE))))))</f>
        <v>0</v>
      </c>
      <c r="BR535" s="288">
        <f>IF($Q535="n/a",(IF('Workforce hours'!R$30=0,0,(AP535/'Workforce hours'!R$30))),(IF(VLOOKUP($Q535,'Workforce hours'!$C$8:$AD$30,BR$7,FALSE)=0,0,(AP535/(VLOOKUP($Q535,'Workforce hours'!$C$8:$AD$30,BR$7,FALSE))))))</f>
        <v>0</v>
      </c>
      <c r="BS535" s="288">
        <f>IF($Q535="n/a",(IF('Workforce hours'!S$30=0,0,(AQ535/'Workforce hours'!S$30))),(IF(VLOOKUP($Q535,'Workforce hours'!$C$8:$AD$30,BS$7,FALSE)=0,0,(AQ535/(VLOOKUP($Q535,'Workforce hours'!$C$8:$AD$30,BS$7,FALSE))))))</f>
        <v>0</v>
      </c>
      <c r="BT535" s="288">
        <f>IF($Q535="n/a",(IF('Workforce hours'!T$30=0,0,(AR535/'Workforce hours'!T$30))),(IF(VLOOKUP($Q535,'Workforce hours'!$C$8:$AD$30,BT$7,FALSE)=0,0,(AR535/(VLOOKUP($Q535,'Workforce hours'!$C$8:$AD$30,BT$7,FALSE))))))</f>
        <v>0</v>
      </c>
      <c r="BU535" s="288">
        <f>IF($Q535="n/a",(IF('Workforce hours'!U$30=0,0,(AS535/'Workforce hours'!U$30))),(IF(VLOOKUP($Q535,'Workforce hours'!$C$8:$AD$30,BU$7,FALSE)=0,0,(AS535/(VLOOKUP($Q535,'Workforce hours'!$C$8:$AD$30,BU$7,FALSE))))))</f>
        <v>0</v>
      </c>
      <c r="BV535" s="288">
        <f>IF($Q535="n/a",(IF('Workforce hours'!V$30=0,0,(AT535/'Workforce hours'!V$30))),(IF(VLOOKUP($Q535,'Workforce hours'!$C$8:$AD$30,BV$7,FALSE)=0,0,(AT535/(VLOOKUP($Q535,'Workforce hours'!$C$8:$AD$30,BV$7,FALSE))))))</f>
        <v>0</v>
      </c>
      <c r="BW535" s="288">
        <f>IF($Q535="n/a",(IF('Workforce hours'!W$30=0,0,(AU535/'Workforce hours'!W$30))),(IF(VLOOKUP($Q535,'Workforce hours'!$C$8:$AD$30,BW$7,FALSE)=0,0,(AU535/(VLOOKUP($Q535,'Workforce hours'!$C$8:$AD$30,BW$7,FALSE))))))</f>
        <v>0</v>
      </c>
      <c r="BX535" s="288">
        <f>IF($Q535="n/a",(IF('Workforce hours'!X$30=0,0,(AV535/'Workforce hours'!X$30))),(IF(VLOOKUP($Q535,'Workforce hours'!$C$8:$AD$30,BX$7,FALSE)=0,0,(AV535/(VLOOKUP($Q535,'Workforce hours'!$C$8:$AD$30,BX$7,FALSE))))))</f>
        <v>0</v>
      </c>
      <c r="BY535" s="288">
        <f>IF($Q535="n/a",(IF('Workforce hours'!Y$30=0,0,(AW535/'Workforce hours'!Y$30))),(IF(VLOOKUP($Q535,'Workforce hours'!$C$8:$AD$30,BY$7,FALSE)=0,0,(AW535/(VLOOKUP($Q535,'Workforce hours'!$C$8:$AD$30,BY$7,FALSE))))))</f>
        <v>0</v>
      </c>
      <c r="BZ535" s="288">
        <f>IF($Q535="n/a",(IF('Workforce hours'!Z$30=0,0,(AX535/'Workforce hours'!Z$30))),(IF(VLOOKUP($Q535,'Workforce hours'!$C$8:$AD$30,BZ$7,FALSE)=0,0,(AX535/(VLOOKUP($Q535,'Workforce hours'!$C$8:$AD$30,BZ$7,FALSE))))))</f>
        <v>0</v>
      </c>
      <c r="CA535" s="288">
        <f>IF($Q535="n/a",(IF('Workforce hours'!AA$30=0,0,(AY535/'Workforce hours'!AA$30))),(IF(VLOOKUP($Q535,'Workforce hours'!$C$8:$AD$30,CA$7,FALSE)=0,0,(AY535/(VLOOKUP($Q535,'Workforce hours'!$C$8:$AD$30,CA$7,FALSE))))))</f>
        <v>0</v>
      </c>
      <c r="CB535" s="288">
        <f>IF($Q535="n/a",(IF('Workforce hours'!AB$30=0,0,(AZ535/'Workforce hours'!AB$30))),(IF(VLOOKUP($Q535,'Workforce hours'!$C$8:$AD$30,CB$7,FALSE)=0,0,(AZ535/(VLOOKUP($Q535,'Workforce hours'!$C$8:$AD$30,CB$7,FALSE))))))</f>
        <v>0</v>
      </c>
      <c r="CC535" s="288">
        <f>IF($Q535="n/a",(IF('Workforce hours'!AC$30=0,0,(BA535/'Workforce hours'!AC$30))),(IF(VLOOKUP($Q535,'Workforce hours'!$C$8:$AD$30,CC$7,FALSE)=0,0,(BA535/(VLOOKUP($Q535,'Workforce hours'!$C$8:$AD$30,CC$7,FALSE))))))</f>
        <v>0</v>
      </c>
      <c r="CD535" s="288">
        <f>IF($Q535="n/a",(IF('Workforce hours'!AD$30=0,0,(BB535/'Workforce hours'!AD$30))),(IF(VLOOKUP($Q535,'Workforce hours'!$C$8:$AD$30,CD$7,FALSE)=0,0,(BB535/(VLOOKUP($Q535,'Workforce hours'!$C$8:$AD$30,CD$7,FALSE))))))</f>
        <v>0</v>
      </c>
      <c r="CE535" s="289">
        <f t="shared" si="74"/>
        <v>0</v>
      </c>
      <c r="CF535" s="290">
        <f>BD535*'Workforce costs'!B$9*(1+'Workforce costs'!B$10)*(1+'Workforce costs'!B$11)</f>
        <v>0</v>
      </c>
      <c r="CG535" s="290">
        <f>BE535*'Workforce costs'!C$9*(1+'Workforce costs'!C$10)*(1+'Workforce costs'!C$11)</f>
        <v>0</v>
      </c>
      <c r="CH535" s="290">
        <f>BF535*'Workforce costs'!D$9*(1+'Workforce costs'!D$10)*(1+'Workforce costs'!D$11)</f>
        <v>0</v>
      </c>
      <c r="CI535" s="290">
        <f>BG535*'Workforce costs'!E$9*(1+'Workforce costs'!E$10)*(1+'Workforce costs'!E$11)</f>
        <v>0</v>
      </c>
      <c r="CJ535" s="290">
        <f>BH535*'Workforce costs'!F$9*(1+'Workforce costs'!F$10)*(1+'Workforce costs'!F$11)</f>
        <v>0</v>
      </c>
      <c r="CK535" s="290">
        <f>BI535*'Workforce costs'!G$9*(1+'Workforce costs'!G$10)*(1+'Workforce costs'!G$11)</f>
        <v>0</v>
      </c>
      <c r="CL535" s="290">
        <f>BJ535*'Workforce costs'!H$9*(1+'Workforce costs'!H$10)*(1+'Workforce costs'!H$11)</f>
        <v>0</v>
      </c>
      <c r="CM535" s="290">
        <f>BK535*'Workforce costs'!I$9*(1+'Workforce costs'!I$10)*(1+'Workforce costs'!I$11)</f>
        <v>0</v>
      </c>
      <c r="CN535" s="290">
        <f>BL535*'Workforce costs'!J$9*(1+'Workforce costs'!J$10)*(1+'Workforce costs'!J$11)</f>
        <v>0</v>
      </c>
      <c r="CO535" s="290">
        <f>BM535*'Workforce costs'!K$9*(1+'Workforce costs'!K$10)*(1+'Workforce costs'!K$11)</f>
        <v>0</v>
      </c>
      <c r="CP535" s="290">
        <f>BN535*'Workforce costs'!L$9*(1+'Workforce costs'!L$10)*(1+'Workforce costs'!L$11)</f>
        <v>0</v>
      </c>
      <c r="CQ535" s="290">
        <f>BO535*'Workforce costs'!M$9*(1+'Workforce costs'!M$10)*(1+'Workforce costs'!M$11)</f>
        <v>0</v>
      </c>
      <c r="CR535" s="290">
        <f>BP535*'Workforce costs'!N$9*(1+'Workforce costs'!N$10)*(1+'Workforce costs'!N$11)</f>
        <v>0</v>
      </c>
      <c r="CS535" s="290">
        <f>BQ535*'Workforce costs'!O$9*(1+'Workforce costs'!O$10)*(1+'Workforce costs'!O$11)</f>
        <v>0</v>
      </c>
      <c r="CT535" s="290">
        <f>BR535*'Workforce costs'!P$9*(1+'Workforce costs'!P$10)*(1+'Workforce costs'!P$11)</f>
        <v>0</v>
      </c>
      <c r="CU535" s="290">
        <f>BS535*'Workforce costs'!Q$9*(1+'Workforce costs'!Q$10)*(1+'Workforce costs'!Q$11)</f>
        <v>0</v>
      </c>
      <c r="CV535" s="290">
        <f>BT535*'Workforce costs'!R$9*(1+'Workforce costs'!R$10)*(1+'Workforce costs'!R$11)</f>
        <v>0</v>
      </c>
      <c r="CW535" s="290">
        <f>BU535*'Workforce costs'!S$9*(1+'Workforce costs'!S$10)*(1+'Workforce costs'!S$11)</f>
        <v>0</v>
      </c>
      <c r="CX535" s="290">
        <f>BV535*'Workforce costs'!T$9*(1+'Workforce costs'!T$10)*(1+'Workforce costs'!T$11)</f>
        <v>0</v>
      </c>
      <c r="CY535" s="290">
        <f>BW535*'Workforce costs'!U$9*(1+'Workforce costs'!U$10)*(1+'Workforce costs'!U$11)</f>
        <v>0</v>
      </c>
      <c r="CZ535" s="290">
        <f>BX535*'Workforce costs'!V$9*(1+'Workforce costs'!V$10)*(1+'Workforce costs'!V$11)</f>
        <v>0</v>
      </c>
      <c r="DA535" s="290">
        <f>BY535*'Workforce costs'!W$9*(1+'Workforce costs'!W$10)*(1+'Workforce costs'!W$11)</f>
        <v>0</v>
      </c>
      <c r="DB535" s="290">
        <f>BZ535*'Workforce costs'!X$9*(1+'Workforce costs'!X$10)*(1+'Workforce costs'!X$11)</f>
        <v>0</v>
      </c>
      <c r="DC535" s="290">
        <f>CA535*'Workforce costs'!Y$9*(1+'Workforce costs'!Y$10)*(1+'Workforce costs'!Y$11)</f>
        <v>0</v>
      </c>
      <c r="DD535" s="290">
        <f>CB535*'Workforce costs'!Z$9*(1+'Workforce costs'!Z$10)*(1+'Workforce costs'!Z$11)</f>
        <v>0</v>
      </c>
      <c r="DE535" s="290">
        <f>CC535*'Workforce costs'!AA$9*(1+'Workforce costs'!AA$10)*(1+'Workforce costs'!AA$11)</f>
        <v>0</v>
      </c>
      <c r="DF535" s="290">
        <f>CD535*'Workforce costs'!AB$9*(1+'Workforce costs'!AB$10)*(1+'Workforce costs'!AB$11)</f>
        <v>0</v>
      </c>
    </row>
    <row r="536" spans="1:110" x14ac:dyDescent="0.3">
      <c r="A536" s="2" t="str">
        <f>Outputs!$A$4</f>
        <v>Australia</v>
      </c>
      <c r="B536" s="2" t="str">
        <f t="shared" si="67"/>
        <v>Australia ALL</v>
      </c>
      <c r="C536" s="30">
        <f>VLOOKUP($B536,Populations!$D$15:$H$1920,3,FALSE)</f>
        <v>26648878</v>
      </c>
      <c r="D536" s="255">
        <f>IF(OR($H536="General pop",$H536="Schools",$H536="Workplace",$H536="Skills Training",$H536="Digital Supports"),1,VLOOKUP($B536,Populations!$D$15:$H$1920,5,FALSE))</f>
        <v>1</v>
      </c>
      <c r="E536" s="88">
        <f>VLOOKUP(I536,Epidemiology!$C$10:$H$47,6,FALSE)</f>
        <v>100000</v>
      </c>
      <c r="F536" s="102" t="str">
        <f>'Care profiles'!R537</f>
        <v>n/a</v>
      </c>
      <c r="G536" s="15" t="str">
        <f>'Care profiles'!A537</f>
        <v>ALL</v>
      </c>
      <c r="H536" s="15" t="str">
        <f>'Care profiles'!B537</f>
        <v>General pop</v>
      </c>
      <c r="I536" s="15" t="str">
        <f>'Care profiles'!C537</f>
        <v>General pop</v>
      </c>
      <c r="J536" s="15" t="str">
        <f>'Care profiles'!D537</f>
        <v>Care profile</v>
      </c>
      <c r="K536" s="15" t="str">
        <f>'Care profiles'!E537</f>
        <v>Skills Training – Peers (Community)</v>
      </c>
      <c r="L536" s="104">
        <f>'Care profiles'!F537</f>
        <v>5.0000000000000001E-4</v>
      </c>
      <c r="M536" s="15">
        <f>'Care profiles'!G537</f>
        <v>1</v>
      </c>
      <c r="N536" s="15" t="str">
        <f>'Care profiles'!H537</f>
        <v>n/a</v>
      </c>
      <c r="O536" s="15" t="str">
        <f>'Care profiles'!I537</f>
        <v>n/a</v>
      </c>
      <c r="P536" s="15" t="str">
        <f>'Care profiles'!J537</f>
        <v>n/a</v>
      </c>
      <c r="Q536" s="15" t="str">
        <f>'Care profiles'!K537</f>
        <v>n/a</v>
      </c>
      <c r="R536" s="15" t="str">
        <f>'Care profiles'!M537</f>
        <v>Y</v>
      </c>
      <c r="S536" s="15" t="str">
        <f>'Care profiles'!O537</f>
        <v>N</v>
      </c>
      <c r="T536" s="15" t="str">
        <f>'Care profiles'!Q537</f>
        <v>N</v>
      </c>
      <c r="U536" s="30">
        <f t="shared" si="68"/>
        <v>26648878</v>
      </c>
      <c r="V536" s="30">
        <f t="shared" si="69"/>
        <v>13324.439</v>
      </c>
      <c r="W536" s="30">
        <f>IF(M536="n/a",0,IF(O536="days",V536*M536*(1+(VLOOKUP(K536,'Bed parameters'!$A$9:$G$12,7,FALSE))),V536*M536))</f>
        <v>13324.439</v>
      </c>
      <c r="X536" s="30">
        <f t="shared" si="70"/>
        <v>0</v>
      </c>
      <c r="Y536" s="30">
        <f t="shared" si="71"/>
        <v>0</v>
      </c>
      <c r="Z536" s="113">
        <f>_xlfn.IFNA(Y536/((VLOOKUP(K536,'Bed parameters'!$A$9:$G$12,3,FALSE))*(VLOOKUP(K536,'Bed parameters'!$A$9:$G$12,5,FALSE))),0)</f>
        <v>0</v>
      </c>
      <c r="AA536" s="30">
        <f t="shared" si="72"/>
        <v>0</v>
      </c>
      <c r="AB536" s="30">
        <f>_xlfn.IFNA(IF($O536="days",$Y536*(VLOOKUP($K536,'Bed parameters'!$A$9:$I$12,9,FALSE))*$F536*(VLOOKUP($Q536,'Workforce distribution'!$C$8:$AD$30,AB$7,FALSE)),IF($Q536="n/a",(IF($P536=AB$6,$X536*$F536,0)),$X536*$F536*(VLOOKUP($Q536,'Workforce distribution'!$C$8:$AD$30,AB$7,FALSE)))),0)</f>
        <v>0</v>
      </c>
      <c r="AC536" s="30">
        <f>_xlfn.IFNA(IF($O536="days",$Y536*(VLOOKUP($K536,'Bed parameters'!$A$9:$I$12,9,FALSE))*$F536*(VLOOKUP($Q536,'Workforce distribution'!$C$8:$AD$30,AC$7,FALSE)),IF($Q536="n/a",(IF($P536=AC$6,$X536*$F536,0)),$X536*$F536*(VLOOKUP($Q536,'Workforce distribution'!$C$8:$AD$30,AC$7,FALSE)))),0)</f>
        <v>0</v>
      </c>
      <c r="AD536" s="30">
        <f>_xlfn.IFNA(IF($O536="days",$Y536*(VLOOKUP($K536,'Bed parameters'!$A$9:$I$12,9,FALSE))*$F536*(VLOOKUP($Q536,'Workforce distribution'!$C$8:$AD$30,AD$7,FALSE)),IF($Q536="n/a",(IF($P536=AD$6,$X536*$F536,0)),$X536*$F536*(VLOOKUP($Q536,'Workforce distribution'!$C$8:$AD$30,AD$7,FALSE)))),0)</f>
        <v>0</v>
      </c>
      <c r="AE536" s="30">
        <f>_xlfn.IFNA(IF($O536="days",$Y536*(VLOOKUP($K536,'Bed parameters'!$A$9:$I$12,9,FALSE))*$F536*(VLOOKUP($Q536,'Workforce distribution'!$C$8:$AD$30,AE$7,FALSE)),IF($Q536="n/a",(IF($P536=AE$6,$X536*$F536,0)),$X536*$F536*(VLOOKUP($Q536,'Workforce distribution'!$C$8:$AD$30,AE$7,FALSE)))),0)</f>
        <v>0</v>
      </c>
      <c r="AF536" s="30">
        <f>_xlfn.IFNA(IF($O536="days",$Y536*(VLOOKUP($K536,'Bed parameters'!$A$9:$I$12,9,FALSE))*$F536*(VLOOKUP($Q536,'Workforce distribution'!$C$8:$AD$30,AF$7,FALSE)),IF($Q536="n/a",(IF($P536=AF$6,$X536*$F536,0)),$X536*$F536*(VLOOKUP($Q536,'Workforce distribution'!$C$8:$AD$30,AF$7,FALSE)))),0)</f>
        <v>0</v>
      </c>
      <c r="AG536" s="30">
        <f>_xlfn.IFNA(IF($O536="days",$Y536*(VLOOKUP($K536,'Bed parameters'!$A$9:$I$12,9,FALSE))*$F536*(VLOOKUP($Q536,'Workforce distribution'!$C$8:$AD$30,AG$7,FALSE)),IF($Q536="n/a",(IF($P536=AG$6,$X536*$F536,0)),$X536*$F536*(VLOOKUP($Q536,'Workforce distribution'!$C$8:$AD$30,AG$7,FALSE)))),0)</f>
        <v>0</v>
      </c>
      <c r="AH536" s="30">
        <f>_xlfn.IFNA(IF($O536="days",$Y536*(VLOOKUP($K536,'Bed parameters'!$A$9:$I$12,9,FALSE))*$F536*(VLOOKUP($Q536,'Workforce distribution'!$C$8:$AD$30,AH$7,FALSE)),IF($Q536="n/a",(IF($P536=AH$6,$X536*$F536,0)),$X536*$F536*(VLOOKUP($Q536,'Workforce distribution'!$C$8:$AD$30,AH$7,FALSE)))),0)</f>
        <v>0</v>
      </c>
      <c r="AI536" s="30">
        <f>_xlfn.IFNA(IF($O536="days",$Y536*(VLOOKUP($K536,'Bed parameters'!$A$9:$I$12,9,FALSE))*$F536*(VLOOKUP($Q536,'Workforce distribution'!$C$8:$AD$30,AI$7,FALSE)),IF($Q536="n/a",(IF($P536=AI$6,$X536*$F536,0)),$X536*$F536*(VLOOKUP($Q536,'Workforce distribution'!$C$8:$AD$30,AI$7,FALSE)))),0)</f>
        <v>0</v>
      </c>
      <c r="AJ536" s="30">
        <f>_xlfn.IFNA(IF($O536="days",$Y536*(VLOOKUP($K536,'Bed parameters'!$A$9:$I$12,9,FALSE))*$F536*(VLOOKUP($Q536,'Workforce distribution'!$C$8:$AD$30,AJ$7,FALSE)),IF($Q536="n/a",(IF($P536=AJ$6,$X536*$F536,0)),$X536*$F536*(VLOOKUP($Q536,'Workforce distribution'!$C$8:$AD$30,AJ$7,FALSE)))),0)</f>
        <v>0</v>
      </c>
      <c r="AK536" s="30">
        <f>_xlfn.IFNA(IF($O536="days",$Y536*(VLOOKUP($K536,'Bed parameters'!$A$9:$I$12,9,FALSE))*$F536*(VLOOKUP($Q536,'Workforce distribution'!$C$8:$AD$30,AK$7,FALSE)),IF($Q536="n/a",(IF($P536=AK$6,$X536*$F536,0)),$X536*$F536*(VLOOKUP($Q536,'Workforce distribution'!$C$8:$AD$30,AK$7,FALSE)))),0)</f>
        <v>0</v>
      </c>
      <c r="AL536" s="30">
        <f>_xlfn.IFNA(IF($O536="days",$Y536*(VLOOKUP($K536,'Bed parameters'!$A$9:$I$12,9,FALSE))*$F536*(VLOOKUP($Q536,'Workforce distribution'!$C$8:$AD$30,AL$7,FALSE)),IF($Q536="n/a",(IF($P536=AL$6,$X536*$F536,0)),$X536*$F536*(VLOOKUP($Q536,'Workforce distribution'!$C$8:$AD$30,AL$7,FALSE)))),0)</f>
        <v>0</v>
      </c>
      <c r="AM536" s="30">
        <f>_xlfn.IFNA(IF($O536="days",$Y536*(VLOOKUP($K536,'Bed parameters'!$A$9:$I$12,9,FALSE))*$F536*(VLOOKUP($Q536,'Workforce distribution'!$C$8:$AD$30,AM$7,FALSE)),IF($Q536="n/a",(IF($P536=AM$6,$X536*$F536,0)),$X536*$F536*(VLOOKUP($Q536,'Workforce distribution'!$C$8:$AD$30,AM$7,FALSE)))),0)</f>
        <v>0</v>
      </c>
      <c r="AN536" s="30">
        <f>_xlfn.IFNA(IF($O536="days",$Y536*(VLOOKUP($K536,'Bed parameters'!$A$9:$I$12,9,FALSE))*$F536*(VLOOKUP($Q536,'Workforce distribution'!$C$8:$AD$30,AN$7,FALSE)),IF($Q536="n/a",(IF($P536=AN$6,$X536*$F536,0)),$X536*$F536*(VLOOKUP($Q536,'Workforce distribution'!$C$8:$AD$30,AN$7,FALSE)))),0)</f>
        <v>0</v>
      </c>
      <c r="AO536" s="30">
        <f>_xlfn.IFNA(IF($O536="days",$Y536*(VLOOKUP($K536,'Bed parameters'!$A$9:$I$12,9,FALSE))*$F536*(VLOOKUP($Q536,'Workforce distribution'!$C$8:$AD$30,AO$7,FALSE)),IF($Q536="n/a",(IF($P536=AO$6,$X536*$F536,0)),$X536*$F536*(VLOOKUP($Q536,'Workforce distribution'!$C$8:$AD$30,AO$7,FALSE)))),0)</f>
        <v>0</v>
      </c>
      <c r="AP536" s="30">
        <f>_xlfn.IFNA(IF($O536="days",$Y536*(VLOOKUP($K536,'Bed parameters'!$A$9:$I$12,9,FALSE))*$F536*(VLOOKUP($Q536,'Workforce distribution'!$C$8:$AD$30,AP$7,FALSE)),IF($Q536="n/a",(IF($P536=AP$6,$X536*$F536,0)),$X536*$F536*(VLOOKUP($Q536,'Workforce distribution'!$C$8:$AD$30,AP$7,FALSE)))),0)</f>
        <v>0</v>
      </c>
      <c r="AQ536" s="30">
        <f>_xlfn.IFNA(IF($O536="days",$Y536*(VLOOKUP($K536,'Bed parameters'!$A$9:$I$12,9,FALSE))*$F536*(VLOOKUP($Q536,'Workforce distribution'!$C$8:$AD$30,AQ$7,FALSE)),IF($Q536="n/a",(IF($P536=AQ$6,$X536*$F536,0)),$X536*$F536*(VLOOKUP($Q536,'Workforce distribution'!$C$8:$AD$30,AQ$7,FALSE)))),0)</f>
        <v>0</v>
      </c>
      <c r="AR536" s="30">
        <f>_xlfn.IFNA(IF($O536="days",$Y536*(VLOOKUP($K536,'Bed parameters'!$A$9:$I$12,9,FALSE))*$F536*(VLOOKUP($Q536,'Workforce distribution'!$C$8:$AD$30,AR$7,FALSE)),IF($Q536="n/a",(IF($P536=AR$6,$X536*$F536,0)),$X536*$F536*(VLOOKUP($Q536,'Workforce distribution'!$C$8:$AD$30,AR$7,FALSE)))),0)</f>
        <v>0</v>
      </c>
      <c r="AS536" s="30">
        <f>_xlfn.IFNA(IF($O536="days",$Y536*(VLOOKUP($K536,'Bed parameters'!$A$9:$I$12,9,FALSE))*$F536*(VLOOKUP($Q536,'Workforce distribution'!$C$8:$AD$30,AS$7,FALSE)),IF($Q536="n/a",(IF($P536=AS$6,$X536*$F536,0)),$X536*$F536*(VLOOKUP($Q536,'Workforce distribution'!$C$8:$AD$30,AS$7,FALSE)))),0)</f>
        <v>0</v>
      </c>
      <c r="AT536" s="30">
        <f>_xlfn.IFNA(IF($O536="days",$Y536*(VLOOKUP($K536,'Bed parameters'!$A$9:$I$12,9,FALSE))*$F536*(VLOOKUP($Q536,'Workforce distribution'!$C$8:$AD$30,AT$7,FALSE)),IF($Q536="n/a",(IF($P536=AT$6,$X536*$F536,0)),$X536*$F536*(VLOOKUP($Q536,'Workforce distribution'!$C$8:$AD$30,AT$7,FALSE)))),0)</f>
        <v>0</v>
      </c>
      <c r="AU536" s="30">
        <f>_xlfn.IFNA(IF($O536="days",$Y536*(VLOOKUP($K536,'Bed parameters'!$A$9:$I$12,9,FALSE))*$F536*(VLOOKUP($Q536,'Workforce distribution'!$C$8:$AD$30,AU$7,FALSE)),IF($Q536="n/a",(IF($P536=AU$6,$X536*$F536,0)),$X536*$F536*(VLOOKUP($Q536,'Workforce distribution'!$C$8:$AD$30,AU$7,FALSE)))),0)</f>
        <v>0</v>
      </c>
      <c r="AV536" s="30">
        <f>_xlfn.IFNA(IF($O536="days",$Y536*(VLOOKUP($K536,'Bed parameters'!$A$9:$I$12,9,FALSE))*$F536*(VLOOKUP($Q536,'Workforce distribution'!$C$8:$AD$30,AV$7,FALSE)),IF($Q536="n/a",(IF($P536=AV$6,$X536*$F536,0)),$X536*$F536*(VLOOKUP($Q536,'Workforce distribution'!$C$8:$AD$30,AV$7,FALSE)))),0)</f>
        <v>0</v>
      </c>
      <c r="AW536" s="30">
        <f>_xlfn.IFNA(IF($O536="days",$Y536*(VLOOKUP($K536,'Bed parameters'!$A$9:$I$12,9,FALSE))*$F536*(VLOOKUP($Q536,'Workforce distribution'!$C$8:$AD$30,AW$7,FALSE)),IF($Q536="n/a",(IF($P536=AW$6,$X536*$F536,0)),$X536*$F536*(VLOOKUP($Q536,'Workforce distribution'!$C$8:$AD$30,AW$7,FALSE)))),0)</f>
        <v>0</v>
      </c>
      <c r="AX536" s="30">
        <f>_xlfn.IFNA(IF($O536="days",$Y536*(VLOOKUP($K536,'Bed parameters'!$A$9:$I$12,9,FALSE))*$F536*(VLOOKUP($Q536,'Workforce distribution'!$C$8:$AD$30,AX$7,FALSE)),IF($Q536="n/a",(IF($P536=AX$6,$X536*$F536,0)),$X536*$F536*(VLOOKUP($Q536,'Workforce distribution'!$C$8:$AD$30,AX$7,FALSE)))),0)</f>
        <v>0</v>
      </c>
      <c r="AY536" s="30">
        <f>_xlfn.IFNA(IF($O536="days",$Y536*(VLOOKUP($K536,'Bed parameters'!$A$9:$I$12,9,FALSE))*$F536*(VLOOKUP($Q536,'Workforce distribution'!$C$8:$AD$30,AY$7,FALSE)),IF($Q536="n/a",(IF($P536=AY$6,$X536*$F536,0)),$X536*$F536*(VLOOKUP($Q536,'Workforce distribution'!$C$8:$AD$30,AY$7,FALSE)))),0)</f>
        <v>0</v>
      </c>
      <c r="AZ536" s="30">
        <f>_xlfn.IFNA(IF($O536="days",$Y536*(VLOOKUP($K536,'Bed parameters'!$A$9:$I$12,9,FALSE))*$F536*(VLOOKUP($Q536,'Workforce distribution'!$C$8:$AD$30,AZ$7,FALSE)),IF($Q536="n/a",(IF($P536=AZ$6,$X536*$F536,0)),$X536*$F536*(VLOOKUP($Q536,'Workforce distribution'!$C$8:$AD$30,AZ$7,FALSE)))),0)</f>
        <v>0</v>
      </c>
      <c r="BA536" s="30">
        <f>_xlfn.IFNA(IF($O536="days",$Y536*(VLOOKUP($K536,'Bed parameters'!$A$9:$I$12,9,FALSE))*$F536*(VLOOKUP($Q536,'Workforce distribution'!$C$8:$AD$30,BA$7,FALSE)),IF($Q536="n/a",(IF($P536=BA$6,$X536*$F536,0)),$X536*$F536*(VLOOKUP($Q536,'Workforce distribution'!$C$8:$AD$30,BA$7,FALSE)))),0)</f>
        <v>0</v>
      </c>
      <c r="BB536" s="30">
        <f>_xlfn.IFNA(IF($O536="days",$Y536*(VLOOKUP($K536,'Bed parameters'!$A$9:$I$12,9,FALSE))*$F536*(VLOOKUP($Q536,'Workforce distribution'!$C$8:$AD$30,BB$7,FALSE)),IF($Q536="n/a",(IF($P536=BB$6,$X536*$F536,0)),$X536*$F536*(VLOOKUP($Q536,'Workforce distribution'!$C$8:$AD$30,BB$7,FALSE)))),0)</f>
        <v>0</v>
      </c>
      <c r="BC536" s="149">
        <f t="shared" si="73"/>
        <v>0</v>
      </c>
      <c r="BD536" s="288">
        <f>IF($Q536="n/a",(IF('Workforce hours'!D$30=0,0,(AB536/'Workforce hours'!D$30))),(IF(VLOOKUP($Q536,'Workforce hours'!$C$8:$AD$30,BD$7,FALSE)=0,0,(AB536/(VLOOKUP($Q536,'Workforce hours'!$C$8:$AD$30,BD$7,FALSE))))))</f>
        <v>0</v>
      </c>
      <c r="BE536" s="288">
        <f>IF($Q536="n/a",(IF('Workforce hours'!E$30=0,0,(AC536/'Workforce hours'!E$30))),(IF(VLOOKUP($Q536,'Workforce hours'!$C$8:$AD$30,BE$7,FALSE)=0,0,(AC536/(VLOOKUP($Q536,'Workforce hours'!$C$8:$AD$30,BE$7,FALSE))))))</f>
        <v>0</v>
      </c>
      <c r="BF536" s="288">
        <f>IF($Q536="n/a",(IF('Workforce hours'!F$30=0,0,(AD536/'Workforce hours'!F$30))),(IF(VLOOKUP($Q536,'Workforce hours'!$C$8:$AD$30,BF$7,FALSE)=0,0,(AD536/(VLOOKUP($Q536,'Workforce hours'!$C$8:$AD$30,BF$7,FALSE))))))</f>
        <v>0</v>
      </c>
      <c r="BG536" s="288">
        <f>IF($Q536="n/a",(IF('Workforce hours'!G$30=0,0,(AE536/'Workforce hours'!G$30))),(IF(VLOOKUP($Q536,'Workforce hours'!$C$8:$AD$30,BG$7,FALSE)=0,0,(AE536/(VLOOKUP($Q536,'Workforce hours'!$C$8:$AD$30,BG$7,FALSE))))))</f>
        <v>0</v>
      </c>
      <c r="BH536" s="288">
        <f>IF($Q536="n/a",(IF('Workforce hours'!H$30=0,0,(AF536/'Workforce hours'!H$30))),(IF(VLOOKUP($Q536,'Workforce hours'!$C$8:$AD$30,BH$7,FALSE)=0,0,(AF536/(VLOOKUP($Q536,'Workforce hours'!$C$8:$AD$30,BH$7,FALSE))))))</f>
        <v>0</v>
      </c>
      <c r="BI536" s="288">
        <f>IF($Q536="n/a",(IF('Workforce hours'!I$30=0,0,(AG536/'Workforce hours'!I$30))),(IF(VLOOKUP($Q536,'Workforce hours'!$C$8:$AD$30,BI$7,FALSE)=0,0,(AG536/(VLOOKUP($Q536,'Workforce hours'!$C$8:$AD$30,BI$7,FALSE))))))</f>
        <v>0</v>
      </c>
      <c r="BJ536" s="288">
        <f>IF($Q536="n/a",(IF('Workforce hours'!J$30=0,0,(AH536/'Workforce hours'!J$30))),(IF(VLOOKUP($Q536,'Workforce hours'!$C$8:$AD$30,BJ$7,FALSE)=0,0,(AH536/(VLOOKUP($Q536,'Workforce hours'!$C$8:$AD$30,BJ$7,FALSE))))))</f>
        <v>0</v>
      </c>
      <c r="BK536" s="288">
        <f>IF($Q536="n/a",(IF('Workforce hours'!K$30=0,0,(AI536/'Workforce hours'!K$30))),(IF(VLOOKUP($Q536,'Workforce hours'!$C$8:$AD$30,BK$7,FALSE)=0,0,(AI536/(VLOOKUP($Q536,'Workforce hours'!$C$8:$AD$30,BK$7,FALSE))))))</f>
        <v>0</v>
      </c>
      <c r="BL536" s="288">
        <f>IF($Q536="n/a",(IF('Workforce hours'!L$30=0,0,(AJ536/'Workforce hours'!L$30))),(IF(VLOOKUP($Q536,'Workforce hours'!$C$8:$AD$30,BL$7,FALSE)=0,0,(AJ536/(VLOOKUP($Q536,'Workforce hours'!$C$8:$AD$30,BL$7,FALSE))))))</f>
        <v>0</v>
      </c>
      <c r="BM536" s="288">
        <f>IF($Q536="n/a",(IF('Workforce hours'!M$30=0,0,(AK536/'Workforce hours'!M$30))),(IF(VLOOKUP($Q536,'Workforce hours'!$C$8:$AD$30,BM$7,FALSE)=0,0,(AK536/(VLOOKUP($Q536,'Workforce hours'!$C$8:$AD$30,BM$7,FALSE))))))</f>
        <v>0</v>
      </c>
      <c r="BN536" s="288">
        <f>IF($Q536="n/a",(IF('Workforce hours'!N$30=0,0,(AL536/'Workforce hours'!N$30))),(IF(VLOOKUP($Q536,'Workforce hours'!$C$8:$AD$30,BN$7,FALSE)=0,0,(AL536/(VLOOKUP($Q536,'Workforce hours'!$C$8:$AD$30,BN$7,FALSE))))))</f>
        <v>0</v>
      </c>
      <c r="BO536" s="288">
        <f>IF($Q536="n/a",(IF('Workforce hours'!O$30=0,0,(AM536/'Workforce hours'!O$30))),(IF(VLOOKUP($Q536,'Workforce hours'!$C$8:$AD$30,BO$7,FALSE)=0,0,(AM536/(VLOOKUP($Q536,'Workforce hours'!$C$8:$AD$30,BO$7,FALSE))))))</f>
        <v>0</v>
      </c>
      <c r="BP536" s="288">
        <f>IF($Q536="n/a",(IF('Workforce hours'!P$30=0,0,(AN536/'Workforce hours'!P$30))),(IF(VLOOKUP($Q536,'Workforce hours'!$C$8:$AD$30,BP$7,FALSE)=0,0,(AN536/(VLOOKUP($Q536,'Workforce hours'!$C$8:$AD$30,BP$7,FALSE))))))</f>
        <v>0</v>
      </c>
      <c r="BQ536" s="288">
        <f>IF($Q536="n/a",(IF('Workforce hours'!Q$30=0,0,(AO536/'Workforce hours'!Q$30))),(IF(VLOOKUP($Q536,'Workforce hours'!$C$8:$AD$30,BQ$7,FALSE)=0,0,(AO536/(VLOOKUP($Q536,'Workforce hours'!$C$8:$AD$30,BQ$7,FALSE))))))</f>
        <v>0</v>
      </c>
      <c r="BR536" s="288">
        <f>IF($Q536="n/a",(IF('Workforce hours'!R$30=0,0,(AP536/'Workforce hours'!R$30))),(IF(VLOOKUP($Q536,'Workforce hours'!$C$8:$AD$30,BR$7,FALSE)=0,0,(AP536/(VLOOKUP($Q536,'Workforce hours'!$C$8:$AD$30,BR$7,FALSE))))))</f>
        <v>0</v>
      </c>
      <c r="BS536" s="288">
        <f>IF($Q536="n/a",(IF('Workforce hours'!S$30=0,0,(AQ536/'Workforce hours'!S$30))),(IF(VLOOKUP($Q536,'Workforce hours'!$C$8:$AD$30,BS$7,FALSE)=0,0,(AQ536/(VLOOKUP($Q536,'Workforce hours'!$C$8:$AD$30,BS$7,FALSE))))))</f>
        <v>0</v>
      </c>
      <c r="BT536" s="288">
        <f>IF($Q536="n/a",(IF('Workforce hours'!T$30=0,0,(AR536/'Workforce hours'!T$30))),(IF(VLOOKUP($Q536,'Workforce hours'!$C$8:$AD$30,BT$7,FALSE)=0,0,(AR536/(VLOOKUP($Q536,'Workforce hours'!$C$8:$AD$30,BT$7,FALSE))))))</f>
        <v>0</v>
      </c>
      <c r="BU536" s="288">
        <f>IF($Q536="n/a",(IF('Workforce hours'!U$30=0,0,(AS536/'Workforce hours'!U$30))),(IF(VLOOKUP($Q536,'Workforce hours'!$C$8:$AD$30,BU$7,FALSE)=0,0,(AS536/(VLOOKUP($Q536,'Workforce hours'!$C$8:$AD$30,BU$7,FALSE))))))</f>
        <v>0</v>
      </c>
      <c r="BV536" s="288">
        <f>IF($Q536="n/a",(IF('Workforce hours'!V$30=0,0,(AT536/'Workforce hours'!V$30))),(IF(VLOOKUP($Q536,'Workforce hours'!$C$8:$AD$30,BV$7,FALSE)=0,0,(AT536/(VLOOKUP($Q536,'Workforce hours'!$C$8:$AD$30,BV$7,FALSE))))))</f>
        <v>0</v>
      </c>
      <c r="BW536" s="288">
        <f>IF($Q536="n/a",(IF('Workforce hours'!W$30=0,0,(AU536/'Workforce hours'!W$30))),(IF(VLOOKUP($Q536,'Workforce hours'!$C$8:$AD$30,BW$7,FALSE)=0,0,(AU536/(VLOOKUP($Q536,'Workforce hours'!$C$8:$AD$30,BW$7,FALSE))))))</f>
        <v>0</v>
      </c>
      <c r="BX536" s="288">
        <f>IF($Q536="n/a",(IF('Workforce hours'!X$30=0,0,(AV536/'Workforce hours'!X$30))),(IF(VLOOKUP($Q536,'Workforce hours'!$C$8:$AD$30,BX$7,FALSE)=0,0,(AV536/(VLOOKUP($Q536,'Workforce hours'!$C$8:$AD$30,BX$7,FALSE))))))</f>
        <v>0</v>
      </c>
      <c r="BY536" s="288">
        <f>IF($Q536="n/a",(IF('Workforce hours'!Y$30=0,0,(AW536/'Workforce hours'!Y$30))),(IF(VLOOKUP($Q536,'Workforce hours'!$C$8:$AD$30,BY$7,FALSE)=0,0,(AW536/(VLOOKUP($Q536,'Workforce hours'!$C$8:$AD$30,BY$7,FALSE))))))</f>
        <v>0</v>
      </c>
      <c r="BZ536" s="288">
        <f>IF($Q536="n/a",(IF('Workforce hours'!Z$30=0,0,(AX536/'Workforce hours'!Z$30))),(IF(VLOOKUP($Q536,'Workforce hours'!$C$8:$AD$30,BZ$7,FALSE)=0,0,(AX536/(VLOOKUP($Q536,'Workforce hours'!$C$8:$AD$30,BZ$7,FALSE))))))</f>
        <v>0</v>
      </c>
      <c r="CA536" s="288">
        <f>IF($Q536="n/a",(IF('Workforce hours'!AA$30=0,0,(AY536/'Workforce hours'!AA$30))),(IF(VLOOKUP($Q536,'Workforce hours'!$C$8:$AD$30,CA$7,FALSE)=0,0,(AY536/(VLOOKUP($Q536,'Workforce hours'!$C$8:$AD$30,CA$7,FALSE))))))</f>
        <v>0</v>
      </c>
      <c r="CB536" s="288">
        <f>IF($Q536="n/a",(IF('Workforce hours'!AB$30=0,0,(AZ536/'Workforce hours'!AB$30))),(IF(VLOOKUP($Q536,'Workforce hours'!$C$8:$AD$30,CB$7,FALSE)=0,0,(AZ536/(VLOOKUP($Q536,'Workforce hours'!$C$8:$AD$30,CB$7,FALSE))))))</f>
        <v>0</v>
      </c>
      <c r="CC536" s="288">
        <f>IF($Q536="n/a",(IF('Workforce hours'!AC$30=0,0,(BA536/'Workforce hours'!AC$30))),(IF(VLOOKUP($Q536,'Workforce hours'!$C$8:$AD$30,CC$7,FALSE)=0,0,(BA536/(VLOOKUP($Q536,'Workforce hours'!$C$8:$AD$30,CC$7,FALSE))))))</f>
        <v>0</v>
      </c>
      <c r="CD536" s="288">
        <f>IF($Q536="n/a",(IF('Workforce hours'!AD$30=0,0,(BB536/'Workforce hours'!AD$30))),(IF(VLOOKUP($Q536,'Workforce hours'!$C$8:$AD$30,CD$7,FALSE)=0,0,(BB536/(VLOOKUP($Q536,'Workforce hours'!$C$8:$AD$30,CD$7,FALSE))))))</f>
        <v>0</v>
      </c>
      <c r="CE536" s="289">
        <f t="shared" si="74"/>
        <v>0</v>
      </c>
      <c r="CF536" s="290">
        <f>BD536*'Workforce costs'!B$9*(1+'Workforce costs'!B$10)*(1+'Workforce costs'!B$11)</f>
        <v>0</v>
      </c>
      <c r="CG536" s="290">
        <f>BE536*'Workforce costs'!C$9*(1+'Workforce costs'!C$10)*(1+'Workforce costs'!C$11)</f>
        <v>0</v>
      </c>
      <c r="CH536" s="290">
        <f>BF536*'Workforce costs'!D$9*(1+'Workforce costs'!D$10)*(1+'Workforce costs'!D$11)</f>
        <v>0</v>
      </c>
      <c r="CI536" s="290">
        <f>BG536*'Workforce costs'!E$9*(1+'Workforce costs'!E$10)*(1+'Workforce costs'!E$11)</f>
        <v>0</v>
      </c>
      <c r="CJ536" s="290">
        <f>BH536*'Workforce costs'!F$9*(1+'Workforce costs'!F$10)*(1+'Workforce costs'!F$11)</f>
        <v>0</v>
      </c>
      <c r="CK536" s="290">
        <f>BI536*'Workforce costs'!G$9*(1+'Workforce costs'!G$10)*(1+'Workforce costs'!G$11)</f>
        <v>0</v>
      </c>
      <c r="CL536" s="290">
        <f>BJ536*'Workforce costs'!H$9*(1+'Workforce costs'!H$10)*(1+'Workforce costs'!H$11)</f>
        <v>0</v>
      </c>
      <c r="CM536" s="290">
        <f>BK536*'Workforce costs'!I$9*(1+'Workforce costs'!I$10)*(1+'Workforce costs'!I$11)</f>
        <v>0</v>
      </c>
      <c r="CN536" s="290">
        <f>BL536*'Workforce costs'!J$9*(1+'Workforce costs'!J$10)*(1+'Workforce costs'!J$11)</f>
        <v>0</v>
      </c>
      <c r="CO536" s="290">
        <f>BM536*'Workforce costs'!K$9*(1+'Workforce costs'!K$10)*(1+'Workforce costs'!K$11)</f>
        <v>0</v>
      </c>
      <c r="CP536" s="290">
        <f>BN536*'Workforce costs'!L$9*(1+'Workforce costs'!L$10)*(1+'Workforce costs'!L$11)</f>
        <v>0</v>
      </c>
      <c r="CQ536" s="290">
        <f>BO536*'Workforce costs'!M$9*(1+'Workforce costs'!M$10)*(1+'Workforce costs'!M$11)</f>
        <v>0</v>
      </c>
      <c r="CR536" s="290">
        <f>BP536*'Workforce costs'!N$9*(1+'Workforce costs'!N$10)*(1+'Workforce costs'!N$11)</f>
        <v>0</v>
      </c>
      <c r="CS536" s="290">
        <f>BQ536*'Workforce costs'!O$9*(1+'Workforce costs'!O$10)*(1+'Workforce costs'!O$11)</f>
        <v>0</v>
      </c>
      <c r="CT536" s="290">
        <f>BR536*'Workforce costs'!P$9*(1+'Workforce costs'!P$10)*(1+'Workforce costs'!P$11)</f>
        <v>0</v>
      </c>
      <c r="CU536" s="290">
        <f>BS536*'Workforce costs'!Q$9*(1+'Workforce costs'!Q$10)*(1+'Workforce costs'!Q$11)</f>
        <v>0</v>
      </c>
      <c r="CV536" s="290">
        <f>BT536*'Workforce costs'!R$9*(1+'Workforce costs'!R$10)*(1+'Workforce costs'!R$11)</f>
        <v>0</v>
      </c>
      <c r="CW536" s="290">
        <f>BU536*'Workforce costs'!S$9*(1+'Workforce costs'!S$10)*(1+'Workforce costs'!S$11)</f>
        <v>0</v>
      </c>
      <c r="CX536" s="290">
        <f>BV536*'Workforce costs'!T$9*(1+'Workforce costs'!T$10)*(1+'Workforce costs'!T$11)</f>
        <v>0</v>
      </c>
      <c r="CY536" s="290">
        <f>BW536*'Workforce costs'!U$9*(1+'Workforce costs'!U$10)*(1+'Workforce costs'!U$11)</f>
        <v>0</v>
      </c>
      <c r="CZ536" s="290">
        <f>BX536*'Workforce costs'!V$9*(1+'Workforce costs'!V$10)*(1+'Workforce costs'!V$11)</f>
        <v>0</v>
      </c>
      <c r="DA536" s="290">
        <f>BY536*'Workforce costs'!W$9*(1+'Workforce costs'!W$10)*(1+'Workforce costs'!W$11)</f>
        <v>0</v>
      </c>
      <c r="DB536" s="290">
        <f>BZ536*'Workforce costs'!X$9*(1+'Workforce costs'!X$10)*(1+'Workforce costs'!X$11)</f>
        <v>0</v>
      </c>
      <c r="DC536" s="290">
        <f>CA536*'Workforce costs'!Y$9*(1+'Workforce costs'!Y$10)*(1+'Workforce costs'!Y$11)</f>
        <v>0</v>
      </c>
      <c r="DD536" s="290">
        <f>CB536*'Workforce costs'!Z$9*(1+'Workforce costs'!Z$10)*(1+'Workforce costs'!Z$11)</f>
        <v>0</v>
      </c>
      <c r="DE536" s="290">
        <f>CC536*'Workforce costs'!AA$9*(1+'Workforce costs'!AA$10)*(1+'Workforce costs'!AA$11)</f>
        <v>0</v>
      </c>
      <c r="DF536" s="290">
        <f>CD536*'Workforce costs'!AB$9*(1+'Workforce costs'!AB$10)*(1+'Workforce costs'!AB$11)</f>
        <v>0</v>
      </c>
    </row>
    <row r="537" spans="1:110" x14ac:dyDescent="0.3">
      <c r="A537" s="2" t="str">
        <f>Outputs!$A$4</f>
        <v>Australia</v>
      </c>
      <c r="B537" s="2" t="str">
        <f t="shared" si="67"/>
        <v>Australia ALL</v>
      </c>
      <c r="C537" s="30">
        <f>VLOOKUP($B537,Populations!$D$15:$H$1920,3,FALSE)</f>
        <v>26648878</v>
      </c>
      <c r="D537" s="255">
        <f>IF(OR($H537="General pop",$H537="Schools",$H537="Workplace",$H537="Skills Training",$H537="Digital Supports"),1,VLOOKUP($B537,Populations!$D$15:$H$1920,5,FALSE))</f>
        <v>1</v>
      </c>
      <c r="E537" s="88">
        <f>VLOOKUP(I537,Epidemiology!$C$10:$H$47,6,FALSE)</f>
        <v>100000</v>
      </c>
      <c r="F537" s="102">
        <f>'Care profiles'!R538</f>
        <v>0.1</v>
      </c>
      <c r="G537" s="15" t="str">
        <f>'Care profiles'!A538</f>
        <v>ALL</v>
      </c>
      <c r="H537" s="15" t="str">
        <f>'Care profiles'!B538</f>
        <v>General pop</v>
      </c>
      <c r="I537" s="15" t="str">
        <f>'Care profiles'!C538</f>
        <v>General pop</v>
      </c>
      <c r="J537" s="15" t="str">
        <f>'Care profiles'!D538</f>
        <v>Care profile</v>
      </c>
      <c r="K537" s="15" t="str">
        <f>'Care profiles'!E538</f>
        <v>Refresher Skills Training – Peers (Community)</v>
      </c>
      <c r="L537" s="104">
        <f>'Care profiles'!F538</f>
        <v>5.0000000000000001E-4</v>
      </c>
      <c r="M537" s="15">
        <f>'Care profiles'!G538</f>
        <v>1</v>
      </c>
      <c r="N537" s="15">
        <f>'Care profiles'!H538</f>
        <v>120</v>
      </c>
      <c r="O537" s="15" t="str">
        <f>'Care profiles'!I538</f>
        <v>min</v>
      </c>
      <c r="P537" s="15" t="str">
        <f>'Care profiles'!J538</f>
        <v>Training Facilitator</v>
      </c>
      <c r="Q537" s="15" t="str">
        <f>'Care profiles'!K538</f>
        <v>n/a</v>
      </c>
      <c r="R537" s="15" t="str">
        <f>'Care profiles'!M538</f>
        <v>Y</v>
      </c>
      <c r="S537" s="15" t="str">
        <f>'Care profiles'!O538</f>
        <v>N</v>
      </c>
      <c r="T537" s="15" t="str">
        <f>'Care profiles'!Q538</f>
        <v>N</v>
      </c>
      <c r="U537" s="30">
        <f t="shared" si="68"/>
        <v>26648878</v>
      </c>
      <c r="V537" s="30">
        <f t="shared" si="69"/>
        <v>13324.439</v>
      </c>
      <c r="W537" s="30">
        <f>IF(M537="n/a",0,IF(O537="days",V537*M537*(1+(VLOOKUP(K537,'Bed parameters'!$A$9:$G$12,7,FALSE))),V537*M537))</f>
        <v>13324.439</v>
      </c>
      <c r="X537" s="30">
        <f t="shared" si="70"/>
        <v>26648.878000000001</v>
      </c>
      <c r="Y537" s="30">
        <f t="shared" si="71"/>
        <v>0</v>
      </c>
      <c r="Z537" s="113">
        <f>_xlfn.IFNA(Y537/((VLOOKUP(K537,'Bed parameters'!$A$9:$G$12,3,FALSE))*(VLOOKUP(K537,'Bed parameters'!$A$9:$G$12,5,FALSE))),0)</f>
        <v>0</v>
      </c>
      <c r="AA537" s="30">
        <f t="shared" si="72"/>
        <v>2664.8878000000004</v>
      </c>
      <c r="AB537" s="30">
        <f>_xlfn.IFNA(IF($O537="days",$Y537*(VLOOKUP($K537,'Bed parameters'!$A$9:$I$12,9,FALSE))*$F537*(VLOOKUP($Q537,'Workforce distribution'!$C$8:$AD$30,AB$7,FALSE)),IF($Q537="n/a",(IF($P537=AB$6,$X537*$F537,0)),$X537*$F537*(VLOOKUP($Q537,'Workforce distribution'!$C$8:$AD$30,AB$7,FALSE)))),0)</f>
        <v>0</v>
      </c>
      <c r="AC537" s="30">
        <f>_xlfn.IFNA(IF($O537="days",$Y537*(VLOOKUP($K537,'Bed parameters'!$A$9:$I$12,9,FALSE))*$F537*(VLOOKUP($Q537,'Workforce distribution'!$C$8:$AD$30,AC$7,FALSE)),IF($Q537="n/a",(IF($P537=AC$6,$X537*$F537,0)),$X537*$F537*(VLOOKUP($Q537,'Workforce distribution'!$C$8:$AD$30,AC$7,FALSE)))),0)</f>
        <v>0</v>
      </c>
      <c r="AD537" s="30">
        <f>_xlfn.IFNA(IF($O537="days",$Y537*(VLOOKUP($K537,'Bed parameters'!$A$9:$I$12,9,FALSE))*$F537*(VLOOKUP($Q537,'Workforce distribution'!$C$8:$AD$30,AD$7,FALSE)),IF($Q537="n/a",(IF($P537=AD$6,$X537*$F537,0)),$X537*$F537*(VLOOKUP($Q537,'Workforce distribution'!$C$8:$AD$30,AD$7,FALSE)))),0)</f>
        <v>2664.8878000000004</v>
      </c>
      <c r="AE537" s="30">
        <f>_xlfn.IFNA(IF($O537="days",$Y537*(VLOOKUP($K537,'Bed parameters'!$A$9:$I$12,9,FALSE))*$F537*(VLOOKUP($Q537,'Workforce distribution'!$C$8:$AD$30,AE$7,FALSE)),IF($Q537="n/a",(IF($P537=AE$6,$X537*$F537,0)),$X537*$F537*(VLOOKUP($Q537,'Workforce distribution'!$C$8:$AD$30,AE$7,FALSE)))),0)</f>
        <v>0</v>
      </c>
      <c r="AF537" s="30">
        <f>_xlfn.IFNA(IF($O537="days",$Y537*(VLOOKUP($K537,'Bed parameters'!$A$9:$I$12,9,FALSE))*$F537*(VLOOKUP($Q537,'Workforce distribution'!$C$8:$AD$30,AF$7,FALSE)),IF($Q537="n/a",(IF($P537=AF$6,$X537*$F537,0)),$X537*$F537*(VLOOKUP($Q537,'Workforce distribution'!$C$8:$AD$30,AF$7,FALSE)))),0)</f>
        <v>0</v>
      </c>
      <c r="AG537" s="30">
        <f>_xlfn.IFNA(IF($O537="days",$Y537*(VLOOKUP($K537,'Bed parameters'!$A$9:$I$12,9,FALSE))*$F537*(VLOOKUP($Q537,'Workforce distribution'!$C$8:$AD$30,AG$7,FALSE)),IF($Q537="n/a",(IF($P537=AG$6,$X537*$F537,0)),$X537*$F537*(VLOOKUP($Q537,'Workforce distribution'!$C$8:$AD$30,AG$7,FALSE)))),0)</f>
        <v>0</v>
      </c>
      <c r="AH537" s="30">
        <f>_xlfn.IFNA(IF($O537="days",$Y537*(VLOOKUP($K537,'Bed parameters'!$A$9:$I$12,9,FALSE))*$F537*(VLOOKUP($Q537,'Workforce distribution'!$C$8:$AD$30,AH$7,FALSE)),IF($Q537="n/a",(IF($P537=AH$6,$X537*$F537,0)),$X537*$F537*(VLOOKUP($Q537,'Workforce distribution'!$C$8:$AD$30,AH$7,FALSE)))),0)</f>
        <v>0</v>
      </c>
      <c r="AI537" s="30">
        <f>_xlfn.IFNA(IF($O537="days",$Y537*(VLOOKUP($K537,'Bed parameters'!$A$9:$I$12,9,FALSE))*$F537*(VLOOKUP($Q537,'Workforce distribution'!$C$8:$AD$30,AI$7,FALSE)),IF($Q537="n/a",(IF($P537=AI$6,$X537*$F537,0)),$X537*$F537*(VLOOKUP($Q537,'Workforce distribution'!$C$8:$AD$30,AI$7,FALSE)))),0)</f>
        <v>0</v>
      </c>
      <c r="AJ537" s="30">
        <f>_xlfn.IFNA(IF($O537="days",$Y537*(VLOOKUP($K537,'Bed parameters'!$A$9:$I$12,9,FALSE))*$F537*(VLOOKUP($Q537,'Workforce distribution'!$C$8:$AD$30,AJ$7,FALSE)),IF($Q537="n/a",(IF($P537=AJ$6,$X537*$F537,0)),$X537*$F537*(VLOOKUP($Q537,'Workforce distribution'!$C$8:$AD$30,AJ$7,FALSE)))),0)</f>
        <v>0</v>
      </c>
      <c r="AK537" s="30">
        <f>_xlfn.IFNA(IF($O537="days",$Y537*(VLOOKUP($K537,'Bed parameters'!$A$9:$I$12,9,FALSE))*$F537*(VLOOKUP($Q537,'Workforce distribution'!$C$8:$AD$30,AK$7,FALSE)),IF($Q537="n/a",(IF($P537=AK$6,$X537*$F537,0)),$X537*$F537*(VLOOKUP($Q537,'Workforce distribution'!$C$8:$AD$30,AK$7,FALSE)))),0)</f>
        <v>0</v>
      </c>
      <c r="AL537" s="30">
        <f>_xlfn.IFNA(IF($O537="days",$Y537*(VLOOKUP($K537,'Bed parameters'!$A$9:$I$12,9,FALSE))*$F537*(VLOOKUP($Q537,'Workforce distribution'!$C$8:$AD$30,AL$7,FALSE)),IF($Q537="n/a",(IF($P537=AL$6,$X537*$F537,0)),$X537*$F537*(VLOOKUP($Q537,'Workforce distribution'!$C$8:$AD$30,AL$7,FALSE)))),0)</f>
        <v>0</v>
      </c>
      <c r="AM537" s="30">
        <f>_xlfn.IFNA(IF($O537="days",$Y537*(VLOOKUP($K537,'Bed parameters'!$A$9:$I$12,9,FALSE))*$F537*(VLOOKUP($Q537,'Workforce distribution'!$C$8:$AD$30,AM$7,FALSE)),IF($Q537="n/a",(IF($P537=AM$6,$X537*$F537,0)),$X537*$F537*(VLOOKUP($Q537,'Workforce distribution'!$C$8:$AD$30,AM$7,FALSE)))),0)</f>
        <v>0</v>
      </c>
      <c r="AN537" s="30">
        <f>_xlfn.IFNA(IF($O537="days",$Y537*(VLOOKUP($K537,'Bed parameters'!$A$9:$I$12,9,FALSE))*$F537*(VLOOKUP($Q537,'Workforce distribution'!$C$8:$AD$30,AN$7,FALSE)),IF($Q537="n/a",(IF($P537=AN$6,$X537*$F537,0)),$X537*$F537*(VLOOKUP($Q537,'Workforce distribution'!$C$8:$AD$30,AN$7,FALSE)))),0)</f>
        <v>0</v>
      </c>
      <c r="AO537" s="30">
        <f>_xlfn.IFNA(IF($O537="days",$Y537*(VLOOKUP($K537,'Bed parameters'!$A$9:$I$12,9,FALSE))*$F537*(VLOOKUP($Q537,'Workforce distribution'!$C$8:$AD$30,AO$7,FALSE)),IF($Q537="n/a",(IF($P537=AO$6,$X537*$F537,0)),$X537*$F537*(VLOOKUP($Q537,'Workforce distribution'!$C$8:$AD$30,AO$7,FALSE)))),0)</f>
        <v>0</v>
      </c>
      <c r="AP537" s="30">
        <f>_xlfn.IFNA(IF($O537="days",$Y537*(VLOOKUP($K537,'Bed parameters'!$A$9:$I$12,9,FALSE))*$F537*(VLOOKUP($Q537,'Workforce distribution'!$C$8:$AD$30,AP$7,FALSE)),IF($Q537="n/a",(IF($P537=AP$6,$X537*$F537,0)),$X537*$F537*(VLOOKUP($Q537,'Workforce distribution'!$C$8:$AD$30,AP$7,FALSE)))),0)</f>
        <v>0</v>
      </c>
      <c r="AQ537" s="30">
        <f>_xlfn.IFNA(IF($O537="days",$Y537*(VLOOKUP($K537,'Bed parameters'!$A$9:$I$12,9,FALSE))*$F537*(VLOOKUP($Q537,'Workforce distribution'!$C$8:$AD$30,AQ$7,FALSE)),IF($Q537="n/a",(IF($P537=AQ$6,$X537*$F537,0)),$X537*$F537*(VLOOKUP($Q537,'Workforce distribution'!$C$8:$AD$30,AQ$7,FALSE)))),0)</f>
        <v>0</v>
      </c>
      <c r="AR537" s="30">
        <f>_xlfn.IFNA(IF($O537="days",$Y537*(VLOOKUP($K537,'Bed parameters'!$A$9:$I$12,9,FALSE))*$F537*(VLOOKUP($Q537,'Workforce distribution'!$C$8:$AD$30,AR$7,FALSE)),IF($Q537="n/a",(IF($P537=AR$6,$X537*$F537,0)),$X537*$F537*(VLOOKUP($Q537,'Workforce distribution'!$C$8:$AD$30,AR$7,FALSE)))),0)</f>
        <v>0</v>
      </c>
      <c r="AS537" s="30">
        <f>_xlfn.IFNA(IF($O537="days",$Y537*(VLOOKUP($K537,'Bed parameters'!$A$9:$I$12,9,FALSE))*$F537*(VLOOKUP($Q537,'Workforce distribution'!$C$8:$AD$30,AS$7,FALSE)),IF($Q537="n/a",(IF($P537=AS$6,$X537*$F537,0)),$X537*$F537*(VLOOKUP($Q537,'Workforce distribution'!$C$8:$AD$30,AS$7,FALSE)))),0)</f>
        <v>0</v>
      </c>
      <c r="AT537" s="30">
        <f>_xlfn.IFNA(IF($O537="days",$Y537*(VLOOKUP($K537,'Bed parameters'!$A$9:$I$12,9,FALSE))*$F537*(VLOOKUP($Q537,'Workforce distribution'!$C$8:$AD$30,AT$7,FALSE)),IF($Q537="n/a",(IF($P537=AT$6,$X537*$F537,0)),$X537*$F537*(VLOOKUP($Q537,'Workforce distribution'!$C$8:$AD$30,AT$7,FALSE)))),0)</f>
        <v>0</v>
      </c>
      <c r="AU537" s="30">
        <f>_xlfn.IFNA(IF($O537="days",$Y537*(VLOOKUP($K537,'Bed parameters'!$A$9:$I$12,9,FALSE))*$F537*(VLOOKUP($Q537,'Workforce distribution'!$C$8:$AD$30,AU$7,FALSE)),IF($Q537="n/a",(IF($P537=AU$6,$X537*$F537,0)),$X537*$F537*(VLOOKUP($Q537,'Workforce distribution'!$C$8:$AD$30,AU$7,FALSE)))),0)</f>
        <v>0</v>
      </c>
      <c r="AV537" s="30">
        <f>_xlfn.IFNA(IF($O537="days",$Y537*(VLOOKUP($K537,'Bed parameters'!$A$9:$I$12,9,FALSE))*$F537*(VLOOKUP($Q537,'Workforce distribution'!$C$8:$AD$30,AV$7,FALSE)),IF($Q537="n/a",(IF($P537=AV$6,$X537*$F537,0)),$X537*$F537*(VLOOKUP($Q537,'Workforce distribution'!$C$8:$AD$30,AV$7,FALSE)))),0)</f>
        <v>0</v>
      </c>
      <c r="AW537" s="30">
        <f>_xlfn.IFNA(IF($O537="days",$Y537*(VLOOKUP($K537,'Bed parameters'!$A$9:$I$12,9,FALSE))*$F537*(VLOOKUP($Q537,'Workforce distribution'!$C$8:$AD$30,AW$7,FALSE)),IF($Q537="n/a",(IF($P537=AW$6,$X537*$F537,0)),$X537*$F537*(VLOOKUP($Q537,'Workforce distribution'!$C$8:$AD$30,AW$7,FALSE)))),0)</f>
        <v>0</v>
      </c>
      <c r="AX537" s="30">
        <f>_xlfn.IFNA(IF($O537="days",$Y537*(VLOOKUP($K537,'Bed parameters'!$A$9:$I$12,9,FALSE))*$F537*(VLOOKUP($Q537,'Workforce distribution'!$C$8:$AD$30,AX$7,FALSE)),IF($Q537="n/a",(IF($P537=AX$6,$X537*$F537,0)),$X537*$F537*(VLOOKUP($Q537,'Workforce distribution'!$C$8:$AD$30,AX$7,FALSE)))),0)</f>
        <v>0</v>
      </c>
      <c r="AY537" s="30">
        <f>_xlfn.IFNA(IF($O537="days",$Y537*(VLOOKUP($K537,'Bed parameters'!$A$9:$I$12,9,FALSE))*$F537*(VLOOKUP($Q537,'Workforce distribution'!$C$8:$AD$30,AY$7,FALSE)),IF($Q537="n/a",(IF($P537=AY$6,$X537*$F537,0)),$X537*$F537*(VLOOKUP($Q537,'Workforce distribution'!$C$8:$AD$30,AY$7,FALSE)))),0)</f>
        <v>0</v>
      </c>
      <c r="AZ537" s="30">
        <f>_xlfn.IFNA(IF($O537="days",$Y537*(VLOOKUP($K537,'Bed parameters'!$A$9:$I$12,9,FALSE))*$F537*(VLOOKUP($Q537,'Workforce distribution'!$C$8:$AD$30,AZ$7,FALSE)),IF($Q537="n/a",(IF($P537=AZ$6,$X537*$F537,0)),$X537*$F537*(VLOOKUP($Q537,'Workforce distribution'!$C$8:$AD$30,AZ$7,FALSE)))),0)</f>
        <v>0</v>
      </c>
      <c r="BA537" s="30">
        <f>_xlfn.IFNA(IF($O537="days",$Y537*(VLOOKUP($K537,'Bed parameters'!$A$9:$I$12,9,FALSE))*$F537*(VLOOKUP($Q537,'Workforce distribution'!$C$8:$AD$30,BA$7,FALSE)),IF($Q537="n/a",(IF($P537=BA$6,$X537*$F537,0)),$X537*$F537*(VLOOKUP($Q537,'Workforce distribution'!$C$8:$AD$30,BA$7,FALSE)))),0)</f>
        <v>0</v>
      </c>
      <c r="BB537" s="30">
        <f>_xlfn.IFNA(IF($O537="days",$Y537*(VLOOKUP($K537,'Bed parameters'!$A$9:$I$12,9,FALSE))*$F537*(VLOOKUP($Q537,'Workforce distribution'!$C$8:$AD$30,BB$7,FALSE)),IF($Q537="n/a",(IF($P537=BB$6,$X537*$F537,0)),$X537*$F537*(VLOOKUP($Q537,'Workforce distribution'!$C$8:$AD$30,BB$7,FALSE)))),0)</f>
        <v>0</v>
      </c>
      <c r="BC537" s="149">
        <f t="shared" si="73"/>
        <v>2.6648878000000003</v>
      </c>
      <c r="BD537" s="288">
        <f>IF($Q537="n/a",(IF('Workforce hours'!D$30=0,0,(AB537/'Workforce hours'!D$30))),(IF(VLOOKUP($Q537,'Workforce hours'!$C$8:$AD$30,BD$7,FALSE)=0,0,(AB537/(VLOOKUP($Q537,'Workforce hours'!$C$8:$AD$30,BD$7,FALSE))))))</f>
        <v>0</v>
      </c>
      <c r="BE537" s="288">
        <f>IF($Q537="n/a",(IF('Workforce hours'!E$30=0,0,(AC537/'Workforce hours'!E$30))),(IF(VLOOKUP($Q537,'Workforce hours'!$C$8:$AD$30,BE$7,FALSE)=0,0,(AC537/(VLOOKUP($Q537,'Workforce hours'!$C$8:$AD$30,BE$7,FALSE))))))</f>
        <v>0</v>
      </c>
      <c r="BF537" s="288">
        <f>IF($Q537="n/a",(IF('Workforce hours'!F$30=0,0,(AD537/'Workforce hours'!F$30))),(IF(VLOOKUP($Q537,'Workforce hours'!$C$8:$AD$30,BF$7,FALSE)=0,0,(AD537/(VLOOKUP($Q537,'Workforce hours'!$C$8:$AD$30,BF$7,FALSE))))))</f>
        <v>2.6648878000000003</v>
      </c>
      <c r="BG537" s="288">
        <f>IF($Q537="n/a",(IF('Workforce hours'!G$30=0,0,(AE537/'Workforce hours'!G$30))),(IF(VLOOKUP($Q537,'Workforce hours'!$C$8:$AD$30,BG$7,FALSE)=0,0,(AE537/(VLOOKUP($Q537,'Workforce hours'!$C$8:$AD$30,BG$7,FALSE))))))</f>
        <v>0</v>
      </c>
      <c r="BH537" s="288">
        <f>IF($Q537="n/a",(IF('Workforce hours'!H$30=0,0,(AF537/'Workforce hours'!H$30))),(IF(VLOOKUP($Q537,'Workforce hours'!$C$8:$AD$30,BH$7,FALSE)=0,0,(AF537/(VLOOKUP($Q537,'Workforce hours'!$C$8:$AD$30,BH$7,FALSE))))))</f>
        <v>0</v>
      </c>
      <c r="BI537" s="288">
        <f>IF($Q537="n/a",(IF('Workforce hours'!I$30=0,0,(AG537/'Workforce hours'!I$30))),(IF(VLOOKUP($Q537,'Workforce hours'!$C$8:$AD$30,BI$7,FALSE)=0,0,(AG537/(VLOOKUP($Q537,'Workforce hours'!$C$8:$AD$30,BI$7,FALSE))))))</f>
        <v>0</v>
      </c>
      <c r="BJ537" s="288">
        <f>IF($Q537="n/a",(IF('Workforce hours'!J$30=0,0,(AH537/'Workforce hours'!J$30))),(IF(VLOOKUP($Q537,'Workforce hours'!$C$8:$AD$30,BJ$7,FALSE)=0,0,(AH537/(VLOOKUP($Q537,'Workforce hours'!$C$8:$AD$30,BJ$7,FALSE))))))</f>
        <v>0</v>
      </c>
      <c r="BK537" s="288">
        <f>IF($Q537="n/a",(IF('Workforce hours'!K$30=0,0,(AI537/'Workforce hours'!K$30))),(IF(VLOOKUP($Q537,'Workforce hours'!$C$8:$AD$30,BK$7,FALSE)=0,0,(AI537/(VLOOKUP($Q537,'Workforce hours'!$C$8:$AD$30,BK$7,FALSE))))))</f>
        <v>0</v>
      </c>
      <c r="BL537" s="288">
        <f>IF($Q537="n/a",(IF('Workforce hours'!L$30=0,0,(AJ537/'Workforce hours'!L$30))),(IF(VLOOKUP($Q537,'Workforce hours'!$C$8:$AD$30,BL$7,FALSE)=0,0,(AJ537/(VLOOKUP($Q537,'Workforce hours'!$C$8:$AD$30,BL$7,FALSE))))))</f>
        <v>0</v>
      </c>
      <c r="BM537" s="288">
        <f>IF($Q537="n/a",(IF('Workforce hours'!M$30=0,0,(AK537/'Workforce hours'!M$30))),(IF(VLOOKUP($Q537,'Workforce hours'!$C$8:$AD$30,BM$7,FALSE)=0,0,(AK537/(VLOOKUP($Q537,'Workforce hours'!$C$8:$AD$30,BM$7,FALSE))))))</f>
        <v>0</v>
      </c>
      <c r="BN537" s="288">
        <f>IF($Q537="n/a",(IF('Workforce hours'!N$30=0,0,(AL537/'Workforce hours'!N$30))),(IF(VLOOKUP($Q537,'Workforce hours'!$C$8:$AD$30,BN$7,FALSE)=0,0,(AL537/(VLOOKUP($Q537,'Workforce hours'!$C$8:$AD$30,BN$7,FALSE))))))</f>
        <v>0</v>
      </c>
      <c r="BO537" s="288">
        <f>IF($Q537="n/a",(IF('Workforce hours'!O$30=0,0,(AM537/'Workforce hours'!O$30))),(IF(VLOOKUP($Q537,'Workforce hours'!$C$8:$AD$30,BO$7,FALSE)=0,0,(AM537/(VLOOKUP($Q537,'Workforce hours'!$C$8:$AD$30,BO$7,FALSE))))))</f>
        <v>0</v>
      </c>
      <c r="BP537" s="288">
        <f>IF($Q537="n/a",(IF('Workforce hours'!P$30=0,0,(AN537/'Workforce hours'!P$30))),(IF(VLOOKUP($Q537,'Workforce hours'!$C$8:$AD$30,BP$7,FALSE)=0,0,(AN537/(VLOOKUP($Q537,'Workforce hours'!$C$8:$AD$30,BP$7,FALSE))))))</f>
        <v>0</v>
      </c>
      <c r="BQ537" s="288">
        <f>IF($Q537="n/a",(IF('Workforce hours'!Q$30=0,0,(AO537/'Workforce hours'!Q$30))),(IF(VLOOKUP($Q537,'Workforce hours'!$C$8:$AD$30,BQ$7,FALSE)=0,0,(AO537/(VLOOKUP($Q537,'Workforce hours'!$C$8:$AD$30,BQ$7,FALSE))))))</f>
        <v>0</v>
      </c>
      <c r="BR537" s="288">
        <f>IF($Q537="n/a",(IF('Workforce hours'!R$30=0,0,(AP537/'Workforce hours'!R$30))),(IF(VLOOKUP($Q537,'Workforce hours'!$C$8:$AD$30,BR$7,FALSE)=0,0,(AP537/(VLOOKUP($Q537,'Workforce hours'!$C$8:$AD$30,BR$7,FALSE))))))</f>
        <v>0</v>
      </c>
      <c r="BS537" s="288">
        <f>IF($Q537="n/a",(IF('Workforce hours'!S$30=0,0,(AQ537/'Workforce hours'!S$30))),(IF(VLOOKUP($Q537,'Workforce hours'!$C$8:$AD$30,BS$7,FALSE)=0,0,(AQ537/(VLOOKUP($Q537,'Workforce hours'!$C$8:$AD$30,BS$7,FALSE))))))</f>
        <v>0</v>
      </c>
      <c r="BT537" s="288">
        <f>IF($Q537="n/a",(IF('Workforce hours'!T$30=0,0,(AR537/'Workforce hours'!T$30))),(IF(VLOOKUP($Q537,'Workforce hours'!$C$8:$AD$30,BT$7,FALSE)=0,0,(AR537/(VLOOKUP($Q537,'Workforce hours'!$C$8:$AD$30,BT$7,FALSE))))))</f>
        <v>0</v>
      </c>
      <c r="BU537" s="288">
        <f>IF($Q537="n/a",(IF('Workforce hours'!U$30=0,0,(AS537/'Workforce hours'!U$30))),(IF(VLOOKUP($Q537,'Workforce hours'!$C$8:$AD$30,BU$7,FALSE)=0,0,(AS537/(VLOOKUP($Q537,'Workforce hours'!$C$8:$AD$30,BU$7,FALSE))))))</f>
        <v>0</v>
      </c>
      <c r="BV537" s="288">
        <f>IF($Q537="n/a",(IF('Workforce hours'!V$30=0,0,(AT537/'Workforce hours'!V$30))),(IF(VLOOKUP($Q537,'Workforce hours'!$C$8:$AD$30,BV$7,FALSE)=0,0,(AT537/(VLOOKUP($Q537,'Workforce hours'!$C$8:$AD$30,BV$7,FALSE))))))</f>
        <v>0</v>
      </c>
      <c r="BW537" s="288">
        <f>IF($Q537="n/a",(IF('Workforce hours'!W$30=0,0,(AU537/'Workforce hours'!W$30))),(IF(VLOOKUP($Q537,'Workforce hours'!$C$8:$AD$30,BW$7,FALSE)=0,0,(AU537/(VLOOKUP($Q537,'Workforce hours'!$C$8:$AD$30,BW$7,FALSE))))))</f>
        <v>0</v>
      </c>
      <c r="BX537" s="288">
        <f>IF($Q537="n/a",(IF('Workforce hours'!X$30=0,0,(AV537/'Workforce hours'!X$30))),(IF(VLOOKUP($Q537,'Workforce hours'!$C$8:$AD$30,BX$7,FALSE)=0,0,(AV537/(VLOOKUP($Q537,'Workforce hours'!$C$8:$AD$30,BX$7,FALSE))))))</f>
        <v>0</v>
      </c>
      <c r="BY537" s="288">
        <f>IF($Q537="n/a",(IF('Workforce hours'!Y$30=0,0,(AW537/'Workforce hours'!Y$30))),(IF(VLOOKUP($Q537,'Workforce hours'!$C$8:$AD$30,BY$7,FALSE)=0,0,(AW537/(VLOOKUP($Q537,'Workforce hours'!$C$8:$AD$30,BY$7,FALSE))))))</f>
        <v>0</v>
      </c>
      <c r="BZ537" s="288">
        <f>IF($Q537="n/a",(IF('Workforce hours'!Z$30=0,0,(AX537/'Workforce hours'!Z$30))),(IF(VLOOKUP($Q537,'Workforce hours'!$C$8:$AD$30,BZ$7,FALSE)=0,0,(AX537/(VLOOKUP($Q537,'Workforce hours'!$C$8:$AD$30,BZ$7,FALSE))))))</f>
        <v>0</v>
      </c>
      <c r="CA537" s="288">
        <f>IF($Q537="n/a",(IF('Workforce hours'!AA$30=0,0,(AY537/'Workforce hours'!AA$30))),(IF(VLOOKUP($Q537,'Workforce hours'!$C$8:$AD$30,CA$7,FALSE)=0,0,(AY537/(VLOOKUP($Q537,'Workforce hours'!$C$8:$AD$30,CA$7,FALSE))))))</f>
        <v>0</v>
      </c>
      <c r="CB537" s="288">
        <f>IF($Q537="n/a",(IF('Workforce hours'!AB$30=0,0,(AZ537/'Workforce hours'!AB$30))),(IF(VLOOKUP($Q537,'Workforce hours'!$C$8:$AD$30,CB$7,FALSE)=0,0,(AZ537/(VLOOKUP($Q537,'Workforce hours'!$C$8:$AD$30,CB$7,FALSE))))))</f>
        <v>0</v>
      </c>
      <c r="CC537" s="288">
        <f>IF($Q537="n/a",(IF('Workforce hours'!AC$30=0,0,(BA537/'Workforce hours'!AC$30))),(IF(VLOOKUP($Q537,'Workforce hours'!$C$8:$AD$30,CC$7,FALSE)=0,0,(BA537/(VLOOKUP($Q537,'Workforce hours'!$C$8:$AD$30,CC$7,FALSE))))))</f>
        <v>0</v>
      </c>
      <c r="CD537" s="288">
        <f>IF($Q537="n/a",(IF('Workforce hours'!AD$30=0,0,(BB537/'Workforce hours'!AD$30))),(IF(VLOOKUP($Q537,'Workforce hours'!$C$8:$AD$30,CD$7,FALSE)=0,0,(BB537/(VLOOKUP($Q537,'Workforce hours'!$C$8:$AD$30,CD$7,FALSE))))))</f>
        <v>0</v>
      </c>
      <c r="CE537" s="289">
        <f t="shared" si="74"/>
        <v>0</v>
      </c>
      <c r="CF537" s="290">
        <f>BD537*'Workforce costs'!B$9*(1+'Workforce costs'!B$10)*(1+'Workforce costs'!B$11)</f>
        <v>0</v>
      </c>
      <c r="CG537" s="290">
        <f>BE537*'Workforce costs'!C$9*(1+'Workforce costs'!C$10)*(1+'Workforce costs'!C$11)</f>
        <v>0</v>
      </c>
      <c r="CH537" s="290">
        <f>BF537*'Workforce costs'!D$9*(1+'Workforce costs'!D$10)*(1+'Workforce costs'!D$11)</f>
        <v>0</v>
      </c>
      <c r="CI537" s="290">
        <f>BG537*'Workforce costs'!E$9*(1+'Workforce costs'!E$10)*(1+'Workforce costs'!E$11)</f>
        <v>0</v>
      </c>
      <c r="CJ537" s="290">
        <f>BH537*'Workforce costs'!F$9*(1+'Workforce costs'!F$10)*(1+'Workforce costs'!F$11)</f>
        <v>0</v>
      </c>
      <c r="CK537" s="290">
        <f>BI537*'Workforce costs'!G$9*(1+'Workforce costs'!G$10)*(1+'Workforce costs'!G$11)</f>
        <v>0</v>
      </c>
      <c r="CL537" s="290">
        <f>BJ537*'Workforce costs'!H$9*(1+'Workforce costs'!H$10)*(1+'Workforce costs'!H$11)</f>
        <v>0</v>
      </c>
      <c r="CM537" s="290">
        <f>BK537*'Workforce costs'!I$9*(1+'Workforce costs'!I$10)*(1+'Workforce costs'!I$11)</f>
        <v>0</v>
      </c>
      <c r="CN537" s="290">
        <f>BL537*'Workforce costs'!J$9*(1+'Workforce costs'!J$10)*(1+'Workforce costs'!J$11)</f>
        <v>0</v>
      </c>
      <c r="CO537" s="290">
        <f>BM537*'Workforce costs'!K$9*(1+'Workforce costs'!K$10)*(1+'Workforce costs'!K$11)</f>
        <v>0</v>
      </c>
      <c r="CP537" s="290">
        <f>BN537*'Workforce costs'!L$9*(1+'Workforce costs'!L$10)*(1+'Workforce costs'!L$11)</f>
        <v>0</v>
      </c>
      <c r="CQ537" s="290">
        <f>BO537*'Workforce costs'!M$9*(1+'Workforce costs'!M$10)*(1+'Workforce costs'!M$11)</f>
        <v>0</v>
      </c>
      <c r="CR537" s="290">
        <f>BP537*'Workforce costs'!N$9*(1+'Workforce costs'!N$10)*(1+'Workforce costs'!N$11)</f>
        <v>0</v>
      </c>
      <c r="CS537" s="290">
        <f>BQ537*'Workforce costs'!O$9*(1+'Workforce costs'!O$10)*(1+'Workforce costs'!O$11)</f>
        <v>0</v>
      </c>
      <c r="CT537" s="290">
        <f>BR537*'Workforce costs'!P$9*(1+'Workforce costs'!P$10)*(1+'Workforce costs'!P$11)</f>
        <v>0</v>
      </c>
      <c r="CU537" s="290">
        <f>BS537*'Workforce costs'!Q$9*(1+'Workforce costs'!Q$10)*(1+'Workforce costs'!Q$11)</f>
        <v>0</v>
      </c>
      <c r="CV537" s="290">
        <f>BT537*'Workforce costs'!R$9*(1+'Workforce costs'!R$10)*(1+'Workforce costs'!R$11)</f>
        <v>0</v>
      </c>
      <c r="CW537" s="290">
        <f>BU537*'Workforce costs'!S$9*(1+'Workforce costs'!S$10)*(1+'Workforce costs'!S$11)</f>
        <v>0</v>
      </c>
      <c r="CX537" s="290">
        <f>BV537*'Workforce costs'!T$9*(1+'Workforce costs'!T$10)*(1+'Workforce costs'!T$11)</f>
        <v>0</v>
      </c>
      <c r="CY537" s="290">
        <f>BW537*'Workforce costs'!U$9*(1+'Workforce costs'!U$10)*(1+'Workforce costs'!U$11)</f>
        <v>0</v>
      </c>
      <c r="CZ537" s="290">
        <f>BX537*'Workforce costs'!V$9*(1+'Workforce costs'!V$10)*(1+'Workforce costs'!V$11)</f>
        <v>0</v>
      </c>
      <c r="DA537" s="290">
        <f>BY537*'Workforce costs'!W$9*(1+'Workforce costs'!W$10)*(1+'Workforce costs'!W$11)</f>
        <v>0</v>
      </c>
      <c r="DB537" s="290">
        <f>BZ537*'Workforce costs'!X$9*(1+'Workforce costs'!X$10)*(1+'Workforce costs'!X$11)</f>
        <v>0</v>
      </c>
      <c r="DC537" s="290">
        <f>CA537*'Workforce costs'!Y$9*(1+'Workforce costs'!Y$10)*(1+'Workforce costs'!Y$11)</f>
        <v>0</v>
      </c>
      <c r="DD537" s="290">
        <f>CB537*'Workforce costs'!Z$9*(1+'Workforce costs'!Z$10)*(1+'Workforce costs'!Z$11)</f>
        <v>0</v>
      </c>
      <c r="DE537" s="290">
        <f>CC537*'Workforce costs'!AA$9*(1+'Workforce costs'!AA$10)*(1+'Workforce costs'!AA$11)</f>
        <v>0</v>
      </c>
      <c r="DF537" s="290">
        <f>CD537*'Workforce costs'!AB$9*(1+'Workforce costs'!AB$10)*(1+'Workforce costs'!AB$11)</f>
        <v>0</v>
      </c>
    </row>
    <row r="538" spans="1:110" x14ac:dyDescent="0.3">
      <c r="A538" s="2" t="str">
        <f>Outputs!$A$4</f>
        <v>Australia</v>
      </c>
      <c r="B538" s="2" t="str">
        <f t="shared" si="67"/>
        <v>Australia ALL</v>
      </c>
      <c r="C538" s="30">
        <f>VLOOKUP($B538,Populations!$D$15:$H$1920,3,FALSE)</f>
        <v>26648878</v>
      </c>
      <c r="D538" s="255">
        <f>IF(OR($H538="General pop",$H538="Schools",$H538="Workplace",$H538="Skills Training",$H538="Digital Supports"),1,VLOOKUP($B538,Populations!$D$15:$H$1920,5,FALSE))</f>
        <v>1</v>
      </c>
      <c r="E538" s="88">
        <f>VLOOKUP(I538,Epidemiology!$C$10:$H$47,6,FALSE)</f>
        <v>100000</v>
      </c>
      <c r="F538" s="102" t="str">
        <f>'Care profiles'!R539</f>
        <v>n/a</v>
      </c>
      <c r="G538" s="15" t="str">
        <f>'Care profiles'!A539</f>
        <v>ALL</v>
      </c>
      <c r="H538" s="15" t="str">
        <f>'Care profiles'!B539</f>
        <v>General pop</v>
      </c>
      <c r="I538" s="15" t="str">
        <f>'Care profiles'!C539</f>
        <v>General pop</v>
      </c>
      <c r="J538" s="15" t="str">
        <f>'Care profiles'!D539</f>
        <v>Care profile</v>
      </c>
      <c r="K538" s="15" t="str">
        <f>'Care profiles'!E539</f>
        <v>Postvention Guidelines</v>
      </c>
      <c r="L538" s="104">
        <f>'Care profiles'!F539</f>
        <v>1</v>
      </c>
      <c r="M538" s="15" t="str">
        <f>'Care profiles'!G539</f>
        <v>n/a</v>
      </c>
      <c r="N538" s="15" t="str">
        <f>'Care profiles'!H539</f>
        <v>n/a</v>
      </c>
      <c r="O538" s="15" t="str">
        <f>'Care profiles'!I539</f>
        <v>n/a</v>
      </c>
      <c r="P538" s="15" t="str">
        <f>'Care profiles'!J539</f>
        <v>n/a</v>
      </c>
      <c r="Q538" s="15" t="str">
        <f>'Care profiles'!K539</f>
        <v>n/a</v>
      </c>
      <c r="R538" s="15" t="str">
        <f>'Care profiles'!M539</f>
        <v>N</v>
      </c>
      <c r="S538" s="15" t="str">
        <f>'Care profiles'!O539</f>
        <v>Y</v>
      </c>
      <c r="T538" s="15" t="str">
        <f>'Care profiles'!Q539</f>
        <v>Y</v>
      </c>
      <c r="U538" s="30">
        <f t="shared" si="68"/>
        <v>26648878</v>
      </c>
      <c r="V538" s="30">
        <f t="shared" si="69"/>
        <v>26648878</v>
      </c>
      <c r="W538" s="30">
        <f>IF(M538="n/a",0,IF(O538="days",V538*M538*(1+(VLOOKUP(K538,'Bed parameters'!$A$9:$G$12,7,FALSE))),V538*M538))</f>
        <v>0</v>
      </c>
      <c r="X538" s="30">
        <f t="shared" si="70"/>
        <v>0</v>
      </c>
      <c r="Y538" s="30">
        <f t="shared" si="71"/>
        <v>0</v>
      </c>
      <c r="Z538" s="113">
        <f>_xlfn.IFNA(Y538/((VLOOKUP(K538,'Bed parameters'!$A$9:$G$12,3,FALSE))*(VLOOKUP(K538,'Bed parameters'!$A$9:$G$12,5,FALSE))),0)</f>
        <v>0</v>
      </c>
      <c r="AA538" s="30">
        <f t="shared" si="72"/>
        <v>0</v>
      </c>
      <c r="AB538" s="30">
        <f>_xlfn.IFNA(IF($O538="days",$Y538*(VLOOKUP($K538,'Bed parameters'!$A$9:$I$12,9,FALSE))*$F538*(VLOOKUP($Q538,'Workforce distribution'!$C$8:$AD$30,AB$7,FALSE)),IF($Q538="n/a",(IF($P538=AB$6,$X538*$F538,0)),$X538*$F538*(VLOOKUP($Q538,'Workforce distribution'!$C$8:$AD$30,AB$7,FALSE)))),0)</f>
        <v>0</v>
      </c>
      <c r="AC538" s="30">
        <f>_xlfn.IFNA(IF($O538="days",$Y538*(VLOOKUP($K538,'Bed parameters'!$A$9:$I$12,9,FALSE))*$F538*(VLOOKUP($Q538,'Workforce distribution'!$C$8:$AD$30,AC$7,FALSE)),IF($Q538="n/a",(IF($P538=AC$6,$X538*$F538,0)),$X538*$F538*(VLOOKUP($Q538,'Workforce distribution'!$C$8:$AD$30,AC$7,FALSE)))),0)</f>
        <v>0</v>
      </c>
      <c r="AD538" s="30">
        <f>_xlfn.IFNA(IF($O538="days",$Y538*(VLOOKUP($K538,'Bed parameters'!$A$9:$I$12,9,FALSE))*$F538*(VLOOKUP($Q538,'Workforce distribution'!$C$8:$AD$30,AD$7,FALSE)),IF($Q538="n/a",(IF($P538=AD$6,$X538*$F538,0)),$X538*$F538*(VLOOKUP($Q538,'Workforce distribution'!$C$8:$AD$30,AD$7,FALSE)))),0)</f>
        <v>0</v>
      </c>
      <c r="AE538" s="30">
        <f>_xlfn.IFNA(IF($O538="days",$Y538*(VLOOKUP($K538,'Bed parameters'!$A$9:$I$12,9,FALSE))*$F538*(VLOOKUP($Q538,'Workforce distribution'!$C$8:$AD$30,AE$7,FALSE)),IF($Q538="n/a",(IF($P538=AE$6,$X538*$F538,0)),$X538*$F538*(VLOOKUP($Q538,'Workforce distribution'!$C$8:$AD$30,AE$7,FALSE)))),0)</f>
        <v>0</v>
      </c>
      <c r="AF538" s="30">
        <f>_xlfn.IFNA(IF($O538="days",$Y538*(VLOOKUP($K538,'Bed parameters'!$A$9:$I$12,9,FALSE))*$F538*(VLOOKUP($Q538,'Workforce distribution'!$C$8:$AD$30,AF$7,FALSE)),IF($Q538="n/a",(IF($P538=AF$6,$X538*$F538,0)),$X538*$F538*(VLOOKUP($Q538,'Workforce distribution'!$C$8:$AD$30,AF$7,FALSE)))),0)</f>
        <v>0</v>
      </c>
      <c r="AG538" s="30">
        <f>_xlfn.IFNA(IF($O538="days",$Y538*(VLOOKUP($K538,'Bed parameters'!$A$9:$I$12,9,FALSE))*$F538*(VLOOKUP($Q538,'Workforce distribution'!$C$8:$AD$30,AG$7,FALSE)),IF($Q538="n/a",(IF($P538=AG$6,$X538*$F538,0)),$X538*$F538*(VLOOKUP($Q538,'Workforce distribution'!$C$8:$AD$30,AG$7,FALSE)))),0)</f>
        <v>0</v>
      </c>
      <c r="AH538" s="30">
        <f>_xlfn.IFNA(IF($O538="days",$Y538*(VLOOKUP($K538,'Bed parameters'!$A$9:$I$12,9,FALSE))*$F538*(VLOOKUP($Q538,'Workforce distribution'!$C$8:$AD$30,AH$7,FALSE)),IF($Q538="n/a",(IF($P538=AH$6,$X538*$F538,0)),$X538*$F538*(VLOOKUP($Q538,'Workforce distribution'!$C$8:$AD$30,AH$7,FALSE)))),0)</f>
        <v>0</v>
      </c>
      <c r="AI538" s="30">
        <f>_xlfn.IFNA(IF($O538="days",$Y538*(VLOOKUP($K538,'Bed parameters'!$A$9:$I$12,9,FALSE))*$F538*(VLOOKUP($Q538,'Workforce distribution'!$C$8:$AD$30,AI$7,FALSE)),IF($Q538="n/a",(IF($P538=AI$6,$X538*$F538,0)),$X538*$F538*(VLOOKUP($Q538,'Workforce distribution'!$C$8:$AD$30,AI$7,FALSE)))),0)</f>
        <v>0</v>
      </c>
      <c r="AJ538" s="30">
        <f>_xlfn.IFNA(IF($O538="days",$Y538*(VLOOKUP($K538,'Bed parameters'!$A$9:$I$12,9,FALSE))*$F538*(VLOOKUP($Q538,'Workforce distribution'!$C$8:$AD$30,AJ$7,FALSE)),IF($Q538="n/a",(IF($P538=AJ$6,$X538*$F538,0)),$X538*$F538*(VLOOKUP($Q538,'Workforce distribution'!$C$8:$AD$30,AJ$7,FALSE)))),0)</f>
        <v>0</v>
      </c>
      <c r="AK538" s="30">
        <f>_xlfn.IFNA(IF($O538="days",$Y538*(VLOOKUP($K538,'Bed parameters'!$A$9:$I$12,9,FALSE))*$F538*(VLOOKUP($Q538,'Workforce distribution'!$C$8:$AD$30,AK$7,FALSE)),IF($Q538="n/a",(IF($P538=AK$6,$X538*$F538,0)),$X538*$F538*(VLOOKUP($Q538,'Workforce distribution'!$C$8:$AD$30,AK$7,FALSE)))),0)</f>
        <v>0</v>
      </c>
      <c r="AL538" s="30">
        <f>_xlfn.IFNA(IF($O538="days",$Y538*(VLOOKUP($K538,'Bed parameters'!$A$9:$I$12,9,FALSE))*$F538*(VLOOKUP($Q538,'Workforce distribution'!$C$8:$AD$30,AL$7,FALSE)),IF($Q538="n/a",(IF($P538=AL$6,$X538*$F538,0)),$X538*$F538*(VLOOKUP($Q538,'Workforce distribution'!$C$8:$AD$30,AL$7,FALSE)))),0)</f>
        <v>0</v>
      </c>
      <c r="AM538" s="30">
        <f>_xlfn.IFNA(IF($O538="days",$Y538*(VLOOKUP($K538,'Bed parameters'!$A$9:$I$12,9,FALSE))*$F538*(VLOOKUP($Q538,'Workforce distribution'!$C$8:$AD$30,AM$7,FALSE)),IF($Q538="n/a",(IF($P538=AM$6,$X538*$F538,0)),$X538*$F538*(VLOOKUP($Q538,'Workforce distribution'!$C$8:$AD$30,AM$7,FALSE)))),0)</f>
        <v>0</v>
      </c>
      <c r="AN538" s="30">
        <f>_xlfn.IFNA(IF($O538="days",$Y538*(VLOOKUP($K538,'Bed parameters'!$A$9:$I$12,9,FALSE))*$F538*(VLOOKUP($Q538,'Workforce distribution'!$C$8:$AD$30,AN$7,FALSE)),IF($Q538="n/a",(IF($P538=AN$6,$X538*$F538,0)),$X538*$F538*(VLOOKUP($Q538,'Workforce distribution'!$C$8:$AD$30,AN$7,FALSE)))),0)</f>
        <v>0</v>
      </c>
      <c r="AO538" s="30">
        <f>_xlfn.IFNA(IF($O538="days",$Y538*(VLOOKUP($K538,'Bed parameters'!$A$9:$I$12,9,FALSE))*$F538*(VLOOKUP($Q538,'Workforce distribution'!$C$8:$AD$30,AO$7,FALSE)),IF($Q538="n/a",(IF($P538=AO$6,$X538*$F538,0)),$X538*$F538*(VLOOKUP($Q538,'Workforce distribution'!$C$8:$AD$30,AO$7,FALSE)))),0)</f>
        <v>0</v>
      </c>
      <c r="AP538" s="30">
        <f>_xlfn.IFNA(IF($O538="days",$Y538*(VLOOKUP($K538,'Bed parameters'!$A$9:$I$12,9,FALSE))*$F538*(VLOOKUP($Q538,'Workforce distribution'!$C$8:$AD$30,AP$7,FALSE)),IF($Q538="n/a",(IF($P538=AP$6,$X538*$F538,0)),$X538*$F538*(VLOOKUP($Q538,'Workforce distribution'!$C$8:$AD$30,AP$7,FALSE)))),0)</f>
        <v>0</v>
      </c>
      <c r="AQ538" s="30">
        <f>_xlfn.IFNA(IF($O538="days",$Y538*(VLOOKUP($K538,'Bed parameters'!$A$9:$I$12,9,FALSE))*$F538*(VLOOKUP($Q538,'Workforce distribution'!$C$8:$AD$30,AQ$7,FALSE)),IF($Q538="n/a",(IF($P538=AQ$6,$X538*$F538,0)),$X538*$F538*(VLOOKUP($Q538,'Workforce distribution'!$C$8:$AD$30,AQ$7,FALSE)))),0)</f>
        <v>0</v>
      </c>
      <c r="AR538" s="30">
        <f>_xlfn.IFNA(IF($O538="days",$Y538*(VLOOKUP($K538,'Bed parameters'!$A$9:$I$12,9,FALSE))*$F538*(VLOOKUP($Q538,'Workforce distribution'!$C$8:$AD$30,AR$7,FALSE)),IF($Q538="n/a",(IF($P538=AR$6,$X538*$F538,0)),$X538*$F538*(VLOOKUP($Q538,'Workforce distribution'!$C$8:$AD$30,AR$7,FALSE)))),0)</f>
        <v>0</v>
      </c>
      <c r="AS538" s="30">
        <f>_xlfn.IFNA(IF($O538="days",$Y538*(VLOOKUP($K538,'Bed parameters'!$A$9:$I$12,9,FALSE))*$F538*(VLOOKUP($Q538,'Workforce distribution'!$C$8:$AD$30,AS$7,FALSE)),IF($Q538="n/a",(IF($P538=AS$6,$X538*$F538,0)),$X538*$F538*(VLOOKUP($Q538,'Workforce distribution'!$C$8:$AD$30,AS$7,FALSE)))),0)</f>
        <v>0</v>
      </c>
      <c r="AT538" s="30">
        <f>_xlfn.IFNA(IF($O538="days",$Y538*(VLOOKUP($K538,'Bed parameters'!$A$9:$I$12,9,FALSE))*$F538*(VLOOKUP($Q538,'Workforce distribution'!$C$8:$AD$30,AT$7,FALSE)),IF($Q538="n/a",(IF($P538=AT$6,$X538*$F538,0)),$X538*$F538*(VLOOKUP($Q538,'Workforce distribution'!$C$8:$AD$30,AT$7,FALSE)))),0)</f>
        <v>0</v>
      </c>
      <c r="AU538" s="30">
        <f>_xlfn.IFNA(IF($O538="days",$Y538*(VLOOKUP($K538,'Bed parameters'!$A$9:$I$12,9,FALSE))*$F538*(VLOOKUP($Q538,'Workforce distribution'!$C$8:$AD$30,AU$7,FALSE)),IF($Q538="n/a",(IF($P538=AU$6,$X538*$F538,0)),$X538*$F538*(VLOOKUP($Q538,'Workforce distribution'!$C$8:$AD$30,AU$7,FALSE)))),0)</f>
        <v>0</v>
      </c>
      <c r="AV538" s="30">
        <f>_xlfn.IFNA(IF($O538="days",$Y538*(VLOOKUP($K538,'Bed parameters'!$A$9:$I$12,9,FALSE))*$F538*(VLOOKUP($Q538,'Workforce distribution'!$C$8:$AD$30,AV$7,FALSE)),IF($Q538="n/a",(IF($P538=AV$6,$X538*$F538,0)),$X538*$F538*(VLOOKUP($Q538,'Workforce distribution'!$C$8:$AD$30,AV$7,FALSE)))),0)</f>
        <v>0</v>
      </c>
      <c r="AW538" s="30">
        <f>_xlfn.IFNA(IF($O538="days",$Y538*(VLOOKUP($K538,'Bed parameters'!$A$9:$I$12,9,FALSE))*$F538*(VLOOKUP($Q538,'Workforce distribution'!$C$8:$AD$30,AW$7,FALSE)),IF($Q538="n/a",(IF($P538=AW$6,$X538*$F538,0)),$X538*$F538*(VLOOKUP($Q538,'Workforce distribution'!$C$8:$AD$30,AW$7,FALSE)))),0)</f>
        <v>0</v>
      </c>
      <c r="AX538" s="30">
        <f>_xlfn.IFNA(IF($O538="days",$Y538*(VLOOKUP($K538,'Bed parameters'!$A$9:$I$12,9,FALSE))*$F538*(VLOOKUP($Q538,'Workforce distribution'!$C$8:$AD$30,AX$7,FALSE)),IF($Q538="n/a",(IF($P538=AX$6,$X538*$F538,0)),$X538*$F538*(VLOOKUP($Q538,'Workforce distribution'!$C$8:$AD$30,AX$7,FALSE)))),0)</f>
        <v>0</v>
      </c>
      <c r="AY538" s="30">
        <f>_xlfn.IFNA(IF($O538="days",$Y538*(VLOOKUP($K538,'Bed parameters'!$A$9:$I$12,9,FALSE))*$F538*(VLOOKUP($Q538,'Workforce distribution'!$C$8:$AD$30,AY$7,FALSE)),IF($Q538="n/a",(IF($P538=AY$6,$X538*$F538,0)),$X538*$F538*(VLOOKUP($Q538,'Workforce distribution'!$C$8:$AD$30,AY$7,FALSE)))),0)</f>
        <v>0</v>
      </c>
      <c r="AZ538" s="30">
        <f>_xlfn.IFNA(IF($O538="days",$Y538*(VLOOKUP($K538,'Bed parameters'!$A$9:$I$12,9,FALSE))*$F538*(VLOOKUP($Q538,'Workforce distribution'!$C$8:$AD$30,AZ$7,FALSE)),IF($Q538="n/a",(IF($P538=AZ$6,$X538*$F538,0)),$X538*$F538*(VLOOKUP($Q538,'Workforce distribution'!$C$8:$AD$30,AZ$7,FALSE)))),0)</f>
        <v>0</v>
      </c>
      <c r="BA538" s="30">
        <f>_xlfn.IFNA(IF($O538="days",$Y538*(VLOOKUP($K538,'Bed parameters'!$A$9:$I$12,9,FALSE))*$F538*(VLOOKUP($Q538,'Workforce distribution'!$C$8:$AD$30,BA$7,FALSE)),IF($Q538="n/a",(IF($P538=BA$6,$X538*$F538,0)),$X538*$F538*(VLOOKUP($Q538,'Workforce distribution'!$C$8:$AD$30,BA$7,FALSE)))),0)</f>
        <v>0</v>
      </c>
      <c r="BB538" s="30">
        <f>_xlfn.IFNA(IF($O538="days",$Y538*(VLOOKUP($K538,'Bed parameters'!$A$9:$I$12,9,FALSE))*$F538*(VLOOKUP($Q538,'Workforce distribution'!$C$8:$AD$30,BB$7,FALSE)),IF($Q538="n/a",(IF($P538=BB$6,$X538*$F538,0)),$X538*$F538*(VLOOKUP($Q538,'Workforce distribution'!$C$8:$AD$30,BB$7,FALSE)))),0)</f>
        <v>0</v>
      </c>
      <c r="BC538" s="149">
        <f t="shared" si="73"/>
        <v>0</v>
      </c>
      <c r="BD538" s="288">
        <f>IF($Q538="n/a",(IF('Workforce hours'!D$30=0,0,(AB538/'Workforce hours'!D$30))),(IF(VLOOKUP($Q538,'Workforce hours'!$C$8:$AD$30,BD$7,FALSE)=0,0,(AB538/(VLOOKUP($Q538,'Workforce hours'!$C$8:$AD$30,BD$7,FALSE))))))</f>
        <v>0</v>
      </c>
      <c r="BE538" s="288">
        <f>IF($Q538="n/a",(IF('Workforce hours'!E$30=0,0,(AC538/'Workforce hours'!E$30))),(IF(VLOOKUP($Q538,'Workforce hours'!$C$8:$AD$30,BE$7,FALSE)=0,0,(AC538/(VLOOKUP($Q538,'Workforce hours'!$C$8:$AD$30,BE$7,FALSE))))))</f>
        <v>0</v>
      </c>
      <c r="BF538" s="288">
        <f>IF($Q538="n/a",(IF('Workforce hours'!F$30=0,0,(AD538/'Workforce hours'!F$30))),(IF(VLOOKUP($Q538,'Workforce hours'!$C$8:$AD$30,BF$7,FALSE)=0,0,(AD538/(VLOOKUP($Q538,'Workforce hours'!$C$8:$AD$30,BF$7,FALSE))))))</f>
        <v>0</v>
      </c>
      <c r="BG538" s="288">
        <f>IF($Q538="n/a",(IF('Workforce hours'!G$30=0,0,(AE538/'Workforce hours'!G$30))),(IF(VLOOKUP($Q538,'Workforce hours'!$C$8:$AD$30,BG$7,FALSE)=0,0,(AE538/(VLOOKUP($Q538,'Workforce hours'!$C$8:$AD$30,BG$7,FALSE))))))</f>
        <v>0</v>
      </c>
      <c r="BH538" s="288">
        <f>IF($Q538="n/a",(IF('Workforce hours'!H$30=0,0,(AF538/'Workforce hours'!H$30))),(IF(VLOOKUP($Q538,'Workforce hours'!$C$8:$AD$30,BH$7,FALSE)=0,0,(AF538/(VLOOKUP($Q538,'Workforce hours'!$C$8:$AD$30,BH$7,FALSE))))))</f>
        <v>0</v>
      </c>
      <c r="BI538" s="288">
        <f>IF($Q538="n/a",(IF('Workforce hours'!I$30=0,0,(AG538/'Workforce hours'!I$30))),(IF(VLOOKUP($Q538,'Workforce hours'!$C$8:$AD$30,BI$7,FALSE)=0,0,(AG538/(VLOOKUP($Q538,'Workforce hours'!$C$8:$AD$30,BI$7,FALSE))))))</f>
        <v>0</v>
      </c>
      <c r="BJ538" s="288">
        <f>IF($Q538="n/a",(IF('Workforce hours'!J$30=0,0,(AH538/'Workforce hours'!J$30))),(IF(VLOOKUP($Q538,'Workforce hours'!$C$8:$AD$30,BJ$7,FALSE)=0,0,(AH538/(VLOOKUP($Q538,'Workforce hours'!$C$8:$AD$30,BJ$7,FALSE))))))</f>
        <v>0</v>
      </c>
      <c r="BK538" s="288">
        <f>IF($Q538="n/a",(IF('Workforce hours'!K$30=0,0,(AI538/'Workforce hours'!K$30))),(IF(VLOOKUP($Q538,'Workforce hours'!$C$8:$AD$30,BK$7,FALSE)=0,0,(AI538/(VLOOKUP($Q538,'Workforce hours'!$C$8:$AD$30,BK$7,FALSE))))))</f>
        <v>0</v>
      </c>
      <c r="BL538" s="288">
        <f>IF($Q538="n/a",(IF('Workforce hours'!L$30=0,0,(AJ538/'Workforce hours'!L$30))),(IF(VLOOKUP($Q538,'Workforce hours'!$C$8:$AD$30,BL$7,FALSE)=0,0,(AJ538/(VLOOKUP($Q538,'Workforce hours'!$C$8:$AD$30,BL$7,FALSE))))))</f>
        <v>0</v>
      </c>
      <c r="BM538" s="288">
        <f>IF($Q538="n/a",(IF('Workforce hours'!M$30=0,0,(AK538/'Workforce hours'!M$30))),(IF(VLOOKUP($Q538,'Workforce hours'!$C$8:$AD$30,BM$7,FALSE)=0,0,(AK538/(VLOOKUP($Q538,'Workforce hours'!$C$8:$AD$30,BM$7,FALSE))))))</f>
        <v>0</v>
      </c>
      <c r="BN538" s="288">
        <f>IF($Q538="n/a",(IF('Workforce hours'!N$30=0,0,(AL538/'Workforce hours'!N$30))),(IF(VLOOKUP($Q538,'Workforce hours'!$C$8:$AD$30,BN$7,FALSE)=0,0,(AL538/(VLOOKUP($Q538,'Workforce hours'!$C$8:$AD$30,BN$7,FALSE))))))</f>
        <v>0</v>
      </c>
      <c r="BO538" s="288">
        <f>IF($Q538="n/a",(IF('Workforce hours'!O$30=0,0,(AM538/'Workforce hours'!O$30))),(IF(VLOOKUP($Q538,'Workforce hours'!$C$8:$AD$30,BO$7,FALSE)=0,0,(AM538/(VLOOKUP($Q538,'Workforce hours'!$C$8:$AD$30,BO$7,FALSE))))))</f>
        <v>0</v>
      </c>
      <c r="BP538" s="288">
        <f>IF($Q538="n/a",(IF('Workforce hours'!P$30=0,0,(AN538/'Workforce hours'!P$30))),(IF(VLOOKUP($Q538,'Workforce hours'!$C$8:$AD$30,BP$7,FALSE)=0,0,(AN538/(VLOOKUP($Q538,'Workforce hours'!$C$8:$AD$30,BP$7,FALSE))))))</f>
        <v>0</v>
      </c>
      <c r="BQ538" s="288">
        <f>IF($Q538="n/a",(IF('Workforce hours'!Q$30=0,0,(AO538/'Workforce hours'!Q$30))),(IF(VLOOKUP($Q538,'Workforce hours'!$C$8:$AD$30,BQ$7,FALSE)=0,0,(AO538/(VLOOKUP($Q538,'Workforce hours'!$C$8:$AD$30,BQ$7,FALSE))))))</f>
        <v>0</v>
      </c>
      <c r="BR538" s="288">
        <f>IF($Q538="n/a",(IF('Workforce hours'!R$30=0,0,(AP538/'Workforce hours'!R$30))),(IF(VLOOKUP($Q538,'Workforce hours'!$C$8:$AD$30,BR$7,FALSE)=0,0,(AP538/(VLOOKUP($Q538,'Workforce hours'!$C$8:$AD$30,BR$7,FALSE))))))</f>
        <v>0</v>
      </c>
      <c r="BS538" s="288">
        <f>IF($Q538="n/a",(IF('Workforce hours'!S$30=0,0,(AQ538/'Workforce hours'!S$30))),(IF(VLOOKUP($Q538,'Workforce hours'!$C$8:$AD$30,BS$7,FALSE)=0,0,(AQ538/(VLOOKUP($Q538,'Workforce hours'!$C$8:$AD$30,BS$7,FALSE))))))</f>
        <v>0</v>
      </c>
      <c r="BT538" s="288">
        <f>IF($Q538="n/a",(IF('Workforce hours'!T$30=0,0,(AR538/'Workforce hours'!T$30))),(IF(VLOOKUP($Q538,'Workforce hours'!$C$8:$AD$30,BT$7,FALSE)=0,0,(AR538/(VLOOKUP($Q538,'Workforce hours'!$C$8:$AD$30,BT$7,FALSE))))))</f>
        <v>0</v>
      </c>
      <c r="BU538" s="288">
        <f>IF($Q538="n/a",(IF('Workforce hours'!U$30=0,0,(AS538/'Workforce hours'!U$30))),(IF(VLOOKUP($Q538,'Workforce hours'!$C$8:$AD$30,BU$7,FALSE)=0,0,(AS538/(VLOOKUP($Q538,'Workforce hours'!$C$8:$AD$30,BU$7,FALSE))))))</f>
        <v>0</v>
      </c>
      <c r="BV538" s="288">
        <f>IF($Q538="n/a",(IF('Workforce hours'!V$30=0,0,(AT538/'Workforce hours'!V$30))),(IF(VLOOKUP($Q538,'Workforce hours'!$C$8:$AD$30,BV$7,FALSE)=0,0,(AT538/(VLOOKUP($Q538,'Workforce hours'!$C$8:$AD$30,BV$7,FALSE))))))</f>
        <v>0</v>
      </c>
      <c r="BW538" s="288">
        <f>IF($Q538="n/a",(IF('Workforce hours'!W$30=0,0,(AU538/'Workforce hours'!W$30))),(IF(VLOOKUP($Q538,'Workforce hours'!$C$8:$AD$30,BW$7,FALSE)=0,0,(AU538/(VLOOKUP($Q538,'Workforce hours'!$C$8:$AD$30,BW$7,FALSE))))))</f>
        <v>0</v>
      </c>
      <c r="BX538" s="288">
        <f>IF($Q538="n/a",(IF('Workforce hours'!X$30=0,0,(AV538/'Workforce hours'!X$30))),(IF(VLOOKUP($Q538,'Workforce hours'!$C$8:$AD$30,BX$7,FALSE)=0,0,(AV538/(VLOOKUP($Q538,'Workforce hours'!$C$8:$AD$30,BX$7,FALSE))))))</f>
        <v>0</v>
      </c>
      <c r="BY538" s="288">
        <f>IF($Q538="n/a",(IF('Workforce hours'!Y$30=0,0,(AW538/'Workforce hours'!Y$30))),(IF(VLOOKUP($Q538,'Workforce hours'!$C$8:$AD$30,BY$7,FALSE)=0,0,(AW538/(VLOOKUP($Q538,'Workforce hours'!$C$8:$AD$30,BY$7,FALSE))))))</f>
        <v>0</v>
      </c>
      <c r="BZ538" s="288">
        <f>IF($Q538="n/a",(IF('Workforce hours'!Z$30=0,0,(AX538/'Workforce hours'!Z$30))),(IF(VLOOKUP($Q538,'Workforce hours'!$C$8:$AD$30,BZ$7,FALSE)=0,0,(AX538/(VLOOKUP($Q538,'Workforce hours'!$C$8:$AD$30,BZ$7,FALSE))))))</f>
        <v>0</v>
      </c>
      <c r="CA538" s="288">
        <f>IF($Q538="n/a",(IF('Workforce hours'!AA$30=0,0,(AY538/'Workforce hours'!AA$30))),(IF(VLOOKUP($Q538,'Workforce hours'!$C$8:$AD$30,CA$7,FALSE)=0,0,(AY538/(VLOOKUP($Q538,'Workforce hours'!$C$8:$AD$30,CA$7,FALSE))))))</f>
        <v>0</v>
      </c>
      <c r="CB538" s="288">
        <f>IF($Q538="n/a",(IF('Workforce hours'!AB$30=0,0,(AZ538/'Workforce hours'!AB$30))),(IF(VLOOKUP($Q538,'Workforce hours'!$C$8:$AD$30,CB$7,FALSE)=0,0,(AZ538/(VLOOKUP($Q538,'Workforce hours'!$C$8:$AD$30,CB$7,FALSE))))))</f>
        <v>0</v>
      </c>
      <c r="CC538" s="288">
        <f>IF($Q538="n/a",(IF('Workforce hours'!AC$30=0,0,(BA538/'Workforce hours'!AC$30))),(IF(VLOOKUP($Q538,'Workforce hours'!$C$8:$AD$30,CC$7,FALSE)=0,0,(BA538/(VLOOKUP($Q538,'Workforce hours'!$C$8:$AD$30,CC$7,FALSE))))))</f>
        <v>0</v>
      </c>
      <c r="CD538" s="288">
        <f>IF($Q538="n/a",(IF('Workforce hours'!AD$30=0,0,(BB538/'Workforce hours'!AD$30))),(IF(VLOOKUP($Q538,'Workforce hours'!$C$8:$AD$30,CD$7,FALSE)=0,0,(BB538/(VLOOKUP($Q538,'Workforce hours'!$C$8:$AD$30,CD$7,FALSE))))))</f>
        <v>0</v>
      </c>
      <c r="CE538" s="289">
        <f t="shared" si="74"/>
        <v>0</v>
      </c>
      <c r="CF538" s="290">
        <f>BD538*'Workforce costs'!B$9*(1+'Workforce costs'!B$10)*(1+'Workforce costs'!B$11)</f>
        <v>0</v>
      </c>
      <c r="CG538" s="290">
        <f>BE538*'Workforce costs'!C$9*(1+'Workforce costs'!C$10)*(1+'Workforce costs'!C$11)</f>
        <v>0</v>
      </c>
      <c r="CH538" s="290">
        <f>BF538*'Workforce costs'!D$9*(1+'Workforce costs'!D$10)*(1+'Workforce costs'!D$11)</f>
        <v>0</v>
      </c>
      <c r="CI538" s="290">
        <f>BG538*'Workforce costs'!E$9*(1+'Workforce costs'!E$10)*(1+'Workforce costs'!E$11)</f>
        <v>0</v>
      </c>
      <c r="CJ538" s="290">
        <f>BH538*'Workforce costs'!F$9*(1+'Workforce costs'!F$10)*(1+'Workforce costs'!F$11)</f>
        <v>0</v>
      </c>
      <c r="CK538" s="290">
        <f>BI538*'Workforce costs'!G$9*(1+'Workforce costs'!G$10)*(1+'Workforce costs'!G$11)</f>
        <v>0</v>
      </c>
      <c r="CL538" s="290">
        <f>BJ538*'Workforce costs'!H$9*(1+'Workforce costs'!H$10)*(1+'Workforce costs'!H$11)</f>
        <v>0</v>
      </c>
      <c r="CM538" s="290">
        <f>BK538*'Workforce costs'!I$9*(1+'Workforce costs'!I$10)*(1+'Workforce costs'!I$11)</f>
        <v>0</v>
      </c>
      <c r="CN538" s="290">
        <f>BL538*'Workforce costs'!J$9*(1+'Workforce costs'!J$10)*(1+'Workforce costs'!J$11)</f>
        <v>0</v>
      </c>
      <c r="CO538" s="290">
        <f>BM538*'Workforce costs'!K$9*(1+'Workforce costs'!K$10)*(1+'Workforce costs'!K$11)</f>
        <v>0</v>
      </c>
      <c r="CP538" s="290">
        <f>BN538*'Workforce costs'!L$9*(1+'Workforce costs'!L$10)*(1+'Workforce costs'!L$11)</f>
        <v>0</v>
      </c>
      <c r="CQ538" s="290">
        <f>BO538*'Workforce costs'!M$9*(1+'Workforce costs'!M$10)*(1+'Workforce costs'!M$11)</f>
        <v>0</v>
      </c>
      <c r="CR538" s="290">
        <f>BP538*'Workforce costs'!N$9*(1+'Workforce costs'!N$10)*(1+'Workforce costs'!N$11)</f>
        <v>0</v>
      </c>
      <c r="CS538" s="290">
        <f>BQ538*'Workforce costs'!O$9*(1+'Workforce costs'!O$10)*(1+'Workforce costs'!O$11)</f>
        <v>0</v>
      </c>
      <c r="CT538" s="290">
        <f>BR538*'Workforce costs'!P$9*(1+'Workforce costs'!P$10)*(1+'Workforce costs'!P$11)</f>
        <v>0</v>
      </c>
      <c r="CU538" s="290">
        <f>BS538*'Workforce costs'!Q$9*(1+'Workforce costs'!Q$10)*(1+'Workforce costs'!Q$11)</f>
        <v>0</v>
      </c>
      <c r="CV538" s="290">
        <f>BT538*'Workforce costs'!R$9*(1+'Workforce costs'!R$10)*(1+'Workforce costs'!R$11)</f>
        <v>0</v>
      </c>
      <c r="CW538" s="290">
        <f>BU538*'Workforce costs'!S$9*(1+'Workforce costs'!S$10)*(1+'Workforce costs'!S$11)</f>
        <v>0</v>
      </c>
      <c r="CX538" s="290">
        <f>BV538*'Workforce costs'!T$9*(1+'Workforce costs'!T$10)*(1+'Workforce costs'!T$11)</f>
        <v>0</v>
      </c>
      <c r="CY538" s="290">
        <f>BW538*'Workforce costs'!U$9*(1+'Workforce costs'!U$10)*(1+'Workforce costs'!U$11)</f>
        <v>0</v>
      </c>
      <c r="CZ538" s="290">
        <f>BX538*'Workforce costs'!V$9*(1+'Workforce costs'!V$10)*(1+'Workforce costs'!V$11)</f>
        <v>0</v>
      </c>
      <c r="DA538" s="290">
        <f>BY538*'Workforce costs'!W$9*(1+'Workforce costs'!W$10)*(1+'Workforce costs'!W$11)</f>
        <v>0</v>
      </c>
      <c r="DB538" s="290">
        <f>BZ538*'Workforce costs'!X$9*(1+'Workforce costs'!X$10)*(1+'Workforce costs'!X$11)</f>
        <v>0</v>
      </c>
      <c r="DC538" s="290">
        <f>CA538*'Workforce costs'!Y$9*(1+'Workforce costs'!Y$10)*(1+'Workforce costs'!Y$11)</f>
        <v>0</v>
      </c>
      <c r="DD538" s="290">
        <f>CB538*'Workforce costs'!Z$9*(1+'Workforce costs'!Z$10)*(1+'Workforce costs'!Z$11)</f>
        <v>0</v>
      </c>
      <c r="DE538" s="290">
        <f>CC538*'Workforce costs'!AA$9*(1+'Workforce costs'!AA$10)*(1+'Workforce costs'!AA$11)</f>
        <v>0</v>
      </c>
      <c r="DF538" s="290">
        <f>CD538*'Workforce costs'!AB$9*(1+'Workforce costs'!AB$10)*(1+'Workforce costs'!AB$11)</f>
        <v>0</v>
      </c>
    </row>
    <row r="539" spans="1:110" x14ac:dyDescent="0.3">
      <c r="A539" s="2" t="str">
        <f>Outputs!$A$4</f>
        <v>Australia</v>
      </c>
      <c r="B539" s="2" t="str">
        <f t="shared" si="67"/>
        <v>Australia ALL</v>
      </c>
      <c r="C539" s="30">
        <f>VLOOKUP($B539,Populations!$D$15:$H$1920,3,FALSE)</f>
        <v>26648878</v>
      </c>
      <c r="D539" s="255">
        <f>IF(OR($H539="General pop",$H539="Schools",$H539="Workplace",$H539="Skills Training",$H539="Digital Supports"),1,VLOOKUP($B539,Populations!$D$15:$H$1920,5,FALSE))</f>
        <v>1</v>
      </c>
      <c r="E539" s="88">
        <f>VLOOKUP(I539,Epidemiology!$C$10:$H$47,6,FALSE)</f>
        <v>8538.1646472473767</v>
      </c>
      <c r="F539" s="102">
        <f>'Care profiles'!R540</f>
        <v>0.1</v>
      </c>
      <c r="G539" s="15" t="str">
        <f>'Care profiles'!A540</f>
        <v>ALL</v>
      </c>
      <c r="H539" s="15" t="str">
        <f>'Care profiles'!B540</f>
        <v>Workplace</v>
      </c>
      <c r="I539" s="15" t="str">
        <f>'Care profiles'!C540</f>
        <v>Workplace</v>
      </c>
      <c r="J539" s="15" t="str">
        <f>'Care profiles'!D540</f>
        <v>Care profile</v>
      </c>
      <c r="K539" s="15" t="str">
        <f>'Care profiles'!E540</f>
        <v>Refresher Skills Training – Peers (Community)</v>
      </c>
      <c r="L539" s="104">
        <f>'Care profiles'!F540</f>
        <v>0.1</v>
      </c>
      <c r="M539" s="15">
        <f>'Care profiles'!G540</f>
        <v>1</v>
      </c>
      <c r="N539" s="15">
        <f>'Care profiles'!H540</f>
        <v>120</v>
      </c>
      <c r="O539" s="15" t="str">
        <f>'Care profiles'!I540</f>
        <v>min</v>
      </c>
      <c r="P539" s="15" t="str">
        <f>'Care profiles'!J540</f>
        <v>Training Facilitator</v>
      </c>
      <c r="Q539" s="15" t="str">
        <f>'Care profiles'!K540</f>
        <v>n/a</v>
      </c>
      <c r="R539" s="15" t="str">
        <f>'Care profiles'!M540</f>
        <v>Y</v>
      </c>
      <c r="S539" s="15" t="str">
        <f>'Care profiles'!O540</f>
        <v>N</v>
      </c>
      <c r="T539" s="15" t="str">
        <f>'Care profiles'!Q540</f>
        <v>N</v>
      </c>
      <c r="U539" s="30">
        <f t="shared" si="68"/>
        <v>2275325.0802840837</v>
      </c>
      <c r="V539" s="30">
        <f t="shared" si="69"/>
        <v>227532.5080284084</v>
      </c>
      <c r="W539" s="30">
        <f>IF(M539="n/a",0,IF(O539="days",V539*M539*(1+(VLOOKUP(K539,'Bed parameters'!$A$9:$G$12,7,FALSE))),V539*M539))</f>
        <v>227532.5080284084</v>
      </c>
      <c r="X539" s="30">
        <f t="shared" si="70"/>
        <v>455065.01605681679</v>
      </c>
      <c r="Y539" s="30">
        <f t="shared" si="71"/>
        <v>0</v>
      </c>
      <c r="Z539" s="113">
        <f>_xlfn.IFNA(Y539/((VLOOKUP(K539,'Bed parameters'!$A$9:$G$12,3,FALSE))*(VLOOKUP(K539,'Bed parameters'!$A$9:$G$12,5,FALSE))),0)</f>
        <v>0</v>
      </c>
      <c r="AA539" s="30">
        <f t="shared" si="72"/>
        <v>45506.501605681682</v>
      </c>
      <c r="AB539" s="30">
        <f>_xlfn.IFNA(IF($O539="days",$Y539*(VLOOKUP($K539,'Bed parameters'!$A$9:$I$12,9,FALSE))*$F539*(VLOOKUP($Q539,'Workforce distribution'!$C$8:$AD$30,AB$7,FALSE)),IF($Q539="n/a",(IF($P539=AB$6,$X539*$F539,0)),$X539*$F539*(VLOOKUP($Q539,'Workforce distribution'!$C$8:$AD$30,AB$7,FALSE)))),0)</f>
        <v>0</v>
      </c>
      <c r="AC539" s="30">
        <f>_xlfn.IFNA(IF($O539="days",$Y539*(VLOOKUP($K539,'Bed parameters'!$A$9:$I$12,9,FALSE))*$F539*(VLOOKUP($Q539,'Workforce distribution'!$C$8:$AD$30,AC$7,FALSE)),IF($Q539="n/a",(IF($P539=AC$6,$X539*$F539,0)),$X539*$F539*(VLOOKUP($Q539,'Workforce distribution'!$C$8:$AD$30,AC$7,FALSE)))),0)</f>
        <v>0</v>
      </c>
      <c r="AD539" s="30">
        <f>_xlfn.IFNA(IF($O539="days",$Y539*(VLOOKUP($K539,'Bed parameters'!$A$9:$I$12,9,FALSE))*$F539*(VLOOKUP($Q539,'Workforce distribution'!$C$8:$AD$30,AD$7,FALSE)),IF($Q539="n/a",(IF($P539=AD$6,$X539*$F539,0)),$X539*$F539*(VLOOKUP($Q539,'Workforce distribution'!$C$8:$AD$30,AD$7,FALSE)))),0)</f>
        <v>45506.501605681682</v>
      </c>
      <c r="AE539" s="30">
        <f>_xlfn.IFNA(IF($O539="days",$Y539*(VLOOKUP($K539,'Bed parameters'!$A$9:$I$12,9,FALSE))*$F539*(VLOOKUP($Q539,'Workforce distribution'!$C$8:$AD$30,AE$7,FALSE)),IF($Q539="n/a",(IF($P539=AE$6,$X539*$F539,0)),$X539*$F539*(VLOOKUP($Q539,'Workforce distribution'!$C$8:$AD$30,AE$7,FALSE)))),0)</f>
        <v>0</v>
      </c>
      <c r="AF539" s="30">
        <f>_xlfn.IFNA(IF($O539="days",$Y539*(VLOOKUP($K539,'Bed parameters'!$A$9:$I$12,9,FALSE))*$F539*(VLOOKUP($Q539,'Workforce distribution'!$C$8:$AD$30,AF$7,FALSE)),IF($Q539="n/a",(IF($P539=AF$6,$X539*$F539,0)),$X539*$F539*(VLOOKUP($Q539,'Workforce distribution'!$C$8:$AD$30,AF$7,FALSE)))),0)</f>
        <v>0</v>
      </c>
      <c r="AG539" s="30">
        <f>_xlfn.IFNA(IF($O539="days",$Y539*(VLOOKUP($K539,'Bed parameters'!$A$9:$I$12,9,FALSE))*$F539*(VLOOKUP($Q539,'Workforce distribution'!$C$8:$AD$30,AG$7,FALSE)),IF($Q539="n/a",(IF($P539=AG$6,$X539*$F539,0)),$X539*$F539*(VLOOKUP($Q539,'Workforce distribution'!$C$8:$AD$30,AG$7,FALSE)))),0)</f>
        <v>0</v>
      </c>
      <c r="AH539" s="30">
        <f>_xlfn.IFNA(IF($O539="days",$Y539*(VLOOKUP($K539,'Bed parameters'!$A$9:$I$12,9,FALSE))*$F539*(VLOOKUP($Q539,'Workforce distribution'!$C$8:$AD$30,AH$7,FALSE)),IF($Q539="n/a",(IF($P539=AH$6,$X539*$F539,0)),$X539*$F539*(VLOOKUP($Q539,'Workforce distribution'!$C$8:$AD$30,AH$7,FALSE)))),0)</f>
        <v>0</v>
      </c>
      <c r="AI539" s="30">
        <f>_xlfn.IFNA(IF($O539="days",$Y539*(VLOOKUP($K539,'Bed parameters'!$A$9:$I$12,9,FALSE))*$F539*(VLOOKUP($Q539,'Workforce distribution'!$C$8:$AD$30,AI$7,FALSE)),IF($Q539="n/a",(IF($P539=AI$6,$X539*$F539,0)),$X539*$F539*(VLOOKUP($Q539,'Workforce distribution'!$C$8:$AD$30,AI$7,FALSE)))),0)</f>
        <v>0</v>
      </c>
      <c r="AJ539" s="30">
        <f>_xlfn.IFNA(IF($O539="days",$Y539*(VLOOKUP($K539,'Bed parameters'!$A$9:$I$12,9,FALSE))*$F539*(VLOOKUP($Q539,'Workforce distribution'!$C$8:$AD$30,AJ$7,FALSE)),IF($Q539="n/a",(IF($P539=AJ$6,$X539*$F539,0)),$X539*$F539*(VLOOKUP($Q539,'Workforce distribution'!$C$8:$AD$30,AJ$7,FALSE)))),0)</f>
        <v>0</v>
      </c>
      <c r="AK539" s="30">
        <f>_xlfn.IFNA(IF($O539="days",$Y539*(VLOOKUP($K539,'Bed parameters'!$A$9:$I$12,9,FALSE))*$F539*(VLOOKUP($Q539,'Workforce distribution'!$C$8:$AD$30,AK$7,FALSE)),IF($Q539="n/a",(IF($P539=AK$6,$X539*$F539,0)),$X539*$F539*(VLOOKUP($Q539,'Workforce distribution'!$C$8:$AD$30,AK$7,FALSE)))),0)</f>
        <v>0</v>
      </c>
      <c r="AL539" s="30">
        <f>_xlfn.IFNA(IF($O539="days",$Y539*(VLOOKUP($K539,'Bed parameters'!$A$9:$I$12,9,FALSE))*$F539*(VLOOKUP($Q539,'Workforce distribution'!$C$8:$AD$30,AL$7,FALSE)),IF($Q539="n/a",(IF($P539=AL$6,$X539*$F539,0)),$X539*$F539*(VLOOKUP($Q539,'Workforce distribution'!$C$8:$AD$30,AL$7,FALSE)))),0)</f>
        <v>0</v>
      </c>
      <c r="AM539" s="30">
        <f>_xlfn.IFNA(IF($O539="days",$Y539*(VLOOKUP($K539,'Bed parameters'!$A$9:$I$12,9,FALSE))*$F539*(VLOOKUP($Q539,'Workforce distribution'!$C$8:$AD$30,AM$7,FALSE)),IF($Q539="n/a",(IF($P539=AM$6,$X539*$F539,0)),$X539*$F539*(VLOOKUP($Q539,'Workforce distribution'!$C$8:$AD$30,AM$7,FALSE)))),0)</f>
        <v>0</v>
      </c>
      <c r="AN539" s="30">
        <f>_xlfn.IFNA(IF($O539="days",$Y539*(VLOOKUP($K539,'Bed parameters'!$A$9:$I$12,9,FALSE))*$F539*(VLOOKUP($Q539,'Workforce distribution'!$C$8:$AD$30,AN$7,FALSE)),IF($Q539="n/a",(IF($P539=AN$6,$X539*$F539,0)),$X539*$F539*(VLOOKUP($Q539,'Workforce distribution'!$C$8:$AD$30,AN$7,FALSE)))),0)</f>
        <v>0</v>
      </c>
      <c r="AO539" s="30">
        <f>_xlfn.IFNA(IF($O539="days",$Y539*(VLOOKUP($K539,'Bed parameters'!$A$9:$I$12,9,FALSE))*$F539*(VLOOKUP($Q539,'Workforce distribution'!$C$8:$AD$30,AO$7,FALSE)),IF($Q539="n/a",(IF($P539=AO$6,$X539*$F539,0)),$X539*$F539*(VLOOKUP($Q539,'Workforce distribution'!$C$8:$AD$30,AO$7,FALSE)))),0)</f>
        <v>0</v>
      </c>
      <c r="AP539" s="30">
        <f>_xlfn.IFNA(IF($O539="days",$Y539*(VLOOKUP($K539,'Bed parameters'!$A$9:$I$12,9,FALSE))*$F539*(VLOOKUP($Q539,'Workforce distribution'!$C$8:$AD$30,AP$7,FALSE)),IF($Q539="n/a",(IF($P539=AP$6,$X539*$F539,0)),$X539*$F539*(VLOOKUP($Q539,'Workforce distribution'!$C$8:$AD$30,AP$7,FALSE)))),0)</f>
        <v>0</v>
      </c>
      <c r="AQ539" s="30">
        <f>_xlfn.IFNA(IF($O539="days",$Y539*(VLOOKUP($K539,'Bed parameters'!$A$9:$I$12,9,FALSE))*$F539*(VLOOKUP($Q539,'Workforce distribution'!$C$8:$AD$30,AQ$7,FALSE)),IF($Q539="n/a",(IF($P539=AQ$6,$X539*$F539,0)),$X539*$F539*(VLOOKUP($Q539,'Workforce distribution'!$C$8:$AD$30,AQ$7,FALSE)))),0)</f>
        <v>0</v>
      </c>
      <c r="AR539" s="30">
        <f>_xlfn.IFNA(IF($O539="days",$Y539*(VLOOKUP($K539,'Bed parameters'!$A$9:$I$12,9,FALSE))*$F539*(VLOOKUP($Q539,'Workforce distribution'!$C$8:$AD$30,AR$7,FALSE)),IF($Q539="n/a",(IF($P539=AR$6,$X539*$F539,0)),$X539*$F539*(VLOOKUP($Q539,'Workforce distribution'!$C$8:$AD$30,AR$7,FALSE)))),0)</f>
        <v>0</v>
      </c>
      <c r="AS539" s="30">
        <f>_xlfn.IFNA(IF($O539="days",$Y539*(VLOOKUP($K539,'Bed parameters'!$A$9:$I$12,9,FALSE))*$F539*(VLOOKUP($Q539,'Workforce distribution'!$C$8:$AD$30,AS$7,FALSE)),IF($Q539="n/a",(IF($P539=AS$6,$X539*$F539,0)),$X539*$F539*(VLOOKUP($Q539,'Workforce distribution'!$C$8:$AD$30,AS$7,FALSE)))),0)</f>
        <v>0</v>
      </c>
      <c r="AT539" s="30">
        <f>_xlfn.IFNA(IF($O539="days",$Y539*(VLOOKUP($K539,'Bed parameters'!$A$9:$I$12,9,FALSE))*$F539*(VLOOKUP($Q539,'Workforce distribution'!$C$8:$AD$30,AT$7,FALSE)),IF($Q539="n/a",(IF($P539=AT$6,$X539*$F539,0)),$X539*$F539*(VLOOKUP($Q539,'Workforce distribution'!$C$8:$AD$30,AT$7,FALSE)))),0)</f>
        <v>0</v>
      </c>
      <c r="AU539" s="30">
        <f>_xlfn.IFNA(IF($O539="days",$Y539*(VLOOKUP($K539,'Bed parameters'!$A$9:$I$12,9,FALSE))*$F539*(VLOOKUP($Q539,'Workforce distribution'!$C$8:$AD$30,AU$7,FALSE)),IF($Q539="n/a",(IF($P539=AU$6,$X539*$F539,0)),$X539*$F539*(VLOOKUP($Q539,'Workforce distribution'!$C$8:$AD$30,AU$7,FALSE)))),0)</f>
        <v>0</v>
      </c>
      <c r="AV539" s="30">
        <f>_xlfn.IFNA(IF($O539="days",$Y539*(VLOOKUP($K539,'Bed parameters'!$A$9:$I$12,9,FALSE))*$F539*(VLOOKUP($Q539,'Workforce distribution'!$C$8:$AD$30,AV$7,FALSE)),IF($Q539="n/a",(IF($P539=AV$6,$X539*$F539,0)),$X539*$F539*(VLOOKUP($Q539,'Workforce distribution'!$C$8:$AD$30,AV$7,FALSE)))),0)</f>
        <v>0</v>
      </c>
      <c r="AW539" s="30">
        <f>_xlfn.IFNA(IF($O539="days",$Y539*(VLOOKUP($K539,'Bed parameters'!$A$9:$I$12,9,FALSE))*$F539*(VLOOKUP($Q539,'Workforce distribution'!$C$8:$AD$30,AW$7,FALSE)),IF($Q539="n/a",(IF($P539=AW$6,$X539*$F539,0)),$X539*$F539*(VLOOKUP($Q539,'Workforce distribution'!$C$8:$AD$30,AW$7,FALSE)))),0)</f>
        <v>0</v>
      </c>
      <c r="AX539" s="30">
        <f>_xlfn.IFNA(IF($O539="days",$Y539*(VLOOKUP($K539,'Bed parameters'!$A$9:$I$12,9,FALSE))*$F539*(VLOOKUP($Q539,'Workforce distribution'!$C$8:$AD$30,AX$7,FALSE)),IF($Q539="n/a",(IF($P539=AX$6,$X539*$F539,0)),$X539*$F539*(VLOOKUP($Q539,'Workforce distribution'!$C$8:$AD$30,AX$7,FALSE)))),0)</f>
        <v>0</v>
      </c>
      <c r="AY539" s="30">
        <f>_xlfn.IFNA(IF($O539="days",$Y539*(VLOOKUP($K539,'Bed parameters'!$A$9:$I$12,9,FALSE))*$F539*(VLOOKUP($Q539,'Workforce distribution'!$C$8:$AD$30,AY$7,FALSE)),IF($Q539="n/a",(IF($P539=AY$6,$X539*$F539,0)),$X539*$F539*(VLOOKUP($Q539,'Workforce distribution'!$C$8:$AD$30,AY$7,FALSE)))),0)</f>
        <v>0</v>
      </c>
      <c r="AZ539" s="30">
        <f>_xlfn.IFNA(IF($O539="days",$Y539*(VLOOKUP($K539,'Bed parameters'!$A$9:$I$12,9,FALSE))*$F539*(VLOOKUP($Q539,'Workforce distribution'!$C$8:$AD$30,AZ$7,FALSE)),IF($Q539="n/a",(IF($P539=AZ$6,$X539*$F539,0)),$X539*$F539*(VLOOKUP($Q539,'Workforce distribution'!$C$8:$AD$30,AZ$7,FALSE)))),0)</f>
        <v>0</v>
      </c>
      <c r="BA539" s="30">
        <f>_xlfn.IFNA(IF($O539="days",$Y539*(VLOOKUP($K539,'Bed parameters'!$A$9:$I$12,9,FALSE))*$F539*(VLOOKUP($Q539,'Workforce distribution'!$C$8:$AD$30,BA$7,FALSE)),IF($Q539="n/a",(IF($P539=BA$6,$X539*$F539,0)),$X539*$F539*(VLOOKUP($Q539,'Workforce distribution'!$C$8:$AD$30,BA$7,FALSE)))),0)</f>
        <v>0</v>
      </c>
      <c r="BB539" s="30">
        <f>_xlfn.IFNA(IF($O539="days",$Y539*(VLOOKUP($K539,'Bed parameters'!$A$9:$I$12,9,FALSE))*$F539*(VLOOKUP($Q539,'Workforce distribution'!$C$8:$AD$30,BB$7,FALSE)),IF($Q539="n/a",(IF($P539=BB$6,$X539*$F539,0)),$X539*$F539*(VLOOKUP($Q539,'Workforce distribution'!$C$8:$AD$30,BB$7,FALSE)))),0)</f>
        <v>0</v>
      </c>
      <c r="BC539" s="149">
        <f t="shared" si="73"/>
        <v>45.506501605681684</v>
      </c>
      <c r="BD539" s="288">
        <f>IF($Q539="n/a",(IF('Workforce hours'!D$30=0,0,(AB539/'Workforce hours'!D$30))),(IF(VLOOKUP($Q539,'Workforce hours'!$C$8:$AD$30,BD$7,FALSE)=0,0,(AB539/(VLOOKUP($Q539,'Workforce hours'!$C$8:$AD$30,BD$7,FALSE))))))</f>
        <v>0</v>
      </c>
      <c r="BE539" s="288">
        <f>IF($Q539="n/a",(IF('Workforce hours'!E$30=0,0,(AC539/'Workforce hours'!E$30))),(IF(VLOOKUP($Q539,'Workforce hours'!$C$8:$AD$30,BE$7,FALSE)=0,0,(AC539/(VLOOKUP($Q539,'Workforce hours'!$C$8:$AD$30,BE$7,FALSE))))))</f>
        <v>0</v>
      </c>
      <c r="BF539" s="288">
        <f>IF($Q539="n/a",(IF('Workforce hours'!F$30=0,0,(AD539/'Workforce hours'!F$30))),(IF(VLOOKUP($Q539,'Workforce hours'!$C$8:$AD$30,BF$7,FALSE)=0,0,(AD539/(VLOOKUP($Q539,'Workforce hours'!$C$8:$AD$30,BF$7,FALSE))))))</f>
        <v>45.506501605681684</v>
      </c>
      <c r="BG539" s="288">
        <f>IF($Q539="n/a",(IF('Workforce hours'!G$30=0,0,(AE539/'Workforce hours'!G$30))),(IF(VLOOKUP($Q539,'Workforce hours'!$C$8:$AD$30,BG$7,FALSE)=0,0,(AE539/(VLOOKUP($Q539,'Workforce hours'!$C$8:$AD$30,BG$7,FALSE))))))</f>
        <v>0</v>
      </c>
      <c r="BH539" s="288">
        <f>IF($Q539="n/a",(IF('Workforce hours'!H$30=0,0,(AF539/'Workforce hours'!H$30))),(IF(VLOOKUP($Q539,'Workforce hours'!$C$8:$AD$30,BH$7,FALSE)=0,0,(AF539/(VLOOKUP($Q539,'Workforce hours'!$C$8:$AD$30,BH$7,FALSE))))))</f>
        <v>0</v>
      </c>
      <c r="BI539" s="288">
        <f>IF($Q539="n/a",(IF('Workforce hours'!I$30=0,0,(AG539/'Workforce hours'!I$30))),(IF(VLOOKUP($Q539,'Workforce hours'!$C$8:$AD$30,BI$7,FALSE)=0,0,(AG539/(VLOOKUP($Q539,'Workforce hours'!$C$8:$AD$30,BI$7,FALSE))))))</f>
        <v>0</v>
      </c>
      <c r="BJ539" s="288">
        <f>IF($Q539="n/a",(IF('Workforce hours'!J$30=0,0,(AH539/'Workforce hours'!J$30))),(IF(VLOOKUP($Q539,'Workforce hours'!$C$8:$AD$30,BJ$7,FALSE)=0,0,(AH539/(VLOOKUP($Q539,'Workforce hours'!$C$8:$AD$30,BJ$7,FALSE))))))</f>
        <v>0</v>
      </c>
      <c r="BK539" s="288">
        <f>IF($Q539="n/a",(IF('Workforce hours'!K$30=0,0,(AI539/'Workforce hours'!K$30))),(IF(VLOOKUP($Q539,'Workforce hours'!$C$8:$AD$30,BK$7,FALSE)=0,0,(AI539/(VLOOKUP($Q539,'Workforce hours'!$C$8:$AD$30,BK$7,FALSE))))))</f>
        <v>0</v>
      </c>
      <c r="BL539" s="288">
        <f>IF($Q539="n/a",(IF('Workforce hours'!L$30=0,0,(AJ539/'Workforce hours'!L$30))),(IF(VLOOKUP($Q539,'Workforce hours'!$C$8:$AD$30,BL$7,FALSE)=0,0,(AJ539/(VLOOKUP($Q539,'Workforce hours'!$C$8:$AD$30,BL$7,FALSE))))))</f>
        <v>0</v>
      </c>
      <c r="BM539" s="288">
        <f>IF($Q539="n/a",(IF('Workforce hours'!M$30=0,0,(AK539/'Workforce hours'!M$30))),(IF(VLOOKUP($Q539,'Workforce hours'!$C$8:$AD$30,BM$7,FALSE)=0,0,(AK539/(VLOOKUP($Q539,'Workforce hours'!$C$8:$AD$30,BM$7,FALSE))))))</f>
        <v>0</v>
      </c>
      <c r="BN539" s="288">
        <f>IF($Q539="n/a",(IF('Workforce hours'!N$30=0,0,(AL539/'Workforce hours'!N$30))),(IF(VLOOKUP($Q539,'Workforce hours'!$C$8:$AD$30,BN$7,FALSE)=0,0,(AL539/(VLOOKUP($Q539,'Workforce hours'!$C$8:$AD$30,BN$7,FALSE))))))</f>
        <v>0</v>
      </c>
      <c r="BO539" s="288">
        <f>IF($Q539="n/a",(IF('Workforce hours'!O$30=0,0,(AM539/'Workforce hours'!O$30))),(IF(VLOOKUP($Q539,'Workforce hours'!$C$8:$AD$30,BO$7,FALSE)=0,0,(AM539/(VLOOKUP($Q539,'Workforce hours'!$C$8:$AD$30,BO$7,FALSE))))))</f>
        <v>0</v>
      </c>
      <c r="BP539" s="288">
        <f>IF($Q539="n/a",(IF('Workforce hours'!P$30=0,0,(AN539/'Workforce hours'!P$30))),(IF(VLOOKUP($Q539,'Workforce hours'!$C$8:$AD$30,BP$7,FALSE)=0,0,(AN539/(VLOOKUP($Q539,'Workforce hours'!$C$8:$AD$30,BP$7,FALSE))))))</f>
        <v>0</v>
      </c>
      <c r="BQ539" s="288">
        <f>IF($Q539="n/a",(IF('Workforce hours'!Q$30=0,0,(AO539/'Workforce hours'!Q$30))),(IF(VLOOKUP($Q539,'Workforce hours'!$C$8:$AD$30,BQ$7,FALSE)=0,0,(AO539/(VLOOKUP($Q539,'Workforce hours'!$C$8:$AD$30,BQ$7,FALSE))))))</f>
        <v>0</v>
      </c>
      <c r="BR539" s="288">
        <f>IF($Q539="n/a",(IF('Workforce hours'!R$30=0,0,(AP539/'Workforce hours'!R$30))),(IF(VLOOKUP($Q539,'Workforce hours'!$C$8:$AD$30,BR$7,FALSE)=0,0,(AP539/(VLOOKUP($Q539,'Workforce hours'!$C$8:$AD$30,BR$7,FALSE))))))</f>
        <v>0</v>
      </c>
      <c r="BS539" s="288">
        <f>IF($Q539="n/a",(IF('Workforce hours'!S$30=0,0,(AQ539/'Workforce hours'!S$30))),(IF(VLOOKUP($Q539,'Workforce hours'!$C$8:$AD$30,BS$7,FALSE)=0,0,(AQ539/(VLOOKUP($Q539,'Workforce hours'!$C$8:$AD$30,BS$7,FALSE))))))</f>
        <v>0</v>
      </c>
      <c r="BT539" s="288">
        <f>IF($Q539="n/a",(IF('Workforce hours'!T$30=0,0,(AR539/'Workforce hours'!T$30))),(IF(VLOOKUP($Q539,'Workforce hours'!$C$8:$AD$30,BT$7,FALSE)=0,0,(AR539/(VLOOKUP($Q539,'Workforce hours'!$C$8:$AD$30,BT$7,FALSE))))))</f>
        <v>0</v>
      </c>
      <c r="BU539" s="288">
        <f>IF($Q539="n/a",(IF('Workforce hours'!U$30=0,0,(AS539/'Workforce hours'!U$30))),(IF(VLOOKUP($Q539,'Workforce hours'!$C$8:$AD$30,BU$7,FALSE)=0,0,(AS539/(VLOOKUP($Q539,'Workforce hours'!$C$8:$AD$30,BU$7,FALSE))))))</f>
        <v>0</v>
      </c>
      <c r="BV539" s="288">
        <f>IF($Q539="n/a",(IF('Workforce hours'!V$30=0,0,(AT539/'Workforce hours'!V$30))),(IF(VLOOKUP($Q539,'Workforce hours'!$C$8:$AD$30,BV$7,FALSE)=0,0,(AT539/(VLOOKUP($Q539,'Workforce hours'!$C$8:$AD$30,BV$7,FALSE))))))</f>
        <v>0</v>
      </c>
      <c r="BW539" s="288">
        <f>IF($Q539="n/a",(IF('Workforce hours'!W$30=0,0,(AU539/'Workforce hours'!W$30))),(IF(VLOOKUP($Q539,'Workforce hours'!$C$8:$AD$30,BW$7,FALSE)=0,0,(AU539/(VLOOKUP($Q539,'Workforce hours'!$C$8:$AD$30,BW$7,FALSE))))))</f>
        <v>0</v>
      </c>
      <c r="BX539" s="288">
        <f>IF($Q539="n/a",(IF('Workforce hours'!X$30=0,0,(AV539/'Workforce hours'!X$30))),(IF(VLOOKUP($Q539,'Workforce hours'!$C$8:$AD$30,BX$7,FALSE)=0,0,(AV539/(VLOOKUP($Q539,'Workforce hours'!$C$8:$AD$30,BX$7,FALSE))))))</f>
        <v>0</v>
      </c>
      <c r="BY539" s="288">
        <f>IF($Q539="n/a",(IF('Workforce hours'!Y$30=0,0,(AW539/'Workforce hours'!Y$30))),(IF(VLOOKUP($Q539,'Workforce hours'!$C$8:$AD$30,BY$7,FALSE)=0,0,(AW539/(VLOOKUP($Q539,'Workforce hours'!$C$8:$AD$30,BY$7,FALSE))))))</f>
        <v>0</v>
      </c>
      <c r="BZ539" s="288">
        <f>IF($Q539="n/a",(IF('Workforce hours'!Z$30=0,0,(AX539/'Workforce hours'!Z$30))),(IF(VLOOKUP($Q539,'Workforce hours'!$C$8:$AD$30,BZ$7,FALSE)=0,0,(AX539/(VLOOKUP($Q539,'Workforce hours'!$C$8:$AD$30,BZ$7,FALSE))))))</f>
        <v>0</v>
      </c>
      <c r="CA539" s="288">
        <f>IF($Q539="n/a",(IF('Workforce hours'!AA$30=0,0,(AY539/'Workforce hours'!AA$30))),(IF(VLOOKUP($Q539,'Workforce hours'!$C$8:$AD$30,CA$7,FALSE)=0,0,(AY539/(VLOOKUP($Q539,'Workforce hours'!$C$8:$AD$30,CA$7,FALSE))))))</f>
        <v>0</v>
      </c>
      <c r="CB539" s="288">
        <f>IF($Q539="n/a",(IF('Workforce hours'!AB$30=0,0,(AZ539/'Workforce hours'!AB$30))),(IF(VLOOKUP($Q539,'Workforce hours'!$C$8:$AD$30,CB$7,FALSE)=0,0,(AZ539/(VLOOKUP($Q539,'Workforce hours'!$C$8:$AD$30,CB$7,FALSE))))))</f>
        <v>0</v>
      </c>
      <c r="CC539" s="288">
        <f>IF($Q539="n/a",(IF('Workforce hours'!AC$30=0,0,(BA539/'Workforce hours'!AC$30))),(IF(VLOOKUP($Q539,'Workforce hours'!$C$8:$AD$30,CC$7,FALSE)=0,0,(BA539/(VLOOKUP($Q539,'Workforce hours'!$C$8:$AD$30,CC$7,FALSE))))))</f>
        <v>0</v>
      </c>
      <c r="CD539" s="288">
        <f>IF($Q539="n/a",(IF('Workforce hours'!AD$30=0,0,(BB539/'Workforce hours'!AD$30))),(IF(VLOOKUP($Q539,'Workforce hours'!$C$8:$AD$30,CD$7,FALSE)=0,0,(BB539/(VLOOKUP($Q539,'Workforce hours'!$C$8:$AD$30,CD$7,FALSE))))))</f>
        <v>0</v>
      </c>
      <c r="CE539" s="289">
        <f t="shared" si="74"/>
        <v>0</v>
      </c>
      <c r="CF539" s="290">
        <f>BD539*'Workforce costs'!B$9*(1+'Workforce costs'!B$10)*(1+'Workforce costs'!B$11)</f>
        <v>0</v>
      </c>
      <c r="CG539" s="290">
        <f>BE539*'Workforce costs'!C$9*(1+'Workforce costs'!C$10)*(1+'Workforce costs'!C$11)</f>
        <v>0</v>
      </c>
      <c r="CH539" s="290">
        <f>BF539*'Workforce costs'!D$9*(1+'Workforce costs'!D$10)*(1+'Workforce costs'!D$11)</f>
        <v>0</v>
      </c>
      <c r="CI539" s="290">
        <f>BG539*'Workforce costs'!E$9*(1+'Workforce costs'!E$10)*(1+'Workforce costs'!E$11)</f>
        <v>0</v>
      </c>
      <c r="CJ539" s="290">
        <f>BH539*'Workforce costs'!F$9*(1+'Workforce costs'!F$10)*(1+'Workforce costs'!F$11)</f>
        <v>0</v>
      </c>
      <c r="CK539" s="290">
        <f>BI539*'Workforce costs'!G$9*(1+'Workforce costs'!G$10)*(1+'Workforce costs'!G$11)</f>
        <v>0</v>
      </c>
      <c r="CL539" s="290">
        <f>BJ539*'Workforce costs'!H$9*(1+'Workforce costs'!H$10)*(1+'Workforce costs'!H$11)</f>
        <v>0</v>
      </c>
      <c r="CM539" s="290">
        <f>BK539*'Workforce costs'!I$9*(1+'Workforce costs'!I$10)*(1+'Workforce costs'!I$11)</f>
        <v>0</v>
      </c>
      <c r="CN539" s="290">
        <f>BL539*'Workforce costs'!J$9*(1+'Workforce costs'!J$10)*(1+'Workforce costs'!J$11)</f>
        <v>0</v>
      </c>
      <c r="CO539" s="290">
        <f>BM539*'Workforce costs'!K$9*(1+'Workforce costs'!K$10)*(1+'Workforce costs'!K$11)</f>
        <v>0</v>
      </c>
      <c r="CP539" s="290">
        <f>BN539*'Workforce costs'!L$9*(1+'Workforce costs'!L$10)*(1+'Workforce costs'!L$11)</f>
        <v>0</v>
      </c>
      <c r="CQ539" s="290">
        <f>BO539*'Workforce costs'!M$9*(1+'Workforce costs'!M$10)*(1+'Workforce costs'!M$11)</f>
        <v>0</v>
      </c>
      <c r="CR539" s="290">
        <f>BP539*'Workforce costs'!N$9*(1+'Workforce costs'!N$10)*(1+'Workforce costs'!N$11)</f>
        <v>0</v>
      </c>
      <c r="CS539" s="290">
        <f>BQ539*'Workforce costs'!O$9*(1+'Workforce costs'!O$10)*(1+'Workforce costs'!O$11)</f>
        <v>0</v>
      </c>
      <c r="CT539" s="290">
        <f>BR539*'Workforce costs'!P$9*(1+'Workforce costs'!P$10)*(1+'Workforce costs'!P$11)</f>
        <v>0</v>
      </c>
      <c r="CU539" s="290">
        <f>BS539*'Workforce costs'!Q$9*(1+'Workforce costs'!Q$10)*(1+'Workforce costs'!Q$11)</f>
        <v>0</v>
      </c>
      <c r="CV539" s="290">
        <f>BT539*'Workforce costs'!R$9*(1+'Workforce costs'!R$10)*(1+'Workforce costs'!R$11)</f>
        <v>0</v>
      </c>
      <c r="CW539" s="290">
        <f>BU539*'Workforce costs'!S$9*(1+'Workforce costs'!S$10)*(1+'Workforce costs'!S$11)</f>
        <v>0</v>
      </c>
      <c r="CX539" s="290">
        <f>BV539*'Workforce costs'!T$9*(1+'Workforce costs'!T$10)*(1+'Workforce costs'!T$11)</f>
        <v>0</v>
      </c>
      <c r="CY539" s="290">
        <f>BW539*'Workforce costs'!U$9*(1+'Workforce costs'!U$10)*(1+'Workforce costs'!U$11)</f>
        <v>0</v>
      </c>
      <c r="CZ539" s="290">
        <f>BX539*'Workforce costs'!V$9*(1+'Workforce costs'!V$10)*(1+'Workforce costs'!V$11)</f>
        <v>0</v>
      </c>
      <c r="DA539" s="290">
        <f>BY539*'Workforce costs'!W$9*(1+'Workforce costs'!W$10)*(1+'Workforce costs'!W$11)</f>
        <v>0</v>
      </c>
      <c r="DB539" s="290">
        <f>BZ539*'Workforce costs'!X$9*(1+'Workforce costs'!X$10)*(1+'Workforce costs'!X$11)</f>
        <v>0</v>
      </c>
      <c r="DC539" s="290">
        <f>CA539*'Workforce costs'!Y$9*(1+'Workforce costs'!Y$10)*(1+'Workforce costs'!Y$11)</f>
        <v>0</v>
      </c>
      <c r="DD539" s="290">
        <f>CB539*'Workforce costs'!Z$9*(1+'Workforce costs'!Z$10)*(1+'Workforce costs'!Z$11)</f>
        <v>0</v>
      </c>
      <c r="DE539" s="290">
        <f>CC539*'Workforce costs'!AA$9*(1+'Workforce costs'!AA$10)*(1+'Workforce costs'!AA$11)</f>
        <v>0</v>
      </c>
      <c r="DF539" s="290">
        <f>CD539*'Workforce costs'!AB$9*(1+'Workforce costs'!AB$10)*(1+'Workforce costs'!AB$11)</f>
        <v>0</v>
      </c>
    </row>
    <row r="540" spans="1:110" x14ac:dyDescent="0.3">
      <c r="A540" s="2" t="str">
        <f>Outputs!$A$4</f>
        <v>Australia</v>
      </c>
      <c r="B540" s="2" t="str">
        <f t="shared" si="67"/>
        <v>Australia ALL</v>
      </c>
      <c r="C540" s="30">
        <f>VLOOKUP($B540,Populations!$D$15:$H$1920,3,FALSE)</f>
        <v>26648878</v>
      </c>
      <c r="D540" s="255">
        <f>IF(OR($H540="General pop",$H540="Schools",$H540="Workplace",$H540="Skills Training",$H540="Digital Supports"),1,VLOOKUP($B540,Populations!$D$15:$H$1920,5,FALSE))</f>
        <v>1</v>
      </c>
      <c r="E540" s="88">
        <f>VLOOKUP(I540,Epidemiology!$C$10:$H$47,6,FALSE)</f>
        <v>4058.5607998479391</v>
      </c>
      <c r="F540" s="102">
        <f>'Care profiles'!R541</f>
        <v>0.1</v>
      </c>
      <c r="G540" s="15" t="str">
        <f>'Care profiles'!A541</f>
        <v>ALL</v>
      </c>
      <c r="H540" s="15" t="str">
        <f>'Care profiles'!B541</f>
        <v>Skills Training</v>
      </c>
      <c r="I540" s="15" t="str">
        <f>'Care profiles'!C541</f>
        <v>Skills Training - Other Non-Health Professionals</v>
      </c>
      <c r="J540" s="15" t="str">
        <f>'Care profiles'!D541</f>
        <v>Top-up</v>
      </c>
      <c r="K540" s="15" t="str">
        <f>'Care profiles'!E541</f>
        <v>Skills Training – Other Non-Health Professionals</v>
      </c>
      <c r="L540" s="104">
        <f>'Care profiles'!F541</f>
        <v>0.2</v>
      </c>
      <c r="M540" s="15">
        <f>'Care profiles'!G541</f>
        <v>1</v>
      </c>
      <c r="N540" s="15">
        <f>'Care profiles'!H541</f>
        <v>240</v>
      </c>
      <c r="O540" s="15" t="str">
        <f>'Care profiles'!I541</f>
        <v>min</v>
      </c>
      <c r="P540" s="15" t="str">
        <f>'Care profiles'!J541</f>
        <v>Training Facilitator</v>
      </c>
      <c r="Q540" s="15" t="str">
        <f>'Care profiles'!K541</f>
        <v>n/a</v>
      </c>
      <c r="R540" s="15" t="str">
        <f>'Care profiles'!M541</f>
        <v>Y</v>
      </c>
      <c r="S540" s="15" t="str">
        <f>'Care profiles'!O541</f>
        <v>N</v>
      </c>
      <c r="T540" s="15" t="str">
        <f>'Care profiles'!Q541</f>
        <v>N</v>
      </c>
      <c r="U540" s="30">
        <f t="shared" si="68"/>
        <v>1081560.9161073014</v>
      </c>
      <c r="V540" s="30">
        <f t="shared" si="69"/>
        <v>216312.18322146029</v>
      </c>
      <c r="W540" s="30">
        <f>IF(M540="n/a",0,IF(O540="days",V540*M540*(1+(VLOOKUP(K540,'Bed parameters'!$A$9:$G$12,7,FALSE))),V540*M540))</f>
        <v>216312.18322146029</v>
      </c>
      <c r="X540" s="30">
        <f t="shared" si="70"/>
        <v>865248.73288584116</v>
      </c>
      <c r="Y540" s="30">
        <f t="shared" si="71"/>
        <v>0</v>
      </c>
      <c r="Z540" s="113">
        <f>_xlfn.IFNA(Y540/((VLOOKUP(K540,'Bed parameters'!$A$9:$G$12,3,FALSE))*(VLOOKUP(K540,'Bed parameters'!$A$9:$G$12,5,FALSE))),0)</f>
        <v>0</v>
      </c>
      <c r="AA540" s="30">
        <f t="shared" si="72"/>
        <v>86524.873288584116</v>
      </c>
      <c r="AB540" s="30">
        <f>_xlfn.IFNA(IF($O540="days",$Y540*(VLOOKUP($K540,'Bed parameters'!$A$9:$I$12,9,FALSE))*$F540*(VLOOKUP($Q540,'Workforce distribution'!$C$8:$AD$30,AB$7,FALSE)),IF($Q540="n/a",(IF($P540=AB$6,$X540*$F540,0)),$X540*$F540*(VLOOKUP($Q540,'Workforce distribution'!$C$8:$AD$30,AB$7,FALSE)))),0)</f>
        <v>0</v>
      </c>
      <c r="AC540" s="30">
        <f>_xlfn.IFNA(IF($O540="days",$Y540*(VLOOKUP($K540,'Bed parameters'!$A$9:$I$12,9,FALSE))*$F540*(VLOOKUP($Q540,'Workforce distribution'!$C$8:$AD$30,AC$7,FALSE)),IF($Q540="n/a",(IF($P540=AC$6,$X540*$F540,0)),$X540*$F540*(VLOOKUP($Q540,'Workforce distribution'!$C$8:$AD$30,AC$7,FALSE)))),0)</f>
        <v>0</v>
      </c>
      <c r="AD540" s="30">
        <f>_xlfn.IFNA(IF($O540="days",$Y540*(VLOOKUP($K540,'Bed parameters'!$A$9:$I$12,9,FALSE))*$F540*(VLOOKUP($Q540,'Workforce distribution'!$C$8:$AD$30,AD$7,FALSE)),IF($Q540="n/a",(IF($P540=AD$6,$X540*$F540,0)),$X540*$F540*(VLOOKUP($Q540,'Workforce distribution'!$C$8:$AD$30,AD$7,FALSE)))),0)</f>
        <v>86524.873288584116</v>
      </c>
      <c r="AE540" s="30">
        <f>_xlfn.IFNA(IF($O540="days",$Y540*(VLOOKUP($K540,'Bed parameters'!$A$9:$I$12,9,FALSE))*$F540*(VLOOKUP($Q540,'Workforce distribution'!$C$8:$AD$30,AE$7,FALSE)),IF($Q540="n/a",(IF($P540=AE$6,$X540*$F540,0)),$X540*$F540*(VLOOKUP($Q540,'Workforce distribution'!$C$8:$AD$30,AE$7,FALSE)))),0)</f>
        <v>0</v>
      </c>
      <c r="AF540" s="30">
        <f>_xlfn.IFNA(IF($O540="days",$Y540*(VLOOKUP($K540,'Bed parameters'!$A$9:$I$12,9,FALSE))*$F540*(VLOOKUP($Q540,'Workforce distribution'!$C$8:$AD$30,AF$7,FALSE)),IF($Q540="n/a",(IF($P540=AF$6,$X540*$F540,0)),$X540*$F540*(VLOOKUP($Q540,'Workforce distribution'!$C$8:$AD$30,AF$7,FALSE)))),0)</f>
        <v>0</v>
      </c>
      <c r="AG540" s="30">
        <f>_xlfn.IFNA(IF($O540="days",$Y540*(VLOOKUP($K540,'Bed parameters'!$A$9:$I$12,9,FALSE))*$F540*(VLOOKUP($Q540,'Workforce distribution'!$C$8:$AD$30,AG$7,FALSE)),IF($Q540="n/a",(IF($P540=AG$6,$X540*$F540,0)),$X540*$F540*(VLOOKUP($Q540,'Workforce distribution'!$C$8:$AD$30,AG$7,FALSE)))),0)</f>
        <v>0</v>
      </c>
      <c r="AH540" s="30">
        <f>_xlfn.IFNA(IF($O540="days",$Y540*(VLOOKUP($K540,'Bed parameters'!$A$9:$I$12,9,FALSE))*$F540*(VLOOKUP($Q540,'Workforce distribution'!$C$8:$AD$30,AH$7,FALSE)),IF($Q540="n/a",(IF($P540=AH$6,$X540*$F540,0)),$X540*$F540*(VLOOKUP($Q540,'Workforce distribution'!$C$8:$AD$30,AH$7,FALSE)))),0)</f>
        <v>0</v>
      </c>
      <c r="AI540" s="30">
        <f>_xlfn.IFNA(IF($O540="days",$Y540*(VLOOKUP($K540,'Bed parameters'!$A$9:$I$12,9,FALSE))*$F540*(VLOOKUP($Q540,'Workforce distribution'!$C$8:$AD$30,AI$7,FALSE)),IF($Q540="n/a",(IF($P540=AI$6,$X540*$F540,0)),$X540*$F540*(VLOOKUP($Q540,'Workforce distribution'!$C$8:$AD$30,AI$7,FALSE)))),0)</f>
        <v>0</v>
      </c>
      <c r="AJ540" s="30">
        <f>_xlfn.IFNA(IF($O540="days",$Y540*(VLOOKUP($K540,'Bed parameters'!$A$9:$I$12,9,FALSE))*$F540*(VLOOKUP($Q540,'Workforce distribution'!$C$8:$AD$30,AJ$7,FALSE)),IF($Q540="n/a",(IF($P540=AJ$6,$X540*$F540,0)),$X540*$F540*(VLOOKUP($Q540,'Workforce distribution'!$C$8:$AD$30,AJ$7,FALSE)))),0)</f>
        <v>0</v>
      </c>
      <c r="AK540" s="30">
        <f>_xlfn.IFNA(IF($O540="days",$Y540*(VLOOKUP($K540,'Bed parameters'!$A$9:$I$12,9,FALSE))*$F540*(VLOOKUP($Q540,'Workforce distribution'!$C$8:$AD$30,AK$7,FALSE)),IF($Q540="n/a",(IF($P540=AK$6,$X540*$F540,0)),$X540*$F540*(VLOOKUP($Q540,'Workforce distribution'!$C$8:$AD$30,AK$7,FALSE)))),0)</f>
        <v>0</v>
      </c>
      <c r="AL540" s="30">
        <f>_xlfn.IFNA(IF($O540="days",$Y540*(VLOOKUP($K540,'Bed parameters'!$A$9:$I$12,9,FALSE))*$F540*(VLOOKUP($Q540,'Workforce distribution'!$C$8:$AD$30,AL$7,FALSE)),IF($Q540="n/a",(IF($P540=AL$6,$X540*$F540,0)),$X540*$F540*(VLOOKUP($Q540,'Workforce distribution'!$C$8:$AD$30,AL$7,FALSE)))),0)</f>
        <v>0</v>
      </c>
      <c r="AM540" s="30">
        <f>_xlfn.IFNA(IF($O540="days",$Y540*(VLOOKUP($K540,'Bed parameters'!$A$9:$I$12,9,FALSE))*$F540*(VLOOKUP($Q540,'Workforce distribution'!$C$8:$AD$30,AM$7,FALSE)),IF($Q540="n/a",(IF($P540=AM$6,$X540*$F540,0)),$X540*$F540*(VLOOKUP($Q540,'Workforce distribution'!$C$8:$AD$30,AM$7,FALSE)))),0)</f>
        <v>0</v>
      </c>
      <c r="AN540" s="30">
        <f>_xlfn.IFNA(IF($O540="days",$Y540*(VLOOKUP($K540,'Bed parameters'!$A$9:$I$12,9,FALSE))*$F540*(VLOOKUP($Q540,'Workforce distribution'!$C$8:$AD$30,AN$7,FALSE)),IF($Q540="n/a",(IF($P540=AN$6,$X540*$F540,0)),$X540*$F540*(VLOOKUP($Q540,'Workforce distribution'!$C$8:$AD$30,AN$7,FALSE)))),0)</f>
        <v>0</v>
      </c>
      <c r="AO540" s="30">
        <f>_xlfn.IFNA(IF($O540="days",$Y540*(VLOOKUP($K540,'Bed parameters'!$A$9:$I$12,9,FALSE))*$F540*(VLOOKUP($Q540,'Workforce distribution'!$C$8:$AD$30,AO$7,FALSE)),IF($Q540="n/a",(IF($P540=AO$6,$X540*$F540,0)),$X540*$F540*(VLOOKUP($Q540,'Workforce distribution'!$C$8:$AD$30,AO$7,FALSE)))),0)</f>
        <v>0</v>
      </c>
      <c r="AP540" s="30">
        <f>_xlfn.IFNA(IF($O540="days",$Y540*(VLOOKUP($K540,'Bed parameters'!$A$9:$I$12,9,FALSE))*$F540*(VLOOKUP($Q540,'Workforce distribution'!$C$8:$AD$30,AP$7,FALSE)),IF($Q540="n/a",(IF($P540=AP$6,$X540*$F540,0)),$X540*$F540*(VLOOKUP($Q540,'Workforce distribution'!$C$8:$AD$30,AP$7,FALSE)))),0)</f>
        <v>0</v>
      </c>
      <c r="AQ540" s="30">
        <f>_xlfn.IFNA(IF($O540="days",$Y540*(VLOOKUP($K540,'Bed parameters'!$A$9:$I$12,9,FALSE))*$F540*(VLOOKUP($Q540,'Workforce distribution'!$C$8:$AD$30,AQ$7,FALSE)),IF($Q540="n/a",(IF($P540=AQ$6,$X540*$F540,0)),$X540*$F540*(VLOOKUP($Q540,'Workforce distribution'!$C$8:$AD$30,AQ$7,FALSE)))),0)</f>
        <v>0</v>
      </c>
      <c r="AR540" s="30">
        <f>_xlfn.IFNA(IF($O540="days",$Y540*(VLOOKUP($K540,'Bed parameters'!$A$9:$I$12,9,FALSE))*$F540*(VLOOKUP($Q540,'Workforce distribution'!$C$8:$AD$30,AR$7,FALSE)),IF($Q540="n/a",(IF($P540=AR$6,$X540*$F540,0)),$X540*$F540*(VLOOKUP($Q540,'Workforce distribution'!$C$8:$AD$30,AR$7,FALSE)))),0)</f>
        <v>0</v>
      </c>
      <c r="AS540" s="30">
        <f>_xlfn.IFNA(IF($O540="days",$Y540*(VLOOKUP($K540,'Bed parameters'!$A$9:$I$12,9,FALSE))*$F540*(VLOOKUP($Q540,'Workforce distribution'!$C$8:$AD$30,AS$7,FALSE)),IF($Q540="n/a",(IF($P540=AS$6,$X540*$F540,0)),$X540*$F540*(VLOOKUP($Q540,'Workforce distribution'!$C$8:$AD$30,AS$7,FALSE)))),0)</f>
        <v>0</v>
      </c>
      <c r="AT540" s="30">
        <f>_xlfn.IFNA(IF($O540="days",$Y540*(VLOOKUP($K540,'Bed parameters'!$A$9:$I$12,9,FALSE))*$F540*(VLOOKUP($Q540,'Workforce distribution'!$C$8:$AD$30,AT$7,FALSE)),IF($Q540="n/a",(IF($P540=AT$6,$X540*$F540,0)),$X540*$F540*(VLOOKUP($Q540,'Workforce distribution'!$C$8:$AD$30,AT$7,FALSE)))),0)</f>
        <v>0</v>
      </c>
      <c r="AU540" s="30">
        <f>_xlfn.IFNA(IF($O540="days",$Y540*(VLOOKUP($K540,'Bed parameters'!$A$9:$I$12,9,FALSE))*$F540*(VLOOKUP($Q540,'Workforce distribution'!$C$8:$AD$30,AU$7,FALSE)),IF($Q540="n/a",(IF($P540=AU$6,$X540*$F540,0)),$X540*$F540*(VLOOKUP($Q540,'Workforce distribution'!$C$8:$AD$30,AU$7,FALSE)))),0)</f>
        <v>0</v>
      </c>
      <c r="AV540" s="30">
        <f>_xlfn.IFNA(IF($O540="days",$Y540*(VLOOKUP($K540,'Bed parameters'!$A$9:$I$12,9,FALSE))*$F540*(VLOOKUP($Q540,'Workforce distribution'!$C$8:$AD$30,AV$7,FALSE)),IF($Q540="n/a",(IF($P540=AV$6,$X540*$F540,0)),$X540*$F540*(VLOOKUP($Q540,'Workforce distribution'!$C$8:$AD$30,AV$7,FALSE)))),0)</f>
        <v>0</v>
      </c>
      <c r="AW540" s="30">
        <f>_xlfn.IFNA(IF($O540="days",$Y540*(VLOOKUP($K540,'Bed parameters'!$A$9:$I$12,9,FALSE))*$F540*(VLOOKUP($Q540,'Workforce distribution'!$C$8:$AD$30,AW$7,FALSE)),IF($Q540="n/a",(IF($P540=AW$6,$X540*$F540,0)),$X540*$F540*(VLOOKUP($Q540,'Workforce distribution'!$C$8:$AD$30,AW$7,FALSE)))),0)</f>
        <v>0</v>
      </c>
      <c r="AX540" s="30">
        <f>_xlfn.IFNA(IF($O540="days",$Y540*(VLOOKUP($K540,'Bed parameters'!$A$9:$I$12,9,FALSE))*$F540*(VLOOKUP($Q540,'Workforce distribution'!$C$8:$AD$30,AX$7,FALSE)),IF($Q540="n/a",(IF($P540=AX$6,$X540*$F540,0)),$X540*$F540*(VLOOKUP($Q540,'Workforce distribution'!$C$8:$AD$30,AX$7,FALSE)))),0)</f>
        <v>0</v>
      </c>
      <c r="AY540" s="30">
        <f>_xlfn.IFNA(IF($O540="days",$Y540*(VLOOKUP($K540,'Bed parameters'!$A$9:$I$12,9,FALSE))*$F540*(VLOOKUP($Q540,'Workforce distribution'!$C$8:$AD$30,AY$7,FALSE)),IF($Q540="n/a",(IF($P540=AY$6,$X540*$F540,0)),$X540*$F540*(VLOOKUP($Q540,'Workforce distribution'!$C$8:$AD$30,AY$7,FALSE)))),0)</f>
        <v>0</v>
      </c>
      <c r="AZ540" s="30">
        <f>_xlfn.IFNA(IF($O540="days",$Y540*(VLOOKUP($K540,'Bed parameters'!$A$9:$I$12,9,FALSE))*$F540*(VLOOKUP($Q540,'Workforce distribution'!$C$8:$AD$30,AZ$7,FALSE)),IF($Q540="n/a",(IF($P540=AZ$6,$X540*$F540,0)),$X540*$F540*(VLOOKUP($Q540,'Workforce distribution'!$C$8:$AD$30,AZ$7,FALSE)))),0)</f>
        <v>0</v>
      </c>
      <c r="BA540" s="30">
        <f>_xlfn.IFNA(IF($O540="days",$Y540*(VLOOKUP($K540,'Bed parameters'!$A$9:$I$12,9,FALSE))*$F540*(VLOOKUP($Q540,'Workforce distribution'!$C$8:$AD$30,BA$7,FALSE)),IF($Q540="n/a",(IF($P540=BA$6,$X540*$F540,0)),$X540*$F540*(VLOOKUP($Q540,'Workforce distribution'!$C$8:$AD$30,BA$7,FALSE)))),0)</f>
        <v>0</v>
      </c>
      <c r="BB540" s="30">
        <f>_xlfn.IFNA(IF($O540="days",$Y540*(VLOOKUP($K540,'Bed parameters'!$A$9:$I$12,9,FALSE))*$F540*(VLOOKUP($Q540,'Workforce distribution'!$C$8:$AD$30,BB$7,FALSE)),IF($Q540="n/a",(IF($P540=BB$6,$X540*$F540,0)),$X540*$F540*(VLOOKUP($Q540,'Workforce distribution'!$C$8:$AD$30,BB$7,FALSE)))),0)</f>
        <v>0</v>
      </c>
      <c r="BC540" s="149">
        <f t="shared" si="73"/>
        <v>86.524873288584118</v>
      </c>
      <c r="BD540" s="288">
        <f>IF($Q540="n/a",(IF('Workforce hours'!D$30=0,0,(AB540/'Workforce hours'!D$30))),(IF(VLOOKUP($Q540,'Workforce hours'!$C$8:$AD$30,BD$7,FALSE)=0,0,(AB540/(VLOOKUP($Q540,'Workforce hours'!$C$8:$AD$30,BD$7,FALSE))))))</f>
        <v>0</v>
      </c>
      <c r="BE540" s="288">
        <f>IF($Q540="n/a",(IF('Workforce hours'!E$30=0,0,(AC540/'Workforce hours'!E$30))),(IF(VLOOKUP($Q540,'Workforce hours'!$C$8:$AD$30,BE$7,FALSE)=0,0,(AC540/(VLOOKUP($Q540,'Workforce hours'!$C$8:$AD$30,BE$7,FALSE))))))</f>
        <v>0</v>
      </c>
      <c r="BF540" s="288">
        <f>IF($Q540="n/a",(IF('Workforce hours'!F$30=0,0,(AD540/'Workforce hours'!F$30))),(IF(VLOOKUP($Q540,'Workforce hours'!$C$8:$AD$30,BF$7,FALSE)=0,0,(AD540/(VLOOKUP($Q540,'Workforce hours'!$C$8:$AD$30,BF$7,FALSE))))))</f>
        <v>86.524873288584118</v>
      </c>
      <c r="BG540" s="288">
        <f>IF($Q540="n/a",(IF('Workforce hours'!G$30=0,0,(AE540/'Workforce hours'!G$30))),(IF(VLOOKUP($Q540,'Workforce hours'!$C$8:$AD$30,BG$7,FALSE)=0,0,(AE540/(VLOOKUP($Q540,'Workforce hours'!$C$8:$AD$30,BG$7,FALSE))))))</f>
        <v>0</v>
      </c>
      <c r="BH540" s="288">
        <f>IF($Q540="n/a",(IF('Workforce hours'!H$30=0,0,(AF540/'Workforce hours'!H$30))),(IF(VLOOKUP($Q540,'Workforce hours'!$C$8:$AD$30,BH$7,FALSE)=0,0,(AF540/(VLOOKUP($Q540,'Workforce hours'!$C$8:$AD$30,BH$7,FALSE))))))</f>
        <v>0</v>
      </c>
      <c r="BI540" s="288">
        <f>IF($Q540="n/a",(IF('Workforce hours'!I$30=0,0,(AG540/'Workforce hours'!I$30))),(IF(VLOOKUP($Q540,'Workforce hours'!$C$8:$AD$30,BI$7,FALSE)=0,0,(AG540/(VLOOKUP($Q540,'Workforce hours'!$C$8:$AD$30,BI$7,FALSE))))))</f>
        <v>0</v>
      </c>
      <c r="BJ540" s="288">
        <f>IF($Q540="n/a",(IF('Workforce hours'!J$30=0,0,(AH540/'Workforce hours'!J$30))),(IF(VLOOKUP($Q540,'Workforce hours'!$C$8:$AD$30,BJ$7,FALSE)=0,0,(AH540/(VLOOKUP($Q540,'Workforce hours'!$C$8:$AD$30,BJ$7,FALSE))))))</f>
        <v>0</v>
      </c>
      <c r="BK540" s="288">
        <f>IF($Q540="n/a",(IF('Workforce hours'!K$30=0,0,(AI540/'Workforce hours'!K$30))),(IF(VLOOKUP($Q540,'Workforce hours'!$C$8:$AD$30,BK$7,FALSE)=0,0,(AI540/(VLOOKUP($Q540,'Workforce hours'!$C$8:$AD$30,BK$7,FALSE))))))</f>
        <v>0</v>
      </c>
      <c r="BL540" s="288">
        <f>IF($Q540="n/a",(IF('Workforce hours'!L$30=0,0,(AJ540/'Workforce hours'!L$30))),(IF(VLOOKUP($Q540,'Workforce hours'!$C$8:$AD$30,BL$7,FALSE)=0,0,(AJ540/(VLOOKUP($Q540,'Workforce hours'!$C$8:$AD$30,BL$7,FALSE))))))</f>
        <v>0</v>
      </c>
      <c r="BM540" s="288">
        <f>IF($Q540="n/a",(IF('Workforce hours'!M$30=0,0,(AK540/'Workforce hours'!M$30))),(IF(VLOOKUP($Q540,'Workforce hours'!$C$8:$AD$30,BM$7,FALSE)=0,0,(AK540/(VLOOKUP($Q540,'Workforce hours'!$C$8:$AD$30,BM$7,FALSE))))))</f>
        <v>0</v>
      </c>
      <c r="BN540" s="288">
        <f>IF($Q540="n/a",(IF('Workforce hours'!N$30=0,0,(AL540/'Workforce hours'!N$30))),(IF(VLOOKUP($Q540,'Workforce hours'!$C$8:$AD$30,BN$7,FALSE)=0,0,(AL540/(VLOOKUP($Q540,'Workforce hours'!$C$8:$AD$30,BN$7,FALSE))))))</f>
        <v>0</v>
      </c>
      <c r="BO540" s="288">
        <f>IF($Q540="n/a",(IF('Workforce hours'!O$30=0,0,(AM540/'Workforce hours'!O$30))),(IF(VLOOKUP($Q540,'Workforce hours'!$C$8:$AD$30,BO$7,FALSE)=0,0,(AM540/(VLOOKUP($Q540,'Workforce hours'!$C$8:$AD$30,BO$7,FALSE))))))</f>
        <v>0</v>
      </c>
      <c r="BP540" s="288">
        <f>IF($Q540="n/a",(IF('Workforce hours'!P$30=0,0,(AN540/'Workforce hours'!P$30))),(IF(VLOOKUP($Q540,'Workforce hours'!$C$8:$AD$30,BP$7,FALSE)=0,0,(AN540/(VLOOKUP($Q540,'Workforce hours'!$C$8:$AD$30,BP$7,FALSE))))))</f>
        <v>0</v>
      </c>
      <c r="BQ540" s="288">
        <f>IF($Q540="n/a",(IF('Workforce hours'!Q$30=0,0,(AO540/'Workforce hours'!Q$30))),(IF(VLOOKUP($Q540,'Workforce hours'!$C$8:$AD$30,BQ$7,FALSE)=0,0,(AO540/(VLOOKUP($Q540,'Workforce hours'!$C$8:$AD$30,BQ$7,FALSE))))))</f>
        <v>0</v>
      </c>
      <c r="BR540" s="288">
        <f>IF($Q540="n/a",(IF('Workforce hours'!R$30=0,0,(AP540/'Workforce hours'!R$30))),(IF(VLOOKUP($Q540,'Workforce hours'!$C$8:$AD$30,BR$7,FALSE)=0,0,(AP540/(VLOOKUP($Q540,'Workforce hours'!$C$8:$AD$30,BR$7,FALSE))))))</f>
        <v>0</v>
      </c>
      <c r="BS540" s="288">
        <f>IF($Q540="n/a",(IF('Workforce hours'!S$30=0,0,(AQ540/'Workforce hours'!S$30))),(IF(VLOOKUP($Q540,'Workforce hours'!$C$8:$AD$30,BS$7,FALSE)=0,0,(AQ540/(VLOOKUP($Q540,'Workforce hours'!$C$8:$AD$30,BS$7,FALSE))))))</f>
        <v>0</v>
      </c>
      <c r="BT540" s="288">
        <f>IF($Q540="n/a",(IF('Workforce hours'!T$30=0,0,(AR540/'Workforce hours'!T$30))),(IF(VLOOKUP($Q540,'Workforce hours'!$C$8:$AD$30,BT$7,FALSE)=0,0,(AR540/(VLOOKUP($Q540,'Workforce hours'!$C$8:$AD$30,BT$7,FALSE))))))</f>
        <v>0</v>
      </c>
      <c r="BU540" s="288">
        <f>IF($Q540="n/a",(IF('Workforce hours'!U$30=0,0,(AS540/'Workforce hours'!U$30))),(IF(VLOOKUP($Q540,'Workforce hours'!$C$8:$AD$30,BU$7,FALSE)=0,0,(AS540/(VLOOKUP($Q540,'Workforce hours'!$C$8:$AD$30,BU$7,FALSE))))))</f>
        <v>0</v>
      </c>
      <c r="BV540" s="288">
        <f>IF($Q540="n/a",(IF('Workforce hours'!V$30=0,0,(AT540/'Workforce hours'!V$30))),(IF(VLOOKUP($Q540,'Workforce hours'!$C$8:$AD$30,BV$7,FALSE)=0,0,(AT540/(VLOOKUP($Q540,'Workforce hours'!$C$8:$AD$30,BV$7,FALSE))))))</f>
        <v>0</v>
      </c>
      <c r="BW540" s="288">
        <f>IF($Q540="n/a",(IF('Workforce hours'!W$30=0,0,(AU540/'Workforce hours'!W$30))),(IF(VLOOKUP($Q540,'Workforce hours'!$C$8:$AD$30,BW$7,FALSE)=0,0,(AU540/(VLOOKUP($Q540,'Workforce hours'!$C$8:$AD$30,BW$7,FALSE))))))</f>
        <v>0</v>
      </c>
      <c r="BX540" s="288">
        <f>IF($Q540="n/a",(IF('Workforce hours'!X$30=0,0,(AV540/'Workforce hours'!X$30))),(IF(VLOOKUP($Q540,'Workforce hours'!$C$8:$AD$30,BX$7,FALSE)=0,0,(AV540/(VLOOKUP($Q540,'Workforce hours'!$C$8:$AD$30,BX$7,FALSE))))))</f>
        <v>0</v>
      </c>
      <c r="BY540" s="288">
        <f>IF($Q540="n/a",(IF('Workforce hours'!Y$30=0,0,(AW540/'Workforce hours'!Y$30))),(IF(VLOOKUP($Q540,'Workforce hours'!$C$8:$AD$30,BY$7,FALSE)=0,0,(AW540/(VLOOKUP($Q540,'Workforce hours'!$C$8:$AD$30,BY$7,FALSE))))))</f>
        <v>0</v>
      </c>
      <c r="BZ540" s="288">
        <f>IF($Q540="n/a",(IF('Workforce hours'!Z$30=0,0,(AX540/'Workforce hours'!Z$30))),(IF(VLOOKUP($Q540,'Workforce hours'!$C$8:$AD$30,BZ$7,FALSE)=0,0,(AX540/(VLOOKUP($Q540,'Workforce hours'!$C$8:$AD$30,BZ$7,FALSE))))))</f>
        <v>0</v>
      </c>
      <c r="CA540" s="288">
        <f>IF($Q540="n/a",(IF('Workforce hours'!AA$30=0,0,(AY540/'Workforce hours'!AA$30))),(IF(VLOOKUP($Q540,'Workforce hours'!$C$8:$AD$30,CA$7,FALSE)=0,0,(AY540/(VLOOKUP($Q540,'Workforce hours'!$C$8:$AD$30,CA$7,FALSE))))))</f>
        <v>0</v>
      </c>
      <c r="CB540" s="288">
        <f>IF($Q540="n/a",(IF('Workforce hours'!AB$30=0,0,(AZ540/'Workforce hours'!AB$30))),(IF(VLOOKUP($Q540,'Workforce hours'!$C$8:$AD$30,CB$7,FALSE)=0,0,(AZ540/(VLOOKUP($Q540,'Workforce hours'!$C$8:$AD$30,CB$7,FALSE))))))</f>
        <v>0</v>
      </c>
      <c r="CC540" s="288">
        <f>IF($Q540="n/a",(IF('Workforce hours'!AC$30=0,0,(BA540/'Workforce hours'!AC$30))),(IF(VLOOKUP($Q540,'Workforce hours'!$C$8:$AD$30,CC$7,FALSE)=0,0,(BA540/(VLOOKUP($Q540,'Workforce hours'!$C$8:$AD$30,CC$7,FALSE))))))</f>
        <v>0</v>
      </c>
      <c r="CD540" s="288">
        <f>IF($Q540="n/a",(IF('Workforce hours'!AD$30=0,0,(BB540/'Workforce hours'!AD$30))),(IF(VLOOKUP($Q540,'Workforce hours'!$C$8:$AD$30,CD$7,FALSE)=0,0,(BB540/(VLOOKUP($Q540,'Workforce hours'!$C$8:$AD$30,CD$7,FALSE))))))</f>
        <v>0</v>
      </c>
      <c r="CE540" s="289">
        <f t="shared" si="74"/>
        <v>0</v>
      </c>
      <c r="CF540" s="290">
        <f>BD540*'Workforce costs'!B$9*(1+'Workforce costs'!B$10)*(1+'Workforce costs'!B$11)</f>
        <v>0</v>
      </c>
      <c r="CG540" s="290">
        <f>BE540*'Workforce costs'!C$9*(1+'Workforce costs'!C$10)*(1+'Workforce costs'!C$11)</f>
        <v>0</v>
      </c>
      <c r="CH540" s="290">
        <f>BF540*'Workforce costs'!D$9*(1+'Workforce costs'!D$10)*(1+'Workforce costs'!D$11)</f>
        <v>0</v>
      </c>
      <c r="CI540" s="290">
        <f>BG540*'Workforce costs'!E$9*(1+'Workforce costs'!E$10)*(1+'Workforce costs'!E$11)</f>
        <v>0</v>
      </c>
      <c r="CJ540" s="290">
        <f>BH540*'Workforce costs'!F$9*(1+'Workforce costs'!F$10)*(1+'Workforce costs'!F$11)</f>
        <v>0</v>
      </c>
      <c r="CK540" s="290">
        <f>BI540*'Workforce costs'!G$9*(1+'Workforce costs'!G$10)*(1+'Workforce costs'!G$11)</f>
        <v>0</v>
      </c>
      <c r="CL540" s="290">
        <f>BJ540*'Workforce costs'!H$9*(1+'Workforce costs'!H$10)*(1+'Workforce costs'!H$11)</f>
        <v>0</v>
      </c>
      <c r="CM540" s="290">
        <f>BK540*'Workforce costs'!I$9*(1+'Workforce costs'!I$10)*(1+'Workforce costs'!I$11)</f>
        <v>0</v>
      </c>
      <c r="CN540" s="290">
        <f>BL540*'Workforce costs'!J$9*(1+'Workforce costs'!J$10)*(1+'Workforce costs'!J$11)</f>
        <v>0</v>
      </c>
      <c r="CO540" s="290">
        <f>BM540*'Workforce costs'!K$9*(1+'Workforce costs'!K$10)*(1+'Workforce costs'!K$11)</f>
        <v>0</v>
      </c>
      <c r="CP540" s="290">
        <f>BN540*'Workforce costs'!L$9*(1+'Workforce costs'!L$10)*(1+'Workforce costs'!L$11)</f>
        <v>0</v>
      </c>
      <c r="CQ540" s="290">
        <f>BO540*'Workforce costs'!M$9*(1+'Workforce costs'!M$10)*(1+'Workforce costs'!M$11)</f>
        <v>0</v>
      </c>
      <c r="CR540" s="290">
        <f>BP540*'Workforce costs'!N$9*(1+'Workforce costs'!N$10)*(1+'Workforce costs'!N$11)</f>
        <v>0</v>
      </c>
      <c r="CS540" s="290">
        <f>BQ540*'Workforce costs'!O$9*(1+'Workforce costs'!O$10)*(1+'Workforce costs'!O$11)</f>
        <v>0</v>
      </c>
      <c r="CT540" s="290">
        <f>BR540*'Workforce costs'!P$9*(1+'Workforce costs'!P$10)*(1+'Workforce costs'!P$11)</f>
        <v>0</v>
      </c>
      <c r="CU540" s="290">
        <f>BS540*'Workforce costs'!Q$9*(1+'Workforce costs'!Q$10)*(1+'Workforce costs'!Q$11)</f>
        <v>0</v>
      </c>
      <c r="CV540" s="290">
        <f>BT540*'Workforce costs'!R$9*(1+'Workforce costs'!R$10)*(1+'Workforce costs'!R$11)</f>
        <v>0</v>
      </c>
      <c r="CW540" s="290">
        <f>BU540*'Workforce costs'!S$9*(1+'Workforce costs'!S$10)*(1+'Workforce costs'!S$11)</f>
        <v>0</v>
      </c>
      <c r="CX540" s="290">
        <f>BV540*'Workforce costs'!T$9*(1+'Workforce costs'!T$10)*(1+'Workforce costs'!T$11)</f>
        <v>0</v>
      </c>
      <c r="CY540" s="290">
        <f>BW540*'Workforce costs'!U$9*(1+'Workforce costs'!U$10)*(1+'Workforce costs'!U$11)</f>
        <v>0</v>
      </c>
      <c r="CZ540" s="290">
        <f>BX540*'Workforce costs'!V$9*(1+'Workforce costs'!V$10)*(1+'Workforce costs'!V$11)</f>
        <v>0</v>
      </c>
      <c r="DA540" s="290">
        <f>BY540*'Workforce costs'!W$9*(1+'Workforce costs'!W$10)*(1+'Workforce costs'!W$11)</f>
        <v>0</v>
      </c>
      <c r="DB540" s="290">
        <f>BZ540*'Workforce costs'!X$9*(1+'Workforce costs'!X$10)*(1+'Workforce costs'!X$11)</f>
        <v>0</v>
      </c>
      <c r="DC540" s="290">
        <f>CA540*'Workforce costs'!Y$9*(1+'Workforce costs'!Y$10)*(1+'Workforce costs'!Y$11)</f>
        <v>0</v>
      </c>
      <c r="DD540" s="290">
        <f>CB540*'Workforce costs'!Z$9*(1+'Workforce costs'!Z$10)*(1+'Workforce costs'!Z$11)</f>
        <v>0</v>
      </c>
      <c r="DE540" s="290">
        <f>CC540*'Workforce costs'!AA$9*(1+'Workforce costs'!AA$10)*(1+'Workforce costs'!AA$11)</f>
        <v>0</v>
      </c>
      <c r="DF540" s="290">
        <f>CD540*'Workforce costs'!AB$9*(1+'Workforce costs'!AB$10)*(1+'Workforce costs'!AB$11)</f>
        <v>0</v>
      </c>
    </row>
    <row r="541" spans="1:110" x14ac:dyDescent="0.3">
      <c r="A541" s="2" t="str">
        <f>Outputs!$A$4</f>
        <v>Australia</v>
      </c>
      <c r="B541" s="2" t="str">
        <f t="shared" si="67"/>
        <v>Australia ALL</v>
      </c>
      <c r="C541" s="30">
        <f>VLOOKUP($B541,Populations!$D$15:$H$1920,3,FALSE)</f>
        <v>26648878</v>
      </c>
      <c r="D541" s="255">
        <f>IF(OR($H541="General pop",$H541="Schools",$H541="Workplace",$H541="Skills Training",$H541="Digital Supports"),1,VLOOKUP($B541,Populations!$D$15:$H$1920,5,FALSE))</f>
        <v>1</v>
      </c>
      <c r="E541" s="88">
        <f>VLOOKUP(I541,Epidemiology!$C$10:$H$47,6,FALSE)</f>
        <v>4058.5607998479391</v>
      </c>
      <c r="F541" s="102" t="str">
        <f>'Care profiles'!R542</f>
        <v>n/a</v>
      </c>
      <c r="G541" s="15" t="str">
        <f>'Care profiles'!A542</f>
        <v>ALL</v>
      </c>
      <c r="H541" s="15" t="str">
        <f>'Care profiles'!B542</f>
        <v>Skills Training</v>
      </c>
      <c r="I541" s="15" t="str">
        <f>'Care profiles'!C542</f>
        <v>Skills Training - Other Non-Health Professionals</v>
      </c>
      <c r="J541" s="15" t="str">
        <f>'Care profiles'!D542</f>
        <v>Top-up</v>
      </c>
      <c r="K541" s="15" t="str">
        <f>'Care profiles'!E542</f>
        <v>Skills Training – Other Non-Health Professionals</v>
      </c>
      <c r="L541" s="104">
        <f>'Care profiles'!F542</f>
        <v>0.67</v>
      </c>
      <c r="M541" s="15">
        <f>'Care profiles'!G542</f>
        <v>1</v>
      </c>
      <c r="N541" s="15" t="str">
        <f>'Care profiles'!H542</f>
        <v>n/a</v>
      </c>
      <c r="O541" s="15" t="str">
        <f>'Care profiles'!I542</f>
        <v>n/a</v>
      </c>
      <c r="P541" s="15" t="str">
        <f>'Care profiles'!J542</f>
        <v>n/a</v>
      </c>
      <c r="Q541" s="15" t="str">
        <f>'Care profiles'!K542</f>
        <v>n/a</v>
      </c>
      <c r="R541" s="15" t="str">
        <f>'Care profiles'!M542</f>
        <v>Y</v>
      </c>
      <c r="S541" s="15" t="str">
        <f>'Care profiles'!O542</f>
        <v>N</v>
      </c>
      <c r="T541" s="15" t="str">
        <f>'Care profiles'!Q542</f>
        <v>N</v>
      </c>
      <c r="U541" s="30">
        <f t="shared" si="68"/>
        <v>1081560.9161073014</v>
      </c>
      <c r="V541" s="30">
        <f t="shared" si="69"/>
        <v>724645.81379189191</v>
      </c>
      <c r="W541" s="30">
        <f>IF(M541="n/a",0,IF(O541="days",V541*M541*(1+(VLOOKUP(K541,'Bed parameters'!$A$9:$G$12,7,FALSE))),V541*M541))</f>
        <v>724645.81379189191</v>
      </c>
      <c r="X541" s="30">
        <f t="shared" si="70"/>
        <v>0</v>
      </c>
      <c r="Y541" s="30">
        <f t="shared" si="71"/>
        <v>0</v>
      </c>
      <c r="Z541" s="113">
        <f>_xlfn.IFNA(Y541/((VLOOKUP(K541,'Bed parameters'!$A$9:$G$12,3,FALSE))*(VLOOKUP(K541,'Bed parameters'!$A$9:$G$12,5,FALSE))),0)</f>
        <v>0</v>
      </c>
      <c r="AA541" s="30">
        <f t="shared" si="72"/>
        <v>0</v>
      </c>
      <c r="AB541" s="30">
        <f>_xlfn.IFNA(IF($O541="days",$Y541*(VLOOKUP($K541,'Bed parameters'!$A$9:$I$12,9,FALSE))*$F541*(VLOOKUP($Q541,'Workforce distribution'!$C$8:$AD$30,AB$7,FALSE)),IF($Q541="n/a",(IF($P541=AB$6,$X541*$F541,0)),$X541*$F541*(VLOOKUP($Q541,'Workforce distribution'!$C$8:$AD$30,AB$7,FALSE)))),0)</f>
        <v>0</v>
      </c>
      <c r="AC541" s="30">
        <f>_xlfn.IFNA(IF($O541="days",$Y541*(VLOOKUP($K541,'Bed parameters'!$A$9:$I$12,9,FALSE))*$F541*(VLOOKUP($Q541,'Workforce distribution'!$C$8:$AD$30,AC$7,FALSE)),IF($Q541="n/a",(IF($P541=AC$6,$X541*$F541,0)),$X541*$F541*(VLOOKUP($Q541,'Workforce distribution'!$C$8:$AD$30,AC$7,FALSE)))),0)</f>
        <v>0</v>
      </c>
      <c r="AD541" s="30">
        <f>_xlfn.IFNA(IF($O541="days",$Y541*(VLOOKUP($K541,'Bed parameters'!$A$9:$I$12,9,FALSE))*$F541*(VLOOKUP($Q541,'Workforce distribution'!$C$8:$AD$30,AD$7,FALSE)),IF($Q541="n/a",(IF($P541=AD$6,$X541*$F541,0)),$X541*$F541*(VLOOKUP($Q541,'Workforce distribution'!$C$8:$AD$30,AD$7,FALSE)))),0)</f>
        <v>0</v>
      </c>
      <c r="AE541" s="30">
        <f>_xlfn.IFNA(IF($O541="days",$Y541*(VLOOKUP($K541,'Bed parameters'!$A$9:$I$12,9,FALSE))*$F541*(VLOOKUP($Q541,'Workforce distribution'!$C$8:$AD$30,AE$7,FALSE)),IF($Q541="n/a",(IF($P541=AE$6,$X541*$F541,0)),$X541*$F541*(VLOOKUP($Q541,'Workforce distribution'!$C$8:$AD$30,AE$7,FALSE)))),0)</f>
        <v>0</v>
      </c>
      <c r="AF541" s="30">
        <f>_xlfn.IFNA(IF($O541="days",$Y541*(VLOOKUP($K541,'Bed parameters'!$A$9:$I$12,9,FALSE))*$F541*(VLOOKUP($Q541,'Workforce distribution'!$C$8:$AD$30,AF$7,FALSE)),IF($Q541="n/a",(IF($P541=AF$6,$X541*$F541,0)),$X541*$F541*(VLOOKUP($Q541,'Workforce distribution'!$C$8:$AD$30,AF$7,FALSE)))),0)</f>
        <v>0</v>
      </c>
      <c r="AG541" s="30">
        <f>_xlfn.IFNA(IF($O541="days",$Y541*(VLOOKUP($K541,'Bed parameters'!$A$9:$I$12,9,FALSE))*$F541*(VLOOKUP($Q541,'Workforce distribution'!$C$8:$AD$30,AG$7,FALSE)),IF($Q541="n/a",(IF($P541=AG$6,$X541*$F541,0)),$X541*$F541*(VLOOKUP($Q541,'Workforce distribution'!$C$8:$AD$30,AG$7,FALSE)))),0)</f>
        <v>0</v>
      </c>
      <c r="AH541" s="30">
        <f>_xlfn.IFNA(IF($O541="days",$Y541*(VLOOKUP($K541,'Bed parameters'!$A$9:$I$12,9,FALSE))*$F541*(VLOOKUP($Q541,'Workforce distribution'!$C$8:$AD$30,AH$7,FALSE)),IF($Q541="n/a",(IF($P541=AH$6,$X541*$F541,0)),$X541*$F541*(VLOOKUP($Q541,'Workforce distribution'!$C$8:$AD$30,AH$7,FALSE)))),0)</f>
        <v>0</v>
      </c>
      <c r="AI541" s="30">
        <f>_xlfn.IFNA(IF($O541="days",$Y541*(VLOOKUP($K541,'Bed parameters'!$A$9:$I$12,9,FALSE))*$F541*(VLOOKUP($Q541,'Workforce distribution'!$C$8:$AD$30,AI$7,FALSE)),IF($Q541="n/a",(IF($P541=AI$6,$X541*$F541,0)),$X541*$F541*(VLOOKUP($Q541,'Workforce distribution'!$C$8:$AD$30,AI$7,FALSE)))),0)</f>
        <v>0</v>
      </c>
      <c r="AJ541" s="30">
        <f>_xlfn.IFNA(IF($O541="days",$Y541*(VLOOKUP($K541,'Bed parameters'!$A$9:$I$12,9,FALSE))*$F541*(VLOOKUP($Q541,'Workforce distribution'!$C$8:$AD$30,AJ$7,FALSE)),IF($Q541="n/a",(IF($P541=AJ$6,$X541*$F541,0)),$X541*$F541*(VLOOKUP($Q541,'Workforce distribution'!$C$8:$AD$30,AJ$7,FALSE)))),0)</f>
        <v>0</v>
      </c>
      <c r="AK541" s="30">
        <f>_xlfn.IFNA(IF($O541="days",$Y541*(VLOOKUP($K541,'Bed parameters'!$A$9:$I$12,9,FALSE))*$F541*(VLOOKUP($Q541,'Workforce distribution'!$C$8:$AD$30,AK$7,FALSE)),IF($Q541="n/a",(IF($P541=AK$6,$X541*$F541,0)),$X541*$F541*(VLOOKUP($Q541,'Workforce distribution'!$C$8:$AD$30,AK$7,FALSE)))),0)</f>
        <v>0</v>
      </c>
      <c r="AL541" s="30">
        <f>_xlfn.IFNA(IF($O541="days",$Y541*(VLOOKUP($K541,'Bed parameters'!$A$9:$I$12,9,FALSE))*$F541*(VLOOKUP($Q541,'Workforce distribution'!$C$8:$AD$30,AL$7,FALSE)),IF($Q541="n/a",(IF($P541=AL$6,$X541*$F541,0)),$X541*$F541*(VLOOKUP($Q541,'Workforce distribution'!$C$8:$AD$30,AL$7,FALSE)))),0)</f>
        <v>0</v>
      </c>
      <c r="AM541" s="30">
        <f>_xlfn.IFNA(IF($O541="days",$Y541*(VLOOKUP($K541,'Bed parameters'!$A$9:$I$12,9,FALSE))*$F541*(VLOOKUP($Q541,'Workforce distribution'!$C$8:$AD$30,AM$7,FALSE)),IF($Q541="n/a",(IF($P541=AM$6,$X541*$F541,0)),$X541*$F541*(VLOOKUP($Q541,'Workforce distribution'!$C$8:$AD$30,AM$7,FALSE)))),0)</f>
        <v>0</v>
      </c>
      <c r="AN541" s="30">
        <f>_xlfn.IFNA(IF($O541="days",$Y541*(VLOOKUP($K541,'Bed parameters'!$A$9:$I$12,9,FALSE))*$F541*(VLOOKUP($Q541,'Workforce distribution'!$C$8:$AD$30,AN$7,FALSE)),IF($Q541="n/a",(IF($P541=AN$6,$X541*$F541,0)),$X541*$F541*(VLOOKUP($Q541,'Workforce distribution'!$C$8:$AD$30,AN$7,FALSE)))),0)</f>
        <v>0</v>
      </c>
      <c r="AO541" s="30">
        <f>_xlfn.IFNA(IF($O541="days",$Y541*(VLOOKUP($K541,'Bed parameters'!$A$9:$I$12,9,FALSE))*$F541*(VLOOKUP($Q541,'Workforce distribution'!$C$8:$AD$30,AO$7,FALSE)),IF($Q541="n/a",(IF($P541=AO$6,$X541*$F541,0)),$X541*$F541*(VLOOKUP($Q541,'Workforce distribution'!$C$8:$AD$30,AO$7,FALSE)))),0)</f>
        <v>0</v>
      </c>
      <c r="AP541" s="30">
        <f>_xlfn.IFNA(IF($O541="days",$Y541*(VLOOKUP($K541,'Bed parameters'!$A$9:$I$12,9,FALSE))*$F541*(VLOOKUP($Q541,'Workforce distribution'!$C$8:$AD$30,AP$7,FALSE)),IF($Q541="n/a",(IF($P541=AP$6,$X541*$F541,0)),$X541*$F541*(VLOOKUP($Q541,'Workforce distribution'!$C$8:$AD$30,AP$7,FALSE)))),0)</f>
        <v>0</v>
      </c>
      <c r="AQ541" s="30">
        <f>_xlfn.IFNA(IF($O541="days",$Y541*(VLOOKUP($K541,'Bed parameters'!$A$9:$I$12,9,FALSE))*$F541*(VLOOKUP($Q541,'Workforce distribution'!$C$8:$AD$30,AQ$7,FALSE)),IF($Q541="n/a",(IF($P541=AQ$6,$X541*$F541,0)),$X541*$F541*(VLOOKUP($Q541,'Workforce distribution'!$C$8:$AD$30,AQ$7,FALSE)))),0)</f>
        <v>0</v>
      </c>
      <c r="AR541" s="30">
        <f>_xlfn.IFNA(IF($O541="days",$Y541*(VLOOKUP($K541,'Bed parameters'!$A$9:$I$12,9,FALSE))*$F541*(VLOOKUP($Q541,'Workforce distribution'!$C$8:$AD$30,AR$7,FALSE)),IF($Q541="n/a",(IF($P541=AR$6,$X541*$F541,0)),$X541*$F541*(VLOOKUP($Q541,'Workforce distribution'!$C$8:$AD$30,AR$7,FALSE)))),0)</f>
        <v>0</v>
      </c>
      <c r="AS541" s="30">
        <f>_xlfn.IFNA(IF($O541="days",$Y541*(VLOOKUP($K541,'Bed parameters'!$A$9:$I$12,9,FALSE))*$F541*(VLOOKUP($Q541,'Workforce distribution'!$C$8:$AD$30,AS$7,FALSE)),IF($Q541="n/a",(IF($P541=AS$6,$X541*$F541,0)),$X541*$F541*(VLOOKUP($Q541,'Workforce distribution'!$C$8:$AD$30,AS$7,FALSE)))),0)</f>
        <v>0</v>
      </c>
      <c r="AT541" s="30">
        <f>_xlfn.IFNA(IF($O541="days",$Y541*(VLOOKUP($K541,'Bed parameters'!$A$9:$I$12,9,FALSE))*$F541*(VLOOKUP($Q541,'Workforce distribution'!$C$8:$AD$30,AT$7,FALSE)),IF($Q541="n/a",(IF($P541=AT$6,$X541*$F541,0)),$X541*$F541*(VLOOKUP($Q541,'Workforce distribution'!$C$8:$AD$30,AT$7,FALSE)))),0)</f>
        <v>0</v>
      </c>
      <c r="AU541" s="30">
        <f>_xlfn.IFNA(IF($O541="days",$Y541*(VLOOKUP($K541,'Bed parameters'!$A$9:$I$12,9,FALSE))*$F541*(VLOOKUP($Q541,'Workforce distribution'!$C$8:$AD$30,AU$7,FALSE)),IF($Q541="n/a",(IF($P541=AU$6,$X541*$F541,0)),$X541*$F541*(VLOOKUP($Q541,'Workforce distribution'!$C$8:$AD$30,AU$7,FALSE)))),0)</f>
        <v>0</v>
      </c>
      <c r="AV541" s="30">
        <f>_xlfn.IFNA(IF($O541="days",$Y541*(VLOOKUP($K541,'Bed parameters'!$A$9:$I$12,9,FALSE))*$F541*(VLOOKUP($Q541,'Workforce distribution'!$C$8:$AD$30,AV$7,FALSE)),IF($Q541="n/a",(IF($P541=AV$6,$X541*$F541,0)),$X541*$F541*(VLOOKUP($Q541,'Workforce distribution'!$C$8:$AD$30,AV$7,FALSE)))),0)</f>
        <v>0</v>
      </c>
      <c r="AW541" s="30">
        <f>_xlfn.IFNA(IF($O541="days",$Y541*(VLOOKUP($K541,'Bed parameters'!$A$9:$I$12,9,FALSE))*$F541*(VLOOKUP($Q541,'Workforce distribution'!$C$8:$AD$30,AW$7,FALSE)),IF($Q541="n/a",(IF($P541=AW$6,$X541*$F541,0)),$X541*$F541*(VLOOKUP($Q541,'Workforce distribution'!$C$8:$AD$30,AW$7,FALSE)))),0)</f>
        <v>0</v>
      </c>
      <c r="AX541" s="30">
        <f>_xlfn.IFNA(IF($O541="days",$Y541*(VLOOKUP($K541,'Bed parameters'!$A$9:$I$12,9,FALSE))*$F541*(VLOOKUP($Q541,'Workforce distribution'!$C$8:$AD$30,AX$7,FALSE)),IF($Q541="n/a",(IF($P541=AX$6,$X541*$F541,0)),$X541*$F541*(VLOOKUP($Q541,'Workforce distribution'!$C$8:$AD$30,AX$7,FALSE)))),0)</f>
        <v>0</v>
      </c>
      <c r="AY541" s="30">
        <f>_xlfn.IFNA(IF($O541="days",$Y541*(VLOOKUP($K541,'Bed parameters'!$A$9:$I$12,9,FALSE))*$F541*(VLOOKUP($Q541,'Workforce distribution'!$C$8:$AD$30,AY$7,FALSE)),IF($Q541="n/a",(IF($P541=AY$6,$X541*$F541,0)),$X541*$F541*(VLOOKUP($Q541,'Workforce distribution'!$C$8:$AD$30,AY$7,FALSE)))),0)</f>
        <v>0</v>
      </c>
      <c r="AZ541" s="30">
        <f>_xlfn.IFNA(IF($O541="days",$Y541*(VLOOKUP($K541,'Bed parameters'!$A$9:$I$12,9,FALSE))*$F541*(VLOOKUP($Q541,'Workforce distribution'!$C$8:$AD$30,AZ$7,FALSE)),IF($Q541="n/a",(IF($P541=AZ$6,$X541*$F541,0)),$X541*$F541*(VLOOKUP($Q541,'Workforce distribution'!$C$8:$AD$30,AZ$7,FALSE)))),0)</f>
        <v>0</v>
      </c>
      <c r="BA541" s="30">
        <f>_xlfn.IFNA(IF($O541="days",$Y541*(VLOOKUP($K541,'Bed parameters'!$A$9:$I$12,9,FALSE))*$F541*(VLOOKUP($Q541,'Workforce distribution'!$C$8:$AD$30,BA$7,FALSE)),IF($Q541="n/a",(IF($P541=BA$6,$X541*$F541,0)),$X541*$F541*(VLOOKUP($Q541,'Workforce distribution'!$C$8:$AD$30,BA$7,FALSE)))),0)</f>
        <v>0</v>
      </c>
      <c r="BB541" s="30">
        <f>_xlfn.IFNA(IF($O541="days",$Y541*(VLOOKUP($K541,'Bed parameters'!$A$9:$I$12,9,FALSE))*$F541*(VLOOKUP($Q541,'Workforce distribution'!$C$8:$AD$30,BB$7,FALSE)),IF($Q541="n/a",(IF($P541=BB$6,$X541*$F541,0)),$X541*$F541*(VLOOKUP($Q541,'Workforce distribution'!$C$8:$AD$30,BB$7,FALSE)))),0)</f>
        <v>0</v>
      </c>
      <c r="BC541" s="149">
        <f t="shared" si="73"/>
        <v>0</v>
      </c>
      <c r="BD541" s="288">
        <f>IF($Q541="n/a",(IF('Workforce hours'!D$30=0,0,(AB541/'Workforce hours'!D$30))),(IF(VLOOKUP($Q541,'Workforce hours'!$C$8:$AD$30,BD$7,FALSE)=0,0,(AB541/(VLOOKUP($Q541,'Workforce hours'!$C$8:$AD$30,BD$7,FALSE))))))</f>
        <v>0</v>
      </c>
      <c r="BE541" s="288">
        <f>IF($Q541="n/a",(IF('Workforce hours'!E$30=0,0,(AC541/'Workforce hours'!E$30))),(IF(VLOOKUP($Q541,'Workforce hours'!$C$8:$AD$30,BE$7,FALSE)=0,0,(AC541/(VLOOKUP($Q541,'Workforce hours'!$C$8:$AD$30,BE$7,FALSE))))))</f>
        <v>0</v>
      </c>
      <c r="BF541" s="288">
        <f>IF($Q541="n/a",(IF('Workforce hours'!F$30=0,0,(AD541/'Workforce hours'!F$30))),(IF(VLOOKUP($Q541,'Workforce hours'!$C$8:$AD$30,BF$7,FALSE)=0,0,(AD541/(VLOOKUP($Q541,'Workforce hours'!$C$8:$AD$30,BF$7,FALSE))))))</f>
        <v>0</v>
      </c>
      <c r="BG541" s="288">
        <f>IF($Q541="n/a",(IF('Workforce hours'!G$30=0,0,(AE541/'Workforce hours'!G$30))),(IF(VLOOKUP($Q541,'Workforce hours'!$C$8:$AD$30,BG$7,FALSE)=0,0,(AE541/(VLOOKUP($Q541,'Workforce hours'!$C$8:$AD$30,BG$7,FALSE))))))</f>
        <v>0</v>
      </c>
      <c r="BH541" s="288">
        <f>IF($Q541="n/a",(IF('Workforce hours'!H$30=0,0,(AF541/'Workforce hours'!H$30))),(IF(VLOOKUP($Q541,'Workforce hours'!$C$8:$AD$30,BH$7,FALSE)=0,0,(AF541/(VLOOKUP($Q541,'Workforce hours'!$C$8:$AD$30,BH$7,FALSE))))))</f>
        <v>0</v>
      </c>
      <c r="BI541" s="288">
        <f>IF($Q541="n/a",(IF('Workforce hours'!I$30=0,0,(AG541/'Workforce hours'!I$30))),(IF(VLOOKUP($Q541,'Workforce hours'!$C$8:$AD$30,BI$7,FALSE)=0,0,(AG541/(VLOOKUP($Q541,'Workforce hours'!$C$8:$AD$30,BI$7,FALSE))))))</f>
        <v>0</v>
      </c>
      <c r="BJ541" s="288">
        <f>IF($Q541="n/a",(IF('Workforce hours'!J$30=0,0,(AH541/'Workforce hours'!J$30))),(IF(VLOOKUP($Q541,'Workforce hours'!$C$8:$AD$30,BJ$7,FALSE)=0,0,(AH541/(VLOOKUP($Q541,'Workforce hours'!$C$8:$AD$30,BJ$7,FALSE))))))</f>
        <v>0</v>
      </c>
      <c r="BK541" s="288">
        <f>IF($Q541="n/a",(IF('Workforce hours'!K$30=0,0,(AI541/'Workforce hours'!K$30))),(IF(VLOOKUP($Q541,'Workforce hours'!$C$8:$AD$30,BK$7,FALSE)=0,0,(AI541/(VLOOKUP($Q541,'Workforce hours'!$C$8:$AD$30,BK$7,FALSE))))))</f>
        <v>0</v>
      </c>
      <c r="BL541" s="288">
        <f>IF($Q541="n/a",(IF('Workforce hours'!L$30=0,0,(AJ541/'Workforce hours'!L$30))),(IF(VLOOKUP($Q541,'Workforce hours'!$C$8:$AD$30,BL$7,FALSE)=0,0,(AJ541/(VLOOKUP($Q541,'Workforce hours'!$C$8:$AD$30,BL$7,FALSE))))))</f>
        <v>0</v>
      </c>
      <c r="BM541" s="288">
        <f>IF($Q541="n/a",(IF('Workforce hours'!M$30=0,0,(AK541/'Workforce hours'!M$30))),(IF(VLOOKUP($Q541,'Workforce hours'!$C$8:$AD$30,BM$7,FALSE)=0,0,(AK541/(VLOOKUP($Q541,'Workforce hours'!$C$8:$AD$30,BM$7,FALSE))))))</f>
        <v>0</v>
      </c>
      <c r="BN541" s="288">
        <f>IF($Q541="n/a",(IF('Workforce hours'!N$30=0,0,(AL541/'Workforce hours'!N$30))),(IF(VLOOKUP($Q541,'Workforce hours'!$C$8:$AD$30,BN$7,FALSE)=0,0,(AL541/(VLOOKUP($Q541,'Workforce hours'!$C$8:$AD$30,BN$7,FALSE))))))</f>
        <v>0</v>
      </c>
      <c r="BO541" s="288">
        <f>IF($Q541="n/a",(IF('Workforce hours'!O$30=0,0,(AM541/'Workforce hours'!O$30))),(IF(VLOOKUP($Q541,'Workforce hours'!$C$8:$AD$30,BO$7,FALSE)=0,0,(AM541/(VLOOKUP($Q541,'Workforce hours'!$C$8:$AD$30,BO$7,FALSE))))))</f>
        <v>0</v>
      </c>
      <c r="BP541" s="288">
        <f>IF($Q541="n/a",(IF('Workforce hours'!P$30=0,0,(AN541/'Workforce hours'!P$30))),(IF(VLOOKUP($Q541,'Workforce hours'!$C$8:$AD$30,BP$7,FALSE)=0,0,(AN541/(VLOOKUP($Q541,'Workforce hours'!$C$8:$AD$30,BP$7,FALSE))))))</f>
        <v>0</v>
      </c>
      <c r="BQ541" s="288">
        <f>IF($Q541="n/a",(IF('Workforce hours'!Q$30=0,0,(AO541/'Workforce hours'!Q$30))),(IF(VLOOKUP($Q541,'Workforce hours'!$C$8:$AD$30,BQ$7,FALSE)=0,0,(AO541/(VLOOKUP($Q541,'Workforce hours'!$C$8:$AD$30,BQ$7,FALSE))))))</f>
        <v>0</v>
      </c>
      <c r="BR541" s="288">
        <f>IF($Q541="n/a",(IF('Workforce hours'!R$30=0,0,(AP541/'Workforce hours'!R$30))),(IF(VLOOKUP($Q541,'Workforce hours'!$C$8:$AD$30,BR$7,FALSE)=0,0,(AP541/(VLOOKUP($Q541,'Workforce hours'!$C$8:$AD$30,BR$7,FALSE))))))</f>
        <v>0</v>
      </c>
      <c r="BS541" s="288">
        <f>IF($Q541="n/a",(IF('Workforce hours'!S$30=0,0,(AQ541/'Workforce hours'!S$30))),(IF(VLOOKUP($Q541,'Workforce hours'!$C$8:$AD$30,BS$7,FALSE)=0,0,(AQ541/(VLOOKUP($Q541,'Workforce hours'!$C$8:$AD$30,BS$7,FALSE))))))</f>
        <v>0</v>
      </c>
      <c r="BT541" s="288">
        <f>IF($Q541="n/a",(IF('Workforce hours'!T$30=0,0,(AR541/'Workforce hours'!T$30))),(IF(VLOOKUP($Q541,'Workforce hours'!$C$8:$AD$30,BT$7,FALSE)=0,0,(AR541/(VLOOKUP($Q541,'Workforce hours'!$C$8:$AD$30,BT$7,FALSE))))))</f>
        <v>0</v>
      </c>
      <c r="BU541" s="288">
        <f>IF($Q541="n/a",(IF('Workforce hours'!U$30=0,0,(AS541/'Workforce hours'!U$30))),(IF(VLOOKUP($Q541,'Workforce hours'!$C$8:$AD$30,BU$7,FALSE)=0,0,(AS541/(VLOOKUP($Q541,'Workforce hours'!$C$8:$AD$30,BU$7,FALSE))))))</f>
        <v>0</v>
      </c>
      <c r="BV541" s="288">
        <f>IF($Q541="n/a",(IF('Workforce hours'!V$30=0,0,(AT541/'Workforce hours'!V$30))),(IF(VLOOKUP($Q541,'Workforce hours'!$C$8:$AD$30,BV$7,FALSE)=0,0,(AT541/(VLOOKUP($Q541,'Workforce hours'!$C$8:$AD$30,BV$7,FALSE))))))</f>
        <v>0</v>
      </c>
      <c r="BW541" s="288">
        <f>IF($Q541="n/a",(IF('Workforce hours'!W$30=0,0,(AU541/'Workforce hours'!W$30))),(IF(VLOOKUP($Q541,'Workforce hours'!$C$8:$AD$30,BW$7,FALSE)=0,0,(AU541/(VLOOKUP($Q541,'Workforce hours'!$C$8:$AD$30,BW$7,FALSE))))))</f>
        <v>0</v>
      </c>
      <c r="BX541" s="288">
        <f>IF($Q541="n/a",(IF('Workforce hours'!X$30=0,0,(AV541/'Workforce hours'!X$30))),(IF(VLOOKUP($Q541,'Workforce hours'!$C$8:$AD$30,BX$7,FALSE)=0,0,(AV541/(VLOOKUP($Q541,'Workforce hours'!$C$8:$AD$30,BX$7,FALSE))))))</f>
        <v>0</v>
      </c>
      <c r="BY541" s="288">
        <f>IF($Q541="n/a",(IF('Workforce hours'!Y$30=0,0,(AW541/'Workforce hours'!Y$30))),(IF(VLOOKUP($Q541,'Workforce hours'!$C$8:$AD$30,BY$7,FALSE)=0,0,(AW541/(VLOOKUP($Q541,'Workforce hours'!$C$8:$AD$30,BY$7,FALSE))))))</f>
        <v>0</v>
      </c>
      <c r="BZ541" s="288">
        <f>IF($Q541="n/a",(IF('Workforce hours'!Z$30=0,0,(AX541/'Workforce hours'!Z$30))),(IF(VLOOKUP($Q541,'Workforce hours'!$C$8:$AD$30,BZ$7,FALSE)=0,0,(AX541/(VLOOKUP($Q541,'Workforce hours'!$C$8:$AD$30,BZ$7,FALSE))))))</f>
        <v>0</v>
      </c>
      <c r="CA541" s="288">
        <f>IF($Q541="n/a",(IF('Workforce hours'!AA$30=0,0,(AY541/'Workforce hours'!AA$30))),(IF(VLOOKUP($Q541,'Workforce hours'!$C$8:$AD$30,CA$7,FALSE)=0,0,(AY541/(VLOOKUP($Q541,'Workforce hours'!$C$8:$AD$30,CA$7,FALSE))))))</f>
        <v>0</v>
      </c>
      <c r="CB541" s="288">
        <f>IF($Q541="n/a",(IF('Workforce hours'!AB$30=0,0,(AZ541/'Workforce hours'!AB$30))),(IF(VLOOKUP($Q541,'Workforce hours'!$C$8:$AD$30,CB$7,FALSE)=0,0,(AZ541/(VLOOKUP($Q541,'Workforce hours'!$C$8:$AD$30,CB$7,FALSE))))))</f>
        <v>0</v>
      </c>
      <c r="CC541" s="288">
        <f>IF($Q541="n/a",(IF('Workforce hours'!AC$30=0,0,(BA541/'Workforce hours'!AC$30))),(IF(VLOOKUP($Q541,'Workforce hours'!$C$8:$AD$30,CC$7,FALSE)=0,0,(BA541/(VLOOKUP($Q541,'Workforce hours'!$C$8:$AD$30,CC$7,FALSE))))))</f>
        <v>0</v>
      </c>
      <c r="CD541" s="288">
        <f>IF($Q541="n/a",(IF('Workforce hours'!AD$30=0,0,(BB541/'Workforce hours'!AD$30))),(IF(VLOOKUP($Q541,'Workforce hours'!$C$8:$AD$30,CD$7,FALSE)=0,0,(BB541/(VLOOKUP($Q541,'Workforce hours'!$C$8:$AD$30,CD$7,FALSE))))))</f>
        <v>0</v>
      </c>
      <c r="CE541" s="289">
        <f t="shared" si="74"/>
        <v>0</v>
      </c>
      <c r="CF541" s="290">
        <f>BD541*'Workforce costs'!B$9*(1+'Workforce costs'!B$10)*(1+'Workforce costs'!B$11)</f>
        <v>0</v>
      </c>
      <c r="CG541" s="290">
        <f>BE541*'Workforce costs'!C$9*(1+'Workforce costs'!C$10)*(1+'Workforce costs'!C$11)</f>
        <v>0</v>
      </c>
      <c r="CH541" s="290">
        <f>BF541*'Workforce costs'!D$9*(1+'Workforce costs'!D$10)*(1+'Workforce costs'!D$11)</f>
        <v>0</v>
      </c>
      <c r="CI541" s="290">
        <f>BG541*'Workforce costs'!E$9*(1+'Workforce costs'!E$10)*(1+'Workforce costs'!E$11)</f>
        <v>0</v>
      </c>
      <c r="CJ541" s="290">
        <f>BH541*'Workforce costs'!F$9*(1+'Workforce costs'!F$10)*(1+'Workforce costs'!F$11)</f>
        <v>0</v>
      </c>
      <c r="CK541" s="290">
        <f>BI541*'Workforce costs'!G$9*(1+'Workforce costs'!G$10)*(1+'Workforce costs'!G$11)</f>
        <v>0</v>
      </c>
      <c r="CL541" s="290">
        <f>BJ541*'Workforce costs'!H$9*(1+'Workforce costs'!H$10)*(1+'Workforce costs'!H$11)</f>
        <v>0</v>
      </c>
      <c r="CM541" s="290">
        <f>BK541*'Workforce costs'!I$9*(1+'Workforce costs'!I$10)*(1+'Workforce costs'!I$11)</f>
        <v>0</v>
      </c>
      <c r="CN541" s="290">
        <f>BL541*'Workforce costs'!J$9*(1+'Workforce costs'!J$10)*(1+'Workforce costs'!J$11)</f>
        <v>0</v>
      </c>
      <c r="CO541" s="290">
        <f>BM541*'Workforce costs'!K$9*(1+'Workforce costs'!K$10)*(1+'Workforce costs'!K$11)</f>
        <v>0</v>
      </c>
      <c r="CP541" s="290">
        <f>BN541*'Workforce costs'!L$9*(1+'Workforce costs'!L$10)*(1+'Workforce costs'!L$11)</f>
        <v>0</v>
      </c>
      <c r="CQ541" s="290">
        <f>BO541*'Workforce costs'!M$9*(1+'Workforce costs'!M$10)*(1+'Workforce costs'!M$11)</f>
        <v>0</v>
      </c>
      <c r="CR541" s="290">
        <f>BP541*'Workforce costs'!N$9*(1+'Workforce costs'!N$10)*(1+'Workforce costs'!N$11)</f>
        <v>0</v>
      </c>
      <c r="CS541" s="290">
        <f>BQ541*'Workforce costs'!O$9*(1+'Workforce costs'!O$10)*(1+'Workforce costs'!O$11)</f>
        <v>0</v>
      </c>
      <c r="CT541" s="290">
        <f>BR541*'Workforce costs'!P$9*(1+'Workforce costs'!P$10)*(1+'Workforce costs'!P$11)</f>
        <v>0</v>
      </c>
      <c r="CU541" s="290">
        <f>BS541*'Workforce costs'!Q$9*(1+'Workforce costs'!Q$10)*(1+'Workforce costs'!Q$11)</f>
        <v>0</v>
      </c>
      <c r="CV541" s="290">
        <f>BT541*'Workforce costs'!R$9*(1+'Workforce costs'!R$10)*(1+'Workforce costs'!R$11)</f>
        <v>0</v>
      </c>
      <c r="CW541" s="290">
        <f>BU541*'Workforce costs'!S$9*(1+'Workforce costs'!S$10)*(1+'Workforce costs'!S$11)</f>
        <v>0</v>
      </c>
      <c r="CX541" s="290">
        <f>BV541*'Workforce costs'!T$9*(1+'Workforce costs'!T$10)*(1+'Workforce costs'!T$11)</f>
        <v>0</v>
      </c>
      <c r="CY541" s="290">
        <f>BW541*'Workforce costs'!U$9*(1+'Workforce costs'!U$10)*(1+'Workforce costs'!U$11)</f>
        <v>0</v>
      </c>
      <c r="CZ541" s="290">
        <f>BX541*'Workforce costs'!V$9*(1+'Workforce costs'!V$10)*(1+'Workforce costs'!V$11)</f>
        <v>0</v>
      </c>
      <c r="DA541" s="290">
        <f>BY541*'Workforce costs'!W$9*(1+'Workforce costs'!W$10)*(1+'Workforce costs'!W$11)</f>
        <v>0</v>
      </c>
      <c r="DB541" s="290">
        <f>BZ541*'Workforce costs'!X$9*(1+'Workforce costs'!X$10)*(1+'Workforce costs'!X$11)</f>
        <v>0</v>
      </c>
      <c r="DC541" s="290">
        <f>CA541*'Workforce costs'!Y$9*(1+'Workforce costs'!Y$10)*(1+'Workforce costs'!Y$11)</f>
        <v>0</v>
      </c>
      <c r="DD541" s="290">
        <f>CB541*'Workforce costs'!Z$9*(1+'Workforce costs'!Z$10)*(1+'Workforce costs'!Z$11)</f>
        <v>0</v>
      </c>
      <c r="DE541" s="290">
        <f>CC541*'Workforce costs'!AA$9*(1+'Workforce costs'!AA$10)*(1+'Workforce costs'!AA$11)</f>
        <v>0</v>
      </c>
      <c r="DF541" s="290">
        <f>CD541*'Workforce costs'!AB$9*(1+'Workforce costs'!AB$10)*(1+'Workforce costs'!AB$11)</f>
        <v>0</v>
      </c>
    </row>
    <row r="542" spans="1:110" x14ac:dyDescent="0.3">
      <c r="A542" s="2" t="str">
        <f>Outputs!$A$4</f>
        <v>Australia</v>
      </c>
      <c r="B542" s="2" t="str">
        <f t="shared" si="67"/>
        <v>Australia ALL</v>
      </c>
      <c r="C542" s="30">
        <f>VLOOKUP($B542,Populations!$D$15:$H$1920,3,FALSE)</f>
        <v>26648878</v>
      </c>
      <c r="D542" s="255">
        <f>IF(OR($H542="General pop",$H542="Schools",$H542="Workplace",$H542="Skills Training",$H542="Digital Supports"),1,VLOOKUP($B542,Populations!$D$15:$H$1920,5,FALSE))</f>
        <v>1</v>
      </c>
      <c r="E542" s="88">
        <f>VLOOKUP(I542,Epidemiology!$C$10:$H$47,6,FALSE)</f>
        <v>4058.5607998479391</v>
      </c>
      <c r="F542" s="102">
        <f>'Care profiles'!R543</f>
        <v>0.1</v>
      </c>
      <c r="G542" s="15" t="str">
        <f>'Care profiles'!A543</f>
        <v>ALL</v>
      </c>
      <c r="H542" s="15" t="str">
        <f>'Care profiles'!B543</f>
        <v>Skills Training</v>
      </c>
      <c r="I542" s="15" t="str">
        <f>'Care profiles'!C543</f>
        <v>Skills Training - Other Non-Health Professionals</v>
      </c>
      <c r="J542" s="15" t="str">
        <f>'Care profiles'!D543</f>
        <v>Top-up</v>
      </c>
      <c r="K542" s="15" t="str">
        <f>'Care profiles'!E543</f>
        <v>Refresher Skills Training – Other Non-Health Professionals</v>
      </c>
      <c r="L542" s="104">
        <f>'Care profiles'!F543</f>
        <v>0.13</v>
      </c>
      <c r="M542" s="15">
        <f>'Care profiles'!G543</f>
        <v>1</v>
      </c>
      <c r="N542" s="15">
        <f>'Care profiles'!H543</f>
        <v>120</v>
      </c>
      <c r="O542" s="15" t="str">
        <f>'Care profiles'!I543</f>
        <v>min</v>
      </c>
      <c r="P542" s="15" t="str">
        <f>'Care profiles'!J543</f>
        <v>Training Facilitator</v>
      </c>
      <c r="Q542" s="15" t="str">
        <f>'Care profiles'!K543</f>
        <v>n/a</v>
      </c>
      <c r="R542" s="15" t="str">
        <f>'Care profiles'!M543</f>
        <v>Y</v>
      </c>
      <c r="S542" s="15" t="str">
        <f>'Care profiles'!O543</f>
        <v>N</v>
      </c>
      <c r="T542" s="15" t="str">
        <f>'Care profiles'!Q543</f>
        <v>N</v>
      </c>
      <c r="U542" s="30">
        <f t="shared" si="68"/>
        <v>1081560.9161073014</v>
      </c>
      <c r="V542" s="30">
        <f t="shared" si="69"/>
        <v>140602.9190939492</v>
      </c>
      <c r="W542" s="30">
        <f>IF(M542="n/a",0,IF(O542="days",V542*M542*(1+(VLOOKUP(K542,'Bed parameters'!$A$9:$G$12,7,FALSE))),V542*M542))</f>
        <v>140602.9190939492</v>
      </c>
      <c r="X542" s="30">
        <f t="shared" si="70"/>
        <v>281205.83818789839</v>
      </c>
      <c r="Y542" s="30">
        <f t="shared" si="71"/>
        <v>0</v>
      </c>
      <c r="Z542" s="113">
        <f>_xlfn.IFNA(Y542/((VLOOKUP(K542,'Bed parameters'!$A$9:$G$12,3,FALSE))*(VLOOKUP(K542,'Bed parameters'!$A$9:$G$12,5,FALSE))),0)</f>
        <v>0</v>
      </c>
      <c r="AA542" s="30">
        <f t="shared" si="72"/>
        <v>28120.583818789841</v>
      </c>
      <c r="AB542" s="30">
        <f>_xlfn.IFNA(IF($O542="days",$Y542*(VLOOKUP($K542,'Bed parameters'!$A$9:$I$12,9,FALSE))*$F542*(VLOOKUP($Q542,'Workforce distribution'!$C$8:$AD$30,AB$7,FALSE)),IF($Q542="n/a",(IF($P542=AB$6,$X542*$F542,0)),$X542*$F542*(VLOOKUP($Q542,'Workforce distribution'!$C$8:$AD$30,AB$7,FALSE)))),0)</f>
        <v>0</v>
      </c>
      <c r="AC542" s="30">
        <f>_xlfn.IFNA(IF($O542="days",$Y542*(VLOOKUP($K542,'Bed parameters'!$A$9:$I$12,9,FALSE))*$F542*(VLOOKUP($Q542,'Workforce distribution'!$C$8:$AD$30,AC$7,FALSE)),IF($Q542="n/a",(IF($P542=AC$6,$X542*$F542,0)),$X542*$F542*(VLOOKUP($Q542,'Workforce distribution'!$C$8:$AD$30,AC$7,FALSE)))),0)</f>
        <v>0</v>
      </c>
      <c r="AD542" s="30">
        <f>_xlfn.IFNA(IF($O542="days",$Y542*(VLOOKUP($K542,'Bed parameters'!$A$9:$I$12,9,FALSE))*$F542*(VLOOKUP($Q542,'Workforce distribution'!$C$8:$AD$30,AD$7,FALSE)),IF($Q542="n/a",(IF($P542=AD$6,$X542*$F542,0)),$X542*$F542*(VLOOKUP($Q542,'Workforce distribution'!$C$8:$AD$30,AD$7,FALSE)))),0)</f>
        <v>28120.583818789841</v>
      </c>
      <c r="AE542" s="30">
        <f>_xlfn.IFNA(IF($O542="days",$Y542*(VLOOKUP($K542,'Bed parameters'!$A$9:$I$12,9,FALSE))*$F542*(VLOOKUP($Q542,'Workforce distribution'!$C$8:$AD$30,AE$7,FALSE)),IF($Q542="n/a",(IF($P542=AE$6,$X542*$F542,0)),$X542*$F542*(VLOOKUP($Q542,'Workforce distribution'!$C$8:$AD$30,AE$7,FALSE)))),0)</f>
        <v>0</v>
      </c>
      <c r="AF542" s="30">
        <f>_xlfn.IFNA(IF($O542="days",$Y542*(VLOOKUP($K542,'Bed parameters'!$A$9:$I$12,9,FALSE))*$F542*(VLOOKUP($Q542,'Workforce distribution'!$C$8:$AD$30,AF$7,FALSE)),IF($Q542="n/a",(IF($P542=AF$6,$X542*$F542,0)),$X542*$F542*(VLOOKUP($Q542,'Workforce distribution'!$C$8:$AD$30,AF$7,FALSE)))),0)</f>
        <v>0</v>
      </c>
      <c r="AG542" s="30">
        <f>_xlfn.IFNA(IF($O542="days",$Y542*(VLOOKUP($K542,'Bed parameters'!$A$9:$I$12,9,FALSE))*$F542*(VLOOKUP($Q542,'Workforce distribution'!$C$8:$AD$30,AG$7,FALSE)),IF($Q542="n/a",(IF($P542=AG$6,$X542*$F542,0)),$X542*$F542*(VLOOKUP($Q542,'Workforce distribution'!$C$8:$AD$30,AG$7,FALSE)))),0)</f>
        <v>0</v>
      </c>
      <c r="AH542" s="30">
        <f>_xlfn.IFNA(IF($O542="days",$Y542*(VLOOKUP($K542,'Bed parameters'!$A$9:$I$12,9,FALSE))*$F542*(VLOOKUP($Q542,'Workforce distribution'!$C$8:$AD$30,AH$7,FALSE)),IF($Q542="n/a",(IF($P542=AH$6,$X542*$F542,0)),$X542*$F542*(VLOOKUP($Q542,'Workforce distribution'!$C$8:$AD$30,AH$7,FALSE)))),0)</f>
        <v>0</v>
      </c>
      <c r="AI542" s="30">
        <f>_xlfn.IFNA(IF($O542="days",$Y542*(VLOOKUP($K542,'Bed parameters'!$A$9:$I$12,9,FALSE))*$F542*(VLOOKUP($Q542,'Workforce distribution'!$C$8:$AD$30,AI$7,FALSE)),IF($Q542="n/a",(IF($P542=AI$6,$X542*$F542,0)),$X542*$F542*(VLOOKUP($Q542,'Workforce distribution'!$C$8:$AD$30,AI$7,FALSE)))),0)</f>
        <v>0</v>
      </c>
      <c r="AJ542" s="30">
        <f>_xlfn.IFNA(IF($O542="days",$Y542*(VLOOKUP($K542,'Bed parameters'!$A$9:$I$12,9,FALSE))*$F542*(VLOOKUP($Q542,'Workforce distribution'!$C$8:$AD$30,AJ$7,FALSE)),IF($Q542="n/a",(IF($P542=AJ$6,$X542*$F542,0)),$X542*$F542*(VLOOKUP($Q542,'Workforce distribution'!$C$8:$AD$30,AJ$7,FALSE)))),0)</f>
        <v>0</v>
      </c>
      <c r="AK542" s="30">
        <f>_xlfn.IFNA(IF($O542="days",$Y542*(VLOOKUP($K542,'Bed parameters'!$A$9:$I$12,9,FALSE))*$F542*(VLOOKUP($Q542,'Workforce distribution'!$C$8:$AD$30,AK$7,FALSE)),IF($Q542="n/a",(IF($P542=AK$6,$X542*$F542,0)),$X542*$F542*(VLOOKUP($Q542,'Workforce distribution'!$C$8:$AD$30,AK$7,FALSE)))),0)</f>
        <v>0</v>
      </c>
      <c r="AL542" s="30">
        <f>_xlfn.IFNA(IF($O542="days",$Y542*(VLOOKUP($K542,'Bed parameters'!$A$9:$I$12,9,FALSE))*$F542*(VLOOKUP($Q542,'Workforce distribution'!$C$8:$AD$30,AL$7,FALSE)),IF($Q542="n/a",(IF($P542=AL$6,$X542*$F542,0)),$X542*$F542*(VLOOKUP($Q542,'Workforce distribution'!$C$8:$AD$30,AL$7,FALSE)))),0)</f>
        <v>0</v>
      </c>
      <c r="AM542" s="30">
        <f>_xlfn.IFNA(IF($O542="days",$Y542*(VLOOKUP($K542,'Bed parameters'!$A$9:$I$12,9,FALSE))*$F542*(VLOOKUP($Q542,'Workforce distribution'!$C$8:$AD$30,AM$7,FALSE)),IF($Q542="n/a",(IF($P542=AM$6,$X542*$F542,0)),$X542*$F542*(VLOOKUP($Q542,'Workforce distribution'!$C$8:$AD$30,AM$7,FALSE)))),0)</f>
        <v>0</v>
      </c>
      <c r="AN542" s="30">
        <f>_xlfn.IFNA(IF($O542="days",$Y542*(VLOOKUP($K542,'Bed parameters'!$A$9:$I$12,9,FALSE))*$F542*(VLOOKUP($Q542,'Workforce distribution'!$C$8:$AD$30,AN$7,FALSE)),IF($Q542="n/a",(IF($P542=AN$6,$X542*$F542,0)),$X542*$F542*(VLOOKUP($Q542,'Workforce distribution'!$C$8:$AD$30,AN$7,FALSE)))),0)</f>
        <v>0</v>
      </c>
      <c r="AO542" s="30">
        <f>_xlfn.IFNA(IF($O542="days",$Y542*(VLOOKUP($K542,'Bed parameters'!$A$9:$I$12,9,FALSE))*$F542*(VLOOKUP($Q542,'Workforce distribution'!$C$8:$AD$30,AO$7,FALSE)),IF($Q542="n/a",(IF($P542=AO$6,$X542*$F542,0)),$X542*$F542*(VLOOKUP($Q542,'Workforce distribution'!$C$8:$AD$30,AO$7,FALSE)))),0)</f>
        <v>0</v>
      </c>
      <c r="AP542" s="30">
        <f>_xlfn.IFNA(IF($O542="days",$Y542*(VLOOKUP($K542,'Bed parameters'!$A$9:$I$12,9,FALSE))*$F542*(VLOOKUP($Q542,'Workforce distribution'!$C$8:$AD$30,AP$7,FALSE)),IF($Q542="n/a",(IF($P542=AP$6,$X542*$F542,0)),$X542*$F542*(VLOOKUP($Q542,'Workforce distribution'!$C$8:$AD$30,AP$7,FALSE)))),0)</f>
        <v>0</v>
      </c>
      <c r="AQ542" s="30">
        <f>_xlfn.IFNA(IF($O542="days",$Y542*(VLOOKUP($K542,'Bed parameters'!$A$9:$I$12,9,FALSE))*$F542*(VLOOKUP($Q542,'Workforce distribution'!$C$8:$AD$30,AQ$7,FALSE)),IF($Q542="n/a",(IF($P542=AQ$6,$X542*$F542,0)),$X542*$F542*(VLOOKUP($Q542,'Workforce distribution'!$C$8:$AD$30,AQ$7,FALSE)))),0)</f>
        <v>0</v>
      </c>
      <c r="AR542" s="30">
        <f>_xlfn.IFNA(IF($O542="days",$Y542*(VLOOKUP($K542,'Bed parameters'!$A$9:$I$12,9,FALSE))*$F542*(VLOOKUP($Q542,'Workforce distribution'!$C$8:$AD$30,AR$7,FALSE)),IF($Q542="n/a",(IF($P542=AR$6,$X542*$F542,0)),$X542*$F542*(VLOOKUP($Q542,'Workforce distribution'!$C$8:$AD$30,AR$7,FALSE)))),0)</f>
        <v>0</v>
      </c>
      <c r="AS542" s="30">
        <f>_xlfn.IFNA(IF($O542="days",$Y542*(VLOOKUP($K542,'Bed parameters'!$A$9:$I$12,9,FALSE))*$F542*(VLOOKUP($Q542,'Workforce distribution'!$C$8:$AD$30,AS$7,FALSE)),IF($Q542="n/a",(IF($P542=AS$6,$X542*$F542,0)),$X542*$F542*(VLOOKUP($Q542,'Workforce distribution'!$C$8:$AD$30,AS$7,FALSE)))),0)</f>
        <v>0</v>
      </c>
      <c r="AT542" s="30">
        <f>_xlfn.IFNA(IF($O542="days",$Y542*(VLOOKUP($K542,'Bed parameters'!$A$9:$I$12,9,FALSE))*$F542*(VLOOKUP($Q542,'Workforce distribution'!$C$8:$AD$30,AT$7,FALSE)),IF($Q542="n/a",(IF($P542=AT$6,$X542*$F542,0)),$X542*$F542*(VLOOKUP($Q542,'Workforce distribution'!$C$8:$AD$30,AT$7,FALSE)))),0)</f>
        <v>0</v>
      </c>
      <c r="AU542" s="30">
        <f>_xlfn.IFNA(IF($O542="days",$Y542*(VLOOKUP($K542,'Bed parameters'!$A$9:$I$12,9,FALSE))*$F542*(VLOOKUP($Q542,'Workforce distribution'!$C$8:$AD$30,AU$7,FALSE)),IF($Q542="n/a",(IF($P542=AU$6,$X542*$F542,0)),$X542*$F542*(VLOOKUP($Q542,'Workforce distribution'!$C$8:$AD$30,AU$7,FALSE)))),0)</f>
        <v>0</v>
      </c>
      <c r="AV542" s="30">
        <f>_xlfn.IFNA(IF($O542="days",$Y542*(VLOOKUP($K542,'Bed parameters'!$A$9:$I$12,9,FALSE))*$F542*(VLOOKUP($Q542,'Workforce distribution'!$C$8:$AD$30,AV$7,FALSE)),IF($Q542="n/a",(IF($P542=AV$6,$X542*$F542,0)),$X542*$F542*(VLOOKUP($Q542,'Workforce distribution'!$C$8:$AD$30,AV$7,FALSE)))),0)</f>
        <v>0</v>
      </c>
      <c r="AW542" s="30">
        <f>_xlfn.IFNA(IF($O542="days",$Y542*(VLOOKUP($K542,'Bed parameters'!$A$9:$I$12,9,FALSE))*$F542*(VLOOKUP($Q542,'Workforce distribution'!$C$8:$AD$30,AW$7,FALSE)),IF($Q542="n/a",(IF($P542=AW$6,$X542*$F542,0)),$X542*$F542*(VLOOKUP($Q542,'Workforce distribution'!$C$8:$AD$30,AW$7,FALSE)))),0)</f>
        <v>0</v>
      </c>
      <c r="AX542" s="30">
        <f>_xlfn.IFNA(IF($O542="days",$Y542*(VLOOKUP($K542,'Bed parameters'!$A$9:$I$12,9,FALSE))*$F542*(VLOOKUP($Q542,'Workforce distribution'!$C$8:$AD$30,AX$7,FALSE)),IF($Q542="n/a",(IF($P542=AX$6,$X542*$F542,0)),$X542*$F542*(VLOOKUP($Q542,'Workforce distribution'!$C$8:$AD$30,AX$7,FALSE)))),0)</f>
        <v>0</v>
      </c>
      <c r="AY542" s="30">
        <f>_xlfn.IFNA(IF($O542="days",$Y542*(VLOOKUP($K542,'Bed parameters'!$A$9:$I$12,9,FALSE))*$F542*(VLOOKUP($Q542,'Workforce distribution'!$C$8:$AD$30,AY$7,FALSE)),IF($Q542="n/a",(IF($P542=AY$6,$X542*$F542,0)),$X542*$F542*(VLOOKUP($Q542,'Workforce distribution'!$C$8:$AD$30,AY$7,FALSE)))),0)</f>
        <v>0</v>
      </c>
      <c r="AZ542" s="30">
        <f>_xlfn.IFNA(IF($O542="days",$Y542*(VLOOKUP($K542,'Bed parameters'!$A$9:$I$12,9,FALSE))*$F542*(VLOOKUP($Q542,'Workforce distribution'!$C$8:$AD$30,AZ$7,FALSE)),IF($Q542="n/a",(IF($P542=AZ$6,$X542*$F542,0)),$X542*$F542*(VLOOKUP($Q542,'Workforce distribution'!$C$8:$AD$30,AZ$7,FALSE)))),0)</f>
        <v>0</v>
      </c>
      <c r="BA542" s="30">
        <f>_xlfn.IFNA(IF($O542="days",$Y542*(VLOOKUP($K542,'Bed parameters'!$A$9:$I$12,9,FALSE))*$F542*(VLOOKUP($Q542,'Workforce distribution'!$C$8:$AD$30,BA$7,FALSE)),IF($Q542="n/a",(IF($P542=BA$6,$X542*$F542,0)),$X542*$F542*(VLOOKUP($Q542,'Workforce distribution'!$C$8:$AD$30,BA$7,FALSE)))),0)</f>
        <v>0</v>
      </c>
      <c r="BB542" s="30">
        <f>_xlfn.IFNA(IF($O542="days",$Y542*(VLOOKUP($K542,'Bed parameters'!$A$9:$I$12,9,FALSE))*$F542*(VLOOKUP($Q542,'Workforce distribution'!$C$8:$AD$30,BB$7,FALSE)),IF($Q542="n/a",(IF($P542=BB$6,$X542*$F542,0)),$X542*$F542*(VLOOKUP($Q542,'Workforce distribution'!$C$8:$AD$30,BB$7,FALSE)))),0)</f>
        <v>0</v>
      </c>
      <c r="BC542" s="149">
        <f t="shared" si="73"/>
        <v>28.120583818789839</v>
      </c>
      <c r="BD542" s="288">
        <f>IF($Q542="n/a",(IF('Workforce hours'!D$30=0,0,(AB542/'Workforce hours'!D$30))),(IF(VLOOKUP($Q542,'Workforce hours'!$C$8:$AD$30,BD$7,FALSE)=0,0,(AB542/(VLOOKUP($Q542,'Workforce hours'!$C$8:$AD$30,BD$7,FALSE))))))</f>
        <v>0</v>
      </c>
      <c r="BE542" s="288">
        <f>IF($Q542="n/a",(IF('Workforce hours'!E$30=0,0,(AC542/'Workforce hours'!E$30))),(IF(VLOOKUP($Q542,'Workforce hours'!$C$8:$AD$30,BE$7,FALSE)=0,0,(AC542/(VLOOKUP($Q542,'Workforce hours'!$C$8:$AD$30,BE$7,FALSE))))))</f>
        <v>0</v>
      </c>
      <c r="BF542" s="288">
        <f>IF($Q542="n/a",(IF('Workforce hours'!F$30=0,0,(AD542/'Workforce hours'!F$30))),(IF(VLOOKUP($Q542,'Workforce hours'!$C$8:$AD$30,BF$7,FALSE)=0,0,(AD542/(VLOOKUP($Q542,'Workforce hours'!$C$8:$AD$30,BF$7,FALSE))))))</f>
        <v>28.120583818789839</v>
      </c>
      <c r="BG542" s="288">
        <f>IF($Q542="n/a",(IF('Workforce hours'!G$30=0,0,(AE542/'Workforce hours'!G$30))),(IF(VLOOKUP($Q542,'Workforce hours'!$C$8:$AD$30,BG$7,FALSE)=0,0,(AE542/(VLOOKUP($Q542,'Workforce hours'!$C$8:$AD$30,BG$7,FALSE))))))</f>
        <v>0</v>
      </c>
      <c r="BH542" s="288">
        <f>IF($Q542="n/a",(IF('Workforce hours'!H$30=0,0,(AF542/'Workforce hours'!H$30))),(IF(VLOOKUP($Q542,'Workforce hours'!$C$8:$AD$30,BH$7,FALSE)=0,0,(AF542/(VLOOKUP($Q542,'Workforce hours'!$C$8:$AD$30,BH$7,FALSE))))))</f>
        <v>0</v>
      </c>
      <c r="BI542" s="288">
        <f>IF($Q542="n/a",(IF('Workforce hours'!I$30=0,0,(AG542/'Workforce hours'!I$30))),(IF(VLOOKUP($Q542,'Workforce hours'!$C$8:$AD$30,BI$7,FALSE)=0,0,(AG542/(VLOOKUP($Q542,'Workforce hours'!$C$8:$AD$30,BI$7,FALSE))))))</f>
        <v>0</v>
      </c>
      <c r="BJ542" s="288">
        <f>IF($Q542="n/a",(IF('Workforce hours'!J$30=0,0,(AH542/'Workforce hours'!J$30))),(IF(VLOOKUP($Q542,'Workforce hours'!$C$8:$AD$30,BJ$7,FALSE)=0,0,(AH542/(VLOOKUP($Q542,'Workforce hours'!$C$8:$AD$30,BJ$7,FALSE))))))</f>
        <v>0</v>
      </c>
      <c r="BK542" s="288">
        <f>IF($Q542="n/a",(IF('Workforce hours'!K$30=0,0,(AI542/'Workforce hours'!K$30))),(IF(VLOOKUP($Q542,'Workforce hours'!$C$8:$AD$30,BK$7,FALSE)=0,0,(AI542/(VLOOKUP($Q542,'Workforce hours'!$C$8:$AD$30,BK$7,FALSE))))))</f>
        <v>0</v>
      </c>
      <c r="BL542" s="288">
        <f>IF($Q542="n/a",(IF('Workforce hours'!L$30=0,0,(AJ542/'Workforce hours'!L$30))),(IF(VLOOKUP($Q542,'Workforce hours'!$C$8:$AD$30,BL$7,FALSE)=0,0,(AJ542/(VLOOKUP($Q542,'Workforce hours'!$C$8:$AD$30,BL$7,FALSE))))))</f>
        <v>0</v>
      </c>
      <c r="BM542" s="288">
        <f>IF($Q542="n/a",(IF('Workforce hours'!M$30=0,0,(AK542/'Workforce hours'!M$30))),(IF(VLOOKUP($Q542,'Workforce hours'!$C$8:$AD$30,BM$7,FALSE)=0,0,(AK542/(VLOOKUP($Q542,'Workforce hours'!$C$8:$AD$30,BM$7,FALSE))))))</f>
        <v>0</v>
      </c>
      <c r="BN542" s="288">
        <f>IF($Q542="n/a",(IF('Workforce hours'!N$30=0,0,(AL542/'Workforce hours'!N$30))),(IF(VLOOKUP($Q542,'Workforce hours'!$C$8:$AD$30,BN$7,FALSE)=0,0,(AL542/(VLOOKUP($Q542,'Workforce hours'!$C$8:$AD$30,BN$7,FALSE))))))</f>
        <v>0</v>
      </c>
      <c r="BO542" s="288">
        <f>IF($Q542="n/a",(IF('Workforce hours'!O$30=0,0,(AM542/'Workforce hours'!O$30))),(IF(VLOOKUP($Q542,'Workforce hours'!$C$8:$AD$30,BO$7,FALSE)=0,0,(AM542/(VLOOKUP($Q542,'Workforce hours'!$C$8:$AD$30,BO$7,FALSE))))))</f>
        <v>0</v>
      </c>
      <c r="BP542" s="288">
        <f>IF($Q542="n/a",(IF('Workforce hours'!P$30=0,0,(AN542/'Workforce hours'!P$30))),(IF(VLOOKUP($Q542,'Workforce hours'!$C$8:$AD$30,BP$7,FALSE)=0,0,(AN542/(VLOOKUP($Q542,'Workforce hours'!$C$8:$AD$30,BP$7,FALSE))))))</f>
        <v>0</v>
      </c>
      <c r="BQ542" s="288">
        <f>IF($Q542="n/a",(IF('Workforce hours'!Q$30=0,0,(AO542/'Workforce hours'!Q$30))),(IF(VLOOKUP($Q542,'Workforce hours'!$C$8:$AD$30,BQ$7,FALSE)=0,0,(AO542/(VLOOKUP($Q542,'Workforce hours'!$C$8:$AD$30,BQ$7,FALSE))))))</f>
        <v>0</v>
      </c>
      <c r="BR542" s="288">
        <f>IF($Q542="n/a",(IF('Workforce hours'!R$30=0,0,(AP542/'Workforce hours'!R$30))),(IF(VLOOKUP($Q542,'Workforce hours'!$C$8:$AD$30,BR$7,FALSE)=0,0,(AP542/(VLOOKUP($Q542,'Workforce hours'!$C$8:$AD$30,BR$7,FALSE))))))</f>
        <v>0</v>
      </c>
      <c r="BS542" s="288">
        <f>IF($Q542="n/a",(IF('Workforce hours'!S$30=0,0,(AQ542/'Workforce hours'!S$30))),(IF(VLOOKUP($Q542,'Workforce hours'!$C$8:$AD$30,BS$7,FALSE)=0,0,(AQ542/(VLOOKUP($Q542,'Workforce hours'!$C$8:$AD$30,BS$7,FALSE))))))</f>
        <v>0</v>
      </c>
      <c r="BT542" s="288">
        <f>IF($Q542="n/a",(IF('Workforce hours'!T$30=0,0,(AR542/'Workforce hours'!T$30))),(IF(VLOOKUP($Q542,'Workforce hours'!$C$8:$AD$30,BT$7,FALSE)=0,0,(AR542/(VLOOKUP($Q542,'Workforce hours'!$C$8:$AD$30,BT$7,FALSE))))))</f>
        <v>0</v>
      </c>
      <c r="BU542" s="288">
        <f>IF($Q542="n/a",(IF('Workforce hours'!U$30=0,0,(AS542/'Workforce hours'!U$30))),(IF(VLOOKUP($Q542,'Workforce hours'!$C$8:$AD$30,BU$7,FALSE)=0,0,(AS542/(VLOOKUP($Q542,'Workforce hours'!$C$8:$AD$30,BU$7,FALSE))))))</f>
        <v>0</v>
      </c>
      <c r="BV542" s="288">
        <f>IF($Q542="n/a",(IF('Workforce hours'!V$30=0,0,(AT542/'Workforce hours'!V$30))),(IF(VLOOKUP($Q542,'Workforce hours'!$C$8:$AD$30,BV$7,FALSE)=0,0,(AT542/(VLOOKUP($Q542,'Workforce hours'!$C$8:$AD$30,BV$7,FALSE))))))</f>
        <v>0</v>
      </c>
      <c r="BW542" s="288">
        <f>IF($Q542="n/a",(IF('Workforce hours'!W$30=0,0,(AU542/'Workforce hours'!W$30))),(IF(VLOOKUP($Q542,'Workforce hours'!$C$8:$AD$30,BW$7,FALSE)=0,0,(AU542/(VLOOKUP($Q542,'Workforce hours'!$C$8:$AD$30,BW$7,FALSE))))))</f>
        <v>0</v>
      </c>
      <c r="BX542" s="288">
        <f>IF($Q542="n/a",(IF('Workforce hours'!X$30=0,0,(AV542/'Workforce hours'!X$30))),(IF(VLOOKUP($Q542,'Workforce hours'!$C$8:$AD$30,BX$7,FALSE)=0,0,(AV542/(VLOOKUP($Q542,'Workforce hours'!$C$8:$AD$30,BX$7,FALSE))))))</f>
        <v>0</v>
      </c>
      <c r="BY542" s="288">
        <f>IF($Q542="n/a",(IF('Workforce hours'!Y$30=0,0,(AW542/'Workforce hours'!Y$30))),(IF(VLOOKUP($Q542,'Workforce hours'!$C$8:$AD$30,BY$7,FALSE)=0,0,(AW542/(VLOOKUP($Q542,'Workforce hours'!$C$8:$AD$30,BY$7,FALSE))))))</f>
        <v>0</v>
      </c>
      <c r="BZ542" s="288">
        <f>IF($Q542="n/a",(IF('Workforce hours'!Z$30=0,0,(AX542/'Workforce hours'!Z$30))),(IF(VLOOKUP($Q542,'Workforce hours'!$C$8:$AD$30,BZ$7,FALSE)=0,0,(AX542/(VLOOKUP($Q542,'Workforce hours'!$C$8:$AD$30,BZ$7,FALSE))))))</f>
        <v>0</v>
      </c>
      <c r="CA542" s="288">
        <f>IF($Q542="n/a",(IF('Workforce hours'!AA$30=0,0,(AY542/'Workforce hours'!AA$30))),(IF(VLOOKUP($Q542,'Workforce hours'!$C$8:$AD$30,CA$7,FALSE)=0,0,(AY542/(VLOOKUP($Q542,'Workforce hours'!$C$8:$AD$30,CA$7,FALSE))))))</f>
        <v>0</v>
      </c>
      <c r="CB542" s="288">
        <f>IF($Q542="n/a",(IF('Workforce hours'!AB$30=0,0,(AZ542/'Workforce hours'!AB$30))),(IF(VLOOKUP($Q542,'Workforce hours'!$C$8:$AD$30,CB$7,FALSE)=0,0,(AZ542/(VLOOKUP($Q542,'Workforce hours'!$C$8:$AD$30,CB$7,FALSE))))))</f>
        <v>0</v>
      </c>
      <c r="CC542" s="288">
        <f>IF($Q542="n/a",(IF('Workforce hours'!AC$30=0,0,(BA542/'Workforce hours'!AC$30))),(IF(VLOOKUP($Q542,'Workforce hours'!$C$8:$AD$30,CC$7,FALSE)=0,0,(BA542/(VLOOKUP($Q542,'Workforce hours'!$C$8:$AD$30,CC$7,FALSE))))))</f>
        <v>0</v>
      </c>
      <c r="CD542" s="288">
        <f>IF($Q542="n/a",(IF('Workforce hours'!AD$30=0,0,(BB542/'Workforce hours'!AD$30))),(IF(VLOOKUP($Q542,'Workforce hours'!$C$8:$AD$30,CD$7,FALSE)=0,0,(BB542/(VLOOKUP($Q542,'Workforce hours'!$C$8:$AD$30,CD$7,FALSE))))))</f>
        <v>0</v>
      </c>
      <c r="CE542" s="289">
        <f t="shared" si="74"/>
        <v>0</v>
      </c>
      <c r="CF542" s="290">
        <f>BD542*'Workforce costs'!B$9*(1+'Workforce costs'!B$10)*(1+'Workforce costs'!B$11)</f>
        <v>0</v>
      </c>
      <c r="CG542" s="290">
        <f>BE542*'Workforce costs'!C$9*(1+'Workforce costs'!C$10)*(1+'Workforce costs'!C$11)</f>
        <v>0</v>
      </c>
      <c r="CH542" s="290">
        <f>BF542*'Workforce costs'!D$9*(1+'Workforce costs'!D$10)*(1+'Workforce costs'!D$11)</f>
        <v>0</v>
      </c>
      <c r="CI542" s="290">
        <f>BG542*'Workforce costs'!E$9*(1+'Workforce costs'!E$10)*(1+'Workforce costs'!E$11)</f>
        <v>0</v>
      </c>
      <c r="CJ542" s="290">
        <f>BH542*'Workforce costs'!F$9*(1+'Workforce costs'!F$10)*(1+'Workforce costs'!F$11)</f>
        <v>0</v>
      </c>
      <c r="CK542" s="290">
        <f>BI542*'Workforce costs'!G$9*(1+'Workforce costs'!G$10)*(1+'Workforce costs'!G$11)</f>
        <v>0</v>
      </c>
      <c r="CL542" s="290">
        <f>BJ542*'Workforce costs'!H$9*(1+'Workforce costs'!H$10)*(1+'Workforce costs'!H$11)</f>
        <v>0</v>
      </c>
      <c r="CM542" s="290">
        <f>BK542*'Workforce costs'!I$9*(1+'Workforce costs'!I$10)*(1+'Workforce costs'!I$11)</f>
        <v>0</v>
      </c>
      <c r="CN542" s="290">
        <f>BL542*'Workforce costs'!J$9*(1+'Workforce costs'!J$10)*(1+'Workforce costs'!J$11)</f>
        <v>0</v>
      </c>
      <c r="CO542" s="290">
        <f>BM542*'Workforce costs'!K$9*(1+'Workforce costs'!K$10)*(1+'Workforce costs'!K$11)</f>
        <v>0</v>
      </c>
      <c r="CP542" s="290">
        <f>BN542*'Workforce costs'!L$9*(1+'Workforce costs'!L$10)*(1+'Workforce costs'!L$11)</f>
        <v>0</v>
      </c>
      <c r="CQ542" s="290">
        <f>BO542*'Workforce costs'!M$9*(1+'Workforce costs'!M$10)*(1+'Workforce costs'!M$11)</f>
        <v>0</v>
      </c>
      <c r="CR542" s="290">
        <f>BP542*'Workforce costs'!N$9*(1+'Workforce costs'!N$10)*(1+'Workforce costs'!N$11)</f>
        <v>0</v>
      </c>
      <c r="CS542" s="290">
        <f>BQ542*'Workforce costs'!O$9*(1+'Workforce costs'!O$10)*(1+'Workforce costs'!O$11)</f>
        <v>0</v>
      </c>
      <c r="CT542" s="290">
        <f>BR542*'Workforce costs'!P$9*(1+'Workforce costs'!P$10)*(1+'Workforce costs'!P$11)</f>
        <v>0</v>
      </c>
      <c r="CU542" s="290">
        <f>BS542*'Workforce costs'!Q$9*(1+'Workforce costs'!Q$10)*(1+'Workforce costs'!Q$11)</f>
        <v>0</v>
      </c>
      <c r="CV542" s="290">
        <f>BT542*'Workforce costs'!R$9*(1+'Workforce costs'!R$10)*(1+'Workforce costs'!R$11)</f>
        <v>0</v>
      </c>
      <c r="CW542" s="290">
        <f>BU542*'Workforce costs'!S$9*(1+'Workforce costs'!S$10)*(1+'Workforce costs'!S$11)</f>
        <v>0</v>
      </c>
      <c r="CX542" s="290">
        <f>BV542*'Workforce costs'!T$9*(1+'Workforce costs'!T$10)*(1+'Workforce costs'!T$11)</f>
        <v>0</v>
      </c>
      <c r="CY542" s="290">
        <f>BW542*'Workforce costs'!U$9*(1+'Workforce costs'!U$10)*(1+'Workforce costs'!U$11)</f>
        <v>0</v>
      </c>
      <c r="CZ542" s="290">
        <f>BX542*'Workforce costs'!V$9*(1+'Workforce costs'!V$10)*(1+'Workforce costs'!V$11)</f>
        <v>0</v>
      </c>
      <c r="DA542" s="290">
        <f>BY542*'Workforce costs'!W$9*(1+'Workforce costs'!W$10)*(1+'Workforce costs'!W$11)</f>
        <v>0</v>
      </c>
      <c r="DB542" s="290">
        <f>BZ542*'Workforce costs'!X$9*(1+'Workforce costs'!X$10)*(1+'Workforce costs'!X$11)</f>
        <v>0</v>
      </c>
      <c r="DC542" s="290">
        <f>CA542*'Workforce costs'!Y$9*(1+'Workforce costs'!Y$10)*(1+'Workforce costs'!Y$11)</f>
        <v>0</v>
      </c>
      <c r="DD542" s="290">
        <f>CB542*'Workforce costs'!Z$9*(1+'Workforce costs'!Z$10)*(1+'Workforce costs'!Z$11)</f>
        <v>0</v>
      </c>
      <c r="DE542" s="290">
        <f>CC542*'Workforce costs'!AA$9*(1+'Workforce costs'!AA$10)*(1+'Workforce costs'!AA$11)</f>
        <v>0</v>
      </c>
      <c r="DF542" s="290">
        <f>CD542*'Workforce costs'!AB$9*(1+'Workforce costs'!AB$10)*(1+'Workforce costs'!AB$11)</f>
        <v>0</v>
      </c>
    </row>
    <row r="543" spans="1:110" x14ac:dyDescent="0.3">
      <c r="A543" s="2" t="str">
        <f>Outputs!$A$4</f>
        <v>Australia</v>
      </c>
      <c r="B543" s="2" t="str">
        <f t="shared" si="67"/>
        <v>Australia ALL</v>
      </c>
      <c r="C543" s="30">
        <f>VLOOKUP($B543,Populations!$D$15:$H$1920,3,FALSE)</f>
        <v>26648878</v>
      </c>
      <c r="D543" s="255">
        <f>IF(OR($H543="General pop",$H543="Schools",$H543="Workplace",$H543="Skills Training",$H543="Digital Supports"),1,VLOOKUP($B543,Populations!$D$15:$H$1920,5,FALSE))</f>
        <v>1</v>
      </c>
      <c r="E543" s="88">
        <f>VLOOKUP(I543,Epidemiology!$C$10:$H$47,6,FALSE)</f>
        <v>100000</v>
      </c>
      <c r="F543" s="102">
        <f>'Care profiles'!R544</f>
        <v>1</v>
      </c>
      <c r="G543" s="15" t="str">
        <f>'Care profiles'!A544</f>
        <v>ALL</v>
      </c>
      <c r="H543" s="15" t="str">
        <f>'Care profiles'!B544</f>
        <v>Digital Supports</v>
      </c>
      <c r="I543" s="15" t="str">
        <f>'Care profiles'!C544</f>
        <v>Digital Supports</v>
      </c>
      <c r="J543" s="15" t="str">
        <f>'Care profiles'!D544</f>
        <v>Top-up</v>
      </c>
      <c r="K543" s="15" t="str">
        <f>'Care profiles'!E544</f>
        <v>Telephone and Web-Based Support Services – Peer Warmlines</v>
      </c>
      <c r="L543" s="104">
        <f>'Care profiles'!F544</f>
        <v>4.0000000000000003E-5</v>
      </c>
      <c r="M543" s="15">
        <f>'Care profiles'!G544</f>
        <v>1</v>
      </c>
      <c r="N543" s="15">
        <f>'Care profiles'!H544</f>
        <v>60</v>
      </c>
      <c r="O543" s="15" t="str">
        <f>'Care profiles'!I544</f>
        <v>min</v>
      </c>
      <c r="P543" s="15" t="str">
        <f>'Care profiles'!J544</f>
        <v>Peer Worker</v>
      </c>
      <c r="Q543" s="15" t="str">
        <f>'Care profiles'!K544</f>
        <v>n/a</v>
      </c>
      <c r="R543" s="15" t="str">
        <f>'Care profiles'!M544</f>
        <v>Y</v>
      </c>
      <c r="S543" s="15" t="str">
        <f>'Care profiles'!O544</f>
        <v>N</v>
      </c>
      <c r="T543" s="15" t="str">
        <f>'Care profiles'!Q544</f>
        <v>N</v>
      </c>
      <c r="U543" s="30">
        <f t="shared" si="68"/>
        <v>26648878</v>
      </c>
      <c r="V543" s="30">
        <f t="shared" si="69"/>
        <v>1065.9551200000001</v>
      </c>
      <c r="W543" s="30">
        <f>IF(M543="n/a",0,IF(O543="days",V543*M543*(1+(VLOOKUP(K543,'Bed parameters'!$A$9:$G$12,7,FALSE))),V543*M543))</f>
        <v>1065.9551200000001</v>
      </c>
      <c r="X543" s="30">
        <f t="shared" si="70"/>
        <v>1065.9551200000001</v>
      </c>
      <c r="Y543" s="30">
        <f t="shared" si="71"/>
        <v>0</v>
      </c>
      <c r="Z543" s="113">
        <f>_xlfn.IFNA(Y543/((VLOOKUP(K543,'Bed parameters'!$A$9:$G$12,3,FALSE))*(VLOOKUP(K543,'Bed parameters'!$A$9:$G$12,5,FALSE))),0)</f>
        <v>0</v>
      </c>
      <c r="AA543" s="30">
        <f t="shared" si="72"/>
        <v>1065.9551200000001</v>
      </c>
      <c r="AB543" s="30">
        <f>_xlfn.IFNA(IF($O543="days",$Y543*(VLOOKUP($K543,'Bed parameters'!$A$9:$I$12,9,FALSE))*$F543*(VLOOKUP($Q543,'Workforce distribution'!$C$8:$AD$30,AB$7,FALSE)),IF($Q543="n/a",(IF($P543=AB$6,$X543*$F543,0)),$X543*$F543*(VLOOKUP($Q543,'Workforce distribution'!$C$8:$AD$30,AB$7,FALSE)))),0)</f>
        <v>0</v>
      </c>
      <c r="AC543" s="30">
        <f>_xlfn.IFNA(IF($O543="days",$Y543*(VLOOKUP($K543,'Bed parameters'!$A$9:$I$12,9,FALSE))*$F543*(VLOOKUP($Q543,'Workforce distribution'!$C$8:$AD$30,AC$7,FALSE)),IF($Q543="n/a",(IF($P543=AC$6,$X543*$F543,0)),$X543*$F543*(VLOOKUP($Q543,'Workforce distribution'!$C$8:$AD$30,AC$7,FALSE)))),0)</f>
        <v>0</v>
      </c>
      <c r="AD543" s="30">
        <f>_xlfn.IFNA(IF($O543="days",$Y543*(VLOOKUP($K543,'Bed parameters'!$A$9:$I$12,9,FALSE))*$F543*(VLOOKUP($Q543,'Workforce distribution'!$C$8:$AD$30,AD$7,FALSE)),IF($Q543="n/a",(IF($P543=AD$6,$X543*$F543,0)),$X543*$F543*(VLOOKUP($Q543,'Workforce distribution'!$C$8:$AD$30,AD$7,FALSE)))),0)</f>
        <v>0</v>
      </c>
      <c r="AE543" s="30">
        <f>_xlfn.IFNA(IF($O543="days",$Y543*(VLOOKUP($K543,'Bed parameters'!$A$9:$I$12,9,FALSE))*$F543*(VLOOKUP($Q543,'Workforce distribution'!$C$8:$AD$30,AE$7,FALSE)),IF($Q543="n/a",(IF($P543=AE$6,$X543*$F543,0)),$X543*$F543*(VLOOKUP($Q543,'Workforce distribution'!$C$8:$AD$30,AE$7,FALSE)))),0)</f>
        <v>1065.9551200000001</v>
      </c>
      <c r="AF543" s="30">
        <f>_xlfn.IFNA(IF($O543="days",$Y543*(VLOOKUP($K543,'Bed parameters'!$A$9:$I$12,9,FALSE))*$F543*(VLOOKUP($Q543,'Workforce distribution'!$C$8:$AD$30,AF$7,FALSE)),IF($Q543="n/a",(IF($P543=AF$6,$X543*$F543,0)),$X543*$F543*(VLOOKUP($Q543,'Workforce distribution'!$C$8:$AD$30,AF$7,FALSE)))),0)</f>
        <v>0</v>
      </c>
      <c r="AG543" s="30">
        <f>_xlfn.IFNA(IF($O543="days",$Y543*(VLOOKUP($K543,'Bed parameters'!$A$9:$I$12,9,FALSE))*$F543*(VLOOKUP($Q543,'Workforce distribution'!$C$8:$AD$30,AG$7,FALSE)),IF($Q543="n/a",(IF($P543=AG$6,$X543*$F543,0)),$X543*$F543*(VLOOKUP($Q543,'Workforce distribution'!$C$8:$AD$30,AG$7,FALSE)))),0)</f>
        <v>0</v>
      </c>
      <c r="AH543" s="30">
        <f>_xlfn.IFNA(IF($O543="days",$Y543*(VLOOKUP($K543,'Bed parameters'!$A$9:$I$12,9,FALSE))*$F543*(VLOOKUP($Q543,'Workforce distribution'!$C$8:$AD$30,AH$7,FALSE)),IF($Q543="n/a",(IF($P543=AH$6,$X543*$F543,0)),$X543*$F543*(VLOOKUP($Q543,'Workforce distribution'!$C$8:$AD$30,AH$7,FALSE)))),0)</f>
        <v>0</v>
      </c>
      <c r="AI543" s="30">
        <f>_xlfn.IFNA(IF($O543="days",$Y543*(VLOOKUP($K543,'Bed parameters'!$A$9:$I$12,9,FALSE))*$F543*(VLOOKUP($Q543,'Workforce distribution'!$C$8:$AD$30,AI$7,FALSE)),IF($Q543="n/a",(IF($P543=AI$6,$X543*$F543,0)),$X543*$F543*(VLOOKUP($Q543,'Workforce distribution'!$C$8:$AD$30,AI$7,FALSE)))),0)</f>
        <v>0</v>
      </c>
      <c r="AJ543" s="30">
        <f>_xlfn.IFNA(IF($O543="days",$Y543*(VLOOKUP($K543,'Bed parameters'!$A$9:$I$12,9,FALSE))*$F543*(VLOOKUP($Q543,'Workforce distribution'!$C$8:$AD$30,AJ$7,FALSE)),IF($Q543="n/a",(IF($P543=AJ$6,$X543*$F543,0)),$X543*$F543*(VLOOKUP($Q543,'Workforce distribution'!$C$8:$AD$30,AJ$7,FALSE)))),0)</f>
        <v>0</v>
      </c>
      <c r="AK543" s="30">
        <f>_xlfn.IFNA(IF($O543="days",$Y543*(VLOOKUP($K543,'Bed parameters'!$A$9:$I$12,9,FALSE))*$F543*(VLOOKUP($Q543,'Workforce distribution'!$C$8:$AD$30,AK$7,FALSE)),IF($Q543="n/a",(IF($P543=AK$6,$X543*$F543,0)),$X543*$F543*(VLOOKUP($Q543,'Workforce distribution'!$C$8:$AD$30,AK$7,FALSE)))),0)</f>
        <v>0</v>
      </c>
      <c r="AL543" s="30">
        <f>_xlfn.IFNA(IF($O543="days",$Y543*(VLOOKUP($K543,'Bed parameters'!$A$9:$I$12,9,FALSE))*$F543*(VLOOKUP($Q543,'Workforce distribution'!$C$8:$AD$30,AL$7,FALSE)),IF($Q543="n/a",(IF($P543=AL$6,$X543*$F543,0)),$X543*$F543*(VLOOKUP($Q543,'Workforce distribution'!$C$8:$AD$30,AL$7,FALSE)))),0)</f>
        <v>0</v>
      </c>
      <c r="AM543" s="30">
        <f>_xlfn.IFNA(IF($O543="days",$Y543*(VLOOKUP($K543,'Bed parameters'!$A$9:$I$12,9,FALSE))*$F543*(VLOOKUP($Q543,'Workforce distribution'!$C$8:$AD$30,AM$7,FALSE)),IF($Q543="n/a",(IF($P543=AM$6,$X543*$F543,0)),$X543*$F543*(VLOOKUP($Q543,'Workforce distribution'!$C$8:$AD$30,AM$7,FALSE)))),0)</f>
        <v>0</v>
      </c>
      <c r="AN543" s="30">
        <f>_xlfn.IFNA(IF($O543="days",$Y543*(VLOOKUP($K543,'Bed parameters'!$A$9:$I$12,9,FALSE))*$F543*(VLOOKUP($Q543,'Workforce distribution'!$C$8:$AD$30,AN$7,FALSE)),IF($Q543="n/a",(IF($P543=AN$6,$X543*$F543,0)),$X543*$F543*(VLOOKUP($Q543,'Workforce distribution'!$C$8:$AD$30,AN$7,FALSE)))),0)</f>
        <v>0</v>
      </c>
      <c r="AO543" s="30">
        <f>_xlfn.IFNA(IF($O543="days",$Y543*(VLOOKUP($K543,'Bed parameters'!$A$9:$I$12,9,FALSE))*$F543*(VLOOKUP($Q543,'Workforce distribution'!$C$8:$AD$30,AO$7,FALSE)),IF($Q543="n/a",(IF($P543=AO$6,$X543*$F543,0)),$X543*$F543*(VLOOKUP($Q543,'Workforce distribution'!$C$8:$AD$30,AO$7,FALSE)))),0)</f>
        <v>0</v>
      </c>
      <c r="AP543" s="30">
        <f>_xlfn.IFNA(IF($O543="days",$Y543*(VLOOKUP($K543,'Bed parameters'!$A$9:$I$12,9,FALSE))*$F543*(VLOOKUP($Q543,'Workforce distribution'!$C$8:$AD$30,AP$7,FALSE)),IF($Q543="n/a",(IF($P543=AP$6,$X543*$F543,0)),$X543*$F543*(VLOOKUP($Q543,'Workforce distribution'!$C$8:$AD$30,AP$7,FALSE)))),0)</f>
        <v>0</v>
      </c>
      <c r="AQ543" s="30">
        <f>_xlfn.IFNA(IF($O543="days",$Y543*(VLOOKUP($K543,'Bed parameters'!$A$9:$I$12,9,FALSE))*$F543*(VLOOKUP($Q543,'Workforce distribution'!$C$8:$AD$30,AQ$7,FALSE)),IF($Q543="n/a",(IF($P543=AQ$6,$X543*$F543,0)),$X543*$F543*(VLOOKUP($Q543,'Workforce distribution'!$C$8:$AD$30,AQ$7,FALSE)))),0)</f>
        <v>0</v>
      </c>
      <c r="AR543" s="30">
        <f>_xlfn.IFNA(IF($O543="days",$Y543*(VLOOKUP($K543,'Bed parameters'!$A$9:$I$12,9,FALSE))*$F543*(VLOOKUP($Q543,'Workforce distribution'!$C$8:$AD$30,AR$7,FALSE)),IF($Q543="n/a",(IF($P543=AR$6,$X543*$F543,0)),$X543*$F543*(VLOOKUP($Q543,'Workforce distribution'!$C$8:$AD$30,AR$7,FALSE)))),0)</f>
        <v>0</v>
      </c>
      <c r="AS543" s="30">
        <f>_xlfn.IFNA(IF($O543="days",$Y543*(VLOOKUP($K543,'Bed parameters'!$A$9:$I$12,9,FALSE))*$F543*(VLOOKUP($Q543,'Workforce distribution'!$C$8:$AD$30,AS$7,FALSE)),IF($Q543="n/a",(IF($P543=AS$6,$X543*$F543,0)),$X543*$F543*(VLOOKUP($Q543,'Workforce distribution'!$C$8:$AD$30,AS$7,FALSE)))),0)</f>
        <v>0</v>
      </c>
      <c r="AT543" s="30">
        <f>_xlfn.IFNA(IF($O543="days",$Y543*(VLOOKUP($K543,'Bed parameters'!$A$9:$I$12,9,FALSE))*$F543*(VLOOKUP($Q543,'Workforce distribution'!$C$8:$AD$30,AT$7,FALSE)),IF($Q543="n/a",(IF($P543=AT$6,$X543*$F543,0)),$X543*$F543*(VLOOKUP($Q543,'Workforce distribution'!$C$8:$AD$30,AT$7,FALSE)))),0)</f>
        <v>0</v>
      </c>
      <c r="AU543" s="30">
        <f>_xlfn.IFNA(IF($O543="days",$Y543*(VLOOKUP($K543,'Bed parameters'!$A$9:$I$12,9,FALSE))*$F543*(VLOOKUP($Q543,'Workforce distribution'!$C$8:$AD$30,AU$7,FALSE)),IF($Q543="n/a",(IF($P543=AU$6,$X543*$F543,0)),$X543*$F543*(VLOOKUP($Q543,'Workforce distribution'!$C$8:$AD$30,AU$7,FALSE)))),0)</f>
        <v>0</v>
      </c>
      <c r="AV543" s="30">
        <f>_xlfn.IFNA(IF($O543="days",$Y543*(VLOOKUP($K543,'Bed parameters'!$A$9:$I$12,9,FALSE))*$F543*(VLOOKUP($Q543,'Workforce distribution'!$C$8:$AD$30,AV$7,FALSE)),IF($Q543="n/a",(IF($P543=AV$6,$X543*$F543,0)),$X543*$F543*(VLOOKUP($Q543,'Workforce distribution'!$C$8:$AD$30,AV$7,FALSE)))),0)</f>
        <v>0</v>
      </c>
      <c r="AW543" s="30">
        <f>_xlfn.IFNA(IF($O543="days",$Y543*(VLOOKUP($K543,'Bed parameters'!$A$9:$I$12,9,FALSE))*$F543*(VLOOKUP($Q543,'Workforce distribution'!$C$8:$AD$30,AW$7,FALSE)),IF($Q543="n/a",(IF($P543=AW$6,$X543*$F543,0)),$X543*$F543*(VLOOKUP($Q543,'Workforce distribution'!$C$8:$AD$30,AW$7,FALSE)))),0)</f>
        <v>0</v>
      </c>
      <c r="AX543" s="30">
        <f>_xlfn.IFNA(IF($O543="days",$Y543*(VLOOKUP($K543,'Bed parameters'!$A$9:$I$12,9,FALSE))*$F543*(VLOOKUP($Q543,'Workforce distribution'!$C$8:$AD$30,AX$7,FALSE)),IF($Q543="n/a",(IF($P543=AX$6,$X543*$F543,0)),$X543*$F543*(VLOOKUP($Q543,'Workforce distribution'!$C$8:$AD$30,AX$7,FALSE)))),0)</f>
        <v>0</v>
      </c>
      <c r="AY543" s="30">
        <f>_xlfn.IFNA(IF($O543="days",$Y543*(VLOOKUP($K543,'Bed parameters'!$A$9:$I$12,9,FALSE))*$F543*(VLOOKUP($Q543,'Workforce distribution'!$C$8:$AD$30,AY$7,FALSE)),IF($Q543="n/a",(IF($P543=AY$6,$X543*$F543,0)),$X543*$F543*(VLOOKUP($Q543,'Workforce distribution'!$C$8:$AD$30,AY$7,FALSE)))),0)</f>
        <v>0</v>
      </c>
      <c r="AZ543" s="30">
        <f>_xlfn.IFNA(IF($O543="days",$Y543*(VLOOKUP($K543,'Bed parameters'!$A$9:$I$12,9,FALSE))*$F543*(VLOOKUP($Q543,'Workforce distribution'!$C$8:$AD$30,AZ$7,FALSE)),IF($Q543="n/a",(IF($P543=AZ$6,$X543*$F543,0)),$X543*$F543*(VLOOKUP($Q543,'Workforce distribution'!$C$8:$AD$30,AZ$7,FALSE)))),0)</f>
        <v>0</v>
      </c>
      <c r="BA543" s="30">
        <f>_xlfn.IFNA(IF($O543="days",$Y543*(VLOOKUP($K543,'Bed parameters'!$A$9:$I$12,9,FALSE))*$F543*(VLOOKUP($Q543,'Workforce distribution'!$C$8:$AD$30,BA$7,FALSE)),IF($Q543="n/a",(IF($P543=BA$6,$X543*$F543,0)),$X543*$F543*(VLOOKUP($Q543,'Workforce distribution'!$C$8:$AD$30,BA$7,FALSE)))),0)</f>
        <v>0</v>
      </c>
      <c r="BB543" s="30">
        <f>_xlfn.IFNA(IF($O543="days",$Y543*(VLOOKUP($K543,'Bed parameters'!$A$9:$I$12,9,FALSE))*$F543*(VLOOKUP($Q543,'Workforce distribution'!$C$8:$AD$30,BB$7,FALSE)),IF($Q543="n/a",(IF($P543=BB$6,$X543*$F543,0)),$X543*$F543*(VLOOKUP($Q543,'Workforce distribution'!$C$8:$AD$30,BB$7,FALSE)))),0)</f>
        <v>0</v>
      </c>
      <c r="BC543" s="149">
        <f t="shared" si="73"/>
        <v>0.92751077993888986</v>
      </c>
      <c r="BD543" s="288">
        <f>IF($Q543="n/a",(IF('Workforce hours'!D$30=0,0,(AB543/'Workforce hours'!D$30))),(IF(VLOOKUP($Q543,'Workforce hours'!$C$8:$AD$30,BD$7,FALSE)=0,0,(AB543/(VLOOKUP($Q543,'Workforce hours'!$C$8:$AD$30,BD$7,FALSE))))))</f>
        <v>0</v>
      </c>
      <c r="BE543" s="288">
        <f>IF($Q543="n/a",(IF('Workforce hours'!E$30=0,0,(AC543/'Workforce hours'!E$30))),(IF(VLOOKUP($Q543,'Workforce hours'!$C$8:$AD$30,BE$7,FALSE)=0,0,(AC543/(VLOOKUP($Q543,'Workforce hours'!$C$8:$AD$30,BE$7,FALSE))))))</f>
        <v>0</v>
      </c>
      <c r="BF543" s="288">
        <f>IF($Q543="n/a",(IF('Workforce hours'!F$30=0,0,(AD543/'Workforce hours'!F$30))),(IF(VLOOKUP($Q543,'Workforce hours'!$C$8:$AD$30,BF$7,FALSE)=0,0,(AD543/(VLOOKUP($Q543,'Workforce hours'!$C$8:$AD$30,BF$7,FALSE))))))</f>
        <v>0</v>
      </c>
      <c r="BG543" s="288">
        <f>IF($Q543="n/a",(IF('Workforce hours'!G$30=0,0,(AE543/'Workforce hours'!G$30))),(IF(VLOOKUP($Q543,'Workforce hours'!$C$8:$AD$30,BG$7,FALSE)=0,0,(AE543/(VLOOKUP($Q543,'Workforce hours'!$C$8:$AD$30,BG$7,FALSE))))))</f>
        <v>0.92751077993888986</v>
      </c>
      <c r="BH543" s="288">
        <f>IF($Q543="n/a",(IF('Workforce hours'!H$30=0,0,(AF543/'Workforce hours'!H$30))),(IF(VLOOKUP($Q543,'Workforce hours'!$C$8:$AD$30,BH$7,FALSE)=0,0,(AF543/(VLOOKUP($Q543,'Workforce hours'!$C$8:$AD$30,BH$7,FALSE))))))</f>
        <v>0</v>
      </c>
      <c r="BI543" s="288">
        <f>IF($Q543="n/a",(IF('Workforce hours'!I$30=0,0,(AG543/'Workforce hours'!I$30))),(IF(VLOOKUP($Q543,'Workforce hours'!$C$8:$AD$30,BI$7,FALSE)=0,0,(AG543/(VLOOKUP($Q543,'Workforce hours'!$C$8:$AD$30,BI$7,FALSE))))))</f>
        <v>0</v>
      </c>
      <c r="BJ543" s="288">
        <f>IF($Q543="n/a",(IF('Workforce hours'!J$30=0,0,(AH543/'Workforce hours'!J$30))),(IF(VLOOKUP($Q543,'Workforce hours'!$C$8:$AD$30,BJ$7,FALSE)=0,0,(AH543/(VLOOKUP($Q543,'Workforce hours'!$C$8:$AD$30,BJ$7,FALSE))))))</f>
        <v>0</v>
      </c>
      <c r="BK543" s="288">
        <f>IF($Q543="n/a",(IF('Workforce hours'!K$30=0,0,(AI543/'Workforce hours'!K$30))),(IF(VLOOKUP($Q543,'Workforce hours'!$C$8:$AD$30,BK$7,FALSE)=0,0,(AI543/(VLOOKUP($Q543,'Workforce hours'!$C$8:$AD$30,BK$7,FALSE))))))</f>
        <v>0</v>
      </c>
      <c r="BL543" s="288">
        <f>IF($Q543="n/a",(IF('Workforce hours'!L$30=0,0,(AJ543/'Workforce hours'!L$30))),(IF(VLOOKUP($Q543,'Workforce hours'!$C$8:$AD$30,BL$7,FALSE)=0,0,(AJ543/(VLOOKUP($Q543,'Workforce hours'!$C$8:$AD$30,BL$7,FALSE))))))</f>
        <v>0</v>
      </c>
      <c r="BM543" s="288">
        <f>IF($Q543="n/a",(IF('Workforce hours'!M$30=0,0,(AK543/'Workforce hours'!M$30))),(IF(VLOOKUP($Q543,'Workforce hours'!$C$8:$AD$30,BM$7,FALSE)=0,0,(AK543/(VLOOKUP($Q543,'Workforce hours'!$C$8:$AD$30,BM$7,FALSE))))))</f>
        <v>0</v>
      </c>
      <c r="BN543" s="288">
        <f>IF($Q543="n/a",(IF('Workforce hours'!N$30=0,0,(AL543/'Workforce hours'!N$30))),(IF(VLOOKUP($Q543,'Workforce hours'!$C$8:$AD$30,BN$7,FALSE)=0,0,(AL543/(VLOOKUP($Q543,'Workforce hours'!$C$8:$AD$30,BN$7,FALSE))))))</f>
        <v>0</v>
      </c>
      <c r="BO543" s="288">
        <f>IF($Q543="n/a",(IF('Workforce hours'!O$30=0,0,(AM543/'Workforce hours'!O$30))),(IF(VLOOKUP($Q543,'Workforce hours'!$C$8:$AD$30,BO$7,FALSE)=0,0,(AM543/(VLOOKUP($Q543,'Workforce hours'!$C$8:$AD$30,BO$7,FALSE))))))</f>
        <v>0</v>
      </c>
      <c r="BP543" s="288">
        <f>IF($Q543="n/a",(IF('Workforce hours'!P$30=0,0,(AN543/'Workforce hours'!P$30))),(IF(VLOOKUP($Q543,'Workforce hours'!$C$8:$AD$30,BP$7,FALSE)=0,0,(AN543/(VLOOKUP($Q543,'Workforce hours'!$C$8:$AD$30,BP$7,FALSE))))))</f>
        <v>0</v>
      </c>
      <c r="BQ543" s="288">
        <f>IF($Q543="n/a",(IF('Workforce hours'!Q$30=0,0,(AO543/'Workforce hours'!Q$30))),(IF(VLOOKUP($Q543,'Workforce hours'!$C$8:$AD$30,BQ$7,FALSE)=0,0,(AO543/(VLOOKUP($Q543,'Workforce hours'!$C$8:$AD$30,BQ$7,FALSE))))))</f>
        <v>0</v>
      </c>
      <c r="BR543" s="288">
        <f>IF($Q543="n/a",(IF('Workforce hours'!R$30=0,0,(AP543/'Workforce hours'!R$30))),(IF(VLOOKUP($Q543,'Workforce hours'!$C$8:$AD$30,BR$7,FALSE)=0,0,(AP543/(VLOOKUP($Q543,'Workforce hours'!$C$8:$AD$30,BR$7,FALSE))))))</f>
        <v>0</v>
      </c>
      <c r="BS543" s="288">
        <f>IF($Q543="n/a",(IF('Workforce hours'!S$30=0,0,(AQ543/'Workforce hours'!S$30))),(IF(VLOOKUP($Q543,'Workforce hours'!$C$8:$AD$30,BS$7,FALSE)=0,0,(AQ543/(VLOOKUP($Q543,'Workforce hours'!$C$8:$AD$30,BS$7,FALSE))))))</f>
        <v>0</v>
      </c>
      <c r="BT543" s="288">
        <f>IF($Q543="n/a",(IF('Workforce hours'!T$30=0,0,(AR543/'Workforce hours'!T$30))),(IF(VLOOKUP($Q543,'Workforce hours'!$C$8:$AD$30,BT$7,FALSE)=0,0,(AR543/(VLOOKUP($Q543,'Workforce hours'!$C$8:$AD$30,BT$7,FALSE))))))</f>
        <v>0</v>
      </c>
      <c r="BU543" s="288">
        <f>IF($Q543="n/a",(IF('Workforce hours'!U$30=0,0,(AS543/'Workforce hours'!U$30))),(IF(VLOOKUP($Q543,'Workforce hours'!$C$8:$AD$30,BU$7,FALSE)=0,0,(AS543/(VLOOKUP($Q543,'Workforce hours'!$C$8:$AD$30,BU$7,FALSE))))))</f>
        <v>0</v>
      </c>
      <c r="BV543" s="288">
        <f>IF($Q543="n/a",(IF('Workforce hours'!V$30=0,0,(AT543/'Workforce hours'!V$30))),(IF(VLOOKUP($Q543,'Workforce hours'!$C$8:$AD$30,BV$7,FALSE)=0,0,(AT543/(VLOOKUP($Q543,'Workforce hours'!$C$8:$AD$30,BV$7,FALSE))))))</f>
        <v>0</v>
      </c>
      <c r="BW543" s="288">
        <f>IF($Q543="n/a",(IF('Workforce hours'!W$30=0,0,(AU543/'Workforce hours'!W$30))),(IF(VLOOKUP($Q543,'Workforce hours'!$C$8:$AD$30,BW$7,FALSE)=0,0,(AU543/(VLOOKUP($Q543,'Workforce hours'!$C$8:$AD$30,BW$7,FALSE))))))</f>
        <v>0</v>
      </c>
      <c r="BX543" s="288">
        <f>IF($Q543="n/a",(IF('Workforce hours'!X$30=0,0,(AV543/'Workforce hours'!X$30))),(IF(VLOOKUP($Q543,'Workforce hours'!$C$8:$AD$30,BX$7,FALSE)=0,0,(AV543/(VLOOKUP($Q543,'Workforce hours'!$C$8:$AD$30,BX$7,FALSE))))))</f>
        <v>0</v>
      </c>
      <c r="BY543" s="288">
        <f>IF($Q543="n/a",(IF('Workforce hours'!Y$30=0,0,(AW543/'Workforce hours'!Y$30))),(IF(VLOOKUP($Q543,'Workforce hours'!$C$8:$AD$30,BY$7,FALSE)=0,0,(AW543/(VLOOKUP($Q543,'Workforce hours'!$C$8:$AD$30,BY$7,FALSE))))))</f>
        <v>0</v>
      </c>
      <c r="BZ543" s="288">
        <f>IF($Q543="n/a",(IF('Workforce hours'!Z$30=0,0,(AX543/'Workforce hours'!Z$30))),(IF(VLOOKUP($Q543,'Workforce hours'!$C$8:$AD$30,BZ$7,FALSE)=0,0,(AX543/(VLOOKUP($Q543,'Workforce hours'!$C$8:$AD$30,BZ$7,FALSE))))))</f>
        <v>0</v>
      </c>
      <c r="CA543" s="288">
        <f>IF($Q543="n/a",(IF('Workforce hours'!AA$30=0,0,(AY543/'Workforce hours'!AA$30))),(IF(VLOOKUP($Q543,'Workforce hours'!$C$8:$AD$30,CA$7,FALSE)=0,0,(AY543/(VLOOKUP($Q543,'Workforce hours'!$C$8:$AD$30,CA$7,FALSE))))))</f>
        <v>0</v>
      </c>
      <c r="CB543" s="288">
        <f>IF($Q543="n/a",(IF('Workforce hours'!AB$30=0,0,(AZ543/'Workforce hours'!AB$30))),(IF(VLOOKUP($Q543,'Workforce hours'!$C$8:$AD$30,CB$7,FALSE)=0,0,(AZ543/(VLOOKUP($Q543,'Workforce hours'!$C$8:$AD$30,CB$7,FALSE))))))</f>
        <v>0</v>
      </c>
      <c r="CC543" s="288">
        <f>IF($Q543="n/a",(IF('Workforce hours'!AC$30=0,0,(BA543/'Workforce hours'!AC$30))),(IF(VLOOKUP($Q543,'Workforce hours'!$C$8:$AD$30,CC$7,FALSE)=0,0,(BA543/(VLOOKUP($Q543,'Workforce hours'!$C$8:$AD$30,CC$7,FALSE))))))</f>
        <v>0</v>
      </c>
      <c r="CD543" s="288">
        <f>IF($Q543="n/a",(IF('Workforce hours'!AD$30=0,0,(BB543/'Workforce hours'!AD$30))),(IF(VLOOKUP($Q543,'Workforce hours'!$C$8:$AD$30,CD$7,FALSE)=0,0,(BB543/(VLOOKUP($Q543,'Workforce hours'!$C$8:$AD$30,CD$7,FALSE))))))</f>
        <v>0</v>
      </c>
      <c r="CE543" s="289">
        <f t="shared" si="74"/>
        <v>0</v>
      </c>
      <c r="CF543" s="290">
        <f>BD543*'Workforce costs'!B$9*(1+'Workforce costs'!B$10)*(1+'Workforce costs'!B$11)</f>
        <v>0</v>
      </c>
      <c r="CG543" s="290">
        <f>BE543*'Workforce costs'!C$9*(1+'Workforce costs'!C$10)*(1+'Workforce costs'!C$11)</f>
        <v>0</v>
      </c>
      <c r="CH543" s="290">
        <f>BF543*'Workforce costs'!D$9*(1+'Workforce costs'!D$10)*(1+'Workforce costs'!D$11)</f>
        <v>0</v>
      </c>
      <c r="CI543" s="290">
        <f>BG543*'Workforce costs'!E$9*(1+'Workforce costs'!E$10)*(1+'Workforce costs'!E$11)</f>
        <v>0</v>
      </c>
      <c r="CJ543" s="290">
        <f>BH543*'Workforce costs'!F$9*(1+'Workforce costs'!F$10)*(1+'Workforce costs'!F$11)</f>
        <v>0</v>
      </c>
      <c r="CK543" s="290">
        <f>BI543*'Workforce costs'!G$9*(1+'Workforce costs'!G$10)*(1+'Workforce costs'!G$11)</f>
        <v>0</v>
      </c>
      <c r="CL543" s="290">
        <f>BJ543*'Workforce costs'!H$9*(1+'Workforce costs'!H$10)*(1+'Workforce costs'!H$11)</f>
        <v>0</v>
      </c>
      <c r="CM543" s="290">
        <f>BK543*'Workforce costs'!I$9*(1+'Workforce costs'!I$10)*(1+'Workforce costs'!I$11)</f>
        <v>0</v>
      </c>
      <c r="CN543" s="290">
        <f>BL543*'Workforce costs'!J$9*(1+'Workforce costs'!J$10)*(1+'Workforce costs'!J$11)</f>
        <v>0</v>
      </c>
      <c r="CO543" s="290">
        <f>BM543*'Workforce costs'!K$9*(1+'Workforce costs'!K$10)*(1+'Workforce costs'!K$11)</f>
        <v>0</v>
      </c>
      <c r="CP543" s="290">
        <f>BN543*'Workforce costs'!L$9*(1+'Workforce costs'!L$10)*(1+'Workforce costs'!L$11)</f>
        <v>0</v>
      </c>
      <c r="CQ543" s="290">
        <f>BO543*'Workforce costs'!M$9*(1+'Workforce costs'!M$10)*(1+'Workforce costs'!M$11)</f>
        <v>0</v>
      </c>
      <c r="CR543" s="290">
        <f>BP543*'Workforce costs'!N$9*(1+'Workforce costs'!N$10)*(1+'Workforce costs'!N$11)</f>
        <v>0</v>
      </c>
      <c r="CS543" s="290">
        <f>BQ543*'Workforce costs'!O$9*(1+'Workforce costs'!O$10)*(1+'Workforce costs'!O$11)</f>
        <v>0</v>
      </c>
      <c r="CT543" s="290">
        <f>BR543*'Workforce costs'!P$9*(1+'Workforce costs'!P$10)*(1+'Workforce costs'!P$11)</f>
        <v>0</v>
      </c>
      <c r="CU543" s="290">
        <f>BS543*'Workforce costs'!Q$9*(1+'Workforce costs'!Q$10)*(1+'Workforce costs'!Q$11)</f>
        <v>0</v>
      </c>
      <c r="CV543" s="290">
        <f>BT543*'Workforce costs'!R$9*(1+'Workforce costs'!R$10)*(1+'Workforce costs'!R$11)</f>
        <v>0</v>
      </c>
      <c r="CW543" s="290">
        <f>BU543*'Workforce costs'!S$9*(1+'Workforce costs'!S$10)*(1+'Workforce costs'!S$11)</f>
        <v>0</v>
      </c>
      <c r="CX543" s="290">
        <f>BV543*'Workforce costs'!T$9*(1+'Workforce costs'!T$10)*(1+'Workforce costs'!T$11)</f>
        <v>0</v>
      </c>
      <c r="CY543" s="290">
        <f>BW543*'Workforce costs'!U$9*(1+'Workforce costs'!U$10)*(1+'Workforce costs'!U$11)</f>
        <v>0</v>
      </c>
      <c r="CZ543" s="290">
        <f>BX543*'Workforce costs'!V$9*(1+'Workforce costs'!V$10)*(1+'Workforce costs'!V$11)</f>
        <v>0</v>
      </c>
      <c r="DA543" s="290">
        <f>BY543*'Workforce costs'!W$9*(1+'Workforce costs'!W$10)*(1+'Workforce costs'!W$11)</f>
        <v>0</v>
      </c>
      <c r="DB543" s="290">
        <f>BZ543*'Workforce costs'!X$9*(1+'Workforce costs'!X$10)*(1+'Workforce costs'!X$11)</f>
        <v>0</v>
      </c>
      <c r="DC543" s="290">
        <f>CA543*'Workforce costs'!Y$9*(1+'Workforce costs'!Y$10)*(1+'Workforce costs'!Y$11)</f>
        <v>0</v>
      </c>
      <c r="DD543" s="290">
        <f>CB543*'Workforce costs'!Z$9*(1+'Workforce costs'!Z$10)*(1+'Workforce costs'!Z$11)</f>
        <v>0</v>
      </c>
      <c r="DE543" s="290">
        <f>CC543*'Workforce costs'!AA$9*(1+'Workforce costs'!AA$10)*(1+'Workforce costs'!AA$11)</f>
        <v>0</v>
      </c>
      <c r="DF543" s="290">
        <f>CD543*'Workforce costs'!AB$9*(1+'Workforce costs'!AB$10)*(1+'Workforce costs'!AB$11)</f>
        <v>0</v>
      </c>
    </row>
    <row r="544" spans="1:110" x14ac:dyDescent="0.3">
      <c r="A544" s="2" t="str">
        <f>Outputs!$A$4</f>
        <v>Australia</v>
      </c>
      <c r="B544" s="2" t="str">
        <f t="shared" si="67"/>
        <v>Australia ALL</v>
      </c>
      <c r="C544" s="30">
        <f>VLOOKUP($B544,Populations!$D$15:$H$1920,3,FALSE)</f>
        <v>26648878</v>
      </c>
      <c r="D544" s="255">
        <f>IF(OR($H544="General pop",$H544="Schools",$H544="Workplace",$H544="Skills Training",$H544="Digital Supports"),1,VLOOKUP($B544,Populations!$D$15:$H$1920,5,FALSE))</f>
        <v>1</v>
      </c>
      <c r="E544" s="88">
        <f>VLOOKUP(I544,Epidemiology!$C$10:$H$47,6,FALSE)</f>
        <v>100000</v>
      </c>
      <c r="F544" s="102" t="str">
        <f>'Care profiles'!R545</f>
        <v>n/a</v>
      </c>
      <c r="G544" s="15" t="str">
        <f>'Care profiles'!A545</f>
        <v>ALL</v>
      </c>
      <c r="H544" s="15" t="str">
        <f>'Care profiles'!B545</f>
        <v>Digital Supports</v>
      </c>
      <c r="I544" s="15" t="str">
        <f>'Care profiles'!C545</f>
        <v>Digital Supports</v>
      </c>
      <c r="J544" s="15" t="str">
        <f>'Care profiles'!D545</f>
        <v>Top-up</v>
      </c>
      <c r="K544" s="15" t="str">
        <f>'Care profiles'!E545</f>
        <v>Telephone and Web-Based Support Services – Self-Guided</v>
      </c>
      <c r="L544" s="104">
        <f>'Care profiles'!F545</f>
        <v>1</v>
      </c>
      <c r="M544" s="15">
        <f>'Care profiles'!G545</f>
        <v>1</v>
      </c>
      <c r="N544" s="15" t="str">
        <f>'Care profiles'!H545</f>
        <v>n/a</v>
      </c>
      <c r="O544" s="15" t="str">
        <f>'Care profiles'!I545</f>
        <v>n/a</v>
      </c>
      <c r="P544" s="15" t="str">
        <f>'Care profiles'!J545</f>
        <v>n/a</v>
      </c>
      <c r="Q544" s="15" t="str">
        <f>'Care profiles'!K545</f>
        <v>n/a</v>
      </c>
      <c r="R544" s="15" t="str">
        <f>'Care profiles'!M545</f>
        <v>Y</v>
      </c>
      <c r="S544" s="15" t="str">
        <f>'Care profiles'!O545</f>
        <v>N</v>
      </c>
      <c r="T544" s="15" t="str">
        <f>'Care profiles'!Q545</f>
        <v>N</v>
      </c>
      <c r="U544" s="30">
        <f t="shared" si="68"/>
        <v>26648878</v>
      </c>
      <c r="V544" s="30">
        <f t="shared" si="69"/>
        <v>26648878</v>
      </c>
      <c r="W544" s="30">
        <f>IF(M544="n/a",0,IF(O544="days",V544*M544*(1+(VLOOKUP(K544,'Bed parameters'!$A$9:$G$12,7,FALSE))),V544*M544))</f>
        <v>26648878</v>
      </c>
      <c r="X544" s="30">
        <f t="shared" si="70"/>
        <v>0</v>
      </c>
      <c r="Y544" s="30">
        <f t="shared" si="71"/>
        <v>0</v>
      </c>
      <c r="Z544" s="113">
        <f>_xlfn.IFNA(Y544/((VLOOKUP(K544,'Bed parameters'!$A$9:$G$12,3,FALSE))*(VLOOKUP(K544,'Bed parameters'!$A$9:$G$12,5,FALSE))),0)</f>
        <v>0</v>
      </c>
      <c r="AA544" s="30">
        <f t="shared" si="72"/>
        <v>0</v>
      </c>
      <c r="AB544" s="30">
        <f>_xlfn.IFNA(IF($O544="days",$Y544*(VLOOKUP($K544,'Bed parameters'!$A$9:$I$12,9,FALSE))*$F544*(VLOOKUP($Q544,'Workforce distribution'!$C$8:$AD$30,AB$7,FALSE)),IF($Q544="n/a",(IF($P544=AB$6,$X544*$F544,0)),$X544*$F544*(VLOOKUP($Q544,'Workforce distribution'!$C$8:$AD$30,AB$7,FALSE)))),0)</f>
        <v>0</v>
      </c>
      <c r="AC544" s="30">
        <f>_xlfn.IFNA(IF($O544="days",$Y544*(VLOOKUP($K544,'Bed parameters'!$A$9:$I$12,9,FALSE))*$F544*(VLOOKUP($Q544,'Workforce distribution'!$C$8:$AD$30,AC$7,FALSE)),IF($Q544="n/a",(IF($P544=AC$6,$X544*$F544,0)),$X544*$F544*(VLOOKUP($Q544,'Workforce distribution'!$C$8:$AD$30,AC$7,FALSE)))),0)</f>
        <v>0</v>
      </c>
      <c r="AD544" s="30">
        <f>_xlfn.IFNA(IF($O544="days",$Y544*(VLOOKUP($K544,'Bed parameters'!$A$9:$I$12,9,FALSE))*$F544*(VLOOKUP($Q544,'Workforce distribution'!$C$8:$AD$30,AD$7,FALSE)),IF($Q544="n/a",(IF($P544=AD$6,$X544*$F544,0)),$X544*$F544*(VLOOKUP($Q544,'Workforce distribution'!$C$8:$AD$30,AD$7,FALSE)))),0)</f>
        <v>0</v>
      </c>
      <c r="AE544" s="30">
        <f>_xlfn.IFNA(IF($O544="days",$Y544*(VLOOKUP($K544,'Bed parameters'!$A$9:$I$12,9,FALSE))*$F544*(VLOOKUP($Q544,'Workforce distribution'!$C$8:$AD$30,AE$7,FALSE)),IF($Q544="n/a",(IF($P544=AE$6,$X544*$F544,0)),$X544*$F544*(VLOOKUP($Q544,'Workforce distribution'!$C$8:$AD$30,AE$7,FALSE)))),0)</f>
        <v>0</v>
      </c>
      <c r="AF544" s="30">
        <f>_xlfn.IFNA(IF($O544="days",$Y544*(VLOOKUP($K544,'Bed parameters'!$A$9:$I$12,9,FALSE))*$F544*(VLOOKUP($Q544,'Workforce distribution'!$C$8:$AD$30,AF$7,FALSE)),IF($Q544="n/a",(IF($P544=AF$6,$X544*$F544,0)),$X544*$F544*(VLOOKUP($Q544,'Workforce distribution'!$C$8:$AD$30,AF$7,FALSE)))),0)</f>
        <v>0</v>
      </c>
      <c r="AG544" s="30">
        <f>_xlfn.IFNA(IF($O544="days",$Y544*(VLOOKUP($K544,'Bed parameters'!$A$9:$I$12,9,FALSE))*$F544*(VLOOKUP($Q544,'Workforce distribution'!$C$8:$AD$30,AG$7,FALSE)),IF($Q544="n/a",(IF($P544=AG$6,$X544*$F544,0)),$X544*$F544*(VLOOKUP($Q544,'Workforce distribution'!$C$8:$AD$30,AG$7,FALSE)))),0)</f>
        <v>0</v>
      </c>
      <c r="AH544" s="30">
        <f>_xlfn.IFNA(IF($O544="days",$Y544*(VLOOKUP($K544,'Bed parameters'!$A$9:$I$12,9,FALSE))*$F544*(VLOOKUP($Q544,'Workforce distribution'!$C$8:$AD$30,AH$7,FALSE)),IF($Q544="n/a",(IF($P544=AH$6,$X544*$F544,0)),$X544*$F544*(VLOOKUP($Q544,'Workforce distribution'!$C$8:$AD$30,AH$7,FALSE)))),0)</f>
        <v>0</v>
      </c>
      <c r="AI544" s="30">
        <f>_xlfn.IFNA(IF($O544="days",$Y544*(VLOOKUP($K544,'Bed parameters'!$A$9:$I$12,9,FALSE))*$F544*(VLOOKUP($Q544,'Workforce distribution'!$C$8:$AD$30,AI$7,FALSE)),IF($Q544="n/a",(IF($P544=AI$6,$X544*$F544,0)),$X544*$F544*(VLOOKUP($Q544,'Workforce distribution'!$C$8:$AD$30,AI$7,FALSE)))),0)</f>
        <v>0</v>
      </c>
      <c r="AJ544" s="30">
        <f>_xlfn.IFNA(IF($O544="days",$Y544*(VLOOKUP($K544,'Bed parameters'!$A$9:$I$12,9,FALSE))*$F544*(VLOOKUP($Q544,'Workforce distribution'!$C$8:$AD$30,AJ$7,FALSE)),IF($Q544="n/a",(IF($P544=AJ$6,$X544*$F544,0)),$X544*$F544*(VLOOKUP($Q544,'Workforce distribution'!$C$8:$AD$30,AJ$7,FALSE)))),0)</f>
        <v>0</v>
      </c>
      <c r="AK544" s="30">
        <f>_xlfn.IFNA(IF($O544="days",$Y544*(VLOOKUP($K544,'Bed parameters'!$A$9:$I$12,9,FALSE))*$F544*(VLOOKUP($Q544,'Workforce distribution'!$C$8:$AD$30,AK$7,FALSE)),IF($Q544="n/a",(IF($P544=AK$6,$X544*$F544,0)),$X544*$F544*(VLOOKUP($Q544,'Workforce distribution'!$C$8:$AD$30,AK$7,FALSE)))),0)</f>
        <v>0</v>
      </c>
      <c r="AL544" s="30">
        <f>_xlfn.IFNA(IF($O544="days",$Y544*(VLOOKUP($K544,'Bed parameters'!$A$9:$I$12,9,FALSE))*$F544*(VLOOKUP($Q544,'Workforce distribution'!$C$8:$AD$30,AL$7,FALSE)),IF($Q544="n/a",(IF($P544=AL$6,$X544*$F544,0)),$X544*$F544*(VLOOKUP($Q544,'Workforce distribution'!$C$8:$AD$30,AL$7,FALSE)))),0)</f>
        <v>0</v>
      </c>
      <c r="AM544" s="30">
        <f>_xlfn.IFNA(IF($O544="days",$Y544*(VLOOKUP($K544,'Bed parameters'!$A$9:$I$12,9,FALSE))*$F544*(VLOOKUP($Q544,'Workforce distribution'!$C$8:$AD$30,AM$7,FALSE)),IF($Q544="n/a",(IF($P544=AM$6,$X544*$F544,0)),$X544*$F544*(VLOOKUP($Q544,'Workforce distribution'!$C$8:$AD$30,AM$7,FALSE)))),0)</f>
        <v>0</v>
      </c>
      <c r="AN544" s="30">
        <f>_xlfn.IFNA(IF($O544="days",$Y544*(VLOOKUP($K544,'Bed parameters'!$A$9:$I$12,9,FALSE))*$F544*(VLOOKUP($Q544,'Workforce distribution'!$C$8:$AD$30,AN$7,FALSE)),IF($Q544="n/a",(IF($P544=AN$6,$X544*$F544,0)),$X544*$F544*(VLOOKUP($Q544,'Workforce distribution'!$C$8:$AD$30,AN$7,FALSE)))),0)</f>
        <v>0</v>
      </c>
      <c r="AO544" s="30">
        <f>_xlfn.IFNA(IF($O544="days",$Y544*(VLOOKUP($K544,'Bed parameters'!$A$9:$I$12,9,FALSE))*$F544*(VLOOKUP($Q544,'Workforce distribution'!$C$8:$AD$30,AO$7,FALSE)),IF($Q544="n/a",(IF($P544=AO$6,$X544*$F544,0)),$X544*$F544*(VLOOKUP($Q544,'Workforce distribution'!$C$8:$AD$30,AO$7,FALSE)))),0)</f>
        <v>0</v>
      </c>
      <c r="AP544" s="30">
        <f>_xlfn.IFNA(IF($O544="days",$Y544*(VLOOKUP($K544,'Bed parameters'!$A$9:$I$12,9,FALSE))*$F544*(VLOOKUP($Q544,'Workforce distribution'!$C$8:$AD$30,AP$7,FALSE)),IF($Q544="n/a",(IF($P544=AP$6,$X544*$F544,0)),$X544*$F544*(VLOOKUP($Q544,'Workforce distribution'!$C$8:$AD$30,AP$7,FALSE)))),0)</f>
        <v>0</v>
      </c>
      <c r="AQ544" s="30">
        <f>_xlfn.IFNA(IF($O544="days",$Y544*(VLOOKUP($K544,'Bed parameters'!$A$9:$I$12,9,FALSE))*$F544*(VLOOKUP($Q544,'Workforce distribution'!$C$8:$AD$30,AQ$7,FALSE)),IF($Q544="n/a",(IF($P544=AQ$6,$X544*$F544,0)),$X544*$F544*(VLOOKUP($Q544,'Workforce distribution'!$C$8:$AD$30,AQ$7,FALSE)))),0)</f>
        <v>0</v>
      </c>
      <c r="AR544" s="30">
        <f>_xlfn.IFNA(IF($O544="days",$Y544*(VLOOKUP($K544,'Bed parameters'!$A$9:$I$12,9,FALSE))*$F544*(VLOOKUP($Q544,'Workforce distribution'!$C$8:$AD$30,AR$7,FALSE)),IF($Q544="n/a",(IF($P544=AR$6,$X544*$F544,0)),$X544*$F544*(VLOOKUP($Q544,'Workforce distribution'!$C$8:$AD$30,AR$7,FALSE)))),0)</f>
        <v>0</v>
      </c>
      <c r="AS544" s="30">
        <f>_xlfn.IFNA(IF($O544="days",$Y544*(VLOOKUP($K544,'Bed parameters'!$A$9:$I$12,9,FALSE))*$F544*(VLOOKUP($Q544,'Workforce distribution'!$C$8:$AD$30,AS$7,FALSE)),IF($Q544="n/a",(IF($P544=AS$6,$X544*$F544,0)),$X544*$F544*(VLOOKUP($Q544,'Workforce distribution'!$C$8:$AD$30,AS$7,FALSE)))),0)</f>
        <v>0</v>
      </c>
      <c r="AT544" s="30">
        <f>_xlfn.IFNA(IF($O544="days",$Y544*(VLOOKUP($K544,'Bed parameters'!$A$9:$I$12,9,FALSE))*$F544*(VLOOKUP($Q544,'Workforce distribution'!$C$8:$AD$30,AT$7,FALSE)),IF($Q544="n/a",(IF($P544=AT$6,$X544*$F544,0)),$X544*$F544*(VLOOKUP($Q544,'Workforce distribution'!$C$8:$AD$30,AT$7,FALSE)))),0)</f>
        <v>0</v>
      </c>
      <c r="AU544" s="30">
        <f>_xlfn.IFNA(IF($O544="days",$Y544*(VLOOKUP($K544,'Bed parameters'!$A$9:$I$12,9,FALSE))*$F544*(VLOOKUP($Q544,'Workforce distribution'!$C$8:$AD$30,AU$7,FALSE)),IF($Q544="n/a",(IF($P544=AU$6,$X544*$F544,0)),$X544*$F544*(VLOOKUP($Q544,'Workforce distribution'!$C$8:$AD$30,AU$7,FALSE)))),0)</f>
        <v>0</v>
      </c>
      <c r="AV544" s="30">
        <f>_xlfn.IFNA(IF($O544="days",$Y544*(VLOOKUP($K544,'Bed parameters'!$A$9:$I$12,9,FALSE))*$F544*(VLOOKUP($Q544,'Workforce distribution'!$C$8:$AD$30,AV$7,FALSE)),IF($Q544="n/a",(IF($P544=AV$6,$X544*$F544,0)),$X544*$F544*(VLOOKUP($Q544,'Workforce distribution'!$C$8:$AD$30,AV$7,FALSE)))),0)</f>
        <v>0</v>
      </c>
      <c r="AW544" s="30">
        <f>_xlfn.IFNA(IF($O544="days",$Y544*(VLOOKUP($K544,'Bed parameters'!$A$9:$I$12,9,FALSE))*$F544*(VLOOKUP($Q544,'Workforce distribution'!$C$8:$AD$30,AW$7,FALSE)),IF($Q544="n/a",(IF($P544=AW$6,$X544*$F544,0)),$X544*$F544*(VLOOKUP($Q544,'Workforce distribution'!$C$8:$AD$30,AW$7,FALSE)))),0)</f>
        <v>0</v>
      </c>
      <c r="AX544" s="30">
        <f>_xlfn.IFNA(IF($O544="days",$Y544*(VLOOKUP($K544,'Bed parameters'!$A$9:$I$12,9,FALSE))*$F544*(VLOOKUP($Q544,'Workforce distribution'!$C$8:$AD$30,AX$7,FALSE)),IF($Q544="n/a",(IF($P544=AX$6,$X544*$F544,0)),$X544*$F544*(VLOOKUP($Q544,'Workforce distribution'!$C$8:$AD$30,AX$7,FALSE)))),0)</f>
        <v>0</v>
      </c>
      <c r="AY544" s="30">
        <f>_xlfn.IFNA(IF($O544="days",$Y544*(VLOOKUP($K544,'Bed parameters'!$A$9:$I$12,9,FALSE))*$F544*(VLOOKUP($Q544,'Workforce distribution'!$C$8:$AD$30,AY$7,FALSE)),IF($Q544="n/a",(IF($P544=AY$6,$X544*$F544,0)),$X544*$F544*(VLOOKUP($Q544,'Workforce distribution'!$C$8:$AD$30,AY$7,FALSE)))),0)</f>
        <v>0</v>
      </c>
      <c r="AZ544" s="30">
        <f>_xlfn.IFNA(IF($O544="days",$Y544*(VLOOKUP($K544,'Bed parameters'!$A$9:$I$12,9,FALSE))*$F544*(VLOOKUP($Q544,'Workforce distribution'!$C$8:$AD$30,AZ$7,FALSE)),IF($Q544="n/a",(IF($P544=AZ$6,$X544*$F544,0)),$X544*$F544*(VLOOKUP($Q544,'Workforce distribution'!$C$8:$AD$30,AZ$7,FALSE)))),0)</f>
        <v>0</v>
      </c>
      <c r="BA544" s="30">
        <f>_xlfn.IFNA(IF($O544="days",$Y544*(VLOOKUP($K544,'Bed parameters'!$A$9:$I$12,9,FALSE))*$F544*(VLOOKUP($Q544,'Workforce distribution'!$C$8:$AD$30,BA$7,FALSE)),IF($Q544="n/a",(IF($P544=BA$6,$X544*$F544,0)),$X544*$F544*(VLOOKUP($Q544,'Workforce distribution'!$C$8:$AD$30,BA$7,FALSE)))),0)</f>
        <v>0</v>
      </c>
      <c r="BB544" s="30">
        <f>_xlfn.IFNA(IF($O544="days",$Y544*(VLOOKUP($K544,'Bed parameters'!$A$9:$I$12,9,FALSE))*$F544*(VLOOKUP($Q544,'Workforce distribution'!$C$8:$AD$30,BB$7,FALSE)),IF($Q544="n/a",(IF($P544=BB$6,$X544*$F544,0)),$X544*$F544*(VLOOKUP($Q544,'Workforce distribution'!$C$8:$AD$30,BB$7,FALSE)))),0)</f>
        <v>0</v>
      </c>
      <c r="BC544" s="149">
        <f t="shared" si="73"/>
        <v>0</v>
      </c>
      <c r="BD544" s="288">
        <f>IF($Q544="n/a",(IF('Workforce hours'!D$30=0,0,(AB544/'Workforce hours'!D$30))),(IF(VLOOKUP($Q544,'Workforce hours'!$C$8:$AD$30,BD$7,FALSE)=0,0,(AB544/(VLOOKUP($Q544,'Workforce hours'!$C$8:$AD$30,BD$7,FALSE))))))</f>
        <v>0</v>
      </c>
      <c r="BE544" s="288">
        <f>IF($Q544="n/a",(IF('Workforce hours'!E$30=0,0,(AC544/'Workforce hours'!E$30))),(IF(VLOOKUP($Q544,'Workforce hours'!$C$8:$AD$30,BE$7,FALSE)=0,0,(AC544/(VLOOKUP($Q544,'Workforce hours'!$C$8:$AD$30,BE$7,FALSE))))))</f>
        <v>0</v>
      </c>
      <c r="BF544" s="288">
        <f>IF($Q544="n/a",(IF('Workforce hours'!F$30=0,0,(AD544/'Workforce hours'!F$30))),(IF(VLOOKUP($Q544,'Workforce hours'!$C$8:$AD$30,BF$7,FALSE)=0,0,(AD544/(VLOOKUP($Q544,'Workforce hours'!$C$8:$AD$30,BF$7,FALSE))))))</f>
        <v>0</v>
      </c>
      <c r="BG544" s="288">
        <f>IF($Q544="n/a",(IF('Workforce hours'!G$30=0,0,(AE544/'Workforce hours'!G$30))),(IF(VLOOKUP($Q544,'Workforce hours'!$C$8:$AD$30,BG$7,FALSE)=0,0,(AE544/(VLOOKUP($Q544,'Workforce hours'!$C$8:$AD$30,BG$7,FALSE))))))</f>
        <v>0</v>
      </c>
      <c r="BH544" s="288">
        <f>IF($Q544="n/a",(IF('Workforce hours'!H$30=0,0,(AF544/'Workforce hours'!H$30))),(IF(VLOOKUP($Q544,'Workforce hours'!$C$8:$AD$30,BH$7,FALSE)=0,0,(AF544/(VLOOKUP($Q544,'Workforce hours'!$C$8:$AD$30,BH$7,FALSE))))))</f>
        <v>0</v>
      </c>
      <c r="BI544" s="288">
        <f>IF($Q544="n/a",(IF('Workforce hours'!I$30=0,0,(AG544/'Workforce hours'!I$30))),(IF(VLOOKUP($Q544,'Workforce hours'!$C$8:$AD$30,BI$7,FALSE)=0,0,(AG544/(VLOOKUP($Q544,'Workforce hours'!$C$8:$AD$30,BI$7,FALSE))))))</f>
        <v>0</v>
      </c>
      <c r="BJ544" s="288">
        <f>IF($Q544="n/a",(IF('Workforce hours'!J$30=0,0,(AH544/'Workforce hours'!J$30))),(IF(VLOOKUP($Q544,'Workforce hours'!$C$8:$AD$30,BJ$7,FALSE)=0,0,(AH544/(VLOOKUP($Q544,'Workforce hours'!$C$8:$AD$30,BJ$7,FALSE))))))</f>
        <v>0</v>
      </c>
      <c r="BK544" s="288">
        <f>IF($Q544="n/a",(IF('Workforce hours'!K$30=0,0,(AI544/'Workforce hours'!K$30))),(IF(VLOOKUP($Q544,'Workforce hours'!$C$8:$AD$30,BK$7,FALSE)=0,0,(AI544/(VLOOKUP($Q544,'Workforce hours'!$C$8:$AD$30,BK$7,FALSE))))))</f>
        <v>0</v>
      </c>
      <c r="BL544" s="288">
        <f>IF($Q544="n/a",(IF('Workforce hours'!L$30=0,0,(AJ544/'Workforce hours'!L$30))),(IF(VLOOKUP($Q544,'Workforce hours'!$C$8:$AD$30,BL$7,FALSE)=0,0,(AJ544/(VLOOKUP($Q544,'Workforce hours'!$C$8:$AD$30,BL$7,FALSE))))))</f>
        <v>0</v>
      </c>
      <c r="BM544" s="288">
        <f>IF($Q544="n/a",(IF('Workforce hours'!M$30=0,0,(AK544/'Workforce hours'!M$30))),(IF(VLOOKUP($Q544,'Workforce hours'!$C$8:$AD$30,BM$7,FALSE)=0,0,(AK544/(VLOOKUP($Q544,'Workforce hours'!$C$8:$AD$30,BM$7,FALSE))))))</f>
        <v>0</v>
      </c>
      <c r="BN544" s="288">
        <f>IF($Q544="n/a",(IF('Workforce hours'!N$30=0,0,(AL544/'Workforce hours'!N$30))),(IF(VLOOKUP($Q544,'Workforce hours'!$C$8:$AD$30,BN$7,FALSE)=0,0,(AL544/(VLOOKUP($Q544,'Workforce hours'!$C$8:$AD$30,BN$7,FALSE))))))</f>
        <v>0</v>
      </c>
      <c r="BO544" s="288">
        <f>IF($Q544="n/a",(IF('Workforce hours'!O$30=0,0,(AM544/'Workforce hours'!O$30))),(IF(VLOOKUP($Q544,'Workforce hours'!$C$8:$AD$30,BO$7,FALSE)=0,0,(AM544/(VLOOKUP($Q544,'Workforce hours'!$C$8:$AD$30,BO$7,FALSE))))))</f>
        <v>0</v>
      </c>
      <c r="BP544" s="288">
        <f>IF($Q544="n/a",(IF('Workforce hours'!P$30=0,0,(AN544/'Workforce hours'!P$30))),(IF(VLOOKUP($Q544,'Workforce hours'!$C$8:$AD$30,BP$7,FALSE)=0,0,(AN544/(VLOOKUP($Q544,'Workforce hours'!$C$8:$AD$30,BP$7,FALSE))))))</f>
        <v>0</v>
      </c>
      <c r="BQ544" s="288">
        <f>IF($Q544="n/a",(IF('Workforce hours'!Q$30=0,0,(AO544/'Workforce hours'!Q$30))),(IF(VLOOKUP($Q544,'Workforce hours'!$C$8:$AD$30,BQ$7,FALSE)=0,0,(AO544/(VLOOKUP($Q544,'Workforce hours'!$C$8:$AD$30,BQ$7,FALSE))))))</f>
        <v>0</v>
      </c>
      <c r="BR544" s="288">
        <f>IF($Q544="n/a",(IF('Workforce hours'!R$30=0,0,(AP544/'Workforce hours'!R$30))),(IF(VLOOKUP($Q544,'Workforce hours'!$C$8:$AD$30,BR$7,FALSE)=0,0,(AP544/(VLOOKUP($Q544,'Workforce hours'!$C$8:$AD$30,BR$7,FALSE))))))</f>
        <v>0</v>
      </c>
      <c r="BS544" s="288">
        <f>IF($Q544="n/a",(IF('Workforce hours'!S$30=0,0,(AQ544/'Workforce hours'!S$30))),(IF(VLOOKUP($Q544,'Workforce hours'!$C$8:$AD$30,BS$7,FALSE)=0,0,(AQ544/(VLOOKUP($Q544,'Workforce hours'!$C$8:$AD$30,BS$7,FALSE))))))</f>
        <v>0</v>
      </c>
      <c r="BT544" s="288">
        <f>IF($Q544="n/a",(IF('Workforce hours'!T$30=0,0,(AR544/'Workforce hours'!T$30))),(IF(VLOOKUP($Q544,'Workforce hours'!$C$8:$AD$30,BT$7,FALSE)=0,0,(AR544/(VLOOKUP($Q544,'Workforce hours'!$C$8:$AD$30,BT$7,FALSE))))))</f>
        <v>0</v>
      </c>
      <c r="BU544" s="288">
        <f>IF($Q544="n/a",(IF('Workforce hours'!U$30=0,0,(AS544/'Workforce hours'!U$30))),(IF(VLOOKUP($Q544,'Workforce hours'!$C$8:$AD$30,BU$7,FALSE)=0,0,(AS544/(VLOOKUP($Q544,'Workforce hours'!$C$8:$AD$30,BU$7,FALSE))))))</f>
        <v>0</v>
      </c>
      <c r="BV544" s="288">
        <f>IF($Q544="n/a",(IF('Workforce hours'!V$30=0,0,(AT544/'Workforce hours'!V$30))),(IF(VLOOKUP($Q544,'Workforce hours'!$C$8:$AD$30,BV$7,FALSE)=0,0,(AT544/(VLOOKUP($Q544,'Workforce hours'!$C$8:$AD$30,BV$7,FALSE))))))</f>
        <v>0</v>
      </c>
      <c r="BW544" s="288">
        <f>IF($Q544="n/a",(IF('Workforce hours'!W$30=0,0,(AU544/'Workforce hours'!W$30))),(IF(VLOOKUP($Q544,'Workforce hours'!$C$8:$AD$30,BW$7,FALSE)=0,0,(AU544/(VLOOKUP($Q544,'Workforce hours'!$C$8:$AD$30,BW$7,FALSE))))))</f>
        <v>0</v>
      </c>
      <c r="BX544" s="288">
        <f>IF($Q544="n/a",(IF('Workforce hours'!X$30=0,0,(AV544/'Workforce hours'!X$30))),(IF(VLOOKUP($Q544,'Workforce hours'!$C$8:$AD$30,BX$7,FALSE)=0,0,(AV544/(VLOOKUP($Q544,'Workforce hours'!$C$8:$AD$30,BX$7,FALSE))))))</f>
        <v>0</v>
      </c>
      <c r="BY544" s="288">
        <f>IF($Q544="n/a",(IF('Workforce hours'!Y$30=0,0,(AW544/'Workforce hours'!Y$30))),(IF(VLOOKUP($Q544,'Workforce hours'!$C$8:$AD$30,BY$7,FALSE)=0,0,(AW544/(VLOOKUP($Q544,'Workforce hours'!$C$8:$AD$30,BY$7,FALSE))))))</f>
        <v>0</v>
      </c>
      <c r="BZ544" s="288">
        <f>IF($Q544="n/a",(IF('Workforce hours'!Z$30=0,0,(AX544/'Workforce hours'!Z$30))),(IF(VLOOKUP($Q544,'Workforce hours'!$C$8:$AD$30,BZ$7,FALSE)=0,0,(AX544/(VLOOKUP($Q544,'Workforce hours'!$C$8:$AD$30,BZ$7,FALSE))))))</f>
        <v>0</v>
      </c>
      <c r="CA544" s="288">
        <f>IF($Q544="n/a",(IF('Workforce hours'!AA$30=0,0,(AY544/'Workforce hours'!AA$30))),(IF(VLOOKUP($Q544,'Workforce hours'!$C$8:$AD$30,CA$7,FALSE)=0,0,(AY544/(VLOOKUP($Q544,'Workforce hours'!$C$8:$AD$30,CA$7,FALSE))))))</f>
        <v>0</v>
      </c>
      <c r="CB544" s="288">
        <f>IF($Q544="n/a",(IF('Workforce hours'!AB$30=0,0,(AZ544/'Workforce hours'!AB$30))),(IF(VLOOKUP($Q544,'Workforce hours'!$C$8:$AD$30,CB$7,FALSE)=0,0,(AZ544/(VLOOKUP($Q544,'Workforce hours'!$C$8:$AD$30,CB$7,FALSE))))))</f>
        <v>0</v>
      </c>
      <c r="CC544" s="288">
        <f>IF($Q544="n/a",(IF('Workforce hours'!AC$30=0,0,(BA544/'Workforce hours'!AC$30))),(IF(VLOOKUP($Q544,'Workforce hours'!$C$8:$AD$30,CC$7,FALSE)=0,0,(BA544/(VLOOKUP($Q544,'Workforce hours'!$C$8:$AD$30,CC$7,FALSE))))))</f>
        <v>0</v>
      </c>
      <c r="CD544" s="288">
        <f>IF($Q544="n/a",(IF('Workforce hours'!AD$30=0,0,(BB544/'Workforce hours'!AD$30))),(IF(VLOOKUP($Q544,'Workforce hours'!$C$8:$AD$30,CD$7,FALSE)=0,0,(BB544/(VLOOKUP($Q544,'Workforce hours'!$C$8:$AD$30,CD$7,FALSE))))))</f>
        <v>0</v>
      </c>
      <c r="CE544" s="289">
        <f t="shared" si="74"/>
        <v>0</v>
      </c>
      <c r="CF544" s="290">
        <f>BD544*'Workforce costs'!B$9*(1+'Workforce costs'!B$10)*(1+'Workforce costs'!B$11)</f>
        <v>0</v>
      </c>
      <c r="CG544" s="290">
        <f>BE544*'Workforce costs'!C$9*(1+'Workforce costs'!C$10)*(1+'Workforce costs'!C$11)</f>
        <v>0</v>
      </c>
      <c r="CH544" s="290">
        <f>BF544*'Workforce costs'!D$9*(1+'Workforce costs'!D$10)*(1+'Workforce costs'!D$11)</f>
        <v>0</v>
      </c>
      <c r="CI544" s="290">
        <f>BG544*'Workforce costs'!E$9*(1+'Workforce costs'!E$10)*(1+'Workforce costs'!E$11)</f>
        <v>0</v>
      </c>
      <c r="CJ544" s="290">
        <f>BH544*'Workforce costs'!F$9*(1+'Workforce costs'!F$10)*(1+'Workforce costs'!F$11)</f>
        <v>0</v>
      </c>
      <c r="CK544" s="290">
        <f>BI544*'Workforce costs'!G$9*(1+'Workforce costs'!G$10)*(1+'Workforce costs'!G$11)</f>
        <v>0</v>
      </c>
      <c r="CL544" s="290">
        <f>BJ544*'Workforce costs'!H$9*(1+'Workforce costs'!H$10)*(1+'Workforce costs'!H$11)</f>
        <v>0</v>
      </c>
      <c r="CM544" s="290">
        <f>BK544*'Workforce costs'!I$9*(1+'Workforce costs'!I$10)*(1+'Workforce costs'!I$11)</f>
        <v>0</v>
      </c>
      <c r="CN544" s="290">
        <f>BL544*'Workforce costs'!J$9*(1+'Workforce costs'!J$10)*(1+'Workforce costs'!J$11)</f>
        <v>0</v>
      </c>
      <c r="CO544" s="290">
        <f>BM544*'Workforce costs'!K$9*(1+'Workforce costs'!K$10)*(1+'Workforce costs'!K$11)</f>
        <v>0</v>
      </c>
      <c r="CP544" s="290">
        <f>BN544*'Workforce costs'!L$9*(1+'Workforce costs'!L$10)*(1+'Workforce costs'!L$11)</f>
        <v>0</v>
      </c>
      <c r="CQ544" s="290">
        <f>BO544*'Workforce costs'!M$9*(1+'Workforce costs'!M$10)*(1+'Workforce costs'!M$11)</f>
        <v>0</v>
      </c>
      <c r="CR544" s="290">
        <f>BP544*'Workforce costs'!N$9*(1+'Workforce costs'!N$10)*(1+'Workforce costs'!N$11)</f>
        <v>0</v>
      </c>
      <c r="CS544" s="290">
        <f>BQ544*'Workforce costs'!O$9*(1+'Workforce costs'!O$10)*(1+'Workforce costs'!O$11)</f>
        <v>0</v>
      </c>
      <c r="CT544" s="290">
        <f>BR544*'Workforce costs'!P$9*(1+'Workforce costs'!P$10)*(1+'Workforce costs'!P$11)</f>
        <v>0</v>
      </c>
      <c r="CU544" s="290">
        <f>BS544*'Workforce costs'!Q$9*(1+'Workforce costs'!Q$10)*(1+'Workforce costs'!Q$11)</f>
        <v>0</v>
      </c>
      <c r="CV544" s="290">
        <f>BT544*'Workforce costs'!R$9*(1+'Workforce costs'!R$10)*(1+'Workforce costs'!R$11)</f>
        <v>0</v>
      </c>
      <c r="CW544" s="290">
        <f>BU544*'Workforce costs'!S$9*(1+'Workforce costs'!S$10)*(1+'Workforce costs'!S$11)</f>
        <v>0</v>
      </c>
      <c r="CX544" s="290">
        <f>BV544*'Workforce costs'!T$9*(1+'Workforce costs'!T$10)*(1+'Workforce costs'!T$11)</f>
        <v>0</v>
      </c>
      <c r="CY544" s="290">
        <f>BW544*'Workforce costs'!U$9*(1+'Workforce costs'!U$10)*(1+'Workforce costs'!U$11)</f>
        <v>0</v>
      </c>
      <c r="CZ544" s="290">
        <f>BX544*'Workforce costs'!V$9*(1+'Workforce costs'!V$10)*(1+'Workforce costs'!V$11)</f>
        <v>0</v>
      </c>
      <c r="DA544" s="290">
        <f>BY544*'Workforce costs'!W$9*(1+'Workforce costs'!W$10)*(1+'Workforce costs'!W$11)</f>
        <v>0</v>
      </c>
      <c r="DB544" s="290">
        <f>BZ544*'Workforce costs'!X$9*(1+'Workforce costs'!X$10)*(1+'Workforce costs'!X$11)</f>
        <v>0</v>
      </c>
      <c r="DC544" s="290">
        <f>CA544*'Workforce costs'!Y$9*(1+'Workforce costs'!Y$10)*(1+'Workforce costs'!Y$11)</f>
        <v>0</v>
      </c>
      <c r="DD544" s="290">
        <f>CB544*'Workforce costs'!Z$9*(1+'Workforce costs'!Z$10)*(1+'Workforce costs'!Z$11)</f>
        <v>0</v>
      </c>
      <c r="DE544" s="290">
        <f>CC544*'Workforce costs'!AA$9*(1+'Workforce costs'!AA$10)*(1+'Workforce costs'!AA$11)</f>
        <v>0</v>
      </c>
      <c r="DF544" s="290">
        <f>CD544*'Workforce costs'!AB$9*(1+'Workforce costs'!AB$10)*(1+'Workforce costs'!AB$11)</f>
        <v>0</v>
      </c>
    </row>
    <row r="545" spans="1:110" x14ac:dyDescent="0.3">
      <c r="A545" s="2" t="str">
        <f>Outputs!$A$4</f>
        <v>Australia</v>
      </c>
      <c r="B545" s="2" t="str">
        <f t="shared" si="67"/>
        <v>Australia ALL</v>
      </c>
      <c r="C545" s="30">
        <f>VLOOKUP($B545,Populations!$D$15:$H$1920,3,FALSE)</f>
        <v>26648878</v>
      </c>
      <c r="D545" s="255">
        <f>IF(OR($H545="General pop",$H545="Schools",$H545="Workplace",$H545="Skills Training",$H545="Digital Supports"),1,VLOOKUP($B545,Populations!$D$15:$H$1920,5,FALSE))</f>
        <v>1</v>
      </c>
      <c r="E545" s="88">
        <f>VLOOKUP(I545,Epidemiology!$C$10:$H$47,6,FALSE)</f>
        <v>100000</v>
      </c>
      <c r="F545" s="102" t="str">
        <f>'Care profiles'!R546</f>
        <v>n/a</v>
      </c>
      <c r="G545" s="15" t="str">
        <f>'Care profiles'!A546</f>
        <v>ALL</v>
      </c>
      <c r="H545" s="15" t="str">
        <f>'Care profiles'!B546</f>
        <v>Digital Supports</v>
      </c>
      <c r="I545" s="15" t="str">
        <f>'Care profiles'!C546</f>
        <v>Digital Supports</v>
      </c>
      <c r="J545" s="15" t="str">
        <f>'Care profiles'!D546</f>
        <v>Top-up</v>
      </c>
      <c r="K545" s="15" t="str">
        <f>'Care profiles'!E546</f>
        <v>Telephone and Web-Based Support Services – Self-Guided (Families/Carers)</v>
      </c>
      <c r="L545" s="104">
        <f>'Care profiles'!F546</f>
        <v>1</v>
      </c>
      <c r="M545" s="15">
        <f>'Care profiles'!G546</f>
        <v>1</v>
      </c>
      <c r="N545" s="15" t="str">
        <f>'Care profiles'!H546</f>
        <v>n/a</v>
      </c>
      <c r="O545" s="15" t="str">
        <f>'Care profiles'!I546</f>
        <v>n/a</v>
      </c>
      <c r="P545" s="15" t="str">
        <f>'Care profiles'!J546</f>
        <v>n/a</v>
      </c>
      <c r="Q545" s="15" t="str">
        <f>'Care profiles'!K546</f>
        <v>n/a</v>
      </c>
      <c r="R545" s="15" t="str">
        <f>'Care profiles'!M546</f>
        <v>Y</v>
      </c>
      <c r="S545" s="15" t="str">
        <f>'Care profiles'!O546</f>
        <v>N</v>
      </c>
      <c r="T545" s="15" t="str">
        <f>'Care profiles'!Q546</f>
        <v>N</v>
      </c>
      <c r="U545" s="30">
        <f t="shared" si="68"/>
        <v>26648878</v>
      </c>
      <c r="V545" s="30">
        <f t="shared" si="69"/>
        <v>26648878</v>
      </c>
      <c r="W545" s="30">
        <f>IF(M545="n/a",0,IF(O545="days",V545*M545*(1+(VLOOKUP(K545,'Bed parameters'!$A$9:$G$12,7,FALSE))),V545*M545))</f>
        <v>26648878</v>
      </c>
      <c r="X545" s="30">
        <f t="shared" si="70"/>
        <v>0</v>
      </c>
      <c r="Y545" s="30">
        <f t="shared" si="71"/>
        <v>0</v>
      </c>
      <c r="Z545" s="113">
        <f>_xlfn.IFNA(Y545/((VLOOKUP(K545,'Bed parameters'!$A$9:$G$12,3,FALSE))*(VLOOKUP(K545,'Bed parameters'!$A$9:$G$12,5,FALSE))),0)</f>
        <v>0</v>
      </c>
      <c r="AA545" s="30">
        <f t="shared" si="72"/>
        <v>0</v>
      </c>
      <c r="AB545" s="30">
        <f>_xlfn.IFNA(IF($O545="days",$Y545*(VLOOKUP($K545,'Bed parameters'!$A$9:$I$12,9,FALSE))*$F545*(VLOOKUP($Q545,'Workforce distribution'!$C$8:$AD$30,AB$7,FALSE)),IF($Q545="n/a",(IF($P545=AB$6,$X545*$F545,0)),$X545*$F545*(VLOOKUP($Q545,'Workforce distribution'!$C$8:$AD$30,AB$7,FALSE)))),0)</f>
        <v>0</v>
      </c>
      <c r="AC545" s="30">
        <f>_xlfn.IFNA(IF($O545="days",$Y545*(VLOOKUP($K545,'Bed parameters'!$A$9:$I$12,9,FALSE))*$F545*(VLOOKUP($Q545,'Workforce distribution'!$C$8:$AD$30,AC$7,FALSE)),IF($Q545="n/a",(IF($P545=AC$6,$X545*$F545,0)),$X545*$F545*(VLOOKUP($Q545,'Workforce distribution'!$C$8:$AD$30,AC$7,FALSE)))),0)</f>
        <v>0</v>
      </c>
      <c r="AD545" s="30">
        <f>_xlfn.IFNA(IF($O545="days",$Y545*(VLOOKUP($K545,'Bed parameters'!$A$9:$I$12,9,FALSE))*$F545*(VLOOKUP($Q545,'Workforce distribution'!$C$8:$AD$30,AD$7,FALSE)),IF($Q545="n/a",(IF($P545=AD$6,$X545*$F545,0)),$X545*$F545*(VLOOKUP($Q545,'Workforce distribution'!$C$8:$AD$30,AD$7,FALSE)))),0)</f>
        <v>0</v>
      </c>
      <c r="AE545" s="30">
        <f>_xlfn.IFNA(IF($O545="days",$Y545*(VLOOKUP($K545,'Bed parameters'!$A$9:$I$12,9,FALSE))*$F545*(VLOOKUP($Q545,'Workforce distribution'!$C$8:$AD$30,AE$7,FALSE)),IF($Q545="n/a",(IF($P545=AE$6,$X545*$F545,0)),$X545*$F545*(VLOOKUP($Q545,'Workforce distribution'!$C$8:$AD$30,AE$7,FALSE)))),0)</f>
        <v>0</v>
      </c>
      <c r="AF545" s="30">
        <f>_xlfn.IFNA(IF($O545="days",$Y545*(VLOOKUP($K545,'Bed parameters'!$A$9:$I$12,9,FALSE))*$F545*(VLOOKUP($Q545,'Workforce distribution'!$C$8:$AD$30,AF$7,FALSE)),IF($Q545="n/a",(IF($P545=AF$6,$X545*$F545,0)),$X545*$F545*(VLOOKUP($Q545,'Workforce distribution'!$C$8:$AD$30,AF$7,FALSE)))),0)</f>
        <v>0</v>
      </c>
      <c r="AG545" s="30">
        <f>_xlfn.IFNA(IF($O545="days",$Y545*(VLOOKUP($K545,'Bed parameters'!$A$9:$I$12,9,FALSE))*$F545*(VLOOKUP($Q545,'Workforce distribution'!$C$8:$AD$30,AG$7,FALSE)),IF($Q545="n/a",(IF($P545=AG$6,$X545*$F545,0)),$X545*$F545*(VLOOKUP($Q545,'Workforce distribution'!$C$8:$AD$30,AG$7,FALSE)))),0)</f>
        <v>0</v>
      </c>
      <c r="AH545" s="30">
        <f>_xlfn.IFNA(IF($O545="days",$Y545*(VLOOKUP($K545,'Bed parameters'!$A$9:$I$12,9,FALSE))*$F545*(VLOOKUP($Q545,'Workforce distribution'!$C$8:$AD$30,AH$7,FALSE)),IF($Q545="n/a",(IF($P545=AH$6,$X545*$F545,0)),$X545*$F545*(VLOOKUP($Q545,'Workforce distribution'!$C$8:$AD$30,AH$7,FALSE)))),0)</f>
        <v>0</v>
      </c>
      <c r="AI545" s="30">
        <f>_xlfn.IFNA(IF($O545="days",$Y545*(VLOOKUP($K545,'Bed parameters'!$A$9:$I$12,9,FALSE))*$F545*(VLOOKUP($Q545,'Workforce distribution'!$C$8:$AD$30,AI$7,FALSE)),IF($Q545="n/a",(IF($P545=AI$6,$X545*$F545,0)),$X545*$F545*(VLOOKUP($Q545,'Workforce distribution'!$C$8:$AD$30,AI$7,FALSE)))),0)</f>
        <v>0</v>
      </c>
      <c r="AJ545" s="30">
        <f>_xlfn.IFNA(IF($O545="days",$Y545*(VLOOKUP($K545,'Bed parameters'!$A$9:$I$12,9,FALSE))*$F545*(VLOOKUP($Q545,'Workforce distribution'!$C$8:$AD$30,AJ$7,FALSE)),IF($Q545="n/a",(IF($P545=AJ$6,$X545*$F545,0)),$X545*$F545*(VLOOKUP($Q545,'Workforce distribution'!$C$8:$AD$30,AJ$7,FALSE)))),0)</f>
        <v>0</v>
      </c>
      <c r="AK545" s="30">
        <f>_xlfn.IFNA(IF($O545="days",$Y545*(VLOOKUP($K545,'Bed parameters'!$A$9:$I$12,9,FALSE))*$F545*(VLOOKUP($Q545,'Workforce distribution'!$C$8:$AD$30,AK$7,FALSE)),IF($Q545="n/a",(IF($P545=AK$6,$X545*$F545,0)),$X545*$F545*(VLOOKUP($Q545,'Workforce distribution'!$C$8:$AD$30,AK$7,FALSE)))),0)</f>
        <v>0</v>
      </c>
      <c r="AL545" s="30">
        <f>_xlfn.IFNA(IF($O545="days",$Y545*(VLOOKUP($K545,'Bed parameters'!$A$9:$I$12,9,FALSE))*$F545*(VLOOKUP($Q545,'Workforce distribution'!$C$8:$AD$30,AL$7,FALSE)),IF($Q545="n/a",(IF($P545=AL$6,$X545*$F545,0)),$X545*$F545*(VLOOKUP($Q545,'Workforce distribution'!$C$8:$AD$30,AL$7,FALSE)))),0)</f>
        <v>0</v>
      </c>
      <c r="AM545" s="30">
        <f>_xlfn.IFNA(IF($O545="days",$Y545*(VLOOKUP($K545,'Bed parameters'!$A$9:$I$12,9,FALSE))*$F545*(VLOOKUP($Q545,'Workforce distribution'!$C$8:$AD$30,AM$7,FALSE)),IF($Q545="n/a",(IF($P545=AM$6,$X545*$F545,0)),$X545*$F545*(VLOOKUP($Q545,'Workforce distribution'!$C$8:$AD$30,AM$7,FALSE)))),0)</f>
        <v>0</v>
      </c>
      <c r="AN545" s="30">
        <f>_xlfn.IFNA(IF($O545="days",$Y545*(VLOOKUP($K545,'Bed parameters'!$A$9:$I$12,9,FALSE))*$F545*(VLOOKUP($Q545,'Workforce distribution'!$C$8:$AD$30,AN$7,FALSE)),IF($Q545="n/a",(IF($P545=AN$6,$X545*$F545,0)),$X545*$F545*(VLOOKUP($Q545,'Workforce distribution'!$C$8:$AD$30,AN$7,FALSE)))),0)</f>
        <v>0</v>
      </c>
      <c r="AO545" s="30">
        <f>_xlfn.IFNA(IF($O545="days",$Y545*(VLOOKUP($K545,'Bed parameters'!$A$9:$I$12,9,FALSE))*$F545*(VLOOKUP($Q545,'Workforce distribution'!$C$8:$AD$30,AO$7,FALSE)),IF($Q545="n/a",(IF($P545=AO$6,$X545*$F545,0)),$X545*$F545*(VLOOKUP($Q545,'Workforce distribution'!$C$8:$AD$30,AO$7,FALSE)))),0)</f>
        <v>0</v>
      </c>
      <c r="AP545" s="30">
        <f>_xlfn.IFNA(IF($O545="days",$Y545*(VLOOKUP($K545,'Bed parameters'!$A$9:$I$12,9,FALSE))*$F545*(VLOOKUP($Q545,'Workforce distribution'!$C$8:$AD$30,AP$7,FALSE)),IF($Q545="n/a",(IF($P545=AP$6,$X545*$F545,0)),$X545*$F545*(VLOOKUP($Q545,'Workforce distribution'!$C$8:$AD$30,AP$7,FALSE)))),0)</f>
        <v>0</v>
      </c>
      <c r="AQ545" s="30">
        <f>_xlfn.IFNA(IF($O545="days",$Y545*(VLOOKUP($K545,'Bed parameters'!$A$9:$I$12,9,FALSE))*$F545*(VLOOKUP($Q545,'Workforce distribution'!$C$8:$AD$30,AQ$7,FALSE)),IF($Q545="n/a",(IF($P545=AQ$6,$X545*$F545,0)),$X545*$F545*(VLOOKUP($Q545,'Workforce distribution'!$C$8:$AD$30,AQ$7,FALSE)))),0)</f>
        <v>0</v>
      </c>
      <c r="AR545" s="30">
        <f>_xlfn.IFNA(IF($O545="days",$Y545*(VLOOKUP($K545,'Bed parameters'!$A$9:$I$12,9,FALSE))*$F545*(VLOOKUP($Q545,'Workforce distribution'!$C$8:$AD$30,AR$7,FALSE)),IF($Q545="n/a",(IF($P545=AR$6,$X545*$F545,0)),$X545*$F545*(VLOOKUP($Q545,'Workforce distribution'!$C$8:$AD$30,AR$7,FALSE)))),0)</f>
        <v>0</v>
      </c>
      <c r="AS545" s="30">
        <f>_xlfn.IFNA(IF($O545="days",$Y545*(VLOOKUP($K545,'Bed parameters'!$A$9:$I$12,9,FALSE))*$F545*(VLOOKUP($Q545,'Workforce distribution'!$C$8:$AD$30,AS$7,FALSE)),IF($Q545="n/a",(IF($P545=AS$6,$X545*$F545,0)),$X545*$F545*(VLOOKUP($Q545,'Workforce distribution'!$C$8:$AD$30,AS$7,FALSE)))),0)</f>
        <v>0</v>
      </c>
      <c r="AT545" s="30">
        <f>_xlfn.IFNA(IF($O545="days",$Y545*(VLOOKUP($K545,'Bed parameters'!$A$9:$I$12,9,FALSE))*$F545*(VLOOKUP($Q545,'Workforce distribution'!$C$8:$AD$30,AT$7,FALSE)),IF($Q545="n/a",(IF($P545=AT$6,$X545*$F545,0)),$X545*$F545*(VLOOKUP($Q545,'Workforce distribution'!$C$8:$AD$30,AT$7,FALSE)))),0)</f>
        <v>0</v>
      </c>
      <c r="AU545" s="30">
        <f>_xlfn.IFNA(IF($O545="days",$Y545*(VLOOKUP($K545,'Bed parameters'!$A$9:$I$12,9,FALSE))*$F545*(VLOOKUP($Q545,'Workforce distribution'!$C$8:$AD$30,AU$7,FALSE)),IF($Q545="n/a",(IF($P545=AU$6,$X545*$F545,0)),$X545*$F545*(VLOOKUP($Q545,'Workforce distribution'!$C$8:$AD$30,AU$7,FALSE)))),0)</f>
        <v>0</v>
      </c>
      <c r="AV545" s="30">
        <f>_xlfn.IFNA(IF($O545="days",$Y545*(VLOOKUP($K545,'Bed parameters'!$A$9:$I$12,9,FALSE))*$F545*(VLOOKUP($Q545,'Workforce distribution'!$C$8:$AD$30,AV$7,FALSE)),IF($Q545="n/a",(IF($P545=AV$6,$X545*$F545,0)),$X545*$F545*(VLOOKUP($Q545,'Workforce distribution'!$C$8:$AD$30,AV$7,FALSE)))),0)</f>
        <v>0</v>
      </c>
      <c r="AW545" s="30">
        <f>_xlfn.IFNA(IF($O545="days",$Y545*(VLOOKUP($K545,'Bed parameters'!$A$9:$I$12,9,FALSE))*$F545*(VLOOKUP($Q545,'Workforce distribution'!$C$8:$AD$30,AW$7,FALSE)),IF($Q545="n/a",(IF($P545=AW$6,$X545*$F545,0)),$X545*$F545*(VLOOKUP($Q545,'Workforce distribution'!$C$8:$AD$30,AW$7,FALSE)))),0)</f>
        <v>0</v>
      </c>
      <c r="AX545" s="30">
        <f>_xlfn.IFNA(IF($O545="days",$Y545*(VLOOKUP($K545,'Bed parameters'!$A$9:$I$12,9,FALSE))*$F545*(VLOOKUP($Q545,'Workforce distribution'!$C$8:$AD$30,AX$7,FALSE)),IF($Q545="n/a",(IF($P545=AX$6,$X545*$F545,0)),$X545*$F545*(VLOOKUP($Q545,'Workforce distribution'!$C$8:$AD$30,AX$7,FALSE)))),0)</f>
        <v>0</v>
      </c>
      <c r="AY545" s="30">
        <f>_xlfn.IFNA(IF($O545="days",$Y545*(VLOOKUP($K545,'Bed parameters'!$A$9:$I$12,9,FALSE))*$F545*(VLOOKUP($Q545,'Workforce distribution'!$C$8:$AD$30,AY$7,FALSE)),IF($Q545="n/a",(IF($P545=AY$6,$X545*$F545,0)),$X545*$F545*(VLOOKUP($Q545,'Workforce distribution'!$C$8:$AD$30,AY$7,FALSE)))),0)</f>
        <v>0</v>
      </c>
      <c r="AZ545" s="30">
        <f>_xlfn.IFNA(IF($O545="days",$Y545*(VLOOKUP($K545,'Bed parameters'!$A$9:$I$12,9,FALSE))*$F545*(VLOOKUP($Q545,'Workforce distribution'!$C$8:$AD$30,AZ$7,FALSE)),IF($Q545="n/a",(IF($P545=AZ$6,$X545*$F545,0)),$X545*$F545*(VLOOKUP($Q545,'Workforce distribution'!$C$8:$AD$30,AZ$7,FALSE)))),0)</f>
        <v>0</v>
      </c>
      <c r="BA545" s="30">
        <f>_xlfn.IFNA(IF($O545="days",$Y545*(VLOOKUP($K545,'Bed parameters'!$A$9:$I$12,9,FALSE))*$F545*(VLOOKUP($Q545,'Workforce distribution'!$C$8:$AD$30,BA$7,FALSE)),IF($Q545="n/a",(IF($P545=BA$6,$X545*$F545,0)),$X545*$F545*(VLOOKUP($Q545,'Workforce distribution'!$C$8:$AD$30,BA$7,FALSE)))),0)</f>
        <v>0</v>
      </c>
      <c r="BB545" s="30">
        <f>_xlfn.IFNA(IF($O545="days",$Y545*(VLOOKUP($K545,'Bed parameters'!$A$9:$I$12,9,FALSE))*$F545*(VLOOKUP($Q545,'Workforce distribution'!$C$8:$AD$30,BB$7,FALSE)),IF($Q545="n/a",(IF($P545=BB$6,$X545*$F545,0)),$X545*$F545*(VLOOKUP($Q545,'Workforce distribution'!$C$8:$AD$30,BB$7,FALSE)))),0)</f>
        <v>0</v>
      </c>
      <c r="BC545" s="149">
        <f t="shared" si="73"/>
        <v>0</v>
      </c>
      <c r="BD545" s="288">
        <f>IF($Q545="n/a",(IF('Workforce hours'!D$30=0,0,(AB545/'Workforce hours'!D$30))),(IF(VLOOKUP($Q545,'Workforce hours'!$C$8:$AD$30,BD$7,FALSE)=0,0,(AB545/(VLOOKUP($Q545,'Workforce hours'!$C$8:$AD$30,BD$7,FALSE))))))</f>
        <v>0</v>
      </c>
      <c r="BE545" s="288">
        <f>IF($Q545="n/a",(IF('Workforce hours'!E$30=0,0,(AC545/'Workforce hours'!E$30))),(IF(VLOOKUP($Q545,'Workforce hours'!$C$8:$AD$30,BE$7,FALSE)=0,0,(AC545/(VLOOKUP($Q545,'Workforce hours'!$C$8:$AD$30,BE$7,FALSE))))))</f>
        <v>0</v>
      </c>
      <c r="BF545" s="288">
        <f>IF($Q545="n/a",(IF('Workforce hours'!F$30=0,0,(AD545/'Workforce hours'!F$30))),(IF(VLOOKUP($Q545,'Workforce hours'!$C$8:$AD$30,BF$7,FALSE)=0,0,(AD545/(VLOOKUP($Q545,'Workforce hours'!$C$8:$AD$30,BF$7,FALSE))))))</f>
        <v>0</v>
      </c>
      <c r="BG545" s="288">
        <f>IF($Q545="n/a",(IF('Workforce hours'!G$30=0,0,(AE545/'Workforce hours'!G$30))),(IF(VLOOKUP($Q545,'Workforce hours'!$C$8:$AD$30,BG$7,FALSE)=0,0,(AE545/(VLOOKUP($Q545,'Workforce hours'!$C$8:$AD$30,BG$7,FALSE))))))</f>
        <v>0</v>
      </c>
      <c r="BH545" s="288">
        <f>IF($Q545="n/a",(IF('Workforce hours'!H$30=0,0,(AF545/'Workforce hours'!H$30))),(IF(VLOOKUP($Q545,'Workforce hours'!$C$8:$AD$30,BH$7,FALSE)=0,0,(AF545/(VLOOKUP($Q545,'Workforce hours'!$C$8:$AD$30,BH$7,FALSE))))))</f>
        <v>0</v>
      </c>
      <c r="BI545" s="288">
        <f>IF($Q545="n/a",(IF('Workforce hours'!I$30=0,0,(AG545/'Workforce hours'!I$30))),(IF(VLOOKUP($Q545,'Workforce hours'!$C$8:$AD$30,BI$7,FALSE)=0,0,(AG545/(VLOOKUP($Q545,'Workforce hours'!$C$8:$AD$30,BI$7,FALSE))))))</f>
        <v>0</v>
      </c>
      <c r="BJ545" s="288">
        <f>IF($Q545="n/a",(IF('Workforce hours'!J$30=0,0,(AH545/'Workforce hours'!J$30))),(IF(VLOOKUP($Q545,'Workforce hours'!$C$8:$AD$30,BJ$7,FALSE)=0,0,(AH545/(VLOOKUP($Q545,'Workforce hours'!$C$8:$AD$30,BJ$7,FALSE))))))</f>
        <v>0</v>
      </c>
      <c r="BK545" s="288">
        <f>IF($Q545="n/a",(IF('Workforce hours'!K$30=0,0,(AI545/'Workforce hours'!K$30))),(IF(VLOOKUP($Q545,'Workforce hours'!$C$8:$AD$30,BK$7,FALSE)=0,0,(AI545/(VLOOKUP($Q545,'Workforce hours'!$C$8:$AD$30,BK$7,FALSE))))))</f>
        <v>0</v>
      </c>
      <c r="BL545" s="288">
        <f>IF($Q545="n/a",(IF('Workforce hours'!L$30=0,0,(AJ545/'Workforce hours'!L$30))),(IF(VLOOKUP($Q545,'Workforce hours'!$C$8:$AD$30,BL$7,FALSE)=0,0,(AJ545/(VLOOKUP($Q545,'Workforce hours'!$C$8:$AD$30,BL$7,FALSE))))))</f>
        <v>0</v>
      </c>
      <c r="BM545" s="288">
        <f>IF($Q545="n/a",(IF('Workforce hours'!M$30=0,0,(AK545/'Workforce hours'!M$30))),(IF(VLOOKUP($Q545,'Workforce hours'!$C$8:$AD$30,BM$7,FALSE)=0,0,(AK545/(VLOOKUP($Q545,'Workforce hours'!$C$8:$AD$30,BM$7,FALSE))))))</f>
        <v>0</v>
      </c>
      <c r="BN545" s="288">
        <f>IF($Q545="n/a",(IF('Workforce hours'!N$30=0,0,(AL545/'Workforce hours'!N$30))),(IF(VLOOKUP($Q545,'Workforce hours'!$C$8:$AD$30,BN$7,FALSE)=0,0,(AL545/(VLOOKUP($Q545,'Workforce hours'!$C$8:$AD$30,BN$7,FALSE))))))</f>
        <v>0</v>
      </c>
      <c r="BO545" s="288">
        <f>IF($Q545="n/a",(IF('Workforce hours'!O$30=0,0,(AM545/'Workforce hours'!O$30))),(IF(VLOOKUP($Q545,'Workforce hours'!$C$8:$AD$30,BO$7,FALSE)=0,0,(AM545/(VLOOKUP($Q545,'Workforce hours'!$C$8:$AD$30,BO$7,FALSE))))))</f>
        <v>0</v>
      </c>
      <c r="BP545" s="288">
        <f>IF($Q545="n/a",(IF('Workforce hours'!P$30=0,0,(AN545/'Workforce hours'!P$30))),(IF(VLOOKUP($Q545,'Workforce hours'!$C$8:$AD$30,BP$7,FALSE)=0,0,(AN545/(VLOOKUP($Q545,'Workforce hours'!$C$8:$AD$30,BP$7,FALSE))))))</f>
        <v>0</v>
      </c>
      <c r="BQ545" s="288">
        <f>IF($Q545="n/a",(IF('Workforce hours'!Q$30=0,0,(AO545/'Workforce hours'!Q$30))),(IF(VLOOKUP($Q545,'Workforce hours'!$C$8:$AD$30,BQ$7,FALSE)=0,0,(AO545/(VLOOKUP($Q545,'Workforce hours'!$C$8:$AD$30,BQ$7,FALSE))))))</f>
        <v>0</v>
      </c>
      <c r="BR545" s="288">
        <f>IF($Q545="n/a",(IF('Workforce hours'!R$30=0,0,(AP545/'Workforce hours'!R$30))),(IF(VLOOKUP($Q545,'Workforce hours'!$C$8:$AD$30,BR$7,FALSE)=0,0,(AP545/(VLOOKUP($Q545,'Workforce hours'!$C$8:$AD$30,BR$7,FALSE))))))</f>
        <v>0</v>
      </c>
      <c r="BS545" s="288">
        <f>IF($Q545="n/a",(IF('Workforce hours'!S$30=0,0,(AQ545/'Workforce hours'!S$30))),(IF(VLOOKUP($Q545,'Workforce hours'!$C$8:$AD$30,BS$7,FALSE)=0,0,(AQ545/(VLOOKUP($Q545,'Workforce hours'!$C$8:$AD$30,BS$7,FALSE))))))</f>
        <v>0</v>
      </c>
      <c r="BT545" s="288">
        <f>IF($Q545="n/a",(IF('Workforce hours'!T$30=0,0,(AR545/'Workforce hours'!T$30))),(IF(VLOOKUP($Q545,'Workforce hours'!$C$8:$AD$30,BT$7,FALSE)=0,0,(AR545/(VLOOKUP($Q545,'Workforce hours'!$C$8:$AD$30,BT$7,FALSE))))))</f>
        <v>0</v>
      </c>
      <c r="BU545" s="288">
        <f>IF($Q545="n/a",(IF('Workforce hours'!U$30=0,0,(AS545/'Workforce hours'!U$30))),(IF(VLOOKUP($Q545,'Workforce hours'!$C$8:$AD$30,BU$7,FALSE)=0,0,(AS545/(VLOOKUP($Q545,'Workforce hours'!$C$8:$AD$30,BU$7,FALSE))))))</f>
        <v>0</v>
      </c>
      <c r="BV545" s="288">
        <f>IF($Q545="n/a",(IF('Workforce hours'!V$30=0,0,(AT545/'Workforce hours'!V$30))),(IF(VLOOKUP($Q545,'Workforce hours'!$C$8:$AD$30,BV$7,FALSE)=0,0,(AT545/(VLOOKUP($Q545,'Workforce hours'!$C$8:$AD$30,BV$7,FALSE))))))</f>
        <v>0</v>
      </c>
      <c r="BW545" s="288">
        <f>IF($Q545="n/a",(IF('Workforce hours'!W$30=0,0,(AU545/'Workforce hours'!W$30))),(IF(VLOOKUP($Q545,'Workforce hours'!$C$8:$AD$30,BW$7,FALSE)=0,0,(AU545/(VLOOKUP($Q545,'Workforce hours'!$C$8:$AD$30,BW$7,FALSE))))))</f>
        <v>0</v>
      </c>
      <c r="BX545" s="288">
        <f>IF($Q545="n/a",(IF('Workforce hours'!X$30=0,0,(AV545/'Workforce hours'!X$30))),(IF(VLOOKUP($Q545,'Workforce hours'!$C$8:$AD$30,BX$7,FALSE)=0,0,(AV545/(VLOOKUP($Q545,'Workforce hours'!$C$8:$AD$30,BX$7,FALSE))))))</f>
        <v>0</v>
      </c>
      <c r="BY545" s="288">
        <f>IF($Q545="n/a",(IF('Workforce hours'!Y$30=0,0,(AW545/'Workforce hours'!Y$30))),(IF(VLOOKUP($Q545,'Workforce hours'!$C$8:$AD$30,BY$7,FALSE)=0,0,(AW545/(VLOOKUP($Q545,'Workforce hours'!$C$8:$AD$30,BY$7,FALSE))))))</f>
        <v>0</v>
      </c>
      <c r="BZ545" s="288">
        <f>IF($Q545="n/a",(IF('Workforce hours'!Z$30=0,0,(AX545/'Workforce hours'!Z$30))),(IF(VLOOKUP($Q545,'Workforce hours'!$C$8:$AD$30,BZ$7,FALSE)=0,0,(AX545/(VLOOKUP($Q545,'Workforce hours'!$C$8:$AD$30,BZ$7,FALSE))))))</f>
        <v>0</v>
      </c>
      <c r="CA545" s="288">
        <f>IF($Q545="n/a",(IF('Workforce hours'!AA$30=0,0,(AY545/'Workforce hours'!AA$30))),(IF(VLOOKUP($Q545,'Workforce hours'!$C$8:$AD$30,CA$7,FALSE)=0,0,(AY545/(VLOOKUP($Q545,'Workforce hours'!$C$8:$AD$30,CA$7,FALSE))))))</f>
        <v>0</v>
      </c>
      <c r="CB545" s="288">
        <f>IF($Q545="n/a",(IF('Workforce hours'!AB$30=0,0,(AZ545/'Workforce hours'!AB$30))),(IF(VLOOKUP($Q545,'Workforce hours'!$C$8:$AD$30,CB$7,FALSE)=0,0,(AZ545/(VLOOKUP($Q545,'Workforce hours'!$C$8:$AD$30,CB$7,FALSE))))))</f>
        <v>0</v>
      </c>
      <c r="CC545" s="288">
        <f>IF($Q545="n/a",(IF('Workforce hours'!AC$30=0,0,(BA545/'Workforce hours'!AC$30))),(IF(VLOOKUP($Q545,'Workforce hours'!$C$8:$AD$30,CC$7,FALSE)=0,0,(BA545/(VLOOKUP($Q545,'Workforce hours'!$C$8:$AD$30,CC$7,FALSE))))))</f>
        <v>0</v>
      </c>
      <c r="CD545" s="288">
        <f>IF($Q545="n/a",(IF('Workforce hours'!AD$30=0,0,(BB545/'Workforce hours'!AD$30))),(IF(VLOOKUP($Q545,'Workforce hours'!$C$8:$AD$30,CD$7,FALSE)=0,0,(BB545/(VLOOKUP($Q545,'Workforce hours'!$C$8:$AD$30,CD$7,FALSE))))))</f>
        <v>0</v>
      </c>
      <c r="CE545" s="289">
        <f t="shared" si="74"/>
        <v>0</v>
      </c>
      <c r="CF545" s="290">
        <f>BD545*'Workforce costs'!B$9*(1+'Workforce costs'!B$10)*(1+'Workforce costs'!B$11)</f>
        <v>0</v>
      </c>
      <c r="CG545" s="290">
        <f>BE545*'Workforce costs'!C$9*(1+'Workforce costs'!C$10)*(1+'Workforce costs'!C$11)</f>
        <v>0</v>
      </c>
      <c r="CH545" s="290">
        <f>BF545*'Workforce costs'!D$9*(1+'Workforce costs'!D$10)*(1+'Workforce costs'!D$11)</f>
        <v>0</v>
      </c>
      <c r="CI545" s="290">
        <f>BG545*'Workforce costs'!E$9*(1+'Workforce costs'!E$10)*(1+'Workforce costs'!E$11)</f>
        <v>0</v>
      </c>
      <c r="CJ545" s="290">
        <f>BH545*'Workforce costs'!F$9*(1+'Workforce costs'!F$10)*(1+'Workforce costs'!F$11)</f>
        <v>0</v>
      </c>
      <c r="CK545" s="290">
        <f>BI545*'Workforce costs'!G$9*(1+'Workforce costs'!G$10)*(1+'Workforce costs'!G$11)</f>
        <v>0</v>
      </c>
      <c r="CL545" s="290">
        <f>BJ545*'Workforce costs'!H$9*(1+'Workforce costs'!H$10)*(1+'Workforce costs'!H$11)</f>
        <v>0</v>
      </c>
      <c r="CM545" s="290">
        <f>BK545*'Workforce costs'!I$9*(1+'Workforce costs'!I$10)*(1+'Workforce costs'!I$11)</f>
        <v>0</v>
      </c>
      <c r="CN545" s="290">
        <f>BL545*'Workforce costs'!J$9*(1+'Workforce costs'!J$10)*(1+'Workforce costs'!J$11)</f>
        <v>0</v>
      </c>
      <c r="CO545" s="290">
        <f>BM545*'Workforce costs'!K$9*(1+'Workforce costs'!K$10)*(1+'Workforce costs'!K$11)</f>
        <v>0</v>
      </c>
      <c r="CP545" s="290">
        <f>BN545*'Workforce costs'!L$9*(1+'Workforce costs'!L$10)*(1+'Workforce costs'!L$11)</f>
        <v>0</v>
      </c>
      <c r="CQ545" s="290">
        <f>BO545*'Workforce costs'!M$9*(1+'Workforce costs'!M$10)*(1+'Workforce costs'!M$11)</f>
        <v>0</v>
      </c>
      <c r="CR545" s="290">
        <f>BP545*'Workforce costs'!N$9*(1+'Workforce costs'!N$10)*(1+'Workforce costs'!N$11)</f>
        <v>0</v>
      </c>
      <c r="CS545" s="290">
        <f>BQ545*'Workforce costs'!O$9*(1+'Workforce costs'!O$10)*(1+'Workforce costs'!O$11)</f>
        <v>0</v>
      </c>
      <c r="CT545" s="290">
        <f>BR545*'Workforce costs'!P$9*(1+'Workforce costs'!P$10)*(1+'Workforce costs'!P$11)</f>
        <v>0</v>
      </c>
      <c r="CU545" s="290">
        <f>BS545*'Workforce costs'!Q$9*(1+'Workforce costs'!Q$10)*(1+'Workforce costs'!Q$11)</f>
        <v>0</v>
      </c>
      <c r="CV545" s="290">
        <f>BT545*'Workforce costs'!R$9*(1+'Workforce costs'!R$10)*(1+'Workforce costs'!R$11)</f>
        <v>0</v>
      </c>
      <c r="CW545" s="290">
        <f>BU545*'Workforce costs'!S$9*(1+'Workforce costs'!S$10)*(1+'Workforce costs'!S$11)</f>
        <v>0</v>
      </c>
      <c r="CX545" s="290">
        <f>BV545*'Workforce costs'!T$9*(1+'Workforce costs'!T$10)*(1+'Workforce costs'!T$11)</f>
        <v>0</v>
      </c>
      <c r="CY545" s="290">
        <f>BW545*'Workforce costs'!U$9*(1+'Workforce costs'!U$10)*(1+'Workforce costs'!U$11)</f>
        <v>0</v>
      </c>
      <c r="CZ545" s="290">
        <f>BX545*'Workforce costs'!V$9*(1+'Workforce costs'!V$10)*(1+'Workforce costs'!V$11)</f>
        <v>0</v>
      </c>
      <c r="DA545" s="290">
        <f>BY545*'Workforce costs'!W$9*(1+'Workforce costs'!W$10)*(1+'Workforce costs'!W$11)</f>
        <v>0</v>
      </c>
      <c r="DB545" s="290">
        <f>BZ545*'Workforce costs'!X$9*(1+'Workforce costs'!X$10)*(1+'Workforce costs'!X$11)</f>
        <v>0</v>
      </c>
      <c r="DC545" s="290">
        <f>CA545*'Workforce costs'!Y$9*(1+'Workforce costs'!Y$10)*(1+'Workforce costs'!Y$11)</f>
        <v>0</v>
      </c>
      <c r="DD545" s="290">
        <f>CB545*'Workforce costs'!Z$9*(1+'Workforce costs'!Z$10)*(1+'Workforce costs'!Z$11)</f>
        <v>0</v>
      </c>
      <c r="DE545" s="290">
        <f>CC545*'Workforce costs'!AA$9*(1+'Workforce costs'!AA$10)*(1+'Workforce costs'!AA$11)</f>
        <v>0</v>
      </c>
      <c r="DF545" s="290">
        <f>CD545*'Workforce costs'!AB$9*(1+'Workforce costs'!AB$10)*(1+'Workforce costs'!AB$11)</f>
        <v>0</v>
      </c>
    </row>
    <row r="546" spans="1:110" x14ac:dyDescent="0.3">
      <c r="A546" s="2" t="str">
        <f>Outputs!$A$4</f>
        <v>Australia</v>
      </c>
      <c r="B546" s="2" t="str">
        <f t="shared" si="67"/>
        <v>Australia ALL</v>
      </c>
      <c r="C546" s="30">
        <f>VLOOKUP($B546,Populations!$D$15:$H$1920,3,FALSE)</f>
        <v>26648878</v>
      </c>
      <c r="D546" s="255">
        <f>IF(OR($H546="General pop",$H546="Schools",$H546="Workplace",$H546="Skills Training",$H546="Digital Supports"),1,VLOOKUP($B546,Populations!$D$15:$H$1920,5,FALSE))</f>
        <v>1</v>
      </c>
      <c r="E546" s="88">
        <f>VLOOKUP(I546,Epidemiology!$C$10:$H$47,6,FALSE)</f>
        <v>4907.3347966705305</v>
      </c>
      <c r="F546" s="102">
        <f>'Care profiles'!R547</f>
        <v>1</v>
      </c>
      <c r="G546" s="15" t="str">
        <f>'Care profiles'!A547</f>
        <v>ALL</v>
      </c>
      <c r="H546" s="15" t="str">
        <f>'Care profiles'!B547</f>
        <v>Crisis Lines</v>
      </c>
      <c r="I546" s="15" t="str">
        <f>'Care profiles'!C547</f>
        <v>Crisis Lines</v>
      </c>
      <c r="J546" s="15" t="str">
        <f>'Care profiles'!D547</f>
        <v>Top-up</v>
      </c>
      <c r="K546" s="15" t="str">
        <f>'Care profiles'!E547</f>
        <v>Time Limited Interventions – Telephone/Digital Helplines</v>
      </c>
      <c r="L546" s="104">
        <f>'Care profiles'!F547</f>
        <v>1</v>
      </c>
      <c r="M546" s="15">
        <f>'Care profiles'!G547</f>
        <v>1</v>
      </c>
      <c r="N546" s="15">
        <f>'Care profiles'!H547</f>
        <v>20</v>
      </c>
      <c r="O546" s="15" t="str">
        <f>'Care profiles'!I547</f>
        <v>min</v>
      </c>
      <c r="P546" s="15" t="str">
        <f>'Care profiles'!J547</f>
        <v>VQ Crisis Counsellor</v>
      </c>
      <c r="Q546" s="15" t="str">
        <f>'Care profiles'!K547</f>
        <v>n/a</v>
      </c>
      <c r="R546" s="15" t="str">
        <f>'Care profiles'!M547</f>
        <v>Y</v>
      </c>
      <c r="S546" s="15" t="str">
        <f>'Care profiles'!O547</f>
        <v>N</v>
      </c>
      <c r="T546" s="15" t="str">
        <f>'Care profiles'!Q547</f>
        <v>N</v>
      </c>
      <c r="U546" s="30">
        <f t="shared" si="68"/>
        <v>1307749.6630162778</v>
      </c>
      <c r="V546" s="30">
        <f t="shared" si="69"/>
        <v>1307749.6630162778</v>
      </c>
      <c r="W546" s="30">
        <f>IF(M546="n/a",0,IF(O546="days",V546*M546*(1+(VLOOKUP(K546,'Bed parameters'!$A$9:$G$12,7,FALSE))),V546*M546))</f>
        <v>1307749.6630162778</v>
      </c>
      <c r="X546" s="30">
        <f t="shared" si="70"/>
        <v>435916.55433875934</v>
      </c>
      <c r="Y546" s="30">
        <f t="shared" si="71"/>
        <v>0</v>
      </c>
      <c r="Z546" s="113">
        <f>_xlfn.IFNA(Y546/((VLOOKUP(K546,'Bed parameters'!$A$9:$G$12,3,FALSE))*(VLOOKUP(K546,'Bed parameters'!$A$9:$G$12,5,FALSE))),0)</f>
        <v>0</v>
      </c>
      <c r="AA546" s="30">
        <f t="shared" si="72"/>
        <v>435916.55433875934</v>
      </c>
      <c r="AB546" s="30">
        <f>_xlfn.IFNA(IF($O546="days",$Y546*(VLOOKUP($K546,'Bed parameters'!$A$9:$I$12,9,FALSE))*$F546*(VLOOKUP($Q546,'Workforce distribution'!$C$8:$AD$30,AB$7,FALSE)),IF($Q546="n/a",(IF($P546=AB$6,$X546*$F546,0)),$X546*$F546*(VLOOKUP($Q546,'Workforce distribution'!$C$8:$AD$30,AB$7,FALSE)))),0)</f>
        <v>0</v>
      </c>
      <c r="AC546" s="30">
        <f>_xlfn.IFNA(IF($O546="days",$Y546*(VLOOKUP($K546,'Bed parameters'!$A$9:$I$12,9,FALSE))*$F546*(VLOOKUP($Q546,'Workforce distribution'!$C$8:$AD$30,AC$7,FALSE)),IF($Q546="n/a",(IF($P546=AC$6,$X546*$F546,0)),$X546*$F546*(VLOOKUP($Q546,'Workforce distribution'!$C$8:$AD$30,AC$7,FALSE)))),0)</f>
        <v>0</v>
      </c>
      <c r="AD546" s="30">
        <f>_xlfn.IFNA(IF($O546="days",$Y546*(VLOOKUP($K546,'Bed parameters'!$A$9:$I$12,9,FALSE))*$F546*(VLOOKUP($Q546,'Workforce distribution'!$C$8:$AD$30,AD$7,FALSE)),IF($Q546="n/a",(IF($P546=AD$6,$X546*$F546,0)),$X546*$F546*(VLOOKUP($Q546,'Workforce distribution'!$C$8:$AD$30,AD$7,FALSE)))),0)</f>
        <v>0</v>
      </c>
      <c r="AE546" s="30">
        <f>_xlfn.IFNA(IF($O546="days",$Y546*(VLOOKUP($K546,'Bed parameters'!$A$9:$I$12,9,FALSE))*$F546*(VLOOKUP($Q546,'Workforce distribution'!$C$8:$AD$30,AE$7,FALSE)),IF($Q546="n/a",(IF($P546=AE$6,$X546*$F546,0)),$X546*$F546*(VLOOKUP($Q546,'Workforce distribution'!$C$8:$AD$30,AE$7,FALSE)))),0)</f>
        <v>0</v>
      </c>
      <c r="AF546" s="30">
        <f>_xlfn.IFNA(IF($O546="days",$Y546*(VLOOKUP($K546,'Bed parameters'!$A$9:$I$12,9,FALSE))*$F546*(VLOOKUP($Q546,'Workforce distribution'!$C$8:$AD$30,AF$7,FALSE)),IF($Q546="n/a",(IF($P546=AF$6,$X546*$F546,0)),$X546*$F546*(VLOOKUP($Q546,'Workforce distribution'!$C$8:$AD$30,AF$7,FALSE)))),0)</f>
        <v>0</v>
      </c>
      <c r="AG546" s="30">
        <f>_xlfn.IFNA(IF($O546="days",$Y546*(VLOOKUP($K546,'Bed parameters'!$A$9:$I$12,9,FALSE))*$F546*(VLOOKUP($Q546,'Workforce distribution'!$C$8:$AD$30,AG$7,FALSE)),IF($Q546="n/a",(IF($P546=AG$6,$X546*$F546,0)),$X546*$F546*(VLOOKUP($Q546,'Workforce distribution'!$C$8:$AD$30,AG$7,FALSE)))),0)</f>
        <v>0</v>
      </c>
      <c r="AH546" s="30">
        <f>_xlfn.IFNA(IF($O546="days",$Y546*(VLOOKUP($K546,'Bed parameters'!$A$9:$I$12,9,FALSE))*$F546*(VLOOKUP($Q546,'Workforce distribution'!$C$8:$AD$30,AH$7,FALSE)),IF($Q546="n/a",(IF($P546=AH$6,$X546*$F546,0)),$X546*$F546*(VLOOKUP($Q546,'Workforce distribution'!$C$8:$AD$30,AH$7,FALSE)))),0)</f>
        <v>0</v>
      </c>
      <c r="AI546" s="30">
        <f>_xlfn.IFNA(IF($O546="days",$Y546*(VLOOKUP($K546,'Bed parameters'!$A$9:$I$12,9,FALSE))*$F546*(VLOOKUP($Q546,'Workforce distribution'!$C$8:$AD$30,AI$7,FALSE)),IF($Q546="n/a",(IF($P546=AI$6,$X546*$F546,0)),$X546*$F546*(VLOOKUP($Q546,'Workforce distribution'!$C$8:$AD$30,AI$7,FALSE)))),0)</f>
        <v>0</v>
      </c>
      <c r="AJ546" s="30">
        <f>_xlfn.IFNA(IF($O546="days",$Y546*(VLOOKUP($K546,'Bed parameters'!$A$9:$I$12,9,FALSE))*$F546*(VLOOKUP($Q546,'Workforce distribution'!$C$8:$AD$30,AJ$7,FALSE)),IF($Q546="n/a",(IF($P546=AJ$6,$X546*$F546,0)),$X546*$F546*(VLOOKUP($Q546,'Workforce distribution'!$C$8:$AD$30,AJ$7,FALSE)))),0)</f>
        <v>435916.55433875934</v>
      </c>
      <c r="AK546" s="30">
        <f>_xlfn.IFNA(IF($O546="days",$Y546*(VLOOKUP($K546,'Bed parameters'!$A$9:$I$12,9,FALSE))*$F546*(VLOOKUP($Q546,'Workforce distribution'!$C$8:$AD$30,AK$7,FALSE)),IF($Q546="n/a",(IF($P546=AK$6,$X546*$F546,0)),$X546*$F546*(VLOOKUP($Q546,'Workforce distribution'!$C$8:$AD$30,AK$7,FALSE)))),0)</f>
        <v>0</v>
      </c>
      <c r="AL546" s="30">
        <f>_xlfn.IFNA(IF($O546="days",$Y546*(VLOOKUP($K546,'Bed parameters'!$A$9:$I$12,9,FALSE))*$F546*(VLOOKUP($Q546,'Workforce distribution'!$C$8:$AD$30,AL$7,FALSE)),IF($Q546="n/a",(IF($P546=AL$6,$X546*$F546,0)),$X546*$F546*(VLOOKUP($Q546,'Workforce distribution'!$C$8:$AD$30,AL$7,FALSE)))),0)</f>
        <v>0</v>
      </c>
      <c r="AM546" s="30">
        <f>_xlfn.IFNA(IF($O546="days",$Y546*(VLOOKUP($K546,'Bed parameters'!$A$9:$I$12,9,FALSE))*$F546*(VLOOKUP($Q546,'Workforce distribution'!$C$8:$AD$30,AM$7,FALSE)),IF($Q546="n/a",(IF($P546=AM$6,$X546*$F546,0)),$X546*$F546*(VLOOKUP($Q546,'Workforce distribution'!$C$8:$AD$30,AM$7,FALSE)))),0)</f>
        <v>0</v>
      </c>
      <c r="AN546" s="30">
        <f>_xlfn.IFNA(IF($O546="days",$Y546*(VLOOKUP($K546,'Bed parameters'!$A$9:$I$12,9,FALSE))*$F546*(VLOOKUP($Q546,'Workforce distribution'!$C$8:$AD$30,AN$7,FALSE)),IF($Q546="n/a",(IF($P546=AN$6,$X546*$F546,0)),$X546*$F546*(VLOOKUP($Q546,'Workforce distribution'!$C$8:$AD$30,AN$7,FALSE)))),0)</f>
        <v>0</v>
      </c>
      <c r="AO546" s="30">
        <f>_xlfn.IFNA(IF($O546="days",$Y546*(VLOOKUP($K546,'Bed parameters'!$A$9:$I$12,9,FALSE))*$F546*(VLOOKUP($Q546,'Workforce distribution'!$C$8:$AD$30,AO$7,FALSE)),IF($Q546="n/a",(IF($P546=AO$6,$X546*$F546,0)),$X546*$F546*(VLOOKUP($Q546,'Workforce distribution'!$C$8:$AD$30,AO$7,FALSE)))),0)</f>
        <v>0</v>
      </c>
      <c r="AP546" s="30">
        <f>_xlfn.IFNA(IF($O546="days",$Y546*(VLOOKUP($K546,'Bed parameters'!$A$9:$I$12,9,FALSE))*$F546*(VLOOKUP($Q546,'Workforce distribution'!$C$8:$AD$30,AP$7,FALSE)),IF($Q546="n/a",(IF($P546=AP$6,$X546*$F546,0)),$X546*$F546*(VLOOKUP($Q546,'Workforce distribution'!$C$8:$AD$30,AP$7,FALSE)))),0)</f>
        <v>0</v>
      </c>
      <c r="AQ546" s="30">
        <f>_xlfn.IFNA(IF($O546="days",$Y546*(VLOOKUP($K546,'Bed parameters'!$A$9:$I$12,9,FALSE))*$F546*(VLOOKUP($Q546,'Workforce distribution'!$C$8:$AD$30,AQ$7,FALSE)),IF($Q546="n/a",(IF($P546=AQ$6,$X546*$F546,0)),$X546*$F546*(VLOOKUP($Q546,'Workforce distribution'!$C$8:$AD$30,AQ$7,FALSE)))),0)</f>
        <v>0</v>
      </c>
      <c r="AR546" s="30">
        <f>_xlfn.IFNA(IF($O546="days",$Y546*(VLOOKUP($K546,'Bed parameters'!$A$9:$I$12,9,FALSE))*$F546*(VLOOKUP($Q546,'Workforce distribution'!$C$8:$AD$30,AR$7,FALSE)),IF($Q546="n/a",(IF($P546=AR$6,$X546*$F546,0)),$X546*$F546*(VLOOKUP($Q546,'Workforce distribution'!$C$8:$AD$30,AR$7,FALSE)))),0)</f>
        <v>0</v>
      </c>
      <c r="AS546" s="30">
        <f>_xlfn.IFNA(IF($O546="days",$Y546*(VLOOKUP($K546,'Bed parameters'!$A$9:$I$12,9,FALSE))*$F546*(VLOOKUP($Q546,'Workforce distribution'!$C$8:$AD$30,AS$7,FALSE)),IF($Q546="n/a",(IF($P546=AS$6,$X546*$F546,0)),$X546*$F546*(VLOOKUP($Q546,'Workforce distribution'!$C$8:$AD$30,AS$7,FALSE)))),0)</f>
        <v>0</v>
      </c>
      <c r="AT546" s="30">
        <f>_xlfn.IFNA(IF($O546="days",$Y546*(VLOOKUP($K546,'Bed parameters'!$A$9:$I$12,9,FALSE))*$F546*(VLOOKUP($Q546,'Workforce distribution'!$C$8:$AD$30,AT$7,FALSE)),IF($Q546="n/a",(IF($P546=AT$6,$X546*$F546,0)),$X546*$F546*(VLOOKUP($Q546,'Workforce distribution'!$C$8:$AD$30,AT$7,FALSE)))),0)</f>
        <v>0</v>
      </c>
      <c r="AU546" s="30">
        <f>_xlfn.IFNA(IF($O546="days",$Y546*(VLOOKUP($K546,'Bed parameters'!$A$9:$I$12,9,FALSE))*$F546*(VLOOKUP($Q546,'Workforce distribution'!$C$8:$AD$30,AU$7,FALSE)),IF($Q546="n/a",(IF($P546=AU$6,$X546*$F546,0)),$X546*$F546*(VLOOKUP($Q546,'Workforce distribution'!$C$8:$AD$30,AU$7,FALSE)))),0)</f>
        <v>0</v>
      </c>
      <c r="AV546" s="30">
        <f>_xlfn.IFNA(IF($O546="days",$Y546*(VLOOKUP($K546,'Bed parameters'!$A$9:$I$12,9,FALSE))*$F546*(VLOOKUP($Q546,'Workforce distribution'!$C$8:$AD$30,AV$7,FALSE)),IF($Q546="n/a",(IF($P546=AV$6,$X546*$F546,0)),$X546*$F546*(VLOOKUP($Q546,'Workforce distribution'!$C$8:$AD$30,AV$7,FALSE)))),0)</f>
        <v>0</v>
      </c>
      <c r="AW546" s="30">
        <f>_xlfn.IFNA(IF($O546="days",$Y546*(VLOOKUP($K546,'Bed parameters'!$A$9:$I$12,9,FALSE))*$F546*(VLOOKUP($Q546,'Workforce distribution'!$C$8:$AD$30,AW$7,FALSE)),IF($Q546="n/a",(IF($P546=AW$6,$X546*$F546,0)),$X546*$F546*(VLOOKUP($Q546,'Workforce distribution'!$C$8:$AD$30,AW$7,FALSE)))),0)</f>
        <v>0</v>
      </c>
      <c r="AX546" s="30">
        <f>_xlfn.IFNA(IF($O546="days",$Y546*(VLOOKUP($K546,'Bed parameters'!$A$9:$I$12,9,FALSE))*$F546*(VLOOKUP($Q546,'Workforce distribution'!$C$8:$AD$30,AX$7,FALSE)),IF($Q546="n/a",(IF($P546=AX$6,$X546*$F546,0)),$X546*$F546*(VLOOKUP($Q546,'Workforce distribution'!$C$8:$AD$30,AX$7,FALSE)))),0)</f>
        <v>0</v>
      </c>
      <c r="AY546" s="30">
        <f>_xlfn.IFNA(IF($O546="days",$Y546*(VLOOKUP($K546,'Bed parameters'!$A$9:$I$12,9,FALSE))*$F546*(VLOOKUP($Q546,'Workforce distribution'!$C$8:$AD$30,AY$7,FALSE)),IF($Q546="n/a",(IF($P546=AY$6,$X546*$F546,0)),$X546*$F546*(VLOOKUP($Q546,'Workforce distribution'!$C$8:$AD$30,AY$7,FALSE)))),0)</f>
        <v>0</v>
      </c>
      <c r="AZ546" s="30">
        <f>_xlfn.IFNA(IF($O546="days",$Y546*(VLOOKUP($K546,'Bed parameters'!$A$9:$I$12,9,FALSE))*$F546*(VLOOKUP($Q546,'Workforce distribution'!$C$8:$AD$30,AZ$7,FALSE)),IF($Q546="n/a",(IF($P546=AZ$6,$X546*$F546,0)),$X546*$F546*(VLOOKUP($Q546,'Workforce distribution'!$C$8:$AD$30,AZ$7,FALSE)))),0)</f>
        <v>0</v>
      </c>
      <c r="BA546" s="30">
        <f>_xlfn.IFNA(IF($O546="days",$Y546*(VLOOKUP($K546,'Bed parameters'!$A$9:$I$12,9,FALSE))*$F546*(VLOOKUP($Q546,'Workforce distribution'!$C$8:$AD$30,BA$7,FALSE)),IF($Q546="n/a",(IF($P546=BA$6,$X546*$F546,0)),$X546*$F546*(VLOOKUP($Q546,'Workforce distribution'!$C$8:$AD$30,BA$7,FALSE)))),0)</f>
        <v>0</v>
      </c>
      <c r="BB546" s="30">
        <f>_xlfn.IFNA(IF($O546="days",$Y546*(VLOOKUP($K546,'Bed parameters'!$A$9:$I$12,9,FALSE))*$F546*(VLOOKUP($Q546,'Workforce distribution'!$C$8:$AD$30,BB$7,FALSE)),IF($Q546="n/a",(IF($P546=BB$6,$X546*$F546,0)),$X546*$F546*(VLOOKUP($Q546,'Workforce distribution'!$C$8:$AD$30,BB$7,FALSE)))),0)</f>
        <v>0</v>
      </c>
      <c r="BC546" s="149">
        <f t="shared" si="73"/>
        <v>379.30049372342813</v>
      </c>
      <c r="BD546" s="288">
        <f>IF($Q546="n/a",(IF('Workforce hours'!D$30=0,0,(AB546/'Workforce hours'!D$30))),(IF(VLOOKUP($Q546,'Workforce hours'!$C$8:$AD$30,BD$7,FALSE)=0,0,(AB546/(VLOOKUP($Q546,'Workforce hours'!$C$8:$AD$30,BD$7,FALSE))))))</f>
        <v>0</v>
      </c>
      <c r="BE546" s="288">
        <f>IF($Q546="n/a",(IF('Workforce hours'!E$30=0,0,(AC546/'Workforce hours'!E$30))),(IF(VLOOKUP($Q546,'Workforce hours'!$C$8:$AD$30,BE$7,FALSE)=0,0,(AC546/(VLOOKUP($Q546,'Workforce hours'!$C$8:$AD$30,BE$7,FALSE))))))</f>
        <v>0</v>
      </c>
      <c r="BF546" s="288">
        <f>IF($Q546="n/a",(IF('Workforce hours'!F$30=0,0,(AD546/'Workforce hours'!F$30))),(IF(VLOOKUP($Q546,'Workforce hours'!$C$8:$AD$30,BF$7,FALSE)=0,0,(AD546/(VLOOKUP($Q546,'Workforce hours'!$C$8:$AD$30,BF$7,FALSE))))))</f>
        <v>0</v>
      </c>
      <c r="BG546" s="288">
        <f>IF($Q546="n/a",(IF('Workforce hours'!G$30=0,0,(AE546/'Workforce hours'!G$30))),(IF(VLOOKUP($Q546,'Workforce hours'!$C$8:$AD$30,BG$7,FALSE)=0,0,(AE546/(VLOOKUP($Q546,'Workforce hours'!$C$8:$AD$30,BG$7,FALSE))))))</f>
        <v>0</v>
      </c>
      <c r="BH546" s="288">
        <f>IF($Q546="n/a",(IF('Workforce hours'!H$30=0,0,(AF546/'Workforce hours'!H$30))),(IF(VLOOKUP($Q546,'Workforce hours'!$C$8:$AD$30,BH$7,FALSE)=0,0,(AF546/(VLOOKUP($Q546,'Workforce hours'!$C$8:$AD$30,BH$7,FALSE))))))</f>
        <v>0</v>
      </c>
      <c r="BI546" s="288">
        <f>IF($Q546="n/a",(IF('Workforce hours'!I$30=0,0,(AG546/'Workforce hours'!I$30))),(IF(VLOOKUP($Q546,'Workforce hours'!$C$8:$AD$30,BI$7,FALSE)=0,0,(AG546/(VLOOKUP($Q546,'Workforce hours'!$C$8:$AD$30,BI$7,FALSE))))))</f>
        <v>0</v>
      </c>
      <c r="BJ546" s="288">
        <f>IF($Q546="n/a",(IF('Workforce hours'!J$30=0,0,(AH546/'Workforce hours'!J$30))),(IF(VLOOKUP($Q546,'Workforce hours'!$C$8:$AD$30,BJ$7,FALSE)=0,0,(AH546/(VLOOKUP($Q546,'Workforce hours'!$C$8:$AD$30,BJ$7,FALSE))))))</f>
        <v>0</v>
      </c>
      <c r="BK546" s="288">
        <f>IF($Q546="n/a",(IF('Workforce hours'!K$30=0,0,(AI546/'Workforce hours'!K$30))),(IF(VLOOKUP($Q546,'Workforce hours'!$C$8:$AD$30,BK$7,FALSE)=0,0,(AI546/(VLOOKUP($Q546,'Workforce hours'!$C$8:$AD$30,BK$7,FALSE))))))</f>
        <v>0</v>
      </c>
      <c r="BL546" s="288">
        <f>IF($Q546="n/a",(IF('Workforce hours'!L$30=0,0,(AJ546/'Workforce hours'!L$30))),(IF(VLOOKUP($Q546,'Workforce hours'!$C$8:$AD$30,BL$7,FALSE)=0,0,(AJ546/(VLOOKUP($Q546,'Workforce hours'!$C$8:$AD$30,BL$7,FALSE))))))</f>
        <v>379.30049372342813</v>
      </c>
      <c r="BM546" s="288">
        <f>IF($Q546="n/a",(IF('Workforce hours'!M$30=0,0,(AK546/'Workforce hours'!M$30))),(IF(VLOOKUP($Q546,'Workforce hours'!$C$8:$AD$30,BM$7,FALSE)=0,0,(AK546/(VLOOKUP($Q546,'Workforce hours'!$C$8:$AD$30,BM$7,FALSE))))))</f>
        <v>0</v>
      </c>
      <c r="BN546" s="288">
        <f>IF($Q546="n/a",(IF('Workforce hours'!N$30=0,0,(AL546/'Workforce hours'!N$30))),(IF(VLOOKUP($Q546,'Workforce hours'!$C$8:$AD$30,BN$7,FALSE)=0,0,(AL546/(VLOOKUP($Q546,'Workforce hours'!$C$8:$AD$30,BN$7,FALSE))))))</f>
        <v>0</v>
      </c>
      <c r="BO546" s="288">
        <f>IF($Q546="n/a",(IF('Workforce hours'!O$30=0,0,(AM546/'Workforce hours'!O$30))),(IF(VLOOKUP($Q546,'Workforce hours'!$C$8:$AD$30,BO$7,FALSE)=0,0,(AM546/(VLOOKUP($Q546,'Workforce hours'!$C$8:$AD$30,BO$7,FALSE))))))</f>
        <v>0</v>
      </c>
      <c r="BP546" s="288">
        <f>IF($Q546="n/a",(IF('Workforce hours'!P$30=0,0,(AN546/'Workforce hours'!P$30))),(IF(VLOOKUP($Q546,'Workforce hours'!$C$8:$AD$30,BP$7,FALSE)=0,0,(AN546/(VLOOKUP($Q546,'Workforce hours'!$C$8:$AD$30,BP$7,FALSE))))))</f>
        <v>0</v>
      </c>
      <c r="BQ546" s="288">
        <f>IF($Q546="n/a",(IF('Workforce hours'!Q$30=0,0,(AO546/'Workforce hours'!Q$30))),(IF(VLOOKUP($Q546,'Workforce hours'!$C$8:$AD$30,BQ$7,FALSE)=0,0,(AO546/(VLOOKUP($Q546,'Workforce hours'!$C$8:$AD$30,BQ$7,FALSE))))))</f>
        <v>0</v>
      </c>
      <c r="BR546" s="288">
        <f>IF($Q546="n/a",(IF('Workforce hours'!R$30=0,0,(AP546/'Workforce hours'!R$30))),(IF(VLOOKUP($Q546,'Workforce hours'!$C$8:$AD$30,BR$7,FALSE)=0,0,(AP546/(VLOOKUP($Q546,'Workforce hours'!$C$8:$AD$30,BR$7,FALSE))))))</f>
        <v>0</v>
      </c>
      <c r="BS546" s="288">
        <f>IF($Q546="n/a",(IF('Workforce hours'!S$30=0,0,(AQ546/'Workforce hours'!S$30))),(IF(VLOOKUP($Q546,'Workforce hours'!$C$8:$AD$30,BS$7,FALSE)=0,0,(AQ546/(VLOOKUP($Q546,'Workforce hours'!$C$8:$AD$30,BS$7,FALSE))))))</f>
        <v>0</v>
      </c>
      <c r="BT546" s="288">
        <f>IF($Q546="n/a",(IF('Workforce hours'!T$30=0,0,(AR546/'Workforce hours'!T$30))),(IF(VLOOKUP($Q546,'Workforce hours'!$C$8:$AD$30,BT$7,FALSE)=0,0,(AR546/(VLOOKUP($Q546,'Workforce hours'!$C$8:$AD$30,BT$7,FALSE))))))</f>
        <v>0</v>
      </c>
      <c r="BU546" s="288">
        <f>IF($Q546="n/a",(IF('Workforce hours'!U$30=0,0,(AS546/'Workforce hours'!U$30))),(IF(VLOOKUP($Q546,'Workforce hours'!$C$8:$AD$30,BU$7,FALSE)=0,0,(AS546/(VLOOKUP($Q546,'Workforce hours'!$C$8:$AD$30,BU$7,FALSE))))))</f>
        <v>0</v>
      </c>
      <c r="BV546" s="288">
        <f>IF($Q546="n/a",(IF('Workforce hours'!V$30=0,0,(AT546/'Workforce hours'!V$30))),(IF(VLOOKUP($Q546,'Workforce hours'!$C$8:$AD$30,BV$7,FALSE)=0,0,(AT546/(VLOOKUP($Q546,'Workforce hours'!$C$8:$AD$30,BV$7,FALSE))))))</f>
        <v>0</v>
      </c>
      <c r="BW546" s="288">
        <f>IF($Q546="n/a",(IF('Workforce hours'!W$30=0,0,(AU546/'Workforce hours'!W$30))),(IF(VLOOKUP($Q546,'Workforce hours'!$C$8:$AD$30,BW$7,FALSE)=0,0,(AU546/(VLOOKUP($Q546,'Workforce hours'!$C$8:$AD$30,BW$7,FALSE))))))</f>
        <v>0</v>
      </c>
      <c r="BX546" s="288">
        <f>IF($Q546="n/a",(IF('Workforce hours'!X$30=0,0,(AV546/'Workforce hours'!X$30))),(IF(VLOOKUP($Q546,'Workforce hours'!$C$8:$AD$30,BX$7,FALSE)=0,0,(AV546/(VLOOKUP($Q546,'Workforce hours'!$C$8:$AD$30,BX$7,FALSE))))))</f>
        <v>0</v>
      </c>
      <c r="BY546" s="288">
        <f>IF($Q546="n/a",(IF('Workforce hours'!Y$30=0,0,(AW546/'Workforce hours'!Y$30))),(IF(VLOOKUP($Q546,'Workforce hours'!$C$8:$AD$30,BY$7,FALSE)=0,0,(AW546/(VLOOKUP($Q546,'Workforce hours'!$C$8:$AD$30,BY$7,FALSE))))))</f>
        <v>0</v>
      </c>
      <c r="BZ546" s="288">
        <f>IF($Q546="n/a",(IF('Workforce hours'!Z$30=0,0,(AX546/'Workforce hours'!Z$30))),(IF(VLOOKUP($Q546,'Workforce hours'!$C$8:$AD$30,BZ$7,FALSE)=0,0,(AX546/(VLOOKUP($Q546,'Workforce hours'!$C$8:$AD$30,BZ$7,FALSE))))))</f>
        <v>0</v>
      </c>
      <c r="CA546" s="288">
        <f>IF($Q546="n/a",(IF('Workforce hours'!AA$30=0,0,(AY546/'Workforce hours'!AA$30))),(IF(VLOOKUP($Q546,'Workforce hours'!$C$8:$AD$30,CA$7,FALSE)=0,0,(AY546/(VLOOKUP($Q546,'Workforce hours'!$C$8:$AD$30,CA$7,FALSE))))))</f>
        <v>0</v>
      </c>
      <c r="CB546" s="288">
        <f>IF($Q546="n/a",(IF('Workforce hours'!AB$30=0,0,(AZ546/'Workforce hours'!AB$30))),(IF(VLOOKUP($Q546,'Workforce hours'!$C$8:$AD$30,CB$7,FALSE)=0,0,(AZ546/(VLOOKUP($Q546,'Workforce hours'!$C$8:$AD$30,CB$7,FALSE))))))</f>
        <v>0</v>
      </c>
      <c r="CC546" s="288">
        <f>IF($Q546="n/a",(IF('Workforce hours'!AC$30=0,0,(BA546/'Workforce hours'!AC$30))),(IF(VLOOKUP($Q546,'Workforce hours'!$C$8:$AD$30,CC$7,FALSE)=0,0,(BA546/(VLOOKUP($Q546,'Workforce hours'!$C$8:$AD$30,CC$7,FALSE))))))</f>
        <v>0</v>
      </c>
      <c r="CD546" s="288">
        <f>IF($Q546="n/a",(IF('Workforce hours'!AD$30=0,0,(BB546/'Workforce hours'!AD$30))),(IF(VLOOKUP($Q546,'Workforce hours'!$C$8:$AD$30,CD$7,FALSE)=0,0,(BB546/(VLOOKUP($Q546,'Workforce hours'!$C$8:$AD$30,CD$7,FALSE))))))</f>
        <v>0</v>
      </c>
      <c r="CE546" s="289">
        <f t="shared" si="74"/>
        <v>0</v>
      </c>
      <c r="CF546" s="290">
        <f>BD546*'Workforce costs'!B$9*(1+'Workforce costs'!B$10)*(1+'Workforce costs'!B$11)</f>
        <v>0</v>
      </c>
      <c r="CG546" s="290">
        <f>BE546*'Workforce costs'!C$9*(1+'Workforce costs'!C$10)*(1+'Workforce costs'!C$11)</f>
        <v>0</v>
      </c>
      <c r="CH546" s="290">
        <f>BF546*'Workforce costs'!D$9*(1+'Workforce costs'!D$10)*(1+'Workforce costs'!D$11)</f>
        <v>0</v>
      </c>
      <c r="CI546" s="290">
        <f>BG546*'Workforce costs'!E$9*(1+'Workforce costs'!E$10)*(1+'Workforce costs'!E$11)</f>
        <v>0</v>
      </c>
      <c r="CJ546" s="290">
        <f>BH546*'Workforce costs'!F$9*(1+'Workforce costs'!F$10)*(1+'Workforce costs'!F$11)</f>
        <v>0</v>
      </c>
      <c r="CK546" s="290">
        <f>BI546*'Workforce costs'!G$9*(1+'Workforce costs'!G$10)*(1+'Workforce costs'!G$11)</f>
        <v>0</v>
      </c>
      <c r="CL546" s="290">
        <f>BJ546*'Workforce costs'!H$9*(1+'Workforce costs'!H$10)*(1+'Workforce costs'!H$11)</f>
        <v>0</v>
      </c>
      <c r="CM546" s="290">
        <f>BK546*'Workforce costs'!I$9*(1+'Workforce costs'!I$10)*(1+'Workforce costs'!I$11)</f>
        <v>0</v>
      </c>
      <c r="CN546" s="290">
        <f>BL546*'Workforce costs'!J$9*(1+'Workforce costs'!J$10)*(1+'Workforce costs'!J$11)</f>
        <v>0</v>
      </c>
      <c r="CO546" s="290">
        <f>BM546*'Workforce costs'!K$9*(1+'Workforce costs'!K$10)*(1+'Workforce costs'!K$11)</f>
        <v>0</v>
      </c>
      <c r="CP546" s="290">
        <f>BN546*'Workforce costs'!L$9*(1+'Workforce costs'!L$10)*(1+'Workforce costs'!L$11)</f>
        <v>0</v>
      </c>
      <c r="CQ546" s="290">
        <f>BO546*'Workforce costs'!M$9*(1+'Workforce costs'!M$10)*(1+'Workforce costs'!M$11)</f>
        <v>0</v>
      </c>
      <c r="CR546" s="290">
        <f>BP546*'Workforce costs'!N$9*(1+'Workforce costs'!N$10)*(1+'Workforce costs'!N$11)</f>
        <v>0</v>
      </c>
      <c r="CS546" s="290">
        <f>BQ546*'Workforce costs'!O$9*(1+'Workforce costs'!O$10)*(1+'Workforce costs'!O$11)</f>
        <v>0</v>
      </c>
      <c r="CT546" s="290">
        <f>BR546*'Workforce costs'!P$9*(1+'Workforce costs'!P$10)*(1+'Workforce costs'!P$11)</f>
        <v>0</v>
      </c>
      <c r="CU546" s="290">
        <f>BS546*'Workforce costs'!Q$9*(1+'Workforce costs'!Q$10)*(1+'Workforce costs'!Q$11)</f>
        <v>0</v>
      </c>
      <c r="CV546" s="290">
        <f>BT546*'Workforce costs'!R$9*(1+'Workforce costs'!R$10)*(1+'Workforce costs'!R$11)</f>
        <v>0</v>
      </c>
      <c r="CW546" s="290">
        <f>BU546*'Workforce costs'!S$9*(1+'Workforce costs'!S$10)*(1+'Workforce costs'!S$11)</f>
        <v>0</v>
      </c>
      <c r="CX546" s="290">
        <f>BV546*'Workforce costs'!T$9*(1+'Workforce costs'!T$10)*(1+'Workforce costs'!T$11)</f>
        <v>0</v>
      </c>
      <c r="CY546" s="290">
        <f>BW546*'Workforce costs'!U$9*(1+'Workforce costs'!U$10)*(1+'Workforce costs'!U$11)</f>
        <v>0</v>
      </c>
      <c r="CZ546" s="290">
        <f>BX546*'Workforce costs'!V$9*(1+'Workforce costs'!V$10)*(1+'Workforce costs'!V$11)</f>
        <v>0</v>
      </c>
      <c r="DA546" s="290">
        <f>BY546*'Workforce costs'!W$9*(1+'Workforce costs'!W$10)*(1+'Workforce costs'!W$11)</f>
        <v>0</v>
      </c>
      <c r="DB546" s="290">
        <f>BZ546*'Workforce costs'!X$9*(1+'Workforce costs'!X$10)*(1+'Workforce costs'!X$11)</f>
        <v>0</v>
      </c>
      <c r="DC546" s="290">
        <f>CA546*'Workforce costs'!Y$9*(1+'Workforce costs'!Y$10)*(1+'Workforce costs'!Y$11)</f>
        <v>0</v>
      </c>
      <c r="DD546" s="290">
        <f>CB546*'Workforce costs'!Z$9*(1+'Workforce costs'!Z$10)*(1+'Workforce costs'!Z$11)</f>
        <v>0</v>
      </c>
      <c r="DE546" s="290">
        <f>CC546*'Workforce costs'!AA$9*(1+'Workforce costs'!AA$10)*(1+'Workforce costs'!AA$11)</f>
        <v>0</v>
      </c>
      <c r="DF546" s="290">
        <f>CD546*'Workforce costs'!AB$9*(1+'Workforce costs'!AB$10)*(1+'Workforce costs'!AB$11)</f>
        <v>0</v>
      </c>
    </row>
    <row r="547" spans="1:110" x14ac:dyDescent="0.3">
      <c r="A547" s="2" t="str">
        <f>Outputs!$A$4</f>
        <v>Australia</v>
      </c>
      <c r="B547" s="2" t="str">
        <f t="shared" si="67"/>
        <v>Australia ALL</v>
      </c>
      <c r="C547" s="30">
        <f>VLOOKUP($B547,Populations!$D$15:$H$1920,3,FALSE)</f>
        <v>26648878</v>
      </c>
      <c r="D547" s="255">
        <f>IF(OR($H547="General pop",$H547="Schools",$H547="Workplace",$H547="Skills Training",$H547="Digital Supports"),1,VLOOKUP($B547,Populations!$D$15:$H$1920,5,FALSE))</f>
        <v>1</v>
      </c>
      <c r="E547" s="88">
        <f>VLOOKUP(I547,Epidemiology!$C$10:$H$47,6,FALSE)</f>
        <v>100000</v>
      </c>
      <c r="F547" s="102">
        <f>'Care profiles'!R548</f>
        <v>1</v>
      </c>
      <c r="G547" s="15" t="str">
        <f>'Care profiles'!A548</f>
        <v>ALL</v>
      </c>
      <c r="H547" s="15" t="str">
        <f>'Care profiles'!B548</f>
        <v>Digital Supports</v>
      </c>
      <c r="I547" s="15" t="str">
        <f>'Care profiles'!C548</f>
        <v>Digital Supports</v>
      </c>
      <c r="J547" s="15" t="str">
        <f>'Care profiles'!D548</f>
        <v>Top-up</v>
      </c>
      <c r="K547" s="15" t="str">
        <f>'Care profiles'!E548</f>
        <v>Service Navigation – Designated Phone Lines</v>
      </c>
      <c r="L547" s="104">
        <f>'Care profiles'!F548</f>
        <v>5.0000000000000001E-3</v>
      </c>
      <c r="M547" s="15">
        <f>'Care profiles'!G548</f>
        <v>1</v>
      </c>
      <c r="N547" s="15">
        <f>'Care profiles'!H548</f>
        <v>15</v>
      </c>
      <c r="O547" s="15" t="str">
        <f>'Care profiles'!I548</f>
        <v>min</v>
      </c>
      <c r="P547" s="15" t="str">
        <f>'Care profiles'!J548</f>
        <v>Tertiary Qualified - Unspecified</v>
      </c>
      <c r="Q547" s="15" t="str">
        <f>'Care profiles'!K548</f>
        <v>n/a</v>
      </c>
      <c r="R547" s="15" t="str">
        <f>'Care profiles'!M548</f>
        <v>Y</v>
      </c>
      <c r="S547" s="15" t="str">
        <f>'Care profiles'!O548</f>
        <v>Y</v>
      </c>
      <c r="T547" s="15" t="str">
        <f>'Care profiles'!Q548</f>
        <v>Y</v>
      </c>
      <c r="U547" s="30">
        <f t="shared" si="68"/>
        <v>26648878</v>
      </c>
      <c r="V547" s="30">
        <f t="shared" si="69"/>
        <v>133244.39000000001</v>
      </c>
      <c r="W547" s="30">
        <f>IF(M547="n/a",0,IF(O547="days",V547*M547*(1+(VLOOKUP(K547,'Bed parameters'!$A$9:$G$12,7,FALSE))),V547*M547))</f>
        <v>133244.39000000001</v>
      </c>
      <c r="X547" s="30">
        <f t="shared" si="70"/>
        <v>33311.097500000003</v>
      </c>
      <c r="Y547" s="30">
        <f t="shared" si="71"/>
        <v>0</v>
      </c>
      <c r="Z547" s="113">
        <f>_xlfn.IFNA(Y547/((VLOOKUP(K547,'Bed parameters'!$A$9:$G$12,3,FALSE))*(VLOOKUP(K547,'Bed parameters'!$A$9:$G$12,5,FALSE))),0)</f>
        <v>0</v>
      </c>
      <c r="AA547" s="30">
        <f t="shared" si="72"/>
        <v>33311.097500000003</v>
      </c>
      <c r="AB547" s="30">
        <f>_xlfn.IFNA(IF($O547="days",$Y547*(VLOOKUP($K547,'Bed parameters'!$A$9:$I$12,9,FALSE))*$F547*(VLOOKUP($Q547,'Workforce distribution'!$C$8:$AD$30,AB$7,FALSE)),IF($Q547="n/a",(IF($P547=AB$6,$X547*$F547,0)),$X547*$F547*(VLOOKUP($Q547,'Workforce distribution'!$C$8:$AD$30,AB$7,FALSE)))),0)</f>
        <v>0</v>
      </c>
      <c r="AC547" s="30">
        <f>_xlfn.IFNA(IF($O547="days",$Y547*(VLOOKUP($K547,'Bed parameters'!$A$9:$I$12,9,FALSE))*$F547*(VLOOKUP($Q547,'Workforce distribution'!$C$8:$AD$30,AC$7,FALSE)),IF($Q547="n/a",(IF($P547=AC$6,$X547*$F547,0)),$X547*$F547*(VLOOKUP($Q547,'Workforce distribution'!$C$8:$AD$30,AC$7,FALSE)))),0)</f>
        <v>0</v>
      </c>
      <c r="AD547" s="30">
        <f>_xlfn.IFNA(IF($O547="days",$Y547*(VLOOKUP($K547,'Bed parameters'!$A$9:$I$12,9,FALSE))*$F547*(VLOOKUP($Q547,'Workforce distribution'!$C$8:$AD$30,AD$7,FALSE)),IF($Q547="n/a",(IF($P547=AD$6,$X547*$F547,0)),$X547*$F547*(VLOOKUP($Q547,'Workforce distribution'!$C$8:$AD$30,AD$7,FALSE)))),0)</f>
        <v>0</v>
      </c>
      <c r="AE547" s="30">
        <f>_xlfn.IFNA(IF($O547="days",$Y547*(VLOOKUP($K547,'Bed parameters'!$A$9:$I$12,9,FALSE))*$F547*(VLOOKUP($Q547,'Workforce distribution'!$C$8:$AD$30,AE$7,FALSE)),IF($Q547="n/a",(IF($P547=AE$6,$X547*$F547,0)),$X547*$F547*(VLOOKUP($Q547,'Workforce distribution'!$C$8:$AD$30,AE$7,FALSE)))),0)</f>
        <v>0</v>
      </c>
      <c r="AF547" s="30">
        <f>_xlfn.IFNA(IF($O547="days",$Y547*(VLOOKUP($K547,'Bed parameters'!$A$9:$I$12,9,FALSE))*$F547*(VLOOKUP($Q547,'Workforce distribution'!$C$8:$AD$30,AF$7,FALSE)),IF($Q547="n/a",(IF($P547=AF$6,$X547*$F547,0)),$X547*$F547*(VLOOKUP($Q547,'Workforce distribution'!$C$8:$AD$30,AF$7,FALSE)))),0)</f>
        <v>0</v>
      </c>
      <c r="AG547" s="30">
        <f>_xlfn.IFNA(IF($O547="days",$Y547*(VLOOKUP($K547,'Bed parameters'!$A$9:$I$12,9,FALSE))*$F547*(VLOOKUP($Q547,'Workforce distribution'!$C$8:$AD$30,AG$7,FALSE)),IF($Q547="n/a",(IF($P547=AG$6,$X547*$F547,0)),$X547*$F547*(VLOOKUP($Q547,'Workforce distribution'!$C$8:$AD$30,AG$7,FALSE)))),0)</f>
        <v>0</v>
      </c>
      <c r="AH547" s="30">
        <f>_xlfn.IFNA(IF($O547="days",$Y547*(VLOOKUP($K547,'Bed parameters'!$A$9:$I$12,9,FALSE))*$F547*(VLOOKUP($Q547,'Workforce distribution'!$C$8:$AD$30,AH$7,FALSE)),IF($Q547="n/a",(IF($P547=AH$6,$X547*$F547,0)),$X547*$F547*(VLOOKUP($Q547,'Workforce distribution'!$C$8:$AD$30,AH$7,FALSE)))),0)</f>
        <v>0</v>
      </c>
      <c r="AI547" s="30">
        <f>_xlfn.IFNA(IF($O547="days",$Y547*(VLOOKUP($K547,'Bed parameters'!$A$9:$I$12,9,FALSE))*$F547*(VLOOKUP($Q547,'Workforce distribution'!$C$8:$AD$30,AI$7,FALSE)),IF($Q547="n/a",(IF($P547=AI$6,$X547*$F547,0)),$X547*$F547*(VLOOKUP($Q547,'Workforce distribution'!$C$8:$AD$30,AI$7,FALSE)))),0)</f>
        <v>0</v>
      </c>
      <c r="AJ547" s="30">
        <f>_xlfn.IFNA(IF($O547="days",$Y547*(VLOOKUP($K547,'Bed parameters'!$A$9:$I$12,9,FALSE))*$F547*(VLOOKUP($Q547,'Workforce distribution'!$C$8:$AD$30,AJ$7,FALSE)),IF($Q547="n/a",(IF($P547=AJ$6,$X547*$F547,0)),$X547*$F547*(VLOOKUP($Q547,'Workforce distribution'!$C$8:$AD$30,AJ$7,FALSE)))),0)</f>
        <v>0</v>
      </c>
      <c r="AK547" s="30">
        <f>_xlfn.IFNA(IF($O547="days",$Y547*(VLOOKUP($K547,'Bed parameters'!$A$9:$I$12,9,FALSE))*$F547*(VLOOKUP($Q547,'Workforce distribution'!$C$8:$AD$30,AK$7,FALSE)),IF($Q547="n/a",(IF($P547=AK$6,$X547*$F547,0)),$X547*$F547*(VLOOKUP($Q547,'Workforce distribution'!$C$8:$AD$30,AK$7,FALSE)))),0)</f>
        <v>0</v>
      </c>
      <c r="AL547" s="30">
        <f>_xlfn.IFNA(IF($O547="days",$Y547*(VLOOKUP($K547,'Bed parameters'!$A$9:$I$12,9,FALSE))*$F547*(VLOOKUP($Q547,'Workforce distribution'!$C$8:$AD$30,AL$7,FALSE)),IF($Q547="n/a",(IF($P547=AL$6,$X547*$F547,0)),$X547*$F547*(VLOOKUP($Q547,'Workforce distribution'!$C$8:$AD$30,AL$7,FALSE)))),0)</f>
        <v>0</v>
      </c>
      <c r="AM547" s="30">
        <f>_xlfn.IFNA(IF($O547="days",$Y547*(VLOOKUP($K547,'Bed parameters'!$A$9:$I$12,9,FALSE))*$F547*(VLOOKUP($Q547,'Workforce distribution'!$C$8:$AD$30,AM$7,FALSE)),IF($Q547="n/a",(IF($P547=AM$6,$X547*$F547,0)),$X547*$F547*(VLOOKUP($Q547,'Workforce distribution'!$C$8:$AD$30,AM$7,FALSE)))),0)</f>
        <v>0</v>
      </c>
      <c r="AN547" s="30">
        <f>_xlfn.IFNA(IF($O547="days",$Y547*(VLOOKUP($K547,'Bed parameters'!$A$9:$I$12,9,FALSE))*$F547*(VLOOKUP($Q547,'Workforce distribution'!$C$8:$AD$30,AN$7,FALSE)),IF($Q547="n/a",(IF($P547=AN$6,$X547*$F547,0)),$X547*$F547*(VLOOKUP($Q547,'Workforce distribution'!$C$8:$AD$30,AN$7,FALSE)))),0)</f>
        <v>0</v>
      </c>
      <c r="AO547" s="30">
        <f>_xlfn.IFNA(IF($O547="days",$Y547*(VLOOKUP($K547,'Bed parameters'!$A$9:$I$12,9,FALSE))*$F547*(VLOOKUP($Q547,'Workforce distribution'!$C$8:$AD$30,AO$7,FALSE)),IF($Q547="n/a",(IF($P547=AO$6,$X547*$F547,0)),$X547*$F547*(VLOOKUP($Q547,'Workforce distribution'!$C$8:$AD$30,AO$7,FALSE)))),0)</f>
        <v>0</v>
      </c>
      <c r="AP547" s="30">
        <f>_xlfn.IFNA(IF($O547="days",$Y547*(VLOOKUP($K547,'Bed parameters'!$A$9:$I$12,9,FALSE))*$F547*(VLOOKUP($Q547,'Workforce distribution'!$C$8:$AD$30,AP$7,FALSE)),IF($Q547="n/a",(IF($P547=AP$6,$X547*$F547,0)),$X547*$F547*(VLOOKUP($Q547,'Workforce distribution'!$C$8:$AD$30,AP$7,FALSE)))),0)</f>
        <v>0</v>
      </c>
      <c r="AQ547" s="30">
        <f>_xlfn.IFNA(IF($O547="days",$Y547*(VLOOKUP($K547,'Bed parameters'!$A$9:$I$12,9,FALSE))*$F547*(VLOOKUP($Q547,'Workforce distribution'!$C$8:$AD$30,AQ$7,FALSE)),IF($Q547="n/a",(IF($P547=AQ$6,$X547*$F547,0)),$X547*$F547*(VLOOKUP($Q547,'Workforce distribution'!$C$8:$AD$30,AQ$7,FALSE)))),0)</f>
        <v>0</v>
      </c>
      <c r="AR547" s="30">
        <f>_xlfn.IFNA(IF($O547="days",$Y547*(VLOOKUP($K547,'Bed parameters'!$A$9:$I$12,9,FALSE))*$F547*(VLOOKUP($Q547,'Workforce distribution'!$C$8:$AD$30,AR$7,FALSE)),IF($Q547="n/a",(IF($P547=AR$6,$X547*$F547,0)),$X547*$F547*(VLOOKUP($Q547,'Workforce distribution'!$C$8:$AD$30,AR$7,FALSE)))),0)</f>
        <v>0</v>
      </c>
      <c r="AS547" s="30">
        <f>_xlfn.IFNA(IF($O547="days",$Y547*(VLOOKUP($K547,'Bed parameters'!$A$9:$I$12,9,FALSE))*$F547*(VLOOKUP($Q547,'Workforce distribution'!$C$8:$AD$30,AS$7,FALSE)),IF($Q547="n/a",(IF($P547=AS$6,$X547*$F547,0)),$X547*$F547*(VLOOKUP($Q547,'Workforce distribution'!$C$8:$AD$30,AS$7,FALSE)))),0)</f>
        <v>33311.097500000003</v>
      </c>
      <c r="AT547" s="30">
        <f>_xlfn.IFNA(IF($O547="days",$Y547*(VLOOKUP($K547,'Bed parameters'!$A$9:$I$12,9,FALSE))*$F547*(VLOOKUP($Q547,'Workforce distribution'!$C$8:$AD$30,AT$7,FALSE)),IF($Q547="n/a",(IF($P547=AT$6,$X547*$F547,0)),$X547*$F547*(VLOOKUP($Q547,'Workforce distribution'!$C$8:$AD$30,AT$7,FALSE)))),0)</f>
        <v>0</v>
      </c>
      <c r="AU547" s="30">
        <f>_xlfn.IFNA(IF($O547="days",$Y547*(VLOOKUP($K547,'Bed parameters'!$A$9:$I$12,9,FALSE))*$F547*(VLOOKUP($Q547,'Workforce distribution'!$C$8:$AD$30,AU$7,FALSE)),IF($Q547="n/a",(IF($P547=AU$6,$X547*$F547,0)),$X547*$F547*(VLOOKUP($Q547,'Workforce distribution'!$C$8:$AD$30,AU$7,FALSE)))),0)</f>
        <v>0</v>
      </c>
      <c r="AV547" s="30">
        <f>_xlfn.IFNA(IF($O547="days",$Y547*(VLOOKUP($K547,'Bed parameters'!$A$9:$I$12,9,FALSE))*$F547*(VLOOKUP($Q547,'Workforce distribution'!$C$8:$AD$30,AV$7,FALSE)),IF($Q547="n/a",(IF($P547=AV$6,$X547*$F547,0)),$X547*$F547*(VLOOKUP($Q547,'Workforce distribution'!$C$8:$AD$30,AV$7,FALSE)))),0)</f>
        <v>0</v>
      </c>
      <c r="AW547" s="30">
        <f>_xlfn.IFNA(IF($O547="days",$Y547*(VLOOKUP($K547,'Bed parameters'!$A$9:$I$12,9,FALSE))*$F547*(VLOOKUP($Q547,'Workforce distribution'!$C$8:$AD$30,AW$7,FALSE)),IF($Q547="n/a",(IF($P547=AW$6,$X547*$F547,0)),$X547*$F547*(VLOOKUP($Q547,'Workforce distribution'!$C$8:$AD$30,AW$7,FALSE)))),0)</f>
        <v>0</v>
      </c>
      <c r="AX547" s="30">
        <f>_xlfn.IFNA(IF($O547="days",$Y547*(VLOOKUP($K547,'Bed parameters'!$A$9:$I$12,9,FALSE))*$F547*(VLOOKUP($Q547,'Workforce distribution'!$C$8:$AD$30,AX$7,FALSE)),IF($Q547="n/a",(IF($P547=AX$6,$X547*$F547,0)),$X547*$F547*(VLOOKUP($Q547,'Workforce distribution'!$C$8:$AD$30,AX$7,FALSE)))),0)</f>
        <v>0</v>
      </c>
      <c r="AY547" s="30">
        <f>_xlfn.IFNA(IF($O547="days",$Y547*(VLOOKUP($K547,'Bed parameters'!$A$9:$I$12,9,FALSE))*$F547*(VLOOKUP($Q547,'Workforce distribution'!$C$8:$AD$30,AY$7,FALSE)),IF($Q547="n/a",(IF($P547=AY$6,$X547*$F547,0)),$X547*$F547*(VLOOKUP($Q547,'Workforce distribution'!$C$8:$AD$30,AY$7,FALSE)))),0)</f>
        <v>0</v>
      </c>
      <c r="AZ547" s="30">
        <f>_xlfn.IFNA(IF($O547="days",$Y547*(VLOOKUP($K547,'Bed parameters'!$A$9:$I$12,9,FALSE))*$F547*(VLOOKUP($Q547,'Workforce distribution'!$C$8:$AD$30,AZ$7,FALSE)),IF($Q547="n/a",(IF($P547=AZ$6,$X547*$F547,0)),$X547*$F547*(VLOOKUP($Q547,'Workforce distribution'!$C$8:$AD$30,AZ$7,FALSE)))),0)</f>
        <v>0</v>
      </c>
      <c r="BA547" s="30">
        <f>_xlfn.IFNA(IF($O547="days",$Y547*(VLOOKUP($K547,'Bed parameters'!$A$9:$I$12,9,FALSE))*$F547*(VLOOKUP($Q547,'Workforce distribution'!$C$8:$AD$30,BA$7,FALSE)),IF($Q547="n/a",(IF($P547=BA$6,$X547*$F547,0)),$X547*$F547*(VLOOKUP($Q547,'Workforce distribution'!$C$8:$AD$30,BA$7,FALSE)))),0)</f>
        <v>0</v>
      </c>
      <c r="BB547" s="30">
        <f>_xlfn.IFNA(IF($O547="days",$Y547*(VLOOKUP($K547,'Bed parameters'!$A$9:$I$12,9,FALSE))*$F547*(VLOOKUP($Q547,'Workforce distribution'!$C$8:$AD$30,BB$7,FALSE)),IF($Q547="n/a",(IF($P547=BB$6,$X547*$F547,0)),$X547*$F547*(VLOOKUP($Q547,'Workforce distribution'!$C$8:$AD$30,BB$7,FALSE)))),0)</f>
        <v>0</v>
      </c>
      <c r="BC547" s="149">
        <f t="shared" si="73"/>
        <v>28.984711873090308</v>
      </c>
      <c r="BD547" s="288">
        <f>IF($Q547="n/a",(IF('Workforce hours'!D$30=0,0,(AB547/'Workforce hours'!D$30))),(IF(VLOOKUP($Q547,'Workforce hours'!$C$8:$AD$30,BD$7,FALSE)=0,0,(AB547/(VLOOKUP($Q547,'Workforce hours'!$C$8:$AD$30,BD$7,FALSE))))))</f>
        <v>0</v>
      </c>
      <c r="BE547" s="288">
        <f>IF($Q547="n/a",(IF('Workforce hours'!E$30=0,0,(AC547/'Workforce hours'!E$30))),(IF(VLOOKUP($Q547,'Workforce hours'!$C$8:$AD$30,BE$7,FALSE)=0,0,(AC547/(VLOOKUP($Q547,'Workforce hours'!$C$8:$AD$30,BE$7,FALSE))))))</f>
        <v>0</v>
      </c>
      <c r="BF547" s="288">
        <f>IF($Q547="n/a",(IF('Workforce hours'!F$30=0,0,(AD547/'Workforce hours'!F$30))),(IF(VLOOKUP($Q547,'Workforce hours'!$C$8:$AD$30,BF$7,FALSE)=0,0,(AD547/(VLOOKUP($Q547,'Workforce hours'!$C$8:$AD$30,BF$7,FALSE))))))</f>
        <v>0</v>
      </c>
      <c r="BG547" s="288">
        <f>IF($Q547="n/a",(IF('Workforce hours'!G$30=0,0,(AE547/'Workforce hours'!G$30))),(IF(VLOOKUP($Q547,'Workforce hours'!$C$8:$AD$30,BG$7,FALSE)=0,0,(AE547/(VLOOKUP($Q547,'Workforce hours'!$C$8:$AD$30,BG$7,FALSE))))))</f>
        <v>0</v>
      </c>
      <c r="BH547" s="288">
        <f>IF($Q547="n/a",(IF('Workforce hours'!H$30=0,0,(AF547/'Workforce hours'!H$30))),(IF(VLOOKUP($Q547,'Workforce hours'!$C$8:$AD$30,BH$7,FALSE)=0,0,(AF547/(VLOOKUP($Q547,'Workforce hours'!$C$8:$AD$30,BH$7,FALSE))))))</f>
        <v>0</v>
      </c>
      <c r="BI547" s="288">
        <f>IF($Q547="n/a",(IF('Workforce hours'!I$30=0,0,(AG547/'Workforce hours'!I$30))),(IF(VLOOKUP($Q547,'Workforce hours'!$C$8:$AD$30,BI$7,FALSE)=0,0,(AG547/(VLOOKUP($Q547,'Workforce hours'!$C$8:$AD$30,BI$7,FALSE))))))</f>
        <v>0</v>
      </c>
      <c r="BJ547" s="288">
        <f>IF($Q547="n/a",(IF('Workforce hours'!J$30=0,0,(AH547/'Workforce hours'!J$30))),(IF(VLOOKUP($Q547,'Workforce hours'!$C$8:$AD$30,BJ$7,FALSE)=0,0,(AH547/(VLOOKUP($Q547,'Workforce hours'!$C$8:$AD$30,BJ$7,FALSE))))))</f>
        <v>0</v>
      </c>
      <c r="BK547" s="288">
        <f>IF($Q547="n/a",(IF('Workforce hours'!K$30=0,0,(AI547/'Workforce hours'!K$30))),(IF(VLOOKUP($Q547,'Workforce hours'!$C$8:$AD$30,BK$7,FALSE)=0,0,(AI547/(VLOOKUP($Q547,'Workforce hours'!$C$8:$AD$30,BK$7,FALSE))))))</f>
        <v>0</v>
      </c>
      <c r="BL547" s="288">
        <f>IF($Q547="n/a",(IF('Workforce hours'!L$30=0,0,(AJ547/'Workforce hours'!L$30))),(IF(VLOOKUP($Q547,'Workforce hours'!$C$8:$AD$30,BL$7,FALSE)=0,0,(AJ547/(VLOOKUP($Q547,'Workforce hours'!$C$8:$AD$30,BL$7,FALSE))))))</f>
        <v>0</v>
      </c>
      <c r="BM547" s="288">
        <f>IF($Q547="n/a",(IF('Workforce hours'!M$30=0,0,(AK547/'Workforce hours'!M$30))),(IF(VLOOKUP($Q547,'Workforce hours'!$C$8:$AD$30,BM$7,FALSE)=0,0,(AK547/(VLOOKUP($Q547,'Workforce hours'!$C$8:$AD$30,BM$7,FALSE))))))</f>
        <v>0</v>
      </c>
      <c r="BN547" s="288">
        <f>IF($Q547="n/a",(IF('Workforce hours'!N$30=0,0,(AL547/'Workforce hours'!N$30))),(IF(VLOOKUP($Q547,'Workforce hours'!$C$8:$AD$30,BN$7,FALSE)=0,0,(AL547/(VLOOKUP($Q547,'Workforce hours'!$C$8:$AD$30,BN$7,FALSE))))))</f>
        <v>0</v>
      </c>
      <c r="BO547" s="288">
        <f>IF($Q547="n/a",(IF('Workforce hours'!O$30=0,0,(AM547/'Workforce hours'!O$30))),(IF(VLOOKUP($Q547,'Workforce hours'!$C$8:$AD$30,BO$7,FALSE)=0,0,(AM547/(VLOOKUP($Q547,'Workforce hours'!$C$8:$AD$30,BO$7,FALSE))))))</f>
        <v>0</v>
      </c>
      <c r="BP547" s="288">
        <f>IF($Q547="n/a",(IF('Workforce hours'!P$30=0,0,(AN547/'Workforce hours'!P$30))),(IF(VLOOKUP($Q547,'Workforce hours'!$C$8:$AD$30,BP$7,FALSE)=0,0,(AN547/(VLOOKUP($Q547,'Workforce hours'!$C$8:$AD$30,BP$7,FALSE))))))</f>
        <v>0</v>
      </c>
      <c r="BQ547" s="288">
        <f>IF($Q547="n/a",(IF('Workforce hours'!Q$30=0,0,(AO547/'Workforce hours'!Q$30))),(IF(VLOOKUP($Q547,'Workforce hours'!$C$8:$AD$30,BQ$7,FALSE)=0,0,(AO547/(VLOOKUP($Q547,'Workforce hours'!$C$8:$AD$30,BQ$7,FALSE))))))</f>
        <v>0</v>
      </c>
      <c r="BR547" s="288">
        <f>IF($Q547="n/a",(IF('Workforce hours'!R$30=0,0,(AP547/'Workforce hours'!R$30))),(IF(VLOOKUP($Q547,'Workforce hours'!$C$8:$AD$30,BR$7,FALSE)=0,0,(AP547/(VLOOKUP($Q547,'Workforce hours'!$C$8:$AD$30,BR$7,FALSE))))))</f>
        <v>0</v>
      </c>
      <c r="BS547" s="288">
        <f>IF($Q547="n/a",(IF('Workforce hours'!S$30=0,0,(AQ547/'Workforce hours'!S$30))),(IF(VLOOKUP($Q547,'Workforce hours'!$C$8:$AD$30,BS$7,FALSE)=0,0,(AQ547/(VLOOKUP($Q547,'Workforce hours'!$C$8:$AD$30,BS$7,FALSE))))))</f>
        <v>0</v>
      </c>
      <c r="BT547" s="288">
        <f>IF($Q547="n/a",(IF('Workforce hours'!T$30=0,0,(AR547/'Workforce hours'!T$30))),(IF(VLOOKUP($Q547,'Workforce hours'!$C$8:$AD$30,BT$7,FALSE)=0,0,(AR547/(VLOOKUP($Q547,'Workforce hours'!$C$8:$AD$30,BT$7,FALSE))))))</f>
        <v>0</v>
      </c>
      <c r="BU547" s="288">
        <f>IF($Q547="n/a",(IF('Workforce hours'!U$30=0,0,(AS547/'Workforce hours'!U$30))),(IF(VLOOKUP($Q547,'Workforce hours'!$C$8:$AD$30,BU$7,FALSE)=0,0,(AS547/(VLOOKUP($Q547,'Workforce hours'!$C$8:$AD$30,BU$7,FALSE))))))</f>
        <v>28.984711873090308</v>
      </c>
      <c r="BV547" s="288">
        <f>IF($Q547="n/a",(IF('Workforce hours'!V$30=0,0,(AT547/'Workforce hours'!V$30))),(IF(VLOOKUP($Q547,'Workforce hours'!$C$8:$AD$30,BV$7,FALSE)=0,0,(AT547/(VLOOKUP($Q547,'Workforce hours'!$C$8:$AD$30,BV$7,FALSE))))))</f>
        <v>0</v>
      </c>
      <c r="BW547" s="288">
        <f>IF($Q547="n/a",(IF('Workforce hours'!W$30=0,0,(AU547/'Workforce hours'!W$30))),(IF(VLOOKUP($Q547,'Workforce hours'!$C$8:$AD$30,BW$7,FALSE)=0,0,(AU547/(VLOOKUP($Q547,'Workforce hours'!$C$8:$AD$30,BW$7,FALSE))))))</f>
        <v>0</v>
      </c>
      <c r="BX547" s="288">
        <f>IF($Q547="n/a",(IF('Workforce hours'!X$30=0,0,(AV547/'Workforce hours'!X$30))),(IF(VLOOKUP($Q547,'Workforce hours'!$C$8:$AD$30,BX$7,FALSE)=0,0,(AV547/(VLOOKUP($Q547,'Workforce hours'!$C$8:$AD$30,BX$7,FALSE))))))</f>
        <v>0</v>
      </c>
      <c r="BY547" s="288">
        <f>IF($Q547="n/a",(IF('Workforce hours'!Y$30=0,0,(AW547/'Workforce hours'!Y$30))),(IF(VLOOKUP($Q547,'Workforce hours'!$C$8:$AD$30,BY$7,FALSE)=0,0,(AW547/(VLOOKUP($Q547,'Workforce hours'!$C$8:$AD$30,BY$7,FALSE))))))</f>
        <v>0</v>
      </c>
      <c r="BZ547" s="288">
        <f>IF($Q547="n/a",(IF('Workforce hours'!Z$30=0,0,(AX547/'Workforce hours'!Z$30))),(IF(VLOOKUP($Q547,'Workforce hours'!$C$8:$AD$30,BZ$7,FALSE)=0,0,(AX547/(VLOOKUP($Q547,'Workforce hours'!$C$8:$AD$30,BZ$7,FALSE))))))</f>
        <v>0</v>
      </c>
      <c r="CA547" s="288">
        <f>IF($Q547="n/a",(IF('Workforce hours'!AA$30=0,0,(AY547/'Workforce hours'!AA$30))),(IF(VLOOKUP($Q547,'Workforce hours'!$C$8:$AD$30,CA$7,FALSE)=0,0,(AY547/(VLOOKUP($Q547,'Workforce hours'!$C$8:$AD$30,CA$7,FALSE))))))</f>
        <v>0</v>
      </c>
      <c r="CB547" s="288">
        <f>IF($Q547="n/a",(IF('Workforce hours'!AB$30=0,0,(AZ547/'Workforce hours'!AB$30))),(IF(VLOOKUP($Q547,'Workforce hours'!$C$8:$AD$30,CB$7,FALSE)=0,0,(AZ547/(VLOOKUP($Q547,'Workforce hours'!$C$8:$AD$30,CB$7,FALSE))))))</f>
        <v>0</v>
      </c>
      <c r="CC547" s="288">
        <f>IF($Q547="n/a",(IF('Workforce hours'!AC$30=0,0,(BA547/'Workforce hours'!AC$30))),(IF(VLOOKUP($Q547,'Workforce hours'!$C$8:$AD$30,CC$7,FALSE)=0,0,(BA547/(VLOOKUP($Q547,'Workforce hours'!$C$8:$AD$30,CC$7,FALSE))))))</f>
        <v>0</v>
      </c>
      <c r="CD547" s="288">
        <f>IF($Q547="n/a",(IF('Workforce hours'!AD$30=0,0,(BB547/'Workforce hours'!AD$30))),(IF(VLOOKUP($Q547,'Workforce hours'!$C$8:$AD$30,CD$7,FALSE)=0,0,(BB547/(VLOOKUP($Q547,'Workforce hours'!$C$8:$AD$30,CD$7,FALSE))))))</f>
        <v>0</v>
      </c>
      <c r="CE547" s="289">
        <f t="shared" si="74"/>
        <v>0</v>
      </c>
      <c r="CF547" s="290">
        <f>BD547*'Workforce costs'!B$9*(1+'Workforce costs'!B$10)*(1+'Workforce costs'!B$11)</f>
        <v>0</v>
      </c>
      <c r="CG547" s="290">
        <f>BE547*'Workforce costs'!C$9*(1+'Workforce costs'!C$10)*(1+'Workforce costs'!C$11)</f>
        <v>0</v>
      </c>
      <c r="CH547" s="290">
        <f>BF547*'Workforce costs'!D$9*(1+'Workforce costs'!D$10)*(1+'Workforce costs'!D$11)</f>
        <v>0</v>
      </c>
      <c r="CI547" s="290">
        <f>BG547*'Workforce costs'!E$9*(1+'Workforce costs'!E$10)*(1+'Workforce costs'!E$11)</f>
        <v>0</v>
      </c>
      <c r="CJ547" s="290">
        <f>BH547*'Workforce costs'!F$9*(1+'Workforce costs'!F$10)*(1+'Workforce costs'!F$11)</f>
        <v>0</v>
      </c>
      <c r="CK547" s="290">
        <f>BI547*'Workforce costs'!G$9*(1+'Workforce costs'!G$10)*(1+'Workforce costs'!G$11)</f>
        <v>0</v>
      </c>
      <c r="CL547" s="290">
        <f>BJ547*'Workforce costs'!H$9*(1+'Workforce costs'!H$10)*(1+'Workforce costs'!H$11)</f>
        <v>0</v>
      </c>
      <c r="CM547" s="290">
        <f>BK547*'Workforce costs'!I$9*(1+'Workforce costs'!I$10)*(1+'Workforce costs'!I$11)</f>
        <v>0</v>
      </c>
      <c r="CN547" s="290">
        <f>BL547*'Workforce costs'!J$9*(1+'Workforce costs'!J$10)*(1+'Workforce costs'!J$11)</f>
        <v>0</v>
      </c>
      <c r="CO547" s="290">
        <f>BM547*'Workforce costs'!K$9*(1+'Workforce costs'!K$10)*(1+'Workforce costs'!K$11)</f>
        <v>0</v>
      </c>
      <c r="CP547" s="290">
        <f>BN547*'Workforce costs'!L$9*(1+'Workforce costs'!L$10)*(1+'Workforce costs'!L$11)</f>
        <v>0</v>
      </c>
      <c r="CQ547" s="290">
        <f>BO547*'Workforce costs'!M$9*(1+'Workforce costs'!M$10)*(1+'Workforce costs'!M$11)</f>
        <v>0</v>
      </c>
      <c r="CR547" s="290">
        <f>BP547*'Workforce costs'!N$9*(1+'Workforce costs'!N$10)*(1+'Workforce costs'!N$11)</f>
        <v>0</v>
      </c>
      <c r="CS547" s="290">
        <f>BQ547*'Workforce costs'!O$9*(1+'Workforce costs'!O$10)*(1+'Workforce costs'!O$11)</f>
        <v>0</v>
      </c>
      <c r="CT547" s="290">
        <f>BR547*'Workforce costs'!P$9*(1+'Workforce costs'!P$10)*(1+'Workforce costs'!P$11)</f>
        <v>0</v>
      </c>
      <c r="CU547" s="290">
        <f>BS547*'Workforce costs'!Q$9*(1+'Workforce costs'!Q$10)*(1+'Workforce costs'!Q$11)</f>
        <v>0</v>
      </c>
      <c r="CV547" s="290">
        <f>BT547*'Workforce costs'!R$9*(1+'Workforce costs'!R$10)*(1+'Workforce costs'!R$11)</f>
        <v>0</v>
      </c>
      <c r="CW547" s="290">
        <f>BU547*'Workforce costs'!S$9*(1+'Workforce costs'!S$10)*(1+'Workforce costs'!S$11)</f>
        <v>0</v>
      </c>
      <c r="CX547" s="290">
        <f>BV547*'Workforce costs'!T$9*(1+'Workforce costs'!T$10)*(1+'Workforce costs'!T$11)</f>
        <v>0</v>
      </c>
      <c r="CY547" s="290">
        <f>BW547*'Workforce costs'!U$9*(1+'Workforce costs'!U$10)*(1+'Workforce costs'!U$11)</f>
        <v>0</v>
      </c>
      <c r="CZ547" s="290">
        <f>BX547*'Workforce costs'!V$9*(1+'Workforce costs'!V$10)*(1+'Workforce costs'!V$11)</f>
        <v>0</v>
      </c>
      <c r="DA547" s="290">
        <f>BY547*'Workforce costs'!W$9*(1+'Workforce costs'!W$10)*(1+'Workforce costs'!W$11)</f>
        <v>0</v>
      </c>
      <c r="DB547" s="290">
        <f>BZ547*'Workforce costs'!X$9*(1+'Workforce costs'!X$10)*(1+'Workforce costs'!X$11)</f>
        <v>0</v>
      </c>
      <c r="DC547" s="290">
        <f>CA547*'Workforce costs'!Y$9*(1+'Workforce costs'!Y$10)*(1+'Workforce costs'!Y$11)</f>
        <v>0</v>
      </c>
      <c r="DD547" s="290">
        <f>CB547*'Workforce costs'!Z$9*(1+'Workforce costs'!Z$10)*(1+'Workforce costs'!Z$11)</f>
        <v>0</v>
      </c>
      <c r="DE547" s="290">
        <f>CC547*'Workforce costs'!AA$9*(1+'Workforce costs'!AA$10)*(1+'Workforce costs'!AA$11)</f>
        <v>0</v>
      </c>
      <c r="DF547" s="290">
        <f>CD547*'Workforce costs'!AB$9*(1+'Workforce costs'!AB$10)*(1+'Workforce costs'!AB$11)</f>
        <v>0</v>
      </c>
    </row>
    <row r="548" spans="1:110" x14ac:dyDescent="0.3">
      <c r="A548" s="2" t="str">
        <f>Outputs!$A$4</f>
        <v>Australia</v>
      </c>
      <c r="B548" s="2" t="str">
        <f t="shared" si="67"/>
        <v>Australia ALL</v>
      </c>
      <c r="C548" s="30">
        <f>VLOOKUP($B548,Populations!$D$15:$H$1920,3,FALSE)</f>
        <v>26648878</v>
      </c>
      <c r="D548" s="255">
        <f>IF(OR($H548="General pop",$H548="Schools",$H548="Workplace",$H548="Skills Training",$H548="Digital Supports"),1,VLOOKUP($B548,Populations!$D$15:$H$1920,5,FALSE))</f>
        <v>1</v>
      </c>
      <c r="E548" s="88">
        <f>VLOOKUP(I548,Epidemiology!$C$10:$H$47,6,FALSE)</f>
        <v>0</v>
      </c>
      <c r="F548" s="102" t="str">
        <f>'Care profiles'!R549</f>
        <v>n/a</v>
      </c>
      <c r="G548" s="15" t="str">
        <f>'Care profiles'!A549</f>
        <v>ALL</v>
      </c>
      <c r="H548" s="15" t="str">
        <f>'Care profiles'!B549</f>
        <v>General pop</v>
      </c>
      <c r="I548" s="15" t="str">
        <f>'Care profiles'!C549</f>
        <v>Community-wide events</v>
      </c>
      <c r="J548" s="15" t="str">
        <f>'Care profiles'!D549</f>
        <v>Top-up</v>
      </c>
      <c r="K548" s="15" t="str">
        <f>'Care profiles'!E549</f>
        <v>Recovery Response Suicide Prevention Outreach Services</v>
      </c>
      <c r="L548" s="104">
        <f>'Care profiles'!F549</f>
        <v>1</v>
      </c>
      <c r="M548" s="15" t="str">
        <f>'Care profiles'!G549</f>
        <v>n/a</v>
      </c>
      <c r="N548" s="15" t="str">
        <f>'Care profiles'!H549</f>
        <v>n/a</v>
      </c>
      <c r="O548" s="15" t="str">
        <f>'Care profiles'!I549</f>
        <v>n/a</v>
      </c>
      <c r="P548" s="15" t="str">
        <f>'Care profiles'!J549</f>
        <v>n/a</v>
      </c>
      <c r="Q548" s="15" t="str">
        <f>'Care profiles'!K549</f>
        <v>n/a</v>
      </c>
      <c r="R548" s="15" t="str">
        <f>'Care profiles'!M549</f>
        <v>Y</v>
      </c>
      <c r="S548" s="15" t="str">
        <f>'Care profiles'!O549</f>
        <v>Y</v>
      </c>
      <c r="T548" s="15" t="str">
        <f>'Care profiles'!Q549</f>
        <v>Y</v>
      </c>
      <c r="U548" s="30">
        <f t="shared" si="68"/>
        <v>0</v>
      </c>
      <c r="V548" s="30">
        <f t="shared" si="69"/>
        <v>0</v>
      </c>
      <c r="W548" s="30">
        <f>IF(M548="n/a",0,IF(O548="days",V548*M548*(1+(VLOOKUP(K548,'Bed parameters'!$A$9:$G$12,7,FALSE))),V548*M548))</f>
        <v>0</v>
      </c>
      <c r="X548" s="30">
        <f t="shared" si="70"/>
        <v>0</v>
      </c>
      <c r="Y548" s="30">
        <f t="shared" si="71"/>
        <v>0</v>
      </c>
      <c r="Z548" s="113">
        <f>_xlfn.IFNA(Y548/((VLOOKUP(K548,'Bed parameters'!$A$9:$G$12,3,FALSE))*(VLOOKUP(K548,'Bed parameters'!$A$9:$G$12,5,FALSE))),0)</f>
        <v>0</v>
      </c>
      <c r="AA548" s="30">
        <f t="shared" si="72"/>
        <v>0</v>
      </c>
      <c r="AB548" s="30">
        <f>_xlfn.IFNA(IF($O548="days",$Y548*(VLOOKUP($K548,'Bed parameters'!$A$9:$I$12,9,FALSE))*$F548*(VLOOKUP($Q548,'Workforce distribution'!$C$8:$AD$30,AB$7,FALSE)),IF($Q548="n/a",(IF($P548=AB$6,$X548*$F548,0)),$X548*$F548*(VLOOKUP($Q548,'Workforce distribution'!$C$8:$AD$30,AB$7,FALSE)))),0)</f>
        <v>0</v>
      </c>
      <c r="AC548" s="30">
        <f>_xlfn.IFNA(IF($O548="days",$Y548*(VLOOKUP($K548,'Bed parameters'!$A$9:$I$12,9,FALSE))*$F548*(VLOOKUP($Q548,'Workforce distribution'!$C$8:$AD$30,AC$7,FALSE)),IF($Q548="n/a",(IF($P548=AC$6,$X548*$F548,0)),$X548*$F548*(VLOOKUP($Q548,'Workforce distribution'!$C$8:$AD$30,AC$7,FALSE)))),0)</f>
        <v>0</v>
      </c>
      <c r="AD548" s="30">
        <f>_xlfn.IFNA(IF($O548="days",$Y548*(VLOOKUP($K548,'Bed parameters'!$A$9:$I$12,9,FALSE))*$F548*(VLOOKUP($Q548,'Workforce distribution'!$C$8:$AD$30,AD$7,FALSE)),IF($Q548="n/a",(IF($P548=AD$6,$X548*$F548,0)),$X548*$F548*(VLOOKUP($Q548,'Workforce distribution'!$C$8:$AD$30,AD$7,FALSE)))),0)</f>
        <v>0</v>
      </c>
      <c r="AE548" s="30">
        <f>_xlfn.IFNA(IF($O548="days",$Y548*(VLOOKUP($K548,'Bed parameters'!$A$9:$I$12,9,FALSE))*$F548*(VLOOKUP($Q548,'Workforce distribution'!$C$8:$AD$30,AE$7,FALSE)),IF($Q548="n/a",(IF($P548=AE$6,$X548*$F548,0)),$X548*$F548*(VLOOKUP($Q548,'Workforce distribution'!$C$8:$AD$30,AE$7,FALSE)))),0)</f>
        <v>0</v>
      </c>
      <c r="AF548" s="30">
        <f>_xlfn.IFNA(IF($O548="days",$Y548*(VLOOKUP($K548,'Bed parameters'!$A$9:$I$12,9,FALSE))*$F548*(VLOOKUP($Q548,'Workforce distribution'!$C$8:$AD$30,AF$7,FALSE)),IF($Q548="n/a",(IF($P548=AF$6,$X548*$F548,0)),$X548*$F548*(VLOOKUP($Q548,'Workforce distribution'!$C$8:$AD$30,AF$7,FALSE)))),0)</f>
        <v>0</v>
      </c>
      <c r="AG548" s="30">
        <f>_xlfn.IFNA(IF($O548="days",$Y548*(VLOOKUP($K548,'Bed parameters'!$A$9:$I$12,9,FALSE))*$F548*(VLOOKUP($Q548,'Workforce distribution'!$C$8:$AD$30,AG$7,FALSE)),IF($Q548="n/a",(IF($P548=AG$6,$X548*$F548,0)),$X548*$F548*(VLOOKUP($Q548,'Workforce distribution'!$C$8:$AD$30,AG$7,FALSE)))),0)</f>
        <v>0</v>
      </c>
      <c r="AH548" s="30">
        <f>_xlfn.IFNA(IF($O548="days",$Y548*(VLOOKUP($K548,'Bed parameters'!$A$9:$I$12,9,FALSE))*$F548*(VLOOKUP($Q548,'Workforce distribution'!$C$8:$AD$30,AH$7,FALSE)),IF($Q548="n/a",(IF($P548=AH$6,$X548*$F548,0)),$X548*$F548*(VLOOKUP($Q548,'Workforce distribution'!$C$8:$AD$30,AH$7,FALSE)))),0)</f>
        <v>0</v>
      </c>
      <c r="AI548" s="30">
        <f>_xlfn.IFNA(IF($O548="days",$Y548*(VLOOKUP($K548,'Bed parameters'!$A$9:$I$12,9,FALSE))*$F548*(VLOOKUP($Q548,'Workforce distribution'!$C$8:$AD$30,AI$7,FALSE)),IF($Q548="n/a",(IF($P548=AI$6,$X548*$F548,0)),$X548*$F548*(VLOOKUP($Q548,'Workforce distribution'!$C$8:$AD$30,AI$7,FALSE)))),0)</f>
        <v>0</v>
      </c>
      <c r="AJ548" s="30">
        <f>_xlfn.IFNA(IF($O548="days",$Y548*(VLOOKUP($K548,'Bed parameters'!$A$9:$I$12,9,FALSE))*$F548*(VLOOKUP($Q548,'Workforce distribution'!$C$8:$AD$30,AJ$7,FALSE)),IF($Q548="n/a",(IF($P548=AJ$6,$X548*$F548,0)),$X548*$F548*(VLOOKUP($Q548,'Workforce distribution'!$C$8:$AD$30,AJ$7,FALSE)))),0)</f>
        <v>0</v>
      </c>
      <c r="AK548" s="30">
        <f>_xlfn.IFNA(IF($O548="days",$Y548*(VLOOKUP($K548,'Bed parameters'!$A$9:$I$12,9,FALSE))*$F548*(VLOOKUP($Q548,'Workforce distribution'!$C$8:$AD$30,AK$7,FALSE)),IF($Q548="n/a",(IF($P548=AK$6,$X548*$F548,0)),$X548*$F548*(VLOOKUP($Q548,'Workforce distribution'!$C$8:$AD$30,AK$7,FALSE)))),0)</f>
        <v>0</v>
      </c>
      <c r="AL548" s="30">
        <f>_xlfn.IFNA(IF($O548="days",$Y548*(VLOOKUP($K548,'Bed parameters'!$A$9:$I$12,9,FALSE))*$F548*(VLOOKUP($Q548,'Workforce distribution'!$C$8:$AD$30,AL$7,FALSE)),IF($Q548="n/a",(IF($P548=AL$6,$X548*$F548,0)),$X548*$F548*(VLOOKUP($Q548,'Workforce distribution'!$C$8:$AD$30,AL$7,FALSE)))),0)</f>
        <v>0</v>
      </c>
      <c r="AM548" s="30">
        <f>_xlfn.IFNA(IF($O548="days",$Y548*(VLOOKUP($K548,'Bed parameters'!$A$9:$I$12,9,FALSE))*$F548*(VLOOKUP($Q548,'Workforce distribution'!$C$8:$AD$30,AM$7,FALSE)),IF($Q548="n/a",(IF($P548=AM$6,$X548*$F548,0)),$X548*$F548*(VLOOKUP($Q548,'Workforce distribution'!$C$8:$AD$30,AM$7,FALSE)))),0)</f>
        <v>0</v>
      </c>
      <c r="AN548" s="30">
        <f>_xlfn.IFNA(IF($O548="days",$Y548*(VLOOKUP($K548,'Bed parameters'!$A$9:$I$12,9,FALSE))*$F548*(VLOOKUP($Q548,'Workforce distribution'!$C$8:$AD$30,AN$7,FALSE)),IF($Q548="n/a",(IF($P548=AN$6,$X548*$F548,0)),$X548*$F548*(VLOOKUP($Q548,'Workforce distribution'!$C$8:$AD$30,AN$7,FALSE)))),0)</f>
        <v>0</v>
      </c>
      <c r="AO548" s="30">
        <f>_xlfn.IFNA(IF($O548="days",$Y548*(VLOOKUP($K548,'Bed parameters'!$A$9:$I$12,9,FALSE))*$F548*(VLOOKUP($Q548,'Workforce distribution'!$C$8:$AD$30,AO$7,FALSE)),IF($Q548="n/a",(IF($P548=AO$6,$X548*$F548,0)),$X548*$F548*(VLOOKUP($Q548,'Workforce distribution'!$C$8:$AD$30,AO$7,FALSE)))),0)</f>
        <v>0</v>
      </c>
      <c r="AP548" s="30">
        <f>_xlfn.IFNA(IF($O548="days",$Y548*(VLOOKUP($K548,'Bed parameters'!$A$9:$I$12,9,FALSE))*$F548*(VLOOKUP($Q548,'Workforce distribution'!$C$8:$AD$30,AP$7,FALSE)),IF($Q548="n/a",(IF($P548=AP$6,$X548*$F548,0)),$X548*$F548*(VLOOKUP($Q548,'Workforce distribution'!$C$8:$AD$30,AP$7,FALSE)))),0)</f>
        <v>0</v>
      </c>
      <c r="AQ548" s="30">
        <f>_xlfn.IFNA(IF($O548="days",$Y548*(VLOOKUP($K548,'Bed parameters'!$A$9:$I$12,9,FALSE))*$F548*(VLOOKUP($Q548,'Workforce distribution'!$C$8:$AD$30,AQ$7,FALSE)),IF($Q548="n/a",(IF($P548=AQ$6,$X548*$F548,0)),$X548*$F548*(VLOOKUP($Q548,'Workforce distribution'!$C$8:$AD$30,AQ$7,FALSE)))),0)</f>
        <v>0</v>
      </c>
      <c r="AR548" s="30">
        <f>_xlfn.IFNA(IF($O548="days",$Y548*(VLOOKUP($K548,'Bed parameters'!$A$9:$I$12,9,FALSE))*$F548*(VLOOKUP($Q548,'Workforce distribution'!$C$8:$AD$30,AR$7,FALSE)),IF($Q548="n/a",(IF($P548=AR$6,$X548*$F548,0)),$X548*$F548*(VLOOKUP($Q548,'Workforce distribution'!$C$8:$AD$30,AR$7,FALSE)))),0)</f>
        <v>0</v>
      </c>
      <c r="AS548" s="30">
        <f>_xlfn.IFNA(IF($O548="days",$Y548*(VLOOKUP($K548,'Bed parameters'!$A$9:$I$12,9,FALSE))*$F548*(VLOOKUP($Q548,'Workforce distribution'!$C$8:$AD$30,AS$7,FALSE)),IF($Q548="n/a",(IF($P548=AS$6,$X548*$F548,0)),$X548*$F548*(VLOOKUP($Q548,'Workforce distribution'!$C$8:$AD$30,AS$7,FALSE)))),0)</f>
        <v>0</v>
      </c>
      <c r="AT548" s="30">
        <f>_xlfn.IFNA(IF($O548="days",$Y548*(VLOOKUP($K548,'Bed parameters'!$A$9:$I$12,9,FALSE))*$F548*(VLOOKUP($Q548,'Workforce distribution'!$C$8:$AD$30,AT$7,FALSE)),IF($Q548="n/a",(IF($P548=AT$6,$X548*$F548,0)),$X548*$F548*(VLOOKUP($Q548,'Workforce distribution'!$C$8:$AD$30,AT$7,FALSE)))),0)</f>
        <v>0</v>
      </c>
      <c r="AU548" s="30">
        <f>_xlfn.IFNA(IF($O548="days",$Y548*(VLOOKUP($K548,'Bed parameters'!$A$9:$I$12,9,FALSE))*$F548*(VLOOKUP($Q548,'Workforce distribution'!$C$8:$AD$30,AU$7,FALSE)),IF($Q548="n/a",(IF($P548=AU$6,$X548*$F548,0)),$X548*$F548*(VLOOKUP($Q548,'Workforce distribution'!$C$8:$AD$30,AU$7,FALSE)))),0)</f>
        <v>0</v>
      </c>
      <c r="AV548" s="30">
        <f>_xlfn.IFNA(IF($O548="days",$Y548*(VLOOKUP($K548,'Bed parameters'!$A$9:$I$12,9,FALSE))*$F548*(VLOOKUP($Q548,'Workforce distribution'!$C$8:$AD$30,AV$7,FALSE)),IF($Q548="n/a",(IF($P548=AV$6,$X548*$F548,0)),$X548*$F548*(VLOOKUP($Q548,'Workforce distribution'!$C$8:$AD$30,AV$7,FALSE)))),0)</f>
        <v>0</v>
      </c>
      <c r="AW548" s="30">
        <f>_xlfn.IFNA(IF($O548="days",$Y548*(VLOOKUP($K548,'Bed parameters'!$A$9:$I$12,9,FALSE))*$F548*(VLOOKUP($Q548,'Workforce distribution'!$C$8:$AD$30,AW$7,FALSE)),IF($Q548="n/a",(IF($P548=AW$6,$X548*$F548,0)),$X548*$F548*(VLOOKUP($Q548,'Workforce distribution'!$C$8:$AD$30,AW$7,FALSE)))),0)</f>
        <v>0</v>
      </c>
      <c r="AX548" s="30">
        <f>_xlfn.IFNA(IF($O548="days",$Y548*(VLOOKUP($K548,'Bed parameters'!$A$9:$I$12,9,FALSE))*$F548*(VLOOKUP($Q548,'Workforce distribution'!$C$8:$AD$30,AX$7,FALSE)),IF($Q548="n/a",(IF($P548=AX$6,$X548*$F548,0)),$X548*$F548*(VLOOKUP($Q548,'Workforce distribution'!$C$8:$AD$30,AX$7,FALSE)))),0)</f>
        <v>0</v>
      </c>
      <c r="AY548" s="30">
        <f>_xlfn.IFNA(IF($O548="days",$Y548*(VLOOKUP($K548,'Bed parameters'!$A$9:$I$12,9,FALSE))*$F548*(VLOOKUP($Q548,'Workforce distribution'!$C$8:$AD$30,AY$7,FALSE)),IF($Q548="n/a",(IF($P548=AY$6,$X548*$F548,0)),$X548*$F548*(VLOOKUP($Q548,'Workforce distribution'!$C$8:$AD$30,AY$7,FALSE)))),0)</f>
        <v>0</v>
      </c>
      <c r="AZ548" s="30">
        <f>_xlfn.IFNA(IF($O548="days",$Y548*(VLOOKUP($K548,'Bed parameters'!$A$9:$I$12,9,FALSE))*$F548*(VLOOKUP($Q548,'Workforce distribution'!$C$8:$AD$30,AZ$7,FALSE)),IF($Q548="n/a",(IF($P548=AZ$6,$X548*$F548,0)),$X548*$F548*(VLOOKUP($Q548,'Workforce distribution'!$C$8:$AD$30,AZ$7,FALSE)))),0)</f>
        <v>0</v>
      </c>
      <c r="BA548" s="30">
        <f>_xlfn.IFNA(IF($O548="days",$Y548*(VLOOKUP($K548,'Bed parameters'!$A$9:$I$12,9,FALSE))*$F548*(VLOOKUP($Q548,'Workforce distribution'!$C$8:$AD$30,BA$7,FALSE)),IF($Q548="n/a",(IF($P548=BA$6,$X548*$F548,0)),$X548*$F548*(VLOOKUP($Q548,'Workforce distribution'!$C$8:$AD$30,BA$7,FALSE)))),0)</f>
        <v>0</v>
      </c>
      <c r="BB548" s="30">
        <f>_xlfn.IFNA(IF($O548="days",$Y548*(VLOOKUP($K548,'Bed parameters'!$A$9:$I$12,9,FALSE))*$F548*(VLOOKUP($Q548,'Workforce distribution'!$C$8:$AD$30,BB$7,FALSE)),IF($Q548="n/a",(IF($P548=BB$6,$X548*$F548,0)),$X548*$F548*(VLOOKUP($Q548,'Workforce distribution'!$C$8:$AD$30,BB$7,FALSE)))),0)</f>
        <v>0</v>
      </c>
      <c r="BC548" s="149">
        <f t="shared" si="73"/>
        <v>0</v>
      </c>
      <c r="BD548" s="288">
        <f>IF($Q548="n/a",(IF('Workforce hours'!D$30=0,0,(AB548/'Workforce hours'!D$30))),(IF(VLOOKUP($Q548,'Workforce hours'!$C$8:$AD$30,BD$7,FALSE)=0,0,(AB548/(VLOOKUP($Q548,'Workforce hours'!$C$8:$AD$30,BD$7,FALSE))))))</f>
        <v>0</v>
      </c>
      <c r="BE548" s="288">
        <f>IF($Q548="n/a",(IF('Workforce hours'!E$30=0,0,(AC548/'Workforce hours'!E$30))),(IF(VLOOKUP($Q548,'Workforce hours'!$C$8:$AD$30,BE$7,FALSE)=0,0,(AC548/(VLOOKUP($Q548,'Workforce hours'!$C$8:$AD$30,BE$7,FALSE))))))</f>
        <v>0</v>
      </c>
      <c r="BF548" s="288">
        <f>IF($Q548="n/a",(IF('Workforce hours'!F$30=0,0,(AD548/'Workforce hours'!F$30))),(IF(VLOOKUP($Q548,'Workforce hours'!$C$8:$AD$30,BF$7,FALSE)=0,0,(AD548/(VLOOKUP($Q548,'Workforce hours'!$C$8:$AD$30,BF$7,FALSE))))))</f>
        <v>0</v>
      </c>
      <c r="BG548" s="288">
        <f>IF($Q548="n/a",(IF('Workforce hours'!G$30=0,0,(AE548/'Workforce hours'!G$30))),(IF(VLOOKUP($Q548,'Workforce hours'!$C$8:$AD$30,BG$7,FALSE)=0,0,(AE548/(VLOOKUP($Q548,'Workforce hours'!$C$8:$AD$30,BG$7,FALSE))))))</f>
        <v>0</v>
      </c>
      <c r="BH548" s="288">
        <f>IF($Q548="n/a",(IF('Workforce hours'!H$30=0,0,(AF548/'Workforce hours'!H$30))),(IF(VLOOKUP($Q548,'Workforce hours'!$C$8:$AD$30,BH$7,FALSE)=0,0,(AF548/(VLOOKUP($Q548,'Workforce hours'!$C$8:$AD$30,BH$7,FALSE))))))</f>
        <v>0</v>
      </c>
      <c r="BI548" s="288">
        <f>IF($Q548="n/a",(IF('Workforce hours'!I$30=0,0,(AG548/'Workforce hours'!I$30))),(IF(VLOOKUP($Q548,'Workforce hours'!$C$8:$AD$30,BI$7,FALSE)=0,0,(AG548/(VLOOKUP($Q548,'Workforce hours'!$C$8:$AD$30,BI$7,FALSE))))))</f>
        <v>0</v>
      </c>
      <c r="BJ548" s="288">
        <f>IF($Q548="n/a",(IF('Workforce hours'!J$30=0,0,(AH548/'Workforce hours'!J$30))),(IF(VLOOKUP($Q548,'Workforce hours'!$C$8:$AD$30,BJ$7,FALSE)=0,0,(AH548/(VLOOKUP($Q548,'Workforce hours'!$C$8:$AD$30,BJ$7,FALSE))))))</f>
        <v>0</v>
      </c>
      <c r="BK548" s="288">
        <f>IF($Q548="n/a",(IF('Workforce hours'!K$30=0,0,(AI548/'Workforce hours'!K$30))),(IF(VLOOKUP($Q548,'Workforce hours'!$C$8:$AD$30,BK$7,FALSE)=0,0,(AI548/(VLOOKUP($Q548,'Workforce hours'!$C$8:$AD$30,BK$7,FALSE))))))</f>
        <v>0</v>
      </c>
      <c r="BL548" s="288">
        <f>IF($Q548="n/a",(IF('Workforce hours'!L$30=0,0,(AJ548/'Workforce hours'!L$30))),(IF(VLOOKUP($Q548,'Workforce hours'!$C$8:$AD$30,BL$7,FALSE)=0,0,(AJ548/(VLOOKUP($Q548,'Workforce hours'!$C$8:$AD$30,BL$7,FALSE))))))</f>
        <v>0</v>
      </c>
      <c r="BM548" s="288">
        <f>IF($Q548="n/a",(IF('Workforce hours'!M$30=0,0,(AK548/'Workforce hours'!M$30))),(IF(VLOOKUP($Q548,'Workforce hours'!$C$8:$AD$30,BM$7,FALSE)=0,0,(AK548/(VLOOKUP($Q548,'Workforce hours'!$C$8:$AD$30,BM$7,FALSE))))))</f>
        <v>0</v>
      </c>
      <c r="BN548" s="288">
        <f>IF($Q548="n/a",(IF('Workforce hours'!N$30=0,0,(AL548/'Workforce hours'!N$30))),(IF(VLOOKUP($Q548,'Workforce hours'!$C$8:$AD$30,BN$7,FALSE)=0,0,(AL548/(VLOOKUP($Q548,'Workforce hours'!$C$8:$AD$30,BN$7,FALSE))))))</f>
        <v>0</v>
      </c>
      <c r="BO548" s="288">
        <f>IF($Q548="n/a",(IF('Workforce hours'!O$30=0,0,(AM548/'Workforce hours'!O$30))),(IF(VLOOKUP($Q548,'Workforce hours'!$C$8:$AD$30,BO$7,FALSE)=0,0,(AM548/(VLOOKUP($Q548,'Workforce hours'!$C$8:$AD$30,BO$7,FALSE))))))</f>
        <v>0</v>
      </c>
      <c r="BP548" s="288">
        <f>IF($Q548="n/a",(IF('Workforce hours'!P$30=0,0,(AN548/'Workforce hours'!P$30))),(IF(VLOOKUP($Q548,'Workforce hours'!$C$8:$AD$30,BP$7,FALSE)=0,0,(AN548/(VLOOKUP($Q548,'Workforce hours'!$C$8:$AD$30,BP$7,FALSE))))))</f>
        <v>0</v>
      </c>
      <c r="BQ548" s="288">
        <f>IF($Q548="n/a",(IF('Workforce hours'!Q$30=0,0,(AO548/'Workforce hours'!Q$30))),(IF(VLOOKUP($Q548,'Workforce hours'!$C$8:$AD$30,BQ$7,FALSE)=0,0,(AO548/(VLOOKUP($Q548,'Workforce hours'!$C$8:$AD$30,BQ$7,FALSE))))))</f>
        <v>0</v>
      </c>
      <c r="BR548" s="288">
        <f>IF($Q548="n/a",(IF('Workforce hours'!R$30=0,0,(AP548/'Workforce hours'!R$30))),(IF(VLOOKUP($Q548,'Workforce hours'!$C$8:$AD$30,BR$7,FALSE)=0,0,(AP548/(VLOOKUP($Q548,'Workforce hours'!$C$8:$AD$30,BR$7,FALSE))))))</f>
        <v>0</v>
      </c>
      <c r="BS548" s="288">
        <f>IF($Q548="n/a",(IF('Workforce hours'!S$30=0,0,(AQ548/'Workforce hours'!S$30))),(IF(VLOOKUP($Q548,'Workforce hours'!$C$8:$AD$30,BS$7,FALSE)=0,0,(AQ548/(VLOOKUP($Q548,'Workforce hours'!$C$8:$AD$30,BS$7,FALSE))))))</f>
        <v>0</v>
      </c>
      <c r="BT548" s="288">
        <f>IF($Q548="n/a",(IF('Workforce hours'!T$30=0,0,(AR548/'Workforce hours'!T$30))),(IF(VLOOKUP($Q548,'Workforce hours'!$C$8:$AD$30,BT$7,FALSE)=0,0,(AR548/(VLOOKUP($Q548,'Workforce hours'!$C$8:$AD$30,BT$7,FALSE))))))</f>
        <v>0</v>
      </c>
      <c r="BU548" s="288">
        <f>IF($Q548="n/a",(IF('Workforce hours'!U$30=0,0,(AS548/'Workforce hours'!U$30))),(IF(VLOOKUP($Q548,'Workforce hours'!$C$8:$AD$30,BU$7,FALSE)=0,0,(AS548/(VLOOKUP($Q548,'Workforce hours'!$C$8:$AD$30,BU$7,FALSE))))))</f>
        <v>0</v>
      </c>
      <c r="BV548" s="288">
        <f>IF($Q548="n/a",(IF('Workforce hours'!V$30=0,0,(AT548/'Workforce hours'!V$30))),(IF(VLOOKUP($Q548,'Workforce hours'!$C$8:$AD$30,BV$7,FALSE)=0,0,(AT548/(VLOOKUP($Q548,'Workforce hours'!$C$8:$AD$30,BV$7,FALSE))))))</f>
        <v>0</v>
      </c>
      <c r="BW548" s="288">
        <f>IF($Q548="n/a",(IF('Workforce hours'!W$30=0,0,(AU548/'Workforce hours'!W$30))),(IF(VLOOKUP($Q548,'Workforce hours'!$C$8:$AD$30,BW$7,FALSE)=0,0,(AU548/(VLOOKUP($Q548,'Workforce hours'!$C$8:$AD$30,BW$7,FALSE))))))</f>
        <v>0</v>
      </c>
      <c r="BX548" s="288">
        <f>IF($Q548="n/a",(IF('Workforce hours'!X$30=0,0,(AV548/'Workforce hours'!X$30))),(IF(VLOOKUP($Q548,'Workforce hours'!$C$8:$AD$30,BX$7,FALSE)=0,0,(AV548/(VLOOKUP($Q548,'Workforce hours'!$C$8:$AD$30,BX$7,FALSE))))))</f>
        <v>0</v>
      </c>
      <c r="BY548" s="288">
        <f>IF($Q548="n/a",(IF('Workforce hours'!Y$30=0,0,(AW548/'Workforce hours'!Y$30))),(IF(VLOOKUP($Q548,'Workforce hours'!$C$8:$AD$30,BY$7,FALSE)=0,0,(AW548/(VLOOKUP($Q548,'Workforce hours'!$C$8:$AD$30,BY$7,FALSE))))))</f>
        <v>0</v>
      </c>
      <c r="BZ548" s="288">
        <f>IF($Q548="n/a",(IF('Workforce hours'!Z$30=0,0,(AX548/'Workforce hours'!Z$30))),(IF(VLOOKUP($Q548,'Workforce hours'!$C$8:$AD$30,BZ$7,FALSE)=0,0,(AX548/(VLOOKUP($Q548,'Workforce hours'!$C$8:$AD$30,BZ$7,FALSE))))))</f>
        <v>0</v>
      </c>
      <c r="CA548" s="288">
        <f>IF($Q548="n/a",(IF('Workforce hours'!AA$30=0,0,(AY548/'Workforce hours'!AA$30))),(IF(VLOOKUP($Q548,'Workforce hours'!$C$8:$AD$30,CA$7,FALSE)=0,0,(AY548/(VLOOKUP($Q548,'Workforce hours'!$C$8:$AD$30,CA$7,FALSE))))))</f>
        <v>0</v>
      </c>
      <c r="CB548" s="288">
        <f>IF($Q548="n/a",(IF('Workforce hours'!AB$30=0,0,(AZ548/'Workforce hours'!AB$30))),(IF(VLOOKUP($Q548,'Workforce hours'!$C$8:$AD$30,CB$7,FALSE)=0,0,(AZ548/(VLOOKUP($Q548,'Workforce hours'!$C$8:$AD$30,CB$7,FALSE))))))</f>
        <v>0</v>
      </c>
      <c r="CC548" s="288">
        <f>IF($Q548="n/a",(IF('Workforce hours'!AC$30=0,0,(BA548/'Workforce hours'!AC$30))),(IF(VLOOKUP($Q548,'Workforce hours'!$C$8:$AD$30,CC$7,FALSE)=0,0,(BA548/(VLOOKUP($Q548,'Workforce hours'!$C$8:$AD$30,CC$7,FALSE))))))</f>
        <v>0</v>
      </c>
      <c r="CD548" s="288">
        <f>IF($Q548="n/a",(IF('Workforce hours'!AD$30=0,0,(BB548/'Workforce hours'!AD$30))),(IF(VLOOKUP($Q548,'Workforce hours'!$C$8:$AD$30,CD$7,FALSE)=0,0,(BB548/(VLOOKUP($Q548,'Workforce hours'!$C$8:$AD$30,CD$7,FALSE))))))</f>
        <v>0</v>
      </c>
      <c r="CE548" s="289">
        <f t="shared" si="74"/>
        <v>0</v>
      </c>
      <c r="CF548" s="290">
        <f>BD548*'Workforce costs'!B$9*(1+'Workforce costs'!B$10)*(1+'Workforce costs'!B$11)</f>
        <v>0</v>
      </c>
      <c r="CG548" s="290">
        <f>BE548*'Workforce costs'!C$9*(1+'Workforce costs'!C$10)*(1+'Workforce costs'!C$11)</f>
        <v>0</v>
      </c>
      <c r="CH548" s="290">
        <f>BF548*'Workforce costs'!D$9*(1+'Workforce costs'!D$10)*(1+'Workforce costs'!D$11)</f>
        <v>0</v>
      </c>
      <c r="CI548" s="290">
        <f>BG548*'Workforce costs'!E$9*(1+'Workforce costs'!E$10)*(1+'Workforce costs'!E$11)</f>
        <v>0</v>
      </c>
      <c r="CJ548" s="290">
        <f>BH548*'Workforce costs'!F$9*(1+'Workforce costs'!F$10)*(1+'Workforce costs'!F$11)</f>
        <v>0</v>
      </c>
      <c r="CK548" s="290">
        <f>BI548*'Workforce costs'!G$9*(1+'Workforce costs'!G$10)*(1+'Workforce costs'!G$11)</f>
        <v>0</v>
      </c>
      <c r="CL548" s="290">
        <f>BJ548*'Workforce costs'!H$9*(1+'Workforce costs'!H$10)*(1+'Workforce costs'!H$11)</f>
        <v>0</v>
      </c>
      <c r="CM548" s="290">
        <f>BK548*'Workforce costs'!I$9*(1+'Workforce costs'!I$10)*(1+'Workforce costs'!I$11)</f>
        <v>0</v>
      </c>
      <c r="CN548" s="290">
        <f>BL548*'Workforce costs'!J$9*(1+'Workforce costs'!J$10)*(1+'Workforce costs'!J$11)</f>
        <v>0</v>
      </c>
      <c r="CO548" s="290">
        <f>BM548*'Workforce costs'!K$9*(1+'Workforce costs'!K$10)*(1+'Workforce costs'!K$11)</f>
        <v>0</v>
      </c>
      <c r="CP548" s="290">
        <f>BN548*'Workforce costs'!L$9*(1+'Workforce costs'!L$10)*(1+'Workforce costs'!L$11)</f>
        <v>0</v>
      </c>
      <c r="CQ548" s="290">
        <f>BO548*'Workforce costs'!M$9*(1+'Workforce costs'!M$10)*(1+'Workforce costs'!M$11)</f>
        <v>0</v>
      </c>
      <c r="CR548" s="290">
        <f>BP548*'Workforce costs'!N$9*(1+'Workforce costs'!N$10)*(1+'Workforce costs'!N$11)</f>
        <v>0</v>
      </c>
      <c r="CS548" s="290">
        <f>BQ548*'Workforce costs'!O$9*(1+'Workforce costs'!O$10)*(1+'Workforce costs'!O$11)</f>
        <v>0</v>
      </c>
      <c r="CT548" s="290">
        <f>BR548*'Workforce costs'!P$9*(1+'Workforce costs'!P$10)*(1+'Workforce costs'!P$11)</f>
        <v>0</v>
      </c>
      <c r="CU548" s="290">
        <f>BS548*'Workforce costs'!Q$9*(1+'Workforce costs'!Q$10)*(1+'Workforce costs'!Q$11)</f>
        <v>0</v>
      </c>
      <c r="CV548" s="290">
        <f>BT548*'Workforce costs'!R$9*(1+'Workforce costs'!R$10)*(1+'Workforce costs'!R$11)</f>
        <v>0</v>
      </c>
      <c r="CW548" s="290">
        <f>BU548*'Workforce costs'!S$9*(1+'Workforce costs'!S$10)*(1+'Workforce costs'!S$11)</f>
        <v>0</v>
      </c>
      <c r="CX548" s="290">
        <f>BV548*'Workforce costs'!T$9*(1+'Workforce costs'!T$10)*(1+'Workforce costs'!T$11)</f>
        <v>0</v>
      </c>
      <c r="CY548" s="290">
        <f>BW548*'Workforce costs'!U$9*(1+'Workforce costs'!U$10)*(1+'Workforce costs'!U$11)</f>
        <v>0</v>
      </c>
      <c r="CZ548" s="290">
        <f>BX548*'Workforce costs'!V$9*(1+'Workforce costs'!V$10)*(1+'Workforce costs'!V$11)</f>
        <v>0</v>
      </c>
      <c r="DA548" s="290">
        <f>BY548*'Workforce costs'!W$9*(1+'Workforce costs'!W$10)*(1+'Workforce costs'!W$11)</f>
        <v>0</v>
      </c>
      <c r="DB548" s="290">
        <f>BZ548*'Workforce costs'!X$9*(1+'Workforce costs'!X$10)*(1+'Workforce costs'!X$11)</f>
        <v>0</v>
      </c>
      <c r="DC548" s="290">
        <f>CA548*'Workforce costs'!Y$9*(1+'Workforce costs'!Y$10)*(1+'Workforce costs'!Y$11)</f>
        <v>0</v>
      </c>
      <c r="DD548" s="290">
        <f>CB548*'Workforce costs'!Z$9*(1+'Workforce costs'!Z$10)*(1+'Workforce costs'!Z$11)</f>
        <v>0</v>
      </c>
      <c r="DE548" s="290">
        <f>CC548*'Workforce costs'!AA$9*(1+'Workforce costs'!AA$10)*(1+'Workforce costs'!AA$11)</f>
        <v>0</v>
      </c>
      <c r="DF548" s="290">
        <f>CD548*'Workforce costs'!AB$9*(1+'Workforce costs'!AB$10)*(1+'Workforce costs'!AB$11)</f>
        <v>0</v>
      </c>
    </row>
  </sheetData>
  <autoFilter ref="A8:DF546" xr:uid="{F6EE9A90-0E73-4459-A6C8-4759C1E8E6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059C0-8CD9-4929-99CF-6C8FA358A96A}">
  <sheetPr codeName="Sheet5">
    <tabColor rgb="FFBCE2E0"/>
  </sheetPr>
  <dimension ref="A1:W48"/>
  <sheetViews>
    <sheetView zoomScaleNormal="100" workbookViewId="0">
      <selection activeCell="B8" sqref="B8:D8"/>
    </sheetView>
  </sheetViews>
  <sheetFormatPr defaultColWidth="9.5546875" defaultRowHeight="14.4" x14ac:dyDescent="0.3"/>
  <cols>
    <col min="1" max="1" width="52" style="13" customWidth="1"/>
    <col min="2" max="2" width="9.44140625" style="13" customWidth="1"/>
    <col min="3" max="3" width="9.21875" style="13" customWidth="1"/>
    <col min="4" max="4" width="8.44140625" style="13" bestFit="1" customWidth="1"/>
    <col min="5" max="5" width="8.44140625" style="13" customWidth="1"/>
    <col min="6" max="7" width="17.77734375" style="13" customWidth="1"/>
    <col min="8" max="10" width="8.21875" style="13" customWidth="1"/>
    <col min="11" max="11" width="5.5546875" style="13" customWidth="1"/>
    <col min="12" max="12" width="67.44140625" style="13" customWidth="1"/>
    <col min="13" max="13" width="53.33203125" style="13" customWidth="1"/>
    <col min="14" max="14" width="10.44140625" style="13" customWidth="1"/>
    <col min="15" max="15" width="14.5546875" style="13" customWidth="1"/>
    <col min="16" max="16" width="10.44140625" style="13" customWidth="1"/>
    <col min="17" max="18" width="9.5546875" style="13"/>
    <col min="19" max="23" width="9.5546875" style="13" hidden="1" customWidth="1"/>
    <col min="24" max="16384" width="9.5546875" style="13"/>
  </cols>
  <sheetData>
    <row r="1" spans="1:23" ht="23.4" x14ac:dyDescent="0.45">
      <c r="A1" s="1" t="s">
        <v>446</v>
      </c>
    </row>
    <row r="2" spans="1:23" s="302" customFormat="1" x14ac:dyDescent="0.3">
      <c r="A2" s="302" t="s">
        <v>1353</v>
      </c>
      <c r="S2" s="311" t="s">
        <v>1044</v>
      </c>
      <c r="T2" s="311" t="s">
        <v>361</v>
      </c>
      <c r="U2" s="311" t="s">
        <v>362</v>
      </c>
      <c r="V2" s="311" t="s">
        <v>364</v>
      </c>
      <c r="W2" s="311" t="s">
        <v>9</v>
      </c>
    </row>
    <row r="3" spans="1:23" x14ac:dyDescent="0.3">
      <c r="A3" s="121" t="s">
        <v>1042</v>
      </c>
      <c r="S3" s="311" t="s">
        <v>450</v>
      </c>
      <c r="T3" s="311" t="s">
        <v>492</v>
      </c>
      <c r="U3" s="311" t="s">
        <v>505</v>
      </c>
      <c r="V3" s="311" t="s">
        <v>511</v>
      </c>
      <c r="W3" s="311" t="s">
        <v>515</v>
      </c>
    </row>
    <row r="4" spans="1:23" x14ac:dyDescent="0.3">
      <c r="A4" s="121" t="s">
        <v>1040</v>
      </c>
      <c r="S4" s="311" t="s">
        <v>826</v>
      </c>
      <c r="T4" s="311" t="s">
        <v>520</v>
      </c>
      <c r="U4" s="311" t="s">
        <v>542</v>
      </c>
      <c r="V4" s="311" t="s">
        <v>547</v>
      </c>
      <c r="W4" s="311" t="s">
        <v>548</v>
      </c>
    </row>
    <row r="5" spans="1:23" ht="14.55" customHeight="1" x14ac:dyDescent="0.3">
      <c r="A5" s="301" t="s">
        <v>1043</v>
      </c>
      <c r="B5" s="301"/>
      <c r="C5" s="301"/>
      <c r="D5" s="301"/>
      <c r="E5" s="301"/>
      <c r="F5" s="301"/>
      <c r="G5" s="301"/>
      <c r="H5" s="301"/>
      <c r="I5" s="301"/>
      <c r="J5" s="301"/>
      <c r="S5" s="311" t="s">
        <v>474</v>
      </c>
      <c r="T5" s="311" t="s">
        <v>554</v>
      </c>
      <c r="U5" s="311" t="s">
        <v>581</v>
      </c>
      <c r="V5" s="311" t="s">
        <v>598</v>
      </c>
      <c r="W5" s="311" t="s">
        <v>605</v>
      </c>
    </row>
    <row r="6" spans="1:23" ht="15" thickBot="1" x14ac:dyDescent="0.35">
      <c r="S6" s="311" t="s">
        <v>484</v>
      </c>
      <c r="T6" s="311" t="s">
        <v>613</v>
      </c>
      <c r="U6" s="311" t="s">
        <v>621</v>
      </c>
      <c r="V6" s="311" t="s">
        <v>632</v>
      </c>
      <c r="W6" s="311" t="s">
        <v>637</v>
      </c>
    </row>
    <row r="7" spans="1:23" x14ac:dyDescent="0.3">
      <c r="A7" s="351" t="s">
        <v>435</v>
      </c>
      <c r="B7" s="352"/>
      <c r="C7" s="352"/>
      <c r="D7" s="353"/>
      <c r="E7" s="306" t="s">
        <v>436</v>
      </c>
      <c r="F7" s="307"/>
      <c r="G7" s="307"/>
      <c r="H7" s="307"/>
      <c r="I7" s="307"/>
      <c r="J7" s="307"/>
      <c r="S7" s="311" t="s">
        <v>720</v>
      </c>
      <c r="T7" s="311" t="s">
        <v>644</v>
      </c>
      <c r="U7" s="311" t="s">
        <v>654</v>
      </c>
      <c r="V7" s="311" t="s">
        <v>660</v>
      </c>
      <c r="W7" s="311" t="s">
        <v>666</v>
      </c>
    </row>
    <row r="8" spans="1:23" x14ac:dyDescent="0.3">
      <c r="A8" s="6" t="s">
        <v>0</v>
      </c>
      <c r="B8" s="354" t="s">
        <v>850</v>
      </c>
      <c r="C8" s="355"/>
      <c r="D8" s="356"/>
      <c r="E8" s="305" t="str">
        <f>SUBSTITUTE(B8,"+","")</f>
        <v>ALL</v>
      </c>
      <c r="F8" s="305" t="str">
        <f>"_"&amp;E8</f>
        <v>_ALL</v>
      </c>
      <c r="G8" s="306"/>
      <c r="H8" s="306"/>
      <c r="I8" s="309"/>
      <c r="J8" s="310"/>
      <c r="K8" s="14"/>
      <c r="L8" s="14"/>
      <c r="M8" s="14"/>
      <c r="S8" s="311" t="s">
        <v>724</v>
      </c>
      <c r="T8" s="311" t="s">
        <v>671</v>
      </c>
      <c r="U8" s="311" t="s">
        <v>685</v>
      </c>
      <c r="V8" s="311" t="s">
        <v>693</v>
      </c>
      <c r="W8" s="311" t="s">
        <v>696</v>
      </c>
    </row>
    <row r="9" spans="1:23" ht="15" thickBot="1" x14ac:dyDescent="0.35">
      <c r="A9" s="7" t="s">
        <v>797</v>
      </c>
      <c r="B9" s="357" t="s">
        <v>450</v>
      </c>
      <c r="C9" s="358"/>
      <c r="D9" s="359"/>
      <c r="E9" s="306"/>
      <c r="F9" s="306"/>
      <c r="G9" s="306"/>
      <c r="H9" s="306"/>
      <c r="I9" s="306"/>
      <c r="J9" s="306"/>
      <c r="K9" s="14"/>
      <c r="L9" s="14"/>
      <c r="M9" s="14"/>
      <c r="S9" s="311" t="s">
        <v>729</v>
      </c>
      <c r="T9" s="311" t="s">
        <v>703</v>
      </c>
      <c r="U9" s="311" t="s">
        <v>708</v>
      </c>
      <c r="V9" s="311" t="s">
        <v>712</v>
      </c>
      <c r="W9" s="311" t="s">
        <v>713</v>
      </c>
    </row>
    <row r="10" spans="1:23" x14ac:dyDescent="0.3">
      <c r="A10" s="303"/>
      <c r="B10" s="303"/>
      <c r="C10" s="304"/>
      <c r="D10" s="304"/>
      <c r="E10" s="306"/>
      <c r="F10" s="306"/>
      <c r="G10" s="306"/>
      <c r="H10" s="306"/>
      <c r="I10" s="306"/>
      <c r="J10" s="306"/>
      <c r="K10" s="14"/>
      <c r="L10" s="14"/>
      <c r="M10" s="14"/>
      <c r="S10" s="311" t="s">
        <v>726</v>
      </c>
      <c r="T10" s="311"/>
      <c r="U10" s="311"/>
      <c r="V10" s="311"/>
      <c r="W10" s="311"/>
    </row>
    <row r="11" spans="1:23" x14ac:dyDescent="0.3">
      <c r="A11" s="360" t="s">
        <v>1041</v>
      </c>
      <c r="B11" s="360"/>
      <c r="C11" s="360"/>
      <c r="D11" s="360"/>
      <c r="E11" s="360"/>
      <c r="F11" s="360"/>
      <c r="G11" s="360"/>
      <c r="H11" s="360"/>
      <c r="I11" s="360"/>
      <c r="J11" s="360"/>
      <c r="K11" s="360"/>
      <c r="L11" s="360"/>
      <c r="M11" s="318"/>
      <c r="S11" s="121" t="s">
        <v>716</v>
      </c>
      <c r="T11" s="121"/>
      <c r="U11" s="121"/>
      <c r="V11" s="121"/>
      <c r="W11" s="121"/>
    </row>
    <row r="12" spans="1:23" x14ac:dyDescent="0.3">
      <c r="A12" s="361">
        <f>VLOOKUP(B9,Epidemiology!C10:H47,6,FALSE)</f>
        <v>100000</v>
      </c>
      <c r="B12" s="361"/>
      <c r="C12" s="361"/>
      <c r="D12" s="361"/>
      <c r="E12" s="361"/>
      <c r="F12" s="361"/>
      <c r="G12" s="361"/>
      <c r="H12" s="361"/>
      <c r="I12" s="361"/>
      <c r="J12" s="361"/>
      <c r="K12" s="361"/>
      <c r="L12" s="361"/>
      <c r="M12" s="319"/>
    </row>
    <row r="13" spans="1:23" x14ac:dyDescent="0.3">
      <c r="A13" s="360" t="s">
        <v>437</v>
      </c>
      <c r="B13" s="360"/>
      <c r="C13" s="360"/>
      <c r="D13" s="360"/>
      <c r="E13" s="360"/>
      <c r="F13" s="360"/>
      <c r="G13" s="360"/>
      <c r="H13" s="360"/>
      <c r="I13" s="360"/>
      <c r="J13" s="360"/>
      <c r="K13" s="360"/>
      <c r="L13" s="360"/>
      <c r="M13" s="318"/>
    </row>
    <row r="14" spans="1:23" ht="42" customHeight="1" x14ac:dyDescent="0.3">
      <c r="A14" s="350" t="str">
        <f>VLOOKUP(B9,Epidemiology!C10:H47,4,FALSE)</f>
        <v>Applies to the whole population.</v>
      </c>
      <c r="B14" s="350"/>
      <c r="C14" s="350"/>
      <c r="D14" s="350"/>
      <c r="E14" s="350"/>
      <c r="F14" s="350"/>
      <c r="G14" s="350"/>
      <c r="H14" s="350"/>
      <c r="I14" s="350"/>
      <c r="J14" s="350"/>
      <c r="K14" s="350"/>
      <c r="L14" s="350"/>
      <c r="M14" s="320"/>
    </row>
    <row r="15" spans="1:23" x14ac:dyDescent="0.3">
      <c r="A15" s="360" t="s">
        <v>755</v>
      </c>
      <c r="B15" s="360"/>
      <c r="C15" s="360"/>
      <c r="D15" s="360"/>
      <c r="E15" s="360"/>
      <c r="F15" s="360"/>
      <c r="G15" s="360"/>
      <c r="H15" s="360"/>
      <c r="I15" s="360"/>
      <c r="J15" s="360"/>
      <c r="K15" s="360"/>
      <c r="L15" s="360"/>
      <c r="M15" s="318"/>
    </row>
    <row r="16" spans="1:23" ht="43.35" customHeight="1" x14ac:dyDescent="0.3">
      <c r="A16" s="350" t="str">
        <f>VLOOKUP(B9,Epidemiology!C10:H47,3,FALSE)</f>
        <v>Total population that may be targeted for general campaigns and strategies, including strategies targeted at certain population groups (e.g., males, Aboriginal and Torres Strait Islander, culturally and linguistically diverse, youth, LGBTQIA+, sporting groups, TAFE students) or in response to traumatic events or natural disasters. These activities also include overall national, state/territory and local policy development, sector coordination, and workforce development.</v>
      </c>
      <c r="B16" s="350"/>
      <c r="C16" s="350"/>
      <c r="D16" s="350"/>
      <c r="E16" s="350"/>
      <c r="F16" s="350"/>
      <c r="G16" s="350"/>
      <c r="H16" s="350"/>
      <c r="I16" s="350"/>
      <c r="J16" s="350"/>
      <c r="K16" s="350"/>
      <c r="L16" s="350"/>
      <c r="M16" s="320"/>
    </row>
    <row r="17" spans="1:18" x14ac:dyDescent="0.3">
      <c r="A17" s="8"/>
      <c r="B17" s="8"/>
      <c r="C17" s="8"/>
      <c r="D17" s="8"/>
      <c r="E17" s="8"/>
      <c r="F17" s="8"/>
      <c r="G17" s="8"/>
      <c r="H17" s="8"/>
      <c r="I17" s="8"/>
      <c r="L17" s="45"/>
    </row>
    <row r="18" spans="1:18" s="308" customFormat="1" ht="72" x14ac:dyDescent="0.3">
      <c r="A18" s="9" t="s">
        <v>5</v>
      </c>
      <c r="B18" s="9" t="s">
        <v>438</v>
      </c>
      <c r="C18" s="9" t="s">
        <v>439</v>
      </c>
      <c r="D18" s="9" t="s">
        <v>440</v>
      </c>
      <c r="E18" s="9" t="s">
        <v>441</v>
      </c>
      <c r="F18" s="9" t="s">
        <v>442</v>
      </c>
      <c r="G18" s="9" t="s">
        <v>443</v>
      </c>
      <c r="H18" s="9" t="s">
        <v>792</v>
      </c>
      <c r="I18" s="9" t="s">
        <v>793</v>
      </c>
      <c r="J18" s="9" t="s">
        <v>860</v>
      </c>
      <c r="K18" s="9" t="s">
        <v>444</v>
      </c>
      <c r="L18" s="9" t="s">
        <v>445</v>
      </c>
      <c r="M18" s="9" t="s">
        <v>448</v>
      </c>
      <c r="N18" s="9" t="s">
        <v>794</v>
      </c>
      <c r="O18" s="9" t="s">
        <v>795</v>
      </c>
      <c r="P18" s="9" t="s">
        <v>796</v>
      </c>
    </row>
    <row r="19" spans="1:18" ht="14.55" customHeight="1" x14ac:dyDescent="0.3">
      <c r="A19" s="10" t="str" cm="1">
        <f t="array" ref="A19">IFERROR(INDEX('Care profiles'!$E$10:$E$596, SMALL(IF('Care profiles'!$C$10:$C$596=$B$9, ROW('Care profiles'!$E$10:$E$596)-MIN(ROW('Care profiles'!$E$10:$E$596))+1), ROWS($B$9:B9))),"")</f>
        <v>Psychoeducation and Community-Building – Selective Populations</v>
      </c>
      <c r="B19" s="317" cm="1">
        <f t="array" ref="B19">IFERROR(INDEX('Care profiles'!$F$10:$F$596, SMALL(IF('Care profiles'!$C$10:$C$596=$B$9, ROW('Care profiles'!$F$10:$F$596)-MIN(ROW('Care profiles'!$F$10:$F$596))+1), ROWS($B$9:C9))),"")</f>
        <v>0.05</v>
      </c>
      <c r="C19" s="314" cm="1">
        <f t="array" ref="C19">IFERROR(INDEX('Care profiles'!$G$10:$G$596, SMALL(IF('Care profiles'!$C$10:$C$596=$B$9, ROW('Care profiles'!$G$10:$G$596)-MIN(ROW('Care profiles'!$G$10:$G$596))+1), ROWS($B$9:D9))),"")</f>
        <v>1</v>
      </c>
      <c r="D19" s="314" cm="1">
        <f t="array" ref="D19">IFERROR(INDEX('Care profiles'!$H$10:$H$596, SMALL(IF('Care profiles'!$C$10:$C$596=$B$9, ROW('Care profiles'!$H$10:$H$596)-MIN(ROW('Care profiles'!$H$10:$H$596))+1), ROWS($B$9:E9))),"")</f>
        <v>45</v>
      </c>
      <c r="E19" s="314" t="str" cm="1">
        <f t="array" ref="E19">IFERROR(INDEX('Care profiles'!$I$10:$I$596, SMALL(IF('Care profiles'!$C$10:$C$596=$B$9, ROW('Care profiles'!$I$10:$I$596)-MIN(ROW('Care profiles'!$I$10:$I$596))+1), ROWS($B$9:F9))),"")</f>
        <v>min</v>
      </c>
      <c r="F19" s="314" t="str" cm="1">
        <f t="array" ref="F19">IFERROR(INDEX('Care profiles'!$J$10:$J$596, SMALL(IF('Care profiles'!$C$10:$C$596=$B$9, ROW('Care profiles'!$J$10:$J$596)-MIN(ROW('Care profiles'!$J$10:$J$596))+1), ROWS($B$9:G9))),"")</f>
        <v>Training Facilitator</v>
      </c>
      <c r="G19" s="314" t="str" cm="1">
        <f t="array" ref="G19">IFERROR(INDEX('Care profiles'!$K$10:$K$596, SMALL(IF('Care profiles'!$C$10:$C$596=$B$9, ROW('Care profiles'!$K$10:$K$596)-MIN(ROW('Care profiles'!$K$10:$K$596))+1), ROWS($B$9:H9))),"")</f>
        <v>n/a</v>
      </c>
      <c r="H19" s="314" t="str" cm="1">
        <f t="array" ref="H19">IFERROR(INDEX('Care profiles'!$M$10:$M$596, SMALL(IF('Care profiles'!$C$10:$C$596=$B$9, ROW('Care profiles'!$M$10:$M$596)-MIN(ROW('Care profiles'!$M$10:$M$596))+1), ROWS($B$9:I9))),"")</f>
        <v>N</v>
      </c>
      <c r="I19" s="314" t="str" cm="1">
        <f t="array" ref="I19">IFERROR(INDEX('Care profiles'!$O$10:$O$596, SMALL(IF('Care profiles'!$C$10:$C$596=$B$9, ROW('Care profiles'!$O$10:$O$596)-MIN(ROW('Care profiles'!$O$10:$O$596))+1), ROWS($B$9:J9))),"")</f>
        <v>N</v>
      </c>
      <c r="J19" s="314" t="str" cm="1">
        <f t="array" ref="J19">IFERROR(INDEX('Care profiles'!$Q$10:$Q$596, SMALL(IF('Care profiles'!$C$10:$C$596=$B$9, ROW('Care profiles'!$Q$10:$Q$596)-MIN(ROW('Care profiles'!$Q$10:$Q$596))+1), ROWS($B$9:K9))),"")</f>
        <v>Y</v>
      </c>
      <c r="K19" s="313" cm="1">
        <f t="array" ref="K19">IFERROR(INDEX('Care profiles'!$R$10:$R$596, SMALL(IF('Care profiles'!$C$10:$C$596=$B$9, ROW('Care profiles'!$R$10:$R$596)-MIN(ROW('Care profiles'!$R$10:$R$596))+1), ROWS($B$9:L9))),"")</f>
        <v>0.1</v>
      </c>
      <c r="L19" s="315" t="str" cm="1">
        <f t="array" ref="L19">IFERROR(INDEX('Care profiles'!$S$10:$S$596, SMALL(IF('Care profiles'!$C$10:$C$596=$B$9, ROW('Care profiles'!$S$10:$S$596)-MIN(ROW('Care profiles'!$S$10:$S$596))+1), ROWS($B$9:M9))),"")</f>
        <v>Population-level delivery of suicide prevention messaging and dissemination of psychoeducational resources for populations disproportionately impacted by suicide. Psychoeducation is delivered in a community setting and targeted at specific groups (e.g., males, Aboriginal and Torres Strait Islander, culturally and linguistically diverse, youth, LGBTQI+, sporting groups, TAFE students). The aim is to help the public to better understand suicide, identify risk and protective factors, and promote help-seeking and help offering behaviours, recognising the different risk factors and structural and social barriers that uniquely impact certain high priority populations. E.g. NACCHO Suicide Story program</v>
      </c>
      <c r="M19" s="315" t="str" cm="1">
        <f t="array" ref="M19">IFERROR(INDEX('Care profiles'!$T$10:$T$596, SMALL(IF('Care profiles'!$C$10:$C$596=$B$9, ROW('Care profiles'!$T$10:$T$596)-MIN(ROW('Care profiles'!$T$10:$T$596))+1), ROWS($B$9:N9))),"")</f>
        <v>A large proportion of the population fall into groups such as male (49% in 2021), youth (18% 10-24yrs in 2021) and CALD (approx. one quarter), while smaller proportions such as Aboriginal and Torres Strait Islander (3.8% in 2021) and LGBTQIA+ (4.5% aged 16+ in 2022) may require more exposure to supports. Overall % population applicable estimated at reaching 5% of the population aged 12+ per year assuming not everyone in these disproportionately impacted groups will attend a community setting (e.g. health centre, social hub, sports group, faith centre), want to participate in a session, or receive something every year.</v>
      </c>
      <c r="N19" s="316" t="str" cm="1">
        <f t="array" ref="N19">IFERROR(INDEX('Care profiles'!$U$10:$U$596, SMALL(IF('Care profiles'!$C$10:$C$596=$B$9, ROW('Care profiles'!$U$10:$U$596)-MIN(ROW('Care profiles'!$U$10:$U$596))+1), ROWS($B$9:O9))),"")</f>
        <v>DAIA</v>
      </c>
      <c r="O19" s="316" t="str" cm="1">
        <f t="array" ref="O19">IFERROR(INDEX('Care profiles'!$V$10:$V$596, SMALL(IF('Care profiles'!$C$10:$C$596=$B$9, ROW('Care profiles'!$V$10:$V$596)-MIN(ROW('Care profiles'!$V$10:$V$596))+1), ROWS($B$9:P9))),"")</f>
        <v>FGA</v>
      </c>
      <c r="P19" s="316" t="str" cm="1">
        <f t="array" ref="P19">IFERROR(INDEX('Care profiles'!$W$10:$W$596, SMALL(IF('Care profiles'!$C$10:$C$596=$B$9, ROW('Care profiles'!$W$10:$W$596)-MIN(ROW('Care profiles'!$W$10:$W$596))+1), ROWS($B$9:Q9))),"")</f>
        <v>FGA</v>
      </c>
      <c r="R19" s="45"/>
    </row>
    <row r="20" spans="1:18" ht="14.55" customHeight="1" x14ac:dyDescent="0.3">
      <c r="A20" s="10" t="str" cm="1">
        <f t="array" ref="A20">IFERROR(INDEX('Care profiles'!$E$10:$E$596, SMALL(IF('Care profiles'!$C$10:$C$596=$B$9, ROW('Care profiles'!$E$10:$E$596)-MIN(ROW('Care profiles'!$E$10:$E$596))+1), ROWS($B$9:B10))),"")</f>
        <v>Service Development and Coordination</v>
      </c>
      <c r="B20" s="317" cm="1">
        <f t="array" ref="B20">IFERROR(INDEX('Care profiles'!$F$10:$F$596, SMALL(IF('Care profiles'!$C$10:$C$596=$B$9, ROW('Care profiles'!$F$10:$F$596)-MIN(ROW('Care profiles'!$F$10:$F$596))+1), ROWS($B$9:C10))),"")</f>
        <v>1</v>
      </c>
      <c r="C20" s="314" cm="1">
        <f t="array" ref="C20">IFERROR(INDEX('Care profiles'!$G$10:$G$596, SMALL(IF('Care profiles'!$C$10:$C$596=$B$9, ROW('Care profiles'!$G$10:$G$596)-MIN(ROW('Care profiles'!$G$10:$G$596))+1), ROWS($B$9:D10))),"")</f>
        <v>1</v>
      </c>
      <c r="D20" s="314" cm="1">
        <f t="array" ref="D20">IFERROR(INDEX('Care profiles'!$H$10:$H$596, SMALL(IF('Care profiles'!$C$10:$C$596=$B$9, ROW('Care profiles'!$H$10:$H$596)-MIN(ROW('Care profiles'!$H$10:$H$596))+1), ROWS($B$9:E10))),"")</f>
        <v>0.76949999999999996</v>
      </c>
      <c r="E20" s="314" t="str" cm="1">
        <f t="array" ref="E20">IFERROR(INDEX('Care profiles'!$I$10:$I$596, SMALL(IF('Care profiles'!$C$10:$C$596=$B$9, ROW('Care profiles'!$I$10:$I$596)-MIN(ROW('Care profiles'!$I$10:$I$596))+1), ROWS($B$9:F10))),"")</f>
        <v>min</v>
      </c>
      <c r="F20" s="314" t="str" cm="1">
        <f t="array" ref="F20">IFERROR(INDEX('Care profiles'!$J$10:$J$596, SMALL(IF('Care profiles'!$C$10:$C$596=$B$9, ROW('Care profiles'!$J$10:$J$596)-MIN(ROW('Care profiles'!$J$10:$J$596))+1), ROWS($B$9:G10))),"")</f>
        <v>System Development Coordinator</v>
      </c>
      <c r="G20" s="314" t="str" cm="1">
        <f t="array" ref="G20">IFERROR(INDEX('Care profiles'!$K$10:$K$596, SMALL(IF('Care profiles'!$C$10:$C$596=$B$9, ROW('Care profiles'!$K$10:$K$596)-MIN(ROW('Care profiles'!$K$10:$K$596))+1), ROWS($B$9:H10))),"")</f>
        <v>n/a</v>
      </c>
      <c r="H20" s="314" t="str" cm="1">
        <f t="array" ref="H20">IFERROR(INDEX('Care profiles'!$M$10:$M$596, SMALL(IF('Care profiles'!$C$10:$C$596=$B$9, ROW('Care profiles'!$M$10:$M$596)-MIN(ROW('Care profiles'!$M$10:$M$596))+1), ROWS($B$9:I10))),"")</f>
        <v>N</v>
      </c>
      <c r="I20" s="314" t="str" cm="1">
        <f t="array" ref="I20">IFERROR(INDEX('Care profiles'!$O$10:$O$596, SMALL(IF('Care profiles'!$C$10:$C$596=$B$9, ROW('Care profiles'!$O$10:$O$596)-MIN(ROW('Care profiles'!$O$10:$O$596))+1), ROWS($B$9:J10))),"")</f>
        <v>Y</v>
      </c>
      <c r="J20" s="314" t="str" cm="1">
        <f t="array" ref="J20">IFERROR(INDEX('Care profiles'!$Q$10:$Q$596, SMALL(IF('Care profiles'!$C$10:$C$596=$B$9, ROW('Care profiles'!$Q$10:$Q$596)-MIN(ROW('Care profiles'!$Q$10:$Q$596))+1), ROWS($B$9:K10))),"")</f>
        <v>Y</v>
      </c>
      <c r="K20" s="313" cm="1">
        <f t="array" ref="K20">IFERROR(INDEX('Care profiles'!$R$10:$R$596, SMALL(IF('Care profiles'!$C$10:$C$596=$B$9, ROW('Care profiles'!$R$10:$R$596)-MIN(ROW('Care profiles'!$R$10:$R$596))+1), ROWS($B$9:L10))),"")</f>
        <v>1</v>
      </c>
      <c r="L20" s="315" t="str" cm="1">
        <f t="array" ref="L20">IFERROR(INDEX('Care profiles'!$S$10:$S$596, SMALL(IF('Care profiles'!$C$10:$C$596=$B$9, ROW('Care profiles'!$S$10:$S$596)-MIN(ROW('Care profiles'!$S$10:$S$596))+1), ROWS($B$9:M10))),"")</f>
        <v>Supports and initiatives to (1) identify and implement suicide prevention initiatives that meet local needs; and/or (2) develop cross-sector partnerships across different areas of the care system to ensure a connected, whole-of-government approach to suicide prevention. Includes suicide prevention networks and coordinators, development of cross-sector partnerships, and lived experience leadership.</v>
      </c>
      <c r="M20" s="315" t="str" cm="1">
        <f t="array" ref="M20">IFERROR(INDEX('Care profiles'!$T$10:$T$596, SMALL(IF('Care profiles'!$C$10:$C$596=$B$9, ROW('Care profiles'!$T$10:$T$596)-MIN(ROW('Care profiles'!$T$10:$T$596))+1), ROWS($B$9:N10))),"")</f>
        <v xml:space="preserve">Resourcing modelled based on LifeSpan (1.5FTE per 200k population or 0.75FTE per 100k population). Activity duration (minutes) calculated per capita based on F/T role across 45 working weeks (38hrs per week). </v>
      </c>
      <c r="N20" s="316" t="str" cm="1">
        <f t="array" ref="N20">IFERROR(INDEX('Care profiles'!$U$10:$U$596, SMALL(IF('Care profiles'!$C$10:$C$596=$B$9, ROW('Care profiles'!$U$10:$U$596)-MIN(ROW('Care profiles'!$U$10:$U$596))+1), ROWS($B$9:O10))),"")</f>
        <v>DAIA</v>
      </c>
      <c r="O20" s="316" t="str" cm="1">
        <f t="array" ref="O20">IFERROR(INDEX('Care profiles'!$V$10:$V$596, SMALL(IF('Care profiles'!$C$10:$C$596=$B$9, ROW('Care profiles'!$V$10:$V$596)-MIN(ROW('Care profiles'!$V$10:$V$596))+1), ROWS($B$9:P10))),"")</f>
        <v>FGA</v>
      </c>
      <c r="P20" s="316" t="str" cm="1">
        <f t="array" ref="P20">IFERROR(INDEX('Care profiles'!$W$10:$W$596, SMALL(IF('Care profiles'!$C$10:$C$596=$B$9, ROW('Care profiles'!$W$10:$W$596)-MIN(ROW('Care profiles'!$W$10:$W$596))+1), ROWS($B$9:Q10))),"")</f>
        <v>FGA</v>
      </c>
    </row>
    <row r="21" spans="1:18" ht="14.55" customHeight="1" x14ac:dyDescent="0.3">
      <c r="A21" s="10" t="str" cm="1">
        <f t="array" ref="A21">IFERROR(INDEX('Care profiles'!$E$10:$E$596, SMALL(IF('Care profiles'!$C$10:$C$596=$B$9, ROW('Care profiles'!$E$10:$E$596)-MIN(ROW('Care profiles'!$E$10:$E$596))+1), ROWS($B$9:B11))),"")</f>
        <v>Workplace-Based Training in Mental Health and Suicide Awareness</v>
      </c>
      <c r="B21" s="317" cm="1">
        <f t="array" ref="B21">IFERROR(INDEX('Care profiles'!$F$10:$F$596, SMALL(IF('Care profiles'!$C$10:$C$596=$B$9, ROW('Care profiles'!$F$10:$F$596)-MIN(ROW('Care profiles'!$F$10:$F$596))+1), ROWS($B$9:C11))),"")</f>
        <v>1</v>
      </c>
      <c r="C21" s="314" t="str" cm="1">
        <f t="array" ref="C21">IFERROR(INDEX('Care profiles'!$G$10:$G$596, SMALL(IF('Care profiles'!$C$10:$C$596=$B$9, ROW('Care profiles'!$G$10:$G$596)-MIN(ROW('Care profiles'!$G$10:$G$596))+1), ROWS($B$9:D11))),"")</f>
        <v>n/a</v>
      </c>
      <c r="D21" s="314" t="str" cm="1">
        <f t="array" ref="D21">IFERROR(INDEX('Care profiles'!$H$10:$H$596, SMALL(IF('Care profiles'!$C$10:$C$596=$B$9, ROW('Care profiles'!$H$10:$H$596)-MIN(ROW('Care profiles'!$H$10:$H$596))+1), ROWS($B$9:E11))),"")</f>
        <v>n/a</v>
      </c>
      <c r="E21" s="314" t="str" cm="1">
        <f t="array" ref="E21">IFERROR(INDEX('Care profiles'!$I$10:$I$596, SMALL(IF('Care profiles'!$C$10:$C$596=$B$9, ROW('Care profiles'!$I$10:$I$596)-MIN(ROW('Care profiles'!$I$10:$I$596))+1), ROWS($B$9:F11))),"")</f>
        <v>n/a</v>
      </c>
      <c r="F21" s="314" t="str" cm="1">
        <f t="array" ref="F21">IFERROR(INDEX('Care profiles'!$J$10:$J$596, SMALL(IF('Care profiles'!$C$10:$C$596=$B$9, ROW('Care profiles'!$J$10:$J$596)-MIN(ROW('Care profiles'!$J$10:$J$596))+1), ROWS($B$9:G11))),"")</f>
        <v>n/a</v>
      </c>
      <c r="G21" s="314" t="str" cm="1">
        <f t="array" ref="G21">IFERROR(INDEX('Care profiles'!$K$10:$K$596, SMALL(IF('Care profiles'!$C$10:$C$596=$B$9, ROW('Care profiles'!$K$10:$K$596)-MIN(ROW('Care profiles'!$K$10:$K$596))+1), ROWS($B$9:H11))),"")</f>
        <v>n/a</v>
      </c>
      <c r="H21" s="314" t="str" cm="1">
        <f t="array" ref="H21">IFERROR(INDEX('Care profiles'!$M$10:$M$596, SMALL(IF('Care profiles'!$C$10:$C$596=$B$9, ROW('Care profiles'!$M$10:$M$596)-MIN(ROW('Care profiles'!$M$10:$M$596))+1), ROWS($B$9:I11))),"")</f>
        <v>Y</v>
      </c>
      <c r="I21" s="314" t="str" cm="1">
        <f t="array" ref="I21">IFERROR(INDEX('Care profiles'!$O$10:$O$596, SMALL(IF('Care profiles'!$C$10:$C$596=$B$9, ROW('Care profiles'!$O$10:$O$596)-MIN(ROW('Care profiles'!$O$10:$O$596))+1), ROWS($B$9:J11))),"")</f>
        <v>Y</v>
      </c>
      <c r="J21" s="314" t="str" cm="1">
        <f t="array" ref="J21">IFERROR(INDEX('Care profiles'!$Q$10:$Q$596, SMALL(IF('Care profiles'!$C$10:$C$596=$B$9, ROW('Care profiles'!$Q$10:$Q$596)-MIN(ROW('Care profiles'!$Q$10:$Q$596))+1), ROWS($B$9:K11))),"")</f>
        <v>N</v>
      </c>
      <c r="K21" s="313" t="str" cm="1">
        <f t="array" ref="K21">IFERROR(INDEX('Care profiles'!$R$10:$R$596, SMALL(IF('Care profiles'!$C$10:$C$596=$B$9, ROW('Care profiles'!$R$10:$R$596)-MIN(ROW('Care profiles'!$R$10:$R$596))+1), ROWS($B$9:L11))),"")</f>
        <v>n/a</v>
      </c>
      <c r="L21" s="315" t="str" cm="1">
        <f t="array" ref="L21">IFERROR(INDEX('Care profiles'!$S$10:$S$596, SMALL(IF('Care profiles'!$C$10:$C$596=$B$9, ROW('Care profiles'!$S$10:$S$596)-MIN(ROW('Care profiles'!$S$10:$S$596))+1), ROWS($B$9:M11))),"")</f>
        <v>All employees should have access to workplace-based training. Among certain populations there are additional risks and an associated need to intervene differently; see the 'Workplace populations' care profile.</v>
      </c>
      <c r="M21" s="315" t="str" cm="1">
        <f t="array" ref="M21">IFERROR(INDEX('Care profiles'!$T$10:$T$596, SMALL(IF('Care profiles'!$C$10:$C$596=$B$9, ROW('Care profiles'!$T$10:$T$596)-MIN(ROW('Care profiles'!$T$10:$T$596))+1), ROWS($B$9:N11))),"")</f>
        <v>NA</v>
      </c>
      <c r="N21" s="316" t="str" cm="1">
        <f t="array" ref="N21">IFERROR(INDEX('Care profiles'!$U$10:$U$596, SMALL(IF('Care profiles'!$C$10:$C$596=$B$9, ROW('Care profiles'!$U$10:$U$596)-MIN(ROW('Care profiles'!$U$10:$U$596))+1), ROWS($B$9:O11))),"")</f>
        <v>FGA</v>
      </c>
      <c r="O21" s="316" t="str" cm="1">
        <f t="array" ref="O21">IFERROR(INDEX('Care profiles'!$V$10:$V$596, SMALL(IF('Care profiles'!$C$10:$C$596=$B$9, ROW('Care profiles'!$V$10:$V$596)-MIN(ROW('Care profiles'!$V$10:$V$596))+1), ROWS($B$9:P11))),"")</f>
        <v>NA</v>
      </c>
      <c r="P21" s="316" t="str" cm="1">
        <f t="array" ref="P21">IFERROR(INDEX('Care profiles'!$W$10:$W$596, SMALL(IF('Care profiles'!$C$10:$C$596=$B$9, ROW('Care profiles'!$W$10:$W$596)-MIN(ROW('Care profiles'!$W$10:$W$596))+1), ROWS($B$9:Q11))),"")</f>
        <v>NA</v>
      </c>
    </row>
    <row r="22" spans="1:18" ht="14.55" customHeight="1" x14ac:dyDescent="0.3">
      <c r="A22" s="10" t="str" cm="1">
        <f t="array" ref="A22">IFERROR(INDEX('Care profiles'!$E$10:$E$596, SMALL(IF('Care profiles'!$C$10:$C$596=$B$9, ROW('Care profiles'!$E$10:$E$596)-MIN(ROW('Care profiles'!$E$10:$E$596))+1), ROWS($B$9:B12))),"")</f>
        <v>Policy and Strategy Development</v>
      </c>
      <c r="B22" s="317" cm="1">
        <f t="array" ref="B22">IFERROR(INDEX('Care profiles'!$F$10:$F$596, SMALL(IF('Care profiles'!$C$10:$C$596=$B$9, ROW('Care profiles'!$F$10:$F$596)-MIN(ROW('Care profiles'!$F$10:$F$596))+1), ROWS($B$9:C12))),"")</f>
        <v>1</v>
      </c>
      <c r="C22" s="314" t="str" cm="1">
        <f t="array" ref="C22">IFERROR(INDEX('Care profiles'!$G$10:$G$596, SMALL(IF('Care profiles'!$C$10:$C$596=$B$9, ROW('Care profiles'!$G$10:$G$596)-MIN(ROW('Care profiles'!$G$10:$G$596))+1), ROWS($B$9:D12))),"")</f>
        <v>n/a</v>
      </c>
      <c r="D22" s="314" t="str" cm="1">
        <f t="array" ref="D22">IFERROR(INDEX('Care profiles'!$H$10:$H$596, SMALL(IF('Care profiles'!$C$10:$C$596=$B$9, ROW('Care profiles'!$H$10:$H$596)-MIN(ROW('Care profiles'!$H$10:$H$596))+1), ROWS($B$9:E12))),"")</f>
        <v>n/a</v>
      </c>
      <c r="E22" s="314" t="str" cm="1">
        <f t="array" ref="E22">IFERROR(INDEX('Care profiles'!$I$10:$I$596, SMALL(IF('Care profiles'!$C$10:$C$596=$B$9, ROW('Care profiles'!$I$10:$I$596)-MIN(ROW('Care profiles'!$I$10:$I$596))+1), ROWS($B$9:F12))),"")</f>
        <v>n/a</v>
      </c>
      <c r="F22" s="314" t="str" cm="1">
        <f t="array" ref="F22">IFERROR(INDEX('Care profiles'!$J$10:$J$596, SMALL(IF('Care profiles'!$C$10:$C$596=$B$9, ROW('Care profiles'!$J$10:$J$596)-MIN(ROW('Care profiles'!$J$10:$J$596))+1), ROWS($B$9:G12))),"")</f>
        <v>n/a</v>
      </c>
      <c r="G22" s="314" t="str" cm="1">
        <f t="array" ref="G22">IFERROR(INDEX('Care profiles'!$K$10:$K$596, SMALL(IF('Care profiles'!$C$10:$C$596=$B$9, ROW('Care profiles'!$K$10:$K$596)-MIN(ROW('Care profiles'!$K$10:$K$596))+1), ROWS($B$9:H12))),"")</f>
        <v>n/a</v>
      </c>
      <c r="H22" s="314" t="str" cm="1">
        <f t="array" ref="H22">IFERROR(INDEX('Care profiles'!$M$10:$M$596, SMALL(IF('Care profiles'!$C$10:$C$596=$B$9, ROW('Care profiles'!$M$10:$M$596)-MIN(ROW('Care profiles'!$M$10:$M$596))+1), ROWS($B$9:I12))),"")</f>
        <v>Y</v>
      </c>
      <c r="I22" s="314" t="str" cm="1">
        <f t="array" ref="I22">IFERROR(INDEX('Care profiles'!$O$10:$O$596, SMALL(IF('Care profiles'!$C$10:$C$596=$B$9, ROW('Care profiles'!$O$10:$O$596)-MIN(ROW('Care profiles'!$O$10:$O$596))+1), ROWS($B$9:J12))),"")</f>
        <v>Y</v>
      </c>
      <c r="J22" s="314" t="str" cm="1">
        <f t="array" ref="J22">IFERROR(INDEX('Care profiles'!$Q$10:$Q$596, SMALL(IF('Care profiles'!$C$10:$C$596=$B$9, ROW('Care profiles'!$Q$10:$Q$596)-MIN(ROW('Care profiles'!$Q$10:$Q$596))+1), ROWS($B$9:K12))),"")</f>
        <v>N</v>
      </c>
      <c r="K22" s="313" t="str" cm="1">
        <f t="array" ref="K22">IFERROR(INDEX('Care profiles'!$R$10:$R$596, SMALL(IF('Care profiles'!$C$10:$C$596=$B$9, ROW('Care profiles'!$R$10:$R$596)-MIN(ROW('Care profiles'!$R$10:$R$596))+1), ROWS($B$9:L12))),"")</f>
        <v>n/a</v>
      </c>
      <c r="L22" s="315" t="str" cm="1">
        <f t="array" ref="L22">IFERROR(INDEX('Care profiles'!$S$10:$S$596, SMALL(IF('Care profiles'!$C$10:$C$596=$B$9, ROW('Care profiles'!$S$10:$S$596)-MIN(ROW('Care profiles'!$S$10:$S$596))+1), ROWS($B$9:M12))),"")</f>
        <v xml:space="preserve">Policies, plans, and vision statements that target suicide prevention as well as general wellbeing as a means to reducing suicide risk in the community (e.g., including economic policy, social welfare, housing, early childhood, healthcare access and affordability).  </v>
      </c>
      <c r="M22" s="315" t="str" cm="1">
        <f t="array" ref="M22">IFERROR(INDEX('Care profiles'!$T$10:$T$596, SMALL(IF('Care profiles'!$C$10:$C$596=$B$9, ROW('Care profiles'!$T$10:$T$596)-MIN(ROW('Care profiles'!$T$10:$T$596))+1), ROWS($B$9:N12))),"")</f>
        <v>NA</v>
      </c>
      <c r="N22" s="316" t="str" cm="1">
        <f t="array" ref="N22">IFERROR(INDEX('Care profiles'!$U$10:$U$596, SMALL(IF('Care profiles'!$C$10:$C$596=$B$9, ROW('Care profiles'!$U$10:$U$596)-MIN(ROW('Care profiles'!$U$10:$U$596))+1), ROWS($B$9:O12))),"")</f>
        <v>BE</v>
      </c>
      <c r="O22" s="316" t="str" cm="1">
        <f t="array" ref="O22">IFERROR(INDEX('Care profiles'!$V$10:$V$596, SMALL(IF('Care profiles'!$C$10:$C$596=$B$9, ROW('Care profiles'!$V$10:$V$596)-MIN(ROW('Care profiles'!$V$10:$V$596))+1), ROWS($B$9:P12))),"")</f>
        <v>NA</v>
      </c>
      <c r="P22" s="316" t="str" cm="1">
        <f t="array" ref="P22">IFERROR(INDEX('Care profiles'!$W$10:$W$596, SMALL(IF('Care profiles'!$C$10:$C$596=$B$9, ROW('Care profiles'!$W$10:$W$596)-MIN(ROW('Care profiles'!$W$10:$W$596))+1), ROWS($B$9:Q12))),"")</f>
        <v>NA</v>
      </c>
    </row>
    <row r="23" spans="1:18" ht="14.55" customHeight="1" x14ac:dyDescent="0.3">
      <c r="A23" s="10" t="str" cm="1">
        <f t="array" ref="A23">IFERROR(INDEX('Care profiles'!$E$10:$E$596, SMALL(IF('Care profiles'!$C$10:$C$596=$B$9, ROW('Care profiles'!$E$10:$E$596)-MIN(ROW('Care profiles'!$E$10:$E$596))+1), ROWS($B$9:B13))),"")</f>
        <v>Workforce Development</v>
      </c>
      <c r="B23" s="317" cm="1">
        <f t="array" ref="B23">IFERROR(INDEX('Care profiles'!$F$10:$F$596, SMALL(IF('Care profiles'!$C$10:$C$596=$B$9, ROW('Care profiles'!$F$10:$F$596)-MIN(ROW('Care profiles'!$F$10:$F$596))+1), ROWS($B$9:C13))),"")</f>
        <v>1</v>
      </c>
      <c r="C23" s="314" t="str" cm="1">
        <f t="array" ref="C23">IFERROR(INDEX('Care profiles'!$G$10:$G$596, SMALL(IF('Care profiles'!$C$10:$C$596=$B$9, ROW('Care profiles'!$G$10:$G$596)-MIN(ROW('Care profiles'!$G$10:$G$596))+1), ROWS($B$9:D13))),"")</f>
        <v>n/a</v>
      </c>
      <c r="D23" s="314" t="str" cm="1">
        <f t="array" ref="D23">IFERROR(INDEX('Care profiles'!$H$10:$H$596, SMALL(IF('Care profiles'!$C$10:$C$596=$B$9, ROW('Care profiles'!$H$10:$H$596)-MIN(ROW('Care profiles'!$H$10:$H$596))+1), ROWS($B$9:E13))),"")</f>
        <v>n/a</v>
      </c>
      <c r="E23" s="314" t="str" cm="1">
        <f t="array" ref="E23">IFERROR(INDEX('Care profiles'!$I$10:$I$596, SMALL(IF('Care profiles'!$C$10:$C$596=$B$9, ROW('Care profiles'!$I$10:$I$596)-MIN(ROW('Care profiles'!$I$10:$I$596))+1), ROWS($B$9:F13))),"")</f>
        <v>n/a</v>
      </c>
      <c r="F23" s="314" t="str" cm="1">
        <f t="array" ref="F23">IFERROR(INDEX('Care profiles'!$J$10:$J$596, SMALL(IF('Care profiles'!$C$10:$C$596=$B$9, ROW('Care profiles'!$J$10:$J$596)-MIN(ROW('Care profiles'!$J$10:$J$596))+1), ROWS($B$9:G13))),"")</f>
        <v>n/a</v>
      </c>
      <c r="G23" s="314" t="str" cm="1">
        <f t="array" ref="G23">IFERROR(INDEX('Care profiles'!$K$10:$K$596, SMALL(IF('Care profiles'!$C$10:$C$596=$B$9, ROW('Care profiles'!$K$10:$K$596)-MIN(ROW('Care profiles'!$K$10:$K$596))+1), ROWS($B$9:H13))),"")</f>
        <v>n/a</v>
      </c>
      <c r="H23" s="314" t="str" cm="1">
        <f t="array" ref="H23">IFERROR(INDEX('Care profiles'!$M$10:$M$596, SMALL(IF('Care profiles'!$C$10:$C$596=$B$9, ROW('Care profiles'!$M$10:$M$596)-MIN(ROW('Care profiles'!$M$10:$M$596))+1), ROWS($B$9:I13))),"")</f>
        <v>Y</v>
      </c>
      <c r="I23" s="314" t="str" cm="1">
        <f t="array" ref="I23">IFERROR(INDEX('Care profiles'!$O$10:$O$596, SMALL(IF('Care profiles'!$C$10:$C$596=$B$9, ROW('Care profiles'!$O$10:$O$596)-MIN(ROW('Care profiles'!$O$10:$O$596))+1), ROWS($B$9:J13))),"")</f>
        <v>N</v>
      </c>
      <c r="J23" s="314" t="str" cm="1">
        <f t="array" ref="J23">IFERROR(INDEX('Care profiles'!$Q$10:$Q$596, SMALL(IF('Care profiles'!$C$10:$C$596=$B$9, ROW('Care profiles'!$Q$10:$Q$596)-MIN(ROW('Care profiles'!$Q$10:$Q$596))+1), ROWS($B$9:K13))),"")</f>
        <v>N</v>
      </c>
      <c r="K23" s="313" t="str" cm="1">
        <f t="array" ref="K23">IFERROR(INDEX('Care profiles'!$R$10:$R$596, SMALL(IF('Care profiles'!$C$10:$C$596=$B$9, ROW('Care profiles'!$R$10:$R$596)-MIN(ROW('Care profiles'!$R$10:$R$596))+1), ROWS($B$9:L13))),"")</f>
        <v>n/a</v>
      </c>
      <c r="L23" s="315" t="str" cm="1">
        <f t="array" ref="L23">IFERROR(INDEX('Care profiles'!$S$10:$S$596, SMALL(IF('Care profiles'!$C$10:$C$596=$B$9, ROW('Care profiles'!$S$10:$S$596)-MIN(ROW('Care profiles'!$S$10:$S$596))+1), ROWS($B$9:M13))),"")</f>
        <v>General training and development of the workforce to meet the needs of those experiencing suicidality. This includes medical, tertiary qualified, and vocationally qualified professionals, including the peer workforce.  Examples: Suicide prevention peer worker development services/programs</v>
      </c>
      <c r="M23" s="315" t="str" cm="1">
        <f t="array" ref="M23">IFERROR(INDEX('Care profiles'!$T$10:$T$596, SMALL(IF('Care profiles'!$C$10:$C$596=$B$9, ROW('Care profiles'!$T$10:$T$596)-MIN(ROW('Care profiles'!$T$10:$T$596))+1), ROWS($B$9:N13))),"")</f>
        <v>NA</v>
      </c>
      <c r="N23" s="316" t="str" cm="1">
        <f t="array" ref="N23">IFERROR(INDEX('Care profiles'!$U$10:$U$596, SMALL(IF('Care profiles'!$C$10:$C$596=$B$9, ROW('Care profiles'!$U$10:$U$596)-MIN(ROW('Care profiles'!$U$10:$U$596))+1), ROWS($B$9:O13))),"")</f>
        <v>BE</v>
      </c>
      <c r="O23" s="316" t="str" cm="1">
        <f t="array" ref="O23">IFERROR(INDEX('Care profiles'!$V$10:$V$596, SMALL(IF('Care profiles'!$C$10:$C$596=$B$9, ROW('Care profiles'!$V$10:$V$596)-MIN(ROW('Care profiles'!$V$10:$V$596))+1), ROWS($B$9:P13))),"")</f>
        <v>NA</v>
      </c>
      <c r="P23" s="316" t="str" cm="1">
        <f t="array" ref="P23">IFERROR(INDEX('Care profiles'!$W$10:$W$596, SMALL(IF('Care profiles'!$C$10:$C$596=$B$9, ROW('Care profiles'!$W$10:$W$596)-MIN(ROW('Care profiles'!$W$10:$W$596))+1), ROWS($B$9:Q13))),"")</f>
        <v>NA</v>
      </c>
    </row>
    <row r="24" spans="1:18" ht="14.55" customHeight="1" x14ac:dyDescent="0.3">
      <c r="A24" s="10" t="str" cm="1">
        <f t="array" ref="A24">IFERROR(INDEX('Care profiles'!$E$10:$E$596, SMALL(IF('Care profiles'!$C$10:$C$596=$B$9, ROW('Care profiles'!$E$10:$E$596)-MIN(ROW('Care profiles'!$E$10:$E$596))+1), ROWS($B$9:B14))),"")</f>
        <v>Population-Level Suicide Prevention Communication Guidelines</v>
      </c>
      <c r="B24" s="317" cm="1">
        <f t="array" ref="B24">IFERROR(INDEX('Care profiles'!$F$10:$F$596, SMALL(IF('Care profiles'!$C$10:$C$596=$B$9, ROW('Care profiles'!$F$10:$F$596)-MIN(ROW('Care profiles'!$F$10:$F$596))+1), ROWS($B$9:C14))),"")</f>
        <v>1</v>
      </c>
      <c r="C24" s="314" t="str" cm="1">
        <f t="array" ref="C24">IFERROR(INDEX('Care profiles'!$G$10:$G$596, SMALL(IF('Care profiles'!$C$10:$C$596=$B$9, ROW('Care profiles'!$G$10:$G$596)-MIN(ROW('Care profiles'!$G$10:$G$596))+1), ROWS($B$9:D14))),"")</f>
        <v>n/a</v>
      </c>
      <c r="D24" s="314" t="str" cm="1">
        <f t="array" ref="D24">IFERROR(INDEX('Care profiles'!$H$10:$H$596, SMALL(IF('Care profiles'!$C$10:$C$596=$B$9, ROW('Care profiles'!$H$10:$H$596)-MIN(ROW('Care profiles'!$H$10:$H$596))+1), ROWS($B$9:E14))),"")</f>
        <v>n/a</v>
      </c>
      <c r="E24" s="314" t="str" cm="1">
        <f t="array" ref="E24">IFERROR(INDEX('Care profiles'!$I$10:$I$596, SMALL(IF('Care profiles'!$C$10:$C$596=$B$9, ROW('Care profiles'!$I$10:$I$596)-MIN(ROW('Care profiles'!$I$10:$I$596))+1), ROWS($B$9:F14))),"")</f>
        <v>n/a</v>
      </c>
      <c r="F24" s="314" t="str" cm="1">
        <f t="array" ref="F24">IFERROR(INDEX('Care profiles'!$J$10:$J$596, SMALL(IF('Care profiles'!$C$10:$C$596=$B$9, ROW('Care profiles'!$J$10:$J$596)-MIN(ROW('Care profiles'!$J$10:$J$596))+1), ROWS($B$9:G14))),"")</f>
        <v>n/a</v>
      </c>
      <c r="G24" s="314" t="str" cm="1">
        <f t="array" ref="G24">IFERROR(INDEX('Care profiles'!$K$10:$K$596, SMALL(IF('Care profiles'!$C$10:$C$596=$B$9, ROW('Care profiles'!$K$10:$K$596)-MIN(ROW('Care profiles'!$K$10:$K$596))+1), ROWS($B$9:H14))),"")</f>
        <v>n/a</v>
      </c>
      <c r="H24" s="314" t="str" cm="1">
        <f t="array" ref="H24">IFERROR(INDEX('Care profiles'!$M$10:$M$596, SMALL(IF('Care profiles'!$C$10:$C$596=$B$9, ROW('Care profiles'!$M$10:$M$596)-MIN(ROW('Care profiles'!$M$10:$M$596))+1), ROWS($B$9:I14))),"")</f>
        <v>Y</v>
      </c>
      <c r="I24" s="314" t="str" cm="1">
        <f t="array" ref="I24">IFERROR(INDEX('Care profiles'!$O$10:$O$596, SMALL(IF('Care profiles'!$C$10:$C$596=$B$9, ROW('Care profiles'!$O$10:$O$596)-MIN(ROW('Care profiles'!$O$10:$O$596))+1), ROWS($B$9:J14))),"")</f>
        <v>N</v>
      </c>
      <c r="J24" s="314" t="str" cm="1">
        <f t="array" ref="J24">IFERROR(INDEX('Care profiles'!$Q$10:$Q$596, SMALL(IF('Care profiles'!$C$10:$C$596=$B$9, ROW('Care profiles'!$Q$10:$Q$596)-MIN(ROW('Care profiles'!$Q$10:$Q$596))+1), ROWS($B$9:K14))),"")</f>
        <v>N</v>
      </c>
      <c r="K24" s="313" t="str" cm="1">
        <f t="array" ref="K24">IFERROR(INDEX('Care profiles'!$R$10:$R$596, SMALL(IF('Care profiles'!$C$10:$C$596=$B$9, ROW('Care profiles'!$R$10:$R$596)-MIN(ROW('Care profiles'!$R$10:$R$596))+1), ROWS($B$9:L14))),"")</f>
        <v>n/a</v>
      </c>
      <c r="L24" s="315" t="str" cm="1">
        <f t="array" ref="L24">IFERROR(INDEX('Care profiles'!$S$10:$S$596, SMALL(IF('Care profiles'!$C$10:$C$596=$B$9, ROW('Care profiles'!$S$10:$S$596)-MIN(ROW('Care profiles'!$S$10:$S$596))+1), ROWS($B$9:M14))),"")</f>
        <v>Implementation of evidence-based guidelines for responsible and safe communication of suicide, including safe, effective, and responsible reporting, portrayal and communication of suicide in the media, and guidelines on how to communicate safely about self-harm and suicide designed for the general public (e.g. Mindframe, Life in Mind, MindOUT National Media and Communications Strategy, #chatsafe).</v>
      </c>
      <c r="M24" s="315" t="str" cm="1">
        <f t="array" ref="M24">IFERROR(INDEX('Care profiles'!$T$10:$T$596, SMALL(IF('Care profiles'!$C$10:$C$596=$B$9, ROW('Care profiles'!$T$10:$T$596)-MIN(ROW('Care profiles'!$T$10:$T$596))+1), ROWS($B$9:N14))),"")</f>
        <v>NA</v>
      </c>
      <c r="N24" s="316" t="str" cm="1">
        <f t="array" ref="N24">IFERROR(INDEX('Care profiles'!$U$10:$U$596, SMALL(IF('Care profiles'!$C$10:$C$596=$B$9, ROW('Care profiles'!$U$10:$U$596)-MIN(ROW('Care profiles'!$U$10:$U$596))+1), ROWS($B$9:O14))),"")</f>
        <v>BE</v>
      </c>
      <c r="O24" s="316" t="str" cm="1">
        <f t="array" ref="O24">IFERROR(INDEX('Care profiles'!$V$10:$V$596, SMALL(IF('Care profiles'!$C$10:$C$596=$B$9, ROW('Care profiles'!$V$10:$V$596)-MIN(ROW('Care profiles'!$V$10:$V$596))+1), ROWS($B$9:P14))),"")</f>
        <v>NA</v>
      </c>
      <c r="P24" s="316" t="str" cm="1">
        <f t="array" ref="P24">IFERROR(INDEX('Care profiles'!$W$10:$W$596, SMALL(IF('Care profiles'!$C$10:$C$596=$B$9, ROW('Care profiles'!$W$10:$W$596)-MIN(ROW('Care profiles'!$W$10:$W$596))+1), ROWS($B$9:Q14))),"")</f>
        <v>NA</v>
      </c>
    </row>
    <row r="25" spans="1:18" ht="14.55" customHeight="1" x14ac:dyDescent="0.3">
      <c r="A25" s="10" t="str" cm="1">
        <f t="array" ref="A25">IFERROR(INDEX('Care profiles'!$E$10:$E$596, SMALL(IF('Care profiles'!$C$10:$C$596=$B$9, ROW('Care profiles'!$E$10:$E$596)-MIN(ROW('Care profiles'!$E$10:$E$596))+1), ROWS($B$9:B15))),"")</f>
        <v>Psychoeducation – General, Media-Based</v>
      </c>
      <c r="B25" s="317" cm="1">
        <f t="array" ref="B25">IFERROR(INDEX('Care profiles'!$F$10:$F$596, SMALL(IF('Care profiles'!$C$10:$C$596=$B$9, ROW('Care profiles'!$F$10:$F$596)-MIN(ROW('Care profiles'!$F$10:$F$596))+1), ROWS($B$9:C15))),"")</f>
        <v>1</v>
      </c>
      <c r="C25" s="314" t="str" cm="1">
        <f t="array" ref="C25">IFERROR(INDEX('Care profiles'!$G$10:$G$596, SMALL(IF('Care profiles'!$C$10:$C$596=$B$9, ROW('Care profiles'!$G$10:$G$596)-MIN(ROW('Care profiles'!$G$10:$G$596))+1), ROWS($B$9:D15))),"")</f>
        <v>n/a</v>
      </c>
      <c r="D25" s="314" t="str" cm="1">
        <f t="array" ref="D25">IFERROR(INDEX('Care profiles'!$H$10:$H$596, SMALL(IF('Care profiles'!$C$10:$C$596=$B$9, ROW('Care profiles'!$H$10:$H$596)-MIN(ROW('Care profiles'!$H$10:$H$596))+1), ROWS($B$9:E15))),"")</f>
        <v>n/a</v>
      </c>
      <c r="E25" s="314" t="str" cm="1">
        <f t="array" ref="E25">IFERROR(INDEX('Care profiles'!$I$10:$I$596, SMALL(IF('Care profiles'!$C$10:$C$596=$B$9, ROW('Care profiles'!$I$10:$I$596)-MIN(ROW('Care profiles'!$I$10:$I$596))+1), ROWS($B$9:F15))),"")</f>
        <v>n/a</v>
      </c>
      <c r="F25" s="314" t="str" cm="1">
        <f t="array" ref="F25">IFERROR(INDEX('Care profiles'!$J$10:$J$596, SMALL(IF('Care profiles'!$C$10:$C$596=$B$9, ROW('Care profiles'!$J$10:$J$596)-MIN(ROW('Care profiles'!$J$10:$J$596))+1), ROWS($B$9:G15))),"")</f>
        <v>n/a</v>
      </c>
      <c r="G25" s="314" t="str" cm="1">
        <f t="array" ref="G25">IFERROR(INDEX('Care profiles'!$K$10:$K$596, SMALL(IF('Care profiles'!$C$10:$C$596=$B$9, ROW('Care profiles'!$K$10:$K$596)-MIN(ROW('Care profiles'!$K$10:$K$596))+1), ROWS($B$9:H15))),"")</f>
        <v>n/a</v>
      </c>
      <c r="H25" s="314" t="str" cm="1">
        <f t="array" ref="H25">IFERROR(INDEX('Care profiles'!$M$10:$M$596, SMALL(IF('Care profiles'!$C$10:$C$596=$B$9, ROW('Care profiles'!$M$10:$M$596)-MIN(ROW('Care profiles'!$M$10:$M$596))+1), ROWS($B$9:I15))),"")</f>
        <v>Y</v>
      </c>
      <c r="I25" s="314" t="str" cm="1">
        <f t="array" ref="I25">IFERROR(INDEX('Care profiles'!$O$10:$O$596, SMALL(IF('Care profiles'!$C$10:$C$596=$B$9, ROW('Care profiles'!$O$10:$O$596)-MIN(ROW('Care profiles'!$O$10:$O$596))+1), ROWS($B$9:J15))),"")</f>
        <v>Y</v>
      </c>
      <c r="J25" s="314" t="str" cm="1">
        <f t="array" ref="J25">IFERROR(INDEX('Care profiles'!$Q$10:$Q$596, SMALL(IF('Care profiles'!$C$10:$C$596=$B$9, ROW('Care profiles'!$Q$10:$Q$596)-MIN(ROW('Care profiles'!$Q$10:$Q$596))+1), ROWS($B$9:K15))),"")</f>
        <v>N</v>
      </c>
      <c r="K25" s="313" t="str" cm="1">
        <f t="array" ref="K25">IFERROR(INDEX('Care profiles'!$R$10:$R$596, SMALL(IF('Care profiles'!$C$10:$C$596=$B$9, ROW('Care profiles'!$R$10:$R$596)-MIN(ROW('Care profiles'!$R$10:$R$596))+1), ROWS($B$9:L15))),"")</f>
        <v>n/a</v>
      </c>
      <c r="L25" s="315" t="str" cm="1">
        <f t="array" ref="L25">IFERROR(INDEX('Care profiles'!$S$10:$S$596, SMALL(IF('Care profiles'!$C$10:$C$596=$B$9, ROW('Care profiles'!$S$10:$S$596)-MIN(ROW('Care profiles'!$S$10:$S$596))+1), ROWS($B$9:M15))),"")</f>
        <v>Population-level delivery of suicide prevention messaging over a range of media (i.e., radio, television, the internet, social media, and other public communication platforms). Dissemination of psychoeducational resources online or as hard-copy resources available in community clinics/non-government organisations. The focus of these materials is to help the public to better understand suicide, identify risk and protective factors, and promote help-seeking and help offering behaviours. Examples: Connect to Feel Better, MindOUT National Media and Communications Strategy, Addressing the Stigma of Suicide Through Mental Health First Aid, The Community Radio Suicide Prevention Project, R U Ok? Day</v>
      </c>
      <c r="M25" s="315" t="str" cm="1">
        <f t="array" ref="M25">IFERROR(INDEX('Care profiles'!$T$10:$T$596, SMALL(IF('Care profiles'!$C$10:$C$596=$B$9, ROW('Care profiles'!$T$10:$T$596)-MIN(ROW('Care profiles'!$T$10:$T$596))+1), ROWS($B$9:N15))),"")</f>
        <v>NA</v>
      </c>
      <c r="N25" s="316" t="str" cm="1">
        <f t="array" ref="N25">IFERROR(INDEX('Care profiles'!$U$10:$U$596, SMALL(IF('Care profiles'!$C$10:$C$596=$B$9, ROW('Care profiles'!$U$10:$U$596)-MIN(ROW('Care profiles'!$U$10:$U$596))+1), ROWS($B$9:O15))),"")</f>
        <v>BE</v>
      </c>
      <c r="O25" s="316" t="str" cm="1">
        <f t="array" ref="O25">IFERROR(INDEX('Care profiles'!$V$10:$V$596, SMALL(IF('Care profiles'!$C$10:$C$596=$B$9, ROW('Care profiles'!$V$10:$V$596)-MIN(ROW('Care profiles'!$V$10:$V$596))+1), ROWS($B$9:P15))),"")</f>
        <v>NA</v>
      </c>
      <c r="P25" s="316" t="str" cm="1">
        <f t="array" ref="P25">IFERROR(INDEX('Care profiles'!$W$10:$W$596, SMALL(IF('Care profiles'!$C$10:$C$596=$B$9, ROW('Care profiles'!$W$10:$W$596)-MIN(ROW('Care profiles'!$W$10:$W$596))+1), ROWS($B$9:Q15))),"")</f>
        <v>NA</v>
      </c>
    </row>
    <row r="26" spans="1:18" ht="14.55" customHeight="1" x14ac:dyDescent="0.3">
      <c r="A26" s="10" t="str" cm="1">
        <f t="array" ref="A26">IFERROR(INDEX('Care profiles'!$E$10:$E$596, SMALL(IF('Care profiles'!$C$10:$C$596=$B$9, ROW('Care profiles'!$E$10:$E$596)-MIN(ROW('Care profiles'!$E$10:$E$596))+1), ROWS($B$9:B16))),"")</f>
        <v>Enhancing Protective Factors and Promoting General Wellbeing</v>
      </c>
      <c r="B26" s="317" cm="1">
        <f t="array" ref="B26">IFERROR(INDEX('Care profiles'!$F$10:$F$596, SMALL(IF('Care profiles'!$C$10:$C$596=$B$9, ROW('Care profiles'!$F$10:$F$596)-MIN(ROW('Care profiles'!$F$10:$F$596))+1), ROWS($B$9:C16))),"")</f>
        <v>1</v>
      </c>
      <c r="C26" s="314" t="str" cm="1">
        <f t="array" ref="C26">IFERROR(INDEX('Care profiles'!$G$10:$G$596, SMALL(IF('Care profiles'!$C$10:$C$596=$B$9, ROW('Care profiles'!$G$10:$G$596)-MIN(ROW('Care profiles'!$G$10:$G$596))+1), ROWS($B$9:D16))),"")</f>
        <v>n/a</v>
      </c>
      <c r="D26" s="314" t="str" cm="1">
        <f t="array" ref="D26">IFERROR(INDEX('Care profiles'!$H$10:$H$596, SMALL(IF('Care profiles'!$C$10:$C$596=$B$9, ROW('Care profiles'!$H$10:$H$596)-MIN(ROW('Care profiles'!$H$10:$H$596))+1), ROWS($B$9:E16))),"")</f>
        <v>n/a</v>
      </c>
      <c r="E26" s="314" t="str" cm="1">
        <f t="array" ref="E26">IFERROR(INDEX('Care profiles'!$I$10:$I$596, SMALL(IF('Care profiles'!$C$10:$C$596=$B$9, ROW('Care profiles'!$I$10:$I$596)-MIN(ROW('Care profiles'!$I$10:$I$596))+1), ROWS($B$9:F16))),"")</f>
        <v>n/a</v>
      </c>
      <c r="F26" s="314" t="str" cm="1">
        <f t="array" ref="F26">IFERROR(INDEX('Care profiles'!$J$10:$J$596, SMALL(IF('Care profiles'!$C$10:$C$596=$B$9, ROW('Care profiles'!$J$10:$J$596)-MIN(ROW('Care profiles'!$J$10:$J$596))+1), ROWS($B$9:G16))),"")</f>
        <v>n/a</v>
      </c>
      <c r="G26" s="314" t="str" cm="1">
        <f t="array" ref="G26">IFERROR(INDEX('Care profiles'!$K$10:$K$596, SMALL(IF('Care profiles'!$C$10:$C$596=$B$9, ROW('Care profiles'!$K$10:$K$596)-MIN(ROW('Care profiles'!$K$10:$K$596))+1), ROWS($B$9:H16))),"")</f>
        <v>n/a</v>
      </c>
      <c r="H26" s="314" t="str" cm="1">
        <f t="array" ref="H26">IFERROR(INDEX('Care profiles'!$M$10:$M$596, SMALL(IF('Care profiles'!$C$10:$C$596=$B$9, ROW('Care profiles'!$M$10:$M$596)-MIN(ROW('Care profiles'!$M$10:$M$596))+1), ROWS($B$9:I16))),"")</f>
        <v>Y</v>
      </c>
      <c r="I26" s="314" t="str" cm="1">
        <f t="array" ref="I26">IFERROR(INDEX('Care profiles'!$O$10:$O$596, SMALL(IF('Care profiles'!$C$10:$C$596=$B$9, ROW('Care profiles'!$O$10:$O$596)-MIN(ROW('Care profiles'!$O$10:$O$596))+1), ROWS($B$9:J16))),"")</f>
        <v>Y</v>
      </c>
      <c r="J26" s="314" t="str" cm="1">
        <f t="array" ref="J26">IFERROR(INDEX('Care profiles'!$Q$10:$Q$596, SMALL(IF('Care profiles'!$C$10:$C$596=$B$9, ROW('Care profiles'!$Q$10:$Q$596)-MIN(ROW('Care profiles'!$Q$10:$Q$596))+1), ROWS($B$9:K16))),"")</f>
        <v>N</v>
      </c>
      <c r="K26" s="313" t="str" cm="1">
        <f t="array" ref="K26">IFERROR(INDEX('Care profiles'!$R$10:$R$596, SMALL(IF('Care profiles'!$C$10:$C$596=$B$9, ROW('Care profiles'!$R$10:$R$596)-MIN(ROW('Care profiles'!$R$10:$R$596))+1), ROWS($B$9:L16))),"")</f>
        <v>n/a</v>
      </c>
      <c r="L26" s="315" t="str" cm="1">
        <f t="array" ref="L26">IFERROR(INDEX('Care profiles'!$S$10:$S$596, SMALL(IF('Care profiles'!$C$10:$C$596=$B$9, ROW('Care profiles'!$S$10:$S$596)-MIN(ROW('Care profiles'!$S$10:$S$596))+1), ROWS($B$9:M16))),"")</f>
        <v xml:space="preserve">General campaigns and programs designed to enhance protective factors and promote wellbeing. This may include school-based programs focusing on the development of prosocial behaviours and resilience, population level physical and mental health literacy campaigns, and programs and services to increase parents’ and cares’ mental health literacy. Campaigns and programs may be delivered in school-settings, workplaces, or may be population-wide. </v>
      </c>
      <c r="M26" s="315" t="str" cm="1">
        <f t="array" ref="M26">IFERROR(INDEX('Care profiles'!$T$10:$T$596, SMALL(IF('Care profiles'!$C$10:$C$596=$B$9, ROW('Care profiles'!$T$10:$T$596)-MIN(ROW('Care profiles'!$T$10:$T$596))+1), ROWS($B$9:N16))),"")</f>
        <v>NA</v>
      </c>
      <c r="N26" s="316" t="str" cm="1">
        <f t="array" ref="N26">IFERROR(INDEX('Care profiles'!$U$10:$U$596, SMALL(IF('Care profiles'!$C$10:$C$596=$B$9, ROW('Care profiles'!$U$10:$U$596)-MIN(ROW('Care profiles'!$U$10:$U$596))+1), ROWS($B$9:O16))),"")</f>
        <v>BE</v>
      </c>
      <c r="O26" s="316" t="str" cm="1">
        <f t="array" ref="O26">IFERROR(INDEX('Care profiles'!$V$10:$V$596, SMALL(IF('Care profiles'!$C$10:$C$596=$B$9, ROW('Care profiles'!$V$10:$V$596)-MIN(ROW('Care profiles'!$V$10:$V$596))+1), ROWS($B$9:P16))),"")</f>
        <v>NA</v>
      </c>
      <c r="P26" s="316" t="str" cm="1">
        <f t="array" ref="P26">IFERROR(INDEX('Care profiles'!$W$10:$W$596, SMALL(IF('Care profiles'!$C$10:$C$596=$B$9, ROW('Care profiles'!$W$10:$W$596)-MIN(ROW('Care profiles'!$W$10:$W$596))+1), ROWS($B$9:Q16))),"")</f>
        <v>NA</v>
      </c>
    </row>
    <row r="27" spans="1:18" ht="14.55" customHeight="1" x14ac:dyDescent="0.3">
      <c r="A27" s="10" t="str" cm="1">
        <f t="array" ref="A27">IFERROR(INDEX('Care profiles'!$E$10:$E$596, SMALL(IF('Care profiles'!$C$10:$C$596=$B$9, ROW('Care profiles'!$E$10:$E$596)-MIN(ROW('Care profiles'!$E$10:$E$596))+1), ROWS($B$9:B17))),"")</f>
        <v>Stigma Reduction and Behaviour Change Initiatives</v>
      </c>
      <c r="B27" s="317" cm="1">
        <f t="array" ref="B27">IFERROR(INDEX('Care profiles'!$F$10:$F$596, SMALL(IF('Care profiles'!$C$10:$C$596=$B$9, ROW('Care profiles'!$F$10:$F$596)-MIN(ROW('Care profiles'!$F$10:$F$596))+1), ROWS($B$9:C17))),"")</f>
        <v>1</v>
      </c>
      <c r="C27" s="314" t="str" cm="1">
        <f t="array" ref="C27">IFERROR(INDEX('Care profiles'!$G$10:$G$596, SMALL(IF('Care profiles'!$C$10:$C$596=$B$9, ROW('Care profiles'!$G$10:$G$596)-MIN(ROW('Care profiles'!$G$10:$G$596))+1), ROWS($B$9:D17))),"")</f>
        <v>n/a</v>
      </c>
      <c r="D27" s="314" t="str" cm="1">
        <f t="array" ref="D27">IFERROR(INDEX('Care profiles'!$H$10:$H$596, SMALL(IF('Care profiles'!$C$10:$C$596=$B$9, ROW('Care profiles'!$H$10:$H$596)-MIN(ROW('Care profiles'!$H$10:$H$596))+1), ROWS($B$9:E17))),"")</f>
        <v>n/a</v>
      </c>
      <c r="E27" s="314" t="str" cm="1">
        <f t="array" ref="E27">IFERROR(INDEX('Care profiles'!$I$10:$I$596, SMALL(IF('Care profiles'!$C$10:$C$596=$B$9, ROW('Care profiles'!$I$10:$I$596)-MIN(ROW('Care profiles'!$I$10:$I$596))+1), ROWS($B$9:F17))),"")</f>
        <v>n/a</v>
      </c>
      <c r="F27" s="314" t="str" cm="1">
        <f t="array" ref="F27">IFERROR(INDEX('Care profiles'!$J$10:$J$596, SMALL(IF('Care profiles'!$C$10:$C$596=$B$9, ROW('Care profiles'!$J$10:$J$596)-MIN(ROW('Care profiles'!$J$10:$J$596))+1), ROWS($B$9:G17))),"")</f>
        <v>n/a</v>
      </c>
      <c r="G27" s="314" t="str" cm="1">
        <f t="array" ref="G27">IFERROR(INDEX('Care profiles'!$K$10:$K$596, SMALL(IF('Care profiles'!$C$10:$C$596=$B$9, ROW('Care profiles'!$K$10:$K$596)-MIN(ROW('Care profiles'!$K$10:$K$596))+1), ROWS($B$9:H17))),"")</f>
        <v>n/a</v>
      </c>
      <c r="H27" s="314" t="str" cm="1">
        <f t="array" ref="H27">IFERROR(INDEX('Care profiles'!$M$10:$M$596, SMALL(IF('Care profiles'!$C$10:$C$596=$B$9, ROW('Care profiles'!$M$10:$M$596)-MIN(ROW('Care profiles'!$M$10:$M$596))+1), ROWS($B$9:I17))),"")</f>
        <v>Y</v>
      </c>
      <c r="I27" s="314" t="str" cm="1">
        <f t="array" ref="I27">IFERROR(INDEX('Care profiles'!$O$10:$O$596, SMALL(IF('Care profiles'!$C$10:$C$596=$B$9, ROW('Care profiles'!$O$10:$O$596)-MIN(ROW('Care profiles'!$O$10:$O$596))+1), ROWS($B$9:J17))),"")</f>
        <v>Y</v>
      </c>
      <c r="J27" s="314" t="str" cm="1">
        <f t="array" ref="J27">IFERROR(INDEX('Care profiles'!$Q$10:$Q$596, SMALL(IF('Care profiles'!$C$10:$C$596=$B$9, ROW('Care profiles'!$Q$10:$Q$596)-MIN(ROW('Care profiles'!$Q$10:$Q$596))+1), ROWS($B$9:K17))),"")</f>
        <v>N</v>
      </c>
      <c r="K27" s="313" t="str" cm="1">
        <f t="array" ref="K27">IFERROR(INDEX('Care profiles'!$R$10:$R$596, SMALL(IF('Care profiles'!$C$10:$C$596=$B$9, ROW('Care profiles'!$R$10:$R$596)-MIN(ROW('Care profiles'!$R$10:$R$596))+1), ROWS($B$9:L17))),"")</f>
        <v>n/a</v>
      </c>
      <c r="L27" s="315" t="str" cm="1">
        <f t="array" ref="L27">IFERROR(INDEX('Care profiles'!$S$10:$S$596, SMALL(IF('Care profiles'!$C$10:$C$596=$B$9, ROW('Care profiles'!$S$10:$S$596)-MIN(ROW('Care profiles'!$S$10:$S$596))+1), ROWS($B$9:M17))),"")</f>
        <v>Campaigns and programs designed to reduce the risk and incidence of sucide and increase help-seeking for domestic violence, sexual assault, child abuse, drug and alcohol problems, gambling, financial problems and other potential risk factors for suicide through the reduction of associated stigma, community education and behaviour change.</v>
      </c>
      <c r="M27" s="315" t="str" cm="1">
        <f t="array" ref="M27">IFERROR(INDEX('Care profiles'!$T$10:$T$596, SMALL(IF('Care profiles'!$C$10:$C$596=$B$9, ROW('Care profiles'!$T$10:$T$596)-MIN(ROW('Care profiles'!$T$10:$T$596))+1), ROWS($B$9:N17))),"")</f>
        <v>NA</v>
      </c>
      <c r="N27" s="316" t="str" cm="1">
        <f t="array" ref="N27">IFERROR(INDEX('Care profiles'!$U$10:$U$596, SMALL(IF('Care profiles'!$C$10:$C$596=$B$9, ROW('Care profiles'!$U$10:$U$596)-MIN(ROW('Care profiles'!$U$10:$U$596))+1), ROWS($B$9:O17))),"")</f>
        <v>BE</v>
      </c>
      <c r="O27" s="316" t="str" cm="1">
        <f t="array" ref="O27">IFERROR(INDEX('Care profiles'!$V$10:$V$596, SMALL(IF('Care profiles'!$C$10:$C$596=$B$9, ROW('Care profiles'!$V$10:$V$596)-MIN(ROW('Care profiles'!$V$10:$V$596))+1), ROWS($B$9:P17))),"")</f>
        <v>NA</v>
      </c>
      <c r="P27" s="316" t="str" cm="1">
        <f t="array" ref="P27">IFERROR(INDEX('Care profiles'!$W$10:$W$596, SMALL(IF('Care profiles'!$C$10:$C$596=$B$9, ROW('Care profiles'!$W$10:$W$596)-MIN(ROW('Care profiles'!$W$10:$W$596))+1), ROWS($B$9:Q17))),"")</f>
        <v>NA</v>
      </c>
    </row>
    <row r="28" spans="1:18" ht="14.55" customHeight="1" x14ac:dyDescent="0.3">
      <c r="A28" s="10" t="str" cm="1">
        <f t="array" ref="A28">IFERROR(INDEX('Care profiles'!$E$10:$E$596, SMALL(IF('Care profiles'!$C$10:$C$596=$B$9, ROW('Care profiles'!$E$10:$E$596)-MIN(ROW('Care profiles'!$E$10:$E$596))+1), ROWS($B$9:B18))),"")</f>
        <v>Population Level Means Restriction</v>
      </c>
      <c r="B28" s="317" cm="1">
        <f t="array" ref="B28">IFERROR(INDEX('Care profiles'!$F$10:$F$596, SMALL(IF('Care profiles'!$C$10:$C$596=$B$9, ROW('Care profiles'!$F$10:$F$596)-MIN(ROW('Care profiles'!$F$10:$F$596))+1), ROWS($B$9:C18))),"")</f>
        <v>1</v>
      </c>
      <c r="C28" s="314" t="str" cm="1">
        <f t="array" ref="C28">IFERROR(INDEX('Care profiles'!$G$10:$G$596, SMALL(IF('Care profiles'!$C$10:$C$596=$B$9, ROW('Care profiles'!$G$10:$G$596)-MIN(ROW('Care profiles'!$G$10:$G$596))+1), ROWS($B$9:D18))),"")</f>
        <v>n/a</v>
      </c>
      <c r="D28" s="314" t="str" cm="1">
        <f t="array" ref="D28">IFERROR(INDEX('Care profiles'!$H$10:$H$596, SMALL(IF('Care profiles'!$C$10:$C$596=$B$9, ROW('Care profiles'!$H$10:$H$596)-MIN(ROW('Care profiles'!$H$10:$H$596))+1), ROWS($B$9:E18))),"")</f>
        <v>n/a</v>
      </c>
      <c r="E28" s="314" t="str" cm="1">
        <f t="array" ref="E28">IFERROR(INDEX('Care profiles'!$I$10:$I$596, SMALL(IF('Care profiles'!$C$10:$C$596=$B$9, ROW('Care profiles'!$I$10:$I$596)-MIN(ROW('Care profiles'!$I$10:$I$596))+1), ROWS($B$9:F18))),"")</f>
        <v>n/a</v>
      </c>
      <c r="F28" s="314" t="str" cm="1">
        <f t="array" ref="F28">IFERROR(INDEX('Care profiles'!$J$10:$J$596, SMALL(IF('Care profiles'!$C$10:$C$596=$B$9, ROW('Care profiles'!$J$10:$J$596)-MIN(ROW('Care profiles'!$J$10:$J$596))+1), ROWS($B$9:G18))),"")</f>
        <v>n/a</v>
      </c>
      <c r="G28" s="314" t="str" cm="1">
        <f t="array" ref="G28">IFERROR(INDEX('Care profiles'!$K$10:$K$596, SMALL(IF('Care profiles'!$C$10:$C$596=$B$9, ROW('Care profiles'!$K$10:$K$596)-MIN(ROW('Care profiles'!$K$10:$K$596))+1), ROWS($B$9:H18))),"")</f>
        <v>n/a</v>
      </c>
      <c r="H28" s="314" t="str" cm="1">
        <f t="array" ref="H28">IFERROR(INDEX('Care profiles'!$M$10:$M$596, SMALL(IF('Care profiles'!$C$10:$C$596=$B$9, ROW('Care profiles'!$M$10:$M$596)-MIN(ROW('Care profiles'!$M$10:$M$596))+1), ROWS($B$9:I18))),"")</f>
        <v>Y</v>
      </c>
      <c r="I28" s="314" t="str" cm="1">
        <f t="array" ref="I28">IFERROR(INDEX('Care profiles'!$O$10:$O$596, SMALL(IF('Care profiles'!$C$10:$C$596=$B$9, ROW('Care profiles'!$O$10:$O$596)-MIN(ROW('Care profiles'!$O$10:$O$596))+1), ROWS($B$9:J18))),"")</f>
        <v>Y</v>
      </c>
      <c r="J28" s="314" t="str" cm="1">
        <f t="array" ref="J28">IFERROR(INDEX('Care profiles'!$Q$10:$Q$596, SMALL(IF('Care profiles'!$C$10:$C$596=$B$9, ROW('Care profiles'!$Q$10:$Q$596)-MIN(ROW('Care profiles'!$Q$10:$Q$596))+1), ROWS($B$9:K18))),"")</f>
        <v>Y</v>
      </c>
      <c r="K28" s="313" t="str" cm="1">
        <f t="array" ref="K28">IFERROR(INDEX('Care profiles'!$R$10:$R$596, SMALL(IF('Care profiles'!$C$10:$C$596=$B$9, ROW('Care profiles'!$R$10:$R$596)-MIN(ROW('Care profiles'!$R$10:$R$596))+1), ROWS($B$9:L18))),"")</f>
        <v>n/a</v>
      </c>
      <c r="L28" s="315" t="str" cm="1">
        <f t="array" ref="L28">IFERROR(INDEX('Care profiles'!$S$10:$S$596, SMALL(IF('Care profiles'!$C$10:$C$596=$B$9, ROW('Care profiles'!$S$10:$S$596)-MIN(ROW('Care profiles'!$S$10:$S$596))+1), ROWS($B$9:M18))),"")</f>
        <v>Reducing or restricting access to methods of suicide with the aim to reduce or prevent the lethality of an attempt. Examples of means restriction include: reducing the amount of medication dispensed to an individual at a single point in time; changes to infrastructure (i.e., building of fencing along bridge balustrades); gun control laws.</v>
      </c>
      <c r="M28" s="315" t="str" cm="1">
        <f t="array" ref="M28">IFERROR(INDEX('Care profiles'!$T$10:$T$596, SMALL(IF('Care profiles'!$C$10:$C$596=$B$9, ROW('Care profiles'!$T$10:$T$596)-MIN(ROW('Care profiles'!$T$10:$T$596))+1), ROWS($B$9:N18))),"")</f>
        <v>NA</v>
      </c>
      <c r="N28" s="316" t="str" cm="1">
        <f t="array" ref="N28">IFERROR(INDEX('Care profiles'!$U$10:$U$596, SMALL(IF('Care profiles'!$C$10:$C$596=$B$9, ROW('Care profiles'!$U$10:$U$596)-MIN(ROW('Care profiles'!$U$10:$U$596))+1), ROWS($B$9:O18))),"")</f>
        <v>BE</v>
      </c>
      <c r="O28" s="316" t="str" cm="1">
        <f t="array" ref="O28">IFERROR(INDEX('Care profiles'!$V$10:$V$596, SMALL(IF('Care profiles'!$C$10:$C$596=$B$9, ROW('Care profiles'!$V$10:$V$596)-MIN(ROW('Care profiles'!$V$10:$V$596))+1), ROWS($B$9:P18))),"")</f>
        <v>NA</v>
      </c>
      <c r="P28" s="316" t="str" cm="1">
        <f t="array" ref="P28">IFERROR(INDEX('Care profiles'!$W$10:$W$596, SMALL(IF('Care profiles'!$C$10:$C$596=$B$9, ROW('Care profiles'!$W$10:$W$596)-MIN(ROW('Care profiles'!$W$10:$W$596))+1), ROWS($B$9:Q18))),"")</f>
        <v>NA</v>
      </c>
    </row>
    <row r="29" spans="1:18" ht="14.55" customHeight="1" x14ac:dyDescent="0.3">
      <c r="A29" s="10" t="str" cm="1">
        <f t="array" ref="A29">IFERROR(INDEX('Care profiles'!$E$10:$E$596, SMALL(IF('Care profiles'!$C$10:$C$596=$B$9, ROW('Care profiles'!$E$10:$E$596)-MIN(ROW('Care profiles'!$E$10:$E$596))+1), ROWS($B$9:B19))),"")</f>
        <v>Environmental Controls</v>
      </c>
      <c r="B29" s="317" cm="1">
        <f t="array" ref="B29">IFERROR(INDEX('Care profiles'!$F$10:$F$596, SMALL(IF('Care profiles'!$C$10:$C$596=$B$9, ROW('Care profiles'!$F$10:$F$596)-MIN(ROW('Care profiles'!$F$10:$F$596))+1), ROWS($B$9:C19))),"")</f>
        <v>1</v>
      </c>
      <c r="C29" s="314" t="str" cm="1">
        <f t="array" ref="C29">IFERROR(INDEX('Care profiles'!$G$10:$G$596, SMALL(IF('Care profiles'!$C$10:$C$596=$B$9, ROW('Care profiles'!$G$10:$G$596)-MIN(ROW('Care profiles'!$G$10:$G$596))+1), ROWS($B$9:D19))),"")</f>
        <v>n/a</v>
      </c>
      <c r="D29" s="314" t="str" cm="1">
        <f t="array" ref="D29">IFERROR(INDEX('Care profiles'!$H$10:$H$596, SMALL(IF('Care profiles'!$C$10:$C$596=$B$9, ROW('Care profiles'!$H$10:$H$596)-MIN(ROW('Care profiles'!$H$10:$H$596))+1), ROWS($B$9:E19))),"")</f>
        <v>n/a</v>
      </c>
      <c r="E29" s="314" t="str" cm="1">
        <f t="array" ref="E29">IFERROR(INDEX('Care profiles'!$I$10:$I$596, SMALL(IF('Care profiles'!$C$10:$C$596=$B$9, ROW('Care profiles'!$I$10:$I$596)-MIN(ROW('Care profiles'!$I$10:$I$596))+1), ROWS($B$9:F19))),"")</f>
        <v>n/a</v>
      </c>
      <c r="F29" s="314" t="str" cm="1">
        <f t="array" ref="F29">IFERROR(INDEX('Care profiles'!$J$10:$J$596, SMALL(IF('Care profiles'!$C$10:$C$596=$B$9, ROW('Care profiles'!$J$10:$J$596)-MIN(ROW('Care profiles'!$J$10:$J$596))+1), ROWS($B$9:G19))),"")</f>
        <v>n/a</v>
      </c>
      <c r="G29" s="314" t="str" cm="1">
        <f t="array" ref="G29">IFERROR(INDEX('Care profiles'!$K$10:$K$596, SMALL(IF('Care profiles'!$C$10:$C$596=$B$9, ROW('Care profiles'!$K$10:$K$596)-MIN(ROW('Care profiles'!$K$10:$K$596))+1), ROWS($B$9:H19))),"")</f>
        <v>n/a</v>
      </c>
      <c r="H29" s="314" t="str" cm="1">
        <f t="array" ref="H29">IFERROR(INDEX('Care profiles'!$M$10:$M$596, SMALL(IF('Care profiles'!$C$10:$C$596=$B$9, ROW('Care profiles'!$M$10:$M$596)-MIN(ROW('Care profiles'!$M$10:$M$596))+1), ROWS($B$9:I19))),"")</f>
        <v>Y</v>
      </c>
      <c r="I29" s="314" t="str" cm="1">
        <f t="array" ref="I29">IFERROR(INDEX('Care profiles'!$O$10:$O$596, SMALL(IF('Care profiles'!$C$10:$C$596=$B$9, ROW('Care profiles'!$O$10:$O$596)-MIN(ROW('Care profiles'!$O$10:$O$596))+1), ROWS($B$9:J19))),"")</f>
        <v>Y</v>
      </c>
      <c r="J29" s="314" t="str" cm="1">
        <f t="array" ref="J29">IFERROR(INDEX('Care profiles'!$Q$10:$Q$596, SMALL(IF('Care profiles'!$C$10:$C$596=$B$9, ROW('Care profiles'!$Q$10:$Q$596)-MIN(ROW('Care profiles'!$Q$10:$Q$596))+1), ROWS($B$9:K19))),"")</f>
        <v>N</v>
      </c>
      <c r="K29" s="313" t="str" cm="1">
        <f t="array" ref="K29">IFERROR(INDEX('Care profiles'!$R$10:$R$596, SMALL(IF('Care profiles'!$C$10:$C$596=$B$9, ROW('Care profiles'!$R$10:$R$596)-MIN(ROW('Care profiles'!$R$10:$R$596))+1), ROWS($B$9:L19))),"")</f>
        <v>n/a</v>
      </c>
      <c r="L29" s="315" t="str" cm="1">
        <f t="array" ref="L29">IFERROR(INDEX('Care profiles'!$S$10:$S$596, SMALL(IF('Care profiles'!$C$10:$C$596=$B$9, ROW('Care profiles'!$S$10:$S$596)-MIN(ROW('Care profiles'!$S$10:$S$596))+1), ROWS($B$9:M19))),"")</f>
        <v>Controls put in place to reduce high-risk behaviours that may have a negative impact on wellbeing, such as consumer protections to restrict risky gambling behaviours that may lead to financial distress, and taxation and regulation to reduce alcohol use and alcohol-related harms.</v>
      </c>
      <c r="M29" s="315" t="str" cm="1">
        <f t="array" ref="M29">IFERROR(INDEX('Care profiles'!$T$10:$T$596, SMALL(IF('Care profiles'!$C$10:$C$596=$B$9, ROW('Care profiles'!$T$10:$T$596)-MIN(ROW('Care profiles'!$T$10:$T$596))+1), ROWS($B$9:N19))),"")</f>
        <v>NA</v>
      </c>
      <c r="N29" s="316" t="str" cm="1">
        <f t="array" ref="N29">IFERROR(INDEX('Care profiles'!$U$10:$U$596, SMALL(IF('Care profiles'!$C$10:$C$596=$B$9, ROW('Care profiles'!$U$10:$U$596)-MIN(ROW('Care profiles'!$U$10:$U$596))+1), ROWS($B$9:O19))),"")</f>
        <v>BE</v>
      </c>
      <c r="O29" s="316" t="str" cm="1">
        <f t="array" ref="O29">IFERROR(INDEX('Care profiles'!$V$10:$V$596, SMALL(IF('Care profiles'!$C$10:$C$596=$B$9, ROW('Care profiles'!$V$10:$V$596)-MIN(ROW('Care profiles'!$V$10:$V$596))+1), ROWS($B$9:P19))),"")</f>
        <v>NA</v>
      </c>
      <c r="P29" s="316" t="str" cm="1">
        <f t="array" ref="P29">IFERROR(INDEX('Care profiles'!$W$10:$W$596, SMALL(IF('Care profiles'!$C$10:$C$596=$B$9, ROW('Care profiles'!$W$10:$W$596)-MIN(ROW('Care profiles'!$W$10:$W$596))+1), ROWS($B$9:Q19))),"")</f>
        <v>NA</v>
      </c>
    </row>
    <row r="30" spans="1:18" ht="14.55" customHeight="1" x14ac:dyDescent="0.3">
      <c r="A30" s="10" t="str" cm="1">
        <f t="array" ref="A30">IFERROR(INDEX('Care profiles'!$E$10:$E$596, SMALL(IF('Care profiles'!$C$10:$C$596=$B$9, ROW('Care profiles'!$E$10:$E$596)-MIN(ROW('Care profiles'!$E$10:$E$596))+1), ROWS($B$9:B20))),"")</f>
        <v>Data, Research, and Evaluation</v>
      </c>
      <c r="B30" s="317" cm="1">
        <f t="array" ref="B30">IFERROR(INDEX('Care profiles'!$F$10:$F$596, SMALL(IF('Care profiles'!$C$10:$C$596=$B$9, ROW('Care profiles'!$F$10:$F$596)-MIN(ROW('Care profiles'!$F$10:$F$596))+1), ROWS($B$9:C20))),"")</f>
        <v>1</v>
      </c>
      <c r="C30" s="314" t="str" cm="1">
        <f t="array" ref="C30">IFERROR(INDEX('Care profiles'!$G$10:$G$596, SMALL(IF('Care profiles'!$C$10:$C$596=$B$9, ROW('Care profiles'!$G$10:$G$596)-MIN(ROW('Care profiles'!$G$10:$G$596))+1), ROWS($B$9:D20))),"")</f>
        <v>n/a</v>
      </c>
      <c r="D30" s="314" t="str" cm="1">
        <f t="array" ref="D30">IFERROR(INDEX('Care profiles'!$H$10:$H$596, SMALL(IF('Care profiles'!$C$10:$C$596=$B$9, ROW('Care profiles'!$H$10:$H$596)-MIN(ROW('Care profiles'!$H$10:$H$596))+1), ROWS($B$9:E20))),"")</f>
        <v>n/a</v>
      </c>
      <c r="E30" s="314" t="str" cm="1">
        <f t="array" ref="E30">IFERROR(INDEX('Care profiles'!$I$10:$I$596, SMALL(IF('Care profiles'!$C$10:$C$596=$B$9, ROW('Care profiles'!$I$10:$I$596)-MIN(ROW('Care profiles'!$I$10:$I$596))+1), ROWS($B$9:F20))),"")</f>
        <v>n/a</v>
      </c>
      <c r="F30" s="314" t="str" cm="1">
        <f t="array" ref="F30">IFERROR(INDEX('Care profiles'!$J$10:$J$596, SMALL(IF('Care profiles'!$C$10:$C$596=$B$9, ROW('Care profiles'!$J$10:$J$596)-MIN(ROW('Care profiles'!$J$10:$J$596))+1), ROWS($B$9:G20))),"")</f>
        <v>n/a</v>
      </c>
      <c r="G30" s="314" t="str" cm="1">
        <f t="array" ref="G30">IFERROR(INDEX('Care profiles'!$K$10:$K$596, SMALL(IF('Care profiles'!$C$10:$C$596=$B$9, ROW('Care profiles'!$K$10:$K$596)-MIN(ROW('Care profiles'!$K$10:$K$596))+1), ROWS($B$9:H20))),"")</f>
        <v>n/a</v>
      </c>
      <c r="H30" s="314" t="str" cm="1">
        <f t="array" ref="H30">IFERROR(INDEX('Care profiles'!$M$10:$M$596, SMALL(IF('Care profiles'!$C$10:$C$596=$B$9, ROW('Care profiles'!$M$10:$M$596)-MIN(ROW('Care profiles'!$M$10:$M$596))+1), ROWS($B$9:I20))),"")</f>
        <v>Y</v>
      </c>
      <c r="I30" s="314" t="str" cm="1">
        <f t="array" ref="I30">IFERROR(INDEX('Care profiles'!$O$10:$O$596, SMALL(IF('Care profiles'!$C$10:$C$596=$B$9, ROW('Care profiles'!$O$10:$O$596)-MIN(ROW('Care profiles'!$O$10:$O$596))+1), ROWS($B$9:J20))),"")</f>
        <v>Y</v>
      </c>
      <c r="J30" s="314" t="str" cm="1">
        <f t="array" ref="J30">IFERROR(INDEX('Care profiles'!$Q$10:$Q$596, SMALL(IF('Care profiles'!$C$10:$C$596=$B$9, ROW('Care profiles'!$Q$10:$Q$596)-MIN(ROW('Care profiles'!$Q$10:$Q$596))+1), ROWS($B$9:K20))),"")</f>
        <v>Y</v>
      </c>
      <c r="K30" s="313" t="str" cm="1">
        <f t="array" ref="K30">IFERROR(INDEX('Care profiles'!$R$10:$R$596, SMALL(IF('Care profiles'!$C$10:$C$596=$B$9, ROW('Care profiles'!$R$10:$R$596)-MIN(ROW('Care profiles'!$R$10:$R$596))+1), ROWS($B$9:L20))),"")</f>
        <v>n/a</v>
      </c>
      <c r="L30" s="315" t="str" cm="1">
        <f t="array" ref="L30">IFERROR(INDEX('Care profiles'!$S$10:$S$596, SMALL(IF('Care profiles'!$C$10:$C$596=$B$9, ROW('Care profiles'!$S$10:$S$596)-MIN(ROW('Care profiles'!$S$10:$S$596))+1), ROWS($B$9:M20))),"")</f>
        <v>Development and monitoring of data systems, research and evaluation of services and programs for continuous improvement. Includes, for example, suicide registers and suicide surveillance systems, program evaluations, region/state/national indicators for suicide prevention.</v>
      </c>
      <c r="M30" s="315" t="str" cm="1">
        <f t="array" ref="M30">IFERROR(INDEX('Care profiles'!$T$10:$T$596, SMALL(IF('Care profiles'!$C$10:$C$596=$B$9, ROW('Care profiles'!$T$10:$T$596)-MIN(ROW('Care profiles'!$T$10:$T$596))+1), ROWS($B$9:N20))),"")</f>
        <v>NA</v>
      </c>
      <c r="N30" s="316" t="str" cm="1">
        <f t="array" ref="N30">IFERROR(INDEX('Care profiles'!$U$10:$U$596, SMALL(IF('Care profiles'!$C$10:$C$596=$B$9, ROW('Care profiles'!$U$10:$U$596)-MIN(ROW('Care profiles'!$U$10:$U$596))+1), ROWS($B$9:O20))),"")</f>
        <v>BE</v>
      </c>
      <c r="O30" s="316" t="str" cm="1">
        <f t="array" ref="O30">IFERROR(INDEX('Care profiles'!$V$10:$V$596, SMALL(IF('Care profiles'!$C$10:$C$596=$B$9, ROW('Care profiles'!$V$10:$V$596)-MIN(ROW('Care profiles'!$V$10:$V$596))+1), ROWS($B$9:P20))),"")</f>
        <v>NA</v>
      </c>
      <c r="P30" s="316" t="str" cm="1">
        <f t="array" ref="P30">IFERROR(INDEX('Care profiles'!$W$10:$W$596, SMALL(IF('Care profiles'!$C$10:$C$596=$B$9, ROW('Care profiles'!$W$10:$W$596)-MIN(ROW('Care profiles'!$W$10:$W$596))+1), ROWS($B$9:Q20))),"")</f>
        <v>NA</v>
      </c>
    </row>
    <row r="31" spans="1:18" ht="14.55" customHeight="1" x14ac:dyDescent="0.3">
      <c r="A31" s="10" t="str" cm="1">
        <f t="array" ref="A31">IFERROR(INDEX('Care profiles'!$E$10:$E$596, SMALL(IF('Care profiles'!$C$10:$C$596=$B$9, ROW('Care profiles'!$E$10:$E$596)-MIN(ROW('Care profiles'!$E$10:$E$596))+1), ROWS($B$9:B21))),"")</f>
        <v>Skills Training – Peers (Community)</v>
      </c>
      <c r="B31" s="317" cm="1">
        <f t="array" ref="B31">IFERROR(INDEX('Care profiles'!$F$10:$F$596, SMALL(IF('Care profiles'!$C$10:$C$596=$B$9, ROW('Care profiles'!$F$10:$F$596)-MIN(ROW('Care profiles'!$F$10:$F$596))+1), ROWS($B$9:C21))),"")</f>
        <v>4.0000000000000001E-3</v>
      </c>
      <c r="C31" s="314" cm="1">
        <f t="array" ref="C31">IFERROR(INDEX('Care profiles'!$G$10:$G$596, SMALL(IF('Care profiles'!$C$10:$C$596=$B$9, ROW('Care profiles'!$G$10:$G$596)-MIN(ROW('Care profiles'!$G$10:$G$596))+1), ROWS($B$9:D21))),"")</f>
        <v>1</v>
      </c>
      <c r="D31" s="314" cm="1">
        <f t="array" ref="D31">IFERROR(INDEX('Care profiles'!$H$10:$H$596, SMALL(IF('Care profiles'!$C$10:$C$596=$B$9, ROW('Care profiles'!$H$10:$H$596)-MIN(ROW('Care profiles'!$H$10:$H$596))+1), ROWS($B$9:E21))),"")</f>
        <v>240</v>
      </c>
      <c r="E31" s="314" t="str" cm="1">
        <f t="array" ref="E31">IFERROR(INDEX('Care profiles'!$I$10:$I$596, SMALL(IF('Care profiles'!$C$10:$C$596=$B$9, ROW('Care profiles'!$I$10:$I$596)-MIN(ROW('Care profiles'!$I$10:$I$596))+1), ROWS($B$9:F21))),"")</f>
        <v>min</v>
      </c>
      <c r="F31" s="314" t="str" cm="1">
        <f t="array" ref="F31">IFERROR(INDEX('Care profiles'!$J$10:$J$596, SMALL(IF('Care profiles'!$C$10:$C$596=$B$9, ROW('Care profiles'!$J$10:$J$596)-MIN(ROW('Care profiles'!$J$10:$J$596))+1), ROWS($B$9:G21))),"")</f>
        <v>Training Facilitator</v>
      </c>
      <c r="G31" s="314" t="str" cm="1">
        <f t="array" ref="G31">IFERROR(INDEX('Care profiles'!$K$10:$K$596, SMALL(IF('Care profiles'!$C$10:$C$596=$B$9, ROW('Care profiles'!$K$10:$K$596)-MIN(ROW('Care profiles'!$K$10:$K$596))+1), ROWS($B$9:H21))),"")</f>
        <v>n/a</v>
      </c>
      <c r="H31" s="314" t="str" cm="1">
        <f t="array" ref="H31">IFERROR(INDEX('Care profiles'!$M$10:$M$596, SMALL(IF('Care profiles'!$C$10:$C$596=$B$9, ROW('Care profiles'!$M$10:$M$596)-MIN(ROW('Care profiles'!$M$10:$M$596))+1), ROWS($B$9:I21))),"")</f>
        <v>Y</v>
      </c>
      <c r="I31" s="314" t="str" cm="1">
        <f t="array" ref="I31">IFERROR(INDEX('Care profiles'!$O$10:$O$596, SMALL(IF('Care profiles'!$C$10:$C$596=$B$9, ROW('Care profiles'!$O$10:$O$596)-MIN(ROW('Care profiles'!$O$10:$O$596))+1), ROWS($B$9:J21))),"")</f>
        <v>N</v>
      </c>
      <c r="J31" s="314" t="str" cm="1">
        <f t="array" ref="J31">IFERROR(INDEX('Care profiles'!$Q$10:$Q$596, SMALL(IF('Care profiles'!$C$10:$C$596=$B$9, ROW('Care profiles'!$Q$10:$Q$596)-MIN(ROW('Care profiles'!$Q$10:$Q$596))+1), ROWS($B$9:K21))),"")</f>
        <v>N</v>
      </c>
      <c r="K31" s="313" cm="1">
        <f t="array" ref="K31">IFERROR(INDEX('Care profiles'!$R$10:$R$596, SMALL(IF('Care profiles'!$C$10:$C$596=$B$9, ROW('Care profiles'!$R$10:$R$596)-MIN(ROW('Care profiles'!$R$10:$R$596))+1), ROWS($B$9:L21))),"")</f>
        <v>0.1</v>
      </c>
      <c r="L31" s="315" t="str" cm="1">
        <f t="array" ref="L31">IFERROR(INDEX('Care profiles'!$S$10:$S$596, SMALL(IF('Care profiles'!$C$10:$C$596=$B$9, ROW('Care profiles'!$S$10:$S$596)-MIN(ROW('Care profiles'!$S$10:$S$596))+1), ROWS($B$9:M21))),"")</f>
        <v xml:space="preserve">Evidence-based training that teaches peers to recognise and respond to persons at potential risk of suicide. Training is likely specific to the sub-population to which the ‘peer’ belongs (e.g., LGBTQI+, youth, Aboriginal and Torres Strait Islander). A proportion of people in this setting may choose to undertake longer training (accounted for in averages).
</v>
      </c>
      <c r="M31" s="315" t="str" cm="1">
        <f t="array" ref="M31">IFERROR(INDEX('Care profiles'!$T$10:$T$596, SMALL(IF('Care profiles'!$C$10:$C$596=$B$9, ROW('Care profiles'!$T$10:$T$596)-MIN(ROW('Care profiles'!$T$10:$T$596))+1), ROWS($B$9:N21))),"")</f>
        <v>Estimate of population applicable based on Mental Health First Aid annual report data of the number of participating trainees (n = 86,730) in 2022 (https://www.mhfa.com.au/wp-content/uploads/2023/11/MHFA_Annual-Report-2022.pdf) divided by the Australian Bureau of Statistics Estimated Resident Population (18+ years, n = 20,317,500) as of 30 June 2022 (approx. 0.5%). The 0.5% estimate has then been apportioned across the face-to-face, digital and refresher skills-training lines within the care profile (i.e., 0.4% of the adult population receiving face-to-face skills training, 0.05% receiving digital-based skills training, and 0.05% receiving face-to-face refresher training).</v>
      </c>
      <c r="N31" s="316" t="str" cm="1">
        <f t="array" ref="N31">IFERROR(INDEX('Care profiles'!$U$10:$U$596, SMALL(IF('Care profiles'!$C$10:$C$596=$B$9, ROW('Care profiles'!$U$10:$U$596)-MIN(ROW('Care profiles'!$U$10:$U$596))+1), ROWS($B$9:O21))),"")</f>
        <v>DAI</v>
      </c>
      <c r="O31" s="316" t="str" cm="1">
        <f t="array" ref="O31">IFERROR(INDEX('Care profiles'!$V$10:$V$596, SMALL(IF('Care profiles'!$C$10:$C$596=$B$9, ROW('Care profiles'!$V$10:$V$596)-MIN(ROW('Care profiles'!$V$10:$V$596))+1), ROWS($B$9:P21))),"")</f>
        <v>FGA</v>
      </c>
      <c r="P31" s="316" t="str" cm="1">
        <f t="array" ref="P31">IFERROR(INDEX('Care profiles'!$W$10:$W$596, SMALL(IF('Care profiles'!$C$10:$C$596=$B$9, ROW('Care profiles'!$W$10:$W$596)-MIN(ROW('Care profiles'!$W$10:$W$596))+1), ROWS($B$9:Q21))),"")</f>
        <v>FGA</v>
      </c>
    </row>
    <row r="32" spans="1:18" ht="14.55" customHeight="1" x14ac:dyDescent="0.3">
      <c r="A32" s="10" t="str" cm="1">
        <f t="array" ref="A32">IFERROR(INDEX('Care profiles'!$E$10:$E$596, SMALL(IF('Care profiles'!$C$10:$C$596=$B$9, ROW('Care profiles'!$E$10:$E$596)-MIN(ROW('Care profiles'!$E$10:$E$596))+1), ROWS($B$9:B22))),"")</f>
        <v>Skills Training – Peers (Community)</v>
      </c>
      <c r="B32" s="317" cm="1">
        <f t="array" ref="B32">IFERROR(INDEX('Care profiles'!$F$10:$F$596, SMALL(IF('Care profiles'!$C$10:$C$596=$B$9, ROW('Care profiles'!$F$10:$F$596)-MIN(ROW('Care profiles'!$F$10:$F$596))+1), ROWS($B$9:C22))),"")</f>
        <v>5.0000000000000001E-4</v>
      </c>
      <c r="C32" s="314" cm="1">
        <f t="array" ref="C32">IFERROR(INDEX('Care profiles'!$G$10:$G$596, SMALL(IF('Care profiles'!$C$10:$C$596=$B$9, ROW('Care profiles'!$G$10:$G$596)-MIN(ROW('Care profiles'!$G$10:$G$596))+1), ROWS($B$9:D22))),"")</f>
        <v>1</v>
      </c>
      <c r="D32" s="314" t="str" cm="1">
        <f t="array" ref="D32">IFERROR(INDEX('Care profiles'!$H$10:$H$596, SMALL(IF('Care profiles'!$C$10:$C$596=$B$9, ROW('Care profiles'!$H$10:$H$596)-MIN(ROW('Care profiles'!$H$10:$H$596))+1), ROWS($B$9:E22))),"")</f>
        <v>n/a</v>
      </c>
      <c r="E32" s="314" t="str" cm="1">
        <f t="array" ref="E32">IFERROR(INDEX('Care profiles'!$I$10:$I$596, SMALL(IF('Care profiles'!$C$10:$C$596=$B$9, ROW('Care profiles'!$I$10:$I$596)-MIN(ROW('Care profiles'!$I$10:$I$596))+1), ROWS($B$9:F22))),"")</f>
        <v>n/a</v>
      </c>
      <c r="F32" s="314" t="str" cm="1">
        <f t="array" ref="F32">IFERROR(INDEX('Care profiles'!$J$10:$J$596, SMALL(IF('Care profiles'!$C$10:$C$596=$B$9, ROW('Care profiles'!$J$10:$J$596)-MIN(ROW('Care profiles'!$J$10:$J$596))+1), ROWS($B$9:G22))),"")</f>
        <v>n/a</v>
      </c>
      <c r="G32" s="314" t="str" cm="1">
        <f t="array" ref="G32">IFERROR(INDEX('Care profiles'!$K$10:$K$596, SMALL(IF('Care profiles'!$C$10:$C$596=$B$9, ROW('Care profiles'!$K$10:$K$596)-MIN(ROW('Care profiles'!$K$10:$K$596))+1), ROWS($B$9:H22))),"")</f>
        <v>n/a</v>
      </c>
      <c r="H32" s="314" t="str" cm="1">
        <f t="array" ref="H32">IFERROR(INDEX('Care profiles'!$M$10:$M$596, SMALL(IF('Care profiles'!$C$10:$C$596=$B$9, ROW('Care profiles'!$M$10:$M$596)-MIN(ROW('Care profiles'!$M$10:$M$596))+1), ROWS($B$9:I22))),"")</f>
        <v>Y</v>
      </c>
      <c r="I32" s="314" t="str" cm="1">
        <f t="array" ref="I32">IFERROR(INDEX('Care profiles'!$O$10:$O$596, SMALL(IF('Care profiles'!$C$10:$C$596=$B$9, ROW('Care profiles'!$O$10:$O$596)-MIN(ROW('Care profiles'!$O$10:$O$596))+1), ROWS($B$9:J22))),"")</f>
        <v>N</v>
      </c>
      <c r="J32" s="314" t="str" cm="1">
        <f t="array" ref="J32">IFERROR(INDEX('Care profiles'!$Q$10:$Q$596, SMALL(IF('Care profiles'!$C$10:$C$596=$B$9, ROW('Care profiles'!$Q$10:$Q$596)-MIN(ROW('Care profiles'!$Q$10:$Q$596))+1), ROWS($B$9:K22))),"")</f>
        <v>N</v>
      </c>
      <c r="K32" s="313" t="str" cm="1">
        <f t="array" ref="K32">IFERROR(INDEX('Care profiles'!$R$10:$R$596, SMALL(IF('Care profiles'!$C$10:$C$596=$B$9, ROW('Care profiles'!$R$10:$R$596)-MIN(ROW('Care profiles'!$R$10:$R$596))+1), ROWS($B$9:L22))),"")</f>
        <v>n/a</v>
      </c>
      <c r="L32" s="315" t="str" cm="1">
        <f t="array" ref="L32">IFERROR(INDEX('Care profiles'!$S$10:$S$596, SMALL(IF('Care profiles'!$C$10:$C$596=$B$9, ROW('Care profiles'!$S$10:$S$596)-MIN(ROW('Care profiles'!$S$10:$S$596))+1), ROWS($B$9:M22))),"")</f>
        <v xml:space="preserve">Evidence-based digital training alternative (including refresher trainings). This is an evolving space. Programs need to be designed and evaluated. Activity duration here is estimated at one session per person of 90 minutes but not captured in the model's activity outputs as they do not represent provision of training by a training facilitator but rather time spent by the public to engage in online training. </v>
      </c>
      <c r="M32" s="315" t="str" cm="1">
        <f t="array" ref="M32">IFERROR(INDEX('Care profiles'!$T$10:$T$596, SMALL(IF('Care profiles'!$C$10:$C$596=$B$9, ROW('Care profiles'!$T$10:$T$596)-MIN(ROW('Care profiles'!$T$10:$T$596))+1), ROWS($B$9:N22))),"")</f>
        <v>Estimate of population applicable based on Mental Health First Aid annual report data of the number of participating trainees (n = 86,730) in 2022 (https://www.mhfa.com.au/wp-content/uploads/2023/11/MHFA_Annual-Report-2022.pdf) divided by the Australian Bureau of Statistics Estimated Resident Population (18+ years, n = 20,317,500) as of 30 June 2022 (approx. 0.5%). The 0.5% estimate has then been apportioned across the face-to-face, digital and refresher skills-training lines within the care profile (i.e., 0.4% of the adult population receiving face-to-face skills training, 0.05% receiving digital-based skills training, and 0.05% receiving face-to-face refresher training).</v>
      </c>
      <c r="N32" s="316" t="str" cm="1">
        <f t="array" ref="N32">IFERROR(INDEX('Care profiles'!$U$10:$U$596, SMALL(IF('Care profiles'!$C$10:$C$596=$B$9, ROW('Care profiles'!$U$10:$U$596)-MIN(ROW('Care profiles'!$U$10:$U$596))+1), ROWS($B$9:O22))),"")</f>
        <v>DAI</v>
      </c>
      <c r="O32" s="316" t="str" cm="1">
        <f t="array" ref="O32">IFERROR(INDEX('Care profiles'!$V$10:$V$596, SMALL(IF('Care profiles'!$C$10:$C$596=$B$9, ROW('Care profiles'!$V$10:$V$596)-MIN(ROW('Care profiles'!$V$10:$V$596))+1), ROWS($B$9:P22))),"")</f>
        <v>BE</v>
      </c>
      <c r="P32" s="316" t="str" cm="1">
        <f t="array" ref="P32">IFERROR(INDEX('Care profiles'!$W$10:$W$596, SMALL(IF('Care profiles'!$C$10:$C$596=$B$9, ROW('Care profiles'!$W$10:$W$596)-MIN(ROW('Care profiles'!$W$10:$W$596))+1), ROWS($B$9:Q22))),"")</f>
        <v>NA</v>
      </c>
    </row>
    <row r="33" spans="1:16" ht="14.55" customHeight="1" x14ac:dyDescent="0.3">
      <c r="A33" s="10" t="str" cm="1">
        <f t="array" ref="A33">IFERROR(INDEX('Care profiles'!$E$10:$E$596, SMALL(IF('Care profiles'!$C$10:$C$596=$B$9, ROW('Care profiles'!$E$10:$E$596)-MIN(ROW('Care profiles'!$E$10:$E$596))+1), ROWS($B$9:B23))),"")</f>
        <v>Refresher Skills Training – Peers (Community)</v>
      </c>
      <c r="B33" s="317" cm="1">
        <f t="array" ref="B33">IFERROR(INDEX('Care profiles'!$F$10:$F$596, SMALL(IF('Care profiles'!$C$10:$C$596=$B$9, ROW('Care profiles'!$F$10:$F$596)-MIN(ROW('Care profiles'!$F$10:$F$596))+1), ROWS($B$9:C23))),"")</f>
        <v>5.0000000000000001E-4</v>
      </c>
      <c r="C33" s="314" cm="1">
        <f t="array" ref="C33">IFERROR(INDEX('Care profiles'!$G$10:$G$596, SMALL(IF('Care profiles'!$C$10:$C$596=$B$9, ROW('Care profiles'!$G$10:$G$596)-MIN(ROW('Care profiles'!$G$10:$G$596))+1), ROWS($B$9:D23))),"")</f>
        <v>1</v>
      </c>
      <c r="D33" s="314" cm="1">
        <f t="array" ref="D33">IFERROR(INDEX('Care profiles'!$H$10:$H$596, SMALL(IF('Care profiles'!$C$10:$C$596=$B$9, ROW('Care profiles'!$H$10:$H$596)-MIN(ROW('Care profiles'!$H$10:$H$596))+1), ROWS($B$9:E23))),"")</f>
        <v>120</v>
      </c>
      <c r="E33" s="314" t="str" cm="1">
        <f t="array" ref="E33">IFERROR(INDEX('Care profiles'!$I$10:$I$596, SMALL(IF('Care profiles'!$C$10:$C$596=$B$9, ROW('Care profiles'!$I$10:$I$596)-MIN(ROW('Care profiles'!$I$10:$I$596))+1), ROWS($B$9:F23))),"")</f>
        <v>min</v>
      </c>
      <c r="F33" s="314" t="str" cm="1">
        <f t="array" ref="F33">IFERROR(INDEX('Care profiles'!$J$10:$J$596, SMALL(IF('Care profiles'!$C$10:$C$596=$B$9, ROW('Care profiles'!$J$10:$J$596)-MIN(ROW('Care profiles'!$J$10:$J$596))+1), ROWS($B$9:G23))),"")</f>
        <v>Training Facilitator</v>
      </c>
      <c r="G33" s="314" t="str" cm="1">
        <f t="array" ref="G33">IFERROR(INDEX('Care profiles'!$K$10:$K$596, SMALL(IF('Care profiles'!$C$10:$C$596=$B$9, ROW('Care profiles'!$K$10:$K$596)-MIN(ROW('Care profiles'!$K$10:$K$596))+1), ROWS($B$9:H23))),"")</f>
        <v>n/a</v>
      </c>
      <c r="H33" s="314" t="str" cm="1">
        <f t="array" ref="H33">IFERROR(INDEX('Care profiles'!$M$10:$M$596, SMALL(IF('Care profiles'!$C$10:$C$596=$B$9, ROW('Care profiles'!$M$10:$M$596)-MIN(ROW('Care profiles'!$M$10:$M$596))+1), ROWS($B$9:I23))),"")</f>
        <v>Y</v>
      </c>
      <c r="I33" s="314" t="str" cm="1">
        <f t="array" ref="I33">IFERROR(INDEX('Care profiles'!$O$10:$O$596, SMALL(IF('Care profiles'!$C$10:$C$596=$B$9, ROW('Care profiles'!$O$10:$O$596)-MIN(ROW('Care profiles'!$O$10:$O$596))+1), ROWS($B$9:J23))),"")</f>
        <v>N</v>
      </c>
      <c r="J33" s="314" t="str" cm="1">
        <f t="array" ref="J33">IFERROR(INDEX('Care profiles'!$Q$10:$Q$596, SMALL(IF('Care profiles'!$C$10:$C$596=$B$9, ROW('Care profiles'!$Q$10:$Q$596)-MIN(ROW('Care profiles'!$Q$10:$Q$596))+1), ROWS($B$9:K23))),"")</f>
        <v>N</v>
      </c>
      <c r="K33" s="313" cm="1">
        <f t="array" ref="K33">IFERROR(INDEX('Care profiles'!$R$10:$R$596, SMALL(IF('Care profiles'!$C$10:$C$596=$B$9, ROW('Care profiles'!$R$10:$R$596)-MIN(ROW('Care profiles'!$R$10:$R$596))+1), ROWS($B$9:L23))),"")</f>
        <v>0.1</v>
      </c>
      <c r="L33" s="315" t="str" cm="1">
        <f t="array" ref="L33">IFERROR(INDEX('Care profiles'!$S$10:$S$596, SMALL(IF('Care profiles'!$C$10:$C$596=$B$9, ROW('Care profiles'!$S$10:$S$596)-MIN(ROW('Care profiles'!$S$10:$S$596))+1), ROWS($B$9:M23))),"")</f>
        <v xml:space="preserve">Refresher training to maintain currency of skills and knowledge retention. Refresher training is assumed to take half the duration of initial training time. </v>
      </c>
      <c r="M33" s="315" t="str" cm="1">
        <f t="array" ref="M33">IFERROR(INDEX('Care profiles'!$T$10:$T$596, SMALL(IF('Care profiles'!$C$10:$C$596=$B$9, ROW('Care profiles'!$T$10:$T$596)-MIN(ROW('Care profiles'!$T$10:$T$596))+1), ROWS($B$9:N23))),"")</f>
        <v>Estimate of population applicable based on Mental Health First Aid annual report data of the number of participating trainees (n = 86,730) in 2022 (https://www.mhfa.com.au/wp-content/uploads/2023/11/MHFA_Annual-Report-2022.pdf) divided by the Australian Bureau of Statistics Estimated Resident Population (18+ years, n = 20,317,500) as of 30 June 2022 (approx. 0.5%). The 0.5% estimate has then been apportioned across the face-to-face, digital and refresher skills-training lines within the care profile (i.e., 0.4% of the adult population receiving face-to-face skills training, 0.05% receiving digital-based skills training, and 0.05% receiving face-to-face refresher training).</v>
      </c>
      <c r="N33" s="316" t="str" cm="1">
        <f t="array" ref="N33">IFERROR(INDEX('Care profiles'!$U$10:$U$596, SMALL(IF('Care profiles'!$C$10:$C$596=$B$9, ROW('Care profiles'!$U$10:$U$596)-MIN(ROW('Care profiles'!$U$10:$U$596))+1), ROWS($B$9:O23))),"")</f>
        <v>DAI</v>
      </c>
      <c r="O33" s="316" t="str" cm="1">
        <f t="array" ref="O33">IFERROR(INDEX('Care profiles'!$V$10:$V$596, SMALL(IF('Care profiles'!$C$10:$C$596=$B$9, ROW('Care profiles'!$V$10:$V$596)-MIN(ROW('Care profiles'!$V$10:$V$596))+1), ROWS($B$9:P23))),"")</f>
        <v>FGA</v>
      </c>
      <c r="P33" s="316" t="str" cm="1">
        <f t="array" ref="P33">IFERROR(INDEX('Care profiles'!$W$10:$W$596, SMALL(IF('Care profiles'!$C$10:$C$596=$B$9, ROW('Care profiles'!$W$10:$W$596)-MIN(ROW('Care profiles'!$W$10:$W$596))+1), ROWS($B$9:Q23))),"")</f>
        <v>FGA</v>
      </c>
    </row>
    <row r="34" spans="1:16" ht="14.55" customHeight="1" x14ac:dyDescent="0.3">
      <c r="A34" s="10" t="str" cm="1">
        <f t="array" ref="A34">IFERROR(INDEX('Care profiles'!$E$10:$E$596, SMALL(IF('Care profiles'!$C$10:$C$596=$B$9, ROW('Care profiles'!$E$10:$E$596)-MIN(ROW('Care profiles'!$E$10:$E$596))+1), ROWS($B$9:B24))),"")</f>
        <v>Postvention Guidelines</v>
      </c>
      <c r="B34" s="317" cm="1">
        <f t="array" ref="B34">IFERROR(INDEX('Care profiles'!$F$10:$F$596, SMALL(IF('Care profiles'!$C$10:$C$596=$B$9, ROW('Care profiles'!$F$10:$F$596)-MIN(ROW('Care profiles'!$F$10:$F$596))+1), ROWS($B$9:C24))),"")</f>
        <v>1</v>
      </c>
      <c r="C34" s="314" t="str" cm="1">
        <f t="array" ref="C34">IFERROR(INDEX('Care profiles'!$G$10:$G$596, SMALL(IF('Care profiles'!$C$10:$C$596=$B$9, ROW('Care profiles'!$G$10:$G$596)-MIN(ROW('Care profiles'!$G$10:$G$596))+1), ROWS($B$9:D24))),"")</f>
        <v>n/a</v>
      </c>
      <c r="D34" s="314" t="str" cm="1">
        <f t="array" ref="D34">IFERROR(INDEX('Care profiles'!$H$10:$H$596, SMALL(IF('Care profiles'!$C$10:$C$596=$B$9, ROW('Care profiles'!$H$10:$H$596)-MIN(ROW('Care profiles'!$H$10:$H$596))+1), ROWS($B$9:E24))),"")</f>
        <v>n/a</v>
      </c>
      <c r="E34" s="314" t="str" cm="1">
        <f t="array" ref="E34">IFERROR(INDEX('Care profiles'!$I$10:$I$596, SMALL(IF('Care profiles'!$C$10:$C$596=$B$9, ROW('Care profiles'!$I$10:$I$596)-MIN(ROW('Care profiles'!$I$10:$I$596))+1), ROWS($B$9:F24))),"")</f>
        <v>n/a</v>
      </c>
      <c r="F34" s="314" t="str" cm="1">
        <f t="array" ref="F34">IFERROR(INDEX('Care profiles'!$J$10:$J$596, SMALL(IF('Care profiles'!$C$10:$C$596=$B$9, ROW('Care profiles'!$J$10:$J$596)-MIN(ROW('Care profiles'!$J$10:$J$596))+1), ROWS($B$9:G24))),"")</f>
        <v>n/a</v>
      </c>
      <c r="G34" s="314" t="str" cm="1">
        <f t="array" ref="G34">IFERROR(INDEX('Care profiles'!$K$10:$K$596, SMALL(IF('Care profiles'!$C$10:$C$596=$B$9, ROW('Care profiles'!$K$10:$K$596)-MIN(ROW('Care profiles'!$K$10:$K$596))+1), ROWS($B$9:H24))),"")</f>
        <v>n/a</v>
      </c>
      <c r="H34" s="314" t="str" cm="1">
        <f t="array" ref="H34">IFERROR(INDEX('Care profiles'!$M$10:$M$596, SMALL(IF('Care profiles'!$C$10:$C$596=$B$9, ROW('Care profiles'!$M$10:$M$596)-MIN(ROW('Care profiles'!$M$10:$M$596))+1), ROWS($B$9:I24))),"")</f>
        <v>N</v>
      </c>
      <c r="I34" s="314" t="str" cm="1">
        <f t="array" ref="I34">IFERROR(INDEX('Care profiles'!$O$10:$O$596, SMALL(IF('Care profiles'!$C$10:$C$596=$B$9, ROW('Care profiles'!$O$10:$O$596)-MIN(ROW('Care profiles'!$O$10:$O$596))+1), ROWS($B$9:J24))),"")</f>
        <v>Y</v>
      </c>
      <c r="J34" s="314" t="str" cm="1">
        <f t="array" ref="J34">IFERROR(INDEX('Care profiles'!$Q$10:$Q$596, SMALL(IF('Care profiles'!$C$10:$C$596=$B$9, ROW('Care profiles'!$Q$10:$Q$596)-MIN(ROW('Care profiles'!$Q$10:$Q$596))+1), ROWS($B$9:K24))),"")</f>
        <v>Y</v>
      </c>
      <c r="K34" s="313" t="str" cm="1">
        <f t="array" ref="K34">IFERROR(INDEX('Care profiles'!$R$10:$R$596, SMALL(IF('Care profiles'!$C$10:$C$596=$B$9, ROW('Care profiles'!$R$10:$R$596)-MIN(ROW('Care profiles'!$R$10:$R$596))+1), ROWS($B$9:L24))),"")</f>
        <v>n/a</v>
      </c>
      <c r="L34" s="315" t="str" cm="1">
        <f t="array" ref="L34">IFERROR(INDEX('Care profiles'!$S$10:$S$596, SMALL(IF('Care profiles'!$C$10:$C$596=$B$9, ROW('Care profiles'!$S$10:$S$596)-MIN(ROW('Care profiles'!$S$10:$S$596))+1), ROWS($B$9:M24))),"")</f>
        <v>Postvention guidelines</v>
      </c>
      <c r="M34" s="315" t="str" cm="1">
        <f t="array" ref="M34">IFERROR(INDEX('Care profiles'!$T$10:$T$596, SMALL(IF('Care profiles'!$C$10:$C$596=$B$9, ROW('Care profiles'!$T$10:$T$596)-MIN(ROW('Care profiles'!$T$10:$T$596))+1), ROWS($B$9:N24))),"")</f>
        <v>Postvention guidelines are structured recommendations designed to support individuals and communities after a suicide has occurred. Their primary goals are to: provide immediate support to those affected by the suicide (family, friends, peers, coworkers), reduce the risk of further suicides, promote healing and help individuals and communities process grief in healthy ways, offer guidance on how to communicate about the suicide safely and sensitively, coordinate a response across relevant services (mental health professionals, schools, workplaces, media). These guidelines are used in schools, workplaces, healthcare systems, and communities to ensure an organized and compassionate response that balances support with prevention.</v>
      </c>
      <c r="N34" s="316" t="str" cm="1">
        <f t="array" ref="N34">IFERROR(INDEX('Care profiles'!$U$10:$U$596, SMALL(IF('Care profiles'!$C$10:$C$596=$B$9, ROW('Care profiles'!$U$10:$U$596)-MIN(ROW('Care profiles'!$U$10:$U$596))+1), ROWS($B$9:O24))),"")</f>
        <v>BE</v>
      </c>
      <c r="O34" s="316" t="str" cm="1">
        <f t="array" ref="O34">IFERROR(INDEX('Care profiles'!$V$10:$V$596, SMALL(IF('Care profiles'!$C$10:$C$596=$B$9, ROW('Care profiles'!$V$10:$V$596)-MIN(ROW('Care profiles'!$V$10:$V$596))+1), ROWS($B$9:P24))),"")</f>
        <v>NA</v>
      </c>
      <c r="P34" s="316" t="str" cm="1">
        <f t="array" ref="P34">IFERROR(INDEX('Care profiles'!$W$10:$W$596, SMALL(IF('Care profiles'!$C$10:$C$596=$B$9, ROW('Care profiles'!$W$10:$W$596)-MIN(ROW('Care profiles'!$W$10:$W$596))+1), ROWS($B$9:Q24))),"")</f>
        <v>NA</v>
      </c>
    </row>
    <row r="35" spans="1:16" ht="14.55" customHeight="1" x14ac:dyDescent="0.3">
      <c r="A35" s="10" t="str" cm="1">
        <f t="array" ref="A35">IFERROR(INDEX('Care profiles'!$E$10:$E$596, SMALL(IF('Care profiles'!$C$10:$C$596=$B$9, ROW('Care profiles'!$E$10:$E$596)-MIN(ROW('Care profiles'!$E$10:$E$596))+1), ROWS($B$9:B25))),"")</f>
        <v/>
      </c>
      <c r="B35" s="317" t="str" cm="1">
        <f t="array" ref="B35">IFERROR(INDEX('Care profiles'!$F$10:$F$596, SMALL(IF('Care profiles'!$C$10:$C$596=$B$9, ROW('Care profiles'!$F$10:$F$596)-MIN(ROW('Care profiles'!$F$10:$F$596))+1), ROWS($B$9:C25))),"")</f>
        <v/>
      </c>
      <c r="C35" s="314" t="str" cm="1">
        <f t="array" ref="C35">IFERROR(INDEX('Care profiles'!$G$10:$G$596, SMALL(IF('Care profiles'!$C$10:$C$596=$B$9, ROW('Care profiles'!$G$10:$G$596)-MIN(ROW('Care profiles'!$G$10:$G$596))+1), ROWS($B$9:D25))),"")</f>
        <v/>
      </c>
      <c r="D35" s="314" t="str" cm="1">
        <f t="array" ref="D35">IFERROR(INDEX('Care profiles'!$H$10:$H$596, SMALL(IF('Care profiles'!$C$10:$C$596=$B$9, ROW('Care profiles'!$H$10:$H$596)-MIN(ROW('Care profiles'!$H$10:$H$596))+1), ROWS($B$9:E25))),"")</f>
        <v/>
      </c>
      <c r="E35" s="314" t="str" cm="1">
        <f t="array" ref="E35">IFERROR(INDEX('Care profiles'!$I$10:$I$596, SMALL(IF('Care profiles'!$C$10:$C$596=$B$9, ROW('Care profiles'!$I$10:$I$596)-MIN(ROW('Care profiles'!$I$10:$I$596))+1), ROWS($B$9:F25))),"")</f>
        <v/>
      </c>
      <c r="F35" s="314" t="str" cm="1">
        <f t="array" ref="F35">IFERROR(INDEX('Care profiles'!$J$10:$J$596, SMALL(IF('Care profiles'!$C$10:$C$596=$B$9, ROW('Care profiles'!$J$10:$J$596)-MIN(ROW('Care profiles'!$J$10:$J$596))+1), ROWS($B$9:G25))),"")</f>
        <v/>
      </c>
      <c r="G35" s="314" t="str" cm="1">
        <f t="array" ref="G35">IFERROR(INDEX('Care profiles'!$K$10:$K$596, SMALL(IF('Care profiles'!$C$10:$C$596=$B$9, ROW('Care profiles'!$K$10:$K$596)-MIN(ROW('Care profiles'!$K$10:$K$596))+1), ROWS($B$9:H25))),"")</f>
        <v/>
      </c>
      <c r="H35" s="314" t="str" cm="1">
        <f t="array" ref="H35">IFERROR(INDEX('Care profiles'!$M$10:$M$596, SMALL(IF('Care profiles'!$C$10:$C$596=$B$9, ROW('Care profiles'!$M$10:$M$596)-MIN(ROW('Care profiles'!$M$10:$M$596))+1), ROWS($B$9:I25))),"")</f>
        <v/>
      </c>
      <c r="I35" s="314" t="str" cm="1">
        <f t="array" ref="I35">IFERROR(INDEX('Care profiles'!$O$10:$O$596, SMALL(IF('Care profiles'!$C$10:$C$596=$B$9, ROW('Care profiles'!$O$10:$O$596)-MIN(ROW('Care profiles'!$O$10:$O$596))+1), ROWS($B$9:J25))),"")</f>
        <v/>
      </c>
      <c r="J35" s="314" t="str" cm="1">
        <f t="array" ref="J35">IFERROR(INDEX('Care profiles'!$Q$10:$Q$596, SMALL(IF('Care profiles'!$C$10:$C$596=$B$9, ROW('Care profiles'!$Q$10:$Q$596)-MIN(ROW('Care profiles'!$Q$10:$Q$596))+1), ROWS($B$9:K25))),"")</f>
        <v/>
      </c>
      <c r="K35" s="313" t="str" cm="1">
        <f t="array" ref="K35">IFERROR(INDEX('Care profiles'!$R$10:$R$596, SMALL(IF('Care profiles'!$C$10:$C$596=$B$9, ROW('Care profiles'!$R$10:$R$596)-MIN(ROW('Care profiles'!$R$10:$R$596))+1), ROWS($B$9:L25))),"")</f>
        <v/>
      </c>
      <c r="L35" s="315" t="str" cm="1">
        <f t="array" ref="L35">IFERROR(INDEX('Care profiles'!$S$10:$S$596, SMALL(IF('Care profiles'!$C$10:$C$596=$B$9, ROW('Care profiles'!$S$10:$S$596)-MIN(ROW('Care profiles'!$S$10:$S$596))+1), ROWS($B$9:M25))),"")</f>
        <v/>
      </c>
      <c r="M35" s="315" t="str" cm="1">
        <f t="array" ref="M35">IFERROR(INDEX('Care profiles'!$T$10:$T$596, SMALL(IF('Care profiles'!$C$10:$C$596=$B$9, ROW('Care profiles'!$T$10:$T$596)-MIN(ROW('Care profiles'!$T$10:$T$596))+1), ROWS($B$9:N25))),"")</f>
        <v/>
      </c>
      <c r="N35" s="316" t="str" cm="1">
        <f t="array" ref="N35">IFERROR(INDEX('Care profiles'!$U$10:$U$596, SMALL(IF('Care profiles'!$C$10:$C$596=$B$9, ROW('Care profiles'!$U$10:$U$596)-MIN(ROW('Care profiles'!$U$10:$U$596))+1), ROWS($B$9:O25))),"")</f>
        <v/>
      </c>
      <c r="O35" s="316" t="str" cm="1">
        <f t="array" ref="O35">IFERROR(INDEX('Care profiles'!$V$10:$V$596, SMALL(IF('Care profiles'!$C$10:$C$596=$B$9, ROW('Care profiles'!$V$10:$V$596)-MIN(ROW('Care profiles'!$V$10:$V$596))+1), ROWS($B$9:P25))),"")</f>
        <v/>
      </c>
      <c r="P35" s="316" t="str" cm="1">
        <f t="array" ref="P35">IFERROR(INDEX('Care profiles'!$W$10:$W$596, SMALL(IF('Care profiles'!$C$10:$C$596=$B$9, ROW('Care profiles'!$W$10:$W$596)-MIN(ROW('Care profiles'!$W$10:$W$596))+1), ROWS($B$9:Q25))),"")</f>
        <v/>
      </c>
    </row>
    <row r="36" spans="1:16" ht="14.55" customHeight="1" x14ac:dyDescent="0.3">
      <c r="A36" s="10" t="str" cm="1">
        <f t="array" ref="A36">IFERROR(INDEX('Care profiles'!$E$10:$E$596, SMALL(IF('Care profiles'!$C$10:$C$596=$B$9, ROW('Care profiles'!$E$10:$E$596)-MIN(ROW('Care profiles'!$E$10:$E$596))+1), ROWS($B$9:B26))),"")</f>
        <v/>
      </c>
      <c r="B36" s="317" t="str" cm="1">
        <f t="array" ref="B36">IFERROR(INDEX('Care profiles'!$F$10:$F$596, SMALL(IF('Care profiles'!$C$10:$C$596=$B$9, ROW('Care profiles'!$F$10:$F$596)-MIN(ROW('Care profiles'!$F$10:$F$596))+1), ROWS($B$9:C26))),"")</f>
        <v/>
      </c>
      <c r="C36" s="314" t="str" cm="1">
        <f t="array" ref="C36">IFERROR(INDEX('Care profiles'!$G$10:$G$596, SMALL(IF('Care profiles'!$C$10:$C$596=$B$9, ROW('Care profiles'!$G$10:$G$596)-MIN(ROW('Care profiles'!$G$10:$G$596))+1), ROWS($B$9:D26))),"")</f>
        <v/>
      </c>
      <c r="D36" s="314" t="str" cm="1">
        <f t="array" ref="D36">IFERROR(INDEX('Care profiles'!$H$10:$H$596, SMALL(IF('Care profiles'!$C$10:$C$596=$B$9, ROW('Care profiles'!$H$10:$H$596)-MIN(ROW('Care profiles'!$H$10:$H$596))+1), ROWS($B$9:E26))),"")</f>
        <v/>
      </c>
      <c r="E36" s="314" t="str" cm="1">
        <f t="array" ref="E36">IFERROR(INDEX('Care profiles'!$I$10:$I$596, SMALL(IF('Care profiles'!$C$10:$C$596=$B$9, ROW('Care profiles'!$I$10:$I$596)-MIN(ROW('Care profiles'!$I$10:$I$596))+1), ROWS($B$9:F26))),"")</f>
        <v/>
      </c>
      <c r="F36" s="314" t="str" cm="1">
        <f t="array" ref="F36">IFERROR(INDEX('Care profiles'!$J$10:$J$596, SMALL(IF('Care profiles'!$C$10:$C$596=$B$9, ROW('Care profiles'!$J$10:$J$596)-MIN(ROW('Care profiles'!$J$10:$J$596))+1), ROWS($B$9:G26))),"")</f>
        <v/>
      </c>
      <c r="G36" s="314" t="str" cm="1">
        <f t="array" ref="G36">IFERROR(INDEX('Care profiles'!$K$10:$K$596, SMALL(IF('Care profiles'!$C$10:$C$596=$B$9, ROW('Care profiles'!$K$10:$K$596)-MIN(ROW('Care profiles'!$K$10:$K$596))+1), ROWS($B$9:H26))),"")</f>
        <v/>
      </c>
      <c r="H36" s="314" t="str" cm="1">
        <f t="array" ref="H36">IFERROR(INDEX('Care profiles'!$M$10:$M$596, SMALL(IF('Care profiles'!$C$10:$C$596=$B$9, ROW('Care profiles'!$M$10:$M$596)-MIN(ROW('Care profiles'!$M$10:$M$596))+1), ROWS($B$9:I26))),"")</f>
        <v/>
      </c>
      <c r="I36" s="314" t="str" cm="1">
        <f t="array" ref="I36">IFERROR(INDEX('Care profiles'!$O$10:$O$596, SMALL(IF('Care profiles'!$C$10:$C$596=$B$9, ROW('Care profiles'!$O$10:$O$596)-MIN(ROW('Care profiles'!$O$10:$O$596))+1), ROWS($B$9:J26))),"")</f>
        <v/>
      </c>
      <c r="J36" s="314" t="str" cm="1">
        <f t="array" ref="J36">IFERROR(INDEX('Care profiles'!$Q$10:$Q$596, SMALL(IF('Care profiles'!$C$10:$C$596=$B$9, ROW('Care profiles'!$Q$10:$Q$596)-MIN(ROW('Care profiles'!$Q$10:$Q$596))+1), ROWS($B$9:K26))),"")</f>
        <v/>
      </c>
      <c r="K36" s="313" t="str" cm="1">
        <f t="array" ref="K36">IFERROR(INDEX('Care profiles'!$R$10:$R$596, SMALL(IF('Care profiles'!$C$10:$C$596=$B$9, ROW('Care profiles'!$R$10:$R$596)-MIN(ROW('Care profiles'!$R$10:$R$596))+1), ROWS($B$9:L26))),"")</f>
        <v/>
      </c>
      <c r="L36" s="315" t="str" cm="1">
        <f t="array" ref="L36">IFERROR(INDEX('Care profiles'!$S$10:$S$596, SMALL(IF('Care profiles'!$C$10:$C$596=$B$9, ROW('Care profiles'!$S$10:$S$596)-MIN(ROW('Care profiles'!$S$10:$S$596))+1), ROWS($B$9:M26))),"")</f>
        <v/>
      </c>
      <c r="M36" s="315" t="str" cm="1">
        <f t="array" ref="M36">IFERROR(INDEX('Care profiles'!$T$10:$T$596, SMALL(IF('Care profiles'!$C$10:$C$596=$B$9, ROW('Care profiles'!$T$10:$T$596)-MIN(ROW('Care profiles'!$T$10:$T$596))+1), ROWS($B$9:N26))),"")</f>
        <v/>
      </c>
      <c r="N36" s="316" t="str" cm="1">
        <f t="array" ref="N36">IFERROR(INDEX('Care profiles'!$U$10:$U$596, SMALL(IF('Care profiles'!$C$10:$C$596=$B$9, ROW('Care profiles'!$U$10:$U$596)-MIN(ROW('Care profiles'!$U$10:$U$596))+1), ROWS($B$9:O26))),"")</f>
        <v/>
      </c>
      <c r="O36" s="316" t="str" cm="1">
        <f t="array" ref="O36">IFERROR(INDEX('Care profiles'!$V$10:$V$596, SMALL(IF('Care profiles'!$C$10:$C$596=$B$9, ROW('Care profiles'!$V$10:$V$596)-MIN(ROW('Care profiles'!$V$10:$V$596))+1), ROWS($B$9:P26))),"")</f>
        <v/>
      </c>
      <c r="P36" s="316" t="str" cm="1">
        <f t="array" ref="P36">IFERROR(INDEX('Care profiles'!$W$10:$W$596, SMALL(IF('Care profiles'!$C$10:$C$596=$B$9, ROW('Care profiles'!$W$10:$W$596)-MIN(ROW('Care profiles'!$W$10:$W$596))+1), ROWS($B$9:Q26))),"")</f>
        <v/>
      </c>
    </row>
    <row r="37" spans="1:16" ht="14.55" customHeight="1" x14ac:dyDescent="0.3">
      <c r="A37" s="10" t="str" cm="1">
        <f t="array" ref="A37">IFERROR(INDEX('Care profiles'!$E$10:$E$596, SMALL(IF('Care profiles'!$C$10:$C$596=$B$9, ROW('Care profiles'!$E$10:$E$596)-MIN(ROW('Care profiles'!$E$10:$E$596))+1), ROWS($B$9:B27))),"")</f>
        <v/>
      </c>
      <c r="B37" s="317" t="str" cm="1">
        <f t="array" ref="B37">IFERROR(INDEX('Care profiles'!$F$10:$F$596, SMALL(IF('Care profiles'!$C$10:$C$596=$B$9, ROW('Care profiles'!$F$10:$F$596)-MIN(ROW('Care profiles'!$F$10:$F$596))+1), ROWS($B$9:C27))),"")</f>
        <v/>
      </c>
      <c r="C37" s="314" t="str" cm="1">
        <f t="array" ref="C37">IFERROR(INDEX('Care profiles'!$G$10:$G$596, SMALL(IF('Care profiles'!$C$10:$C$596=$B$9, ROW('Care profiles'!$G$10:$G$596)-MIN(ROW('Care profiles'!$G$10:$G$596))+1), ROWS($B$9:D27))),"")</f>
        <v/>
      </c>
      <c r="D37" s="314" t="str" cm="1">
        <f t="array" ref="D37">IFERROR(INDEX('Care profiles'!$H$10:$H$596, SMALL(IF('Care profiles'!$C$10:$C$596=$B$9, ROW('Care profiles'!$H$10:$H$596)-MIN(ROW('Care profiles'!$H$10:$H$596))+1), ROWS($B$9:E27))),"")</f>
        <v/>
      </c>
      <c r="E37" s="314" t="str" cm="1">
        <f t="array" ref="E37">IFERROR(INDEX('Care profiles'!$I$10:$I$596, SMALL(IF('Care profiles'!$C$10:$C$596=$B$9, ROW('Care profiles'!$I$10:$I$596)-MIN(ROW('Care profiles'!$I$10:$I$596))+1), ROWS($B$9:F27))),"")</f>
        <v/>
      </c>
      <c r="F37" s="314" t="str" cm="1">
        <f t="array" ref="F37">IFERROR(INDEX('Care profiles'!$J$10:$J$596, SMALL(IF('Care profiles'!$C$10:$C$596=$B$9, ROW('Care profiles'!$J$10:$J$596)-MIN(ROW('Care profiles'!$J$10:$J$596))+1), ROWS($B$9:G27))),"")</f>
        <v/>
      </c>
      <c r="G37" s="314" t="str" cm="1">
        <f t="array" ref="G37">IFERROR(INDEX('Care profiles'!$K$10:$K$596, SMALL(IF('Care profiles'!$C$10:$C$596=$B$9, ROW('Care profiles'!$K$10:$K$596)-MIN(ROW('Care profiles'!$K$10:$K$596))+1), ROWS($B$9:H27))),"")</f>
        <v/>
      </c>
      <c r="H37" s="314" t="str" cm="1">
        <f t="array" ref="H37">IFERROR(INDEX('Care profiles'!$M$10:$M$596, SMALL(IF('Care profiles'!$C$10:$C$596=$B$9, ROW('Care profiles'!$M$10:$M$596)-MIN(ROW('Care profiles'!$M$10:$M$596))+1), ROWS($B$9:I27))),"")</f>
        <v/>
      </c>
      <c r="I37" s="314" t="str" cm="1">
        <f t="array" ref="I37">IFERROR(INDEX('Care profiles'!$O$10:$O$596, SMALL(IF('Care profiles'!$C$10:$C$596=$B$9, ROW('Care profiles'!$O$10:$O$596)-MIN(ROW('Care profiles'!$O$10:$O$596))+1), ROWS($B$9:J27))),"")</f>
        <v/>
      </c>
      <c r="J37" s="314" t="str" cm="1">
        <f t="array" ref="J37">IFERROR(INDEX('Care profiles'!$Q$10:$Q$596, SMALL(IF('Care profiles'!$C$10:$C$596=$B$9, ROW('Care profiles'!$Q$10:$Q$596)-MIN(ROW('Care profiles'!$Q$10:$Q$596))+1), ROWS($B$9:K27))),"")</f>
        <v/>
      </c>
      <c r="K37" s="313" t="str" cm="1">
        <f t="array" ref="K37">IFERROR(INDEX('Care profiles'!$R$10:$R$596, SMALL(IF('Care profiles'!$C$10:$C$596=$B$9, ROW('Care profiles'!$R$10:$R$596)-MIN(ROW('Care profiles'!$R$10:$R$596))+1), ROWS($B$9:L27))),"")</f>
        <v/>
      </c>
      <c r="L37" s="315" t="str" cm="1">
        <f t="array" ref="L37">IFERROR(INDEX('Care profiles'!$S$10:$S$596, SMALL(IF('Care profiles'!$C$10:$C$596=$B$9, ROW('Care profiles'!$S$10:$S$596)-MIN(ROW('Care profiles'!$S$10:$S$596))+1), ROWS($B$9:M27))),"")</f>
        <v/>
      </c>
      <c r="M37" s="315" t="str" cm="1">
        <f t="array" ref="M37">IFERROR(INDEX('Care profiles'!$T$10:$T$596, SMALL(IF('Care profiles'!$C$10:$C$596=$B$9, ROW('Care profiles'!$T$10:$T$596)-MIN(ROW('Care profiles'!$T$10:$T$596))+1), ROWS($B$9:N27))),"")</f>
        <v/>
      </c>
      <c r="N37" s="316" t="str" cm="1">
        <f t="array" ref="N37">IFERROR(INDEX('Care profiles'!$U$10:$U$596, SMALL(IF('Care profiles'!$C$10:$C$596=$B$9, ROW('Care profiles'!$U$10:$U$596)-MIN(ROW('Care profiles'!$U$10:$U$596))+1), ROWS($B$9:O27))),"")</f>
        <v/>
      </c>
      <c r="O37" s="316" t="str" cm="1">
        <f t="array" ref="O37">IFERROR(INDEX('Care profiles'!$V$10:$V$596, SMALL(IF('Care profiles'!$C$10:$C$596=$B$9, ROW('Care profiles'!$V$10:$V$596)-MIN(ROW('Care profiles'!$V$10:$V$596))+1), ROWS($B$9:P27))),"")</f>
        <v/>
      </c>
      <c r="P37" s="316" t="str" cm="1">
        <f t="array" ref="P37">IFERROR(INDEX('Care profiles'!$W$10:$W$596, SMALL(IF('Care profiles'!$C$10:$C$596=$B$9, ROW('Care profiles'!$W$10:$W$596)-MIN(ROW('Care profiles'!$W$10:$W$596))+1), ROWS($B$9:Q27))),"")</f>
        <v/>
      </c>
    </row>
    <row r="38" spans="1:16" ht="14.55" customHeight="1" x14ac:dyDescent="0.3">
      <c r="A38" s="10" t="str" cm="1">
        <f t="array" ref="A38">IFERROR(INDEX('Care profiles'!$E$10:$E$596, SMALL(IF('Care profiles'!$C$10:$C$596=$B$9, ROW('Care profiles'!$E$10:$E$596)-MIN(ROW('Care profiles'!$E$10:$E$596))+1), ROWS($B$9:B28))),"")</f>
        <v/>
      </c>
      <c r="B38" s="317" t="str" cm="1">
        <f t="array" ref="B38">IFERROR(INDEX('Care profiles'!$F$10:$F$596, SMALL(IF('Care profiles'!$C$10:$C$596=$B$9, ROW('Care profiles'!$F$10:$F$596)-MIN(ROW('Care profiles'!$F$10:$F$596))+1), ROWS($B$9:C28))),"")</f>
        <v/>
      </c>
      <c r="C38" s="314" t="str" cm="1">
        <f t="array" ref="C38">IFERROR(INDEX('Care profiles'!$G$10:$G$596, SMALL(IF('Care profiles'!$C$10:$C$596=$B$9, ROW('Care profiles'!$G$10:$G$596)-MIN(ROW('Care profiles'!$G$10:$G$596))+1), ROWS($B$9:D28))),"")</f>
        <v/>
      </c>
      <c r="D38" s="314" t="str" cm="1">
        <f t="array" ref="D38">IFERROR(INDEX('Care profiles'!$H$10:$H$596, SMALL(IF('Care profiles'!$C$10:$C$596=$B$9, ROW('Care profiles'!$H$10:$H$596)-MIN(ROW('Care profiles'!$H$10:$H$596))+1), ROWS($B$9:E28))),"")</f>
        <v/>
      </c>
      <c r="E38" s="314" t="str" cm="1">
        <f t="array" ref="E38">IFERROR(INDEX('Care profiles'!$I$10:$I$596, SMALL(IF('Care profiles'!$C$10:$C$596=$B$9, ROW('Care profiles'!$I$10:$I$596)-MIN(ROW('Care profiles'!$I$10:$I$596))+1), ROWS($B$9:F28))),"")</f>
        <v/>
      </c>
      <c r="F38" s="314" t="str" cm="1">
        <f t="array" ref="F38">IFERROR(INDEX('Care profiles'!$J$10:$J$596, SMALL(IF('Care profiles'!$C$10:$C$596=$B$9, ROW('Care profiles'!$J$10:$J$596)-MIN(ROW('Care profiles'!$J$10:$J$596))+1), ROWS($B$9:G28))),"")</f>
        <v/>
      </c>
      <c r="G38" s="314" t="str" cm="1">
        <f t="array" ref="G38">IFERROR(INDEX('Care profiles'!$K$10:$K$596, SMALL(IF('Care profiles'!$C$10:$C$596=$B$9, ROW('Care profiles'!$K$10:$K$596)-MIN(ROW('Care profiles'!$K$10:$K$596))+1), ROWS($B$9:H28))),"")</f>
        <v/>
      </c>
      <c r="H38" s="314" t="str" cm="1">
        <f t="array" ref="H38">IFERROR(INDEX('Care profiles'!$M$10:$M$596, SMALL(IF('Care profiles'!$C$10:$C$596=$B$9, ROW('Care profiles'!$M$10:$M$596)-MIN(ROW('Care profiles'!$M$10:$M$596))+1), ROWS($B$9:I28))),"")</f>
        <v/>
      </c>
      <c r="I38" s="314" t="str" cm="1">
        <f t="array" ref="I38">IFERROR(INDEX('Care profiles'!$O$10:$O$596, SMALL(IF('Care profiles'!$C$10:$C$596=$B$9, ROW('Care profiles'!$O$10:$O$596)-MIN(ROW('Care profiles'!$O$10:$O$596))+1), ROWS($B$9:J28))),"")</f>
        <v/>
      </c>
      <c r="J38" s="314" t="str" cm="1">
        <f t="array" ref="J38">IFERROR(INDEX('Care profiles'!$Q$10:$Q$596, SMALL(IF('Care profiles'!$C$10:$C$596=$B$9, ROW('Care profiles'!$Q$10:$Q$596)-MIN(ROW('Care profiles'!$Q$10:$Q$596))+1), ROWS($B$9:K28))),"")</f>
        <v/>
      </c>
      <c r="K38" s="313" t="str" cm="1">
        <f t="array" ref="K38">IFERROR(INDEX('Care profiles'!$R$10:$R$596, SMALL(IF('Care profiles'!$C$10:$C$596=$B$9, ROW('Care profiles'!$R$10:$R$596)-MIN(ROW('Care profiles'!$R$10:$R$596))+1), ROWS($B$9:L28))),"")</f>
        <v/>
      </c>
      <c r="L38" s="315" t="str" cm="1">
        <f t="array" ref="L38">IFERROR(INDEX('Care profiles'!$S$10:$S$596, SMALL(IF('Care profiles'!$C$10:$C$596=$B$9, ROW('Care profiles'!$S$10:$S$596)-MIN(ROW('Care profiles'!$S$10:$S$596))+1), ROWS($B$9:M28))),"")</f>
        <v/>
      </c>
      <c r="M38" s="315" t="str" cm="1">
        <f t="array" ref="M38">IFERROR(INDEX('Care profiles'!$T$10:$T$596, SMALL(IF('Care profiles'!$C$10:$C$596=$B$9, ROW('Care profiles'!$T$10:$T$596)-MIN(ROW('Care profiles'!$T$10:$T$596))+1), ROWS($B$9:N28))),"")</f>
        <v/>
      </c>
      <c r="N38" s="316" t="str" cm="1">
        <f t="array" ref="N38">IFERROR(INDEX('Care profiles'!$U$10:$U$596, SMALL(IF('Care profiles'!$C$10:$C$596=$B$9, ROW('Care profiles'!$U$10:$U$596)-MIN(ROW('Care profiles'!$U$10:$U$596))+1), ROWS($B$9:O28))),"")</f>
        <v/>
      </c>
      <c r="O38" s="316" t="str" cm="1">
        <f t="array" ref="O38">IFERROR(INDEX('Care profiles'!$V$10:$V$596, SMALL(IF('Care profiles'!$C$10:$C$596=$B$9, ROW('Care profiles'!$V$10:$V$596)-MIN(ROW('Care profiles'!$V$10:$V$596))+1), ROWS($B$9:P28))),"")</f>
        <v/>
      </c>
      <c r="P38" s="316" t="str" cm="1">
        <f t="array" ref="P38">IFERROR(INDEX('Care profiles'!$W$10:$W$596, SMALL(IF('Care profiles'!$C$10:$C$596=$B$9, ROW('Care profiles'!$W$10:$W$596)-MIN(ROW('Care profiles'!$W$10:$W$596))+1), ROWS($B$9:Q28))),"")</f>
        <v/>
      </c>
    </row>
    <row r="39" spans="1:16" ht="14.55" customHeight="1" x14ac:dyDescent="0.3">
      <c r="A39" s="10" t="str" cm="1">
        <f t="array" ref="A39">IFERROR(INDEX('Care profiles'!$E$10:$E$596, SMALL(IF('Care profiles'!$C$10:$C$596=$B$9, ROW('Care profiles'!$E$10:$E$596)-MIN(ROW('Care profiles'!$E$10:$E$596))+1), ROWS($B$9:B29))),"")</f>
        <v/>
      </c>
      <c r="B39" s="317" t="str" cm="1">
        <f t="array" ref="B39">IFERROR(INDEX('Care profiles'!$F$10:$F$596, SMALL(IF('Care profiles'!$C$10:$C$596=$B$9, ROW('Care profiles'!$F$10:$F$596)-MIN(ROW('Care profiles'!$F$10:$F$596))+1), ROWS($B$9:C29))),"")</f>
        <v/>
      </c>
      <c r="C39" s="314" t="str" cm="1">
        <f t="array" ref="C39">IFERROR(INDEX('Care profiles'!$G$10:$G$596, SMALL(IF('Care profiles'!$C$10:$C$596=$B$9, ROW('Care profiles'!$G$10:$G$596)-MIN(ROW('Care profiles'!$G$10:$G$596))+1), ROWS($B$9:D29))),"")</f>
        <v/>
      </c>
      <c r="D39" s="314" t="str" cm="1">
        <f t="array" ref="D39">IFERROR(INDEX('Care profiles'!$H$10:$H$596, SMALL(IF('Care profiles'!$C$10:$C$596=$B$9, ROW('Care profiles'!$H$10:$H$596)-MIN(ROW('Care profiles'!$H$10:$H$596))+1), ROWS($B$9:E29))),"")</f>
        <v/>
      </c>
      <c r="E39" s="314" t="str" cm="1">
        <f t="array" ref="E39">IFERROR(INDEX('Care profiles'!$I$10:$I$596, SMALL(IF('Care profiles'!$C$10:$C$596=$B$9, ROW('Care profiles'!$I$10:$I$596)-MIN(ROW('Care profiles'!$I$10:$I$596))+1), ROWS($B$9:F29))),"")</f>
        <v/>
      </c>
      <c r="F39" s="314" t="str" cm="1">
        <f t="array" ref="F39">IFERROR(INDEX('Care profiles'!$J$10:$J$596, SMALL(IF('Care profiles'!$C$10:$C$596=$B$9, ROW('Care profiles'!$J$10:$J$596)-MIN(ROW('Care profiles'!$J$10:$J$596))+1), ROWS($B$9:G29))),"")</f>
        <v/>
      </c>
      <c r="G39" s="314" t="str" cm="1">
        <f t="array" ref="G39">IFERROR(INDEX('Care profiles'!$K$10:$K$596, SMALL(IF('Care profiles'!$C$10:$C$596=$B$9, ROW('Care profiles'!$K$10:$K$596)-MIN(ROW('Care profiles'!$K$10:$K$596))+1), ROWS($B$9:H29))),"")</f>
        <v/>
      </c>
      <c r="H39" s="314" t="str" cm="1">
        <f t="array" ref="H39">IFERROR(INDEX('Care profiles'!$M$10:$M$596, SMALL(IF('Care profiles'!$C$10:$C$596=$B$9, ROW('Care profiles'!$M$10:$M$596)-MIN(ROW('Care profiles'!$M$10:$M$596))+1), ROWS($B$9:I29))),"")</f>
        <v/>
      </c>
      <c r="I39" s="314" t="str" cm="1">
        <f t="array" ref="I39">IFERROR(INDEX('Care profiles'!$O$10:$O$596, SMALL(IF('Care profiles'!$C$10:$C$596=$B$9, ROW('Care profiles'!$O$10:$O$596)-MIN(ROW('Care profiles'!$O$10:$O$596))+1), ROWS($B$9:J29))),"")</f>
        <v/>
      </c>
      <c r="J39" s="314" t="str" cm="1">
        <f t="array" ref="J39">IFERROR(INDEX('Care profiles'!$Q$10:$Q$596, SMALL(IF('Care profiles'!$C$10:$C$596=$B$9, ROW('Care profiles'!$Q$10:$Q$596)-MIN(ROW('Care profiles'!$Q$10:$Q$596))+1), ROWS($B$9:K29))),"")</f>
        <v/>
      </c>
      <c r="K39" s="313" t="str" cm="1">
        <f t="array" ref="K39">IFERROR(INDEX('Care profiles'!$R$10:$R$596, SMALL(IF('Care profiles'!$C$10:$C$596=$B$9, ROW('Care profiles'!$R$10:$R$596)-MIN(ROW('Care profiles'!$R$10:$R$596))+1), ROWS($B$9:L29))),"")</f>
        <v/>
      </c>
      <c r="L39" s="315" t="str" cm="1">
        <f t="array" ref="L39">IFERROR(INDEX('Care profiles'!$S$10:$S$596, SMALL(IF('Care profiles'!$C$10:$C$596=$B$9, ROW('Care profiles'!$S$10:$S$596)-MIN(ROW('Care profiles'!$S$10:$S$596))+1), ROWS($B$9:M29))),"")</f>
        <v/>
      </c>
      <c r="M39" s="315" t="str" cm="1">
        <f t="array" ref="M39">IFERROR(INDEX('Care profiles'!$T$10:$T$596, SMALL(IF('Care profiles'!$C$10:$C$596=$B$9, ROW('Care profiles'!$T$10:$T$596)-MIN(ROW('Care profiles'!$T$10:$T$596))+1), ROWS($B$9:N29))),"")</f>
        <v/>
      </c>
      <c r="N39" s="316" t="str" cm="1">
        <f t="array" ref="N39">IFERROR(INDEX('Care profiles'!$U$10:$U$596, SMALL(IF('Care profiles'!$C$10:$C$596=$B$9, ROW('Care profiles'!$U$10:$U$596)-MIN(ROW('Care profiles'!$U$10:$U$596))+1), ROWS($B$9:O29))),"")</f>
        <v/>
      </c>
      <c r="O39" s="316" t="str" cm="1">
        <f t="array" ref="O39">IFERROR(INDEX('Care profiles'!$V$10:$V$596, SMALL(IF('Care profiles'!$C$10:$C$596=$B$9, ROW('Care profiles'!$V$10:$V$596)-MIN(ROW('Care profiles'!$V$10:$V$596))+1), ROWS($B$9:P29))),"")</f>
        <v/>
      </c>
      <c r="P39" s="316" t="str" cm="1">
        <f t="array" ref="P39">IFERROR(INDEX('Care profiles'!$W$10:$W$596, SMALL(IF('Care profiles'!$C$10:$C$596=$B$9, ROW('Care profiles'!$W$10:$W$596)-MIN(ROW('Care profiles'!$W$10:$W$596))+1), ROWS($B$9:Q29))),"")</f>
        <v/>
      </c>
    </row>
    <row r="40" spans="1:16" ht="14.55" customHeight="1" x14ac:dyDescent="0.3">
      <c r="A40" s="10" t="str" cm="1">
        <f t="array" ref="A40">IFERROR(INDEX('Care profiles'!$E$10:$E$596, SMALL(IF('Care profiles'!$C$10:$C$596=$B$9, ROW('Care profiles'!$E$10:$E$596)-MIN(ROW('Care profiles'!$E$10:$E$596))+1), ROWS($B$9:B30))),"")</f>
        <v/>
      </c>
      <c r="B40" s="317" t="str" cm="1">
        <f t="array" ref="B40">IFERROR(INDEX('Care profiles'!$F$10:$F$596, SMALL(IF('Care profiles'!$C$10:$C$596=$B$9, ROW('Care profiles'!$F$10:$F$596)-MIN(ROW('Care profiles'!$F$10:$F$596))+1), ROWS($B$9:C30))),"")</f>
        <v/>
      </c>
      <c r="C40" s="314" t="str" cm="1">
        <f t="array" ref="C40">IFERROR(INDEX('Care profiles'!$G$10:$G$596, SMALL(IF('Care profiles'!$C$10:$C$596=$B$9, ROW('Care profiles'!$G$10:$G$596)-MIN(ROW('Care profiles'!$G$10:$G$596))+1), ROWS($B$9:D30))),"")</f>
        <v/>
      </c>
      <c r="D40" s="314" t="str" cm="1">
        <f t="array" ref="D40">IFERROR(INDEX('Care profiles'!$H$10:$H$596, SMALL(IF('Care profiles'!$C$10:$C$596=$B$9, ROW('Care profiles'!$H$10:$H$596)-MIN(ROW('Care profiles'!$H$10:$H$596))+1), ROWS($B$9:E30))),"")</f>
        <v/>
      </c>
      <c r="E40" s="314" t="str" cm="1">
        <f t="array" ref="E40">IFERROR(INDEX('Care profiles'!$I$10:$I$596, SMALL(IF('Care profiles'!$C$10:$C$596=$B$9, ROW('Care profiles'!$I$10:$I$596)-MIN(ROW('Care profiles'!$I$10:$I$596))+1), ROWS($B$9:F30))),"")</f>
        <v/>
      </c>
      <c r="F40" s="314" t="str" cm="1">
        <f t="array" ref="F40">IFERROR(INDEX('Care profiles'!$J$10:$J$596, SMALL(IF('Care profiles'!$C$10:$C$596=$B$9, ROW('Care profiles'!$J$10:$J$596)-MIN(ROW('Care profiles'!$J$10:$J$596))+1), ROWS($B$9:G30))),"")</f>
        <v/>
      </c>
      <c r="G40" s="314" t="str" cm="1">
        <f t="array" ref="G40">IFERROR(INDEX('Care profiles'!$K$10:$K$596, SMALL(IF('Care profiles'!$C$10:$C$596=$B$9, ROW('Care profiles'!$K$10:$K$596)-MIN(ROW('Care profiles'!$K$10:$K$596))+1), ROWS($B$9:H30))),"")</f>
        <v/>
      </c>
      <c r="H40" s="314" t="str" cm="1">
        <f t="array" ref="H40">IFERROR(INDEX('Care profiles'!$M$10:$M$596, SMALL(IF('Care profiles'!$C$10:$C$596=$B$9, ROW('Care profiles'!$M$10:$M$596)-MIN(ROW('Care profiles'!$M$10:$M$596))+1), ROWS($B$9:I30))),"")</f>
        <v/>
      </c>
      <c r="I40" s="314" t="str" cm="1">
        <f t="array" ref="I40">IFERROR(INDEX('Care profiles'!$O$10:$O$596, SMALL(IF('Care profiles'!$C$10:$C$596=$B$9, ROW('Care profiles'!$O$10:$O$596)-MIN(ROW('Care profiles'!$O$10:$O$596))+1), ROWS($B$9:J30))),"")</f>
        <v/>
      </c>
      <c r="J40" s="314" t="str" cm="1">
        <f t="array" ref="J40">IFERROR(INDEX('Care profiles'!$Q$10:$Q$596, SMALL(IF('Care profiles'!$C$10:$C$596=$B$9, ROW('Care profiles'!$Q$10:$Q$596)-MIN(ROW('Care profiles'!$Q$10:$Q$596))+1), ROWS($B$9:K30))),"")</f>
        <v/>
      </c>
      <c r="K40" s="313" t="str" cm="1">
        <f t="array" ref="K40">IFERROR(INDEX('Care profiles'!$R$10:$R$596, SMALL(IF('Care profiles'!$C$10:$C$596=$B$9, ROW('Care profiles'!$R$10:$R$596)-MIN(ROW('Care profiles'!$R$10:$R$596))+1), ROWS($B$9:L30))),"")</f>
        <v/>
      </c>
      <c r="L40" s="315" t="str" cm="1">
        <f t="array" ref="L40">IFERROR(INDEX('Care profiles'!$S$10:$S$596, SMALL(IF('Care profiles'!$C$10:$C$596=$B$9, ROW('Care profiles'!$S$10:$S$596)-MIN(ROW('Care profiles'!$S$10:$S$596))+1), ROWS($B$9:M30))),"")</f>
        <v/>
      </c>
      <c r="M40" s="315" t="str" cm="1">
        <f t="array" ref="M40">IFERROR(INDEX('Care profiles'!$T$10:$T$596, SMALL(IF('Care profiles'!$C$10:$C$596=$B$9, ROW('Care profiles'!$T$10:$T$596)-MIN(ROW('Care profiles'!$T$10:$T$596))+1), ROWS($B$9:N30))),"")</f>
        <v/>
      </c>
      <c r="N40" s="316" t="str" cm="1">
        <f t="array" ref="N40">IFERROR(INDEX('Care profiles'!$U$10:$U$596, SMALL(IF('Care profiles'!$C$10:$C$596=$B$9, ROW('Care profiles'!$U$10:$U$596)-MIN(ROW('Care profiles'!$U$10:$U$596))+1), ROWS($B$9:O30))),"")</f>
        <v/>
      </c>
      <c r="O40" s="316" t="str" cm="1">
        <f t="array" ref="O40">IFERROR(INDEX('Care profiles'!$V$10:$V$596, SMALL(IF('Care profiles'!$C$10:$C$596=$B$9, ROW('Care profiles'!$V$10:$V$596)-MIN(ROW('Care profiles'!$V$10:$V$596))+1), ROWS($B$9:P30))),"")</f>
        <v/>
      </c>
      <c r="P40" s="316" t="str" cm="1">
        <f t="array" ref="P40">IFERROR(INDEX('Care profiles'!$W$10:$W$596, SMALL(IF('Care profiles'!$C$10:$C$596=$B$9, ROW('Care profiles'!$W$10:$W$596)-MIN(ROW('Care profiles'!$W$10:$W$596))+1), ROWS($B$9:Q30))),"")</f>
        <v/>
      </c>
    </row>
    <row r="41" spans="1:16" ht="14.55" customHeight="1" x14ac:dyDescent="0.3">
      <c r="A41" s="10" t="str" cm="1">
        <f t="array" ref="A41">IFERROR(INDEX('Care profiles'!$E$10:$E$596, SMALL(IF('Care profiles'!$C$10:$C$596=$B$9, ROW('Care profiles'!$E$10:$E$596)-MIN(ROW('Care profiles'!$E$10:$E$596))+1), ROWS($B$9:B31))),"")</f>
        <v/>
      </c>
      <c r="B41" s="317" t="str" cm="1">
        <f t="array" ref="B41">IFERROR(INDEX('Care profiles'!$F$10:$F$596, SMALL(IF('Care profiles'!$C$10:$C$596=$B$9, ROW('Care profiles'!$F$10:$F$596)-MIN(ROW('Care profiles'!$F$10:$F$596))+1), ROWS($B$9:C31))),"")</f>
        <v/>
      </c>
      <c r="C41" s="314" t="str" cm="1">
        <f t="array" ref="C41">IFERROR(INDEX('Care profiles'!$G$10:$G$596, SMALL(IF('Care profiles'!$C$10:$C$596=$B$9, ROW('Care profiles'!$G$10:$G$596)-MIN(ROW('Care profiles'!$G$10:$G$596))+1), ROWS($B$9:D31))),"")</f>
        <v/>
      </c>
      <c r="D41" s="314" t="str" cm="1">
        <f t="array" ref="D41">IFERROR(INDEX('Care profiles'!$H$10:$H$596, SMALL(IF('Care profiles'!$C$10:$C$596=$B$9, ROW('Care profiles'!$H$10:$H$596)-MIN(ROW('Care profiles'!$H$10:$H$596))+1), ROWS($B$9:E31))),"")</f>
        <v/>
      </c>
      <c r="E41" s="314" t="str" cm="1">
        <f t="array" ref="E41">IFERROR(INDEX('Care profiles'!$I$10:$I$596, SMALL(IF('Care profiles'!$C$10:$C$596=$B$9, ROW('Care profiles'!$I$10:$I$596)-MIN(ROW('Care profiles'!$I$10:$I$596))+1), ROWS($B$9:F31))),"")</f>
        <v/>
      </c>
      <c r="F41" s="314" t="str" cm="1">
        <f t="array" ref="F41">IFERROR(INDEX('Care profiles'!$J$10:$J$596, SMALL(IF('Care profiles'!$C$10:$C$596=$B$9, ROW('Care profiles'!$J$10:$J$596)-MIN(ROW('Care profiles'!$J$10:$J$596))+1), ROWS($B$9:G31))),"")</f>
        <v/>
      </c>
      <c r="G41" s="314" t="str" cm="1">
        <f t="array" ref="G41">IFERROR(INDEX('Care profiles'!$K$10:$K$596, SMALL(IF('Care profiles'!$C$10:$C$596=$B$9, ROW('Care profiles'!$K$10:$K$596)-MIN(ROW('Care profiles'!$K$10:$K$596))+1), ROWS($B$9:H31))),"")</f>
        <v/>
      </c>
      <c r="H41" s="314" t="str" cm="1">
        <f t="array" ref="H41">IFERROR(INDEX('Care profiles'!$M$10:$M$596, SMALL(IF('Care profiles'!$C$10:$C$596=$B$9, ROW('Care profiles'!$M$10:$M$596)-MIN(ROW('Care profiles'!$M$10:$M$596))+1), ROWS($B$9:I31))),"")</f>
        <v/>
      </c>
      <c r="I41" s="314" t="str" cm="1">
        <f t="array" ref="I41">IFERROR(INDEX('Care profiles'!$O$10:$O$596, SMALL(IF('Care profiles'!$C$10:$C$596=$B$9, ROW('Care profiles'!$O$10:$O$596)-MIN(ROW('Care profiles'!$O$10:$O$596))+1), ROWS($B$9:J31))),"")</f>
        <v/>
      </c>
      <c r="J41" s="314" t="str" cm="1">
        <f t="array" ref="J41">IFERROR(INDEX('Care profiles'!$Q$10:$Q$596, SMALL(IF('Care profiles'!$C$10:$C$596=$B$9, ROW('Care profiles'!$Q$10:$Q$596)-MIN(ROW('Care profiles'!$Q$10:$Q$596))+1), ROWS($B$9:K31))),"")</f>
        <v/>
      </c>
      <c r="K41" s="313" t="str" cm="1">
        <f t="array" ref="K41">IFERROR(INDEX('Care profiles'!$R$10:$R$596, SMALL(IF('Care profiles'!$C$10:$C$596=$B$9, ROW('Care profiles'!$R$10:$R$596)-MIN(ROW('Care profiles'!$R$10:$R$596))+1), ROWS($B$9:L31))),"")</f>
        <v/>
      </c>
      <c r="L41" s="315" t="str" cm="1">
        <f t="array" ref="L41">IFERROR(INDEX('Care profiles'!$S$10:$S$596, SMALL(IF('Care profiles'!$C$10:$C$596=$B$9, ROW('Care profiles'!$S$10:$S$596)-MIN(ROW('Care profiles'!$S$10:$S$596))+1), ROWS($B$9:M31))),"")</f>
        <v/>
      </c>
      <c r="M41" s="315" t="str" cm="1">
        <f t="array" ref="M41">IFERROR(INDEX('Care profiles'!$T$10:$T$596, SMALL(IF('Care profiles'!$C$10:$C$596=$B$9, ROW('Care profiles'!$T$10:$T$596)-MIN(ROW('Care profiles'!$T$10:$T$596))+1), ROWS($B$9:N31))),"")</f>
        <v/>
      </c>
      <c r="N41" s="316" t="str" cm="1">
        <f t="array" ref="N41">IFERROR(INDEX('Care profiles'!$U$10:$U$596, SMALL(IF('Care profiles'!$C$10:$C$596=$B$9, ROW('Care profiles'!$U$10:$U$596)-MIN(ROW('Care profiles'!$U$10:$U$596))+1), ROWS($B$9:O31))),"")</f>
        <v/>
      </c>
      <c r="O41" s="316" t="str" cm="1">
        <f t="array" ref="O41">IFERROR(INDEX('Care profiles'!$V$10:$V$596, SMALL(IF('Care profiles'!$C$10:$C$596=$B$9, ROW('Care profiles'!$V$10:$V$596)-MIN(ROW('Care profiles'!$V$10:$V$596))+1), ROWS($B$9:P31))),"")</f>
        <v/>
      </c>
      <c r="P41" s="316" t="str" cm="1">
        <f t="array" ref="P41">IFERROR(INDEX('Care profiles'!$W$10:$W$596, SMALL(IF('Care profiles'!$C$10:$C$596=$B$9, ROW('Care profiles'!$W$10:$W$596)-MIN(ROW('Care profiles'!$W$10:$W$596))+1), ROWS($B$9:Q31))),"")</f>
        <v/>
      </c>
    </row>
    <row r="42" spans="1:16" ht="14.55" customHeight="1" x14ac:dyDescent="0.3">
      <c r="A42" s="10" t="str" cm="1">
        <f t="array" ref="A42">IFERROR(INDEX('Care profiles'!$E$10:$E$596, SMALL(IF('Care profiles'!$C$10:$C$596=$B$9, ROW('Care profiles'!$E$10:$E$596)-MIN(ROW('Care profiles'!$E$10:$E$596))+1), ROWS($B$9:B32))),"")</f>
        <v/>
      </c>
      <c r="B42" s="317" t="str" cm="1">
        <f t="array" ref="B42">IFERROR(INDEX('Care profiles'!$F$10:$F$596, SMALL(IF('Care profiles'!$C$10:$C$596=$B$9, ROW('Care profiles'!$F$10:$F$596)-MIN(ROW('Care profiles'!$F$10:$F$596))+1), ROWS($B$9:C32))),"")</f>
        <v/>
      </c>
      <c r="C42" s="314" t="str" cm="1">
        <f t="array" ref="C42">IFERROR(INDEX('Care profiles'!$G$10:$G$596, SMALL(IF('Care profiles'!$C$10:$C$596=$B$9, ROW('Care profiles'!$G$10:$G$596)-MIN(ROW('Care profiles'!$G$10:$G$596))+1), ROWS($B$9:D32))),"")</f>
        <v/>
      </c>
      <c r="D42" s="314" t="str" cm="1">
        <f t="array" ref="D42">IFERROR(INDEX('Care profiles'!$H$10:$H$596, SMALL(IF('Care profiles'!$C$10:$C$596=$B$9, ROW('Care profiles'!$H$10:$H$596)-MIN(ROW('Care profiles'!$H$10:$H$596))+1), ROWS($B$9:E32))),"")</f>
        <v/>
      </c>
      <c r="E42" s="314" t="str" cm="1">
        <f t="array" ref="E42">IFERROR(INDEX('Care profiles'!$I$10:$I$596, SMALL(IF('Care profiles'!$C$10:$C$596=$B$9, ROW('Care profiles'!$I$10:$I$596)-MIN(ROW('Care profiles'!$I$10:$I$596))+1), ROWS($B$9:F32))),"")</f>
        <v/>
      </c>
      <c r="F42" s="314" t="str" cm="1">
        <f t="array" ref="F42">IFERROR(INDEX('Care profiles'!$J$10:$J$596, SMALL(IF('Care profiles'!$C$10:$C$596=$B$9, ROW('Care profiles'!$J$10:$J$596)-MIN(ROW('Care profiles'!$J$10:$J$596))+1), ROWS($B$9:G32))),"")</f>
        <v/>
      </c>
      <c r="G42" s="314" t="str" cm="1">
        <f t="array" ref="G42">IFERROR(INDEX('Care profiles'!$K$10:$K$596, SMALL(IF('Care profiles'!$C$10:$C$596=$B$9, ROW('Care profiles'!$K$10:$K$596)-MIN(ROW('Care profiles'!$K$10:$K$596))+1), ROWS($B$9:H32))),"")</f>
        <v/>
      </c>
      <c r="H42" s="314" t="str" cm="1">
        <f t="array" ref="H42">IFERROR(INDEX('Care profiles'!$M$10:$M$596, SMALL(IF('Care profiles'!$C$10:$C$596=$B$9, ROW('Care profiles'!$M$10:$M$596)-MIN(ROW('Care profiles'!$M$10:$M$596))+1), ROWS($B$9:I32))),"")</f>
        <v/>
      </c>
      <c r="I42" s="314" t="str" cm="1">
        <f t="array" ref="I42">IFERROR(INDEX('Care profiles'!$O$10:$O$596, SMALL(IF('Care profiles'!$C$10:$C$596=$B$9, ROW('Care profiles'!$O$10:$O$596)-MIN(ROW('Care profiles'!$O$10:$O$596))+1), ROWS($B$9:J32))),"")</f>
        <v/>
      </c>
      <c r="J42" s="314" t="str" cm="1">
        <f t="array" ref="J42">IFERROR(INDEX('Care profiles'!$Q$10:$Q$596, SMALL(IF('Care profiles'!$C$10:$C$596=$B$9, ROW('Care profiles'!$Q$10:$Q$596)-MIN(ROW('Care profiles'!$Q$10:$Q$596))+1), ROWS($B$9:K32))),"")</f>
        <v/>
      </c>
      <c r="K42" s="313" t="str" cm="1">
        <f t="array" ref="K42">IFERROR(INDEX('Care profiles'!$R$10:$R$596, SMALL(IF('Care profiles'!$C$10:$C$596=$B$9, ROW('Care profiles'!$R$10:$R$596)-MIN(ROW('Care profiles'!$R$10:$R$596))+1), ROWS($B$9:L32))),"")</f>
        <v/>
      </c>
      <c r="L42" s="315" t="str" cm="1">
        <f t="array" ref="L42">IFERROR(INDEX('Care profiles'!$S$10:$S$596, SMALL(IF('Care profiles'!$C$10:$C$596=$B$9, ROW('Care profiles'!$S$10:$S$596)-MIN(ROW('Care profiles'!$S$10:$S$596))+1), ROWS($B$9:M32))),"")</f>
        <v/>
      </c>
      <c r="M42" s="315" t="str" cm="1">
        <f t="array" ref="M42">IFERROR(INDEX('Care profiles'!$T$10:$T$596, SMALL(IF('Care profiles'!$C$10:$C$596=$B$9, ROW('Care profiles'!$T$10:$T$596)-MIN(ROW('Care profiles'!$T$10:$T$596))+1), ROWS($B$9:N32))),"")</f>
        <v/>
      </c>
      <c r="N42" s="316" t="str" cm="1">
        <f t="array" ref="N42">IFERROR(INDEX('Care profiles'!$U$10:$U$596, SMALL(IF('Care profiles'!$C$10:$C$596=$B$9, ROW('Care profiles'!$U$10:$U$596)-MIN(ROW('Care profiles'!$U$10:$U$596))+1), ROWS($B$9:O32))),"")</f>
        <v/>
      </c>
      <c r="O42" s="316" t="str" cm="1">
        <f t="array" ref="O42">IFERROR(INDEX('Care profiles'!$V$10:$V$596, SMALL(IF('Care profiles'!$C$10:$C$596=$B$9, ROW('Care profiles'!$V$10:$V$596)-MIN(ROW('Care profiles'!$V$10:$V$596))+1), ROWS($B$9:P32))),"")</f>
        <v/>
      </c>
      <c r="P42" s="316" t="str" cm="1">
        <f t="array" ref="P42">IFERROR(INDEX('Care profiles'!$W$10:$W$596, SMALL(IF('Care profiles'!$C$10:$C$596=$B$9, ROW('Care profiles'!$W$10:$W$596)-MIN(ROW('Care profiles'!$W$10:$W$596))+1), ROWS($B$9:Q32))),"")</f>
        <v/>
      </c>
    </row>
    <row r="43" spans="1:16" ht="14.55" customHeight="1" x14ac:dyDescent="0.3">
      <c r="A43" s="10" t="str" cm="1">
        <f t="array" ref="A43">IFERROR(INDEX('Care profiles'!$E$10:$E$596, SMALL(IF('Care profiles'!$C$10:$C$596=$B$9, ROW('Care profiles'!$E$10:$E$596)-MIN(ROW('Care profiles'!$E$10:$E$596))+1), ROWS($B$9:B33))),"")</f>
        <v/>
      </c>
      <c r="B43" s="317" t="str" cm="1">
        <f t="array" ref="B43">IFERROR(INDEX('Care profiles'!$F$10:$F$596, SMALL(IF('Care profiles'!$C$10:$C$596=$B$9, ROW('Care profiles'!$F$10:$F$596)-MIN(ROW('Care profiles'!$F$10:$F$596))+1), ROWS($B$9:C33))),"")</f>
        <v/>
      </c>
      <c r="C43" s="314" t="str" cm="1">
        <f t="array" ref="C43">IFERROR(INDEX('Care profiles'!$G$10:$G$596, SMALL(IF('Care profiles'!$C$10:$C$596=$B$9, ROW('Care profiles'!$G$10:$G$596)-MIN(ROW('Care profiles'!$G$10:$G$596))+1), ROWS($B$9:D33))),"")</f>
        <v/>
      </c>
      <c r="D43" s="314" t="str" cm="1">
        <f t="array" ref="D43">IFERROR(INDEX('Care profiles'!$H$10:$H$596, SMALL(IF('Care profiles'!$C$10:$C$596=$B$9, ROW('Care profiles'!$H$10:$H$596)-MIN(ROW('Care profiles'!$H$10:$H$596))+1), ROWS($B$9:E33))),"")</f>
        <v/>
      </c>
      <c r="E43" s="314" t="str" cm="1">
        <f t="array" ref="E43">IFERROR(INDEX('Care profiles'!$I$10:$I$596, SMALL(IF('Care profiles'!$C$10:$C$596=$B$9, ROW('Care profiles'!$I$10:$I$596)-MIN(ROW('Care profiles'!$I$10:$I$596))+1), ROWS($B$9:F33))),"")</f>
        <v/>
      </c>
      <c r="F43" s="314" t="str" cm="1">
        <f t="array" ref="F43">IFERROR(INDEX('Care profiles'!$J$10:$J$596, SMALL(IF('Care profiles'!$C$10:$C$596=$B$9, ROW('Care profiles'!$J$10:$J$596)-MIN(ROW('Care profiles'!$J$10:$J$596))+1), ROWS($B$9:G33))),"")</f>
        <v/>
      </c>
      <c r="G43" s="314" t="str" cm="1">
        <f t="array" ref="G43">IFERROR(INDEX('Care profiles'!$K$10:$K$596, SMALL(IF('Care profiles'!$C$10:$C$596=$B$9, ROW('Care profiles'!$K$10:$K$596)-MIN(ROW('Care profiles'!$K$10:$K$596))+1), ROWS($B$9:H33))),"")</f>
        <v/>
      </c>
      <c r="H43" s="314" t="str" cm="1">
        <f t="array" ref="H43">IFERROR(INDEX('Care profiles'!$M$10:$M$596, SMALL(IF('Care profiles'!$C$10:$C$596=$B$9, ROW('Care profiles'!$M$10:$M$596)-MIN(ROW('Care profiles'!$M$10:$M$596))+1), ROWS($B$9:I33))),"")</f>
        <v/>
      </c>
      <c r="I43" s="314" t="str" cm="1">
        <f t="array" ref="I43">IFERROR(INDEX('Care profiles'!$O$10:$O$596, SMALL(IF('Care profiles'!$C$10:$C$596=$B$9, ROW('Care profiles'!$O$10:$O$596)-MIN(ROW('Care profiles'!$O$10:$O$596))+1), ROWS($B$9:J33))),"")</f>
        <v/>
      </c>
      <c r="J43" s="314" t="str" cm="1">
        <f t="array" ref="J43">IFERROR(INDEX('Care profiles'!$Q$10:$Q$596, SMALL(IF('Care profiles'!$C$10:$C$596=$B$9, ROW('Care profiles'!$Q$10:$Q$596)-MIN(ROW('Care profiles'!$Q$10:$Q$596))+1), ROWS($B$9:K33))),"")</f>
        <v/>
      </c>
      <c r="K43" s="313" t="str" cm="1">
        <f t="array" ref="K43">IFERROR(INDEX('Care profiles'!$R$10:$R$596, SMALL(IF('Care profiles'!$C$10:$C$596=$B$9, ROW('Care profiles'!$R$10:$R$596)-MIN(ROW('Care profiles'!$R$10:$R$596))+1), ROWS($B$9:L33))),"")</f>
        <v/>
      </c>
      <c r="L43" s="315" t="str" cm="1">
        <f t="array" ref="L43">IFERROR(INDEX('Care profiles'!$S$10:$S$596, SMALL(IF('Care profiles'!$C$10:$C$596=$B$9, ROW('Care profiles'!$S$10:$S$596)-MIN(ROW('Care profiles'!$S$10:$S$596))+1), ROWS($B$9:M33))),"")</f>
        <v/>
      </c>
      <c r="M43" s="315" t="str" cm="1">
        <f t="array" ref="M43">IFERROR(INDEX('Care profiles'!$T$10:$T$596, SMALL(IF('Care profiles'!$C$10:$C$596=$B$9, ROW('Care profiles'!$T$10:$T$596)-MIN(ROW('Care profiles'!$T$10:$T$596))+1), ROWS($B$9:N33))),"")</f>
        <v/>
      </c>
      <c r="N43" s="316" t="str" cm="1">
        <f t="array" ref="N43">IFERROR(INDEX('Care profiles'!$U$10:$U$596, SMALL(IF('Care profiles'!$C$10:$C$596=$B$9, ROW('Care profiles'!$U$10:$U$596)-MIN(ROW('Care profiles'!$U$10:$U$596))+1), ROWS($B$9:O33))),"")</f>
        <v/>
      </c>
      <c r="O43" s="316" t="str" cm="1">
        <f t="array" ref="O43">IFERROR(INDEX('Care profiles'!$V$10:$V$596, SMALL(IF('Care profiles'!$C$10:$C$596=$B$9, ROW('Care profiles'!$V$10:$V$596)-MIN(ROW('Care profiles'!$V$10:$V$596))+1), ROWS($B$9:P33))),"")</f>
        <v/>
      </c>
      <c r="P43" s="316" t="str" cm="1">
        <f t="array" ref="P43">IFERROR(INDEX('Care profiles'!$W$10:$W$596, SMALL(IF('Care profiles'!$C$10:$C$596=$B$9, ROW('Care profiles'!$W$10:$W$596)-MIN(ROW('Care profiles'!$W$10:$W$596))+1), ROWS($B$9:Q33))),"")</f>
        <v/>
      </c>
    </row>
    <row r="44" spans="1:16" ht="14.55" customHeight="1" x14ac:dyDescent="0.3">
      <c r="A44" s="10" t="str" cm="1">
        <f t="array" ref="A44">IFERROR(INDEX('Care profiles'!$E$10:$E$596, SMALL(IF('Care profiles'!$C$10:$C$596=$B$9, ROW('Care profiles'!$E$10:$E$596)-MIN(ROW('Care profiles'!$E$10:$E$596))+1), ROWS($B$9:B34))),"")</f>
        <v/>
      </c>
      <c r="B44" s="317" t="str" cm="1">
        <f t="array" ref="B44">IFERROR(INDEX('Care profiles'!$F$10:$F$596, SMALL(IF('Care profiles'!$C$10:$C$596=$B$9, ROW('Care profiles'!$F$10:$F$596)-MIN(ROW('Care profiles'!$F$10:$F$596))+1), ROWS($B$9:C34))),"")</f>
        <v/>
      </c>
      <c r="C44" s="314" t="str" cm="1">
        <f t="array" ref="C44">IFERROR(INDEX('Care profiles'!$G$10:$G$596, SMALL(IF('Care profiles'!$C$10:$C$596=$B$9, ROW('Care profiles'!$G$10:$G$596)-MIN(ROW('Care profiles'!$G$10:$G$596))+1), ROWS($B$9:D34))),"")</f>
        <v/>
      </c>
      <c r="D44" s="314" t="str" cm="1">
        <f t="array" ref="D44">IFERROR(INDEX('Care profiles'!$H$10:$H$596, SMALL(IF('Care profiles'!$C$10:$C$596=$B$9, ROW('Care profiles'!$H$10:$H$596)-MIN(ROW('Care profiles'!$H$10:$H$596))+1), ROWS($B$9:E34))),"")</f>
        <v/>
      </c>
      <c r="E44" s="314" t="str" cm="1">
        <f t="array" ref="E44">IFERROR(INDEX('Care profiles'!$I$10:$I$596, SMALL(IF('Care profiles'!$C$10:$C$596=$B$9, ROW('Care profiles'!$I$10:$I$596)-MIN(ROW('Care profiles'!$I$10:$I$596))+1), ROWS($B$9:F34))),"")</f>
        <v/>
      </c>
      <c r="F44" s="314" t="str" cm="1">
        <f t="array" ref="F44">IFERROR(INDEX('Care profiles'!$J$10:$J$596, SMALL(IF('Care profiles'!$C$10:$C$596=$B$9, ROW('Care profiles'!$J$10:$J$596)-MIN(ROW('Care profiles'!$J$10:$J$596))+1), ROWS($B$9:G34))),"")</f>
        <v/>
      </c>
      <c r="G44" s="314" t="str" cm="1">
        <f t="array" ref="G44">IFERROR(INDEX('Care profiles'!$K$10:$K$596, SMALL(IF('Care profiles'!$C$10:$C$596=$B$9, ROW('Care profiles'!$K$10:$K$596)-MIN(ROW('Care profiles'!$K$10:$K$596))+1), ROWS($B$9:H34))),"")</f>
        <v/>
      </c>
      <c r="H44" s="314" t="str" cm="1">
        <f t="array" ref="H44">IFERROR(INDEX('Care profiles'!$M$10:$M$596, SMALL(IF('Care profiles'!$C$10:$C$596=$B$9, ROW('Care profiles'!$M$10:$M$596)-MIN(ROW('Care profiles'!$M$10:$M$596))+1), ROWS($B$9:I34))),"")</f>
        <v/>
      </c>
      <c r="I44" s="314" t="str" cm="1">
        <f t="array" ref="I44">IFERROR(INDEX('Care profiles'!$O$10:$O$596, SMALL(IF('Care profiles'!$C$10:$C$596=$B$9, ROW('Care profiles'!$O$10:$O$596)-MIN(ROW('Care profiles'!$O$10:$O$596))+1), ROWS($B$9:J34))),"")</f>
        <v/>
      </c>
      <c r="J44" s="314" t="str" cm="1">
        <f t="array" ref="J44">IFERROR(INDEX('Care profiles'!$Q$10:$Q$596, SMALL(IF('Care profiles'!$C$10:$C$596=$B$9, ROW('Care profiles'!$Q$10:$Q$596)-MIN(ROW('Care profiles'!$Q$10:$Q$596))+1), ROWS($B$9:K34))),"")</f>
        <v/>
      </c>
      <c r="K44" s="313" t="str" cm="1">
        <f t="array" ref="K44">IFERROR(INDEX('Care profiles'!$R$10:$R$596, SMALL(IF('Care profiles'!$C$10:$C$596=$B$9, ROW('Care profiles'!$R$10:$R$596)-MIN(ROW('Care profiles'!$R$10:$R$596))+1), ROWS($B$9:L34))),"")</f>
        <v/>
      </c>
      <c r="L44" s="315" t="str" cm="1">
        <f t="array" ref="L44">IFERROR(INDEX('Care profiles'!$S$10:$S$596, SMALL(IF('Care profiles'!$C$10:$C$596=$B$9, ROW('Care profiles'!$S$10:$S$596)-MIN(ROW('Care profiles'!$S$10:$S$596))+1), ROWS($B$9:M34))),"")</f>
        <v/>
      </c>
      <c r="M44" s="315" t="str" cm="1">
        <f t="array" ref="M44">IFERROR(INDEX('Care profiles'!$T$10:$T$596, SMALL(IF('Care profiles'!$C$10:$C$596=$B$9, ROW('Care profiles'!$T$10:$T$596)-MIN(ROW('Care profiles'!$T$10:$T$596))+1), ROWS($B$9:N34))),"")</f>
        <v/>
      </c>
      <c r="N44" s="316" t="str" cm="1">
        <f t="array" ref="N44">IFERROR(INDEX('Care profiles'!$U$10:$U$596, SMALL(IF('Care profiles'!$C$10:$C$596=$B$9, ROW('Care profiles'!$U$10:$U$596)-MIN(ROW('Care profiles'!$U$10:$U$596))+1), ROWS($B$9:O34))),"")</f>
        <v/>
      </c>
      <c r="O44" s="316" t="str" cm="1">
        <f t="array" ref="O44">IFERROR(INDEX('Care profiles'!$V$10:$V$596, SMALL(IF('Care profiles'!$C$10:$C$596=$B$9, ROW('Care profiles'!$V$10:$V$596)-MIN(ROW('Care profiles'!$V$10:$V$596))+1), ROWS($B$9:P34))),"")</f>
        <v/>
      </c>
      <c r="P44" s="316" t="str" cm="1">
        <f t="array" ref="P44">IFERROR(INDEX('Care profiles'!$W$10:$W$596, SMALL(IF('Care profiles'!$C$10:$C$596=$B$9, ROW('Care profiles'!$W$10:$W$596)-MIN(ROW('Care profiles'!$W$10:$W$596))+1), ROWS($B$9:Q34))),"")</f>
        <v/>
      </c>
    </row>
    <row r="45" spans="1:16" ht="14.55" customHeight="1" x14ac:dyDescent="0.3">
      <c r="A45" s="10" t="str" cm="1">
        <f t="array" ref="A45">IFERROR(INDEX('Care profiles'!$E$10:$E$596, SMALL(IF('Care profiles'!$C$10:$C$596=$B$9, ROW('Care profiles'!$E$10:$E$596)-MIN(ROW('Care profiles'!$E$10:$E$596))+1), ROWS($B$9:B35))),"")</f>
        <v/>
      </c>
      <c r="B45" s="317" t="str" cm="1">
        <f t="array" ref="B45">IFERROR(INDEX('Care profiles'!$F$10:$F$596, SMALL(IF('Care profiles'!$C$10:$C$596=$B$9, ROW('Care profiles'!$F$10:$F$596)-MIN(ROW('Care profiles'!$F$10:$F$596))+1), ROWS($B$9:C35))),"")</f>
        <v/>
      </c>
      <c r="C45" s="314" t="str" cm="1">
        <f t="array" ref="C45">IFERROR(INDEX('Care profiles'!$G$10:$G$596, SMALL(IF('Care profiles'!$C$10:$C$596=$B$9, ROW('Care profiles'!$G$10:$G$596)-MIN(ROW('Care profiles'!$G$10:$G$596))+1), ROWS($B$9:D35))),"")</f>
        <v/>
      </c>
      <c r="D45" s="314" t="str" cm="1">
        <f t="array" ref="D45">IFERROR(INDEX('Care profiles'!$H$10:$H$596, SMALL(IF('Care profiles'!$C$10:$C$596=$B$9, ROW('Care profiles'!$H$10:$H$596)-MIN(ROW('Care profiles'!$H$10:$H$596))+1), ROWS($B$9:E35))),"")</f>
        <v/>
      </c>
      <c r="E45" s="314" t="str" cm="1">
        <f t="array" ref="E45">IFERROR(INDEX('Care profiles'!$I$10:$I$596, SMALL(IF('Care profiles'!$C$10:$C$596=$B$9, ROW('Care profiles'!$I$10:$I$596)-MIN(ROW('Care profiles'!$I$10:$I$596))+1), ROWS($B$9:F35))),"")</f>
        <v/>
      </c>
      <c r="F45" s="314" t="str" cm="1">
        <f t="array" ref="F45">IFERROR(INDEX('Care profiles'!$J$10:$J$596, SMALL(IF('Care profiles'!$C$10:$C$596=$B$9, ROW('Care profiles'!$J$10:$J$596)-MIN(ROW('Care profiles'!$J$10:$J$596))+1), ROWS($B$9:G35))),"")</f>
        <v/>
      </c>
      <c r="G45" s="314" t="str" cm="1">
        <f t="array" ref="G45">IFERROR(INDEX('Care profiles'!$K$10:$K$596, SMALL(IF('Care profiles'!$C$10:$C$596=$B$9, ROW('Care profiles'!$K$10:$K$596)-MIN(ROW('Care profiles'!$K$10:$K$596))+1), ROWS($B$9:H35))),"")</f>
        <v/>
      </c>
      <c r="H45" s="314" t="str" cm="1">
        <f t="array" ref="H45">IFERROR(INDEX('Care profiles'!$M$10:$M$596, SMALL(IF('Care profiles'!$C$10:$C$596=$B$9, ROW('Care profiles'!$M$10:$M$596)-MIN(ROW('Care profiles'!$M$10:$M$596))+1), ROWS($B$9:I35))),"")</f>
        <v/>
      </c>
      <c r="I45" s="314" t="str" cm="1">
        <f t="array" ref="I45">IFERROR(INDEX('Care profiles'!$O$10:$O$596, SMALL(IF('Care profiles'!$C$10:$C$596=$B$9, ROW('Care profiles'!$O$10:$O$596)-MIN(ROW('Care profiles'!$O$10:$O$596))+1), ROWS($B$9:J35))),"")</f>
        <v/>
      </c>
      <c r="J45" s="314" t="str" cm="1">
        <f t="array" ref="J45">IFERROR(INDEX('Care profiles'!$Q$10:$Q$596, SMALL(IF('Care profiles'!$C$10:$C$596=$B$9, ROW('Care profiles'!$Q$10:$Q$596)-MIN(ROW('Care profiles'!$Q$10:$Q$596))+1), ROWS($B$9:K35))),"")</f>
        <v/>
      </c>
      <c r="K45" s="313" t="str" cm="1">
        <f t="array" ref="K45">IFERROR(INDEX('Care profiles'!$R$10:$R$596, SMALL(IF('Care profiles'!$C$10:$C$596=$B$9, ROW('Care profiles'!$R$10:$R$596)-MIN(ROW('Care profiles'!$R$10:$R$596))+1), ROWS($B$9:L35))),"")</f>
        <v/>
      </c>
      <c r="L45" s="315" t="str" cm="1">
        <f t="array" ref="L45">IFERROR(INDEX('Care profiles'!$S$10:$S$596, SMALL(IF('Care profiles'!$C$10:$C$596=$B$9, ROW('Care profiles'!$S$10:$S$596)-MIN(ROW('Care profiles'!$S$10:$S$596))+1), ROWS($B$9:M35))),"")</f>
        <v/>
      </c>
      <c r="M45" s="315" t="str" cm="1">
        <f t="array" ref="M45">IFERROR(INDEX('Care profiles'!$T$10:$T$596, SMALL(IF('Care profiles'!$C$10:$C$596=$B$9, ROW('Care profiles'!$T$10:$T$596)-MIN(ROW('Care profiles'!$T$10:$T$596))+1), ROWS($B$9:N35))),"")</f>
        <v/>
      </c>
      <c r="N45" s="316" t="str" cm="1">
        <f t="array" ref="N45">IFERROR(INDEX('Care profiles'!$U$10:$U$596, SMALL(IF('Care profiles'!$C$10:$C$596=$B$9, ROW('Care profiles'!$U$10:$U$596)-MIN(ROW('Care profiles'!$U$10:$U$596))+1), ROWS($B$9:O35))),"")</f>
        <v/>
      </c>
      <c r="O45" s="316" t="str" cm="1">
        <f t="array" ref="O45">IFERROR(INDEX('Care profiles'!$V$10:$V$596, SMALL(IF('Care profiles'!$C$10:$C$596=$B$9, ROW('Care profiles'!$V$10:$V$596)-MIN(ROW('Care profiles'!$V$10:$V$596))+1), ROWS($B$9:P35))),"")</f>
        <v/>
      </c>
      <c r="P45" s="316" t="str" cm="1">
        <f t="array" ref="P45">IFERROR(INDEX('Care profiles'!$W$10:$W$596, SMALL(IF('Care profiles'!$C$10:$C$596=$B$9, ROW('Care profiles'!$W$10:$W$596)-MIN(ROW('Care profiles'!$W$10:$W$596))+1), ROWS($B$9:Q35))),"")</f>
        <v/>
      </c>
    </row>
    <row r="46" spans="1:16" ht="14.55" customHeight="1" x14ac:dyDescent="0.3">
      <c r="A46" s="10" t="str" cm="1">
        <f t="array" ref="A46">IFERROR(INDEX('Care profiles'!$E$10:$E$596, SMALL(IF('Care profiles'!$C$10:$C$596=$B$9, ROW('Care profiles'!$E$10:$E$596)-MIN(ROW('Care profiles'!$E$10:$E$596))+1), ROWS($B$9:B36))),"")</f>
        <v/>
      </c>
      <c r="B46" s="317" t="str" cm="1">
        <f t="array" ref="B46">IFERROR(INDEX('Care profiles'!$F$10:$F$596, SMALL(IF('Care profiles'!$C$10:$C$596=$B$9, ROW('Care profiles'!$F$10:$F$596)-MIN(ROW('Care profiles'!$F$10:$F$596))+1), ROWS($B$9:C36))),"")</f>
        <v/>
      </c>
      <c r="C46" s="314" t="str" cm="1">
        <f t="array" ref="C46">IFERROR(INDEX('Care profiles'!$G$10:$G$596, SMALL(IF('Care profiles'!$C$10:$C$596=$B$9, ROW('Care profiles'!$G$10:$G$596)-MIN(ROW('Care profiles'!$G$10:$G$596))+1), ROWS($B$9:D36))),"")</f>
        <v/>
      </c>
      <c r="D46" s="314" t="str" cm="1">
        <f t="array" ref="D46">IFERROR(INDEX('Care profiles'!$H$10:$H$596, SMALL(IF('Care profiles'!$C$10:$C$596=$B$9, ROW('Care profiles'!$H$10:$H$596)-MIN(ROW('Care profiles'!$H$10:$H$596))+1), ROWS($B$9:E36))),"")</f>
        <v/>
      </c>
      <c r="E46" s="314" t="str" cm="1">
        <f t="array" ref="E46">IFERROR(INDEX('Care profiles'!$I$10:$I$596, SMALL(IF('Care profiles'!$C$10:$C$596=$B$9, ROW('Care profiles'!$I$10:$I$596)-MIN(ROW('Care profiles'!$I$10:$I$596))+1), ROWS($B$9:F36))),"")</f>
        <v/>
      </c>
      <c r="F46" s="314" t="str" cm="1">
        <f t="array" ref="F46">IFERROR(INDEX('Care profiles'!$J$10:$J$596, SMALL(IF('Care profiles'!$C$10:$C$596=$B$9, ROW('Care profiles'!$J$10:$J$596)-MIN(ROW('Care profiles'!$J$10:$J$596))+1), ROWS($B$9:G36))),"")</f>
        <v/>
      </c>
      <c r="G46" s="314" t="str" cm="1">
        <f t="array" ref="G46">IFERROR(INDEX('Care profiles'!$K$10:$K$596, SMALL(IF('Care profiles'!$C$10:$C$596=$B$9, ROW('Care profiles'!$K$10:$K$596)-MIN(ROW('Care profiles'!$K$10:$K$596))+1), ROWS($B$9:H36))),"")</f>
        <v/>
      </c>
      <c r="H46" s="314" t="str" cm="1">
        <f t="array" ref="H46">IFERROR(INDEX('Care profiles'!$M$10:$M$596, SMALL(IF('Care profiles'!$C$10:$C$596=$B$9, ROW('Care profiles'!$M$10:$M$596)-MIN(ROW('Care profiles'!$M$10:$M$596))+1), ROWS($B$9:I36))),"")</f>
        <v/>
      </c>
      <c r="I46" s="314" t="str" cm="1">
        <f t="array" ref="I46">IFERROR(INDEX('Care profiles'!$O$10:$O$596, SMALL(IF('Care profiles'!$C$10:$C$596=$B$9, ROW('Care profiles'!$O$10:$O$596)-MIN(ROW('Care profiles'!$O$10:$O$596))+1), ROWS($B$9:J36))),"")</f>
        <v/>
      </c>
      <c r="J46" s="314" t="str" cm="1">
        <f t="array" ref="J46">IFERROR(INDEX('Care profiles'!$Q$10:$Q$596, SMALL(IF('Care profiles'!$C$10:$C$596=$B$9, ROW('Care profiles'!$Q$10:$Q$596)-MIN(ROW('Care profiles'!$Q$10:$Q$596))+1), ROWS($B$9:K36))),"")</f>
        <v/>
      </c>
      <c r="K46" s="313" t="str" cm="1">
        <f t="array" ref="K46">IFERROR(INDEX('Care profiles'!$R$10:$R$596, SMALL(IF('Care profiles'!$C$10:$C$596=$B$9, ROW('Care profiles'!$R$10:$R$596)-MIN(ROW('Care profiles'!$R$10:$R$596))+1), ROWS($B$9:L36))),"")</f>
        <v/>
      </c>
      <c r="L46" s="315" t="str" cm="1">
        <f t="array" ref="L46">IFERROR(INDEX('Care profiles'!$S$10:$S$596, SMALL(IF('Care profiles'!$C$10:$C$596=$B$9, ROW('Care profiles'!$S$10:$S$596)-MIN(ROW('Care profiles'!$S$10:$S$596))+1), ROWS($B$9:M36))),"")</f>
        <v/>
      </c>
      <c r="M46" s="315" t="str" cm="1">
        <f t="array" ref="M46">IFERROR(INDEX('Care profiles'!$T$10:$T$596, SMALL(IF('Care profiles'!$C$10:$C$596=$B$9, ROW('Care profiles'!$T$10:$T$596)-MIN(ROW('Care profiles'!$T$10:$T$596))+1), ROWS($B$9:N36))),"")</f>
        <v/>
      </c>
      <c r="N46" s="316" t="str" cm="1">
        <f t="array" ref="N46">IFERROR(INDEX('Care profiles'!$U$10:$U$596, SMALL(IF('Care profiles'!$C$10:$C$596=$B$9, ROW('Care profiles'!$U$10:$U$596)-MIN(ROW('Care profiles'!$U$10:$U$596))+1), ROWS($B$9:O36))),"")</f>
        <v/>
      </c>
      <c r="O46" s="316" t="str" cm="1">
        <f t="array" ref="O46">IFERROR(INDEX('Care profiles'!$V$10:$V$596, SMALL(IF('Care profiles'!$C$10:$C$596=$B$9, ROW('Care profiles'!$V$10:$V$596)-MIN(ROW('Care profiles'!$V$10:$V$596))+1), ROWS($B$9:P36))),"")</f>
        <v/>
      </c>
      <c r="P46" s="316" t="str" cm="1">
        <f t="array" ref="P46">IFERROR(INDEX('Care profiles'!$W$10:$W$596, SMALL(IF('Care profiles'!$C$10:$C$596=$B$9, ROW('Care profiles'!$W$10:$W$596)-MIN(ROW('Care profiles'!$W$10:$W$596))+1), ROWS($B$9:Q36))),"")</f>
        <v/>
      </c>
    </row>
    <row r="47" spans="1:16" ht="14.55" customHeight="1" x14ac:dyDescent="0.3">
      <c r="A47" s="10" t="str" cm="1">
        <f t="array" ref="A47">IFERROR(INDEX('Care profiles'!$E$10:$E$596, SMALL(IF('Care profiles'!$C$10:$C$596=$B$9, ROW('Care profiles'!$E$10:$E$596)-MIN(ROW('Care profiles'!$E$10:$E$596))+1), ROWS($B$9:B37))),"")</f>
        <v/>
      </c>
      <c r="B47" s="317" t="str" cm="1">
        <f t="array" ref="B47">IFERROR(INDEX('Care profiles'!$F$10:$F$596, SMALL(IF('Care profiles'!$C$10:$C$596=$B$9, ROW('Care profiles'!$F$10:$F$596)-MIN(ROW('Care profiles'!$F$10:$F$596))+1), ROWS($B$9:C37))),"")</f>
        <v/>
      </c>
      <c r="C47" s="314" t="str" cm="1">
        <f t="array" ref="C47">IFERROR(INDEX('Care profiles'!$G$10:$G$596, SMALL(IF('Care profiles'!$C$10:$C$596=$B$9, ROW('Care profiles'!$G$10:$G$596)-MIN(ROW('Care profiles'!$G$10:$G$596))+1), ROWS($B$9:D37))),"")</f>
        <v/>
      </c>
      <c r="D47" s="314" t="str" cm="1">
        <f t="array" ref="D47">IFERROR(INDEX('Care profiles'!$H$10:$H$596, SMALL(IF('Care profiles'!$C$10:$C$596=$B$9, ROW('Care profiles'!$H$10:$H$596)-MIN(ROW('Care profiles'!$H$10:$H$596))+1), ROWS($B$9:E37))),"")</f>
        <v/>
      </c>
      <c r="E47" s="314" t="str" cm="1">
        <f t="array" ref="E47">IFERROR(INDEX('Care profiles'!$I$10:$I$596, SMALL(IF('Care profiles'!$C$10:$C$596=$B$9, ROW('Care profiles'!$I$10:$I$596)-MIN(ROW('Care profiles'!$I$10:$I$596))+1), ROWS($B$9:F37))),"")</f>
        <v/>
      </c>
      <c r="F47" s="314" t="str" cm="1">
        <f t="array" ref="F47">IFERROR(INDEX('Care profiles'!$J$10:$J$596, SMALL(IF('Care profiles'!$C$10:$C$596=$B$9, ROW('Care profiles'!$J$10:$J$596)-MIN(ROW('Care profiles'!$J$10:$J$596))+1), ROWS($B$9:G37))),"")</f>
        <v/>
      </c>
      <c r="G47" s="314" t="str" cm="1">
        <f t="array" ref="G47">IFERROR(INDEX('Care profiles'!$K$10:$K$596, SMALL(IF('Care profiles'!$C$10:$C$596=$B$9, ROW('Care profiles'!$K$10:$K$596)-MIN(ROW('Care profiles'!$K$10:$K$596))+1), ROWS($B$9:H37))),"")</f>
        <v/>
      </c>
      <c r="H47" s="314" t="str" cm="1">
        <f t="array" ref="H47">IFERROR(INDEX('Care profiles'!$M$10:$M$596, SMALL(IF('Care profiles'!$C$10:$C$596=$B$9, ROW('Care profiles'!$M$10:$M$596)-MIN(ROW('Care profiles'!$M$10:$M$596))+1), ROWS($B$9:I37))),"")</f>
        <v/>
      </c>
      <c r="I47" s="314" t="str" cm="1">
        <f t="array" ref="I47">IFERROR(INDEX('Care profiles'!$O$10:$O$596, SMALL(IF('Care profiles'!$C$10:$C$596=$B$9, ROW('Care profiles'!$O$10:$O$596)-MIN(ROW('Care profiles'!$O$10:$O$596))+1), ROWS($B$9:J37))),"")</f>
        <v/>
      </c>
      <c r="J47" s="314" t="str" cm="1">
        <f t="array" ref="J47">IFERROR(INDEX('Care profiles'!$Q$10:$Q$596, SMALL(IF('Care profiles'!$C$10:$C$596=$B$9, ROW('Care profiles'!$Q$10:$Q$596)-MIN(ROW('Care profiles'!$Q$10:$Q$596))+1), ROWS($B$9:K37))),"")</f>
        <v/>
      </c>
      <c r="K47" s="313" t="str" cm="1">
        <f t="array" ref="K47">IFERROR(INDEX('Care profiles'!$R$10:$R$596, SMALL(IF('Care profiles'!$C$10:$C$596=$B$9, ROW('Care profiles'!$R$10:$R$596)-MIN(ROW('Care profiles'!$R$10:$R$596))+1), ROWS($B$9:L37))),"")</f>
        <v/>
      </c>
      <c r="L47" s="315" t="str" cm="1">
        <f t="array" ref="L47">IFERROR(INDEX('Care profiles'!$S$10:$S$596, SMALL(IF('Care profiles'!$C$10:$C$596=$B$9, ROW('Care profiles'!$S$10:$S$596)-MIN(ROW('Care profiles'!$S$10:$S$596))+1), ROWS($B$9:M37))),"")</f>
        <v/>
      </c>
      <c r="M47" s="315" t="str" cm="1">
        <f t="array" ref="M47">IFERROR(INDEX('Care profiles'!$T$10:$T$596, SMALL(IF('Care profiles'!$C$10:$C$596=$B$9, ROW('Care profiles'!$T$10:$T$596)-MIN(ROW('Care profiles'!$T$10:$T$596))+1), ROWS($B$9:N37))),"")</f>
        <v/>
      </c>
      <c r="N47" s="316" t="str" cm="1">
        <f t="array" ref="N47">IFERROR(INDEX('Care profiles'!$U$10:$U$596, SMALL(IF('Care profiles'!$C$10:$C$596=$B$9, ROW('Care profiles'!$U$10:$U$596)-MIN(ROW('Care profiles'!$U$10:$U$596))+1), ROWS($B$9:O37))),"")</f>
        <v/>
      </c>
      <c r="O47" s="316" t="str" cm="1">
        <f t="array" ref="O47">IFERROR(INDEX('Care profiles'!$V$10:$V$596, SMALL(IF('Care profiles'!$C$10:$C$596=$B$9, ROW('Care profiles'!$V$10:$V$596)-MIN(ROW('Care profiles'!$V$10:$V$596))+1), ROWS($B$9:P37))),"")</f>
        <v/>
      </c>
      <c r="P47" s="316" t="str" cm="1">
        <f t="array" ref="P47">IFERROR(INDEX('Care profiles'!$W$10:$W$596, SMALL(IF('Care profiles'!$C$10:$C$596=$B$9, ROW('Care profiles'!$W$10:$W$596)-MIN(ROW('Care profiles'!$W$10:$W$596))+1), ROWS($B$9:Q37))),"")</f>
        <v/>
      </c>
    </row>
    <row r="48" spans="1:16" ht="14.55" customHeight="1" x14ac:dyDescent="0.3">
      <c r="A48" s="10" t="str" cm="1">
        <f t="array" ref="A48">IFERROR(INDEX('Care profiles'!$E$10:$E$596, SMALL(IF('Care profiles'!$C$10:$C$596=$B$9, ROW('Care profiles'!$E$10:$E$596)-MIN(ROW('Care profiles'!$E$10:$E$596))+1), ROWS($B$9:B38))),"")</f>
        <v/>
      </c>
      <c r="B48" s="317" t="str" cm="1">
        <f t="array" ref="B48">IFERROR(INDEX('Care profiles'!$F$10:$F$596, SMALL(IF('Care profiles'!$C$10:$C$596=$B$9, ROW('Care profiles'!$F$10:$F$596)-MIN(ROW('Care profiles'!$F$10:$F$596))+1), ROWS($B$9:C38))),"")</f>
        <v/>
      </c>
      <c r="C48" s="314" t="str" cm="1">
        <f t="array" ref="C48">IFERROR(INDEX('Care profiles'!$G$10:$G$596, SMALL(IF('Care profiles'!$C$10:$C$596=$B$9, ROW('Care profiles'!$G$10:$G$596)-MIN(ROW('Care profiles'!$G$10:$G$596))+1), ROWS($B$9:D38))),"")</f>
        <v/>
      </c>
      <c r="D48" s="314" t="str" cm="1">
        <f t="array" ref="D48">IFERROR(INDEX('Care profiles'!$H$10:$H$596, SMALL(IF('Care profiles'!$C$10:$C$596=$B$9, ROW('Care profiles'!$H$10:$H$596)-MIN(ROW('Care profiles'!$H$10:$H$596))+1), ROWS($B$9:E38))),"")</f>
        <v/>
      </c>
      <c r="E48" s="314" t="str" cm="1">
        <f t="array" ref="E48">IFERROR(INDEX('Care profiles'!$I$10:$I$596, SMALL(IF('Care profiles'!$C$10:$C$596=$B$9, ROW('Care profiles'!$I$10:$I$596)-MIN(ROW('Care profiles'!$I$10:$I$596))+1), ROWS($B$9:F38))),"")</f>
        <v/>
      </c>
      <c r="F48" s="314" t="str" cm="1">
        <f t="array" ref="F48">IFERROR(INDEX('Care profiles'!$J$10:$J$596, SMALL(IF('Care profiles'!$C$10:$C$596=$B$9, ROW('Care profiles'!$J$10:$J$596)-MIN(ROW('Care profiles'!$J$10:$J$596))+1), ROWS($B$9:G38))),"")</f>
        <v/>
      </c>
      <c r="G48" s="314" t="str" cm="1">
        <f t="array" ref="G48">IFERROR(INDEX('Care profiles'!$K$10:$K$596, SMALL(IF('Care profiles'!$C$10:$C$596=$B$9, ROW('Care profiles'!$K$10:$K$596)-MIN(ROW('Care profiles'!$K$10:$K$596))+1), ROWS($B$9:H38))),"")</f>
        <v/>
      </c>
      <c r="H48" s="314" t="str" cm="1">
        <f t="array" ref="H48">IFERROR(INDEX('Care profiles'!$M$10:$M$596, SMALL(IF('Care profiles'!$C$10:$C$596=$B$9, ROW('Care profiles'!$M$10:$M$596)-MIN(ROW('Care profiles'!$M$10:$M$596))+1), ROWS($B$9:I38))),"")</f>
        <v/>
      </c>
      <c r="I48" s="314" t="str" cm="1">
        <f t="array" ref="I48">IFERROR(INDEX('Care profiles'!$O$10:$O$596, SMALL(IF('Care profiles'!$C$10:$C$596=$B$9, ROW('Care profiles'!$O$10:$O$596)-MIN(ROW('Care profiles'!$O$10:$O$596))+1), ROWS($B$9:J38))),"")</f>
        <v/>
      </c>
      <c r="J48" s="314" t="str" cm="1">
        <f t="array" ref="J48">IFERROR(INDEX('Care profiles'!$Q$10:$Q$596, SMALL(IF('Care profiles'!$C$10:$C$596=$B$9, ROW('Care profiles'!$Q$10:$Q$596)-MIN(ROW('Care profiles'!$Q$10:$Q$596))+1), ROWS($B$9:K38))),"")</f>
        <v/>
      </c>
      <c r="K48" s="313" t="str" cm="1">
        <f t="array" ref="K48">IFERROR(INDEX('Care profiles'!$R$10:$R$596, SMALL(IF('Care profiles'!$C$10:$C$596=$B$9, ROW('Care profiles'!$R$10:$R$596)-MIN(ROW('Care profiles'!$R$10:$R$596))+1), ROWS($B$9:L38))),"")</f>
        <v/>
      </c>
      <c r="L48" s="315" t="str" cm="1">
        <f t="array" ref="L48">IFERROR(INDEX('Care profiles'!$S$10:$S$596, SMALL(IF('Care profiles'!$C$10:$C$596=$B$9, ROW('Care profiles'!$S$10:$S$596)-MIN(ROW('Care profiles'!$S$10:$S$596))+1), ROWS($B$9:M38))),"")</f>
        <v/>
      </c>
      <c r="M48" s="315" t="str" cm="1">
        <f t="array" ref="M48">IFERROR(INDEX('Care profiles'!$T$10:$T$596, SMALL(IF('Care profiles'!$C$10:$C$596=$B$9, ROW('Care profiles'!$T$10:$T$596)-MIN(ROW('Care profiles'!$T$10:$T$596))+1), ROWS($B$9:N38))),"")</f>
        <v/>
      </c>
      <c r="N48" s="316" t="str" cm="1">
        <f t="array" ref="N48">IFERROR(INDEX('Care profiles'!$U$10:$U$596, SMALL(IF('Care profiles'!$C$10:$C$596=$B$9, ROW('Care profiles'!$U$10:$U$596)-MIN(ROW('Care profiles'!$U$10:$U$596))+1), ROWS($B$9:O38))),"")</f>
        <v/>
      </c>
      <c r="O48" s="316" t="str" cm="1">
        <f t="array" ref="O48">IFERROR(INDEX('Care profiles'!$V$10:$V$596, SMALL(IF('Care profiles'!$C$10:$C$596=$B$9, ROW('Care profiles'!$V$10:$V$596)-MIN(ROW('Care profiles'!$V$10:$V$596))+1), ROWS($B$9:P38))),"")</f>
        <v/>
      </c>
      <c r="P48" s="316" t="str" cm="1">
        <f t="array" ref="P48">IFERROR(INDEX('Care profiles'!$W$10:$W$596, SMALL(IF('Care profiles'!$C$10:$C$596=$B$9, ROW('Care profiles'!$W$10:$W$596)-MIN(ROW('Care profiles'!$W$10:$W$596))+1), ROWS($B$9:Q38))),"")</f>
        <v/>
      </c>
    </row>
  </sheetData>
  <mergeCells count="9">
    <mergeCell ref="A16:L16"/>
    <mergeCell ref="A7:D7"/>
    <mergeCell ref="B8:D8"/>
    <mergeCell ref="B9:D9"/>
    <mergeCell ref="A11:L11"/>
    <mergeCell ref="A12:L12"/>
    <mergeCell ref="A13:L13"/>
    <mergeCell ref="A14:L14"/>
    <mergeCell ref="A15:L15"/>
  </mergeCells>
  <dataValidations count="1">
    <dataValidation type="list" allowBlank="1" showInputMessage="1" showErrorMessage="1" sqref="B9:D9" xr:uid="{98E3DF3C-6645-49D0-BF6F-8FD1B8D02659}">
      <formula1>INDIRECT(F8)</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D2706226-80E4-4F02-BBB6-0583ACB0FBB0}">
          <x14:formula1>
            <xm:f>Epidemiology!$A$11:$A$47</xm:f>
          </x14:formula1>
          <xm:sqref>B8:D8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C8625-6D1F-4391-A814-DB4ECA2B5986}">
  <sheetPr codeName="Sheet6">
    <tabColor rgb="FFBCE2E0"/>
  </sheetPr>
  <dimension ref="A1:K47"/>
  <sheetViews>
    <sheetView zoomScaleNormal="100" workbookViewId="0">
      <pane ySplit="10" topLeftCell="A11" activePane="bottomLeft" state="frozen"/>
      <selection pane="bottomLeft" activeCell="A10" sqref="A10"/>
    </sheetView>
  </sheetViews>
  <sheetFormatPr defaultColWidth="9.21875" defaultRowHeight="14.4" x14ac:dyDescent="0.3"/>
  <cols>
    <col min="1" max="1" width="7.44140625" style="46" customWidth="1"/>
    <col min="2" max="2" width="19.21875" style="46" bestFit="1" customWidth="1"/>
    <col min="3" max="3" width="19.44140625" style="46" customWidth="1"/>
    <col min="4" max="4" width="11.109375" style="46" bestFit="1" customWidth="1"/>
    <col min="5" max="5" width="59.5546875" style="47" customWidth="1"/>
    <col min="6" max="6" width="62.77734375" style="47" customWidth="1"/>
    <col min="7" max="7" width="18.5546875" style="46" customWidth="1"/>
    <col min="8" max="8" width="11" style="46" customWidth="1"/>
    <col min="9" max="9" width="11.33203125" style="395" customWidth="1"/>
    <col min="10" max="10" width="22.44140625" style="395" customWidth="1"/>
    <col min="11" max="11" width="20.88671875" style="395" customWidth="1"/>
    <col min="12" max="16384" width="9.21875" style="46"/>
  </cols>
  <sheetData>
    <row r="1" spans="1:11" ht="23.4" x14ac:dyDescent="0.45">
      <c r="A1" s="1" t="s">
        <v>780</v>
      </c>
    </row>
    <row r="2" spans="1:11" s="2" customFormat="1" x14ac:dyDescent="0.3">
      <c r="A2" s="32" t="s">
        <v>781</v>
      </c>
      <c r="I2" s="412"/>
      <c r="J2" s="412"/>
      <c r="K2" s="412"/>
    </row>
    <row r="3" spans="1:11" s="122" customFormat="1" x14ac:dyDescent="0.3">
      <c r="A3" s="124" t="s">
        <v>782</v>
      </c>
      <c r="I3" s="412"/>
      <c r="J3" s="412"/>
      <c r="K3" s="412"/>
    </row>
    <row r="4" spans="1:11" s="122" customFormat="1" x14ac:dyDescent="0.3">
      <c r="A4" s="124" t="s">
        <v>1335</v>
      </c>
      <c r="I4" s="412"/>
      <c r="J4" s="412"/>
      <c r="K4" s="412"/>
    </row>
    <row r="5" spans="1:11" s="2" customFormat="1" x14ac:dyDescent="0.3">
      <c r="A5" s="124" t="s">
        <v>1019</v>
      </c>
      <c r="I5" s="412"/>
      <c r="J5" s="412"/>
      <c r="K5" s="412"/>
    </row>
    <row r="6" spans="1:11" s="2" customFormat="1" x14ac:dyDescent="0.3">
      <c r="A6" s="124" t="s">
        <v>1355</v>
      </c>
      <c r="I6" s="412"/>
      <c r="J6" s="477" t="s">
        <v>1356</v>
      </c>
      <c r="K6" s="412"/>
    </row>
    <row r="7" spans="1:11" s="2" customFormat="1" x14ac:dyDescent="0.3">
      <c r="A7" s="3" t="s">
        <v>1332</v>
      </c>
      <c r="I7" s="412"/>
      <c r="J7" s="412"/>
      <c r="K7" s="412"/>
    </row>
    <row r="8" spans="1:11" s="2" customFormat="1" x14ac:dyDescent="0.3">
      <c r="A8" s="3" t="s">
        <v>1097</v>
      </c>
      <c r="I8" s="412"/>
      <c r="J8" s="412"/>
      <c r="K8" s="412"/>
    </row>
    <row r="10" spans="1:11" ht="43.2" x14ac:dyDescent="0.3">
      <c r="A10" s="36" t="s">
        <v>0</v>
      </c>
      <c r="B10" s="36" t="s">
        <v>744</v>
      </c>
      <c r="C10" s="36" t="s">
        <v>797</v>
      </c>
      <c r="D10" s="36" t="s">
        <v>447</v>
      </c>
      <c r="E10" s="36" t="s">
        <v>755</v>
      </c>
      <c r="F10" s="36" t="s">
        <v>437</v>
      </c>
      <c r="G10" s="36" t="s">
        <v>752</v>
      </c>
      <c r="H10" s="53" t="s">
        <v>4</v>
      </c>
      <c r="I10" s="36" t="s">
        <v>881</v>
      </c>
      <c r="J10" s="36" t="s">
        <v>1333</v>
      </c>
      <c r="K10" s="36" t="s">
        <v>1334</v>
      </c>
    </row>
    <row r="11" spans="1:11" ht="100.8" x14ac:dyDescent="0.3">
      <c r="A11" s="41" t="s">
        <v>850</v>
      </c>
      <c r="B11" s="37" t="s">
        <v>450</v>
      </c>
      <c r="C11" s="291" t="s">
        <v>450</v>
      </c>
      <c r="D11" s="22" t="s">
        <v>449</v>
      </c>
      <c r="E11" s="56" t="s">
        <v>825</v>
      </c>
      <c r="F11" s="111" t="s">
        <v>852</v>
      </c>
      <c r="G11" s="54">
        <v>100000</v>
      </c>
      <c r="H11" s="57">
        <f t="shared" ref="H11:H47" si="0">G11</f>
        <v>100000</v>
      </c>
      <c r="I11" s="454">
        <v>1</v>
      </c>
      <c r="J11" s="455">
        <f>H11*I11</f>
        <v>100000</v>
      </c>
      <c r="K11" s="396" t="s">
        <v>1336</v>
      </c>
    </row>
    <row r="12" spans="1:11" ht="86.4" x14ac:dyDescent="0.3">
      <c r="A12" s="41" t="s">
        <v>850</v>
      </c>
      <c r="B12" s="56" t="s">
        <v>450</v>
      </c>
      <c r="C12" s="291" t="s">
        <v>826</v>
      </c>
      <c r="D12" s="66" t="s">
        <v>718</v>
      </c>
      <c r="E12" s="56" t="s">
        <v>827</v>
      </c>
      <c r="F12" s="111" t="s">
        <v>830</v>
      </c>
      <c r="G12" s="54">
        <v>0</v>
      </c>
      <c r="H12" s="57">
        <f>G12</f>
        <v>0</v>
      </c>
      <c r="I12" s="454">
        <v>1</v>
      </c>
      <c r="J12" s="455">
        <f t="shared" ref="J12:J47" si="1">H12*I12</f>
        <v>0</v>
      </c>
      <c r="K12" s="396" t="s">
        <v>1336</v>
      </c>
    </row>
    <row r="13" spans="1:11" ht="86.4" x14ac:dyDescent="0.3">
      <c r="A13" s="41" t="s">
        <v>850</v>
      </c>
      <c r="B13" s="37" t="s">
        <v>474</v>
      </c>
      <c r="C13" s="37" t="s">
        <v>474</v>
      </c>
      <c r="D13" s="22" t="s">
        <v>449</v>
      </c>
      <c r="E13" s="328" t="s">
        <v>475</v>
      </c>
      <c r="F13" s="328" t="s">
        <v>1076</v>
      </c>
      <c r="G13" s="54">
        <f>1629624/25422788*100000</f>
        <v>6410.0916075766363</v>
      </c>
      <c r="H13" s="57">
        <f t="shared" si="0"/>
        <v>6410.0916075766363</v>
      </c>
      <c r="I13" s="454">
        <v>1</v>
      </c>
      <c r="J13" s="455">
        <f t="shared" si="1"/>
        <v>6410.0916075766363</v>
      </c>
      <c r="K13" s="396" t="s">
        <v>1336</v>
      </c>
    </row>
    <row r="14" spans="1:11" ht="288" customHeight="1" x14ac:dyDescent="0.3">
      <c r="A14" s="41" t="s">
        <v>850</v>
      </c>
      <c r="B14" s="37" t="s">
        <v>484</v>
      </c>
      <c r="C14" s="37" t="s">
        <v>484</v>
      </c>
      <c r="D14" s="22" t="s">
        <v>449</v>
      </c>
      <c r="E14" s="111" t="s">
        <v>855</v>
      </c>
      <c r="F14" s="329" t="s">
        <v>858</v>
      </c>
      <c r="G14" s="54">
        <f>2321900/27194369*100000</f>
        <v>8538.1646472473767</v>
      </c>
      <c r="H14" s="57">
        <f t="shared" si="0"/>
        <v>8538.1646472473767</v>
      </c>
      <c r="I14" s="454">
        <v>1</v>
      </c>
      <c r="J14" s="455">
        <f t="shared" si="1"/>
        <v>8538.1646472473767</v>
      </c>
      <c r="K14" s="396" t="s">
        <v>1336</v>
      </c>
    </row>
    <row r="15" spans="1:11" ht="115.2" x14ac:dyDescent="0.3">
      <c r="A15" s="41" t="s">
        <v>850</v>
      </c>
      <c r="B15" s="37" t="s">
        <v>719</v>
      </c>
      <c r="C15" s="37" t="s">
        <v>720</v>
      </c>
      <c r="D15" s="22" t="s">
        <v>718</v>
      </c>
      <c r="E15" s="291" t="s">
        <v>806</v>
      </c>
      <c r="F15" s="328" t="s">
        <v>1067</v>
      </c>
      <c r="G15" s="54">
        <f>543389/26652777*100000</f>
        <v>2038.7706691876797</v>
      </c>
      <c r="H15" s="57">
        <f t="shared" si="0"/>
        <v>2038.7706691876797</v>
      </c>
      <c r="I15" s="454">
        <v>1</v>
      </c>
      <c r="J15" s="455">
        <f t="shared" si="1"/>
        <v>2038.7706691876797</v>
      </c>
      <c r="K15" s="396" t="s">
        <v>1336</v>
      </c>
    </row>
    <row r="16" spans="1:11" ht="388.8" customHeight="1" x14ac:dyDescent="0.3">
      <c r="A16" s="41" t="s">
        <v>850</v>
      </c>
      <c r="B16" s="37" t="s">
        <v>719</v>
      </c>
      <c r="C16" s="37" t="s">
        <v>724</v>
      </c>
      <c r="D16" s="22" t="s">
        <v>718</v>
      </c>
      <c r="E16" s="328" t="s">
        <v>1068</v>
      </c>
      <c r="F16" s="328" t="s">
        <v>853</v>
      </c>
      <c r="G16" s="54">
        <f>1103700/27194369*100000</f>
        <v>4058.5607998479391</v>
      </c>
      <c r="H16" s="57">
        <f t="shared" si="0"/>
        <v>4058.5607998479391</v>
      </c>
      <c r="I16" s="454">
        <v>1</v>
      </c>
      <c r="J16" s="455">
        <f t="shared" si="1"/>
        <v>4058.5607998479391</v>
      </c>
      <c r="K16" s="396" t="s">
        <v>1336</v>
      </c>
    </row>
    <row r="17" spans="1:11" ht="115.2" x14ac:dyDescent="0.3">
      <c r="A17" s="41" t="s">
        <v>850</v>
      </c>
      <c r="B17" s="37" t="s">
        <v>729</v>
      </c>
      <c r="C17" s="37" t="s">
        <v>729</v>
      </c>
      <c r="D17" s="22" t="s">
        <v>718</v>
      </c>
      <c r="E17" s="56" t="s">
        <v>730</v>
      </c>
      <c r="F17" s="111" t="s">
        <v>854</v>
      </c>
      <c r="G17" s="54">
        <f>(1296198+11743)/26652777*100000</f>
        <v>4907.3347966705305</v>
      </c>
      <c r="H17" s="57">
        <f>G17</f>
        <v>4907.3347966705305</v>
      </c>
      <c r="I17" s="454">
        <f>VLOOKUP(K17,Populations!$D$15:$H$1920,5,FALSE)</f>
        <v>1</v>
      </c>
      <c r="J17" s="455">
        <f t="shared" si="1"/>
        <v>4907.3347966705305</v>
      </c>
      <c r="K17" s="396" t="str">
        <f>Outputs!$A$4&amp;" "&amp;Epidemiology!A17</f>
        <v>Australia ALL</v>
      </c>
    </row>
    <row r="18" spans="1:11" ht="43.2" x14ac:dyDescent="0.3">
      <c r="A18" s="41" t="s">
        <v>850</v>
      </c>
      <c r="B18" s="37" t="s">
        <v>726</v>
      </c>
      <c r="C18" s="37" t="s">
        <v>726</v>
      </c>
      <c r="D18" s="22" t="s">
        <v>718</v>
      </c>
      <c r="E18" s="111" t="s">
        <v>857</v>
      </c>
      <c r="F18" s="111" t="s">
        <v>856</v>
      </c>
      <c r="G18" s="54">
        <v>100000</v>
      </c>
      <c r="H18" s="57">
        <f t="shared" si="0"/>
        <v>100000</v>
      </c>
      <c r="I18" s="454">
        <v>1</v>
      </c>
      <c r="J18" s="455">
        <f t="shared" si="1"/>
        <v>100000</v>
      </c>
      <c r="K18" s="396" t="s">
        <v>1336</v>
      </c>
    </row>
    <row r="19" spans="1:11" ht="129.6" x14ac:dyDescent="0.3">
      <c r="A19" s="39" t="s">
        <v>850</v>
      </c>
      <c r="B19" s="37" t="s">
        <v>716</v>
      </c>
      <c r="C19" s="111" t="s">
        <v>716</v>
      </c>
      <c r="D19" s="22" t="s">
        <v>449</v>
      </c>
      <c r="E19" s="421" t="s">
        <v>1069</v>
      </c>
      <c r="F19" s="323" t="s">
        <v>1056</v>
      </c>
      <c r="G19" s="89">
        <v>4710</v>
      </c>
      <c r="H19" s="57">
        <f>G19</f>
        <v>4710</v>
      </c>
      <c r="I19" s="454">
        <f>VLOOKUP(K19,Populations!$D$15:$H$1920,5,FALSE)</f>
        <v>1</v>
      </c>
      <c r="J19" s="455">
        <f t="shared" si="1"/>
        <v>4710</v>
      </c>
      <c r="K19" s="396" t="str">
        <f>Outputs!$A$4&amp;" "&amp;Epidemiology!A19</f>
        <v>Australia ALL</v>
      </c>
    </row>
    <row r="20" spans="1:11" ht="158.4" x14ac:dyDescent="0.3">
      <c r="A20" s="38" t="s">
        <v>361</v>
      </c>
      <c r="B20" s="37" t="s">
        <v>491</v>
      </c>
      <c r="C20" s="56" t="s">
        <v>492</v>
      </c>
      <c r="D20" s="22" t="s">
        <v>449</v>
      </c>
      <c r="E20" s="421" t="s">
        <v>1325</v>
      </c>
      <c r="F20" s="329" t="s">
        <v>1070</v>
      </c>
      <c r="G20" s="54">
        <v>34700</v>
      </c>
      <c r="H20" s="57">
        <f t="shared" si="0"/>
        <v>34700</v>
      </c>
      <c r="I20" s="454">
        <f>VLOOKUP(K20,Populations!$D$15:$H$1920,5,FALSE)</f>
        <v>1</v>
      </c>
      <c r="J20" s="455">
        <f t="shared" si="1"/>
        <v>34700</v>
      </c>
      <c r="K20" s="396" t="str">
        <f>Outputs!$A$4&amp;" "&amp;Epidemiology!A20</f>
        <v>Australia 12to17</v>
      </c>
    </row>
    <row r="21" spans="1:11" ht="188.55" customHeight="1" x14ac:dyDescent="0.3">
      <c r="A21" s="38" t="s">
        <v>361</v>
      </c>
      <c r="B21" s="37" t="s">
        <v>519</v>
      </c>
      <c r="C21" s="56" t="s">
        <v>520</v>
      </c>
      <c r="D21" s="22" t="s">
        <v>449</v>
      </c>
      <c r="E21" s="329" t="s">
        <v>1071</v>
      </c>
      <c r="F21" s="323" t="s">
        <v>1066</v>
      </c>
      <c r="G21" s="326">
        <f>(0.5*2630)+2770</f>
        <v>4085</v>
      </c>
      <c r="H21" s="57">
        <f t="shared" si="0"/>
        <v>4085</v>
      </c>
      <c r="I21" s="454">
        <f>VLOOKUP(K21,Populations!$D$15:$H$1920,5,FALSE)</f>
        <v>1</v>
      </c>
      <c r="J21" s="455">
        <f t="shared" si="1"/>
        <v>4085</v>
      </c>
      <c r="K21" s="396" t="str">
        <f>Outputs!$A$4&amp;" "&amp;Epidemiology!A21</f>
        <v>Australia 12to17</v>
      </c>
    </row>
    <row r="22" spans="1:11" ht="173.55" customHeight="1" x14ac:dyDescent="0.3">
      <c r="A22" s="39" t="s">
        <v>361</v>
      </c>
      <c r="B22" s="37" t="s">
        <v>553</v>
      </c>
      <c r="C22" s="56" t="s">
        <v>554</v>
      </c>
      <c r="D22" s="22" t="s">
        <v>449</v>
      </c>
      <c r="E22" s="421" t="s">
        <v>1326</v>
      </c>
      <c r="F22" s="323" t="s">
        <v>1061</v>
      </c>
      <c r="G22" s="326">
        <f>(0.8*5090)+(3730-100)</f>
        <v>7702</v>
      </c>
      <c r="H22" s="57">
        <f t="shared" si="0"/>
        <v>7702</v>
      </c>
      <c r="I22" s="454">
        <f>VLOOKUP(K22,Populations!$D$15:$H$1920,5,FALSE)</f>
        <v>1</v>
      </c>
      <c r="J22" s="455">
        <f t="shared" si="1"/>
        <v>7702</v>
      </c>
      <c r="K22" s="396" t="str">
        <f>Outputs!$A$4&amp;" "&amp;Epidemiology!A22</f>
        <v>Australia 12to17</v>
      </c>
    </row>
    <row r="23" spans="1:11" ht="216.6" customHeight="1" x14ac:dyDescent="0.3">
      <c r="A23" s="39" t="s">
        <v>361</v>
      </c>
      <c r="B23" s="37" t="s">
        <v>612</v>
      </c>
      <c r="C23" s="56" t="s">
        <v>613</v>
      </c>
      <c r="D23" s="22" t="s">
        <v>449</v>
      </c>
      <c r="E23" s="328" t="s">
        <v>1072</v>
      </c>
      <c r="F23" s="323" t="s">
        <v>1062</v>
      </c>
      <c r="G23" s="326">
        <f>(0.8*2430)+100</f>
        <v>2044</v>
      </c>
      <c r="H23" s="57">
        <f t="shared" si="0"/>
        <v>2044</v>
      </c>
      <c r="I23" s="454">
        <f>VLOOKUP(K23,Populations!$D$15:$H$1920,5,FALSE)</f>
        <v>1</v>
      </c>
      <c r="J23" s="455">
        <f t="shared" si="1"/>
        <v>2044</v>
      </c>
      <c r="K23" s="396" t="str">
        <f>Outputs!$A$4&amp;" "&amp;Epidemiology!A23</f>
        <v>Australia 12to17</v>
      </c>
    </row>
    <row r="24" spans="1:11" ht="187.8" customHeight="1" x14ac:dyDescent="0.3">
      <c r="A24" s="39" t="s">
        <v>361</v>
      </c>
      <c r="B24" s="37" t="s">
        <v>643</v>
      </c>
      <c r="C24" s="56" t="s">
        <v>644</v>
      </c>
      <c r="D24" s="22" t="s">
        <v>449</v>
      </c>
      <c r="E24" s="328" t="s">
        <v>1073</v>
      </c>
      <c r="F24" s="327" t="s">
        <v>1055</v>
      </c>
      <c r="G24" s="326">
        <f>(0.2*5090)+(0.2*2430)</f>
        <v>1504</v>
      </c>
      <c r="H24" s="57">
        <f t="shared" si="0"/>
        <v>1504</v>
      </c>
      <c r="I24" s="454">
        <f>VLOOKUP(K24,Populations!$D$15:$H$1920,5,FALSE)</f>
        <v>1</v>
      </c>
      <c r="J24" s="455">
        <f t="shared" si="1"/>
        <v>1504</v>
      </c>
      <c r="K24" s="396" t="str">
        <f>Outputs!$A$4&amp;" "&amp;Epidemiology!A24</f>
        <v>Australia 12to17</v>
      </c>
    </row>
    <row r="25" spans="1:11" ht="172.8" x14ac:dyDescent="0.3">
      <c r="A25" s="40" t="s">
        <v>361</v>
      </c>
      <c r="B25" s="37" t="s">
        <v>670</v>
      </c>
      <c r="C25" s="56" t="s">
        <v>671</v>
      </c>
      <c r="D25" s="22" t="s">
        <v>449</v>
      </c>
      <c r="E25" s="328" t="s">
        <v>1074</v>
      </c>
      <c r="F25" s="327" t="s">
        <v>1057</v>
      </c>
      <c r="G25" s="54">
        <f>0.18*4710</f>
        <v>847.8</v>
      </c>
      <c r="H25" s="57">
        <f t="shared" si="0"/>
        <v>847.8</v>
      </c>
      <c r="I25" s="454">
        <f>VLOOKUP(K25,Populations!$D$15:$H$1920,5,FALSE)</f>
        <v>1</v>
      </c>
      <c r="J25" s="455">
        <f t="shared" si="1"/>
        <v>847.8</v>
      </c>
      <c r="K25" s="396" t="str">
        <f>Outputs!$A$4&amp;" "&amp;Epidemiology!A25</f>
        <v>Australia 12to17</v>
      </c>
    </row>
    <row r="26" spans="1:11" ht="72" x14ac:dyDescent="0.3">
      <c r="A26" s="40" t="s">
        <v>361</v>
      </c>
      <c r="B26" s="56" t="s">
        <v>779</v>
      </c>
      <c r="C26" s="56" t="s">
        <v>703</v>
      </c>
      <c r="D26" s="22" t="s">
        <v>449</v>
      </c>
      <c r="E26" s="328" t="s">
        <v>1075</v>
      </c>
      <c r="F26" s="37" t="s">
        <v>1052</v>
      </c>
      <c r="G26" s="54">
        <f>0.4*G25</f>
        <v>339.12</v>
      </c>
      <c r="H26" s="57">
        <f t="shared" si="0"/>
        <v>339.12</v>
      </c>
      <c r="I26" s="454">
        <f>VLOOKUP(K26,Populations!$D$15:$H$1920,5,FALSE)</f>
        <v>1</v>
      </c>
      <c r="J26" s="455">
        <f t="shared" si="1"/>
        <v>339.12</v>
      </c>
      <c r="K26" s="396" t="str">
        <f>Outputs!$A$4&amp;" "&amp;Epidemiology!A26</f>
        <v>Australia 12to17</v>
      </c>
    </row>
    <row r="27" spans="1:11" ht="144.6" customHeight="1" x14ac:dyDescent="0.3">
      <c r="A27" s="41" t="s">
        <v>362</v>
      </c>
      <c r="B27" s="37" t="s">
        <v>491</v>
      </c>
      <c r="C27" s="56" t="s">
        <v>505</v>
      </c>
      <c r="D27" s="22" t="s">
        <v>449</v>
      </c>
      <c r="E27" s="328" t="s">
        <v>1077</v>
      </c>
      <c r="F27" s="323" t="s">
        <v>1079</v>
      </c>
      <c r="G27" s="326">
        <v>30000</v>
      </c>
      <c r="H27" s="57">
        <f t="shared" si="0"/>
        <v>30000</v>
      </c>
      <c r="I27" s="454">
        <f>VLOOKUP(K27,Populations!$D$15:$H$1920,5,FALSE)</f>
        <v>1</v>
      </c>
      <c r="J27" s="455">
        <f t="shared" si="1"/>
        <v>30000</v>
      </c>
      <c r="K27" s="396" t="str">
        <f>Outputs!$A$4&amp;" "&amp;Epidemiology!A27</f>
        <v>Australia 18to24</v>
      </c>
    </row>
    <row r="28" spans="1:11" ht="201.6" x14ac:dyDescent="0.3">
      <c r="A28" s="42" t="s">
        <v>362</v>
      </c>
      <c r="B28" s="37" t="s">
        <v>519</v>
      </c>
      <c r="C28" s="56" t="s">
        <v>542</v>
      </c>
      <c r="D28" s="22" t="s">
        <v>449</v>
      </c>
      <c r="E28" s="421" t="s">
        <v>1063</v>
      </c>
      <c r="F28" s="323" t="s">
        <v>1267</v>
      </c>
      <c r="G28" s="326">
        <v>7628</v>
      </c>
      <c r="H28" s="57">
        <f t="shared" si="0"/>
        <v>7628</v>
      </c>
      <c r="I28" s="454">
        <f>VLOOKUP(K28,Populations!$D$15:$H$1920,5,FALSE)</f>
        <v>1</v>
      </c>
      <c r="J28" s="455">
        <f t="shared" si="1"/>
        <v>7628</v>
      </c>
      <c r="K28" s="396" t="str">
        <f>Outputs!$A$4&amp;" "&amp;Epidemiology!A28</f>
        <v>Australia 18to24</v>
      </c>
    </row>
    <row r="29" spans="1:11" ht="202.8" customHeight="1" x14ac:dyDescent="0.3">
      <c r="A29" s="42" t="s">
        <v>362</v>
      </c>
      <c r="B29" s="37" t="s">
        <v>553</v>
      </c>
      <c r="C29" s="56" t="s">
        <v>581</v>
      </c>
      <c r="D29" s="22" t="s">
        <v>449</v>
      </c>
      <c r="E29" s="421" t="s">
        <v>1327</v>
      </c>
      <c r="F29" s="323" t="s">
        <v>1084</v>
      </c>
      <c r="G29" s="326">
        <f>(0.8*5600)+(3700-100)</f>
        <v>8080</v>
      </c>
      <c r="H29" s="57">
        <f t="shared" si="0"/>
        <v>8080</v>
      </c>
      <c r="I29" s="454">
        <f>VLOOKUP(K29,Populations!$D$15:$H$1920,5,FALSE)</f>
        <v>1</v>
      </c>
      <c r="J29" s="455">
        <f t="shared" si="1"/>
        <v>8080</v>
      </c>
      <c r="K29" s="396" t="str">
        <f>Outputs!$A$4&amp;" "&amp;Epidemiology!A29</f>
        <v>Australia 18to24</v>
      </c>
    </row>
    <row r="30" spans="1:11" ht="187.2" x14ac:dyDescent="0.3">
      <c r="A30" s="42" t="s">
        <v>362</v>
      </c>
      <c r="B30" s="37" t="s">
        <v>612</v>
      </c>
      <c r="C30" s="56" t="s">
        <v>621</v>
      </c>
      <c r="D30" s="22" t="s">
        <v>449</v>
      </c>
      <c r="E30" s="37" t="s">
        <v>622</v>
      </c>
      <c r="F30" s="323" t="s">
        <v>1081</v>
      </c>
      <c r="G30" s="326">
        <f>(0.8*900)+100</f>
        <v>820</v>
      </c>
      <c r="H30" s="57">
        <f t="shared" si="0"/>
        <v>820</v>
      </c>
      <c r="I30" s="454">
        <f>VLOOKUP(K30,Populations!$D$15:$H$1920,5,FALSE)</f>
        <v>1</v>
      </c>
      <c r="J30" s="455">
        <f t="shared" si="1"/>
        <v>820</v>
      </c>
      <c r="K30" s="396" t="str">
        <f>Outputs!$A$4&amp;" "&amp;Epidemiology!A30</f>
        <v>Australia 18to24</v>
      </c>
    </row>
    <row r="31" spans="1:11" ht="230.4" x14ac:dyDescent="0.3">
      <c r="A31" s="42" t="s">
        <v>362</v>
      </c>
      <c r="B31" s="37" t="s">
        <v>643</v>
      </c>
      <c r="C31" s="56" t="s">
        <v>654</v>
      </c>
      <c r="D31" s="22" t="s">
        <v>449</v>
      </c>
      <c r="E31" s="37" t="s">
        <v>655</v>
      </c>
      <c r="F31" s="327" t="s">
        <v>1055</v>
      </c>
      <c r="G31" s="326">
        <f>(0.2*5600)+(0.2*900)</f>
        <v>1300</v>
      </c>
      <c r="H31" s="57">
        <f t="shared" si="0"/>
        <v>1300</v>
      </c>
      <c r="I31" s="454">
        <f>VLOOKUP(K31,Populations!$D$15:$H$1920,5,FALSE)</f>
        <v>1</v>
      </c>
      <c r="J31" s="455">
        <f t="shared" si="1"/>
        <v>1300</v>
      </c>
      <c r="K31" s="396" t="str">
        <f>Outputs!$A$4&amp;" "&amp;Epidemiology!A31</f>
        <v>Australia 18to24</v>
      </c>
    </row>
    <row r="32" spans="1:11" ht="145.35" customHeight="1" x14ac:dyDescent="0.3">
      <c r="A32" s="43" t="s">
        <v>362</v>
      </c>
      <c r="B32" s="37" t="s">
        <v>670</v>
      </c>
      <c r="C32" s="56" t="s">
        <v>685</v>
      </c>
      <c r="D32" s="22" t="s">
        <v>449</v>
      </c>
      <c r="E32" s="324" t="s">
        <v>1049</v>
      </c>
      <c r="F32" s="327" t="s">
        <v>1058</v>
      </c>
      <c r="G32" s="54">
        <f>0.18*0.0852*100000</f>
        <v>1533.6</v>
      </c>
      <c r="H32" s="57">
        <f t="shared" si="0"/>
        <v>1533.6</v>
      </c>
      <c r="I32" s="454">
        <f>VLOOKUP(K32,Populations!$D$15:$H$1920,5,FALSE)</f>
        <v>1</v>
      </c>
      <c r="J32" s="455">
        <f t="shared" si="1"/>
        <v>1533.6</v>
      </c>
      <c r="K32" s="396" t="str">
        <f>Outputs!$A$4&amp;" "&amp;Epidemiology!A32</f>
        <v>Australia 18to24</v>
      </c>
    </row>
    <row r="33" spans="1:11" ht="72" x14ac:dyDescent="0.3">
      <c r="A33" s="42" t="s">
        <v>362</v>
      </c>
      <c r="B33" s="119" t="s">
        <v>779</v>
      </c>
      <c r="C33" s="56" t="s">
        <v>708</v>
      </c>
      <c r="D33" s="22" t="s">
        <v>449</v>
      </c>
      <c r="E33" s="37" t="s">
        <v>709</v>
      </c>
      <c r="F33" s="37" t="s">
        <v>1052</v>
      </c>
      <c r="G33" s="54">
        <f>0.4*G32</f>
        <v>613.43999999999994</v>
      </c>
      <c r="H33" s="57">
        <f t="shared" si="0"/>
        <v>613.43999999999994</v>
      </c>
      <c r="I33" s="454">
        <f>VLOOKUP(K33,Populations!$D$15:$H$1920,5,FALSE)</f>
        <v>1</v>
      </c>
      <c r="J33" s="455">
        <f t="shared" si="1"/>
        <v>613.43999999999994</v>
      </c>
      <c r="K33" s="396" t="str">
        <f>Outputs!$A$4&amp;" "&amp;Epidemiology!A33</f>
        <v>Australia 18to24</v>
      </c>
    </row>
    <row r="34" spans="1:11" ht="142.35" customHeight="1" x14ac:dyDescent="0.3">
      <c r="A34" s="41" t="s">
        <v>364</v>
      </c>
      <c r="B34" s="37" t="s">
        <v>491</v>
      </c>
      <c r="C34" s="56" t="s">
        <v>511</v>
      </c>
      <c r="D34" s="22" t="s">
        <v>449</v>
      </c>
      <c r="E34" s="329" t="s">
        <v>1087</v>
      </c>
      <c r="F34" s="323" t="s">
        <v>1078</v>
      </c>
      <c r="G34" s="326">
        <v>20000</v>
      </c>
      <c r="H34" s="57">
        <f t="shared" si="0"/>
        <v>20000</v>
      </c>
      <c r="I34" s="454">
        <f>VLOOKUP(K34,Populations!$D$15:$H$1920,5,FALSE)</f>
        <v>1</v>
      </c>
      <c r="J34" s="455">
        <f t="shared" si="1"/>
        <v>20000</v>
      </c>
      <c r="K34" s="396" t="str">
        <f>Outputs!$A$4&amp;" "&amp;Epidemiology!A34</f>
        <v>Australia 25to64</v>
      </c>
    </row>
    <row r="35" spans="1:11" ht="86.4" x14ac:dyDescent="0.3">
      <c r="A35" s="41" t="s">
        <v>364</v>
      </c>
      <c r="B35" s="37" t="s">
        <v>519</v>
      </c>
      <c r="C35" s="56" t="s">
        <v>547</v>
      </c>
      <c r="D35" s="22" t="s">
        <v>449</v>
      </c>
      <c r="E35" s="328" t="s">
        <v>1064</v>
      </c>
      <c r="F35" s="323" t="s">
        <v>1268</v>
      </c>
      <c r="G35" s="326">
        <v>5338</v>
      </c>
      <c r="H35" s="57">
        <f t="shared" si="0"/>
        <v>5338</v>
      </c>
      <c r="I35" s="454">
        <f>VLOOKUP(K35,Populations!$D$15:$H$1920,5,FALSE)</f>
        <v>1</v>
      </c>
      <c r="J35" s="455">
        <f t="shared" si="1"/>
        <v>5338</v>
      </c>
      <c r="K35" s="396" t="str">
        <f>Outputs!$A$4&amp;" "&amp;Epidemiology!A35</f>
        <v>Australia 25to64</v>
      </c>
    </row>
    <row r="36" spans="1:11" ht="115.2" x14ac:dyDescent="0.3">
      <c r="A36" s="41" t="s">
        <v>364</v>
      </c>
      <c r="B36" s="37" t="s">
        <v>553</v>
      </c>
      <c r="C36" s="56" t="s">
        <v>598</v>
      </c>
      <c r="D36" s="22" t="s">
        <v>449</v>
      </c>
      <c r="E36" s="421" t="s">
        <v>1328</v>
      </c>
      <c r="F36" s="323" t="s">
        <v>1085</v>
      </c>
      <c r="G36" s="326">
        <f>(0.8*2700)+(1000-100)</f>
        <v>3060</v>
      </c>
      <c r="H36" s="57">
        <f t="shared" si="0"/>
        <v>3060</v>
      </c>
      <c r="I36" s="454">
        <f>VLOOKUP(K36,Populations!$D$15:$H$1920,5,FALSE)</f>
        <v>1</v>
      </c>
      <c r="J36" s="455">
        <f t="shared" si="1"/>
        <v>3060</v>
      </c>
      <c r="K36" s="396" t="str">
        <f>Outputs!$A$4&amp;" "&amp;Epidemiology!A36</f>
        <v>Australia 25to64</v>
      </c>
    </row>
    <row r="37" spans="1:11" ht="144" x14ac:dyDescent="0.3">
      <c r="A37" s="41" t="s">
        <v>364</v>
      </c>
      <c r="B37" s="37" t="s">
        <v>612</v>
      </c>
      <c r="C37" s="56" t="s">
        <v>632</v>
      </c>
      <c r="D37" s="22" t="s">
        <v>449</v>
      </c>
      <c r="E37" s="37" t="s">
        <v>633</v>
      </c>
      <c r="F37" s="323" t="s">
        <v>1082</v>
      </c>
      <c r="G37" s="326">
        <f>(0.8*250)+100</f>
        <v>300</v>
      </c>
      <c r="H37" s="57">
        <f t="shared" si="0"/>
        <v>300</v>
      </c>
      <c r="I37" s="454">
        <f>VLOOKUP(K37,Populations!$D$15:$H$1920,5,FALSE)</f>
        <v>1</v>
      </c>
      <c r="J37" s="455">
        <f t="shared" si="1"/>
        <v>300</v>
      </c>
      <c r="K37" s="396" t="str">
        <f>Outputs!$A$4&amp;" "&amp;Epidemiology!A37</f>
        <v>Australia 25to64</v>
      </c>
    </row>
    <row r="38" spans="1:11" ht="115.2" x14ac:dyDescent="0.3">
      <c r="A38" s="41" t="s">
        <v>364</v>
      </c>
      <c r="B38" s="37" t="s">
        <v>643</v>
      </c>
      <c r="C38" s="56" t="s">
        <v>660</v>
      </c>
      <c r="D38" s="22" t="s">
        <v>449</v>
      </c>
      <c r="E38" s="37" t="s">
        <v>661</v>
      </c>
      <c r="F38" s="327" t="s">
        <v>1055</v>
      </c>
      <c r="G38" s="326">
        <f>(0.2*2700)+(0.2*250)</f>
        <v>590</v>
      </c>
      <c r="H38" s="57">
        <f t="shared" si="0"/>
        <v>590</v>
      </c>
      <c r="I38" s="454">
        <f>VLOOKUP(K38,Populations!$D$15:$H$1920,5,FALSE)</f>
        <v>1</v>
      </c>
      <c r="J38" s="455">
        <f t="shared" si="1"/>
        <v>590</v>
      </c>
      <c r="K38" s="396" t="str">
        <f>Outputs!$A$4&amp;" "&amp;Epidemiology!A38</f>
        <v>Australia 25to64</v>
      </c>
    </row>
    <row r="39" spans="1:11" ht="142.80000000000001" customHeight="1" x14ac:dyDescent="0.3">
      <c r="A39" s="41" t="s">
        <v>364</v>
      </c>
      <c r="B39" s="37" t="s">
        <v>670</v>
      </c>
      <c r="C39" s="56" t="s">
        <v>693</v>
      </c>
      <c r="D39" s="22" t="s">
        <v>449</v>
      </c>
      <c r="E39" s="324" t="s">
        <v>1050</v>
      </c>
      <c r="F39" s="327" t="s">
        <v>1059</v>
      </c>
      <c r="G39" s="54">
        <f>0.18*0.0463*100000</f>
        <v>833.4</v>
      </c>
      <c r="H39" s="57">
        <f t="shared" si="0"/>
        <v>833.4</v>
      </c>
      <c r="I39" s="454">
        <f>VLOOKUP(K39,Populations!$D$15:$H$1920,5,FALSE)</f>
        <v>1</v>
      </c>
      <c r="J39" s="455">
        <f t="shared" si="1"/>
        <v>833.4</v>
      </c>
      <c r="K39" s="396" t="str">
        <f>Outputs!$A$4&amp;" "&amp;Epidemiology!A39</f>
        <v>Australia 25to64</v>
      </c>
    </row>
    <row r="40" spans="1:11" ht="72" x14ac:dyDescent="0.3">
      <c r="A40" s="41" t="s">
        <v>364</v>
      </c>
      <c r="B40" s="119" t="s">
        <v>779</v>
      </c>
      <c r="C40" s="56" t="s">
        <v>712</v>
      </c>
      <c r="D40" s="22" t="s">
        <v>449</v>
      </c>
      <c r="E40" s="37" t="s">
        <v>709</v>
      </c>
      <c r="F40" s="37" t="s">
        <v>1052</v>
      </c>
      <c r="G40" s="54">
        <f>0.4*G39</f>
        <v>333.36</v>
      </c>
      <c r="H40" s="57">
        <f t="shared" si="0"/>
        <v>333.36</v>
      </c>
      <c r="I40" s="454">
        <f>VLOOKUP(K40,Populations!$D$15:$H$1920,5,FALSE)</f>
        <v>1</v>
      </c>
      <c r="J40" s="455">
        <f t="shared" si="1"/>
        <v>333.36</v>
      </c>
      <c r="K40" s="396" t="str">
        <f>Outputs!$A$4&amp;" "&amp;Epidemiology!A40</f>
        <v>Australia 25to64</v>
      </c>
    </row>
    <row r="41" spans="1:11" ht="216" x14ac:dyDescent="0.3">
      <c r="A41" s="42" t="s">
        <v>9</v>
      </c>
      <c r="B41" s="37" t="s">
        <v>491</v>
      </c>
      <c r="C41" s="37" t="s">
        <v>515</v>
      </c>
      <c r="D41" s="312" t="s">
        <v>449</v>
      </c>
      <c r="E41" s="329" t="s">
        <v>1088</v>
      </c>
      <c r="F41" s="323" t="s">
        <v>1078</v>
      </c>
      <c r="G41" s="326">
        <v>20000</v>
      </c>
      <c r="H41" s="57">
        <f t="shared" si="0"/>
        <v>20000</v>
      </c>
      <c r="I41" s="454">
        <f>VLOOKUP(K41,Populations!$D$15:$H$1920,5,FALSE)</f>
        <v>1</v>
      </c>
      <c r="J41" s="455">
        <f t="shared" si="1"/>
        <v>20000</v>
      </c>
      <c r="K41" s="396" t="str">
        <f>Outputs!$A$4&amp;" "&amp;Epidemiology!A41</f>
        <v>Australia 65+</v>
      </c>
    </row>
    <row r="42" spans="1:11" ht="158.4" x14ac:dyDescent="0.3">
      <c r="A42" s="42" t="s">
        <v>9</v>
      </c>
      <c r="B42" s="37" t="s">
        <v>519</v>
      </c>
      <c r="C42" s="37" t="s">
        <v>548</v>
      </c>
      <c r="D42" s="22" t="s">
        <v>449</v>
      </c>
      <c r="E42" s="328" t="s">
        <v>1065</v>
      </c>
      <c r="F42" s="323" t="s">
        <v>1269</v>
      </c>
      <c r="G42" s="326">
        <v>3198</v>
      </c>
      <c r="H42" s="57">
        <f t="shared" si="0"/>
        <v>3198</v>
      </c>
      <c r="I42" s="454">
        <f>VLOOKUP(K42,Populations!$D$15:$H$1920,5,FALSE)</f>
        <v>1</v>
      </c>
      <c r="J42" s="455">
        <f t="shared" si="1"/>
        <v>3198</v>
      </c>
      <c r="K42" s="396" t="str">
        <f>Outputs!$A$4&amp;" "&amp;Epidemiology!A42</f>
        <v>Australia 65+</v>
      </c>
    </row>
    <row r="43" spans="1:11" ht="144" x14ac:dyDescent="0.3">
      <c r="A43" s="42" t="s">
        <v>9</v>
      </c>
      <c r="B43" s="37" t="s">
        <v>553</v>
      </c>
      <c r="C43" s="37" t="s">
        <v>605</v>
      </c>
      <c r="D43" s="22" t="s">
        <v>449</v>
      </c>
      <c r="E43" s="421" t="s">
        <v>1329</v>
      </c>
      <c r="F43" s="323" t="s">
        <v>1086</v>
      </c>
      <c r="G43" s="326">
        <f>(0.8*2250)+(100-50)</f>
        <v>1850</v>
      </c>
      <c r="H43" s="57">
        <f t="shared" si="0"/>
        <v>1850</v>
      </c>
      <c r="I43" s="454">
        <f>VLOOKUP(K43,Populations!$D$15:$H$1920,5,FALSE)</f>
        <v>1</v>
      </c>
      <c r="J43" s="455">
        <f t="shared" si="1"/>
        <v>1850</v>
      </c>
      <c r="K43" s="396" t="str">
        <f>Outputs!$A$4&amp;" "&amp;Epidemiology!A43</f>
        <v>Australia 65+</v>
      </c>
    </row>
    <row r="44" spans="1:11" ht="145.35" customHeight="1" x14ac:dyDescent="0.3">
      <c r="A44" s="42" t="s">
        <v>9</v>
      </c>
      <c r="B44" s="37" t="s">
        <v>612</v>
      </c>
      <c r="C44" s="37" t="s">
        <v>637</v>
      </c>
      <c r="D44" s="22" t="s">
        <v>449</v>
      </c>
      <c r="E44" s="329" t="s">
        <v>1089</v>
      </c>
      <c r="F44" s="323" t="s">
        <v>1083</v>
      </c>
      <c r="G44" s="326">
        <f>(0.8*50)+50</f>
        <v>90</v>
      </c>
      <c r="H44" s="57">
        <f t="shared" si="0"/>
        <v>90</v>
      </c>
      <c r="I44" s="454">
        <f>VLOOKUP(K44,Populations!$D$15:$H$1920,5,FALSE)</f>
        <v>1</v>
      </c>
      <c r="J44" s="455">
        <f t="shared" si="1"/>
        <v>90</v>
      </c>
      <c r="K44" s="396" t="str">
        <f>Outputs!$A$4&amp;" "&amp;Epidemiology!A44</f>
        <v>Australia 65+</v>
      </c>
    </row>
    <row r="45" spans="1:11" ht="115.2" x14ac:dyDescent="0.3">
      <c r="A45" s="42" t="s">
        <v>9</v>
      </c>
      <c r="B45" s="37" t="s">
        <v>643</v>
      </c>
      <c r="C45" s="37" t="s">
        <v>666</v>
      </c>
      <c r="D45" s="22" t="s">
        <v>449</v>
      </c>
      <c r="E45" s="37" t="s">
        <v>661</v>
      </c>
      <c r="F45" s="327" t="s">
        <v>1055</v>
      </c>
      <c r="G45" s="326">
        <f>(0.2*2250)+(0.2*50)</f>
        <v>460</v>
      </c>
      <c r="H45" s="57">
        <f t="shared" si="0"/>
        <v>460</v>
      </c>
      <c r="I45" s="454">
        <f>VLOOKUP(K45,Populations!$D$15:$H$1920,5,FALSE)</f>
        <v>1</v>
      </c>
      <c r="J45" s="455">
        <f t="shared" si="1"/>
        <v>460</v>
      </c>
      <c r="K45" s="396" t="str">
        <f>Outputs!$A$4&amp;" "&amp;Epidemiology!A45</f>
        <v>Australia 65+</v>
      </c>
    </row>
    <row r="46" spans="1:11" ht="142.80000000000001" customHeight="1" x14ac:dyDescent="0.3">
      <c r="A46" s="43" t="s">
        <v>9</v>
      </c>
      <c r="B46" s="37" t="s">
        <v>670</v>
      </c>
      <c r="C46" s="37" t="s">
        <v>696</v>
      </c>
      <c r="D46" s="22" t="s">
        <v>449</v>
      </c>
      <c r="E46" s="324" t="s">
        <v>1051</v>
      </c>
      <c r="F46" s="327" t="s">
        <v>1060</v>
      </c>
      <c r="G46" s="54">
        <f>0.18*0.0229*100000</f>
        <v>412.2</v>
      </c>
      <c r="H46" s="57">
        <f t="shared" si="0"/>
        <v>412.2</v>
      </c>
      <c r="I46" s="454">
        <f>VLOOKUP(K46,Populations!$D$15:$H$1920,5,FALSE)</f>
        <v>1</v>
      </c>
      <c r="J46" s="455">
        <f t="shared" si="1"/>
        <v>412.2</v>
      </c>
      <c r="K46" s="396" t="str">
        <f>Outputs!$A$4&amp;" "&amp;Epidemiology!A46</f>
        <v>Australia 65+</v>
      </c>
    </row>
    <row r="47" spans="1:11" ht="129.6" x14ac:dyDescent="0.3">
      <c r="A47" s="43" t="s">
        <v>9</v>
      </c>
      <c r="B47" s="119" t="s">
        <v>779</v>
      </c>
      <c r="C47" s="37" t="s">
        <v>713</v>
      </c>
      <c r="D47" s="22" t="s">
        <v>449</v>
      </c>
      <c r="E47" s="324" t="s">
        <v>714</v>
      </c>
      <c r="F47" s="324" t="s">
        <v>1052</v>
      </c>
      <c r="G47" s="54">
        <f>0.4*G46</f>
        <v>164.88</v>
      </c>
      <c r="H47" s="57">
        <f t="shared" si="0"/>
        <v>164.88</v>
      </c>
      <c r="I47" s="454">
        <f>VLOOKUP(K47,Populations!$D$15:$H$1920,5,FALSE)</f>
        <v>1</v>
      </c>
      <c r="J47" s="455">
        <f t="shared" si="1"/>
        <v>164.88</v>
      </c>
      <c r="K47" s="396" t="str">
        <f>Outputs!$A$4&amp;" "&amp;Epidemiology!A47</f>
        <v>Australia 65+</v>
      </c>
    </row>
  </sheetData>
  <autoFilter ref="A10:K10" xr:uid="{1E8C8625-6D1F-4391-A814-DB4ECA2B5986}"/>
  <sortState xmlns:xlrd2="http://schemas.microsoft.com/office/spreadsheetml/2017/richdata2" ref="A11:H47">
    <sortCondition ref="A11:A47"/>
    <sortCondition ref="D11:D47"/>
  </sortState>
  <hyperlinks>
    <hyperlink ref="J6" r:id="rId1" xr:uid="{8F205663-3A22-4032-B277-81980225D9D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1E0F0-863F-4249-9DB7-55F3B066DFC7}">
  <sheetPr codeName="Sheet7">
    <tabColor rgb="FFBCE2E0"/>
  </sheetPr>
  <dimension ref="A1:W560"/>
  <sheetViews>
    <sheetView zoomScaleNormal="100" workbookViewId="0">
      <pane ySplit="9" topLeftCell="A10" activePane="bottomLeft" state="frozen"/>
      <selection pane="bottomLeft" activeCell="A9" sqref="A9"/>
    </sheetView>
  </sheetViews>
  <sheetFormatPr defaultColWidth="10" defaultRowHeight="14.4" x14ac:dyDescent="0.3"/>
  <cols>
    <col min="1" max="1" width="12.44140625" style="12" customWidth="1"/>
    <col min="2" max="2" width="20.5546875" style="74" customWidth="1"/>
    <col min="3" max="3" width="29.77734375" style="74" customWidth="1"/>
    <col min="4" max="4" width="17.5546875" style="12" customWidth="1"/>
    <col min="5" max="5" width="30.44140625" style="74" customWidth="1"/>
    <col min="6" max="6" width="18.77734375" style="12" customWidth="1"/>
    <col min="7" max="7" width="17.21875" style="12" customWidth="1"/>
    <col min="8" max="9" width="11.44140625" style="12" customWidth="1"/>
    <col min="10" max="11" width="19.77734375" style="74" customWidth="1"/>
    <col min="12" max="17" width="10.77734375" style="12" customWidth="1"/>
    <col min="18" max="18" width="8.44140625" style="12" customWidth="1"/>
    <col min="19" max="19" width="64" style="423" customWidth="1"/>
    <col min="20" max="20" width="57.21875" style="423" customWidth="1"/>
    <col min="21" max="23" width="22.5546875" style="427" customWidth="1"/>
    <col min="24" max="16384" width="10" style="11"/>
  </cols>
  <sheetData>
    <row r="1" spans="1:23" s="46" customFormat="1" ht="23.4" x14ac:dyDescent="0.45">
      <c r="A1" s="1" t="s">
        <v>798</v>
      </c>
      <c r="B1" s="47"/>
      <c r="C1" s="47"/>
      <c r="D1" s="47"/>
      <c r="J1" s="47"/>
      <c r="K1" s="47"/>
      <c r="S1" s="47"/>
      <c r="T1" s="47"/>
      <c r="U1" s="425"/>
      <c r="V1" s="425"/>
      <c r="W1" s="425"/>
    </row>
    <row r="2" spans="1:23" s="2" customFormat="1" x14ac:dyDescent="0.3">
      <c r="A2" s="32" t="s">
        <v>801</v>
      </c>
      <c r="B2" s="71"/>
      <c r="C2" s="71"/>
      <c r="D2" s="71"/>
      <c r="J2" s="71"/>
      <c r="K2" s="71"/>
      <c r="S2" s="419"/>
      <c r="T2" s="419"/>
      <c r="U2" s="426"/>
      <c r="V2" s="426"/>
      <c r="W2" s="426"/>
    </row>
    <row r="3" spans="1:23" s="2" customFormat="1" x14ac:dyDescent="0.3">
      <c r="A3" s="32" t="s">
        <v>799</v>
      </c>
      <c r="B3" s="71"/>
      <c r="C3" s="71"/>
      <c r="D3" s="71"/>
      <c r="J3" s="71"/>
      <c r="K3" s="71"/>
      <c r="S3" s="419"/>
      <c r="T3" s="419"/>
      <c r="U3" s="426"/>
      <c r="V3" s="426"/>
      <c r="W3" s="426"/>
    </row>
    <row r="4" spans="1:23" s="2" customFormat="1" x14ac:dyDescent="0.3">
      <c r="A4" s="32" t="s">
        <v>800</v>
      </c>
      <c r="B4" s="71"/>
      <c r="C4" s="71"/>
      <c r="D4" s="71"/>
      <c r="J4" s="71"/>
      <c r="K4" s="71"/>
      <c r="S4" s="419"/>
      <c r="T4" s="419"/>
      <c r="U4" s="426"/>
      <c r="V4" s="426"/>
      <c r="W4" s="426"/>
    </row>
    <row r="5" spans="1:23" s="2" customFormat="1" x14ac:dyDescent="0.3">
      <c r="A5" s="32" t="s">
        <v>802</v>
      </c>
      <c r="B5" s="71"/>
      <c r="C5" s="71"/>
      <c r="D5" s="71"/>
      <c r="J5" s="71"/>
      <c r="K5" s="71"/>
      <c r="S5" s="419"/>
      <c r="T5" s="419"/>
      <c r="U5" s="426"/>
      <c r="V5" s="426"/>
      <c r="W5" s="426"/>
    </row>
    <row r="6" spans="1:23" s="2" customFormat="1" x14ac:dyDescent="0.3">
      <c r="A6" s="3" t="s">
        <v>803</v>
      </c>
      <c r="B6" s="71"/>
      <c r="C6" s="71"/>
      <c r="D6" s="71"/>
      <c r="J6" s="71"/>
      <c r="K6" s="71"/>
      <c r="S6" s="419"/>
      <c r="T6" s="419"/>
      <c r="U6" s="426"/>
      <c r="V6" s="426"/>
      <c r="W6" s="426"/>
    </row>
    <row r="7" spans="1:23" s="2" customFormat="1" x14ac:dyDescent="0.3">
      <c r="A7" s="3" t="s">
        <v>1103</v>
      </c>
      <c r="B7" s="71"/>
      <c r="C7" s="71"/>
      <c r="D7" s="71"/>
      <c r="J7" s="71"/>
      <c r="K7" s="71"/>
      <c r="S7" s="419"/>
      <c r="T7" s="419"/>
      <c r="U7" s="426"/>
      <c r="V7" s="426"/>
      <c r="W7" s="426"/>
    </row>
    <row r="8" spans="1:23" s="2" customFormat="1" x14ac:dyDescent="0.3">
      <c r="B8" s="71"/>
      <c r="C8" s="71"/>
      <c r="E8" s="71"/>
      <c r="J8" s="71"/>
      <c r="K8" s="71"/>
      <c r="S8" s="419"/>
      <c r="T8" s="419"/>
      <c r="U8" s="478" t="s">
        <v>1354</v>
      </c>
      <c r="V8" s="426"/>
      <c r="W8" s="426"/>
    </row>
    <row r="9" spans="1:23" s="70" customFormat="1" ht="43.2" x14ac:dyDescent="0.3">
      <c r="A9" s="68" t="s">
        <v>0</v>
      </c>
      <c r="B9" s="68" t="s">
        <v>744</v>
      </c>
      <c r="C9" s="68" t="s">
        <v>797</v>
      </c>
      <c r="D9" s="68" t="s">
        <v>447</v>
      </c>
      <c r="E9" s="68" t="s">
        <v>5</v>
      </c>
      <c r="F9" s="68" t="s">
        <v>438</v>
      </c>
      <c r="G9" s="68" t="s">
        <v>439</v>
      </c>
      <c r="H9" s="68" t="s">
        <v>440</v>
      </c>
      <c r="I9" s="68" t="s">
        <v>441</v>
      </c>
      <c r="J9" s="68" t="s">
        <v>442</v>
      </c>
      <c r="K9" s="68" t="s">
        <v>443</v>
      </c>
      <c r="L9" s="69" t="s">
        <v>804</v>
      </c>
      <c r="M9" s="80" t="s">
        <v>792</v>
      </c>
      <c r="N9" s="69" t="s">
        <v>805</v>
      </c>
      <c r="O9" s="80" t="s">
        <v>793</v>
      </c>
      <c r="P9" s="69" t="s">
        <v>859</v>
      </c>
      <c r="Q9" s="80" t="s">
        <v>860</v>
      </c>
      <c r="R9" s="68" t="s">
        <v>444</v>
      </c>
      <c r="S9" s="420" t="s">
        <v>445</v>
      </c>
      <c r="T9" s="420" t="s">
        <v>448</v>
      </c>
      <c r="U9" s="418" t="s">
        <v>794</v>
      </c>
      <c r="V9" s="418" t="s">
        <v>795</v>
      </c>
      <c r="W9" s="418" t="s">
        <v>796</v>
      </c>
    </row>
    <row r="10" spans="1:23" s="65" customFormat="1" ht="71.55" customHeight="1" x14ac:dyDescent="0.3">
      <c r="A10" s="15" t="s">
        <v>850</v>
      </c>
      <c r="B10" s="72" t="s">
        <v>450</v>
      </c>
      <c r="C10" s="72" t="s">
        <v>450</v>
      </c>
      <c r="D10" s="58" t="s">
        <v>449</v>
      </c>
      <c r="E10" s="73" t="s">
        <v>451</v>
      </c>
      <c r="F10" s="17">
        <v>0.05</v>
      </c>
      <c r="G10" s="15">
        <v>1</v>
      </c>
      <c r="H10" s="15">
        <v>45</v>
      </c>
      <c r="I10" s="15" t="s">
        <v>452</v>
      </c>
      <c r="J10" s="73" t="s">
        <v>453</v>
      </c>
      <c r="K10" s="73" t="s">
        <v>454</v>
      </c>
      <c r="L10" s="15" t="s">
        <v>789</v>
      </c>
      <c r="M10" s="20" t="str">
        <f t="shared" ref="M10:O71" si="0">L10</f>
        <v>N</v>
      </c>
      <c r="N10" s="15" t="s">
        <v>789</v>
      </c>
      <c r="O10" s="20" t="str">
        <f t="shared" si="0"/>
        <v>N</v>
      </c>
      <c r="P10" s="15" t="s">
        <v>790</v>
      </c>
      <c r="Q10" s="20" t="str">
        <f t="shared" ref="Q10" si="1">P10</f>
        <v>Y</v>
      </c>
      <c r="R10" s="15">
        <v>0.1</v>
      </c>
      <c r="S10" s="323" t="s">
        <v>807</v>
      </c>
      <c r="T10" s="323" t="s">
        <v>808</v>
      </c>
      <c r="U10" s="58" t="s">
        <v>821</v>
      </c>
      <c r="V10" s="341" t="s">
        <v>818</v>
      </c>
      <c r="W10" s="341" t="s">
        <v>818</v>
      </c>
    </row>
    <row r="11" spans="1:23" s="65" customFormat="1" ht="63" customHeight="1" x14ac:dyDescent="0.3">
      <c r="A11" s="15" t="s">
        <v>850</v>
      </c>
      <c r="B11" s="72" t="s">
        <v>450</v>
      </c>
      <c r="C11" s="72" t="s">
        <v>450</v>
      </c>
      <c r="D11" s="58" t="s">
        <v>449</v>
      </c>
      <c r="E11" s="73" t="s">
        <v>455</v>
      </c>
      <c r="F11" s="16">
        <v>1</v>
      </c>
      <c r="G11" s="15">
        <v>1</v>
      </c>
      <c r="H11" s="115">
        <f>38*45*0.75/100000*60</f>
        <v>0.76949999999999996</v>
      </c>
      <c r="I11" s="15" t="s">
        <v>452</v>
      </c>
      <c r="J11" s="73" t="s">
        <v>1304</v>
      </c>
      <c r="K11" s="73" t="s">
        <v>454</v>
      </c>
      <c r="L11" s="15" t="s">
        <v>789</v>
      </c>
      <c r="M11" s="20" t="str">
        <f t="shared" si="0"/>
        <v>N</v>
      </c>
      <c r="N11" s="15" t="s">
        <v>790</v>
      </c>
      <c r="O11" s="20" t="str">
        <f t="shared" si="0"/>
        <v>Y</v>
      </c>
      <c r="P11" s="15" t="s">
        <v>790</v>
      </c>
      <c r="Q11" s="20" t="str">
        <f t="shared" ref="Q11" si="2">P11</f>
        <v>Y</v>
      </c>
      <c r="R11" s="115">
        <v>1</v>
      </c>
      <c r="S11" s="323" t="s">
        <v>456</v>
      </c>
      <c r="T11" s="323" t="s">
        <v>1247</v>
      </c>
      <c r="U11" s="341" t="s">
        <v>821</v>
      </c>
      <c r="V11" s="341" t="s">
        <v>818</v>
      </c>
      <c r="W11" s="341" t="s">
        <v>818</v>
      </c>
    </row>
    <row r="12" spans="1:23" s="65" customFormat="1" ht="43.2" x14ac:dyDescent="0.3">
      <c r="A12" s="15" t="s">
        <v>850</v>
      </c>
      <c r="B12" s="72" t="s">
        <v>450</v>
      </c>
      <c r="C12" s="72" t="s">
        <v>450</v>
      </c>
      <c r="D12" s="58" t="s">
        <v>449</v>
      </c>
      <c r="E12" s="73" t="s">
        <v>1274</v>
      </c>
      <c r="F12" s="16">
        <v>1</v>
      </c>
      <c r="G12" s="15" t="s">
        <v>454</v>
      </c>
      <c r="H12" s="15" t="s">
        <v>454</v>
      </c>
      <c r="I12" s="15" t="s">
        <v>454</v>
      </c>
      <c r="J12" s="73" t="s">
        <v>454</v>
      </c>
      <c r="K12" s="73" t="s">
        <v>454</v>
      </c>
      <c r="L12" s="15" t="s">
        <v>790</v>
      </c>
      <c r="M12" s="20" t="str">
        <f t="shared" si="0"/>
        <v>Y</v>
      </c>
      <c r="N12" s="15" t="s">
        <v>790</v>
      </c>
      <c r="O12" s="20" t="str">
        <f t="shared" si="0"/>
        <v>Y</v>
      </c>
      <c r="P12" s="15" t="s">
        <v>789</v>
      </c>
      <c r="Q12" s="20" t="str">
        <f t="shared" ref="Q12" si="3">P12</f>
        <v>N</v>
      </c>
      <c r="R12" s="15" t="s">
        <v>454</v>
      </c>
      <c r="S12" s="323" t="s">
        <v>457</v>
      </c>
      <c r="T12" s="323" t="s">
        <v>1105</v>
      </c>
      <c r="U12" s="341" t="s">
        <v>818</v>
      </c>
      <c r="V12" s="341" t="s">
        <v>1105</v>
      </c>
      <c r="W12" s="341" t="s">
        <v>1105</v>
      </c>
    </row>
    <row r="13" spans="1:23" s="65" customFormat="1" ht="57.6" x14ac:dyDescent="0.3">
      <c r="A13" s="15" t="s">
        <v>850</v>
      </c>
      <c r="B13" s="72" t="s">
        <v>450</v>
      </c>
      <c r="C13" s="72" t="s">
        <v>450</v>
      </c>
      <c r="D13" s="58" t="s">
        <v>449</v>
      </c>
      <c r="E13" s="73" t="s">
        <v>458</v>
      </c>
      <c r="F13" s="16">
        <v>1</v>
      </c>
      <c r="G13" s="15" t="s">
        <v>454</v>
      </c>
      <c r="H13" s="15" t="s">
        <v>454</v>
      </c>
      <c r="I13" s="15" t="s">
        <v>454</v>
      </c>
      <c r="J13" s="73" t="s">
        <v>454</v>
      </c>
      <c r="K13" s="73" t="s">
        <v>454</v>
      </c>
      <c r="L13" s="15" t="s">
        <v>790</v>
      </c>
      <c r="M13" s="20" t="str">
        <f t="shared" si="0"/>
        <v>Y</v>
      </c>
      <c r="N13" s="15" t="s">
        <v>790</v>
      </c>
      <c r="O13" s="20" t="str">
        <f t="shared" si="0"/>
        <v>Y</v>
      </c>
      <c r="P13" s="15" t="s">
        <v>789</v>
      </c>
      <c r="Q13" s="20" t="str">
        <f t="shared" ref="Q13" si="4">P13</f>
        <v>N</v>
      </c>
      <c r="R13" s="15" t="s">
        <v>454</v>
      </c>
      <c r="S13" s="323" t="s">
        <v>459</v>
      </c>
      <c r="T13" s="323" t="s">
        <v>1105</v>
      </c>
      <c r="U13" s="341" t="s">
        <v>824</v>
      </c>
      <c r="V13" s="341" t="s">
        <v>1105</v>
      </c>
      <c r="W13" s="341" t="s">
        <v>1105</v>
      </c>
    </row>
    <row r="14" spans="1:23" s="65" customFormat="1" ht="57.6" x14ac:dyDescent="0.3">
      <c r="A14" s="15" t="s">
        <v>850</v>
      </c>
      <c r="B14" s="72" t="s">
        <v>450</v>
      </c>
      <c r="C14" s="72" t="s">
        <v>450</v>
      </c>
      <c r="D14" s="58" t="s">
        <v>449</v>
      </c>
      <c r="E14" s="73" t="s">
        <v>460</v>
      </c>
      <c r="F14" s="17">
        <v>1</v>
      </c>
      <c r="G14" s="15" t="s">
        <v>454</v>
      </c>
      <c r="H14" s="15" t="s">
        <v>454</v>
      </c>
      <c r="I14" s="15" t="s">
        <v>454</v>
      </c>
      <c r="J14" s="73" t="s">
        <v>454</v>
      </c>
      <c r="K14" s="73" t="s">
        <v>454</v>
      </c>
      <c r="L14" s="15" t="s">
        <v>790</v>
      </c>
      <c r="M14" s="20" t="str">
        <f t="shared" si="0"/>
        <v>Y</v>
      </c>
      <c r="N14" s="15" t="s">
        <v>789</v>
      </c>
      <c r="O14" s="20" t="str">
        <f t="shared" si="0"/>
        <v>N</v>
      </c>
      <c r="P14" s="15" t="s">
        <v>789</v>
      </c>
      <c r="Q14" s="20" t="str">
        <f t="shared" ref="Q14" si="5">P14</f>
        <v>N</v>
      </c>
      <c r="R14" s="15" t="s">
        <v>454</v>
      </c>
      <c r="S14" s="323" t="s">
        <v>461</v>
      </c>
      <c r="T14" s="323" t="s">
        <v>1105</v>
      </c>
      <c r="U14" s="341" t="s">
        <v>824</v>
      </c>
      <c r="V14" s="341" t="s">
        <v>1105</v>
      </c>
      <c r="W14" s="341" t="s">
        <v>1105</v>
      </c>
    </row>
    <row r="15" spans="1:23" s="65" customFormat="1" ht="86.4" x14ac:dyDescent="0.3">
      <c r="A15" s="15" t="s">
        <v>850</v>
      </c>
      <c r="B15" s="72" t="s">
        <v>450</v>
      </c>
      <c r="C15" s="72" t="s">
        <v>450</v>
      </c>
      <c r="D15" s="58" t="s">
        <v>449</v>
      </c>
      <c r="E15" s="72" t="s">
        <v>462</v>
      </c>
      <c r="F15" s="59">
        <v>1</v>
      </c>
      <c r="G15" s="15" t="s">
        <v>454</v>
      </c>
      <c r="H15" s="15" t="s">
        <v>454</v>
      </c>
      <c r="I15" s="15" t="s">
        <v>454</v>
      </c>
      <c r="J15" s="73" t="s">
        <v>454</v>
      </c>
      <c r="K15" s="73" t="s">
        <v>454</v>
      </c>
      <c r="L15" s="15" t="s">
        <v>790</v>
      </c>
      <c r="M15" s="20" t="str">
        <f t="shared" si="0"/>
        <v>Y</v>
      </c>
      <c r="N15" s="15" t="s">
        <v>789</v>
      </c>
      <c r="O15" s="20" t="str">
        <f t="shared" si="0"/>
        <v>N</v>
      </c>
      <c r="P15" s="15" t="s">
        <v>789</v>
      </c>
      <c r="Q15" s="20" t="str">
        <f t="shared" ref="Q15" si="6">P15</f>
        <v>N</v>
      </c>
      <c r="R15" s="15" t="s">
        <v>454</v>
      </c>
      <c r="S15" s="56" t="s">
        <v>463</v>
      </c>
      <c r="T15" s="323" t="s">
        <v>1105</v>
      </c>
      <c r="U15" s="341" t="s">
        <v>824</v>
      </c>
      <c r="V15" s="341" t="s">
        <v>1105</v>
      </c>
      <c r="W15" s="341" t="s">
        <v>1105</v>
      </c>
    </row>
    <row r="16" spans="1:23" s="65" customFormat="1" ht="144" x14ac:dyDescent="0.3">
      <c r="A16" s="15" t="s">
        <v>850</v>
      </c>
      <c r="B16" s="72" t="s">
        <v>450</v>
      </c>
      <c r="C16" s="72" t="s">
        <v>450</v>
      </c>
      <c r="D16" s="58" t="s">
        <v>449</v>
      </c>
      <c r="E16" s="72" t="s">
        <v>464</v>
      </c>
      <c r="F16" s="17">
        <v>1</v>
      </c>
      <c r="G16" s="58" t="s">
        <v>454</v>
      </c>
      <c r="H16" s="15" t="s">
        <v>454</v>
      </c>
      <c r="I16" s="58" t="s">
        <v>454</v>
      </c>
      <c r="J16" s="73" t="s">
        <v>454</v>
      </c>
      <c r="K16" s="72" t="s">
        <v>454</v>
      </c>
      <c r="L16" s="15" t="s">
        <v>790</v>
      </c>
      <c r="M16" s="20" t="str">
        <f t="shared" si="0"/>
        <v>Y</v>
      </c>
      <c r="N16" s="15" t="s">
        <v>790</v>
      </c>
      <c r="O16" s="20" t="str">
        <f t="shared" si="0"/>
        <v>Y</v>
      </c>
      <c r="P16" s="15" t="s">
        <v>789</v>
      </c>
      <c r="Q16" s="20" t="str">
        <f t="shared" ref="Q16" si="7">P16</f>
        <v>N</v>
      </c>
      <c r="R16" s="15" t="s">
        <v>454</v>
      </c>
      <c r="S16" s="323" t="s">
        <v>465</v>
      </c>
      <c r="T16" s="323" t="s">
        <v>1105</v>
      </c>
      <c r="U16" s="341" t="s">
        <v>824</v>
      </c>
      <c r="V16" s="341" t="s">
        <v>1105</v>
      </c>
      <c r="W16" s="341" t="s">
        <v>1105</v>
      </c>
    </row>
    <row r="17" spans="1:23" s="65" customFormat="1" ht="100.8" x14ac:dyDescent="0.3">
      <c r="A17" s="15" t="s">
        <v>850</v>
      </c>
      <c r="B17" s="72" t="s">
        <v>450</v>
      </c>
      <c r="C17" s="72" t="s">
        <v>450</v>
      </c>
      <c r="D17" s="58" t="s">
        <v>449</v>
      </c>
      <c r="E17" s="73" t="s">
        <v>466</v>
      </c>
      <c r="F17" s="17">
        <v>1</v>
      </c>
      <c r="G17" s="58" t="s">
        <v>454</v>
      </c>
      <c r="H17" s="15" t="s">
        <v>454</v>
      </c>
      <c r="I17" s="58" t="s">
        <v>454</v>
      </c>
      <c r="J17" s="73" t="s">
        <v>454</v>
      </c>
      <c r="K17" s="72" t="s">
        <v>454</v>
      </c>
      <c r="L17" s="15" t="s">
        <v>790</v>
      </c>
      <c r="M17" s="20" t="str">
        <f t="shared" si="0"/>
        <v>Y</v>
      </c>
      <c r="N17" s="15" t="s">
        <v>790</v>
      </c>
      <c r="O17" s="20" t="str">
        <f t="shared" si="0"/>
        <v>Y</v>
      </c>
      <c r="P17" s="15" t="s">
        <v>789</v>
      </c>
      <c r="Q17" s="20" t="str">
        <f t="shared" ref="Q17" si="8">P17</f>
        <v>N</v>
      </c>
      <c r="R17" s="15" t="s">
        <v>454</v>
      </c>
      <c r="S17" s="323" t="s">
        <v>467</v>
      </c>
      <c r="T17" s="421" t="s">
        <v>1105</v>
      </c>
      <c r="U17" s="341" t="s">
        <v>824</v>
      </c>
      <c r="V17" s="341" t="s">
        <v>1105</v>
      </c>
      <c r="W17" s="341" t="s">
        <v>1105</v>
      </c>
    </row>
    <row r="18" spans="1:23" s="65" customFormat="1" ht="72" x14ac:dyDescent="0.3">
      <c r="A18" s="15" t="s">
        <v>850</v>
      </c>
      <c r="B18" s="72" t="s">
        <v>450</v>
      </c>
      <c r="C18" s="72" t="s">
        <v>450</v>
      </c>
      <c r="D18" s="58" t="s">
        <v>449</v>
      </c>
      <c r="E18" s="72" t="s">
        <v>468</v>
      </c>
      <c r="F18" s="17">
        <v>1</v>
      </c>
      <c r="G18" s="58" t="s">
        <v>454</v>
      </c>
      <c r="H18" s="15" t="s">
        <v>454</v>
      </c>
      <c r="I18" s="58" t="s">
        <v>454</v>
      </c>
      <c r="J18" s="73" t="s">
        <v>454</v>
      </c>
      <c r="K18" s="72" t="s">
        <v>454</v>
      </c>
      <c r="L18" s="15" t="s">
        <v>790</v>
      </c>
      <c r="M18" s="20" t="str">
        <f t="shared" si="0"/>
        <v>Y</v>
      </c>
      <c r="N18" s="15" t="s">
        <v>790</v>
      </c>
      <c r="O18" s="20" t="str">
        <f t="shared" si="0"/>
        <v>Y</v>
      </c>
      <c r="P18" s="15" t="s">
        <v>789</v>
      </c>
      <c r="Q18" s="20" t="str">
        <f t="shared" ref="Q18" si="9">P18</f>
        <v>N</v>
      </c>
      <c r="R18" s="15" t="s">
        <v>454</v>
      </c>
      <c r="S18" s="323" t="s">
        <v>469</v>
      </c>
      <c r="T18" s="323" t="s">
        <v>1105</v>
      </c>
      <c r="U18" s="341" t="s">
        <v>824</v>
      </c>
      <c r="V18" s="341" t="s">
        <v>1105</v>
      </c>
      <c r="W18" s="341" t="s">
        <v>1105</v>
      </c>
    </row>
    <row r="19" spans="1:23" s="65" customFormat="1" ht="72" x14ac:dyDescent="0.3">
      <c r="A19" s="15" t="s">
        <v>850</v>
      </c>
      <c r="B19" s="72" t="s">
        <v>450</v>
      </c>
      <c r="C19" s="72" t="s">
        <v>450</v>
      </c>
      <c r="D19" s="58" t="s">
        <v>449</v>
      </c>
      <c r="E19" s="73" t="s">
        <v>1219</v>
      </c>
      <c r="F19" s="17">
        <v>1</v>
      </c>
      <c r="G19" s="15" t="s">
        <v>454</v>
      </c>
      <c r="H19" s="15" t="s">
        <v>454</v>
      </c>
      <c r="I19" s="15" t="s">
        <v>454</v>
      </c>
      <c r="J19" s="73" t="s">
        <v>454</v>
      </c>
      <c r="K19" s="73" t="s">
        <v>454</v>
      </c>
      <c r="L19" s="15" t="s">
        <v>790</v>
      </c>
      <c r="M19" s="20" t="str">
        <f t="shared" si="0"/>
        <v>Y</v>
      </c>
      <c r="N19" s="15" t="s">
        <v>790</v>
      </c>
      <c r="O19" s="20" t="str">
        <f t="shared" si="0"/>
        <v>Y</v>
      </c>
      <c r="P19" s="15" t="s">
        <v>790</v>
      </c>
      <c r="Q19" s="20" t="str">
        <f t="shared" ref="Q19" si="10">P19</f>
        <v>Y</v>
      </c>
      <c r="R19" s="15" t="s">
        <v>454</v>
      </c>
      <c r="S19" s="56" t="s">
        <v>470</v>
      </c>
      <c r="T19" s="323" t="s">
        <v>1105</v>
      </c>
      <c r="U19" s="341" t="s">
        <v>824</v>
      </c>
      <c r="V19" s="341" t="s">
        <v>1105</v>
      </c>
      <c r="W19" s="341" t="s">
        <v>1105</v>
      </c>
    </row>
    <row r="20" spans="1:23" s="65" customFormat="1" ht="57.6" x14ac:dyDescent="0.3">
      <c r="A20" s="15" t="s">
        <v>850</v>
      </c>
      <c r="B20" s="72" t="s">
        <v>450</v>
      </c>
      <c r="C20" s="72" t="s">
        <v>450</v>
      </c>
      <c r="D20" s="58" t="s">
        <v>449</v>
      </c>
      <c r="E20" s="73" t="s">
        <v>471</v>
      </c>
      <c r="F20" s="17">
        <v>1</v>
      </c>
      <c r="G20" s="15" t="s">
        <v>454</v>
      </c>
      <c r="H20" s="15" t="s">
        <v>454</v>
      </c>
      <c r="I20" s="15" t="s">
        <v>454</v>
      </c>
      <c r="J20" s="73" t="s">
        <v>454</v>
      </c>
      <c r="K20" s="73" t="s">
        <v>454</v>
      </c>
      <c r="L20" s="15" t="s">
        <v>790</v>
      </c>
      <c r="M20" s="20" t="str">
        <f t="shared" si="0"/>
        <v>Y</v>
      </c>
      <c r="N20" s="15" t="s">
        <v>790</v>
      </c>
      <c r="O20" s="20" t="str">
        <f t="shared" si="0"/>
        <v>Y</v>
      </c>
      <c r="P20" s="15" t="s">
        <v>789</v>
      </c>
      <c r="Q20" s="20" t="str">
        <f t="shared" ref="Q20" si="11">P20</f>
        <v>N</v>
      </c>
      <c r="R20" s="15" t="s">
        <v>454</v>
      </c>
      <c r="S20" s="56" t="s">
        <v>472</v>
      </c>
      <c r="T20" s="323" t="s">
        <v>1105</v>
      </c>
      <c r="U20" s="341" t="s">
        <v>824</v>
      </c>
      <c r="V20" s="341" t="s">
        <v>1105</v>
      </c>
      <c r="W20" s="341" t="s">
        <v>1105</v>
      </c>
    </row>
    <row r="21" spans="1:23" s="65" customFormat="1" ht="57.6" x14ac:dyDescent="0.3">
      <c r="A21" s="15" t="s">
        <v>850</v>
      </c>
      <c r="B21" s="72" t="s">
        <v>450</v>
      </c>
      <c r="C21" s="72" t="s">
        <v>450</v>
      </c>
      <c r="D21" s="58" t="s">
        <v>449</v>
      </c>
      <c r="E21" s="73" t="s">
        <v>1279</v>
      </c>
      <c r="F21" s="16">
        <v>1</v>
      </c>
      <c r="G21" s="15" t="s">
        <v>454</v>
      </c>
      <c r="H21" s="15" t="s">
        <v>454</v>
      </c>
      <c r="I21" s="15" t="s">
        <v>454</v>
      </c>
      <c r="J21" s="73" t="s">
        <v>454</v>
      </c>
      <c r="K21" s="73" t="s">
        <v>454</v>
      </c>
      <c r="L21" s="15" t="s">
        <v>790</v>
      </c>
      <c r="M21" s="20" t="str">
        <f t="shared" si="0"/>
        <v>Y</v>
      </c>
      <c r="N21" s="15" t="s">
        <v>790</v>
      </c>
      <c r="O21" s="20" t="str">
        <f t="shared" si="0"/>
        <v>Y</v>
      </c>
      <c r="P21" s="58" t="s">
        <v>790</v>
      </c>
      <c r="Q21" s="20" t="str">
        <f t="shared" ref="Q21" si="12">P21</f>
        <v>Y</v>
      </c>
      <c r="R21" s="15" t="s">
        <v>454</v>
      </c>
      <c r="S21" s="323" t="s">
        <v>473</v>
      </c>
      <c r="T21" s="323" t="s">
        <v>1105</v>
      </c>
      <c r="U21" s="341" t="s">
        <v>824</v>
      </c>
      <c r="V21" s="341" t="s">
        <v>1105</v>
      </c>
      <c r="W21" s="341" t="s">
        <v>1105</v>
      </c>
    </row>
    <row r="22" spans="1:23" s="65" customFormat="1" ht="72" x14ac:dyDescent="0.3">
      <c r="A22" s="15" t="s">
        <v>850</v>
      </c>
      <c r="B22" s="72" t="s">
        <v>474</v>
      </c>
      <c r="C22" s="72" t="s">
        <v>474</v>
      </c>
      <c r="D22" s="58" t="s">
        <v>449</v>
      </c>
      <c r="E22" s="73" t="s">
        <v>476</v>
      </c>
      <c r="F22" s="29">
        <f>0.2/30</f>
        <v>6.6666666666666671E-3</v>
      </c>
      <c r="G22" s="15">
        <v>1</v>
      </c>
      <c r="H22" s="15">
        <v>240</v>
      </c>
      <c r="I22" s="15" t="s">
        <v>452</v>
      </c>
      <c r="J22" s="73" t="s">
        <v>443</v>
      </c>
      <c r="K22" s="73" t="s">
        <v>478</v>
      </c>
      <c r="L22" s="15" t="s">
        <v>790</v>
      </c>
      <c r="M22" s="20" t="str">
        <f t="shared" si="0"/>
        <v>Y</v>
      </c>
      <c r="N22" s="15" t="s">
        <v>789</v>
      </c>
      <c r="O22" s="20" t="str">
        <f t="shared" si="0"/>
        <v>N</v>
      </c>
      <c r="P22" s="15" t="s">
        <v>789</v>
      </c>
      <c r="Q22" s="20" t="str">
        <f t="shared" ref="Q22" si="13">P22</f>
        <v>N</v>
      </c>
      <c r="R22" s="15">
        <v>0.1</v>
      </c>
      <c r="S22" s="323" t="s">
        <v>1240</v>
      </c>
      <c r="T22" s="417" t="s">
        <v>1241</v>
      </c>
      <c r="U22" s="407" t="s">
        <v>824</v>
      </c>
      <c r="V22" s="341" t="s">
        <v>824</v>
      </c>
      <c r="W22" s="341" t="s">
        <v>824</v>
      </c>
    </row>
    <row r="23" spans="1:23" s="65" customFormat="1" ht="86.4" x14ac:dyDescent="0.3">
      <c r="A23" s="15" t="s">
        <v>850</v>
      </c>
      <c r="B23" s="72" t="s">
        <v>474</v>
      </c>
      <c r="C23" s="72" t="s">
        <v>474</v>
      </c>
      <c r="D23" s="58" t="s">
        <v>449</v>
      </c>
      <c r="E23" s="73" t="s">
        <v>476</v>
      </c>
      <c r="F23" s="19">
        <f>0.67/30</f>
        <v>2.2333333333333334E-2</v>
      </c>
      <c r="G23" s="15">
        <v>1</v>
      </c>
      <c r="H23" s="15" t="s">
        <v>454</v>
      </c>
      <c r="I23" s="15" t="s">
        <v>454</v>
      </c>
      <c r="J23" s="73" t="s">
        <v>454</v>
      </c>
      <c r="K23" s="73" t="s">
        <v>454</v>
      </c>
      <c r="L23" s="15" t="s">
        <v>790</v>
      </c>
      <c r="M23" s="20" t="str">
        <f t="shared" si="0"/>
        <v>Y</v>
      </c>
      <c r="N23" s="15" t="s">
        <v>789</v>
      </c>
      <c r="O23" s="20" t="str">
        <f t="shared" si="0"/>
        <v>N</v>
      </c>
      <c r="P23" s="15" t="s">
        <v>789</v>
      </c>
      <c r="Q23" s="20" t="str">
        <f t="shared" ref="Q23" si="14">P23</f>
        <v>N</v>
      </c>
      <c r="R23" s="15" t="s">
        <v>454</v>
      </c>
      <c r="S23" s="323" t="s">
        <v>1045</v>
      </c>
      <c r="T23" s="417" t="s">
        <v>1242</v>
      </c>
      <c r="U23" s="407" t="s">
        <v>824</v>
      </c>
      <c r="V23" s="341" t="s">
        <v>818</v>
      </c>
      <c r="W23" s="73" t="s">
        <v>1105</v>
      </c>
    </row>
    <row r="24" spans="1:23" s="65" customFormat="1" ht="57.6" x14ac:dyDescent="0.3">
      <c r="A24" s="15" t="s">
        <v>850</v>
      </c>
      <c r="B24" s="72" t="s">
        <v>474</v>
      </c>
      <c r="C24" s="72" t="s">
        <v>474</v>
      </c>
      <c r="D24" s="58" t="s">
        <v>449</v>
      </c>
      <c r="E24" s="73" t="s">
        <v>1277</v>
      </c>
      <c r="F24" s="29">
        <f>0.13/30</f>
        <v>4.3333333333333331E-3</v>
      </c>
      <c r="G24" s="15">
        <v>1</v>
      </c>
      <c r="H24" s="15">
        <v>120</v>
      </c>
      <c r="I24" s="15" t="s">
        <v>452</v>
      </c>
      <c r="J24" s="73" t="s">
        <v>443</v>
      </c>
      <c r="K24" s="73" t="s">
        <v>478</v>
      </c>
      <c r="L24" s="15" t="s">
        <v>790</v>
      </c>
      <c r="M24" s="20" t="str">
        <f t="shared" si="0"/>
        <v>Y</v>
      </c>
      <c r="N24" s="15" t="s">
        <v>789</v>
      </c>
      <c r="O24" s="20" t="str">
        <f t="shared" si="0"/>
        <v>N</v>
      </c>
      <c r="P24" s="15" t="s">
        <v>789</v>
      </c>
      <c r="Q24" s="20" t="str">
        <f t="shared" ref="Q24" si="15">P24</f>
        <v>N</v>
      </c>
      <c r="R24" s="15">
        <v>0.1</v>
      </c>
      <c r="S24" s="323" t="s">
        <v>477</v>
      </c>
      <c r="T24" s="417" t="s">
        <v>1243</v>
      </c>
      <c r="U24" s="407" t="s">
        <v>824</v>
      </c>
      <c r="V24" s="341" t="s">
        <v>818</v>
      </c>
      <c r="W24" s="341" t="s">
        <v>818</v>
      </c>
    </row>
    <row r="25" spans="1:23" s="65" customFormat="1" ht="144" x14ac:dyDescent="0.3">
      <c r="A25" s="15" t="s">
        <v>850</v>
      </c>
      <c r="B25" s="72" t="s">
        <v>474</v>
      </c>
      <c r="C25" s="72" t="s">
        <v>474</v>
      </c>
      <c r="D25" s="58" t="s">
        <v>449</v>
      </c>
      <c r="E25" s="73" t="s">
        <v>478</v>
      </c>
      <c r="F25" s="16">
        <v>1</v>
      </c>
      <c r="G25" s="15">
        <v>1</v>
      </c>
      <c r="H25" s="15">
        <v>75</v>
      </c>
      <c r="I25" s="15" t="s">
        <v>452</v>
      </c>
      <c r="J25" s="73" t="s">
        <v>443</v>
      </c>
      <c r="K25" s="73" t="s">
        <v>478</v>
      </c>
      <c r="L25" s="15" t="s">
        <v>790</v>
      </c>
      <c r="M25" s="20" t="str">
        <f t="shared" si="0"/>
        <v>Y</v>
      </c>
      <c r="N25" s="15" t="s">
        <v>790</v>
      </c>
      <c r="O25" s="20" t="str">
        <f t="shared" si="0"/>
        <v>Y</v>
      </c>
      <c r="P25" s="15" t="s">
        <v>789</v>
      </c>
      <c r="Q25" s="20" t="str">
        <f t="shared" ref="Q25" si="16">P25</f>
        <v>N</v>
      </c>
      <c r="R25" s="15">
        <v>0.1</v>
      </c>
      <c r="S25" s="323" t="s">
        <v>479</v>
      </c>
      <c r="T25" s="323" t="s">
        <v>1105</v>
      </c>
      <c r="U25" s="341" t="s">
        <v>824</v>
      </c>
      <c r="V25" s="341" t="s">
        <v>824</v>
      </c>
      <c r="W25" s="341" t="s">
        <v>824</v>
      </c>
    </row>
    <row r="26" spans="1:23" s="65" customFormat="1" ht="100.8" x14ac:dyDescent="0.3">
      <c r="A26" s="15" t="s">
        <v>850</v>
      </c>
      <c r="B26" s="72" t="s">
        <v>474</v>
      </c>
      <c r="C26" s="72" t="s">
        <v>474</v>
      </c>
      <c r="D26" s="58" t="s">
        <v>449</v>
      </c>
      <c r="E26" s="73" t="s">
        <v>466</v>
      </c>
      <c r="F26" s="16">
        <v>1</v>
      </c>
      <c r="G26" s="15" t="s">
        <v>454</v>
      </c>
      <c r="H26" s="15" t="s">
        <v>454</v>
      </c>
      <c r="I26" s="58" t="s">
        <v>454</v>
      </c>
      <c r="J26" s="73" t="s">
        <v>454</v>
      </c>
      <c r="K26" s="72" t="s">
        <v>454</v>
      </c>
      <c r="L26" s="15" t="s">
        <v>789</v>
      </c>
      <c r="M26" s="20" t="str">
        <f t="shared" si="0"/>
        <v>N</v>
      </c>
      <c r="N26" s="15" t="s">
        <v>790</v>
      </c>
      <c r="O26" s="20" t="str">
        <f t="shared" si="0"/>
        <v>Y</v>
      </c>
      <c r="P26" s="15" t="s">
        <v>789</v>
      </c>
      <c r="Q26" s="20" t="str">
        <f t="shared" ref="Q26" si="17">P26</f>
        <v>N</v>
      </c>
      <c r="R26" s="15" t="s">
        <v>454</v>
      </c>
      <c r="S26" s="323" t="s">
        <v>467</v>
      </c>
      <c r="T26" s="347" t="s">
        <v>1105</v>
      </c>
      <c r="U26" s="341" t="s">
        <v>824</v>
      </c>
      <c r="V26" s="73" t="s">
        <v>1105</v>
      </c>
      <c r="W26" s="73" t="s">
        <v>1105</v>
      </c>
    </row>
    <row r="27" spans="1:23" s="65" customFormat="1" ht="57.6" x14ac:dyDescent="0.3">
      <c r="A27" s="15" t="s">
        <v>850</v>
      </c>
      <c r="B27" s="72" t="s">
        <v>474</v>
      </c>
      <c r="C27" s="72" t="s">
        <v>474</v>
      </c>
      <c r="D27" s="58" t="s">
        <v>449</v>
      </c>
      <c r="E27" s="73" t="s">
        <v>480</v>
      </c>
      <c r="F27" s="59">
        <v>1</v>
      </c>
      <c r="G27" s="58" t="s">
        <v>454</v>
      </c>
      <c r="H27" s="15" t="s">
        <v>454</v>
      </c>
      <c r="I27" s="58" t="s">
        <v>454</v>
      </c>
      <c r="J27" s="73" t="s">
        <v>454</v>
      </c>
      <c r="K27" s="72" t="s">
        <v>454</v>
      </c>
      <c r="L27" s="15" t="s">
        <v>789</v>
      </c>
      <c r="M27" s="20" t="str">
        <f t="shared" si="0"/>
        <v>N</v>
      </c>
      <c r="N27" s="15" t="s">
        <v>790</v>
      </c>
      <c r="O27" s="20" t="str">
        <f t="shared" si="0"/>
        <v>Y</v>
      </c>
      <c r="P27" s="15" t="s">
        <v>789</v>
      </c>
      <c r="Q27" s="20" t="str">
        <f t="shared" ref="Q27" si="18">P27</f>
        <v>N</v>
      </c>
      <c r="R27" s="15" t="s">
        <v>454</v>
      </c>
      <c r="S27" s="56" t="s">
        <v>481</v>
      </c>
      <c r="T27" s="347" t="s">
        <v>1105</v>
      </c>
      <c r="U27" s="341" t="s">
        <v>824</v>
      </c>
      <c r="V27" s="73" t="s">
        <v>1105</v>
      </c>
      <c r="W27" s="73" t="s">
        <v>1105</v>
      </c>
    </row>
    <row r="28" spans="1:23" s="65" customFormat="1" ht="27" customHeight="1" x14ac:dyDescent="0.3">
      <c r="A28" s="15" t="s">
        <v>850</v>
      </c>
      <c r="B28" s="72" t="s">
        <v>474</v>
      </c>
      <c r="C28" s="72" t="s">
        <v>474</v>
      </c>
      <c r="D28" s="58" t="s">
        <v>449</v>
      </c>
      <c r="E28" s="72" t="s">
        <v>482</v>
      </c>
      <c r="F28" s="16">
        <v>0.1</v>
      </c>
      <c r="G28" s="58" t="s">
        <v>454</v>
      </c>
      <c r="H28" s="15" t="s">
        <v>454</v>
      </c>
      <c r="I28" s="58" t="s">
        <v>454</v>
      </c>
      <c r="J28" s="72" t="s">
        <v>454</v>
      </c>
      <c r="K28" s="72" t="s">
        <v>454</v>
      </c>
      <c r="L28" s="15" t="s">
        <v>789</v>
      </c>
      <c r="M28" s="20" t="str">
        <f t="shared" si="0"/>
        <v>N</v>
      </c>
      <c r="N28" s="15" t="s">
        <v>790</v>
      </c>
      <c r="O28" s="20" t="str">
        <f t="shared" si="0"/>
        <v>Y</v>
      </c>
      <c r="P28" s="15" t="s">
        <v>789</v>
      </c>
      <c r="Q28" s="20" t="str">
        <f t="shared" ref="Q28" si="19">P28</f>
        <v>N</v>
      </c>
      <c r="R28" s="15" t="s">
        <v>454</v>
      </c>
      <c r="S28" s="323" t="s">
        <v>483</v>
      </c>
      <c r="T28" s="347" t="s">
        <v>1222</v>
      </c>
      <c r="U28" s="341" t="s">
        <v>824</v>
      </c>
      <c r="V28" s="73" t="s">
        <v>1105</v>
      </c>
      <c r="W28" s="73" t="s">
        <v>1105</v>
      </c>
    </row>
    <row r="29" spans="1:23" s="65" customFormat="1" ht="27" customHeight="1" x14ac:dyDescent="0.3">
      <c r="A29" s="15" t="s">
        <v>850</v>
      </c>
      <c r="B29" s="72" t="s">
        <v>484</v>
      </c>
      <c r="C29" s="72" t="s">
        <v>484</v>
      </c>
      <c r="D29" s="58" t="s">
        <v>449</v>
      </c>
      <c r="E29" s="73" t="s">
        <v>485</v>
      </c>
      <c r="F29" s="16">
        <v>1</v>
      </c>
      <c r="G29" s="15">
        <v>1</v>
      </c>
      <c r="H29" s="15">
        <v>45</v>
      </c>
      <c r="I29" s="15" t="s">
        <v>452</v>
      </c>
      <c r="J29" s="73" t="s">
        <v>443</v>
      </c>
      <c r="K29" s="73" t="s">
        <v>1319</v>
      </c>
      <c r="L29" s="15" t="s">
        <v>790</v>
      </c>
      <c r="M29" s="20" t="str">
        <f t="shared" si="0"/>
        <v>Y</v>
      </c>
      <c r="N29" s="15" t="s">
        <v>789</v>
      </c>
      <c r="O29" s="20" t="str">
        <f t="shared" si="0"/>
        <v>N</v>
      </c>
      <c r="P29" s="15" t="s">
        <v>789</v>
      </c>
      <c r="Q29" s="20" t="str">
        <f t="shared" ref="Q29" si="20">P29</f>
        <v>N</v>
      </c>
      <c r="R29" s="15">
        <v>0.1</v>
      </c>
      <c r="S29" s="323" t="s">
        <v>486</v>
      </c>
      <c r="T29" s="323" t="s">
        <v>1105</v>
      </c>
      <c r="U29" s="341" t="s">
        <v>824</v>
      </c>
      <c r="V29" s="341" t="s">
        <v>824</v>
      </c>
      <c r="W29" s="341" t="s">
        <v>824</v>
      </c>
    </row>
    <row r="30" spans="1:23" s="65" customFormat="1" ht="43.2" x14ac:dyDescent="0.3">
      <c r="A30" s="15" t="s">
        <v>850</v>
      </c>
      <c r="B30" s="72" t="s">
        <v>484</v>
      </c>
      <c r="C30" s="72" t="s">
        <v>484</v>
      </c>
      <c r="D30" s="58" t="s">
        <v>449</v>
      </c>
      <c r="E30" s="72" t="s">
        <v>482</v>
      </c>
      <c r="F30" s="59">
        <v>0.05</v>
      </c>
      <c r="G30" s="58" t="s">
        <v>454</v>
      </c>
      <c r="H30" s="15" t="s">
        <v>454</v>
      </c>
      <c r="I30" s="58" t="s">
        <v>454</v>
      </c>
      <c r="J30" s="72" t="s">
        <v>454</v>
      </c>
      <c r="K30" s="72" t="s">
        <v>454</v>
      </c>
      <c r="L30" s="15" t="s">
        <v>790</v>
      </c>
      <c r="M30" s="20" t="str">
        <f t="shared" si="0"/>
        <v>Y</v>
      </c>
      <c r="N30" s="15" t="s">
        <v>790</v>
      </c>
      <c r="O30" s="20" t="str">
        <f t="shared" si="0"/>
        <v>Y</v>
      </c>
      <c r="P30" s="15" t="s">
        <v>789</v>
      </c>
      <c r="Q30" s="20" t="str">
        <f t="shared" ref="Q30" si="21">P30</f>
        <v>N</v>
      </c>
      <c r="R30" s="15" t="s">
        <v>454</v>
      </c>
      <c r="S30" s="323" t="s">
        <v>1245</v>
      </c>
      <c r="T30" s="347" t="s">
        <v>1105</v>
      </c>
      <c r="U30" s="341" t="s">
        <v>824</v>
      </c>
      <c r="V30" s="341" t="s">
        <v>1105</v>
      </c>
      <c r="W30" s="341" t="s">
        <v>1105</v>
      </c>
    </row>
    <row r="31" spans="1:23" s="65" customFormat="1" ht="43.2" x14ac:dyDescent="0.3">
      <c r="A31" s="15" t="s">
        <v>850</v>
      </c>
      <c r="B31" s="72" t="s">
        <v>484</v>
      </c>
      <c r="C31" s="72" t="s">
        <v>484</v>
      </c>
      <c r="D31" s="58" t="s">
        <v>449</v>
      </c>
      <c r="E31" s="72" t="s">
        <v>487</v>
      </c>
      <c r="F31" s="59">
        <v>0.05</v>
      </c>
      <c r="G31" s="58">
        <v>2</v>
      </c>
      <c r="H31" s="15">
        <v>60</v>
      </c>
      <c r="I31" s="58" t="s">
        <v>452</v>
      </c>
      <c r="J31" s="73" t="s">
        <v>433</v>
      </c>
      <c r="K31" s="72" t="s">
        <v>454</v>
      </c>
      <c r="L31" s="15" t="s">
        <v>790</v>
      </c>
      <c r="M31" s="20" t="str">
        <f t="shared" si="0"/>
        <v>Y</v>
      </c>
      <c r="N31" s="15" t="s">
        <v>789</v>
      </c>
      <c r="O31" s="20" t="str">
        <f t="shared" si="0"/>
        <v>N</v>
      </c>
      <c r="P31" s="15" t="s">
        <v>789</v>
      </c>
      <c r="Q31" s="20" t="str">
        <f t="shared" ref="Q31" si="22">P31</f>
        <v>N</v>
      </c>
      <c r="R31" s="15">
        <v>1</v>
      </c>
      <c r="S31" s="323" t="s">
        <v>488</v>
      </c>
      <c r="T31" s="347" t="s">
        <v>1105</v>
      </c>
      <c r="U31" s="341" t="s">
        <v>824</v>
      </c>
      <c r="V31" s="341" t="s">
        <v>824</v>
      </c>
      <c r="W31" s="341" t="s">
        <v>824</v>
      </c>
    </row>
    <row r="32" spans="1:23" s="65" customFormat="1" ht="57.6" x14ac:dyDescent="0.3">
      <c r="A32" s="15" t="s">
        <v>850</v>
      </c>
      <c r="B32" s="72" t="s">
        <v>484</v>
      </c>
      <c r="C32" s="72" t="s">
        <v>484</v>
      </c>
      <c r="D32" s="58" t="s">
        <v>449</v>
      </c>
      <c r="E32" s="73" t="s">
        <v>489</v>
      </c>
      <c r="F32" s="17">
        <v>0.05</v>
      </c>
      <c r="G32" s="15">
        <v>2</v>
      </c>
      <c r="H32" s="15">
        <v>30</v>
      </c>
      <c r="I32" s="15" t="s">
        <v>452</v>
      </c>
      <c r="J32" s="75" t="s">
        <v>901</v>
      </c>
      <c r="K32" s="73" t="s">
        <v>454</v>
      </c>
      <c r="L32" s="15" t="s">
        <v>790</v>
      </c>
      <c r="M32" s="20" t="str">
        <f t="shared" si="0"/>
        <v>Y</v>
      </c>
      <c r="N32" s="15" t="s">
        <v>789</v>
      </c>
      <c r="O32" s="20" t="str">
        <f t="shared" si="0"/>
        <v>N</v>
      </c>
      <c r="P32" s="15" t="s">
        <v>789</v>
      </c>
      <c r="Q32" s="20" t="str">
        <f t="shared" ref="Q32" si="23">P32</f>
        <v>N</v>
      </c>
      <c r="R32" s="15">
        <v>1</v>
      </c>
      <c r="S32" s="323" t="s">
        <v>490</v>
      </c>
      <c r="T32" s="347" t="s">
        <v>1105</v>
      </c>
      <c r="U32" s="341" t="s">
        <v>824</v>
      </c>
      <c r="V32" s="341" t="s">
        <v>824</v>
      </c>
      <c r="W32" s="341" t="s">
        <v>824</v>
      </c>
    </row>
    <row r="33" spans="1:23" s="65" customFormat="1" ht="86.4" x14ac:dyDescent="0.3">
      <c r="A33" s="116" t="s">
        <v>361</v>
      </c>
      <c r="B33" s="72" t="s">
        <v>491</v>
      </c>
      <c r="C33" s="72" t="s">
        <v>492</v>
      </c>
      <c r="D33" s="58" t="s">
        <v>449</v>
      </c>
      <c r="E33" s="75" t="s">
        <v>493</v>
      </c>
      <c r="F33" s="24">
        <v>1</v>
      </c>
      <c r="G33" s="18" t="s">
        <v>454</v>
      </c>
      <c r="H33" s="18" t="s">
        <v>454</v>
      </c>
      <c r="I33" s="18" t="s">
        <v>454</v>
      </c>
      <c r="J33" s="75" t="s">
        <v>454</v>
      </c>
      <c r="K33" s="75" t="s">
        <v>454</v>
      </c>
      <c r="L33" s="15" t="s">
        <v>790</v>
      </c>
      <c r="M33" s="20" t="str">
        <f t="shared" si="0"/>
        <v>Y</v>
      </c>
      <c r="N33" s="15" t="s">
        <v>790</v>
      </c>
      <c r="O33" s="20" t="str">
        <f t="shared" si="0"/>
        <v>Y</v>
      </c>
      <c r="P33" s="15" t="s">
        <v>789</v>
      </c>
      <c r="Q33" s="20" t="str">
        <f t="shared" ref="Q33" si="24">P33</f>
        <v>N</v>
      </c>
      <c r="R33" s="18" t="s">
        <v>454</v>
      </c>
      <c r="S33" s="430" t="s">
        <v>735</v>
      </c>
      <c r="T33" s="347" t="s">
        <v>1105</v>
      </c>
      <c r="U33" s="341" t="s">
        <v>818</v>
      </c>
      <c r="V33" s="341" t="s">
        <v>1105</v>
      </c>
      <c r="W33" s="341" t="s">
        <v>1105</v>
      </c>
    </row>
    <row r="34" spans="1:23" s="65" customFormat="1" ht="72" x14ac:dyDescent="0.3">
      <c r="A34" s="116" t="s">
        <v>361</v>
      </c>
      <c r="B34" s="72" t="s">
        <v>491</v>
      </c>
      <c r="C34" s="72" t="s">
        <v>492</v>
      </c>
      <c r="D34" s="58" t="s">
        <v>449</v>
      </c>
      <c r="E34" s="75" t="s">
        <v>480</v>
      </c>
      <c r="F34" s="24">
        <v>1</v>
      </c>
      <c r="G34" s="60" t="s">
        <v>454</v>
      </c>
      <c r="H34" s="18" t="s">
        <v>454</v>
      </c>
      <c r="I34" s="60" t="s">
        <v>454</v>
      </c>
      <c r="J34" s="75" t="s">
        <v>454</v>
      </c>
      <c r="K34" s="75" t="s">
        <v>454</v>
      </c>
      <c r="L34" s="15" t="s">
        <v>790</v>
      </c>
      <c r="M34" s="20" t="str">
        <f t="shared" si="0"/>
        <v>Y</v>
      </c>
      <c r="N34" s="15" t="s">
        <v>790</v>
      </c>
      <c r="O34" s="20" t="str">
        <f t="shared" si="0"/>
        <v>Y</v>
      </c>
      <c r="P34" s="15" t="s">
        <v>789</v>
      </c>
      <c r="Q34" s="20" t="str">
        <f t="shared" ref="Q34" si="25">P34</f>
        <v>N</v>
      </c>
      <c r="R34" s="18">
        <v>1</v>
      </c>
      <c r="S34" s="431" t="s">
        <v>494</v>
      </c>
      <c r="T34" s="347" t="s">
        <v>1175</v>
      </c>
      <c r="U34" s="341" t="s">
        <v>818</v>
      </c>
      <c r="V34" s="341" t="s">
        <v>1105</v>
      </c>
      <c r="W34" s="341" t="s">
        <v>1105</v>
      </c>
    </row>
    <row r="35" spans="1:23" s="65" customFormat="1" ht="72" x14ac:dyDescent="0.3">
      <c r="A35" s="116" t="s">
        <v>361</v>
      </c>
      <c r="B35" s="72" t="s">
        <v>491</v>
      </c>
      <c r="C35" s="72" t="s">
        <v>492</v>
      </c>
      <c r="D35" s="58" t="s">
        <v>449</v>
      </c>
      <c r="E35" s="76" t="s">
        <v>482</v>
      </c>
      <c r="F35" s="24">
        <v>0.24</v>
      </c>
      <c r="G35" s="60" t="s">
        <v>454</v>
      </c>
      <c r="H35" s="18" t="s">
        <v>454</v>
      </c>
      <c r="I35" s="60" t="s">
        <v>454</v>
      </c>
      <c r="J35" s="75" t="s">
        <v>454</v>
      </c>
      <c r="K35" s="75" t="s">
        <v>454</v>
      </c>
      <c r="L35" s="15" t="s">
        <v>790</v>
      </c>
      <c r="M35" s="20" t="str">
        <f t="shared" si="0"/>
        <v>Y</v>
      </c>
      <c r="N35" s="15" t="s">
        <v>790</v>
      </c>
      <c r="O35" s="20" t="str">
        <f t="shared" si="0"/>
        <v>Y</v>
      </c>
      <c r="P35" s="15" t="s">
        <v>789</v>
      </c>
      <c r="Q35" s="20" t="str">
        <f t="shared" ref="Q35" si="26">P35</f>
        <v>N</v>
      </c>
      <c r="R35" s="18" t="s">
        <v>454</v>
      </c>
      <c r="S35" s="431" t="s">
        <v>495</v>
      </c>
      <c r="T35" s="347" t="s">
        <v>1174</v>
      </c>
      <c r="U35" s="341" t="s">
        <v>815</v>
      </c>
      <c r="V35" s="341" t="s">
        <v>1105</v>
      </c>
      <c r="W35" s="341" t="s">
        <v>1105</v>
      </c>
    </row>
    <row r="36" spans="1:23" s="65" customFormat="1" ht="100.8" x14ac:dyDescent="0.3">
      <c r="A36" s="116" t="s">
        <v>361</v>
      </c>
      <c r="B36" s="72" t="s">
        <v>491</v>
      </c>
      <c r="C36" s="72" t="s">
        <v>492</v>
      </c>
      <c r="D36" s="58" t="s">
        <v>449</v>
      </c>
      <c r="E36" s="75" t="s">
        <v>496</v>
      </c>
      <c r="F36" s="24">
        <v>0.24</v>
      </c>
      <c r="G36" s="18">
        <v>1</v>
      </c>
      <c r="H36" s="18">
        <v>30</v>
      </c>
      <c r="I36" s="18" t="s">
        <v>452</v>
      </c>
      <c r="J36" s="75" t="s">
        <v>901</v>
      </c>
      <c r="K36" s="75" t="s">
        <v>454</v>
      </c>
      <c r="L36" s="15" t="s">
        <v>790</v>
      </c>
      <c r="M36" s="20" t="str">
        <f t="shared" si="0"/>
        <v>Y</v>
      </c>
      <c r="N36" s="15" t="s">
        <v>790</v>
      </c>
      <c r="O36" s="20" t="str">
        <f t="shared" si="0"/>
        <v>Y</v>
      </c>
      <c r="P36" s="15" t="s">
        <v>789</v>
      </c>
      <c r="Q36" s="20" t="str">
        <f t="shared" ref="Q36" si="27">P36</f>
        <v>N</v>
      </c>
      <c r="R36" s="18">
        <v>1</v>
      </c>
      <c r="S36" s="431" t="s">
        <v>497</v>
      </c>
      <c r="T36" s="347" t="s">
        <v>1178</v>
      </c>
      <c r="U36" s="341" t="s">
        <v>815</v>
      </c>
      <c r="V36" s="341" t="s">
        <v>818</v>
      </c>
      <c r="W36" s="341" t="s">
        <v>818</v>
      </c>
    </row>
    <row r="37" spans="1:23" s="65" customFormat="1" ht="86.4" x14ac:dyDescent="0.3">
      <c r="A37" s="116" t="s">
        <v>361</v>
      </c>
      <c r="B37" s="72" t="s">
        <v>491</v>
      </c>
      <c r="C37" s="72" t="s">
        <v>492</v>
      </c>
      <c r="D37" s="58" t="s">
        <v>449</v>
      </c>
      <c r="E37" s="75" t="s">
        <v>498</v>
      </c>
      <c r="F37" s="24">
        <v>7.0000000000000007E-2</v>
      </c>
      <c r="G37" s="18">
        <v>3</v>
      </c>
      <c r="H37" s="18">
        <v>15</v>
      </c>
      <c r="I37" s="18" t="s">
        <v>452</v>
      </c>
      <c r="J37" s="75" t="s">
        <v>901</v>
      </c>
      <c r="K37" s="75" t="s">
        <v>454</v>
      </c>
      <c r="L37" s="15" t="s">
        <v>790</v>
      </c>
      <c r="M37" s="20" t="str">
        <f t="shared" si="0"/>
        <v>Y</v>
      </c>
      <c r="N37" s="15" t="s">
        <v>790</v>
      </c>
      <c r="O37" s="20" t="str">
        <f t="shared" si="0"/>
        <v>Y</v>
      </c>
      <c r="P37" s="15" t="s">
        <v>789</v>
      </c>
      <c r="Q37" s="20" t="str">
        <f t="shared" ref="Q37" si="28">P37</f>
        <v>N</v>
      </c>
      <c r="R37" s="18">
        <v>1</v>
      </c>
      <c r="S37" s="431" t="s">
        <v>499</v>
      </c>
      <c r="T37" s="347" t="s">
        <v>1177</v>
      </c>
      <c r="U37" s="341" t="s">
        <v>818</v>
      </c>
      <c r="V37" s="341" t="s">
        <v>818</v>
      </c>
      <c r="W37" s="341" t="s">
        <v>818</v>
      </c>
    </row>
    <row r="38" spans="1:23" s="65" customFormat="1" ht="158.4" x14ac:dyDescent="0.3">
      <c r="A38" s="116" t="s">
        <v>361</v>
      </c>
      <c r="B38" s="72" t="s">
        <v>491</v>
      </c>
      <c r="C38" s="72" t="s">
        <v>492</v>
      </c>
      <c r="D38" s="58" t="s">
        <v>449</v>
      </c>
      <c r="E38" s="75" t="s">
        <v>500</v>
      </c>
      <c r="F38" s="24">
        <v>0.05</v>
      </c>
      <c r="G38" s="18">
        <v>10</v>
      </c>
      <c r="H38" s="18">
        <v>60</v>
      </c>
      <c r="I38" s="18" t="s">
        <v>452</v>
      </c>
      <c r="J38" s="75" t="s">
        <v>901</v>
      </c>
      <c r="K38" s="75" t="s">
        <v>454</v>
      </c>
      <c r="L38" s="15" t="s">
        <v>789</v>
      </c>
      <c r="M38" s="20" t="str">
        <f t="shared" si="0"/>
        <v>N</v>
      </c>
      <c r="N38" s="15" t="s">
        <v>789</v>
      </c>
      <c r="O38" s="20" t="str">
        <f t="shared" si="0"/>
        <v>N</v>
      </c>
      <c r="P38" s="15" t="s">
        <v>790</v>
      </c>
      <c r="Q38" s="20" t="str">
        <f t="shared" ref="Q38" si="29">P38</f>
        <v>Y</v>
      </c>
      <c r="R38" s="18">
        <v>0.2</v>
      </c>
      <c r="S38" s="430" t="s">
        <v>501</v>
      </c>
      <c r="T38" s="347" t="s">
        <v>1105</v>
      </c>
      <c r="U38" s="341" t="s">
        <v>824</v>
      </c>
      <c r="V38" s="341" t="s">
        <v>1114</v>
      </c>
      <c r="W38" s="341" t="s">
        <v>1114</v>
      </c>
    </row>
    <row r="39" spans="1:23" s="65" customFormat="1" ht="72" x14ac:dyDescent="0.3">
      <c r="A39" s="116" t="s">
        <v>361</v>
      </c>
      <c r="B39" s="72" t="s">
        <v>491</v>
      </c>
      <c r="C39" s="72" t="s">
        <v>492</v>
      </c>
      <c r="D39" s="58" t="s">
        <v>449</v>
      </c>
      <c r="E39" s="72" t="s">
        <v>487</v>
      </c>
      <c r="F39" s="61">
        <v>0.01</v>
      </c>
      <c r="G39" s="60">
        <v>2</v>
      </c>
      <c r="H39" s="18">
        <v>60</v>
      </c>
      <c r="I39" s="60" t="s">
        <v>452</v>
      </c>
      <c r="J39" s="75" t="s">
        <v>901</v>
      </c>
      <c r="K39" s="75" t="s">
        <v>454</v>
      </c>
      <c r="L39" s="15" t="s">
        <v>789</v>
      </c>
      <c r="M39" s="20" t="str">
        <f t="shared" si="0"/>
        <v>N</v>
      </c>
      <c r="N39" s="15" t="s">
        <v>789</v>
      </c>
      <c r="O39" s="20" t="str">
        <f t="shared" si="0"/>
        <v>N</v>
      </c>
      <c r="P39" s="15" t="s">
        <v>790</v>
      </c>
      <c r="Q39" s="20" t="str">
        <f t="shared" ref="Q39" si="30">P39</f>
        <v>Y</v>
      </c>
      <c r="R39" s="18">
        <v>1</v>
      </c>
      <c r="S39" s="431" t="s">
        <v>502</v>
      </c>
      <c r="T39" s="347" t="s">
        <v>1105</v>
      </c>
      <c r="U39" s="341" t="s">
        <v>824</v>
      </c>
      <c r="V39" s="341" t="s">
        <v>824</v>
      </c>
      <c r="W39" s="341" t="s">
        <v>824</v>
      </c>
    </row>
    <row r="40" spans="1:23" s="65" customFormat="1" ht="100.8" x14ac:dyDescent="0.3">
      <c r="A40" s="116" t="s">
        <v>361</v>
      </c>
      <c r="B40" s="72" t="s">
        <v>491</v>
      </c>
      <c r="C40" s="72" t="s">
        <v>492</v>
      </c>
      <c r="D40" s="58" t="s">
        <v>449</v>
      </c>
      <c r="E40" s="73" t="s">
        <v>503</v>
      </c>
      <c r="F40" s="25">
        <v>0.05</v>
      </c>
      <c r="G40" s="18">
        <v>1</v>
      </c>
      <c r="H40" s="18">
        <v>45</v>
      </c>
      <c r="I40" s="18" t="s">
        <v>452</v>
      </c>
      <c r="J40" s="75" t="s">
        <v>453</v>
      </c>
      <c r="K40" s="75" t="s">
        <v>454</v>
      </c>
      <c r="L40" s="15" t="s">
        <v>789</v>
      </c>
      <c r="M40" s="20" t="str">
        <f t="shared" si="0"/>
        <v>N</v>
      </c>
      <c r="N40" s="15" t="s">
        <v>789</v>
      </c>
      <c r="O40" s="20" t="str">
        <f t="shared" si="0"/>
        <v>N</v>
      </c>
      <c r="P40" s="15" t="s">
        <v>790</v>
      </c>
      <c r="Q40" s="20" t="str">
        <f t="shared" ref="Q40" si="31">P40</f>
        <v>Y</v>
      </c>
      <c r="R40" s="18">
        <v>0.1</v>
      </c>
      <c r="S40" s="431" t="s">
        <v>504</v>
      </c>
      <c r="T40" s="347" t="s">
        <v>1105</v>
      </c>
      <c r="U40" s="341" t="s">
        <v>824</v>
      </c>
      <c r="V40" s="341" t="s">
        <v>824</v>
      </c>
      <c r="W40" s="341" t="s">
        <v>824</v>
      </c>
    </row>
    <row r="41" spans="1:23" s="65" customFormat="1" ht="86.4" x14ac:dyDescent="0.3">
      <c r="A41" s="26" t="s">
        <v>362</v>
      </c>
      <c r="B41" s="72" t="s">
        <v>491</v>
      </c>
      <c r="C41" s="72" t="s">
        <v>505</v>
      </c>
      <c r="D41" s="58" t="s">
        <v>449</v>
      </c>
      <c r="E41" s="77" t="s">
        <v>493</v>
      </c>
      <c r="F41" s="24">
        <v>1</v>
      </c>
      <c r="G41" s="26" t="s">
        <v>454</v>
      </c>
      <c r="H41" s="26" t="s">
        <v>454</v>
      </c>
      <c r="I41" s="26" t="s">
        <v>454</v>
      </c>
      <c r="J41" s="77" t="s">
        <v>454</v>
      </c>
      <c r="K41" s="77" t="s">
        <v>454</v>
      </c>
      <c r="L41" s="15" t="s">
        <v>790</v>
      </c>
      <c r="M41" s="20" t="str">
        <f t="shared" si="0"/>
        <v>Y</v>
      </c>
      <c r="N41" s="15" t="s">
        <v>790</v>
      </c>
      <c r="O41" s="20" t="str">
        <f t="shared" si="0"/>
        <v>Y</v>
      </c>
      <c r="P41" s="15" t="s">
        <v>789</v>
      </c>
      <c r="Q41" s="20" t="str">
        <f t="shared" ref="Q41" si="32">P41</f>
        <v>N</v>
      </c>
      <c r="R41" s="26" t="s">
        <v>454</v>
      </c>
      <c r="S41" s="79" t="s">
        <v>506</v>
      </c>
      <c r="T41" s="347" t="s">
        <v>1105</v>
      </c>
      <c r="U41" s="341" t="s">
        <v>818</v>
      </c>
      <c r="V41" s="341" t="s">
        <v>1105</v>
      </c>
      <c r="W41" s="341" t="s">
        <v>1105</v>
      </c>
    </row>
    <row r="42" spans="1:23" s="65" customFormat="1" ht="86.4" x14ac:dyDescent="0.3">
      <c r="A42" s="26" t="s">
        <v>362</v>
      </c>
      <c r="B42" s="72" t="s">
        <v>491</v>
      </c>
      <c r="C42" s="72" t="s">
        <v>505</v>
      </c>
      <c r="D42" s="58" t="s">
        <v>449</v>
      </c>
      <c r="E42" s="77" t="s">
        <v>480</v>
      </c>
      <c r="F42" s="24">
        <v>1</v>
      </c>
      <c r="G42" s="62" t="s">
        <v>454</v>
      </c>
      <c r="H42" s="26" t="s">
        <v>454</v>
      </c>
      <c r="I42" s="62" t="s">
        <v>454</v>
      </c>
      <c r="J42" s="77" t="s">
        <v>454</v>
      </c>
      <c r="K42" s="78" t="s">
        <v>454</v>
      </c>
      <c r="L42" s="15" t="s">
        <v>790</v>
      </c>
      <c r="M42" s="20" t="str">
        <f t="shared" si="0"/>
        <v>Y</v>
      </c>
      <c r="N42" s="15" t="s">
        <v>790</v>
      </c>
      <c r="O42" s="20" t="str">
        <f t="shared" si="0"/>
        <v>Y</v>
      </c>
      <c r="P42" s="15" t="s">
        <v>789</v>
      </c>
      <c r="Q42" s="20" t="str">
        <f t="shared" ref="Q42" si="33">P42</f>
        <v>N</v>
      </c>
      <c r="R42" s="26">
        <v>1</v>
      </c>
      <c r="S42" s="79" t="s">
        <v>507</v>
      </c>
      <c r="T42" s="347" t="s">
        <v>1175</v>
      </c>
      <c r="U42" s="341" t="s">
        <v>818</v>
      </c>
      <c r="V42" s="341" t="s">
        <v>1105</v>
      </c>
      <c r="W42" s="341" t="s">
        <v>1105</v>
      </c>
    </row>
    <row r="43" spans="1:23" s="65" customFormat="1" ht="72" x14ac:dyDescent="0.3">
      <c r="A43" s="26" t="s">
        <v>362</v>
      </c>
      <c r="B43" s="72" t="s">
        <v>491</v>
      </c>
      <c r="C43" s="72" t="s">
        <v>505</v>
      </c>
      <c r="D43" s="58" t="s">
        <v>449</v>
      </c>
      <c r="E43" s="77" t="s">
        <v>482</v>
      </c>
      <c r="F43" s="24">
        <v>0.15</v>
      </c>
      <c r="G43" s="62" t="s">
        <v>454</v>
      </c>
      <c r="H43" s="26" t="s">
        <v>454</v>
      </c>
      <c r="I43" s="62" t="s">
        <v>454</v>
      </c>
      <c r="J43" s="77" t="s">
        <v>454</v>
      </c>
      <c r="K43" s="78" t="s">
        <v>454</v>
      </c>
      <c r="L43" s="15" t="s">
        <v>790</v>
      </c>
      <c r="M43" s="20" t="str">
        <f t="shared" si="0"/>
        <v>Y</v>
      </c>
      <c r="N43" s="15" t="s">
        <v>790</v>
      </c>
      <c r="O43" s="20" t="str">
        <f t="shared" si="0"/>
        <v>Y</v>
      </c>
      <c r="P43" s="15" t="s">
        <v>789</v>
      </c>
      <c r="Q43" s="20" t="str">
        <f t="shared" ref="Q43" si="34">P43</f>
        <v>N</v>
      </c>
      <c r="R43" s="26" t="s">
        <v>454</v>
      </c>
      <c r="S43" s="79" t="s">
        <v>495</v>
      </c>
      <c r="T43" s="417" t="s">
        <v>1105</v>
      </c>
      <c r="U43" s="405" t="s">
        <v>824</v>
      </c>
      <c r="V43" s="341" t="s">
        <v>1105</v>
      </c>
      <c r="W43" s="341" t="s">
        <v>1105</v>
      </c>
    </row>
    <row r="44" spans="1:23" s="65" customFormat="1" ht="43.2" x14ac:dyDescent="0.3">
      <c r="A44" s="15" t="s">
        <v>362</v>
      </c>
      <c r="B44" s="72" t="s">
        <v>491</v>
      </c>
      <c r="C44" s="72" t="s">
        <v>505</v>
      </c>
      <c r="D44" s="58" t="s">
        <v>449</v>
      </c>
      <c r="E44" s="73" t="s">
        <v>496</v>
      </c>
      <c r="F44" s="16">
        <v>0.15</v>
      </c>
      <c r="G44" s="15">
        <v>1</v>
      </c>
      <c r="H44" s="15">
        <v>30</v>
      </c>
      <c r="I44" s="15" t="s">
        <v>452</v>
      </c>
      <c r="J44" s="73" t="s">
        <v>433</v>
      </c>
      <c r="K44" s="73" t="s">
        <v>454</v>
      </c>
      <c r="L44" s="15" t="s">
        <v>790</v>
      </c>
      <c r="M44" s="20" t="str">
        <f t="shared" si="0"/>
        <v>Y</v>
      </c>
      <c r="N44" s="15" t="s">
        <v>790</v>
      </c>
      <c r="O44" s="20" t="str">
        <f t="shared" si="0"/>
        <v>Y</v>
      </c>
      <c r="P44" s="15" t="s">
        <v>789</v>
      </c>
      <c r="Q44" s="20" t="str">
        <f t="shared" ref="Q44" si="35">P44</f>
        <v>N</v>
      </c>
      <c r="R44" s="15">
        <v>1</v>
      </c>
      <c r="S44" s="323" t="s">
        <v>508</v>
      </c>
      <c r="T44" s="417" t="s">
        <v>1105</v>
      </c>
      <c r="U44" s="405" t="s">
        <v>824</v>
      </c>
      <c r="V44" s="341" t="s">
        <v>818</v>
      </c>
      <c r="W44" s="341" t="s">
        <v>818</v>
      </c>
    </row>
    <row r="45" spans="1:23" s="65" customFormat="1" ht="86.4" x14ac:dyDescent="0.3">
      <c r="A45" s="15" t="s">
        <v>362</v>
      </c>
      <c r="B45" s="72" t="s">
        <v>491</v>
      </c>
      <c r="C45" s="72" t="s">
        <v>505</v>
      </c>
      <c r="D45" s="58" t="s">
        <v>449</v>
      </c>
      <c r="E45" s="73" t="s">
        <v>498</v>
      </c>
      <c r="F45" s="16">
        <v>0.05</v>
      </c>
      <c r="G45" s="15">
        <v>3</v>
      </c>
      <c r="H45" s="15">
        <v>15</v>
      </c>
      <c r="I45" s="15" t="s">
        <v>452</v>
      </c>
      <c r="J45" s="73" t="s">
        <v>433</v>
      </c>
      <c r="K45" s="73" t="s">
        <v>454</v>
      </c>
      <c r="L45" s="15" t="s">
        <v>790</v>
      </c>
      <c r="M45" s="20" t="str">
        <f t="shared" si="0"/>
        <v>Y</v>
      </c>
      <c r="N45" s="15" t="s">
        <v>790</v>
      </c>
      <c r="O45" s="20" t="str">
        <f t="shared" si="0"/>
        <v>Y</v>
      </c>
      <c r="P45" s="15" t="s">
        <v>789</v>
      </c>
      <c r="Q45" s="20" t="str">
        <f t="shared" ref="Q45" si="36">P45</f>
        <v>N</v>
      </c>
      <c r="R45" s="15">
        <v>1</v>
      </c>
      <c r="S45" s="323" t="s">
        <v>509</v>
      </c>
      <c r="T45" s="347" t="s">
        <v>1177</v>
      </c>
      <c r="U45" s="341" t="s">
        <v>818</v>
      </c>
      <c r="V45" s="341" t="s">
        <v>818</v>
      </c>
      <c r="W45" s="341" t="s">
        <v>818</v>
      </c>
    </row>
    <row r="46" spans="1:23" s="65" customFormat="1" ht="100.8" x14ac:dyDescent="0.3">
      <c r="A46" s="15" t="s">
        <v>362</v>
      </c>
      <c r="B46" s="72" t="s">
        <v>491</v>
      </c>
      <c r="C46" s="72" t="s">
        <v>505</v>
      </c>
      <c r="D46" s="58" t="s">
        <v>449</v>
      </c>
      <c r="E46" s="73" t="s">
        <v>500</v>
      </c>
      <c r="F46" s="16">
        <v>0.05</v>
      </c>
      <c r="G46" s="15">
        <v>10</v>
      </c>
      <c r="H46" s="15">
        <v>60</v>
      </c>
      <c r="I46" s="15" t="s">
        <v>452</v>
      </c>
      <c r="J46" s="73" t="s">
        <v>433</v>
      </c>
      <c r="K46" s="73" t="s">
        <v>454</v>
      </c>
      <c r="L46" s="15" t="s">
        <v>789</v>
      </c>
      <c r="M46" s="20" t="str">
        <f t="shared" si="0"/>
        <v>N</v>
      </c>
      <c r="N46" s="15" t="s">
        <v>789</v>
      </c>
      <c r="O46" s="20" t="str">
        <f t="shared" si="0"/>
        <v>N</v>
      </c>
      <c r="P46" s="15" t="s">
        <v>790</v>
      </c>
      <c r="Q46" s="20" t="str">
        <f t="shared" ref="Q46" si="37">P46</f>
        <v>Y</v>
      </c>
      <c r="R46" s="15">
        <v>0.2</v>
      </c>
      <c r="S46" s="323" t="s">
        <v>510</v>
      </c>
      <c r="T46" s="347" t="s">
        <v>1105</v>
      </c>
      <c r="U46" s="341" t="s">
        <v>824</v>
      </c>
      <c r="V46" s="341" t="s">
        <v>1114</v>
      </c>
      <c r="W46" s="341" t="s">
        <v>1114</v>
      </c>
    </row>
    <row r="47" spans="1:23" s="65" customFormat="1" ht="43.2" x14ac:dyDescent="0.3">
      <c r="A47" s="26" t="s">
        <v>362</v>
      </c>
      <c r="B47" s="72" t="s">
        <v>491</v>
      </c>
      <c r="C47" s="72" t="s">
        <v>505</v>
      </c>
      <c r="D47" s="58" t="s">
        <v>449</v>
      </c>
      <c r="E47" s="77" t="s">
        <v>487</v>
      </c>
      <c r="F47" s="24">
        <v>0.01</v>
      </c>
      <c r="G47" s="62">
        <v>2</v>
      </c>
      <c r="H47" s="26">
        <v>60</v>
      </c>
      <c r="I47" s="62" t="s">
        <v>452</v>
      </c>
      <c r="J47" s="77" t="s">
        <v>433</v>
      </c>
      <c r="K47" s="78" t="s">
        <v>454</v>
      </c>
      <c r="L47" s="15" t="s">
        <v>789</v>
      </c>
      <c r="M47" s="20" t="str">
        <f t="shared" si="0"/>
        <v>N</v>
      </c>
      <c r="N47" s="15" t="s">
        <v>789</v>
      </c>
      <c r="O47" s="20" t="str">
        <f t="shared" si="0"/>
        <v>N</v>
      </c>
      <c r="P47" s="15" t="s">
        <v>790</v>
      </c>
      <c r="Q47" s="20" t="str">
        <f t="shared" ref="Q47" si="38">P47</f>
        <v>Y</v>
      </c>
      <c r="R47" s="26">
        <v>1</v>
      </c>
      <c r="S47" s="79" t="s">
        <v>488</v>
      </c>
      <c r="T47" s="347" t="s">
        <v>1105</v>
      </c>
      <c r="U47" s="341" t="s">
        <v>824</v>
      </c>
      <c r="V47" s="341" t="s">
        <v>824</v>
      </c>
      <c r="W47" s="341" t="s">
        <v>824</v>
      </c>
    </row>
    <row r="48" spans="1:23" s="65" customFormat="1" ht="27.75" customHeight="1" x14ac:dyDescent="0.3">
      <c r="A48" s="15" t="s">
        <v>362</v>
      </c>
      <c r="B48" s="72" t="s">
        <v>491</v>
      </c>
      <c r="C48" s="72" t="s">
        <v>505</v>
      </c>
      <c r="D48" s="58" t="s">
        <v>449</v>
      </c>
      <c r="E48" s="73" t="s">
        <v>503</v>
      </c>
      <c r="F48" s="16">
        <v>0.05</v>
      </c>
      <c r="G48" s="15">
        <v>1</v>
      </c>
      <c r="H48" s="15">
        <v>45</v>
      </c>
      <c r="I48" s="15" t="s">
        <v>452</v>
      </c>
      <c r="J48" s="75" t="s">
        <v>453</v>
      </c>
      <c r="K48" s="73" t="s">
        <v>454</v>
      </c>
      <c r="L48" s="15" t="s">
        <v>789</v>
      </c>
      <c r="M48" s="20" t="str">
        <f t="shared" si="0"/>
        <v>N</v>
      </c>
      <c r="N48" s="15" t="s">
        <v>789</v>
      </c>
      <c r="O48" s="20" t="str">
        <f t="shared" si="0"/>
        <v>N</v>
      </c>
      <c r="P48" s="15" t="s">
        <v>790</v>
      </c>
      <c r="Q48" s="20" t="str">
        <f t="shared" ref="Q48" si="39">P48</f>
        <v>Y</v>
      </c>
      <c r="R48" s="15">
        <v>0.1</v>
      </c>
      <c r="S48" s="323" t="s">
        <v>734</v>
      </c>
      <c r="T48" s="347" t="s">
        <v>1105</v>
      </c>
      <c r="U48" s="341" t="s">
        <v>824</v>
      </c>
      <c r="V48" s="341" t="s">
        <v>824</v>
      </c>
      <c r="W48" s="341" t="s">
        <v>824</v>
      </c>
    </row>
    <row r="49" spans="1:23" s="65" customFormat="1" ht="72" x14ac:dyDescent="0.3">
      <c r="A49" s="15" t="s">
        <v>364</v>
      </c>
      <c r="B49" s="72" t="s">
        <v>491</v>
      </c>
      <c r="C49" s="72" t="s">
        <v>511</v>
      </c>
      <c r="D49" s="58" t="s">
        <v>449</v>
      </c>
      <c r="E49" s="73" t="s">
        <v>493</v>
      </c>
      <c r="F49" s="16">
        <v>1</v>
      </c>
      <c r="G49" s="15" t="s">
        <v>454</v>
      </c>
      <c r="H49" s="15" t="s">
        <v>454</v>
      </c>
      <c r="I49" s="15" t="s">
        <v>454</v>
      </c>
      <c r="J49" s="73" t="s">
        <v>454</v>
      </c>
      <c r="K49" s="73" t="s">
        <v>454</v>
      </c>
      <c r="L49" s="15" t="s">
        <v>790</v>
      </c>
      <c r="M49" s="20" t="str">
        <f t="shared" si="0"/>
        <v>Y</v>
      </c>
      <c r="N49" s="15" t="s">
        <v>790</v>
      </c>
      <c r="O49" s="20" t="str">
        <f t="shared" si="0"/>
        <v>Y</v>
      </c>
      <c r="P49" s="15" t="s">
        <v>789</v>
      </c>
      <c r="Q49" s="20" t="str">
        <f t="shared" ref="Q49" si="40">P49</f>
        <v>N</v>
      </c>
      <c r="R49" s="15" t="s">
        <v>454</v>
      </c>
      <c r="S49" s="323" t="s">
        <v>512</v>
      </c>
      <c r="T49" s="347" t="s">
        <v>1105</v>
      </c>
      <c r="U49" s="341" t="s">
        <v>818</v>
      </c>
      <c r="V49" s="341" t="s">
        <v>1105</v>
      </c>
      <c r="W49" s="341" t="s">
        <v>1105</v>
      </c>
    </row>
    <row r="50" spans="1:23" s="65" customFormat="1" ht="86.4" x14ac:dyDescent="0.3">
      <c r="A50" s="15" t="s">
        <v>364</v>
      </c>
      <c r="B50" s="72" t="s">
        <v>491</v>
      </c>
      <c r="C50" s="72" t="s">
        <v>511</v>
      </c>
      <c r="D50" s="58" t="s">
        <v>449</v>
      </c>
      <c r="E50" s="72" t="s">
        <v>480</v>
      </c>
      <c r="F50" s="59">
        <v>1</v>
      </c>
      <c r="G50" s="58" t="s">
        <v>454</v>
      </c>
      <c r="H50" s="15" t="s">
        <v>454</v>
      </c>
      <c r="I50" s="58" t="s">
        <v>454</v>
      </c>
      <c r="J50" s="73" t="s">
        <v>454</v>
      </c>
      <c r="K50" s="72" t="s">
        <v>454</v>
      </c>
      <c r="L50" s="15" t="s">
        <v>790</v>
      </c>
      <c r="M50" s="20" t="str">
        <f t="shared" si="0"/>
        <v>Y</v>
      </c>
      <c r="N50" s="15" t="s">
        <v>790</v>
      </c>
      <c r="O50" s="20" t="str">
        <f t="shared" si="0"/>
        <v>Y</v>
      </c>
      <c r="P50" s="15" t="s">
        <v>789</v>
      </c>
      <c r="Q50" s="20" t="str">
        <f t="shared" ref="Q50" si="41">P50</f>
        <v>N</v>
      </c>
      <c r="R50" s="15">
        <v>1</v>
      </c>
      <c r="S50" s="323" t="s">
        <v>507</v>
      </c>
      <c r="T50" s="347" t="s">
        <v>1105</v>
      </c>
      <c r="U50" s="341" t="s">
        <v>818</v>
      </c>
      <c r="V50" s="341" t="s">
        <v>1105</v>
      </c>
      <c r="W50" s="341" t="s">
        <v>1105</v>
      </c>
    </row>
    <row r="51" spans="1:23" s="65" customFormat="1" ht="72" x14ac:dyDescent="0.3">
      <c r="A51" s="15" t="s">
        <v>364</v>
      </c>
      <c r="B51" s="72" t="s">
        <v>491</v>
      </c>
      <c r="C51" s="72" t="s">
        <v>511</v>
      </c>
      <c r="D51" s="58" t="s">
        <v>449</v>
      </c>
      <c r="E51" s="72" t="s">
        <v>482</v>
      </c>
      <c r="F51" s="24">
        <v>0.1</v>
      </c>
      <c r="G51" s="58" t="s">
        <v>454</v>
      </c>
      <c r="H51" s="15" t="s">
        <v>454</v>
      </c>
      <c r="I51" s="58" t="s">
        <v>454</v>
      </c>
      <c r="J51" s="73" t="s">
        <v>454</v>
      </c>
      <c r="K51" s="72" t="s">
        <v>454</v>
      </c>
      <c r="L51" s="15" t="s">
        <v>790</v>
      </c>
      <c r="M51" s="20" t="str">
        <f t="shared" si="0"/>
        <v>Y</v>
      </c>
      <c r="N51" s="15" t="s">
        <v>790</v>
      </c>
      <c r="O51" s="20" t="str">
        <f t="shared" si="0"/>
        <v>Y</v>
      </c>
      <c r="P51" s="15" t="s">
        <v>789</v>
      </c>
      <c r="Q51" s="20" t="str">
        <f t="shared" ref="Q51" si="42">P51</f>
        <v>N</v>
      </c>
      <c r="R51" s="15" t="s">
        <v>454</v>
      </c>
      <c r="S51" s="323" t="s">
        <v>513</v>
      </c>
      <c r="T51" s="323" t="s">
        <v>1105</v>
      </c>
      <c r="U51" s="341" t="s">
        <v>818</v>
      </c>
      <c r="V51" s="341" t="s">
        <v>1105</v>
      </c>
      <c r="W51" s="341" t="s">
        <v>1105</v>
      </c>
    </row>
    <row r="52" spans="1:23" s="65" customFormat="1" ht="43.2" x14ac:dyDescent="0.3">
      <c r="A52" s="15" t="s">
        <v>364</v>
      </c>
      <c r="B52" s="72" t="s">
        <v>491</v>
      </c>
      <c r="C52" s="72" t="s">
        <v>511</v>
      </c>
      <c r="D52" s="58" t="s">
        <v>449</v>
      </c>
      <c r="E52" s="72" t="s">
        <v>496</v>
      </c>
      <c r="F52" s="16">
        <v>0.1</v>
      </c>
      <c r="G52" s="58">
        <v>1</v>
      </c>
      <c r="H52" s="15">
        <v>30</v>
      </c>
      <c r="I52" s="58" t="s">
        <v>452</v>
      </c>
      <c r="J52" s="73" t="s">
        <v>433</v>
      </c>
      <c r="K52" s="72" t="s">
        <v>454</v>
      </c>
      <c r="L52" s="15" t="s">
        <v>790</v>
      </c>
      <c r="M52" s="20" t="str">
        <f t="shared" si="0"/>
        <v>Y</v>
      </c>
      <c r="N52" s="15" t="s">
        <v>790</v>
      </c>
      <c r="O52" s="20" t="str">
        <f t="shared" si="0"/>
        <v>Y</v>
      </c>
      <c r="P52" s="15" t="s">
        <v>789</v>
      </c>
      <c r="Q52" s="20" t="str">
        <f t="shared" ref="Q52" si="43">P52</f>
        <v>N</v>
      </c>
      <c r="R52" s="15">
        <v>1</v>
      </c>
      <c r="S52" s="323" t="s">
        <v>508</v>
      </c>
      <c r="T52" s="323" t="s">
        <v>1105</v>
      </c>
      <c r="U52" s="341" t="s">
        <v>818</v>
      </c>
      <c r="V52" s="341" t="s">
        <v>818</v>
      </c>
      <c r="W52" s="341" t="s">
        <v>818</v>
      </c>
    </row>
    <row r="53" spans="1:23" s="65" customFormat="1" ht="43.2" x14ac:dyDescent="0.3">
      <c r="A53" s="15" t="s">
        <v>364</v>
      </c>
      <c r="B53" s="72" t="s">
        <v>491</v>
      </c>
      <c r="C53" s="72" t="s">
        <v>511</v>
      </c>
      <c r="D53" s="58" t="s">
        <v>449</v>
      </c>
      <c r="E53" s="72" t="s">
        <v>498</v>
      </c>
      <c r="F53" s="16">
        <v>0.03</v>
      </c>
      <c r="G53" s="58">
        <v>3</v>
      </c>
      <c r="H53" s="15">
        <v>15</v>
      </c>
      <c r="I53" s="58" t="s">
        <v>452</v>
      </c>
      <c r="J53" s="73" t="s">
        <v>433</v>
      </c>
      <c r="K53" s="72" t="s">
        <v>454</v>
      </c>
      <c r="L53" s="15" t="s">
        <v>790</v>
      </c>
      <c r="M53" s="20" t="str">
        <f t="shared" si="0"/>
        <v>Y</v>
      </c>
      <c r="N53" s="15" t="s">
        <v>790</v>
      </c>
      <c r="O53" s="20" t="str">
        <f t="shared" si="0"/>
        <v>Y</v>
      </c>
      <c r="P53" s="15" t="s">
        <v>789</v>
      </c>
      <c r="Q53" s="20" t="str">
        <f t="shared" ref="Q53" si="44">P53</f>
        <v>N</v>
      </c>
      <c r="R53" s="15">
        <v>1</v>
      </c>
      <c r="S53" s="323" t="s">
        <v>509</v>
      </c>
      <c r="T53" s="347" t="s">
        <v>1176</v>
      </c>
      <c r="U53" s="341" t="s">
        <v>818</v>
      </c>
      <c r="V53" s="341" t="s">
        <v>818</v>
      </c>
      <c r="W53" s="341" t="s">
        <v>818</v>
      </c>
    </row>
    <row r="54" spans="1:23" s="65" customFormat="1" ht="115.2" x14ac:dyDescent="0.3">
      <c r="A54" s="15" t="s">
        <v>364</v>
      </c>
      <c r="B54" s="72" t="s">
        <v>491</v>
      </c>
      <c r="C54" s="72" t="s">
        <v>511</v>
      </c>
      <c r="D54" s="58" t="s">
        <v>449</v>
      </c>
      <c r="E54" s="72" t="s">
        <v>500</v>
      </c>
      <c r="F54" s="59">
        <v>0.05</v>
      </c>
      <c r="G54" s="58">
        <v>10</v>
      </c>
      <c r="H54" s="15">
        <v>60</v>
      </c>
      <c r="I54" s="58" t="s">
        <v>452</v>
      </c>
      <c r="J54" s="73" t="s">
        <v>433</v>
      </c>
      <c r="K54" s="72" t="s">
        <v>454</v>
      </c>
      <c r="L54" s="15" t="s">
        <v>789</v>
      </c>
      <c r="M54" s="20" t="str">
        <f t="shared" si="0"/>
        <v>N</v>
      </c>
      <c r="N54" s="15" t="s">
        <v>789</v>
      </c>
      <c r="O54" s="20" t="str">
        <f t="shared" si="0"/>
        <v>N</v>
      </c>
      <c r="P54" s="15" t="s">
        <v>790</v>
      </c>
      <c r="Q54" s="20" t="str">
        <f t="shared" ref="Q54" si="45">P54</f>
        <v>Y</v>
      </c>
      <c r="R54" s="15">
        <v>0.2</v>
      </c>
      <c r="S54" s="323" t="s">
        <v>514</v>
      </c>
      <c r="T54" s="347" t="s">
        <v>1105</v>
      </c>
      <c r="U54" s="341" t="s">
        <v>824</v>
      </c>
      <c r="V54" s="341" t="s">
        <v>1114</v>
      </c>
      <c r="W54" s="341" t="s">
        <v>1114</v>
      </c>
    </row>
    <row r="55" spans="1:23" s="65" customFormat="1" ht="43.2" x14ac:dyDescent="0.3">
      <c r="A55" s="15" t="s">
        <v>364</v>
      </c>
      <c r="B55" s="72" t="s">
        <v>491</v>
      </c>
      <c r="C55" s="72" t="s">
        <v>511</v>
      </c>
      <c r="D55" s="58" t="s">
        <v>449</v>
      </c>
      <c r="E55" s="72" t="s">
        <v>487</v>
      </c>
      <c r="F55" s="59">
        <v>0.01</v>
      </c>
      <c r="G55" s="58">
        <v>2</v>
      </c>
      <c r="H55" s="15">
        <v>60</v>
      </c>
      <c r="I55" s="58" t="s">
        <v>452</v>
      </c>
      <c r="J55" s="73" t="s">
        <v>433</v>
      </c>
      <c r="K55" s="72" t="s">
        <v>454</v>
      </c>
      <c r="L55" s="15" t="s">
        <v>789</v>
      </c>
      <c r="M55" s="20" t="str">
        <f t="shared" si="0"/>
        <v>N</v>
      </c>
      <c r="N55" s="15" t="s">
        <v>789</v>
      </c>
      <c r="O55" s="20" t="str">
        <f t="shared" si="0"/>
        <v>N</v>
      </c>
      <c r="P55" s="15" t="s">
        <v>790</v>
      </c>
      <c r="Q55" s="20" t="str">
        <f t="shared" ref="Q55" si="46">P55</f>
        <v>Y</v>
      </c>
      <c r="R55" s="15">
        <v>1</v>
      </c>
      <c r="S55" s="323" t="s">
        <v>488</v>
      </c>
      <c r="T55" s="347" t="s">
        <v>1105</v>
      </c>
      <c r="U55" s="341" t="s">
        <v>824</v>
      </c>
      <c r="V55" s="341" t="s">
        <v>824</v>
      </c>
      <c r="W55" s="341" t="s">
        <v>824</v>
      </c>
    </row>
    <row r="56" spans="1:23" s="65" customFormat="1" ht="100.8" x14ac:dyDescent="0.3">
      <c r="A56" s="15" t="s">
        <v>364</v>
      </c>
      <c r="B56" s="72" t="s">
        <v>491</v>
      </c>
      <c r="C56" s="72" t="s">
        <v>511</v>
      </c>
      <c r="D56" s="58" t="s">
        <v>449</v>
      </c>
      <c r="E56" s="73" t="s">
        <v>503</v>
      </c>
      <c r="F56" s="17">
        <v>0.05</v>
      </c>
      <c r="G56" s="15">
        <v>1</v>
      </c>
      <c r="H56" s="15">
        <v>45</v>
      </c>
      <c r="I56" s="15" t="s">
        <v>452</v>
      </c>
      <c r="J56" s="73" t="s">
        <v>453</v>
      </c>
      <c r="K56" s="73" t="s">
        <v>454</v>
      </c>
      <c r="L56" s="15" t="s">
        <v>789</v>
      </c>
      <c r="M56" s="20" t="str">
        <f t="shared" si="0"/>
        <v>N</v>
      </c>
      <c r="N56" s="15" t="s">
        <v>789</v>
      </c>
      <c r="O56" s="20" t="str">
        <f t="shared" si="0"/>
        <v>N</v>
      </c>
      <c r="P56" s="15" t="s">
        <v>790</v>
      </c>
      <c r="Q56" s="20" t="str">
        <f t="shared" ref="Q56" si="47">P56</f>
        <v>Y</v>
      </c>
      <c r="R56" s="15">
        <v>0.1</v>
      </c>
      <c r="S56" s="56" t="s">
        <v>736</v>
      </c>
      <c r="T56" s="347" t="s">
        <v>1105</v>
      </c>
      <c r="U56" s="341" t="s">
        <v>824</v>
      </c>
      <c r="V56" s="341" t="s">
        <v>824</v>
      </c>
      <c r="W56" s="341" t="s">
        <v>824</v>
      </c>
    </row>
    <row r="57" spans="1:23" s="65" customFormat="1" ht="57.6" x14ac:dyDescent="0.3">
      <c r="A57" s="26" t="s">
        <v>9</v>
      </c>
      <c r="B57" s="72" t="s">
        <v>491</v>
      </c>
      <c r="C57" s="72" t="s">
        <v>515</v>
      </c>
      <c r="D57" s="58" t="s">
        <v>449</v>
      </c>
      <c r="E57" s="77" t="s">
        <v>493</v>
      </c>
      <c r="F57" s="24">
        <v>1</v>
      </c>
      <c r="G57" s="26" t="s">
        <v>454</v>
      </c>
      <c r="H57" s="26" t="s">
        <v>454</v>
      </c>
      <c r="I57" s="26" t="s">
        <v>454</v>
      </c>
      <c r="J57" s="77" t="s">
        <v>454</v>
      </c>
      <c r="K57" s="77" t="s">
        <v>454</v>
      </c>
      <c r="L57" s="15" t="s">
        <v>790</v>
      </c>
      <c r="M57" s="20" t="str">
        <f t="shared" si="0"/>
        <v>Y</v>
      </c>
      <c r="N57" s="15" t="s">
        <v>790</v>
      </c>
      <c r="O57" s="20" t="str">
        <f t="shared" si="0"/>
        <v>Y</v>
      </c>
      <c r="P57" s="15" t="s">
        <v>789</v>
      </c>
      <c r="Q57" s="20" t="str">
        <f t="shared" ref="Q57" si="48">P57</f>
        <v>N</v>
      </c>
      <c r="R57" s="26" t="s">
        <v>454</v>
      </c>
      <c r="S57" s="432" t="s">
        <v>516</v>
      </c>
      <c r="T57" s="347" t="s">
        <v>1105</v>
      </c>
      <c r="U57" s="341" t="s">
        <v>818</v>
      </c>
      <c r="V57" s="341" t="s">
        <v>1105</v>
      </c>
      <c r="W57" s="341" t="s">
        <v>1105</v>
      </c>
    </row>
    <row r="58" spans="1:23" s="65" customFormat="1" ht="86.4" x14ac:dyDescent="0.3">
      <c r="A58" s="26" t="s">
        <v>9</v>
      </c>
      <c r="B58" s="72" t="s">
        <v>491</v>
      </c>
      <c r="C58" s="72" t="s">
        <v>515</v>
      </c>
      <c r="D58" s="58" t="s">
        <v>449</v>
      </c>
      <c r="E58" s="77" t="s">
        <v>480</v>
      </c>
      <c r="F58" s="24">
        <v>1</v>
      </c>
      <c r="G58" s="62" t="s">
        <v>454</v>
      </c>
      <c r="H58" s="26" t="s">
        <v>454</v>
      </c>
      <c r="I58" s="62" t="s">
        <v>454</v>
      </c>
      <c r="J58" s="77" t="s">
        <v>454</v>
      </c>
      <c r="K58" s="78" t="s">
        <v>454</v>
      </c>
      <c r="L58" s="15" t="s">
        <v>790</v>
      </c>
      <c r="M58" s="20" t="str">
        <f t="shared" si="0"/>
        <v>Y</v>
      </c>
      <c r="N58" s="15" t="s">
        <v>790</v>
      </c>
      <c r="O58" s="20" t="str">
        <f t="shared" si="0"/>
        <v>Y</v>
      </c>
      <c r="P58" s="15" t="s">
        <v>789</v>
      </c>
      <c r="Q58" s="20" t="str">
        <f t="shared" ref="Q58" si="49">P58</f>
        <v>N</v>
      </c>
      <c r="R58" s="26">
        <v>1</v>
      </c>
      <c r="S58" s="79" t="s">
        <v>517</v>
      </c>
      <c r="T58" s="347" t="s">
        <v>1171</v>
      </c>
      <c r="U58" s="341" t="s">
        <v>818</v>
      </c>
      <c r="V58" s="341" t="s">
        <v>1105</v>
      </c>
      <c r="W58" s="341" t="s">
        <v>1105</v>
      </c>
    </row>
    <row r="59" spans="1:23" s="65" customFormat="1" ht="72" x14ac:dyDescent="0.3">
      <c r="A59" s="26" t="s">
        <v>9</v>
      </c>
      <c r="B59" s="72" t="s">
        <v>491</v>
      </c>
      <c r="C59" s="72" t="s">
        <v>515</v>
      </c>
      <c r="D59" s="58" t="s">
        <v>449</v>
      </c>
      <c r="E59" s="77" t="s">
        <v>482</v>
      </c>
      <c r="F59" s="24">
        <v>0.1</v>
      </c>
      <c r="G59" s="62" t="s">
        <v>454</v>
      </c>
      <c r="H59" s="26" t="s">
        <v>454</v>
      </c>
      <c r="I59" s="62" t="s">
        <v>454</v>
      </c>
      <c r="J59" s="77" t="s">
        <v>454</v>
      </c>
      <c r="K59" s="78" t="s">
        <v>454</v>
      </c>
      <c r="L59" s="15" t="s">
        <v>790</v>
      </c>
      <c r="M59" s="20" t="str">
        <f t="shared" si="0"/>
        <v>Y</v>
      </c>
      <c r="N59" s="15" t="s">
        <v>790</v>
      </c>
      <c r="O59" s="20" t="str">
        <f t="shared" si="0"/>
        <v>Y</v>
      </c>
      <c r="P59" s="15" t="s">
        <v>789</v>
      </c>
      <c r="Q59" s="20" t="str">
        <f t="shared" ref="Q59" si="50">P59</f>
        <v>N</v>
      </c>
      <c r="R59" s="26" t="s">
        <v>454</v>
      </c>
      <c r="S59" s="79" t="s">
        <v>495</v>
      </c>
      <c r="T59" s="323" t="s">
        <v>1170</v>
      </c>
      <c r="U59" s="341" t="s">
        <v>818</v>
      </c>
      <c r="V59" s="341" t="s">
        <v>1105</v>
      </c>
      <c r="W59" s="341" t="s">
        <v>1105</v>
      </c>
    </row>
    <row r="60" spans="1:23" s="65" customFormat="1" ht="57.6" x14ac:dyDescent="0.3">
      <c r="A60" s="26" t="s">
        <v>9</v>
      </c>
      <c r="B60" s="72" t="s">
        <v>491</v>
      </c>
      <c r="C60" s="72" t="s">
        <v>515</v>
      </c>
      <c r="D60" s="58" t="s">
        <v>449</v>
      </c>
      <c r="E60" s="77" t="s">
        <v>496</v>
      </c>
      <c r="F60" s="16">
        <v>0.1</v>
      </c>
      <c r="G60" s="62">
        <v>1</v>
      </c>
      <c r="H60" s="26">
        <v>30</v>
      </c>
      <c r="I60" s="62" t="s">
        <v>452</v>
      </c>
      <c r="J60" s="77" t="s">
        <v>433</v>
      </c>
      <c r="K60" s="78" t="s">
        <v>454</v>
      </c>
      <c r="L60" s="15" t="s">
        <v>790</v>
      </c>
      <c r="M60" s="20" t="str">
        <f t="shared" si="0"/>
        <v>Y</v>
      </c>
      <c r="N60" s="15" t="s">
        <v>790</v>
      </c>
      <c r="O60" s="20" t="str">
        <f t="shared" si="0"/>
        <v>Y</v>
      </c>
      <c r="P60" s="15" t="s">
        <v>789</v>
      </c>
      <c r="Q60" s="20" t="str">
        <f t="shared" ref="Q60" si="51">P60</f>
        <v>N</v>
      </c>
      <c r="R60" s="26">
        <v>1</v>
      </c>
      <c r="S60" s="79" t="s">
        <v>508</v>
      </c>
      <c r="T60" s="323" t="s">
        <v>1173</v>
      </c>
      <c r="U60" s="341" t="s">
        <v>818</v>
      </c>
      <c r="V60" s="341" t="s">
        <v>818</v>
      </c>
      <c r="W60" s="341" t="s">
        <v>818</v>
      </c>
    </row>
    <row r="61" spans="1:23" s="65" customFormat="1" ht="72" x14ac:dyDescent="0.3">
      <c r="A61" s="26" t="s">
        <v>9</v>
      </c>
      <c r="B61" s="72" t="s">
        <v>491</v>
      </c>
      <c r="C61" s="72" t="s">
        <v>515</v>
      </c>
      <c r="D61" s="58" t="s">
        <v>449</v>
      </c>
      <c r="E61" s="77" t="s">
        <v>498</v>
      </c>
      <c r="F61" s="16">
        <v>0.03</v>
      </c>
      <c r="G61" s="62">
        <v>3</v>
      </c>
      <c r="H61" s="26">
        <v>15</v>
      </c>
      <c r="I61" s="62" t="s">
        <v>452</v>
      </c>
      <c r="J61" s="77" t="s">
        <v>433</v>
      </c>
      <c r="K61" s="78" t="s">
        <v>454</v>
      </c>
      <c r="L61" s="15" t="s">
        <v>790</v>
      </c>
      <c r="M61" s="20" t="str">
        <f t="shared" si="0"/>
        <v>Y</v>
      </c>
      <c r="N61" s="15" t="s">
        <v>790</v>
      </c>
      <c r="O61" s="20" t="str">
        <f t="shared" si="0"/>
        <v>Y</v>
      </c>
      <c r="P61" s="15" t="s">
        <v>789</v>
      </c>
      <c r="Q61" s="20" t="str">
        <f t="shared" ref="Q61" si="52">P61</f>
        <v>N</v>
      </c>
      <c r="R61" s="26">
        <v>1</v>
      </c>
      <c r="S61" s="79" t="s">
        <v>509</v>
      </c>
      <c r="T61" s="347" t="s">
        <v>1172</v>
      </c>
      <c r="U61" s="341" t="s">
        <v>818</v>
      </c>
      <c r="V61" s="341" t="s">
        <v>818</v>
      </c>
      <c r="W61" s="341" t="s">
        <v>818</v>
      </c>
    </row>
    <row r="62" spans="1:23" s="65" customFormat="1" ht="115.2" x14ac:dyDescent="0.3">
      <c r="A62" s="26" t="s">
        <v>9</v>
      </c>
      <c r="B62" s="72" t="s">
        <v>491</v>
      </c>
      <c r="C62" s="72" t="s">
        <v>515</v>
      </c>
      <c r="D62" s="58" t="s">
        <v>449</v>
      </c>
      <c r="E62" s="77" t="s">
        <v>500</v>
      </c>
      <c r="F62" s="24">
        <v>0.05</v>
      </c>
      <c r="G62" s="62">
        <v>10</v>
      </c>
      <c r="H62" s="26">
        <v>60</v>
      </c>
      <c r="I62" s="62" t="s">
        <v>452</v>
      </c>
      <c r="J62" s="77" t="s">
        <v>433</v>
      </c>
      <c r="K62" s="78" t="s">
        <v>454</v>
      </c>
      <c r="L62" s="15" t="s">
        <v>789</v>
      </c>
      <c r="M62" s="20" t="str">
        <f t="shared" si="0"/>
        <v>N</v>
      </c>
      <c r="N62" s="15" t="s">
        <v>789</v>
      </c>
      <c r="O62" s="20" t="str">
        <f t="shared" si="0"/>
        <v>N</v>
      </c>
      <c r="P62" s="15" t="s">
        <v>790</v>
      </c>
      <c r="Q62" s="20" t="str">
        <f t="shared" ref="Q62" si="53">P62</f>
        <v>Y</v>
      </c>
      <c r="R62" s="26">
        <v>0.2</v>
      </c>
      <c r="S62" s="79" t="s">
        <v>514</v>
      </c>
      <c r="T62" s="347" t="s">
        <v>1105</v>
      </c>
      <c r="U62" s="341" t="s">
        <v>824</v>
      </c>
      <c r="V62" s="341" t="s">
        <v>1114</v>
      </c>
      <c r="W62" s="341" t="s">
        <v>1114</v>
      </c>
    </row>
    <row r="63" spans="1:23" s="65" customFormat="1" ht="57.6" x14ac:dyDescent="0.3">
      <c r="A63" s="26" t="s">
        <v>9</v>
      </c>
      <c r="B63" s="72" t="s">
        <v>491</v>
      </c>
      <c r="C63" s="72" t="s">
        <v>515</v>
      </c>
      <c r="D63" s="58" t="s">
        <v>449</v>
      </c>
      <c r="E63" s="77" t="s">
        <v>500</v>
      </c>
      <c r="F63" s="24">
        <v>0.01</v>
      </c>
      <c r="G63" s="62">
        <v>2</v>
      </c>
      <c r="H63" s="26">
        <v>60</v>
      </c>
      <c r="I63" s="62" t="s">
        <v>452</v>
      </c>
      <c r="J63" s="77" t="s">
        <v>433</v>
      </c>
      <c r="K63" s="78" t="s">
        <v>454</v>
      </c>
      <c r="L63" s="15" t="s">
        <v>789</v>
      </c>
      <c r="M63" s="20" t="str">
        <f t="shared" si="0"/>
        <v>N</v>
      </c>
      <c r="N63" s="15" t="s">
        <v>789</v>
      </c>
      <c r="O63" s="20" t="str">
        <f t="shared" si="0"/>
        <v>N</v>
      </c>
      <c r="P63" s="15" t="s">
        <v>790</v>
      </c>
      <c r="Q63" s="20" t="str">
        <f t="shared" ref="Q63" si="54">P63</f>
        <v>Y</v>
      </c>
      <c r="R63" s="26">
        <v>1</v>
      </c>
      <c r="S63" s="79" t="s">
        <v>518</v>
      </c>
      <c r="T63" s="347" t="s">
        <v>1105</v>
      </c>
      <c r="U63" s="341" t="s">
        <v>824</v>
      </c>
      <c r="V63" s="341" t="s">
        <v>1114</v>
      </c>
      <c r="W63" s="341" t="s">
        <v>1114</v>
      </c>
    </row>
    <row r="64" spans="1:23" s="65" customFormat="1" ht="100.8" x14ac:dyDescent="0.3">
      <c r="A64" s="26" t="s">
        <v>9</v>
      </c>
      <c r="B64" s="72" t="s">
        <v>491</v>
      </c>
      <c r="C64" s="72" t="s">
        <v>515</v>
      </c>
      <c r="D64" s="58" t="s">
        <v>449</v>
      </c>
      <c r="E64" s="73" t="s">
        <v>503</v>
      </c>
      <c r="F64" s="24">
        <v>0.05</v>
      </c>
      <c r="G64" s="62">
        <v>1</v>
      </c>
      <c r="H64" s="26">
        <v>45</v>
      </c>
      <c r="I64" s="62" t="s">
        <v>452</v>
      </c>
      <c r="J64" s="75" t="s">
        <v>453</v>
      </c>
      <c r="K64" s="78" t="s">
        <v>454</v>
      </c>
      <c r="L64" s="15" t="s">
        <v>789</v>
      </c>
      <c r="M64" s="20" t="str">
        <f t="shared" si="0"/>
        <v>N</v>
      </c>
      <c r="N64" s="15" t="s">
        <v>789</v>
      </c>
      <c r="O64" s="20" t="str">
        <f t="shared" si="0"/>
        <v>N</v>
      </c>
      <c r="P64" s="15" t="s">
        <v>790</v>
      </c>
      <c r="Q64" s="20" t="str">
        <f t="shared" ref="Q64" si="55">P64</f>
        <v>Y</v>
      </c>
      <c r="R64" s="26">
        <v>0.1</v>
      </c>
      <c r="S64" s="79" t="s">
        <v>734</v>
      </c>
      <c r="T64" s="347" t="s">
        <v>1105</v>
      </c>
      <c r="U64" s="341" t="s">
        <v>824</v>
      </c>
      <c r="V64" s="341" t="s">
        <v>824</v>
      </c>
      <c r="W64" s="341" t="s">
        <v>824</v>
      </c>
    </row>
    <row r="65" spans="1:23" s="65" customFormat="1" ht="86.4" x14ac:dyDescent="0.3">
      <c r="A65" s="116" t="s">
        <v>361</v>
      </c>
      <c r="B65" s="72" t="s">
        <v>519</v>
      </c>
      <c r="C65" s="72" t="s">
        <v>520</v>
      </c>
      <c r="D65" s="58" t="s">
        <v>449</v>
      </c>
      <c r="E65" s="77" t="s">
        <v>493</v>
      </c>
      <c r="F65" s="27">
        <v>1</v>
      </c>
      <c r="G65" s="26" t="s">
        <v>454</v>
      </c>
      <c r="H65" s="26" t="s">
        <v>454</v>
      </c>
      <c r="I65" s="26" t="s">
        <v>454</v>
      </c>
      <c r="J65" s="77" t="s">
        <v>454</v>
      </c>
      <c r="K65" s="77" t="s">
        <v>454</v>
      </c>
      <c r="L65" s="15" t="s">
        <v>790</v>
      </c>
      <c r="M65" s="20" t="str">
        <f t="shared" si="0"/>
        <v>Y</v>
      </c>
      <c r="N65" s="15" t="s">
        <v>790</v>
      </c>
      <c r="O65" s="20" t="str">
        <f t="shared" si="0"/>
        <v>Y</v>
      </c>
      <c r="P65" s="15" t="s">
        <v>789</v>
      </c>
      <c r="Q65" s="20" t="str">
        <f t="shared" ref="Q65" si="56">P65</f>
        <v>N</v>
      </c>
      <c r="R65" s="26" t="s">
        <v>454</v>
      </c>
      <c r="S65" s="432" t="s">
        <v>737</v>
      </c>
      <c r="T65" s="347" t="s">
        <v>1105</v>
      </c>
      <c r="U65" s="341" t="s">
        <v>818</v>
      </c>
      <c r="V65" s="341" t="s">
        <v>1105</v>
      </c>
      <c r="W65" s="341" t="s">
        <v>1105</v>
      </c>
    </row>
    <row r="66" spans="1:23" s="65" customFormat="1" ht="86.4" x14ac:dyDescent="0.3">
      <c r="A66" s="116" t="s">
        <v>361</v>
      </c>
      <c r="B66" s="72" t="s">
        <v>519</v>
      </c>
      <c r="C66" s="72" t="s">
        <v>520</v>
      </c>
      <c r="D66" s="58" t="s">
        <v>449</v>
      </c>
      <c r="E66" s="77" t="s">
        <v>521</v>
      </c>
      <c r="F66" s="24">
        <v>1</v>
      </c>
      <c r="G66" s="26" t="s">
        <v>454</v>
      </c>
      <c r="H66" s="26" t="s">
        <v>454</v>
      </c>
      <c r="I66" s="26" t="s">
        <v>454</v>
      </c>
      <c r="J66" s="77" t="s">
        <v>454</v>
      </c>
      <c r="K66" s="77" t="s">
        <v>454</v>
      </c>
      <c r="L66" s="15" t="s">
        <v>790</v>
      </c>
      <c r="M66" s="20" t="str">
        <f t="shared" si="0"/>
        <v>Y</v>
      </c>
      <c r="N66" s="15" t="s">
        <v>790</v>
      </c>
      <c r="O66" s="20" t="str">
        <f t="shared" si="0"/>
        <v>Y</v>
      </c>
      <c r="P66" s="15" t="s">
        <v>789</v>
      </c>
      <c r="Q66" s="20" t="str">
        <f t="shared" ref="Q66" si="57">P66</f>
        <v>N</v>
      </c>
      <c r="R66" s="26" t="s">
        <v>454</v>
      </c>
      <c r="S66" s="79" t="s">
        <v>522</v>
      </c>
      <c r="T66" s="433" t="s">
        <v>1264</v>
      </c>
      <c r="U66" s="405" t="s">
        <v>815</v>
      </c>
      <c r="V66" s="15" t="s">
        <v>1105</v>
      </c>
      <c r="W66" s="15" t="s">
        <v>1105</v>
      </c>
    </row>
    <row r="67" spans="1:23" s="65" customFormat="1" ht="86.4" x14ac:dyDescent="0.3">
      <c r="A67" s="116" t="s">
        <v>361</v>
      </c>
      <c r="B67" s="72" t="s">
        <v>519</v>
      </c>
      <c r="C67" s="72" t="s">
        <v>520</v>
      </c>
      <c r="D67" s="58" t="s">
        <v>449</v>
      </c>
      <c r="E67" s="77" t="s">
        <v>523</v>
      </c>
      <c r="F67" s="24">
        <v>0.1</v>
      </c>
      <c r="G67" s="26" t="s">
        <v>454</v>
      </c>
      <c r="H67" s="26" t="s">
        <v>454</v>
      </c>
      <c r="I67" s="26" t="s">
        <v>454</v>
      </c>
      <c r="J67" s="77" t="s">
        <v>454</v>
      </c>
      <c r="K67" s="77" t="s">
        <v>454</v>
      </c>
      <c r="L67" s="15" t="s">
        <v>790</v>
      </c>
      <c r="M67" s="20" t="str">
        <f t="shared" si="0"/>
        <v>Y</v>
      </c>
      <c r="N67" s="15" t="s">
        <v>790</v>
      </c>
      <c r="O67" s="20" t="str">
        <f t="shared" si="0"/>
        <v>Y</v>
      </c>
      <c r="P67" s="15" t="s">
        <v>789</v>
      </c>
      <c r="Q67" s="20" t="str">
        <f t="shared" ref="Q67" si="58">P67</f>
        <v>N</v>
      </c>
      <c r="R67" s="26" t="s">
        <v>454</v>
      </c>
      <c r="S67" s="79" t="s">
        <v>524</v>
      </c>
      <c r="T67" s="433" t="s">
        <v>1270</v>
      </c>
      <c r="U67" s="405" t="s">
        <v>815</v>
      </c>
      <c r="V67" s="15" t="s">
        <v>1105</v>
      </c>
      <c r="W67" s="15" t="s">
        <v>1105</v>
      </c>
    </row>
    <row r="68" spans="1:23" s="65" customFormat="1" ht="43.2" x14ac:dyDescent="0.3">
      <c r="A68" s="116" t="s">
        <v>361</v>
      </c>
      <c r="B68" s="72" t="s">
        <v>519</v>
      </c>
      <c r="C68" s="72" t="s">
        <v>520</v>
      </c>
      <c r="D68" s="58" t="s">
        <v>449</v>
      </c>
      <c r="E68" s="77" t="s">
        <v>525</v>
      </c>
      <c r="F68" s="24">
        <v>0.6</v>
      </c>
      <c r="G68" s="26">
        <v>1</v>
      </c>
      <c r="H68" s="26">
        <v>30</v>
      </c>
      <c r="I68" s="26" t="s">
        <v>452</v>
      </c>
      <c r="J68" s="77" t="s">
        <v>428</v>
      </c>
      <c r="K68" s="77" t="s">
        <v>454</v>
      </c>
      <c r="L68" s="15" t="s">
        <v>790</v>
      </c>
      <c r="M68" s="20" t="str">
        <f t="shared" si="0"/>
        <v>Y</v>
      </c>
      <c r="N68" s="15" t="s">
        <v>790</v>
      </c>
      <c r="O68" s="20" t="str">
        <f t="shared" si="0"/>
        <v>Y</v>
      </c>
      <c r="P68" s="15" t="s">
        <v>789</v>
      </c>
      <c r="Q68" s="20" t="str">
        <f t="shared" ref="Q68" si="59">P68</f>
        <v>N</v>
      </c>
      <c r="R68" s="26">
        <v>1</v>
      </c>
      <c r="S68" s="79" t="s">
        <v>526</v>
      </c>
      <c r="T68" s="347" t="s">
        <v>1105</v>
      </c>
      <c r="U68" s="405" t="s">
        <v>818</v>
      </c>
      <c r="V68" s="15" t="s">
        <v>818</v>
      </c>
      <c r="W68" s="15" t="s">
        <v>818</v>
      </c>
    </row>
    <row r="69" spans="1:23" s="65" customFormat="1" ht="72" x14ac:dyDescent="0.3">
      <c r="A69" s="116" t="s">
        <v>361</v>
      </c>
      <c r="B69" s="72" t="s">
        <v>519</v>
      </c>
      <c r="C69" s="72" t="s">
        <v>520</v>
      </c>
      <c r="D69" s="58" t="s">
        <v>449</v>
      </c>
      <c r="E69" s="77" t="s">
        <v>527</v>
      </c>
      <c r="F69" s="24">
        <v>0.06</v>
      </c>
      <c r="G69" s="26">
        <v>1</v>
      </c>
      <c r="H69" s="26">
        <v>30</v>
      </c>
      <c r="I69" s="26" t="s">
        <v>452</v>
      </c>
      <c r="J69" s="77" t="s">
        <v>428</v>
      </c>
      <c r="K69" s="77" t="s">
        <v>454</v>
      </c>
      <c r="L69" s="15" t="s">
        <v>790</v>
      </c>
      <c r="M69" s="20" t="str">
        <f t="shared" si="0"/>
        <v>Y</v>
      </c>
      <c r="N69" s="15" t="s">
        <v>789</v>
      </c>
      <c r="O69" s="20" t="str">
        <f t="shared" si="0"/>
        <v>N</v>
      </c>
      <c r="P69" s="15" t="s">
        <v>789</v>
      </c>
      <c r="Q69" s="20" t="str">
        <f t="shared" ref="Q69" si="60">P69</f>
        <v>N</v>
      </c>
      <c r="R69" s="26">
        <v>1</v>
      </c>
      <c r="S69" s="79" t="s">
        <v>791</v>
      </c>
      <c r="T69" s="323" t="s">
        <v>1105</v>
      </c>
      <c r="U69" s="15" t="s">
        <v>824</v>
      </c>
      <c r="V69" s="15" t="s">
        <v>824</v>
      </c>
      <c r="W69" s="15" t="s">
        <v>824</v>
      </c>
    </row>
    <row r="70" spans="1:23" s="65" customFormat="1" ht="72" x14ac:dyDescent="0.3">
      <c r="A70" s="116" t="s">
        <v>361</v>
      </c>
      <c r="B70" s="72" t="s">
        <v>519</v>
      </c>
      <c r="C70" s="72" t="s">
        <v>520</v>
      </c>
      <c r="D70" s="58" t="s">
        <v>449</v>
      </c>
      <c r="E70" s="77" t="s">
        <v>529</v>
      </c>
      <c r="F70" s="24">
        <v>0.4</v>
      </c>
      <c r="G70" s="26">
        <v>1</v>
      </c>
      <c r="H70" s="26">
        <v>15</v>
      </c>
      <c r="I70" s="26" t="s">
        <v>452</v>
      </c>
      <c r="J70" s="77" t="s">
        <v>428</v>
      </c>
      <c r="K70" s="77" t="s">
        <v>454</v>
      </c>
      <c r="L70" s="15" t="s">
        <v>790</v>
      </c>
      <c r="M70" s="20" t="str">
        <f t="shared" si="0"/>
        <v>Y</v>
      </c>
      <c r="N70" s="15" t="s">
        <v>789</v>
      </c>
      <c r="O70" s="20" t="str">
        <f t="shared" si="0"/>
        <v>N</v>
      </c>
      <c r="P70" s="15" t="s">
        <v>789</v>
      </c>
      <c r="Q70" s="20" t="str">
        <f t="shared" ref="Q70" si="61">P70</f>
        <v>N</v>
      </c>
      <c r="R70" s="26">
        <v>1</v>
      </c>
      <c r="S70" s="79" t="s">
        <v>530</v>
      </c>
      <c r="T70" s="323" t="s">
        <v>1181</v>
      </c>
      <c r="U70" s="407" t="s">
        <v>818</v>
      </c>
      <c r="V70" s="341" t="s">
        <v>818</v>
      </c>
      <c r="W70" s="341" t="s">
        <v>818</v>
      </c>
    </row>
    <row r="71" spans="1:23" s="65" customFormat="1" ht="57.6" x14ac:dyDescent="0.3">
      <c r="A71" s="116" t="s">
        <v>361</v>
      </c>
      <c r="B71" s="72" t="s">
        <v>519</v>
      </c>
      <c r="C71" s="72" t="s">
        <v>520</v>
      </c>
      <c r="D71" s="58" t="s">
        <v>449</v>
      </c>
      <c r="E71" s="77" t="s">
        <v>531</v>
      </c>
      <c r="F71" s="24">
        <v>0.6</v>
      </c>
      <c r="G71" s="26">
        <v>1</v>
      </c>
      <c r="H71" s="26">
        <v>15</v>
      </c>
      <c r="I71" s="26" t="s">
        <v>452</v>
      </c>
      <c r="J71" s="77" t="s">
        <v>532</v>
      </c>
      <c r="K71" s="77" t="s">
        <v>454</v>
      </c>
      <c r="L71" s="15" t="s">
        <v>790</v>
      </c>
      <c r="M71" s="20" t="str">
        <f t="shared" si="0"/>
        <v>Y</v>
      </c>
      <c r="N71" s="15" t="s">
        <v>789</v>
      </c>
      <c r="O71" s="20" t="str">
        <f t="shared" si="0"/>
        <v>N</v>
      </c>
      <c r="P71" s="15" t="s">
        <v>789</v>
      </c>
      <c r="Q71" s="20" t="str">
        <f t="shared" ref="Q71" si="62">P71</f>
        <v>N</v>
      </c>
      <c r="R71" s="26">
        <v>1</v>
      </c>
      <c r="S71" s="79" t="s">
        <v>533</v>
      </c>
      <c r="T71" s="347" t="s">
        <v>1180</v>
      </c>
      <c r="U71" s="15" t="s">
        <v>818</v>
      </c>
      <c r="V71" s="15" t="s">
        <v>818</v>
      </c>
      <c r="W71" s="15" t="s">
        <v>818</v>
      </c>
    </row>
    <row r="72" spans="1:23" s="65" customFormat="1" ht="57.6" x14ac:dyDescent="0.3">
      <c r="A72" s="116" t="s">
        <v>361</v>
      </c>
      <c r="B72" s="72" t="s">
        <v>519</v>
      </c>
      <c r="C72" s="72" t="s">
        <v>520</v>
      </c>
      <c r="D72" s="58" t="s">
        <v>449</v>
      </c>
      <c r="E72" s="77" t="s">
        <v>525</v>
      </c>
      <c r="F72" s="24">
        <v>0.6</v>
      </c>
      <c r="G72" s="26">
        <v>1</v>
      </c>
      <c r="H72" s="26">
        <v>30</v>
      </c>
      <c r="I72" s="26" t="s">
        <v>452</v>
      </c>
      <c r="J72" s="77" t="s">
        <v>443</v>
      </c>
      <c r="K72" s="77" t="s">
        <v>1296</v>
      </c>
      <c r="L72" s="15" t="s">
        <v>789</v>
      </c>
      <c r="M72" s="20" t="str">
        <f t="shared" ref="M72:O103" si="63">L72</f>
        <v>N</v>
      </c>
      <c r="N72" s="15" t="s">
        <v>790</v>
      </c>
      <c r="O72" s="20" t="str">
        <f t="shared" si="63"/>
        <v>Y</v>
      </c>
      <c r="P72" s="15" t="s">
        <v>789</v>
      </c>
      <c r="Q72" s="20" t="str">
        <f t="shared" ref="Q72" si="64">P72</f>
        <v>N</v>
      </c>
      <c r="R72" s="26">
        <v>1</v>
      </c>
      <c r="S72" s="79" t="s">
        <v>526</v>
      </c>
      <c r="T72" s="323" t="s">
        <v>1251</v>
      </c>
      <c r="U72" s="341" t="s">
        <v>1114</v>
      </c>
      <c r="V72" s="15" t="s">
        <v>818</v>
      </c>
      <c r="W72" s="15" t="s">
        <v>818</v>
      </c>
    </row>
    <row r="73" spans="1:23" s="65" customFormat="1" ht="43.2" x14ac:dyDescent="0.3">
      <c r="A73" s="116" t="s">
        <v>361</v>
      </c>
      <c r="B73" s="72" t="s">
        <v>519</v>
      </c>
      <c r="C73" s="72" t="s">
        <v>520</v>
      </c>
      <c r="D73" s="58" t="s">
        <v>449</v>
      </c>
      <c r="E73" s="77" t="s">
        <v>482</v>
      </c>
      <c r="F73" s="24">
        <v>0.06</v>
      </c>
      <c r="G73" s="26">
        <v>1</v>
      </c>
      <c r="H73" s="26">
        <v>30</v>
      </c>
      <c r="I73" s="26" t="s">
        <v>452</v>
      </c>
      <c r="J73" s="77" t="s">
        <v>443</v>
      </c>
      <c r="K73" s="77" t="s">
        <v>1296</v>
      </c>
      <c r="L73" s="15" t="s">
        <v>789</v>
      </c>
      <c r="M73" s="20" t="str">
        <f t="shared" si="63"/>
        <v>N</v>
      </c>
      <c r="N73" s="15" t="s">
        <v>790</v>
      </c>
      <c r="O73" s="20" t="str">
        <f t="shared" si="63"/>
        <v>Y</v>
      </c>
      <c r="P73" s="15" t="s">
        <v>789</v>
      </c>
      <c r="Q73" s="20" t="str">
        <f t="shared" ref="Q73" si="65">P73</f>
        <v>N</v>
      </c>
      <c r="R73" s="26">
        <v>1</v>
      </c>
      <c r="S73" s="79" t="s">
        <v>528</v>
      </c>
      <c r="T73" s="323" t="s">
        <v>1250</v>
      </c>
      <c r="U73" s="15" t="s">
        <v>824</v>
      </c>
      <c r="V73" s="15" t="s">
        <v>824</v>
      </c>
      <c r="W73" s="15" t="s">
        <v>824</v>
      </c>
    </row>
    <row r="74" spans="1:23" s="65" customFormat="1" ht="86.4" x14ac:dyDescent="0.3">
      <c r="A74" s="116" t="s">
        <v>361</v>
      </c>
      <c r="B74" s="72" t="s">
        <v>519</v>
      </c>
      <c r="C74" s="72" t="s">
        <v>520</v>
      </c>
      <c r="D74" s="58" t="s">
        <v>449</v>
      </c>
      <c r="E74" s="77" t="s">
        <v>529</v>
      </c>
      <c r="F74" s="24">
        <v>0.6</v>
      </c>
      <c r="G74" s="26">
        <v>1</v>
      </c>
      <c r="H74" s="26">
        <v>15</v>
      </c>
      <c r="I74" s="26" t="s">
        <v>452</v>
      </c>
      <c r="J74" s="77" t="s">
        <v>443</v>
      </c>
      <c r="K74" s="77" t="s">
        <v>1296</v>
      </c>
      <c r="L74" s="15" t="s">
        <v>789</v>
      </c>
      <c r="M74" s="20" t="str">
        <f t="shared" si="63"/>
        <v>N</v>
      </c>
      <c r="N74" s="15" t="s">
        <v>790</v>
      </c>
      <c r="O74" s="20" t="str">
        <f t="shared" si="63"/>
        <v>Y</v>
      </c>
      <c r="P74" s="15" t="s">
        <v>789</v>
      </c>
      <c r="Q74" s="20" t="str">
        <f t="shared" ref="Q74" si="66">P74</f>
        <v>N</v>
      </c>
      <c r="R74" s="26">
        <v>1</v>
      </c>
      <c r="S74" s="79" t="s">
        <v>534</v>
      </c>
      <c r="T74" s="323" t="s">
        <v>1253</v>
      </c>
      <c r="U74" s="407" t="s">
        <v>1114</v>
      </c>
      <c r="V74" s="341" t="s">
        <v>818</v>
      </c>
      <c r="W74" s="341" t="s">
        <v>818</v>
      </c>
    </row>
    <row r="75" spans="1:23" s="65" customFormat="1" ht="43.2" x14ac:dyDescent="0.3">
      <c r="A75" s="116" t="s">
        <v>361</v>
      </c>
      <c r="B75" s="72" t="s">
        <v>519</v>
      </c>
      <c r="C75" s="72" t="s">
        <v>520</v>
      </c>
      <c r="D75" s="58" t="s">
        <v>449</v>
      </c>
      <c r="E75" s="77" t="s">
        <v>525</v>
      </c>
      <c r="F75" s="24">
        <v>0.4</v>
      </c>
      <c r="G75" s="26">
        <v>1</v>
      </c>
      <c r="H75" s="26">
        <v>30</v>
      </c>
      <c r="I75" s="26" t="s">
        <v>452</v>
      </c>
      <c r="J75" s="77" t="s">
        <v>902</v>
      </c>
      <c r="K75" s="77" t="s">
        <v>454</v>
      </c>
      <c r="L75" s="15" t="s">
        <v>790</v>
      </c>
      <c r="M75" s="20" t="str">
        <f t="shared" si="63"/>
        <v>Y</v>
      </c>
      <c r="N75" s="15" t="s">
        <v>790</v>
      </c>
      <c r="O75" s="20" t="str">
        <f t="shared" si="63"/>
        <v>Y</v>
      </c>
      <c r="P75" s="15" t="s">
        <v>789</v>
      </c>
      <c r="Q75" s="20" t="str">
        <f t="shared" ref="Q75" si="67">P75</f>
        <v>N</v>
      </c>
      <c r="R75" s="26">
        <v>1</v>
      </c>
      <c r="S75" s="79" t="s">
        <v>526</v>
      </c>
      <c r="T75" s="421" t="s">
        <v>1252</v>
      </c>
      <c r="U75" s="405" t="s">
        <v>1114</v>
      </c>
      <c r="V75" s="15" t="s">
        <v>818</v>
      </c>
      <c r="W75" s="15" t="s">
        <v>818</v>
      </c>
    </row>
    <row r="76" spans="1:23" s="65" customFormat="1" ht="43.2" x14ac:dyDescent="0.3">
      <c r="A76" s="116" t="s">
        <v>361</v>
      </c>
      <c r="B76" s="72" t="s">
        <v>519</v>
      </c>
      <c r="C76" s="72" t="s">
        <v>520</v>
      </c>
      <c r="D76" s="58" t="s">
        <v>449</v>
      </c>
      <c r="E76" s="77" t="s">
        <v>482</v>
      </c>
      <c r="F76" s="24">
        <v>0.04</v>
      </c>
      <c r="G76" s="26">
        <v>1</v>
      </c>
      <c r="H76" s="26">
        <v>30</v>
      </c>
      <c r="I76" s="26" t="s">
        <v>452</v>
      </c>
      <c r="J76" s="77" t="s">
        <v>902</v>
      </c>
      <c r="K76" s="77" t="s">
        <v>454</v>
      </c>
      <c r="L76" s="15" t="s">
        <v>790</v>
      </c>
      <c r="M76" s="20" t="str">
        <f t="shared" si="63"/>
        <v>Y</v>
      </c>
      <c r="N76" s="15" t="s">
        <v>789</v>
      </c>
      <c r="O76" s="20" t="str">
        <f t="shared" si="63"/>
        <v>N</v>
      </c>
      <c r="P76" s="15" t="s">
        <v>789</v>
      </c>
      <c r="Q76" s="20" t="str">
        <f t="shared" ref="Q76" si="68">P76</f>
        <v>N</v>
      </c>
      <c r="R76" s="26">
        <v>1</v>
      </c>
      <c r="S76" s="79" t="s">
        <v>528</v>
      </c>
      <c r="T76" s="323" t="s">
        <v>1250</v>
      </c>
      <c r="U76" s="15" t="s">
        <v>824</v>
      </c>
      <c r="V76" s="15" t="s">
        <v>824</v>
      </c>
      <c r="W76" s="15" t="s">
        <v>824</v>
      </c>
    </row>
    <row r="77" spans="1:23" s="65" customFormat="1" ht="86.4" x14ac:dyDescent="0.3">
      <c r="A77" s="116" t="s">
        <v>361</v>
      </c>
      <c r="B77" s="72" t="s">
        <v>519</v>
      </c>
      <c r="C77" s="72" t="s">
        <v>520</v>
      </c>
      <c r="D77" s="58" t="s">
        <v>449</v>
      </c>
      <c r="E77" s="77" t="s">
        <v>529</v>
      </c>
      <c r="F77" s="24">
        <v>0.4</v>
      </c>
      <c r="G77" s="26">
        <v>1</v>
      </c>
      <c r="H77" s="26">
        <v>15</v>
      </c>
      <c r="I77" s="26" t="s">
        <v>452</v>
      </c>
      <c r="J77" s="77" t="s">
        <v>902</v>
      </c>
      <c r="K77" s="77" t="s">
        <v>454</v>
      </c>
      <c r="L77" s="15" t="s">
        <v>790</v>
      </c>
      <c r="M77" s="20" t="str">
        <f t="shared" si="63"/>
        <v>Y</v>
      </c>
      <c r="N77" s="15" t="s">
        <v>789</v>
      </c>
      <c r="O77" s="20" t="str">
        <f t="shared" si="63"/>
        <v>N</v>
      </c>
      <c r="P77" s="15" t="s">
        <v>789</v>
      </c>
      <c r="Q77" s="20" t="str">
        <f t="shared" ref="Q77" si="69">P77</f>
        <v>N</v>
      </c>
      <c r="R77" s="26">
        <v>1</v>
      </c>
      <c r="S77" s="79" t="s">
        <v>535</v>
      </c>
      <c r="T77" s="323" t="s">
        <v>1253</v>
      </c>
      <c r="U77" s="407" t="s">
        <v>1114</v>
      </c>
      <c r="V77" s="341" t="s">
        <v>818</v>
      </c>
      <c r="W77" s="341" t="s">
        <v>818</v>
      </c>
    </row>
    <row r="78" spans="1:23" s="65" customFormat="1" ht="158.4" x14ac:dyDescent="0.3">
      <c r="A78" s="116" t="s">
        <v>361</v>
      </c>
      <c r="B78" s="72" t="s">
        <v>519</v>
      </c>
      <c r="C78" s="72" t="s">
        <v>520</v>
      </c>
      <c r="D78" s="58" t="s">
        <v>449</v>
      </c>
      <c r="E78" s="77" t="s">
        <v>1292</v>
      </c>
      <c r="F78" s="24">
        <v>0.1</v>
      </c>
      <c r="G78" s="26">
        <v>1</v>
      </c>
      <c r="H78" s="26">
        <v>150</v>
      </c>
      <c r="I78" s="26" t="s">
        <v>452</v>
      </c>
      <c r="J78" s="77" t="s">
        <v>443</v>
      </c>
      <c r="K78" s="77" t="s">
        <v>1292</v>
      </c>
      <c r="L78" s="15" t="s">
        <v>789</v>
      </c>
      <c r="M78" s="20" t="str">
        <f t="shared" si="63"/>
        <v>N</v>
      </c>
      <c r="N78" s="15" t="s">
        <v>790</v>
      </c>
      <c r="O78" s="20" t="str">
        <f t="shared" si="63"/>
        <v>Y</v>
      </c>
      <c r="P78" s="15" t="s">
        <v>790</v>
      </c>
      <c r="Q78" s="20" t="str">
        <f t="shared" ref="Q78" si="70">P78</f>
        <v>Y</v>
      </c>
      <c r="R78" s="26">
        <v>1</v>
      </c>
      <c r="S78" s="79" t="s">
        <v>536</v>
      </c>
      <c r="T78" s="347" t="s">
        <v>537</v>
      </c>
      <c r="U78" s="341" t="s">
        <v>824</v>
      </c>
      <c r="V78" s="341" t="s">
        <v>824</v>
      </c>
      <c r="W78" s="341" t="s">
        <v>815</v>
      </c>
    </row>
    <row r="79" spans="1:23" s="65" customFormat="1" ht="57.6" x14ac:dyDescent="0.3">
      <c r="A79" s="116" t="s">
        <v>361</v>
      </c>
      <c r="B79" s="72" t="s">
        <v>519</v>
      </c>
      <c r="C79" s="72" t="s">
        <v>520</v>
      </c>
      <c r="D79" s="58" t="s">
        <v>449</v>
      </c>
      <c r="E79" s="72" t="s">
        <v>487</v>
      </c>
      <c r="F79" s="24">
        <v>0.05</v>
      </c>
      <c r="G79" s="26">
        <v>6</v>
      </c>
      <c r="H79" s="26">
        <v>60</v>
      </c>
      <c r="I79" s="26" t="s">
        <v>452</v>
      </c>
      <c r="J79" s="77" t="s">
        <v>901</v>
      </c>
      <c r="K79" s="77" t="s">
        <v>454</v>
      </c>
      <c r="L79" s="15" t="s">
        <v>789</v>
      </c>
      <c r="M79" s="20" t="str">
        <f t="shared" si="63"/>
        <v>N</v>
      </c>
      <c r="N79" s="15" t="s">
        <v>789</v>
      </c>
      <c r="O79" s="20" t="str">
        <f t="shared" si="63"/>
        <v>N</v>
      </c>
      <c r="P79" s="15" t="s">
        <v>790</v>
      </c>
      <c r="Q79" s="20" t="str">
        <f t="shared" ref="Q79" si="71">P79</f>
        <v>Y</v>
      </c>
      <c r="R79" s="26">
        <v>1</v>
      </c>
      <c r="S79" s="79" t="s">
        <v>538</v>
      </c>
      <c r="T79" s="323" t="s">
        <v>1105</v>
      </c>
      <c r="U79" s="15" t="s">
        <v>824</v>
      </c>
      <c r="V79" s="15" t="s">
        <v>1114</v>
      </c>
      <c r="W79" s="15" t="s">
        <v>1114</v>
      </c>
    </row>
    <row r="80" spans="1:23" s="65" customFormat="1" ht="158.4" x14ac:dyDescent="0.3">
      <c r="A80" s="116" t="s">
        <v>361</v>
      </c>
      <c r="B80" s="72" t="s">
        <v>519</v>
      </c>
      <c r="C80" s="72" t="s">
        <v>520</v>
      </c>
      <c r="D80" s="58" t="s">
        <v>449</v>
      </c>
      <c r="E80" s="75" t="s">
        <v>500</v>
      </c>
      <c r="F80" s="24">
        <v>0.05</v>
      </c>
      <c r="G80" s="26">
        <v>10</v>
      </c>
      <c r="H80" s="26">
        <v>60</v>
      </c>
      <c r="I80" s="26" t="s">
        <v>452</v>
      </c>
      <c r="J80" s="77" t="s">
        <v>901</v>
      </c>
      <c r="K80" s="77" t="s">
        <v>454</v>
      </c>
      <c r="L80" s="15" t="s">
        <v>789</v>
      </c>
      <c r="M80" s="20" t="str">
        <f t="shared" si="63"/>
        <v>N</v>
      </c>
      <c r="N80" s="15" t="s">
        <v>789</v>
      </c>
      <c r="O80" s="20" t="str">
        <f t="shared" si="63"/>
        <v>N</v>
      </c>
      <c r="P80" s="15" t="s">
        <v>790</v>
      </c>
      <c r="Q80" s="20" t="str">
        <f t="shared" ref="Q80" si="72">P80</f>
        <v>Y</v>
      </c>
      <c r="R80" s="26">
        <v>0.2</v>
      </c>
      <c r="S80" s="432" t="s">
        <v>539</v>
      </c>
      <c r="T80" s="323" t="s">
        <v>1105</v>
      </c>
      <c r="U80" s="15" t="s">
        <v>824</v>
      </c>
      <c r="V80" s="15" t="s">
        <v>1114</v>
      </c>
      <c r="W80" s="15" t="s">
        <v>1114</v>
      </c>
    </row>
    <row r="81" spans="1:23" s="65" customFormat="1" ht="72" x14ac:dyDescent="0.3">
      <c r="A81" s="116" t="s">
        <v>361</v>
      </c>
      <c r="B81" s="72" t="s">
        <v>519</v>
      </c>
      <c r="C81" s="72" t="s">
        <v>520</v>
      </c>
      <c r="D81" s="58" t="s">
        <v>449</v>
      </c>
      <c r="E81" s="77" t="s">
        <v>540</v>
      </c>
      <c r="F81" s="24">
        <v>0.1</v>
      </c>
      <c r="G81" s="26">
        <v>3</v>
      </c>
      <c r="H81" s="26">
        <v>60</v>
      </c>
      <c r="I81" s="26" t="s">
        <v>452</v>
      </c>
      <c r="J81" s="77" t="s">
        <v>433</v>
      </c>
      <c r="K81" s="77" t="s">
        <v>454</v>
      </c>
      <c r="L81" s="15" t="s">
        <v>789</v>
      </c>
      <c r="M81" s="20" t="str">
        <f t="shared" si="63"/>
        <v>N</v>
      </c>
      <c r="N81" s="15" t="s">
        <v>789</v>
      </c>
      <c r="O81" s="20" t="str">
        <f t="shared" si="63"/>
        <v>N</v>
      </c>
      <c r="P81" s="15" t="s">
        <v>790</v>
      </c>
      <c r="Q81" s="20" t="str">
        <f t="shared" ref="Q81" si="73">P81</f>
        <v>Y</v>
      </c>
      <c r="R81" s="26">
        <v>1</v>
      </c>
      <c r="S81" s="79" t="s">
        <v>541</v>
      </c>
      <c r="T81" s="323" t="s">
        <v>1105</v>
      </c>
      <c r="U81" s="341" t="s">
        <v>824</v>
      </c>
      <c r="V81" s="341" t="s">
        <v>1114</v>
      </c>
      <c r="W81" s="341" t="s">
        <v>1114</v>
      </c>
    </row>
    <row r="82" spans="1:23" s="65" customFormat="1" ht="86.4" x14ac:dyDescent="0.3">
      <c r="A82" s="26" t="s">
        <v>362</v>
      </c>
      <c r="B82" s="72" t="s">
        <v>519</v>
      </c>
      <c r="C82" s="72" t="s">
        <v>542</v>
      </c>
      <c r="D82" s="58" t="s">
        <v>449</v>
      </c>
      <c r="E82" s="77" t="s">
        <v>493</v>
      </c>
      <c r="F82" s="27">
        <v>1</v>
      </c>
      <c r="G82" s="26" t="s">
        <v>454</v>
      </c>
      <c r="H82" s="26" t="s">
        <v>454</v>
      </c>
      <c r="I82" s="26" t="s">
        <v>454</v>
      </c>
      <c r="J82" s="77" t="s">
        <v>454</v>
      </c>
      <c r="K82" s="77" t="s">
        <v>454</v>
      </c>
      <c r="L82" s="15" t="s">
        <v>790</v>
      </c>
      <c r="M82" s="20" t="str">
        <f t="shared" si="63"/>
        <v>Y</v>
      </c>
      <c r="N82" s="15" t="s">
        <v>790</v>
      </c>
      <c r="O82" s="20" t="str">
        <f t="shared" si="63"/>
        <v>Y</v>
      </c>
      <c r="P82" s="15" t="s">
        <v>789</v>
      </c>
      <c r="Q82" s="20" t="str">
        <f t="shared" ref="Q82" si="74">P82</f>
        <v>N</v>
      </c>
      <c r="R82" s="26" t="s">
        <v>454</v>
      </c>
      <c r="S82" s="79" t="s">
        <v>543</v>
      </c>
      <c r="T82" s="347" t="s">
        <v>1105</v>
      </c>
      <c r="U82" s="341" t="s">
        <v>818</v>
      </c>
      <c r="V82" s="341" t="s">
        <v>1105</v>
      </c>
      <c r="W82" s="341" t="s">
        <v>1105</v>
      </c>
    </row>
    <row r="83" spans="1:23" s="65" customFormat="1" ht="86.4" x14ac:dyDescent="0.3">
      <c r="A83" s="26" t="s">
        <v>362</v>
      </c>
      <c r="B83" s="72" t="s">
        <v>519</v>
      </c>
      <c r="C83" s="72" t="s">
        <v>542</v>
      </c>
      <c r="D83" s="58" t="s">
        <v>449</v>
      </c>
      <c r="E83" s="77" t="s">
        <v>521</v>
      </c>
      <c r="F83" s="24">
        <v>1</v>
      </c>
      <c r="G83" s="26" t="s">
        <v>454</v>
      </c>
      <c r="H83" s="26" t="s">
        <v>454</v>
      </c>
      <c r="I83" s="26" t="s">
        <v>454</v>
      </c>
      <c r="J83" s="77" t="s">
        <v>454</v>
      </c>
      <c r="K83" s="77" t="s">
        <v>454</v>
      </c>
      <c r="L83" s="15" t="s">
        <v>790</v>
      </c>
      <c r="M83" s="20" t="str">
        <f t="shared" si="63"/>
        <v>Y</v>
      </c>
      <c r="N83" s="15" t="s">
        <v>790</v>
      </c>
      <c r="O83" s="20" t="str">
        <f t="shared" si="63"/>
        <v>Y</v>
      </c>
      <c r="P83" s="15" t="s">
        <v>789</v>
      </c>
      <c r="Q83" s="20" t="str">
        <f t="shared" ref="Q83" si="75">P83</f>
        <v>N</v>
      </c>
      <c r="R83" s="26" t="s">
        <v>454</v>
      </c>
      <c r="S83" s="79" t="s">
        <v>522</v>
      </c>
      <c r="T83" s="433" t="s">
        <v>1264</v>
      </c>
      <c r="U83" s="405" t="s">
        <v>815</v>
      </c>
      <c r="V83" s="15" t="s">
        <v>1105</v>
      </c>
      <c r="W83" s="15" t="s">
        <v>1105</v>
      </c>
    </row>
    <row r="84" spans="1:23" s="65" customFormat="1" ht="86.4" x14ac:dyDescent="0.3">
      <c r="A84" s="26" t="s">
        <v>362</v>
      </c>
      <c r="B84" s="72" t="s">
        <v>519</v>
      </c>
      <c r="C84" s="72" t="s">
        <v>542</v>
      </c>
      <c r="D84" s="58" t="s">
        <v>449</v>
      </c>
      <c r="E84" s="77" t="s">
        <v>523</v>
      </c>
      <c r="F84" s="24">
        <v>0.15</v>
      </c>
      <c r="G84" s="26" t="s">
        <v>454</v>
      </c>
      <c r="H84" s="26" t="s">
        <v>454</v>
      </c>
      <c r="I84" s="26" t="s">
        <v>454</v>
      </c>
      <c r="J84" s="77" t="s">
        <v>454</v>
      </c>
      <c r="K84" s="77" t="s">
        <v>454</v>
      </c>
      <c r="L84" s="15" t="s">
        <v>790</v>
      </c>
      <c r="M84" s="20" t="str">
        <f t="shared" si="63"/>
        <v>Y</v>
      </c>
      <c r="N84" s="15" t="s">
        <v>790</v>
      </c>
      <c r="O84" s="20" t="str">
        <f t="shared" si="63"/>
        <v>Y</v>
      </c>
      <c r="P84" s="15" t="s">
        <v>789</v>
      </c>
      <c r="Q84" s="20" t="str">
        <f t="shared" ref="Q84" si="76">P84</f>
        <v>N</v>
      </c>
      <c r="R84" s="26" t="s">
        <v>454</v>
      </c>
      <c r="S84" s="79" t="s">
        <v>524</v>
      </c>
      <c r="T84" s="433" t="s">
        <v>1271</v>
      </c>
      <c r="U84" s="405" t="s">
        <v>815</v>
      </c>
      <c r="V84" s="15" t="s">
        <v>1105</v>
      </c>
      <c r="W84" s="15" t="s">
        <v>1105</v>
      </c>
    </row>
    <row r="85" spans="1:23" s="65" customFormat="1" ht="43.2" x14ac:dyDescent="0.3">
      <c r="A85" s="26" t="s">
        <v>362</v>
      </c>
      <c r="B85" s="72" t="s">
        <v>519</v>
      </c>
      <c r="C85" s="72" t="s">
        <v>542</v>
      </c>
      <c r="D85" s="58" t="s">
        <v>449</v>
      </c>
      <c r="E85" s="77" t="s">
        <v>525</v>
      </c>
      <c r="F85" s="24">
        <v>0.6</v>
      </c>
      <c r="G85" s="26">
        <v>1</v>
      </c>
      <c r="H85" s="26">
        <v>30</v>
      </c>
      <c r="I85" s="26" t="s">
        <v>452</v>
      </c>
      <c r="J85" s="77" t="s">
        <v>428</v>
      </c>
      <c r="K85" s="77" t="s">
        <v>454</v>
      </c>
      <c r="L85" s="15" t="s">
        <v>790</v>
      </c>
      <c r="M85" s="20" t="str">
        <f t="shared" si="63"/>
        <v>Y</v>
      </c>
      <c r="N85" s="15" t="s">
        <v>790</v>
      </c>
      <c r="O85" s="20" t="str">
        <f t="shared" si="63"/>
        <v>Y</v>
      </c>
      <c r="P85" s="15" t="s">
        <v>789</v>
      </c>
      <c r="Q85" s="20" t="str">
        <f t="shared" ref="Q85" si="77">P85</f>
        <v>N</v>
      </c>
      <c r="R85" s="26">
        <v>1</v>
      </c>
      <c r="S85" s="79" t="s">
        <v>526</v>
      </c>
      <c r="T85" s="421" t="s">
        <v>1105</v>
      </c>
      <c r="U85" s="405" t="s">
        <v>818</v>
      </c>
      <c r="V85" s="15" t="s">
        <v>818</v>
      </c>
      <c r="W85" s="15" t="s">
        <v>818</v>
      </c>
    </row>
    <row r="86" spans="1:23" s="65" customFormat="1" ht="72" x14ac:dyDescent="0.3">
      <c r="A86" s="26" t="s">
        <v>362</v>
      </c>
      <c r="B86" s="72" t="s">
        <v>519</v>
      </c>
      <c r="C86" s="72" t="s">
        <v>542</v>
      </c>
      <c r="D86" s="58" t="s">
        <v>449</v>
      </c>
      <c r="E86" s="77" t="s">
        <v>527</v>
      </c>
      <c r="F86" s="24">
        <v>0.06</v>
      </c>
      <c r="G86" s="26">
        <v>1</v>
      </c>
      <c r="H86" s="26">
        <v>30</v>
      </c>
      <c r="I86" s="26" t="s">
        <v>452</v>
      </c>
      <c r="J86" s="77" t="s">
        <v>428</v>
      </c>
      <c r="K86" s="77" t="s">
        <v>454</v>
      </c>
      <c r="L86" s="15" t="s">
        <v>790</v>
      </c>
      <c r="M86" s="20" t="str">
        <f t="shared" si="63"/>
        <v>Y</v>
      </c>
      <c r="N86" s="15" t="s">
        <v>789</v>
      </c>
      <c r="O86" s="20" t="str">
        <f t="shared" si="63"/>
        <v>N</v>
      </c>
      <c r="P86" s="15" t="s">
        <v>789</v>
      </c>
      <c r="Q86" s="20" t="str">
        <f t="shared" ref="Q86" si="78">P86</f>
        <v>N</v>
      </c>
      <c r="R86" s="26">
        <v>1</v>
      </c>
      <c r="S86" s="79" t="s">
        <v>791</v>
      </c>
      <c r="T86" s="323" t="s">
        <v>1105</v>
      </c>
      <c r="U86" s="15" t="s">
        <v>824</v>
      </c>
      <c r="V86" s="15" t="s">
        <v>824</v>
      </c>
      <c r="W86" s="15" t="s">
        <v>824</v>
      </c>
    </row>
    <row r="87" spans="1:23" s="65" customFormat="1" ht="72" x14ac:dyDescent="0.3">
      <c r="A87" s="26" t="s">
        <v>362</v>
      </c>
      <c r="B87" s="72" t="s">
        <v>519</v>
      </c>
      <c r="C87" s="72" t="s">
        <v>542</v>
      </c>
      <c r="D87" s="58" t="s">
        <v>449</v>
      </c>
      <c r="E87" s="77" t="s">
        <v>529</v>
      </c>
      <c r="F87" s="27">
        <v>0.4</v>
      </c>
      <c r="G87" s="26">
        <v>1</v>
      </c>
      <c r="H87" s="26">
        <v>15</v>
      </c>
      <c r="I87" s="26" t="s">
        <v>452</v>
      </c>
      <c r="J87" s="77" t="s">
        <v>428</v>
      </c>
      <c r="K87" s="77" t="s">
        <v>454</v>
      </c>
      <c r="L87" s="15" t="s">
        <v>790</v>
      </c>
      <c r="M87" s="20" t="str">
        <f t="shared" si="63"/>
        <v>Y</v>
      </c>
      <c r="N87" s="15" t="s">
        <v>789</v>
      </c>
      <c r="O87" s="20" t="str">
        <f t="shared" si="63"/>
        <v>N</v>
      </c>
      <c r="P87" s="15" t="s">
        <v>789</v>
      </c>
      <c r="Q87" s="20" t="str">
        <f t="shared" ref="Q87" si="79">P87</f>
        <v>N</v>
      </c>
      <c r="R87" s="26">
        <v>1</v>
      </c>
      <c r="S87" s="79" t="s">
        <v>530</v>
      </c>
      <c r="T87" s="323" t="s">
        <v>1181</v>
      </c>
      <c r="U87" s="407" t="s">
        <v>818</v>
      </c>
      <c r="V87" s="341" t="s">
        <v>818</v>
      </c>
      <c r="W87" s="341" t="s">
        <v>818</v>
      </c>
    </row>
    <row r="88" spans="1:23" s="65" customFormat="1" ht="57.6" x14ac:dyDescent="0.3">
      <c r="A88" s="26" t="s">
        <v>362</v>
      </c>
      <c r="B88" s="72" t="s">
        <v>519</v>
      </c>
      <c r="C88" s="72" t="s">
        <v>542</v>
      </c>
      <c r="D88" s="58" t="s">
        <v>449</v>
      </c>
      <c r="E88" s="77" t="s">
        <v>531</v>
      </c>
      <c r="F88" s="24">
        <v>0.6</v>
      </c>
      <c r="G88" s="26">
        <v>1</v>
      </c>
      <c r="H88" s="26">
        <v>15</v>
      </c>
      <c r="I88" s="26" t="s">
        <v>452</v>
      </c>
      <c r="J88" s="77" t="s">
        <v>532</v>
      </c>
      <c r="K88" s="77" t="s">
        <v>454</v>
      </c>
      <c r="L88" s="15" t="s">
        <v>790</v>
      </c>
      <c r="M88" s="20" t="str">
        <f t="shared" si="63"/>
        <v>Y</v>
      </c>
      <c r="N88" s="15" t="s">
        <v>789</v>
      </c>
      <c r="O88" s="20" t="str">
        <f t="shared" si="63"/>
        <v>N</v>
      </c>
      <c r="P88" s="15" t="s">
        <v>789</v>
      </c>
      <c r="Q88" s="20" t="str">
        <f t="shared" ref="Q88" si="80">P88</f>
        <v>N</v>
      </c>
      <c r="R88" s="26">
        <v>1</v>
      </c>
      <c r="S88" s="79" t="s">
        <v>533</v>
      </c>
      <c r="T88" s="347" t="s">
        <v>1180</v>
      </c>
      <c r="U88" s="15" t="s">
        <v>818</v>
      </c>
      <c r="V88" s="15" t="s">
        <v>818</v>
      </c>
      <c r="W88" s="15" t="s">
        <v>818</v>
      </c>
    </row>
    <row r="89" spans="1:23" s="65" customFormat="1" ht="57.6" x14ac:dyDescent="0.3">
      <c r="A89" s="26" t="s">
        <v>362</v>
      </c>
      <c r="B89" s="72" t="s">
        <v>519</v>
      </c>
      <c r="C89" s="72" t="s">
        <v>542</v>
      </c>
      <c r="D89" s="58" t="s">
        <v>449</v>
      </c>
      <c r="E89" s="77" t="s">
        <v>525</v>
      </c>
      <c r="F89" s="24">
        <v>0.6</v>
      </c>
      <c r="G89" s="26">
        <v>1</v>
      </c>
      <c r="H89" s="26">
        <v>30</v>
      </c>
      <c r="I89" s="26" t="s">
        <v>452</v>
      </c>
      <c r="J89" s="77" t="s">
        <v>443</v>
      </c>
      <c r="K89" s="77" t="s">
        <v>1296</v>
      </c>
      <c r="L89" s="15" t="s">
        <v>790</v>
      </c>
      <c r="M89" s="20" t="str">
        <f t="shared" si="63"/>
        <v>Y</v>
      </c>
      <c r="N89" s="15" t="s">
        <v>790</v>
      </c>
      <c r="O89" s="20" t="str">
        <f t="shared" si="63"/>
        <v>Y</v>
      </c>
      <c r="P89" s="15" t="s">
        <v>789</v>
      </c>
      <c r="Q89" s="20" t="str">
        <f t="shared" ref="Q89" si="81">P89</f>
        <v>N</v>
      </c>
      <c r="R89" s="26">
        <v>1</v>
      </c>
      <c r="S89" s="79" t="s">
        <v>526</v>
      </c>
      <c r="T89" s="323" t="s">
        <v>1251</v>
      </c>
      <c r="U89" s="341" t="s">
        <v>1114</v>
      </c>
      <c r="V89" s="15" t="s">
        <v>818</v>
      </c>
      <c r="W89" s="15" t="s">
        <v>818</v>
      </c>
    </row>
    <row r="90" spans="1:23" s="65" customFormat="1" ht="43.2" x14ac:dyDescent="0.3">
      <c r="A90" s="26" t="s">
        <v>362</v>
      </c>
      <c r="B90" s="72" t="s">
        <v>519</v>
      </c>
      <c r="C90" s="72" t="s">
        <v>542</v>
      </c>
      <c r="D90" s="58" t="s">
        <v>449</v>
      </c>
      <c r="E90" s="77" t="s">
        <v>482</v>
      </c>
      <c r="F90" s="24">
        <v>0.06</v>
      </c>
      <c r="G90" s="26">
        <v>1</v>
      </c>
      <c r="H90" s="26">
        <v>30</v>
      </c>
      <c r="I90" s="26" t="s">
        <v>452</v>
      </c>
      <c r="J90" s="77" t="s">
        <v>443</v>
      </c>
      <c r="K90" s="77" t="s">
        <v>1296</v>
      </c>
      <c r="L90" s="15" t="s">
        <v>790</v>
      </c>
      <c r="M90" s="20" t="str">
        <f t="shared" si="63"/>
        <v>Y</v>
      </c>
      <c r="N90" s="15" t="s">
        <v>790</v>
      </c>
      <c r="O90" s="20" t="str">
        <f t="shared" si="63"/>
        <v>Y</v>
      </c>
      <c r="P90" s="15" t="s">
        <v>789</v>
      </c>
      <c r="Q90" s="20" t="str">
        <f t="shared" ref="Q90" si="82">P90</f>
        <v>N</v>
      </c>
      <c r="R90" s="26">
        <v>1</v>
      </c>
      <c r="S90" s="79" t="s">
        <v>528</v>
      </c>
      <c r="T90" s="323" t="s">
        <v>1250</v>
      </c>
      <c r="U90" s="15" t="s">
        <v>824</v>
      </c>
      <c r="V90" s="15" t="s">
        <v>824</v>
      </c>
      <c r="W90" s="15" t="s">
        <v>824</v>
      </c>
    </row>
    <row r="91" spans="1:23" s="65" customFormat="1" ht="86.4" x14ac:dyDescent="0.3">
      <c r="A91" s="26" t="s">
        <v>362</v>
      </c>
      <c r="B91" s="72" t="s">
        <v>519</v>
      </c>
      <c r="C91" s="72" t="s">
        <v>542</v>
      </c>
      <c r="D91" s="58" t="s">
        <v>449</v>
      </c>
      <c r="E91" s="77" t="s">
        <v>529</v>
      </c>
      <c r="F91" s="27">
        <v>0.6</v>
      </c>
      <c r="G91" s="26">
        <v>1</v>
      </c>
      <c r="H91" s="26">
        <v>15</v>
      </c>
      <c r="I91" s="26" t="s">
        <v>452</v>
      </c>
      <c r="J91" s="77" t="s">
        <v>443</v>
      </c>
      <c r="K91" s="77" t="s">
        <v>1296</v>
      </c>
      <c r="L91" s="15" t="s">
        <v>790</v>
      </c>
      <c r="M91" s="20" t="str">
        <f t="shared" si="63"/>
        <v>Y</v>
      </c>
      <c r="N91" s="15" t="s">
        <v>790</v>
      </c>
      <c r="O91" s="20" t="str">
        <f t="shared" si="63"/>
        <v>Y</v>
      </c>
      <c r="P91" s="15" t="s">
        <v>789</v>
      </c>
      <c r="Q91" s="20" t="str">
        <f t="shared" ref="Q91" si="83">P91</f>
        <v>N</v>
      </c>
      <c r="R91" s="26">
        <v>1</v>
      </c>
      <c r="S91" s="79" t="s">
        <v>534</v>
      </c>
      <c r="T91" s="323" t="s">
        <v>1253</v>
      </c>
      <c r="U91" s="407" t="s">
        <v>1114</v>
      </c>
      <c r="V91" s="341" t="s">
        <v>818</v>
      </c>
      <c r="W91" s="341" t="s">
        <v>818</v>
      </c>
    </row>
    <row r="92" spans="1:23" s="65" customFormat="1" ht="43.2" x14ac:dyDescent="0.3">
      <c r="A92" s="26" t="s">
        <v>362</v>
      </c>
      <c r="B92" s="72" t="s">
        <v>519</v>
      </c>
      <c r="C92" s="72" t="s">
        <v>542</v>
      </c>
      <c r="D92" s="58" t="s">
        <v>449</v>
      </c>
      <c r="E92" s="77" t="s">
        <v>525</v>
      </c>
      <c r="F92" s="27">
        <v>0.4</v>
      </c>
      <c r="G92" s="26">
        <v>1</v>
      </c>
      <c r="H92" s="26">
        <v>30</v>
      </c>
      <c r="I92" s="26" t="s">
        <v>452</v>
      </c>
      <c r="J92" s="77" t="s">
        <v>902</v>
      </c>
      <c r="K92" s="77" t="s">
        <v>454</v>
      </c>
      <c r="L92" s="15" t="s">
        <v>790</v>
      </c>
      <c r="M92" s="20" t="str">
        <f t="shared" si="63"/>
        <v>Y</v>
      </c>
      <c r="N92" s="15" t="s">
        <v>790</v>
      </c>
      <c r="O92" s="20" t="str">
        <f t="shared" si="63"/>
        <v>Y</v>
      </c>
      <c r="P92" s="15" t="s">
        <v>789</v>
      </c>
      <c r="Q92" s="20" t="str">
        <f t="shared" ref="Q92" si="84">P92</f>
        <v>N</v>
      </c>
      <c r="R92" s="26">
        <v>1</v>
      </c>
      <c r="S92" s="79" t="s">
        <v>526</v>
      </c>
      <c r="T92" s="421" t="s">
        <v>1252</v>
      </c>
      <c r="U92" s="405" t="s">
        <v>1114</v>
      </c>
      <c r="V92" s="15" t="s">
        <v>818</v>
      </c>
      <c r="W92" s="15" t="s">
        <v>818</v>
      </c>
    </row>
    <row r="93" spans="1:23" s="65" customFormat="1" ht="43.2" x14ac:dyDescent="0.3">
      <c r="A93" s="26" t="s">
        <v>362</v>
      </c>
      <c r="B93" s="72" t="s">
        <v>519</v>
      </c>
      <c r="C93" s="72" t="s">
        <v>542</v>
      </c>
      <c r="D93" s="58" t="s">
        <v>449</v>
      </c>
      <c r="E93" s="77" t="s">
        <v>482</v>
      </c>
      <c r="F93" s="24">
        <v>0.04</v>
      </c>
      <c r="G93" s="26">
        <v>1</v>
      </c>
      <c r="H93" s="26">
        <v>30</v>
      </c>
      <c r="I93" s="26" t="s">
        <v>452</v>
      </c>
      <c r="J93" s="77" t="s">
        <v>902</v>
      </c>
      <c r="K93" s="77" t="s">
        <v>454</v>
      </c>
      <c r="L93" s="15" t="s">
        <v>790</v>
      </c>
      <c r="M93" s="20" t="str">
        <f t="shared" si="63"/>
        <v>Y</v>
      </c>
      <c r="N93" s="15" t="s">
        <v>789</v>
      </c>
      <c r="O93" s="20" t="str">
        <f t="shared" si="63"/>
        <v>N</v>
      </c>
      <c r="P93" s="15" t="s">
        <v>789</v>
      </c>
      <c r="Q93" s="20" t="str">
        <f t="shared" ref="Q93" si="85">P93</f>
        <v>N</v>
      </c>
      <c r="R93" s="26">
        <v>1</v>
      </c>
      <c r="S93" s="79" t="s">
        <v>528</v>
      </c>
      <c r="T93" s="323" t="s">
        <v>1250</v>
      </c>
      <c r="U93" s="15" t="s">
        <v>824</v>
      </c>
      <c r="V93" s="15" t="s">
        <v>824</v>
      </c>
      <c r="W93" s="15" t="s">
        <v>824</v>
      </c>
    </row>
    <row r="94" spans="1:23" s="65" customFormat="1" ht="86.4" x14ac:dyDescent="0.3">
      <c r="A94" s="26" t="s">
        <v>362</v>
      </c>
      <c r="B94" s="72" t="s">
        <v>519</v>
      </c>
      <c r="C94" s="72" t="s">
        <v>542</v>
      </c>
      <c r="D94" s="58" t="s">
        <v>449</v>
      </c>
      <c r="E94" s="77" t="s">
        <v>529</v>
      </c>
      <c r="F94" s="27">
        <v>0.4</v>
      </c>
      <c r="G94" s="26">
        <v>1</v>
      </c>
      <c r="H94" s="26">
        <v>15</v>
      </c>
      <c r="I94" s="26" t="s">
        <v>452</v>
      </c>
      <c r="J94" s="77" t="s">
        <v>902</v>
      </c>
      <c r="K94" s="77" t="s">
        <v>454</v>
      </c>
      <c r="L94" s="15" t="s">
        <v>790</v>
      </c>
      <c r="M94" s="20" t="str">
        <f t="shared" si="63"/>
        <v>Y</v>
      </c>
      <c r="N94" s="15" t="s">
        <v>789</v>
      </c>
      <c r="O94" s="20" t="str">
        <f t="shared" si="63"/>
        <v>N</v>
      </c>
      <c r="P94" s="15" t="s">
        <v>789</v>
      </c>
      <c r="Q94" s="20" t="str">
        <f t="shared" ref="Q94" si="86">P94</f>
        <v>N</v>
      </c>
      <c r="R94" s="26">
        <v>1</v>
      </c>
      <c r="S94" s="79" t="s">
        <v>535</v>
      </c>
      <c r="T94" s="323" t="s">
        <v>1253</v>
      </c>
      <c r="U94" s="407" t="s">
        <v>1114</v>
      </c>
      <c r="V94" s="341" t="s">
        <v>818</v>
      </c>
      <c r="W94" s="341" t="s">
        <v>818</v>
      </c>
    </row>
    <row r="95" spans="1:23" s="65" customFormat="1" ht="158.4" x14ac:dyDescent="0.3">
      <c r="A95" s="26" t="s">
        <v>362</v>
      </c>
      <c r="B95" s="72" t="s">
        <v>519</v>
      </c>
      <c r="C95" s="72" t="s">
        <v>542</v>
      </c>
      <c r="D95" s="58" t="s">
        <v>449</v>
      </c>
      <c r="E95" s="77" t="s">
        <v>1292</v>
      </c>
      <c r="F95" s="24">
        <v>0.1</v>
      </c>
      <c r="G95" s="26">
        <v>1</v>
      </c>
      <c r="H95" s="26">
        <v>150</v>
      </c>
      <c r="I95" s="26" t="s">
        <v>452</v>
      </c>
      <c r="J95" s="77" t="s">
        <v>443</v>
      </c>
      <c r="K95" s="77" t="s">
        <v>1292</v>
      </c>
      <c r="L95" s="15" t="s">
        <v>789</v>
      </c>
      <c r="M95" s="20" t="str">
        <f t="shared" si="63"/>
        <v>N</v>
      </c>
      <c r="N95" s="15" t="s">
        <v>790</v>
      </c>
      <c r="O95" s="20" t="str">
        <f t="shared" si="63"/>
        <v>Y</v>
      </c>
      <c r="P95" s="15" t="s">
        <v>790</v>
      </c>
      <c r="Q95" s="20" t="str">
        <f t="shared" ref="Q95" si="87">P95</f>
        <v>Y</v>
      </c>
      <c r="R95" s="26">
        <v>1</v>
      </c>
      <c r="S95" s="79" t="s">
        <v>536</v>
      </c>
      <c r="T95" s="56" t="s">
        <v>537</v>
      </c>
      <c r="U95" s="15" t="s">
        <v>824</v>
      </c>
      <c r="V95" s="15" t="s">
        <v>824</v>
      </c>
      <c r="W95" s="15" t="s">
        <v>815</v>
      </c>
    </row>
    <row r="96" spans="1:23" s="65" customFormat="1" ht="28.8" x14ac:dyDescent="0.3">
      <c r="A96" s="26" t="s">
        <v>362</v>
      </c>
      <c r="B96" s="72" t="s">
        <v>519</v>
      </c>
      <c r="C96" s="72" t="s">
        <v>542</v>
      </c>
      <c r="D96" s="58" t="s">
        <v>449</v>
      </c>
      <c r="E96" s="72" t="s">
        <v>487</v>
      </c>
      <c r="F96" s="24">
        <v>0.05</v>
      </c>
      <c r="G96" s="26">
        <v>6</v>
      </c>
      <c r="H96" s="26">
        <v>60</v>
      </c>
      <c r="I96" s="26" t="s">
        <v>452</v>
      </c>
      <c r="J96" s="77" t="s">
        <v>433</v>
      </c>
      <c r="K96" s="78" t="s">
        <v>454</v>
      </c>
      <c r="L96" s="15" t="s">
        <v>789</v>
      </c>
      <c r="M96" s="20" t="str">
        <f t="shared" si="63"/>
        <v>N</v>
      </c>
      <c r="N96" s="15" t="s">
        <v>789</v>
      </c>
      <c r="O96" s="20" t="str">
        <f t="shared" si="63"/>
        <v>N</v>
      </c>
      <c r="P96" s="15" t="s">
        <v>790</v>
      </c>
      <c r="Q96" s="20" t="str">
        <f t="shared" ref="Q96" si="88">P96</f>
        <v>Y</v>
      </c>
      <c r="R96" s="26">
        <v>1</v>
      </c>
      <c r="S96" s="432" t="s">
        <v>545</v>
      </c>
      <c r="T96" s="323" t="s">
        <v>1105</v>
      </c>
      <c r="U96" s="15" t="s">
        <v>824</v>
      </c>
      <c r="V96" s="15" t="s">
        <v>1114</v>
      </c>
      <c r="W96" s="15" t="s">
        <v>1114</v>
      </c>
    </row>
    <row r="97" spans="1:23" s="65" customFormat="1" ht="72" x14ac:dyDescent="0.3">
      <c r="A97" s="26" t="s">
        <v>362</v>
      </c>
      <c r="B97" s="72" t="s">
        <v>519</v>
      </c>
      <c r="C97" s="72" t="s">
        <v>542</v>
      </c>
      <c r="D97" s="58" t="s">
        <v>449</v>
      </c>
      <c r="E97" s="75" t="s">
        <v>500</v>
      </c>
      <c r="F97" s="24">
        <v>0.05</v>
      </c>
      <c r="G97" s="26">
        <v>10</v>
      </c>
      <c r="H97" s="26">
        <v>60</v>
      </c>
      <c r="I97" s="26" t="s">
        <v>452</v>
      </c>
      <c r="J97" s="77" t="s">
        <v>433</v>
      </c>
      <c r="K97" s="78" t="s">
        <v>454</v>
      </c>
      <c r="L97" s="15" t="s">
        <v>789</v>
      </c>
      <c r="M97" s="20" t="str">
        <f t="shared" si="63"/>
        <v>N</v>
      </c>
      <c r="N97" s="15" t="s">
        <v>789</v>
      </c>
      <c r="O97" s="20" t="str">
        <f t="shared" si="63"/>
        <v>N</v>
      </c>
      <c r="P97" s="15" t="s">
        <v>790</v>
      </c>
      <c r="Q97" s="20" t="str">
        <f t="shared" ref="Q97" si="89">P97</f>
        <v>Y</v>
      </c>
      <c r="R97" s="26">
        <v>0.2</v>
      </c>
      <c r="S97" s="79" t="s">
        <v>546</v>
      </c>
      <c r="T97" s="347" t="s">
        <v>1105</v>
      </c>
      <c r="U97" s="15" t="s">
        <v>824</v>
      </c>
      <c r="V97" s="15" t="s">
        <v>1114</v>
      </c>
      <c r="W97" s="15" t="s">
        <v>1114</v>
      </c>
    </row>
    <row r="98" spans="1:23" s="65" customFormat="1" ht="72" x14ac:dyDescent="0.3">
      <c r="A98" s="26" t="s">
        <v>362</v>
      </c>
      <c r="B98" s="72" t="s">
        <v>519</v>
      </c>
      <c r="C98" s="72" t="s">
        <v>542</v>
      </c>
      <c r="D98" s="58" t="s">
        <v>449</v>
      </c>
      <c r="E98" s="77" t="s">
        <v>540</v>
      </c>
      <c r="F98" s="24">
        <v>0.1</v>
      </c>
      <c r="G98" s="26">
        <v>3</v>
      </c>
      <c r="H98" s="26">
        <v>60</v>
      </c>
      <c r="I98" s="26" t="s">
        <v>452</v>
      </c>
      <c r="J98" s="77" t="s">
        <v>433</v>
      </c>
      <c r="K98" s="77" t="s">
        <v>454</v>
      </c>
      <c r="L98" s="15" t="s">
        <v>789</v>
      </c>
      <c r="M98" s="20" t="str">
        <f t="shared" si="63"/>
        <v>N</v>
      </c>
      <c r="N98" s="15" t="s">
        <v>789</v>
      </c>
      <c r="O98" s="20" t="str">
        <f t="shared" si="63"/>
        <v>N</v>
      </c>
      <c r="P98" s="15" t="s">
        <v>790</v>
      </c>
      <c r="Q98" s="20" t="str">
        <f t="shared" ref="Q98" si="90">P98</f>
        <v>Y</v>
      </c>
      <c r="R98" s="26">
        <v>1</v>
      </c>
      <c r="S98" s="79" t="s">
        <v>541</v>
      </c>
      <c r="T98" s="323" t="s">
        <v>1105</v>
      </c>
      <c r="U98" s="341" t="s">
        <v>824</v>
      </c>
      <c r="V98" s="341" t="s">
        <v>1114</v>
      </c>
      <c r="W98" s="341" t="s">
        <v>1114</v>
      </c>
    </row>
    <row r="99" spans="1:23" s="65" customFormat="1" ht="72" x14ac:dyDescent="0.3">
      <c r="A99" s="15" t="s">
        <v>364</v>
      </c>
      <c r="B99" s="72" t="s">
        <v>519</v>
      </c>
      <c r="C99" s="72" t="s">
        <v>547</v>
      </c>
      <c r="D99" s="58" t="s">
        <v>449</v>
      </c>
      <c r="E99" s="73" t="s">
        <v>493</v>
      </c>
      <c r="F99" s="17">
        <v>1</v>
      </c>
      <c r="G99" s="15" t="s">
        <v>454</v>
      </c>
      <c r="H99" s="15" t="s">
        <v>454</v>
      </c>
      <c r="I99" s="15" t="s">
        <v>454</v>
      </c>
      <c r="J99" s="73" t="s">
        <v>454</v>
      </c>
      <c r="K99" s="73" t="s">
        <v>454</v>
      </c>
      <c r="L99" s="15" t="s">
        <v>790</v>
      </c>
      <c r="M99" s="20" t="str">
        <f t="shared" si="63"/>
        <v>Y</v>
      </c>
      <c r="N99" s="15" t="s">
        <v>790</v>
      </c>
      <c r="O99" s="20" t="str">
        <f t="shared" si="63"/>
        <v>Y</v>
      </c>
      <c r="P99" s="15" t="s">
        <v>789</v>
      </c>
      <c r="Q99" s="20" t="str">
        <f t="shared" ref="Q99" si="91">P99</f>
        <v>N</v>
      </c>
      <c r="R99" s="15" t="s">
        <v>454</v>
      </c>
      <c r="S99" s="323" t="s">
        <v>512</v>
      </c>
      <c r="T99" s="347" t="s">
        <v>1105</v>
      </c>
      <c r="U99" s="341" t="s">
        <v>818</v>
      </c>
      <c r="V99" s="341" t="s">
        <v>1105</v>
      </c>
      <c r="W99" s="341" t="s">
        <v>1105</v>
      </c>
    </row>
    <row r="100" spans="1:23" s="65" customFormat="1" ht="86.4" x14ac:dyDescent="0.3">
      <c r="A100" s="15" t="s">
        <v>364</v>
      </c>
      <c r="B100" s="72" t="s">
        <v>519</v>
      </c>
      <c r="C100" s="72" t="s">
        <v>547</v>
      </c>
      <c r="D100" s="58" t="s">
        <v>449</v>
      </c>
      <c r="E100" s="73" t="s">
        <v>521</v>
      </c>
      <c r="F100" s="16">
        <v>1</v>
      </c>
      <c r="G100" s="15" t="s">
        <v>454</v>
      </c>
      <c r="H100" s="15" t="s">
        <v>454</v>
      </c>
      <c r="I100" s="15" t="s">
        <v>454</v>
      </c>
      <c r="J100" s="73" t="s">
        <v>454</v>
      </c>
      <c r="K100" s="73" t="s">
        <v>454</v>
      </c>
      <c r="L100" s="15" t="s">
        <v>790</v>
      </c>
      <c r="M100" s="20" t="str">
        <f t="shared" si="63"/>
        <v>Y</v>
      </c>
      <c r="N100" s="15" t="s">
        <v>790</v>
      </c>
      <c r="O100" s="20" t="str">
        <f t="shared" si="63"/>
        <v>Y</v>
      </c>
      <c r="P100" s="15" t="s">
        <v>789</v>
      </c>
      <c r="Q100" s="20" t="str">
        <f t="shared" ref="Q100" si="92">P100</f>
        <v>N</v>
      </c>
      <c r="R100" s="15" t="s">
        <v>454</v>
      </c>
      <c r="S100" s="79" t="s">
        <v>522</v>
      </c>
      <c r="T100" s="433" t="s">
        <v>1264</v>
      </c>
      <c r="U100" s="405" t="s">
        <v>815</v>
      </c>
      <c r="V100" s="15" t="s">
        <v>1105</v>
      </c>
      <c r="W100" s="15" t="s">
        <v>1105</v>
      </c>
    </row>
    <row r="101" spans="1:23" s="65" customFormat="1" ht="86.4" x14ac:dyDescent="0.3">
      <c r="A101" s="15" t="s">
        <v>364</v>
      </c>
      <c r="B101" s="72" t="s">
        <v>519</v>
      </c>
      <c r="C101" s="72" t="s">
        <v>547</v>
      </c>
      <c r="D101" s="58" t="s">
        <v>449</v>
      </c>
      <c r="E101" s="73" t="s">
        <v>523</v>
      </c>
      <c r="F101" s="24">
        <v>0.1</v>
      </c>
      <c r="G101" s="15" t="s">
        <v>454</v>
      </c>
      <c r="H101" s="15" t="s">
        <v>454</v>
      </c>
      <c r="I101" s="15" t="s">
        <v>454</v>
      </c>
      <c r="J101" s="73" t="s">
        <v>454</v>
      </c>
      <c r="K101" s="73" t="s">
        <v>454</v>
      </c>
      <c r="L101" s="15" t="s">
        <v>790</v>
      </c>
      <c r="M101" s="20" t="str">
        <f t="shared" si="63"/>
        <v>Y</v>
      </c>
      <c r="N101" s="15" t="s">
        <v>790</v>
      </c>
      <c r="O101" s="20" t="str">
        <f t="shared" si="63"/>
        <v>Y</v>
      </c>
      <c r="P101" s="15" t="s">
        <v>789</v>
      </c>
      <c r="Q101" s="20" t="str">
        <f t="shared" ref="Q101" si="93">P101</f>
        <v>N</v>
      </c>
      <c r="R101" s="15" t="s">
        <v>454</v>
      </c>
      <c r="S101" s="79" t="s">
        <v>524</v>
      </c>
      <c r="T101" s="433" t="s">
        <v>1272</v>
      </c>
      <c r="U101" s="405" t="s">
        <v>815</v>
      </c>
      <c r="V101" s="15" t="s">
        <v>1105</v>
      </c>
      <c r="W101" s="15" t="s">
        <v>1105</v>
      </c>
    </row>
    <row r="102" spans="1:23" s="65" customFormat="1" ht="43.2" x14ac:dyDescent="0.3">
      <c r="A102" s="15" t="s">
        <v>364</v>
      </c>
      <c r="B102" s="72" t="s">
        <v>519</v>
      </c>
      <c r="C102" s="72" t="s">
        <v>547</v>
      </c>
      <c r="D102" s="58" t="s">
        <v>449</v>
      </c>
      <c r="E102" s="73" t="s">
        <v>525</v>
      </c>
      <c r="F102" s="16">
        <v>0.6</v>
      </c>
      <c r="G102" s="15">
        <v>1</v>
      </c>
      <c r="H102" s="26">
        <v>30</v>
      </c>
      <c r="I102" s="15" t="s">
        <v>452</v>
      </c>
      <c r="J102" s="77" t="s">
        <v>428</v>
      </c>
      <c r="K102" s="73" t="s">
        <v>454</v>
      </c>
      <c r="L102" s="15" t="s">
        <v>790</v>
      </c>
      <c r="M102" s="20" t="str">
        <f t="shared" si="63"/>
        <v>Y</v>
      </c>
      <c r="N102" s="15" t="s">
        <v>790</v>
      </c>
      <c r="O102" s="20" t="str">
        <f t="shared" si="63"/>
        <v>Y</v>
      </c>
      <c r="P102" s="15" t="s">
        <v>789</v>
      </c>
      <c r="Q102" s="20" t="str">
        <f t="shared" ref="Q102" si="94">P102</f>
        <v>N</v>
      </c>
      <c r="R102" s="15">
        <v>1</v>
      </c>
      <c r="S102" s="323" t="s">
        <v>526</v>
      </c>
      <c r="T102" s="323" t="s">
        <v>1105</v>
      </c>
      <c r="U102" s="405" t="s">
        <v>818</v>
      </c>
      <c r="V102" s="15" t="s">
        <v>818</v>
      </c>
      <c r="W102" s="15" t="s">
        <v>818</v>
      </c>
    </row>
    <row r="103" spans="1:23" s="65" customFormat="1" ht="72" x14ac:dyDescent="0.3">
      <c r="A103" s="15" t="s">
        <v>364</v>
      </c>
      <c r="B103" s="72" t="s">
        <v>519</v>
      </c>
      <c r="C103" s="72" t="s">
        <v>547</v>
      </c>
      <c r="D103" s="58" t="s">
        <v>449</v>
      </c>
      <c r="E103" s="73" t="s">
        <v>527</v>
      </c>
      <c r="F103" s="24">
        <v>0.06</v>
      </c>
      <c r="G103" s="15">
        <v>1</v>
      </c>
      <c r="H103" s="26">
        <v>30</v>
      </c>
      <c r="I103" s="15" t="s">
        <v>452</v>
      </c>
      <c r="J103" s="77" t="s">
        <v>428</v>
      </c>
      <c r="K103" s="73" t="s">
        <v>454</v>
      </c>
      <c r="L103" s="15" t="s">
        <v>790</v>
      </c>
      <c r="M103" s="20" t="str">
        <f t="shared" si="63"/>
        <v>Y</v>
      </c>
      <c r="N103" s="15" t="s">
        <v>789</v>
      </c>
      <c r="O103" s="20" t="str">
        <f t="shared" si="63"/>
        <v>N</v>
      </c>
      <c r="P103" s="15" t="s">
        <v>789</v>
      </c>
      <c r="Q103" s="20" t="str">
        <f t="shared" ref="Q103" si="95">P103</f>
        <v>N</v>
      </c>
      <c r="R103" s="15">
        <v>1</v>
      </c>
      <c r="S103" s="323" t="s">
        <v>791</v>
      </c>
      <c r="T103" s="323" t="s">
        <v>1105</v>
      </c>
      <c r="U103" s="15" t="s">
        <v>824</v>
      </c>
      <c r="V103" s="15" t="s">
        <v>824</v>
      </c>
      <c r="W103" s="15" t="s">
        <v>824</v>
      </c>
    </row>
    <row r="104" spans="1:23" s="65" customFormat="1" ht="86.4" x14ac:dyDescent="0.3">
      <c r="A104" s="15" t="s">
        <v>364</v>
      </c>
      <c r="B104" s="72" t="s">
        <v>612</v>
      </c>
      <c r="C104" s="72" t="s">
        <v>632</v>
      </c>
      <c r="D104" s="58" t="s">
        <v>449</v>
      </c>
      <c r="E104" s="73" t="s">
        <v>565</v>
      </c>
      <c r="F104" s="17">
        <v>0.33</v>
      </c>
      <c r="G104" s="15">
        <v>1</v>
      </c>
      <c r="H104" s="15">
        <v>30</v>
      </c>
      <c r="I104" s="15" t="s">
        <v>452</v>
      </c>
      <c r="J104" s="77" t="s">
        <v>428</v>
      </c>
      <c r="K104" s="73" t="s">
        <v>454</v>
      </c>
      <c r="L104" s="15" t="s">
        <v>790</v>
      </c>
      <c r="M104" s="20" t="str">
        <f t="shared" ref="M104:M167" si="96">L104</f>
        <v>Y</v>
      </c>
      <c r="N104" s="15" t="s">
        <v>789</v>
      </c>
      <c r="O104" s="20" t="str">
        <f t="shared" ref="O104:O167" si="97">N104</f>
        <v>N</v>
      </c>
      <c r="P104" s="15" t="s">
        <v>789</v>
      </c>
      <c r="Q104" s="20" t="str">
        <f t="shared" ref="Q104:Q167" si="98">P104</f>
        <v>N</v>
      </c>
      <c r="R104" s="15">
        <v>1</v>
      </c>
      <c r="S104" s="323" t="s">
        <v>566</v>
      </c>
      <c r="T104" s="323" t="s">
        <v>1248</v>
      </c>
      <c r="U104" s="15" t="s">
        <v>815</v>
      </c>
      <c r="V104" s="15" t="s">
        <v>1114</v>
      </c>
      <c r="W104" s="15" t="s">
        <v>1114</v>
      </c>
    </row>
    <row r="105" spans="1:23" s="65" customFormat="1" ht="57.6" x14ac:dyDescent="0.3">
      <c r="A105" s="15" t="s">
        <v>364</v>
      </c>
      <c r="B105" s="72" t="s">
        <v>519</v>
      </c>
      <c r="C105" s="72" t="s">
        <v>547</v>
      </c>
      <c r="D105" s="58" t="s">
        <v>449</v>
      </c>
      <c r="E105" s="73" t="s">
        <v>531</v>
      </c>
      <c r="F105" s="16">
        <v>0.6</v>
      </c>
      <c r="G105" s="15">
        <v>1</v>
      </c>
      <c r="H105" s="15">
        <v>15</v>
      </c>
      <c r="I105" s="15" t="s">
        <v>452</v>
      </c>
      <c r="J105" s="77" t="s">
        <v>532</v>
      </c>
      <c r="K105" s="73" t="s">
        <v>454</v>
      </c>
      <c r="L105" s="15" t="s">
        <v>790</v>
      </c>
      <c r="M105" s="20" t="str">
        <f t="shared" si="96"/>
        <v>Y</v>
      </c>
      <c r="N105" s="15" t="s">
        <v>789</v>
      </c>
      <c r="O105" s="20" t="str">
        <f t="shared" si="97"/>
        <v>N</v>
      </c>
      <c r="P105" s="15" t="s">
        <v>789</v>
      </c>
      <c r="Q105" s="20" t="str">
        <f t="shared" si="98"/>
        <v>N</v>
      </c>
      <c r="R105" s="15">
        <v>1</v>
      </c>
      <c r="S105" s="323" t="s">
        <v>533</v>
      </c>
      <c r="T105" s="347" t="s">
        <v>1105</v>
      </c>
      <c r="U105" s="15" t="s">
        <v>818</v>
      </c>
      <c r="V105" s="15" t="s">
        <v>818</v>
      </c>
      <c r="W105" s="15" t="s">
        <v>818</v>
      </c>
    </row>
    <row r="106" spans="1:23" s="67" customFormat="1" ht="57.6" x14ac:dyDescent="0.3">
      <c r="A106" s="15" t="s">
        <v>364</v>
      </c>
      <c r="B106" s="73" t="s">
        <v>519</v>
      </c>
      <c r="C106" s="73" t="s">
        <v>547</v>
      </c>
      <c r="D106" s="15" t="s">
        <v>449</v>
      </c>
      <c r="E106" s="73" t="s">
        <v>525</v>
      </c>
      <c r="F106" s="16">
        <v>0.3</v>
      </c>
      <c r="G106" s="15">
        <v>1</v>
      </c>
      <c r="H106" s="15">
        <v>30</v>
      </c>
      <c r="I106" s="15" t="s">
        <v>452</v>
      </c>
      <c r="J106" s="73" t="s">
        <v>443</v>
      </c>
      <c r="K106" s="73" t="s">
        <v>1297</v>
      </c>
      <c r="L106" s="15" t="s">
        <v>789</v>
      </c>
      <c r="M106" s="20" t="str">
        <f t="shared" si="96"/>
        <v>N</v>
      </c>
      <c r="N106" s="15" t="s">
        <v>790</v>
      </c>
      <c r="O106" s="20" t="str">
        <f t="shared" si="97"/>
        <v>Y</v>
      </c>
      <c r="P106" s="15" t="s">
        <v>789</v>
      </c>
      <c r="Q106" s="20" t="str">
        <f t="shared" si="98"/>
        <v>N</v>
      </c>
      <c r="R106" s="15">
        <v>1</v>
      </c>
      <c r="S106" s="323" t="s">
        <v>526</v>
      </c>
      <c r="T106" s="323" t="s">
        <v>1251</v>
      </c>
      <c r="U106" s="15" t="s">
        <v>1114</v>
      </c>
      <c r="V106" s="15" t="s">
        <v>818</v>
      </c>
      <c r="W106" s="15" t="s">
        <v>818</v>
      </c>
    </row>
    <row r="107" spans="1:23" s="65" customFormat="1" ht="43.2" x14ac:dyDescent="0.3">
      <c r="A107" s="15" t="s">
        <v>364</v>
      </c>
      <c r="B107" s="72" t="s">
        <v>519</v>
      </c>
      <c r="C107" s="72" t="s">
        <v>547</v>
      </c>
      <c r="D107" s="58" t="s">
        <v>449</v>
      </c>
      <c r="E107" s="73" t="s">
        <v>482</v>
      </c>
      <c r="F107" s="24">
        <v>0.03</v>
      </c>
      <c r="G107" s="15">
        <v>1</v>
      </c>
      <c r="H107" s="26">
        <v>30</v>
      </c>
      <c r="I107" s="15" t="s">
        <v>452</v>
      </c>
      <c r="J107" s="73" t="s">
        <v>443</v>
      </c>
      <c r="K107" s="73" t="s">
        <v>1297</v>
      </c>
      <c r="L107" s="15" t="s">
        <v>789</v>
      </c>
      <c r="M107" s="20" t="str">
        <f t="shared" si="96"/>
        <v>N</v>
      </c>
      <c r="N107" s="15" t="s">
        <v>790</v>
      </c>
      <c r="O107" s="20" t="str">
        <f t="shared" si="97"/>
        <v>Y</v>
      </c>
      <c r="P107" s="15" t="s">
        <v>789</v>
      </c>
      <c r="Q107" s="20" t="str">
        <f t="shared" si="98"/>
        <v>N</v>
      </c>
      <c r="R107" s="15">
        <v>1</v>
      </c>
      <c r="S107" s="323" t="s">
        <v>528</v>
      </c>
      <c r="T107" s="323" t="s">
        <v>1250</v>
      </c>
      <c r="U107" s="15" t="s">
        <v>824</v>
      </c>
      <c r="V107" s="15" t="s">
        <v>824</v>
      </c>
      <c r="W107" s="15" t="s">
        <v>824</v>
      </c>
    </row>
    <row r="108" spans="1:23" s="65" customFormat="1" ht="129.6" x14ac:dyDescent="0.3">
      <c r="A108" s="15" t="s">
        <v>364</v>
      </c>
      <c r="B108" s="72" t="s">
        <v>612</v>
      </c>
      <c r="C108" s="72" t="s">
        <v>632</v>
      </c>
      <c r="D108" s="58" t="s">
        <v>449</v>
      </c>
      <c r="E108" s="73" t="s">
        <v>565</v>
      </c>
      <c r="F108" s="17">
        <v>0.33</v>
      </c>
      <c r="G108" s="15">
        <v>2</v>
      </c>
      <c r="H108" s="15">
        <v>30</v>
      </c>
      <c r="I108" s="15" t="s">
        <v>452</v>
      </c>
      <c r="J108" s="77" t="s">
        <v>583</v>
      </c>
      <c r="K108" s="73" t="s">
        <v>454</v>
      </c>
      <c r="L108" s="15" t="s">
        <v>790</v>
      </c>
      <c r="M108" s="20" t="str">
        <f t="shared" si="96"/>
        <v>Y</v>
      </c>
      <c r="N108" s="15" t="s">
        <v>789</v>
      </c>
      <c r="O108" s="20" t="str">
        <f t="shared" si="97"/>
        <v>N</v>
      </c>
      <c r="P108" s="15" t="s">
        <v>789</v>
      </c>
      <c r="Q108" s="20" t="str">
        <f t="shared" si="98"/>
        <v>N</v>
      </c>
      <c r="R108" s="15">
        <v>1</v>
      </c>
      <c r="S108" s="323" t="s">
        <v>567</v>
      </c>
      <c r="T108" s="323" t="s">
        <v>1115</v>
      </c>
      <c r="U108" s="15" t="s">
        <v>815</v>
      </c>
      <c r="V108" s="15" t="s">
        <v>818</v>
      </c>
      <c r="W108" s="15" t="s">
        <v>818</v>
      </c>
    </row>
    <row r="109" spans="1:23" s="65" customFormat="1" ht="43.2" x14ac:dyDescent="0.3">
      <c r="A109" s="15" t="s">
        <v>364</v>
      </c>
      <c r="B109" s="72" t="s">
        <v>519</v>
      </c>
      <c r="C109" s="72" t="s">
        <v>547</v>
      </c>
      <c r="D109" s="58" t="s">
        <v>449</v>
      </c>
      <c r="E109" s="73" t="s">
        <v>525</v>
      </c>
      <c r="F109" s="16">
        <v>0.7</v>
      </c>
      <c r="G109" s="15">
        <v>1</v>
      </c>
      <c r="H109" s="15">
        <v>30</v>
      </c>
      <c r="I109" s="15" t="s">
        <v>452</v>
      </c>
      <c r="J109" s="77" t="s">
        <v>902</v>
      </c>
      <c r="K109" s="73" t="s">
        <v>454</v>
      </c>
      <c r="L109" s="15" t="s">
        <v>790</v>
      </c>
      <c r="M109" s="20" t="str">
        <f t="shared" si="96"/>
        <v>Y</v>
      </c>
      <c r="N109" s="15" t="s">
        <v>790</v>
      </c>
      <c r="O109" s="20" t="str">
        <f t="shared" si="97"/>
        <v>Y</v>
      </c>
      <c r="P109" s="15" t="s">
        <v>789</v>
      </c>
      <c r="Q109" s="20" t="str">
        <f t="shared" si="98"/>
        <v>N</v>
      </c>
      <c r="R109" s="15">
        <v>1</v>
      </c>
      <c r="S109" s="323" t="s">
        <v>526</v>
      </c>
      <c r="T109" s="421" t="s">
        <v>1252</v>
      </c>
      <c r="U109" s="405" t="s">
        <v>1114</v>
      </c>
      <c r="V109" s="15" t="s">
        <v>818</v>
      </c>
      <c r="W109" s="15" t="s">
        <v>818</v>
      </c>
    </row>
    <row r="110" spans="1:23" s="65" customFormat="1" ht="43.2" x14ac:dyDescent="0.3">
      <c r="A110" s="15" t="s">
        <v>364</v>
      </c>
      <c r="B110" s="72" t="s">
        <v>519</v>
      </c>
      <c r="C110" s="72" t="s">
        <v>547</v>
      </c>
      <c r="D110" s="58" t="s">
        <v>449</v>
      </c>
      <c r="E110" s="73" t="s">
        <v>482</v>
      </c>
      <c r="F110" s="416">
        <v>7.0000000000000007E-2</v>
      </c>
      <c r="G110" s="15">
        <v>1</v>
      </c>
      <c r="H110" s="26">
        <v>30</v>
      </c>
      <c r="I110" s="15" t="s">
        <v>452</v>
      </c>
      <c r="J110" s="77" t="s">
        <v>902</v>
      </c>
      <c r="K110" s="73" t="s">
        <v>454</v>
      </c>
      <c r="L110" s="15" t="s">
        <v>790</v>
      </c>
      <c r="M110" s="20" t="str">
        <f t="shared" si="96"/>
        <v>Y</v>
      </c>
      <c r="N110" s="15" t="s">
        <v>789</v>
      </c>
      <c r="O110" s="20" t="str">
        <f t="shared" si="97"/>
        <v>N</v>
      </c>
      <c r="P110" s="15" t="s">
        <v>789</v>
      </c>
      <c r="Q110" s="20" t="str">
        <f t="shared" si="98"/>
        <v>N</v>
      </c>
      <c r="R110" s="15">
        <v>1</v>
      </c>
      <c r="S110" s="323" t="s">
        <v>528</v>
      </c>
      <c r="T110" s="323" t="s">
        <v>1250</v>
      </c>
      <c r="U110" s="15" t="s">
        <v>824</v>
      </c>
      <c r="V110" s="15" t="s">
        <v>824</v>
      </c>
      <c r="W110" s="15" t="s">
        <v>824</v>
      </c>
    </row>
    <row r="111" spans="1:23" s="65" customFormat="1" ht="28.8" x14ac:dyDescent="0.3">
      <c r="A111" s="15" t="s">
        <v>364</v>
      </c>
      <c r="B111" s="72" t="s">
        <v>612</v>
      </c>
      <c r="C111" s="72" t="s">
        <v>632</v>
      </c>
      <c r="D111" s="58" t="s">
        <v>449</v>
      </c>
      <c r="E111" s="72" t="s">
        <v>529</v>
      </c>
      <c r="F111" s="16">
        <v>0.8</v>
      </c>
      <c r="G111" s="58">
        <v>6</v>
      </c>
      <c r="H111" s="58">
        <v>20</v>
      </c>
      <c r="I111" s="58" t="s">
        <v>452</v>
      </c>
      <c r="J111" s="77" t="s">
        <v>428</v>
      </c>
      <c r="K111" s="72" t="s">
        <v>454</v>
      </c>
      <c r="L111" s="15" t="s">
        <v>790</v>
      </c>
      <c r="M111" s="20" t="str">
        <f t="shared" si="96"/>
        <v>Y</v>
      </c>
      <c r="N111" s="15" t="s">
        <v>789</v>
      </c>
      <c r="O111" s="20" t="str">
        <f t="shared" si="97"/>
        <v>N</v>
      </c>
      <c r="P111" s="15" t="s">
        <v>789</v>
      </c>
      <c r="Q111" s="20" t="str">
        <f t="shared" si="98"/>
        <v>N</v>
      </c>
      <c r="R111" s="15">
        <v>1</v>
      </c>
      <c r="S111" s="323" t="s">
        <v>569</v>
      </c>
      <c r="T111" s="323" t="s">
        <v>1105</v>
      </c>
      <c r="U111" s="15" t="s">
        <v>818</v>
      </c>
      <c r="V111" s="15" t="s">
        <v>818</v>
      </c>
      <c r="W111" s="15" t="s">
        <v>818</v>
      </c>
    </row>
    <row r="112" spans="1:23" s="65" customFormat="1" ht="158.4" x14ac:dyDescent="0.3">
      <c r="A112" s="15" t="s">
        <v>364</v>
      </c>
      <c r="B112" s="72" t="s">
        <v>519</v>
      </c>
      <c r="C112" s="72" t="s">
        <v>547</v>
      </c>
      <c r="D112" s="58" t="s">
        <v>449</v>
      </c>
      <c r="E112" s="77" t="s">
        <v>1292</v>
      </c>
      <c r="F112" s="16">
        <v>0.1</v>
      </c>
      <c r="G112" s="15">
        <v>1</v>
      </c>
      <c r="H112" s="15">
        <v>150</v>
      </c>
      <c r="I112" s="15" t="s">
        <v>452</v>
      </c>
      <c r="J112" s="73" t="s">
        <v>443</v>
      </c>
      <c r="K112" s="77" t="s">
        <v>1292</v>
      </c>
      <c r="L112" s="15" t="s">
        <v>789</v>
      </c>
      <c r="M112" s="20" t="str">
        <f t="shared" si="96"/>
        <v>N</v>
      </c>
      <c r="N112" s="15" t="s">
        <v>790</v>
      </c>
      <c r="O112" s="20" t="str">
        <f t="shared" si="97"/>
        <v>Y</v>
      </c>
      <c r="P112" s="15" t="s">
        <v>790</v>
      </c>
      <c r="Q112" s="20" t="str">
        <f t="shared" si="98"/>
        <v>Y</v>
      </c>
      <c r="R112" s="15">
        <v>1</v>
      </c>
      <c r="S112" s="323" t="s">
        <v>536</v>
      </c>
      <c r="T112" s="347" t="s">
        <v>537</v>
      </c>
      <c r="U112" s="15" t="s">
        <v>824</v>
      </c>
      <c r="V112" s="15" t="s">
        <v>824</v>
      </c>
      <c r="W112" s="15" t="s">
        <v>815</v>
      </c>
    </row>
    <row r="113" spans="1:23" s="65" customFormat="1" ht="28.8" x14ac:dyDescent="0.3">
      <c r="A113" s="15" t="s">
        <v>364</v>
      </c>
      <c r="B113" s="72" t="s">
        <v>519</v>
      </c>
      <c r="C113" s="72" t="s">
        <v>547</v>
      </c>
      <c r="D113" s="58" t="s">
        <v>449</v>
      </c>
      <c r="E113" s="73" t="s">
        <v>487</v>
      </c>
      <c r="F113" s="16">
        <v>0.05</v>
      </c>
      <c r="G113" s="15">
        <v>6</v>
      </c>
      <c r="H113" s="15">
        <v>60</v>
      </c>
      <c r="I113" s="15" t="s">
        <v>452</v>
      </c>
      <c r="J113" s="73" t="s">
        <v>433</v>
      </c>
      <c r="K113" s="73" t="s">
        <v>454</v>
      </c>
      <c r="L113" s="15" t="s">
        <v>789</v>
      </c>
      <c r="M113" s="20" t="str">
        <f t="shared" si="96"/>
        <v>N</v>
      </c>
      <c r="N113" s="15" t="s">
        <v>789</v>
      </c>
      <c r="O113" s="20" t="str">
        <f t="shared" si="97"/>
        <v>N</v>
      </c>
      <c r="P113" s="15" t="s">
        <v>790</v>
      </c>
      <c r="Q113" s="20" t="str">
        <f t="shared" si="98"/>
        <v>Y</v>
      </c>
      <c r="R113" s="15">
        <v>1</v>
      </c>
      <c r="S113" s="323" t="s">
        <v>545</v>
      </c>
      <c r="T113" s="323" t="s">
        <v>1105</v>
      </c>
      <c r="U113" s="15" t="s">
        <v>824</v>
      </c>
      <c r="V113" s="15" t="s">
        <v>1114</v>
      </c>
      <c r="W113" s="15" t="s">
        <v>1114</v>
      </c>
    </row>
    <row r="114" spans="1:23" s="65" customFormat="1" ht="72" x14ac:dyDescent="0.3">
      <c r="A114" s="15" t="s">
        <v>364</v>
      </c>
      <c r="B114" s="72" t="s">
        <v>519</v>
      </c>
      <c r="C114" s="72" t="s">
        <v>547</v>
      </c>
      <c r="D114" s="58" t="s">
        <v>449</v>
      </c>
      <c r="E114" s="75" t="s">
        <v>500</v>
      </c>
      <c r="F114" s="59">
        <v>0.05</v>
      </c>
      <c r="G114" s="58">
        <v>10</v>
      </c>
      <c r="H114" s="58">
        <v>60</v>
      </c>
      <c r="I114" s="58" t="s">
        <v>452</v>
      </c>
      <c r="J114" s="73" t="s">
        <v>433</v>
      </c>
      <c r="K114" s="72" t="s">
        <v>454</v>
      </c>
      <c r="L114" s="15" t="s">
        <v>789</v>
      </c>
      <c r="M114" s="20" t="str">
        <f t="shared" si="96"/>
        <v>N</v>
      </c>
      <c r="N114" s="15" t="s">
        <v>789</v>
      </c>
      <c r="O114" s="20" t="str">
        <f t="shared" si="97"/>
        <v>N</v>
      </c>
      <c r="P114" s="15" t="s">
        <v>790</v>
      </c>
      <c r="Q114" s="20" t="str">
        <f t="shared" si="98"/>
        <v>Y</v>
      </c>
      <c r="R114" s="15">
        <v>0.2</v>
      </c>
      <c r="S114" s="323" t="s">
        <v>546</v>
      </c>
      <c r="T114" s="323" t="s">
        <v>1105</v>
      </c>
      <c r="U114" s="15" t="s">
        <v>824</v>
      </c>
      <c r="V114" s="15" t="s">
        <v>1114</v>
      </c>
      <c r="W114" s="15" t="s">
        <v>1114</v>
      </c>
    </row>
    <row r="115" spans="1:23" s="65" customFormat="1" ht="72" x14ac:dyDescent="0.3">
      <c r="A115" s="15" t="s">
        <v>364</v>
      </c>
      <c r="B115" s="72" t="s">
        <v>519</v>
      </c>
      <c r="C115" s="72" t="s">
        <v>547</v>
      </c>
      <c r="D115" s="58" t="s">
        <v>449</v>
      </c>
      <c r="E115" s="73" t="s">
        <v>540</v>
      </c>
      <c r="F115" s="16">
        <v>0.1</v>
      </c>
      <c r="G115" s="15">
        <v>3</v>
      </c>
      <c r="H115" s="15">
        <v>60</v>
      </c>
      <c r="I115" s="15" t="s">
        <v>452</v>
      </c>
      <c r="J115" s="77" t="s">
        <v>433</v>
      </c>
      <c r="K115" s="73" t="s">
        <v>454</v>
      </c>
      <c r="L115" s="15" t="s">
        <v>790</v>
      </c>
      <c r="M115" s="20" t="str">
        <f t="shared" si="96"/>
        <v>Y</v>
      </c>
      <c r="N115" s="15" t="s">
        <v>790</v>
      </c>
      <c r="O115" s="20" t="str">
        <f t="shared" si="97"/>
        <v>Y</v>
      </c>
      <c r="P115" s="15" t="s">
        <v>789</v>
      </c>
      <c r="Q115" s="20" t="str">
        <f t="shared" si="98"/>
        <v>N</v>
      </c>
      <c r="R115" s="15">
        <v>1</v>
      </c>
      <c r="S115" s="323" t="s">
        <v>541</v>
      </c>
      <c r="T115" s="323" t="s">
        <v>1105</v>
      </c>
      <c r="U115" s="341" t="s">
        <v>824</v>
      </c>
      <c r="V115" s="341" t="s">
        <v>1114</v>
      </c>
      <c r="W115" s="341" t="s">
        <v>1114</v>
      </c>
    </row>
    <row r="116" spans="1:23" s="65" customFormat="1" ht="57.6" x14ac:dyDescent="0.3">
      <c r="A116" s="26" t="s">
        <v>9</v>
      </c>
      <c r="B116" s="72" t="s">
        <v>519</v>
      </c>
      <c r="C116" s="72" t="s">
        <v>548</v>
      </c>
      <c r="D116" s="58" t="s">
        <v>449</v>
      </c>
      <c r="E116" s="77" t="s">
        <v>493</v>
      </c>
      <c r="F116" s="27">
        <v>1</v>
      </c>
      <c r="G116" s="26" t="s">
        <v>454</v>
      </c>
      <c r="H116" s="26" t="s">
        <v>454</v>
      </c>
      <c r="I116" s="26" t="s">
        <v>454</v>
      </c>
      <c r="J116" s="77" t="s">
        <v>454</v>
      </c>
      <c r="K116" s="77" t="s">
        <v>454</v>
      </c>
      <c r="L116" s="15" t="s">
        <v>790</v>
      </c>
      <c r="M116" s="20" t="str">
        <f t="shared" si="96"/>
        <v>Y</v>
      </c>
      <c r="N116" s="15" t="s">
        <v>790</v>
      </c>
      <c r="O116" s="20" t="str">
        <f t="shared" si="97"/>
        <v>Y</v>
      </c>
      <c r="P116" s="15" t="s">
        <v>789</v>
      </c>
      <c r="Q116" s="20" t="str">
        <f t="shared" si="98"/>
        <v>N</v>
      </c>
      <c r="R116" s="26" t="s">
        <v>454</v>
      </c>
      <c r="S116" s="432" t="s">
        <v>516</v>
      </c>
      <c r="T116" s="347" t="s">
        <v>1105</v>
      </c>
      <c r="U116" s="341" t="s">
        <v>818</v>
      </c>
      <c r="V116" s="341" t="s">
        <v>1105</v>
      </c>
      <c r="W116" s="341" t="s">
        <v>1105</v>
      </c>
    </row>
    <row r="117" spans="1:23" s="65" customFormat="1" ht="86.4" x14ac:dyDescent="0.3">
      <c r="A117" s="26" t="s">
        <v>9</v>
      </c>
      <c r="B117" s="72" t="s">
        <v>519</v>
      </c>
      <c r="C117" s="72" t="s">
        <v>548</v>
      </c>
      <c r="D117" s="58" t="s">
        <v>449</v>
      </c>
      <c r="E117" s="77" t="s">
        <v>521</v>
      </c>
      <c r="F117" s="24">
        <v>1</v>
      </c>
      <c r="G117" s="26" t="s">
        <v>454</v>
      </c>
      <c r="H117" s="26" t="s">
        <v>454</v>
      </c>
      <c r="I117" s="26" t="s">
        <v>454</v>
      </c>
      <c r="J117" s="77" t="s">
        <v>454</v>
      </c>
      <c r="K117" s="77" t="s">
        <v>454</v>
      </c>
      <c r="L117" s="15" t="s">
        <v>790</v>
      </c>
      <c r="M117" s="20" t="str">
        <f t="shared" si="96"/>
        <v>Y</v>
      </c>
      <c r="N117" s="15" t="s">
        <v>790</v>
      </c>
      <c r="O117" s="20" t="str">
        <f t="shared" si="97"/>
        <v>Y</v>
      </c>
      <c r="P117" s="15" t="s">
        <v>789</v>
      </c>
      <c r="Q117" s="20" t="str">
        <f t="shared" si="98"/>
        <v>N</v>
      </c>
      <c r="R117" s="26" t="s">
        <v>454</v>
      </c>
      <c r="S117" s="79" t="s">
        <v>522</v>
      </c>
      <c r="T117" s="433" t="s">
        <v>1264</v>
      </c>
      <c r="U117" s="405" t="s">
        <v>815</v>
      </c>
      <c r="V117" s="15" t="s">
        <v>1105</v>
      </c>
      <c r="W117" s="15" t="s">
        <v>1105</v>
      </c>
    </row>
    <row r="118" spans="1:23" s="65" customFormat="1" ht="100.8" x14ac:dyDescent="0.3">
      <c r="A118" s="26" t="s">
        <v>9</v>
      </c>
      <c r="B118" s="72" t="s">
        <v>519</v>
      </c>
      <c r="C118" s="72" t="s">
        <v>548</v>
      </c>
      <c r="D118" s="58" t="s">
        <v>449</v>
      </c>
      <c r="E118" s="77" t="s">
        <v>523</v>
      </c>
      <c r="F118" s="24">
        <v>0.05</v>
      </c>
      <c r="G118" s="26" t="s">
        <v>454</v>
      </c>
      <c r="H118" s="26" t="s">
        <v>454</v>
      </c>
      <c r="I118" s="26" t="s">
        <v>454</v>
      </c>
      <c r="J118" s="77" t="s">
        <v>454</v>
      </c>
      <c r="K118" s="77" t="s">
        <v>454</v>
      </c>
      <c r="L118" s="15" t="s">
        <v>790</v>
      </c>
      <c r="M118" s="20" t="str">
        <f t="shared" si="96"/>
        <v>Y</v>
      </c>
      <c r="N118" s="15" t="s">
        <v>790</v>
      </c>
      <c r="O118" s="20" t="str">
        <f t="shared" si="97"/>
        <v>Y</v>
      </c>
      <c r="P118" s="15" t="s">
        <v>789</v>
      </c>
      <c r="Q118" s="20" t="str">
        <f t="shared" si="98"/>
        <v>N</v>
      </c>
      <c r="R118" s="26" t="s">
        <v>454</v>
      </c>
      <c r="S118" s="79" t="s">
        <v>549</v>
      </c>
      <c r="T118" s="433" t="s">
        <v>1273</v>
      </c>
      <c r="U118" s="405" t="s">
        <v>815</v>
      </c>
      <c r="V118" s="341" t="s">
        <v>1105</v>
      </c>
      <c r="W118" s="341" t="s">
        <v>1105</v>
      </c>
    </row>
    <row r="119" spans="1:23" s="65" customFormat="1" ht="100.8" x14ac:dyDescent="0.3">
      <c r="A119" s="26" t="s">
        <v>9</v>
      </c>
      <c r="B119" s="72" t="s">
        <v>519</v>
      </c>
      <c r="C119" s="72" t="s">
        <v>548</v>
      </c>
      <c r="D119" s="58" t="s">
        <v>449</v>
      </c>
      <c r="E119" s="77" t="s">
        <v>525</v>
      </c>
      <c r="F119" s="24">
        <v>0.9</v>
      </c>
      <c r="G119" s="26" t="s">
        <v>454</v>
      </c>
      <c r="H119" s="26" t="s">
        <v>454</v>
      </c>
      <c r="I119" s="26" t="s">
        <v>454</v>
      </c>
      <c r="J119" s="77" t="s">
        <v>550</v>
      </c>
      <c r="K119" s="77" t="s">
        <v>454</v>
      </c>
      <c r="L119" s="15" t="s">
        <v>790</v>
      </c>
      <c r="M119" s="20" t="str">
        <f t="shared" si="96"/>
        <v>Y</v>
      </c>
      <c r="N119" s="15" t="s">
        <v>790</v>
      </c>
      <c r="O119" s="20" t="str">
        <f t="shared" si="97"/>
        <v>Y</v>
      </c>
      <c r="P119" s="15" t="s">
        <v>789</v>
      </c>
      <c r="Q119" s="20" t="str">
        <f t="shared" si="98"/>
        <v>N</v>
      </c>
      <c r="R119" s="26">
        <v>1</v>
      </c>
      <c r="S119" s="79" t="s">
        <v>551</v>
      </c>
      <c r="T119" s="347" t="s">
        <v>1105</v>
      </c>
      <c r="U119" s="341" t="s">
        <v>818</v>
      </c>
      <c r="V119" s="341" t="s">
        <v>1105</v>
      </c>
      <c r="W119" s="341" t="s">
        <v>1105</v>
      </c>
    </row>
    <row r="120" spans="1:23" s="65" customFormat="1" ht="100.8" x14ac:dyDescent="0.3">
      <c r="A120" s="26" t="s">
        <v>9</v>
      </c>
      <c r="B120" s="72" t="s">
        <v>519</v>
      </c>
      <c r="C120" s="72" t="s">
        <v>548</v>
      </c>
      <c r="D120" s="58" t="s">
        <v>449</v>
      </c>
      <c r="E120" s="77" t="s">
        <v>525</v>
      </c>
      <c r="F120" s="24">
        <v>0.6</v>
      </c>
      <c r="G120" s="26">
        <v>1</v>
      </c>
      <c r="H120" s="26">
        <v>30</v>
      </c>
      <c r="I120" s="26" t="s">
        <v>452</v>
      </c>
      <c r="J120" s="77" t="s">
        <v>428</v>
      </c>
      <c r="K120" s="77" t="s">
        <v>454</v>
      </c>
      <c r="L120" s="15" t="s">
        <v>790</v>
      </c>
      <c r="M120" s="20" t="str">
        <f t="shared" si="96"/>
        <v>Y</v>
      </c>
      <c r="N120" s="15" t="s">
        <v>790</v>
      </c>
      <c r="O120" s="20" t="str">
        <f t="shared" si="97"/>
        <v>Y</v>
      </c>
      <c r="P120" s="15" t="s">
        <v>789</v>
      </c>
      <c r="Q120" s="20" t="str">
        <f t="shared" si="98"/>
        <v>N</v>
      </c>
      <c r="R120" s="26">
        <v>1</v>
      </c>
      <c r="S120" s="79" t="s">
        <v>552</v>
      </c>
      <c r="T120" s="347" t="s">
        <v>1105</v>
      </c>
      <c r="U120" s="405" t="s">
        <v>818</v>
      </c>
      <c r="V120" s="341" t="s">
        <v>818</v>
      </c>
      <c r="W120" s="341" t="s">
        <v>818</v>
      </c>
    </row>
    <row r="121" spans="1:23" s="65" customFormat="1" ht="43.2" x14ac:dyDescent="0.3">
      <c r="A121" s="26" t="s">
        <v>9</v>
      </c>
      <c r="B121" s="72" t="s">
        <v>519</v>
      </c>
      <c r="C121" s="72" t="s">
        <v>548</v>
      </c>
      <c r="D121" s="58" t="s">
        <v>449</v>
      </c>
      <c r="E121" s="77" t="s">
        <v>527</v>
      </c>
      <c r="F121" s="24">
        <v>0.3</v>
      </c>
      <c r="G121" s="26">
        <v>1</v>
      </c>
      <c r="H121" s="26">
        <v>30</v>
      </c>
      <c r="I121" s="26" t="s">
        <v>452</v>
      </c>
      <c r="J121" s="77" t="s">
        <v>428</v>
      </c>
      <c r="K121" s="77" t="s">
        <v>454</v>
      </c>
      <c r="L121" s="15" t="s">
        <v>790</v>
      </c>
      <c r="M121" s="20" t="str">
        <f t="shared" si="96"/>
        <v>Y</v>
      </c>
      <c r="N121" s="15" t="s">
        <v>789</v>
      </c>
      <c r="O121" s="20" t="str">
        <f t="shared" si="97"/>
        <v>N</v>
      </c>
      <c r="P121" s="15" t="s">
        <v>789</v>
      </c>
      <c r="Q121" s="20" t="str">
        <f t="shared" si="98"/>
        <v>N</v>
      </c>
      <c r="R121" s="26">
        <v>1</v>
      </c>
      <c r="S121" s="79" t="s">
        <v>528</v>
      </c>
      <c r="T121" s="347" t="s">
        <v>1105</v>
      </c>
      <c r="U121" s="15" t="s">
        <v>824</v>
      </c>
      <c r="V121" s="341" t="s">
        <v>824</v>
      </c>
      <c r="W121" s="341" t="s">
        <v>824</v>
      </c>
    </row>
    <row r="122" spans="1:23" s="65" customFormat="1" ht="100.8" x14ac:dyDescent="0.3">
      <c r="A122" s="26" t="s">
        <v>9</v>
      </c>
      <c r="B122" s="72" t="s">
        <v>519</v>
      </c>
      <c r="C122" s="72" t="s">
        <v>548</v>
      </c>
      <c r="D122" s="58" t="s">
        <v>449</v>
      </c>
      <c r="E122" s="77" t="s">
        <v>525</v>
      </c>
      <c r="F122" s="24">
        <v>0.65</v>
      </c>
      <c r="G122" s="26">
        <v>1</v>
      </c>
      <c r="H122" s="26">
        <v>30</v>
      </c>
      <c r="I122" s="26" t="s">
        <v>452</v>
      </c>
      <c r="J122" s="77" t="s">
        <v>902</v>
      </c>
      <c r="K122" s="77" t="s">
        <v>454</v>
      </c>
      <c r="L122" s="15" t="s">
        <v>790</v>
      </c>
      <c r="M122" s="20" t="str">
        <f t="shared" si="96"/>
        <v>Y</v>
      </c>
      <c r="N122" s="15" t="s">
        <v>790</v>
      </c>
      <c r="O122" s="20" t="str">
        <f t="shared" si="97"/>
        <v>Y</v>
      </c>
      <c r="P122" s="15" t="s">
        <v>789</v>
      </c>
      <c r="Q122" s="20" t="str">
        <f t="shared" si="98"/>
        <v>N</v>
      </c>
      <c r="R122" s="26">
        <v>1</v>
      </c>
      <c r="S122" s="79" t="s">
        <v>552</v>
      </c>
      <c r="T122" s="421" t="s">
        <v>1252</v>
      </c>
      <c r="U122" s="405" t="s">
        <v>1114</v>
      </c>
      <c r="V122" s="341" t="s">
        <v>818</v>
      </c>
      <c r="W122" s="341" t="s">
        <v>818</v>
      </c>
    </row>
    <row r="123" spans="1:23" s="65" customFormat="1" ht="43.2" x14ac:dyDescent="0.3">
      <c r="A123" s="26" t="s">
        <v>9</v>
      </c>
      <c r="B123" s="72" t="s">
        <v>519</v>
      </c>
      <c r="C123" s="72" t="s">
        <v>548</v>
      </c>
      <c r="D123" s="58" t="s">
        <v>449</v>
      </c>
      <c r="E123" s="77" t="s">
        <v>482</v>
      </c>
      <c r="F123" s="325">
        <v>6.5000000000000002E-2</v>
      </c>
      <c r="G123" s="26">
        <v>1</v>
      </c>
      <c r="H123" s="26">
        <v>30</v>
      </c>
      <c r="I123" s="26" t="s">
        <v>452</v>
      </c>
      <c r="J123" s="77" t="s">
        <v>902</v>
      </c>
      <c r="K123" s="77" t="s">
        <v>454</v>
      </c>
      <c r="L123" s="15" t="s">
        <v>790</v>
      </c>
      <c r="M123" s="20" t="str">
        <f t="shared" si="96"/>
        <v>Y</v>
      </c>
      <c r="N123" s="15" t="s">
        <v>789</v>
      </c>
      <c r="O123" s="20" t="str">
        <f t="shared" si="97"/>
        <v>N</v>
      </c>
      <c r="P123" s="15" t="s">
        <v>789</v>
      </c>
      <c r="Q123" s="20" t="str">
        <f t="shared" si="98"/>
        <v>N</v>
      </c>
      <c r="R123" s="26">
        <v>1</v>
      </c>
      <c r="S123" s="79" t="s">
        <v>528</v>
      </c>
      <c r="T123" s="323" t="s">
        <v>1250</v>
      </c>
      <c r="U123" s="15" t="s">
        <v>824</v>
      </c>
      <c r="V123" s="341" t="s">
        <v>824</v>
      </c>
      <c r="W123" s="341" t="s">
        <v>824</v>
      </c>
    </row>
    <row r="124" spans="1:23" s="65" customFormat="1" ht="100.8" x14ac:dyDescent="0.3">
      <c r="A124" s="26" t="s">
        <v>9</v>
      </c>
      <c r="B124" s="72" t="s">
        <v>519</v>
      </c>
      <c r="C124" s="72" t="s">
        <v>548</v>
      </c>
      <c r="D124" s="58" t="s">
        <v>449</v>
      </c>
      <c r="E124" s="77" t="s">
        <v>525</v>
      </c>
      <c r="F124" s="24">
        <v>0.35</v>
      </c>
      <c r="G124" s="26">
        <v>1</v>
      </c>
      <c r="H124" s="26">
        <v>30</v>
      </c>
      <c r="I124" s="26" t="s">
        <v>452</v>
      </c>
      <c r="J124" s="77" t="s">
        <v>443</v>
      </c>
      <c r="K124" s="77" t="s">
        <v>1298</v>
      </c>
      <c r="L124" s="15" t="s">
        <v>789</v>
      </c>
      <c r="M124" s="20" t="str">
        <f t="shared" si="96"/>
        <v>N</v>
      </c>
      <c r="N124" s="15" t="s">
        <v>790</v>
      </c>
      <c r="O124" s="20" t="str">
        <f t="shared" si="97"/>
        <v>Y</v>
      </c>
      <c r="P124" s="15" t="s">
        <v>789</v>
      </c>
      <c r="Q124" s="20" t="str">
        <f t="shared" si="98"/>
        <v>N</v>
      </c>
      <c r="R124" s="26">
        <v>1</v>
      </c>
      <c r="S124" s="79" t="s">
        <v>552</v>
      </c>
      <c r="T124" s="323" t="s">
        <v>1251</v>
      </c>
      <c r="U124" s="15" t="s">
        <v>1114</v>
      </c>
      <c r="V124" s="341" t="s">
        <v>818</v>
      </c>
      <c r="W124" s="341" t="s">
        <v>818</v>
      </c>
    </row>
    <row r="125" spans="1:23" s="65" customFormat="1" ht="43.2" x14ac:dyDescent="0.3">
      <c r="A125" s="26" t="s">
        <v>9</v>
      </c>
      <c r="B125" s="72" t="s">
        <v>519</v>
      </c>
      <c r="C125" s="72" t="s">
        <v>548</v>
      </c>
      <c r="D125" s="58" t="s">
        <v>449</v>
      </c>
      <c r="E125" s="77" t="s">
        <v>482</v>
      </c>
      <c r="F125" s="24">
        <v>0.05</v>
      </c>
      <c r="G125" s="26">
        <v>1</v>
      </c>
      <c r="H125" s="26">
        <v>30</v>
      </c>
      <c r="I125" s="26" t="s">
        <v>452</v>
      </c>
      <c r="J125" s="77" t="s">
        <v>443</v>
      </c>
      <c r="K125" s="77" t="s">
        <v>1298</v>
      </c>
      <c r="L125" s="15" t="s">
        <v>789</v>
      </c>
      <c r="M125" s="20" t="str">
        <f t="shared" si="96"/>
        <v>N</v>
      </c>
      <c r="N125" s="15" t="s">
        <v>790</v>
      </c>
      <c r="O125" s="20" t="str">
        <f t="shared" si="97"/>
        <v>Y</v>
      </c>
      <c r="P125" s="15" t="s">
        <v>789</v>
      </c>
      <c r="Q125" s="20" t="str">
        <f t="shared" si="98"/>
        <v>N</v>
      </c>
      <c r="R125" s="26">
        <v>1</v>
      </c>
      <c r="S125" s="79" t="s">
        <v>528</v>
      </c>
      <c r="T125" s="347" t="s">
        <v>1105</v>
      </c>
      <c r="U125" s="15" t="s">
        <v>824</v>
      </c>
      <c r="V125" s="341" t="s">
        <v>824</v>
      </c>
      <c r="W125" s="341" t="s">
        <v>824</v>
      </c>
    </row>
    <row r="126" spans="1:23" s="65" customFormat="1" ht="72" x14ac:dyDescent="0.3">
      <c r="A126" s="26" t="s">
        <v>9</v>
      </c>
      <c r="B126" s="72" t="s">
        <v>519</v>
      </c>
      <c r="C126" s="72" t="s">
        <v>548</v>
      </c>
      <c r="D126" s="58" t="s">
        <v>449</v>
      </c>
      <c r="E126" s="77" t="s">
        <v>529</v>
      </c>
      <c r="F126" s="24">
        <v>0.6</v>
      </c>
      <c r="G126" s="26">
        <v>1</v>
      </c>
      <c r="H126" s="26">
        <v>15</v>
      </c>
      <c r="I126" s="26" t="s">
        <v>452</v>
      </c>
      <c r="J126" s="77" t="s">
        <v>428</v>
      </c>
      <c r="K126" s="77" t="s">
        <v>454</v>
      </c>
      <c r="L126" s="15" t="s">
        <v>790</v>
      </c>
      <c r="M126" s="20" t="str">
        <f t="shared" si="96"/>
        <v>Y</v>
      </c>
      <c r="N126" s="15" t="s">
        <v>789</v>
      </c>
      <c r="O126" s="20" t="str">
        <f t="shared" si="97"/>
        <v>N</v>
      </c>
      <c r="P126" s="15" t="s">
        <v>789</v>
      </c>
      <c r="Q126" s="20" t="str">
        <f t="shared" si="98"/>
        <v>N</v>
      </c>
      <c r="R126" s="26">
        <v>1</v>
      </c>
      <c r="S126" s="79" t="s">
        <v>530</v>
      </c>
      <c r="T126" s="323" t="s">
        <v>1182</v>
      </c>
      <c r="U126" s="407" t="s">
        <v>818</v>
      </c>
      <c r="V126" s="15" t="s">
        <v>818</v>
      </c>
      <c r="W126" s="15" t="s">
        <v>818</v>
      </c>
    </row>
    <row r="127" spans="1:23" s="65" customFormat="1" ht="57.6" x14ac:dyDescent="0.3">
      <c r="A127" s="26" t="s">
        <v>9</v>
      </c>
      <c r="B127" s="72" t="s">
        <v>519</v>
      </c>
      <c r="C127" s="72" t="s">
        <v>548</v>
      </c>
      <c r="D127" s="58" t="s">
        <v>449</v>
      </c>
      <c r="E127" s="77" t="s">
        <v>531</v>
      </c>
      <c r="F127" s="24">
        <v>0.6</v>
      </c>
      <c r="G127" s="26">
        <v>1</v>
      </c>
      <c r="H127" s="26">
        <v>15</v>
      </c>
      <c r="I127" s="26" t="s">
        <v>452</v>
      </c>
      <c r="J127" s="77" t="s">
        <v>532</v>
      </c>
      <c r="K127" s="77" t="s">
        <v>454</v>
      </c>
      <c r="L127" s="15" t="s">
        <v>790</v>
      </c>
      <c r="M127" s="20" t="str">
        <f t="shared" si="96"/>
        <v>Y</v>
      </c>
      <c r="N127" s="15" t="s">
        <v>789</v>
      </c>
      <c r="O127" s="20" t="str">
        <f t="shared" si="97"/>
        <v>N</v>
      </c>
      <c r="P127" s="15" t="s">
        <v>789</v>
      </c>
      <c r="Q127" s="20" t="str">
        <f t="shared" si="98"/>
        <v>N</v>
      </c>
      <c r="R127" s="26">
        <v>1</v>
      </c>
      <c r="S127" s="79" t="s">
        <v>533</v>
      </c>
      <c r="T127" s="347" t="s">
        <v>1179</v>
      </c>
      <c r="U127" s="15" t="s">
        <v>818</v>
      </c>
      <c r="V127" s="15" t="s">
        <v>818</v>
      </c>
      <c r="W127" s="15" t="s">
        <v>818</v>
      </c>
    </row>
    <row r="128" spans="1:23" s="65" customFormat="1" ht="86.4" x14ac:dyDescent="0.3">
      <c r="A128" s="26" t="s">
        <v>9</v>
      </c>
      <c r="B128" s="72" t="s">
        <v>519</v>
      </c>
      <c r="C128" s="72" t="s">
        <v>548</v>
      </c>
      <c r="D128" s="58" t="s">
        <v>449</v>
      </c>
      <c r="E128" s="77" t="s">
        <v>529</v>
      </c>
      <c r="F128" s="24">
        <v>0.35</v>
      </c>
      <c r="G128" s="26">
        <v>1</v>
      </c>
      <c r="H128" s="26">
        <v>15</v>
      </c>
      <c r="I128" s="26" t="s">
        <v>452</v>
      </c>
      <c r="J128" s="77" t="s">
        <v>443</v>
      </c>
      <c r="K128" s="77" t="s">
        <v>1298</v>
      </c>
      <c r="L128" s="15" t="s">
        <v>789</v>
      </c>
      <c r="M128" s="20" t="str">
        <f t="shared" si="96"/>
        <v>N</v>
      </c>
      <c r="N128" s="15" t="s">
        <v>790</v>
      </c>
      <c r="O128" s="20" t="str">
        <f t="shared" si="97"/>
        <v>Y</v>
      </c>
      <c r="P128" s="15" t="s">
        <v>789</v>
      </c>
      <c r="Q128" s="20" t="str">
        <f t="shared" si="98"/>
        <v>N</v>
      </c>
      <c r="R128" s="26">
        <v>1</v>
      </c>
      <c r="S128" s="79" t="s">
        <v>534</v>
      </c>
      <c r="T128" s="323" t="s">
        <v>1254</v>
      </c>
      <c r="U128" s="407" t="s">
        <v>1114</v>
      </c>
      <c r="V128" s="15" t="s">
        <v>818</v>
      </c>
      <c r="W128" s="15" t="s">
        <v>818</v>
      </c>
    </row>
    <row r="129" spans="1:23" s="65" customFormat="1" ht="86.4" x14ac:dyDescent="0.3">
      <c r="A129" s="26" t="s">
        <v>9</v>
      </c>
      <c r="B129" s="72" t="s">
        <v>519</v>
      </c>
      <c r="C129" s="72" t="s">
        <v>548</v>
      </c>
      <c r="D129" s="58" t="s">
        <v>449</v>
      </c>
      <c r="E129" s="77" t="s">
        <v>529</v>
      </c>
      <c r="F129" s="24">
        <v>0.65</v>
      </c>
      <c r="G129" s="26">
        <v>1</v>
      </c>
      <c r="H129" s="26">
        <v>15</v>
      </c>
      <c r="I129" s="26" t="s">
        <v>452</v>
      </c>
      <c r="J129" s="77" t="s">
        <v>902</v>
      </c>
      <c r="K129" s="77" t="s">
        <v>454</v>
      </c>
      <c r="L129" s="15" t="s">
        <v>790</v>
      </c>
      <c r="M129" s="20" t="str">
        <f t="shared" si="96"/>
        <v>Y</v>
      </c>
      <c r="N129" s="15" t="s">
        <v>789</v>
      </c>
      <c r="O129" s="20" t="str">
        <f t="shared" si="97"/>
        <v>N</v>
      </c>
      <c r="P129" s="15" t="s">
        <v>789</v>
      </c>
      <c r="Q129" s="20" t="str">
        <f t="shared" si="98"/>
        <v>N</v>
      </c>
      <c r="R129" s="26">
        <v>1</v>
      </c>
      <c r="S129" s="79" t="s">
        <v>535</v>
      </c>
      <c r="T129" s="323" t="s">
        <v>1254</v>
      </c>
      <c r="U129" s="407" t="s">
        <v>1114</v>
      </c>
      <c r="V129" s="15" t="s">
        <v>818</v>
      </c>
      <c r="W129" s="15" t="s">
        <v>818</v>
      </c>
    </row>
    <row r="130" spans="1:23" s="65" customFormat="1" ht="158.4" x14ac:dyDescent="0.3">
      <c r="A130" s="26" t="s">
        <v>9</v>
      </c>
      <c r="B130" s="72" t="s">
        <v>519</v>
      </c>
      <c r="C130" s="72" t="s">
        <v>548</v>
      </c>
      <c r="D130" s="58" t="s">
        <v>449</v>
      </c>
      <c r="E130" s="77" t="s">
        <v>1292</v>
      </c>
      <c r="F130" s="24">
        <v>0.1</v>
      </c>
      <c r="G130" s="26">
        <v>1</v>
      </c>
      <c r="H130" s="26">
        <v>150</v>
      </c>
      <c r="I130" s="26" t="s">
        <v>452</v>
      </c>
      <c r="J130" s="77" t="s">
        <v>443</v>
      </c>
      <c r="K130" s="77" t="s">
        <v>1292</v>
      </c>
      <c r="L130" s="15" t="s">
        <v>789</v>
      </c>
      <c r="M130" s="20" t="str">
        <f t="shared" si="96"/>
        <v>N</v>
      </c>
      <c r="N130" s="15" t="s">
        <v>790</v>
      </c>
      <c r="O130" s="20" t="str">
        <f t="shared" si="97"/>
        <v>Y</v>
      </c>
      <c r="P130" s="15" t="s">
        <v>790</v>
      </c>
      <c r="Q130" s="20" t="str">
        <f t="shared" si="98"/>
        <v>Y</v>
      </c>
      <c r="R130" s="26">
        <v>1</v>
      </c>
      <c r="S130" s="79" t="s">
        <v>536</v>
      </c>
      <c r="T130" s="56" t="s">
        <v>537</v>
      </c>
      <c r="U130" s="15" t="s">
        <v>824</v>
      </c>
      <c r="V130" s="15" t="s">
        <v>824</v>
      </c>
      <c r="W130" s="15" t="s">
        <v>815</v>
      </c>
    </row>
    <row r="131" spans="1:23" s="65" customFormat="1" ht="28.8" x14ac:dyDescent="0.3">
      <c r="A131" s="26" t="s">
        <v>9</v>
      </c>
      <c r="B131" s="72" t="s">
        <v>519</v>
      </c>
      <c r="C131" s="72" t="s">
        <v>548</v>
      </c>
      <c r="D131" s="58" t="s">
        <v>449</v>
      </c>
      <c r="E131" s="72" t="s">
        <v>487</v>
      </c>
      <c r="F131" s="24">
        <v>0.05</v>
      </c>
      <c r="G131" s="26">
        <v>6</v>
      </c>
      <c r="H131" s="26">
        <v>60</v>
      </c>
      <c r="I131" s="26" t="s">
        <v>452</v>
      </c>
      <c r="J131" s="77" t="s">
        <v>433</v>
      </c>
      <c r="K131" s="78" t="s">
        <v>454</v>
      </c>
      <c r="L131" s="15" t="s">
        <v>789</v>
      </c>
      <c r="M131" s="20" t="str">
        <f t="shared" si="96"/>
        <v>N</v>
      </c>
      <c r="N131" s="15" t="s">
        <v>789</v>
      </c>
      <c r="O131" s="20" t="str">
        <f t="shared" si="97"/>
        <v>N</v>
      </c>
      <c r="P131" s="15" t="s">
        <v>790</v>
      </c>
      <c r="Q131" s="20" t="str">
        <f t="shared" si="98"/>
        <v>Y</v>
      </c>
      <c r="R131" s="26">
        <v>1</v>
      </c>
      <c r="S131" s="432" t="s">
        <v>545</v>
      </c>
      <c r="T131" s="323" t="s">
        <v>1105</v>
      </c>
      <c r="U131" s="15" t="s">
        <v>824</v>
      </c>
      <c r="V131" s="15" t="s">
        <v>1114</v>
      </c>
      <c r="W131" s="15" t="s">
        <v>1114</v>
      </c>
    </row>
    <row r="132" spans="1:23" s="65" customFormat="1" ht="72" x14ac:dyDescent="0.3">
      <c r="A132" s="26" t="s">
        <v>9</v>
      </c>
      <c r="B132" s="72" t="s">
        <v>519</v>
      </c>
      <c r="C132" s="72" t="s">
        <v>548</v>
      </c>
      <c r="D132" s="58" t="s">
        <v>449</v>
      </c>
      <c r="E132" s="75" t="s">
        <v>500</v>
      </c>
      <c r="F132" s="24">
        <v>0.05</v>
      </c>
      <c r="G132" s="26">
        <v>10</v>
      </c>
      <c r="H132" s="26">
        <v>60</v>
      </c>
      <c r="I132" s="26" t="s">
        <v>452</v>
      </c>
      <c r="J132" s="77" t="s">
        <v>433</v>
      </c>
      <c r="K132" s="78" t="s">
        <v>454</v>
      </c>
      <c r="L132" s="15" t="s">
        <v>789</v>
      </c>
      <c r="M132" s="20" t="str">
        <f t="shared" si="96"/>
        <v>N</v>
      </c>
      <c r="N132" s="15" t="s">
        <v>789</v>
      </c>
      <c r="O132" s="20" t="str">
        <f t="shared" si="97"/>
        <v>N</v>
      </c>
      <c r="P132" s="15" t="s">
        <v>790</v>
      </c>
      <c r="Q132" s="20" t="str">
        <f t="shared" si="98"/>
        <v>Y</v>
      </c>
      <c r="R132" s="26">
        <v>0.2</v>
      </c>
      <c r="S132" s="79" t="s">
        <v>546</v>
      </c>
      <c r="T132" s="323" t="s">
        <v>1105</v>
      </c>
      <c r="U132" s="15" t="s">
        <v>824</v>
      </c>
      <c r="V132" s="15" t="s">
        <v>1114</v>
      </c>
      <c r="W132" s="15" t="s">
        <v>1114</v>
      </c>
    </row>
    <row r="133" spans="1:23" s="65" customFormat="1" ht="72" x14ac:dyDescent="0.3">
      <c r="A133" s="26" t="s">
        <v>9</v>
      </c>
      <c r="B133" s="72" t="s">
        <v>519</v>
      </c>
      <c r="C133" s="72" t="s">
        <v>548</v>
      </c>
      <c r="D133" s="58" t="s">
        <v>449</v>
      </c>
      <c r="E133" s="77" t="s">
        <v>540</v>
      </c>
      <c r="F133" s="24">
        <v>0.1</v>
      </c>
      <c r="G133" s="26">
        <v>3</v>
      </c>
      <c r="H133" s="26">
        <v>60</v>
      </c>
      <c r="I133" s="26" t="s">
        <v>452</v>
      </c>
      <c r="J133" s="77" t="s">
        <v>433</v>
      </c>
      <c r="K133" s="77" t="s">
        <v>454</v>
      </c>
      <c r="L133" s="15" t="s">
        <v>789</v>
      </c>
      <c r="M133" s="20" t="str">
        <f t="shared" si="96"/>
        <v>N</v>
      </c>
      <c r="N133" s="15" t="s">
        <v>789</v>
      </c>
      <c r="O133" s="20" t="str">
        <f t="shared" si="97"/>
        <v>N</v>
      </c>
      <c r="P133" s="15" t="s">
        <v>790</v>
      </c>
      <c r="Q133" s="20" t="str">
        <f t="shared" si="98"/>
        <v>Y</v>
      </c>
      <c r="R133" s="26">
        <v>1</v>
      </c>
      <c r="S133" s="79" t="s">
        <v>541</v>
      </c>
      <c r="T133" s="323" t="s">
        <v>1105</v>
      </c>
      <c r="U133" s="341" t="s">
        <v>824</v>
      </c>
      <c r="V133" s="341" t="s">
        <v>1114</v>
      </c>
      <c r="W133" s="341" t="s">
        <v>1114</v>
      </c>
    </row>
    <row r="134" spans="1:23" s="65" customFormat="1" ht="86.4" x14ac:dyDescent="0.3">
      <c r="A134" s="117" t="s">
        <v>361</v>
      </c>
      <c r="B134" s="72" t="s">
        <v>553</v>
      </c>
      <c r="C134" s="72" t="s">
        <v>554</v>
      </c>
      <c r="D134" s="58" t="s">
        <v>449</v>
      </c>
      <c r="E134" s="77" t="s">
        <v>493</v>
      </c>
      <c r="F134" s="27">
        <v>1</v>
      </c>
      <c r="G134" s="26" t="s">
        <v>454</v>
      </c>
      <c r="H134" s="26" t="s">
        <v>454</v>
      </c>
      <c r="I134" s="26" t="s">
        <v>454</v>
      </c>
      <c r="J134" s="77" t="s">
        <v>454</v>
      </c>
      <c r="K134" s="77" t="s">
        <v>454</v>
      </c>
      <c r="L134" s="15" t="s">
        <v>790</v>
      </c>
      <c r="M134" s="20" t="str">
        <f t="shared" si="96"/>
        <v>Y</v>
      </c>
      <c r="N134" s="15" t="s">
        <v>790</v>
      </c>
      <c r="O134" s="20" t="str">
        <f t="shared" si="97"/>
        <v>Y</v>
      </c>
      <c r="P134" s="15" t="s">
        <v>789</v>
      </c>
      <c r="Q134" s="20" t="str">
        <f t="shared" si="98"/>
        <v>N</v>
      </c>
      <c r="R134" s="26" t="s">
        <v>454</v>
      </c>
      <c r="S134" s="432" t="s">
        <v>737</v>
      </c>
      <c r="T134" s="347" t="s">
        <v>1105</v>
      </c>
      <c r="U134" s="341" t="s">
        <v>818</v>
      </c>
      <c r="V134" s="341" t="s">
        <v>1105</v>
      </c>
      <c r="W134" s="341" t="s">
        <v>1105</v>
      </c>
    </row>
    <row r="135" spans="1:23" s="65" customFormat="1" ht="86.4" x14ac:dyDescent="0.3">
      <c r="A135" s="117" t="s">
        <v>361</v>
      </c>
      <c r="B135" s="72" t="s">
        <v>553</v>
      </c>
      <c r="C135" s="72" t="s">
        <v>554</v>
      </c>
      <c r="D135" s="58" t="s">
        <v>449</v>
      </c>
      <c r="E135" s="77" t="s">
        <v>521</v>
      </c>
      <c r="F135" s="24">
        <v>0.8</v>
      </c>
      <c r="G135" s="26" t="s">
        <v>454</v>
      </c>
      <c r="H135" s="26" t="s">
        <v>454</v>
      </c>
      <c r="I135" s="26" t="s">
        <v>454</v>
      </c>
      <c r="J135" s="77" t="s">
        <v>454</v>
      </c>
      <c r="K135" s="77" t="s">
        <v>454</v>
      </c>
      <c r="L135" s="15" t="s">
        <v>790</v>
      </c>
      <c r="M135" s="20" t="str">
        <f t="shared" si="96"/>
        <v>Y</v>
      </c>
      <c r="N135" s="15" t="s">
        <v>790</v>
      </c>
      <c r="O135" s="20" t="str">
        <f t="shared" si="97"/>
        <v>Y</v>
      </c>
      <c r="P135" s="15" t="s">
        <v>789</v>
      </c>
      <c r="Q135" s="20" t="str">
        <f t="shared" si="98"/>
        <v>N</v>
      </c>
      <c r="R135" s="26" t="s">
        <v>454</v>
      </c>
      <c r="S135" s="79" t="s">
        <v>522</v>
      </c>
      <c r="T135" s="417" t="s">
        <v>1226</v>
      </c>
      <c r="U135" s="406" t="s">
        <v>815</v>
      </c>
      <c r="V135" s="15" t="s">
        <v>1105</v>
      </c>
      <c r="W135" s="15" t="s">
        <v>1105</v>
      </c>
    </row>
    <row r="136" spans="1:23" s="65" customFormat="1" ht="86.4" x14ac:dyDescent="0.3">
      <c r="A136" s="117" t="s">
        <v>361</v>
      </c>
      <c r="B136" s="72" t="s">
        <v>553</v>
      </c>
      <c r="C136" s="72" t="s">
        <v>554</v>
      </c>
      <c r="D136" s="58" t="s">
        <v>449</v>
      </c>
      <c r="E136" s="77" t="s">
        <v>523</v>
      </c>
      <c r="F136" s="24">
        <v>0.2</v>
      </c>
      <c r="G136" s="26" t="s">
        <v>454</v>
      </c>
      <c r="H136" s="26" t="s">
        <v>454</v>
      </c>
      <c r="I136" s="26" t="s">
        <v>454</v>
      </c>
      <c r="J136" s="77" t="s">
        <v>454</v>
      </c>
      <c r="K136" s="77" t="s">
        <v>454</v>
      </c>
      <c r="L136" s="15" t="s">
        <v>790</v>
      </c>
      <c r="M136" s="20" t="str">
        <f t="shared" si="96"/>
        <v>Y</v>
      </c>
      <c r="N136" s="15" t="s">
        <v>790</v>
      </c>
      <c r="O136" s="20" t="str">
        <f t="shared" si="97"/>
        <v>Y</v>
      </c>
      <c r="P136" s="15" t="s">
        <v>789</v>
      </c>
      <c r="Q136" s="20" t="str">
        <f t="shared" si="98"/>
        <v>N</v>
      </c>
      <c r="R136" s="26" t="s">
        <v>454</v>
      </c>
      <c r="S136" s="432" t="s">
        <v>524</v>
      </c>
      <c r="T136" s="417" t="s">
        <v>1227</v>
      </c>
      <c r="U136" s="341" t="s">
        <v>815</v>
      </c>
      <c r="V136" s="15" t="s">
        <v>1105</v>
      </c>
      <c r="W136" s="15" t="s">
        <v>1105</v>
      </c>
    </row>
    <row r="137" spans="1:23" s="65" customFormat="1" ht="84" customHeight="1" x14ac:dyDescent="0.3">
      <c r="A137" s="117" t="s">
        <v>361</v>
      </c>
      <c r="B137" s="72" t="s">
        <v>553</v>
      </c>
      <c r="C137" s="72" t="s">
        <v>554</v>
      </c>
      <c r="D137" s="58" t="s">
        <v>449</v>
      </c>
      <c r="E137" s="77" t="s">
        <v>1302</v>
      </c>
      <c r="F137" s="24">
        <v>0.1</v>
      </c>
      <c r="G137" s="26">
        <v>1</v>
      </c>
      <c r="H137" s="26">
        <v>120</v>
      </c>
      <c r="I137" s="26" t="s">
        <v>452</v>
      </c>
      <c r="J137" s="77" t="s">
        <v>443</v>
      </c>
      <c r="K137" s="77" t="s">
        <v>555</v>
      </c>
      <c r="L137" s="15" t="s">
        <v>789</v>
      </c>
      <c r="M137" s="20" t="str">
        <f t="shared" si="96"/>
        <v>N</v>
      </c>
      <c r="N137" s="15" t="s">
        <v>790</v>
      </c>
      <c r="O137" s="20" t="str">
        <f t="shared" si="97"/>
        <v>Y</v>
      </c>
      <c r="P137" s="15" t="s">
        <v>789</v>
      </c>
      <c r="Q137" s="20" t="str">
        <f t="shared" si="98"/>
        <v>N</v>
      </c>
      <c r="R137" s="26">
        <v>1</v>
      </c>
      <c r="S137" s="432" t="s">
        <v>556</v>
      </c>
      <c r="T137" s="347" t="s">
        <v>1166</v>
      </c>
      <c r="U137" s="341" t="s">
        <v>824</v>
      </c>
      <c r="V137" s="341" t="s">
        <v>818</v>
      </c>
      <c r="W137" s="341" t="s">
        <v>818</v>
      </c>
    </row>
    <row r="138" spans="1:23" s="65" customFormat="1" ht="86.4" x14ac:dyDescent="0.3">
      <c r="A138" s="117" t="s">
        <v>361</v>
      </c>
      <c r="B138" s="72" t="s">
        <v>553</v>
      </c>
      <c r="C138" s="72" t="s">
        <v>554</v>
      </c>
      <c r="D138" s="58" t="s">
        <v>449</v>
      </c>
      <c r="E138" s="77" t="s">
        <v>1294</v>
      </c>
      <c r="F138" s="27">
        <v>0.25</v>
      </c>
      <c r="G138" s="26">
        <v>1</v>
      </c>
      <c r="H138" s="26">
        <v>45</v>
      </c>
      <c r="I138" s="26" t="s">
        <v>452</v>
      </c>
      <c r="J138" s="77" t="s">
        <v>443</v>
      </c>
      <c r="K138" s="77" t="s">
        <v>1294</v>
      </c>
      <c r="L138" s="15" t="s">
        <v>789</v>
      </c>
      <c r="M138" s="20" t="str">
        <f t="shared" si="96"/>
        <v>N</v>
      </c>
      <c r="N138" s="15" t="s">
        <v>790</v>
      </c>
      <c r="O138" s="20" t="str">
        <f t="shared" si="97"/>
        <v>Y</v>
      </c>
      <c r="P138" s="15" t="s">
        <v>789</v>
      </c>
      <c r="Q138" s="20" t="str">
        <f t="shared" si="98"/>
        <v>N</v>
      </c>
      <c r="R138" s="26">
        <v>1</v>
      </c>
      <c r="S138" s="79" t="s">
        <v>557</v>
      </c>
      <c r="T138" s="323" t="s">
        <v>1256</v>
      </c>
      <c r="U138" s="406" t="s">
        <v>818</v>
      </c>
      <c r="V138" s="341" t="s">
        <v>818</v>
      </c>
      <c r="W138" s="341" t="s">
        <v>818</v>
      </c>
    </row>
    <row r="139" spans="1:23" s="65" customFormat="1" ht="72" x14ac:dyDescent="0.3">
      <c r="A139" s="117" t="s">
        <v>361</v>
      </c>
      <c r="B139" s="72" t="s">
        <v>553</v>
      </c>
      <c r="C139" s="72" t="s">
        <v>554</v>
      </c>
      <c r="D139" s="58" t="s">
        <v>449</v>
      </c>
      <c r="E139" s="77" t="s">
        <v>489</v>
      </c>
      <c r="F139" s="27">
        <v>0.24</v>
      </c>
      <c r="G139" s="26">
        <v>1</v>
      </c>
      <c r="H139" s="26">
        <v>45</v>
      </c>
      <c r="I139" s="26" t="s">
        <v>452</v>
      </c>
      <c r="J139" s="77" t="s">
        <v>424</v>
      </c>
      <c r="K139" s="77" t="s">
        <v>454</v>
      </c>
      <c r="L139" s="15" t="s">
        <v>789</v>
      </c>
      <c r="M139" s="20" t="str">
        <f t="shared" si="96"/>
        <v>N</v>
      </c>
      <c r="N139" s="15" t="s">
        <v>790</v>
      </c>
      <c r="O139" s="20" t="str">
        <f t="shared" si="97"/>
        <v>Y</v>
      </c>
      <c r="P139" s="15" t="s">
        <v>789</v>
      </c>
      <c r="Q139" s="20" t="str">
        <f t="shared" si="98"/>
        <v>N</v>
      </c>
      <c r="R139" s="26">
        <v>1</v>
      </c>
      <c r="S139" s="79" t="s">
        <v>558</v>
      </c>
      <c r="T139" s="323" t="s">
        <v>1137</v>
      </c>
      <c r="U139" s="15" t="s">
        <v>818</v>
      </c>
      <c r="V139" s="15" t="s">
        <v>818</v>
      </c>
      <c r="W139" s="15" t="s">
        <v>818</v>
      </c>
    </row>
    <row r="140" spans="1:23" s="65" customFormat="1" ht="183.45" customHeight="1" x14ac:dyDescent="0.3">
      <c r="A140" s="117" t="s">
        <v>361</v>
      </c>
      <c r="B140" s="72" t="s">
        <v>553</v>
      </c>
      <c r="C140" s="72" t="s">
        <v>554</v>
      </c>
      <c r="D140" s="58" t="s">
        <v>449</v>
      </c>
      <c r="E140" s="77" t="s">
        <v>1292</v>
      </c>
      <c r="F140" s="27">
        <v>0.4</v>
      </c>
      <c r="G140" s="26">
        <v>6</v>
      </c>
      <c r="H140" s="26">
        <v>150</v>
      </c>
      <c r="I140" s="26" t="s">
        <v>452</v>
      </c>
      <c r="J140" s="77" t="s">
        <v>443</v>
      </c>
      <c r="K140" s="77" t="s">
        <v>1292</v>
      </c>
      <c r="L140" s="15" t="s">
        <v>789</v>
      </c>
      <c r="M140" s="20" t="str">
        <f t="shared" si="96"/>
        <v>N</v>
      </c>
      <c r="N140" s="15" t="s">
        <v>790</v>
      </c>
      <c r="O140" s="20" t="str">
        <f t="shared" si="97"/>
        <v>Y</v>
      </c>
      <c r="P140" s="15" t="s">
        <v>790</v>
      </c>
      <c r="Q140" s="20" t="str">
        <f t="shared" si="98"/>
        <v>Y</v>
      </c>
      <c r="R140" s="26">
        <v>1</v>
      </c>
      <c r="S140" s="79" t="s">
        <v>536</v>
      </c>
      <c r="T140" s="323" t="s">
        <v>1190</v>
      </c>
      <c r="U140" s="341" t="s">
        <v>818</v>
      </c>
      <c r="V140" s="341" t="s">
        <v>818</v>
      </c>
      <c r="W140" s="341" t="s">
        <v>815</v>
      </c>
    </row>
    <row r="141" spans="1:23" s="65" customFormat="1" ht="201.6" x14ac:dyDescent="0.3">
      <c r="A141" s="117" t="s">
        <v>361</v>
      </c>
      <c r="B141" s="72" t="s">
        <v>553</v>
      </c>
      <c r="C141" s="72" t="s">
        <v>554</v>
      </c>
      <c r="D141" s="58" t="s">
        <v>449</v>
      </c>
      <c r="E141" s="77" t="s">
        <v>1290</v>
      </c>
      <c r="F141" s="27">
        <v>0.1</v>
      </c>
      <c r="G141" s="26">
        <v>1</v>
      </c>
      <c r="H141" s="26">
        <v>4320</v>
      </c>
      <c r="I141" s="26" t="s">
        <v>452</v>
      </c>
      <c r="J141" s="77" t="s">
        <v>443</v>
      </c>
      <c r="K141" s="77" t="s">
        <v>1313</v>
      </c>
      <c r="L141" s="15" t="s">
        <v>789</v>
      </c>
      <c r="M141" s="20" t="str">
        <f t="shared" si="96"/>
        <v>N</v>
      </c>
      <c r="N141" s="15" t="s">
        <v>790</v>
      </c>
      <c r="O141" s="20" t="str">
        <f t="shared" si="97"/>
        <v>Y</v>
      </c>
      <c r="P141" s="15" t="s">
        <v>789</v>
      </c>
      <c r="Q141" s="20" t="str">
        <f t="shared" si="98"/>
        <v>N</v>
      </c>
      <c r="R141" s="26">
        <v>1</v>
      </c>
      <c r="S141" s="79" t="s">
        <v>560</v>
      </c>
      <c r="T141" s="323" t="s">
        <v>1105</v>
      </c>
      <c r="U141" s="341" t="s">
        <v>824</v>
      </c>
      <c r="V141" s="341" t="s">
        <v>824</v>
      </c>
      <c r="W141" s="405" t="s">
        <v>824</v>
      </c>
    </row>
    <row r="142" spans="1:23" s="65" customFormat="1" ht="129.6" x14ac:dyDescent="0.3">
      <c r="A142" s="117" t="s">
        <v>361</v>
      </c>
      <c r="B142" s="72" t="s">
        <v>553</v>
      </c>
      <c r="C142" s="72" t="s">
        <v>554</v>
      </c>
      <c r="D142" s="58" t="s">
        <v>449</v>
      </c>
      <c r="E142" s="77" t="s">
        <v>1299</v>
      </c>
      <c r="F142" s="27">
        <v>0.05</v>
      </c>
      <c r="G142" s="26">
        <v>1</v>
      </c>
      <c r="H142" s="26">
        <v>3</v>
      </c>
      <c r="I142" s="26" t="s">
        <v>559</v>
      </c>
      <c r="J142" s="77" t="s">
        <v>443</v>
      </c>
      <c r="K142" s="77" t="s">
        <v>1299</v>
      </c>
      <c r="L142" s="15" t="s">
        <v>789</v>
      </c>
      <c r="M142" s="20" t="str">
        <f t="shared" si="96"/>
        <v>N</v>
      </c>
      <c r="N142" s="15" t="s">
        <v>790</v>
      </c>
      <c r="O142" s="20" t="str">
        <f t="shared" si="97"/>
        <v>Y</v>
      </c>
      <c r="P142" s="15" t="s">
        <v>789</v>
      </c>
      <c r="Q142" s="20" t="str">
        <f t="shared" si="98"/>
        <v>N</v>
      </c>
      <c r="R142" s="26">
        <v>1</v>
      </c>
      <c r="S142" s="79" t="s">
        <v>561</v>
      </c>
      <c r="T142" s="347" t="s">
        <v>1105</v>
      </c>
      <c r="U142" s="341" t="s">
        <v>818</v>
      </c>
      <c r="V142" s="341" t="s">
        <v>818</v>
      </c>
      <c r="W142" s="341" t="s">
        <v>1160</v>
      </c>
    </row>
    <row r="143" spans="1:23" s="65" customFormat="1" ht="201.6" x14ac:dyDescent="0.3">
      <c r="A143" s="117" t="s">
        <v>361</v>
      </c>
      <c r="B143" s="72" t="s">
        <v>553</v>
      </c>
      <c r="C143" s="72" t="s">
        <v>554</v>
      </c>
      <c r="D143" s="58" t="s">
        <v>449</v>
      </c>
      <c r="E143" s="77" t="s">
        <v>410</v>
      </c>
      <c r="F143" s="27">
        <v>0.4</v>
      </c>
      <c r="G143" s="26">
        <v>2</v>
      </c>
      <c r="H143" s="26">
        <v>90</v>
      </c>
      <c r="I143" s="26" t="s">
        <v>452</v>
      </c>
      <c r="J143" s="77" t="s">
        <v>443</v>
      </c>
      <c r="K143" s="77" t="s">
        <v>1309</v>
      </c>
      <c r="L143" s="15" t="s">
        <v>789</v>
      </c>
      <c r="M143" s="20" t="str">
        <f t="shared" si="96"/>
        <v>N</v>
      </c>
      <c r="N143" s="15" t="s">
        <v>790</v>
      </c>
      <c r="O143" s="20" t="str">
        <f t="shared" si="97"/>
        <v>Y</v>
      </c>
      <c r="P143" s="15" t="s">
        <v>789</v>
      </c>
      <c r="Q143" s="20" t="str">
        <f t="shared" si="98"/>
        <v>N</v>
      </c>
      <c r="R143" s="26">
        <v>1</v>
      </c>
      <c r="S143" s="79" t="s">
        <v>562</v>
      </c>
      <c r="T143" s="347" t="s">
        <v>1159</v>
      </c>
      <c r="U143" s="341" t="s">
        <v>818</v>
      </c>
      <c r="V143" s="341" t="s">
        <v>818</v>
      </c>
      <c r="W143" s="341" t="s">
        <v>818</v>
      </c>
    </row>
    <row r="144" spans="1:23" s="65" customFormat="1" ht="201.6" x14ac:dyDescent="0.3">
      <c r="A144" s="117" t="s">
        <v>361</v>
      </c>
      <c r="B144" s="72" t="s">
        <v>553</v>
      </c>
      <c r="C144" s="72" t="s">
        <v>554</v>
      </c>
      <c r="D144" s="58" t="s">
        <v>449</v>
      </c>
      <c r="E144" s="77" t="s">
        <v>410</v>
      </c>
      <c r="F144" s="27">
        <v>0.04</v>
      </c>
      <c r="G144" s="26">
        <v>8</v>
      </c>
      <c r="H144" s="26">
        <v>90</v>
      </c>
      <c r="I144" s="26" t="s">
        <v>452</v>
      </c>
      <c r="J144" s="77" t="s">
        <v>443</v>
      </c>
      <c r="K144" s="77" t="s">
        <v>1309</v>
      </c>
      <c r="L144" s="15" t="s">
        <v>789</v>
      </c>
      <c r="M144" s="20" t="str">
        <f t="shared" si="96"/>
        <v>N</v>
      </c>
      <c r="N144" s="15" t="s">
        <v>790</v>
      </c>
      <c r="O144" s="20" t="str">
        <f t="shared" si="97"/>
        <v>Y</v>
      </c>
      <c r="P144" s="15" t="s">
        <v>789</v>
      </c>
      <c r="Q144" s="20" t="str">
        <f t="shared" si="98"/>
        <v>N</v>
      </c>
      <c r="R144" s="26">
        <v>1</v>
      </c>
      <c r="S144" s="79" t="s">
        <v>563</v>
      </c>
      <c r="T144" s="347" t="s">
        <v>1159</v>
      </c>
      <c r="U144" s="341" t="s">
        <v>818</v>
      </c>
      <c r="V144" s="341" t="s">
        <v>818</v>
      </c>
      <c r="W144" s="341" t="s">
        <v>818</v>
      </c>
    </row>
    <row r="145" spans="1:23" s="65" customFormat="1" ht="120.45" customHeight="1" x14ac:dyDescent="0.3">
      <c r="A145" s="117" t="s">
        <v>361</v>
      </c>
      <c r="B145" s="72" t="s">
        <v>553</v>
      </c>
      <c r="C145" s="72" t="s">
        <v>554</v>
      </c>
      <c r="D145" s="58" t="s">
        <v>449</v>
      </c>
      <c r="E145" s="77" t="s">
        <v>1296</v>
      </c>
      <c r="F145" s="27">
        <v>0.15</v>
      </c>
      <c r="G145" s="26">
        <v>4</v>
      </c>
      <c r="H145" s="26">
        <v>60</v>
      </c>
      <c r="I145" s="26" t="s">
        <v>452</v>
      </c>
      <c r="J145" s="77" t="s">
        <v>443</v>
      </c>
      <c r="K145" s="77" t="s">
        <v>1296</v>
      </c>
      <c r="L145" s="15" t="s">
        <v>789</v>
      </c>
      <c r="M145" s="20" t="str">
        <f t="shared" si="96"/>
        <v>N</v>
      </c>
      <c r="N145" s="15" t="s">
        <v>790</v>
      </c>
      <c r="O145" s="20" t="str">
        <f t="shared" si="97"/>
        <v>Y</v>
      </c>
      <c r="P145" s="15" t="s">
        <v>789</v>
      </c>
      <c r="Q145" s="20" t="str">
        <f t="shared" si="98"/>
        <v>N</v>
      </c>
      <c r="R145" s="26">
        <v>1</v>
      </c>
      <c r="S145" s="79" t="s">
        <v>564</v>
      </c>
      <c r="T145" s="347" t="s">
        <v>1163</v>
      </c>
      <c r="U145" s="341" t="s">
        <v>818</v>
      </c>
      <c r="V145" s="341" t="s">
        <v>818</v>
      </c>
      <c r="W145" s="341" t="s">
        <v>818</v>
      </c>
    </row>
    <row r="146" spans="1:23" s="65" customFormat="1" ht="86.4" x14ac:dyDescent="0.3">
      <c r="A146" s="117" t="s">
        <v>361</v>
      </c>
      <c r="B146" s="72" t="s">
        <v>553</v>
      </c>
      <c r="C146" s="72" t="s">
        <v>554</v>
      </c>
      <c r="D146" s="58" t="s">
        <v>449</v>
      </c>
      <c r="E146" s="77" t="s">
        <v>565</v>
      </c>
      <c r="F146" s="27">
        <v>0.33</v>
      </c>
      <c r="G146" s="26">
        <v>1</v>
      </c>
      <c r="H146" s="26">
        <v>30</v>
      </c>
      <c r="I146" s="26" t="s">
        <v>452</v>
      </c>
      <c r="J146" s="77" t="s">
        <v>428</v>
      </c>
      <c r="K146" s="77" t="s">
        <v>454</v>
      </c>
      <c r="L146" s="15" t="s">
        <v>790</v>
      </c>
      <c r="M146" s="20" t="str">
        <f t="shared" si="96"/>
        <v>Y</v>
      </c>
      <c r="N146" s="15" t="s">
        <v>789</v>
      </c>
      <c r="O146" s="20" t="str">
        <f t="shared" si="97"/>
        <v>N</v>
      </c>
      <c r="P146" s="15" t="s">
        <v>789</v>
      </c>
      <c r="Q146" s="20" t="str">
        <f t="shared" si="98"/>
        <v>N</v>
      </c>
      <c r="R146" s="26">
        <v>1</v>
      </c>
      <c r="S146" s="79" t="s">
        <v>566</v>
      </c>
      <c r="T146" s="417" t="s">
        <v>1105</v>
      </c>
      <c r="U146" s="405" t="s">
        <v>824</v>
      </c>
      <c r="V146" s="405" t="s">
        <v>824</v>
      </c>
      <c r="W146" s="405" t="s">
        <v>824</v>
      </c>
    </row>
    <row r="147" spans="1:23" s="65" customFormat="1" ht="100.8" x14ac:dyDescent="0.3">
      <c r="A147" s="117" t="s">
        <v>361</v>
      </c>
      <c r="B147" s="72" t="s">
        <v>553</v>
      </c>
      <c r="C147" s="72" t="s">
        <v>554</v>
      </c>
      <c r="D147" s="58" t="s">
        <v>449</v>
      </c>
      <c r="E147" s="77" t="s">
        <v>565</v>
      </c>
      <c r="F147" s="27">
        <v>0.33</v>
      </c>
      <c r="G147" s="26">
        <v>2</v>
      </c>
      <c r="H147" s="26">
        <v>30</v>
      </c>
      <c r="I147" s="26" t="s">
        <v>452</v>
      </c>
      <c r="J147" s="77" t="s">
        <v>1148</v>
      </c>
      <c r="K147" s="77" t="s">
        <v>454</v>
      </c>
      <c r="L147" s="15" t="s">
        <v>790</v>
      </c>
      <c r="M147" s="20" t="str">
        <f t="shared" si="96"/>
        <v>Y</v>
      </c>
      <c r="N147" s="15" t="s">
        <v>789</v>
      </c>
      <c r="O147" s="20" t="str">
        <f t="shared" si="97"/>
        <v>N</v>
      </c>
      <c r="P147" s="15" t="s">
        <v>789</v>
      </c>
      <c r="Q147" s="20" t="str">
        <f t="shared" si="98"/>
        <v>N</v>
      </c>
      <c r="R147" s="26">
        <v>1</v>
      </c>
      <c r="S147" s="79" t="s">
        <v>567</v>
      </c>
      <c r="T147" s="417" t="s">
        <v>1249</v>
      </c>
      <c r="U147" s="405" t="s">
        <v>824</v>
      </c>
      <c r="V147" s="405" t="s">
        <v>818</v>
      </c>
      <c r="W147" s="405" t="s">
        <v>818</v>
      </c>
    </row>
    <row r="148" spans="1:23" s="65" customFormat="1" ht="201.6" x14ac:dyDescent="0.3">
      <c r="A148" s="117" t="s">
        <v>361</v>
      </c>
      <c r="B148" s="72" t="s">
        <v>553</v>
      </c>
      <c r="C148" s="72" t="s">
        <v>554</v>
      </c>
      <c r="D148" s="58" t="s">
        <v>449</v>
      </c>
      <c r="E148" s="77" t="s">
        <v>531</v>
      </c>
      <c r="F148" s="27">
        <v>0.33</v>
      </c>
      <c r="G148" s="26">
        <v>1</v>
      </c>
      <c r="H148" s="26">
        <v>15</v>
      </c>
      <c r="I148" s="26" t="s">
        <v>452</v>
      </c>
      <c r="J148" s="77" t="s">
        <v>532</v>
      </c>
      <c r="K148" s="77" t="s">
        <v>454</v>
      </c>
      <c r="L148" s="15" t="s">
        <v>790</v>
      </c>
      <c r="M148" s="20" t="str">
        <f t="shared" si="96"/>
        <v>Y</v>
      </c>
      <c r="N148" s="15" t="s">
        <v>789</v>
      </c>
      <c r="O148" s="20" t="str">
        <f t="shared" si="97"/>
        <v>N</v>
      </c>
      <c r="P148" s="15" t="s">
        <v>789</v>
      </c>
      <c r="Q148" s="20" t="str">
        <f t="shared" si="98"/>
        <v>N</v>
      </c>
      <c r="R148" s="26">
        <v>1</v>
      </c>
      <c r="S148" s="432" t="s">
        <v>568</v>
      </c>
      <c r="T148" s="323" t="s">
        <v>1161</v>
      </c>
      <c r="U148" s="15" t="s">
        <v>815</v>
      </c>
      <c r="V148" s="15" t="s">
        <v>818</v>
      </c>
      <c r="W148" s="15" t="s">
        <v>818</v>
      </c>
    </row>
    <row r="149" spans="1:23" s="65" customFormat="1" ht="57.6" x14ac:dyDescent="0.3">
      <c r="A149" s="117" t="s">
        <v>361</v>
      </c>
      <c r="B149" s="72" t="s">
        <v>553</v>
      </c>
      <c r="C149" s="72" t="s">
        <v>554</v>
      </c>
      <c r="D149" s="58" t="s">
        <v>449</v>
      </c>
      <c r="E149" s="78" t="s">
        <v>529</v>
      </c>
      <c r="F149" s="24">
        <v>0.8</v>
      </c>
      <c r="G149" s="26">
        <v>6</v>
      </c>
      <c r="H149" s="26">
        <v>20</v>
      </c>
      <c r="I149" s="26" t="s">
        <v>452</v>
      </c>
      <c r="J149" s="77" t="s">
        <v>428</v>
      </c>
      <c r="K149" s="77" t="s">
        <v>454</v>
      </c>
      <c r="L149" s="15" t="s">
        <v>790</v>
      </c>
      <c r="M149" s="20" t="str">
        <f t="shared" si="96"/>
        <v>Y</v>
      </c>
      <c r="N149" s="15" t="s">
        <v>789</v>
      </c>
      <c r="O149" s="20" t="str">
        <f t="shared" si="97"/>
        <v>N</v>
      </c>
      <c r="P149" s="15" t="s">
        <v>789</v>
      </c>
      <c r="Q149" s="20" t="str">
        <f t="shared" si="98"/>
        <v>N</v>
      </c>
      <c r="R149" s="26">
        <v>1</v>
      </c>
      <c r="S149" s="79" t="s">
        <v>569</v>
      </c>
      <c r="T149" s="323" t="s">
        <v>1134</v>
      </c>
      <c r="U149" s="15" t="s">
        <v>818</v>
      </c>
      <c r="V149" s="15" t="s">
        <v>818</v>
      </c>
      <c r="W149" s="15" t="s">
        <v>818</v>
      </c>
    </row>
    <row r="150" spans="1:23" s="65" customFormat="1" ht="129.6" x14ac:dyDescent="0.3">
      <c r="A150" s="117" t="s">
        <v>361</v>
      </c>
      <c r="B150" s="72" t="s">
        <v>553</v>
      </c>
      <c r="C150" s="72" t="s">
        <v>554</v>
      </c>
      <c r="D150" s="58" t="s">
        <v>449</v>
      </c>
      <c r="E150" s="77" t="s">
        <v>1289</v>
      </c>
      <c r="F150" s="24">
        <v>0.5</v>
      </c>
      <c r="G150" s="26">
        <v>10</v>
      </c>
      <c r="H150" s="26">
        <v>60</v>
      </c>
      <c r="I150" s="26" t="s">
        <v>452</v>
      </c>
      <c r="J150" s="77" t="s">
        <v>902</v>
      </c>
      <c r="K150" s="77" t="s">
        <v>454</v>
      </c>
      <c r="L150" s="15" t="s">
        <v>790</v>
      </c>
      <c r="M150" s="20" t="str">
        <f t="shared" si="96"/>
        <v>Y</v>
      </c>
      <c r="N150" s="15" t="s">
        <v>789</v>
      </c>
      <c r="O150" s="20" t="str">
        <f t="shared" si="97"/>
        <v>N</v>
      </c>
      <c r="P150" s="15" t="s">
        <v>789</v>
      </c>
      <c r="Q150" s="20" t="str">
        <f t="shared" si="98"/>
        <v>N</v>
      </c>
      <c r="R150" s="26">
        <v>1</v>
      </c>
      <c r="S150" s="79" t="s">
        <v>570</v>
      </c>
      <c r="T150" s="347" t="s">
        <v>1169</v>
      </c>
      <c r="U150" s="341" t="s">
        <v>818</v>
      </c>
      <c r="V150" s="341" t="s">
        <v>818</v>
      </c>
      <c r="W150" s="341" t="s">
        <v>824</v>
      </c>
    </row>
    <row r="151" spans="1:23" s="65" customFormat="1" ht="144" x14ac:dyDescent="0.3">
      <c r="A151" s="117" t="s">
        <v>361</v>
      </c>
      <c r="B151" s="72" t="s">
        <v>553</v>
      </c>
      <c r="C151" s="72" t="s">
        <v>554</v>
      </c>
      <c r="D151" s="58" t="s">
        <v>449</v>
      </c>
      <c r="E151" s="77" t="s">
        <v>571</v>
      </c>
      <c r="F151" s="24">
        <v>0.6</v>
      </c>
      <c r="G151" s="26">
        <v>12</v>
      </c>
      <c r="H151" s="26">
        <v>60</v>
      </c>
      <c r="I151" s="26" t="s">
        <v>452</v>
      </c>
      <c r="J151" s="77" t="s">
        <v>901</v>
      </c>
      <c r="K151" s="77" t="s">
        <v>454</v>
      </c>
      <c r="L151" s="15" t="s">
        <v>790</v>
      </c>
      <c r="M151" s="20" t="str">
        <f t="shared" si="96"/>
        <v>Y</v>
      </c>
      <c r="N151" s="15" t="s">
        <v>790</v>
      </c>
      <c r="O151" s="20" t="str">
        <f t="shared" si="97"/>
        <v>Y</v>
      </c>
      <c r="P151" s="15" t="s">
        <v>789</v>
      </c>
      <c r="Q151" s="20" t="str">
        <f t="shared" si="98"/>
        <v>N</v>
      </c>
      <c r="R151" s="26">
        <v>1</v>
      </c>
      <c r="S151" s="79" t="s">
        <v>572</v>
      </c>
      <c r="T151" s="347" t="s">
        <v>1105</v>
      </c>
      <c r="U151" s="341" t="s">
        <v>818</v>
      </c>
      <c r="V151" s="341" t="s">
        <v>1133</v>
      </c>
      <c r="W151" s="341" t="s">
        <v>1114</v>
      </c>
    </row>
    <row r="152" spans="1:23" s="65" customFormat="1" ht="72" x14ac:dyDescent="0.3">
      <c r="A152" s="117" t="s">
        <v>361</v>
      </c>
      <c r="B152" s="72" t="s">
        <v>553</v>
      </c>
      <c r="C152" s="72" t="s">
        <v>554</v>
      </c>
      <c r="D152" s="58" t="s">
        <v>449</v>
      </c>
      <c r="E152" s="72" t="s">
        <v>487</v>
      </c>
      <c r="F152" s="24">
        <v>0.2</v>
      </c>
      <c r="G152" s="26">
        <v>6</v>
      </c>
      <c r="H152" s="26">
        <v>60</v>
      </c>
      <c r="I152" s="26" t="s">
        <v>452</v>
      </c>
      <c r="J152" s="77" t="s">
        <v>901</v>
      </c>
      <c r="K152" s="77" t="s">
        <v>454</v>
      </c>
      <c r="L152" s="15" t="s">
        <v>789</v>
      </c>
      <c r="M152" s="20" t="str">
        <f t="shared" si="96"/>
        <v>N</v>
      </c>
      <c r="N152" s="15" t="s">
        <v>789</v>
      </c>
      <c r="O152" s="20" t="str">
        <f t="shared" si="97"/>
        <v>N</v>
      </c>
      <c r="P152" s="15" t="s">
        <v>790</v>
      </c>
      <c r="Q152" s="20" t="str">
        <f t="shared" si="98"/>
        <v>Y</v>
      </c>
      <c r="R152" s="26">
        <v>1</v>
      </c>
      <c r="S152" s="79" t="s">
        <v>573</v>
      </c>
      <c r="T152" s="347" t="s">
        <v>1105</v>
      </c>
      <c r="U152" s="15" t="s">
        <v>1114</v>
      </c>
      <c r="V152" s="15" t="s">
        <v>1114</v>
      </c>
      <c r="W152" s="15" t="s">
        <v>1114</v>
      </c>
    </row>
    <row r="153" spans="1:23" s="65" customFormat="1" ht="158.4" x14ac:dyDescent="0.3">
      <c r="A153" s="117" t="s">
        <v>361</v>
      </c>
      <c r="B153" s="72" t="s">
        <v>553</v>
      </c>
      <c r="C153" s="72" t="s">
        <v>554</v>
      </c>
      <c r="D153" s="58" t="s">
        <v>449</v>
      </c>
      <c r="E153" s="75" t="s">
        <v>500</v>
      </c>
      <c r="F153" s="24">
        <v>0.2</v>
      </c>
      <c r="G153" s="26">
        <v>10</v>
      </c>
      <c r="H153" s="26">
        <v>60</v>
      </c>
      <c r="I153" s="26" t="s">
        <v>452</v>
      </c>
      <c r="J153" s="77" t="s">
        <v>901</v>
      </c>
      <c r="K153" s="77" t="s">
        <v>454</v>
      </c>
      <c r="L153" s="15" t="s">
        <v>789</v>
      </c>
      <c r="M153" s="20" t="str">
        <f t="shared" si="96"/>
        <v>N</v>
      </c>
      <c r="N153" s="15" t="s">
        <v>789</v>
      </c>
      <c r="O153" s="20" t="str">
        <f t="shared" si="97"/>
        <v>N</v>
      </c>
      <c r="P153" s="15" t="s">
        <v>790</v>
      </c>
      <c r="Q153" s="20" t="str">
        <f t="shared" si="98"/>
        <v>Y</v>
      </c>
      <c r="R153" s="26">
        <v>0.2</v>
      </c>
      <c r="S153" s="432" t="s">
        <v>539</v>
      </c>
      <c r="T153" s="347" t="s">
        <v>1105</v>
      </c>
      <c r="U153" s="15" t="s">
        <v>1114</v>
      </c>
      <c r="V153" s="15" t="s">
        <v>1114</v>
      </c>
      <c r="W153" s="15" t="s">
        <v>1114</v>
      </c>
    </row>
    <row r="154" spans="1:23" s="65" customFormat="1" ht="72" x14ac:dyDescent="0.3">
      <c r="A154" s="117" t="s">
        <v>361</v>
      </c>
      <c r="B154" s="72" t="s">
        <v>553</v>
      </c>
      <c r="C154" s="72" t="s">
        <v>554</v>
      </c>
      <c r="D154" s="58" t="s">
        <v>449</v>
      </c>
      <c r="E154" s="77" t="s">
        <v>1303</v>
      </c>
      <c r="F154" s="24">
        <v>0.4</v>
      </c>
      <c r="G154" s="26">
        <v>1</v>
      </c>
      <c r="H154" s="26">
        <v>60</v>
      </c>
      <c r="I154" s="26" t="s">
        <v>452</v>
      </c>
      <c r="J154" s="77" t="s">
        <v>433</v>
      </c>
      <c r="K154" s="77" t="s">
        <v>454</v>
      </c>
      <c r="L154" s="15" t="s">
        <v>789</v>
      </c>
      <c r="M154" s="20" t="str">
        <f t="shared" si="96"/>
        <v>N</v>
      </c>
      <c r="N154" s="15" t="s">
        <v>790</v>
      </c>
      <c r="O154" s="20" t="str">
        <f t="shared" si="97"/>
        <v>Y</v>
      </c>
      <c r="P154" s="15" t="s">
        <v>789</v>
      </c>
      <c r="Q154" s="20" t="str">
        <f t="shared" si="98"/>
        <v>N</v>
      </c>
      <c r="R154" s="26">
        <v>1</v>
      </c>
      <c r="S154" s="79" t="s">
        <v>574</v>
      </c>
      <c r="T154" s="347" t="s">
        <v>1167</v>
      </c>
      <c r="U154" s="341" t="s">
        <v>818</v>
      </c>
      <c r="V154" s="341" t="s">
        <v>818</v>
      </c>
      <c r="W154" s="341" t="s">
        <v>818</v>
      </c>
    </row>
    <row r="155" spans="1:23" s="65" customFormat="1" ht="72" x14ac:dyDescent="0.3">
      <c r="A155" s="117" t="s">
        <v>361</v>
      </c>
      <c r="B155" s="72" t="s">
        <v>553</v>
      </c>
      <c r="C155" s="72" t="s">
        <v>554</v>
      </c>
      <c r="D155" s="58" t="s">
        <v>449</v>
      </c>
      <c r="E155" s="77" t="s">
        <v>1303</v>
      </c>
      <c r="F155" s="24">
        <v>0.16</v>
      </c>
      <c r="G155" s="26">
        <v>3</v>
      </c>
      <c r="H155" s="26">
        <v>30</v>
      </c>
      <c r="I155" s="26" t="s">
        <v>452</v>
      </c>
      <c r="J155" s="77" t="s">
        <v>433</v>
      </c>
      <c r="K155" s="77" t="s">
        <v>454</v>
      </c>
      <c r="L155" s="15" t="s">
        <v>789</v>
      </c>
      <c r="M155" s="20" t="str">
        <f t="shared" si="96"/>
        <v>N</v>
      </c>
      <c r="N155" s="15" t="s">
        <v>790</v>
      </c>
      <c r="O155" s="20" t="str">
        <f t="shared" si="97"/>
        <v>Y</v>
      </c>
      <c r="P155" s="15" t="s">
        <v>789</v>
      </c>
      <c r="Q155" s="20" t="str">
        <f t="shared" si="98"/>
        <v>N</v>
      </c>
      <c r="R155" s="26">
        <v>1</v>
      </c>
      <c r="S155" s="79" t="s">
        <v>575</v>
      </c>
      <c r="T155" s="347" t="s">
        <v>1167</v>
      </c>
      <c r="U155" s="341" t="s">
        <v>818</v>
      </c>
      <c r="V155" s="341" t="s">
        <v>818</v>
      </c>
      <c r="W155" s="341" t="s">
        <v>818</v>
      </c>
    </row>
    <row r="156" spans="1:23" s="65" customFormat="1" ht="72" x14ac:dyDescent="0.3">
      <c r="A156" s="117" t="s">
        <v>361</v>
      </c>
      <c r="B156" s="72" t="s">
        <v>553</v>
      </c>
      <c r="C156" s="72" t="s">
        <v>554</v>
      </c>
      <c r="D156" s="58" t="s">
        <v>449</v>
      </c>
      <c r="E156" s="77" t="s">
        <v>540</v>
      </c>
      <c r="F156" s="24">
        <v>0.8</v>
      </c>
      <c r="G156" s="26">
        <v>10</v>
      </c>
      <c r="H156" s="26">
        <v>60</v>
      </c>
      <c r="I156" s="26" t="s">
        <v>452</v>
      </c>
      <c r="J156" s="77" t="s">
        <v>433</v>
      </c>
      <c r="K156" s="77" t="s">
        <v>454</v>
      </c>
      <c r="L156" s="15" t="s">
        <v>790</v>
      </c>
      <c r="M156" s="20" t="str">
        <f t="shared" si="96"/>
        <v>Y</v>
      </c>
      <c r="N156" s="15" t="s">
        <v>790</v>
      </c>
      <c r="O156" s="20" t="str">
        <f t="shared" si="97"/>
        <v>Y</v>
      </c>
      <c r="P156" s="15" t="s">
        <v>789</v>
      </c>
      <c r="Q156" s="20" t="str">
        <f t="shared" si="98"/>
        <v>N</v>
      </c>
      <c r="R156" s="26">
        <v>1</v>
      </c>
      <c r="S156" s="79" t="s">
        <v>576</v>
      </c>
      <c r="T156" s="421" t="s">
        <v>1105</v>
      </c>
      <c r="U156" s="406" t="s">
        <v>824</v>
      </c>
      <c r="V156" s="406" t="s">
        <v>818</v>
      </c>
      <c r="W156" s="406" t="s">
        <v>1114</v>
      </c>
    </row>
    <row r="157" spans="1:23" s="65" customFormat="1" ht="86.4" x14ac:dyDescent="0.3">
      <c r="A157" s="117" t="s">
        <v>361</v>
      </c>
      <c r="B157" s="72" t="s">
        <v>553</v>
      </c>
      <c r="C157" s="72" t="s">
        <v>554</v>
      </c>
      <c r="D157" s="58" t="s">
        <v>449</v>
      </c>
      <c r="E157" s="78" t="s">
        <v>413</v>
      </c>
      <c r="F157" s="24">
        <v>0.6</v>
      </c>
      <c r="G157" s="26">
        <v>10</v>
      </c>
      <c r="H157" s="26">
        <v>60</v>
      </c>
      <c r="I157" s="26" t="s">
        <v>452</v>
      </c>
      <c r="J157" s="77" t="s">
        <v>443</v>
      </c>
      <c r="K157" s="77" t="s">
        <v>413</v>
      </c>
      <c r="L157" s="15" t="s">
        <v>790</v>
      </c>
      <c r="M157" s="20" t="str">
        <f t="shared" si="96"/>
        <v>Y</v>
      </c>
      <c r="N157" s="15" t="s">
        <v>790</v>
      </c>
      <c r="O157" s="20" t="str">
        <f t="shared" si="97"/>
        <v>Y</v>
      </c>
      <c r="P157" s="15" t="s">
        <v>789</v>
      </c>
      <c r="Q157" s="20" t="str">
        <f t="shared" si="98"/>
        <v>N</v>
      </c>
      <c r="R157" s="26">
        <f>1/3</f>
        <v>0.33333333333333331</v>
      </c>
      <c r="S157" s="79" t="s">
        <v>577</v>
      </c>
      <c r="T157" s="347" t="s">
        <v>1127</v>
      </c>
      <c r="U157" s="341" t="s">
        <v>818</v>
      </c>
      <c r="V157" s="341" t="s">
        <v>1114</v>
      </c>
      <c r="W157" s="341" t="s">
        <v>1114</v>
      </c>
    </row>
    <row r="158" spans="1:23" s="65" customFormat="1" ht="72" x14ac:dyDescent="0.3">
      <c r="A158" s="117" t="s">
        <v>361</v>
      </c>
      <c r="B158" s="72" t="s">
        <v>553</v>
      </c>
      <c r="C158" s="72" t="s">
        <v>554</v>
      </c>
      <c r="D158" s="58" t="s">
        <v>449</v>
      </c>
      <c r="E158" s="78" t="s">
        <v>578</v>
      </c>
      <c r="F158" s="24">
        <v>0.3</v>
      </c>
      <c r="G158" s="26">
        <v>10</v>
      </c>
      <c r="H158" s="26">
        <v>60</v>
      </c>
      <c r="I158" s="26" t="s">
        <v>452</v>
      </c>
      <c r="J158" s="77" t="s">
        <v>443</v>
      </c>
      <c r="K158" s="77" t="s">
        <v>578</v>
      </c>
      <c r="L158" s="15" t="s">
        <v>790</v>
      </c>
      <c r="M158" s="20" t="str">
        <f t="shared" si="96"/>
        <v>Y</v>
      </c>
      <c r="N158" s="15" t="s">
        <v>790</v>
      </c>
      <c r="O158" s="20" t="str">
        <f t="shared" si="97"/>
        <v>Y</v>
      </c>
      <c r="P158" s="15" t="s">
        <v>789</v>
      </c>
      <c r="Q158" s="20" t="str">
        <f t="shared" si="98"/>
        <v>N</v>
      </c>
      <c r="R158" s="26">
        <f>1/6</f>
        <v>0.16666666666666666</v>
      </c>
      <c r="S158" s="79" t="s">
        <v>579</v>
      </c>
      <c r="T158" s="347" t="s">
        <v>1127</v>
      </c>
      <c r="U158" s="341" t="s">
        <v>818</v>
      </c>
      <c r="V158" s="341" t="s">
        <v>1114</v>
      </c>
      <c r="W158" s="341" t="s">
        <v>1114</v>
      </c>
    </row>
    <row r="159" spans="1:23" s="65" customFormat="1" ht="144" x14ac:dyDescent="0.3">
      <c r="A159" s="117" t="s">
        <v>361</v>
      </c>
      <c r="B159" s="72" t="s">
        <v>553</v>
      </c>
      <c r="C159" s="72" t="s">
        <v>554</v>
      </c>
      <c r="D159" s="58" t="s">
        <v>449</v>
      </c>
      <c r="E159" s="438" t="s">
        <v>1288</v>
      </c>
      <c r="F159" s="24">
        <v>0.1</v>
      </c>
      <c r="G159" s="26">
        <v>3</v>
      </c>
      <c r="H159" s="26">
        <v>60</v>
      </c>
      <c r="I159" s="26" t="s">
        <v>452</v>
      </c>
      <c r="J159" s="77" t="s">
        <v>902</v>
      </c>
      <c r="K159" s="77" t="s">
        <v>454</v>
      </c>
      <c r="L159" s="15" t="s">
        <v>790</v>
      </c>
      <c r="M159" s="20" t="str">
        <f t="shared" si="96"/>
        <v>Y</v>
      </c>
      <c r="N159" s="15" t="s">
        <v>789</v>
      </c>
      <c r="O159" s="20" t="str">
        <f t="shared" si="97"/>
        <v>N</v>
      </c>
      <c r="P159" s="15" t="s">
        <v>789</v>
      </c>
      <c r="Q159" s="20" t="str">
        <f t="shared" si="98"/>
        <v>N</v>
      </c>
      <c r="R159" s="26">
        <v>1</v>
      </c>
      <c r="S159" s="79" t="s">
        <v>580</v>
      </c>
      <c r="T159" s="347" t="s">
        <v>1139</v>
      </c>
      <c r="U159" s="341" t="s">
        <v>818</v>
      </c>
      <c r="V159" s="341" t="s">
        <v>818</v>
      </c>
      <c r="W159" s="341" t="s">
        <v>1114</v>
      </c>
    </row>
    <row r="160" spans="1:23" s="65" customFormat="1" ht="86.4" x14ac:dyDescent="0.3">
      <c r="A160" s="117" t="s">
        <v>362</v>
      </c>
      <c r="B160" s="72" t="s">
        <v>553</v>
      </c>
      <c r="C160" s="72" t="s">
        <v>581</v>
      </c>
      <c r="D160" s="58" t="s">
        <v>449</v>
      </c>
      <c r="E160" s="77" t="s">
        <v>493</v>
      </c>
      <c r="F160" s="24">
        <v>1</v>
      </c>
      <c r="G160" s="26" t="s">
        <v>454</v>
      </c>
      <c r="H160" s="26" t="s">
        <v>454</v>
      </c>
      <c r="I160" s="26" t="s">
        <v>454</v>
      </c>
      <c r="J160" s="77" t="s">
        <v>454</v>
      </c>
      <c r="K160" s="77" t="s">
        <v>454</v>
      </c>
      <c r="L160" s="15" t="s">
        <v>790</v>
      </c>
      <c r="M160" s="20" t="str">
        <f t="shared" si="96"/>
        <v>Y</v>
      </c>
      <c r="N160" s="15" t="s">
        <v>790</v>
      </c>
      <c r="O160" s="20" t="str">
        <f t="shared" si="97"/>
        <v>Y</v>
      </c>
      <c r="P160" s="15" t="s">
        <v>789</v>
      </c>
      <c r="Q160" s="20" t="str">
        <f t="shared" si="98"/>
        <v>N</v>
      </c>
      <c r="R160" s="26" t="s">
        <v>454</v>
      </c>
      <c r="S160" s="79" t="s">
        <v>543</v>
      </c>
      <c r="T160" s="347" t="s">
        <v>1105</v>
      </c>
      <c r="U160" s="341" t="s">
        <v>818</v>
      </c>
      <c r="V160" s="341" t="s">
        <v>1105</v>
      </c>
      <c r="W160" s="341" t="s">
        <v>1105</v>
      </c>
    </row>
    <row r="161" spans="1:23" s="65" customFormat="1" ht="86.4" x14ac:dyDescent="0.3">
      <c r="A161" s="26" t="s">
        <v>362</v>
      </c>
      <c r="B161" s="72" t="s">
        <v>553</v>
      </c>
      <c r="C161" s="72" t="s">
        <v>581</v>
      </c>
      <c r="D161" s="58" t="s">
        <v>449</v>
      </c>
      <c r="E161" s="77" t="s">
        <v>521</v>
      </c>
      <c r="F161" s="24">
        <v>0.8</v>
      </c>
      <c r="G161" s="26" t="s">
        <v>454</v>
      </c>
      <c r="H161" s="26" t="s">
        <v>454</v>
      </c>
      <c r="I161" s="26" t="s">
        <v>454</v>
      </c>
      <c r="J161" s="77" t="s">
        <v>454</v>
      </c>
      <c r="K161" s="77" t="s">
        <v>454</v>
      </c>
      <c r="L161" s="15" t="s">
        <v>790</v>
      </c>
      <c r="M161" s="20" t="str">
        <f t="shared" si="96"/>
        <v>Y</v>
      </c>
      <c r="N161" s="15" t="s">
        <v>790</v>
      </c>
      <c r="O161" s="20" t="str">
        <f t="shared" si="97"/>
        <v>Y</v>
      </c>
      <c r="P161" s="15" t="s">
        <v>789</v>
      </c>
      <c r="Q161" s="20" t="str">
        <f t="shared" si="98"/>
        <v>N</v>
      </c>
      <c r="R161" s="26" t="s">
        <v>454</v>
      </c>
      <c r="S161" s="79" t="s">
        <v>522</v>
      </c>
      <c r="T161" s="417" t="s">
        <v>1226</v>
      </c>
      <c r="U161" s="341" t="s">
        <v>815</v>
      </c>
      <c r="V161" s="15" t="s">
        <v>1105</v>
      </c>
      <c r="W161" s="15" t="s">
        <v>1105</v>
      </c>
    </row>
    <row r="162" spans="1:23" s="65" customFormat="1" ht="86.4" x14ac:dyDescent="0.3">
      <c r="A162" s="26" t="s">
        <v>362</v>
      </c>
      <c r="B162" s="72" t="s">
        <v>553</v>
      </c>
      <c r="C162" s="72" t="s">
        <v>581</v>
      </c>
      <c r="D162" s="58" t="s">
        <v>449</v>
      </c>
      <c r="E162" s="77" t="s">
        <v>523</v>
      </c>
      <c r="F162" s="24">
        <v>0.2</v>
      </c>
      <c r="G162" s="26" t="s">
        <v>454</v>
      </c>
      <c r="H162" s="26" t="s">
        <v>454</v>
      </c>
      <c r="I162" s="26" t="s">
        <v>454</v>
      </c>
      <c r="J162" s="77" t="s">
        <v>454</v>
      </c>
      <c r="K162" s="77" t="s">
        <v>454</v>
      </c>
      <c r="L162" s="15" t="s">
        <v>790</v>
      </c>
      <c r="M162" s="20" t="str">
        <f t="shared" si="96"/>
        <v>Y</v>
      </c>
      <c r="N162" s="15" t="s">
        <v>790</v>
      </c>
      <c r="O162" s="20" t="str">
        <f t="shared" si="97"/>
        <v>Y</v>
      </c>
      <c r="P162" s="15" t="s">
        <v>789</v>
      </c>
      <c r="Q162" s="20" t="str">
        <f t="shared" si="98"/>
        <v>N</v>
      </c>
      <c r="R162" s="26" t="s">
        <v>454</v>
      </c>
      <c r="S162" s="79" t="s">
        <v>524</v>
      </c>
      <c r="T162" s="417" t="s">
        <v>1227</v>
      </c>
      <c r="U162" s="341" t="s">
        <v>815</v>
      </c>
      <c r="V162" s="15" t="s">
        <v>1105</v>
      </c>
      <c r="W162" s="15" t="s">
        <v>1105</v>
      </c>
    </row>
    <row r="163" spans="1:23" s="65" customFormat="1" ht="86.4" x14ac:dyDescent="0.3">
      <c r="A163" s="26" t="s">
        <v>362</v>
      </c>
      <c r="B163" s="72" t="s">
        <v>553</v>
      </c>
      <c r="C163" s="72" t="s">
        <v>581</v>
      </c>
      <c r="D163" s="58" t="s">
        <v>449</v>
      </c>
      <c r="E163" s="77" t="s">
        <v>565</v>
      </c>
      <c r="F163" s="27">
        <v>0.7</v>
      </c>
      <c r="G163" s="26">
        <v>1</v>
      </c>
      <c r="H163" s="26">
        <v>15</v>
      </c>
      <c r="I163" s="26" t="s">
        <v>452</v>
      </c>
      <c r="J163" s="77" t="s">
        <v>428</v>
      </c>
      <c r="K163" s="77" t="s">
        <v>454</v>
      </c>
      <c r="L163" s="15" t="s">
        <v>790</v>
      </c>
      <c r="M163" s="20" t="str">
        <f t="shared" si="96"/>
        <v>Y</v>
      </c>
      <c r="N163" s="15" t="s">
        <v>789</v>
      </c>
      <c r="O163" s="20" t="str">
        <f t="shared" si="97"/>
        <v>N</v>
      </c>
      <c r="P163" s="15" t="s">
        <v>789</v>
      </c>
      <c r="Q163" s="20" t="str">
        <f t="shared" si="98"/>
        <v>N</v>
      </c>
      <c r="R163" s="26">
        <v>1</v>
      </c>
      <c r="S163" s="79" t="s">
        <v>582</v>
      </c>
      <c r="T163" s="347" t="s">
        <v>1147</v>
      </c>
      <c r="U163" s="341" t="s">
        <v>818</v>
      </c>
      <c r="V163" s="341" t="s">
        <v>818</v>
      </c>
      <c r="W163" s="341" t="s">
        <v>818</v>
      </c>
    </row>
    <row r="164" spans="1:23" s="65" customFormat="1" ht="100.8" x14ac:dyDescent="0.3">
      <c r="A164" s="26" t="s">
        <v>362</v>
      </c>
      <c r="B164" s="72" t="s">
        <v>553</v>
      </c>
      <c r="C164" s="72" t="s">
        <v>581</v>
      </c>
      <c r="D164" s="58" t="s">
        <v>449</v>
      </c>
      <c r="E164" s="77" t="s">
        <v>565</v>
      </c>
      <c r="F164" s="27">
        <v>0.7</v>
      </c>
      <c r="G164" s="26">
        <v>2</v>
      </c>
      <c r="H164" s="26">
        <v>30</v>
      </c>
      <c r="I164" s="26" t="s">
        <v>452</v>
      </c>
      <c r="J164" s="77" t="s">
        <v>583</v>
      </c>
      <c r="K164" s="77" t="s">
        <v>454</v>
      </c>
      <c r="L164" s="15" t="s">
        <v>790</v>
      </c>
      <c r="M164" s="20" t="str">
        <f t="shared" si="96"/>
        <v>Y</v>
      </c>
      <c r="N164" s="15" t="s">
        <v>789</v>
      </c>
      <c r="O164" s="20" t="str">
        <f t="shared" si="97"/>
        <v>N</v>
      </c>
      <c r="P164" s="15" t="s">
        <v>789</v>
      </c>
      <c r="Q164" s="20" t="str">
        <f t="shared" si="98"/>
        <v>N</v>
      </c>
      <c r="R164" s="26">
        <v>1</v>
      </c>
      <c r="S164" s="79" t="s">
        <v>584</v>
      </c>
      <c r="T164" s="347" t="s">
        <v>1147</v>
      </c>
      <c r="U164" s="341" t="s">
        <v>818</v>
      </c>
      <c r="V164" s="341" t="s">
        <v>818</v>
      </c>
      <c r="W164" s="341" t="s">
        <v>818</v>
      </c>
    </row>
    <row r="165" spans="1:23" s="65" customFormat="1" ht="57.6" x14ac:dyDescent="0.3">
      <c r="A165" s="26" t="s">
        <v>362</v>
      </c>
      <c r="B165" s="72" t="s">
        <v>553</v>
      </c>
      <c r="C165" s="72" t="s">
        <v>581</v>
      </c>
      <c r="D165" s="58" t="s">
        <v>449</v>
      </c>
      <c r="E165" s="77" t="s">
        <v>531</v>
      </c>
      <c r="F165" s="27">
        <v>0.7</v>
      </c>
      <c r="G165" s="26">
        <v>1</v>
      </c>
      <c r="H165" s="26">
        <v>15</v>
      </c>
      <c r="I165" s="26" t="s">
        <v>452</v>
      </c>
      <c r="J165" s="77" t="s">
        <v>532</v>
      </c>
      <c r="K165" s="77" t="s">
        <v>454</v>
      </c>
      <c r="L165" s="15" t="s">
        <v>790</v>
      </c>
      <c r="M165" s="20" t="str">
        <f t="shared" si="96"/>
        <v>Y</v>
      </c>
      <c r="N165" s="15" t="s">
        <v>789</v>
      </c>
      <c r="O165" s="20" t="str">
        <f t="shared" si="97"/>
        <v>N</v>
      </c>
      <c r="P165" s="15" t="s">
        <v>789</v>
      </c>
      <c r="Q165" s="20" t="str">
        <f t="shared" si="98"/>
        <v>N</v>
      </c>
      <c r="R165" s="26">
        <v>1</v>
      </c>
      <c r="S165" s="79" t="s">
        <v>533</v>
      </c>
      <c r="T165" s="323" t="s">
        <v>1150</v>
      </c>
      <c r="U165" s="15" t="s">
        <v>818</v>
      </c>
      <c r="V165" s="15" t="s">
        <v>818</v>
      </c>
      <c r="W165" s="15" t="s">
        <v>818</v>
      </c>
    </row>
    <row r="166" spans="1:23" s="65" customFormat="1" ht="100.8" x14ac:dyDescent="0.3">
      <c r="A166" s="26" t="s">
        <v>362</v>
      </c>
      <c r="B166" s="72" t="s">
        <v>553</v>
      </c>
      <c r="C166" s="72" t="s">
        <v>581</v>
      </c>
      <c r="D166" s="58" t="s">
        <v>449</v>
      </c>
      <c r="E166" s="77" t="s">
        <v>585</v>
      </c>
      <c r="F166" s="24">
        <v>0.5</v>
      </c>
      <c r="G166" s="26">
        <v>6</v>
      </c>
      <c r="H166" s="26">
        <v>30</v>
      </c>
      <c r="I166" s="26" t="s">
        <v>452</v>
      </c>
      <c r="J166" s="77" t="s">
        <v>901</v>
      </c>
      <c r="K166" s="77" t="s">
        <v>454</v>
      </c>
      <c r="L166" s="15" t="s">
        <v>789</v>
      </c>
      <c r="M166" s="20" t="str">
        <f t="shared" si="96"/>
        <v>N</v>
      </c>
      <c r="N166" s="15" t="s">
        <v>789</v>
      </c>
      <c r="O166" s="20" t="str">
        <f t="shared" si="97"/>
        <v>N</v>
      </c>
      <c r="P166" s="15" t="s">
        <v>790</v>
      </c>
      <c r="Q166" s="20" t="str">
        <f t="shared" si="98"/>
        <v>Y</v>
      </c>
      <c r="R166" s="26">
        <v>1</v>
      </c>
      <c r="S166" s="79" t="s">
        <v>586</v>
      </c>
      <c r="T166" s="347" t="s">
        <v>1105</v>
      </c>
      <c r="U166" s="341" t="s">
        <v>824</v>
      </c>
      <c r="V166" s="341" t="s">
        <v>824</v>
      </c>
      <c r="W166" s="341" t="s">
        <v>824</v>
      </c>
    </row>
    <row r="167" spans="1:23" s="65" customFormat="1" x14ac:dyDescent="0.3">
      <c r="A167" s="26" t="s">
        <v>362</v>
      </c>
      <c r="B167" s="72" t="s">
        <v>553</v>
      </c>
      <c r="C167" s="72" t="s">
        <v>581</v>
      </c>
      <c r="D167" s="58" t="s">
        <v>449</v>
      </c>
      <c r="E167" s="78" t="s">
        <v>529</v>
      </c>
      <c r="F167" s="24">
        <v>0.7</v>
      </c>
      <c r="G167" s="26">
        <v>6</v>
      </c>
      <c r="H167" s="26">
        <v>20</v>
      </c>
      <c r="I167" s="26" t="s">
        <v>452</v>
      </c>
      <c r="J167" s="77" t="s">
        <v>428</v>
      </c>
      <c r="K167" s="77" t="s">
        <v>454</v>
      </c>
      <c r="L167" s="15" t="s">
        <v>790</v>
      </c>
      <c r="M167" s="20" t="str">
        <f t="shared" si="96"/>
        <v>Y</v>
      </c>
      <c r="N167" s="15" t="s">
        <v>789</v>
      </c>
      <c r="O167" s="20" t="str">
        <f t="shared" si="97"/>
        <v>N</v>
      </c>
      <c r="P167" s="15" t="s">
        <v>789</v>
      </c>
      <c r="Q167" s="20" t="str">
        <f t="shared" si="98"/>
        <v>N</v>
      </c>
      <c r="R167" s="26">
        <v>1</v>
      </c>
      <c r="S167" s="79" t="s">
        <v>587</v>
      </c>
      <c r="T167" s="347" t="s">
        <v>1105</v>
      </c>
      <c r="U167" s="405" t="s">
        <v>818</v>
      </c>
      <c r="V167" s="405" t="s">
        <v>818</v>
      </c>
      <c r="W167" s="405" t="s">
        <v>818</v>
      </c>
    </row>
    <row r="168" spans="1:23" s="65" customFormat="1" ht="129.6" x14ac:dyDescent="0.3">
      <c r="A168" s="26" t="s">
        <v>362</v>
      </c>
      <c r="B168" s="72" t="s">
        <v>553</v>
      </c>
      <c r="C168" s="72" t="s">
        <v>581</v>
      </c>
      <c r="D168" s="58" t="s">
        <v>449</v>
      </c>
      <c r="E168" s="77" t="s">
        <v>1289</v>
      </c>
      <c r="F168" s="24">
        <v>0.3</v>
      </c>
      <c r="G168" s="26">
        <v>6</v>
      </c>
      <c r="H168" s="26">
        <v>60</v>
      </c>
      <c r="I168" s="26" t="s">
        <v>452</v>
      </c>
      <c r="J168" s="77" t="s">
        <v>902</v>
      </c>
      <c r="K168" s="77" t="s">
        <v>454</v>
      </c>
      <c r="L168" s="15" t="s">
        <v>790</v>
      </c>
      <c r="M168" s="20" t="str">
        <f t="shared" ref="M168:M231" si="99">L168</f>
        <v>Y</v>
      </c>
      <c r="N168" s="15" t="s">
        <v>789</v>
      </c>
      <c r="O168" s="20" t="str">
        <f t="shared" ref="O168:O231" si="100">N168</f>
        <v>N</v>
      </c>
      <c r="P168" s="15" t="s">
        <v>789</v>
      </c>
      <c r="Q168" s="20" t="str">
        <f t="shared" ref="Q168:Q231" si="101">P168</f>
        <v>N</v>
      </c>
      <c r="R168" s="26">
        <v>1</v>
      </c>
      <c r="S168" s="79" t="s">
        <v>570</v>
      </c>
      <c r="T168" s="323" t="s">
        <v>1105</v>
      </c>
      <c r="U168" s="15" t="s">
        <v>824</v>
      </c>
      <c r="V168" s="15" t="s">
        <v>1114</v>
      </c>
      <c r="W168" s="15" t="s">
        <v>1114</v>
      </c>
    </row>
    <row r="169" spans="1:23" s="65" customFormat="1" ht="129.6" x14ac:dyDescent="0.3">
      <c r="A169" s="26" t="s">
        <v>362</v>
      </c>
      <c r="B169" s="72" t="s">
        <v>553</v>
      </c>
      <c r="C169" s="72" t="s">
        <v>581</v>
      </c>
      <c r="D169" s="58" t="s">
        <v>449</v>
      </c>
      <c r="E169" s="77" t="s">
        <v>571</v>
      </c>
      <c r="F169" s="24">
        <v>0.6</v>
      </c>
      <c r="G169" s="26">
        <v>12</v>
      </c>
      <c r="H169" s="26">
        <v>60</v>
      </c>
      <c r="I169" s="26" t="s">
        <v>452</v>
      </c>
      <c r="J169" s="77" t="s">
        <v>901</v>
      </c>
      <c r="K169" s="77" t="s">
        <v>454</v>
      </c>
      <c r="L169" s="15" t="s">
        <v>790</v>
      </c>
      <c r="M169" s="20" t="str">
        <f t="shared" si="99"/>
        <v>Y</v>
      </c>
      <c r="N169" s="15" t="s">
        <v>790</v>
      </c>
      <c r="O169" s="20" t="str">
        <f t="shared" si="100"/>
        <v>Y</v>
      </c>
      <c r="P169" s="15" t="s">
        <v>789</v>
      </c>
      <c r="Q169" s="20" t="str">
        <f t="shared" si="101"/>
        <v>N</v>
      </c>
      <c r="R169" s="26">
        <v>1</v>
      </c>
      <c r="S169" s="79" t="s">
        <v>588</v>
      </c>
      <c r="T169" s="421" t="s">
        <v>1105</v>
      </c>
      <c r="U169" s="341" t="s">
        <v>824</v>
      </c>
      <c r="V169" s="341" t="s">
        <v>1114</v>
      </c>
      <c r="W169" s="341" t="s">
        <v>1114</v>
      </c>
    </row>
    <row r="170" spans="1:23" s="65" customFormat="1" ht="86.4" x14ac:dyDescent="0.3">
      <c r="A170" s="26" t="s">
        <v>362</v>
      </c>
      <c r="B170" s="72" t="s">
        <v>553</v>
      </c>
      <c r="C170" s="72" t="s">
        <v>581</v>
      </c>
      <c r="D170" s="58" t="s">
        <v>449</v>
      </c>
      <c r="E170" s="72" t="s">
        <v>487</v>
      </c>
      <c r="F170" s="24">
        <v>0.3</v>
      </c>
      <c r="G170" s="26">
        <v>6</v>
      </c>
      <c r="H170" s="26">
        <v>60</v>
      </c>
      <c r="I170" s="26" t="s">
        <v>452</v>
      </c>
      <c r="J170" s="77" t="s">
        <v>433</v>
      </c>
      <c r="K170" s="77" t="s">
        <v>454</v>
      </c>
      <c r="L170" s="15" t="s">
        <v>789</v>
      </c>
      <c r="M170" s="20" t="str">
        <f t="shared" si="99"/>
        <v>N</v>
      </c>
      <c r="N170" s="15" t="s">
        <v>789</v>
      </c>
      <c r="O170" s="20" t="str">
        <f t="shared" si="100"/>
        <v>N</v>
      </c>
      <c r="P170" s="15" t="s">
        <v>790</v>
      </c>
      <c r="Q170" s="20" t="str">
        <f t="shared" si="101"/>
        <v>Y</v>
      </c>
      <c r="R170" s="26">
        <v>1</v>
      </c>
      <c r="S170" s="79" t="s">
        <v>589</v>
      </c>
      <c r="T170" s="347" t="s">
        <v>1105</v>
      </c>
      <c r="U170" s="15" t="s">
        <v>1114</v>
      </c>
      <c r="V170" s="15" t="s">
        <v>1114</v>
      </c>
      <c r="W170" s="15" t="s">
        <v>1114</v>
      </c>
    </row>
    <row r="171" spans="1:23" s="65" customFormat="1" ht="100.8" x14ac:dyDescent="0.3">
      <c r="A171" s="26" t="s">
        <v>362</v>
      </c>
      <c r="B171" s="72" t="s">
        <v>553</v>
      </c>
      <c r="C171" s="72" t="s">
        <v>581</v>
      </c>
      <c r="D171" s="58" t="s">
        <v>449</v>
      </c>
      <c r="E171" s="75" t="s">
        <v>500</v>
      </c>
      <c r="F171" s="24">
        <v>0.3</v>
      </c>
      <c r="G171" s="26">
        <v>10</v>
      </c>
      <c r="H171" s="26">
        <v>60</v>
      </c>
      <c r="I171" s="26" t="s">
        <v>452</v>
      </c>
      <c r="J171" s="77" t="s">
        <v>433</v>
      </c>
      <c r="K171" s="77" t="s">
        <v>454</v>
      </c>
      <c r="L171" s="15" t="s">
        <v>789</v>
      </c>
      <c r="M171" s="20" t="str">
        <f t="shared" si="99"/>
        <v>N</v>
      </c>
      <c r="N171" s="15" t="s">
        <v>789</v>
      </c>
      <c r="O171" s="20" t="str">
        <f t="shared" si="100"/>
        <v>N</v>
      </c>
      <c r="P171" s="15" t="s">
        <v>790</v>
      </c>
      <c r="Q171" s="20" t="str">
        <f t="shared" si="101"/>
        <v>Y</v>
      </c>
      <c r="R171" s="26">
        <v>0.2</v>
      </c>
      <c r="S171" s="79" t="s">
        <v>510</v>
      </c>
      <c r="T171" s="347" t="s">
        <v>1105</v>
      </c>
      <c r="U171" s="15" t="s">
        <v>824</v>
      </c>
      <c r="V171" s="15" t="s">
        <v>1114</v>
      </c>
      <c r="W171" s="15" t="s">
        <v>1114</v>
      </c>
    </row>
    <row r="172" spans="1:23" s="65" customFormat="1" ht="57.6" x14ac:dyDescent="0.3">
      <c r="A172" s="26" t="s">
        <v>362</v>
      </c>
      <c r="B172" s="72" t="s">
        <v>553</v>
      </c>
      <c r="C172" s="72" t="s">
        <v>581</v>
      </c>
      <c r="D172" s="58" t="s">
        <v>449</v>
      </c>
      <c r="E172" s="77" t="s">
        <v>1302</v>
      </c>
      <c r="F172" s="24">
        <v>0.15</v>
      </c>
      <c r="G172" s="26">
        <v>1</v>
      </c>
      <c r="H172" s="26">
        <v>120</v>
      </c>
      <c r="I172" s="26" t="s">
        <v>452</v>
      </c>
      <c r="J172" s="77" t="s">
        <v>443</v>
      </c>
      <c r="K172" s="77" t="s">
        <v>555</v>
      </c>
      <c r="L172" s="15" t="s">
        <v>789</v>
      </c>
      <c r="M172" s="20" t="str">
        <f t="shared" si="99"/>
        <v>N</v>
      </c>
      <c r="N172" s="15" t="s">
        <v>790</v>
      </c>
      <c r="O172" s="20" t="str">
        <f t="shared" si="100"/>
        <v>Y</v>
      </c>
      <c r="P172" s="15" t="s">
        <v>789</v>
      </c>
      <c r="Q172" s="20" t="str">
        <f t="shared" si="101"/>
        <v>N</v>
      </c>
      <c r="R172" s="26">
        <v>1</v>
      </c>
      <c r="S172" s="432" t="s">
        <v>556</v>
      </c>
      <c r="T172" s="347" t="s">
        <v>1105</v>
      </c>
      <c r="U172" s="341" t="s">
        <v>818</v>
      </c>
      <c r="V172" s="341" t="s">
        <v>824</v>
      </c>
      <c r="W172" s="341" t="s">
        <v>824</v>
      </c>
    </row>
    <row r="173" spans="1:23" s="65" customFormat="1" ht="178.95" customHeight="1" x14ac:dyDescent="0.3">
      <c r="A173" s="26" t="s">
        <v>362</v>
      </c>
      <c r="B173" s="72" t="s">
        <v>553</v>
      </c>
      <c r="C173" s="72" t="s">
        <v>581</v>
      </c>
      <c r="D173" s="58" t="s">
        <v>449</v>
      </c>
      <c r="E173" s="77" t="s">
        <v>1292</v>
      </c>
      <c r="F173" s="27">
        <v>0.3</v>
      </c>
      <c r="G173" s="26">
        <v>6</v>
      </c>
      <c r="H173" s="26">
        <v>150</v>
      </c>
      <c r="I173" s="26" t="s">
        <v>452</v>
      </c>
      <c r="J173" s="77" t="s">
        <v>443</v>
      </c>
      <c r="K173" s="77" t="s">
        <v>1292</v>
      </c>
      <c r="L173" s="15" t="s">
        <v>789</v>
      </c>
      <c r="M173" s="20" t="str">
        <f t="shared" si="99"/>
        <v>N</v>
      </c>
      <c r="N173" s="15" t="s">
        <v>790</v>
      </c>
      <c r="O173" s="20" t="str">
        <f t="shared" si="100"/>
        <v>Y</v>
      </c>
      <c r="P173" s="15" t="s">
        <v>790</v>
      </c>
      <c r="Q173" s="20" t="str">
        <f t="shared" si="101"/>
        <v>Y</v>
      </c>
      <c r="R173" s="26">
        <v>1</v>
      </c>
      <c r="S173" s="79" t="s">
        <v>536</v>
      </c>
      <c r="T173" s="323" t="s">
        <v>1190</v>
      </c>
      <c r="U173" s="341" t="s">
        <v>818</v>
      </c>
      <c r="V173" s="341" t="s">
        <v>818</v>
      </c>
      <c r="W173" s="341" t="s">
        <v>815</v>
      </c>
    </row>
    <row r="174" spans="1:23" s="65" customFormat="1" ht="100.8" x14ac:dyDescent="0.3">
      <c r="A174" s="26" t="s">
        <v>362</v>
      </c>
      <c r="B174" s="72" t="s">
        <v>553</v>
      </c>
      <c r="C174" s="72" t="s">
        <v>581</v>
      </c>
      <c r="D174" s="58" t="s">
        <v>449</v>
      </c>
      <c r="E174" s="77" t="s">
        <v>1291</v>
      </c>
      <c r="F174" s="27">
        <v>0.01</v>
      </c>
      <c r="G174" s="26">
        <v>1</v>
      </c>
      <c r="H174" s="26">
        <v>4320</v>
      </c>
      <c r="I174" s="26" t="s">
        <v>452</v>
      </c>
      <c r="J174" s="77" t="s">
        <v>443</v>
      </c>
      <c r="K174" s="77" t="s">
        <v>1291</v>
      </c>
      <c r="L174" s="15" t="s">
        <v>789</v>
      </c>
      <c r="M174" s="20" t="str">
        <f t="shared" si="99"/>
        <v>N</v>
      </c>
      <c r="N174" s="15" t="s">
        <v>790</v>
      </c>
      <c r="O174" s="20" t="str">
        <f t="shared" si="100"/>
        <v>Y</v>
      </c>
      <c r="P174" s="15" t="s">
        <v>789</v>
      </c>
      <c r="Q174" s="20" t="str">
        <f t="shared" si="101"/>
        <v>N</v>
      </c>
      <c r="R174" s="26">
        <v>1</v>
      </c>
      <c r="S174" s="432" t="s">
        <v>590</v>
      </c>
      <c r="T174" s="347" t="s">
        <v>1105</v>
      </c>
      <c r="U174" s="341" t="s">
        <v>824</v>
      </c>
      <c r="V174" s="341" t="s">
        <v>824</v>
      </c>
      <c r="W174" s="405" t="s">
        <v>824</v>
      </c>
    </row>
    <row r="175" spans="1:23" s="65" customFormat="1" ht="144" x14ac:dyDescent="0.3">
      <c r="A175" s="26" t="s">
        <v>362</v>
      </c>
      <c r="B175" s="72" t="s">
        <v>553</v>
      </c>
      <c r="C175" s="72" t="s">
        <v>581</v>
      </c>
      <c r="D175" s="58" t="s">
        <v>449</v>
      </c>
      <c r="E175" s="77" t="s">
        <v>1290</v>
      </c>
      <c r="F175" s="27">
        <v>0.1</v>
      </c>
      <c r="G175" s="26">
        <v>1</v>
      </c>
      <c r="H175" s="26">
        <v>4320</v>
      </c>
      <c r="I175" s="26" t="s">
        <v>452</v>
      </c>
      <c r="J175" s="77" t="s">
        <v>443</v>
      </c>
      <c r="K175" s="77" t="s">
        <v>1313</v>
      </c>
      <c r="L175" s="15" t="s">
        <v>789</v>
      </c>
      <c r="M175" s="20" t="str">
        <f t="shared" si="99"/>
        <v>N</v>
      </c>
      <c r="N175" s="15" t="s">
        <v>790</v>
      </c>
      <c r="O175" s="20" t="str">
        <f t="shared" si="100"/>
        <v>Y</v>
      </c>
      <c r="P175" s="15" t="s">
        <v>789</v>
      </c>
      <c r="Q175" s="20" t="str">
        <f t="shared" si="101"/>
        <v>N</v>
      </c>
      <c r="R175" s="26">
        <v>1</v>
      </c>
      <c r="S175" s="79" t="s">
        <v>591</v>
      </c>
      <c r="T175" s="347" t="s">
        <v>1105</v>
      </c>
      <c r="U175" s="341" t="s">
        <v>824</v>
      </c>
      <c r="V175" s="341" t="s">
        <v>824</v>
      </c>
      <c r="W175" s="405" t="s">
        <v>824</v>
      </c>
    </row>
    <row r="176" spans="1:23" s="65" customFormat="1" ht="129.6" x14ac:dyDescent="0.3">
      <c r="A176" s="26" t="s">
        <v>362</v>
      </c>
      <c r="B176" s="72" t="s">
        <v>553</v>
      </c>
      <c r="C176" s="72" t="s">
        <v>581</v>
      </c>
      <c r="D176" s="58" t="s">
        <v>449</v>
      </c>
      <c r="E176" s="77" t="s">
        <v>1299</v>
      </c>
      <c r="F176" s="27">
        <v>0.01</v>
      </c>
      <c r="G176" s="26">
        <v>1</v>
      </c>
      <c r="H176" s="26">
        <v>3</v>
      </c>
      <c r="I176" s="26" t="s">
        <v>559</v>
      </c>
      <c r="J176" s="77" t="s">
        <v>443</v>
      </c>
      <c r="K176" s="77" t="s">
        <v>1299</v>
      </c>
      <c r="L176" s="15" t="s">
        <v>789</v>
      </c>
      <c r="M176" s="20" t="str">
        <f t="shared" si="99"/>
        <v>N</v>
      </c>
      <c r="N176" s="15" t="s">
        <v>790</v>
      </c>
      <c r="O176" s="20" t="str">
        <f t="shared" si="100"/>
        <v>Y</v>
      </c>
      <c r="P176" s="15" t="s">
        <v>789</v>
      </c>
      <c r="Q176" s="20" t="str">
        <f t="shared" si="101"/>
        <v>N</v>
      </c>
      <c r="R176" s="26">
        <v>1</v>
      </c>
      <c r="S176" s="79" t="s">
        <v>561</v>
      </c>
      <c r="T176" s="347" t="s">
        <v>1105</v>
      </c>
      <c r="U176" s="341" t="s">
        <v>824</v>
      </c>
      <c r="V176" s="341" t="s">
        <v>824</v>
      </c>
      <c r="W176" s="341" t="s">
        <v>824</v>
      </c>
    </row>
    <row r="177" spans="1:23" s="65" customFormat="1" ht="201.6" x14ac:dyDescent="0.3">
      <c r="A177" s="26" t="s">
        <v>362</v>
      </c>
      <c r="B177" s="72" t="s">
        <v>553</v>
      </c>
      <c r="C177" s="72" t="s">
        <v>581</v>
      </c>
      <c r="D177" s="58" t="s">
        <v>449</v>
      </c>
      <c r="E177" s="77" t="s">
        <v>410</v>
      </c>
      <c r="F177" s="27">
        <v>0.02</v>
      </c>
      <c r="G177" s="26">
        <v>1</v>
      </c>
      <c r="H177" s="26">
        <v>90</v>
      </c>
      <c r="I177" s="26" t="s">
        <v>452</v>
      </c>
      <c r="J177" s="77" t="s">
        <v>443</v>
      </c>
      <c r="K177" s="77" t="s">
        <v>1309</v>
      </c>
      <c r="L177" s="15" t="s">
        <v>789</v>
      </c>
      <c r="M177" s="20" t="str">
        <f t="shared" si="99"/>
        <v>N</v>
      </c>
      <c r="N177" s="15" t="s">
        <v>790</v>
      </c>
      <c r="O177" s="20" t="str">
        <f t="shared" si="100"/>
        <v>Y</v>
      </c>
      <c r="P177" s="15" t="s">
        <v>789</v>
      </c>
      <c r="Q177" s="20" t="str">
        <f t="shared" si="101"/>
        <v>N</v>
      </c>
      <c r="R177" s="26">
        <v>1</v>
      </c>
      <c r="S177" s="79" t="s">
        <v>562</v>
      </c>
      <c r="T177" s="347" t="s">
        <v>1159</v>
      </c>
      <c r="U177" s="341" t="s">
        <v>818</v>
      </c>
      <c r="V177" s="341" t="s">
        <v>818</v>
      </c>
      <c r="W177" s="341" t="s">
        <v>818</v>
      </c>
    </row>
    <row r="178" spans="1:23" s="65" customFormat="1" ht="201.6" x14ac:dyDescent="0.3">
      <c r="A178" s="26" t="s">
        <v>362</v>
      </c>
      <c r="B178" s="72" t="s">
        <v>553</v>
      </c>
      <c r="C178" s="72" t="s">
        <v>581</v>
      </c>
      <c r="D178" s="58" t="s">
        <v>449</v>
      </c>
      <c r="E178" s="77" t="s">
        <v>410</v>
      </c>
      <c r="F178" s="28">
        <v>2E-3</v>
      </c>
      <c r="G178" s="26">
        <v>8</v>
      </c>
      <c r="H178" s="26">
        <v>90</v>
      </c>
      <c r="I178" s="26" t="s">
        <v>452</v>
      </c>
      <c r="J178" s="77" t="s">
        <v>443</v>
      </c>
      <c r="K178" s="77" t="s">
        <v>1309</v>
      </c>
      <c r="L178" s="15" t="s">
        <v>789</v>
      </c>
      <c r="M178" s="20" t="str">
        <f t="shared" si="99"/>
        <v>N</v>
      </c>
      <c r="N178" s="15" t="s">
        <v>790</v>
      </c>
      <c r="O178" s="20" t="str">
        <f t="shared" si="100"/>
        <v>Y</v>
      </c>
      <c r="P178" s="15" t="s">
        <v>789</v>
      </c>
      <c r="Q178" s="20" t="str">
        <f t="shared" si="101"/>
        <v>N</v>
      </c>
      <c r="R178" s="26">
        <v>1</v>
      </c>
      <c r="S178" s="79" t="s">
        <v>563</v>
      </c>
      <c r="T178" s="347" t="s">
        <v>1159</v>
      </c>
      <c r="U178" s="341" t="s">
        <v>818</v>
      </c>
      <c r="V178" s="341" t="s">
        <v>818</v>
      </c>
      <c r="W178" s="341" t="s">
        <v>818</v>
      </c>
    </row>
    <row r="179" spans="1:23" s="65" customFormat="1" ht="93.45" customHeight="1" x14ac:dyDescent="0.3">
      <c r="A179" s="26" t="s">
        <v>362</v>
      </c>
      <c r="B179" s="72" t="s">
        <v>553</v>
      </c>
      <c r="C179" s="72" t="s">
        <v>581</v>
      </c>
      <c r="D179" s="58" t="s">
        <v>449</v>
      </c>
      <c r="E179" s="77" t="s">
        <v>1303</v>
      </c>
      <c r="F179" s="24">
        <v>0.05</v>
      </c>
      <c r="G179" s="26">
        <v>1</v>
      </c>
      <c r="H179" s="26">
        <v>60</v>
      </c>
      <c r="I179" s="26" t="s">
        <v>452</v>
      </c>
      <c r="J179" s="77" t="s">
        <v>433</v>
      </c>
      <c r="K179" s="77" t="s">
        <v>454</v>
      </c>
      <c r="L179" s="15" t="s">
        <v>789</v>
      </c>
      <c r="M179" s="20" t="str">
        <f t="shared" si="99"/>
        <v>N</v>
      </c>
      <c r="N179" s="15" t="s">
        <v>790</v>
      </c>
      <c r="O179" s="20" t="str">
        <f t="shared" si="100"/>
        <v>Y</v>
      </c>
      <c r="P179" s="15" t="s">
        <v>789</v>
      </c>
      <c r="Q179" s="20" t="str">
        <f t="shared" si="101"/>
        <v>N</v>
      </c>
      <c r="R179" s="26">
        <v>1</v>
      </c>
      <c r="S179" s="79" t="s">
        <v>592</v>
      </c>
      <c r="T179" s="347" t="s">
        <v>1154</v>
      </c>
      <c r="U179" s="15" t="s">
        <v>818</v>
      </c>
      <c r="V179" s="341" t="s">
        <v>818</v>
      </c>
      <c r="W179" s="341" t="s">
        <v>818</v>
      </c>
    </row>
    <row r="180" spans="1:23" s="65" customFormat="1" ht="95.55" customHeight="1" x14ac:dyDescent="0.3">
      <c r="A180" s="26" t="s">
        <v>362</v>
      </c>
      <c r="B180" s="72" t="s">
        <v>553</v>
      </c>
      <c r="C180" s="72" t="s">
        <v>581</v>
      </c>
      <c r="D180" s="58" t="s">
        <v>449</v>
      </c>
      <c r="E180" s="77" t="s">
        <v>1303</v>
      </c>
      <c r="F180" s="24">
        <v>0.02</v>
      </c>
      <c r="G180" s="26">
        <v>3</v>
      </c>
      <c r="H180" s="26">
        <v>30</v>
      </c>
      <c r="I180" s="26" t="s">
        <v>452</v>
      </c>
      <c r="J180" s="77" t="s">
        <v>433</v>
      </c>
      <c r="K180" s="77" t="s">
        <v>454</v>
      </c>
      <c r="L180" s="15" t="s">
        <v>789</v>
      </c>
      <c r="M180" s="20" t="str">
        <f t="shared" si="99"/>
        <v>N</v>
      </c>
      <c r="N180" s="15" t="s">
        <v>790</v>
      </c>
      <c r="O180" s="20" t="str">
        <f t="shared" si="100"/>
        <v>Y</v>
      </c>
      <c r="P180" s="15" t="s">
        <v>789</v>
      </c>
      <c r="Q180" s="20" t="str">
        <f t="shared" si="101"/>
        <v>N</v>
      </c>
      <c r="R180" s="26">
        <v>1</v>
      </c>
      <c r="S180" s="79" t="s">
        <v>593</v>
      </c>
      <c r="T180" s="347" t="s">
        <v>1153</v>
      </c>
      <c r="U180" s="15" t="s">
        <v>818</v>
      </c>
      <c r="V180" s="341" t="s">
        <v>818</v>
      </c>
      <c r="W180" s="341" t="s">
        <v>818</v>
      </c>
    </row>
    <row r="181" spans="1:23" s="65" customFormat="1" ht="72" x14ac:dyDescent="0.3">
      <c r="A181" s="26" t="s">
        <v>362</v>
      </c>
      <c r="B181" s="72" t="s">
        <v>553</v>
      </c>
      <c r="C181" s="72" t="s">
        <v>581</v>
      </c>
      <c r="D181" s="58" t="s">
        <v>449</v>
      </c>
      <c r="E181" s="77" t="s">
        <v>540</v>
      </c>
      <c r="F181" s="24">
        <v>0.2</v>
      </c>
      <c r="G181" s="26">
        <v>6</v>
      </c>
      <c r="H181" s="26">
        <v>60</v>
      </c>
      <c r="I181" s="26" t="s">
        <v>452</v>
      </c>
      <c r="J181" s="77" t="s">
        <v>433</v>
      </c>
      <c r="K181" s="77" t="s">
        <v>454</v>
      </c>
      <c r="L181" s="15" t="s">
        <v>790</v>
      </c>
      <c r="M181" s="20" t="str">
        <f t="shared" si="99"/>
        <v>Y</v>
      </c>
      <c r="N181" s="15" t="s">
        <v>790</v>
      </c>
      <c r="O181" s="20" t="str">
        <f t="shared" si="100"/>
        <v>Y</v>
      </c>
      <c r="P181" s="15" t="s">
        <v>789</v>
      </c>
      <c r="Q181" s="20" t="str">
        <f t="shared" si="101"/>
        <v>N</v>
      </c>
      <c r="R181" s="26">
        <v>1</v>
      </c>
      <c r="S181" s="79" t="s">
        <v>594</v>
      </c>
      <c r="T181" s="417" t="s">
        <v>1105</v>
      </c>
      <c r="U181" s="405" t="s">
        <v>824</v>
      </c>
      <c r="V181" s="405" t="s">
        <v>1114</v>
      </c>
      <c r="W181" s="405" t="s">
        <v>1114</v>
      </c>
    </row>
    <row r="182" spans="1:23" s="65" customFormat="1" ht="100.8" x14ac:dyDescent="0.3">
      <c r="A182" s="26" t="s">
        <v>362</v>
      </c>
      <c r="B182" s="72" t="s">
        <v>553</v>
      </c>
      <c r="C182" s="72" t="s">
        <v>581</v>
      </c>
      <c r="D182" s="58" t="s">
        <v>449</v>
      </c>
      <c r="E182" s="78" t="s">
        <v>413</v>
      </c>
      <c r="F182" s="24">
        <v>0.05</v>
      </c>
      <c r="G182" s="26">
        <v>6</v>
      </c>
      <c r="H182" s="26">
        <v>60</v>
      </c>
      <c r="I182" s="62" t="s">
        <v>452</v>
      </c>
      <c r="J182" s="77" t="s">
        <v>443</v>
      </c>
      <c r="K182" s="77" t="s">
        <v>413</v>
      </c>
      <c r="L182" s="15" t="s">
        <v>790</v>
      </c>
      <c r="M182" s="20" t="str">
        <f t="shared" si="99"/>
        <v>Y</v>
      </c>
      <c r="N182" s="15" t="s">
        <v>790</v>
      </c>
      <c r="O182" s="20" t="str">
        <f t="shared" si="100"/>
        <v>Y</v>
      </c>
      <c r="P182" s="15" t="s">
        <v>789</v>
      </c>
      <c r="Q182" s="20" t="str">
        <f t="shared" si="101"/>
        <v>N</v>
      </c>
      <c r="R182" s="26">
        <f>1/3</f>
        <v>0.33333333333333331</v>
      </c>
      <c r="S182" s="79" t="s">
        <v>595</v>
      </c>
      <c r="T182" s="417" t="s">
        <v>1105</v>
      </c>
      <c r="U182" s="405" t="s">
        <v>824</v>
      </c>
      <c r="V182" s="405" t="s">
        <v>1114</v>
      </c>
      <c r="W182" s="405" t="s">
        <v>1114</v>
      </c>
    </row>
    <row r="183" spans="1:23" s="65" customFormat="1" ht="72" x14ac:dyDescent="0.3">
      <c r="A183" s="26" t="s">
        <v>362</v>
      </c>
      <c r="B183" s="72" t="s">
        <v>553</v>
      </c>
      <c r="C183" s="72" t="s">
        <v>581</v>
      </c>
      <c r="D183" s="58" t="s">
        <v>449</v>
      </c>
      <c r="E183" s="78" t="s">
        <v>578</v>
      </c>
      <c r="F183" s="24">
        <v>0.05</v>
      </c>
      <c r="G183" s="26">
        <v>6</v>
      </c>
      <c r="H183" s="26">
        <v>60</v>
      </c>
      <c r="I183" s="62" t="s">
        <v>452</v>
      </c>
      <c r="J183" s="77" t="s">
        <v>443</v>
      </c>
      <c r="K183" s="77" t="s">
        <v>578</v>
      </c>
      <c r="L183" s="15" t="s">
        <v>790</v>
      </c>
      <c r="M183" s="20" t="str">
        <f t="shared" si="99"/>
        <v>Y</v>
      </c>
      <c r="N183" s="15" t="s">
        <v>790</v>
      </c>
      <c r="O183" s="20" t="str">
        <f t="shared" si="100"/>
        <v>Y</v>
      </c>
      <c r="P183" s="15" t="s">
        <v>789</v>
      </c>
      <c r="Q183" s="20" t="str">
        <f t="shared" si="101"/>
        <v>N</v>
      </c>
      <c r="R183" s="26">
        <f>1/6</f>
        <v>0.16666666666666666</v>
      </c>
      <c r="S183" s="79" t="s">
        <v>596</v>
      </c>
      <c r="T183" s="417" t="s">
        <v>1105</v>
      </c>
      <c r="U183" s="405" t="s">
        <v>824</v>
      </c>
      <c r="V183" s="405" t="s">
        <v>1114</v>
      </c>
      <c r="W183" s="405" t="s">
        <v>1114</v>
      </c>
    </row>
    <row r="184" spans="1:23" s="65" customFormat="1" ht="129.6" x14ac:dyDescent="0.3">
      <c r="A184" s="26" t="s">
        <v>362</v>
      </c>
      <c r="B184" s="72" t="s">
        <v>553</v>
      </c>
      <c r="C184" s="72" t="s">
        <v>581</v>
      </c>
      <c r="D184" s="58" t="s">
        <v>449</v>
      </c>
      <c r="E184" s="438" t="s">
        <v>1288</v>
      </c>
      <c r="F184" s="24">
        <v>0.1</v>
      </c>
      <c r="G184" s="26">
        <v>3</v>
      </c>
      <c r="H184" s="26">
        <v>60</v>
      </c>
      <c r="I184" s="62" t="s">
        <v>452</v>
      </c>
      <c r="J184" s="77" t="s">
        <v>902</v>
      </c>
      <c r="K184" s="78" t="s">
        <v>454</v>
      </c>
      <c r="L184" s="15" t="s">
        <v>790</v>
      </c>
      <c r="M184" s="20" t="str">
        <f t="shared" si="99"/>
        <v>Y</v>
      </c>
      <c r="N184" s="15" t="s">
        <v>789</v>
      </c>
      <c r="O184" s="20" t="str">
        <f t="shared" si="100"/>
        <v>N</v>
      </c>
      <c r="P184" s="15" t="s">
        <v>789</v>
      </c>
      <c r="Q184" s="20" t="str">
        <f t="shared" si="101"/>
        <v>N</v>
      </c>
      <c r="R184" s="26">
        <v>1</v>
      </c>
      <c r="S184" s="79" t="s">
        <v>597</v>
      </c>
      <c r="T184" s="347" t="s">
        <v>1158</v>
      </c>
      <c r="U184" s="341" t="s">
        <v>818</v>
      </c>
      <c r="V184" s="341" t="s">
        <v>818</v>
      </c>
      <c r="W184" s="341" t="s">
        <v>1114</v>
      </c>
    </row>
    <row r="185" spans="1:23" s="65" customFormat="1" ht="72" x14ac:dyDescent="0.3">
      <c r="A185" s="15" t="s">
        <v>364</v>
      </c>
      <c r="B185" s="72" t="s">
        <v>553</v>
      </c>
      <c r="C185" s="72" t="s">
        <v>598</v>
      </c>
      <c r="D185" s="58" t="s">
        <v>449</v>
      </c>
      <c r="E185" s="73" t="s">
        <v>493</v>
      </c>
      <c r="F185" s="17">
        <v>1</v>
      </c>
      <c r="G185" s="15" t="s">
        <v>454</v>
      </c>
      <c r="H185" s="15" t="s">
        <v>454</v>
      </c>
      <c r="I185" s="15" t="s">
        <v>454</v>
      </c>
      <c r="J185" s="73" t="s">
        <v>454</v>
      </c>
      <c r="K185" s="73" t="s">
        <v>454</v>
      </c>
      <c r="L185" s="15" t="s">
        <v>790</v>
      </c>
      <c r="M185" s="20" t="str">
        <f t="shared" si="99"/>
        <v>Y</v>
      </c>
      <c r="N185" s="15" t="s">
        <v>790</v>
      </c>
      <c r="O185" s="20" t="str">
        <f t="shared" si="100"/>
        <v>Y</v>
      </c>
      <c r="P185" s="15" t="s">
        <v>789</v>
      </c>
      <c r="Q185" s="20" t="str">
        <f t="shared" si="101"/>
        <v>N</v>
      </c>
      <c r="R185" s="15" t="s">
        <v>454</v>
      </c>
      <c r="S185" s="323" t="s">
        <v>512</v>
      </c>
      <c r="T185" s="347" t="s">
        <v>1105</v>
      </c>
      <c r="U185" s="341" t="s">
        <v>818</v>
      </c>
      <c r="V185" s="341" t="s">
        <v>1105</v>
      </c>
      <c r="W185" s="341" t="s">
        <v>1105</v>
      </c>
    </row>
    <row r="186" spans="1:23" s="65" customFormat="1" ht="86.4" x14ac:dyDescent="0.3">
      <c r="A186" s="15" t="s">
        <v>364</v>
      </c>
      <c r="B186" s="72" t="s">
        <v>553</v>
      </c>
      <c r="C186" s="72" t="s">
        <v>598</v>
      </c>
      <c r="D186" s="58" t="s">
        <v>449</v>
      </c>
      <c r="E186" s="73" t="s">
        <v>521</v>
      </c>
      <c r="F186" s="24">
        <v>0.7</v>
      </c>
      <c r="G186" s="15" t="s">
        <v>454</v>
      </c>
      <c r="H186" s="15" t="s">
        <v>454</v>
      </c>
      <c r="I186" s="15" t="s">
        <v>454</v>
      </c>
      <c r="J186" s="73" t="s">
        <v>454</v>
      </c>
      <c r="K186" s="73" t="s">
        <v>454</v>
      </c>
      <c r="L186" s="15" t="s">
        <v>790</v>
      </c>
      <c r="M186" s="20" t="str">
        <f t="shared" si="99"/>
        <v>Y</v>
      </c>
      <c r="N186" s="15" t="s">
        <v>790</v>
      </c>
      <c r="O186" s="20" t="str">
        <f t="shared" si="100"/>
        <v>Y</v>
      </c>
      <c r="P186" s="15" t="s">
        <v>789</v>
      </c>
      <c r="Q186" s="20" t="str">
        <f t="shared" si="101"/>
        <v>N</v>
      </c>
      <c r="R186" s="15" t="s">
        <v>454</v>
      </c>
      <c r="S186" s="79" t="s">
        <v>522</v>
      </c>
      <c r="T186" s="417" t="s">
        <v>1230</v>
      </c>
      <c r="U186" s="341" t="s">
        <v>815</v>
      </c>
      <c r="V186" s="15" t="s">
        <v>1105</v>
      </c>
      <c r="W186" s="15" t="s">
        <v>1105</v>
      </c>
    </row>
    <row r="187" spans="1:23" s="65" customFormat="1" ht="86.4" x14ac:dyDescent="0.3">
      <c r="A187" s="15" t="s">
        <v>364</v>
      </c>
      <c r="B187" s="72" t="s">
        <v>553</v>
      </c>
      <c r="C187" s="72" t="s">
        <v>598</v>
      </c>
      <c r="D187" s="58" t="s">
        <v>449</v>
      </c>
      <c r="E187" s="73" t="s">
        <v>523</v>
      </c>
      <c r="F187" s="24">
        <v>0.15</v>
      </c>
      <c r="G187" s="15" t="s">
        <v>454</v>
      </c>
      <c r="H187" s="15" t="s">
        <v>454</v>
      </c>
      <c r="I187" s="15" t="s">
        <v>454</v>
      </c>
      <c r="J187" s="73" t="s">
        <v>454</v>
      </c>
      <c r="K187" s="73" t="s">
        <v>454</v>
      </c>
      <c r="L187" s="15" t="s">
        <v>790</v>
      </c>
      <c r="M187" s="20" t="str">
        <f t="shared" si="99"/>
        <v>Y</v>
      </c>
      <c r="N187" s="15" t="s">
        <v>790</v>
      </c>
      <c r="O187" s="20" t="str">
        <f t="shared" si="100"/>
        <v>Y</v>
      </c>
      <c r="P187" s="15" t="s">
        <v>789</v>
      </c>
      <c r="Q187" s="20" t="str">
        <f t="shared" si="101"/>
        <v>N</v>
      </c>
      <c r="R187" s="15" t="s">
        <v>454</v>
      </c>
      <c r="S187" s="79" t="s">
        <v>524</v>
      </c>
      <c r="T187" s="417" t="s">
        <v>1231</v>
      </c>
      <c r="U187" s="341" t="s">
        <v>815</v>
      </c>
      <c r="V187" s="15" t="s">
        <v>1105</v>
      </c>
      <c r="W187" s="15" t="s">
        <v>1105</v>
      </c>
    </row>
    <row r="188" spans="1:23" s="65" customFormat="1" x14ac:dyDescent="0.3">
      <c r="A188" s="15" t="s">
        <v>364</v>
      </c>
      <c r="B188" s="72" t="s">
        <v>519</v>
      </c>
      <c r="C188" s="72" t="s">
        <v>547</v>
      </c>
      <c r="D188" s="58" t="s">
        <v>449</v>
      </c>
      <c r="E188" s="73" t="s">
        <v>529</v>
      </c>
      <c r="F188" s="16">
        <v>0.6</v>
      </c>
      <c r="G188" s="15">
        <v>1</v>
      </c>
      <c r="H188" s="15">
        <v>15</v>
      </c>
      <c r="I188" s="15" t="s">
        <v>452</v>
      </c>
      <c r="J188" s="77" t="s">
        <v>428</v>
      </c>
      <c r="K188" s="73" t="s">
        <v>454</v>
      </c>
      <c r="L188" s="15" t="s">
        <v>790</v>
      </c>
      <c r="M188" s="20" t="str">
        <f t="shared" si="99"/>
        <v>Y</v>
      </c>
      <c r="N188" s="15" t="s">
        <v>789</v>
      </c>
      <c r="O188" s="20" t="str">
        <f t="shared" si="100"/>
        <v>N</v>
      </c>
      <c r="P188" s="15" t="s">
        <v>789</v>
      </c>
      <c r="Q188" s="20" t="str">
        <f t="shared" si="101"/>
        <v>N</v>
      </c>
      <c r="R188" s="15">
        <v>1</v>
      </c>
      <c r="S188" s="323" t="s">
        <v>530</v>
      </c>
      <c r="T188" s="323" t="s">
        <v>1105</v>
      </c>
      <c r="U188" s="405" t="s">
        <v>818</v>
      </c>
      <c r="V188" s="15" t="s">
        <v>818</v>
      </c>
      <c r="W188" s="15" t="s">
        <v>818</v>
      </c>
    </row>
    <row r="189" spans="1:23" s="65" customFormat="1" ht="43.2" x14ac:dyDescent="0.3">
      <c r="A189" s="15" t="s">
        <v>364</v>
      </c>
      <c r="B189" s="72" t="s">
        <v>519</v>
      </c>
      <c r="C189" s="72" t="s">
        <v>547</v>
      </c>
      <c r="D189" s="58" t="s">
        <v>449</v>
      </c>
      <c r="E189" s="73" t="s">
        <v>529</v>
      </c>
      <c r="F189" s="16">
        <v>0.3</v>
      </c>
      <c r="G189" s="15">
        <v>1</v>
      </c>
      <c r="H189" s="15">
        <v>15</v>
      </c>
      <c r="I189" s="15" t="s">
        <v>452</v>
      </c>
      <c r="J189" s="73" t="s">
        <v>443</v>
      </c>
      <c r="K189" s="73" t="s">
        <v>1297</v>
      </c>
      <c r="L189" s="15" t="s">
        <v>789</v>
      </c>
      <c r="M189" s="20" t="str">
        <f t="shared" si="99"/>
        <v>N</v>
      </c>
      <c r="N189" s="15" t="s">
        <v>790</v>
      </c>
      <c r="O189" s="20" t="str">
        <f t="shared" si="100"/>
        <v>Y</v>
      </c>
      <c r="P189" s="15" t="s">
        <v>789</v>
      </c>
      <c r="Q189" s="20" t="str">
        <f t="shared" si="101"/>
        <v>N</v>
      </c>
      <c r="R189" s="15">
        <v>1</v>
      </c>
      <c r="S189" s="323" t="s">
        <v>534</v>
      </c>
      <c r="T189" s="323" t="s">
        <v>1255</v>
      </c>
      <c r="U189" s="405" t="s">
        <v>1114</v>
      </c>
      <c r="V189" s="15" t="s">
        <v>818</v>
      </c>
      <c r="W189" s="15" t="s">
        <v>818</v>
      </c>
    </row>
    <row r="190" spans="1:23" s="65" customFormat="1" ht="57.6" x14ac:dyDescent="0.3">
      <c r="A190" s="15" t="s">
        <v>364</v>
      </c>
      <c r="B190" s="72" t="s">
        <v>553</v>
      </c>
      <c r="C190" s="72" t="s">
        <v>598</v>
      </c>
      <c r="D190" s="58" t="s">
        <v>449</v>
      </c>
      <c r="E190" s="73" t="s">
        <v>531</v>
      </c>
      <c r="F190" s="17">
        <v>0.7</v>
      </c>
      <c r="G190" s="15">
        <v>1</v>
      </c>
      <c r="H190" s="15">
        <v>15</v>
      </c>
      <c r="I190" s="15" t="s">
        <v>452</v>
      </c>
      <c r="J190" s="77" t="s">
        <v>532</v>
      </c>
      <c r="K190" s="73" t="s">
        <v>454</v>
      </c>
      <c r="L190" s="15" t="s">
        <v>790</v>
      </c>
      <c r="M190" s="20" t="str">
        <f t="shared" si="99"/>
        <v>Y</v>
      </c>
      <c r="N190" s="15" t="s">
        <v>789</v>
      </c>
      <c r="O190" s="20" t="str">
        <f t="shared" si="100"/>
        <v>N</v>
      </c>
      <c r="P190" s="15" t="s">
        <v>789</v>
      </c>
      <c r="Q190" s="20" t="str">
        <f t="shared" si="101"/>
        <v>N</v>
      </c>
      <c r="R190" s="15">
        <v>1</v>
      </c>
      <c r="S190" s="323" t="s">
        <v>533</v>
      </c>
      <c r="T190" s="323" t="s">
        <v>1105</v>
      </c>
      <c r="U190" s="15" t="s">
        <v>818</v>
      </c>
      <c r="V190" s="15" t="s">
        <v>818</v>
      </c>
      <c r="W190" s="15" t="s">
        <v>818</v>
      </c>
    </row>
    <row r="191" spans="1:23" s="65" customFormat="1" ht="100.8" x14ac:dyDescent="0.3">
      <c r="A191" s="15" t="s">
        <v>364</v>
      </c>
      <c r="B191" s="72" t="s">
        <v>553</v>
      </c>
      <c r="C191" s="72" t="s">
        <v>598</v>
      </c>
      <c r="D191" s="58" t="s">
        <v>449</v>
      </c>
      <c r="E191" s="77" t="s">
        <v>585</v>
      </c>
      <c r="F191" s="16">
        <v>0.5</v>
      </c>
      <c r="G191" s="15">
        <v>6</v>
      </c>
      <c r="H191" s="15">
        <v>30</v>
      </c>
      <c r="I191" s="15" t="s">
        <v>452</v>
      </c>
      <c r="J191" s="77" t="s">
        <v>901</v>
      </c>
      <c r="K191" s="73" t="s">
        <v>454</v>
      </c>
      <c r="L191" s="15" t="s">
        <v>789</v>
      </c>
      <c r="M191" s="20" t="str">
        <f t="shared" si="99"/>
        <v>N</v>
      </c>
      <c r="N191" s="15" t="s">
        <v>789</v>
      </c>
      <c r="O191" s="20" t="str">
        <f t="shared" si="100"/>
        <v>N</v>
      </c>
      <c r="P191" s="15" t="s">
        <v>790</v>
      </c>
      <c r="Q191" s="20" t="str">
        <f t="shared" si="101"/>
        <v>Y</v>
      </c>
      <c r="R191" s="15">
        <v>1</v>
      </c>
      <c r="S191" s="323" t="s">
        <v>586</v>
      </c>
      <c r="T191" s="347" t="s">
        <v>1105</v>
      </c>
      <c r="U191" s="341" t="s">
        <v>824</v>
      </c>
      <c r="V191" s="341" t="s">
        <v>824</v>
      </c>
      <c r="W191" s="341" t="s">
        <v>824</v>
      </c>
    </row>
    <row r="192" spans="1:23" s="65" customFormat="1" ht="28.8" x14ac:dyDescent="0.3">
      <c r="A192" s="15" t="s">
        <v>364</v>
      </c>
      <c r="B192" s="72" t="s">
        <v>519</v>
      </c>
      <c r="C192" s="72" t="s">
        <v>547</v>
      </c>
      <c r="D192" s="58" t="s">
        <v>449</v>
      </c>
      <c r="E192" s="73" t="s">
        <v>529</v>
      </c>
      <c r="F192" s="16">
        <v>0.7</v>
      </c>
      <c r="G192" s="15">
        <v>1</v>
      </c>
      <c r="H192" s="15">
        <v>15</v>
      </c>
      <c r="I192" s="15" t="s">
        <v>452</v>
      </c>
      <c r="J192" s="77" t="s">
        <v>902</v>
      </c>
      <c r="K192" s="73" t="s">
        <v>454</v>
      </c>
      <c r="L192" s="15" t="s">
        <v>790</v>
      </c>
      <c r="M192" s="20" t="str">
        <f t="shared" si="99"/>
        <v>Y</v>
      </c>
      <c r="N192" s="15" t="s">
        <v>789</v>
      </c>
      <c r="O192" s="20" t="str">
        <f t="shared" si="100"/>
        <v>N</v>
      </c>
      <c r="P192" s="15" t="s">
        <v>789</v>
      </c>
      <c r="Q192" s="20" t="str">
        <f t="shared" si="101"/>
        <v>N</v>
      </c>
      <c r="R192" s="15">
        <v>1</v>
      </c>
      <c r="S192" s="323" t="s">
        <v>535</v>
      </c>
      <c r="T192" s="323" t="s">
        <v>1255</v>
      </c>
      <c r="U192" s="15" t="s">
        <v>824</v>
      </c>
      <c r="V192" s="15" t="s">
        <v>818</v>
      </c>
      <c r="W192" s="15" t="s">
        <v>818</v>
      </c>
    </row>
    <row r="193" spans="1:23" s="65" customFormat="1" ht="43.2" x14ac:dyDescent="0.3">
      <c r="A193" s="15" t="s">
        <v>364</v>
      </c>
      <c r="B193" s="72" t="s">
        <v>553</v>
      </c>
      <c r="C193" s="72" t="s">
        <v>598</v>
      </c>
      <c r="D193" s="58" t="s">
        <v>449</v>
      </c>
      <c r="E193" s="77" t="s">
        <v>1289</v>
      </c>
      <c r="F193" s="16">
        <v>0.3</v>
      </c>
      <c r="G193" s="15">
        <v>6</v>
      </c>
      <c r="H193" s="15">
        <v>60</v>
      </c>
      <c r="I193" s="15" t="s">
        <v>452</v>
      </c>
      <c r="J193" s="77" t="s">
        <v>902</v>
      </c>
      <c r="K193" s="73" t="s">
        <v>454</v>
      </c>
      <c r="L193" s="15" t="s">
        <v>790</v>
      </c>
      <c r="M193" s="20" t="str">
        <f t="shared" si="99"/>
        <v>Y</v>
      </c>
      <c r="N193" s="15" t="s">
        <v>789</v>
      </c>
      <c r="O193" s="20" t="str">
        <f t="shared" si="100"/>
        <v>N</v>
      </c>
      <c r="P193" s="15" t="s">
        <v>789</v>
      </c>
      <c r="Q193" s="20" t="str">
        <f t="shared" si="101"/>
        <v>N</v>
      </c>
      <c r="R193" s="15">
        <v>1</v>
      </c>
      <c r="S193" s="323" t="s">
        <v>600</v>
      </c>
      <c r="T193" s="323" t="s">
        <v>1105</v>
      </c>
      <c r="U193" s="15" t="s">
        <v>824</v>
      </c>
      <c r="V193" s="15" t="s">
        <v>1114</v>
      </c>
      <c r="W193" s="15" t="s">
        <v>1114</v>
      </c>
    </row>
    <row r="194" spans="1:23" s="65" customFormat="1" ht="28.8" x14ac:dyDescent="0.3">
      <c r="A194" s="15" t="s">
        <v>364</v>
      </c>
      <c r="B194" s="72" t="s">
        <v>553</v>
      </c>
      <c r="C194" s="72" t="s">
        <v>598</v>
      </c>
      <c r="D194" s="58" t="s">
        <v>449</v>
      </c>
      <c r="E194" s="72" t="s">
        <v>487</v>
      </c>
      <c r="F194" s="59">
        <v>0.3</v>
      </c>
      <c r="G194" s="58">
        <v>6</v>
      </c>
      <c r="H194" s="58">
        <v>60</v>
      </c>
      <c r="I194" s="58" t="s">
        <v>452</v>
      </c>
      <c r="J194" s="73" t="s">
        <v>433</v>
      </c>
      <c r="K194" s="72" t="s">
        <v>454</v>
      </c>
      <c r="L194" s="15" t="s">
        <v>789</v>
      </c>
      <c r="M194" s="20" t="str">
        <f t="shared" si="99"/>
        <v>N</v>
      </c>
      <c r="N194" s="15" t="s">
        <v>789</v>
      </c>
      <c r="O194" s="20" t="str">
        <f t="shared" si="100"/>
        <v>N</v>
      </c>
      <c r="P194" s="15" t="s">
        <v>790</v>
      </c>
      <c r="Q194" s="20" t="str">
        <f t="shared" si="101"/>
        <v>Y</v>
      </c>
      <c r="R194" s="15">
        <v>1</v>
      </c>
      <c r="S194" s="56" t="s">
        <v>545</v>
      </c>
      <c r="T194" s="347" t="s">
        <v>1105</v>
      </c>
      <c r="U194" s="15" t="s">
        <v>1114</v>
      </c>
      <c r="V194" s="15" t="s">
        <v>1114</v>
      </c>
      <c r="W194" s="15" t="s">
        <v>1114</v>
      </c>
    </row>
    <row r="195" spans="1:23" s="65" customFormat="1" ht="72" x14ac:dyDescent="0.3">
      <c r="A195" s="15" t="s">
        <v>364</v>
      </c>
      <c r="B195" s="72" t="s">
        <v>553</v>
      </c>
      <c r="C195" s="72" t="s">
        <v>598</v>
      </c>
      <c r="D195" s="58" t="s">
        <v>449</v>
      </c>
      <c r="E195" s="75" t="s">
        <v>500</v>
      </c>
      <c r="F195" s="59">
        <v>0.3</v>
      </c>
      <c r="G195" s="58">
        <v>10</v>
      </c>
      <c r="H195" s="58">
        <v>60</v>
      </c>
      <c r="I195" s="58" t="s">
        <v>452</v>
      </c>
      <c r="J195" s="73" t="s">
        <v>433</v>
      </c>
      <c r="K195" s="72" t="s">
        <v>454</v>
      </c>
      <c r="L195" s="15" t="s">
        <v>789</v>
      </c>
      <c r="M195" s="20" t="str">
        <f t="shared" si="99"/>
        <v>N</v>
      </c>
      <c r="N195" s="15" t="s">
        <v>789</v>
      </c>
      <c r="O195" s="20" t="str">
        <f t="shared" si="100"/>
        <v>N</v>
      </c>
      <c r="P195" s="15" t="s">
        <v>790</v>
      </c>
      <c r="Q195" s="20" t="str">
        <f t="shared" si="101"/>
        <v>Y</v>
      </c>
      <c r="R195" s="15">
        <v>0.2</v>
      </c>
      <c r="S195" s="323" t="s">
        <v>546</v>
      </c>
      <c r="T195" s="347" t="s">
        <v>1105</v>
      </c>
      <c r="U195" s="15" t="s">
        <v>824</v>
      </c>
      <c r="V195" s="15" t="s">
        <v>1114</v>
      </c>
      <c r="W195" s="15" t="s">
        <v>1114</v>
      </c>
    </row>
    <row r="196" spans="1:23" s="65" customFormat="1" ht="57.6" x14ac:dyDescent="0.3">
      <c r="A196" s="15" t="s">
        <v>364</v>
      </c>
      <c r="B196" s="72" t="s">
        <v>553</v>
      </c>
      <c r="C196" s="72" t="s">
        <v>598</v>
      </c>
      <c r="D196" s="58" t="s">
        <v>449</v>
      </c>
      <c r="E196" s="77" t="s">
        <v>1302</v>
      </c>
      <c r="F196" s="16">
        <v>0.05</v>
      </c>
      <c r="G196" s="15">
        <v>1</v>
      </c>
      <c r="H196" s="15">
        <v>120</v>
      </c>
      <c r="I196" s="15" t="s">
        <v>452</v>
      </c>
      <c r="J196" s="73" t="s">
        <v>443</v>
      </c>
      <c r="K196" s="73" t="s">
        <v>555</v>
      </c>
      <c r="L196" s="15" t="s">
        <v>789</v>
      </c>
      <c r="M196" s="20" t="str">
        <f t="shared" si="99"/>
        <v>N</v>
      </c>
      <c r="N196" s="15" t="s">
        <v>790</v>
      </c>
      <c r="O196" s="20" t="str">
        <f t="shared" si="100"/>
        <v>Y</v>
      </c>
      <c r="P196" s="15" t="s">
        <v>789</v>
      </c>
      <c r="Q196" s="20" t="str">
        <f t="shared" si="101"/>
        <v>N</v>
      </c>
      <c r="R196" s="15">
        <v>1</v>
      </c>
      <c r="S196" s="56" t="s">
        <v>556</v>
      </c>
      <c r="T196" s="347" t="s">
        <v>1105</v>
      </c>
      <c r="U196" s="341" t="s">
        <v>824</v>
      </c>
      <c r="V196" s="341" t="s">
        <v>824</v>
      </c>
      <c r="W196" s="341" t="s">
        <v>824</v>
      </c>
    </row>
    <row r="197" spans="1:23" s="65" customFormat="1" ht="158.4" x14ac:dyDescent="0.3">
      <c r="A197" s="15" t="s">
        <v>364</v>
      </c>
      <c r="B197" s="72" t="s">
        <v>553</v>
      </c>
      <c r="C197" s="72" t="s">
        <v>598</v>
      </c>
      <c r="D197" s="58" t="s">
        <v>449</v>
      </c>
      <c r="E197" s="77" t="s">
        <v>1292</v>
      </c>
      <c r="F197" s="17">
        <v>0.3</v>
      </c>
      <c r="G197" s="15">
        <v>6</v>
      </c>
      <c r="H197" s="15">
        <v>150</v>
      </c>
      <c r="I197" s="15" t="s">
        <v>452</v>
      </c>
      <c r="J197" s="73" t="s">
        <v>443</v>
      </c>
      <c r="K197" s="77" t="s">
        <v>1292</v>
      </c>
      <c r="L197" s="15" t="s">
        <v>789</v>
      </c>
      <c r="M197" s="20" t="str">
        <f t="shared" si="99"/>
        <v>N</v>
      </c>
      <c r="N197" s="15" t="s">
        <v>790</v>
      </c>
      <c r="O197" s="20" t="str">
        <f t="shared" si="100"/>
        <v>Y</v>
      </c>
      <c r="P197" s="15" t="s">
        <v>790</v>
      </c>
      <c r="Q197" s="20" t="str">
        <f t="shared" si="101"/>
        <v>Y</v>
      </c>
      <c r="R197" s="15">
        <v>1</v>
      </c>
      <c r="S197" s="323" t="s">
        <v>536</v>
      </c>
      <c r="T197" s="347" t="s">
        <v>1105</v>
      </c>
      <c r="U197" s="341" t="s">
        <v>818</v>
      </c>
      <c r="V197" s="341" t="s">
        <v>818</v>
      </c>
      <c r="W197" s="341" t="s">
        <v>815</v>
      </c>
    </row>
    <row r="198" spans="1:23" s="65" customFormat="1" ht="100.8" x14ac:dyDescent="0.3">
      <c r="A198" s="15" t="s">
        <v>364</v>
      </c>
      <c r="B198" s="72" t="s">
        <v>553</v>
      </c>
      <c r="C198" s="72" t="s">
        <v>598</v>
      </c>
      <c r="D198" s="58" t="s">
        <v>449</v>
      </c>
      <c r="E198" s="77" t="s">
        <v>1291</v>
      </c>
      <c r="F198" s="17">
        <v>0.01</v>
      </c>
      <c r="G198" s="15">
        <v>1</v>
      </c>
      <c r="H198" s="26">
        <v>4320</v>
      </c>
      <c r="I198" s="26" t="s">
        <v>452</v>
      </c>
      <c r="J198" s="77" t="s">
        <v>443</v>
      </c>
      <c r="K198" s="77" t="s">
        <v>1291</v>
      </c>
      <c r="L198" s="15" t="s">
        <v>789</v>
      </c>
      <c r="M198" s="20" t="str">
        <f t="shared" si="99"/>
        <v>N</v>
      </c>
      <c r="N198" s="15" t="s">
        <v>790</v>
      </c>
      <c r="O198" s="20" t="str">
        <f t="shared" si="100"/>
        <v>Y</v>
      </c>
      <c r="P198" s="15" t="s">
        <v>789</v>
      </c>
      <c r="Q198" s="20" t="str">
        <f t="shared" si="101"/>
        <v>N</v>
      </c>
      <c r="R198" s="15">
        <v>1</v>
      </c>
      <c r="S198" s="56" t="s">
        <v>590</v>
      </c>
      <c r="T198" s="347" t="s">
        <v>1105</v>
      </c>
      <c r="U198" s="341" t="s">
        <v>824</v>
      </c>
      <c r="V198" s="341" t="s">
        <v>824</v>
      </c>
      <c r="W198" s="405" t="s">
        <v>824</v>
      </c>
    </row>
    <row r="199" spans="1:23" s="65" customFormat="1" ht="144" x14ac:dyDescent="0.3">
      <c r="A199" s="15" t="s">
        <v>364</v>
      </c>
      <c r="B199" s="72" t="s">
        <v>553</v>
      </c>
      <c r="C199" s="72" t="s">
        <v>598</v>
      </c>
      <c r="D199" s="58" t="s">
        <v>449</v>
      </c>
      <c r="E199" s="77" t="s">
        <v>1290</v>
      </c>
      <c r="F199" s="17">
        <v>0.01</v>
      </c>
      <c r="G199" s="15">
        <v>1</v>
      </c>
      <c r="H199" s="26">
        <v>4320</v>
      </c>
      <c r="I199" s="26" t="s">
        <v>452</v>
      </c>
      <c r="J199" s="77" t="s">
        <v>443</v>
      </c>
      <c r="K199" s="77" t="s">
        <v>1313</v>
      </c>
      <c r="L199" s="15" t="s">
        <v>789</v>
      </c>
      <c r="M199" s="20" t="str">
        <f t="shared" si="99"/>
        <v>N</v>
      </c>
      <c r="N199" s="15" t="s">
        <v>790</v>
      </c>
      <c r="O199" s="20" t="str">
        <f t="shared" si="100"/>
        <v>Y</v>
      </c>
      <c r="P199" s="15" t="s">
        <v>789</v>
      </c>
      <c r="Q199" s="20" t="str">
        <f t="shared" si="101"/>
        <v>N</v>
      </c>
      <c r="R199" s="15">
        <v>1</v>
      </c>
      <c r="S199" s="323" t="s">
        <v>591</v>
      </c>
      <c r="T199" s="347" t="s">
        <v>1105</v>
      </c>
      <c r="U199" s="341" t="s">
        <v>824</v>
      </c>
      <c r="V199" s="341" t="s">
        <v>824</v>
      </c>
      <c r="W199" s="405" t="s">
        <v>824</v>
      </c>
    </row>
    <row r="200" spans="1:23" s="65" customFormat="1" ht="129.6" x14ac:dyDescent="0.3">
      <c r="A200" s="15" t="s">
        <v>364</v>
      </c>
      <c r="B200" s="72" t="s">
        <v>553</v>
      </c>
      <c r="C200" s="72" t="s">
        <v>598</v>
      </c>
      <c r="D200" s="58" t="s">
        <v>449</v>
      </c>
      <c r="E200" s="73" t="s">
        <v>1300</v>
      </c>
      <c r="F200" s="17">
        <v>0.01</v>
      </c>
      <c r="G200" s="15">
        <v>1</v>
      </c>
      <c r="H200" s="15">
        <v>3</v>
      </c>
      <c r="I200" s="15" t="s">
        <v>559</v>
      </c>
      <c r="J200" s="77" t="s">
        <v>443</v>
      </c>
      <c r="K200" s="73" t="s">
        <v>1300</v>
      </c>
      <c r="L200" s="15" t="s">
        <v>789</v>
      </c>
      <c r="M200" s="20" t="str">
        <f t="shared" si="99"/>
        <v>N</v>
      </c>
      <c r="N200" s="15" t="s">
        <v>790</v>
      </c>
      <c r="O200" s="20" t="str">
        <f t="shared" si="100"/>
        <v>Y</v>
      </c>
      <c r="P200" s="15" t="s">
        <v>789</v>
      </c>
      <c r="Q200" s="20" t="str">
        <f t="shared" si="101"/>
        <v>N</v>
      </c>
      <c r="R200" s="15">
        <v>1</v>
      </c>
      <c r="S200" s="323" t="s">
        <v>561</v>
      </c>
      <c r="T200" s="347" t="s">
        <v>1105</v>
      </c>
      <c r="U200" s="341" t="s">
        <v>824</v>
      </c>
      <c r="V200" s="341" t="s">
        <v>824</v>
      </c>
      <c r="W200" s="341" t="s">
        <v>824</v>
      </c>
    </row>
    <row r="201" spans="1:23" s="65" customFormat="1" ht="158.4" x14ac:dyDescent="0.3">
      <c r="A201" s="15" t="s">
        <v>364</v>
      </c>
      <c r="B201" s="72" t="s">
        <v>553</v>
      </c>
      <c r="C201" s="72" t="s">
        <v>598</v>
      </c>
      <c r="D201" s="58" t="s">
        <v>449</v>
      </c>
      <c r="E201" s="73" t="s">
        <v>410</v>
      </c>
      <c r="F201" s="17">
        <v>0.02</v>
      </c>
      <c r="G201" s="15">
        <v>1</v>
      </c>
      <c r="H201" s="15">
        <v>90</v>
      </c>
      <c r="I201" s="15" t="s">
        <v>452</v>
      </c>
      <c r="J201" s="73" t="s">
        <v>443</v>
      </c>
      <c r="K201" s="77" t="s">
        <v>1309</v>
      </c>
      <c r="L201" s="15" t="s">
        <v>789</v>
      </c>
      <c r="M201" s="20" t="str">
        <f t="shared" si="99"/>
        <v>N</v>
      </c>
      <c r="N201" s="15" t="s">
        <v>790</v>
      </c>
      <c r="O201" s="20" t="str">
        <f t="shared" si="100"/>
        <v>Y</v>
      </c>
      <c r="P201" s="15" t="s">
        <v>789</v>
      </c>
      <c r="Q201" s="20" t="str">
        <f t="shared" si="101"/>
        <v>N</v>
      </c>
      <c r="R201" s="15">
        <v>1</v>
      </c>
      <c r="S201" s="79" t="s">
        <v>562</v>
      </c>
      <c r="T201" s="323" t="s">
        <v>1141</v>
      </c>
      <c r="U201" s="341" t="s">
        <v>818</v>
      </c>
      <c r="V201" s="341" t="s">
        <v>818</v>
      </c>
      <c r="W201" s="341" t="s">
        <v>818</v>
      </c>
    </row>
    <row r="202" spans="1:23" s="65" customFormat="1" ht="57.6" x14ac:dyDescent="0.3">
      <c r="A202" s="15" t="s">
        <v>364</v>
      </c>
      <c r="B202" s="72" t="s">
        <v>553</v>
      </c>
      <c r="C202" s="72" t="s">
        <v>598</v>
      </c>
      <c r="D202" s="58" t="s">
        <v>449</v>
      </c>
      <c r="E202" s="73" t="s">
        <v>410</v>
      </c>
      <c r="F202" s="29">
        <v>2E-3</v>
      </c>
      <c r="G202" s="15">
        <v>8</v>
      </c>
      <c r="H202" s="15">
        <v>90</v>
      </c>
      <c r="I202" s="15" t="s">
        <v>452</v>
      </c>
      <c r="J202" s="73" t="s">
        <v>443</v>
      </c>
      <c r="K202" s="77" t="s">
        <v>1309</v>
      </c>
      <c r="L202" s="15" t="s">
        <v>789</v>
      </c>
      <c r="M202" s="20" t="str">
        <f t="shared" si="99"/>
        <v>N</v>
      </c>
      <c r="N202" s="15" t="s">
        <v>790</v>
      </c>
      <c r="O202" s="20" t="str">
        <f t="shared" si="100"/>
        <v>Y</v>
      </c>
      <c r="P202" s="15" t="s">
        <v>789</v>
      </c>
      <c r="Q202" s="20" t="str">
        <f t="shared" si="101"/>
        <v>N</v>
      </c>
      <c r="R202" s="15">
        <v>1</v>
      </c>
      <c r="S202" s="79" t="s">
        <v>563</v>
      </c>
      <c r="T202" s="323" t="s">
        <v>1216</v>
      </c>
      <c r="U202" s="341" t="s">
        <v>818</v>
      </c>
      <c r="V202" s="341" t="s">
        <v>818</v>
      </c>
      <c r="W202" s="341" t="s">
        <v>818</v>
      </c>
    </row>
    <row r="203" spans="1:23" s="65" customFormat="1" ht="86.4" x14ac:dyDescent="0.3">
      <c r="A203" s="15" t="s">
        <v>364</v>
      </c>
      <c r="B203" s="72" t="s">
        <v>553</v>
      </c>
      <c r="C203" s="72" t="s">
        <v>598</v>
      </c>
      <c r="D203" s="58" t="s">
        <v>449</v>
      </c>
      <c r="E203" s="73" t="s">
        <v>1293</v>
      </c>
      <c r="F203" s="17">
        <v>0.02</v>
      </c>
      <c r="G203" s="15">
        <v>3</v>
      </c>
      <c r="H203" s="15">
        <v>60</v>
      </c>
      <c r="I203" s="15" t="s">
        <v>452</v>
      </c>
      <c r="J203" s="73" t="s">
        <v>443</v>
      </c>
      <c r="K203" s="73" t="s">
        <v>1297</v>
      </c>
      <c r="L203" s="15" t="s">
        <v>789</v>
      </c>
      <c r="M203" s="20" t="str">
        <f t="shared" si="99"/>
        <v>N</v>
      </c>
      <c r="N203" s="15" t="s">
        <v>790</v>
      </c>
      <c r="O203" s="20" t="str">
        <f t="shared" si="100"/>
        <v>Y</v>
      </c>
      <c r="P203" s="15" t="s">
        <v>789</v>
      </c>
      <c r="Q203" s="20" t="str">
        <f t="shared" si="101"/>
        <v>N</v>
      </c>
      <c r="R203" s="15">
        <v>1</v>
      </c>
      <c r="S203" s="323" t="s">
        <v>601</v>
      </c>
      <c r="T203" s="347" t="s">
        <v>1105</v>
      </c>
      <c r="U203" s="341" t="s">
        <v>818</v>
      </c>
      <c r="V203" s="341" t="s">
        <v>824</v>
      </c>
      <c r="W203" s="341" t="s">
        <v>824</v>
      </c>
    </row>
    <row r="204" spans="1:23" s="65" customFormat="1" ht="144" x14ac:dyDescent="0.3">
      <c r="A204" s="15" t="s">
        <v>364</v>
      </c>
      <c r="B204" s="72" t="s">
        <v>553</v>
      </c>
      <c r="C204" s="72" t="s">
        <v>598</v>
      </c>
      <c r="D204" s="58" t="s">
        <v>449</v>
      </c>
      <c r="E204" s="73" t="s">
        <v>412</v>
      </c>
      <c r="F204" s="17">
        <v>0.1</v>
      </c>
      <c r="G204" s="15">
        <v>12</v>
      </c>
      <c r="H204" s="15">
        <v>60</v>
      </c>
      <c r="I204" s="15" t="s">
        <v>452</v>
      </c>
      <c r="J204" s="73" t="s">
        <v>443</v>
      </c>
      <c r="K204" s="73" t="s">
        <v>412</v>
      </c>
      <c r="L204" s="15" t="s">
        <v>789</v>
      </c>
      <c r="M204" s="20" t="str">
        <f t="shared" si="99"/>
        <v>N</v>
      </c>
      <c r="N204" s="15" t="s">
        <v>790</v>
      </c>
      <c r="O204" s="20" t="str">
        <f t="shared" si="100"/>
        <v>Y</v>
      </c>
      <c r="P204" s="15" t="s">
        <v>790</v>
      </c>
      <c r="Q204" s="20" t="str">
        <f t="shared" si="101"/>
        <v>Y</v>
      </c>
      <c r="R204" s="15">
        <v>1</v>
      </c>
      <c r="S204" s="323" t="s">
        <v>602</v>
      </c>
      <c r="T204" s="347" t="s">
        <v>1105</v>
      </c>
      <c r="U204" s="341" t="s">
        <v>818</v>
      </c>
      <c r="V204" s="341" t="s">
        <v>824</v>
      </c>
      <c r="W204" s="341" t="s">
        <v>824</v>
      </c>
    </row>
    <row r="205" spans="1:23" s="65" customFormat="1" ht="100.8" x14ac:dyDescent="0.3">
      <c r="A205" s="15" t="s">
        <v>364</v>
      </c>
      <c r="B205" s="72" t="s">
        <v>553</v>
      </c>
      <c r="C205" s="342" t="s">
        <v>598</v>
      </c>
      <c r="D205" s="58" t="s">
        <v>449</v>
      </c>
      <c r="E205" s="77" t="s">
        <v>1303</v>
      </c>
      <c r="F205" s="16">
        <v>0.05</v>
      </c>
      <c r="G205" s="15">
        <v>1</v>
      </c>
      <c r="H205" s="15">
        <v>15</v>
      </c>
      <c r="I205" s="15" t="s">
        <v>452</v>
      </c>
      <c r="J205" s="77" t="s">
        <v>433</v>
      </c>
      <c r="K205" s="73" t="s">
        <v>454</v>
      </c>
      <c r="L205" s="15" t="s">
        <v>789</v>
      </c>
      <c r="M205" s="20" t="str">
        <f t="shared" si="99"/>
        <v>N</v>
      </c>
      <c r="N205" s="15" t="s">
        <v>790</v>
      </c>
      <c r="O205" s="20" t="str">
        <f t="shared" si="100"/>
        <v>Y</v>
      </c>
      <c r="P205" s="15" t="s">
        <v>789</v>
      </c>
      <c r="Q205" s="20" t="str">
        <f t="shared" si="101"/>
        <v>N</v>
      </c>
      <c r="R205" s="15">
        <v>1</v>
      </c>
      <c r="S205" s="323" t="s">
        <v>574</v>
      </c>
      <c r="T205" s="323" t="s">
        <v>1152</v>
      </c>
      <c r="U205" s="15" t="s">
        <v>818</v>
      </c>
      <c r="V205" s="341" t="s">
        <v>818</v>
      </c>
      <c r="W205" s="341" t="s">
        <v>818</v>
      </c>
    </row>
    <row r="206" spans="1:23" s="65" customFormat="1" ht="100.8" x14ac:dyDescent="0.3">
      <c r="A206" s="15" t="s">
        <v>364</v>
      </c>
      <c r="B206" s="72" t="s">
        <v>553</v>
      </c>
      <c r="C206" s="72" t="s">
        <v>598</v>
      </c>
      <c r="D206" s="58" t="s">
        <v>449</v>
      </c>
      <c r="E206" s="77" t="s">
        <v>1303</v>
      </c>
      <c r="F206" s="16">
        <v>0.02</v>
      </c>
      <c r="G206" s="15">
        <v>3</v>
      </c>
      <c r="H206" s="15">
        <v>15</v>
      </c>
      <c r="I206" s="15" t="s">
        <v>452</v>
      </c>
      <c r="J206" s="77" t="s">
        <v>433</v>
      </c>
      <c r="K206" s="73" t="s">
        <v>454</v>
      </c>
      <c r="L206" s="15" t="s">
        <v>789</v>
      </c>
      <c r="M206" s="20" t="str">
        <f t="shared" si="99"/>
        <v>N</v>
      </c>
      <c r="N206" s="15" t="s">
        <v>790</v>
      </c>
      <c r="O206" s="20" t="str">
        <f t="shared" si="100"/>
        <v>Y</v>
      </c>
      <c r="P206" s="15" t="s">
        <v>789</v>
      </c>
      <c r="Q206" s="20" t="str">
        <f t="shared" si="101"/>
        <v>N</v>
      </c>
      <c r="R206" s="15">
        <v>1</v>
      </c>
      <c r="S206" s="323" t="s">
        <v>603</v>
      </c>
      <c r="T206" s="323" t="s">
        <v>1152</v>
      </c>
      <c r="U206" s="15" t="s">
        <v>818</v>
      </c>
      <c r="V206" s="341" t="s">
        <v>818</v>
      </c>
      <c r="W206" s="341" t="s">
        <v>818</v>
      </c>
    </row>
    <row r="207" spans="1:23" s="65" customFormat="1" ht="72" x14ac:dyDescent="0.3">
      <c r="A207" s="15" t="s">
        <v>364</v>
      </c>
      <c r="B207" s="72" t="s">
        <v>553</v>
      </c>
      <c r="C207" s="72" t="s">
        <v>598</v>
      </c>
      <c r="D207" s="58" t="s">
        <v>449</v>
      </c>
      <c r="E207" s="73" t="s">
        <v>540</v>
      </c>
      <c r="F207" s="16">
        <v>0.2</v>
      </c>
      <c r="G207" s="15">
        <v>6</v>
      </c>
      <c r="H207" s="15">
        <v>60</v>
      </c>
      <c r="I207" s="15" t="s">
        <v>452</v>
      </c>
      <c r="J207" s="77" t="s">
        <v>433</v>
      </c>
      <c r="K207" s="73" t="s">
        <v>454</v>
      </c>
      <c r="L207" s="15" t="s">
        <v>790</v>
      </c>
      <c r="M207" s="20" t="str">
        <f t="shared" si="99"/>
        <v>Y</v>
      </c>
      <c r="N207" s="15" t="s">
        <v>790</v>
      </c>
      <c r="O207" s="20" t="str">
        <f t="shared" si="100"/>
        <v>Y</v>
      </c>
      <c r="P207" s="15" t="s">
        <v>789</v>
      </c>
      <c r="Q207" s="20" t="str">
        <f t="shared" si="101"/>
        <v>N</v>
      </c>
      <c r="R207" s="15">
        <v>1</v>
      </c>
      <c r="S207" s="323" t="s">
        <v>541</v>
      </c>
      <c r="T207" s="417" t="s">
        <v>1105</v>
      </c>
      <c r="U207" s="405" t="s">
        <v>824</v>
      </c>
      <c r="V207" s="405" t="s">
        <v>1114</v>
      </c>
      <c r="W207" s="405" t="s">
        <v>1114</v>
      </c>
    </row>
    <row r="208" spans="1:23" s="65" customFormat="1" ht="86.4" x14ac:dyDescent="0.3">
      <c r="A208" s="15" t="s">
        <v>364</v>
      </c>
      <c r="B208" s="72" t="s">
        <v>553</v>
      </c>
      <c r="C208" s="72" t="s">
        <v>598</v>
      </c>
      <c r="D208" s="58" t="s">
        <v>449</v>
      </c>
      <c r="E208" s="72" t="s">
        <v>413</v>
      </c>
      <c r="F208" s="59">
        <v>0.05</v>
      </c>
      <c r="G208" s="58">
        <v>6</v>
      </c>
      <c r="H208" s="58">
        <v>60</v>
      </c>
      <c r="I208" s="58" t="s">
        <v>452</v>
      </c>
      <c r="J208" s="73" t="s">
        <v>443</v>
      </c>
      <c r="K208" s="77" t="s">
        <v>413</v>
      </c>
      <c r="L208" s="15" t="s">
        <v>790</v>
      </c>
      <c r="M208" s="20" t="str">
        <f t="shared" si="99"/>
        <v>Y</v>
      </c>
      <c r="N208" s="15" t="s">
        <v>790</v>
      </c>
      <c r="O208" s="20" t="str">
        <f t="shared" si="100"/>
        <v>Y</v>
      </c>
      <c r="P208" s="15" t="s">
        <v>789</v>
      </c>
      <c r="Q208" s="20" t="str">
        <f t="shared" si="101"/>
        <v>N</v>
      </c>
      <c r="R208" s="15">
        <f>1/3</f>
        <v>0.33333333333333331</v>
      </c>
      <c r="S208" s="323" t="s">
        <v>577</v>
      </c>
      <c r="T208" s="417" t="s">
        <v>1105</v>
      </c>
      <c r="U208" s="405" t="s">
        <v>824</v>
      </c>
      <c r="V208" s="405" t="s">
        <v>1114</v>
      </c>
      <c r="W208" s="405" t="s">
        <v>1114</v>
      </c>
    </row>
    <row r="209" spans="1:23" s="65" customFormat="1" ht="72" x14ac:dyDescent="0.3">
      <c r="A209" s="15" t="s">
        <v>364</v>
      </c>
      <c r="B209" s="72" t="s">
        <v>553</v>
      </c>
      <c r="C209" s="72" t="s">
        <v>598</v>
      </c>
      <c r="D209" s="58" t="s">
        <v>449</v>
      </c>
      <c r="E209" s="72" t="s">
        <v>578</v>
      </c>
      <c r="F209" s="59">
        <v>0.05</v>
      </c>
      <c r="G209" s="58">
        <v>6</v>
      </c>
      <c r="H209" s="58">
        <v>60</v>
      </c>
      <c r="I209" s="58" t="s">
        <v>452</v>
      </c>
      <c r="J209" s="73" t="s">
        <v>443</v>
      </c>
      <c r="K209" s="77" t="s">
        <v>578</v>
      </c>
      <c r="L209" s="15" t="s">
        <v>790</v>
      </c>
      <c r="M209" s="20" t="str">
        <f t="shared" si="99"/>
        <v>Y</v>
      </c>
      <c r="N209" s="15" t="s">
        <v>790</v>
      </c>
      <c r="O209" s="20" t="str">
        <f t="shared" si="100"/>
        <v>Y</v>
      </c>
      <c r="P209" s="15" t="s">
        <v>789</v>
      </c>
      <c r="Q209" s="20" t="str">
        <f t="shared" si="101"/>
        <v>N</v>
      </c>
      <c r="R209" s="15">
        <f>1/6</f>
        <v>0.16666666666666666</v>
      </c>
      <c r="S209" s="323" t="s">
        <v>579</v>
      </c>
      <c r="T209" s="417" t="s">
        <v>1105</v>
      </c>
      <c r="U209" s="405" t="s">
        <v>824</v>
      </c>
      <c r="V209" s="405" t="s">
        <v>1114</v>
      </c>
      <c r="W209" s="405" t="s">
        <v>1114</v>
      </c>
    </row>
    <row r="210" spans="1:23" s="65" customFormat="1" ht="100.8" x14ac:dyDescent="0.3">
      <c r="A210" s="15" t="s">
        <v>364</v>
      </c>
      <c r="B210" s="72" t="s">
        <v>553</v>
      </c>
      <c r="C210" s="72" t="s">
        <v>598</v>
      </c>
      <c r="D210" s="58" t="s">
        <v>449</v>
      </c>
      <c r="E210" s="438" t="s">
        <v>1288</v>
      </c>
      <c r="F210" s="59">
        <v>0.1</v>
      </c>
      <c r="G210" s="58">
        <v>3</v>
      </c>
      <c r="H210" s="58">
        <v>60</v>
      </c>
      <c r="I210" s="58" t="s">
        <v>452</v>
      </c>
      <c r="J210" s="77" t="s">
        <v>902</v>
      </c>
      <c r="K210" s="72" t="s">
        <v>454</v>
      </c>
      <c r="L210" s="15" t="s">
        <v>790</v>
      </c>
      <c r="M210" s="20" t="str">
        <f t="shared" si="99"/>
        <v>Y</v>
      </c>
      <c r="N210" s="15" t="s">
        <v>789</v>
      </c>
      <c r="O210" s="20" t="str">
        <f t="shared" si="100"/>
        <v>N</v>
      </c>
      <c r="P210" s="15" t="s">
        <v>789</v>
      </c>
      <c r="Q210" s="20" t="str">
        <f t="shared" si="101"/>
        <v>N</v>
      </c>
      <c r="R210" s="15">
        <v>1</v>
      </c>
      <c r="S210" s="323" t="s">
        <v>604</v>
      </c>
      <c r="T210" s="347" t="s">
        <v>1156</v>
      </c>
      <c r="U210" s="341" t="s">
        <v>818</v>
      </c>
      <c r="V210" s="341" t="s">
        <v>818</v>
      </c>
      <c r="W210" s="341" t="s">
        <v>1114</v>
      </c>
    </row>
    <row r="211" spans="1:23" s="65" customFormat="1" ht="57.6" x14ac:dyDescent="0.3">
      <c r="A211" s="26" t="s">
        <v>9</v>
      </c>
      <c r="B211" s="72" t="s">
        <v>553</v>
      </c>
      <c r="C211" s="72" t="s">
        <v>605</v>
      </c>
      <c r="D211" s="58" t="s">
        <v>449</v>
      </c>
      <c r="E211" s="77" t="s">
        <v>493</v>
      </c>
      <c r="F211" s="27">
        <v>1</v>
      </c>
      <c r="G211" s="26" t="s">
        <v>454</v>
      </c>
      <c r="H211" s="26" t="s">
        <v>454</v>
      </c>
      <c r="I211" s="26" t="s">
        <v>454</v>
      </c>
      <c r="J211" s="77" t="s">
        <v>454</v>
      </c>
      <c r="K211" s="77" t="s">
        <v>454</v>
      </c>
      <c r="L211" s="15" t="s">
        <v>790</v>
      </c>
      <c r="M211" s="20" t="str">
        <f t="shared" si="99"/>
        <v>Y</v>
      </c>
      <c r="N211" s="15" t="s">
        <v>790</v>
      </c>
      <c r="O211" s="20" t="str">
        <f t="shared" si="100"/>
        <v>Y</v>
      </c>
      <c r="P211" s="15" t="s">
        <v>789</v>
      </c>
      <c r="Q211" s="20" t="str">
        <f t="shared" si="101"/>
        <v>N</v>
      </c>
      <c r="R211" s="26" t="s">
        <v>454</v>
      </c>
      <c r="S211" s="432" t="s">
        <v>516</v>
      </c>
      <c r="T211" s="347" t="s">
        <v>1105</v>
      </c>
      <c r="U211" s="341" t="s">
        <v>818</v>
      </c>
      <c r="V211" s="341" t="s">
        <v>1105</v>
      </c>
      <c r="W211" s="341" t="s">
        <v>1105</v>
      </c>
    </row>
    <row r="212" spans="1:23" s="65" customFormat="1" ht="86.4" x14ac:dyDescent="0.3">
      <c r="A212" s="26" t="s">
        <v>9</v>
      </c>
      <c r="B212" s="72" t="s">
        <v>553</v>
      </c>
      <c r="C212" s="72" t="s">
        <v>605</v>
      </c>
      <c r="D212" s="58" t="s">
        <v>449</v>
      </c>
      <c r="E212" s="77" t="s">
        <v>521</v>
      </c>
      <c r="F212" s="24">
        <v>0.55000000000000004</v>
      </c>
      <c r="G212" s="26" t="s">
        <v>454</v>
      </c>
      <c r="H212" s="26" t="s">
        <v>454</v>
      </c>
      <c r="I212" s="26" t="s">
        <v>454</v>
      </c>
      <c r="J212" s="77" t="s">
        <v>454</v>
      </c>
      <c r="K212" s="77" t="s">
        <v>454</v>
      </c>
      <c r="L212" s="15" t="s">
        <v>790</v>
      </c>
      <c r="M212" s="20" t="str">
        <f t="shared" si="99"/>
        <v>Y</v>
      </c>
      <c r="N212" s="15" t="s">
        <v>790</v>
      </c>
      <c r="O212" s="20" t="str">
        <f t="shared" si="100"/>
        <v>Y</v>
      </c>
      <c r="P212" s="15" t="s">
        <v>789</v>
      </c>
      <c r="Q212" s="20" t="str">
        <f t="shared" si="101"/>
        <v>N</v>
      </c>
      <c r="R212" s="26" t="s">
        <v>454</v>
      </c>
      <c r="S212" s="79" t="s">
        <v>522</v>
      </c>
      <c r="T212" s="417" t="s">
        <v>1234</v>
      </c>
      <c r="U212" s="341" t="s">
        <v>815</v>
      </c>
      <c r="V212" s="15" t="s">
        <v>1105</v>
      </c>
      <c r="W212" s="15" t="s">
        <v>1105</v>
      </c>
    </row>
    <row r="213" spans="1:23" s="65" customFormat="1" ht="100.8" x14ac:dyDescent="0.3">
      <c r="A213" s="26" t="s">
        <v>9</v>
      </c>
      <c r="B213" s="72" t="s">
        <v>553</v>
      </c>
      <c r="C213" s="72" t="s">
        <v>605</v>
      </c>
      <c r="D213" s="58" t="s">
        <v>449</v>
      </c>
      <c r="E213" s="77" t="s">
        <v>523</v>
      </c>
      <c r="F213" s="24">
        <v>0.05</v>
      </c>
      <c r="G213" s="26" t="s">
        <v>454</v>
      </c>
      <c r="H213" s="26" t="s">
        <v>454</v>
      </c>
      <c r="I213" s="26" t="s">
        <v>454</v>
      </c>
      <c r="J213" s="77" t="s">
        <v>454</v>
      </c>
      <c r="K213" s="77" t="s">
        <v>454</v>
      </c>
      <c r="L213" s="15" t="s">
        <v>790</v>
      </c>
      <c r="M213" s="20" t="str">
        <f t="shared" si="99"/>
        <v>Y</v>
      </c>
      <c r="N213" s="15" t="s">
        <v>790</v>
      </c>
      <c r="O213" s="20" t="str">
        <f t="shared" si="100"/>
        <v>Y</v>
      </c>
      <c r="P213" s="15" t="s">
        <v>789</v>
      </c>
      <c r="Q213" s="20" t="str">
        <f t="shared" si="101"/>
        <v>N</v>
      </c>
      <c r="R213" s="26" t="s">
        <v>454</v>
      </c>
      <c r="S213" s="79" t="s">
        <v>549</v>
      </c>
      <c r="T213" s="417" t="s">
        <v>1235</v>
      </c>
      <c r="U213" s="341" t="s">
        <v>815</v>
      </c>
      <c r="V213" s="15" t="s">
        <v>1105</v>
      </c>
      <c r="W213" s="15" t="s">
        <v>1105</v>
      </c>
    </row>
    <row r="214" spans="1:23" s="65" customFormat="1" ht="172.8" x14ac:dyDescent="0.3">
      <c r="A214" s="26" t="s">
        <v>9</v>
      </c>
      <c r="B214" s="72" t="s">
        <v>553</v>
      </c>
      <c r="C214" s="72" t="s">
        <v>605</v>
      </c>
      <c r="D214" s="58" t="s">
        <v>449</v>
      </c>
      <c r="E214" s="77" t="s">
        <v>565</v>
      </c>
      <c r="F214" s="27">
        <v>0.7</v>
      </c>
      <c r="G214" s="26">
        <v>1</v>
      </c>
      <c r="H214" s="26">
        <v>60</v>
      </c>
      <c r="I214" s="26" t="s">
        <v>452</v>
      </c>
      <c r="J214" s="77" t="s">
        <v>428</v>
      </c>
      <c r="K214" s="77" t="s">
        <v>454</v>
      </c>
      <c r="L214" s="15" t="s">
        <v>790</v>
      </c>
      <c r="M214" s="20" t="str">
        <f t="shared" si="99"/>
        <v>Y</v>
      </c>
      <c r="N214" s="15" t="s">
        <v>789</v>
      </c>
      <c r="O214" s="20" t="str">
        <f t="shared" si="100"/>
        <v>N</v>
      </c>
      <c r="P214" s="15" t="s">
        <v>789</v>
      </c>
      <c r="Q214" s="20" t="str">
        <f t="shared" si="101"/>
        <v>N</v>
      </c>
      <c r="R214" s="26">
        <v>1</v>
      </c>
      <c r="S214" s="79" t="s">
        <v>606</v>
      </c>
      <c r="T214" s="347" t="s">
        <v>1218</v>
      </c>
      <c r="U214" s="341" t="s">
        <v>818</v>
      </c>
      <c r="V214" s="341" t="s">
        <v>818</v>
      </c>
      <c r="W214" s="341" t="s">
        <v>818</v>
      </c>
    </row>
    <row r="215" spans="1:23" s="65" customFormat="1" ht="100.8" x14ac:dyDescent="0.3">
      <c r="A215" s="26" t="s">
        <v>9</v>
      </c>
      <c r="B215" s="72" t="s">
        <v>553</v>
      </c>
      <c r="C215" s="72" t="s">
        <v>605</v>
      </c>
      <c r="D215" s="58" t="s">
        <v>449</v>
      </c>
      <c r="E215" s="77" t="s">
        <v>565</v>
      </c>
      <c r="F215" s="27">
        <v>0.7</v>
      </c>
      <c r="G215" s="26">
        <v>2</v>
      </c>
      <c r="H215" s="26">
        <v>30</v>
      </c>
      <c r="I215" s="26" t="s">
        <v>452</v>
      </c>
      <c r="J215" s="77" t="s">
        <v>583</v>
      </c>
      <c r="K215" s="77" t="s">
        <v>454</v>
      </c>
      <c r="L215" s="15" t="s">
        <v>790</v>
      </c>
      <c r="M215" s="20" t="str">
        <f t="shared" si="99"/>
        <v>Y</v>
      </c>
      <c r="N215" s="15" t="s">
        <v>789</v>
      </c>
      <c r="O215" s="20" t="str">
        <f t="shared" si="100"/>
        <v>N</v>
      </c>
      <c r="P215" s="15" t="s">
        <v>789</v>
      </c>
      <c r="Q215" s="20" t="str">
        <f t="shared" si="101"/>
        <v>N</v>
      </c>
      <c r="R215" s="26">
        <v>1</v>
      </c>
      <c r="S215" s="79" t="s">
        <v>584</v>
      </c>
      <c r="T215" s="347" t="s">
        <v>1218</v>
      </c>
      <c r="U215" s="341" t="s">
        <v>818</v>
      </c>
      <c r="V215" s="341" t="s">
        <v>818</v>
      </c>
      <c r="W215" s="341" t="s">
        <v>818</v>
      </c>
    </row>
    <row r="216" spans="1:23" s="65" customFormat="1" ht="57.6" x14ac:dyDescent="0.3">
      <c r="A216" s="26" t="s">
        <v>9</v>
      </c>
      <c r="B216" s="72" t="s">
        <v>553</v>
      </c>
      <c r="C216" s="72" t="s">
        <v>605</v>
      </c>
      <c r="D216" s="58" t="s">
        <v>449</v>
      </c>
      <c r="E216" s="77" t="s">
        <v>565</v>
      </c>
      <c r="F216" s="27">
        <v>0.1</v>
      </c>
      <c r="G216" s="26">
        <v>1</v>
      </c>
      <c r="H216" s="26">
        <v>90</v>
      </c>
      <c r="I216" s="26" t="s">
        <v>452</v>
      </c>
      <c r="J216" s="77" t="s">
        <v>903</v>
      </c>
      <c r="K216" s="77" t="s">
        <v>454</v>
      </c>
      <c r="L216" s="15" t="s">
        <v>790</v>
      </c>
      <c r="M216" s="20" t="str">
        <f t="shared" si="99"/>
        <v>Y</v>
      </c>
      <c r="N216" s="15" t="s">
        <v>789</v>
      </c>
      <c r="O216" s="20" t="str">
        <f t="shared" si="100"/>
        <v>N</v>
      </c>
      <c r="P216" s="15" t="s">
        <v>789</v>
      </c>
      <c r="Q216" s="20" t="str">
        <f t="shared" si="101"/>
        <v>N</v>
      </c>
      <c r="R216" s="26">
        <v>1</v>
      </c>
      <c r="S216" s="79" t="s">
        <v>607</v>
      </c>
      <c r="T216" s="347" t="s">
        <v>1105</v>
      </c>
      <c r="U216" s="341" t="s">
        <v>818</v>
      </c>
      <c r="V216" s="341" t="s">
        <v>818</v>
      </c>
      <c r="W216" s="341" t="s">
        <v>818</v>
      </c>
    </row>
    <row r="217" spans="1:23" s="65" customFormat="1" ht="57.6" x14ac:dyDescent="0.3">
      <c r="A217" s="26" t="s">
        <v>9</v>
      </c>
      <c r="B217" s="72" t="s">
        <v>553</v>
      </c>
      <c r="C217" s="72" t="s">
        <v>605</v>
      </c>
      <c r="D217" s="58" t="s">
        <v>449</v>
      </c>
      <c r="E217" s="77" t="s">
        <v>1298</v>
      </c>
      <c r="F217" s="27">
        <v>0.4</v>
      </c>
      <c r="G217" s="26">
        <v>5</v>
      </c>
      <c r="H217" s="26">
        <v>60</v>
      </c>
      <c r="I217" s="26" t="s">
        <v>452</v>
      </c>
      <c r="J217" s="77" t="s">
        <v>443</v>
      </c>
      <c r="K217" s="77" t="s">
        <v>1298</v>
      </c>
      <c r="L217" s="15" t="s">
        <v>789</v>
      </c>
      <c r="M217" s="20" t="str">
        <f t="shared" si="99"/>
        <v>N</v>
      </c>
      <c r="N217" s="15" t="s">
        <v>790</v>
      </c>
      <c r="O217" s="20" t="str">
        <f t="shared" si="100"/>
        <v>Y</v>
      </c>
      <c r="P217" s="15" t="s">
        <v>789</v>
      </c>
      <c r="Q217" s="20" t="str">
        <f t="shared" si="101"/>
        <v>N</v>
      </c>
      <c r="R217" s="26">
        <v>1</v>
      </c>
      <c r="S217" s="79" t="s">
        <v>608</v>
      </c>
      <c r="T217" s="347" t="s">
        <v>1105</v>
      </c>
      <c r="U217" s="341" t="s">
        <v>818</v>
      </c>
      <c r="V217" s="341" t="s">
        <v>818</v>
      </c>
      <c r="W217" s="341" t="s">
        <v>818</v>
      </c>
    </row>
    <row r="218" spans="1:23" s="65" customFormat="1" ht="57.6" x14ac:dyDescent="0.3">
      <c r="A218" s="26" t="s">
        <v>9</v>
      </c>
      <c r="B218" s="72" t="s">
        <v>553</v>
      </c>
      <c r="C218" s="72" t="s">
        <v>605</v>
      </c>
      <c r="D218" s="58" t="s">
        <v>449</v>
      </c>
      <c r="E218" s="77" t="s">
        <v>531</v>
      </c>
      <c r="F218" s="27">
        <v>0.7</v>
      </c>
      <c r="G218" s="26">
        <v>1</v>
      </c>
      <c r="H218" s="26">
        <v>15</v>
      </c>
      <c r="I218" s="26" t="s">
        <v>452</v>
      </c>
      <c r="J218" s="77" t="s">
        <v>532</v>
      </c>
      <c r="K218" s="77" t="s">
        <v>454</v>
      </c>
      <c r="L218" s="15" t="s">
        <v>790</v>
      </c>
      <c r="M218" s="20" t="str">
        <f t="shared" si="99"/>
        <v>Y</v>
      </c>
      <c r="N218" s="15" t="s">
        <v>789</v>
      </c>
      <c r="O218" s="20" t="str">
        <f t="shared" si="100"/>
        <v>N</v>
      </c>
      <c r="P218" s="15" t="s">
        <v>789</v>
      </c>
      <c r="Q218" s="20" t="str">
        <f t="shared" si="101"/>
        <v>N</v>
      </c>
      <c r="R218" s="26">
        <v>1</v>
      </c>
      <c r="S218" s="79" t="s">
        <v>533</v>
      </c>
      <c r="T218" s="323" t="s">
        <v>1149</v>
      </c>
      <c r="U218" s="15" t="s">
        <v>818</v>
      </c>
      <c r="V218" s="15" t="s">
        <v>818</v>
      </c>
      <c r="W218" s="15" t="s">
        <v>818</v>
      </c>
    </row>
    <row r="219" spans="1:23" s="65" customFormat="1" ht="100.8" x14ac:dyDescent="0.3">
      <c r="A219" s="26" t="s">
        <v>9</v>
      </c>
      <c r="B219" s="72" t="s">
        <v>553</v>
      </c>
      <c r="C219" s="72" t="s">
        <v>605</v>
      </c>
      <c r="D219" s="58" t="s">
        <v>449</v>
      </c>
      <c r="E219" s="77" t="s">
        <v>585</v>
      </c>
      <c r="F219" s="24">
        <v>0.5</v>
      </c>
      <c r="G219" s="26">
        <v>6</v>
      </c>
      <c r="H219" s="26">
        <v>30</v>
      </c>
      <c r="I219" s="26" t="s">
        <v>452</v>
      </c>
      <c r="J219" s="77" t="s">
        <v>901</v>
      </c>
      <c r="K219" s="77" t="s">
        <v>454</v>
      </c>
      <c r="L219" s="15" t="s">
        <v>789</v>
      </c>
      <c r="M219" s="20" t="str">
        <f t="shared" si="99"/>
        <v>N</v>
      </c>
      <c r="N219" s="15" t="s">
        <v>789</v>
      </c>
      <c r="O219" s="20" t="str">
        <f t="shared" si="100"/>
        <v>N</v>
      </c>
      <c r="P219" s="15" t="s">
        <v>790</v>
      </c>
      <c r="Q219" s="20" t="str">
        <f t="shared" si="101"/>
        <v>Y</v>
      </c>
      <c r="R219" s="26">
        <v>1</v>
      </c>
      <c r="S219" s="79" t="s">
        <v>586</v>
      </c>
      <c r="T219" s="347" t="s">
        <v>1105</v>
      </c>
      <c r="U219" s="341" t="s">
        <v>824</v>
      </c>
      <c r="V219" s="341" t="s">
        <v>824</v>
      </c>
      <c r="W219" s="341" t="s">
        <v>824</v>
      </c>
    </row>
    <row r="220" spans="1:23" s="65" customFormat="1" x14ac:dyDescent="0.3">
      <c r="A220" s="26" t="s">
        <v>9</v>
      </c>
      <c r="B220" s="72" t="s">
        <v>553</v>
      </c>
      <c r="C220" s="72" t="s">
        <v>605</v>
      </c>
      <c r="D220" s="58" t="s">
        <v>449</v>
      </c>
      <c r="E220" s="77" t="s">
        <v>529</v>
      </c>
      <c r="F220" s="24">
        <v>0.7</v>
      </c>
      <c r="G220" s="26">
        <v>6</v>
      </c>
      <c r="H220" s="26">
        <v>20</v>
      </c>
      <c r="I220" s="62" t="s">
        <v>452</v>
      </c>
      <c r="J220" s="77" t="s">
        <v>428</v>
      </c>
      <c r="K220" s="78" t="s">
        <v>454</v>
      </c>
      <c r="L220" s="15" t="s">
        <v>790</v>
      </c>
      <c r="M220" s="20" t="str">
        <f t="shared" si="99"/>
        <v>Y</v>
      </c>
      <c r="N220" s="15" t="s">
        <v>789</v>
      </c>
      <c r="O220" s="20" t="str">
        <f t="shared" si="100"/>
        <v>N</v>
      </c>
      <c r="P220" s="15" t="s">
        <v>789</v>
      </c>
      <c r="Q220" s="20" t="str">
        <f t="shared" si="101"/>
        <v>N</v>
      </c>
      <c r="R220" s="26">
        <v>1</v>
      </c>
      <c r="S220" s="79" t="s">
        <v>587</v>
      </c>
      <c r="T220" s="347" t="s">
        <v>1105</v>
      </c>
      <c r="U220" s="405" t="s">
        <v>818</v>
      </c>
      <c r="V220" s="405" t="s">
        <v>818</v>
      </c>
      <c r="W220" s="405" t="s">
        <v>818</v>
      </c>
    </row>
    <row r="221" spans="1:23" s="65" customFormat="1" ht="43.2" x14ac:dyDescent="0.3">
      <c r="A221" s="26" t="s">
        <v>9</v>
      </c>
      <c r="B221" s="72" t="s">
        <v>553</v>
      </c>
      <c r="C221" s="72" t="s">
        <v>605</v>
      </c>
      <c r="D221" s="58" t="s">
        <v>449</v>
      </c>
      <c r="E221" s="77" t="s">
        <v>1289</v>
      </c>
      <c r="F221" s="24">
        <v>0.3</v>
      </c>
      <c r="G221" s="26">
        <v>6</v>
      </c>
      <c r="H221" s="26">
        <v>60</v>
      </c>
      <c r="I221" s="26" t="s">
        <v>452</v>
      </c>
      <c r="J221" s="77" t="s">
        <v>902</v>
      </c>
      <c r="K221" s="77" t="s">
        <v>454</v>
      </c>
      <c r="L221" s="15" t="s">
        <v>790</v>
      </c>
      <c r="M221" s="20" t="str">
        <f t="shared" si="99"/>
        <v>Y</v>
      </c>
      <c r="N221" s="15" t="s">
        <v>789</v>
      </c>
      <c r="O221" s="20" t="str">
        <f t="shared" si="100"/>
        <v>N</v>
      </c>
      <c r="P221" s="15" t="s">
        <v>789</v>
      </c>
      <c r="Q221" s="20" t="str">
        <f t="shared" si="101"/>
        <v>N</v>
      </c>
      <c r="R221" s="26">
        <v>1</v>
      </c>
      <c r="S221" s="79" t="s">
        <v>600</v>
      </c>
      <c r="T221" s="323" t="s">
        <v>1105</v>
      </c>
      <c r="U221" s="15" t="s">
        <v>824</v>
      </c>
      <c r="V221" s="15" t="s">
        <v>1114</v>
      </c>
      <c r="W221" s="15" t="s">
        <v>1114</v>
      </c>
    </row>
    <row r="222" spans="1:23" s="65" customFormat="1" ht="28.8" x14ac:dyDescent="0.3">
      <c r="A222" s="26" t="s">
        <v>9</v>
      </c>
      <c r="B222" s="72" t="s">
        <v>553</v>
      </c>
      <c r="C222" s="72" t="s">
        <v>605</v>
      </c>
      <c r="D222" s="58" t="s">
        <v>449</v>
      </c>
      <c r="E222" s="72" t="s">
        <v>487</v>
      </c>
      <c r="F222" s="24">
        <v>0.3</v>
      </c>
      <c r="G222" s="26">
        <v>6</v>
      </c>
      <c r="H222" s="26">
        <v>60</v>
      </c>
      <c r="I222" s="62" t="s">
        <v>452</v>
      </c>
      <c r="J222" s="77" t="s">
        <v>433</v>
      </c>
      <c r="K222" s="78" t="s">
        <v>454</v>
      </c>
      <c r="L222" s="15" t="s">
        <v>789</v>
      </c>
      <c r="M222" s="20" t="str">
        <f t="shared" si="99"/>
        <v>N</v>
      </c>
      <c r="N222" s="15" t="s">
        <v>789</v>
      </c>
      <c r="O222" s="20" t="str">
        <f t="shared" si="100"/>
        <v>N</v>
      </c>
      <c r="P222" s="15" t="s">
        <v>790</v>
      </c>
      <c r="Q222" s="20" t="str">
        <f t="shared" si="101"/>
        <v>Y</v>
      </c>
      <c r="R222" s="26">
        <v>1</v>
      </c>
      <c r="S222" s="432" t="s">
        <v>545</v>
      </c>
      <c r="T222" s="347" t="s">
        <v>1105</v>
      </c>
      <c r="U222" s="15" t="s">
        <v>1114</v>
      </c>
      <c r="V222" s="15" t="s">
        <v>1114</v>
      </c>
      <c r="W222" s="15" t="s">
        <v>1114</v>
      </c>
    </row>
    <row r="223" spans="1:23" s="65" customFormat="1" ht="72" x14ac:dyDescent="0.3">
      <c r="A223" s="26" t="s">
        <v>9</v>
      </c>
      <c r="B223" s="72" t="s">
        <v>553</v>
      </c>
      <c r="C223" s="72" t="s">
        <v>605</v>
      </c>
      <c r="D223" s="58" t="s">
        <v>449</v>
      </c>
      <c r="E223" s="75" t="s">
        <v>500</v>
      </c>
      <c r="F223" s="24">
        <v>0.3</v>
      </c>
      <c r="G223" s="26">
        <v>10</v>
      </c>
      <c r="H223" s="26">
        <v>60</v>
      </c>
      <c r="I223" s="62" t="s">
        <v>452</v>
      </c>
      <c r="J223" s="77" t="s">
        <v>433</v>
      </c>
      <c r="K223" s="78" t="s">
        <v>454</v>
      </c>
      <c r="L223" s="15" t="s">
        <v>789</v>
      </c>
      <c r="M223" s="20" t="str">
        <f t="shared" si="99"/>
        <v>N</v>
      </c>
      <c r="N223" s="15" t="s">
        <v>789</v>
      </c>
      <c r="O223" s="20" t="str">
        <f t="shared" si="100"/>
        <v>N</v>
      </c>
      <c r="P223" s="15" t="s">
        <v>790</v>
      </c>
      <c r="Q223" s="20" t="str">
        <f t="shared" si="101"/>
        <v>Y</v>
      </c>
      <c r="R223" s="26">
        <v>0.2</v>
      </c>
      <c r="S223" s="79" t="s">
        <v>546</v>
      </c>
      <c r="T223" s="347" t="s">
        <v>1105</v>
      </c>
      <c r="U223" s="15" t="s">
        <v>824</v>
      </c>
      <c r="V223" s="15" t="s">
        <v>1114</v>
      </c>
      <c r="W223" s="15" t="s">
        <v>1114</v>
      </c>
    </row>
    <row r="224" spans="1:23" s="65" customFormat="1" ht="57.6" x14ac:dyDescent="0.3">
      <c r="A224" s="26" t="s">
        <v>9</v>
      </c>
      <c r="B224" s="72" t="s">
        <v>553</v>
      </c>
      <c r="C224" s="72" t="s">
        <v>605</v>
      </c>
      <c r="D224" s="58" t="s">
        <v>449</v>
      </c>
      <c r="E224" s="77" t="s">
        <v>1302</v>
      </c>
      <c r="F224" s="24">
        <v>0.05</v>
      </c>
      <c r="G224" s="26">
        <v>1</v>
      </c>
      <c r="H224" s="26">
        <v>120</v>
      </c>
      <c r="I224" s="26" t="s">
        <v>452</v>
      </c>
      <c r="J224" s="77" t="s">
        <v>443</v>
      </c>
      <c r="K224" s="77" t="s">
        <v>555</v>
      </c>
      <c r="L224" s="15" t="s">
        <v>789</v>
      </c>
      <c r="M224" s="20" t="str">
        <f t="shared" si="99"/>
        <v>N</v>
      </c>
      <c r="N224" s="15" t="s">
        <v>790</v>
      </c>
      <c r="O224" s="20" t="str">
        <f t="shared" si="100"/>
        <v>Y</v>
      </c>
      <c r="P224" s="15" t="s">
        <v>789</v>
      </c>
      <c r="Q224" s="20" t="str">
        <f t="shared" si="101"/>
        <v>N</v>
      </c>
      <c r="R224" s="26">
        <v>1</v>
      </c>
      <c r="S224" s="432" t="s">
        <v>556</v>
      </c>
      <c r="T224" s="347" t="s">
        <v>1105</v>
      </c>
      <c r="U224" s="341" t="s">
        <v>824</v>
      </c>
      <c r="V224" s="341" t="s">
        <v>824</v>
      </c>
      <c r="W224" s="341" t="s">
        <v>824</v>
      </c>
    </row>
    <row r="225" spans="1:23" s="65" customFormat="1" ht="174.45" customHeight="1" x14ac:dyDescent="0.3">
      <c r="A225" s="26" t="s">
        <v>9</v>
      </c>
      <c r="B225" s="72" t="s">
        <v>553</v>
      </c>
      <c r="C225" s="72" t="s">
        <v>605</v>
      </c>
      <c r="D225" s="58" t="s">
        <v>449</v>
      </c>
      <c r="E225" s="77" t="s">
        <v>1292</v>
      </c>
      <c r="F225" s="27">
        <v>0.3</v>
      </c>
      <c r="G225" s="26">
        <v>6</v>
      </c>
      <c r="H225" s="26">
        <v>150</v>
      </c>
      <c r="I225" s="26" t="s">
        <v>452</v>
      </c>
      <c r="J225" s="77" t="s">
        <v>443</v>
      </c>
      <c r="K225" s="77" t="s">
        <v>1292</v>
      </c>
      <c r="L225" s="15" t="s">
        <v>789</v>
      </c>
      <c r="M225" s="20" t="str">
        <f t="shared" si="99"/>
        <v>N</v>
      </c>
      <c r="N225" s="15" t="s">
        <v>790</v>
      </c>
      <c r="O225" s="20" t="str">
        <f t="shared" si="100"/>
        <v>Y</v>
      </c>
      <c r="P225" s="15" t="s">
        <v>790</v>
      </c>
      <c r="Q225" s="20" t="str">
        <f t="shared" si="101"/>
        <v>Y</v>
      </c>
      <c r="R225" s="26">
        <v>1</v>
      </c>
      <c r="S225" s="79" t="s">
        <v>536</v>
      </c>
      <c r="T225" s="323" t="s">
        <v>1191</v>
      </c>
      <c r="U225" s="341" t="s">
        <v>818</v>
      </c>
      <c r="V225" s="341" t="s">
        <v>818</v>
      </c>
      <c r="W225" s="341" t="s">
        <v>815</v>
      </c>
    </row>
    <row r="226" spans="1:23" s="65" customFormat="1" ht="86.4" x14ac:dyDescent="0.3">
      <c r="A226" s="26" t="s">
        <v>9</v>
      </c>
      <c r="B226" s="72" t="s">
        <v>553</v>
      </c>
      <c r="C226" s="72" t="s">
        <v>605</v>
      </c>
      <c r="D226" s="58" t="s">
        <v>449</v>
      </c>
      <c r="E226" s="77" t="s">
        <v>1294</v>
      </c>
      <c r="F226" s="27">
        <v>0.05</v>
      </c>
      <c r="G226" s="26">
        <v>1</v>
      </c>
      <c r="H226" s="26">
        <v>45</v>
      </c>
      <c r="I226" s="26" t="s">
        <v>452</v>
      </c>
      <c r="J226" s="77" t="s">
        <v>443</v>
      </c>
      <c r="K226" s="77" t="s">
        <v>1294</v>
      </c>
      <c r="L226" s="15" t="s">
        <v>789</v>
      </c>
      <c r="M226" s="20" t="str">
        <f t="shared" si="99"/>
        <v>N</v>
      </c>
      <c r="N226" s="15" t="s">
        <v>790</v>
      </c>
      <c r="O226" s="20" t="str">
        <f t="shared" si="100"/>
        <v>Y</v>
      </c>
      <c r="P226" s="15" t="s">
        <v>789</v>
      </c>
      <c r="Q226" s="20" t="str">
        <f t="shared" si="101"/>
        <v>N</v>
      </c>
      <c r="R226" s="26">
        <v>1</v>
      </c>
      <c r="S226" s="79" t="s">
        <v>609</v>
      </c>
      <c r="T226" s="323" t="s">
        <v>1257</v>
      </c>
      <c r="U226" s="406" t="s">
        <v>818</v>
      </c>
      <c r="V226" s="341" t="s">
        <v>818</v>
      </c>
      <c r="W226" s="341" t="s">
        <v>818</v>
      </c>
    </row>
    <row r="227" spans="1:23" s="65" customFormat="1" ht="43.2" x14ac:dyDescent="0.3">
      <c r="A227" s="26" t="s">
        <v>9</v>
      </c>
      <c r="B227" s="72" t="s">
        <v>553</v>
      </c>
      <c r="C227" s="72" t="s">
        <v>605</v>
      </c>
      <c r="D227" s="58" t="s">
        <v>449</v>
      </c>
      <c r="E227" s="77" t="s">
        <v>1295</v>
      </c>
      <c r="F227" s="27">
        <v>0.05</v>
      </c>
      <c r="G227" s="26">
        <v>1</v>
      </c>
      <c r="H227" s="26">
        <v>90</v>
      </c>
      <c r="I227" s="26" t="s">
        <v>452</v>
      </c>
      <c r="J227" s="77" t="s">
        <v>443</v>
      </c>
      <c r="K227" s="77" t="s">
        <v>1295</v>
      </c>
      <c r="L227" s="15" t="s">
        <v>789</v>
      </c>
      <c r="M227" s="20" t="str">
        <f t="shared" si="99"/>
        <v>N</v>
      </c>
      <c r="N227" s="15" t="s">
        <v>790</v>
      </c>
      <c r="O227" s="20" t="str">
        <f t="shared" si="100"/>
        <v>Y</v>
      </c>
      <c r="P227" s="15" t="s">
        <v>789</v>
      </c>
      <c r="Q227" s="20" t="str">
        <f t="shared" si="101"/>
        <v>N</v>
      </c>
      <c r="R227" s="26">
        <v>1</v>
      </c>
      <c r="S227" s="79" t="s">
        <v>610</v>
      </c>
      <c r="T227" s="347" t="s">
        <v>1105</v>
      </c>
      <c r="U227" s="341" t="s">
        <v>824</v>
      </c>
      <c r="V227" s="341" t="s">
        <v>818</v>
      </c>
      <c r="W227" s="341" t="s">
        <v>818</v>
      </c>
    </row>
    <row r="228" spans="1:23" s="65" customFormat="1" ht="172.8" x14ac:dyDescent="0.3">
      <c r="A228" s="26" t="s">
        <v>9</v>
      </c>
      <c r="B228" s="72" t="s">
        <v>553</v>
      </c>
      <c r="C228" s="72" t="s">
        <v>605</v>
      </c>
      <c r="D228" s="58" t="s">
        <v>449</v>
      </c>
      <c r="E228" s="77" t="s">
        <v>1301</v>
      </c>
      <c r="F228" s="27">
        <v>0.1</v>
      </c>
      <c r="G228" s="26">
        <v>1</v>
      </c>
      <c r="H228" s="26">
        <v>9</v>
      </c>
      <c r="I228" s="26" t="s">
        <v>559</v>
      </c>
      <c r="J228" s="77" t="s">
        <v>443</v>
      </c>
      <c r="K228" s="77" t="s">
        <v>1301</v>
      </c>
      <c r="L228" s="15" t="s">
        <v>789</v>
      </c>
      <c r="M228" s="20" t="str">
        <f t="shared" si="99"/>
        <v>N</v>
      </c>
      <c r="N228" s="15" t="s">
        <v>790</v>
      </c>
      <c r="O228" s="20" t="str">
        <f t="shared" si="100"/>
        <v>Y</v>
      </c>
      <c r="P228" s="15" t="s">
        <v>789</v>
      </c>
      <c r="Q228" s="20" t="str">
        <f t="shared" si="101"/>
        <v>N</v>
      </c>
      <c r="R228" s="26">
        <v>1</v>
      </c>
      <c r="S228" s="79" t="s">
        <v>611</v>
      </c>
      <c r="T228" s="347" t="s">
        <v>1185</v>
      </c>
      <c r="U228" s="341" t="s">
        <v>818</v>
      </c>
      <c r="V228" s="341" t="s">
        <v>824</v>
      </c>
      <c r="W228" s="341" t="s">
        <v>1184</v>
      </c>
    </row>
    <row r="229" spans="1:23" s="65" customFormat="1" ht="158.4" x14ac:dyDescent="0.3">
      <c r="A229" s="26" t="s">
        <v>9</v>
      </c>
      <c r="B229" s="72" t="s">
        <v>553</v>
      </c>
      <c r="C229" s="72" t="s">
        <v>605</v>
      </c>
      <c r="D229" s="58" t="s">
        <v>449</v>
      </c>
      <c r="E229" s="77" t="s">
        <v>410</v>
      </c>
      <c r="F229" s="27">
        <v>0.02</v>
      </c>
      <c r="G229" s="26">
        <v>1</v>
      </c>
      <c r="H229" s="26">
        <v>90</v>
      </c>
      <c r="I229" s="26" t="s">
        <v>452</v>
      </c>
      <c r="J229" s="77" t="s">
        <v>443</v>
      </c>
      <c r="K229" s="77" t="s">
        <v>1309</v>
      </c>
      <c r="L229" s="15" t="s">
        <v>789</v>
      </c>
      <c r="M229" s="20" t="str">
        <f t="shared" si="99"/>
        <v>N</v>
      </c>
      <c r="N229" s="15" t="s">
        <v>790</v>
      </c>
      <c r="O229" s="20" t="str">
        <f t="shared" si="100"/>
        <v>Y</v>
      </c>
      <c r="P229" s="15" t="s">
        <v>789</v>
      </c>
      <c r="Q229" s="20" t="str">
        <f t="shared" si="101"/>
        <v>N</v>
      </c>
      <c r="R229" s="26">
        <v>1</v>
      </c>
      <c r="S229" s="79" t="s">
        <v>562</v>
      </c>
      <c r="T229" s="323" t="s">
        <v>1217</v>
      </c>
      <c r="U229" s="341" t="s">
        <v>818</v>
      </c>
      <c r="V229" s="341" t="s">
        <v>818</v>
      </c>
      <c r="W229" s="341" t="s">
        <v>818</v>
      </c>
    </row>
    <row r="230" spans="1:23" s="65" customFormat="1" ht="57.6" x14ac:dyDescent="0.3">
      <c r="A230" s="26" t="s">
        <v>9</v>
      </c>
      <c r="B230" s="72" t="s">
        <v>553</v>
      </c>
      <c r="C230" s="72" t="s">
        <v>605</v>
      </c>
      <c r="D230" s="58" t="s">
        <v>449</v>
      </c>
      <c r="E230" s="77" t="s">
        <v>410</v>
      </c>
      <c r="F230" s="28">
        <v>2E-3</v>
      </c>
      <c r="G230" s="26">
        <v>8</v>
      </c>
      <c r="H230" s="26">
        <v>90</v>
      </c>
      <c r="I230" s="26" t="s">
        <v>452</v>
      </c>
      <c r="J230" s="77" t="s">
        <v>443</v>
      </c>
      <c r="K230" s="77" t="s">
        <v>1309</v>
      </c>
      <c r="L230" s="15" t="s">
        <v>789</v>
      </c>
      <c r="M230" s="20" t="str">
        <f t="shared" si="99"/>
        <v>N</v>
      </c>
      <c r="N230" s="15" t="s">
        <v>790</v>
      </c>
      <c r="O230" s="20" t="str">
        <f t="shared" si="100"/>
        <v>Y</v>
      </c>
      <c r="P230" s="15" t="s">
        <v>789</v>
      </c>
      <c r="Q230" s="20" t="str">
        <f t="shared" si="101"/>
        <v>N</v>
      </c>
      <c r="R230" s="26">
        <v>1</v>
      </c>
      <c r="S230" s="79" t="s">
        <v>563</v>
      </c>
      <c r="T230" s="323" t="s">
        <v>1217</v>
      </c>
      <c r="U230" s="341" t="s">
        <v>818</v>
      </c>
      <c r="V230" s="341" t="s">
        <v>818</v>
      </c>
      <c r="W230" s="341" t="s">
        <v>818</v>
      </c>
    </row>
    <row r="231" spans="1:23" s="65" customFormat="1" ht="86.4" x14ac:dyDescent="0.3">
      <c r="A231" s="26" t="s">
        <v>9</v>
      </c>
      <c r="B231" s="72" t="s">
        <v>553</v>
      </c>
      <c r="C231" s="72" t="s">
        <v>605</v>
      </c>
      <c r="D231" s="58" t="s">
        <v>449</v>
      </c>
      <c r="E231" s="73" t="s">
        <v>1293</v>
      </c>
      <c r="F231" s="27">
        <v>0.02</v>
      </c>
      <c r="G231" s="26">
        <v>3</v>
      </c>
      <c r="H231" s="26">
        <v>60</v>
      </c>
      <c r="I231" s="26" t="s">
        <v>452</v>
      </c>
      <c r="J231" s="77" t="s">
        <v>443</v>
      </c>
      <c r="K231" s="77" t="s">
        <v>1298</v>
      </c>
      <c r="L231" s="15" t="s">
        <v>789</v>
      </c>
      <c r="M231" s="20" t="str">
        <f t="shared" si="99"/>
        <v>N</v>
      </c>
      <c r="N231" s="15" t="s">
        <v>790</v>
      </c>
      <c r="O231" s="20" t="str">
        <f t="shared" si="100"/>
        <v>Y</v>
      </c>
      <c r="P231" s="15" t="s">
        <v>789</v>
      </c>
      <c r="Q231" s="20" t="str">
        <f t="shared" si="101"/>
        <v>N</v>
      </c>
      <c r="R231" s="26">
        <v>1</v>
      </c>
      <c r="S231" s="79" t="s">
        <v>601</v>
      </c>
      <c r="T231" s="347" t="s">
        <v>1151</v>
      </c>
      <c r="U231" s="341" t="s">
        <v>818</v>
      </c>
      <c r="V231" s="341" t="s">
        <v>824</v>
      </c>
      <c r="W231" s="341" t="s">
        <v>824</v>
      </c>
    </row>
    <row r="232" spans="1:23" s="65" customFormat="1" ht="144" x14ac:dyDescent="0.3">
      <c r="A232" s="26" t="s">
        <v>9</v>
      </c>
      <c r="B232" s="72" t="s">
        <v>553</v>
      </c>
      <c r="C232" s="72" t="s">
        <v>605</v>
      </c>
      <c r="D232" s="58" t="s">
        <v>449</v>
      </c>
      <c r="E232" s="77" t="s">
        <v>412</v>
      </c>
      <c r="F232" s="27">
        <v>0.1</v>
      </c>
      <c r="G232" s="26">
        <v>12</v>
      </c>
      <c r="H232" s="26">
        <v>60</v>
      </c>
      <c r="I232" s="26" t="s">
        <v>452</v>
      </c>
      <c r="J232" s="77" t="s">
        <v>443</v>
      </c>
      <c r="K232" s="73" t="s">
        <v>412</v>
      </c>
      <c r="L232" s="15" t="s">
        <v>789</v>
      </c>
      <c r="M232" s="20" t="str">
        <f t="shared" ref="M232:M295" si="102">L232</f>
        <v>N</v>
      </c>
      <c r="N232" s="15" t="s">
        <v>789</v>
      </c>
      <c r="O232" s="20" t="str">
        <f t="shared" ref="O232:O295" si="103">N232</f>
        <v>N</v>
      </c>
      <c r="P232" s="15" t="s">
        <v>790</v>
      </c>
      <c r="Q232" s="20" t="str">
        <f t="shared" ref="Q232:Q295" si="104">P232</f>
        <v>Y</v>
      </c>
      <c r="R232" s="26">
        <v>1</v>
      </c>
      <c r="S232" s="79" t="s">
        <v>602</v>
      </c>
      <c r="T232" s="347" t="s">
        <v>1187</v>
      </c>
      <c r="U232" s="341" t="s">
        <v>818</v>
      </c>
      <c r="V232" s="341" t="s">
        <v>824</v>
      </c>
      <c r="W232" s="341" t="s">
        <v>824</v>
      </c>
    </row>
    <row r="233" spans="1:23" s="65" customFormat="1" ht="72" x14ac:dyDescent="0.3">
      <c r="A233" s="26" t="s">
        <v>9</v>
      </c>
      <c r="B233" s="72" t="s">
        <v>553</v>
      </c>
      <c r="C233" s="72" t="s">
        <v>605</v>
      </c>
      <c r="D233" s="58" t="s">
        <v>449</v>
      </c>
      <c r="E233" s="77" t="s">
        <v>1303</v>
      </c>
      <c r="F233" s="24">
        <v>0.05</v>
      </c>
      <c r="G233" s="26">
        <v>1</v>
      </c>
      <c r="H233" s="26">
        <v>15</v>
      </c>
      <c r="I233" s="26" t="s">
        <v>452</v>
      </c>
      <c r="J233" s="77" t="s">
        <v>433</v>
      </c>
      <c r="K233" s="77" t="s">
        <v>454</v>
      </c>
      <c r="L233" s="15" t="s">
        <v>789</v>
      </c>
      <c r="M233" s="20" t="str">
        <f t="shared" si="102"/>
        <v>N</v>
      </c>
      <c r="N233" s="15" t="s">
        <v>790</v>
      </c>
      <c r="O233" s="20" t="str">
        <f t="shared" si="103"/>
        <v>Y</v>
      </c>
      <c r="P233" s="15" t="s">
        <v>789</v>
      </c>
      <c r="Q233" s="20" t="str">
        <f t="shared" si="104"/>
        <v>N</v>
      </c>
      <c r="R233" s="26">
        <v>1</v>
      </c>
      <c r="S233" s="79" t="s">
        <v>574</v>
      </c>
      <c r="T233" s="323" t="s">
        <v>1155</v>
      </c>
      <c r="U233" s="341" t="s">
        <v>818</v>
      </c>
      <c r="V233" s="341" t="s">
        <v>818</v>
      </c>
      <c r="W233" s="341" t="s">
        <v>818</v>
      </c>
    </row>
    <row r="234" spans="1:23" s="65" customFormat="1" ht="57.6" x14ac:dyDescent="0.3">
      <c r="A234" s="26" t="s">
        <v>9</v>
      </c>
      <c r="B234" s="72" t="s">
        <v>553</v>
      </c>
      <c r="C234" s="72" t="s">
        <v>605</v>
      </c>
      <c r="D234" s="58" t="s">
        <v>449</v>
      </c>
      <c r="E234" s="77" t="s">
        <v>1303</v>
      </c>
      <c r="F234" s="24">
        <v>0.02</v>
      </c>
      <c r="G234" s="26">
        <v>3</v>
      </c>
      <c r="H234" s="26">
        <v>15</v>
      </c>
      <c r="I234" s="26" t="s">
        <v>452</v>
      </c>
      <c r="J234" s="77" t="s">
        <v>433</v>
      </c>
      <c r="K234" s="77" t="s">
        <v>454</v>
      </c>
      <c r="L234" s="15" t="s">
        <v>789</v>
      </c>
      <c r="M234" s="20" t="str">
        <f t="shared" si="102"/>
        <v>N</v>
      </c>
      <c r="N234" s="15" t="s">
        <v>790</v>
      </c>
      <c r="O234" s="20" t="str">
        <f t="shared" si="103"/>
        <v>Y</v>
      </c>
      <c r="P234" s="15" t="s">
        <v>789</v>
      </c>
      <c r="Q234" s="20" t="str">
        <f t="shared" si="104"/>
        <v>N</v>
      </c>
      <c r="R234" s="26">
        <v>1</v>
      </c>
      <c r="S234" s="79" t="s">
        <v>603</v>
      </c>
      <c r="T234" s="323" t="s">
        <v>1155</v>
      </c>
      <c r="U234" s="341" t="s">
        <v>818</v>
      </c>
      <c r="V234" s="341" t="s">
        <v>818</v>
      </c>
      <c r="W234" s="341" t="s">
        <v>818</v>
      </c>
    </row>
    <row r="235" spans="1:23" s="65" customFormat="1" ht="72" x14ac:dyDescent="0.3">
      <c r="A235" s="26" t="s">
        <v>9</v>
      </c>
      <c r="B235" s="72" t="s">
        <v>553</v>
      </c>
      <c r="C235" s="72" t="s">
        <v>605</v>
      </c>
      <c r="D235" s="58" t="s">
        <v>449</v>
      </c>
      <c r="E235" s="77" t="s">
        <v>540</v>
      </c>
      <c r="F235" s="24">
        <v>0.2</v>
      </c>
      <c r="G235" s="26">
        <v>6</v>
      </c>
      <c r="H235" s="26">
        <v>60</v>
      </c>
      <c r="I235" s="26" t="s">
        <v>452</v>
      </c>
      <c r="J235" s="77" t="s">
        <v>433</v>
      </c>
      <c r="K235" s="77" t="s">
        <v>454</v>
      </c>
      <c r="L235" s="15" t="s">
        <v>790</v>
      </c>
      <c r="M235" s="20" t="str">
        <f t="shared" si="102"/>
        <v>Y</v>
      </c>
      <c r="N235" s="15" t="s">
        <v>790</v>
      </c>
      <c r="O235" s="20" t="str">
        <f t="shared" si="103"/>
        <v>Y</v>
      </c>
      <c r="P235" s="15" t="s">
        <v>789</v>
      </c>
      <c r="Q235" s="20" t="str">
        <f t="shared" si="104"/>
        <v>N</v>
      </c>
      <c r="R235" s="26">
        <v>1</v>
      </c>
      <c r="S235" s="79" t="s">
        <v>541</v>
      </c>
      <c r="T235" s="417" t="s">
        <v>1105</v>
      </c>
      <c r="U235" s="405" t="s">
        <v>824</v>
      </c>
      <c r="V235" s="405" t="s">
        <v>1114</v>
      </c>
      <c r="W235" s="405" t="s">
        <v>1114</v>
      </c>
    </row>
    <row r="236" spans="1:23" s="65" customFormat="1" ht="86.4" x14ac:dyDescent="0.3">
      <c r="A236" s="26" t="s">
        <v>9</v>
      </c>
      <c r="B236" s="72" t="s">
        <v>553</v>
      </c>
      <c r="C236" s="72" t="s">
        <v>605</v>
      </c>
      <c r="D236" s="58" t="s">
        <v>449</v>
      </c>
      <c r="E236" s="77" t="s">
        <v>413</v>
      </c>
      <c r="F236" s="24">
        <v>0.05</v>
      </c>
      <c r="G236" s="26">
        <v>6</v>
      </c>
      <c r="H236" s="26">
        <v>60</v>
      </c>
      <c r="I236" s="62" t="s">
        <v>452</v>
      </c>
      <c r="J236" s="77" t="s">
        <v>443</v>
      </c>
      <c r="K236" s="77" t="s">
        <v>413</v>
      </c>
      <c r="L236" s="15" t="s">
        <v>790</v>
      </c>
      <c r="M236" s="20" t="str">
        <f t="shared" si="102"/>
        <v>Y</v>
      </c>
      <c r="N236" s="15" t="s">
        <v>790</v>
      </c>
      <c r="O236" s="20" t="str">
        <f t="shared" si="103"/>
        <v>Y</v>
      </c>
      <c r="P236" s="15" t="s">
        <v>789</v>
      </c>
      <c r="Q236" s="20" t="str">
        <f t="shared" si="104"/>
        <v>N</v>
      </c>
      <c r="R236" s="26">
        <f>1/3</f>
        <v>0.33333333333333331</v>
      </c>
      <c r="S236" s="79" t="s">
        <v>577</v>
      </c>
      <c r="T236" s="417" t="s">
        <v>1105</v>
      </c>
      <c r="U236" s="405" t="s">
        <v>824</v>
      </c>
      <c r="V236" s="405" t="s">
        <v>1114</v>
      </c>
      <c r="W236" s="405" t="s">
        <v>1114</v>
      </c>
    </row>
    <row r="237" spans="1:23" s="65" customFormat="1" ht="72" x14ac:dyDescent="0.3">
      <c r="A237" s="26" t="s">
        <v>9</v>
      </c>
      <c r="B237" s="72" t="s">
        <v>553</v>
      </c>
      <c r="C237" s="72" t="s">
        <v>605</v>
      </c>
      <c r="D237" s="58" t="s">
        <v>449</v>
      </c>
      <c r="E237" s="77" t="s">
        <v>578</v>
      </c>
      <c r="F237" s="24">
        <v>0.05</v>
      </c>
      <c r="G237" s="26">
        <v>6</v>
      </c>
      <c r="H237" s="26">
        <v>60</v>
      </c>
      <c r="I237" s="62" t="s">
        <v>452</v>
      </c>
      <c r="J237" s="77" t="s">
        <v>443</v>
      </c>
      <c r="K237" s="77" t="s">
        <v>578</v>
      </c>
      <c r="L237" s="15" t="s">
        <v>790</v>
      </c>
      <c r="M237" s="20" t="str">
        <f t="shared" si="102"/>
        <v>Y</v>
      </c>
      <c r="N237" s="15" t="s">
        <v>790</v>
      </c>
      <c r="O237" s="20" t="str">
        <f t="shared" si="103"/>
        <v>Y</v>
      </c>
      <c r="P237" s="15" t="s">
        <v>789</v>
      </c>
      <c r="Q237" s="20" t="str">
        <f t="shared" si="104"/>
        <v>N</v>
      </c>
      <c r="R237" s="26">
        <f>1/6</f>
        <v>0.16666666666666666</v>
      </c>
      <c r="S237" s="79" t="s">
        <v>579</v>
      </c>
      <c r="T237" s="417" t="s">
        <v>1105</v>
      </c>
      <c r="U237" s="405" t="s">
        <v>824</v>
      </c>
      <c r="V237" s="405" t="s">
        <v>1114</v>
      </c>
      <c r="W237" s="405" t="s">
        <v>1114</v>
      </c>
    </row>
    <row r="238" spans="1:23" s="65" customFormat="1" ht="100.8" x14ac:dyDescent="0.3">
      <c r="A238" s="26" t="s">
        <v>9</v>
      </c>
      <c r="B238" s="72" t="s">
        <v>553</v>
      </c>
      <c r="C238" s="72" t="s">
        <v>605</v>
      </c>
      <c r="D238" s="58" t="s">
        <v>449</v>
      </c>
      <c r="E238" s="438" t="s">
        <v>1288</v>
      </c>
      <c r="F238" s="24">
        <v>0.1</v>
      </c>
      <c r="G238" s="26">
        <v>3</v>
      </c>
      <c r="H238" s="26">
        <v>60</v>
      </c>
      <c r="I238" s="62" t="s">
        <v>452</v>
      </c>
      <c r="J238" s="77" t="s">
        <v>902</v>
      </c>
      <c r="K238" s="78" t="s">
        <v>454</v>
      </c>
      <c r="L238" s="15" t="s">
        <v>790</v>
      </c>
      <c r="M238" s="20" t="str">
        <f t="shared" si="102"/>
        <v>Y</v>
      </c>
      <c r="N238" s="15" t="s">
        <v>789</v>
      </c>
      <c r="O238" s="20" t="str">
        <f t="shared" si="103"/>
        <v>N</v>
      </c>
      <c r="P238" s="15" t="s">
        <v>789</v>
      </c>
      <c r="Q238" s="20" t="str">
        <f t="shared" si="104"/>
        <v>N</v>
      </c>
      <c r="R238" s="26">
        <v>1</v>
      </c>
      <c r="S238" s="79" t="s">
        <v>604</v>
      </c>
      <c r="T238" s="347" t="s">
        <v>1157</v>
      </c>
      <c r="U238" s="341" t="s">
        <v>818</v>
      </c>
      <c r="V238" s="341" t="s">
        <v>818</v>
      </c>
      <c r="W238" s="341" t="s">
        <v>1114</v>
      </c>
    </row>
    <row r="239" spans="1:23" s="65" customFormat="1" ht="100.8" x14ac:dyDescent="0.3">
      <c r="A239" s="117" t="s">
        <v>361</v>
      </c>
      <c r="B239" s="72" t="s">
        <v>612</v>
      </c>
      <c r="C239" s="72" t="s">
        <v>613</v>
      </c>
      <c r="D239" s="58" t="s">
        <v>449</v>
      </c>
      <c r="E239" s="77" t="s">
        <v>493</v>
      </c>
      <c r="F239" s="27">
        <v>1</v>
      </c>
      <c r="G239" s="26" t="s">
        <v>454</v>
      </c>
      <c r="H239" s="26" t="s">
        <v>454</v>
      </c>
      <c r="I239" s="26" t="s">
        <v>454</v>
      </c>
      <c r="J239" s="77" t="s">
        <v>454</v>
      </c>
      <c r="K239" s="77" t="s">
        <v>454</v>
      </c>
      <c r="L239" s="15" t="s">
        <v>790</v>
      </c>
      <c r="M239" s="20" t="str">
        <f t="shared" si="102"/>
        <v>Y</v>
      </c>
      <c r="N239" s="15" t="s">
        <v>790</v>
      </c>
      <c r="O239" s="20" t="str">
        <f t="shared" si="103"/>
        <v>Y</v>
      </c>
      <c r="P239" s="15" t="s">
        <v>789</v>
      </c>
      <c r="Q239" s="20" t="str">
        <f t="shared" si="104"/>
        <v>N</v>
      </c>
      <c r="R239" s="26" t="s">
        <v>454</v>
      </c>
      <c r="S239" s="79" t="s">
        <v>614</v>
      </c>
      <c r="T239" s="347" t="s">
        <v>1105</v>
      </c>
      <c r="U239" s="341" t="s">
        <v>818</v>
      </c>
      <c r="V239" s="341" t="s">
        <v>1105</v>
      </c>
      <c r="W239" s="341" t="s">
        <v>1105</v>
      </c>
    </row>
    <row r="240" spans="1:23" s="65" customFormat="1" ht="86.4" x14ac:dyDescent="0.3">
      <c r="A240" s="117" t="s">
        <v>361</v>
      </c>
      <c r="B240" s="72" t="s">
        <v>612</v>
      </c>
      <c r="C240" s="72" t="s">
        <v>613</v>
      </c>
      <c r="D240" s="58" t="s">
        <v>449</v>
      </c>
      <c r="E240" s="77" t="s">
        <v>521</v>
      </c>
      <c r="F240" s="24">
        <v>1</v>
      </c>
      <c r="G240" s="26" t="s">
        <v>454</v>
      </c>
      <c r="H240" s="26" t="s">
        <v>454</v>
      </c>
      <c r="I240" s="26" t="s">
        <v>454</v>
      </c>
      <c r="J240" s="77" t="s">
        <v>454</v>
      </c>
      <c r="K240" s="77" t="s">
        <v>454</v>
      </c>
      <c r="L240" s="15" t="s">
        <v>790</v>
      </c>
      <c r="M240" s="20" t="str">
        <f t="shared" si="102"/>
        <v>Y</v>
      </c>
      <c r="N240" s="15" t="s">
        <v>790</v>
      </c>
      <c r="O240" s="20" t="str">
        <f t="shared" si="103"/>
        <v>Y</v>
      </c>
      <c r="P240" s="15" t="s">
        <v>789</v>
      </c>
      <c r="Q240" s="20" t="str">
        <f t="shared" si="104"/>
        <v>N</v>
      </c>
      <c r="R240" s="26" t="s">
        <v>454</v>
      </c>
      <c r="S240" s="79" t="s">
        <v>522</v>
      </c>
      <c r="T240" s="417" t="s">
        <v>1228</v>
      </c>
      <c r="U240" s="341" t="s">
        <v>815</v>
      </c>
      <c r="V240" s="15" t="s">
        <v>1105</v>
      </c>
      <c r="W240" s="15" t="s">
        <v>1105</v>
      </c>
    </row>
    <row r="241" spans="1:23" s="65" customFormat="1" ht="86.4" x14ac:dyDescent="0.3">
      <c r="A241" s="117" t="s">
        <v>361</v>
      </c>
      <c r="B241" s="72" t="s">
        <v>612</v>
      </c>
      <c r="C241" s="72" t="s">
        <v>613</v>
      </c>
      <c r="D241" s="58" t="s">
        <v>449</v>
      </c>
      <c r="E241" s="77" t="s">
        <v>523</v>
      </c>
      <c r="F241" s="24">
        <v>0.2</v>
      </c>
      <c r="G241" s="26" t="s">
        <v>454</v>
      </c>
      <c r="H241" s="26" t="s">
        <v>454</v>
      </c>
      <c r="I241" s="26" t="s">
        <v>454</v>
      </c>
      <c r="J241" s="77" t="s">
        <v>454</v>
      </c>
      <c r="K241" s="77" t="s">
        <v>454</v>
      </c>
      <c r="L241" s="15" t="s">
        <v>790</v>
      </c>
      <c r="M241" s="20" t="str">
        <f t="shared" si="102"/>
        <v>Y</v>
      </c>
      <c r="N241" s="15" t="s">
        <v>790</v>
      </c>
      <c r="O241" s="20" t="str">
        <f t="shared" si="103"/>
        <v>Y</v>
      </c>
      <c r="P241" s="15" t="s">
        <v>789</v>
      </c>
      <c r="Q241" s="20" t="str">
        <f t="shared" si="104"/>
        <v>N</v>
      </c>
      <c r="R241" s="26" t="s">
        <v>454</v>
      </c>
      <c r="S241" s="79" t="s">
        <v>524</v>
      </c>
      <c r="T241" s="417" t="s">
        <v>1229</v>
      </c>
      <c r="U241" s="341" t="s">
        <v>815</v>
      </c>
      <c r="V241" s="15" t="s">
        <v>1105</v>
      </c>
      <c r="W241" s="15" t="s">
        <v>1105</v>
      </c>
    </row>
    <row r="242" spans="1:23" s="65" customFormat="1" ht="86.4" x14ac:dyDescent="0.3">
      <c r="A242" s="117" t="s">
        <v>361</v>
      </c>
      <c r="B242" s="72" t="s">
        <v>612</v>
      </c>
      <c r="C242" s="72" t="s">
        <v>613</v>
      </c>
      <c r="D242" s="58" t="s">
        <v>449</v>
      </c>
      <c r="E242" s="77" t="s">
        <v>1302</v>
      </c>
      <c r="F242" s="24">
        <v>0.15</v>
      </c>
      <c r="G242" s="26">
        <v>1</v>
      </c>
      <c r="H242" s="26">
        <v>120</v>
      </c>
      <c r="I242" s="26" t="s">
        <v>452</v>
      </c>
      <c r="J242" s="77" t="s">
        <v>443</v>
      </c>
      <c r="K242" s="77" t="s">
        <v>555</v>
      </c>
      <c r="L242" s="15" t="s">
        <v>789</v>
      </c>
      <c r="M242" s="20" t="str">
        <f t="shared" si="102"/>
        <v>N</v>
      </c>
      <c r="N242" s="15" t="s">
        <v>790</v>
      </c>
      <c r="O242" s="20" t="str">
        <f t="shared" si="103"/>
        <v>Y</v>
      </c>
      <c r="P242" s="15" t="s">
        <v>789</v>
      </c>
      <c r="Q242" s="20" t="str">
        <f t="shared" si="104"/>
        <v>N</v>
      </c>
      <c r="R242" s="26">
        <v>1</v>
      </c>
      <c r="S242" s="432" t="s">
        <v>738</v>
      </c>
      <c r="T242" s="347" t="s">
        <v>1165</v>
      </c>
      <c r="U242" s="341" t="s">
        <v>818</v>
      </c>
      <c r="V242" s="341" t="s">
        <v>818</v>
      </c>
      <c r="W242" s="341" t="s">
        <v>818</v>
      </c>
    </row>
    <row r="243" spans="1:23" s="65" customFormat="1" ht="182.1" customHeight="1" x14ac:dyDescent="0.3">
      <c r="A243" s="117" t="s">
        <v>361</v>
      </c>
      <c r="B243" s="72" t="s">
        <v>612</v>
      </c>
      <c r="C243" s="72" t="s">
        <v>613</v>
      </c>
      <c r="D243" s="58" t="s">
        <v>449</v>
      </c>
      <c r="E243" s="77" t="s">
        <v>1294</v>
      </c>
      <c r="F243" s="27">
        <v>0.24</v>
      </c>
      <c r="G243" s="26">
        <v>1</v>
      </c>
      <c r="H243" s="26">
        <v>45</v>
      </c>
      <c r="I243" s="26" t="s">
        <v>452</v>
      </c>
      <c r="J243" s="77" t="s">
        <v>443</v>
      </c>
      <c r="K243" s="77" t="s">
        <v>1294</v>
      </c>
      <c r="L243" s="15" t="s">
        <v>789</v>
      </c>
      <c r="M243" s="20" t="str">
        <f t="shared" si="102"/>
        <v>N</v>
      </c>
      <c r="N243" s="15" t="s">
        <v>790</v>
      </c>
      <c r="O243" s="20" t="str">
        <f t="shared" si="103"/>
        <v>Y</v>
      </c>
      <c r="P243" s="15" t="s">
        <v>789</v>
      </c>
      <c r="Q243" s="20" t="str">
        <f t="shared" si="104"/>
        <v>N</v>
      </c>
      <c r="R243" s="26">
        <v>1</v>
      </c>
      <c r="S243" s="79" t="s">
        <v>557</v>
      </c>
      <c r="T243" s="323" t="s">
        <v>1164</v>
      </c>
      <c r="U243" s="406" t="s">
        <v>821</v>
      </c>
      <c r="V243" s="341" t="s">
        <v>818</v>
      </c>
      <c r="W243" s="341" t="s">
        <v>818</v>
      </c>
    </row>
    <row r="244" spans="1:23" s="65" customFormat="1" ht="86.55" customHeight="1" x14ac:dyDescent="0.3">
      <c r="A244" s="117" t="s">
        <v>361</v>
      </c>
      <c r="B244" s="72" t="s">
        <v>612</v>
      </c>
      <c r="C244" s="72" t="s">
        <v>613</v>
      </c>
      <c r="D244" s="58" t="s">
        <v>449</v>
      </c>
      <c r="E244" s="77" t="s">
        <v>489</v>
      </c>
      <c r="F244" s="27">
        <v>0.24</v>
      </c>
      <c r="G244" s="26">
        <v>2</v>
      </c>
      <c r="H244" s="26">
        <v>45</v>
      </c>
      <c r="I244" s="26" t="s">
        <v>452</v>
      </c>
      <c r="J244" s="77" t="s">
        <v>424</v>
      </c>
      <c r="K244" s="77" t="s">
        <v>454</v>
      </c>
      <c r="L244" s="15" t="s">
        <v>789</v>
      </c>
      <c r="M244" s="20" t="str">
        <f t="shared" si="102"/>
        <v>N</v>
      </c>
      <c r="N244" s="15" t="s">
        <v>790</v>
      </c>
      <c r="O244" s="20" t="str">
        <f t="shared" si="103"/>
        <v>Y</v>
      </c>
      <c r="P244" s="15" t="s">
        <v>789</v>
      </c>
      <c r="Q244" s="20" t="str">
        <f t="shared" si="104"/>
        <v>N</v>
      </c>
      <c r="R244" s="26">
        <v>1</v>
      </c>
      <c r="S244" s="79" t="s">
        <v>739</v>
      </c>
      <c r="T244" s="323" t="s">
        <v>1137</v>
      </c>
      <c r="U244" s="15" t="s">
        <v>818</v>
      </c>
      <c r="V244" s="15" t="s">
        <v>818</v>
      </c>
      <c r="W244" s="15" t="s">
        <v>818</v>
      </c>
    </row>
    <row r="245" spans="1:23" s="65" customFormat="1" ht="176.55" customHeight="1" x14ac:dyDescent="0.3">
      <c r="A245" s="117" t="s">
        <v>361</v>
      </c>
      <c r="B245" s="72" t="s">
        <v>612</v>
      </c>
      <c r="C245" s="72" t="s">
        <v>613</v>
      </c>
      <c r="D245" s="58" t="s">
        <v>449</v>
      </c>
      <c r="E245" s="77" t="s">
        <v>1292</v>
      </c>
      <c r="F245" s="27">
        <v>0.4</v>
      </c>
      <c r="G245" s="26">
        <v>6</v>
      </c>
      <c r="H245" s="26">
        <v>150</v>
      </c>
      <c r="I245" s="26" t="s">
        <v>452</v>
      </c>
      <c r="J245" s="77" t="s">
        <v>443</v>
      </c>
      <c r="K245" s="77" t="s">
        <v>1292</v>
      </c>
      <c r="L245" s="15" t="s">
        <v>789</v>
      </c>
      <c r="M245" s="20" t="str">
        <f t="shared" si="102"/>
        <v>N</v>
      </c>
      <c r="N245" s="15" t="s">
        <v>790</v>
      </c>
      <c r="O245" s="20" t="str">
        <f t="shared" si="103"/>
        <v>Y</v>
      </c>
      <c r="P245" s="15" t="s">
        <v>790</v>
      </c>
      <c r="Q245" s="20" t="str">
        <f t="shared" si="104"/>
        <v>Y</v>
      </c>
      <c r="R245" s="26">
        <v>1</v>
      </c>
      <c r="S245" s="79" t="s">
        <v>615</v>
      </c>
      <c r="T245" s="323" t="s">
        <v>1188</v>
      </c>
      <c r="U245" s="341" t="s">
        <v>818</v>
      </c>
      <c r="V245" s="341" t="s">
        <v>818</v>
      </c>
      <c r="W245" s="341" t="s">
        <v>815</v>
      </c>
    </row>
    <row r="246" spans="1:23" s="65" customFormat="1" ht="201.6" x14ac:dyDescent="0.3">
      <c r="A246" s="117" t="s">
        <v>361</v>
      </c>
      <c r="B246" s="72" t="s">
        <v>612</v>
      </c>
      <c r="C246" s="342" t="s">
        <v>613</v>
      </c>
      <c r="D246" s="58" t="s">
        <v>449</v>
      </c>
      <c r="E246" s="77" t="s">
        <v>1290</v>
      </c>
      <c r="F246" s="27">
        <v>0.1</v>
      </c>
      <c r="G246" s="26">
        <v>1</v>
      </c>
      <c r="H246" s="26">
        <v>4320</v>
      </c>
      <c r="I246" s="26" t="s">
        <v>452</v>
      </c>
      <c r="J246" s="77" t="s">
        <v>443</v>
      </c>
      <c r="K246" s="77" t="s">
        <v>1313</v>
      </c>
      <c r="L246" s="15" t="s">
        <v>789</v>
      </c>
      <c r="M246" s="20" t="str">
        <f t="shared" si="102"/>
        <v>N</v>
      </c>
      <c r="N246" s="15" t="s">
        <v>790</v>
      </c>
      <c r="O246" s="20" t="str">
        <f t="shared" si="103"/>
        <v>Y</v>
      </c>
      <c r="P246" s="15" t="s">
        <v>789</v>
      </c>
      <c r="Q246" s="20" t="str">
        <f t="shared" si="104"/>
        <v>N</v>
      </c>
      <c r="R246" s="26">
        <v>1</v>
      </c>
      <c r="S246" s="79" t="s">
        <v>616</v>
      </c>
      <c r="T246" s="323" t="s">
        <v>1105</v>
      </c>
      <c r="U246" s="341" t="s">
        <v>824</v>
      </c>
      <c r="V246" s="341" t="s">
        <v>824</v>
      </c>
      <c r="W246" s="405" t="s">
        <v>824</v>
      </c>
    </row>
    <row r="247" spans="1:23" s="65" customFormat="1" ht="129.6" x14ac:dyDescent="0.3">
      <c r="A247" s="117" t="s">
        <v>361</v>
      </c>
      <c r="B247" s="72" t="s">
        <v>612</v>
      </c>
      <c r="C247" s="72" t="s">
        <v>613</v>
      </c>
      <c r="D247" s="58" t="s">
        <v>449</v>
      </c>
      <c r="E247" s="77" t="s">
        <v>1299</v>
      </c>
      <c r="F247" s="27">
        <v>0.1</v>
      </c>
      <c r="G247" s="26">
        <v>1</v>
      </c>
      <c r="H247" s="26">
        <v>3</v>
      </c>
      <c r="I247" s="26" t="s">
        <v>559</v>
      </c>
      <c r="J247" s="77" t="s">
        <v>443</v>
      </c>
      <c r="K247" s="77" t="s">
        <v>1299</v>
      </c>
      <c r="L247" s="15" t="s">
        <v>789</v>
      </c>
      <c r="M247" s="20" t="str">
        <f t="shared" si="102"/>
        <v>N</v>
      </c>
      <c r="N247" s="15" t="s">
        <v>790</v>
      </c>
      <c r="O247" s="20" t="str">
        <f t="shared" si="103"/>
        <v>Y</v>
      </c>
      <c r="P247" s="15" t="s">
        <v>789</v>
      </c>
      <c r="Q247" s="20" t="str">
        <f t="shared" si="104"/>
        <v>N</v>
      </c>
      <c r="R247" s="26">
        <v>1</v>
      </c>
      <c r="S247" s="79" t="s">
        <v>561</v>
      </c>
      <c r="T247" s="347" t="s">
        <v>1105</v>
      </c>
      <c r="U247" s="341" t="s">
        <v>818</v>
      </c>
      <c r="V247" s="341" t="s">
        <v>818</v>
      </c>
      <c r="W247" s="341" t="s">
        <v>818</v>
      </c>
    </row>
    <row r="248" spans="1:23" s="65" customFormat="1" ht="158.4" x14ac:dyDescent="0.3">
      <c r="A248" s="117" t="s">
        <v>361</v>
      </c>
      <c r="B248" s="72" t="s">
        <v>612</v>
      </c>
      <c r="C248" s="72" t="s">
        <v>613</v>
      </c>
      <c r="D248" s="58" t="s">
        <v>449</v>
      </c>
      <c r="E248" s="77" t="s">
        <v>410</v>
      </c>
      <c r="F248" s="27">
        <v>0.4</v>
      </c>
      <c r="G248" s="26">
        <v>2</v>
      </c>
      <c r="H248" s="26">
        <v>90</v>
      </c>
      <c r="I248" s="26" t="s">
        <v>452</v>
      </c>
      <c r="J248" s="77" t="s">
        <v>443</v>
      </c>
      <c r="K248" s="77" t="s">
        <v>1309</v>
      </c>
      <c r="L248" s="15" t="s">
        <v>789</v>
      </c>
      <c r="M248" s="20" t="str">
        <f t="shared" si="102"/>
        <v>N</v>
      </c>
      <c r="N248" s="15" t="s">
        <v>790</v>
      </c>
      <c r="O248" s="20" t="str">
        <f t="shared" si="103"/>
        <v>Y</v>
      </c>
      <c r="P248" s="15" t="s">
        <v>789</v>
      </c>
      <c r="Q248" s="20" t="str">
        <f t="shared" si="104"/>
        <v>N</v>
      </c>
      <c r="R248" s="26">
        <v>1</v>
      </c>
      <c r="S248" s="79" t="s">
        <v>562</v>
      </c>
      <c r="T248" s="347" t="s">
        <v>1118</v>
      </c>
      <c r="U248" s="341" t="s">
        <v>818</v>
      </c>
      <c r="V248" s="341" t="s">
        <v>818</v>
      </c>
      <c r="W248" s="341" t="s">
        <v>818</v>
      </c>
    </row>
    <row r="249" spans="1:23" s="65" customFormat="1" ht="57.6" x14ac:dyDescent="0.3">
      <c r="A249" s="117" t="s">
        <v>361</v>
      </c>
      <c r="B249" s="72" t="s">
        <v>612</v>
      </c>
      <c r="C249" s="72" t="s">
        <v>613</v>
      </c>
      <c r="D249" s="58" t="s">
        <v>449</v>
      </c>
      <c r="E249" s="77" t="s">
        <v>410</v>
      </c>
      <c r="F249" s="27">
        <v>0.04</v>
      </c>
      <c r="G249" s="26">
        <v>8</v>
      </c>
      <c r="H249" s="26">
        <v>90</v>
      </c>
      <c r="I249" s="26" t="s">
        <v>452</v>
      </c>
      <c r="J249" s="77" t="s">
        <v>443</v>
      </c>
      <c r="K249" s="77" t="s">
        <v>1309</v>
      </c>
      <c r="L249" s="15" t="s">
        <v>789</v>
      </c>
      <c r="M249" s="20" t="str">
        <f t="shared" si="102"/>
        <v>N</v>
      </c>
      <c r="N249" s="15" t="s">
        <v>790</v>
      </c>
      <c r="O249" s="20" t="str">
        <f t="shared" si="103"/>
        <v>Y</v>
      </c>
      <c r="P249" s="15" t="s">
        <v>789</v>
      </c>
      <c r="Q249" s="20" t="str">
        <f t="shared" si="104"/>
        <v>N</v>
      </c>
      <c r="R249" s="26">
        <v>1</v>
      </c>
      <c r="S249" s="79" t="s">
        <v>563</v>
      </c>
      <c r="T249" s="347" t="s">
        <v>1117</v>
      </c>
      <c r="U249" s="15" t="s">
        <v>818</v>
      </c>
      <c r="V249" s="341" t="s">
        <v>818</v>
      </c>
      <c r="W249" s="341" t="s">
        <v>818</v>
      </c>
    </row>
    <row r="250" spans="1:23" s="65" customFormat="1" ht="86.4" x14ac:dyDescent="0.3">
      <c r="A250" s="117" t="s">
        <v>361</v>
      </c>
      <c r="B250" s="72" t="s">
        <v>612</v>
      </c>
      <c r="C250" s="72" t="s">
        <v>613</v>
      </c>
      <c r="D250" s="58" t="s">
        <v>449</v>
      </c>
      <c r="E250" s="77" t="s">
        <v>1296</v>
      </c>
      <c r="F250" s="27">
        <v>0.3</v>
      </c>
      <c r="G250" s="26">
        <v>4</v>
      </c>
      <c r="H250" s="26">
        <v>60</v>
      </c>
      <c r="I250" s="26" t="s">
        <v>452</v>
      </c>
      <c r="J250" s="77" t="s">
        <v>443</v>
      </c>
      <c r="K250" s="77" t="s">
        <v>1296</v>
      </c>
      <c r="L250" s="15" t="s">
        <v>789</v>
      </c>
      <c r="M250" s="20" t="str">
        <f t="shared" si="102"/>
        <v>N</v>
      </c>
      <c r="N250" s="15" t="s">
        <v>790</v>
      </c>
      <c r="O250" s="20" t="str">
        <f t="shared" si="103"/>
        <v>Y</v>
      </c>
      <c r="P250" s="15" t="s">
        <v>789</v>
      </c>
      <c r="Q250" s="20" t="str">
        <f t="shared" si="104"/>
        <v>N</v>
      </c>
      <c r="R250" s="26">
        <v>1</v>
      </c>
      <c r="S250" s="79" t="s">
        <v>617</v>
      </c>
      <c r="T250" s="417" t="s">
        <v>1162</v>
      </c>
      <c r="U250" s="405" t="s">
        <v>824</v>
      </c>
      <c r="V250" s="15" t="s">
        <v>818</v>
      </c>
      <c r="W250" s="15" t="s">
        <v>818</v>
      </c>
    </row>
    <row r="251" spans="1:23" s="65" customFormat="1" ht="86.4" x14ac:dyDescent="0.3">
      <c r="A251" s="117" t="s">
        <v>361</v>
      </c>
      <c r="B251" s="72" t="s">
        <v>612</v>
      </c>
      <c r="C251" s="72" t="s">
        <v>613</v>
      </c>
      <c r="D251" s="58" t="s">
        <v>449</v>
      </c>
      <c r="E251" s="77" t="s">
        <v>565</v>
      </c>
      <c r="F251" s="27">
        <v>1</v>
      </c>
      <c r="G251" s="26">
        <v>1</v>
      </c>
      <c r="H251" s="26">
        <v>30</v>
      </c>
      <c r="I251" s="26" t="s">
        <v>452</v>
      </c>
      <c r="J251" s="77" t="s">
        <v>428</v>
      </c>
      <c r="K251" s="77" t="s">
        <v>454</v>
      </c>
      <c r="L251" s="15" t="s">
        <v>790</v>
      </c>
      <c r="M251" s="20" t="str">
        <f t="shared" si="102"/>
        <v>Y</v>
      </c>
      <c r="N251" s="15" t="s">
        <v>789</v>
      </c>
      <c r="O251" s="20" t="str">
        <f t="shared" si="103"/>
        <v>N</v>
      </c>
      <c r="P251" s="15" t="s">
        <v>789</v>
      </c>
      <c r="Q251" s="20" t="str">
        <f t="shared" si="104"/>
        <v>N</v>
      </c>
      <c r="R251" s="26">
        <v>1</v>
      </c>
      <c r="S251" s="79" t="s">
        <v>566</v>
      </c>
      <c r="T251" s="347" t="s">
        <v>1105</v>
      </c>
      <c r="U251" s="341" t="s">
        <v>818</v>
      </c>
      <c r="V251" s="406" t="s">
        <v>1114</v>
      </c>
      <c r="W251" s="406" t="s">
        <v>1114</v>
      </c>
    </row>
    <row r="252" spans="1:23" s="65" customFormat="1" ht="100.8" x14ac:dyDescent="0.3">
      <c r="A252" s="117" t="s">
        <v>361</v>
      </c>
      <c r="B252" s="72" t="s">
        <v>612</v>
      </c>
      <c r="C252" s="72" t="s">
        <v>613</v>
      </c>
      <c r="D252" s="58" t="s">
        <v>449</v>
      </c>
      <c r="E252" s="77" t="s">
        <v>565</v>
      </c>
      <c r="F252" s="27">
        <v>0.33</v>
      </c>
      <c r="G252" s="26">
        <v>2</v>
      </c>
      <c r="H252" s="26">
        <v>30</v>
      </c>
      <c r="I252" s="26" t="s">
        <v>452</v>
      </c>
      <c r="J252" s="77" t="s">
        <v>901</v>
      </c>
      <c r="K252" s="77" t="s">
        <v>454</v>
      </c>
      <c r="L252" s="15" t="s">
        <v>790</v>
      </c>
      <c r="M252" s="20" t="str">
        <f t="shared" si="102"/>
        <v>Y</v>
      </c>
      <c r="N252" s="15" t="s">
        <v>789</v>
      </c>
      <c r="O252" s="20" t="str">
        <f t="shared" si="103"/>
        <v>N</v>
      </c>
      <c r="P252" s="15" t="s">
        <v>789</v>
      </c>
      <c r="Q252" s="20" t="str">
        <f t="shared" si="104"/>
        <v>N</v>
      </c>
      <c r="R252" s="26">
        <v>1</v>
      </c>
      <c r="S252" s="79" t="s">
        <v>567</v>
      </c>
      <c r="T252" s="417" t="s">
        <v>1105</v>
      </c>
      <c r="U252" s="405" t="s">
        <v>824</v>
      </c>
      <c r="V252" s="405" t="s">
        <v>824</v>
      </c>
      <c r="W252" s="405" t="s">
        <v>824</v>
      </c>
    </row>
    <row r="253" spans="1:23" s="65" customFormat="1" ht="153.6" customHeight="1" x14ac:dyDescent="0.3">
      <c r="A253" s="117" t="s">
        <v>361</v>
      </c>
      <c r="B253" s="72" t="s">
        <v>612</v>
      </c>
      <c r="C253" s="72" t="s">
        <v>613</v>
      </c>
      <c r="D253" s="58" t="s">
        <v>449</v>
      </c>
      <c r="E253" s="77" t="s">
        <v>531</v>
      </c>
      <c r="F253" s="27">
        <v>0.33</v>
      </c>
      <c r="G253" s="26">
        <v>1</v>
      </c>
      <c r="H253" s="26">
        <v>15</v>
      </c>
      <c r="I253" s="26" t="s">
        <v>452</v>
      </c>
      <c r="J253" s="77" t="s">
        <v>532</v>
      </c>
      <c r="K253" s="77" t="s">
        <v>454</v>
      </c>
      <c r="L253" s="15" t="s">
        <v>790</v>
      </c>
      <c r="M253" s="20" t="str">
        <f t="shared" si="102"/>
        <v>Y</v>
      </c>
      <c r="N253" s="15" t="s">
        <v>789</v>
      </c>
      <c r="O253" s="20" t="str">
        <f t="shared" si="103"/>
        <v>N</v>
      </c>
      <c r="P253" s="15" t="s">
        <v>789</v>
      </c>
      <c r="Q253" s="20" t="str">
        <f t="shared" si="104"/>
        <v>N</v>
      </c>
      <c r="R253" s="26">
        <v>1</v>
      </c>
      <c r="S253" s="432" t="s">
        <v>568</v>
      </c>
      <c r="T253" s="323" t="s">
        <v>1115</v>
      </c>
      <c r="U253" s="15" t="s">
        <v>815</v>
      </c>
      <c r="V253" s="15" t="s">
        <v>818</v>
      </c>
      <c r="W253" s="15" t="s">
        <v>818</v>
      </c>
    </row>
    <row r="254" spans="1:23" s="65" customFormat="1" ht="57.6" x14ac:dyDescent="0.3">
      <c r="A254" s="117" t="s">
        <v>361</v>
      </c>
      <c r="B254" s="72" t="s">
        <v>612</v>
      </c>
      <c r="C254" s="72" t="s">
        <v>613</v>
      </c>
      <c r="D254" s="58" t="s">
        <v>449</v>
      </c>
      <c r="E254" s="78" t="s">
        <v>529</v>
      </c>
      <c r="F254" s="24">
        <v>0.8</v>
      </c>
      <c r="G254" s="26">
        <v>6</v>
      </c>
      <c r="H254" s="26">
        <v>20</v>
      </c>
      <c r="I254" s="26" t="s">
        <v>452</v>
      </c>
      <c r="J254" s="77" t="s">
        <v>428</v>
      </c>
      <c r="K254" s="77" t="s">
        <v>454</v>
      </c>
      <c r="L254" s="15" t="s">
        <v>790</v>
      </c>
      <c r="M254" s="20" t="str">
        <f t="shared" si="102"/>
        <v>Y</v>
      </c>
      <c r="N254" s="15" t="s">
        <v>789</v>
      </c>
      <c r="O254" s="20" t="str">
        <f t="shared" si="103"/>
        <v>N</v>
      </c>
      <c r="P254" s="15" t="s">
        <v>789</v>
      </c>
      <c r="Q254" s="20" t="str">
        <f t="shared" si="104"/>
        <v>N</v>
      </c>
      <c r="R254" s="26">
        <v>1</v>
      </c>
      <c r="S254" s="79" t="s">
        <v>569</v>
      </c>
      <c r="T254" s="323" t="s">
        <v>1134</v>
      </c>
      <c r="U254" s="15" t="s">
        <v>818</v>
      </c>
      <c r="V254" s="15" t="s">
        <v>818</v>
      </c>
      <c r="W254" s="15" t="s">
        <v>818</v>
      </c>
    </row>
    <row r="255" spans="1:23" s="65" customFormat="1" ht="115.2" x14ac:dyDescent="0.3">
      <c r="A255" s="117" t="s">
        <v>361</v>
      </c>
      <c r="B255" s="72" t="s">
        <v>612</v>
      </c>
      <c r="C255" s="72" t="s">
        <v>613</v>
      </c>
      <c r="D255" s="58" t="s">
        <v>449</v>
      </c>
      <c r="E255" s="77" t="s">
        <v>1289</v>
      </c>
      <c r="F255" s="24">
        <v>0.8</v>
      </c>
      <c r="G255" s="26">
        <v>10</v>
      </c>
      <c r="H255" s="26">
        <v>60</v>
      </c>
      <c r="I255" s="26" t="s">
        <v>452</v>
      </c>
      <c r="J255" s="77" t="s">
        <v>902</v>
      </c>
      <c r="K255" s="77" t="s">
        <v>454</v>
      </c>
      <c r="L255" s="15" t="s">
        <v>790</v>
      </c>
      <c r="M255" s="20" t="str">
        <f t="shared" si="102"/>
        <v>Y</v>
      </c>
      <c r="N255" s="15" t="s">
        <v>789</v>
      </c>
      <c r="O255" s="20" t="str">
        <f t="shared" si="103"/>
        <v>N</v>
      </c>
      <c r="P255" s="15" t="s">
        <v>789</v>
      </c>
      <c r="Q255" s="20" t="str">
        <f t="shared" si="104"/>
        <v>N</v>
      </c>
      <c r="R255" s="26">
        <v>1</v>
      </c>
      <c r="S255" s="79" t="s">
        <v>618</v>
      </c>
      <c r="T255" s="347" t="s">
        <v>1168</v>
      </c>
      <c r="U255" s="15" t="s">
        <v>818</v>
      </c>
      <c r="V255" s="15" t="s">
        <v>818</v>
      </c>
      <c r="W255" s="15" t="s">
        <v>824</v>
      </c>
    </row>
    <row r="256" spans="1:23" s="65" customFormat="1" ht="129.6" x14ac:dyDescent="0.3">
      <c r="A256" s="117" t="s">
        <v>361</v>
      </c>
      <c r="B256" s="72" t="s">
        <v>612</v>
      </c>
      <c r="C256" s="72" t="s">
        <v>613</v>
      </c>
      <c r="D256" s="58" t="s">
        <v>449</v>
      </c>
      <c r="E256" s="77" t="s">
        <v>412</v>
      </c>
      <c r="F256" s="27">
        <v>0.95</v>
      </c>
      <c r="G256" s="26">
        <v>12</v>
      </c>
      <c r="H256" s="26">
        <v>60</v>
      </c>
      <c r="I256" s="26" t="s">
        <v>452</v>
      </c>
      <c r="J256" s="77" t="s">
        <v>443</v>
      </c>
      <c r="K256" s="73" t="s">
        <v>412</v>
      </c>
      <c r="L256" s="15" t="s">
        <v>789</v>
      </c>
      <c r="M256" s="20" t="str">
        <f t="shared" si="102"/>
        <v>N</v>
      </c>
      <c r="N256" s="15" t="s">
        <v>789</v>
      </c>
      <c r="O256" s="20" t="str">
        <f t="shared" si="103"/>
        <v>N</v>
      </c>
      <c r="P256" s="15" t="s">
        <v>790</v>
      </c>
      <c r="Q256" s="20" t="str">
        <f t="shared" si="104"/>
        <v>Y</v>
      </c>
      <c r="R256" s="26">
        <v>1</v>
      </c>
      <c r="S256" s="432" t="s">
        <v>740</v>
      </c>
      <c r="T256" s="347" t="s">
        <v>1120</v>
      </c>
      <c r="U256" s="341" t="s">
        <v>818</v>
      </c>
      <c r="V256" s="341" t="s">
        <v>815</v>
      </c>
      <c r="W256" s="341" t="s">
        <v>824</v>
      </c>
    </row>
    <row r="257" spans="1:23" s="65" customFormat="1" ht="72" x14ac:dyDescent="0.3">
      <c r="A257" s="117" t="s">
        <v>361</v>
      </c>
      <c r="B257" s="72" t="s">
        <v>612</v>
      </c>
      <c r="C257" s="72" t="s">
        <v>613</v>
      </c>
      <c r="D257" s="58" t="s">
        <v>449</v>
      </c>
      <c r="E257" s="72" t="s">
        <v>487</v>
      </c>
      <c r="F257" s="24">
        <v>0.2</v>
      </c>
      <c r="G257" s="26">
        <v>6</v>
      </c>
      <c r="H257" s="26">
        <v>60</v>
      </c>
      <c r="I257" s="26" t="s">
        <v>452</v>
      </c>
      <c r="J257" s="77" t="s">
        <v>901</v>
      </c>
      <c r="K257" s="77" t="s">
        <v>454</v>
      </c>
      <c r="L257" s="15" t="s">
        <v>789</v>
      </c>
      <c r="M257" s="20" t="str">
        <f t="shared" si="102"/>
        <v>N</v>
      </c>
      <c r="N257" s="15" t="s">
        <v>789</v>
      </c>
      <c r="O257" s="20" t="str">
        <f t="shared" si="103"/>
        <v>N</v>
      </c>
      <c r="P257" s="15" t="s">
        <v>790</v>
      </c>
      <c r="Q257" s="20" t="str">
        <f t="shared" si="104"/>
        <v>Y</v>
      </c>
      <c r="R257" s="26">
        <v>1</v>
      </c>
      <c r="S257" s="79" t="s">
        <v>619</v>
      </c>
      <c r="T257" s="347" t="s">
        <v>1105</v>
      </c>
      <c r="U257" s="15" t="s">
        <v>1114</v>
      </c>
      <c r="V257" s="15" t="s">
        <v>1114</v>
      </c>
      <c r="W257" s="15" t="s">
        <v>1114</v>
      </c>
    </row>
    <row r="258" spans="1:23" s="65" customFormat="1" ht="158.4" x14ac:dyDescent="0.3">
      <c r="A258" s="117" t="s">
        <v>361</v>
      </c>
      <c r="B258" s="72" t="s">
        <v>612</v>
      </c>
      <c r="C258" s="72" t="s">
        <v>613</v>
      </c>
      <c r="D258" s="58" t="s">
        <v>449</v>
      </c>
      <c r="E258" s="75" t="s">
        <v>500</v>
      </c>
      <c r="F258" s="24">
        <v>0.2</v>
      </c>
      <c r="G258" s="26">
        <v>10</v>
      </c>
      <c r="H258" s="26">
        <v>60</v>
      </c>
      <c r="I258" s="26" t="s">
        <v>452</v>
      </c>
      <c r="J258" s="77" t="s">
        <v>901</v>
      </c>
      <c r="K258" s="77" t="s">
        <v>454</v>
      </c>
      <c r="L258" s="15" t="s">
        <v>789</v>
      </c>
      <c r="M258" s="20" t="str">
        <f t="shared" si="102"/>
        <v>N</v>
      </c>
      <c r="N258" s="15" t="s">
        <v>789</v>
      </c>
      <c r="O258" s="20" t="str">
        <f t="shared" si="103"/>
        <v>N</v>
      </c>
      <c r="P258" s="15" t="s">
        <v>790</v>
      </c>
      <c r="Q258" s="20" t="str">
        <f t="shared" si="104"/>
        <v>Y</v>
      </c>
      <c r="R258" s="26">
        <v>0.2</v>
      </c>
      <c r="S258" s="79" t="s">
        <v>741</v>
      </c>
      <c r="T258" s="347" t="s">
        <v>1105</v>
      </c>
      <c r="U258" s="15" t="s">
        <v>824</v>
      </c>
      <c r="V258" s="15" t="s">
        <v>1114</v>
      </c>
      <c r="W258" s="15" t="s">
        <v>1114</v>
      </c>
    </row>
    <row r="259" spans="1:23" s="65" customFormat="1" ht="144" x14ac:dyDescent="0.3">
      <c r="A259" s="117" t="s">
        <v>361</v>
      </c>
      <c r="B259" s="72" t="s">
        <v>612</v>
      </c>
      <c r="C259" s="72" t="s">
        <v>613</v>
      </c>
      <c r="D259" s="58" t="s">
        <v>449</v>
      </c>
      <c r="E259" s="77" t="s">
        <v>571</v>
      </c>
      <c r="F259" s="24">
        <v>0.8</v>
      </c>
      <c r="G259" s="26">
        <v>12</v>
      </c>
      <c r="H259" s="26">
        <v>60</v>
      </c>
      <c r="I259" s="26" t="s">
        <v>452</v>
      </c>
      <c r="J259" s="77" t="s">
        <v>901</v>
      </c>
      <c r="K259" s="77" t="s">
        <v>454</v>
      </c>
      <c r="L259" s="15" t="s">
        <v>790</v>
      </c>
      <c r="M259" s="20" t="str">
        <f t="shared" si="102"/>
        <v>Y</v>
      </c>
      <c r="N259" s="15" t="s">
        <v>790</v>
      </c>
      <c r="O259" s="20" t="str">
        <f t="shared" si="103"/>
        <v>Y</v>
      </c>
      <c r="P259" s="15" t="s">
        <v>789</v>
      </c>
      <c r="Q259" s="20" t="str">
        <f t="shared" si="104"/>
        <v>N</v>
      </c>
      <c r="R259" s="26">
        <v>1</v>
      </c>
      <c r="S259" s="79" t="s">
        <v>620</v>
      </c>
      <c r="T259" s="347" t="s">
        <v>1105</v>
      </c>
      <c r="U259" s="341" t="s">
        <v>818</v>
      </c>
      <c r="V259" s="341" t="s">
        <v>1133</v>
      </c>
      <c r="W259" s="341" t="s">
        <v>1114</v>
      </c>
    </row>
    <row r="260" spans="1:23" s="65" customFormat="1" ht="72" x14ac:dyDescent="0.3">
      <c r="A260" s="117" t="s">
        <v>361</v>
      </c>
      <c r="B260" s="72" t="s">
        <v>612</v>
      </c>
      <c r="C260" s="72" t="s">
        <v>613</v>
      </c>
      <c r="D260" s="58" t="s">
        <v>449</v>
      </c>
      <c r="E260" s="77" t="s">
        <v>1303</v>
      </c>
      <c r="F260" s="24">
        <v>0.75</v>
      </c>
      <c r="G260" s="26">
        <v>1</v>
      </c>
      <c r="H260" s="26">
        <v>60</v>
      </c>
      <c r="I260" s="26" t="s">
        <v>452</v>
      </c>
      <c r="J260" s="77" t="s">
        <v>433</v>
      </c>
      <c r="K260" s="77" t="s">
        <v>454</v>
      </c>
      <c r="L260" s="15" t="s">
        <v>789</v>
      </c>
      <c r="M260" s="20" t="str">
        <f t="shared" si="102"/>
        <v>N</v>
      </c>
      <c r="N260" s="15" t="s">
        <v>790</v>
      </c>
      <c r="O260" s="20" t="str">
        <f t="shared" si="103"/>
        <v>Y</v>
      </c>
      <c r="P260" s="15" t="s">
        <v>789</v>
      </c>
      <c r="Q260" s="20" t="str">
        <f t="shared" si="104"/>
        <v>N</v>
      </c>
      <c r="R260" s="26">
        <v>1</v>
      </c>
      <c r="S260" s="79" t="s">
        <v>574</v>
      </c>
      <c r="T260" s="347" t="s">
        <v>1105</v>
      </c>
      <c r="U260" s="341" t="s">
        <v>818</v>
      </c>
      <c r="V260" s="341" t="s">
        <v>818</v>
      </c>
      <c r="W260" s="341" t="s">
        <v>818</v>
      </c>
    </row>
    <row r="261" spans="1:23" s="65" customFormat="1" ht="57.6" x14ac:dyDescent="0.3">
      <c r="A261" s="117" t="s">
        <v>361</v>
      </c>
      <c r="B261" s="72" t="s">
        <v>612</v>
      </c>
      <c r="C261" s="72" t="s">
        <v>613</v>
      </c>
      <c r="D261" s="58" t="s">
        <v>449</v>
      </c>
      <c r="E261" s="77" t="s">
        <v>1303</v>
      </c>
      <c r="F261" s="24">
        <v>0.35</v>
      </c>
      <c r="G261" s="26">
        <v>3</v>
      </c>
      <c r="H261" s="26">
        <v>30</v>
      </c>
      <c r="I261" s="26" t="s">
        <v>452</v>
      </c>
      <c r="J261" s="77" t="s">
        <v>433</v>
      </c>
      <c r="K261" s="77" t="s">
        <v>454</v>
      </c>
      <c r="L261" s="15" t="s">
        <v>789</v>
      </c>
      <c r="M261" s="20" t="str">
        <f t="shared" si="102"/>
        <v>N</v>
      </c>
      <c r="N261" s="15" t="s">
        <v>790</v>
      </c>
      <c r="O261" s="20" t="str">
        <f t="shared" si="103"/>
        <v>Y</v>
      </c>
      <c r="P261" s="15" t="s">
        <v>789</v>
      </c>
      <c r="Q261" s="20" t="str">
        <f t="shared" si="104"/>
        <v>N</v>
      </c>
      <c r="R261" s="26">
        <v>1</v>
      </c>
      <c r="S261" s="79" t="s">
        <v>575</v>
      </c>
      <c r="T261" s="347" t="s">
        <v>1105</v>
      </c>
      <c r="U261" s="341" t="s">
        <v>818</v>
      </c>
      <c r="V261" s="341" t="s">
        <v>818</v>
      </c>
      <c r="W261" s="341" t="s">
        <v>818</v>
      </c>
    </row>
    <row r="262" spans="1:23" s="65" customFormat="1" ht="72" x14ac:dyDescent="0.3">
      <c r="A262" s="117" t="s">
        <v>361</v>
      </c>
      <c r="B262" s="72" t="s">
        <v>612</v>
      </c>
      <c r="C262" s="72" t="s">
        <v>613</v>
      </c>
      <c r="D262" s="58" t="s">
        <v>449</v>
      </c>
      <c r="E262" s="77" t="s">
        <v>540</v>
      </c>
      <c r="F262" s="24">
        <v>0.8</v>
      </c>
      <c r="G262" s="26">
        <v>10</v>
      </c>
      <c r="H262" s="26">
        <v>60</v>
      </c>
      <c r="I262" s="26" t="s">
        <v>452</v>
      </c>
      <c r="J262" s="77" t="s">
        <v>433</v>
      </c>
      <c r="K262" s="77" t="s">
        <v>454</v>
      </c>
      <c r="L262" s="15" t="s">
        <v>790</v>
      </c>
      <c r="M262" s="20" t="str">
        <f t="shared" si="102"/>
        <v>Y</v>
      </c>
      <c r="N262" s="15" t="s">
        <v>790</v>
      </c>
      <c r="O262" s="20" t="str">
        <f t="shared" si="103"/>
        <v>Y</v>
      </c>
      <c r="P262" s="15" t="s">
        <v>789</v>
      </c>
      <c r="Q262" s="20" t="str">
        <f t="shared" si="104"/>
        <v>N</v>
      </c>
      <c r="R262" s="26">
        <v>1</v>
      </c>
      <c r="S262" s="79" t="s">
        <v>576</v>
      </c>
      <c r="T262" s="347" t="s">
        <v>1129</v>
      </c>
      <c r="U262" s="341" t="s">
        <v>818</v>
      </c>
      <c r="V262" s="341" t="s">
        <v>1114</v>
      </c>
      <c r="W262" s="341" t="s">
        <v>1114</v>
      </c>
    </row>
    <row r="263" spans="1:23" s="65" customFormat="1" ht="86.4" x14ac:dyDescent="0.3">
      <c r="A263" s="117" t="s">
        <v>361</v>
      </c>
      <c r="B263" s="72" t="s">
        <v>612</v>
      </c>
      <c r="C263" s="72" t="s">
        <v>613</v>
      </c>
      <c r="D263" s="58" t="s">
        <v>449</v>
      </c>
      <c r="E263" s="78" t="s">
        <v>413</v>
      </c>
      <c r="F263" s="24">
        <v>0.6</v>
      </c>
      <c r="G263" s="26">
        <v>10</v>
      </c>
      <c r="H263" s="26">
        <v>60</v>
      </c>
      <c r="I263" s="26" t="s">
        <v>452</v>
      </c>
      <c r="J263" s="77" t="s">
        <v>443</v>
      </c>
      <c r="K263" s="77" t="s">
        <v>413</v>
      </c>
      <c r="L263" s="15" t="s">
        <v>790</v>
      </c>
      <c r="M263" s="20" t="str">
        <f t="shared" si="102"/>
        <v>Y</v>
      </c>
      <c r="N263" s="15" t="s">
        <v>790</v>
      </c>
      <c r="O263" s="20" t="str">
        <f t="shared" si="103"/>
        <v>Y</v>
      </c>
      <c r="P263" s="15" t="s">
        <v>789</v>
      </c>
      <c r="Q263" s="20" t="str">
        <f t="shared" si="104"/>
        <v>N</v>
      </c>
      <c r="R263" s="26">
        <f>1/3</f>
        <v>0.33333333333333331</v>
      </c>
      <c r="S263" s="79" t="s">
        <v>577</v>
      </c>
      <c r="T263" s="347" t="s">
        <v>1127</v>
      </c>
      <c r="U263" s="341" t="s">
        <v>818</v>
      </c>
      <c r="V263" s="341" t="s">
        <v>1114</v>
      </c>
      <c r="W263" s="341" t="s">
        <v>1114</v>
      </c>
    </row>
    <row r="264" spans="1:23" s="65" customFormat="1" ht="72" x14ac:dyDescent="0.3">
      <c r="A264" s="117" t="s">
        <v>361</v>
      </c>
      <c r="B264" s="72" t="s">
        <v>612</v>
      </c>
      <c r="C264" s="72" t="s">
        <v>613</v>
      </c>
      <c r="D264" s="58" t="s">
        <v>449</v>
      </c>
      <c r="E264" s="78" t="s">
        <v>578</v>
      </c>
      <c r="F264" s="24">
        <v>0.3</v>
      </c>
      <c r="G264" s="26">
        <v>10</v>
      </c>
      <c r="H264" s="26">
        <v>60</v>
      </c>
      <c r="I264" s="26" t="s">
        <v>452</v>
      </c>
      <c r="J264" s="77" t="s">
        <v>443</v>
      </c>
      <c r="K264" s="77" t="s">
        <v>578</v>
      </c>
      <c r="L264" s="15" t="s">
        <v>790</v>
      </c>
      <c r="M264" s="20" t="str">
        <f t="shared" si="102"/>
        <v>Y</v>
      </c>
      <c r="N264" s="15" t="s">
        <v>790</v>
      </c>
      <c r="O264" s="20" t="str">
        <f t="shared" si="103"/>
        <v>Y</v>
      </c>
      <c r="P264" s="15" t="s">
        <v>789</v>
      </c>
      <c r="Q264" s="20" t="str">
        <f t="shared" si="104"/>
        <v>N</v>
      </c>
      <c r="R264" s="26">
        <f>1/6</f>
        <v>0.16666666666666666</v>
      </c>
      <c r="S264" s="79" t="s">
        <v>579</v>
      </c>
      <c r="T264" s="347" t="s">
        <v>1128</v>
      </c>
      <c r="U264" s="341" t="s">
        <v>818</v>
      </c>
      <c r="V264" s="341" t="s">
        <v>1114</v>
      </c>
      <c r="W264" s="341" t="s">
        <v>1114</v>
      </c>
    </row>
    <row r="265" spans="1:23" s="65" customFormat="1" ht="190.05" customHeight="1" x14ac:dyDescent="0.3">
      <c r="A265" s="117" t="s">
        <v>361</v>
      </c>
      <c r="B265" s="72" t="s">
        <v>612</v>
      </c>
      <c r="C265" s="72" t="s">
        <v>613</v>
      </c>
      <c r="D265" s="58" t="s">
        <v>449</v>
      </c>
      <c r="E265" s="438" t="s">
        <v>1288</v>
      </c>
      <c r="F265" s="24">
        <v>0.1</v>
      </c>
      <c r="G265" s="26">
        <v>3</v>
      </c>
      <c r="H265" s="26">
        <v>60</v>
      </c>
      <c r="I265" s="26" t="s">
        <v>452</v>
      </c>
      <c r="J265" s="77" t="s">
        <v>902</v>
      </c>
      <c r="K265" s="77" t="s">
        <v>454</v>
      </c>
      <c r="L265" s="15" t="s">
        <v>790</v>
      </c>
      <c r="M265" s="20" t="str">
        <f t="shared" si="102"/>
        <v>Y</v>
      </c>
      <c r="N265" s="15" t="s">
        <v>789</v>
      </c>
      <c r="O265" s="20" t="str">
        <f t="shared" si="103"/>
        <v>N</v>
      </c>
      <c r="P265" s="15" t="s">
        <v>789</v>
      </c>
      <c r="Q265" s="20" t="str">
        <f t="shared" si="104"/>
        <v>N</v>
      </c>
      <c r="R265" s="26">
        <v>1</v>
      </c>
      <c r="S265" s="79" t="s">
        <v>580</v>
      </c>
      <c r="T265" s="347" t="s">
        <v>1139</v>
      </c>
      <c r="U265" s="341" t="s">
        <v>818</v>
      </c>
      <c r="V265" s="341" t="s">
        <v>818</v>
      </c>
      <c r="W265" s="341" t="s">
        <v>1114</v>
      </c>
    </row>
    <row r="266" spans="1:23" s="65" customFormat="1" ht="86.4" x14ac:dyDescent="0.3">
      <c r="A266" s="26" t="s">
        <v>362</v>
      </c>
      <c r="B266" s="72" t="s">
        <v>612</v>
      </c>
      <c r="C266" s="72" t="s">
        <v>621</v>
      </c>
      <c r="D266" s="58" t="s">
        <v>449</v>
      </c>
      <c r="E266" s="77" t="s">
        <v>493</v>
      </c>
      <c r="F266" s="27">
        <v>1</v>
      </c>
      <c r="G266" s="26" t="s">
        <v>454</v>
      </c>
      <c r="H266" s="26" t="s">
        <v>454</v>
      </c>
      <c r="I266" s="26" t="s">
        <v>454</v>
      </c>
      <c r="J266" s="77" t="s">
        <v>454</v>
      </c>
      <c r="K266" s="77" t="s">
        <v>454</v>
      </c>
      <c r="L266" s="15" t="s">
        <v>790</v>
      </c>
      <c r="M266" s="20" t="str">
        <f t="shared" si="102"/>
        <v>Y</v>
      </c>
      <c r="N266" s="15" t="s">
        <v>790</v>
      </c>
      <c r="O266" s="20" t="str">
        <f t="shared" si="103"/>
        <v>Y</v>
      </c>
      <c r="P266" s="15" t="s">
        <v>789</v>
      </c>
      <c r="Q266" s="20" t="str">
        <f t="shared" si="104"/>
        <v>N</v>
      </c>
      <c r="R266" s="26" t="s">
        <v>454</v>
      </c>
      <c r="S266" s="79" t="s">
        <v>543</v>
      </c>
      <c r="T266" s="347" t="s">
        <v>1105</v>
      </c>
      <c r="U266" s="341" t="s">
        <v>818</v>
      </c>
      <c r="V266" s="341" t="s">
        <v>1105</v>
      </c>
      <c r="W266" s="341" t="s">
        <v>1105</v>
      </c>
    </row>
    <row r="267" spans="1:23" s="65" customFormat="1" ht="86.4" x14ac:dyDescent="0.3">
      <c r="A267" s="26" t="s">
        <v>362</v>
      </c>
      <c r="B267" s="72" t="s">
        <v>612</v>
      </c>
      <c r="C267" s="72" t="s">
        <v>621</v>
      </c>
      <c r="D267" s="58" t="s">
        <v>449</v>
      </c>
      <c r="E267" s="77" t="s">
        <v>521</v>
      </c>
      <c r="F267" s="24">
        <v>1</v>
      </c>
      <c r="G267" s="26" t="s">
        <v>454</v>
      </c>
      <c r="H267" s="26" t="s">
        <v>454</v>
      </c>
      <c r="I267" s="26" t="s">
        <v>454</v>
      </c>
      <c r="J267" s="77" t="s">
        <v>454</v>
      </c>
      <c r="K267" s="77" t="s">
        <v>454</v>
      </c>
      <c r="L267" s="15" t="s">
        <v>790</v>
      </c>
      <c r="M267" s="20" t="str">
        <f t="shared" si="102"/>
        <v>Y</v>
      </c>
      <c r="N267" s="15" t="s">
        <v>790</v>
      </c>
      <c r="O267" s="20" t="str">
        <f t="shared" si="103"/>
        <v>Y</v>
      </c>
      <c r="P267" s="15" t="s">
        <v>789</v>
      </c>
      <c r="Q267" s="20" t="str">
        <f t="shared" si="104"/>
        <v>N</v>
      </c>
      <c r="R267" s="26" t="s">
        <v>454</v>
      </c>
      <c r="S267" s="79" t="s">
        <v>522</v>
      </c>
      <c r="T267" s="417" t="s">
        <v>1228</v>
      </c>
      <c r="U267" s="341" t="s">
        <v>815</v>
      </c>
      <c r="V267" s="15" t="s">
        <v>1105</v>
      </c>
      <c r="W267" s="15" t="s">
        <v>1105</v>
      </c>
    </row>
    <row r="268" spans="1:23" s="65" customFormat="1" ht="86.4" x14ac:dyDescent="0.3">
      <c r="A268" s="26" t="s">
        <v>362</v>
      </c>
      <c r="B268" s="72" t="s">
        <v>612</v>
      </c>
      <c r="C268" s="72" t="s">
        <v>621</v>
      </c>
      <c r="D268" s="58" t="s">
        <v>449</v>
      </c>
      <c r="E268" s="77" t="s">
        <v>523</v>
      </c>
      <c r="F268" s="24">
        <v>0.2</v>
      </c>
      <c r="G268" s="26" t="s">
        <v>454</v>
      </c>
      <c r="H268" s="26" t="s">
        <v>454</v>
      </c>
      <c r="I268" s="26" t="s">
        <v>454</v>
      </c>
      <c r="J268" s="77" t="s">
        <v>454</v>
      </c>
      <c r="K268" s="77" t="s">
        <v>454</v>
      </c>
      <c r="L268" s="15" t="s">
        <v>790</v>
      </c>
      <c r="M268" s="20" t="str">
        <f t="shared" si="102"/>
        <v>Y</v>
      </c>
      <c r="N268" s="15" t="s">
        <v>790</v>
      </c>
      <c r="O268" s="20" t="str">
        <f t="shared" si="103"/>
        <v>Y</v>
      </c>
      <c r="P268" s="15" t="s">
        <v>789</v>
      </c>
      <c r="Q268" s="20" t="str">
        <f t="shared" si="104"/>
        <v>N</v>
      </c>
      <c r="R268" s="26" t="s">
        <v>454</v>
      </c>
      <c r="S268" s="79" t="s">
        <v>524</v>
      </c>
      <c r="T268" s="417" t="s">
        <v>1229</v>
      </c>
      <c r="U268" s="341" t="s">
        <v>815</v>
      </c>
      <c r="V268" s="15" t="s">
        <v>1105</v>
      </c>
      <c r="W268" s="15" t="s">
        <v>1105</v>
      </c>
    </row>
    <row r="269" spans="1:23" s="65" customFormat="1" ht="57.6" x14ac:dyDescent="0.3">
      <c r="A269" s="26" t="s">
        <v>362</v>
      </c>
      <c r="B269" s="72" t="s">
        <v>612</v>
      </c>
      <c r="C269" s="72" t="s">
        <v>621</v>
      </c>
      <c r="D269" s="58" t="s">
        <v>449</v>
      </c>
      <c r="E269" s="77" t="s">
        <v>1302</v>
      </c>
      <c r="F269" s="24">
        <v>0.2</v>
      </c>
      <c r="G269" s="26">
        <v>1</v>
      </c>
      <c r="H269" s="26">
        <v>120</v>
      </c>
      <c r="I269" s="26" t="s">
        <v>452</v>
      </c>
      <c r="J269" s="77" t="s">
        <v>443</v>
      </c>
      <c r="K269" s="77" t="s">
        <v>555</v>
      </c>
      <c r="L269" s="15" t="s">
        <v>789</v>
      </c>
      <c r="M269" s="20" t="str">
        <f t="shared" si="102"/>
        <v>N</v>
      </c>
      <c r="N269" s="15" t="s">
        <v>790</v>
      </c>
      <c r="O269" s="20" t="str">
        <f t="shared" si="103"/>
        <v>Y</v>
      </c>
      <c r="P269" s="15" t="s">
        <v>789</v>
      </c>
      <c r="Q269" s="20" t="str">
        <f t="shared" si="104"/>
        <v>N</v>
      </c>
      <c r="R269" s="26">
        <v>1</v>
      </c>
      <c r="S269" s="432" t="s">
        <v>556</v>
      </c>
      <c r="T269" s="347" t="s">
        <v>1105</v>
      </c>
      <c r="U269" s="341" t="s">
        <v>818</v>
      </c>
      <c r="V269" s="341" t="s">
        <v>818</v>
      </c>
      <c r="W269" s="341" t="s">
        <v>818</v>
      </c>
    </row>
    <row r="270" spans="1:23" s="65" customFormat="1" ht="226.5" customHeight="1" x14ac:dyDescent="0.3">
      <c r="A270" s="26" t="s">
        <v>362</v>
      </c>
      <c r="B270" s="72" t="s">
        <v>612</v>
      </c>
      <c r="C270" s="342" t="s">
        <v>621</v>
      </c>
      <c r="D270" s="58" t="s">
        <v>449</v>
      </c>
      <c r="E270" s="77" t="s">
        <v>1294</v>
      </c>
      <c r="F270" s="27">
        <v>0.24</v>
      </c>
      <c r="G270" s="26">
        <v>1</v>
      </c>
      <c r="H270" s="26">
        <v>45</v>
      </c>
      <c r="I270" s="26" t="s">
        <v>452</v>
      </c>
      <c r="J270" s="77" t="s">
        <v>443</v>
      </c>
      <c r="K270" s="77" t="s">
        <v>1294</v>
      </c>
      <c r="L270" s="15" t="s">
        <v>789</v>
      </c>
      <c r="M270" s="20" t="str">
        <f t="shared" si="102"/>
        <v>N</v>
      </c>
      <c r="N270" s="15" t="s">
        <v>790</v>
      </c>
      <c r="O270" s="20" t="str">
        <f t="shared" si="103"/>
        <v>Y</v>
      </c>
      <c r="P270" s="15" t="s">
        <v>789</v>
      </c>
      <c r="Q270" s="20" t="str">
        <f t="shared" si="104"/>
        <v>N</v>
      </c>
      <c r="R270" s="26">
        <v>1</v>
      </c>
      <c r="S270" s="79" t="s">
        <v>557</v>
      </c>
      <c r="T270" s="323" t="s">
        <v>1123</v>
      </c>
      <c r="U270" s="406" t="s">
        <v>821</v>
      </c>
      <c r="V270" s="341" t="s">
        <v>818</v>
      </c>
      <c r="W270" s="341" t="s">
        <v>818</v>
      </c>
    </row>
    <row r="271" spans="1:23" s="65" customFormat="1" ht="43.2" x14ac:dyDescent="0.3">
      <c r="A271" s="26" t="s">
        <v>362</v>
      </c>
      <c r="B271" s="72" t="s">
        <v>612</v>
      </c>
      <c r="C271" s="72" t="s">
        <v>621</v>
      </c>
      <c r="D271" s="58" t="s">
        <v>449</v>
      </c>
      <c r="E271" s="77" t="s">
        <v>489</v>
      </c>
      <c r="F271" s="27">
        <v>0.24</v>
      </c>
      <c r="G271" s="26">
        <v>1</v>
      </c>
      <c r="H271" s="26">
        <v>45</v>
      </c>
      <c r="I271" s="26" t="s">
        <v>452</v>
      </c>
      <c r="J271" s="77" t="s">
        <v>424</v>
      </c>
      <c r="K271" s="77" t="s">
        <v>454</v>
      </c>
      <c r="L271" s="15" t="s">
        <v>789</v>
      </c>
      <c r="M271" s="20" t="str">
        <f t="shared" si="102"/>
        <v>N</v>
      </c>
      <c r="N271" s="15" t="s">
        <v>790</v>
      </c>
      <c r="O271" s="20" t="str">
        <f t="shared" si="103"/>
        <v>Y</v>
      </c>
      <c r="P271" s="15" t="s">
        <v>789</v>
      </c>
      <c r="Q271" s="20" t="str">
        <f t="shared" si="104"/>
        <v>N</v>
      </c>
      <c r="R271" s="26">
        <v>1</v>
      </c>
      <c r="S271" s="79" t="s">
        <v>558</v>
      </c>
      <c r="T271" s="323" t="s">
        <v>1136</v>
      </c>
      <c r="U271" s="15" t="s">
        <v>818</v>
      </c>
      <c r="V271" s="15" t="s">
        <v>818</v>
      </c>
      <c r="W271" s="15" t="s">
        <v>818</v>
      </c>
    </row>
    <row r="272" spans="1:23" s="65" customFormat="1" ht="158.4" x14ac:dyDescent="0.3">
      <c r="A272" s="26" t="s">
        <v>362</v>
      </c>
      <c r="B272" s="72" t="s">
        <v>612</v>
      </c>
      <c r="C272" s="72" t="s">
        <v>621</v>
      </c>
      <c r="D272" s="58" t="s">
        <v>449</v>
      </c>
      <c r="E272" s="77" t="s">
        <v>1292</v>
      </c>
      <c r="F272" s="27">
        <v>0.4</v>
      </c>
      <c r="G272" s="26">
        <v>6</v>
      </c>
      <c r="H272" s="26">
        <v>150</v>
      </c>
      <c r="I272" s="26" t="s">
        <v>452</v>
      </c>
      <c r="J272" s="77" t="s">
        <v>443</v>
      </c>
      <c r="K272" s="77" t="s">
        <v>1292</v>
      </c>
      <c r="L272" s="15" t="s">
        <v>789</v>
      </c>
      <c r="M272" s="20" t="str">
        <f t="shared" si="102"/>
        <v>N</v>
      </c>
      <c r="N272" s="15" t="s">
        <v>790</v>
      </c>
      <c r="O272" s="20" t="str">
        <f t="shared" si="103"/>
        <v>Y</v>
      </c>
      <c r="P272" s="15" t="s">
        <v>790</v>
      </c>
      <c r="Q272" s="20" t="str">
        <f t="shared" si="104"/>
        <v>Y</v>
      </c>
      <c r="R272" s="26">
        <v>1</v>
      </c>
      <c r="S272" s="79" t="s">
        <v>536</v>
      </c>
      <c r="T272" s="323" t="s">
        <v>1188</v>
      </c>
      <c r="U272" s="341" t="s">
        <v>818</v>
      </c>
      <c r="V272" s="341" t="s">
        <v>818</v>
      </c>
      <c r="W272" s="341" t="s">
        <v>815</v>
      </c>
    </row>
    <row r="273" spans="1:23" s="65" customFormat="1" ht="115.2" x14ac:dyDescent="0.3">
      <c r="A273" s="26" t="s">
        <v>362</v>
      </c>
      <c r="B273" s="72" t="s">
        <v>612</v>
      </c>
      <c r="C273" s="72" t="s">
        <v>621</v>
      </c>
      <c r="D273" s="58" t="s">
        <v>449</v>
      </c>
      <c r="E273" s="77" t="s">
        <v>1291</v>
      </c>
      <c r="F273" s="27">
        <v>0.05</v>
      </c>
      <c r="G273" s="26">
        <v>1</v>
      </c>
      <c r="H273" s="26">
        <v>4320</v>
      </c>
      <c r="I273" s="26" t="s">
        <v>452</v>
      </c>
      <c r="J273" s="77" t="s">
        <v>443</v>
      </c>
      <c r="K273" s="77" t="s">
        <v>1291</v>
      </c>
      <c r="L273" s="15" t="s">
        <v>789</v>
      </c>
      <c r="M273" s="20" t="str">
        <f t="shared" si="102"/>
        <v>N</v>
      </c>
      <c r="N273" s="15" t="s">
        <v>790</v>
      </c>
      <c r="O273" s="20" t="str">
        <f t="shared" si="103"/>
        <v>Y</v>
      </c>
      <c r="P273" s="15" t="s">
        <v>789</v>
      </c>
      <c r="Q273" s="20" t="str">
        <f t="shared" si="104"/>
        <v>N</v>
      </c>
      <c r="R273" s="26">
        <v>1</v>
      </c>
      <c r="S273" s="432" t="s">
        <v>623</v>
      </c>
      <c r="T273" s="347" t="s">
        <v>1105</v>
      </c>
      <c r="U273" s="341" t="s">
        <v>824</v>
      </c>
      <c r="V273" s="341" t="s">
        <v>824</v>
      </c>
      <c r="W273" s="405" t="s">
        <v>824</v>
      </c>
    </row>
    <row r="274" spans="1:23" s="65" customFormat="1" ht="172.8" x14ac:dyDescent="0.3">
      <c r="A274" s="26" t="s">
        <v>362</v>
      </c>
      <c r="B274" s="72" t="s">
        <v>612</v>
      </c>
      <c r="C274" s="72" t="s">
        <v>621</v>
      </c>
      <c r="D274" s="58" t="s">
        <v>449</v>
      </c>
      <c r="E274" s="77" t="s">
        <v>1290</v>
      </c>
      <c r="F274" s="27">
        <v>0.15</v>
      </c>
      <c r="G274" s="26">
        <v>1</v>
      </c>
      <c r="H274" s="26">
        <v>4320</v>
      </c>
      <c r="I274" s="26" t="s">
        <v>452</v>
      </c>
      <c r="J274" s="77" t="s">
        <v>443</v>
      </c>
      <c r="K274" s="77" t="s">
        <v>1313</v>
      </c>
      <c r="L274" s="15" t="s">
        <v>789</v>
      </c>
      <c r="M274" s="20" t="str">
        <f t="shared" si="102"/>
        <v>N</v>
      </c>
      <c r="N274" s="15" t="s">
        <v>790</v>
      </c>
      <c r="O274" s="20" t="str">
        <f t="shared" si="103"/>
        <v>Y</v>
      </c>
      <c r="P274" s="15" t="s">
        <v>789</v>
      </c>
      <c r="Q274" s="20" t="str">
        <f t="shared" si="104"/>
        <v>N</v>
      </c>
      <c r="R274" s="26">
        <v>1</v>
      </c>
      <c r="S274" s="79" t="s">
        <v>624</v>
      </c>
      <c r="T274" s="347" t="s">
        <v>1105</v>
      </c>
      <c r="U274" s="341" t="s">
        <v>818</v>
      </c>
      <c r="V274" s="341" t="s">
        <v>824</v>
      </c>
      <c r="W274" s="405" t="s">
        <v>824</v>
      </c>
    </row>
    <row r="275" spans="1:23" s="65" customFormat="1" ht="144" x14ac:dyDescent="0.3">
      <c r="A275" s="26" t="s">
        <v>362</v>
      </c>
      <c r="B275" s="72" t="s">
        <v>612</v>
      </c>
      <c r="C275" s="72" t="s">
        <v>621</v>
      </c>
      <c r="D275" s="58" t="s">
        <v>449</v>
      </c>
      <c r="E275" s="77" t="s">
        <v>1299</v>
      </c>
      <c r="F275" s="27">
        <v>0.25</v>
      </c>
      <c r="G275" s="26">
        <v>1</v>
      </c>
      <c r="H275" s="26">
        <v>3</v>
      </c>
      <c r="I275" s="26" t="s">
        <v>559</v>
      </c>
      <c r="J275" s="77" t="s">
        <v>443</v>
      </c>
      <c r="K275" s="77" t="s">
        <v>1299</v>
      </c>
      <c r="L275" s="15" t="s">
        <v>789</v>
      </c>
      <c r="M275" s="20" t="str">
        <f t="shared" si="102"/>
        <v>N</v>
      </c>
      <c r="N275" s="15" t="s">
        <v>790</v>
      </c>
      <c r="O275" s="20" t="str">
        <f t="shared" si="103"/>
        <v>Y</v>
      </c>
      <c r="P275" s="15" t="s">
        <v>789</v>
      </c>
      <c r="Q275" s="20" t="str">
        <f t="shared" si="104"/>
        <v>N</v>
      </c>
      <c r="R275" s="26">
        <v>1</v>
      </c>
      <c r="S275" s="79" t="s">
        <v>625</v>
      </c>
      <c r="T275" s="323" t="s">
        <v>1111</v>
      </c>
      <c r="U275" s="341" t="s">
        <v>815</v>
      </c>
      <c r="V275" s="341" t="s">
        <v>818</v>
      </c>
      <c r="W275" s="341" t="s">
        <v>818</v>
      </c>
    </row>
    <row r="276" spans="1:23" s="65" customFormat="1" ht="158.4" x14ac:dyDescent="0.3">
      <c r="A276" s="26" t="s">
        <v>362</v>
      </c>
      <c r="B276" s="72" t="s">
        <v>612</v>
      </c>
      <c r="C276" s="72" t="s">
        <v>621</v>
      </c>
      <c r="D276" s="58" t="s">
        <v>449</v>
      </c>
      <c r="E276" s="77" t="s">
        <v>410</v>
      </c>
      <c r="F276" s="27">
        <v>0.4</v>
      </c>
      <c r="G276" s="26">
        <v>1</v>
      </c>
      <c r="H276" s="26">
        <v>90</v>
      </c>
      <c r="I276" s="26" t="s">
        <v>452</v>
      </c>
      <c r="J276" s="77" t="s">
        <v>443</v>
      </c>
      <c r="K276" s="77" t="s">
        <v>1309</v>
      </c>
      <c r="L276" s="15" t="s">
        <v>789</v>
      </c>
      <c r="M276" s="20" t="str">
        <f t="shared" si="102"/>
        <v>N</v>
      </c>
      <c r="N276" s="15" t="s">
        <v>790</v>
      </c>
      <c r="O276" s="20" t="str">
        <f t="shared" si="103"/>
        <v>Y</v>
      </c>
      <c r="P276" s="15" t="s">
        <v>789</v>
      </c>
      <c r="Q276" s="20" t="str">
        <f t="shared" si="104"/>
        <v>N</v>
      </c>
      <c r="R276" s="26">
        <v>1</v>
      </c>
      <c r="S276" s="79" t="s">
        <v>562</v>
      </c>
      <c r="T276" s="323" t="s">
        <v>1142</v>
      </c>
      <c r="U276" s="341" t="s">
        <v>818</v>
      </c>
      <c r="V276" s="341" t="s">
        <v>818</v>
      </c>
      <c r="W276" s="341" t="s">
        <v>818</v>
      </c>
    </row>
    <row r="277" spans="1:23" s="65" customFormat="1" ht="57.6" x14ac:dyDescent="0.3">
      <c r="A277" s="26" t="s">
        <v>362</v>
      </c>
      <c r="B277" s="72" t="s">
        <v>612</v>
      </c>
      <c r="C277" s="72" t="s">
        <v>621</v>
      </c>
      <c r="D277" s="58" t="s">
        <v>449</v>
      </c>
      <c r="E277" s="77" t="s">
        <v>410</v>
      </c>
      <c r="F277" s="27">
        <v>0.04</v>
      </c>
      <c r="G277" s="26">
        <v>8</v>
      </c>
      <c r="H277" s="26">
        <v>90</v>
      </c>
      <c r="I277" s="26" t="s">
        <v>452</v>
      </c>
      <c r="J277" s="77" t="s">
        <v>443</v>
      </c>
      <c r="K277" s="77" t="s">
        <v>1309</v>
      </c>
      <c r="L277" s="15" t="s">
        <v>789</v>
      </c>
      <c r="M277" s="20" t="str">
        <f t="shared" si="102"/>
        <v>N</v>
      </c>
      <c r="N277" s="15" t="s">
        <v>790</v>
      </c>
      <c r="O277" s="20" t="str">
        <f t="shared" si="103"/>
        <v>Y</v>
      </c>
      <c r="P277" s="15" t="s">
        <v>789</v>
      </c>
      <c r="Q277" s="20" t="str">
        <f t="shared" si="104"/>
        <v>N</v>
      </c>
      <c r="R277" s="26">
        <v>1</v>
      </c>
      <c r="S277" s="79" t="s">
        <v>563</v>
      </c>
      <c r="T277" s="323" t="s">
        <v>1142</v>
      </c>
      <c r="U277" s="341" t="s">
        <v>818</v>
      </c>
      <c r="V277" s="341" t="s">
        <v>818</v>
      </c>
      <c r="W277" s="341" t="s">
        <v>818</v>
      </c>
    </row>
    <row r="278" spans="1:23" s="65" customFormat="1" ht="86.4" x14ac:dyDescent="0.3">
      <c r="A278" s="26" t="s">
        <v>362</v>
      </c>
      <c r="B278" s="72" t="s">
        <v>612</v>
      </c>
      <c r="C278" s="72" t="s">
        <v>621</v>
      </c>
      <c r="D278" s="58" t="s">
        <v>449</v>
      </c>
      <c r="E278" s="77" t="s">
        <v>1296</v>
      </c>
      <c r="F278" s="27">
        <v>0.1</v>
      </c>
      <c r="G278" s="26">
        <v>4</v>
      </c>
      <c r="H278" s="26">
        <v>60</v>
      </c>
      <c r="I278" s="26" t="s">
        <v>452</v>
      </c>
      <c r="J278" s="77" t="s">
        <v>443</v>
      </c>
      <c r="K278" s="77" t="s">
        <v>1296</v>
      </c>
      <c r="L278" s="15" t="s">
        <v>789</v>
      </c>
      <c r="M278" s="20" t="str">
        <f t="shared" si="102"/>
        <v>N</v>
      </c>
      <c r="N278" s="15" t="s">
        <v>790</v>
      </c>
      <c r="O278" s="20" t="str">
        <f t="shared" si="103"/>
        <v>Y</v>
      </c>
      <c r="P278" s="15" t="s">
        <v>789</v>
      </c>
      <c r="Q278" s="20" t="str">
        <f t="shared" si="104"/>
        <v>N</v>
      </c>
      <c r="R278" s="26">
        <v>1</v>
      </c>
      <c r="S278" s="79" t="s">
        <v>1080</v>
      </c>
      <c r="T278" s="417" t="s">
        <v>1121</v>
      </c>
      <c r="U278" s="405" t="s">
        <v>824</v>
      </c>
      <c r="V278" s="15" t="s">
        <v>818</v>
      </c>
      <c r="W278" s="15" t="s">
        <v>818</v>
      </c>
    </row>
    <row r="279" spans="1:23" s="65" customFormat="1" ht="86.4" x14ac:dyDescent="0.3">
      <c r="A279" s="26" t="s">
        <v>362</v>
      </c>
      <c r="B279" s="72" t="s">
        <v>612</v>
      </c>
      <c r="C279" s="72" t="s">
        <v>621</v>
      </c>
      <c r="D279" s="58" t="s">
        <v>449</v>
      </c>
      <c r="E279" s="77" t="s">
        <v>565</v>
      </c>
      <c r="F279" s="27">
        <v>0.33</v>
      </c>
      <c r="G279" s="26">
        <v>1</v>
      </c>
      <c r="H279" s="26">
        <v>30</v>
      </c>
      <c r="I279" s="26" t="s">
        <v>452</v>
      </c>
      <c r="J279" s="77" t="s">
        <v>428</v>
      </c>
      <c r="K279" s="77" t="s">
        <v>454</v>
      </c>
      <c r="L279" s="15" t="s">
        <v>790</v>
      </c>
      <c r="M279" s="20" t="str">
        <f t="shared" si="102"/>
        <v>Y</v>
      </c>
      <c r="N279" s="15" t="s">
        <v>789</v>
      </c>
      <c r="O279" s="20" t="str">
        <f t="shared" si="103"/>
        <v>N</v>
      </c>
      <c r="P279" s="15" t="s">
        <v>789</v>
      </c>
      <c r="Q279" s="20" t="str">
        <f t="shared" si="104"/>
        <v>N</v>
      </c>
      <c r="R279" s="26">
        <v>1</v>
      </c>
      <c r="S279" s="79" t="s">
        <v>566</v>
      </c>
      <c r="T279" s="323" t="s">
        <v>1248</v>
      </c>
      <c r="U279" s="15" t="s">
        <v>815</v>
      </c>
      <c r="V279" s="15" t="s">
        <v>1114</v>
      </c>
      <c r="W279" s="15" t="s">
        <v>1114</v>
      </c>
    </row>
    <row r="280" spans="1:23" s="65" customFormat="1" ht="187.2" x14ac:dyDescent="0.3">
      <c r="A280" s="26" t="s">
        <v>362</v>
      </c>
      <c r="B280" s="72" t="s">
        <v>612</v>
      </c>
      <c r="C280" s="72" t="s">
        <v>621</v>
      </c>
      <c r="D280" s="58" t="s">
        <v>449</v>
      </c>
      <c r="E280" s="77" t="s">
        <v>565</v>
      </c>
      <c r="F280" s="27">
        <v>0.33</v>
      </c>
      <c r="G280" s="26">
        <v>2</v>
      </c>
      <c r="H280" s="26">
        <v>30</v>
      </c>
      <c r="I280" s="26" t="s">
        <v>452</v>
      </c>
      <c r="J280" s="77" t="s">
        <v>583</v>
      </c>
      <c r="K280" s="77" t="s">
        <v>454</v>
      </c>
      <c r="L280" s="15" t="s">
        <v>790</v>
      </c>
      <c r="M280" s="20" t="str">
        <f t="shared" si="102"/>
        <v>Y</v>
      </c>
      <c r="N280" s="15" t="s">
        <v>789</v>
      </c>
      <c r="O280" s="20" t="str">
        <f t="shared" si="103"/>
        <v>N</v>
      </c>
      <c r="P280" s="15" t="s">
        <v>789</v>
      </c>
      <c r="Q280" s="20" t="str">
        <f t="shared" si="104"/>
        <v>N</v>
      </c>
      <c r="R280" s="26">
        <v>1</v>
      </c>
      <c r="S280" s="79" t="s">
        <v>567</v>
      </c>
      <c r="T280" s="323" t="s">
        <v>1116</v>
      </c>
      <c r="U280" s="15" t="s">
        <v>815</v>
      </c>
      <c r="V280" s="15" t="s">
        <v>818</v>
      </c>
      <c r="W280" s="15" t="s">
        <v>818</v>
      </c>
    </row>
    <row r="281" spans="1:23" s="65" customFormat="1" ht="129.6" x14ac:dyDescent="0.3">
      <c r="A281" s="26" t="s">
        <v>362</v>
      </c>
      <c r="B281" s="72" t="s">
        <v>612</v>
      </c>
      <c r="C281" s="72" t="s">
        <v>621</v>
      </c>
      <c r="D281" s="58" t="s">
        <v>449</v>
      </c>
      <c r="E281" s="77" t="s">
        <v>531</v>
      </c>
      <c r="F281" s="27">
        <v>0.33</v>
      </c>
      <c r="G281" s="26">
        <v>1</v>
      </c>
      <c r="H281" s="26">
        <v>15</v>
      </c>
      <c r="I281" s="26" t="s">
        <v>452</v>
      </c>
      <c r="J281" s="77" t="s">
        <v>532</v>
      </c>
      <c r="K281" s="77" t="s">
        <v>454</v>
      </c>
      <c r="L281" s="15" t="s">
        <v>790</v>
      </c>
      <c r="M281" s="20" t="str">
        <f t="shared" si="102"/>
        <v>Y</v>
      </c>
      <c r="N281" s="15" t="s">
        <v>789</v>
      </c>
      <c r="O281" s="20" t="str">
        <f t="shared" si="103"/>
        <v>N</v>
      </c>
      <c r="P281" s="15" t="s">
        <v>789</v>
      </c>
      <c r="Q281" s="20" t="str">
        <f t="shared" si="104"/>
        <v>N</v>
      </c>
      <c r="R281" s="26">
        <v>1</v>
      </c>
      <c r="S281" s="432" t="s">
        <v>568</v>
      </c>
      <c r="T281" s="323" t="s">
        <v>1115</v>
      </c>
      <c r="U281" s="15" t="s">
        <v>815</v>
      </c>
      <c r="V281" s="15" t="s">
        <v>818</v>
      </c>
      <c r="W281" s="15" t="s">
        <v>818</v>
      </c>
    </row>
    <row r="282" spans="1:23" s="65" customFormat="1" ht="57.6" x14ac:dyDescent="0.3">
      <c r="A282" s="26" t="s">
        <v>362</v>
      </c>
      <c r="B282" s="72" t="s">
        <v>612</v>
      </c>
      <c r="C282" s="72" t="s">
        <v>621</v>
      </c>
      <c r="D282" s="58" t="s">
        <v>449</v>
      </c>
      <c r="E282" s="78" t="s">
        <v>529</v>
      </c>
      <c r="F282" s="24">
        <v>0.8</v>
      </c>
      <c r="G282" s="26">
        <v>6</v>
      </c>
      <c r="H282" s="26">
        <v>20</v>
      </c>
      <c r="I282" s="26" t="s">
        <v>452</v>
      </c>
      <c r="J282" s="77" t="s">
        <v>428</v>
      </c>
      <c r="K282" s="77" t="s">
        <v>454</v>
      </c>
      <c r="L282" s="15" t="s">
        <v>790</v>
      </c>
      <c r="M282" s="20" t="str">
        <f t="shared" si="102"/>
        <v>Y</v>
      </c>
      <c r="N282" s="15" t="s">
        <v>789</v>
      </c>
      <c r="O282" s="20" t="str">
        <f t="shared" si="103"/>
        <v>N</v>
      </c>
      <c r="P282" s="15" t="s">
        <v>789</v>
      </c>
      <c r="Q282" s="20" t="str">
        <f t="shared" si="104"/>
        <v>N</v>
      </c>
      <c r="R282" s="26">
        <v>1</v>
      </c>
      <c r="S282" s="79" t="s">
        <v>626</v>
      </c>
      <c r="T282" s="323" t="s">
        <v>1134</v>
      </c>
      <c r="U282" s="15" t="s">
        <v>818</v>
      </c>
      <c r="V282" s="15" t="s">
        <v>818</v>
      </c>
      <c r="W282" s="15" t="s">
        <v>818</v>
      </c>
    </row>
    <row r="283" spans="1:23" s="65" customFormat="1" ht="129.6" x14ac:dyDescent="0.3">
      <c r="A283" s="26" t="s">
        <v>362</v>
      </c>
      <c r="B283" s="72" t="s">
        <v>612</v>
      </c>
      <c r="C283" s="72" t="s">
        <v>621</v>
      </c>
      <c r="D283" s="58" t="s">
        <v>449</v>
      </c>
      <c r="E283" s="77" t="s">
        <v>1289</v>
      </c>
      <c r="F283" s="24">
        <v>0.8</v>
      </c>
      <c r="G283" s="26">
        <v>10</v>
      </c>
      <c r="H283" s="26">
        <v>60</v>
      </c>
      <c r="I283" s="26" t="s">
        <v>452</v>
      </c>
      <c r="J283" s="77" t="s">
        <v>902</v>
      </c>
      <c r="K283" s="77" t="s">
        <v>454</v>
      </c>
      <c r="L283" s="15" t="s">
        <v>790</v>
      </c>
      <c r="M283" s="20" t="str">
        <f t="shared" si="102"/>
        <v>Y</v>
      </c>
      <c r="N283" s="15" t="s">
        <v>789</v>
      </c>
      <c r="O283" s="20" t="str">
        <f t="shared" si="103"/>
        <v>N</v>
      </c>
      <c r="P283" s="15" t="s">
        <v>789</v>
      </c>
      <c r="Q283" s="20" t="str">
        <f t="shared" si="104"/>
        <v>N</v>
      </c>
      <c r="R283" s="26">
        <v>1</v>
      </c>
      <c r="S283" s="79" t="s">
        <v>627</v>
      </c>
      <c r="T283" s="347" t="s">
        <v>1105</v>
      </c>
      <c r="U283" s="15" t="s">
        <v>818</v>
      </c>
      <c r="V283" s="15" t="s">
        <v>818</v>
      </c>
      <c r="W283" s="15" t="s">
        <v>824</v>
      </c>
    </row>
    <row r="284" spans="1:23" s="65" customFormat="1" ht="129.6" x14ac:dyDescent="0.3">
      <c r="A284" s="26" t="s">
        <v>362</v>
      </c>
      <c r="B284" s="72" t="s">
        <v>612</v>
      </c>
      <c r="C284" s="72" t="s">
        <v>621</v>
      </c>
      <c r="D284" s="58" t="s">
        <v>449</v>
      </c>
      <c r="E284" s="77" t="s">
        <v>412</v>
      </c>
      <c r="F284" s="27">
        <v>0.75</v>
      </c>
      <c r="G284" s="26">
        <v>12</v>
      </c>
      <c r="H284" s="26">
        <v>60</v>
      </c>
      <c r="I284" s="26" t="s">
        <v>452</v>
      </c>
      <c r="J284" s="77" t="s">
        <v>443</v>
      </c>
      <c r="K284" s="73" t="s">
        <v>412</v>
      </c>
      <c r="L284" s="15" t="s">
        <v>789</v>
      </c>
      <c r="M284" s="20" t="str">
        <f t="shared" si="102"/>
        <v>N</v>
      </c>
      <c r="N284" s="15" t="s">
        <v>789</v>
      </c>
      <c r="O284" s="20" t="str">
        <f t="shared" si="103"/>
        <v>N</v>
      </c>
      <c r="P284" s="15" t="s">
        <v>790</v>
      </c>
      <c r="Q284" s="20" t="str">
        <f t="shared" si="104"/>
        <v>Y</v>
      </c>
      <c r="R284" s="26">
        <v>1</v>
      </c>
      <c r="S284" s="432" t="s">
        <v>628</v>
      </c>
      <c r="T284" s="347" t="s">
        <v>1119</v>
      </c>
      <c r="U284" s="341" t="s">
        <v>818</v>
      </c>
      <c r="V284" s="341" t="s">
        <v>815</v>
      </c>
      <c r="W284" s="341" t="s">
        <v>824</v>
      </c>
    </row>
    <row r="285" spans="1:23" s="65" customFormat="1" ht="43.2" x14ac:dyDescent="0.3">
      <c r="A285" s="26" t="s">
        <v>362</v>
      </c>
      <c r="B285" s="72" t="s">
        <v>612</v>
      </c>
      <c r="C285" s="72" t="s">
        <v>621</v>
      </c>
      <c r="D285" s="58" t="s">
        <v>449</v>
      </c>
      <c r="E285" s="72" t="s">
        <v>487</v>
      </c>
      <c r="F285" s="24">
        <v>0.2</v>
      </c>
      <c r="G285" s="26">
        <v>6</v>
      </c>
      <c r="H285" s="26">
        <v>60</v>
      </c>
      <c r="I285" s="26" t="s">
        <v>452</v>
      </c>
      <c r="J285" s="77" t="s">
        <v>433</v>
      </c>
      <c r="K285" s="77" t="s">
        <v>454</v>
      </c>
      <c r="L285" s="15" t="s">
        <v>789</v>
      </c>
      <c r="M285" s="20" t="str">
        <f t="shared" si="102"/>
        <v>N</v>
      </c>
      <c r="N285" s="15" t="s">
        <v>789</v>
      </c>
      <c r="O285" s="20" t="str">
        <f t="shared" si="103"/>
        <v>N</v>
      </c>
      <c r="P285" s="15" t="s">
        <v>790</v>
      </c>
      <c r="Q285" s="20" t="str">
        <f t="shared" si="104"/>
        <v>Y</v>
      </c>
      <c r="R285" s="26">
        <v>1</v>
      </c>
      <c r="S285" s="79" t="s">
        <v>629</v>
      </c>
      <c r="T285" s="347" t="s">
        <v>1105</v>
      </c>
      <c r="U285" s="15" t="s">
        <v>1114</v>
      </c>
      <c r="V285" s="15" t="s">
        <v>1114</v>
      </c>
      <c r="W285" s="15" t="s">
        <v>1114</v>
      </c>
    </row>
    <row r="286" spans="1:23" s="65" customFormat="1" ht="57.6" x14ac:dyDescent="0.3">
      <c r="A286" s="26" t="s">
        <v>362</v>
      </c>
      <c r="B286" s="72" t="s">
        <v>612</v>
      </c>
      <c r="C286" s="72" t="s">
        <v>621</v>
      </c>
      <c r="D286" s="58" t="s">
        <v>449</v>
      </c>
      <c r="E286" s="75" t="s">
        <v>500</v>
      </c>
      <c r="F286" s="24">
        <v>0.2</v>
      </c>
      <c r="G286" s="26">
        <v>10</v>
      </c>
      <c r="H286" s="26">
        <v>60</v>
      </c>
      <c r="I286" s="26" t="s">
        <v>452</v>
      </c>
      <c r="J286" s="77" t="s">
        <v>433</v>
      </c>
      <c r="K286" s="77" t="s">
        <v>454</v>
      </c>
      <c r="L286" s="15" t="s">
        <v>789</v>
      </c>
      <c r="M286" s="20" t="str">
        <f t="shared" si="102"/>
        <v>N</v>
      </c>
      <c r="N286" s="15" t="s">
        <v>789</v>
      </c>
      <c r="O286" s="20" t="str">
        <f t="shared" si="103"/>
        <v>N</v>
      </c>
      <c r="P286" s="15" t="s">
        <v>790</v>
      </c>
      <c r="Q286" s="20" t="str">
        <f t="shared" si="104"/>
        <v>Y</v>
      </c>
      <c r="R286" s="26">
        <v>0.2</v>
      </c>
      <c r="S286" s="79" t="s">
        <v>630</v>
      </c>
      <c r="T286" s="347" t="s">
        <v>1105</v>
      </c>
      <c r="U286" s="15" t="s">
        <v>824</v>
      </c>
      <c r="V286" s="15" t="s">
        <v>1114</v>
      </c>
      <c r="W286" s="15" t="s">
        <v>1114</v>
      </c>
    </row>
    <row r="287" spans="1:23" s="65" customFormat="1" ht="129.6" x14ac:dyDescent="0.3">
      <c r="A287" s="26" t="s">
        <v>362</v>
      </c>
      <c r="B287" s="72" t="s">
        <v>612</v>
      </c>
      <c r="C287" s="72" t="s">
        <v>621</v>
      </c>
      <c r="D287" s="58" t="s">
        <v>449</v>
      </c>
      <c r="E287" s="77" t="s">
        <v>571</v>
      </c>
      <c r="F287" s="24">
        <v>0.8</v>
      </c>
      <c r="G287" s="26">
        <v>12</v>
      </c>
      <c r="H287" s="26">
        <v>60</v>
      </c>
      <c r="I287" s="26" t="s">
        <v>452</v>
      </c>
      <c r="J287" s="77" t="s">
        <v>901</v>
      </c>
      <c r="K287" s="77" t="s">
        <v>454</v>
      </c>
      <c r="L287" s="15" t="s">
        <v>790</v>
      </c>
      <c r="M287" s="20" t="str">
        <f t="shared" si="102"/>
        <v>Y</v>
      </c>
      <c r="N287" s="15" t="s">
        <v>790</v>
      </c>
      <c r="O287" s="20" t="str">
        <f t="shared" si="103"/>
        <v>Y</v>
      </c>
      <c r="P287" s="15" t="s">
        <v>789</v>
      </c>
      <c r="Q287" s="20" t="str">
        <f t="shared" si="104"/>
        <v>N</v>
      </c>
      <c r="R287" s="26">
        <v>1</v>
      </c>
      <c r="S287" s="79" t="s">
        <v>631</v>
      </c>
      <c r="T287" s="347" t="s">
        <v>1105</v>
      </c>
      <c r="U287" s="58" t="s">
        <v>818</v>
      </c>
      <c r="V287" s="341" t="s">
        <v>1114</v>
      </c>
      <c r="W287" s="341" t="s">
        <v>1114</v>
      </c>
    </row>
    <row r="288" spans="1:23" s="65" customFormat="1" ht="86.4" x14ac:dyDescent="0.3">
      <c r="A288" s="26" t="s">
        <v>362</v>
      </c>
      <c r="B288" s="72" t="s">
        <v>612</v>
      </c>
      <c r="C288" s="72" t="s">
        <v>621</v>
      </c>
      <c r="D288" s="58" t="s">
        <v>449</v>
      </c>
      <c r="E288" s="77" t="s">
        <v>1303</v>
      </c>
      <c r="F288" s="24">
        <v>0.4</v>
      </c>
      <c r="G288" s="26">
        <v>1</v>
      </c>
      <c r="H288" s="26">
        <v>60</v>
      </c>
      <c r="I288" s="26" t="s">
        <v>452</v>
      </c>
      <c r="J288" s="77" t="s">
        <v>433</v>
      </c>
      <c r="K288" s="77" t="s">
        <v>454</v>
      </c>
      <c r="L288" s="15" t="s">
        <v>789</v>
      </c>
      <c r="M288" s="20" t="str">
        <f t="shared" si="102"/>
        <v>N</v>
      </c>
      <c r="N288" s="15" t="s">
        <v>790</v>
      </c>
      <c r="O288" s="20" t="str">
        <f t="shared" si="103"/>
        <v>Y</v>
      </c>
      <c r="P288" s="15" t="s">
        <v>789</v>
      </c>
      <c r="Q288" s="20" t="str">
        <f t="shared" si="104"/>
        <v>N</v>
      </c>
      <c r="R288" s="26">
        <v>1</v>
      </c>
      <c r="S288" s="79" t="s">
        <v>592</v>
      </c>
      <c r="T288" s="347" t="s">
        <v>1132</v>
      </c>
      <c r="U288" s="341" t="s">
        <v>818</v>
      </c>
      <c r="V288" s="341" t="s">
        <v>818</v>
      </c>
      <c r="W288" s="341" t="s">
        <v>818</v>
      </c>
    </row>
    <row r="289" spans="1:23" s="65" customFormat="1" ht="72" x14ac:dyDescent="0.3">
      <c r="A289" s="26" t="s">
        <v>362</v>
      </c>
      <c r="B289" s="72" t="s">
        <v>612</v>
      </c>
      <c r="C289" s="72" t="s">
        <v>621</v>
      </c>
      <c r="D289" s="58" t="s">
        <v>449</v>
      </c>
      <c r="E289" s="77" t="s">
        <v>1303</v>
      </c>
      <c r="F289" s="24">
        <v>0.16</v>
      </c>
      <c r="G289" s="26">
        <v>3</v>
      </c>
      <c r="H289" s="26">
        <v>30</v>
      </c>
      <c r="I289" s="26" t="s">
        <v>452</v>
      </c>
      <c r="J289" s="77" t="s">
        <v>433</v>
      </c>
      <c r="K289" s="77" t="s">
        <v>454</v>
      </c>
      <c r="L289" s="15" t="s">
        <v>789</v>
      </c>
      <c r="M289" s="20" t="str">
        <f t="shared" si="102"/>
        <v>N</v>
      </c>
      <c r="N289" s="15" t="s">
        <v>790</v>
      </c>
      <c r="O289" s="20" t="str">
        <f t="shared" si="103"/>
        <v>Y</v>
      </c>
      <c r="P289" s="15" t="s">
        <v>789</v>
      </c>
      <c r="Q289" s="20" t="str">
        <f t="shared" si="104"/>
        <v>N</v>
      </c>
      <c r="R289" s="26">
        <v>1</v>
      </c>
      <c r="S289" s="79" t="s">
        <v>593</v>
      </c>
      <c r="T289" s="347" t="s">
        <v>1132</v>
      </c>
      <c r="U289" s="341" t="s">
        <v>818</v>
      </c>
      <c r="V289" s="341" t="s">
        <v>818</v>
      </c>
      <c r="W289" s="341" t="s">
        <v>818</v>
      </c>
    </row>
    <row r="290" spans="1:23" s="65" customFormat="1" ht="72" x14ac:dyDescent="0.3">
      <c r="A290" s="26" t="s">
        <v>362</v>
      </c>
      <c r="B290" s="72" t="s">
        <v>612</v>
      </c>
      <c r="C290" s="72" t="s">
        <v>621</v>
      </c>
      <c r="D290" s="58" t="s">
        <v>449</v>
      </c>
      <c r="E290" s="77" t="s">
        <v>540</v>
      </c>
      <c r="F290" s="24">
        <v>0.8</v>
      </c>
      <c r="G290" s="26">
        <v>10</v>
      </c>
      <c r="H290" s="26">
        <v>60</v>
      </c>
      <c r="I290" s="26" t="s">
        <v>452</v>
      </c>
      <c r="J290" s="77" t="s">
        <v>433</v>
      </c>
      <c r="K290" s="77" t="s">
        <v>454</v>
      </c>
      <c r="L290" s="15" t="s">
        <v>790</v>
      </c>
      <c r="M290" s="20" t="str">
        <f t="shared" si="102"/>
        <v>Y</v>
      </c>
      <c r="N290" s="15" t="s">
        <v>790</v>
      </c>
      <c r="O290" s="20" t="str">
        <f t="shared" si="103"/>
        <v>Y</v>
      </c>
      <c r="P290" s="15" t="s">
        <v>789</v>
      </c>
      <c r="Q290" s="20" t="str">
        <f t="shared" si="104"/>
        <v>N</v>
      </c>
      <c r="R290" s="26">
        <v>1</v>
      </c>
      <c r="S290" s="79" t="s">
        <v>594</v>
      </c>
      <c r="T290" s="347" t="s">
        <v>1129</v>
      </c>
      <c r="U290" s="341" t="s">
        <v>818</v>
      </c>
      <c r="V290" s="341" t="s">
        <v>1114</v>
      </c>
      <c r="W290" s="341" t="s">
        <v>1114</v>
      </c>
    </row>
    <row r="291" spans="1:23" s="65" customFormat="1" ht="100.8" x14ac:dyDescent="0.3">
      <c r="A291" s="26" t="s">
        <v>362</v>
      </c>
      <c r="B291" s="72" t="s">
        <v>612</v>
      </c>
      <c r="C291" s="72" t="s">
        <v>621</v>
      </c>
      <c r="D291" s="58" t="s">
        <v>449</v>
      </c>
      <c r="E291" s="77" t="s">
        <v>413</v>
      </c>
      <c r="F291" s="24">
        <v>0.6</v>
      </c>
      <c r="G291" s="26">
        <v>10</v>
      </c>
      <c r="H291" s="26">
        <v>60</v>
      </c>
      <c r="I291" s="26" t="s">
        <v>452</v>
      </c>
      <c r="J291" s="77" t="s">
        <v>443</v>
      </c>
      <c r="K291" s="77" t="s">
        <v>413</v>
      </c>
      <c r="L291" s="15" t="s">
        <v>790</v>
      </c>
      <c r="M291" s="20" t="str">
        <f t="shared" si="102"/>
        <v>Y</v>
      </c>
      <c r="N291" s="15" t="s">
        <v>790</v>
      </c>
      <c r="O291" s="20" t="str">
        <f t="shared" si="103"/>
        <v>Y</v>
      </c>
      <c r="P291" s="15" t="s">
        <v>789</v>
      </c>
      <c r="Q291" s="20" t="str">
        <f t="shared" si="104"/>
        <v>N</v>
      </c>
      <c r="R291" s="26">
        <f>1/3</f>
        <v>0.33333333333333331</v>
      </c>
      <c r="S291" s="79" t="s">
        <v>595</v>
      </c>
      <c r="T291" s="347" t="s">
        <v>1127</v>
      </c>
      <c r="U291" s="341" t="s">
        <v>818</v>
      </c>
      <c r="V291" s="341" t="s">
        <v>1114</v>
      </c>
      <c r="W291" s="341" t="s">
        <v>1114</v>
      </c>
    </row>
    <row r="292" spans="1:23" s="65" customFormat="1" ht="72" x14ac:dyDescent="0.3">
      <c r="A292" s="26" t="s">
        <v>362</v>
      </c>
      <c r="B292" s="72" t="s">
        <v>612</v>
      </c>
      <c r="C292" s="72" t="s">
        <v>621</v>
      </c>
      <c r="D292" s="58" t="s">
        <v>449</v>
      </c>
      <c r="E292" s="77" t="s">
        <v>578</v>
      </c>
      <c r="F292" s="24">
        <v>0.3</v>
      </c>
      <c r="G292" s="26">
        <v>10</v>
      </c>
      <c r="H292" s="26">
        <v>60</v>
      </c>
      <c r="I292" s="26" t="s">
        <v>452</v>
      </c>
      <c r="J292" s="77" t="s">
        <v>443</v>
      </c>
      <c r="K292" s="77" t="s">
        <v>578</v>
      </c>
      <c r="L292" s="15" t="s">
        <v>790</v>
      </c>
      <c r="M292" s="20" t="str">
        <f t="shared" si="102"/>
        <v>Y</v>
      </c>
      <c r="N292" s="15" t="s">
        <v>790</v>
      </c>
      <c r="O292" s="20" t="str">
        <f t="shared" si="103"/>
        <v>Y</v>
      </c>
      <c r="P292" s="15" t="s">
        <v>789</v>
      </c>
      <c r="Q292" s="20" t="str">
        <f t="shared" si="104"/>
        <v>N</v>
      </c>
      <c r="R292" s="26">
        <f>1/6</f>
        <v>0.16666666666666666</v>
      </c>
      <c r="S292" s="79" t="s">
        <v>596</v>
      </c>
      <c r="T292" s="347" t="s">
        <v>1128</v>
      </c>
      <c r="U292" s="341" t="s">
        <v>818</v>
      </c>
      <c r="V292" s="341" t="s">
        <v>1114</v>
      </c>
      <c r="W292" s="341" t="s">
        <v>1114</v>
      </c>
    </row>
    <row r="293" spans="1:23" s="65" customFormat="1" ht="178.5" customHeight="1" x14ac:dyDescent="0.3">
      <c r="A293" s="26" t="s">
        <v>362</v>
      </c>
      <c r="B293" s="72" t="s">
        <v>612</v>
      </c>
      <c r="C293" s="72" t="s">
        <v>621</v>
      </c>
      <c r="D293" s="58" t="s">
        <v>449</v>
      </c>
      <c r="E293" s="438" t="s">
        <v>1288</v>
      </c>
      <c r="F293" s="24">
        <v>0.1</v>
      </c>
      <c r="G293" s="26">
        <v>3</v>
      </c>
      <c r="H293" s="26">
        <v>60</v>
      </c>
      <c r="I293" s="26" t="s">
        <v>452</v>
      </c>
      <c r="J293" s="77" t="s">
        <v>902</v>
      </c>
      <c r="K293" s="77" t="s">
        <v>454</v>
      </c>
      <c r="L293" s="15" t="s">
        <v>790</v>
      </c>
      <c r="M293" s="20" t="str">
        <f t="shared" si="102"/>
        <v>Y</v>
      </c>
      <c r="N293" s="15" t="s">
        <v>789</v>
      </c>
      <c r="O293" s="20" t="str">
        <f t="shared" si="103"/>
        <v>N</v>
      </c>
      <c r="P293" s="15" t="s">
        <v>789</v>
      </c>
      <c r="Q293" s="20" t="str">
        <f t="shared" si="104"/>
        <v>N</v>
      </c>
      <c r="R293" s="26">
        <v>1</v>
      </c>
      <c r="S293" s="79" t="s">
        <v>597</v>
      </c>
      <c r="T293" s="347" t="s">
        <v>1139</v>
      </c>
      <c r="U293" s="341" t="s">
        <v>818</v>
      </c>
      <c r="V293" s="341" t="s">
        <v>818</v>
      </c>
      <c r="W293" s="341" t="s">
        <v>1114</v>
      </c>
    </row>
    <row r="294" spans="1:23" s="91" customFormat="1" ht="100.5" customHeight="1" x14ac:dyDescent="0.3">
      <c r="A294" s="15" t="s">
        <v>364</v>
      </c>
      <c r="B294" s="72" t="s">
        <v>612</v>
      </c>
      <c r="C294" s="72" t="s">
        <v>632</v>
      </c>
      <c r="D294" s="58" t="s">
        <v>449</v>
      </c>
      <c r="E294" s="73" t="s">
        <v>493</v>
      </c>
      <c r="F294" s="17">
        <v>1</v>
      </c>
      <c r="G294" s="15" t="s">
        <v>454</v>
      </c>
      <c r="H294" s="15" t="s">
        <v>454</v>
      </c>
      <c r="I294" s="15" t="s">
        <v>454</v>
      </c>
      <c r="J294" s="73" t="s">
        <v>454</v>
      </c>
      <c r="K294" s="73" t="s">
        <v>454</v>
      </c>
      <c r="L294" s="15" t="s">
        <v>790</v>
      </c>
      <c r="M294" s="20" t="str">
        <f t="shared" si="102"/>
        <v>Y</v>
      </c>
      <c r="N294" s="15" t="s">
        <v>790</v>
      </c>
      <c r="O294" s="20" t="str">
        <f t="shared" si="103"/>
        <v>Y</v>
      </c>
      <c r="P294" s="15" t="s">
        <v>789</v>
      </c>
      <c r="Q294" s="20" t="str">
        <f t="shared" si="104"/>
        <v>N</v>
      </c>
      <c r="R294" s="15" t="s">
        <v>454</v>
      </c>
      <c r="S294" s="323" t="s">
        <v>512</v>
      </c>
      <c r="T294" s="323" t="s">
        <v>1105</v>
      </c>
      <c r="U294" s="15" t="s">
        <v>818</v>
      </c>
      <c r="V294" s="341" t="s">
        <v>1105</v>
      </c>
      <c r="W294" s="341" t="s">
        <v>1105</v>
      </c>
    </row>
    <row r="295" spans="1:23" s="91" customFormat="1" ht="128.55000000000001" customHeight="1" x14ac:dyDescent="0.3">
      <c r="A295" s="15" t="s">
        <v>364</v>
      </c>
      <c r="B295" s="72" t="s">
        <v>612</v>
      </c>
      <c r="C295" s="72" t="s">
        <v>632</v>
      </c>
      <c r="D295" s="58" t="s">
        <v>449</v>
      </c>
      <c r="E295" s="73" t="s">
        <v>521</v>
      </c>
      <c r="F295" s="24">
        <v>0.75</v>
      </c>
      <c r="G295" s="15" t="s">
        <v>454</v>
      </c>
      <c r="H295" s="15" t="s">
        <v>454</v>
      </c>
      <c r="I295" s="15" t="s">
        <v>454</v>
      </c>
      <c r="J295" s="73" t="s">
        <v>454</v>
      </c>
      <c r="K295" s="73" t="s">
        <v>454</v>
      </c>
      <c r="L295" s="15" t="s">
        <v>790</v>
      </c>
      <c r="M295" s="20" t="str">
        <f t="shared" si="102"/>
        <v>Y</v>
      </c>
      <c r="N295" s="15" t="s">
        <v>790</v>
      </c>
      <c r="O295" s="20" t="str">
        <f t="shared" si="103"/>
        <v>Y</v>
      </c>
      <c r="P295" s="15" t="s">
        <v>789</v>
      </c>
      <c r="Q295" s="20" t="str">
        <f t="shared" si="104"/>
        <v>N</v>
      </c>
      <c r="R295" s="15" t="s">
        <v>454</v>
      </c>
      <c r="S295" s="79" t="s">
        <v>1106</v>
      </c>
      <c r="T295" s="417" t="s">
        <v>1232</v>
      </c>
      <c r="U295" s="341" t="s">
        <v>815</v>
      </c>
      <c r="V295" s="15" t="s">
        <v>1105</v>
      </c>
      <c r="W295" s="15" t="s">
        <v>1105</v>
      </c>
    </row>
    <row r="296" spans="1:23" s="91" customFormat="1" ht="86.4" x14ac:dyDescent="0.3">
      <c r="A296" s="15" t="s">
        <v>364</v>
      </c>
      <c r="B296" s="72" t="s">
        <v>612</v>
      </c>
      <c r="C296" s="72" t="s">
        <v>632</v>
      </c>
      <c r="D296" s="58" t="s">
        <v>449</v>
      </c>
      <c r="E296" s="73" t="s">
        <v>523</v>
      </c>
      <c r="F296" s="24">
        <v>0.3</v>
      </c>
      <c r="G296" s="15" t="s">
        <v>454</v>
      </c>
      <c r="H296" s="15" t="s">
        <v>454</v>
      </c>
      <c r="I296" s="15" t="s">
        <v>454</v>
      </c>
      <c r="J296" s="73" t="s">
        <v>454</v>
      </c>
      <c r="K296" s="73" t="s">
        <v>454</v>
      </c>
      <c r="L296" s="15" t="s">
        <v>790</v>
      </c>
      <c r="M296" s="20" t="str">
        <f t="shared" ref="M296:M359" si="105">L296</f>
        <v>Y</v>
      </c>
      <c r="N296" s="15" t="s">
        <v>790</v>
      </c>
      <c r="O296" s="20" t="str">
        <f t="shared" ref="O296:O359" si="106">N296</f>
        <v>Y</v>
      </c>
      <c r="P296" s="15" t="s">
        <v>789</v>
      </c>
      <c r="Q296" s="20" t="str">
        <f t="shared" ref="Q296:Q359" si="107">P296</f>
        <v>N</v>
      </c>
      <c r="R296" s="15" t="s">
        <v>454</v>
      </c>
      <c r="S296" s="79" t="s">
        <v>524</v>
      </c>
      <c r="T296" s="417" t="s">
        <v>1233</v>
      </c>
      <c r="U296" s="341" t="s">
        <v>815</v>
      </c>
      <c r="V296" s="15" t="s">
        <v>1105</v>
      </c>
      <c r="W296" s="15" t="s">
        <v>1105</v>
      </c>
    </row>
    <row r="297" spans="1:23" s="91" customFormat="1" ht="101.1" customHeight="1" x14ac:dyDescent="0.3">
      <c r="A297" s="15" t="s">
        <v>364</v>
      </c>
      <c r="B297" s="72" t="s">
        <v>612</v>
      </c>
      <c r="C297" s="72" t="s">
        <v>632</v>
      </c>
      <c r="D297" s="58" t="s">
        <v>449</v>
      </c>
      <c r="E297" s="77" t="s">
        <v>1302</v>
      </c>
      <c r="F297" s="16">
        <v>0.25</v>
      </c>
      <c r="G297" s="15">
        <v>1</v>
      </c>
      <c r="H297" s="15">
        <v>120</v>
      </c>
      <c r="I297" s="15" t="s">
        <v>452</v>
      </c>
      <c r="J297" s="73" t="s">
        <v>443</v>
      </c>
      <c r="K297" s="73" t="s">
        <v>555</v>
      </c>
      <c r="L297" s="15" t="s">
        <v>789</v>
      </c>
      <c r="M297" s="20" t="str">
        <f t="shared" si="105"/>
        <v>N</v>
      </c>
      <c r="N297" s="15" t="s">
        <v>790</v>
      </c>
      <c r="O297" s="20" t="str">
        <f t="shared" si="106"/>
        <v>Y</v>
      </c>
      <c r="P297" s="15" t="s">
        <v>789</v>
      </c>
      <c r="Q297" s="20" t="str">
        <f t="shared" si="107"/>
        <v>N</v>
      </c>
      <c r="R297" s="15">
        <v>1</v>
      </c>
      <c r="S297" s="56" t="s">
        <v>556</v>
      </c>
      <c r="T297" s="347" t="s">
        <v>1109</v>
      </c>
      <c r="U297" s="341" t="s">
        <v>815</v>
      </c>
      <c r="V297" s="341" t="s">
        <v>818</v>
      </c>
      <c r="W297" s="341" t="s">
        <v>818</v>
      </c>
    </row>
    <row r="298" spans="1:23" s="91" customFormat="1" ht="135" customHeight="1" x14ac:dyDescent="0.3">
      <c r="A298" s="15" t="s">
        <v>364</v>
      </c>
      <c r="B298" s="72" t="s">
        <v>612</v>
      </c>
      <c r="C298" s="72" t="s">
        <v>632</v>
      </c>
      <c r="D298" s="58" t="s">
        <v>449</v>
      </c>
      <c r="E298" s="77" t="s">
        <v>1294</v>
      </c>
      <c r="F298" s="17">
        <v>0.24</v>
      </c>
      <c r="G298" s="15">
        <v>1</v>
      </c>
      <c r="H298" s="15">
        <v>45</v>
      </c>
      <c r="I298" s="15" t="s">
        <v>452</v>
      </c>
      <c r="J298" s="73" t="s">
        <v>443</v>
      </c>
      <c r="K298" s="73" t="s">
        <v>1294</v>
      </c>
      <c r="L298" s="15" t="s">
        <v>789</v>
      </c>
      <c r="M298" s="20" t="str">
        <f t="shared" si="105"/>
        <v>N</v>
      </c>
      <c r="N298" s="15" t="s">
        <v>790</v>
      </c>
      <c r="O298" s="20" t="str">
        <f t="shared" si="106"/>
        <v>Y</v>
      </c>
      <c r="P298" s="15" t="s">
        <v>789</v>
      </c>
      <c r="Q298" s="20" t="str">
        <f t="shared" si="107"/>
        <v>N</v>
      </c>
      <c r="R298" s="15">
        <v>1</v>
      </c>
      <c r="S298" s="323" t="s">
        <v>557</v>
      </c>
      <c r="T298" s="323" t="s">
        <v>1110</v>
      </c>
      <c r="U298" s="406" t="s">
        <v>821</v>
      </c>
      <c r="V298" s="341" t="s">
        <v>818</v>
      </c>
      <c r="W298" s="341" t="s">
        <v>818</v>
      </c>
    </row>
    <row r="299" spans="1:23" s="91" customFormat="1" ht="111" customHeight="1" x14ac:dyDescent="0.3">
      <c r="A299" s="15" t="s">
        <v>364</v>
      </c>
      <c r="B299" s="72" t="s">
        <v>612</v>
      </c>
      <c r="C299" s="72" t="s">
        <v>632</v>
      </c>
      <c r="D299" s="58" t="s">
        <v>449</v>
      </c>
      <c r="E299" s="73" t="s">
        <v>489</v>
      </c>
      <c r="F299" s="17">
        <v>0.24</v>
      </c>
      <c r="G299" s="15">
        <v>1</v>
      </c>
      <c r="H299" s="15">
        <v>45</v>
      </c>
      <c r="I299" s="15" t="s">
        <v>452</v>
      </c>
      <c r="J299" s="73" t="s">
        <v>424</v>
      </c>
      <c r="K299" s="73" t="s">
        <v>454</v>
      </c>
      <c r="L299" s="15" t="s">
        <v>789</v>
      </c>
      <c r="M299" s="20" t="str">
        <f t="shared" si="105"/>
        <v>N</v>
      </c>
      <c r="N299" s="15" t="s">
        <v>790</v>
      </c>
      <c r="O299" s="20" t="str">
        <f t="shared" si="106"/>
        <v>Y</v>
      </c>
      <c r="P299" s="15" t="s">
        <v>789</v>
      </c>
      <c r="Q299" s="20" t="str">
        <f t="shared" si="107"/>
        <v>N</v>
      </c>
      <c r="R299" s="15">
        <v>1</v>
      </c>
      <c r="S299" s="323" t="s">
        <v>558</v>
      </c>
      <c r="T299" s="323" t="s">
        <v>1315</v>
      </c>
      <c r="U299" s="15" t="s">
        <v>818</v>
      </c>
      <c r="V299" s="15" t="s">
        <v>818</v>
      </c>
      <c r="W299" s="15" t="s">
        <v>818</v>
      </c>
    </row>
    <row r="300" spans="1:23" s="91" customFormat="1" ht="158.4" x14ac:dyDescent="0.3">
      <c r="A300" s="15" t="s">
        <v>364</v>
      </c>
      <c r="B300" s="72" t="s">
        <v>612</v>
      </c>
      <c r="C300" s="72" t="s">
        <v>632</v>
      </c>
      <c r="D300" s="58" t="s">
        <v>449</v>
      </c>
      <c r="E300" s="77" t="s">
        <v>1292</v>
      </c>
      <c r="F300" s="17">
        <v>0.4</v>
      </c>
      <c r="G300" s="15">
        <v>6</v>
      </c>
      <c r="H300" s="15">
        <v>150</v>
      </c>
      <c r="I300" s="15" t="s">
        <v>452</v>
      </c>
      <c r="J300" s="73" t="s">
        <v>443</v>
      </c>
      <c r="K300" s="77" t="s">
        <v>1292</v>
      </c>
      <c r="L300" s="15" t="s">
        <v>789</v>
      </c>
      <c r="M300" s="20" t="str">
        <f t="shared" si="105"/>
        <v>N</v>
      </c>
      <c r="N300" s="15" t="s">
        <v>790</v>
      </c>
      <c r="O300" s="20" t="str">
        <f t="shared" si="106"/>
        <v>Y</v>
      </c>
      <c r="P300" s="15" t="s">
        <v>790</v>
      </c>
      <c r="Q300" s="20" t="str">
        <f t="shared" si="107"/>
        <v>Y</v>
      </c>
      <c r="R300" s="15">
        <v>1</v>
      </c>
      <c r="S300" s="323" t="s">
        <v>536</v>
      </c>
      <c r="T300" s="323" t="s">
        <v>1105</v>
      </c>
      <c r="U300" s="341" t="s">
        <v>818</v>
      </c>
      <c r="V300" s="341" t="s">
        <v>818</v>
      </c>
      <c r="W300" s="341" t="s">
        <v>815</v>
      </c>
    </row>
    <row r="301" spans="1:23" s="91" customFormat="1" ht="100.8" x14ac:dyDescent="0.3">
      <c r="A301" s="15" t="s">
        <v>364</v>
      </c>
      <c r="B301" s="72" t="s">
        <v>612</v>
      </c>
      <c r="C301" s="72" t="s">
        <v>632</v>
      </c>
      <c r="D301" s="58" t="s">
        <v>449</v>
      </c>
      <c r="E301" s="77" t="s">
        <v>1291</v>
      </c>
      <c r="F301" s="17">
        <v>0.1</v>
      </c>
      <c r="G301" s="15">
        <v>1</v>
      </c>
      <c r="H301" s="26">
        <v>4320</v>
      </c>
      <c r="I301" s="26" t="s">
        <v>452</v>
      </c>
      <c r="J301" s="77" t="s">
        <v>443</v>
      </c>
      <c r="K301" s="77" t="s">
        <v>1291</v>
      </c>
      <c r="L301" s="15" t="s">
        <v>789</v>
      </c>
      <c r="M301" s="20" t="str">
        <f t="shared" si="105"/>
        <v>N</v>
      </c>
      <c r="N301" s="15" t="s">
        <v>790</v>
      </c>
      <c r="O301" s="20" t="str">
        <f t="shared" si="106"/>
        <v>Y</v>
      </c>
      <c r="P301" s="15" t="s">
        <v>789</v>
      </c>
      <c r="Q301" s="20" t="str">
        <f t="shared" si="107"/>
        <v>N</v>
      </c>
      <c r="R301" s="15">
        <v>1</v>
      </c>
      <c r="S301" s="56" t="s">
        <v>634</v>
      </c>
      <c r="T301" s="323" t="s">
        <v>1105</v>
      </c>
      <c r="U301" s="15" t="s">
        <v>818</v>
      </c>
      <c r="V301" s="15" t="s">
        <v>824</v>
      </c>
      <c r="W301" s="405" t="s">
        <v>824</v>
      </c>
    </row>
    <row r="302" spans="1:23" s="91" customFormat="1" ht="144" x14ac:dyDescent="0.3">
      <c r="A302" s="15" t="s">
        <v>364</v>
      </c>
      <c r="B302" s="72" t="s">
        <v>612</v>
      </c>
      <c r="C302" s="72" t="s">
        <v>632</v>
      </c>
      <c r="D302" s="58" t="s">
        <v>449</v>
      </c>
      <c r="E302" s="77" t="s">
        <v>1290</v>
      </c>
      <c r="F302" s="17">
        <v>0.05</v>
      </c>
      <c r="G302" s="15">
        <v>1</v>
      </c>
      <c r="H302" s="26">
        <v>4320</v>
      </c>
      <c r="I302" s="26" t="s">
        <v>452</v>
      </c>
      <c r="J302" s="77" t="s">
        <v>443</v>
      </c>
      <c r="K302" s="77" t="s">
        <v>1313</v>
      </c>
      <c r="L302" s="15" t="s">
        <v>789</v>
      </c>
      <c r="M302" s="20" t="str">
        <f t="shared" si="105"/>
        <v>N</v>
      </c>
      <c r="N302" s="15" t="s">
        <v>790</v>
      </c>
      <c r="O302" s="20" t="str">
        <f t="shared" si="106"/>
        <v>Y</v>
      </c>
      <c r="P302" s="15" t="s">
        <v>789</v>
      </c>
      <c r="Q302" s="20" t="str">
        <f t="shared" si="107"/>
        <v>N</v>
      </c>
      <c r="R302" s="15">
        <v>1</v>
      </c>
      <c r="S302" s="323" t="s">
        <v>591</v>
      </c>
      <c r="T302" s="323" t="s">
        <v>1105</v>
      </c>
      <c r="U302" s="15" t="s">
        <v>824</v>
      </c>
      <c r="V302" s="15" t="s">
        <v>824</v>
      </c>
      <c r="W302" s="405" t="s">
        <v>824</v>
      </c>
    </row>
    <row r="303" spans="1:23" s="91" customFormat="1" ht="129.6" x14ac:dyDescent="0.3">
      <c r="A303" s="15" t="s">
        <v>364</v>
      </c>
      <c r="B303" s="72" t="s">
        <v>612</v>
      </c>
      <c r="C303" s="72" t="s">
        <v>632</v>
      </c>
      <c r="D303" s="58" t="s">
        <v>449</v>
      </c>
      <c r="E303" s="73" t="s">
        <v>1300</v>
      </c>
      <c r="F303" s="17">
        <v>0.25</v>
      </c>
      <c r="G303" s="15">
        <v>1</v>
      </c>
      <c r="H303" s="15">
        <v>3</v>
      </c>
      <c r="I303" s="15" t="s">
        <v>559</v>
      </c>
      <c r="J303" s="77" t="s">
        <v>443</v>
      </c>
      <c r="K303" s="73" t="s">
        <v>1300</v>
      </c>
      <c r="L303" s="15" t="s">
        <v>789</v>
      </c>
      <c r="M303" s="20" t="str">
        <f t="shared" si="105"/>
        <v>N</v>
      </c>
      <c r="N303" s="15" t="s">
        <v>790</v>
      </c>
      <c r="O303" s="20" t="str">
        <f t="shared" si="106"/>
        <v>Y</v>
      </c>
      <c r="P303" s="15" t="s">
        <v>789</v>
      </c>
      <c r="Q303" s="20" t="str">
        <f t="shared" si="107"/>
        <v>N</v>
      </c>
      <c r="R303" s="15">
        <v>1</v>
      </c>
      <c r="S303" s="323" t="s">
        <v>561</v>
      </c>
      <c r="T303" s="323" t="s">
        <v>1111</v>
      </c>
      <c r="U303" s="341" t="s">
        <v>815</v>
      </c>
      <c r="V303" s="341" t="s">
        <v>818</v>
      </c>
      <c r="W303" s="341" t="s">
        <v>818</v>
      </c>
    </row>
    <row r="304" spans="1:23" s="91" customFormat="1" ht="158.4" x14ac:dyDescent="0.3">
      <c r="A304" s="15" t="s">
        <v>364</v>
      </c>
      <c r="B304" s="72" t="s">
        <v>612</v>
      </c>
      <c r="C304" s="72" t="s">
        <v>632</v>
      </c>
      <c r="D304" s="58" t="s">
        <v>449</v>
      </c>
      <c r="E304" s="73" t="s">
        <v>410</v>
      </c>
      <c r="F304" s="17">
        <v>0.4</v>
      </c>
      <c r="G304" s="15">
        <v>1</v>
      </c>
      <c r="H304" s="15">
        <v>90</v>
      </c>
      <c r="I304" s="15" t="s">
        <v>452</v>
      </c>
      <c r="J304" s="73" t="s">
        <v>443</v>
      </c>
      <c r="K304" s="77" t="s">
        <v>1309</v>
      </c>
      <c r="L304" s="15" t="s">
        <v>789</v>
      </c>
      <c r="M304" s="20" t="str">
        <f t="shared" si="105"/>
        <v>N</v>
      </c>
      <c r="N304" s="15" t="s">
        <v>790</v>
      </c>
      <c r="O304" s="20" t="str">
        <f t="shared" si="106"/>
        <v>Y</v>
      </c>
      <c r="P304" s="15" t="s">
        <v>789</v>
      </c>
      <c r="Q304" s="20" t="str">
        <f t="shared" si="107"/>
        <v>N</v>
      </c>
      <c r="R304" s="15">
        <v>1</v>
      </c>
      <c r="S304" s="79" t="s">
        <v>562</v>
      </c>
      <c r="T304" s="323" t="s">
        <v>1142</v>
      </c>
      <c r="U304" s="341" t="s">
        <v>818</v>
      </c>
      <c r="V304" s="341" t="s">
        <v>818</v>
      </c>
      <c r="W304" s="341" t="s">
        <v>818</v>
      </c>
    </row>
    <row r="305" spans="1:23" s="91" customFormat="1" ht="57.6" x14ac:dyDescent="0.3">
      <c r="A305" s="15" t="s">
        <v>364</v>
      </c>
      <c r="B305" s="72" t="s">
        <v>612</v>
      </c>
      <c r="C305" s="72" t="s">
        <v>632</v>
      </c>
      <c r="D305" s="58" t="s">
        <v>449</v>
      </c>
      <c r="E305" s="73" t="s">
        <v>410</v>
      </c>
      <c r="F305" s="17">
        <v>0.04</v>
      </c>
      <c r="G305" s="15">
        <v>8</v>
      </c>
      <c r="H305" s="15">
        <v>90</v>
      </c>
      <c r="I305" s="15" t="s">
        <v>452</v>
      </c>
      <c r="J305" s="73" t="s">
        <v>443</v>
      </c>
      <c r="K305" s="77" t="s">
        <v>1309</v>
      </c>
      <c r="L305" s="15" t="s">
        <v>789</v>
      </c>
      <c r="M305" s="20" t="str">
        <f t="shared" si="105"/>
        <v>N</v>
      </c>
      <c r="N305" s="15" t="s">
        <v>790</v>
      </c>
      <c r="O305" s="20" t="str">
        <f t="shared" si="106"/>
        <v>Y</v>
      </c>
      <c r="P305" s="15" t="s">
        <v>789</v>
      </c>
      <c r="Q305" s="20" t="str">
        <f t="shared" si="107"/>
        <v>N</v>
      </c>
      <c r="R305" s="15">
        <v>1</v>
      </c>
      <c r="S305" s="79" t="s">
        <v>563</v>
      </c>
      <c r="T305" s="323" t="s">
        <v>1142</v>
      </c>
      <c r="U305" s="341" t="s">
        <v>818</v>
      </c>
      <c r="V305" s="341" t="s">
        <v>818</v>
      </c>
      <c r="W305" s="341" t="s">
        <v>818</v>
      </c>
    </row>
    <row r="306" spans="1:23" s="91" customFormat="1" ht="86.4" x14ac:dyDescent="0.3">
      <c r="A306" s="15" t="s">
        <v>364</v>
      </c>
      <c r="B306" s="72" t="s">
        <v>612</v>
      </c>
      <c r="C306" s="72" t="s">
        <v>632</v>
      </c>
      <c r="D306" s="58" t="s">
        <v>449</v>
      </c>
      <c r="E306" s="73" t="s">
        <v>1293</v>
      </c>
      <c r="F306" s="17">
        <v>0.1</v>
      </c>
      <c r="G306" s="15">
        <v>3</v>
      </c>
      <c r="H306" s="15">
        <v>60</v>
      </c>
      <c r="I306" s="15" t="s">
        <v>452</v>
      </c>
      <c r="J306" s="73" t="s">
        <v>443</v>
      </c>
      <c r="K306" s="73" t="s">
        <v>1297</v>
      </c>
      <c r="L306" s="15" t="s">
        <v>789</v>
      </c>
      <c r="M306" s="20" t="str">
        <f t="shared" si="105"/>
        <v>N</v>
      </c>
      <c r="N306" s="15" t="s">
        <v>790</v>
      </c>
      <c r="O306" s="20" t="str">
        <f t="shared" si="106"/>
        <v>Y</v>
      </c>
      <c r="P306" s="15" t="s">
        <v>789</v>
      </c>
      <c r="Q306" s="20" t="str">
        <f t="shared" si="107"/>
        <v>N</v>
      </c>
      <c r="R306" s="15">
        <v>1</v>
      </c>
      <c r="S306" s="323" t="s">
        <v>601</v>
      </c>
      <c r="T306" s="323" t="s">
        <v>1105</v>
      </c>
      <c r="U306" s="15" t="s">
        <v>818</v>
      </c>
      <c r="V306" s="15" t="s">
        <v>818</v>
      </c>
      <c r="W306" s="15" t="s">
        <v>818</v>
      </c>
    </row>
    <row r="307" spans="1:23" s="91" customFormat="1" ht="57.6" x14ac:dyDescent="0.3">
      <c r="A307" s="15" t="s">
        <v>364</v>
      </c>
      <c r="B307" s="72" t="s">
        <v>612</v>
      </c>
      <c r="C307" s="72" t="s">
        <v>632</v>
      </c>
      <c r="D307" s="58" t="s">
        <v>449</v>
      </c>
      <c r="E307" s="73" t="s">
        <v>1297</v>
      </c>
      <c r="F307" s="27">
        <v>0.1</v>
      </c>
      <c r="G307" s="15">
        <v>4</v>
      </c>
      <c r="H307" s="15">
        <v>60</v>
      </c>
      <c r="I307" s="15" t="s">
        <v>452</v>
      </c>
      <c r="J307" s="73" t="s">
        <v>443</v>
      </c>
      <c r="K307" s="73" t="s">
        <v>1297</v>
      </c>
      <c r="L307" s="15" t="s">
        <v>789</v>
      </c>
      <c r="M307" s="20" t="str">
        <f t="shared" si="105"/>
        <v>N</v>
      </c>
      <c r="N307" s="15" t="s">
        <v>790</v>
      </c>
      <c r="O307" s="20" t="str">
        <f t="shared" si="106"/>
        <v>Y</v>
      </c>
      <c r="P307" s="15" t="s">
        <v>789</v>
      </c>
      <c r="Q307" s="20" t="str">
        <f t="shared" si="107"/>
        <v>N</v>
      </c>
      <c r="R307" s="15">
        <v>1</v>
      </c>
      <c r="S307" s="323" t="s">
        <v>635</v>
      </c>
      <c r="T307" s="417" t="s">
        <v>1105</v>
      </c>
      <c r="U307" s="405" t="s">
        <v>824</v>
      </c>
      <c r="V307" s="15" t="s">
        <v>818</v>
      </c>
      <c r="W307" s="15" t="s">
        <v>818</v>
      </c>
    </row>
    <row r="308" spans="1:23" s="91" customFormat="1" ht="57.6" x14ac:dyDescent="0.3">
      <c r="A308" s="15" t="s">
        <v>364</v>
      </c>
      <c r="B308" s="72" t="s">
        <v>643</v>
      </c>
      <c r="C308" s="72" t="s">
        <v>660</v>
      </c>
      <c r="D308" s="58" t="s">
        <v>449</v>
      </c>
      <c r="E308" s="73" t="s">
        <v>565</v>
      </c>
      <c r="F308" s="17">
        <v>0.5</v>
      </c>
      <c r="G308" s="15">
        <v>2</v>
      </c>
      <c r="H308" s="15">
        <v>30</v>
      </c>
      <c r="I308" s="15" t="s">
        <v>452</v>
      </c>
      <c r="J308" s="73" t="s">
        <v>443</v>
      </c>
      <c r="K308" s="73" t="s">
        <v>1297</v>
      </c>
      <c r="L308" s="15" t="s">
        <v>789</v>
      </c>
      <c r="M308" s="20" t="str">
        <f t="shared" si="105"/>
        <v>N</v>
      </c>
      <c r="N308" s="15" t="s">
        <v>790</v>
      </c>
      <c r="O308" s="20" t="str">
        <f t="shared" si="106"/>
        <v>Y</v>
      </c>
      <c r="P308" s="15" t="s">
        <v>789</v>
      </c>
      <c r="Q308" s="20" t="str">
        <f t="shared" si="107"/>
        <v>N</v>
      </c>
      <c r="R308" s="15">
        <v>1</v>
      </c>
      <c r="S308" s="323" t="s">
        <v>645</v>
      </c>
      <c r="T308" s="323" t="s">
        <v>1105</v>
      </c>
      <c r="U308" s="15" t="s">
        <v>818</v>
      </c>
      <c r="V308" s="15" t="s">
        <v>824</v>
      </c>
      <c r="W308" s="15" t="s">
        <v>824</v>
      </c>
    </row>
    <row r="309" spans="1:23" s="91" customFormat="1" ht="154.94999999999999" customHeight="1" x14ac:dyDescent="0.3">
      <c r="A309" s="15" t="s">
        <v>364</v>
      </c>
      <c r="B309" s="72" t="s">
        <v>643</v>
      </c>
      <c r="C309" s="72" t="s">
        <v>660</v>
      </c>
      <c r="D309" s="58" t="s">
        <v>449</v>
      </c>
      <c r="E309" s="72" t="s">
        <v>529</v>
      </c>
      <c r="F309" s="59">
        <v>1</v>
      </c>
      <c r="G309" s="58">
        <v>12</v>
      </c>
      <c r="H309" s="58">
        <v>20</v>
      </c>
      <c r="I309" s="58" t="s">
        <v>452</v>
      </c>
      <c r="J309" s="77" t="s">
        <v>428</v>
      </c>
      <c r="K309" s="72" t="s">
        <v>454</v>
      </c>
      <c r="L309" s="15" t="s">
        <v>790</v>
      </c>
      <c r="M309" s="20" t="str">
        <f t="shared" si="105"/>
        <v>Y</v>
      </c>
      <c r="N309" s="15" t="s">
        <v>789</v>
      </c>
      <c r="O309" s="20" t="str">
        <f t="shared" si="106"/>
        <v>N</v>
      </c>
      <c r="P309" s="15" t="s">
        <v>789</v>
      </c>
      <c r="Q309" s="20" t="str">
        <f t="shared" si="107"/>
        <v>N</v>
      </c>
      <c r="R309" s="15">
        <v>1</v>
      </c>
      <c r="S309" s="323" t="s">
        <v>648</v>
      </c>
      <c r="T309" s="323" t="s">
        <v>1105</v>
      </c>
      <c r="U309" s="341" t="s">
        <v>818</v>
      </c>
      <c r="V309" s="406" t="s">
        <v>818</v>
      </c>
      <c r="W309" s="341" t="s">
        <v>818</v>
      </c>
    </row>
    <row r="310" spans="1:23" s="91" customFormat="1" ht="177.75" customHeight="1" x14ac:dyDescent="0.3">
      <c r="A310" s="15" t="s">
        <v>364</v>
      </c>
      <c r="B310" s="72" t="s">
        <v>612</v>
      </c>
      <c r="C310" s="72" t="s">
        <v>632</v>
      </c>
      <c r="D310" s="58" t="s">
        <v>449</v>
      </c>
      <c r="E310" s="73" t="s">
        <v>531</v>
      </c>
      <c r="F310" s="17">
        <v>0.33</v>
      </c>
      <c r="G310" s="15">
        <v>1</v>
      </c>
      <c r="H310" s="15">
        <v>15</v>
      </c>
      <c r="I310" s="15" t="s">
        <v>452</v>
      </c>
      <c r="J310" s="77" t="s">
        <v>532</v>
      </c>
      <c r="K310" s="73" t="s">
        <v>454</v>
      </c>
      <c r="L310" s="15" t="s">
        <v>790</v>
      </c>
      <c r="M310" s="20" t="str">
        <f t="shared" si="105"/>
        <v>Y</v>
      </c>
      <c r="N310" s="15" t="s">
        <v>789</v>
      </c>
      <c r="O310" s="20" t="str">
        <f t="shared" si="106"/>
        <v>N</v>
      </c>
      <c r="P310" s="15" t="s">
        <v>789</v>
      </c>
      <c r="Q310" s="20" t="str">
        <f t="shared" si="107"/>
        <v>N</v>
      </c>
      <c r="R310" s="15">
        <v>1</v>
      </c>
      <c r="S310" s="56" t="s">
        <v>568</v>
      </c>
      <c r="T310" s="323" t="s">
        <v>1115</v>
      </c>
      <c r="U310" s="15" t="s">
        <v>815</v>
      </c>
      <c r="V310" s="15" t="s">
        <v>818</v>
      </c>
      <c r="W310" s="15" t="s">
        <v>818</v>
      </c>
    </row>
    <row r="311" spans="1:23" s="91" customFormat="1" ht="36.6" customHeight="1" x14ac:dyDescent="0.3">
      <c r="A311" s="15" t="s">
        <v>364</v>
      </c>
      <c r="B311" s="72" t="s">
        <v>553</v>
      </c>
      <c r="C311" s="72" t="s">
        <v>598</v>
      </c>
      <c r="D311" s="58" t="s">
        <v>449</v>
      </c>
      <c r="E311" s="73" t="s">
        <v>565</v>
      </c>
      <c r="F311" s="17">
        <v>0.7</v>
      </c>
      <c r="G311" s="15">
        <v>1</v>
      </c>
      <c r="H311" s="15">
        <v>15</v>
      </c>
      <c r="I311" s="15" t="s">
        <v>452</v>
      </c>
      <c r="J311" s="77" t="s">
        <v>428</v>
      </c>
      <c r="K311" s="73" t="s">
        <v>454</v>
      </c>
      <c r="L311" s="15" t="s">
        <v>790</v>
      </c>
      <c r="M311" s="20" t="str">
        <f t="shared" si="105"/>
        <v>Y</v>
      </c>
      <c r="N311" s="15" t="s">
        <v>789</v>
      </c>
      <c r="O311" s="20" t="str">
        <f t="shared" si="106"/>
        <v>N</v>
      </c>
      <c r="P311" s="15" t="s">
        <v>789</v>
      </c>
      <c r="Q311" s="20" t="str">
        <f t="shared" si="107"/>
        <v>N</v>
      </c>
      <c r="R311" s="15">
        <v>1</v>
      </c>
      <c r="S311" s="323" t="s">
        <v>599</v>
      </c>
      <c r="T311" s="347" t="s">
        <v>1105</v>
      </c>
      <c r="U311" s="341" t="s">
        <v>818</v>
      </c>
      <c r="V311" s="341" t="s">
        <v>818</v>
      </c>
      <c r="W311" s="341" t="s">
        <v>818</v>
      </c>
    </row>
    <row r="312" spans="1:23" s="91" customFormat="1" ht="115.2" x14ac:dyDescent="0.3">
      <c r="A312" s="15" t="s">
        <v>364</v>
      </c>
      <c r="B312" s="72" t="s">
        <v>612</v>
      </c>
      <c r="C312" s="72" t="s">
        <v>632</v>
      </c>
      <c r="D312" s="58" t="s">
        <v>449</v>
      </c>
      <c r="E312" s="77" t="s">
        <v>1289</v>
      </c>
      <c r="F312" s="16">
        <v>0.8</v>
      </c>
      <c r="G312" s="15">
        <v>10</v>
      </c>
      <c r="H312" s="15">
        <v>60</v>
      </c>
      <c r="I312" s="15" t="s">
        <v>452</v>
      </c>
      <c r="J312" s="77" t="s">
        <v>902</v>
      </c>
      <c r="K312" s="73" t="s">
        <v>454</v>
      </c>
      <c r="L312" s="15" t="s">
        <v>790</v>
      </c>
      <c r="M312" s="20" t="str">
        <f t="shared" si="105"/>
        <v>Y</v>
      </c>
      <c r="N312" s="15" t="s">
        <v>789</v>
      </c>
      <c r="O312" s="20" t="str">
        <f t="shared" si="106"/>
        <v>N</v>
      </c>
      <c r="P312" s="15" t="s">
        <v>789</v>
      </c>
      <c r="Q312" s="20" t="str">
        <f t="shared" si="107"/>
        <v>N</v>
      </c>
      <c r="R312" s="15">
        <v>1</v>
      </c>
      <c r="S312" s="323" t="s">
        <v>636</v>
      </c>
      <c r="T312" s="323" t="s">
        <v>1105</v>
      </c>
      <c r="U312" s="15" t="s">
        <v>818</v>
      </c>
      <c r="V312" s="15" t="s">
        <v>818</v>
      </c>
      <c r="W312" s="15" t="s">
        <v>824</v>
      </c>
    </row>
    <row r="313" spans="1:23" s="91" customFormat="1" ht="129.6" x14ac:dyDescent="0.3">
      <c r="A313" s="15" t="s">
        <v>364</v>
      </c>
      <c r="B313" s="72" t="s">
        <v>612</v>
      </c>
      <c r="C313" s="72" t="s">
        <v>632</v>
      </c>
      <c r="D313" s="58" t="s">
        <v>449</v>
      </c>
      <c r="E313" s="73" t="s">
        <v>412</v>
      </c>
      <c r="F313" s="17">
        <v>0.75</v>
      </c>
      <c r="G313" s="15">
        <v>12</v>
      </c>
      <c r="H313" s="15">
        <v>60</v>
      </c>
      <c r="I313" s="15" t="s">
        <v>452</v>
      </c>
      <c r="J313" s="73" t="s">
        <v>443</v>
      </c>
      <c r="K313" s="73" t="s">
        <v>412</v>
      </c>
      <c r="L313" s="15" t="s">
        <v>789</v>
      </c>
      <c r="M313" s="20" t="str">
        <f t="shared" si="105"/>
        <v>N</v>
      </c>
      <c r="N313" s="15" t="s">
        <v>790</v>
      </c>
      <c r="O313" s="20" t="str">
        <f t="shared" si="106"/>
        <v>Y</v>
      </c>
      <c r="P313" s="15" t="s">
        <v>790</v>
      </c>
      <c r="Q313" s="20" t="str">
        <f t="shared" si="107"/>
        <v>Y</v>
      </c>
      <c r="R313" s="15">
        <v>1</v>
      </c>
      <c r="S313" s="56" t="s">
        <v>628</v>
      </c>
      <c r="T313" s="347" t="s">
        <v>1112</v>
      </c>
      <c r="U313" s="341" t="s">
        <v>818</v>
      </c>
      <c r="V313" s="341" t="s">
        <v>815</v>
      </c>
      <c r="W313" s="341" t="s">
        <v>824</v>
      </c>
    </row>
    <row r="314" spans="1:23" s="91" customFormat="1" ht="115.2" x14ac:dyDescent="0.3">
      <c r="A314" s="15" t="s">
        <v>364</v>
      </c>
      <c r="B314" s="72" t="s">
        <v>612</v>
      </c>
      <c r="C314" s="72" t="s">
        <v>632</v>
      </c>
      <c r="D314" s="58" t="s">
        <v>449</v>
      </c>
      <c r="E314" s="73" t="s">
        <v>571</v>
      </c>
      <c r="F314" s="17">
        <v>0.05</v>
      </c>
      <c r="G314" s="15">
        <v>12</v>
      </c>
      <c r="H314" s="26">
        <v>60</v>
      </c>
      <c r="I314" s="26" t="s">
        <v>452</v>
      </c>
      <c r="J314" s="77" t="s">
        <v>901</v>
      </c>
      <c r="K314" s="77" t="s">
        <v>454</v>
      </c>
      <c r="L314" s="15" t="s">
        <v>790</v>
      </c>
      <c r="M314" s="20" t="str">
        <f t="shared" si="105"/>
        <v>Y</v>
      </c>
      <c r="N314" s="15" t="s">
        <v>790</v>
      </c>
      <c r="O314" s="20" t="str">
        <f t="shared" si="106"/>
        <v>Y</v>
      </c>
      <c r="P314" s="15" t="s">
        <v>789</v>
      </c>
      <c r="Q314" s="20" t="str">
        <f t="shared" si="107"/>
        <v>N</v>
      </c>
      <c r="R314" s="26">
        <v>1</v>
      </c>
      <c r="S314" s="323" t="s">
        <v>1100</v>
      </c>
      <c r="T314" s="347" t="s">
        <v>1107</v>
      </c>
      <c r="U314" s="341" t="s">
        <v>821</v>
      </c>
      <c r="V314" s="341" t="s">
        <v>1114</v>
      </c>
      <c r="W314" s="341" t="s">
        <v>1114</v>
      </c>
    </row>
    <row r="315" spans="1:23" s="91" customFormat="1" ht="64.05" customHeight="1" x14ac:dyDescent="0.3">
      <c r="A315" s="15" t="s">
        <v>364</v>
      </c>
      <c r="B315" s="72" t="s">
        <v>612</v>
      </c>
      <c r="C315" s="72" t="s">
        <v>632</v>
      </c>
      <c r="D315" s="58" t="s">
        <v>449</v>
      </c>
      <c r="E315" s="72" t="s">
        <v>487</v>
      </c>
      <c r="F315" s="59">
        <v>0.2</v>
      </c>
      <c r="G315" s="58">
        <v>6</v>
      </c>
      <c r="H315" s="58">
        <v>60</v>
      </c>
      <c r="I315" s="58" t="s">
        <v>452</v>
      </c>
      <c r="J315" s="73" t="s">
        <v>433</v>
      </c>
      <c r="K315" s="72" t="s">
        <v>454</v>
      </c>
      <c r="L315" s="15" t="s">
        <v>789</v>
      </c>
      <c r="M315" s="20" t="str">
        <f t="shared" si="105"/>
        <v>N</v>
      </c>
      <c r="N315" s="15" t="s">
        <v>789</v>
      </c>
      <c r="O315" s="20" t="str">
        <f t="shared" si="106"/>
        <v>N</v>
      </c>
      <c r="P315" s="15" t="s">
        <v>790</v>
      </c>
      <c r="Q315" s="20" t="str">
        <f t="shared" si="107"/>
        <v>Y</v>
      </c>
      <c r="R315" s="15">
        <v>1</v>
      </c>
      <c r="S315" s="323" t="s">
        <v>629</v>
      </c>
      <c r="T315" s="347" t="s">
        <v>1105</v>
      </c>
      <c r="U315" s="15" t="s">
        <v>1114</v>
      </c>
      <c r="V315" s="15" t="s">
        <v>1114</v>
      </c>
      <c r="W315" s="15" t="s">
        <v>1114</v>
      </c>
    </row>
    <row r="316" spans="1:23" s="91" customFormat="1" ht="103.05" customHeight="1" x14ac:dyDescent="0.3">
      <c r="A316" s="15" t="s">
        <v>364</v>
      </c>
      <c r="B316" s="72" t="s">
        <v>612</v>
      </c>
      <c r="C316" s="72" t="s">
        <v>632</v>
      </c>
      <c r="D316" s="58" t="s">
        <v>449</v>
      </c>
      <c r="E316" s="75" t="s">
        <v>500</v>
      </c>
      <c r="F316" s="59">
        <v>0.2</v>
      </c>
      <c r="G316" s="58">
        <v>10</v>
      </c>
      <c r="H316" s="58">
        <v>60</v>
      </c>
      <c r="I316" s="58" t="s">
        <v>452</v>
      </c>
      <c r="J316" s="73" t="s">
        <v>433</v>
      </c>
      <c r="K316" s="72" t="s">
        <v>454</v>
      </c>
      <c r="L316" s="15" t="s">
        <v>789</v>
      </c>
      <c r="M316" s="20" t="str">
        <f t="shared" si="105"/>
        <v>N</v>
      </c>
      <c r="N316" s="15" t="s">
        <v>789</v>
      </c>
      <c r="O316" s="20" t="str">
        <f t="shared" si="106"/>
        <v>N</v>
      </c>
      <c r="P316" s="15" t="s">
        <v>790</v>
      </c>
      <c r="Q316" s="20" t="str">
        <f t="shared" si="107"/>
        <v>Y</v>
      </c>
      <c r="R316" s="15">
        <v>0.2</v>
      </c>
      <c r="S316" s="323" t="s">
        <v>630</v>
      </c>
      <c r="T316" s="347" t="s">
        <v>1105</v>
      </c>
      <c r="U316" s="15" t="s">
        <v>824</v>
      </c>
      <c r="V316" s="15" t="s">
        <v>1114</v>
      </c>
      <c r="W316" s="15" t="s">
        <v>1114</v>
      </c>
    </row>
    <row r="317" spans="1:23" s="91" customFormat="1" ht="72" x14ac:dyDescent="0.3">
      <c r="A317" s="15" t="s">
        <v>364</v>
      </c>
      <c r="B317" s="72" t="s">
        <v>612</v>
      </c>
      <c r="C317" s="72" t="s">
        <v>632</v>
      </c>
      <c r="D317" s="58" t="s">
        <v>449</v>
      </c>
      <c r="E317" s="77" t="s">
        <v>1303</v>
      </c>
      <c r="F317" s="16">
        <v>0.4</v>
      </c>
      <c r="G317" s="15">
        <v>1</v>
      </c>
      <c r="H317" s="15">
        <v>15</v>
      </c>
      <c r="I317" s="15" t="s">
        <v>452</v>
      </c>
      <c r="J317" s="77" t="s">
        <v>433</v>
      </c>
      <c r="K317" s="73" t="s">
        <v>454</v>
      </c>
      <c r="L317" s="15" t="s">
        <v>789</v>
      </c>
      <c r="M317" s="20" t="str">
        <f t="shared" si="105"/>
        <v>N</v>
      </c>
      <c r="N317" s="15" t="s">
        <v>790</v>
      </c>
      <c r="O317" s="20" t="str">
        <f t="shared" si="106"/>
        <v>Y</v>
      </c>
      <c r="P317" s="15" t="s">
        <v>789</v>
      </c>
      <c r="Q317" s="20" t="str">
        <f t="shared" si="107"/>
        <v>N</v>
      </c>
      <c r="R317" s="15">
        <v>1</v>
      </c>
      <c r="S317" s="323" t="s">
        <v>574</v>
      </c>
      <c r="T317" s="347" t="s">
        <v>1105</v>
      </c>
      <c r="U317" s="341" t="s">
        <v>818</v>
      </c>
      <c r="V317" s="341" t="s">
        <v>818</v>
      </c>
      <c r="W317" s="341" t="s">
        <v>818</v>
      </c>
    </row>
    <row r="318" spans="1:23" s="91" customFormat="1" ht="57.6" x14ac:dyDescent="0.3">
      <c r="A318" s="15" t="s">
        <v>364</v>
      </c>
      <c r="B318" s="72" t="s">
        <v>612</v>
      </c>
      <c r="C318" s="72" t="s">
        <v>632</v>
      </c>
      <c r="D318" s="58" t="s">
        <v>449</v>
      </c>
      <c r="E318" s="77" t="s">
        <v>1303</v>
      </c>
      <c r="F318" s="16">
        <v>0.16</v>
      </c>
      <c r="G318" s="15">
        <v>3</v>
      </c>
      <c r="H318" s="15">
        <v>15</v>
      </c>
      <c r="I318" s="15" t="s">
        <v>452</v>
      </c>
      <c r="J318" s="77" t="s">
        <v>433</v>
      </c>
      <c r="K318" s="73" t="s">
        <v>454</v>
      </c>
      <c r="L318" s="15" t="s">
        <v>789</v>
      </c>
      <c r="M318" s="20" t="str">
        <f t="shared" si="105"/>
        <v>N</v>
      </c>
      <c r="N318" s="15" t="s">
        <v>790</v>
      </c>
      <c r="O318" s="20" t="str">
        <f t="shared" si="106"/>
        <v>Y</v>
      </c>
      <c r="P318" s="15" t="s">
        <v>789</v>
      </c>
      <c r="Q318" s="20" t="str">
        <f t="shared" si="107"/>
        <v>N</v>
      </c>
      <c r="R318" s="15">
        <v>1</v>
      </c>
      <c r="S318" s="323" t="s">
        <v>575</v>
      </c>
      <c r="T318" s="347" t="s">
        <v>1105</v>
      </c>
      <c r="U318" s="341" t="s">
        <v>818</v>
      </c>
      <c r="V318" s="341" t="s">
        <v>818</v>
      </c>
      <c r="W318" s="341" t="s">
        <v>818</v>
      </c>
    </row>
    <row r="319" spans="1:23" s="91" customFormat="1" ht="72" x14ac:dyDescent="0.3">
      <c r="A319" s="15" t="s">
        <v>364</v>
      </c>
      <c r="B319" s="72" t="s">
        <v>612</v>
      </c>
      <c r="C319" s="72" t="s">
        <v>632</v>
      </c>
      <c r="D319" s="58" t="s">
        <v>449</v>
      </c>
      <c r="E319" s="73" t="s">
        <v>540</v>
      </c>
      <c r="F319" s="16">
        <v>0.8</v>
      </c>
      <c r="G319" s="15">
        <v>10</v>
      </c>
      <c r="H319" s="15">
        <v>60</v>
      </c>
      <c r="I319" s="15" t="s">
        <v>452</v>
      </c>
      <c r="J319" s="77" t="s">
        <v>433</v>
      </c>
      <c r="K319" s="73" t="s">
        <v>454</v>
      </c>
      <c r="L319" s="15" t="s">
        <v>790</v>
      </c>
      <c r="M319" s="20" t="str">
        <f t="shared" si="105"/>
        <v>Y</v>
      </c>
      <c r="N319" s="15" t="s">
        <v>790</v>
      </c>
      <c r="O319" s="20" t="str">
        <f t="shared" si="106"/>
        <v>Y</v>
      </c>
      <c r="P319" s="15" t="s">
        <v>789</v>
      </c>
      <c r="Q319" s="20" t="str">
        <f t="shared" si="107"/>
        <v>N</v>
      </c>
      <c r="R319" s="15">
        <v>1</v>
      </c>
      <c r="S319" s="323" t="s">
        <v>576</v>
      </c>
      <c r="T319" s="347" t="s">
        <v>1105</v>
      </c>
      <c r="U319" s="341" t="s">
        <v>818</v>
      </c>
      <c r="V319" s="341" t="s">
        <v>1114</v>
      </c>
      <c r="W319" s="341" t="s">
        <v>1114</v>
      </c>
    </row>
    <row r="320" spans="1:23" s="91" customFormat="1" ht="86.4" x14ac:dyDescent="0.3">
      <c r="A320" s="15" t="s">
        <v>364</v>
      </c>
      <c r="B320" s="72" t="s">
        <v>612</v>
      </c>
      <c r="C320" s="72" t="s">
        <v>632</v>
      </c>
      <c r="D320" s="58" t="s">
        <v>449</v>
      </c>
      <c r="E320" s="72" t="s">
        <v>413</v>
      </c>
      <c r="F320" s="16">
        <v>0.6</v>
      </c>
      <c r="G320" s="58">
        <v>10</v>
      </c>
      <c r="H320" s="58">
        <v>60</v>
      </c>
      <c r="I320" s="58" t="s">
        <v>452</v>
      </c>
      <c r="J320" s="73" t="s">
        <v>443</v>
      </c>
      <c r="K320" s="77" t="s">
        <v>413</v>
      </c>
      <c r="L320" s="15" t="s">
        <v>790</v>
      </c>
      <c r="M320" s="20" t="str">
        <f t="shared" si="105"/>
        <v>Y</v>
      </c>
      <c r="N320" s="15" t="s">
        <v>790</v>
      </c>
      <c r="O320" s="20" t="str">
        <f t="shared" si="106"/>
        <v>Y</v>
      </c>
      <c r="P320" s="15" t="s">
        <v>789</v>
      </c>
      <c r="Q320" s="20" t="str">
        <f t="shared" si="107"/>
        <v>N</v>
      </c>
      <c r="R320" s="15">
        <f>1/3</f>
        <v>0.33333333333333331</v>
      </c>
      <c r="S320" s="323" t="s">
        <v>577</v>
      </c>
      <c r="T320" s="347" t="s">
        <v>1105</v>
      </c>
      <c r="U320" s="341" t="s">
        <v>818</v>
      </c>
      <c r="V320" s="341" t="s">
        <v>1114</v>
      </c>
      <c r="W320" s="341" t="s">
        <v>1114</v>
      </c>
    </row>
    <row r="321" spans="1:23" s="91" customFormat="1" ht="72" x14ac:dyDescent="0.3">
      <c r="A321" s="15" t="s">
        <v>364</v>
      </c>
      <c r="B321" s="72" t="s">
        <v>612</v>
      </c>
      <c r="C321" s="72" t="s">
        <v>632</v>
      </c>
      <c r="D321" s="58" t="s">
        <v>449</v>
      </c>
      <c r="E321" s="72" t="s">
        <v>578</v>
      </c>
      <c r="F321" s="16">
        <v>0.3</v>
      </c>
      <c r="G321" s="58">
        <v>10</v>
      </c>
      <c r="H321" s="58">
        <v>60</v>
      </c>
      <c r="I321" s="58" t="s">
        <v>452</v>
      </c>
      <c r="J321" s="73" t="s">
        <v>443</v>
      </c>
      <c r="K321" s="77" t="s">
        <v>578</v>
      </c>
      <c r="L321" s="15" t="s">
        <v>790</v>
      </c>
      <c r="M321" s="20" t="str">
        <f t="shared" si="105"/>
        <v>Y</v>
      </c>
      <c r="N321" s="15" t="s">
        <v>790</v>
      </c>
      <c r="O321" s="20" t="str">
        <f t="shared" si="106"/>
        <v>Y</v>
      </c>
      <c r="P321" s="15" t="s">
        <v>789</v>
      </c>
      <c r="Q321" s="20" t="str">
        <f t="shared" si="107"/>
        <v>N</v>
      </c>
      <c r="R321" s="15">
        <f>1/6</f>
        <v>0.16666666666666666</v>
      </c>
      <c r="S321" s="323" t="s">
        <v>579</v>
      </c>
      <c r="T321" s="347" t="s">
        <v>1105</v>
      </c>
      <c r="U321" s="341" t="s">
        <v>818</v>
      </c>
      <c r="V321" s="341" t="s">
        <v>1114</v>
      </c>
      <c r="W321" s="341" t="s">
        <v>1114</v>
      </c>
    </row>
    <row r="322" spans="1:23" s="91" customFormat="1" ht="100.8" x14ac:dyDescent="0.3">
      <c r="A322" s="15" t="s">
        <v>364</v>
      </c>
      <c r="B322" s="72" t="s">
        <v>612</v>
      </c>
      <c r="C322" s="72" t="s">
        <v>632</v>
      </c>
      <c r="D322" s="58" t="s">
        <v>449</v>
      </c>
      <c r="E322" s="438" t="s">
        <v>1288</v>
      </c>
      <c r="F322" s="16">
        <v>0.1</v>
      </c>
      <c r="G322" s="58">
        <v>3</v>
      </c>
      <c r="H322" s="58">
        <v>60</v>
      </c>
      <c r="I322" s="58" t="s">
        <v>452</v>
      </c>
      <c r="J322" s="77" t="s">
        <v>902</v>
      </c>
      <c r="K322" s="72" t="s">
        <v>454</v>
      </c>
      <c r="L322" s="15" t="s">
        <v>790</v>
      </c>
      <c r="M322" s="20" t="str">
        <f t="shared" si="105"/>
        <v>Y</v>
      </c>
      <c r="N322" s="15" t="s">
        <v>789</v>
      </c>
      <c r="O322" s="20" t="str">
        <f t="shared" si="106"/>
        <v>N</v>
      </c>
      <c r="P322" s="15" t="s">
        <v>789</v>
      </c>
      <c r="Q322" s="20" t="str">
        <f t="shared" si="107"/>
        <v>N</v>
      </c>
      <c r="R322" s="15">
        <v>1</v>
      </c>
      <c r="S322" s="323" t="s">
        <v>604</v>
      </c>
      <c r="T322" s="347" t="s">
        <v>1105</v>
      </c>
      <c r="U322" s="341" t="s">
        <v>818</v>
      </c>
      <c r="V322" s="341" t="s">
        <v>818</v>
      </c>
      <c r="W322" s="341" t="s">
        <v>1114</v>
      </c>
    </row>
    <row r="323" spans="1:23" s="65" customFormat="1" ht="57.6" x14ac:dyDescent="0.3">
      <c r="A323" s="26" t="s">
        <v>9</v>
      </c>
      <c r="B323" s="72" t="s">
        <v>612</v>
      </c>
      <c r="C323" s="72" t="s">
        <v>637</v>
      </c>
      <c r="D323" s="58" t="s">
        <v>449</v>
      </c>
      <c r="E323" s="77" t="s">
        <v>493</v>
      </c>
      <c r="F323" s="27">
        <v>1</v>
      </c>
      <c r="G323" s="26" t="s">
        <v>454</v>
      </c>
      <c r="H323" s="26" t="s">
        <v>454</v>
      </c>
      <c r="I323" s="26" t="s">
        <v>454</v>
      </c>
      <c r="J323" s="77" t="s">
        <v>454</v>
      </c>
      <c r="K323" s="77" t="s">
        <v>454</v>
      </c>
      <c r="L323" s="15" t="s">
        <v>790</v>
      </c>
      <c r="M323" s="20" t="str">
        <f t="shared" si="105"/>
        <v>Y</v>
      </c>
      <c r="N323" s="15" t="s">
        <v>790</v>
      </c>
      <c r="O323" s="20" t="str">
        <f t="shared" si="106"/>
        <v>Y</v>
      </c>
      <c r="P323" s="15" t="s">
        <v>789</v>
      </c>
      <c r="Q323" s="20" t="str">
        <f t="shared" si="107"/>
        <v>N</v>
      </c>
      <c r="R323" s="26" t="s">
        <v>454</v>
      </c>
      <c r="S323" s="432" t="s">
        <v>516</v>
      </c>
      <c r="T323" s="347" t="s">
        <v>1105</v>
      </c>
      <c r="U323" s="341" t="s">
        <v>818</v>
      </c>
      <c r="V323" s="341" t="s">
        <v>1105</v>
      </c>
      <c r="W323" s="341" t="s">
        <v>1105</v>
      </c>
    </row>
    <row r="324" spans="1:23" s="65" customFormat="1" ht="86.4" x14ac:dyDescent="0.3">
      <c r="A324" s="26" t="s">
        <v>9</v>
      </c>
      <c r="B324" s="72" t="s">
        <v>612</v>
      </c>
      <c r="C324" s="72" t="s">
        <v>637</v>
      </c>
      <c r="D324" s="58" t="s">
        <v>449</v>
      </c>
      <c r="E324" s="77" t="s">
        <v>521</v>
      </c>
      <c r="F324" s="24">
        <v>0.65</v>
      </c>
      <c r="G324" s="26" t="s">
        <v>454</v>
      </c>
      <c r="H324" s="26" t="s">
        <v>454</v>
      </c>
      <c r="I324" s="26" t="s">
        <v>454</v>
      </c>
      <c r="J324" s="77" t="s">
        <v>454</v>
      </c>
      <c r="K324" s="77" t="s">
        <v>454</v>
      </c>
      <c r="L324" s="15" t="s">
        <v>790</v>
      </c>
      <c r="M324" s="20" t="str">
        <f t="shared" si="105"/>
        <v>Y</v>
      </c>
      <c r="N324" s="15" t="s">
        <v>790</v>
      </c>
      <c r="O324" s="20" t="str">
        <f t="shared" si="106"/>
        <v>Y</v>
      </c>
      <c r="P324" s="15" t="s">
        <v>789</v>
      </c>
      <c r="Q324" s="20" t="str">
        <f t="shared" si="107"/>
        <v>N</v>
      </c>
      <c r="R324" s="26" t="s">
        <v>454</v>
      </c>
      <c r="S324" s="79" t="s">
        <v>522</v>
      </c>
      <c r="T324" s="417" t="s">
        <v>1236</v>
      </c>
      <c r="U324" s="341" t="s">
        <v>815</v>
      </c>
      <c r="V324" s="15" t="s">
        <v>1105</v>
      </c>
      <c r="W324" s="15" t="s">
        <v>1105</v>
      </c>
    </row>
    <row r="325" spans="1:23" s="65" customFormat="1" ht="100.8" x14ac:dyDescent="0.3">
      <c r="A325" s="26" t="s">
        <v>9</v>
      </c>
      <c r="B325" s="72" t="s">
        <v>612</v>
      </c>
      <c r="C325" s="72" t="s">
        <v>637</v>
      </c>
      <c r="D325" s="58" t="s">
        <v>449</v>
      </c>
      <c r="E325" s="77" t="s">
        <v>523</v>
      </c>
      <c r="F325" s="24">
        <v>0.05</v>
      </c>
      <c r="G325" s="26" t="s">
        <v>454</v>
      </c>
      <c r="H325" s="26" t="s">
        <v>454</v>
      </c>
      <c r="I325" s="26" t="s">
        <v>454</v>
      </c>
      <c r="J325" s="77" t="s">
        <v>454</v>
      </c>
      <c r="K325" s="77" t="s">
        <v>454</v>
      </c>
      <c r="L325" s="15" t="s">
        <v>790</v>
      </c>
      <c r="M325" s="20" t="str">
        <f t="shared" si="105"/>
        <v>Y</v>
      </c>
      <c r="N325" s="15" t="s">
        <v>790</v>
      </c>
      <c r="O325" s="20" t="str">
        <f t="shared" si="106"/>
        <v>Y</v>
      </c>
      <c r="P325" s="15" t="s">
        <v>789</v>
      </c>
      <c r="Q325" s="20" t="str">
        <f t="shared" si="107"/>
        <v>N</v>
      </c>
      <c r="R325" s="26" t="s">
        <v>454</v>
      </c>
      <c r="S325" s="79" t="s">
        <v>549</v>
      </c>
      <c r="T325" s="417" t="s">
        <v>1237</v>
      </c>
      <c r="U325" s="341" t="s">
        <v>815</v>
      </c>
      <c r="V325" s="15" t="s">
        <v>1105</v>
      </c>
      <c r="W325" s="15" t="s">
        <v>1105</v>
      </c>
    </row>
    <row r="326" spans="1:23" s="65" customFormat="1" ht="72" x14ac:dyDescent="0.3">
      <c r="A326" s="26" t="s">
        <v>9</v>
      </c>
      <c r="B326" s="72" t="s">
        <v>612</v>
      </c>
      <c r="C326" s="72" t="s">
        <v>637</v>
      </c>
      <c r="D326" s="58" t="s">
        <v>449</v>
      </c>
      <c r="E326" s="77" t="s">
        <v>1302</v>
      </c>
      <c r="F326" s="24">
        <v>0.25</v>
      </c>
      <c r="G326" s="26">
        <v>1</v>
      </c>
      <c r="H326" s="26">
        <v>120</v>
      </c>
      <c r="I326" s="26" t="s">
        <v>452</v>
      </c>
      <c r="J326" s="77" t="s">
        <v>443</v>
      </c>
      <c r="K326" s="77" t="s">
        <v>555</v>
      </c>
      <c r="L326" s="15" t="s">
        <v>789</v>
      </c>
      <c r="M326" s="20" t="str">
        <f t="shared" si="105"/>
        <v>N</v>
      </c>
      <c r="N326" s="15" t="s">
        <v>790</v>
      </c>
      <c r="O326" s="20" t="str">
        <f t="shared" si="106"/>
        <v>Y</v>
      </c>
      <c r="P326" s="15" t="s">
        <v>789</v>
      </c>
      <c r="Q326" s="20" t="str">
        <f t="shared" si="107"/>
        <v>N</v>
      </c>
      <c r="R326" s="26">
        <v>1</v>
      </c>
      <c r="S326" s="432" t="s">
        <v>556</v>
      </c>
      <c r="T326" s="347" t="s">
        <v>1109</v>
      </c>
      <c r="U326" s="341" t="s">
        <v>815</v>
      </c>
      <c r="V326" s="341" t="s">
        <v>818</v>
      </c>
      <c r="W326" s="341" t="s">
        <v>818</v>
      </c>
    </row>
    <row r="327" spans="1:23" s="65" customFormat="1" ht="181.05" customHeight="1" x14ac:dyDescent="0.3">
      <c r="A327" s="26" t="s">
        <v>9</v>
      </c>
      <c r="B327" s="72" t="s">
        <v>612</v>
      </c>
      <c r="C327" s="72" t="s">
        <v>637</v>
      </c>
      <c r="D327" s="58" t="s">
        <v>449</v>
      </c>
      <c r="E327" s="77" t="s">
        <v>1294</v>
      </c>
      <c r="F327" s="27">
        <v>0.24</v>
      </c>
      <c r="G327" s="26">
        <v>1</v>
      </c>
      <c r="H327" s="26">
        <v>45</v>
      </c>
      <c r="I327" s="26" t="s">
        <v>452</v>
      </c>
      <c r="J327" s="77" t="s">
        <v>443</v>
      </c>
      <c r="K327" s="77" t="s">
        <v>1294</v>
      </c>
      <c r="L327" s="15" t="s">
        <v>789</v>
      </c>
      <c r="M327" s="20" t="str">
        <f t="shared" si="105"/>
        <v>N</v>
      </c>
      <c r="N327" s="15" t="s">
        <v>790</v>
      </c>
      <c r="O327" s="20" t="str">
        <f t="shared" si="106"/>
        <v>Y</v>
      </c>
      <c r="P327" s="15" t="s">
        <v>789</v>
      </c>
      <c r="Q327" s="20" t="str">
        <f t="shared" si="107"/>
        <v>N</v>
      </c>
      <c r="R327" s="26">
        <v>1</v>
      </c>
      <c r="S327" s="79" t="s">
        <v>557</v>
      </c>
      <c r="T327" s="323" t="s">
        <v>1124</v>
      </c>
      <c r="U327" s="15" t="s">
        <v>821</v>
      </c>
      <c r="V327" s="341" t="s">
        <v>818</v>
      </c>
      <c r="W327" s="341" t="s">
        <v>818</v>
      </c>
    </row>
    <row r="328" spans="1:23" s="65" customFormat="1" ht="43.2" x14ac:dyDescent="0.3">
      <c r="A328" s="26" t="s">
        <v>9</v>
      </c>
      <c r="B328" s="72" t="s">
        <v>612</v>
      </c>
      <c r="C328" s="72" t="s">
        <v>637</v>
      </c>
      <c r="D328" s="58" t="s">
        <v>449</v>
      </c>
      <c r="E328" s="77" t="s">
        <v>1295</v>
      </c>
      <c r="F328" s="27">
        <v>0.2</v>
      </c>
      <c r="G328" s="26">
        <v>1</v>
      </c>
      <c r="H328" s="26">
        <v>45</v>
      </c>
      <c r="I328" s="26" t="s">
        <v>452</v>
      </c>
      <c r="J328" s="77" t="s">
        <v>443</v>
      </c>
      <c r="K328" s="77" t="s">
        <v>1295</v>
      </c>
      <c r="L328" s="15" t="s">
        <v>789</v>
      </c>
      <c r="M328" s="20" t="str">
        <f t="shared" si="105"/>
        <v>N</v>
      </c>
      <c r="N328" s="15" t="s">
        <v>790</v>
      </c>
      <c r="O328" s="20" t="str">
        <f t="shared" si="106"/>
        <v>Y</v>
      </c>
      <c r="P328" s="15" t="s">
        <v>789</v>
      </c>
      <c r="Q328" s="20" t="str">
        <f t="shared" si="107"/>
        <v>N</v>
      </c>
      <c r="R328" s="26">
        <v>1</v>
      </c>
      <c r="S328" s="79" t="s">
        <v>610</v>
      </c>
      <c r="T328" s="347" t="s">
        <v>1105</v>
      </c>
      <c r="U328" s="341" t="s">
        <v>818</v>
      </c>
      <c r="V328" s="341" t="s">
        <v>818</v>
      </c>
      <c r="W328" s="341" t="s">
        <v>818</v>
      </c>
    </row>
    <row r="329" spans="1:23" s="65" customFormat="1" ht="72" x14ac:dyDescent="0.3">
      <c r="A329" s="26" t="s">
        <v>9</v>
      </c>
      <c r="B329" s="72" t="s">
        <v>612</v>
      </c>
      <c r="C329" s="72" t="s">
        <v>637</v>
      </c>
      <c r="D329" s="58" t="s">
        <v>449</v>
      </c>
      <c r="E329" s="77" t="s">
        <v>496</v>
      </c>
      <c r="F329" s="27">
        <v>0.24</v>
      </c>
      <c r="G329" s="26">
        <v>4</v>
      </c>
      <c r="H329" s="26">
        <v>120</v>
      </c>
      <c r="I329" s="26" t="s">
        <v>452</v>
      </c>
      <c r="J329" s="73" t="s">
        <v>424</v>
      </c>
      <c r="K329" s="77" t="s">
        <v>454</v>
      </c>
      <c r="L329" s="15" t="s">
        <v>789</v>
      </c>
      <c r="M329" s="20" t="str">
        <f t="shared" si="105"/>
        <v>N</v>
      </c>
      <c r="N329" s="15" t="s">
        <v>790</v>
      </c>
      <c r="O329" s="20" t="str">
        <f t="shared" si="106"/>
        <v>Y</v>
      </c>
      <c r="P329" s="15" t="s">
        <v>789</v>
      </c>
      <c r="Q329" s="20" t="str">
        <f t="shared" si="107"/>
        <v>N</v>
      </c>
      <c r="R329" s="26">
        <v>1</v>
      </c>
      <c r="S329" s="79" t="s">
        <v>638</v>
      </c>
      <c r="T329" s="323" t="s">
        <v>1138</v>
      </c>
      <c r="U329" s="341" t="s">
        <v>818</v>
      </c>
      <c r="V329" s="15" t="s">
        <v>818</v>
      </c>
      <c r="W329" s="15" t="s">
        <v>818</v>
      </c>
    </row>
    <row r="330" spans="1:23" s="65" customFormat="1" ht="158.4" x14ac:dyDescent="0.3">
      <c r="A330" s="26" t="s">
        <v>9</v>
      </c>
      <c r="B330" s="72" t="s">
        <v>612</v>
      </c>
      <c r="C330" s="72" t="s">
        <v>637</v>
      </c>
      <c r="D330" s="58" t="s">
        <v>449</v>
      </c>
      <c r="E330" s="77" t="s">
        <v>1292</v>
      </c>
      <c r="F330" s="27">
        <v>0.4</v>
      </c>
      <c r="G330" s="26">
        <v>6</v>
      </c>
      <c r="H330" s="26">
        <v>150</v>
      </c>
      <c r="I330" s="26" t="s">
        <v>452</v>
      </c>
      <c r="J330" s="77" t="s">
        <v>443</v>
      </c>
      <c r="K330" s="77" t="s">
        <v>1292</v>
      </c>
      <c r="L330" s="15" t="s">
        <v>789</v>
      </c>
      <c r="M330" s="20" t="str">
        <f t="shared" si="105"/>
        <v>N</v>
      </c>
      <c r="N330" s="15" t="s">
        <v>790</v>
      </c>
      <c r="O330" s="20" t="str">
        <f t="shared" si="106"/>
        <v>Y</v>
      </c>
      <c r="P330" s="15" t="s">
        <v>790</v>
      </c>
      <c r="Q330" s="20" t="str">
        <f t="shared" si="107"/>
        <v>Y</v>
      </c>
      <c r="R330" s="26">
        <v>1</v>
      </c>
      <c r="S330" s="79" t="s">
        <v>536</v>
      </c>
      <c r="T330" s="323" t="s">
        <v>1189</v>
      </c>
      <c r="U330" s="341" t="s">
        <v>818</v>
      </c>
      <c r="V330" s="341" t="s">
        <v>818</v>
      </c>
      <c r="W330" s="341" t="s">
        <v>815</v>
      </c>
    </row>
    <row r="331" spans="1:23" s="65" customFormat="1" ht="172.8" x14ac:dyDescent="0.3">
      <c r="A331" s="26" t="s">
        <v>9</v>
      </c>
      <c r="B331" s="72" t="s">
        <v>612</v>
      </c>
      <c r="C331" s="72" t="s">
        <v>637</v>
      </c>
      <c r="D331" s="58" t="s">
        <v>449</v>
      </c>
      <c r="E331" s="77" t="s">
        <v>1301</v>
      </c>
      <c r="F331" s="27">
        <v>0.3</v>
      </c>
      <c r="G331" s="26">
        <v>1</v>
      </c>
      <c r="H331" s="26">
        <v>9</v>
      </c>
      <c r="I331" s="26" t="s">
        <v>559</v>
      </c>
      <c r="J331" s="77" t="s">
        <v>443</v>
      </c>
      <c r="K331" s="77" t="s">
        <v>1301</v>
      </c>
      <c r="L331" s="15" t="s">
        <v>789</v>
      </c>
      <c r="M331" s="20" t="str">
        <f t="shared" si="105"/>
        <v>N</v>
      </c>
      <c r="N331" s="15" t="s">
        <v>790</v>
      </c>
      <c r="O331" s="20" t="str">
        <f t="shared" si="106"/>
        <v>Y</v>
      </c>
      <c r="P331" s="15" t="s">
        <v>789</v>
      </c>
      <c r="Q331" s="20" t="str">
        <f t="shared" si="107"/>
        <v>N</v>
      </c>
      <c r="R331" s="26">
        <v>1</v>
      </c>
      <c r="S331" s="79" t="s">
        <v>742</v>
      </c>
      <c r="T331" s="347" t="s">
        <v>1185</v>
      </c>
      <c r="U331" s="346" t="s">
        <v>818</v>
      </c>
      <c r="V331" s="346" t="s">
        <v>818</v>
      </c>
      <c r="W331" s="341" t="s">
        <v>1184</v>
      </c>
    </row>
    <row r="332" spans="1:23" s="65" customFormat="1" ht="158.4" x14ac:dyDescent="0.3">
      <c r="A332" s="26" t="s">
        <v>9</v>
      </c>
      <c r="B332" s="72" t="s">
        <v>612</v>
      </c>
      <c r="C332" s="72" t="s">
        <v>637</v>
      </c>
      <c r="D332" s="58" t="s">
        <v>449</v>
      </c>
      <c r="E332" s="77" t="s">
        <v>410</v>
      </c>
      <c r="F332" s="27">
        <v>0.4</v>
      </c>
      <c r="G332" s="26">
        <v>1</v>
      </c>
      <c r="H332" s="26">
        <v>90</v>
      </c>
      <c r="I332" s="26" t="s">
        <v>452</v>
      </c>
      <c r="J332" s="77" t="s">
        <v>443</v>
      </c>
      <c r="K332" s="77" t="s">
        <v>1309</v>
      </c>
      <c r="L332" s="15" t="s">
        <v>789</v>
      </c>
      <c r="M332" s="20" t="str">
        <f t="shared" si="105"/>
        <v>N</v>
      </c>
      <c r="N332" s="15" t="s">
        <v>790</v>
      </c>
      <c r="O332" s="20" t="str">
        <f t="shared" si="106"/>
        <v>Y</v>
      </c>
      <c r="P332" s="15" t="s">
        <v>789</v>
      </c>
      <c r="Q332" s="20" t="str">
        <f t="shared" si="107"/>
        <v>N</v>
      </c>
      <c r="R332" s="26">
        <v>1</v>
      </c>
      <c r="S332" s="79" t="s">
        <v>562</v>
      </c>
      <c r="T332" s="323" t="s">
        <v>1117</v>
      </c>
      <c r="U332" s="341" t="s">
        <v>818</v>
      </c>
      <c r="V332" s="341" t="s">
        <v>818</v>
      </c>
      <c r="W332" s="341" t="s">
        <v>818</v>
      </c>
    </row>
    <row r="333" spans="1:23" s="65" customFormat="1" ht="57.6" x14ac:dyDescent="0.3">
      <c r="A333" s="26" t="s">
        <v>9</v>
      </c>
      <c r="B333" s="72" t="s">
        <v>612</v>
      </c>
      <c r="C333" s="72" t="s">
        <v>637</v>
      </c>
      <c r="D333" s="58" t="s">
        <v>449</v>
      </c>
      <c r="E333" s="77" t="s">
        <v>410</v>
      </c>
      <c r="F333" s="27">
        <v>0.04</v>
      </c>
      <c r="G333" s="26">
        <v>8</v>
      </c>
      <c r="H333" s="26">
        <v>90</v>
      </c>
      <c r="I333" s="26" t="s">
        <v>452</v>
      </c>
      <c r="J333" s="77" t="s">
        <v>443</v>
      </c>
      <c r="K333" s="77" t="s">
        <v>1309</v>
      </c>
      <c r="L333" s="15" t="s">
        <v>789</v>
      </c>
      <c r="M333" s="20" t="str">
        <f t="shared" si="105"/>
        <v>N</v>
      </c>
      <c r="N333" s="15" t="s">
        <v>790</v>
      </c>
      <c r="O333" s="20" t="str">
        <f t="shared" si="106"/>
        <v>Y</v>
      </c>
      <c r="P333" s="15" t="s">
        <v>789</v>
      </c>
      <c r="Q333" s="20" t="str">
        <f t="shared" si="107"/>
        <v>N</v>
      </c>
      <c r="R333" s="26">
        <v>1</v>
      </c>
      <c r="S333" s="79" t="s">
        <v>563</v>
      </c>
      <c r="T333" s="323" t="s">
        <v>1117</v>
      </c>
      <c r="U333" s="341" t="s">
        <v>818</v>
      </c>
      <c r="V333" s="341" t="s">
        <v>818</v>
      </c>
      <c r="W333" s="341" t="s">
        <v>818</v>
      </c>
    </row>
    <row r="334" spans="1:23" s="65" customFormat="1" ht="86.4" x14ac:dyDescent="0.3">
      <c r="A334" s="26" t="s">
        <v>9</v>
      </c>
      <c r="B334" s="72" t="s">
        <v>612</v>
      </c>
      <c r="C334" s="72" t="s">
        <v>637</v>
      </c>
      <c r="D334" s="58" t="s">
        <v>449</v>
      </c>
      <c r="E334" s="73" t="s">
        <v>1293</v>
      </c>
      <c r="F334" s="27">
        <v>0.1</v>
      </c>
      <c r="G334" s="26">
        <v>3</v>
      </c>
      <c r="H334" s="26">
        <v>60</v>
      </c>
      <c r="I334" s="26" t="s">
        <v>452</v>
      </c>
      <c r="J334" s="77" t="s">
        <v>443</v>
      </c>
      <c r="K334" s="77" t="s">
        <v>1298</v>
      </c>
      <c r="L334" s="15" t="s">
        <v>789</v>
      </c>
      <c r="M334" s="20" t="str">
        <f t="shared" si="105"/>
        <v>N</v>
      </c>
      <c r="N334" s="15" t="s">
        <v>790</v>
      </c>
      <c r="O334" s="20" t="str">
        <f t="shared" si="106"/>
        <v>Y</v>
      </c>
      <c r="P334" s="15" t="s">
        <v>789</v>
      </c>
      <c r="Q334" s="20" t="str">
        <f t="shared" si="107"/>
        <v>N</v>
      </c>
      <c r="R334" s="26">
        <v>1</v>
      </c>
      <c r="S334" s="79" t="s">
        <v>601</v>
      </c>
      <c r="T334" s="323" t="s">
        <v>1125</v>
      </c>
      <c r="U334" s="15" t="s">
        <v>818</v>
      </c>
      <c r="V334" s="15" t="s">
        <v>818</v>
      </c>
      <c r="W334" s="15" t="s">
        <v>818</v>
      </c>
    </row>
    <row r="335" spans="1:23" s="65" customFormat="1" ht="86.4" x14ac:dyDescent="0.3">
      <c r="A335" s="26" t="s">
        <v>9</v>
      </c>
      <c r="B335" s="72" t="s">
        <v>612</v>
      </c>
      <c r="C335" s="72" t="s">
        <v>637</v>
      </c>
      <c r="D335" s="58" t="s">
        <v>449</v>
      </c>
      <c r="E335" s="77" t="s">
        <v>1298</v>
      </c>
      <c r="F335" s="27">
        <v>0.9</v>
      </c>
      <c r="G335" s="26">
        <v>10</v>
      </c>
      <c r="H335" s="26">
        <v>60</v>
      </c>
      <c r="I335" s="26" t="s">
        <v>452</v>
      </c>
      <c r="J335" s="77" t="s">
        <v>443</v>
      </c>
      <c r="K335" s="77" t="s">
        <v>1298</v>
      </c>
      <c r="L335" s="15" t="s">
        <v>789</v>
      </c>
      <c r="M335" s="20" t="str">
        <f t="shared" si="105"/>
        <v>N</v>
      </c>
      <c r="N335" s="15" t="s">
        <v>790</v>
      </c>
      <c r="O335" s="20" t="str">
        <f t="shared" si="106"/>
        <v>Y</v>
      </c>
      <c r="P335" s="15" t="s">
        <v>789</v>
      </c>
      <c r="Q335" s="20" t="str">
        <f t="shared" si="107"/>
        <v>N</v>
      </c>
      <c r="R335" s="26">
        <v>1</v>
      </c>
      <c r="S335" s="79" t="s">
        <v>639</v>
      </c>
      <c r="T335" s="323" t="s">
        <v>1122</v>
      </c>
      <c r="U335" s="341" t="s">
        <v>818</v>
      </c>
      <c r="V335" s="341" t="s">
        <v>818</v>
      </c>
      <c r="W335" s="341" t="s">
        <v>818</v>
      </c>
    </row>
    <row r="336" spans="1:23" s="65" customFormat="1" ht="86.4" x14ac:dyDescent="0.3">
      <c r="A336" s="26" t="s">
        <v>9</v>
      </c>
      <c r="B336" s="72" t="s">
        <v>612</v>
      </c>
      <c r="C336" s="342" t="s">
        <v>637</v>
      </c>
      <c r="D336" s="58" t="s">
        <v>449</v>
      </c>
      <c r="E336" s="77" t="s">
        <v>565</v>
      </c>
      <c r="F336" s="27">
        <v>0.33</v>
      </c>
      <c r="G336" s="26">
        <v>1</v>
      </c>
      <c r="H336" s="26">
        <v>30</v>
      </c>
      <c r="I336" s="26" t="s">
        <v>452</v>
      </c>
      <c r="J336" s="77" t="s">
        <v>428</v>
      </c>
      <c r="K336" s="77" t="s">
        <v>454</v>
      </c>
      <c r="L336" s="15" t="s">
        <v>790</v>
      </c>
      <c r="M336" s="20" t="str">
        <f t="shared" si="105"/>
        <v>Y</v>
      </c>
      <c r="N336" s="15" t="s">
        <v>789</v>
      </c>
      <c r="O336" s="20" t="str">
        <f t="shared" si="106"/>
        <v>N</v>
      </c>
      <c r="P336" s="15" t="s">
        <v>789</v>
      </c>
      <c r="Q336" s="20" t="str">
        <f t="shared" si="107"/>
        <v>N</v>
      </c>
      <c r="R336" s="26">
        <v>1</v>
      </c>
      <c r="S336" s="79" t="s">
        <v>566</v>
      </c>
      <c r="T336" s="323" t="s">
        <v>1248</v>
      </c>
      <c r="U336" s="405" t="s">
        <v>815</v>
      </c>
      <c r="V336" s="405" t="s">
        <v>1114</v>
      </c>
      <c r="W336" s="405" t="s">
        <v>1114</v>
      </c>
    </row>
    <row r="337" spans="1:23" s="65" customFormat="1" ht="129.6" x14ac:dyDescent="0.3">
      <c r="A337" s="26" t="s">
        <v>9</v>
      </c>
      <c r="B337" s="72" t="s">
        <v>612</v>
      </c>
      <c r="C337" s="72" t="s">
        <v>637</v>
      </c>
      <c r="D337" s="58" t="s">
        <v>449</v>
      </c>
      <c r="E337" s="77" t="s">
        <v>565</v>
      </c>
      <c r="F337" s="27">
        <v>0.33</v>
      </c>
      <c r="G337" s="26">
        <v>2</v>
      </c>
      <c r="H337" s="26">
        <v>30</v>
      </c>
      <c r="I337" s="26" t="s">
        <v>452</v>
      </c>
      <c r="J337" s="77" t="s">
        <v>583</v>
      </c>
      <c r="K337" s="77" t="s">
        <v>454</v>
      </c>
      <c r="L337" s="15" t="s">
        <v>790</v>
      </c>
      <c r="M337" s="20" t="str">
        <f t="shared" si="105"/>
        <v>Y</v>
      </c>
      <c r="N337" s="15" t="s">
        <v>789</v>
      </c>
      <c r="O337" s="20" t="str">
        <f t="shared" si="106"/>
        <v>N</v>
      </c>
      <c r="P337" s="15" t="s">
        <v>789</v>
      </c>
      <c r="Q337" s="20" t="str">
        <f t="shared" si="107"/>
        <v>N</v>
      </c>
      <c r="R337" s="26">
        <v>1</v>
      </c>
      <c r="S337" s="79" t="s">
        <v>584</v>
      </c>
      <c r="T337" s="417" t="s">
        <v>1115</v>
      </c>
      <c r="U337" s="405" t="s">
        <v>815</v>
      </c>
      <c r="V337" s="405" t="s">
        <v>818</v>
      </c>
      <c r="W337" s="405" t="s">
        <v>818</v>
      </c>
    </row>
    <row r="338" spans="1:23" s="65" customFormat="1" ht="129.6" x14ac:dyDescent="0.3">
      <c r="A338" s="26" t="s">
        <v>9</v>
      </c>
      <c r="B338" s="72" t="s">
        <v>612</v>
      </c>
      <c r="C338" s="72" t="s">
        <v>637</v>
      </c>
      <c r="D338" s="58" t="s">
        <v>449</v>
      </c>
      <c r="E338" s="77" t="s">
        <v>531</v>
      </c>
      <c r="F338" s="27">
        <v>0.33</v>
      </c>
      <c r="G338" s="26">
        <v>4</v>
      </c>
      <c r="H338" s="26">
        <v>45</v>
      </c>
      <c r="I338" s="26" t="s">
        <v>452</v>
      </c>
      <c r="J338" s="77" t="s">
        <v>532</v>
      </c>
      <c r="K338" s="77" t="s">
        <v>454</v>
      </c>
      <c r="L338" s="15" t="s">
        <v>790</v>
      </c>
      <c r="M338" s="20" t="str">
        <f t="shared" si="105"/>
        <v>Y</v>
      </c>
      <c r="N338" s="15" t="s">
        <v>789</v>
      </c>
      <c r="O338" s="20" t="str">
        <f t="shared" si="106"/>
        <v>N</v>
      </c>
      <c r="P338" s="15" t="s">
        <v>789</v>
      </c>
      <c r="Q338" s="20" t="str">
        <f t="shared" si="107"/>
        <v>N</v>
      </c>
      <c r="R338" s="26">
        <v>1</v>
      </c>
      <c r="S338" s="79" t="s">
        <v>640</v>
      </c>
      <c r="T338" s="417" t="s">
        <v>1115</v>
      </c>
      <c r="U338" s="405" t="s">
        <v>815</v>
      </c>
      <c r="V338" s="405" t="s">
        <v>818</v>
      </c>
      <c r="W338" s="405" t="s">
        <v>818</v>
      </c>
    </row>
    <row r="339" spans="1:23" s="65" customFormat="1" ht="57.6" x14ac:dyDescent="0.3">
      <c r="A339" s="26" t="s">
        <v>9</v>
      </c>
      <c r="B339" s="72" t="s">
        <v>612</v>
      </c>
      <c r="C339" s="72" t="s">
        <v>637</v>
      </c>
      <c r="D339" s="58" t="s">
        <v>449</v>
      </c>
      <c r="E339" s="78" t="s">
        <v>529</v>
      </c>
      <c r="F339" s="24">
        <v>0.8</v>
      </c>
      <c r="G339" s="26">
        <v>6</v>
      </c>
      <c r="H339" s="26">
        <v>20</v>
      </c>
      <c r="I339" s="26" t="s">
        <v>452</v>
      </c>
      <c r="J339" s="77" t="s">
        <v>428</v>
      </c>
      <c r="K339" s="77" t="s">
        <v>454</v>
      </c>
      <c r="L339" s="15" t="s">
        <v>790</v>
      </c>
      <c r="M339" s="20" t="str">
        <f t="shared" si="105"/>
        <v>Y</v>
      </c>
      <c r="N339" s="15" t="s">
        <v>789</v>
      </c>
      <c r="O339" s="20" t="str">
        <f t="shared" si="106"/>
        <v>N</v>
      </c>
      <c r="P339" s="15" t="s">
        <v>789</v>
      </c>
      <c r="Q339" s="20" t="str">
        <f t="shared" si="107"/>
        <v>N</v>
      </c>
      <c r="R339" s="26">
        <v>1</v>
      </c>
      <c r="S339" s="79" t="s">
        <v>569</v>
      </c>
      <c r="T339" s="323" t="s">
        <v>1135</v>
      </c>
      <c r="U339" s="15" t="s">
        <v>818</v>
      </c>
      <c r="V339" s="15" t="s">
        <v>818</v>
      </c>
      <c r="W339" s="15" t="s">
        <v>818</v>
      </c>
    </row>
    <row r="340" spans="1:23" s="65" customFormat="1" ht="115.2" x14ac:dyDescent="0.3">
      <c r="A340" s="26" t="s">
        <v>9</v>
      </c>
      <c r="B340" s="72" t="s">
        <v>612</v>
      </c>
      <c r="C340" s="72" t="s">
        <v>637</v>
      </c>
      <c r="D340" s="58" t="s">
        <v>449</v>
      </c>
      <c r="E340" s="77" t="s">
        <v>1289</v>
      </c>
      <c r="F340" s="24">
        <v>0.8</v>
      </c>
      <c r="G340" s="26">
        <v>10</v>
      </c>
      <c r="H340" s="26">
        <v>60</v>
      </c>
      <c r="I340" s="26" t="s">
        <v>452</v>
      </c>
      <c r="J340" s="77" t="s">
        <v>902</v>
      </c>
      <c r="K340" s="77" t="s">
        <v>454</v>
      </c>
      <c r="L340" s="15" t="s">
        <v>790</v>
      </c>
      <c r="M340" s="20" t="str">
        <f t="shared" si="105"/>
        <v>Y</v>
      </c>
      <c r="N340" s="15" t="s">
        <v>789</v>
      </c>
      <c r="O340" s="20" t="str">
        <f t="shared" si="106"/>
        <v>N</v>
      </c>
      <c r="P340" s="15" t="s">
        <v>789</v>
      </c>
      <c r="Q340" s="20" t="str">
        <f t="shared" si="107"/>
        <v>N</v>
      </c>
      <c r="R340" s="26">
        <v>1</v>
      </c>
      <c r="S340" s="79" t="s">
        <v>636</v>
      </c>
      <c r="T340" s="347" t="s">
        <v>1105</v>
      </c>
      <c r="U340" s="341" t="s">
        <v>818</v>
      </c>
      <c r="V340" s="341" t="s">
        <v>818</v>
      </c>
      <c r="W340" s="341" t="s">
        <v>824</v>
      </c>
    </row>
    <row r="341" spans="1:23" s="65" customFormat="1" ht="129.6" x14ac:dyDescent="0.3">
      <c r="A341" s="26" t="s">
        <v>9</v>
      </c>
      <c r="B341" s="72" t="s">
        <v>612</v>
      </c>
      <c r="C341" s="72" t="s">
        <v>637</v>
      </c>
      <c r="D341" s="58" t="s">
        <v>449</v>
      </c>
      <c r="E341" s="77" t="s">
        <v>412</v>
      </c>
      <c r="F341" s="27">
        <v>1</v>
      </c>
      <c r="G341" s="26">
        <v>12</v>
      </c>
      <c r="H341" s="26">
        <v>60</v>
      </c>
      <c r="I341" s="26" t="s">
        <v>452</v>
      </c>
      <c r="J341" s="77" t="s">
        <v>443</v>
      </c>
      <c r="K341" s="73" t="s">
        <v>412</v>
      </c>
      <c r="L341" s="15" t="s">
        <v>789</v>
      </c>
      <c r="M341" s="20" t="str">
        <f t="shared" si="105"/>
        <v>N</v>
      </c>
      <c r="N341" s="15" t="s">
        <v>789</v>
      </c>
      <c r="O341" s="20" t="str">
        <f t="shared" si="106"/>
        <v>N</v>
      </c>
      <c r="P341" s="15" t="s">
        <v>790</v>
      </c>
      <c r="Q341" s="20" t="str">
        <f t="shared" si="107"/>
        <v>Y</v>
      </c>
      <c r="R341" s="26">
        <v>1</v>
      </c>
      <c r="S341" s="432" t="s">
        <v>628</v>
      </c>
      <c r="T341" s="347" t="s">
        <v>1112</v>
      </c>
      <c r="U341" s="341" t="s">
        <v>818</v>
      </c>
      <c r="V341" s="341" t="s">
        <v>815</v>
      </c>
      <c r="W341" s="341" t="s">
        <v>824</v>
      </c>
    </row>
    <row r="342" spans="1:23" s="65" customFormat="1" ht="100.8" x14ac:dyDescent="0.3">
      <c r="A342" s="26" t="s">
        <v>9</v>
      </c>
      <c r="B342" s="72" t="s">
        <v>612</v>
      </c>
      <c r="C342" s="72" t="s">
        <v>637</v>
      </c>
      <c r="D342" s="58" t="s">
        <v>449</v>
      </c>
      <c r="E342" s="77" t="s">
        <v>571</v>
      </c>
      <c r="F342" s="27">
        <v>0.75</v>
      </c>
      <c r="G342" s="26">
        <v>14</v>
      </c>
      <c r="H342" s="26">
        <v>60</v>
      </c>
      <c r="I342" s="26" t="s">
        <v>452</v>
      </c>
      <c r="J342" s="77" t="s">
        <v>583</v>
      </c>
      <c r="K342" s="77" t="s">
        <v>454</v>
      </c>
      <c r="L342" s="15" t="s">
        <v>790</v>
      </c>
      <c r="M342" s="20" t="str">
        <f t="shared" si="105"/>
        <v>Y</v>
      </c>
      <c r="N342" s="15" t="s">
        <v>790</v>
      </c>
      <c r="O342" s="20" t="str">
        <f t="shared" si="106"/>
        <v>Y</v>
      </c>
      <c r="P342" s="15" t="s">
        <v>789</v>
      </c>
      <c r="Q342" s="20" t="str">
        <f t="shared" si="107"/>
        <v>N</v>
      </c>
      <c r="R342" s="26">
        <v>1</v>
      </c>
      <c r="S342" s="79" t="s">
        <v>641</v>
      </c>
      <c r="T342" s="347" t="s">
        <v>1105</v>
      </c>
      <c r="U342" s="341" t="s">
        <v>818</v>
      </c>
      <c r="V342" s="341" t="s">
        <v>1114</v>
      </c>
      <c r="W342" s="341" t="s">
        <v>1114</v>
      </c>
    </row>
    <row r="343" spans="1:23" s="65" customFormat="1" ht="43.2" x14ac:dyDescent="0.3">
      <c r="A343" s="26" t="s">
        <v>9</v>
      </c>
      <c r="B343" s="72" t="s">
        <v>612</v>
      </c>
      <c r="C343" s="72" t="s">
        <v>637</v>
      </c>
      <c r="D343" s="58" t="s">
        <v>449</v>
      </c>
      <c r="E343" s="72" t="s">
        <v>487</v>
      </c>
      <c r="F343" s="24">
        <v>1</v>
      </c>
      <c r="G343" s="26">
        <v>6</v>
      </c>
      <c r="H343" s="26">
        <v>60</v>
      </c>
      <c r="I343" s="26" t="s">
        <v>452</v>
      </c>
      <c r="J343" s="77" t="s">
        <v>433</v>
      </c>
      <c r="K343" s="77" t="s">
        <v>454</v>
      </c>
      <c r="L343" s="15" t="s">
        <v>789</v>
      </c>
      <c r="M343" s="20" t="str">
        <f t="shared" si="105"/>
        <v>N</v>
      </c>
      <c r="N343" s="15" t="s">
        <v>789</v>
      </c>
      <c r="O343" s="20" t="str">
        <f t="shared" si="106"/>
        <v>N</v>
      </c>
      <c r="P343" s="15" t="s">
        <v>790</v>
      </c>
      <c r="Q343" s="20" t="str">
        <f t="shared" si="107"/>
        <v>Y</v>
      </c>
      <c r="R343" s="26">
        <v>1</v>
      </c>
      <c r="S343" s="79" t="s">
        <v>629</v>
      </c>
      <c r="T343" s="347" t="s">
        <v>1105</v>
      </c>
      <c r="U343" s="341" t="s">
        <v>818</v>
      </c>
      <c r="V343" s="341" t="s">
        <v>1114</v>
      </c>
      <c r="W343" s="341" t="s">
        <v>1114</v>
      </c>
    </row>
    <row r="344" spans="1:23" s="65" customFormat="1" ht="72" x14ac:dyDescent="0.3">
      <c r="A344" s="26" t="s">
        <v>9</v>
      </c>
      <c r="B344" s="72" t="s">
        <v>612</v>
      </c>
      <c r="C344" s="72" t="s">
        <v>637</v>
      </c>
      <c r="D344" s="58" t="s">
        <v>449</v>
      </c>
      <c r="E344" s="75" t="s">
        <v>500</v>
      </c>
      <c r="F344" s="24">
        <v>0.2</v>
      </c>
      <c r="G344" s="26">
        <v>10</v>
      </c>
      <c r="H344" s="26">
        <v>60</v>
      </c>
      <c r="I344" s="26" t="s">
        <v>452</v>
      </c>
      <c r="J344" s="77" t="s">
        <v>433</v>
      </c>
      <c r="K344" s="77" t="s">
        <v>454</v>
      </c>
      <c r="L344" s="15" t="s">
        <v>789</v>
      </c>
      <c r="M344" s="20" t="str">
        <f t="shared" si="105"/>
        <v>N</v>
      </c>
      <c r="N344" s="15" t="s">
        <v>789</v>
      </c>
      <c r="O344" s="20" t="str">
        <f t="shared" si="106"/>
        <v>N</v>
      </c>
      <c r="P344" s="15" t="s">
        <v>790</v>
      </c>
      <c r="Q344" s="20" t="str">
        <f t="shared" si="107"/>
        <v>Y</v>
      </c>
      <c r="R344" s="26">
        <v>0.2</v>
      </c>
      <c r="S344" s="79" t="s">
        <v>642</v>
      </c>
      <c r="T344" s="347" t="s">
        <v>1105</v>
      </c>
      <c r="U344" s="15" t="s">
        <v>824</v>
      </c>
      <c r="V344" s="15" t="s">
        <v>1114</v>
      </c>
      <c r="W344" s="15" t="s">
        <v>1114</v>
      </c>
    </row>
    <row r="345" spans="1:23" s="65" customFormat="1" ht="72" x14ac:dyDescent="0.3">
      <c r="A345" s="26" t="s">
        <v>9</v>
      </c>
      <c r="B345" s="72" t="s">
        <v>612</v>
      </c>
      <c r="C345" s="72" t="s">
        <v>637</v>
      </c>
      <c r="D345" s="58" t="s">
        <v>449</v>
      </c>
      <c r="E345" s="77" t="s">
        <v>1303</v>
      </c>
      <c r="F345" s="24">
        <v>0.4</v>
      </c>
      <c r="G345" s="26">
        <v>1</v>
      </c>
      <c r="H345" s="26">
        <v>15</v>
      </c>
      <c r="I345" s="26" t="s">
        <v>452</v>
      </c>
      <c r="J345" s="77" t="s">
        <v>433</v>
      </c>
      <c r="K345" s="77" t="s">
        <v>454</v>
      </c>
      <c r="L345" s="15" t="s">
        <v>789</v>
      </c>
      <c r="M345" s="20" t="str">
        <f t="shared" si="105"/>
        <v>N</v>
      </c>
      <c r="N345" s="15" t="s">
        <v>790</v>
      </c>
      <c r="O345" s="20" t="str">
        <f t="shared" si="106"/>
        <v>Y</v>
      </c>
      <c r="P345" s="15" t="s">
        <v>789</v>
      </c>
      <c r="Q345" s="20" t="str">
        <f t="shared" si="107"/>
        <v>N</v>
      </c>
      <c r="R345" s="26">
        <v>1</v>
      </c>
      <c r="S345" s="79" t="s">
        <v>574</v>
      </c>
      <c r="T345" s="347" t="s">
        <v>1131</v>
      </c>
      <c r="U345" s="341" t="s">
        <v>818</v>
      </c>
      <c r="V345" s="341" t="s">
        <v>818</v>
      </c>
      <c r="W345" s="341" t="s">
        <v>818</v>
      </c>
    </row>
    <row r="346" spans="1:23" s="65" customFormat="1" ht="57.6" x14ac:dyDescent="0.3">
      <c r="A346" s="26" t="s">
        <v>9</v>
      </c>
      <c r="B346" s="72" t="s">
        <v>612</v>
      </c>
      <c r="C346" s="72" t="s">
        <v>637</v>
      </c>
      <c r="D346" s="58" t="s">
        <v>449</v>
      </c>
      <c r="E346" s="77" t="s">
        <v>1303</v>
      </c>
      <c r="F346" s="24">
        <v>0.16</v>
      </c>
      <c r="G346" s="26">
        <v>3</v>
      </c>
      <c r="H346" s="26">
        <v>15</v>
      </c>
      <c r="I346" s="26" t="s">
        <v>452</v>
      </c>
      <c r="J346" s="77" t="s">
        <v>433</v>
      </c>
      <c r="K346" s="77" t="s">
        <v>454</v>
      </c>
      <c r="L346" s="15" t="s">
        <v>789</v>
      </c>
      <c r="M346" s="20" t="str">
        <f t="shared" si="105"/>
        <v>N</v>
      </c>
      <c r="N346" s="15" t="s">
        <v>790</v>
      </c>
      <c r="O346" s="20" t="str">
        <f t="shared" si="106"/>
        <v>Y</v>
      </c>
      <c r="P346" s="15" t="s">
        <v>789</v>
      </c>
      <c r="Q346" s="20" t="str">
        <f t="shared" si="107"/>
        <v>N</v>
      </c>
      <c r="R346" s="26">
        <v>1</v>
      </c>
      <c r="S346" s="79" t="s">
        <v>575</v>
      </c>
      <c r="T346" s="347" t="s">
        <v>1131</v>
      </c>
      <c r="U346" s="341" t="s">
        <v>818</v>
      </c>
      <c r="V346" s="341" t="s">
        <v>818</v>
      </c>
      <c r="W346" s="341" t="s">
        <v>818</v>
      </c>
    </row>
    <row r="347" spans="1:23" s="65" customFormat="1" ht="72" x14ac:dyDescent="0.3">
      <c r="A347" s="26" t="s">
        <v>9</v>
      </c>
      <c r="B347" s="72" t="s">
        <v>612</v>
      </c>
      <c r="C347" s="72" t="s">
        <v>637</v>
      </c>
      <c r="D347" s="58" t="s">
        <v>449</v>
      </c>
      <c r="E347" s="77" t="s">
        <v>540</v>
      </c>
      <c r="F347" s="24">
        <v>0.8</v>
      </c>
      <c r="G347" s="26">
        <v>10</v>
      </c>
      <c r="H347" s="26">
        <v>60</v>
      </c>
      <c r="I347" s="26" t="s">
        <v>452</v>
      </c>
      <c r="J347" s="77" t="s">
        <v>433</v>
      </c>
      <c r="K347" s="77" t="s">
        <v>454</v>
      </c>
      <c r="L347" s="15" t="s">
        <v>790</v>
      </c>
      <c r="M347" s="20" t="str">
        <f t="shared" si="105"/>
        <v>Y</v>
      </c>
      <c r="N347" s="15" t="s">
        <v>790</v>
      </c>
      <c r="O347" s="20" t="str">
        <f t="shared" si="106"/>
        <v>Y</v>
      </c>
      <c r="P347" s="15" t="s">
        <v>789</v>
      </c>
      <c r="Q347" s="20" t="str">
        <f t="shared" si="107"/>
        <v>N</v>
      </c>
      <c r="R347" s="26">
        <v>1</v>
      </c>
      <c r="S347" s="79" t="s">
        <v>576</v>
      </c>
      <c r="T347" s="347" t="s">
        <v>1130</v>
      </c>
      <c r="U347" s="341" t="s">
        <v>818</v>
      </c>
      <c r="V347" s="341" t="s">
        <v>1114</v>
      </c>
      <c r="W347" s="341" t="s">
        <v>1114</v>
      </c>
    </row>
    <row r="348" spans="1:23" s="65" customFormat="1" ht="86.4" x14ac:dyDescent="0.3">
      <c r="A348" s="26" t="s">
        <v>9</v>
      </c>
      <c r="B348" s="72" t="s">
        <v>612</v>
      </c>
      <c r="C348" s="72" t="s">
        <v>637</v>
      </c>
      <c r="D348" s="58" t="s">
        <v>449</v>
      </c>
      <c r="E348" s="78" t="s">
        <v>413</v>
      </c>
      <c r="F348" s="24">
        <v>0.6</v>
      </c>
      <c r="G348" s="26">
        <v>10</v>
      </c>
      <c r="H348" s="26">
        <v>60</v>
      </c>
      <c r="I348" s="26" t="s">
        <v>452</v>
      </c>
      <c r="J348" s="77" t="s">
        <v>443</v>
      </c>
      <c r="K348" s="77" t="s">
        <v>413</v>
      </c>
      <c r="L348" s="15" t="s">
        <v>790</v>
      </c>
      <c r="M348" s="20" t="str">
        <f t="shared" si="105"/>
        <v>Y</v>
      </c>
      <c r="N348" s="15" t="s">
        <v>790</v>
      </c>
      <c r="O348" s="20" t="str">
        <f t="shared" si="106"/>
        <v>Y</v>
      </c>
      <c r="P348" s="15" t="s">
        <v>789</v>
      </c>
      <c r="Q348" s="20" t="str">
        <f t="shared" si="107"/>
        <v>N</v>
      </c>
      <c r="R348" s="26">
        <f>1/3</f>
        <v>0.33333333333333331</v>
      </c>
      <c r="S348" s="79" t="s">
        <v>577</v>
      </c>
      <c r="T348" s="347" t="s">
        <v>1126</v>
      </c>
      <c r="U348" s="341" t="s">
        <v>818</v>
      </c>
      <c r="V348" s="341" t="s">
        <v>1114</v>
      </c>
      <c r="W348" s="341" t="s">
        <v>1114</v>
      </c>
    </row>
    <row r="349" spans="1:23" s="65" customFormat="1" ht="72" x14ac:dyDescent="0.3">
      <c r="A349" s="26" t="s">
        <v>9</v>
      </c>
      <c r="B349" s="72" t="s">
        <v>612</v>
      </c>
      <c r="C349" s="72" t="s">
        <v>637</v>
      </c>
      <c r="D349" s="58" t="s">
        <v>449</v>
      </c>
      <c r="E349" s="78" t="s">
        <v>578</v>
      </c>
      <c r="F349" s="24">
        <v>0.3</v>
      </c>
      <c r="G349" s="26">
        <v>10</v>
      </c>
      <c r="H349" s="26">
        <v>60</v>
      </c>
      <c r="I349" s="26" t="s">
        <v>452</v>
      </c>
      <c r="J349" s="77" t="s">
        <v>443</v>
      </c>
      <c r="K349" s="77" t="s">
        <v>578</v>
      </c>
      <c r="L349" s="15" t="s">
        <v>790</v>
      </c>
      <c r="M349" s="20" t="str">
        <f t="shared" si="105"/>
        <v>Y</v>
      </c>
      <c r="N349" s="15" t="s">
        <v>790</v>
      </c>
      <c r="O349" s="20" t="str">
        <f t="shared" si="106"/>
        <v>Y</v>
      </c>
      <c r="P349" s="15" t="s">
        <v>789</v>
      </c>
      <c r="Q349" s="20" t="str">
        <f t="shared" si="107"/>
        <v>N</v>
      </c>
      <c r="R349" s="26">
        <f>1/6</f>
        <v>0.16666666666666666</v>
      </c>
      <c r="S349" s="79" t="s">
        <v>579</v>
      </c>
      <c r="T349" s="347" t="s">
        <v>1126</v>
      </c>
      <c r="U349" s="341" t="s">
        <v>818</v>
      </c>
      <c r="V349" s="341" t="s">
        <v>1114</v>
      </c>
      <c r="W349" s="341" t="s">
        <v>1114</v>
      </c>
    </row>
    <row r="350" spans="1:23" s="65" customFormat="1" ht="127.05" customHeight="1" x14ac:dyDescent="0.3">
      <c r="A350" s="26" t="s">
        <v>9</v>
      </c>
      <c r="B350" s="72" t="s">
        <v>612</v>
      </c>
      <c r="C350" s="72" t="s">
        <v>637</v>
      </c>
      <c r="D350" s="58" t="s">
        <v>449</v>
      </c>
      <c r="E350" s="438" t="s">
        <v>1288</v>
      </c>
      <c r="F350" s="24">
        <v>0.1</v>
      </c>
      <c r="G350" s="26">
        <v>3</v>
      </c>
      <c r="H350" s="26">
        <v>60</v>
      </c>
      <c r="I350" s="26" t="s">
        <v>452</v>
      </c>
      <c r="J350" s="77" t="s">
        <v>902</v>
      </c>
      <c r="K350" s="77" t="s">
        <v>454</v>
      </c>
      <c r="L350" s="15" t="s">
        <v>790</v>
      </c>
      <c r="M350" s="20" t="str">
        <f t="shared" si="105"/>
        <v>Y</v>
      </c>
      <c r="N350" s="15" t="s">
        <v>789</v>
      </c>
      <c r="O350" s="20" t="str">
        <f t="shared" si="106"/>
        <v>N</v>
      </c>
      <c r="P350" s="15" t="s">
        <v>789</v>
      </c>
      <c r="Q350" s="20" t="str">
        <f t="shared" si="107"/>
        <v>N</v>
      </c>
      <c r="R350" s="26">
        <v>1</v>
      </c>
      <c r="S350" s="79" t="s">
        <v>604</v>
      </c>
      <c r="T350" s="347" t="s">
        <v>1140</v>
      </c>
      <c r="U350" s="341" t="s">
        <v>818</v>
      </c>
      <c r="V350" s="341" t="s">
        <v>818</v>
      </c>
      <c r="W350" s="341" t="s">
        <v>1114</v>
      </c>
    </row>
    <row r="351" spans="1:23" s="65" customFormat="1" ht="86.4" x14ac:dyDescent="0.3">
      <c r="A351" s="117" t="s">
        <v>361</v>
      </c>
      <c r="B351" s="72" t="s">
        <v>643</v>
      </c>
      <c r="C351" s="72" t="s">
        <v>644</v>
      </c>
      <c r="D351" s="58" t="s">
        <v>449</v>
      </c>
      <c r="E351" s="77" t="s">
        <v>493</v>
      </c>
      <c r="F351" s="27">
        <v>1</v>
      </c>
      <c r="G351" s="26" t="s">
        <v>454</v>
      </c>
      <c r="H351" s="26" t="s">
        <v>454</v>
      </c>
      <c r="I351" s="26" t="s">
        <v>454</v>
      </c>
      <c r="J351" s="77" t="s">
        <v>454</v>
      </c>
      <c r="K351" s="77" t="s">
        <v>454</v>
      </c>
      <c r="L351" s="15" t="s">
        <v>790</v>
      </c>
      <c r="M351" s="20" t="str">
        <f t="shared" si="105"/>
        <v>Y</v>
      </c>
      <c r="N351" s="15" t="s">
        <v>790</v>
      </c>
      <c r="O351" s="20" t="str">
        <f t="shared" si="106"/>
        <v>Y</v>
      </c>
      <c r="P351" s="15" t="s">
        <v>789</v>
      </c>
      <c r="Q351" s="20" t="str">
        <f t="shared" si="107"/>
        <v>N</v>
      </c>
      <c r="R351" s="26" t="s">
        <v>454</v>
      </c>
      <c r="S351" s="432" t="s">
        <v>737</v>
      </c>
      <c r="T351" s="347" t="s">
        <v>1105</v>
      </c>
      <c r="U351" s="341" t="s">
        <v>818</v>
      </c>
      <c r="V351" s="341" t="s">
        <v>1105</v>
      </c>
      <c r="W351" s="341" t="s">
        <v>1105</v>
      </c>
    </row>
    <row r="352" spans="1:23" s="65" customFormat="1" ht="86.4" x14ac:dyDescent="0.3">
      <c r="A352" s="117" t="s">
        <v>361</v>
      </c>
      <c r="B352" s="72" t="s">
        <v>643</v>
      </c>
      <c r="C352" s="72" t="s">
        <v>644</v>
      </c>
      <c r="D352" s="58" t="s">
        <v>449</v>
      </c>
      <c r="E352" s="77" t="s">
        <v>521</v>
      </c>
      <c r="F352" s="24">
        <v>1</v>
      </c>
      <c r="G352" s="26" t="s">
        <v>454</v>
      </c>
      <c r="H352" s="26" t="s">
        <v>454</v>
      </c>
      <c r="I352" s="26" t="s">
        <v>454</v>
      </c>
      <c r="J352" s="77" t="s">
        <v>454</v>
      </c>
      <c r="K352" s="77" t="s">
        <v>454</v>
      </c>
      <c r="L352" s="15" t="s">
        <v>790</v>
      </c>
      <c r="M352" s="20" t="str">
        <f t="shared" si="105"/>
        <v>Y</v>
      </c>
      <c r="N352" s="15" t="s">
        <v>790</v>
      </c>
      <c r="O352" s="20" t="str">
        <f t="shared" si="106"/>
        <v>Y</v>
      </c>
      <c r="P352" s="15" t="s">
        <v>789</v>
      </c>
      <c r="Q352" s="20" t="str">
        <f t="shared" si="107"/>
        <v>N</v>
      </c>
      <c r="R352" s="26" t="s">
        <v>454</v>
      </c>
      <c r="S352" s="79" t="s">
        <v>522</v>
      </c>
      <c r="T352" s="417" t="s">
        <v>1228</v>
      </c>
      <c r="U352" s="341" t="s">
        <v>815</v>
      </c>
      <c r="V352" s="15" t="s">
        <v>1105</v>
      </c>
      <c r="W352" s="15" t="s">
        <v>1105</v>
      </c>
    </row>
    <row r="353" spans="1:23" s="65" customFormat="1" ht="86.4" x14ac:dyDescent="0.3">
      <c r="A353" s="117" t="s">
        <v>361</v>
      </c>
      <c r="B353" s="72" t="s">
        <v>643</v>
      </c>
      <c r="C353" s="72" t="s">
        <v>644</v>
      </c>
      <c r="D353" s="58" t="s">
        <v>449</v>
      </c>
      <c r="E353" s="77" t="s">
        <v>523</v>
      </c>
      <c r="F353" s="24">
        <v>0.2</v>
      </c>
      <c r="G353" s="26" t="s">
        <v>454</v>
      </c>
      <c r="H353" s="26" t="s">
        <v>454</v>
      </c>
      <c r="I353" s="26" t="s">
        <v>454</v>
      </c>
      <c r="J353" s="77" t="s">
        <v>454</v>
      </c>
      <c r="K353" s="77" t="s">
        <v>454</v>
      </c>
      <c r="L353" s="15" t="s">
        <v>790</v>
      </c>
      <c r="M353" s="20" t="str">
        <f t="shared" si="105"/>
        <v>Y</v>
      </c>
      <c r="N353" s="15" t="s">
        <v>790</v>
      </c>
      <c r="O353" s="20" t="str">
        <f t="shared" si="106"/>
        <v>Y</v>
      </c>
      <c r="P353" s="15" t="s">
        <v>789</v>
      </c>
      <c r="Q353" s="20" t="str">
        <f t="shared" si="107"/>
        <v>N</v>
      </c>
      <c r="R353" s="26" t="s">
        <v>454</v>
      </c>
      <c r="S353" s="79" t="s">
        <v>524</v>
      </c>
      <c r="T353" s="417" t="s">
        <v>1229</v>
      </c>
      <c r="U353" s="341" t="s">
        <v>815</v>
      </c>
      <c r="V353" s="15" t="s">
        <v>1105</v>
      </c>
      <c r="W353" s="15" t="s">
        <v>1105</v>
      </c>
    </row>
    <row r="354" spans="1:23" s="65" customFormat="1" ht="57.6" x14ac:dyDescent="0.3">
      <c r="A354" s="117" t="s">
        <v>361</v>
      </c>
      <c r="B354" s="72" t="s">
        <v>643</v>
      </c>
      <c r="C354" s="72" t="s">
        <v>644</v>
      </c>
      <c r="D354" s="58" t="s">
        <v>449</v>
      </c>
      <c r="E354" s="77" t="s">
        <v>565</v>
      </c>
      <c r="F354" s="27">
        <v>0.5</v>
      </c>
      <c r="G354" s="26">
        <v>2</v>
      </c>
      <c r="H354" s="26">
        <v>30</v>
      </c>
      <c r="I354" s="26" t="s">
        <v>452</v>
      </c>
      <c r="J354" s="77" t="s">
        <v>443</v>
      </c>
      <c r="K354" s="77" t="s">
        <v>1296</v>
      </c>
      <c r="L354" s="15" t="s">
        <v>789</v>
      </c>
      <c r="M354" s="20" t="str">
        <f t="shared" si="105"/>
        <v>N</v>
      </c>
      <c r="N354" s="15" t="s">
        <v>790</v>
      </c>
      <c r="O354" s="20" t="str">
        <f t="shared" si="106"/>
        <v>Y</v>
      </c>
      <c r="P354" s="15" t="s">
        <v>789</v>
      </c>
      <c r="Q354" s="20" t="str">
        <f t="shared" si="107"/>
        <v>N</v>
      </c>
      <c r="R354" s="26">
        <v>1</v>
      </c>
      <c r="S354" s="79" t="s">
        <v>645</v>
      </c>
      <c r="T354" s="323" t="s">
        <v>1205</v>
      </c>
      <c r="U354" s="15" t="s">
        <v>818</v>
      </c>
      <c r="V354" s="15" t="s">
        <v>824</v>
      </c>
      <c r="W354" s="15" t="s">
        <v>824</v>
      </c>
    </row>
    <row r="355" spans="1:23" s="65" customFormat="1" ht="72" x14ac:dyDescent="0.3">
      <c r="A355" s="117" t="s">
        <v>361</v>
      </c>
      <c r="B355" s="72" t="s">
        <v>643</v>
      </c>
      <c r="C355" s="72" t="s">
        <v>644</v>
      </c>
      <c r="D355" s="58" t="s">
        <v>449</v>
      </c>
      <c r="E355" s="77" t="s">
        <v>1296</v>
      </c>
      <c r="F355" s="27">
        <v>0.5</v>
      </c>
      <c r="G355" s="26">
        <v>12</v>
      </c>
      <c r="H355" s="26">
        <v>60</v>
      </c>
      <c r="I355" s="26" t="s">
        <v>452</v>
      </c>
      <c r="J355" s="77" t="s">
        <v>443</v>
      </c>
      <c r="K355" s="77" t="s">
        <v>1296</v>
      </c>
      <c r="L355" s="15" t="s">
        <v>789</v>
      </c>
      <c r="M355" s="20" t="str">
        <f t="shared" si="105"/>
        <v>N</v>
      </c>
      <c r="N355" s="15" t="s">
        <v>790</v>
      </c>
      <c r="O355" s="20" t="str">
        <f t="shared" si="106"/>
        <v>Y</v>
      </c>
      <c r="P355" s="15" t="s">
        <v>789</v>
      </c>
      <c r="Q355" s="20" t="str">
        <f t="shared" si="107"/>
        <v>N</v>
      </c>
      <c r="R355" s="26">
        <v>1</v>
      </c>
      <c r="S355" s="79" t="s">
        <v>646</v>
      </c>
      <c r="T355" s="323" t="s">
        <v>1205</v>
      </c>
      <c r="U355" s="15" t="s">
        <v>818</v>
      </c>
      <c r="V355" s="15" t="s">
        <v>1114</v>
      </c>
      <c r="W355" s="15" t="s">
        <v>1114</v>
      </c>
    </row>
    <row r="356" spans="1:23" s="65" customFormat="1" ht="57.6" x14ac:dyDescent="0.3">
      <c r="A356" s="117" t="s">
        <v>361</v>
      </c>
      <c r="B356" s="72" t="s">
        <v>643</v>
      </c>
      <c r="C356" s="72" t="s">
        <v>644</v>
      </c>
      <c r="D356" s="58" t="s">
        <v>449</v>
      </c>
      <c r="E356" s="77" t="s">
        <v>531</v>
      </c>
      <c r="F356" s="24">
        <v>1</v>
      </c>
      <c r="G356" s="26">
        <v>1</v>
      </c>
      <c r="H356" s="26">
        <v>30</v>
      </c>
      <c r="I356" s="26" t="s">
        <v>452</v>
      </c>
      <c r="J356" s="77" t="s">
        <v>428</v>
      </c>
      <c r="K356" s="77" t="s">
        <v>454</v>
      </c>
      <c r="L356" s="15" t="s">
        <v>790</v>
      </c>
      <c r="M356" s="20" t="str">
        <f t="shared" si="105"/>
        <v>Y</v>
      </c>
      <c r="N356" s="15" t="s">
        <v>789</v>
      </c>
      <c r="O356" s="20" t="str">
        <f t="shared" si="106"/>
        <v>N</v>
      </c>
      <c r="P356" s="15" t="s">
        <v>789</v>
      </c>
      <c r="Q356" s="20" t="str">
        <f t="shared" si="107"/>
        <v>N</v>
      </c>
      <c r="R356" s="26">
        <v>1</v>
      </c>
      <c r="S356" s="79" t="s">
        <v>647</v>
      </c>
      <c r="T356" s="347" t="s">
        <v>1205</v>
      </c>
      <c r="U356" s="341" t="s">
        <v>818</v>
      </c>
      <c r="V356" s="341" t="s">
        <v>824</v>
      </c>
      <c r="W356" s="341" t="s">
        <v>824</v>
      </c>
    </row>
    <row r="357" spans="1:23" s="65" customFormat="1" ht="72" x14ac:dyDescent="0.3">
      <c r="A357" s="117" t="s">
        <v>361</v>
      </c>
      <c r="B357" s="72" t="s">
        <v>643</v>
      </c>
      <c r="C357" s="72" t="s">
        <v>644</v>
      </c>
      <c r="D357" s="58" t="s">
        <v>449</v>
      </c>
      <c r="E357" s="78" t="s">
        <v>529</v>
      </c>
      <c r="F357" s="24">
        <v>1</v>
      </c>
      <c r="G357" s="26">
        <v>12</v>
      </c>
      <c r="H357" s="26">
        <v>20</v>
      </c>
      <c r="I357" s="26" t="s">
        <v>452</v>
      </c>
      <c r="J357" s="77" t="s">
        <v>428</v>
      </c>
      <c r="K357" s="77" t="s">
        <v>454</v>
      </c>
      <c r="L357" s="15" t="s">
        <v>790</v>
      </c>
      <c r="M357" s="20" t="str">
        <f t="shared" si="105"/>
        <v>Y</v>
      </c>
      <c r="N357" s="15" t="s">
        <v>789</v>
      </c>
      <c r="O357" s="20" t="str">
        <f t="shared" si="106"/>
        <v>N</v>
      </c>
      <c r="P357" s="15" t="s">
        <v>789</v>
      </c>
      <c r="Q357" s="20" t="str">
        <f t="shared" si="107"/>
        <v>N</v>
      </c>
      <c r="R357" s="26">
        <v>1</v>
      </c>
      <c r="S357" s="79" t="s">
        <v>648</v>
      </c>
      <c r="T357" s="323" t="s">
        <v>1213</v>
      </c>
      <c r="U357" s="341" t="s">
        <v>818</v>
      </c>
      <c r="V357" s="406" t="s">
        <v>818</v>
      </c>
      <c r="W357" s="341" t="s">
        <v>818</v>
      </c>
    </row>
    <row r="358" spans="1:23" s="65" customFormat="1" ht="144" x14ac:dyDescent="0.3">
      <c r="A358" s="117" t="s">
        <v>361</v>
      </c>
      <c r="B358" s="72" t="s">
        <v>643</v>
      </c>
      <c r="C358" s="72" t="s">
        <v>644</v>
      </c>
      <c r="D358" s="58" t="s">
        <v>449</v>
      </c>
      <c r="E358" s="77" t="s">
        <v>1289</v>
      </c>
      <c r="F358" s="24">
        <v>0.8</v>
      </c>
      <c r="G358" s="26">
        <v>26</v>
      </c>
      <c r="H358" s="26">
        <v>60</v>
      </c>
      <c r="I358" s="26" t="s">
        <v>452</v>
      </c>
      <c r="J358" s="77" t="s">
        <v>902</v>
      </c>
      <c r="K358" s="77" t="s">
        <v>454</v>
      </c>
      <c r="L358" s="15" t="s">
        <v>790</v>
      </c>
      <c r="M358" s="20" t="str">
        <f t="shared" si="105"/>
        <v>Y</v>
      </c>
      <c r="N358" s="15" t="s">
        <v>789</v>
      </c>
      <c r="O358" s="20" t="str">
        <f t="shared" si="106"/>
        <v>N</v>
      </c>
      <c r="P358" s="15" t="s">
        <v>789</v>
      </c>
      <c r="Q358" s="20" t="str">
        <f t="shared" si="107"/>
        <v>N</v>
      </c>
      <c r="R358" s="26">
        <v>1</v>
      </c>
      <c r="S358" s="79" t="s">
        <v>649</v>
      </c>
      <c r="T358" s="323" t="s">
        <v>1215</v>
      </c>
      <c r="U358" s="15" t="s">
        <v>818</v>
      </c>
      <c r="V358" s="15" t="s">
        <v>818</v>
      </c>
      <c r="W358" s="15" t="s">
        <v>1114</v>
      </c>
    </row>
    <row r="359" spans="1:23" s="65" customFormat="1" ht="144" x14ac:dyDescent="0.3">
      <c r="A359" s="117" t="s">
        <v>361</v>
      </c>
      <c r="B359" s="72" t="s">
        <v>643</v>
      </c>
      <c r="C359" s="72" t="s">
        <v>644</v>
      </c>
      <c r="D359" s="58" t="s">
        <v>449</v>
      </c>
      <c r="E359" s="77" t="s">
        <v>571</v>
      </c>
      <c r="F359" s="24">
        <v>0.8</v>
      </c>
      <c r="G359" s="26">
        <v>12</v>
      </c>
      <c r="H359" s="26">
        <v>60</v>
      </c>
      <c r="I359" s="26" t="s">
        <v>452</v>
      </c>
      <c r="J359" s="77" t="s">
        <v>901</v>
      </c>
      <c r="K359" s="77" t="s">
        <v>454</v>
      </c>
      <c r="L359" s="15" t="s">
        <v>790</v>
      </c>
      <c r="M359" s="20" t="str">
        <f t="shared" si="105"/>
        <v>Y</v>
      </c>
      <c r="N359" s="15" t="s">
        <v>790</v>
      </c>
      <c r="O359" s="20" t="str">
        <f t="shared" si="106"/>
        <v>Y</v>
      </c>
      <c r="P359" s="15" t="s">
        <v>789</v>
      </c>
      <c r="Q359" s="20" t="str">
        <f t="shared" si="107"/>
        <v>N</v>
      </c>
      <c r="R359" s="26">
        <v>1</v>
      </c>
      <c r="S359" s="79" t="s">
        <v>650</v>
      </c>
      <c r="T359" s="347" t="s">
        <v>1105</v>
      </c>
      <c r="U359" s="341" t="s">
        <v>818</v>
      </c>
      <c r="V359" s="341" t="s">
        <v>1114</v>
      </c>
      <c r="W359" s="341" t="s">
        <v>1114</v>
      </c>
    </row>
    <row r="360" spans="1:23" s="65" customFormat="1" ht="72" x14ac:dyDescent="0.3">
      <c r="A360" s="117" t="s">
        <v>361</v>
      </c>
      <c r="B360" s="72" t="s">
        <v>643</v>
      </c>
      <c r="C360" s="72" t="s">
        <v>644</v>
      </c>
      <c r="D360" s="58" t="s">
        <v>449</v>
      </c>
      <c r="E360" s="72" t="s">
        <v>487</v>
      </c>
      <c r="F360" s="24">
        <v>0.5</v>
      </c>
      <c r="G360" s="26">
        <v>12</v>
      </c>
      <c r="H360" s="26">
        <v>60</v>
      </c>
      <c r="I360" s="26" t="s">
        <v>452</v>
      </c>
      <c r="J360" s="77" t="s">
        <v>901</v>
      </c>
      <c r="K360" s="77" t="s">
        <v>454</v>
      </c>
      <c r="L360" s="15" t="s">
        <v>789</v>
      </c>
      <c r="M360" s="20" t="str">
        <f t="shared" ref="M360:M410" si="108">L360</f>
        <v>N</v>
      </c>
      <c r="N360" s="15" t="s">
        <v>789</v>
      </c>
      <c r="O360" s="20" t="str">
        <f t="shared" ref="O360:O410" si="109">N360</f>
        <v>N</v>
      </c>
      <c r="P360" s="15" t="s">
        <v>790</v>
      </c>
      <c r="Q360" s="20" t="str">
        <f t="shared" ref="Q360:Q410" si="110">P360</f>
        <v>Y</v>
      </c>
      <c r="R360" s="26">
        <v>1</v>
      </c>
      <c r="S360" s="79" t="s">
        <v>619</v>
      </c>
      <c r="T360" s="323" t="s">
        <v>1212</v>
      </c>
      <c r="U360" s="341" t="s">
        <v>818</v>
      </c>
      <c r="V360" s="341" t="s">
        <v>818</v>
      </c>
      <c r="W360" s="341" t="s">
        <v>1114</v>
      </c>
    </row>
    <row r="361" spans="1:23" s="65" customFormat="1" ht="100.8" x14ac:dyDescent="0.3">
      <c r="A361" s="117" t="s">
        <v>361</v>
      </c>
      <c r="B361" s="72" t="s">
        <v>643</v>
      </c>
      <c r="C361" s="72" t="s">
        <v>644</v>
      </c>
      <c r="D361" s="58" t="s">
        <v>449</v>
      </c>
      <c r="E361" s="75" t="s">
        <v>500</v>
      </c>
      <c r="F361" s="24">
        <v>0.5</v>
      </c>
      <c r="G361" s="26">
        <v>50</v>
      </c>
      <c r="H361" s="26">
        <v>60</v>
      </c>
      <c r="I361" s="26" t="s">
        <v>452</v>
      </c>
      <c r="J361" s="77" t="s">
        <v>901</v>
      </c>
      <c r="K361" s="77" t="s">
        <v>454</v>
      </c>
      <c r="L361" s="15" t="s">
        <v>789</v>
      </c>
      <c r="M361" s="20" t="str">
        <f t="shared" si="108"/>
        <v>N</v>
      </c>
      <c r="N361" s="15" t="s">
        <v>789</v>
      </c>
      <c r="O361" s="20" t="str">
        <f t="shared" si="109"/>
        <v>N</v>
      </c>
      <c r="P361" s="15" t="s">
        <v>790</v>
      </c>
      <c r="Q361" s="20" t="str">
        <f t="shared" si="110"/>
        <v>Y</v>
      </c>
      <c r="R361" s="26">
        <v>0.2</v>
      </c>
      <c r="S361" s="79" t="s">
        <v>651</v>
      </c>
      <c r="T361" s="347" t="s">
        <v>1210</v>
      </c>
      <c r="U361" s="341" t="s">
        <v>818</v>
      </c>
      <c r="V361" s="341" t="s">
        <v>818</v>
      </c>
      <c r="W361" s="341" t="s">
        <v>1114</v>
      </c>
    </row>
    <row r="362" spans="1:23" s="65" customFormat="1" ht="178.95" customHeight="1" x14ac:dyDescent="0.3">
      <c r="A362" s="117" t="s">
        <v>361</v>
      </c>
      <c r="B362" s="72" t="s">
        <v>643</v>
      </c>
      <c r="C362" s="72" t="s">
        <v>644</v>
      </c>
      <c r="D362" s="58" t="s">
        <v>449</v>
      </c>
      <c r="E362" s="77" t="s">
        <v>1292</v>
      </c>
      <c r="F362" s="27">
        <v>0.4</v>
      </c>
      <c r="G362" s="26">
        <v>6</v>
      </c>
      <c r="H362" s="26">
        <v>150</v>
      </c>
      <c r="I362" s="26" t="s">
        <v>452</v>
      </c>
      <c r="J362" s="77" t="s">
        <v>443</v>
      </c>
      <c r="K362" s="77" t="s">
        <v>1292</v>
      </c>
      <c r="L362" s="15" t="s">
        <v>789</v>
      </c>
      <c r="M362" s="20" t="str">
        <f t="shared" si="108"/>
        <v>N</v>
      </c>
      <c r="N362" s="15" t="s">
        <v>790</v>
      </c>
      <c r="O362" s="20" t="str">
        <f t="shared" si="109"/>
        <v>Y</v>
      </c>
      <c r="P362" s="15" t="s">
        <v>790</v>
      </c>
      <c r="Q362" s="20" t="str">
        <f t="shared" si="110"/>
        <v>Y</v>
      </c>
      <c r="R362" s="26">
        <v>1</v>
      </c>
      <c r="S362" s="79" t="s">
        <v>652</v>
      </c>
      <c r="T362" s="323" t="s">
        <v>1188</v>
      </c>
      <c r="U362" s="341" t="s">
        <v>818</v>
      </c>
      <c r="V362" s="341" t="s">
        <v>824</v>
      </c>
      <c r="W362" s="341" t="s">
        <v>815</v>
      </c>
    </row>
    <row r="363" spans="1:23" s="65" customFormat="1" ht="86.4" x14ac:dyDescent="0.3">
      <c r="A363" s="117" t="s">
        <v>361</v>
      </c>
      <c r="B363" s="72" t="s">
        <v>643</v>
      </c>
      <c r="C363" s="72" t="s">
        <v>644</v>
      </c>
      <c r="D363" s="58" t="s">
        <v>449</v>
      </c>
      <c r="E363" s="77" t="s">
        <v>1302</v>
      </c>
      <c r="F363" s="24">
        <v>0.15</v>
      </c>
      <c r="G363" s="26">
        <v>1</v>
      </c>
      <c r="H363" s="26">
        <v>120</v>
      </c>
      <c r="I363" s="26" t="s">
        <v>452</v>
      </c>
      <c r="J363" s="77" t="s">
        <v>443</v>
      </c>
      <c r="K363" s="77" t="s">
        <v>555</v>
      </c>
      <c r="L363" s="15" t="s">
        <v>789</v>
      </c>
      <c r="M363" s="20" t="str">
        <f t="shared" si="108"/>
        <v>N</v>
      </c>
      <c r="N363" s="15" t="s">
        <v>790</v>
      </c>
      <c r="O363" s="20" t="str">
        <f t="shared" si="109"/>
        <v>Y</v>
      </c>
      <c r="P363" s="15" t="s">
        <v>789</v>
      </c>
      <c r="Q363" s="20" t="str">
        <f t="shared" si="110"/>
        <v>N</v>
      </c>
      <c r="R363" s="26">
        <v>1</v>
      </c>
      <c r="S363" s="79" t="s">
        <v>556</v>
      </c>
      <c r="T363" s="347" t="s">
        <v>1208</v>
      </c>
      <c r="U363" s="341" t="s">
        <v>818</v>
      </c>
      <c r="V363" s="341" t="s">
        <v>818</v>
      </c>
      <c r="W363" s="341" t="s">
        <v>818</v>
      </c>
    </row>
    <row r="364" spans="1:23" s="65" customFormat="1" ht="100.8" x14ac:dyDescent="0.3">
      <c r="A364" s="117" t="s">
        <v>361</v>
      </c>
      <c r="B364" s="72" t="s">
        <v>643</v>
      </c>
      <c r="C364" s="72" t="s">
        <v>644</v>
      </c>
      <c r="D364" s="58" t="s">
        <v>449</v>
      </c>
      <c r="E364" s="77" t="s">
        <v>1294</v>
      </c>
      <c r="F364" s="27">
        <v>0.2</v>
      </c>
      <c r="G364" s="26">
        <v>1</v>
      </c>
      <c r="H364" s="26">
        <v>45</v>
      </c>
      <c r="I364" s="26" t="s">
        <v>452</v>
      </c>
      <c r="J364" s="77" t="s">
        <v>443</v>
      </c>
      <c r="K364" s="77" t="s">
        <v>1294</v>
      </c>
      <c r="L364" s="15" t="s">
        <v>789</v>
      </c>
      <c r="M364" s="20" t="str">
        <f t="shared" si="108"/>
        <v>N</v>
      </c>
      <c r="N364" s="15" t="s">
        <v>790</v>
      </c>
      <c r="O364" s="20" t="str">
        <f t="shared" si="109"/>
        <v>Y</v>
      </c>
      <c r="P364" s="15" t="s">
        <v>789</v>
      </c>
      <c r="Q364" s="20" t="str">
        <f t="shared" si="110"/>
        <v>N</v>
      </c>
      <c r="R364" s="26">
        <v>1</v>
      </c>
      <c r="S364" s="79" t="s">
        <v>557</v>
      </c>
      <c r="T364" s="417" t="s">
        <v>1261</v>
      </c>
      <c r="U364" s="405" t="s">
        <v>824</v>
      </c>
      <c r="V364" s="341" t="s">
        <v>818</v>
      </c>
      <c r="W364" s="341" t="s">
        <v>818</v>
      </c>
    </row>
    <row r="365" spans="1:23" s="65" customFormat="1" ht="129.6" x14ac:dyDescent="0.3">
      <c r="A365" s="117" t="s">
        <v>361</v>
      </c>
      <c r="B365" s="72" t="s">
        <v>643</v>
      </c>
      <c r="C365" s="72" t="s">
        <v>644</v>
      </c>
      <c r="D365" s="58" t="s">
        <v>449</v>
      </c>
      <c r="E365" s="77" t="s">
        <v>496</v>
      </c>
      <c r="F365" s="27">
        <v>0.2</v>
      </c>
      <c r="G365" s="26">
        <v>1</v>
      </c>
      <c r="H365" s="26">
        <v>45</v>
      </c>
      <c r="I365" s="26" t="s">
        <v>452</v>
      </c>
      <c r="J365" s="77" t="s">
        <v>424</v>
      </c>
      <c r="K365" s="77" t="s">
        <v>454</v>
      </c>
      <c r="L365" s="15" t="s">
        <v>789</v>
      </c>
      <c r="M365" s="20" t="str">
        <f t="shared" si="108"/>
        <v>N</v>
      </c>
      <c r="N365" s="15" t="s">
        <v>790</v>
      </c>
      <c r="O365" s="20" t="str">
        <f t="shared" si="109"/>
        <v>Y</v>
      </c>
      <c r="P365" s="15" t="s">
        <v>789</v>
      </c>
      <c r="Q365" s="20" t="str">
        <f t="shared" si="110"/>
        <v>N</v>
      </c>
      <c r="R365" s="26">
        <v>1</v>
      </c>
      <c r="S365" s="79" t="s">
        <v>558</v>
      </c>
      <c r="T365" s="323" t="s">
        <v>1316</v>
      </c>
      <c r="U365" s="15" t="s">
        <v>818</v>
      </c>
      <c r="V365" s="15" t="s">
        <v>818</v>
      </c>
      <c r="W365" s="15" t="s">
        <v>818</v>
      </c>
    </row>
    <row r="366" spans="1:23" s="65" customFormat="1" ht="144" x14ac:dyDescent="0.3">
      <c r="A366" s="117" t="s">
        <v>361</v>
      </c>
      <c r="B366" s="72" t="s">
        <v>643</v>
      </c>
      <c r="C366" s="72" t="s">
        <v>644</v>
      </c>
      <c r="D366" s="58" t="s">
        <v>449</v>
      </c>
      <c r="E366" s="77" t="s">
        <v>1290</v>
      </c>
      <c r="F366" s="27">
        <v>0.02</v>
      </c>
      <c r="G366" s="26">
        <v>1</v>
      </c>
      <c r="H366" s="26">
        <v>4320</v>
      </c>
      <c r="I366" s="26" t="s">
        <v>452</v>
      </c>
      <c r="J366" s="77" t="s">
        <v>443</v>
      </c>
      <c r="K366" s="77" t="s">
        <v>1313</v>
      </c>
      <c r="L366" s="15" t="s">
        <v>789</v>
      </c>
      <c r="M366" s="20" t="str">
        <f t="shared" si="108"/>
        <v>N</v>
      </c>
      <c r="N366" s="15" t="s">
        <v>790</v>
      </c>
      <c r="O366" s="20" t="str">
        <f t="shared" si="109"/>
        <v>Y</v>
      </c>
      <c r="P366" s="15" t="s">
        <v>789</v>
      </c>
      <c r="Q366" s="20" t="str">
        <f t="shared" si="110"/>
        <v>N</v>
      </c>
      <c r="R366" s="26">
        <v>1</v>
      </c>
      <c r="S366" s="79" t="s">
        <v>653</v>
      </c>
      <c r="T366" s="347" t="s">
        <v>1105</v>
      </c>
      <c r="U366" s="15" t="s">
        <v>824</v>
      </c>
      <c r="V366" s="15" t="s">
        <v>824</v>
      </c>
      <c r="W366" s="405" t="s">
        <v>824</v>
      </c>
    </row>
    <row r="367" spans="1:23" s="65" customFormat="1" ht="129.6" x14ac:dyDescent="0.3">
      <c r="A367" s="117" t="s">
        <v>361</v>
      </c>
      <c r="B367" s="72" t="s">
        <v>643</v>
      </c>
      <c r="C367" s="72" t="s">
        <v>644</v>
      </c>
      <c r="D367" s="58" t="s">
        <v>449</v>
      </c>
      <c r="E367" s="77" t="s">
        <v>1299</v>
      </c>
      <c r="F367" s="27">
        <v>0.15</v>
      </c>
      <c r="G367" s="26">
        <v>1</v>
      </c>
      <c r="H367" s="26">
        <v>3</v>
      </c>
      <c r="I367" s="26" t="s">
        <v>559</v>
      </c>
      <c r="J367" s="77" t="s">
        <v>443</v>
      </c>
      <c r="K367" s="77" t="s">
        <v>1299</v>
      </c>
      <c r="L367" s="15" t="s">
        <v>789</v>
      </c>
      <c r="M367" s="20" t="str">
        <f t="shared" si="108"/>
        <v>N</v>
      </c>
      <c r="N367" s="15" t="s">
        <v>790</v>
      </c>
      <c r="O367" s="20" t="str">
        <f t="shared" si="109"/>
        <v>Y</v>
      </c>
      <c r="P367" s="15" t="s">
        <v>789</v>
      </c>
      <c r="Q367" s="20" t="str">
        <f t="shared" si="110"/>
        <v>N</v>
      </c>
      <c r="R367" s="26">
        <v>1</v>
      </c>
      <c r="S367" s="79" t="s">
        <v>561</v>
      </c>
      <c r="T367" s="347" t="s">
        <v>1201</v>
      </c>
      <c r="U367" s="341" t="s">
        <v>818</v>
      </c>
      <c r="V367" s="341" t="s">
        <v>818</v>
      </c>
      <c r="W367" s="341" t="s">
        <v>818</v>
      </c>
    </row>
    <row r="368" spans="1:23" s="65" customFormat="1" ht="158.4" x14ac:dyDescent="0.3">
      <c r="A368" s="117" t="s">
        <v>361</v>
      </c>
      <c r="B368" s="72" t="s">
        <v>643</v>
      </c>
      <c r="C368" s="72" t="s">
        <v>644</v>
      </c>
      <c r="D368" s="58" t="s">
        <v>449</v>
      </c>
      <c r="E368" s="77" t="s">
        <v>410</v>
      </c>
      <c r="F368" s="27">
        <v>0.2</v>
      </c>
      <c r="G368" s="26">
        <v>1</v>
      </c>
      <c r="H368" s="26">
        <v>90</v>
      </c>
      <c r="I368" s="26" t="s">
        <v>452</v>
      </c>
      <c r="J368" s="77" t="s">
        <v>443</v>
      </c>
      <c r="K368" s="77" t="s">
        <v>1309</v>
      </c>
      <c r="L368" s="15" t="s">
        <v>789</v>
      </c>
      <c r="M368" s="20" t="str">
        <f t="shared" si="108"/>
        <v>N</v>
      </c>
      <c r="N368" s="15" t="s">
        <v>790</v>
      </c>
      <c r="O368" s="20" t="str">
        <f t="shared" si="109"/>
        <v>Y</v>
      </c>
      <c r="P368" s="15" t="s">
        <v>789</v>
      </c>
      <c r="Q368" s="20" t="str">
        <f t="shared" si="110"/>
        <v>N</v>
      </c>
      <c r="R368" s="26">
        <v>1</v>
      </c>
      <c r="S368" s="79" t="s">
        <v>562</v>
      </c>
      <c r="T368" s="323" t="s">
        <v>1200</v>
      </c>
      <c r="U368" s="341" t="s">
        <v>818</v>
      </c>
      <c r="V368" s="341" t="s">
        <v>818</v>
      </c>
      <c r="W368" s="341" t="s">
        <v>818</v>
      </c>
    </row>
    <row r="369" spans="1:23" s="65" customFormat="1" ht="57.6" x14ac:dyDescent="0.3">
      <c r="A369" s="117" t="s">
        <v>361</v>
      </c>
      <c r="B369" s="72" t="s">
        <v>643</v>
      </c>
      <c r="C369" s="72" t="s">
        <v>644</v>
      </c>
      <c r="D369" s="58" t="s">
        <v>449</v>
      </c>
      <c r="E369" s="77" t="s">
        <v>410</v>
      </c>
      <c r="F369" s="27">
        <v>0.02</v>
      </c>
      <c r="G369" s="26">
        <v>8</v>
      </c>
      <c r="H369" s="26">
        <v>90</v>
      </c>
      <c r="I369" s="26" t="s">
        <v>452</v>
      </c>
      <c r="J369" s="77" t="s">
        <v>443</v>
      </c>
      <c r="K369" s="77" t="s">
        <v>1309</v>
      </c>
      <c r="L369" s="15" t="s">
        <v>789</v>
      </c>
      <c r="M369" s="20" t="str">
        <f t="shared" si="108"/>
        <v>N</v>
      </c>
      <c r="N369" s="15" t="s">
        <v>790</v>
      </c>
      <c r="O369" s="20" t="str">
        <f t="shared" si="109"/>
        <v>Y</v>
      </c>
      <c r="P369" s="15" t="s">
        <v>789</v>
      </c>
      <c r="Q369" s="20" t="str">
        <f t="shared" si="110"/>
        <v>N</v>
      </c>
      <c r="R369" s="26">
        <v>1</v>
      </c>
      <c r="S369" s="79" t="s">
        <v>563</v>
      </c>
      <c r="T369" s="323" t="s">
        <v>1200</v>
      </c>
      <c r="U369" s="341" t="s">
        <v>818</v>
      </c>
      <c r="V369" s="341" t="s">
        <v>818</v>
      </c>
      <c r="W369" s="341" t="s">
        <v>818</v>
      </c>
    </row>
    <row r="370" spans="1:23" s="65" customFormat="1" ht="144" x14ac:dyDescent="0.3">
      <c r="A370" s="117" t="s">
        <v>361</v>
      </c>
      <c r="B370" s="72" t="s">
        <v>643</v>
      </c>
      <c r="C370" s="72" t="s">
        <v>644</v>
      </c>
      <c r="D370" s="58" t="s">
        <v>449</v>
      </c>
      <c r="E370" s="77" t="s">
        <v>412</v>
      </c>
      <c r="F370" s="27">
        <v>0.15</v>
      </c>
      <c r="G370" s="26">
        <v>12</v>
      </c>
      <c r="H370" s="26">
        <v>60</v>
      </c>
      <c r="I370" s="26" t="s">
        <v>452</v>
      </c>
      <c r="J370" s="77" t="s">
        <v>443</v>
      </c>
      <c r="K370" s="73" t="s">
        <v>412</v>
      </c>
      <c r="L370" s="15" t="s">
        <v>789</v>
      </c>
      <c r="M370" s="20" t="str">
        <f t="shared" si="108"/>
        <v>N</v>
      </c>
      <c r="N370" s="15" t="s">
        <v>789</v>
      </c>
      <c r="O370" s="20" t="str">
        <f t="shared" si="109"/>
        <v>N</v>
      </c>
      <c r="P370" s="15" t="s">
        <v>790</v>
      </c>
      <c r="Q370" s="20" t="str">
        <f t="shared" si="110"/>
        <v>Y</v>
      </c>
      <c r="R370" s="26">
        <v>1</v>
      </c>
      <c r="S370" s="79" t="s">
        <v>602</v>
      </c>
      <c r="T370" s="347" t="s">
        <v>1203</v>
      </c>
      <c r="U370" s="341" t="s">
        <v>818</v>
      </c>
      <c r="V370" s="341" t="s">
        <v>815</v>
      </c>
      <c r="W370" s="341" t="s">
        <v>824</v>
      </c>
    </row>
    <row r="371" spans="1:23" s="65" customFormat="1" ht="86.4" x14ac:dyDescent="0.3">
      <c r="A371" s="117" t="s">
        <v>361</v>
      </c>
      <c r="B371" s="72" t="s">
        <v>643</v>
      </c>
      <c r="C371" s="72" t="s">
        <v>644</v>
      </c>
      <c r="D371" s="58" t="s">
        <v>449</v>
      </c>
      <c r="E371" s="77" t="s">
        <v>1303</v>
      </c>
      <c r="F371" s="24">
        <v>0.1</v>
      </c>
      <c r="G371" s="26">
        <v>1</v>
      </c>
      <c r="H371" s="26">
        <v>60</v>
      </c>
      <c r="I371" s="26" t="s">
        <v>452</v>
      </c>
      <c r="J371" s="77" t="s">
        <v>433</v>
      </c>
      <c r="K371" s="77" t="s">
        <v>454</v>
      </c>
      <c r="L371" s="15" t="s">
        <v>789</v>
      </c>
      <c r="M371" s="20" t="str">
        <f t="shared" si="108"/>
        <v>N</v>
      </c>
      <c r="N371" s="15" t="s">
        <v>790</v>
      </c>
      <c r="O371" s="20" t="str">
        <f t="shared" si="109"/>
        <v>Y</v>
      </c>
      <c r="P371" s="15" t="s">
        <v>789</v>
      </c>
      <c r="Q371" s="20" t="str">
        <f t="shared" si="110"/>
        <v>N</v>
      </c>
      <c r="R371" s="26">
        <v>1</v>
      </c>
      <c r="S371" s="79" t="s">
        <v>574</v>
      </c>
      <c r="T371" s="347" t="s">
        <v>1211</v>
      </c>
      <c r="U371" s="341" t="s">
        <v>818</v>
      </c>
      <c r="V371" s="341" t="s">
        <v>818</v>
      </c>
      <c r="W371" s="341" t="s">
        <v>818</v>
      </c>
    </row>
    <row r="372" spans="1:23" s="65" customFormat="1" ht="86.4" x14ac:dyDescent="0.3">
      <c r="A372" s="117" t="s">
        <v>361</v>
      </c>
      <c r="B372" s="72" t="s">
        <v>643</v>
      </c>
      <c r="C372" s="72" t="s">
        <v>644</v>
      </c>
      <c r="D372" s="58" t="s">
        <v>449</v>
      </c>
      <c r="E372" s="77" t="s">
        <v>1303</v>
      </c>
      <c r="F372" s="24">
        <v>0.03</v>
      </c>
      <c r="G372" s="26">
        <v>3</v>
      </c>
      <c r="H372" s="26">
        <v>30</v>
      </c>
      <c r="I372" s="26" t="s">
        <v>452</v>
      </c>
      <c r="J372" s="77" t="s">
        <v>433</v>
      </c>
      <c r="K372" s="77" t="s">
        <v>454</v>
      </c>
      <c r="L372" s="15" t="s">
        <v>789</v>
      </c>
      <c r="M372" s="20" t="str">
        <f t="shared" si="108"/>
        <v>N</v>
      </c>
      <c r="N372" s="15" t="s">
        <v>790</v>
      </c>
      <c r="O372" s="20" t="str">
        <f t="shared" si="109"/>
        <v>Y</v>
      </c>
      <c r="P372" s="15" t="s">
        <v>789</v>
      </c>
      <c r="Q372" s="20" t="str">
        <f t="shared" si="110"/>
        <v>N</v>
      </c>
      <c r="R372" s="26">
        <v>1</v>
      </c>
      <c r="S372" s="79" t="s">
        <v>603</v>
      </c>
      <c r="T372" s="347" t="s">
        <v>1211</v>
      </c>
      <c r="U372" s="341" t="s">
        <v>818</v>
      </c>
      <c r="V372" s="341" t="s">
        <v>818</v>
      </c>
      <c r="W372" s="341" t="s">
        <v>818</v>
      </c>
    </row>
    <row r="373" spans="1:23" s="65" customFormat="1" ht="72" x14ac:dyDescent="0.3">
      <c r="A373" s="117" t="s">
        <v>361</v>
      </c>
      <c r="B373" s="72" t="s">
        <v>643</v>
      </c>
      <c r="C373" s="72" t="s">
        <v>644</v>
      </c>
      <c r="D373" s="58" t="s">
        <v>449</v>
      </c>
      <c r="E373" s="77" t="s">
        <v>540</v>
      </c>
      <c r="F373" s="24">
        <v>0.8</v>
      </c>
      <c r="G373" s="26">
        <v>10</v>
      </c>
      <c r="H373" s="26">
        <v>60</v>
      </c>
      <c r="I373" s="26" t="s">
        <v>452</v>
      </c>
      <c r="J373" s="77" t="s">
        <v>433</v>
      </c>
      <c r="K373" s="77" t="s">
        <v>454</v>
      </c>
      <c r="L373" s="15" t="s">
        <v>790</v>
      </c>
      <c r="M373" s="20" t="str">
        <f t="shared" si="108"/>
        <v>Y</v>
      </c>
      <c r="N373" s="15" t="s">
        <v>790</v>
      </c>
      <c r="O373" s="20" t="str">
        <f t="shared" si="109"/>
        <v>Y</v>
      </c>
      <c r="P373" s="15" t="s">
        <v>789</v>
      </c>
      <c r="Q373" s="20" t="str">
        <f t="shared" si="110"/>
        <v>N</v>
      </c>
      <c r="R373" s="26">
        <v>1</v>
      </c>
      <c r="S373" s="79" t="s">
        <v>541</v>
      </c>
      <c r="T373" s="347" t="s">
        <v>1205</v>
      </c>
      <c r="U373" s="341" t="s">
        <v>818</v>
      </c>
      <c r="V373" s="341" t="s">
        <v>1114</v>
      </c>
      <c r="W373" s="341" t="s">
        <v>1114</v>
      </c>
    </row>
    <row r="374" spans="1:23" s="65" customFormat="1" ht="86.4" x14ac:dyDescent="0.3">
      <c r="A374" s="117" t="s">
        <v>361</v>
      </c>
      <c r="B374" s="72" t="s">
        <v>643</v>
      </c>
      <c r="C374" s="72" t="s">
        <v>644</v>
      </c>
      <c r="D374" s="58" t="s">
        <v>449</v>
      </c>
      <c r="E374" s="78" t="s">
        <v>413</v>
      </c>
      <c r="F374" s="24">
        <v>0.6</v>
      </c>
      <c r="G374" s="26">
        <v>10</v>
      </c>
      <c r="H374" s="26">
        <v>60</v>
      </c>
      <c r="I374" s="26" t="s">
        <v>452</v>
      </c>
      <c r="J374" s="77" t="s">
        <v>443</v>
      </c>
      <c r="K374" s="77" t="s">
        <v>413</v>
      </c>
      <c r="L374" s="15" t="s">
        <v>790</v>
      </c>
      <c r="M374" s="20" t="str">
        <f t="shared" si="108"/>
        <v>Y</v>
      </c>
      <c r="N374" s="15" t="s">
        <v>790</v>
      </c>
      <c r="O374" s="20" t="str">
        <f t="shared" si="109"/>
        <v>Y</v>
      </c>
      <c r="P374" s="15" t="s">
        <v>789</v>
      </c>
      <c r="Q374" s="20" t="str">
        <f t="shared" si="110"/>
        <v>N</v>
      </c>
      <c r="R374" s="26">
        <f>1/3</f>
        <v>0.33333333333333331</v>
      </c>
      <c r="S374" s="79" t="s">
        <v>577</v>
      </c>
      <c r="T374" s="347" t="s">
        <v>1205</v>
      </c>
      <c r="U374" s="341" t="s">
        <v>818</v>
      </c>
      <c r="V374" s="341" t="s">
        <v>1114</v>
      </c>
      <c r="W374" s="341" t="s">
        <v>1114</v>
      </c>
    </row>
    <row r="375" spans="1:23" s="65" customFormat="1" ht="72" x14ac:dyDescent="0.3">
      <c r="A375" s="117" t="s">
        <v>361</v>
      </c>
      <c r="B375" s="72" t="s">
        <v>643</v>
      </c>
      <c r="C375" s="72" t="s">
        <v>644</v>
      </c>
      <c r="D375" s="58" t="s">
        <v>449</v>
      </c>
      <c r="E375" s="78" t="s">
        <v>578</v>
      </c>
      <c r="F375" s="24">
        <v>0.5</v>
      </c>
      <c r="G375" s="26">
        <v>10</v>
      </c>
      <c r="H375" s="26">
        <v>60</v>
      </c>
      <c r="I375" s="26" t="s">
        <v>452</v>
      </c>
      <c r="J375" s="77" t="s">
        <v>443</v>
      </c>
      <c r="K375" s="77" t="s">
        <v>578</v>
      </c>
      <c r="L375" s="15" t="s">
        <v>790</v>
      </c>
      <c r="M375" s="20" t="str">
        <f t="shared" si="108"/>
        <v>Y</v>
      </c>
      <c r="N375" s="15" t="s">
        <v>790</v>
      </c>
      <c r="O375" s="20" t="str">
        <f t="shared" si="109"/>
        <v>Y</v>
      </c>
      <c r="P375" s="15" t="s">
        <v>789</v>
      </c>
      <c r="Q375" s="20" t="str">
        <f t="shared" si="110"/>
        <v>N</v>
      </c>
      <c r="R375" s="26">
        <f>1/6</f>
        <v>0.16666666666666666</v>
      </c>
      <c r="S375" s="79" t="s">
        <v>579</v>
      </c>
      <c r="T375" s="347" t="s">
        <v>1209</v>
      </c>
      <c r="U375" s="341" t="s">
        <v>818</v>
      </c>
      <c r="V375" s="341" t="s">
        <v>1114</v>
      </c>
      <c r="W375" s="341" t="s">
        <v>1114</v>
      </c>
    </row>
    <row r="376" spans="1:23" s="65" customFormat="1" ht="144" x14ac:dyDescent="0.3">
      <c r="A376" s="117" t="s">
        <v>361</v>
      </c>
      <c r="B376" s="72" t="s">
        <v>643</v>
      </c>
      <c r="C376" s="72" t="s">
        <v>644</v>
      </c>
      <c r="D376" s="58" t="s">
        <v>449</v>
      </c>
      <c r="E376" s="438" t="s">
        <v>1288</v>
      </c>
      <c r="F376" s="24">
        <v>0.5</v>
      </c>
      <c r="G376" s="26">
        <v>10</v>
      </c>
      <c r="H376" s="26">
        <v>60</v>
      </c>
      <c r="I376" s="26" t="s">
        <v>452</v>
      </c>
      <c r="J376" s="77" t="s">
        <v>902</v>
      </c>
      <c r="K376" s="77" t="s">
        <v>454</v>
      </c>
      <c r="L376" s="15" t="s">
        <v>790</v>
      </c>
      <c r="M376" s="20" t="str">
        <f t="shared" si="108"/>
        <v>Y</v>
      </c>
      <c r="N376" s="15" t="s">
        <v>789</v>
      </c>
      <c r="O376" s="20" t="str">
        <f t="shared" si="109"/>
        <v>N</v>
      </c>
      <c r="P376" s="15" t="s">
        <v>789</v>
      </c>
      <c r="Q376" s="20" t="str">
        <f t="shared" si="110"/>
        <v>N</v>
      </c>
      <c r="R376" s="26">
        <v>1</v>
      </c>
      <c r="S376" s="79" t="s">
        <v>580</v>
      </c>
      <c r="T376" s="347" t="s">
        <v>1214</v>
      </c>
      <c r="U376" s="341" t="s">
        <v>818</v>
      </c>
      <c r="V376" s="341" t="s">
        <v>818</v>
      </c>
      <c r="W376" s="341" t="s">
        <v>1114</v>
      </c>
    </row>
    <row r="377" spans="1:23" s="65" customFormat="1" ht="86.4" x14ac:dyDescent="0.3">
      <c r="A377" s="26" t="s">
        <v>362</v>
      </c>
      <c r="B377" s="72" t="s">
        <v>643</v>
      </c>
      <c r="C377" s="72" t="s">
        <v>654</v>
      </c>
      <c r="D377" s="58" t="s">
        <v>449</v>
      </c>
      <c r="E377" s="77" t="s">
        <v>493</v>
      </c>
      <c r="F377" s="27">
        <v>1</v>
      </c>
      <c r="G377" s="26" t="s">
        <v>454</v>
      </c>
      <c r="H377" s="26" t="s">
        <v>454</v>
      </c>
      <c r="I377" s="26" t="s">
        <v>454</v>
      </c>
      <c r="J377" s="77" t="s">
        <v>454</v>
      </c>
      <c r="K377" s="77" t="s">
        <v>454</v>
      </c>
      <c r="L377" s="15" t="s">
        <v>790</v>
      </c>
      <c r="M377" s="20" t="str">
        <f t="shared" si="108"/>
        <v>Y</v>
      </c>
      <c r="N377" s="15" t="s">
        <v>790</v>
      </c>
      <c r="O377" s="20" t="str">
        <f t="shared" si="109"/>
        <v>Y</v>
      </c>
      <c r="P377" s="15" t="s">
        <v>789</v>
      </c>
      <c r="Q377" s="20" t="str">
        <f t="shared" si="110"/>
        <v>N</v>
      </c>
      <c r="R377" s="26" t="s">
        <v>454</v>
      </c>
      <c r="S377" s="79" t="s">
        <v>543</v>
      </c>
      <c r="T377" s="347" t="s">
        <v>1105</v>
      </c>
      <c r="U377" s="341" t="s">
        <v>818</v>
      </c>
      <c r="V377" s="341" t="s">
        <v>1105</v>
      </c>
      <c r="W377" s="341" t="s">
        <v>1105</v>
      </c>
    </row>
    <row r="378" spans="1:23" s="65" customFormat="1" ht="86.4" x14ac:dyDescent="0.3">
      <c r="A378" s="26" t="s">
        <v>362</v>
      </c>
      <c r="B378" s="72" t="s">
        <v>643</v>
      </c>
      <c r="C378" s="72" t="s">
        <v>654</v>
      </c>
      <c r="D378" s="58" t="s">
        <v>449</v>
      </c>
      <c r="E378" s="77" t="s">
        <v>521</v>
      </c>
      <c r="F378" s="24">
        <v>1</v>
      </c>
      <c r="G378" s="26" t="s">
        <v>454</v>
      </c>
      <c r="H378" s="26" t="s">
        <v>454</v>
      </c>
      <c r="I378" s="26" t="s">
        <v>454</v>
      </c>
      <c r="J378" s="77" t="s">
        <v>454</v>
      </c>
      <c r="K378" s="77" t="s">
        <v>454</v>
      </c>
      <c r="L378" s="15" t="s">
        <v>790</v>
      </c>
      <c r="M378" s="20" t="str">
        <f t="shared" si="108"/>
        <v>Y</v>
      </c>
      <c r="N378" s="15" t="s">
        <v>790</v>
      </c>
      <c r="O378" s="20" t="str">
        <f t="shared" si="109"/>
        <v>Y</v>
      </c>
      <c r="P378" s="15" t="s">
        <v>789</v>
      </c>
      <c r="Q378" s="20" t="str">
        <f t="shared" si="110"/>
        <v>N</v>
      </c>
      <c r="R378" s="26" t="s">
        <v>454</v>
      </c>
      <c r="S378" s="79" t="s">
        <v>522</v>
      </c>
      <c r="T378" s="417" t="s">
        <v>1228</v>
      </c>
      <c r="U378" s="341" t="s">
        <v>815</v>
      </c>
      <c r="V378" s="15" t="s">
        <v>1105</v>
      </c>
      <c r="W378" s="15" t="s">
        <v>1105</v>
      </c>
    </row>
    <row r="379" spans="1:23" s="65" customFormat="1" ht="86.4" x14ac:dyDescent="0.3">
      <c r="A379" s="26" t="s">
        <v>362</v>
      </c>
      <c r="B379" s="72" t="s">
        <v>643</v>
      </c>
      <c r="C379" s="72" t="s">
        <v>654</v>
      </c>
      <c r="D379" s="58" t="s">
        <v>449</v>
      </c>
      <c r="E379" s="77" t="s">
        <v>523</v>
      </c>
      <c r="F379" s="24">
        <v>0.2</v>
      </c>
      <c r="G379" s="26" t="s">
        <v>454</v>
      </c>
      <c r="H379" s="26" t="s">
        <v>454</v>
      </c>
      <c r="I379" s="26" t="s">
        <v>454</v>
      </c>
      <c r="J379" s="77" t="s">
        <v>454</v>
      </c>
      <c r="K379" s="77" t="s">
        <v>454</v>
      </c>
      <c r="L379" s="15" t="s">
        <v>790</v>
      </c>
      <c r="M379" s="20" t="str">
        <f t="shared" si="108"/>
        <v>Y</v>
      </c>
      <c r="N379" s="15" t="s">
        <v>790</v>
      </c>
      <c r="O379" s="20" t="str">
        <f t="shared" si="109"/>
        <v>Y</v>
      </c>
      <c r="P379" s="15" t="s">
        <v>789</v>
      </c>
      <c r="Q379" s="20" t="str">
        <f t="shared" si="110"/>
        <v>N</v>
      </c>
      <c r="R379" s="26" t="s">
        <v>454</v>
      </c>
      <c r="S379" s="79" t="s">
        <v>524</v>
      </c>
      <c r="T379" s="417" t="s">
        <v>1229</v>
      </c>
      <c r="U379" s="341" t="s">
        <v>815</v>
      </c>
      <c r="V379" s="15" t="s">
        <v>1105</v>
      </c>
      <c r="W379" s="15" t="s">
        <v>1105</v>
      </c>
    </row>
    <row r="380" spans="1:23" s="65" customFormat="1" ht="57.6" x14ac:dyDescent="0.3">
      <c r="A380" s="26" t="s">
        <v>362</v>
      </c>
      <c r="B380" s="72" t="s">
        <v>643</v>
      </c>
      <c r="C380" s="72" t="s">
        <v>654</v>
      </c>
      <c r="D380" s="58" t="s">
        <v>449</v>
      </c>
      <c r="E380" s="77" t="s">
        <v>565</v>
      </c>
      <c r="F380" s="27">
        <v>0.5</v>
      </c>
      <c r="G380" s="26">
        <v>2</v>
      </c>
      <c r="H380" s="26">
        <v>30</v>
      </c>
      <c r="I380" s="26" t="s">
        <v>452</v>
      </c>
      <c r="J380" s="77" t="s">
        <v>443</v>
      </c>
      <c r="K380" s="77" t="s">
        <v>1296</v>
      </c>
      <c r="L380" s="15" t="s">
        <v>789</v>
      </c>
      <c r="M380" s="20" t="str">
        <f t="shared" si="108"/>
        <v>N</v>
      </c>
      <c r="N380" s="15" t="s">
        <v>790</v>
      </c>
      <c r="O380" s="20" t="str">
        <f t="shared" si="109"/>
        <v>Y</v>
      </c>
      <c r="P380" s="15" t="s">
        <v>789</v>
      </c>
      <c r="Q380" s="20" t="str">
        <f t="shared" si="110"/>
        <v>N</v>
      </c>
      <c r="R380" s="26">
        <v>1</v>
      </c>
      <c r="S380" s="79" t="s">
        <v>645</v>
      </c>
      <c r="T380" s="323" t="s">
        <v>1205</v>
      </c>
      <c r="U380" s="15" t="s">
        <v>818</v>
      </c>
      <c r="V380" s="15" t="s">
        <v>824</v>
      </c>
      <c r="W380" s="15" t="s">
        <v>824</v>
      </c>
    </row>
    <row r="381" spans="1:23" s="65" customFormat="1" ht="86.4" x14ac:dyDescent="0.3">
      <c r="A381" s="26" t="s">
        <v>362</v>
      </c>
      <c r="B381" s="72" t="s">
        <v>643</v>
      </c>
      <c r="C381" s="72" t="s">
        <v>654</v>
      </c>
      <c r="D381" s="58" t="s">
        <v>449</v>
      </c>
      <c r="E381" s="77" t="s">
        <v>1296</v>
      </c>
      <c r="F381" s="27">
        <v>0.5</v>
      </c>
      <c r="G381" s="26">
        <v>12</v>
      </c>
      <c r="H381" s="26">
        <v>60</v>
      </c>
      <c r="I381" s="26" t="s">
        <v>452</v>
      </c>
      <c r="J381" s="77" t="s">
        <v>443</v>
      </c>
      <c r="K381" s="77" t="s">
        <v>1296</v>
      </c>
      <c r="L381" s="15" t="s">
        <v>789</v>
      </c>
      <c r="M381" s="20" t="str">
        <f t="shared" si="108"/>
        <v>N</v>
      </c>
      <c r="N381" s="15" t="s">
        <v>790</v>
      </c>
      <c r="O381" s="20" t="str">
        <f t="shared" si="109"/>
        <v>Y</v>
      </c>
      <c r="P381" s="15" t="s">
        <v>789</v>
      </c>
      <c r="Q381" s="20" t="str">
        <f t="shared" si="110"/>
        <v>N</v>
      </c>
      <c r="R381" s="26">
        <v>1</v>
      </c>
      <c r="S381" s="79" t="s">
        <v>656</v>
      </c>
      <c r="T381" s="323" t="s">
        <v>1205</v>
      </c>
      <c r="U381" s="15" t="s">
        <v>818</v>
      </c>
      <c r="V381" s="15" t="s">
        <v>1114</v>
      </c>
      <c r="W381" s="15" t="s">
        <v>1114</v>
      </c>
    </row>
    <row r="382" spans="1:23" s="65" customFormat="1" ht="57.6" x14ac:dyDescent="0.3">
      <c r="A382" s="26" t="s">
        <v>362</v>
      </c>
      <c r="B382" s="72" t="s">
        <v>643</v>
      </c>
      <c r="C382" s="72" t="s">
        <v>654</v>
      </c>
      <c r="D382" s="58" t="s">
        <v>449</v>
      </c>
      <c r="E382" s="77" t="s">
        <v>531</v>
      </c>
      <c r="F382" s="24">
        <v>1</v>
      </c>
      <c r="G382" s="26">
        <v>1</v>
      </c>
      <c r="H382" s="26">
        <v>30</v>
      </c>
      <c r="I382" s="26" t="s">
        <v>452</v>
      </c>
      <c r="J382" s="77" t="s">
        <v>428</v>
      </c>
      <c r="K382" s="78" t="s">
        <v>454</v>
      </c>
      <c r="L382" s="15" t="s">
        <v>790</v>
      </c>
      <c r="M382" s="20" t="str">
        <f t="shared" si="108"/>
        <v>Y</v>
      </c>
      <c r="N382" s="15" t="s">
        <v>789</v>
      </c>
      <c r="O382" s="20" t="str">
        <f t="shared" si="109"/>
        <v>N</v>
      </c>
      <c r="P382" s="15" t="s">
        <v>789</v>
      </c>
      <c r="Q382" s="20" t="str">
        <f t="shared" si="110"/>
        <v>N</v>
      </c>
      <c r="R382" s="26">
        <v>1</v>
      </c>
      <c r="S382" s="432" t="s">
        <v>647</v>
      </c>
      <c r="T382" s="347" t="s">
        <v>1205</v>
      </c>
      <c r="U382" s="341" t="s">
        <v>818</v>
      </c>
      <c r="V382" s="341" t="s">
        <v>824</v>
      </c>
      <c r="W382" s="341" t="s">
        <v>824</v>
      </c>
    </row>
    <row r="383" spans="1:23" s="65" customFormat="1" ht="72" x14ac:dyDescent="0.3">
      <c r="A383" s="26" t="s">
        <v>362</v>
      </c>
      <c r="B383" s="72" t="s">
        <v>643</v>
      </c>
      <c r="C383" s="72" t="s">
        <v>654</v>
      </c>
      <c r="D383" s="58" t="s">
        <v>449</v>
      </c>
      <c r="E383" s="78" t="s">
        <v>529</v>
      </c>
      <c r="F383" s="24">
        <v>1</v>
      </c>
      <c r="G383" s="26">
        <v>12</v>
      </c>
      <c r="H383" s="26">
        <v>20</v>
      </c>
      <c r="I383" s="26" t="s">
        <v>452</v>
      </c>
      <c r="J383" s="77" t="s">
        <v>428</v>
      </c>
      <c r="K383" s="78" t="s">
        <v>454</v>
      </c>
      <c r="L383" s="15" t="s">
        <v>790</v>
      </c>
      <c r="M383" s="20" t="str">
        <f t="shared" si="108"/>
        <v>Y</v>
      </c>
      <c r="N383" s="15" t="s">
        <v>789</v>
      </c>
      <c r="O383" s="20" t="str">
        <f t="shared" si="109"/>
        <v>N</v>
      </c>
      <c r="P383" s="15" t="s">
        <v>789</v>
      </c>
      <c r="Q383" s="20" t="str">
        <f t="shared" si="110"/>
        <v>N</v>
      </c>
      <c r="R383" s="26">
        <v>1</v>
      </c>
      <c r="S383" s="79" t="s">
        <v>648</v>
      </c>
      <c r="T383" s="323" t="s">
        <v>1213</v>
      </c>
      <c r="U383" s="341" t="s">
        <v>818</v>
      </c>
      <c r="V383" s="406" t="s">
        <v>818</v>
      </c>
      <c r="W383" s="341" t="s">
        <v>818</v>
      </c>
    </row>
    <row r="384" spans="1:23" s="65" customFormat="1" ht="144" x14ac:dyDescent="0.3">
      <c r="A384" s="26" t="s">
        <v>362</v>
      </c>
      <c r="B384" s="72" t="s">
        <v>643</v>
      </c>
      <c r="C384" s="72" t="s">
        <v>654</v>
      </c>
      <c r="D384" s="58" t="s">
        <v>449</v>
      </c>
      <c r="E384" s="77" t="s">
        <v>1289</v>
      </c>
      <c r="F384" s="24">
        <v>0.8</v>
      </c>
      <c r="G384" s="26">
        <v>26</v>
      </c>
      <c r="H384" s="26">
        <v>60</v>
      </c>
      <c r="I384" s="26" t="s">
        <v>452</v>
      </c>
      <c r="J384" s="77" t="s">
        <v>902</v>
      </c>
      <c r="K384" s="77" t="s">
        <v>454</v>
      </c>
      <c r="L384" s="15" t="s">
        <v>790</v>
      </c>
      <c r="M384" s="20" t="str">
        <f t="shared" si="108"/>
        <v>Y</v>
      </c>
      <c r="N384" s="15" t="s">
        <v>789</v>
      </c>
      <c r="O384" s="20" t="str">
        <f t="shared" si="109"/>
        <v>N</v>
      </c>
      <c r="P384" s="15" t="s">
        <v>789</v>
      </c>
      <c r="Q384" s="20" t="str">
        <f t="shared" si="110"/>
        <v>N</v>
      </c>
      <c r="R384" s="26">
        <v>1</v>
      </c>
      <c r="S384" s="79" t="s">
        <v>649</v>
      </c>
      <c r="T384" s="323" t="s">
        <v>1215</v>
      </c>
      <c r="U384" s="15" t="s">
        <v>818</v>
      </c>
      <c r="V384" s="15" t="s">
        <v>818</v>
      </c>
      <c r="W384" s="15" t="s">
        <v>1114</v>
      </c>
    </row>
    <row r="385" spans="1:23" s="65" customFormat="1" ht="72" x14ac:dyDescent="0.3">
      <c r="A385" s="26" t="s">
        <v>362</v>
      </c>
      <c r="B385" s="72" t="s">
        <v>643</v>
      </c>
      <c r="C385" s="72" t="s">
        <v>654</v>
      </c>
      <c r="D385" s="58" t="s">
        <v>449</v>
      </c>
      <c r="E385" s="72" t="s">
        <v>487</v>
      </c>
      <c r="F385" s="24">
        <v>0.5</v>
      </c>
      <c r="G385" s="26">
        <v>12</v>
      </c>
      <c r="H385" s="26">
        <v>60</v>
      </c>
      <c r="I385" s="26" t="s">
        <v>452</v>
      </c>
      <c r="J385" s="77" t="s">
        <v>433</v>
      </c>
      <c r="K385" s="78" t="s">
        <v>454</v>
      </c>
      <c r="L385" s="15" t="s">
        <v>789</v>
      </c>
      <c r="M385" s="20" t="str">
        <f t="shared" si="108"/>
        <v>N</v>
      </c>
      <c r="N385" s="15" t="s">
        <v>789</v>
      </c>
      <c r="O385" s="20" t="str">
        <f t="shared" si="109"/>
        <v>N</v>
      </c>
      <c r="P385" s="15" t="s">
        <v>790</v>
      </c>
      <c r="Q385" s="20" t="str">
        <f t="shared" si="110"/>
        <v>Y</v>
      </c>
      <c r="R385" s="26">
        <v>1</v>
      </c>
      <c r="S385" s="79" t="s">
        <v>629</v>
      </c>
      <c r="T385" s="323" t="s">
        <v>1212</v>
      </c>
      <c r="U385" s="341" t="s">
        <v>818</v>
      </c>
      <c r="V385" s="341" t="s">
        <v>818</v>
      </c>
      <c r="W385" s="341" t="s">
        <v>1114</v>
      </c>
    </row>
    <row r="386" spans="1:23" s="65" customFormat="1" ht="72" x14ac:dyDescent="0.3">
      <c r="A386" s="26" t="s">
        <v>362</v>
      </c>
      <c r="B386" s="72" t="s">
        <v>643</v>
      </c>
      <c r="C386" s="72" t="s">
        <v>654</v>
      </c>
      <c r="D386" s="58" t="s">
        <v>449</v>
      </c>
      <c r="E386" s="75" t="s">
        <v>500</v>
      </c>
      <c r="F386" s="24">
        <v>0.5</v>
      </c>
      <c r="G386" s="26">
        <v>50</v>
      </c>
      <c r="H386" s="26">
        <v>60</v>
      </c>
      <c r="I386" s="26" t="s">
        <v>452</v>
      </c>
      <c r="J386" s="77" t="s">
        <v>433</v>
      </c>
      <c r="K386" s="78" t="s">
        <v>454</v>
      </c>
      <c r="L386" s="15" t="s">
        <v>789</v>
      </c>
      <c r="M386" s="20" t="str">
        <f t="shared" si="108"/>
        <v>N</v>
      </c>
      <c r="N386" s="15" t="s">
        <v>789</v>
      </c>
      <c r="O386" s="20" t="str">
        <f t="shared" si="109"/>
        <v>N</v>
      </c>
      <c r="P386" s="15" t="s">
        <v>790</v>
      </c>
      <c r="Q386" s="20" t="str">
        <f t="shared" si="110"/>
        <v>Y</v>
      </c>
      <c r="R386" s="26">
        <v>0.2</v>
      </c>
      <c r="S386" s="79" t="s">
        <v>657</v>
      </c>
      <c r="T386" s="347" t="s">
        <v>1210</v>
      </c>
      <c r="U386" s="341" t="s">
        <v>818</v>
      </c>
      <c r="V386" s="341" t="s">
        <v>818</v>
      </c>
      <c r="W386" s="341" t="s">
        <v>1114</v>
      </c>
    </row>
    <row r="387" spans="1:23" s="65" customFormat="1" ht="174" customHeight="1" x14ac:dyDescent="0.3">
      <c r="A387" s="26" t="s">
        <v>362</v>
      </c>
      <c r="B387" s="72" t="s">
        <v>643</v>
      </c>
      <c r="C387" s="72" t="s">
        <v>654</v>
      </c>
      <c r="D387" s="58" t="s">
        <v>449</v>
      </c>
      <c r="E387" s="77" t="s">
        <v>1292</v>
      </c>
      <c r="F387" s="27">
        <v>0.4</v>
      </c>
      <c r="G387" s="26">
        <v>6</v>
      </c>
      <c r="H387" s="26">
        <v>150</v>
      </c>
      <c r="I387" s="26" t="s">
        <v>452</v>
      </c>
      <c r="J387" s="77" t="s">
        <v>443</v>
      </c>
      <c r="K387" s="77" t="s">
        <v>1292</v>
      </c>
      <c r="L387" s="15" t="s">
        <v>789</v>
      </c>
      <c r="M387" s="20" t="str">
        <f t="shared" si="108"/>
        <v>N</v>
      </c>
      <c r="N387" s="15" t="s">
        <v>790</v>
      </c>
      <c r="O387" s="20" t="str">
        <f t="shared" si="109"/>
        <v>Y</v>
      </c>
      <c r="P387" s="15" t="s">
        <v>790</v>
      </c>
      <c r="Q387" s="20" t="str">
        <f t="shared" si="110"/>
        <v>Y</v>
      </c>
      <c r="R387" s="26">
        <v>1</v>
      </c>
      <c r="S387" s="79" t="s">
        <v>652</v>
      </c>
      <c r="T387" s="323" t="s">
        <v>1188</v>
      </c>
      <c r="U387" s="341" t="s">
        <v>818</v>
      </c>
      <c r="V387" s="341" t="s">
        <v>824</v>
      </c>
      <c r="W387" s="341" t="s">
        <v>815</v>
      </c>
    </row>
    <row r="388" spans="1:23" s="65" customFormat="1" ht="57.6" x14ac:dyDescent="0.3">
      <c r="A388" s="26" t="s">
        <v>362</v>
      </c>
      <c r="B388" s="72" t="s">
        <v>643</v>
      </c>
      <c r="C388" s="72" t="s">
        <v>654</v>
      </c>
      <c r="D388" s="58" t="s">
        <v>449</v>
      </c>
      <c r="E388" s="77" t="s">
        <v>1302</v>
      </c>
      <c r="F388" s="24">
        <v>0.05</v>
      </c>
      <c r="G388" s="26">
        <v>1</v>
      </c>
      <c r="H388" s="26">
        <v>120</v>
      </c>
      <c r="I388" s="26" t="s">
        <v>452</v>
      </c>
      <c r="J388" s="77" t="s">
        <v>443</v>
      </c>
      <c r="K388" s="77" t="s">
        <v>555</v>
      </c>
      <c r="L388" s="15" t="s">
        <v>789</v>
      </c>
      <c r="M388" s="20" t="str">
        <f t="shared" si="108"/>
        <v>N</v>
      </c>
      <c r="N388" s="15" t="s">
        <v>790</v>
      </c>
      <c r="O388" s="20" t="str">
        <f t="shared" si="109"/>
        <v>Y</v>
      </c>
      <c r="P388" s="15" t="s">
        <v>789</v>
      </c>
      <c r="Q388" s="20" t="str">
        <f t="shared" si="110"/>
        <v>N</v>
      </c>
      <c r="R388" s="26">
        <v>1</v>
      </c>
      <c r="S388" s="432" t="s">
        <v>556</v>
      </c>
      <c r="T388" s="347" t="s">
        <v>1207</v>
      </c>
      <c r="U388" s="341" t="s">
        <v>818</v>
      </c>
      <c r="V388" s="341" t="s">
        <v>818</v>
      </c>
      <c r="W388" s="341" t="s">
        <v>818</v>
      </c>
    </row>
    <row r="389" spans="1:23" s="65" customFormat="1" ht="100.8" x14ac:dyDescent="0.3">
      <c r="A389" s="26" t="s">
        <v>362</v>
      </c>
      <c r="B389" s="72" t="s">
        <v>643</v>
      </c>
      <c r="C389" s="72" t="s">
        <v>654</v>
      </c>
      <c r="D389" s="58" t="s">
        <v>449</v>
      </c>
      <c r="E389" s="77" t="s">
        <v>1294</v>
      </c>
      <c r="F389" s="27">
        <v>0.2</v>
      </c>
      <c r="G389" s="26">
        <v>1</v>
      </c>
      <c r="H389" s="26">
        <v>45</v>
      </c>
      <c r="I389" s="26" t="s">
        <v>452</v>
      </c>
      <c r="J389" s="77" t="s">
        <v>443</v>
      </c>
      <c r="K389" s="77" t="s">
        <v>1294</v>
      </c>
      <c r="L389" s="15" t="s">
        <v>789</v>
      </c>
      <c r="M389" s="20" t="str">
        <f t="shared" si="108"/>
        <v>N</v>
      </c>
      <c r="N389" s="15" t="s">
        <v>790</v>
      </c>
      <c r="O389" s="20" t="str">
        <f t="shared" si="109"/>
        <v>Y</v>
      </c>
      <c r="P389" s="15" t="s">
        <v>789</v>
      </c>
      <c r="Q389" s="20" t="str">
        <f t="shared" si="110"/>
        <v>N</v>
      </c>
      <c r="R389" s="26">
        <v>1</v>
      </c>
      <c r="S389" s="79" t="s">
        <v>557</v>
      </c>
      <c r="T389" s="417" t="s">
        <v>1259</v>
      </c>
      <c r="U389" s="405" t="s">
        <v>824</v>
      </c>
      <c r="V389" s="341" t="s">
        <v>818</v>
      </c>
      <c r="W389" s="341" t="s">
        <v>818</v>
      </c>
    </row>
    <row r="390" spans="1:23" s="65" customFormat="1" ht="129.6" x14ac:dyDescent="0.3">
      <c r="A390" s="26" t="s">
        <v>362</v>
      </c>
      <c r="B390" s="72" t="s">
        <v>643</v>
      </c>
      <c r="C390" s="72" t="s">
        <v>654</v>
      </c>
      <c r="D390" s="58" t="s">
        <v>449</v>
      </c>
      <c r="E390" s="77" t="s">
        <v>496</v>
      </c>
      <c r="F390" s="27">
        <v>0.2</v>
      </c>
      <c r="G390" s="26">
        <v>1</v>
      </c>
      <c r="H390" s="26">
        <v>45</v>
      </c>
      <c r="I390" s="26" t="s">
        <v>452</v>
      </c>
      <c r="J390" s="77" t="s">
        <v>424</v>
      </c>
      <c r="K390" s="77" t="s">
        <v>454</v>
      </c>
      <c r="L390" s="15" t="s">
        <v>789</v>
      </c>
      <c r="M390" s="20" t="str">
        <f t="shared" si="108"/>
        <v>N</v>
      </c>
      <c r="N390" s="15" t="s">
        <v>790</v>
      </c>
      <c r="O390" s="20" t="str">
        <f t="shared" si="109"/>
        <v>Y</v>
      </c>
      <c r="P390" s="15" t="s">
        <v>789</v>
      </c>
      <c r="Q390" s="20" t="str">
        <f t="shared" si="110"/>
        <v>N</v>
      </c>
      <c r="R390" s="26">
        <v>1</v>
      </c>
      <c r="S390" s="79" t="s">
        <v>558</v>
      </c>
      <c r="T390" s="323" t="s">
        <v>1316</v>
      </c>
      <c r="U390" s="15" t="s">
        <v>818</v>
      </c>
      <c r="V390" s="15" t="s">
        <v>818</v>
      </c>
      <c r="W390" s="15" t="s">
        <v>818</v>
      </c>
    </row>
    <row r="391" spans="1:23" s="65" customFormat="1" ht="115.2" x14ac:dyDescent="0.3">
      <c r="A391" s="26" t="s">
        <v>362</v>
      </c>
      <c r="B391" s="72" t="s">
        <v>643</v>
      </c>
      <c r="C391" s="72" t="s">
        <v>654</v>
      </c>
      <c r="D391" s="58" t="s">
        <v>449</v>
      </c>
      <c r="E391" s="77" t="s">
        <v>1291</v>
      </c>
      <c r="F391" s="27">
        <v>0.02</v>
      </c>
      <c r="G391" s="26">
        <v>1</v>
      </c>
      <c r="H391" s="26">
        <v>4320</v>
      </c>
      <c r="I391" s="26" t="s">
        <v>452</v>
      </c>
      <c r="J391" s="77" t="s">
        <v>443</v>
      </c>
      <c r="K391" s="77" t="s">
        <v>1291</v>
      </c>
      <c r="L391" s="15" t="s">
        <v>789</v>
      </c>
      <c r="M391" s="20" t="str">
        <f t="shared" si="108"/>
        <v>N</v>
      </c>
      <c r="N391" s="15" t="s">
        <v>790</v>
      </c>
      <c r="O391" s="20" t="str">
        <f t="shared" si="109"/>
        <v>Y</v>
      </c>
      <c r="P391" s="15" t="s">
        <v>789</v>
      </c>
      <c r="Q391" s="20" t="str">
        <f t="shared" si="110"/>
        <v>N</v>
      </c>
      <c r="R391" s="26">
        <v>1</v>
      </c>
      <c r="S391" s="432" t="s">
        <v>623</v>
      </c>
      <c r="T391" s="347" t="s">
        <v>1105</v>
      </c>
      <c r="U391" s="15" t="s">
        <v>824</v>
      </c>
      <c r="V391" s="15" t="s">
        <v>824</v>
      </c>
      <c r="W391" s="405" t="s">
        <v>824</v>
      </c>
    </row>
    <row r="392" spans="1:23" s="65" customFormat="1" ht="172.8" x14ac:dyDescent="0.3">
      <c r="A392" s="26" t="s">
        <v>362</v>
      </c>
      <c r="B392" s="72" t="s">
        <v>643</v>
      </c>
      <c r="C392" s="72" t="s">
        <v>654</v>
      </c>
      <c r="D392" s="58" t="s">
        <v>449</v>
      </c>
      <c r="E392" s="77" t="s">
        <v>1290</v>
      </c>
      <c r="F392" s="27">
        <v>0.02</v>
      </c>
      <c r="G392" s="26">
        <v>1</v>
      </c>
      <c r="H392" s="26">
        <v>4320</v>
      </c>
      <c r="I392" s="26" t="s">
        <v>452</v>
      </c>
      <c r="J392" s="77" t="s">
        <v>443</v>
      </c>
      <c r="K392" s="77" t="s">
        <v>1313</v>
      </c>
      <c r="L392" s="15" t="s">
        <v>789</v>
      </c>
      <c r="M392" s="20" t="str">
        <f t="shared" si="108"/>
        <v>N</v>
      </c>
      <c r="N392" s="15" t="s">
        <v>790</v>
      </c>
      <c r="O392" s="20" t="str">
        <f t="shared" si="109"/>
        <v>Y</v>
      </c>
      <c r="P392" s="15" t="s">
        <v>789</v>
      </c>
      <c r="Q392" s="20" t="str">
        <f t="shared" si="110"/>
        <v>N</v>
      </c>
      <c r="R392" s="26">
        <v>1</v>
      </c>
      <c r="S392" s="79" t="s">
        <v>658</v>
      </c>
      <c r="T392" s="347" t="s">
        <v>1105</v>
      </c>
      <c r="U392" s="15" t="s">
        <v>824</v>
      </c>
      <c r="V392" s="15" t="s">
        <v>824</v>
      </c>
      <c r="W392" s="405" t="s">
        <v>824</v>
      </c>
    </row>
    <row r="393" spans="1:23" s="65" customFormat="1" ht="129.6" x14ac:dyDescent="0.3">
      <c r="A393" s="26" t="s">
        <v>362</v>
      </c>
      <c r="B393" s="72" t="s">
        <v>643</v>
      </c>
      <c r="C393" s="72" t="s">
        <v>654</v>
      </c>
      <c r="D393" s="58" t="s">
        <v>449</v>
      </c>
      <c r="E393" s="77" t="s">
        <v>1299</v>
      </c>
      <c r="F393" s="27">
        <v>0.05</v>
      </c>
      <c r="G393" s="26">
        <v>1</v>
      </c>
      <c r="H393" s="26">
        <v>3</v>
      </c>
      <c r="I393" s="26" t="s">
        <v>559</v>
      </c>
      <c r="J393" s="77" t="s">
        <v>443</v>
      </c>
      <c r="K393" s="77" t="s">
        <v>1299</v>
      </c>
      <c r="L393" s="15" t="s">
        <v>789</v>
      </c>
      <c r="M393" s="20" t="str">
        <f t="shared" si="108"/>
        <v>N</v>
      </c>
      <c r="N393" s="15" t="s">
        <v>790</v>
      </c>
      <c r="O393" s="20" t="str">
        <f t="shared" si="109"/>
        <v>Y</v>
      </c>
      <c r="P393" s="15" t="s">
        <v>789</v>
      </c>
      <c r="Q393" s="20" t="str">
        <f t="shared" si="110"/>
        <v>N</v>
      </c>
      <c r="R393" s="26">
        <v>1</v>
      </c>
      <c r="S393" s="79" t="s">
        <v>561</v>
      </c>
      <c r="T393" s="347" t="s">
        <v>1202</v>
      </c>
      <c r="U393" s="341" t="s">
        <v>818</v>
      </c>
      <c r="V393" s="341" t="s">
        <v>818</v>
      </c>
      <c r="W393" s="341" t="s">
        <v>818</v>
      </c>
    </row>
    <row r="394" spans="1:23" s="65" customFormat="1" ht="158.4" x14ac:dyDescent="0.3">
      <c r="A394" s="26" t="s">
        <v>362</v>
      </c>
      <c r="B394" s="72" t="s">
        <v>643</v>
      </c>
      <c r="C394" s="72" t="s">
        <v>654</v>
      </c>
      <c r="D394" s="58" t="s">
        <v>449</v>
      </c>
      <c r="E394" s="77" t="s">
        <v>410</v>
      </c>
      <c r="F394" s="27">
        <v>0.2</v>
      </c>
      <c r="G394" s="26">
        <v>1</v>
      </c>
      <c r="H394" s="26">
        <v>90</v>
      </c>
      <c r="I394" s="26" t="s">
        <v>452</v>
      </c>
      <c r="J394" s="77" t="s">
        <v>443</v>
      </c>
      <c r="K394" s="77" t="s">
        <v>1309</v>
      </c>
      <c r="L394" s="15" t="s">
        <v>789</v>
      </c>
      <c r="M394" s="20" t="str">
        <f t="shared" si="108"/>
        <v>N</v>
      </c>
      <c r="N394" s="15" t="s">
        <v>790</v>
      </c>
      <c r="O394" s="20" t="str">
        <f t="shared" si="109"/>
        <v>Y</v>
      </c>
      <c r="P394" s="15" t="s">
        <v>789</v>
      </c>
      <c r="Q394" s="20" t="str">
        <f t="shared" si="110"/>
        <v>N</v>
      </c>
      <c r="R394" s="26">
        <v>1</v>
      </c>
      <c r="S394" s="79" t="s">
        <v>562</v>
      </c>
      <c r="T394" s="323" t="s">
        <v>1200</v>
      </c>
      <c r="U394" s="341" t="s">
        <v>818</v>
      </c>
      <c r="V394" s="341" t="s">
        <v>818</v>
      </c>
      <c r="W394" s="341" t="s">
        <v>818</v>
      </c>
    </row>
    <row r="395" spans="1:23" s="65" customFormat="1" ht="57.6" x14ac:dyDescent="0.3">
      <c r="A395" s="26" t="s">
        <v>362</v>
      </c>
      <c r="B395" s="72" t="s">
        <v>643</v>
      </c>
      <c r="C395" s="72" t="s">
        <v>654</v>
      </c>
      <c r="D395" s="58" t="s">
        <v>449</v>
      </c>
      <c r="E395" s="77" t="s">
        <v>410</v>
      </c>
      <c r="F395" s="27">
        <v>0.02</v>
      </c>
      <c r="G395" s="26">
        <v>8</v>
      </c>
      <c r="H395" s="26">
        <v>90</v>
      </c>
      <c r="I395" s="26" t="s">
        <v>452</v>
      </c>
      <c r="J395" s="77" t="s">
        <v>443</v>
      </c>
      <c r="K395" s="77" t="s">
        <v>1309</v>
      </c>
      <c r="L395" s="15" t="s">
        <v>789</v>
      </c>
      <c r="M395" s="20" t="str">
        <f t="shared" si="108"/>
        <v>N</v>
      </c>
      <c r="N395" s="15" t="s">
        <v>790</v>
      </c>
      <c r="O395" s="20" t="str">
        <f t="shared" si="109"/>
        <v>Y</v>
      </c>
      <c r="P395" s="15" t="s">
        <v>789</v>
      </c>
      <c r="Q395" s="20" t="str">
        <f t="shared" si="110"/>
        <v>N</v>
      </c>
      <c r="R395" s="26">
        <v>1</v>
      </c>
      <c r="S395" s="79" t="s">
        <v>563</v>
      </c>
      <c r="T395" s="323" t="s">
        <v>1200</v>
      </c>
      <c r="U395" s="341" t="s">
        <v>818</v>
      </c>
      <c r="V395" s="341" t="s">
        <v>818</v>
      </c>
      <c r="W395" s="341" t="s">
        <v>818</v>
      </c>
    </row>
    <row r="396" spans="1:23" s="65" customFormat="1" ht="144" x14ac:dyDescent="0.3">
      <c r="A396" s="26" t="s">
        <v>362</v>
      </c>
      <c r="B396" s="72" t="s">
        <v>643</v>
      </c>
      <c r="C396" s="72" t="s">
        <v>654</v>
      </c>
      <c r="D396" s="58" t="s">
        <v>449</v>
      </c>
      <c r="E396" s="77" t="s">
        <v>412</v>
      </c>
      <c r="F396" s="27">
        <v>0.15</v>
      </c>
      <c r="G396" s="26">
        <v>12</v>
      </c>
      <c r="H396" s="26">
        <v>60</v>
      </c>
      <c r="I396" s="26" t="s">
        <v>452</v>
      </c>
      <c r="J396" s="77" t="s">
        <v>443</v>
      </c>
      <c r="K396" s="73" t="s">
        <v>412</v>
      </c>
      <c r="L396" s="15" t="s">
        <v>789</v>
      </c>
      <c r="M396" s="20" t="str">
        <f t="shared" si="108"/>
        <v>N</v>
      </c>
      <c r="N396" s="15" t="s">
        <v>789</v>
      </c>
      <c r="O396" s="20" t="str">
        <f t="shared" si="109"/>
        <v>N</v>
      </c>
      <c r="P396" s="15" t="s">
        <v>790</v>
      </c>
      <c r="Q396" s="20" t="str">
        <f t="shared" si="110"/>
        <v>Y</v>
      </c>
      <c r="R396" s="26">
        <v>1</v>
      </c>
      <c r="S396" s="79" t="s">
        <v>602</v>
      </c>
      <c r="T396" s="347" t="s">
        <v>1204</v>
      </c>
      <c r="U396" s="341" t="s">
        <v>818</v>
      </c>
      <c r="V396" s="341" t="s">
        <v>815</v>
      </c>
      <c r="W396" s="341" t="s">
        <v>824</v>
      </c>
    </row>
    <row r="397" spans="1:23" s="65" customFormat="1" ht="129.6" x14ac:dyDescent="0.3">
      <c r="A397" s="26" t="s">
        <v>362</v>
      </c>
      <c r="B397" s="72" t="s">
        <v>643</v>
      </c>
      <c r="C397" s="72" t="s">
        <v>654</v>
      </c>
      <c r="D397" s="58" t="s">
        <v>449</v>
      </c>
      <c r="E397" s="77" t="s">
        <v>571</v>
      </c>
      <c r="F397" s="24">
        <v>0.8</v>
      </c>
      <c r="G397" s="26">
        <v>12</v>
      </c>
      <c r="H397" s="26">
        <v>60</v>
      </c>
      <c r="I397" s="26" t="s">
        <v>452</v>
      </c>
      <c r="J397" s="77" t="s">
        <v>901</v>
      </c>
      <c r="K397" s="77" t="s">
        <v>454</v>
      </c>
      <c r="L397" s="15" t="s">
        <v>790</v>
      </c>
      <c r="M397" s="20" t="str">
        <f t="shared" si="108"/>
        <v>Y</v>
      </c>
      <c r="N397" s="15" t="s">
        <v>790</v>
      </c>
      <c r="O397" s="20" t="str">
        <f t="shared" si="109"/>
        <v>Y</v>
      </c>
      <c r="P397" s="15" t="s">
        <v>789</v>
      </c>
      <c r="Q397" s="20" t="str">
        <f t="shared" si="110"/>
        <v>N</v>
      </c>
      <c r="R397" s="26">
        <v>1</v>
      </c>
      <c r="S397" s="79" t="s">
        <v>659</v>
      </c>
      <c r="T397" s="347" t="s">
        <v>1105</v>
      </c>
      <c r="U397" s="341" t="s">
        <v>818</v>
      </c>
      <c r="V397" s="341" t="s">
        <v>1114</v>
      </c>
      <c r="W397" s="341" t="s">
        <v>1114</v>
      </c>
    </row>
    <row r="398" spans="1:23" s="65" customFormat="1" ht="86.4" x14ac:dyDescent="0.3">
      <c r="A398" s="26" t="s">
        <v>362</v>
      </c>
      <c r="B398" s="72" t="s">
        <v>643</v>
      </c>
      <c r="C398" s="72" t="s">
        <v>654</v>
      </c>
      <c r="D398" s="58" t="s">
        <v>449</v>
      </c>
      <c r="E398" s="77" t="s">
        <v>1303</v>
      </c>
      <c r="F398" s="24">
        <v>0.1</v>
      </c>
      <c r="G398" s="26">
        <v>1</v>
      </c>
      <c r="H398" s="26">
        <v>60</v>
      </c>
      <c r="I398" s="26" t="s">
        <v>452</v>
      </c>
      <c r="J398" s="77" t="s">
        <v>433</v>
      </c>
      <c r="K398" s="77" t="s">
        <v>454</v>
      </c>
      <c r="L398" s="15" t="s">
        <v>789</v>
      </c>
      <c r="M398" s="20" t="str">
        <f t="shared" si="108"/>
        <v>N</v>
      </c>
      <c r="N398" s="15" t="s">
        <v>790</v>
      </c>
      <c r="O398" s="20" t="str">
        <f t="shared" si="109"/>
        <v>Y</v>
      </c>
      <c r="P398" s="15" t="s">
        <v>789</v>
      </c>
      <c r="Q398" s="20" t="str">
        <f t="shared" si="110"/>
        <v>N</v>
      </c>
      <c r="R398" s="26">
        <v>1</v>
      </c>
      <c r="S398" s="79" t="s">
        <v>592</v>
      </c>
      <c r="T398" s="347" t="s">
        <v>1211</v>
      </c>
      <c r="U398" s="341" t="s">
        <v>818</v>
      </c>
      <c r="V398" s="341" t="s">
        <v>818</v>
      </c>
      <c r="W398" s="341" t="s">
        <v>818</v>
      </c>
    </row>
    <row r="399" spans="1:23" s="65" customFormat="1" ht="86.4" x14ac:dyDescent="0.3">
      <c r="A399" s="26" t="s">
        <v>362</v>
      </c>
      <c r="B399" s="72" t="s">
        <v>643</v>
      </c>
      <c r="C399" s="72" t="s">
        <v>654</v>
      </c>
      <c r="D399" s="58" t="s">
        <v>449</v>
      </c>
      <c r="E399" s="77" t="s">
        <v>1303</v>
      </c>
      <c r="F399" s="24">
        <v>0.03</v>
      </c>
      <c r="G399" s="26">
        <v>3</v>
      </c>
      <c r="H399" s="26">
        <v>30</v>
      </c>
      <c r="I399" s="26" t="s">
        <v>452</v>
      </c>
      <c r="J399" s="77" t="s">
        <v>433</v>
      </c>
      <c r="K399" s="77" t="s">
        <v>454</v>
      </c>
      <c r="L399" s="15" t="s">
        <v>789</v>
      </c>
      <c r="M399" s="20" t="str">
        <f t="shared" si="108"/>
        <v>N</v>
      </c>
      <c r="N399" s="15" t="s">
        <v>790</v>
      </c>
      <c r="O399" s="20" t="str">
        <f t="shared" si="109"/>
        <v>Y</v>
      </c>
      <c r="P399" s="15" t="s">
        <v>789</v>
      </c>
      <c r="Q399" s="20" t="str">
        <f t="shared" si="110"/>
        <v>N</v>
      </c>
      <c r="R399" s="26">
        <v>1</v>
      </c>
      <c r="S399" s="79" t="s">
        <v>593</v>
      </c>
      <c r="T399" s="347" t="s">
        <v>1211</v>
      </c>
      <c r="U399" s="341" t="s">
        <v>818</v>
      </c>
      <c r="V399" s="341" t="s">
        <v>818</v>
      </c>
      <c r="W399" s="341" t="s">
        <v>818</v>
      </c>
    </row>
    <row r="400" spans="1:23" s="65" customFormat="1" ht="72" x14ac:dyDescent="0.3">
      <c r="A400" s="26" t="s">
        <v>362</v>
      </c>
      <c r="B400" s="72" t="s">
        <v>643</v>
      </c>
      <c r="C400" s="72" t="s">
        <v>654</v>
      </c>
      <c r="D400" s="58" t="s">
        <v>449</v>
      </c>
      <c r="E400" s="77" t="s">
        <v>540</v>
      </c>
      <c r="F400" s="24">
        <v>0.8</v>
      </c>
      <c r="G400" s="26">
        <v>10</v>
      </c>
      <c r="H400" s="26">
        <v>60</v>
      </c>
      <c r="I400" s="26" t="s">
        <v>452</v>
      </c>
      <c r="J400" s="77" t="s">
        <v>433</v>
      </c>
      <c r="K400" s="77" t="s">
        <v>454</v>
      </c>
      <c r="L400" s="15" t="s">
        <v>790</v>
      </c>
      <c r="M400" s="20" t="str">
        <f t="shared" si="108"/>
        <v>Y</v>
      </c>
      <c r="N400" s="15" t="s">
        <v>790</v>
      </c>
      <c r="O400" s="20" t="str">
        <f t="shared" si="109"/>
        <v>Y</v>
      </c>
      <c r="P400" s="15" t="s">
        <v>789</v>
      </c>
      <c r="Q400" s="20" t="str">
        <f t="shared" si="110"/>
        <v>N</v>
      </c>
      <c r="R400" s="26">
        <v>1</v>
      </c>
      <c r="S400" s="79" t="s">
        <v>594</v>
      </c>
      <c r="T400" s="347" t="s">
        <v>1205</v>
      </c>
      <c r="U400" s="341" t="s">
        <v>818</v>
      </c>
      <c r="V400" s="341" t="s">
        <v>1114</v>
      </c>
      <c r="W400" s="341" t="s">
        <v>1114</v>
      </c>
    </row>
    <row r="401" spans="1:23" s="65" customFormat="1" ht="100.8" x14ac:dyDescent="0.3">
      <c r="A401" s="26" t="s">
        <v>362</v>
      </c>
      <c r="B401" s="72" t="s">
        <v>643</v>
      </c>
      <c r="C401" s="72" t="s">
        <v>654</v>
      </c>
      <c r="D401" s="58" t="s">
        <v>449</v>
      </c>
      <c r="E401" s="77" t="s">
        <v>413</v>
      </c>
      <c r="F401" s="24">
        <v>0.6</v>
      </c>
      <c r="G401" s="26">
        <v>10</v>
      </c>
      <c r="H401" s="26">
        <v>60</v>
      </c>
      <c r="I401" s="26" t="s">
        <v>452</v>
      </c>
      <c r="J401" s="77" t="s">
        <v>443</v>
      </c>
      <c r="K401" s="77" t="s">
        <v>413</v>
      </c>
      <c r="L401" s="15" t="s">
        <v>790</v>
      </c>
      <c r="M401" s="20" t="str">
        <f t="shared" si="108"/>
        <v>Y</v>
      </c>
      <c r="N401" s="15" t="s">
        <v>790</v>
      </c>
      <c r="O401" s="20" t="str">
        <f t="shared" si="109"/>
        <v>Y</v>
      </c>
      <c r="P401" s="15" t="s">
        <v>789</v>
      </c>
      <c r="Q401" s="20" t="str">
        <f t="shared" si="110"/>
        <v>N</v>
      </c>
      <c r="R401" s="26">
        <f>1/3</f>
        <v>0.33333333333333331</v>
      </c>
      <c r="S401" s="79" t="s">
        <v>595</v>
      </c>
      <c r="T401" s="347" t="s">
        <v>1205</v>
      </c>
      <c r="U401" s="341" t="s">
        <v>818</v>
      </c>
      <c r="V401" s="341" t="s">
        <v>1114</v>
      </c>
      <c r="W401" s="341" t="s">
        <v>1114</v>
      </c>
    </row>
    <row r="402" spans="1:23" s="65" customFormat="1" ht="72" x14ac:dyDescent="0.3">
      <c r="A402" s="26" t="s">
        <v>362</v>
      </c>
      <c r="B402" s="72" t="s">
        <v>643</v>
      </c>
      <c r="C402" s="72" t="s">
        <v>654</v>
      </c>
      <c r="D402" s="58" t="s">
        <v>449</v>
      </c>
      <c r="E402" s="77" t="s">
        <v>578</v>
      </c>
      <c r="F402" s="24">
        <v>0.5</v>
      </c>
      <c r="G402" s="26">
        <v>10</v>
      </c>
      <c r="H402" s="26">
        <v>60</v>
      </c>
      <c r="I402" s="26" t="s">
        <v>452</v>
      </c>
      <c r="J402" s="77" t="s">
        <v>443</v>
      </c>
      <c r="K402" s="77" t="s">
        <v>578</v>
      </c>
      <c r="L402" s="15" t="s">
        <v>790</v>
      </c>
      <c r="M402" s="20" t="str">
        <f t="shared" si="108"/>
        <v>Y</v>
      </c>
      <c r="N402" s="15" t="s">
        <v>790</v>
      </c>
      <c r="O402" s="20" t="str">
        <f t="shared" si="109"/>
        <v>Y</v>
      </c>
      <c r="P402" s="15" t="s">
        <v>789</v>
      </c>
      <c r="Q402" s="20" t="str">
        <f t="shared" si="110"/>
        <v>N</v>
      </c>
      <c r="R402" s="26">
        <f>1/6</f>
        <v>0.16666666666666666</v>
      </c>
      <c r="S402" s="79" t="s">
        <v>596</v>
      </c>
      <c r="T402" s="347" t="s">
        <v>1105</v>
      </c>
      <c r="U402" s="341" t="s">
        <v>818</v>
      </c>
      <c r="V402" s="341" t="s">
        <v>1114</v>
      </c>
      <c r="W402" s="341" t="s">
        <v>1114</v>
      </c>
    </row>
    <row r="403" spans="1:23" s="65" customFormat="1" ht="129.6" x14ac:dyDescent="0.3">
      <c r="A403" s="26" t="s">
        <v>362</v>
      </c>
      <c r="B403" s="72" t="s">
        <v>643</v>
      </c>
      <c r="C403" s="72" t="s">
        <v>654</v>
      </c>
      <c r="D403" s="58" t="s">
        <v>449</v>
      </c>
      <c r="E403" s="438" t="s">
        <v>1288</v>
      </c>
      <c r="F403" s="24">
        <v>0.5</v>
      </c>
      <c r="G403" s="26">
        <v>10</v>
      </c>
      <c r="H403" s="26">
        <v>60</v>
      </c>
      <c r="I403" s="26" t="s">
        <v>452</v>
      </c>
      <c r="J403" s="77" t="s">
        <v>902</v>
      </c>
      <c r="K403" s="77" t="s">
        <v>454</v>
      </c>
      <c r="L403" s="15" t="s">
        <v>790</v>
      </c>
      <c r="M403" s="20" t="str">
        <f t="shared" si="108"/>
        <v>Y</v>
      </c>
      <c r="N403" s="15" t="s">
        <v>789</v>
      </c>
      <c r="O403" s="20" t="str">
        <f t="shared" si="109"/>
        <v>N</v>
      </c>
      <c r="P403" s="15" t="s">
        <v>789</v>
      </c>
      <c r="Q403" s="20" t="str">
        <f t="shared" si="110"/>
        <v>N</v>
      </c>
      <c r="R403" s="26">
        <v>1</v>
      </c>
      <c r="S403" s="79" t="s">
        <v>597</v>
      </c>
      <c r="T403" s="347" t="s">
        <v>1214</v>
      </c>
      <c r="U403" s="341" t="s">
        <v>818</v>
      </c>
      <c r="V403" s="341" t="s">
        <v>818</v>
      </c>
      <c r="W403" s="341" t="s">
        <v>1114</v>
      </c>
    </row>
    <row r="404" spans="1:23" s="65" customFormat="1" ht="72" x14ac:dyDescent="0.3">
      <c r="A404" s="15" t="s">
        <v>364</v>
      </c>
      <c r="B404" s="72" t="s">
        <v>643</v>
      </c>
      <c r="C404" s="72" t="s">
        <v>660</v>
      </c>
      <c r="D404" s="58" t="s">
        <v>449</v>
      </c>
      <c r="E404" s="73" t="s">
        <v>493</v>
      </c>
      <c r="F404" s="17">
        <v>1</v>
      </c>
      <c r="G404" s="15" t="s">
        <v>454</v>
      </c>
      <c r="H404" s="15" t="s">
        <v>454</v>
      </c>
      <c r="I404" s="15" t="s">
        <v>454</v>
      </c>
      <c r="J404" s="73" t="s">
        <v>454</v>
      </c>
      <c r="K404" s="73" t="s">
        <v>454</v>
      </c>
      <c r="L404" s="15" t="s">
        <v>790</v>
      </c>
      <c r="M404" s="20" t="str">
        <f t="shared" si="108"/>
        <v>Y</v>
      </c>
      <c r="N404" s="15" t="s">
        <v>790</v>
      </c>
      <c r="O404" s="20" t="str">
        <f t="shared" si="109"/>
        <v>Y</v>
      </c>
      <c r="P404" s="15" t="s">
        <v>789</v>
      </c>
      <c r="Q404" s="20" t="str">
        <f t="shared" si="110"/>
        <v>N</v>
      </c>
      <c r="R404" s="15" t="s">
        <v>454</v>
      </c>
      <c r="S404" s="323" t="s">
        <v>512</v>
      </c>
      <c r="T404" s="347" t="s">
        <v>1105</v>
      </c>
      <c r="U404" s="341" t="s">
        <v>818</v>
      </c>
      <c r="V404" s="341" t="s">
        <v>1105</v>
      </c>
      <c r="W404" s="341" t="s">
        <v>1105</v>
      </c>
    </row>
    <row r="405" spans="1:23" s="65" customFormat="1" ht="86.4" x14ac:dyDescent="0.3">
      <c r="A405" s="15" t="s">
        <v>364</v>
      </c>
      <c r="B405" s="72" t="s">
        <v>643</v>
      </c>
      <c r="C405" s="72" t="s">
        <v>660</v>
      </c>
      <c r="D405" s="58" t="s">
        <v>449</v>
      </c>
      <c r="E405" s="73" t="s">
        <v>521</v>
      </c>
      <c r="F405" s="24">
        <v>0.75</v>
      </c>
      <c r="G405" s="15" t="s">
        <v>454</v>
      </c>
      <c r="H405" s="15" t="s">
        <v>454</v>
      </c>
      <c r="I405" s="15" t="s">
        <v>454</v>
      </c>
      <c r="J405" s="73" t="s">
        <v>454</v>
      </c>
      <c r="K405" s="73" t="s">
        <v>454</v>
      </c>
      <c r="L405" s="15" t="s">
        <v>790</v>
      </c>
      <c r="M405" s="20" t="str">
        <f t="shared" si="108"/>
        <v>Y</v>
      </c>
      <c r="N405" s="15" t="s">
        <v>790</v>
      </c>
      <c r="O405" s="20" t="str">
        <f t="shared" si="109"/>
        <v>Y</v>
      </c>
      <c r="P405" s="15" t="s">
        <v>789</v>
      </c>
      <c r="Q405" s="20" t="str">
        <f t="shared" si="110"/>
        <v>N</v>
      </c>
      <c r="R405" s="15" t="s">
        <v>454</v>
      </c>
      <c r="S405" s="79" t="s">
        <v>522</v>
      </c>
      <c r="T405" s="417" t="s">
        <v>1232</v>
      </c>
      <c r="U405" s="341" t="s">
        <v>815</v>
      </c>
      <c r="V405" s="15" t="s">
        <v>1105</v>
      </c>
      <c r="W405" s="15" t="s">
        <v>1105</v>
      </c>
    </row>
    <row r="406" spans="1:23" s="65" customFormat="1" ht="86.4" x14ac:dyDescent="0.3">
      <c r="A406" s="15" t="s">
        <v>364</v>
      </c>
      <c r="B406" s="72" t="s">
        <v>643</v>
      </c>
      <c r="C406" s="72" t="s">
        <v>660</v>
      </c>
      <c r="D406" s="58" t="s">
        <v>449</v>
      </c>
      <c r="E406" s="73" t="s">
        <v>523</v>
      </c>
      <c r="F406" s="24">
        <v>0.3</v>
      </c>
      <c r="G406" s="15" t="s">
        <v>454</v>
      </c>
      <c r="H406" s="15" t="s">
        <v>454</v>
      </c>
      <c r="I406" s="15" t="s">
        <v>454</v>
      </c>
      <c r="J406" s="73" t="s">
        <v>454</v>
      </c>
      <c r="K406" s="73" t="s">
        <v>454</v>
      </c>
      <c r="L406" s="15" t="s">
        <v>790</v>
      </c>
      <c r="M406" s="20" t="str">
        <f t="shared" si="108"/>
        <v>Y</v>
      </c>
      <c r="N406" s="15" t="s">
        <v>790</v>
      </c>
      <c r="O406" s="20" t="str">
        <f t="shared" si="109"/>
        <v>Y</v>
      </c>
      <c r="P406" s="15" t="s">
        <v>789</v>
      </c>
      <c r="Q406" s="20" t="str">
        <f t="shared" si="110"/>
        <v>N</v>
      </c>
      <c r="R406" s="15" t="s">
        <v>454</v>
      </c>
      <c r="S406" s="79" t="s">
        <v>524</v>
      </c>
      <c r="T406" s="417" t="s">
        <v>1233</v>
      </c>
      <c r="U406" s="341" t="s">
        <v>815</v>
      </c>
      <c r="V406" s="15" t="s">
        <v>1105</v>
      </c>
      <c r="W406" s="15" t="s">
        <v>1105</v>
      </c>
    </row>
    <row r="407" spans="1:23" s="65" customFormat="1" ht="100.8" x14ac:dyDescent="0.3">
      <c r="A407" s="15" t="s">
        <v>364</v>
      </c>
      <c r="B407" s="72" t="s">
        <v>553</v>
      </c>
      <c r="C407" s="72" t="s">
        <v>598</v>
      </c>
      <c r="D407" s="58" t="s">
        <v>449</v>
      </c>
      <c r="E407" s="73" t="s">
        <v>565</v>
      </c>
      <c r="F407" s="17">
        <v>0.7</v>
      </c>
      <c r="G407" s="15">
        <v>2</v>
      </c>
      <c r="H407" s="15">
        <v>30</v>
      </c>
      <c r="I407" s="15" t="s">
        <v>452</v>
      </c>
      <c r="J407" s="77" t="s">
        <v>583</v>
      </c>
      <c r="K407" s="73" t="s">
        <v>454</v>
      </c>
      <c r="L407" s="15" t="s">
        <v>790</v>
      </c>
      <c r="M407" s="20" t="str">
        <f t="shared" si="108"/>
        <v>Y</v>
      </c>
      <c r="N407" s="15" t="s">
        <v>789</v>
      </c>
      <c r="O407" s="20" t="str">
        <f t="shared" si="109"/>
        <v>N</v>
      </c>
      <c r="P407" s="15" t="s">
        <v>789</v>
      </c>
      <c r="Q407" s="20" t="str">
        <f t="shared" si="110"/>
        <v>N</v>
      </c>
      <c r="R407" s="15">
        <v>1</v>
      </c>
      <c r="S407" s="323" t="s">
        <v>584</v>
      </c>
      <c r="T407" s="323" t="s">
        <v>1105</v>
      </c>
      <c r="U407" s="15" t="s">
        <v>818</v>
      </c>
      <c r="V407" s="15" t="s">
        <v>818</v>
      </c>
      <c r="W407" s="15" t="s">
        <v>818</v>
      </c>
    </row>
    <row r="408" spans="1:23" s="65" customFormat="1" ht="57.6" x14ac:dyDescent="0.3">
      <c r="A408" s="15" t="s">
        <v>364</v>
      </c>
      <c r="B408" s="72" t="s">
        <v>643</v>
      </c>
      <c r="C408" s="72" t="s">
        <v>660</v>
      </c>
      <c r="D408" s="58" t="s">
        <v>449</v>
      </c>
      <c r="E408" s="73" t="s">
        <v>1297</v>
      </c>
      <c r="F408" s="17">
        <v>0.5</v>
      </c>
      <c r="G408" s="15">
        <v>12</v>
      </c>
      <c r="H408" s="15">
        <v>60</v>
      </c>
      <c r="I408" s="15" t="s">
        <v>452</v>
      </c>
      <c r="J408" s="73" t="s">
        <v>443</v>
      </c>
      <c r="K408" s="73" t="s">
        <v>1297</v>
      </c>
      <c r="L408" s="15" t="s">
        <v>789</v>
      </c>
      <c r="M408" s="20" t="str">
        <f t="shared" si="108"/>
        <v>N</v>
      </c>
      <c r="N408" s="15" t="s">
        <v>790</v>
      </c>
      <c r="O408" s="20" t="str">
        <f t="shared" si="109"/>
        <v>Y</v>
      </c>
      <c r="P408" s="15" t="s">
        <v>789</v>
      </c>
      <c r="Q408" s="20" t="str">
        <f t="shared" si="110"/>
        <v>N</v>
      </c>
      <c r="R408" s="15">
        <v>1</v>
      </c>
      <c r="S408" s="323" t="s">
        <v>662</v>
      </c>
      <c r="T408" s="323" t="s">
        <v>1205</v>
      </c>
      <c r="U408" s="15" t="s">
        <v>818</v>
      </c>
      <c r="V408" s="15" t="s">
        <v>1114</v>
      </c>
      <c r="W408" s="15" t="s">
        <v>1114</v>
      </c>
    </row>
    <row r="409" spans="1:23" s="65" customFormat="1" ht="28.8" x14ac:dyDescent="0.3">
      <c r="A409" s="15" t="s">
        <v>364</v>
      </c>
      <c r="B409" s="72" t="s">
        <v>643</v>
      </c>
      <c r="C409" s="72" t="s">
        <v>660</v>
      </c>
      <c r="D409" s="58" t="s">
        <v>449</v>
      </c>
      <c r="E409" s="73" t="s">
        <v>531</v>
      </c>
      <c r="F409" s="16">
        <v>1</v>
      </c>
      <c r="G409" s="15">
        <v>1</v>
      </c>
      <c r="H409" s="58">
        <v>30</v>
      </c>
      <c r="I409" s="58" t="s">
        <v>452</v>
      </c>
      <c r="J409" s="77" t="s">
        <v>428</v>
      </c>
      <c r="K409" s="72" t="s">
        <v>454</v>
      </c>
      <c r="L409" s="15" t="s">
        <v>790</v>
      </c>
      <c r="M409" s="20" t="str">
        <f t="shared" si="108"/>
        <v>Y</v>
      </c>
      <c r="N409" s="15" t="s">
        <v>789</v>
      </c>
      <c r="O409" s="20" t="str">
        <f t="shared" si="109"/>
        <v>N</v>
      </c>
      <c r="P409" s="15" t="s">
        <v>789</v>
      </c>
      <c r="Q409" s="20" t="str">
        <f t="shared" si="110"/>
        <v>N</v>
      </c>
      <c r="R409" s="15">
        <v>1</v>
      </c>
      <c r="S409" s="56" t="s">
        <v>647</v>
      </c>
      <c r="T409" s="347" t="s">
        <v>1105</v>
      </c>
      <c r="U409" s="341" t="s">
        <v>818</v>
      </c>
      <c r="V409" s="341" t="s">
        <v>824</v>
      </c>
      <c r="W409" s="341" t="s">
        <v>824</v>
      </c>
    </row>
    <row r="410" spans="1:23" s="65" customFormat="1" x14ac:dyDescent="0.3">
      <c r="A410" s="15" t="s">
        <v>364</v>
      </c>
      <c r="B410" s="72" t="s">
        <v>553</v>
      </c>
      <c r="C410" s="72" t="s">
        <v>598</v>
      </c>
      <c r="D410" s="58" t="s">
        <v>449</v>
      </c>
      <c r="E410" s="72" t="s">
        <v>529</v>
      </c>
      <c r="F410" s="59">
        <v>0.7</v>
      </c>
      <c r="G410" s="58">
        <v>6</v>
      </c>
      <c r="H410" s="58">
        <v>20</v>
      </c>
      <c r="I410" s="58" t="s">
        <v>452</v>
      </c>
      <c r="J410" s="77" t="s">
        <v>428</v>
      </c>
      <c r="K410" s="72" t="s">
        <v>454</v>
      </c>
      <c r="L410" s="15" t="s">
        <v>790</v>
      </c>
      <c r="M410" s="20" t="str">
        <f t="shared" si="108"/>
        <v>Y</v>
      </c>
      <c r="N410" s="15" t="s">
        <v>789</v>
      </c>
      <c r="O410" s="20" t="str">
        <f t="shared" si="109"/>
        <v>N</v>
      </c>
      <c r="P410" s="15" t="s">
        <v>789</v>
      </c>
      <c r="Q410" s="20" t="str">
        <f t="shared" si="110"/>
        <v>N</v>
      </c>
      <c r="R410" s="15">
        <v>1</v>
      </c>
      <c r="S410" s="323" t="s">
        <v>587</v>
      </c>
      <c r="T410" s="347" t="s">
        <v>1105</v>
      </c>
      <c r="U410" s="405" t="s">
        <v>818</v>
      </c>
      <c r="V410" s="405" t="s">
        <v>818</v>
      </c>
      <c r="W410" s="405" t="s">
        <v>818</v>
      </c>
    </row>
    <row r="411" spans="1:23" s="65" customFormat="1" ht="100.8" x14ac:dyDescent="0.3">
      <c r="A411" s="15" t="s">
        <v>364</v>
      </c>
      <c r="B411" s="72" t="s">
        <v>643</v>
      </c>
      <c r="C411" s="72" t="s">
        <v>660</v>
      </c>
      <c r="D411" s="58" t="s">
        <v>449</v>
      </c>
      <c r="E411" s="77" t="s">
        <v>1289</v>
      </c>
      <c r="F411" s="16">
        <v>0.8</v>
      </c>
      <c r="G411" s="15">
        <v>26</v>
      </c>
      <c r="H411" s="15">
        <v>60</v>
      </c>
      <c r="I411" s="15" t="s">
        <v>452</v>
      </c>
      <c r="J411" s="77" t="s">
        <v>902</v>
      </c>
      <c r="K411" s="73" t="s">
        <v>454</v>
      </c>
      <c r="L411" s="15" t="s">
        <v>790</v>
      </c>
      <c r="M411" s="20" t="str">
        <f t="shared" ref="M411:O455" si="111">L411</f>
        <v>Y</v>
      </c>
      <c r="N411" s="15" t="s">
        <v>789</v>
      </c>
      <c r="O411" s="20" t="str">
        <f t="shared" si="111"/>
        <v>N</v>
      </c>
      <c r="P411" s="15" t="s">
        <v>789</v>
      </c>
      <c r="Q411" s="20" t="str">
        <f t="shared" ref="Q411" si="112">P411</f>
        <v>N</v>
      </c>
      <c r="R411" s="15">
        <v>1</v>
      </c>
      <c r="S411" s="323" t="s">
        <v>663</v>
      </c>
      <c r="T411" s="323" t="s">
        <v>1105</v>
      </c>
      <c r="U411" s="15" t="s">
        <v>818</v>
      </c>
      <c r="V411" s="15" t="s">
        <v>818</v>
      </c>
      <c r="W411" s="15" t="s">
        <v>1114</v>
      </c>
    </row>
    <row r="412" spans="1:23" s="65" customFormat="1" ht="43.2" x14ac:dyDescent="0.3">
      <c r="A412" s="15" t="s">
        <v>364</v>
      </c>
      <c r="B412" s="72" t="s">
        <v>643</v>
      </c>
      <c r="C412" s="72" t="s">
        <v>660</v>
      </c>
      <c r="D412" s="58" t="s">
        <v>449</v>
      </c>
      <c r="E412" s="72" t="s">
        <v>487</v>
      </c>
      <c r="F412" s="59">
        <v>0.5</v>
      </c>
      <c r="G412" s="15">
        <v>12</v>
      </c>
      <c r="H412" s="58">
        <v>60</v>
      </c>
      <c r="I412" s="58" t="s">
        <v>452</v>
      </c>
      <c r="J412" s="73" t="s">
        <v>433</v>
      </c>
      <c r="K412" s="72" t="s">
        <v>454</v>
      </c>
      <c r="L412" s="15" t="s">
        <v>789</v>
      </c>
      <c r="M412" s="20" t="str">
        <f t="shared" si="111"/>
        <v>N</v>
      </c>
      <c r="N412" s="15" t="s">
        <v>789</v>
      </c>
      <c r="O412" s="20" t="str">
        <f t="shared" si="111"/>
        <v>N</v>
      </c>
      <c r="P412" s="15" t="s">
        <v>790</v>
      </c>
      <c r="Q412" s="20" t="str">
        <f t="shared" ref="Q412" si="113">P412</f>
        <v>Y</v>
      </c>
      <c r="R412" s="15">
        <v>1</v>
      </c>
      <c r="S412" s="323" t="s">
        <v>629</v>
      </c>
      <c r="T412" s="323" t="s">
        <v>1105</v>
      </c>
      <c r="U412" s="341" t="s">
        <v>818</v>
      </c>
      <c r="V412" s="341" t="s">
        <v>818</v>
      </c>
      <c r="W412" s="341" t="s">
        <v>1114</v>
      </c>
    </row>
    <row r="413" spans="1:23" s="65" customFormat="1" ht="72" x14ac:dyDescent="0.3">
      <c r="A413" s="15" t="s">
        <v>364</v>
      </c>
      <c r="B413" s="72" t="s">
        <v>643</v>
      </c>
      <c r="C413" s="72" t="s">
        <v>660</v>
      </c>
      <c r="D413" s="58" t="s">
        <v>449</v>
      </c>
      <c r="E413" s="75" t="s">
        <v>500</v>
      </c>
      <c r="F413" s="59">
        <v>0.5</v>
      </c>
      <c r="G413" s="15">
        <v>50</v>
      </c>
      <c r="H413" s="58">
        <v>60</v>
      </c>
      <c r="I413" s="58" t="s">
        <v>452</v>
      </c>
      <c r="J413" s="73" t="s">
        <v>433</v>
      </c>
      <c r="K413" s="72" t="s">
        <v>454</v>
      </c>
      <c r="L413" s="15" t="s">
        <v>789</v>
      </c>
      <c r="M413" s="20" t="str">
        <f t="shared" si="111"/>
        <v>N</v>
      </c>
      <c r="N413" s="15" t="s">
        <v>789</v>
      </c>
      <c r="O413" s="20" t="str">
        <f t="shared" si="111"/>
        <v>N</v>
      </c>
      <c r="P413" s="15" t="s">
        <v>790</v>
      </c>
      <c r="Q413" s="20" t="str">
        <f t="shared" ref="Q413" si="114">P413</f>
        <v>Y</v>
      </c>
      <c r="R413" s="15">
        <v>0.2</v>
      </c>
      <c r="S413" s="323" t="s">
        <v>664</v>
      </c>
      <c r="T413" s="347" t="s">
        <v>1105</v>
      </c>
      <c r="U413" s="341" t="s">
        <v>818</v>
      </c>
      <c r="V413" s="341" t="s">
        <v>818</v>
      </c>
      <c r="W413" s="341" t="s">
        <v>1114</v>
      </c>
    </row>
    <row r="414" spans="1:23" s="65" customFormat="1" ht="158.4" x14ac:dyDescent="0.3">
      <c r="A414" s="15" t="s">
        <v>364</v>
      </c>
      <c r="B414" s="72" t="s">
        <v>643</v>
      </c>
      <c r="C414" s="72" t="s">
        <v>660</v>
      </c>
      <c r="D414" s="58" t="s">
        <v>449</v>
      </c>
      <c r="E414" s="77" t="s">
        <v>1292</v>
      </c>
      <c r="F414" s="17">
        <v>0.4</v>
      </c>
      <c r="G414" s="15">
        <v>6</v>
      </c>
      <c r="H414" s="15">
        <v>150</v>
      </c>
      <c r="I414" s="15" t="s">
        <v>452</v>
      </c>
      <c r="J414" s="73" t="s">
        <v>443</v>
      </c>
      <c r="K414" s="77" t="s">
        <v>1292</v>
      </c>
      <c r="L414" s="15" t="s">
        <v>789</v>
      </c>
      <c r="M414" s="20" t="str">
        <f t="shared" si="111"/>
        <v>N</v>
      </c>
      <c r="N414" s="15" t="s">
        <v>790</v>
      </c>
      <c r="O414" s="20" t="str">
        <f t="shared" si="111"/>
        <v>Y</v>
      </c>
      <c r="P414" s="15" t="s">
        <v>790</v>
      </c>
      <c r="Q414" s="20" t="str">
        <f t="shared" ref="Q414" si="115">P414</f>
        <v>Y</v>
      </c>
      <c r="R414" s="15">
        <v>1</v>
      </c>
      <c r="S414" s="323" t="s">
        <v>652</v>
      </c>
      <c r="T414" s="347" t="s">
        <v>1105</v>
      </c>
      <c r="U414" s="341" t="s">
        <v>818</v>
      </c>
      <c r="V414" s="341" t="s">
        <v>824</v>
      </c>
      <c r="W414" s="341" t="s">
        <v>815</v>
      </c>
    </row>
    <row r="415" spans="1:23" s="65" customFormat="1" ht="57.6" x14ac:dyDescent="0.3">
      <c r="A415" s="15" t="s">
        <v>364</v>
      </c>
      <c r="B415" s="72" t="s">
        <v>643</v>
      </c>
      <c r="C415" s="72" t="s">
        <v>660</v>
      </c>
      <c r="D415" s="58" t="s">
        <v>449</v>
      </c>
      <c r="E415" s="77" t="s">
        <v>1302</v>
      </c>
      <c r="F415" s="16">
        <v>0.05</v>
      </c>
      <c r="G415" s="15">
        <v>1</v>
      </c>
      <c r="H415" s="15">
        <v>120</v>
      </c>
      <c r="I415" s="15" t="s">
        <v>452</v>
      </c>
      <c r="J415" s="73" t="s">
        <v>443</v>
      </c>
      <c r="K415" s="73" t="s">
        <v>555</v>
      </c>
      <c r="L415" s="15" t="s">
        <v>789</v>
      </c>
      <c r="M415" s="20" t="str">
        <f t="shared" si="111"/>
        <v>N</v>
      </c>
      <c r="N415" s="15" t="s">
        <v>790</v>
      </c>
      <c r="O415" s="20" t="str">
        <f t="shared" si="111"/>
        <v>Y</v>
      </c>
      <c r="P415" s="15" t="s">
        <v>789</v>
      </c>
      <c r="Q415" s="20" t="str">
        <f t="shared" ref="Q415" si="116">P415</f>
        <v>N</v>
      </c>
      <c r="R415" s="15">
        <v>1</v>
      </c>
      <c r="S415" s="56" t="s">
        <v>556</v>
      </c>
      <c r="T415" s="347" t="s">
        <v>1105</v>
      </c>
      <c r="U415" s="341" t="s">
        <v>818</v>
      </c>
      <c r="V415" s="341" t="s">
        <v>818</v>
      </c>
      <c r="W415" s="341" t="s">
        <v>818</v>
      </c>
    </row>
    <row r="416" spans="1:23" s="65" customFormat="1" ht="72" x14ac:dyDescent="0.3">
      <c r="A416" s="15" t="s">
        <v>364</v>
      </c>
      <c r="B416" s="72" t="s">
        <v>643</v>
      </c>
      <c r="C416" s="72" t="s">
        <v>660</v>
      </c>
      <c r="D416" s="58" t="s">
        <v>449</v>
      </c>
      <c r="E416" s="77" t="s">
        <v>1294</v>
      </c>
      <c r="F416" s="17">
        <v>0.2</v>
      </c>
      <c r="G416" s="15">
        <v>1</v>
      </c>
      <c r="H416" s="15">
        <v>45</v>
      </c>
      <c r="I416" s="15" t="s">
        <v>452</v>
      </c>
      <c r="J416" s="73" t="s">
        <v>443</v>
      </c>
      <c r="K416" s="73" t="s">
        <v>1294</v>
      </c>
      <c r="L416" s="15" t="s">
        <v>789</v>
      </c>
      <c r="M416" s="20" t="str">
        <f t="shared" si="111"/>
        <v>N</v>
      </c>
      <c r="N416" s="15" t="s">
        <v>790</v>
      </c>
      <c r="O416" s="20" t="str">
        <f t="shared" si="111"/>
        <v>Y</v>
      </c>
      <c r="P416" s="15" t="s">
        <v>789</v>
      </c>
      <c r="Q416" s="20" t="str">
        <f t="shared" ref="Q416" si="117">P416</f>
        <v>N</v>
      </c>
      <c r="R416" s="15">
        <v>1</v>
      </c>
      <c r="S416" s="323" t="s">
        <v>557</v>
      </c>
      <c r="T416" s="417" t="s">
        <v>1258</v>
      </c>
      <c r="U416" s="405" t="s">
        <v>824</v>
      </c>
      <c r="V416" s="341" t="s">
        <v>818</v>
      </c>
      <c r="W416" s="341" t="s">
        <v>818</v>
      </c>
    </row>
    <row r="417" spans="1:23" s="65" customFormat="1" ht="72" x14ac:dyDescent="0.3">
      <c r="A417" s="15" t="s">
        <v>364</v>
      </c>
      <c r="B417" s="72" t="s">
        <v>643</v>
      </c>
      <c r="C417" s="72" t="s">
        <v>660</v>
      </c>
      <c r="D417" s="58" t="s">
        <v>449</v>
      </c>
      <c r="E417" s="73" t="s">
        <v>496</v>
      </c>
      <c r="F417" s="17">
        <v>0.2</v>
      </c>
      <c r="G417" s="15">
        <v>1</v>
      </c>
      <c r="H417" s="15">
        <v>45</v>
      </c>
      <c r="I417" s="15" t="s">
        <v>452</v>
      </c>
      <c r="J417" s="73" t="s">
        <v>424</v>
      </c>
      <c r="K417" s="73" t="s">
        <v>454</v>
      </c>
      <c r="L417" s="15" t="s">
        <v>789</v>
      </c>
      <c r="M417" s="20" t="str">
        <f t="shared" si="111"/>
        <v>N</v>
      </c>
      <c r="N417" s="15" t="s">
        <v>790</v>
      </c>
      <c r="O417" s="20" t="str">
        <f t="shared" si="111"/>
        <v>Y</v>
      </c>
      <c r="P417" s="15" t="s">
        <v>789</v>
      </c>
      <c r="Q417" s="20" t="str">
        <f t="shared" ref="Q417" si="118">P417</f>
        <v>N</v>
      </c>
      <c r="R417" s="15">
        <v>1</v>
      </c>
      <c r="S417" s="323" t="s">
        <v>558</v>
      </c>
      <c r="T417" s="323" t="s">
        <v>1315</v>
      </c>
      <c r="U417" s="15" t="s">
        <v>818</v>
      </c>
      <c r="V417" s="15" t="s">
        <v>818</v>
      </c>
      <c r="W417" s="15" t="s">
        <v>818</v>
      </c>
    </row>
    <row r="418" spans="1:23" s="65" customFormat="1" ht="100.8" x14ac:dyDescent="0.3">
      <c r="A418" s="15" t="s">
        <v>364</v>
      </c>
      <c r="B418" s="72" t="s">
        <v>643</v>
      </c>
      <c r="C418" s="72" t="s">
        <v>660</v>
      </c>
      <c r="D418" s="58" t="s">
        <v>449</v>
      </c>
      <c r="E418" s="77" t="s">
        <v>1291</v>
      </c>
      <c r="F418" s="17">
        <v>0.02</v>
      </c>
      <c r="G418" s="15">
        <v>1</v>
      </c>
      <c r="H418" s="26">
        <v>4320</v>
      </c>
      <c r="I418" s="26" t="s">
        <v>452</v>
      </c>
      <c r="J418" s="77" t="s">
        <v>443</v>
      </c>
      <c r="K418" s="77" t="s">
        <v>1291</v>
      </c>
      <c r="L418" s="15" t="s">
        <v>789</v>
      </c>
      <c r="M418" s="20" t="str">
        <f t="shared" si="111"/>
        <v>N</v>
      </c>
      <c r="N418" s="15" t="s">
        <v>790</v>
      </c>
      <c r="O418" s="20" t="str">
        <f t="shared" si="111"/>
        <v>Y</v>
      </c>
      <c r="P418" s="15" t="s">
        <v>789</v>
      </c>
      <c r="Q418" s="20" t="str">
        <f t="shared" ref="Q418" si="119">P418</f>
        <v>N</v>
      </c>
      <c r="R418" s="15">
        <v>1</v>
      </c>
      <c r="S418" s="56" t="s">
        <v>590</v>
      </c>
      <c r="T418" s="347" t="s">
        <v>1105</v>
      </c>
      <c r="U418" s="15" t="s">
        <v>824</v>
      </c>
      <c r="V418" s="15" t="s">
        <v>824</v>
      </c>
      <c r="W418" s="405" t="s">
        <v>824</v>
      </c>
    </row>
    <row r="419" spans="1:23" s="65" customFormat="1" ht="144" x14ac:dyDescent="0.3">
      <c r="A419" s="15" t="s">
        <v>364</v>
      </c>
      <c r="B419" s="72" t="s">
        <v>643</v>
      </c>
      <c r="C419" s="72" t="s">
        <v>660</v>
      </c>
      <c r="D419" s="58" t="s">
        <v>449</v>
      </c>
      <c r="E419" s="77" t="s">
        <v>1290</v>
      </c>
      <c r="F419" s="17">
        <v>0.02</v>
      </c>
      <c r="G419" s="15">
        <v>1</v>
      </c>
      <c r="H419" s="26">
        <v>4320</v>
      </c>
      <c r="I419" s="26" t="s">
        <v>452</v>
      </c>
      <c r="J419" s="77" t="s">
        <v>443</v>
      </c>
      <c r="K419" s="77" t="s">
        <v>1313</v>
      </c>
      <c r="L419" s="15" t="s">
        <v>789</v>
      </c>
      <c r="M419" s="20" t="str">
        <f t="shared" si="111"/>
        <v>N</v>
      </c>
      <c r="N419" s="15" t="s">
        <v>790</v>
      </c>
      <c r="O419" s="20" t="str">
        <f t="shared" si="111"/>
        <v>Y</v>
      </c>
      <c r="P419" s="15" t="s">
        <v>789</v>
      </c>
      <c r="Q419" s="20" t="str">
        <f t="shared" ref="Q419" si="120">P419</f>
        <v>N</v>
      </c>
      <c r="R419" s="15">
        <v>1</v>
      </c>
      <c r="S419" s="323" t="s">
        <v>653</v>
      </c>
      <c r="T419" s="347" t="s">
        <v>1105</v>
      </c>
      <c r="U419" s="15" t="s">
        <v>824</v>
      </c>
      <c r="V419" s="15" t="s">
        <v>824</v>
      </c>
      <c r="W419" s="405" t="s">
        <v>824</v>
      </c>
    </row>
    <row r="420" spans="1:23" s="65" customFormat="1" ht="129.6" x14ac:dyDescent="0.3">
      <c r="A420" s="15" t="s">
        <v>364</v>
      </c>
      <c r="B420" s="72" t="s">
        <v>643</v>
      </c>
      <c r="C420" s="72" t="s">
        <v>660</v>
      </c>
      <c r="D420" s="58" t="s">
        <v>449</v>
      </c>
      <c r="E420" s="73" t="s">
        <v>1300</v>
      </c>
      <c r="F420" s="17">
        <v>0.05</v>
      </c>
      <c r="G420" s="15">
        <v>1</v>
      </c>
      <c r="H420" s="15">
        <v>3</v>
      </c>
      <c r="I420" s="15" t="s">
        <v>559</v>
      </c>
      <c r="J420" s="77" t="s">
        <v>443</v>
      </c>
      <c r="K420" s="73" t="s">
        <v>1300</v>
      </c>
      <c r="L420" s="15" t="s">
        <v>789</v>
      </c>
      <c r="M420" s="20" t="str">
        <f t="shared" si="111"/>
        <v>N</v>
      </c>
      <c r="N420" s="15" t="s">
        <v>790</v>
      </c>
      <c r="O420" s="20" t="str">
        <f t="shared" si="111"/>
        <v>Y</v>
      </c>
      <c r="P420" s="15" t="s">
        <v>789</v>
      </c>
      <c r="Q420" s="20" t="str">
        <f t="shared" ref="Q420" si="121">P420</f>
        <v>N</v>
      </c>
      <c r="R420" s="15">
        <v>1</v>
      </c>
      <c r="S420" s="323" t="s">
        <v>561</v>
      </c>
      <c r="T420" s="347" t="s">
        <v>1105</v>
      </c>
      <c r="U420" s="341" t="s">
        <v>818</v>
      </c>
      <c r="V420" s="341" t="s">
        <v>818</v>
      </c>
      <c r="W420" s="341" t="s">
        <v>818</v>
      </c>
    </row>
    <row r="421" spans="1:23" s="65" customFormat="1" ht="158.4" x14ac:dyDescent="0.3">
      <c r="A421" s="15" t="s">
        <v>364</v>
      </c>
      <c r="B421" s="72" t="s">
        <v>643</v>
      </c>
      <c r="C421" s="72" t="s">
        <v>660</v>
      </c>
      <c r="D421" s="58" t="s">
        <v>449</v>
      </c>
      <c r="E421" s="73" t="s">
        <v>410</v>
      </c>
      <c r="F421" s="17">
        <v>0.2</v>
      </c>
      <c r="G421" s="15">
        <v>1</v>
      </c>
      <c r="H421" s="15">
        <v>90</v>
      </c>
      <c r="I421" s="15" t="s">
        <v>452</v>
      </c>
      <c r="J421" s="73" t="s">
        <v>443</v>
      </c>
      <c r="K421" s="77" t="s">
        <v>1309</v>
      </c>
      <c r="L421" s="15" t="s">
        <v>789</v>
      </c>
      <c r="M421" s="20" t="str">
        <f t="shared" si="111"/>
        <v>N</v>
      </c>
      <c r="N421" s="15" t="s">
        <v>790</v>
      </c>
      <c r="O421" s="20" t="str">
        <f t="shared" si="111"/>
        <v>Y</v>
      </c>
      <c r="P421" s="15" t="s">
        <v>789</v>
      </c>
      <c r="Q421" s="20" t="str">
        <f t="shared" ref="Q421" si="122">P421</f>
        <v>N</v>
      </c>
      <c r="R421" s="15">
        <v>1</v>
      </c>
      <c r="S421" s="79" t="s">
        <v>562</v>
      </c>
      <c r="T421" s="323" t="s">
        <v>1105</v>
      </c>
      <c r="U421" s="341" t="s">
        <v>818</v>
      </c>
      <c r="V421" s="341" t="s">
        <v>818</v>
      </c>
      <c r="W421" s="341" t="s">
        <v>818</v>
      </c>
    </row>
    <row r="422" spans="1:23" s="65" customFormat="1" ht="57.6" x14ac:dyDescent="0.3">
      <c r="A422" s="15" t="s">
        <v>364</v>
      </c>
      <c r="B422" s="72" t="s">
        <v>643</v>
      </c>
      <c r="C422" s="72" t="s">
        <v>660</v>
      </c>
      <c r="D422" s="58" t="s">
        <v>449</v>
      </c>
      <c r="E422" s="73" t="s">
        <v>410</v>
      </c>
      <c r="F422" s="17">
        <v>0.02</v>
      </c>
      <c r="G422" s="15">
        <v>8</v>
      </c>
      <c r="H422" s="15">
        <v>90</v>
      </c>
      <c r="I422" s="15" t="s">
        <v>452</v>
      </c>
      <c r="J422" s="73" t="s">
        <v>443</v>
      </c>
      <c r="K422" s="77" t="s">
        <v>1309</v>
      </c>
      <c r="L422" s="15" t="s">
        <v>789</v>
      </c>
      <c r="M422" s="20" t="str">
        <f t="shared" si="111"/>
        <v>N</v>
      </c>
      <c r="N422" s="15" t="s">
        <v>790</v>
      </c>
      <c r="O422" s="20" t="str">
        <f t="shared" si="111"/>
        <v>Y</v>
      </c>
      <c r="P422" s="15" t="s">
        <v>789</v>
      </c>
      <c r="Q422" s="20" t="str">
        <f t="shared" ref="Q422" si="123">P422</f>
        <v>N</v>
      </c>
      <c r="R422" s="15">
        <v>1</v>
      </c>
      <c r="S422" s="79" t="s">
        <v>563</v>
      </c>
      <c r="T422" s="323" t="s">
        <v>1105</v>
      </c>
      <c r="U422" s="341" t="s">
        <v>818</v>
      </c>
      <c r="V422" s="341" t="s">
        <v>818</v>
      </c>
      <c r="W422" s="341" t="s">
        <v>818</v>
      </c>
    </row>
    <row r="423" spans="1:23" s="65" customFormat="1" ht="100.8" x14ac:dyDescent="0.3">
      <c r="A423" s="15" t="s">
        <v>364</v>
      </c>
      <c r="B423" s="72" t="s">
        <v>643</v>
      </c>
      <c r="C423" s="72" t="s">
        <v>660</v>
      </c>
      <c r="D423" s="58" t="s">
        <v>449</v>
      </c>
      <c r="E423" s="73" t="s">
        <v>1293</v>
      </c>
      <c r="F423" s="17">
        <v>0.1</v>
      </c>
      <c r="G423" s="15">
        <v>3</v>
      </c>
      <c r="H423" s="15">
        <v>60</v>
      </c>
      <c r="I423" s="15" t="s">
        <v>452</v>
      </c>
      <c r="J423" s="73" t="s">
        <v>443</v>
      </c>
      <c r="K423" s="73" t="s">
        <v>1297</v>
      </c>
      <c r="L423" s="15" t="s">
        <v>789</v>
      </c>
      <c r="M423" s="20" t="str">
        <f t="shared" si="111"/>
        <v>N</v>
      </c>
      <c r="N423" s="15" t="s">
        <v>790</v>
      </c>
      <c r="O423" s="20" t="str">
        <f t="shared" si="111"/>
        <v>Y</v>
      </c>
      <c r="P423" s="15" t="s">
        <v>789</v>
      </c>
      <c r="Q423" s="20" t="str">
        <f t="shared" ref="Q423" si="124">P423</f>
        <v>N</v>
      </c>
      <c r="R423" s="15">
        <v>1</v>
      </c>
      <c r="S423" s="323" t="s">
        <v>665</v>
      </c>
      <c r="T423" s="323" t="s">
        <v>1105</v>
      </c>
      <c r="U423" s="15" t="s">
        <v>818</v>
      </c>
      <c r="V423" s="15" t="s">
        <v>818</v>
      </c>
      <c r="W423" s="15" t="s">
        <v>818</v>
      </c>
    </row>
    <row r="424" spans="1:23" s="65" customFormat="1" ht="144" x14ac:dyDescent="0.3">
      <c r="A424" s="15" t="s">
        <v>364</v>
      </c>
      <c r="B424" s="72" t="s">
        <v>643</v>
      </c>
      <c r="C424" s="72" t="s">
        <v>660</v>
      </c>
      <c r="D424" s="58" t="s">
        <v>449</v>
      </c>
      <c r="E424" s="73" t="s">
        <v>412</v>
      </c>
      <c r="F424" s="17">
        <v>0.15</v>
      </c>
      <c r="G424" s="15">
        <v>12</v>
      </c>
      <c r="H424" s="15">
        <v>60</v>
      </c>
      <c r="I424" s="15" t="s">
        <v>452</v>
      </c>
      <c r="J424" s="73" t="s">
        <v>443</v>
      </c>
      <c r="K424" s="73" t="s">
        <v>412</v>
      </c>
      <c r="L424" s="15" t="s">
        <v>789</v>
      </c>
      <c r="M424" s="20" t="str">
        <f t="shared" si="111"/>
        <v>N</v>
      </c>
      <c r="N424" s="15" t="s">
        <v>790</v>
      </c>
      <c r="O424" s="20" t="str">
        <f t="shared" si="111"/>
        <v>Y</v>
      </c>
      <c r="P424" s="15" t="s">
        <v>790</v>
      </c>
      <c r="Q424" s="20" t="str">
        <f t="shared" ref="Q424:Q425" si="125">P424</f>
        <v>Y</v>
      </c>
      <c r="R424" s="15">
        <v>1</v>
      </c>
      <c r="S424" s="323" t="s">
        <v>602</v>
      </c>
      <c r="T424" s="347" t="s">
        <v>1112</v>
      </c>
      <c r="U424" s="341" t="s">
        <v>818</v>
      </c>
      <c r="V424" s="341" t="s">
        <v>815</v>
      </c>
      <c r="W424" s="341" t="s">
        <v>824</v>
      </c>
    </row>
    <row r="425" spans="1:23" s="65" customFormat="1" ht="115.2" x14ac:dyDescent="0.3">
      <c r="A425" s="26" t="s">
        <v>364</v>
      </c>
      <c r="B425" s="72" t="s">
        <v>643</v>
      </c>
      <c r="C425" s="72" t="s">
        <v>660</v>
      </c>
      <c r="D425" s="58" t="s">
        <v>449</v>
      </c>
      <c r="E425" s="77" t="s">
        <v>571</v>
      </c>
      <c r="F425" s="24">
        <v>0.05</v>
      </c>
      <c r="G425" s="26">
        <v>12</v>
      </c>
      <c r="H425" s="26">
        <v>60</v>
      </c>
      <c r="I425" s="26" t="s">
        <v>452</v>
      </c>
      <c r="J425" s="77" t="s">
        <v>901</v>
      </c>
      <c r="K425" s="77" t="s">
        <v>454</v>
      </c>
      <c r="L425" s="15" t="s">
        <v>790</v>
      </c>
      <c r="M425" s="20" t="str">
        <f t="shared" ref="M425" si="126">L425</f>
        <v>Y</v>
      </c>
      <c r="N425" s="15" t="s">
        <v>790</v>
      </c>
      <c r="O425" s="20" t="str">
        <f t="shared" ref="O425" si="127">N425</f>
        <v>Y</v>
      </c>
      <c r="P425" s="15" t="s">
        <v>789</v>
      </c>
      <c r="Q425" s="20" t="str">
        <f t="shared" si="125"/>
        <v>N</v>
      </c>
      <c r="R425" s="26">
        <v>1</v>
      </c>
      <c r="S425" s="323" t="s">
        <v>1100</v>
      </c>
      <c r="T425" s="434" t="s">
        <v>1099</v>
      </c>
      <c r="U425" s="341" t="s">
        <v>821</v>
      </c>
      <c r="V425" s="341" t="s">
        <v>1114</v>
      </c>
      <c r="W425" s="341" t="s">
        <v>1114</v>
      </c>
    </row>
    <row r="426" spans="1:23" s="65" customFormat="1" ht="72" x14ac:dyDescent="0.3">
      <c r="A426" s="15" t="s">
        <v>364</v>
      </c>
      <c r="B426" s="72" t="s">
        <v>643</v>
      </c>
      <c r="C426" s="72" t="s">
        <v>660</v>
      </c>
      <c r="D426" s="58" t="s">
        <v>449</v>
      </c>
      <c r="E426" s="77" t="s">
        <v>1303</v>
      </c>
      <c r="F426" s="16">
        <v>0.1</v>
      </c>
      <c r="G426" s="15">
        <v>1</v>
      </c>
      <c r="H426" s="15">
        <v>15</v>
      </c>
      <c r="I426" s="15" t="s">
        <v>452</v>
      </c>
      <c r="J426" s="77" t="s">
        <v>433</v>
      </c>
      <c r="K426" s="73" t="s">
        <v>454</v>
      </c>
      <c r="L426" s="15" t="s">
        <v>789</v>
      </c>
      <c r="M426" s="20" t="str">
        <f t="shared" si="111"/>
        <v>N</v>
      </c>
      <c r="N426" s="15" t="s">
        <v>790</v>
      </c>
      <c r="O426" s="20" t="str">
        <f t="shared" si="111"/>
        <v>Y</v>
      </c>
      <c r="P426" s="15" t="s">
        <v>789</v>
      </c>
      <c r="Q426" s="20" t="str">
        <f t="shared" ref="Q426" si="128">P426</f>
        <v>N</v>
      </c>
      <c r="R426" s="15">
        <v>1</v>
      </c>
      <c r="S426" s="323" t="s">
        <v>574</v>
      </c>
      <c r="T426" s="347" t="s">
        <v>1105</v>
      </c>
      <c r="U426" s="341" t="s">
        <v>818</v>
      </c>
      <c r="V426" s="341" t="s">
        <v>818</v>
      </c>
      <c r="W426" s="341" t="s">
        <v>818</v>
      </c>
    </row>
    <row r="427" spans="1:23" s="65" customFormat="1" ht="57.6" x14ac:dyDescent="0.3">
      <c r="A427" s="15" t="s">
        <v>364</v>
      </c>
      <c r="B427" s="72" t="s">
        <v>643</v>
      </c>
      <c r="C427" s="72" t="s">
        <v>660</v>
      </c>
      <c r="D427" s="58" t="s">
        <v>449</v>
      </c>
      <c r="E427" s="77" t="s">
        <v>1303</v>
      </c>
      <c r="F427" s="16">
        <v>0.03</v>
      </c>
      <c r="G427" s="15">
        <v>3</v>
      </c>
      <c r="H427" s="15">
        <v>15</v>
      </c>
      <c r="I427" s="15" t="s">
        <v>452</v>
      </c>
      <c r="J427" s="77" t="s">
        <v>433</v>
      </c>
      <c r="K427" s="73" t="s">
        <v>454</v>
      </c>
      <c r="L427" s="15" t="s">
        <v>789</v>
      </c>
      <c r="M427" s="20" t="str">
        <f t="shared" si="111"/>
        <v>N</v>
      </c>
      <c r="N427" s="15" t="s">
        <v>790</v>
      </c>
      <c r="O427" s="20" t="str">
        <f t="shared" si="111"/>
        <v>Y</v>
      </c>
      <c r="P427" s="15" t="s">
        <v>789</v>
      </c>
      <c r="Q427" s="20" t="str">
        <f t="shared" ref="Q427" si="129">P427</f>
        <v>N</v>
      </c>
      <c r="R427" s="15">
        <v>1</v>
      </c>
      <c r="S427" s="323" t="s">
        <v>603</v>
      </c>
      <c r="T427" s="347" t="s">
        <v>1105</v>
      </c>
      <c r="U427" s="341" t="s">
        <v>818</v>
      </c>
      <c r="V427" s="341" t="s">
        <v>818</v>
      </c>
      <c r="W427" s="341" t="s">
        <v>818</v>
      </c>
    </row>
    <row r="428" spans="1:23" s="65" customFormat="1" ht="72" x14ac:dyDescent="0.3">
      <c r="A428" s="15" t="s">
        <v>364</v>
      </c>
      <c r="B428" s="72" t="s">
        <v>643</v>
      </c>
      <c r="C428" s="72" t="s">
        <v>660</v>
      </c>
      <c r="D428" s="58" t="s">
        <v>449</v>
      </c>
      <c r="E428" s="73" t="s">
        <v>540</v>
      </c>
      <c r="F428" s="16">
        <v>0.8</v>
      </c>
      <c r="G428" s="15">
        <v>10</v>
      </c>
      <c r="H428" s="15">
        <v>60</v>
      </c>
      <c r="I428" s="15" t="s">
        <v>452</v>
      </c>
      <c r="J428" s="77" t="s">
        <v>433</v>
      </c>
      <c r="K428" s="73" t="s">
        <v>454</v>
      </c>
      <c r="L428" s="15" t="s">
        <v>790</v>
      </c>
      <c r="M428" s="20" t="str">
        <f t="shared" si="111"/>
        <v>Y</v>
      </c>
      <c r="N428" s="15" t="s">
        <v>790</v>
      </c>
      <c r="O428" s="20" t="str">
        <f t="shared" si="111"/>
        <v>Y</v>
      </c>
      <c r="P428" s="15" t="s">
        <v>789</v>
      </c>
      <c r="Q428" s="20" t="str">
        <f t="shared" ref="Q428" si="130">P428</f>
        <v>N</v>
      </c>
      <c r="R428" s="15">
        <v>1</v>
      </c>
      <c r="S428" s="323" t="s">
        <v>541</v>
      </c>
      <c r="T428" s="347" t="s">
        <v>1105</v>
      </c>
      <c r="U428" s="341" t="s">
        <v>818</v>
      </c>
      <c r="V428" s="341" t="s">
        <v>1114</v>
      </c>
      <c r="W428" s="341" t="s">
        <v>1114</v>
      </c>
    </row>
    <row r="429" spans="1:23" s="65" customFormat="1" ht="86.4" x14ac:dyDescent="0.3">
      <c r="A429" s="15" t="s">
        <v>364</v>
      </c>
      <c r="B429" s="72" t="s">
        <v>643</v>
      </c>
      <c r="C429" s="72" t="s">
        <v>660</v>
      </c>
      <c r="D429" s="58" t="s">
        <v>449</v>
      </c>
      <c r="E429" s="72" t="s">
        <v>413</v>
      </c>
      <c r="F429" s="16">
        <v>0.6</v>
      </c>
      <c r="G429" s="15">
        <v>10</v>
      </c>
      <c r="H429" s="58">
        <v>60</v>
      </c>
      <c r="I429" s="58" t="s">
        <v>452</v>
      </c>
      <c r="J429" s="73" t="s">
        <v>443</v>
      </c>
      <c r="K429" s="77" t="s">
        <v>413</v>
      </c>
      <c r="L429" s="15" t="s">
        <v>790</v>
      </c>
      <c r="M429" s="20" t="str">
        <f t="shared" si="111"/>
        <v>Y</v>
      </c>
      <c r="N429" s="15" t="s">
        <v>790</v>
      </c>
      <c r="O429" s="20" t="str">
        <f t="shared" si="111"/>
        <v>Y</v>
      </c>
      <c r="P429" s="15" t="s">
        <v>789</v>
      </c>
      <c r="Q429" s="20" t="str">
        <f t="shared" ref="Q429" si="131">P429</f>
        <v>N</v>
      </c>
      <c r="R429" s="15">
        <f>1/3</f>
        <v>0.33333333333333331</v>
      </c>
      <c r="S429" s="323" t="s">
        <v>577</v>
      </c>
      <c r="T429" s="347" t="s">
        <v>1105</v>
      </c>
      <c r="U429" s="341" t="s">
        <v>818</v>
      </c>
      <c r="V429" s="341" t="s">
        <v>1114</v>
      </c>
      <c r="W429" s="341" t="s">
        <v>1114</v>
      </c>
    </row>
    <row r="430" spans="1:23" s="65" customFormat="1" ht="72" x14ac:dyDescent="0.3">
      <c r="A430" s="15" t="s">
        <v>364</v>
      </c>
      <c r="B430" s="72" t="s">
        <v>643</v>
      </c>
      <c r="C430" s="72" t="s">
        <v>660</v>
      </c>
      <c r="D430" s="58" t="s">
        <v>449</v>
      </c>
      <c r="E430" s="72" t="s">
        <v>578</v>
      </c>
      <c r="F430" s="16">
        <v>0.5</v>
      </c>
      <c r="G430" s="15">
        <v>10</v>
      </c>
      <c r="H430" s="58">
        <v>60</v>
      </c>
      <c r="I430" s="58" t="s">
        <v>452</v>
      </c>
      <c r="J430" s="73" t="s">
        <v>443</v>
      </c>
      <c r="K430" s="77" t="s">
        <v>578</v>
      </c>
      <c r="L430" s="15" t="s">
        <v>790</v>
      </c>
      <c r="M430" s="20" t="str">
        <f t="shared" si="111"/>
        <v>Y</v>
      </c>
      <c r="N430" s="15" t="s">
        <v>790</v>
      </c>
      <c r="O430" s="20" t="str">
        <f t="shared" si="111"/>
        <v>Y</v>
      </c>
      <c r="P430" s="15" t="s">
        <v>789</v>
      </c>
      <c r="Q430" s="20" t="str">
        <f t="shared" ref="Q430" si="132">P430</f>
        <v>N</v>
      </c>
      <c r="R430" s="15">
        <f>1/6</f>
        <v>0.16666666666666666</v>
      </c>
      <c r="S430" s="323" t="s">
        <v>579</v>
      </c>
      <c r="T430" s="347" t="s">
        <v>1105</v>
      </c>
      <c r="U430" s="341" t="s">
        <v>818</v>
      </c>
      <c r="V430" s="341" t="s">
        <v>1114</v>
      </c>
      <c r="W430" s="341" t="s">
        <v>1114</v>
      </c>
    </row>
    <row r="431" spans="1:23" s="65" customFormat="1" ht="100.8" x14ac:dyDescent="0.3">
      <c r="A431" s="15" t="s">
        <v>364</v>
      </c>
      <c r="B431" s="72" t="s">
        <v>643</v>
      </c>
      <c r="C431" s="72" t="s">
        <v>660</v>
      </c>
      <c r="D431" s="58" t="s">
        <v>449</v>
      </c>
      <c r="E431" s="438" t="s">
        <v>1288</v>
      </c>
      <c r="F431" s="16">
        <v>0.5</v>
      </c>
      <c r="G431" s="15">
        <v>10</v>
      </c>
      <c r="H431" s="58">
        <v>60</v>
      </c>
      <c r="I431" s="58" t="s">
        <v>452</v>
      </c>
      <c r="J431" s="77" t="s">
        <v>902</v>
      </c>
      <c r="K431" s="72" t="s">
        <v>454</v>
      </c>
      <c r="L431" s="15" t="s">
        <v>790</v>
      </c>
      <c r="M431" s="20" t="str">
        <f t="shared" si="111"/>
        <v>Y</v>
      </c>
      <c r="N431" s="15" t="s">
        <v>789</v>
      </c>
      <c r="O431" s="20" t="str">
        <f t="shared" si="111"/>
        <v>N</v>
      </c>
      <c r="P431" s="15" t="s">
        <v>789</v>
      </c>
      <c r="Q431" s="20" t="str">
        <f t="shared" ref="Q431" si="133">P431</f>
        <v>N</v>
      </c>
      <c r="R431" s="15">
        <v>1</v>
      </c>
      <c r="S431" s="323" t="s">
        <v>604</v>
      </c>
      <c r="T431" s="347" t="s">
        <v>1105</v>
      </c>
      <c r="U431" s="341" t="s">
        <v>818</v>
      </c>
      <c r="V431" s="341" t="s">
        <v>818</v>
      </c>
      <c r="W431" s="341" t="s">
        <v>1114</v>
      </c>
    </row>
    <row r="432" spans="1:23" s="65" customFormat="1" ht="57.6" x14ac:dyDescent="0.3">
      <c r="A432" s="26" t="s">
        <v>9</v>
      </c>
      <c r="B432" s="72" t="s">
        <v>643</v>
      </c>
      <c r="C432" s="72" t="s">
        <v>666</v>
      </c>
      <c r="D432" s="58" t="s">
        <v>449</v>
      </c>
      <c r="E432" s="77" t="s">
        <v>493</v>
      </c>
      <c r="F432" s="27">
        <v>1</v>
      </c>
      <c r="G432" s="26" t="s">
        <v>454</v>
      </c>
      <c r="H432" s="26" t="s">
        <v>454</v>
      </c>
      <c r="I432" s="26" t="s">
        <v>454</v>
      </c>
      <c r="J432" s="77" t="s">
        <v>454</v>
      </c>
      <c r="K432" s="77" t="s">
        <v>454</v>
      </c>
      <c r="L432" s="15" t="s">
        <v>790</v>
      </c>
      <c r="M432" s="20" t="str">
        <f t="shared" si="111"/>
        <v>Y</v>
      </c>
      <c r="N432" s="15" t="s">
        <v>790</v>
      </c>
      <c r="O432" s="20" t="str">
        <f t="shared" si="111"/>
        <v>Y</v>
      </c>
      <c r="P432" s="15" t="s">
        <v>789</v>
      </c>
      <c r="Q432" s="20" t="str">
        <f t="shared" ref="Q432" si="134">P432</f>
        <v>N</v>
      </c>
      <c r="R432" s="26" t="s">
        <v>454</v>
      </c>
      <c r="S432" s="432" t="s">
        <v>516</v>
      </c>
      <c r="T432" s="347" t="s">
        <v>1105</v>
      </c>
      <c r="U432" s="341" t="s">
        <v>818</v>
      </c>
      <c r="V432" s="341" t="s">
        <v>1105</v>
      </c>
      <c r="W432" s="341" t="s">
        <v>1105</v>
      </c>
    </row>
    <row r="433" spans="1:23" s="65" customFormat="1" ht="86.4" x14ac:dyDescent="0.3">
      <c r="A433" s="26" t="s">
        <v>9</v>
      </c>
      <c r="B433" s="72" t="s">
        <v>643</v>
      </c>
      <c r="C433" s="72" t="s">
        <v>666</v>
      </c>
      <c r="D433" s="58" t="s">
        <v>449</v>
      </c>
      <c r="E433" s="77" t="s">
        <v>521</v>
      </c>
      <c r="F433" s="24">
        <v>0.65</v>
      </c>
      <c r="G433" s="26" t="s">
        <v>454</v>
      </c>
      <c r="H433" s="26" t="s">
        <v>454</v>
      </c>
      <c r="I433" s="26" t="s">
        <v>454</v>
      </c>
      <c r="J433" s="77" t="s">
        <v>454</v>
      </c>
      <c r="K433" s="77" t="s">
        <v>454</v>
      </c>
      <c r="L433" s="15" t="s">
        <v>790</v>
      </c>
      <c r="M433" s="20" t="str">
        <f t="shared" si="111"/>
        <v>Y</v>
      </c>
      <c r="N433" s="15" t="s">
        <v>790</v>
      </c>
      <c r="O433" s="20" t="str">
        <f t="shared" si="111"/>
        <v>Y</v>
      </c>
      <c r="P433" s="15" t="s">
        <v>789</v>
      </c>
      <c r="Q433" s="20" t="str">
        <f t="shared" ref="Q433" si="135">P433</f>
        <v>N</v>
      </c>
      <c r="R433" s="26" t="s">
        <v>454</v>
      </c>
      <c r="S433" s="79" t="s">
        <v>522</v>
      </c>
      <c r="T433" s="417" t="s">
        <v>1236</v>
      </c>
      <c r="U433" s="341" t="s">
        <v>815</v>
      </c>
      <c r="V433" s="15" t="s">
        <v>1105</v>
      </c>
      <c r="W433" s="15" t="s">
        <v>1105</v>
      </c>
    </row>
    <row r="434" spans="1:23" s="65" customFormat="1" ht="100.8" x14ac:dyDescent="0.3">
      <c r="A434" s="26" t="s">
        <v>9</v>
      </c>
      <c r="B434" s="72" t="s">
        <v>643</v>
      </c>
      <c r="C434" s="72" t="s">
        <v>666</v>
      </c>
      <c r="D434" s="58" t="s">
        <v>449</v>
      </c>
      <c r="E434" s="77" t="s">
        <v>523</v>
      </c>
      <c r="F434" s="24">
        <v>0.05</v>
      </c>
      <c r="G434" s="26" t="s">
        <v>454</v>
      </c>
      <c r="H434" s="26" t="s">
        <v>454</v>
      </c>
      <c r="I434" s="26" t="s">
        <v>454</v>
      </c>
      <c r="J434" s="77" t="s">
        <v>454</v>
      </c>
      <c r="K434" s="77" t="s">
        <v>454</v>
      </c>
      <c r="L434" s="15" t="s">
        <v>790</v>
      </c>
      <c r="M434" s="20" t="str">
        <f t="shared" si="111"/>
        <v>Y</v>
      </c>
      <c r="N434" s="15" t="s">
        <v>790</v>
      </c>
      <c r="O434" s="20" t="str">
        <f t="shared" si="111"/>
        <v>Y</v>
      </c>
      <c r="P434" s="15" t="s">
        <v>789</v>
      </c>
      <c r="Q434" s="20" t="str">
        <f t="shared" ref="Q434" si="136">P434</f>
        <v>N</v>
      </c>
      <c r="R434" s="26" t="s">
        <v>454</v>
      </c>
      <c r="S434" s="79" t="s">
        <v>549</v>
      </c>
      <c r="T434" s="417" t="s">
        <v>1237</v>
      </c>
      <c r="U434" s="341" t="s">
        <v>815</v>
      </c>
      <c r="V434" s="15" t="s">
        <v>1105</v>
      </c>
      <c r="W434" s="15" t="s">
        <v>1105</v>
      </c>
    </row>
    <row r="435" spans="1:23" s="65" customFormat="1" ht="57.6" x14ac:dyDescent="0.3">
      <c r="A435" s="26" t="s">
        <v>9</v>
      </c>
      <c r="B435" s="72" t="s">
        <v>643</v>
      </c>
      <c r="C435" s="72" t="s">
        <v>666</v>
      </c>
      <c r="D435" s="58" t="s">
        <v>449</v>
      </c>
      <c r="E435" s="77" t="s">
        <v>565</v>
      </c>
      <c r="F435" s="27">
        <v>0.5</v>
      </c>
      <c r="G435" s="26">
        <v>2</v>
      </c>
      <c r="H435" s="26">
        <v>30</v>
      </c>
      <c r="I435" s="26" t="s">
        <v>452</v>
      </c>
      <c r="J435" s="77" t="s">
        <v>443</v>
      </c>
      <c r="K435" s="77" t="s">
        <v>1298</v>
      </c>
      <c r="L435" s="15" t="s">
        <v>789</v>
      </c>
      <c r="M435" s="20" t="str">
        <f t="shared" si="111"/>
        <v>N</v>
      </c>
      <c r="N435" s="15" t="s">
        <v>790</v>
      </c>
      <c r="O435" s="20" t="str">
        <f t="shared" si="111"/>
        <v>Y</v>
      </c>
      <c r="P435" s="15" t="s">
        <v>789</v>
      </c>
      <c r="Q435" s="20" t="str">
        <f t="shared" ref="Q435" si="137">P435</f>
        <v>N</v>
      </c>
      <c r="R435" s="26">
        <v>1</v>
      </c>
      <c r="S435" s="79" t="s">
        <v>645</v>
      </c>
      <c r="T435" s="323" t="s">
        <v>1186</v>
      </c>
      <c r="U435" s="15" t="s">
        <v>818</v>
      </c>
      <c r="V435" s="15" t="s">
        <v>824</v>
      </c>
      <c r="W435" s="15" t="s">
        <v>824</v>
      </c>
    </row>
    <row r="436" spans="1:23" s="65" customFormat="1" ht="57.6" x14ac:dyDescent="0.3">
      <c r="A436" s="26" t="s">
        <v>9</v>
      </c>
      <c r="B436" s="72" t="s">
        <v>643</v>
      </c>
      <c r="C436" s="72" t="s">
        <v>666</v>
      </c>
      <c r="D436" s="58" t="s">
        <v>449</v>
      </c>
      <c r="E436" s="77" t="s">
        <v>1298</v>
      </c>
      <c r="F436" s="27">
        <v>0.5</v>
      </c>
      <c r="G436" s="26">
        <v>12</v>
      </c>
      <c r="H436" s="26">
        <v>60</v>
      </c>
      <c r="I436" s="26" t="s">
        <v>452</v>
      </c>
      <c r="J436" s="77" t="s">
        <v>443</v>
      </c>
      <c r="K436" s="77" t="s">
        <v>1298</v>
      </c>
      <c r="L436" s="15" t="s">
        <v>789</v>
      </c>
      <c r="M436" s="20" t="str">
        <f t="shared" si="111"/>
        <v>N</v>
      </c>
      <c r="N436" s="15" t="s">
        <v>790</v>
      </c>
      <c r="O436" s="20" t="str">
        <f t="shared" si="111"/>
        <v>Y</v>
      </c>
      <c r="P436" s="15" t="s">
        <v>789</v>
      </c>
      <c r="Q436" s="20" t="str">
        <f t="shared" ref="Q436" si="138">P436</f>
        <v>N</v>
      </c>
      <c r="R436" s="26">
        <v>1</v>
      </c>
      <c r="S436" s="79" t="s">
        <v>662</v>
      </c>
      <c r="T436" s="323" t="s">
        <v>1187</v>
      </c>
      <c r="U436" s="15" t="s">
        <v>818</v>
      </c>
      <c r="V436" s="15" t="s">
        <v>1114</v>
      </c>
      <c r="W436" s="15" t="s">
        <v>1114</v>
      </c>
    </row>
    <row r="437" spans="1:23" s="65" customFormat="1" ht="57.6" x14ac:dyDescent="0.3">
      <c r="A437" s="26" t="s">
        <v>9</v>
      </c>
      <c r="B437" s="72" t="s">
        <v>643</v>
      </c>
      <c r="C437" s="72" t="s">
        <v>666</v>
      </c>
      <c r="D437" s="58" t="s">
        <v>449</v>
      </c>
      <c r="E437" s="77" t="s">
        <v>531</v>
      </c>
      <c r="F437" s="24">
        <v>1</v>
      </c>
      <c r="G437" s="26">
        <v>1</v>
      </c>
      <c r="H437" s="26">
        <v>30</v>
      </c>
      <c r="I437" s="26" t="s">
        <v>452</v>
      </c>
      <c r="J437" s="77" t="s">
        <v>428</v>
      </c>
      <c r="K437" s="78" t="s">
        <v>454</v>
      </c>
      <c r="L437" s="15" t="s">
        <v>790</v>
      </c>
      <c r="M437" s="20" t="str">
        <f t="shared" si="111"/>
        <v>Y</v>
      </c>
      <c r="N437" s="15" t="s">
        <v>789</v>
      </c>
      <c r="O437" s="20" t="str">
        <f t="shared" si="111"/>
        <v>N</v>
      </c>
      <c r="P437" s="15" t="s">
        <v>789</v>
      </c>
      <c r="Q437" s="20" t="str">
        <f t="shared" ref="Q437" si="139">P437</f>
        <v>N</v>
      </c>
      <c r="R437" s="26">
        <v>1</v>
      </c>
      <c r="S437" s="432" t="s">
        <v>647</v>
      </c>
      <c r="T437" s="347" t="s">
        <v>1186</v>
      </c>
      <c r="U437" s="341" t="s">
        <v>818</v>
      </c>
      <c r="V437" s="341" t="s">
        <v>824</v>
      </c>
      <c r="W437" s="341" t="s">
        <v>824</v>
      </c>
    </row>
    <row r="438" spans="1:23" s="65" customFormat="1" ht="72" x14ac:dyDescent="0.3">
      <c r="A438" s="26" t="s">
        <v>9</v>
      </c>
      <c r="B438" s="72" t="s">
        <v>643</v>
      </c>
      <c r="C438" s="72" t="s">
        <v>666</v>
      </c>
      <c r="D438" s="58" t="s">
        <v>449</v>
      </c>
      <c r="E438" s="78" t="s">
        <v>529</v>
      </c>
      <c r="F438" s="24">
        <v>1</v>
      </c>
      <c r="G438" s="26">
        <v>12</v>
      </c>
      <c r="H438" s="26">
        <v>20</v>
      </c>
      <c r="I438" s="26" t="s">
        <v>452</v>
      </c>
      <c r="J438" s="77" t="s">
        <v>428</v>
      </c>
      <c r="K438" s="78" t="s">
        <v>454</v>
      </c>
      <c r="L438" s="15" t="s">
        <v>790</v>
      </c>
      <c r="M438" s="20" t="str">
        <f t="shared" si="111"/>
        <v>Y</v>
      </c>
      <c r="N438" s="15" t="s">
        <v>789</v>
      </c>
      <c r="O438" s="20" t="str">
        <f t="shared" si="111"/>
        <v>N</v>
      </c>
      <c r="P438" s="15" t="s">
        <v>789</v>
      </c>
      <c r="Q438" s="20" t="str">
        <f t="shared" ref="Q438" si="140">P438</f>
        <v>N</v>
      </c>
      <c r="R438" s="26">
        <v>1</v>
      </c>
      <c r="S438" s="79" t="s">
        <v>648</v>
      </c>
      <c r="T438" s="323" t="s">
        <v>1197</v>
      </c>
      <c r="U438" s="341" t="s">
        <v>818</v>
      </c>
      <c r="V438" s="406" t="s">
        <v>818</v>
      </c>
      <c r="W438" s="341" t="s">
        <v>818</v>
      </c>
    </row>
    <row r="439" spans="1:23" s="65" customFormat="1" ht="72" x14ac:dyDescent="0.3">
      <c r="A439" s="26" t="s">
        <v>9</v>
      </c>
      <c r="B439" s="72" t="s">
        <v>643</v>
      </c>
      <c r="C439" s="72" t="s">
        <v>666</v>
      </c>
      <c r="D439" s="58" t="s">
        <v>449</v>
      </c>
      <c r="E439" s="77" t="s">
        <v>1289</v>
      </c>
      <c r="F439" s="24">
        <v>0.8</v>
      </c>
      <c r="G439" s="26">
        <v>26</v>
      </c>
      <c r="H439" s="26">
        <v>60</v>
      </c>
      <c r="I439" s="26" t="s">
        <v>452</v>
      </c>
      <c r="J439" s="77" t="s">
        <v>902</v>
      </c>
      <c r="K439" s="77" t="s">
        <v>454</v>
      </c>
      <c r="L439" s="15" t="s">
        <v>790</v>
      </c>
      <c r="M439" s="20" t="str">
        <f t="shared" si="111"/>
        <v>Y</v>
      </c>
      <c r="N439" s="15" t="s">
        <v>789</v>
      </c>
      <c r="O439" s="20" t="str">
        <f t="shared" si="111"/>
        <v>N</v>
      </c>
      <c r="P439" s="15" t="s">
        <v>789</v>
      </c>
      <c r="Q439" s="20" t="str">
        <f t="shared" ref="Q439" si="141">P439</f>
        <v>N</v>
      </c>
      <c r="R439" s="26">
        <v>1</v>
      </c>
      <c r="S439" s="79" t="s">
        <v>667</v>
      </c>
      <c r="T439" s="323" t="s">
        <v>1199</v>
      </c>
      <c r="U439" s="15" t="s">
        <v>818</v>
      </c>
      <c r="V439" s="15" t="s">
        <v>818</v>
      </c>
      <c r="W439" s="15" t="s">
        <v>1114</v>
      </c>
    </row>
    <row r="440" spans="1:23" s="65" customFormat="1" ht="72" x14ac:dyDescent="0.3">
      <c r="A440" s="26" t="s">
        <v>9</v>
      </c>
      <c r="B440" s="72" t="s">
        <v>643</v>
      </c>
      <c r="C440" s="72" t="s">
        <v>666</v>
      </c>
      <c r="D440" s="58" t="s">
        <v>449</v>
      </c>
      <c r="E440" s="72" t="s">
        <v>487</v>
      </c>
      <c r="F440" s="24">
        <v>0.5</v>
      </c>
      <c r="G440" s="26">
        <v>12</v>
      </c>
      <c r="H440" s="26">
        <v>60</v>
      </c>
      <c r="I440" s="26" t="s">
        <v>452</v>
      </c>
      <c r="J440" s="77" t="s">
        <v>433</v>
      </c>
      <c r="K440" s="78" t="s">
        <v>454</v>
      </c>
      <c r="L440" s="15" t="s">
        <v>789</v>
      </c>
      <c r="M440" s="20" t="str">
        <f t="shared" si="111"/>
        <v>N</v>
      </c>
      <c r="N440" s="15" t="s">
        <v>789</v>
      </c>
      <c r="O440" s="20" t="str">
        <f t="shared" si="111"/>
        <v>N</v>
      </c>
      <c r="P440" s="15" t="s">
        <v>790</v>
      </c>
      <c r="Q440" s="20" t="str">
        <f t="shared" ref="Q440" si="142">P440</f>
        <v>Y</v>
      </c>
      <c r="R440" s="26">
        <v>1</v>
      </c>
      <c r="S440" s="79" t="s">
        <v>629</v>
      </c>
      <c r="T440" s="323" t="s">
        <v>1196</v>
      </c>
      <c r="U440" s="341" t="s">
        <v>818</v>
      </c>
      <c r="V440" s="341" t="s">
        <v>818</v>
      </c>
      <c r="W440" s="341" t="s">
        <v>1114</v>
      </c>
    </row>
    <row r="441" spans="1:23" s="65" customFormat="1" ht="72" x14ac:dyDescent="0.3">
      <c r="A441" s="26" t="s">
        <v>9</v>
      </c>
      <c r="B441" s="72" t="s">
        <v>643</v>
      </c>
      <c r="C441" s="72" t="s">
        <v>666</v>
      </c>
      <c r="D441" s="58" t="s">
        <v>449</v>
      </c>
      <c r="E441" s="75" t="s">
        <v>500</v>
      </c>
      <c r="F441" s="24">
        <v>0.5</v>
      </c>
      <c r="G441" s="26">
        <v>50</v>
      </c>
      <c r="H441" s="26">
        <v>60</v>
      </c>
      <c r="I441" s="26" t="s">
        <v>452</v>
      </c>
      <c r="J441" s="77" t="s">
        <v>433</v>
      </c>
      <c r="K441" s="78" t="s">
        <v>454</v>
      </c>
      <c r="L441" s="15" t="s">
        <v>789</v>
      </c>
      <c r="M441" s="20" t="str">
        <f t="shared" si="111"/>
        <v>N</v>
      </c>
      <c r="N441" s="15" t="s">
        <v>789</v>
      </c>
      <c r="O441" s="20" t="str">
        <f t="shared" si="111"/>
        <v>N</v>
      </c>
      <c r="P441" s="15" t="s">
        <v>790</v>
      </c>
      <c r="Q441" s="20" t="str">
        <f t="shared" ref="Q441" si="143">P441</f>
        <v>Y</v>
      </c>
      <c r="R441" s="26">
        <v>0.2</v>
      </c>
      <c r="S441" s="79" t="s">
        <v>668</v>
      </c>
      <c r="T441" s="347" t="s">
        <v>1194</v>
      </c>
      <c r="U441" s="341" t="s">
        <v>818</v>
      </c>
      <c r="V441" s="341" t="s">
        <v>818</v>
      </c>
      <c r="W441" s="341" t="s">
        <v>1114</v>
      </c>
    </row>
    <row r="442" spans="1:23" s="65" customFormat="1" ht="158.4" x14ac:dyDescent="0.3">
      <c r="A442" s="26" t="s">
        <v>9</v>
      </c>
      <c r="B442" s="72" t="s">
        <v>643</v>
      </c>
      <c r="C442" s="72" t="s">
        <v>666</v>
      </c>
      <c r="D442" s="58" t="s">
        <v>449</v>
      </c>
      <c r="E442" s="77" t="s">
        <v>1292</v>
      </c>
      <c r="F442" s="27">
        <v>0.4</v>
      </c>
      <c r="G442" s="26">
        <v>6</v>
      </c>
      <c r="H442" s="26">
        <v>150</v>
      </c>
      <c r="I442" s="26" t="s">
        <v>452</v>
      </c>
      <c r="J442" s="77" t="s">
        <v>443</v>
      </c>
      <c r="K442" s="77" t="s">
        <v>1292</v>
      </c>
      <c r="L442" s="15" t="s">
        <v>789</v>
      </c>
      <c r="M442" s="20" t="str">
        <f t="shared" si="111"/>
        <v>N</v>
      </c>
      <c r="N442" s="15" t="s">
        <v>790</v>
      </c>
      <c r="O442" s="20" t="str">
        <f t="shared" si="111"/>
        <v>Y</v>
      </c>
      <c r="P442" s="15" t="s">
        <v>790</v>
      </c>
      <c r="Q442" s="20" t="str">
        <f t="shared" ref="Q442" si="144">P442</f>
        <v>Y</v>
      </c>
      <c r="R442" s="26">
        <v>1</v>
      </c>
      <c r="S442" s="79" t="s">
        <v>652</v>
      </c>
      <c r="T442" s="323" t="s">
        <v>1189</v>
      </c>
      <c r="U442" s="341" t="s">
        <v>818</v>
      </c>
      <c r="V442" s="341" t="s">
        <v>824</v>
      </c>
      <c r="W442" s="341" t="s">
        <v>815</v>
      </c>
    </row>
    <row r="443" spans="1:23" s="65" customFormat="1" ht="57.6" x14ac:dyDescent="0.3">
      <c r="A443" s="26" t="s">
        <v>9</v>
      </c>
      <c r="B443" s="72" t="s">
        <v>643</v>
      </c>
      <c r="C443" s="72" t="s">
        <v>666</v>
      </c>
      <c r="D443" s="58" t="s">
        <v>449</v>
      </c>
      <c r="E443" s="77" t="s">
        <v>1302</v>
      </c>
      <c r="F443" s="24">
        <v>0.05</v>
      </c>
      <c r="G443" s="26">
        <v>1</v>
      </c>
      <c r="H443" s="26">
        <v>120</v>
      </c>
      <c r="I443" s="26" t="s">
        <v>452</v>
      </c>
      <c r="J443" s="77" t="s">
        <v>443</v>
      </c>
      <c r="K443" s="77" t="s">
        <v>555</v>
      </c>
      <c r="L443" s="15" t="s">
        <v>789</v>
      </c>
      <c r="M443" s="20" t="str">
        <f t="shared" si="111"/>
        <v>N</v>
      </c>
      <c r="N443" s="15" t="s">
        <v>790</v>
      </c>
      <c r="O443" s="20" t="str">
        <f t="shared" si="111"/>
        <v>Y</v>
      </c>
      <c r="P443" s="15" t="s">
        <v>789</v>
      </c>
      <c r="Q443" s="20" t="str">
        <f t="shared" ref="Q443" si="145">P443</f>
        <v>N</v>
      </c>
      <c r="R443" s="26">
        <v>1</v>
      </c>
      <c r="S443" s="432" t="s">
        <v>556</v>
      </c>
      <c r="T443" s="347" t="s">
        <v>1192</v>
      </c>
      <c r="U443" s="341" t="s">
        <v>818</v>
      </c>
      <c r="V443" s="341" t="s">
        <v>818</v>
      </c>
      <c r="W443" s="341" t="s">
        <v>818</v>
      </c>
    </row>
    <row r="444" spans="1:23" s="65" customFormat="1" ht="100.8" x14ac:dyDescent="0.3">
      <c r="A444" s="26" t="s">
        <v>9</v>
      </c>
      <c r="B444" s="72" t="s">
        <v>643</v>
      </c>
      <c r="C444" s="72" t="s">
        <v>666</v>
      </c>
      <c r="D444" s="58" t="s">
        <v>449</v>
      </c>
      <c r="E444" s="77" t="s">
        <v>1294</v>
      </c>
      <c r="F444" s="27">
        <v>0.2</v>
      </c>
      <c r="G444" s="26">
        <v>1</v>
      </c>
      <c r="H444" s="26">
        <v>45</v>
      </c>
      <c r="I444" s="26" t="s">
        <v>452</v>
      </c>
      <c r="J444" s="77" t="s">
        <v>443</v>
      </c>
      <c r="K444" s="77" t="s">
        <v>1294</v>
      </c>
      <c r="L444" s="15" t="s">
        <v>789</v>
      </c>
      <c r="M444" s="20" t="str">
        <f t="shared" si="111"/>
        <v>N</v>
      </c>
      <c r="N444" s="15" t="s">
        <v>790</v>
      </c>
      <c r="O444" s="20" t="str">
        <f t="shared" si="111"/>
        <v>Y</v>
      </c>
      <c r="P444" s="15" t="s">
        <v>789</v>
      </c>
      <c r="Q444" s="20" t="str">
        <f t="shared" ref="Q444" si="146">P444</f>
        <v>N</v>
      </c>
      <c r="R444" s="26">
        <v>1</v>
      </c>
      <c r="S444" s="79" t="s">
        <v>557</v>
      </c>
      <c r="T444" s="417" t="s">
        <v>1260</v>
      </c>
      <c r="U444" s="405" t="s">
        <v>824</v>
      </c>
      <c r="V444" s="341" t="s">
        <v>818</v>
      </c>
      <c r="W444" s="341" t="s">
        <v>818</v>
      </c>
    </row>
    <row r="445" spans="1:23" s="65" customFormat="1" ht="43.2" x14ac:dyDescent="0.3">
      <c r="A445" s="26" t="s">
        <v>9</v>
      </c>
      <c r="B445" s="72" t="s">
        <v>643</v>
      </c>
      <c r="C445" s="72" t="s">
        <v>666</v>
      </c>
      <c r="D445" s="58" t="s">
        <v>449</v>
      </c>
      <c r="E445" s="77" t="s">
        <v>1295</v>
      </c>
      <c r="F445" s="27">
        <v>0.05</v>
      </c>
      <c r="G445" s="26">
        <v>1</v>
      </c>
      <c r="H445" s="26">
        <v>45</v>
      </c>
      <c r="I445" s="26" t="s">
        <v>452</v>
      </c>
      <c r="J445" s="77" t="s">
        <v>443</v>
      </c>
      <c r="K445" s="77" t="s">
        <v>1295</v>
      </c>
      <c r="L445" s="15" t="s">
        <v>789</v>
      </c>
      <c r="M445" s="20" t="str">
        <f t="shared" si="111"/>
        <v>N</v>
      </c>
      <c r="N445" s="15" t="s">
        <v>790</v>
      </c>
      <c r="O445" s="20" t="str">
        <f t="shared" si="111"/>
        <v>Y</v>
      </c>
      <c r="P445" s="15" t="s">
        <v>789</v>
      </c>
      <c r="Q445" s="20" t="str">
        <f t="shared" ref="Q445" si="147">P445</f>
        <v>N</v>
      </c>
      <c r="R445" s="26">
        <v>1</v>
      </c>
      <c r="S445" s="79" t="s">
        <v>610</v>
      </c>
      <c r="T445" s="347" t="s">
        <v>1105</v>
      </c>
      <c r="U445" s="341" t="s">
        <v>824</v>
      </c>
      <c r="V445" s="341" t="s">
        <v>818</v>
      </c>
      <c r="W445" s="341" t="s">
        <v>818</v>
      </c>
    </row>
    <row r="446" spans="1:23" s="65" customFormat="1" ht="115.2" x14ac:dyDescent="0.3">
      <c r="A446" s="26" t="s">
        <v>9</v>
      </c>
      <c r="B446" s="72" t="s">
        <v>643</v>
      </c>
      <c r="C446" s="72" t="s">
        <v>666</v>
      </c>
      <c r="D446" s="58" t="s">
        <v>449</v>
      </c>
      <c r="E446" s="77" t="s">
        <v>496</v>
      </c>
      <c r="F446" s="27">
        <v>0.2</v>
      </c>
      <c r="G446" s="26">
        <v>1</v>
      </c>
      <c r="H446" s="26">
        <v>45</v>
      </c>
      <c r="I446" s="26" t="s">
        <v>452</v>
      </c>
      <c r="J446" s="73" t="s">
        <v>424</v>
      </c>
      <c r="K446" s="77" t="s">
        <v>454</v>
      </c>
      <c r="L446" s="15" t="s">
        <v>789</v>
      </c>
      <c r="M446" s="20" t="str">
        <f t="shared" si="111"/>
        <v>N</v>
      </c>
      <c r="N446" s="15" t="s">
        <v>790</v>
      </c>
      <c r="O446" s="20" t="str">
        <f t="shared" si="111"/>
        <v>Y</v>
      </c>
      <c r="P446" s="15" t="s">
        <v>789</v>
      </c>
      <c r="Q446" s="20" t="str">
        <f t="shared" ref="Q446" si="148">P446</f>
        <v>N</v>
      </c>
      <c r="R446" s="26">
        <v>1</v>
      </c>
      <c r="S446" s="79" t="s">
        <v>669</v>
      </c>
      <c r="T446" s="323" t="s">
        <v>1314</v>
      </c>
      <c r="U446" s="15" t="s">
        <v>818</v>
      </c>
      <c r="V446" s="15" t="s">
        <v>818</v>
      </c>
      <c r="W446" s="15" t="s">
        <v>818</v>
      </c>
    </row>
    <row r="447" spans="1:23" s="65" customFormat="1" ht="129.6" x14ac:dyDescent="0.3">
      <c r="A447" s="26" t="s">
        <v>9</v>
      </c>
      <c r="B447" s="72" t="s">
        <v>643</v>
      </c>
      <c r="C447" s="72" t="s">
        <v>666</v>
      </c>
      <c r="D447" s="58" t="s">
        <v>449</v>
      </c>
      <c r="E447" s="77" t="s">
        <v>1301</v>
      </c>
      <c r="F447" s="27">
        <v>0.15</v>
      </c>
      <c r="G447" s="26">
        <v>1</v>
      </c>
      <c r="H447" s="348">
        <v>9</v>
      </c>
      <c r="I447" s="26" t="s">
        <v>559</v>
      </c>
      <c r="J447" s="77" t="s">
        <v>443</v>
      </c>
      <c r="K447" s="77" t="s">
        <v>1301</v>
      </c>
      <c r="L447" s="15" t="s">
        <v>789</v>
      </c>
      <c r="M447" s="20" t="str">
        <f t="shared" si="111"/>
        <v>N</v>
      </c>
      <c r="N447" s="15" t="s">
        <v>790</v>
      </c>
      <c r="O447" s="20" t="str">
        <f t="shared" si="111"/>
        <v>Y</v>
      </c>
      <c r="P447" s="15" t="s">
        <v>789</v>
      </c>
      <c r="Q447" s="20" t="str">
        <f t="shared" ref="Q447" si="149">P447</f>
        <v>N</v>
      </c>
      <c r="R447" s="26">
        <v>1</v>
      </c>
      <c r="S447" s="79" t="s">
        <v>561</v>
      </c>
      <c r="T447" s="347" t="s">
        <v>1185</v>
      </c>
      <c r="U447" s="346" t="s">
        <v>818</v>
      </c>
      <c r="V447" s="346" t="s">
        <v>818</v>
      </c>
      <c r="W447" s="341" t="s">
        <v>1184</v>
      </c>
    </row>
    <row r="448" spans="1:23" s="65" customFormat="1" ht="158.4" x14ac:dyDescent="0.3">
      <c r="A448" s="26" t="s">
        <v>9</v>
      </c>
      <c r="B448" s="72" t="s">
        <v>643</v>
      </c>
      <c r="C448" s="72" t="s">
        <v>666</v>
      </c>
      <c r="D448" s="58" t="s">
        <v>449</v>
      </c>
      <c r="E448" s="77" t="s">
        <v>410</v>
      </c>
      <c r="F448" s="27">
        <v>0.2</v>
      </c>
      <c r="G448" s="26">
        <v>1</v>
      </c>
      <c r="H448" s="26">
        <v>90</v>
      </c>
      <c r="I448" s="26" t="s">
        <v>452</v>
      </c>
      <c r="J448" s="77" t="s">
        <v>443</v>
      </c>
      <c r="K448" s="77" t="s">
        <v>1309</v>
      </c>
      <c r="L448" s="15" t="s">
        <v>789</v>
      </c>
      <c r="M448" s="20" t="str">
        <f t="shared" si="111"/>
        <v>N</v>
      </c>
      <c r="N448" s="15" t="s">
        <v>790</v>
      </c>
      <c r="O448" s="20" t="str">
        <f t="shared" si="111"/>
        <v>Y</v>
      </c>
      <c r="P448" s="15" t="s">
        <v>789</v>
      </c>
      <c r="Q448" s="20" t="str">
        <f t="shared" ref="Q448" si="150">P448</f>
        <v>N</v>
      </c>
      <c r="R448" s="26">
        <v>1</v>
      </c>
      <c r="S448" s="79" t="s">
        <v>562</v>
      </c>
      <c r="T448" s="347" t="s">
        <v>1183</v>
      </c>
      <c r="U448" s="341" t="s">
        <v>818</v>
      </c>
      <c r="V448" s="341" t="s">
        <v>818</v>
      </c>
      <c r="W448" s="341" t="s">
        <v>818</v>
      </c>
    </row>
    <row r="449" spans="1:23" s="65" customFormat="1" ht="86.4" x14ac:dyDescent="0.3">
      <c r="A449" s="26" t="s">
        <v>9</v>
      </c>
      <c r="B449" s="72" t="s">
        <v>643</v>
      </c>
      <c r="C449" s="72" t="s">
        <v>666</v>
      </c>
      <c r="D449" s="58" t="s">
        <v>449</v>
      </c>
      <c r="E449" s="77" t="s">
        <v>410</v>
      </c>
      <c r="F449" s="27">
        <v>0.02</v>
      </c>
      <c r="G449" s="26">
        <v>8</v>
      </c>
      <c r="H449" s="26">
        <v>90</v>
      </c>
      <c r="I449" s="26" t="s">
        <v>452</v>
      </c>
      <c r="J449" s="77" t="s">
        <v>443</v>
      </c>
      <c r="K449" s="77" t="s">
        <v>1309</v>
      </c>
      <c r="L449" s="15" t="s">
        <v>789</v>
      </c>
      <c r="M449" s="20" t="str">
        <f t="shared" si="111"/>
        <v>N</v>
      </c>
      <c r="N449" s="15" t="s">
        <v>790</v>
      </c>
      <c r="O449" s="20" t="str">
        <f t="shared" si="111"/>
        <v>Y</v>
      </c>
      <c r="P449" s="15" t="s">
        <v>789</v>
      </c>
      <c r="Q449" s="20" t="str">
        <f t="shared" ref="Q449" si="151">P449</f>
        <v>N</v>
      </c>
      <c r="R449" s="26">
        <v>1</v>
      </c>
      <c r="S449" s="79" t="s">
        <v>563</v>
      </c>
      <c r="T449" s="347" t="s">
        <v>1183</v>
      </c>
      <c r="U449" s="341" t="s">
        <v>818</v>
      </c>
      <c r="V449" s="341" t="s">
        <v>818</v>
      </c>
      <c r="W449" s="341" t="s">
        <v>818</v>
      </c>
    </row>
    <row r="450" spans="1:23" s="65" customFormat="1" ht="100.8" x14ac:dyDescent="0.3">
      <c r="A450" s="26" t="s">
        <v>9</v>
      </c>
      <c r="B450" s="72" t="s">
        <v>643</v>
      </c>
      <c r="C450" s="72" t="s">
        <v>666</v>
      </c>
      <c r="D450" s="58" t="s">
        <v>449</v>
      </c>
      <c r="E450" s="73" t="s">
        <v>1293</v>
      </c>
      <c r="F450" s="27">
        <v>0.1</v>
      </c>
      <c r="G450" s="26">
        <v>3</v>
      </c>
      <c r="H450" s="26">
        <v>60</v>
      </c>
      <c r="I450" s="26" t="s">
        <v>452</v>
      </c>
      <c r="J450" s="77" t="s">
        <v>443</v>
      </c>
      <c r="K450" s="77" t="s">
        <v>1298</v>
      </c>
      <c r="L450" s="15" t="s">
        <v>789</v>
      </c>
      <c r="M450" s="20" t="str">
        <f t="shared" si="111"/>
        <v>N</v>
      </c>
      <c r="N450" s="15" t="s">
        <v>790</v>
      </c>
      <c r="O450" s="20" t="str">
        <f t="shared" si="111"/>
        <v>Y</v>
      </c>
      <c r="P450" s="15" t="s">
        <v>789</v>
      </c>
      <c r="Q450" s="20" t="str">
        <f t="shared" ref="Q450" si="152">P450</f>
        <v>N</v>
      </c>
      <c r="R450" s="26">
        <v>1</v>
      </c>
      <c r="S450" s="79" t="s">
        <v>665</v>
      </c>
      <c r="T450" s="347" t="s">
        <v>1193</v>
      </c>
      <c r="U450" s="15" t="s">
        <v>818</v>
      </c>
      <c r="V450" s="15" t="s">
        <v>818</v>
      </c>
      <c r="W450" s="15" t="s">
        <v>818</v>
      </c>
    </row>
    <row r="451" spans="1:23" s="65" customFormat="1" ht="144" x14ac:dyDescent="0.3">
      <c r="A451" s="26" t="s">
        <v>9</v>
      </c>
      <c r="B451" s="72" t="s">
        <v>643</v>
      </c>
      <c r="C451" s="72" t="s">
        <v>666</v>
      </c>
      <c r="D451" s="58" t="s">
        <v>449</v>
      </c>
      <c r="E451" s="77" t="s">
        <v>412</v>
      </c>
      <c r="F451" s="27">
        <v>0.15</v>
      </c>
      <c r="G451" s="26">
        <v>12</v>
      </c>
      <c r="H451" s="26">
        <v>60</v>
      </c>
      <c r="I451" s="26" t="s">
        <v>452</v>
      </c>
      <c r="J451" s="77" t="s">
        <v>443</v>
      </c>
      <c r="K451" s="73" t="s">
        <v>412</v>
      </c>
      <c r="L451" s="15" t="s">
        <v>789</v>
      </c>
      <c r="M451" s="20" t="str">
        <f t="shared" si="111"/>
        <v>N</v>
      </c>
      <c r="N451" s="15" t="s">
        <v>789</v>
      </c>
      <c r="O451" s="20" t="str">
        <f t="shared" si="111"/>
        <v>N</v>
      </c>
      <c r="P451" s="15" t="s">
        <v>790</v>
      </c>
      <c r="Q451" s="20" t="str">
        <f t="shared" ref="Q451" si="153">P451</f>
        <v>Y</v>
      </c>
      <c r="R451" s="26">
        <v>1</v>
      </c>
      <c r="S451" s="79" t="s">
        <v>602</v>
      </c>
      <c r="T451" s="347" t="s">
        <v>1112</v>
      </c>
      <c r="U451" s="341" t="s">
        <v>818</v>
      </c>
      <c r="V451" s="341" t="s">
        <v>815</v>
      </c>
      <c r="W451" s="341" t="s">
        <v>824</v>
      </c>
    </row>
    <row r="452" spans="1:23" s="65" customFormat="1" ht="100.8" x14ac:dyDescent="0.3">
      <c r="A452" s="26" t="s">
        <v>9</v>
      </c>
      <c r="B452" s="72" t="s">
        <v>643</v>
      </c>
      <c r="C452" s="72" t="s">
        <v>666</v>
      </c>
      <c r="D452" s="58" t="s">
        <v>449</v>
      </c>
      <c r="E452" s="77" t="s">
        <v>571</v>
      </c>
      <c r="F452" s="27">
        <v>0.75</v>
      </c>
      <c r="G452" s="26">
        <v>14</v>
      </c>
      <c r="H452" s="26">
        <v>60</v>
      </c>
      <c r="I452" s="26" t="s">
        <v>452</v>
      </c>
      <c r="J452" s="77" t="s">
        <v>583</v>
      </c>
      <c r="K452" s="77" t="s">
        <v>454</v>
      </c>
      <c r="L452" s="15" t="s">
        <v>790</v>
      </c>
      <c r="M452" s="20" t="str">
        <f t="shared" si="111"/>
        <v>Y</v>
      </c>
      <c r="N452" s="15" t="s">
        <v>790</v>
      </c>
      <c r="O452" s="20" t="str">
        <f t="shared" si="111"/>
        <v>Y</v>
      </c>
      <c r="P452" s="15" t="s">
        <v>789</v>
      </c>
      <c r="Q452" s="20" t="str">
        <f t="shared" ref="Q452" si="154">P452</f>
        <v>N</v>
      </c>
      <c r="R452" s="26">
        <v>1</v>
      </c>
      <c r="S452" s="79" t="s">
        <v>641</v>
      </c>
      <c r="T452" s="347" t="s">
        <v>1105</v>
      </c>
      <c r="U452" s="341" t="s">
        <v>818</v>
      </c>
      <c r="V452" s="341" t="s">
        <v>1114</v>
      </c>
      <c r="W452" s="341" t="s">
        <v>1114</v>
      </c>
    </row>
    <row r="453" spans="1:23" s="65" customFormat="1" ht="72" x14ac:dyDescent="0.3">
      <c r="A453" s="26" t="s">
        <v>9</v>
      </c>
      <c r="B453" s="72" t="s">
        <v>643</v>
      </c>
      <c r="C453" s="72" t="s">
        <v>666</v>
      </c>
      <c r="D453" s="58" t="s">
        <v>449</v>
      </c>
      <c r="E453" s="77" t="s">
        <v>1303</v>
      </c>
      <c r="F453" s="24">
        <v>0.1</v>
      </c>
      <c r="G453" s="26">
        <v>1</v>
      </c>
      <c r="H453" s="26">
        <v>15</v>
      </c>
      <c r="I453" s="26" t="s">
        <v>452</v>
      </c>
      <c r="J453" s="77" t="s">
        <v>433</v>
      </c>
      <c r="K453" s="77" t="s">
        <v>454</v>
      </c>
      <c r="L453" s="15" t="s">
        <v>789</v>
      </c>
      <c r="M453" s="20" t="str">
        <f t="shared" si="111"/>
        <v>N</v>
      </c>
      <c r="N453" s="15" t="s">
        <v>790</v>
      </c>
      <c r="O453" s="20" t="str">
        <f t="shared" si="111"/>
        <v>Y</v>
      </c>
      <c r="P453" s="15" t="s">
        <v>789</v>
      </c>
      <c r="Q453" s="20" t="str">
        <f t="shared" ref="Q453" si="155">P453</f>
        <v>N</v>
      </c>
      <c r="R453" s="26">
        <v>1</v>
      </c>
      <c r="S453" s="79" t="s">
        <v>574</v>
      </c>
      <c r="T453" s="347" t="s">
        <v>1195</v>
      </c>
      <c r="U453" s="341" t="s">
        <v>818</v>
      </c>
      <c r="V453" s="341" t="s">
        <v>818</v>
      </c>
      <c r="W453" s="341" t="s">
        <v>818</v>
      </c>
    </row>
    <row r="454" spans="1:23" s="65" customFormat="1" ht="57.6" x14ac:dyDescent="0.3">
      <c r="A454" s="26" t="s">
        <v>9</v>
      </c>
      <c r="B454" s="72" t="s">
        <v>643</v>
      </c>
      <c r="C454" s="72" t="s">
        <v>666</v>
      </c>
      <c r="D454" s="58" t="s">
        <v>449</v>
      </c>
      <c r="E454" s="77" t="s">
        <v>1303</v>
      </c>
      <c r="F454" s="24">
        <v>0.03</v>
      </c>
      <c r="G454" s="26">
        <v>3</v>
      </c>
      <c r="H454" s="26">
        <v>15</v>
      </c>
      <c r="I454" s="26" t="s">
        <v>452</v>
      </c>
      <c r="J454" s="77" t="s">
        <v>433</v>
      </c>
      <c r="K454" s="77" t="s">
        <v>454</v>
      </c>
      <c r="L454" s="15" t="s">
        <v>789</v>
      </c>
      <c r="M454" s="20" t="str">
        <f t="shared" si="111"/>
        <v>N</v>
      </c>
      <c r="N454" s="15" t="s">
        <v>790</v>
      </c>
      <c r="O454" s="20" t="str">
        <f t="shared" si="111"/>
        <v>Y</v>
      </c>
      <c r="P454" s="15" t="s">
        <v>789</v>
      </c>
      <c r="Q454" s="20" t="str">
        <f t="shared" ref="Q454" si="156">P454</f>
        <v>N</v>
      </c>
      <c r="R454" s="26">
        <v>1</v>
      </c>
      <c r="S454" s="79" t="s">
        <v>603</v>
      </c>
      <c r="T454" s="347" t="s">
        <v>1195</v>
      </c>
      <c r="U454" s="341" t="s">
        <v>818</v>
      </c>
      <c r="V454" s="341" t="s">
        <v>818</v>
      </c>
      <c r="W454" s="341" t="s">
        <v>818</v>
      </c>
    </row>
    <row r="455" spans="1:23" s="65" customFormat="1" ht="72" x14ac:dyDescent="0.3">
      <c r="A455" s="26" t="s">
        <v>9</v>
      </c>
      <c r="B455" s="72" t="s">
        <v>643</v>
      </c>
      <c r="C455" s="72" t="s">
        <v>666</v>
      </c>
      <c r="D455" s="58" t="s">
        <v>449</v>
      </c>
      <c r="E455" s="77" t="s">
        <v>540</v>
      </c>
      <c r="F455" s="24">
        <v>0.8</v>
      </c>
      <c r="G455" s="26">
        <v>10</v>
      </c>
      <c r="H455" s="26">
        <v>60</v>
      </c>
      <c r="I455" s="26" t="s">
        <v>452</v>
      </c>
      <c r="J455" s="77" t="s">
        <v>433</v>
      </c>
      <c r="K455" s="77" t="s">
        <v>454</v>
      </c>
      <c r="L455" s="15" t="s">
        <v>790</v>
      </c>
      <c r="M455" s="20" t="str">
        <f t="shared" si="111"/>
        <v>Y</v>
      </c>
      <c r="N455" s="15" t="s">
        <v>790</v>
      </c>
      <c r="O455" s="20" t="str">
        <f t="shared" si="111"/>
        <v>Y</v>
      </c>
      <c r="P455" s="15" t="s">
        <v>789</v>
      </c>
      <c r="Q455" s="20" t="str">
        <f t="shared" ref="Q455" si="157">P455</f>
        <v>N</v>
      </c>
      <c r="R455" s="26">
        <v>1</v>
      </c>
      <c r="S455" s="79" t="s">
        <v>541</v>
      </c>
      <c r="T455" s="347" t="s">
        <v>1187</v>
      </c>
      <c r="U455" s="341" t="s">
        <v>818</v>
      </c>
      <c r="V455" s="341" t="s">
        <v>1114</v>
      </c>
      <c r="W455" s="341" t="s">
        <v>1114</v>
      </c>
    </row>
    <row r="456" spans="1:23" s="65" customFormat="1" ht="86.4" x14ac:dyDescent="0.3">
      <c r="A456" s="26" t="s">
        <v>9</v>
      </c>
      <c r="B456" s="72" t="s">
        <v>643</v>
      </c>
      <c r="C456" s="72" t="s">
        <v>666</v>
      </c>
      <c r="D456" s="58" t="s">
        <v>449</v>
      </c>
      <c r="E456" s="78" t="s">
        <v>413</v>
      </c>
      <c r="F456" s="24">
        <v>0.6</v>
      </c>
      <c r="G456" s="26">
        <v>10</v>
      </c>
      <c r="H456" s="26">
        <v>60</v>
      </c>
      <c r="I456" s="26" t="s">
        <v>452</v>
      </c>
      <c r="J456" s="77" t="s">
        <v>443</v>
      </c>
      <c r="K456" s="77" t="s">
        <v>413</v>
      </c>
      <c r="L456" s="15" t="s">
        <v>790</v>
      </c>
      <c r="M456" s="20" t="str">
        <f t="shared" ref="M456:O519" si="158">L456</f>
        <v>Y</v>
      </c>
      <c r="N456" s="15" t="s">
        <v>790</v>
      </c>
      <c r="O456" s="20" t="str">
        <f t="shared" si="158"/>
        <v>Y</v>
      </c>
      <c r="P456" s="15" t="s">
        <v>789</v>
      </c>
      <c r="Q456" s="20" t="str">
        <f t="shared" ref="Q456" si="159">P456</f>
        <v>N</v>
      </c>
      <c r="R456" s="26">
        <f>1/3</f>
        <v>0.33333333333333331</v>
      </c>
      <c r="S456" s="79" t="s">
        <v>577</v>
      </c>
      <c r="T456" s="347" t="s">
        <v>1187</v>
      </c>
      <c r="U456" s="341" t="s">
        <v>818</v>
      </c>
      <c r="V456" s="341" t="s">
        <v>1114</v>
      </c>
      <c r="W456" s="341" t="s">
        <v>1114</v>
      </c>
    </row>
    <row r="457" spans="1:23" s="65" customFormat="1" ht="72" x14ac:dyDescent="0.3">
      <c r="A457" s="26" t="s">
        <v>9</v>
      </c>
      <c r="B457" s="72" t="s">
        <v>643</v>
      </c>
      <c r="C457" s="72" t="s">
        <v>666</v>
      </c>
      <c r="D457" s="58" t="s">
        <v>449</v>
      </c>
      <c r="E457" s="78" t="s">
        <v>578</v>
      </c>
      <c r="F457" s="24">
        <v>0.5</v>
      </c>
      <c r="G457" s="26">
        <v>10</v>
      </c>
      <c r="H457" s="26">
        <v>60</v>
      </c>
      <c r="I457" s="26" t="s">
        <v>452</v>
      </c>
      <c r="J457" s="77" t="s">
        <v>443</v>
      </c>
      <c r="K457" s="77" t="s">
        <v>578</v>
      </c>
      <c r="L457" s="15" t="s">
        <v>790</v>
      </c>
      <c r="M457" s="20" t="str">
        <f t="shared" si="158"/>
        <v>Y</v>
      </c>
      <c r="N457" s="15" t="s">
        <v>790</v>
      </c>
      <c r="O457" s="20" t="str">
        <f t="shared" si="158"/>
        <v>Y</v>
      </c>
      <c r="P457" s="15" t="s">
        <v>789</v>
      </c>
      <c r="Q457" s="20" t="str">
        <f t="shared" ref="Q457" si="160">P457</f>
        <v>N</v>
      </c>
      <c r="R457" s="26">
        <f>1/6</f>
        <v>0.16666666666666666</v>
      </c>
      <c r="S457" s="79" t="s">
        <v>579</v>
      </c>
      <c r="T457" s="347" t="s">
        <v>1187</v>
      </c>
      <c r="U457" s="341" t="s">
        <v>818</v>
      </c>
      <c r="V457" s="341" t="s">
        <v>1114</v>
      </c>
      <c r="W457" s="341" t="s">
        <v>1114</v>
      </c>
    </row>
    <row r="458" spans="1:23" s="65" customFormat="1" ht="100.8" x14ac:dyDescent="0.3">
      <c r="A458" s="26" t="s">
        <v>9</v>
      </c>
      <c r="B458" s="72" t="s">
        <v>643</v>
      </c>
      <c r="C458" s="72" t="s">
        <v>666</v>
      </c>
      <c r="D458" s="58" t="s">
        <v>449</v>
      </c>
      <c r="E458" s="438" t="s">
        <v>1288</v>
      </c>
      <c r="F458" s="24">
        <v>0.5</v>
      </c>
      <c r="G458" s="26">
        <v>10</v>
      </c>
      <c r="H458" s="26">
        <v>60</v>
      </c>
      <c r="I458" s="26" t="s">
        <v>452</v>
      </c>
      <c r="J458" s="77" t="s">
        <v>902</v>
      </c>
      <c r="K458" s="78" t="s">
        <v>454</v>
      </c>
      <c r="L458" s="15" t="s">
        <v>790</v>
      </c>
      <c r="M458" s="20" t="str">
        <f t="shared" si="158"/>
        <v>Y</v>
      </c>
      <c r="N458" s="15" t="s">
        <v>789</v>
      </c>
      <c r="O458" s="20" t="str">
        <f t="shared" si="158"/>
        <v>N</v>
      </c>
      <c r="P458" s="15" t="s">
        <v>789</v>
      </c>
      <c r="Q458" s="20" t="str">
        <f t="shared" ref="Q458" si="161">P458</f>
        <v>N</v>
      </c>
      <c r="R458" s="26">
        <v>1</v>
      </c>
      <c r="S458" s="79" t="s">
        <v>604</v>
      </c>
      <c r="T458" s="347" t="s">
        <v>1198</v>
      </c>
      <c r="U458" s="341" t="s">
        <v>818</v>
      </c>
      <c r="V458" s="341" t="s">
        <v>818</v>
      </c>
      <c r="W458" s="341" t="s">
        <v>1114</v>
      </c>
    </row>
    <row r="459" spans="1:23" s="65" customFormat="1" ht="100.8" x14ac:dyDescent="0.3">
      <c r="A459" s="118" t="s">
        <v>361</v>
      </c>
      <c r="B459" s="72" t="s">
        <v>670</v>
      </c>
      <c r="C459" s="72" t="s">
        <v>671</v>
      </c>
      <c r="D459" s="58" t="s">
        <v>449</v>
      </c>
      <c r="E459" s="438" t="s">
        <v>1283</v>
      </c>
      <c r="F459" s="61">
        <v>1</v>
      </c>
      <c r="G459" s="62">
        <v>1</v>
      </c>
      <c r="H459" s="62" t="s">
        <v>454</v>
      </c>
      <c r="I459" s="297" t="s">
        <v>454</v>
      </c>
      <c r="J459" s="77" t="s">
        <v>454</v>
      </c>
      <c r="K459" s="78" t="s">
        <v>454</v>
      </c>
      <c r="L459" s="15" t="s">
        <v>790</v>
      </c>
      <c r="M459" s="20" t="str">
        <f t="shared" si="158"/>
        <v>Y</v>
      </c>
      <c r="N459" s="15" t="s">
        <v>789</v>
      </c>
      <c r="O459" s="20" t="str">
        <f t="shared" si="158"/>
        <v>N</v>
      </c>
      <c r="P459" s="15" t="s">
        <v>789</v>
      </c>
      <c r="Q459" s="20" t="str">
        <f t="shared" ref="Q459" si="162">P459</f>
        <v>N</v>
      </c>
      <c r="R459" s="26" t="s">
        <v>454</v>
      </c>
      <c r="S459" s="79" t="s">
        <v>672</v>
      </c>
      <c r="T459" s="421" t="s">
        <v>1262</v>
      </c>
      <c r="U459" s="407" t="s">
        <v>824</v>
      </c>
      <c r="V459" s="407" t="s">
        <v>824</v>
      </c>
      <c r="W459" s="407" t="s">
        <v>1105</v>
      </c>
    </row>
    <row r="460" spans="1:23" s="65" customFormat="1" ht="172.8" x14ac:dyDescent="0.3">
      <c r="A460" s="117" t="s">
        <v>361</v>
      </c>
      <c r="B460" s="72" t="s">
        <v>670</v>
      </c>
      <c r="C460" s="72" t="s">
        <v>671</v>
      </c>
      <c r="D460" s="58" t="s">
        <v>449</v>
      </c>
      <c r="E460" s="77" t="s">
        <v>673</v>
      </c>
      <c r="F460" s="24">
        <v>1</v>
      </c>
      <c r="G460" s="26">
        <v>4</v>
      </c>
      <c r="H460" s="26">
        <v>30</v>
      </c>
      <c r="I460" s="26" t="s">
        <v>452</v>
      </c>
      <c r="J460" s="77" t="s">
        <v>443</v>
      </c>
      <c r="K460" s="77" t="s">
        <v>1323</v>
      </c>
      <c r="L460" s="15" t="s">
        <v>790</v>
      </c>
      <c r="M460" s="20" t="str">
        <f t="shared" si="158"/>
        <v>Y</v>
      </c>
      <c r="N460" s="15" t="s">
        <v>790</v>
      </c>
      <c r="O460" s="20" t="str">
        <f t="shared" si="158"/>
        <v>Y</v>
      </c>
      <c r="P460" s="15" t="s">
        <v>789</v>
      </c>
      <c r="Q460" s="20" t="str">
        <f t="shared" ref="Q460" si="163">P460</f>
        <v>N</v>
      </c>
      <c r="R460" s="26">
        <v>1</v>
      </c>
      <c r="S460" s="79" t="s">
        <v>674</v>
      </c>
      <c r="T460" s="435" t="s">
        <v>1143</v>
      </c>
      <c r="U460" s="341" t="s">
        <v>818</v>
      </c>
      <c r="V460" s="341" t="s">
        <v>818</v>
      </c>
      <c r="W460" s="341" t="s">
        <v>818</v>
      </c>
    </row>
    <row r="461" spans="1:23" s="65" customFormat="1" ht="144" x14ac:dyDescent="0.3">
      <c r="A461" s="118" t="s">
        <v>361</v>
      </c>
      <c r="B461" s="72" t="s">
        <v>670</v>
      </c>
      <c r="C461" s="72" t="s">
        <v>671</v>
      </c>
      <c r="D461" s="58" t="s">
        <v>449</v>
      </c>
      <c r="E461" s="77" t="s">
        <v>673</v>
      </c>
      <c r="F461" s="24">
        <v>0.8</v>
      </c>
      <c r="G461" s="26">
        <v>5</v>
      </c>
      <c r="H461" s="26">
        <v>30</v>
      </c>
      <c r="I461" s="26" t="s">
        <v>452</v>
      </c>
      <c r="J461" s="77" t="s">
        <v>443</v>
      </c>
      <c r="K461" s="77" t="s">
        <v>1323</v>
      </c>
      <c r="L461" s="15" t="s">
        <v>790</v>
      </c>
      <c r="M461" s="20" t="str">
        <f t="shared" si="158"/>
        <v>Y</v>
      </c>
      <c r="N461" s="15" t="s">
        <v>790</v>
      </c>
      <c r="O461" s="20" t="str">
        <f t="shared" si="158"/>
        <v>Y</v>
      </c>
      <c r="P461" s="15" t="s">
        <v>789</v>
      </c>
      <c r="Q461" s="20" t="str">
        <f t="shared" ref="Q461" si="164">P461</f>
        <v>N</v>
      </c>
      <c r="R461" s="26">
        <v>1</v>
      </c>
      <c r="S461" s="79" t="s">
        <v>675</v>
      </c>
      <c r="T461" s="435" t="s">
        <v>1143</v>
      </c>
      <c r="U461" s="341" t="s">
        <v>818</v>
      </c>
      <c r="V461" s="341" t="s">
        <v>818</v>
      </c>
      <c r="W461" s="341" t="s">
        <v>818</v>
      </c>
    </row>
    <row r="462" spans="1:23" s="65" customFormat="1" ht="144" x14ac:dyDescent="0.3">
      <c r="A462" s="117" t="s">
        <v>361</v>
      </c>
      <c r="B462" s="72" t="s">
        <v>670</v>
      </c>
      <c r="C462" s="72" t="s">
        <v>671</v>
      </c>
      <c r="D462" s="58" t="s">
        <v>449</v>
      </c>
      <c r="E462" s="77" t="s">
        <v>571</v>
      </c>
      <c r="F462" s="24">
        <v>0.8</v>
      </c>
      <c r="G462" s="26">
        <v>12</v>
      </c>
      <c r="H462" s="26">
        <v>60</v>
      </c>
      <c r="I462" s="26" t="s">
        <v>452</v>
      </c>
      <c r="J462" s="77" t="s">
        <v>901</v>
      </c>
      <c r="K462" s="77" t="s">
        <v>454</v>
      </c>
      <c r="L462" s="15" t="s">
        <v>790</v>
      </c>
      <c r="M462" s="20" t="str">
        <f t="shared" si="158"/>
        <v>Y</v>
      </c>
      <c r="N462" s="15" t="s">
        <v>790</v>
      </c>
      <c r="O462" s="20" t="str">
        <f t="shared" si="158"/>
        <v>Y</v>
      </c>
      <c r="P462" s="15" t="s">
        <v>789</v>
      </c>
      <c r="Q462" s="20" t="str">
        <f t="shared" ref="Q462" si="165">P462</f>
        <v>N</v>
      </c>
      <c r="R462" s="26">
        <v>1</v>
      </c>
      <c r="S462" s="79" t="s">
        <v>676</v>
      </c>
      <c r="T462" s="347" t="s">
        <v>1105</v>
      </c>
      <c r="U462" s="341" t="s">
        <v>824</v>
      </c>
      <c r="V462" s="341" t="s">
        <v>824</v>
      </c>
      <c r="W462" s="341" t="s">
        <v>824</v>
      </c>
    </row>
    <row r="463" spans="1:23" s="65" customFormat="1" ht="72" x14ac:dyDescent="0.3">
      <c r="A463" s="118" t="s">
        <v>361</v>
      </c>
      <c r="B463" s="72" t="s">
        <v>670</v>
      </c>
      <c r="C463" s="72" t="s">
        <v>671</v>
      </c>
      <c r="D463" s="58" t="s">
        <v>449</v>
      </c>
      <c r="E463" s="77" t="s">
        <v>531</v>
      </c>
      <c r="F463" s="24">
        <v>1</v>
      </c>
      <c r="G463" s="26">
        <v>2</v>
      </c>
      <c r="H463" s="26">
        <v>45</v>
      </c>
      <c r="I463" s="26" t="s">
        <v>452</v>
      </c>
      <c r="J463" s="77" t="s">
        <v>443</v>
      </c>
      <c r="K463" s="77" t="s">
        <v>1323</v>
      </c>
      <c r="L463" s="15" t="s">
        <v>790</v>
      </c>
      <c r="M463" s="20" t="str">
        <f t="shared" si="158"/>
        <v>Y</v>
      </c>
      <c r="N463" s="15" t="s">
        <v>790</v>
      </c>
      <c r="O463" s="20" t="str">
        <f t="shared" si="158"/>
        <v>Y</v>
      </c>
      <c r="P463" s="15" t="s">
        <v>789</v>
      </c>
      <c r="Q463" s="20" t="str">
        <f t="shared" ref="Q463" si="166">P463</f>
        <v>N</v>
      </c>
      <c r="R463" s="26">
        <v>1</v>
      </c>
      <c r="S463" s="79" t="s">
        <v>677</v>
      </c>
      <c r="T463" s="435" t="s">
        <v>1145</v>
      </c>
      <c r="U463" s="341" t="s">
        <v>818</v>
      </c>
      <c r="V463" s="341" t="s">
        <v>818</v>
      </c>
      <c r="W463" s="341" t="s">
        <v>818</v>
      </c>
    </row>
    <row r="464" spans="1:23" s="65" customFormat="1" ht="72" x14ac:dyDescent="0.3">
      <c r="A464" s="117" t="s">
        <v>361</v>
      </c>
      <c r="B464" s="72" t="s">
        <v>670</v>
      </c>
      <c r="C464" s="72" t="s">
        <v>671</v>
      </c>
      <c r="D464" s="58" t="s">
        <v>449</v>
      </c>
      <c r="E464" s="77" t="s">
        <v>678</v>
      </c>
      <c r="F464" s="24">
        <v>0.2</v>
      </c>
      <c r="G464" s="26">
        <v>6</v>
      </c>
      <c r="H464" s="26">
        <v>60</v>
      </c>
      <c r="I464" s="26" t="s">
        <v>452</v>
      </c>
      <c r="J464" s="77" t="s">
        <v>583</v>
      </c>
      <c r="K464" s="77" t="s">
        <v>454</v>
      </c>
      <c r="L464" s="15" t="s">
        <v>790</v>
      </c>
      <c r="M464" s="20" t="str">
        <f t="shared" si="158"/>
        <v>Y</v>
      </c>
      <c r="N464" s="15" t="s">
        <v>790</v>
      </c>
      <c r="O464" s="20" t="str">
        <f t="shared" si="158"/>
        <v>Y</v>
      </c>
      <c r="P464" s="15" t="s">
        <v>789</v>
      </c>
      <c r="Q464" s="20" t="str">
        <f t="shared" ref="Q464" si="167">P464</f>
        <v>N</v>
      </c>
      <c r="R464" s="26">
        <v>1</v>
      </c>
      <c r="S464" s="79" t="s">
        <v>679</v>
      </c>
      <c r="T464" s="435" t="s">
        <v>1143</v>
      </c>
      <c r="U464" s="341" t="s">
        <v>818</v>
      </c>
      <c r="V464" s="341" t="s">
        <v>818</v>
      </c>
      <c r="W464" s="341" t="s">
        <v>818</v>
      </c>
    </row>
    <row r="465" spans="1:23" s="65" customFormat="1" ht="129.6" x14ac:dyDescent="0.3">
      <c r="A465" s="118" t="s">
        <v>361</v>
      </c>
      <c r="B465" s="72" t="s">
        <v>670</v>
      </c>
      <c r="C465" s="72" t="s">
        <v>671</v>
      </c>
      <c r="D465" s="58" t="s">
        <v>449</v>
      </c>
      <c r="E465" s="77" t="s">
        <v>680</v>
      </c>
      <c r="F465" s="24">
        <v>0.25</v>
      </c>
      <c r="G465" s="26">
        <v>10</v>
      </c>
      <c r="H465" s="26">
        <v>90</v>
      </c>
      <c r="I465" s="26" t="s">
        <v>452</v>
      </c>
      <c r="J465" s="77" t="s">
        <v>433</v>
      </c>
      <c r="K465" s="77" t="s">
        <v>454</v>
      </c>
      <c r="L465" s="15" t="s">
        <v>790</v>
      </c>
      <c r="M465" s="20" t="str">
        <f t="shared" si="158"/>
        <v>Y</v>
      </c>
      <c r="N465" s="15" t="s">
        <v>790</v>
      </c>
      <c r="O465" s="20" t="str">
        <f t="shared" si="158"/>
        <v>Y</v>
      </c>
      <c r="P465" s="15" t="s">
        <v>789</v>
      </c>
      <c r="Q465" s="20" t="str">
        <f t="shared" ref="Q465" si="168">P465</f>
        <v>N</v>
      </c>
      <c r="R465" s="26">
        <f>1/6</f>
        <v>0.16666666666666666</v>
      </c>
      <c r="S465" s="79" t="s">
        <v>681</v>
      </c>
      <c r="T465" s="435" t="s">
        <v>1143</v>
      </c>
      <c r="U465" s="341" t="s">
        <v>818</v>
      </c>
      <c r="V465" s="341" t="s">
        <v>818</v>
      </c>
      <c r="W465" s="341" t="s">
        <v>818</v>
      </c>
    </row>
    <row r="466" spans="1:23" s="65" customFormat="1" ht="129.6" x14ac:dyDescent="0.3">
      <c r="A466" s="117" t="s">
        <v>361</v>
      </c>
      <c r="B466" s="72" t="s">
        <v>670</v>
      </c>
      <c r="C466" s="72" t="s">
        <v>671</v>
      </c>
      <c r="D466" s="58" t="s">
        <v>449</v>
      </c>
      <c r="E466" s="77" t="s">
        <v>682</v>
      </c>
      <c r="F466" s="24">
        <v>0.4</v>
      </c>
      <c r="G466" s="26">
        <v>8</v>
      </c>
      <c r="H466" s="26">
        <v>120</v>
      </c>
      <c r="I466" s="26" t="s">
        <v>452</v>
      </c>
      <c r="J466" s="77" t="s">
        <v>443</v>
      </c>
      <c r="K466" s="77" t="s">
        <v>1324</v>
      </c>
      <c r="L466" s="15" t="s">
        <v>790</v>
      </c>
      <c r="M466" s="20" t="str">
        <f t="shared" si="158"/>
        <v>Y</v>
      </c>
      <c r="N466" s="15" t="s">
        <v>790</v>
      </c>
      <c r="O466" s="20" t="str">
        <f t="shared" si="158"/>
        <v>Y</v>
      </c>
      <c r="P466" s="15" t="s">
        <v>789</v>
      </c>
      <c r="Q466" s="20" t="str">
        <f t="shared" ref="Q466" si="169">P466</f>
        <v>N</v>
      </c>
      <c r="R466" s="26">
        <f>1/5</f>
        <v>0.2</v>
      </c>
      <c r="S466" s="79" t="s">
        <v>683</v>
      </c>
      <c r="T466" s="435" t="s">
        <v>1145</v>
      </c>
      <c r="U466" s="341" t="s">
        <v>818</v>
      </c>
      <c r="V466" s="341" t="s">
        <v>818</v>
      </c>
      <c r="W466" s="341" t="s">
        <v>818</v>
      </c>
    </row>
    <row r="467" spans="1:23" s="65" customFormat="1" ht="86.4" x14ac:dyDescent="0.3">
      <c r="A467" s="118" t="s">
        <v>361</v>
      </c>
      <c r="B467" s="72" t="s">
        <v>670</v>
      </c>
      <c r="C467" s="72" t="s">
        <v>671</v>
      </c>
      <c r="D467" s="58" t="s">
        <v>449</v>
      </c>
      <c r="E467" s="438" t="s">
        <v>1288</v>
      </c>
      <c r="F467" s="24">
        <v>1</v>
      </c>
      <c r="G467" s="26">
        <v>15</v>
      </c>
      <c r="H467" s="26">
        <v>60</v>
      </c>
      <c r="I467" s="26" t="s">
        <v>452</v>
      </c>
      <c r="J467" s="77" t="s">
        <v>902</v>
      </c>
      <c r="K467" s="77" t="s">
        <v>454</v>
      </c>
      <c r="L467" s="15" t="s">
        <v>790</v>
      </c>
      <c r="M467" s="20" t="str">
        <f t="shared" si="158"/>
        <v>Y</v>
      </c>
      <c r="N467" s="15" t="s">
        <v>789</v>
      </c>
      <c r="O467" s="20" t="str">
        <f t="shared" si="158"/>
        <v>N</v>
      </c>
      <c r="P467" s="15" t="s">
        <v>789</v>
      </c>
      <c r="Q467" s="20" t="str">
        <f t="shared" ref="Q467" si="170">P467</f>
        <v>N</v>
      </c>
      <c r="R467" s="26">
        <v>1</v>
      </c>
      <c r="S467" s="79" t="s">
        <v>684</v>
      </c>
      <c r="T467" s="435" t="s">
        <v>1145</v>
      </c>
      <c r="U467" s="341" t="s">
        <v>818</v>
      </c>
      <c r="V467" s="341" t="s">
        <v>818</v>
      </c>
      <c r="W467" s="341" t="s">
        <v>1114</v>
      </c>
    </row>
    <row r="468" spans="1:23" s="65" customFormat="1" ht="100.8" x14ac:dyDescent="0.3">
      <c r="A468" s="62" t="s">
        <v>362</v>
      </c>
      <c r="B468" s="72" t="s">
        <v>670</v>
      </c>
      <c r="C468" s="72" t="s">
        <v>685</v>
      </c>
      <c r="D468" s="58" t="s">
        <v>449</v>
      </c>
      <c r="E468" s="438" t="s">
        <v>1283</v>
      </c>
      <c r="F468" s="61">
        <v>1</v>
      </c>
      <c r="G468" s="62">
        <v>1</v>
      </c>
      <c r="H468" s="62" t="s">
        <v>454</v>
      </c>
      <c r="I468" s="297" t="s">
        <v>454</v>
      </c>
      <c r="J468" s="77" t="s">
        <v>454</v>
      </c>
      <c r="K468" s="78" t="s">
        <v>454</v>
      </c>
      <c r="L468" s="15" t="s">
        <v>790</v>
      </c>
      <c r="M468" s="20" t="str">
        <f t="shared" si="158"/>
        <v>Y</v>
      </c>
      <c r="N468" s="15" t="s">
        <v>789</v>
      </c>
      <c r="O468" s="20" t="str">
        <f t="shared" si="158"/>
        <v>N</v>
      </c>
      <c r="P468" s="15" t="s">
        <v>789</v>
      </c>
      <c r="Q468" s="20" t="str">
        <f t="shared" ref="Q468" si="171">P468</f>
        <v>N</v>
      </c>
      <c r="R468" s="26" t="s">
        <v>454</v>
      </c>
      <c r="S468" s="79" t="s">
        <v>672</v>
      </c>
      <c r="T468" s="421" t="s">
        <v>1263</v>
      </c>
      <c r="U468" s="407" t="s">
        <v>824</v>
      </c>
      <c r="V468" s="407" t="s">
        <v>824</v>
      </c>
      <c r="W468" s="407" t="s">
        <v>1105</v>
      </c>
    </row>
    <row r="469" spans="1:23" s="65" customFormat="1" ht="230.4" x14ac:dyDescent="0.3">
      <c r="A469" s="26" t="s">
        <v>362</v>
      </c>
      <c r="B469" s="72" t="s">
        <v>670</v>
      </c>
      <c r="C469" s="72" t="s">
        <v>685</v>
      </c>
      <c r="D469" s="58" t="s">
        <v>449</v>
      </c>
      <c r="E469" s="77" t="s">
        <v>678</v>
      </c>
      <c r="F469" s="24">
        <v>1</v>
      </c>
      <c r="G469" s="26">
        <v>4</v>
      </c>
      <c r="H469" s="26">
        <v>30</v>
      </c>
      <c r="I469" s="26" t="s">
        <v>452</v>
      </c>
      <c r="J469" s="77" t="s">
        <v>443</v>
      </c>
      <c r="K469" s="77" t="s">
        <v>1323</v>
      </c>
      <c r="L469" s="15" t="s">
        <v>790</v>
      </c>
      <c r="M469" s="20" t="str">
        <f t="shared" si="158"/>
        <v>Y</v>
      </c>
      <c r="N469" s="15" t="s">
        <v>790</v>
      </c>
      <c r="O469" s="20" t="str">
        <f t="shared" si="158"/>
        <v>Y</v>
      </c>
      <c r="P469" s="15" t="s">
        <v>789</v>
      </c>
      <c r="Q469" s="20" t="str">
        <f t="shared" ref="Q469" si="172">P469</f>
        <v>N</v>
      </c>
      <c r="R469" s="26">
        <v>1</v>
      </c>
      <c r="S469" s="79" t="s">
        <v>686</v>
      </c>
      <c r="T469" s="435" t="s">
        <v>1143</v>
      </c>
      <c r="U469" s="341" t="s">
        <v>818</v>
      </c>
      <c r="V469" s="341" t="s">
        <v>818</v>
      </c>
      <c r="W469" s="341" t="s">
        <v>818</v>
      </c>
    </row>
    <row r="470" spans="1:23" s="65" customFormat="1" ht="86.4" x14ac:dyDescent="0.3">
      <c r="A470" s="62" t="s">
        <v>362</v>
      </c>
      <c r="B470" s="72" t="s">
        <v>670</v>
      </c>
      <c r="C470" s="72" t="s">
        <v>685</v>
      </c>
      <c r="D470" s="58" t="s">
        <v>449</v>
      </c>
      <c r="E470" s="77" t="s">
        <v>678</v>
      </c>
      <c r="F470" s="24">
        <v>0.8</v>
      </c>
      <c r="G470" s="26">
        <v>5</v>
      </c>
      <c r="H470" s="26">
        <v>30</v>
      </c>
      <c r="I470" s="26" t="s">
        <v>452</v>
      </c>
      <c r="J470" s="77" t="s">
        <v>443</v>
      </c>
      <c r="K470" s="77" t="s">
        <v>1323</v>
      </c>
      <c r="L470" s="15" t="s">
        <v>790</v>
      </c>
      <c r="M470" s="20" t="str">
        <f t="shared" si="158"/>
        <v>Y</v>
      </c>
      <c r="N470" s="15" t="s">
        <v>790</v>
      </c>
      <c r="O470" s="20" t="str">
        <f t="shared" si="158"/>
        <v>Y</v>
      </c>
      <c r="P470" s="15" t="s">
        <v>789</v>
      </c>
      <c r="Q470" s="20" t="str">
        <f t="shared" ref="Q470" si="173">P470</f>
        <v>N</v>
      </c>
      <c r="R470" s="26">
        <v>1</v>
      </c>
      <c r="S470" s="79" t="s">
        <v>687</v>
      </c>
      <c r="T470" s="435" t="s">
        <v>1143</v>
      </c>
      <c r="U470" s="341" t="s">
        <v>818</v>
      </c>
      <c r="V470" s="341" t="s">
        <v>818</v>
      </c>
      <c r="W470" s="341" t="s">
        <v>818</v>
      </c>
    </row>
    <row r="471" spans="1:23" s="65" customFormat="1" ht="129.6" x14ac:dyDescent="0.3">
      <c r="A471" s="26" t="s">
        <v>362</v>
      </c>
      <c r="B471" s="72" t="s">
        <v>670</v>
      </c>
      <c r="C471" s="72" t="s">
        <v>685</v>
      </c>
      <c r="D471" s="58" t="s">
        <v>449</v>
      </c>
      <c r="E471" s="77" t="s">
        <v>571</v>
      </c>
      <c r="F471" s="24">
        <v>0.8</v>
      </c>
      <c r="G471" s="26">
        <v>12</v>
      </c>
      <c r="H471" s="26">
        <v>60</v>
      </c>
      <c r="I471" s="26" t="s">
        <v>452</v>
      </c>
      <c r="J471" s="77" t="s">
        <v>901</v>
      </c>
      <c r="K471" s="77" t="s">
        <v>454</v>
      </c>
      <c r="L471" s="15" t="s">
        <v>790</v>
      </c>
      <c r="M471" s="20" t="str">
        <f t="shared" si="158"/>
        <v>Y</v>
      </c>
      <c r="N471" s="15" t="s">
        <v>790</v>
      </c>
      <c r="O471" s="20" t="str">
        <f t="shared" si="158"/>
        <v>Y</v>
      </c>
      <c r="P471" s="15" t="s">
        <v>789</v>
      </c>
      <c r="Q471" s="20" t="str">
        <f t="shared" ref="Q471" si="174">P471</f>
        <v>N</v>
      </c>
      <c r="R471" s="26">
        <v>1</v>
      </c>
      <c r="S471" s="79" t="s">
        <v>688</v>
      </c>
      <c r="T471" s="347" t="s">
        <v>1105</v>
      </c>
      <c r="U471" s="341" t="s">
        <v>824</v>
      </c>
      <c r="V471" s="341" t="s">
        <v>824</v>
      </c>
      <c r="W471" s="341" t="s">
        <v>824</v>
      </c>
    </row>
    <row r="472" spans="1:23" s="65" customFormat="1" ht="72" x14ac:dyDescent="0.3">
      <c r="A472" s="62" t="s">
        <v>362</v>
      </c>
      <c r="B472" s="72" t="s">
        <v>670</v>
      </c>
      <c r="C472" s="72" t="s">
        <v>685</v>
      </c>
      <c r="D472" s="58" t="s">
        <v>449</v>
      </c>
      <c r="E472" s="77" t="s">
        <v>531</v>
      </c>
      <c r="F472" s="24">
        <v>0.8</v>
      </c>
      <c r="G472" s="26">
        <v>2</v>
      </c>
      <c r="H472" s="26">
        <v>45</v>
      </c>
      <c r="I472" s="26" t="s">
        <v>452</v>
      </c>
      <c r="J472" s="77" t="s">
        <v>443</v>
      </c>
      <c r="K472" s="77" t="s">
        <v>1323</v>
      </c>
      <c r="L472" s="15" t="s">
        <v>790</v>
      </c>
      <c r="M472" s="20" t="str">
        <f t="shared" si="158"/>
        <v>Y</v>
      </c>
      <c r="N472" s="15" t="s">
        <v>790</v>
      </c>
      <c r="O472" s="20" t="str">
        <f t="shared" si="158"/>
        <v>Y</v>
      </c>
      <c r="P472" s="15" t="s">
        <v>789</v>
      </c>
      <c r="Q472" s="20" t="str">
        <f t="shared" ref="Q472" si="175">P472</f>
        <v>N</v>
      </c>
      <c r="R472" s="26">
        <v>1</v>
      </c>
      <c r="S472" s="79" t="s">
        <v>677</v>
      </c>
      <c r="T472" s="435" t="s">
        <v>1143</v>
      </c>
      <c r="U472" s="341" t="s">
        <v>818</v>
      </c>
      <c r="V472" s="341" t="s">
        <v>818</v>
      </c>
      <c r="W472" s="341" t="s">
        <v>818</v>
      </c>
    </row>
    <row r="473" spans="1:23" s="65" customFormat="1" ht="57.6" x14ac:dyDescent="0.3">
      <c r="A473" s="26" t="s">
        <v>362</v>
      </c>
      <c r="B473" s="72" t="s">
        <v>670</v>
      </c>
      <c r="C473" s="72" t="s">
        <v>685</v>
      </c>
      <c r="D473" s="58" t="s">
        <v>449</v>
      </c>
      <c r="E473" s="77" t="s">
        <v>678</v>
      </c>
      <c r="F473" s="24">
        <v>0.2</v>
      </c>
      <c r="G473" s="26">
        <v>6</v>
      </c>
      <c r="H473" s="26">
        <v>60</v>
      </c>
      <c r="I473" s="26" t="s">
        <v>452</v>
      </c>
      <c r="J473" s="77" t="s">
        <v>433</v>
      </c>
      <c r="K473" s="77" t="s">
        <v>454</v>
      </c>
      <c r="L473" s="15" t="s">
        <v>790</v>
      </c>
      <c r="M473" s="20" t="str">
        <f t="shared" si="158"/>
        <v>Y</v>
      </c>
      <c r="N473" s="15" t="s">
        <v>790</v>
      </c>
      <c r="O473" s="20" t="str">
        <f t="shared" si="158"/>
        <v>Y</v>
      </c>
      <c r="P473" s="15" t="s">
        <v>789</v>
      </c>
      <c r="Q473" s="20" t="str">
        <f t="shared" ref="Q473" si="176">P473</f>
        <v>N</v>
      </c>
      <c r="R473" s="26">
        <v>1</v>
      </c>
      <c r="S473" s="79" t="s">
        <v>689</v>
      </c>
      <c r="T473" s="435" t="s">
        <v>1143</v>
      </c>
      <c r="U473" s="341" t="s">
        <v>818</v>
      </c>
      <c r="V473" s="341" t="s">
        <v>818</v>
      </c>
      <c r="W473" s="341" t="s">
        <v>818</v>
      </c>
    </row>
    <row r="474" spans="1:23" s="65" customFormat="1" ht="100.8" x14ac:dyDescent="0.3">
      <c r="A474" s="62" t="s">
        <v>362</v>
      </c>
      <c r="B474" s="72" t="s">
        <v>670</v>
      </c>
      <c r="C474" s="72" t="s">
        <v>685</v>
      </c>
      <c r="D474" s="58" t="s">
        <v>449</v>
      </c>
      <c r="E474" s="77" t="s">
        <v>680</v>
      </c>
      <c r="F474" s="24">
        <v>0.25</v>
      </c>
      <c r="G474" s="26">
        <v>10</v>
      </c>
      <c r="H474" s="26">
        <v>90</v>
      </c>
      <c r="I474" s="26" t="s">
        <v>452</v>
      </c>
      <c r="J474" s="77" t="s">
        <v>433</v>
      </c>
      <c r="K474" s="77" t="s">
        <v>454</v>
      </c>
      <c r="L474" s="15" t="s">
        <v>790</v>
      </c>
      <c r="M474" s="20" t="str">
        <f t="shared" si="158"/>
        <v>Y</v>
      </c>
      <c r="N474" s="15" t="s">
        <v>790</v>
      </c>
      <c r="O474" s="20" t="str">
        <f t="shared" si="158"/>
        <v>Y</v>
      </c>
      <c r="P474" s="15" t="s">
        <v>789</v>
      </c>
      <c r="Q474" s="20" t="str">
        <f t="shared" ref="Q474" si="177">P474</f>
        <v>N</v>
      </c>
      <c r="R474" s="26">
        <f>1/6</f>
        <v>0.16666666666666666</v>
      </c>
      <c r="S474" s="79" t="s">
        <v>690</v>
      </c>
      <c r="T474" s="435" t="s">
        <v>1143</v>
      </c>
      <c r="U474" s="341" t="s">
        <v>818</v>
      </c>
      <c r="V474" s="341" t="s">
        <v>818</v>
      </c>
      <c r="W474" s="341" t="s">
        <v>818</v>
      </c>
    </row>
    <row r="475" spans="1:23" s="65" customFormat="1" ht="115.2" x14ac:dyDescent="0.3">
      <c r="A475" s="26" t="s">
        <v>362</v>
      </c>
      <c r="B475" s="72" t="s">
        <v>670</v>
      </c>
      <c r="C475" s="72" t="s">
        <v>685</v>
      </c>
      <c r="D475" s="58" t="s">
        <v>449</v>
      </c>
      <c r="E475" s="77" t="s">
        <v>682</v>
      </c>
      <c r="F475" s="24">
        <v>0.25</v>
      </c>
      <c r="G475" s="26">
        <v>8</v>
      </c>
      <c r="H475" s="26">
        <v>120</v>
      </c>
      <c r="I475" s="26" t="s">
        <v>452</v>
      </c>
      <c r="J475" s="77" t="s">
        <v>443</v>
      </c>
      <c r="K475" s="77" t="s">
        <v>1324</v>
      </c>
      <c r="L475" s="15" t="s">
        <v>790</v>
      </c>
      <c r="M475" s="20" t="str">
        <f t="shared" si="158"/>
        <v>Y</v>
      </c>
      <c r="N475" s="15" t="s">
        <v>790</v>
      </c>
      <c r="O475" s="20" t="str">
        <f t="shared" si="158"/>
        <v>Y</v>
      </c>
      <c r="P475" s="15" t="s">
        <v>789</v>
      </c>
      <c r="Q475" s="20" t="str">
        <f t="shared" ref="Q475" si="178">P475</f>
        <v>N</v>
      </c>
      <c r="R475" s="26">
        <f>1/5</f>
        <v>0.2</v>
      </c>
      <c r="S475" s="79" t="s">
        <v>691</v>
      </c>
      <c r="T475" s="435" t="s">
        <v>1145</v>
      </c>
      <c r="U475" s="341" t="s">
        <v>818</v>
      </c>
      <c r="V475" s="341" t="s">
        <v>818</v>
      </c>
      <c r="W475" s="341" t="s">
        <v>818</v>
      </c>
    </row>
    <row r="476" spans="1:23" s="65" customFormat="1" ht="144" x14ac:dyDescent="0.3">
      <c r="A476" s="62" t="s">
        <v>362</v>
      </c>
      <c r="B476" s="72" t="s">
        <v>670</v>
      </c>
      <c r="C476" s="72" t="s">
        <v>685</v>
      </c>
      <c r="D476" s="58" t="s">
        <v>449</v>
      </c>
      <c r="E476" s="438" t="s">
        <v>1288</v>
      </c>
      <c r="F476" s="24">
        <v>0.15</v>
      </c>
      <c r="G476" s="26">
        <v>15</v>
      </c>
      <c r="H476" s="26">
        <v>60</v>
      </c>
      <c r="I476" s="26" t="s">
        <v>452</v>
      </c>
      <c r="J476" s="77" t="s">
        <v>902</v>
      </c>
      <c r="K476" s="77" t="s">
        <v>454</v>
      </c>
      <c r="L476" s="15" t="s">
        <v>790</v>
      </c>
      <c r="M476" s="20" t="str">
        <f t="shared" si="158"/>
        <v>Y</v>
      </c>
      <c r="N476" s="15" t="s">
        <v>789</v>
      </c>
      <c r="O476" s="20" t="str">
        <f t="shared" si="158"/>
        <v>N</v>
      </c>
      <c r="P476" s="15" t="s">
        <v>789</v>
      </c>
      <c r="Q476" s="20" t="str">
        <f t="shared" ref="Q476" si="179">P476</f>
        <v>N</v>
      </c>
      <c r="R476" s="26">
        <v>1</v>
      </c>
      <c r="S476" s="79" t="s">
        <v>692</v>
      </c>
      <c r="T476" s="435" t="s">
        <v>1143</v>
      </c>
      <c r="U476" s="341" t="s">
        <v>818</v>
      </c>
      <c r="V476" s="341" t="s">
        <v>818</v>
      </c>
      <c r="W476" s="341" t="s">
        <v>1114</v>
      </c>
    </row>
    <row r="477" spans="1:23" s="65" customFormat="1" ht="100.8" x14ac:dyDescent="0.3">
      <c r="A477" s="15" t="s">
        <v>364</v>
      </c>
      <c r="B477" s="72" t="s">
        <v>670</v>
      </c>
      <c r="C477" s="72" t="s">
        <v>693</v>
      </c>
      <c r="D477" s="58" t="s">
        <v>449</v>
      </c>
      <c r="E477" s="415" t="s">
        <v>1283</v>
      </c>
      <c r="F477" s="59">
        <v>1</v>
      </c>
      <c r="G477" s="58">
        <v>1</v>
      </c>
      <c r="H477" s="58" t="s">
        <v>454</v>
      </c>
      <c r="I477" s="298" t="s">
        <v>454</v>
      </c>
      <c r="J477" s="73" t="s">
        <v>454</v>
      </c>
      <c r="K477" s="72" t="s">
        <v>454</v>
      </c>
      <c r="L477" s="15" t="s">
        <v>790</v>
      </c>
      <c r="M477" s="20" t="str">
        <f t="shared" si="158"/>
        <v>Y</v>
      </c>
      <c r="N477" s="15" t="s">
        <v>789</v>
      </c>
      <c r="O477" s="20" t="str">
        <f t="shared" si="158"/>
        <v>N</v>
      </c>
      <c r="P477" s="15" t="s">
        <v>789</v>
      </c>
      <c r="Q477" s="20" t="str">
        <f t="shared" ref="Q477" si="180">P477</f>
        <v>N</v>
      </c>
      <c r="R477" s="15" t="s">
        <v>454</v>
      </c>
      <c r="S477" s="323" t="s">
        <v>672</v>
      </c>
      <c r="T477" s="421" t="s">
        <v>1262</v>
      </c>
      <c r="U477" s="407" t="s">
        <v>824</v>
      </c>
      <c r="V477" s="407" t="s">
        <v>824</v>
      </c>
      <c r="W477" s="407" t="s">
        <v>1105</v>
      </c>
    </row>
    <row r="478" spans="1:23" s="65" customFormat="1" ht="230.4" x14ac:dyDescent="0.3">
      <c r="A478" s="15" t="s">
        <v>364</v>
      </c>
      <c r="B478" s="72" t="s">
        <v>670</v>
      </c>
      <c r="C478" s="72" t="s">
        <v>693</v>
      </c>
      <c r="D478" s="58" t="s">
        <v>449</v>
      </c>
      <c r="E478" s="73" t="s">
        <v>678</v>
      </c>
      <c r="F478" s="16">
        <v>1</v>
      </c>
      <c r="G478" s="15">
        <v>4</v>
      </c>
      <c r="H478" s="15">
        <v>30</v>
      </c>
      <c r="I478" s="15" t="s">
        <v>452</v>
      </c>
      <c r="J478" s="73" t="s">
        <v>443</v>
      </c>
      <c r="K478" s="77" t="s">
        <v>1323</v>
      </c>
      <c r="L478" s="15" t="s">
        <v>790</v>
      </c>
      <c r="M478" s="20" t="str">
        <f t="shared" si="158"/>
        <v>Y</v>
      </c>
      <c r="N478" s="15" t="s">
        <v>790</v>
      </c>
      <c r="O478" s="20" t="str">
        <f t="shared" si="158"/>
        <v>Y</v>
      </c>
      <c r="P478" s="15" t="s">
        <v>789</v>
      </c>
      <c r="Q478" s="20" t="str">
        <f t="shared" ref="Q478" si="181">P478</f>
        <v>N</v>
      </c>
      <c r="R478" s="15">
        <v>1</v>
      </c>
      <c r="S478" s="323" t="s">
        <v>686</v>
      </c>
      <c r="T478" s="347" t="s">
        <v>1105</v>
      </c>
      <c r="U478" s="341" t="s">
        <v>818</v>
      </c>
      <c r="V478" s="341" t="s">
        <v>818</v>
      </c>
      <c r="W478" s="341" t="s">
        <v>818</v>
      </c>
    </row>
    <row r="479" spans="1:23" s="65" customFormat="1" ht="86.4" x14ac:dyDescent="0.3">
      <c r="A479" s="15" t="s">
        <v>364</v>
      </c>
      <c r="B479" s="72" t="s">
        <v>670</v>
      </c>
      <c r="C479" s="72" t="s">
        <v>693</v>
      </c>
      <c r="D479" s="58" t="s">
        <v>449</v>
      </c>
      <c r="E479" s="73" t="s">
        <v>678</v>
      </c>
      <c r="F479" s="16">
        <v>0.8</v>
      </c>
      <c r="G479" s="15">
        <v>5</v>
      </c>
      <c r="H479" s="15">
        <v>30</v>
      </c>
      <c r="I479" s="15" t="s">
        <v>452</v>
      </c>
      <c r="J479" s="73" t="s">
        <v>443</v>
      </c>
      <c r="K479" s="77" t="s">
        <v>1323</v>
      </c>
      <c r="L479" s="15" t="s">
        <v>790</v>
      </c>
      <c r="M479" s="20" t="str">
        <f t="shared" si="158"/>
        <v>Y</v>
      </c>
      <c r="N479" s="15" t="s">
        <v>790</v>
      </c>
      <c r="O479" s="20" t="str">
        <f t="shared" si="158"/>
        <v>Y</v>
      </c>
      <c r="P479" s="15" t="s">
        <v>789</v>
      </c>
      <c r="Q479" s="20" t="str">
        <f t="shared" ref="Q479" si="182">P479</f>
        <v>N</v>
      </c>
      <c r="R479" s="15">
        <v>1</v>
      </c>
      <c r="S479" s="323" t="s">
        <v>687</v>
      </c>
      <c r="T479" s="347" t="s">
        <v>1105</v>
      </c>
      <c r="U479" s="341" t="s">
        <v>818</v>
      </c>
      <c r="V479" s="341" t="s">
        <v>818</v>
      </c>
      <c r="W479" s="341" t="s">
        <v>818</v>
      </c>
    </row>
    <row r="480" spans="1:23" s="65" customFormat="1" ht="72" x14ac:dyDescent="0.3">
      <c r="A480" s="15" t="s">
        <v>364</v>
      </c>
      <c r="B480" s="72" t="s">
        <v>670</v>
      </c>
      <c r="C480" s="72" t="s">
        <v>693</v>
      </c>
      <c r="D480" s="58" t="s">
        <v>449</v>
      </c>
      <c r="E480" s="73" t="s">
        <v>531</v>
      </c>
      <c r="F480" s="16">
        <v>0.8</v>
      </c>
      <c r="G480" s="15">
        <v>2</v>
      </c>
      <c r="H480" s="15">
        <v>45</v>
      </c>
      <c r="I480" s="15" t="s">
        <v>452</v>
      </c>
      <c r="J480" s="73" t="s">
        <v>443</v>
      </c>
      <c r="K480" s="77" t="s">
        <v>1323</v>
      </c>
      <c r="L480" s="15" t="s">
        <v>790</v>
      </c>
      <c r="M480" s="20" t="str">
        <f t="shared" si="158"/>
        <v>Y</v>
      </c>
      <c r="N480" s="15" t="s">
        <v>790</v>
      </c>
      <c r="O480" s="20" t="str">
        <f t="shared" si="158"/>
        <v>Y</v>
      </c>
      <c r="P480" s="15" t="s">
        <v>789</v>
      </c>
      <c r="Q480" s="20" t="str">
        <f t="shared" ref="Q480" si="183">P480</f>
        <v>N</v>
      </c>
      <c r="R480" s="15">
        <v>1</v>
      </c>
      <c r="S480" s="323" t="s">
        <v>677</v>
      </c>
      <c r="T480" s="347" t="s">
        <v>1105</v>
      </c>
      <c r="U480" s="341" t="s">
        <v>818</v>
      </c>
      <c r="V480" s="341" t="s">
        <v>818</v>
      </c>
      <c r="W480" s="341" t="s">
        <v>818</v>
      </c>
    </row>
    <row r="481" spans="1:23" s="65" customFormat="1" ht="115.2" x14ac:dyDescent="0.3">
      <c r="A481" s="15" t="s">
        <v>364</v>
      </c>
      <c r="B481" s="72" t="s">
        <v>670</v>
      </c>
      <c r="C481" s="72" t="s">
        <v>693</v>
      </c>
      <c r="D481" s="58" t="s">
        <v>449</v>
      </c>
      <c r="E481" s="73" t="s">
        <v>571</v>
      </c>
      <c r="F481" s="16">
        <v>0.15</v>
      </c>
      <c r="G481" s="15">
        <v>12</v>
      </c>
      <c r="H481" s="26">
        <v>60</v>
      </c>
      <c r="I481" s="26" t="s">
        <v>452</v>
      </c>
      <c r="J481" s="77" t="s">
        <v>901</v>
      </c>
      <c r="K481" s="77" t="s">
        <v>454</v>
      </c>
      <c r="L481" s="15" t="s">
        <v>790</v>
      </c>
      <c r="M481" s="20" t="str">
        <f t="shared" si="158"/>
        <v>Y</v>
      </c>
      <c r="N481" s="15" t="s">
        <v>790</v>
      </c>
      <c r="O481" s="20" t="str">
        <f t="shared" si="158"/>
        <v>Y</v>
      </c>
      <c r="P481" s="15" t="s">
        <v>789</v>
      </c>
      <c r="Q481" s="20" t="str">
        <f t="shared" ref="Q481" si="184">P481</f>
        <v>N</v>
      </c>
      <c r="R481" s="26">
        <v>1</v>
      </c>
      <c r="S481" s="323" t="s">
        <v>1101</v>
      </c>
      <c r="T481" s="434" t="s">
        <v>1099</v>
      </c>
      <c r="U481" s="341" t="s">
        <v>821</v>
      </c>
      <c r="V481" s="341" t="s">
        <v>1114</v>
      </c>
      <c r="W481" s="341" t="s">
        <v>1114</v>
      </c>
    </row>
    <row r="482" spans="1:23" s="91" customFormat="1" ht="43.2" x14ac:dyDescent="0.3">
      <c r="A482" s="15" t="s">
        <v>364</v>
      </c>
      <c r="B482" s="72" t="s">
        <v>670</v>
      </c>
      <c r="C482" s="72" t="s">
        <v>693</v>
      </c>
      <c r="D482" s="58" t="s">
        <v>449</v>
      </c>
      <c r="E482" s="73" t="s">
        <v>678</v>
      </c>
      <c r="F482" s="16">
        <v>0.2</v>
      </c>
      <c r="G482" s="15">
        <v>6</v>
      </c>
      <c r="H482" s="15">
        <v>60</v>
      </c>
      <c r="I482" s="15" t="s">
        <v>452</v>
      </c>
      <c r="J482" s="77" t="s">
        <v>433</v>
      </c>
      <c r="K482" s="73" t="s">
        <v>454</v>
      </c>
      <c r="L482" s="15" t="s">
        <v>790</v>
      </c>
      <c r="M482" s="20" t="str">
        <f t="shared" si="158"/>
        <v>Y</v>
      </c>
      <c r="N482" s="15" t="s">
        <v>790</v>
      </c>
      <c r="O482" s="20" t="str">
        <f t="shared" si="158"/>
        <v>Y</v>
      </c>
      <c r="P482" s="15" t="s">
        <v>789</v>
      </c>
      <c r="Q482" s="20" t="str">
        <f t="shared" ref="Q482" si="185">P482</f>
        <v>N</v>
      </c>
      <c r="R482" s="15">
        <v>1</v>
      </c>
      <c r="S482" s="323" t="s">
        <v>689</v>
      </c>
      <c r="T482" s="421" t="s">
        <v>1105</v>
      </c>
      <c r="U482" s="341" t="s">
        <v>818</v>
      </c>
      <c r="V482" s="407" t="s">
        <v>1114</v>
      </c>
      <c r="W482" s="407" t="s">
        <v>1114</v>
      </c>
    </row>
    <row r="483" spans="1:23" s="91" customFormat="1" ht="115.2" x14ac:dyDescent="0.3">
      <c r="A483" s="15" t="s">
        <v>364</v>
      </c>
      <c r="B483" s="72" t="s">
        <v>670</v>
      </c>
      <c r="C483" s="72" t="s">
        <v>693</v>
      </c>
      <c r="D483" s="58" t="s">
        <v>449</v>
      </c>
      <c r="E483" s="73" t="s">
        <v>680</v>
      </c>
      <c r="F483" s="16">
        <v>0.25</v>
      </c>
      <c r="G483" s="15">
        <v>10</v>
      </c>
      <c r="H483" s="15">
        <v>90</v>
      </c>
      <c r="I483" s="15" t="s">
        <v>452</v>
      </c>
      <c r="J483" s="77" t="s">
        <v>433</v>
      </c>
      <c r="K483" s="73" t="s">
        <v>454</v>
      </c>
      <c r="L483" s="15" t="s">
        <v>790</v>
      </c>
      <c r="M483" s="20" t="str">
        <f t="shared" si="158"/>
        <v>Y</v>
      </c>
      <c r="N483" s="15" t="s">
        <v>790</v>
      </c>
      <c r="O483" s="20" t="str">
        <f t="shared" si="158"/>
        <v>Y</v>
      </c>
      <c r="P483" s="15" t="s">
        <v>789</v>
      </c>
      <c r="Q483" s="20" t="str">
        <f t="shared" ref="Q483" si="186">P483</f>
        <v>N</v>
      </c>
      <c r="R483" s="15">
        <f>1/6</f>
        <v>0.16666666666666666</v>
      </c>
      <c r="S483" s="323" t="s">
        <v>694</v>
      </c>
      <c r="T483" s="421" t="s">
        <v>1105</v>
      </c>
      <c r="U483" s="341" t="s">
        <v>818</v>
      </c>
      <c r="V483" s="341" t="s">
        <v>818</v>
      </c>
      <c r="W483" s="407" t="s">
        <v>1114</v>
      </c>
    </row>
    <row r="484" spans="1:23" s="91" customFormat="1" ht="115.2" x14ac:dyDescent="0.3">
      <c r="A484" s="15" t="s">
        <v>364</v>
      </c>
      <c r="B484" s="72" t="s">
        <v>670</v>
      </c>
      <c r="C484" s="72" t="s">
        <v>693</v>
      </c>
      <c r="D484" s="58" t="s">
        <v>449</v>
      </c>
      <c r="E484" s="73" t="s">
        <v>682</v>
      </c>
      <c r="F484" s="16">
        <v>0.25</v>
      </c>
      <c r="G484" s="15">
        <v>8</v>
      </c>
      <c r="H484" s="15">
        <v>120</v>
      </c>
      <c r="I484" s="15" t="s">
        <v>452</v>
      </c>
      <c r="J484" s="77" t="s">
        <v>443</v>
      </c>
      <c r="K484" s="77" t="s">
        <v>1324</v>
      </c>
      <c r="L484" s="15" t="s">
        <v>790</v>
      </c>
      <c r="M484" s="20" t="str">
        <f t="shared" si="158"/>
        <v>Y</v>
      </c>
      <c r="N484" s="15" t="s">
        <v>790</v>
      </c>
      <c r="O484" s="20" t="str">
        <f t="shared" si="158"/>
        <v>Y</v>
      </c>
      <c r="P484" s="15" t="s">
        <v>789</v>
      </c>
      <c r="Q484" s="20" t="str">
        <f t="shared" ref="Q484" si="187">P484</f>
        <v>N</v>
      </c>
      <c r="R484" s="15">
        <f>1/5</f>
        <v>0.2</v>
      </c>
      <c r="S484" s="323" t="s">
        <v>691</v>
      </c>
      <c r="T484" s="347" t="s">
        <v>1105</v>
      </c>
      <c r="U484" s="341" t="s">
        <v>818</v>
      </c>
      <c r="V484" s="341" t="s">
        <v>818</v>
      </c>
      <c r="W484" s="341" t="s">
        <v>818</v>
      </c>
    </row>
    <row r="485" spans="1:23" s="91" customFormat="1" ht="115.2" x14ac:dyDescent="0.3">
      <c r="A485" s="15" t="s">
        <v>364</v>
      </c>
      <c r="B485" s="72" t="s">
        <v>670</v>
      </c>
      <c r="C485" s="72" t="s">
        <v>693</v>
      </c>
      <c r="D485" s="58" t="s">
        <v>449</v>
      </c>
      <c r="E485" s="438" t="s">
        <v>1288</v>
      </c>
      <c r="F485" s="16">
        <v>0.15</v>
      </c>
      <c r="G485" s="15">
        <v>15</v>
      </c>
      <c r="H485" s="15">
        <v>60</v>
      </c>
      <c r="I485" s="15" t="s">
        <v>452</v>
      </c>
      <c r="J485" s="77" t="s">
        <v>902</v>
      </c>
      <c r="K485" s="73" t="s">
        <v>454</v>
      </c>
      <c r="L485" s="15" t="s">
        <v>790</v>
      </c>
      <c r="M485" s="20" t="str">
        <f t="shared" si="158"/>
        <v>Y</v>
      </c>
      <c r="N485" s="15" t="s">
        <v>789</v>
      </c>
      <c r="O485" s="20" t="str">
        <f t="shared" si="158"/>
        <v>N</v>
      </c>
      <c r="P485" s="15" t="s">
        <v>789</v>
      </c>
      <c r="Q485" s="20" t="str">
        <f t="shared" ref="Q485" si="188">P485</f>
        <v>N</v>
      </c>
      <c r="R485" s="15">
        <v>1</v>
      </c>
      <c r="S485" s="323" t="s">
        <v>695</v>
      </c>
      <c r="T485" s="347" t="s">
        <v>1105</v>
      </c>
      <c r="U485" s="341" t="s">
        <v>818</v>
      </c>
      <c r="V485" s="341" t="s">
        <v>818</v>
      </c>
      <c r="W485" s="341" t="s">
        <v>1114</v>
      </c>
    </row>
    <row r="486" spans="1:23" s="91" customFormat="1" ht="86.4" x14ac:dyDescent="0.3">
      <c r="A486" s="62" t="s">
        <v>9</v>
      </c>
      <c r="B486" s="72" t="s">
        <v>670</v>
      </c>
      <c r="C486" s="72" t="s">
        <v>696</v>
      </c>
      <c r="D486" s="58" t="s">
        <v>449</v>
      </c>
      <c r="E486" s="438" t="s">
        <v>1283</v>
      </c>
      <c r="F486" s="61">
        <v>0.4</v>
      </c>
      <c r="G486" s="62">
        <v>1</v>
      </c>
      <c r="H486" s="62" t="s">
        <v>454</v>
      </c>
      <c r="I486" s="297" t="s">
        <v>454</v>
      </c>
      <c r="J486" s="77" t="s">
        <v>454</v>
      </c>
      <c r="K486" s="78" t="s">
        <v>454</v>
      </c>
      <c r="L486" s="15" t="s">
        <v>790</v>
      </c>
      <c r="M486" s="20" t="str">
        <f t="shared" si="158"/>
        <v>Y</v>
      </c>
      <c r="N486" s="15" t="s">
        <v>789</v>
      </c>
      <c r="O486" s="20" t="str">
        <f t="shared" si="158"/>
        <v>N</v>
      </c>
      <c r="P486" s="15" t="s">
        <v>789</v>
      </c>
      <c r="Q486" s="20" t="str">
        <f t="shared" ref="Q486" si="189">P486</f>
        <v>N</v>
      </c>
      <c r="R486" s="26" t="s">
        <v>454</v>
      </c>
      <c r="S486" s="79" t="s">
        <v>697</v>
      </c>
      <c r="T486" s="324" t="s">
        <v>1053</v>
      </c>
      <c r="U486" s="341" t="s">
        <v>818</v>
      </c>
      <c r="V486" s="407" t="s">
        <v>824</v>
      </c>
      <c r="W486" s="407" t="s">
        <v>1105</v>
      </c>
    </row>
    <row r="487" spans="1:23" s="91" customFormat="1" ht="158.4" x14ac:dyDescent="0.3">
      <c r="A487" s="62" t="s">
        <v>9</v>
      </c>
      <c r="B487" s="72" t="s">
        <v>670</v>
      </c>
      <c r="C487" s="72" t="s">
        <v>696</v>
      </c>
      <c r="D487" s="58" t="s">
        <v>449</v>
      </c>
      <c r="E487" s="77" t="s">
        <v>678</v>
      </c>
      <c r="F487" s="24">
        <v>1</v>
      </c>
      <c r="G487" s="26">
        <v>4</v>
      </c>
      <c r="H487" s="26">
        <v>30</v>
      </c>
      <c r="I487" s="26" t="s">
        <v>452</v>
      </c>
      <c r="J487" s="77" t="s">
        <v>443</v>
      </c>
      <c r="K487" s="77" t="s">
        <v>1323</v>
      </c>
      <c r="L487" s="15" t="s">
        <v>790</v>
      </c>
      <c r="M487" s="20" t="str">
        <f t="shared" si="158"/>
        <v>Y</v>
      </c>
      <c r="N487" s="15" t="s">
        <v>790</v>
      </c>
      <c r="O487" s="20" t="str">
        <f t="shared" si="158"/>
        <v>Y</v>
      </c>
      <c r="P487" s="15" t="s">
        <v>789</v>
      </c>
      <c r="Q487" s="20" t="str">
        <f t="shared" ref="Q487" si="190">P487</f>
        <v>N</v>
      </c>
      <c r="R487" s="26">
        <v>1</v>
      </c>
      <c r="S487" s="79" t="s">
        <v>698</v>
      </c>
      <c r="T487" s="435" t="s">
        <v>1144</v>
      </c>
      <c r="U487" s="341" t="s">
        <v>818</v>
      </c>
      <c r="V487" s="341" t="s">
        <v>818</v>
      </c>
      <c r="W487" s="341" t="s">
        <v>818</v>
      </c>
    </row>
    <row r="488" spans="1:23" s="91" customFormat="1" ht="100.8" x14ac:dyDescent="0.3">
      <c r="A488" s="62" t="s">
        <v>9</v>
      </c>
      <c r="B488" s="72" t="s">
        <v>670</v>
      </c>
      <c r="C488" s="72" t="s">
        <v>696</v>
      </c>
      <c r="D488" s="58" t="s">
        <v>449</v>
      </c>
      <c r="E488" s="77" t="s">
        <v>678</v>
      </c>
      <c r="F488" s="24">
        <v>0.8</v>
      </c>
      <c r="G488" s="26">
        <v>5</v>
      </c>
      <c r="H488" s="26">
        <v>30</v>
      </c>
      <c r="I488" s="26" t="s">
        <v>452</v>
      </c>
      <c r="J488" s="77" t="s">
        <v>443</v>
      </c>
      <c r="K488" s="77" t="s">
        <v>1323</v>
      </c>
      <c r="L488" s="15" t="s">
        <v>790</v>
      </c>
      <c r="M488" s="20" t="str">
        <f t="shared" si="158"/>
        <v>Y</v>
      </c>
      <c r="N488" s="15" t="s">
        <v>790</v>
      </c>
      <c r="O488" s="20" t="str">
        <f t="shared" si="158"/>
        <v>Y</v>
      </c>
      <c r="P488" s="15" t="s">
        <v>789</v>
      </c>
      <c r="Q488" s="20" t="str">
        <f t="shared" ref="Q488" si="191">P488</f>
        <v>N</v>
      </c>
      <c r="R488" s="26">
        <v>1</v>
      </c>
      <c r="S488" s="79" t="s">
        <v>699</v>
      </c>
      <c r="T488" s="435" t="s">
        <v>1144</v>
      </c>
      <c r="U488" s="341" t="s">
        <v>818</v>
      </c>
      <c r="V488" s="341" t="s">
        <v>818</v>
      </c>
      <c r="W488" s="341" t="s">
        <v>818</v>
      </c>
    </row>
    <row r="489" spans="1:23" s="91" customFormat="1" ht="72" x14ac:dyDescent="0.3">
      <c r="A489" s="62" t="s">
        <v>9</v>
      </c>
      <c r="B489" s="72" t="s">
        <v>670</v>
      </c>
      <c r="C489" s="72" t="s">
        <v>696</v>
      </c>
      <c r="D489" s="58" t="s">
        <v>449</v>
      </c>
      <c r="E489" s="77" t="s">
        <v>531</v>
      </c>
      <c r="F489" s="24">
        <v>0.8</v>
      </c>
      <c r="G489" s="26">
        <v>2</v>
      </c>
      <c r="H489" s="26">
        <v>45</v>
      </c>
      <c r="I489" s="26" t="s">
        <v>452</v>
      </c>
      <c r="J489" s="77" t="s">
        <v>443</v>
      </c>
      <c r="K489" s="77" t="s">
        <v>1323</v>
      </c>
      <c r="L489" s="15" t="s">
        <v>790</v>
      </c>
      <c r="M489" s="20" t="str">
        <f t="shared" si="158"/>
        <v>Y</v>
      </c>
      <c r="N489" s="15" t="s">
        <v>790</v>
      </c>
      <c r="O489" s="20" t="str">
        <f t="shared" si="158"/>
        <v>Y</v>
      </c>
      <c r="P489" s="15" t="s">
        <v>789</v>
      </c>
      <c r="Q489" s="20" t="str">
        <f t="shared" ref="Q489" si="192">P489</f>
        <v>N</v>
      </c>
      <c r="R489" s="26">
        <v>1</v>
      </c>
      <c r="S489" s="79" t="s">
        <v>677</v>
      </c>
      <c r="T489" s="435" t="s">
        <v>1144</v>
      </c>
      <c r="U489" s="341" t="s">
        <v>818</v>
      </c>
      <c r="V489" s="341" t="s">
        <v>818</v>
      </c>
      <c r="W489" s="341" t="s">
        <v>818</v>
      </c>
    </row>
    <row r="490" spans="1:23" s="91" customFormat="1" ht="57.6" x14ac:dyDescent="0.3">
      <c r="A490" s="62" t="s">
        <v>9</v>
      </c>
      <c r="B490" s="72" t="s">
        <v>670</v>
      </c>
      <c r="C490" s="72" t="s">
        <v>696</v>
      </c>
      <c r="D490" s="58" t="s">
        <v>449</v>
      </c>
      <c r="E490" s="77" t="s">
        <v>678</v>
      </c>
      <c r="F490" s="24">
        <v>0.35</v>
      </c>
      <c r="G490" s="26">
        <v>6</v>
      </c>
      <c r="H490" s="26">
        <v>60</v>
      </c>
      <c r="I490" s="26" t="s">
        <v>452</v>
      </c>
      <c r="J490" s="77" t="s">
        <v>433</v>
      </c>
      <c r="K490" s="77" t="s">
        <v>454</v>
      </c>
      <c r="L490" s="15" t="s">
        <v>790</v>
      </c>
      <c r="M490" s="20" t="str">
        <f t="shared" si="158"/>
        <v>Y</v>
      </c>
      <c r="N490" s="15" t="s">
        <v>790</v>
      </c>
      <c r="O490" s="20" t="str">
        <f t="shared" si="158"/>
        <v>Y</v>
      </c>
      <c r="P490" s="15" t="s">
        <v>789</v>
      </c>
      <c r="Q490" s="20" t="str">
        <f t="shared" ref="Q490" si="193">P490</f>
        <v>N</v>
      </c>
      <c r="R490" s="26">
        <v>1</v>
      </c>
      <c r="S490" s="79" t="s">
        <v>700</v>
      </c>
      <c r="T490" s="435" t="s">
        <v>1144</v>
      </c>
      <c r="U490" s="341" t="s">
        <v>818</v>
      </c>
      <c r="V490" s="341" t="s">
        <v>818</v>
      </c>
      <c r="W490" s="341" t="s">
        <v>818</v>
      </c>
    </row>
    <row r="491" spans="1:23" s="65" customFormat="1" ht="158.4" x14ac:dyDescent="0.3">
      <c r="A491" s="62" t="s">
        <v>9</v>
      </c>
      <c r="B491" s="72" t="s">
        <v>670</v>
      </c>
      <c r="C491" s="72" t="s">
        <v>696</v>
      </c>
      <c r="D491" s="58" t="s">
        <v>449</v>
      </c>
      <c r="E491" s="77" t="s">
        <v>571</v>
      </c>
      <c r="F491" s="24">
        <v>1</v>
      </c>
      <c r="G491" s="26">
        <v>1</v>
      </c>
      <c r="H491" s="26">
        <v>60</v>
      </c>
      <c r="I491" s="26" t="s">
        <v>452</v>
      </c>
      <c r="J491" s="77" t="s">
        <v>583</v>
      </c>
      <c r="K491" s="77" t="s">
        <v>454</v>
      </c>
      <c r="L491" s="15" t="s">
        <v>790</v>
      </c>
      <c r="M491" s="20" t="str">
        <f t="shared" si="158"/>
        <v>Y</v>
      </c>
      <c r="N491" s="15" t="s">
        <v>790</v>
      </c>
      <c r="O491" s="20" t="str">
        <f t="shared" si="158"/>
        <v>Y</v>
      </c>
      <c r="P491" s="15" t="s">
        <v>789</v>
      </c>
      <c r="Q491" s="20" t="str">
        <f t="shared" ref="Q491" si="194">P491</f>
        <v>N</v>
      </c>
      <c r="R491" s="26">
        <v>1</v>
      </c>
      <c r="S491" s="79" t="s">
        <v>701</v>
      </c>
      <c r="T491" s="422" t="s">
        <v>1105</v>
      </c>
      <c r="U491" s="397" t="s">
        <v>818</v>
      </c>
      <c r="V491" s="407" t="s">
        <v>818</v>
      </c>
      <c r="W491" s="407" t="s">
        <v>818</v>
      </c>
    </row>
    <row r="492" spans="1:23" s="65" customFormat="1" ht="43.2" x14ac:dyDescent="0.3">
      <c r="A492" s="62" t="s">
        <v>9</v>
      </c>
      <c r="B492" s="72" t="s">
        <v>670</v>
      </c>
      <c r="C492" s="72" t="s">
        <v>696</v>
      </c>
      <c r="D492" s="58" t="s">
        <v>449</v>
      </c>
      <c r="E492" s="77" t="s">
        <v>571</v>
      </c>
      <c r="F492" s="24">
        <v>0.5</v>
      </c>
      <c r="G492" s="26">
        <v>14</v>
      </c>
      <c r="H492" s="26">
        <v>60</v>
      </c>
      <c r="I492" s="26" t="s">
        <v>452</v>
      </c>
      <c r="J492" s="77" t="s">
        <v>583</v>
      </c>
      <c r="K492" s="77" t="s">
        <v>454</v>
      </c>
      <c r="L492" s="15" t="s">
        <v>790</v>
      </c>
      <c r="M492" s="20" t="str">
        <f t="shared" si="158"/>
        <v>Y</v>
      </c>
      <c r="N492" s="15" t="s">
        <v>790</v>
      </c>
      <c r="O492" s="20" t="str">
        <f t="shared" si="158"/>
        <v>Y</v>
      </c>
      <c r="P492" s="15" t="s">
        <v>789</v>
      </c>
      <c r="Q492" s="20" t="str">
        <f t="shared" ref="Q492" si="195">P492</f>
        <v>N</v>
      </c>
      <c r="R492" s="26">
        <v>1</v>
      </c>
      <c r="S492" s="79" t="s">
        <v>702</v>
      </c>
      <c r="T492" s="421" t="s">
        <v>1105</v>
      </c>
      <c r="U492" s="407" t="s">
        <v>818</v>
      </c>
      <c r="V492" s="407" t="s">
        <v>818</v>
      </c>
      <c r="W492" s="407" t="s">
        <v>818</v>
      </c>
    </row>
    <row r="493" spans="1:23" s="65" customFormat="1" ht="100.8" x14ac:dyDescent="0.3">
      <c r="A493" s="62" t="s">
        <v>9</v>
      </c>
      <c r="B493" s="72" t="s">
        <v>670</v>
      </c>
      <c r="C493" s="72" t="s">
        <v>696</v>
      </c>
      <c r="D493" s="58" t="s">
        <v>449</v>
      </c>
      <c r="E493" s="77" t="s">
        <v>680</v>
      </c>
      <c r="F493" s="24">
        <v>0.75</v>
      </c>
      <c r="G493" s="26">
        <v>10</v>
      </c>
      <c r="H493" s="26">
        <v>90</v>
      </c>
      <c r="I493" s="26" t="s">
        <v>452</v>
      </c>
      <c r="J493" s="77" t="s">
        <v>433</v>
      </c>
      <c r="K493" s="77" t="s">
        <v>454</v>
      </c>
      <c r="L493" s="15" t="s">
        <v>790</v>
      </c>
      <c r="M493" s="20" t="str">
        <f t="shared" si="158"/>
        <v>Y</v>
      </c>
      <c r="N493" s="15" t="s">
        <v>790</v>
      </c>
      <c r="O493" s="20" t="str">
        <f t="shared" si="158"/>
        <v>Y</v>
      </c>
      <c r="P493" s="15" t="s">
        <v>789</v>
      </c>
      <c r="Q493" s="20" t="str">
        <f t="shared" ref="Q493" si="196">P493</f>
        <v>N</v>
      </c>
      <c r="R493" s="26">
        <f>1/6</f>
        <v>0.16666666666666666</v>
      </c>
      <c r="S493" s="79" t="s">
        <v>743</v>
      </c>
      <c r="T493" s="347" t="s">
        <v>1105</v>
      </c>
      <c r="U493" s="341" t="s">
        <v>818</v>
      </c>
      <c r="V493" s="341" t="s">
        <v>818</v>
      </c>
      <c r="W493" s="408" t="s">
        <v>1114</v>
      </c>
    </row>
    <row r="494" spans="1:23" s="65" customFormat="1" ht="115.2" x14ac:dyDescent="0.3">
      <c r="A494" s="62" t="s">
        <v>9</v>
      </c>
      <c r="B494" s="72" t="s">
        <v>670</v>
      </c>
      <c r="C494" s="72" t="s">
        <v>696</v>
      </c>
      <c r="D494" s="58" t="s">
        <v>449</v>
      </c>
      <c r="E494" s="77" t="s">
        <v>682</v>
      </c>
      <c r="F494" s="24">
        <v>0.5</v>
      </c>
      <c r="G494" s="26">
        <v>8</v>
      </c>
      <c r="H494" s="26">
        <v>120</v>
      </c>
      <c r="I494" s="26" t="s">
        <v>452</v>
      </c>
      <c r="J494" s="77" t="s">
        <v>443</v>
      </c>
      <c r="K494" s="77" t="s">
        <v>1324</v>
      </c>
      <c r="L494" s="15" t="s">
        <v>790</v>
      </c>
      <c r="M494" s="20" t="str">
        <f t="shared" si="158"/>
        <v>Y</v>
      </c>
      <c r="N494" s="15" t="s">
        <v>790</v>
      </c>
      <c r="O494" s="20" t="str">
        <f t="shared" si="158"/>
        <v>Y</v>
      </c>
      <c r="P494" s="15" t="s">
        <v>789</v>
      </c>
      <c r="Q494" s="20" t="str">
        <f t="shared" ref="Q494" si="197">P494</f>
        <v>N</v>
      </c>
      <c r="R494" s="26">
        <f>1/5</f>
        <v>0.2</v>
      </c>
      <c r="S494" s="79" t="s">
        <v>691</v>
      </c>
      <c r="T494" s="435" t="s">
        <v>1146</v>
      </c>
      <c r="U494" s="341" t="s">
        <v>818</v>
      </c>
      <c r="V494" s="341" t="s">
        <v>818</v>
      </c>
      <c r="W494" s="341" t="s">
        <v>818</v>
      </c>
    </row>
    <row r="495" spans="1:23" s="65" customFormat="1" ht="115.2" x14ac:dyDescent="0.3">
      <c r="A495" s="62" t="s">
        <v>9</v>
      </c>
      <c r="B495" s="72" t="s">
        <v>670</v>
      </c>
      <c r="C495" s="72" t="s">
        <v>696</v>
      </c>
      <c r="D495" s="58" t="s">
        <v>449</v>
      </c>
      <c r="E495" s="438" t="s">
        <v>1288</v>
      </c>
      <c r="F495" s="24">
        <v>0.5</v>
      </c>
      <c r="G495" s="26">
        <v>15</v>
      </c>
      <c r="H495" s="26">
        <v>60</v>
      </c>
      <c r="I495" s="26" t="s">
        <v>452</v>
      </c>
      <c r="J495" s="77" t="s">
        <v>902</v>
      </c>
      <c r="K495" s="77" t="s">
        <v>454</v>
      </c>
      <c r="L495" s="15" t="s">
        <v>790</v>
      </c>
      <c r="M495" s="20" t="str">
        <f t="shared" si="158"/>
        <v>Y</v>
      </c>
      <c r="N495" s="15" t="s">
        <v>789</v>
      </c>
      <c r="O495" s="20" t="str">
        <f t="shared" si="158"/>
        <v>N</v>
      </c>
      <c r="P495" s="15" t="s">
        <v>789</v>
      </c>
      <c r="Q495" s="20" t="str">
        <f t="shared" ref="Q495" si="198">P495</f>
        <v>N</v>
      </c>
      <c r="R495" s="26">
        <v>1</v>
      </c>
      <c r="S495" s="79" t="s">
        <v>695</v>
      </c>
      <c r="T495" s="435" t="s">
        <v>1146</v>
      </c>
      <c r="U495" s="341" t="s">
        <v>818</v>
      </c>
      <c r="V495" s="341" t="s">
        <v>818</v>
      </c>
      <c r="W495" s="341" t="s">
        <v>1114</v>
      </c>
    </row>
    <row r="496" spans="1:23" s="65" customFormat="1" ht="100.8" x14ac:dyDescent="0.3">
      <c r="A496" s="118" t="s">
        <v>361</v>
      </c>
      <c r="B496" s="72" t="s">
        <v>779</v>
      </c>
      <c r="C496" s="72" t="s">
        <v>703</v>
      </c>
      <c r="D496" s="58" t="s">
        <v>449</v>
      </c>
      <c r="E496" s="438" t="s">
        <v>1283</v>
      </c>
      <c r="F496" s="24">
        <v>1</v>
      </c>
      <c r="G496" s="26">
        <v>1</v>
      </c>
      <c r="H496" s="26" t="s">
        <v>454</v>
      </c>
      <c r="I496" s="26" t="s">
        <v>454</v>
      </c>
      <c r="J496" s="77" t="s">
        <v>454</v>
      </c>
      <c r="K496" s="77" t="s">
        <v>454</v>
      </c>
      <c r="L496" s="15" t="s">
        <v>790</v>
      </c>
      <c r="M496" s="20" t="str">
        <f t="shared" si="158"/>
        <v>Y</v>
      </c>
      <c r="N496" s="15" t="s">
        <v>789</v>
      </c>
      <c r="O496" s="20" t="str">
        <f t="shared" si="158"/>
        <v>N</v>
      </c>
      <c r="P496" s="15" t="s">
        <v>789</v>
      </c>
      <c r="Q496" s="20" t="str">
        <f t="shared" ref="Q496" si="199">P496</f>
        <v>N</v>
      </c>
      <c r="R496" s="26" t="s">
        <v>454</v>
      </c>
      <c r="S496" s="79" t="s">
        <v>672</v>
      </c>
      <c r="T496" s="421" t="s">
        <v>1262</v>
      </c>
      <c r="U496" s="407" t="s">
        <v>824</v>
      </c>
      <c r="V496" s="407" t="s">
        <v>824</v>
      </c>
      <c r="W496" s="407" t="s">
        <v>1105</v>
      </c>
    </row>
    <row r="497" spans="1:23" s="65" customFormat="1" ht="216" x14ac:dyDescent="0.3">
      <c r="A497" s="118" t="s">
        <v>361</v>
      </c>
      <c r="B497" s="72" t="s">
        <v>779</v>
      </c>
      <c r="C497" s="72" t="s">
        <v>703</v>
      </c>
      <c r="D497" s="58" t="s">
        <v>449</v>
      </c>
      <c r="E497" s="77" t="s">
        <v>673</v>
      </c>
      <c r="F497" s="24">
        <v>1</v>
      </c>
      <c r="G497" s="26">
        <v>3</v>
      </c>
      <c r="H497" s="26">
        <v>30</v>
      </c>
      <c r="I497" s="26" t="s">
        <v>452</v>
      </c>
      <c r="J497" s="77" t="s">
        <v>443</v>
      </c>
      <c r="K497" s="77" t="s">
        <v>1323</v>
      </c>
      <c r="L497" s="15" t="s">
        <v>790</v>
      </c>
      <c r="M497" s="20" t="str">
        <f t="shared" si="158"/>
        <v>Y</v>
      </c>
      <c r="N497" s="15" t="s">
        <v>790</v>
      </c>
      <c r="O497" s="20" t="str">
        <f t="shared" si="158"/>
        <v>Y</v>
      </c>
      <c r="P497" s="15" t="s">
        <v>789</v>
      </c>
      <c r="Q497" s="20" t="str">
        <f t="shared" ref="Q497" si="200">P497</f>
        <v>N</v>
      </c>
      <c r="R497" s="26">
        <v>1</v>
      </c>
      <c r="S497" s="79" t="s">
        <v>704</v>
      </c>
      <c r="T497" s="347" t="s">
        <v>1105</v>
      </c>
      <c r="U497" s="341" t="s">
        <v>824</v>
      </c>
      <c r="V497" s="341" t="s">
        <v>824</v>
      </c>
      <c r="W497" s="341" t="s">
        <v>818</v>
      </c>
    </row>
    <row r="498" spans="1:23" s="65" customFormat="1" ht="72" x14ac:dyDescent="0.3">
      <c r="A498" s="118" t="s">
        <v>361</v>
      </c>
      <c r="B498" s="72" t="s">
        <v>779</v>
      </c>
      <c r="C498" s="72" t="s">
        <v>703</v>
      </c>
      <c r="D498" s="58" t="s">
        <v>449</v>
      </c>
      <c r="E498" s="77" t="s">
        <v>531</v>
      </c>
      <c r="F498" s="24">
        <v>0.1</v>
      </c>
      <c r="G498" s="26">
        <v>2</v>
      </c>
      <c r="H498" s="26">
        <v>45</v>
      </c>
      <c r="I498" s="26" t="s">
        <v>452</v>
      </c>
      <c r="J498" s="77" t="s">
        <v>443</v>
      </c>
      <c r="K498" s="77" t="s">
        <v>1323</v>
      </c>
      <c r="L498" s="15" t="s">
        <v>790</v>
      </c>
      <c r="M498" s="20" t="str">
        <f t="shared" si="158"/>
        <v>Y</v>
      </c>
      <c r="N498" s="15" t="s">
        <v>790</v>
      </c>
      <c r="O498" s="20" t="str">
        <f t="shared" si="158"/>
        <v>Y</v>
      </c>
      <c r="P498" s="15" t="s">
        <v>789</v>
      </c>
      <c r="Q498" s="20" t="str">
        <f t="shared" ref="Q498" si="201">P498</f>
        <v>N</v>
      </c>
      <c r="R498" s="26">
        <v>1</v>
      </c>
      <c r="S498" s="79" t="s">
        <v>677</v>
      </c>
      <c r="T498" s="436" t="s">
        <v>1143</v>
      </c>
      <c r="U498" s="341" t="s">
        <v>824</v>
      </c>
      <c r="V498" s="341" t="s">
        <v>818</v>
      </c>
      <c r="W498" s="341" t="s">
        <v>818</v>
      </c>
    </row>
    <row r="499" spans="1:23" s="65" customFormat="1" ht="144" x14ac:dyDescent="0.3">
      <c r="A499" s="118" t="s">
        <v>361</v>
      </c>
      <c r="B499" s="72" t="s">
        <v>779</v>
      </c>
      <c r="C499" s="72" t="s">
        <v>703</v>
      </c>
      <c r="D499" s="58" t="s">
        <v>449</v>
      </c>
      <c r="E499" s="77" t="s">
        <v>571</v>
      </c>
      <c r="F499" s="24">
        <v>0.6</v>
      </c>
      <c r="G499" s="26">
        <v>6</v>
      </c>
      <c r="H499" s="26">
        <v>60</v>
      </c>
      <c r="I499" s="26" t="s">
        <v>452</v>
      </c>
      <c r="J499" s="77" t="s">
        <v>901</v>
      </c>
      <c r="K499" s="77" t="s">
        <v>454</v>
      </c>
      <c r="L499" s="15" t="s">
        <v>790</v>
      </c>
      <c r="M499" s="20" t="str">
        <f t="shared" si="158"/>
        <v>Y</v>
      </c>
      <c r="N499" s="15" t="s">
        <v>790</v>
      </c>
      <c r="O499" s="20" t="str">
        <f t="shared" si="158"/>
        <v>Y</v>
      </c>
      <c r="P499" s="15" t="s">
        <v>789</v>
      </c>
      <c r="Q499" s="20" t="str">
        <f t="shared" ref="Q499" si="202">P499</f>
        <v>N</v>
      </c>
      <c r="R499" s="26">
        <v>1</v>
      </c>
      <c r="S499" s="79" t="s">
        <v>705</v>
      </c>
      <c r="T499" s="436" t="s">
        <v>1143</v>
      </c>
      <c r="U499" s="341" t="s">
        <v>824</v>
      </c>
      <c r="V499" s="341" t="s">
        <v>1114</v>
      </c>
      <c r="W499" s="341" t="s">
        <v>1114</v>
      </c>
    </row>
    <row r="500" spans="1:23" s="65" customFormat="1" ht="43.2" x14ac:dyDescent="0.3">
      <c r="A500" s="118" t="s">
        <v>361</v>
      </c>
      <c r="B500" s="72" t="s">
        <v>779</v>
      </c>
      <c r="C500" s="72" t="s">
        <v>703</v>
      </c>
      <c r="D500" s="58" t="s">
        <v>449</v>
      </c>
      <c r="E500" s="77" t="s">
        <v>678</v>
      </c>
      <c r="F500" s="24">
        <v>0.1</v>
      </c>
      <c r="G500" s="26">
        <v>6</v>
      </c>
      <c r="H500" s="26">
        <v>60</v>
      </c>
      <c r="I500" s="26" t="s">
        <v>452</v>
      </c>
      <c r="J500" s="77" t="s">
        <v>901</v>
      </c>
      <c r="K500" s="77" t="s">
        <v>454</v>
      </c>
      <c r="L500" s="15" t="s">
        <v>790</v>
      </c>
      <c r="M500" s="20" t="str">
        <f t="shared" si="158"/>
        <v>Y</v>
      </c>
      <c r="N500" s="15" t="s">
        <v>790</v>
      </c>
      <c r="O500" s="20" t="str">
        <f t="shared" si="158"/>
        <v>Y</v>
      </c>
      <c r="P500" s="15" t="s">
        <v>789</v>
      </c>
      <c r="Q500" s="20" t="str">
        <f t="shared" ref="Q500" si="203">P500</f>
        <v>N</v>
      </c>
      <c r="R500" s="26">
        <v>1</v>
      </c>
      <c r="S500" s="79" t="s">
        <v>689</v>
      </c>
      <c r="T500" s="347" t="s">
        <v>1105</v>
      </c>
      <c r="U500" s="341" t="s">
        <v>824</v>
      </c>
      <c r="V500" s="341" t="s">
        <v>824</v>
      </c>
      <c r="W500" s="341" t="s">
        <v>824</v>
      </c>
    </row>
    <row r="501" spans="1:23" s="65" customFormat="1" ht="129.6" x14ac:dyDescent="0.3">
      <c r="A501" s="118" t="s">
        <v>361</v>
      </c>
      <c r="B501" s="72" t="s">
        <v>779</v>
      </c>
      <c r="C501" s="72" t="s">
        <v>703</v>
      </c>
      <c r="D501" s="58" t="s">
        <v>449</v>
      </c>
      <c r="E501" s="78" t="s">
        <v>680</v>
      </c>
      <c r="F501" s="24">
        <v>0.75</v>
      </c>
      <c r="G501" s="26">
        <v>10</v>
      </c>
      <c r="H501" s="26">
        <v>90</v>
      </c>
      <c r="I501" s="26" t="s">
        <v>452</v>
      </c>
      <c r="J501" s="77" t="s">
        <v>433</v>
      </c>
      <c r="K501" s="77" t="s">
        <v>454</v>
      </c>
      <c r="L501" s="15" t="s">
        <v>790</v>
      </c>
      <c r="M501" s="20" t="str">
        <f t="shared" si="158"/>
        <v>Y</v>
      </c>
      <c r="N501" s="15" t="s">
        <v>790</v>
      </c>
      <c r="O501" s="20" t="str">
        <f t="shared" si="158"/>
        <v>Y</v>
      </c>
      <c r="P501" s="15" t="s">
        <v>789</v>
      </c>
      <c r="Q501" s="20" t="str">
        <f t="shared" ref="Q501" si="204">P501</f>
        <v>N</v>
      </c>
      <c r="R501" s="26">
        <f>1/3</f>
        <v>0.33333333333333331</v>
      </c>
      <c r="S501" s="79" t="s">
        <v>706</v>
      </c>
      <c r="T501" s="436" t="s">
        <v>1143</v>
      </c>
      <c r="U501" s="341" t="s">
        <v>824</v>
      </c>
      <c r="V501" s="341" t="s">
        <v>818</v>
      </c>
      <c r="W501" s="341" t="s">
        <v>824</v>
      </c>
    </row>
    <row r="502" spans="1:23" s="65" customFormat="1" ht="115.2" x14ac:dyDescent="0.3">
      <c r="A502" s="118" t="s">
        <v>361</v>
      </c>
      <c r="B502" s="72" t="s">
        <v>779</v>
      </c>
      <c r="C502" s="72" t="s">
        <v>703</v>
      </c>
      <c r="D502" s="58" t="s">
        <v>449</v>
      </c>
      <c r="E502" s="78" t="s">
        <v>682</v>
      </c>
      <c r="F502" s="24">
        <v>0.1</v>
      </c>
      <c r="G502" s="26">
        <v>8</v>
      </c>
      <c r="H502" s="26">
        <v>120</v>
      </c>
      <c r="I502" s="26" t="s">
        <v>452</v>
      </c>
      <c r="J502" s="77" t="s">
        <v>443</v>
      </c>
      <c r="K502" s="77" t="s">
        <v>1324</v>
      </c>
      <c r="L502" s="15" t="s">
        <v>790</v>
      </c>
      <c r="M502" s="20" t="str">
        <f t="shared" si="158"/>
        <v>Y</v>
      </c>
      <c r="N502" s="15" t="s">
        <v>790</v>
      </c>
      <c r="O502" s="20" t="str">
        <f t="shared" si="158"/>
        <v>Y</v>
      </c>
      <c r="P502" s="15" t="s">
        <v>789</v>
      </c>
      <c r="Q502" s="20" t="str">
        <f t="shared" ref="Q502" si="205">P502</f>
        <v>N</v>
      </c>
      <c r="R502" s="26">
        <f>1/6</f>
        <v>0.16666666666666666</v>
      </c>
      <c r="S502" s="79" t="s">
        <v>691</v>
      </c>
      <c r="T502" s="436" t="s">
        <v>1143</v>
      </c>
      <c r="U502" s="341" t="s">
        <v>824</v>
      </c>
      <c r="V502" s="341" t="s">
        <v>818</v>
      </c>
      <c r="W502" s="341" t="s">
        <v>818</v>
      </c>
    </row>
    <row r="503" spans="1:23" s="65" customFormat="1" ht="72" x14ac:dyDescent="0.3">
      <c r="A503" s="118" t="s">
        <v>361</v>
      </c>
      <c r="B503" s="72" t="s">
        <v>779</v>
      </c>
      <c r="C503" s="72" t="s">
        <v>703</v>
      </c>
      <c r="D503" s="58" t="s">
        <v>449</v>
      </c>
      <c r="E503" s="438" t="s">
        <v>1288</v>
      </c>
      <c r="F503" s="24">
        <v>0.5</v>
      </c>
      <c r="G503" s="26">
        <v>15</v>
      </c>
      <c r="H503" s="26">
        <v>60</v>
      </c>
      <c r="I503" s="26" t="s">
        <v>452</v>
      </c>
      <c r="J503" s="77" t="s">
        <v>902</v>
      </c>
      <c r="K503" s="77" t="s">
        <v>454</v>
      </c>
      <c r="L503" s="15" t="s">
        <v>790</v>
      </c>
      <c r="M503" s="20" t="str">
        <f t="shared" si="158"/>
        <v>Y</v>
      </c>
      <c r="N503" s="15" t="s">
        <v>789</v>
      </c>
      <c r="O503" s="20" t="str">
        <f t="shared" si="158"/>
        <v>N</v>
      </c>
      <c r="P503" s="15" t="s">
        <v>789</v>
      </c>
      <c r="Q503" s="20" t="str">
        <f t="shared" ref="Q503" si="206">P503</f>
        <v>N</v>
      </c>
      <c r="R503" s="26">
        <v>1</v>
      </c>
      <c r="S503" s="79" t="s">
        <v>707</v>
      </c>
      <c r="T503" s="436" t="s">
        <v>1143</v>
      </c>
      <c r="U503" s="341" t="s">
        <v>824</v>
      </c>
      <c r="V503" s="341" t="s">
        <v>818</v>
      </c>
      <c r="W503" s="341" t="s">
        <v>1114</v>
      </c>
    </row>
    <row r="504" spans="1:23" s="65" customFormat="1" ht="100.8" x14ac:dyDescent="0.3">
      <c r="A504" s="62" t="s">
        <v>362</v>
      </c>
      <c r="B504" s="72" t="s">
        <v>779</v>
      </c>
      <c r="C504" s="72" t="s">
        <v>708</v>
      </c>
      <c r="D504" s="58" t="s">
        <v>449</v>
      </c>
      <c r="E504" s="438" t="s">
        <v>1283</v>
      </c>
      <c r="F504" s="24">
        <v>1</v>
      </c>
      <c r="G504" s="26">
        <v>1</v>
      </c>
      <c r="H504" s="26" t="s">
        <v>454</v>
      </c>
      <c r="I504" s="26" t="s">
        <v>454</v>
      </c>
      <c r="J504" s="77" t="s">
        <v>454</v>
      </c>
      <c r="K504" s="77" t="s">
        <v>454</v>
      </c>
      <c r="L504" s="15" t="s">
        <v>790</v>
      </c>
      <c r="M504" s="20" t="str">
        <f t="shared" si="158"/>
        <v>Y</v>
      </c>
      <c r="N504" s="15" t="s">
        <v>789</v>
      </c>
      <c r="O504" s="20" t="str">
        <f t="shared" si="158"/>
        <v>N</v>
      </c>
      <c r="P504" s="15" t="s">
        <v>789</v>
      </c>
      <c r="Q504" s="20" t="str">
        <f t="shared" ref="Q504" si="207">P504</f>
        <v>N</v>
      </c>
      <c r="R504" s="26" t="s">
        <v>454</v>
      </c>
      <c r="S504" s="79" t="s">
        <v>672</v>
      </c>
      <c r="T504" s="421" t="s">
        <v>1262</v>
      </c>
      <c r="U504" s="407" t="s">
        <v>824</v>
      </c>
      <c r="V504" s="407" t="s">
        <v>824</v>
      </c>
      <c r="W504" s="407" t="s">
        <v>1105</v>
      </c>
    </row>
    <row r="505" spans="1:23" s="65" customFormat="1" ht="172.8" x14ac:dyDescent="0.3">
      <c r="A505" s="26" t="s">
        <v>362</v>
      </c>
      <c r="B505" s="72" t="s">
        <v>779</v>
      </c>
      <c r="C505" s="72" t="s">
        <v>708</v>
      </c>
      <c r="D505" s="58" t="s">
        <v>449</v>
      </c>
      <c r="E505" s="77" t="s">
        <v>678</v>
      </c>
      <c r="F505" s="24">
        <v>1</v>
      </c>
      <c r="G505" s="26">
        <v>3</v>
      </c>
      <c r="H505" s="26">
        <v>30</v>
      </c>
      <c r="I505" s="26" t="s">
        <v>452</v>
      </c>
      <c r="J505" s="77" t="s">
        <v>443</v>
      </c>
      <c r="K505" s="77" t="s">
        <v>1323</v>
      </c>
      <c r="L505" s="15" t="s">
        <v>790</v>
      </c>
      <c r="M505" s="20" t="str">
        <f t="shared" si="158"/>
        <v>Y</v>
      </c>
      <c r="N505" s="15" t="s">
        <v>790</v>
      </c>
      <c r="O505" s="20" t="str">
        <f t="shared" si="158"/>
        <v>Y</v>
      </c>
      <c r="P505" s="15" t="s">
        <v>789</v>
      </c>
      <c r="Q505" s="20" t="str">
        <f t="shared" ref="Q505" si="208">P505</f>
        <v>N</v>
      </c>
      <c r="R505" s="26">
        <v>1</v>
      </c>
      <c r="S505" s="79" t="s">
        <v>710</v>
      </c>
      <c r="T505" s="436" t="s">
        <v>1143</v>
      </c>
      <c r="U505" s="341" t="s">
        <v>824</v>
      </c>
      <c r="V505" s="341" t="s">
        <v>824</v>
      </c>
      <c r="W505" s="341" t="s">
        <v>824</v>
      </c>
    </row>
    <row r="506" spans="1:23" s="65" customFormat="1" ht="72" x14ac:dyDescent="0.3">
      <c r="A506" s="62" t="s">
        <v>362</v>
      </c>
      <c r="B506" s="72" t="s">
        <v>779</v>
      </c>
      <c r="C506" s="72" t="s">
        <v>708</v>
      </c>
      <c r="D506" s="58" t="s">
        <v>449</v>
      </c>
      <c r="E506" s="77" t="s">
        <v>531</v>
      </c>
      <c r="F506" s="24">
        <v>0.1</v>
      </c>
      <c r="G506" s="26">
        <v>2</v>
      </c>
      <c r="H506" s="26">
        <v>45</v>
      </c>
      <c r="I506" s="26" t="s">
        <v>452</v>
      </c>
      <c r="J506" s="77" t="s">
        <v>443</v>
      </c>
      <c r="K506" s="77" t="s">
        <v>1323</v>
      </c>
      <c r="L506" s="15" t="s">
        <v>790</v>
      </c>
      <c r="M506" s="20" t="str">
        <f t="shared" si="158"/>
        <v>Y</v>
      </c>
      <c r="N506" s="15" t="s">
        <v>790</v>
      </c>
      <c r="O506" s="20" t="str">
        <f t="shared" si="158"/>
        <v>Y</v>
      </c>
      <c r="P506" s="15" t="s">
        <v>789</v>
      </c>
      <c r="Q506" s="20" t="str">
        <f t="shared" ref="Q506" si="209">P506</f>
        <v>N</v>
      </c>
      <c r="R506" s="26">
        <v>1</v>
      </c>
      <c r="S506" s="79" t="s">
        <v>677</v>
      </c>
      <c r="T506" s="436" t="s">
        <v>1143</v>
      </c>
      <c r="U506" s="341" t="s">
        <v>824</v>
      </c>
      <c r="V506" s="341" t="s">
        <v>818</v>
      </c>
      <c r="W506" s="341" t="s">
        <v>818</v>
      </c>
    </row>
    <row r="507" spans="1:23" s="65" customFormat="1" ht="129.6" x14ac:dyDescent="0.3">
      <c r="A507" s="26" t="s">
        <v>362</v>
      </c>
      <c r="B507" s="72" t="s">
        <v>779</v>
      </c>
      <c r="C507" s="72" t="s">
        <v>708</v>
      </c>
      <c r="D507" s="58" t="s">
        <v>449</v>
      </c>
      <c r="E507" s="77" t="s">
        <v>571</v>
      </c>
      <c r="F507" s="24">
        <v>0.7</v>
      </c>
      <c r="G507" s="26">
        <v>6</v>
      </c>
      <c r="H507" s="26">
        <v>60</v>
      </c>
      <c r="I507" s="26" t="s">
        <v>452</v>
      </c>
      <c r="J507" s="77" t="s">
        <v>901</v>
      </c>
      <c r="K507" s="77" t="s">
        <v>454</v>
      </c>
      <c r="L507" s="15" t="s">
        <v>790</v>
      </c>
      <c r="M507" s="20" t="str">
        <f t="shared" si="158"/>
        <v>Y</v>
      </c>
      <c r="N507" s="15" t="s">
        <v>790</v>
      </c>
      <c r="O507" s="20" t="str">
        <f t="shared" si="158"/>
        <v>Y</v>
      </c>
      <c r="P507" s="15" t="s">
        <v>789</v>
      </c>
      <c r="Q507" s="20" t="str">
        <f t="shared" ref="Q507" si="210">P507</f>
        <v>N</v>
      </c>
      <c r="R507" s="26">
        <v>1</v>
      </c>
      <c r="S507" s="79" t="s">
        <v>711</v>
      </c>
      <c r="T507" s="347" t="s">
        <v>1105</v>
      </c>
      <c r="U507" s="341" t="s">
        <v>824</v>
      </c>
      <c r="V507" s="341" t="s">
        <v>1114</v>
      </c>
      <c r="W507" s="341" t="s">
        <v>1114</v>
      </c>
    </row>
    <row r="508" spans="1:23" s="65" customFormat="1" ht="57.6" x14ac:dyDescent="0.3">
      <c r="A508" s="62" t="s">
        <v>362</v>
      </c>
      <c r="B508" s="72" t="s">
        <v>779</v>
      </c>
      <c r="C508" s="72" t="s">
        <v>708</v>
      </c>
      <c r="D508" s="58" t="s">
        <v>449</v>
      </c>
      <c r="E508" s="77" t="s">
        <v>678</v>
      </c>
      <c r="F508" s="24">
        <v>0.1</v>
      </c>
      <c r="G508" s="26">
        <v>6</v>
      </c>
      <c r="H508" s="26">
        <v>60</v>
      </c>
      <c r="I508" s="26" t="s">
        <v>452</v>
      </c>
      <c r="J508" s="77" t="s">
        <v>433</v>
      </c>
      <c r="K508" s="77" t="s">
        <v>454</v>
      </c>
      <c r="L508" s="15" t="s">
        <v>790</v>
      </c>
      <c r="M508" s="20" t="str">
        <f t="shared" si="158"/>
        <v>Y</v>
      </c>
      <c r="N508" s="15" t="s">
        <v>790</v>
      </c>
      <c r="O508" s="20" t="str">
        <f t="shared" si="158"/>
        <v>Y</v>
      </c>
      <c r="P508" s="15" t="s">
        <v>789</v>
      </c>
      <c r="Q508" s="20" t="str">
        <f t="shared" ref="Q508" si="211">P508</f>
        <v>N</v>
      </c>
      <c r="R508" s="26">
        <v>1</v>
      </c>
      <c r="S508" s="79" t="s">
        <v>689</v>
      </c>
      <c r="T508" s="436" t="s">
        <v>1143</v>
      </c>
      <c r="U508" s="341" t="s">
        <v>824</v>
      </c>
      <c r="V508" s="341" t="s">
        <v>818</v>
      </c>
      <c r="W508" s="341" t="s">
        <v>818</v>
      </c>
    </row>
    <row r="509" spans="1:23" s="65" customFormat="1" ht="100.8" x14ac:dyDescent="0.3">
      <c r="A509" s="26" t="s">
        <v>362</v>
      </c>
      <c r="B509" s="72" t="s">
        <v>779</v>
      </c>
      <c r="C509" s="72" t="s">
        <v>708</v>
      </c>
      <c r="D509" s="58" t="s">
        <v>449</v>
      </c>
      <c r="E509" s="78" t="s">
        <v>680</v>
      </c>
      <c r="F509" s="24">
        <v>0.75</v>
      </c>
      <c r="G509" s="26">
        <v>10</v>
      </c>
      <c r="H509" s="26">
        <v>90</v>
      </c>
      <c r="I509" s="26" t="s">
        <v>452</v>
      </c>
      <c r="J509" s="77" t="s">
        <v>433</v>
      </c>
      <c r="K509" s="77" t="s">
        <v>454</v>
      </c>
      <c r="L509" s="15" t="s">
        <v>790</v>
      </c>
      <c r="M509" s="20" t="str">
        <f t="shared" si="158"/>
        <v>Y</v>
      </c>
      <c r="N509" s="15" t="s">
        <v>790</v>
      </c>
      <c r="O509" s="20" t="str">
        <f t="shared" si="158"/>
        <v>Y</v>
      </c>
      <c r="P509" s="15" t="s">
        <v>789</v>
      </c>
      <c r="Q509" s="20" t="str">
        <f t="shared" ref="Q509" si="212">P509</f>
        <v>N</v>
      </c>
      <c r="R509" s="26">
        <f>1/3</f>
        <v>0.33333333333333331</v>
      </c>
      <c r="S509" s="79" t="s">
        <v>690</v>
      </c>
      <c r="T509" s="436" t="s">
        <v>1143</v>
      </c>
      <c r="U509" s="341" t="s">
        <v>824</v>
      </c>
      <c r="V509" s="341" t="s">
        <v>818</v>
      </c>
      <c r="W509" s="341" t="s">
        <v>824</v>
      </c>
    </row>
    <row r="510" spans="1:23" s="65" customFormat="1" ht="115.2" x14ac:dyDescent="0.3">
      <c r="A510" s="62" t="s">
        <v>362</v>
      </c>
      <c r="B510" s="72" t="s">
        <v>779</v>
      </c>
      <c r="C510" s="72" t="s">
        <v>708</v>
      </c>
      <c r="D510" s="58" t="s">
        <v>449</v>
      </c>
      <c r="E510" s="78" t="s">
        <v>682</v>
      </c>
      <c r="F510" s="24">
        <v>0.1</v>
      </c>
      <c r="G510" s="26">
        <v>8</v>
      </c>
      <c r="H510" s="26">
        <v>120</v>
      </c>
      <c r="I510" s="26" t="s">
        <v>452</v>
      </c>
      <c r="J510" s="77" t="s">
        <v>443</v>
      </c>
      <c r="K510" s="77" t="s">
        <v>1324</v>
      </c>
      <c r="L510" s="15" t="s">
        <v>790</v>
      </c>
      <c r="M510" s="20" t="str">
        <f t="shared" si="158"/>
        <v>Y</v>
      </c>
      <c r="N510" s="15" t="s">
        <v>790</v>
      </c>
      <c r="O510" s="20" t="str">
        <f t="shared" si="158"/>
        <v>Y</v>
      </c>
      <c r="P510" s="15" t="s">
        <v>789</v>
      </c>
      <c r="Q510" s="20" t="str">
        <f t="shared" ref="Q510" si="213">P510</f>
        <v>N</v>
      </c>
      <c r="R510" s="26">
        <f>1/6</f>
        <v>0.16666666666666666</v>
      </c>
      <c r="S510" s="79" t="s">
        <v>691</v>
      </c>
      <c r="T510" s="435" t="s">
        <v>1145</v>
      </c>
      <c r="U510" s="341" t="s">
        <v>824</v>
      </c>
      <c r="V510" s="341" t="s">
        <v>818</v>
      </c>
      <c r="W510" s="341" t="s">
        <v>818</v>
      </c>
    </row>
    <row r="511" spans="1:23" s="65" customFormat="1" ht="144" x14ac:dyDescent="0.3">
      <c r="A511" s="26" t="s">
        <v>362</v>
      </c>
      <c r="B511" s="72" t="s">
        <v>779</v>
      </c>
      <c r="C511" s="72" t="s">
        <v>708</v>
      </c>
      <c r="D511" s="58" t="s">
        <v>449</v>
      </c>
      <c r="E511" s="438" t="s">
        <v>1288</v>
      </c>
      <c r="F511" s="24">
        <v>0.5</v>
      </c>
      <c r="G511" s="26">
        <v>15</v>
      </c>
      <c r="H511" s="26">
        <v>60</v>
      </c>
      <c r="I511" s="26" t="s">
        <v>452</v>
      </c>
      <c r="J511" s="77" t="s">
        <v>902</v>
      </c>
      <c r="K511" s="77" t="s">
        <v>454</v>
      </c>
      <c r="L511" s="15" t="s">
        <v>790</v>
      </c>
      <c r="M511" s="20" t="str">
        <f t="shared" si="158"/>
        <v>Y</v>
      </c>
      <c r="N511" s="15" t="s">
        <v>789</v>
      </c>
      <c r="O511" s="20" t="str">
        <f t="shared" si="158"/>
        <v>N</v>
      </c>
      <c r="P511" s="15" t="s">
        <v>789</v>
      </c>
      <c r="Q511" s="20" t="str">
        <f t="shared" ref="Q511" si="214">P511</f>
        <v>N</v>
      </c>
      <c r="R511" s="26">
        <v>1</v>
      </c>
      <c r="S511" s="79" t="s">
        <v>692</v>
      </c>
      <c r="T511" s="435" t="s">
        <v>1145</v>
      </c>
      <c r="U511" s="341" t="s">
        <v>824</v>
      </c>
      <c r="V511" s="341" t="s">
        <v>818</v>
      </c>
      <c r="W511" s="341" t="s">
        <v>1114</v>
      </c>
    </row>
    <row r="512" spans="1:23" s="65" customFormat="1" ht="100.8" x14ac:dyDescent="0.3">
      <c r="A512" s="15" t="s">
        <v>364</v>
      </c>
      <c r="B512" s="72" t="s">
        <v>779</v>
      </c>
      <c r="C512" s="72" t="s">
        <v>712</v>
      </c>
      <c r="D512" s="58" t="s">
        <v>449</v>
      </c>
      <c r="E512" s="415" t="s">
        <v>1283</v>
      </c>
      <c r="F512" s="16">
        <v>1</v>
      </c>
      <c r="G512" s="15">
        <v>1</v>
      </c>
      <c r="H512" s="15" t="s">
        <v>454</v>
      </c>
      <c r="I512" s="15" t="s">
        <v>454</v>
      </c>
      <c r="J512" s="73" t="s">
        <v>454</v>
      </c>
      <c r="K512" s="73" t="s">
        <v>454</v>
      </c>
      <c r="L512" s="15" t="s">
        <v>790</v>
      </c>
      <c r="M512" s="20" t="str">
        <f t="shared" si="158"/>
        <v>Y</v>
      </c>
      <c r="N512" s="15" t="s">
        <v>789</v>
      </c>
      <c r="O512" s="20" t="str">
        <f t="shared" si="158"/>
        <v>N</v>
      </c>
      <c r="P512" s="15" t="s">
        <v>789</v>
      </c>
      <c r="Q512" s="20" t="str">
        <f t="shared" ref="Q512" si="215">P512</f>
        <v>N</v>
      </c>
      <c r="R512" s="15" t="s">
        <v>454</v>
      </c>
      <c r="S512" s="323" t="s">
        <v>672</v>
      </c>
      <c r="T512" s="421" t="s">
        <v>1262</v>
      </c>
      <c r="U512" s="407" t="s">
        <v>824</v>
      </c>
      <c r="V512" s="407" t="s">
        <v>824</v>
      </c>
      <c r="W512" s="407" t="s">
        <v>1105</v>
      </c>
    </row>
    <row r="513" spans="1:23" s="65" customFormat="1" ht="172.8" x14ac:dyDescent="0.3">
      <c r="A513" s="15" t="s">
        <v>364</v>
      </c>
      <c r="B513" s="72" t="s">
        <v>779</v>
      </c>
      <c r="C513" s="72" t="s">
        <v>712</v>
      </c>
      <c r="D513" s="58" t="s">
        <v>449</v>
      </c>
      <c r="E513" s="73" t="s">
        <v>678</v>
      </c>
      <c r="F513" s="16">
        <v>1</v>
      </c>
      <c r="G513" s="15">
        <v>3</v>
      </c>
      <c r="H513" s="15">
        <v>30</v>
      </c>
      <c r="I513" s="15" t="s">
        <v>452</v>
      </c>
      <c r="J513" s="73" t="s">
        <v>443</v>
      </c>
      <c r="K513" s="77" t="s">
        <v>1323</v>
      </c>
      <c r="L513" s="15" t="s">
        <v>790</v>
      </c>
      <c r="M513" s="20" t="str">
        <f t="shared" si="158"/>
        <v>Y</v>
      </c>
      <c r="N513" s="15" t="s">
        <v>790</v>
      </c>
      <c r="O513" s="20" t="str">
        <f t="shared" si="158"/>
        <v>Y</v>
      </c>
      <c r="P513" s="15" t="s">
        <v>789</v>
      </c>
      <c r="Q513" s="20" t="str">
        <f t="shared" ref="Q513" si="216">P513</f>
        <v>N</v>
      </c>
      <c r="R513" s="15">
        <v>1</v>
      </c>
      <c r="S513" s="323" t="s">
        <v>710</v>
      </c>
      <c r="T513" s="347" t="s">
        <v>1105</v>
      </c>
      <c r="U513" s="341" t="s">
        <v>824</v>
      </c>
      <c r="V513" s="341" t="s">
        <v>824</v>
      </c>
      <c r="W513" s="341" t="s">
        <v>824</v>
      </c>
    </row>
    <row r="514" spans="1:23" s="65" customFormat="1" ht="72" x14ac:dyDescent="0.3">
      <c r="A514" s="15" t="s">
        <v>364</v>
      </c>
      <c r="B514" s="72" t="s">
        <v>779</v>
      </c>
      <c r="C514" s="72" t="s">
        <v>712</v>
      </c>
      <c r="D514" s="58" t="s">
        <v>449</v>
      </c>
      <c r="E514" s="73" t="s">
        <v>531</v>
      </c>
      <c r="F514" s="16">
        <v>0.1</v>
      </c>
      <c r="G514" s="15">
        <v>2</v>
      </c>
      <c r="H514" s="15">
        <v>45</v>
      </c>
      <c r="I514" s="15" t="s">
        <v>452</v>
      </c>
      <c r="J514" s="73" t="s">
        <v>443</v>
      </c>
      <c r="K514" s="77" t="s">
        <v>1323</v>
      </c>
      <c r="L514" s="15" t="s">
        <v>790</v>
      </c>
      <c r="M514" s="20" t="str">
        <f t="shared" si="158"/>
        <v>Y</v>
      </c>
      <c r="N514" s="15" t="s">
        <v>790</v>
      </c>
      <c r="O514" s="20" t="str">
        <f t="shared" si="158"/>
        <v>Y</v>
      </c>
      <c r="P514" s="15" t="s">
        <v>789</v>
      </c>
      <c r="Q514" s="20" t="str">
        <f t="shared" ref="Q514" si="217">P514</f>
        <v>N</v>
      </c>
      <c r="R514" s="15">
        <v>1</v>
      </c>
      <c r="S514" s="323" t="s">
        <v>677</v>
      </c>
      <c r="T514" s="435" t="s">
        <v>1146</v>
      </c>
      <c r="U514" s="341" t="s">
        <v>824</v>
      </c>
      <c r="V514" s="341" t="s">
        <v>818</v>
      </c>
      <c r="W514" s="341" t="s">
        <v>818</v>
      </c>
    </row>
    <row r="515" spans="1:23" s="65" customFormat="1" ht="115.2" x14ac:dyDescent="0.3">
      <c r="A515" s="15" t="s">
        <v>364</v>
      </c>
      <c r="B515" s="72" t="s">
        <v>779</v>
      </c>
      <c r="C515" s="72" t="s">
        <v>712</v>
      </c>
      <c r="D515" s="58" t="s">
        <v>449</v>
      </c>
      <c r="E515" s="73" t="s">
        <v>571</v>
      </c>
      <c r="F515" s="16">
        <v>0.05</v>
      </c>
      <c r="G515" s="15">
        <v>6</v>
      </c>
      <c r="H515" s="26">
        <v>60</v>
      </c>
      <c r="I515" s="26" t="s">
        <v>452</v>
      </c>
      <c r="J515" s="77" t="s">
        <v>901</v>
      </c>
      <c r="K515" s="77" t="s">
        <v>454</v>
      </c>
      <c r="L515" s="15" t="s">
        <v>790</v>
      </c>
      <c r="M515" s="20" t="str">
        <f t="shared" si="158"/>
        <v>Y</v>
      </c>
      <c r="N515" s="15" t="s">
        <v>790</v>
      </c>
      <c r="O515" s="20" t="str">
        <f t="shared" si="158"/>
        <v>Y</v>
      </c>
      <c r="P515" s="15" t="s">
        <v>789</v>
      </c>
      <c r="Q515" s="20" t="str">
        <f t="shared" ref="Q515" si="218">P515</f>
        <v>N</v>
      </c>
      <c r="R515" s="26">
        <v>1</v>
      </c>
      <c r="S515" s="323" t="s">
        <v>702</v>
      </c>
      <c r="T515" s="434" t="s">
        <v>1099</v>
      </c>
      <c r="U515" s="341" t="s">
        <v>821</v>
      </c>
      <c r="V515" s="341" t="s">
        <v>1114</v>
      </c>
      <c r="W515" s="341" t="s">
        <v>1114</v>
      </c>
    </row>
    <row r="516" spans="1:23" s="65" customFormat="1" ht="43.2" x14ac:dyDescent="0.3">
      <c r="A516" s="15" t="s">
        <v>364</v>
      </c>
      <c r="B516" s="72" t="s">
        <v>779</v>
      </c>
      <c r="C516" s="72" t="s">
        <v>712</v>
      </c>
      <c r="D516" s="58" t="s">
        <v>449</v>
      </c>
      <c r="E516" s="73" t="s">
        <v>678</v>
      </c>
      <c r="F516" s="16">
        <v>0.1</v>
      </c>
      <c r="G516" s="15">
        <v>6</v>
      </c>
      <c r="H516" s="15">
        <v>60</v>
      </c>
      <c r="I516" s="15" t="s">
        <v>452</v>
      </c>
      <c r="J516" s="77" t="s">
        <v>433</v>
      </c>
      <c r="K516" s="73" t="s">
        <v>454</v>
      </c>
      <c r="L516" s="15" t="s">
        <v>790</v>
      </c>
      <c r="M516" s="20" t="str">
        <f t="shared" si="158"/>
        <v>Y</v>
      </c>
      <c r="N516" s="15" t="s">
        <v>790</v>
      </c>
      <c r="O516" s="20" t="str">
        <f t="shared" si="158"/>
        <v>Y</v>
      </c>
      <c r="P516" s="15" t="s">
        <v>789</v>
      </c>
      <c r="Q516" s="20" t="str">
        <f t="shared" ref="Q516" si="219">P516</f>
        <v>N</v>
      </c>
      <c r="R516" s="15">
        <v>1</v>
      </c>
      <c r="S516" s="323" t="s">
        <v>689</v>
      </c>
      <c r="T516" s="347" t="s">
        <v>1105</v>
      </c>
      <c r="U516" s="341" t="s">
        <v>824</v>
      </c>
      <c r="V516" s="341" t="s">
        <v>818</v>
      </c>
      <c r="W516" s="341" t="s">
        <v>818</v>
      </c>
    </row>
    <row r="517" spans="1:23" s="65" customFormat="1" ht="100.8" x14ac:dyDescent="0.3">
      <c r="A517" s="15" t="s">
        <v>364</v>
      </c>
      <c r="B517" s="72" t="s">
        <v>779</v>
      </c>
      <c r="C517" s="72" t="s">
        <v>712</v>
      </c>
      <c r="D517" s="58" t="s">
        <v>449</v>
      </c>
      <c r="E517" s="72" t="s">
        <v>680</v>
      </c>
      <c r="F517" s="16">
        <v>0.75</v>
      </c>
      <c r="G517" s="15">
        <v>10</v>
      </c>
      <c r="H517" s="15">
        <v>90</v>
      </c>
      <c r="I517" s="15" t="s">
        <v>452</v>
      </c>
      <c r="J517" s="77" t="s">
        <v>433</v>
      </c>
      <c r="K517" s="73" t="s">
        <v>454</v>
      </c>
      <c r="L517" s="15" t="s">
        <v>790</v>
      </c>
      <c r="M517" s="20" t="str">
        <f t="shared" si="158"/>
        <v>Y</v>
      </c>
      <c r="N517" s="15" t="s">
        <v>790</v>
      </c>
      <c r="O517" s="20" t="str">
        <f t="shared" si="158"/>
        <v>Y</v>
      </c>
      <c r="P517" s="15" t="s">
        <v>789</v>
      </c>
      <c r="Q517" s="20" t="str">
        <f t="shared" ref="Q517" si="220">P517</f>
        <v>N</v>
      </c>
      <c r="R517" s="15">
        <f>1/3</f>
        <v>0.33333333333333331</v>
      </c>
      <c r="S517" s="323" t="s">
        <v>690</v>
      </c>
      <c r="T517" s="435" t="s">
        <v>1146</v>
      </c>
      <c r="U517" s="341" t="s">
        <v>824</v>
      </c>
      <c r="V517" s="341" t="s">
        <v>818</v>
      </c>
      <c r="W517" s="341" t="s">
        <v>824</v>
      </c>
    </row>
    <row r="518" spans="1:23" s="65" customFormat="1" ht="115.2" x14ac:dyDescent="0.3">
      <c r="A518" s="15" t="s">
        <v>364</v>
      </c>
      <c r="B518" s="72" t="s">
        <v>779</v>
      </c>
      <c r="C518" s="72" t="s">
        <v>712</v>
      </c>
      <c r="D518" s="58" t="s">
        <v>449</v>
      </c>
      <c r="E518" s="72" t="s">
        <v>682</v>
      </c>
      <c r="F518" s="16">
        <v>0.1</v>
      </c>
      <c r="G518" s="15">
        <v>8</v>
      </c>
      <c r="H518" s="15">
        <v>120</v>
      </c>
      <c r="I518" s="15" t="s">
        <v>452</v>
      </c>
      <c r="J518" s="77" t="s">
        <v>443</v>
      </c>
      <c r="K518" s="77" t="s">
        <v>1324</v>
      </c>
      <c r="L518" s="15" t="s">
        <v>790</v>
      </c>
      <c r="M518" s="20" t="str">
        <f t="shared" si="158"/>
        <v>Y</v>
      </c>
      <c r="N518" s="15" t="s">
        <v>790</v>
      </c>
      <c r="O518" s="20" t="str">
        <f t="shared" si="158"/>
        <v>Y</v>
      </c>
      <c r="P518" s="15" t="s">
        <v>789</v>
      </c>
      <c r="Q518" s="20" t="str">
        <f t="shared" ref="Q518" si="221">P518</f>
        <v>N</v>
      </c>
      <c r="R518" s="15">
        <f>1/6</f>
        <v>0.16666666666666666</v>
      </c>
      <c r="S518" s="323" t="s">
        <v>691</v>
      </c>
      <c r="T518" s="435" t="s">
        <v>1146</v>
      </c>
      <c r="U518" s="341" t="s">
        <v>824</v>
      </c>
      <c r="V518" s="341" t="s">
        <v>818</v>
      </c>
      <c r="W518" s="341" t="s">
        <v>818</v>
      </c>
    </row>
    <row r="519" spans="1:23" s="65" customFormat="1" ht="72" x14ac:dyDescent="0.3">
      <c r="A519" s="15" t="s">
        <v>364</v>
      </c>
      <c r="B519" s="72" t="s">
        <v>779</v>
      </c>
      <c r="C519" s="72" t="s">
        <v>712</v>
      </c>
      <c r="D519" s="58" t="s">
        <v>449</v>
      </c>
      <c r="E519" s="438" t="s">
        <v>1288</v>
      </c>
      <c r="F519" s="16">
        <v>0.5</v>
      </c>
      <c r="G519" s="15">
        <v>15</v>
      </c>
      <c r="H519" s="15">
        <v>60</v>
      </c>
      <c r="I519" s="15" t="s">
        <v>452</v>
      </c>
      <c r="J519" s="77" t="s">
        <v>902</v>
      </c>
      <c r="K519" s="73" t="s">
        <v>454</v>
      </c>
      <c r="L519" s="15" t="s">
        <v>790</v>
      </c>
      <c r="M519" s="20" t="str">
        <f t="shared" si="158"/>
        <v>Y</v>
      </c>
      <c r="N519" s="15" t="s">
        <v>789</v>
      </c>
      <c r="O519" s="20" t="str">
        <f t="shared" si="158"/>
        <v>N</v>
      </c>
      <c r="P519" s="15" t="s">
        <v>789</v>
      </c>
      <c r="Q519" s="20" t="str">
        <f t="shared" ref="Q519" si="222">P519</f>
        <v>N</v>
      </c>
      <c r="R519" s="15">
        <v>1</v>
      </c>
      <c r="S519" s="323" t="s">
        <v>707</v>
      </c>
      <c r="T519" s="435" t="s">
        <v>1146</v>
      </c>
      <c r="U519" s="341" t="s">
        <v>824</v>
      </c>
      <c r="V519" s="341" t="s">
        <v>818</v>
      </c>
      <c r="W519" s="341" t="s">
        <v>1114</v>
      </c>
    </row>
    <row r="520" spans="1:23" s="65" customFormat="1" ht="86.4" x14ac:dyDescent="0.3">
      <c r="A520" s="62" t="s">
        <v>9</v>
      </c>
      <c r="B520" s="72" t="s">
        <v>779</v>
      </c>
      <c r="C520" s="72" t="s">
        <v>713</v>
      </c>
      <c r="D520" s="58" t="s">
        <v>449</v>
      </c>
      <c r="E520" s="438" t="s">
        <v>1283</v>
      </c>
      <c r="F520" s="24">
        <v>0.2</v>
      </c>
      <c r="G520" s="26">
        <v>1</v>
      </c>
      <c r="H520" s="26" t="s">
        <v>454</v>
      </c>
      <c r="I520" s="26" t="s">
        <v>454</v>
      </c>
      <c r="J520" s="77" t="s">
        <v>454</v>
      </c>
      <c r="K520" s="77" t="s">
        <v>454</v>
      </c>
      <c r="L520" s="15" t="s">
        <v>790</v>
      </c>
      <c r="M520" s="20" t="str">
        <f t="shared" ref="M520:O547" si="223">L520</f>
        <v>Y</v>
      </c>
      <c r="N520" s="15" t="s">
        <v>789</v>
      </c>
      <c r="O520" s="20" t="str">
        <f t="shared" si="223"/>
        <v>N</v>
      </c>
      <c r="P520" s="15" t="s">
        <v>789</v>
      </c>
      <c r="Q520" s="20" t="str">
        <f t="shared" ref="Q520" si="224">P520</f>
        <v>N</v>
      </c>
      <c r="R520" s="26" t="s">
        <v>454</v>
      </c>
      <c r="S520" s="79" t="s">
        <v>697</v>
      </c>
      <c r="T520" s="324" t="s">
        <v>1053</v>
      </c>
      <c r="U520" s="407" t="s">
        <v>818</v>
      </c>
      <c r="V520" s="407" t="s">
        <v>824</v>
      </c>
      <c r="W520" s="407" t="s">
        <v>1105</v>
      </c>
    </row>
    <row r="521" spans="1:23" s="65" customFormat="1" ht="100.8" x14ac:dyDescent="0.3">
      <c r="A521" s="62" t="s">
        <v>9</v>
      </c>
      <c r="B521" s="72" t="s">
        <v>779</v>
      </c>
      <c r="C521" s="72" t="s">
        <v>713</v>
      </c>
      <c r="D521" s="58" t="s">
        <v>449</v>
      </c>
      <c r="E521" s="77" t="s">
        <v>678</v>
      </c>
      <c r="F521" s="24">
        <v>1</v>
      </c>
      <c r="G521" s="26">
        <v>3</v>
      </c>
      <c r="H521" s="26">
        <v>30</v>
      </c>
      <c r="I521" s="26" t="s">
        <v>452</v>
      </c>
      <c r="J521" s="77" t="s">
        <v>443</v>
      </c>
      <c r="K521" s="77" t="s">
        <v>1323</v>
      </c>
      <c r="L521" s="15" t="s">
        <v>790</v>
      </c>
      <c r="M521" s="20" t="str">
        <f t="shared" si="223"/>
        <v>Y</v>
      </c>
      <c r="N521" s="15" t="s">
        <v>790</v>
      </c>
      <c r="O521" s="20" t="str">
        <f t="shared" si="223"/>
        <v>Y</v>
      </c>
      <c r="P521" s="15" t="s">
        <v>789</v>
      </c>
      <c r="Q521" s="20" t="str">
        <f t="shared" ref="Q521" si="225">P521</f>
        <v>N</v>
      </c>
      <c r="R521" s="26">
        <v>1</v>
      </c>
      <c r="S521" s="79" t="s">
        <v>715</v>
      </c>
      <c r="T521" s="437" t="s">
        <v>1105</v>
      </c>
      <c r="U521" s="341" t="s">
        <v>824</v>
      </c>
      <c r="V521" s="341" t="s">
        <v>824</v>
      </c>
      <c r="W521" s="341" t="s">
        <v>824</v>
      </c>
    </row>
    <row r="522" spans="1:23" s="65" customFormat="1" ht="72" x14ac:dyDescent="0.3">
      <c r="A522" s="62" t="s">
        <v>9</v>
      </c>
      <c r="B522" s="72" t="s">
        <v>779</v>
      </c>
      <c r="C522" s="72" t="s">
        <v>713</v>
      </c>
      <c r="D522" s="58" t="s">
        <v>449</v>
      </c>
      <c r="E522" s="77" t="s">
        <v>531</v>
      </c>
      <c r="F522" s="24">
        <v>0.1</v>
      </c>
      <c r="G522" s="26">
        <v>2</v>
      </c>
      <c r="H522" s="26">
        <v>45</v>
      </c>
      <c r="I522" s="26" t="s">
        <v>452</v>
      </c>
      <c r="J522" s="77" t="s">
        <v>443</v>
      </c>
      <c r="K522" s="77" t="s">
        <v>1323</v>
      </c>
      <c r="L522" s="15" t="s">
        <v>790</v>
      </c>
      <c r="M522" s="20" t="str">
        <f t="shared" si="223"/>
        <v>Y</v>
      </c>
      <c r="N522" s="15" t="s">
        <v>790</v>
      </c>
      <c r="O522" s="20" t="str">
        <f t="shared" si="223"/>
        <v>Y</v>
      </c>
      <c r="P522" s="15" t="s">
        <v>789</v>
      </c>
      <c r="Q522" s="20" t="str">
        <f t="shared" ref="Q522" si="226">P522</f>
        <v>N</v>
      </c>
      <c r="R522" s="26">
        <v>1</v>
      </c>
      <c r="S522" s="79" t="s">
        <v>677</v>
      </c>
      <c r="T522" s="435" t="s">
        <v>1144</v>
      </c>
      <c r="U522" s="341" t="s">
        <v>824</v>
      </c>
      <c r="V522" s="341" t="s">
        <v>818</v>
      </c>
      <c r="W522" s="341" t="s">
        <v>818</v>
      </c>
    </row>
    <row r="523" spans="1:23" s="65" customFormat="1" ht="43.2" x14ac:dyDescent="0.3">
      <c r="A523" s="62" t="s">
        <v>9</v>
      </c>
      <c r="B523" s="72" t="s">
        <v>779</v>
      </c>
      <c r="C523" s="72" t="s">
        <v>713</v>
      </c>
      <c r="D523" s="58" t="s">
        <v>449</v>
      </c>
      <c r="E523" s="77" t="s">
        <v>571</v>
      </c>
      <c r="F523" s="24">
        <v>0.3</v>
      </c>
      <c r="G523" s="26">
        <v>6</v>
      </c>
      <c r="H523" s="26">
        <v>60</v>
      </c>
      <c r="I523" s="26" t="s">
        <v>452</v>
      </c>
      <c r="J523" s="77" t="s">
        <v>583</v>
      </c>
      <c r="K523" s="77" t="s">
        <v>454</v>
      </c>
      <c r="L523" s="15" t="s">
        <v>790</v>
      </c>
      <c r="M523" s="20" t="str">
        <f t="shared" si="223"/>
        <v>Y</v>
      </c>
      <c r="N523" s="15" t="s">
        <v>790</v>
      </c>
      <c r="O523" s="20" t="str">
        <f t="shared" si="223"/>
        <v>Y</v>
      </c>
      <c r="P523" s="15" t="s">
        <v>789</v>
      </c>
      <c r="Q523" s="20" t="str">
        <f t="shared" ref="Q523" si="227">P523</f>
        <v>N</v>
      </c>
      <c r="R523" s="26">
        <v>1</v>
      </c>
      <c r="S523" s="79" t="s">
        <v>702</v>
      </c>
      <c r="T523" s="347" t="s">
        <v>1105</v>
      </c>
      <c r="U523" s="341" t="s">
        <v>824</v>
      </c>
      <c r="V523" s="341" t="s">
        <v>824</v>
      </c>
      <c r="W523" s="341" t="s">
        <v>824</v>
      </c>
    </row>
    <row r="524" spans="1:23" s="65" customFormat="1" ht="57.6" x14ac:dyDescent="0.3">
      <c r="A524" s="62" t="s">
        <v>9</v>
      </c>
      <c r="B524" s="72" t="s">
        <v>779</v>
      </c>
      <c r="C524" s="72" t="s">
        <v>713</v>
      </c>
      <c r="D524" s="58" t="s">
        <v>449</v>
      </c>
      <c r="E524" s="77" t="s">
        <v>678</v>
      </c>
      <c r="F524" s="24">
        <v>0.1</v>
      </c>
      <c r="G524" s="26">
        <v>6</v>
      </c>
      <c r="H524" s="26">
        <v>60</v>
      </c>
      <c r="I524" s="26" t="s">
        <v>452</v>
      </c>
      <c r="J524" s="77" t="s">
        <v>433</v>
      </c>
      <c r="K524" s="77" t="s">
        <v>454</v>
      </c>
      <c r="L524" s="15" t="s">
        <v>790</v>
      </c>
      <c r="M524" s="20" t="str">
        <f t="shared" si="223"/>
        <v>Y</v>
      </c>
      <c r="N524" s="15" t="s">
        <v>790</v>
      </c>
      <c r="O524" s="20" t="str">
        <f t="shared" si="223"/>
        <v>Y</v>
      </c>
      <c r="P524" s="15" t="s">
        <v>789</v>
      </c>
      <c r="Q524" s="20" t="str">
        <f t="shared" ref="Q524" si="228">P524</f>
        <v>N</v>
      </c>
      <c r="R524" s="26">
        <v>1</v>
      </c>
      <c r="S524" s="79" t="s">
        <v>689</v>
      </c>
      <c r="T524" s="435" t="s">
        <v>1144</v>
      </c>
      <c r="U524" s="341" t="s">
        <v>824</v>
      </c>
      <c r="V524" s="341" t="s">
        <v>818</v>
      </c>
      <c r="W524" s="341" t="s">
        <v>818</v>
      </c>
    </row>
    <row r="525" spans="1:23" s="65" customFormat="1" ht="100.8" x14ac:dyDescent="0.3">
      <c r="A525" s="62" t="s">
        <v>9</v>
      </c>
      <c r="B525" s="72" t="s">
        <v>779</v>
      </c>
      <c r="C525" s="72" t="s">
        <v>713</v>
      </c>
      <c r="D525" s="58" t="s">
        <v>449</v>
      </c>
      <c r="E525" s="78" t="s">
        <v>680</v>
      </c>
      <c r="F525" s="24">
        <v>0.5</v>
      </c>
      <c r="G525" s="26">
        <v>10</v>
      </c>
      <c r="H525" s="26">
        <v>90</v>
      </c>
      <c r="I525" s="26" t="s">
        <v>452</v>
      </c>
      <c r="J525" s="77" t="s">
        <v>433</v>
      </c>
      <c r="K525" s="77" t="s">
        <v>454</v>
      </c>
      <c r="L525" s="15" t="s">
        <v>790</v>
      </c>
      <c r="M525" s="20" t="str">
        <f t="shared" si="223"/>
        <v>Y</v>
      </c>
      <c r="N525" s="15" t="s">
        <v>790</v>
      </c>
      <c r="O525" s="20" t="str">
        <f t="shared" si="223"/>
        <v>Y</v>
      </c>
      <c r="P525" s="15" t="s">
        <v>789</v>
      </c>
      <c r="Q525" s="20" t="str">
        <f t="shared" ref="Q525" si="229">P525</f>
        <v>N</v>
      </c>
      <c r="R525" s="26">
        <f>1/3</f>
        <v>0.33333333333333331</v>
      </c>
      <c r="S525" s="79" t="s">
        <v>690</v>
      </c>
      <c r="T525" s="435" t="s">
        <v>1146</v>
      </c>
      <c r="U525" s="341" t="s">
        <v>824</v>
      </c>
      <c r="V525" s="341" t="s">
        <v>818</v>
      </c>
      <c r="W525" s="341" t="s">
        <v>824</v>
      </c>
    </row>
    <row r="526" spans="1:23" s="65" customFormat="1" ht="115.2" x14ac:dyDescent="0.3">
      <c r="A526" s="62" t="s">
        <v>9</v>
      </c>
      <c r="B526" s="72" t="s">
        <v>779</v>
      </c>
      <c r="C526" s="72" t="s">
        <v>713</v>
      </c>
      <c r="D526" s="58" t="s">
        <v>449</v>
      </c>
      <c r="E526" s="78" t="s">
        <v>682</v>
      </c>
      <c r="F526" s="24">
        <v>0.1</v>
      </c>
      <c r="G526" s="26">
        <v>8</v>
      </c>
      <c r="H526" s="26">
        <v>120</v>
      </c>
      <c r="I526" s="26" t="s">
        <v>452</v>
      </c>
      <c r="J526" s="77" t="s">
        <v>443</v>
      </c>
      <c r="K526" s="77" t="s">
        <v>1324</v>
      </c>
      <c r="L526" s="15" t="s">
        <v>790</v>
      </c>
      <c r="M526" s="20" t="str">
        <f t="shared" si="223"/>
        <v>Y</v>
      </c>
      <c r="N526" s="15" t="s">
        <v>790</v>
      </c>
      <c r="O526" s="20" t="str">
        <f t="shared" si="223"/>
        <v>Y</v>
      </c>
      <c r="P526" s="15" t="s">
        <v>789</v>
      </c>
      <c r="Q526" s="20" t="str">
        <f t="shared" ref="Q526" si="230">P526</f>
        <v>N</v>
      </c>
      <c r="R526" s="26">
        <f>1/6</f>
        <v>0.16666666666666666</v>
      </c>
      <c r="S526" s="79" t="s">
        <v>691</v>
      </c>
      <c r="T526" s="435" t="s">
        <v>1144</v>
      </c>
      <c r="U526" s="341" t="s">
        <v>824</v>
      </c>
      <c r="V526" s="341" t="s">
        <v>818</v>
      </c>
      <c r="W526" s="341" t="s">
        <v>818</v>
      </c>
    </row>
    <row r="527" spans="1:23" s="65" customFormat="1" ht="72" x14ac:dyDescent="0.3">
      <c r="A527" s="62" t="s">
        <v>9</v>
      </c>
      <c r="B527" s="72" t="s">
        <v>779</v>
      </c>
      <c r="C527" s="72" t="s">
        <v>713</v>
      </c>
      <c r="D527" s="58" t="s">
        <v>449</v>
      </c>
      <c r="E527" s="438" t="s">
        <v>1288</v>
      </c>
      <c r="F527" s="24">
        <v>0.5</v>
      </c>
      <c r="G527" s="26">
        <v>15</v>
      </c>
      <c r="H527" s="26">
        <v>60</v>
      </c>
      <c r="I527" s="26" t="s">
        <v>452</v>
      </c>
      <c r="J527" s="77" t="s">
        <v>902</v>
      </c>
      <c r="K527" s="77" t="s">
        <v>454</v>
      </c>
      <c r="L527" s="15" t="s">
        <v>790</v>
      </c>
      <c r="M527" s="20" t="str">
        <f t="shared" si="223"/>
        <v>Y</v>
      </c>
      <c r="N527" s="15" t="s">
        <v>789</v>
      </c>
      <c r="O527" s="20" t="str">
        <f t="shared" si="223"/>
        <v>N</v>
      </c>
      <c r="P527" s="15" t="s">
        <v>789</v>
      </c>
      <c r="Q527" s="20" t="str">
        <f t="shared" ref="Q527" si="231">P527</f>
        <v>N</v>
      </c>
      <c r="R527" s="26">
        <v>1</v>
      </c>
      <c r="S527" s="79" t="s">
        <v>707</v>
      </c>
      <c r="T527" s="435" t="s">
        <v>1144</v>
      </c>
      <c r="U527" s="341" t="s">
        <v>824</v>
      </c>
      <c r="V527" s="341" t="s">
        <v>818</v>
      </c>
      <c r="W527" s="341" t="s">
        <v>1114</v>
      </c>
    </row>
    <row r="528" spans="1:23" s="65" customFormat="1" ht="273.60000000000002" x14ac:dyDescent="0.3">
      <c r="A528" s="117" t="s">
        <v>850</v>
      </c>
      <c r="B528" s="72" t="s">
        <v>716</v>
      </c>
      <c r="C528" s="120" t="s">
        <v>716</v>
      </c>
      <c r="D528" s="58" t="s">
        <v>449</v>
      </c>
      <c r="E528" s="415" t="s">
        <v>1281</v>
      </c>
      <c r="F528" s="24">
        <v>1</v>
      </c>
      <c r="G528" s="26">
        <v>2</v>
      </c>
      <c r="H528" s="26">
        <v>60</v>
      </c>
      <c r="I528" s="26" t="s">
        <v>452</v>
      </c>
      <c r="J528" s="73" t="s">
        <v>453</v>
      </c>
      <c r="K528" s="77" t="s">
        <v>454</v>
      </c>
      <c r="L528" s="15" t="s">
        <v>790</v>
      </c>
      <c r="M528" s="20" t="str">
        <f t="shared" si="223"/>
        <v>Y</v>
      </c>
      <c r="N528" s="15" t="s">
        <v>790</v>
      </c>
      <c r="O528" s="20" t="str">
        <f t="shared" si="223"/>
        <v>Y</v>
      </c>
      <c r="P528" s="15" t="s">
        <v>789</v>
      </c>
      <c r="Q528" s="20" t="str">
        <f t="shared" ref="Q528" si="232">P528</f>
        <v>N</v>
      </c>
      <c r="R528" s="26">
        <v>0.1</v>
      </c>
      <c r="S528" s="79" t="s">
        <v>1102</v>
      </c>
      <c r="T528" s="347" t="s">
        <v>1105</v>
      </c>
      <c r="U528" s="341" t="s">
        <v>824</v>
      </c>
      <c r="V528" s="341" t="s">
        <v>824</v>
      </c>
      <c r="W528" s="341" t="s">
        <v>824</v>
      </c>
    </row>
    <row r="529" spans="1:23" s="65" customFormat="1" ht="86.4" x14ac:dyDescent="0.3">
      <c r="A529" s="117" t="s">
        <v>850</v>
      </c>
      <c r="B529" s="72" t="s">
        <v>716</v>
      </c>
      <c r="C529" s="120" t="s">
        <v>716</v>
      </c>
      <c r="D529" s="58" t="s">
        <v>449</v>
      </c>
      <c r="E529" s="77" t="s">
        <v>1283</v>
      </c>
      <c r="F529" s="24">
        <v>0.1</v>
      </c>
      <c r="G529" s="26">
        <v>1</v>
      </c>
      <c r="H529" s="26" t="s">
        <v>454</v>
      </c>
      <c r="I529" s="26" t="s">
        <v>454</v>
      </c>
      <c r="J529" s="77" t="s">
        <v>454</v>
      </c>
      <c r="K529" s="77" t="s">
        <v>454</v>
      </c>
      <c r="L529" s="15" t="s">
        <v>790</v>
      </c>
      <c r="M529" s="20" t="str">
        <f t="shared" si="223"/>
        <v>Y</v>
      </c>
      <c r="N529" s="15" t="s">
        <v>789</v>
      </c>
      <c r="O529" s="20" t="str">
        <f t="shared" si="223"/>
        <v>N</v>
      </c>
      <c r="P529" s="15" t="s">
        <v>789</v>
      </c>
      <c r="Q529" s="20" t="str">
        <f t="shared" ref="Q529" si="233">P529</f>
        <v>N</v>
      </c>
      <c r="R529" s="26" t="s">
        <v>454</v>
      </c>
      <c r="S529" s="79" t="s">
        <v>672</v>
      </c>
      <c r="T529" s="324" t="s">
        <v>1053</v>
      </c>
      <c r="U529" s="407" t="s">
        <v>824</v>
      </c>
      <c r="V529" s="407" t="s">
        <v>824</v>
      </c>
      <c r="W529" s="407" t="s">
        <v>1105</v>
      </c>
    </row>
    <row r="530" spans="1:23" s="65" customFormat="1" ht="72" x14ac:dyDescent="0.3">
      <c r="A530" s="117" t="s">
        <v>850</v>
      </c>
      <c r="B530" s="72" t="s">
        <v>716</v>
      </c>
      <c r="C530" s="120" t="s">
        <v>716</v>
      </c>
      <c r="D530" s="58" t="s">
        <v>449</v>
      </c>
      <c r="E530" s="77" t="s">
        <v>678</v>
      </c>
      <c r="F530" s="24">
        <v>0.05</v>
      </c>
      <c r="G530" s="26">
        <v>3</v>
      </c>
      <c r="H530" s="26">
        <v>60</v>
      </c>
      <c r="I530" s="26" t="s">
        <v>452</v>
      </c>
      <c r="J530" s="77" t="s">
        <v>433</v>
      </c>
      <c r="K530" s="77" t="s">
        <v>454</v>
      </c>
      <c r="L530" s="15" t="s">
        <v>790</v>
      </c>
      <c r="M530" s="20" t="str">
        <f t="shared" si="223"/>
        <v>Y</v>
      </c>
      <c r="N530" s="15" t="s">
        <v>790</v>
      </c>
      <c r="O530" s="20" t="str">
        <f t="shared" si="223"/>
        <v>Y</v>
      </c>
      <c r="P530" s="15" t="s">
        <v>789</v>
      </c>
      <c r="Q530" s="20" t="str">
        <f t="shared" ref="Q530" si="234">P530</f>
        <v>N</v>
      </c>
      <c r="R530" s="26">
        <v>1</v>
      </c>
      <c r="S530" s="79" t="s">
        <v>861</v>
      </c>
      <c r="T530" s="421" t="s">
        <v>1105</v>
      </c>
      <c r="U530" s="341" t="s">
        <v>824</v>
      </c>
      <c r="V530" s="407" t="s">
        <v>824</v>
      </c>
      <c r="W530" s="407" t="s">
        <v>824</v>
      </c>
    </row>
    <row r="531" spans="1:23" s="65" customFormat="1" ht="43.2" x14ac:dyDescent="0.3">
      <c r="A531" s="117" t="s">
        <v>850</v>
      </c>
      <c r="B531" s="72" t="s">
        <v>716</v>
      </c>
      <c r="C531" s="120" t="s">
        <v>716</v>
      </c>
      <c r="D531" s="58" t="s">
        <v>449</v>
      </c>
      <c r="E531" s="77" t="s">
        <v>1289</v>
      </c>
      <c r="F531" s="24">
        <v>0.05</v>
      </c>
      <c r="G531" s="26">
        <v>3</v>
      </c>
      <c r="H531" s="26">
        <v>60</v>
      </c>
      <c r="I531" s="26" t="s">
        <v>452</v>
      </c>
      <c r="J531" s="77" t="s">
        <v>902</v>
      </c>
      <c r="K531" s="77" t="s">
        <v>454</v>
      </c>
      <c r="L531" s="15" t="s">
        <v>790</v>
      </c>
      <c r="M531" s="20" t="str">
        <f t="shared" si="223"/>
        <v>Y</v>
      </c>
      <c r="N531" s="15" t="s">
        <v>789</v>
      </c>
      <c r="O531" s="20" t="str">
        <f t="shared" si="223"/>
        <v>N</v>
      </c>
      <c r="P531" s="15" t="s">
        <v>789</v>
      </c>
      <c r="Q531" s="20" t="str">
        <f t="shared" ref="Q531" si="235">P531</f>
        <v>N</v>
      </c>
      <c r="R531" s="26">
        <v>1</v>
      </c>
      <c r="S531" s="79" t="s">
        <v>600</v>
      </c>
      <c r="T531" s="421" t="s">
        <v>1105</v>
      </c>
      <c r="U531" s="408" t="s">
        <v>824</v>
      </c>
      <c r="V531" s="408" t="s">
        <v>824</v>
      </c>
      <c r="W531" s="341" t="s">
        <v>1114</v>
      </c>
    </row>
    <row r="532" spans="1:23" s="65" customFormat="1" ht="288" x14ac:dyDescent="0.3">
      <c r="A532" s="117" t="s">
        <v>850</v>
      </c>
      <c r="B532" s="72" t="s">
        <v>716</v>
      </c>
      <c r="C532" s="120" t="s">
        <v>716</v>
      </c>
      <c r="D532" s="58" t="s">
        <v>449</v>
      </c>
      <c r="E532" s="77" t="s">
        <v>1289</v>
      </c>
      <c r="F532" s="325">
        <v>5.0000000000000001E-3</v>
      </c>
      <c r="G532" s="26">
        <v>2</v>
      </c>
      <c r="H532" s="26">
        <v>60</v>
      </c>
      <c r="I532" s="26" t="s">
        <v>452</v>
      </c>
      <c r="J532" s="77" t="s">
        <v>902</v>
      </c>
      <c r="K532" s="77" t="s">
        <v>454</v>
      </c>
      <c r="L532" s="15" t="s">
        <v>790</v>
      </c>
      <c r="M532" s="20" t="str">
        <f t="shared" si="223"/>
        <v>Y</v>
      </c>
      <c r="N532" s="15" t="s">
        <v>789</v>
      </c>
      <c r="O532" s="20" t="str">
        <f t="shared" si="223"/>
        <v>N</v>
      </c>
      <c r="P532" s="15" t="s">
        <v>789</v>
      </c>
      <c r="Q532" s="20" t="str">
        <f t="shared" ref="Q532" si="236">P532</f>
        <v>N</v>
      </c>
      <c r="R532" s="26">
        <v>1</v>
      </c>
      <c r="S532" s="79" t="s">
        <v>717</v>
      </c>
      <c r="T532" s="323" t="s">
        <v>1054</v>
      </c>
      <c r="U532" s="341" t="s">
        <v>821</v>
      </c>
      <c r="V532" s="341" t="s">
        <v>818</v>
      </c>
      <c r="W532" s="341" t="s">
        <v>1114</v>
      </c>
    </row>
    <row r="533" spans="1:23" s="65" customFormat="1" ht="216" x14ac:dyDescent="0.3">
      <c r="A533" s="15" t="s">
        <v>850</v>
      </c>
      <c r="B533" s="72" t="s">
        <v>719</v>
      </c>
      <c r="C533" s="72" t="s">
        <v>720</v>
      </c>
      <c r="D533" s="58" t="s">
        <v>718</v>
      </c>
      <c r="E533" s="73" t="s">
        <v>721</v>
      </c>
      <c r="F533" s="16">
        <v>0.2</v>
      </c>
      <c r="G533" s="15">
        <v>1</v>
      </c>
      <c r="H533" s="15">
        <v>360</v>
      </c>
      <c r="I533" s="15" t="s">
        <v>452</v>
      </c>
      <c r="J533" s="75" t="s">
        <v>453</v>
      </c>
      <c r="K533" s="73" t="s">
        <v>454</v>
      </c>
      <c r="L533" s="15" t="s">
        <v>789</v>
      </c>
      <c r="M533" s="20" t="str">
        <f t="shared" si="223"/>
        <v>N</v>
      </c>
      <c r="N533" s="15" t="s">
        <v>790</v>
      </c>
      <c r="O533" s="20" t="str">
        <f t="shared" si="223"/>
        <v>Y</v>
      </c>
      <c r="P533" s="15" t="s">
        <v>789</v>
      </c>
      <c r="Q533" s="20" t="str">
        <f t="shared" ref="Q533" si="237">P533</f>
        <v>N</v>
      </c>
      <c r="R533" s="15">
        <v>0.1</v>
      </c>
      <c r="S533" s="323" t="s">
        <v>722</v>
      </c>
      <c r="T533" s="323" t="s">
        <v>1105</v>
      </c>
      <c r="U533" s="341" t="s">
        <v>818</v>
      </c>
      <c r="V533" s="341" t="s">
        <v>824</v>
      </c>
      <c r="W533" s="341" t="s">
        <v>824</v>
      </c>
    </row>
    <row r="534" spans="1:23" s="65" customFormat="1" ht="86.4" x14ac:dyDescent="0.3">
      <c r="A534" s="15" t="s">
        <v>850</v>
      </c>
      <c r="B534" s="72" t="s">
        <v>719</v>
      </c>
      <c r="C534" s="72" t="s">
        <v>720</v>
      </c>
      <c r="D534" s="58" t="s">
        <v>718</v>
      </c>
      <c r="E534" s="73" t="s">
        <v>721</v>
      </c>
      <c r="F534" s="16">
        <v>0.67</v>
      </c>
      <c r="G534" s="15">
        <v>1</v>
      </c>
      <c r="H534" s="15" t="s">
        <v>454</v>
      </c>
      <c r="I534" s="15" t="s">
        <v>454</v>
      </c>
      <c r="J534" s="75" t="s">
        <v>454</v>
      </c>
      <c r="K534" s="73" t="s">
        <v>454</v>
      </c>
      <c r="L534" s="15" t="s">
        <v>789</v>
      </c>
      <c r="M534" s="20" t="str">
        <f t="shared" si="223"/>
        <v>N</v>
      </c>
      <c r="N534" s="15" t="s">
        <v>790</v>
      </c>
      <c r="O534" s="20" t="str">
        <f t="shared" si="223"/>
        <v>Y</v>
      </c>
      <c r="P534" s="15" t="s">
        <v>789</v>
      </c>
      <c r="Q534" s="20" t="str">
        <f t="shared" ref="Q534" si="238">P534</f>
        <v>N</v>
      </c>
      <c r="R534" s="15" t="s">
        <v>454</v>
      </c>
      <c r="S534" s="323" t="s">
        <v>1045</v>
      </c>
      <c r="T534" s="323" t="s">
        <v>1105</v>
      </c>
      <c r="U534" s="341" t="s">
        <v>818</v>
      </c>
      <c r="V534" s="341" t="s">
        <v>818</v>
      </c>
      <c r="W534" s="341" t="s">
        <v>1105</v>
      </c>
    </row>
    <row r="535" spans="1:23" s="65" customFormat="1" ht="43.2" x14ac:dyDescent="0.3">
      <c r="A535" s="15" t="s">
        <v>850</v>
      </c>
      <c r="B535" s="72" t="s">
        <v>719</v>
      </c>
      <c r="C535" s="72" t="s">
        <v>720</v>
      </c>
      <c r="D535" s="58" t="s">
        <v>718</v>
      </c>
      <c r="E535" s="73" t="s">
        <v>1276</v>
      </c>
      <c r="F535" s="16">
        <v>0.13</v>
      </c>
      <c r="G535" s="15">
        <v>1</v>
      </c>
      <c r="H535" s="15">
        <v>180</v>
      </c>
      <c r="I535" s="15" t="s">
        <v>452</v>
      </c>
      <c r="J535" s="75" t="s">
        <v>453</v>
      </c>
      <c r="K535" s="73" t="s">
        <v>454</v>
      </c>
      <c r="L535" s="15" t="s">
        <v>789</v>
      </c>
      <c r="M535" s="20" t="str">
        <f t="shared" si="223"/>
        <v>N</v>
      </c>
      <c r="N535" s="15" t="s">
        <v>790</v>
      </c>
      <c r="O535" s="20" t="str">
        <f t="shared" si="223"/>
        <v>Y</v>
      </c>
      <c r="P535" s="15" t="s">
        <v>789</v>
      </c>
      <c r="Q535" s="20" t="str">
        <f t="shared" ref="Q535" si="239">P535</f>
        <v>N</v>
      </c>
      <c r="R535" s="15">
        <v>0.1</v>
      </c>
      <c r="S535" s="323" t="s">
        <v>477</v>
      </c>
      <c r="T535" s="323" t="s">
        <v>1105</v>
      </c>
      <c r="U535" s="341" t="s">
        <v>818</v>
      </c>
      <c r="V535" s="341" t="s">
        <v>818</v>
      </c>
      <c r="W535" s="341" t="s">
        <v>818</v>
      </c>
    </row>
    <row r="536" spans="1:23" s="65" customFormat="1" ht="172.95" customHeight="1" x14ac:dyDescent="0.3">
      <c r="A536" s="15" t="s">
        <v>850</v>
      </c>
      <c r="B536" s="321" t="s">
        <v>450</v>
      </c>
      <c r="C536" s="321" t="s">
        <v>450</v>
      </c>
      <c r="D536" s="298" t="s">
        <v>449</v>
      </c>
      <c r="E536" s="73" t="s">
        <v>1275</v>
      </c>
      <c r="F536" s="19">
        <v>4.0000000000000001E-3</v>
      </c>
      <c r="G536" s="15">
        <v>1</v>
      </c>
      <c r="H536" s="15">
        <v>240</v>
      </c>
      <c r="I536" s="15" t="s">
        <v>452</v>
      </c>
      <c r="J536" s="75" t="s">
        <v>453</v>
      </c>
      <c r="K536" s="73" t="s">
        <v>454</v>
      </c>
      <c r="L536" s="15" t="s">
        <v>790</v>
      </c>
      <c r="M536" s="20" t="str">
        <f t="shared" si="223"/>
        <v>Y</v>
      </c>
      <c r="N536" s="15" t="s">
        <v>789</v>
      </c>
      <c r="O536" s="20" t="str">
        <f t="shared" si="223"/>
        <v>N</v>
      </c>
      <c r="P536" s="15" t="s">
        <v>789</v>
      </c>
      <c r="Q536" s="20" t="str">
        <f t="shared" ref="Q536" si="240">P536</f>
        <v>N</v>
      </c>
      <c r="R536" s="15">
        <v>0.1</v>
      </c>
      <c r="S536" s="323" t="s">
        <v>723</v>
      </c>
      <c r="T536" s="323" t="s">
        <v>1244</v>
      </c>
      <c r="U536" s="341" t="s">
        <v>815</v>
      </c>
      <c r="V536" s="341" t="s">
        <v>818</v>
      </c>
      <c r="W536" s="341" t="s">
        <v>818</v>
      </c>
    </row>
    <row r="537" spans="1:23" s="65" customFormat="1" ht="169.95" customHeight="1" x14ac:dyDescent="0.3">
      <c r="A537" s="15" t="s">
        <v>850</v>
      </c>
      <c r="B537" s="321" t="s">
        <v>450</v>
      </c>
      <c r="C537" s="321" t="s">
        <v>450</v>
      </c>
      <c r="D537" s="298" t="s">
        <v>449</v>
      </c>
      <c r="E537" s="73" t="s">
        <v>1275</v>
      </c>
      <c r="F537" s="64">
        <v>5.0000000000000001E-4</v>
      </c>
      <c r="G537" s="15">
        <v>1</v>
      </c>
      <c r="H537" s="15" t="s">
        <v>454</v>
      </c>
      <c r="I537" s="15" t="s">
        <v>454</v>
      </c>
      <c r="J537" s="75" t="s">
        <v>454</v>
      </c>
      <c r="K537" s="73" t="s">
        <v>454</v>
      </c>
      <c r="L537" s="15" t="s">
        <v>790</v>
      </c>
      <c r="M537" s="20" t="str">
        <f t="shared" si="223"/>
        <v>Y</v>
      </c>
      <c r="N537" s="15" t="s">
        <v>789</v>
      </c>
      <c r="O537" s="20" t="str">
        <f t="shared" si="223"/>
        <v>N</v>
      </c>
      <c r="P537" s="15" t="s">
        <v>789</v>
      </c>
      <c r="Q537" s="20" t="str">
        <f t="shared" ref="Q537" si="241">P537</f>
        <v>N</v>
      </c>
      <c r="R537" s="15" t="s">
        <v>454</v>
      </c>
      <c r="S537" s="323" t="s">
        <v>1045</v>
      </c>
      <c r="T537" s="323" t="s">
        <v>1244</v>
      </c>
      <c r="U537" s="341" t="s">
        <v>815</v>
      </c>
      <c r="V537" s="341" t="s">
        <v>824</v>
      </c>
      <c r="W537" s="341" t="s">
        <v>1105</v>
      </c>
    </row>
    <row r="538" spans="1:23" s="65" customFormat="1" ht="158.4" x14ac:dyDescent="0.3">
      <c r="A538" s="405" t="s">
        <v>850</v>
      </c>
      <c r="B538" s="409" t="s">
        <v>450</v>
      </c>
      <c r="C538" s="409" t="s">
        <v>450</v>
      </c>
      <c r="D538" s="410" t="s">
        <v>449</v>
      </c>
      <c r="E538" s="398" t="s">
        <v>1278</v>
      </c>
      <c r="F538" s="64">
        <v>5.0000000000000001E-4</v>
      </c>
      <c r="G538" s="405">
        <v>1</v>
      </c>
      <c r="H538" s="405">
        <v>120</v>
      </c>
      <c r="I538" s="405" t="s">
        <v>452</v>
      </c>
      <c r="J538" s="411" t="s">
        <v>453</v>
      </c>
      <c r="K538" s="398" t="s">
        <v>454</v>
      </c>
      <c r="L538" s="15" t="s">
        <v>790</v>
      </c>
      <c r="M538" s="20" t="str">
        <f t="shared" si="223"/>
        <v>Y</v>
      </c>
      <c r="N538" s="15" t="s">
        <v>789</v>
      </c>
      <c r="O538" s="20" t="str">
        <f t="shared" si="223"/>
        <v>N</v>
      </c>
      <c r="P538" s="15" t="s">
        <v>789</v>
      </c>
      <c r="Q538" s="20" t="str">
        <f t="shared" ref="Q538" si="242">P538</f>
        <v>N</v>
      </c>
      <c r="R538" s="15">
        <v>0.1</v>
      </c>
      <c r="S538" s="417" t="s">
        <v>477</v>
      </c>
      <c r="T538" s="323" t="s">
        <v>1244</v>
      </c>
      <c r="U538" s="405" t="s">
        <v>815</v>
      </c>
      <c r="V538" s="405" t="s">
        <v>818</v>
      </c>
      <c r="W538" s="405" t="s">
        <v>818</v>
      </c>
    </row>
    <row r="539" spans="1:23" s="65" customFormat="1" ht="81" customHeight="1" x14ac:dyDescent="0.3">
      <c r="A539" s="15" t="s">
        <v>850</v>
      </c>
      <c r="B539" s="342" t="s">
        <v>450</v>
      </c>
      <c r="C539" s="342" t="s">
        <v>450</v>
      </c>
      <c r="D539" s="341" t="s">
        <v>449</v>
      </c>
      <c r="E539" s="73" t="s">
        <v>1280</v>
      </c>
      <c r="F539" s="16">
        <v>1</v>
      </c>
      <c r="G539" s="15" t="s">
        <v>454</v>
      </c>
      <c r="H539" s="15" t="s">
        <v>454</v>
      </c>
      <c r="I539" s="15" t="s">
        <v>454</v>
      </c>
      <c r="J539" s="75" t="s">
        <v>454</v>
      </c>
      <c r="K539" s="73" t="s">
        <v>454</v>
      </c>
      <c r="L539" s="15" t="s">
        <v>789</v>
      </c>
      <c r="M539" s="20" t="str">
        <f>L539</f>
        <v>N</v>
      </c>
      <c r="N539" s="15" t="s">
        <v>790</v>
      </c>
      <c r="O539" s="20" t="str">
        <f>N539</f>
        <v>Y</v>
      </c>
      <c r="P539" s="15" t="s">
        <v>790</v>
      </c>
      <c r="Q539" s="20" t="str">
        <f>P539</f>
        <v>Y</v>
      </c>
      <c r="R539" s="15" t="s">
        <v>454</v>
      </c>
      <c r="S539" s="323" t="s">
        <v>1220</v>
      </c>
      <c r="T539" s="323" t="s">
        <v>1221</v>
      </c>
      <c r="U539" s="341" t="s">
        <v>824</v>
      </c>
      <c r="V539" s="341" t="s">
        <v>1105</v>
      </c>
      <c r="W539" s="341" t="s">
        <v>1105</v>
      </c>
    </row>
    <row r="540" spans="1:23" s="65" customFormat="1" ht="43.2" x14ac:dyDescent="0.3">
      <c r="A540" s="15" t="s">
        <v>850</v>
      </c>
      <c r="B540" s="321" t="s">
        <v>484</v>
      </c>
      <c r="C540" s="321" t="s">
        <v>484</v>
      </c>
      <c r="D540" s="298" t="s">
        <v>449</v>
      </c>
      <c r="E540" s="73" t="s">
        <v>1278</v>
      </c>
      <c r="F540" s="16">
        <v>0.1</v>
      </c>
      <c r="G540" s="15">
        <v>1</v>
      </c>
      <c r="H540" s="15">
        <v>120</v>
      </c>
      <c r="I540" s="15" t="s">
        <v>452</v>
      </c>
      <c r="J540" s="75" t="s">
        <v>453</v>
      </c>
      <c r="K540" s="73" t="s">
        <v>454</v>
      </c>
      <c r="L540" s="15" t="s">
        <v>790</v>
      </c>
      <c r="M540" s="20" t="str">
        <f t="shared" si="223"/>
        <v>Y</v>
      </c>
      <c r="N540" s="15" t="s">
        <v>789</v>
      </c>
      <c r="O540" s="20" t="str">
        <f t="shared" si="223"/>
        <v>N</v>
      </c>
      <c r="P540" s="15" t="s">
        <v>789</v>
      </c>
      <c r="Q540" s="20" t="str">
        <f t="shared" ref="Q540" si="243">P540</f>
        <v>N</v>
      </c>
      <c r="R540" s="15">
        <v>0.1</v>
      </c>
      <c r="S540" s="323" t="s">
        <v>1246</v>
      </c>
      <c r="T540" s="323" t="s">
        <v>1105</v>
      </c>
      <c r="U540" s="15" t="s">
        <v>824</v>
      </c>
      <c r="V540" s="15" t="s">
        <v>824</v>
      </c>
      <c r="W540" s="15" t="s">
        <v>824</v>
      </c>
    </row>
    <row r="541" spans="1:23" s="65" customFormat="1" ht="172.8" x14ac:dyDescent="0.3">
      <c r="A541" s="15" t="s">
        <v>850</v>
      </c>
      <c r="B541" s="72" t="s">
        <v>719</v>
      </c>
      <c r="C541" s="72" t="s">
        <v>724</v>
      </c>
      <c r="D541" s="58" t="s">
        <v>718</v>
      </c>
      <c r="E541" s="73" t="s">
        <v>476</v>
      </c>
      <c r="F541" s="17">
        <v>0.2</v>
      </c>
      <c r="G541" s="15">
        <v>1</v>
      </c>
      <c r="H541" s="15">
        <v>240</v>
      </c>
      <c r="I541" s="15" t="s">
        <v>452</v>
      </c>
      <c r="J541" s="75" t="s">
        <v>453</v>
      </c>
      <c r="K541" s="73" t="s">
        <v>454</v>
      </c>
      <c r="L541" s="15" t="s">
        <v>790</v>
      </c>
      <c r="M541" s="20" t="str">
        <f t="shared" si="223"/>
        <v>Y</v>
      </c>
      <c r="N541" s="15" t="s">
        <v>789</v>
      </c>
      <c r="O541" s="20" t="str">
        <f t="shared" si="223"/>
        <v>N</v>
      </c>
      <c r="P541" s="15" t="s">
        <v>789</v>
      </c>
      <c r="Q541" s="20" t="str">
        <f t="shared" ref="Q541" si="244">P541</f>
        <v>N</v>
      </c>
      <c r="R541" s="15">
        <v>0.1</v>
      </c>
      <c r="S541" s="323" t="s">
        <v>725</v>
      </c>
      <c r="T541" s="323" t="s">
        <v>1105</v>
      </c>
      <c r="U541" s="341" t="s">
        <v>818</v>
      </c>
      <c r="V541" s="341" t="s">
        <v>824</v>
      </c>
      <c r="W541" s="341" t="s">
        <v>824</v>
      </c>
    </row>
    <row r="542" spans="1:23" s="65" customFormat="1" ht="86.4" x14ac:dyDescent="0.3">
      <c r="A542" s="15" t="s">
        <v>850</v>
      </c>
      <c r="B542" s="72" t="s">
        <v>719</v>
      </c>
      <c r="C542" s="72" t="s">
        <v>724</v>
      </c>
      <c r="D542" s="58" t="s">
        <v>718</v>
      </c>
      <c r="E542" s="73" t="s">
        <v>476</v>
      </c>
      <c r="F542" s="16">
        <v>0.67</v>
      </c>
      <c r="G542" s="15">
        <v>1</v>
      </c>
      <c r="H542" s="15" t="s">
        <v>454</v>
      </c>
      <c r="I542" s="15" t="s">
        <v>454</v>
      </c>
      <c r="J542" s="75" t="s">
        <v>454</v>
      </c>
      <c r="K542" s="73" t="s">
        <v>454</v>
      </c>
      <c r="L542" s="15" t="s">
        <v>790</v>
      </c>
      <c r="M542" s="20" t="str">
        <f t="shared" si="223"/>
        <v>Y</v>
      </c>
      <c r="N542" s="15" t="s">
        <v>789</v>
      </c>
      <c r="O542" s="20" t="str">
        <f t="shared" si="223"/>
        <v>N</v>
      </c>
      <c r="P542" s="15" t="s">
        <v>789</v>
      </c>
      <c r="Q542" s="20" t="str">
        <f t="shared" ref="Q542" si="245">P542</f>
        <v>N</v>
      </c>
      <c r="R542" s="15" t="s">
        <v>454</v>
      </c>
      <c r="S542" s="323" t="s">
        <v>1045</v>
      </c>
      <c r="T542" s="323" t="s">
        <v>1105</v>
      </c>
      <c r="U542" s="15" t="s">
        <v>818</v>
      </c>
      <c r="V542" s="15" t="s">
        <v>818</v>
      </c>
      <c r="W542" s="15" t="s">
        <v>1105</v>
      </c>
    </row>
    <row r="543" spans="1:23" s="65" customFormat="1" ht="43.2" x14ac:dyDescent="0.3">
      <c r="A543" s="15" t="s">
        <v>850</v>
      </c>
      <c r="B543" s="72" t="s">
        <v>719</v>
      </c>
      <c r="C543" s="72" t="s">
        <v>724</v>
      </c>
      <c r="D543" s="58" t="s">
        <v>718</v>
      </c>
      <c r="E543" s="73" t="s">
        <v>1277</v>
      </c>
      <c r="F543" s="17">
        <v>0.13</v>
      </c>
      <c r="G543" s="15">
        <v>1</v>
      </c>
      <c r="H543" s="15">
        <v>120</v>
      </c>
      <c r="I543" s="15" t="s">
        <v>452</v>
      </c>
      <c r="J543" s="75" t="s">
        <v>453</v>
      </c>
      <c r="K543" s="73" t="s">
        <v>454</v>
      </c>
      <c r="L543" s="15" t="s">
        <v>790</v>
      </c>
      <c r="M543" s="20" t="str">
        <f t="shared" si="223"/>
        <v>Y</v>
      </c>
      <c r="N543" s="15" t="s">
        <v>789</v>
      </c>
      <c r="O543" s="20" t="str">
        <f t="shared" si="223"/>
        <v>N</v>
      </c>
      <c r="P543" s="15" t="s">
        <v>789</v>
      </c>
      <c r="Q543" s="20" t="str">
        <f t="shared" ref="Q543" si="246">P543</f>
        <v>N</v>
      </c>
      <c r="R543" s="15">
        <v>0.1</v>
      </c>
      <c r="S543" s="323" t="s">
        <v>477</v>
      </c>
      <c r="T543" s="323" t="s">
        <v>1105</v>
      </c>
      <c r="U543" s="15" t="s">
        <v>818</v>
      </c>
      <c r="V543" s="15" t="s">
        <v>818</v>
      </c>
      <c r="W543" s="15" t="s">
        <v>818</v>
      </c>
    </row>
    <row r="544" spans="1:23" s="65" customFormat="1" ht="100.8" x14ac:dyDescent="0.3">
      <c r="A544" s="15" t="s">
        <v>850</v>
      </c>
      <c r="B544" s="72" t="s">
        <v>726</v>
      </c>
      <c r="C544" s="72" t="s">
        <v>726</v>
      </c>
      <c r="D544" s="58" t="s">
        <v>718</v>
      </c>
      <c r="E544" s="73" t="s">
        <v>1284</v>
      </c>
      <c r="F544" s="322">
        <v>4.0000000000000003E-5</v>
      </c>
      <c r="G544" s="15">
        <v>1</v>
      </c>
      <c r="H544" s="15">
        <v>60</v>
      </c>
      <c r="I544" s="15" t="s">
        <v>452</v>
      </c>
      <c r="J544" s="73" t="s">
        <v>433</v>
      </c>
      <c r="K544" s="73" t="s">
        <v>454</v>
      </c>
      <c r="L544" s="15" t="s">
        <v>790</v>
      </c>
      <c r="M544" s="20" t="str">
        <f t="shared" si="223"/>
        <v>Y</v>
      </c>
      <c r="N544" s="15" t="s">
        <v>789</v>
      </c>
      <c r="O544" s="20" t="str">
        <f t="shared" si="223"/>
        <v>N</v>
      </c>
      <c r="P544" s="15" t="s">
        <v>789</v>
      </c>
      <c r="Q544" s="20" t="str">
        <f t="shared" ref="Q544" si="247">P544</f>
        <v>N</v>
      </c>
      <c r="R544" s="15">
        <v>1</v>
      </c>
      <c r="S544" s="323" t="s">
        <v>1046</v>
      </c>
      <c r="T544" s="323" t="s">
        <v>1047</v>
      </c>
      <c r="U544" s="341" t="s">
        <v>815</v>
      </c>
      <c r="V544" s="341" t="s">
        <v>824</v>
      </c>
      <c r="W544" s="341" t="s">
        <v>824</v>
      </c>
    </row>
    <row r="545" spans="1:23" s="65" customFormat="1" ht="86.4" x14ac:dyDescent="0.3">
      <c r="A545" s="15" t="s">
        <v>850</v>
      </c>
      <c r="B545" s="72" t="s">
        <v>726</v>
      </c>
      <c r="C545" s="72" t="s">
        <v>726</v>
      </c>
      <c r="D545" s="58" t="s">
        <v>718</v>
      </c>
      <c r="E545" s="415" t="s">
        <v>1285</v>
      </c>
      <c r="F545" s="59">
        <v>1</v>
      </c>
      <c r="G545" s="58">
        <v>1</v>
      </c>
      <c r="H545" s="58" t="s">
        <v>454</v>
      </c>
      <c r="I545" s="298" t="s">
        <v>454</v>
      </c>
      <c r="J545" s="73" t="s">
        <v>454</v>
      </c>
      <c r="K545" s="72" t="s">
        <v>454</v>
      </c>
      <c r="L545" s="15" t="s">
        <v>790</v>
      </c>
      <c r="M545" s="20" t="str">
        <f t="shared" si="223"/>
        <v>Y</v>
      </c>
      <c r="N545" s="15" t="s">
        <v>789</v>
      </c>
      <c r="O545" s="20" t="str">
        <f t="shared" si="223"/>
        <v>N</v>
      </c>
      <c r="P545" s="15" t="s">
        <v>789</v>
      </c>
      <c r="Q545" s="20" t="str">
        <f t="shared" ref="Q545" si="248">P545</f>
        <v>N</v>
      </c>
      <c r="R545" s="15" t="s">
        <v>454</v>
      </c>
      <c r="S545" s="323" t="s">
        <v>727</v>
      </c>
      <c r="T545" s="324" t="s">
        <v>1053</v>
      </c>
      <c r="U545" s="341" t="s">
        <v>824</v>
      </c>
      <c r="V545" s="341" t="s">
        <v>824</v>
      </c>
      <c r="W545" s="341" t="s">
        <v>824</v>
      </c>
    </row>
    <row r="546" spans="1:23" s="65" customFormat="1" ht="86.4" x14ac:dyDescent="0.3">
      <c r="A546" s="15" t="s">
        <v>850</v>
      </c>
      <c r="B546" s="72" t="s">
        <v>726</v>
      </c>
      <c r="C546" s="72" t="s">
        <v>726</v>
      </c>
      <c r="D546" s="58" t="s">
        <v>718</v>
      </c>
      <c r="E546" s="415" t="s">
        <v>1286</v>
      </c>
      <c r="F546" s="59">
        <v>1</v>
      </c>
      <c r="G546" s="58">
        <v>1</v>
      </c>
      <c r="H546" s="58" t="s">
        <v>454</v>
      </c>
      <c r="I546" s="298" t="s">
        <v>454</v>
      </c>
      <c r="J546" s="73" t="s">
        <v>454</v>
      </c>
      <c r="K546" s="72" t="s">
        <v>454</v>
      </c>
      <c r="L546" s="15" t="s">
        <v>790</v>
      </c>
      <c r="M546" s="20" t="str">
        <f t="shared" si="223"/>
        <v>Y</v>
      </c>
      <c r="N546" s="15" t="s">
        <v>789</v>
      </c>
      <c r="O546" s="20" t="str">
        <f t="shared" si="223"/>
        <v>N</v>
      </c>
      <c r="P546" s="15" t="s">
        <v>789</v>
      </c>
      <c r="Q546" s="20" t="str">
        <f t="shared" ref="Q546" si="249">P546</f>
        <v>N</v>
      </c>
      <c r="R546" s="15" t="s">
        <v>454</v>
      </c>
      <c r="S546" s="323" t="s">
        <v>728</v>
      </c>
      <c r="T546" s="324" t="s">
        <v>1053</v>
      </c>
      <c r="U546" s="341" t="s">
        <v>824</v>
      </c>
      <c r="V546" s="341" t="s">
        <v>824</v>
      </c>
      <c r="W546" s="341" t="s">
        <v>824</v>
      </c>
    </row>
    <row r="547" spans="1:23" s="65" customFormat="1" ht="28.8" x14ac:dyDescent="0.3">
      <c r="A547" s="15" t="s">
        <v>850</v>
      </c>
      <c r="B547" s="72" t="s">
        <v>729</v>
      </c>
      <c r="C547" s="72" t="s">
        <v>729</v>
      </c>
      <c r="D547" s="58" t="s">
        <v>718</v>
      </c>
      <c r="E547" s="73" t="s">
        <v>731</v>
      </c>
      <c r="F547" s="16">
        <v>1</v>
      </c>
      <c r="G547" s="15">
        <v>1</v>
      </c>
      <c r="H547" s="15">
        <v>20</v>
      </c>
      <c r="I547" s="15" t="s">
        <v>452</v>
      </c>
      <c r="J547" s="73" t="s">
        <v>732</v>
      </c>
      <c r="K547" s="73" t="s">
        <v>454</v>
      </c>
      <c r="L547" s="15" t="s">
        <v>790</v>
      </c>
      <c r="M547" s="20" t="str">
        <f t="shared" si="223"/>
        <v>Y</v>
      </c>
      <c r="N547" s="15" t="s">
        <v>789</v>
      </c>
      <c r="O547" s="20" t="str">
        <f t="shared" si="223"/>
        <v>N</v>
      </c>
      <c r="P547" s="15" t="s">
        <v>789</v>
      </c>
      <c r="Q547" s="20" t="str">
        <f t="shared" ref="Q547" si="250">P547</f>
        <v>N</v>
      </c>
      <c r="R547" s="15">
        <v>1</v>
      </c>
      <c r="S547" s="323" t="s">
        <v>733</v>
      </c>
      <c r="T547" s="347" t="s">
        <v>1105</v>
      </c>
      <c r="U547" s="341" t="s">
        <v>824</v>
      </c>
      <c r="V547" s="341" t="s">
        <v>824</v>
      </c>
      <c r="W547" s="341" t="s">
        <v>824</v>
      </c>
    </row>
    <row r="548" spans="1:23" s="65" customFormat="1" ht="115.2" x14ac:dyDescent="0.3">
      <c r="A548" s="15" t="s">
        <v>850</v>
      </c>
      <c r="B548" s="321" t="s">
        <v>726</v>
      </c>
      <c r="C548" s="321" t="s">
        <v>726</v>
      </c>
      <c r="D548" s="58" t="s">
        <v>718</v>
      </c>
      <c r="E548" s="415" t="s">
        <v>1287</v>
      </c>
      <c r="F548" s="64">
        <v>5.0000000000000001E-3</v>
      </c>
      <c r="G548" s="58">
        <v>1</v>
      </c>
      <c r="H548" s="58">
        <v>15</v>
      </c>
      <c r="I548" s="58" t="s">
        <v>452</v>
      </c>
      <c r="J548" s="77" t="s">
        <v>902</v>
      </c>
      <c r="K548" s="72" t="s">
        <v>454</v>
      </c>
      <c r="L548" s="15" t="s">
        <v>790</v>
      </c>
      <c r="M548" s="20" t="str">
        <f>L548</f>
        <v>Y</v>
      </c>
      <c r="N548" s="15" t="s">
        <v>790</v>
      </c>
      <c r="O548" s="20" t="str">
        <f>N548</f>
        <v>Y</v>
      </c>
      <c r="P548" s="15" t="s">
        <v>790</v>
      </c>
      <c r="Q548" s="20" t="str">
        <f>P548</f>
        <v>Y</v>
      </c>
      <c r="R548" s="15">
        <v>1</v>
      </c>
      <c r="S548" s="323" t="s">
        <v>544</v>
      </c>
      <c r="T548" s="324" t="s">
        <v>1048</v>
      </c>
      <c r="U548" s="341" t="s">
        <v>815</v>
      </c>
      <c r="V548" s="341" t="s">
        <v>824</v>
      </c>
      <c r="W548" s="341" t="s">
        <v>824</v>
      </c>
    </row>
    <row r="549" spans="1:23" s="91" customFormat="1" ht="57.6" x14ac:dyDescent="0.3">
      <c r="A549" s="15" t="s">
        <v>850</v>
      </c>
      <c r="B549" s="72" t="s">
        <v>450</v>
      </c>
      <c r="C549" s="72" t="s">
        <v>826</v>
      </c>
      <c r="D549" s="58" t="s">
        <v>718</v>
      </c>
      <c r="E549" s="415" t="s">
        <v>1282</v>
      </c>
      <c r="F549" s="90">
        <v>1</v>
      </c>
      <c r="G549" s="58" t="s">
        <v>454</v>
      </c>
      <c r="H549" s="58" t="s">
        <v>454</v>
      </c>
      <c r="I549" s="58" t="s">
        <v>454</v>
      </c>
      <c r="J549" s="72" t="s">
        <v>454</v>
      </c>
      <c r="K549" s="72" t="s">
        <v>454</v>
      </c>
      <c r="L549" s="58" t="s">
        <v>790</v>
      </c>
      <c r="M549" s="63" t="str">
        <f>L549</f>
        <v>Y</v>
      </c>
      <c r="N549" s="58" t="s">
        <v>790</v>
      </c>
      <c r="O549" s="63" t="str">
        <f>N549</f>
        <v>Y</v>
      </c>
      <c r="P549" s="58" t="s">
        <v>790</v>
      </c>
      <c r="Q549" s="63" t="str">
        <f>P549</f>
        <v>Y</v>
      </c>
      <c r="R549" s="58" t="s">
        <v>454</v>
      </c>
      <c r="S549" s="56" t="s">
        <v>828</v>
      </c>
      <c r="T549" s="56" t="s">
        <v>829</v>
      </c>
      <c r="U549" s="341" t="s">
        <v>824</v>
      </c>
      <c r="V549" s="341" t="s">
        <v>1105</v>
      </c>
      <c r="W549" s="341" t="s">
        <v>1105</v>
      </c>
    </row>
    <row r="560" spans="1:23" x14ac:dyDescent="0.3">
      <c r="T560" s="424" t="s">
        <v>1206</v>
      </c>
    </row>
  </sheetData>
  <autoFilter ref="A9:W549" xr:uid="{9B11E0F0-863F-4249-9DB7-55F3B066DFC7}"/>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2195A-ED0A-4C85-BF66-C09879AB6D34}">
  <sheetPr codeName="Sheet8"/>
  <dimension ref="A1:U13"/>
  <sheetViews>
    <sheetView showGridLines="0" zoomScaleNormal="100" workbookViewId="0">
      <selection activeCell="A7" sqref="A7"/>
    </sheetView>
  </sheetViews>
  <sheetFormatPr defaultColWidth="8.77734375" defaultRowHeight="14.4" x14ac:dyDescent="0.3"/>
  <cols>
    <col min="1" max="1" width="24.77734375" style="81" customWidth="1"/>
    <col min="2" max="2" width="16.5546875" style="81" customWidth="1"/>
    <col min="3" max="3" width="144.5546875" style="81" customWidth="1"/>
    <col min="4" max="16384" width="8.77734375" style="81"/>
  </cols>
  <sheetData>
    <row r="1" spans="1:21" s="46" customFormat="1" ht="23.4" x14ac:dyDescent="0.45">
      <c r="A1" s="1" t="s">
        <v>809</v>
      </c>
      <c r="B1" s="47"/>
      <c r="C1" s="47"/>
      <c r="D1" s="47"/>
      <c r="E1" s="47"/>
      <c r="K1" s="47"/>
      <c r="L1" s="47"/>
      <c r="T1" s="47"/>
      <c r="U1" s="47"/>
    </row>
    <row r="2" spans="1:21" s="3" customFormat="1" x14ac:dyDescent="0.3">
      <c r="A2" s="3" t="s">
        <v>810</v>
      </c>
    </row>
    <row r="3" spans="1:21" s="3" customFormat="1" x14ac:dyDescent="0.3">
      <c r="A3" s="3" t="s">
        <v>1108</v>
      </c>
    </row>
    <row r="4" spans="1:21" x14ac:dyDescent="0.3">
      <c r="A4" s="345" t="s">
        <v>811</v>
      </c>
    </row>
    <row r="6" spans="1:21" ht="18" x14ac:dyDescent="0.35">
      <c r="A6" s="206" t="s">
        <v>879</v>
      </c>
    </row>
    <row r="7" spans="1:21" s="101" customFormat="1" ht="20.100000000000001" customHeight="1" x14ac:dyDescent="0.3">
      <c r="A7" s="136" t="s">
        <v>812</v>
      </c>
      <c r="B7" s="343" t="s">
        <v>813</v>
      </c>
      <c r="C7" s="344" t="s">
        <v>745</v>
      </c>
    </row>
    <row r="8" spans="1:21" ht="28.8" x14ac:dyDescent="0.3">
      <c r="A8" s="234" t="s">
        <v>814</v>
      </c>
      <c r="B8" s="235" t="s">
        <v>815</v>
      </c>
      <c r="C8" s="236" t="s">
        <v>816</v>
      </c>
    </row>
    <row r="9" spans="1:21" x14ac:dyDescent="0.3">
      <c r="A9" s="82" t="s">
        <v>817</v>
      </c>
      <c r="B9" s="83" t="s">
        <v>818</v>
      </c>
      <c r="C9" s="84" t="s">
        <v>819</v>
      </c>
    </row>
    <row r="10" spans="1:21" ht="28.8" x14ac:dyDescent="0.3">
      <c r="A10" s="234" t="s">
        <v>820</v>
      </c>
      <c r="B10" s="235" t="s">
        <v>821</v>
      </c>
      <c r="C10" s="236" t="s">
        <v>822</v>
      </c>
    </row>
    <row r="11" spans="1:21" x14ac:dyDescent="0.3">
      <c r="A11" s="399" t="s">
        <v>1238</v>
      </c>
      <c r="B11" s="400" t="s">
        <v>1114</v>
      </c>
      <c r="C11" s="404" t="s">
        <v>1239</v>
      </c>
    </row>
    <row r="12" spans="1:21" x14ac:dyDescent="0.3">
      <c r="A12" s="402" t="s">
        <v>823</v>
      </c>
      <c r="B12" s="403" t="s">
        <v>824</v>
      </c>
      <c r="C12" s="401" t="s">
        <v>1113</v>
      </c>
    </row>
    <row r="13" spans="1:21" x14ac:dyDescent="0.3">
      <c r="A13" s="428" t="s">
        <v>1265</v>
      </c>
      <c r="B13" s="429" t="s">
        <v>1105</v>
      </c>
      <c r="C13" s="404" t="s">
        <v>1266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7C573-79D0-4B2C-BE91-C8D30E501ABE}">
  <sheetPr codeName="Sheet9">
    <tabColor rgb="FFBCE2E0"/>
  </sheetPr>
  <dimension ref="A1:AK56"/>
  <sheetViews>
    <sheetView showGridLines="0" zoomScaleNormal="100" workbookViewId="0">
      <pane xSplit="3" topLeftCell="D1" activePane="topRight" state="frozen"/>
      <selection pane="topRight" activeCell="A8" sqref="A8:A9"/>
    </sheetView>
  </sheetViews>
  <sheetFormatPr defaultColWidth="9.5546875" defaultRowHeight="14.4" x14ac:dyDescent="0.3"/>
  <cols>
    <col min="1" max="1" width="15.88671875" style="13" customWidth="1"/>
    <col min="2" max="2" width="20.44140625" style="13" customWidth="1"/>
    <col min="3" max="3" width="55.5546875" style="13" customWidth="1"/>
    <col min="4" max="16" width="12.44140625" style="13" customWidth="1"/>
    <col min="17" max="18" width="12.44140625" style="23" customWidth="1"/>
    <col min="19" max="27" width="12.44140625" style="13" customWidth="1"/>
    <col min="28" max="30" width="17.77734375" style="13" customWidth="1"/>
    <col min="31" max="37" width="12.44140625" style="13" customWidth="1"/>
    <col min="38" max="38" width="13.77734375" style="13" customWidth="1"/>
    <col min="39" max="16384" width="9.5546875" style="13"/>
  </cols>
  <sheetData>
    <row r="1" spans="1:37" ht="23.4" x14ac:dyDescent="0.45">
      <c r="A1" s="1" t="s">
        <v>844</v>
      </c>
      <c r="Q1" s="13"/>
      <c r="R1" s="13"/>
    </row>
    <row r="2" spans="1:37" s="2" customFormat="1" x14ac:dyDescent="0.3">
      <c r="A2" s="3" t="s">
        <v>907</v>
      </c>
    </row>
    <row r="3" spans="1:37" s="81" customFormat="1" x14ac:dyDescent="0.3">
      <c r="A3" s="122" t="s">
        <v>908</v>
      </c>
    </row>
    <row r="4" spans="1:37" s="2" customFormat="1" x14ac:dyDescent="0.3">
      <c r="A4" s="3" t="s">
        <v>909</v>
      </c>
    </row>
    <row r="5" spans="1:37" s="2" customFormat="1" x14ac:dyDescent="0.3">
      <c r="A5" s="3" t="s">
        <v>1098</v>
      </c>
    </row>
    <row r="6" spans="1:37" x14ac:dyDescent="0.3">
      <c r="A6" s="121"/>
      <c r="Q6" s="13"/>
      <c r="R6" s="13"/>
    </row>
    <row r="7" spans="1:37" ht="18" x14ac:dyDescent="0.35">
      <c r="A7" s="206" t="s">
        <v>905</v>
      </c>
      <c r="Q7" s="13"/>
      <c r="R7" s="13"/>
    </row>
    <row r="8" spans="1:37" s="186" customFormat="1" ht="45" customHeight="1" x14ac:dyDescent="0.3">
      <c r="A8" s="380" t="s">
        <v>898</v>
      </c>
      <c r="B8" s="382" t="s">
        <v>899</v>
      </c>
      <c r="C8" s="384" t="s">
        <v>900</v>
      </c>
      <c r="D8" s="150" t="s">
        <v>1304</v>
      </c>
      <c r="E8" s="151" t="s">
        <v>414</v>
      </c>
      <c r="F8" s="150" t="s">
        <v>453</v>
      </c>
      <c r="G8" s="151" t="s">
        <v>433</v>
      </c>
      <c r="H8" s="390" t="s">
        <v>1308</v>
      </c>
      <c r="I8" s="390"/>
      <c r="J8" s="390"/>
      <c r="K8" s="390"/>
      <c r="L8" s="390"/>
      <c r="M8" s="390"/>
      <c r="N8" s="386" t="s">
        <v>434</v>
      </c>
      <c r="O8" s="386"/>
      <c r="P8" s="386"/>
      <c r="Q8" s="386"/>
      <c r="R8" s="386"/>
      <c r="S8" s="386"/>
      <c r="T8" s="386"/>
      <c r="U8" s="386"/>
      <c r="V8" s="390" t="s">
        <v>427</v>
      </c>
      <c r="W8" s="390"/>
      <c r="X8" s="390"/>
      <c r="Y8" s="390"/>
      <c r="Z8" s="390"/>
      <c r="AA8" s="390"/>
      <c r="AB8" s="386" t="s">
        <v>946</v>
      </c>
      <c r="AC8" s="386"/>
      <c r="AD8" s="391"/>
      <c r="AE8" s="387" t="s">
        <v>904</v>
      </c>
      <c r="AF8" s="388"/>
      <c r="AG8" s="388"/>
      <c r="AH8" s="388"/>
      <c r="AI8" s="388"/>
      <c r="AJ8" s="388"/>
      <c r="AK8" s="389"/>
    </row>
    <row r="9" spans="1:37" s="186" customFormat="1" ht="60" customHeight="1" x14ac:dyDescent="0.3">
      <c r="A9" s="381"/>
      <c r="B9" s="383"/>
      <c r="C9" s="385"/>
      <c r="D9" s="166" t="s">
        <v>1304</v>
      </c>
      <c r="E9" s="167" t="s">
        <v>414</v>
      </c>
      <c r="F9" s="166" t="s">
        <v>453</v>
      </c>
      <c r="G9" s="167" t="s">
        <v>433</v>
      </c>
      <c r="H9" s="166" t="s">
        <v>416</v>
      </c>
      <c r="I9" s="166" t="s">
        <v>417</v>
      </c>
      <c r="J9" s="166" t="s">
        <v>418</v>
      </c>
      <c r="K9" s="166" t="s">
        <v>419</v>
      </c>
      <c r="L9" s="166" t="s">
        <v>732</v>
      </c>
      <c r="M9" s="166" t="s">
        <v>901</v>
      </c>
      <c r="N9" s="167" t="s">
        <v>420</v>
      </c>
      <c r="O9" s="167" t="s">
        <v>421</v>
      </c>
      <c r="P9" s="167" t="s">
        <v>422</v>
      </c>
      <c r="Q9" s="167" t="s">
        <v>423</v>
      </c>
      <c r="R9" s="167" t="s">
        <v>424</v>
      </c>
      <c r="S9" s="167" t="s">
        <v>425</v>
      </c>
      <c r="T9" s="167" t="s">
        <v>426</v>
      </c>
      <c r="U9" s="167" t="s">
        <v>902</v>
      </c>
      <c r="V9" s="166" t="s">
        <v>428</v>
      </c>
      <c r="W9" s="166" t="s">
        <v>429</v>
      </c>
      <c r="X9" s="166" t="s">
        <v>430</v>
      </c>
      <c r="Y9" s="166" t="s">
        <v>431</v>
      </c>
      <c r="Z9" s="166" t="s">
        <v>432</v>
      </c>
      <c r="AA9" s="166" t="s">
        <v>903</v>
      </c>
      <c r="AB9" s="167" t="s">
        <v>583</v>
      </c>
      <c r="AC9" s="167" t="s">
        <v>532</v>
      </c>
      <c r="AD9" s="167" t="s">
        <v>550</v>
      </c>
      <c r="AE9" s="152" t="s">
        <v>1304</v>
      </c>
      <c r="AF9" s="153" t="s">
        <v>414</v>
      </c>
      <c r="AG9" s="153" t="s">
        <v>453</v>
      </c>
      <c r="AH9" s="153" t="s">
        <v>433</v>
      </c>
      <c r="AI9" s="153" t="s">
        <v>1308</v>
      </c>
      <c r="AJ9" s="153" t="s">
        <v>434</v>
      </c>
      <c r="AK9" s="154" t="s">
        <v>427</v>
      </c>
    </row>
    <row r="10" spans="1:37" s="186" customFormat="1" ht="27" customHeight="1" x14ac:dyDescent="0.3">
      <c r="A10" s="450" t="s">
        <v>1317</v>
      </c>
      <c r="B10" s="451" t="s">
        <v>1318</v>
      </c>
      <c r="C10" s="155" t="s">
        <v>1319</v>
      </c>
      <c r="D10" s="183">
        <f>D36</f>
        <v>0</v>
      </c>
      <c r="E10" s="183">
        <f t="shared" ref="E10:Z10" si="0">E36</f>
        <v>0.4</v>
      </c>
      <c r="F10" s="183">
        <f t="shared" si="0"/>
        <v>0.6</v>
      </c>
      <c r="G10" s="183">
        <f t="shared" si="0"/>
        <v>0</v>
      </c>
      <c r="H10" s="183">
        <f t="shared" si="0"/>
        <v>0</v>
      </c>
      <c r="I10" s="183">
        <f t="shared" si="0"/>
        <v>0</v>
      </c>
      <c r="J10" s="183">
        <f t="shared" si="0"/>
        <v>0</v>
      </c>
      <c r="K10" s="183">
        <f t="shared" si="0"/>
        <v>0</v>
      </c>
      <c r="L10" s="183">
        <f>L36</f>
        <v>0</v>
      </c>
      <c r="M10" s="183">
        <f t="shared" si="0"/>
        <v>0</v>
      </c>
      <c r="N10" s="183">
        <f t="shared" si="0"/>
        <v>0</v>
      </c>
      <c r="O10" s="183">
        <f t="shared" si="0"/>
        <v>0</v>
      </c>
      <c r="P10" s="183">
        <f t="shared" si="0"/>
        <v>0</v>
      </c>
      <c r="Q10" s="183">
        <f t="shared" si="0"/>
        <v>0</v>
      </c>
      <c r="R10" s="183">
        <f t="shared" si="0"/>
        <v>0</v>
      </c>
      <c r="S10" s="183">
        <f t="shared" si="0"/>
        <v>0</v>
      </c>
      <c r="T10" s="183">
        <f t="shared" si="0"/>
        <v>0</v>
      </c>
      <c r="U10" s="183">
        <f t="shared" si="0"/>
        <v>0</v>
      </c>
      <c r="V10" s="183">
        <f t="shared" si="0"/>
        <v>0</v>
      </c>
      <c r="W10" s="183">
        <f t="shared" si="0"/>
        <v>0</v>
      </c>
      <c r="X10" s="183">
        <f t="shared" si="0"/>
        <v>0</v>
      </c>
      <c r="Y10" s="183">
        <f t="shared" si="0"/>
        <v>0</v>
      </c>
      <c r="Z10" s="183">
        <f t="shared" si="0"/>
        <v>0</v>
      </c>
      <c r="AA10" s="183">
        <f>AA36</f>
        <v>0</v>
      </c>
      <c r="AB10" s="183">
        <f t="shared" ref="AB10:AD10" si="1">AB36</f>
        <v>0</v>
      </c>
      <c r="AC10" s="183">
        <f t="shared" si="1"/>
        <v>0</v>
      </c>
      <c r="AD10" s="183">
        <f t="shared" si="1"/>
        <v>0</v>
      </c>
      <c r="AE10" s="170">
        <f t="shared" ref="AE10:AE29" si="2">D10</f>
        <v>0</v>
      </c>
      <c r="AF10" s="171">
        <f t="shared" ref="AF10:AF29" si="3">E10</f>
        <v>0.4</v>
      </c>
      <c r="AG10" s="171">
        <f t="shared" ref="AG10:AG29" si="4">F10</f>
        <v>0.6</v>
      </c>
      <c r="AH10" s="171">
        <f t="shared" ref="AH10:AH29" si="5">G10</f>
        <v>0</v>
      </c>
      <c r="AI10" s="171">
        <f t="shared" ref="AI10:AI29" si="6">SUM(H10:M10)</f>
        <v>0</v>
      </c>
      <c r="AJ10" s="171">
        <f>SUM(N10:U10)</f>
        <v>0</v>
      </c>
      <c r="AK10" s="172">
        <f>SUM(V10:AA10)</f>
        <v>0</v>
      </c>
    </row>
    <row r="11" spans="1:37" s="186" customFormat="1" ht="27" customHeight="1" x14ac:dyDescent="0.3">
      <c r="A11" s="378"/>
      <c r="B11" s="379"/>
      <c r="C11" s="157" t="s">
        <v>478</v>
      </c>
      <c r="D11" s="184">
        <f t="shared" ref="D11:Z11" si="7">D37</f>
        <v>0</v>
      </c>
      <c r="E11" s="184">
        <f t="shared" si="7"/>
        <v>0.4</v>
      </c>
      <c r="F11" s="184">
        <f t="shared" si="7"/>
        <v>0.6</v>
      </c>
      <c r="G11" s="184">
        <f t="shared" si="7"/>
        <v>0</v>
      </c>
      <c r="H11" s="184">
        <f t="shared" si="7"/>
        <v>0</v>
      </c>
      <c r="I11" s="184">
        <f t="shared" si="7"/>
        <v>0</v>
      </c>
      <c r="J11" s="184">
        <f t="shared" si="7"/>
        <v>0</v>
      </c>
      <c r="K11" s="184">
        <f t="shared" si="7"/>
        <v>0</v>
      </c>
      <c r="L11" s="184">
        <f t="shared" si="7"/>
        <v>0</v>
      </c>
      <c r="M11" s="184">
        <f t="shared" si="7"/>
        <v>0</v>
      </c>
      <c r="N11" s="184">
        <f t="shared" si="7"/>
        <v>0</v>
      </c>
      <c r="O11" s="184">
        <f t="shared" si="7"/>
        <v>0</v>
      </c>
      <c r="P11" s="184">
        <f t="shared" si="7"/>
        <v>0</v>
      </c>
      <c r="Q11" s="184">
        <f t="shared" si="7"/>
        <v>0</v>
      </c>
      <c r="R11" s="184">
        <f t="shared" si="7"/>
        <v>0</v>
      </c>
      <c r="S11" s="184">
        <f t="shared" si="7"/>
        <v>0</v>
      </c>
      <c r="T11" s="184">
        <f t="shared" si="7"/>
        <v>0</v>
      </c>
      <c r="U11" s="184">
        <f t="shared" si="7"/>
        <v>0</v>
      </c>
      <c r="V11" s="184">
        <f t="shared" si="7"/>
        <v>0</v>
      </c>
      <c r="W11" s="184">
        <f t="shared" si="7"/>
        <v>0</v>
      </c>
      <c r="X11" s="184">
        <f t="shared" si="7"/>
        <v>0</v>
      </c>
      <c r="Y11" s="184">
        <f t="shared" si="7"/>
        <v>0</v>
      </c>
      <c r="Z11" s="184">
        <f t="shared" si="7"/>
        <v>0</v>
      </c>
      <c r="AA11" s="184">
        <f t="shared" ref="AA11" si="8">AA37</f>
        <v>0</v>
      </c>
      <c r="AB11" s="184">
        <f t="shared" ref="AB11:AD11" si="9">AB37</f>
        <v>0</v>
      </c>
      <c r="AC11" s="184">
        <f t="shared" si="9"/>
        <v>0</v>
      </c>
      <c r="AD11" s="184">
        <f t="shared" si="9"/>
        <v>0</v>
      </c>
      <c r="AE11" s="175">
        <f t="shared" si="2"/>
        <v>0</v>
      </c>
      <c r="AF11" s="176">
        <f t="shared" si="3"/>
        <v>0.4</v>
      </c>
      <c r="AG11" s="176">
        <f t="shared" si="4"/>
        <v>0.6</v>
      </c>
      <c r="AH11" s="176">
        <f t="shared" si="5"/>
        <v>0</v>
      </c>
      <c r="AI11" s="176">
        <f t="shared" si="6"/>
        <v>0</v>
      </c>
      <c r="AJ11" s="176">
        <f t="shared" ref="AJ11:AJ29" si="10">SUM(N11:U11)</f>
        <v>0</v>
      </c>
      <c r="AK11" s="177">
        <f t="shared" ref="AK11:AK29" si="11">SUM(V11:AA11)</f>
        <v>0</v>
      </c>
    </row>
    <row r="12" spans="1:37" s="186" customFormat="1" ht="14.4" customHeight="1" x14ac:dyDescent="0.3">
      <c r="A12" s="439" t="s">
        <v>1310</v>
      </c>
      <c r="B12" s="448" t="s">
        <v>1312</v>
      </c>
      <c r="C12" s="158" t="s">
        <v>1313</v>
      </c>
      <c r="D12" s="187">
        <f t="shared" ref="D12:Z12" si="12">D38</f>
        <v>0</v>
      </c>
      <c r="E12" s="187">
        <f t="shared" si="12"/>
        <v>0</v>
      </c>
      <c r="F12" s="187">
        <f t="shared" si="12"/>
        <v>0</v>
      </c>
      <c r="G12" s="187">
        <f t="shared" si="12"/>
        <v>0.4</v>
      </c>
      <c r="H12" s="187">
        <f t="shared" si="12"/>
        <v>0</v>
      </c>
      <c r="I12" s="187">
        <f t="shared" si="12"/>
        <v>0</v>
      </c>
      <c r="J12" s="187">
        <f t="shared" si="12"/>
        <v>0</v>
      </c>
      <c r="K12" s="187">
        <f t="shared" si="12"/>
        <v>0</v>
      </c>
      <c r="L12" s="187">
        <f t="shared" si="12"/>
        <v>0</v>
      </c>
      <c r="M12" s="187">
        <f t="shared" si="12"/>
        <v>0.4</v>
      </c>
      <c r="N12" s="187">
        <f t="shared" si="12"/>
        <v>0</v>
      </c>
      <c r="O12" s="187">
        <f t="shared" si="12"/>
        <v>0</v>
      </c>
      <c r="P12" s="187">
        <f t="shared" si="12"/>
        <v>0</v>
      </c>
      <c r="Q12" s="187">
        <f t="shared" si="12"/>
        <v>0</v>
      </c>
      <c r="R12" s="187">
        <f t="shared" si="12"/>
        <v>0</v>
      </c>
      <c r="S12" s="187">
        <f t="shared" si="12"/>
        <v>0</v>
      </c>
      <c r="T12" s="187">
        <f t="shared" si="12"/>
        <v>0</v>
      </c>
      <c r="U12" s="187">
        <f t="shared" si="12"/>
        <v>0.2</v>
      </c>
      <c r="V12" s="187">
        <f t="shared" si="12"/>
        <v>0</v>
      </c>
      <c r="W12" s="187">
        <f t="shared" si="12"/>
        <v>0</v>
      </c>
      <c r="X12" s="187">
        <f t="shared" si="12"/>
        <v>0</v>
      </c>
      <c r="Y12" s="187">
        <f t="shared" si="12"/>
        <v>0</v>
      </c>
      <c r="Z12" s="187">
        <f t="shared" si="12"/>
        <v>0</v>
      </c>
      <c r="AA12" s="187">
        <f t="shared" ref="AA12" si="13">AA38</f>
        <v>0</v>
      </c>
      <c r="AB12" s="187">
        <f t="shared" ref="AB12:AD12" si="14">AB38</f>
        <v>0</v>
      </c>
      <c r="AC12" s="187">
        <f t="shared" si="14"/>
        <v>0</v>
      </c>
      <c r="AD12" s="187">
        <f t="shared" si="14"/>
        <v>0</v>
      </c>
      <c r="AE12" s="188">
        <f t="shared" si="2"/>
        <v>0</v>
      </c>
      <c r="AF12" s="189">
        <f t="shared" si="3"/>
        <v>0</v>
      </c>
      <c r="AG12" s="189">
        <f t="shared" si="4"/>
        <v>0</v>
      </c>
      <c r="AH12" s="189">
        <f t="shared" si="5"/>
        <v>0.4</v>
      </c>
      <c r="AI12" s="189">
        <f t="shared" si="6"/>
        <v>0.4</v>
      </c>
      <c r="AJ12" s="189">
        <f t="shared" si="10"/>
        <v>0.2</v>
      </c>
      <c r="AK12" s="190">
        <f t="shared" si="11"/>
        <v>0</v>
      </c>
    </row>
    <row r="13" spans="1:37" s="186" customFormat="1" x14ac:dyDescent="0.3">
      <c r="A13" s="440"/>
      <c r="B13" s="373"/>
      <c r="C13" s="159" t="s">
        <v>1291</v>
      </c>
      <c r="D13" s="191">
        <f t="shared" ref="D13:Z13" si="15">D39</f>
        <v>0</v>
      </c>
      <c r="E13" s="191">
        <f t="shared" si="15"/>
        <v>0</v>
      </c>
      <c r="F13" s="191">
        <f t="shared" si="15"/>
        <v>0</v>
      </c>
      <c r="G13" s="191">
        <f t="shared" si="15"/>
        <v>0.8</v>
      </c>
      <c r="H13" s="191">
        <f t="shared" si="15"/>
        <v>0</v>
      </c>
      <c r="I13" s="191">
        <f t="shared" si="15"/>
        <v>0</v>
      </c>
      <c r="J13" s="191">
        <f t="shared" si="15"/>
        <v>0</v>
      </c>
      <c r="K13" s="191">
        <f t="shared" si="15"/>
        <v>0</v>
      </c>
      <c r="L13" s="191">
        <f t="shared" si="15"/>
        <v>0</v>
      </c>
      <c r="M13" s="191">
        <f t="shared" si="15"/>
        <v>0</v>
      </c>
      <c r="N13" s="191">
        <f t="shared" si="15"/>
        <v>0</v>
      </c>
      <c r="O13" s="191">
        <f t="shared" si="15"/>
        <v>0</v>
      </c>
      <c r="P13" s="191">
        <f t="shared" si="15"/>
        <v>0</v>
      </c>
      <c r="Q13" s="191">
        <f t="shared" si="15"/>
        <v>0</v>
      </c>
      <c r="R13" s="191">
        <f t="shared" si="15"/>
        <v>0</v>
      </c>
      <c r="S13" s="191">
        <f t="shared" si="15"/>
        <v>0</v>
      </c>
      <c r="T13" s="191">
        <f t="shared" si="15"/>
        <v>0</v>
      </c>
      <c r="U13" s="191">
        <f t="shared" si="15"/>
        <v>0.2</v>
      </c>
      <c r="V13" s="191">
        <f t="shared" si="15"/>
        <v>0</v>
      </c>
      <c r="W13" s="191">
        <f t="shared" si="15"/>
        <v>0</v>
      </c>
      <c r="X13" s="191">
        <f t="shared" si="15"/>
        <v>0</v>
      </c>
      <c r="Y13" s="191">
        <f t="shared" si="15"/>
        <v>0</v>
      </c>
      <c r="Z13" s="191">
        <f t="shared" si="15"/>
        <v>0</v>
      </c>
      <c r="AA13" s="191">
        <f t="shared" ref="AA13" si="16">AA39</f>
        <v>0</v>
      </c>
      <c r="AB13" s="191">
        <f t="shared" ref="AB13:AD13" si="17">AB39</f>
        <v>0</v>
      </c>
      <c r="AC13" s="191">
        <f t="shared" si="17"/>
        <v>0</v>
      </c>
      <c r="AD13" s="191">
        <f t="shared" si="17"/>
        <v>0</v>
      </c>
      <c r="AE13" s="192">
        <f t="shared" si="2"/>
        <v>0</v>
      </c>
      <c r="AF13" s="193">
        <f t="shared" si="3"/>
        <v>0</v>
      </c>
      <c r="AG13" s="193">
        <f t="shared" si="4"/>
        <v>0</v>
      </c>
      <c r="AH13" s="193">
        <f t="shared" si="5"/>
        <v>0.8</v>
      </c>
      <c r="AI13" s="193">
        <f t="shared" si="6"/>
        <v>0</v>
      </c>
      <c r="AJ13" s="193">
        <f t="shared" si="10"/>
        <v>0.2</v>
      </c>
      <c r="AK13" s="194">
        <f t="shared" si="11"/>
        <v>0</v>
      </c>
    </row>
    <row r="14" spans="1:37" s="186" customFormat="1" x14ac:dyDescent="0.3">
      <c r="A14" s="440"/>
      <c r="B14" s="373"/>
      <c r="C14" s="159" t="s">
        <v>1292</v>
      </c>
      <c r="D14" s="191">
        <f t="shared" ref="D14:Z14" si="18">D40</f>
        <v>0</v>
      </c>
      <c r="E14" s="191">
        <f t="shared" si="18"/>
        <v>0</v>
      </c>
      <c r="F14" s="191">
        <f t="shared" si="18"/>
        <v>0</v>
      </c>
      <c r="G14" s="191">
        <f t="shared" si="18"/>
        <v>0.9</v>
      </c>
      <c r="H14" s="191">
        <f t="shared" si="18"/>
        <v>0</v>
      </c>
      <c r="I14" s="191">
        <f t="shared" si="18"/>
        <v>0</v>
      </c>
      <c r="J14" s="191">
        <f t="shared" si="18"/>
        <v>0</v>
      </c>
      <c r="K14" s="191">
        <f t="shared" si="18"/>
        <v>0</v>
      </c>
      <c r="L14" s="191">
        <f t="shared" si="18"/>
        <v>0</v>
      </c>
      <c r="M14" s="191">
        <f t="shared" si="18"/>
        <v>0</v>
      </c>
      <c r="N14" s="191">
        <f t="shared" si="18"/>
        <v>0</v>
      </c>
      <c r="O14" s="191">
        <f t="shared" si="18"/>
        <v>0</v>
      </c>
      <c r="P14" s="191">
        <f t="shared" si="18"/>
        <v>0</v>
      </c>
      <c r="Q14" s="191">
        <f t="shared" si="18"/>
        <v>0</v>
      </c>
      <c r="R14" s="191">
        <f t="shared" si="18"/>
        <v>0</v>
      </c>
      <c r="S14" s="191">
        <f t="shared" si="18"/>
        <v>0</v>
      </c>
      <c r="T14" s="191">
        <f t="shared" si="18"/>
        <v>0</v>
      </c>
      <c r="U14" s="191">
        <f t="shared" si="18"/>
        <v>0.1</v>
      </c>
      <c r="V14" s="191">
        <f t="shared" si="18"/>
        <v>0</v>
      </c>
      <c r="W14" s="191">
        <f t="shared" si="18"/>
        <v>0</v>
      </c>
      <c r="X14" s="191">
        <f t="shared" si="18"/>
        <v>0</v>
      </c>
      <c r="Y14" s="191">
        <f t="shared" si="18"/>
        <v>0</v>
      </c>
      <c r="Z14" s="191">
        <f t="shared" si="18"/>
        <v>0</v>
      </c>
      <c r="AA14" s="191">
        <f t="shared" ref="AA14" si="19">AA40</f>
        <v>0</v>
      </c>
      <c r="AB14" s="191">
        <f t="shared" ref="AB14:AD14" si="20">AB40</f>
        <v>0</v>
      </c>
      <c r="AC14" s="191">
        <f t="shared" si="20"/>
        <v>0</v>
      </c>
      <c r="AD14" s="191">
        <f t="shared" si="20"/>
        <v>0</v>
      </c>
      <c r="AE14" s="192">
        <f t="shared" si="2"/>
        <v>0</v>
      </c>
      <c r="AF14" s="193">
        <f t="shared" si="3"/>
        <v>0</v>
      </c>
      <c r="AG14" s="193">
        <f t="shared" si="4"/>
        <v>0</v>
      </c>
      <c r="AH14" s="193">
        <f t="shared" si="5"/>
        <v>0.9</v>
      </c>
      <c r="AI14" s="193">
        <f t="shared" si="6"/>
        <v>0</v>
      </c>
      <c r="AJ14" s="193">
        <f t="shared" si="10"/>
        <v>0.1</v>
      </c>
      <c r="AK14" s="194">
        <f t="shared" si="11"/>
        <v>0</v>
      </c>
    </row>
    <row r="15" spans="1:37" s="186" customFormat="1" x14ac:dyDescent="0.3">
      <c r="A15" s="440"/>
      <c r="B15" s="449" t="s">
        <v>1302</v>
      </c>
      <c r="C15" s="159" t="s">
        <v>555</v>
      </c>
      <c r="D15" s="191">
        <f t="shared" ref="D15:Z15" si="21">D41</f>
        <v>0</v>
      </c>
      <c r="E15" s="191">
        <f t="shared" si="21"/>
        <v>0</v>
      </c>
      <c r="F15" s="191">
        <f t="shared" si="21"/>
        <v>0</v>
      </c>
      <c r="G15" s="191">
        <f t="shared" si="21"/>
        <v>0.5</v>
      </c>
      <c r="H15" s="191">
        <f t="shared" si="21"/>
        <v>0</v>
      </c>
      <c r="I15" s="191">
        <f t="shared" si="21"/>
        <v>0</v>
      </c>
      <c r="J15" s="191">
        <f t="shared" si="21"/>
        <v>0</v>
      </c>
      <c r="K15" s="191">
        <f t="shared" si="21"/>
        <v>0</v>
      </c>
      <c r="L15" s="191">
        <f t="shared" si="21"/>
        <v>0</v>
      </c>
      <c r="M15" s="191">
        <f t="shared" si="21"/>
        <v>0</v>
      </c>
      <c r="N15" s="191">
        <f t="shared" si="21"/>
        <v>0</v>
      </c>
      <c r="O15" s="191">
        <f t="shared" si="21"/>
        <v>0</v>
      </c>
      <c r="P15" s="191">
        <f t="shared" si="21"/>
        <v>0</v>
      </c>
      <c r="Q15" s="191">
        <f t="shared" si="21"/>
        <v>0</v>
      </c>
      <c r="R15" s="191">
        <f t="shared" si="21"/>
        <v>0</v>
      </c>
      <c r="S15" s="191">
        <f t="shared" si="21"/>
        <v>0</v>
      </c>
      <c r="T15" s="191">
        <f t="shared" si="21"/>
        <v>0</v>
      </c>
      <c r="U15" s="191">
        <f t="shared" si="21"/>
        <v>0.5</v>
      </c>
      <c r="V15" s="191">
        <f t="shared" si="21"/>
        <v>0</v>
      </c>
      <c r="W15" s="191">
        <f t="shared" si="21"/>
        <v>0</v>
      </c>
      <c r="X15" s="191">
        <f t="shared" si="21"/>
        <v>0</v>
      </c>
      <c r="Y15" s="191">
        <f t="shared" si="21"/>
        <v>0</v>
      </c>
      <c r="Z15" s="191">
        <f t="shared" si="21"/>
        <v>0</v>
      </c>
      <c r="AA15" s="191">
        <f t="shared" ref="AA15" si="22">AA41</f>
        <v>0</v>
      </c>
      <c r="AB15" s="191">
        <f t="shared" ref="AB15:AD15" si="23">AB41</f>
        <v>0</v>
      </c>
      <c r="AC15" s="191">
        <f t="shared" si="23"/>
        <v>0</v>
      </c>
      <c r="AD15" s="191">
        <f t="shared" si="23"/>
        <v>0</v>
      </c>
      <c r="AE15" s="192">
        <f t="shared" si="2"/>
        <v>0</v>
      </c>
      <c r="AF15" s="193">
        <f t="shared" si="3"/>
        <v>0</v>
      </c>
      <c r="AG15" s="193">
        <f t="shared" si="4"/>
        <v>0</v>
      </c>
      <c r="AH15" s="193">
        <f t="shared" si="5"/>
        <v>0.5</v>
      </c>
      <c r="AI15" s="193">
        <f t="shared" si="6"/>
        <v>0</v>
      </c>
      <c r="AJ15" s="193">
        <f t="shared" si="10"/>
        <v>0.5</v>
      </c>
      <c r="AK15" s="194">
        <f t="shared" si="11"/>
        <v>0</v>
      </c>
    </row>
    <row r="16" spans="1:37" s="186" customFormat="1" x14ac:dyDescent="0.3">
      <c r="A16" s="440"/>
      <c r="B16" s="161" t="s">
        <v>410</v>
      </c>
      <c r="C16" s="159" t="s">
        <v>1309</v>
      </c>
      <c r="D16" s="191">
        <f t="shared" ref="D16:Z16" si="24">D42</f>
        <v>0</v>
      </c>
      <c r="E16" s="191">
        <f t="shared" si="24"/>
        <v>0</v>
      </c>
      <c r="F16" s="191">
        <f t="shared" si="24"/>
        <v>0</v>
      </c>
      <c r="G16" s="191">
        <f t="shared" si="24"/>
        <v>5.2544339466268894E-2</v>
      </c>
      <c r="H16" s="191">
        <f t="shared" si="24"/>
        <v>0</v>
      </c>
      <c r="I16" s="191">
        <f t="shared" si="24"/>
        <v>0</v>
      </c>
      <c r="J16" s="191">
        <f t="shared" si="24"/>
        <v>0</v>
      </c>
      <c r="K16" s="191">
        <f t="shared" si="24"/>
        <v>0</v>
      </c>
      <c r="L16" s="191">
        <f t="shared" si="24"/>
        <v>0</v>
      </c>
      <c r="M16" s="191">
        <f t="shared" si="24"/>
        <v>0</v>
      </c>
      <c r="N16" s="191">
        <f t="shared" si="24"/>
        <v>8.8402674180893967E-2</v>
      </c>
      <c r="O16" s="191">
        <f t="shared" si="24"/>
        <v>0.60113818443007905</v>
      </c>
      <c r="P16" s="191">
        <f t="shared" si="24"/>
        <v>2.0995635117962319E-2</v>
      </c>
      <c r="Q16" s="191">
        <f t="shared" si="24"/>
        <v>5.8787778330294499E-2</v>
      </c>
      <c r="R16" s="191">
        <f t="shared" si="24"/>
        <v>5.8787778330294499E-2</v>
      </c>
      <c r="S16" s="191">
        <f t="shared" si="24"/>
        <v>0</v>
      </c>
      <c r="T16" s="191">
        <f t="shared" si="24"/>
        <v>0</v>
      </c>
      <c r="U16" s="191">
        <f t="shared" si="24"/>
        <v>0</v>
      </c>
      <c r="V16" s="191">
        <f t="shared" si="24"/>
        <v>0</v>
      </c>
      <c r="W16" s="191">
        <f t="shared" si="24"/>
        <v>5.7461738217581083E-2</v>
      </c>
      <c r="X16" s="191">
        <f t="shared" si="24"/>
        <v>0</v>
      </c>
      <c r="Y16" s="191">
        <f t="shared" si="24"/>
        <v>6.1881871926625781E-2</v>
      </c>
      <c r="Z16" s="191">
        <f t="shared" si="24"/>
        <v>0</v>
      </c>
      <c r="AA16" s="191">
        <f t="shared" ref="AA16" si="25">AA42</f>
        <v>0</v>
      </c>
      <c r="AB16" s="191">
        <f t="shared" ref="AB16:AD16" si="26">AB42</f>
        <v>0</v>
      </c>
      <c r="AC16" s="191">
        <f t="shared" si="26"/>
        <v>0</v>
      </c>
      <c r="AD16" s="191">
        <f t="shared" si="26"/>
        <v>0</v>
      </c>
      <c r="AE16" s="192">
        <f t="shared" si="2"/>
        <v>0</v>
      </c>
      <c r="AF16" s="193">
        <f t="shared" si="3"/>
        <v>0</v>
      </c>
      <c r="AG16" s="193">
        <f t="shared" si="4"/>
        <v>0</v>
      </c>
      <c r="AH16" s="193">
        <f t="shared" si="5"/>
        <v>5.2544339466268894E-2</v>
      </c>
      <c r="AI16" s="193">
        <f t="shared" si="6"/>
        <v>0</v>
      </c>
      <c r="AJ16" s="193">
        <f t="shared" si="10"/>
        <v>0.82811205038952429</v>
      </c>
      <c r="AK16" s="194">
        <f t="shared" si="11"/>
        <v>0.11934361014420686</v>
      </c>
    </row>
    <row r="17" spans="1:37" s="186" customFormat="1" x14ac:dyDescent="0.3">
      <c r="A17" s="440"/>
      <c r="B17" s="373" t="s">
        <v>409</v>
      </c>
      <c r="C17" s="159" t="s">
        <v>1294</v>
      </c>
      <c r="D17" s="191">
        <f t="shared" ref="D17:Z17" si="27">D43</f>
        <v>0</v>
      </c>
      <c r="E17" s="191">
        <f t="shared" si="27"/>
        <v>0</v>
      </c>
      <c r="F17" s="191">
        <f t="shared" si="27"/>
        <v>0</v>
      </c>
      <c r="G17" s="191">
        <f t="shared" si="27"/>
        <v>0</v>
      </c>
      <c r="H17" s="191">
        <f t="shared" si="27"/>
        <v>0</v>
      </c>
      <c r="I17" s="191">
        <f t="shared" si="27"/>
        <v>0</v>
      </c>
      <c r="J17" s="191">
        <f t="shared" si="27"/>
        <v>0</v>
      </c>
      <c r="K17" s="191">
        <f t="shared" si="27"/>
        <v>0</v>
      </c>
      <c r="L17" s="191">
        <f t="shared" si="27"/>
        <v>0</v>
      </c>
      <c r="M17" s="191">
        <f t="shared" si="27"/>
        <v>0</v>
      </c>
      <c r="N17" s="191">
        <f t="shared" si="27"/>
        <v>9.3457943925233641E-2</v>
      </c>
      <c r="O17" s="191">
        <f t="shared" si="27"/>
        <v>0.42056074766355139</v>
      </c>
      <c r="P17" s="191">
        <f t="shared" si="27"/>
        <v>0.17757009345794392</v>
      </c>
      <c r="Q17" s="191">
        <f t="shared" si="27"/>
        <v>0</v>
      </c>
      <c r="R17" s="191">
        <f t="shared" si="27"/>
        <v>0</v>
      </c>
      <c r="S17" s="191">
        <f t="shared" si="27"/>
        <v>0</v>
      </c>
      <c r="T17" s="191">
        <f t="shared" si="27"/>
        <v>0</v>
      </c>
      <c r="U17" s="191">
        <f t="shared" si="27"/>
        <v>0</v>
      </c>
      <c r="V17" s="191">
        <f t="shared" si="27"/>
        <v>0</v>
      </c>
      <c r="W17" s="191">
        <f t="shared" si="27"/>
        <v>9.3457943925233641E-2</v>
      </c>
      <c r="X17" s="191">
        <f t="shared" si="27"/>
        <v>0</v>
      </c>
      <c r="Y17" s="191">
        <f t="shared" si="27"/>
        <v>0.21495327102803735</v>
      </c>
      <c r="Z17" s="191">
        <f t="shared" si="27"/>
        <v>0</v>
      </c>
      <c r="AA17" s="191">
        <f t="shared" ref="AA17" si="28">AA43</f>
        <v>0</v>
      </c>
      <c r="AB17" s="191">
        <f t="shared" ref="AB17:AD17" si="29">AB43</f>
        <v>0</v>
      </c>
      <c r="AC17" s="191">
        <f t="shared" si="29"/>
        <v>0</v>
      </c>
      <c r="AD17" s="191">
        <f t="shared" si="29"/>
        <v>0</v>
      </c>
      <c r="AE17" s="192">
        <f t="shared" si="2"/>
        <v>0</v>
      </c>
      <c r="AF17" s="193">
        <f t="shared" si="3"/>
        <v>0</v>
      </c>
      <c r="AG17" s="193">
        <f t="shared" si="4"/>
        <v>0</v>
      </c>
      <c r="AH17" s="193">
        <f t="shared" si="5"/>
        <v>0</v>
      </c>
      <c r="AI17" s="193">
        <f t="shared" si="6"/>
        <v>0</v>
      </c>
      <c r="AJ17" s="193">
        <f t="shared" si="10"/>
        <v>0.69158878504672894</v>
      </c>
      <c r="AK17" s="194">
        <f t="shared" si="11"/>
        <v>0.30841121495327101</v>
      </c>
    </row>
    <row r="18" spans="1:37" s="186" customFormat="1" x14ac:dyDescent="0.3">
      <c r="A18" s="440"/>
      <c r="B18" s="373"/>
      <c r="C18" s="159" t="s">
        <v>1295</v>
      </c>
      <c r="D18" s="191">
        <f t="shared" ref="D18:Z18" si="30">D44</f>
        <v>0</v>
      </c>
      <c r="E18" s="191">
        <f t="shared" si="30"/>
        <v>0</v>
      </c>
      <c r="F18" s="191">
        <f t="shared" si="30"/>
        <v>0</v>
      </c>
      <c r="G18" s="191">
        <f t="shared" si="30"/>
        <v>0</v>
      </c>
      <c r="H18" s="191">
        <f t="shared" si="30"/>
        <v>0</v>
      </c>
      <c r="I18" s="191">
        <f t="shared" si="30"/>
        <v>0</v>
      </c>
      <c r="J18" s="191">
        <f t="shared" si="30"/>
        <v>0</v>
      </c>
      <c r="K18" s="191">
        <f t="shared" si="30"/>
        <v>0</v>
      </c>
      <c r="L18" s="191">
        <f t="shared" si="30"/>
        <v>0</v>
      </c>
      <c r="M18" s="191">
        <f t="shared" si="30"/>
        <v>0</v>
      </c>
      <c r="N18" s="191">
        <f t="shared" si="30"/>
        <v>9.6153846153846145E-2</v>
      </c>
      <c r="O18" s="191">
        <f t="shared" si="30"/>
        <v>0.39423076923076916</v>
      </c>
      <c r="P18" s="191">
        <f t="shared" si="30"/>
        <v>0.18269230769230771</v>
      </c>
      <c r="Q18" s="191">
        <f t="shared" si="30"/>
        <v>0</v>
      </c>
      <c r="R18" s="191">
        <f t="shared" si="30"/>
        <v>0</v>
      </c>
      <c r="S18" s="191">
        <f t="shared" si="30"/>
        <v>0</v>
      </c>
      <c r="T18" s="191">
        <f t="shared" si="30"/>
        <v>0</v>
      </c>
      <c r="U18" s="191">
        <f t="shared" si="30"/>
        <v>0</v>
      </c>
      <c r="V18" s="191">
        <f t="shared" si="30"/>
        <v>0</v>
      </c>
      <c r="W18" s="191">
        <f t="shared" si="30"/>
        <v>9.6153846153846145E-2</v>
      </c>
      <c r="X18" s="191">
        <f t="shared" si="30"/>
        <v>9.6153846153846145E-2</v>
      </c>
      <c r="Y18" s="191">
        <f t="shared" si="30"/>
        <v>0.13461538461538461</v>
      </c>
      <c r="Z18" s="191">
        <f t="shared" si="30"/>
        <v>0</v>
      </c>
      <c r="AA18" s="191">
        <f t="shared" ref="AA18" si="31">AA44</f>
        <v>0</v>
      </c>
      <c r="AB18" s="191">
        <f t="shared" ref="AB18:AD18" si="32">AB44</f>
        <v>0</v>
      </c>
      <c r="AC18" s="191">
        <f t="shared" si="32"/>
        <v>0</v>
      </c>
      <c r="AD18" s="191">
        <f t="shared" si="32"/>
        <v>0</v>
      </c>
      <c r="AE18" s="192">
        <f t="shared" si="2"/>
        <v>0</v>
      </c>
      <c r="AF18" s="193">
        <f t="shared" si="3"/>
        <v>0</v>
      </c>
      <c r="AG18" s="193">
        <f t="shared" si="4"/>
        <v>0</v>
      </c>
      <c r="AH18" s="193">
        <f t="shared" si="5"/>
        <v>0</v>
      </c>
      <c r="AI18" s="193">
        <f t="shared" si="6"/>
        <v>0</v>
      </c>
      <c r="AJ18" s="193">
        <f t="shared" si="10"/>
        <v>0.67307692307692302</v>
      </c>
      <c r="AK18" s="194">
        <f t="shared" si="11"/>
        <v>0.32692307692307687</v>
      </c>
    </row>
    <row r="19" spans="1:37" s="186" customFormat="1" x14ac:dyDescent="0.3">
      <c r="A19" s="440"/>
      <c r="B19" s="373" t="s">
        <v>411</v>
      </c>
      <c r="C19" s="442" t="s">
        <v>1296</v>
      </c>
      <c r="D19" s="191">
        <f t="shared" ref="D19:Z19" si="33">D45</f>
        <v>0</v>
      </c>
      <c r="E19" s="191">
        <f t="shared" si="33"/>
        <v>0</v>
      </c>
      <c r="F19" s="191">
        <f t="shared" si="33"/>
        <v>0</v>
      </c>
      <c r="G19" s="191">
        <f t="shared" si="33"/>
        <v>3.5398230088495568E-2</v>
      </c>
      <c r="H19" s="191">
        <f t="shared" si="33"/>
        <v>0</v>
      </c>
      <c r="I19" s="191">
        <f t="shared" si="33"/>
        <v>7.6923076923076913E-2</v>
      </c>
      <c r="J19" s="191">
        <f t="shared" si="33"/>
        <v>2.3076923076923078E-2</v>
      </c>
      <c r="K19" s="191">
        <f t="shared" si="33"/>
        <v>0</v>
      </c>
      <c r="L19" s="191">
        <f t="shared" si="33"/>
        <v>0</v>
      </c>
      <c r="M19" s="191">
        <f t="shared" si="33"/>
        <v>0</v>
      </c>
      <c r="N19" s="191">
        <f t="shared" si="33"/>
        <v>3.9066020222410479E-2</v>
      </c>
      <c r="O19" s="191">
        <f t="shared" si="33"/>
        <v>0.16407728493412402</v>
      </c>
      <c r="P19" s="191">
        <f t="shared" si="33"/>
        <v>0.16329596452967576</v>
      </c>
      <c r="Q19" s="191">
        <f t="shared" si="33"/>
        <v>0.16329596452967576</v>
      </c>
      <c r="R19" s="191">
        <f t="shared" si="33"/>
        <v>0.16329596452967576</v>
      </c>
      <c r="S19" s="191">
        <f t="shared" si="33"/>
        <v>7.4225438422579892E-2</v>
      </c>
      <c r="T19" s="191">
        <f t="shared" si="33"/>
        <v>0</v>
      </c>
      <c r="U19" s="191">
        <f t="shared" si="33"/>
        <v>0</v>
      </c>
      <c r="V19" s="191">
        <f t="shared" si="33"/>
        <v>0</v>
      </c>
      <c r="W19" s="191">
        <f t="shared" si="33"/>
        <v>3.244837758112095E-2</v>
      </c>
      <c r="X19" s="191">
        <f t="shared" si="33"/>
        <v>0</v>
      </c>
      <c r="Y19" s="191">
        <f t="shared" si="33"/>
        <v>6.4896755162241901E-2</v>
      </c>
      <c r="Z19" s="191">
        <f t="shared" si="33"/>
        <v>0</v>
      </c>
      <c r="AA19" s="191">
        <f t="shared" ref="AA19" si="34">AA45</f>
        <v>0</v>
      </c>
      <c r="AB19" s="191">
        <f t="shared" ref="AB19:AD19" si="35">AB45</f>
        <v>0</v>
      </c>
      <c r="AC19" s="191">
        <f t="shared" si="35"/>
        <v>0</v>
      </c>
      <c r="AD19" s="249">
        <f t="shared" si="35"/>
        <v>0</v>
      </c>
      <c r="AE19" s="193">
        <f t="shared" si="2"/>
        <v>0</v>
      </c>
      <c r="AF19" s="193">
        <f t="shared" si="3"/>
        <v>0</v>
      </c>
      <c r="AG19" s="193">
        <f t="shared" si="4"/>
        <v>0</v>
      </c>
      <c r="AH19" s="193">
        <f t="shared" si="5"/>
        <v>3.5398230088495568E-2</v>
      </c>
      <c r="AI19" s="193">
        <f t="shared" si="6"/>
        <v>9.9999999999999992E-2</v>
      </c>
      <c r="AJ19" s="193">
        <f t="shared" si="10"/>
        <v>0.76725663716814174</v>
      </c>
      <c r="AK19" s="194">
        <f t="shared" si="11"/>
        <v>9.7345132743362844E-2</v>
      </c>
    </row>
    <row r="20" spans="1:37" s="186" customFormat="1" x14ac:dyDescent="0.3">
      <c r="A20" s="440"/>
      <c r="B20" s="373"/>
      <c r="C20" s="443" t="s">
        <v>1297</v>
      </c>
      <c r="D20" s="191">
        <f t="shared" ref="D20:Z20" si="36">D46</f>
        <v>0</v>
      </c>
      <c r="E20" s="191">
        <f t="shared" si="36"/>
        <v>0</v>
      </c>
      <c r="F20" s="191">
        <f t="shared" si="36"/>
        <v>0</v>
      </c>
      <c r="G20" s="191">
        <f t="shared" si="36"/>
        <v>4.8913043478260865E-2</v>
      </c>
      <c r="H20" s="191">
        <f t="shared" si="36"/>
        <v>0</v>
      </c>
      <c r="I20" s="191">
        <f t="shared" si="36"/>
        <v>4.489603024574669E-2</v>
      </c>
      <c r="J20" s="191">
        <f t="shared" si="36"/>
        <v>2.2448015122873345E-2</v>
      </c>
      <c r="K20" s="191">
        <f t="shared" si="36"/>
        <v>0</v>
      </c>
      <c r="L20" s="191">
        <f t="shared" si="36"/>
        <v>0</v>
      </c>
      <c r="M20" s="191">
        <f t="shared" si="36"/>
        <v>0</v>
      </c>
      <c r="N20" s="191">
        <f t="shared" si="36"/>
        <v>2.3629489603024575E-2</v>
      </c>
      <c r="O20" s="191">
        <f t="shared" si="36"/>
        <v>0.37334593572778829</v>
      </c>
      <c r="P20" s="191">
        <f t="shared" si="36"/>
        <v>8.6956521739130432E-2</v>
      </c>
      <c r="Q20" s="191">
        <f t="shared" si="36"/>
        <v>0.14366729678638943</v>
      </c>
      <c r="R20" s="191">
        <f t="shared" si="36"/>
        <v>0.11672967863894138</v>
      </c>
      <c r="S20" s="191">
        <f t="shared" si="36"/>
        <v>4.489603024574669E-2</v>
      </c>
      <c r="T20" s="191">
        <f t="shared" si="36"/>
        <v>0</v>
      </c>
      <c r="U20" s="191">
        <f t="shared" si="36"/>
        <v>0</v>
      </c>
      <c r="V20" s="191">
        <f t="shared" si="36"/>
        <v>0</v>
      </c>
      <c r="W20" s="191">
        <f t="shared" si="36"/>
        <v>3.3081285444234408E-2</v>
      </c>
      <c r="X20" s="191">
        <f t="shared" si="36"/>
        <v>0</v>
      </c>
      <c r="Y20" s="191">
        <f t="shared" si="36"/>
        <v>6.1436672967863898E-2</v>
      </c>
      <c r="Z20" s="191">
        <f t="shared" si="36"/>
        <v>0</v>
      </c>
      <c r="AA20" s="191">
        <f t="shared" ref="AA20" si="37">AA46</f>
        <v>0</v>
      </c>
      <c r="AB20" s="191">
        <f t="shared" ref="AB20:AD20" si="38">AB46</f>
        <v>0</v>
      </c>
      <c r="AC20" s="191">
        <f t="shared" si="38"/>
        <v>0</v>
      </c>
      <c r="AD20" s="249">
        <f t="shared" si="38"/>
        <v>0</v>
      </c>
      <c r="AE20" s="193">
        <f t="shared" si="2"/>
        <v>0</v>
      </c>
      <c r="AF20" s="193">
        <f t="shared" si="3"/>
        <v>0</v>
      </c>
      <c r="AG20" s="193">
        <f t="shared" si="4"/>
        <v>0</v>
      </c>
      <c r="AH20" s="193">
        <f t="shared" si="5"/>
        <v>4.8913043478260865E-2</v>
      </c>
      <c r="AI20" s="193">
        <f t="shared" si="6"/>
        <v>6.7344045368620042E-2</v>
      </c>
      <c r="AJ20" s="193">
        <f t="shared" si="10"/>
        <v>0.78922495274102078</v>
      </c>
      <c r="AK20" s="194">
        <f t="shared" si="11"/>
        <v>9.4517958412098313E-2</v>
      </c>
    </row>
    <row r="21" spans="1:37" s="186" customFormat="1" ht="14.55" customHeight="1" x14ac:dyDescent="0.3">
      <c r="A21" s="440"/>
      <c r="B21" s="373"/>
      <c r="C21" s="442" t="s">
        <v>1298</v>
      </c>
      <c r="D21" s="191">
        <f t="shared" ref="D21:Z21" si="39">D47</f>
        <v>0</v>
      </c>
      <c r="E21" s="191">
        <f t="shared" si="39"/>
        <v>0</v>
      </c>
      <c r="F21" s="191">
        <f t="shared" si="39"/>
        <v>0</v>
      </c>
      <c r="G21" s="191">
        <f t="shared" si="39"/>
        <v>4.8539000241487516E-2</v>
      </c>
      <c r="H21" s="191">
        <f t="shared" si="39"/>
        <v>0</v>
      </c>
      <c r="I21" s="191">
        <f t="shared" si="39"/>
        <v>0</v>
      </c>
      <c r="J21" s="191">
        <f t="shared" si="39"/>
        <v>0</v>
      </c>
      <c r="K21" s="191">
        <f t="shared" si="39"/>
        <v>0</v>
      </c>
      <c r="L21" s="191">
        <f t="shared" si="39"/>
        <v>0</v>
      </c>
      <c r="M21" s="191">
        <f t="shared" si="39"/>
        <v>0</v>
      </c>
      <c r="N21" s="191">
        <f t="shared" si="39"/>
        <v>9.6595025356194159E-2</v>
      </c>
      <c r="O21" s="191">
        <f t="shared" si="39"/>
        <v>0.38638010142477663</v>
      </c>
      <c r="P21" s="191">
        <f t="shared" si="39"/>
        <v>9.1765274088384446E-2</v>
      </c>
      <c r="Q21" s="191">
        <f t="shared" si="39"/>
        <v>9.1765274088384446E-2</v>
      </c>
      <c r="R21" s="191">
        <f t="shared" si="39"/>
        <v>9.1765274088384446E-2</v>
      </c>
      <c r="S21" s="191">
        <f t="shared" si="39"/>
        <v>0</v>
      </c>
      <c r="T21" s="191">
        <f t="shared" si="39"/>
        <v>0</v>
      </c>
      <c r="U21" s="191">
        <f t="shared" si="39"/>
        <v>0</v>
      </c>
      <c r="V21" s="191">
        <f t="shared" si="39"/>
        <v>0</v>
      </c>
      <c r="W21" s="191">
        <f t="shared" si="39"/>
        <v>9.6595025356194159E-2</v>
      </c>
      <c r="X21" s="191">
        <f t="shared" si="39"/>
        <v>0</v>
      </c>
      <c r="Y21" s="191">
        <f t="shared" si="39"/>
        <v>9.6595025356194159E-2</v>
      </c>
      <c r="Z21" s="191">
        <f t="shared" si="39"/>
        <v>0</v>
      </c>
      <c r="AA21" s="191">
        <f t="shared" ref="AA21" si="40">AA47</f>
        <v>0</v>
      </c>
      <c r="AB21" s="191">
        <f t="shared" ref="AB21:AD21" si="41">AB47</f>
        <v>0</v>
      </c>
      <c r="AC21" s="191">
        <f t="shared" si="41"/>
        <v>0</v>
      </c>
      <c r="AD21" s="191">
        <f t="shared" si="41"/>
        <v>0</v>
      </c>
      <c r="AE21" s="192">
        <f t="shared" si="2"/>
        <v>0</v>
      </c>
      <c r="AF21" s="193">
        <f t="shared" si="3"/>
        <v>0</v>
      </c>
      <c r="AG21" s="193">
        <f t="shared" si="4"/>
        <v>0</v>
      </c>
      <c r="AH21" s="193">
        <f t="shared" si="5"/>
        <v>4.8539000241487516E-2</v>
      </c>
      <c r="AI21" s="193">
        <f t="shared" si="6"/>
        <v>0</v>
      </c>
      <c r="AJ21" s="193">
        <f t="shared" si="10"/>
        <v>0.75827094904612402</v>
      </c>
      <c r="AK21" s="194">
        <f t="shared" si="11"/>
        <v>0.19319005071238832</v>
      </c>
    </row>
    <row r="22" spans="1:37" s="186" customFormat="1" ht="14.4" customHeight="1" x14ac:dyDescent="0.3">
      <c r="A22" s="440"/>
      <c r="B22" s="373" t="s">
        <v>1311</v>
      </c>
      <c r="C22" s="442" t="s">
        <v>1299</v>
      </c>
      <c r="D22" s="191">
        <f t="shared" ref="D22:Z22" si="42">D48</f>
        <v>0</v>
      </c>
      <c r="E22" s="191">
        <f t="shared" si="42"/>
        <v>0</v>
      </c>
      <c r="F22" s="191">
        <f t="shared" si="42"/>
        <v>0</v>
      </c>
      <c r="G22" s="191">
        <f t="shared" si="42"/>
        <v>5.0632911392405028E-2</v>
      </c>
      <c r="H22" s="191">
        <f t="shared" si="42"/>
        <v>0.12117277940062753</v>
      </c>
      <c r="I22" s="191">
        <f t="shared" si="42"/>
        <v>0</v>
      </c>
      <c r="J22" s="191">
        <f t="shared" si="42"/>
        <v>0</v>
      </c>
      <c r="K22" s="191">
        <f t="shared" si="42"/>
        <v>0</v>
      </c>
      <c r="L22" s="191">
        <f t="shared" si="42"/>
        <v>0</v>
      </c>
      <c r="M22" s="191">
        <f t="shared" si="42"/>
        <v>0</v>
      </c>
      <c r="N22" s="191">
        <f t="shared" si="42"/>
        <v>4.1709212179506926E-2</v>
      </c>
      <c r="O22" s="191">
        <f t="shared" si="42"/>
        <v>0.57350166746822018</v>
      </c>
      <c r="P22" s="191">
        <f t="shared" si="42"/>
        <v>3.9623751570531579E-2</v>
      </c>
      <c r="Q22" s="191">
        <f t="shared" si="42"/>
        <v>1.981187578526579E-2</v>
      </c>
      <c r="R22" s="191">
        <f t="shared" si="42"/>
        <v>3.9623751570531579E-2</v>
      </c>
      <c r="S22" s="191">
        <f t="shared" si="42"/>
        <v>0</v>
      </c>
      <c r="T22" s="191">
        <f t="shared" si="42"/>
        <v>0</v>
      </c>
      <c r="U22" s="191">
        <f t="shared" si="42"/>
        <v>0</v>
      </c>
      <c r="V22" s="191">
        <f t="shared" si="42"/>
        <v>0</v>
      </c>
      <c r="W22" s="191">
        <f t="shared" si="42"/>
        <v>3.6541676618103654E-2</v>
      </c>
      <c r="X22" s="191">
        <f t="shared" si="42"/>
        <v>1.7196083114401722E-2</v>
      </c>
      <c r="Y22" s="191">
        <f t="shared" si="42"/>
        <v>6.0186290900406017E-2</v>
      </c>
      <c r="Z22" s="191">
        <f t="shared" si="42"/>
        <v>0</v>
      </c>
      <c r="AA22" s="191">
        <f t="shared" ref="AA22" si="43">AA48</f>
        <v>0</v>
      </c>
      <c r="AB22" s="191">
        <f t="shared" ref="AB22:AD22" si="44">AB48</f>
        <v>0</v>
      </c>
      <c r="AC22" s="191">
        <f t="shared" si="44"/>
        <v>0</v>
      </c>
      <c r="AD22" s="249">
        <f t="shared" si="44"/>
        <v>0</v>
      </c>
      <c r="AE22" s="193">
        <f t="shared" si="2"/>
        <v>0</v>
      </c>
      <c r="AF22" s="193">
        <f t="shared" si="3"/>
        <v>0</v>
      </c>
      <c r="AG22" s="193">
        <f t="shared" si="4"/>
        <v>0</v>
      </c>
      <c r="AH22" s="193">
        <f t="shared" si="5"/>
        <v>5.0632911392405028E-2</v>
      </c>
      <c r="AI22" s="193">
        <f t="shared" si="6"/>
        <v>0.12117277940062753</v>
      </c>
      <c r="AJ22" s="193">
        <f t="shared" si="10"/>
        <v>0.71427025857405602</v>
      </c>
      <c r="AK22" s="194">
        <f t="shared" si="11"/>
        <v>0.11392405063291139</v>
      </c>
    </row>
    <row r="23" spans="1:37" s="186" customFormat="1" x14ac:dyDescent="0.3">
      <c r="A23" s="440"/>
      <c r="B23" s="373"/>
      <c r="C23" s="443" t="s">
        <v>1300</v>
      </c>
      <c r="D23" s="191">
        <f t="shared" ref="D23:Z23" si="45">D49</f>
        <v>0</v>
      </c>
      <c r="E23" s="191">
        <f t="shared" si="45"/>
        <v>0</v>
      </c>
      <c r="F23" s="191">
        <f t="shared" si="45"/>
        <v>0</v>
      </c>
      <c r="G23" s="191">
        <f t="shared" si="45"/>
        <v>3.475446742648091E-2</v>
      </c>
      <c r="H23" s="191">
        <f t="shared" si="45"/>
        <v>7.8795553679470942E-2</v>
      </c>
      <c r="I23" s="191">
        <f t="shared" si="45"/>
        <v>0</v>
      </c>
      <c r="J23" s="191">
        <f t="shared" si="45"/>
        <v>0</v>
      </c>
      <c r="K23" s="191">
        <f t="shared" si="45"/>
        <v>0</v>
      </c>
      <c r="L23" s="191">
        <f t="shared" si="45"/>
        <v>0</v>
      </c>
      <c r="M23" s="191">
        <f t="shared" si="45"/>
        <v>0</v>
      </c>
      <c r="N23" s="191">
        <f t="shared" si="45"/>
        <v>0</v>
      </c>
      <c r="O23" s="191">
        <f t="shared" si="45"/>
        <v>0.66131982552413104</v>
      </c>
      <c r="P23" s="191">
        <f t="shared" si="45"/>
        <v>1.3367102856338822E-2</v>
      </c>
      <c r="Q23" s="191">
        <f t="shared" si="45"/>
        <v>2.6734205712677643E-2</v>
      </c>
      <c r="R23" s="191">
        <f t="shared" si="45"/>
        <v>2.6734205712677643E-2</v>
      </c>
      <c r="S23" s="191">
        <f t="shared" si="45"/>
        <v>1.3367102856338822E-2</v>
      </c>
      <c r="T23" s="191">
        <f t="shared" si="45"/>
        <v>0</v>
      </c>
      <c r="U23" s="191">
        <f t="shared" si="45"/>
        <v>0</v>
      </c>
      <c r="V23" s="191">
        <f t="shared" si="45"/>
        <v>0</v>
      </c>
      <c r="W23" s="191">
        <f t="shared" si="45"/>
        <v>4.7840157591107352E-2</v>
      </c>
      <c r="X23" s="191">
        <f t="shared" si="45"/>
        <v>2.3920078795553676E-2</v>
      </c>
      <c r="Y23" s="191">
        <f t="shared" si="45"/>
        <v>7.3167299845223022E-2</v>
      </c>
      <c r="Z23" s="191">
        <f t="shared" si="45"/>
        <v>0</v>
      </c>
      <c r="AA23" s="191">
        <f t="shared" ref="AA23" si="46">AA49</f>
        <v>0</v>
      </c>
      <c r="AB23" s="191">
        <f t="shared" ref="AB23:AD23" si="47">AB49</f>
        <v>0</v>
      </c>
      <c r="AC23" s="191">
        <f t="shared" si="47"/>
        <v>0</v>
      </c>
      <c r="AD23" s="249">
        <f t="shared" si="47"/>
        <v>0</v>
      </c>
      <c r="AE23" s="193">
        <f t="shared" si="2"/>
        <v>0</v>
      </c>
      <c r="AF23" s="193">
        <f t="shared" si="3"/>
        <v>0</v>
      </c>
      <c r="AG23" s="193">
        <f t="shared" si="4"/>
        <v>0</v>
      </c>
      <c r="AH23" s="193">
        <f t="shared" si="5"/>
        <v>3.475446742648091E-2</v>
      </c>
      <c r="AI23" s="193">
        <f t="shared" si="6"/>
        <v>7.8795553679470942E-2</v>
      </c>
      <c r="AJ23" s="193">
        <f t="shared" si="10"/>
        <v>0.74152244266216383</v>
      </c>
      <c r="AK23" s="194">
        <f t="shared" si="11"/>
        <v>0.14492753623188404</v>
      </c>
    </row>
    <row r="24" spans="1:37" s="186" customFormat="1" x14ac:dyDescent="0.3">
      <c r="A24" s="440"/>
      <c r="B24" s="373"/>
      <c r="C24" s="442" t="s">
        <v>1301</v>
      </c>
      <c r="D24" s="191">
        <f t="shared" ref="D24:Z24" si="48">D50</f>
        <v>0</v>
      </c>
      <c r="E24" s="191">
        <f t="shared" si="48"/>
        <v>0</v>
      </c>
      <c r="F24" s="191">
        <f t="shared" si="48"/>
        <v>0</v>
      </c>
      <c r="G24" s="191">
        <f t="shared" si="48"/>
        <v>6.1763510767980451E-2</v>
      </c>
      <c r="H24" s="191">
        <f t="shared" si="48"/>
        <v>0.11377488825680618</v>
      </c>
      <c r="I24" s="191">
        <f t="shared" si="48"/>
        <v>0</v>
      </c>
      <c r="J24" s="191">
        <f t="shared" si="48"/>
        <v>0</v>
      </c>
      <c r="K24" s="191">
        <f t="shared" si="48"/>
        <v>0</v>
      </c>
      <c r="L24" s="191">
        <f t="shared" si="48"/>
        <v>0</v>
      </c>
      <c r="M24" s="191">
        <f t="shared" si="48"/>
        <v>0</v>
      </c>
      <c r="N24" s="191">
        <f t="shared" si="48"/>
        <v>0</v>
      </c>
      <c r="O24" s="191">
        <f t="shared" si="48"/>
        <v>0.56684274685087355</v>
      </c>
      <c r="P24" s="191">
        <f t="shared" si="48"/>
        <v>1.1580658268996341E-2</v>
      </c>
      <c r="Q24" s="191">
        <f t="shared" si="48"/>
        <v>1.9301097114993906E-2</v>
      </c>
      <c r="R24" s="191">
        <f t="shared" si="48"/>
        <v>3.8602194229987813E-2</v>
      </c>
      <c r="S24" s="191">
        <f t="shared" si="48"/>
        <v>5.4043071921982933E-2</v>
      </c>
      <c r="T24" s="191">
        <f t="shared" si="48"/>
        <v>0</v>
      </c>
      <c r="U24" s="191">
        <f t="shared" si="48"/>
        <v>0</v>
      </c>
      <c r="V24" s="191">
        <f t="shared" si="48"/>
        <v>0</v>
      </c>
      <c r="W24" s="191">
        <f t="shared" si="48"/>
        <v>5.6887444128403089E-2</v>
      </c>
      <c r="X24" s="191">
        <f t="shared" si="48"/>
        <v>2.0316944331572533E-2</v>
      </c>
      <c r="Y24" s="191">
        <f t="shared" si="48"/>
        <v>5.6887444128403089E-2</v>
      </c>
      <c r="Z24" s="191">
        <f t="shared" si="48"/>
        <v>0</v>
      </c>
      <c r="AA24" s="191">
        <f t="shared" ref="AA24" si="49">AA50</f>
        <v>0</v>
      </c>
      <c r="AB24" s="191">
        <f t="shared" ref="AB24:AD24" si="50">AB50</f>
        <v>0</v>
      </c>
      <c r="AC24" s="191">
        <f t="shared" si="50"/>
        <v>0</v>
      </c>
      <c r="AD24" s="191">
        <f t="shared" si="50"/>
        <v>0</v>
      </c>
      <c r="AE24" s="192">
        <f t="shared" si="2"/>
        <v>0</v>
      </c>
      <c r="AF24" s="193">
        <f t="shared" si="3"/>
        <v>0</v>
      </c>
      <c r="AG24" s="193">
        <f t="shared" si="4"/>
        <v>0</v>
      </c>
      <c r="AH24" s="193">
        <f t="shared" si="5"/>
        <v>6.1763510767980451E-2</v>
      </c>
      <c r="AI24" s="193">
        <f t="shared" si="6"/>
        <v>0.11377488825680618</v>
      </c>
      <c r="AJ24" s="193">
        <f t="shared" si="10"/>
        <v>0.69036976838683461</v>
      </c>
      <c r="AK24" s="194">
        <f t="shared" si="11"/>
        <v>0.1340918325883787</v>
      </c>
    </row>
    <row r="25" spans="1:37" s="186" customFormat="1" ht="14.4" customHeight="1" x14ac:dyDescent="0.3">
      <c r="A25" s="441"/>
      <c r="B25" s="164" t="s">
        <v>412</v>
      </c>
      <c r="C25" s="453" t="s">
        <v>412</v>
      </c>
      <c r="D25" s="195">
        <f t="shared" ref="D25:Z25" si="51">D51</f>
        <v>0</v>
      </c>
      <c r="E25" s="195">
        <f t="shared" si="51"/>
        <v>0</v>
      </c>
      <c r="F25" s="195">
        <f t="shared" si="51"/>
        <v>0</v>
      </c>
      <c r="G25" s="195">
        <f t="shared" si="51"/>
        <v>0.1</v>
      </c>
      <c r="H25" s="195">
        <f t="shared" si="51"/>
        <v>0</v>
      </c>
      <c r="I25" s="195">
        <f t="shared" si="51"/>
        <v>0</v>
      </c>
      <c r="J25" s="195">
        <f t="shared" si="51"/>
        <v>0</v>
      </c>
      <c r="K25" s="195">
        <f t="shared" si="51"/>
        <v>0</v>
      </c>
      <c r="L25" s="195">
        <f t="shared" si="51"/>
        <v>0</v>
      </c>
      <c r="M25" s="195">
        <f t="shared" si="51"/>
        <v>0.7</v>
      </c>
      <c r="N25" s="195">
        <f t="shared" si="51"/>
        <v>0</v>
      </c>
      <c r="O25" s="195">
        <f t="shared" si="51"/>
        <v>0</v>
      </c>
      <c r="P25" s="195">
        <f t="shared" si="51"/>
        <v>0</v>
      </c>
      <c r="Q25" s="195">
        <f t="shared" si="51"/>
        <v>0</v>
      </c>
      <c r="R25" s="195">
        <f t="shared" si="51"/>
        <v>0</v>
      </c>
      <c r="S25" s="195">
        <f t="shared" si="51"/>
        <v>0</v>
      </c>
      <c r="T25" s="195">
        <f t="shared" si="51"/>
        <v>0</v>
      </c>
      <c r="U25" s="195">
        <f t="shared" si="51"/>
        <v>0.2</v>
      </c>
      <c r="V25" s="195">
        <f t="shared" si="51"/>
        <v>0</v>
      </c>
      <c r="W25" s="195">
        <f t="shared" si="51"/>
        <v>0</v>
      </c>
      <c r="X25" s="195">
        <f t="shared" si="51"/>
        <v>0</v>
      </c>
      <c r="Y25" s="195">
        <f t="shared" si="51"/>
        <v>0</v>
      </c>
      <c r="Z25" s="195">
        <f t="shared" si="51"/>
        <v>0</v>
      </c>
      <c r="AA25" s="195">
        <f t="shared" ref="AA25" si="52">AA51</f>
        <v>0</v>
      </c>
      <c r="AB25" s="195">
        <f t="shared" ref="AB25:AD25" si="53">AB51</f>
        <v>0</v>
      </c>
      <c r="AC25" s="195">
        <f t="shared" si="53"/>
        <v>0</v>
      </c>
      <c r="AD25" s="195">
        <f t="shared" si="53"/>
        <v>0</v>
      </c>
      <c r="AE25" s="196">
        <f t="shared" si="2"/>
        <v>0</v>
      </c>
      <c r="AF25" s="197">
        <f t="shared" si="3"/>
        <v>0</v>
      </c>
      <c r="AG25" s="197">
        <f t="shared" si="4"/>
        <v>0</v>
      </c>
      <c r="AH25" s="197">
        <f t="shared" si="5"/>
        <v>0.1</v>
      </c>
      <c r="AI25" s="197">
        <f t="shared" si="6"/>
        <v>0.7</v>
      </c>
      <c r="AJ25" s="197">
        <f t="shared" si="10"/>
        <v>0.2</v>
      </c>
      <c r="AK25" s="198">
        <f t="shared" si="11"/>
        <v>0</v>
      </c>
    </row>
    <row r="26" spans="1:37" s="186" customFormat="1" x14ac:dyDescent="0.3">
      <c r="A26" s="366" t="s">
        <v>1320</v>
      </c>
      <c r="B26" s="364" t="s">
        <v>1322</v>
      </c>
      <c r="C26" s="159" t="s">
        <v>1323</v>
      </c>
      <c r="D26" s="191">
        <f t="shared" ref="D26:Z26" si="54">D52</f>
        <v>0</v>
      </c>
      <c r="E26" s="191">
        <f t="shared" si="54"/>
        <v>0</v>
      </c>
      <c r="F26" s="191">
        <f t="shared" si="54"/>
        <v>0</v>
      </c>
      <c r="G26" s="191">
        <f t="shared" si="54"/>
        <v>0.1</v>
      </c>
      <c r="H26" s="191">
        <f t="shared" si="54"/>
        <v>0</v>
      </c>
      <c r="I26" s="191">
        <f t="shared" si="54"/>
        <v>0</v>
      </c>
      <c r="J26" s="191">
        <f t="shared" si="54"/>
        <v>0</v>
      </c>
      <c r="K26" s="191">
        <f t="shared" si="54"/>
        <v>0</v>
      </c>
      <c r="L26" s="191">
        <f t="shared" si="54"/>
        <v>0</v>
      </c>
      <c r="M26" s="191">
        <f t="shared" si="54"/>
        <v>0.7</v>
      </c>
      <c r="N26" s="191">
        <f t="shared" si="54"/>
        <v>0</v>
      </c>
      <c r="O26" s="191">
        <f t="shared" si="54"/>
        <v>0</v>
      </c>
      <c r="P26" s="191">
        <f t="shared" si="54"/>
        <v>0</v>
      </c>
      <c r="Q26" s="191">
        <f t="shared" si="54"/>
        <v>0</v>
      </c>
      <c r="R26" s="191">
        <f t="shared" si="54"/>
        <v>0</v>
      </c>
      <c r="S26" s="191">
        <f t="shared" si="54"/>
        <v>0</v>
      </c>
      <c r="T26" s="191">
        <f t="shared" si="54"/>
        <v>0</v>
      </c>
      <c r="U26" s="191">
        <f t="shared" si="54"/>
        <v>0.2</v>
      </c>
      <c r="V26" s="191">
        <f t="shared" si="54"/>
        <v>0</v>
      </c>
      <c r="W26" s="191">
        <f t="shared" si="54"/>
        <v>0</v>
      </c>
      <c r="X26" s="191">
        <f t="shared" si="54"/>
        <v>0</v>
      </c>
      <c r="Y26" s="191">
        <f t="shared" si="54"/>
        <v>0</v>
      </c>
      <c r="Z26" s="191">
        <f t="shared" si="54"/>
        <v>0</v>
      </c>
      <c r="AA26" s="191">
        <f t="shared" ref="AA26" si="55">AA52</f>
        <v>0</v>
      </c>
      <c r="AB26" s="191">
        <f t="shared" ref="AB26:AD26" si="56">AB52</f>
        <v>0</v>
      </c>
      <c r="AC26" s="191">
        <f t="shared" si="56"/>
        <v>0</v>
      </c>
      <c r="AD26" s="191">
        <f t="shared" si="56"/>
        <v>0</v>
      </c>
      <c r="AE26" s="192">
        <f t="shared" si="2"/>
        <v>0</v>
      </c>
      <c r="AF26" s="193">
        <f t="shared" si="3"/>
        <v>0</v>
      </c>
      <c r="AG26" s="193">
        <f t="shared" si="4"/>
        <v>0</v>
      </c>
      <c r="AH26" s="193">
        <f t="shared" si="5"/>
        <v>0.1</v>
      </c>
      <c r="AI26" s="193">
        <f t="shared" si="6"/>
        <v>0.7</v>
      </c>
      <c r="AJ26" s="193">
        <f t="shared" si="10"/>
        <v>0.2</v>
      </c>
      <c r="AK26" s="194">
        <f t="shared" si="11"/>
        <v>0</v>
      </c>
    </row>
    <row r="27" spans="1:37" s="186" customFormat="1" x14ac:dyDescent="0.3">
      <c r="A27" s="367"/>
      <c r="B27" s="364"/>
      <c r="C27" s="159" t="s">
        <v>1324</v>
      </c>
      <c r="D27" s="185">
        <f t="shared" ref="D27:Z27" si="57">D53</f>
        <v>0</v>
      </c>
      <c r="E27" s="185">
        <f t="shared" si="57"/>
        <v>0</v>
      </c>
      <c r="F27" s="185">
        <f t="shared" si="57"/>
        <v>0</v>
      </c>
      <c r="G27" s="185">
        <f t="shared" si="57"/>
        <v>0.5</v>
      </c>
      <c r="H27" s="185">
        <f t="shared" si="57"/>
        <v>0</v>
      </c>
      <c r="I27" s="185">
        <f t="shared" si="57"/>
        <v>0</v>
      </c>
      <c r="J27" s="185">
        <f t="shared" si="57"/>
        <v>0</v>
      </c>
      <c r="K27" s="185">
        <f t="shared" si="57"/>
        <v>0</v>
      </c>
      <c r="L27" s="185">
        <f t="shared" si="57"/>
        <v>0</v>
      </c>
      <c r="M27" s="185">
        <f t="shared" si="57"/>
        <v>0</v>
      </c>
      <c r="N27" s="185">
        <f t="shared" si="57"/>
        <v>0</v>
      </c>
      <c r="O27" s="185">
        <f t="shared" si="57"/>
        <v>0</v>
      </c>
      <c r="P27" s="185">
        <f t="shared" si="57"/>
        <v>0</v>
      </c>
      <c r="Q27" s="185">
        <f t="shared" si="57"/>
        <v>0</v>
      </c>
      <c r="R27" s="185">
        <f t="shared" si="57"/>
        <v>0</v>
      </c>
      <c r="S27" s="185">
        <f t="shared" si="57"/>
        <v>0</v>
      </c>
      <c r="T27" s="185">
        <f t="shared" si="57"/>
        <v>0</v>
      </c>
      <c r="U27" s="185">
        <f t="shared" si="57"/>
        <v>0.5</v>
      </c>
      <c r="V27" s="185">
        <f t="shared" si="57"/>
        <v>0</v>
      </c>
      <c r="W27" s="185">
        <f t="shared" si="57"/>
        <v>0</v>
      </c>
      <c r="X27" s="185">
        <f t="shared" si="57"/>
        <v>0</v>
      </c>
      <c r="Y27" s="185">
        <f t="shared" si="57"/>
        <v>0</v>
      </c>
      <c r="Z27" s="185">
        <f t="shared" si="57"/>
        <v>0</v>
      </c>
      <c r="AA27" s="185">
        <f t="shared" ref="AA27" si="58">AA53</f>
        <v>0</v>
      </c>
      <c r="AB27" s="185">
        <f t="shared" ref="AB27:AD27" si="59">AB53</f>
        <v>0</v>
      </c>
      <c r="AC27" s="185">
        <f t="shared" si="59"/>
        <v>0</v>
      </c>
      <c r="AD27" s="185">
        <f t="shared" si="59"/>
        <v>0</v>
      </c>
      <c r="AE27" s="180">
        <f t="shared" si="2"/>
        <v>0</v>
      </c>
      <c r="AF27" s="181">
        <f t="shared" si="3"/>
        <v>0</v>
      </c>
      <c r="AG27" s="181">
        <f t="shared" si="4"/>
        <v>0</v>
      </c>
      <c r="AH27" s="181">
        <f t="shared" si="5"/>
        <v>0.5</v>
      </c>
      <c r="AI27" s="181">
        <f t="shared" si="6"/>
        <v>0</v>
      </c>
      <c r="AJ27" s="181">
        <f t="shared" si="10"/>
        <v>0.5</v>
      </c>
      <c r="AK27" s="182">
        <f t="shared" si="11"/>
        <v>0</v>
      </c>
    </row>
    <row r="28" spans="1:37" s="186" customFormat="1" x14ac:dyDescent="0.3">
      <c r="A28" s="367"/>
      <c r="B28" s="364" t="s">
        <v>1321</v>
      </c>
      <c r="C28" s="159" t="s">
        <v>413</v>
      </c>
      <c r="D28" s="185">
        <f t="shared" ref="D28:Z28" si="60">D54</f>
        <v>0</v>
      </c>
      <c r="E28" s="185">
        <f t="shared" si="60"/>
        <v>0</v>
      </c>
      <c r="F28" s="185">
        <f t="shared" si="60"/>
        <v>0</v>
      </c>
      <c r="G28" s="185">
        <f t="shared" si="60"/>
        <v>1</v>
      </c>
      <c r="H28" s="185">
        <f t="shared" si="60"/>
        <v>0</v>
      </c>
      <c r="I28" s="185">
        <f t="shared" si="60"/>
        <v>0</v>
      </c>
      <c r="J28" s="185">
        <f t="shared" si="60"/>
        <v>0</v>
      </c>
      <c r="K28" s="185">
        <f t="shared" si="60"/>
        <v>0</v>
      </c>
      <c r="L28" s="185">
        <f t="shared" si="60"/>
        <v>0</v>
      </c>
      <c r="M28" s="185">
        <f t="shared" si="60"/>
        <v>0</v>
      </c>
      <c r="N28" s="185">
        <f t="shared" si="60"/>
        <v>0</v>
      </c>
      <c r="O28" s="185">
        <f t="shared" si="60"/>
        <v>0</v>
      </c>
      <c r="P28" s="185">
        <f t="shared" si="60"/>
        <v>0</v>
      </c>
      <c r="Q28" s="185">
        <f t="shared" si="60"/>
        <v>0</v>
      </c>
      <c r="R28" s="185">
        <f t="shared" si="60"/>
        <v>0</v>
      </c>
      <c r="S28" s="185">
        <f t="shared" si="60"/>
        <v>0</v>
      </c>
      <c r="T28" s="185">
        <f t="shared" si="60"/>
        <v>0</v>
      </c>
      <c r="U28" s="185">
        <f t="shared" si="60"/>
        <v>0</v>
      </c>
      <c r="V28" s="185">
        <f t="shared" si="60"/>
        <v>0</v>
      </c>
      <c r="W28" s="185">
        <f t="shared" si="60"/>
        <v>0</v>
      </c>
      <c r="X28" s="185">
        <f t="shared" si="60"/>
        <v>0</v>
      </c>
      <c r="Y28" s="185">
        <f t="shared" si="60"/>
        <v>0</v>
      </c>
      <c r="Z28" s="185">
        <f t="shared" si="60"/>
        <v>0</v>
      </c>
      <c r="AA28" s="185">
        <f t="shared" ref="AA28" si="61">AA54</f>
        <v>0</v>
      </c>
      <c r="AB28" s="185">
        <f t="shared" ref="AB28:AD28" si="62">AB54</f>
        <v>0</v>
      </c>
      <c r="AC28" s="185">
        <f t="shared" si="62"/>
        <v>0</v>
      </c>
      <c r="AD28" s="185">
        <f t="shared" si="62"/>
        <v>0</v>
      </c>
      <c r="AE28" s="180">
        <f t="shared" si="2"/>
        <v>0</v>
      </c>
      <c r="AF28" s="181">
        <f t="shared" si="3"/>
        <v>0</v>
      </c>
      <c r="AG28" s="181">
        <f t="shared" si="4"/>
        <v>0</v>
      </c>
      <c r="AH28" s="181">
        <f t="shared" si="5"/>
        <v>1</v>
      </c>
      <c r="AI28" s="181">
        <f t="shared" si="6"/>
        <v>0</v>
      </c>
      <c r="AJ28" s="181">
        <f t="shared" si="10"/>
        <v>0</v>
      </c>
      <c r="AK28" s="182">
        <f t="shared" si="11"/>
        <v>0</v>
      </c>
    </row>
    <row r="29" spans="1:37" s="186" customFormat="1" x14ac:dyDescent="0.3">
      <c r="A29" s="368"/>
      <c r="B29" s="365"/>
      <c r="C29" s="162" t="s">
        <v>578</v>
      </c>
      <c r="D29" s="184">
        <f t="shared" ref="D29:Z29" si="63">D55</f>
        <v>0</v>
      </c>
      <c r="E29" s="184">
        <f t="shared" si="63"/>
        <v>0</v>
      </c>
      <c r="F29" s="184">
        <f t="shared" si="63"/>
        <v>0</v>
      </c>
      <c r="G29" s="184">
        <f t="shared" si="63"/>
        <v>0.5</v>
      </c>
      <c r="H29" s="184">
        <f t="shared" si="63"/>
        <v>0</v>
      </c>
      <c r="I29" s="184">
        <f t="shared" si="63"/>
        <v>0</v>
      </c>
      <c r="J29" s="184">
        <f t="shared" si="63"/>
        <v>0</v>
      </c>
      <c r="K29" s="184">
        <f t="shared" si="63"/>
        <v>0</v>
      </c>
      <c r="L29" s="184">
        <f t="shared" si="63"/>
        <v>0</v>
      </c>
      <c r="M29" s="184">
        <f t="shared" si="63"/>
        <v>0</v>
      </c>
      <c r="N29" s="184">
        <f t="shared" si="63"/>
        <v>0</v>
      </c>
      <c r="O29" s="184">
        <f t="shared" si="63"/>
        <v>0</v>
      </c>
      <c r="P29" s="184">
        <f t="shared" si="63"/>
        <v>0</v>
      </c>
      <c r="Q29" s="184">
        <f t="shared" si="63"/>
        <v>0</v>
      </c>
      <c r="R29" s="184">
        <f t="shared" si="63"/>
        <v>0</v>
      </c>
      <c r="S29" s="184">
        <f t="shared" si="63"/>
        <v>0</v>
      </c>
      <c r="T29" s="184">
        <f t="shared" si="63"/>
        <v>0</v>
      </c>
      <c r="U29" s="184">
        <f t="shared" si="63"/>
        <v>0.5</v>
      </c>
      <c r="V29" s="184">
        <f t="shared" si="63"/>
        <v>0</v>
      </c>
      <c r="W29" s="184">
        <f t="shared" si="63"/>
        <v>0</v>
      </c>
      <c r="X29" s="184">
        <f t="shared" si="63"/>
        <v>0</v>
      </c>
      <c r="Y29" s="184">
        <f t="shared" si="63"/>
        <v>0</v>
      </c>
      <c r="Z29" s="184">
        <f t="shared" si="63"/>
        <v>0</v>
      </c>
      <c r="AA29" s="184">
        <f t="shared" ref="AA29" si="64">AA55</f>
        <v>0</v>
      </c>
      <c r="AB29" s="184">
        <f t="shared" ref="AB29:AD29" si="65">AB55</f>
        <v>0</v>
      </c>
      <c r="AC29" s="184">
        <f t="shared" si="65"/>
        <v>0</v>
      </c>
      <c r="AD29" s="184">
        <f t="shared" si="65"/>
        <v>0</v>
      </c>
      <c r="AE29" s="175">
        <f t="shared" si="2"/>
        <v>0</v>
      </c>
      <c r="AF29" s="176">
        <f t="shared" si="3"/>
        <v>0</v>
      </c>
      <c r="AG29" s="176">
        <f t="shared" si="4"/>
        <v>0</v>
      </c>
      <c r="AH29" s="176">
        <f t="shared" si="5"/>
        <v>0.5</v>
      </c>
      <c r="AI29" s="176">
        <f t="shared" si="6"/>
        <v>0</v>
      </c>
      <c r="AJ29" s="176">
        <f t="shared" si="10"/>
        <v>0.5</v>
      </c>
      <c r="AK29" s="177">
        <f t="shared" si="11"/>
        <v>0</v>
      </c>
    </row>
    <row r="30" spans="1:37" s="186" customFormat="1" x14ac:dyDescent="0.3">
      <c r="A30" s="163" t="s">
        <v>408</v>
      </c>
      <c r="B30" s="164"/>
      <c r="C30" s="165" t="s">
        <v>454</v>
      </c>
      <c r="D30" s="173">
        <f>D56</f>
        <v>1</v>
      </c>
      <c r="E30" s="174">
        <f t="shared" ref="E30:Z30" si="66">E56</f>
        <v>1</v>
      </c>
      <c r="F30" s="173">
        <f t="shared" si="66"/>
        <v>1</v>
      </c>
      <c r="G30" s="174">
        <f t="shared" si="66"/>
        <v>1</v>
      </c>
      <c r="H30" s="173">
        <f t="shared" si="66"/>
        <v>1</v>
      </c>
      <c r="I30" s="173">
        <f t="shared" si="66"/>
        <v>1</v>
      </c>
      <c r="J30" s="173">
        <f t="shared" si="66"/>
        <v>1</v>
      </c>
      <c r="K30" s="173">
        <f t="shared" si="66"/>
        <v>1</v>
      </c>
      <c r="L30" s="173">
        <f t="shared" si="66"/>
        <v>1</v>
      </c>
      <c r="M30" s="173">
        <f t="shared" si="66"/>
        <v>1</v>
      </c>
      <c r="N30" s="174">
        <f t="shared" si="66"/>
        <v>1</v>
      </c>
      <c r="O30" s="174">
        <f t="shared" si="66"/>
        <v>1</v>
      </c>
      <c r="P30" s="174">
        <f t="shared" si="66"/>
        <v>1</v>
      </c>
      <c r="Q30" s="174">
        <f t="shared" si="66"/>
        <v>1</v>
      </c>
      <c r="R30" s="174">
        <f t="shared" si="66"/>
        <v>1</v>
      </c>
      <c r="S30" s="174">
        <f t="shared" si="66"/>
        <v>1</v>
      </c>
      <c r="T30" s="174">
        <f t="shared" si="66"/>
        <v>1</v>
      </c>
      <c r="U30" s="174">
        <f t="shared" si="66"/>
        <v>1</v>
      </c>
      <c r="V30" s="173">
        <f t="shared" si="66"/>
        <v>1</v>
      </c>
      <c r="W30" s="173">
        <f t="shared" si="66"/>
        <v>1</v>
      </c>
      <c r="X30" s="173">
        <f t="shared" si="66"/>
        <v>1</v>
      </c>
      <c r="Y30" s="173">
        <f t="shared" si="66"/>
        <v>1</v>
      </c>
      <c r="Z30" s="173">
        <f t="shared" si="66"/>
        <v>1</v>
      </c>
      <c r="AA30" s="173">
        <f t="shared" ref="AA30" si="67">AA56</f>
        <v>1</v>
      </c>
      <c r="AB30" s="174">
        <f t="shared" ref="AB30:AD30" si="68">AB56</f>
        <v>1</v>
      </c>
      <c r="AC30" s="174">
        <f t="shared" si="68"/>
        <v>1</v>
      </c>
      <c r="AD30" s="174">
        <f t="shared" si="68"/>
        <v>1</v>
      </c>
      <c r="AE30" s="175">
        <f>AE56</f>
        <v>1</v>
      </c>
      <c r="AF30" s="176">
        <f t="shared" ref="AF30:AK30" si="69">AF56</f>
        <v>1</v>
      </c>
      <c r="AG30" s="176">
        <f t="shared" si="69"/>
        <v>1</v>
      </c>
      <c r="AH30" s="176">
        <f t="shared" si="69"/>
        <v>1</v>
      </c>
      <c r="AI30" s="176">
        <f t="shared" si="69"/>
        <v>1</v>
      </c>
      <c r="AJ30" s="176">
        <f t="shared" si="69"/>
        <v>1</v>
      </c>
      <c r="AK30" s="177">
        <f t="shared" si="69"/>
        <v>1</v>
      </c>
    </row>
    <row r="31" spans="1:37" s="121" customFormat="1" x14ac:dyDescent="0.3">
      <c r="Q31" s="199"/>
      <c r="R31" s="199"/>
    </row>
    <row r="32" spans="1:37" s="121" customFormat="1" x14ac:dyDescent="0.3">
      <c r="Q32" s="199"/>
      <c r="R32" s="199"/>
    </row>
    <row r="33" spans="1:37" s="121" customFormat="1" ht="18" x14ac:dyDescent="0.35">
      <c r="A33" s="206" t="s">
        <v>906</v>
      </c>
      <c r="Q33" s="199"/>
      <c r="R33" s="199"/>
    </row>
    <row r="34" spans="1:37" s="186" customFormat="1" ht="44.25" customHeight="1" x14ac:dyDescent="0.3">
      <c r="A34" s="374" t="s">
        <v>898</v>
      </c>
      <c r="B34" s="376" t="s">
        <v>899</v>
      </c>
      <c r="C34" s="362" t="s">
        <v>900</v>
      </c>
      <c r="D34" s="150" t="s">
        <v>1304</v>
      </c>
      <c r="E34" s="151" t="s">
        <v>414</v>
      </c>
      <c r="F34" s="150" t="s">
        <v>453</v>
      </c>
      <c r="G34" s="151" t="s">
        <v>433</v>
      </c>
      <c r="H34" s="390" t="s">
        <v>1308</v>
      </c>
      <c r="I34" s="390"/>
      <c r="J34" s="390"/>
      <c r="K34" s="390"/>
      <c r="L34" s="390"/>
      <c r="M34" s="390"/>
      <c r="N34" s="386" t="s">
        <v>434</v>
      </c>
      <c r="O34" s="386"/>
      <c r="P34" s="386"/>
      <c r="Q34" s="386"/>
      <c r="R34" s="386"/>
      <c r="S34" s="386"/>
      <c r="T34" s="386"/>
      <c r="U34" s="386"/>
      <c r="V34" s="390" t="s">
        <v>427</v>
      </c>
      <c r="W34" s="390"/>
      <c r="X34" s="390"/>
      <c r="Y34" s="390"/>
      <c r="Z34" s="390"/>
      <c r="AA34" s="390"/>
      <c r="AB34" s="386" t="s">
        <v>946</v>
      </c>
      <c r="AC34" s="386"/>
      <c r="AD34" s="386"/>
      <c r="AE34" s="388" t="s">
        <v>904</v>
      </c>
      <c r="AF34" s="388"/>
      <c r="AG34" s="388"/>
      <c r="AH34" s="388"/>
      <c r="AI34" s="388"/>
      <c r="AJ34" s="388"/>
      <c r="AK34" s="389"/>
    </row>
    <row r="35" spans="1:37" s="186" customFormat="1" ht="61.5" customHeight="1" x14ac:dyDescent="0.3">
      <c r="A35" s="375"/>
      <c r="B35" s="377"/>
      <c r="C35" s="363"/>
      <c r="D35" s="166" t="s">
        <v>1304</v>
      </c>
      <c r="E35" s="167" t="s">
        <v>414</v>
      </c>
      <c r="F35" s="166" t="s">
        <v>453</v>
      </c>
      <c r="G35" s="167" t="s">
        <v>433</v>
      </c>
      <c r="H35" s="166" t="s">
        <v>416</v>
      </c>
      <c r="I35" s="166" t="s">
        <v>417</v>
      </c>
      <c r="J35" s="166" t="s">
        <v>418</v>
      </c>
      <c r="K35" s="166" t="s">
        <v>419</v>
      </c>
      <c r="L35" s="166" t="s">
        <v>732</v>
      </c>
      <c r="M35" s="166" t="s">
        <v>901</v>
      </c>
      <c r="N35" s="167" t="s">
        <v>420</v>
      </c>
      <c r="O35" s="167" t="s">
        <v>421</v>
      </c>
      <c r="P35" s="167" t="s">
        <v>422</v>
      </c>
      <c r="Q35" s="167" t="s">
        <v>423</v>
      </c>
      <c r="R35" s="167" t="s">
        <v>424</v>
      </c>
      <c r="S35" s="167" t="s">
        <v>425</v>
      </c>
      <c r="T35" s="167" t="s">
        <v>426</v>
      </c>
      <c r="U35" s="167" t="s">
        <v>902</v>
      </c>
      <c r="V35" s="166" t="s">
        <v>428</v>
      </c>
      <c r="W35" s="166" t="s">
        <v>429</v>
      </c>
      <c r="X35" s="166" t="s">
        <v>430</v>
      </c>
      <c r="Y35" s="166" t="s">
        <v>431</v>
      </c>
      <c r="Z35" s="166" t="s">
        <v>432</v>
      </c>
      <c r="AA35" s="166" t="s">
        <v>903</v>
      </c>
      <c r="AB35" s="167" t="s">
        <v>583</v>
      </c>
      <c r="AC35" s="167" t="s">
        <v>532</v>
      </c>
      <c r="AD35" s="167" t="s">
        <v>550</v>
      </c>
      <c r="AE35" s="152" t="s">
        <v>1304</v>
      </c>
      <c r="AF35" s="153" t="s">
        <v>414</v>
      </c>
      <c r="AG35" s="153" t="s">
        <v>453</v>
      </c>
      <c r="AH35" s="153" t="s">
        <v>433</v>
      </c>
      <c r="AI35" s="153" t="s">
        <v>1308</v>
      </c>
      <c r="AJ35" s="153" t="s">
        <v>434</v>
      </c>
      <c r="AK35" s="154" t="s">
        <v>427</v>
      </c>
    </row>
    <row r="36" spans="1:37" s="186" customFormat="1" ht="22.35" customHeight="1" x14ac:dyDescent="0.3">
      <c r="A36" s="479" t="s">
        <v>1317</v>
      </c>
      <c r="B36" s="451" t="s">
        <v>1318</v>
      </c>
      <c r="C36" s="155" t="s">
        <v>1319</v>
      </c>
      <c r="D36" s="168"/>
      <c r="E36" s="169">
        <v>0.4</v>
      </c>
      <c r="F36" s="168">
        <v>0.6</v>
      </c>
      <c r="G36" s="169"/>
      <c r="H36" s="168"/>
      <c r="I36" s="168"/>
      <c r="J36" s="168"/>
      <c r="K36" s="168"/>
      <c r="L36" s="168"/>
      <c r="M36" s="168"/>
      <c r="N36" s="169"/>
      <c r="O36" s="169"/>
      <c r="P36" s="169"/>
      <c r="Q36" s="169"/>
      <c r="R36" s="169"/>
      <c r="S36" s="169"/>
      <c r="T36" s="169"/>
      <c r="U36" s="169"/>
      <c r="V36" s="168"/>
      <c r="W36" s="168"/>
      <c r="X36" s="168"/>
      <c r="Y36" s="168"/>
      <c r="Z36" s="168"/>
      <c r="AA36" s="168"/>
      <c r="AB36" s="169"/>
      <c r="AC36" s="169"/>
      <c r="AD36" s="169"/>
      <c r="AE36" s="170">
        <f t="shared" ref="AE36:AE55" si="70">D36</f>
        <v>0</v>
      </c>
      <c r="AF36" s="171">
        <f t="shared" ref="AF36:AF55" si="71">E36</f>
        <v>0.4</v>
      </c>
      <c r="AG36" s="171">
        <f t="shared" ref="AG36:AG55" si="72">F36</f>
        <v>0.6</v>
      </c>
      <c r="AH36" s="171">
        <f t="shared" ref="AH36:AH55" si="73">G36</f>
        <v>0</v>
      </c>
      <c r="AI36" s="171">
        <f t="shared" ref="AI36:AI55" si="74">SUM(H36:M36)</f>
        <v>0</v>
      </c>
      <c r="AJ36" s="171">
        <f>SUM(N36:U36)</f>
        <v>0</v>
      </c>
      <c r="AK36" s="172">
        <f>SUM(V36:AA36)</f>
        <v>0</v>
      </c>
    </row>
    <row r="37" spans="1:37" s="186" customFormat="1" ht="22.35" customHeight="1" x14ac:dyDescent="0.3">
      <c r="A37" s="480"/>
      <c r="B37" s="379"/>
      <c r="C37" s="157" t="s">
        <v>478</v>
      </c>
      <c r="D37" s="173"/>
      <c r="E37" s="174">
        <v>0.4</v>
      </c>
      <c r="F37" s="173">
        <v>0.6</v>
      </c>
      <c r="G37" s="174"/>
      <c r="H37" s="173"/>
      <c r="I37" s="173"/>
      <c r="J37" s="173"/>
      <c r="K37" s="173"/>
      <c r="L37" s="173"/>
      <c r="M37" s="173"/>
      <c r="N37" s="174"/>
      <c r="O37" s="174"/>
      <c r="P37" s="174"/>
      <c r="Q37" s="174"/>
      <c r="R37" s="174"/>
      <c r="S37" s="174"/>
      <c r="T37" s="174"/>
      <c r="U37" s="174"/>
      <c r="V37" s="173"/>
      <c r="W37" s="173"/>
      <c r="X37" s="173"/>
      <c r="Y37" s="173"/>
      <c r="Z37" s="173"/>
      <c r="AA37" s="173"/>
      <c r="AB37" s="174"/>
      <c r="AC37" s="174"/>
      <c r="AD37" s="174"/>
      <c r="AE37" s="175">
        <f t="shared" si="70"/>
        <v>0</v>
      </c>
      <c r="AF37" s="176">
        <f t="shared" si="71"/>
        <v>0.4</v>
      </c>
      <c r="AG37" s="176">
        <f t="shared" si="72"/>
        <v>0.6</v>
      </c>
      <c r="AH37" s="176">
        <f t="shared" si="73"/>
        <v>0</v>
      </c>
      <c r="AI37" s="176">
        <f t="shared" si="74"/>
        <v>0</v>
      </c>
      <c r="AJ37" s="176">
        <f t="shared" ref="AJ37:AJ55" si="75">SUM(N37:U37)</f>
        <v>0</v>
      </c>
      <c r="AK37" s="177">
        <f t="shared" ref="AK37:AK55" si="76">SUM(V37:AA37)</f>
        <v>0</v>
      </c>
    </row>
    <row r="38" spans="1:37" s="186" customFormat="1" ht="14.4" customHeight="1" x14ac:dyDescent="0.3">
      <c r="A38" s="369" t="s">
        <v>1310</v>
      </c>
      <c r="B38" s="372" t="s">
        <v>1312</v>
      </c>
      <c r="C38" s="158" t="s">
        <v>1313</v>
      </c>
      <c r="D38" s="200"/>
      <c r="E38" s="201"/>
      <c r="F38" s="200"/>
      <c r="G38" s="201">
        <v>0.4</v>
      </c>
      <c r="H38" s="200"/>
      <c r="I38" s="200"/>
      <c r="J38" s="200"/>
      <c r="K38" s="200"/>
      <c r="L38" s="200"/>
      <c r="M38" s="200">
        <v>0.4</v>
      </c>
      <c r="N38" s="201"/>
      <c r="O38" s="201"/>
      <c r="P38" s="201"/>
      <c r="Q38" s="201"/>
      <c r="R38" s="201"/>
      <c r="S38" s="201"/>
      <c r="T38" s="201"/>
      <c r="U38" s="201">
        <v>0.2</v>
      </c>
      <c r="V38" s="200"/>
      <c r="W38" s="200"/>
      <c r="X38" s="200"/>
      <c r="Y38" s="200"/>
      <c r="Z38" s="200"/>
      <c r="AA38" s="200"/>
      <c r="AB38" s="201"/>
      <c r="AC38" s="201"/>
      <c r="AD38" s="201"/>
      <c r="AE38" s="188">
        <f t="shared" si="70"/>
        <v>0</v>
      </c>
      <c r="AF38" s="189">
        <f t="shared" si="71"/>
        <v>0</v>
      </c>
      <c r="AG38" s="189">
        <f t="shared" si="72"/>
        <v>0</v>
      </c>
      <c r="AH38" s="189">
        <f t="shared" si="73"/>
        <v>0.4</v>
      </c>
      <c r="AI38" s="189">
        <f t="shared" si="74"/>
        <v>0.4</v>
      </c>
      <c r="AJ38" s="189">
        <f t="shared" si="75"/>
        <v>0.2</v>
      </c>
      <c r="AK38" s="190">
        <f t="shared" si="76"/>
        <v>0</v>
      </c>
    </row>
    <row r="39" spans="1:37" s="186" customFormat="1" x14ac:dyDescent="0.3">
      <c r="A39" s="370"/>
      <c r="B39" s="373"/>
      <c r="C39" s="159" t="s">
        <v>1291</v>
      </c>
      <c r="D39" s="202"/>
      <c r="E39" s="203"/>
      <c r="F39" s="202"/>
      <c r="G39" s="203">
        <v>0.8</v>
      </c>
      <c r="H39" s="202"/>
      <c r="I39" s="202"/>
      <c r="J39" s="202"/>
      <c r="K39" s="202"/>
      <c r="L39" s="202"/>
      <c r="M39" s="202"/>
      <c r="N39" s="203"/>
      <c r="O39" s="203"/>
      <c r="P39" s="203"/>
      <c r="Q39" s="203"/>
      <c r="R39" s="203"/>
      <c r="S39" s="203"/>
      <c r="T39" s="203"/>
      <c r="U39" s="203">
        <v>0.2</v>
      </c>
      <c r="V39" s="202"/>
      <c r="W39" s="202"/>
      <c r="X39" s="202"/>
      <c r="Y39" s="202"/>
      <c r="Z39" s="202"/>
      <c r="AA39" s="202"/>
      <c r="AB39" s="203"/>
      <c r="AC39" s="203"/>
      <c r="AD39" s="203"/>
      <c r="AE39" s="192">
        <f t="shared" si="70"/>
        <v>0</v>
      </c>
      <c r="AF39" s="193">
        <f t="shared" si="71"/>
        <v>0</v>
      </c>
      <c r="AG39" s="193">
        <f t="shared" si="72"/>
        <v>0</v>
      </c>
      <c r="AH39" s="193">
        <f t="shared" si="73"/>
        <v>0.8</v>
      </c>
      <c r="AI39" s="193">
        <f t="shared" si="74"/>
        <v>0</v>
      </c>
      <c r="AJ39" s="193">
        <f t="shared" si="75"/>
        <v>0.2</v>
      </c>
      <c r="AK39" s="194">
        <f t="shared" si="76"/>
        <v>0</v>
      </c>
    </row>
    <row r="40" spans="1:37" s="186" customFormat="1" x14ac:dyDescent="0.3">
      <c r="A40" s="370"/>
      <c r="B40" s="373"/>
      <c r="C40" s="159" t="s">
        <v>1292</v>
      </c>
      <c r="D40" s="202"/>
      <c r="E40" s="203"/>
      <c r="F40" s="202"/>
      <c r="G40" s="203">
        <v>0.9</v>
      </c>
      <c r="H40" s="202"/>
      <c r="I40" s="202"/>
      <c r="J40" s="202"/>
      <c r="K40" s="202"/>
      <c r="L40" s="202"/>
      <c r="M40" s="202"/>
      <c r="N40" s="203"/>
      <c r="O40" s="203"/>
      <c r="P40" s="203"/>
      <c r="Q40" s="203"/>
      <c r="R40" s="203"/>
      <c r="S40" s="203"/>
      <c r="T40" s="203"/>
      <c r="U40" s="203">
        <v>0.1</v>
      </c>
      <c r="V40" s="202"/>
      <c r="W40" s="202"/>
      <c r="X40" s="202"/>
      <c r="Y40" s="202"/>
      <c r="Z40" s="202"/>
      <c r="AA40" s="202"/>
      <c r="AB40" s="203"/>
      <c r="AC40" s="203"/>
      <c r="AD40" s="203"/>
      <c r="AE40" s="192">
        <f t="shared" si="70"/>
        <v>0</v>
      </c>
      <c r="AF40" s="193">
        <f t="shared" si="71"/>
        <v>0</v>
      </c>
      <c r="AG40" s="193">
        <f t="shared" si="72"/>
        <v>0</v>
      </c>
      <c r="AH40" s="193">
        <f t="shared" si="73"/>
        <v>0.9</v>
      </c>
      <c r="AI40" s="193">
        <f t="shared" si="74"/>
        <v>0</v>
      </c>
      <c r="AJ40" s="193">
        <f t="shared" si="75"/>
        <v>0.1</v>
      </c>
      <c r="AK40" s="194">
        <f t="shared" si="76"/>
        <v>0</v>
      </c>
    </row>
    <row r="41" spans="1:37" s="186" customFormat="1" x14ac:dyDescent="0.3">
      <c r="A41" s="370"/>
      <c r="B41" s="449" t="s">
        <v>1302</v>
      </c>
      <c r="C41" s="159" t="s">
        <v>555</v>
      </c>
      <c r="D41" s="202"/>
      <c r="E41" s="203"/>
      <c r="F41" s="202"/>
      <c r="G41" s="203">
        <v>0.5</v>
      </c>
      <c r="H41" s="202"/>
      <c r="I41" s="202"/>
      <c r="J41" s="202"/>
      <c r="K41" s="202"/>
      <c r="L41" s="202"/>
      <c r="M41" s="202"/>
      <c r="N41" s="203"/>
      <c r="O41" s="203"/>
      <c r="P41" s="203"/>
      <c r="Q41" s="203"/>
      <c r="R41" s="203"/>
      <c r="S41" s="203"/>
      <c r="T41" s="203"/>
      <c r="U41" s="203">
        <v>0.5</v>
      </c>
      <c r="V41" s="202"/>
      <c r="W41" s="202"/>
      <c r="X41" s="202"/>
      <c r="Y41" s="202"/>
      <c r="Z41" s="202"/>
      <c r="AA41" s="202"/>
      <c r="AB41" s="203"/>
      <c r="AC41" s="203"/>
      <c r="AD41" s="203"/>
      <c r="AE41" s="192">
        <f t="shared" si="70"/>
        <v>0</v>
      </c>
      <c r="AF41" s="193">
        <f t="shared" si="71"/>
        <v>0</v>
      </c>
      <c r="AG41" s="193">
        <f t="shared" si="72"/>
        <v>0</v>
      </c>
      <c r="AH41" s="193">
        <f t="shared" si="73"/>
        <v>0.5</v>
      </c>
      <c r="AI41" s="193">
        <f t="shared" si="74"/>
        <v>0</v>
      </c>
      <c r="AJ41" s="193">
        <f t="shared" si="75"/>
        <v>0.5</v>
      </c>
      <c r="AK41" s="194">
        <f t="shared" si="76"/>
        <v>0</v>
      </c>
    </row>
    <row r="42" spans="1:37" s="186" customFormat="1" x14ac:dyDescent="0.3">
      <c r="A42" s="370"/>
      <c r="B42" s="161" t="s">
        <v>410</v>
      </c>
      <c r="C42" s="159" t="s">
        <v>1309</v>
      </c>
      <c r="D42" s="202"/>
      <c r="E42" s="203"/>
      <c r="F42" s="202"/>
      <c r="G42" s="203">
        <v>5.2544339466268894E-2</v>
      </c>
      <c r="H42" s="202"/>
      <c r="I42" s="202"/>
      <c r="J42" s="202"/>
      <c r="K42" s="202"/>
      <c r="L42" s="202"/>
      <c r="M42" s="202"/>
      <c r="N42" s="203">
        <v>8.8402674180893967E-2</v>
      </c>
      <c r="O42" s="203">
        <v>0.60113818443007905</v>
      </c>
      <c r="P42" s="203">
        <v>2.0995635117962319E-2</v>
      </c>
      <c r="Q42" s="203">
        <v>5.8787778330294499E-2</v>
      </c>
      <c r="R42" s="203">
        <v>5.8787778330294499E-2</v>
      </c>
      <c r="S42" s="203"/>
      <c r="T42" s="203"/>
      <c r="U42" s="203"/>
      <c r="V42" s="202"/>
      <c r="W42" s="202">
        <v>5.7461738217581083E-2</v>
      </c>
      <c r="X42" s="202"/>
      <c r="Y42" s="202">
        <v>6.1881871926625781E-2</v>
      </c>
      <c r="Z42" s="202"/>
      <c r="AA42" s="202"/>
      <c r="AB42" s="203"/>
      <c r="AC42" s="203"/>
      <c r="AD42" s="203"/>
      <c r="AE42" s="192">
        <f t="shared" si="70"/>
        <v>0</v>
      </c>
      <c r="AF42" s="193">
        <f t="shared" si="71"/>
        <v>0</v>
      </c>
      <c r="AG42" s="193">
        <f t="shared" si="72"/>
        <v>0</v>
      </c>
      <c r="AH42" s="193">
        <f t="shared" si="73"/>
        <v>5.2544339466268894E-2</v>
      </c>
      <c r="AI42" s="193">
        <f t="shared" si="74"/>
        <v>0</v>
      </c>
      <c r="AJ42" s="193">
        <f t="shared" si="75"/>
        <v>0.82811205038952429</v>
      </c>
      <c r="AK42" s="194">
        <f t="shared" si="76"/>
        <v>0.11934361014420686</v>
      </c>
    </row>
    <row r="43" spans="1:37" s="186" customFormat="1" x14ac:dyDescent="0.3">
      <c r="A43" s="370"/>
      <c r="B43" s="373" t="s">
        <v>409</v>
      </c>
      <c r="C43" s="159" t="s">
        <v>1294</v>
      </c>
      <c r="D43" s="202"/>
      <c r="E43" s="203"/>
      <c r="F43" s="202"/>
      <c r="G43" s="203"/>
      <c r="H43" s="202"/>
      <c r="I43" s="202"/>
      <c r="J43" s="202"/>
      <c r="K43" s="202"/>
      <c r="L43" s="202"/>
      <c r="M43" s="202"/>
      <c r="N43" s="203">
        <v>9.3457943925233641E-2</v>
      </c>
      <c r="O43" s="203">
        <v>0.42056074766355139</v>
      </c>
      <c r="P43" s="203">
        <v>0.17757009345794392</v>
      </c>
      <c r="Q43" s="203"/>
      <c r="R43" s="203"/>
      <c r="S43" s="203"/>
      <c r="T43" s="203"/>
      <c r="U43" s="203"/>
      <c r="V43" s="202"/>
      <c r="W43" s="202">
        <v>9.3457943925233641E-2</v>
      </c>
      <c r="X43" s="202"/>
      <c r="Y43" s="202">
        <v>0.21495327102803735</v>
      </c>
      <c r="Z43" s="202"/>
      <c r="AA43" s="202"/>
      <c r="AB43" s="203"/>
      <c r="AC43" s="203"/>
      <c r="AD43" s="203"/>
      <c r="AE43" s="192">
        <f t="shared" si="70"/>
        <v>0</v>
      </c>
      <c r="AF43" s="193">
        <f t="shared" si="71"/>
        <v>0</v>
      </c>
      <c r="AG43" s="193">
        <f t="shared" si="72"/>
        <v>0</v>
      </c>
      <c r="AH43" s="193">
        <f t="shared" si="73"/>
        <v>0</v>
      </c>
      <c r="AI43" s="193">
        <f t="shared" si="74"/>
        <v>0</v>
      </c>
      <c r="AJ43" s="193">
        <f t="shared" si="75"/>
        <v>0.69158878504672894</v>
      </c>
      <c r="AK43" s="194">
        <f t="shared" si="76"/>
        <v>0.30841121495327101</v>
      </c>
    </row>
    <row r="44" spans="1:37" s="186" customFormat="1" x14ac:dyDescent="0.3">
      <c r="A44" s="370"/>
      <c r="B44" s="373"/>
      <c r="C44" s="159" t="s">
        <v>1295</v>
      </c>
      <c r="D44" s="202"/>
      <c r="E44" s="203"/>
      <c r="F44" s="202"/>
      <c r="G44" s="203"/>
      <c r="H44" s="202"/>
      <c r="I44" s="202"/>
      <c r="J44" s="202"/>
      <c r="K44" s="202"/>
      <c r="L44" s="202"/>
      <c r="M44" s="202"/>
      <c r="N44" s="203">
        <v>9.6153846153846145E-2</v>
      </c>
      <c r="O44" s="203">
        <v>0.39423076923076916</v>
      </c>
      <c r="P44" s="203">
        <v>0.18269230769230771</v>
      </c>
      <c r="Q44" s="203"/>
      <c r="R44" s="203"/>
      <c r="S44" s="203"/>
      <c r="T44" s="203"/>
      <c r="U44" s="203"/>
      <c r="V44" s="202"/>
      <c r="W44" s="202">
        <v>9.6153846153846145E-2</v>
      </c>
      <c r="X44" s="202">
        <v>9.6153846153846145E-2</v>
      </c>
      <c r="Y44" s="202">
        <v>0.13461538461538461</v>
      </c>
      <c r="Z44" s="202"/>
      <c r="AA44" s="202"/>
      <c r="AB44" s="203"/>
      <c r="AC44" s="203"/>
      <c r="AD44" s="203"/>
      <c r="AE44" s="192">
        <f t="shared" si="70"/>
        <v>0</v>
      </c>
      <c r="AF44" s="193">
        <f t="shared" si="71"/>
        <v>0</v>
      </c>
      <c r="AG44" s="193">
        <f t="shared" si="72"/>
        <v>0</v>
      </c>
      <c r="AH44" s="193">
        <f t="shared" si="73"/>
        <v>0</v>
      </c>
      <c r="AI44" s="193">
        <f t="shared" si="74"/>
        <v>0</v>
      </c>
      <c r="AJ44" s="193">
        <f t="shared" si="75"/>
        <v>0.67307692307692302</v>
      </c>
      <c r="AK44" s="194">
        <f t="shared" si="76"/>
        <v>0.32692307692307687</v>
      </c>
    </row>
    <row r="45" spans="1:37" s="186" customFormat="1" x14ac:dyDescent="0.3">
      <c r="A45" s="370"/>
      <c r="B45" s="373" t="s">
        <v>411</v>
      </c>
      <c r="C45" s="442" t="s">
        <v>1296</v>
      </c>
      <c r="D45" s="202"/>
      <c r="E45" s="203"/>
      <c r="F45" s="202"/>
      <c r="G45" s="203">
        <v>3.5398230088495568E-2</v>
      </c>
      <c r="H45" s="202"/>
      <c r="I45" s="202">
        <v>7.6923076923076913E-2</v>
      </c>
      <c r="J45" s="202">
        <v>2.3076923076923078E-2</v>
      </c>
      <c r="K45" s="202"/>
      <c r="L45" s="202"/>
      <c r="M45" s="202"/>
      <c r="N45" s="203">
        <v>3.9066020222410479E-2</v>
      </c>
      <c r="O45" s="203">
        <v>0.16407728493412402</v>
      </c>
      <c r="P45" s="203">
        <v>0.16329596452967576</v>
      </c>
      <c r="Q45" s="203">
        <v>0.16329596452967576</v>
      </c>
      <c r="R45" s="203">
        <v>0.16329596452967576</v>
      </c>
      <c r="S45" s="203">
        <v>7.4225438422579892E-2</v>
      </c>
      <c r="T45" s="203"/>
      <c r="U45" s="203"/>
      <c r="V45" s="202"/>
      <c r="W45" s="202">
        <v>3.244837758112095E-2</v>
      </c>
      <c r="X45" s="202"/>
      <c r="Y45" s="202">
        <v>6.4896755162241901E-2</v>
      </c>
      <c r="Z45" s="202"/>
      <c r="AA45" s="202"/>
      <c r="AB45" s="203"/>
      <c r="AC45" s="203"/>
      <c r="AD45" s="444"/>
      <c r="AE45" s="193">
        <f t="shared" si="70"/>
        <v>0</v>
      </c>
      <c r="AF45" s="193">
        <f t="shared" si="71"/>
        <v>0</v>
      </c>
      <c r="AG45" s="193">
        <f t="shared" si="72"/>
        <v>0</v>
      </c>
      <c r="AH45" s="193">
        <f t="shared" si="73"/>
        <v>3.5398230088495568E-2</v>
      </c>
      <c r="AI45" s="193">
        <f t="shared" si="74"/>
        <v>9.9999999999999992E-2</v>
      </c>
      <c r="AJ45" s="193">
        <f t="shared" si="75"/>
        <v>0.76725663716814174</v>
      </c>
      <c r="AK45" s="194">
        <f t="shared" si="76"/>
        <v>9.7345132743362844E-2</v>
      </c>
    </row>
    <row r="46" spans="1:37" s="186" customFormat="1" x14ac:dyDescent="0.3">
      <c r="A46" s="370"/>
      <c r="B46" s="373"/>
      <c r="C46" s="443" t="s">
        <v>1297</v>
      </c>
      <c r="D46" s="202"/>
      <c r="E46" s="203"/>
      <c r="F46" s="202"/>
      <c r="G46" s="203">
        <v>4.8913043478260865E-2</v>
      </c>
      <c r="H46" s="202"/>
      <c r="I46" s="202">
        <v>4.489603024574669E-2</v>
      </c>
      <c r="J46" s="202">
        <v>2.2448015122873345E-2</v>
      </c>
      <c r="K46" s="202"/>
      <c r="L46" s="202"/>
      <c r="M46" s="202"/>
      <c r="N46" s="203">
        <v>2.3629489603024575E-2</v>
      </c>
      <c r="O46" s="203">
        <v>0.37334593572778829</v>
      </c>
      <c r="P46" s="203">
        <v>8.6956521739130432E-2</v>
      </c>
      <c r="Q46" s="203">
        <v>0.14366729678638943</v>
      </c>
      <c r="R46" s="203">
        <v>0.11672967863894138</v>
      </c>
      <c r="S46" s="203">
        <v>4.489603024574669E-2</v>
      </c>
      <c r="T46" s="203"/>
      <c r="U46" s="203"/>
      <c r="V46" s="202"/>
      <c r="W46" s="202">
        <v>3.3081285444234408E-2</v>
      </c>
      <c r="X46" s="202"/>
      <c r="Y46" s="202">
        <v>6.1436672967863898E-2</v>
      </c>
      <c r="Z46" s="202"/>
      <c r="AA46" s="202"/>
      <c r="AB46" s="203"/>
      <c r="AC46" s="203"/>
      <c r="AD46" s="444"/>
      <c r="AE46" s="193">
        <f t="shared" si="70"/>
        <v>0</v>
      </c>
      <c r="AF46" s="193">
        <f t="shared" si="71"/>
        <v>0</v>
      </c>
      <c r="AG46" s="193">
        <f t="shared" si="72"/>
        <v>0</v>
      </c>
      <c r="AH46" s="193">
        <f t="shared" si="73"/>
        <v>4.8913043478260865E-2</v>
      </c>
      <c r="AI46" s="193">
        <f t="shared" si="74"/>
        <v>6.7344045368620042E-2</v>
      </c>
      <c r="AJ46" s="193">
        <f t="shared" si="75"/>
        <v>0.78922495274102078</v>
      </c>
      <c r="AK46" s="194">
        <f t="shared" si="76"/>
        <v>9.4517958412098313E-2</v>
      </c>
    </row>
    <row r="47" spans="1:37" s="186" customFormat="1" ht="14.55" customHeight="1" x14ac:dyDescent="0.3">
      <c r="A47" s="370"/>
      <c r="B47" s="373"/>
      <c r="C47" s="442" t="s">
        <v>1298</v>
      </c>
      <c r="D47" s="202"/>
      <c r="E47" s="203"/>
      <c r="F47" s="202"/>
      <c r="G47" s="203">
        <v>4.8539000241487516E-2</v>
      </c>
      <c r="H47" s="202"/>
      <c r="I47" s="202"/>
      <c r="J47" s="202"/>
      <c r="K47" s="202"/>
      <c r="L47" s="202"/>
      <c r="M47" s="202"/>
      <c r="N47" s="203">
        <v>9.6595025356194159E-2</v>
      </c>
      <c r="O47" s="203">
        <v>0.38638010142477663</v>
      </c>
      <c r="P47" s="203">
        <v>9.1765274088384446E-2</v>
      </c>
      <c r="Q47" s="203">
        <v>9.1765274088384446E-2</v>
      </c>
      <c r="R47" s="203">
        <v>9.1765274088384446E-2</v>
      </c>
      <c r="S47" s="203"/>
      <c r="T47" s="203"/>
      <c r="U47" s="203"/>
      <c r="V47" s="202"/>
      <c r="W47" s="202">
        <v>9.6595025356194159E-2</v>
      </c>
      <c r="X47" s="202"/>
      <c r="Y47" s="202">
        <v>9.6595025356194159E-2</v>
      </c>
      <c r="Z47" s="202"/>
      <c r="AA47" s="202"/>
      <c r="AB47" s="203"/>
      <c r="AC47" s="203"/>
      <c r="AD47" s="203"/>
      <c r="AE47" s="192">
        <f t="shared" si="70"/>
        <v>0</v>
      </c>
      <c r="AF47" s="193">
        <f t="shared" si="71"/>
        <v>0</v>
      </c>
      <c r="AG47" s="193">
        <f t="shared" si="72"/>
        <v>0</v>
      </c>
      <c r="AH47" s="193">
        <f t="shared" si="73"/>
        <v>4.8539000241487516E-2</v>
      </c>
      <c r="AI47" s="193">
        <f t="shared" si="74"/>
        <v>0</v>
      </c>
      <c r="AJ47" s="193">
        <f t="shared" si="75"/>
        <v>0.75827094904612402</v>
      </c>
      <c r="AK47" s="194">
        <f t="shared" si="76"/>
        <v>0.19319005071238832</v>
      </c>
    </row>
    <row r="48" spans="1:37" s="186" customFormat="1" ht="14.4" customHeight="1" x14ac:dyDescent="0.3">
      <c r="A48" s="370"/>
      <c r="B48" s="373" t="s">
        <v>1311</v>
      </c>
      <c r="C48" s="442" t="s">
        <v>1299</v>
      </c>
      <c r="D48" s="202"/>
      <c r="E48" s="203"/>
      <c r="F48" s="202"/>
      <c r="G48" s="203">
        <v>5.0632911392405028E-2</v>
      </c>
      <c r="H48" s="202">
        <v>0.12117277940062753</v>
      </c>
      <c r="I48" s="202"/>
      <c r="J48" s="202"/>
      <c r="K48" s="202"/>
      <c r="L48" s="202"/>
      <c r="M48" s="202"/>
      <c r="N48" s="203">
        <v>4.1709212179506926E-2</v>
      </c>
      <c r="O48" s="203">
        <v>0.57350166746822018</v>
      </c>
      <c r="P48" s="203">
        <v>3.9623751570531579E-2</v>
      </c>
      <c r="Q48" s="203">
        <v>1.981187578526579E-2</v>
      </c>
      <c r="R48" s="203">
        <v>3.9623751570531579E-2</v>
      </c>
      <c r="S48" s="203"/>
      <c r="T48" s="203"/>
      <c r="U48" s="203"/>
      <c r="V48" s="202"/>
      <c r="W48" s="202">
        <v>3.6541676618103654E-2</v>
      </c>
      <c r="X48" s="202">
        <v>1.7196083114401722E-2</v>
      </c>
      <c r="Y48" s="202">
        <v>6.0186290900406017E-2</v>
      </c>
      <c r="Z48" s="202"/>
      <c r="AA48" s="202"/>
      <c r="AB48" s="203"/>
      <c r="AC48" s="203"/>
      <c r="AD48" s="444"/>
      <c r="AE48" s="193">
        <f t="shared" si="70"/>
        <v>0</v>
      </c>
      <c r="AF48" s="193">
        <f t="shared" si="71"/>
        <v>0</v>
      </c>
      <c r="AG48" s="193">
        <f t="shared" si="72"/>
        <v>0</v>
      </c>
      <c r="AH48" s="193">
        <f t="shared" si="73"/>
        <v>5.0632911392405028E-2</v>
      </c>
      <c r="AI48" s="193">
        <f t="shared" si="74"/>
        <v>0.12117277940062753</v>
      </c>
      <c r="AJ48" s="193">
        <f t="shared" si="75"/>
        <v>0.71427025857405602</v>
      </c>
      <c r="AK48" s="194">
        <f t="shared" si="76"/>
        <v>0.11392405063291139</v>
      </c>
    </row>
    <row r="49" spans="1:37" s="186" customFormat="1" x14ac:dyDescent="0.3">
      <c r="A49" s="370"/>
      <c r="B49" s="373"/>
      <c r="C49" s="443" t="s">
        <v>1300</v>
      </c>
      <c r="D49" s="202"/>
      <c r="E49" s="203"/>
      <c r="F49" s="202"/>
      <c r="G49" s="203">
        <v>3.475446742648091E-2</v>
      </c>
      <c r="H49" s="202">
        <v>7.8795553679470942E-2</v>
      </c>
      <c r="I49" s="202"/>
      <c r="J49" s="202"/>
      <c r="K49" s="202"/>
      <c r="L49" s="202"/>
      <c r="M49" s="202"/>
      <c r="N49" s="203"/>
      <c r="O49" s="203">
        <v>0.66131982552413104</v>
      </c>
      <c r="P49" s="203">
        <v>1.3367102856338822E-2</v>
      </c>
      <c r="Q49" s="203">
        <v>2.6734205712677643E-2</v>
      </c>
      <c r="R49" s="203">
        <v>2.6734205712677643E-2</v>
      </c>
      <c r="S49" s="203">
        <v>1.3367102856338822E-2</v>
      </c>
      <c r="T49" s="203"/>
      <c r="U49" s="203"/>
      <c r="V49" s="202"/>
      <c r="W49" s="202">
        <v>4.7840157591107352E-2</v>
      </c>
      <c r="X49" s="202">
        <v>2.3920078795553676E-2</v>
      </c>
      <c r="Y49" s="202">
        <v>7.3167299845223022E-2</v>
      </c>
      <c r="Z49" s="202"/>
      <c r="AA49" s="202"/>
      <c r="AB49" s="203"/>
      <c r="AC49" s="203"/>
      <c r="AD49" s="444"/>
      <c r="AE49" s="193">
        <f t="shared" si="70"/>
        <v>0</v>
      </c>
      <c r="AF49" s="193">
        <f t="shared" si="71"/>
        <v>0</v>
      </c>
      <c r="AG49" s="193">
        <f t="shared" si="72"/>
        <v>0</v>
      </c>
      <c r="AH49" s="193">
        <f t="shared" si="73"/>
        <v>3.475446742648091E-2</v>
      </c>
      <c r="AI49" s="193">
        <f t="shared" si="74"/>
        <v>7.8795553679470942E-2</v>
      </c>
      <c r="AJ49" s="193">
        <f t="shared" si="75"/>
        <v>0.74152244266216383</v>
      </c>
      <c r="AK49" s="194">
        <f t="shared" si="76"/>
        <v>0.14492753623188404</v>
      </c>
    </row>
    <row r="50" spans="1:37" s="186" customFormat="1" x14ac:dyDescent="0.3">
      <c r="A50" s="370"/>
      <c r="B50" s="373"/>
      <c r="C50" s="442" t="s">
        <v>1301</v>
      </c>
      <c r="D50" s="202"/>
      <c r="E50" s="203"/>
      <c r="F50" s="202"/>
      <c r="G50" s="203">
        <v>6.1763510767980451E-2</v>
      </c>
      <c r="H50" s="202">
        <v>0.11377488825680618</v>
      </c>
      <c r="I50" s="202"/>
      <c r="J50" s="202"/>
      <c r="K50" s="202"/>
      <c r="L50" s="202"/>
      <c r="M50" s="202"/>
      <c r="N50" s="203"/>
      <c r="O50" s="203">
        <v>0.56684274685087355</v>
      </c>
      <c r="P50" s="203">
        <v>1.1580658268996341E-2</v>
      </c>
      <c r="Q50" s="203">
        <v>1.9301097114993906E-2</v>
      </c>
      <c r="R50" s="203">
        <v>3.8602194229987813E-2</v>
      </c>
      <c r="S50" s="203">
        <v>5.4043071921982933E-2</v>
      </c>
      <c r="T50" s="203"/>
      <c r="U50" s="203"/>
      <c r="V50" s="202"/>
      <c r="W50" s="202">
        <v>5.6887444128403089E-2</v>
      </c>
      <c r="X50" s="202">
        <v>2.0316944331572533E-2</v>
      </c>
      <c r="Y50" s="202">
        <v>5.6887444128403089E-2</v>
      </c>
      <c r="Z50" s="202"/>
      <c r="AA50" s="202"/>
      <c r="AB50" s="203"/>
      <c r="AC50" s="203"/>
      <c r="AD50" s="203"/>
      <c r="AE50" s="192">
        <f t="shared" si="70"/>
        <v>0</v>
      </c>
      <c r="AF50" s="193">
        <f t="shared" si="71"/>
        <v>0</v>
      </c>
      <c r="AG50" s="193">
        <f t="shared" si="72"/>
        <v>0</v>
      </c>
      <c r="AH50" s="193">
        <f t="shared" si="73"/>
        <v>6.1763510767980451E-2</v>
      </c>
      <c r="AI50" s="193">
        <f t="shared" si="74"/>
        <v>0.11377488825680618</v>
      </c>
      <c r="AJ50" s="193">
        <f t="shared" si="75"/>
        <v>0.69036976838683461</v>
      </c>
      <c r="AK50" s="194">
        <f t="shared" si="76"/>
        <v>0.1340918325883787</v>
      </c>
    </row>
    <row r="51" spans="1:37" s="186" customFormat="1" ht="14.4" customHeight="1" x14ac:dyDescent="0.3">
      <c r="A51" s="371"/>
      <c r="B51" s="164" t="s">
        <v>412</v>
      </c>
      <c r="C51" s="453" t="s">
        <v>412</v>
      </c>
      <c r="D51" s="204"/>
      <c r="E51" s="205"/>
      <c r="F51" s="204"/>
      <c r="G51" s="205">
        <v>0.1</v>
      </c>
      <c r="H51" s="204"/>
      <c r="I51" s="204"/>
      <c r="J51" s="204"/>
      <c r="K51" s="204"/>
      <c r="L51" s="204"/>
      <c r="M51" s="204">
        <v>0.7</v>
      </c>
      <c r="N51" s="205"/>
      <c r="O51" s="205"/>
      <c r="P51" s="205"/>
      <c r="Q51" s="205"/>
      <c r="R51" s="205"/>
      <c r="S51" s="205"/>
      <c r="T51" s="205"/>
      <c r="U51" s="205">
        <v>0.2</v>
      </c>
      <c r="V51" s="204"/>
      <c r="W51" s="204"/>
      <c r="X51" s="204"/>
      <c r="Y51" s="204"/>
      <c r="Z51" s="204"/>
      <c r="AA51" s="204"/>
      <c r="AB51" s="205"/>
      <c r="AC51" s="205"/>
      <c r="AD51" s="205"/>
      <c r="AE51" s="196">
        <f t="shared" si="70"/>
        <v>0</v>
      </c>
      <c r="AF51" s="197">
        <f t="shared" si="71"/>
        <v>0</v>
      </c>
      <c r="AG51" s="197">
        <f t="shared" si="72"/>
        <v>0</v>
      </c>
      <c r="AH51" s="197">
        <f t="shared" si="73"/>
        <v>0.1</v>
      </c>
      <c r="AI51" s="197">
        <f t="shared" si="74"/>
        <v>0.7</v>
      </c>
      <c r="AJ51" s="197">
        <f t="shared" si="75"/>
        <v>0.2</v>
      </c>
      <c r="AK51" s="198">
        <f t="shared" si="76"/>
        <v>0</v>
      </c>
    </row>
    <row r="52" spans="1:37" s="186" customFormat="1" x14ac:dyDescent="0.3">
      <c r="A52" s="366" t="s">
        <v>1320</v>
      </c>
      <c r="B52" s="364" t="s">
        <v>1322</v>
      </c>
      <c r="C52" s="159" t="s">
        <v>1323</v>
      </c>
      <c r="D52" s="202"/>
      <c r="E52" s="203"/>
      <c r="F52" s="202"/>
      <c r="G52" s="203">
        <v>0.1</v>
      </c>
      <c r="H52" s="202"/>
      <c r="I52" s="202"/>
      <c r="J52" s="202"/>
      <c r="K52" s="202"/>
      <c r="L52" s="202"/>
      <c r="M52" s="202">
        <v>0.7</v>
      </c>
      <c r="N52" s="203"/>
      <c r="O52" s="203"/>
      <c r="P52" s="203"/>
      <c r="Q52" s="203"/>
      <c r="R52" s="203"/>
      <c r="S52" s="203"/>
      <c r="T52" s="203"/>
      <c r="U52" s="203">
        <v>0.2</v>
      </c>
      <c r="V52" s="202"/>
      <c r="W52" s="202"/>
      <c r="X52" s="202"/>
      <c r="Y52" s="202"/>
      <c r="Z52" s="202"/>
      <c r="AA52" s="202"/>
      <c r="AB52" s="203"/>
      <c r="AC52" s="203"/>
      <c r="AD52" s="203"/>
      <c r="AE52" s="192">
        <f t="shared" si="70"/>
        <v>0</v>
      </c>
      <c r="AF52" s="193">
        <f t="shared" si="71"/>
        <v>0</v>
      </c>
      <c r="AG52" s="193">
        <f t="shared" si="72"/>
        <v>0</v>
      </c>
      <c r="AH52" s="193">
        <f t="shared" si="73"/>
        <v>0.1</v>
      </c>
      <c r="AI52" s="193">
        <f t="shared" si="74"/>
        <v>0.7</v>
      </c>
      <c r="AJ52" s="193">
        <f t="shared" si="75"/>
        <v>0.2</v>
      </c>
      <c r="AK52" s="194">
        <f t="shared" si="76"/>
        <v>0</v>
      </c>
    </row>
    <row r="53" spans="1:37" s="186" customFormat="1" x14ac:dyDescent="0.3">
      <c r="A53" s="367"/>
      <c r="B53" s="364"/>
      <c r="C53" s="159" t="s">
        <v>1324</v>
      </c>
      <c r="D53" s="178"/>
      <c r="E53" s="179"/>
      <c r="F53" s="178"/>
      <c r="G53" s="179">
        <v>0.5</v>
      </c>
      <c r="H53" s="178"/>
      <c r="I53" s="178"/>
      <c r="J53" s="178"/>
      <c r="K53" s="178"/>
      <c r="L53" s="178"/>
      <c r="M53" s="178"/>
      <c r="N53" s="179"/>
      <c r="O53" s="179"/>
      <c r="P53" s="179"/>
      <c r="Q53" s="179"/>
      <c r="R53" s="179"/>
      <c r="S53" s="179"/>
      <c r="T53" s="179"/>
      <c r="U53" s="179">
        <v>0.5</v>
      </c>
      <c r="V53" s="178"/>
      <c r="W53" s="178"/>
      <c r="X53" s="178"/>
      <c r="Y53" s="178"/>
      <c r="Z53" s="178"/>
      <c r="AA53" s="178"/>
      <c r="AB53" s="179"/>
      <c r="AC53" s="179"/>
      <c r="AD53" s="179"/>
      <c r="AE53" s="180">
        <f t="shared" si="70"/>
        <v>0</v>
      </c>
      <c r="AF53" s="181">
        <f t="shared" si="71"/>
        <v>0</v>
      </c>
      <c r="AG53" s="181">
        <f t="shared" si="72"/>
        <v>0</v>
      </c>
      <c r="AH53" s="181">
        <f t="shared" si="73"/>
        <v>0.5</v>
      </c>
      <c r="AI53" s="181">
        <f t="shared" si="74"/>
        <v>0</v>
      </c>
      <c r="AJ53" s="181">
        <f t="shared" si="75"/>
        <v>0.5</v>
      </c>
      <c r="AK53" s="182">
        <f t="shared" si="76"/>
        <v>0</v>
      </c>
    </row>
    <row r="54" spans="1:37" s="186" customFormat="1" ht="14.4" customHeight="1" x14ac:dyDescent="0.3">
      <c r="A54" s="367"/>
      <c r="B54" s="364" t="s">
        <v>1321</v>
      </c>
      <c r="C54" s="159" t="s">
        <v>413</v>
      </c>
      <c r="D54" s="178"/>
      <c r="E54" s="179"/>
      <c r="F54" s="178"/>
      <c r="G54" s="179">
        <v>1</v>
      </c>
      <c r="H54" s="178"/>
      <c r="I54" s="178"/>
      <c r="J54" s="178"/>
      <c r="K54" s="178"/>
      <c r="L54" s="178"/>
      <c r="M54" s="178"/>
      <c r="N54" s="179"/>
      <c r="O54" s="179"/>
      <c r="P54" s="179"/>
      <c r="Q54" s="179"/>
      <c r="R54" s="179"/>
      <c r="S54" s="179"/>
      <c r="T54" s="179"/>
      <c r="U54" s="179"/>
      <c r="V54" s="178"/>
      <c r="W54" s="178"/>
      <c r="X54" s="178"/>
      <c r="Y54" s="178"/>
      <c r="Z54" s="178"/>
      <c r="AA54" s="178"/>
      <c r="AB54" s="179"/>
      <c r="AC54" s="179"/>
      <c r="AD54" s="179"/>
      <c r="AE54" s="180">
        <f t="shared" si="70"/>
        <v>0</v>
      </c>
      <c r="AF54" s="181">
        <f t="shared" si="71"/>
        <v>0</v>
      </c>
      <c r="AG54" s="181">
        <f t="shared" si="72"/>
        <v>0</v>
      </c>
      <c r="AH54" s="181">
        <f t="shared" si="73"/>
        <v>1</v>
      </c>
      <c r="AI54" s="181">
        <f t="shared" si="74"/>
        <v>0</v>
      </c>
      <c r="AJ54" s="181">
        <f t="shared" si="75"/>
        <v>0</v>
      </c>
      <c r="AK54" s="182">
        <f t="shared" si="76"/>
        <v>0</v>
      </c>
    </row>
    <row r="55" spans="1:37" s="186" customFormat="1" x14ac:dyDescent="0.3">
      <c r="A55" s="368"/>
      <c r="B55" s="365"/>
      <c r="C55" s="162" t="s">
        <v>578</v>
      </c>
      <c r="D55" s="173"/>
      <c r="E55" s="174"/>
      <c r="F55" s="173"/>
      <c r="G55" s="174">
        <v>0.5</v>
      </c>
      <c r="H55" s="173"/>
      <c r="I55" s="173"/>
      <c r="J55" s="173"/>
      <c r="K55" s="173"/>
      <c r="L55" s="173"/>
      <c r="M55" s="173"/>
      <c r="N55" s="174"/>
      <c r="O55" s="174"/>
      <c r="P55" s="174"/>
      <c r="Q55" s="174"/>
      <c r="R55" s="174"/>
      <c r="S55" s="174"/>
      <c r="T55" s="174"/>
      <c r="U55" s="174">
        <v>0.5</v>
      </c>
      <c r="V55" s="173"/>
      <c r="W55" s="173"/>
      <c r="X55" s="173"/>
      <c r="Y55" s="173"/>
      <c r="Z55" s="173"/>
      <c r="AA55" s="173"/>
      <c r="AB55" s="174"/>
      <c r="AC55" s="174"/>
      <c r="AD55" s="174"/>
      <c r="AE55" s="175">
        <f t="shared" si="70"/>
        <v>0</v>
      </c>
      <c r="AF55" s="176">
        <f t="shared" si="71"/>
        <v>0</v>
      </c>
      <c r="AG55" s="176">
        <f t="shared" si="72"/>
        <v>0</v>
      </c>
      <c r="AH55" s="176">
        <f t="shared" si="73"/>
        <v>0.5</v>
      </c>
      <c r="AI55" s="176">
        <f t="shared" si="74"/>
        <v>0</v>
      </c>
      <c r="AJ55" s="176">
        <f t="shared" si="75"/>
        <v>0.5</v>
      </c>
      <c r="AK55" s="177">
        <f t="shared" si="76"/>
        <v>0</v>
      </c>
    </row>
    <row r="56" spans="1:37" s="186" customFormat="1" x14ac:dyDescent="0.3">
      <c r="A56" s="163" t="s">
        <v>408</v>
      </c>
      <c r="B56" s="164"/>
      <c r="C56" s="165" t="s">
        <v>454</v>
      </c>
      <c r="D56" s="173">
        <v>1</v>
      </c>
      <c r="E56" s="174">
        <v>1</v>
      </c>
      <c r="F56" s="173">
        <v>1</v>
      </c>
      <c r="G56" s="174">
        <v>1</v>
      </c>
      <c r="H56" s="173">
        <v>1</v>
      </c>
      <c r="I56" s="173">
        <v>1</v>
      </c>
      <c r="J56" s="173">
        <v>1</v>
      </c>
      <c r="K56" s="173">
        <v>1</v>
      </c>
      <c r="L56" s="173">
        <v>1</v>
      </c>
      <c r="M56" s="173">
        <v>1</v>
      </c>
      <c r="N56" s="174">
        <v>1</v>
      </c>
      <c r="O56" s="174">
        <v>1</v>
      </c>
      <c r="P56" s="174">
        <v>1</v>
      </c>
      <c r="Q56" s="174">
        <v>1</v>
      </c>
      <c r="R56" s="174">
        <v>1</v>
      </c>
      <c r="S56" s="174">
        <v>1</v>
      </c>
      <c r="T56" s="174">
        <v>1</v>
      </c>
      <c r="U56" s="174">
        <v>1</v>
      </c>
      <c r="V56" s="173">
        <v>1</v>
      </c>
      <c r="W56" s="173">
        <v>1</v>
      </c>
      <c r="X56" s="173">
        <v>1</v>
      </c>
      <c r="Y56" s="173">
        <v>1</v>
      </c>
      <c r="Z56" s="173">
        <v>1</v>
      </c>
      <c r="AA56" s="173">
        <v>1</v>
      </c>
      <c r="AB56" s="174">
        <v>1</v>
      </c>
      <c r="AC56" s="174">
        <v>1</v>
      </c>
      <c r="AD56" s="174">
        <v>1</v>
      </c>
      <c r="AE56" s="175">
        <v>1</v>
      </c>
      <c r="AF56" s="176">
        <v>1</v>
      </c>
      <c r="AG56" s="176">
        <v>1</v>
      </c>
      <c r="AH56" s="176">
        <v>1</v>
      </c>
      <c r="AI56" s="176">
        <v>1</v>
      </c>
      <c r="AJ56" s="176">
        <v>1</v>
      </c>
      <c r="AK56" s="177">
        <v>1</v>
      </c>
    </row>
  </sheetData>
  <mergeCells count="36">
    <mergeCell ref="A52:A55"/>
    <mergeCell ref="AE8:AK8"/>
    <mergeCell ref="AE34:AK34"/>
    <mergeCell ref="H8:M8"/>
    <mergeCell ref="H34:M34"/>
    <mergeCell ref="V8:AA8"/>
    <mergeCell ref="V34:AA34"/>
    <mergeCell ref="AB8:AD8"/>
    <mergeCell ref="AB34:AD34"/>
    <mergeCell ref="N34:U34"/>
    <mergeCell ref="A8:A9"/>
    <mergeCell ref="B8:B9"/>
    <mergeCell ref="C8:C9"/>
    <mergeCell ref="N8:U8"/>
    <mergeCell ref="A10:A11"/>
    <mergeCell ref="B10:B11"/>
    <mergeCell ref="B38:B40"/>
    <mergeCell ref="B12:B14"/>
    <mergeCell ref="B17:B18"/>
    <mergeCell ref="B19:B21"/>
    <mergeCell ref="B22:B24"/>
    <mergeCell ref="A12:A25"/>
    <mergeCell ref="A38:A51"/>
    <mergeCell ref="A26:A29"/>
    <mergeCell ref="C34:C35"/>
    <mergeCell ref="B28:B29"/>
    <mergeCell ref="B52:B53"/>
    <mergeCell ref="B54:B55"/>
    <mergeCell ref="B26:B27"/>
    <mergeCell ref="B48:B50"/>
    <mergeCell ref="B43:B44"/>
    <mergeCell ref="B45:B47"/>
    <mergeCell ref="A34:A35"/>
    <mergeCell ref="B34:B35"/>
    <mergeCell ref="A36:A37"/>
    <mergeCell ref="B36:B3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Cover</vt:lpstr>
      <vt:lpstr>Instructions</vt:lpstr>
      <vt:lpstr>Outputs</vt:lpstr>
      <vt:lpstr>Report data</vt:lpstr>
      <vt:lpstr>Care profile viewer</vt:lpstr>
      <vt:lpstr>Epidemiology</vt:lpstr>
      <vt:lpstr>Care profiles</vt:lpstr>
      <vt:lpstr>CP Levels of Evidence</vt:lpstr>
      <vt:lpstr>Workforce distribution</vt:lpstr>
      <vt:lpstr>Workforce hours</vt:lpstr>
      <vt:lpstr>Workforce costs</vt:lpstr>
      <vt:lpstr>Bed parameters</vt:lpstr>
      <vt:lpstr>Populations</vt:lpstr>
      <vt:lpstr>Formulas</vt:lpstr>
      <vt:lpstr>_12to17</vt:lpstr>
      <vt:lpstr>_18to24</vt:lpstr>
      <vt:lpstr>_25to64</vt:lpstr>
      <vt:lpstr>_65</vt:lpstr>
      <vt:lpstr>_ALL</vt:lpstr>
      <vt:lpstr>ALL</vt:lpstr>
    </vt:vector>
  </TitlesOfParts>
  <Company>The University of Queensland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Diminic</dc:creator>
  <cp:lastModifiedBy>Sandra Diminic</cp:lastModifiedBy>
  <dcterms:created xsi:type="dcterms:W3CDTF">2025-03-19T12:42:18Z</dcterms:created>
  <dcterms:modified xsi:type="dcterms:W3CDTF">2025-07-04T05:14:36Z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f488380-630a-4f55-a077-a19445e3f360_Enabled">
    <vt:lpwstr>true</vt:lpwstr>
  </property>
  <property fmtid="{D5CDD505-2E9C-101B-9397-08002B2CF9AE}" pid="3" name="MSIP_Label_0f488380-630a-4f55-a077-a19445e3f360_SetDate">
    <vt:lpwstr>2025-03-19T13:09:44Z</vt:lpwstr>
  </property>
  <property fmtid="{D5CDD505-2E9C-101B-9397-08002B2CF9AE}" pid="4" name="MSIP_Label_0f488380-630a-4f55-a077-a19445e3f360_Method">
    <vt:lpwstr>Standard</vt:lpwstr>
  </property>
  <property fmtid="{D5CDD505-2E9C-101B-9397-08002B2CF9AE}" pid="5" name="MSIP_Label_0f488380-630a-4f55-a077-a19445e3f360_Name">
    <vt:lpwstr>OFFICIAL - INTERNAL</vt:lpwstr>
  </property>
  <property fmtid="{D5CDD505-2E9C-101B-9397-08002B2CF9AE}" pid="6" name="MSIP_Label_0f488380-630a-4f55-a077-a19445e3f360_SiteId">
    <vt:lpwstr>b6e377cf-9db3-46cb-91a2-fad9605bb15c</vt:lpwstr>
  </property>
  <property fmtid="{D5CDD505-2E9C-101B-9397-08002B2CF9AE}" pid="7" name="MSIP_Label_0f488380-630a-4f55-a077-a19445e3f360_ActionId">
    <vt:lpwstr>d04b340a-1aba-4ec6-9e20-fe4e5294aa36</vt:lpwstr>
  </property>
  <property fmtid="{D5CDD505-2E9C-101B-9397-08002B2CF9AE}" pid="8" name="MSIP_Label_0f488380-630a-4f55-a077-a19445e3f360_ContentBits">
    <vt:lpwstr>0</vt:lpwstr>
  </property>
  <property fmtid="{D5CDD505-2E9C-101B-9397-08002B2CF9AE}" pid="9" name="MSIP_Label_0f488380-630a-4f55-a077-a19445e3f360_Tag">
    <vt:lpwstr>10, 3, 0, 1</vt:lpwstr>
  </property>
</Properties>
</file>